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asimGulcan\Desktop\CSM\"/>
    </mc:Choice>
  </mc:AlternateContent>
  <bookViews>
    <workbookView xWindow="0" yWindow="0" windowWidth="38400" windowHeight="17730" tabRatio="883" activeTab="3"/>
  </bookViews>
  <sheets>
    <sheet name="NOTES &amp; HOW TO USE" sheetId="24" r:id="rId1"/>
    <sheet name="STYLE NAMES" sheetId="17" r:id="rId2"/>
    <sheet name="CODE GENERATOR" sheetId="18" r:id="rId3"/>
    <sheet name="SKU LIST - LINKED" sheetId="27" r:id="rId4"/>
    <sheet name="MASTER CODE DATA" sheetId="19" r:id="rId5"/>
    <sheet name="CATEGORY ID" sheetId="28" r:id="rId6"/>
    <sheet name="FABRIC-MATERIAL TYPE CODES" sheetId="20" r:id="rId7"/>
    <sheet name="CSM ACTIVE PRICE LIST" sheetId="26" r:id="rId8"/>
  </sheets>
  <externalReferences>
    <externalReference r:id="rId9"/>
    <externalReference r:id="rId10"/>
  </externalReferences>
  <definedNames>
    <definedName name="_xlnm._FilterDatabase" localSheetId="5" hidden="1">'CATEGORY ID'!$A$1:$L$118</definedName>
    <definedName name="_xlnm._FilterDatabase" localSheetId="2" hidden="1">'CODE GENERATOR'!$A$1:$AN$1061</definedName>
    <definedName name="_xlnm._FilterDatabase" localSheetId="7" hidden="1">'CSM ACTIVE PRICE LIST'!$A$2:$E$109</definedName>
    <definedName name="_xlnm._FilterDatabase" localSheetId="4" hidden="1">'MASTER CODE DATA'!$A$1:$U$152</definedName>
    <definedName name="_xlnm._FilterDatabase" localSheetId="3" hidden="1">'SKU LIST - LINKED'!$A$2:$CF$1234</definedName>
    <definedName name="_xlnm._FilterDatabase" localSheetId="1" hidden="1">'STYLE NAMES'!$A$1:$AK$374</definedName>
    <definedName name="ATTRIBUTES">'MASTER CODE DATA'!$S$2:$S$43</definedName>
    <definedName name="COLORLIST">'MASTER CODE DATA'!$Q$2:$Q$999</definedName>
    <definedName name="DOLARKUR">#REF!</definedName>
    <definedName name="EURKUR">'CSM ACTIVE PRICE LIST'!$E$1</definedName>
    <definedName name="MAINCATEGORY">'MASTER CODE DATA'!$A$2:$A$99</definedName>
    <definedName name="MAINFABRIC">'MASTER CODE DATA'!$O$2:$O$99</definedName>
    <definedName name="parite">'CSM ACTIVE PRICE LIST'!$F$1</definedName>
    <definedName name="PRODUCTCATEGORY">'MASTER CODE DATA'!$I$2:$I$99</definedName>
    <definedName name="PRODUCTGROUP">'MASTER CODE DATA'!$E$2:$E$99</definedName>
    <definedName name="SEASON">'MASTER CODE DATA'!$N$2:$N$99</definedName>
    <definedName name="SIZETYPES">'MASTER CODE DATA'!$K$2:$K$99</definedName>
    <definedName name="STYLENAMES">'STYLE NAMES'!$B$2:$B$520</definedName>
    <definedName name="TYPEGENDER">'MASTER CODE DATA'!$G$2:$G$99</definedName>
    <definedName name="WEBCATEGORY">'MASTER CODE DATA'!$C$2:$C$99</definedName>
    <definedName name="YEAR">'MASTER CODE DATA'!$M$2:$M$99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29" i="27" l="1"/>
  <c r="AU1229" i="27" s="1"/>
  <c r="H1229" i="27"/>
  <c r="BG1229" i="27" s="1"/>
  <c r="I1229" i="27"/>
  <c r="J1229" i="27"/>
  <c r="K1229" i="27"/>
  <c r="L1229" i="27"/>
  <c r="M1229" i="27"/>
  <c r="N1229" i="27"/>
  <c r="O1229" i="27"/>
  <c r="Q1229" i="27"/>
  <c r="R1229" i="27"/>
  <c r="S1229" i="27"/>
  <c r="AY1229" i="27" s="1"/>
  <c r="T1229" i="27"/>
  <c r="W1229" i="27" a="1"/>
  <c r="W1229" i="27" s="1"/>
  <c r="X1229" i="27"/>
  <c r="CA1229" i="27" s="1"/>
  <c r="Y1229" i="27"/>
  <c r="Z1229" i="27"/>
  <c r="AH1229" i="27"/>
  <c r="AI1229" i="27"/>
  <c r="AL1229" i="27"/>
  <c r="AM1229" i="27"/>
  <c r="AP1229" i="27"/>
  <c r="AQ1229" i="27"/>
  <c r="AR1229" i="27"/>
  <c r="AS1229" i="27"/>
  <c r="AT1229" i="27"/>
  <c r="BK1229" i="27"/>
  <c r="BU1229" i="27"/>
  <c r="BV1229" i="27"/>
  <c r="BW1229" i="27"/>
  <c r="CB1229" i="27"/>
  <c r="CC1229" i="27"/>
  <c r="G1230" i="27"/>
  <c r="AU1230" i="27" s="1"/>
  <c r="H1230" i="27"/>
  <c r="BG1230" i="27" s="1"/>
  <c r="I1230" i="27"/>
  <c r="J1230" i="27"/>
  <c r="K1230" i="27"/>
  <c r="L1230" i="27"/>
  <c r="M1230" i="27"/>
  <c r="N1230" i="27"/>
  <c r="O1230" i="27"/>
  <c r="Q1230" i="27"/>
  <c r="R1230" i="27"/>
  <c r="S1230" i="27"/>
  <c r="AX1230" i="27" s="1"/>
  <c r="W1230" i="27" a="1"/>
  <c r="W1230" i="27" s="1"/>
  <c r="X1230" i="27"/>
  <c r="CA1230" i="27" s="1"/>
  <c r="Y1230" i="27"/>
  <c r="Z1230" i="27"/>
  <c r="AH1230" i="27"/>
  <c r="AI1230" i="27"/>
  <c r="AL1230" i="27"/>
  <c r="AM1230" i="27"/>
  <c r="AP1230" i="27"/>
  <c r="AQ1230" i="27"/>
  <c r="AR1230" i="27"/>
  <c r="AS1230" i="27"/>
  <c r="AT1230" i="27"/>
  <c r="BK1230" i="27"/>
  <c r="BU1230" i="27"/>
  <c r="BV1230" i="27"/>
  <c r="BW1230" i="27"/>
  <c r="CB1230" i="27"/>
  <c r="CC1230" i="27"/>
  <c r="G1231" i="27"/>
  <c r="BF1231" i="27" s="1"/>
  <c r="H1231" i="27"/>
  <c r="BG1231" i="27" s="1"/>
  <c r="I1231" i="27"/>
  <c r="J1231" i="27"/>
  <c r="K1231" i="27"/>
  <c r="L1231" i="27"/>
  <c r="M1231" i="27"/>
  <c r="N1231" i="27"/>
  <c r="O1231" i="27"/>
  <c r="Q1231" i="27"/>
  <c r="R1231" i="27"/>
  <c r="S1231" i="27"/>
  <c r="AV1231" i="27" s="1"/>
  <c r="W1231" i="27" a="1"/>
  <c r="W1231" i="27" s="1"/>
  <c r="X1231" i="27"/>
  <c r="CA1231" i="27" s="1"/>
  <c r="Y1231" i="27"/>
  <c r="Z1231" i="27"/>
  <c r="AH1231" i="27"/>
  <c r="AI1231" i="27"/>
  <c r="AL1231" i="27"/>
  <c r="AM1231" i="27"/>
  <c r="AP1231" i="27"/>
  <c r="AQ1231" i="27"/>
  <c r="AR1231" i="27"/>
  <c r="AS1231" i="27"/>
  <c r="AT1231" i="27"/>
  <c r="BK1231" i="27"/>
  <c r="BU1231" i="27"/>
  <c r="BV1231" i="27"/>
  <c r="BW1231" i="27"/>
  <c r="CB1231" i="27"/>
  <c r="CC1231" i="27"/>
  <c r="G1232" i="27"/>
  <c r="AU1232" i="27" s="1"/>
  <c r="H1232" i="27"/>
  <c r="BG1232" i="27" s="1"/>
  <c r="I1232" i="27"/>
  <c r="J1232" i="27"/>
  <c r="K1232" i="27"/>
  <c r="L1232" i="27"/>
  <c r="M1232" i="27"/>
  <c r="N1232" i="27"/>
  <c r="O1232" i="27"/>
  <c r="Q1232" i="27"/>
  <c r="R1232" i="27"/>
  <c r="S1232" i="27"/>
  <c r="AX1232" i="27" s="1"/>
  <c r="W1232" i="27" a="1"/>
  <c r="W1232" i="27" s="1"/>
  <c r="X1232" i="27"/>
  <c r="CA1232" i="27" s="1"/>
  <c r="Y1232" i="27"/>
  <c r="Z1232" i="27"/>
  <c r="AH1232" i="27"/>
  <c r="AI1232" i="27"/>
  <c r="AL1232" i="27"/>
  <c r="AM1232" i="27"/>
  <c r="AP1232" i="27"/>
  <c r="AQ1232" i="27"/>
  <c r="AR1232" i="27"/>
  <c r="AS1232" i="27"/>
  <c r="AT1232" i="27"/>
  <c r="BK1232" i="27"/>
  <c r="BU1232" i="27"/>
  <c r="BV1232" i="27"/>
  <c r="BW1232" i="27"/>
  <c r="CB1232" i="27"/>
  <c r="CC1232" i="27"/>
  <c r="G1233" i="27"/>
  <c r="BF1233" i="27" s="1"/>
  <c r="H1233" i="27"/>
  <c r="BG1233" i="27" s="1"/>
  <c r="I1233" i="27"/>
  <c r="J1233" i="27"/>
  <c r="K1233" i="27"/>
  <c r="L1233" i="27"/>
  <c r="M1233" i="27"/>
  <c r="N1233" i="27"/>
  <c r="O1233" i="27"/>
  <c r="Q1233" i="27"/>
  <c r="R1233" i="27"/>
  <c r="S1233" i="27"/>
  <c r="W1233" i="27" a="1"/>
  <c r="W1233" i="27" s="1"/>
  <c r="X1233" i="27"/>
  <c r="CA1233" i="27" s="1"/>
  <c r="Y1233" i="27"/>
  <c r="Z1233" i="27"/>
  <c r="AH1233" i="27"/>
  <c r="AI1233" i="27"/>
  <c r="AL1233" i="27"/>
  <c r="AM1233" i="27"/>
  <c r="AP1233" i="27"/>
  <c r="AQ1233" i="27"/>
  <c r="AR1233" i="27"/>
  <c r="AS1233" i="27"/>
  <c r="AT1233" i="27"/>
  <c r="BK1233" i="27"/>
  <c r="BU1233" i="27"/>
  <c r="BV1233" i="27"/>
  <c r="BW1233" i="27"/>
  <c r="CB1233" i="27"/>
  <c r="CC1233" i="27"/>
  <c r="G1234" i="27"/>
  <c r="AU1234" i="27" s="1"/>
  <c r="H1234" i="27"/>
  <c r="BG1234" i="27" s="1"/>
  <c r="I1234" i="27"/>
  <c r="J1234" i="27"/>
  <c r="K1234" i="27"/>
  <c r="L1234" i="27"/>
  <c r="M1234" i="27"/>
  <c r="N1234" i="27"/>
  <c r="O1234" i="27"/>
  <c r="Q1234" i="27"/>
  <c r="R1234" i="27"/>
  <c r="S1234" i="27"/>
  <c r="T1234" i="27" s="1"/>
  <c r="W1234" i="27" a="1"/>
  <c r="W1234" i="27" s="1"/>
  <c r="X1234" i="27"/>
  <c r="CA1234" i="27" s="1"/>
  <c r="Y1234" i="27"/>
  <c r="Z1234" i="27"/>
  <c r="AH1234" i="27"/>
  <c r="AI1234" i="27"/>
  <c r="AL1234" i="27"/>
  <c r="AM1234" i="27"/>
  <c r="AP1234" i="27"/>
  <c r="AQ1234" i="27"/>
  <c r="AR1234" i="27"/>
  <c r="AS1234" i="27"/>
  <c r="AT1234" i="27"/>
  <c r="BK1234" i="27"/>
  <c r="BU1234" i="27"/>
  <c r="BV1234" i="27"/>
  <c r="BW1234" i="27"/>
  <c r="CB1234" i="27"/>
  <c r="CC1234" i="27"/>
  <c r="BH1230" i="27" l="1"/>
  <c r="BJ1232" i="27"/>
  <c r="BF1229" i="27"/>
  <c r="BH1232" i="27"/>
  <c r="AU1233" i="27"/>
  <c r="BH1234" i="27"/>
  <c r="BD1229" i="27"/>
  <c r="BC1229" i="27"/>
  <c r="P1234" i="27"/>
  <c r="AF1234" i="27" s="1"/>
  <c r="AG1234" i="27" s="1"/>
  <c r="AX1229" i="27"/>
  <c r="BJ1230" i="27"/>
  <c r="T1231" i="27"/>
  <c r="BJ1231" i="27"/>
  <c r="AW1229" i="27"/>
  <c r="AY1234" i="27"/>
  <c r="BH1233" i="27"/>
  <c r="AX1231" i="27"/>
  <c r="BH1231" i="27"/>
  <c r="BC1234" i="27"/>
  <c r="BB1234" i="27"/>
  <c r="BC1232" i="27"/>
  <c r="AV1229" i="27"/>
  <c r="BA1234" i="27"/>
  <c r="AU1231" i="27"/>
  <c r="AX1234" i="27"/>
  <c r="AZ1234" i="27"/>
  <c r="P1232" i="27"/>
  <c r="AF1232" i="27" s="1"/>
  <c r="AG1232" i="27" s="1"/>
  <c r="AW1231" i="27"/>
  <c r="BJ1234" i="27"/>
  <c r="AY1230" i="27"/>
  <c r="P1231" i="27"/>
  <c r="AN1231" i="27" s="1"/>
  <c r="AO1231" i="27" s="1"/>
  <c r="BE1229" i="27"/>
  <c r="AY1233" i="27"/>
  <c r="AX1233" i="27"/>
  <c r="BC1233" i="27"/>
  <c r="BD1233" i="27"/>
  <c r="BE1233" i="27"/>
  <c r="T1233" i="27"/>
  <c r="AW1233" i="27"/>
  <c r="T1232" i="27"/>
  <c r="AZ1232" i="27"/>
  <c r="AY1232" i="27"/>
  <c r="BA1232" i="27"/>
  <c r="BB1232" i="27"/>
  <c r="BH1229" i="27"/>
  <c r="AV1233" i="27"/>
  <c r="AY1231" i="27"/>
  <c r="BE1231" i="27"/>
  <c r="BC1231" i="27"/>
  <c r="BD1231" i="27"/>
  <c r="BJ1233" i="27"/>
  <c r="T1230" i="27"/>
  <c r="BC1230" i="27"/>
  <c r="AZ1230" i="27"/>
  <c r="BA1230" i="27"/>
  <c r="BB1230" i="27"/>
  <c r="BJ1229" i="27"/>
  <c r="P1233" i="27"/>
  <c r="AJ1233" i="27" s="1"/>
  <c r="AK1233" i="27" s="1"/>
  <c r="P1230" i="27"/>
  <c r="AN1230" i="27" s="1"/>
  <c r="AO1230" i="27" s="1"/>
  <c r="P1229" i="27"/>
  <c r="AJ1229" i="27" s="1"/>
  <c r="AK1229" i="27" s="1"/>
  <c r="BF1234" i="27"/>
  <c r="BB1233" i="27"/>
  <c r="BF1232" i="27"/>
  <c r="BR1232" i="27" s="1" a="1"/>
  <c r="BR1232" i="27" s="1"/>
  <c r="BB1231" i="27"/>
  <c r="BF1230" i="27"/>
  <c r="BB1229" i="27"/>
  <c r="BA1231" i="27"/>
  <c r="BE1230" i="27"/>
  <c r="AW1230" i="27"/>
  <c r="BA1229" i="27"/>
  <c r="BE1234" i="27"/>
  <c r="AW1234" i="27"/>
  <c r="BA1233" i="27"/>
  <c r="BE1232" i="27"/>
  <c r="AW1232" i="27"/>
  <c r="BD1234" i="27"/>
  <c r="AV1234" i="27"/>
  <c r="AZ1233" i="27"/>
  <c r="BD1232" i="27"/>
  <c r="AV1232" i="27"/>
  <c r="AZ1231" i="27"/>
  <c r="BD1230" i="27"/>
  <c r="AV1230" i="27"/>
  <c r="AZ1229" i="27"/>
  <c r="AG25" i="17"/>
  <c r="AH25" i="17"/>
  <c r="AI25" i="17"/>
  <c r="AJ25" i="17"/>
  <c r="AK25" i="17"/>
  <c r="D25" i="17" s="1"/>
  <c r="AN1232" i="27" l="1"/>
  <c r="AO1232" i="27" s="1"/>
  <c r="BR1230" i="27" a="1"/>
  <c r="BR1230" i="27" s="1"/>
  <c r="AN1234" i="27"/>
  <c r="AO1234" i="27" s="1"/>
  <c r="BR1229" i="27" a="1"/>
  <c r="BR1229" i="27" s="1"/>
  <c r="AJ1234" i="27"/>
  <c r="AK1234" i="27" s="1"/>
  <c r="V1230" i="27" a="1"/>
  <c r="V1230" i="27" s="1"/>
  <c r="BR1231" i="27" a="1"/>
  <c r="BR1231" i="27" s="1"/>
  <c r="AN1233" i="27"/>
  <c r="AO1233" i="27" s="1"/>
  <c r="V1229" i="27" a="1"/>
  <c r="V1229" i="27" s="1"/>
  <c r="BR1233" i="27" a="1"/>
  <c r="BR1233" i="27" s="1"/>
  <c r="BR1234" i="27" a="1"/>
  <c r="BR1234" i="27" s="1"/>
  <c r="AF1231" i="27"/>
  <c r="AG1231" i="27" s="1"/>
  <c r="AJ1232" i="27"/>
  <c r="AK1232" i="27" s="1"/>
  <c r="AJ1231" i="27"/>
  <c r="AK1231" i="27" s="1"/>
  <c r="AF1233" i="27"/>
  <c r="AG1233" i="27" s="1"/>
  <c r="V1234" i="27" a="1"/>
  <c r="V1234" i="27" s="1"/>
  <c r="V1233" i="27" a="1"/>
  <c r="V1233" i="27" s="1"/>
  <c r="V1231" i="27" a="1"/>
  <c r="V1231" i="27" s="1"/>
  <c r="AF1230" i="27"/>
  <c r="AG1230" i="27" s="1"/>
  <c r="AJ1230" i="27"/>
  <c r="AK1230" i="27" s="1"/>
  <c r="AN1229" i="27"/>
  <c r="AO1229" i="27" s="1"/>
  <c r="AF1229" i="27"/>
  <c r="AG1229" i="27" s="1"/>
  <c r="V1232" i="27" a="1"/>
  <c r="V1232" i="27" s="1"/>
  <c r="L325" i="18"/>
  <c r="M325" i="18"/>
  <c r="N325" i="18" s="1"/>
  <c r="R325" i="18"/>
  <c r="S325" i="18"/>
  <c r="T325" i="18"/>
  <c r="C325" i="18"/>
  <c r="AA25" i="17"/>
  <c r="AB25" i="17"/>
  <c r="AC25" i="17"/>
  <c r="AD25" i="17"/>
  <c r="AE25" i="17"/>
  <c r="AF25" i="17"/>
  <c r="K25" i="17"/>
  <c r="AR4" i="27"/>
  <c r="AS4" i="27"/>
  <c r="AT4" i="27"/>
  <c r="AR5" i="27"/>
  <c r="AS5" i="27"/>
  <c r="AT5" i="27"/>
  <c r="AR6" i="27"/>
  <c r="AS6" i="27"/>
  <c r="AT6" i="27"/>
  <c r="AR7" i="27"/>
  <c r="AS7" i="27"/>
  <c r="AT7" i="27"/>
  <c r="AR8" i="27"/>
  <c r="AS8" i="27"/>
  <c r="AT8" i="27"/>
  <c r="AR9" i="27"/>
  <c r="AS9" i="27"/>
  <c r="AT9" i="27"/>
  <c r="AR10" i="27"/>
  <c r="AS10" i="27"/>
  <c r="AT10" i="27"/>
  <c r="AR11" i="27"/>
  <c r="AS11" i="27"/>
  <c r="AT11" i="27"/>
  <c r="AR12" i="27"/>
  <c r="AS12" i="27"/>
  <c r="AT12" i="27"/>
  <c r="AR13" i="27"/>
  <c r="AS13" i="27"/>
  <c r="AT13" i="27"/>
  <c r="AR14" i="27"/>
  <c r="AS14" i="27"/>
  <c r="AT14" i="27"/>
  <c r="AR15" i="27"/>
  <c r="AS15" i="27"/>
  <c r="AT15" i="27"/>
  <c r="AR16" i="27"/>
  <c r="AS16" i="27"/>
  <c r="AT16" i="27"/>
  <c r="AR17" i="27"/>
  <c r="AS17" i="27"/>
  <c r="AT17" i="27"/>
  <c r="AR18" i="27"/>
  <c r="AS18" i="27"/>
  <c r="AT18" i="27"/>
  <c r="AR19" i="27"/>
  <c r="AS19" i="27"/>
  <c r="AT19" i="27"/>
  <c r="AR20" i="27"/>
  <c r="AS20" i="27"/>
  <c r="AT20" i="27"/>
  <c r="AR21" i="27"/>
  <c r="AS21" i="27"/>
  <c r="AT21" i="27"/>
  <c r="AR22" i="27"/>
  <c r="AS22" i="27"/>
  <c r="AT22" i="27"/>
  <c r="AR23" i="27"/>
  <c r="AS23" i="27"/>
  <c r="AT23" i="27"/>
  <c r="AR24" i="27"/>
  <c r="AS24" i="27"/>
  <c r="AT24" i="27"/>
  <c r="AR25" i="27"/>
  <c r="AS25" i="27"/>
  <c r="AT25" i="27"/>
  <c r="AR26" i="27"/>
  <c r="AS26" i="27"/>
  <c r="AT26" i="27"/>
  <c r="AR27" i="27"/>
  <c r="AS27" i="27"/>
  <c r="AT27" i="27"/>
  <c r="AR28" i="27"/>
  <c r="AS28" i="27"/>
  <c r="AT28" i="27"/>
  <c r="AR29" i="27"/>
  <c r="AS29" i="27"/>
  <c r="AT29" i="27"/>
  <c r="AR30" i="27"/>
  <c r="AS30" i="27"/>
  <c r="AT30" i="27"/>
  <c r="AR31" i="27"/>
  <c r="AS31" i="27"/>
  <c r="AT31" i="27"/>
  <c r="AR32" i="27"/>
  <c r="AS32" i="27"/>
  <c r="AT32" i="27"/>
  <c r="AR33" i="27"/>
  <c r="AS33" i="27"/>
  <c r="AT33" i="27"/>
  <c r="AR34" i="27"/>
  <c r="AS34" i="27"/>
  <c r="AT34" i="27"/>
  <c r="AR35" i="27"/>
  <c r="AS35" i="27"/>
  <c r="AT35" i="27"/>
  <c r="AR36" i="27"/>
  <c r="AS36" i="27"/>
  <c r="AT36" i="27"/>
  <c r="AR37" i="27"/>
  <c r="AS37" i="27"/>
  <c r="AT37" i="27"/>
  <c r="AR38" i="27"/>
  <c r="AS38" i="27"/>
  <c r="AT38" i="27"/>
  <c r="AR39" i="27"/>
  <c r="AS39" i="27"/>
  <c r="AT39" i="27"/>
  <c r="AR40" i="27"/>
  <c r="AS40" i="27"/>
  <c r="AT40" i="27"/>
  <c r="AR41" i="27"/>
  <c r="AS41" i="27"/>
  <c r="AT41" i="27"/>
  <c r="AR42" i="27"/>
  <c r="AS42" i="27"/>
  <c r="AT42" i="27"/>
  <c r="AR43" i="27"/>
  <c r="AS43" i="27"/>
  <c r="AT43" i="27"/>
  <c r="AR44" i="27"/>
  <c r="AS44" i="27"/>
  <c r="AT44" i="27"/>
  <c r="AR45" i="27"/>
  <c r="AS45" i="27"/>
  <c r="AT45" i="27"/>
  <c r="AR46" i="27"/>
  <c r="AS46" i="27"/>
  <c r="AT46" i="27"/>
  <c r="AR47" i="27"/>
  <c r="AS47" i="27"/>
  <c r="AT47" i="27"/>
  <c r="AR48" i="27"/>
  <c r="AS48" i="27"/>
  <c r="AT48" i="27"/>
  <c r="AR49" i="27"/>
  <c r="AS49" i="27"/>
  <c r="AT49" i="27"/>
  <c r="AR50" i="27"/>
  <c r="AS50" i="27"/>
  <c r="AT50" i="27"/>
  <c r="AR51" i="27"/>
  <c r="AS51" i="27"/>
  <c r="AT51" i="27"/>
  <c r="AR52" i="27"/>
  <c r="AS52" i="27"/>
  <c r="AT52" i="27"/>
  <c r="AR53" i="27"/>
  <c r="AS53" i="27"/>
  <c r="AT53" i="27"/>
  <c r="AR54" i="27"/>
  <c r="AS54" i="27"/>
  <c r="AT54" i="27"/>
  <c r="AR55" i="27"/>
  <c r="AS55" i="27"/>
  <c r="AT55" i="27"/>
  <c r="AR56" i="27"/>
  <c r="AS56" i="27"/>
  <c r="AT56" i="27"/>
  <c r="AR57" i="27"/>
  <c r="AS57" i="27"/>
  <c r="AT57" i="27"/>
  <c r="AR58" i="27"/>
  <c r="AS58" i="27"/>
  <c r="AT58" i="27"/>
  <c r="AR59" i="27"/>
  <c r="AS59" i="27"/>
  <c r="AT59" i="27"/>
  <c r="AR60" i="27"/>
  <c r="AS60" i="27"/>
  <c r="AT60" i="27"/>
  <c r="AR61" i="27"/>
  <c r="AS61" i="27"/>
  <c r="AT61" i="27"/>
  <c r="AR62" i="27"/>
  <c r="AS62" i="27"/>
  <c r="AT62" i="27"/>
  <c r="AR63" i="27"/>
  <c r="AS63" i="27"/>
  <c r="AT63" i="27"/>
  <c r="AR64" i="27"/>
  <c r="AS64" i="27"/>
  <c r="AT64" i="27"/>
  <c r="AR65" i="27"/>
  <c r="AS65" i="27"/>
  <c r="AT65" i="27"/>
  <c r="AR66" i="27"/>
  <c r="AS66" i="27"/>
  <c r="AT66" i="27"/>
  <c r="AR67" i="27"/>
  <c r="AS67" i="27"/>
  <c r="AT67" i="27"/>
  <c r="AR68" i="27"/>
  <c r="AS68" i="27"/>
  <c r="AT68" i="27"/>
  <c r="AR69" i="27"/>
  <c r="AS69" i="27"/>
  <c r="AT69" i="27"/>
  <c r="AR70" i="27"/>
  <c r="AS70" i="27"/>
  <c r="AT70" i="27"/>
  <c r="AR71" i="27"/>
  <c r="AS71" i="27"/>
  <c r="AT71" i="27"/>
  <c r="AR72" i="27"/>
  <c r="AS72" i="27"/>
  <c r="AT72" i="27"/>
  <c r="AR73" i="27"/>
  <c r="AS73" i="27"/>
  <c r="AT73" i="27"/>
  <c r="AR74" i="27"/>
  <c r="AS74" i="27"/>
  <c r="AT74" i="27"/>
  <c r="AR75" i="27"/>
  <c r="AS75" i="27"/>
  <c r="AT75" i="27"/>
  <c r="AR76" i="27"/>
  <c r="AS76" i="27"/>
  <c r="AT76" i="27"/>
  <c r="AR77" i="27"/>
  <c r="AS77" i="27"/>
  <c r="AT77" i="27"/>
  <c r="AR78" i="27"/>
  <c r="AS78" i="27"/>
  <c r="AT78" i="27"/>
  <c r="AR79" i="27"/>
  <c r="AS79" i="27"/>
  <c r="AT79" i="27"/>
  <c r="AR80" i="27"/>
  <c r="AS80" i="27"/>
  <c r="AT80" i="27"/>
  <c r="AR81" i="27"/>
  <c r="AS81" i="27"/>
  <c r="AT81" i="27"/>
  <c r="AR82" i="27"/>
  <c r="AS82" i="27"/>
  <c r="AT82" i="27"/>
  <c r="AR83" i="27"/>
  <c r="AS83" i="27"/>
  <c r="AT83" i="27"/>
  <c r="AR84" i="27"/>
  <c r="AS84" i="27"/>
  <c r="AT84" i="27"/>
  <c r="AR85" i="27"/>
  <c r="AS85" i="27"/>
  <c r="AT85" i="27"/>
  <c r="AR86" i="27"/>
  <c r="AS86" i="27"/>
  <c r="AT86" i="27"/>
  <c r="AR87" i="27"/>
  <c r="AS87" i="27"/>
  <c r="AT87" i="27"/>
  <c r="AR88" i="27"/>
  <c r="AS88" i="27"/>
  <c r="AT88" i="27"/>
  <c r="AR89" i="27"/>
  <c r="AS89" i="27"/>
  <c r="AT89" i="27"/>
  <c r="AR90" i="27"/>
  <c r="AS90" i="27"/>
  <c r="AT90" i="27"/>
  <c r="AR91" i="27"/>
  <c r="AS91" i="27"/>
  <c r="AT91" i="27"/>
  <c r="AR92" i="27"/>
  <c r="AS92" i="27"/>
  <c r="AT92" i="27"/>
  <c r="AR93" i="27"/>
  <c r="AS93" i="27"/>
  <c r="AT93" i="27"/>
  <c r="AR94" i="27"/>
  <c r="AS94" i="27"/>
  <c r="AT94" i="27"/>
  <c r="AR95" i="27"/>
  <c r="AS95" i="27"/>
  <c r="AT95" i="27"/>
  <c r="AR96" i="27"/>
  <c r="AS96" i="27"/>
  <c r="AT96" i="27"/>
  <c r="AR97" i="27"/>
  <c r="AS97" i="27"/>
  <c r="AT97" i="27"/>
  <c r="AR98" i="27"/>
  <c r="AS98" i="27"/>
  <c r="AT98" i="27"/>
  <c r="AR99" i="27"/>
  <c r="AS99" i="27"/>
  <c r="AT99" i="27"/>
  <c r="AR100" i="27"/>
  <c r="AS100" i="27"/>
  <c r="AT100" i="27"/>
  <c r="AR101" i="27"/>
  <c r="AS101" i="27"/>
  <c r="AT101" i="27"/>
  <c r="AR102" i="27"/>
  <c r="AS102" i="27"/>
  <c r="AT102" i="27"/>
  <c r="AR103" i="27"/>
  <c r="AS103" i="27"/>
  <c r="AT103" i="27"/>
  <c r="AR104" i="27"/>
  <c r="AS104" i="27"/>
  <c r="AT104" i="27"/>
  <c r="AR105" i="27"/>
  <c r="AS105" i="27"/>
  <c r="AT105" i="27"/>
  <c r="AR106" i="27"/>
  <c r="AS106" i="27"/>
  <c r="AT106" i="27"/>
  <c r="AR107" i="27"/>
  <c r="AS107" i="27"/>
  <c r="AT107" i="27"/>
  <c r="AR108" i="27"/>
  <c r="AS108" i="27"/>
  <c r="AT108" i="27"/>
  <c r="AR109" i="27"/>
  <c r="AS109" i="27"/>
  <c r="AT109" i="27"/>
  <c r="AR110" i="27"/>
  <c r="AS110" i="27"/>
  <c r="AT110" i="27"/>
  <c r="AR111" i="27"/>
  <c r="AS111" i="27"/>
  <c r="AT111" i="27"/>
  <c r="AR112" i="27"/>
  <c r="AS112" i="27"/>
  <c r="AT112" i="27"/>
  <c r="AR113" i="27"/>
  <c r="AS113" i="27"/>
  <c r="AT113" i="27"/>
  <c r="AR114" i="27"/>
  <c r="AS114" i="27"/>
  <c r="AT114" i="27"/>
  <c r="AR115" i="27"/>
  <c r="AS115" i="27"/>
  <c r="AT115" i="27"/>
  <c r="AR116" i="27"/>
  <c r="AS116" i="27"/>
  <c r="AT116" i="27"/>
  <c r="AR117" i="27"/>
  <c r="AS117" i="27"/>
  <c r="AT117" i="27"/>
  <c r="AR118" i="27"/>
  <c r="AS118" i="27"/>
  <c r="AT118" i="27"/>
  <c r="AR119" i="27"/>
  <c r="AS119" i="27"/>
  <c r="AT119" i="27"/>
  <c r="AR120" i="27"/>
  <c r="AS120" i="27"/>
  <c r="AT120" i="27"/>
  <c r="AR121" i="27"/>
  <c r="AS121" i="27"/>
  <c r="AT121" i="27"/>
  <c r="AR122" i="27"/>
  <c r="AS122" i="27"/>
  <c r="AT122" i="27"/>
  <c r="AR123" i="27"/>
  <c r="AS123" i="27"/>
  <c r="AT123" i="27"/>
  <c r="AR124" i="27"/>
  <c r="AS124" i="27"/>
  <c r="AT124" i="27"/>
  <c r="AR125" i="27"/>
  <c r="AS125" i="27"/>
  <c r="AT125" i="27"/>
  <c r="AR126" i="27"/>
  <c r="AS126" i="27"/>
  <c r="AT126" i="27"/>
  <c r="AR127" i="27"/>
  <c r="AS127" i="27"/>
  <c r="AT127" i="27"/>
  <c r="AR128" i="27"/>
  <c r="AS128" i="27"/>
  <c r="AT128" i="27"/>
  <c r="AR129" i="27"/>
  <c r="AS129" i="27"/>
  <c r="AT129" i="27"/>
  <c r="AR130" i="27"/>
  <c r="AS130" i="27"/>
  <c r="AT130" i="27"/>
  <c r="AR131" i="27"/>
  <c r="AS131" i="27"/>
  <c r="AT131" i="27"/>
  <c r="AR132" i="27"/>
  <c r="AS132" i="27"/>
  <c r="AT132" i="27"/>
  <c r="AR133" i="27"/>
  <c r="AS133" i="27"/>
  <c r="AT133" i="27"/>
  <c r="AR134" i="27"/>
  <c r="AS134" i="27"/>
  <c r="AT134" i="27"/>
  <c r="AR135" i="27"/>
  <c r="AS135" i="27"/>
  <c r="AT135" i="27"/>
  <c r="AR136" i="27"/>
  <c r="AS136" i="27"/>
  <c r="AT136" i="27"/>
  <c r="AR137" i="27"/>
  <c r="AS137" i="27"/>
  <c r="AT137" i="27"/>
  <c r="AR138" i="27"/>
  <c r="AS138" i="27"/>
  <c r="AT138" i="27"/>
  <c r="AR139" i="27"/>
  <c r="AS139" i="27"/>
  <c r="AT139" i="27"/>
  <c r="AR140" i="27"/>
  <c r="AS140" i="27"/>
  <c r="AT140" i="27"/>
  <c r="AR141" i="27"/>
  <c r="AS141" i="27"/>
  <c r="AT141" i="27"/>
  <c r="AR142" i="27"/>
  <c r="AS142" i="27"/>
  <c r="AT142" i="27"/>
  <c r="AR143" i="27"/>
  <c r="AS143" i="27"/>
  <c r="AT143" i="27"/>
  <c r="AR144" i="27"/>
  <c r="AS144" i="27"/>
  <c r="AT144" i="27"/>
  <c r="AR145" i="27"/>
  <c r="AS145" i="27"/>
  <c r="AT145" i="27"/>
  <c r="AR146" i="27"/>
  <c r="AS146" i="27"/>
  <c r="AT146" i="27"/>
  <c r="AR147" i="27"/>
  <c r="AS147" i="27"/>
  <c r="AT147" i="27"/>
  <c r="AR148" i="27"/>
  <c r="AS148" i="27"/>
  <c r="AT148" i="27"/>
  <c r="AR149" i="27"/>
  <c r="AS149" i="27"/>
  <c r="AT149" i="27"/>
  <c r="AR150" i="27"/>
  <c r="AS150" i="27"/>
  <c r="AT150" i="27"/>
  <c r="AR151" i="27"/>
  <c r="AS151" i="27"/>
  <c r="AT151" i="27"/>
  <c r="AR152" i="27"/>
  <c r="AS152" i="27"/>
  <c r="AT152" i="27"/>
  <c r="AR153" i="27"/>
  <c r="AS153" i="27"/>
  <c r="AT153" i="27"/>
  <c r="AR154" i="27"/>
  <c r="AS154" i="27"/>
  <c r="AT154" i="27"/>
  <c r="AR155" i="27"/>
  <c r="AS155" i="27"/>
  <c r="AT155" i="27"/>
  <c r="AR156" i="27"/>
  <c r="AS156" i="27"/>
  <c r="AT156" i="27"/>
  <c r="AR157" i="27"/>
  <c r="AS157" i="27"/>
  <c r="AT157" i="27"/>
  <c r="AR158" i="27"/>
  <c r="AS158" i="27"/>
  <c r="AT158" i="27"/>
  <c r="AR159" i="27"/>
  <c r="AS159" i="27"/>
  <c r="AT159" i="27"/>
  <c r="AR160" i="27"/>
  <c r="AS160" i="27"/>
  <c r="AT160" i="27"/>
  <c r="AR161" i="27"/>
  <c r="AS161" i="27"/>
  <c r="AT161" i="27"/>
  <c r="AR162" i="27"/>
  <c r="AS162" i="27"/>
  <c r="AT162" i="27"/>
  <c r="AR163" i="27"/>
  <c r="AS163" i="27"/>
  <c r="AT163" i="27"/>
  <c r="AR164" i="27"/>
  <c r="AS164" i="27"/>
  <c r="AT164" i="27"/>
  <c r="AR165" i="27"/>
  <c r="AS165" i="27"/>
  <c r="AT165" i="27"/>
  <c r="AR166" i="27"/>
  <c r="AS166" i="27"/>
  <c r="AT166" i="27"/>
  <c r="AR167" i="27"/>
  <c r="AS167" i="27"/>
  <c r="AT167" i="27"/>
  <c r="AR168" i="27"/>
  <c r="AS168" i="27"/>
  <c r="AT168" i="27"/>
  <c r="AR169" i="27"/>
  <c r="AS169" i="27"/>
  <c r="AT169" i="27"/>
  <c r="AR170" i="27"/>
  <c r="AS170" i="27"/>
  <c r="AT170" i="27"/>
  <c r="AR171" i="27"/>
  <c r="AS171" i="27"/>
  <c r="AT171" i="27"/>
  <c r="AR172" i="27"/>
  <c r="AS172" i="27"/>
  <c r="AT172" i="27"/>
  <c r="AR173" i="27"/>
  <c r="AS173" i="27"/>
  <c r="AT173" i="27"/>
  <c r="AR174" i="27"/>
  <c r="AS174" i="27"/>
  <c r="AT174" i="27"/>
  <c r="AR175" i="27"/>
  <c r="AS175" i="27"/>
  <c r="AT175" i="27"/>
  <c r="AR176" i="27"/>
  <c r="AS176" i="27"/>
  <c r="AT176" i="27"/>
  <c r="AR177" i="27"/>
  <c r="AS177" i="27"/>
  <c r="AT177" i="27"/>
  <c r="AR178" i="27"/>
  <c r="AS178" i="27"/>
  <c r="AT178" i="27"/>
  <c r="AR179" i="27"/>
  <c r="AS179" i="27"/>
  <c r="AT179" i="27"/>
  <c r="AR180" i="27"/>
  <c r="AS180" i="27"/>
  <c r="AT180" i="27"/>
  <c r="AR181" i="27"/>
  <c r="AS181" i="27"/>
  <c r="AT181" i="27"/>
  <c r="AR182" i="27"/>
  <c r="AS182" i="27"/>
  <c r="AT182" i="27"/>
  <c r="AR183" i="27"/>
  <c r="AS183" i="27"/>
  <c r="AT183" i="27"/>
  <c r="AR184" i="27"/>
  <c r="AS184" i="27"/>
  <c r="AT184" i="27"/>
  <c r="AR185" i="27"/>
  <c r="AS185" i="27"/>
  <c r="AT185" i="27"/>
  <c r="AR186" i="27"/>
  <c r="AS186" i="27"/>
  <c r="AT186" i="27"/>
  <c r="AR187" i="27"/>
  <c r="AS187" i="27"/>
  <c r="AT187" i="27"/>
  <c r="AR188" i="27"/>
  <c r="AS188" i="27"/>
  <c r="AT188" i="27"/>
  <c r="AR189" i="27"/>
  <c r="AS189" i="27"/>
  <c r="AT189" i="27"/>
  <c r="AR190" i="27"/>
  <c r="AS190" i="27"/>
  <c r="AT190" i="27"/>
  <c r="AR191" i="27"/>
  <c r="AS191" i="27"/>
  <c r="AT191" i="27"/>
  <c r="AR192" i="27"/>
  <c r="AS192" i="27"/>
  <c r="AT192" i="27"/>
  <c r="AR193" i="27"/>
  <c r="AS193" i="27"/>
  <c r="AT193" i="27"/>
  <c r="AR194" i="27"/>
  <c r="AS194" i="27"/>
  <c r="AT194" i="27"/>
  <c r="AR195" i="27"/>
  <c r="AS195" i="27"/>
  <c r="AT195" i="27"/>
  <c r="AR196" i="27"/>
  <c r="AS196" i="27"/>
  <c r="AT196" i="27"/>
  <c r="AR197" i="27"/>
  <c r="AS197" i="27"/>
  <c r="AT197" i="27"/>
  <c r="AR198" i="27"/>
  <c r="AS198" i="27"/>
  <c r="AT198" i="27"/>
  <c r="AR199" i="27"/>
  <c r="AS199" i="27"/>
  <c r="AT199" i="27"/>
  <c r="AR200" i="27"/>
  <c r="AS200" i="27"/>
  <c r="AT200" i="27"/>
  <c r="AR201" i="27"/>
  <c r="AS201" i="27"/>
  <c r="AT201" i="27"/>
  <c r="AR202" i="27"/>
  <c r="AS202" i="27"/>
  <c r="AT202" i="27"/>
  <c r="AR203" i="27"/>
  <c r="AS203" i="27"/>
  <c r="AT203" i="27"/>
  <c r="AR204" i="27"/>
  <c r="AS204" i="27"/>
  <c r="AT204" i="27"/>
  <c r="AR205" i="27"/>
  <c r="AS205" i="27"/>
  <c r="AT205" i="27"/>
  <c r="AR206" i="27"/>
  <c r="AS206" i="27"/>
  <c r="AT206" i="27"/>
  <c r="AR207" i="27"/>
  <c r="AS207" i="27"/>
  <c r="AT207" i="27"/>
  <c r="AR208" i="27"/>
  <c r="AS208" i="27"/>
  <c r="AT208" i="27"/>
  <c r="AR209" i="27"/>
  <c r="AS209" i="27"/>
  <c r="AT209" i="27"/>
  <c r="AR210" i="27"/>
  <c r="AS210" i="27"/>
  <c r="AT210" i="27"/>
  <c r="AR211" i="27"/>
  <c r="AS211" i="27"/>
  <c r="AT211" i="27"/>
  <c r="AR212" i="27"/>
  <c r="AS212" i="27"/>
  <c r="AT212" i="27"/>
  <c r="AR213" i="27"/>
  <c r="AS213" i="27"/>
  <c r="AT213" i="27"/>
  <c r="AR214" i="27"/>
  <c r="AS214" i="27"/>
  <c r="AT214" i="27"/>
  <c r="AR215" i="27"/>
  <c r="AS215" i="27"/>
  <c r="AT215" i="27"/>
  <c r="AR216" i="27"/>
  <c r="AS216" i="27"/>
  <c r="AT216" i="27"/>
  <c r="AR217" i="27"/>
  <c r="AS217" i="27"/>
  <c r="AT217" i="27"/>
  <c r="AR218" i="27"/>
  <c r="AS218" i="27"/>
  <c r="AT218" i="27"/>
  <c r="AR219" i="27"/>
  <c r="AS219" i="27"/>
  <c r="AT219" i="27"/>
  <c r="AR220" i="27"/>
  <c r="AS220" i="27"/>
  <c r="AT220" i="27"/>
  <c r="AR221" i="27"/>
  <c r="AS221" i="27"/>
  <c r="AT221" i="27"/>
  <c r="AR222" i="27"/>
  <c r="AS222" i="27"/>
  <c r="AT222" i="27"/>
  <c r="AR223" i="27"/>
  <c r="AS223" i="27"/>
  <c r="AT223" i="27"/>
  <c r="AR224" i="27"/>
  <c r="AS224" i="27"/>
  <c r="AT224" i="27"/>
  <c r="AR225" i="27"/>
  <c r="AS225" i="27"/>
  <c r="AT225" i="27"/>
  <c r="AR226" i="27"/>
  <c r="AS226" i="27"/>
  <c r="AT226" i="27"/>
  <c r="AR227" i="27"/>
  <c r="AS227" i="27"/>
  <c r="AT227" i="27"/>
  <c r="AR228" i="27"/>
  <c r="AS228" i="27"/>
  <c r="AT228" i="27"/>
  <c r="AR229" i="27"/>
  <c r="AS229" i="27"/>
  <c r="AT229" i="27"/>
  <c r="AR230" i="27"/>
  <c r="AS230" i="27"/>
  <c r="AT230" i="27"/>
  <c r="AR231" i="27"/>
  <c r="AS231" i="27"/>
  <c r="AT231" i="27"/>
  <c r="AR232" i="27"/>
  <c r="AS232" i="27"/>
  <c r="AT232" i="27"/>
  <c r="AR233" i="27"/>
  <c r="AS233" i="27"/>
  <c r="AT233" i="27"/>
  <c r="AR234" i="27"/>
  <c r="AS234" i="27"/>
  <c r="AT234" i="27"/>
  <c r="AR235" i="27"/>
  <c r="AS235" i="27"/>
  <c r="AT235" i="27"/>
  <c r="AR236" i="27"/>
  <c r="AS236" i="27"/>
  <c r="AT236" i="27"/>
  <c r="AR237" i="27"/>
  <c r="AS237" i="27"/>
  <c r="AT237" i="27"/>
  <c r="AR238" i="27"/>
  <c r="AS238" i="27"/>
  <c r="AT238" i="27"/>
  <c r="AR239" i="27"/>
  <c r="AS239" i="27"/>
  <c r="AT239" i="27"/>
  <c r="AR240" i="27"/>
  <c r="AS240" i="27"/>
  <c r="AT240" i="27"/>
  <c r="AR241" i="27"/>
  <c r="AS241" i="27"/>
  <c r="AT241" i="27"/>
  <c r="AR242" i="27"/>
  <c r="AS242" i="27"/>
  <c r="AT242" i="27"/>
  <c r="AR243" i="27"/>
  <c r="AS243" i="27"/>
  <c r="AT243" i="27"/>
  <c r="AR244" i="27"/>
  <c r="AS244" i="27"/>
  <c r="AT244" i="27"/>
  <c r="AR245" i="27"/>
  <c r="AS245" i="27"/>
  <c r="AT245" i="27"/>
  <c r="AR246" i="27"/>
  <c r="AS246" i="27"/>
  <c r="AT246" i="27"/>
  <c r="AR247" i="27"/>
  <c r="AS247" i="27"/>
  <c r="AT247" i="27"/>
  <c r="AR248" i="27"/>
  <c r="AS248" i="27"/>
  <c r="AT248" i="27"/>
  <c r="AR249" i="27"/>
  <c r="AS249" i="27"/>
  <c r="AT249" i="27"/>
  <c r="AR250" i="27"/>
  <c r="AS250" i="27"/>
  <c r="AT250" i="27"/>
  <c r="AR251" i="27"/>
  <c r="AS251" i="27"/>
  <c r="AT251" i="27"/>
  <c r="AR252" i="27"/>
  <c r="AS252" i="27"/>
  <c r="AT252" i="27"/>
  <c r="AR253" i="27"/>
  <c r="AS253" i="27"/>
  <c r="AT253" i="27"/>
  <c r="AR254" i="27"/>
  <c r="AS254" i="27"/>
  <c r="AT254" i="27"/>
  <c r="AR255" i="27"/>
  <c r="AS255" i="27"/>
  <c r="AT255" i="27"/>
  <c r="AR256" i="27"/>
  <c r="AS256" i="27"/>
  <c r="AT256" i="27"/>
  <c r="AR257" i="27"/>
  <c r="AS257" i="27"/>
  <c r="AT257" i="27"/>
  <c r="AR258" i="27"/>
  <c r="AS258" i="27"/>
  <c r="AT258" i="27"/>
  <c r="AR259" i="27"/>
  <c r="AS259" i="27"/>
  <c r="AT259" i="27"/>
  <c r="AR260" i="27"/>
  <c r="AS260" i="27"/>
  <c r="AT260" i="27"/>
  <c r="AR261" i="27"/>
  <c r="AS261" i="27"/>
  <c r="AT261" i="27"/>
  <c r="AR262" i="27"/>
  <c r="AS262" i="27"/>
  <c r="AT262" i="27"/>
  <c r="AR263" i="27"/>
  <c r="AS263" i="27"/>
  <c r="AT263" i="27"/>
  <c r="AR264" i="27"/>
  <c r="AS264" i="27"/>
  <c r="AT264" i="27"/>
  <c r="AR265" i="27"/>
  <c r="AS265" i="27"/>
  <c r="AT265" i="27"/>
  <c r="AR266" i="27"/>
  <c r="AS266" i="27"/>
  <c r="AT266" i="27"/>
  <c r="AR267" i="27"/>
  <c r="AS267" i="27"/>
  <c r="AT267" i="27"/>
  <c r="AR268" i="27"/>
  <c r="AS268" i="27"/>
  <c r="AT268" i="27"/>
  <c r="AR269" i="27"/>
  <c r="AS269" i="27"/>
  <c r="AT269" i="27"/>
  <c r="AR270" i="27"/>
  <c r="AS270" i="27"/>
  <c r="AT270" i="27"/>
  <c r="AR271" i="27"/>
  <c r="AS271" i="27"/>
  <c r="AT271" i="27"/>
  <c r="AR272" i="27"/>
  <c r="AS272" i="27"/>
  <c r="AT272" i="27"/>
  <c r="AR273" i="27"/>
  <c r="AS273" i="27"/>
  <c r="AT273" i="27"/>
  <c r="AR274" i="27"/>
  <c r="AS274" i="27"/>
  <c r="AT274" i="27"/>
  <c r="AR275" i="27"/>
  <c r="AS275" i="27"/>
  <c r="AT275" i="27"/>
  <c r="AR276" i="27"/>
  <c r="AS276" i="27"/>
  <c r="AT276" i="27"/>
  <c r="AR277" i="27"/>
  <c r="AS277" i="27"/>
  <c r="AT277" i="27"/>
  <c r="AR278" i="27"/>
  <c r="AS278" i="27"/>
  <c r="AT278" i="27"/>
  <c r="AR279" i="27"/>
  <c r="AS279" i="27"/>
  <c r="AT279" i="27"/>
  <c r="AR280" i="27"/>
  <c r="AS280" i="27"/>
  <c r="AT280" i="27"/>
  <c r="AR281" i="27"/>
  <c r="AS281" i="27"/>
  <c r="AT281" i="27"/>
  <c r="AR282" i="27"/>
  <c r="AS282" i="27"/>
  <c r="AT282" i="27"/>
  <c r="AR283" i="27"/>
  <c r="AS283" i="27"/>
  <c r="AT283" i="27"/>
  <c r="AR284" i="27"/>
  <c r="AS284" i="27"/>
  <c r="AT284" i="27"/>
  <c r="AR285" i="27"/>
  <c r="AS285" i="27"/>
  <c r="AT285" i="27"/>
  <c r="AR286" i="27"/>
  <c r="AS286" i="27"/>
  <c r="AT286" i="27"/>
  <c r="AR287" i="27"/>
  <c r="AS287" i="27"/>
  <c r="AT287" i="27"/>
  <c r="AR288" i="27"/>
  <c r="AS288" i="27"/>
  <c r="AT288" i="27"/>
  <c r="AR289" i="27"/>
  <c r="AS289" i="27"/>
  <c r="AT289" i="27"/>
  <c r="AR290" i="27"/>
  <c r="AS290" i="27"/>
  <c r="AT290" i="27"/>
  <c r="AR291" i="27"/>
  <c r="AS291" i="27"/>
  <c r="AT291" i="27"/>
  <c r="AR292" i="27"/>
  <c r="AS292" i="27"/>
  <c r="AT292" i="27"/>
  <c r="AR293" i="27"/>
  <c r="AS293" i="27"/>
  <c r="AT293" i="27"/>
  <c r="AR294" i="27"/>
  <c r="AS294" i="27"/>
  <c r="AT294" i="27"/>
  <c r="AR295" i="27"/>
  <c r="AS295" i="27"/>
  <c r="AT295" i="27"/>
  <c r="AR296" i="27"/>
  <c r="AS296" i="27"/>
  <c r="AT296" i="27"/>
  <c r="AR297" i="27"/>
  <c r="AS297" i="27"/>
  <c r="AT297" i="27"/>
  <c r="AR298" i="27"/>
  <c r="AS298" i="27"/>
  <c r="AT298" i="27"/>
  <c r="AR299" i="27"/>
  <c r="AS299" i="27"/>
  <c r="AT299" i="27"/>
  <c r="AR300" i="27"/>
  <c r="AS300" i="27"/>
  <c r="AT300" i="27"/>
  <c r="AR301" i="27"/>
  <c r="AS301" i="27"/>
  <c r="AT301" i="27"/>
  <c r="AR302" i="27"/>
  <c r="AS302" i="27"/>
  <c r="AT302" i="27"/>
  <c r="AR303" i="27"/>
  <c r="AS303" i="27"/>
  <c r="AT303" i="27"/>
  <c r="AR304" i="27"/>
  <c r="AS304" i="27"/>
  <c r="AT304" i="27"/>
  <c r="AR305" i="27"/>
  <c r="AS305" i="27"/>
  <c r="AT305" i="27"/>
  <c r="AR306" i="27"/>
  <c r="AS306" i="27"/>
  <c r="AT306" i="27"/>
  <c r="AR307" i="27"/>
  <c r="AS307" i="27"/>
  <c r="AT307" i="27"/>
  <c r="AR308" i="27"/>
  <c r="AS308" i="27"/>
  <c r="AT308" i="27"/>
  <c r="AR309" i="27"/>
  <c r="AS309" i="27"/>
  <c r="AT309" i="27"/>
  <c r="AR310" i="27"/>
  <c r="AS310" i="27"/>
  <c r="AT310" i="27"/>
  <c r="AR311" i="27"/>
  <c r="AS311" i="27"/>
  <c r="AT311" i="27"/>
  <c r="AR312" i="27"/>
  <c r="AS312" i="27"/>
  <c r="AT312" i="27"/>
  <c r="AR313" i="27"/>
  <c r="AS313" i="27"/>
  <c r="AT313" i="27"/>
  <c r="AR314" i="27"/>
  <c r="AS314" i="27"/>
  <c r="AT314" i="27"/>
  <c r="AR315" i="27"/>
  <c r="AS315" i="27"/>
  <c r="AT315" i="27"/>
  <c r="AR316" i="27"/>
  <c r="AS316" i="27"/>
  <c r="AT316" i="27"/>
  <c r="AR317" i="27"/>
  <c r="AS317" i="27"/>
  <c r="AT317" i="27"/>
  <c r="AR318" i="27"/>
  <c r="AS318" i="27"/>
  <c r="AT318" i="27"/>
  <c r="AR319" i="27"/>
  <c r="AS319" i="27"/>
  <c r="AT319" i="27"/>
  <c r="AR320" i="27"/>
  <c r="AS320" i="27"/>
  <c r="AT320" i="27"/>
  <c r="AR321" i="27"/>
  <c r="AS321" i="27"/>
  <c r="AT321" i="27"/>
  <c r="AR322" i="27"/>
  <c r="AS322" i="27"/>
  <c r="AT322" i="27"/>
  <c r="AR323" i="27"/>
  <c r="AS323" i="27"/>
  <c r="AT323" i="27"/>
  <c r="AR324" i="27"/>
  <c r="AS324" i="27"/>
  <c r="AT324" i="27"/>
  <c r="AR325" i="27"/>
  <c r="AS325" i="27"/>
  <c r="AT325" i="27"/>
  <c r="AR326" i="27"/>
  <c r="AS326" i="27"/>
  <c r="AT326" i="27"/>
  <c r="AR327" i="27"/>
  <c r="AS327" i="27"/>
  <c r="AT327" i="27"/>
  <c r="AR328" i="27"/>
  <c r="AS328" i="27"/>
  <c r="AT328" i="27"/>
  <c r="AR329" i="27"/>
  <c r="AS329" i="27"/>
  <c r="AT329" i="27"/>
  <c r="AR330" i="27"/>
  <c r="AS330" i="27"/>
  <c r="AT330" i="27"/>
  <c r="AR331" i="27"/>
  <c r="AS331" i="27"/>
  <c r="AT331" i="27"/>
  <c r="AR332" i="27"/>
  <c r="AS332" i="27"/>
  <c r="AT332" i="27"/>
  <c r="AR333" i="27"/>
  <c r="AS333" i="27"/>
  <c r="AT333" i="27"/>
  <c r="AR334" i="27"/>
  <c r="AS334" i="27"/>
  <c r="AT334" i="27"/>
  <c r="AR335" i="27"/>
  <c r="AS335" i="27"/>
  <c r="AT335" i="27"/>
  <c r="AR336" i="27"/>
  <c r="AS336" i="27"/>
  <c r="AT336" i="27"/>
  <c r="AR337" i="27"/>
  <c r="AS337" i="27"/>
  <c r="AT337" i="27"/>
  <c r="AR338" i="27"/>
  <c r="AS338" i="27"/>
  <c r="AT338" i="27"/>
  <c r="AR339" i="27"/>
  <c r="AS339" i="27"/>
  <c r="AT339" i="27"/>
  <c r="AR340" i="27"/>
  <c r="AS340" i="27"/>
  <c r="AT340" i="27"/>
  <c r="AR341" i="27"/>
  <c r="AS341" i="27"/>
  <c r="AT341" i="27"/>
  <c r="AR342" i="27"/>
  <c r="AS342" i="27"/>
  <c r="AT342" i="27"/>
  <c r="AR343" i="27"/>
  <c r="AS343" i="27"/>
  <c r="AT343" i="27"/>
  <c r="AR344" i="27"/>
  <c r="AS344" i="27"/>
  <c r="AT344" i="27"/>
  <c r="AR345" i="27"/>
  <c r="AS345" i="27"/>
  <c r="AT345" i="27"/>
  <c r="AR346" i="27"/>
  <c r="AS346" i="27"/>
  <c r="AT346" i="27"/>
  <c r="AR347" i="27"/>
  <c r="AS347" i="27"/>
  <c r="AT347" i="27"/>
  <c r="AR348" i="27"/>
  <c r="AS348" i="27"/>
  <c r="AT348" i="27"/>
  <c r="AR349" i="27"/>
  <c r="AS349" i="27"/>
  <c r="AT349" i="27"/>
  <c r="AR350" i="27"/>
  <c r="AS350" i="27"/>
  <c r="AT350" i="27"/>
  <c r="AR351" i="27"/>
  <c r="AS351" i="27"/>
  <c r="AT351" i="27"/>
  <c r="AR352" i="27"/>
  <c r="AS352" i="27"/>
  <c r="AT352" i="27"/>
  <c r="AR353" i="27"/>
  <c r="AS353" i="27"/>
  <c r="AT353" i="27"/>
  <c r="AR354" i="27"/>
  <c r="AS354" i="27"/>
  <c r="AT354" i="27"/>
  <c r="AR355" i="27"/>
  <c r="AS355" i="27"/>
  <c r="AT355" i="27"/>
  <c r="AR356" i="27"/>
  <c r="AS356" i="27"/>
  <c r="AT356" i="27"/>
  <c r="AR357" i="27"/>
  <c r="AS357" i="27"/>
  <c r="AT357" i="27"/>
  <c r="AR358" i="27"/>
  <c r="AS358" i="27"/>
  <c r="AT358" i="27"/>
  <c r="AR359" i="27"/>
  <c r="AS359" i="27"/>
  <c r="AT359" i="27"/>
  <c r="AR360" i="27"/>
  <c r="AS360" i="27"/>
  <c r="AT360" i="27"/>
  <c r="AR361" i="27"/>
  <c r="AS361" i="27"/>
  <c r="AT361" i="27"/>
  <c r="AR362" i="27"/>
  <c r="AS362" i="27"/>
  <c r="AT362" i="27"/>
  <c r="AR363" i="27"/>
  <c r="AS363" i="27"/>
  <c r="AT363" i="27"/>
  <c r="AR364" i="27"/>
  <c r="AS364" i="27"/>
  <c r="AT364" i="27"/>
  <c r="AR365" i="27"/>
  <c r="AS365" i="27"/>
  <c r="AT365" i="27"/>
  <c r="AR366" i="27"/>
  <c r="AS366" i="27"/>
  <c r="AT366" i="27"/>
  <c r="AR367" i="27"/>
  <c r="AS367" i="27"/>
  <c r="AT367" i="27"/>
  <c r="AR368" i="27"/>
  <c r="AS368" i="27"/>
  <c r="AT368" i="27"/>
  <c r="AR369" i="27"/>
  <c r="AS369" i="27"/>
  <c r="AT369" i="27"/>
  <c r="AR370" i="27"/>
  <c r="AS370" i="27"/>
  <c r="AT370" i="27"/>
  <c r="AR371" i="27"/>
  <c r="AS371" i="27"/>
  <c r="AT371" i="27"/>
  <c r="AR372" i="27"/>
  <c r="AS372" i="27"/>
  <c r="AT372" i="27"/>
  <c r="AR373" i="27"/>
  <c r="AS373" i="27"/>
  <c r="AT373" i="27"/>
  <c r="AR374" i="27"/>
  <c r="AS374" i="27"/>
  <c r="AT374" i="27"/>
  <c r="AR375" i="27"/>
  <c r="AS375" i="27"/>
  <c r="AT375" i="27"/>
  <c r="AR376" i="27"/>
  <c r="AS376" i="27"/>
  <c r="AT376" i="27"/>
  <c r="AR377" i="27"/>
  <c r="AS377" i="27"/>
  <c r="AT377" i="27"/>
  <c r="AR378" i="27"/>
  <c r="AS378" i="27"/>
  <c r="AT378" i="27"/>
  <c r="AR379" i="27"/>
  <c r="AS379" i="27"/>
  <c r="AT379" i="27"/>
  <c r="AR380" i="27"/>
  <c r="AS380" i="27"/>
  <c r="AT380" i="27"/>
  <c r="AR381" i="27"/>
  <c r="AS381" i="27"/>
  <c r="AT381" i="27"/>
  <c r="AR382" i="27"/>
  <c r="AS382" i="27"/>
  <c r="AT382" i="27"/>
  <c r="AR383" i="27"/>
  <c r="AS383" i="27"/>
  <c r="AT383" i="27"/>
  <c r="AR384" i="27"/>
  <c r="AS384" i="27"/>
  <c r="AT384" i="27"/>
  <c r="AR385" i="27"/>
  <c r="AS385" i="27"/>
  <c r="AT385" i="27"/>
  <c r="AR386" i="27"/>
  <c r="AS386" i="27"/>
  <c r="AT386" i="27"/>
  <c r="AR387" i="27"/>
  <c r="AS387" i="27"/>
  <c r="AT387" i="27"/>
  <c r="AR388" i="27"/>
  <c r="AS388" i="27"/>
  <c r="AT388" i="27"/>
  <c r="AR389" i="27"/>
  <c r="AS389" i="27"/>
  <c r="AT389" i="27"/>
  <c r="AR390" i="27"/>
  <c r="AS390" i="27"/>
  <c r="AT390" i="27"/>
  <c r="AR391" i="27"/>
  <c r="AS391" i="27"/>
  <c r="AT391" i="27"/>
  <c r="AR392" i="27"/>
  <c r="AS392" i="27"/>
  <c r="AT392" i="27"/>
  <c r="AR393" i="27"/>
  <c r="AS393" i="27"/>
  <c r="AT393" i="27"/>
  <c r="AR394" i="27"/>
  <c r="AS394" i="27"/>
  <c r="AT394" i="27"/>
  <c r="AR395" i="27"/>
  <c r="AS395" i="27"/>
  <c r="AT395" i="27"/>
  <c r="AR396" i="27"/>
  <c r="AS396" i="27"/>
  <c r="AT396" i="27"/>
  <c r="AR397" i="27"/>
  <c r="AS397" i="27"/>
  <c r="AT397" i="27"/>
  <c r="AR398" i="27"/>
  <c r="AS398" i="27"/>
  <c r="AT398" i="27"/>
  <c r="AR399" i="27"/>
  <c r="AS399" i="27"/>
  <c r="AT399" i="27"/>
  <c r="AR400" i="27"/>
  <c r="AS400" i="27"/>
  <c r="AT400" i="27"/>
  <c r="AR401" i="27"/>
  <c r="AS401" i="27"/>
  <c r="AT401" i="27"/>
  <c r="AR402" i="27"/>
  <c r="AS402" i="27"/>
  <c r="AT402" i="27"/>
  <c r="AR403" i="27"/>
  <c r="AS403" i="27"/>
  <c r="AT403" i="27"/>
  <c r="AR404" i="27"/>
  <c r="AS404" i="27"/>
  <c r="AT404" i="27"/>
  <c r="AR405" i="27"/>
  <c r="AS405" i="27"/>
  <c r="AT405" i="27"/>
  <c r="AR406" i="27"/>
  <c r="AS406" i="27"/>
  <c r="AT406" i="27"/>
  <c r="AR407" i="27"/>
  <c r="AS407" i="27"/>
  <c r="AT407" i="27"/>
  <c r="AR408" i="27"/>
  <c r="AS408" i="27"/>
  <c r="AT408" i="27"/>
  <c r="AR409" i="27"/>
  <c r="AS409" i="27"/>
  <c r="AT409" i="27"/>
  <c r="AR410" i="27"/>
  <c r="AS410" i="27"/>
  <c r="AT410" i="27"/>
  <c r="AR411" i="27"/>
  <c r="AS411" i="27"/>
  <c r="AT411" i="27"/>
  <c r="AR412" i="27"/>
  <c r="AS412" i="27"/>
  <c r="AT412" i="27"/>
  <c r="AR413" i="27"/>
  <c r="AS413" i="27"/>
  <c r="AT413" i="27"/>
  <c r="AR414" i="27"/>
  <c r="AS414" i="27"/>
  <c r="AT414" i="27"/>
  <c r="AR415" i="27"/>
  <c r="AS415" i="27"/>
  <c r="AT415" i="27"/>
  <c r="AR416" i="27"/>
  <c r="AS416" i="27"/>
  <c r="AT416" i="27"/>
  <c r="AR417" i="27"/>
  <c r="AS417" i="27"/>
  <c r="AT417" i="27"/>
  <c r="AR418" i="27"/>
  <c r="AS418" i="27"/>
  <c r="AT418" i="27"/>
  <c r="AR419" i="27"/>
  <c r="AS419" i="27"/>
  <c r="AT419" i="27"/>
  <c r="AR420" i="27"/>
  <c r="AS420" i="27"/>
  <c r="AT420" i="27"/>
  <c r="AR421" i="27"/>
  <c r="AS421" i="27"/>
  <c r="AT421" i="27"/>
  <c r="AR422" i="27"/>
  <c r="AS422" i="27"/>
  <c r="AT422" i="27"/>
  <c r="AR423" i="27"/>
  <c r="AS423" i="27"/>
  <c r="AT423" i="27"/>
  <c r="AR424" i="27"/>
  <c r="AS424" i="27"/>
  <c r="AT424" i="27"/>
  <c r="AR425" i="27"/>
  <c r="AS425" i="27"/>
  <c r="AT425" i="27"/>
  <c r="AR426" i="27"/>
  <c r="AS426" i="27"/>
  <c r="AT426" i="27"/>
  <c r="AR427" i="27"/>
  <c r="AS427" i="27"/>
  <c r="AT427" i="27"/>
  <c r="AR428" i="27"/>
  <c r="AS428" i="27"/>
  <c r="AT428" i="27"/>
  <c r="AR429" i="27"/>
  <c r="AS429" i="27"/>
  <c r="AT429" i="27"/>
  <c r="AR430" i="27"/>
  <c r="AS430" i="27"/>
  <c r="AT430" i="27"/>
  <c r="AR431" i="27"/>
  <c r="AS431" i="27"/>
  <c r="AT431" i="27"/>
  <c r="AR432" i="27"/>
  <c r="AS432" i="27"/>
  <c r="AT432" i="27"/>
  <c r="AR433" i="27"/>
  <c r="AS433" i="27"/>
  <c r="AT433" i="27"/>
  <c r="AR434" i="27"/>
  <c r="AS434" i="27"/>
  <c r="AT434" i="27"/>
  <c r="AR435" i="27"/>
  <c r="AS435" i="27"/>
  <c r="AT435" i="27"/>
  <c r="AR436" i="27"/>
  <c r="AS436" i="27"/>
  <c r="AT436" i="27"/>
  <c r="AR437" i="27"/>
  <c r="AS437" i="27"/>
  <c r="AT437" i="27"/>
  <c r="AR438" i="27"/>
  <c r="AS438" i="27"/>
  <c r="AT438" i="27"/>
  <c r="AR439" i="27"/>
  <c r="AS439" i="27"/>
  <c r="AT439" i="27"/>
  <c r="AR440" i="27"/>
  <c r="AS440" i="27"/>
  <c r="AT440" i="27"/>
  <c r="AR441" i="27"/>
  <c r="AS441" i="27"/>
  <c r="AT441" i="27"/>
  <c r="AR442" i="27"/>
  <c r="AS442" i="27"/>
  <c r="AT442" i="27"/>
  <c r="AR443" i="27"/>
  <c r="AS443" i="27"/>
  <c r="AT443" i="27"/>
  <c r="AR444" i="27"/>
  <c r="AS444" i="27"/>
  <c r="AT444" i="27"/>
  <c r="AR445" i="27"/>
  <c r="AS445" i="27"/>
  <c r="AT445" i="27"/>
  <c r="AR446" i="27"/>
  <c r="AS446" i="27"/>
  <c r="AT446" i="27"/>
  <c r="AR447" i="27"/>
  <c r="AS447" i="27"/>
  <c r="AT447" i="27"/>
  <c r="AR448" i="27"/>
  <c r="AS448" i="27"/>
  <c r="AT448" i="27"/>
  <c r="AR449" i="27"/>
  <c r="AS449" i="27"/>
  <c r="AT449" i="27"/>
  <c r="AR450" i="27"/>
  <c r="AS450" i="27"/>
  <c r="AT450" i="27"/>
  <c r="AR451" i="27"/>
  <c r="AS451" i="27"/>
  <c r="AT451" i="27"/>
  <c r="AR452" i="27"/>
  <c r="AS452" i="27"/>
  <c r="AT452" i="27"/>
  <c r="AR453" i="27"/>
  <c r="AS453" i="27"/>
  <c r="AT453" i="27"/>
  <c r="AR454" i="27"/>
  <c r="AS454" i="27"/>
  <c r="AT454" i="27"/>
  <c r="AR455" i="27"/>
  <c r="AS455" i="27"/>
  <c r="AT455" i="27"/>
  <c r="AR456" i="27"/>
  <c r="AS456" i="27"/>
  <c r="AT456" i="27"/>
  <c r="AR457" i="27"/>
  <c r="AS457" i="27"/>
  <c r="AT457" i="27"/>
  <c r="AR458" i="27"/>
  <c r="AS458" i="27"/>
  <c r="AT458" i="27"/>
  <c r="AR459" i="27"/>
  <c r="AS459" i="27"/>
  <c r="AT459" i="27"/>
  <c r="AR460" i="27"/>
  <c r="AS460" i="27"/>
  <c r="AT460" i="27"/>
  <c r="AR461" i="27"/>
  <c r="AS461" i="27"/>
  <c r="AT461" i="27"/>
  <c r="AR462" i="27"/>
  <c r="AS462" i="27"/>
  <c r="AT462" i="27"/>
  <c r="AR463" i="27"/>
  <c r="AS463" i="27"/>
  <c r="AT463" i="27"/>
  <c r="AR464" i="27"/>
  <c r="AS464" i="27"/>
  <c r="AT464" i="27"/>
  <c r="AR465" i="27"/>
  <c r="AS465" i="27"/>
  <c r="AT465" i="27"/>
  <c r="AR466" i="27"/>
  <c r="AS466" i="27"/>
  <c r="AT466" i="27"/>
  <c r="AR467" i="27"/>
  <c r="AS467" i="27"/>
  <c r="AT467" i="27"/>
  <c r="AR468" i="27"/>
  <c r="AS468" i="27"/>
  <c r="AT468" i="27"/>
  <c r="AR469" i="27"/>
  <c r="AS469" i="27"/>
  <c r="AT469" i="27"/>
  <c r="AR470" i="27"/>
  <c r="AS470" i="27"/>
  <c r="AT470" i="27"/>
  <c r="AR471" i="27"/>
  <c r="AS471" i="27"/>
  <c r="AT471" i="27"/>
  <c r="AR472" i="27"/>
  <c r="AS472" i="27"/>
  <c r="AT472" i="27"/>
  <c r="AR473" i="27"/>
  <c r="AS473" i="27"/>
  <c r="AT473" i="27"/>
  <c r="AR474" i="27"/>
  <c r="AS474" i="27"/>
  <c r="AT474" i="27"/>
  <c r="AR475" i="27"/>
  <c r="AS475" i="27"/>
  <c r="AT475" i="27"/>
  <c r="AR476" i="27"/>
  <c r="AS476" i="27"/>
  <c r="AT476" i="27"/>
  <c r="AR477" i="27"/>
  <c r="AS477" i="27"/>
  <c r="AT477" i="27"/>
  <c r="AR478" i="27"/>
  <c r="AS478" i="27"/>
  <c r="AT478" i="27"/>
  <c r="AR479" i="27"/>
  <c r="AS479" i="27"/>
  <c r="AT479" i="27"/>
  <c r="AR480" i="27"/>
  <c r="AS480" i="27"/>
  <c r="AT480" i="27"/>
  <c r="AR481" i="27"/>
  <c r="AS481" i="27"/>
  <c r="AT481" i="27"/>
  <c r="AR482" i="27"/>
  <c r="AS482" i="27"/>
  <c r="AT482" i="27"/>
  <c r="AR483" i="27"/>
  <c r="AS483" i="27"/>
  <c r="AT483" i="27"/>
  <c r="AR484" i="27"/>
  <c r="AS484" i="27"/>
  <c r="AT484" i="27"/>
  <c r="AR485" i="27"/>
  <c r="AS485" i="27"/>
  <c r="AT485" i="27"/>
  <c r="AR486" i="27"/>
  <c r="AS486" i="27"/>
  <c r="AT486" i="27"/>
  <c r="AR487" i="27"/>
  <c r="AS487" i="27"/>
  <c r="AT487" i="27"/>
  <c r="AR488" i="27"/>
  <c r="AS488" i="27"/>
  <c r="AT488" i="27"/>
  <c r="AR489" i="27"/>
  <c r="AS489" i="27"/>
  <c r="AT489" i="27"/>
  <c r="AR490" i="27"/>
  <c r="AS490" i="27"/>
  <c r="AT490" i="27"/>
  <c r="AR491" i="27"/>
  <c r="AS491" i="27"/>
  <c r="AT491" i="27"/>
  <c r="AR492" i="27"/>
  <c r="AS492" i="27"/>
  <c r="AT492" i="27"/>
  <c r="AR493" i="27"/>
  <c r="AS493" i="27"/>
  <c r="AT493" i="27"/>
  <c r="AR494" i="27"/>
  <c r="AS494" i="27"/>
  <c r="AT494" i="27"/>
  <c r="AR495" i="27"/>
  <c r="AS495" i="27"/>
  <c r="AT495" i="27"/>
  <c r="AR496" i="27"/>
  <c r="AS496" i="27"/>
  <c r="AT496" i="27"/>
  <c r="AR497" i="27"/>
  <c r="AS497" i="27"/>
  <c r="AT497" i="27"/>
  <c r="AR498" i="27"/>
  <c r="AS498" i="27"/>
  <c r="AT498" i="27"/>
  <c r="AR499" i="27"/>
  <c r="AS499" i="27"/>
  <c r="AT499" i="27"/>
  <c r="AR500" i="27"/>
  <c r="AS500" i="27"/>
  <c r="AT500" i="27"/>
  <c r="AR501" i="27"/>
  <c r="AS501" i="27"/>
  <c r="AT501" i="27"/>
  <c r="AR502" i="27"/>
  <c r="AS502" i="27"/>
  <c r="AT502" i="27"/>
  <c r="AR503" i="27"/>
  <c r="AS503" i="27"/>
  <c r="AT503" i="27"/>
  <c r="AR504" i="27"/>
  <c r="AS504" i="27"/>
  <c r="AT504" i="27"/>
  <c r="AR505" i="27"/>
  <c r="AS505" i="27"/>
  <c r="AT505" i="27"/>
  <c r="AR506" i="27"/>
  <c r="AS506" i="27"/>
  <c r="AT506" i="27"/>
  <c r="AR507" i="27"/>
  <c r="AS507" i="27"/>
  <c r="AT507" i="27"/>
  <c r="AR508" i="27"/>
  <c r="AS508" i="27"/>
  <c r="AT508" i="27"/>
  <c r="AR509" i="27"/>
  <c r="AS509" i="27"/>
  <c r="AT509" i="27"/>
  <c r="AR510" i="27"/>
  <c r="AS510" i="27"/>
  <c r="AT510" i="27"/>
  <c r="AR511" i="27"/>
  <c r="AS511" i="27"/>
  <c r="AT511" i="27"/>
  <c r="AR512" i="27"/>
  <c r="AS512" i="27"/>
  <c r="AT512" i="27"/>
  <c r="AR513" i="27"/>
  <c r="AS513" i="27"/>
  <c r="AT513" i="27"/>
  <c r="AR514" i="27"/>
  <c r="AS514" i="27"/>
  <c r="AT514" i="27"/>
  <c r="AR515" i="27"/>
  <c r="AS515" i="27"/>
  <c r="AT515" i="27"/>
  <c r="AR516" i="27"/>
  <c r="AS516" i="27"/>
  <c r="AT516" i="27"/>
  <c r="AR517" i="27"/>
  <c r="AS517" i="27"/>
  <c r="AT517" i="27"/>
  <c r="AR518" i="27"/>
  <c r="AS518" i="27"/>
  <c r="AT518" i="27"/>
  <c r="AR519" i="27"/>
  <c r="AS519" i="27"/>
  <c r="AT519" i="27"/>
  <c r="AR520" i="27"/>
  <c r="AS520" i="27"/>
  <c r="AT520" i="27"/>
  <c r="AR521" i="27"/>
  <c r="AS521" i="27"/>
  <c r="AT521" i="27"/>
  <c r="AR522" i="27"/>
  <c r="AS522" i="27"/>
  <c r="AT522" i="27"/>
  <c r="AR523" i="27"/>
  <c r="AS523" i="27"/>
  <c r="AT523" i="27"/>
  <c r="AR524" i="27"/>
  <c r="AS524" i="27"/>
  <c r="AT524" i="27"/>
  <c r="AR525" i="27"/>
  <c r="AS525" i="27"/>
  <c r="AT525" i="27"/>
  <c r="AR526" i="27"/>
  <c r="AS526" i="27"/>
  <c r="AT526" i="27"/>
  <c r="AR527" i="27"/>
  <c r="AS527" i="27"/>
  <c r="AT527" i="27"/>
  <c r="AR528" i="27"/>
  <c r="AS528" i="27"/>
  <c r="AT528" i="27"/>
  <c r="AR529" i="27"/>
  <c r="AS529" i="27"/>
  <c r="AT529" i="27"/>
  <c r="AR530" i="27"/>
  <c r="AS530" i="27"/>
  <c r="AT530" i="27"/>
  <c r="AR531" i="27"/>
  <c r="AS531" i="27"/>
  <c r="AT531" i="27"/>
  <c r="AR532" i="27"/>
  <c r="AS532" i="27"/>
  <c r="AT532" i="27"/>
  <c r="AR533" i="27"/>
  <c r="AS533" i="27"/>
  <c r="AT533" i="27"/>
  <c r="AR534" i="27"/>
  <c r="AS534" i="27"/>
  <c r="AT534" i="27"/>
  <c r="AR535" i="27"/>
  <c r="AS535" i="27"/>
  <c r="AT535" i="27"/>
  <c r="AR536" i="27"/>
  <c r="AS536" i="27"/>
  <c r="AT536" i="27"/>
  <c r="AR537" i="27"/>
  <c r="AS537" i="27"/>
  <c r="AT537" i="27"/>
  <c r="AR538" i="27"/>
  <c r="AS538" i="27"/>
  <c r="AT538" i="27"/>
  <c r="AR539" i="27"/>
  <c r="AS539" i="27"/>
  <c r="AT539" i="27"/>
  <c r="AR540" i="27"/>
  <c r="AS540" i="27"/>
  <c r="AT540" i="27"/>
  <c r="AR541" i="27"/>
  <c r="AS541" i="27"/>
  <c r="AT541" i="27"/>
  <c r="AR542" i="27"/>
  <c r="AS542" i="27"/>
  <c r="AT542" i="27"/>
  <c r="AR543" i="27"/>
  <c r="AS543" i="27"/>
  <c r="AT543" i="27"/>
  <c r="AR544" i="27"/>
  <c r="AS544" i="27"/>
  <c r="AT544" i="27"/>
  <c r="AR545" i="27"/>
  <c r="AS545" i="27"/>
  <c r="AT545" i="27"/>
  <c r="AR546" i="27"/>
  <c r="AS546" i="27"/>
  <c r="AT546" i="27"/>
  <c r="AR547" i="27"/>
  <c r="AS547" i="27"/>
  <c r="AT547" i="27"/>
  <c r="AR548" i="27"/>
  <c r="AS548" i="27"/>
  <c r="AT548" i="27"/>
  <c r="AR549" i="27"/>
  <c r="AS549" i="27"/>
  <c r="AT549" i="27"/>
  <c r="AR550" i="27"/>
  <c r="AS550" i="27"/>
  <c r="AT550" i="27"/>
  <c r="AR551" i="27"/>
  <c r="AS551" i="27"/>
  <c r="AT551" i="27"/>
  <c r="AR552" i="27"/>
  <c r="AS552" i="27"/>
  <c r="AT552" i="27"/>
  <c r="AR553" i="27"/>
  <c r="AS553" i="27"/>
  <c r="AT553" i="27"/>
  <c r="AR554" i="27"/>
  <c r="AS554" i="27"/>
  <c r="AT554" i="27"/>
  <c r="AR555" i="27"/>
  <c r="AS555" i="27"/>
  <c r="AT555" i="27"/>
  <c r="AR556" i="27"/>
  <c r="AS556" i="27"/>
  <c r="AT556" i="27"/>
  <c r="AR557" i="27"/>
  <c r="AS557" i="27"/>
  <c r="AT557" i="27"/>
  <c r="AR558" i="27"/>
  <c r="AS558" i="27"/>
  <c r="AT558" i="27"/>
  <c r="AR559" i="27"/>
  <c r="AS559" i="27"/>
  <c r="AT559" i="27"/>
  <c r="AR560" i="27"/>
  <c r="AS560" i="27"/>
  <c r="AT560" i="27"/>
  <c r="AR561" i="27"/>
  <c r="AS561" i="27"/>
  <c r="AT561" i="27"/>
  <c r="AR562" i="27"/>
  <c r="AS562" i="27"/>
  <c r="AT562" i="27"/>
  <c r="AR563" i="27"/>
  <c r="AS563" i="27"/>
  <c r="AT563" i="27"/>
  <c r="AR564" i="27"/>
  <c r="AS564" i="27"/>
  <c r="AT564" i="27"/>
  <c r="AR565" i="27"/>
  <c r="AS565" i="27"/>
  <c r="AT565" i="27"/>
  <c r="AR566" i="27"/>
  <c r="AS566" i="27"/>
  <c r="AT566" i="27"/>
  <c r="AR567" i="27"/>
  <c r="AS567" i="27"/>
  <c r="AT567" i="27"/>
  <c r="AR568" i="27"/>
  <c r="AS568" i="27"/>
  <c r="AT568" i="27"/>
  <c r="AR569" i="27"/>
  <c r="AS569" i="27"/>
  <c r="AT569" i="27"/>
  <c r="AR570" i="27"/>
  <c r="AS570" i="27"/>
  <c r="AT570" i="27"/>
  <c r="AR571" i="27"/>
  <c r="AS571" i="27"/>
  <c r="AT571" i="27"/>
  <c r="AR572" i="27"/>
  <c r="AS572" i="27"/>
  <c r="AT572" i="27"/>
  <c r="AR573" i="27"/>
  <c r="AS573" i="27"/>
  <c r="AT573" i="27"/>
  <c r="AR574" i="27"/>
  <c r="AS574" i="27"/>
  <c r="AT574" i="27"/>
  <c r="AR575" i="27"/>
  <c r="AS575" i="27"/>
  <c r="AT575" i="27"/>
  <c r="AR576" i="27"/>
  <c r="AS576" i="27"/>
  <c r="AT576" i="27"/>
  <c r="AR577" i="27"/>
  <c r="AS577" i="27"/>
  <c r="AT577" i="27"/>
  <c r="AR578" i="27"/>
  <c r="AS578" i="27"/>
  <c r="AT578" i="27"/>
  <c r="AR579" i="27"/>
  <c r="AS579" i="27"/>
  <c r="AT579" i="27"/>
  <c r="AR580" i="27"/>
  <c r="AS580" i="27"/>
  <c r="AT580" i="27"/>
  <c r="AR581" i="27"/>
  <c r="AS581" i="27"/>
  <c r="AT581" i="27"/>
  <c r="AR582" i="27"/>
  <c r="AS582" i="27"/>
  <c r="AT582" i="27"/>
  <c r="AR583" i="27"/>
  <c r="AS583" i="27"/>
  <c r="AT583" i="27"/>
  <c r="AR584" i="27"/>
  <c r="AS584" i="27"/>
  <c r="AT584" i="27"/>
  <c r="AR585" i="27"/>
  <c r="AS585" i="27"/>
  <c r="AT585" i="27"/>
  <c r="AR586" i="27"/>
  <c r="AS586" i="27"/>
  <c r="AT586" i="27"/>
  <c r="AR587" i="27"/>
  <c r="AS587" i="27"/>
  <c r="AT587" i="27"/>
  <c r="AR588" i="27"/>
  <c r="AS588" i="27"/>
  <c r="AT588" i="27"/>
  <c r="AR589" i="27"/>
  <c r="AS589" i="27"/>
  <c r="AT589" i="27"/>
  <c r="AR590" i="27"/>
  <c r="AS590" i="27"/>
  <c r="AT590" i="27"/>
  <c r="AR591" i="27"/>
  <c r="AS591" i="27"/>
  <c r="AT591" i="27"/>
  <c r="AR592" i="27"/>
  <c r="AS592" i="27"/>
  <c r="AT592" i="27"/>
  <c r="AR593" i="27"/>
  <c r="AS593" i="27"/>
  <c r="AT593" i="27"/>
  <c r="AR594" i="27"/>
  <c r="AS594" i="27"/>
  <c r="AT594" i="27"/>
  <c r="AR595" i="27"/>
  <c r="AS595" i="27"/>
  <c r="AT595" i="27"/>
  <c r="AR596" i="27"/>
  <c r="AS596" i="27"/>
  <c r="AT596" i="27"/>
  <c r="AR597" i="27"/>
  <c r="AS597" i="27"/>
  <c r="AT597" i="27"/>
  <c r="AR598" i="27"/>
  <c r="AS598" i="27"/>
  <c r="AT598" i="27"/>
  <c r="AR599" i="27"/>
  <c r="AS599" i="27"/>
  <c r="AT599" i="27"/>
  <c r="AR600" i="27"/>
  <c r="AS600" i="27"/>
  <c r="AT600" i="27"/>
  <c r="AR601" i="27"/>
  <c r="AS601" i="27"/>
  <c r="AT601" i="27"/>
  <c r="AR602" i="27"/>
  <c r="AS602" i="27"/>
  <c r="AT602" i="27"/>
  <c r="AR603" i="27"/>
  <c r="AS603" i="27"/>
  <c r="AT603" i="27"/>
  <c r="AR604" i="27"/>
  <c r="AS604" i="27"/>
  <c r="AT604" i="27"/>
  <c r="AR605" i="27"/>
  <c r="AS605" i="27"/>
  <c r="AT605" i="27"/>
  <c r="AR606" i="27"/>
  <c r="AS606" i="27"/>
  <c r="AT606" i="27"/>
  <c r="AR607" i="27"/>
  <c r="AS607" i="27"/>
  <c r="AT607" i="27"/>
  <c r="AR608" i="27"/>
  <c r="AS608" i="27"/>
  <c r="AT608" i="27"/>
  <c r="AR609" i="27"/>
  <c r="AS609" i="27"/>
  <c r="AT609" i="27"/>
  <c r="AR610" i="27"/>
  <c r="AS610" i="27"/>
  <c r="AT610" i="27"/>
  <c r="AR611" i="27"/>
  <c r="AS611" i="27"/>
  <c r="AT611" i="27"/>
  <c r="AR612" i="27"/>
  <c r="AS612" i="27"/>
  <c r="AT612" i="27"/>
  <c r="AR613" i="27"/>
  <c r="AS613" i="27"/>
  <c r="AT613" i="27"/>
  <c r="AR614" i="27"/>
  <c r="AS614" i="27"/>
  <c r="AT614" i="27"/>
  <c r="AR615" i="27"/>
  <c r="AS615" i="27"/>
  <c r="AT615" i="27"/>
  <c r="AR616" i="27"/>
  <c r="AS616" i="27"/>
  <c r="AT616" i="27"/>
  <c r="AR617" i="27"/>
  <c r="AS617" i="27"/>
  <c r="AT617" i="27"/>
  <c r="AR618" i="27"/>
  <c r="AS618" i="27"/>
  <c r="AT618" i="27"/>
  <c r="AR619" i="27"/>
  <c r="AS619" i="27"/>
  <c r="AT619" i="27"/>
  <c r="AR620" i="27"/>
  <c r="AS620" i="27"/>
  <c r="AT620" i="27"/>
  <c r="AR621" i="27"/>
  <c r="AS621" i="27"/>
  <c r="AT621" i="27"/>
  <c r="AR622" i="27"/>
  <c r="AS622" i="27"/>
  <c r="AT622" i="27"/>
  <c r="AR623" i="27"/>
  <c r="AS623" i="27"/>
  <c r="AT623" i="27"/>
  <c r="AR624" i="27"/>
  <c r="AS624" i="27"/>
  <c r="AT624" i="27"/>
  <c r="AR625" i="27"/>
  <c r="AS625" i="27"/>
  <c r="AT625" i="27"/>
  <c r="AR626" i="27"/>
  <c r="AS626" i="27"/>
  <c r="AT626" i="27"/>
  <c r="AR627" i="27"/>
  <c r="AS627" i="27"/>
  <c r="AT627" i="27"/>
  <c r="AR628" i="27"/>
  <c r="AS628" i="27"/>
  <c r="AT628" i="27"/>
  <c r="AR629" i="27"/>
  <c r="AS629" i="27"/>
  <c r="AT629" i="27"/>
  <c r="AR630" i="27"/>
  <c r="AS630" i="27"/>
  <c r="AT630" i="27"/>
  <c r="AR631" i="27"/>
  <c r="AS631" i="27"/>
  <c r="AT631" i="27"/>
  <c r="AR632" i="27"/>
  <c r="AS632" i="27"/>
  <c r="AT632" i="27"/>
  <c r="AR633" i="27"/>
  <c r="AS633" i="27"/>
  <c r="AT633" i="27"/>
  <c r="AR634" i="27"/>
  <c r="AS634" i="27"/>
  <c r="AT634" i="27"/>
  <c r="AR635" i="27"/>
  <c r="AS635" i="27"/>
  <c r="AT635" i="27"/>
  <c r="AR636" i="27"/>
  <c r="AS636" i="27"/>
  <c r="AT636" i="27"/>
  <c r="AR637" i="27"/>
  <c r="AS637" i="27"/>
  <c r="AT637" i="27"/>
  <c r="AR638" i="27"/>
  <c r="AS638" i="27"/>
  <c r="AT638" i="27"/>
  <c r="AR639" i="27"/>
  <c r="AS639" i="27"/>
  <c r="AT639" i="27"/>
  <c r="AR640" i="27"/>
  <c r="AS640" i="27"/>
  <c r="AT640" i="27"/>
  <c r="AR641" i="27"/>
  <c r="AS641" i="27"/>
  <c r="AT641" i="27"/>
  <c r="AR642" i="27"/>
  <c r="AS642" i="27"/>
  <c r="AT642" i="27"/>
  <c r="AR643" i="27"/>
  <c r="AS643" i="27"/>
  <c r="AT643" i="27"/>
  <c r="AR644" i="27"/>
  <c r="AS644" i="27"/>
  <c r="AT644" i="27"/>
  <c r="AR645" i="27"/>
  <c r="AS645" i="27"/>
  <c r="AT645" i="27"/>
  <c r="AR646" i="27"/>
  <c r="AS646" i="27"/>
  <c r="AT646" i="27"/>
  <c r="AR647" i="27"/>
  <c r="AS647" i="27"/>
  <c r="AT647" i="27"/>
  <c r="AR648" i="27"/>
  <c r="AS648" i="27"/>
  <c r="AT648" i="27"/>
  <c r="AR649" i="27"/>
  <c r="AS649" i="27"/>
  <c r="AT649" i="27"/>
  <c r="AR650" i="27"/>
  <c r="AS650" i="27"/>
  <c r="AT650" i="27"/>
  <c r="AR651" i="27"/>
  <c r="AS651" i="27"/>
  <c r="AT651" i="27"/>
  <c r="AR652" i="27"/>
  <c r="AS652" i="27"/>
  <c r="AT652" i="27"/>
  <c r="AR653" i="27"/>
  <c r="AS653" i="27"/>
  <c r="AT653" i="27"/>
  <c r="AR654" i="27"/>
  <c r="AS654" i="27"/>
  <c r="AT654" i="27"/>
  <c r="AR655" i="27"/>
  <c r="AS655" i="27"/>
  <c r="AT655" i="27"/>
  <c r="AR656" i="27"/>
  <c r="AS656" i="27"/>
  <c r="AT656" i="27"/>
  <c r="AR657" i="27"/>
  <c r="AS657" i="27"/>
  <c r="AT657" i="27"/>
  <c r="AR658" i="27"/>
  <c r="AS658" i="27"/>
  <c r="AT658" i="27"/>
  <c r="AR659" i="27"/>
  <c r="AS659" i="27"/>
  <c r="AT659" i="27"/>
  <c r="AR660" i="27"/>
  <c r="AS660" i="27"/>
  <c r="AT660" i="27"/>
  <c r="AR661" i="27"/>
  <c r="AS661" i="27"/>
  <c r="AT661" i="27"/>
  <c r="AR662" i="27"/>
  <c r="AS662" i="27"/>
  <c r="AT662" i="27"/>
  <c r="AR663" i="27"/>
  <c r="AS663" i="27"/>
  <c r="AT663" i="27"/>
  <c r="AR664" i="27"/>
  <c r="AS664" i="27"/>
  <c r="AT664" i="27"/>
  <c r="AR665" i="27"/>
  <c r="AS665" i="27"/>
  <c r="AT665" i="27"/>
  <c r="AR666" i="27"/>
  <c r="AS666" i="27"/>
  <c r="AT666" i="27"/>
  <c r="AR667" i="27"/>
  <c r="AS667" i="27"/>
  <c r="AT667" i="27"/>
  <c r="AR668" i="27"/>
  <c r="AS668" i="27"/>
  <c r="AT668" i="27"/>
  <c r="AR669" i="27"/>
  <c r="AS669" i="27"/>
  <c r="AT669" i="27"/>
  <c r="AR670" i="27"/>
  <c r="AS670" i="27"/>
  <c r="AT670" i="27"/>
  <c r="AR671" i="27"/>
  <c r="AS671" i="27"/>
  <c r="AT671" i="27"/>
  <c r="AR672" i="27"/>
  <c r="AS672" i="27"/>
  <c r="AT672" i="27"/>
  <c r="AR673" i="27"/>
  <c r="AS673" i="27"/>
  <c r="AT673" i="27"/>
  <c r="AR674" i="27"/>
  <c r="AS674" i="27"/>
  <c r="AT674" i="27"/>
  <c r="AR675" i="27"/>
  <c r="AS675" i="27"/>
  <c r="AT675" i="27"/>
  <c r="AR676" i="27"/>
  <c r="AS676" i="27"/>
  <c r="AT676" i="27"/>
  <c r="AR677" i="27"/>
  <c r="AS677" i="27"/>
  <c r="AT677" i="27"/>
  <c r="AR678" i="27"/>
  <c r="AS678" i="27"/>
  <c r="AT678" i="27"/>
  <c r="AR679" i="27"/>
  <c r="AS679" i="27"/>
  <c r="AT679" i="27"/>
  <c r="AR680" i="27"/>
  <c r="AS680" i="27"/>
  <c r="AT680" i="27"/>
  <c r="AR681" i="27"/>
  <c r="AS681" i="27"/>
  <c r="AT681" i="27"/>
  <c r="AR682" i="27"/>
  <c r="AS682" i="27"/>
  <c r="AT682" i="27"/>
  <c r="AR683" i="27"/>
  <c r="AS683" i="27"/>
  <c r="AT683" i="27"/>
  <c r="AR684" i="27"/>
  <c r="AS684" i="27"/>
  <c r="AT684" i="27"/>
  <c r="AR685" i="27"/>
  <c r="AS685" i="27"/>
  <c r="AT685" i="27"/>
  <c r="AR686" i="27"/>
  <c r="AS686" i="27"/>
  <c r="AT686" i="27"/>
  <c r="AR687" i="27"/>
  <c r="AS687" i="27"/>
  <c r="AT687" i="27"/>
  <c r="AR688" i="27"/>
  <c r="AS688" i="27"/>
  <c r="AT688" i="27"/>
  <c r="AR689" i="27"/>
  <c r="AS689" i="27"/>
  <c r="AT689" i="27"/>
  <c r="AR690" i="27"/>
  <c r="AS690" i="27"/>
  <c r="AT690" i="27"/>
  <c r="AR691" i="27"/>
  <c r="AS691" i="27"/>
  <c r="AT691" i="27"/>
  <c r="AR692" i="27"/>
  <c r="AS692" i="27"/>
  <c r="AT692" i="27"/>
  <c r="AR693" i="27"/>
  <c r="AS693" i="27"/>
  <c r="AT693" i="27"/>
  <c r="AR694" i="27"/>
  <c r="AS694" i="27"/>
  <c r="AT694" i="27"/>
  <c r="AR695" i="27"/>
  <c r="AS695" i="27"/>
  <c r="AT695" i="27"/>
  <c r="AR696" i="27"/>
  <c r="AS696" i="27"/>
  <c r="AT696" i="27"/>
  <c r="AR697" i="27"/>
  <c r="AS697" i="27"/>
  <c r="AT697" i="27"/>
  <c r="AR698" i="27"/>
  <c r="AS698" i="27"/>
  <c r="AT698" i="27"/>
  <c r="AR699" i="27"/>
  <c r="AS699" i="27"/>
  <c r="AT699" i="27"/>
  <c r="AR700" i="27"/>
  <c r="AS700" i="27"/>
  <c r="AT700" i="27"/>
  <c r="AR701" i="27"/>
  <c r="AS701" i="27"/>
  <c r="AT701" i="27"/>
  <c r="AR702" i="27"/>
  <c r="AS702" i="27"/>
  <c r="AT702" i="27"/>
  <c r="AR703" i="27"/>
  <c r="AS703" i="27"/>
  <c r="AT703" i="27"/>
  <c r="AR704" i="27"/>
  <c r="AS704" i="27"/>
  <c r="AT704" i="27"/>
  <c r="AR705" i="27"/>
  <c r="AS705" i="27"/>
  <c r="AT705" i="27"/>
  <c r="AR706" i="27"/>
  <c r="AS706" i="27"/>
  <c r="AT706" i="27"/>
  <c r="AR707" i="27"/>
  <c r="AS707" i="27"/>
  <c r="AT707" i="27"/>
  <c r="AR708" i="27"/>
  <c r="AS708" i="27"/>
  <c r="AT708" i="27"/>
  <c r="AR709" i="27"/>
  <c r="AS709" i="27"/>
  <c r="AT709" i="27"/>
  <c r="AR710" i="27"/>
  <c r="AS710" i="27"/>
  <c r="AT710" i="27"/>
  <c r="AR711" i="27"/>
  <c r="AS711" i="27"/>
  <c r="AT711" i="27"/>
  <c r="AR712" i="27"/>
  <c r="AS712" i="27"/>
  <c r="AT712" i="27"/>
  <c r="AR713" i="27"/>
  <c r="AS713" i="27"/>
  <c r="AT713" i="27"/>
  <c r="AR714" i="27"/>
  <c r="AS714" i="27"/>
  <c r="AT714" i="27"/>
  <c r="AR715" i="27"/>
  <c r="AS715" i="27"/>
  <c r="AT715" i="27"/>
  <c r="AR716" i="27"/>
  <c r="AS716" i="27"/>
  <c r="AT716" i="27"/>
  <c r="AR717" i="27"/>
  <c r="AS717" i="27"/>
  <c r="AT717" i="27"/>
  <c r="AR718" i="27"/>
  <c r="AS718" i="27"/>
  <c r="AT718" i="27"/>
  <c r="AR719" i="27"/>
  <c r="AS719" i="27"/>
  <c r="AT719" i="27"/>
  <c r="AR720" i="27"/>
  <c r="AS720" i="27"/>
  <c r="AT720" i="27"/>
  <c r="AR721" i="27"/>
  <c r="AS721" i="27"/>
  <c r="AT721" i="27"/>
  <c r="AR722" i="27"/>
  <c r="AS722" i="27"/>
  <c r="AT722" i="27"/>
  <c r="AR723" i="27"/>
  <c r="AS723" i="27"/>
  <c r="AT723" i="27"/>
  <c r="AR724" i="27"/>
  <c r="AS724" i="27"/>
  <c r="AT724" i="27"/>
  <c r="AR725" i="27"/>
  <c r="AS725" i="27"/>
  <c r="AT725" i="27"/>
  <c r="AR726" i="27"/>
  <c r="AS726" i="27"/>
  <c r="AT726" i="27"/>
  <c r="AR727" i="27"/>
  <c r="AS727" i="27"/>
  <c r="AT727" i="27"/>
  <c r="AR728" i="27"/>
  <c r="AS728" i="27"/>
  <c r="AT728" i="27"/>
  <c r="AR729" i="27"/>
  <c r="AS729" i="27"/>
  <c r="AT729" i="27"/>
  <c r="AR730" i="27"/>
  <c r="AS730" i="27"/>
  <c r="AT730" i="27"/>
  <c r="AR731" i="27"/>
  <c r="AS731" i="27"/>
  <c r="AT731" i="27"/>
  <c r="AR732" i="27"/>
  <c r="AS732" i="27"/>
  <c r="AT732" i="27"/>
  <c r="AR733" i="27"/>
  <c r="AS733" i="27"/>
  <c r="AT733" i="27"/>
  <c r="AR734" i="27"/>
  <c r="AS734" i="27"/>
  <c r="AT734" i="27"/>
  <c r="AR735" i="27"/>
  <c r="AS735" i="27"/>
  <c r="AT735" i="27"/>
  <c r="AR736" i="27"/>
  <c r="AS736" i="27"/>
  <c r="AT736" i="27"/>
  <c r="AR737" i="27"/>
  <c r="AS737" i="27"/>
  <c r="AT737" i="27"/>
  <c r="AR738" i="27"/>
  <c r="AS738" i="27"/>
  <c r="AT738" i="27"/>
  <c r="AR739" i="27"/>
  <c r="AS739" i="27"/>
  <c r="AT739" i="27"/>
  <c r="AR740" i="27"/>
  <c r="AS740" i="27"/>
  <c r="AT740" i="27"/>
  <c r="AR741" i="27"/>
  <c r="AS741" i="27"/>
  <c r="AT741" i="27"/>
  <c r="AR742" i="27"/>
  <c r="AS742" i="27"/>
  <c r="AT742" i="27"/>
  <c r="AR743" i="27"/>
  <c r="AS743" i="27"/>
  <c r="AT743" i="27"/>
  <c r="AR744" i="27"/>
  <c r="AS744" i="27"/>
  <c r="AT744" i="27"/>
  <c r="AR745" i="27"/>
  <c r="AS745" i="27"/>
  <c r="AT745" i="27"/>
  <c r="AR746" i="27"/>
  <c r="AS746" i="27"/>
  <c r="AT746" i="27"/>
  <c r="AR747" i="27"/>
  <c r="AS747" i="27"/>
  <c r="AT747" i="27"/>
  <c r="AR748" i="27"/>
  <c r="AS748" i="27"/>
  <c r="AT748" i="27"/>
  <c r="AR749" i="27"/>
  <c r="AS749" i="27"/>
  <c r="AT749" i="27"/>
  <c r="AR750" i="27"/>
  <c r="AS750" i="27"/>
  <c r="AT750" i="27"/>
  <c r="AR751" i="27"/>
  <c r="AS751" i="27"/>
  <c r="AT751" i="27"/>
  <c r="AR752" i="27"/>
  <c r="AS752" i="27"/>
  <c r="AT752" i="27"/>
  <c r="AR753" i="27"/>
  <c r="AS753" i="27"/>
  <c r="AT753" i="27"/>
  <c r="AR754" i="27"/>
  <c r="AS754" i="27"/>
  <c r="AT754" i="27"/>
  <c r="AR755" i="27"/>
  <c r="AS755" i="27"/>
  <c r="AT755" i="27"/>
  <c r="AR756" i="27"/>
  <c r="AS756" i="27"/>
  <c r="AT756" i="27"/>
  <c r="AR757" i="27"/>
  <c r="AS757" i="27"/>
  <c r="AT757" i="27"/>
  <c r="AR758" i="27"/>
  <c r="AS758" i="27"/>
  <c r="AT758" i="27"/>
  <c r="AR759" i="27"/>
  <c r="AS759" i="27"/>
  <c r="AT759" i="27"/>
  <c r="AR760" i="27"/>
  <c r="AS760" i="27"/>
  <c r="AT760" i="27"/>
  <c r="AR761" i="27"/>
  <c r="AS761" i="27"/>
  <c r="AT761" i="27"/>
  <c r="AR762" i="27"/>
  <c r="AS762" i="27"/>
  <c r="AT762" i="27"/>
  <c r="AR763" i="27"/>
  <c r="AS763" i="27"/>
  <c r="AT763" i="27"/>
  <c r="AR764" i="27"/>
  <c r="AS764" i="27"/>
  <c r="AT764" i="27"/>
  <c r="AR765" i="27"/>
  <c r="AS765" i="27"/>
  <c r="AT765" i="27"/>
  <c r="AR766" i="27"/>
  <c r="AS766" i="27"/>
  <c r="AT766" i="27"/>
  <c r="AR767" i="27"/>
  <c r="AS767" i="27"/>
  <c r="AT767" i="27"/>
  <c r="AR768" i="27"/>
  <c r="AS768" i="27"/>
  <c r="AT768" i="27"/>
  <c r="AR769" i="27"/>
  <c r="AS769" i="27"/>
  <c r="AT769" i="27"/>
  <c r="AR770" i="27"/>
  <c r="AS770" i="27"/>
  <c r="AT770" i="27"/>
  <c r="AR771" i="27"/>
  <c r="AS771" i="27"/>
  <c r="AT771" i="27"/>
  <c r="AR772" i="27"/>
  <c r="AS772" i="27"/>
  <c r="AT772" i="27"/>
  <c r="AR773" i="27"/>
  <c r="AS773" i="27"/>
  <c r="AT773" i="27"/>
  <c r="AR774" i="27"/>
  <c r="AS774" i="27"/>
  <c r="AT774" i="27"/>
  <c r="AR775" i="27"/>
  <c r="AS775" i="27"/>
  <c r="AT775" i="27"/>
  <c r="AR776" i="27"/>
  <c r="AS776" i="27"/>
  <c r="AT776" i="27"/>
  <c r="AR777" i="27"/>
  <c r="AS777" i="27"/>
  <c r="AT777" i="27"/>
  <c r="AR778" i="27"/>
  <c r="AS778" i="27"/>
  <c r="AT778" i="27"/>
  <c r="AR779" i="27"/>
  <c r="AS779" i="27"/>
  <c r="AT779" i="27"/>
  <c r="AR780" i="27"/>
  <c r="AS780" i="27"/>
  <c r="AT780" i="27"/>
  <c r="AR781" i="27"/>
  <c r="AS781" i="27"/>
  <c r="AT781" i="27"/>
  <c r="AR782" i="27"/>
  <c r="AS782" i="27"/>
  <c r="AT782" i="27"/>
  <c r="AR783" i="27"/>
  <c r="AS783" i="27"/>
  <c r="AT783" i="27"/>
  <c r="AR784" i="27"/>
  <c r="AS784" i="27"/>
  <c r="AT784" i="27"/>
  <c r="AR785" i="27"/>
  <c r="AS785" i="27"/>
  <c r="AT785" i="27"/>
  <c r="AR786" i="27"/>
  <c r="AS786" i="27"/>
  <c r="AT786" i="27"/>
  <c r="AR787" i="27"/>
  <c r="AS787" i="27"/>
  <c r="AT787" i="27"/>
  <c r="AR788" i="27"/>
  <c r="AS788" i="27"/>
  <c r="AT788" i="27"/>
  <c r="AR789" i="27"/>
  <c r="AS789" i="27"/>
  <c r="AT789" i="27"/>
  <c r="AR790" i="27"/>
  <c r="AS790" i="27"/>
  <c r="AT790" i="27"/>
  <c r="AR791" i="27"/>
  <c r="AS791" i="27"/>
  <c r="AT791" i="27"/>
  <c r="AR792" i="27"/>
  <c r="AS792" i="27"/>
  <c r="AT792" i="27"/>
  <c r="AR793" i="27"/>
  <c r="AS793" i="27"/>
  <c r="AT793" i="27"/>
  <c r="AR794" i="27"/>
  <c r="AS794" i="27"/>
  <c r="AT794" i="27"/>
  <c r="AR795" i="27"/>
  <c r="AS795" i="27"/>
  <c r="AT795" i="27"/>
  <c r="AR796" i="27"/>
  <c r="AS796" i="27"/>
  <c r="AT796" i="27"/>
  <c r="AR797" i="27"/>
  <c r="AS797" i="27"/>
  <c r="AT797" i="27"/>
  <c r="AR798" i="27"/>
  <c r="AS798" i="27"/>
  <c r="AT798" i="27"/>
  <c r="AR799" i="27"/>
  <c r="AS799" i="27"/>
  <c r="AT799" i="27"/>
  <c r="AR800" i="27"/>
  <c r="AS800" i="27"/>
  <c r="AT800" i="27"/>
  <c r="AR801" i="27"/>
  <c r="AS801" i="27"/>
  <c r="AT801" i="27"/>
  <c r="AR802" i="27"/>
  <c r="AS802" i="27"/>
  <c r="AT802" i="27"/>
  <c r="AR803" i="27"/>
  <c r="AS803" i="27"/>
  <c r="AT803" i="27"/>
  <c r="AR804" i="27"/>
  <c r="AS804" i="27"/>
  <c r="AT804" i="27"/>
  <c r="AR805" i="27"/>
  <c r="AS805" i="27"/>
  <c r="AT805" i="27"/>
  <c r="AR806" i="27"/>
  <c r="AS806" i="27"/>
  <c r="AT806" i="27"/>
  <c r="AR807" i="27"/>
  <c r="AS807" i="27"/>
  <c r="AT807" i="27"/>
  <c r="AR808" i="27"/>
  <c r="AS808" i="27"/>
  <c r="AT808" i="27"/>
  <c r="AR809" i="27"/>
  <c r="AS809" i="27"/>
  <c r="AT809" i="27"/>
  <c r="AR810" i="27"/>
  <c r="AS810" i="27"/>
  <c r="AT810" i="27"/>
  <c r="AR811" i="27"/>
  <c r="AS811" i="27"/>
  <c r="AT811" i="27"/>
  <c r="AR812" i="27"/>
  <c r="AS812" i="27"/>
  <c r="AT812" i="27"/>
  <c r="AR813" i="27"/>
  <c r="AS813" i="27"/>
  <c r="AT813" i="27"/>
  <c r="AR814" i="27"/>
  <c r="AS814" i="27"/>
  <c r="AT814" i="27"/>
  <c r="AR815" i="27"/>
  <c r="AS815" i="27"/>
  <c r="AT815" i="27"/>
  <c r="AR816" i="27"/>
  <c r="AS816" i="27"/>
  <c r="AT816" i="27"/>
  <c r="AR817" i="27"/>
  <c r="AS817" i="27"/>
  <c r="AT817" i="27"/>
  <c r="AR818" i="27"/>
  <c r="AS818" i="27"/>
  <c r="AT818" i="27"/>
  <c r="AR819" i="27"/>
  <c r="AS819" i="27"/>
  <c r="AT819" i="27"/>
  <c r="AR820" i="27"/>
  <c r="AS820" i="27"/>
  <c r="AT820" i="27"/>
  <c r="AR821" i="27"/>
  <c r="AS821" i="27"/>
  <c r="AT821" i="27"/>
  <c r="AR822" i="27"/>
  <c r="AS822" i="27"/>
  <c r="AT822" i="27"/>
  <c r="AR823" i="27"/>
  <c r="AS823" i="27"/>
  <c r="AT823" i="27"/>
  <c r="AR824" i="27"/>
  <c r="AS824" i="27"/>
  <c r="AT824" i="27"/>
  <c r="AR825" i="27"/>
  <c r="AS825" i="27"/>
  <c r="AT825" i="27"/>
  <c r="AR826" i="27"/>
  <c r="AS826" i="27"/>
  <c r="AT826" i="27"/>
  <c r="AR827" i="27"/>
  <c r="AS827" i="27"/>
  <c r="AT827" i="27"/>
  <c r="AR828" i="27"/>
  <c r="AS828" i="27"/>
  <c r="AT828" i="27"/>
  <c r="AR829" i="27"/>
  <c r="AS829" i="27"/>
  <c r="AT829" i="27"/>
  <c r="AR830" i="27"/>
  <c r="AS830" i="27"/>
  <c r="AT830" i="27"/>
  <c r="AR831" i="27"/>
  <c r="AS831" i="27"/>
  <c r="AT831" i="27"/>
  <c r="AR832" i="27"/>
  <c r="AS832" i="27"/>
  <c r="AT832" i="27"/>
  <c r="AR833" i="27"/>
  <c r="AS833" i="27"/>
  <c r="AT833" i="27"/>
  <c r="AR834" i="27"/>
  <c r="AS834" i="27"/>
  <c r="AT834" i="27"/>
  <c r="AR835" i="27"/>
  <c r="AS835" i="27"/>
  <c r="AT835" i="27"/>
  <c r="AR836" i="27"/>
  <c r="AS836" i="27"/>
  <c r="AT836" i="27"/>
  <c r="AR837" i="27"/>
  <c r="AS837" i="27"/>
  <c r="AT837" i="27"/>
  <c r="AR838" i="27"/>
  <c r="AS838" i="27"/>
  <c r="AT838" i="27"/>
  <c r="AR839" i="27"/>
  <c r="AS839" i="27"/>
  <c r="AT839" i="27"/>
  <c r="AR840" i="27"/>
  <c r="AS840" i="27"/>
  <c r="AT840" i="27"/>
  <c r="AR841" i="27"/>
  <c r="AS841" i="27"/>
  <c r="AT841" i="27"/>
  <c r="AR842" i="27"/>
  <c r="AS842" i="27"/>
  <c r="AT842" i="27"/>
  <c r="AR843" i="27"/>
  <c r="AS843" i="27"/>
  <c r="AT843" i="27"/>
  <c r="AR844" i="27"/>
  <c r="AS844" i="27"/>
  <c r="AT844" i="27"/>
  <c r="AR845" i="27"/>
  <c r="AS845" i="27"/>
  <c r="AT845" i="27"/>
  <c r="AR846" i="27"/>
  <c r="AS846" i="27"/>
  <c r="AT846" i="27"/>
  <c r="AR847" i="27"/>
  <c r="AS847" i="27"/>
  <c r="AT847" i="27"/>
  <c r="AR848" i="27"/>
  <c r="AS848" i="27"/>
  <c r="AT848" i="27"/>
  <c r="AR849" i="27"/>
  <c r="AS849" i="27"/>
  <c r="AT849" i="27"/>
  <c r="AR850" i="27"/>
  <c r="AS850" i="27"/>
  <c r="AT850" i="27"/>
  <c r="AR851" i="27"/>
  <c r="AS851" i="27"/>
  <c r="AT851" i="27"/>
  <c r="AR852" i="27"/>
  <c r="AS852" i="27"/>
  <c r="AT852" i="27"/>
  <c r="AR853" i="27"/>
  <c r="AS853" i="27"/>
  <c r="AT853" i="27"/>
  <c r="AR854" i="27"/>
  <c r="AS854" i="27"/>
  <c r="AT854" i="27"/>
  <c r="AR855" i="27"/>
  <c r="AS855" i="27"/>
  <c r="AT855" i="27"/>
  <c r="AR856" i="27"/>
  <c r="AS856" i="27"/>
  <c r="AT856" i="27"/>
  <c r="AR857" i="27"/>
  <c r="AS857" i="27"/>
  <c r="AT857" i="27"/>
  <c r="AR858" i="27"/>
  <c r="AS858" i="27"/>
  <c r="AT858" i="27"/>
  <c r="AR859" i="27"/>
  <c r="AS859" i="27"/>
  <c r="AT859" i="27"/>
  <c r="AR860" i="27"/>
  <c r="AS860" i="27"/>
  <c r="AT860" i="27"/>
  <c r="AR861" i="27"/>
  <c r="AS861" i="27"/>
  <c r="AT861" i="27"/>
  <c r="AR862" i="27"/>
  <c r="AS862" i="27"/>
  <c r="AT862" i="27"/>
  <c r="AR863" i="27"/>
  <c r="AS863" i="27"/>
  <c r="AT863" i="27"/>
  <c r="AR864" i="27"/>
  <c r="AS864" i="27"/>
  <c r="AT864" i="27"/>
  <c r="AR865" i="27"/>
  <c r="AS865" i="27"/>
  <c r="AT865" i="27"/>
  <c r="AR866" i="27"/>
  <c r="AS866" i="27"/>
  <c r="AT866" i="27"/>
  <c r="AR867" i="27"/>
  <c r="AS867" i="27"/>
  <c r="AT867" i="27"/>
  <c r="AR868" i="27"/>
  <c r="AS868" i="27"/>
  <c r="AT868" i="27"/>
  <c r="AR869" i="27"/>
  <c r="AS869" i="27"/>
  <c r="AT869" i="27"/>
  <c r="AR870" i="27"/>
  <c r="AS870" i="27"/>
  <c r="AT870" i="27"/>
  <c r="AR871" i="27"/>
  <c r="AS871" i="27"/>
  <c r="AT871" i="27"/>
  <c r="AR872" i="27"/>
  <c r="AS872" i="27"/>
  <c r="AT872" i="27"/>
  <c r="AR873" i="27"/>
  <c r="AS873" i="27"/>
  <c r="AT873" i="27"/>
  <c r="AR874" i="27"/>
  <c r="AS874" i="27"/>
  <c r="AT874" i="27"/>
  <c r="AR875" i="27"/>
  <c r="AS875" i="27"/>
  <c r="AT875" i="27"/>
  <c r="AR876" i="27"/>
  <c r="AS876" i="27"/>
  <c r="AT876" i="27"/>
  <c r="AR877" i="27"/>
  <c r="AS877" i="27"/>
  <c r="AT877" i="27"/>
  <c r="AR878" i="27"/>
  <c r="AS878" i="27"/>
  <c r="AT878" i="27"/>
  <c r="AR879" i="27"/>
  <c r="AS879" i="27"/>
  <c r="AT879" i="27"/>
  <c r="AR880" i="27"/>
  <c r="AS880" i="27"/>
  <c r="AT880" i="27"/>
  <c r="AR881" i="27"/>
  <c r="AS881" i="27"/>
  <c r="AT881" i="27"/>
  <c r="AR882" i="27"/>
  <c r="AS882" i="27"/>
  <c r="AT882" i="27"/>
  <c r="AR883" i="27"/>
  <c r="AS883" i="27"/>
  <c r="AT883" i="27"/>
  <c r="AR884" i="27"/>
  <c r="AS884" i="27"/>
  <c r="AT884" i="27"/>
  <c r="AR885" i="27"/>
  <c r="AS885" i="27"/>
  <c r="AT885" i="27"/>
  <c r="AR886" i="27"/>
  <c r="AS886" i="27"/>
  <c r="AT886" i="27"/>
  <c r="AR887" i="27"/>
  <c r="AS887" i="27"/>
  <c r="AT887" i="27"/>
  <c r="AR888" i="27"/>
  <c r="AS888" i="27"/>
  <c r="AT888" i="27"/>
  <c r="AR889" i="27"/>
  <c r="AS889" i="27"/>
  <c r="AT889" i="27"/>
  <c r="AR890" i="27"/>
  <c r="AS890" i="27"/>
  <c r="AT890" i="27"/>
  <c r="AR891" i="27"/>
  <c r="AS891" i="27"/>
  <c r="AT891" i="27"/>
  <c r="AR892" i="27"/>
  <c r="AS892" i="27"/>
  <c r="AT892" i="27"/>
  <c r="AR893" i="27"/>
  <c r="AS893" i="27"/>
  <c r="AT893" i="27"/>
  <c r="AR894" i="27"/>
  <c r="AS894" i="27"/>
  <c r="AT894" i="27"/>
  <c r="AR895" i="27"/>
  <c r="AS895" i="27"/>
  <c r="AT895" i="27"/>
  <c r="AR896" i="27"/>
  <c r="AS896" i="27"/>
  <c r="AT896" i="27"/>
  <c r="AR897" i="27"/>
  <c r="AS897" i="27"/>
  <c r="AT897" i="27"/>
  <c r="AR898" i="27"/>
  <c r="AS898" i="27"/>
  <c r="AT898" i="27"/>
  <c r="AR899" i="27"/>
  <c r="AS899" i="27"/>
  <c r="AT899" i="27"/>
  <c r="AR900" i="27"/>
  <c r="AS900" i="27"/>
  <c r="AT900" i="27"/>
  <c r="AR901" i="27"/>
  <c r="AS901" i="27"/>
  <c r="AT901" i="27"/>
  <c r="AR902" i="27"/>
  <c r="AS902" i="27"/>
  <c r="AT902" i="27"/>
  <c r="AR903" i="27"/>
  <c r="AS903" i="27"/>
  <c r="AT903" i="27"/>
  <c r="AR904" i="27"/>
  <c r="AS904" i="27"/>
  <c r="AT904" i="27"/>
  <c r="AR905" i="27"/>
  <c r="AS905" i="27"/>
  <c r="AT905" i="27"/>
  <c r="AR906" i="27"/>
  <c r="AS906" i="27"/>
  <c r="AT906" i="27"/>
  <c r="AR907" i="27"/>
  <c r="AS907" i="27"/>
  <c r="AT907" i="27"/>
  <c r="AR908" i="27"/>
  <c r="AS908" i="27"/>
  <c r="AT908" i="27"/>
  <c r="AR909" i="27"/>
  <c r="AS909" i="27"/>
  <c r="AT909" i="27"/>
  <c r="AR910" i="27"/>
  <c r="AS910" i="27"/>
  <c r="AT910" i="27"/>
  <c r="AR911" i="27"/>
  <c r="AS911" i="27"/>
  <c r="AT911" i="27"/>
  <c r="AR912" i="27"/>
  <c r="AS912" i="27"/>
  <c r="AT912" i="27"/>
  <c r="AR913" i="27"/>
  <c r="AS913" i="27"/>
  <c r="AT913" i="27"/>
  <c r="AR914" i="27"/>
  <c r="AS914" i="27"/>
  <c r="AT914" i="27"/>
  <c r="AR915" i="27"/>
  <c r="AS915" i="27"/>
  <c r="AT915" i="27"/>
  <c r="AR916" i="27"/>
  <c r="AS916" i="27"/>
  <c r="AT916" i="27"/>
  <c r="AR917" i="27"/>
  <c r="AS917" i="27"/>
  <c r="AT917" i="27"/>
  <c r="AR918" i="27"/>
  <c r="AS918" i="27"/>
  <c r="AT918" i="27"/>
  <c r="AR919" i="27"/>
  <c r="AS919" i="27"/>
  <c r="AT919" i="27"/>
  <c r="AR920" i="27"/>
  <c r="AS920" i="27"/>
  <c r="AT920" i="27"/>
  <c r="AR921" i="27"/>
  <c r="AS921" i="27"/>
  <c r="AT921" i="27"/>
  <c r="AR922" i="27"/>
  <c r="AS922" i="27"/>
  <c r="AT922" i="27"/>
  <c r="AR923" i="27"/>
  <c r="AS923" i="27"/>
  <c r="AT923" i="27"/>
  <c r="AR924" i="27"/>
  <c r="AS924" i="27"/>
  <c r="AT924" i="27"/>
  <c r="AR925" i="27"/>
  <c r="AS925" i="27"/>
  <c r="AT925" i="27"/>
  <c r="AR926" i="27"/>
  <c r="AS926" i="27"/>
  <c r="AT926" i="27"/>
  <c r="AR927" i="27"/>
  <c r="AS927" i="27"/>
  <c r="AT927" i="27"/>
  <c r="AR928" i="27"/>
  <c r="AS928" i="27"/>
  <c r="AT928" i="27"/>
  <c r="AR929" i="27"/>
  <c r="AS929" i="27"/>
  <c r="AT929" i="27"/>
  <c r="AR930" i="27"/>
  <c r="AS930" i="27"/>
  <c r="AT930" i="27"/>
  <c r="AR931" i="27"/>
  <c r="AS931" i="27"/>
  <c r="AT931" i="27"/>
  <c r="AR932" i="27"/>
  <c r="AS932" i="27"/>
  <c r="AT932" i="27"/>
  <c r="AR933" i="27"/>
  <c r="AS933" i="27"/>
  <c r="AT933" i="27"/>
  <c r="AR934" i="27"/>
  <c r="AS934" i="27"/>
  <c r="AT934" i="27"/>
  <c r="AR935" i="27"/>
  <c r="AS935" i="27"/>
  <c r="AT935" i="27"/>
  <c r="AR936" i="27"/>
  <c r="AS936" i="27"/>
  <c r="AT936" i="27"/>
  <c r="AR937" i="27"/>
  <c r="AS937" i="27"/>
  <c r="AT937" i="27"/>
  <c r="AR938" i="27"/>
  <c r="AS938" i="27"/>
  <c r="AT938" i="27"/>
  <c r="AR939" i="27"/>
  <c r="AS939" i="27"/>
  <c r="AT939" i="27"/>
  <c r="AR940" i="27"/>
  <c r="AS940" i="27"/>
  <c r="AT940" i="27"/>
  <c r="AR941" i="27"/>
  <c r="AS941" i="27"/>
  <c r="AT941" i="27"/>
  <c r="AR942" i="27"/>
  <c r="AS942" i="27"/>
  <c r="AT942" i="27"/>
  <c r="AR943" i="27"/>
  <c r="AS943" i="27"/>
  <c r="AT943" i="27"/>
  <c r="AR944" i="27"/>
  <c r="AS944" i="27"/>
  <c r="AT944" i="27"/>
  <c r="AR945" i="27"/>
  <c r="AS945" i="27"/>
  <c r="AT945" i="27"/>
  <c r="AR946" i="27"/>
  <c r="AS946" i="27"/>
  <c r="AT946" i="27"/>
  <c r="AR947" i="27"/>
  <c r="AS947" i="27"/>
  <c r="AT947" i="27"/>
  <c r="AR948" i="27"/>
  <c r="AS948" i="27"/>
  <c r="AT948" i="27"/>
  <c r="AR949" i="27"/>
  <c r="AS949" i="27"/>
  <c r="AT949" i="27"/>
  <c r="AR950" i="27"/>
  <c r="AS950" i="27"/>
  <c r="AT950" i="27"/>
  <c r="AR951" i="27"/>
  <c r="AS951" i="27"/>
  <c r="AT951" i="27"/>
  <c r="AR952" i="27"/>
  <c r="AS952" i="27"/>
  <c r="AT952" i="27"/>
  <c r="AR953" i="27"/>
  <c r="AS953" i="27"/>
  <c r="AT953" i="27"/>
  <c r="AR954" i="27"/>
  <c r="AS954" i="27"/>
  <c r="AT954" i="27"/>
  <c r="AR955" i="27"/>
  <c r="AS955" i="27"/>
  <c r="AT955" i="27"/>
  <c r="AR956" i="27"/>
  <c r="AS956" i="27"/>
  <c r="AT956" i="27"/>
  <c r="AR957" i="27"/>
  <c r="AS957" i="27"/>
  <c r="AT957" i="27"/>
  <c r="AR958" i="27"/>
  <c r="AS958" i="27"/>
  <c r="AT958" i="27"/>
  <c r="AR959" i="27"/>
  <c r="AS959" i="27"/>
  <c r="AT959" i="27"/>
  <c r="AR960" i="27"/>
  <c r="AS960" i="27"/>
  <c r="AT960" i="27"/>
  <c r="AR961" i="27"/>
  <c r="AS961" i="27"/>
  <c r="AT961" i="27"/>
  <c r="AR962" i="27"/>
  <c r="AS962" i="27"/>
  <c r="AT962" i="27"/>
  <c r="AR963" i="27"/>
  <c r="AS963" i="27"/>
  <c r="AT963" i="27"/>
  <c r="AR964" i="27"/>
  <c r="AS964" i="27"/>
  <c r="AT964" i="27"/>
  <c r="AR965" i="27"/>
  <c r="AS965" i="27"/>
  <c r="AT965" i="27"/>
  <c r="AR966" i="27"/>
  <c r="AS966" i="27"/>
  <c r="AT966" i="27"/>
  <c r="AR967" i="27"/>
  <c r="AS967" i="27"/>
  <c r="AT967" i="27"/>
  <c r="AR968" i="27"/>
  <c r="AS968" i="27"/>
  <c r="AT968" i="27"/>
  <c r="AR969" i="27"/>
  <c r="AS969" i="27"/>
  <c r="AT969" i="27"/>
  <c r="AR970" i="27"/>
  <c r="AS970" i="27"/>
  <c r="AT970" i="27"/>
  <c r="AR971" i="27"/>
  <c r="AS971" i="27"/>
  <c r="AT971" i="27"/>
  <c r="AR972" i="27"/>
  <c r="AS972" i="27"/>
  <c r="AT972" i="27"/>
  <c r="AR973" i="27"/>
  <c r="AS973" i="27"/>
  <c r="AT973" i="27"/>
  <c r="AR974" i="27"/>
  <c r="AS974" i="27"/>
  <c r="AT974" i="27"/>
  <c r="AR975" i="27"/>
  <c r="AS975" i="27"/>
  <c r="AT975" i="27"/>
  <c r="AR976" i="27"/>
  <c r="AS976" i="27"/>
  <c r="AT976" i="27"/>
  <c r="AR977" i="27"/>
  <c r="AS977" i="27"/>
  <c r="AT977" i="27"/>
  <c r="AR978" i="27"/>
  <c r="AS978" i="27"/>
  <c r="AT978" i="27"/>
  <c r="AR979" i="27"/>
  <c r="AS979" i="27"/>
  <c r="AT979" i="27"/>
  <c r="AR980" i="27"/>
  <c r="AS980" i="27"/>
  <c r="AT980" i="27"/>
  <c r="AR981" i="27"/>
  <c r="AS981" i="27"/>
  <c r="AT981" i="27"/>
  <c r="AR982" i="27"/>
  <c r="AS982" i="27"/>
  <c r="AT982" i="27"/>
  <c r="AR983" i="27"/>
  <c r="AS983" i="27"/>
  <c r="AT983" i="27"/>
  <c r="AR984" i="27"/>
  <c r="AS984" i="27"/>
  <c r="AT984" i="27"/>
  <c r="AR985" i="27"/>
  <c r="AS985" i="27"/>
  <c r="AT985" i="27"/>
  <c r="AR986" i="27"/>
  <c r="AS986" i="27"/>
  <c r="AT986" i="27"/>
  <c r="AR987" i="27"/>
  <c r="AS987" i="27"/>
  <c r="AT987" i="27"/>
  <c r="AR988" i="27"/>
  <c r="AS988" i="27"/>
  <c r="AT988" i="27"/>
  <c r="AR989" i="27"/>
  <c r="AS989" i="27"/>
  <c r="AT989" i="27"/>
  <c r="AR990" i="27"/>
  <c r="AS990" i="27"/>
  <c r="AT990" i="27"/>
  <c r="AR991" i="27"/>
  <c r="AS991" i="27"/>
  <c r="AT991" i="27"/>
  <c r="AR992" i="27"/>
  <c r="AS992" i="27"/>
  <c r="AT992" i="27"/>
  <c r="AR993" i="27"/>
  <c r="AS993" i="27"/>
  <c r="AT993" i="27"/>
  <c r="AR994" i="27"/>
  <c r="AS994" i="27"/>
  <c r="AT994" i="27"/>
  <c r="AR995" i="27"/>
  <c r="AS995" i="27"/>
  <c r="AT995" i="27"/>
  <c r="AR996" i="27"/>
  <c r="AS996" i="27"/>
  <c r="AT996" i="27"/>
  <c r="AR997" i="27"/>
  <c r="AS997" i="27"/>
  <c r="AT997" i="27"/>
  <c r="AR998" i="27"/>
  <c r="AS998" i="27"/>
  <c r="AT998" i="27"/>
  <c r="AR999" i="27"/>
  <c r="AS999" i="27"/>
  <c r="AT999" i="27"/>
  <c r="AR1000" i="27"/>
  <c r="AS1000" i="27"/>
  <c r="AT1000" i="27"/>
  <c r="AR1001" i="27"/>
  <c r="AS1001" i="27"/>
  <c r="AT1001" i="27"/>
  <c r="AR1002" i="27"/>
  <c r="AS1002" i="27"/>
  <c r="AT1002" i="27"/>
  <c r="AR1003" i="27"/>
  <c r="AS1003" i="27"/>
  <c r="AT1003" i="27"/>
  <c r="AR1004" i="27"/>
  <c r="AS1004" i="27"/>
  <c r="AT1004" i="27"/>
  <c r="AR1005" i="27"/>
  <c r="AS1005" i="27"/>
  <c r="AT1005" i="27"/>
  <c r="AR1006" i="27"/>
  <c r="AS1006" i="27"/>
  <c r="AT1006" i="27"/>
  <c r="AR1007" i="27"/>
  <c r="AS1007" i="27"/>
  <c r="AT1007" i="27"/>
  <c r="AR1008" i="27"/>
  <c r="AS1008" i="27"/>
  <c r="AT1008" i="27"/>
  <c r="AR1009" i="27"/>
  <c r="AS1009" i="27"/>
  <c r="AT1009" i="27"/>
  <c r="AR1010" i="27"/>
  <c r="AS1010" i="27"/>
  <c r="AT1010" i="27"/>
  <c r="AR1011" i="27"/>
  <c r="AS1011" i="27"/>
  <c r="AT1011" i="27"/>
  <c r="AR1012" i="27"/>
  <c r="AS1012" i="27"/>
  <c r="AT1012" i="27"/>
  <c r="AR1013" i="27"/>
  <c r="AS1013" i="27"/>
  <c r="AT1013" i="27"/>
  <c r="AR1014" i="27"/>
  <c r="AS1014" i="27"/>
  <c r="AT1014" i="27"/>
  <c r="AR1015" i="27"/>
  <c r="AS1015" i="27"/>
  <c r="AT1015" i="27"/>
  <c r="AR1016" i="27"/>
  <c r="AS1016" i="27"/>
  <c r="AT1016" i="27"/>
  <c r="AR1017" i="27"/>
  <c r="AS1017" i="27"/>
  <c r="AT1017" i="27"/>
  <c r="AR1018" i="27"/>
  <c r="AS1018" i="27"/>
  <c r="AT1018" i="27"/>
  <c r="AR1019" i="27"/>
  <c r="AS1019" i="27"/>
  <c r="AT1019" i="27"/>
  <c r="AR1020" i="27"/>
  <c r="AS1020" i="27"/>
  <c r="AT1020" i="27"/>
  <c r="AR1021" i="27"/>
  <c r="AS1021" i="27"/>
  <c r="AT1021" i="27"/>
  <c r="AR1022" i="27"/>
  <c r="AS1022" i="27"/>
  <c r="AT1022" i="27"/>
  <c r="AR1023" i="27"/>
  <c r="AS1023" i="27"/>
  <c r="AT1023" i="27"/>
  <c r="AR1024" i="27"/>
  <c r="AS1024" i="27"/>
  <c r="AT1024" i="27"/>
  <c r="AR1025" i="27"/>
  <c r="AS1025" i="27"/>
  <c r="AT1025" i="27"/>
  <c r="AR1026" i="27"/>
  <c r="AS1026" i="27"/>
  <c r="AT1026" i="27"/>
  <c r="AR1027" i="27"/>
  <c r="AS1027" i="27"/>
  <c r="AT1027" i="27"/>
  <c r="AR1028" i="27"/>
  <c r="AS1028" i="27"/>
  <c r="AT1028" i="27"/>
  <c r="AR1029" i="27"/>
  <c r="AS1029" i="27"/>
  <c r="AT1029" i="27"/>
  <c r="AR1030" i="27"/>
  <c r="AS1030" i="27"/>
  <c r="AT1030" i="27"/>
  <c r="AR1031" i="27"/>
  <c r="AS1031" i="27"/>
  <c r="AT1031" i="27"/>
  <c r="AR1032" i="27"/>
  <c r="AS1032" i="27"/>
  <c r="AT1032" i="27"/>
  <c r="AR1033" i="27"/>
  <c r="AS1033" i="27"/>
  <c r="AT1033" i="27"/>
  <c r="AR1034" i="27"/>
  <c r="AS1034" i="27"/>
  <c r="AT1034" i="27"/>
  <c r="AR1035" i="27"/>
  <c r="AS1035" i="27"/>
  <c r="AT1035" i="27"/>
  <c r="AR1036" i="27"/>
  <c r="AS1036" i="27"/>
  <c r="AT1036" i="27"/>
  <c r="AR1037" i="27"/>
  <c r="AS1037" i="27"/>
  <c r="AT1037" i="27"/>
  <c r="AR1038" i="27"/>
  <c r="AS1038" i="27"/>
  <c r="AT1038" i="27"/>
  <c r="AR1039" i="27"/>
  <c r="AS1039" i="27"/>
  <c r="AT1039" i="27"/>
  <c r="AR1040" i="27"/>
  <c r="AS1040" i="27"/>
  <c r="AT1040" i="27"/>
  <c r="AR1041" i="27"/>
  <c r="AS1041" i="27"/>
  <c r="AT1041" i="27"/>
  <c r="AR1042" i="27"/>
  <c r="AS1042" i="27"/>
  <c r="AT1042" i="27"/>
  <c r="AR1043" i="27"/>
  <c r="AS1043" i="27"/>
  <c r="AT1043" i="27"/>
  <c r="AR1044" i="27"/>
  <c r="AS1044" i="27"/>
  <c r="AT1044" i="27"/>
  <c r="AR1045" i="27"/>
  <c r="AS1045" i="27"/>
  <c r="AT1045" i="27"/>
  <c r="AR1046" i="27"/>
  <c r="AS1046" i="27"/>
  <c r="AT1046" i="27"/>
  <c r="AR1047" i="27"/>
  <c r="AS1047" i="27"/>
  <c r="AT1047" i="27"/>
  <c r="AR1048" i="27"/>
  <c r="AS1048" i="27"/>
  <c r="AT1048" i="27"/>
  <c r="AR1049" i="27"/>
  <c r="AS1049" i="27"/>
  <c r="AT1049" i="27"/>
  <c r="AR1050" i="27"/>
  <c r="AS1050" i="27"/>
  <c r="AT1050" i="27"/>
  <c r="AR1051" i="27"/>
  <c r="AS1051" i="27"/>
  <c r="AT1051" i="27"/>
  <c r="AR1052" i="27"/>
  <c r="AS1052" i="27"/>
  <c r="AT1052" i="27"/>
  <c r="AR1053" i="27"/>
  <c r="AS1053" i="27"/>
  <c r="AT1053" i="27"/>
  <c r="AR1054" i="27"/>
  <c r="AS1054" i="27"/>
  <c r="AT1054" i="27"/>
  <c r="AR1055" i="27"/>
  <c r="AS1055" i="27"/>
  <c r="AT1055" i="27"/>
  <c r="AR1056" i="27"/>
  <c r="AS1056" i="27"/>
  <c r="AT1056" i="27"/>
  <c r="AR1057" i="27"/>
  <c r="AS1057" i="27"/>
  <c r="AT1057" i="27"/>
  <c r="AR1058" i="27"/>
  <c r="AS1058" i="27"/>
  <c r="AT1058" i="27"/>
  <c r="AR1059" i="27"/>
  <c r="AS1059" i="27"/>
  <c r="AT1059" i="27"/>
  <c r="AR1060" i="27"/>
  <c r="AS1060" i="27"/>
  <c r="AT1060" i="27"/>
  <c r="AR1061" i="27"/>
  <c r="AS1061" i="27"/>
  <c r="AT1061" i="27"/>
  <c r="AR1062" i="27"/>
  <c r="AS1062" i="27"/>
  <c r="AT1062" i="27"/>
  <c r="AR1063" i="27"/>
  <c r="AS1063" i="27"/>
  <c r="AT1063" i="27"/>
  <c r="AR1064" i="27"/>
  <c r="AS1064" i="27"/>
  <c r="AT1064" i="27"/>
  <c r="AR1065" i="27"/>
  <c r="AS1065" i="27"/>
  <c r="AT1065" i="27"/>
  <c r="AR1066" i="27"/>
  <c r="AS1066" i="27"/>
  <c r="AT1066" i="27"/>
  <c r="AR1067" i="27"/>
  <c r="AS1067" i="27"/>
  <c r="AT1067" i="27"/>
  <c r="AR1068" i="27"/>
  <c r="AS1068" i="27"/>
  <c r="AT1068" i="27"/>
  <c r="AR1069" i="27"/>
  <c r="AS1069" i="27"/>
  <c r="AT1069" i="27"/>
  <c r="AR1070" i="27"/>
  <c r="AS1070" i="27"/>
  <c r="AT1070" i="27"/>
  <c r="AR1071" i="27"/>
  <c r="AS1071" i="27"/>
  <c r="AT1071" i="27"/>
  <c r="AR1072" i="27"/>
  <c r="AS1072" i="27"/>
  <c r="AT1072" i="27"/>
  <c r="AR1073" i="27"/>
  <c r="AS1073" i="27"/>
  <c r="AT1073" i="27"/>
  <c r="AR1074" i="27"/>
  <c r="AS1074" i="27"/>
  <c r="AT1074" i="27"/>
  <c r="AR1075" i="27"/>
  <c r="AS1075" i="27"/>
  <c r="AT1075" i="27"/>
  <c r="AR1076" i="27"/>
  <c r="AS1076" i="27"/>
  <c r="AT1076" i="27"/>
  <c r="AR1077" i="27"/>
  <c r="AS1077" i="27"/>
  <c r="AT1077" i="27"/>
  <c r="AR1078" i="27"/>
  <c r="AS1078" i="27"/>
  <c r="AT1078" i="27"/>
  <c r="AR1079" i="27"/>
  <c r="AS1079" i="27"/>
  <c r="AT1079" i="27"/>
  <c r="AR1080" i="27"/>
  <c r="AS1080" i="27"/>
  <c r="AT1080" i="27"/>
  <c r="AR1081" i="27"/>
  <c r="AS1081" i="27"/>
  <c r="AT1081" i="27"/>
  <c r="AR1082" i="27"/>
  <c r="AS1082" i="27"/>
  <c r="AT1082" i="27"/>
  <c r="AR1083" i="27"/>
  <c r="AS1083" i="27"/>
  <c r="AT1083" i="27"/>
  <c r="AR1084" i="27"/>
  <c r="AS1084" i="27"/>
  <c r="AT1084" i="27"/>
  <c r="AR1085" i="27"/>
  <c r="AS1085" i="27"/>
  <c r="AT1085" i="27"/>
  <c r="AR1086" i="27"/>
  <c r="AS1086" i="27"/>
  <c r="AT1086" i="27"/>
  <c r="AR1087" i="27"/>
  <c r="AS1087" i="27"/>
  <c r="AT1087" i="27"/>
  <c r="AR1088" i="27"/>
  <c r="AS1088" i="27"/>
  <c r="AT1088" i="27"/>
  <c r="AR1089" i="27"/>
  <c r="AS1089" i="27"/>
  <c r="AT1089" i="27"/>
  <c r="AR1090" i="27"/>
  <c r="AS1090" i="27"/>
  <c r="AT1090" i="27"/>
  <c r="AR1091" i="27"/>
  <c r="AS1091" i="27"/>
  <c r="AT1091" i="27"/>
  <c r="AR1092" i="27"/>
  <c r="AS1092" i="27"/>
  <c r="AT1092" i="27"/>
  <c r="AR1093" i="27"/>
  <c r="AS1093" i="27"/>
  <c r="AT1093" i="27"/>
  <c r="AR1094" i="27"/>
  <c r="AS1094" i="27"/>
  <c r="AT1094" i="27"/>
  <c r="AR1095" i="27"/>
  <c r="AS1095" i="27"/>
  <c r="AT1095" i="27"/>
  <c r="AR1096" i="27"/>
  <c r="AS1096" i="27"/>
  <c r="AT1096" i="27"/>
  <c r="AR1097" i="27"/>
  <c r="AS1097" i="27"/>
  <c r="AT1097" i="27"/>
  <c r="AR1098" i="27"/>
  <c r="AS1098" i="27"/>
  <c r="AT1098" i="27"/>
  <c r="AR1099" i="27"/>
  <c r="AS1099" i="27"/>
  <c r="AT1099" i="27"/>
  <c r="AR1100" i="27"/>
  <c r="AS1100" i="27"/>
  <c r="AT1100" i="27"/>
  <c r="AR1101" i="27"/>
  <c r="AS1101" i="27"/>
  <c r="AT1101" i="27"/>
  <c r="AR1102" i="27"/>
  <c r="AS1102" i="27"/>
  <c r="AT1102" i="27"/>
  <c r="AR1103" i="27"/>
  <c r="AS1103" i="27"/>
  <c r="AT1103" i="27"/>
  <c r="AR1104" i="27"/>
  <c r="AS1104" i="27"/>
  <c r="AT1104" i="27"/>
  <c r="AR1105" i="27"/>
  <c r="AS1105" i="27"/>
  <c r="AT1105" i="27"/>
  <c r="AR1106" i="27"/>
  <c r="AS1106" i="27"/>
  <c r="AT1106" i="27"/>
  <c r="AR1107" i="27"/>
  <c r="AS1107" i="27"/>
  <c r="AT1107" i="27"/>
  <c r="AR1108" i="27"/>
  <c r="AS1108" i="27"/>
  <c r="AT1108" i="27"/>
  <c r="AR1109" i="27"/>
  <c r="AS1109" i="27"/>
  <c r="AT1109" i="27"/>
  <c r="AR1110" i="27"/>
  <c r="AS1110" i="27"/>
  <c r="AT1110" i="27"/>
  <c r="AR1111" i="27"/>
  <c r="AS1111" i="27"/>
  <c r="AT1111" i="27"/>
  <c r="AR1112" i="27"/>
  <c r="AS1112" i="27"/>
  <c r="AT1112" i="27"/>
  <c r="AR1113" i="27"/>
  <c r="AS1113" i="27"/>
  <c r="AT1113" i="27"/>
  <c r="AR1114" i="27"/>
  <c r="AS1114" i="27"/>
  <c r="AT1114" i="27"/>
  <c r="AR1115" i="27"/>
  <c r="AS1115" i="27"/>
  <c r="AT1115" i="27"/>
  <c r="AR1116" i="27"/>
  <c r="AS1116" i="27"/>
  <c r="AT1116" i="27"/>
  <c r="AR1117" i="27"/>
  <c r="AS1117" i="27"/>
  <c r="AT1117" i="27"/>
  <c r="AR1118" i="27"/>
  <c r="AS1118" i="27"/>
  <c r="AT1118" i="27"/>
  <c r="AR1119" i="27"/>
  <c r="AS1119" i="27"/>
  <c r="AT1119" i="27"/>
  <c r="AR1120" i="27"/>
  <c r="AS1120" i="27"/>
  <c r="AT1120" i="27"/>
  <c r="AR1121" i="27"/>
  <c r="AS1121" i="27"/>
  <c r="AT1121" i="27"/>
  <c r="AR1122" i="27"/>
  <c r="AS1122" i="27"/>
  <c r="AT1122" i="27"/>
  <c r="AR1123" i="27"/>
  <c r="AS1123" i="27"/>
  <c r="AT1123" i="27"/>
  <c r="AR1124" i="27"/>
  <c r="AS1124" i="27"/>
  <c r="AT1124" i="27"/>
  <c r="AR1125" i="27"/>
  <c r="AS1125" i="27"/>
  <c r="AT1125" i="27"/>
  <c r="AR1126" i="27"/>
  <c r="AS1126" i="27"/>
  <c r="AT1126" i="27"/>
  <c r="AR1127" i="27"/>
  <c r="AS1127" i="27"/>
  <c r="AT1127" i="27"/>
  <c r="AR1128" i="27"/>
  <c r="AS1128" i="27"/>
  <c r="AT1128" i="27"/>
  <c r="AR1129" i="27"/>
  <c r="AS1129" i="27"/>
  <c r="AT1129" i="27"/>
  <c r="AR1130" i="27"/>
  <c r="AS1130" i="27"/>
  <c r="AT1130" i="27"/>
  <c r="AR1131" i="27"/>
  <c r="AS1131" i="27"/>
  <c r="AT1131" i="27"/>
  <c r="AR1132" i="27"/>
  <c r="AS1132" i="27"/>
  <c r="AT1132" i="27"/>
  <c r="AR1133" i="27"/>
  <c r="AS1133" i="27"/>
  <c r="AT1133" i="27"/>
  <c r="AR1134" i="27"/>
  <c r="AS1134" i="27"/>
  <c r="AT1134" i="27"/>
  <c r="AR1135" i="27"/>
  <c r="AS1135" i="27"/>
  <c r="AT1135" i="27"/>
  <c r="AR1136" i="27"/>
  <c r="AS1136" i="27"/>
  <c r="AT1136" i="27"/>
  <c r="AR1137" i="27"/>
  <c r="AS1137" i="27"/>
  <c r="AT1137" i="27"/>
  <c r="AR1138" i="27"/>
  <c r="AS1138" i="27"/>
  <c r="AT1138" i="27"/>
  <c r="AR1139" i="27"/>
  <c r="AS1139" i="27"/>
  <c r="AT1139" i="27"/>
  <c r="AR1140" i="27"/>
  <c r="AS1140" i="27"/>
  <c r="AT1140" i="27"/>
  <c r="AR1141" i="27"/>
  <c r="AS1141" i="27"/>
  <c r="AT1141" i="27"/>
  <c r="AR1142" i="27"/>
  <c r="AS1142" i="27"/>
  <c r="AT1142" i="27"/>
  <c r="AR1143" i="27"/>
  <c r="AS1143" i="27"/>
  <c r="AT1143" i="27"/>
  <c r="AR1144" i="27"/>
  <c r="AS1144" i="27"/>
  <c r="AT1144" i="27"/>
  <c r="AR1145" i="27"/>
  <c r="AS1145" i="27"/>
  <c r="AT1145" i="27"/>
  <c r="AR1146" i="27"/>
  <c r="AS1146" i="27"/>
  <c r="AT1146" i="27"/>
  <c r="AR1147" i="27"/>
  <c r="AS1147" i="27"/>
  <c r="AT1147" i="27"/>
  <c r="AR1148" i="27"/>
  <c r="AS1148" i="27"/>
  <c r="AT1148" i="27"/>
  <c r="AR1149" i="27"/>
  <c r="AS1149" i="27"/>
  <c r="AT1149" i="27"/>
  <c r="AR1150" i="27"/>
  <c r="AS1150" i="27"/>
  <c r="AT1150" i="27"/>
  <c r="AR1151" i="27"/>
  <c r="AS1151" i="27"/>
  <c r="AT1151" i="27"/>
  <c r="AR1152" i="27"/>
  <c r="AS1152" i="27"/>
  <c r="AT1152" i="27"/>
  <c r="AR1153" i="27"/>
  <c r="AS1153" i="27"/>
  <c r="AT1153" i="27"/>
  <c r="AR1154" i="27"/>
  <c r="AS1154" i="27"/>
  <c r="AT1154" i="27"/>
  <c r="AR1155" i="27"/>
  <c r="AS1155" i="27"/>
  <c r="AT1155" i="27"/>
  <c r="AR1156" i="27"/>
  <c r="AS1156" i="27"/>
  <c r="AT1156" i="27"/>
  <c r="AR1157" i="27"/>
  <c r="AS1157" i="27"/>
  <c r="AT1157" i="27"/>
  <c r="AR1158" i="27"/>
  <c r="AS1158" i="27"/>
  <c r="AT1158" i="27"/>
  <c r="AR1159" i="27"/>
  <c r="AS1159" i="27"/>
  <c r="AT1159" i="27"/>
  <c r="AR1160" i="27"/>
  <c r="AS1160" i="27"/>
  <c r="AT1160" i="27"/>
  <c r="AR1161" i="27"/>
  <c r="AS1161" i="27"/>
  <c r="AT1161" i="27"/>
  <c r="AR1162" i="27"/>
  <c r="AS1162" i="27"/>
  <c r="AT1162" i="27"/>
  <c r="AR1163" i="27"/>
  <c r="AS1163" i="27"/>
  <c r="AT1163" i="27"/>
  <c r="AR1164" i="27"/>
  <c r="AS1164" i="27"/>
  <c r="AT1164" i="27"/>
  <c r="AR1165" i="27"/>
  <c r="AS1165" i="27"/>
  <c r="AT1165" i="27"/>
  <c r="AR1166" i="27"/>
  <c r="AS1166" i="27"/>
  <c r="AT1166" i="27"/>
  <c r="AR1167" i="27"/>
  <c r="AS1167" i="27"/>
  <c r="AT1167" i="27"/>
  <c r="AR1168" i="27"/>
  <c r="AS1168" i="27"/>
  <c r="AT1168" i="27"/>
  <c r="AR1169" i="27"/>
  <c r="AS1169" i="27"/>
  <c r="AT1169" i="27"/>
  <c r="AR1170" i="27"/>
  <c r="AS1170" i="27"/>
  <c r="AT1170" i="27"/>
  <c r="AR1171" i="27"/>
  <c r="AS1171" i="27"/>
  <c r="AT1171" i="27"/>
  <c r="AR1172" i="27"/>
  <c r="AS1172" i="27"/>
  <c r="AT1172" i="27"/>
  <c r="AR1173" i="27"/>
  <c r="AS1173" i="27"/>
  <c r="AT1173" i="27"/>
  <c r="AR1174" i="27"/>
  <c r="AS1174" i="27"/>
  <c r="AT1174" i="27"/>
  <c r="AR1175" i="27"/>
  <c r="AS1175" i="27"/>
  <c r="AT1175" i="27"/>
  <c r="AR1176" i="27"/>
  <c r="AS1176" i="27"/>
  <c r="AT1176" i="27"/>
  <c r="AR1177" i="27"/>
  <c r="AS1177" i="27"/>
  <c r="AT1177" i="27"/>
  <c r="AR1178" i="27"/>
  <c r="AS1178" i="27"/>
  <c r="AT1178" i="27"/>
  <c r="AR1179" i="27"/>
  <c r="AS1179" i="27"/>
  <c r="AT1179" i="27"/>
  <c r="AR1180" i="27"/>
  <c r="AS1180" i="27"/>
  <c r="AT1180" i="27"/>
  <c r="AR1181" i="27"/>
  <c r="AS1181" i="27"/>
  <c r="AT1181" i="27"/>
  <c r="AR1182" i="27"/>
  <c r="AS1182" i="27"/>
  <c r="AT1182" i="27"/>
  <c r="AR1183" i="27"/>
  <c r="AS1183" i="27"/>
  <c r="AT1183" i="27"/>
  <c r="AR1184" i="27"/>
  <c r="AS1184" i="27"/>
  <c r="AT1184" i="27"/>
  <c r="AR1185" i="27"/>
  <c r="AS1185" i="27"/>
  <c r="AT1185" i="27"/>
  <c r="AR1186" i="27"/>
  <c r="AS1186" i="27"/>
  <c r="AT1186" i="27"/>
  <c r="AR1187" i="27"/>
  <c r="AS1187" i="27"/>
  <c r="AT1187" i="27"/>
  <c r="AR1188" i="27"/>
  <c r="AS1188" i="27"/>
  <c r="AT1188" i="27"/>
  <c r="AR1189" i="27"/>
  <c r="AS1189" i="27"/>
  <c r="AT1189" i="27"/>
  <c r="AR1190" i="27"/>
  <c r="AS1190" i="27"/>
  <c r="AT1190" i="27"/>
  <c r="AR1191" i="27"/>
  <c r="AS1191" i="27"/>
  <c r="AT1191" i="27"/>
  <c r="AR1192" i="27"/>
  <c r="AS1192" i="27"/>
  <c r="AT1192" i="27"/>
  <c r="AR1193" i="27"/>
  <c r="AS1193" i="27"/>
  <c r="AT1193" i="27"/>
  <c r="AR1194" i="27"/>
  <c r="AS1194" i="27"/>
  <c r="AT1194" i="27"/>
  <c r="AR1195" i="27"/>
  <c r="AS1195" i="27"/>
  <c r="AT1195" i="27"/>
  <c r="AR1196" i="27"/>
  <c r="AS1196" i="27"/>
  <c r="AT1196" i="27"/>
  <c r="AR1197" i="27"/>
  <c r="AS1197" i="27"/>
  <c r="AT1197" i="27"/>
  <c r="AR1198" i="27"/>
  <c r="AS1198" i="27"/>
  <c r="AT1198" i="27"/>
  <c r="AR1199" i="27"/>
  <c r="AS1199" i="27"/>
  <c r="AT1199" i="27"/>
  <c r="AR1200" i="27"/>
  <c r="AS1200" i="27"/>
  <c r="AT1200" i="27"/>
  <c r="AR1201" i="27"/>
  <c r="AS1201" i="27"/>
  <c r="AT1201" i="27"/>
  <c r="AR1202" i="27"/>
  <c r="AS1202" i="27"/>
  <c r="AT1202" i="27"/>
  <c r="AR1203" i="27"/>
  <c r="AS1203" i="27"/>
  <c r="AT1203" i="27"/>
  <c r="AR1204" i="27"/>
  <c r="AS1204" i="27"/>
  <c r="AT1204" i="27"/>
  <c r="AR1205" i="27"/>
  <c r="AS1205" i="27"/>
  <c r="AT1205" i="27"/>
  <c r="AR1206" i="27"/>
  <c r="AS1206" i="27"/>
  <c r="AT1206" i="27"/>
  <c r="AR1207" i="27"/>
  <c r="AS1207" i="27"/>
  <c r="AT1207" i="27"/>
  <c r="AR1208" i="27"/>
  <c r="AS1208" i="27"/>
  <c r="AT1208" i="27"/>
  <c r="AR1209" i="27"/>
  <c r="AS1209" i="27"/>
  <c r="AT1209" i="27"/>
  <c r="AR1210" i="27"/>
  <c r="AS1210" i="27"/>
  <c r="AT1210" i="27"/>
  <c r="AR1211" i="27"/>
  <c r="AS1211" i="27"/>
  <c r="AT1211" i="27"/>
  <c r="AR1212" i="27"/>
  <c r="AS1212" i="27"/>
  <c r="AT1212" i="27"/>
  <c r="AR1213" i="27"/>
  <c r="AS1213" i="27"/>
  <c r="AT1213" i="27"/>
  <c r="AR1214" i="27"/>
  <c r="AS1214" i="27"/>
  <c r="AT1214" i="27"/>
  <c r="AR1215" i="27"/>
  <c r="AS1215" i="27"/>
  <c r="AT1215" i="27"/>
  <c r="AR1216" i="27"/>
  <c r="AS1216" i="27"/>
  <c r="AT1216" i="27"/>
  <c r="AR1217" i="27"/>
  <c r="AS1217" i="27"/>
  <c r="AT1217" i="27"/>
  <c r="AR1218" i="27"/>
  <c r="AS1218" i="27"/>
  <c r="AT1218" i="27"/>
  <c r="AR1219" i="27"/>
  <c r="AS1219" i="27"/>
  <c r="AT1219" i="27"/>
  <c r="AR1220" i="27"/>
  <c r="AS1220" i="27"/>
  <c r="AT1220" i="27"/>
  <c r="AR1221" i="27"/>
  <c r="AS1221" i="27"/>
  <c r="AT1221" i="27"/>
  <c r="AR1222" i="27"/>
  <c r="AS1222" i="27"/>
  <c r="AT1222" i="27"/>
  <c r="AR1223" i="27"/>
  <c r="AS1223" i="27"/>
  <c r="AT1223" i="27"/>
  <c r="AR1224" i="27"/>
  <c r="AS1224" i="27"/>
  <c r="AT1224" i="27"/>
  <c r="AR1225" i="27"/>
  <c r="AS1225" i="27"/>
  <c r="AT1225" i="27"/>
  <c r="AR1226" i="27"/>
  <c r="AS1226" i="27"/>
  <c r="AT1226" i="27"/>
  <c r="AR1227" i="27"/>
  <c r="AS1227" i="27"/>
  <c r="AT1227" i="27"/>
  <c r="AR1228" i="27"/>
  <c r="AS1228" i="27"/>
  <c r="AT1228" i="27"/>
  <c r="AT3" i="27"/>
  <c r="AS3" i="27"/>
  <c r="AR3" i="27"/>
  <c r="G1211" i="27"/>
  <c r="AU1211" i="27" s="1"/>
  <c r="H1211" i="27"/>
  <c r="BG1211" i="27" s="1"/>
  <c r="I1211" i="27"/>
  <c r="J1211" i="27"/>
  <c r="K1211" i="27"/>
  <c r="W1211" i="27" a="1"/>
  <c r="W1211" i="27" s="1"/>
  <c r="AH1211" i="27"/>
  <c r="AI1211" i="27"/>
  <c r="AL1211" i="27"/>
  <c r="AM1211" i="27"/>
  <c r="AP1211" i="27"/>
  <c r="AQ1211" i="27"/>
  <c r="CB1211" i="27"/>
  <c r="CC1211" i="27"/>
  <c r="G1212" i="27"/>
  <c r="BF1212" i="27" s="1"/>
  <c r="H1212" i="27"/>
  <c r="I1212" i="27"/>
  <c r="J1212" i="27"/>
  <c r="K1212" i="27"/>
  <c r="W1212" i="27" a="1"/>
  <c r="W1212" i="27" s="1"/>
  <c r="AH1212" i="27"/>
  <c r="AI1212" i="27"/>
  <c r="AL1212" i="27"/>
  <c r="AM1212" i="27"/>
  <c r="AP1212" i="27"/>
  <c r="AQ1212" i="27"/>
  <c r="CB1212" i="27"/>
  <c r="CC1212" i="27"/>
  <c r="G1213" i="27"/>
  <c r="AU1213" i="27" s="1"/>
  <c r="H1213" i="27"/>
  <c r="BG1213" i="27" s="1"/>
  <c r="I1213" i="27"/>
  <c r="J1213" i="27"/>
  <c r="K1213" i="27"/>
  <c r="W1213" i="27" a="1"/>
  <c r="W1213" i="27" s="1"/>
  <c r="AH1213" i="27"/>
  <c r="AI1213" i="27"/>
  <c r="AL1213" i="27"/>
  <c r="AM1213" i="27"/>
  <c r="AP1213" i="27"/>
  <c r="AQ1213" i="27"/>
  <c r="CB1213" i="27"/>
  <c r="CC1213" i="27"/>
  <c r="G1214" i="27"/>
  <c r="BF1214" i="27" s="1"/>
  <c r="H1214" i="27"/>
  <c r="I1214" i="27"/>
  <c r="J1214" i="27"/>
  <c r="K1214" i="27"/>
  <c r="W1214" i="27" a="1"/>
  <c r="W1214" i="27" s="1"/>
  <c r="AH1214" i="27"/>
  <c r="AI1214" i="27"/>
  <c r="AL1214" i="27"/>
  <c r="AM1214" i="27"/>
  <c r="AP1214" i="27"/>
  <c r="AQ1214" i="27"/>
  <c r="CB1214" i="27"/>
  <c r="CC1214" i="27"/>
  <c r="G1215" i="27"/>
  <c r="BF1215" i="27" s="1"/>
  <c r="H1215" i="27"/>
  <c r="BG1215" i="27" s="1"/>
  <c r="I1215" i="27"/>
  <c r="J1215" i="27"/>
  <c r="K1215" i="27"/>
  <c r="W1215" i="27" a="1"/>
  <c r="W1215" i="27" s="1"/>
  <c r="AH1215" i="27"/>
  <c r="AI1215" i="27"/>
  <c r="AL1215" i="27"/>
  <c r="AM1215" i="27"/>
  <c r="AP1215" i="27"/>
  <c r="AQ1215" i="27"/>
  <c r="CB1215" i="27"/>
  <c r="CC1215" i="27"/>
  <c r="G1216" i="27"/>
  <c r="BF1216" i="27" s="1"/>
  <c r="H1216" i="27"/>
  <c r="BG1216" i="27" s="1"/>
  <c r="I1216" i="27"/>
  <c r="J1216" i="27"/>
  <c r="K1216" i="27"/>
  <c r="W1216" i="27" a="1"/>
  <c r="W1216" i="27" s="1"/>
  <c r="AH1216" i="27"/>
  <c r="AI1216" i="27"/>
  <c r="AL1216" i="27"/>
  <c r="AM1216" i="27"/>
  <c r="AP1216" i="27"/>
  <c r="AQ1216" i="27"/>
  <c r="CB1216" i="27"/>
  <c r="CC1216" i="27"/>
  <c r="G1217" i="27"/>
  <c r="BF1217" i="27" s="1"/>
  <c r="H1217" i="27"/>
  <c r="I1217" i="27"/>
  <c r="J1217" i="27"/>
  <c r="K1217" i="27"/>
  <c r="W1217" i="27" a="1"/>
  <c r="W1217" i="27" s="1"/>
  <c r="AH1217" i="27"/>
  <c r="AI1217" i="27"/>
  <c r="AL1217" i="27"/>
  <c r="AM1217" i="27"/>
  <c r="AP1217" i="27"/>
  <c r="AQ1217" i="27"/>
  <c r="CB1217" i="27"/>
  <c r="CC1217" i="27"/>
  <c r="G1218" i="27"/>
  <c r="BF1218" i="27" s="1"/>
  <c r="H1218" i="27"/>
  <c r="BG1218" i="27" s="1"/>
  <c r="I1218" i="27"/>
  <c r="J1218" i="27"/>
  <c r="K1218" i="27"/>
  <c r="W1218" i="27" a="1"/>
  <c r="W1218" i="27" s="1"/>
  <c r="AH1218" i="27"/>
  <c r="AI1218" i="27"/>
  <c r="AL1218" i="27"/>
  <c r="AM1218" i="27"/>
  <c r="AP1218" i="27"/>
  <c r="AQ1218" i="27"/>
  <c r="CB1218" i="27"/>
  <c r="CC1218" i="27"/>
  <c r="G1219" i="27"/>
  <c r="BF1219" i="27" s="1"/>
  <c r="H1219" i="27"/>
  <c r="BG1219" i="27" s="1"/>
  <c r="I1219" i="27"/>
  <c r="J1219" i="27"/>
  <c r="K1219" i="27"/>
  <c r="W1219" i="27" a="1"/>
  <c r="W1219" i="27" s="1"/>
  <c r="AH1219" i="27"/>
  <c r="AI1219" i="27"/>
  <c r="AL1219" i="27"/>
  <c r="AM1219" i="27"/>
  <c r="AP1219" i="27"/>
  <c r="AQ1219" i="27"/>
  <c r="CB1219" i="27"/>
  <c r="CC1219" i="27"/>
  <c r="G1220" i="27"/>
  <c r="BF1220" i="27" s="1"/>
  <c r="H1220" i="27"/>
  <c r="BG1220" i="27" s="1"/>
  <c r="I1220" i="27"/>
  <c r="J1220" i="27"/>
  <c r="K1220" i="27"/>
  <c r="W1220" i="27" a="1"/>
  <c r="W1220" i="27" s="1"/>
  <c r="AH1220" i="27"/>
  <c r="AI1220" i="27"/>
  <c r="AL1220" i="27"/>
  <c r="AM1220" i="27"/>
  <c r="AP1220" i="27"/>
  <c r="AQ1220" i="27"/>
  <c r="CB1220" i="27"/>
  <c r="CC1220" i="27"/>
  <c r="G1221" i="27"/>
  <c r="BF1221" i="27" s="1"/>
  <c r="H1221" i="27"/>
  <c r="I1221" i="27"/>
  <c r="J1221" i="27"/>
  <c r="K1221" i="27"/>
  <c r="W1221" i="27" a="1"/>
  <c r="W1221" i="27" s="1"/>
  <c r="AH1221" i="27"/>
  <c r="AI1221" i="27"/>
  <c r="AL1221" i="27"/>
  <c r="AM1221" i="27"/>
  <c r="AP1221" i="27"/>
  <c r="AQ1221" i="27"/>
  <c r="CB1221" i="27"/>
  <c r="CC1221" i="27"/>
  <c r="G1222" i="27"/>
  <c r="BF1222" i="27" s="1"/>
  <c r="H1222" i="27"/>
  <c r="I1222" i="27"/>
  <c r="J1222" i="27"/>
  <c r="K1222" i="27"/>
  <c r="W1222" i="27" a="1"/>
  <c r="W1222" i="27" s="1"/>
  <c r="AH1222" i="27"/>
  <c r="AI1222" i="27"/>
  <c r="AL1222" i="27"/>
  <c r="AM1222" i="27"/>
  <c r="AP1222" i="27"/>
  <c r="AQ1222" i="27"/>
  <c r="CB1222" i="27"/>
  <c r="CC1222" i="27"/>
  <c r="G1223" i="27"/>
  <c r="BF1223" i="27" s="1"/>
  <c r="H1223" i="27"/>
  <c r="I1223" i="27"/>
  <c r="J1223" i="27"/>
  <c r="K1223" i="27"/>
  <c r="W1223" i="27" a="1"/>
  <c r="W1223" i="27" s="1"/>
  <c r="AH1223" i="27"/>
  <c r="AI1223" i="27"/>
  <c r="AL1223" i="27"/>
  <c r="AM1223" i="27"/>
  <c r="AP1223" i="27"/>
  <c r="AQ1223" i="27"/>
  <c r="CB1223" i="27"/>
  <c r="CC1223" i="27"/>
  <c r="G1224" i="27"/>
  <c r="BF1224" i="27" s="1"/>
  <c r="H1224" i="27"/>
  <c r="BG1224" i="27" s="1"/>
  <c r="I1224" i="27"/>
  <c r="J1224" i="27"/>
  <c r="K1224" i="27"/>
  <c r="W1224" i="27" a="1"/>
  <c r="W1224" i="27" s="1"/>
  <c r="AH1224" i="27"/>
  <c r="AI1224" i="27"/>
  <c r="AL1224" i="27"/>
  <c r="AM1224" i="27"/>
  <c r="AP1224" i="27"/>
  <c r="AQ1224" i="27"/>
  <c r="CB1224" i="27"/>
  <c r="CC1224" i="27"/>
  <c r="G1225" i="27"/>
  <c r="BF1225" i="27" s="1"/>
  <c r="H1225" i="27"/>
  <c r="BG1225" i="27" s="1"/>
  <c r="I1225" i="27"/>
  <c r="J1225" i="27"/>
  <c r="K1225" i="27"/>
  <c r="W1225" i="27" a="1"/>
  <c r="W1225" i="27" s="1"/>
  <c r="AH1225" i="27"/>
  <c r="AI1225" i="27"/>
  <c r="AL1225" i="27"/>
  <c r="AM1225" i="27"/>
  <c r="AP1225" i="27"/>
  <c r="AQ1225" i="27"/>
  <c r="CB1225" i="27"/>
  <c r="CC1225" i="27"/>
  <c r="G1226" i="27"/>
  <c r="H1226" i="27"/>
  <c r="BG1226" i="27" s="1"/>
  <c r="I1226" i="27"/>
  <c r="J1226" i="27"/>
  <c r="K1226" i="27"/>
  <c r="W1226" i="27" a="1"/>
  <c r="W1226" i="27" s="1"/>
  <c r="AH1226" i="27"/>
  <c r="AI1226" i="27"/>
  <c r="AL1226" i="27"/>
  <c r="AM1226" i="27"/>
  <c r="AP1226" i="27"/>
  <c r="AQ1226" i="27"/>
  <c r="CB1226" i="27"/>
  <c r="CC1226" i="27"/>
  <c r="G1227" i="27"/>
  <c r="BF1227" i="27" s="1"/>
  <c r="H1227" i="27"/>
  <c r="I1227" i="27"/>
  <c r="J1227" i="27"/>
  <c r="K1227" i="27"/>
  <c r="W1227" i="27" a="1"/>
  <c r="W1227" i="27" s="1"/>
  <c r="AH1227" i="27"/>
  <c r="AI1227" i="27"/>
  <c r="AL1227" i="27"/>
  <c r="AM1227" i="27"/>
  <c r="AP1227" i="27"/>
  <c r="AQ1227" i="27"/>
  <c r="CB1227" i="27"/>
  <c r="CC1227" i="27"/>
  <c r="G1228" i="27"/>
  <c r="H1228" i="27"/>
  <c r="I1228" i="27"/>
  <c r="J1228" i="27"/>
  <c r="K1228" i="27"/>
  <c r="W1228" i="27" a="1"/>
  <c r="W1228" i="27" s="1"/>
  <c r="AH1228" i="27"/>
  <c r="AI1228" i="27"/>
  <c r="AL1228" i="27"/>
  <c r="AM1228" i="27"/>
  <c r="AP1228" i="27"/>
  <c r="AQ1228" i="27"/>
  <c r="CB1228" i="27"/>
  <c r="CC1228" i="27"/>
  <c r="O325" i="18" l="1"/>
  <c r="D325" i="18" s="1"/>
  <c r="P325" i="18"/>
  <c r="BH1219" i="27"/>
  <c r="BJ1220" i="27"/>
  <c r="BJ1216" i="27"/>
  <c r="BH1222" i="27"/>
  <c r="AU1220" i="27"/>
  <c r="BH1221" i="27"/>
  <c r="BH1216" i="27"/>
  <c r="BG1222" i="27"/>
  <c r="BJ1222" i="27"/>
  <c r="BG1221" i="27"/>
  <c r="AU1227" i="27"/>
  <c r="AU1216" i="27"/>
  <c r="BH1217" i="27"/>
  <c r="AU1222" i="27"/>
  <c r="BJ1218" i="27"/>
  <c r="BJ1225" i="27"/>
  <c r="BH1213" i="27"/>
  <c r="BF1211" i="27"/>
  <c r="BJ1211" i="27"/>
  <c r="AU1224" i="27"/>
  <c r="AU1214" i="27"/>
  <c r="AU1212" i="27"/>
  <c r="BJ1213" i="27"/>
  <c r="BJ1219" i="27"/>
  <c r="AU1218" i="27"/>
  <c r="BJ1226" i="27"/>
  <c r="BH1225" i="27"/>
  <c r="BF1213" i="27"/>
  <c r="BH1211" i="27"/>
  <c r="AU1225" i="27"/>
  <c r="AU1223" i="27"/>
  <c r="AU1221" i="27"/>
  <c r="AU1219" i="27"/>
  <c r="AU1217" i="27"/>
  <c r="AU1215" i="27"/>
  <c r="BG1214" i="27"/>
  <c r="BJ1214" i="27"/>
  <c r="BF1226" i="27"/>
  <c r="AU1226" i="27"/>
  <c r="BF1228" i="27"/>
  <c r="AU1228" i="27"/>
  <c r="BH1215" i="27"/>
  <c r="BJ1228" i="27"/>
  <c r="BG1223" i="27"/>
  <c r="BJ1223" i="27"/>
  <c r="BG1212" i="27"/>
  <c r="BH1212" i="27"/>
  <c r="BJ1212" i="27"/>
  <c r="BG1217" i="27"/>
  <c r="BJ1217" i="27"/>
  <c r="BH1214" i="27"/>
  <c r="BH1224" i="27"/>
  <c r="BJ1224" i="27"/>
  <c r="BJ1221" i="27"/>
  <c r="BH1223" i="27"/>
  <c r="BH1226" i="27"/>
  <c r="BH1220" i="27"/>
  <c r="BH1218" i="27"/>
  <c r="BJ1227" i="27"/>
  <c r="BJ1215" i="27"/>
  <c r="BH1228" i="27"/>
  <c r="BH1227" i="27"/>
  <c r="BG1228" i="27"/>
  <c r="BG1227" i="27"/>
  <c r="L322" i="18"/>
  <c r="R322" i="18"/>
  <c r="S322" i="18"/>
  <c r="T322" i="18"/>
  <c r="L323" i="18"/>
  <c r="R323" i="18"/>
  <c r="S323" i="18"/>
  <c r="T323" i="18"/>
  <c r="L324" i="18"/>
  <c r="R324" i="18"/>
  <c r="S324" i="18"/>
  <c r="T324" i="18"/>
  <c r="C324" i="18"/>
  <c r="C323" i="18"/>
  <c r="O323" i="18" l="1"/>
  <c r="D323" i="18" s="1"/>
  <c r="O324" i="18"/>
  <c r="D324" i="18" s="1"/>
  <c r="O322" i="18"/>
  <c r="C322" i="18"/>
  <c r="D322" i="18"/>
  <c r="AK333" i="17"/>
  <c r="AJ333" i="17"/>
  <c r="AI333" i="17"/>
  <c r="AH333" i="17"/>
  <c r="AG333" i="17"/>
  <c r="AF333" i="17"/>
  <c r="AE333" i="17"/>
  <c r="AD333" i="17"/>
  <c r="AC333" i="17"/>
  <c r="AB333" i="17"/>
  <c r="AA333" i="17"/>
  <c r="K333" i="17"/>
  <c r="AH4" i="27"/>
  <c r="AI4" i="27"/>
  <c r="AL4" i="27"/>
  <c r="AM4" i="27"/>
  <c r="AP4" i="27"/>
  <c r="AQ4" i="27"/>
  <c r="AH5" i="27"/>
  <c r="AI5" i="27"/>
  <c r="AL5" i="27"/>
  <c r="AM5" i="27"/>
  <c r="AP5" i="27"/>
  <c r="AQ5" i="27"/>
  <c r="AH6" i="27"/>
  <c r="AI6" i="27"/>
  <c r="AL6" i="27"/>
  <c r="AM6" i="27"/>
  <c r="AP6" i="27"/>
  <c r="AQ6" i="27"/>
  <c r="AH7" i="27"/>
  <c r="AI7" i="27"/>
  <c r="AL7" i="27"/>
  <c r="AM7" i="27"/>
  <c r="AP7" i="27"/>
  <c r="AQ7" i="27"/>
  <c r="AH8" i="27"/>
  <c r="AI8" i="27"/>
  <c r="AL8" i="27"/>
  <c r="AM8" i="27"/>
  <c r="AP8" i="27"/>
  <c r="AQ8" i="27"/>
  <c r="AH9" i="27"/>
  <c r="AI9" i="27"/>
  <c r="AL9" i="27"/>
  <c r="AM9" i="27"/>
  <c r="AP9" i="27"/>
  <c r="AQ9" i="27"/>
  <c r="AH10" i="27"/>
  <c r="AI10" i="27"/>
  <c r="AL10" i="27"/>
  <c r="AM10" i="27"/>
  <c r="AP10" i="27"/>
  <c r="AQ10" i="27"/>
  <c r="AH11" i="27"/>
  <c r="AI11" i="27"/>
  <c r="AL11" i="27"/>
  <c r="AM11" i="27"/>
  <c r="AP11" i="27"/>
  <c r="AQ11" i="27"/>
  <c r="AH12" i="27"/>
  <c r="AI12" i="27"/>
  <c r="AL12" i="27"/>
  <c r="AM12" i="27"/>
  <c r="AP12" i="27"/>
  <c r="AQ12" i="27"/>
  <c r="AH13" i="27"/>
  <c r="AI13" i="27"/>
  <c r="AL13" i="27"/>
  <c r="AM13" i="27"/>
  <c r="AP13" i="27"/>
  <c r="AQ13" i="27"/>
  <c r="AH14" i="27"/>
  <c r="AI14" i="27"/>
  <c r="AL14" i="27"/>
  <c r="AM14" i="27"/>
  <c r="AP14" i="27"/>
  <c r="AQ14" i="27"/>
  <c r="AH15" i="27"/>
  <c r="AI15" i="27"/>
  <c r="AL15" i="27"/>
  <c r="AM15" i="27"/>
  <c r="AP15" i="27"/>
  <c r="AQ15" i="27"/>
  <c r="AH16" i="27"/>
  <c r="AI16" i="27"/>
  <c r="AL16" i="27"/>
  <c r="AM16" i="27"/>
  <c r="AP16" i="27"/>
  <c r="AQ16" i="27"/>
  <c r="AH17" i="27"/>
  <c r="AI17" i="27"/>
  <c r="AL17" i="27"/>
  <c r="AM17" i="27"/>
  <c r="AP17" i="27"/>
  <c r="AQ17" i="27"/>
  <c r="AH18" i="27"/>
  <c r="AI18" i="27"/>
  <c r="AL18" i="27"/>
  <c r="AM18" i="27"/>
  <c r="AP18" i="27"/>
  <c r="AQ18" i="27"/>
  <c r="AH19" i="27"/>
  <c r="AI19" i="27"/>
  <c r="AL19" i="27"/>
  <c r="AM19" i="27"/>
  <c r="AP19" i="27"/>
  <c r="AQ19" i="27"/>
  <c r="AH20" i="27"/>
  <c r="AI20" i="27"/>
  <c r="AL20" i="27"/>
  <c r="AM20" i="27"/>
  <c r="AP20" i="27"/>
  <c r="AQ20" i="27"/>
  <c r="AH21" i="27"/>
  <c r="AI21" i="27"/>
  <c r="AL21" i="27"/>
  <c r="AM21" i="27"/>
  <c r="AP21" i="27"/>
  <c r="AQ21" i="27"/>
  <c r="AH22" i="27"/>
  <c r="AI22" i="27"/>
  <c r="AL22" i="27"/>
  <c r="AM22" i="27"/>
  <c r="AP22" i="27"/>
  <c r="AQ22" i="27"/>
  <c r="AH23" i="27"/>
  <c r="AI23" i="27"/>
  <c r="AL23" i="27"/>
  <c r="AM23" i="27"/>
  <c r="AP23" i="27"/>
  <c r="AQ23" i="27"/>
  <c r="AH24" i="27"/>
  <c r="AI24" i="27"/>
  <c r="AL24" i="27"/>
  <c r="AM24" i="27"/>
  <c r="AP24" i="27"/>
  <c r="AQ24" i="27"/>
  <c r="AH25" i="27"/>
  <c r="AI25" i="27"/>
  <c r="AL25" i="27"/>
  <c r="AM25" i="27"/>
  <c r="AP25" i="27"/>
  <c r="AQ25" i="27"/>
  <c r="AH26" i="27"/>
  <c r="AI26" i="27"/>
  <c r="AL26" i="27"/>
  <c r="AM26" i="27"/>
  <c r="AP26" i="27"/>
  <c r="AQ26" i="27"/>
  <c r="AH27" i="27"/>
  <c r="AI27" i="27"/>
  <c r="AL27" i="27"/>
  <c r="AM27" i="27"/>
  <c r="AP27" i="27"/>
  <c r="AQ27" i="27"/>
  <c r="AH28" i="27"/>
  <c r="AI28" i="27"/>
  <c r="AL28" i="27"/>
  <c r="AM28" i="27"/>
  <c r="AP28" i="27"/>
  <c r="AQ28" i="27"/>
  <c r="AH29" i="27"/>
  <c r="AI29" i="27"/>
  <c r="AL29" i="27"/>
  <c r="AM29" i="27"/>
  <c r="AP29" i="27"/>
  <c r="AQ29" i="27"/>
  <c r="AH30" i="27"/>
  <c r="AI30" i="27"/>
  <c r="AL30" i="27"/>
  <c r="AM30" i="27"/>
  <c r="AP30" i="27"/>
  <c r="AQ30" i="27"/>
  <c r="AH31" i="27"/>
  <c r="AI31" i="27"/>
  <c r="AL31" i="27"/>
  <c r="AM31" i="27"/>
  <c r="AP31" i="27"/>
  <c r="AQ31" i="27"/>
  <c r="AH32" i="27"/>
  <c r="AI32" i="27"/>
  <c r="AL32" i="27"/>
  <c r="AM32" i="27"/>
  <c r="AP32" i="27"/>
  <c r="AQ32" i="27"/>
  <c r="AH33" i="27"/>
  <c r="AI33" i="27"/>
  <c r="AL33" i="27"/>
  <c r="AM33" i="27"/>
  <c r="AP33" i="27"/>
  <c r="AQ33" i="27"/>
  <c r="AH34" i="27"/>
  <c r="AI34" i="27"/>
  <c r="AL34" i="27"/>
  <c r="AM34" i="27"/>
  <c r="AP34" i="27"/>
  <c r="AQ34" i="27"/>
  <c r="AH35" i="27"/>
  <c r="AI35" i="27"/>
  <c r="AL35" i="27"/>
  <c r="AM35" i="27"/>
  <c r="AP35" i="27"/>
  <c r="AQ35" i="27"/>
  <c r="AH36" i="27"/>
  <c r="AI36" i="27"/>
  <c r="AL36" i="27"/>
  <c r="AM36" i="27"/>
  <c r="AP36" i="27"/>
  <c r="AQ36" i="27"/>
  <c r="AH37" i="27"/>
  <c r="AI37" i="27"/>
  <c r="AL37" i="27"/>
  <c r="AM37" i="27"/>
  <c r="AP37" i="27"/>
  <c r="AQ37" i="27"/>
  <c r="AH38" i="27"/>
  <c r="AI38" i="27"/>
  <c r="AL38" i="27"/>
  <c r="AM38" i="27"/>
  <c r="AP38" i="27"/>
  <c r="AQ38" i="27"/>
  <c r="AH39" i="27"/>
  <c r="AI39" i="27"/>
  <c r="AL39" i="27"/>
  <c r="AM39" i="27"/>
  <c r="AP39" i="27"/>
  <c r="AQ39" i="27"/>
  <c r="AH40" i="27"/>
  <c r="AI40" i="27"/>
  <c r="AL40" i="27"/>
  <c r="AM40" i="27"/>
  <c r="AP40" i="27"/>
  <c r="AQ40" i="27"/>
  <c r="AH41" i="27"/>
  <c r="AI41" i="27"/>
  <c r="AL41" i="27"/>
  <c r="AM41" i="27"/>
  <c r="AP41" i="27"/>
  <c r="AQ41" i="27"/>
  <c r="AH42" i="27"/>
  <c r="AI42" i="27"/>
  <c r="AL42" i="27"/>
  <c r="AM42" i="27"/>
  <c r="AP42" i="27"/>
  <c r="AQ42" i="27"/>
  <c r="AH43" i="27"/>
  <c r="AI43" i="27"/>
  <c r="AL43" i="27"/>
  <c r="AM43" i="27"/>
  <c r="AP43" i="27"/>
  <c r="AQ43" i="27"/>
  <c r="AH44" i="27"/>
  <c r="AI44" i="27"/>
  <c r="AL44" i="27"/>
  <c r="AM44" i="27"/>
  <c r="AP44" i="27"/>
  <c r="AQ44" i="27"/>
  <c r="AH45" i="27"/>
  <c r="AI45" i="27"/>
  <c r="AL45" i="27"/>
  <c r="AM45" i="27"/>
  <c r="AP45" i="27"/>
  <c r="AQ45" i="27"/>
  <c r="AH46" i="27"/>
  <c r="AI46" i="27"/>
  <c r="AL46" i="27"/>
  <c r="AM46" i="27"/>
  <c r="AP46" i="27"/>
  <c r="AQ46" i="27"/>
  <c r="AH47" i="27"/>
  <c r="AI47" i="27"/>
  <c r="AL47" i="27"/>
  <c r="AM47" i="27"/>
  <c r="AP47" i="27"/>
  <c r="AQ47" i="27"/>
  <c r="AH48" i="27"/>
  <c r="AI48" i="27"/>
  <c r="AL48" i="27"/>
  <c r="AM48" i="27"/>
  <c r="AP48" i="27"/>
  <c r="AQ48" i="27"/>
  <c r="AH49" i="27"/>
  <c r="AI49" i="27"/>
  <c r="AL49" i="27"/>
  <c r="AM49" i="27"/>
  <c r="AP49" i="27"/>
  <c r="AQ49" i="27"/>
  <c r="AH50" i="27"/>
  <c r="AI50" i="27"/>
  <c r="AL50" i="27"/>
  <c r="AM50" i="27"/>
  <c r="AP50" i="27"/>
  <c r="AQ50" i="27"/>
  <c r="AH51" i="27"/>
  <c r="AI51" i="27"/>
  <c r="AL51" i="27"/>
  <c r="AM51" i="27"/>
  <c r="AP51" i="27"/>
  <c r="AQ51" i="27"/>
  <c r="AH52" i="27"/>
  <c r="AI52" i="27"/>
  <c r="AL52" i="27"/>
  <c r="AM52" i="27"/>
  <c r="AP52" i="27"/>
  <c r="AQ52" i="27"/>
  <c r="AH53" i="27"/>
  <c r="AI53" i="27"/>
  <c r="AL53" i="27"/>
  <c r="AM53" i="27"/>
  <c r="AP53" i="27"/>
  <c r="AQ53" i="27"/>
  <c r="AH54" i="27"/>
  <c r="AI54" i="27"/>
  <c r="AL54" i="27"/>
  <c r="AM54" i="27"/>
  <c r="AP54" i="27"/>
  <c r="AQ54" i="27"/>
  <c r="AH55" i="27"/>
  <c r="AI55" i="27"/>
  <c r="AL55" i="27"/>
  <c r="AM55" i="27"/>
  <c r="AP55" i="27"/>
  <c r="AQ55" i="27"/>
  <c r="AH56" i="27"/>
  <c r="AI56" i="27"/>
  <c r="AL56" i="27"/>
  <c r="AM56" i="27"/>
  <c r="AP56" i="27"/>
  <c r="AQ56" i="27"/>
  <c r="AH57" i="27"/>
  <c r="AI57" i="27"/>
  <c r="AL57" i="27"/>
  <c r="AM57" i="27"/>
  <c r="AP57" i="27"/>
  <c r="AQ57" i="27"/>
  <c r="AH58" i="27"/>
  <c r="AI58" i="27"/>
  <c r="AL58" i="27"/>
  <c r="AM58" i="27"/>
  <c r="AP58" i="27"/>
  <c r="AQ58" i="27"/>
  <c r="AH59" i="27"/>
  <c r="AI59" i="27"/>
  <c r="AL59" i="27"/>
  <c r="AM59" i="27"/>
  <c r="AP59" i="27"/>
  <c r="AQ59" i="27"/>
  <c r="AH60" i="27"/>
  <c r="AI60" i="27"/>
  <c r="AL60" i="27"/>
  <c r="AM60" i="27"/>
  <c r="AP60" i="27"/>
  <c r="AQ60" i="27"/>
  <c r="AH61" i="27"/>
  <c r="AI61" i="27"/>
  <c r="AL61" i="27"/>
  <c r="AM61" i="27"/>
  <c r="AP61" i="27"/>
  <c r="AQ61" i="27"/>
  <c r="AH62" i="27"/>
  <c r="AI62" i="27"/>
  <c r="AL62" i="27"/>
  <c r="AM62" i="27"/>
  <c r="AP62" i="27"/>
  <c r="AQ62" i="27"/>
  <c r="AH63" i="27"/>
  <c r="AI63" i="27"/>
  <c r="AL63" i="27"/>
  <c r="AM63" i="27"/>
  <c r="AP63" i="27"/>
  <c r="AQ63" i="27"/>
  <c r="AH64" i="27"/>
  <c r="AI64" i="27"/>
  <c r="AL64" i="27"/>
  <c r="AM64" i="27"/>
  <c r="AP64" i="27"/>
  <c r="AQ64" i="27"/>
  <c r="AH65" i="27"/>
  <c r="AI65" i="27"/>
  <c r="AL65" i="27"/>
  <c r="AM65" i="27"/>
  <c r="AP65" i="27"/>
  <c r="AQ65" i="27"/>
  <c r="AH66" i="27"/>
  <c r="AI66" i="27"/>
  <c r="AL66" i="27"/>
  <c r="AM66" i="27"/>
  <c r="AP66" i="27"/>
  <c r="AQ66" i="27"/>
  <c r="AH67" i="27"/>
  <c r="AI67" i="27"/>
  <c r="AL67" i="27"/>
  <c r="AM67" i="27"/>
  <c r="AP67" i="27"/>
  <c r="AQ67" i="27"/>
  <c r="AH68" i="27"/>
  <c r="AI68" i="27"/>
  <c r="AL68" i="27"/>
  <c r="AM68" i="27"/>
  <c r="AP68" i="27"/>
  <c r="AQ68" i="27"/>
  <c r="AH69" i="27"/>
  <c r="AI69" i="27"/>
  <c r="AL69" i="27"/>
  <c r="AM69" i="27"/>
  <c r="AP69" i="27"/>
  <c r="AQ69" i="27"/>
  <c r="AH70" i="27"/>
  <c r="AI70" i="27"/>
  <c r="AL70" i="27"/>
  <c r="AM70" i="27"/>
  <c r="AP70" i="27"/>
  <c r="AQ70" i="27"/>
  <c r="AH71" i="27"/>
  <c r="AI71" i="27"/>
  <c r="AL71" i="27"/>
  <c r="AM71" i="27"/>
  <c r="AP71" i="27"/>
  <c r="AQ71" i="27"/>
  <c r="AH72" i="27"/>
  <c r="AI72" i="27"/>
  <c r="AL72" i="27"/>
  <c r="AM72" i="27"/>
  <c r="AP72" i="27"/>
  <c r="AQ72" i="27"/>
  <c r="AH73" i="27"/>
  <c r="AI73" i="27"/>
  <c r="AL73" i="27"/>
  <c r="AM73" i="27"/>
  <c r="AP73" i="27"/>
  <c r="AQ73" i="27"/>
  <c r="AH74" i="27"/>
  <c r="AI74" i="27"/>
  <c r="AL74" i="27"/>
  <c r="AM74" i="27"/>
  <c r="AP74" i="27"/>
  <c r="AQ74" i="27"/>
  <c r="AH75" i="27"/>
  <c r="AI75" i="27"/>
  <c r="AL75" i="27"/>
  <c r="AM75" i="27"/>
  <c r="AP75" i="27"/>
  <c r="AQ75" i="27"/>
  <c r="AH76" i="27"/>
  <c r="AI76" i="27"/>
  <c r="AL76" i="27"/>
  <c r="AM76" i="27"/>
  <c r="AP76" i="27"/>
  <c r="AQ76" i="27"/>
  <c r="AH77" i="27"/>
  <c r="AI77" i="27"/>
  <c r="AL77" i="27"/>
  <c r="AM77" i="27"/>
  <c r="AP77" i="27"/>
  <c r="AQ77" i="27"/>
  <c r="AH78" i="27"/>
  <c r="AI78" i="27"/>
  <c r="AL78" i="27"/>
  <c r="AM78" i="27"/>
  <c r="AP78" i="27"/>
  <c r="AQ78" i="27"/>
  <c r="AH79" i="27"/>
  <c r="AI79" i="27"/>
  <c r="AL79" i="27"/>
  <c r="AM79" i="27"/>
  <c r="AP79" i="27"/>
  <c r="AQ79" i="27"/>
  <c r="AH80" i="27"/>
  <c r="AI80" i="27"/>
  <c r="AL80" i="27"/>
  <c r="AM80" i="27"/>
  <c r="AP80" i="27"/>
  <c r="AQ80" i="27"/>
  <c r="AH81" i="27"/>
  <c r="AI81" i="27"/>
  <c r="AL81" i="27"/>
  <c r="AM81" i="27"/>
  <c r="AP81" i="27"/>
  <c r="AQ81" i="27"/>
  <c r="AH82" i="27"/>
  <c r="AI82" i="27"/>
  <c r="AL82" i="27"/>
  <c r="AM82" i="27"/>
  <c r="AP82" i="27"/>
  <c r="AQ82" i="27"/>
  <c r="AH83" i="27"/>
  <c r="AI83" i="27"/>
  <c r="AL83" i="27"/>
  <c r="AM83" i="27"/>
  <c r="AP83" i="27"/>
  <c r="AQ83" i="27"/>
  <c r="AH84" i="27"/>
  <c r="AI84" i="27"/>
  <c r="AL84" i="27"/>
  <c r="AM84" i="27"/>
  <c r="AP84" i="27"/>
  <c r="AQ84" i="27"/>
  <c r="AH85" i="27"/>
  <c r="AI85" i="27"/>
  <c r="AL85" i="27"/>
  <c r="AM85" i="27"/>
  <c r="AP85" i="27"/>
  <c r="AQ85" i="27"/>
  <c r="AH86" i="27"/>
  <c r="AI86" i="27"/>
  <c r="AL86" i="27"/>
  <c r="AM86" i="27"/>
  <c r="AP86" i="27"/>
  <c r="AQ86" i="27"/>
  <c r="AH87" i="27"/>
  <c r="AI87" i="27"/>
  <c r="AL87" i="27"/>
  <c r="AM87" i="27"/>
  <c r="AP87" i="27"/>
  <c r="AQ87" i="27"/>
  <c r="AH88" i="27"/>
  <c r="AI88" i="27"/>
  <c r="AL88" i="27"/>
  <c r="AM88" i="27"/>
  <c r="AP88" i="27"/>
  <c r="AQ88" i="27"/>
  <c r="AH89" i="27"/>
  <c r="AI89" i="27"/>
  <c r="AL89" i="27"/>
  <c r="AM89" i="27"/>
  <c r="AP89" i="27"/>
  <c r="AQ89" i="27"/>
  <c r="AH90" i="27"/>
  <c r="AI90" i="27"/>
  <c r="AL90" i="27"/>
  <c r="AM90" i="27"/>
  <c r="AP90" i="27"/>
  <c r="AQ90" i="27"/>
  <c r="AH91" i="27"/>
  <c r="AI91" i="27"/>
  <c r="AL91" i="27"/>
  <c r="AM91" i="27"/>
  <c r="AP91" i="27"/>
  <c r="AQ91" i="27"/>
  <c r="AH92" i="27"/>
  <c r="AI92" i="27"/>
  <c r="AL92" i="27"/>
  <c r="AM92" i="27"/>
  <c r="AP92" i="27"/>
  <c r="AQ92" i="27"/>
  <c r="AH93" i="27"/>
  <c r="AI93" i="27"/>
  <c r="AL93" i="27"/>
  <c r="AM93" i="27"/>
  <c r="AP93" i="27"/>
  <c r="AQ93" i="27"/>
  <c r="AH94" i="27"/>
  <c r="AI94" i="27"/>
  <c r="AL94" i="27"/>
  <c r="AM94" i="27"/>
  <c r="AP94" i="27"/>
  <c r="AQ94" i="27"/>
  <c r="AH95" i="27"/>
  <c r="AI95" i="27"/>
  <c r="AL95" i="27"/>
  <c r="AM95" i="27"/>
  <c r="AP95" i="27"/>
  <c r="AQ95" i="27"/>
  <c r="AH96" i="27"/>
  <c r="AI96" i="27"/>
  <c r="AL96" i="27"/>
  <c r="AM96" i="27"/>
  <c r="AP96" i="27"/>
  <c r="AQ96" i="27"/>
  <c r="AH97" i="27"/>
  <c r="AI97" i="27"/>
  <c r="AL97" i="27"/>
  <c r="AM97" i="27"/>
  <c r="AP97" i="27"/>
  <c r="AQ97" i="27"/>
  <c r="AH98" i="27"/>
  <c r="AI98" i="27"/>
  <c r="AL98" i="27"/>
  <c r="AM98" i="27"/>
  <c r="AP98" i="27"/>
  <c r="AQ98" i="27"/>
  <c r="AH99" i="27"/>
  <c r="AI99" i="27"/>
  <c r="AL99" i="27"/>
  <c r="AM99" i="27"/>
  <c r="AP99" i="27"/>
  <c r="AQ99" i="27"/>
  <c r="AH100" i="27"/>
  <c r="AI100" i="27"/>
  <c r="AL100" i="27"/>
  <c r="AM100" i="27"/>
  <c r="AP100" i="27"/>
  <c r="AQ100" i="27"/>
  <c r="AH101" i="27"/>
  <c r="AI101" i="27"/>
  <c r="AL101" i="27"/>
  <c r="AM101" i="27"/>
  <c r="AP101" i="27"/>
  <c r="AQ101" i="27"/>
  <c r="AH102" i="27"/>
  <c r="AI102" i="27"/>
  <c r="AL102" i="27"/>
  <c r="AM102" i="27"/>
  <c r="AP102" i="27"/>
  <c r="AQ102" i="27"/>
  <c r="AH103" i="27"/>
  <c r="AI103" i="27"/>
  <c r="AL103" i="27"/>
  <c r="AM103" i="27"/>
  <c r="AP103" i="27"/>
  <c r="AQ103" i="27"/>
  <c r="AH104" i="27"/>
  <c r="AI104" i="27"/>
  <c r="AL104" i="27"/>
  <c r="AM104" i="27"/>
  <c r="AP104" i="27"/>
  <c r="AQ104" i="27"/>
  <c r="AH105" i="27"/>
  <c r="AI105" i="27"/>
  <c r="AL105" i="27"/>
  <c r="AM105" i="27"/>
  <c r="AP105" i="27"/>
  <c r="AQ105" i="27"/>
  <c r="AH106" i="27"/>
  <c r="AI106" i="27"/>
  <c r="AL106" i="27"/>
  <c r="AM106" i="27"/>
  <c r="AP106" i="27"/>
  <c r="AQ106" i="27"/>
  <c r="AH107" i="27"/>
  <c r="AI107" i="27"/>
  <c r="AL107" i="27"/>
  <c r="AM107" i="27"/>
  <c r="AP107" i="27"/>
  <c r="AQ107" i="27"/>
  <c r="AH108" i="27"/>
  <c r="AI108" i="27"/>
  <c r="AL108" i="27"/>
  <c r="AM108" i="27"/>
  <c r="AP108" i="27"/>
  <c r="AQ108" i="27"/>
  <c r="AH109" i="27"/>
  <c r="AI109" i="27"/>
  <c r="AL109" i="27"/>
  <c r="AM109" i="27"/>
  <c r="AP109" i="27"/>
  <c r="AQ109" i="27"/>
  <c r="AH110" i="27"/>
  <c r="AI110" i="27"/>
  <c r="AL110" i="27"/>
  <c r="AM110" i="27"/>
  <c r="AP110" i="27"/>
  <c r="AQ110" i="27"/>
  <c r="AH111" i="27"/>
  <c r="AI111" i="27"/>
  <c r="AL111" i="27"/>
  <c r="AM111" i="27"/>
  <c r="AP111" i="27"/>
  <c r="AQ111" i="27"/>
  <c r="AH112" i="27"/>
  <c r="AI112" i="27"/>
  <c r="AL112" i="27"/>
  <c r="AM112" i="27"/>
  <c r="AP112" i="27"/>
  <c r="AQ112" i="27"/>
  <c r="AH113" i="27"/>
  <c r="AI113" i="27"/>
  <c r="AL113" i="27"/>
  <c r="AM113" i="27"/>
  <c r="AP113" i="27"/>
  <c r="AQ113" i="27"/>
  <c r="AH114" i="27"/>
  <c r="AI114" i="27"/>
  <c r="AL114" i="27"/>
  <c r="AM114" i="27"/>
  <c r="AP114" i="27"/>
  <c r="AQ114" i="27"/>
  <c r="AH115" i="27"/>
  <c r="AI115" i="27"/>
  <c r="AL115" i="27"/>
  <c r="AM115" i="27"/>
  <c r="AP115" i="27"/>
  <c r="AQ115" i="27"/>
  <c r="AH116" i="27"/>
  <c r="AI116" i="27"/>
  <c r="AL116" i="27"/>
  <c r="AM116" i="27"/>
  <c r="AP116" i="27"/>
  <c r="AQ116" i="27"/>
  <c r="AH117" i="27"/>
  <c r="AI117" i="27"/>
  <c r="AL117" i="27"/>
  <c r="AM117" i="27"/>
  <c r="AP117" i="27"/>
  <c r="AQ117" i="27"/>
  <c r="AH118" i="27"/>
  <c r="AI118" i="27"/>
  <c r="AL118" i="27"/>
  <c r="AM118" i="27"/>
  <c r="AP118" i="27"/>
  <c r="AQ118" i="27"/>
  <c r="AH119" i="27"/>
  <c r="AI119" i="27"/>
  <c r="AL119" i="27"/>
  <c r="AM119" i="27"/>
  <c r="AP119" i="27"/>
  <c r="AQ119" i="27"/>
  <c r="AH120" i="27"/>
  <c r="AI120" i="27"/>
  <c r="AL120" i="27"/>
  <c r="AM120" i="27"/>
  <c r="AP120" i="27"/>
  <c r="AQ120" i="27"/>
  <c r="AH121" i="27"/>
  <c r="AI121" i="27"/>
  <c r="AL121" i="27"/>
  <c r="AM121" i="27"/>
  <c r="AP121" i="27"/>
  <c r="AQ121" i="27"/>
  <c r="AH122" i="27"/>
  <c r="AI122" i="27"/>
  <c r="AL122" i="27"/>
  <c r="AM122" i="27"/>
  <c r="AP122" i="27"/>
  <c r="AQ122" i="27"/>
  <c r="AH123" i="27"/>
  <c r="AI123" i="27"/>
  <c r="AL123" i="27"/>
  <c r="AM123" i="27"/>
  <c r="AP123" i="27"/>
  <c r="AQ123" i="27"/>
  <c r="AH124" i="27"/>
  <c r="AI124" i="27"/>
  <c r="AL124" i="27"/>
  <c r="AM124" i="27"/>
  <c r="AP124" i="27"/>
  <c r="AQ124" i="27"/>
  <c r="AH125" i="27"/>
  <c r="AI125" i="27"/>
  <c r="AL125" i="27"/>
  <c r="AM125" i="27"/>
  <c r="AP125" i="27"/>
  <c r="AQ125" i="27"/>
  <c r="AH126" i="27"/>
  <c r="AI126" i="27"/>
  <c r="AL126" i="27"/>
  <c r="AM126" i="27"/>
  <c r="AP126" i="27"/>
  <c r="AQ126" i="27"/>
  <c r="AH127" i="27"/>
  <c r="AI127" i="27"/>
  <c r="AL127" i="27"/>
  <c r="AM127" i="27"/>
  <c r="AP127" i="27"/>
  <c r="AQ127" i="27"/>
  <c r="AH128" i="27"/>
  <c r="AI128" i="27"/>
  <c r="AL128" i="27"/>
  <c r="AM128" i="27"/>
  <c r="AP128" i="27"/>
  <c r="AQ128" i="27"/>
  <c r="AH129" i="27"/>
  <c r="AI129" i="27"/>
  <c r="AL129" i="27"/>
  <c r="AM129" i="27"/>
  <c r="AP129" i="27"/>
  <c r="AQ129" i="27"/>
  <c r="AH130" i="27"/>
  <c r="AI130" i="27"/>
  <c r="AL130" i="27"/>
  <c r="AM130" i="27"/>
  <c r="AP130" i="27"/>
  <c r="AQ130" i="27"/>
  <c r="AH131" i="27"/>
  <c r="AI131" i="27"/>
  <c r="AL131" i="27"/>
  <c r="AM131" i="27"/>
  <c r="AP131" i="27"/>
  <c r="AQ131" i="27"/>
  <c r="AH132" i="27"/>
  <c r="AI132" i="27"/>
  <c r="AL132" i="27"/>
  <c r="AM132" i="27"/>
  <c r="AP132" i="27"/>
  <c r="AQ132" i="27"/>
  <c r="AH133" i="27"/>
  <c r="AI133" i="27"/>
  <c r="AL133" i="27"/>
  <c r="AM133" i="27"/>
  <c r="AP133" i="27"/>
  <c r="AQ133" i="27"/>
  <c r="AH134" i="27"/>
  <c r="AI134" i="27"/>
  <c r="AL134" i="27"/>
  <c r="AM134" i="27"/>
  <c r="AP134" i="27"/>
  <c r="AQ134" i="27"/>
  <c r="AH135" i="27"/>
  <c r="AI135" i="27"/>
  <c r="AL135" i="27"/>
  <c r="AM135" i="27"/>
  <c r="AP135" i="27"/>
  <c r="AQ135" i="27"/>
  <c r="AH136" i="27"/>
  <c r="AI136" i="27"/>
  <c r="AL136" i="27"/>
  <c r="AM136" i="27"/>
  <c r="AP136" i="27"/>
  <c r="AQ136" i="27"/>
  <c r="AH137" i="27"/>
  <c r="AI137" i="27"/>
  <c r="AL137" i="27"/>
  <c r="AM137" i="27"/>
  <c r="AP137" i="27"/>
  <c r="AQ137" i="27"/>
  <c r="AH138" i="27"/>
  <c r="AI138" i="27"/>
  <c r="AL138" i="27"/>
  <c r="AM138" i="27"/>
  <c r="AP138" i="27"/>
  <c r="AQ138" i="27"/>
  <c r="AH139" i="27"/>
  <c r="AI139" i="27"/>
  <c r="AL139" i="27"/>
  <c r="AM139" i="27"/>
  <c r="AP139" i="27"/>
  <c r="AQ139" i="27"/>
  <c r="AH140" i="27"/>
  <c r="AI140" i="27"/>
  <c r="AL140" i="27"/>
  <c r="AM140" i="27"/>
  <c r="AP140" i="27"/>
  <c r="AQ140" i="27"/>
  <c r="AH141" i="27"/>
  <c r="AI141" i="27"/>
  <c r="AL141" i="27"/>
  <c r="AM141" i="27"/>
  <c r="AP141" i="27"/>
  <c r="AQ141" i="27"/>
  <c r="AH142" i="27"/>
  <c r="AI142" i="27"/>
  <c r="AL142" i="27"/>
  <c r="AM142" i="27"/>
  <c r="AP142" i="27"/>
  <c r="AQ142" i="27"/>
  <c r="AH143" i="27"/>
  <c r="AI143" i="27"/>
  <c r="AL143" i="27"/>
  <c r="AM143" i="27"/>
  <c r="AP143" i="27"/>
  <c r="AQ143" i="27"/>
  <c r="AH144" i="27"/>
  <c r="AI144" i="27"/>
  <c r="AL144" i="27"/>
  <c r="AM144" i="27"/>
  <c r="AP144" i="27"/>
  <c r="AQ144" i="27"/>
  <c r="AH145" i="27"/>
  <c r="AI145" i="27"/>
  <c r="AL145" i="27"/>
  <c r="AM145" i="27"/>
  <c r="AP145" i="27"/>
  <c r="AQ145" i="27"/>
  <c r="AH146" i="27"/>
  <c r="AI146" i="27"/>
  <c r="AL146" i="27"/>
  <c r="AM146" i="27"/>
  <c r="AP146" i="27"/>
  <c r="AQ146" i="27"/>
  <c r="AH147" i="27"/>
  <c r="AI147" i="27"/>
  <c r="AL147" i="27"/>
  <c r="AM147" i="27"/>
  <c r="AP147" i="27"/>
  <c r="AQ147" i="27"/>
  <c r="AH148" i="27"/>
  <c r="AI148" i="27"/>
  <c r="AL148" i="27"/>
  <c r="AM148" i="27"/>
  <c r="AP148" i="27"/>
  <c r="AQ148" i="27"/>
  <c r="AH149" i="27"/>
  <c r="AI149" i="27"/>
  <c r="AL149" i="27"/>
  <c r="AM149" i="27"/>
  <c r="AP149" i="27"/>
  <c r="AQ149" i="27"/>
  <c r="AH150" i="27"/>
  <c r="AI150" i="27"/>
  <c r="AL150" i="27"/>
  <c r="AM150" i="27"/>
  <c r="AP150" i="27"/>
  <c r="AQ150" i="27"/>
  <c r="AH151" i="27"/>
  <c r="AI151" i="27"/>
  <c r="AL151" i="27"/>
  <c r="AM151" i="27"/>
  <c r="AP151" i="27"/>
  <c r="AQ151" i="27"/>
  <c r="AH152" i="27"/>
  <c r="AI152" i="27"/>
  <c r="AL152" i="27"/>
  <c r="AM152" i="27"/>
  <c r="AP152" i="27"/>
  <c r="AQ152" i="27"/>
  <c r="AH153" i="27"/>
  <c r="AI153" i="27"/>
  <c r="AL153" i="27"/>
  <c r="AM153" i="27"/>
  <c r="AP153" i="27"/>
  <c r="AQ153" i="27"/>
  <c r="AH154" i="27"/>
  <c r="AI154" i="27"/>
  <c r="AL154" i="27"/>
  <c r="AM154" i="27"/>
  <c r="AP154" i="27"/>
  <c r="AQ154" i="27"/>
  <c r="AH155" i="27"/>
  <c r="AI155" i="27"/>
  <c r="AL155" i="27"/>
  <c r="AM155" i="27"/>
  <c r="AP155" i="27"/>
  <c r="AQ155" i="27"/>
  <c r="AH156" i="27"/>
  <c r="AI156" i="27"/>
  <c r="AL156" i="27"/>
  <c r="AM156" i="27"/>
  <c r="AP156" i="27"/>
  <c r="AQ156" i="27"/>
  <c r="AH157" i="27"/>
  <c r="AI157" i="27"/>
  <c r="AL157" i="27"/>
  <c r="AM157" i="27"/>
  <c r="AP157" i="27"/>
  <c r="AQ157" i="27"/>
  <c r="AH158" i="27"/>
  <c r="AI158" i="27"/>
  <c r="AL158" i="27"/>
  <c r="AM158" i="27"/>
  <c r="AP158" i="27"/>
  <c r="AQ158" i="27"/>
  <c r="AH159" i="27"/>
  <c r="AI159" i="27"/>
  <c r="AL159" i="27"/>
  <c r="AM159" i="27"/>
  <c r="AP159" i="27"/>
  <c r="AQ159" i="27"/>
  <c r="AH160" i="27"/>
  <c r="AI160" i="27"/>
  <c r="AL160" i="27"/>
  <c r="AM160" i="27"/>
  <c r="AP160" i="27"/>
  <c r="AQ160" i="27"/>
  <c r="AH161" i="27"/>
  <c r="AI161" i="27"/>
  <c r="AL161" i="27"/>
  <c r="AM161" i="27"/>
  <c r="AP161" i="27"/>
  <c r="AQ161" i="27"/>
  <c r="AH162" i="27"/>
  <c r="AI162" i="27"/>
  <c r="AL162" i="27"/>
  <c r="AM162" i="27"/>
  <c r="AP162" i="27"/>
  <c r="AQ162" i="27"/>
  <c r="AH163" i="27"/>
  <c r="AI163" i="27"/>
  <c r="AL163" i="27"/>
  <c r="AM163" i="27"/>
  <c r="AP163" i="27"/>
  <c r="AQ163" i="27"/>
  <c r="AH164" i="27"/>
  <c r="AI164" i="27"/>
  <c r="AL164" i="27"/>
  <c r="AM164" i="27"/>
  <c r="AP164" i="27"/>
  <c r="AQ164" i="27"/>
  <c r="AH165" i="27"/>
  <c r="AI165" i="27"/>
  <c r="AL165" i="27"/>
  <c r="AM165" i="27"/>
  <c r="AP165" i="27"/>
  <c r="AQ165" i="27"/>
  <c r="AH166" i="27"/>
  <c r="AI166" i="27"/>
  <c r="AL166" i="27"/>
  <c r="AM166" i="27"/>
  <c r="AP166" i="27"/>
  <c r="AQ166" i="27"/>
  <c r="AH167" i="27"/>
  <c r="AI167" i="27"/>
  <c r="AL167" i="27"/>
  <c r="AM167" i="27"/>
  <c r="AP167" i="27"/>
  <c r="AQ167" i="27"/>
  <c r="AH168" i="27"/>
  <c r="AI168" i="27"/>
  <c r="AL168" i="27"/>
  <c r="AM168" i="27"/>
  <c r="AP168" i="27"/>
  <c r="AQ168" i="27"/>
  <c r="AH169" i="27"/>
  <c r="AI169" i="27"/>
  <c r="AL169" i="27"/>
  <c r="AM169" i="27"/>
  <c r="AP169" i="27"/>
  <c r="AQ169" i="27"/>
  <c r="AH170" i="27"/>
  <c r="AI170" i="27"/>
  <c r="AL170" i="27"/>
  <c r="AM170" i="27"/>
  <c r="AP170" i="27"/>
  <c r="AQ170" i="27"/>
  <c r="AH171" i="27"/>
  <c r="AI171" i="27"/>
  <c r="AL171" i="27"/>
  <c r="AM171" i="27"/>
  <c r="AP171" i="27"/>
  <c r="AQ171" i="27"/>
  <c r="AH172" i="27"/>
  <c r="AI172" i="27"/>
  <c r="AL172" i="27"/>
  <c r="AM172" i="27"/>
  <c r="AP172" i="27"/>
  <c r="AQ172" i="27"/>
  <c r="AH173" i="27"/>
  <c r="AI173" i="27"/>
  <c r="AL173" i="27"/>
  <c r="AM173" i="27"/>
  <c r="AP173" i="27"/>
  <c r="AQ173" i="27"/>
  <c r="AH174" i="27"/>
  <c r="AI174" i="27"/>
  <c r="AL174" i="27"/>
  <c r="AM174" i="27"/>
  <c r="AP174" i="27"/>
  <c r="AQ174" i="27"/>
  <c r="AH175" i="27"/>
  <c r="AI175" i="27"/>
  <c r="AL175" i="27"/>
  <c r="AM175" i="27"/>
  <c r="AP175" i="27"/>
  <c r="AQ175" i="27"/>
  <c r="AH176" i="27"/>
  <c r="AI176" i="27"/>
  <c r="AL176" i="27"/>
  <c r="AM176" i="27"/>
  <c r="AP176" i="27"/>
  <c r="AQ176" i="27"/>
  <c r="AH177" i="27"/>
  <c r="AI177" i="27"/>
  <c r="AL177" i="27"/>
  <c r="AM177" i="27"/>
  <c r="AP177" i="27"/>
  <c r="AQ177" i="27"/>
  <c r="AH178" i="27"/>
  <c r="AI178" i="27"/>
  <c r="AL178" i="27"/>
  <c r="AM178" i="27"/>
  <c r="AP178" i="27"/>
  <c r="AQ178" i="27"/>
  <c r="AH179" i="27"/>
  <c r="AI179" i="27"/>
  <c r="AL179" i="27"/>
  <c r="AM179" i="27"/>
  <c r="AP179" i="27"/>
  <c r="AQ179" i="27"/>
  <c r="AH180" i="27"/>
  <c r="AI180" i="27"/>
  <c r="AL180" i="27"/>
  <c r="AM180" i="27"/>
  <c r="AP180" i="27"/>
  <c r="AQ180" i="27"/>
  <c r="AH181" i="27"/>
  <c r="AI181" i="27"/>
  <c r="AL181" i="27"/>
  <c r="AM181" i="27"/>
  <c r="AP181" i="27"/>
  <c r="AQ181" i="27"/>
  <c r="AH182" i="27"/>
  <c r="AI182" i="27"/>
  <c r="AL182" i="27"/>
  <c r="AM182" i="27"/>
  <c r="AP182" i="27"/>
  <c r="AQ182" i="27"/>
  <c r="AH183" i="27"/>
  <c r="AI183" i="27"/>
  <c r="AL183" i="27"/>
  <c r="AM183" i="27"/>
  <c r="AP183" i="27"/>
  <c r="AQ183" i="27"/>
  <c r="AH184" i="27"/>
  <c r="AI184" i="27"/>
  <c r="AL184" i="27"/>
  <c r="AM184" i="27"/>
  <c r="AP184" i="27"/>
  <c r="AQ184" i="27"/>
  <c r="AH185" i="27"/>
  <c r="AI185" i="27"/>
  <c r="AL185" i="27"/>
  <c r="AM185" i="27"/>
  <c r="AP185" i="27"/>
  <c r="AQ185" i="27"/>
  <c r="AH186" i="27"/>
  <c r="AI186" i="27"/>
  <c r="AL186" i="27"/>
  <c r="AM186" i="27"/>
  <c r="AP186" i="27"/>
  <c r="AQ186" i="27"/>
  <c r="AH187" i="27"/>
  <c r="AI187" i="27"/>
  <c r="AL187" i="27"/>
  <c r="AM187" i="27"/>
  <c r="AP187" i="27"/>
  <c r="AQ187" i="27"/>
  <c r="AH188" i="27"/>
  <c r="AI188" i="27"/>
  <c r="AL188" i="27"/>
  <c r="AM188" i="27"/>
  <c r="AP188" i="27"/>
  <c r="AQ188" i="27"/>
  <c r="AH189" i="27"/>
  <c r="AI189" i="27"/>
  <c r="AL189" i="27"/>
  <c r="AM189" i="27"/>
  <c r="AP189" i="27"/>
  <c r="AQ189" i="27"/>
  <c r="AH190" i="27"/>
  <c r="AI190" i="27"/>
  <c r="AL190" i="27"/>
  <c r="AM190" i="27"/>
  <c r="AP190" i="27"/>
  <c r="AQ190" i="27"/>
  <c r="AH191" i="27"/>
  <c r="AI191" i="27"/>
  <c r="AL191" i="27"/>
  <c r="AM191" i="27"/>
  <c r="AP191" i="27"/>
  <c r="AQ191" i="27"/>
  <c r="AH192" i="27"/>
  <c r="AI192" i="27"/>
  <c r="AL192" i="27"/>
  <c r="AM192" i="27"/>
  <c r="AP192" i="27"/>
  <c r="AQ192" i="27"/>
  <c r="AH193" i="27"/>
  <c r="AI193" i="27"/>
  <c r="AL193" i="27"/>
  <c r="AM193" i="27"/>
  <c r="AP193" i="27"/>
  <c r="AQ193" i="27"/>
  <c r="AH194" i="27"/>
  <c r="AI194" i="27"/>
  <c r="AL194" i="27"/>
  <c r="AM194" i="27"/>
  <c r="AP194" i="27"/>
  <c r="AQ194" i="27"/>
  <c r="AH195" i="27"/>
  <c r="AI195" i="27"/>
  <c r="AL195" i="27"/>
  <c r="AM195" i="27"/>
  <c r="AP195" i="27"/>
  <c r="AQ195" i="27"/>
  <c r="AH196" i="27"/>
  <c r="AI196" i="27"/>
  <c r="AL196" i="27"/>
  <c r="AM196" i="27"/>
  <c r="AP196" i="27"/>
  <c r="AQ196" i="27"/>
  <c r="AH197" i="27"/>
  <c r="AI197" i="27"/>
  <c r="AL197" i="27"/>
  <c r="AM197" i="27"/>
  <c r="AP197" i="27"/>
  <c r="AQ197" i="27"/>
  <c r="AH198" i="27"/>
  <c r="AI198" i="27"/>
  <c r="AL198" i="27"/>
  <c r="AM198" i="27"/>
  <c r="AP198" i="27"/>
  <c r="AQ198" i="27"/>
  <c r="AH199" i="27"/>
  <c r="AI199" i="27"/>
  <c r="AL199" i="27"/>
  <c r="AM199" i="27"/>
  <c r="AP199" i="27"/>
  <c r="AQ199" i="27"/>
  <c r="AH200" i="27"/>
  <c r="AI200" i="27"/>
  <c r="AL200" i="27"/>
  <c r="AM200" i="27"/>
  <c r="AP200" i="27"/>
  <c r="AQ200" i="27"/>
  <c r="AH201" i="27"/>
  <c r="AI201" i="27"/>
  <c r="AL201" i="27"/>
  <c r="AM201" i="27"/>
  <c r="AP201" i="27"/>
  <c r="AQ201" i="27"/>
  <c r="AH202" i="27"/>
  <c r="AI202" i="27"/>
  <c r="AL202" i="27"/>
  <c r="AM202" i="27"/>
  <c r="AP202" i="27"/>
  <c r="AQ202" i="27"/>
  <c r="AH203" i="27"/>
  <c r="AI203" i="27"/>
  <c r="AL203" i="27"/>
  <c r="AM203" i="27"/>
  <c r="AP203" i="27"/>
  <c r="AQ203" i="27"/>
  <c r="AH204" i="27"/>
  <c r="AI204" i="27"/>
  <c r="AL204" i="27"/>
  <c r="AM204" i="27"/>
  <c r="AP204" i="27"/>
  <c r="AQ204" i="27"/>
  <c r="AH205" i="27"/>
  <c r="AI205" i="27"/>
  <c r="AL205" i="27"/>
  <c r="AM205" i="27"/>
  <c r="AP205" i="27"/>
  <c r="AQ205" i="27"/>
  <c r="AH206" i="27"/>
  <c r="AI206" i="27"/>
  <c r="AL206" i="27"/>
  <c r="AM206" i="27"/>
  <c r="AP206" i="27"/>
  <c r="AQ206" i="27"/>
  <c r="AH207" i="27"/>
  <c r="AI207" i="27"/>
  <c r="AL207" i="27"/>
  <c r="AM207" i="27"/>
  <c r="AP207" i="27"/>
  <c r="AQ207" i="27"/>
  <c r="AH208" i="27"/>
  <c r="AI208" i="27"/>
  <c r="AL208" i="27"/>
  <c r="AM208" i="27"/>
  <c r="AP208" i="27"/>
  <c r="AQ208" i="27"/>
  <c r="AH209" i="27"/>
  <c r="AI209" i="27"/>
  <c r="AL209" i="27"/>
  <c r="AM209" i="27"/>
  <c r="AP209" i="27"/>
  <c r="AQ209" i="27"/>
  <c r="AH210" i="27"/>
  <c r="AI210" i="27"/>
  <c r="AL210" i="27"/>
  <c r="AM210" i="27"/>
  <c r="AP210" i="27"/>
  <c r="AQ210" i="27"/>
  <c r="AH211" i="27"/>
  <c r="AI211" i="27"/>
  <c r="AL211" i="27"/>
  <c r="AM211" i="27"/>
  <c r="AP211" i="27"/>
  <c r="AQ211" i="27"/>
  <c r="AH212" i="27"/>
  <c r="AI212" i="27"/>
  <c r="AL212" i="27"/>
  <c r="AM212" i="27"/>
  <c r="AP212" i="27"/>
  <c r="AQ212" i="27"/>
  <c r="AH213" i="27"/>
  <c r="AI213" i="27"/>
  <c r="AL213" i="27"/>
  <c r="AM213" i="27"/>
  <c r="AP213" i="27"/>
  <c r="AQ213" i="27"/>
  <c r="AH214" i="27"/>
  <c r="AI214" i="27"/>
  <c r="AL214" i="27"/>
  <c r="AM214" i="27"/>
  <c r="AP214" i="27"/>
  <c r="AQ214" i="27"/>
  <c r="AH215" i="27"/>
  <c r="AI215" i="27"/>
  <c r="AL215" i="27"/>
  <c r="AM215" i="27"/>
  <c r="AP215" i="27"/>
  <c r="AQ215" i="27"/>
  <c r="AH216" i="27"/>
  <c r="AI216" i="27"/>
  <c r="AL216" i="27"/>
  <c r="AM216" i="27"/>
  <c r="AP216" i="27"/>
  <c r="AQ216" i="27"/>
  <c r="AH217" i="27"/>
  <c r="AI217" i="27"/>
  <c r="AL217" i="27"/>
  <c r="AM217" i="27"/>
  <c r="AP217" i="27"/>
  <c r="AQ217" i="27"/>
  <c r="AH218" i="27"/>
  <c r="AI218" i="27"/>
  <c r="AL218" i="27"/>
  <c r="AM218" i="27"/>
  <c r="AP218" i="27"/>
  <c r="AQ218" i="27"/>
  <c r="AH219" i="27"/>
  <c r="AI219" i="27"/>
  <c r="AL219" i="27"/>
  <c r="AM219" i="27"/>
  <c r="AP219" i="27"/>
  <c r="AQ219" i="27"/>
  <c r="AH220" i="27"/>
  <c r="AI220" i="27"/>
  <c r="AL220" i="27"/>
  <c r="AM220" i="27"/>
  <c r="AP220" i="27"/>
  <c r="AQ220" i="27"/>
  <c r="AH221" i="27"/>
  <c r="AI221" i="27"/>
  <c r="AL221" i="27"/>
  <c r="AM221" i="27"/>
  <c r="AP221" i="27"/>
  <c r="AQ221" i="27"/>
  <c r="AH222" i="27"/>
  <c r="AI222" i="27"/>
  <c r="AL222" i="27"/>
  <c r="AM222" i="27"/>
  <c r="AP222" i="27"/>
  <c r="AQ222" i="27"/>
  <c r="AH223" i="27"/>
  <c r="AI223" i="27"/>
  <c r="AL223" i="27"/>
  <c r="AM223" i="27"/>
  <c r="AP223" i="27"/>
  <c r="AQ223" i="27"/>
  <c r="AH224" i="27"/>
  <c r="AI224" i="27"/>
  <c r="AL224" i="27"/>
  <c r="AM224" i="27"/>
  <c r="AP224" i="27"/>
  <c r="AQ224" i="27"/>
  <c r="AH225" i="27"/>
  <c r="AI225" i="27"/>
  <c r="AL225" i="27"/>
  <c r="AM225" i="27"/>
  <c r="AP225" i="27"/>
  <c r="AQ225" i="27"/>
  <c r="AH226" i="27"/>
  <c r="AI226" i="27"/>
  <c r="AL226" i="27"/>
  <c r="AM226" i="27"/>
  <c r="AP226" i="27"/>
  <c r="AQ226" i="27"/>
  <c r="AH227" i="27"/>
  <c r="AI227" i="27"/>
  <c r="AL227" i="27"/>
  <c r="AM227" i="27"/>
  <c r="AP227" i="27"/>
  <c r="AQ227" i="27"/>
  <c r="AH228" i="27"/>
  <c r="AI228" i="27"/>
  <c r="AL228" i="27"/>
  <c r="AM228" i="27"/>
  <c r="AP228" i="27"/>
  <c r="AQ228" i="27"/>
  <c r="AH229" i="27"/>
  <c r="AI229" i="27"/>
  <c r="AL229" i="27"/>
  <c r="AM229" i="27"/>
  <c r="AP229" i="27"/>
  <c r="AQ229" i="27"/>
  <c r="AH230" i="27"/>
  <c r="AI230" i="27"/>
  <c r="AL230" i="27"/>
  <c r="AM230" i="27"/>
  <c r="AP230" i="27"/>
  <c r="AQ230" i="27"/>
  <c r="AH231" i="27"/>
  <c r="AI231" i="27"/>
  <c r="AL231" i="27"/>
  <c r="AM231" i="27"/>
  <c r="AP231" i="27"/>
  <c r="AQ231" i="27"/>
  <c r="AH232" i="27"/>
  <c r="AI232" i="27"/>
  <c r="AL232" i="27"/>
  <c r="AM232" i="27"/>
  <c r="AP232" i="27"/>
  <c r="AQ232" i="27"/>
  <c r="AH233" i="27"/>
  <c r="AI233" i="27"/>
  <c r="AL233" i="27"/>
  <c r="AM233" i="27"/>
  <c r="AP233" i="27"/>
  <c r="AQ233" i="27"/>
  <c r="AH234" i="27"/>
  <c r="AI234" i="27"/>
  <c r="AL234" i="27"/>
  <c r="AM234" i="27"/>
  <c r="AP234" i="27"/>
  <c r="AQ234" i="27"/>
  <c r="AH235" i="27"/>
  <c r="AI235" i="27"/>
  <c r="AL235" i="27"/>
  <c r="AM235" i="27"/>
  <c r="AP235" i="27"/>
  <c r="AQ235" i="27"/>
  <c r="AH236" i="27"/>
  <c r="AI236" i="27"/>
  <c r="AL236" i="27"/>
  <c r="AM236" i="27"/>
  <c r="AP236" i="27"/>
  <c r="AQ236" i="27"/>
  <c r="AH237" i="27"/>
  <c r="AI237" i="27"/>
  <c r="AL237" i="27"/>
  <c r="AM237" i="27"/>
  <c r="AP237" i="27"/>
  <c r="AQ237" i="27"/>
  <c r="AH238" i="27"/>
  <c r="AI238" i="27"/>
  <c r="AL238" i="27"/>
  <c r="AM238" i="27"/>
  <c r="AP238" i="27"/>
  <c r="AQ238" i="27"/>
  <c r="AH239" i="27"/>
  <c r="AI239" i="27"/>
  <c r="AL239" i="27"/>
  <c r="AM239" i="27"/>
  <c r="AP239" i="27"/>
  <c r="AQ239" i="27"/>
  <c r="AH240" i="27"/>
  <c r="AI240" i="27"/>
  <c r="AL240" i="27"/>
  <c r="AM240" i="27"/>
  <c r="AP240" i="27"/>
  <c r="AQ240" i="27"/>
  <c r="AH241" i="27"/>
  <c r="AI241" i="27"/>
  <c r="AL241" i="27"/>
  <c r="AM241" i="27"/>
  <c r="AP241" i="27"/>
  <c r="AQ241" i="27"/>
  <c r="AH242" i="27"/>
  <c r="AI242" i="27"/>
  <c r="AL242" i="27"/>
  <c r="AM242" i="27"/>
  <c r="AP242" i="27"/>
  <c r="AQ242" i="27"/>
  <c r="AH243" i="27"/>
  <c r="AI243" i="27"/>
  <c r="AL243" i="27"/>
  <c r="AM243" i="27"/>
  <c r="AP243" i="27"/>
  <c r="AQ243" i="27"/>
  <c r="AH244" i="27"/>
  <c r="AI244" i="27"/>
  <c r="AL244" i="27"/>
  <c r="AM244" i="27"/>
  <c r="AP244" i="27"/>
  <c r="AQ244" i="27"/>
  <c r="AH245" i="27"/>
  <c r="AI245" i="27"/>
  <c r="AL245" i="27"/>
  <c r="AM245" i="27"/>
  <c r="AP245" i="27"/>
  <c r="AQ245" i="27"/>
  <c r="AH246" i="27"/>
  <c r="AI246" i="27"/>
  <c r="AL246" i="27"/>
  <c r="AM246" i="27"/>
  <c r="AP246" i="27"/>
  <c r="AQ246" i="27"/>
  <c r="AH247" i="27"/>
  <c r="AI247" i="27"/>
  <c r="AL247" i="27"/>
  <c r="AM247" i="27"/>
  <c r="AP247" i="27"/>
  <c r="AQ247" i="27"/>
  <c r="AH248" i="27"/>
  <c r="AI248" i="27"/>
  <c r="AL248" i="27"/>
  <c r="AM248" i="27"/>
  <c r="AP248" i="27"/>
  <c r="AQ248" i="27"/>
  <c r="AH249" i="27"/>
  <c r="AI249" i="27"/>
  <c r="AL249" i="27"/>
  <c r="AM249" i="27"/>
  <c r="AP249" i="27"/>
  <c r="AQ249" i="27"/>
  <c r="AH250" i="27"/>
  <c r="AI250" i="27"/>
  <c r="AL250" i="27"/>
  <c r="AM250" i="27"/>
  <c r="AP250" i="27"/>
  <c r="AQ250" i="27"/>
  <c r="AH251" i="27"/>
  <c r="AI251" i="27"/>
  <c r="AL251" i="27"/>
  <c r="AM251" i="27"/>
  <c r="AP251" i="27"/>
  <c r="AQ251" i="27"/>
  <c r="AH252" i="27"/>
  <c r="AI252" i="27"/>
  <c r="AL252" i="27"/>
  <c r="AM252" i="27"/>
  <c r="AP252" i="27"/>
  <c r="AQ252" i="27"/>
  <c r="AH253" i="27"/>
  <c r="AI253" i="27"/>
  <c r="AL253" i="27"/>
  <c r="AM253" i="27"/>
  <c r="AP253" i="27"/>
  <c r="AQ253" i="27"/>
  <c r="AH254" i="27"/>
  <c r="AI254" i="27"/>
  <c r="AL254" i="27"/>
  <c r="AM254" i="27"/>
  <c r="AP254" i="27"/>
  <c r="AQ254" i="27"/>
  <c r="AH255" i="27"/>
  <c r="AI255" i="27"/>
  <c r="AL255" i="27"/>
  <c r="AM255" i="27"/>
  <c r="AP255" i="27"/>
  <c r="AQ255" i="27"/>
  <c r="AH256" i="27"/>
  <c r="AI256" i="27"/>
  <c r="AL256" i="27"/>
  <c r="AM256" i="27"/>
  <c r="AP256" i="27"/>
  <c r="AQ256" i="27"/>
  <c r="AH257" i="27"/>
  <c r="AI257" i="27"/>
  <c r="AL257" i="27"/>
  <c r="AM257" i="27"/>
  <c r="AP257" i="27"/>
  <c r="AQ257" i="27"/>
  <c r="AH258" i="27"/>
  <c r="AI258" i="27"/>
  <c r="AL258" i="27"/>
  <c r="AM258" i="27"/>
  <c r="AP258" i="27"/>
  <c r="AQ258" i="27"/>
  <c r="AH259" i="27"/>
  <c r="AI259" i="27"/>
  <c r="AL259" i="27"/>
  <c r="AM259" i="27"/>
  <c r="AP259" i="27"/>
  <c r="AQ259" i="27"/>
  <c r="AH260" i="27"/>
  <c r="AI260" i="27"/>
  <c r="AL260" i="27"/>
  <c r="AM260" i="27"/>
  <c r="AP260" i="27"/>
  <c r="AQ260" i="27"/>
  <c r="AH261" i="27"/>
  <c r="AI261" i="27"/>
  <c r="AL261" i="27"/>
  <c r="AM261" i="27"/>
  <c r="AP261" i="27"/>
  <c r="AQ261" i="27"/>
  <c r="AH262" i="27"/>
  <c r="AI262" i="27"/>
  <c r="AL262" i="27"/>
  <c r="AM262" i="27"/>
  <c r="AP262" i="27"/>
  <c r="AQ262" i="27"/>
  <c r="AH263" i="27"/>
  <c r="AI263" i="27"/>
  <c r="AL263" i="27"/>
  <c r="AM263" i="27"/>
  <c r="AP263" i="27"/>
  <c r="AQ263" i="27"/>
  <c r="AH264" i="27"/>
  <c r="AI264" i="27"/>
  <c r="AL264" i="27"/>
  <c r="AM264" i="27"/>
  <c r="AP264" i="27"/>
  <c r="AQ264" i="27"/>
  <c r="AH265" i="27"/>
  <c r="AI265" i="27"/>
  <c r="AL265" i="27"/>
  <c r="AM265" i="27"/>
  <c r="AP265" i="27"/>
  <c r="AQ265" i="27"/>
  <c r="AH266" i="27"/>
  <c r="AI266" i="27"/>
  <c r="AL266" i="27"/>
  <c r="AM266" i="27"/>
  <c r="AP266" i="27"/>
  <c r="AQ266" i="27"/>
  <c r="AH267" i="27"/>
  <c r="AI267" i="27"/>
  <c r="AL267" i="27"/>
  <c r="AM267" i="27"/>
  <c r="AP267" i="27"/>
  <c r="AQ267" i="27"/>
  <c r="AH268" i="27"/>
  <c r="AI268" i="27"/>
  <c r="AL268" i="27"/>
  <c r="AM268" i="27"/>
  <c r="AP268" i="27"/>
  <c r="AQ268" i="27"/>
  <c r="AH269" i="27"/>
  <c r="AI269" i="27"/>
  <c r="AL269" i="27"/>
  <c r="AM269" i="27"/>
  <c r="AP269" i="27"/>
  <c r="AQ269" i="27"/>
  <c r="AH270" i="27"/>
  <c r="AI270" i="27"/>
  <c r="AL270" i="27"/>
  <c r="AM270" i="27"/>
  <c r="AP270" i="27"/>
  <c r="AQ270" i="27"/>
  <c r="AH271" i="27"/>
  <c r="AI271" i="27"/>
  <c r="AL271" i="27"/>
  <c r="AM271" i="27"/>
  <c r="AP271" i="27"/>
  <c r="AQ271" i="27"/>
  <c r="AH272" i="27"/>
  <c r="AI272" i="27"/>
  <c r="AL272" i="27"/>
  <c r="AM272" i="27"/>
  <c r="AP272" i="27"/>
  <c r="AQ272" i="27"/>
  <c r="AH273" i="27"/>
  <c r="AI273" i="27"/>
  <c r="AL273" i="27"/>
  <c r="AM273" i="27"/>
  <c r="AP273" i="27"/>
  <c r="AQ273" i="27"/>
  <c r="AH274" i="27"/>
  <c r="AI274" i="27"/>
  <c r="AL274" i="27"/>
  <c r="AM274" i="27"/>
  <c r="AP274" i="27"/>
  <c r="AQ274" i="27"/>
  <c r="AH275" i="27"/>
  <c r="AI275" i="27"/>
  <c r="AL275" i="27"/>
  <c r="AM275" i="27"/>
  <c r="AP275" i="27"/>
  <c r="AQ275" i="27"/>
  <c r="AH276" i="27"/>
  <c r="AI276" i="27"/>
  <c r="AL276" i="27"/>
  <c r="AM276" i="27"/>
  <c r="AP276" i="27"/>
  <c r="AQ276" i="27"/>
  <c r="AH277" i="27"/>
  <c r="AI277" i="27"/>
  <c r="AL277" i="27"/>
  <c r="AM277" i="27"/>
  <c r="AP277" i="27"/>
  <c r="AQ277" i="27"/>
  <c r="AH278" i="27"/>
  <c r="AI278" i="27"/>
  <c r="AL278" i="27"/>
  <c r="AM278" i="27"/>
  <c r="AP278" i="27"/>
  <c r="AQ278" i="27"/>
  <c r="AH279" i="27"/>
  <c r="AI279" i="27"/>
  <c r="AL279" i="27"/>
  <c r="AM279" i="27"/>
  <c r="AP279" i="27"/>
  <c r="AQ279" i="27"/>
  <c r="AH280" i="27"/>
  <c r="AI280" i="27"/>
  <c r="AL280" i="27"/>
  <c r="AM280" i="27"/>
  <c r="AP280" i="27"/>
  <c r="AQ280" i="27"/>
  <c r="AH281" i="27"/>
  <c r="AI281" i="27"/>
  <c r="AL281" i="27"/>
  <c r="AM281" i="27"/>
  <c r="AP281" i="27"/>
  <c r="AQ281" i="27"/>
  <c r="AH282" i="27"/>
  <c r="AI282" i="27"/>
  <c r="AL282" i="27"/>
  <c r="AM282" i="27"/>
  <c r="AP282" i="27"/>
  <c r="AQ282" i="27"/>
  <c r="AH283" i="27"/>
  <c r="AI283" i="27"/>
  <c r="AL283" i="27"/>
  <c r="AM283" i="27"/>
  <c r="AP283" i="27"/>
  <c r="AQ283" i="27"/>
  <c r="AH284" i="27"/>
  <c r="AI284" i="27"/>
  <c r="AL284" i="27"/>
  <c r="AM284" i="27"/>
  <c r="AP284" i="27"/>
  <c r="AQ284" i="27"/>
  <c r="AH285" i="27"/>
  <c r="AI285" i="27"/>
  <c r="AL285" i="27"/>
  <c r="AM285" i="27"/>
  <c r="AP285" i="27"/>
  <c r="AQ285" i="27"/>
  <c r="AH286" i="27"/>
  <c r="AI286" i="27"/>
  <c r="AL286" i="27"/>
  <c r="AM286" i="27"/>
  <c r="AP286" i="27"/>
  <c r="AQ286" i="27"/>
  <c r="AH287" i="27"/>
  <c r="AI287" i="27"/>
  <c r="AL287" i="27"/>
  <c r="AM287" i="27"/>
  <c r="AP287" i="27"/>
  <c r="AQ287" i="27"/>
  <c r="AH288" i="27"/>
  <c r="AI288" i="27"/>
  <c r="AL288" i="27"/>
  <c r="AM288" i="27"/>
  <c r="AP288" i="27"/>
  <c r="AQ288" i="27"/>
  <c r="AH289" i="27"/>
  <c r="AI289" i="27"/>
  <c r="AL289" i="27"/>
  <c r="AM289" i="27"/>
  <c r="AP289" i="27"/>
  <c r="AQ289" i="27"/>
  <c r="AH290" i="27"/>
  <c r="AI290" i="27"/>
  <c r="AL290" i="27"/>
  <c r="AM290" i="27"/>
  <c r="AP290" i="27"/>
  <c r="AQ290" i="27"/>
  <c r="AH291" i="27"/>
  <c r="AI291" i="27"/>
  <c r="AL291" i="27"/>
  <c r="AM291" i="27"/>
  <c r="AP291" i="27"/>
  <c r="AQ291" i="27"/>
  <c r="AH292" i="27"/>
  <c r="AI292" i="27"/>
  <c r="AL292" i="27"/>
  <c r="AM292" i="27"/>
  <c r="AP292" i="27"/>
  <c r="AQ292" i="27"/>
  <c r="AH293" i="27"/>
  <c r="AI293" i="27"/>
  <c r="AL293" i="27"/>
  <c r="AM293" i="27"/>
  <c r="AP293" i="27"/>
  <c r="AQ293" i="27"/>
  <c r="AH294" i="27"/>
  <c r="AI294" i="27"/>
  <c r="AL294" i="27"/>
  <c r="AM294" i="27"/>
  <c r="AP294" i="27"/>
  <c r="AQ294" i="27"/>
  <c r="AH295" i="27"/>
  <c r="AI295" i="27"/>
  <c r="AL295" i="27"/>
  <c r="AM295" i="27"/>
  <c r="AP295" i="27"/>
  <c r="AQ295" i="27"/>
  <c r="AH296" i="27"/>
  <c r="AI296" i="27"/>
  <c r="AL296" i="27"/>
  <c r="AM296" i="27"/>
  <c r="AP296" i="27"/>
  <c r="AQ296" i="27"/>
  <c r="AH297" i="27"/>
  <c r="AI297" i="27"/>
  <c r="AL297" i="27"/>
  <c r="AM297" i="27"/>
  <c r="AP297" i="27"/>
  <c r="AQ297" i="27"/>
  <c r="AH298" i="27"/>
  <c r="AI298" i="27"/>
  <c r="AL298" i="27"/>
  <c r="AM298" i="27"/>
  <c r="AP298" i="27"/>
  <c r="AQ298" i="27"/>
  <c r="AH299" i="27"/>
  <c r="AI299" i="27"/>
  <c r="AL299" i="27"/>
  <c r="AM299" i="27"/>
  <c r="AP299" i="27"/>
  <c r="AQ299" i="27"/>
  <c r="AH300" i="27"/>
  <c r="AI300" i="27"/>
  <c r="AL300" i="27"/>
  <c r="AM300" i="27"/>
  <c r="AP300" i="27"/>
  <c r="AQ300" i="27"/>
  <c r="AH301" i="27"/>
  <c r="AI301" i="27"/>
  <c r="AL301" i="27"/>
  <c r="AM301" i="27"/>
  <c r="AP301" i="27"/>
  <c r="AQ301" i="27"/>
  <c r="AH302" i="27"/>
  <c r="AI302" i="27"/>
  <c r="AL302" i="27"/>
  <c r="AM302" i="27"/>
  <c r="AP302" i="27"/>
  <c r="AQ302" i="27"/>
  <c r="AH303" i="27"/>
  <c r="AI303" i="27"/>
  <c r="AL303" i="27"/>
  <c r="AM303" i="27"/>
  <c r="AP303" i="27"/>
  <c r="AQ303" i="27"/>
  <c r="AH304" i="27"/>
  <c r="AI304" i="27"/>
  <c r="AL304" i="27"/>
  <c r="AM304" i="27"/>
  <c r="AP304" i="27"/>
  <c r="AQ304" i="27"/>
  <c r="AH305" i="27"/>
  <c r="AI305" i="27"/>
  <c r="AL305" i="27"/>
  <c r="AM305" i="27"/>
  <c r="AP305" i="27"/>
  <c r="AQ305" i="27"/>
  <c r="AH306" i="27"/>
  <c r="AI306" i="27"/>
  <c r="AL306" i="27"/>
  <c r="AM306" i="27"/>
  <c r="AP306" i="27"/>
  <c r="AQ306" i="27"/>
  <c r="AH307" i="27"/>
  <c r="AI307" i="27"/>
  <c r="AL307" i="27"/>
  <c r="AM307" i="27"/>
  <c r="AP307" i="27"/>
  <c r="AQ307" i="27"/>
  <c r="AH308" i="27"/>
  <c r="AI308" i="27"/>
  <c r="AL308" i="27"/>
  <c r="AM308" i="27"/>
  <c r="AP308" i="27"/>
  <c r="AQ308" i="27"/>
  <c r="AH309" i="27"/>
  <c r="AI309" i="27"/>
  <c r="AL309" i="27"/>
  <c r="AM309" i="27"/>
  <c r="AP309" i="27"/>
  <c r="AQ309" i="27"/>
  <c r="AH310" i="27"/>
  <c r="AI310" i="27"/>
  <c r="AL310" i="27"/>
  <c r="AM310" i="27"/>
  <c r="AP310" i="27"/>
  <c r="AQ310" i="27"/>
  <c r="AH311" i="27"/>
  <c r="AI311" i="27"/>
  <c r="AL311" i="27"/>
  <c r="AM311" i="27"/>
  <c r="AP311" i="27"/>
  <c r="AQ311" i="27"/>
  <c r="AH312" i="27"/>
  <c r="AI312" i="27"/>
  <c r="AL312" i="27"/>
  <c r="AM312" i="27"/>
  <c r="AP312" i="27"/>
  <c r="AQ312" i="27"/>
  <c r="AH313" i="27"/>
  <c r="AI313" i="27"/>
  <c r="AL313" i="27"/>
  <c r="AM313" i="27"/>
  <c r="AP313" i="27"/>
  <c r="AQ313" i="27"/>
  <c r="AH314" i="27"/>
  <c r="AI314" i="27"/>
  <c r="AL314" i="27"/>
  <c r="AM314" i="27"/>
  <c r="AP314" i="27"/>
  <c r="AQ314" i="27"/>
  <c r="AH315" i="27"/>
  <c r="AI315" i="27"/>
  <c r="AL315" i="27"/>
  <c r="AM315" i="27"/>
  <c r="AP315" i="27"/>
  <c r="AQ315" i="27"/>
  <c r="AH316" i="27"/>
  <c r="AI316" i="27"/>
  <c r="AL316" i="27"/>
  <c r="AM316" i="27"/>
  <c r="AP316" i="27"/>
  <c r="AQ316" i="27"/>
  <c r="AH317" i="27"/>
  <c r="AI317" i="27"/>
  <c r="AL317" i="27"/>
  <c r="AM317" i="27"/>
  <c r="AP317" i="27"/>
  <c r="AQ317" i="27"/>
  <c r="AH318" i="27"/>
  <c r="AI318" i="27"/>
  <c r="AL318" i="27"/>
  <c r="AM318" i="27"/>
  <c r="AP318" i="27"/>
  <c r="AQ318" i="27"/>
  <c r="AH319" i="27"/>
  <c r="AI319" i="27"/>
  <c r="AL319" i="27"/>
  <c r="AM319" i="27"/>
  <c r="AP319" i="27"/>
  <c r="AQ319" i="27"/>
  <c r="AH320" i="27"/>
  <c r="AI320" i="27"/>
  <c r="AL320" i="27"/>
  <c r="AM320" i="27"/>
  <c r="AP320" i="27"/>
  <c r="AQ320" i="27"/>
  <c r="AH321" i="27"/>
  <c r="AI321" i="27"/>
  <c r="AL321" i="27"/>
  <c r="AM321" i="27"/>
  <c r="AP321" i="27"/>
  <c r="AQ321" i="27"/>
  <c r="AH322" i="27"/>
  <c r="AI322" i="27"/>
  <c r="AL322" i="27"/>
  <c r="AM322" i="27"/>
  <c r="AP322" i="27"/>
  <c r="AQ322" i="27"/>
  <c r="AH323" i="27"/>
  <c r="AI323" i="27"/>
  <c r="AL323" i="27"/>
  <c r="AM323" i="27"/>
  <c r="AP323" i="27"/>
  <c r="AQ323" i="27"/>
  <c r="AH324" i="27"/>
  <c r="AI324" i="27"/>
  <c r="AL324" i="27"/>
  <c r="AM324" i="27"/>
  <c r="AP324" i="27"/>
  <c r="AQ324" i="27"/>
  <c r="AH325" i="27"/>
  <c r="AI325" i="27"/>
  <c r="AL325" i="27"/>
  <c r="AM325" i="27"/>
  <c r="AP325" i="27"/>
  <c r="AQ325" i="27"/>
  <c r="AH326" i="27"/>
  <c r="AI326" i="27"/>
  <c r="AL326" i="27"/>
  <c r="AM326" i="27"/>
  <c r="AP326" i="27"/>
  <c r="AQ326" i="27"/>
  <c r="AH327" i="27"/>
  <c r="AI327" i="27"/>
  <c r="AL327" i="27"/>
  <c r="AM327" i="27"/>
  <c r="AP327" i="27"/>
  <c r="AQ327" i="27"/>
  <c r="AH328" i="27"/>
  <c r="AI328" i="27"/>
  <c r="AL328" i="27"/>
  <c r="AM328" i="27"/>
  <c r="AP328" i="27"/>
  <c r="AQ328" i="27"/>
  <c r="AH329" i="27"/>
  <c r="AI329" i="27"/>
  <c r="AL329" i="27"/>
  <c r="AM329" i="27"/>
  <c r="AP329" i="27"/>
  <c r="AQ329" i="27"/>
  <c r="AH330" i="27"/>
  <c r="AI330" i="27"/>
  <c r="AL330" i="27"/>
  <c r="AM330" i="27"/>
  <c r="AP330" i="27"/>
  <c r="AQ330" i="27"/>
  <c r="AH331" i="27"/>
  <c r="AI331" i="27"/>
  <c r="AL331" i="27"/>
  <c r="AM331" i="27"/>
  <c r="AP331" i="27"/>
  <c r="AQ331" i="27"/>
  <c r="AH332" i="27"/>
  <c r="AI332" i="27"/>
  <c r="AL332" i="27"/>
  <c r="AM332" i="27"/>
  <c r="AP332" i="27"/>
  <c r="AQ332" i="27"/>
  <c r="AH333" i="27"/>
  <c r="AI333" i="27"/>
  <c r="AL333" i="27"/>
  <c r="AM333" i="27"/>
  <c r="AP333" i="27"/>
  <c r="AQ333" i="27"/>
  <c r="AH334" i="27"/>
  <c r="AI334" i="27"/>
  <c r="AL334" i="27"/>
  <c r="AM334" i="27"/>
  <c r="AP334" i="27"/>
  <c r="AQ334" i="27"/>
  <c r="AH335" i="27"/>
  <c r="AI335" i="27"/>
  <c r="AL335" i="27"/>
  <c r="AM335" i="27"/>
  <c r="AP335" i="27"/>
  <c r="AQ335" i="27"/>
  <c r="AH336" i="27"/>
  <c r="AI336" i="27"/>
  <c r="AL336" i="27"/>
  <c r="AM336" i="27"/>
  <c r="AP336" i="27"/>
  <c r="AQ336" i="27"/>
  <c r="AH337" i="27"/>
  <c r="AI337" i="27"/>
  <c r="AL337" i="27"/>
  <c r="AM337" i="27"/>
  <c r="AP337" i="27"/>
  <c r="AQ337" i="27"/>
  <c r="AH338" i="27"/>
  <c r="AI338" i="27"/>
  <c r="AL338" i="27"/>
  <c r="AM338" i="27"/>
  <c r="AP338" i="27"/>
  <c r="AQ338" i="27"/>
  <c r="AH339" i="27"/>
  <c r="AI339" i="27"/>
  <c r="AL339" i="27"/>
  <c r="AM339" i="27"/>
  <c r="AP339" i="27"/>
  <c r="AQ339" i="27"/>
  <c r="AH340" i="27"/>
  <c r="AI340" i="27"/>
  <c r="AL340" i="27"/>
  <c r="AM340" i="27"/>
  <c r="AP340" i="27"/>
  <c r="AQ340" i="27"/>
  <c r="AH341" i="27"/>
  <c r="AI341" i="27"/>
  <c r="AL341" i="27"/>
  <c r="AM341" i="27"/>
  <c r="AP341" i="27"/>
  <c r="AQ341" i="27"/>
  <c r="AH342" i="27"/>
  <c r="AI342" i="27"/>
  <c r="AL342" i="27"/>
  <c r="AM342" i="27"/>
  <c r="AP342" i="27"/>
  <c r="AQ342" i="27"/>
  <c r="AH343" i="27"/>
  <c r="AI343" i="27"/>
  <c r="AL343" i="27"/>
  <c r="AM343" i="27"/>
  <c r="AP343" i="27"/>
  <c r="AQ343" i="27"/>
  <c r="AH344" i="27"/>
  <c r="AI344" i="27"/>
  <c r="AL344" i="27"/>
  <c r="AM344" i="27"/>
  <c r="AP344" i="27"/>
  <c r="AQ344" i="27"/>
  <c r="AH345" i="27"/>
  <c r="AI345" i="27"/>
  <c r="AL345" i="27"/>
  <c r="AM345" i="27"/>
  <c r="AP345" i="27"/>
  <c r="AQ345" i="27"/>
  <c r="AH346" i="27"/>
  <c r="AI346" i="27"/>
  <c r="AL346" i="27"/>
  <c r="AM346" i="27"/>
  <c r="AP346" i="27"/>
  <c r="AQ346" i="27"/>
  <c r="AH347" i="27"/>
  <c r="AI347" i="27"/>
  <c r="AL347" i="27"/>
  <c r="AM347" i="27"/>
  <c r="AP347" i="27"/>
  <c r="AQ347" i="27"/>
  <c r="AH348" i="27"/>
  <c r="AI348" i="27"/>
  <c r="AL348" i="27"/>
  <c r="AM348" i="27"/>
  <c r="AP348" i="27"/>
  <c r="AQ348" i="27"/>
  <c r="AH349" i="27"/>
  <c r="AI349" i="27"/>
  <c r="AL349" i="27"/>
  <c r="AM349" i="27"/>
  <c r="AP349" i="27"/>
  <c r="AQ349" i="27"/>
  <c r="AH350" i="27"/>
  <c r="AI350" i="27"/>
  <c r="AL350" i="27"/>
  <c r="AM350" i="27"/>
  <c r="AP350" i="27"/>
  <c r="AQ350" i="27"/>
  <c r="AH351" i="27"/>
  <c r="AI351" i="27"/>
  <c r="AL351" i="27"/>
  <c r="AM351" i="27"/>
  <c r="AP351" i="27"/>
  <c r="AQ351" i="27"/>
  <c r="AH352" i="27"/>
  <c r="AI352" i="27"/>
  <c r="AL352" i="27"/>
  <c r="AM352" i="27"/>
  <c r="AP352" i="27"/>
  <c r="AQ352" i="27"/>
  <c r="AH353" i="27"/>
  <c r="AI353" i="27"/>
  <c r="AL353" i="27"/>
  <c r="AM353" i="27"/>
  <c r="AP353" i="27"/>
  <c r="AQ353" i="27"/>
  <c r="AH354" i="27"/>
  <c r="AI354" i="27"/>
  <c r="AL354" i="27"/>
  <c r="AM354" i="27"/>
  <c r="AP354" i="27"/>
  <c r="AQ354" i="27"/>
  <c r="AH355" i="27"/>
  <c r="AI355" i="27"/>
  <c r="AL355" i="27"/>
  <c r="AM355" i="27"/>
  <c r="AP355" i="27"/>
  <c r="AQ355" i="27"/>
  <c r="AH356" i="27"/>
  <c r="AI356" i="27"/>
  <c r="AL356" i="27"/>
  <c r="AM356" i="27"/>
  <c r="AP356" i="27"/>
  <c r="AQ356" i="27"/>
  <c r="AH357" i="27"/>
  <c r="AI357" i="27"/>
  <c r="AL357" i="27"/>
  <c r="AM357" i="27"/>
  <c r="AP357" i="27"/>
  <c r="AQ357" i="27"/>
  <c r="AH358" i="27"/>
  <c r="AI358" i="27"/>
  <c r="AL358" i="27"/>
  <c r="AM358" i="27"/>
  <c r="AP358" i="27"/>
  <c r="AQ358" i="27"/>
  <c r="AH359" i="27"/>
  <c r="AI359" i="27"/>
  <c r="AL359" i="27"/>
  <c r="AM359" i="27"/>
  <c r="AP359" i="27"/>
  <c r="AQ359" i="27"/>
  <c r="AH360" i="27"/>
  <c r="AI360" i="27"/>
  <c r="AL360" i="27"/>
  <c r="AM360" i="27"/>
  <c r="AP360" i="27"/>
  <c r="AQ360" i="27"/>
  <c r="AH361" i="27"/>
  <c r="AI361" i="27"/>
  <c r="AL361" i="27"/>
  <c r="AM361" i="27"/>
  <c r="AP361" i="27"/>
  <c r="AQ361" i="27"/>
  <c r="AH362" i="27"/>
  <c r="AI362" i="27"/>
  <c r="AL362" i="27"/>
  <c r="AM362" i="27"/>
  <c r="AP362" i="27"/>
  <c r="AQ362" i="27"/>
  <c r="AH363" i="27"/>
  <c r="AI363" i="27"/>
  <c r="AL363" i="27"/>
  <c r="AM363" i="27"/>
  <c r="AP363" i="27"/>
  <c r="AQ363" i="27"/>
  <c r="AH364" i="27"/>
  <c r="AI364" i="27"/>
  <c r="AL364" i="27"/>
  <c r="AM364" i="27"/>
  <c r="AP364" i="27"/>
  <c r="AQ364" i="27"/>
  <c r="AH365" i="27"/>
  <c r="AI365" i="27"/>
  <c r="AL365" i="27"/>
  <c r="AM365" i="27"/>
  <c r="AP365" i="27"/>
  <c r="AQ365" i="27"/>
  <c r="AH366" i="27"/>
  <c r="AI366" i="27"/>
  <c r="AL366" i="27"/>
  <c r="AM366" i="27"/>
  <c r="AP366" i="27"/>
  <c r="AQ366" i="27"/>
  <c r="AH367" i="27"/>
  <c r="AI367" i="27"/>
  <c r="AL367" i="27"/>
  <c r="AM367" i="27"/>
  <c r="AP367" i="27"/>
  <c r="AQ367" i="27"/>
  <c r="AH368" i="27"/>
  <c r="AI368" i="27"/>
  <c r="AL368" i="27"/>
  <c r="AM368" i="27"/>
  <c r="AP368" i="27"/>
  <c r="AQ368" i="27"/>
  <c r="AH369" i="27"/>
  <c r="AI369" i="27"/>
  <c r="AL369" i="27"/>
  <c r="AM369" i="27"/>
  <c r="AP369" i="27"/>
  <c r="AQ369" i="27"/>
  <c r="AH370" i="27"/>
  <c r="AI370" i="27"/>
  <c r="AL370" i="27"/>
  <c r="AM370" i="27"/>
  <c r="AP370" i="27"/>
  <c r="AQ370" i="27"/>
  <c r="AH371" i="27"/>
  <c r="AI371" i="27"/>
  <c r="AL371" i="27"/>
  <c r="AM371" i="27"/>
  <c r="AP371" i="27"/>
  <c r="AQ371" i="27"/>
  <c r="AH372" i="27"/>
  <c r="AI372" i="27"/>
  <c r="AL372" i="27"/>
  <c r="AM372" i="27"/>
  <c r="AP372" i="27"/>
  <c r="AQ372" i="27"/>
  <c r="AH373" i="27"/>
  <c r="AI373" i="27"/>
  <c r="AL373" i="27"/>
  <c r="AM373" i="27"/>
  <c r="AP373" i="27"/>
  <c r="AQ373" i="27"/>
  <c r="AH374" i="27"/>
  <c r="AI374" i="27"/>
  <c r="AL374" i="27"/>
  <c r="AM374" i="27"/>
  <c r="AP374" i="27"/>
  <c r="AQ374" i="27"/>
  <c r="AH375" i="27"/>
  <c r="AI375" i="27"/>
  <c r="AL375" i="27"/>
  <c r="AM375" i="27"/>
  <c r="AP375" i="27"/>
  <c r="AQ375" i="27"/>
  <c r="AH376" i="27"/>
  <c r="AI376" i="27"/>
  <c r="AL376" i="27"/>
  <c r="AM376" i="27"/>
  <c r="AP376" i="27"/>
  <c r="AQ376" i="27"/>
  <c r="AH377" i="27"/>
  <c r="AI377" i="27"/>
  <c r="AL377" i="27"/>
  <c r="AM377" i="27"/>
  <c r="AP377" i="27"/>
  <c r="AQ377" i="27"/>
  <c r="AH378" i="27"/>
  <c r="AI378" i="27"/>
  <c r="AL378" i="27"/>
  <c r="AM378" i="27"/>
  <c r="AP378" i="27"/>
  <c r="AQ378" i="27"/>
  <c r="AH379" i="27"/>
  <c r="AI379" i="27"/>
  <c r="AL379" i="27"/>
  <c r="AM379" i="27"/>
  <c r="AP379" i="27"/>
  <c r="AQ379" i="27"/>
  <c r="AH380" i="27"/>
  <c r="AI380" i="27"/>
  <c r="AL380" i="27"/>
  <c r="AM380" i="27"/>
  <c r="AP380" i="27"/>
  <c r="AQ380" i="27"/>
  <c r="AH381" i="27"/>
  <c r="AI381" i="27"/>
  <c r="AL381" i="27"/>
  <c r="AM381" i="27"/>
  <c r="AP381" i="27"/>
  <c r="AQ381" i="27"/>
  <c r="AH382" i="27"/>
  <c r="AI382" i="27"/>
  <c r="AL382" i="27"/>
  <c r="AM382" i="27"/>
  <c r="AP382" i="27"/>
  <c r="AQ382" i="27"/>
  <c r="AH383" i="27"/>
  <c r="AI383" i="27"/>
  <c r="AL383" i="27"/>
  <c r="AM383" i="27"/>
  <c r="AP383" i="27"/>
  <c r="AQ383" i="27"/>
  <c r="AH384" i="27"/>
  <c r="AI384" i="27"/>
  <c r="AL384" i="27"/>
  <c r="AM384" i="27"/>
  <c r="AP384" i="27"/>
  <c r="AQ384" i="27"/>
  <c r="AH385" i="27"/>
  <c r="AI385" i="27"/>
  <c r="AL385" i="27"/>
  <c r="AM385" i="27"/>
  <c r="AP385" i="27"/>
  <c r="AQ385" i="27"/>
  <c r="AH386" i="27"/>
  <c r="AI386" i="27"/>
  <c r="AL386" i="27"/>
  <c r="AM386" i="27"/>
  <c r="AP386" i="27"/>
  <c r="AQ386" i="27"/>
  <c r="AH387" i="27"/>
  <c r="AI387" i="27"/>
  <c r="AL387" i="27"/>
  <c r="AM387" i="27"/>
  <c r="AP387" i="27"/>
  <c r="AQ387" i="27"/>
  <c r="AH388" i="27"/>
  <c r="AI388" i="27"/>
  <c r="AL388" i="27"/>
  <c r="AM388" i="27"/>
  <c r="AP388" i="27"/>
  <c r="AQ388" i="27"/>
  <c r="AH389" i="27"/>
  <c r="AI389" i="27"/>
  <c r="AL389" i="27"/>
  <c r="AM389" i="27"/>
  <c r="AP389" i="27"/>
  <c r="AQ389" i="27"/>
  <c r="AH390" i="27"/>
  <c r="AI390" i="27"/>
  <c r="AL390" i="27"/>
  <c r="AM390" i="27"/>
  <c r="AP390" i="27"/>
  <c r="AQ390" i="27"/>
  <c r="AH391" i="27"/>
  <c r="AI391" i="27"/>
  <c r="AL391" i="27"/>
  <c r="AM391" i="27"/>
  <c r="AP391" i="27"/>
  <c r="AQ391" i="27"/>
  <c r="AH392" i="27"/>
  <c r="AI392" i="27"/>
  <c r="AL392" i="27"/>
  <c r="AM392" i="27"/>
  <c r="AP392" i="27"/>
  <c r="AQ392" i="27"/>
  <c r="AH393" i="27"/>
  <c r="AI393" i="27"/>
  <c r="AL393" i="27"/>
  <c r="AM393" i="27"/>
  <c r="AP393" i="27"/>
  <c r="AQ393" i="27"/>
  <c r="AH394" i="27"/>
  <c r="AI394" i="27"/>
  <c r="AL394" i="27"/>
  <c r="AM394" i="27"/>
  <c r="AP394" i="27"/>
  <c r="AQ394" i="27"/>
  <c r="AH395" i="27"/>
  <c r="AI395" i="27"/>
  <c r="AL395" i="27"/>
  <c r="AM395" i="27"/>
  <c r="AP395" i="27"/>
  <c r="AQ395" i="27"/>
  <c r="AH396" i="27"/>
  <c r="AI396" i="27"/>
  <c r="AL396" i="27"/>
  <c r="AM396" i="27"/>
  <c r="AP396" i="27"/>
  <c r="AQ396" i="27"/>
  <c r="AH397" i="27"/>
  <c r="AI397" i="27"/>
  <c r="AL397" i="27"/>
  <c r="AM397" i="27"/>
  <c r="AP397" i="27"/>
  <c r="AQ397" i="27"/>
  <c r="AH398" i="27"/>
  <c r="AI398" i="27"/>
  <c r="AL398" i="27"/>
  <c r="AM398" i="27"/>
  <c r="AP398" i="27"/>
  <c r="AQ398" i="27"/>
  <c r="AH399" i="27"/>
  <c r="AI399" i="27"/>
  <c r="AL399" i="27"/>
  <c r="AM399" i="27"/>
  <c r="AP399" i="27"/>
  <c r="AQ399" i="27"/>
  <c r="AH400" i="27"/>
  <c r="AI400" i="27"/>
  <c r="AL400" i="27"/>
  <c r="AM400" i="27"/>
  <c r="AP400" i="27"/>
  <c r="AQ400" i="27"/>
  <c r="AH401" i="27"/>
  <c r="AI401" i="27"/>
  <c r="AL401" i="27"/>
  <c r="AM401" i="27"/>
  <c r="AP401" i="27"/>
  <c r="AQ401" i="27"/>
  <c r="AH402" i="27"/>
  <c r="AI402" i="27"/>
  <c r="AL402" i="27"/>
  <c r="AM402" i="27"/>
  <c r="AP402" i="27"/>
  <c r="AQ402" i="27"/>
  <c r="AH403" i="27"/>
  <c r="AI403" i="27"/>
  <c r="AL403" i="27"/>
  <c r="AM403" i="27"/>
  <c r="AP403" i="27"/>
  <c r="AQ403" i="27"/>
  <c r="AH404" i="27"/>
  <c r="AI404" i="27"/>
  <c r="AL404" i="27"/>
  <c r="AM404" i="27"/>
  <c r="AP404" i="27"/>
  <c r="AQ404" i="27"/>
  <c r="AH405" i="27"/>
  <c r="AI405" i="27"/>
  <c r="AL405" i="27"/>
  <c r="AM405" i="27"/>
  <c r="AP405" i="27"/>
  <c r="AQ405" i="27"/>
  <c r="AH406" i="27"/>
  <c r="AI406" i="27"/>
  <c r="AL406" i="27"/>
  <c r="AM406" i="27"/>
  <c r="AP406" i="27"/>
  <c r="AQ406" i="27"/>
  <c r="AH407" i="27"/>
  <c r="AI407" i="27"/>
  <c r="AL407" i="27"/>
  <c r="AM407" i="27"/>
  <c r="AP407" i="27"/>
  <c r="AQ407" i="27"/>
  <c r="AH408" i="27"/>
  <c r="AI408" i="27"/>
  <c r="AL408" i="27"/>
  <c r="AM408" i="27"/>
  <c r="AP408" i="27"/>
  <c r="AQ408" i="27"/>
  <c r="AH409" i="27"/>
  <c r="AI409" i="27"/>
  <c r="AL409" i="27"/>
  <c r="AM409" i="27"/>
  <c r="AP409" i="27"/>
  <c r="AQ409" i="27"/>
  <c r="AH410" i="27"/>
  <c r="AI410" i="27"/>
  <c r="AL410" i="27"/>
  <c r="AM410" i="27"/>
  <c r="AP410" i="27"/>
  <c r="AQ410" i="27"/>
  <c r="AH411" i="27"/>
  <c r="AI411" i="27"/>
  <c r="AL411" i="27"/>
  <c r="AM411" i="27"/>
  <c r="AP411" i="27"/>
  <c r="AQ411" i="27"/>
  <c r="AH412" i="27"/>
  <c r="AI412" i="27"/>
  <c r="AL412" i="27"/>
  <c r="AM412" i="27"/>
  <c r="AP412" i="27"/>
  <c r="AQ412" i="27"/>
  <c r="AH413" i="27"/>
  <c r="AI413" i="27"/>
  <c r="AL413" i="27"/>
  <c r="AM413" i="27"/>
  <c r="AP413" i="27"/>
  <c r="AQ413" i="27"/>
  <c r="AH414" i="27"/>
  <c r="AI414" i="27"/>
  <c r="AL414" i="27"/>
  <c r="AM414" i="27"/>
  <c r="AP414" i="27"/>
  <c r="AQ414" i="27"/>
  <c r="AH415" i="27"/>
  <c r="AI415" i="27"/>
  <c r="AL415" i="27"/>
  <c r="AM415" i="27"/>
  <c r="AP415" i="27"/>
  <c r="AQ415" i="27"/>
  <c r="AH416" i="27"/>
  <c r="AI416" i="27"/>
  <c r="AL416" i="27"/>
  <c r="AM416" i="27"/>
  <c r="AP416" i="27"/>
  <c r="AQ416" i="27"/>
  <c r="AH417" i="27"/>
  <c r="AI417" i="27"/>
  <c r="AL417" i="27"/>
  <c r="AM417" i="27"/>
  <c r="AP417" i="27"/>
  <c r="AQ417" i="27"/>
  <c r="AH418" i="27"/>
  <c r="AI418" i="27"/>
  <c r="AL418" i="27"/>
  <c r="AM418" i="27"/>
  <c r="AP418" i="27"/>
  <c r="AQ418" i="27"/>
  <c r="AH419" i="27"/>
  <c r="AI419" i="27"/>
  <c r="AL419" i="27"/>
  <c r="AM419" i="27"/>
  <c r="AP419" i="27"/>
  <c r="AQ419" i="27"/>
  <c r="AH420" i="27"/>
  <c r="AI420" i="27"/>
  <c r="AL420" i="27"/>
  <c r="AM420" i="27"/>
  <c r="AP420" i="27"/>
  <c r="AQ420" i="27"/>
  <c r="AH421" i="27"/>
  <c r="AI421" i="27"/>
  <c r="AL421" i="27"/>
  <c r="AM421" i="27"/>
  <c r="AP421" i="27"/>
  <c r="AQ421" i="27"/>
  <c r="AH422" i="27"/>
  <c r="AI422" i="27"/>
  <c r="AL422" i="27"/>
  <c r="AM422" i="27"/>
  <c r="AP422" i="27"/>
  <c r="AQ422" i="27"/>
  <c r="AH423" i="27"/>
  <c r="AI423" i="27"/>
  <c r="AL423" i="27"/>
  <c r="AM423" i="27"/>
  <c r="AP423" i="27"/>
  <c r="AQ423" i="27"/>
  <c r="AH424" i="27"/>
  <c r="AI424" i="27"/>
  <c r="AL424" i="27"/>
  <c r="AM424" i="27"/>
  <c r="AP424" i="27"/>
  <c r="AQ424" i="27"/>
  <c r="AH425" i="27"/>
  <c r="AI425" i="27"/>
  <c r="AL425" i="27"/>
  <c r="AM425" i="27"/>
  <c r="AP425" i="27"/>
  <c r="AQ425" i="27"/>
  <c r="AH426" i="27"/>
  <c r="AI426" i="27"/>
  <c r="AL426" i="27"/>
  <c r="AM426" i="27"/>
  <c r="AP426" i="27"/>
  <c r="AQ426" i="27"/>
  <c r="AH427" i="27"/>
  <c r="AI427" i="27"/>
  <c r="AL427" i="27"/>
  <c r="AM427" i="27"/>
  <c r="AP427" i="27"/>
  <c r="AQ427" i="27"/>
  <c r="AH428" i="27"/>
  <c r="AI428" i="27"/>
  <c r="AL428" i="27"/>
  <c r="AM428" i="27"/>
  <c r="AP428" i="27"/>
  <c r="AQ428" i="27"/>
  <c r="AH429" i="27"/>
  <c r="AI429" i="27"/>
  <c r="AL429" i="27"/>
  <c r="AM429" i="27"/>
  <c r="AP429" i="27"/>
  <c r="AQ429" i="27"/>
  <c r="AH430" i="27"/>
  <c r="AI430" i="27"/>
  <c r="AL430" i="27"/>
  <c r="AM430" i="27"/>
  <c r="AP430" i="27"/>
  <c r="AQ430" i="27"/>
  <c r="AH431" i="27"/>
  <c r="AI431" i="27"/>
  <c r="AL431" i="27"/>
  <c r="AM431" i="27"/>
  <c r="AP431" i="27"/>
  <c r="AQ431" i="27"/>
  <c r="AH432" i="27"/>
  <c r="AI432" i="27"/>
  <c r="AL432" i="27"/>
  <c r="AM432" i="27"/>
  <c r="AP432" i="27"/>
  <c r="AQ432" i="27"/>
  <c r="AH433" i="27"/>
  <c r="AI433" i="27"/>
  <c r="AL433" i="27"/>
  <c r="AM433" i="27"/>
  <c r="AP433" i="27"/>
  <c r="AQ433" i="27"/>
  <c r="AH434" i="27"/>
  <c r="AI434" i="27"/>
  <c r="AL434" i="27"/>
  <c r="AM434" i="27"/>
  <c r="AP434" i="27"/>
  <c r="AQ434" i="27"/>
  <c r="AH435" i="27"/>
  <c r="AI435" i="27"/>
  <c r="AL435" i="27"/>
  <c r="AM435" i="27"/>
  <c r="AP435" i="27"/>
  <c r="AQ435" i="27"/>
  <c r="AH436" i="27"/>
  <c r="AI436" i="27"/>
  <c r="AL436" i="27"/>
  <c r="AM436" i="27"/>
  <c r="AP436" i="27"/>
  <c r="AQ436" i="27"/>
  <c r="AH437" i="27"/>
  <c r="AI437" i="27"/>
  <c r="AL437" i="27"/>
  <c r="AM437" i="27"/>
  <c r="AP437" i="27"/>
  <c r="AQ437" i="27"/>
  <c r="AH438" i="27"/>
  <c r="AI438" i="27"/>
  <c r="AL438" i="27"/>
  <c r="AM438" i="27"/>
  <c r="AP438" i="27"/>
  <c r="AQ438" i="27"/>
  <c r="AH439" i="27"/>
  <c r="AI439" i="27"/>
  <c r="AL439" i="27"/>
  <c r="AM439" i="27"/>
  <c r="AP439" i="27"/>
  <c r="AQ439" i="27"/>
  <c r="AH440" i="27"/>
  <c r="AI440" i="27"/>
  <c r="AL440" i="27"/>
  <c r="AM440" i="27"/>
  <c r="AP440" i="27"/>
  <c r="AQ440" i="27"/>
  <c r="AH441" i="27"/>
  <c r="AI441" i="27"/>
  <c r="AL441" i="27"/>
  <c r="AM441" i="27"/>
  <c r="AP441" i="27"/>
  <c r="AQ441" i="27"/>
  <c r="AH442" i="27"/>
  <c r="AI442" i="27"/>
  <c r="AL442" i="27"/>
  <c r="AM442" i="27"/>
  <c r="AP442" i="27"/>
  <c r="AQ442" i="27"/>
  <c r="AH443" i="27"/>
  <c r="AI443" i="27"/>
  <c r="AL443" i="27"/>
  <c r="AM443" i="27"/>
  <c r="AP443" i="27"/>
  <c r="AQ443" i="27"/>
  <c r="AH444" i="27"/>
  <c r="AI444" i="27"/>
  <c r="AL444" i="27"/>
  <c r="AM444" i="27"/>
  <c r="AP444" i="27"/>
  <c r="AQ444" i="27"/>
  <c r="AH445" i="27"/>
  <c r="AI445" i="27"/>
  <c r="AL445" i="27"/>
  <c r="AM445" i="27"/>
  <c r="AP445" i="27"/>
  <c r="AQ445" i="27"/>
  <c r="AH446" i="27"/>
  <c r="AI446" i="27"/>
  <c r="AL446" i="27"/>
  <c r="AM446" i="27"/>
  <c r="AP446" i="27"/>
  <c r="AQ446" i="27"/>
  <c r="AH447" i="27"/>
  <c r="AI447" i="27"/>
  <c r="AL447" i="27"/>
  <c r="AM447" i="27"/>
  <c r="AP447" i="27"/>
  <c r="AQ447" i="27"/>
  <c r="AH448" i="27"/>
  <c r="AI448" i="27"/>
  <c r="AL448" i="27"/>
  <c r="AM448" i="27"/>
  <c r="AP448" i="27"/>
  <c r="AQ448" i="27"/>
  <c r="AH449" i="27"/>
  <c r="AI449" i="27"/>
  <c r="AL449" i="27"/>
  <c r="AM449" i="27"/>
  <c r="AP449" i="27"/>
  <c r="AQ449" i="27"/>
  <c r="AH450" i="27"/>
  <c r="AI450" i="27"/>
  <c r="AL450" i="27"/>
  <c r="AM450" i="27"/>
  <c r="AP450" i="27"/>
  <c r="AQ450" i="27"/>
  <c r="AH451" i="27"/>
  <c r="AI451" i="27"/>
  <c r="AL451" i="27"/>
  <c r="AM451" i="27"/>
  <c r="AP451" i="27"/>
  <c r="AQ451" i="27"/>
  <c r="AH452" i="27"/>
  <c r="AI452" i="27"/>
  <c r="AL452" i="27"/>
  <c r="AM452" i="27"/>
  <c r="AP452" i="27"/>
  <c r="AQ452" i="27"/>
  <c r="AH453" i="27"/>
  <c r="AI453" i="27"/>
  <c r="AL453" i="27"/>
  <c r="AM453" i="27"/>
  <c r="AP453" i="27"/>
  <c r="AQ453" i="27"/>
  <c r="AH454" i="27"/>
  <c r="AI454" i="27"/>
  <c r="AL454" i="27"/>
  <c r="AM454" i="27"/>
  <c r="AP454" i="27"/>
  <c r="AQ454" i="27"/>
  <c r="AH455" i="27"/>
  <c r="AI455" i="27"/>
  <c r="AL455" i="27"/>
  <c r="AM455" i="27"/>
  <c r="AP455" i="27"/>
  <c r="AQ455" i="27"/>
  <c r="AH456" i="27"/>
  <c r="AI456" i="27"/>
  <c r="AL456" i="27"/>
  <c r="AM456" i="27"/>
  <c r="AP456" i="27"/>
  <c r="AQ456" i="27"/>
  <c r="AH457" i="27"/>
  <c r="AI457" i="27"/>
  <c r="AL457" i="27"/>
  <c r="AM457" i="27"/>
  <c r="AP457" i="27"/>
  <c r="AQ457" i="27"/>
  <c r="AH458" i="27"/>
  <c r="AI458" i="27"/>
  <c r="AL458" i="27"/>
  <c r="AM458" i="27"/>
  <c r="AP458" i="27"/>
  <c r="AQ458" i="27"/>
  <c r="AH459" i="27"/>
  <c r="AI459" i="27"/>
  <c r="AL459" i="27"/>
  <c r="AM459" i="27"/>
  <c r="AP459" i="27"/>
  <c r="AQ459" i="27"/>
  <c r="AH460" i="27"/>
  <c r="AI460" i="27"/>
  <c r="AL460" i="27"/>
  <c r="AM460" i="27"/>
  <c r="AP460" i="27"/>
  <c r="AQ460" i="27"/>
  <c r="AH461" i="27"/>
  <c r="AI461" i="27"/>
  <c r="AL461" i="27"/>
  <c r="AM461" i="27"/>
  <c r="AP461" i="27"/>
  <c r="AQ461" i="27"/>
  <c r="AH462" i="27"/>
  <c r="AI462" i="27"/>
  <c r="AL462" i="27"/>
  <c r="AM462" i="27"/>
  <c r="AP462" i="27"/>
  <c r="AQ462" i="27"/>
  <c r="AH463" i="27"/>
  <c r="AI463" i="27"/>
  <c r="AL463" i="27"/>
  <c r="AM463" i="27"/>
  <c r="AP463" i="27"/>
  <c r="AQ463" i="27"/>
  <c r="AH464" i="27"/>
  <c r="AI464" i="27"/>
  <c r="AL464" i="27"/>
  <c r="AM464" i="27"/>
  <c r="AP464" i="27"/>
  <c r="AQ464" i="27"/>
  <c r="AH465" i="27"/>
  <c r="AI465" i="27"/>
  <c r="AL465" i="27"/>
  <c r="AM465" i="27"/>
  <c r="AP465" i="27"/>
  <c r="AQ465" i="27"/>
  <c r="AH466" i="27"/>
  <c r="AI466" i="27"/>
  <c r="AL466" i="27"/>
  <c r="AM466" i="27"/>
  <c r="AP466" i="27"/>
  <c r="AQ466" i="27"/>
  <c r="AH467" i="27"/>
  <c r="AI467" i="27"/>
  <c r="AL467" i="27"/>
  <c r="AM467" i="27"/>
  <c r="AP467" i="27"/>
  <c r="AQ467" i="27"/>
  <c r="AH468" i="27"/>
  <c r="AI468" i="27"/>
  <c r="AL468" i="27"/>
  <c r="AM468" i="27"/>
  <c r="AP468" i="27"/>
  <c r="AQ468" i="27"/>
  <c r="AH469" i="27"/>
  <c r="AI469" i="27"/>
  <c r="AL469" i="27"/>
  <c r="AM469" i="27"/>
  <c r="AP469" i="27"/>
  <c r="AQ469" i="27"/>
  <c r="AH470" i="27"/>
  <c r="AI470" i="27"/>
  <c r="AL470" i="27"/>
  <c r="AM470" i="27"/>
  <c r="AP470" i="27"/>
  <c r="AQ470" i="27"/>
  <c r="AH471" i="27"/>
  <c r="AI471" i="27"/>
  <c r="AL471" i="27"/>
  <c r="AM471" i="27"/>
  <c r="AP471" i="27"/>
  <c r="AQ471" i="27"/>
  <c r="AH472" i="27"/>
  <c r="AI472" i="27"/>
  <c r="AL472" i="27"/>
  <c r="AM472" i="27"/>
  <c r="AP472" i="27"/>
  <c r="AQ472" i="27"/>
  <c r="AH473" i="27"/>
  <c r="AI473" i="27"/>
  <c r="AL473" i="27"/>
  <c r="AM473" i="27"/>
  <c r="AP473" i="27"/>
  <c r="AQ473" i="27"/>
  <c r="AH474" i="27"/>
  <c r="AI474" i="27"/>
  <c r="AL474" i="27"/>
  <c r="AM474" i="27"/>
  <c r="AP474" i="27"/>
  <c r="AQ474" i="27"/>
  <c r="AH475" i="27"/>
  <c r="AI475" i="27"/>
  <c r="AL475" i="27"/>
  <c r="AM475" i="27"/>
  <c r="AP475" i="27"/>
  <c r="AQ475" i="27"/>
  <c r="AH476" i="27"/>
  <c r="AI476" i="27"/>
  <c r="AL476" i="27"/>
  <c r="AM476" i="27"/>
  <c r="AP476" i="27"/>
  <c r="AQ476" i="27"/>
  <c r="AH477" i="27"/>
  <c r="AI477" i="27"/>
  <c r="AL477" i="27"/>
  <c r="AM477" i="27"/>
  <c r="AP477" i="27"/>
  <c r="AQ477" i="27"/>
  <c r="AH478" i="27"/>
  <c r="AI478" i="27"/>
  <c r="AL478" i="27"/>
  <c r="AM478" i="27"/>
  <c r="AP478" i="27"/>
  <c r="AQ478" i="27"/>
  <c r="AH479" i="27"/>
  <c r="AI479" i="27"/>
  <c r="AL479" i="27"/>
  <c r="AM479" i="27"/>
  <c r="AP479" i="27"/>
  <c r="AQ479" i="27"/>
  <c r="AH480" i="27"/>
  <c r="AI480" i="27"/>
  <c r="AL480" i="27"/>
  <c r="AM480" i="27"/>
  <c r="AP480" i="27"/>
  <c r="AQ480" i="27"/>
  <c r="AH481" i="27"/>
  <c r="AI481" i="27"/>
  <c r="AL481" i="27"/>
  <c r="AM481" i="27"/>
  <c r="AP481" i="27"/>
  <c r="AQ481" i="27"/>
  <c r="AH482" i="27"/>
  <c r="AI482" i="27"/>
  <c r="AL482" i="27"/>
  <c r="AM482" i="27"/>
  <c r="AP482" i="27"/>
  <c r="AQ482" i="27"/>
  <c r="AH483" i="27"/>
  <c r="AI483" i="27"/>
  <c r="AL483" i="27"/>
  <c r="AM483" i="27"/>
  <c r="AP483" i="27"/>
  <c r="AQ483" i="27"/>
  <c r="AH484" i="27"/>
  <c r="AI484" i="27"/>
  <c r="AL484" i="27"/>
  <c r="AM484" i="27"/>
  <c r="AP484" i="27"/>
  <c r="AQ484" i="27"/>
  <c r="AH485" i="27"/>
  <c r="AI485" i="27"/>
  <c r="AL485" i="27"/>
  <c r="AM485" i="27"/>
  <c r="AP485" i="27"/>
  <c r="AQ485" i="27"/>
  <c r="AH486" i="27"/>
  <c r="AI486" i="27"/>
  <c r="AL486" i="27"/>
  <c r="AM486" i="27"/>
  <c r="AP486" i="27"/>
  <c r="AQ486" i="27"/>
  <c r="AH487" i="27"/>
  <c r="AI487" i="27"/>
  <c r="AL487" i="27"/>
  <c r="AM487" i="27"/>
  <c r="AP487" i="27"/>
  <c r="AQ487" i="27"/>
  <c r="AH488" i="27"/>
  <c r="AI488" i="27"/>
  <c r="AL488" i="27"/>
  <c r="AM488" i="27"/>
  <c r="AP488" i="27"/>
  <c r="AQ488" i="27"/>
  <c r="AH489" i="27"/>
  <c r="AI489" i="27"/>
  <c r="AL489" i="27"/>
  <c r="AM489" i="27"/>
  <c r="AP489" i="27"/>
  <c r="AQ489" i="27"/>
  <c r="AH490" i="27"/>
  <c r="AI490" i="27"/>
  <c r="AL490" i="27"/>
  <c r="AM490" i="27"/>
  <c r="AP490" i="27"/>
  <c r="AQ490" i="27"/>
  <c r="AH491" i="27"/>
  <c r="AI491" i="27"/>
  <c r="AL491" i="27"/>
  <c r="AM491" i="27"/>
  <c r="AP491" i="27"/>
  <c r="AQ491" i="27"/>
  <c r="AH492" i="27"/>
  <c r="AI492" i="27"/>
  <c r="AL492" i="27"/>
  <c r="AM492" i="27"/>
  <c r="AP492" i="27"/>
  <c r="AQ492" i="27"/>
  <c r="AH493" i="27"/>
  <c r="AI493" i="27"/>
  <c r="AL493" i="27"/>
  <c r="AM493" i="27"/>
  <c r="AP493" i="27"/>
  <c r="AQ493" i="27"/>
  <c r="AH494" i="27"/>
  <c r="AI494" i="27"/>
  <c r="AL494" i="27"/>
  <c r="AM494" i="27"/>
  <c r="AP494" i="27"/>
  <c r="AQ494" i="27"/>
  <c r="AH495" i="27"/>
  <c r="AI495" i="27"/>
  <c r="AL495" i="27"/>
  <c r="AM495" i="27"/>
  <c r="AP495" i="27"/>
  <c r="AQ495" i="27"/>
  <c r="AH496" i="27"/>
  <c r="AI496" i="27"/>
  <c r="AL496" i="27"/>
  <c r="AM496" i="27"/>
  <c r="AP496" i="27"/>
  <c r="AQ496" i="27"/>
  <c r="AH497" i="27"/>
  <c r="AI497" i="27"/>
  <c r="AL497" i="27"/>
  <c r="AM497" i="27"/>
  <c r="AP497" i="27"/>
  <c r="AQ497" i="27"/>
  <c r="AH498" i="27"/>
  <c r="AI498" i="27"/>
  <c r="AL498" i="27"/>
  <c r="AM498" i="27"/>
  <c r="AP498" i="27"/>
  <c r="AQ498" i="27"/>
  <c r="AH499" i="27"/>
  <c r="AI499" i="27"/>
  <c r="AL499" i="27"/>
  <c r="AM499" i="27"/>
  <c r="AP499" i="27"/>
  <c r="AQ499" i="27"/>
  <c r="AH500" i="27"/>
  <c r="AI500" i="27"/>
  <c r="AL500" i="27"/>
  <c r="AM500" i="27"/>
  <c r="AP500" i="27"/>
  <c r="AQ500" i="27"/>
  <c r="AH501" i="27"/>
  <c r="AI501" i="27"/>
  <c r="AL501" i="27"/>
  <c r="AM501" i="27"/>
  <c r="AP501" i="27"/>
  <c r="AQ501" i="27"/>
  <c r="AH502" i="27"/>
  <c r="AI502" i="27"/>
  <c r="AL502" i="27"/>
  <c r="AM502" i="27"/>
  <c r="AP502" i="27"/>
  <c r="AQ502" i="27"/>
  <c r="AH503" i="27"/>
  <c r="AI503" i="27"/>
  <c r="AL503" i="27"/>
  <c r="AM503" i="27"/>
  <c r="AP503" i="27"/>
  <c r="AQ503" i="27"/>
  <c r="AH504" i="27"/>
  <c r="AI504" i="27"/>
  <c r="AL504" i="27"/>
  <c r="AM504" i="27"/>
  <c r="AP504" i="27"/>
  <c r="AQ504" i="27"/>
  <c r="AH505" i="27"/>
  <c r="AI505" i="27"/>
  <c r="AL505" i="27"/>
  <c r="AM505" i="27"/>
  <c r="AP505" i="27"/>
  <c r="AQ505" i="27"/>
  <c r="AH506" i="27"/>
  <c r="AI506" i="27"/>
  <c r="AL506" i="27"/>
  <c r="AM506" i="27"/>
  <c r="AP506" i="27"/>
  <c r="AQ506" i="27"/>
  <c r="AH507" i="27"/>
  <c r="AI507" i="27"/>
  <c r="AL507" i="27"/>
  <c r="AM507" i="27"/>
  <c r="AP507" i="27"/>
  <c r="AQ507" i="27"/>
  <c r="AH508" i="27"/>
  <c r="AI508" i="27"/>
  <c r="AL508" i="27"/>
  <c r="AM508" i="27"/>
  <c r="AP508" i="27"/>
  <c r="AQ508" i="27"/>
  <c r="AH509" i="27"/>
  <c r="AI509" i="27"/>
  <c r="AL509" i="27"/>
  <c r="AM509" i="27"/>
  <c r="AP509" i="27"/>
  <c r="AQ509" i="27"/>
  <c r="AH510" i="27"/>
  <c r="AI510" i="27"/>
  <c r="AL510" i="27"/>
  <c r="AM510" i="27"/>
  <c r="AP510" i="27"/>
  <c r="AQ510" i="27"/>
  <c r="AH511" i="27"/>
  <c r="AI511" i="27"/>
  <c r="AL511" i="27"/>
  <c r="AM511" i="27"/>
  <c r="AP511" i="27"/>
  <c r="AQ511" i="27"/>
  <c r="AH512" i="27"/>
  <c r="AI512" i="27"/>
  <c r="AL512" i="27"/>
  <c r="AM512" i="27"/>
  <c r="AP512" i="27"/>
  <c r="AQ512" i="27"/>
  <c r="AH513" i="27"/>
  <c r="AI513" i="27"/>
  <c r="AL513" i="27"/>
  <c r="AM513" i="27"/>
  <c r="AP513" i="27"/>
  <c r="AQ513" i="27"/>
  <c r="AH514" i="27"/>
  <c r="AI514" i="27"/>
  <c r="AL514" i="27"/>
  <c r="AM514" i="27"/>
  <c r="AP514" i="27"/>
  <c r="AQ514" i="27"/>
  <c r="AH515" i="27"/>
  <c r="AI515" i="27"/>
  <c r="AL515" i="27"/>
  <c r="AM515" i="27"/>
  <c r="AP515" i="27"/>
  <c r="AQ515" i="27"/>
  <c r="AH516" i="27"/>
  <c r="AI516" i="27"/>
  <c r="AL516" i="27"/>
  <c r="AM516" i="27"/>
  <c r="AP516" i="27"/>
  <c r="AQ516" i="27"/>
  <c r="AH517" i="27"/>
  <c r="AI517" i="27"/>
  <c r="AL517" i="27"/>
  <c r="AM517" i="27"/>
  <c r="AP517" i="27"/>
  <c r="AQ517" i="27"/>
  <c r="AH518" i="27"/>
  <c r="AI518" i="27"/>
  <c r="AL518" i="27"/>
  <c r="AM518" i="27"/>
  <c r="AP518" i="27"/>
  <c r="AQ518" i="27"/>
  <c r="AH519" i="27"/>
  <c r="AI519" i="27"/>
  <c r="AL519" i="27"/>
  <c r="AM519" i="27"/>
  <c r="AP519" i="27"/>
  <c r="AQ519" i="27"/>
  <c r="AH520" i="27"/>
  <c r="AI520" i="27"/>
  <c r="AL520" i="27"/>
  <c r="AM520" i="27"/>
  <c r="AP520" i="27"/>
  <c r="AQ520" i="27"/>
  <c r="AH521" i="27"/>
  <c r="AI521" i="27"/>
  <c r="AL521" i="27"/>
  <c r="AM521" i="27"/>
  <c r="AP521" i="27"/>
  <c r="AQ521" i="27"/>
  <c r="AH522" i="27"/>
  <c r="AI522" i="27"/>
  <c r="AL522" i="27"/>
  <c r="AM522" i="27"/>
  <c r="AP522" i="27"/>
  <c r="AQ522" i="27"/>
  <c r="AH523" i="27"/>
  <c r="AI523" i="27"/>
  <c r="AL523" i="27"/>
  <c r="AM523" i="27"/>
  <c r="AP523" i="27"/>
  <c r="AQ523" i="27"/>
  <c r="AH524" i="27"/>
  <c r="AI524" i="27"/>
  <c r="AL524" i="27"/>
  <c r="AM524" i="27"/>
  <c r="AP524" i="27"/>
  <c r="AQ524" i="27"/>
  <c r="AH525" i="27"/>
  <c r="AI525" i="27"/>
  <c r="AL525" i="27"/>
  <c r="AM525" i="27"/>
  <c r="AP525" i="27"/>
  <c r="AQ525" i="27"/>
  <c r="AH526" i="27"/>
  <c r="AI526" i="27"/>
  <c r="AL526" i="27"/>
  <c r="AM526" i="27"/>
  <c r="AP526" i="27"/>
  <c r="AQ526" i="27"/>
  <c r="AH527" i="27"/>
  <c r="AI527" i="27"/>
  <c r="AL527" i="27"/>
  <c r="AM527" i="27"/>
  <c r="AP527" i="27"/>
  <c r="AQ527" i="27"/>
  <c r="AH528" i="27"/>
  <c r="AI528" i="27"/>
  <c r="AL528" i="27"/>
  <c r="AM528" i="27"/>
  <c r="AP528" i="27"/>
  <c r="AQ528" i="27"/>
  <c r="AH529" i="27"/>
  <c r="AI529" i="27"/>
  <c r="AL529" i="27"/>
  <c r="AM529" i="27"/>
  <c r="AP529" i="27"/>
  <c r="AQ529" i="27"/>
  <c r="AH530" i="27"/>
  <c r="AI530" i="27"/>
  <c r="AL530" i="27"/>
  <c r="AM530" i="27"/>
  <c r="AP530" i="27"/>
  <c r="AQ530" i="27"/>
  <c r="AH531" i="27"/>
  <c r="AI531" i="27"/>
  <c r="AL531" i="27"/>
  <c r="AM531" i="27"/>
  <c r="AP531" i="27"/>
  <c r="AQ531" i="27"/>
  <c r="AH532" i="27"/>
  <c r="AI532" i="27"/>
  <c r="AL532" i="27"/>
  <c r="AM532" i="27"/>
  <c r="AP532" i="27"/>
  <c r="AQ532" i="27"/>
  <c r="AH533" i="27"/>
  <c r="AI533" i="27"/>
  <c r="AL533" i="27"/>
  <c r="AM533" i="27"/>
  <c r="AP533" i="27"/>
  <c r="AQ533" i="27"/>
  <c r="AH534" i="27"/>
  <c r="AI534" i="27"/>
  <c r="AL534" i="27"/>
  <c r="AM534" i="27"/>
  <c r="AP534" i="27"/>
  <c r="AQ534" i="27"/>
  <c r="AH535" i="27"/>
  <c r="AI535" i="27"/>
  <c r="AL535" i="27"/>
  <c r="AM535" i="27"/>
  <c r="AP535" i="27"/>
  <c r="AQ535" i="27"/>
  <c r="AH536" i="27"/>
  <c r="AI536" i="27"/>
  <c r="AL536" i="27"/>
  <c r="AM536" i="27"/>
  <c r="AP536" i="27"/>
  <c r="AQ536" i="27"/>
  <c r="AH537" i="27"/>
  <c r="AI537" i="27"/>
  <c r="AL537" i="27"/>
  <c r="AM537" i="27"/>
  <c r="AP537" i="27"/>
  <c r="AQ537" i="27"/>
  <c r="AH538" i="27"/>
  <c r="AI538" i="27"/>
  <c r="AL538" i="27"/>
  <c r="AM538" i="27"/>
  <c r="AP538" i="27"/>
  <c r="AQ538" i="27"/>
  <c r="AH539" i="27"/>
  <c r="AI539" i="27"/>
  <c r="AL539" i="27"/>
  <c r="AM539" i="27"/>
  <c r="AP539" i="27"/>
  <c r="AQ539" i="27"/>
  <c r="AH540" i="27"/>
  <c r="AI540" i="27"/>
  <c r="AL540" i="27"/>
  <c r="AM540" i="27"/>
  <c r="AP540" i="27"/>
  <c r="AQ540" i="27"/>
  <c r="AH541" i="27"/>
  <c r="AI541" i="27"/>
  <c r="AL541" i="27"/>
  <c r="AM541" i="27"/>
  <c r="AP541" i="27"/>
  <c r="AQ541" i="27"/>
  <c r="AH542" i="27"/>
  <c r="AI542" i="27"/>
  <c r="AL542" i="27"/>
  <c r="AM542" i="27"/>
  <c r="AP542" i="27"/>
  <c r="AQ542" i="27"/>
  <c r="AH543" i="27"/>
  <c r="AI543" i="27"/>
  <c r="AL543" i="27"/>
  <c r="AM543" i="27"/>
  <c r="AP543" i="27"/>
  <c r="AQ543" i="27"/>
  <c r="AH544" i="27"/>
  <c r="AI544" i="27"/>
  <c r="AL544" i="27"/>
  <c r="AM544" i="27"/>
  <c r="AP544" i="27"/>
  <c r="AQ544" i="27"/>
  <c r="AH545" i="27"/>
  <c r="AI545" i="27"/>
  <c r="AL545" i="27"/>
  <c r="AM545" i="27"/>
  <c r="AP545" i="27"/>
  <c r="AQ545" i="27"/>
  <c r="AH546" i="27"/>
  <c r="AI546" i="27"/>
  <c r="AL546" i="27"/>
  <c r="AM546" i="27"/>
  <c r="AP546" i="27"/>
  <c r="AQ546" i="27"/>
  <c r="AH547" i="27"/>
  <c r="AI547" i="27"/>
  <c r="AL547" i="27"/>
  <c r="AM547" i="27"/>
  <c r="AP547" i="27"/>
  <c r="AQ547" i="27"/>
  <c r="AH548" i="27"/>
  <c r="AI548" i="27"/>
  <c r="AL548" i="27"/>
  <c r="AM548" i="27"/>
  <c r="AP548" i="27"/>
  <c r="AQ548" i="27"/>
  <c r="AH549" i="27"/>
  <c r="AI549" i="27"/>
  <c r="AL549" i="27"/>
  <c r="AM549" i="27"/>
  <c r="AP549" i="27"/>
  <c r="AQ549" i="27"/>
  <c r="AH550" i="27"/>
  <c r="AI550" i="27"/>
  <c r="AL550" i="27"/>
  <c r="AM550" i="27"/>
  <c r="AP550" i="27"/>
  <c r="AQ550" i="27"/>
  <c r="AH551" i="27"/>
  <c r="AI551" i="27"/>
  <c r="AL551" i="27"/>
  <c r="AM551" i="27"/>
  <c r="AP551" i="27"/>
  <c r="AQ551" i="27"/>
  <c r="AH552" i="27"/>
  <c r="AI552" i="27"/>
  <c r="AL552" i="27"/>
  <c r="AM552" i="27"/>
  <c r="AP552" i="27"/>
  <c r="AQ552" i="27"/>
  <c r="AH553" i="27"/>
  <c r="AI553" i="27"/>
  <c r="AL553" i="27"/>
  <c r="AM553" i="27"/>
  <c r="AP553" i="27"/>
  <c r="AQ553" i="27"/>
  <c r="AH554" i="27"/>
  <c r="AI554" i="27"/>
  <c r="AL554" i="27"/>
  <c r="AM554" i="27"/>
  <c r="AP554" i="27"/>
  <c r="AQ554" i="27"/>
  <c r="AH555" i="27"/>
  <c r="AI555" i="27"/>
  <c r="AL555" i="27"/>
  <c r="AM555" i="27"/>
  <c r="AP555" i="27"/>
  <c r="AQ555" i="27"/>
  <c r="AH556" i="27"/>
  <c r="AI556" i="27"/>
  <c r="AL556" i="27"/>
  <c r="AM556" i="27"/>
  <c r="AP556" i="27"/>
  <c r="AQ556" i="27"/>
  <c r="AH557" i="27"/>
  <c r="AI557" i="27"/>
  <c r="AL557" i="27"/>
  <c r="AM557" i="27"/>
  <c r="AP557" i="27"/>
  <c r="AQ557" i="27"/>
  <c r="AH558" i="27"/>
  <c r="AI558" i="27"/>
  <c r="AL558" i="27"/>
  <c r="AM558" i="27"/>
  <c r="AP558" i="27"/>
  <c r="AQ558" i="27"/>
  <c r="AH559" i="27"/>
  <c r="AI559" i="27"/>
  <c r="AL559" i="27"/>
  <c r="AM559" i="27"/>
  <c r="AP559" i="27"/>
  <c r="AQ559" i="27"/>
  <c r="AH560" i="27"/>
  <c r="AI560" i="27"/>
  <c r="AL560" i="27"/>
  <c r="AM560" i="27"/>
  <c r="AP560" i="27"/>
  <c r="AQ560" i="27"/>
  <c r="AH561" i="27"/>
  <c r="AI561" i="27"/>
  <c r="AL561" i="27"/>
  <c r="AM561" i="27"/>
  <c r="AP561" i="27"/>
  <c r="AQ561" i="27"/>
  <c r="AH562" i="27"/>
  <c r="AI562" i="27"/>
  <c r="AL562" i="27"/>
  <c r="AM562" i="27"/>
  <c r="AP562" i="27"/>
  <c r="AQ562" i="27"/>
  <c r="AH563" i="27"/>
  <c r="AI563" i="27"/>
  <c r="AL563" i="27"/>
  <c r="AM563" i="27"/>
  <c r="AP563" i="27"/>
  <c r="AQ563" i="27"/>
  <c r="AH564" i="27"/>
  <c r="AI564" i="27"/>
  <c r="AL564" i="27"/>
  <c r="AM564" i="27"/>
  <c r="AP564" i="27"/>
  <c r="AQ564" i="27"/>
  <c r="AH565" i="27"/>
  <c r="AI565" i="27"/>
  <c r="AL565" i="27"/>
  <c r="AM565" i="27"/>
  <c r="AP565" i="27"/>
  <c r="AQ565" i="27"/>
  <c r="AH566" i="27"/>
  <c r="AI566" i="27"/>
  <c r="AL566" i="27"/>
  <c r="AM566" i="27"/>
  <c r="AP566" i="27"/>
  <c r="AQ566" i="27"/>
  <c r="AH567" i="27"/>
  <c r="AI567" i="27"/>
  <c r="AL567" i="27"/>
  <c r="AM567" i="27"/>
  <c r="AP567" i="27"/>
  <c r="AQ567" i="27"/>
  <c r="AH568" i="27"/>
  <c r="AI568" i="27"/>
  <c r="AL568" i="27"/>
  <c r="AM568" i="27"/>
  <c r="AP568" i="27"/>
  <c r="AQ568" i="27"/>
  <c r="AH569" i="27"/>
  <c r="AI569" i="27"/>
  <c r="AL569" i="27"/>
  <c r="AM569" i="27"/>
  <c r="AP569" i="27"/>
  <c r="AQ569" i="27"/>
  <c r="AH570" i="27"/>
  <c r="AI570" i="27"/>
  <c r="AL570" i="27"/>
  <c r="AM570" i="27"/>
  <c r="AP570" i="27"/>
  <c r="AQ570" i="27"/>
  <c r="AH571" i="27"/>
  <c r="AI571" i="27"/>
  <c r="AL571" i="27"/>
  <c r="AM571" i="27"/>
  <c r="AP571" i="27"/>
  <c r="AQ571" i="27"/>
  <c r="AH572" i="27"/>
  <c r="AI572" i="27"/>
  <c r="AL572" i="27"/>
  <c r="AM572" i="27"/>
  <c r="AP572" i="27"/>
  <c r="AQ572" i="27"/>
  <c r="AH573" i="27"/>
  <c r="AI573" i="27"/>
  <c r="AL573" i="27"/>
  <c r="AM573" i="27"/>
  <c r="AP573" i="27"/>
  <c r="AQ573" i="27"/>
  <c r="AH574" i="27"/>
  <c r="AI574" i="27"/>
  <c r="AL574" i="27"/>
  <c r="AM574" i="27"/>
  <c r="AP574" i="27"/>
  <c r="AQ574" i="27"/>
  <c r="AH575" i="27"/>
  <c r="AI575" i="27"/>
  <c r="AL575" i="27"/>
  <c r="AM575" i="27"/>
  <c r="AP575" i="27"/>
  <c r="AQ575" i="27"/>
  <c r="AH576" i="27"/>
  <c r="AI576" i="27"/>
  <c r="AL576" i="27"/>
  <c r="AM576" i="27"/>
  <c r="AP576" i="27"/>
  <c r="AQ576" i="27"/>
  <c r="AH577" i="27"/>
  <c r="AI577" i="27"/>
  <c r="AL577" i="27"/>
  <c r="AM577" i="27"/>
  <c r="AP577" i="27"/>
  <c r="AQ577" i="27"/>
  <c r="AH578" i="27"/>
  <c r="AI578" i="27"/>
  <c r="AL578" i="27"/>
  <c r="AM578" i="27"/>
  <c r="AP578" i="27"/>
  <c r="AQ578" i="27"/>
  <c r="AH579" i="27"/>
  <c r="AI579" i="27"/>
  <c r="AL579" i="27"/>
  <c r="AM579" i="27"/>
  <c r="AP579" i="27"/>
  <c r="AQ579" i="27"/>
  <c r="AH580" i="27"/>
  <c r="AI580" i="27"/>
  <c r="AL580" i="27"/>
  <c r="AM580" i="27"/>
  <c r="AP580" i="27"/>
  <c r="AQ580" i="27"/>
  <c r="AH581" i="27"/>
  <c r="AI581" i="27"/>
  <c r="AL581" i="27"/>
  <c r="AM581" i="27"/>
  <c r="AP581" i="27"/>
  <c r="AQ581" i="27"/>
  <c r="AH582" i="27"/>
  <c r="AI582" i="27"/>
  <c r="AL582" i="27"/>
  <c r="AM582" i="27"/>
  <c r="AP582" i="27"/>
  <c r="AQ582" i="27"/>
  <c r="AH583" i="27"/>
  <c r="AI583" i="27"/>
  <c r="AL583" i="27"/>
  <c r="AM583" i="27"/>
  <c r="AP583" i="27"/>
  <c r="AQ583" i="27"/>
  <c r="AH584" i="27"/>
  <c r="AI584" i="27"/>
  <c r="AL584" i="27"/>
  <c r="AM584" i="27"/>
  <c r="AP584" i="27"/>
  <c r="AQ584" i="27"/>
  <c r="AH585" i="27"/>
  <c r="AI585" i="27"/>
  <c r="AL585" i="27"/>
  <c r="AM585" i="27"/>
  <c r="AP585" i="27"/>
  <c r="AQ585" i="27"/>
  <c r="AH586" i="27"/>
  <c r="AI586" i="27"/>
  <c r="AL586" i="27"/>
  <c r="AM586" i="27"/>
  <c r="AP586" i="27"/>
  <c r="AQ586" i="27"/>
  <c r="AH587" i="27"/>
  <c r="AI587" i="27"/>
  <c r="AL587" i="27"/>
  <c r="AM587" i="27"/>
  <c r="AP587" i="27"/>
  <c r="AQ587" i="27"/>
  <c r="AH588" i="27"/>
  <c r="AI588" i="27"/>
  <c r="AL588" i="27"/>
  <c r="AM588" i="27"/>
  <c r="AP588" i="27"/>
  <c r="AQ588" i="27"/>
  <c r="AH589" i="27"/>
  <c r="AI589" i="27"/>
  <c r="AL589" i="27"/>
  <c r="AM589" i="27"/>
  <c r="AP589" i="27"/>
  <c r="AQ589" i="27"/>
  <c r="AH590" i="27"/>
  <c r="AI590" i="27"/>
  <c r="AL590" i="27"/>
  <c r="AM590" i="27"/>
  <c r="AP590" i="27"/>
  <c r="AQ590" i="27"/>
  <c r="AH591" i="27"/>
  <c r="AI591" i="27"/>
  <c r="AL591" i="27"/>
  <c r="AM591" i="27"/>
  <c r="AP591" i="27"/>
  <c r="AQ591" i="27"/>
  <c r="AH592" i="27"/>
  <c r="AI592" i="27"/>
  <c r="AL592" i="27"/>
  <c r="AM592" i="27"/>
  <c r="AP592" i="27"/>
  <c r="AQ592" i="27"/>
  <c r="AH593" i="27"/>
  <c r="AI593" i="27"/>
  <c r="AL593" i="27"/>
  <c r="AM593" i="27"/>
  <c r="AP593" i="27"/>
  <c r="AQ593" i="27"/>
  <c r="AH594" i="27"/>
  <c r="AI594" i="27"/>
  <c r="AL594" i="27"/>
  <c r="AM594" i="27"/>
  <c r="AP594" i="27"/>
  <c r="AQ594" i="27"/>
  <c r="AH595" i="27"/>
  <c r="AI595" i="27"/>
  <c r="AL595" i="27"/>
  <c r="AM595" i="27"/>
  <c r="AP595" i="27"/>
  <c r="AQ595" i="27"/>
  <c r="AH596" i="27"/>
  <c r="AI596" i="27"/>
  <c r="AL596" i="27"/>
  <c r="AM596" i="27"/>
  <c r="AP596" i="27"/>
  <c r="AQ596" i="27"/>
  <c r="AH597" i="27"/>
  <c r="AI597" i="27"/>
  <c r="AL597" i="27"/>
  <c r="AM597" i="27"/>
  <c r="AP597" i="27"/>
  <c r="AQ597" i="27"/>
  <c r="AH598" i="27"/>
  <c r="AI598" i="27"/>
  <c r="AL598" i="27"/>
  <c r="AM598" i="27"/>
  <c r="AP598" i="27"/>
  <c r="AQ598" i="27"/>
  <c r="AH599" i="27"/>
  <c r="AI599" i="27"/>
  <c r="AL599" i="27"/>
  <c r="AM599" i="27"/>
  <c r="AP599" i="27"/>
  <c r="AQ599" i="27"/>
  <c r="AH600" i="27"/>
  <c r="AI600" i="27"/>
  <c r="AL600" i="27"/>
  <c r="AM600" i="27"/>
  <c r="AP600" i="27"/>
  <c r="AQ600" i="27"/>
  <c r="AH601" i="27"/>
  <c r="AI601" i="27"/>
  <c r="AL601" i="27"/>
  <c r="AM601" i="27"/>
  <c r="AP601" i="27"/>
  <c r="AQ601" i="27"/>
  <c r="AH602" i="27"/>
  <c r="AI602" i="27"/>
  <c r="AL602" i="27"/>
  <c r="AM602" i="27"/>
  <c r="AP602" i="27"/>
  <c r="AQ602" i="27"/>
  <c r="AH603" i="27"/>
  <c r="AI603" i="27"/>
  <c r="AL603" i="27"/>
  <c r="AM603" i="27"/>
  <c r="AP603" i="27"/>
  <c r="AQ603" i="27"/>
  <c r="AH604" i="27"/>
  <c r="AI604" i="27"/>
  <c r="AL604" i="27"/>
  <c r="AM604" i="27"/>
  <c r="AP604" i="27"/>
  <c r="AQ604" i="27"/>
  <c r="AH605" i="27"/>
  <c r="AI605" i="27"/>
  <c r="AL605" i="27"/>
  <c r="AM605" i="27"/>
  <c r="AP605" i="27"/>
  <c r="AQ605" i="27"/>
  <c r="AH606" i="27"/>
  <c r="AI606" i="27"/>
  <c r="AL606" i="27"/>
  <c r="AM606" i="27"/>
  <c r="AP606" i="27"/>
  <c r="AQ606" i="27"/>
  <c r="AH607" i="27"/>
  <c r="AI607" i="27"/>
  <c r="AL607" i="27"/>
  <c r="AM607" i="27"/>
  <c r="AP607" i="27"/>
  <c r="AQ607" i="27"/>
  <c r="AH608" i="27"/>
  <c r="AI608" i="27"/>
  <c r="AL608" i="27"/>
  <c r="AM608" i="27"/>
  <c r="AP608" i="27"/>
  <c r="AQ608" i="27"/>
  <c r="AH609" i="27"/>
  <c r="AI609" i="27"/>
  <c r="AL609" i="27"/>
  <c r="AM609" i="27"/>
  <c r="AP609" i="27"/>
  <c r="AQ609" i="27"/>
  <c r="AH610" i="27"/>
  <c r="AI610" i="27"/>
  <c r="AL610" i="27"/>
  <c r="AM610" i="27"/>
  <c r="AP610" i="27"/>
  <c r="AQ610" i="27"/>
  <c r="AH611" i="27"/>
  <c r="AI611" i="27"/>
  <c r="AL611" i="27"/>
  <c r="AM611" i="27"/>
  <c r="AP611" i="27"/>
  <c r="AQ611" i="27"/>
  <c r="AH612" i="27"/>
  <c r="AI612" i="27"/>
  <c r="AL612" i="27"/>
  <c r="AM612" i="27"/>
  <c r="AP612" i="27"/>
  <c r="AQ612" i="27"/>
  <c r="AH613" i="27"/>
  <c r="AI613" i="27"/>
  <c r="AL613" i="27"/>
  <c r="AM613" i="27"/>
  <c r="AP613" i="27"/>
  <c r="AQ613" i="27"/>
  <c r="AH614" i="27"/>
  <c r="AI614" i="27"/>
  <c r="AL614" i="27"/>
  <c r="AM614" i="27"/>
  <c r="AP614" i="27"/>
  <c r="AQ614" i="27"/>
  <c r="AH615" i="27"/>
  <c r="AI615" i="27"/>
  <c r="AL615" i="27"/>
  <c r="AM615" i="27"/>
  <c r="AP615" i="27"/>
  <c r="AQ615" i="27"/>
  <c r="AH616" i="27"/>
  <c r="AI616" i="27"/>
  <c r="AL616" i="27"/>
  <c r="AM616" i="27"/>
  <c r="AP616" i="27"/>
  <c r="AQ616" i="27"/>
  <c r="AH617" i="27"/>
  <c r="AI617" i="27"/>
  <c r="AL617" i="27"/>
  <c r="AM617" i="27"/>
  <c r="AP617" i="27"/>
  <c r="AQ617" i="27"/>
  <c r="AH618" i="27"/>
  <c r="AI618" i="27"/>
  <c r="AL618" i="27"/>
  <c r="AM618" i="27"/>
  <c r="AP618" i="27"/>
  <c r="AQ618" i="27"/>
  <c r="AH619" i="27"/>
  <c r="AI619" i="27"/>
  <c r="AL619" i="27"/>
  <c r="AM619" i="27"/>
  <c r="AP619" i="27"/>
  <c r="AQ619" i="27"/>
  <c r="AH620" i="27"/>
  <c r="AI620" i="27"/>
  <c r="AL620" i="27"/>
  <c r="AM620" i="27"/>
  <c r="AP620" i="27"/>
  <c r="AQ620" i="27"/>
  <c r="AH621" i="27"/>
  <c r="AI621" i="27"/>
  <c r="AL621" i="27"/>
  <c r="AM621" i="27"/>
  <c r="AP621" i="27"/>
  <c r="AQ621" i="27"/>
  <c r="AH622" i="27"/>
  <c r="AI622" i="27"/>
  <c r="AL622" i="27"/>
  <c r="AM622" i="27"/>
  <c r="AP622" i="27"/>
  <c r="AQ622" i="27"/>
  <c r="AH623" i="27"/>
  <c r="AI623" i="27"/>
  <c r="AL623" i="27"/>
  <c r="AM623" i="27"/>
  <c r="AP623" i="27"/>
  <c r="AQ623" i="27"/>
  <c r="AH624" i="27"/>
  <c r="AI624" i="27"/>
  <c r="AL624" i="27"/>
  <c r="AM624" i="27"/>
  <c r="AP624" i="27"/>
  <c r="AQ624" i="27"/>
  <c r="AH625" i="27"/>
  <c r="AI625" i="27"/>
  <c r="AL625" i="27"/>
  <c r="AM625" i="27"/>
  <c r="AP625" i="27"/>
  <c r="AQ625" i="27"/>
  <c r="AH626" i="27"/>
  <c r="AI626" i="27"/>
  <c r="AL626" i="27"/>
  <c r="AM626" i="27"/>
  <c r="AP626" i="27"/>
  <c r="AQ626" i="27"/>
  <c r="AH627" i="27"/>
  <c r="AI627" i="27"/>
  <c r="AL627" i="27"/>
  <c r="AM627" i="27"/>
  <c r="AP627" i="27"/>
  <c r="AQ627" i="27"/>
  <c r="AH628" i="27"/>
  <c r="AI628" i="27"/>
  <c r="AL628" i="27"/>
  <c r="AM628" i="27"/>
  <c r="AP628" i="27"/>
  <c r="AQ628" i="27"/>
  <c r="AH629" i="27"/>
  <c r="AI629" i="27"/>
  <c r="AL629" i="27"/>
  <c r="AM629" i="27"/>
  <c r="AP629" i="27"/>
  <c r="AQ629" i="27"/>
  <c r="AH630" i="27"/>
  <c r="AI630" i="27"/>
  <c r="AL630" i="27"/>
  <c r="AM630" i="27"/>
  <c r="AP630" i="27"/>
  <c r="AQ630" i="27"/>
  <c r="AH631" i="27"/>
  <c r="AI631" i="27"/>
  <c r="AL631" i="27"/>
  <c r="AM631" i="27"/>
  <c r="AP631" i="27"/>
  <c r="AQ631" i="27"/>
  <c r="AH632" i="27"/>
  <c r="AI632" i="27"/>
  <c r="AL632" i="27"/>
  <c r="AM632" i="27"/>
  <c r="AP632" i="27"/>
  <c r="AQ632" i="27"/>
  <c r="AH633" i="27"/>
  <c r="AI633" i="27"/>
  <c r="AL633" i="27"/>
  <c r="AM633" i="27"/>
  <c r="AP633" i="27"/>
  <c r="AQ633" i="27"/>
  <c r="AH634" i="27"/>
  <c r="AI634" i="27"/>
  <c r="AL634" i="27"/>
  <c r="AM634" i="27"/>
  <c r="AP634" i="27"/>
  <c r="AQ634" i="27"/>
  <c r="AH635" i="27"/>
  <c r="AI635" i="27"/>
  <c r="AL635" i="27"/>
  <c r="AM635" i="27"/>
  <c r="AP635" i="27"/>
  <c r="AQ635" i="27"/>
  <c r="AH636" i="27"/>
  <c r="AI636" i="27"/>
  <c r="AL636" i="27"/>
  <c r="AM636" i="27"/>
  <c r="AP636" i="27"/>
  <c r="AQ636" i="27"/>
  <c r="AH637" i="27"/>
  <c r="AI637" i="27"/>
  <c r="AL637" i="27"/>
  <c r="AM637" i="27"/>
  <c r="AP637" i="27"/>
  <c r="AQ637" i="27"/>
  <c r="AH638" i="27"/>
  <c r="AI638" i="27"/>
  <c r="AL638" i="27"/>
  <c r="AM638" i="27"/>
  <c r="AP638" i="27"/>
  <c r="AQ638" i="27"/>
  <c r="AH639" i="27"/>
  <c r="AI639" i="27"/>
  <c r="AL639" i="27"/>
  <c r="AM639" i="27"/>
  <c r="AP639" i="27"/>
  <c r="AQ639" i="27"/>
  <c r="AH640" i="27"/>
  <c r="AI640" i="27"/>
  <c r="AL640" i="27"/>
  <c r="AM640" i="27"/>
  <c r="AP640" i="27"/>
  <c r="AQ640" i="27"/>
  <c r="AH641" i="27"/>
  <c r="AI641" i="27"/>
  <c r="AL641" i="27"/>
  <c r="AM641" i="27"/>
  <c r="AP641" i="27"/>
  <c r="AQ641" i="27"/>
  <c r="AH642" i="27"/>
  <c r="AI642" i="27"/>
  <c r="AL642" i="27"/>
  <c r="AM642" i="27"/>
  <c r="AP642" i="27"/>
  <c r="AQ642" i="27"/>
  <c r="AH643" i="27"/>
  <c r="AI643" i="27"/>
  <c r="AL643" i="27"/>
  <c r="AM643" i="27"/>
  <c r="AP643" i="27"/>
  <c r="AQ643" i="27"/>
  <c r="AH644" i="27"/>
  <c r="AI644" i="27"/>
  <c r="AL644" i="27"/>
  <c r="AM644" i="27"/>
  <c r="AP644" i="27"/>
  <c r="AQ644" i="27"/>
  <c r="AH645" i="27"/>
  <c r="AI645" i="27"/>
  <c r="AL645" i="27"/>
  <c r="AM645" i="27"/>
  <c r="AP645" i="27"/>
  <c r="AQ645" i="27"/>
  <c r="AH646" i="27"/>
  <c r="AI646" i="27"/>
  <c r="AL646" i="27"/>
  <c r="AM646" i="27"/>
  <c r="AP646" i="27"/>
  <c r="AQ646" i="27"/>
  <c r="AH647" i="27"/>
  <c r="AI647" i="27"/>
  <c r="AL647" i="27"/>
  <c r="AM647" i="27"/>
  <c r="AP647" i="27"/>
  <c r="AQ647" i="27"/>
  <c r="AH648" i="27"/>
  <c r="AI648" i="27"/>
  <c r="AL648" i="27"/>
  <c r="AM648" i="27"/>
  <c r="AP648" i="27"/>
  <c r="AQ648" i="27"/>
  <c r="AH649" i="27"/>
  <c r="AI649" i="27"/>
  <c r="AL649" i="27"/>
  <c r="AM649" i="27"/>
  <c r="AP649" i="27"/>
  <c r="AQ649" i="27"/>
  <c r="AH650" i="27"/>
  <c r="AI650" i="27"/>
  <c r="AL650" i="27"/>
  <c r="AM650" i="27"/>
  <c r="AP650" i="27"/>
  <c r="AQ650" i="27"/>
  <c r="AH651" i="27"/>
  <c r="AI651" i="27"/>
  <c r="AL651" i="27"/>
  <c r="AM651" i="27"/>
  <c r="AP651" i="27"/>
  <c r="AQ651" i="27"/>
  <c r="AH652" i="27"/>
  <c r="AI652" i="27"/>
  <c r="AL652" i="27"/>
  <c r="AM652" i="27"/>
  <c r="AP652" i="27"/>
  <c r="AQ652" i="27"/>
  <c r="AH653" i="27"/>
  <c r="AI653" i="27"/>
  <c r="AL653" i="27"/>
  <c r="AM653" i="27"/>
  <c r="AP653" i="27"/>
  <c r="AQ653" i="27"/>
  <c r="AH654" i="27"/>
  <c r="AI654" i="27"/>
  <c r="AL654" i="27"/>
  <c r="AM654" i="27"/>
  <c r="AP654" i="27"/>
  <c r="AQ654" i="27"/>
  <c r="AH655" i="27"/>
  <c r="AI655" i="27"/>
  <c r="AL655" i="27"/>
  <c r="AM655" i="27"/>
  <c r="AP655" i="27"/>
  <c r="AQ655" i="27"/>
  <c r="AH656" i="27"/>
  <c r="AI656" i="27"/>
  <c r="AL656" i="27"/>
  <c r="AM656" i="27"/>
  <c r="AP656" i="27"/>
  <c r="AQ656" i="27"/>
  <c r="AH657" i="27"/>
  <c r="AI657" i="27"/>
  <c r="AL657" i="27"/>
  <c r="AM657" i="27"/>
  <c r="AP657" i="27"/>
  <c r="AQ657" i="27"/>
  <c r="AH658" i="27"/>
  <c r="AI658" i="27"/>
  <c r="AL658" i="27"/>
  <c r="AM658" i="27"/>
  <c r="AP658" i="27"/>
  <c r="AQ658" i="27"/>
  <c r="AH659" i="27"/>
  <c r="AI659" i="27"/>
  <c r="AL659" i="27"/>
  <c r="AM659" i="27"/>
  <c r="AP659" i="27"/>
  <c r="AQ659" i="27"/>
  <c r="AH660" i="27"/>
  <c r="AI660" i="27"/>
  <c r="AL660" i="27"/>
  <c r="AM660" i="27"/>
  <c r="AP660" i="27"/>
  <c r="AQ660" i="27"/>
  <c r="AH661" i="27"/>
  <c r="AI661" i="27"/>
  <c r="AL661" i="27"/>
  <c r="AM661" i="27"/>
  <c r="AP661" i="27"/>
  <c r="AQ661" i="27"/>
  <c r="AH662" i="27"/>
  <c r="AI662" i="27"/>
  <c r="AL662" i="27"/>
  <c r="AM662" i="27"/>
  <c r="AP662" i="27"/>
  <c r="AQ662" i="27"/>
  <c r="AH663" i="27"/>
  <c r="AI663" i="27"/>
  <c r="AL663" i="27"/>
  <c r="AM663" i="27"/>
  <c r="AP663" i="27"/>
  <c r="AQ663" i="27"/>
  <c r="AH664" i="27"/>
  <c r="AI664" i="27"/>
  <c r="AL664" i="27"/>
  <c r="AM664" i="27"/>
  <c r="AP664" i="27"/>
  <c r="AQ664" i="27"/>
  <c r="AH665" i="27"/>
  <c r="AI665" i="27"/>
  <c r="AL665" i="27"/>
  <c r="AM665" i="27"/>
  <c r="AP665" i="27"/>
  <c r="AQ665" i="27"/>
  <c r="AH666" i="27"/>
  <c r="AI666" i="27"/>
  <c r="AL666" i="27"/>
  <c r="AM666" i="27"/>
  <c r="AP666" i="27"/>
  <c r="AQ666" i="27"/>
  <c r="AH667" i="27"/>
  <c r="AI667" i="27"/>
  <c r="AL667" i="27"/>
  <c r="AM667" i="27"/>
  <c r="AP667" i="27"/>
  <c r="AQ667" i="27"/>
  <c r="AH668" i="27"/>
  <c r="AI668" i="27"/>
  <c r="AL668" i="27"/>
  <c r="AM668" i="27"/>
  <c r="AP668" i="27"/>
  <c r="AQ668" i="27"/>
  <c r="AH669" i="27"/>
  <c r="AI669" i="27"/>
  <c r="AL669" i="27"/>
  <c r="AM669" i="27"/>
  <c r="AP669" i="27"/>
  <c r="AQ669" i="27"/>
  <c r="AH670" i="27"/>
  <c r="AI670" i="27"/>
  <c r="AL670" i="27"/>
  <c r="AM670" i="27"/>
  <c r="AP670" i="27"/>
  <c r="AQ670" i="27"/>
  <c r="AH671" i="27"/>
  <c r="AI671" i="27"/>
  <c r="AL671" i="27"/>
  <c r="AM671" i="27"/>
  <c r="AP671" i="27"/>
  <c r="AQ671" i="27"/>
  <c r="AH672" i="27"/>
  <c r="AI672" i="27"/>
  <c r="AL672" i="27"/>
  <c r="AM672" i="27"/>
  <c r="AP672" i="27"/>
  <c r="AQ672" i="27"/>
  <c r="AH673" i="27"/>
  <c r="AI673" i="27"/>
  <c r="AL673" i="27"/>
  <c r="AM673" i="27"/>
  <c r="AP673" i="27"/>
  <c r="AQ673" i="27"/>
  <c r="AH674" i="27"/>
  <c r="AI674" i="27"/>
  <c r="AL674" i="27"/>
  <c r="AM674" i="27"/>
  <c r="AP674" i="27"/>
  <c r="AQ674" i="27"/>
  <c r="AH675" i="27"/>
  <c r="AI675" i="27"/>
  <c r="AL675" i="27"/>
  <c r="AM675" i="27"/>
  <c r="AP675" i="27"/>
  <c r="AQ675" i="27"/>
  <c r="AH676" i="27"/>
  <c r="AI676" i="27"/>
  <c r="AL676" i="27"/>
  <c r="AM676" i="27"/>
  <c r="AP676" i="27"/>
  <c r="AQ676" i="27"/>
  <c r="AH677" i="27"/>
  <c r="AI677" i="27"/>
  <c r="AL677" i="27"/>
  <c r="AM677" i="27"/>
  <c r="AP677" i="27"/>
  <c r="AQ677" i="27"/>
  <c r="AH678" i="27"/>
  <c r="AI678" i="27"/>
  <c r="AL678" i="27"/>
  <c r="AM678" i="27"/>
  <c r="AP678" i="27"/>
  <c r="AQ678" i="27"/>
  <c r="AH679" i="27"/>
  <c r="AI679" i="27"/>
  <c r="AL679" i="27"/>
  <c r="AM679" i="27"/>
  <c r="AP679" i="27"/>
  <c r="AQ679" i="27"/>
  <c r="AH680" i="27"/>
  <c r="AI680" i="27"/>
  <c r="AL680" i="27"/>
  <c r="AM680" i="27"/>
  <c r="AP680" i="27"/>
  <c r="AQ680" i="27"/>
  <c r="AH681" i="27"/>
  <c r="AI681" i="27"/>
  <c r="AL681" i="27"/>
  <c r="AM681" i="27"/>
  <c r="AP681" i="27"/>
  <c r="AQ681" i="27"/>
  <c r="AH682" i="27"/>
  <c r="AI682" i="27"/>
  <c r="AL682" i="27"/>
  <c r="AM682" i="27"/>
  <c r="AP682" i="27"/>
  <c r="AQ682" i="27"/>
  <c r="AH683" i="27"/>
  <c r="AI683" i="27"/>
  <c r="AL683" i="27"/>
  <c r="AM683" i="27"/>
  <c r="AP683" i="27"/>
  <c r="AQ683" i="27"/>
  <c r="AH684" i="27"/>
  <c r="AI684" i="27"/>
  <c r="AL684" i="27"/>
  <c r="AM684" i="27"/>
  <c r="AP684" i="27"/>
  <c r="AQ684" i="27"/>
  <c r="AH685" i="27"/>
  <c r="AI685" i="27"/>
  <c r="AL685" i="27"/>
  <c r="AM685" i="27"/>
  <c r="AP685" i="27"/>
  <c r="AQ685" i="27"/>
  <c r="AH686" i="27"/>
  <c r="AI686" i="27"/>
  <c r="AL686" i="27"/>
  <c r="AM686" i="27"/>
  <c r="AP686" i="27"/>
  <c r="AQ686" i="27"/>
  <c r="AH687" i="27"/>
  <c r="AI687" i="27"/>
  <c r="AL687" i="27"/>
  <c r="AM687" i="27"/>
  <c r="AP687" i="27"/>
  <c r="AQ687" i="27"/>
  <c r="AH688" i="27"/>
  <c r="AI688" i="27"/>
  <c r="AL688" i="27"/>
  <c r="AM688" i="27"/>
  <c r="AP688" i="27"/>
  <c r="AQ688" i="27"/>
  <c r="AH689" i="27"/>
  <c r="AI689" i="27"/>
  <c r="AL689" i="27"/>
  <c r="AM689" i="27"/>
  <c r="AP689" i="27"/>
  <c r="AQ689" i="27"/>
  <c r="AH690" i="27"/>
  <c r="AI690" i="27"/>
  <c r="AL690" i="27"/>
  <c r="AM690" i="27"/>
  <c r="AP690" i="27"/>
  <c r="AQ690" i="27"/>
  <c r="AH691" i="27"/>
  <c r="AI691" i="27"/>
  <c r="AL691" i="27"/>
  <c r="AM691" i="27"/>
  <c r="AP691" i="27"/>
  <c r="AQ691" i="27"/>
  <c r="AH692" i="27"/>
  <c r="AI692" i="27"/>
  <c r="AL692" i="27"/>
  <c r="AM692" i="27"/>
  <c r="AP692" i="27"/>
  <c r="AQ692" i="27"/>
  <c r="AH693" i="27"/>
  <c r="AI693" i="27"/>
  <c r="AL693" i="27"/>
  <c r="AM693" i="27"/>
  <c r="AP693" i="27"/>
  <c r="AQ693" i="27"/>
  <c r="AH694" i="27"/>
  <c r="AI694" i="27"/>
  <c r="AL694" i="27"/>
  <c r="AM694" i="27"/>
  <c r="AP694" i="27"/>
  <c r="AQ694" i="27"/>
  <c r="AH695" i="27"/>
  <c r="AI695" i="27"/>
  <c r="AL695" i="27"/>
  <c r="AM695" i="27"/>
  <c r="AP695" i="27"/>
  <c r="AQ695" i="27"/>
  <c r="AH696" i="27"/>
  <c r="AI696" i="27"/>
  <c r="AL696" i="27"/>
  <c r="AM696" i="27"/>
  <c r="AP696" i="27"/>
  <c r="AQ696" i="27"/>
  <c r="AH697" i="27"/>
  <c r="AI697" i="27"/>
  <c r="AL697" i="27"/>
  <c r="AM697" i="27"/>
  <c r="AP697" i="27"/>
  <c r="AQ697" i="27"/>
  <c r="AH698" i="27"/>
  <c r="AI698" i="27"/>
  <c r="AL698" i="27"/>
  <c r="AM698" i="27"/>
  <c r="AP698" i="27"/>
  <c r="AQ698" i="27"/>
  <c r="AH699" i="27"/>
  <c r="AI699" i="27"/>
  <c r="AL699" i="27"/>
  <c r="AM699" i="27"/>
  <c r="AP699" i="27"/>
  <c r="AQ699" i="27"/>
  <c r="AH700" i="27"/>
  <c r="AI700" i="27"/>
  <c r="AL700" i="27"/>
  <c r="AM700" i="27"/>
  <c r="AP700" i="27"/>
  <c r="AQ700" i="27"/>
  <c r="AH701" i="27"/>
  <c r="AI701" i="27"/>
  <c r="AL701" i="27"/>
  <c r="AM701" i="27"/>
  <c r="AP701" i="27"/>
  <c r="AQ701" i="27"/>
  <c r="AH702" i="27"/>
  <c r="AI702" i="27"/>
  <c r="AL702" i="27"/>
  <c r="AM702" i="27"/>
  <c r="AP702" i="27"/>
  <c r="AQ702" i="27"/>
  <c r="AH703" i="27"/>
  <c r="AI703" i="27"/>
  <c r="AL703" i="27"/>
  <c r="AM703" i="27"/>
  <c r="AP703" i="27"/>
  <c r="AQ703" i="27"/>
  <c r="AH704" i="27"/>
  <c r="AI704" i="27"/>
  <c r="AL704" i="27"/>
  <c r="AM704" i="27"/>
  <c r="AP704" i="27"/>
  <c r="AQ704" i="27"/>
  <c r="AH705" i="27"/>
  <c r="AI705" i="27"/>
  <c r="AL705" i="27"/>
  <c r="AM705" i="27"/>
  <c r="AP705" i="27"/>
  <c r="AQ705" i="27"/>
  <c r="AH706" i="27"/>
  <c r="AI706" i="27"/>
  <c r="AL706" i="27"/>
  <c r="AM706" i="27"/>
  <c r="AP706" i="27"/>
  <c r="AQ706" i="27"/>
  <c r="AH707" i="27"/>
  <c r="AI707" i="27"/>
  <c r="AL707" i="27"/>
  <c r="AM707" i="27"/>
  <c r="AP707" i="27"/>
  <c r="AQ707" i="27"/>
  <c r="AH708" i="27"/>
  <c r="AI708" i="27"/>
  <c r="AL708" i="27"/>
  <c r="AM708" i="27"/>
  <c r="AP708" i="27"/>
  <c r="AQ708" i="27"/>
  <c r="AH709" i="27"/>
  <c r="AI709" i="27"/>
  <c r="AL709" i="27"/>
  <c r="AM709" i="27"/>
  <c r="AP709" i="27"/>
  <c r="AQ709" i="27"/>
  <c r="AH710" i="27"/>
  <c r="AI710" i="27"/>
  <c r="AL710" i="27"/>
  <c r="AM710" i="27"/>
  <c r="AP710" i="27"/>
  <c r="AQ710" i="27"/>
  <c r="AH711" i="27"/>
  <c r="AI711" i="27"/>
  <c r="AL711" i="27"/>
  <c r="AM711" i="27"/>
  <c r="AP711" i="27"/>
  <c r="AQ711" i="27"/>
  <c r="AH712" i="27"/>
  <c r="AI712" i="27"/>
  <c r="AL712" i="27"/>
  <c r="AM712" i="27"/>
  <c r="AP712" i="27"/>
  <c r="AQ712" i="27"/>
  <c r="AH713" i="27"/>
  <c r="AI713" i="27"/>
  <c r="AL713" i="27"/>
  <c r="AM713" i="27"/>
  <c r="AP713" i="27"/>
  <c r="AQ713" i="27"/>
  <c r="AH714" i="27"/>
  <c r="AI714" i="27"/>
  <c r="AL714" i="27"/>
  <c r="AM714" i="27"/>
  <c r="AP714" i="27"/>
  <c r="AQ714" i="27"/>
  <c r="AH715" i="27"/>
  <c r="AI715" i="27"/>
  <c r="AL715" i="27"/>
  <c r="AM715" i="27"/>
  <c r="AP715" i="27"/>
  <c r="AQ715" i="27"/>
  <c r="AH716" i="27"/>
  <c r="AI716" i="27"/>
  <c r="AL716" i="27"/>
  <c r="AM716" i="27"/>
  <c r="AP716" i="27"/>
  <c r="AQ716" i="27"/>
  <c r="AH717" i="27"/>
  <c r="AI717" i="27"/>
  <c r="AL717" i="27"/>
  <c r="AM717" i="27"/>
  <c r="AP717" i="27"/>
  <c r="AQ717" i="27"/>
  <c r="AH718" i="27"/>
  <c r="AI718" i="27"/>
  <c r="AL718" i="27"/>
  <c r="AM718" i="27"/>
  <c r="AP718" i="27"/>
  <c r="AQ718" i="27"/>
  <c r="AH719" i="27"/>
  <c r="AI719" i="27"/>
  <c r="AL719" i="27"/>
  <c r="AM719" i="27"/>
  <c r="AP719" i="27"/>
  <c r="AQ719" i="27"/>
  <c r="AH720" i="27"/>
  <c r="AI720" i="27"/>
  <c r="AL720" i="27"/>
  <c r="AM720" i="27"/>
  <c r="AP720" i="27"/>
  <c r="AQ720" i="27"/>
  <c r="AH721" i="27"/>
  <c r="AI721" i="27"/>
  <c r="AL721" i="27"/>
  <c r="AM721" i="27"/>
  <c r="AP721" i="27"/>
  <c r="AQ721" i="27"/>
  <c r="AH722" i="27"/>
  <c r="AI722" i="27"/>
  <c r="AL722" i="27"/>
  <c r="AM722" i="27"/>
  <c r="AP722" i="27"/>
  <c r="AQ722" i="27"/>
  <c r="AH723" i="27"/>
  <c r="AI723" i="27"/>
  <c r="AL723" i="27"/>
  <c r="AM723" i="27"/>
  <c r="AP723" i="27"/>
  <c r="AQ723" i="27"/>
  <c r="AH724" i="27"/>
  <c r="AI724" i="27"/>
  <c r="AL724" i="27"/>
  <c r="AM724" i="27"/>
  <c r="AP724" i="27"/>
  <c r="AQ724" i="27"/>
  <c r="AH725" i="27"/>
  <c r="AI725" i="27"/>
  <c r="AL725" i="27"/>
  <c r="AM725" i="27"/>
  <c r="AP725" i="27"/>
  <c r="AQ725" i="27"/>
  <c r="AH726" i="27"/>
  <c r="AI726" i="27"/>
  <c r="AL726" i="27"/>
  <c r="AM726" i="27"/>
  <c r="AP726" i="27"/>
  <c r="AQ726" i="27"/>
  <c r="AH727" i="27"/>
  <c r="AI727" i="27"/>
  <c r="AL727" i="27"/>
  <c r="AM727" i="27"/>
  <c r="AP727" i="27"/>
  <c r="AQ727" i="27"/>
  <c r="AH728" i="27"/>
  <c r="AI728" i="27"/>
  <c r="AL728" i="27"/>
  <c r="AM728" i="27"/>
  <c r="AP728" i="27"/>
  <c r="AQ728" i="27"/>
  <c r="AH729" i="27"/>
  <c r="AI729" i="27"/>
  <c r="AL729" i="27"/>
  <c r="AM729" i="27"/>
  <c r="AP729" i="27"/>
  <c r="AQ729" i="27"/>
  <c r="AH730" i="27"/>
  <c r="AI730" i="27"/>
  <c r="AL730" i="27"/>
  <c r="AM730" i="27"/>
  <c r="AP730" i="27"/>
  <c r="AQ730" i="27"/>
  <c r="AH731" i="27"/>
  <c r="AI731" i="27"/>
  <c r="AL731" i="27"/>
  <c r="AM731" i="27"/>
  <c r="AP731" i="27"/>
  <c r="AQ731" i="27"/>
  <c r="AH732" i="27"/>
  <c r="AI732" i="27"/>
  <c r="AL732" i="27"/>
  <c r="AM732" i="27"/>
  <c r="AP732" i="27"/>
  <c r="AQ732" i="27"/>
  <c r="AH733" i="27"/>
  <c r="AI733" i="27"/>
  <c r="AL733" i="27"/>
  <c r="AM733" i="27"/>
  <c r="AP733" i="27"/>
  <c r="AQ733" i="27"/>
  <c r="AH734" i="27"/>
  <c r="AI734" i="27"/>
  <c r="AL734" i="27"/>
  <c r="AM734" i="27"/>
  <c r="AP734" i="27"/>
  <c r="AQ734" i="27"/>
  <c r="AH735" i="27"/>
  <c r="AI735" i="27"/>
  <c r="AL735" i="27"/>
  <c r="AM735" i="27"/>
  <c r="AP735" i="27"/>
  <c r="AQ735" i="27"/>
  <c r="AH736" i="27"/>
  <c r="AI736" i="27"/>
  <c r="AL736" i="27"/>
  <c r="AM736" i="27"/>
  <c r="AP736" i="27"/>
  <c r="AQ736" i="27"/>
  <c r="AH737" i="27"/>
  <c r="AI737" i="27"/>
  <c r="AL737" i="27"/>
  <c r="AM737" i="27"/>
  <c r="AP737" i="27"/>
  <c r="AQ737" i="27"/>
  <c r="AH738" i="27"/>
  <c r="AI738" i="27"/>
  <c r="AL738" i="27"/>
  <c r="AM738" i="27"/>
  <c r="AP738" i="27"/>
  <c r="AQ738" i="27"/>
  <c r="AH739" i="27"/>
  <c r="AI739" i="27"/>
  <c r="AL739" i="27"/>
  <c r="AM739" i="27"/>
  <c r="AP739" i="27"/>
  <c r="AQ739" i="27"/>
  <c r="AH740" i="27"/>
  <c r="AI740" i="27"/>
  <c r="AL740" i="27"/>
  <c r="AM740" i="27"/>
  <c r="AP740" i="27"/>
  <c r="AQ740" i="27"/>
  <c r="AH741" i="27"/>
  <c r="AI741" i="27"/>
  <c r="AL741" i="27"/>
  <c r="AM741" i="27"/>
  <c r="AP741" i="27"/>
  <c r="AQ741" i="27"/>
  <c r="AH742" i="27"/>
  <c r="AI742" i="27"/>
  <c r="AL742" i="27"/>
  <c r="AM742" i="27"/>
  <c r="AP742" i="27"/>
  <c r="AQ742" i="27"/>
  <c r="AH743" i="27"/>
  <c r="AI743" i="27"/>
  <c r="AL743" i="27"/>
  <c r="AM743" i="27"/>
  <c r="AP743" i="27"/>
  <c r="AQ743" i="27"/>
  <c r="AH744" i="27"/>
  <c r="AI744" i="27"/>
  <c r="AL744" i="27"/>
  <c r="AM744" i="27"/>
  <c r="AP744" i="27"/>
  <c r="AQ744" i="27"/>
  <c r="AH745" i="27"/>
  <c r="AI745" i="27"/>
  <c r="AL745" i="27"/>
  <c r="AM745" i="27"/>
  <c r="AP745" i="27"/>
  <c r="AQ745" i="27"/>
  <c r="AH746" i="27"/>
  <c r="AI746" i="27"/>
  <c r="AL746" i="27"/>
  <c r="AM746" i="27"/>
  <c r="AP746" i="27"/>
  <c r="AQ746" i="27"/>
  <c r="AH747" i="27"/>
  <c r="AI747" i="27"/>
  <c r="AL747" i="27"/>
  <c r="AM747" i="27"/>
  <c r="AP747" i="27"/>
  <c r="AQ747" i="27"/>
  <c r="AH748" i="27"/>
  <c r="AI748" i="27"/>
  <c r="AL748" i="27"/>
  <c r="AM748" i="27"/>
  <c r="AP748" i="27"/>
  <c r="AQ748" i="27"/>
  <c r="AH749" i="27"/>
  <c r="AI749" i="27"/>
  <c r="AL749" i="27"/>
  <c r="AM749" i="27"/>
  <c r="AP749" i="27"/>
  <c r="AQ749" i="27"/>
  <c r="AH750" i="27"/>
  <c r="AI750" i="27"/>
  <c r="AL750" i="27"/>
  <c r="AM750" i="27"/>
  <c r="AP750" i="27"/>
  <c r="AQ750" i="27"/>
  <c r="AH751" i="27"/>
  <c r="AI751" i="27"/>
  <c r="AL751" i="27"/>
  <c r="AM751" i="27"/>
  <c r="AP751" i="27"/>
  <c r="AQ751" i="27"/>
  <c r="AH752" i="27"/>
  <c r="AI752" i="27"/>
  <c r="AL752" i="27"/>
  <c r="AM752" i="27"/>
  <c r="AP752" i="27"/>
  <c r="AQ752" i="27"/>
  <c r="AH753" i="27"/>
  <c r="AI753" i="27"/>
  <c r="AL753" i="27"/>
  <c r="AM753" i="27"/>
  <c r="AP753" i="27"/>
  <c r="AQ753" i="27"/>
  <c r="AH754" i="27"/>
  <c r="AI754" i="27"/>
  <c r="AL754" i="27"/>
  <c r="AM754" i="27"/>
  <c r="AP754" i="27"/>
  <c r="AQ754" i="27"/>
  <c r="AH755" i="27"/>
  <c r="AI755" i="27"/>
  <c r="AL755" i="27"/>
  <c r="AM755" i="27"/>
  <c r="AP755" i="27"/>
  <c r="AQ755" i="27"/>
  <c r="AH756" i="27"/>
  <c r="AI756" i="27"/>
  <c r="AL756" i="27"/>
  <c r="AM756" i="27"/>
  <c r="AP756" i="27"/>
  <c r="AQ756" i="27"/>
  <c r="AH757" i="27"/>
  <c r="AI757" i="27"/>
  <c r="AL757" i="27"/>
  <c r="AM757" i="27"/>
  <c r="AP757" i="27"/>
  <c r="AQ757" i="27"/>
  <c r="AH758" i="27"/>
  <c r="AI758" i="27"/>
  <c r="AL758" i="27"/>
  <c r="AM758" i="27"/>
  <c r="AP758" i="27"/>
  <c r="AQ758" i="27"/>
  <c r="AH759" i="27"/>
  <c r="AI759" i="27"/>
  <c r="AL759" i="27"/>
  <c r="AM759" i="27"/>
  <c r="AP759" i="27"/>
  <c r="AQ759" i="27"/>
  <c r="AH760" i="27"/>
  <c r="AI760" i="27"/>
  <c r="AL760" i="27"/>
  <c r="AM760" i="27"/>
  <c r="AP760" i="27"/>
  <c r="AQ760" i="27"/>
  <c r="AH761" i="27"/>
  <c r="AI761" i="27"/>
  <c r="AL761" i="27"/>
  <c r="AM761" i="27"/>
  <c r="AP761" i="27"/>
  <c r="AQ761" i="27"/>
  <c r="AH762" i="27"/>
  <c r="AI762" i="27"/>
  <c r="AL762" i="27"/>
  <c r="AM762" i="27"/>
  <c r="AP762" i="27"/>
  <c r="AQ762" i="27"/>
  <c r="AH763" i="27"/>
  <c r="AI763" i="27"/>
  <c r="AL763" i="27"/>
  <c r="AM763" i="27"/>
  <c r="AP763" i="27"/>
  <c r="AQ763" i="27"/>
  <c r="AH764" i="27"/>
  <c r="AI764" i="27"/>
  <c r="AL764" i="27"/>
  <c r="AM764" i="27"/>
  <c r="AP764" i="27"/>
  <c r="AQ764" i="27"/>
  <c r="AH765" i="27"/>
  <c r="AI765" i="27"/>
  <c r="AL765" i="27"/>
  <c r="AM765" i="27"/>
  <c r="AP765" i="27"/>
  <c r="AQ765" i="27"/>
  <c r="AH766" i="27"/>
  <c r="AI766" i="27"/>
  <c r="AL766" i="27"/>
  <c r="AM766" i="27"/>
  <c r="AP766" i="27"/>
  <c r="AQ766" i="27"/>
  <c r="AH767" i="27"/>
  <c r="AI767" i="27"/>
  <c r="AL767" i="27"/>
  <c r="AM767" i="27"/>
  <c r="AP767" i="27"/>
  <c r="AQ767" i="27"/>
  <c r="AH768" i="27"/>
  <c r="AI768" i="27"/>
  <c r="AL768" i="27"/>
  <c r="AM768" i="27"/>
  <c r="AP768" i="27"/>
  <c r="AQ768" i="27"/>
  <c r="AH769" i="27"/>
  <c r="AI769" i="27"/>
  <c r="AL769" i="27"/>
  <c r="AM769" i="27"/>
  <c r="AP769" i="27"/>
  <c r="AQ769" i="27"/>
  <c r="AH770" i="27"/>
  <c r="AI770" i="27"/>
  <c r="AL770" i="27"/>
  <c r="AM770" i="27"/>
  <c r="AP770" i="27"/>
  <c r="AQ770" i="27"/>
  <c r="AH771" i="27"/>
  <c r="AI771" i="27"/>
  <c r="AL771" i="27"/>
  <c r="AM771" i="27"/>
  <c r="AP771" i="27"/>
  <c r="AQ771" i="27"/>
  <c r="AH772" i="27"/>
  <c r="AI772" i="27"/>
  <c r="AL772" i="27"/>
  <c r="AM772" i="27"/>
  <c r="AP772" i="27"/>
  <c r="AQ772" i="27"/>
  <c r="AH773" i="27"/>
  <c r="AI773" i="27"/>
  <c r="AL773" i="27"/>
  <c r="AM773" i="27"/>
  <c r="AP773" i="27"/>
  <c r="AQ773" i="27"/>
  <c r="AH774" i="27"/>
  <c r="AI774" i="27"/>
  <c r="AL774" i="27"/>
  <c r="AM774" i="27"/>
  <c r="AP774" i="27"/>
  <c r="AQ774" i="27"/>
  <c r="AH775" i="27"/>
  <c r="AI775" i="27"/>
  <c r="AL775" i="27"/>
  <c r="AM775" i="27"/>
  <c r="AP775" i="27"/>
  <c r="AQ775" i="27"/>
  <c r="AH776" i="27"/>
  <c r="AI776" i="27"/>
  <c r="AL776" i="27"/>
  <c r="AM776" i="27"/>
  <c r="AP776" i="27"/>
  <c r="AQ776" i="27"/>
  <c r="AH777" i="27"/>
  <c r="AI777" i="27"/>
  <c r="AL777" i="27"/>
  <c r="AM777" i="27"/>
  <c r="AP777" i="27"/>
  <c r="AQ777" i="27"/>
  <c r="AH778" i="27"/>
  <c r="AI778" i="27"/>
  <c r="AL778" i="27"/>
  <c r="AM778" i="27"/>
  <c r="AP778" i="27"/>
  <c r="AQ778" i="27"/>
  <c r="AH779" i="27"/>
  <c r="AI779" i="27"/>
  <c r="AL779" i="27"/>
  <c r="AM779" i="27"/>
  <c r="AP779" i="27"/>
  <c r="AQ779" i="27"/>
  <c r="AH780" i="27"/>
  <c r="AI780" i="27"/>
  <c r="AL780" i="27"/>
  <c r="AM780" i="27"/>
  <c r="AP780" i="27"/>
  <c r="AQ780" i="27"/>
  <c r="AH781" i="27"/>
  <c r="AI781" i="27"/>
  <c r="AL781" i="27"/>
  <c r="AM781" i="27"/>
  <c r="AP781" i="27"/>
  <c r="AQ781" i="27"/>
  <c r="AH782" i="27"/>
  <c r="AI782" i="27"/>
  <c r="AL782" i="27"/>
  <c r="AM782" i="27"/>
  <c r="AP782" i="27"/>
  <c r="AQ782" i="27"/>
  <c r="AH783" i="27"/>
  <c r="AI783" i="27"/>
  <c r="AL783" i="27"/>
  <c r="AM783" i="27"/>
  <c r="AP783" i="27"/>
  <c r="AQ783" i="27"/>
  <c r="AH784" i="27"/>
  <c r="AI784" i="27"/>
  <c r="AL784" i="27"/>
  <c r="AM784" i="27"/>
  <c r="AP784" i="27"/>
  <c r="AQ784" i="27"/>
  <c r="AH785" i="27"/>
  <c r="AI785" i="27"/>
  <c r="AL785" i="27"/>
  <c r="AM785" i="27"/>
  <c r="AP785" i="27"/>
  <c r="AQ785" i="27"/>
  <c r="AH786" i="27"/>
  <c r="AI786" i="27"/>
  <c r="AL786" i="27"/>
  <c r="AM786" i="27"/>
  <c r="AP786" i="27"/>
  <c r="AQ786" i="27"/>
  <c r="AH787" i="27"/>
  <c r="AI787" i="27"/>
  <c r="AL787" i="27"/>
  <c r="AM787" i="27"/>
  <c r="AP787" i="27"/>
  <c r="AQ787" i="27"/>
  <c r="AH788" i="27"/>
  <c r="AI788" i="27"/>
  <c r="AL788" i="27"/>
  <c r="AM788" i="27"/>
  <c r="AP788" i="27"/>
  <c r="AQ788" i="27"/>
  <c r="AH789" i="27"/>
  <c r="AI789" i="27"/>
  <c r="AL789" i="27"/>
  <c r="AM789" i="27"/>
  <c r="AP789" i="27"/>
  <c r="AQ789" i="27"/>
  <c r="AH790" i="27"/>
  <c r="AI790" i="27"/>
  <c r="AL790" i="27"/>
  <c r="AM790" i="27"/>
  <c r="AP790" i="27"/>
  <c r="AQ790" i="27"/>
  <c r="AH791" i="27"/>
  <c r="AI791" i="27"/>
  <c r="AL791" i="27"/>
  <c r="AM791" i="27"/>
  <c r="AP791" i="27"/>
  <c r="AQ791" i="27"/>
  <c r="AH792" i="27"/>
  <c r="AI792" i="27"/>
  <c r="AL792" i="27"/>
  <c r="AM792" i="27"/>
  <c r="AP792" i="27"/>
  <c r="AQ792" i="27"/>
  <c r="AH793" i="27"/>
  <c r="AI793" i="27"/>
  <c r="AL793" i="27"/>
  <c r="AM793" i="27"/>
  <c r="AP793" i="27"/>
  <c r="AQ793" i="27"/>
  <c r="AH794" i="27"/>
  <c r="AI794" i="27"/>
  <c r="AL794" i="27"/>
  <c r="AM794" i="27"/>
  <c r="AP794" i="27"/>
  <c r="AQ794" i="27"/>
  <c r="AH795" i="27"/>
  <c r="AI795" i="27"/>
  <c r="AL795" i="27"/>
  <c r="AM795" i="27"/>
  <c r="AP795" i="27"/>
  <c r="AQ795" i="27"/>
  <c r="AH796" i="27"/>
  <c r="AI796" i="27"/>
  <c r="AL796" i="27"/>
  <c r="AM796" i="27"/>
  <c r="AP796" i="27"/>
  <c r="AQ796" i="27"/>
  <c r="AH797" i="27"/>
  <c r="AI797" i="27"/>
  <c r="AL797" i="27"/>
  <c r="AM797" i="27"/>
  <c r="AP797" i="27"/>
  <c r="AQ797" i="27"/>
  <c r="AH798" i="27"/>
  <c r="AI798" i="27"/>
  <c r="AL798" i="27"/>
  <c r="AM798" i="27"/>
  <c r="AP798" i="27"/>
  <c r="AQ798" i="27"/>
  <c r="AH799" i="27"/>
  <c r="AI799" i="27"/>
  <c r="AL799" i="27"/>
  <c r="AM799" i="27"/>
  <c r="AP799" i="27"/>
  <c r="AQ799" i="27"/>
  <c r="AH800" i="27"/>
  <c r="AI800" i="27"/>
  <c r="AL800" i="27"/>
  <c r="AM800" i="27"/>
  <c r="AP800" i="27"/>
  <c r="AQ800" i="27"/>
  <c r="AH801" i="27"/>
  <c r="AI801" i="27"/>
  <c r="AL801" i="27"/>
  <c r="AM801" i="27"/>
  <c r="AP801" i="27"/>
  <c r="AQ801" i="27"/>
  <c r="AH802" i="27"/>
  <c r="AI802" i="27"/>
  <c r="AL802" i="27"/>
  <c r="AM802" i="27"/>
  <c r="AP802" i="27"/>
  <c r="AQ802" i="27"/>
  <c r="AH803" i="27"/>
  <c r="AI803" i="27"/>
  <c r="AL803" i="27"/>
  <c r="AM803" i="27"/>
  <c r="AP803" i="27"/>
  <c r="AQ803" i="27"/>
  <c r="AH804" i="27"/>
  <c r="AI804" i="27"/>
  <c r="AL804" i="27"/>
  <c r="AM804" i="27"/>
  <c r="AP804" i="27"/>
  <c r="AQ804" i="27"/>
  <c r="AH805" i="27"/>
  <c r="AI805" i="27"/>
  <c r="AL805" i="27"/>
  <c r="AM805" i="27"/>
  <c r="AP805" i="27"/>
  <c r="AQ805" i="27"/>
  <c r="AH806" i="27"/>
  <c r="AI806" i="27"/>
  <c r="AL806" i="27"/>
  <c r="AM806" i="27"/>
  <c r="AP806" i="27"/>
  <c r="AQ806" i="27"/>
  <c r="AH807" i="27"/>
  <c r="AI807" i="27"/>
  <c r="AL807" i="27"/>
  <c r="AM807" i="27"/>
  <c r="AP807" i="27"/>
  <c r="AQ807" i="27"/>
  <c r="AH808" i="27"/>
  <c r="AI808" i="27"/>
  <c r="AL808" i="27"/>
  <c r="AM808" i="27"/>
  <c r="AP808" i="27"/>
  <c r="AQ808" i="27"/>
  <c r="AH809" i="27"/>
  <c r="AI809" i="27"/>
  <c r="AL809" i="27"/>
  <c r="AM809" i="27"/>
  <c r="AP809" i="27"/>
  <c r="AQ809" i="27"/>
  <c r="AH810" i="27"/>
  <c r="AI810" i="27"/>
  <c r="AL810" i="27"/>
  <c r="AM810" i="27"/>
  <c r="AP810" i="27"/>
  <c r="AQ810" i="27"/>
  <c r="AH811" i="27"/>
  <c r="AI811" i="27"/>
  <c r="AL811" i="27"/>
  <c r="AM811" i="27"/>
  <c r="AP811" i="27"/>
  <c r="AQ811" i="27"/>
  <c r="AH812" i="27"/>
  <c r="AI812" i="27"/>
  <c r="AL812" i="27"/>
  <c r="AM812" i="27"/>
  <c r="AP812" i="27"/>
  <c r="AQ812" i="27"/>
  <c r="AH813" i="27"/>
  <c r="AI813" i="27"/>
  <c r="AL813" i="27"/>
  <c r="AM813" i="27"/>
  <c r="AP813" i="27"/>
  <c r="AQ813" i="27"/>
  <c r="AH814" i="27"/>
  <c r="AI814" i="27"/>
  <c r="AL814" i="27"/>
  <c r="AM814" i="27"/>
  <c r="AP814" i="27"/>
  <c r="AQ814" i="27"/>
  <c r="AH815" i="27"/>
  <c r="AI815" i="27"/>
  <c r="AL815" i="27"/>
  <c r="AM815" i="27"/>
  <c r="AP815" i="27"/>
  <c r="AQ815" i="27"/>
  <c r="AH816" i="27"/>
  <c r="AI816" i="27"/>
  <c r="AL816" i="27"/>
  <c r="AM816" i="27"/>
  <c r="AP816" i="27"/>
  <c r="AQ816" i="27"/>
  <c r="AH817" i="27"/>
  <c r="AI817" i="27"/>
  <c r="AL817" i="27"/>
  <c r="AM817" i="27"/>
  <c r="AP817" i="27"/>
  <c r="AQ817" i="27"/>
  <c r="AH818" i="27"/>
  <c r="AI818" i="27"/>
  <c r="AL818" i="27"/>
  <c r="AM818" i="27"/>
  <c r="AP818" i="27"/>
  <c r="AQ818" i="27"/>
  <c r="AH819" i="27"/>
  <c r="AI819" i="27"/>
  <c r="AL819" i="27"/>
  <c r="AM819" i="27"/>
  <c r="AP819" i="27"/>
  <c r="AQ819" i="27"/>
  <c r="AH820" i="27"/>
  <c r="AI820" i="27"/>
  <c r="AL820" i="27"/>
  <c r="AM820" i="27"/>
  <c r="AP820" i="27"/>
  <c r="AQ820" i="27"/>
  <c r="AH821" i="27"/>
  <c r="AI821" i="27"/>
  <c r="AL821" i="27"/>
  <c r="AM821" i="27"/>
  <c r="AP821" i="27"/>
  <c r="AQ821" i="27"/>
  <c r="AH822" i="27"/>
  <c r="AI822" i="27"/>
  <c r="AL822" i="27"/>
  <c r="AM822" i="27"/>
  <c r="AP822" i="27"/>
  <c r="AQ822" i="27"/>
  <c r="AH823" i="27"/>
  <c r="AI823" i="27"/>
  <c r="AL823" i="27"/>
  <c r="AM823" i="27"/>
  <c r="AP823" i="27"/>
  <c r="AQ823" i="27"/>
  <c r="AH824" i="27"/>
  <c r="AI824" i="27"/>
  <c r="AL824" i="27"/>
  <c r="AM824" i="27"/>
  <c r="AP824" i="27"/>
  <c r="AQ824" i="27"/>
  <c r="AH825" i="27"/>
  <c r="AI825" i="27"/>
  <c r="AL825" i="27"/>
  <c r="AM825" i="27"/>
  <c r="AP825" i="27"/>
  <c r="AQ825" i="27"/>
  <c r="AH826" i="27"/>
  <c r="AI826" i="27"/>
  <c r="AL826" i="27"/>
  <c r="AM826" i="27"/>
  <c r="AP826" i="27"/>
  <c r="AQ826" i="27"/>
  <c r="AH827" i="27"/>
  <c r="AI827" i="27"/>
  <c r="AL827" i="27"/>
  <c r="AM827" i="27"/>
  <c r="AP827" i="27"/>
  <c r="AQ827" i="27"/>
  <c r="AH828" i="27"/>
  <c r="AI828" i="27"/>
  <c r="AL828" i="27"/>
  <c r="AM828" i="27"/>
  <c r="AP828" i="27"/>
  <c r="AQ828" i="27"/>
  <c r="AH829" i="27"/>
  <c r="AI829" i="27"/>
  <c r="AL829" i="27"/>
  <c r="AM829" i="27"/>
  <c r="AP829" i="27"/>
  <c r="AQ829" i="27"/>
  <c r="AH830" i="27"/>
  <c r="AI830" i="27"/>
  <c r="AL830" i="27"/>
  <c r="AM830" i="27"/>
  <c r="AP830" i="27"/>
  <c r="AQ830" i="27"/>
  <c r="AH831" i="27"/>
  <c r="AI831" i="27"/>
  <c r="AL831" i="27"/>
  <c r="AM831" i="27"/>
  <c r="AP831" i="27"/>
  <c r="AQ831" i="27"/>
  <c r="AH832" i="27"/>
  <c r="AI832" i="27"/>
  <c r="AL832" i="27"/>
  <c r="AM832" i="27"/>
  <c r="AP832" i="27"/>
  <c r="AQ832" i="27"/>
  <c r="AH833" i="27"/>
  <c r="AI833" i="27"/>
  <c r="AL833" i="27"/>
  <c r="AM833" i="27"/>
  <c r="AP833" i="27"/>
  <c r="AQ833" i="27"/>
  <c r="AH834" i="27"/>
  <c r="AI834" i="27"/>
  <c r="AL834" i="27"/>
  <c r="AM834" i="27"/>
  <c r="AP834" i="27"/>
  <c r="AQ834" i="27"/>
  <c r="AH835" i="27"/>
  <c r="AI835" i="27"/>
  <c r="AL835" i="27"/>
  <c r="AM835" i="27"/>
  <c r="AP835" i="27"/>
  <c r="AQ835" i="27"/>
  <c r="AH836" i="27"/>
  <c r="AI836" i="27"/>
  <c r="AL836" i="27"/>
  <c r="AM836" i="27"/>
  <c r="AP836" i="27"/>
  <c r="AQ836" i="27"/>
  <c r="AH837" i="27"/>
  <c r="AI837" i="27"/>
  <c r="AL837" i="27"/>
  <c r="AM837" i="27"/>
  <c r="AP837" i="27"/>
  <c r="AQ837" i="27"/>
  <c r="AH838" i="27"/>
  <c r="AI838" i="27"/>
  <c r="AL838" i="27"/>
  <c r="AM838" i="27"/>
  <c r="AP838" i="27"/>
  <c r="AQ838" i="27"/>
  <c r="AH839" i="27"/>
  <c r="AI839" i="27"/>
  <c r="AL839" i="27"/>
  <c r="AM839" i="27"/>
  <c r="AP839" i="27"/>
  <c r="AQ839" i="27"/>
  <c r="AH840" i="27"/>
  <c r="AI840" i="27"/>
  <c r="AL840" i="27"/>
  <c r="AM840" i="27"/>
  <c r="AP840" i="27"/>
  <c r="AQ840" i="27"/>
  <c r="AH841" i="27"/>
  <c r="AI841" i="27"/>
  <c r="AL841" i="27"/>
  <c r="AM841" i="27"/>
  <c r="AP841" i="27"/>
  <c r="AQ841" i="27"/>
  <c r="AH842" i="27"/>
  <c r="AI842" i="27"/>
  <c r="AL842" i="27"/>
  <c r="AM842" i="27"/>
  <c r="AP842" i="27"/>
  <c r="AQ842" i="27"/>
  <c r="AH843" i="27"/>
  <c r="AI843" i="27"/>
  <c r="AL843" i="27"/>
  <c r="AM843" i="27"/>
  <c r="AP843" i="27"/>
  <c r="AQ843" i="27"/>
  <c r="AH844" i="27"/>
  <c r="AI844" i="27"/>
  <c r="AL844" i="27"/>
  <c r="AM844" i="27"/>
  <c r="AP844" i="27"/>
  <c r="AQ844" i="27"/>
  <c r="AH845" i="27"/>
  <c r="AI845" i="27"/>
  <c r="AL845" i="27"/>
  <c r="AM845" i="27"/>
  <c r="AP845" i="27"/>
  <c r="AQ845" i="27"/>
  <c r="AH846" i="27"/>
  <c r="AI846" i="27"/>
  <c r="AL846" i="27"/>
  <c r="AM846" i="27"/>
  <c r="AP846" i="27"/>
  <c r="AQ846" i="27"/>
  <c r="AH847" i="27"/>
  <c r="AI847" i="27"/>
  <c r="AL847" i="27"/>
  <c r="AM847" i="27"/>
  <c r="AP847" i="27"/>
  <c r="AQ847" i="27"/>
  <c r="AH848" i="27"/>
  <c r="AI848" i="27"/>
  <c r="AL848" i="27"/>
  <c r="AM848" i="27"/>
  <c r="AP848" i="27"/>
  <c r="AQ848" i="27"/>
  <c r="AH849" i="27"/>
  <c r="AI849" i="27"/>
  <c r="AL849" i="27"/>
  <c r="AM849" i="27"/>
  <c r="AP849" i="27"/>
  <c r="AQ849" i="27"/>
  <c r="AH850" i="27"/>
  <c r="AI850" i="27"/>
  <c r="AL850" i="27"/>
  <c r="AM850" i="27"/>
  <c r="AP850" i="27"/>
  <c r="AQ850" i="27"/>
  <c r="AH851" i="27"/>
  <c r="AI851" i="27"/>
  <c r="AL851" i="27"/>
  <c r="AM851" i="27"/>
  <c r="AP851" i="27"/>
  <c r="AQ851" i="27"/>
  <c r="AH852" i="27"/>
  <c r="AI852" i="27"/>
  <c r="AL852" i="27"/>
  <c r="AM852" i="27"/>
  <c r="AP852" i="27"/>
  <c r="AQ852" i="27"/>
  <c r="AH853" i="27"/>
  <c r="AI853" i="27"/>
  <c r="AL853" i="27"/>
  <c r="AM853" i="27"/>
  <c r="AP853" i="27"/>
  <c r="AQ853" i="27"/>
  <c r="AH854" i="27"/>
  <c r="AI854" i="27"/>
  <c r="AL854" i="27"/>
  <c r="AM854" i="27"/>
  <c r="AP854" i="27"/>
  <c r="AQ854" i="27"/>
  <c r="AH855" i="27"/>
  <c r="AI855" i="27"/>
  <c r="AL855" i="27"/>
  <c r="AM855" i="27"/>
  <c r="AP855" i="27"/>
  <c r="AQ855" i="27"/>
  <c r="AH856" i="27"/>
  <c r="AI856" i="27"/>
  <c r="AL856" i="27"/>
  <c r="AM856" i="27"/>
  <c r="AP856" i="27"/>
  <c r="AQ856" i="27"/>
  <c r="AH857" i="27"/>
  <c r="AI857" i="27"/>
  <c r="AL857" i="27"/>
  <c r="AM857" i="27"/>
  <c r="AP857" i="27"/>
  <c r="AQ857" i="27"/>
  <c r="AH858" i="27"/>
  <c r="AI858" i="27"/>
  <c r="AL858" i="27"/>
  <c r="AM858" i="27"/>
  <c r="AP858" i="27"/>
  <c r="AQ858" i="27"/>
  <c r="AH859" i="27"/>
  <c r="AI859" i="27"/>
  <c r="AL859" i="27"/>
  <c r="AM859" i="27"/>
  <c r="AP859" i="27"/>
  <c r="AQ859" i="27"/>
  <c r="AH860" i="27"/>
  <c r="AI860" i="27"/>
  <c r="AL860" i="27"/>
  <c r="AM860" i="27"/>
  <c r="AP860" i="27"/>
  <c r="AQ860" i="27"/>
  <c r="AH861" i="27"/>
  <c r="AI861" i="27"/>
  <c r="AL861" i="27"/>
  <c r="AM861" i="27"/>
  <c r="AP861" i="27"/>
  <c r="AQ861" i="27"/>
  <c r="AH862" i="27"/>
  <c r="AI862" i="27"/>
  <c r="AL862" i="27"/>
  <c r="AM862" i="27"/>
  <c r="AP862" i="27"/>
  <c r="AQ862" i="27"/>
  <c r="AH863" i="27"/>
  <c r="AI863" i="27"/>
  <c r="AL863" i="27"/>
  <c r="AM863" i="27"/>
  <c r="AP863" i="27"/>
  <c r="AQ863" i="27"/>
  <c r="AH864" i="27"/>
  <c r="AI864" i="27"/>
  <c r="AL864" i="27"/>
  <c r="AM864" i="27"/>
  <c r="AP864" i="27"/>
  <c r="AQ864" i="27"/>
  <c r="AH865" i="27"/>
  <c r="AI865" i="27"/>
  <c r="AL865" i="27"/>
  <c r="AM865" i="27"/>
  <c r="AP865" i="27"/>
  <c r="AQ865" i="27"/>
  <c r="AH866" i="27"/>
  <c r="AI866" i="27"/>
  <c r="AL866" i="27"/>
  <c r="AM866" i="27"/>
  <c r="AP866" i="27"/>
  <c r="AQ866" i="27"/>
  <c r="AH867" i="27"/>
  <c r="AI867" i="27"/>
  <c r="AL867" i="27"/>
  <c r="AM867" i="27"/>
  <c r="AP867" i="27"/>
  <c r="AQ867" i="27"/>
  <c r="AH868" i="27"/>
  <c r="AI868" i="27"/>
  <c r="AL868" i="27"/>
  <c r="AM868" i="27"/>
  <c r="AP868" i="27"/>
  <c r="AQ868" i="27"/>
  <c r="AH869" i="27"/>
  <c r="AI869" i="27"/>
  <c r="AL869" i="27"/>
  <c r="AM869" i="27"/>
  <c r="AP869" i="27"/>
  <c r="AQ869" i="27"/>
  <c r="AH870" i="27"/>
  <c r="AI870" i="27"/>
  <c r="AL870" i="27"/>
  <c r="AM870" i="27"/>
  <c r="AP870" i="27"/>
  <c r="AQ870" i="27"/>
  <c r="AH871" i="27"/>
  <c r="AI871" i="27"/>
  <c r="AL871" i="27"/>
  <c r="AM871" i="27"/>
  <c r="AP871" i="27"/>
  <c r="AQ871" i="27"/>
  <c r="AH872" i="27"/>
  <c r="AI872" i="27"/>
  <c r="AL872" i="27"/>
  <c r="AM872" i="27"/>
  <c r="AP872" i="27"/>
  <c r="AQ872" i="27"/>
  <c r="AH873" i="27"/>
  <c r="AI873" i="27"/>
  <c r="AL873" i="27"/>
  <c r="AM873" i="27"/>
  <c r="AP873" i="27"/>
  <c r="AQ873" i="27"/>
  <c r="AH874" i="27"/>
  <c r="AI874" i="27"/>
  <c r="AL874" i="27"/>
  <c r="AM874" i="27"/>
  <c r="AP874" i="27"/>
  <c r="AQ874" i="27"/>
  <c r="AH875" i="27"/>
  <c r="AI875" i="27"/>
  <c r="AL875" i="27"/>
  <c r="AM875" i="27"/>
  <c r="AP875" i="27"/>
  <c r="AQ875" i="27"/>
  <c r="AH876" i="27"/>
  <c r="AI876" i="27"/>
  <c r="AL876" i="27"/>
  <c r="AM876" i="27"/>
  <c r="AP876" i="27"/>
  <c r="AQ876" i="27"/>
  <c r="AH877" i="27"/>
  <c r="AI877" i="27"/>
  <c r="AL877" i="27"/>
  <c r="AM877" i="27"/>
  <c r="AP877" i="27"/>
  <c r="AQ877" i="27"/>
  <c r="AH878" i="27"/>
  <c r="AI878" i="27"/>
  <c r="AL878" i="27"/>
  <c r="AM878" i="27"/>
  <c r="AP878" i="27"/>
  <c r="AQ878" i="27"/>
  <c r="AH879" i="27"/>
  <c r="AI879" i="27"/>
  <c r="AL879" i="27"/>
  <c r="AM879" i="27"/>
  <c r="AP879" i="27"/>
  <c r="AQ879" i="27"/>
  <c r="AH880" i="27"/>
  <c r="AI880" i="27"/>
  <c r="AL880" i="27"/>
  <c r="AM880" i="27"/>
  <c r="AP880" i="27"/>
  <c r="AQ880" i="27"/>
  <c r="AH881" i="27"/>
  <c r="AI881" i="27"/>
  <c r="AL881" i="27"/>
  <c r="AM881" i="27"/>
  <c r="AP881" i="27"/>
  <c r="AQ881" i="27"/>
  <c r="AH882" i="27"/>
  <c r="AI882" i="27"/>
  <c r="AL882" i="27"/>
  <c r="AM882" i="27"/>
  <c r="AP882" i="27"/>
  <c r="AQ882" i="27"/>
  <c r="AH883" i="27"/>
  <c r="AI883" i="27"/>
  <c r="AL883" i="27"/>
  <c r="AM883" i="27"/>
  <c r="AP883" i="27"/>
  <c r="AQ883" i="27"/>
  <c r="AH884" i="27"/>
  <c r="AI884" i="27"/>
  <c r="AL884" i="27"/>
  <c r="AM884" i="27"/>
  <c r="AP884" i="27"/>
  <c r="AQ884" i="27"/>
  <c r="AH885" i="27"/>
  <c r="AI885" i="27"/>
  <c r="AL885" i="27"/>
  <c r="AM885" i="27"/>
  <c r="AP885" i="27"/>
  <c r="AQ885" i="27"/>
  <c r="AH886" i="27"/>
  <c r="AI886" i="27"/>
  <c r="AL886" i="27"/>
  <c r="AM886" i="27"/>
  <c r="AP886" i="27"/>
  <c r="AQ886" i="27"/>
  <c r="AH887" i="27"/>
  <c r="AI887" i="27"/>
  <c r="AL887" i="27"/>
  <c r="AM887" i="27"/>
  <c r="AP887" i="27"/>
  <c r="AQ887" i="27"/>
  <c r="AH888" i="27"/>
  <c r="AI888" i="27"/>
  <c r="AL888" i="27"/>
  <c r="AM888" i="27"/>
  <c r="AP888" i="27"/>
  <c r="AQ888" i="27"/>
  <c r="AH889" i="27"/>
  <c r="AI889" i="27"/>
  <c r="AL889" i="27"/>
  <c r="AM889" i="27"/>
  <c r="AP889" i="27"/>
  <c r="AQ889" i="27"/>
  <c r="AH890" i="27"/>
  <c r="AI890" i="27"/>
  <c r="AL890" i="27"/>
  <c r="AM890" i="27"/>
  <c r="AP890" i="27"/>
  <c r="AQ890" i="27"/>
  <c r="AH891" i="27"/>
  <c r="AI891" i="27"/>
  <c r="AL891" i="27"/>
  <c r="AM891" i="27"/>
  <c r="AP891" i="27"/>
  <c r="AQ891" i="27"/>
  <c r="AH892" i="27"/>
  <c r="AI892" i="27"/>
  <c r="AL892" i="27"/>
  <c r="AM892" i="27"/>
  <c r="AP892" i="27"/>
  <c r="AQ892" i="27"/>
  <c r="AH893" i="27"/>
  <c r="AI893" i="27"/>
  <c r="AL893" i="27"/>
  <c r="AM893" i="27"/>
  <c r="AP893" i="27"/>
  <c r="AQ893" i="27"/>
  <c r="AH894" i="27"/>
  <c r="AI894" i="27"/>
  <c r="AL894" i="27"/>
  <c r="AM894" i="27"/>
  <c r="AP894" i="27"/>
  <c r="AQ894" i="27"/>
  <c r="AH895" i="27"/>
  <c r="AI895" i="27"/>
  <c r="AL895" i="27"/>
  <c r="AM895" i="27"/>
  <c r="AP895" i="27"/>
  <c r="AQ895" i="27"/>
  <c r="AH896" i="27"/>
  <c r="AI896" i="27"/>
  <c r="AL896" i="27"/>
  <c r="AM896" i="27"/>
  <c r="AP896" i="27"/>
  <c r="AQ896" i="27"/>
  <c r="AH897" i="27"/>
  <c r="AI897" i="27"/>
  <c r="AL897" i="27"/>
  <c r="AM897" i="27"/>
  <c r="AP897" i="27"/>
  <c r="AQ897" i="27"/>
  <c r="AH898" i="27"/>
  <c r="AI898" i="27"/>
  <c r="AL898" i="27"/>
  <c r="AM898" i="27"/>
  <c r="AP898" i="27"/>
  <c r="AQ898" i="27"/>
  <c r="AH899" i="27"/>
  <c r="AI899" i="27"/>
  <c r="AL899" i="27"/>
  <c r="AM899" i="27"/>
  <c r="AP899" i="27"/>
  <c r="AQ899" i="27"/>
  <c r="AH900" i="27"/>
  <c r="AI900" i="27"/>
  <c r="AL900" i="27"/>
  <c r="AM900" i="27"/>
  <c r="AP900" i="27"/>
  <c r="AQ900" i="27"/>
  <c r="AH901" i="27"/>
  <c r="AI901" i="27"/>
  <c r="AL901" i="27"/>
  <c r="AM901" i="27"/>
  <c r="AP901" i="27"/>
  <c r="AQ901" i="27"/>
  <c r="AH902" i="27"/>
  <c r="AI902" i="27"/>
  <c r="AL902" i="27"/>
  <c r="AM902" i="27"/>
  <c r="AP902" i="27"/>
  <c r="AQ902" i="27"/>
  <c r="AH903" i="27"/>
  <c r="AI903" i="27"/>
  <c r="AL903" i="27"/>
  <c r="AM903" i="27"/>
  <c r="AP903" i="27"/>
  <c r="AQ903" i="27"/>
  <c r="AH904" i="27"/>
  <c r="AI904" i="27"/>
  <c r="AL904" i="27"/>
  <c r="AM904" i="27"/>
  <c r="AP904" i="27"/>
  <c r="AQ904" i="27"/>
  <c r="AH905" i="27"/>
  <c r="AI905" i="27"/>
  <c r="AL905" i="27"/>
  <c r="AM905" i="27"/>
  <c r="AP905" i="27"/>
  <c r="AQ905" i="27"/>
  <c r="AH906" i="27"/>
  <c r="AI906" i="27"/>
  <c r="AL906" i="27"/>
  <c r="AM906" i="27"/>
  <c r="AP906" i="27"/>
  <c r="AQ906" i="27"/>
  <c r="AH907" i="27"/>
  <c r="AI907" i="27"/>
  <c r="AL907" i="27"/>
  <c r="AM907" i="27"/>
  <c r="AP907" i="27"/>
  <c r="AQ907" i="27"/>
  <c r="AH908" i="27"/>
  <c r="AI908" i="27"/>
  <c r="AL908" i="27"/>
  <c r="AM908" i="27"/>
  <c r="AP908" i="27"/>
  <c r="AQ908" i="27"/>
  <c r="AH909" i="27"/>
  <c r="AI909" i="27"/>
  <c r="AL909" i="27"/>
  <c r="AM909" i="27"/>
  <c r="AP909" i="27"/>
  <c r="AQ909" i="27"/>
  <c r="AH910" i="27"/>
  <c r="AI910" i="27"/>
  <c r="AL910" i="27"/>
  <c r="AM910" i="27"/>
  <c r="AP910" i="27"/>
  <c r="AQ910" i="27"/>
  <c r="AH911" i="27"/>
  <c r="AI911" i="27"/>
  <c r="AL911" i="27"/>
  <c r="AM911" i="27"/>
  <c r="AP911" i="27"/>
  <c r="AQ911" i="27"/>
  <c r="AH912" i="27"/>
  <c r="AI912" i="27"/>
  <c r="AL912" i="27"/>
  <c r="AM912" i="27"/>
  <c r="AP912" i="27"/>
  <c r="AQ912" i="27"/>
  <c r="AH913" i="27"/>
  <c r="AI913" i="27"/>
  <c r="AL913" i="27"/>
  <c r="AM913" i="27"/>
  <c r="AP913" i="27"/>
  <c r="AQ913" i="27"/>
  <c r="AH914" i="27"/>
  <c r="AI914" i="27"/>
  <c r="AL914" i="27"/>
  <c r="AM914" i="27"/>
  <c r="AP914" i="27"/>
  <c r="AQ914" i="27"/>
  <c r="AH915" i="27"/>
  <c r="AI915" i="27"/>
  <c r="AL915" i="27"/>
  <c r="AM915" i="27"/>
  <c r="AP915" i="27"/>
  <c r="AQ915" i="27"/>
  <c r="AH916" i="27"/>
  <c r="AI916" i="27"/>
  <c r="AL916" i="27"/>
  <c r="AM916" i="27"/>
  <c r="AP916" i="27"/>
  <c r="AQ916" i="27"/>
  <c r="AH917" i="27"/>
  <c r="AI917" i="27"/>
  <c r="AL917" i="27"/>
  <c r="AM917" i="27"/>
  <c r="AP917" i="27"/>
  <c r="AQ917" i="27"/>
  <c r="AH918" i="27"/>
  <c r="AI918" i="27"/>
  <c r="AL918" i="27"/>
  <c r="AM918" i="27"/>
  <c r="AP918" i="27"/>
  <c r="AQ918" i="27"/>
  <c r="AH919" i="27"/>
  <c r="AI919" i="27"/>
  <c r="AL919" i="27"/>
  <c r="AM919" i="27"/>
  <c r="AP919" i="27"/>
  <c r="AQ919" i="27"/>
  <c r="AH920" i="27"/>
  <c r="AI920" i="27"/>
  <c r="AL920" i="27"/>
  <c r="AM920" i="27"/>
  <c r="AP920" i="27"/>
  <c r="AQ920" i="27"/>
  <c r="AH921" i="27"/>
  <c r="AI921" i="27"/>
  <c r="AL921" i="27"/>
  <c r="AM921" i="27"/>
  <c r="AP921" i="27"/>
  <c r="AQ921" i="27"/>
  <c r="AH922" i="27"/>
  <c r="AI922" i="27"/>
  <c r="AL922" i="27"/>
  <c r="AM922" i="27"/>
  <c r="AP922" i="27"/>
  <c r="AQ922" i="27"/>
  <c r="AH923" i="27"/>
  <c r="AI923" i="27"/>
  <c r="AL923" i="27"/>
  <c r="AM923" i="27"/>
  <c r="AP923" i="27"/>
  <c r="AQ923" i="27"/>
  <c r="AH924" i="27"/>
  <c r="AI924" i="27"/>
  <c r="AL924" i="27"/>
  <c r="AM924" i="27"/>
  <c r="AP924" i="27"/>
  <c r="AQ924" i="27"/>
  <c r="AH925" i="27"/>
  <c r="AI925" i="27"/>
  <c r="AL925" i="27"/>
  <c r="AM925" i="27"/>
  <c r="AP925" i="27"/>
  <c r="AQ925" i="27"/>
  <c r="AH926" i="27"/>
  <c r="AI926" i="27"/>
  <c r="AL926" i="27"/>
  <c r="AM926" i="27"/>
  <c r="AP926" i="27"/>
  <c r="AQ926" i="27"/>
  <c r="AH927" i="27"/>
  <c r="AI927" i="27"/>
  <c r="AL927" i="27"/>
  <c r="AM927" i="27"/>
  <c r="AP927" i="27"/>
  <c r="AQ927" i="27"/>
  <c r="AH928" i="27"/>
  <c r="AI928" i="27"/>
  <c r="AL928" i="27"/>
  <c r="AM928" i="27"/>
  <c r="AP928" i="27"/>
  <c r="AQ928" i="27"/>
  <c r="AH929" i="27"/>
  <c r="AI929" i="27"/>
  <c r="AL929" i="27"/>
  <c r="AM929" i="27"/>
  <c r="AP929" i="27"/>
  <c r="AQ929" i="27"/>
  <c r="AH930" i="27"/>
  <c r="AI930" i="27"/>
  <c r="AL930" i="27"/>
  <c r="AM930" i="27"/>
  <c r="AP930" i="27"/>
  <c r="AQ930" i="27"/>
  <c r="AH931" i="27"/>
  <c r="AI931" i="27"/>
  <c r="AL931" i="27"/>
  <c r="AM931" i="27"/>
  <c r="AP931" i="27"/>
  <c r="AQ931" i="27"/>
  <c r="AH932" i="27"/>
  <c r="AI932" i="27"/>
  <c r="AL932" i="27"/>
  <c r="AM932" i="27"/>
  <c r="AP932" i="27"/>
  <c r="AQ932" i="27"/>
  <c r="AH933" i="27"/>
  <c r="AI933" i="27"/>
  <c r="AL933" i="27"/>
  <c r="AM933" i="27"/>
  <c r="AP933" i="27"/>
  <c r="AQ933" i="27"/>
  <c r="AH934" i="27"/>
  <c r="AI934" i="27"/>
  <c r="AL934" i="27"/>
  <c r="AM934" i="27"/>
  <c r="AP934" i="27"/>
  <c r="AQ934" i="27"/>
  <c r="AH935" i="27"/>
  <c r="AI935" i="27"/>
  <c r="AL935" i="27"/>
  <c r="AM935" i="27"/>
  <c r="AP935" i="27"/>
  <c r="AQ935" i="27"/>
  <c r="AH936" i="27"/>
  <c r="AI936" i="27"/>
  <c r="AL936" i="27"/>
  <c r="AM936" i="27"/>
  <c r="AP936" i="27"/>
  <c r="AQ936" i="27"/>
  <c r="AH937" i="27"/>
  <c r="AI937" i="27"/>
  <c r="AL937" i="27"/>
  <c r="AM937" i="27"/>
  <c r="AP937" i="27"/>
  <c r="AQ937" i="27"/>
  <c r="AH938" i="27"/>
  <c r="AI938" i="27"/>
  <c r="AL938" i="27"/>
  <c r="AM938" i="27"/>
  <c r="AP938" i="27"/>
  <c r="AQ938" i="27"/>
  <c r="AH939" i="27"/>
  <c r="AI939" i="27"/>
  <c r="AL939" i="27"/>
  <c r="AM939" i="27"/>
  <c r="AP939" i="27"/>
  <c r="AQ939" i="27"/>
  <c r="AH940" i="27"/>
  <c r="AI940" i="27"/>
  <c r="AL940" i="27"/>
  <c r="AM940" i="27"/>
  <c r="AP940" i="27"/>
  <c r="AQ940" i="27"/>
  <c r="AH941" i="27"/>
  <c r="AI941" i="27"/>
  <c r="AL941" i="27"/>
  <c r="AM941" i="27"/>
  <c r="AP941" i="27"/>
  <c r="AQ941" i="27"/>
  <c r="AH942" i="27"/>
  <c r="AI942" i="27"/>
  <c r="AL942" i="27"/>
  <c r="AM942" i="27"/>
  <c r="AP942" i="27"/>
  <c r="AQ942" i="27"/>
  <c r="AH943" i="27"/>
  <c r="AI943" i="27"/>
  <c r="AL943" i="27"/>
  <c r="AM943" i="27"/>
  <c r="AP943" i="27"/>
  <c r="AQ943" i="27"/>
  <c r="AH944" i="27"/>
  <c r="AI944" i="27"/>
  <c r="AL944" i="27"/>
  <c r="AM944" i="27"/>
  <c r="AP944" i="27"/>
  <c r="AQ944" i="27"/>
  <c r="AH945" i="27"/>
  <c r="AI945" i="27"/>
  <c r="AL945" i="27"/>
  <c r="AM945" i="27"/>
  <c r="AP945" i="27"/>
  <c r="AQ945" i="27"/>
  <c r="AH946" i="27"/>
  <c r="AI946" i="27"/>
  <c r="AL946" i="27"/>
  <c r="AM946" i="27"/>
  <c r="AP946" i="27"/>
  <c r="AQ946" i="27"/>
  <c r="AH947" i="27"/>
  <c r="AI947" i="27"/>
  <c r="AL947" i="27"/>
  <c r="AM947" i="27"/>
  <c r="AP947" i="27"/>
  <c r="AQ947" i="27"/>
  <c r="AH948" i="27"/>
  <c r="AI948" i="27"/>
  <c r="AL948" i="27"/>
  <c r="AM948" i="27"/>
  <c r="AP948" i="27"/>
  <c r="AQ948" i="27"/>
  <c r="AH949" i="27"/>
  <c r="AI949" i="27"/>
  <c r="AL949" i="27"/>
  <c r="AM949" i="27"/>
  <c r="AP949" i="27"/>
  <c r="AQ949" i="27"/>
  <c r="AH950" i="27"/>
  <c r="AI950" i="27"/>
  <c r="AL950" i="27"/>
  <c r="AM950" i="27"/>
  <c r="AP950" i="27"/>
  <c r="AQ950" i="27"/>
  <c r="AH951" i="27"/>
  <c r="AI951" i="27"/>
  <c r="AL951" i="27"/>
  <c r="AM951" i="27"/>
  <c r="AP951" i="27"/>
  <c r="AQ951" i="27"/>
  <c r="AH952" i="27"/>
  <c r="AI952" i="27"/>
  <c r="AL952" i="27"/>
  <c r="AM952" i="27"/>
  <c r="AP952" i="27"/>
  <c r="AQ952" i="27"/>
  <c r="AH953" i="27"/>
  <c r="AI953" i="27"/>
  <c r="AL953" i="27"/>
  <c r="AM953" i="27"/>
  <c r="AP953" i="27"/>
  <c r="AQ953" i="27"/>
  <c r="AH954" i="27"/>
  <c r="AI954" i="27"/>
  <c r="AL954" i="27"/>
  <c r="AM954" i="27"/>
  <c r="AP954" i="27"/>
  <c r="AQ954" i="27"/>
  <c r="AH955" i="27"/>
  <c r="AI955" i="27"/>
  <c r="AL955" i="27"/>
  <c r="AM955" i="27"/>
  <c r="AP955" i="27"/>
  <c r="AQ955" i="27"/>
  <c r="AH956" i="27"/>
  <c r="AI956" i="27"/>
  <c r="AL956" i="27"/>
  <c r="AM956" i="27"/>
  <c r="AP956" i="27"/>
  <c r="AQ956" i="27"/>
  <c r="AH957" i="27"/>
  <c r="AI957" i="27"/>
  <c r="AL957" i="27"/>
  <c r="AM957" i="27"/>
  <c r="AP957" i="27"/>
  <c r="AQ957" i="27"/>
  <c r="AH958" i="27"/>
  <c r="AI958" i="27"/>
  <c r="AL958" i="27"/>
  <c r="AM958" i="27"/>
  <c r="AP958" i="27"/>
  <c r="AQ958" i="27"/>
  <c r="AH959" i="27"/>
  <c r="AI959" i="27"/>
  <c r="AL959" i="27"/>
  <c r="AM959" i="27"/>
  <c r="AP959" i="27"/>
  <c r="AQ959" i="27"/>
  <c r="AH960" i="27"/>
  <c r="AI960" i="27"/>
  <c r="AL960" i="27"/>
  <c r="AM960" i="27"/>
  <c r="AP960" i="27"/>
  <c r="AQ960" i="27"/>
  <c r="AH961" i="27"/>
  <c r="AI961" i="27"/>
  <c r="AL961" i="27"/>
  <c r="AM961" i="27"/>
  <c r="AP961" i="27"/>
  <c r="AQ961" i="27"/>
  <c r="AH962" i="27"/>
  <c r="AI962" i="27"/>
  <c r="AL962" i="27"/>
  <c r="AM962" i="27"/>
  <c r="AP962" i="27"/>
  <c r="AQ962" i="27"/>
  <c r="AH963" i="27"/>
  <c r="AI963" i="27"/>
  <c r="AL963" i="27"/>
  <c r="AM963" i="27"/>
  <c r="AP963" i="27"/>
  <c r="AQ963" i="27"/>
  <c r="AH964" i="27"/>
  <c r="AI964" i="27"/>
  <c r="AL964" i="27"/>
  <c r="AM964" i="27"/>
  <c r="AP964" i="27"/>
  <c r="AQ964" i="27"/>
  <c r="AH965" i="27"/>
  <c r="AI965" i="27"/>
  <c r="AL965" i="27"/>
  <c r="AM965" i="27"/>
  <c r="AP965" i="27"/>
  <c r="AQ965" i="27"/>
  <c r="AH966" i="27"/>
  <c r="AI966" i="27"/>
  <c r="AL966" i="27"/>
  <c r="AM966" i="27"/>
  <c r="AP966" i="27"/>
  <c r="AQ966" i="27"/>
  <c r="AH967" i="27"/>
  <c r="AI967" i="27"/>
  <c r="AL967" i="27"/>
  <c r="AM967" i="27"/>
  <c r="AP967" i="27"/>
  <c r="AQ967" i="27"/>
  <c r="AH968" i="27"/>
  <c r="AI968" i="27"/>
  <c r="AL968" i="27"/>
  <c r="AM968" i="27"/>
  <c r="AP968" i="27"/>
  <c r="AQ968" i="27"/>
  <c r="AH969" i="27"/>
  <c r="AI969" i="27"/>
  <c r="AL969" i="27"/>
  <c r="AM969" i="27"/>
  <c r="AP969" i="27"/>
  <c r="AQ969" i="27"/>
  <c r="AH970" i="27"/>
  <c r="AI970" i="27"/>
  <c r="AL970" i="27"/>
  <c r="AM970" i="27"/>
  <c r="AP970" i="27"/>
  <c r="AQ970" i="27"/>
  <c r="AH971" i="27"/>
  <c r="AI971" i="27"/>
  <c r="AL971" i="27"/>
  <c r="AM971" i="27"/>
  <c r="AP971" i="27"/>
  <c r="AQ971" i="27"/>
  <c r="AH972" i="27"/>
  <c r="AI972" i="27"/>
  <c r="AL972" i="27"/>
  <c r="AM972" i="27"/>
  <c r="AP972" i="27"/>
  <c r="AQ972" i="27"/>
  <c r="AH973" i="27"/>
  <c r="AI973" i="27"/>
  <c r="AL973" i="27"/>
  <c r="AM973" i="27"/>
  <c r="AP973" i="27"/>
  <c r="AQ973" i="27"/>
  <c r="AH974" i="27"/>
  <c r="AI974" i="27"/>
  <c r="AL974" i="27"/>
  <c r="AM974" i="27"/>
  <c r="AP974" i="27"/>
  <c r="AQ974" i="27"/>
  <c r="AH975" i="27"/>
  <c r="AI975" i="27"/>
  <c r="AL975" i="27"/>
  <c r="AM975" i="27"/>
  <c r="AP975" i="27"/>
  <c r="AQ975" i="27"/>
  <c r="AH976" i="27"/>
  <c r="AI976" i="27"/>
  <c r="AL976" i="27"/>
  <c r="AM976" i="27"/>
  <c r="AP976" i="27"/>
  <c r="AQ976" i="27"/>
  <c r="AH977" i="27"/>
  <c r="AI977" i="27"/>
  <c r="AL977" i="27"/>
  <c r="AM977" i="27"/>
  <c r="AP977" i="27"/>
  <c r="AQ977" i="27"/>
  <c r="AH978" i="27"/>
  <c r="AI978" i="27"/>
  <c r="AL978" i="27"/>
  <c r="AM978" i="27"/>
  <c r="AP978" i="27"/>
  <c r="AQ978" i="27"/>
  <c r="AH979" i="27"/>
  <c r="AI979" i="27"/>
  <c r="AL979" i="27"/>
  <c r="AM979" i="27"/>
  <c r="AP979" i="27"/>
  <c r="AQ979" i="27"/>
  <c r="AH980" i="27"/>
  <c r="AI980" i="27"/>
  <c r="AL980" i="27"/>
  <c r="AM980" i="27"/>
  <c r="AP980" i="27"/>
  <c r="AQ980" i="27"/>
  <c r="AH981" i="27"/>
  <c r="AI981" i="27"/>
  <c r="AL981" i="27"/>
  <c r="AM981" i="27"/>
  <c r="AP981" i="27"/>
  <c r="AQ981" i="27"/>
  <c r="AH982" i="27"/>
  <c r="AI982" i="27"/>
  <c r="AL982" i="27"/>
  <c r="AM982" i="27"/>
  <c r="AP982" i="27"/>
  <c r="AQ982" i="27"/>
  <c r="AH983" i="27"/>
  <c r="AI983" i="27"/>
  <c r="AL983" i="27"/>
  <c r="AM983" i="27"/>
  <c r="AP983" i="27"/>
  <c r="AQ983" i="27"/>
  <c r="AH984" i="27"/>
  <c r="AI984" i="27"/>
  <c r="AL984" i="27"/>
  <c r="AM984" i="27"/>
  <c r="AP984" i="27"/>
  <c r="AQ984" i="27"/>
  <c r="AH985" i="27"/>
  <c r="AI985" i="27"/>
  <c r="AL985" i="27"/>
  <c r="AM985" i="27"/>
  <c r="AP985" i="27"/>
  <c r="AQ985" i="27"/>
  <c r="AH986" i="27"/>
  <c r="AI986" i="27"/>
  <c r="AL986" i="27"/>
  <c r="AM986" i="27"/>
  <c r="AP986" i="27"/>
  <c r="AQ986" i="27"/>
  <c r="AH987" i="27"/>
  <c r="AI987" i="27"/>
  <c r="AL987" i="27"/>
  <c r="AM987" i="27"/>
  <c r="AP987" i="27"/>
  <c r="AQ987" i="27"/>
  <c r="AH988" i="27"/>
  <c r="AI988" i="27"/>
  <c r="AL988" i="27"/>
  <c r="AM988" i="27"/>
  <c r="AP988" i="27"/>
  <c r="AQ988" i="27"/>
  <c r="AH989" i="27"/>
  <c r="AI989" i="27"/>
  <c r="AL989" i="27"/>
  <c r="AM989" i="27"/>
  <c r="AP989" i="27"/>
  <c r="AQ989" i="27"/>
  <c r="AH990" i="27"/>
  <c r="AI990" i="27"/>
  <c r="AL990" i="27"/>
  <c r="AM990" i="27"/>
  <c r="AP990" i="27"/>
  <c r="AQ990" i="27"/>
  <c r="AH991" i="27"/>
  <c r="AI991" i="27"/>
  <c r="AL991" i="27"/>
  <c r="AM991" i="27"/>
  <c r="AP991" i="27"/>
  <c r="AQ991" i="27"/>
  <c r="AH992" i="27"/>
  <c r="AI992" i="27"/>
  <c r="AL992" i="27"/>
  <c r="AM992" i="27"/>
  <c r="AP992" i="27"/>
  <c r="AQ992" i="27"/>
  <c r="AH993" i="27"/>
  <c r="AI993" i="27"/>
  <c r="AL993" i="27"/>
  <c r="AM993" i="27"/>
  <c r="AP993" i="27"/>
  <c r="AQ993" i="27"/>
  <c r="AH994" i="27"/>
  <c r="AI994" i="27"/>
  <c r="AL994" i="27"/>
  <c r="AM994" i="27"/>
  <c r="AP994" i="27"/>
  <c r="AQ994" i="27"/>
  <c r="AH995" i="27"/>
  <c r="AI995" i="27"/>
  <c r="AL995" i="27"/>
  <c r="AM995" i="27"/>
  <c r="AP995" i="27"/>
  <c r="AQ995" i="27"/>
  <c r="AH996" i="27"/>
  <c r="AI996" i="27"/>
  <c r="AL996" i="27"/>
  <c r="AM996" i="27"/>
  <c r="AP996" i="27"/>
  <c r="AQ996" i="27"/>
  <c r="AH997" i="27"/>
  <c r="AI997" i="27"/>
  <c r="AL997" i="27"/>
  <c r="AM997" i="27"/>
  <c r="AP997" i="27"/>
  <c r="AQ997" i="27"/>
  <c r="AH998" i="27"/>
  <c r="AI998" i="27"/>
  <c r="AL998" i="27"/>
  <c r="AM998" i="27"/>
  <c r="AP998" i="27"/>
  <c r="AQ998" i="27"/>
  <c r="AH999" i="27"/>
  <c r="AI999" i="27"/>
  <c r="AL999" i="27"/>
  <c r="AM999" i="27"/>
  <c r="AP999" i="27"/>
  <c r="AQ999" i="27"/>
  <c r="AH1000" i="27"/>
  <c r="AI1000" i="27"/>
  <c r="AL1000" i="27"/>
  <c r="AM1000" i="27"/>
  <c r="AP1000" i="27"/>
  <c r="AQ1000" i="27"/>
  <c r="AH1001" i="27"/>
  <c r="AI1001" i="27"/>
  <c r="AL1001" i="27"/>
  <c r="AM1001" i="27"/>
  <c r="AP1001" i="27"/>
  <c r="AQ1001" i="27"/>
  <c r="AH1002" i="27"/>
  <c r="AI1002" i="27"/>
  <c r="AL1002" i="27"/>
  <c r="AM1002" i="27"/>
  <c r="AP1002" i="27"/>
  <c r="AQ1002" i="27"/>
  <c r="AH1003" i="27"/>
  <c r="AI1003" i="27"/>
  <c r="AL1003" i="27"/>
  <c r="AM1003" i="27"/>
  <c r="AP1003" i="27"/>
  <c r="AQ1003" i="27"/>
  <c r="AH1004" i="27"/>
  <c r="AI1004" i="27"/>
  <c r="AL1004" i="27"/>
  <c r="AM1004" i="27"/>
  <c r="AP1004" i="27"/>
  <c r="AQ1004" i="27"/>
  <c r="AH1005" i="27"/>
  <c r="AI1005" i="27"/>
  <c r="AL1005" i="27"/>
  <c r="AM1005" i="27"/>
  <c r="AP1005" i="27"/>
  <c r="AQ1005" i="27"/>
  <c r="AH1006" i="27"/>
  <c r="AI1006" i="27"/>
  <c r="AL1006" i="27"/>
  <c r="AM1006" i="27"/>
  <c r="AP1006" i="27"/>
  <c r="AQ1006" i="27"/>
  <c r="AH1007" i="27"/>
  <c r="AI1007" i="27"/>
  <c r="AL1007" i="27"/>
  <c r="AM1007" i="27"/>
  <c r="AP1007" i="27"/>
  <c r="AQ1007" i="27"/>
  <c r="AH1008" i="27"/>
  <c r="AI1008" i="27"/>
  <c r="AL1008" i="27"/>
  <c r="AM1008" i="27"/>
  <c r="AP1008" i="27"/>
  <c r="AQ1008" i="27"/>
  <c r="AH1009" i="27"/>
  <c r="AI1009" i="27"/>
  <c r="AL1009" i="27"/>
  <c r="AM1009" i="27"/>
  <c r="AP1009" i="27"/>
  <c r="AQ1009" i="27"/>
  <c r="AH1010" i="27"/>
  <c r="AI1010" i="27"/>
  <c r="AL1010" i="27"/>
  <c r="AM1010" i="27"/>
  <c r="AP1010" i="27"/>
  <c r="AQ1010" i="27"/>
  <c r="AH1011" i="27"/>
  <c r="AI1011" i="27"/>
  <c r="AL1011" i="27"/>
  <c r="AM1011" i="27"/>
  <c r="AP1011" i="27"/>
  <c r="AQ1011" i="27"/>
  <c r="AH1012" i="27"/>
  <c r="AI1012" i="27"/>
  <c r="AL1012" i="27"/>
  <c r="AM1012" i="27"/>
  <c r="AP1012" i="27"/>
  <c r="AQ1012" i="27"/>
  <c r="AH1013" i="27"/>
  <c r="AI1013" i="27"/>
  <c r="AL1013" i="27"/>
  <c r="AM1013" i="27"/>
  <c r="AP1013" i="27"/>
  <c r="AQ1013" i="27"/>
  <c r="AH1014" i="27"/>
  <c r="AI1014" i="27"/>
  <c r="AL1014" i="27"/>
  <c r="AM1014" i="27"/>
  <c r="AP1014" i="27"/>
  <c r="AQ1014" i="27"/>
  <c r="AH1015" i="27"/>
  <c r="AI1015" i="27"/>
  <c r="AL1015" i="27"/>
  <c r="AM1015" i="27"/>
  <c r="AP1015" i="27"/>
  <c r="AQ1015" i="27"/>
  <c r="AH1016" i="27"/>
  <c r="AI1016" i="27"/>
  <c r="AL1016" i="27"/>
  <c r="AM1016" i="27"/>
  <c r="AP1016" i="27"/>
  <c r="AQ1016" i="27"/>
  <c r="AH1017" i="27"/>
  <c r="AI1017" i="27"/>
  <c r="AL1017" i="27"/>
  <c r="AM1017" i="27"/>
  <c r="AP1017" i="27"/>
  <c r="AQ1017" i="27"/>
  <c r="AH1018" i="27"/>
  <c r="AI1018" i="27"/>
  <c r="AL1018" i="27"/>
  <c r="AM1018" i="27"/>
  <c r="AP1018" i="27"/>
  <c r="AQ1018" i="27"/>
  <c r="AH1019" i="27"/>
  <c r="AI1019" i="27"/>
  <c r="AL1019" i="27"/>
  <c r="AM1019" i="27"/>
  <c r="AP1019" i="27"/>
  <c r="AQ1019" i="27"/>
  <c r="AH1020" i="27"/>
  <c r="AI1020" i="27"/>
  <c r="AL1020" i="27"/>
  <c r="AM1020" i="27"/>
  <c r="AP1020" i="27"/>
  <c r="AQ1020" i="27"/>
  <c r="AH1021" i="27"/>
  <c r="AI1021" i="27"/>
  <c r="AL1021" i="27"/>
  <c r="AM1021" i="27"/>
  <c r="AP1021" i="27"/>
  <c r="AQ1021" i="27"/>
  <c r="AH1022" i="27"/>
  <c r="AI1022" i="27"/>
  <c r="AL1022" i="27"/>
  <c r="AM1022" i="27"/>
  <c r="AP1022" i="27"/>
  <c r="AQ1022" i="27"/>
  <c r="AH1023" i="27"/>
  <c r="AI1023" i="27"/>
  <c r="AL1023" i="27"/>
  <c r="AM1023" i="27"/>
  <c r="AP1023" i="27"/>
  <c r="AQ1023" i="27"/>
  <c r="AH1024" i="27"/>
  <c r="AI1024" i="27"/>
  <c r="AL1024" i="27"/>
  <c r="AM1024" i="27"/>
  <c r="AP1024" i="27"/>
  <c r="AQ1024" i="27"/>
  <c r="AH1025" i="27"/>
  <c r="AI1025" i="27"/>
  <c r="AL1025" i="27"/>
  <c r="AM1025" i="27"/>
  <c r="AP1025" i="27"/>
  <c r="AQ1025" i="27"/>
  <c r="AH1026" i="27"/>
  <c r="AI1026" i="27"/>
  <c r="AL1026" i="27"/>
  <c r="AM1026" i="27"/>
  <c r="AP1026" i="27"/>
  <c r="AQ1026" i="27"/>
  <c r="AH1027" i="27"/>
  <c r="AI1027" i="27"/>
  <c r="AL1027" i="27"/>
  <c r="AM1027" i="27"/>
  <c r="AP1027" i="27"/>
  <c r="AQ1027" i="27"/>
  <c r="AH1028" i="27"/>
  <c r="AI1028" i="27"/>
  <c r="AL1028" i="27"/>
  <c r="AM1028" i="27"/>
  <c r="AP1028" i="27"/>
  <c r="AQ1028" i="27"/>
  <c r="AH1029" i="27"/>
  <c r="AI1029" i="27"/>
  <c r="AL1029" i="27"/>
  <c r="AM1029" i="27"/>
  <c r="AP1029" i="27"/>
  <c r="AQ1029" i="27"/>
  <c r="AH1030" i="27"/>
  <c r="AI1030" i="27"/>
  <c r="AL1030" i="27"/>
  <c r="AM1030" i="27"/>
  <c r="AP1030" i="27"/>
  <c r="AQ1030" i="27"/>
  <c r="AH1031" i="27"/>
  <c r="AI1031" i="27"/>
  <c r="AL1031" i="27"/>
  <c r="AM1031" i="27"/>
  <c r="AP1031" i="27"/>
  <c r="AQ1031" i="27"/>
  <c r="AH1032" i="27"/>
  <c r="AI1032" i="27"/>
  <c r="AL1032" i="27"/>
  <c r="AM1032" i="27"/>
  <c r="AP1032" i="27"/>
  <c r="AQ1032" i="27"/>
  <c r="AH1033" i="27"/>
  <c r="AI1033" i="27"/>
  <c r="AL1033" i="27"/>
  <c r="AM1033" i="27"/>
  <c r="AP1033" i="27"/>
  <c r="AQ1033" i="27"/>
  <c r="AH1034" i="27"/>
  <c r="AI1034" i="27"/>
  <c r="AL1034" i="27"/>
  <c r="AM1034" i="27"/>
  <c r="AP1034" i="27"/>
  <c r="AQ1034" i="27"/>
  <c r="AH1035" i="27"/>
  <c r="AI1035" i="27"/>
  <c r="AL1035" i="27"/>
  <c r="AM1035" i="27"/>
  <c r="AP1035" i="27"/>
  <c r="AQ1035" i="27"/>
  <c r="AH1036" i="27"/>
  <c r="AI1036" i="27"/>
  <c r="AL1036" i="27"/>
  <c r="AM1036" i="27"/>
  <c r="AP1036" i="27"/>
  <c r="AQ1036" i="27"/>
  <c r="AH1037" i="27"/>
  <c r="AI1037" i="27"/>
  <c r="AL1037" i="27"/>
  <c r="AM1037" i="27"/>
  <c r="AP1037" i="27"/>
  <c r="AQ1037" i="27"/>
  <c r="AH1038" i="27"/>
  <c r="AI1038" i="27"/>
  <c r="AL1038" i="27"/>
  <c r="AM1038" i="27"/>
  <c r="AP1038" i="27"/>
  <c r="AQ1038" i="27"/>
  <c r="AH1039" i="27"/>
  <c r="AI1039" i="27"/>
  <c r="AL1039" i="27"/>
  <c r="AM1039" i="27"/>
  <c r="AP1039" i="27"/>
  <c r="AQ1039" i="27"/>
  <c r="AH1040" i="27"/>
  <c r="AI1040" i="27"/>
  <c r="AL1040" i="27"/>
  <c r="AM1040" i="27"/>
  <c r="AP1040" i="27"/>
  <c r="AQ1040" i="27"/>
  <c r="AH1041" i="27"/>
  <c r="AI1041" i="27"/>
  <c r="AL1041" i="27"/>
  <c r="AM1041" i="27"/>
  <c r="AP1041" i="27"/>
  <c r="AQ1041" i="27"/>
  <c r="AH1042" i="27"/>
  <c r="AI1042" i="27"/>
  <c r="AL1042" i="27"/>
  <c r="AM1042" i="27"/>
  <c r="AP1042" i="27"/>
  <c r="AQ1042" i="27"/>
  <c r="AH1043" i="27"/>
  <c r="AI1043" i="27"/>
  <c r="AL1043" i="27"/>
  <c r="AM1043" i="27"/>
  <c r="AP1043" i="27"/>
  <c r="AQ1043" i="27"/>
  <c r="AH1044" i="27"/>
  <c r="AI1044" i="27"/>
  <c r="AL1044" i="27"/>
  <c r="AM1044" i="27"/>
  <c r="AP1044" i="27"/>
  <c r="AQ1044" i="27"/>
  <c r="AH1045" i="27"/>
  <c r="AI1045" i="27"/>
  <c r="AL1045" i="27"/>
  <c r="AM1045" i="27"/>
  <c r="AP1045" i="27"/>
  <c r="AQ1045" i="27"/>
  <c r="AH1046" i="27"/>
  <c r="AI1046" i="27"/>
  <c r="AL1046" i="27"/>
  <c r="AM1046" i="27"/>
  <c r="AP1046" i="27"/>
  <c r="AQ1046" i="27"/>
  <c r="AH1047" i="27"/>
  <c r="AI1047" i="27"/>
  <c r="AL1047" i="27"/>
  <c r="AM1047" i="27"/>
  <c r="AP1047" i="27"/>
  <c r="AQ1047" i="27"/>
  <c r="AH1048" i="27"/>
  <c r="AI1048" i="27"/>
  <c r="AL1048" i="27"/>
  <c r="AM1048" i="27"/>
  <c r="AP1048" i="27"/>
  <c r="AQ1048" i="27"/>
  <c r="AH1049" i="27"/>
  <c r="AI1049" i="27"/>
  <c r="AL1049" i="27"/>
  <c r="AM1049" i="27"/>
  <c r="AP1049" i="27"/>
  <c r="AQ1049" i="27"/>
  <c r="AH1050" i="27"/>
  <c r="AI1050" i="27"/>
  <c r="AL1050" i="27"/>
  <c r="AM1050" i="27"/>
  <c r="AP1050" i="27"/>
  <c r="AQ1050" i="27"/>
  <c r="AH1051" i="27"/>
  <c r="AI1051" i="27"/>
  <c r="AL1051" i="27"/>
  <c r="AM1051" i="27"/>
  <c r="AP1051" i="27"/>
  <c r="AQ1051" i="27"/>
  <c r="AH1052" i="27"/>
  <c r="AI1052" i="27"/>
  <c r="AL1052" i="27"/>
  <c r="AM1052" i="27"/>
  <c r="AP1052" i="27"/>
  <c r="AQ1052" i="27"/>
  <c r="AH1053" i="27"/>
  <c r="AI1053" i="27"/>
  <c r="AL1053" i="27"/>
  <c r="AM1053" i="27"/>
  <c r="AP1053" i="27"/>
  <c r="AQ1053" i="27"/>
  <c r="AH1054" i="27"/>
  <c r="AI1054" i="27"/>
  <c r="AL1054" i="27"/>
  <c r="AM1054" i="27"/>
  <c r="AP1054" i="27"/>
  <c r="AQ1054" i="27"/>
  <c r="AH1055" i="27"/>
  <c r="AI1055" i="27"/>
  <c r="AL1055" i="27"/>
  <c r="AM1055" i="27"/>
  <c r="AP1055" i="27"/>
  <c r="AQ1055" i="27"/>
  <c r="AH1056" i="27"/>
  <c r="AI1056" i="27"/>
  <c r="AL1056" i="27"/>
  <c r="AM1056" i="27"/>
  <c r="AP1056" i="27"/>
  <c r="AQ1056" i="27"/>
  <c r="AH1057" i="27"/>
  <c r="AI1057" i="27"/>
  <c r="AL1057" i="27"/>
  <c r="AM1057" i="27"/>
  <c r="AP1057" i="27"/>
  <c r="AQ1057" i="27"/>
  <c r="AH1058" i="27"/>
  <c r="AI1058" i="27"/>
  <c r="AL1058" i="27"/>
  <c r="AM1058" i="27"/>
  <c r="AP1058" i="27"/>
  <c r="AQ1058" i="27"/>
  <c r="AH1059" i="27"/>
  <c r="AI1059" i="27"/>
  <c r="AL1059" i="27"/>
  <c r="AM1059" i="27"/>
  <c r="AP1059" i="27"/>
  <c r="AQ1059" i="27"/>
  <c r="AH1060" i="27"/>
  <c r="AI1060" i="27"/>
  <c r="AL1060" i="27"/>
  <c r="AM1060" i="27"/>
  <c r="AP1060" i="27"/>
  <c r="AQ1060" i="27"/>
  <c r="AH1061" i="27"/>
  <c r="AI1061" i="27"/>
  <c r="AL1061" i="27"/>
  <c r="AM1061" i="27"/>
  <c r="AP1061" i="27"/>
  <c r="AQ1061" i="27"/>
  <c r="AH1062" i="27"/>
  <c r="AI1062" i="27"/>
  <c r="AL1062" i="27"/>
  <c r="AM1062" i="27"/>
  <c r="AP1062" i="27"/>
  <c r="AQ1062" i="27"/>
  <c r="AH1063" i="27"/>
  <c r="AI1063" i="27"/>
  <c r="AL1063" i="27"/>
  <c r="AM1063" i="27"/>
  <c r="AP1063" i="27"/>
  <c r="AQ1063" i="27"/>
  <c r="AH1064" i="27"/>
  <c r="AI1064" i="27"/>
  <c r="AL1064" i="27"/>
  <c r="AM1064" i="27"/>
  <c r="AP1064" i="27"/>
  <c r="AQ1064" i="27"/>
  <c r="AH1065" i="27"/>
  <c r="AI1065" i="27"/>
  <c r="AL1065" i="27"/>
  <c r="AM1065" i="27"/>
  <c r="AP1065" i="27"/>
  <c r="AQ1065" i="27"/>
  <c r="AH1066" i="27"/>
  <c r="AI1066" i="27"/>
  <c r="AL1066" i="27"/>
  <c r="AM1066" i="27"/>
  <c r="AP1066" i="27"/>
  <c r="AQ1066" i="27"/>
  <c r="AH1067" i="27"/>
  <c r="AI1067" i="27"/>
  <c r="AL1067" i="27"/>
  <c r="AM1067" i="27"/>
  <c r="AP1067" i="27"/>
  <c r="AQ1067" i="27"/>
  <c r="AH1068" i="27"/>
  <c r="AI1068" i="27"/>
  <c r="AL1068" i="27"/>
  <c r="AM1068" i="27"/>
  <c r="AP1068" i="27"/>
  <c r="AQ1068" i="27"/>
  <c r="AH1069" i="27"/>
  <c r="AI1069" i="27"/>
  <c r="AL1069" i="27"/>
  <c r="AM1069" i="27"/>
  <c r="AP1069" i="27"/>
  <c r="AQ1069" i="27"/>
  <c r="AH1070" i="27"/>
  <c r="AI1070" i="27"/>
  <c r="AL1070" i="27"/>
  <c r="AM1070" i="27"/>
  <c r="AP1070" i="27"/>
  <c r="AQ1070" i="27"/>
  <c r="AH1071" i="27"/>
  <c r="AI1071" i="27"/>
  <c r="AL1071" i="27"/>
  <c r="AM1071" i="27"/>
  <c r="AP1071" i="27"/>
  <c r="AQ1071" i="27"/>
  <c r="AH1072" i="27"/>
  <c r="AI1072" i="27"/>
  <c r="AL1072" i="27"/>
  <c r="AM1072" i="27"/>
  <c r="AP1072" i="27"/>
  <c r="AQ1072" i="27"/>
  <c r="AH1073" i="27"/>
  <c r="AI1073" i="27"/>
  <c r="AL1073" i="27"/>
  <c r="AM1073" i="27"/>
  <c r="AP1073" i="27"/>
  <c r="AQ1073" i="27"/>
  <c r="AH1074" i="27"/>
  <c r="AI1074" i="27"/>
  <c r="AL1074" i="27"/>
  <c r="AM1074" i="27"/>
  <c r="AP1074" i="27"/>
  <c r="AQ1074" i="27"/>
  <c r="AH1075" i="27"/>
  <c r="AI1075" i="27"/>
  <c r="AL1075" i="27"/>
  <c r="AM1075" i="27"/>
  <c r="AP1075" i="27"/>
  <c r="AQ1075" i="27"/>
  <c r="AH1076" i="27"/>
  <c r="AI1076" i="27"/>
  <c r="AL1076" i="27"/>
  <c r="AM1076" i="27"/>
  <c r="AP1076" i="27"/>
  <c r="AQ1076" i="27"/>
  <c r="AH1077" i="27"/>
  <c r="AI1077" i="27"/>
  <c r="AL1077" i="27"/>
  <c r="AM1077" i="27"/>
  <c r="AP1077" i="27"/>
  <c r="AQ1077" i="27"/>
  <c r="AH1078" i="27"/>
  <c r="AI1078" i="27"/>
  <c r="AL1078" i="27"/>
  <c r="AM1078" i="27"/>
  <c r="AP1078" i="27"/>
  <c r="AQ1078" i="27"/>
  <c r="AH1079" i="27"/>
  <c r="AI1079" i="27"/>
  <c r="AL1079" i="27"/>
  <c r="AM1079" i="27"/>
  <c r="AP1079" i="27"/>
  <c r="AQ1079" i="27"/>
  <c r="AH1080" i="27"/>
  <c r="AI1080" i="27"/>
  <c r="AL1080" i="27"/>
  <c r="AM1080" i="27"/>
  <c r="AP1080" i="27"/>
  <c r="AQ1080" i="27"/>
  <c r="AH1081" i="27"/>
  <c r="AI1081" i="27"/>
  <c r="AL1081" i="27"/>
  <c r="AM1081" i="27"/>
  <c r="AP1081" i="27"/>
  <c r="AQ1081" i="27"/>
  <c r="AH1082" i="27"/>
  <c r="AI1082" i="27"/>
  <c r="AL1082" i="27"/>
  <c r="AM1082" i="27"/>
  <c r="AP1082" i="27"/>
  <c r="AQ1082" i="27"/>
  <c r="AH1083" i="27"/>
  <c r="AI1083" i="27"/>
  <c r="AL1083" i="27"/>
  <c r="AM1083" i="27"/>
  <c r="AP1083" i="27"/>
  <c r="AQ1083" i="27"/>
  <c r="AH1084" i="27"/>
  <c r="AI1084" i="27"/>
  <c r="AL1084" i="27"/>
  <c r="AM1084" i="27"/>
  <c r="AP1084" i="27"/>
  <c r="AQ1084" i="27"/>
  <c r="AH1085" i="27"/>
  <c r="AI1085" i="27"/>
  <c r="AL1085" i="27"/>
  <c r="AM1085" i="27"/>
  <c r="AP1085" i="27"/>
  <c r="AQ1085" i="27"/>
  <c r="AH1086" i="27"/>
  <c r="AI1086" i="27"/>
  <c r="AL1086" i="27"/>
  <c r="AM1086" i="27"/>
  <c r="AP1086" i="27"/>
  <c r="AQ1086" i="27"/>
  <c r="AH1087" i="27"/>
  <c r="AI1087" i="27"/>
  <c r="AL1087" i="27"/>
  <c r="AM1087" i="27"/>
  <c r="AP1087" i="27"/>
  <c r="AQ1087" i="27"/>
  <c r="AH1088" i="27"/>
  <c r="AI1088" i="27"/>
  <c r="AL1088" i="27"/>
  <c r="AM1088" i="27"/>
  <c r="AP1088" i="27"/>
  <c r="AQ1088" i="27"/>
  <c r="AH1089" i="27"/>
  <c r="AI1089" i="27"/>
  <c r="AL1089" i="27"/>
  <c r="AM1089" i="27"/>
  <c r="AP1089" i="27"/>
  <c r="AQ1089" i="27"/>
  <c r="AH1090" i="27"/>
  <c r="AI1090" i="27"/>
  <c r="AL1090" i="27"/>
  <c r="AM1090" i="27"/>
  <c r="AP1090" i="27"/>
  <c r="AQ1090" i="27"/>
  <c r="AH1091" i="27"/>
  <c r="AI1091" i="27"/>
  <c r="AL1091" i="27"/>
  <c r="AM1091" i="27"/>
  <c r="AP1091" i="27"/>
  <c r="AQ1091" i="27"/>
  <c r="AH1092" i="27"/>
  <c r="AI1092" i="27"/>
  <c r="AL1092" i="27"/>
  <c r="AM1092" i="27"/>
  <c r="AP1092" i="27"/>
  <c r="AQ1092" i="27"/>
  <c r="AH1093" i="27"/>
  <c r="AI1093" i="27"/>
  <c r="AL1093" i="27"/>
  <c r="AM1093" i="27"/>
  <c r="AP1093" i="27"/>
  <c r="AQ1093" i="27"/>
  <c r="AH1094" i="27"/>
  <c r="AI1094" i="27"/>
  <c r="AL1094" i="27"/>
  <c r="AM1094" i="27"/>
  <c r="AP1094" i="27"/>
  <c r="AQ1094" i="27"/>
  <c r="AH1095" i="27"/>
  <c r="AI1095" i="27"/>
  <c r="AL1095" i="27"/>
  <c r="AM1095" i="27"/>
  <c r="AP1095" i="27"/>
  <c r="AQ1095" i="27"/>
  <c r="AH1096" i="27"/>
  <c r="AI1096" i="27"/>
  <c r="AL1096" i="27"/>
  <c r="AM1096" i="27"/>
  <c r="AP1096" i="27"/>
  <c r="AQ1096" i="27"/>
  <c r="AH1097" i="27"/>
  <c r="AI1097" i="27"/>
  <c r="AL1097" i="27"/>
  <c r="AM1097" i="27"/>
  <c r="AP1097" i="27"/>
  <c r="AQ1097" i="27"/>
  <c r="AH1098" i="27"/>
  <c r="AI1098" i="27"/>
  <c r="AL1098" i="27"/>
  <c r="AM1098" i="27"/>
  <c r="AP1098" i="27"/>
  <c r="AQ1098" i="27"/>
  <c r="AH1099" i="27"/>
  <c r="AI1099" i="27"/>
  <c r="AL1099" i="27"/>
  <c r="AM1099" i="27"/>
  <c r="AP1099" i="27"/>
  <c r="AQ1099" i="27"/>
  <c r="AH1100" i="27"/>
  <c r="AI1100" i="27"/>
  <c r="AL1100" i="27"/>
  <c r="AM1100" i="27"/>
  <c r="AP1100" i="27"/>
  <c r="AQ1100" i="27"/>
  <c r="AH1101" i="27"/>
  <c r="AI1101" i="27"/>
  <c r="AL1101" i="27"/>
  <c r="AM1101" i="27"/>
  <c r="AP1101" i="27"/>
  <c r="AQ1101" i="27"/>
  <c r="AH1102" i="27"/>
  <c r="AI1102" i="27"/>
  <c r="AL1102" i="27"/>
  <c r="AM1102" i="27"/>
  <c r="AP1102" i="27"/>
  <c r="AQ1102" i="27"/>
  <c r="AH1103" i="27"/>
  <c r="AI1103" i="27"/>
  <c r="AL1103" i="27"/>
  <c r="AM1103" i="27"/>
  <c r="AP1103" i="27"/>
  <c r="AQ1103" i="27"/>
  <c r="AH1104" i="27"/>
  <c r="AI1104" i="27"/>
  <c r="AL1104" i="27"/>
  <c r="AM1104" i="27"/>
  <c r="AP1104" i="27"/>
  <c r="AQ1104" i="27"/>
  <c r="AH1105" i="27"/>
  <c r="AI1105" i="27"/>
  <c r="AL1105" i="27"/>
  <c r="AM1105" i="27"/>
  <c r="AP1105" i="27"/>
  <c r="AQ1105" i="27"/>
  <c r="AH1106" i="27"/>
  <c r="AI1106" i="27"/>
  <c r="AL1106" i="27"/>
  <c r="AM1106" i="27"/>
  <c r="AP1106" i="27"/>
  <c r="AQ1106" i="27"/>
  <c r="AH1107" i="27"/>
  <c r="AI1107" i="27"/>
  <c r="AL1107" i="27"/>
  <c r="AM1107" i="27"/>
  <c r="AP1107" i="27"/>
  <c r="AQ1107" i="27"/>
  <c r="AH1108" i="27"/>
  <c r="AI1108" i="27"/>
  <c r="AL1108" i="27"/>
  <c r="AM1108" i="27"/>
  <c r="AP1108" i="27"/>
  <c r="AQ1108" i="27"/>
  <c r="AH1109" i="27"/>
  <c r="AI1109" i="27"/>
  <c r="AL1109" i="27"/>
  <c r="AM1109" i="27"/>
  <c r="AP1109" i="27"/>
  <c r="AQ1109" i="27"/>
  <c r="AH1110" i="27"/>
  <c r="AI1110" i="27"/>
  <c r="AL1110" i="27"/>
  <c r="AM1110" i="27"/>
  <c r="AP1110" i="27"/>
  <c r="AQ1110" i="27"/>
  <c r="AH1111" i="27"/>
  <c r="AI1111" i="27"/>
  <c r="AL1111" i="27"/>
  <c r="AM1111" i="27"/>
  <c r="AP1111" i="27"/>
  <c r="AQ1111" i="27"/>
  <c r="AH1112" i="27"/>
  <c r="AI1112" i="27"/>
  <c r="AL1112" i="27"/>
  <c r="AM1112" i="27"/>
  <c r="AP1112" i="27"/>
  <c r="AQ1112" i="27"/>
  <c r="AH1113" i="27"/>
  <c r="AI1113" i="27"/>
  <c r="AL1113" i="27"/>
  <c r="AM1113" i="27"/>
  <c r="AP1113" i="27"/>
  <c r="AQ1113" i="27"/>
  <c r="AH1114" i="27"/>
  <c r="AI1114" i="27"/>
  <c r="AL1114" i="27"/>
  <c r="AM1114" i="27"/>
  <c r="AP1114" i="27"/>
  <c r="AQ1114" i="27"/>
  <c r="AH1115" i="27"/>
  <c r="AI1115" i="27"/>
  <c r="AL1115" i="27"/>
  <c r="AM1115" i="27"/>
  <c r="AP1115" i="27"/>
  <c r="AQ1115" i="27"/>
  <c r="AH1116" i="27"/>
  <c r="AI1116" i="27"/>
  <c r="AL1116" i="27"/>
  <c r="AM1116" i="27"/>
  <c r="AP1116" i="27"/>
  <c r="AQ1116" i="27"/>
  <c r="AH1117" i="27"/>
  <c r="AI1117" i="27"/>
  <c r="AL1117" i="27"/>
  <c r="AM1117" i="27"/>
  <c r="AP1117" i="27"/>
  <c r="AQ1117" i="27"/>
  <c r="AH1118" i="27"/>
  <c r="AI1118" i="27"/>
  <c r="AL1118" i="27"/>
  <c r="AM1118" i="27"/>
  <c r="AP1118" i="27"/>
  <c r="AQ1118" i="27"/>
  <c r="AH1119" i="27"/>
  <c r="AI1119" i="27"/>
  <c r="AL1119" i="27"/>
  <c r="AM1119" i="27"/>
  <c r="AP1119" i="27"/>
  <c r="AQ1119" i="27"/>
  <c r="AH1120" i="27"/>
  <c r="AI1120" i="27"/>
  <c r="AL1120" i="27"/>
  <c r="AM1120" i="27"/>
  <c r="AP1120" i="27"/>
  <c r="AQ1120" i="27"/>
  <c r="AH1121" i="27"/>
  <c r="AI1121" i="27"/>
  <c r="AL1121" i="27"/>
  <c r="AM1121" i="27"/>
  <c r="AP1121" i="27"/>
  <c r="AQ1121" i="27"/>
  <c r="AH1122" i="27"/>
  <c r="AI1122" i="27"/>
  <c r="AL1122" i="27"/>
  <c r="AM1122" i="27"/>
  <c r="AP1122" i="27"/>
  <c r="AQ1122" i="27"/>
  <c r="AH1123" i="27"/>
  <c r="AI1123" i="27"/>
  <c r="AL1123" i="27"/>
  <c r="AM1123" i="27"/>
  <c r="AP1123" i="27"/>
  <c r="AQ1123" i="27"/>
  <c r="AH1124" i="27"/>
  <c r="AI1124" i="27"/>
  <c r="AL1124" i="27"/>
  <c r="AM1124" i="27"/>
  <c r="AP1124" i="27"/>
  <c r="AQ1124" i="27"/>
  <c r="AH1125" i="27"/>
  <c r="AI1125" i="27"/>
  <c r="AL1125" i="27"/>
  <c r="AM1125" i="27"/>
  <c r="AP1125" i="27"/>
  <c r="AQ1125" i="27"/>
  <c r="AH1126" i="27"/>
  <c r="AI1126" i="27"/>
  <c r="AL1126" i="27"/>
  <c r="AM1126" i="27"/>
  <c r="AP1126" i="27"/>
  <c r="AQ1126" i="27"/>
  <c r="AH1127" i="27"/>
  <c r="AI1127" i="27"/>
  <c r="AL1127" i="27"/>
  <c r="AM1127" i="27"/>
  <c r="AP1127" i="27"/>
  <c r="AQ1127" i="27"/>
  <c r="AH1128" i="27"/>
  <c r="AI1128" i="27"/>
  <c r="AL1128" i="27"/>
  <c r="AM1128" i="27"/>
  <c r="AP1128" i="27"/>
  <c r="AQ1128" i="27"/>
  <c r="AH1129" i="27"/>
  <c r="AI1129" i="27"/>
  <c r="AL1129" i="27"/>
  <c r="AM1129" i="27"/>
  <c r="AP1129" i="27"/>
  <c r="AQ1129" i="27"/>
  <c r="AH1130" i="27"/>
  <c r="AI1130" i="27"/>
  <c r="AL1130" i="27"/>
  <c r="AM1130" i="27"/>
  <c r="AP1130" i="27"/>
  <c r="AQ1130" i="27"/>
  <c r="AH1131" i="27"/>
  <c r="AI1131" i="27"/>
  <c r="AL1131" i="27"/>
  <c r="AM1131" i="27"/>
  <c r="AP1131" i="27"/>
  <c r="AQ1131" i="27"/>
  <c r="AH1132" i="27"/>
  <c r="AI1132" i="27"/>
  <c r="AL1132" i="27"/>
  <c r="AM1132" i="27"/>
  <c r="AP1132" i="27"/>
  <c r="AQ1132" i="27"/>
  <c r="AH1133" i="27"/>
  <c r="AI1133" i="27"/>
  <c r="AL1133" i="27"/>
  <c r="AM1133" i="27"/>
  <c r="AP1133" i="27"/>
  <c r="AQ1133" i="27"/>
  <c r="AH1134" i="27"/>
  <c r="AI1134" i="27"/>
  <c r="AL1134" i="27"/>
  <c r="AM1134" i="27"/>
  <c r="AP1134" i="27"/>
  <c r="AQ1134" i="27"/>
  <c r="AH1135" i="27"/>
  <c r="AI1135" i="27"/>
  <c r="AL1135" i="27"/>
  <c r="AM1135" i="27"/>
  <c r="AP1135" i="27"/>
  <c r="AQ1135" i="27"/>
  <c r="AH1136" i="27"/>
  <c r="AI1136" i="27"/>
  <c r="AL1136" i="27"/>
  <c r="AM1136" i="27"/>
  <c r="AP1136" i="27"/>
  <c r="AQ1136" i="27"/>
  <c r="AH1137" i="27"/>
  <c r="AI1137" i="27"/>
  <c r="AL1137" i="27"/>
  <c r="AM1137" i="27"/>
  <c r="AP1137" i="27"/>
  <c r="AQ1137" i="27"/>
  <c r="AH1138" i="27"/>
  <c r="AI1138" i="27"/>
  <c r="AL1138" i="27"/>
  <c r="AM1138" i="27"/>
  <c r="AP1138" i="27"/>
  <c r="AQ1138" i="27"/>
  <c r="AH1139" i="27"/>
  <c r="AI1139" i="27"/>
  <c r="AL1139" i="27"/>
  <c r="AM1139" i="27"/>
  <c r="AP1139" i="27"/>
  <c r="AQ1139" i="27"/>
  <c r="AH1140" i="27"/>
  <c r="AI1140" i="27"/>
  <c r="AL1140" i="27"/>
  <c r="AM1140" i="27"/>
  <c r="AP1140" i="27"/>
  <c r="AQ1140" i="27"/>
  <c r="AH1141" i="27"/>
  <c r="AI1141" i="27"/>
  <c r="AL1141" i="27"/>
  <c r="AM1141" i="27"/>
  <c r="AP1141" i="27"/>
  <c r="AQ1141" i="27"/>
  <c r="AH1142" i="27"/>
  <c r="AI1142" i="27"/>
  <c r="AL1142" i="27"/>
  <c r="AM1142" i="27"/>
  <c r="AP1142" i="27"/>
  <c r="AQ1142" i="27"/>
  <c r="AH1143" i="27"/>
  <c r="AI1143" i="27"/>
  <c r="AL1143" i="27"/>
  <c r="AM1143" i="27"/>
  <c r="AP1143" i="27"/>
  <c r="AQ1143" i="27"/>
  <c r="AH1144" i="27"/>
  <c r="AI1144" i="27"/>
  <c r="AL1144" i="27"/>
  <c r="AM1144" i="27"/>
  <c r="AP1144" i="27"/>
  <c r="AQ1144" i="27"/>
  <c r="AH1145" i="27"/>
  <c r="AI1145" i="27"/>
  <c r="AL1145" i="27"/>
  <c r="AM1145" i="27"/>
  <c r="AP1145" i="27"/>
  <c r="AQ1145" i="27"/>
  <c r="AH1146" i="27"/>
  <c r="AI1146" i="27"/>
  <c r="AL1146" i="27"/>
  <c r="AM1146" i="27"/>
  <c r="AP1146" i="27"/>
  <c r="AQ1146" i="27"/>
  <c r="AH1147" i="27"/>
  <c r="AI1147" i="27"/>
  <c r="AL1147" i="27"/>
  <c r="AM1147" i="27"/>
  <c r="AP1147" i="27"/>
  <c r="AQ1147" i="27"/>
  <c r="AH1148" i="27"/>
  <c r="AI1148" i="27"/>
  <c r="AL1148" i="27"/>
  <c r="AM1148" i="27"/>
  <c r="AP1148" i="27"/>
  <c r="AQ1148" i="27"/>
  <c r="AH1149" i="27"/>
  <c r="AI1149" i="27"/>
  <c r="AL1149" i="27"/>
  <c r="AM1149" i="27"/>
  <c r="AP1149" i="27"/>
  <c r="AQ1149" i="27"/>
  <c r="AH1150" i="27"/>
  <c r="AI1150" i="27"/>
  <c r="AL1150" i="27"/>
  <c r="AM1150" i="27"/>
  <c r="AP1150" i="27"/>
  <c r="AQ1150" i="27"/>
  <c r="AH1151" i="27"/>
  <c r="AI1151" i="27"/>
  <c r="AL1151" i="27"/>
  <c r="AM1151" i="27"/>
  <c r="AP1151" i="27"/>
  <c r="AQ1151" i="27"/>
  <c r="AH1152" i="27"/>
  <c r="AI1152" i="27"/>
  <c r="AL1152" i="27"/>
  <c r="AM1152" i="27"/>
  <c r="AP1152" i="27"/>
  <c r="AQ1152" i="27"/>
  <c r="AH1153" i="27"/>
  <c r="AI1153" i="27"/>
  <c r="AL1153" i="27"/>
  <c r="AM1153" i="27"/>
  <c r="AP1153" i="27"/>
  <c r="AQ1153" i="27"/>
  <c r="AH1154" i="27"/>
  <c r="AI1154" i="27"/>
  <c r="AL1154" i="27"/>
  <c r="AM1154" i="27"/>
  <c r="AP1154" i="27"/>
  <c r="AQ1154" i="27"/>
  <c r="AH1155" i="27"/>
  <c r="AI1155" i="27"/>
  <c r="AL1155" i="27"/>
  <c r="AM1155" i="27"/>
  <c r="AP1155" i="27"/>
  <c r="AQ1155" i="27"/>
  <c r="AH1156" i="27"/>
  <c r="AI1156" i="27"/>
  <c r="AL1156" i="27"/>
  <c r="AM1156" i="27"/>
  <c r="AP1156" i="27"/>
  <c r="AQ1156" i="27"/>
  <c r="AH1157" i="27"/>
  <c r="AI1157" i="27"/>
  <c r="AL1157" i="27"/>
  <c r="AM1157" i="27"/>
  <c r="AP1157" i="27"/>
  <c r="AQ1157" i="27"/>
  <c r="AH1158" i="27"/>
  <c r="AI1158" i="27"/>
  <c r="AL1158" i="27"/>
  <c r="AM1158" i="27"/>
  <c r="AP1158" i="27"/>
  <c r="AQ1158" i="27"/>
  <c r="AH1159" i="27"/>
  <c r="AI1159" i="27"/>
  <c r="AL1159" i="27"/>
  <c r="AM1159" i="27"/>
  <c r="AP1159" i="27"/>
  <c r="AQ1159" i="27"/>
  <c r="AH1160" i="27"/>
  <c r="AI1160" i="27"/>
  <c r="AL1160" i="27"/>
  <c r="AM1160" i="27"/>
  <c r="AP1160" i="27"/>
  <c r="AQ1160" i="27"/>
  <c r="AH1161" i="27"/>
  <c r="AI1161" i="27"/>
  <c r="AL1161" i="27"/>
  <c r="AM1161" i="27"/>
  <c r="AP1161" i="27"/>
  <c r="AQ1161" i="27"/>
  <c r="AH1162" i="27"/>
  <c r="AI1162" i="27"/>
  <c r="AL1162" i="27"/>
  <c r="AM1162" i="27"/>
  <c r="AP1162" i="27"/>
  <c r="AQ1162" i="27"/>
  <c r="AH1163" i="27"/>
  <c r="AI1163" i="27"/>
  <c r="AL1163" i="27"/>
  <c r="AM1163" i="27"/>
  <c r="AP1163" i="27"/>
  <c r="AQ1163" i="27"/>
  <c r="AH1164" i="27"/>
  <c r="AI1164" i="27"/>
  <c r="AL1164" i="27"/>
  <c r="AM1164" i="27"/>
  <c r="AP1164" i="27"/>
  <c r="AQ1164" i="27"/>
  <c r="AH1165" i="27"/>
  <c r="AI1165" i="27"/>
  <c r="AL1165" i="27"/>
  <c r="AM1165" i="27"/>
  <c r="AP1165" i="27"/>
  <c r="AQ1165" i="27"/>
  <c r="AH1166" i="27"/>
  <c r="AI1166" i="27"/>
  <c r="AL1166" i="27"/>
  <c r="AM1166" i="27"/>
  <c r="AP1166" i="27"/>
  <c r="AQ1166" i="27"/>
  <c r="AH1167" i="27"/>
  <c r="AI1167" i="27"/>
  <c r="AL1167" i="27"/>
  <c r="AM1167" i="27"/>
  <c r="AP1167" i="27"/>
  <c r="AQ1167" i="27"/>
  <c r="AH1168" i="27"/>
  <c r="AI1168" i="27"/>
  <c r="AL1168" i="27"/>
  <c r="AM1168" i="27"/>
  <c r="AP1168" i="27"/>
  <c r="AQ1168" i="27"/>
  <c r="AH1169" i="27"/>
  <c r="AI1169" i="27"/>
  <c r="AL1169" i="27"/>
  <c r="AM1169" i="27"/>
  <c r="AP1169" i="27"/>
  <c r="AQ1169" i="27"/>
  <c r="AH1170" i="27"/>
  <c r="AI1170" i="27"/>
  <c r="AL1170" i="27"/>
  <c r="AM1170" i="27"/>
  <c r="AP1170" i="27"/>
  <c r="AQ1170" i="27"/>
  <c r="AH1171" i="27"/>
  <c r="AI1171" i="27"/>
  <c r="AL1171" i="27"/>
  <c r="AM1171" i="27"/>
  <c r="AP1171" i="27"/>
  <c r="AQ1171" i="27"/>
  <c r="AH1172" i="27"/>
  <c r="AI1172" i="27"/>
  <c r="AL1172" i="27"/>
  <c r="AM1172" i="27"/>
  <c r="AP1172" i="27"/>
  <c r="AQ1172" i="27"/>
  <c r="AH1173" i="27"/>
  <c r="AI1173" i="27"/>
  <c r="AL1173" i="27"/>
  <c r="AM1173" i="27"/>
  <c r="AP1173" i="27"/>
  <c r="AQ1173" i="27"/>
  <c r="AH1174" i="27"/>
  <c r="AI1174" i="27"/>
  <c r="AL1174" i="27"/>
  <c r="AM1174" i="27"/>
  <c r="AP1174" i="27"/>
  <c r="AQ1174" i="27"/>
  <c r="AH1175" i="27"/>
  <c r="AI1175" i="27"/>
  <c r="AL1175" i="27"/>
  <c r="AM1175" i="27"/>
  <c r="AP1175" i="27"/>
  <c r="AQ1175" i="27"/>
  <c r="AH1176" i="27"/>
  <c r="AI1176" i="27"/>
  <c r="AL1176" i="27"/>
  <c r="AM1176" i="27"/>
  <c r="AP1176" i="27"/>
  <c r="AQ1176" i="27"/>
  <c r="AH1177" i="27"/>
  <c r="AI1177" i="27"/>
  <c r="AL1177" i="27"/>
  <c r="AM1177" i="27"/>
  <c r="AP1177" i="27"/>
  <c r="AQ1177" i="27"/>
  <c r="AH1178" i="27"/>
  <c r="AI1178" i="27"/>
  <c r="AL1178" i="27"/>
  <c r="AM1178" i="27"/>
  <c r="AP1178" i="27"/>
  <c r="AQ1178" i="27"/>
  <c r="AH1179" i="27"/>
  <c r="AI1179" i="27"/>
  <c r="AL1179" i="27"/>
  <c r="AM1179" i="27"/>
  <c r="AP1179" i="27"/>
  <c r="AQ1179" i="27"/>
  <c r="AH1180" i="27"/>
  <c r="AI1180" i="27"/>
  <c r="AL1180" i="27"/>
  <c r="AM1180" i="27"/>
  <c r="AP1180" i="27"/>
  <c r="AQ1180" i="27"/>
  <c r="AH1181" i="27"/>
  <c r="AI1181" i="27"/>
  <c r="AL1181" i="27"/>
  <c r="AM1181" i="27"/>
  <c r="AP1181" i="27"/>
  <c r="AQ1181" i="27"/>
  <c r="AH1182" i="27"/>
  <c r="AI1182" i="27"/>
  <c r="AL1182" i="27"/>
  <c r="AM1182" i="27"/>
  <c r="AP1182" i="27"/>
  <c r="AQ1182" i="27"/>
  <c r="AH1183" i="27"/>
  <c r="AI1183" i="27"/>
  <c r="AL1183" i="27"/>
  <c r="AM1183" i="27"/>
  <c r="AP1183" i="27"/>
  <c r="AQ1183" i="27"/>
  <c r="AH1184" i="27"/>
  <c r="AI1184" i="27"/>
  <c r="AL1184" i="27"/>
  <c r="AM1184" i="27"/>
  <c r="AP1184" i="27"/>
  <c r="AQ1184" i="27"/>
  <c r="AH1185" i="27"/>
  <c r="AI1185" i="27"/>
  <c r="AL1185" i="27"/>
  <c r="AM1185" i="27"/>
  <c r="AP1185" i="27"/>
  <c r="AQ1185" i="27"/>
  <c r="AH1186" i="27"/>
  <c r="AI1186" i="27"/>
  <c r="AL1186" i="27"/>
  <c r="AM1186" i="27"/>
  <c r="AP1186" i="27"/>
  <c r="AQ1186" i="27"/>
  <c r="AH1187" i="27"/>
  <c r="AI1187" i="27"/>
  <c r="AL1187" i="27"/>
  <c r="AM1187" i="27"/>
  <c r="AP1187" i="27"/>
  <c r="AQ1187" i="27"/>
  <c r="AH1188" i="27"/>
  <c r="AI1188" i="27"/>
  <c r="AL1188" i="27"/>
  <c r="AM1188" i="27"/>
  <c r="AP1188" i="27"/>
  <c r="AQ1188" i="27"/>
  <c r="AH1189" i="27"/>
  <c r="AI1189" i="27"/>
  <c r="AL1189" i="27"/>
  <c r="AM1189" i="27"/>
  <c r="AP1189" i="27"/>
  <c r="AQ1189" i="27"/>
  <c r="AH1190" i="27"/>
  <c r="AI1190" i="27"/>
  <c r="AL1190" i="27"/>
  <c r="AM1190" i="27"/>
  <c r="AP1190" i="27"/>
  <c r="AQ1190" i="27"/>
  <c r="AH1191" i="27"/>
  <c r="AI1191" i="27"/>
  <c r="AL1191" i="27"/>
  <c r="AM1191" i="27"/>
  <c r="AP1191" i="27"/>
  <c r="AQ1191" i="27"/>
  <c r="AH1192" i="27"/>
  <c r="AI1192" i="27"/>
  <c r="AL1192" i="27"/>
  <c r="AM1192" i="27"/>
  <c r="AP1192" i="27"/>
  <c r="AQ1192" i="27"/>
  <c r="AH1193" i="27"/>
  <c r="AI1193" i="27"/>
  <c r="AL1193" i="27"/>
  <c r="AM1193" i="27"/>
  <c r="AP1193" i="27"/>
  <c r="AQ1193" i="27"/>
  <c r="AH1194" i="27"/>
  <c r="AI1194" i="27"/>
  <c r="AL1194" i="27"/>
  <c r="AM1194" i="27"/>
  <c r="AP1194" i="27"/>
  <c r="AQ1194" i="27"/>
  <c r="AH1195" i="27"/>
  <c r="AI1195" i="27"/>
  <c r="AL1195" i="27"/>
  <c r="AM1195" i="27"/>
  <c r="AP1195" i="27"/>
  <c r="AQ1195" i="27"/>
  <c r="AH1196" i="27"/>
  <c r="AI1196" i="27"/>
  <c r="AL1196" i="27"/>
  <c r="AM1196" i="27"/>
  <c r="AP1196" i="27"/>
  <c r="AQ1196" i="27"/>
  <c r="AH1197" i="27"/>
  <c r="AI1197" i="27"/>
  <c r="AL1197" i="27"/>
  <c r="AM1197" i="27"/>
  <c r="AP1197" i="27"/>
  <c r="AQ1197" i="27"/>
  <c r="AH1198" i="27"/>
  <c r="AI1198" i="27"/>
  <c r="AL1198" i="27"/>
  <c r="AM1198" i="27"/>
  <c r="AP1198" i="27"/>
  <c r="AQ1198" i="27"/>
  <c r="AH1199" i="27"/>
  <c r="AI1199" i="27"/>
  <c r="AL1199" i="27"/>
  <c r="AM1199" i="27"/>
  <c r="AP1199" i="27"/>
  <c r="AQ1199" i="27"/>
  <c r="AH1200" i="27"/>
  <c r="AI1200" i="27"/>
  <c r="AL1200" i="27"/>
  <c r="AM1200" i="27"/>
  <c r="AP1200" i="27"/>
  <c r="AQ1200" i="27"/>
  <c r="AH1201" i="27"/>
  <c r="AI1201" i="27"/>
  <c r="AL1201" i="27"/>
  <c r="AM1201" i="27"/>
  <c r="AP1201" i="27"/>
  <c r="AQ1201" i="27"/>
  <c r="AH1202" i="27"/>
  <c r="AI1202" i="27"/>
  <c r="AL1202" i="27"/>
  <c r="AM1202" i="27"/>
  <c r="AP1202" i="27"/>
  <c r="AQ1202" i="27"/>
  <c r="AH1203" i="27"/>
  <c r="AI1203" i="27"/>
  <c r="AL1203" i="27"/>
  <c r="AM1203" i="27"/>
  <c r="AP1203" i="27"/>
  <c r="AQ1203" i="27"/>
  <c r="AH1204" i="27"/>
  <c r="AI1204" i="27"/>
  <c r="AL1204" i="27"/>
  <c r="AM1204" i="27"/>
  <c r="AP1204" i="27"/>
  <c r="AQ1204" i="27"/>
  <c r="AH1205" i="27"/>
  <c r="AI1205" i="27"/>
  <c r="AL1205" i="27"/>
  <c r="AM1205" i="27"/>
  <c r="AP1205" i="27"/>
  <c r="AQ1205" i="27"/>
  <c r="AH1206" i="27"/>
  <c r="AI1206" i="27"/>
  <c r="AL1206" i="27"/>
  <c r="AM1206" i="27"/>
  <c r="AP1206" i="27"/>
  <c r="AQ1206" i="27"/>
  <c r="AH1207" i="27"/>
  <c r="AI1207" i="27"/>
  <c r="AL1207" i="27"/>
  <c r="AM1207" i="27"/>
  <c r="AP1207" i="27"/>
  <c r="AQ1207" i="27"/>
  <c r="AH1208" i="27"/>
  <c r="AI1208" i="27"/>
  <c r="AL1208" i="27"/>
  <c r="AM1208" i="27"/>
  <c r="AP1208" i="27"/>
  <c r="AQ1208" i="27"/>
  <c r="AH1209" i="27"/>
  <c r="AI1209" i="27"/>
  <c r="AL1209" i="27"/>
  <c r="AM1209" i="27"/>
  <c r="AP1209" i="27"/>
  <c r="AQ1209" i="27"/>
  <c r="AH1210" i="27"/>
  <c r="AI1210" i="27"/>
  <c r="AL1210" i="27"/>
  <c r="AM1210" i="27"/>
  <c r="AP1210" i="27"/>
  <c r="AQ1210" i="27"/>
  <c r="G1205" i="27"/>
  <c r="H1205" i="27"/>
  <c r="BG1205" i="27" s="1"/>
  <c r="I1205" i="27"/>
  <c r="J1205" i="27"/>
  <c r="K1205" i="27"/>
  <c r="W1205" i="27" a="1"/>
  <c r="W1205" i="27" s="1"/>
  <c r="CB1205" i="27"/>
  <c r="CC1205" i="27"/>
  <c r="G1206" i="27"/>
  <c r="H1206" i="27"/>
  <c r="BG1206" i="27" s="1"/>
  <c r="I1206" i="27"/>
  <c r="J1206" i="27"/>
  <c r="K1206" i="27"/>
  <c r="W1206" i="27" a="1"/>
  <c r="W1206" i="27" s="1"/>
  <c r="CB1206" i="27"/>
  <c r="CC1206" i="27"/>
  <c r="G1207" i="27"/>
  <c r="H1207" i="27"/>
  <c r="BG1207" i="27" s="1"/>
  <c r="I1207" i="27"/>
  <c r="J1207" i="27"/>
  <c r="K1207" i="27"/>
  <c r="W1207" i="27" a="1"/>
  <c r="W1207" i="27" s="1"/>
  <c r="CB1207" i="27"/>
  <c r="CC1207" i="27"/>
  <c r="G1208" i="27"/>
  <c r="H1208" i="27"/>
  <c r="BG1208" i="27" s="1"/>
  <c r="I1208" i="27"/>
  <c r="J1208" i="27"/>
  <c r="K1208" i="27"/>
  <c r="W1208" i="27" a="1"/>
  <c r="W1208" i="27" s="1"/>
  <c r="CB1208" i="27"/>
  <c r="CC1208" i="27"/>
  <c r="G1209" i="27"/>
  <c r="H1209" i="27"/>
  <c r="BG1209" i="27" s="1"/>
  <c r="I1209" i="27"/>
  <c r="J1209" i="27"/>
  <c r="K1209" i="27"/>
  <c r="W1209" i="27" a="1"/>
  <c r="W1209" i="27" s="1"/>
  <c r="CB1209" i="27"/>
  <c r="CC1209" i="27"/>
  <c r="G1210" i="27"/>
  <c r="H1210" i="27"/>
  <c r="BG1210" i="27" s="1"/>
  <c r="I1210" i="27"/>
  <c r="J1210" i="27"/>
  <c r="K1210" i="27"/>
  <c r="W1210" i="27" a="1"/>
  <c r="W1210" i="27" s="1"/>
  <c r="CB1210" i="27"/>
  <c r="CC1210" i="27"/>
  <c r="G1181" i="27"/>
  <c r="H1181" i="27"/>
  <c r="BG1181" i="27" s="1"/>
  <c r="I1181" i="27"/>
  <c r="J1181" i="27"/>
  <c r="K1181" i="27"/>
  <c r="W1181" i="27" a="1"/>
  <c r="W1181" i="27" s="1"/>
  <c r="CB1181" i="27"/>
  <c r="CC1181" i="27"/>
  <c r="G1182" i="27"/>
  <c r="H1182" i="27"/>
  <c r="BG1182" i="27" s="1"/>
  <c r="I1182" i="27"/>
  <c r="J1182" i="27"/>
  <c r="K1182" i="27"/>
  <c r="W1182" i="27" a="1"/>
  <c r="W1182" i="27" s="1"/>
  <c r="CB1182" i="27"/>
  <c r="CC1182" i="27"/>
  <c r="G1183" i="27"/>
  <c r="H1183" i="27"/>
  <c r="I1183" i="27"/>
  <c r="J1183" i="27"/>
  <c r="K1183" i="27"/>
  <c r="W1183" i="27" a="1"/>
  <c r="W1183" i="27" s="1"/>
  <c r="CB1183" i="27"/>
  <c r="CC1183" i="27"/>
  <c r="G1184" i="27"/>
  <c r="H1184" i="27"/>
  <c r="BG1184" i="27" s="1"/>
  <c r="I1184" i="27"/>
  <c r="J1184" i="27"/>
  <c r="K1184" i="27"/>
  <c r="W1184" i="27" a="1"/>
  <c r="W1184" i="27" s="1"/>
  <c r="CB1184" i="27"/>
  <c r="CC1184" i="27"/>
  <c r="G1185" i="27"/>
  <c r="H1185" i="27"/>
  <c r="BG1185" i="27" s="1"/>
  <c r="I1185" i="27"/>
  <c r="J1185" i="27"/>
  <c r="K1185" i="27"/>
  <c r="W1185" i="27" a="1"/>
  <c r="W1185" i="27" s="1"/>
  <c r="CB1185" i="27"/>
  <c r="CC1185" i="27"/>
  <c r="G1186" i="27"/>
  <c r="H1186" i="27"/>
  <c r="I1186" i="27"/>
  <c r="J1186" i="27"/>
  <c r="K1186" i="27"/>
  <c r="W1186" i="27" a="1"/>
  <c r="W1186" i="27" s="1"/>
  <c r="CB1186" i="27"/>
  <c r="CC1186" i="27"/>
  <c r="G1187" i="27"/>
  <c r="H1187" i="27"/>
  <c r="BG1187" i="27" s="1"/>
  <c r="I1187" i="27"/>
  <c r="J1187" i="27"/>
  <c r="K1187" i="27"/>
  <c r="W1187" i="27" a="1"/>
  <c r="W1187" i="27" s="1"/>
  <c r="CB1187" i="27"/>
  <c r="CC1187" i="27"/>
  <c r="G1188" i="27"/>
  <c r="H1188" i="27"/>
  <c r="BG1188" i="27" s="1"/>
  <c r="I1188" i="27"/>
  <c r="J1188" i="27"/>
  <c r="K1188" i="27"/>
  <c r="W1188" i="27" a="1"/>
  <c r="W1188" i="27" s="1"/>
  <c r="CB1188" i="27"/>
  <c r="CC1188" i="27"/>
  <c r="G1189" i="27"/>
  <c r="H1189" i="27"/>
  <c r="BG1189" i="27" s="1"/>
  <c r="I1189" i="27"/>
  <c r="J1189" i="27"/>
  <c r="K1189" i="27"/>
  <c r="W1189" i="27" a="1"/>
  <c r="W1189" i="27" s="1"/>
  <c r="CB1189" i="27"/>
  <c r="CC1189" i="27"/>
  <c r="G1190" i="27"/>
  <c r="H1190" i="27"/>
  <c r="I1190" i="27"/>
  <c r="J1190" i="27"/>
  <c r="K1190" i="27"/>
  <c r="W1190" i="27" a="1"/>
  <c r="W1190" i="27" s="1"/>
  <c r="CB1190" i="27"/>
  <c r="CC1190" i="27"/>
  <c r="G1191" i="27"/>
  <c r="H1191" i="27"/>
  <c r="I1191" i="27"/>
  <c r="J1191" i="27"/>
  <c r="K1191" i="27"/>
  <c r="W1191" i="27" a="1"/>
  <c r="W1191" i="27" s="1"/>
  <c r="CB1191" i="27"/>
  <c r="CC1191" i="27"/>
  <c r="G1192" i="27"/>
  <c r="H1192" i="27"/>
  <c r="BG1192" i="27" s="1"/>
  <c r="I1192" i="27"/>
  <c r="J1192" i="27"/>
  <c r="K1192" i="27"/>
  <c r="W1192" i="27" a="1"/>
  <c r="W1192" i="27" s="1"/>
  <c r="CB1192" i="27"/>
  <c r="CC1192" i="27"/>
  <c r="G1193" i="27"/>
  <c r="H1193" i="27"/>
  <c r="BG1193" i="27" s="1"/>
  <c r="I1193" i="27"/>
  <c r="J1193" i="27"/>
  <c r="K1193" i="27"/>
  <c r="W1193" i="27" a="1"/>
  <c r="W1193" i="27" s="1"/>
  <c r="CB1193" i="27"/>
  <c r="CC1193" i="27"/>
  <c r="G1194" i="27"/>
  <c r="H1194" i="27"/>
  <c r="BG1194" i="27" s="1"/>
  <c r="I1194" i="27"/>
  <c r="J1194" i="27"/>
  <c r="K1194" i="27"/>
  <c r="W1194" i="27" a="1"/>
  <c r="W1194" i="27" s="1"/>
  <c r="CB1194" i="27"/>
  <c r="CC1194" i="27"/>
  <c r="G1195" i="27"/>
  <c r="H1195" i="27"/>
  <c r="BG1195" i="27" s="1"/>
  <c r="I1195" i="27"/>
  <c r="J1195" i="27"/>
  <c r="K1195" i="27"/>
  <c r="W1195" i="27" a="1"/>
  <c r="W1195" i="27" s="1"/>
  <c r="CB1195" i="27"/>
  <c r="CC1195" i="27"/>
  <c r="G1196" i="27"/>
  <c r="H1196" i="27"/>
  <c r="I1196" i="27"/>
  <c r="J1196" i="27"/>
  <c r="K1196" i="27"/>
  <c r="W1196" i="27" a="1"/>
  <c r="W1196" i="27" s="1"/>
  <c r="CB1196" i="27"/>
  <c r="CC1196" i="27"/>
  <c r="G1197" i="27"/>
  <c r="H1197" i="27"/>
  <c r="BG1197" i="27" s="1"/>
  <c r="I1197" i="27"/>
  <c r="J1197" i="27"/>
  <c r="K1197" i="27"/>
  <c r="W1197" i="27" a="1"/>
  <c r="W1197" i="27" s="1"/>
  <c r="CB1197" i="27"/>
  <c r="CC1197" i="27"/>
  <c r="G1198" i="27"/>
  <c r="H1198" i="27"/>
  <c r="BG1198" i="27" s="1"/>
  <c r="I1198" i="27"/>
  <c r="J1198" i="27"/>
  <c r="K1198" i="27"/>
  <c r="W1198" i="27" a="1"/>
  <c r="W1198" i="27" s="1"/>
  <c r="CB1198" i="27"/>
  <c r="CC1198" i="27"/>
  <c r="G1199" i="27"/>
  <c r="H1199" i="27"/>
  <c r="I1199" i="27"/>
  <c r="J1199" i="27"/>
  <c r="K1199" i="27"/>
  <c r="W1199" i="27" a="1"/>
  <c r="W1199" i="27" s="1"/>
  <c r="CB1199" i="27"/>
  <c r="CC1199" i="27"/>
  <c r="G1200" i="27"/>
  <c r="H1200" i="27"/>
  <c r="I1200" i="27"/>
  <c r="J1200" i="27"/>
  <c r="K1200" i="27"/>
  <c r="W1200" i="27" a="1"/>
  <c r="W1200" i="27" s="1"/>
  <c r="CB1200" i="27"/>
  <c r="CC1200" i="27"/>
  <c r="G1201" i="27"/>
  <c r="H1201" i="27"/>
  <c r="I1201" i="27"/>
  <c r="J1201" i="27"/>
  <c r="K1201" i="27"/>
  <c r="W1201" i="27" a="1"/>
  <c r="W1201" i="27" s="1"/>
  <c r="CB1201" i="27"/>
  <c r="CC1201" i="27"/>
  <c r="G1202" i="27"/>
  <c r="H1202" i="27"/>
  <c r="I1202" i="27"/>
  <c r="J1202" i="27"/>
  <c r="K1202" i="27"/>
  <c r="W1202" i="27" a="1"/>
  <c r="W1202" i="27" s="1"/>
  <c r="CB1202" i="27"/>
  <c r="CC1202" i="27"/>
  <c r="G1203" i="27"/>
  <c r="H1203" i="27"/>
  <c r="I1203" i="27"/>
  <c r="J1203" i="27"/>
  <c r="K1203" i="27"/>
  <c r="W1203" i="27" a="1"/>
  <c r="W1203" i="27" s="1"/>
  <c r="CB1203" i="27"/>
  <c r="CC1203" i="27"/>
  <c r="G1204" i="27"/>
  <c r="H1204" i="27"/>
  <c r="BG1204" i="27" s="1"/>
  <c r="I1204" i="27"/>
  <c r="J1204" i="27"/>
  <c r="K1204" i="27"/>
  <c r="W1204" i="27" a="1"/>
  <c r="W1204" i="27" s="1"/>
  <c r="CB1204" i="27"/>
  <c r="CC1204" i="27"/>
  <c r="BF1202" i="27" l="1"/>
  <c r="AU1202" i="27"/>
  <c r="BF1198" i="27"/>
  <c r="AU1198" i="27"/>
  <c r="BF1195" i="27"/>
  <c r="AU1195" i="27"/>
  <c r="BF1192" i="27"/>
  <c r="AU1192" i="27"/>
  <c r="BF1187" i="27"/>
  <c r="AU1187" i="27"/>
  <c r="BK1213" i="27"/>
  <c r="BR1213" i="27" s="1" a="1"/>
  <c r="BR1213" i="27" s="1"/>
  <c r="BK1214" i="27"/>
  <c r="BR1214" i="27" s="1" a="1"/>
  <c r="BR1214" i="27" s="1"/>
  <c r="BK1228" i="27"/>
  <c r="BR1228" i="27" s="1" a="1"/>
  <c r="BR1228" i="27" s="1"/>
  <c r="BK1212" i="27"/>
  <c r="BR1212" i="27" s="1" a="1"/>
  <c r="BR1212" i="27" s="1"/>
  <c r="BK1215" i="27"/>
  <c r="BR1215" i="27" s="1" a="1"/>
  <c r="BR1215" i="27" s="1"/>
  <c r="BK1216" i="27"/>
  <c r="BR1216" i="27" s="1" a="1"/>
  <c r="BR1216" i="27" s="1"/>
  <c r="BK1211" i="27"/>
  <c r="BR1211" i="27" s="1" a="1"/>
  <c r="BR1211" i="27" s="1"/>
  <c r="BK1227" i="27"/>
  <c r="BR1227" i="27" s="1" a="1"/>
  <c r="BR1227" i="27" s="1"/>
  <c r="BK1219" i="27"/>
  <c r="BR1219" i="27" s="1" a="1"/>
  <c r="BR1219" i="27" s="1"/>
  <c r="BK1221" i="27"/>
  <c r="BR1221" i="27" s="1" a="1"/>
  <c r="BR1221" i="27" s="1"/>
  <c r="BK1223" i="27"/>
  <c r="BR1223" i="27" s="1" a="1"/>
  <c r="BR1223" i="27" s="1"/>
  <c r="BK1217" i="27"/>
  <c r="BR1217" i="27" s="1" a="1"/>
  <c r="BR1217" i="27" s="1"/>
  <c r="BK1220" i="27"/>
  <c r="BR1220" i="27" s="1" a="1"/>
  <c r="BR1220" i="27" s="1"/>
  <c r="BK1225" i="27"/>
  <c r="BR1225" i="27" s="1" a="1"/>
  <c r="BR1225" i="27" s="1"/>
  <c r="BK1226" i="27"/>
  <c r="BR1226" i="27" s="1" a="1"/>
  <c r="BR1226" i="27" s="1"/>
  <c r="BK1224" i="27"/>
  <c r="BR1224" i="27" s="1" a="1"/>
  <c r="BR1224" i="27" s="1"/>
  <c r="BK1218" i="27"/>
  <c r="BR1218" i="27" s="1" a="1"/>
  <c r="BR1218" i="27" s="1"/>
  <c r="BK1222" i="27"/>
  <c r="BR1222" i="27" s="1" a="1"/>
  <c r="BR1222" i="27" s="1"/>
  <c r="BF1203" i="27"/>
  <c r="AU1203" i="27"/>
  <c r="BF1200" i="27"/>
  <c r="AU1200" i="27"/>
  <c r="BF1197" i="27"/>
  <c r="AU1197" i="27"/>
  <c r="BF1194" i="27"/>
  <c r="AU1194" i="27"/>
  <c r="BF1191" i="27"/>
  <c r="AU1191" i="27"/>
  <c r="BF1188" i="27"/>
  <c r="AU1188" i="27"/>
  <c r="BF1185" i="27"/>
  <c r="AU1185" i="27"/>
  <c r="BF1184" i="27"/>
  <c r="AU1184" i="27"/>
  <c r="BF1182" i="27"/>
  <c r="AU1182" i="27"/>
  <c r="BF1210" i="27"/>
  <c r="AU1210" i="27"/>
  <c r="BF1208" i="27"/>
  <c r="AU1208" i="27"/>
  <c r="BF1206" i="27"/>
  <c r="AU1206" i="27"/>
  <c r="BF1204" i="27"/>
  <c r="AU1204" i="27"/>
  <c r="BF1201" i="27"/>
  <c r="AU1201" i="27"/>
  <c r="BF1199" i="27"/>
  <c r="AU1199" i="27"/>
  <c r="BF1196" i="27"/>
  <c r="AU1196" i="27"/>
  <c r="BF1193" i="27"/>
  <c r="AU1193" i="27"/>
  <c r="BF1190" i="27"/>
  <c r="AU1190" i="27"/>
  <c r="BF1189" i="27"/>
  <c r="AU1189" i="27"/>
  <c r="BF1186" i="27"/>
  <c r="AU1186" i="27"/>
  <c r="BF1183" i="27"/>
  <c r="AU1183" i="27"/>
  <c r="BF1181" i="27"/>
  <c r="AU1181" i="27"/>
  <c r="BF1209" i="27"/>
  <c r="AU1209" i="27"/>
  <c r="BF1207" i="27"/>
  <c r="AU1207" i="27"/>
  <c r="BF1205" i="27"/>
  <c r="AU1205" i="27"/>
  <c r="BV1214" i="27"/>
  <c r="BV1222" i="27"/>
  <c r="BV1213" i="27"/>
  <c r="BV1216" i="27"/>
  <c r="BV1226" i="27"/>
  <c r="BV1228" i="27"/>
  <c r="BV1217" i="27"/>
  <c r="BV1225" i="27"/>
  <c r="BV1211" i="27"/>
  <c r="BV1218" i="27"/>
  <c r="BV1212" i="27"/>
  <c r="BV1219" i="27"/>
  <c r="BV1220" i="27"/>
  <c r="BV1215" i="27"/>
  <c r="BV1221" i="27"/>
  <c r="BV1223" i="27"/>
  <c r="BV1227" i="27"/>
  <c r="BV1224" i="27"/>
  <c r="BW1211" i="27"/>
  <c r="BW1214" i="27"/>
  <c r="BW1222" i="27"/>
  <c r="BW1226" i="27"/>
  <c r="BW1213" i="27"/>
  <c r="BW1216" i="27"/>
  <c r="BW1224" i="27"/>
  <c r="BW1228" i="27"/>
  <c r="BW1217" i="27"/>
  <c r="BW1212" i="27"/>
  <c r="BW1219" i="27"/>
  <c r="BW1225" i="27"/>
  <c r="BW1218" i="27"/>
  <c r="BW1220" i="27"/>
  <c r="BW1215" i="27"/>
  <c r="BW1221" i="27"/>
  <c r="BW1223" i="27"/>
  <c r="BW1227" i="27"/>
  <c r="BU1213" i="27"/>
  <c r="BU1216" i="27"/>
  <c r="BU1226" i="27"/>
  <c r="BU1228" i="27"/>
  <c r="BU1221" i="27"/>
  <c r="BU1227" i="27"/>
  <c r="BU1218" i="27"/>
  <c r="BU1211" i="27"/>
  <c r="BU1215" i="27"/>
  <c r="BU1222" i="27"/>
  <c r="BU1223" i="27"/>
  <c r="BU1224" i="27"/>
  <c r="BU1212" i="27"/>
  <c r="BU1219" i="27"/>
  <c r="BU1220" i="27"/>
  <c r="BU1214" i="27"/>
  <c r="BU1217" i="27"/>
  <c r="BU1225" i="27"/>
  <c r="D333" i="17"/>
  <c r="BJ1205" i="27"/>
  <c r="BH1205" i="27"/>
  <c r="BH1209" i="27"/>
  <c r="BH1189" i="27"/>
  <c r="BH1195" i="27"/>
  <c r="BJ1201" i="27"/>
  <c r="BJ1185" i="27"/>
  <c r="BJ1209" i="27"/>
  <c r="BH1203" i="27"/>
  <c r="BG1203" i="27"/>
  <c r="BJ1202" i="27"/>
  <c r="BH1181" i="27"/>
  <c r="BH1202" i="27"/>
  <c r="BJ1187" i="27"/>
  <c r="BJ1195" i="27"/>
  <c r="BJ1198" i="27"/>
  <c r="BJ1193" i="27"/>
  <c r="BG1202" i="27"/>
  <c r="BJ1181" i="27"/>
  <c r="BJ1207" i="27"/>
  <c r="BH1199" i="27"/>
  <c r="BG1199" i="27"/>
  <c r="BJ1191" i="27"/>
  <c r="BG1191" i="27"/>
  <c r="BJ1188" i="27"/>
  <c r="BH1188" i="27"/>
  <c r="BH1187" i="27"/>
  <c r="BJ1199" i="27"/>
  <c r="BJ1197" i="27"/>
  <c r="BH1193" i="27"/>
  <c r="BJ1192" i="27"/>
  <c r="BJ1184" i="27"/>
  <c r="BH1192" i="27"/>
  <c r="BH1185" i="27"/>
  <c r="BH1184" i="27"/>
  <c r="BH1183" i="27"/>
  <c r="BH1197" i="27"/>
  <c r="BH1191" i="27"/>
  <c r="BJ1189" i="27"/>
  <c r="BJ1208" i="27"/>
  <c r="BH1208" i="27"/>
  <c r="BH1207" i="27"/>
  <c r="BJ1210" i="27"/>
  <c r="BJ1206" i="27"/>
  <c r="BH1210" i="27"/>
  <c r="BH1206" i="27"/>
  <c r="BH1186" i="27"/>
  <c r="BG1186" i="27"/>
  <c r="BJ1186" i="27"/>
  <c r="BJ1203" i="27"/>
  <c r="BJ1183" i="27"/>
  <c r="BG1183" i="27"/>
  <c r="BG1200" i="27"/>
  <c r="BH1200" i="27"/>
  <c r="BJ1200" i="27"/>
  <c r="BH1190" i="27"/>
  <c r="BG1190" i="27"/>
  <c r="BJ1190" i="27"/>
  <c r="BG1196" i="27"/>
  <c r="BH1196" i="27"/>
  <c r="BJ1196" i="27"/>
  <c r="BH1201" i="27"/>
  <c r="BG1201" i="27"/>
  <c r="BH1194" i="27"/>
  <c r="BJ1194" i="27"/>
  <c r="BJ1204" i="27"/>
  <c r="BH1204" i="27"/>
  <c r="BH1182" i="27"/>
  <c r="BJ1182" i="27"/>
  <c r="BH1198" i="27"/>
  <c r="M324" i="18" l="1"/>
  <c r="N324" i="18" s="1"/>
  <c r="M323" i="18"/>
  <c r="N323" i="18" s="1"/>
  <c r="M322" i="18"/>
  <c r="N322" i="18" s="1"/>
  <c r="G1165" i="27"/>
  <c r="H1165" i="27"/>
  <c r="BG1165" i="27" s="1"/>
  <c r="I1165" i="27"/>
  <c r="J1165" i="27"/>
  <c r="K1165" i="27"/>
  <c r="W1165" i="27" a="1"/>
  <c r="W1165" i="27" s="1"/>
  <c r="AD38" i="17" s="1"/>
  <c r="CB1165" i="27"/>
  <c r="CC1165" i="27"/>
  <c r="G1166" i="27"/>
  <c r="H1166" i="27"/>
  <c r="I1166" i="27"/>
  <c r="J1166" i="27"/>
  <c r="K1166" i="27"/>
  <c r="W1166" i="27" a="1"/>
  <c r="W1166" i="27" s="1"/>
  <c r="CB1166" i="27"/>
  <c r="CC1166" i="27"/>
  <c r="G1167" i="27"/>
  <c r="H1167" i="27"/>
  <c r="BG1167" i="27" s="1"/>
  <c r="I1167" i="27"/>
  <c r="J1167" i="27"/>
  <c r="K1167" i="27"/>
  <c r="W1167" i="27" a="1"/>
  <c r="W1167" i="27" s="1"/>
  <c r="CB1167" i="27"/>
  <c r="CC1167" i="27"/>
  <c r="G1168" i="27"/>
  <c r="H1168" i="27"/>
  <c r="BG1168" i="27" s="1"/>
  <c r="I1168" i="27"/>
  <c r="J1168" i="27"/>
  <c r="K1168" i="27"/>
  <c r="W1168" i="27" a="1"/>
  <c r="W1168" i="27" s="1"/>
  <c r="AD119" i="17" s="1"/>
  <c r="CB1168" i="27"/>
  <c r="CC1168" i="27"/>
  <c r="G1169" i="27"/>
  <c r="H1169" i="27"/>
  <c r="BG1169" i="27" s="1"/>
  <c r="I1169" i="27"/>
  <c r="J1169" i="27"/>
  <c r="K1169" i="27"/>
  <c r="W1169" i="27" a="1"/>
  <c r="W1169" i="27" s="1"/>
  <c r="CB1169" i="27"/>
  <c r="CC1169" i="27"/>
  <c r="G1170" i="27"/>
  <c r="H1170" i="27"/>
  <c r="I1170" i="27"/>
  <c r="J1170" i="27"/>
  <c r="K1170" i="27"/>
  <c r="W1170" i="27" a="1"/>
  <c r="W1170" i="27" s="1"/>
  <c r="CB1170" i="27"/>
  <c r="CC1170" i="27"/>
  <c r="G1171" i="27"/>
  <c r="H1171" i="27"/>
  <c r="BG1171" i="27" s="1"/>
  <c r="I1171" i="27"/>
  <c r="J1171" i="27"/>
  <c r="K1171" i="27"/>
  <c r="W1171" i="27" a="1"/>
  <c r="W1171" i="27" s="1"/>
  <c r="CB1171" i="27"/>
  <c r="CC1171" i="27"/>
  <c r="G1172" i="27"/>
  <c r="H1172" i="27"/>
  <c r="I1172" i="27"/>
  <c r="J1172" i="27"/>
  <c r="K1172" i="27"/>
  <c r="W1172" i="27" a="1"/>
  <c r="W1172" i="27" s="1"/>
  <c r="CB1172" i="27"/>
  <c r="CC1172" i="27"/>
  <c r="G1173" i="27"/>
  <c r="H1173" i="27"/>
  <c r="BG1173" i="27" s="1"/>
  <c r="I1173" i="27"/>
  <c r="J1173" i="27"/>
  <c r="K1173" i="27"/>
  <c r="W1173" i="27" a="1"/>
  <c r="W1173" i="27" s="1"/>
  <c r="CB1173" i="27"/>
  <c r="CC1173" i="27"/>
  <c r="G1174" i="27"/>
  <c r="H1174" i="27"/>
  <c r="I1174" i="27"/>
  <c r="J1174" i="27"/>
  <c r="K1174" i="27"/>
  <c r="W1174" i="27" a="1"/>
  <c r="W1174" i="27" s="1"/>
  <c r="CB1174" i="27"/>
  <c r="CC1174" i="27"/>
  <c r="G1175" i="27"/>
  <c r="H1175" i="27"/>
  <c r="BG1175" i="27" s="1"/>
  <c r="I1175" i="27"/>
  <c r="J1175" i="27"/>
  <c r="K1175" i="27"/>
  <c r="W1175" i="27" a="1"/>
  <c r="W1175" i="27" s="1"/>
  <c r="AD9" i="17" s="1"/>
  <c r="CB1175" i="27"/>
  <c r="CC1175" i="27"/>
  <c r="G1176" i="27"/>
  <c r="H1176" i="27"/>
  <c r="BG1176" i="27" s="1"/>
  <c r="I1176" i="27"/>
  <c r="J1176" i="27"/>
  <c r="K1176" i="27"/>
  <c r="W1176" i="27" a="1"/>
  <c r="W1176" i="27" s="1"/>
  <c r="CB1176" i="27"/>
  <c r="CC1176" i="27"/>
  <c r="G1177" i="27"/>
  <c r="H1177" i="27"/>
  <c r="BG1177" i="27" s="1"/>
  <c r="I1177" i="27"/>
  <c r="J1177" i="27"/>
  <c r="K1177" i="27"/>
  <c r="W1177" i="27" a="1"/>
  <c r="W1177" i="27" s="1"/>
  <c r="AD152" i="17" s="1"/>
  <c r="CB1177" i="27"/>
  <c r="CC1177" i="27"/>
  <c r="G1178" i="27"/>
  <c r="H1178" i="27"/>
  <c r="I1178" i="27"/>
  <c r="J1178" i="27"/>
  <c r="K1178" i="27"/>
  <c r="W1178" i="27" a="1"/>
  <c r="W1178" i="27" s="1"/>
  <c r="CB1178" i="27"/>
  <c r="CC1178" i="27"/>
  <c r="G1179" i="27"/>
  <c r="H1179" i="27"/>
  <c r="BG1179" i="27" s="1"/>
  <c r="I1179" i="27"/>
  <c r="J1179" i="27"/>
  <c r="K1179" i="27"/>
  <c r="W1179" i="27" a="1"/>
  <c r="W1179" i="27" s="1"/>
  <c r="AD29" i="17" s="1"/>
  <c r="CB1179" i="27"/>
  <c r="CC1179" i="27"/>
  <c r="G1180" i="27"/>
  <c r="H1180" i="27"/>
  <c r="I1180" i="27"/>
  <c r="J1180" i="27"/>
  <c r="K1180" i="27"/>
  <c r="W1180" i="27" a="1"/>
  <c r="W1180" i="27" s="1"/>
  <c r="CB1180" i="27"/>
  <c r="CC1180" i="27"/>
  <c r="L316" i="18"/>
  <c r="R316" i="18"/>
  <c r="S316" i="18"/>
  <c r="T316" i="18"/>
  <c r="L317" i="18"/>
  <c r="R317" i="18"/>
  <c r="S317" i="18"/>
  <c r="T317" i="18"/>
  <c r="L318" i="18"/>
  <c r="R318" i="18"/>
  <c r="S318" i="18"/>
  <c r="T318" i="18"/>
  <c r="L319" i="18"/>
  <c r="R319" i="18"/>
  <c r="S319" i="18"/>
  <c r="T319" i="18"/>
  <c r="L320" i="18"/>
  <c r="R320" i="18"/>
  <c r="S320" i="18"/>
  <c r="T320" i="18"/>
  <c r="L321" i="18"/>
  <c r="R321" i="18"/>
  <c r="S321" i="18"/>
  <c r="T321" i="18"/>
  <c r="C316" i="18"/>
  <c r="C317" i="18"/>
  <c r="C318" i="18"/>
  <c r="C319" i="18"/>
  <c r="C320" i="18"/>
  <c r="C321" i="18"/>
  <c r="L306" i="18"/>
  <c r="R306" i="18"/>
  <c r="S306" i="18"/>
  <c r="T306" i="18"/>
  <c r="L307" i="18"/>
  <c r="R307" i="18"/>
  <c r="S307" i="18"/>
  <c r="T307" i="18"/>
  <c r="L308" i="18"/>
  <c r="R308" i="18"/>
  <c r="S308" i="18"/>
  <c r="T308" i="18"/>
  <c r="L309" i="18"/>
  <c r="R309" i="18"/>
  <c r="S309" i="18"/>
  <c r="T309" i="18"/>
  <c r="L310" i="18"/>
  <c r="R310" i="18"/>
  <c r="S310" i="18"/>
  <c r="T310" i="18"/>
  <c r="L311" i="18"/>
  <c r="R311" i="18"/>
  <c r="S311" i="18"/>
  <c r="T311" i="18"/>
  <c r="L312" i="18"/>
  <c r="R312" i="18"/>
  <c r="S312" i="18"/>
  <c r="T312" i="18"/>
  <c r="L313" i="18"/>
  <c r="R313" i="18"/>
  <c r="S313" i="18"/>
  <c r="T313" i="18"/>
  <c r="L314" i="18"/>
  <c r="R314" i="18"/>
  <c r="S314" i="18"/>
  <c r="T314" i="18"/>
  <c r="L315" i="18"/>
  <c r="R315" i="18"/>
  <c r="S315" i="18"/>
  <c r="T315" i="18"/>
  <c r="C306" i="18"/>
  <c r="C307" i="18"/>
  <c r="C308" i="18"/>
  <c r="C309" i="18"/>
  <c r="C310" i="18"/>
  <c r="C311" i="18"/>
  <c r="C312" i="18"/>
  <c r="C313" i="18"/>
  <c r="C314" i="18"/>
  <c r="C315" i="18"/>
  <c r="AD322" i="17"/>
  <c r="AD271" i="17"/>
  <c r="AD263" i="17"/>
  <c r="AD196" i="17"/>
  <c r="AD162" i="17"/>
  <c r="AD147" i="17"/>
  <c r="AD83" i="17"/>
  <c r="AD69" i="17"/>
  <c r="AD10" i="17"/>
  <c r="AE352" i="17"/>
  <c r="AE351" i="17"/>
  <c r="AE350" i="17"/>
  <c r="AE347" i="17"/>
  <c r="AE346" i="17"/>
  <c r="AE343" i="17"/>
  <c r="AE342" i="17"/>
  <c r="AE337" i="17"/>
  <c r="AE334" i="17"/>
  <c r="AE325" i="17"/>
  <c r="AE324" i="17"/>
  <c r="AE323" i="17"/>
  <c r="AE322" i="17"/>
  <c r="AE308" i="17"/>
  <c r="AE292" i="17"/>
  <c r="AE288" i="17"/>
  <c r="AE287" i="17"/>
  <c r="AE286" i="17"/>
  <c r="AE279" i="17"/>
  <c r="AE278" i="17"/>
  <c r="AE276" i="17"/>
  <c r="AE274" i="17"/>
  <c r="AE272" i="17"/>
  <c r="AE271" i="17"/>
  <c r="AE265" i="17"/>
  <c r="AE264" i="17"/>
  <c r="AE263" i="17"/>
  <c r="AE261" i="17"/>
  <c r="AE260" i="17"/>
  <c r="AE253" i="17"/>
  <c r="AE252" i="17"/>
  <c r="AE247" i="17"/>
  <c r="AE246" i="17"/>
  <c r="AE245" i="17"/>
  <c r="AE244" i="17"/>
  <c r="AE243" i="17"/>
  <c r="AE242" i="17"/>
  <c r="AE241" i="17"/>
  <c r="AE240" i="17"/>
  <c r="AE239" i="17"/>
  <c r="AE238" i="17"/>
  <c r="AE229" i="17"/>
  <c r="AE228" i="17"/>
  <c r="AE226" i="17"/>
  <c r="AE225" i="17"/>
  <c r="AE204" i="17"/>
  <c r="AE202" i="17"/>
  <c r="AE198" i="17"/>
  <c r="AE197" i="17"/>
  <c r="AE196" i="17"/>
  <c r="AE194" i="17"/>
  <c r="AE185" i="17"/>
  <c r="AE184" i="17"/>
  <c r="AE181" i="17"/>
  <c r="AE178" i="17"/>
  <c r="AE177" i="17"/>
  <c r="AE176" i="17"/>
  <c r="AE175" i="17"/>
  <c r="AE174" i="17"/>
  <c r="AE166" i="17"/>
  <c r="AE165" i="17"/>
  <c r="AE163" i="17"/>
  <c r="AE162" i="17"/>
  <c r="AE159" i="17"/>
  <c r="AE158" i="17"/>
  <c r="AE157" i="17"/>
  <c r="AE152" i="17"/>
  <c r="AE151" i="17"/>
  <c r="AE148" i="17"/>
  <c r="AE147" i="17"/>
  <c r="AE132" i="17"/>
  <c r="AE125" i="17"/>
  <c r="AE124" i="17"/>
  <c r="AE119" i="17"/>
  <c r="BK1173" i="27" s="1"/>
  <c r="AE116" i="17"/>
  <c r="AE115" i="17"/>
  <c r="AE112" i="17"/>
  <c r="AE111" i="17"/>
  <c r="AE110" i="17"/>
  <c r="AE109" i="17"/>
  <c r="AE108" i="17"/>
  <c r="AE107" i="17"/>
  <c r="AE106" i="17"/>
  <c r="AE102" i="17"/>
  <c r="AE101" i="17"/>
  <c r="AE87" i="17"/>
  <c r="AE83" i="17"/>
  <c r="AE75" i="17"/>
  <c r="AE74" i="17"/>
  <c r="AE73" i="17"/>
  <c r="AE72" i="17"/>
  <c r="BK1167" i="27" s="1"/>
  <c r="AE71" i="17"/>
  <c r="AE69" i="17"/>
  <c r="AE68" i="17"/>
  <c r="AE46" i="17"/>
  <c r="AE38" i="17"/>
  <c r="BK1165" i="27" s="1"/>
  <c r="AE29" i="17"/>
  <c r="AE28" i="17"/>
  <c r="AE27" i="17"/>
  <c r="AE26" i="17"/>
  <c r="AE24" i="17"/>
  <c r="AE19" i="17"/>
  <c r="AE18" i="17"/>
  <c r="AE11" i="17"/>
  <c r="AE10" i="17"/>
  <c r="AE9" i="17"/>
  <c r="AE8" i="17"/>
  <c r="AE5" i="17"/>
  <c r="AE4" i="17"/>
  <c r="AF352" i="17"/>
  <c r="AC352" i="17"/>
  <c r="AB352" i="17"/>
  <c r="AA352" i="17"/>
  <c r="AF351" i="17"/>
  <c r="AC351" i="17"/>
  <c r="AB351" i="17"/>
  <c r="AA351" i="17"/>
  <c r="AF350" i="17"/>
  <c r="AC350" i="17"/>
  <c r="AB350" i="17"/>
  <c r="AA350" i="17"/>
  <c r="AF347" i="17"/>
  <c r="AC347" i="17"/>
  <c r="AB347" i="17"/>
  <c r="AA347" i="17"/>
  <c r="AF346" i="17"/>
  <c r="AC346" i="17"/>
  <c r="AB346" i="17"/>
  <c r="AA346" i="17"/>
  <c r="AF343" i="17"/>
  <c r="AC343" i="17"/>
  <c r="AB343" i="17"/>
  <c r="AA343" i="17"/>
  <c r="AF342" i="17"/>
  <c r="AC342" i="17"/>
  <c r="AB342" i="17"/>
  <c r="AA342" i="17"/>
  <c r="AF337" i="17"/>
  <c r="AC337" i="17"/>
  <c r="AB337" i="17"/>
  <c r="AA337" i="17"/>
  <c r="AF334" i="17"/>
  <c r="AC334" i="17"/>
  <c r="AB334" i="17"/>
  <c r="AA334" i="17"/>
  <c r="AF325" i="17"/>
  <c r="AC325" i="17"/>
  <c r="AB325" i="17"/>
  <c r="AA325" i="17"/>
  <c r="AF324" i="17"/>
  <c r="AC324" i="17"/>
  <c r="AB324" i="17"/>
  <c r="AA324" i="17"/>
  <c r="AF323" i="17"/>
  <c r="AC323" i="17"/>
  <c r="AB323" i="17"/>
  <c r="AA323" i="17"/>
  <c r="AF322" i="17"/>
  <c r="AC322" i="17"/>
  <c r="AB322" i="17"/>
  <c r="AA322" i="17"/>
  <c r="AF308" i="17"/>
  <c r="AC308" i="17"/>
  <c r="AB308" i="17"/>
  <c r="AA308" i="17"/>
  <c r="AF292" i="17"/>
  <c r="AC292" i="17"/>
  <c r="AB292" i="17"/>
  <c r="AA292" i="17"/>
  <c r="AF288" i="17"/>
  <c r="AC288" i="17"/>
  <c r="AB288" i="17"/>
  <c r="AA288" i="17"/>
  <c r="AF287" i="17"/>
  <c r="AC287" i="17"/>
  <c r="AB287" i="17"/>
  <c r="AA287" i="17"/>
  <c r="AF286" i="17"/>
  <c r="AC286" i="17"/>
  <c r="AB286" i="17"/>
  <c r="AA286" i="17"/>
  <c r="AF279" i="17"/>
  <c r="AC279" i="17"/>
  <c r="AB279" i="17"/>
  <c r="AA279" i="17"/>
  <c r="AF278" i="17"/>
  <c r="AC278" i="17"/>
  <c r="AB278" i="17"/>
  <c r="AA278" i="17"/>
  <c r="AF276" i="17"/>
  <c r="AC276" i="17"/>
  <c r="AB276" i="17"/>
  <c r="AA276" i="17"/>
  <c r="AF274" i="17"/>
  <c r="AC274" i="17"/>
  <c r="AB274" i="17"/>
  <c r="AA274" i="17"/>
  <c r="AF272" i="17"/>
  <c r="AC272" i="17"/>
  <c r="AB272" i="17"/>
  <c r="AA272" i="17"/>
  <c r="AF271" i="17"/>
  <c r="AC271" i="17"/>
  <c r="AB271" i="17"/>
  <c r="AA271" i="17"/>
  <c r="AF265" i="17"/>
  <c r="AC265" i="17"/>
  <c r="AB265" i="17"/>
  <c r="AA265" i="17"/>
  <c r="AF264" i="17"/>
  <c r="AC264" i="17"/>
  <c r="AB264" i="17"/>
  <c r="AA264" i="17"/>
  <c r="AF263" i="17"/>
  <c r="AC263" i="17"/>
  <c r="AB263" i="17"/>
  <c r="AA263" i="17"/>
  <c r="AF261" i="17"/>
  <c r="AC261" i="17"/>
  <c r="AB261" i="17"/>
  <c r="AA261" i="17"/>
  <c r="AF260" i="17"/>
  <c r="AC260" i="17"/>
  <c r="AB260" i="17"/>
  <c r="AA260" i="17"/>
  <c r="AF253" i="17"/>
  <c r="AC253" i="17"/>
  <c r="AB253" i="17"/>
  <c r="AA253" i="17"/>
  <c r="AF252" i="17"/>
  <c r="AC252" i="17"/>
  <c r="AB252" i="17"/>
  <c r="AA252" i="17"/>
  <c r="AF247" i="17"/>
  <c r="AC247" i="17"/>
  <c r="AB247" i="17"/>
  <c r="AA247" i="17"/>
  <c r="AF246" i="17"/>
  <c r="AC246" i="17"/>
  <c r="AB246" i="17"/>
  <c r="AA246" i="17"/>
  <c r="AF245" i="17"/>
  <c r="AC245" i="17"/>
  <c r="AB245" i="17"/>
  <c r="AA245" i="17"/>
  <c r="AF244" i="17"/>
  <c r="AC244" i="17"/>
  <c r="AB244" i="17"/>
  <c r="AA244" i="17"/>
  <c r="AF243" i="17"/>
  <c r="AC243" i="17"/>
  <c r="AB243" i="17"/>
  <c r="AA243" i="17"/>
  <c r="AF242" i="17"/>
  <c r="AC242" i="17"/>
  <c r="AB242" i="17"/>
  <c r="AA242" i="17"/>
  <c r="AF241" i="17"/>
  <c r="AC241" i="17"/>
  <c r="AB241" i="17"/>
  <c r="AA241" i="17"/>
  <c r="AF240" i="17"/>
  <c r="AC240" i="17"/>
  <c r="AB240" i="17"/>
  <c r="AA240" i="17"/>
  <c r="AF239" i="17"/>
  <c r="AC239" i="17"/>
  <c r="AB239" i="17"/>
  <c r="AA239" i="17"/>
  <c r="AF238" i="17"/>
  <c r="AC238" i="17"/>
  <c r="AB238" i="17"/>
  <c r="AA238" i="17"/>
  <c r="AF229" i="17"/>
  <c r="AC229" i="17"/>
  <c r="AB229" i="17"/>
  <c r="AA229" i="17"/>
  <c r="AF228" i="17"/>
  <c r="AC228" i="17"/>
  <c r="AB228" i="17"/>
  <c r="AA228" i="17"/>
  <c r="AF226" i="17"/>
  <c r="AC226" i="17"/>
  <c r="AB226" i="17"/>
  <c r="AA226" i="17"/>
  <c r="AF225" i="17"/>
  <c r="AC225" i="17"/>
  <c r="AB225" i="17"/>
  <c r="AA225" i="17"/>
  <c r="AF204" i="17"/>
  <c r="AC204" i="17"/>
  <c r="AB204" i="17"/>
  <c r="AA204" i="17"/>
  <c r="AF202" i="17"/>
  <c r="AC202" i="17"/>
  <c r="AB202" i="17"/>
  <c r="AA202" i="17"/>
  <c r="AF198" i="17"/>
  <c r="AC198" i="17"/>
  <c r="AB198" i="17"/>
  <c r="AA198" i="17"/>
  <c r="AF197" i="17"/>
  <c r="AC197" i="17"/>
  <c r="AB197" i="17"/>
  <c r="AA197" i="17"/>
  <c r="AF196" i="17"/>
  <c r="AC196" i="17"/>
  <c r="AB196" i="17"/>
  <c r="AA196" i="17"/>
  <c r="AF194" i="17"/>
  <c r="AC194" i="17"/>
  <c r="AB194" i="17"/>
  <c r="AA194" i="17"/>
  <c r="AF185" i="17"/>
  <c r="AC185" i="17"/>
  <c r="AB185" i="17"/>
  <c r="AA185" i="17"/>
  <c r="AF184" i="17"/>
  <c r="AC184" i="17"/>
  <c r="AB184" i="17"/>
  <c r="AA184" i="17"/>
  <c r="AF181" i="17"/>
  <c r="AC181" i="17"/>
  <c r="AB181" i="17"/>
  <c r="AA181" i="17"/>
  <c r="AF178" i="17"/>
  <c r="AC178" i="17"/>
  <c r="AB178" i="17"/>
  <c r="AA178" i="17"/>
  <c r="AF177" i="17"/>
  <c r="AC177" i="17"/>
  <c r="AB177" i="17"/>
  <c r="AA177" i="17"/>
  <c r="AF176" i="17"/>
  <c r="AC176" i="17"/>
  <c r="AB176" i="17"/>
  <c r="AA176" i="17"/>
  <c r="AF175" i="17"/>
  <c r="AC175" i="17"/>
  <c r="AB175" i="17"/>
  <c r="AA175" i="17"/>
  <c r="AF174" i="17"/>
  <c r="AC174" i="17"/>
  <c r="AB174" i="17"/>
  <c r="AA174" i="17"/>
  <c r="AF166" i="17"/>
  <c r="AC166" i="17"/>
  <c r="AB166" i="17"/>
  <c r="AA166" i="17"/>
  <c r="AF165" i="17"/>
  <c r="AC165" i="17"/>
  <c r="AB165" i="17"/>
  <c r="AA165" i="17"/>
  <c r="AF163" i="17"/>
  <c r="AC163" i="17"/>
  <c r="AB163" i="17"/>
  <c r="AA163" i="17"/>
  <c r="AF162" i="17"/>
  <c r="AC162" i="17"/>
  <c r="AB162" i="17"/>
  <c r="AA162" i="17"/>
  <c r="AF159" i="17"/>
  <c r="AC159" i="17"/>
  <c r="AB159" i="17"/>
  <c r="AA159" i="17"/>
  <c r="AF158" i="17"/>
  <c r="AC158" i="17"/>
  <c r="AB158" i="17"/>
  <c r="AA158" i="17"/>
  <c r="AF157" i="17"/>
  <c r="AC157" i="17"/>
  <c r="AB157" i="17"/>
  <c r="AA157" i="17"/>
  <c r="AF152" i="17"/>
  <c r="AC152" i="17"/>
  <c r="AB152" i="17"/>
  <c r="AA152" i="17"/>
  <c r="AF151" i="17"/>
  <c r="AC151" i="17"/>
  <c r="AB151" i="17"/>
  <c r="AA151" i="17"/>
  <c r="AF148" i="17"/>
  <c r="AC148" i="17"/>
  <c r="AB148" i="17"/>
  <c r="AA148" i="17"/>
  <c r="AF147" i="17"/>
  <c r="AC147" i="17"/>
  <c r="AB147" i="17"/>
  <c r="AA147" i="17"/>
  <c r="AF132" i="17"/>
  <c r="AC132" i="17"/>
  <c r="AB132" i="17"/>
  <c r="AA132" i="17"/>
  <c r="AF125" i="17"/>
  <c r="AC125" i="17"/>
  <c r="AB125" i="17"/>
  <c r="AA125" i="17"/>
  <c r="AF124" i="17"/>
  <c r="AC124" i="17"/>
  <c r="AB124" i="17"/>
  <c r="AA124" i="17"/>
  <c r="AF119" i="17"/>
  <c r="AC119" i="17"/>
  <c r="BW1170" i="27" s="1"/>
  <c r="AB119" i="17"/>
  <c r="BV1172" i="27" s="1"/>
  <c r="AA119" i="17"/>
  <c r="BU1172" i="27" s="1"/>
  <c r="AF116" i="17"/>
  <c r="AC116" i="17"/>
  <c r="AB116" i="17"/>
  <c r="AA116" i="17"/>
  <c r="AF115" i="17"/>
  <c r="AC115" i="17"/>
  <c r="AB115" i="17"/>
  <c r="AA115" i="17"/>
  <c r="AF112" i="17"/>
  <c r="AC112" i="17"/>
  <c r="AB112" i="17"/>
  <c r="AA112" i="17"/>
  <c r="AF111" i="17"/>
  <c r="AC111" i="17"/>
  <c r="AB111" i="17"/>
  <c r="AA111" i="17"/>
  <c r="AF110" i="17"/>
  <c r="AC110" i="17"/>
  <c r="AB110" i="17"/>
  <c r="AA110" i="17"/>
  <c r="AF109" i="17"/>
  <c r="AC109" i="17"/>
  <c r="AB109" i="17"/>
  <c r="AA109" i="17"/>
  <c r="AF108" i="17"/>
  <c r="AC108" i="17"/>
  <c r="AB108" i="17"/>
  <c r="AA108" i="17"/>
  <c r="AF107" i="17"/>
  <c r="AC107" i="17"/>
  <c r="AB107" i="17"/>
  <c r="AA107" i="17"/>
  <c r="AF106" i="17"/>
  <c r="AC106" i="17"/>
  <c r="AB106" i="17"/>
  <c r="AA106" i="17"/>
  <c r="AF102" i="17"/>
  <c r="AC102" i="17"/>
  <c r="AB102" i="17"/>
  <c r="AA102" i="17"/>
  <c r="AF101" i="17"/>
  <c r="AC101" i="17"/>
  <c r="AB101" i="17"/>
  <c r="AA101" i="17"/>
  <c r="AF87" i="17"/>
  <c r="AC87" i="17"/>
  <c r="AB87" i="17"/>
  <c r="AA87" i="17"/>
  <c r="AF83" i="17"/>
  <c r="AC83" i="17"/>
  <c r="AB83" i="17"/>
  <c r="AA83" i="17"/>
  <c r="AF75" i="17"/>
  <c r="AC75" i="17"/>
  <c r="AB75" i="17"/>
  <c r="AA75" i="17"/>
  <c r="AF74" i="17"/>
  <c r="AC74" i="17"/>
  <c r="AB74" i="17"/>
  <c r="AA74" i="17"/>
  <c r="AF73" i="17"/>
  <c r="AC73" i="17"/>
  <c r="AB73" i="17"/>
  <c r="AA73" i="17"/>
  <c r="AF72" i="17"/>
  <c r="AC72" i="17"/>
  <c r="BW1167" i="27" s="1"/>
  <c r="AB72" i="17"/>
  <c r="BV1167" i="27" s="1"/>
  <c r="AA72" i="17"/>
  <c r="BU1166" i="27" s="1"/>
  <c r="AF71" i="17"/>
  <c r="AC71" i="17"/>
  <c r="AB71" i="17"/>
  <c r="AA71" i="17"/>
  <c r="AF69" i="17"/>
  <c r="AC69" i="17"/>
  <c r="AB69" i="17"/>
  <c r="AA69" i="17"/>
  <c r="AF68" i="17"/>
  <c r="AC68" i="17"/>
  <c r="AB68" i="17"/>
  <c r="AA68" i="17"/>
  <c r="AF46" i="17"/>
  <c r="AC46" i="17"/>
  <c r="AB46" i="17"/>
  <c r="AA46" i="17"/>
  <c r="AF38" i="17"/>
  <c r="AC38" i="17"/>
  <c r="BW1165" i="27" s="1"/>
  <c r="AB38" i="17"/>
  <c r="BV1165" i="27" s="1"/>
  <c r="AA38" i="17"/>
  <c r="BU1165" i="27" s="1"/>
  <c r="AF29" i="17"/>
  <c r="AC29" i="17"/>
  <c r="AB29" i="17"/>
  <c r="AA29" i="17"/>
  <c r="AF28" i="17"/>
  <c r="AC28" i="17"/>
  <c r="AB28" i="17"/>
  <c r="AA28" i="17"/>
  <c r="AF27" i="17"/>
  <c r="AC27" i="17"/>
  <c r="AB27" i="17"/>
  <c r="AA27" i="17"/>
  <c r="AF26" i="17"/>
  <c r="AC26" i="17"/>
  <c r="AB26" i="17"/>
  <c r="AA26" i="17"/>
  <c r="AF24" i="17"/>
  <c r="AC24" i="17"/>
  <c r="AB24" i="17"/>
  <c r="AA24" i="17"/>
  <c r="AF19" i="17"/>
  <c r="AC19" i="17"/>
  <c r="AB19" i="17"/>
  <c r="AA19" i="17"/>
  <c r="AF18" i="17"/>
  <c r="AC18" i="17"/>
  <c r="AB18" i="17"/>
  <c r="AA18" i="17"/>
  <c r="AF11" i="17"/>
  <c r="AC11" i="17"/>
  <c r="AB11" i="17"/>
  <c r="AA11" i="17"/>
  <c r="AF10" i="17"/>
  <c r="AC10" i="17"/>
  <c r="AB10" i="17"/>
  <c r="AA10" i="17"/>
  <c r="AF9" i="17"/>
  <c r="AC9" i="17"/>
  <c r="BW1178" i="27" s="1"/>
  <c r="AB9" i="17"/>
  <c r="BV1177" i="27" s="1"/>
  <c r="AA9" i="17"/>
  <c r="BU1177" i="27" s="1"/>
  <c r="AF8" i="17"/>
  <c r="AC8" i="17"/>
  <c r="AB8" i="17"/>
  <c r="AA8" i="17"/>
  <c r="AF5" i="17"/>
  <c r="AC5" i="17"/>
  <c r="AB5" i="17"/>
  <c r="AA5" i="17"/>
  <c r="AG30" i="17"/>
  <c r="AH30" i="17"/>
  <c r="AI30" i="17"/>
  <c r="AJ30" i="17"/>
  <c r="AK30" i="17"/>
  <c r="AG31" i="17"/>
  <c r="AH31" i="17"/>
  <c r="AI31" i="17"/>
  <c r="AJ31" i="17"/>
  <c r="AK31" i="17"/>
  <c r="AG32" i="17"/>
  <c r="AH32" i="17"/>
  <c r="AI32" i="17"/>
  <c r="AJ32" i="17"/>
  <c r="AK32" i="17"/>
  <c r="AG33" i="17"/>
  <c r="AH33" i="17"/>
  <c r="AI33" i="17"/>
  <c r="AJ33" i="17"/>
  <c r="AK33" i="17"/>
  <c r="AG34" i="17"/>
  <c r="AH34" i="17"/>
  <c r="AI34" i="17"/>
  <c r="AJ34" i="17"/>
  <c r="AK34" i="17"/>
  <c r="AG35" i="17"/>
  <c r="AH35" i="17"/>
  <c r="AI35" i="17"/>
  <c r="AJ35" i="17"/>
  <c r="AK35" i="17"/>
  <c r="AG36" i="17"/>
  <c r="AH36" i="17"/>
  <c r="AI36" i="17"/>
  <c r="AJ36" i="17"/>
  <c r="AK36" i="17"/>
  <c r="AG37" i="17"/>
  <c r="AH37" i="17"/>
  <c r="AI37" i="17"/>
  <c r="AJ37" i="17"/>
  <c r="AK37" i="17"/>
  <c r="AG38" i="17"/>
  <c r="AH38" i="17"/>
  <c r="AI38" i="17"/>
  <c r="AJ38" i="17"/>
  <c r="AK38" i="17"/>
  <c r="AG39" i="17"/>
  <c r="AH39" i="17"/>
  <c r="AI39" i="17"/>
  <c r="AJ39" i="17"/>
  <c r="AK39" i="17"/>
  <c r="AG40" i="17"/>
  <c r="AH40" i="17"/>
  <c r="AI40" i="17"/>
  <c r="AJ40" i="17"/>
  <c r="AK40" i="17"/>
  <c r="AG41" i="17"/>
  <c r="AH41" i="17"/>
  <c r="AI41" i="17"/>
  <c r="AJ41" i="17"/>
  <c r="AK41" i="17"/>
  <c r="AG42" i="17"/>
  <c r="AH42" i="17"/>
  <c r="AI42" i="17"/>
  <c r="AJ42" i="17"/>
  <c r="AK42" i="17"/>
  <c r="AG43" i="17"/>
  <c r="AH43" i="17"/>
  <c r="AI43" i="17"/>
  <c r="AJ43" i="17"/>
  <c r="AK43" i="17"/>
  <c r="AG44" i="17"/>
  <c r="AH44" i="17"/>
  <c r="AI44" i="17"/>
  <c r="AJ44" i="17"/>
  <c r="AK44" i="17"/>
  <c r="AG45" i="17"/>
  <c r="AH45" i="17"/>
  <c r="AI45" i="17"/>
  <c r="AJ45" i="17"/>
  <c r="AK45" i="17"/>
  <c r="AG46" i="17"/>
  <c r="AH46" i="17"/>
  <c r="AI46" i="17"/>
  <c r="AJ46" i="17"/>
  <c r="AK46" i="17"/>
  <c r="AG47" i="17"/>
  <c r="AH47" i="17"/>
  <c r="AI47" i="17"/>
  <c r="AJ47" i="17"/>
  <c r="AK47" i="17"/>
  <c r="AG48" i="17"/>
  <c r="AH48" i="17"/>
  <c r="AI48" i="17"/>
  <c r="AJ48" i="17"/>
  <c r="AK48" i="17"/>
  <c r="AG49" i="17"/>
  <c r="AH49" i="17"/>
  <c r="AI49" i="17"/>
  <c r="AJ49" i="17"/>
  <c r="AK49" i="17"/>
  <c r="AG50" i="17"/>
  <c r="AH50" i="17"/>
  <c r="AI50" i="17"/>
  <c r="AJ50" i="17"/>
  <c r="AK50" i="17"/>
  <c r="AG51" i="17"/>
  <c r="AH51" i="17"/>
  <c r="AI51" i="17"/>
  <c r="AJ51" i="17"/>
  <c r="AK51" i="17"/>
  <c r="AG52" i="17"/>
  <c r="AH52" i="17"/>
  <c r="AI52" i="17"/>
  <c r="AJ52" i="17"/>
  <c r="AK52" i="17"/>
  <c r="AG53" i="17"/>
  <c r="AH53" i="17"/>
  <c r="AI53" i="17"/>
  <c r="AJ53" i="17"/>
  <c r="AK53" i="17"/>
  <c r="AG54" i="17"/>
  <c r="AH54" i="17"/>
  <c r="AI54" i="17"/>
  <c r="AJ54" i="17"/>
  <c r="AK54" i="17"/>
  <c r="AG55" i="17"/>
  <c r="AH55" i="17"/>
  <c r="AI55" i="17"/>
  <c r="AJ55" i="17"/>
  <c r="AK55" i="17"/>
  <c r="AG56" i="17"/>
  <c r="AH56" i="17"/>
  <c r="AI56" i="17"/>
  <c r="AJ56" i="17"/>
  <c r="AK56" i="17"/>
  <c r="AG57" i="17"/>
  <c r="AH57" i="17"/>
  <c r="AI57" i="17"/>
  <c r="AJ57" i="17"/>
  <c r="AK57" i="17"/>
  <c r="AG58" i="17"/>
  <c r="AH58" i="17"/>
  <c r="AI58" i="17"/>
  <c r="AJ58" i="17"/>
  <c r="AK58" i="17"/>
  <c r="AG59" i="17"/>
  <c r="AH59" i="17"/>
  <c r="AI59" i="17"/>
  <c r="AJ59" i="17"/>
  <c r="AK59" i="17"/>
  <c r="AG60" i="17"/>
  <c r="AH60" i="17"/>
  <c r="AI60" i="17"/>
  <c r="AJ60" i="17"/>
  <c r="AK60" i="17"/>
  <c r="AG61" i="17"/>
  <c r="AH61" i="17"/>
  <c r="AI61" i="17"/>
  <c r="AJ61" i="17"/>
  <c r="AK61" i="17"/>
  <c r="AG62" i="17"/>
  <c r="AH62" i="17"/>
  <c r="AI62" i="17"/>
  <c r="AJ62" i="17"/>
  <c r="AK62" i="17"/>
  <c r="AG63" i="17"/>
  <c r="AH63" i="17"/>
  <c r="AI63" i="17"/>
  <c r="AJ63" i="17"/>
  <c r="AK63" i="17"/>
  <c r="AG64" i="17"/>
  <c r="AH64" i="17"/>
  <c r="AI64" i="17"/>
  <c r="AJ64" i="17"/>
  <c r="AK64" i="17"/>
  <c r="AG65" i="17"/>
  <c r="AH65" i="17"/>
  <c r="AI65" i="17"/>
  <c r="AJ65" i="17"/>
  <c r="AK65" i="17"/>
  <c r="AG66" i="17"/>
  <c r="AH66" i="17"/>
  <c r="AI66" i="17"/>
  <c r="AJ66" i="17"/>
  <c r="AK66" i="17"/>
  <c r="AG67" i="17"/>
  <c r="AH67" i="17"/>
  <c r="AI67" i="17"/>
  <c r="AJ67" i="17"/>
  <c r="AK67" i="17"/>
  <c r="AG68" i="17"/>
  <c r="AH68" i="17"/>
  <c r="AI68" i="17"/>
  <c r="AJ68" i="17"/>
  <c r="AK68" i="17"/>
  <c r="AA39" i="17"/>
  <c r="AB39" i="17"/>
  <c r="AC39" i="17"/>
  <c r="AE39" i="17"/>
  <c r="AF39" i="17"/>
  <c r="AA40" i="17"/>
  <c r="AB40" i="17"/>
  <c r="AC40" i="17"/>
  <c r="AE40" i="17"/>
  <c r="AF40" i="17"/>
  <c r="AA41" i="17"/>
  <c r="AB41" i="17"/>
  <c r="AC41" i="17"/>
  <c r="AE41" i="17"/>
  <c r="AF41" i="17"/>
  <c r="AA42" i="17"/>
  <c r="AB42" i="17"/>
  <c r="AC42" i="17"/>
  <c r="AE42" i="17"/>
  <c r="AF42" i="17"/>
  <c r="AA43" i="17"/>
  <c r="AB43" i="17"/>
  <c r="AC43" i="17"/>
  <c r="AE43" i="17"/>
  <c r="AF43" i="17"/>
  <c r="AA44" i="17"/>
  <c r="AB44" i="17"/>
  <c r="AC44" i="17"/>
  <c r="AE44" i="17"/>
  <c r="AF44" i="17"/>
  <c r="AA45" i="17"/>
  <c r="AB45" i="17"/>
  <c r="AC45" i="17"/>
  <c r="AE45" i="17"/>
  <c r="AF45" i="17"/>
  <c r="K119" i="17"/>
  <c r="K152" i="17"/>
  <c r="K151" i="17"/>
  <c r="K29" i="17"/>
  <c r="K28" i="17"/>
  <c r="K9" i="17"/>
  <c r="AK119" i="17"/>
  <c r="AJ119" i="17"/>
  <c r="AI119" i="17"/>
  <c r="AH119" i="17"/>
  <c r="AG119" i="17"/>
  <c r="AK352" i="17"/>
  <c r="AJ352" i="17"/>
  <c r="AI352" i="17"/>
  <c r="AH352" i="17"/>
  <c r="AG352" i="17"/>
  <c r="AK351" i="17"/>
  <c r="AJ351" i="17"/>
  <c r="AI351" i="17"/>
  <c r="AH351" i="17"/>
  <c r="AG351" i="17"/>
  <c r="AK350" i="17"/>
  <c r="AJ350" i="17"/>
  <c r="AI350" i="17"/>
  <c r="AH350" i="17"/>
  <c r="AG350" i="17"/>
  <c r="AK347" i="17"/>
  <c r="AJ347" i="17"/>
  <c r="AI347" i="17"/>
  <c r="AH347" i="17"/>
  <c r="AG347" i="17"/>
  <c r="AK346" i="17"/>
  <c r="AJ346" i="17"/>
  <c r="AI346" i="17"/>
  <c r="AH346" i="17"/>
  <c r="AG346" i="17"/>
  <c r="AK343" i="17"/>
  <c r="AJ343" i="17"/>
  <c r="AI343" i="17"/>
  <c r="AH343" i="17"/>
  <c r="AG343" i="17"/>
  <c r="AK342" i="17"/>
  <c r="AJ342" i="17"/>
  <c r="AI342" i="17"/>
  <c r="AH342" i="17"/>
  <c r="AG342" i="17"/>
  <c r="AK337" i="17"/>
  <c r="AJ337" i="17"/>
  <c r="AI337" i="17"/>
  <c r="AH337" i="17"/>
  <c r="AG337" i="17"/>
  <c r="AK334" i="17"/>
  <c r="AJ334" i="17"/>
  <c r="AI334" i="17"/>
  <c r="AH334" i="17"/>
  <c r="AG334" i="17"/>
  <c r="AK325" i="17"/>
  <c r="AJ325" i="17"/>
  <c r="AI325" i="17"/>
  <c r="AH325" i="17"/>
  <c r="AG325" i="17"/>
  <c r="AK324" i="17"/>
  <c r="AJ324" i="17"/>
  <c r="AI324" i="17"/>
  <c r="AH324" i="17"/>
  <c r="AG324" i="17"/>
  <c r="AK323" i="17"/>
  <c r="AJ323" i="17"/>
  <c r="AI323" i="17"/>
  <c r="AH323" i="17"/>
  <c r="AG323" i="17"/>
  <c r="AK322" i="17"/>
  <c r="AJ322" i="17"/>
  <c r="AI322" i="17"/>
  <c r="AH322" i="17"/>
  <c r="AG322" i="17"/>
  <c r="AK308" i="17"/>
  <c r="AJ308" i="17"/>
  <c r="AI308" i="17"/>
  <c r="AH308" i="17"/>
  <c r="AG308" i="17"/>
  <c r="AK292" i="17"/>
  <c r="AJ292" i="17"/>
  <c r="AI292" i="17"/>
  <c r="AH292" i="17"/>
  <c r="AG292" i="17"/>
  <c r="AK288" i="17"/>
  <c r="AJ288" i="17"/>
  <c r="AI288" i="17"/>
  <c r="AH288" i="17"/>
  <c r="AG288" i="17"/>
  <c r="AK287" i="17"/>
  <c r="AJ287" i="17"/>
  <c r="AI287" i="17"/>
  <c r="AH287" i="17"/>
  <c r="AG287" i="17"/>
  <c r="AK286" i="17"/>
  <c r="AJ286" i="17"/>
  <c r="AI286" i="17"/>
  <c r="AH286" i="17"/>
  <c r="AG286" i="17"/>
  <c r="AK279" i="17"/>
  <c r="AJ279" i="17"/>
  <c r="AI279" i="17"/>
  <c r="AH279" i="17"/>
  <c r="AG279" i="17"/>
  <c r="AK278" i="17"/>
  <c r="AJ278" i="17"/>
  <c r="AI278" i="17"/>
  <c r="AH278" i="17"/>
  <c r="AG278" i="17"/>
  <c r="AK276" i="17"/>
  <c r="AJ276" i="17"/>
  <c r="AI276" i="17"/>
  <c r="AH276" i="17"/>
  <c r="AG276" i="17"/>
  <c r="AK274" i="17"/>
  <c r="AJ274" i="17"/>
  <c r="AI274" i="17"/>
  <c r="AH274" i="17"/>
  <c r="AG274" i="17"/>
  <c r="AK272" i="17"/>
  <c r="AJ272" i="17"/>
  <c r="AI272" i="17"/>
  <c r="AH272" i="17"/>
  <c r="AG272" i="17"/>
  <c r="AK271" i="17"/>
  <c r="AJ271" i="17"/>
  <c r="AI271" i="17"/>
  <c r="AH271" i="17"/>
  <c r="AG271" i="17"/>
  <c r="AK265" i="17"/>
  <c r="AJ265" i="17"/>
  <c r="AI265" i="17"/>
  <c r="AH265" i="17"/>
  <c r="AG265" i="17"/>
  <c r="AK264" i="17"/>
  <c r="AJ264" i="17"/>
  <c r="AI264" i="17"/>
  <c r="AH264" i="17"/>
  <c r="AG264" i="17"/>
  <c r="AK263" i="17"/>
  <c r="AJ263" i="17"/>
  <c r="AI263" i="17"/>
  <c r="AH263" i="17"/>
  <c r="AG263" i="17"/>
  <c r="AK261" i="17"/>
  <c r="AJ261" i="17"/>
  <c r="AI261" i="17"/>
  <c r="AH261" i="17"/>
  <c r="AG261" i="17"/>
  <c r="AK260" i="17"/>
  <c r="AJ260" i="17"/>
  <c r="AI260" i="17"/>
  <c r="AH260" i="17"/>
  <c r="AG260" i="17"/>
  <c r="AK253" i="17"/>
  <c r="AJ253" i="17"/>
  <c r="AI253" i="17"/>
  <c r="AH253" i="17"/>
  <c r="AG253" i="17"/>
  <c r="AK252" i="17"/>
  <c r="AJ252" i="17"/>
  <c r="AI252" i="17"/>
  <c r="AH252" i="17"/>
  <c r="AG252" i="17"/>
  <c r="AK247" i="17"/>
  <c r="AJ247" i="17"/>
  <c r="AI247" i="17"/>
  <c r="AH247" i="17"/>
  <c r="AG247" i="17"/>
  <c r="AK246" i="17"/>
  <c r="AJ246" i="17"/>
  <c r="AI246" i="17"/>
  <c r="AH246" i="17"/>
  <c r="AG246" i="17"/>
  <c r="AK245" i="17"/>
  <c r="AJ245" i="17"/>
  <c r="AI245" i="17"/>
  <c r="AH245" i="17"/>
  <c r="AG245" i="17"/>
  <c r="AK244" i="17"/>
  <c r="AJ244" i="17"/>
  <c r="AI244" i="17"/>
  <c r="AH244" i="17"/>
  <c r="AG244" i="17"/>
  <c r="AK243" i="17"/>
  <c r="AJ243" i="17"/>
  <c r="AI243" i="17"/>
  <c r="AH243" i="17"/>
  <c r="AG243" i="17"/>
  <c r="AK242" i="17"/>
  <c r="AJ242" i="17"/>
  <c r="AI242" i="17"/>
  <c r="AH242" i="17"/>
  <c r="AG242" i="17"/>
  <c r="AK241" i="17"/>
  <c r="AJ241" i="17"/>
  <c r="AI241" i="17"/>
  <c r="AH241" i="17"/>
  <c r="AG241" i="17"/>
  <c r="AK240" i="17"/>
  <c r="AJ240" i="17"/>
  <c r="AI240" i="17"/>
  <c r="AH240" i="17"/>
  <c r="AG240" i="17"/>
  <c r="AK239" i="17"/>
  <c r="AJ239" i="17"/>
  <c r="AI239" i="17"/>
  <c r="AH239" i="17"/>
  <c r="AG239" i="17"/>
  <c r="AK238" i="17"/>
  <c r="AJ238" i="17"/>
  <c r="AI238" i="17"/>
  <c r="AH238" i="17"/>
  <c r="AG238" i="17"/>
  <c r="AK229" i="17"/>
  <c r="AJ229" i="17"/>
  <c r="AI229" i="17"/>
  <c r="AH229" i="17"/>
  <c r="AG229" i="17"/>
  <c r="AK228" i="17"/>
  <c r="AJ228" i="17"/>
  <c r="AI228" i="17"/>
  <c r="AH228" i="17"/>
  <c r="AG228" i="17"/>
  <c r="AK226" i="17"/>
  <c r="AJ226" i="17"/>
  <c r="AI226" i="17"/>
  <c r="AH226" i="17"/>
  <c r="AG226" i="17"/>
  <c r="AK225" i="17"/>
  <c r="AJ225" i="17"/>
  <c r="AI225" i="17"/>
  <c r="AH225" i="17"/>
  <c r="AG225" i="17"/>
  <c r="AK204" i="17"/>
  <c r="AJ204" i="17"/>
  <c r="AI204" i="17"/>
  <c r="AH204" i="17"/>
  <c r="AG204" i="17"/>
  <c r="AK202" i="17"/>
  <c r="AJ202" i="17"/>
  <c r="AI202" i="17"/>
  <c r="AH202" i="17"/>
  <c r="AG202" i="17"/>
  <c r="AK198" i="17"/>
  <c r="AJ198" i="17"/>
  <c r="AI198" i="17"/>
  <c r="AH198" i="17"/>
  <c r="AG198" i="17"/>
  <c r="AK197" i="17"/>
  <c r="AJ197" i="17"/>
  <c r="AI197" i="17"/>
  <c r="AH197" i="17"/>
  <c r="AG197" i="17"/>
  <c r="AK196" i="17"/>
  <c r="AJ196" i="17"/>
  <c r="AI196" i="17"/>
  <c r="AH196" i="17"/>
  <c r="AG196" i="17"/>
  <c r="AK194" i="17"/>
  <c r="AJ194" i="17"/>
  <c r="AI194" i="17"/>
  <c r="AH194" i="17"/>
  <c r="AG194" i="17"/>
  <c r="AK185" i="17"/>
  <c r="AJ185" i="17"/>
  <c r="AI185" i="17"/>
  <c r="AH185" i="17"/>
  <c r="AG185" i="17"/>
  <c r="AK184" i="17"/>
  <c r="AJ184" i="17"/>
  <c r="AI184" i="17"/>
  <c r="AH184" i="17"/>
  <c r="AG184" i="17"/>
  <c r="AK181" i="17"/>
  <c r="AJ181" i="17"/>
  <c r="AI181" i="17"/>
  <c r="AH181" i="17"/>
  <c r="AG181" i="17"/>
  <c r="AK178" i="17"/>
  <c r="AJ178" i="17"/>
  <c r="AI178" i="17"/>
  <c r="AH178" i="17"/>
  <c r="AG178" i="17"/>
  <c r="AK177" i="17"/>
  <c r="AJ177" i="17"/>
  <c r="AI177" i="17"/>
  <c r="AH177" i="17"/>
  <c r="AG177" i="17"/>
  <c r="AK176" i="17"/>
  <c r="AJ176" i="17"/>
  <c r="AI176" i="17"/>
  <c r="AH176" i="17"/>
  <c r="AG176" i="17"/>
  <c r="AK175" i="17"/>
  <c r="AJ175" i="17"/>
  <c r="AI175" i="17"/>
  <c r="AH175" i="17"/>
  <c r="AG175" i="17"/>
  <c r="AK174" i="17"/>
  <c r="AJ174" i="17"/>
  <c r="AI174" i="17"/>
  <c r="AH174" i="17"/>
  <c r="AG174" i="17"/>
  <c r="AK166" i="17"/>
  <c r="AJ166" i="17"/>
  <c r="AI166" i="17"/>
  <c r="AH166" i="17"/>
  <c r="AG166" i="17"/>
  <c r="AK165" i="17"/>
  <c r="AJ165" i="17"/>
  <c r="AI165" i="17"/>
  <c r="AH165" i="17"/>
  <c r="AG165" i="17"/>
  <c r="AK163" i="17"/>
  <c r="AJ163" i="17"/>
  <c r="AI163" i="17"/>
  <c r="AH163" i="17"/>
  <c r="AG163" i="17"/>
  <c r="AK162" i="17"/>
  <c r="AJ162" i="17"/>
  <c r="AI162" i="17"/>
  <c r="AH162" i="17"/>
  <c r="AG162" i="17"/>
  <c r="AK159" i="17"/>
  <c r="AJ159" i="17"/>
  <c r="AI159" i="17"/>
  <c r="AH159" i="17"/>
  <c r="AG159" i="17"/>
  <c r="AK158" i="17"/>
  <c r="AJ158" i="17"/>
  <c r="AI158" i="17"/>
  <c r="AH158" i="17"/>
  <c r="AG158" i="17"/>
  <c r="AK157" i="17"/>
  <c r="AJ157" i="17"/>
  <c r="AI157" i="17"/>
  <c r="AH157" i="17"/>
  <c r="AG157" i="17"/>
  <c r="AK152" i="17"/>
  <c r="AJ152" i="17"/>
  <c r="AI152" i="17"/>
  <c r="AH152" i="17"/>
  <c r="AG152" i="17"/>
  <c r="AK151" i="17"/>
  <c r="AJ151" i="17"/>
  <c r="AI151" i="17"/>
  <c r="AH151" i="17"/>
  <c r="AG151" i="17"/>
  <c r="AK148" i="17"/>
  <c r="AJ148" i="17"/>
  <c r="AI148" i="17"/>
  <c r="AH148" i="17"/>
  <c r="AG148" i="17"/>
  <c r="AK147" i="17"/>
  <c r="AJ147" i="17"/>
  <c r="AI147" i="17"/>
  <c r="AH147" i="17"/>
  <c r="AG147" i="17"/>
  <c r="AK132" i="17"/>
  <c r="AJ132" i="17"/>
  <c r="AI132" i="17"/>
  <c r="AH132" i="17"/>
  <c r="AG132" i="17"/>
  <c r="AK125" i="17"/>
  <c r="AJ125" i="17"/>
  <c r="AI125" i="17"/>
  <c r="AH125" i="17"/>
  <c r="AG125" i="17"/>
  <c r="AK124" i="17"/>
  <c r="AJ124" i="17"/>
  <c r="AI124" i="17"/>
  <c r="AH124" i="17"/>
  <c r="AG124" i="17"/>
  <c r="AK116" i="17"/>
  <c r="AJ116" i="17"/>
  <c r="AI116" i="17"/>
  <c r="AH116" i="17"/>
  <c r="AG116" i="17"/>
  <c r="AK115" i="17"/>
  <c r="AJ115" i="17"/>
  <c r="AI115" i="17"/>
  <c r="AH115" i="17"/>
  <c r="AG115" i="17"/>
  <c r="AK112" i="17"/>
  <c r="AJ112" i="17"/>
  <c r="AI112" i="17"/>
  <c r="AH112" i="17"/>
  <c r="AG112" i="17"/>
  <c r="AK111" i="17"/>
  <c r="AJ111" i="17"/>
  <c r="AI111" i="17"/>
  <c r="AH111" i="17"/>
  <c r="AG111" i="17"/>
  <c r="AK110" i="17"/>
  <c r="AJ110" i="17"/>
  <c r="AI110" i="17"/>
  <c r="AH110" i="17"/>
  <c r="AG110" i="17"/>
  <c r="AK109" i="17"/>
  <c r="AJ109" i="17"/>
  <c r="AI109" i="17"/>
  <c r="AH109" i="17"/>
  <c r="AG109" i="17"/>
  <c r="AK108" i="17"/>
  <c r="AJ108" i="17"/>
  <c r="AI108" i="17"/>
  <c r="AH108" i="17"/>
  <c r="AG108" i="17"/>
  <c r="AK107" i="17"/>
  <c r="AJ107" i="17"/>
  <c r="AI107" i="17"/>
  <c r="AH107" i="17"/>
  <c r="AG107" i="17"/>
  <c r="AK106" i="17"/>
  <c r="AJ106" i="17"/>
  <c r="AI106" i="17"/>
  <c r="AH106" i="17"/>
  <c r="AG106" i="17"/>
  <c r="AK102" i="17"/>
  <c r="AJ102" i="17"/>
  <c r="AI102" i="17"/>
  <c r="AH102" i="17"/>
  <c r="AG102" i="17"/>
  <c r="AK101" i="17"/>
  <c r="AJ101" i="17"/>
  <c r="AI101" i="17"/>
  <c r="AH101" i="17"/>
  <c r="AG101" i="17"/>
  <c r="AK87" i="17"/>
  <c r="AJ87" i="17"/>
  <c r="AI87" i="17"/>
  <c r="AH87" i="17"/>
  <c r="AG87" i="17"/>
  <c r="AK83" i="17"/>
  <c r="AJ83" i="17"/>
  <c r="AI83" i="17"/>
  <c r="AH83" i="17"/>
  <c r="AG83" i="17"/>
  <c r="AK75" i="17"/>
  <c r="AJ75" i="17"/>
  <c r="AI75" i="17"/>
  <c r="AH75" i="17"/>
  <c r="AG75" i="17"/>
  <c r="AK74" i="17"/>
  <c r="AJ74" i="17"/>
  <c r="AI74" i="17"/>
  <c r="AH74" i="17"/>
  <c r="AG74" i="17"/>
  <c r="AK73" i="17"/>
  <c r="AJ73" i="17"/>
  <c r="AI73" i="17"/>
  <c r="AH73" i="17"/>
  <c r="AG73" i="17"/>
  <c r="AK72" i="17"/>
  <c r="AJ72" i="17"/>
  <c r="AI72" i="17"/>
  <c r="AH72" i="17"/>
  <c r="AG72" i="17"/>
  <c r="AK71" i="17"/>
  <c r="AJ71" i="17"/>
  <c r="AI71" i="17"/>
  <c r="AH71" i="17"/>
  <c r="AG71" i="17"/>
  <c r="AK69" i="17"/>
  <c r="AJ69" i="17"/>
  <c r="AI69" i="17"/>
  <c r="AH69" i="17"/>
  <c r="AG69" i="17"/>
  <c r="AK29" i="17"/>
  <c r="AJ29" i="17"/>
  <c r="AI29" i="17"/>
  <c r="AH29" i="17"/>
  <c r="AG29" i="17"/>
  <c r="AK28" i="17"/>
  <c r="AJ28" i="17"/>
  <c r="AI28" i="17"/>
  <c r="AH28" i="17"/>
  <c r="AG28" i="17"/>
  <c r="AK27" i="17"/>
  <c r="AJ27" i="17"/>
  <c r="AI27" i="17"/>
  <c r="AH27" i="17"/>
  <c r="AG27" i="17"/>
  <c r="AK26" i="17"/>
  <c r="AJ26" i="17"/>
  <c r="AI26" i="17"/>
  <c r="AH26" i="17"/>
  <c r="AG26" i="17"/>
  <c r="AK24" i="17"/>
  <c r="AJ24" i="17"/>
  <c r="AI24" i="17"/>
  <c r="AH24" i="17"/>
  <c r="AG24" i="17"/>
  <c r="AK19" i="17"/>
  <c r="AJ19" i="17"/>
  <c r="AI19" i="17"/>
  <c r="AH19" i="17"/>
  <c r="AG19" i="17"/>
  <c r="AK18" i="17"/>
  <c r="AJ18" i="17"/>
  <c r="AI18" i="17"/>
  <c r="AH18" i="17"/>
  <c r="AG18" i="17"/>
  <c r="AK11" i="17"/>
  <c r="AJ11" i="17"/>
  <c r="AI11" i="17"/>
  <c r="AH11" i="17"/>
  <c r="AG11" i="17"/>
  <c r="AK10" i="17"/>
  <c r="AJ10" i="17"/>
  <c r="AI10" i="17"/>
  <c r="AH10" i="17"/>
  <c r="AG10" i="17"/>
  <c r="AK9" i="17"/>
  <c r="AJ9" i="17"/>
  <c r="AI9" i="17"/>
  <c r="AH9" i="17"/>
  <c r="AG9" i="17"/>
  <c r="AK8" i="17"/>
  <c r="AJ8" i="17"/>
  <c r="AI8" i="17"/>
  <c r="AH8" i="17"/>
  <c r="AG8" i="17"/>
  <c r="AK5" i="17"/>
  <c r="AJ5" i="17"/>
  <c r="AI5" i="17"/>
  <c r="AH5" i="17"/>
  <c r="AG5" i="17"/>
  <c r="BJ1165" i="27" l="1"/>
  <c r="BF1165" i="27"/>
  <c r="AU1165" i="27"/>
  <c r="BF1180" i="27"/>
  <c r="AU1180" i="27"/>
  <c r="BF1179" i="27"/>
  <c r="AU1179" i="27"/>
  <c r="BF1178" i="27"/>
  <c r="AU1178" i="27"/>
  <c r="BF1177" i="27"/>
  <c r="AU1177" i="27"/>
  <c r="BF1176" i="27"/>
  <c r="AU1176" i="27"/>
  <c r="BF1175" i="27"/>
  <c r="AU1175" i="27"/>
  <c r="BF1174" i="27"/>
  <c r="AU1174" i="27"/>
  <c r="BF1173" i="27"/>
  <c r="AU1173" i="27"/>
  <c r="BF1172" i="27"/>
  <c r="AU1172" i="27"/>
  <c r="BF1171" i="27"/>
  <c r="AU1171" i="27"/>
  <c r="BF1170" i="27"/>
  <c r="AU1170" i="27"/>
  <c r="BF1169" i="27"/>
  <c r="AU1169" i="27"/>
  <c r="BF1168" i="27"/>
  <c r="AU1168" i="27"/>
  <c r="BF1167" i="27"/>
  <c r="AU1167" i="27"/>
  <c r="BF1166" i="27"/>
  <c r="AU1166" i="27"/>
  <c r="D68" i="17"/>
  <c r="P322" i="18"/>
  <c r="P323" i="18"/>
  <c r="P324" i="18"/>
  <c r="D46" i="17"/>
  <c r="D38" i="17"/>
  <c r="M306" i="18" s="1"/>
  <c r="N306" i="18" s="1"/>
  <c r="D73" i="17"/>
  <c r="D107" i="17"/>
  <c r="D11" i="17"/>
  <c r="D10" i="17"/>
  <c r="D29" i="17"/>
  <c r="M320" i="18" s="1"/>
  <c r="N320" i="18" s="1"/>
  <c r="D148" i="17"/>
  <c r="D165" i="17"/>
  <c r="D184" i="17"/>
  <c r="D225" i="17"/>
  <c r="D242" i="17"/>
  <c r="D260" i="17"/>
  <c r="D276" i="17"/>
  <c r="D322" i="17"/>
  <c r="D346" i="17"/>
  <c r="BK1166" i="27"/>
  <c r="BU1176" i="27"/>
  <c r="BV1170" i="27"/>
  <c r="BK1183" i="27"/>
  <c r="BR1183" i="27" s="1" a="1"/>
  <c r="BR1183" i="27" s="1"/>
  <c r="BK1184" i="27"/>
  <c r="BR1184" i="27" s="1" a="1"/>
  <c r="BR1184" i="27" s="1"/>
  <c r="BK1186" i="27"/>
  <c r="BR1186" i="27" s="1" a="1"/>
  <c r="BR1186" i="27" s="1"/>
  <c r="BK1182" i="27"/>
  <c r="BR1182" i="27" s="1" a="1"/>
  <c r="BR1182" i="27" s="1"/>
  <c r="BK1185" i="27"/>
  <c r="BR1185" i="27" s="1" a="1"/>
  <c r="BR1185" i="27" s="1"/>
  <c r="BK1181" i="27"/>
  <c r="BR1181" i="27" s="1" a="1"/>
  <c r="BR1181" i="27" s="1"/>
  <c r="BK1178" i="27"/>
  <c r="BK1172" i="27"/>
  <c r="D8" i="17"/>
  <c r="D27" i="17"/>
  <c r="D75" i="17"/>
  <c r="D109" i="17"/>
  <c r="D132" i="17"/>
  <c r="D162" i="17"/>
  <c r="D178" i="17"/>
  <c r="D202" i="17"/>
  <c r="D240" i="17"/>
  <c r="D252" i="17"/>
  <c r="D272" i="17"/>
  <c r="D292" i="17"/>
  <c r="D342" i="17"/>
  <c r="BK1205" i="27"/>
  <c r="BR1205" i="27" s="1" a="1"/>
  <c r="BR1205" i="27" s="1"/>
  <c r="BK1207" i="27"/>
  <c r="BR1207" i="27" s="1" a="1"/>
  <c r="BR1207" i="27" s="1"/>
  <c r="BK1209" i="27"/>
  <c r="BR1209" i="27" s="1" a="1"/>
  <c r="BR1209" i="27" s="1"/>
  <c r="BK1206" i="27"/>
  <c r="BR1206" i="27" s="1" a="1"/>
  <c r="BR1206" i="27" s="1"/>
  <c r="BK1208" i="27"/>
  <c r="BR1208" i="27" s="1" a="1"/>
  <c r="BR1208" i="27" s="1"/>
  <c r="BK1202" i="27"/>
  <c r="BR1202" i="27" s="1" a="1"/>
  <c r="BR1202" i="27" s="1"/>
  <c r="BK1210" i="27"/>
  <c r="BR1210" i="27" s="1" a="1"/>
  <c r="BR1210" i="27" s="1"/>
  <c r="BK1204" i="27"/>
  <c r="BR1204" i="27" s="1" a="1"/>
  <c r="BR1204" i="27" s="1"/>
  <c r="BK1201" i="27"/>
  <c r="BR1201" i="27" s="1" a="1"/>
  <c r="BR1201" i="27" s="1"/>
  <c r="BK1203" i="27"/>
  <c r="BR1203" i="27" s="1" a="1"/>
  <c r="BR1203" i="27" s="1"/>
  <c r="BK1177" i="27"/>
  <c r="BK1171" i="27"/>
  <c r="BK1176" i="27"/>
  <c r="BK1170" i="27"/>
  <c r="BK1175" i="27"/>
  <c r="BK1169" i="27"/>
  <c r="BK1180" i="27"/>
  <c r="BK1174" i="27"/>
  <c r="BK1168" i="27"/>
  <c r="BV1179" i="27"/>
  <c r="BV1173" i="27"/>
  <c r="D5" i="17"/>
  <c r="D9" i="17"/>
  <c r="M317" i="18" s="1"/>
  <c r="N317" i="18" s="1"/>
  <c r="D26" i="17"/>
  <c r="D28" i="17"/>
  <c r="D74" i="17"/>
  <c r="D83" i="17"/>
  <c r="D108" i="17"/>
  <c r="D110" i="17"/>
  <c r="D125" i="17"/>
  <c r="D147" i="17"/>
  <c r="D159" i="17"/>
  <c r="D163" i="17"/>
  <c r="D177" i="17"/>
  <c r="D181" i="17"/>
  <c r="D198" i="17"/>
  <c r="D204" i="17"/>
  <c r="D239" i="17"/>
  <c r="D241" i="17"/>
  <c r="D247" i="17"/>
  <c r="D253" i="17"/>
  <c r="D271" i="17"/>
  <c r="D274" i="17"/>
  <c r="D288" i="17"/>
  <c r="D308" i="17"/>
  <c r="D337" i="17"/>
  <c r="D343" i="17"/>
  <c r="D18" i="17"/>
  <c r="D71" i="17"/>
  <c r="D102" i="17"/>
  <c r="D115" i="17"/>
  <c r="BK1191" i="27"/>
  <c r="BR1191" i="27" s="1" a="1"/>
  <c r="BR1191" i="27" s="1"/>
  <c r="BK1199" i="27"/>
  <c r="BR1199" i="27" s="1" a="1"/>
  <c r="BR1199" i="27" s="1"/>
  <c r="BK1187" i="27"/>
  <c r="BR1187" i="27" s="1" a="1"/>
  <c r="BR1187" i="27" s="1"/>
  <c r="BK1198" i="27"/>
  <c r="BR1198" i="27" s="1" a="1"/>
  <c r="BR1198" i="27" s="1"/>
  <c r="BK1192" i="27"/>
  <c r="BR1192" i="27" s="1" a="1"/>
  <c r="BR1192" i="27" s="1"/>
  <c r="BK1200" i="27"/>
  <c r="BR1200" i="27" s="1" a="1"/>
  <c r="BR1200" i="27" s="1"/>
  <c r="BK1193" i="27"/>
  <c r="BR1193" i="27" s="1" a="1"/>
  <c r="BR1193" i="27" s="1"/>
  <c r="BK1188" i="27"/>
  <c r="BR1188" i="27" s="1" a="1"/>
  <c r="BR1188" i="27" s="1"/>
  <c r="BK1197" i="27"/>
  <c r="BR1197" i="27" s="1" a="1"/>
  <c r="BR1197" i="27" s="1"/>
  <c r="BK1194" i="27"/>
  <c r="BR1194" i="27" s="1" a="1"/>
  <c r="BR1194" i="27" s="1"/>
  <c r="BK1195" i="27"/>
  <c r="BR1195" i="27" s="1" a="1"/>
  <c r="BR1195" i="27" s="1"/>
  <c r="BK1196" i="27"/>
  <c r="BR1196" i="27" s="1" a="1"/>
  <c r="BR1196" i="27" s="1"/>
  <c r="BK1189" i="27"/>
  <c r="BR1189" i="27" s="1" a="1"/>
  <c r="BR1189" i="27" s="1"/>
  <c r="BK1190" i="27"/>
  <c r="BR1190" i="27" s="1" a="1"/>
  <c r="BR1190" i="27" s="1"/>
  <c r="BK1179" i="27"/>
  <c r="BW1166" i="27"/>
  <c r="BJ1167" i="27"/>
  <c r="BW1171" i="27"/>
  <c r="BW1168" i="27"/>
  <c r="BW1173" i="27"/>
  <c r="BW1180" i="27"/>
  <c r="BU1167" i="27"/>
  <c r="BW1177" i="27"/>
  <c r="BU1175" i="27"/>
  <c r="BU1179" i="27"/>
  <c r="BU1173" i="27"/>
  <c r="BV1171" i="27"/>
  <c r="BU1168" i="27"/>
  <c r="BV1174" i="27"/>
  <c r="BU1171" i="27"/>
  <c r="BW1169" i="27"/>
  <c r="BV1166" i="27"/>
  <c r="BW1181" i="27"/>
  <c r="BW1183" i="27"/>
  <c r="BW1186" i="27"/>
  <c r="BW1182" i="27"/>
  <c r="BW1185" i="27"/>
  <c r="BW1184" i="27"/>
  <c r="BU1210" i="27"/>
  <c r="BU1207" i="27"/>
  <c r="BU1203" i="27"/>
  <c r="BU1209" i="27"/>
  <c r="BU1202" i="27"/>
  <c r="BU1208" i="27"/>
  <c r="BU1204" i="27"/>
  <c r="BU1206" i="27"/>
  <c r="BU1205" i="27"/>
  <c r="BU1201" i="27"/>
  <c r="BU1192" i="27"/>
  <c r="BU1197" i="27"/>
  <c r="BU1200" i="27"/>
  <c r="BU1191" i="27"/>
  <c r="BU1187" i="27"/>
  <c r="BU1193" i="27"/>
  <c r="BU1190" i="27"/>
  <c r="BU1196" i="27"/>
  <c r="BU1188" i="27"/>
  <c r="BU1194" i="27"/>
  <c r="BU1199" i="27"/>
  <c r="BU1189" i="27"/>
  <c r="BU1195" i="27"/>
  <c r="BU1198" i="27"/>
  <c r="BV1178" i="27"/>
  <c r="BU1174" i="27"/>
  <c r="BW1172" i="27"/>
  <c r="BV1169" i="27"/>
  <c r="BU1183" i="27"/>
  <c r="BU1186" i="27"/>
  <c r="BU1185" i="27"/>
  <c r="BU1181" i="27"/>
  <c r="BU1182" i="27"/>
  <c r="BU1184" i="27"/>
  <c r="BU1170" i="27"/>
  <c r="BV1180" i="27"/>
  <c r="BV1168" i="27"/>
  <c r="BU1180" i="27"/>
  <c r="BV1201" i="27"/>
  <c r="BV1204" i="27"/>
  <c r="BV1210" i="27"/>
  <c r="BV1203" i="27"/>
  <c r="BV1206" i="27"/>
  <c r="BV1209" i="27"/>
  <c r="BV1202" i="27"/>
  <c r="BV1205" i="27"/>
  <c r="BV1207" i="27"/>
  <c r="BV1208" i="27"/>
  <c r="BV1189" i="27"/>
  <c r="BV1195" i="27"/>
  <c r="BV1198" i="27"/>
  <c r="BV1192" i="27"/>
  <c r="BV1197" i="27"/>
  <c r="BV1200" i="27"/>
  <c r="BV1188" i="27"/>
  <c r="BV1194" i="27"/>
  <c r="BV1191" i="27"/>
  <c r="BV1196" i="27"/>
  <c r="BV1199" i="27"/>
  <c r="BV1187" i="27"/>
  <c r="BV1193" i="27"/>
  <c r="BV1190" i="27"/>
  <c r="BU1178" i="27"/>
  <c r="BW1176" i="27"/>
  <c r="BW1175" i="27"/>
  <c r="BU1169" i="27"/>
  <c r="BV1183" i="27"/>
  <c r="BV1186" i="27"/>
  <c r="BV1182" i="27"/>
  <c r="BV1185" i="27"/>
  <c r="BV1181" i="27"/>
  <c r="BV1184" i="27"/>
  <c r="BW1174" i="27"/>
  <c r="BW1208" i="27"/>
  <c r="BW1201" i="27"/>
  <c r="BW1204" i="27"/>
  <c r="BW1207" i="27"/>
  <c r="BW1203" i="27"/>
  <c r="BW1202" i="27"/>
  <c r="BW1206" i="27"/>
  <c r="BW1210" i="27"/>
  <c r="BW1209" i="27"/>
  <c r="BW1205" i="27"/>
  <c r="BW1190" i="27"/>
  <c r="BW1189" i="27"/>
  <c r="BW1195" i="27"/>
  <c r="BW1198" i="27"/>
  <c r="BW1197" i="27"/>
  <c r="BW1200" i="27"/>
  <c r="BW1188" i="27"/>
  <c r="BW1187" i="27"/>
  <c r="BW1191" i="27"/>
  <c r="BW1199" i="27"/>
  <c r="BW1193" i="27"/>
  <c r="BW1192" i="27"/>
  <c r="BW1194" i="27"/>
  <c r="BW1196" i="27"/>
  <c r="BW1179" i="27"/>
  <c r="BH1179" i="27"/>
  <c r="BV1176" i="27"/>
  <c r="BV1175" i="27"/>
  <c r="BJ1168" i="27"/>
  <c r="BJ1169" i="27"/>
  <c r="BH1168" i="27"/>
  <c r="BH1169" i="27"/>
  <c r="BH1175" i="27"/>
  <c r="BH1180" i="27"/>
  <c r="BH1167" i="27"/>
  <c r="BJ1179" i="27"/>
  <c r="BH1176" i="27"/>
  <c r="BJ1173" i="27"/>
  <c r="BJ1180" i="27"/>
  <c r="BJ1176" i="27"/>
  <c r="BG1180" i="27"/>
  <c r="BH1173" i="27"/>
  <c r="BJ1171" i="27"/>
  <c r="BH1165" i="27"/>
  <c r="BH1177" i="27"/>
  <c r="BJ1177" i="27"/>
  <c r="BJ1175" i="27"/>
  <c r="BH1174" i="27"/>
  <c r="BJ1174" i="27"/>
  <c r="BG1174" i="27"/>
  <c r="BG1172" i="27"/>
  <c r="BH1172" i="27"/>
  <c r="BJ1172" i="27"/>
  <c r="BH1178" i="27"/>
  <c r="BG1170" i="27"/>
  <c r="BH1170" i="27"/>
  <c r="BJ1170" i="27"/>
  <c r="BJ1178" i="27"/>
  <c r="BG1166" i="27"/>
  <c r="BH1166" i="27"/>
  <c r="BJ1166" i="27"/>
  <c r="BH1171" i="27"/>
  <c r="BG1178" i="27"/>
  <c r="D19" i="17"/>
  <c r="D24" i="17"/>
  <c r="D69" i="17"/>
  <c r="D72" i="17"/>
  <c r="M307" i="18" s="1"/>
  <c r="N307" i="18" s="1"/>
  <c r="D101" i="17"/>
  <c r="D106" i="17"/>
  <c r="D112" i="17"/>
  <c r="D116" i="17"/>
  <c r="D124" i="17"/>
  <c r="D151" i="17"/>
  <c r="D157" i="17"/>
  <c r="D158" i="17"/>
  <c r="D166" i="17"/>
  <c r="D175" i="17"/>
  <c r="D176" i="17"/>
  <c r="D185" i="17"/>
  <c r="D196" i="17"/>
  <c r="D197" i="17"/>
  <c r="D226" i="17"/>
  <c r="D229" i="17"/>
  <c r="D238" i="17"/>
  <c r="D243" i="17"/>
  <c r="D245" i="17"/>
  <c r="D246" i="17"/>
  <c r="D261" i="17"/>
  <c r="D264" i="17"/>
  <c r="D265" i="17"/>
  <c r="D278" i="17"/>
  <c r="D286" i="17"/>
  <c r="D287" i="17"/>
  <c r="D323" i="17"/>
  <c r="D325" i="17"/>
  <c r="D334" i="17"/>
  <c r="D347" i="17"/>
  <c r="D351" i="17"/>
  <c r="D352" i="17"/>
  <c r="D87" i="17"/>
  <c r="D111" i="17"/>
  <c r="D119" i="17"/>
  <c r="M314" i="18" s="1"/>
  <c r="N314" i="18" s="1"/>
  <c r="D152" i="17"/>
  <c r="M319" i="18" s="1"/>
  <c r="N319" i="18" s="1"/>
  <c r="D174" i="17"/>
  <c r="D194" i="17"/>
  <c r="D228" i="17"/>
  <c r="D244" i="17"/>
  <c r="D263" i="17"/>
  <c r="D279" i="17"/>
  <c r="D324" i="17"/>
  <c r="D350" i="17"/>
  <c r="O321" i="18"/>
  <c r="O317" i="18"/>
  <c r="D317" i="18" s="1"/>
  <c r="O320" i="18"/>
  <c r="D320" i="18" s="1"/>
  <c r="O316" i="18"/>
  <c r="D316" i="18" s="1"/>
  <c r="O318" i="18"/>
  <c r="D318" i="18" s="1"/>
  <c r="O319" i="18"/>
  <c r="D319" i="18" s="1"/>
  <c r="O308" i="18"/>
  <c r="O312" i="18"/>
  <c r="O313" i="18"/>
  <c r="D313" i="18" s="1"/>
  <c r="O309" i="18"/>
  <c r="D309" i="18" s="1"/>
  <c r="O310" i="18"/>
  <c r="D310" i="18" s="1"/>
  <c r="O314" i="18"/>
  <c r="D314" i="18" s="1"/>
  <c r="O306" i="18"/>
  <c r="D306" i="18" s="1"/>
  <c r="O315" i="18"/>
  <c r="D315" i="18" s="1"/>
  <c r="O311" i="18"/>
  <c r="O307" i="18"/>
  <c r="D312" i="18"/>
  <c r="CB1090" i="27"/>
  <c r="CC1090" i="27"/>
  <c r="CB1091" i="27"/>
  <c r="CC1091" i="27"/>
  <c r="CB1092" i="27"/>
  <c r="CC1092" i="27"/>
  <c r="CB1093" i="27"/>
  <c r="CC1093" i="27"/>
  <c r="CB1094" i="27"/>
  <c r="CC1094" i="27"/>
  <c r="CB1095" i="27"/>
  <c r="CC1095" i="27"/>
  <c r="CB1096" i="27"/>
  <c r="CC1096" i="27"/>
  <c r="CB1097" i="27"/>
  <c r="CC1097" i="27"/>
  <c r="CB1098" i="27"/>
  <c r="CC1098" i="27"/>
  <c r="CB1099" i="27"/>
  <c r="CC1099" i="27"/>
  <c r="CB1100" i="27"/>
  <c r="CC1100" i="27"/>
  <c r="CB1101" i="27"/>
  <c r="CC1101" i="27"/>
  <c r="CB1102" i="27"/>
  <c r="CC1102" i="27"/>
  <c r="CB1103" i="27"/>
  <c r="CC1103" i="27"/>
  <c r="CB1104" i="27"/>
  <c r="CC1104" i="27"/>
  <c r="CB1105" i="27"/>
  <c r="CC1105" i="27"/>
  <c r="CB1106" i="27"/>
  <c r="CC1106" i="27"/>
  <c r="CB1107" i="27"/>
  <c r="CC1107" i="27"/>
  <c r="CB1108" i="27"/>
  <c r="CC1108" i="27"/>
  <c r="CB1109" i="27"/>
  <c r="CC1109" i="27"/>
  <c r="CB1110" i="27"/>
  <c r="CC1110" i="27"/>
  <c r="CB1111" i="27"/>
  <c r="CC1111" i="27"/>
  <c r="CB1112" i="27"/>
  <c r="CC1112" i="27"/>
  <c r="CB1113" i="27"/>
  <c r="CC1113" i="27"/>
  <c r="CB1114" i="27"/>
  <c r="CC1114" i="27"/>
  <c r="CB1115" i="27"/>
  <c r="CC1115" i="27"/>
  <c r="CB1116" i="27"/>
  <c r="CC1116" i="27"/>
  <c r="CB1117" i="27"/>
  <c r="CC1117" i="27"/>
  <c r="CB1118" i="27"/>
  <c r="CC1118" i="27"/>
  <c r="CB1119" i="27"/>
  <c r="CC1119" i="27"/>
  <c r="CB1120" i="27"/>
  <c r="CC1120" i="27"/>
  <c r="CB1121" i="27"/>
  <c r="CC1121" i="27"/>
  <c r="CB1122" i="27"/>
  <c r="CC1122" i="27"/>
  <c r="CB1123" i="27"/>
  <c r="CC1123" i="27"/>
  <c r="CB1124" i="27"/>
  <c r="CC1124" i="27"/>
  <c r="CB1125" i="27"/>
  <c r="CC1125" i="27"/>
  <c r="CB1126" i="27"/>
  <c r="CC1126" i="27"/>
  <c r="CB1127" i="27"/>
  <c r="CC1127" i="27"/>
  <c r="CB1128" i="27"/>
  <c r="CC1128" i="27"/>
  <c r="CB1129" i="27"/>
  <c r="CC1129" i="27"/>
  <c r="CB1130" i="27"/>
  <c r="CC1130" i="27"/>
  <c r="CB1131" i="27"/>
  <c r="CC1131" i="27"/>
  <c r="CB1132" i="27"/>
  <c r="CC1132" i="27"/>
  <c r="CB1133" i="27"/>
  <c r="CC1133" i="27"/>
  <c r="CB1134" i="27"/>
  <c r="CC1134" i="27"/>
  <c r="CB1135" i="27"/>
  <c r="CC1135" i="27"/>
  <c r="CB1136" i="27"/>
  <c r="CC1136" i="27"/>
  <c r="CB1137" i="27"/>
  <c r="CC1137" i="27"/>
  <c r="CB1138" i="27"/>
  <c r="CC1138" i="27"/>
  <c r="CB1139" i="27"/>
  <c r="CC1139" i="27"/>
  <c r="CB1140" i="27"/>
  <c r="CC1140" i="27"/>
  <c r="CB1141" i="27"/>
  <c r="CC1141" i="27"/>
  <c r="CB1142" i="27"/>
  <c r="CC1142" i="27"/>
  <c r="CB1143" i="27"/>
  <c r="CC1143" i="27"/>
  <c r="CB1144" i="27"/>
  <c r="CC1144" i="27"/>
  <c r="CB1145" i="27"/>
  <c r="CC1145" i="27"/>
  <c r="CB1146" i="27"/>
  <c r="CC1146" i="27"/>
  <c r="CB1147" i="27"/>
  <c r="CC1147" i="27"/>
  <c r="CB1148" i="27"/>
  <c r="CC1148" i="27"/>
  <c r="CB1149" i="27"/>
  <c r="CC1149" i="27"/>
  <c r="CB1150" i="27"/>
  <c r="CC1150" i="27"/>
  <c r="CB1151" i="27"/>
  <c r="CC1151" i="27"/>
  <c r="CB1152" i="27"/>
  <c r="CC1152" i="27"/>
  <c r="CB1153" i="27"/>
  <c r="CC1153" i="27"/>
  <c r="CB1154" i="27"/>
  <c r="CC1154" i="27"/>
  <c r="CB1155" i="27"/>
  <c r="CC1155" i="27"/>
  <c r="CB1156" i="27"/>
  <c r="CC1156" i="27"/>
  <c r="CB1157" i="27"/>
  <c r="CC1157" i="27"/>
  <c r="CB1158" i="27"/>
  <c r="CC1158" i="27"/>
  <c r="CB1159" i="27"/>
  <c r="CC1159" i="27"/>
  <c r="CB1160" i="27"/>
  <c r="CC1160" i="27"/>
  <c r="CB1161" i="27"/>
  <c r="CC1161" i="27"/>
  <c r="CB1162" i="27"/>
  <c r="CC1162" i="27"/>
  <c r="CB1163" i="27"/>
  <c r="CC1163" i="27"/>
  <c r="CB1164" i="27"/>
  <c r="CC1164" i="27"/>
  <c r="G1090" i="27"/>
  <c r="H1090" i="27"/>
  <c r="BG1090" i="27" s="1"/>
  <c r="I1090" i="27"/>
  <c r="J1090" i="27"/>
  <c r="K1090" i="27"/>
  <c r="W1090" i="27" a="1"/>
  <c r="W1090" i="27" s="1"/>
  <c r="G1091" i="27"/>
  <c r="H1091" i="27"/>
  <c r="I1091" i="27"/>
  <c r="J1091" i="27"/>
  <c r="K1091" i="27"/>
  <c r="W1091" i="27" a="1"/>
  <c r="W1091" i="27" s="1"/>
  <c r="G1092" i="27"/>
  <c r="H1092" i="27"/>
  <c r="BG1092" i="27" s="1"/>
  <c r="I1092" i="27"/>
  <c r="J1092" i="27"/>
  <c r="K1092" i="27"/>
  <c r="W1092" i="27" a="1"/>
  <c r="W1092" i="27" s="1"/>
  <c r="G1093" i="27"/>
  <c r="H1093" i="27"/>
  <c r="I1093" i="27"/>
  <c r="J1093" i="27"/>
  <c r="K1093" i="27"/>
  <c r="W1093" i="27" a="1"/>
  <c r="W1093" i="27" s="1"/>
  <c r="G1094" i="27"/>
  <c r="H1094" i="27"/>
  <c r="I1094" i="27"/>
  <c r="J1094" i="27"/>
  <c r="K1094" i="27"/>
  <c r="W1094" i="27" a="1"/>
  <c r="W1094" i="27" s="1"/>
  <c r="G1095" i="27"/>
  <c r="H1095" i="27"/>
  <c r="BG1095" i="27" s="1"/>
  <c r="I1095" i="27"/>
  <c r="J1095" i="27"/>
  <c r="K1095" i="27"/>
  <c r="W1095" i="27" a="1"/>
  <c r="W1095" i="27" s="1"/>
  <c r="G1096" i="27"/>
  <c r="H1096" i="27"/>
  <c r="I1096" i="27"/>
  <c r="J1096" i="27"/>
  <c r="K1096" i="27"/>
  <c r="W1096" i="27" a="1"/>
  <c r="W1096" i="27" s="1"/>
  <c r="G1097" i="27"/>
  <c r="H1097" i="27"/>
  <c r="I1097" i="27"/>
  <c r="J1097" i="27"/>
  <c r="K1097" i="27"/>
  <c r="W1097" i="27" a="1"/>
  <c r="W1097" i="27" s="1"/>
  <c r="G1098" i="27"/>
  <c r="H1098" i="27"/>
  <c r="BG1098" i="27" s="1"/>
  <c r="I1098" i="27"/>
  <c r="J1098" i="27"/>
  <c r="K1098" i="27"/>
  <c r="W1098" i="27" a="1"/>
  <c r="W1098" i="27" s="1"/>
  <c r="G1099" i="27"/>
  <c r="H1099" i="27"/>
  <c r="I1099" i="27"/>
  <c r="J1099" i="27"/>
  <c r="K1099" i="27"/>
  <c r="W1099" i="27" a="1"/>
  <c r="W1099" i="27" s="1"/>
  <c r="G1100" i="27"/>
  <c r="H1100" i="27"/>
  <c r="I1100" i="27"/>
  <c r="J1100" i="27"/>
  <c r="K1100" i="27"/>
  <c r="W1100" i="27" a="1"/>
  <c r="W1100" i="27" s="1"/>
  <c r="G1101" i="27"/>
  <c r="H1101" i="27"/>
  <c r="I1101" i="27"/>
  <c r="J1101" i="27"/>
  <c r="K1101" i="27"/>
  <c r="W1101" i="27" a="1"/>
  <c r="W1101" i="27" s="1"/>
  <c r="G1102" i="27"/>
  <c r="H1102" i="27"/>
  <c r="I1102" i="27"/>
  <c r="J1102" i="27"/>
  <c r="K1102" i="27"/>
  <c r="W1102" i="27" a="1"/>
  <c r="W1102" i="27" s="1"/>
  <c r="G1103" i="27"/>
  <c r="H1103" i="27"/>
  <c r="BG1103" i="27" s="1"/>
  <c r="I1103" i="27"/>
  <c r="J1103" i="27"/>
  <c r="K1103" i="27"/>
  <c r="W1103" i="27" a="1"/>
  <c r="W1103" i="27" s="1"/>
  <c r="G1104" i="27"/>
  <c r="H1104" i="27"/>
  <c r="I1104" i="27"/>
  <c r="J1104" i="27"/>
  <c r="K1104" i="27"/>
  <c r="W1104" i="27" a="1"/>
  <c r="W1104" i="27" s="1"/>
  <c r="G1105" i="27"/>
  <c r="H1105" i="27"/>
  <c r="I1105" i="27"/>
  <c r="J1105" i="27"/>
  <c r="K1105" i="27"/>
  <c r="W1105" i="27" a="1"/>
  <c r="W1105" i="27" s="1"/>
  <c r="G1106" i="27"/>
  <c r="H1106" i="27"/>
  <c r="I1106" i="27"/>
  <c r="J1106" i="27"/>
  <c r="K1106" i="27"/>
  <c r="W1106" i="27" a="1"/>
  <c r="W1106" i="27" s="1"/>
  <c r="G1107" i="27"/>
  <c r="H1107" i="27"/>
  <c r="I1107" i="27"/>
  <c r="J1107" i="27"/>
  <c r="K1107" i="27"/>
  <c r="W1107" i="27" a="1"/>
  <c r="W1107" i="27" s="1"/>
  <c r="G1108" i="27"/>
  <c r="H1108" i="27"/>
  <c r="I1108" i="27"/>
  <c r="J1108" i="27"/>
  <c r="K1108" i="27"/>
  <c r="W1108" i="27" a="1"/>
  <c r="W1108" i="27" s="1"/>
  <c r="G1109" i="27"/>
  <c r="H1109" i="27"/>
  <c r="I1109" i="27"/>
  <c r="J1109" i="27"/>
  <c r="K1109" i="27"/>
  <c r="W1109" i="27" a="1"/>
  <c r="W1109" i="27" s="1"/>
  <c r="G1110" i="27"/>
  <c r="H1110" i="27"/>
  <c r="BG1110" i="27" s="1"/>
  <c r="I1110" i="27"/>
  <c r="J1110" i="27"/>
  <c r="K1110" i="27"/>
  <c r="W1110" i="27" a="1"/>
  <c r="W1110" i="27" s="1"/>
  <c r="G1111" i="27"/>
  <c r="H1111" i="27"/>
  <c r="BG1111" i="27" s="1"/>
  <c r="I1111" i="27"/>
  <c r="J1111" i="27"/>
  <c r="K1111" i="27"/>
  <c r="W1111" i="27" a="1"/>
  <c r="W1111" i="27" s="1"/>
  <c r="G1112" i="27"/>
  <c r="H1112" i="27"/>
  <c r="BG1112" i="27" s="1"/>
  <c r="I1112" i="27"/>
  <c r="J1112" i="27"/>
  <c r="K1112" i="27"/>
  <c r="W1112" i="27" a="1"/>
  <c r="W1112" i="27" s="1"/>
  <c r="G1113" i="27"/>
  <c r="H1113" i="27"/>
  <c r="BG1113" i="27" s="1"/>
  <c r="I1113" i="27"/>
  <c r="J1113" i="27"/>
  <c r="K1113" i="27"/>
  <c r="W1113" i="27" a="1"/>
  <c r="W1113" i="27" s="1"/>
  <c r="G1114" i="27"/>
  <c r="H1114" i="27"/>
  <c r="BG1114" i="27" s="1"/>
  <c r="I1114" i="27"/>
  <c r="J1114" i="27"/>
  <c r="K1114" i="27"/>
  <c r="W1114" i="27" a="1"/>
  <c r="W1114" i="27" s="1"/>
  <c r="G1115" i="27"/>
  <c r="H1115" i="27"/>
  <c r="BG1115" i="27" s="1"/>
  <c r="I1115" i="27"/>
  <c r="J1115" i="27"/>
  <c r="K1115" i="27"/>
  <c r="W1115" i="27" a="1"/>
  <c r="W1115" i="27" s="1"/>
  <c r="G1116" i="27"/>
  <c r="H1116" i="27"/>
  <c r="I1116" i="27"/>
  <c r="J1116" i="27"/>
  <c r="K1116" i="27"/>
  <c r="W1116" i="27" a="1"/>
  <c r="W1116" i="27" s="1"/>
  <c r="G1117" i="27"/>
  <c r="H1117" i="27"/>
  <c r="I1117" i="27"/>
  <c r="J1117" i="27"/>
  <c r="K1117" i="27"/>
  <c r="W1117" i="27" a="1"/>
  <c r="W1117" i="27" s="1"/>
  <c r="G1118" i="27"/>
  <c r="H1118" i="27"/>
  <c r="BG1118" i="27" s="1"/>
  <c r="I1118" i="27"/>
  <c r="J1118" i="27"/>
  <c r="K1118" i="27"/>
  <c r="W1118" i="27" a="1"/>
  <c r="W1118" i="27" s="1"/>
  <c r="G1119" i="27"/>
  <c r="H1119" i="27"/>
  <c r="I1119" i="27"/>
  <c r="J1119" i="27"/>
  <c r="K1119" i="27"/>
  <c r="W1119" i="27" a="1"/>
  <c r="W1119" i="27" s="1"/>
  <c r="G1120" i="27"/>
  <c r="H1120" i="27"/>
  <c r="I1120" i="27"/>
  <c r="J1120" i="27"/>
  <c r="K1120" i="27"/>
  <c r="W1120" i="27" a="1"/>
  <c r="W1120" i="27" s="1"/>
  <c r="G1121" i="27"/>
  <c r="H1121" i="27"/>
  <c r="I1121" i="27"/>
  <c r="J1121" i="27"/>
  <c r="K1121" i="27"/>
  <c r="W1121" i="27" a="1"/>
  <c r="W1121" i="27" s="1"/>
  <c r="G1122" i="27"/>
  <c r="H1122" i="27"/>
  <c r="I1122" i="27"/>
  <c r="J1122" i="27"/>
  <c r="K1122" i="27"/>
  <c r="W1122" i="27" a="1"/>
  <c r="W1122" i="27" s="1"/>
  <c r="G1123" i="27"/>
  <c r="H1123" i="27"/>
  <c r="BG1123" i="27" s="1"/>
  <c r="I1123" i="27"/>
  <c r="J1123" i="27"/>
  <c r="K1123" i="27"/>
  <c r="W1123" i="27" a="1"/>
  <c r="W1123" i="27" s="1"/>
  <c r="AD286" i="17" s="1"/>
  <c r="G1124" i="27"/>
  <c r="H1124" i="27"/>
  <c r="I1124" i="27"/>
  <c r="J1124" i="27"/>
  <c r="K1124" i="27"/>
  <c r="W1124" i="27" a="1"/>
  <c r="W1124" i="27" s="1"/>
  <c r="G1125" i="27"/>
  <c r="H1125" i="27"/>
  <c r="BG1125" i="27" s="1"/>
  <c r="I1125" i="27"/>
  <c r="J1125" i="27"/>
  <c r="K1125" i="27"/>
  <c r="W1125" i="27" a="1"/>
  <c r="W1125" i="27" s="1"/>
  <c r="G1126" i="27"/>
  <c r="H1126" i="27"/>
  <c r="I1126" i="27"/>
  <c r="J1126" i="27"/>
  <c r="K1126" i="27"/>
  <c r="W1126" i="27" a="1"/>
  <c r="W1126" i="27" s="1"/>
  <c r="G1127" i="27"/>
  <c r="H1127" i="27"/>
  <c r="BG1127" i="27" s="1"/>
  <c r="I1127" i="27"/>
  <c r="J1127" i="27"/>
  <c r="K1127" i="27"/>
  <c r="W1127" i="27" a="1"/>
  <c r="W1127" i="27" s="1"/>
  <c r="G1128" i="27"/>
  <c r="H1128" i="27"/>
  <c r="I1128" i="27"/>
  <c r="J1128" i="27"/>
  <c r="K1128" i="27"/>
  <c r="W1128" i="27" a="1"/>
  <c r="W1128" i="27" s="1"/>
  <c r="G1129" i="27"/>
  <c r="H1129" i="27"/>
  <c r="I1129" i="27"/>
  <c r="J1129" i="27"/>
  <c r="K1129" i="27"/>
  <c r="W1129" i="27" a="1"/>
  <c r="W1129" i="27" s="1"/>
  <c r="G1130" i="27"/>
  <c r="H1130" i="27"/>
  <c r="BG1130" i="27" s="1"/>
  <c r="I1130" i="27"/>
  <c r="J1130" i="27"/>
  <c r="K1130" i="27"/>
  <c r="W1130" i="27" a="1"/>
  <c r="W1130" i="27" s="1"/>
  <c r="G1131" i="27"/>
  <c r="H1131" i="27"/>
  <c r="I1131" i="27"/>
  <c r="J1131" i="27"/>
  <c r="K1131" i="27"/>
  <c r="W1131" i="27" a="1"/>
  <c r="W1131" i="27" s="1"/>
  <c r="G1132" i="27"/>
  <c r="H1132" i="27"/>
  <c r="I1132" i="27"/>
  <c r="J1132" i="27"/>
  <c r="K1132" i="27"/>
  <c r="W1132" i="27" a="1"/>
  <c r="W1132" i="27" s="1"/>
  <c r="G1133" i="27"/>
  <c r="H1133" i="27"/>
  <c r="BG1133" i="27" s="1"/>
  <c r="I1133" i="27"/>
  <c r="J1133" i="27"/>
  <c r="K1133" i="27"/>
  <c r="W1133" i="27" a="1"/>
  <c r="W1133" i="27" s="1"/>
  <c r="G1134" i="27"/>
  <c r="H1134" i="27"/>
  <c r="BG1134" i="27" s="1"/>
  <c r="I1134" i="27"/>
  <c r="J1134" i="27"/>
  <c r="K1134" i="27"/>
  <c r="W1134" i="27" a="1"/>
  <c r="W1134" i="27" s="1"/>
  <c r="G1135" i="27"/>
  <c r="H1135" i="27"/>
  <c r="BG1135" i="27" s="1"/>
  <c r="I1135" i="27"/>
  <c r="J1135" i="27"/>
  <c r="K1135" i="27"/>
  <c r="W1135" i="27" a="1"/>
  <c r="W1135" i="27" s="1"/>
  <c r="G1136" i="27"/>
  <c r="H1136" i="27"/>
  <c r="BG1136" i="27" s="1"/>
  <c r="I1136" i="27"/>
  <c r="J1136" i="27"/>
  <c r="K1136" i="27"/>
  <c r="W1136" i="27" a="1"/>
  <c r="W1136" i="27" s="1"/>
  <c r="G1137" i="27"/>
  <c r="H1137" i="27"/>
  <c r="BG1137" i="27" s="1"/>
  <c r="I1137" i="27"/>
  <c r="J1137" i="27"/>
  <c r="K1137" i="27"/>
  <c r="W1137" i="27" a="1"/>
  <c r="W1137" i="27" s="1"/>
  <c r="G1138" i="27"/>
  <c r="H1138" i="27"/>
  <c r="I1138" i="27"/>
  <c r="J1138" i="27"/>
  <c r="K1138" i="27"/>
  <c r="W1138" i="27" a="1"/>
  <c r="W1138" i="27" s="1"/>
  <c r="G1139" i="27"/>
  <c r="H1139" i="27"/>
  <c r="I1139" i="27"/>
  <c r="J1139" i="27"/>
  <c r="K1139" i="27"/>
  <c r="W1139" i="27" a="1"/>
  <c r="W1139" i="27" s="1"/>
  <c r="G1140" i="27"/>
  <c r="H1140" i="27"/>
  <c r="BG1140" i="27" s="1"/>
  <c r="I1140" i="27"/>
  <c r="J1140" i="27"/>
  <c r="K1140" i="27"/>
  <c r="W1140" i="27" a="1"/>
  <c r="W1140" i="27" s="1"/>
  <c r="G1141" i="27"/>
  <c r="H1141" i="27"/>
  <c r="BG1141" i="27" s="1"/>
  <c r="I1141" i="27"/>
  <c r="J1141" i="27"/>
  <c r="K1141" i="27"/>
  <c r="W1141" i="27" a="1"/>
  <c r="W1141" i="27" s="1"/>
  <c r="AD244" i="17" s="1"/>
  <c r="G1142" i="27"/>
  <c r="H1142" i="27"/>
  <c r="BG1142" i="27" s="1"/>
  <c r="I1142" i="27"/>
  <c r="J1142" i="27"/>
  <c r="K1142" i="27"/>
  <c r="W1142" i="27" a="1"/>
  <c r="W1142" i="27" s="1"/>
  <c r="G1143" i="27"/>
  <c r="H1143" i="27"/>
  <c r="I1143" i="27"/>
  <c r="J1143" i="27"/>
  <c r="K1143" i="27"/>
  <c r="W1143" i="27" a="1"/>
  <c r="W1143" i="27" s="1"/>
  <c r="G1144" i="27"/>
  <c r="H1144" i="27"/>
  <c r="BG1144" i="27" s="1"/>
  <c r="I1144" i="27"/>
  <c r="J1144" i="27"/>
  <c r="K1144" i="27"/>
  <c r="W1144" i="27" a="1"/>
  <c r="W1144" i="27" s="1"/>
  <c r="G1145" i="27"/>
  <c r="H1145" i="27"/>
  <c r="BG1145" i="27" s="1"/>
  <c r="I1145" i="27"/>
  <c r="J1145" i="27"/>
  <c r="K1145" i="27"/>
  <c r="W1145" i="27" a="1"/>
  <c r="W1145" i="27" s="1"/>
  <c r="G1146" i="27"/>
  <c r="H1146" i="27"/>
  <c r="BG1146" i="27" s="1"/>
  <c r="I1146" i="27"/>
  <c r="J1146" i="27"/>
  <c r="K1146" i="27"/>
  <c r="W1146" i="27" a="1"/>
  <c r="W1146" i="27" s="1"/>
  <c r="G1147" i="27"/>
  <c r="H1147" i="27"/>
  <c r="BG1147" i="27" s="1"/>
  <c r="I1147" i="27"/>
  <c r="J1147" i="27"/>
  <c r="K1147" i="27"/>
  <c r="W1147" i="27" a="1"/>
  <c r="W1147" i="27" s="1"/>
  <c r="AD245" i="17" s="1"/>
  <c r="G1148" i="27"/>
  <c r="H1148" i="27"/>
  <c r="I1148" i="27"/>
  <c r="J1148" i="27"/>
  <c r="K1148" i="27"/>
  <c r="W1148" i="27" a="1"/>
  <c r="W1148" i="27" s="1"/>
  <c r="G1149" i="27"/>
  <c r="H1149" i="27"/>
  <c r="I1149" i="27"/>
  <c r="J1149" i="27"/>
  <c r="K1149" i="27"/>
  <c r="W1149" i="27" a="1"/>
  <c r="W1149" i="27" s="1"/>
  <c r="G1150" i="27"/>
  <c r="H1150" i="27"/>
  <c r="BG1150" i="27" s="1"/>
  <c r="I1150" i="27"/>
  <c r="J1150" i="27"/>
  <c r="K1150" i="27"/>
  <c r="W1150" i="27" a="1"/>
  <c r="W1150" i="27" s="1"/>
  <c r="G1151" i="27"/>
  <c r="H1151" i="27"/>
  <c r="I1151" i="27"/>
  <c r="J1151" i="27"/>
  <c r="K1151" i="27"/>
  <c r="W1151" i="27" a="1"/>
  <c r="W1151" i="27" s="1"/>
  <c r="G1152" i="27"/>
  <c r="H1152" i="27"/>
  <c r="I1152" i="27"/>
  <c r="J1152" i="27"/>
  <c r="K1152" i="27"/>
  <c r="W1152" i="27" a="1"/>
  <c r="W1152" i="27" s="1"/>
  <c r="G1153" i="27"/>
  <c r="H1153" i="27"/>
  <c r="BG1153" i="27" s="1"/>
  <c r="I1153" i="27"/>
  <c r="J1153" i="27"/>
  <c r="K1153" i="27"/>
  <c r="W1153" i="27" a="1"/>
  <c r="W1153" i="27" s="1"/>
  <c r="AD177" i="17" s="1"/>
  <c r="G1154" i="27"/>
  <c r="H1154" i="27"/>
  <c r="BG1154" i="27" s="1"/>
  <c r="I1154" i="27"/>
  <c r="J1154" i="27"/>
  <c r="K1154" i="27"/>
  <c r="W1154" i="27" a="1"/>
  <c r="W1154" i="27" s="1"/>
  <c r="G1155" i="27"/>
  <c r="H1155" i="27"/>
  <c r="BG1155" i="27" s="1"/>
  <c r="I1155" i="27"/>
  <c r="J1155" i="27"/>
  <c r="K1155" i="27"/>
  <c r="W1155" i="27" a="1"/>
  <c r="W1155" i="27" s="1"/>
  <c r="G1156" i="27"/>
  <c r="H1156" i="27"/>
  <c r="I1156" i="27"/>
  <c r="J1156" i="27"/>
  <c r="K1156" i="27"/>
  <c r="W1156" i="27" a="1"/>
  <c r="W1156" i="27" s="1"/>
  <c r="G1157" i="27"/>
  <c r="H1157" i="27"/>
  <c r="BG1157" i="27" s="1"/>
  <c r="I1157" i="27"/>
  <c r="J1157" i="27"/>
  <c r="K1157" i="27"/>
  <c r="W1157" i="27" a="1"/>
  <c r="W1157" i="27" s="1"/>
  <c r="G1158" i="27"/>
  <c r="H1158" i="27"/>
  <c r="I1158" i="27"/>
  <c r="J1158" i="27"/>
  <c r="K1158" i="27"/>
  <c r="W1158" i="27" a="1"/>
  <c r="W1158" i="27" s="1"/>
  <c r="G1159" i="27"/>
  <c r="H1159" i="27"/>
  <c r="BG1159" i="27" s="1"/>
  <c r="I1159" i="27"/>
  <c r="J1159" i="27"/>
  <c r="K1159" i="27"/>
  <c r="W1159" i="27" a="1"/>
  <c r="W1159" i="27" s="1"/>
  <c r="AD204" i="17" s="1"/>
  <c r="G1160" i="27"/>
  <c r="H1160" i="27"/>
  <c r="I1160" i="27"/>
  <c r="J1160" i="27"/>
  <c r="K1160" i="27"/>
  <c r="W1160" i="27" a="1"/>
  <c r="W1160" i="27" s="1"/>
  <c r="G1161" i="27"/>
  <c r="H1161" i="27"/>
  <c r="BG1161" i="27" s="1"/>
  <c r="I1161" i="27"/>
  <c r="J1161" i="27"/>
  <c r="K1161" i="27"/>
  <c r="W1161" i="27" a="1"/>
  <c r="W1161" i="27" s="1"/>
  <c r="G1162" i="27"/>
  <c r="H1162" i="27"/>
  <c r="BG1162" i="27" s="1"/>
  <c r="I1162" i="27"/>
  <c r="J1162" i="27"/>
  <c r="K1162" i="27"/>
  <c r="W1162" i="27" a="1"/>
  <c r="W1162" i="27" s="1"/>
  <c r="G1163" i="27"/>
  <c r="H1163" i="27"/>
  <c r="I1163" i="27"/>
  <c r="J1163" i="27"/>
  <c r="K1163" i="27"/>
  <c r="W1163" i="27" a="1"/>
  <c r="W1163" i="27" s="1"/>
  <c r="G1164" i="27"/>
  <c r="H1164" i="27"/>
  <c r="BG1164" i="27" s="1"/>
  <c r="I1164" i="27"/>
  <c r="J1164" i="27"/>
  <c r="K1164" i="27"/>
  <c r="W1164" i="27" a="1"/>
  <c r="W1164" i="27" s="1"/>
  <c r="L302" i="18"/>
  <c r="R302" i="18"/>
  <c r="S302" i="18"/>
  <c r="T302" i="18"/>
  <c r="L303" i="18"/>
  <c r="R303" i="18"/>
  <c r="S303" i="18"/>
  <c r="T303" i="18"/>
  <c r="L304" i="18"/>
  <c r="R304" i="18"/>
  <c r="S304" i="18"/>
  <c r="T304" i="18"/>
  <c r="L305" i="18"/>
  <c r="R305" i="18"/>
  <c r="S305" i="18"/>
  <c r="T305" i="18"/>
  <c r="C304" i="18"/>
  <c r="C305" i="18"/>
  <c r="BV1157" i="27"/>
  <c r="BV1141" i="27"/>
  <c r="BK1154" i="27"/>
  <c r="BW1153" i="27"/>
  <c r="BU1156" i="27"/>
  <c r="K177" i="17"/>
  <c r="BK1159" i="27"/>
  <c r="BW1164" i="27"/>
  <c r="BV1160" i="27"/>
  <c r="BU1160" i="27"/>
  <c r="K204" i="17"/>
  <c r="BK1091" i="27"/>
  <c r="BW1115" i="27"/>
  <c r="BU1092" i="27"/>
  <c r="BK1126" i="27"/>
  <c r="BU1126" i="27"/>
  <c r="BK1148" i="27"/>
  <c r="BU1152" i="27"/>
  <c r="BK1142" i="27"/>
  <c r="BU1141" i="27"/>
  <c r="BK1122" i="27"/>
  <c r="BU1122" i="27"/>
  <c r="BW1117" i="27"/>
  <c r="BV1119" i="27"/>
  <c r="BU1119" i="27"/>
  <c r="BW1121" i="27"/>
  <c r="BW1150" i="27"/>
  <c r="BV1147" i="27"/>
  <c r="BV1095" i="27"/>
  <c r="BW1131" i="27"/>
  <c r="BV1133" i="27"/>
  <c r="BR1165" i="27" l="1" a="1"/>
  <c r="BR1165" i="27" s="1"/>
  <c r="BF1161" i="27"/>
  <c r="AU1161" i="27"/>
  <c r="BF1157" i="27"/>
  <c r="AU1157" i="27"/>
  <c r="BF1145" i="27"/>
  <c r="AU1145" i="27"/>
  <c r="BF1141" i="27"/>
  <c r="AU1141" i="27"/>
  <c r="BF1137" i="27"/>
  <c r="AU1137" i="27"/>
  <c r="BF1133" i="27"/>
  <c r="AU1133" i="27"/>
  <c r="BF1129" i="27"/>
  <c r="AU1129" i="27"/>
  <c r="BF1125" i="27"/>
  <c r="AU1125" i="27"/>
  <c r="BF1121" i="27"/>
  <c r="AU1121" i="27"/>
  <c r="BF1117" i="27"/>
  <c r="AU1117" i="27"/>
  <c r="BF1113" i="27"/>
  <c r="AU1113" i="27"/>
  <c r="BF1109" i="27"/>
  <c r="AU1109" i="27"/>
  <c r="BF1105" i="27"/>
  <c r="AU1105" i="27"/>
  <c r="BF1101" i="27"/>
  <c r="AU1101" i="27"/>
  <c r="BF1097" i="27"/>
  <c r="AU1097" i="27"/>
  <c r="BF1118" i="27"/>
  <c r="AU1118" i="27"/>
  <c r="BF1114" i="27"/>
  <c r="AU1114" i="27"/>
  <c r="BF1110" i="27"/>
  <c r="AU1110" i="27"/>
  <c r="BF1163" i="27"/>
  <c r="AU1163" i="27"/>
  <c r="BF1159" i="27"/>
  <c r="AU1159" i="27"/>
  <c r="BF1147" i="27"/>
  <c r="AU1147" i="27"/>
  <c r="BF1143" i="27"/>
  <c r="AU1143" i="27"/>
  <c r="BF1139" i="27"/>
  <c r="AU1139" i="27"/>
  <c r="BF1135" i="27"/>
  <c r="AU1135" i="27"/>
  <c r="BF1131" i="27"/>
  <c r="AU1131" i="27"/>
  <c r="BF1127" i="27"/>
  <c r="AU1127" i="27"/>
  <c r="BF1123" i="27"/>
  <c r="AU1123" i="27"/>
  <c r="BF1119" i="27"/>
  <c r="AU1119" i="27"/>
  <c r="BF1115" i="27"/>
  <c r="AU1115" i="27"/>
  <c r="BF1111" i="27"/>
  <c r="AU1111" i="27"/>
  <c r="BF1107" i="27"/>
  <c r="AU1107" i="27"/>
  <c r="BF1103" i="27"/>
  <c r="AU1103" i="27"/>
  <c r="BF1099" i="27"/>
  <c r="AU1099" i="27"/>
  <c r="BF1095" i="27"/>
  <c r="AU1095" i="27"/>
  <c r="BF1091" i="27"/>
  <c r="AU1091" i="27"/>
  <c r="BF1153" i="27"/>
  <c r="AU1153" i="27"/>
  <c r="BF1149" i="27"/>
  <c r="AU1149" i="27"/>
  <c r="BF1093" i="27"/>
  <c r="AU1093" i="27"/>
  <c r="BF1162" i="27"/>
  <c r="AU1162" i="27"/>
  <c r="BF1158" i="27"/>
  <c r="AU1158" i="27"/>
  <c r="BF1155" i="27"/>
  <c r="AU1155" i="27"/>
  <c r="BF1151" i="27"/>
  <c r="AU1151" i="27"/>
  <c r="BF1154" i="27"/>
  <c r="AU1154" i="27"/>
  <c r="BF1150" i="27"/>
  <c r="AU1150" i="27"/>
  <c r="BF1146" i="27"/>
  <c r="AU1146" i="27"/>
  <c r="BF1142" i="27"/>
  <c r="AU1142" i="27"/>
  <c r="BF1138" i="27"/>
  <c r="AU1138" i="27"/>
  <c r="BF1134" i="27"/>
  <c r="AU1134" i="27"/>
  <c r="BF1130" i="27"/>
  <c r="AU1130" i="27"/>
  <c r="BF1126" i="27"/>
  <c r="AU1126" i="27"/>
  <c r="BF1122" i="27"/>
  <c r="AU1122" i="27"/>
  <c r="BF1106" i="27"/>
  <c r="AU1106" i="27"/>
  <c r="BF1102" i="27"/>
  <c r="AU1102" i="27"/>
  <c r="BF1098" i="27"/>
  <c r="AU1098" i="27"/>
  <c r="BF1094" i="27"/>
  <c r="AU1094" i="27"/>
  <c r="BF1090" i="27"/>
  <c r="AU1090" i="27"/>
  <c r="BF1164" i="27"/>
  <c r="AU1164" i="27"/>
  <c r="BF1160" i="27"/>
  <c r="AU1160" i="27"/>
  <c r="BF1156" i="27"/>
  <c r="AU1156" i="27"/>
  <c r="BF1152" i="27"/>
  <c r="AU1152" i="27"/>
  <c r="BF1148" i="27"/>
  <c r="AU1148" i="27"/>
  <c r="BF1144" i="27"/>
  <c r="AU1144" i="27"/>
  <c r="BF1140" i="27"/>
  <c r="AU1140" i="27"/>
  <c r="BF1136" i="27"/>
  <c r="AU1136" i="27"/>
  <c r="BF1132" i="27"/>
  <c r="AU1132" i="27"/>
  <c r="BF1128" i="27"/>
  <c r="AU1128" i="27"/>
  <c r="BF1124" i="27"/>
  <c r="AU1124" i="27"/>
  <c r="BF1120" i="27"/>
  <c r="AU1120" i="27"/>
  <c r="BF1116" i="27"/>
  <c r="AU1116" i="27"/>
  <c r="BF1112" i="27"/>
  <c r="AU1112" i="27"/>
  <c r="BF1108" i="27"/>
  <c r="AU1108" i="27"/>
  <c r="BF1104" i="27"/>
  <c r="AU1104" i="27"/>
  <c r="BF1100" i="27"/>
  <c r="AU1100" i="27"/>
  <c r="BF1096" i="27"/>
  <c r="AU1096" i="27"/>
  <c r="BF1092" i="27"/>
  <c r="AU1092" i="27"/>
  <c r="P317" i="18"/>
  <c r="M321" i="18"/>
  <c r="N321" i="18" s="1"/>
  <c r="P321" i="18" s="1"/>
  <c r="M316" i="18"/>
  <c r="N316" i="18" s="1"/>
  <c r="P316" i="18" s="1"/>
  <c r="M318" i="18"/>
  <c r="N318" i="18" s="1"/>
  <c r="P318" i="18" s="1"/>
  <c r="M310" i="18"/>
  <c r="N310" i="18" s="1"/>
  <c r="P310" i="18" s="1"/>
  <c r="M312" i="18"/>
  <c r="N312" i="18" s="1"/>
  <c r="P312" i="18" s="1"/>
  <c r="M315" i="18"/>
  <c r="N315" i="18" s="1"/>
  <c r="P315" i="18" s="1"/>
  <c r="M308" i="18"/>
  <c r="N308" i="18" s="1"/>
  <c r="P308" i="18" s="1"/>
  <c r="BR1167" i="27" a="1"/>
  <c r="BR1167" i="27" s="1"/>
  <c r="BR1179" i="27" a="1"/>
  <c r="BR1179" i="27" s="1"/>
  <c r="BR1168" i="27" a="1"/>
  <c r="BR1168" i="27" s="1"/>
  <c r="BR1176" i="27" a="1"/>
  <c r="BR1176" i="27" s="1"/>
  <c r="BR1180" i="27" a="1"/>
  <c r="BR1180" i="27" s="1"/>
  <c r="BR1169" i="27" a="1"/>
  <c r="BR1169" i="27" s="1"/>
  <c r="BR1171" i="27" a="1"/>
  <c r="BR1171" i="27" s="1"/>
  <c r="BR1177" i="27" a="1"/>
  <c r="BR1177" i="27" s="1"/>
  <c r="BR1174" i="27" a="1"/>
  <c r="BR1174" i="27" s="1"/>
  <c r="BR1166" i="27" a="1"/>
  <c r="BR1166" i="27" s="1"/>
  <c r="BR1175" i="27" a="1"/>
  <c r="BR1175" i="27" s="1"/>
  <c r="BR1173" i="27" a="1"/>
  <c r="BR1173" i="27" s="1"/>
  <c r="BR1178" i="27" a="1"/>
  <c r="BR1178" i="27" s="1"/>
  <c r="BR1172" i="27" a="1"/>
  <c r="BR1172" i="27" s="1"/>
  <c r="BR1170" i="27" a="1"/>
  <c r="BR1170" i="27" s="1"/>
  <c r="M313" i="18"/>
  <c r="N313" i="18" s="1"/>
  <c r="P313" i="18" s="1"/>
  <c r="M311" i="18"/>
  <c r="N311" i="18" s="1"/>
  <c r="P311" i="18" s="1"/>
  <c r="M309" i="18"/>
  <c r="N309" i="18" s="1"/>
  <c r="P309" i="18" s="1"/>
  <c r="D321" i="18"/>
  <c r="P320" i="18"/>
  <c r="D308" i="18"/>
  <c r="P319" i="18"/>
  <c r="P306" i="18"/>
  <c r="D307" i="18"/>
  <c r="P307" i="18"/>
  <c r="D311" i="18"/>
  <c r="P314" i="18"/>
  <c r="BK1156" i="27"/>
  <c r="BK1155" i="27"/>
  <c r="BK1157" i="27"/>
  <c r="BK1150" i="27"/>
  <c r="BU1095" i="27"/>
  <c r="BU1150" i="27"/>
  <c r="BV1118" i="27"/>
  <c r="BU1102" i="27"/>
  <c r="BH1101" i="27"/>
  <c r="BW1139" i="27"/>
  <c r="BU1139" i="27"/>
  <c r="BV1090" i="27"/>
  <c r="BW1128" i="27"/>
  <c r="BU1090" i="27"/>
  <c r="BV1162" i="27"/>
  <c r="BU1128" i="27"/>
  <c r="BV1097" i="27"/>
  <c r="BV1159" i="27"/>
  <c r="BU1129" i="27"/>
  <c r="BV1117" i="27"/>
  <c r="BU1097" i="27"/>
  <c r="BU1098" i="27"/>
  <c r="BK1163" i="27"/>
  <c r="BW1157" i="27"/>
  <c r="BK1153" i="27"/>
  <c r="BK1152" i="27"/>
  <c r="BW1147" i="27"/>
  <c r="BW1130" i="27"/>
  <c r="BK1108" i="27"/>
  <c r="BW1104" i="27"/>
  <c r="BV1100" i="27"/>
  <c r="BW1099" i="27"/>
  <c r="BW1092" i="27"/>
  <c r="BK1090" i="27"/>
  <c r="BK1161" i="27"/>
  <c r="BK1160" i="27"/>
  <c r="BV1150" i="27"/>
  <c r="BW1149" i="27"/>
  <c r="BK1113" i="27"/>
  <c r="BU1117" i="27"/>
  <c r="BK1110" i="27"/>
  <c r="BK1102" i="27"/>
  <c r="BK1095" i="27"/>
  <c r="BW1151" i="27"/>
  <c r="BU1118" i="27"/>
  <c r="BK1107" i="27"/>
  <c r="BK1103" i="27"/>
  <c r="BK1140" i="27"/>
  <c r="BK1129" i="27"/>
  <c r="BK1111" i="27"/>
  <c r="BK1097" i="27"/>
  <c r="BU1158" i="27"/>
  <c r="BW1155" i="27"/>
  <c r="BW1154" i="27"/>
  <c r="BU1131" i="27"/>
  <c r="BV1120" i="27"/>
  <c r="BK1115" i="27"/>
  <c r="BU1105" i="27"/>
  <c r="BU1100" i="27"/>
  <c r="BU1093" i="27"/>
  <c r="BV1092" i="27"/>
  <c r="BW1152" i="27"/>
  <c r="BU1153" i="27"/>
  <c r="BK1139" i="27"/>
  <c r="BK1128" i="27"/>
  <c r="BK1098" i="27"/>
  <c r="BV1164" i="27"/>
  <c r="BW1159" i="27"/>
  <c r="BK1158" i="27"/>
  <c r="BU1157" i="27"/>
  <c r="BW1156" i="27"/>
  <c r="BU1155" i="27"/>
  <c r="BU1137" i="27"/>
  <c r="BK1131" i="27"/>
  <c r="BU1120" i="27"/>
  <c r="BK1105" i="27"/>
  <c r="BK1100" i="27"/>
  <c r="BW1095" i="27"/>
  <c r="BK1093" i="27"/>
  <c r="BK1116" i="27"/>
  <c r="BW1094" i="27"/>
  <c r="BK1092" i="27"/>
  <c r="BV1145" i="27"/>
  <c r="BV1143" i="27"/>
  <c r="BV1153" i="27"/>
  <c r="BV1158" i="27"/>
  <c r="BV1156" i="27"/>
  <c r="BV1149" i="27"/>
  <c r="BW1138" i="27"/>
  <c r="BW1136" i="27"/>
  <c r="BV1126" i="27"/>
  <c r="BW1142" i="27"/>
  <c r="BW1145" i="27"/>
  <c r="BU1143" i="27"/>
  <c r="BU1146" i="27"/>
  <c r="BU1148" i="27"/>
  <c r="BU1151" i="27"/>
  <c r="BU1161" i="27"/>
  <c r="BU1164" i="27"/>
  <c r="BU1159" i="27"/>
  <c r="BU1149" i="27"/>
  <c r="BV1138" i="27"/>
  <c r="BV1136" i="27"/>
  <c r="BW1127" i="27"/>
  <c r="BW1125" i="27"/>
  <c r="BW1123" i="27"/>
  <c r="BW1120" i="27"/>
  <c r="BK1143" i="27"/>
  <c r="BK1146" i="27"/>
  <c r="BK1141" i="27"/>
  <c r="BK1151" i="27"/>
  <c r="BK1149" i="27"/>
  <c r="BU1124" i="27"/>
  <c r="BU1132" i="27"/>
  <c r="BU1140" i="27"/>
  <c r="BU1127" i="27"/>
  <c r="BU1135" i="27"/>
  <c r="BU1130" i="27"/>
  <c r="BU1138" i="27"/>
  <c r="BU1111" i="27"/>
  <c r="BU1116" i="27"/>
  <c r="BU1091" i="27"/>
  <c r="BU1096" i="27"/>
  <c r="BU1101" i="27"/>
  <c r="BU1106" i="27"/>
  <c r="BU1114" i="27"/>
  <c r="BU1094" i="27"/>
  <c r="BU1099" i="27"/>
  <c r="BU1104" i="27"/>
  <c r="BU1109" i="27"/>
  <c r="BU1112" i="27"/>
  <c r="BV1163" i="27"/>
  <c r="BV1161" i="27"/>
  <c r="BU1147" i="27"/>
  <c r="BW1146" i="27"/>
  <c r="BW1144" i="27"/>
  <c r="BK1137" i="27"/>
  <c r="BU1136" i="27"/>
  <c r="BV1134" i="27"/>
  <c r="BV1125" i="27"/>
  <c r="BV1123" i="27"/>
  <c r="BU1121" i="27"/>
  <c r="BV1139" i="27"/>
  <c r="BV1130" i="27"/>
  <c r="BV1128" i="27"/>
  <c r="BV1093" i="27"/>
  <c r="BV1098" i="27"/>
  <c r="BV1103" i="27"/>
  <c r="BV1108" i="27"/>
  <c r="BV1111" i="27"/>
  <c r="BV1116" i="27"/>
  <c r="BV1114" i="27"/>
  <c r="BV1094" i="27"/>
  <c r="BV1099" i="27"/>
  <c r="BV1104" i="27"/>
  <c r="BV1109" i="27"/>
  <c r="BV1091" i="27"/>
  <c r="BV1096" i="27"/>
  <c r="BV1101" i="27"/>
  <c r="BV1106" i="27"/>
  <c r="BK1119" i="27"/>
  <c r="BK1117" i="27"/>
  <c r="BK1120" i="27"/>
  <c r="BV1121" i="27"/>
  <c r="BV1122" i="27"/>
  <c r="BV1148" i="27"/>
  <c r="BV1151" i="27"/>
  <c r="BK1127" i="27"/>
  <c r="BK1135" i="27"/>
  <c r="BK1130" i="27"/>
  <c r="BK1138" i="27"/>
  <c r="BK1125" i="27"/>
  <c r="BK1133" i="27"/>
  <c r="BW1090" i="27"/>
  <c r="BW1113" i="27"/>
  <c r="BW1093" i="27"/>
  <c r="BW1098" i="27"/>
  <c r="BW1103" i="27"/>
  <c r="BW1108" i="27"/>
  <c r="BW1091" i="27"/>
  <c r="BW1106" i="27"/>
  <c r="BW1114" i="27"/>
  <c r="BW1111" i="27"/>
  <c r="BW1116" i="27"/>
  <c r="BW1096" i="27"/>
  <c r="BW1101" i="27"/>
  <c r="BW1163" i="27"/>
  <c r="BW1161" i="27"/>
  <c r="BU1163" i="27"/>
  <c r="BW1162" i="27"/>
  <c r="BV1155" i="27"/>
  <c r="BK1147" i="27"/>
  <c r="BV1146" i="27"/>
  <c r="BU1145" i="27"/>
  <c r="BV1144" i="27"/>
  <c r="BK1136" i="27"/>
  <c r="BW1135" i="27"/>
  <c r="BU1134" i="27"/>
  <c r="BW1133" i="27"/>
  <c r="BU1125" i="27"/>
  <c r="BK1124" i="27"/>
  <c r="BU1123" i="27"/>
  <c r="BW1122" i="27"/>
  <c r="BK1121" i="27"/>
  <c r="BK1118" i="27"/>
  <c r="BV1115" i="27"/>
  <c r="BV1113" i="27"/>
  <c r="BW1110" i="27"/>
  <c r="BW1107" i="27"/>
  <c r="BW1160" i="27"/>
  <c r="BK1145" i="27"/>
  <c r="BU1144" i="27"/>
  <c r="BV1142" i="27"/>
  <c r="BK1134" i="27"/>
  <c r="BK1123" i="27"/>
  <c r="BU1115" i="27"/>
  <c r="BU1113" i="27"/>
  <c r="BW1112" i="27"/>
  <c r="BV1110" i="27"/>
  <c r="BU1108" i="27"/>
  <c r="BV1107" i="27"/>
  <c r="BW1105" i="27"/>
  <c r="BW1102" i="27"/>
  <c r="BV1129" i="27"/>
  <c r="BV1137" i="27"/>
  <c r="BV1124" i="27"/>
  <c r="BV1132" i="27"/>
  <c r="BV1140" i="27"/>
  <c r="BV1127" i="27"/>
  <c r="BV1135" i="27"/>
  <c r="BW1126" i="27"/>
  <c r="BW1134" i="27"/>
  <c r="BW1129" i="27"/>
  <c r="BW1137" i="27"/>
  <c r="BW1124" i="27"/>
  <c r="BW1132" i="27"/>
  <c r="BW1140" i="27"/>
  <c r="BW1118" i="27"/>
  <c r="BW1119" i="27"/>
  <c r="BU1162" i="27"/>
  <c r="BV1154" i="27"/>
  <c r="BV1152" i="27"/>
  <c r="BK1144" i="27"/>
  <c r="BW1143" i="27"/>
  <c r="BU1142" i="27"/>
  <c r="BW1141" i="27"/>
  <c r="BU1133" i="27"/>
  <c r="BK1132" i="27"/>
  <c r="BV1131" i="27"/>
  <c r="BV1112" i="27"/>
  <c r="BU1110" i="27"/>
  <c r="BW1109" i="27"/>
  <c r="BU1107" i="27"/>
  <c r="BV1105" i="27"/>
  <c r="BU1103" i="27"/>
  <c r="BV1102" i="27"/>
  <c r="BW1100" i="27"/>
  <c r="BW1097" i="27"/>
  <c r="BK1162" i="27"/>
  <c r="BK1112" i="27"/>
  <c r="BU1154" i="27"/>
  <c r="BW1148" i="27"/>
  <c r="BK1164" i="27"/>
  <c r="BW1158" i="27"/>
  <c r="BK1109" i="27"/>
  <c r="BK1104" i="27"/>
  <c r="BK1099" i="27"/>
  <c r="BK1094" i="27"/>
  <c r="BK1114" i="27"/>
  <c r="BK1106" i="27"/>
  <c r="BK1101" i="27"/>
  <c r="BK1096" i="27"/>
  <c r="BH1111" i="27"/>
  <c r="BH1134" i="27"/>
  <c r="BH1117" i="27"/>
  <c r="BJ1135" i="27"/>
  <c r="BH1142" i="27"/>
  <c r="BH1118" i="27"/>
  <c r="BH1163" i="27"/>
  <c r="BJ1139" i="27"/>
  <c r="BJ1100" i="27"/>
  <c r="BJ1148" i="27"/>
  <c r="BJ1142" i="27"/>
  <c r="BJ1112" i="27"/>
  <c r="BJ1111" i="27"/>
  <c r="BJ1143" i="27"/>
  <c r="BJ1123" i="27"/>
  <c r="BJ1110" i="27"/>
  <c r="BJ1151" i="27"/>
  <c r="BH1099" i="27"/>
  <c r="BH1161" i="27"/>
  <c r="BJ1159" i="27"/>
  <c r="BJ1092" i="27"/>
  <c r="BH1158" i="27"/>
  <c r="BJ1134" i="27"/>
  <c r="BH1159" i="27"/>
  <c r="BJ1155" i="27"/>
  <c r="BH1155" i="27"/>
  <c r="BJ1137" i="27"/>
  <c r="BJ1127" i="27"/>
  <c r="BJ1124" i="27"/>
  <c r="BH1123" i="27"/>
  <c r="BH1092" i="27"/>
  <c r="BH1144" i="27"/>
  <c r="BG1158" i="27"/>
  <c r="BH1130" i="27"/>
  <c r="BJ1121" i="27"/>
  <c r="BH1150" i="27"/>
  <c r="BJ1115" i="27"/>
  <c r="BH1151" i="27"/>
  <c r="BH1137" i="27"/>
  <c r="BJ1106" i="27"/>
  <c r="BG1163" i="27"/>
  <c r="BJ1163" i="27"/>
  <c r="BG1116" i="27"/>
  <c r="BJ1116" i="27"/>
  <c r="BJ1102" i="27"/>
  <c r="BG1151" i="27"/>
  <c r="BG1148" i="27"/>
  <c r="BJ1147" i="27"/>
  <c r="BH1146" i="27"/>
  <c r="BJ1144" i="27"/>
  <c r="BJ1130" i="27"/>
  <c r="BG1099" i="27"/>
  <c r="BJ1099" i="27"/>
  <c r="BJ1158" i="27"/>
  <c r="BJ1104" i="27"/>
  <c r="BJ1095" i="27"/>
  <c r="BJ1118" i="27"/>
  <c r="BG1139" i="27"/>
  <c r="BH1139" i="27"/>
  <c r="BG1128" i="27"/>
  <c r="BH1128" i="27"/>
  <c r="BJ1128" i="27"/>
  <c r="BH1124" i="27"/>
  <c r="BG1109" i="27"/>
  <c r="BH1109" i="27"/>
  <c r="BJ1109" i="27"/>
  <c r="BH1106" i="27"/>
  <c r="BG1091" i="27"/>
  <c r="BH1091" i="27"/>
  <c r="BH1157" i="27"/>
  <c r="BH1154" i="27"/>
  <c r="BG1106" i="27"/>
  <c r="BH1162" i="27"/>
  <c r="BJ1120" i="27"/>
  <c r="BG1120" i="27"/>
  <c r="BH1120" i="27"/>
  <c r="BG1143" i="27"/>
  <c r="BH1143" i="27"/>
  <c r="BG1107" i="27"/>
  <c r="BH1107" i="27"/>
  <c r="BJ1107" i="27"/>
  <c r="BJ1141" i="27"/>
  <c r="BJ1126" i="27"/>
  <c r="BG1126" i="27"/>
  <c r="BH1126" i="27"/>
  <c r="BJ1103" i="27"/>
  <c r="BJ1161" i="27"/>
  <c r="BJ1162" i="27"/>
  <c r="BG1094" i="27"/>
  <c r="BH1094" i="27"/>
  <c r="BJ1094" i="27"/>
  <c r="BJ1150" i="27"/>
  <c r="BH1135" i="27"/>
  <c r="BH1108" i="27"/>
  <c r="BJ1154" i="27"/>
  <c r="BH1147" i="27"/>
  <c r="BH1133" i="27"/>
  <c r="BH1127" i="27"/>
  <c r="BG1108" i="27"/>
  <c r="BH1103" i="27"/>
  <c r="BG1101" i="27"/>
  <c r="BJ1101" i="27"/>
  <c r="BJ1091" i="27"/>
  <c r="BH1090" i="27"/>
  <c r="BH1115" i="27"/>
  <c r="BH1110" i="27"/>
  <c r="BH1095" i="27"/>
  <c r="BG1152" i="27"/>
  <c r="BH1152" i="27"/>
  <c r="BJ1152" i="27"/>
  <c r="BH1140" i="27"/>
  <c r="BH1164" i="27"/>
  <c r="BJ1164" i="27"/>
  <c r="BG1131" i="27"/>
  <c r="BH1131" i="27"/>
  <c r="BJ1131" i="27"/>
  <c r="BG1160" i="27"/>
  <c r="BH1160" i="27"/>
  <c r="BJ1160" i="27"/>
  <c r="BH1129" i="27"/>
  <c r="BJ1129" i="27"/>
  <c r="BG1129" i="27"/>
  <c r="BG1122" i="27"/>
  <c r="BH1122" i="27"/>
  <c r="BJ1122" i="27"/>
  <c r="BH1138" i="27"/>
  <c r="BJ1138" i="27"/>
  <c r="BG1138" i="27"/>
  <c r="BH1156" i="27"/>
  <c r="BG1156" i="27"/>
  <c r="BJ1156" i="27"/>
  <c r="BG1121" i="27"/>
  <c r="BH1121" i="27"/>
  <c r="BG1096" i="27"/>
  <c r="BH1096" i="27"/>
  <c r="BJ1096" i="27"/>
  <c r="BH1093" i="27"/>
  <c r="BG1093" i="27"/>
  <c r="BJ1093" i="27"/>
  <c r="BH1119" i="27"/>
  <c r="BJ1119" i="27"/>
  <c r="BG1119" i="27"/>
  <c r="BH1141" i="27"/>
  <c r="BJ1140" i="27"/>
  <c r="BJ1117" i="27"/>
  <c r="BG1117" i="27"/>
  <c r="BH1105" i="27"/>
  <c r="BG1105" i="27"/>
  <c r="BJ1149" i="27"/>
  <c r="BG1102" i="27"/>
  <c r="BH1102" i="27"/>
  <c r="BH1097" i="27"/>
  <c r="BJ1157" i="27"/>
  <c r="BJ1153" i="27"/>
  <c r="BJ1145" i="27"/>
  <c r="BH1136" i="27"/>
  <c r="BJ1136" i="27"/>
  <c r="BH1132" i="27"/>
  <c r="BG1132" i="27"/>
  <c r="BJ1132" i="27"/>
  <c r="BH1112" i="27"/>
  <c r="BH1153" i="27"/>
  <c r="BH1149" i="27"/>
  <c r="BH1145" i="27"/>
  <c r="BJ1125" i="27"/>
  <c r="BH1125" i="27"/>
  <c r="BH1113" i="27"/>
  <c r="BJ1113" i="27"/>
  <c r="BJ1097" i="27"/>
  <c r="BG1149" i="27"/>
  <c r="BH1148" i="27"/>
  <c r="BJ1146" i="27"/>
  <c r="BG1124" i="27"/>
  <c r="BJ1108" i="27"/>
  <c r="BJ1105" i="27"/>
  <c r="BG1104" i="27"/>
  <c r="BH1104" i="27"/>
  <c r="BG1100" i="27"/>
  <c r="BH1100" i="27"/>
  <c r="BJ1098" i="27"/>
  <c r="BH1098" i="27"/>
  <c r="BG1097" i="27"/>
  <c r="BJ1133" i="27"/>
  <c r="BH1116" i="27"/>
  <c r="BJ1090" i="27"/>
  <c r="BJ1114" i="27"/>
  <c r="BH1114" i="27"/>
  <c r="O305" i="18"/>
  <c r="D305" i="18" s="1"/>
  <c r="O303" i="18"/>
  <c r="D303" i="18" s="1"/>
  <c r="O304" i="18"/>
  <c r="D304" i="18" s="1"/>
  <c r="O302" i="18"/>
  <c r="D302" i="18" s="1"/>
  <c r="M302" i="18"/>
  <c r="N302" i="18" s="1"/>
  <c r="M303" i="18"/>
  <c r="N303" i="18" s="1"/>
  <c r="BR1134" i="27" l="1" a="1"/>
  <c r="BR1134" i="27" s="1"/>
  <c r="BR1111" i="27" a="1"/>
  <c r="BR1111" i="27" s="1"/>
  <c r="BR1155" i="27" a="1"/>
  <c r="BR1155" i="27" s="1"/>
  <c r="BR1142" i="27" a="1"/>
  <c r="BR1142" i="27" s="1"/>
  <c r="BR1146" i="27" a="1"/>
  <c r="BR1146" i="27" s="1"/>
  <c r="BR1118" i="27" a="1"/>
  <c r="BR1118" i="27" s="1"/>
  <c r="BR1159" i="27" a="1"/>
  <c r="BR1159" i="27" s="1"/>
  <c r="BR1109" i="27" a="1"/>
  <c r="BR1109" i="27" s="1"/>
  <c r="BR1128" i="27" a="1"/>
  <c r="BR1128" i="27" s="1"/>
  <c r="BR1135" i="27" a="1"/>
  <c r="BR1135" i="27" s="1"/>
  <c r="BR1095" i="27" a="1"/>
  <c r="BR1095" i="27" s="1"/>
  <c r="BR1153" i="27" a="1"/>
  <c r="BR1153" i="27" s="1"/>
  <c r="BR1162" i="27" a="1"/>
  <c r="BR1162" i="27" s="1"/>
  <c r="BR1151" i="27" a="1"/>
  <c r="BR1151" i="27" s="1"/>
  <c r="BR1115" i="27" a="1"/>
  <c r="BR1115" i="27" s="1"/>
  <c r="BR1144" i="27" a="1"/>
  <c r="BR1144" i="27" s="1"/>
  <c r="BR1147" i="27" a="1"/>
  <c r="BR1147" i="27" s="1"/>
  <c r="BR1139" i="27" a="1"/>
  <c r="BR1139" i="27" s="1"/>
  <c r="BR1101" i="27" a="1"/>
  <c r="BR1101" i="27" s="1"/>
  <c r="BR1145" i="27" a="1"/>
  <c r="BR1145" i="27" s="1"/>
  <c r="BR1092" i="27" a="1"/>
  <c r="BR1092" i="27" s="1"/>
  <c r="BR1158" i="27" a="1"/>
  <c r="BR1158" i="27" s="1"/>
  <c r="BR1124" i="27" a="1"/>
  <c r="BR1124" i="27" s="1"/>
  <c r="BR1112" i="27" a="1"/>
  <c r="BR1112" i="27" s="1"/>
  <c r="BR1161" i="27" a="1"/>
  <c r="BR1161" i="27" s="1"/>
  <c r="BR1123" i="27" a="1"/>
  <c r="BR1123" i="27" s="1"/>
  <c r="BR1137" i="27" a="1"/>
  <c r="BR1137" i="27" s="1"/>
  <c r="BR1133" i="27" a="1"/>
  <c r="BR1133" i="27" s="1"/>
  <c r="BR1130" i="27" a="1"/>
  <c r="BR1130" i="27" s="1"/>
  <c r="BR1114" i="27" a="1"/>
  <c r="BR1114" i="27" s="1"/>
  <c r="BR1117" i="27" a="1"/>
  <c r="BR1117" i="27" s="1"/>
  <c r="BR1108" i="27" a="1"/>
  <c r="BR1108" i="27" s="1"/>
  <c r="BR1110" i="27" a="1"/>
  <c r="BR1110" i="27" s="1"/>
  <c r="BR1103" i="27" a="1"/>
  <c r="BR1103" i="27" s="1"/>
  <c r="BR1127" i="27" a="1"/>
  <c r="BR1127" i="27" s="1"/>
  <c r="BR1143" i="27" a="1"/>
  <c r="BR1143" i="27" s="1"/>
  <c r="BR1113" i="27" a="1"/>
  <c r="BR1113" i="27" s="1"/>
  <c r="BR1150" i="27" a="1"/>
  <c r="BR1150" i="27" s="1"/>
  <c r="BR1094" i="27" a="1"/>
  <c r="BR1094" i="27" s="1"/>
  <c r="BR1125" i="27" a="1"/>
  <c r="BR1125" i="27" s="1"/>
  <c r="BR1093" i="27" a="1"/>
  <c r="BR1093" i="27" s="1"/>
  <c r="BR1163" i="27" a="1"/>
  <c r="BR1163" i="27" s="1"/>
  <c r="BR1116" i="27" a="1"/>
  <c r="BR1116" i="27" s="1"/>
  <c r="BR1099" i="27" a="1"/>
  <c r="BR1099" i="27" s="1"/>
  <c r="BR1140" i="27" a="1"/>
  <c r="BR1140" i="27" s="1"/>
  <c r="BR1156" i="27" a="1"/>
  <c r="BR1156" i="27" s="1"/>
  <c r="BR1141" i="27" a="1"/>
  <c r="BR1141" i="27" s="1"/>
  <c r="BR1120" i="27" a="1"/>
  <c r="BR1120" i="27" s="1"/>
  <c r="BR1106" i="27" a="1"/>
  <c r="BR1106" i="27" s="1"/>
  <c r="BR1091" i="27" a="1"/>
  <c r="BR1091" i="27" s="1"/>
  <c r="BR1100" i="27" a="1"/>
  <c r="BR1100" i="27" s="1"/>
  <c r="BR1148" i="27" a="1"/>
  <c r="BR1148" i="27" s="1"/>
  <c r="BR1154" i="27" a="1"/>
  <c r="BR1154" i="27" s="1"/>
  <c r="BR1098" i="27" a="1"/>
  <c r="BR1098" i="27" s="1"/>
  <c r="BR1119" i="27" a="1"/>
  <c r="BR1119" i="27" s="1"/>
  <c r="BR1164" i="27" a="1"/>
  <c r="BR1164" i="27" s="1"/>
  <c r="BR1126" i="27" a="1"/>
  <c r="BR1126" i="27" s="1"/>
  <c r="BR1157" i="27" a="1"/>
  <c r="BR1157" i="27" s="1"/>
  <c r="BR1160" i="27" a="1"/>
  <c r="BR1160" i="27" s="1"/>
  <c r="BR1131" i="27" a="1"/>
  <c r="BR1131" i="27" s="1"/>
  <c r="BR1107" i="27" a="1"/>
  <c r="BR1107" i="27" s="1"/>
  <c r="BR1136" i="27" a="1"/>
  <c r="BR1136" i="27" s="1"/>
  <c r="BR1152" i="27" a="1"/>
  <c r="BR1152" i="27" s="1"/>
  <c r="BR1097" i="27" a="1"/>
  <c r="BR1097" i="27" s="1"/>
  <c r="BR1090" i="27" a="1"/>
  <c r="BR1090" i="27" s="1"/>
  <c r="BR1105" i="27" a="1"/>
  <c r="BR1105" i="27" s="1"/>
  <c r="BR1149" i="27" a="1"/>
  <c r="BR1149" i="27" s="1"/>
  <c r="BR1132" i="27" a="1"/>
  <c r="BR1132" i="27" s="1"/>
  <c r="BR1104" i="27" a="1"/>
  <c r="BR1104" i="27" s="1"/>
  <c r="BR1138" i="27" a="1"/>
  <c r="BR1138" i="27" s="1"/>
  <c r="BR1121" i="27" a="1"/>
  <c r="BR1121" i="27" s="1"/>
  <c r="BR1096" i="27" a="1"/>
  <c r="BR1096" i="27" s="1"/>
  <c r="BR1122" i="27" a="1"/>
  <c r="BR1122" i="27" s="1"/>
  <c r="BR1102" i="27" a="1"/>
  <c r="BR1102" i="27" s="1"/>
  <c r="BR1129" i="27" a="1"/>
  <c r="BR1129" i="27" s="1"/>
  <c r="P302" i="18"/>
  <c r="P303" i="18"/>
  <c r="C302" i="18"/>
  <c r="C303" i="18"/>
  <c r="K245" i="17"/>
  <c r="K244" i="17"/>
  <c r="L72" i="18"/>
  <c r="R72" i="18"/>
  <c r="S72" i="18"/>
  <c r="C72" i="18"/>
  <c r="L300" i="18"/>
  <c r="R300" i="18"/>
  <c r="S300" i="18"/>
  <c r="T300" i="18"/>
  <c r="L301" i="18"/>
  <c r="R301" i="18"/>
  <c r="S301" i="18"/>
  <c r="T301" i="18"/>
  <c r="C300" i="18"/>
  <c r="C301" i="18"/>
  <c r="O72" i="18" l="1"/>
  <c r="D72" i="18" s="1"/>
  <c r="O300" i="18"/>
  <c r="D300" i="18" s="1"/>
  <c r="O301" i="18"/>
  <c r="D301" i="18"/>
  <c r="K286" i="17"/>
  <c r="CB1089" i="27"/>
  <c r="CB1088" i="27"/>
  <c r="CB1087" i="27"/>
  <c r="CB1086" i="27"/>
  <c r="CB1085" i="27"/>
  <c r="CB1084" i="27"/>
  <c r="CB1083" i="27"/>
  <c r="CB1082" i="27"/>
  <c r="CB1081" i="27"/>
  <c r="CB1080" i="27"/>
  <c r="CB1079" i="27"/>
  <c r="CB1078" i="27"/>
  <c r="CB1077" i="27"/>
  <c r="CB1076" i="27"/>
  <c r="CB1075" i="27"/>
  <c r="CB1074" i="27"/>
  <c r="CB1073" i="27"/>
  <c r="CB1072" i="27"/>
  <c r="CB1071" i="27"/>
  <c r="CB1070" i="27"/>
  <c r="CB1069" i="27"/>
  <c r="CB1068" i="27"/>
  <c r="CB1067" i="27"/>
  <c r="CB1066" i="27"/>
  <c r="CB1065" i="27"/>
  <c r="CB1064" i="27"/>
  <c r="CB1063" i="27"/>
  <c r="CB1062" i="27"/>
  <c r="CB1061" i="27"/>
  <c r="CB1060" i="27"/>
  <c r="CB1059" i="27"/>
  <c r="CB1058" i="27"/>
  <c r="CB1057" i="27"/>
  <c r="CB1056" i="27"/>
  <c r="CB1055" i="27"/>
  <c r="CB1054" i="27"/>
  <c r="CB1053" i="27"/>
  <c r="CB1052" i="27"/>
  <c r="CB1051" i="27"/>
  <c r="CB1050" i="27"/>
  <c r="CB1049" i="27"/>
  <c r="CB1048" i="27"/>
  <c r="CB1047" i="27"/>
  <c r="CB1046" i="27"/>
  <c r="CB1045" i="27"/>
  <c r="CB1044" i="27"/>
  <c r="CB1043" i="27"/>
  <c r="CB1042" i="27"/>
  <c r="CB1041" i="27"/>
  <c r="CB1040" i="27"/>
  <c r="CB1039" i="27"/>
  <c r="CB1038" i="27"/>
  <c r="CB1037" i="27"/>
  <c r="CB1036" i="27"/>
  <c r="CB1035" i="27"/>
  <c r="CB1034" i="27"/>
  <c r="CB1033" i="27"/>
  <c r="CB1032" i="27"/>
  <c r="CB1031" i="27"/>
  <c r="CB1030" i="27"/>
  <c r="CB1029" i="27"/>
  <c r="CB1028" i="27"/>
  <c r="CB1027" i="27"/>
  <c r="CB1026" i="27"/>
  <c r="CB1025" i="27"/>
  <c r="CB1024" i="27"/>
  <c r="CB1023" i="27"/>
  <c r="CB1022" i="27"/>
  <c r="CB1021" i="27"/>
  <c r="CB1020" i="27"/>
  <c r="CB1019" i="27"/>
  <c r="CB1018" i="27"/>
  <c r="CB1017" i="27"/>
  <c r="CB1016" i="27"/>
  <c r="CB1015" i="27"/>
  <c r="CB1014" i="27"/>
  <c r="CB1013" i="27"/>
  <c r="CB1012" i="27"/>
  <c r="CB1011" i="27"/>
  <c r="CB1010" i="27"/>
  <c r="CB1009" i="27"/>
  <c r="CB1008" i="27"/>
  <c r="CB1007" i="27"/>
  <c r="CB1006" i="27"/>
  <c r="CB1005" i="27"/>
  <c r="CB1004" i="27"/>
  <c r="CB1003" i="27"/>
  <c r="CB1002" i="27"/>
  <c r="CB1001" i="27"/>
  <c r="CB1000" i="27"/>
  <c r="CB999" i="27"/>
  <c r="CB998" i="27"/>
  <c r="CB997" i="27"/>
  <c r="CB996" i="27"/>
  <c r="CB995" i="27"/>
  <c r="CB994" i="27"/>
  <c r="CB993" i="27"/>
  <c r="CB992" i="27"/>
  <c r="CB991" i="27"/>
  <c r="CB990" i="27"/>
  <c r="CB989" i="27"/>
  <c r="CB988" i="27"/>
  <c r="CB987" i="27"/>
  <c r="CB986" i="27"/>
  <c r="CB985" i="27"/>
  <c r="CB984" i="27"/>
  <c r="CB983" i="27"/>
  <c r="CB982" i="27"/>
  <c r="CB981" i="27"/>
  <c r="CB980" i="27"/>
  <c r="CB979" i="27"/>
  <c r="CB978" i="27"/>
  <c r="CB977" i="27"/>
  <c r="CB976" i="27"/>
  <c r="CB975" i="27"/>
  <c r="CB974" i="27"/>
  <c r="CB973" i="27"/>
  <c r="CB972" i="27"/>
  <c r="CB971" i="27"/>
  <c r="CB970" i="27"/>
  <c r="CB969" i="27"/>
  <c r="CB968" i="27"/>
  <c r="CB967" i="27"/>
  <c r="CB966" i="27"/>
  <c r="CB965" i="27"/>
  <c r="CB964" i="27"/>
  <c r="CB963" i="27"/>
  <c r="CB962" i="27"/>
  <c r="CB961" i="27"/>
  <c r="CB960" i="27"/>
  <c r="CB959" i="27"/>
  <c r="CB958" i="27"/>
  <c r="CB957" i="27"/>
  <c r="CB956" i="27"/>
  <c r="CB955" i="27"/>
  <c r="CB954" i="27"/>
  <c r="CB953" i="27"/>
  <c r="CB952" i="27"/>
  <c r="CB951" i="27"/>
  <c r="CB950" i="27"/>
  <c r="CB949" i="27"/>
  <c r="CB948" i="27"/>
  <c r="CB947" i="27"/>
  <c r="CB946" i="27"/>
  <c r="CB945" i="27"/>
  <c r="CB944" i="27"/>
  <c r="CB943" i="27"/>
  <c r="CB942" i="27"/>
  <c r="CB941" i="27"/>
  <c r="CB940" i="27"/>
  <c r="CB939" i="27"/>
  <c r="CB938" i="27"/>
  <c r="CB937" i="27"/>
  <c r="CB936" i="27"/>
  <c r="CB935" i="27"/>
  <c r="CB934" i="27"/>
  <c r="CB933" i="27"/>
  <c r="CB932" i="27"/>
  <c r="CB931" i="27"/>
  <c r="CB930" i="27"/>
  <c r="CB929" i="27"/>
  <c r="CB928" i="27"/>
  <c r="CB927" i="27"/>
  <c r="CB926" i="27"/>
  <c r="CB925" i="27"/>
  <c r="CB924" i="27"/>
  <c r="CB923" i="27"/>
  <c r="CB922" i="27"/>
  <c r="CB921" i="27"/>
  <c r="CB920" i="27"/>
  <c r="CB919" i="27"/>
  <c r="CB918" i="27"/>
  <c r="CB917" i="27"/>
  <c r="CB916" i="27"/>
  <c r="CB915" i="27"/>
  <c r="CB914" i="27"/>
  <c r="CB913" i="27"/>
  <c r="CB912" i="27"/>
  <c r="CB911" i="27"/>
  <c r="CB910" i="27"/>
  <c r="CB909" i="27"/>
  <c r="CB908" i="27"/>
  <c r="CB907" i="27"/>
  <c r="CB906" i="27"/>
  <c r="CB905" i="27"/>
  <c r="CB904" i="27"/>
  <c r="CB903" i="27"/>
  <c r="CB902" i="27"/>
  <c r="CB901" i="27"/>
  <c r="CB900" i="27"/>
  <c r="CB899" i="27"/>
  <c r="CB898" i="27"/>
  <c r="CB897" i="27"/>
  <c r="CB896" i="27"/>
  <c r="CB895" i="27"/>
  <c r="CB894" i="27"/>
  <c r="CB893" i="27"/>
  <c r="CB892" i="27"/>
  <c r="CB891" i="27"/>
  <c r="CB890" i="27"/>
  <c r="CB889" i="27"/>
  <c r="CB888" i="27"/>
  <c r="CB887" i="27"/>
  <c r="CB886" i="27"/>
  <c r="CB885" i="27"/>
  <c r="CB884" i="27"/>
  <c r="CB883" i="27"/>
  <c r="CB882" i="27"/>
  <c r="CB881" i="27"/>
  <c r="CB880" i="27"/>
  <c r="CB879" i="27"/>
  <c r="CB878" i="27"/>
  <c r="CB877" i="27"/>
  <c r="CB876" i="27"/>
  <c r="CB875" i="27"/>
  <c r="CB874" i="27"/>
  <c r="CB873" i="27"/>
  <c r="CB872" i="27"/>
  <c r="CB871" i="27"/>
  <c r="CB870" i="27"/>
  <c r="CB869" i="27"/>
  <c r="CB868" i="27"/>
  <c r="CB867" i="27"/>
  <c r="CB866" i="27"/>
  <c r="CB865" i="27"/>
  <c r="CB864" i="27"/>
  <c r="CB863" i="27"/>
  <c r="CB862" i="27"/>
  <c r="CB861" i="27"/>
  <c r="CB860" i="27"/>
  <c r="CB859" i="27"/>
  <c r="CB858" i="27"/>
  <c r="CB857" i="27"/>
  <c r="CB856" i="27"/>
  <c r="CB855" i="27"/>
  <c r="CB854" i="27"/>
  <c r="CB853" i="27"/>
  <c r="CB852" i="27"/>
  <c r="CB851" i="27"/>
  <c r="CB850" i="27"/>
  <c r="CB849" i="27"/>
  <c r="CB848" i="27"/>
  <c r="CB847" i="27"/>
  <c r="CB846" i="27"/>
  <c r="CB845" i="27"/>
  <c r="CB844" i="27"/>
  <c r="CB843" i="27"/>
  <c r="CB842" i="27"/>
  <c r="CB841" i="27"/>
  <c r="CB840" i="27"/>
  <c r="CB839" i="27"/>
  <c r="CB838" i="27"/>
  <c r="CB837" i="27"/>
  <c r="CB836" i="27"/>
  <c r="CB835" i="27"/>
  <c r="CB834" i="27"/>
  <c r="CB833" i="27"/>
  <c r="CB832" i="27"/>
  <c r="CB831" i="27"/>
  <c r="CB830" i="27"/>
  <c r="CB829" i="27"/>
  <c r="CB828" i="27"/>
  <c r="CB827" i="27"/>
  <c r="CB826" i="27"/>
  <c r="CB825" i="27"/>
  <c r="CB824" i="27"/>
  <c r="CB823" i="27"/>
  <c r="CB822" i="27"/>
  <c r="CB821" i="27"/>
  <c r="CB820" i="27"/>
  <c r="CB819" i="27"/>
  <c r="CB818" i="27"/>
  <c r="CB817" i="27"/>
  <c r="CB816" i="27"/>
  <c r="CB815" i="27"/>
  <c r="CB814" i="27"/>
  <c r="CB813" i="27"/>
  <c r="CB812" i="27"/>
  <c r="CB811" i="27"/>
  <c r="CB810" i="27"/>
  <c r="CB809" i="27"/>
  <c r="CB808" i="27"/>
  <c r="CB807" i="27"/>
  <c r="CB806" i="27"/>
  <c r="CB805" i="27"/>
  <c r="CB804" i="27"/>
  <c r="CB803" i="27"/>
  <c r="CB802" i="27"/>
  <c r="CB801" i="27"/>
  <c r="CB800" i="27"/>
  <c r="CB799" i="27"/>
  <c r="CB798" i="27"/>
  <c r="CB797" i="27"/>
  <c r="CB796" i="27"/>
  <c r="CB795" i="27"/>
  <c r="CB794" i="27"/>
  <c r="CB793" i="27"/>
  <c r="CB792" i="27"/>
  <c r="CB791" i="27"/>
  <c r="CB790" i="27"/>
  <c r="CB789" i="27"/>
  <c r="CB788" i="27"/>
  <c r="CB787" i="27"/>
  <c r="CB786" i="27"/>
  <c r="CB785" i="27"/>
  <c r="CB784" i="27"/>
  <c r="CB783" i="27"/>
  <c r="CB782" i="27"/>
  <c r="CB781" i="27"/>
  <c r="CB780" i="27"/>
  <c r="CB779" i="27"/>
  <c r="CB778" i="27"/>
  <c r="CB777" i="27"/>
  <c r="CB776" i="27"/>
  <c r="CB775" i="27"/>
  <c r="CB774" i="27"/>
  <c r="CB773" i="27"/>
  <c r="CB772" i="27"/>
  <c r="CB771" i="27"/>
  <c r="CB770" i="27"/>
  <c r="CB769" i="27"/>
  <c r="CB768" i="27"/>
  <c r="CB767" i="27"/>
  <c r="CB766" i="27"/>
  <c r="CB765" i="27"/>
  <c r="CB764" i="27"/>
  <c r="CB763" i="27"/>
  <c r="CB762" i="27"/>
  <c r="CB761" i="27"/>
  <c r="CB760" i="27"/>
  <c r="CB759" i="27"/>
  <c r="CB758" i="27"/>
  <c r="CB757" i="27"/>
  <c r="CB756" i="27"/>
  <c r="CB755" i="27"/>
  <c r="CB754" i="27"/>
  <c r="CB753" i="27"/>
  <c r="CB752" i="27"/>
  <c r="CB751" i="27"/>
  <c r="CB750" i="27"/>
  <c r="CB749" i="27"/>
  <c r="CB748" i="27"/>
  <c r="CB747" i="27"/>
  <c r="CB746" i="27"/>
  <c r="CB745" i="27"/>
  <c r="CB744" i="27"/>
  <c r="CB743" i="27"/>
  <c r="CB742" i="27"/>
  <c r="CB741" i="27"/>
  <c r="CB740" i="27"/>
  <c r="CB739" i="27"/>
  <c r="CB738" i="27"/>
  <c r="CB737" i="27"/>
  <c r="CB736" i="27"/>
  <c r="CB735" i="27"/>
  <c r="CB734" i="27"/>
  <c r="CB733" i="27"/>
  <c r="CB732" i="27"/>
  <c r="CB731" i="27"/>
  <c r="CB730" i="27"/>
  <c r="CB729" i="27"/>
  <c r="CB728" i="27"/>
  <c r="CB727" i="27"/>
  <c r="CB726" i="27"/>
  <c r="CB725" i="27"/>
  <c r="CB724" i="27"/>
  <c r="CB723" i="27"/>
  <c r="CB722" i="27"/>
  <c r="CB721" i="27"/>
  <c r="CB720" i="27"/>
  <c r="CB719" i="27"/>
  <c r="CB718" i="27"/>
  <c r="CB717" i="27"/>
  <c r="CB716" i="27"/>
  <c r="CB715" i="27"/>
  <c r="CB714" i="27"/>
  <c r="CB713" i="27"/>
  <c r="CB712" i="27"/>
  <c r="CB711" i="27"/>
  <c r="CB710" i="27"/>
  <c r="CB709" i="27"/>
  <c r="CB708" i="27"/>
  <c r="CB707" i="27"/>
  <c r="CB706" i="27"/>
  <c r="CB705" i="27"/>
  <c r="CB704" i="27"/>
  <c r="CB703" i="27"/>
  <c r="CB702" i="27"/>
  <c r="CB701" i="27"/>
  <c r="CB700" i="27"/>
  <c r="CB699" i="27"/>
  <c r="CB698" i="27"/>
  <c r="CB697" i="27"/>
  <c r="CB696" i="27"/>
  <c r="CB695" i="27"/>
  <c r="CB694" i="27"/>
  <c r="CB693" i="27"/>
  <c r="CB692" i="27"/>
  <c r="CB691" i="27"/>
  <c r="CB690" i="27"/>
  <c r="CB689" i="27"/>
  <c r="CB688" i="27"/>
  <c r="CB687" i="27"/>
  <c r="CB686" i="27"/>
  <c r="CB685" i="27"/>
  <c r="CB684" i="27"/>
  <c r="CB683" i="27"/>
  <c r="CB682" i="27"/>
  <c r="CB681" i="27"/>
  <c r="CB680" i="27"/>
  <c r="CB679" i="27"/>
  <c r="CB678" i="27"/>
  <c r="CB677" i="27"/>
  <c r="CB676" i="27"/>
  <c r="CB675" i="27"/>
  <c r="CB674" i="27"/>
  <c r="CB673" i="27"/>
  <c r="CB672" i="27"/>
  <c r="CB671" i="27"/>
  <c r="CB670" i="27"/>
  <c r="CB669" i="27"/>
  <c r="CB668" i="27"/>
  <c r="CB667" i="27"/>
  <c r="CB666" i="27"/>
  <c r="CB665" i="27"/>
  <c r="CB664" i="27"/>
  <c r="CB663" i="27"/>
  <c r="CB662" i="27"/>
  <c r="CB661" i="27"/>
  <c r="CB660" i="27"/>
  <c r="CB659" i="27"/>
  <c r="CB658" i="27"/>
  <c r="CB657" i="27"/>
  <c r="CB656" i="27"/>
  <c r="CB655" i="27"/>
  <c r="CB654" i="27"/>
  <c r="CB653" i="27"/>
  <c r="CB652" i="27"/>
  <c r="CB651" i="27"/>
  <c r="CB650" i="27"/>
  <c r="CB649" i="27"/>
  <c r="CB648" i="27"/>
  <c r="CB647" i="27"/>
  <c r="CB646" i="27"/>
  <c r="CB645" i="27"/>
  <c r="CB644" i="27"/>
  <c r="CB643" i="27"/>
  <c r="CB642" i="27"/>
  <c r="CB641" i="27"/>
  <c r="CB640" i="27"/>
  <c r="CB639" i="27"/>
  <c r="CB638" i="27"/>
  <c r="CB637" i="27"/>
  <c r="CB636" i="27"/>
  <c r="CB635" i="27"/>
  <c r="CB634" i="27"/>
  <c r="CB633" i="27"/>
  <c r="CB632" i="27"/>
  <c r="CB631" i="27"/>
  <c r="CB630" i="27"/>
  <c r="CB629" i="27"/>
  <c r="CB628" i="27"/>
  <c r="CB627" i="27"/>
  <c r="CB626" i="27"/>
  <c r="CB625" i="27"/>
  <c r="CB624" i="27"/>
  <c r="CB623" i="27"/>
  <c r="CB622" i="27"/>
  <c r="CB621" i="27"/>
  <c r="CB620" i="27"/>
  <c r="CB619" i="27"/>
  <c r="CB618" i="27"/>
  <c r="CB617" i="27"/>
  <c r="CB616" i="27"/>
  <c r="CB615" i="27"/>
  <c r="CB614" i="27"/>
  <c r="CB613" i="27"/>
  <c r="CB612" i="27"/>
  <c r="CB611" i="27"/>
  <c r="CB610" i="27"/>
  <c r="CB609" i="27"/>
  <c r="CB608" i="27"/>
  <c r="CB607" i="27"/>
  <c r="CB606" i="27"/>
  <c r="CB605" i="27"/>
  <c r="CB604" i="27"/>
  <c r="CB603" i="27"/>
  <c r="CB602" i="27"/>
  <c r="CB601" i="27"/>
  <c r="CB600" i="27"/>
  <c r="CB599" i="27"/>
  <c r="CB598" i="27"/>
  <c r="CB597" i="27"/>
  <c r="CB596" i="27"/>
  <c r="CB595" i="27"/>
  <c r="CB594" i="27"/>
  <c r="CB593" i="27"/>
  <c r="CB592" i="27"/>
  <c r="CB591" i="27"/>
  <c r="CB590" i="27"/>
  <c r="CB589" i="27"/>
  <c r="CB588" i="27"/>
  <c r="CB587" i="27"/>
  <c r="CB586" i="27"/>
  <c r="CB585" i="27"/>
  <c r="CB584" i="27"/>
  <c r="CB583" i="27"/>
  <c r="CB582" i="27"/>
  <c r="CB581" i="27"/>
  <c r="CB580" i="27"/>
  <c r="CB579" i="27"/>
  <c r="CB578" i="27"/>
  <c r="CB577" i="27"/>
  <c r="CB576" i="27"/>
  <c r="CB575" i="27"/>
  <c r="CB574" i="27"/>
  <c r="CB573" i="27"/>
  <c r="CB572" i="27"/>
  <c r="CB571" i="27"/>
  <c r="CB570" i="27"/>
  <c r="CB569" i="27"/>
  <c r="CB568" i="27"/>
  <c r="CB567" i="27"/>
  <c r="CB566" i="27"/>
  <c r="CB565" i="27"/>
  <c r="CB564" i="27"/>
  <c r="CB563" i="27"/>
  <c r="CB562" i="27"/>
  <c r="CB561" i="27"/>
  <c r="CB560" i="27"/>
  <c r="CB559" i="27"/>
  <c r="CB558" i="27"/>
  <c r="CB557" i="27"/>
  <c r="CB556" i="27"/>
  <c r="CB555" i="27"/>
  <c r="CB554" i="27"/>
  <c r="CB553" i="27"/>
  <c r="CB552" i="27"/>
  <c r="CB551" i="27"/>
  <c r="CB550" i="27"/>
  <c r="CB549" i="27"/>
  <c r="CB548" i="27"/>
  <c r="CB547" i="27"/>
  <c r="CB546" i="27"/>
  <c r="CB545" i="27"/>
  <c r="CB544" i="27"/>
  <c r="CB543" i="27"/>
  <c r="CB542" i="27"/>
  <c r="CB541" i="27"/>
  <c r="CB540" i="27"/>
  <c r="CB539" i="27"/>
  <c r="CB538" i="27"/>
  <c r="CB537" i="27"/>
  <c r="CB536" i="27"/>
  <c r="CB535" i="27"/>
  <c r="CB534" i="27"/>
  <c r="CB533" i="27"/>
  <c r="CB532" i="27"/>
  <c r="CB531" i="27"/>
  <c r="CB530" i="27"/>
  <c r="CB529" i="27"/>
  <c r="CB528" i="27"/>
  <c r="CB527" i="27"/>
  <c r="CB526" i="27"/>
  <c r="CB525" i="27"/>
  <c r="CB524" i="27"/>
  <c r="CB523" i="27"/>
  <c r="CB522" i="27"/>
  <c r="CB521" i="27"/>
  <c r="CB520" i="27"/>
  <c r="CB519" i="27"/>
  <c r="CB518" i="27"/>
  <c r="CB517" i="27"/>
  <c r="CB516" i="27"/>
  <c r="CB515" i="27"/>
  <c r="CB514" i="27"/>
  <c r="CB513" i="27"/>
  <c r="CB512" i="27"/>
  <c r="CB511" i="27"/>
  <c r="CB510" i="27"/>
  <c r="CB509" i="27"/>
  <c r="CB508" i="27"/>
  <c r="CB507" i="27"/>
  <c r="CB506" i="27"/>
  <c r="CB505" i="27"/>
  <c r="CB504" i="27"/>
  <c r="CB503" i="27"/>
  <c r="CB502" i="27"/>
  <c r="CB501" i="27"/>
  <c r="CB500" i="27"/>
  <c r="CB499" i="27"/>
  <c r="CB498" i="27"/>
  <c r="CB497" i="27"/>
  <c r="CB496" i="27"/>
  <c r="CB495" i="27"/>
  <c r="CB494" i="27"/>
  <c r="CB493" i="27"/>
  <c r="CB492" i="27"/>
  <c r="CB491" i="27"/>
  <c r="CB490" i="27"/>
  <c r="CB489" i="27"/>
  <c r="CB488" i="27"/>
  <c r="CB487" i="27"/>
  <c r="CB486" i="27"/>
  <c r="CB485" i="27"/>
  <c r="CB484" i="27"/>
  <c r="CB483" i="27"/>
  <c r="CB482" i="27"/>
  <c r="CB481" i="27"/>
  <c r="CB480" i="27"/>
  <c r="CB479" i="27"/>
  <c r="CB478" i="27"/>
  <c r="CB477" i="27"/>
  <c r="CB476" i="27"/>
  <c r="CB475" i="27"/>
  <c r="CB474" i="27"/>
  <c r="CB473" i="27"/>
  <c r="CB472" i="27"/>
  <c r="CB471" i="27"/>
  <c r="CB470" i="27"/>
  <c r="CB469" i="27"/>
  <c r="CB468" i="27"/>
  <c r="CB467" i="27"/>
  <c r="CB466" i="27"/>
  <c r="CB465" i="27"/>
  <c r="CB464" i="27"/>
  <c r="CB463" i="27"/>
  <c r="CB462" i="27"/>
  <c r="CB461" i="27"/>
  <c r="CB460" i="27"/>
  <c r="CB459" i="27"/>
  <c r="CB458" i="27"/>
  <c r="CB457" i="27"/>
  <c r="CB456" i="27"/>
  <c r="CB455" i="27"/>
  <c r="CB454" i="27"/>
  <c r="CB453" i="27"/>
  <c r="CB452" i="27"/>
  <c r="CB451" i="27"/>
  <c r="CB450" i="27"/>
  <c r="CB449" i="27"/>
  <c r="CB448" i="27"/>
  <c r="CB447" i="27"/>
  <c r="CB446" i="27"/>
  <c r="CB445" i="27"/>
  <c r="CB444" i="27"/>
  <c r="CB443" i="27"/>
  <c r="CB442" i="27"/>
  <c r="CB441" i="27"/>
  <c r="CB440" i="27"/>
  <c r="CB439" i="27"/>
  <c r="CB438" i="27"/>
  <c r="CB437" i="27"/>
  <c r="CB436" i="27"/>
  <c r="CB435" i="27"/>
  <c r="CB434" i="27"/>
  <c r="CB433" i="27"/>
  <c r="CB432" i="27"/>
  <c r="CB431" i="27"/>
  <c r="CB430" i="27"/>
  <c r="CB429" i="27"/>
  <c r="CB428" i="27"/>
  <c r="CB427" i="27"/>
  <c r="CB426" i="27"/>
  <c r="CB425" i="27"/>
  <c r="CB424" i="27"/>
  <c r="CB423" i="27"/>
  <c r="CB422" i="27"/>
  <c r="CB421" i="27"/>
  <c r="CB420" i="27"/>
  <c r="CB419" i="27"/>
  <c r="CB418" i="27"/>
  <c r="CB417" i="27"/>
  <c r="CB416" i="27"/>
  <c r="CB415" i="27"/>
  <c r="CB414" i="27"/>
  <c r="CB413" i="27"/>
  <c r="CB412" i="27"/>
  <c r="CB411" i="27"/>
  <c r="CB410" i="27"/>
  <c r="CB409" i="27"/>
  <c r="CB408" i="27"/>
  <c r="CB407" i="27"/>
  <c r="CB406" i="27"/>
  <c r="CB405" i="27"/>
  <c r="CB404" i="27"/>
  <c r="CB403" i="27"/>
  <c r="CB402" i="27"/>
  <c r="CB401" i="27"/>
  <c r="CB400" i="27"/>
  <c r="CB399" i="27"/>
  <c r="CB398" i="27"/>
  <c r="CB397" i="27"/>
  <c r="CB396" i="27"/>
  <c r="CB395" i="27"/>
  <c r="CB394" i="27"/>
  <c r="CB393" i="27"/>
  <c r="CB392" i="27"/>
  <c r="CB391" i="27"/>
  <c r="CB390" i="27"/>
  <c r="CB389" i="27"/>
  <c r="CB388" i="27"/>
  <c r="CB387" i="27"/>
  <c r="CB386" i="27"/>
  <c r="CB385" i="27"/>
  <c r="CB384" i="27"/>
  <c r="CB383" i="27"/>
  <c r="CB382" i="27"/>
  <c r="CB381" i="27"/>
  <c r="CB380" i="27"/>
  <c r="CB379" i="27"/>
  <c r="CB378" i="27"/>
  <c r="CB377" i="27"/>
  <c r="CB376" i="27"/>
  <c r="CB375" i="27"/>
  <c r="CB374" i="27"/>
  <c r="CB373" i="27"/>
  <c r="CB372" i="27"/>
  <c r="CB371" i="27"/>
  <c r="CB370" i="27"/>
  <c r="CB369" i="27"/>
  <c r="CB368" i="27"/>
  <c r="CB367" i="27"/>
  <c r="CB366" i="27"/>
  <c r="CB365" i="27"/>
  <c r="CB364" i="27"/>
  <c r="CB363" i="27"/>
  <c r="CB362" i="27"/>
  <c r="CB361" i="27"/>
  <c r="CB360" i="27"/>
  <c r="CB359" i="27"/>
  <c r="CB358" i="27"/>
  <c r="CB357" i="27"/>
  <c r="CB356" i="27"/>
  <c r="CB355" i="27"/>
  <c r="CB354" i="27"/>
  <c r="CB353" i="27"/>
  <c r="CB352" i="27"/>
  <c r="CB351" i="27"/>
  <c r="CB350" i="27"/>
  <c r="CB349" i="27"/>
  <c r="CB348" i="27"/>
  <c r="CB347" i="27"/>
  <c r="CB346" i="27"/>
  <c r="CB345" i="27"/>
  <c r="CB344" i="27"/>
  <c r="CB343" i="27"/>
  <c r="CB342" i="27"/>
  <c r="CB341" i="27"/>
  <c r="CB340" i="27"/>
  <c r="CB339" i="27"/>
  <c r="CB338" i="27"/>
  <c r="CB337" i="27"/>
  <c r="CB336" i="27"/>
  <c r="CB335" i="27"/>
  <c r="CB334" i="27"/>
  <c r="CB333" i="27"/>
  <c r="CB332" i="27"/>
  <c r="CB331" i="27"/>
  <c r="CB330" i="27"/>
  <c r="CB329" i="27"/>
  <c r="CB328" i="27"/>
  <c r="CB327" i="27"/>
  <c r="CB326" i="27"/>
  <c r="CB325" i="27"/>
  <c r="CB324" i="27"/>
  <c r="CB323" i="27"/>
  <c r="CB322" i="27"/>
  <c r="CB321" i="27"/>
  <c r="CB320" i="27"/>
  <c r="CB319" i="27"/>
  <c r="CB318" i="27"/>
  <c r="CB317" i="27"/>
  <c r="CB316" i="27"/>
  <c r="CB315" i="27"/>
  <c r="CB314" i="27"/>
  <c r="CB313" i="27"/>
  <c r="CB312" i="27"/>
  <c r="CB311" i="27"/>
  <c r="CB310" i="27"/>
  <c r="CB309" i="27"/>
  <c r="CB308" i="27"/>
  <c r="CB307" i="27"/>
  <c r="CB306" i="27"/>
  <c r="CB305" i="27"/>
  <c r="CB304" i="27"/>
  <c r="CB303" i="27"/>
  <c r="CB302" i="27"/>
  <c r="CB301" i="27"/>
  <c r="CB300" i="27"/>
  <c r="CB299" i="27"/>
  <c r="CB298" i="27"/>
  <c r="CB297" i="27"/>
  <c r="CB296" i="27"/>
  <c r="CB295" i="27"/>
  <c r="CB294" i="27"/>
  <c r="CB293" i="27"/>
  <c r="CB292" i="27"/>
  <c r="CB291" i="27"/>
  <c r="CB290" i="27"/>
  <c r="CB289" i="27"/>
  <c r="CB288" i="27"/>
  <c r="CB287" i="27"/>
  <c r="CB286" i="27"/>
  <c r="CB285" i="27"/>
  <c r="CB284" i="27"/>
  <c r="CB283" i="27"/>
  <c r="CB282" i="27"/>
  <c r="CB281" i="27"/>
  <c r="CB280" i="27"/>
  <c r="CB279" i="27"/>
  <c r="CB278" i="27"/>
  <c r="CB277" i="27"/>
  <c r="CB276" i="27"/>
  <c r="CB275" i="27"/>
  <c r="CB274" i="27"/>
  <c r="CB273" i="27"/>
  <c r="CB272" i="27"/>
  <c r="CB271" i="27"/>
  <c r="CB270" i="27"/>
  <c r="CB269" i="27"/>
  <c r="CB268" i="27"/>
  <c r="CB267" i="27"/>
  <c r="CB266" i="27"/>
  <c r="CB265" i="27"/>
  <c r="CB264" i="27"/>
  <c r="CB263" i="27"/>
  <c r="CB262" i="27"/>
  <c r="CB261" i="27"/>
  <c r="CB260" i="27"/>
  <c r="CB259" i="27"/>
  <c r="CB258" i="27"/>
  <c r="CB257" i="27"/>
  <c r="CB256" i="27"/>
  <c r="CB255" i="27"/>
  <c r="CB254" i="27"/>
  <c r="CB253" i="27"/>
  <c r="CB252" i="27"/>
  <c r="CB251" i="27"/>
  <c r="CB250" i="27"/>
  <c r="CB249" i="27"/>
  <c r="CB248" i="27"/>
  <c r="CB247" i="27"/>
  <c r="CB246" i="27"/>
  <c r="CB245" i="27"/>
  <c r="CB244" i="27"/>
  <c r="CB243" i="27"/>
  <c r="CB242" i="27"/>
  <c r="CB241" i="27"/>
  <c r="CB240" i="27"/>
  <c r="CB239" i="27"/>
  <c r="CB238" i="27"/>
  <c r="CB237" i="27"/>
  <c r="CB236" i="27"/>
  <c r="CB235" i="27"/>
  <c r="CB234" i="27"/>
  <c r="CB233" i="27"/>
  <c r="CB232" i="27"/>
  <c r="CB231" i="27"/>
  <c r="CB230" i="27"/>
  <c r="CB229" i="27"/>
  <c r="CB228" i="27"/>
  <c r="CB227" i="27"/>
  <c r="CB226" i="27"/>
  <c r="CB225" i="27"/>
  <c r="CB224" i="27"/>
  <c r="CB223" i="27"/>
  <c r="CB222" i="27"/>
  <c r="CB221" i="27"/>
  <c r="CB220" i="27"/>
  <c r="CB219" i="27"/>
  <c r="CB218" i="27"/>
  <c r="CB217" i="27"/>
  <c r="CB216" i="27"/>
  <c r="CB215" i="27"/>
  <c r="CB214" i="27"/>
  <c r="CB213" i="27"/>
  <c r="CB212" i="27"/>
  <c r="CB211" i="27"/>
  <c r="CB210" i="27"/>
  <c r="CB209" i="27"/>
  <c r="CB208" i="27"/>
  <c r="CB207" i="27"/>
  <c r="CB206" i="27"/>
  <c r="CB205" i="27"/>
  <c r="CB204" i="27"/>
  <c r="CB203" i="27"/>
  <c r="CB202" i="27"/>
  <c r="CB201" i="27"/>
  <c r="CB200" i="27"/>
  <c r="CB199" i="27"/>
  <c r="CB198" i="27"/>
  <c r="CB197" i="27"/>
  <c r="CB196" i="27"/>
  <c r="CB195" i="27"/>
  <c r="CB194" i="27"/>
  <c r="CB193" i="27"/>
  <c r="CB192" i="27"/>
  <c r="CB191" i="27"/>
  <c r="CB190" i="27"/>
  <c r="CB189" i="27"/>
  <c r="CB188" i="27"/>
  <c r="CB187" i="27"/>
  <c r="CB186" i="27"/>
  <c r="CB185" i="27"/>
  <c r="CB184" i="27"/>
  <c r="CB183" i="27"/>
  <c r="CB182" i="27"/>
  <c r="CB181" i="27"/>
  <c r="CB180" i="27"/>
  <c r="CB179" i="27"/>
  <c r="CB178" i="27"/>
  <c r="CB177" i="27"/>
  <c r="CB176" i="27"/>
  <c r="CB175" i="27"/>
  <c r="CB174" i="27"/>
  <c r="CB173" i="27"/>
  <c r="CB172" i="27"/>
  <c r="CB171" i="27"/>
  <c r="CB170" i="27"/>
  <c r="CB169" i="27"/>
  <c r="CB168" i="27"/>
  <c r="CB167" i="27"/>
  <c r="CB166" i="27"/>
  <c r="CB165" i="27"/>
  <c r="CB164" i="27"/>
  <c r="CB163" i="27"/>
  <c r="CB162" i="27"/>
  <c r="CB161" i="27"/>
  <c r="CB160" i="27"/>
  <c r="CB159" i="27"/>
  <c r="CB158" i="27"/>
  <c r="CB157" i="27"/>
  <c r="CB156" i="27"/>
  <c r="CB155" i="27"/>
  <c r="CB154" i="27"/>
  <c r="CB153" i="27"/>
  <c r="CB152" i="27"/>
  <c r="CB151" i="27"/>
  <c r="CB150" i="27"/>
  <c r="CB149" i="27"/>
  <c r="CB148" i="27"/>
  <c r="CB147" i="27"/>
  <c r="CB146" i="27"/>
  <c r="CB145" i="27"/>
  <c r="CB144" i="27"/>
  <c r="CB143" i="27"/>
  <c r="CB142" i="27"/>
  <c r="CB141" i="27"/>
  <c r="CB140" i="27"/>
  <c r="CB139" i="27"/>
  <c r="CB138" i="27"/>
  <c r="CB137" i="27"/>
  <c r="CB136" i="27"/>
  <c r="CB135" i="27"/>
  <c r="CB134" i="27"/>
  <c r="CB133" i="27"/>
  <c r="CB132" i="27"/>
  <c r="CB131" i="27"/>
  <c r="CB130" i="27"/>
  <c r="CB129" i="27"/>
  <c r="CB128" i="27"/>
  <c r="CB127" i="27"/>
  <c r="CB126" i="27"/>
  <c r="CB125" i="27"/>
  <c r="CB124" i="27"/>
  <c r="CB123" i="27"/>
  <c r="CB122" i="27"/>
  <c r="CB121" i="27"/>
  <c r="CB120" i="27"/>
  <c r="CB119" i="27"/>
  <c r="CB118" i="27"/>
  <c r="CB117" i="27"/>
  <c r="CB116" i="27"/>
  <c r="CB115" i="27"/>
  <c r="CB114" i="27"/>
  <c r="CB113" i="27"/>
  <c r="CB112" i="27"/>
  <c r="CB111" i="27"/>
  <c r="CB110" i="27"/>
  <c r="CB109" i="27"/>
  <c r="CB108" i="27"/>
  <c r="CB107" i="27"/>
  <c r="CB106" i="27"/>
  <c r="CB105" i="27"/>
  <c r="CB104" i="27"/>
  <c r="CB103" i="27"/>
  <c r="CB102" i="27"/>
  <c r="CB101" i="27"/>
  <c r="CB100" i="27"/>
  <c r="CB99" i="27"/>
  <c r="CB98" i="27"/>
  <c r="CB97" i="27"/>
  <c r="CB96" i="27"/>
  <c r="CB95" i="27"/>
  <c r="CB94" i="27"/>
  <c r="CB93" i="27"/>
  <c r="CB92" i="27"/>
  <c r="CB91" i="27"/>
  <c r="CB90" i="27"/>
  <c r="CB89" i="27"/>
  <c r="CB88" i="27"/>
  <c r="CB87" i="27"/>
  <c r="CB86" i="27"/>
  <c r="CB85" i="27"/>
  <c r="CB84" i="27"/>
  <c r="CB83" i="27"/>
  <c r="CB82" i="27"/>
  <c r="CB81" i="27"/>
  <c r="CB80" i="27"/>
  <c r="CB79" i="27"/>
  <c r="CB78" i="27"/>
  <c r="CB77" i="27"/>
  <c r="CB76" i="27"/>
  <c r="CB75" i="27"/>
  <c r="CB74" i="27"/>
  <c r="CB73" i="27"/>
  <c r="CB72" i="27"/>
  <c r="CB71" i="27"/>
  <c r="CB70" i="27"/>
  <c r="CB69" i="27"/>
  <c r="CB68" i="27"/>
  <c r="CB67" i="27"/>
  <c r="CB66" i="27"/>
  <c r="CB65" i="27"/>
  <c r="CB64" i="27"/>
  <c r="CB63" i="27"/>
  <c r="CB62" i="27"/>
  <c r="CB61" i="27"/>
  <c r="CB60" i="27"/>
  <c r="CB59" i="27"/>
  <c r="CB58" i="27"/>
  <c r="CB57" i="27"/>
  <c r="CB56" i="27"/>
  <c r="CB55" i="27"/>
  <c r="CB54" i="27"/>
  <c r="CB53" i="27"/>
  <c r="CB52" i="27"/>
  <c r="CB51" i="27"/>
  <c r="CB50" i="27"/>
  <c r="CB49" i="27"/>
  <c r="CB48" i="27"/>
  <c r="CB47" i="27"/>
  <c r="CB46" i="27"/>
  <c r="CB45" i="27"/>
  <c r="CB44" i="27"/>
  <c r="CB43" i="27"/>
  <c r="CB42" i="27"/>
  <c r="CB41" i="27"/>
  <c r="CB40" i="27"/>
  <c r="CB39" i="27"/>
  <c r="CB38" i="27"/>
  <c r="CB37" i="27"/>
  <c r="CB36" i="27"/>
  <c r="CB35" i="27"/>
  <c r="CB34" i="27"/>
  <c r="CB33" i="27"/>
  <c r="CB32" i="27"/>
  <c r="CB31" i="27"/>
  <c r="CB30" i="27"/>
  <c r="CB29" i="27"/>
  <c r="CB28" i="27"/>
  <c r="CB27" i="27"/>
  <c r="CB26" i="27"/>
  <c r="CB25" i="27"/>
  <c r="CB24" i="27"/>
  <c r="CB23" i="27"/>
  <c r="CB22" i="27"/>
  <c r="CB21" i="27"/>
  <c r="CB20" i="27"/>
  <c r="CB19" i="27"/>
  <c r="CB18" i="27"/>
  <c r="CB17" i="27"/>
  <c r="CB16" i="27"/>
  <c r="CB15" i="27"/>
  <c r="CB14" i="27"/>
  <c r="CB13" i="27"/>
  <c r="CB12" i="27"/>
  <c r="CB11" i="27"/>
  <c r="CB10" i="27"/>
  <c r="CB9" i="27"/>
  <c r="CB8" i="27"/>
  <c r="CB7" i="27"/>
  <c r="CB6" i="27"/>
  <c r="CB5" i="27"/>
  <c r="CB4" i="27"/>
  <c r="CB3" i="27"/>
  <c r="CC1089" i="27"/>
  <c r="CC1088" i="27"/>
  <c r="CC1087" i="27"/>
  <c r="CC1086" i="27"/>
  <c r="CC1085" i="27"/>
  <c r="CC1084" i="27"/>
  <c r="CC1083" i="27"/>
  <c r="CC1082" i="27"/>
  <c r="CC1081" i="27"/>
  <c r="CC1080" i="27"/>
  <c r="CC1079" i="27"/>
  <c r="CC1078" i="27"/>
  <c r="CC1077" i="27"/>
  <c r="CC1076" i="27"/>
  <c r="CC1075" i="27"/>
  <c r="CC1074" i="27"/>
  <c r="CC1073" i="27"/>
  <c r="CC1072" i="27"/>
  <c r="CC1071" i="27"/>
  <c r="CC1070" i="27"/>
  <c r="CC1069" i="27"/>
  <c r="CC1068" i="27"/>
  <c r="CC1067" i="27"/>
  <c r="CC1066" i="27"/>
  <c r="CC1065" i="27"/>
  <c r="CC1064" i="27"/>
  <c r="CC1063" i="27"/>
  <c r="CC1062" i="27"/>
  <c r="CC1061" i="27"/>
  <c r="CC1060" i="27"/>
  <c r="CC1059" i="27"/>
  <c r="CC1058" i="27"/>
  <c r="CC1057" i="27"/>
  <c r="CC1056" i="27"/>
  <c r="CC1055" i="27"/>
  <c r="CC1054" i="27"/>
  <c r="CC1053" i="27"/>
  <c r="CC1052" i="27"/>
  <c r="CC1051" i="27"/>
  <c r="CC1050" i="27"/>
  <c r="CC1049" i="27"/>
  <c r="CC1048" i="27"/>
  <c r="CC1047" i="27"/>
  <c r="CC1046" i="27"/>
  <c r="CC1045" i="27"/>
  <c r="CC1044" i="27"/>
  <c r="CC1043" i="27"/>
  <c r="CC1042" i="27"/>
  <c r="CC1041" i="27"/>
  <c r="CC1040" i="27"/>
  <c r="CC1039" i="27"/>
  <c r="CC1038" i="27"/>
  <c r="CC1037" i="27"/>
  <c r="CC1036" i="27"/>
  <c r="CC1035" i="27"/>
  <c r="CC1034" i="27"/>
  <c r="CC1033" i="27"/>
  <c r="CC1032" i="27"/>
  <c r="CC1031" i="27"/>
  <c r="CC1030" i="27"/>
  <c r="CC1029" i="27"/>
  <c r="CC1028" i="27"/>
  <c r="CC1027" i="27"/>
  <c r="CC1026" i="27"/>
  <c r="CC1025" i="27"/>
  <c r="CC1024" i="27"/>
  <c r="CC1023" i="27"/>
  <c r="CC1022" i="27"/>
  <c r="CC1021" i="27"/>
  <c r="CC1020" i="27"/>
  <c r="CC1019" i="27"/>
  <c r="CC1018" i="27"/>
  <c r="CC1017" i="27"/>
  <c r="CC1016" i="27"/>
  <c r="CC1015" i="27"/>
  <c r="CC1014" i="27"/>
  <c r="CC1013" i="27"/>
  <c r="CC1012" i="27"/>
  <c r="CC1011" i="27"/>
  <c r="CC1010" i="27"/>
  <c r="CC1009" i="27"/>
  <c r="CC1008" i="27"/>
  <c r="CC1007" i="27"/>
  <c r="CC1006" i="27"/>
  <c r="CC1005" i="27"/>
  <c r="CC1004" i="27"/>
  <c r="CC1003" i="27"/>
  <c r="CC1002" i="27"/>
  <c r="CC1001" i="27"/>
  <c r="CC1000" i="27"/>
  <c r="CC999" i="27"/>
  <c r="CC998" i="27"/>
  <c r="CC997" i="27"/>
  <c r="CC996" i="27"/>
  <c r="CC995" i="27"/>
  <c r="CC994" i="27"/>
  <c r="CC993" i="27"/>
  <c r="CC992" i="27"/>
  <c r="CC991" i="27"/>
  <c r="CC990" i="27"/>
  <c r="CC989" i="27"/>
  <c r="CC988" i="27"/>
  <c r="CC987" i="27"/>
  <c r="CC986" i="27"/>
  <c r="CC985" i="27"/>
  <c r="CC984" i="27"/>
  <c r="CC983" i="27"/>
  <c r="CC982" i="27"/>
  <c r="CC981" i="27"/>
  <c r="CC980" i="27"/>
  <c r="CC979" i="27"/>
  <c r="CC978" i="27"/>
  <c r="CC977" i="27"/>
  <c r="CC976" i="27"/>
  <c r="CC975" i="27"/>
  <c r="CC974" i="27"/>
  <c r="CC973" i="27"/>
  <c r="CC972" i="27"/>
  <c r="CC971" i="27"/>
  <c r="CC970" i="27"/>
  <c r="CC969" i="27"/>
  <c r="CC968" i="27"/>
  <c r="CC967" i="27"/>
  <c r="CC966" i="27"/>
  <c r="CC965" i="27"/>
  <c r="CC964" i="27"/>
  <c r="CC963" i="27"/>
  <c r="CC962" i="27"/>
  <c r="CC961" i="27"/>
  <c r="CC960" i="27"/>
  <c r="CC959" i="27"/>
  <c r="CC958" i="27"/>
  <c r="CC957" i="27"/>
  <c r="CC956" i="27"/>
  <c r="CC955" i="27"/>
  <c r="CC954" i="27"/>
  <c r="CC953" i="27"/>
  <c r="CC952" i="27"/>
  <c r="CC951" i="27"/>
  <c r="CC950" i="27"/>
  <c r="CC949" i="27"/>
  <c r="CC948" i="27"/>
  <c r="CC947" i="27"/>
  <c r="CC946" i="27"/>
  <c r="CC945" i="27"/>
  <c r="CC944" i="27"/>
  <c r="CC943" i="27"/>
  <c r="CC942" i="27"/>
  <c r="CC941" i="27"/>
  <c r="CC940" i="27"/>
  <c r="CC939" i="27"/>
  <c r="CC938" i="27"/>
  <c r="CC937" i="27"/>
  <c r="CC936" i="27"/>
  <c r="CC935" i="27"/>
  <c r="CC934" i="27"/>
  <c r="CC933" i="27"/>
  <c r="CC932" i="27"/>
  <c r="CC931" i="27"/>
  <c r="CC930" i="27"/>
  <c r="CC929" i="27"/>
  <c r="CC928" i="27"/>
  <c r="CC927" i="27"/>
  <c r="CC926" i="27"/>
  <c r="CC925" i="27"/>
  <c r="CC924" i="27"/>
  <c r="CC923" i="27"/>
  <c r="CC922" i="27"/>
  <c r="CC921" i="27"/>
  <c r="CC920" i="27"/>
  <c r="CC919" i="27"/>
  <c r="CC918" i="27"/>
  <c r="CC917" i="27"/>
  <c r="CC916" i="27"/>
  <c r="CC915" i="27"/>
  <c r="CC914" i="27"/>
  <c r="CC913" i="27"/>
  <c r="CC912" i="27"/>
  <c r="CC911" i="27"/>
  <c r="CC910" i="27"/>
  <c r="CC909" i="27"/>
  <c r="CC908" i="27"/>
  <c r="CC907" i="27"/>
  <c r="CC906" i="27"/>
  <c r="CC905" i="27"/>
  <c r="CC904" i="27"/>
  <c r="CC903" i="27"/>
  <c r="CC902" i="27"/>
  <c r="CC901" i="27"/>
  <c r="CC900" i="27"/>
  <c r="CC899" i="27"/>
  <c r="CC898" i="27"/>
  <c r="CC897" i="27"/>
  <c r="CC896" i="27"/>
  <c r="CC895" i="27"/>
  <c r="CC894" i="27"/>
  <c r="CC893" i="27"/>
  <c r="CC892" i="27"/>
  <c r="CC891" i="27"/>
  <c r="CC890" i="27"/>
  <c r="CC889" i="27"/>
  <c r="CC888" i="27"/>
  <c r="CC887" i="27"/>
  <c r="CC886" i="27"/>
  <c r="CC885" i="27"/>
  <c r="CC884" i="27"/>
  <c r="CC883" i="27"/>
  <c r="CC882" i="27"/>
  <c r="CC881" i="27"/>
  <c r="CC880" i="27"/>
  <c r="CC879" i="27"/>
  <c r="CC878" i="27"/>
  <c r="CC877" i="27"/>
  <c r="CC876" i="27"/>
  <c r="CC875" i="27"/>
  <c r="CC874" i="27"/>
  <c r="CC873" i="27"/>
  <c r="CC872" i="27"/>
  <c r="CC871" i="27"/>
  <c r="CC870" i="27"/>
  <c r="CC869" i="27"/>
  <c r="CC868" i="27"/>
  <c r="CC867" i="27"/>
  <c r="CC866" i="27"/>
  <c r="CC865" i="27"/>
  <c r="CC864" i="27"/>
  <c r="CC863" i="27"/>
  <c r="CC862" i="27"/>
  <c r="CC861" i="27"/>
  <c r="CC860" i="27"/>
  <c r="CC859" i="27"/>
  <c r="CC858" i="27"/>
  <c r="CC857" i="27"/>
  <c r="CC856" i="27"/>
  <c r="CC855" i="27"/>
  <c r="CC854" i="27"/>
  <c r="CC853" i="27"/>
  <c r="CC852" i="27"/>
  <c r="CC851" i="27"/>
  <c r="CC850" i="27"/>
  <c r="CC849" i="27"/>
  <c r="CC848" i="27"/>
  <c r="CC847" i="27"/>
  <c r="CC846" i="27"/>
  <c r="CC845" i="27"/>
  <c r="CC844" i="27"/>
  <c r="CC843" i="27"/>
  <c r="CC842" i="27"/>
  <c r="CC841" i="27"/>
  <c r="CC840" i="27"/>
  <c r="CC839" i="27"/>
  <c r="CC838" i="27"/>
  <c r="CC837" i="27"/>
  <c r="CC836" i="27"/>
  <c r="CC835" i="27"/>
  <c r="CC834" i="27"/>
  <c r="CC833" i="27"/>
  <c r="CC832" i="27"/>
  <c r="CC831" i="27"/>
  <c r="CC830" i="27"/>
  <c r="CC829" i="27"/>
  <c r="CC828" i="27"/>
  <c r="CC827" i="27"/>
  <c r="CC826" i="27"/>
  <c r="CC825" i="27"/>
  <c r="CC824" i="27"/>
  <c r="CC823" i="27"/>
  <c r="CC822" i="27"/>
  <c r="CC821" i="27"/>
  <c r="CC820" i="27"/>
  <c r="CC819" i="27"/>
  <c r="CC818" i="27"/>
  <c r="CC817" i="27"/>
  <c r="CC816" i="27"/>
  <c r="CC815" i="27"/>
  <c r="CC814" i="27"/>
  <c r="CC813" i="27"/>
  <c r="CC812" i="27"/>
  <c r="CC811" i="27"/>
  <c r="CC810" i="27"/>
  <c r="CC809" i="27"/>
  <c r="CC808" i="27"/>
  <c r="CC807" i="27"/>
  <c r="CC806" i="27"/>
  <c r="CC805" i="27"/>
  <c r="CC804" i="27"/>
  <c r="CC803" i="27"/>
  <c r="CC802" i="27"/>
  <c r="CC801" i="27"/>
  <c r="CC800" i="27"/>
  <c r="CC799" i="27"/>
  <c r="CC798" i="27"/>
  <c r="CC797" i="27"/>
  <c r="CC796" i="27"/>
  <c r="CC795" i="27"/>
  <c r="CC794" i="27"/>
  <c r="CC793" i="27"/>
  <c r="CC792" i="27"/>
  <c r="CC791" i="27"/>
  <c r="CC790" i="27"/>
  <c r="CC789" i="27"/>
  <c r="CC788" i="27"/>
  <c r="CC787" i="27"/>
  <c r="CC786" i="27"/>
  <c r="CC785" i="27"/>
  <c r="CC784" i="27"/>
  <c r="CC783" i="27"/>
  <c r="CC782" i="27"/>
  <c r="CC781" i="27"/>
  <c r="CC780" i="27"/>
  <c r="CC779" i="27"/>
  <c r="CC778" i="27"/>
  <c r="CC777" i="27"/>
  <c r="CC776" i="27"/>
  <c r="CC775" i="27"/>
  <c r="CC774" i="27"/>
  <c r="CC773" i="27"/>
  <c r="CC772" i="27"/>
  <c r="CC771" i="27"/>
  <c r="CC770" i="27"/>
  <c r="CC769" i="27"/>
  <c r="CC768" i="27"/>
  <c r="CC767" i="27"/>
  <c r="CC766" i="27"/>
  <c r="CC765" i="27"/>
  <c r="CC764" i="27"/>
  <c r="CC763" i="27"/>
  <c r="CC762" i="27"/>
  <c r="CC761" i="27"/>
  <c r="CC760" i="27"/>
  <c r="CC759" i="27"/>
  <c r="CC758" i="27"/>
  <c r="CC757" i="27"/>
  <c r="CC756" i="27"/>
  <c r="CC755" i="27"/>
  <c r="CC754" i="27"/>
  <c r="CC753" i="27"/>
  <c r="CC752" i="27"/>
  <c r="CC751" i="27"/>
  <c r="CC750" i="27"/>
  <c r="CC749" i="27"/>
  <c r="CC748" i="27"/>
  <c r="CC747" i="27"/>
  <c r="CC746" i="27"/>
  <c r="CC745" i="27"/>
  <c r="CC744" i="27"/>
  <c r="CC743" i="27"/>
  <c r="CC742" i="27"/>
  <c r="CC741" i="27"/>
  <c r="CC740" i="27"/>
  <c r="CC739" i="27"/>
  <c r="CC738" i="27"/>
  <c r="CC737" i="27"/>
  <c r="CC736" i="27"/>
  <c r="CC735" i="27"/>
  <c r="CC734" i="27"/>
  <c r="CC733" i="27"/>
  <c r="CC732" i="27"/>
  <c r="CC731" i="27"/>
  <c r="CC730" i="27"/>
  <c r="CC729" i="27"/>
  <c r="CC728" i="27"/>
  <c r="CC727" i="27"/>
  <c r="CC726" i="27"/>
  <c r="CC725" i="27"/>
  <c r="CC724" i="27"/>
  <c r="CC723" i="27"/>
  <c r="CC722" i="27"/>
  <c r="CC721" i="27"/>
  <c r="CC720" i="27"/>
  <c r="CC719" i="27"/>
  <c r="CC718" i="27"/>
  <c r="CC717" i="27"/>
  <c r="CC716" i="27"/>
  <c r="CC715" i="27"/>
  <c r="CC714" i="27"/>
  <c r="CC713" i="27"/>
  <c r="CC712" i="27"/>
  <c r="CC711" i="27"/>
  <c r="CC710" i="27"/>
  <c r="CC709" i="27"/>
  <c r="CC708" i="27"/>
  <c r="CC707" i="27"/>
  <c r="CC706" i="27"/>
  <c r="CC705" i="27"/>
  <c r="CC704" i="27"/>
  <c r="CC703" i="27"/>
  <c r="CC702" i="27"/>
  <c r="CC701" i="27"/>
  <c r="CC700" i="27"/>
  <c r="CC699" i="27"/>
  <c r="CC698" i="27"/>
  <c r="CC697" i="27"/>
  <c r="CC696" i="27"/>
  <c r="CC695" i="27"/>
  <c r="CC694" i="27"/>
  <c r="CC693" i="27"/>
  <c r="CC692" i="27"/>
  <c r="CC691" i="27"/>
  <c r="CC690" i="27"/>
  <c r="CC689" i="27"/>
  <c r="CC688" i="27"/>
  <c r="CC687" i="27"/>
  <c r="CC686" i="27"/>
  <c r="CC685" i="27"/>
  <c r="CC684" i="27"/>
  <c r="CC683" i="27"/>
  <c r="CC682" i="27"/>
  <c r="CC681" i="27"/>
  <c r="CC680" i="27"/>
  <c r="CC679" i="27"/>
  <c r="CC678" i="27"/>
  <c r="CC677" i="27"/>
  <c r="CC676" i="27"/>
  <c r="CC675" i="27"/>
  <c r="CC674" i="27"/>
  <c r="CC673" i="27"/>
  <c r="CC672" i="27"/>
  <c r="CC671" i="27"/>
  <c r="CC670" i="27"/>
  <c r="CC669" i="27"/>
  <c r="CC668" i="27"/>
  <c r="CC667" i="27"/>
  <c r="CC666" i="27"/>
  <c r="CC665" i="27"/>
  <c r="CC664" i="27"/>
  <c r="CC663" i="27"/>
  <c r="CC662" i="27"/>
  <c r="CC661" i="27"/>
  <c r="CC660" i="27"/>
  <c r="CC659" i="27"/>
  <c r="CC658" i="27"/>
  <c r="CC657" i="27"/>
  <c r="CC656" i="27"/>
  <c r="CC655" i="27"/>
  <c r="CC654" i="27"/>
  <c r="CC653" i="27"/>
  <c r="CC652" i="27"/>
  <c r="CC651" i="27"/>
  <c r="CC650" i="27"/>
  <c r="CC649" i="27"/>
  <c r="CC648" i="27"/>
  <c r="CC647" i="27"/>
  <c r="CC646" i="27"/>
  <c r="CC645" i="27"/>
  <c r="CC644" i="27"/>
  <c r="CC643" i="27"/>
  <c r="CC642" i="27"/>
  <c r="CC641" i="27"/>
  <c r="CC640" i="27"/>
  <c r="CC639" i="27"/>
  <c r="CC638" i="27"/>
  <c r="CC637" i="27"/>
  <c r="CC636" i="27"/>
  <c r="CC635" i="27"/>
  <c r="CC634" i="27"/>
  <c r="CC633" i="27"/>
  <c r="CC632" i="27"/>
  <c r="CC631" i="27"/>
  <c r="CC630" i="27"/>
  <c r="CC629" i="27"/>
  <c r="CC628" i="27"/>
  <c r="CC627" i="27"/>
  <c r="CC626" i="27"/>
  <c r="CC625" i="27"/>
  <c r="CC624" i="27"/>
  <c r="CC623" i="27"/>
  <c r="CC622" i="27"/>
  <c r="CC621" i="27"/>
  <c r="CC620" i="27"/>
  <c r="CC619" i="27"/>
  <c r="CC618" i="27"/>
  <c r="CC617" i="27"/>
  <c r="CC616" i="27"/>
  <c r="CC615" i="27"/>
  <c r="CC614" i="27"/>
  <c r="CC613" i="27"/>
  <c r="CC612" i="27"/>
  <c r="CC611" i="27"/>
  <c r="CC610" i="27"/>
  <c r="CC609" i="27"/>
  <c r="CC608" i="27"/>
  <c r="CC607" i="27"/>
  <c r="CC606" i="27"/>
  <c r="CC605" i="27"/>
  <c r="CC604" i="27"/>
  <c r="CC603" i="27"/>
  <c r="CC602" i="27"/>
  <c r="CC601" i="27"/>
  <c r="CC600" i="27"/>
  <c r="CC599" i="27"/>
  <c r="CC598" i="27"/>
  <c r="CC597" i="27"/>
  <c r="CC596" i="27"/>
  <c r="CC595" i="27"/>
  <c r="CC594" i="27"/>
  <c r="CC593" i="27"/>
  <c r="CC592" i="27"/>
  <c r="CC591" i="27"/>
  <c r="CC590" i="27"/>
  <c r="CC589" i="27"/>
  <c r="CC588" i="27"/>
  <c r="CC587" i="27"/>
  <c r="CC586" i="27"/>
  <c r="CC585" i="27"/>
  <c r="CC584" i="27"/>
  <c r="CC583" i="27"/>
  <c r="CC582" i="27"/>
  <c r="CC581" i="27"/>
  <c r="CC580" i="27"/>
  <c r="CC579" i="27"/>
  <c r="CC578" i="27"/>
  <c r="CC577" i="27"/>
  <c r="CC576" i="27"/>
  <c r="CC575" i="27"/>
  <c r="CC574" i="27"/>
  <c r="CC573" i="27"/>
  <c r="CC572" i="27"/>
  <c r="CC571" i="27"/>
  <c r="CC570" i="27"/>
  <c r="CC569" i="27"/>
  <c r="CC568" i="27"/>
  <c r="CC567" i="27"/>
  <c r="CC566" i="27"/>
  <c r="CC565" i="27"/>
  <c r="CC564" i="27"/>
  <c r="CC563" i="27"/>
  <c r="CC562" i="27"/>
  <c r="CC561" i="27"/>
  <c r="CC560" i="27"/>
  <c r="CC559" i="27"/>
  <c r="CC558" i="27"/>
  <c r="CC557" i="27"/>
  <c r="CC556" i="27"/>
  <c r="CC555" i="27"/>
  <c r="CC554" i="27"/>
  <c r="CC553" i="27"/>
  <c r="CC552" i="27"/>
  <c r="CC551" i="27"/>
  <c r="CC550" i="27"/>
  <c r="CC549" i="27"/>
  <c r="CC548" i="27"/>
  <c r="CC547" i="27"/>
  <c r="CC546" i="27"/>
  <c r="CC545" i="27"/>
  <c r="CC544" i="27"/>
  <c r="CC543" i="27"/>
  <c r="CC542" i="27"/>
  <c r="CC541" i="27"/>
  <c r="CC540" i="27"/>
  <c r="CC539" i="27"/>
  <c r="CC538" i="27"/>
  <c r="CC537" i="27"/>
  <c r="CC536" i="27"/>
  <c r="CC535" i="27"/>
  <c r="CC534" i="27"/>
  <c r="CC533" i="27"/>
  <c r="CC532" i="27"/>
  <c r="CC531" i="27"/>
  <c r="CC530" i="27"/>
  <c r="CC529" i="27"/>
  <c r="CC528" i="27"/>
  <c r="CC527" i="27"/>
  <c r="CC526" i="27"/>
  <c r="CC525" i="27"/>
  <c r="CC524" i="27"/>
  <c r="CC523" i="27"/>
  <c r="CC522" i="27"/>
  <c r="CC521" i="27"/>
  <c r="CC520" i="27"/>
  <c r="CC519" i="27"/>
  <c r="CC518" i="27"/>
  <c r="CC517" i="27"/>
  <c r="CC516" i="27"/>
  <c r="CC515" i="27"/>
  <c r="CC514" i="27"/>
  <c r="CC513" i="27"/>
  <c r="CC512" i="27"/>
  <c r="CC511" i="27"/>
  <c r="CC510" i="27"/>
  <c r="CC509" i="27"/>
  <c r="CC508" i="27"/>
  <c r="CC507" i="27"/>
  <c r="CC506" i="27"/>
  <c r="CC505" i="27"/>
  <c r="CC504" i="27"/>
  <c r="CC503" i="27"/>
  <c r="CC502" i="27"/>
  <c r="CC501" i="27"/>
  <c r="CC500" i="27"/>
  <c r="CC499" i="27"/>
  <c r="CC498" i="27"/>
  <c r="CC497" i="27"/>
  <c r="CC496" i="27"/>
  <c r="CC495" i="27"/>
  <c r="CC494" i="27"/>
  <c r="CC493" i="27"/>
  <c r="CC492" i="27"/>
  <c r="CC491" i="27"/>
  <c r="CC490" i="27"/>
  <c r="CC489" i="27"/>
  <c r="CC488" i="27"/>
  <c r="CC487" i="27"/>
  <c r="CC486" i="27"/>
  <c r="CC485" i="27"/>
  <c r="CC484" i="27"/>
  <c r="CC483" i="27"/>
  <c r="CC482" i="27"/>
  <c r="CC481" i="27"/>
  <c r="CC480" i="27"/>
  <c r="CC479" i="27"/>
  <c r="CC478" i="27"/>
  <c r="CC477" i="27"/>
  <c r="CC476" i="27"/>
  <c r="CC475" i="27"/>
  <c r="CC474" i="27"/>
  <c r="CC473" i="27"/>
  <c r="CC472" i="27"/>
  <c r="CC471" i="27"/>
  <c r="CC470" i="27"/>
  <c r="CC469" i="27"/>
  <c r="CC468" i="27"/>
  <c r="CC467" i="27"/>
  <c r="CC466" i="27"/>
  <c r="CC465" i="27"/>
  <c r="CC464" i="27"/>
  <c r="CC463" i="27"/>
  <c r="CC462" i="27"/>
  <c r="CC461" i="27"/>
  <c r="CC460" i="27"/>
  <c r="CC459" i="27"/>
  <c r="CC458" i="27"/>
  <c r="CC457" i="27"/>
  <c r="CC456" i="27"/>
  <c r="CC455" i="27"/>
  <c r="CC454" i="27"/>
  <c r="CC453" i="27"/>
  <c r="CC452" i="27"/>
  <c r="CC451" i="27"/>
  <c r="CC450" i="27"/>
  <c r="CC449" i="27"/>
  <c r="CC448" i="27"/>
  <c r="CC447" i="27"/>
  <c r="CC446" i="27"/>
  <c r="CC445" i="27"/>
  <c r="CC444" i="27"/>
  <c r="CC443" i="27"/>
  <c r="CC442" i="27"/>
  <c r="CC441" i="27"/>
  <c r="CC440" i="27"/>
  <c r="CC439" i="27"/>
  <c r="CC438" i="27"/>
  <c r="CC437" i="27"/>
  <c r="CC436" i="27"/>
  <c r="CC435" i="27"/>
  <c r="CC434" i="27"/>
  <c r="CC433" i="27"/>
  <c r="CC432" i="27"/>
  <c r="CC431" i="27"/>
  <c r="CC430" i="27"/>
  <c r="CC429" i="27"/>
  <c r="CC428" i="27"/>
  <c r="CC427" i="27"/>
  <c r="CC426" i="27"/>
  <c r="CC425" i="27"/>
  <c r="CC424" i="27"/>
  <c r="CC423" i="27"/>
  <c r="CC422" i="27"/>
  <c r="CC421" i="27"/>
  <c r="CC420" i="27"/>
  <c r="CC419" i="27"/>
  <c r="CC418" i="27"/>
  <c r="CC417" i="27"/>
  <c r="CC416" i="27"/>
  <c r="CC415" i="27"/>
  <c r="CC414" i="27"/>
  <c r="CC413" i="27"/>
  <c r="CC412" i="27"/>
  <c r="CC411" i="27"/>
  <c r="CC410" i="27"/>
  <c r="CC409" i="27"/>
  <c r="CC408" i="27"/>
  <c r="CC407" i="27"/>
  <c r="CC406" i="27"/>
  <c r="CC405" i="27"/>
  <c r="CC404" i="27"/>
  <c r="CC403" i="27"/>
  <c r="CC402" i="27"/>
  <c r="CC401" i="27"/>
  <c r="CC400" i="27"/>
  <c r="CC399" i="27"/>
  <c r="CC398" i="27"/>
  <c r="CC397" i="27"/>
  <c r="CC396" i="27"/>
  <c r="CC395" i="27"/>
  <c r="CC394" i="27"/>
  <c r="CC393" i="27"/>
  <c r="CC392" i="27"/>
  <c r="CC391" i="27"/>
  <c r="CC390" i="27"/>
  <c r="CC389" i="27"/>
  <c r="CC388" i="27"/>
  <c r="CC387" i="27"/>
  <c r="CC386" i="27"/>
  <c r="CC385" i="27"/>
  <c r="CC384" i="27"/>
  <c r="CC383" i="27"/>
  <c r="CC382" i="27"/>
  <c r="CC381" i="27"/>
  <c r="CC380" i="27"/>
  <c r="CC379" i="27"/>
  <c r="CC378" i="27"/>
  <c r="CC377" i="27"/>
  <c r="CC376" i="27"/>
  <c r="CC375" i="27"/>
  <c r="CC374" i="27"/>
  <c r="CC373" i="27"/>
  <c r="CC372" i="27"/>
  <c r="CC371" i="27"/>
  <c r="CC370" i="27"/>
  <c r="CC369" i="27"/>
  <c r="CC368" i="27"/>
  <c r="CC367" i="27"/>
  <c r="CC366" i="27"/>
  <c r="CC365" i="27"/>
  <c r="CC364" i="27"/>
  <c r="CC363" i="27"/>
  <c r="CC362" i="27"/>
  <c r="CC361" i="27"/>
  <c r="CC360" i="27"/>
  <c r="CC359" i="27"/>
  <c r="CC358" i="27"/>
  <c r="CC357" i="27"/>
  <c r="CC356" i="27"/>
  <c r="CC355" i="27"/>
  <c r="CC354" i="27"/>
  <c r="CC353" i="27"/>
  <c r="CC352" i="27"/>
  <c r="CC351" i="27"/>
  <c r="CC350" i="27"/>
  <c r="CC349" i="27"/>
  <c r="CC348" i="27"/>
  <c r="CC347" i="27"/>
  <c r="CC346" i="27"/>
  <c r="CC345" i="27"/>
  <c r="CC344" i="27"/>
  <c r="CC343" i="27"/>
  <c r="CC342" i="27"/>
  <c r="CC341" i="27"/>
  <c r="CC340" i="27"/>
  <c r="CC339" i="27"/>
  <c r="CC338" i="27"/>
  <c r="CC337" i="27"/>
  <c r="CC336" i="27"/>
  <c r="CC335" i="27"/>
  <c r="CC334" i="27"/>
  <c r="CC333" i="27"/>
  <c r="CC332" i="27"/>
  <c r="CC331" i="27"/>
  <c r="CC330" i="27"/>
  <c r="CC329" i="27"/>
  <c r="CC328" i="27"/>
  <c r="CC327" i="27"/>
  <c r="CC326" i="27"/>
  <c r="CC325" i="27"/>
  <c r="CC324" i="27"/>
  <c r="CC323" i="27"/>
  <c r="CC322" i="27"/>
  <c r="CC321" i="27"/>
  <c r="CC320" i="27"/>
  <c r="CC319" i="27"/>
  <c r="CC318" i="27"/>
  <c r="CC317" i="27"/>
  <c r="CC316" i="27"/>
  <c r="CC315" i="27"/>
  <c r="CC314" i="27"/>
  <c r="CC313" i="27"/>
  <c r="CC312" i="27"/>
  <c r="CC311" i="27"/>
  <c r="CC310" i="27"/>
  <c r="CC309" i="27"/>
  <c r="CC308" i="27"/>
  <c r="CC307" i="27"/>
  <c r="CC306" i="27"/>
  <c r="CC305" i="27"/>
  <c r="CC304" i="27"/>
  <c r="CC303" i="27"/>
  <c r="CC302" i="27"/>
  <c r="CC301" i="27"/>
  <c r="CC300" i="27"/>
  <c r="CC299" i="27"/>
  <c r="CC298" i="27"/>
  <c r="CC297" i="27"/>
  <c r="CC296" i="27"/>
  <c r="CC295" i="27"/>
  <c r="CC294" i="27"/>
  <c r="CC293" i="27"/>
  <c r="CC292" i="27"/>
  <c r="CC291" i="27"/>
  <c r="CC290" i="27"/>
  <c r="CC289" i="27"/>
  <c r="CC288" i="27"/>
  <c r="CC287" i="27"/>
  <c r="CC286" i="27"/>
  <c r="CC285" i="27"/>
  <c r="CC284" i="27"/>
  <c r="CC283" i="27"/>
  <c r="CC282" i="27"/>
  <c r="CC281" i="27"/>
  <c r="CC280" i="27"/>
  <c r="CC279" i="27"/>
  <c r="CC278" i="27"/>
  <c r="CC277" i="27"/>
  <c r="CC276" i="27"/>
  <c r="CC275" i="27"/>
  <c r="CC274" i="27"/>
  <c r="CC273" i="27"/>
  <c r="CC272" i="27"/>
  <c r="CC271" i="27"/>
  <c r="CC270" i="27"/>
  <c r="CC269" i="27"/>
  <c r="CC268" i="27"/>
  <c r="CC267" i="27"/>
  <c r="CC266" i="27"/>
  <c r="CC265" i="27"/>
  <c r="CC264" i="27"/>
  <c r="CC263" i="27"/>
  <c r="CC262" i="27"/>
  <c r="CC261" i="27"/>
  <c r="CC260" i="27"/>
  <c r="CC259" i="27"/>
  <c r="CC258" i="27"/>
  <c r="CC257" i="27"/>
  <c r="CC256" i="27"/>
  <c r="CC255" i="27"/>
  <c r="CC254" i="27"/>
  <c r="CC253" i="27"/>
  <c r="CC252" i="27"/>
  <c r="CC251" i="27"/>
  <c r="CC250" i="27"/>
  <c r="CC249" i="27"/>
  <c r="CC248" i="27"/>
  <c r="CC247" i="27"/>
  <c r="CC246" i="27"/>
  <c r="CC245" i="27"/>
  <c r="CC244" i="27"/>
  <c r="CC243" i="27"/>
  <c r="CC242" i="27"/>
  <c r="CC241" i="27"/>
  <c r="CC240" i="27"/>
  <c r="CC239" i="27"/>
  <c r="CC238" i="27"/>
  <c r="CC237" i="27"/>
  <c r="CC236" i="27"/>
  <c r="CC235" i="27"/>
  <c r="CC234" i="27"/>
  <c r="CC233" i="27"/>
  <c r="CC232" i="27"/>
  <c r="CC231" i="27"/>
  <c r="CC230" i="27"/>
  <c r="CC229" i="27"/>
  <c r="CC228" i="27"/>
  <c r="CC227" i="27"/>
  <c r="CC226" i="27"/>
  <c r="CC225" i="27"/>
  <c r="CC224" i="27"/>
  <c r="CC223" i="27"/>
  <c r="CC222" i="27"/>
  <c r="CC221" i="27"/>
  <c r="CC220" i="27"/>
  <c r="CC219" i="27"/>
  <c r="CC218" i="27"/>
  <c r="CC217" i="27"/>
  <c r="CC216" i="27"/>
  <c r="CC215" i="27"/>
  <c r="CC214" i="27"/>
  <c r="CC213" i="27"/>
  <c r="CC212" i="27"/>
  <c r="CC211" i="27"/>
  <c r="CC210" i="27"/>
  <c r="CC209" i="27"/>
  <c r="CC208" i="27"/>
  <c r="CC207" i="27"/>
  <c r="CC206" i="27"/>
  <c r="CC205" i="27"/>
  <c r="CC204" i="27"/>
  <c r="CC203" i="27"/>
  <c r="CC202" i="27"/>
  <c r="CC201" i="27"/>
  <c r="CC200" i="27"/>
  <c r="CC199" i="27"/>
  <c r="CC198" i="27"/>
  <c r="CC197" i="27"/>
  <c r="CC196" i="27"/>
  <c r="CC195" i="27"/>
  <c r="CC194" i="27"/>
  <c r="CC193" i="27"/>
  <c r="CC192" i="27"/>
  <c r="CC191" i="27"/>
  <c r="CC190" i="27"/>
  <c r="CC189" i="27"/>
  <c r="CC188" i="27"/>
  <c r="CC187" i="27"/>
  <c r="CC186" i="27"/>
  <c r="CC185" i="27"/>
  <c r="CC184" i="27"/>
  <c r="CC183" i="27"/>
  <c r="CC182" i="27"/>
  <c r="CC181" i="27"/>
  <c r="CC180" i="27"/>
  <c r="CC179" i="27"/>
  <c r="CC178" i="27"/>
  <c r="CC177" i="27"/>
  <c r="CC176" i="27"/>
  <c r="CC175" i="27"/>
  <c r="CC174" i="27"/>
  <c r="CC173" i="27"/>
  <c r="CC172" i="27"/>
  <c r="CC171" i="27"/>
  <c r="CC170" i="27"/>
  <c r="CC169" i="27"/>
  <c r="CC168" i="27"/>
  <c r="CC167" i="27"/>
  <c r="CC166" i="27"/>
  <c r="CC165" i="27"/>
  <c r="CC164" i="27"/>
  <c r="CC163" i="27"/>
  <c r="CC162" i="27"/>
  <c r="CC161" i="27"/>
  <c r="CC160" i="27"/>
  <c r="CC159" i="27"/>
  <c r="CC158" i="27"/>
  <c r="CC157" i="27"/>
  <c r="CC156" i="27"/>
  <c r="CC155" i="27"/>
  <c r="CC154" i="27"/>
  <c r="CC153" i="27"/>
  <c r="CC152" i="27"/>
  <c r="CC151" i="27"/>
  <c r="CC150" i="27"/>
  <c r="CC149" i="27"/>
  <c r="CC148" i="27"/>
  <c r="CC147" i="27"/>
  <c r="CC146" i="27"/>
  <c r="CC145" i="27"/>
  <c r="CC144" i="27"/>
  <c r="CC143" i="27"/>
  <c r="CC142" i="27"/>
  <c r="CC141" i="27"/>
  <c r="CC140" i="27"/>
  <c r="CC139" i="27"/>
  <c r="CC138" i="27"/>
  <c r="CC137" i="27"/>
  <c r="CC136" i="27"/>
  <c r="CC135" i="27"/>
  <c r="CC134" i="27"/>
  <c r="CC133" i="27"/>
  <c r="CC132" i="27"/>
  <c r="CC131" i="27"/>
  <c r="CC130" i="27"/>
  <c r="CC129" i="27"/>
  <c r="CC128" i="27"/>
  <c r="CC127" i="27"/>
  <c r="CC126" i="27"/>
  <c r="CC125" i="27"/>
  <c r="CC124" i="27"/>
  <c r="CC123" i="27"/>
  <c r="CC122" i="27"/>
  <c r="CC121" i="27"/>
  <c r="CC120" i="27"/>
  <c r="CC119" i="27"/>
  <c r="CC118" i="27"/>
  <c r="CC117" i="27"/>
  <c r="CC116" i="27"/>
  <c r="CC115" i="27"/>
  <c r="CC114" i="27"/>
  <c r="CC113" i="27"/>
  <c r="CC112" i="27"/>
  <c r="CC111" i="27"/>
  <c r="CC110" i="27"/>
  <c r="CC109" i="27"/>
  <c r="CC108" i="27"/>
  <c r="CC107" i="27"/>
  <c r="CC106" i="27"/>
  <c r="CC105" i="27"/>
  <c r="CC104" i="27"/>
  <c r="CC103" i="27"/>
  <c r="CC102" i="27"/>
  <c r="CC101" i="27"/>
  <c r="CC100" i="27"/>
  <c r="CC99" i="27"/>
  <c r="CC98" i="27"/>
  <c r="CC97" i="27"/>
  <c r="CC96" i="27"/>
  <c r="CC95" i="27"/>
  <c r="CC94" i="27"/>
  <c r="CC93" i="27"/>
  <c r="CC92" i="27"/>
  <c r="CC91" i="27"/>
  <c r="CC90" i="27"/>
  <c r="CC89" i="27"/>
  <c r="CC88" i="27"/>
  <c r="CC87" i="27"/>
  <c r="CC86" i="27"/>
  <c r="CC85" i="27"/>
  <c r="CC84" i="27"/>
  <c r="CC83" i="27"/>
  <c r="CC82" i="27"/>
  <c r="CC81" i="27"/>
  <c r="CC80" i="27"/>
  <c r="CC79" i="27"/>
  <c r="CC78" i="27"/>
  <c r="CC77" i="27"/>
  <c r="CC76" i="27"/>
  <c r="CC75" i="27"/>
  <c r="CC74" i="27"/>
  <c r="CC73" i="27"/>
  <c r="CC72" i="27"/>
  <c r="CC71" i="27"/>
  <c r="CC70" i="27"/>
  <c r="CC69" i="27"/>
  <c r="CC68" i="27"/>
  <c r="CC67" i="27"/>
  <c r="CC66" i="27"/>
  <c r="CC65" i="27"/>
  <c r="CC64" i="27"/>
  <c r="CC63" i="27"/>
  <c r="CC62" i="27"/>
  <c r="CC61" i="27"/>
  <c r="CC60" i="27"/>
  <c r="CC59" i="27"/>
  <c r="CC58" i="27"/>
  <c r="CC57" i="27"/>
  <c r="CC56" i="27"/>
  <c r="CC55" i="27"/>
  <c r="CC54" i="27"/>
  <c r="CC53" i="27"/>
  <c r="CC52" i="27"/>
  <c r="CC51" i="27"/>
  <c r="CC50" i="27"/>
  <c r="CC49" i="27"/>
  <c r="CC48" i="27"/>
  <c r="CC47" i="27"/>
  <c r="CC46" i="27"/>
  <c r="CC45" i="27"/>
  <c r="CC44" i="27"/>
  <c r="CC43" i="27"/>
  <c r="CC42" i="27"/>
  <c r="CC41" i="27"/>
  <c r="CC40" i="27"/>
  <c r="CC39" i="27"/>
  <c r="CC38" i="27"/>
  <c r="CC37" i="27"/>
  <c r="CC36" i="27"/>
  <c r="CC35" i="27"/>
  <c r="CC34" i="27"/>
  <c r="CC33" i="27"/>
  <c r="CC32" i="27"/>
  <c r="CC31" i="27"/>
  <c r="CC30" i="27"/>
  <c r="CC29" i="27"/>
  <c r="CC28" i="27"/>
  <c r="CC27" i="27"/>
  <c r="CC26" i="27"/>
  <c r="CC25" i="27"/>
  <c r="CC24" i="27"/>
  <c r="CC23" i="27"/>
  <c r="CC22" i="27"/>
  <c r="CC21" i="27"/>
  <c r="CC20" i="27"/>
  <c r="CC19" i="27"/>
  <c r="CC18" i="27"/>
  <c r="CC17" i="27"/>
  <c r="CC16" i="27"/>
  <c r="CC15" i="27"/>
  <c r="CC14" i="27"/>
  <c r="CC13" i="27"/>
  <c r="CC12" i="27"/>
  <c r="CC11" i="27"/>
  <c r="CC10" i="27"/>
  <c r="CC9" i="27"/>
  <c r="CC8" i="27"/>
  <c r="CC7" i="27"/>
  <c r="CC6" i="27"/>
  <c r="CC5" i="27"/>
  <c r="CC4" i="27"/>
  <c r="CC3" i="27"/>
  <c r="AF4" i="17"/>
  <c r="K334" i="17"/>
  <c r="K265" i="17" l="1"/>
  <c r="K116" i="17"/>
  <c r="K351" i="17"/>
  <c r="K347" i="17"/>
  <c r="K343" i="17"/>
  <c r="K325" i="17"/>
  <c r="K247" i="17"/>
  <c r="K239" i="17"/>
  <c r="K198" i="17"/>
  <c r="K159" i="17"/>
  <c r="K102" i="17"/>
  <c r="K74" i="17"/>
  <c r="K5" i="17"/>
  <c r="G138" i="27"/>
  <c r="H138" i="27"/>
  <c r="BG138" i="27" s="1"/>
  <c r="I138" i="27"/>
  <c r="J138" i="27"/>
  <c r="K138" i="27"/>
  <c r="W138" i="27" a="1"/>
  <c r="W138" i="27" s="1"/>
  <c r="C51" i="18"/>
  <c r="L51" i="18"/>
  <c r="R51" i="18"/>
  <c r="S51" i="18"/>
  <c r="T51" i="18"/>
  <c r="C42" i="18"/>
  <c r="L42" i="18"/>
  <c r="R42" i="18"/>
  <c r="S42" i="18"/>
  <c r="T42" i="18"/>
  <c r="C41" i="18"/>
  <c r="L41" i="18"/>
  <c r="R41" i="18"/>
  <c r="S41" i="18"/>
  <c r="T41" i="18"/>
  <c r="C40" i="18"/>
  <c r="L40" i="18"/>
  <c r="R40" i="18"/>
  <c r="S40" i="18"/>
  <c r="T40" i="18"/>
  <c r="K113" i="28"/>
  <c r="K114" i="28"/>
  <c r="H114" i="28"/>
  <c r="E114" i="28"/>
  <c r="H113" i="28"/>
  <c r="E113" i="28"/>
  <c r="AE355" i="17"/>
  <c r="AE356" i="17"/>
  <c r="AE357" i="17"/>
  <c r="AE358" i="17"/>
  <c r="AE359" i="17"/>
  <c r="AE360" i="17"/>
  <c r="AE361" i="17"/>
  <c r="AE362" i="17"/>
  <c r="AE363" i="17"/>
  <c r="AE364" i="17"/>
  <c r="AE365" i="17"/>
  <c r="AE366" i="17"/>
  <c r="AE367" i="17"/>
  <c r="AE368" i="17"/>
  <c r="AE369" i="17"/>
  <c r="AE370" i="17"/>
  <c r="AE371" i="17"/>
  <c r="AE372" i="17"/>
  <c r="AE354" i="17"/>
  <c r="AE353" i="17"/>
  <c r="BK953" i="27"/>
  <c r="BK61" i="27"/>
  <c r="AE349" i="17"/>
  <c r="AE348" i="17"/>
  <c r="AE345" i="17"/>
  <c r="AE344" i="17"/>
  <c r="BK962" i="27"/>
  <c r="BK85" i="27"/>
  <c r="AE341" i="17"/>
  <c r="AE340" i="17"/>
  <c r="AE339" i="17"/>
  <c r="AE338" i="17"/>
  <c r="AE336" i="17"/>
  <c r="AE335" i="17"/>
  <c r="AE332" i="17"/>
  <c r="AE331" i="17"/>
  <c r="AE330" i="17"/>
  <c r="AE329" i="17"/>
  <c r="AE328" i="17"/>
  <c r="AE327" i="17"/>
  <c r="AE326" i="17"/>
  <c r="BK933" i="27"/>
  <c r="BK27" i="27"/>
  <c r="BK289" i="27"/>
  <c r="AE321" i="17"/>
  <c r="AE320" i="17"/>
  <c r="AE319" i="17"/>
  <c r="AE318" i="17"/>
  <c r="AE317" i="17"/>
  <c r="AE316" i="17"/>
  <c r="AE315" i="17"/>
  <c r="AE314" i="17"/>
  <c r="AE313" i="17"/>
  <c r="AE312" i="17"/>
  <c r="AE311" i="17"/>
  <c r="AE310" i="17"/>
  <c r="AE309" i="17"/>
  <c r="BK322" i="27"/>
  <c r="AE307" i="17"/>
  <c r="AE306" i="17"/>
  <c r="AE305" i="17"/>
  <c r="AE304" i="17"/>
  <c r="AE303" i="17"/>
  <c r="AE302" i="17"/>
  <c r="AE301" i="17"/>
  <c r="AE300" i="17"/>
  <c r="AE299" i="17"/>
  <c r="AE298" i="17"/>
  <c r="AE297" i="17"/>
  <c r="AE296" i="17"/>
  <c r="AE295" i="17"/>
  <c r="AE294" i="17"/>
  <c r="AE293" i="17"/>
  <c r="AE291" i="17"/>
  <c r="AE290" i="17"/>
  <c r="AE289" i="17"/>
  <c r="BK274" i="27"/>
  <c r="BK1077" i="27"/>
  <c r="AE285" i="17"/>
  <c r="AE284" i="17"/>
  <c r="AE283" i="17"/>
  <c r="AE282" i="17"/>
  <c r="AE281" i="17"/>
  <c r="AE280" i="17"/>
  <c r="BK903" i="27"/>
  <c r="AE277" i="17"/>
  <c r="BK617" i="27"/>
  <c r="AE275" i="17"/>
  <c r="BK616" i="27"/>
  <c r="AE273" i="17"/>
  <c r="AE270" i="17"/>
  <c r="AE269" i="17"/>
  <c r="AE268" i="17"/>
  <c r="AE267" i="17"/>
  <c r="AE266" i="17"/>
  <c r="BK118" i="27"/>
  <c r="AE262" i="17"/>
  <c r="AE259" i="17"/>
  <c r="AE258" i="17"/>
  <c r="AE257" i="17"/>
  <c r="AE256" i="17"/>
  <c r="AE255" i="17"/>
  <c r="AE254" i="17"/>
  <c r="BK1004" i="27"/>
  <c r="BK319" i="27"/>
  <c r="AE251" i="17"/>
  <c r="AE250" i="17"/>
  <c r="AE249" i="17"/>
  <c r="AE248" i="17"/>
  <c r="BK144" i="27"/>
  <c r="BK132" i="27"/>
  <c r="BK614" i="27"/>
  <c r="AE237" i="17"/>
  <c r="AE236" i="17"/>
  <c r="AE235" i="17"/>
  <c r="AE234" i="17"/>
  <c r="AE233" i="17"/>
  <c r="AE232" i="17"/>
  <c r="AE231" i="17"/>
  <c r="AE230" i="17"/>
  <c r="BK919" i="27"/>
  <c r="AE227" i="17"/>
  <c r="BK292" i="27"/>
  <c r="BK577" i="27"/>
  <c r="AE224" i="17"/>
  <c r="AE223" i="17"/>
  <c r="AE222" i="17"/>
  <c r="AE221" i="17"/>
  <c r="AE220" i="17"/>
  <c r="AE219" i="17"/>
  <c r="AE218" i="17"/>
  <c r="AE217" i="17"/>
  <c r="AE216" i="17"/>
  <c r="AE215" i="17"/>
  <c r="AE214" i="17"/>
  <c r="AE213" i="17"/>
  <c r="AE212" i="17"/>
  <c r="AE211" i="17"/>
  <c r="AE210" i="17"/>
  <c r="AE209" i="17"/>
  <c r="AE208" i="17"/>
  <c r="AE207" i="17"/>
  <c r="AE206" i="17"/>
  <c r="AE205" i="17"/>
  <c r="AE203" i="17"/>
  <c r="BK290" i="27"/>
  <c r="AE201" i="17"/>
  <c r="AE200" i="17"/>
  <c r="AE199" i="17"/>
  <c r="BK1086" i="27"/>
  <c r="AE195" i="17"/>
  <c r="AE193" i="17"/>
  <c r="AE192" i="17"/>
  <c r="AE191" i="17"/>
  <c r="AE190" i="17"/>
  <c r="AE189" i="17"/>
  <c r="AE188" i="17"/>
  <c r="AE187" i="17"/>
  <c r="AE186" i="17"/>
  <c r="AE183" i="17"/>
  <c r="AE182" i="17"/>
  <c r="AE180" i="17"/>
  <c r="AE179" i="17"/>
  <c r="AE173" i="17"/>
  <c r="AE172" i="17"/>
  <c r="AE171" i="17"/>
  <c r="AE170" i="17"/>
  <c r="AE169" i="17"/>
  <c r="AE168" i="17"/>
  <c r="AE167" i="17"/>
  <c r="BK749" i="27"/>
  <c r="AE164" i="17"/>
  <c r="BK277" i="27"/>
  <c r="AE161" i="17"/>
  <c r="AE160" i="17"/>
  <c r="BK148" i="27"/>
  <c r="BK133" i="27"/>
  <c r="AE156" i="17"/>
  <c r="AE155" i="17"/>
  <c r="AE154" i="17"/>
  <c r="AE153" i="17"/>
  <c r="BK633" i="27"/>
  <c r="AE150" i="17"/>
  <c r="AE149" i="17"/>
  <c r="AE146" i="17"/>
  <c r="AE145" i="17"/>
  <c r="AE144" i="17"/>
  <c r="AE143" i="17"/>
  <c r="AE142" i="17"/>
  <c r="AE141" i="17"/>
  <c r="AE140" i="17"/>
  <c r="AE139" i="17"/>
  <c r="AE138" i="17"/>
  <c r="AE137" i="17"/>
  <c r="AE136" i="17"/>
  <c r="AE135" i="17"/>
  <c r="AE134" i="17"/>
  <c r="AE133" i="17"/>
  <c r="BK560" i="27"/>
  <c r="AE131" i="17"/>
  <c r="AE130" i="17"/>
  <c r="AE129" i="17"/>
  <c r="AE128" i="17"/>
  <c r="AE127" i="17"/>
  <c r="AE126" i="17"/>
  <c r="BK1024" i="27"/>
  <c r="BK760" i="27"/>
  <c r="AE123" i="17"/>
  <c r="AE122" i="17"/>
  <c r="AE121" i="17"/>
  <c r="AE120" i="17"/>
  <c r="AE118" i="17"/>
  <c r="AE117" i="17"/>
  <c r="BK966" i="27"/>
  <c r="BK98" i="27"/>
  <c r="AE114" i="17"/>
  <c r="AE113" i="17"/>
  <c r="BK291" i="27"/>
  <c r="AE105" i="17"/>
  <c r="AE104" i="17"/>
  <c r="AE103" i="17"/>
  <c r="BK51" i="27"/>
  <c r="AE100" i="17"/>
  <c r="AE99" i="17"/>
  <c r="AE98" i="17"/>
  <c r="AE97" i="17"/>
  <c r="AE96" i="17"/>
  <c r="AE95" i="17"/>
  <c r="AE94" i="17"/>
  <c r="AE93" i="17"/>
  <c r="AE92" i="17"/>
  <c r="AE91" i="17"/>
  <c r="AE90" i="17"/>
  <c r="AE89" i="17"/>
  <c r="AE88" i="17"/>
  <c r="AE86" i="17"/>
  <c r="AE85" i="17"/>
  <c r="AE84" i="17"/>
  <c r="AE82" i="17"/>
  <c r="AE81" i="17"/>
  <c r="AE80" i="17"/>
  <c r="AE79" i="17"/>
  <c r="AE78" i="17"/>
  <c r="AE77" i="17"/>
  <c r="AE76" i="17"/>
  <c r="BK278" i="27"/>
  <c r="BK921" i="27"/>
  <c r="AE70" i="17"/>
  <c r="BK275" i="27"/>
  <c r="AE67" i="17"/>
  <c r="AE66" i="17"/>
  <c r="AE65" i="17"/>
  <c r="AE64" i="17"/>
  <c r="AE63" i="17"/>
  <c r="AE62" i="17"/>
  <c r="AE61" i="17"/>
  <c r="AE60" i="17"/>
  <c r="AE59" i="17"/>
  <c r="AE58" i="17"/>
  <c r="AE57" i="17"/>
  <c r="AE56" i="17"/>
  <c r="AE55" i="17"/>
  <c r="AE54" i="17"/>
  <c r="AE53" i="17"/>
  <c r="AE52" i="17"/>
  <c r="AE51" i="17"/>
  <c r="AE50" i="17"/>
  <c r="AE49" i="17"/>
  <c r="AE48" i="17"/>
  <c r="AE47" i="17"/>
  <c r="BK847" i="27"/>
  <c r="AE37" i="17"/>
  <c r="AE36" i="17"/>
  <c r="AE35" i="17"/>
  <c r="AE34" i="17"/>
  <c r="AE33" i="17"/>
  <c r="AE32" i="17"/>
  <c r="AE31" i="17"/>
  <c r="AE30" i="17"/>
  <c r="BK711" i="27"/>
  <c r="BK1048" i="27"/>
  <c r="BK550" i="27"/>
  <c r="AE23" i="17"/>
  <c r="AE22" i="17"/>
  <c r="AE21" i="17"/>
  <c r="AE20" i="17"/>
  <c r="BK755" i="27"/>
  <c r="AE17" i="17"/>
  <c r="AE16" i="17"/>
  <c r="AE15" i="17"/>
  <c r="AE14" i="17"/>
  <c r="AE13" i="17"/>
  <c r="AE12" i="17"/>
  <c r="BK673" i="27"/>
  <c r="AE7" i="17"/>
  <c r="AE6" i="17"/>
  <c r="BK1039" i="27"/>
  <c r="BK70" i="27"/>
  <c r="AE3" i="17"/>
  <c r="AE2" i="17"/>
  <c r="K125" i="28"/>
  <c r="K126" i="28"/>
  <c r="K127" i="28"/>
  <c r="K128" i="28"/>
  <c r="K129" i="28"/>
  <c r="K130" i="28"/>
  <c r="K131" i="28"/>
  <c r="K132" i="28"/>
  <c r="K133" i="28"/>
  <c r="K134" i="28"/>
  <c r="K135" i="28"/>
  <c r="K136" i="28"/>
  <c r="K137" i="28"/>
  <c r="K138" i="28"/>
  <c r="K139" i="28"/>
  <c r="K140" i="28"/>
  <c r="K141" i="28"/>
  <c r="K142" i="28"/>
  <c r="K143" i="28"/>
  <c r="K144" i="28"/>
  <c r="K145" i="28"/>
  <c r="K146" i="28"/>
  <c r="K147" i="28"/>
  <c r="K148" i="28"/>
  <c r="K149" i="28"/>
  <c r="K150" i="28"/>
  <c r="K151" i="28"/>
  <c r="K152" i="28"/>
  <c r="K153" i="28"/>
  <c r="K154" i="28"/>
  <c r="K155" i="28"/>
  <c r="K156" i="28"/>
  <c r="K157" i="28"/>
  <c r="K124" i="28"/>
  <c r="W1086" i="27" a="1"/>
  <c r="W1086" i="27" s="1"/>
  <c r="K1086" i="27"/>
  <c r="J1086" i="27"/>
  <c r="I1086" i="27"/>
  <c r="H1086" i="27"/>
  <c r="G1086" i="27"/>
  <c r="A1086" i="27"/>
  <c r="R298" i="18"/>
  <c r="S298" i="18"/>
  <c r="T298" i="18"/>
  <c r="R299" i="18"/>
  <c r="S299" i="18"/>
  <c r="T299" i="18"/>
  <c r="L298" i="18"/>
  <c r="L299" i="18"/>
  <c r="C298" i="18"/>
  <c r="C299" i="18"/>
  <c r="K197" i="17"/>
  <c r="BF138" i="27" l="1"/>
  <c r="AU138" i="27"/>
  <c r="BF1086" i="27"/>
  <c r="AU1086" i="27"/>
  <c r="BK1087" i="27"/>
  <c r="BK1088" i="27"/>
  <c r="BK1089" i="27"/>
  <c r="BK138" i="27"/>
  <c r="BJ138" i="27"/>
  <c r="BH138" i="27"/>
  <c r="O51" i="18"/>
  <c r="O42" i="18"/>
  <c r="O41" i="18"/>
  <c r="D41" i="18" s="1"/>
  <c r="O40" i="18"/>
  <c r="D40" i="18" s="1"/>
  <c r="BK66" i="27"/>
  <c r="BK330" i="27"/>
  <c r="BK1041" i="27"/>
  <c r="BK1085" i="27"/>
  <c r="BK65" i="27"/>
  <c r="BK930" i="27"/>
  <c r="BK55" i="27"/>
  <c r="BK941" i="27"/>
  <c r="BK131" i="27"/>
  <c r="BK41" i="27"/>
  <c r="BK331" i="27"/>
  <c r="BK42" i="27"/>
  <c r="BK613" i="27"/>
  <c r="BK942" i="27"/>
  <c r="BK830" i="27"/>
  <c r="BK14" i="27"/>
  <c r="BK575" i="27"/>
  <c r="BK56" i="27"/>
  <c r="BK576" i="27"/>
  <c r="BK943" i="27"/>
  <c r="BK78" i="27"/>
  <c r="BK19" i="27"/>
  <c r="BK79" i="27"/>
  <c r="BK22" i="27"/>
  <c r="BK57" i="27"/>
  <c r="BK80" i="27"/>
  <c r="BK920" i="27"/>
  <c r="BK950" i="27"/>
  <c r="BK23" i="27"/>
  <c r="BK62" i="27"/>
  <c r="BK81" i="27"/>
  <c r="BK925" i="27"/>
  <c r="BK951" i="27"/>
  <c r="BK24" i="27"/>
  <c r="BK63" i="27"/>
  <c r="BK82" i="27"/>
  <c r="BK327" i="27"/>
  <c r="BK926" i="27"/>
  <c r="BK952" i="27"/>
  <c r="BK34" i="27"/>
  <c r="BK64" i="27"/>
  <c r="BK83" i="27"/>
  <c r="BK329" i="27"/>
  <c r="BK929" i="27"/>
  <c r="BK1005" i="27"/>
  <c r="BK88" i="27"/>
  <c r="BK99" i="27"/>
  <c r="BK145" i="27"/>
  <c r="BK279" i="27"/>
  <c r="BK102" i="27"/>
  <c r="BK134" i="27"/>
  <c r="BK280" i="27"/>
  <c r="BK539" i="27"/>
  <c r="BK987" i="27"/>
  <c r="BK103" i="27"/>
  <c r="BK541" i="27"/>
  <c r="BK989" i="27"/>
  <c r="BK91" i="27"/>
  <c r="BK137" i="27"/>
  <c r="BK186" i="27"/>
  <c r="BK282" i="27"/>
  <c r="BK522" i="27"/>
  <c r="BK547" i="27"/>
  <c r="BK831" i="27"/>
  <c r="BK106" i="27"/>
  <c r="BK199" i="27"/>
  <c r="BK288" i="27"/>
  <c r="BK523" i="27"/>
  <c r="BK993" i="27"/>
  <c r="BK9" i="27"/>
  <c r="BK31" i="27"/>
  <c r="BK73" i="27"/>
  <c r="BK96" i="27"/>
  <c r="BK107" i="27"/>
  <c r="BK140" i="27"/>
  <c r="BK235" i="27"/>
  <c r="BK527" i="27"/>
  <c r="BK554" i="27"/>
  <c r="BK674" i="27"/>
  <c r="BK902" i="27"/>
  <c r="BK931" i="27"/>
  <c r="BK998" i="27"/>
  <c r="BK10" i="27"/>
  <c r="BK32" i="27"/>
  <c r="BK58" i="27"/>
  <c r="BK74" i="27"/>
  <c r="BK86" i="27"/>
  <c r="BK97" i="27"/>
  <c r="BK129" i="27"/>
  <c r="BK143" i="27"/>
  <c r="BK239" i="27"/>
  <c r="BK528" i="27"/>
  <c r="BK559" i="27"/>
  <c r="BK694" i="27"/>
  <c r="BK905" i="27"/>
  <c r="BK938" i="27"/>
  <c r="BK1002" i="27"/>
  <c r="BK1072" i="27"/>
  <c r="BK538" i="27"/>
  <c r="BK986" i="27"/>
  <c r="BK89" i="27"/>
  <c r="BK90" i="27"/>
  <c r="BK135" i="27"/>
  <c r="BK185" i="27"/>
  <c r="BK281" i="27"/>
  <c r="BK105" i="27"/>
  <c r="BK990" i="27"/>
  <c r="BK95" i="27"/>
  <c r="BK139" i="27"/>
  <c r="BK549" i="27"/>
  <c r="BK11" i="27"/>
  <c r="BK33" i="27"/>
  <c r="BK59" i="27"/>
  <c r="BK75" i="27"/>
  <c r="BK87" i="27"/>
  <c r="BK130" i="27"/>
  <c r="BK249" i="27"/>
  <c r="BK537" i="27"/>
  <c r="BK906" i="27"/>
  <c r="BK939" i="27"/>
  <c r="BK1003" i="27"/>
  <c r="BK1075" i="27"/>
  <c r="BK1012" i="27"/>
  <c r="BK756" i="27"/>
  <c r="BK1010" i="27"/>
  <c r="BK754" i="27"/>
  <c r="BK1009" i="27"/>
  <c r="BK1008" i="27"/>
  <c r="BK759" i="27"/>
  <c r="BK758" i="27"/>
  <c r="BK757" i="27"/>
  <c r="BK1013" i="27"/>
  <c r="BK1011" i="27"/>
  <c r="BK980" i="27"/>
  <c r="BK983" i="27"/>
  <c r="BK982" i="27"/>
  <c r="BK981" i="27"/>
  <c r="BK979" i="27"/>
  <c r="BK978" i="27"/>
  <c r="BK977" i="27"/>
  <c r="BK976" i="27"/>
  <c r="BK45" i="27"/>
  <c r="BK44" i="27"/>
  <c r="BK50" i="27"/>
  <c r="BK48" i="27"/>
  <c r="BK49" i="27"/>
  <c r="BK47" i="27"/>
  <c r="BK46" i="27"/>
  <c r="BK160" i="27"/>
  <c r="BK740" i="27"/>
  <c r="BK732" i="27"/>
  <c r="BK724" i="27"/>
  <c r="BK736" i="27"/>
  <c r="BK727" i="27"/>
  <c r="BK744" i="27"/>
  <c r="BK735" i="27"/>
  <c r="BK726" i="27"/>
  <c r="BK741" i="27"/>
  <c r="BK729" i="27"/>
  <c r="BK739" i="27"/>
  <c r="BK728" i="27"/>
  <c r="BK738" i="27"/>
  <c r="BK725" i="27"/>
  <c r="BK730" i="27"/>
  <c r="BK743" i="27"/>
  <c r="BK722" i="27"/>
  <c r="BK742" i="27"/>
  <c r="BK721" i="27"/>
  <c r="BK737" i="27"/>
  <c r="BK720" i="27"/>
  <c r="BK734" i="27"/>
  <c r="BK723" i="27"/>
  <c r="BK1019" i="27"/>
  <c r="BK1018" i="27"/>
  <c r="BK1017" i="27"/>
  <c r="BK1015" i="27"/>
  <c r="BK1014" i="27"/>
  <c r="BK1016" i="27"/>
  <c r="BK716" i="27"/>
  <c r="BK708" i="27"/>
  <c r="BK718" i="27"/>
  <c r="BK709" i="27"/>
  <c r="BK717" i="27"/>
  <c r="BK707" i="27"/>
  <c r="BK715" i="27"/>
  <c r="BK714" i="27"/>
  <c r="BK713" i="27"/>
  <c r="BK710" i="27"/>
  <c r="BK705" i="27"/>
  <c r="BK719" i="27"/>
  <c r="BK706" i="27"/>
  <c r="BK868" i="27"/>
  <c r="BK860" i="27"/>
  <c r="BK852" i="27"/>
  <c r="BK844" i="27"/>
  <c r="BK836" i="27"/>
  <c r="BK828" i="27"/>
  <c r="BK620" i="27"/>
  <c r="BK864" i="27"/>
  <c r="BK855" i="27"/>
  <c r="BK846" i="27"/>
  <c r="BK837" i="27"/>
  <c r="BK827" i="27"/>
  <c r="BK863" i="27"/>
  <c r="BK854" i="27"/>
  <c r="BK845" i="27"/>
  <c r="BK835" i="27"/>
  <c r="BK862" i="27"/>
  <c r="BK850" i="27"/>
  <c r="BK839" i="27"/>
  <c r="BK619" i="27"/>
  <c r="BK861" i="27"/>
  <c r="BK849" i="27"/>
  <c r="BK838" i="27"/>
  <c r="BK618" i="27"/>
  <c r="BK859" i="27"/>
  <c r="BK848" i="27"/>
  <c r="BK834" i="27"/>
  <c r="BK866" i="27"/>
  <c r="BK843" i="27"/>
  <c r="BK829" i="27"/>
  <c r="BK841" i="27"/>
  <c r="BK856" i="27"/>
  <c r="BK833" i="27"/>
  <c r="BK853" i="27"/>
  <c r="BK832" i="27"/>
  <c r="BK621" i="27"/>
  <c r="BK865" i="27"/>
  <c r="BK842" i="27"/>
  <c r="BK858" i="27"/>
  <c r="BK857" i="27"/>
  <c r="BK840" i="27"/>
  <c r="BK622" i="27"/>
  <c r="BK948" i="27"/>
  <c r="BK949" i="27"/>
  <c r="BK660" i="27"/>
  <c r="BK652" i="27"/>
  <c r="BK644" i="27"/>
  <c r="BK636" i="27"/>
  <c r="BK654" i="27"/>
  <c r="BK645" i="27"/>
  <c r="BK635" i="27"/>
  <c r="BK662" i="27"/>
  <c r="BK653" i="27"/>
  <c r="BK643" i="27"/>
  <c r="BK634" i="27"/>
  <c r="BK656" i="27"/>
  <c r="BK642" i="27"/>
  <c r="BK655" i="27"/>
  <c r="BK641" i="27"/>
  <c r="BK651" i="27"/>
  <c r="BK640" i="27"/>
  <c r="BK649" i="27"/>
  <c r="BK647" i="27"/>
  <c r="BK661" i="27"/>
  <c r="BK646" i="27"/>
  <c r="BK659" i="27"/>
  <c r="BK639" i="27"/>
  <c r="BK658" i="27"/>
  <c r="BK648" i="27"/>
  <c r="BK638" i="27"/>
  <c r="BK125" i="27"/>
  <c r="BK126" i="27"/>
  <c r="BK127" i="27"/>
  <c r="BK161" i="27"/>
  <c r="BK264" i="27"/>
  <c r="BK712" i="27"/>
  <c r="BK851" i="27"/>
  <c r="BK128" i="27"/>
  <c r="BK171" i="27"/>
  <c r="BK224" i="27"/>
  <c r="BK650" i="27"/>
  <c r="BK731" i="27"/>
  <c r="BK867" i="27"/>
  <c r="BK700" i="27"/>
  <c r="BK692" i="27"/>
  <c r="BK684" i="27"/>
  <c r="BK676" i="27"/>
  <c r="BK668" i="27"/>
  <c r="BK699" i="27"/>
  <c r="BK690" i="27"/>
  <c r="BK681" i="27"/>
  <c r="BK672" i="27"/>
  <c r="BK663" i="27"/>
  <c r="BK698" i="27"/>
  <c r="BK689" i="27"/>
  <c r="BK680" i="27"/>
  <c r="BK671" i="27"/>
  <c r="BK704" i="27"/>
  <c r="BK693" i="27"/>
  <c r="BK679" i="27"/>
  <c r="BK667" i="27"/>
  <c r="BK703" i="27"/>
  <c r="BK691" i="27"/>
  <c r="BK678" i="27"/>
  <c r="BK666" i="27"/>
  <c r="BK702" i="27"/>
  <c r="BK688" i="27"/>
  <c r="BK677" i="27"/>
  <c r="BK665" i="27"/>
  <c r="BK687" i="27"/>
  <c r="BK670" i="27"/>
  <c r="BK685" i="27"/>
  <c r="BK664" i="27"/>
  <c r="BK701" i="27"/>
  <c r="BK683" i="27"/>
  <c r="BK697" i="27"/>
  <c r="BK682" i="27"/>
  <c r="BK696" i="27"/>
  <c r="BK675" i="27"/>
  <c r="BK686" i="27"/>
  <c r="BK669" i="27"/>
  <c r="BK628" i="27"/>
  <c r="BK626" i="27"/>
  <c r="BK625" i="27"/>
  <c r="BK631" i="27"/>
  <c r="BK630" i="27"/>
  <c r="BK629" i="27"/>
  <c r="BK632" i="27"/>
  <c r="BK624" i="27"/>
  <c r="BK623" i="27"/>
  <c r="BK627" i="27"/>
  <c r="BK972" i="27"/>
  <c r="BK974" i="27"/>
  <c r="BK973" i="27"/>
  <c r="BK971" i="27"/>
  <c r="BK970" i="27"/>
  <c r="BK969" i="27"/>
  <c r="BK975" i="27"/>
  <c r="BK968" i="27"/>
  <c r="BK1020" i="27"/>
  <c r="BK1022" i="27"/>
  <c r="BK1021" i="27"/>
  <c r="BK1023" i="27"/>
  <c r="BK124" i="27"/>
  <c r="BK123" i="27"/>
  <c r="BK748" i="27"/>
  <c r="BK745" i="27"/>
  <c r="BK753" i="27"/>
  <c r="BK752" i="27"/>
  <c r="BK751" i="27"/>
  <c r="BK750" i="27"/>
  <c r="BK747" i="27"/>
  <c r="BK746" i="27"/>
  <c r="BK604" i="27"/>
  <c r="BK608" i="27"/>
  <c r="BK607" i="27"/>
  <c r="BK606" i="27"/>
  <c r="BK605" i="27"/>
  <c r="BK610" i="27"/>
  <c r="BK609" i="27"/>
  <c r="BK117" i="27"/>
  <c r="BK109" i="27"/>
  <c r="BK116" i="27"/>
  <c r="BK108" i="27"/>
  <c r="BK114" i="27"/>
  <c r="BK122" i="27"/>
  <c r="BK121" i="27"/>
  <c r="BK111" i="27"/>
  <c r="BK110" i="27"/>
  <c r="BK119" i="27"/>
  <c r="BK113" i="27"/>
  <c r="BK112" i="27"/>
  <c r="BK120" i="27"/>
  <c r="BK286" i="27"/>
  <c r="BK287" i="27"/>
  <c r="BK1068" i="27"/>
  <c r="BK1065" i="27"/>
  <c r="BK1064" i="27"/>
  <c r="BK1070" i="27"/>
  <c r="BK270" i="27"/>
  <c r="BK262" i="27"/>
  <c r="BK254" i="27"/>
  <c r="BK246" i="27"/>
  <c r="BK238" i="27"/>
  <c r="BK230" i="27"/>
  <c r="BK222" i="27"/>
  <c r="BK214" i="27"/>
  <c r="BK206" i="27"/>
  <c r="BK198" i="27"/>
  <c r="BK190" i="27"/>
  <c r="BK182" i="27"/>
  <c r="BK174" i="27"/>
  <c r="BK166" i="27"/>
  <c r="BK158" i="27"/>
  <c r="BK150" i="27"/>
  <c r="BK1069" i="27"/>
  <c r="BK269" i="27"/>
  <c r="BK261" i="27"/>
  <c r="BK253" i="27"/>
  <c r="BK245" i="27"/>
  <c r="BK237" i="27"/>
  <c r="BK229" i="27"/>
  <c r="BK221" i="27"/>
  <c r="BK213" i="27"/>
  <c r="BK205" i="27"/>
  <c r="BK197" i="27"/>
  <c r="BK189" i="27"/>
  <c r="BK181" i="27"/>
  <c r="BK173" i="27"/>
  <c r="BK165" i="27"/>
  <c r="BK157" i="27"/>
  <c r="BK149" i="27"/>
  <c r="BK1067" i="27"/>
  <c r="BK268" i="27"/>
  <c r="BK260" i="27"/>
  <c r="BK252" i="27"/>
  <c r="BK244" i="27"/>
  <c r="BK236" i="27"/>
  <c r="BK228" i="27"/>
  <c r="BK220" i="27"/>
  <c r="BK212" i="27"/>
  <c r="BK204" i="27"/>
  <c r="BK196" i="27"/>
  <c r="BK188" i="27"/>
  <c r="BK180" i="27"/>
  <c r="BK172" i="27"/>
  <c r="BK164" i="27"/>
  <c r="BK273" i="27"/>
  <c r="BK259" i="27"/>
  <c r="BK248" i="27"/>
  <c r="BK234" i="27"/>
  <c r="BK223" i="27"/>
  <c r="BK209" i="27"/>
  <c r="BK195" i="27"/>
  <c r="BK184" i="27"/>
  <c r="BK170" i="27"/>
  <c r="BK159" i="27"/>
  <c r="BK271" i="27"/>
  <c r="BK243" i="27"/>
  <c r="BK218" i="27"/>
  <c r="BK193" i="27"/>
  <c r="BK168" i="27"/>
  <c r="BK256" i="27"/>
  <c r="BK242" i="27"/>
  <c r="BK231" i="27"/>
  <c r="BK217" i="27"/>
  <c r="BK203" i="27"/>
  <c r="BK178" i="27"/>
  <c r="BK167" i="27"/>
  <c r="BK1071" i="27"/>
  <c r="BK227" i="27"/>
  <c r="BK202" i="27"/>
  <c r="BK177" i="27"/>
  <c r="BK153" i="27"/>
  <c r="BK1066" i="27"/>
  <c r="BK265" i="27"/>
  <c r="BK240" i="27"/>
  <c r="BK215" i="27"/>
  <c r="BK187" i="27"/>
  <c r="BK162" i="27"/>
  <c r="BK152" i="27"/>
  <c r="BK272" i="27"/>
  <c r="BK258" i="27"/>
  <c r="BK247" i="27"/>
  <c r="BK233" i="27"/>
  <c r="BK219" i="27"/>
  <c r="BK208" i="27"/>
  <c r="BK194" i="27"/>
  <c r="BK183" i="27"/>
  <c r="BK169" i="27"/>
  <c r="BK156" i="27"/>
  <c r="BK257" i="27"/>
  <c r="BK232" i="27"/>
  <c r="BK207" i="27"/>
  <c r="BK179" i="27"/>
  <c r="BK155" i="27"/>
  <c r="BK267" i="27"/>
  <c r="BK192" i="27"/>
  <c r="BK154" i="27"/>
  <c r="BK266" i="27"/>
  <c r="BK255" i="27"/>
  <c r="BK241" i="27"/>
  <c r="BK216" i="27"/>
  <c r="BK191" i="27"/>
  <c r="BK163" i="27"/>
  <c r="BK251" i="27"/>
  <c r="BK226" i="27"/>
  <c r="BK201" i="27"/>
  <c r="BK176" i="27"/>
  <c r="BK115" i="27"/>
  <c r="BK151" i="27"/>
  <c r="BK200" i="27"/>
  <c r="BK250" i="27"/>
  <c r="BK695" i="27"/>
  <c r="BK1047" i="27"/>
  <c r="BK1046" i="27"/>
  <c r="BK1045" i="27"/>
  <c r="BK1050" i="27"/>
  <c r="BK1049" i="27"/>
  <c r="BK53" i="27"/>
  <c r="BK52" i="27"/>
  <c r="BK147" i="27"/>
  <c r="BK146" i="27"/>
  <c r="BK916" i="27"/>
  <c r="BK910" i="27"/>
  <c r="BK918" i="27"/>
  <c r="BK909" i="27"/>
  <c r="BK912" i="27"/>
  <c r="BK911" i="27"/>
  <c r="BK915" i="27"/>
  <c r="BK917" i="27"/>
  <c r="BK914" i="27"/>
  <c r="BK913" i="27"/>
  <c r="BK612" i="27"/>
  <c r="BK615" i="27"/>
  <c r="BK611" i="27"/>
  <c r="BK210" i="27"/>
  <c r="BK263" i="27"/>
  <c r="BK967" i="27"/>
  <c r="BK946" i="27"/>
  <c r="BK945" i="27"/>
  <c r="BK947" i="27"/>
  <c r="BK944" i="27"/>
  <c r="BK43" i="27"/>
  <c r="BK211" i="27"/>
  <c r="BK637" i="27"/>
  <c r="BK1063" i="27"/>
  <c r="BK54" i="27"/>
  <c r="BK175" i="27"/>
  <c r="BK225" i="27"/>
  <c r="BK657" i="27"/>
  <c r="BK733" i="27"/>
  <c r="BK1025" i="27"/>
  <c r="BK572" i="27"/>
  <c r="BK564" i="27"/>
  <c r="BK571" i="27"/>
  <c r="BK562" i="27"/>
  <c r="BK570" i="27"/>
  <c r="BK569" i="27"/>
  <c r="BK568" i="27"/>
  <c r="BK567" i="27"/>
  <c r="BK563" i="27"/>
  <c r="BK318" i="27"/>
  <c r="BK317" i="27"/>
  <c r="BK316" i="27"/>
  <c r="BK3" i="27"/>
  <c r="BK25" i="27"/>
  <c r="BK16" i="27"/>
  <c r="BK38" i="27"/>
  <c r="BK321" i="27"/>
  <c r="BK566" i="27"/>
  <c r="BK923" i="27"/>
  <c r="BK922" i="27"/>
  <c r="BK7" i="27"/>
  <c r="BK283" i="27"/>
  <c r="BK529" i="27"/>
  <c r="BK573" i="27"/>
  <c r="BK961" i="27"/>
  <c r="BK999" i="27"/>
  <c r="BK580" i="27"/>
  <c r="BK581" i="27"/>
  <c r="BK579" i="27"/>
  <c r="BK583" i="27"/>
  <c r="BK582" i="27"/>
  <c r="BK578" i="27"/>
  <c r="BK584" i="27"/>
  <c r="BK1044" i="27"/>
  <c r="BK77" i="27"/>
  <c r="BK69" i="27"/>
  <c r="BK1043" i="27"/>
  <c r="BK76" i="27"/>
  <c r="BK68" i="27"/>
  <c r="BK1042" i="27"/>
  <c r="BK1038" i="27"/>
  <c r="BK293" i="27"/>
  <c r="BK328" i="27"/>
  <c r="BK335" i="27"/>
  <c r="BK326" i="27"/>
  <c r="BK334" i="27"/>
  <c r="BK325" i="27"/>
  <c r="BK333" i="27"/>
  <c r="BK324" i="27"/>
  <c r="BK37" i="27"/>
  <c r="BK29" i="27"/>
  <c r="BK21" i="27"/>
  <c r="BK13" i="27"/>
  <c r="BK5" i="27"/>
  <c r="BK36" i="27"/>
  <c r="BK28" i="27"/>
  <c r="BK20" i="27"/>
  <c r="BK12" i="27"/>
  <c r="BK4" i="27"/>
  <c r="BK15" i="27"/>
  <c r="BK35" i="27"/>
  <c r="BK67" i="27"/>
  <c r="BK320" i="27"/>
  <c r="BK332" i="27"/>
  <c r="BK565" i="27"/>
  <c r="BK585" i="27"/>
  <c r="BK956" i="27"/>
  <c r="BK955" i="27"/>
  <c r="BK954" i="27"/>
  <c r="BK960" i="27"/>
  <c r="BK959" i="27"/>
  <c r="BK958" i="27"/>
  <c r="BK6" i="27"/>
  <c r="BK26" i="27"/>
  <c r="BK957" i="27"/>
  <c r="BK17" i="27"/>
  <c r="BK39" i="27"/>
  <c r="BK71" i="27"/>
  <c r="BH1086" i="27"/>
  <c r="BK548" i="27"/>
  <c r="BK540" i="27"/>
  <c r="BK532" i="27"/>
  <c r="BK524" i="27"/>
  <c r="BK553" i="27"/>
  <c r="BK544" i="27"/>
  <c r="BK535" i="27"/>
  <c r="BK526" i="27"/>
  <c r="BK552" i="27"/>
  <c r="BK543" i="27"/>
  <c r="BK534" i="27"/>
  <c r="BK525" i="27"/>
  <c r="BK546" i="27"/>
  <c r="BK533" i="27"/>
  <c r="BK521" i="27"/>
  <c r="BK545" i="27"/>
  <c r="BK531" i="27"/>
  <c r="BK555" i="27"/>
  <c r="BK542" i="27"/>
  <c r="BK530" i="27"/>
  <c r="BK101" i="27"/>
  <c r="BK93" i="27"/>
  <c r="BK100" i="27"/>
  <c r="BK92" i="27"/>
  <c r="BK764" i="27"/>
  <c r="BK763" i="27"/>
  <c r="BK762" i="27"/>
  <c r="BK765" i="27"/>
  <c r="BK761" i="27"/>
  <c r="BK556" i="27"/>
  <c r="BK561" i="27"/>
  <c r="BK558" i="27"/>
  <c r="BK557" i="27"/>
  <c r="BK285" i="27"/>
  <c r="BK284" i="27"/>
  <c r="BK1084" i="27"/>
  <c r="BK1083" i="27"/>
  <c r="BK1082" i="27"/>
  <c r="BK1081" i="27"/>
  <c r="BK142" i="27"/>
  <c r="BK141" i="27"/>
  <c r="BK908" i="27"/>
  <c r="BK900" i="27"/>
  <c r="BK901" i="27"/>
  <c r="BK899" i="27"/>
  <c r="BK907" i="27"/>
  <c r="BK1076" i="27"/>
  <c r="BK996" i="27"/>
  <c r="BK988" i="27"/>
  <c r="BK1074" i="27"/>
  <c r="BK1001" i="27"/>
  <c r="BK992" i="27"/>
  <c r="BK1073" i="27"/>
  <c r="BK1000" i="27"/>
  <c r="BK991" i="27"/>
  <c r="BK997" i="27"/>
  <c r="BK985" i="27"/>
  <c r="BK1080" i="27"/>
  <c r="BK995" i="27"/>
  <c r="BK984" i="27"/>
  <c r="BK1079" i="27"/>
  <c r="BK994" i="27"/>
  <c r="BK8" i="27"/>
  <c r="BK18" i="27"/>
  <c r="BK30" i="27"/>
  <c r="BK40" i="27"/>
  <c r="BK72" i="27"/>
  <c r="BK94" i="27"/>
  <c r="BK104" i="27"/>
  <c r="BK136" i="27"/>
  <c r="BK323" i="27"/>
  <c r="BK536" i="27"/>
  <c r="BK551" i="27"/>
  <c r="BK574" i="27"/>
  <c r="BK904" i="27"/>
  <c r="BK1040" i="27"/>
  <c r="BK1078" i="27"/>
  <c r="BK276" i="27"/>
  <c r="BK1006" i="27"/>
  <c r="BK940" i="27"/>
  <c r="BK932" i="27"/>
  <c r="BK924" i="27"/>
  <c r="BK937" i="27"/>
  <c r="BK928" i="27"/>
  <c r="BK936" i="27"/>
  <c r="BK927" i="27"/>
  <c r="BK60" i="27"/>
  <c r="BK84" i="27"/>
  <c r="BK934" i="27"/>
  <c r="BK1007" i="27"/>
  <c r="BK964" i="27"/>
  <c r="BK965" i="27"/>
  <c r="BK963" i="27"/>
  <c r="BK935" i="27"/>
  <c r="O299" i="18"/>
  <c r="D299" i="18" s="1"/>
  <c r="O298" i="18"/>
  <c r="D298" i="18" s="1"/>
  <c r="BG1086" i="27"/>
  <c r="M298" i="18"/>
  <c r="N298" i="18" s="1"/>
  <c r="BR138" i="27" l="1" a="1"/>
  <c r="BR138" i="27" s="1"/>
  <c r="P298" i="18"/>
  <c r="D51" i="18"/>
  <c r="D42" i="18"/>
  <c r="E119" i="28"/>
  <c r="E118" i="28"/>
  <c r="E117" i="28"/>
  <c r="E116" i="28"/>
  <c r="E115" i="28"/>
  <c r="M112" i="28"/>
  <c r="K112" i="28"/>
  <c r="H112" i="28"/>
  <c r="E112" i="28"/>
  <c r="M111" i="28"/>
  <c r="K111" i="28"/>
  <c r="H111" i="28"/>
  <c r="E111" i="28"/>
  <c r="M110" i="28"/>
  <c r="K110" i="28"/>
  <c r="H110" i="28"/>
  <c r="E110" i="28"/>
  <c r="M109" i="28"/>
  <c r="K109" i="28"/>
  <c r="H109" i="28"/>
  <c r="E109" i="28"/>
  <c r="M108" i="28"/>
  <c r="K108" i="28"/>
  <c r="H108" i="28"/>
  <c r="E108" i="28"/>
  <c r="B108" i="28"/>
  <c r="M107" i="28"/>
  <c r="K107" i="28"/>
  <c r="H107" i="28"/>
  <c r="E107" i="28"/>
  <c r="B107" i="28"/>
  <c r="M106" i="28"/>
  <c r="K106" i="28"/>
  <c r="H106" i="28"/>
  <c r="E106" i="28"/>
  <c r="B106" i="28"/>
  <c r="M105" i="28"/>
  <c r="K105" i="28"/>
  <c r="H105" i="28"/>
  <c r="E105" i="28"/>
  <c r="B105" i="28"/>
  <c r="M104" i="28"/>
  <c r="K104" i="28"/>
  <c r="H104" i="28"/>
  <c r="E104" i="28"/>
  <c r="B104" i="28"/>
  <c r="M103" i="28"/>
  <c r="K103" i="28"/>
  <c r="H103" i="28"/>
  <c r="E103" i="28"/>
  <c r="B103" i="28"/>
  <c r="M102" i="28"/>
  <c r="K102" i="28"/>
  <c r="H102" i="28"/>
  <c r="E102" i="28"/>
  <c r="B102" i="28"/>
  <c r="M101" i="28"/>
  <c r="K101" i="28"/>
  <c r="H101" i="28"/>
  <c r="E101" i="28"/>
  <c r="B101" i="28"/>
  <c r="M100" i="28"/>
  <c r="K100" i="28"/>
  <c r="H100" i="28"/>
  <c r="E100" i="28"/>
  <c r="B100" i="28"/>
  <c r="M99" i="28"/>
  <c r="K99" i="28"/>
  <c r="H99" i="28"/>
  <c r="E99" i="28"/>
  <c r="B99" i="28"/>
  <c r="M98" i="28"/>
  <c r="K98" i="28"/>
  <c r="H98" i="28"/>
  <c r="E98" i="28"/>
  <c r="B98" i="28"/>
  <c r="M97" i="28"/>
  <c r="K97" i="28"/>
  <c r="H97" i="28"/>
  <c r="E97" i="28"/>
  <c r="B97" i="28"/>
  <c r="M96" i="28"/>
  <c r="K96" i="28"/>
  <c r="H96" i="28"/>
  <c r="E96" i="28"/>
  <c r="B96" i="28"/>
  <c r="M95" i="28"/>
  <c r="K95" i="28"/>
  <c r="H95" i="28"/>
  <c r="E95" i="28"/>
  <c r="B95" i="28"/>
  <c r="M94" i="28"/>
  <c r="K94" i="28"/>
  <c r="H94" i="28"/>
  <c r="E94" i="28"/>
  <c r="B94" i="28"/>
  <c r="M93" i="28"/>
  <c r="K93" i="28"/>
  <c r="H93" i="28"/>
  <c r="E93" i="28"/>
  <c r="B93" i="28"/>
  <c r="M92" i="28"/>
  <c r="K92" i="28"/>
  <c r="H92" i="28"/>
  <c r="E92" i="28"/>
  <c r="B92" i="28"/>
  <c r="M91" i="28"/>
  <c r="K91" i="28"/>
  <c r="H91" i="28"/>
  <c r="E91" i="28"/>
  <c r="B91" i="28"/>
  <c r="M90" i="28"/>
  <c r="K90" i="28"/>
  <c r="H90" i="28"/>
  <c r="E90" i="28"/>
  <c r="B90" i="28"/>
  <c r="M89" i="28"/>
  <c r="K89" i="28"/>
  <c r="H89" i="28"/>
  <c r="E89" i="28"/>
  <c r="B89" i="28"/>
  <c r="M88" i="28"/>
  <c r="K88" i="28"/>
  <c r="H88" i="28"/>
  <c r="E88" i="28"/>
  <c r="B88" i="28"/>
  <c r="M87" i="28"/>
  <c r="K87" i="28"/>
  <c r="H87" i="28"/>
  <c r="E87" i="28"/>
  <c r="B87" i="28"/>
  <c r="M86" i="28"/>
  <c r="K86" i="28"/>
  <c r="H86" i="28"/>
  <c r="E86" i="28"/>
  <c r="B86" i="28"/>
  <c r="M85" i="28"/>
  <c r="K85" i="28"/>
  <c r="H85" i="28"/>
  <c r="E85" i="28"/>
  <c r="B85" i="28"/>
  <c r="M84" i="28"/>
  <c r="K84" i="28"/>
  <c r="H84" i="28"/>
  <c r="E84" i="28"/>
  <c r="B84" i="28"/>
  <c r="M83" i="28"/>
  <c r="K83" i="28"/>
  <c r="H83" i="28"/>
  <c r="E83" i="28"/>
  <c r="B83" i="28"/>
  <c r="M82" i="28"/>
  <c r="K82" i="28"/>
  <c r="H82" i="28"/>
  <c r="E82" i="28"/>
  <c r="B82" i="28"/>
  <c r="M81" i="28"/>
  <c r="K81" i="28"/>
  <c r="H81" i="28"/>
  <c r="E81" i="28"/>
  <c r="B81" i="28"/>
  <c r="M80" i="28"/>
  <c r="K80" i="28"/>
  <c r="H80" i="28"/>
  <c r="E80" i="28"/>
  <c r="B80" i="28"/>
  <c r="M79" i="28"/>
  <c r="K79" i="28"/>
  <c r="H79" i="28"/>
  <c r="E79" i="28"/>
  <c r="B79" i="28"/>
  <c r="M78" i="28"/>
  <c r="K78" i="28"/>
  <c r="H78" i="28"/>
  <c r="E78" i="28"/>
  <c r="B78" i="28"/>
  <c r="M77" i="28"/>
  <c r="K77" i="28"/>
  <c r="H77" i="28"/>
  <c r="E77" i="28"/>
  <c r="B77" i="28"/>
  <c r="M76" i="28"/>
  <c r="K76" i="28"/>
  <c r="H76" i="28"/>
  <c r="E76" i="28"/>
  <c r="B76" i="28"/>
  <c r="M75" i="28"/>
  <c r="K75" i="28"/>
  <c r="H75" i="28"/>
  <c r="E75" i="28"/>
  <c r="B75" i="28"/>
  <c r="M74" i="28"/>
  <c r="K74" i="28"/>
  <c r="H74" i="28"/>
  <c r="E74" i="28"/>
  <c r="B74" i="28"/>
  <c r="M73" i="28"/>
  <c r="K73" i="28"/>
  <c r="H73" i="28"/>
  <c r="E73" i="28"/>
  <c r="B73" i="28"/>
  <c r="M72" i="28"/>
  <c r="K72" i="28"/>
  <c r="H72" i="28"/>
  <c r="E72" i="28"/>
  <c r="B72" i="28"/>
  <c r="M71" i="28"/>
  <c r="K71" i="28"/>
  <c r="H71" i="28"/>
  <c r="E71" i="28"/>
  <c r="B71" i="28"/>
  <c r="M70" i="28"/>
  <c r="K70" i="28"/>
  <c r="H70" i="28"/>
  <c r="E70" i="28"/>
  <c r="B70" i="28"/>
  <c r="M69" i="28"/>
  <c r="K69" i="28"/>
  <c r="H69" i="28"/>
  <c r="E69" i="28"/>
  <c r="B69" i="28"/>
  <c r="M68" i="28"/>
  <c r="K68" i="28"/>
  <c r="H68" i="28"/>
  <c r="E68" i="28"/>
  <c r="B68" i="28"/>
  <c r="M67" i="28"/>
  <c r="K67" i="28"/>
  <c r="H67" i="28"/>
  <c r="E67" i="28"/>
  <c r="B67" i="28"/>
  <c r="M66" i="28"/>
  <c r="K66" i="28"/>
  <c r="H66" i="28"/>
  <c r="E66" i="28"/>
  <c r="B66" i="28"/>
  <c r="M65" i="28"/>
  <c r="K65" i="28"/>
  <c r="H65" i="28"/>
  <c r="E65" i="28"/>
  <c r="B65" i="28"/>
  <c r="M64" i="28"/>
  <c r="K64" i="28"/>
  <c r="H64" i="28"/>
  <c r="E64" i="28"/>
  <c r="B64" i="28"/>
  <c r="M63" i="28"/>
  <c r="K63" i="28"/>
  <c r="H63" i="28"/>
  <c r="E63" i="28"/>
  <c r="B63" i="28"/>
  <c r="M62" i="28"/>
  <c r="K62" i="28"/>
  <c r="H62" i="28"/>
  <c r="E62" i="28"/>
  <c r="B62" i="28"/>
  <c r="M61" i="28"/>
  <c r="K61" i="28"/>
  <c r="H61" i="28"/>
  <c r="E61" i="28"/>
  <c r="B61" i="28"/>
  <c r="M60" i="28"/>
  <c r="K60" i="28"/>
  <c r="H60" i="28"/>
  <c r="E60" i="28"/>
  <c r="B60" i="28"/>
  <c r="M59" i="28"/>
  <c r="K59" i="28"/>
  <c r="H59" i="28"/>
  <c r="E59" i="28"/>
  <c r="B59" i="28"/>
  <c r="M58" i="28"/>
  <c r="K58" i="28"/>
  <c r="H58" i="28"/>
  <c r="E58" i="28"/>
  <c r="B58" i="28"/>
  <c r="M57" i="28"/>
  <c r="K57" i="28"/>
  <c r="H57" i="28"/>
  <c r="E57" i="28"/>
  <c r="B57" i="28"/>
  <c r="M56" i="28"/>
  <c r="K56" i="28"/>
  <c r="H56" i="28"/>
  <c r="E56" i="28"/>
  <c r="B56" i="28"/>
  <c r="M55" i="28"/>
  <c r="K55" i="28"/>
  <c r="H55" i="28"/>
  <c r="E55" i="28"/>
  <c r="B55" i="28"/>
  <c r="M54" i="28"/>
  <c r="K54" i="28"/>
  <c r="H54" i="28"/>
  <c r="E54" i="28"/>
  <c r="B54" i="28"/>
  <c r="M53" i="28"/>
  <c r="K53" i="28"/>
  <c r="H53" i="28"/>
  <c r="E53" i="28"/>
  <c r="B53" i="28"/>
  <c r="M52" i="28"/>
  <c r="K52" i="28"/>
  <c r="H52" i="28"/>
  <c r="E52" i="28"/>
  <c r="B52" i="28"/>
  <c r="M51" i="28"/>
  <c r="K51" i="28"/>
  <c r="H51" i="28"/>
  <c r="E51" i="28"/>
  <c r="B51" i="28"/>
  <c r="M50" i="28"/>
  <c r="K50" i="28"/>
  <c r="H50" i="28"/>
  <c r="E50" i="28"/>
  <c r="B50" i="28"/>
  <c r="M49" i="28"/>
  <c r="K49" i="28"/>
  <c r="H49" i="28"/>
  <c r="E49" i="28"/>
  <c r="B49" i="28"/>
  <c r="M48" i="28"/>
  <c r="K48" i="28"/>
  <c r="H48" i="28"/>
  <c r="E48" i="28"/>
  <c r="B48" i="28"/>
  <c r="M47" i="28"/>
  <c r="K47" i="28"/>
  <c r="H47" i="28"/>
  <c r="E47" i="28"/>
  <c r="B47" i="28"/>
  <c r="M46" i="28"/>
  <c r="K46" i="28"/>
  <c r="H46" i="28"/>
  <c r="E46" i="28"/>
  <c r="B46" i="28"/>
  <c r="M45" i="28"/>
  <c r="K45" i="28"/>
  <c r="H45" i="28"/>
  <c r="E45" i="28"/>
  <c r="B45" i="28"/>
  <c r="M44" i="28"/>
  <c r="K44" i="28"/>
  <c r="H44" i="28"/>
  <c r="E44" i="28"/>
  <c r="B44" i="28"/>
  <c r="M43" i="28"/>
  <c r="K43" i="28"/>
  <c r="H43" i="28"/>
  <c r="E43" i="28"/>
  <c r="B43" i="28"/>
  <c r="M42" i="28"/>
  <c r="K42" i="28"/>
  <c r="H42" i="28"/>
  <c r="E42" i="28"/>
  <c r="B42" i="28"/>
  <c r="M41" i="28"/>
  <c r="K41" i="28"/>
  <c r="H41" i="28"/>
  <c r="E41" i="28"/>
  <c r="B41" i="28"/>
  <c r="M40" i="28"/>
  <c r="K40" i="28"/>
  <c r="H40" i="28"/>
  <c r="E40" i="28"/>
  <c r="B40" i="28"/>
  <c r="M39" i="28"/>
  <c r="K39" i="28"/>
  <c r="H39" i="28"/>
  <c r="E39" i="28"/>
  <c r="B39" i="28"/>
  <c r="M38" i="28"/>
  <c r="K38" i="28"/>
  <c r="H38" i="28"/>
  <c r="E38" i="28"/>
  <c r="B38" i="28"/>
  <c r="M37" i="28"/>
  <c r="K37" i="28"/>
  <c r="H37" i="28"/>
  <c r="E37" i="28"/>
  <c r="B37" i="28"/>
  <c r="M36" i="28"/>
  <c r="K36" i="28"/>
  <c r="H36" i="28"/>
  <c r="E36" i="28"/>
  <c r="B36" i="28"/>
  <c r="M35" i="28"/>
  <c r="K35" i="28"/>
  <c r="H35" i="28"/>
  <c r="E35" i="28"/>
  <c r="B35" i="28"/>
  <c r="M34" i="28"/>
  <c r="K34" i="28"/>
  <c r="H34" i="28"/>
  <c r="E34" i="28"/>
  <c r="B34" i="28"/>
  <c r="M33" i="28"/>
  <c r="K33" i="28"/>
  <c r="H33" i="28"/>
  <c r="E33" i="28"/>
  <c r="B33" i="28"/>
  <c r="M32" i="28"/>
  <c r="K32" i="28"/>
  <c r="H32" i="28"/>
  <c r="E32" i="28"/>
  <c r="B32" i="28"/>
  <c r="M31" i="28"/>
  <c r="K31" i="28"/>
  <c r="H31" i="28"/>
  <c r="E31" i="28"/>
  <c r="B31" i="28"/>
  <c r="M30" i="28"/>
  <c r="K30" i="28"/>
  <c r="H30" i="28"/>
  <c r="E30" i="28"/>
  <c r="B30" i="28"/>
  <c r="M29" i="28"/>
  <c r="K29" i="28"/>
  <c r="H29" i="28"/>
  <c r="E29" i="28"/>
  <c r="B29" i="28"/>
  <c r="M28" i="28"/>
  <c r="K28" i="28"/>
  <c r="H28" i="28"/>
  <c r="E28" i="28"/>
  <c r="B28" i="28"/>
  <c r="M27" i="28"/>
  <c r="K27" i="28"/>
  <c r="H27" i="28"/>
  <c r="E27" i="28"/>
  <c r="B27" i="28"/>
  <c r="M26" i="28"/>
  <c r="K26" i="28"/>
  <c r="H26" i="28"/>
  <c r="E26" i="28"/>
  <c r="B26" i="28"/>
  <c r="M25" i="28"/>
  <c r="K25" i="28"/>
  <c r="H25" i="28"/>
  <c r="E25" i="28"/>
  <c r="B25" i="28"/>
  <c r="M24" i="28"/>
  <c r="K24" i="28"/>
  <c r="H24" i="28"/>
  <c r="E24" i="28"/>
  <c r="B24" i="28"/>
  <c r="M23" i="28"/>
  <c r="K23" i="28"/>
  <c r="H23" i="28"/>
  <c r="E23" i="28"/>
  <c r="B23" i="28"/>
  <c r="M22" i="28"/>
  <c r="K22" i="28"/>
  <c r="H22" i="28"/>
  <c r="E22" i="28"/>
  <c r="B22" i="28"/>
  <c r="M21" i="28"/>
  <c r="K21" i="28"/>
  <c r="H21" i="28"/>
  <c r="E21" i="28"/>
  <c r="B21" i="28"/>
  <c r="M20" i="28"/>
  <c r="K20" i="28"/>
  <c r="H20" i="28"/>
  <c r="E20" i="28"/>
  <c r="B20" i="28"/>
  <c r="M19" i="28"/>
  <c r="K19" i="28"/>
  <c r="H19" i="28"/>
  <c r="E19" i="28"/>
  <c r="B19" i="28"/>
  <c r="M18" i="28"/>
  <c r="K18" i="28"/>
  <c r="H18" i="28"/>
  <c r="E18" i="28"/>
  <c r="B18" i="28"/>
  <c r="M17" i="28"/>
  <c r="K17" i="28"/>
  <c r="H17" i="28"/>
  <c r="E17" i="28"/>
  <c r="B17" i="28"/>
  <c r="M16" i="28"/>
  <c r="K16" i="28"/>
  <c r="H16" i="28"/>
  <c r="E16" i="28"/>
  <c r="B16" i="28"/>
  <c r="M15" i="28"/>
  <c r="K15" i="28"/>
  <c r="H15" i="28"/>
  <c r="E15" i="28"/>
  <c r="B15" i="28"/>
  <c r="M14" i="28"/>
  <c r="K14" i="28"/>
  <c r="H14" i="28"/>
  <c r="E14" i="28"/>
  <c r="B14" i="28"/>
  <c r="M13" i="28"/>
  <c r="K13" i="28"/>
  <c r="H13" i="28"/>
  <c r="E13" i="28"/>
  <c r="B13" i="28"/>
  <c r="M12" i="28"/>
  <c r="K12" i="28"/>
  <c r="H12" i="28"/>
  <c r="E12" i="28"/>
  <c r="B12" i="28"/>
  <c r="M11" i="28"/>
  <c r="K11" i="28"/>
  <c r="H11" i="28"/>
  <c r="E11" i="28"/>
  <c r="B11" i="28"/>
  <c r="M10" i="28"/>
  <c r="K10" i="28"/>
  <c r="H10" i="28"/>
  <c r="E10" i="28"/>
  <c r="B10" i="28"/>
  <c r="M9" i="28"/>
  <c r="K9" i="28"/>
  <c r="H9" i="28"/>
  <c r="E9" i="28"/>
  <c r="B9" i="28"/>
  <c r="M8" i="28"/>
  <c r="K8" i="28"/>
  <c r="H8" i="28"/>
  <c r="E8" i="28"/>
  <c r="B8" i="28"/>
  <c r="M7" i="28"/>
  <c r="K7" i="28"/>
  <c r="H7" i="28"/>
  <c r="E7" i="28"/>
  <c r="B7" i="28"/>
  <c r="M6" i="28"/>
  <c r="K6" i="28"/>
  <c r="H6" i="28"/>
  <c r="E6" i="28"/>
  <c r="B6" i="28"/>
  <c r="M5" i="28"/>
  <c r="K5" i="28"/>
  <c r="H5" i="28"/>
  <c r="E5" i="28"/>
  <c r="B5" i="28"/>
  <c r="M4" i="28"/>
  <c r="K4" i="28"/>
  <c r="H4" i="28"/>
  <c r="E4" i="28"/>
  <c r="B4" i="28"/>
  <c r="M3" i="28"/>
  <c r="K3" i="28"/>
  <c r="H3" i="28"/>
  <c r="E3" i="28"/>
  <c r="B3" i="28"/>
  <c r="M2" i="28"/>
  <c r="K2" i="28"/>
  <c r="H2" i="28"/>
  <c r="E2" i="28"/>
  <c r="B2" i="28"/>
  <c r="BK420" i="27" l="1"/>
  <c r="BK518" i="27"/>
  <c r="BK784" i="27"/>
  <c r="BK303" i="27"/>
  <c r="BK427" i="27"/>
  <c r="BK305" i="27"/>
  <c r="BK877" i="27"/>
  <c r="BK421" i="27"/>
  <c r="BK423" i="27"/>
  <c r="BK1027" i="27"/>
  <c r="BK493" i="27"/>
  <c r="BK494" i="27"/>
  <c r="BK363" i="27"/>
  <c r="BK364" i="27"/>
  <c r="BK809" i="27"/>
  <c r="BK813" i="27"/>
  <c r="BK805" i="27"/>
  <c r="BK885" i="27"/>
  <c r="BK353" i="27"/>
  <c r="BK481" i="27"/>
  <c r="BK1051" i="27"/>
  <c r="BK1053" i="27"/>
  <c r="BK436" i="27"/>
  <c r="BK475" i="27"/>
  <c r="BK308" i="27"/>
  <c r="BK519" i="27"/>
  <c r="BK1057" i="27"/>
  <c r="BK593" i="27"/>
  <c r="BK780" i="27"/>
  <c r="BK781" i="27"/>
  <c r="BK875" i="27"/>
  <c r="BK347" i="27"/>
  <c r="BK356" i="27"/>
  <c r="BK428" i="27"/>
  <c r="BK595" i="27"/>
  <c r="BK426" i="27"/>
  <c r="BK1030" i="27"/>
  <c r="BK492" i="27"/>
  <c r="BK365" i="27"/>
  <c r="BK811" i="27"/>
  <c r="BK879" i="27"/>
  <c r="BK351" i="27"/>
  <c r="BK1052" i="27"/>
  <c r="BK1037" i="27"/>
  <c r="BK592" i="27"/>
  <c r="BK775" i="27"/>
  <c r="BK800" i="27"/>
  <c r="BK431" i="27"/>
  <c r="BK430" i="27"/>
  <c r="BK1034" i="27"/>
  <c r="BK314" i="27"/>
  <c r="BK778" i="27"/>
  <c r="BK770" i="27"/>
  <c r="BK410" i="27"/>
  <c r="BK489" i="27"/>
  <c r="BK362" i="27"/>
  <c r="BK808" i="27"/>
  <c r="BK880" i="27"/>
  <c r="BK342" i="27"/>
  <c r="BK1056" i="27"/>
  <c r="BK295" i="27"/>
  <c r="BK439" i="27"/>
  <c r="BK786" i="27"/>
  <c r="BK876" i="27"/>
  <c r="BK791" i="27"/>
  <c r="BK601" i="27"/>
  <c r="BK795" i="27"/>
  <c r="BK425" i="27"/>
  <c r="BK486" i="27"/>
  <c r="BK370" i="27"/>
  <c r="BK820" i="27"/>
  <c r="BK803" i="27"/>
  <c r="BK352" i="27"/>
  <c r="BK349" i="27"/>
  <c r="BK297" i="27"/>
  <c r="BK1055" i="27"/>
  <c r="BK296" i="27"/>
  <c r="BK596" i="27"/>
  <c r="BK873" i="27"/>
  <c r="BJ1086" i="27"/>
  <c r="BR1086" i="27" s="1" a="1"/>
  <c r="BR1086" i="27" s="1"/>
  <c r="BK587" i="27"/>
  <c r="BK299" i="27"/>
  <c r="BK794" i="27"/>
  <c r="BK870" i="27"/>
  <c r="BK416" i="27"/>
  <c r="BK1059" i="27"/>
  <c r="BK482" i="27"/>
  <c r="BK878" i="27"/>
  <c r="BK479" i="27"/>
  <c r="BK369" i="27"/>
  <c r="BK313" i="27"/>
  <c r="BK597" i="27"/>
  <c r="BK315" i="27"/>
  <c r="BK600" i="27"/>
  <c r="BK413" i="27"/>
  <c r="BK411" i="27"/>
  <c r="BK1031" i="27"/>
  <c r="BK485" i="27"/>
  <c r="BK488" i="27"/>
  <c r="BK354" i="27"/>
  <c r="BK366" i="27"/>
  <c r="BK826" i="27"/>
  <c r="BK823" i="27"/>
  <c r="BK821" i="27"/>
  <c r="BK883" i="27"/>
  <c r="BK888" i="27"/>
  <c r="BK343" i="27"/>
  <c r="BK472" i="27"/>
  <c r="BK433" i="27"/>
  <c r="BK1060" i="27"/>
  <c r="BK301" i="27"/>
  <c r="BK1036" i="27"/>
  <c r="BK603" i="27"/>
  <c r="BK339" i="27"/>
  <c r="BK776" i="27"/>
  <c r="BK772" i="27"/>
  <c r="BK871" i="27"/>
  <c r="BK441" i="27"/>
  <c r="BK478" i="27"/>
  <c r="BK792" i="27"/>
  <c r="BK346" i="27"/>
  <c r="BK586" i="27"/>
  <c r="BK422" i="27"/>
  <c r="BK490" i="27"/>
  <c r="BK371" i="27"/>
  <c r="BK817" i="27"/>
  <c r="BK819" i="27"/>
  <c r="BK480" i="27"/>
  <c r="BK1054" i="27"/>
  <c r="BK591" i="27"/>
  <c r="BK787" i="27"/>
  <c r="BK1035" i="27"/>
  <c r="BK785" i="27"/>
  <c r="BK793" i="27"/>
  <c r="BK869" i="27"/>
  <c r="BK769" i="27"/>
  <c r="BK417" i="27"/>
  <c r="BK1026" i="27"/>
  <c r="BK491" i="27"/>
  <c r="BK359" i="27"/>
  <c r="BK806" i="27"/>
  <c r="BK884" i="27"/>
  <c r="BK474" i="27"/>
  <c r="BK437" i="27"/>
  <c r="BK300" i="27"/>
  <c r="BK1033" i="27"/>
  <c r="BK588" i="27"/>
  <c r="BK768" i="27"/>
  <c r="BK874" i="27"/>
  <c r="BK801" i="27"/>
  <c r="BK341" i="27"/>
  <c r="BK418" i="27"/>
  <c r="BK487" i="27"/>
  <c r="BK825" i="27"/>
  <c r="BK882" i="27"/>
  <c r="BK473" i="27"/>
  <c r="BK429" i="27"/>
  <c r="BK306" i="27"/>
  <c r="BK1032" i="27"/>
  <c r="BK590" i="27"/>
  <c r="BK771" i="27"/>
  <c r="BK798" i="27"/>
  <c r="BK782" i="27"/>
  <c r="BK810" i="27"/>
  <c r="BK774" i="27"/>
  <c r="BK602" i="27"/>
  <c r="BK409" i="27"/>
  <c r="BK373" i="27"/>
  <c r="BK783" i="27"/>
  <c r="BK807" i="27"/>
  <c r="BK797" i="27"/>
  <c r="BK424" i="27"/>
  <c r="BK355" i="27"/>
  <c r="BK812" i="27"/>
  <c r="BK822" i="27"/>
  <c r="BK516" i="27"/>
  <c r="BK598" i="27"/>
  <c r="BK872" i="27"/>
  <c r="BK773" i="27"/>
  <c r="BK777" i="27"/>
  <c r="BK789" i="27"/>
  <c r="BK340" i="27"/>
  <c r="BK1062" i="27"/>
  <c r="BK415" i="27"/>
  <c r="BK1028" i="27"/>
  <c r="BK887" i="27"/>
  <c r="BK310" i="27"/>
  <c r="BK589" i="27"/>
  <c r="BK298" i="27"/>
  <c r="BK790" i="27"/>
  <c r="BK368" i="27"/>
  <c r="BK886" i="27"/>
  <c r="BK309" i="27"/>
  <c r="BK312" i="27"/>
  <c r="BK802" i="27"/>
  <c r="BK336" i="27"/>
  <c r="BK302" i="27"/>
  <c r="BK824" i="27"/>
  <c r="BK419" i="27"/>
  <c r="BK435" i="27"/>
  <c r="BK294" i="27"/>
  <c r="BK337" i="27"/>
  <c r="BK476" i="27"/>
  <c r="BK311" i="27"/>
  <c r="BK440" i="27"/>
  <c r="BK304" i="27"/>
  <c r="BK412" i="27"/>
  <c r="BK484" i="27"/>
  <c r="BK358" i="27"/>
  <c r="BK804" i="27"/>
  <c r="BK881" i="27"/>
  <c r="BK477" i="27"/>
  <c r="BK517" i="27"/>
  <c r="BK594" i="27"/>
  <c r="BK766" i="27"/>
  <c r="BK799" i="27"/>
  <c r="BK767" i="27"/>
  <c r="BK357" i="27"/>
  <c r="BK495" i="27"/>
  <c r="BK818" i="27"/>
  <c r="BK483" i="27"/>
  <c r="BK338" i="27"/>
  <c r="BK520" i="27"/>
  <c r="BK414" i="27"/>
  <c r="BK1029" i="27"/>
  <c r="BK814" i="27"/>
  <c r="BK344" i="27"/>
  <c r="BK350" i="27"/>
  <c r="BK1058" i="27"/>
  <c r="BK360" i="27"/>
  <c r="BK432" i="27"/>
  <c r="BK307" i="27"/>
  <c r="BK372" i="27"/>
  <c r="BK345" i="27"/>
  <c r="BK361" i="27"/>
  <c r="BK816" i="27"/>
  <c r="BK434" i="27"/>
  <c r="BK1061" i="27"/>
  <c r="BK796" i="27"/>
  <c r="BK779" i="27"/>
  <c r="BK367" i="27"/>
  <c r="BK815" i="27"/>
  <c r="BK438" i="27"/>
  <c r="BK348" i="27"/>
  <c r="BK599" i="27"/>
  <c r="BK788" i="27"/>
  <c r="A1085" i="27" l="1"/>
  <c r="A1084" i="27"/>
  <c r="A1083" i="27"/>
  <c r="A1082" i="27"/>
  <c r="A1081" i="27"/>
  <c r="A1080" i="27"/>
  <c r="A1079" i="27"/>
  <c r="A1078" i="27"/>
  <c r="A1077" i="27"/>
  <c r="A1076" i="27"/>
  <c r="A1075" i="27"/>
  <c r="A1074" i="27"/>
  <c r="A1073" i="27"/>
  <c r="A1072" i="27"/>
  <c r="A1071" i="27"/>
  <c r="A1070" i="27"/>
  <c r="A1069" i="27"/>
  <c r="A1068" i="27"/>
  <c r="A1067" i="27"/>
  <c r="A1066" i="27"/>
  <c r="A1065" i="27"/>
  <c r="A1064" i="27"/>
  <c r="A1063" i="27"/>
  <c r="A1062" i="27"/>
  <c r="A1061" i="27"/>
  <c r="A1060" i="27"/>
  <c r="A1059" i="27"/>
  <c r="A1058" i="27"/>
  <c r="A1057" i="27"/>
  <c r="A1056" i="27"/>
  <c r="A1055" i="27"/>
  <c r="A1054" i="27"/>
  <c r="A1053" i="27"/>
  <c r="A1052" i="27"/>
  <c r="A1051" i="27"/>
  <c r="A1050" i="27"/>
  <c r="A1049" i="27"/>
  <c r="A1048" i="27"/>
  <c r="A1047" i="27"/>
  <c r="A1046" i="27"/>
  <c r="A1045" i="27"/>
  <c r="A1038" i="27"/>
  <c r="A1037" i="27"/>
  <c r="A1036" i="27"/>
  <c r="A1035" i="27"/>
  <c r="A1034" i="27"/>
  <c r="A1033" i="27"/>
  <c r="A1032" i="27"/>
  <c r="A1031" i="27"/>
  <c r="A1030" i="27"/>
  <c r="A1029" i="27"/>
  <c r="A1028" i="27"/>
  <c r="A1027" i="27"/>
  <c r="A1026" i="27"/>
  <c r="A1025" i="27"/>
  <c r="A1024" i="27"/>
  <c r="A1023" i="27"/>
  <c r="A1022" i="27"/>
  <c r="A1021" i="27"/>
  <c r="A1020" i="27"/>
  <c r="A1019" i="27"/>
  <c r="A1018" i="27"/>
  <c r="A1017" i="27"/>
  <c r="A1016" i="27"/>
  <c r="A1015" i="27"/>
  <c r="A1014" i="27"/>
  <c r="A1013" i="27"/>
  <c r="A1012" i="27"/>
  <c r="A1011" i="27"/>
  <c r="A1010" i="27"/>
  <c r="A1009" i="27"/>
  <c r="A1008" i="27"/>
  <c r="A1007" i="27"/>
  <c r="A1006" i="27"/>
  <c r="A1005" i="27"/>
  <c r="A1004" i="27"/>
  <c r="A1003" i="27"/>
  <c r="A1002" i="27"/>
  <c r="A1001" i="27"/>
  <c r="A1000" i="27"/>
  <c r="A999" i="27"/>
  <c r="A998" i="27"/>
  <c r="A997" i="27"/>
  <c r="A996" i="27"/>
  <c r="A995" i="27"/>
  <c r="A994" i="27"/>
  <c r="A993" i="27"/>
  <c r="A992" i="27"/>
  <c r="A991" i="27"/>
  <c r="A990" i="27"/>
  <c r="A989" i="27"/>
  <c r="A988" i="27"/>
  <c r="A987" i="27"/>
  <c r="A986" i="27"/>
  <c r="A985" i="27"/>
  <c r="A984" i="27"/>
  <c r="A983" i="27"/>
  <c r="A982" i="27"/>
  <c r="A981" i="27"/>
  <c r="A980" i="27"/>
  <c r="A979" i="27"/>
  <c r="A978" i="27"/>
  <c r="A977" i="27"/>
  <c r="A976" i="27"/>
  <c r="A975" i="27"/>
  <c r="A974" i="27"/>
  <c r="A973" i="27"/>
  <c r="A972" i="27"/>
  <c r="A971" i="27"/>
  <c r="A970" i="27"/>
  <c r="A969" i="27"/>
  <c r="A968" i="27"/>
  <c r="A967" i="27"/>
  <c r="A966" i="27"/>
  <c r="A965" i="27"/>
  <c r="A964" i="27"/>
  <c r="A963" i="27"/>
  <c r="A962" i="27"/>
  <c r="A961" i="27"/>
  <c r="A960" i="27"/>
  <c r="A959" i="27"/>
  <c r="A958" i="27"/>
  <c r="A957" i="27"/>
  <c r="A956" i="27"/>
  <c r="A955" i="27"/>
  <c r="A954" i="27"/>
  <c r="A953" i="27"/>
  <c r="A952" i="27"/>
  <c r="A951" i="27"/>
  <c r="A950" i="27"/>
  <c r="A949" i="27"/>
  <c r="A948" i="27"/>
  <c r="A947" i="27"/>
  <c r="A946" i="27"/>
  <c r="A945" i="27"/>
  <c r="A944" i="27"/>
  <c r="A943" i="27"/>
  <c r="A942" i="27"/>
  <c r="A941" i="27"/>
  <c r="A940" i="27"/>
  <c r="A939" i="27"/>
  <c r="A938" i="27"/>
  <c r="A937" i="27"/>
  <c r="A936" i="27"/>
  <c r="A935" i="27"/>
  <c r="A934" i="27"/>
  <c r="A933" i="27"/>
  <c r="A932" i="27"/>
  <c r="A931" i="27"/>
  <c r="A930" i="27"/>
  <c r="A929" i="27"/>
  <c r="A928" i="27"/>
  <c r="A927" i="27"/>
  <c r="A926" i="27"/>
  <c r="A925" i="27"/>
  <c r="A924" i="27"/>
  <c r="A923" i="27"/>
  <c r="A922" i="27"/>
  <c r="A921" i="27"/>
  <c r="A920" i="27"/>
  <c r="A919" i="27"/>
  <c r="A918" i="27"/>
  <c r="A917" i="27"/>
  <c r="A916" i="27"/>
  <c r="A915" i="27"/>
  <c r="A914" i="27"/>
  <c r="A913" i="27"/>
  <c r="A912" i="27"/>
  <c r="A911" i="27"/>
  <c r="A910" i="27"/>
  <c r="A909" i="27"/>
  <c r="A908" i="27"/>
  <c r="A907" i="27"/>
  <c r="A906" i="27"/>
  <c r="A905" i="27"/>
  <c r="A904" i="27"/>
  <c r="A903" i="27"/>
  <c r="A902" i="27"/>
  <c r="A901" i="27"/>
  <c r="A900" i="27"/>
  <c r="A899" i="27"/>
  <c r="A898" i="27"/>
  <c r="A897" i="27"/>
  <c r="A896" i="27"/>
  <c r="A895" i="27"/>
  <c r="A894" i="27"/>
  <c r="A893" i="27"/>
  <c r="A892" i="27"/>
  <c r="A891" i="27"/>
  <c r="A890" i="27"/>
  <c r="A889" i="27"/>
  <c r="A888" i="27"/>
  <c r="A887" i="27"/>
  <c r="A886" i="27"/>
  <c r="A885" i="27"/>
  <c r="A884" i="27"/>
  <c r="A883" i="27"/>
  <c r="A882" i="27"/>
  <c r="A881" i="27"/>
  <c r="A880" i="27"/>
  <c r="A879" i="27"/>
  <c r="A878" i="27"/>
  <c r="A877" i="27"/>
  <c r="A876" i="27"/>
  <c r="A875" i="27"/>
  <c r="A874" i="27"/>
  <c r="A873" i="27"/>
  <c r="A872" i="27"/>
  <c r="A871" i="27"/>
  <c r="A870" i="27"/>
  <c r="A869" i="27"/>
  <c r="A868" i="27"/>
  <c r="A867" i="27"/>
  <c r="A866" i="27"/>
  <c r="A865" i="27"/>
  <c r="A864" i="27"/>
  <c r="A863" i="27"/>
  <c r="A862" i="27"/>
  <c r="A861" i="27"/>
  <c r="A860" i="27"/>
  <c r="A859" i="27"/>
  <c r="A858" i="27"/>
  <c r="A857" i="27"/>
  <c r="A856" i="27"/>
  <c r="A855" i="27"/>
  <c r="A854" i="27"/>
  <c r="A853" i="27"/>
  <c r="A852" i="27"/>
  <c r="A851" i="27"/>
  <c r="A850" i="27"/>
  <c r="A849" i="27"/>
  <c r="A848" i="27"/>
  <c r="A847" i="27"/>
  <c r="A846" i="27"/>
  <c r="A845" i="27"/>
  <c r="A844" i="27"/>
  <c r="A843" i="27"/>
  <c r="A842" i="27"/>
  <c r="A841" i="27"/>
  <c r="A840" i="27"/>
  <c r="A839" i="27"/>
  <c r="A838" i="27"/>
  <c r="A837" i="27"/>
  <c r="A836" i="27"/>
  <c r="A835" i="27"/>
  <c r="A834" i="27"/>
  <c r="A833" i="27"/>
  <c r="A832" i="27"/>
  <c r="A831" i="27"/>
  <c r="A830" i="27"/>
  <c r="A829" i="27"/>
  <c r="A828" i="27"/>
  <c r="A827" i="27"/>
  <c r="A826" i="27"/>
  <c r="A825" i="27"/>
  <c r="A824" i="27"/>
  <c r="A823" i="27"/>
  <c r="A822" i="27"/>
  <c r="A821" i="27"/>
  <c r="A820" i="27"/>
  <c r="A819" i="27"/>
  <c r="A818" i="27"/>
  <c r="A817" i="27"/>
  <c r="A816" i="27"/>
  <c r="A815" i="27"/>
  <c r="A814" i="27"/>
  <c r="A813" i="27"/>
  <c r="A812" i="27"/>
  <c r="A811" i="27"/>
  <c r="A810" i="27"/>
  <c r="A809" i="27"/>
  <c r="A808" i="27"/>
  <c r="A807" i="27"/>
  <c r="A806" i="27"/>
  <c r="A805" i="27"/>
  <c r="A804" i="27"/>
  <c r="A803" i="27"/>
  <c r="A802" i="27"/>
  <c r="A801" i="27"/>
  <c r="A800" i="27"/>
  <c r="A799" i="27"/>
  <c r="A798" i="27"/>
  <c r="A797" i="27"/>
  <c r="A796" i="27"/>
  <c r="A795" i="27"/>
  <c r="A794" i="27"/>
  <c r="A793" i="27"/>
  <c r="A792" i="27"/>
  <c r="A791" i="27"/>
  <c r="A790" i="27"/>
  <c r="A789" i="27"/>
  <c r="A788" i="27"/>
  <c r="A787" i="27"/>
  <c r="A786" i="27"/>
  <c r="A785" i="27"/>
  <c r="A784" i="27"/>
  <c r="A783" i="27"/>
  <c r="A782" i="27"/>
  <c r="A781" i="27"/>
  <c r="A780" i="27"/>
  <c r="A779" i="27"/>
  <c r="A778" i="27"/>
  <c r="A777" i="27"/>
  <c r="A776" i="27"/>
  <c r="A775" i="27"/>
  <c r="A774" i="27"/>
  <c r="A773" i="27"/>
  <c r="A772" i="27"/>
  <c r="A771" i="27"/>
  <c r="A770" i="27"/>
  <c r="A769" i="27"/>
  <c r="A768" i="27"/>
  <c r="A767" i="27"/>
  <c r="A766" i="27"/>
  <c r="A765" i="27"/>
  <c r="A764" i="27"/>
  <c r="A763" i="27"/>
  <c r="A762" i="27"/>
  <c r="A761" i="27"/>
  <c r="A760" i="27"/>
  <c r="A759" i="27"/>
  <c r="A758" i="27"/>
  <c r="A757" i="27"/>
  <c r="A756" i="27"/>
  <c r="A755" i="27"/>
  <c r="A754" i="27"/>
  <c r="A753" i="27"/>
  <c r="A752" i="27"/>
  <c r="A751" i="27"/>
  <c r="A750" i="27"/>
  <c r="A749" i="27"/>
  <c r="A748" i="27"/>
  <c r="A747" i="27"/>
  <c r="A746" i="27"/>
  <c r="A745" i="27"/>
  <c r="A744" i="27"/>
  <c r="A743" i="27"/>
  <c r="A742" i="27"/>
  <c r="A741" i="27"/>
  <c r="A740" i="27"/>
  <c r="A739" i="27"/>
  <c r="A738" i="27"/>
  <c r="A737" i="27"/>
  <c r="A736" i="27"/>
  <c r="A735" i="27"/>
  <c r="A734" i="27"/>
  <c r="A733" i="27"/>
  <c r="A732" i="27"/>
  <c r="A731" i="27"/>
  <c r="A730" i="27"/>
  <c r="A729" i="27"/>
  <c r="A728" i="27"/>
  <c r="A727" i="27"/>
  <c r="A726" i="27"/>
  <c r="A725" i="27"/>
  <c r="A724" i="27"/>
  <c r="A723" i="27"/>
  <c r="A722" i="27"/>
  <c r="A721" i="27"/>
  <c r="A720" i="27"/>
  <c r="A719" i="27"/>
  <c r="A718" i="27"/>
  <c r="A717" i="27"/>
  <c r="A716" i="27"/>
  <c r="A715" i="27"/>
  <c r="A714" i="27"/>
  <c r="A713" i="27"/>
  <c r="A712" i="27"/>
  <c r="A711" i="27"/>
  <c r="A710" i="27"/>
  <c r="A709" i="27"/>
  <c r="A708" i="27"/>
  <c r="A707" i="27"/>
  <c r="A706" i="27"/>
  <c r="A705" i="27"/>
  <c r="A704" i="27"/>
  <c r="A703" i="27"/>
  <c r="A702" i="27"/>
  <c r="A701" i="27"/>
  <c r="A700" i="27"/>
  <c r="A699" i="27"/>
  <c r="A698" i="27"/>
  <c r="A697" i="27"/>
  <c r="A696" i="27"/>
  <c r="A695" i="27"/>
  <c r="A694" i="27"/>
  <c r="A693" i="27"/>
  <c r="A692" i="27"/>
  <c r="A691" i="27"/>
  <c r="A690" i="27"/>
  <c r="A689" i="27"/>
  <c r="A688" i="27"/>
  <c r="A687" i="27"/>
  <c r="A686" i="27"/>
  <c r="A685" i="27"/>
  <c r="A684" i="27"/>
  <c r="A683" i="27"/>
  <c r="A682" i="27"/>
  <c r="A681" i="27"/>
  <c r="A680" i="27"/>
  <c r="A679" i="27"/>
  <c r="A678" i="27"/>
  <c r="A677" i="27"/>
  <c r="A676" i="27"/>
  <c r="A675" i="27"/>
  <c r="A674" i="27"/>
  <c r="A673" i="27"/>
  <c r="A672" i="27"/>
  <c r="A671" i="27"/>
  <c r="A670" i="27"/>
  <c r="A669" i="27"/>
  <c r="A668" i="27"/>
  <c r="A667" i="27"/>
  <c r="A666" i="27"/>
  <c r="A665" i="27"/>
  <c r="A664" i="27"/>
  <c r="A663" i="27"/>
  <c r="A662" i="27"/>
  <c r="A661" i="27"/>
  <c r="A660" i="27"/>
  <c r="A659" i="27"/>
  <c r="A658" i="27"/>
  <c r="A657" i="27"/>
  <c r="A656" i="27"/>
  <c r="A655" i="27"/>
  <c r="A654" i="27"/>
  <c r="A653" i="27"/>
  <c r="A652" i="27"/>
  <c r="A651" i="27"/>
  <c r="A650" i="27"/>
  <c r="A649" i="27"/>
  <c r="A648" i="27"/>
  <c r="A647" i="27"/>
  <c r="A646" i="27"/>
  <c r="A645" i="27"/>
  <c r="A644" i="27"/>
  <c r="A643" i="27"/>
  <c r="A642" i="27"/>
  <c r="A641" i="27"/>
  <c r="A640" i="27"/>
  <c r="A639" i="27"/>
  <c r="A638" i="27"/>
  <c r="A637" i="27"/>
  <c r="A636" i="27"/>
  <c r="A635" i="27"/>
  <c r="A634" i="27"/>
  <c r="A633" i="27"/>
  <c r="A632" i="27"/>
  <c r="A631" i="27"/>
  <c r="A630" i="27"/>
  <c r="A629" i="27"/>
  <c r="A628" i="27"/>
  <c r="A627" i="27"/>
  <c r="A626" i="27"/>
  <c r="A625" i="27"/>
  <c r="A624" i="27"/>
  <c r="A623" i="27"/>
  <c r="A622" i="27"/>
  <c r="A621" i="27"/>
  <c r="A620" i="27"/>
  <c r="A619" i="27"/>
  <c r="A618" i="27"/>
  <c r="A617" i="27"/>
  <c r="A616" i="27"/>
  <c r="A615" i="27"/>
  <c r="A614" i="27"/>
  <c r="A613" i="27"/>
  <c r="A612" i="27"/>
  <c r="A611" i="27"/>
  <c r="A610" i="27"/>
  <c r="A609" i="27"/>
  <c r="A608" i="27"/>
  <c r="A607" i="27"/>
  <c r="A606" i="27"/>
  <c r="A605" i="27"/>
  <c r="A604" i="27"/>
  <c r="A603" i="27"/>
  <c r="A602" i="27"/>
  <c r="A601" i="27"/>
  <c r="A600" i="27"/>
  <c r="A599" i="27"/>
  <c r="A598" i="27"/>
  <c r="A597" i="27"/>
  <c r="A596" i="27"/>
  <c r="A595" i="27"/>
  <c r="A594" i="27"/>
  <c r="A593" i="27"/>
  <c r="A592" i="27"/>
  <c r="A591" i="27"/>
  <c r="A590" i="27"/>
  <c r="A589" i="27"/>
  <c r="A588" i="27"/>
  <c r="A587" i="27"/>
  <c r="A586" i="27"/>
  <c r="A585" i="27"/>
  <c r="A584" i="27"/>
  <c r="A583" i="27"/>
  <c r="A582" i="27"/>
  <c r="A581" i="27"/>
  <c r="A580" i="27"/>
  <c r="A579" i="27"/>
  <c r="A578" i="27"/>
  <c r="A577" i="27"/>
  <c r="A576" i="27"/>
  <c r="A575" i="27"/>
  <c r="A574" i="27"/>
  <c r="A573" i="27"/>
  <c r="A572" i="27"/>
  <c r="A571" i="27"/>
  <c r="A570" i="27"/>
  <c r="A569" i="27"/>
  <c r="A568" i="27"/>
  <c r="A567" i="27"/>
  <c r="A566" i="27"/>
  <c r="A565" i="27"/>
  <c r="A564" i="27"/>
  <c r="A563" i="27"/>
  <c r="A562" i="27"/>
  <c r="A561" i="27"/>
  <c r="A560" i="27"/>
  <c r="A559" i="27"/>
  <c r="A558" i="27"/>
  <c r="A557" i="27"/>
  <c r="A556" i="27"/>
  <c r="A555" i="27"/>
  <c r="A554" i="27"/>
  <c r="A553" i="27"/>
  <c r="A552" i="27"/>
  <c r="A551" i="27"/>
  <c r="A550" i="27"/>
  <c r="A549" i="27"/>
  <c r="A548" i="27"/>
  <c r="A547" i="27"/>
  <c r="A546" i="27"/>
  <c r="A545" i="27"/>
  <c r="A544" i="27"/>
  <c r="A543" i="27"/>
  <c r="A542" i="27"/>
  <c r="A541" i="27"/>
  <c r="A540" i="27"/>
  <c r="A539" i="27"/>
  <c r="A538" i="27"/>
  <c r="A537" i="27"/>
  <c r="A536" i="27"/>
  <c r="A535" i="27"/>
  <c r="A534" i="27"/>
  <c r="A533" i="27"/>
  <c r="A532" i="27"/>
  <c r="A531" i="27"/>
  <c r="A530" i="27"/>
  <c r="A529" i="27"/>
  <c r="A528" i="27"/>
  <c r="A527" i="27"/>
  <c r="A526" i="27"/>
  <c r="A525" i="27"/>
  <c r="A524" i="27"/>
  <c r="A523" i="27"/>
  <c r="A522" i="27"/>
  <c r="A521" i="27"/>
  <c r="A520" i="27"/>
  <c r="A519" i="27"/>
  <c r="A518" i="27"/>
  <c r="A517" i="27"/>
  <c r="A516" i="27"/>
  <c r="A515" i="27"/>
  <c r="A514" i="27"/>
  <c r="A513" i="27"/>
  <c r="A512" i="27"/>
  <c r="A511" i="27"/>
  <c r="A510" i="27"/>
  <c r="A509" i="27"/>
  <c r="A508" i="27"/>
  <c r="A507" i="27"/>
  <c r="A506" i="27"/>
  <c r="A505" i="27"/>
  <c r="A504" i="27"/>
  <c r="A503" i="27"/>
  <c r="A502" i="27"/>
  <c r="A501" i="27"/>
  <c r="A500" i="27"/>
  <c r="A499" i="27"/>
  <c r="A498" i="27"/>
  <c r="A497" i="27"/>
  <c r="A496" i="27"/>
  <c r="A495" i="27"/>
  <c r="A494" i="27"/>
  <c r="A493" i="27"/>
  <c r="A492" i="27"/>
  <c r="A491" i="27"/>
  <c r="A490" i="27"/>
  <c r="A489" i="27"/>
  <c r="A488" i="27"/>
  <c r="A487" i="27"/>
  <c r="A486" i="27"/>
  <c r="A485" i="27"/>
  <c r="A484" i="27"/>
  <c r="A483" i="27"/>
  <c r="A482" i="27"/>
  <c r="A481" i="27"/>
  <c r="A480" i="27"/>
  <c r="A479" i="27"/>
  <c r="A478" i="27"/>
  <c r="A477" i="27"/>
  <c r="A476" i="27"/>
  <c r="A475" i="27"/>
  <c r="A474" i="27"/>
  <c r="A473" i="27"/>
  <c r="A472" i="27"/>
  <c r="A471" i="27"/>
  <c r="A470" i="27"/>
  <c r="A469" i="27"/>
  <c r="A468" i="27"/>
  <c r="A467" i="27"/>
  <c r="A466" i="27"/>
  <c r="A465" i="27"/>
  <c r="A464" i="27"/>
  <c r="A463" i="27"/>
  <c r="A462" i="27"/>
  <c r="A461" i="27"/>
  <c r="A460" i="27"/>
  <c r="A459" i="27"/>
  <c r="A458" i="27"/>
  <c r="A457" i="27"/>
  <c r="A456" i="27"/>
  <c r="A455" i="27"/>
  <c r="A454" i="27"/>
  <c r="A453" i="27"/>
  <c r="A452" i="27"/>
  <c r="A451" i="27"/>
  <c r="A450" i="27"/>
  <c r="A449" i="27"/>
  <c r="A448" i="27"/>
  <c r="A447" i="27"/>
  <c r="A446" i="27"/>
  <c r="A445" i="27"/>
  <c r="A444" i="27"/>
  <c r="A443" i="27"/>
  <c r="A442" i="27"/>
  <c r="A441" i="27"/>
  <c r="A440" i="27"/>
  <c r="A439" i="27"/>
  <c r="A438" i="27"/>
  <c r="A437" i="27"/>
  <c r="A436" i="27"/>
  <c r="A435" i="27"/>
  <c r="A434" i="27"/>
  <c r="A433" i="27"/>
  <c r="A432" i="27"/>
  <c r="A431" i="27"/>
  <c r="A430" i="27"/>
  <c r="A429" i="27"/>
  <c r="A428" i="27"/>
  <c r="A427" i="27"/>
  <c r="A426" i="27"/>
  <c r="A425" i="27"/>
  <c r="A424" i="27"/>
  <c r="A423" i="27"/>
  <c r="A422" i="27"/>
  <c r="A421" i="27"/>
  <c r="A420" i="27"/>
  <c r="A419" i="27"/>
  <c r="A418" i="27"/>
  <c r="A417" i="27"/>
  <c r="A416" i="27"/>
  <c r="A415" i="27"/>
  <c r="A414" i="27"/>
  <c r="A413" i="27"/>
  <c r="A412" i="27"/>
  <c r="A411" i="27"/>
  <c r="A410" i="27"/>
  <c r="A409" i="27"/>
  <c r="A408" i="27"/>
  <c r="A407" i="27"/>
  <c r="A406" i="27"/>
  <c r="A405" i="27"/>
  <c r="A404" i="27"/>
  <c r="A403" i="27"/>
  <c r="A402" i="27"/>
  <c r="A401" i="27"/>
  <c r="A400" i="27"/>
  <c r="A399" i="27"/>
  <c r="A398" i="27"/>
  <c r="A397" i="27"/>
  <c r="A396" i="27"/>
  <c r="A395" i="27"/>
  <c r="A394" i="27"/>
  <c r="A393" i="27"/>
  <c r="A392" i="27"/>
  <c r="A391" i="27"/>
  <c r="A390" i="27"/>
  <c r="A389" i="27"/>
  <c r="A388" i="27"/>
  <c r="A387" i="27"/>
  <c r="A386" i="27"/>
  <c r="A385" i="27"/>
  <c r="A384" i="27"/>
  <c r="A383" i="27"/>
  <c r="A382" i="27"/>
  <c r="A381" i="27"/>
  <c r="A380" i="27"/>
  <c r="A379" i="27"/>
  <c r="A378" i="27"/>
  <c r="A377" i="27"/>
  <c r="A376" i="27"/>
  <c r="A375" i="27"/>
  <c r="A374" i="27"/>
  <c r="A373" i="27"/>
  <c r="A372" i="27"/>
  <c r="A371" i="27"/>
  <c r="A370" i="27"/>
  <c r="A369" i="27"/>
  <c r="A368" i="27"/>
  <c r="A367" i="27"/>
  <c r="A366" i="27"/>
  <c r="A365" i="27"/>
  <c r="A364" i="27"/>
  <c r="A363" i="27"/>
  <c r="A362" i="27"/>
  <c r="A361" i="27"/>
  <c r="A360" i="27"/>
  <c r="A359" i="27"/>
  <c r="A358" i="27"/>
  <c r="A357" i="27"/>
  <c r="A356" i="27"/>
  <c r="A355" i="27"/>
  <c r="A354" i="27"/>
  <c r="A353" i="27"/>
  <c r="A352" i="27"/>
  <c r="A351" i="27"/>
  <c r="A350" i="27"/>
  <c r="A349" i="27"/>
  <c r="A348" i="27"/>
  <c r="A347" i="27"/>
  <c r="A346" i="27"/>
  <c r="A345" i="27"/>
  <c r="A344" i="27"/>
  <c r="A343" i="27"/>
  <c r="A342" i="27"/>
  <c r="A341" i="27"/>
  <c r="A340" i="27"/>
  <c r="A339" i="27"/>
  <c r="A338" i="27"/>
  <c r="A337" i="27"/>
  <c r="A336" i="27"/>
  <c r="A335" i="27"/>
  <c r="A334" i="27"/>
  <c r="A333" i="27"/>
  <c r="A332" i="27"/>
  <c r="A331" i="27"/>
  <c r="A330" i="27"/>
  <c r="A329" i="27"/>
  <c r="A328" i="27"/>
  <c r="A327" i="27"/>
  <c r="A326" i="27"/>
  <c r="A325" i="27"/>
  <c r="A324" i="27"/>
  <c r="A323" i="27"/>
  <c r="A322" i="27"/>
  <c r="A321" i="27"/>
  <c r="A320" i="27"/>
  <c r="A319" i="27"/>
  <c r="A318" i="27"/>
  <c r="A317" i="27"/>
  <c r="A316" i="27"/>
  <c r="A315" i="27"/>
  <c r="A314" i="27"/>
  <c r="A313" i="27"/>
  <c r="A312" i="27"/>
  <c r="A311" i="27"/>
  <c r="A310" i="27"/>
  <c r="A309" i="27"/>
  <c r="A308" i="27"/>
  <c r="A307" i="27"/>
  <c r="A306" i="27"/>
  <c r="A305" i="27"/>
  <c r="A304" i="27"/>
  <c r="A303" i="27"/>
  <c r="A302" i="27"/>
  <c r="A301" i="27"/>
  <c r="A300" i="27"/>
  <c r="A299" i="27"/>
  <c r="A298" i="27"/>
  <c r="A297" i="27"/>
  <c r="A296" i="27"/>
  <c r="A295" i="27"/>
  <c r="A294" i="27"/>
  <c r="A293" i="27"/>
  <c r="A292" i="27"/>
  <c r="A291" i="27"/>
  <c r="A290" i="27"/>
  <c r="A289" i="27"/>
  <c r="A288" i="27"/>
  <c r="A287" i="27"/>
  <c r="A286" i="27"/>
  <c r="A285" i="27"/>
  <c r="A284" i="27"/>
  <c r="A283" i="27"/>
  <c r="A282" i="27"/>
  <c r="A281" i="27"/>
  <c r="A280" i="27"/>
  <c r="A279" i="27"/>
  <c r="A278" i="27"/>
  <c r="A277" i="27"/>
  <c r="A276" i="27"/>
  <c r="A275" i="27"/>
  <c r="A274" i="27"/>
  <c r="A273" i="27"/>
  <c r="A272" i="27"/>
  <c r="A271" i="27"/>
  <c r="A270" i="27"/>
  <c r="A269" i="27"/>
  <c r="A268" i="27"/>
  <c r="A267" i="27"/>
  <c r="A266" i="27"/>
  <c r="A265" i="27"/>
  <c r="A264" i="27"/>
  <c r="A263" i="27"/>
  <c r="A262" i="27"/>
  <c r="A261" i="27"/>
  <c r="A260" i="27"/>
  <c r="A259" i="27"/>
  <c r="A258" i="27"/>
  <c r="A257" i="27"/>
  <c r="A256" i="27"/>
  <c r="A255" i="27"/>
  <c r="A254" i="27"/>
  <c r="A253" i="27"/>
  <c r="A252" i="27"/>
  <c r="A251" i="27"/>
  <c r="A250" i="27"/>
  <c r="A249" i="27"/>
  <c r="A248" i="27"/>
  <c r="A247" i="27"/>
  <c r="A246" i="27"/>
  <c r="A245" i="27"/>
  <c r="A244" i="27"/>
  <c r="A243" i="27"/>
  <c r="A242" i="27"/>
  <c r="A241" i="27"/>
  <c r="A240" i="27"/>
  <c r="A239" i="27"/>
  <c r="A238" i="27"/>
  <c r="A237" i="27"/>
  <c r="A236" i="27"/>
  <c r="A235" i="27"/>
  <c r="A234" i="27"/>
  <c r="A233" i="27"/>
  <c r="A232" i="27"/>
  <c r="A231" i="27"/>
  <c r="A230" i="27"/>
  <c r="A229" i="27"/>
  <c r="A228" i="27"/>
  <c r="A227" i="27"/>
  <c r="A226" i="27"/>
  <c r="A225" i="27"/>
  <c r="A224" i="27"/>
  <c r="A223" i="27"/>
  <c r="A222" i="27"/>
  <c r="A221" i="27"/>
  <c r="A220" i="27"/>
  <c r="A219" i="27"/>
  <c r="A218" i="27"/>
  <c r="A217" i="27"/>
  <c r="A216" i="27"/>
  <c r="A215" i="27"/>
  <c r="A214" i="27"/>
  <c r="A213" i="27"/>
  <c r="A212" i="27"/>
  <c r="A211" i="27"/>
  <c r="A210" i="27"/>
  <c r="A209" i="27"/>
  <c r="A208" i="27"/>
  <c r="A207" i="27"/>
  <c r="A206" i="27"/>
  <c r="A205" i="27"/>
  <c r="A204" i="27"/>
  <c r="A203" i="27"/>
  <c r="A202" i="27"/>
  <c r="A201" i="27"/>
  <c r="A200" i="27"/>
  <c r="A199" i="27"/>
  <c r="A198" i="27"/>
  <c r="A197" i="27"/>
  <c r="A196" i="27"/>
  <c r="A195" i="27"/>
  <c r="A194" i="27"/>
  <c r="A193" i="27"/>
  <c r="A192" i="27"/>
  <c r="A191" i="27"/>
  <c r="A190" i="27"/>
  <c r="A189" i="27"/>
  <c r="A188" i="27"/>
  <c r="A187" i="27"/>
  <c r="A186" i="27"/>
  <c r="A185" i="27"/>
  <c r="A184" i="27"/>
  <c r="A183" i="27"/>
  <c r="A182" i="27"/>
  <c r="A181" i="27"/>
  <c r="A180" i="27"/>
  <c r="A179" i="27"/>
  <c r="A178" i="27"/>
  <c r="A177" i="27"/>
  <c r="A176" i="27"/>
  <c r="A175" i="27"/>
  <c r="A174" i="27"/>
  <c r="A173" i="27"/>
  <c r="A172" i="27"/>
  <c r="A171" i="27"/>
  <c r="A170" i="27"/>
  <c r="A169" i="27"/>
  <c r="A168" i="27"/>
  <c r="A167" i="27"/>
  <c r="A166" i="27"/>
  <c r="A165" i="27"/>
  <c r="A164" i="27"/>
  <c r="A163" i="27"/>
  <c r="A162"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7" i="27"/>
  <c r="A136" i="27"/>
  <c r="A135" i="27"/>
  <c r="A134" i="27"/>
  <c r="A133" i="27"/>
  <c r="A132" i="27"/>
  <c r="A131"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95" i="27"/>
  <c r="A94" i="27"/>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A49" i="27"/>
  <c r="A48" i="27"/>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 i="27"/>
  <c r="A4" i="27"/>
  <c r="A3" i="27"/>
  <c r="W1045" i="27" a="1"/>
  <c r="W1045" i="27" s="1"/>
  <c r="AD27" i="17" s="1"/>
  <c r="K1045" i="27"/>
  <c r="J1045" i="27"/>
  <c r="I1045" i="27"/>
  <c r="H1045" i="27"/>
  <c r="G1045" i="27"/>
  <c r="W1041" i="27" a="1"/>
  <c r="W1041" i="27" s="1"/>
  <c r="K1041" i="27"/>
  <c r="J1041" i="27"/>
  <c r="I1041" i="27"/>
  <c r="H1041" i="27"/>
  <c r="G1041" i="27"/>
  <c r="C277" i="18"/>
  <c r="L277" i="18"/>
  <c r="R277" i="18"/>
  <c r="S277" i="18"/>
  <c r="T277" i="18"/>
  <c r="C71" i="18"/>
  <c r="L71" i="18"/>
  <c r="R71" i="18"/>
  <c r="S71" i="18"/>
  <c r="T71" i="18"/>
  <c r="C291" i="18"/>
  <c r="L291" i="18"/>
  <c r="R291" i="18"/>
  <c r="S291" i="18"/>
  <c r="T291" i="18"/>
  <c r="C108" i="18"/>
  <c r="L108" i="18"/>
  <c r="R108" i="18"/>
  <c r="S108" i="18"/>
  <c r="T108" i="18"/>
  <c r="T20" i="18"/>
  <c r="S20" i="18"/>
  <c r="R20" i="18"/>
  <c r="L20" i="18"/>
  <c r="C20" i="18"/>
  <c r="T111" i="18"/>
  <c r="S111" i="18"/>
  <c r="R111" i="18"/>
  <c r="L111" i="18"/>
  <c r="C111" i="18"/>
  <c r="T110" i="18"/>
  <c r="S110" i="18"/>
  <c r="R110" i="18"/>
  <c r="L110" i="18"/>
  <c r="C110" i="18"/>
  <c r="K125" i="17"/>
  <c r="K110" i="17"/>
  <c r="K107" i="17"/>
  <c r="K19" i="17"/>
  <c r="R181" i="18"/>
  <c r="S181" i="18"/>
  <c r="T181" i="18"/>
  <c r="W4" i="27" a="1"/>
  <c r="W4" i="27" s="1"/>
  <c r="W5" i="27" a="1"/>
  <c r="W5" i="27" s="1"/>
  <c r="W6" i="27" a="1"/>
  <c r="W6" i="27" s="1"/>
  <c r="W7" i="27" a="1"/>
  <c r="W7" i="27" s="1"/>
  <c r="W8" i="27" a="1"/>
  <c r="W8" i="27" s="1"/>
  <c r="W9" i="27" a="1"/>
  <c r="W9" i="27" s="1"/>
  <c r="W10" i="27" a="1"/>
  <c r="W10" i="27" s="1"/>
  <c r="W11" i="27" a="1"/>
  <c r="W11" i="27" s="1"/>
  <c r="W12" i="27" a="1"/>
  <c r="W12" i="27" s="1"/>
  <c r="W13" i="27" a="1"/>
  <c r="W13" i="27" s="1"/>
  <c r="W14" i="27" a="1"/>
  <c r="W14" i="27" s="1"/>
  <c r="W15" i="27" a="1"/>
  <c r="W15" i="27" s="1"/>
  <c r="W16" i="27" a="1"/>
  <c r="W16" i="27" s="1"/>
  <c r="W17" i="27" a="1"/>
  <c r="W17" i="27" s="1"/>
  <c r="W18" i="27" a="1"/>
  <c r="W18" i="27" s="1"/>
  <c r="W19" i="27" a="1"/>
  <c r="W19" i="27" s="1"/>
  <c r="W20" i="27" a="1"/>
  <c r="W20" i="27" s="1"/>
  <c r="W21" i="27" a="1"/>
  <c r="W21" i="27" s="1"/>
  <c r="W22" i="27" a="1"/>
  <c r="W22" i="27" s="1"/>
  <c r="W23" i="27" a="1"/>
  <c r="W23" i="27" s="1"/>
  <c r="W24" i="27" a="1"/>
  <c r="W24" i="27" s="1"/>
  <c r="W25" i="27" a="1"/>
  <c r="W25" i="27" s="1"/>
  <c r="W26" i="27" a="1"/>
  <c r="W26" i="27" s="1"/>
  <c r="W27" i="27" a="1"/>
  <c r="W27" i="27" s="1"/>
  <c r="W28" i="27" a="1"/>
  <c r="W28" i="27" s="1"/>
  <c r="W29" i="27" a="1"/>
  <c r="W29" i="27" s="1"/>
  <c r="W30" i="27" a="1"/>
  <c r="W30" i="27" s="1"/>
  <c r="W31" i="27" a="1"/>
  <c r="W31" i="27" s="1"/>
  <c r="W32" i="27" a="1"/>
  <c r="W32" i="27" s="1"/>
  <c r="W33" i="27" a="1"/>
  <c r="W33" i="27" s="1"/>
  <c r="W34" i="27" a="1"/>
  <c r="W34" i="27" s="1"/>
  <c r="W35" i="27" a="1"/>
  <c r="W35" i="27" s="1"/>
  <c r="W36" i="27" a="1"/>
  <c r="W36" i="27" s="1"/>
  <c r="W37" i="27" a="1"/>
  <c r="W37" i="27" s="1"/>
  <c r="W38" i="27" a="1"/>
  <c r="W38" i="27" s="1"/>
  <c r="W39" i="27" a="1"/>
  <c r="W39" i="27" s="1"/>
  <c r="W40" i="27" a="1"/>
  <c r="W40" i="27" s="1"/>
  <c r="W41" i="27" a="1"/>
  <c r="W41" i="27" s="1"/>
  <c r="W42" i="27" a="1"/>
  <c r="W42" i="27" s="1"/>
  <c r="W43" i="27" a="1"/>
  <c r="W43" i="27" s="1"/>
  <c r="AD346" i="17" s="1"/>
  <c r="W44" i="27" a="1"/>
  <c r="W44" i="27" s="1"/>
  <c r="W45" i="27" a="1"/>
  <c r="W45" i="27" s="1"/>
  <c r="W46" i="27" a="1"/>
  <c r="W46" i="27" s="1"/>
  <c r="W47" i="27" a="1"/>
  <c r="W47" i="27" s="1"/>
  <c r="W48" i="27" a="1"/>
  <c r="W48" i="27" s="1"/>
  <c r="W49" i="27" a="1"/>
  <c r="W49" i="27" s="1"/>
  <c r="W50" i="27" a="1"/>
  <c r="W50" i="27" s="1"/>
  <c r="W51" i="27" a="1"/>
  <c r="W51" i="27" s="1"/>
  <c r="AD101" i="17" s="1"/>
  <c r="W52" i="27" a="1"/>
  <c r="W52" i="27" s="1"/>
  <c r="W53" i="27" a="1"/>
  <c r="W53" i="27" s="1"/>
  <c r="W54" i="27" a="1"/>
  <c r="W54" i="27" s="1"/>
  <c r="W55" i="27" a="1"/>
  <c r="W55" i="27" s="1"/>
  <c r="AD350" i="17" s="1"/>
  <c r="W56" i="27" a="1"/>
  <c r="W56" i="27" s="1"/>
  <c r="W57" i="27" a="1"/>
  <c r="W57" i="27" s="1"/>
  <c r="W58" i="27" a="1"/>
  <c r="W58" i="27" s="1"/>
  <c r="W59" i="27" a="1"/>
  <c r="W59" i="27" s="1"/>
  <c r="W60" i="27" a="1"/>
  <c r="W60" i="27" s="1"/>
  <c r="W61" i="27" a="1"/>
  <c r="W61" i="27" s="1"/>
  <c r="W62" i="27" a="1"/>
  <c r="W62" i="27" s="1"/>
  <c r="W63" i="27" a="1"/>
  <c r="W63" i="27" s="1"/>
  <c r="AD4" i="17" s="1"/>
  <c r="W64" i="27" a="1"/>
  <c r="W64" i="27" s="1"/>
  <c r="W65" i="27" a="1"/>
  <c r="W65" i="27" s="1"/>
  <c r="W66" i="27" a="1"/>
  <c r="W66" i="27" s="1"/>
  <c r="W67" i="27" a="1"/>
  <c r="W67" i="27" s="1"/>
  <c r="W68" i="27" a="1"/>
  <c r="W68" i="27" s="1"/>
  <c r="W69" i="27" a="1"/>
  <c r="W69" i="27" s="1"/>
  <c r="W70" i="27" a="1"/>
  <c r="W70" i="27" s="1"/>
  <c r="W71" i="27" a="1"/>
  <c r="W71" i="27" s="1"/>
  <c r="W72" i="27" a="1"/>
  <c r="W72" i="27" s="1"/>
  <c r="W73" i="27" a="1"/>
  <c r="W73" i="27" s="1"/>
  <c r="W74" i="27" a="1"/>
  <c r="W74" i="27" s="1"/>
  <c r="W75" i="27" a="1"/>
  <c r="W75" i="27" s="1"/>
  <c r="W76" i="27" a="1"/>
  <c r="W76" i="27" s="1"/>
  <c r="W77" i="27" a="1"/>
  <c r="W77" i="27" s="1"/>
  <c r="W78" i="27" a="1"/>
  <c r="W78" i="27" s="1"/>
  <c r="W79" i="27" a="1"/>
  <c r="W79" i="27" s="1"/>
  <c r="AD342" i="17" s="1"/>
  <c r="W80" i="27" a="1"/>
  <c r="W80" i="27" s="1"/>
  <c r="W81" i="27" a="1"/>
  <c r="W81" i="27" s="1"/>
  <c r="W82" i="27" a="1"/>
  <c r="W82" i="27" s="1"/>
  <c r="W83" i="27" a="1"/>
  <c r="W83" i="27" s="1"/>
  <c r="W84" i="27" a="1"/>
  <c r="W84" i="27" s="1"/>
  <c r="W85" i="27" a="1"/>
  <c r="W85" i="27" s="1"/>
  <c r="W86" i="27" a="1"/>
  <c r="W86" i="27" s="1"/>
  <c r="W87" i="27" a="1"/>
  <c r="W87" i="27" s="1"/>
  <c r="AD115" i="17" s="1"/>
  <c r="W88" i="27" a="1"/>
  <c r="W88" i="27" s="1"/>
  <c r="W89" i="27" a="1"/>
  <c r="W89" i="27" s="1"/>
  <c r="W90" i="27" a="1"/>
  <c r="W90" i="27" s="1"/>
  <c r="W91" i="27" a="1"/>
  <c r="W91" i="27" s="1"/>
  <c r="W92" i="27" a="1"/>
  <c r="W92" i="27" s="1"/>
  <c r="W93" i="27" a="1"/>
  <c r="W93" i="27" s="1"/>
  <c r="W94" i="27" a="1"/>
  <c r="W94" i="27" s="1"/>
  <c r="W95" i="27" a="1"/>
  <c r="W95" i="27" s="1"/>
  <c r="W96" i="27" a="1"/>
  <c r="W96" i="27" s="1"/>
  <c r="W97" i="27" a="1"/>
  <c r="W97" i="27" s="1"/>
  <c r="W98" i="27" a="1"/>
  <c r="W98" i="27" s="1"/>
  <c r="W99" i="27" a="1"/>
  <c r="W99" i="27" s="1"/>
  <c r="W100" i="27" a="1"/>
  <c r="W100" i="27" s="1"/>
  <c r="W101" i="27" a="1"/>
  <c r="W101" i="27" s="1"/>
  <c r="W102" i="27" a="1"/>
  <c r="W102" i="27" s="1"/>
  <c r="W103" i="27" a="1"/>
  <c r="W103" i="27" s="1"/>
  <c r="W104" i="27" a="1"/>
  <c r="W104" i="27" s="1"/>
  <c r="W105" i="27" a="1"/>
  <c r="W105" i="27" s="1"/>
  <c r="W106" i="27" a="1"/>
  <c r="W106" i="27" s="1"/>
  <c r="W107" i="27" a="1"/>
  <c r="W107" i="27" s="1"/>
  <c r="AD264" i="17" s="1"/>
  <c r="W108" i="27" a="1"/>
  <c r="W108" i="27" s="1"/>
  <c r="W109" i="27" a="1"/>
  <c r="W109" i="27" s="1"/>
  <c r="W110" i="27" a="1"/>
  <c r="W110" i="27" s="1"/>
  <c r="W111" i="27" a="1"/>
  <c r="W111" i="27" s="1"/>
  <c r="W112" i="27" a="1"/>
  <c r="W112" i="27" s="1"/>
  <c r="W113" i="27" a="1"/>
  <c r="W113" i="27" s="1"/>
  <c r="W114" i="27" a="1"/>
  <c r="W114" i="27" s="1"/>
  <c r="W115" i="27" a="1"/>
  <c r="W115" i="27" s="1"/>
  <c r="W116" i="27" a="1"/>
  <c r="W116" i="27" s="1"/>
  <c r="W117" i="27" a="1"/>
  <c r="W117" i="27" s="1"/>
  <c r="W118" i="27" a="1"/>
  <c r="W118" i="27" s="1"/>
  <c r="W119" i="27" a="1"/>
  <c r="W119" i="27" s="1"/>
  <c r="W120" i="27" a="1"/>
  <c r="W120" i="27" s="1"/>
  <c r="W121" i="27" a="1"/>
  <c r="W121" i="27" s="1"/>
  <c r="W122" i="27" a="1"/>
  <c r="W122" i="27" s="1"/>
  <c r="W123" i="27" a="1"/>
  <c r="W123" i="27" s="1"/>
  <c r="AD158" i="17" s="1"/>
  <c r="W124" i="27" a="1"/>
  <c r="W124" i="27" s="1"/>
  <c r="W125" i="27" a="1"/>
  <c r="W125" i="27" s="1"/>
  <c r="AD176" i="17" s="1"/>
  <c r="W126" i="27" a="1"/>
  <c r="W126" i="27" s="1"/>
  <c r="W127" i="27" a="1"/>
  <c r="W127" i="27" s="1"/>
  <c r="W128" i="27" a="1"/>
  <c r="W128" i="27" s="1"/>
  <c r="W129" i="27" a="1"/>
  <c r="W129" i="27" s="1"/>
  <c r="AD246" i="17" s="1"/>
  <c r="W130" i="27" a="1"/>
  <c r="W130" i="27" s="1"/>
  <c r="W131" i="27" a="1"/>
  <c r="W131" i="27" s="1"/>
  <c r="W132" i="27" a="1"/>
  <c r="W132" i="27" s="1"/>
  <c r="W133" i="27" a="1"/>
  <c r="W133" i="27" s="1"/>
  <c r="AD157" i="17" s="1"/>
  <c r="W134" i="27" a="1"/>
  <c r="W134" i="27" s="1"/>
  <c r="W135" i="27" a="1"/>
  <c r="W135" i="27" s="1"/>
  <c r="W136" i="27" a="1"/>
  <c r="W136" i="27" s="1"/>
  <c r="W137" i="27" a="1"/>
  <c r="W137" i="27" s="1"/>
  <c r="W139" i="27" a="1"/>
  <c r="W139" i="27" s="1"/>
  <c r="W140" i="27" a="1"/>
  <c r="W140" i="27" s="1"/>
  <c r="AD247" i="17" s="1"/>
  <c r="W141" i="27" a="1"/>
  <c r="W141" i="27" s="1"/>
  <c r="W142" i="27" a="1"/>
  <c r="W142" i="27" s="1"/>
  <c r="W143" i="27" a="1"/>
  <c r="W143" i="27" s="1"/>
  <c r="W144" i="27" a="1"/>
  <c r="W144" i="27" s="1"/>
  <c r="W145" i="27" a="1"/>
  <c r="W145" i="27" s="1"/>
  <c r="W146" i="27" a="1"/>
  <c r="W146" i="27" s="1"/>
  <c r="AD159" i="17" s="1"/>
  <c r="W147" i="27" a="1"/>
  <c r="W147" i="27" s="1"/>
  <c r="W148" i="27" a="1"/>
  <c r="W148" i="27" s="1"/>
  <c r="W149" i="27" a="1"/>
  <c r="W149" i="27" s="1"/>
  <c r="AD288" i="17" s="1"/>
  <c r="W150" i="27" a="1"/>
  <c r="W150" i="27" s="1"/>
  <c r="W151" i="27" a="1"/>
  <c r="W151" i="27" s="1"/>
  <c r="W152" i="27" a="1"/>
  <c r="W152" i="27" s="1"/>
  <c r="W153" i="27" a="1"/>
  <c r="W153" i="27" s="1"/>
  <c r="W154" i="27" a="1"/>
  <c r="W154" i="27" s="1"/>
  <c r="W155" i="27" a="1"/>
  <c r="W155" i="27" s="1"/>
  <c r="W156" i="27" a="1"/>
  <c r="W156" i="27" s="1"/>
  <c r="W157" i="27" a="1"/>
  <c r="W157" i="27" s="1"/>
  <c r="W158" i="27" a="1"/>
  <c r="W158" i="27" s="1"/>
  <c r="W159" i="27" a="1"/>
  <c r="W159" i="27" s="1"/>
  <c r="W160" i="27" a="1"/>
  <c r="W160" i="27" s="1"/>
  <c r="W161" i="27" a="1"/>
  <c r="W161" i="27" s="1"/>
  <c r="W162" i="27" a="1"/>
  <c r="W162" i="27" s="1"/>
  <c r="W163" i="27" a="1"/>
  <c r="W163" i="27" s="1"/>
  <c r="W164" i="27" a="1"/>
  <c r="W164" i="27" s="1"/>
  <c r="W165" i="27" a="1"/>
  <c r="W165" i="27" s="1"/>
  <c r="W166" i="27" a="1"/>
  <c r="W166" i="27" s="1"/>
  <c r="W167" i="27" a="1"/>
  <c r="W167" i="27" s="1"/>
  <c r="W168" i="27" a="1"/>
  <c r="W168" i="27" s="1"/>
  <c r="W169" i="27" a="1"/>
  <c r="W169" i="27" s="1"/>
  <c r="W170" i="27" a="1"/>
  <c r="W170" i="27" s="1"/>
  <c r="W171" i="27" a="1"/>
  <c r="W171" i="27" s="1"/>
  <c r="W172" i="27" a="1"/>
  <c r="W172" i="27" s="1"/>
  <c r="W173" i="27" a="1"/>
  <c r="W173" i="27" s="1"/>
  <c r="W174" i="27" a="1"/>
  <c r="W174" i="27" s="1"/>
  <c r="W175" i="27" a="1"/>
  <c r="W175" i="27" s="1"/>
  <c r="W176" i="27" a="1"/>
  <c r="W176" i="27" s="1"/>
  <c r="W177" i="27" a="1"/>
  <c r="W177" i="27" s="1"/>
  <c r="W178" i="27" a="1"/>
  <c r="W178" i="27" s="1"/>
  <c r="W179" i="27" a="1"/>
  <c r="W179" i="27" s="1"/>
  <c r="W180" i="27" a="1"/>
  <c r="W180" i="27" s="1"/>
  <c r="W181" i="27" a="1"/>
  <c r="W181" i="27" s="1"/>
  <c r="W182" i="27" a="1"/>
  <c r="W182" i="27" s="1"/>
  <c r="W183" i="27" a="1"/>
  <c r="W183" i="27" s="1"/>
  <c r="W184" i="27" a="1"/>
  <c r="W184" i="27" s="1"/>
  <c r="W185" i="27" a="1"/>
  <c r="W185" i="27" s="1"/>
  <c r="W186" i="27" a="1"/>
  <c r="W186" i="27" s="1"/>
  <c r="W187" i="27" a="1"/>
  <c r="W187" i="27" s="1"/>
  <c r="W188" i="27" a="1"/>
  <c r="W188" i="27" s="1"/>
  <c r="W189" i="27" a="1"/>
  <c r="W189" i="27" s="1"/>
  <c r="W190" i="27" a="1"/>
  <c r="W190" i="27" s="1"/>
  <c r="W191" i="27" a="1"/>
  <c r="W191" i="27" s="1"/>
  <c r="W192" i="27" a="1"/>
  <c r="W192" i="27" s="1"/>
  <c r="W193" i="27" a="1"/>
  <c r="W193" i="27" s="1"/>
  <c r="W194" i="27" a="1"/>
  <c r="W194" i="27" s="1"/>
  <c r="W195" i="27" a="1"/>
  <c r="W195" i="27" s="1"/>
  <c r="W196" i="27" a="1"/>
  <c r="W196" i="27" s="1"/>
  <c r="W197" i="27" a="1"/>
  <c r="W197" i="27" s="1"/>
  <c r="W198" i="27" a="1"/>
  <c r="W198" i="27" s="1"/>
  <c r="W199" i="27" a="1"/>
  <c r="W199" i="27" s="1"/>
  <c r="W200" i="27" a="1"/>
  <c r="W200" i="27" s="1"/>
  <c r="W201" i="27" a="1"/>
  <c r="W201" i="27" s="1"/>
  <c r="W202" i="27" a="1"/>
  <c r="W202" i="27" s="1"/>
  <c r="W203" i="27" a="1"/>
  <c r="W203" i="27" s="1"/>
  <c r="W204" i="27" a="1"/>
  <c r="W204" i="27" s="1"/>
  <c r="W205" i="27" a="1"/>
  <c r="W205" i="27" s="1"/>
  <c r="W206" i="27" a="1"/>
  <c r="W206" i="27" s="1"/>
  <c r="W207" i="27" a="1"/>
  <c r="W207" i="27" s="1"/>
  <c r="W208" i="27" a="1"/>
  <c r="W208" i="27" s="1"/>
  <c r="W209" i="27" a="1"/>
  <c r="W209" i="27" s="1"/>
  <c r="W210" i="27" a="1"/>
  <c r="W210" i="27" s="1"/>
  <c r="W211" i="27" a="1"/>
  <c r="W211" i="27" s="1"/>
  <c r="W212" i="27" a="1"/>
  <c r="W212" i="27" s="1"/>
  <c r="W213" i="27" a="1"/>
  <c r="W213" i="27" s="1"/>
  <c r="W214" i="27" a="1"/>
  <c r="W214" i="27" s="1"/>
  <c r="W215" i="27" a="1"/>
  <c r="W215" i="27" s="1"/>
  <c r="W216" i="27" a="1"/>
  <c r="W216" i="27" s="1"/>
  <c r="W217" i="27" a="1"/>
  <c r="W217" i="27" s="1"/>
  <c r="W218" i="27" a="1"/>
  <c r="W218" i="27" s="1"/>
  <c r="W219" i="27" a="1"/>
  <c r="W219" i="27" s="1"/>
  <c r="W220" i="27" a="1"/>
  <c r="W220" i="27" s="1"/>
  <c r="W221" i="27" a="1"/>
  <c r="W221" i="27" s="1"/>
  <c r="W222" i="27" a="1"/>
  <c r="W222" i="27" s="1"/>
  <c r="W223" i="27" a="1"/>
  <c r="W223" i="27" s="1"/>
  <c r="W224" i="27" a="1"/>
  <c r="W224" i="27" s="1"/>
  <c r="W225" i="27" a="1"/>
  <c r="W225" i="27" s="1"/>
  <c r="W226" i="27" a="1"/>
  <c r="W226" i="27" s="1"/>
  <c r="W227" i="27" a="1"/>
  <c r="W227" i="27" s="1"/>
  <c r="W228" i="27" a="1"/>
  <c r="W228" i="27" s="1"/>
  <c r="W229" i="27" a="1"/>
  <c r="W229" i="27" s="1"/>
  <c r="W230" i="27" a="1"/>
  <c r="W230" i="27" s="1"/>
  <c r="W231" i="27" a="1"/>
  <c r="W231" i="27" s="1"/>
  <c r="W232" i="27" a="1"/>
  <c r="W232" i="27" s="1"/>
  <c r="W233" i="27" a="1"/>
  <c r="W233" i="27" s="1"/>
  <c r="W234" i="27" a="1"/>
  <c r="W234" i="27" s="1"/>
  <c r="W235" i="27" a="1"/>
  <c r="W235" i="27" s="1"/>
  <c r="W236" i="27" a="1"/>
  <c r="W236" i="27" s="1"/>
  <c r="W237" i="27" a="1"/>
  <c r="W237" i="27" s="1"/>
  <c r="W238" i="27" a="1"/>
  <c r="W238" i="27" s="1"/>
  <c r="W239" i="27" a="1"/>
  <c r="W239" i="27" s="1"/>
  <c r="W240" i="27" a="1"/>
  <c r="W240" i="27" s="1"/>
  <c r="W241" i="27" a="1"/>
  <c r="W241" i="27" s="1"/>
  <c r="W242" i="27" a="1"/>
  <c r="W242" i="27" s="1"/>
  <c r="W243" i="27" a="1"/>
  <c r="W243" i="27" s="1"/>
  <c r="W244" i="27" a="1"/>
  <c r="W244" i="27" s="1"/>
  <c r="W245" i="27" a="1"/>
  <c r="W245" i="27" s="1"/>
  <c r="W246" i="27" a="1"/>
  <c r="W246" i="27" s="1"/>
  <c r="W247" i="27" a="1"/>
  <c r="W247" i="27" s="1"/>
  <c r="W248" i="27" a="1"/>
  <c r="W248" i="27" s="1"/>
  <c r="W249" i="27" a="1"/>
  <c r="W249" i="27" s="1"/>
  <c r="W250" i="27" a="1"/>
  <c r="W250" i="27" s="1"/>
  <c r="W251" i="27" a="1"/>
  <c r="W251" i="27" s="1"/>
  <c r="W252" i="27" a="1"/>
  <c r="W252" i="27" s="1"/>
  <c r="W253" i="27" a="1"/>
  <c r="W253" i="27" s="1"/>
  <c r="W254" i="27" a="1"/>
  <c r="W254" i="27" s="1"/>
  <c r="W255" i="27" a="1"/>
  <c r="W255" i="27" s="1"/>
  <c r="W256" i="27" a="1"/>
  <c r="W256" i="27" s="1"/>
  <c r="W257" i="27" a="1"/>
  <c r="W257" i="27" s="1"/>
  <c r="W258" i="27" a="1"/>
  <c r="W258" i="27" s="1"/>
  <c r="W259" i="27" a="1"/>
  <c r="W259" i="27" s="1"/>
  <c r="W260" i="27" a="1"/>
  <c r="W260" i="27" s="1"/>
  <c r="W261" i="27" a="1"/>
  <c r="W261" i="27" s="1"/>
  <c r="W262" i="27" a="1"/>
  <c r="W262" i="27" s="1"/>
  <c r="W263" i="27" a="1"/>
  <c r="W263" i="27" s="1"/>
  <c r="W264" i="27" a="1"/>
  <c r="W264" i="27" s="1"/>
  <c r="W265" i="27" a="1"/>
  <c r="W265" i="27" s="1"/>
  <c r="W266" i="27" a="1"/>
  <c r="W266" i="27" s="1"/>
  <c r="W267" i="27" a="1"/>
  <c r="W267" i="27" s="1"/>
  <c r="W268" i="27" a="1"/>
  <c r="W268" i="27" s="1"/>
  <c r="W269" i="27" a="1"/>
  <c r="W269" i="27" s="1"/>
  <c r="W270" i="27" a="1"/>
  <c r="W270" i="27" s="1"/>
  <c r="W271" i="27" a="1"/>
  <c r="W271" i="27" s="1"/>
  <c r="W272" i="27" a="1"/>
  <c r="W272" i="27" s="1"/>
  <c r="W273" i="27" a="1"/>
  <c r="W273" i="27" s="1"/>
  <c r="W274" i="27" a="1"/>
  <c r="W274" i="27" s="1"/>
  <c r="W275" i="27" a="1"/>
  <c r="W275" i="27" s="1"/>
  <c r="AD68" i="17" s="1"/>
  <c r="W276" i="27" a="1"/>
  <c r="W276" i="27" s="1"/>
  <c r="AD163" i="17" s="1"/>
  <c r="W277" i="27" a="1"/>
  <c r="W277" i="27" s="1"/>
  <c r="W278" i="27" a="1"/>
  <c r="W278" i="27" s="1"/>
  <c r="AD75" i="17" s="1"/>
  <c r="W279" i="27" a="1"/>
  <c r="W279" i="27" s="1"/>
  <c r="W280" i="27" a="1"/>
  <c r="W280" i="27" s="1"/>
  <c r="W281" i="27" a="1"/>
  <c r="W281" i="27" s="1"/>
  <c r="W282" i="27" a="1"/>
  <c r="W282" i="27" s="1"/>
  <c r="W283" i="27" a="1"/>
  <c r="W283" i="27" s="1"/>
  <c r="W284" i="27" a="1"/>
  <c r="W284" i="27" s="1"/>
  <c r="AD148" i="17" s="1"/>
  <c r="W285" i="27" a="1"/>
  <c r="W285" i="27" s="1"/>
  <c r="W286" i="27" a="1"/>
  <c r="W286" i="27" s="1"/>
  <c r="AD272" i="17" s="1"/>
  <c r="W287" i="27" a="1"/>
  <c r="W287" i="27" s="1"/>
  <c r="W288" i="27" a="1"/>
  <c r="W288" i="27" s="1"/>
  <c r="AD323" i="17" s="1"/>
  <c r="W289" i="27" a="1"/>
  <c r="W289" i="27" s="1"/>
  <c r="W290" i="27" a="1"/>
  <c r="W290" i="27" s="1"/>
  <c r="AD202" i="17" s="1"/>
  <c r="W291" i="27" a="1"/>
  <c r="W291" i="27" s="1"/>
  <c r="AD112" i="17" s="1"/>
  <c r="W292" i="27" a="1"/>
  <c r="W292" i="27" s="1"/>
  <c r="AD226" i="17" s="1"/>
  <c r="W293" i="27" a="1"/>
  <c r="W293" i="27" s="1"/>
  <c r="AD72" i="17" s="1"/>
  <c r="W294" i="27" a="1"/>
  <c r="W294" i="27" s="1"/>
  <c r="AD194" i="17" s="1"/>
  <c r="W295" i="27" a="1"/>
  <c r="W295" i="27" s="1"/>
  <c r="W296" i="27" a="1"/>
  <c r="W296" i="27" s="1"/>
  <c r="W297" i="27" a="1"/>
  <c r="W297" i="27" s="1"/>
  <c r="W298" i="27" a="1"/>
  <c r="W298" i="27" s="1"/>
  <c r="W299" i="27" a="1"/>
  <c r="W299" i="27" s="1"/>
  <c r="W300" i="27" a="1"/>
  <c r="W300" i="27" s="1"/>
  <c r="W301" i="27" a="1"/>
  <c r="W301" i="27" s="1"/>
  <c r="W302" i="27" a="1"/>
  <c r="W302" i="27" s="1"/>
  <c r="W303" i="27" a="1"/>
  <c r="W303" i="27" s="1"/>
  <c r="W304" i="27" a="1"/>
  <c r="W304" i="27" s="1"/>
  <c r="W305" i="27" a="1"/>
  <c r="W305" i="27" s="1"/>
  <c r="W306" i="27" a="1"/>
  <c r="W306" i="27" s="1"/>
  <c r="AD71" i="17" s="1"/>
  <c r="W307" i="27" a="1"/>
  <c r="W307" i="27" s="1"/>
  <c r="W308" i="27" a="1"/>
  <c r="W308" i="27" s="1"/>
  <c r="W309" i="27" a="1"/>
  <c r="W309" i="27" s="1"/>
  <c r="W310" i="27" a="1"/>
  <c r="W310" i="27" s="1"/>
  <c r="W311" i="27" a="1"/>
  <c r="W311" i="27" s="1"/>
  <c r="W312" i="27" a="1"/>
  <c r="W312" i="27" s="1"/>
  <c r="W313" i="27" a="1"/>
  <c r="W313" i="27" s="1"/>
  <c r="W314" i="27" a="1"/>
  <c r="W314" i="27" s="1"/>
  <c r="W315" i="27" a="1"/>
  <c r="W315" i="27" s="1"/>
  <c r="W316" i="27" a="1"/>
  <c r="W316" i="27" s="1"/>
  <c r="AD252" i="17" s="1"/>
  <c r="W317" i="27" a="1"/>
  <c r="W317" i="27" s="1"/>
  <c r="W318" i="27" a="1"/>
  <c r="W318" i="27" s="1"/>
  <c r="W319" i="27" a="1"/>
  <c r="W319" i="27" s="1"/>
  <c r="W320" i="27" a="1"/>
  <c r="W320" i="27" s="1"/>
  <c r="W321" i="27" a="1"/>
  <c r="W321" i="27" s="1"/>
  <c r="AD308" i="17" s="1"/>
  <c r="W322" i="27" a="1"/>
  <c r="W322" i="27" s="1"/>
  <c r="W323" i="27" a="1"/>
  <c r="W323" i="27" s="1"/>
  <c r="W324" i="27" a="1"/>
  <c r="W324" i="27" s="1"/>
  <c r="W325" i="27" a="1"/>
  <c r="W325" i="27" s="1"/>
  <c r="W326" i="27" a="1"/>
  <c r="W326" i="27" s="1"/>
  <c r="W327" i="27" a="1"/>
  <c r="W327" i="27" s="1"/>
  <c r="W328" i="27" a="1"/>
  <c r="W328" i="27" s="1"/>
  <c r="W329" i="27" a="1"/>
  <c r="W329" i="27" s="1"/>
  <c r="W330" i="27" a="1"/>
  <c r="W330" i="27" s="1"/>
  <c r="W331" i="27" a="1"/>
  <c r="W331" i="27" s="1"/>
  <c r="W332" i="27" a="1"/>
  <c r="W332" i="27" s="1"/>
  <c r="W333" i="27" a="1"/>
  <c r="W333" i="27" s="1"/>
  <c r="W334" i="27" a="1"/>
  <c r="W334" i="27" s="1"/>
  <c r="W335" i="27" a="1"/>
  <c r="W335" i="27" s="1"/>
  <c r="W336" i="27" a="1"/>
  <c r="W336" i="27" s="1"/>
  <c r="AD242" i="17" s="1"/>
  <c r="W337" i="27" a="1"/>
  <c r="W337" i="27" s="1"/>
  <c r="W338" i="27" a="1"/>
  <c r="W338" i="27" s="1"/>
  <c r="W339" i="27" a="1"/>
  <c r="W339" i="27" s="1"/>
  <c r="W340" i="27" a="1"/>
  <c r="W340" i="27" s="1"/>
  <c r="W341" i="27" a="1"/>
  <c r="W341" i="27" s="1"/>
  <c r="W342" i="27" a="1"/>
  <c r="W342" i="27" s="1"/>
  <c r="W343" i="27" a="1"/>
  <c r="W343" i="27" s="1"/>
  <c r="W344" i="27" a="1"/>
  <c r="W344" i="27" s="1"/>
  <c r="W345" i="27" a="1"/>
  <c r="W345" i="27" s="1"/>
  <c r="W346" i="27" a="1"/>
  <c r="W346" i="27" s="1"/>
  <c r="W347" i="27" a="1"/>
  <c r="W347" i="27" s="1"/>
  <c r="W348" i="27" a="1"/>
  <c r="W348" i="27" s="1"/>
  <c r="W349" i="27" a="1"/>
  <c r="W349" i="27" s="1"/>
  <c r="W350" i="27" a="1"/>
  <c r="W350" i="27" s="1"/>
  <c r="W351" i="27" a="1"/>
  <c r="W351" i="27" s="1"/>
  <c r="W352" i="27" a="1"/>
  <c r="W352" i="27" s="1"/>
  <c r="W353" i="27" a="1"/>
  <c r="W353" i="27" s="1"/>
  <c r="W354" i="27" a="1"/>
  <c r="W354" i="27" s="1"/>
  <c r="AD240" i="17" s="1"/>
  <c r="W355" i="27" a="1"/>
  <c r="W355" i="27" s="1"/>
  <c r="W356" i="27" a="1"/>
  <c r="W356" i="27" s="1"/>
  <c r="W357" i="27" a="1"/>
  <c r="W357" i="27" s="1"/>
  <c r="W358" i="27" a="1"/>
  <c r="W358" i="27" s="1"/>
  <c r="W359" i="27" a="1"/>
  <c r="W359" i="27" s="1"/>
  <c r="W360" i="27" a="1"/>
  <c r="W360" i="27" s="1"/>
  <c r="W361" i="27" a="1"/>
  <c r="W361" i="27" s="1"/>
  <c r="W362" i="27" a="1"/>
  <c r="W362" i="27" s="1"/>
  <c r="W363" i="27" a="1"/>
  <c r="W363" i="27" s="1"/>
  <c r="W364" i="27" a="1"/>
  <c r="W364" i="27" s="1"/>
  <c r="W365" i="27" a="1"/>
  <c r="W365" i="27" s="1"/>
  <c r="W366" i="27" a="1"/>
  <c r="W366" i="27" s="1"/>
  <c r="W367" i="27" a="1"/>
  <c r="W367" i="27" s="1"/>
  <c r="W368" i="27" a="1"/>
  <c r="W368" i="27" s="1"/>
  <c r="W369" i="27" a="1"/>
  <c r="W369" i="27" s="1"/>
  <c r="W370" i="27" a="1"/>
  <c r="W370" i="27" s="1"/>
  <c r="W371" i="27" a="1"/>
  <c r="W371" i="27" s="1"/>
  <c r="W372" i="27" a="1"/>
  <c r="W372" i="27" s="1"/>
  <c r="W373" i="27" a="1"/>
  <c r="W373" i="27" s="1"/>
  <c r="W374" i="27" a="1"/>
  <c r="W374" i="27" s="1"/>
  <c r="AD243" i="17" s="1"/>
  <c r="W375" i="27" a="1"/>
  <c r="W375" i="27" s="1"/>
  <c r="W376" i="27" a="1"/>
  <c r="W376" i="27" s="1"/>
  <c r="W377" i="27" a="1"/>
  <c r="W377" i="27" s="1"/>
  <c r="W378" i="27" a="1"/>
  <c r="W378" i="27" s="1"/>
  <c r="W379" i="27" a="1"/>
  <c r="W379" i="27" s="1"/>
  <c r="W380" i="27" a="1"/>
  <c r="W380" i="27" s="1"/>
  <c r="W381" i="27" a="1"/>
  <c r="W381" i="27" s="1"/>
  <c r="W382" i="27" a="1"/>
  <c r="W382" i="27" s="1"/>
  <c r="W383" i="27" a="1"/>
  <c r="W383" i="27" s="1"/>
  <c r="W384" i="27" a="1"/>
  <c r="W384" i="27" s="1"/>
  <c r="W385" i="27" a="1"/>
  <c r="W385" i="27" s="1"/>
  <c r="W386" i="27" a="1"/>
  <c r="W386" i="27" s="1"/>
  <c r="W387" i="27" a="1"/>
  <c r="W387" i="27" s="1"/>
  <c r="W388" i="27" a="1"/>
  <c r="W388" i="27" s="1"/>
  <c r="W389" i="27" a="1"/>
  <c r="W389" i="27" s="1"/>
  <c r="AD241" i="17" s="1"/>
  <c r="W390" i="27" a="1"/>
  <c r="W390" i="27" s="1"/>
  <c r="W391" i="27" a="1"/>
  <c r="W391" i="27" s="1"/>
  <c r="W392" i="27" a="1"/>
  <c r="W392" i="27" s="1"/>
  <c r="W393" i="27" a="1"/>
  <c r="W393" i="27" s="1"/>
  <c r="W394" i="27" a="1"/>
  <c r="W394" i="27" s="1"/>
  <c r="W395" i="27" a="1"/>
  <c r="W395" i="27" s="1"/>
  <c r="W396" i="27" a="1"/>
  <c r="W396" i="27" s="1"/>
  <c r="W397" i="27" a="1"/>
  <c r="W397" i="27" s="1"/>
  <c r="W398" i="27" a="1"/>
  <c r="W398" i="27" s="1"/>
  <c r="W399" i="27" a="1"/>
  <c r="W399" i="27" s="1"/>
  <c r="W400" i="27" a="1"/>
  <c r="W400" i="27" s="1"/>
  <c r="W401" i="27" a="1"/>
  <c r="W401" i="27" s="1"/>
  <c r="W402" i="27" a="1"/>
  <c r="W402" i="27" s="1"/>
  <c r="W403" i="27" a="1"/>
  <c r="W403" i="27" s="1"/>
  <c r="W404" i="27" a="1"/>
  <c r="W404" i="27" s="1"/>
  <c r="W405" i="27" a="1"/>
  <c r="W405" i="27" s="1"/>
  <c r="W406" i="27" a="1"/>
  <c r="W406" i="27" s="1"/>
  <c r="W407" i="27" a="1"/>
  <c r="W407" i="27" s="1"/>
  <c r="W408" i="27" a="1"/>
  <c r="W408" i="27" s="1"/>
  <c r="W409" i="27" a="1"/>
  <c r="W409" i="27" s="1"/>
  <c r="AD109" i="17" s="1"/>
  <c r="W410" i="27" a="1"/>
  <c r="W410" i="27" s="1"/>
  <c r="W411" i="27" a="1"/>
  <c r="W411" i="27" s="1"/>
  <c r="W412" i="27" a="1"/>
  <c r="W412" i="27" s="1"/>
  <c r="W413" i="27" a="1"/>
  <c r="W413" i="27" s="1"/>
  <c r="W414" i="27" a="1"/>
  <c r="W414" i="27" s="1"/>
  <c r="W415" i="27" a="1"/>
  <c r="W415" i="27" s="1"/>
  <c r="W416" i="27" a="1"/>
  <c r="W416" i="27" s="1"/>
  <c r="W417" i="27" a="1"/>
  <c r="W417" i="27" s="1"/>
  <c r="W418" i="27" a="1"/>
  <c r="W418" i="27" s="1"/>
  <c r="W419" i="27" a="1"/>
  <c r="W419" i="27" s="1"/>
  <c r="W420" i="27" a="1"/>
  <c r="W420" i="27" s="1"/>
  <c r="W421" i="27" a="1"/>
  <c r="W421" i="27" s="1"/>
  <c r="W422" i="27" a="1"/>
  <c r="W422" i="27" s="1"/>
  <c r="W423" i="27" a="1"/>
  <c r="W423" i="27" s="1"/>
  <c r="W424" i="27" a="1"/>
  <c r="W424" i="27" s="1"/>
  <c r="W425" i="27" a="1"/>
  <c r="W425" i="27" s="1"/>
  <c r="W426" i="27" a="1"/>
  <c r="W426" i="27" s="1"/>
  <c r="W427" i="27" a="1"/>
  <c r="W427" i="27" s="1"/>
  <c r="AD106" i="17" s="1"/>
  <c r="W428" i="27" a="1"/>
  <c r="W428" i="27" s="1"/>
  <c r="W429" i="27" a="1"/>
  <c r="W429" i="27" s="1"/>
  <c r="W430" i="27" a="1"/>
  <c r="W430" i="27" s="1"/>
  <c r="W431" i="27" a="1"/>
  <c r="W431" i="27" s="1"/>
  <c r="W432" i="27" a="1"/>
  <c r="W432" i="27" s="1"/>
  <c r="W433" i="27" a="1"/>
  <c r="W433" i="27" s="1"/>
  <c r="W434" i="27" a="1"/>
  <c r="W434" i="27" s="1"/>
  <c r="W435" i="27" a="1"/>
  <c r="W435" i="27" s="1"/>
  <c r="W436" i="27" a="1"/>
  <c r="W436" i="27" s="1"/>
  <c r="W437" i="27" a="1"/>
  <c r="W437" i="27" s="1"/>
  <c r="W438" i="27" a="1"/>
  <c r="W438" i="27" s="1"/>
  <c r="W439" i="27" a="1"/>
  <c r="W439" i="27" s="1"/>
  <c r="W440" i="27" a="1"/>
  <c r="W440" i="27" s="1"/>
  <c r="W441" i="27" a="1"/>
  <c r="W441" i="27" s="1"/>
  <c r="W442" i="27" a="1"/>
  <c r="W442" i="27" s="1"/>
  <c r="AD111" i="17" s="1"/>
  <c r="W443" i="27" a="1"/>
  <c r="W443" i="27" s="1"/>
  <c r="W444" i="27" a="1"/>
  <c r="W444" i="27" s="1"/>
  <c r="W445" i="27" a="1"/>
  <c r="W445" i="27" s="1"/>
  <c r="W446" i="27" a="1"/>
  <c r="W446" i="27" s="1"/>
  <c r="W447" i="27" a="1"/>
  <c r="W447" i="27" s="1"/>
  <c r="W448" i="27" a="1"/>
  <c r="W448" i="27" s="1"/>
  <c r="W449" i="27" a="1"/>
  <c r="W449" i="27" s="1"/>
  <c r="W450" i="27" a="1"/>
  <c r="W450" i="27" s="1"/>
  <c r="W451" i="27" a="1"/>
  <c r="W451" i="27" s="1"/>
  <c r="W452" i="27" a="1"/>
  <c r="W452" i="27" s="1"/>
  <c r="W453" i="27" a="1"/>
  <c r="W453" i="27" s="1"/>
  <c r="W454" i="27" a="1"/>
  <c r="W454" i="27" s="1"/>
  <c r="W455" i="27" a="1"/>
  <c r="W455" i="27" s="1"/>
  <c r="W456" i="27" a="1"/>
  <c r="W456" i="27" s="1"/>
  <c r="W457" i="27" a="1"/>
  <c r="W457" i="27" s="1"/>
  <c r="AD108" i="17" s="1"/>
  <c r="W458" i="27" a="1"/>
  <c r="W458" i="27" s="1"/>
  <c r="W459" i="27" a="1"/>
  <c r="W459" i="27" s="1"/>
  <c r="W460" i="27" a="1"/>
  <c r="W460" i="27" s="1"/>
  <c r="W461" i="27" a="1"/>
  <c r="W461" i="27" s="1"/>
  <c r="W462" i="27" a="1"/>
  <c r="W462" i="27" s="1"/>
  <c r="W463" i="27" a="1"/>
  <c r="W463" i="27" s="1"/>
  <c r="W464" i="27" a="1"/>
  <c r="W464" i="27" s="1"/>
  <c r="W465" i="27" a="1"/>
  <c r="W465" i="27" s="1"/>
  <c r="W466" i="27" a="1"/>
  <c r="W466" i="27" s="1"/>
  <c r="W467" i="27" a="1"/>
  <c r="W467" i="27" s="1"/>
  <c r="W468" i="27" a="1"/>
  <c r="W468" i="27" s="1"/>
  <c r="W469" i="27" a="1"/>
  <c r="W469" i="27" s="1"/>
  <c r="W470" i="27" a="1"/>
  <c r="W470" i="27" s="1"/>
  <c r="W471" i="27" a="1"/>
  <c r="W471" i="27" s="1"/>
  <c r="W472" i="27" a="1"/>
  <c r="W472" i="27" s="1"/>
  <c r="AD260" i="17" s="1"/>
  <c r="W473" i="27" a="1"/>
  <c r="W473" i="27" s="1"/>
  <c r="W474" i="27" a="1"/>
  <c r="W474" i="27" s="1"/>
  <c r="W475" i="27" a="1"/>
  <c r="W475" i="27" s="1"/>
  <c r="W476" i="27" a="1"/>
  <c r="W476" i="27" s="1"/>
  <c r="W477" i="27" a="1"/>
  <c r="W477" i="27" s="1"/>
  <c r="W478" i="27" a="1"/>
  <c r="W478" i="27" s="1"/>
  <c r="W479" i="27" a="1"/>
  <c r="W479" i="27" s="1"/>
  <c r="W480" i="27" a="1"/>
  <c r="W480" i="27" s="1"/>
  <c r="W481" i="27" a="1"/>
  <c r="W481" i="27" s="1"/>
  <c r="W482" i="27" a="1"/>
  <c r="W482" i="27" s="1"/>
  <c r="W483" i="27" a="1"/>
  <c r="W483" i="27" s="1"/>
  <c r="W484" i="27" a="1"/>
  <c r="W484" i="27" s="1"/>
  <c r="AD184" i="17" s="1"/>
  <c r="W485" i="27" a="1"/>
  <c r="W485" i="27" s="1"/>
  <c r="W486" i="27" a="1"/>
  <c r="W486" i="27" s="1"/>
  <c r="W487" i="27" a="1"/>
  <c r="W487" i="27" s="1"/>
  <c r="W488" i="27" a="1"/>
  <c r="W488" i="27" s="1"/>
  <c r="W489" i="27" a="1"/>
  <c r="W489" i="27" s="1"/>
  <c r="W490" i="27" a="1"/>
  <c r="W490" i="27" s="1"/>
  <c r="W491" i="27" a="1"/>
  <c r="W491" i="27" s="1"/>
  <c r="W492" i="27" a="1"/>
  <c r="W492" i="27" s="1"/>
  <c r="W493" i="27" a="1"/>
  <c r="W493" i="27" s="1"/>
  <c r="W494" i="27" a="1"/>
  <c r="W494" i="27" s="1"/>
  <c r="W495" i="27" a="1"/>
  <c r="W495" i="27" s="1"/>
  <c r="W496" i="27" a="1"/>
  <c r="W496" i="27" s="1"/>
  <c r="AD261" i="17" s="1"/>
  <c r="W497" i="27" a="1"/>
  <c r="W497" i="27" s="1"/>
  <c r="W498" i="27" a="1"/>
  <c r="W498" i="27" s="1"/>
  <c r="W499" i="27" a="1"/>
  <c r="W499" i="27" s="1"/>
  <c r="W500" i="27" a="1"/>
  <c r="W500" i="27" s="1"/>
  <c r="W501" i="27" a="1"/>
  <c r="W501" i="27" s="1"/>
  <c r="W502" i="27" a="1"/>
  <c r="W502" i="27" s="1"/>
  <c r="W503" i="27" a="1"/>
  <c r="W503" i="27" s="1"/>
  <c r="W504" i="27" a="1"/>
  <c r="W504" i="27" s="1"/>
  <c r="W505" i="27" a="1"/>
  <c r="W505" i="27" s="1"/>
  <c r="W506" i="27" a="1"/>
  <c r="W506" i="27" s="1"/>
  <c r="AD185" i="17" s="1"/>
  <c r="W507" i="27" a="1"/>
  <c r="W507" i="27" s="1"/>
  <c r="W508" i="27" a="1"/>
  <c r="W508" i="27" s="1"/>
  <c r="W509" i="27" a="1"/>
  <c r="W509" i="27" s="1"/>
  <c r="W510" i="27" a="1"/>
  <c r="W510" i="27" s="1"/>
  <c r="W511" i="27" a="1"/>
  <c r="W511" i="27" s="1"/>
  <c r="W512" i="27" a="1"/>
  <c r="W512" i="27" s="1"/>
  <c r="W513" i="27" a="1"/>
  <c r="W513" i="27" s="1"/>
  <c r="W514" i="27" a="1"/>
  <c r="W514" i="27" s="1"/>
  <c r="W515" i="27" a="1"/>
  <c r="W515" i="27" s="1"/>
  <c r="W516" i="27" a="1"/>
  <c r="W516" i="27" s="1"/>
  <c r="AD178" i="17" s="1"/>
  <c r="W517" i="27" a="1"/>
  <c r="W517" i="27" s="1"/>
  <c r="W518" i="27" a="1"/>
  <c r="W518" i="27" s="1"/>
  <c r="W519" i="27" a="1"/>
  <c r="W519" i="27" s="1"/>
  <c r="W520" i="27" a="1"/>
  <c r="W520" i="27" s="1"/>
  <c r="W521" i="27" a="1"/>
  <c r="W521" i="27" s="1"/>
  <c r="AD24" i="17" s="1"/>
  <c r="W522" i="27" a="1"/>
  <c r="W522" i="27" s="1"/>
  <c r="W523" i="27" a="1"/>
  <c r="W523" i="27" s="1"/>
  <c r="W524" i="27" a="1"/>
  <c r="W524" i="27" s="1"/>
  <c r="W525" i="27" a="1"/>
  <c r="W525" i="27" s="1"/>
  <c r="W526" i="27" a="1"/>
  <c r="W526" i="27" s="1"/>
  <c r="W527" i="27" a="1"/>
  <c r="W527" i="27" s="1"/>
  <c r="W528" i="27" a="1"/>
  <c r="W528" i="27" s="1"/>
  <c r="W529" i="27" a="1"/>
  <c r="W529" i="27" s="1"/>
  <c r="W530" i="27" a="1"/>
  <c r="W530" i="27" s="1"/>
  <c r="W531" i="27" a="1"/>
  <c r="W531" i="27" s="1"/>
  <c r="W532" i="27" a="1"/>
  <c r="W532" i="27" s="1"/>
  <c r="W533" i="27" a="1"/>
  <c r="W533" i="27" s="1"/>
  <c r="W534" i="27" a="1"/>
  <c r="W534" i="27" s="1"/>
  <c r="W535" i="27" a="1"/>
  <c r="W535" i="27" s="1"/>
  <c r="W536" i="27" a="1"/>
  <c r="W536" i="27" s="1"/>
  <c r="W537" i="27" a="1"/>
  <c r="W537" i="27" s="1"/>
  <c r="W538" i="27" a="1"/>
  <c r="W538" i="27" s="1"/>
  <c r="W539" i="27" a="1"/>
  <c r="W539" i="27" s="1"/>
  <c r="W540" i="27" a="1"/>
  <c r="W540" i="27" s="1"/>
  <c r="W541" i="27" a="1"/>
  <c r="W541" i="27" s="1"/>
  <c r="W542" i="27" a="1"/>
  <c r="W542" i="27" s="1"/>
  <c r="W543" i="27" a="1"/>
  <c r="W543" i="27" s="1"/>
  <c r="W544" i="27" a="1"/>
  <c r="W544" i="27" s="1"/>
  <c r="W545" i="27" a="1"/>
  <c r="W545" i="27" s="1"/>
  <c r="W546" i="27" a="1"/>
  <c r="W546" i="27" s="1"/>
  <c r="W547" i="27" a="1"/>
  <c r="W547" i="27" s="1"/>
  <c r="W548" i="27" a="1"/>
  <c r="W548" i="27" s="1"/>
  <c r="W549" i="27" a="1"/>
  <c r="W549" i="27" s="1"/>
  <c r="W550" i="27" a="1"/>
  <c r="W550" i="27" s="1"/>
  <c r="W551" i="27" a="1"/>
  <c r="W551" i="27" s="1"/>
  <c r="W552" i="27" a="1"/>
  <c r="W552" i="27" s="1"/>
  <c r="W553" i="27" a="1"/>
  <c r="W553" i="27" s="1"/>
  <c r="W554" i="27" a="1"/>
  <c r="W554" i="27" s="1"/>
  <c r="W555" i="27" a="1"/>
  <c r="W555" i="27" s="1"/>
  <c r="W556" i="27" a="1"/>
  <c r="W556" i="27" s="1"/>
  <c r="AD132" i="17" s="1"/>
  <c r="W557" i="27" a="1"/>
  <c r="W557" i="27" s="1"/>
  <c r="W558" i="27" a="1"/>
  <c r="W558" i="27" s="1"/>
  <c r="W559" i="27" a="1"/>
  <c r="W559" i="27" s="1"/>
  <c r="W560" i="27" a="1"/>
  <c r="W560" i="27" s="1"/>
  <c r="W561" i="27" a="1"/>
  <c r="W561" i="27" s="1"/>
  <c r="W562" i="27" a="1"/>
  <c r="W562" i="27" s="1"/>
  <c r="AD87" i="17" s="1"/>
  <c r="W563" i="27" a="1"/>
  <c r="W563" i="27" s="1"/>
  <c r="W564" i="27" a="1"/>
  <c r="W564" i="27" s="1"/>
  <c r="W565" i="27" a="1"/>
  <c r="W565" i="27" s="1"/>
  <c r="W566" i="27" a="1"/>
  <c r="W566" i="27" s="1"/>
  <c r="W567" i="27" a="1"/>
  <c r="W567" i="27" s="1"/>
  <c r="W568" i="27" a="1"/>
  <c r="W568" i="27" s="1"/>
  <c r="W569" i="27" a="1"/>
  <c r="W569" i="27" s="1"/>
  <c r="W570" i="27" a="1"/>
  <c r="W570" i="27" s="1"/>
  <c r="W571" i="27" a="1"/>
  <c r="W571" i="27" s="1"/>
  <c r="W572" i="27" a="1"/>
  <c r="W572" i="27" s="1"/>
  <c r="W573" i="27" a="1"/>
  <c r="W573" i="27" s="1"/>
  <c r="W574" i="27" a="1"/>
  <c r="W574" i="27" s="1"/>
  <c r="AD225" i="17" s="1"/>
  <c r="W575" i="27" a="1"/>
  <c r="W575" i="27" s="1"/>
  <c r="W576" i="27" a="1"/>
  <c r="W576" i="27" s="1"/>
  <c r="W577" i="27" a="1"/>
  <c r="W577" i="27" s="1"/>
  <c r="W578" i="27" a="1"/>
  <c r="W578" i="27" s="1"/>
  <c r="W579" i="27" a="1"/>
  <c r="W579" i="27" s="1"/>
  <c r="W580" i="27" a="1"/>
  <c r="W580" i="27" s="1"/>
  <c r="W581" i="27" a="1"/>
  <c r="W581" i="27" s="1"/>
  <c r="W582" i="27" a="1"/>
  <c r="W582" i="27" s="1"/>
  <c r="W583" i="27" a="1"/>
  <c r="W583" i="27" s="1"/>
  <c r="W584" i="27" a="1"/>
  <c r="W584" i="27" s="1"/>
  <c r="W585" i="27" a="1"/>
  <c r="W585" i="27" s="1"/>
  <c r="W586" i="27" a="1"/>
  <c r="W586" i="27" s="1"/>
  <c r="AD181" i="17" s="1"/>
  <c r="W587" i="27" a="1"/>
  <c r="W587" i="27" s="1"/>
  <c r="W588" i="27" a="1"/>
  <c r="W588" i="27" s="1"/>
  <c r="W589" i="27" a="1"/>
  <c r="W589" i="27" s="1"/>
  <c r="W590" i="27" a="1"/>
  <c r="W590" i="27" s="1"/>
  <c r="W591" i="27" a="1"/>
  <c r="W591" i="27" s="1"/>
  <c r="W592" i="27" a="1"/>
  <c r="W592" i="27" s="1"/>
  <c r="AD165" i="17" s="1"/>
  <c r="W593" i="27" a="1"/>
  <c r="W593" i="27" s="1"/>
  <c r="W594" i="27" a="1"/>
  <c r="W594" i="27" s="1"/>
  <c r="W595" i="27" a="1"/>
  <c r="W595" i="27" s="1"/>
  <c r="W596" i="27" a="1"/>
  <c r="W596" i="27" s="1"/>
  <c r="W597" i="27" a="1"/>
  <c r="W597" i="27" s="1"/>
  <c r="W598" i="27" a="1"/>
  <c r="W598" i="27" s="1"/>
  <c r="W599" i="27" a="1"/>
  <c r="W599" i="27" s="1"/>
  <c r="W600" i="27" a="1"/>
  <c r="W600" i="27" s="1"/>
  <c r="W601" i="27" a="1"/>
  <c r="W601" i="27" s="1"/>
  <c r="W602" i="27" a="1"/>
  <c r="W602" i="27" s="1"/>
  <c r="W603" i="27" a="1"/>
  <c r="W603" i="27" s="1"/>
  <c r="W604" i="27" a="1"/>
  <c r="W604" i="27" s="1"/>
  <c r="AD238" i="17" s="1"/>
  <c r="W605" i="27" a="1"/>
  <c r="W605" i="27" s="1"/>
  <c r="W606" i="27" a="1"/>
  <c r="W606" i="27" s="1"/>
  <c r="W607" i="27" a="1"/>
  <c r="W607" i="27" s="1"/>
  <c r="W608" i="27" a="1"/>
  <c r="W608" i="27" s="1"/>
  <c r="W609" i="27" a="1"/>
  <c r="W609" i="27" s="1"/>
  <c r="W610" i="27" a="1"/>
  <c r="W610" i="27" s="1"/>
  <c r="W611" i="27" a="1"/>
  <c r="W611" i="27" s="1"/>
  <c r="AD239" i="17" s="1"/>
  <c r="W612" i="27" a="1"/>
  <c r="W612" i="27" s="1"/>
  <c r="W613" i="27" a="1"/>
  <c r="W613" i="27" s="1"/>
  <c r="W614" i="27" a="1"/>
  <c r="W614" i="27" s="1"/>
  <c r="W615" i="27" a="1"/>
  <c r="W615" i="27" s="1"/>
  <c r="W616" i="27" a="1"/>
  <c r="W616" i="27" s="1"/>
  <c r="AD274" i="17" s="1"/>
  <c r="W617" i="27" a="1"/>
  <c r="W617" i="27" s="1"/>
  <c r="AD276" i="17" s="1"/>
  <c r="W618" i="27" a="1"/>
  <c r="W618" i="27" s="1"/>
  <c r="AD46" i="17" s="1"/>
  <c r="W619" i="27" a="1"/>
  <c r="W619" i="27" s="1"/>
  <c r="W620" i="27" a="1"/>
  <c r="W620" i="27" s="1"/>
  <c r="W621" i="27" a="1"/>
  <c r="W621" i="27" s="1"/>
  <c r="W622" i="27" a="1"/>
  <c r="W622" i="27" s="1"/>
  <c r="W623" i="27" a="1"/>
  <c r="W623" i="27" s="1"/>
  <c r="AD26" i="17" s="1"/>
  <c r="W624" i="27" a="1"/>
  <c r="W624" i="27" s="1"/>
  <c r="W625" i="27" a="1"/>
  <c r="W625" i="27" s="1"/>
  <c r="W626" i="27" a="1"/>
  <c r="W626" i="27" s="1"/>
  <c r="W627" i="27" a="1"/>
  <c r="W627" i="27" s="1"/>
  <c r="W628" i="27" a="1"/>
  <c r="W628" i="27" s="1"/>
  <c r="W629" i="27" a="1"/>
  <c r="W629" i="27" s="1"/>
  <c r="W630" i="27" a="1"/>
  <c r="W630" i="27" s="1"/>
  <c r="W631" i="27" a="1"/>
  <c r="W631" i="27" s="1"/>
  <c r="W632" i="27" a="1"/>
  <c r="W632" i="27" s="1"/>
  <c r="W633" i="27" a="1"/>
  <c r="W633" i="27" s="1"/>
  <c r="AD151" i="17" s="1"/>
  <c r="W634" i="27" a="1"/>
  <c r="W634" i="27" s="1"/>
  <c r="W635" i="27" a="1"/>
  <c r="W635" i="27" s="1"/>
  <c r="W636" i="27" a="1"/>
  <c r="W636" i="27" s="1"/>
  <c r="W637" i="27" a="1"/>
  <c r="W637" i="27" s="1"/>
  <c r="W638" i="27" a="1"/>
  <c r="W638" i="27" s="1"/>
  <c r="W639" i="27" a="1"/>
  <c r="W639" i="27" s="1"/>
  <c r="W640" i="27" a="1"/>
  <c r="W640" i="27" s="1"/>
  <c r="W641" i="27" a="1"/>
  <c r="W641" i="27" s="1"/>
  <c r="W642" i="27" a="1"/>
  <c r="W642" i="27" s="1"/>
  <c r="W643" i="27" a="1"/>
  <c r="W643" i="27" s="1"/>
  <c r="W644" i="27" a="1"/>
  <c r="W644" i="27" s="1"/>
  <c r="W645" i="27" a="1"/>
  <c r="W645" i="27" s="1"/>
  <c r="W646" i="27" a="1"/>
  <c r="W646" i="27" s="1"/>
  <c r="W647" i="27" a="1"/>
  <c r="W647" i="27" s="1"/>
  <c r="W648" i="27" a="1"/>
  <c r="W648" i="27" s="1"/>
  <c r="W649" i="27" a="1"/>
  <c r="W649" i="27" s="1"/>
  <c r="W650" i="27" a="1"/>
  <c r="W650" i="27" s="1"/>
  <c r="W651" i="27" a="1"/>
  <c r="W651" i="27" s="1"/>
  <c r="W652" i="27" a="1"/>
  <c r="W652" i="27" s="1"/>
  <c r="W653" i="27" a="1"/>
  <c r="W653" i="27" s="1"/>
  <c r="W654" i="27" a="1"/>
  <c r="W654" i="27" s="1"/>
  <c r="W655" i="27" a="1"/>
  <c r="W655" i="27" s="1"/>
  <c r="W656" i="27" a="1"/>
  <c r="W656" i="27" s="1"/>
  <c r="W657" i="27" a="1"/>
  <c r="W657" i="27" s="1"/>
  <c r="W658" i="27" a="1"/>
  <c r="W658" i="27" s="1"/>
  <c r="W659" i="27" a="1"/>
  <c r="W659" i="27" s="1"/>
  <c r="W660" i="27" a="1"/>
  <c r="W660" i="27" s="1"/>
  <c r="W661" i="27" a="1"/>
  <c r="W661" i="27" s="1"/>
  <c r="W662" i="27" a="1"/>
  <c r="W662" i="27" s="1"/>
  <c r="W663" i="27" a="1"/>
  <c r="W663" i="27" s="1"/>
  <c r="AD8" i="17" s="1"/>
  <c r="W664" i="27" a="1"/>
  <c r="W664" i="27" s="1"/>
  <c r="W665" i="27" a="1"/>
  <c r="W665" i="27" s="1"/>
  <c r="W666" i="27" a="1"/>
  <c r="W666" i="27" s="1"/>
  <c r="W667" i="27" a="1"/>
  <c r="W667" i="27" s="1"/>
  <c r="W668" i="27" a="1"/>
  <c r="W668" i="27" s="1"/>
  <c r="W669" i="27" a="1"/>
  <c r="W669" i="27" s="1"/>
  <c r="W670" i="27" a="1"/>
  <c r="W670" i="27" s="1"/>
  <c r="W671" i="27" a="1"/>
  <c r="W671" i="27" s="1"/>
  <c r="W672" i="27" a="1"/>
  <c r="W672" i="27" s="1"/>
  <c r="W673" i="27" a="1"/>
  <c r="W673" i="27" s="1"/>
  <c r="W674" i="27" a="1"/>
  <c r="W674" i="27" s="1"/>
  <c r="W675" i="27" a="1"/>
  <c r="W675" i="27" s="1"/>
  <c r="W676" i="27" a="1"/>
  <c r="W676" i="27" s="1"/>
  <c r="W677" i="27" a="1"/>
  <c r="W677" i="27" s="1"/>
  <c r="W678" i="27" a="1"/>
  <c r="W678" i="27" s="1"/>
  <c r="W679" i="27" a="1"/>
  <c r="W679" i="27" s="1"/>
  <c r="W680" i="27" a="1"/>
  <c r="W680" i="27" s="1"/>
  <c r="W681" i="27" a="1"/>
  <c r="W681" i="27" s="1"/>
  <c r="W682" i="27" a="1"/>
  <c r="W682" i="27" s="1"/>
  <c r="W683" i="27" a="1"/>
  <c r="W683" i="27" s="1"/>
  <c r="W684" i="27" a="1"/>
  <c r="W684" i="27" s="1"/>
  <c r="W685" i="27" a="1"/>
  <c r="W685" i="27" s="1"/>
  <c r="W686" i="27" a="1"/>
  <c r="W686" i="27" s="1"/>
  <c r="W687" i="27" a="1"/>
  <c r="W687" i="27" s="1"/>
  <c r="W688" i="27" a="1"/>
  <c r="W688" i="27" s="1"/>
  <c r="W689" i="27" a="1"/>
  <c r="W689" i="27" s="1"/>
  <c r="W690" i="27" a="1"/>
  <c r="W690" i="27" s="1"/>
  <c r="W691" i="27" a="1"/>
  <c r="W691" i="27" s="1"/>
  <c r="W692" i="27" a="1"/>
  <c r="W692" i="27" s="1"/>
  <c r="W693" i="27" a="1"/>
  <c r="W693" i="27" s="1"/>
  <c r="W694" i="27" a="1"/>
  <c r="W694" i="27" s="1"/>
  <c r="W695" i="27" a="1"/>
  <c r="W695" i="27" s="1"/>
  <c r="W696" i="27" a="1"/>
  <c r="W696" i="27" s="1"/>
  <c r="W697" i="27" a="1"/>
  <c r="W697" i="27" s="1"/>
  <c r="W698" i="27" a="1"/>
  <c r="W698" i="27" s="1"/>
  <c r="W699" i="27" a="1"/>
  <c r="W699" i="27" s="1"/>
  <c r="W700" i="27" a="1"/>
  <c r="W700" i="27" s="1"/>
  <c r="W701" i="27" a="1"/>
  <c r="W701" i="27" s="1"/>
  <c r="W702" i="27" a="1"/>
  <c r="W702" i="27" s="1"/>
  <c r="W703" i="27" a="1"/>
  <c r="W703" i="27" s="1"/>
  <c r="W704" i="27" a="1"/>
  <c r="W704" i="27" s="1"/>
  <c r="W705" i="27" a="1"/>
  <c r="W705" i="27" s="1"/>
  <c r="AD28" i="17" s="1"/>
  <c r="W706" i="27" a="1"/>
  <c r="W706" i="27" s="1"/>
  <c r="W707" i="27" a="1"/>
  <c r="W707" i="27" s="1"/>
  <c r="W708" i="27" a="1"/>
  <c r="W708" i="27" s="1"/>
  <c r="W709" i="27" a="1"/>
  <c r="W709" i="27" s="1"/>
  <c r="W710" i="27" a="1"/>
  <c r="W710" i="27" s="1"/>
  <c r="W711" i="27" a="1"/>
  <c r="W711" i="27" s="1"/>
  <c r="W712" i="27" a="1"/>
  <c r="W712" i="27" s="1"/>
  <c r="W713" i="27" a="1"/>
  <c r="W713" i="27" s="1"/>
  <c r="W714" i="27" a="1"/>
  <c r="W714" i="27" s="1"/>
  <c r="W715" i="27" a="1"/>
  <c r="W715" i="27" s="1"/>
  <c r="W716" i="27" a="1"/>
  <c r="W716" i="27" s="1"/>
  <c r="W717" i="27" a="1"/>
  <c r="W717" i="27" s="1"/>
  <c r="W718" i="27" a="1"/>
  <c r="W718" i="27" s="1"/>
  <c r="W719" i="27" a="1"/>
  <c r="W719" i="27" s="1"/>
  <c r="W720" i="27" a="1"/>
  <c r="W720" i="27" s="1"/>
  <c r="AD11" i="17" s="1"/>
  <c r="W721" i="27" a="1"/>
  <c r="W721" i="27" s="1"/>
  <c r="W722" i="27" a="1"/>
  <c r="W722" i="27" s="1"/>
  <c r="W723" i="27" a="1"/>
  <c r="W723" i="27" s="1"/>
  <c r="W724" i="27" a="1"/>
  <c r="W724" i="27" s="1"/>
  <c r="W725" i="27" a="1"/>
  <c r="W725" i="27" s="1"/>
  <c r="W726" i="27" a="1"/>
  <c r="W726" i="27" s="1"/>
  <c r="W727" i="27" a="1"/>
  <c r="W727" i="27" s="1"/>
  <c r="W728" i="27" a="1"/>
  <c r="W728" i="27" s="1"/>
  <c r="W729" i="27" a="1"/>
  <c r="W729" i="27" s="1"/>
  <c r="W730" i="27" a="1"/>
  <c r="W730" i="27" s="1"/>
  <c r="W731" i="27" a="1"/>
  <c r="W731" i="27" s="1"/>
  <c r="W732" i="27" a="1"/>
  <c r="W732" i="27" s="1"/>
  <c r="W733" i="27" a="1"/>
  <c r="W733" i="27" s="1"/>
  <c r="W734" i="27" a="1"/>
  <c r="W734" i="27" s="1"/>
  <c r="W735" i="27" a="1"/>
  <c r="W735" i="27" s="1"/>
  <c r="W736" i="27" a="1"/>
  <c r="W736" i="27" s="1"/>
  <c r="W737" i="27" a="1"/>
  <c r="W737" i="27" s="1"/>
  <c r="W738" i="27" a="1"/>
  <c r="W738" i="27" s="1"/>
  <c r="W739" i="27" a="1"/>
  <c r="W739" i="27" s="1"/>
  <c r="W740" i="27" a="1"/>
  <c r="W740" i="27" s="1"/>
  <c r="W741" i="27" a="1"/>
  <c r="W741" i="27" s="1"/>
  <c r="W742" i="27" a="1"/>
  <c r="W742" i="27" s="1"/>
  <c r="W743" i="27" a="1"/>
  <c r="W743" i="27" s="1"/>
  <c r="W744" i="27" a="1"/>
  <c r="W744" i="27" s="1"/>
  <c r="W745" i="27" a="1"/>
  <c r="W745" i="27" s="1"/>
  <c r="AD166" i="17" s="1"/>
  <c r="W746" i="27" a="1"/>
  <c r="W746" i="27" s="1"/>
  <c r="W747" i="27" a="1"/>
  <c r="W747" i="27" s="1"/>
  <c r="W748" i="27" a="1"/>
  <c r="W748" i="27" s="1"/>
  <c r="W749" i="27" a="1"/>
  <c r="W749" i="27" s="1"/>
  <c r="W750" i="27" a="1"/>
  <c r="W750" i="27" s="1"/>
  <c r="W751" i="27" a="1"/>
  <c r="W751" i="27" s="1"/>
  <c r="W752" i="27" a="1"/>
  <c r="W752" i="27" s="1"/>
  <c r="W753" i="27" a="1"/>
  <c r="W753" i="27" s="1"/>
  <c r="W754" i="27" a="1"/>
  <c r="W754" i="27" s="1"/>
  <c r="AD18" i="17" s="1"/>
  <c r="W755" i="27" a="1"/>
  <c r="W755" i="27" s="1"/>
  <c r="W756" i="27" a="1"/>
  <c r="W756" i="27" s="1"/>
  <c r="W757" i="27" a="1"/>
  <c r="W757" i="27" s="1"/>
  <c r="W758" i="27" a="1"/>
  <c r="W758" i="27" s="1"/>
  <c r="W759" i="27" a="1"/>
  <c r="W759" i="27" s="1"/>
  <c r="W760" i="27" a="1"/>
  <c r="W760" i="27" s="1"/>
  <c r="AD124" i="17" s="1"/>
  <c r="W761" i="27" a="1"/>
  <c r="W761" i="27" s="1"/>
  <c r="W762" i="27" a="1"/>
  <c r="W762" i="27" s="1"/>
  <c r="W763" i="27" a="1"/>
  <c r="W763" i="27" s="1"/>
  <c r="W764" i="27" a="1"/>
  <c r="W764" i="27" s="1"/>
  <c r="W765" i="27" a="1"/>
  <c r="W765" i="27" s="1"/>
  <c r="W766" i="27" a="1"/>
  <c r="W766" i="27" s="1"/>
  <c r="AD352" i="17" s="1"/>
  <c r="W767" i="27" a="1"/>
  <c r="W767" i="27" s="1"/>
  <c r="W768" i="27" a="1"/>
  <c r="W768" i="27" s="1"/>
  <c r="W769" i="27" a="1"/>
  <c r="W769" i="27" s="1"/>
  <c r="W770" i="27" a="1"/>
  <c r="W770" i="27" s="1"/>
  <c r="W771" i="27" a="1"/>
  <c r="W771" i="27" s="1"/>
  <c r="W772" i="27" a="1"/>
  <c r="W772" i="27" s="1"/>
  <c r="AD278" i="17" s="1"/>
  <c r="W773" i="27" a="1"/>
  <c r="W773" i="27" s="1"/>
  <c r="W774" i="27" a="1"/>
  <c r="W774" i="27" s="1"/>
  <c r="W775" i="27" a="1"/>
  <c r="W775" i="27" s="1"/>
  <c r="W776" i="27" a="1"/>
  <c r="W776" i="27" s="1"/>
  <c r="W777" i="27" a="1"/>
  <c r="W777" i="27" s="1"/>
  <c r="W778" i="27" a="1"/>
  <c r="W778" i="27" s="1"/>
  <c r="W779" i="27" a="1"/>
  <c r="W779" i="27" s="1"/>
  <c r="W780" i="27" a="1"/>
  <c r="W780" i="27" s="1"/>
  <c r="W781" i="27" a="1"/>
  <c r="W781" i="27" s="1"/>
  <c r="W782" i="27" a="1"/>
  <c r="W782" i="27" s="1"/>
  <c r="W783" i="27" a="1"/>
  <c r="W783" i="27" s="1"/>
  <c r="W784" i="27" a="1"/>
  <c r="W784" i="27" s="1"/>
  <c r="W785" i="27" a="1"/>
  <c r="W785" i="27" s="1"/>
  <c r="W786" i="27" a="1"/>
  <c r="W786" i="27" s="1"/>
  <c r="W787" i="27" a="1"/>
  <c r="W787" i="27" s="1"/>
  <c r="W788" i="27" a="1"/>
  <c r="W788" i="27" s="1"/>
  <c r="W789" i="27" a="1"/>
  <c r="W789" i="27" s="1"/>
  <c r="W790" i="27" a="1"/>
  <c r="W790" i="27" s="1"/>
  <c r="W791" i="27" a="1"/>
  <c r="W791" i="27" s="1"/>
  <c r="W792" i="27" a="1"/>
  <c r="W792" i="27" s="1"/>
  <c r="W793" i="27" a="1"/>
  <c r="W793" i="27" s="1"/>
  <c r="W794" i="27" a="1"/>
  <c r="W794" i="27" s="1"/>
  <c r="W795" i="27" a="1"/>
  <c r="W795" i="27" s="1"/>
  <c r="W796" i="27" a="1"/>
  <c r="W796" i="27" s="1"/>
  <c r="W797" i="27" a="1"/>
  <c r="W797" i="27" s="1"/>
  <c r="W798" i="27" a="1"/>
  <c r="W798" i="27" s="1"/>
  <c r="W799" i="27" a="1"/>
  <c r="W799" i="27" s="1"/>
  <c r="W800" i="27" a="1"/>
  <c r="W800" i="27" s="1"/>
  <c r="W801" i="27" a="1"/>
  <c r="W801" i="27" s="1"/>
  <c r="W802" i="27" a="1"/>
  <c r="W802" i="27" s="1"/>
  <c r="AD174" i="17" s="1"/>
  <c r="W803" i="27" a="1"/>
  <c r="W803" i="27" s="1"/>
  <c r="W804" i="27" a="1"/>
  <c r="W804" i="27" s="1"/>
  <c r="W805" i="27" a="1"/>
  <c r="W805" i="27" s="1"/>
  <c r="W806" i="27" a="1"/>
  <c r="W806" i="27" s="1"/>
  <c r="W807" i="27" a="1"/>
  <c r="W807" i="27" s="1"/>
  <c r="W808" i="27" a="1"/>
  <c r="W808" i="27" s="1"/>
  <c r="W809" i="27" a="1"/>
  <c r="W809" i="27" s="1"/>
  <c r="W810" i="27" a="1"/>
  <c r="W810" i="27" s="1"/>
  <c r="W811" i="27" a="1"/>
  <c r="W811" i="27" s="1"/>
  <c r="W812" i="27" a="1"/>
  <c r="W812" i="27" s="1"/>
  <c r="W813" i="27" a="1"/>
  <c r="W813" i="27" s="1"/>
  <c r="W814" i="27" a="1"/>
  <c r="W814" i="27" s="1"/>
  <c r="W815" i="27" a="1"/>
  <c r="W815" i="27" s="1"/>
  <c r="W816" i="27" a="1"/>
  <c r="W816" i="27" s="1"/>
  <c r="W817" i="27" a="1"/>
  <c r="W817" i="27" s="1"/>
  <c r="W818" i="27" a="1"/>
  <c r="W818" i="27" s="1"/>
  <c r="W819" i="27" a="1"/>
  <c r="W819" i="27" s="1"/>
  <c r="W820" i="27" a="1"/>
  <c r="W820" i="27" s="1"/>
  <c r="W821" i="27" a="1"/>
  <c r="W821" i="27" s="1"/>
  <c r="W822" i="27" a="1"/>
  <c r="W822" i="27" s="1"/>
  <c r="W823" i="27" a="1"/>
  <c r="W823" i="27" s="1"/>
  <c r="W824" i="27" a="1"/>
  <c r="W824" i="27" s="1"/>
  <c r="W825" i="27" a="1"/>
  <c r="W825" i="27" s="1"/>
  <c r="W826" i="27" a="1"/>
  <c r="W826" i="27" s="1"/>
  <c r="W827" i="27" a="1"/>
  <c r="W827" i="27" s="1"/>
  <c r="W828" i="27" a="1"/>
  <c r="W828" i="27" s="1"/>
  <c r="W829" i="27" a="1"/>
  <c r="W829" i="27" s="1"/>
  <c r="W830" i="27" a="1"/>
  <c r="W830" i="27" s="1"/>
  <c r="W831" i="27" a="1"/>
  <c r="W831" i="27" s="1"/>
  <c r="W832" i="27" a="1"/>
  <c r="W832" i="27" s="1"/>
  <c r="W833" i="27" a="1"/>
  <c r="W833" i="27" s="1"/>
  <c r="W834" i="27" a="1"/>
  <c r="W834" i="27" s="1"/>
  <c r="W835" i="27" a="1"/>
  <c r="W835" i="27" s="1"/>
  <c r="W836" i="27" a="1"/>
  <c r="W836" i="27" s="1"/>
  <c r="W837" i="27" a="1"/>
  <c r="W837" i="27" s="1"/>
  <c r="W838" i="27" a="1"/>
  <c r="W838" i="27" s="1"/>
  <c r="W839" i="27" a="1"/>
  <c r="W839" i="27" s="1"/>
  <c r="W840" i="27" a="1"/>
  <c r="W840" i="27" s="1"/>
  <c r="W841" i="27" a="1"/>
  <c r="W841" i="27" s="1"/>
  <c r="W842" i="27" a="1"/>
  <c r="W842" i="27" s="1"/>
  <c r="W843" i="27" a="1"/>
  <c r="W843" i="27" s="1"/>
  <c r="W844" i="27" a="1"/>
  <c r="W844" i="27" s="1"/>
  <c r="W845" i="27" a="1"/>
  <c r="W845" i="27" s="1"/>
  <c r="W846" i="27" a="1"/>
  <c r="W846" i="27" s="1"/>
  <c r="W847" i="27" a="1"/>
  <c r="W847" i="27" s="1"/>
  <c r="W848" i="27" a="1"/>
  <c r="W848" i="27" s="1"/>
  <c r="W849" i="27" a="1"/>
  <c r="W849" i="27" s="1"/>
  <c r="W850" i="27" a="1"/>
  <c r="W850" i="27" s="1"/>
  <c r="W851" i="27" a="1"/>
  <c r="W851" i="27" s="1"/>
  <c r="W852" i="27" a="1"/>
  <c r="W852" i="27" s="1"/>
  <c r="W853" i="27" a="1"/>
  <c r="W853" i="27" s="1"/>
  <c r="W854" i="27" a="1"/>
  <c r="W854" i="27" s="1"/>
  <c r="W855" i="27" a="1"/>
  <c r="W855" i="27" s="1"/>
  <c r="W856" i="27" a="1"/>
  <c r="W856" i="27" s="1"/>
  <c r="W857" i="27" a="1"/>
  <c r="W857" i="27" s="1"/>
  <c r="W858" i="27" a="1"/>
  <c r="W858" i="27" s="1"/>
  <c r="W859" i="27" a="1"/>
  <c r="W859" i="27" s="1"/>
  <c r="W860" i="27" a="1"/>
  <c r="W860" i="27" s="1"/>
  <c r="W861" i="27" a="1"/>
  <c r="W861" i="27" s="1"/>
  <c r="W862" i="27" a="1"/>
  <c r="W862" i="27" s="1"/>
  <c r="W863" i="27" a="1"/>
  <c r="W863" i="27" s="1"/>
  <c r="W864" i="27" a="1"/>
  <c r="W864" i="27" s="1"/>
  <c r="W865" i="27" a="1"/>
  <c r="W865" i="27" s="1"/>
  <c r="W866" i="27" a="1"/>
  <c r="W866" i="27" s="1"/>
  <c r="W867" i="27" a="1"/>
  <c r="W867" i="27" s="1"/>
  <c r="W868" i="27" a="1"/>
  <c r="W868" i="27" s="1"/>
  <c r="W869" i="27" a="1"/>
  <c r="W869" i="27" s="1"/>
  <c r="AD334" i="17" s="1"/>
  <c r="W870" i="27" a="1"/>
  <c r="W870" i="27" s="1"/>
  <c r="W871" i="27" a="1"/>
  <c r="W871" i="27" s="1"/>
  <c r="W872" i="27" a="1"/>
  <c r="W872" i="27" s="1"/>
  <c r="W873" i="27" a="1"/>
  <c r="W873" i="27" s="1"/>
  <c r="W874" i="27" a="1"/>
  <c r="W874" i="27" s="1"/>
  <c r="W875" i="27" a="1"/>
  <c r="W875" i="27" s="1"/>
  <c r="W876" i="27" a="1"/>
  <c r="W876" i="27" s="1"/>
  <c r="W877" i="27" a="1"/>
  <c r="W877" i="27" s="1"/>
  <c r="W878" i="27" a="1"/>
  <c r="W878" i="27" s="1"/>
  <c r="W879" i="27" a="1"/>
  <c r="W879" i="27" s="1"/>
  <c r="AD337" i="17" s="1"/>
  <c r="W880" i="27" a="1"/>
  <c r="W880" i="27" s="1"/>
  <c r="W881" i="27" a="1"/>
  <c r="W881" i="27" s="1"/>
  <c r="W882" i="27" a="1"/>
  <c r="W882" i="27" s="1"/>
  <c r="W883" i="27" a="1"/>
  <c r="W883" i="27" s="1"/>
  <c r="W884" i="27" a="1"/>
  <c r="W884" i="27" s="1"/>
  <c r="W885" i="27" a="1"/>
  <c r="W885" i="27" s="1"/>
  <c r="W886" i="27" a="1"/>
  <c r="W886" i="27" s="1"/>
  <c r="W887" i="27" a="1"/>
  <c r="W887" i="27" s="1"/>
  <c r="W888" i="27" a="1"/>
  <c r="W888" i="27" s="1"/>
  <c r="W889" i="27" a="1"/>
  <c r="W889" i="27" s="1"/>
  <c r="AD292" i="17" s="1"/>
  <c r="W890" i="27" a="1"/>
  <c r="W890" i="27" s="1"/>
  <c r="W891" i="27" a="1"/>
  <c r="W891" i="27" s="1"/>
  <c r="W892" i="27" a="1"/>
  <c r="W892" i="27" s="1"/>
  <c r="W893" i="27" a="1"/>
  <c r="W893" i="27" s="1"/>
  <c r="W894" i="27" a="1"/>
  <c r="W894" i="27" s="1"/>
  <c r="AD229" i="17" s="1"/>
  <c r="W895" i="27" a="1"/>
  <c r="W895" i="27" s="1"/>
  <c r="W896" i="27" a="1"/>
  <c r="W896" i="27" s="1"/>
  <c r="W897" i="27" a="1"/>
  <c r="W897" i="27" s="1"/>
  <c r="W898" i="27" a="1"/>
  <c r="W898" i="27" s="1"/>
  <c r="W899" i="27" a="1"/>
  <c r="W899" i="27" s="1"/>
  <c r="AD279" i="17" s="1"/>
  <c r="W900" i="27" a="1"/>
  <c r="W900" i="27" s="1"/>
  <c r="W901" i="27" a="1"/>
  <c r="W901" i="27" s="1"/>
  <c r="W902" i="27" a="1"/>
  <c r="W902" i="27" s="1"/>
  <c r="W903" i="27" a="1"/>
  <c r="W903" i="27" s="1"/>
  <c r="W904" i="27" a="1"/>
  <c r="W904" i="27" s="1"/>
  <c r="W905" i="27" a="1"/>
  <c r="W905" i="27" s="1"/>
  <c r="W906" i="27" a="1"/>
  <c r="W906" i="27" s="1"/>
  <c r="W907" i="27" a="1"/>
  <c r="W907" i="27" s="1"/>
  <c r="W908" i="27" a="1"/>
  <c r="W908" i="27" s="1"/>
  <c r="W909" i="27" a="1"/>
  <c r="W909" i="27" s="1"/>
  <c r="AD175" i="17" s="1"/>
  <c r="W910" i="27" a="1"/>
  <c r="W910" i="27" s="1"/>
  <c r="W911" i="27" a="1"/>
  <c r="W911" i="27" s="1"/>
  <c r="W912" i="27" a="1"/>
  <c r="W912" i="27" s="1"/>
  <c r="W913" i="27" a="1"/>
  <c r="W913" i="27" s="1"/>
  <c r="W914" i="27" a="1"/>
  <c r="W914" i="27" s="1"/>
  <c r="W915" i="27" a="1"/>
  <c r="W915" i="27" s="1"/>
  <c r="W916" i="27" a="1"/>
  <c r="W916" i="27" s="1"/>
  <c r="W917" i="27" a="1"/>
  <c r="W917" i="27" s="1"/>
  <c r="W918" i="27" a="1"/>
  <c r="W918" i="27" s="1"/>
  <c r="W919" i="27" a="1"/>
  <c r="W919" i="27" s="1"/>
  <c r="AD228" i="17" s="1"/>
  <c r="W920" i="27" a="1"/>
  <c r="W920" i="27" s="1"/>
  <c r="AD73" i="17" s="1"/>
  <c r="W921" i="27" a="1"/>
  <c r="W921" i="27" s="1"/>
  <c r="W922" i="27" a="1"/>
  <c r="W922" i="27" s="1"/>
  <c r="AD74" i="17" s="1"/>
  <c r="W923" i="27" a="1"/>
  <c r="W923" i="27" s="1"/>
  <c r="W924" i="27" a="1"/>
  <c r="W924" i="27" s="1"/>
  <c r="AD325" i="17" s="1"/>
  <c r="W925" i="27" a="1"/>
  <c r="W925" i="27" s="1"/>
  <c r="W926" i="27" a="1"/>
  <c r="W926" i="27" s="1"/>
  <c r="W927" i="27" a="1"/>
  <c r="W927" i="27" s="1"/>
  <c r="W928" i="27" a="1"/>
  <c r="W928" i="27" s="1"/>
  <c r="W929" i="27" a="1"/>
  <c r="W929" i="27" s="1"/>
  <c r="W930" i="27" a="1"/>
  <c r="W930" i="27" s="1"/>
  <c r="W931" i="27" a="1"/>
  <c r="W931" i="27" s="1"/>
  <c r="W932" i="27" a="1"/>
  <c r="W932" i="27" s="1"/>
  <c r="W933" i="27" a="1"/>
  <c r="W933" i="27" s="1"/>
  <c r="W934" i="27" a="1"/>
  <c r="W934" i="27" s="1"/>
  <c r="W935" i="27" a="1"/>
  <c r="W935" i="27" s="1"/>
  <c r="W936" i="27" a="1"/>
  <c r="W936" i="27" s="1"/>
  <c r="W937" i="27" a="1"/>
  <c r="W937" i="27" s="1"/>
  <c r="W938" i="27" a="1"/>
  <c r="W938" i="27" s="1"/>
  <c r="W939" i="27" a="1"/>
  <c r="W939" i="27" s="1"/>
  <c r="W940" i="27" a="1"/>
  <c r="W940" i="27" s="1"/>
  <c r="W941" i="27" a="1"/>
  <c r="W941" i="27" s="1"/>
  <c r="W942" i="27" a="1"/>
  <c r="W942" i="27" s="1"/>
  <c r="W943" i="27" a="1"/>
  <c r="W943" i="27" s="1"/>
  <c r="W944" i="27" a="1"/>
  <c r="W944" i="27" s="1"/>
  <c r="AD347" i="17" s="1"/>
  <c r="W945" i="27" a="1"/>
  <c r="W945" i="27" s="1"/>
  <c r="W946" i="27" a="1"/>
  <c r="W946" i="27" s="1"/>
  <c r="W947" i="27" a="1"/>
  <c r="W947" i="27" s="1"/>
  <c r="W948" i="27" a="1"/>
  <c r="W948" i="27" s="1"/>
  <c r="AD102" i="17" s="1"/>
  <c r="W949" i="27" a="1"/>
  <c r="W949" i="27" s="1"/>
  <c r="W950" i="27" a="1"/>
  <c r="W950" i="27" s="1"/>
  <c r="AD351" i="17" s="1"/>
  <c r="W951" i="27" a="1"/>
  <c r="W951" i="27" s="1"/>
  <c r="W952" i="27" a="1"/>
  <c r="W952" i="27" s="1"/>
  <c r="W953" i="27" a="1"/>
  <c r="W953" i="27" s="1"/>
  <c r="W954" i="27" a="1"/>
  <c r="W954" i="27" s="1"/>
  <c r="AD5" i="17" s="1"/>
  <c r="W955" i="27" a="1"/>
  <c r="W955" i="27" s="1"/>
  <c r="W956" i="27" a="1"/>
  <c r="W956" i="27" s="1"/>
  <c r="W957" i="27" a="1"/>
  <c r="W957" i="27" s="1"/>
  <c r="W958" i="27" a="1"/>
  <c r="W958" i="27" s="1"/>
  <c r="W959" i="27" a="1"/>
  <c r="W959" i="27" s="1"/>
  <c r="W960" i="27" a="1"/>
  <c r="W960" i="27" s="1"/>
  <c r="W961" i="27" a="1"/>
  <c r="W961" i="27" s="1"/>
  <c r="W962" i="27" a="1"/>
  <c r="W962" i="27" s="1"/>
  <c r="AD343" i="17" s="1"/>
  <c r="W963" i="27" a="1"/>
  <c r="W963" i="27" s="1"/>
  <c r="W964" i="27" a="1"/>
  <c r="W964" i="27" s="1"/>
  <c r="W965" i="27" a="1"/>
  <c r="W965" i="27" s="1"/>
  <c r="W966" i="27" a="1"/>
  <c r="W966" i="27" s="1"/>
  <c r="AD116" i="17" s="1"/>
  <c r="W967" i="27" a="1"/>
  <c r="W967" i="27" s="1"/>
  <c r="W968" i="27" a="1"/>
  <c r="W968" i="27" s="1"/>
  <c r="W969" i="27" a="1"/>
  <c r="W969" i="27" s="1"/>
  <c r="W970" i="27" a="1"/>
  <c r="W970" i="27" s="1"/>
  <c r="W971" i="27" a="1"/>
  <c r="W971" i="27" s="1"/>
  <c r="W972" i="27" a="1"/>
  <c r="W972" i="27" s="1"/>
  <c r="W973" i="27" a="1"/>
  <c r="W973" i="27" s="1"/>
  <c r="W974" i="27" a="1"/>
  <c r="W974" i="27" s="1"/>
  <c r="W975" i="27" a="1"/>
  <c r="W975" i="27" s="1"/>
  <c r="W976" i="27" a="1"/>
  <c r="W976" i="27" s="1"/>
  <c r="AD265" i="17" s="1"/>
  <c r="W977" i="27" a="1"/>
  <c r="W977" i="27" s="1"/>
  <c r="W978" i="27" a="1"/>
  <c r="W978" i="27" s="1"/>
  <c r="W979" i="27" a="1"/>
  <c r="W979" i="27" s="1"/>
  <c r="W980" i="27" a="1"/>
  <c r="W980" i="27" s="1"/>
  <c r="W981" i="27" a="1"/>
  <c r="W981" i="27" s="1"/>
  <c r="W982" i="27" a="1"/>
  <c r="W982" i="27" s="1"/>
  <c r="W983" i="27" a="1"/>
  <c r="W983" i="27" s="1"/>
  <c r="W984" i="27" a="1"/>
  <c r="W984" i="27" s="1"/>
  <c r="AD287" i="17" s="1"/>
  <c r="W985" i="27" a="1"/>
  <c r="W985" i="27" s="1"/>
  <c r="W986" i="27" a="1"/>
  <c r="W986" i="27" s="1"/>
  <c r="W987" i="27" a="1"/>
  <c r="W987" i="27" s="1"/>
  <c r="W988" i="27" a="1"/>
  <c r="W988" i="27" s="1"/>
  <c r="W989" i="27" a="1"/>
  <c r="W989" i="27" s="1"/>
  <c r="W990" i="27" a="1"/>
  <c r="W990" i="27" s="1"/>
  <c r="W991" i="27" a="1"/>
  <c r="W991" i="27" s="1"/>
  <c r="W992" i="27" a="1"/>
  <c r="W992" i="27" s="1"/>
  <c r="W993" i="27" a="1"/>
  <c r="W993" i="27" s="1"/>
  <c r="W994" i="27" a="1"/>
  <c r="W994" i="27" s="1"/>
  <c r="W995" i="27" a="1"/>
  <c r="W995" i="27" s="1"/>
  <c r="W996" i="27" a="1"/>
  <c r="W996" i="27" s="1"/>
  <c r="W997" i="27" a="1"/>
  <c r="W997" i="27" s="1"/>
  <c r="W998" i="27" a="1"/>
  <c r="W998" i="27" s="1"/>
  <c r="W999" i="27" a="1"/>
  <c r="W999" i="27" s="1"/>
  <c r="W1000" i="27" a="1"/>
  <c r="W1000" i="27" s="1"/>
  <c r="W1001" i="27" a="1"/>
  <c r="W1001" i="27" s="1"/>
  <c r="W1002" i="27" a="1"/>
  <c r="W1002" i="27" s="1"/>
  <c r="AD253" i="17" s="1"/>
  <c r="W1003" i="27" a="1"/>
  <c r="W1003" i="27" s="1"/>
  <c r="W1004" i="27" a="1"/>
  <c r="W1004" i="27" s="1"/>
  <c r="W1005" i="27" a="1"/>
  <c r="W1005" i="27" s="1"/>
  <c r="W1006" i="27" a="1"/>
  <c r="W1006" i="27" s="1"/>
  <c r="W1007" i="27" a="1"/>
  <c r="W1007" i="27" s="1"/>
  <c r="W1008" i="27" a="1"/>
  <c r="W1008" i="27" s="1"/>
  <c r="W1009" i="27" a="1"/>
  <c r="W1009" i="27" s="1"/>
  <c r="W1010" i="27" a="1"/>
  <c r="W1010" i="27" s="1"/>
  <c r="W1011" i="27" a="1"/>
  <c r="W1011" i="27" s="1"/>
  <c r="W1012" i="27" a="1"/>
  <c r="W1012" i="27" s="1"/>
  <c r="W1013" i="27" a="1"/>
  <c r="W1013" i="27" s="1"/>
  <c r="W1014" i="27" a="1"/>
  <c r="W1014" i="27" s="1"/>
  <c r="AD19" i="17" s="1"/>
  <c r="W1015" i="27" a="1"/>
  <c r="W1015" i="27" s="1"/>
  <c r="W1016" i="27" a="1"/>
  <c r="W1016" i="27" s="1"/>
  <c r="W1017" i="27" a="1"/>
  <c r="W1017" i="27" s="1"/>
  <c r="W1018" i="27" a="1"/>
  <c r="W1018" i="27" s="1"/>
  <c r="W1019" i="27" a="1"/>
  <c r="W1019" i="27" s="1"/>
  <c r="W1020" i="27" a="1"/>
  <c r="W1020" i="27" s="1"/>
  <c r="AD125" i="17" s="1"/>
  <c r="W1021" i="27" a="1"/>
  <c r="W1021" i="27" s="1"/>
  <c r="W1022" i="27" a="1"/>
  <c r="W1022" i="27" s="1"/>
  <c r="W1023" i="27" a="1"/>
  <c r="W1023" i="27" s="1"/>
  <c r="W1024" i="27" a="1"/>
  <c r="W1024" i="27" s="1"/>
  <c r="W1025" i="27" a="1"/>
  <c r="W1025" i="27" s="1"/>
  <c r="W1026" i="27" a="1"/>
  <c r="W1026" i="27" s="1"/>
  <c r="AD110" i="17" s="1"/>
  <c r="W1027" i="27" a="1"/>
  <c r="W1027" i="27" s="1"/>
  <c r="W1028" i="27" a="1"/>
  <c r="W1028" i="27" s="1"/>
  <c r="W1029" i="27" a="1"/>
  <c r="W1029" i="27" s="1"/>
  <c r="W1030" i="27" a="1"/>
  <c r="W1030" i="27" s="1"/>
  <c r="W1031" i="27" a="1"/>
  <c r="W1031" i="27" s="1"/>
  <c r="W1032" i="27" a="1"/>
  <c r="W1032" i="27" s="1"/>
  <c r="AD107" i="17" s="1"/>
  <c r="W1033" i="27" a="1"/>
  <c r="W1033" i="27" s="1"/>
  <c r="W1034" i="27" a="1"/>
  <c r="W1034" i="27" s="1"/>
  <c r="W1035" i="27" a="1"/>
  <c r="W1035" i="27" s="1"/>
  <c r="W1036" i="27" a="1"/>
  <c r="W1036" i="27" s="1"/>
  <c r="W1037" i="27" a="1"/>
  <c r="W1037" i="27" s="1"/>
  <c r="W1057" i="27" a="1"/>
  <c r="W1057" i="27" s="1"/>
  <c r="W1051" i="27" a="1"/>
  <c r="W1051" i="27" s="1"/>
  <c r="W1038" i="27" a="1"/>
  <c r="W1038" i="27" s="1"/>
  <c r="W1063" i="27" a="1"/>
  <c r="W1063" i="27" s="1"/>
  <c r="W1039" i="27" a="1"/>
  <c r="W1039" i="27" s="1"/>
  <c r="W1040" i="27" a="1"/>
  <c r="W1040" i="27" s="1"/>
  <c r="W1042" i="27" a="1"/>
  <c r="W1042" i="27" s="1"/>
  <c r="W1043" i="27" a="1"/>
  <c r="W1043" i="27" s="1"/>
  <c r="W1044" i="27" a="1"/>
  <c r="W1044" i="27" s="1"/>
  <c r="W1046" i="27" a="1"/>
  <c r="W1046" i="27" s="1"/>
  <c r="W1047" i="27" a="1"/>
  <c r="W1047" i="27" s="1"/>
  <c r="W1048" i="27" a="1"/>
  <c r="W1048" i="27" s="1"/>
  <c r="W1049" i="27" a="1"/>
  <c r="W1049" i="27" s="1"/>
  <c r="W1050" i="27" a="1"/>
  <c r="W1050" i="27" s="1"/>
  <c r="W1052" i="27" a="1"/>
  <c r="W1052" i="27" s="1"/>
  <c r="W1053" i="27" a="1"/>
  <c r="W1053" i="27" s="1"/>
  <c r="W1054" i="27" a="1"/>
  <c r="W1054" i="27" s="1"/>
  <c r="W1055" i="27" a="1"/>
  <c r="W1055" i="27" s="1"/>
  <c r="W1056" i="27" a="1"/>
  <c r="W1056" i="27" s="1"/>
  <c r="W1058" i="27" a="1"/>
  <c r="W1058" i="27" s="1"/>
  <c r="W1059" i="27" a="1"/>
  <c r="W1059" i="27" s="1"/>
  <c r="W1060" i="27" a="1"/>
  <c r="W1060" i="27" s="1"/>
  <c r="W1061" i="27" a="1"/>
  <c r="W1061" i="27" s="1"/>
  <c r="W1062" i="27" a="1"/>
  <c r="W1062" i="27" s="1"/>
  <c r="W1064" i="27" a="1"/>
  <c r="W1064" i="27" s="1"/>
  <c r="W1065" i="27" a="1"/>
  <c r="W1065" i="27" s="1"/>
  <c r="W1066" i="27" a="1"/>
  <c r="W1066" i="27" s="1"/>
  <c r="W1067" i="27" a="1"/>
  <c r="W1067" i="27" s="1"/>
  <c r="W1068" i="27" a="1"/>
  <c r="W1068" i="27" s="1"/>
  <c r="W1069" i="27" a="1"/>
  <c r="W1069" i="27" s="1"/>
  <c r="W1070" i="27" a="1"/>
  <c r="W1070" i="27" s="1"/>
  <c r="W1071" i="27" a="1"/>
  <c r="W1071" i="27" s="1"/>
  <c r="W1072" i="27" a="1"/>
  <c r="W1072" i="27" s="1"/>
  <c r="W1073" i="27" a="1"/>
  <c r="W1073" i="27" s="1"/>
  <c r="W1074" i="27" a="1"/>
  <c r="W1074" i="27" s="1"/>
  <c r="W1075" i="27" a="1"/>
  <c r="W1075" i="27" s="1"/>
  <c r="W1076" i="27" a="1"/>
  <c r="W1076" i="27" s="1"/>
  <c r="W1077" i="27" a="1"/>
  <c r="W1077" i="27" s="1"/>
  <c r="W1078" i="27" a="1"/>
  <c r="W1078" i="27" s="1"/>
  <c r="W1079" i="27" a="1"/>
  <c r="W1079" i="27" s="1"/>
  <c r="W1080" i="27" a="1"/>
  <c r="W1080" i="27" s="1"/>
  <c r="W1081" i="27" a="1"/>
  <c r="W1081" i="27" s="1"/>
  <c r="AD197" i="17" s="1"/>
  <c r="W1082" i="27" a="1"/>
  <c r="W1082" i="27" s="1"/>
  <c r="W1083" i="27" a="1"/>
  <c r="W1083" i="27" s="1"/>
  <c r="W1084" i="27" a="1"/>
  <c r="W1084" i="27" s="1"/>
  <c r="W1085" i="27" a="1"/>
  <c r="W1085" i="27" s="1"/>
  <c r="AD198" i="17" s="1"/>
  <c r="W1087" i="27" a="1"/>
  <c r="W1087" i="27" s="1"/>
  <c r="W1088" i="27" a="1"/>
  <c r="W1088" i="27" s="1"/>
  <c r="W1089" i="27" a="1"/>
  <c r="W1089" i="27" s="1"/>
  <c r="W3" i="27" a="1"/>
  <c r="W3" i="27" s="1"/>
  <c r="AD324" i="17" s="1"/>
  <c r="BF1041" i="27" l="1"/>
  <c r="AU1041" i="27"/>
  <c r="BF1045" i="27"/>
  <c r="AU1045" i="27"/>
  <c r="BH1041" i="27"/>
  <c r="BH1045" i="27"/>
  <c r="BG1041" i="27"/>
  <c r="BJ1041" i="27"/>
  <c r="BG1045" i="27"/>
  <c r="BJ1045" i="27"/>
  <c r="O277" i="18"/>
  <c r="O71" i="18"/>
  <c r="O291" i="18"/>
  <c r="O20" i="18"/>
  <c r="D20" i="18" s="1"/>
  <c r="O111" i="18"/>
  <c r="O108" i="18"/>
  <c r="O110" i="18"/>
  <c r="D110" i="18" s="1"/>
  <c r="O181" i="18"/>
  <c r="BR1041" i="27" l="1" a="1"/>
  <c r="BR1041" i="27" s="1"/>
  <c r="BR1045" i="27" a="1"/>
  <c r="BR1045" i="27" s="1"/>
  <c r="D277" i="18"/>
  <c r="D71" i="18"/>
  <c r="D291" i="18"/>
  <c r="D108" i="18"/>
  <c r="D111" i="18"/>
  <c r="K1089" i="27"/>
  <c r="J1089" i="27"/>
  <c r="I1089" i="27"/>
  <c r="H1089" i="27"/>
  <c r="G1089" i="27"/>
  <c r="K1088" i="27"/>
  <c r="J1088" i="27"/>
  <c r="I1088" i="27"/>
  <c r="H1088" i="27"/>
  <c r="G1088" i="27"/>
  <c r="K1087" i="27"/>
  <c r="J1087" i="27"/>
  <c r="I1087" i="27"/>
  <c r="H1087" i="27"/>
  <c r="G1087" i="27"/>
  <c r="K1085" i="27"/>
  <c r="J1085" i="27"/>
  <c r="I1085" i="27"/>
  <c r="H1085" i="27"/>
  <c r="G1085" i="27"/>
  <c r="BW1084" i="27"/>
  <c r="BV1084" i="27"/>
  <c r="BU1084" i="27"/>
  <c r="K1084" i="27"/>
  <c r="J1084" i="27"/>
  <c r="I1084" i="27"/>
  <c r="H1084" i="27"/>
  <c r="G1084" i="27"/>
  <c r="BW1083" i="27"/>
  <c r="BV1083" i="27"/>
  <c r="BU1083" i="27"/>
  <c r="K1083" i="27"/>
  <c r="J1083" i="27"/>
  <c r="I1083" i="27"/>
  <c r="H1083" i="27"/>
  <c r="G1083" i="27"/>
  <c r="BW1082" i="27"/>
  <c r="BV1082" i="27"/>
  <c r="BU1082" i="27"/>
  <c r="K1082" i="27"/>
  <c r="J1082" i="27"/>
  <c r="I1082" i="27"/>
  <c r="H1082" i="27"/>
  <c r="G1082" i="27"/>
  <c r="BW1081" i="27"/>
  <c r="BV1081" i="27"/>
  <c r="BU1081" i="27"/>
  <c r="K1081" i="27"/>
  <c r="J1081" i="27"/>
  <c r="I1081" i="27"/>
  <c r="H1081" i="27"/>
  <c r="G1081" i="27"/>
  <c r="K1080" i="27"/>
  <c r="J1080" i="27"/>
  <c r="I1080" i="27"/>
  <c r="H1080" i="27"/>
  <c r="G1080" i="27"/>
  <c r="K1079" i="27"/>
  <c r="J1079" i="27"/>
  <c r="I1079" i="27"/>
  <c r="H1079" i="27"/>
  <c r="G1079" i="27"/>
  <c r="K1078" i="27"/>
  <c r="J1078" i="27"/>
  <c r="I1078" i="27"/>
  <c r="H1078" i="27"/>
  <c r="G1078" i="27"/>
  <c r="K1077" i="27"/>
  <c r="J1077" i="27"/>
  <c r="I1077" i="27"/>
  <c r="H1077" i="27"/>
  <c r="G1077" i="27"/>
  <c r="K1076" i="27"/>
  <c r="J1076" i="27"/>
  <c r="I1076" i="27"/>
  <c r="H1076" i="27"/>
  <c r="G1076" i="27"/>
  <c r="K1075" i="27"/>
  <c r="J1075" i="27"/>
  <c r="I1075" i="27"/>
  <c r="H1075" i="27"/>
  <c r="G1075" i="27"/>
  <c r="K1074" i="27"/>
  <c r="J1074" i="27"/>
  <c r="I1074" i="27"/>
  <c r="H1074" i="27"/>
  <c r="G1074" i="27"/>
  <c r="K1073" i="27"/>
  <c r="J1073" i="27"/>
  <c r="I1073" i="27"/>
  <c r="H1073" i="27"/>
  <c r="G1073" i="27"/>
  <c r="K1072" i="27"/>
  <c r="J1072" i="27"/>
  <c r="I1072" i="27"/>
  <c r="H1072" i="27"/>
  <c r="G1072" i="27"/>
  <c r="K1071" i="27"/>
  <c r="J1071" i="27"/>
  <c r="I1071" i="27"/>
  <c r="H1071" i="27"/>
  <c r="G1071" i="27"/>
  <c r="K1070" i="27"/>
  <c r="J1070" i="27"/>
  <c r="I1070" i="27"/>
  <c r="H1070" i="27"/>
  <c r="G1070" i="27"/>
  <c r="K1069" i="27"/>
  <c r="J1069" i="27"/>
  <c r="I1069" i="27"/>
  <c r="H1069" i="27"/>
  <c r="G1069" i="27"/>
  <c r="K1068" i="27"/>
  <c r="J1068" i="27"/>
  <c r="I1068" i="27"/>
  <c r="H1068" i="27"/>
  <c r="G1068" i="27"/>
  <c r="K1067" i="27"/>
  <c r="J1067" i="27"/>
  <c r="I1067" i="27"/>
  <c r="H1067" i="27"/>
  <c r="G1067" i="27"/>
  <c r="K1066" i="27"/>
  <c r="J1066" i="27"/>
  <c r="I1066" i="27"/>
  <c r="H1066" i="27"/>
  <c r="G1066" i="27"/>
  <c r="K1065" i="27"/>
  <c r="J1065" i="27"/>
  <c r="I1065" i="27"/>
  <c r="H1065" i="27"/>
  <c r="G1065" i="27"/>
  <c r="K1064" i="27"/>
  <c r="J1064" i="27"/>
  <c r="I1064" i="27"/>
  <c r="H1064" i="27"/>
  <c r="G1064" i="27"/>
  <c r="K1062" i="27"/>
  <c r="J1062" i="27"/>
  <c r="I1062" i="27"/>
  <c r="H1062" i="27"/>
  <c r="G1062" i="27"/>
  <c r="K1061" i="27"/>
  <c r="J1061" i="27"/>
  <c r="I1061" i="27"/>
  <c r="H1061" i="27"/>
  <c r="G1061" i="27"/>
  <c r="K1060" i="27"/>
  <c r="J1060" i="27"/>
  <c r="I1060" i="27"/>
  <c r="H1060" i="27"/>
  <c r="G1060" i="27"/>
  <c r="K1059" i="27"/>
  <c r="J1059" i="27"/>
  <c r="I1059" i="27"/>
  <c r="H1059" i="27"/>
  <c r="G1059" i="27"/>
  <c r="K1058" i="27"/>
  <c r="J1058" i="27"/>
  <c r="I1058" i="27"/>
  <c r="H1058" i="27"/>
  <c r="G1058" i="27"/>
  <c r="K1056" i="27"/>
  <c r="J1056" i="27"/>
  <c r="I1056" i="27"/>
  <c r="H1056" i="27"/>
  <c r="G1056" i="27"/>
  <c r="K1055" i="27"/>
  <c r="J1055" i="27"/>
  <c r="I1055" i="27"/>
  <c r="H1055" i="27"/>
  <c r="G1055" i="27"/>
  <c r="K1054" i="27"/>
  <c r="J1054" i="27"/>
  <c r="I1054" i="27"/>
  <c r="H1054" i="27"/>
  <c r="G1054" i="27"/>
  <c r="K1053" i="27"/>
  <c r="J1053" i="27"/>
  <c r="I1053" i="27"/>
  <c r="H1053" i="27"/>
  <c r="G1053" i="27"/>
  <c r="K1052" i="27"/>
  <c r="J1052" i="27"/>
  <c r="I1052" i="27"/>
  <c r="H1052" i="27"/>
  <c r="G1052" i="27"/>
  <c r="K1050" i="27"/>
  <c r="J1050" i="27"/>
  <c r="I1050" i="27"/>
  <c r="H1050" i="27"/>
  <c r="G1050" i="27"/>
  <c r="K1049" i="27"/>
  <c r="J1049" i="27"/>
  <c r="I1049" i="27"/>
  <c r="H1049" i="27"/>
  <c r="G1049" i="27"/>
  <c r="K1048" i="27"/>
  <c r="J1048" i="27"/>
  <c r="I1048" i="27"/>
  <c r="H1048" i="27"/>
  <c r="G1048" i="27"/>
  <c r="K1047" i="27"/>
  <c r="J1047" i="27"/>
  <c r="I1047" i="27"/>
  <c r="H1047" i="27"/>
  <c r="G1047" i="27"/>
  <c r="K1046" i="27"/>
  <c r="J1046" i="27"/>
  <c r="I1046" i="27"/>
  <c r="H1046" i="27"/>
  <c r="G1046" i="27"/>
  <c r="K1044" i="27"/>
  <c r="J1044" i="27"/>
  <c r="I1044" i="27"/>
  <c r="H1044" i="27"/>
  <c r="G1044" i="27"/>
  <c r="K1043" i="27"/>
  <c r="J1043" i="27"/>
  <c r="I1043" i="27"/>
  <c r="H1043" i="27"/>
  <c r="G1043" i="27"/>
  <c r="K1042" i="27"/>
  <c r="J1042" i="27"/>
  <c r="I1042" i="27"/>
  <c r="H1042" i="27"/>
  <c r="G1042" i="27"/>
  <c r="K1040" i="27"/>
  <c r="J1040" i="27"/>
  <c r="I1040" i="27"/>
  <c r="H1040" i="27"/>
  <c r="G1040" i="27"/>
  <c r="K1039" i="27"/>
  <c r="J1039" i="27"/>
  <c r="I1039" i="27"/>
  <c r="H1039" i="27"/>
  <c r="G1039" i="27"/>
  <c r="K1063" i="27"/>
  <c r="J1063" i="27"/>
  <c r="I1063" i="27"/>
  <c r="H1063" i="27"/>
  <c r="G1063" i="27"/>
  <c r="K1038" i="27"/>
  <c r="J1038" i="27"/>
  <c r="I1038" i="27"/>
  <c r="H1038" i="27"/>
  <c r="G1038" i="27"/>
  <c r="K1051" i="27"/>
  <c r="J1051" i="27"/>
  <c r="I1051" i="27"/>
  <c r="H1051" i="27"/>
  <c r="G1051" i="27"/>
  <c r="K1057" i="27"/>
  <c r="J1057" i="27"/>
  <c r="I1057" i="27"/>
  <c r="H1057" i="27"/>
  <c r="G1057" i="27"/>
  <c r="K1037" i="27"/>
  <c r="J1037" i="27"/>
  <c r="I1037" i="27"/>
  <c r="H1037" i="27"/>
  <c r="G1037" i="27"/>
  <c r="K1036" i="27"/>
  <c r="J1036" i="27"/>
  <c r="I1036" i="27"/>
  <c r="H1036" i="27"/>
  <c r="G1036" i="27"/>
  <c r="K1035" i="27"/>
  <c r="J1035" i="27"/>
  <c r="I1035" i="27"/>
  <c r="H1035" i="27"/>
  <c r="G1035" i="27"/>
  <c r="K1034" i="27"/>
  <c r="J1034" i="27"/>
  <c r="I1034" i="27"/>
  <c r="H1034" i="27"/>
  <c r="G1034" i="27"/>
  <c r="K1033" i="27"/>
  <c r="J1033" i="27"/>
  <c r="I1033" i="27"/>
  <c r="H1033" i="27"/>
  <c r="G1033" i="27"/>
  <c r="K1032" i="27"/>
  <c r="J1032" i="27"/>
  <c r="I1032" i="27"/>
  <c r="H1032" i="27"/>
  <c r="G1032" i="27"/>
  <c r="K1031" i="27"/>
  <c r="J1031" i="27"/>
  <c r="I1031" i="27"/>
  <c r="H1031" i="27"/>
  <c r="G1031" i="27"/>
  <c r="K1030" i="27"/>
  <c r="J1030" i="27"/>
  <c r="I1030" i="27"/>
  <c r="H1030" i="27"/>
  <c r="G1030" i="27"/>
  <c r="K1029" i="27"/>
  <c r="J1029" i="27"/>
  <c r="I1029" i="27"/>
  <c r="H1029" i="27"/>
  <c r="G1029" i="27"/>
  <c r="K1028" i="27"/>
  <c r="J1028" i="27"/>
  <c r="I1028" i="27"/>
  <c r="H1028" i="27"/>
  <c r="G1028" i="27"/>
  <c r="K1027" i="27"/>
  <c r="J1027" i="27"/>
  <c r="I1027" i="27"/>
  <c r="H1027" i="27"/>
  <c r="G1027" i="27"/>
  <c r="K1026" i="27"/>
  <c r="J1026" i="27"/>
  <c r="I1026" i="27"/>
  <c r="H1026" i="27"/>
  <c r="G1026" i="27"/>
  <c r="K1025" i="27"/>
  <c r="J1025" i="27"/>
  <c r="I1025" i="27"/>
  <c r="H1025" i="27"/>
  <c r="G1025" i="27"/>
  <c r="K1024" i="27"/>
  <c r="J1024" i="27"/>
  <c r="I1024" i="27"/>
  <c r="H1024" i="27"/>
  <c r="G1024" i="27"/>
  <c r="K1023" i="27"/>
  <c r="J1023" i="27"/>
  <c r="I1023" i="27"/>
  <c r="H1023" i="27"/>
  <c r="G1023" i="27"/>
  <c r="K1022" i="27"/>
  <c r="J1022" i="27"/>
  <c r="I1022" i="27"/>
  <c r="H1022" i="27"/>
  <c r="G1022" i="27"/>
  <c r="K1021" i="27"/>
  <c r="J1021" i="27"/>
  <c r="I1021" i="27"/>
  <c r="H1021" i="27"/>
  <c r="G1021" i="27"/>
  <c r="K1020" i="27"/>
  <c r="J1020" i="27"/>
  <c r="I1020" i="27"/>
  <c r="H1020" i="27"/>
  <c r="G1020" i="27"/>
  <c r="K1019" i="27"/>
  <c r="J1019" i="27"/>
  <c r="I1019" i="27"/>
  <c r="H1019" i="27"/>
  <c r="G1019" i="27"/>
  <c r="K1018" i="27"/>
  <c r="J1018" i="27"/>
  <c r="I1018" i="27"/>
  <c r="H1018" i="27"/>
  <c r="G1018" i="27"/>
  <c r="K1017" i="27"/>
  <c r="J1017" i="27"/>
  <c r="I1017" i="27"/>
  <c r="H1017" i="27"/>
  <c r="G1017" i="27"/>
  <c r="K1016" i="27"/>
  <c r="J1016" i="27"/>
  <c r="I1016" i="27"/>
  <c r="H1016" i="27"/>
  <c r="G1016" i="27"/>
  <c r="K1015" i="27"/>
  <c r="J1015" i="27"/>
  <c r="I1015" i="27"/>
  <c r="H1015" i="27"/>
  <c r="G1015" i="27"/>
  <c r="K1014" i="27"/>
  <c r="J1014" i="27"/>
  <c r="I1014" i="27"/>
  <c r="H1014" i="27"/>
  <c r="G1014" i="27"/>
  <c r="K1013" i="27"/>
  <c r="J1013" i="27"/>
  <c r="I1013" i="27"/>
  <c r="H1013" i="27"/>
  <c r="G1013" i="27"/>
  <c r="K1012" i="27"/>
  <c r="J1012" i="27"/>
  <c r="I1012" i="27"/>
  <c r="H1012" i="27"/>
  <c r="G1012" i="27"/>
  <c r="K1011" i="27"/>
  <c r="J1011" i="27"/>
  <c r="I1011" i="27"/>
  <c r="H1011" i="27"/>
  <c r="G1011" i="27"/>
  <c r="K1010" i="27"/>
  <c r="J1010" i="27"/>
  <c r="I1010" i="27"/>
  <c r="H1010" i="27"/>
  <c r="G1010" i="27"/>
  <c r="K1009" i="27"/>
  <c r="J1009" i="27"/>
  <c r="I1009" i="27"/>
  <c r="H1009" i="27"/>
  <c r="G1009" i="27"/>
  <c r="K1008" i="27"/>
  <c r="J1008" i="27"/>
  <c r="I1008" i="27"/>
  <c r="H1008" i="27"/>
  <c r="G1008" i="27"/>
  <c r="K1007" i="27"/>
  <c r="J1007" i="27"/>
  <c r="I1007" i="27"/>
  <c r="H1007" i="27"/>
  <c r="G1007" i="27"/>
  <c r="K1006" i="27"/>
  <c r="J1006" i="27"/>
  <c r="I1006" i="27"/>
  <c r="H1006" i="27"/>
  <c r="G1006" i="27"/>
  <c r="K1005" i="27"/>
  <c r="J1005" i="27"/>
  <c r="I1005" i="27"/>
  <c r="H1005" i="27"/>
  <c r="G1005" i="27"/>
  <c r="K1004" i="27"/>
  <c r="J1004" i="27"/>
  <c r="I1004" i="27"/>
  <c r="H1004" i="27"/>
  <c r="G1004" i="27"/>
  <c r="K1003" i="27"/>
  <c r="J1003" i="27"/>
  <c r="I1003" i="27"/>
  <c r="H1003" i="27"/>
  <c r="G1003" i="27"/>
  <c r="K1002" i="27"/>
  <c r="J1002" i="27"/>
  <c r="I1002" i="27"/>
  <c r="H1002" i="27"/>
  <c r="G1002" i="27"/>
  <c r="K1001" i="27"/>
  <c r="J1001" i="27"/>
  <c r="I1001" i="27"/>
  <c r="H1001" i="27"/>
  <c r="G1001" i="27"/>
  <c r="K1000" i="27"/>
  <c r="J1000" i="27"/>
  <c r="I1000" i="27"/>
  <c r="H1000" i="27"/>
  <c r="G1000" i="27"/>
  <c r="K999" i="27"/>
  <c r="J999" i="27"/>
  <c r="I999" i="27"/>
  <c r="H999" i="27"/>
  <c r="G999" i="27"/>
  <c r="K998" i="27"/>
  <c r="J998" i="27"/>
  <c r="I998" i="27"/>
  <c r="H998" i="27"/>
  <c r="G998" i="27"/>
  <c r="K997" i="27"/>
  <c r="J997" i="27"/>
  <c r="I997" i="27"/>
  <c r="H997" i="27"/>
  <c r="G997" i="27"/>
  <c r="K996" i="27"/>
  <c r="J996" i="27"/>
  <c r="I996" i="27"/>
  <c r="H996" i="27"/>
  <c r="G996" i="27"/>
  <c r="K995" i="27"/>
  <c r="J995" i="27"/>
  <c r="I995" i="27"/>
  <c r="H995" i="27"/>
  <c r="G995" i="27"/>
  <c r="K994" i="27"/>
  <c r="J994" i="27"/>
  <c r="I994" i="27"/>
  <c r="H994" i="27"/>
  <c r="G994" i="27"/>
  <c r="K993" i="27"/>
  <c r="J993" i="27"/>
  <c r="I993" i="27"/>
  <c r="H993" i="27"/>
  <c r="G993" i="27"/>
  <c r="K992" i="27"/>
  <c r="J992" i="27"/>
  <c r="I992" i="27"/>
  <c r="H992" i="27"/>
  <c r="G992" i="27"/>
  <c r="K991" i="27"/>
  <c r="J991" i="27"/>
  <c r="I991" i="27"/>
  <c r="H991" i="27"/>
  <c r="G991" i="27"/>
  <c r="K990" i="27"/>
  <c r="J990" i="27"/>
  <c r="I990" i="27"/>
  <c r="H990" i="27"/>
  <c r="G990" i="27"/>
  <c r="K989" i="27"/>
  <c r="J989" i="27"/>
  <c r="I989" i="27"/>
  <c r="H989" i="27"/>
  <c r="G989" i="27"/>
  <c r="K988" i="27"/>
  <c r="J988" i="27"/>
  <c r="I988" i="27"/>
  <c r="H988" i="27"/>
  <c r="G988" i="27"/>
  <c r="K987" i="27"/>
  <c r="J987" i="27"/>
  <c r="I987" i="27"/>
  <c r="H987" i="27"/>
  <c r="G987" i="27"/>
  <c r="K986" i="27"/>
  <c r="J986" i="27"/>
  <c r="I986" i="27"/>
  <c r="H986" i="27"/>
  <c r="G986" i="27"/>
  <c r="K985" i="27"/>
  <c r="J985" i="27"/>
  <c r="I985" i="27"/>
  <c r="H985" i="27"/>
  <c r="G985" i="27"/>
  <c r="K984" i="27"/>
  <c r="J984" i="27"/>
  <c r="I984" i="27"/>
  <c r="H984" i="27"/>
  <c r="G984" i="27"/>
  <c r="K983" i="27"/>
  <c r="J983" i="27"/>
  <c r="I983" i="27"/>
  <c r="H983" i="27"/>
  <c r="G983" i="27"/>
  <c r="K982" i="27"/>
  <c r="J982" i="27"/>
  <c r="I982" i="27"/>
  <c r="H982" i="27"/>
  <c r="G982" i="27"/>
  <c r="K981" i="27"/>
  <c r="J981" i="27"/>
  <c r="I981" i="27"/>
  <c r="H981" i="27"/>
  <c r="G981" i="27"/>
  <c r="K980" i="27"/>
  <c r="J980" i="27"/>
  <c r="I980" i="27"/>
  <c r="H980" i="27"/>
  <c r="G980" i="27"/>
  <c r="K979" i="27"/>
  <c r="J979" i="27"/>
  <c r="I979" i="27"/>
  <c r="H979" i="27"/>
  <c r="G979" i="27"/>
  <c r="K978" i="27"/>
  <c r="J978" i="27"/>
  <c r="I978" i="27"/>
  <c r="H978" i="27"/>
  <c r="G978" i="27"/>
  <c r="K977" i="27"/>
  <c r="J977" i="27"/>
  <c r="I977" i="27"/>
  <c r="H977" i="27"/>
  <c r="G977" i="27"/>
  <c r="K976" i="27"/>
  <c r="J976" i="27"/>
  <c r="I976" i="27"/>
  <c r="H976" i="27"/>
  <c r="G976" i="27"/>
  <c r="K975" i="27"/>
  <c r="J975" i="27"/>
  <c r="I975" i="27"/>
  <c r="H975" i="27"/>
  <c r="G975" i="27"/>
  <c r="K974" i="27"/>
  <c r="J974" i="27"/>
  <c r="I974" i="27"/>
  <c r="H974" i="27"/>
  <c r="G974" i="27"/>
  <c r="K973" i="27"/>
  <c r="J973" i="27"/>
  <c r="I973" i="27"/>
  <c r="H973" i="27"/>
  <c r="G973" i="27"/>
  <c r="K972" i="27"/>
  <c r="J972" i="27"/>
  <c r="I972" i="27"/>
  <c r="H972" i="27"/>
  <c r="G972" i="27"/>
  <c r="K971" i="27"/>
  <c r="J971" i="27"/>
  <c r="I971" i="27"/>
  <c r="H971" i="27"/>
  <c r="G971" i="27"/>
  <c r="K970" i="27"/>
  <c r="J970" i="27"/>
  <c r="I970" i="27"/>
  <c r="H970" i="27"/>
  <c r="G970" i="27"/>
  <c r="K969" i="27"/>
  <c r="J969" i="27"/>
  <c r="I969" i="27"/>
  <c r="H969" i="27"/>
  <c r="G969" i="27"/>
  <c r="K968" i="27"/>
  <c r="J968" i="27"/>
  <c r="I968" i="27"/>
  <c r="H968" i="27"/>
  <c r="G968" i="27"/>
  <c r="K967" i="27"/>
  <c r="J967" i="27"/>
  <c r="I967" i="27"/>
  <c r="H967" i="27"/>
  <c r="G967" i="27"/>
  <c r="K966" i="27"/>
  <c r="J966" i="27"/>
  <c r="I966" i="27"/>
  <c r="H966" i="27"/>
  <c r="G966" i="27"/>
  <c r="K965" i="27"/>
  <c r="J965" i="27"/>
  <c r="I965" i="27"/>
  <c r="H965" i="27"/>
  <c r="G965" i="27"/>
  <c r="K964" i="27"/>
  <c r="J964" i="27"/>
  <c r="I964" i="27"/>
  <c r="H964" i="27"/>
  <c r="G964" i="27"/>
  <c r="K963" i="27"/>
  <c r="J963" i="27"/>
  <c r="I963" i="27"/>
  <c r="H963" i="27"/>
  <c r="G963" i="27"/>
  <c r="K962" i="27"/>
  <c r="J962" i="27"/>
  <c r="I962" i="27"/>
  <c r="H962" i="27"/>
  <c r="G962" i="27"/>
  <c r="K961" i="27"/>
  <c r="J961" i="27"/>
  <c r="I961" i="27"/>
  <c r="H961" i="27"/>
  <c r="G961" i="27"/>
  <c r="K960" i="27"/>
  <c r="J960" i="27"/>
  <c r="I960" i="27"/>
  <c r="H960" i="27"/>
  <c r="G960" i="27"/>
  <c r="K959" i="27"/>
  <c r="J959" i="27"/>
  <c r="I959" i="27"/>
  <c r="H959" i="27"/>
  <c r="G959" i="27"/>
  <c r="K958" i="27"/>
  <c r="J958" i="27"/>
  <c r="I958" i="27"/>
  <c r="H958" i="27"/>
  <c r="G958" i="27"/>
  <c r="K957" i="27"/>
  <c r="J957" i="27"/>
  <c r="I957" i="27"/>
  <c r="H957" i="27"/>
  <c r="G957" i="27"/>
  <c r="K956" i="27"/>
  <c r="J956" i="27"/>
  <c r="I956" i="27"/>
  <c r="H956" i="27"/>
  <c r="G956" i="27"/>
  <c r="K955" i="27"/>
  <c r="J955" i="27"/>
  <c r="I955" i="27"/>
  <c r="H955" i="27"/>
  <c r="G955" i="27"/>
  <c r="K954" i="27"/>
  <c r="J954" i="27"/>
  <c r="I954" i="27"/>
  <c r="H954" i="27"/>
  <c r="G954" i="27"/>
  <c r="K953" i="27"/>
  <c r="J953" i="27"/>
  <c r="I953" i="27"/>
  <c r="H953" i="27"/>
  <c r="G953" i="27"/>
  <c r="K952" i="27"/>
  <c r="J952" i="27"/>
  <c r="I952" i="27"/>
  <c r="H952" i="27"/>
  <c r="G952" i="27"/>
  <c r="K951" i="27"/>
  <c r="J951" i="27"/>
  <c r="I951" i="27"/>
  <c r="H951" i="27"/>
  <c r="G951" i="27"/>
  <c r="K950" i="27"/>
  <c r="J950" i="27"/>
  <c r="I950" i="27"/>
  <c r="H950" i="27"/>
  <c r="G950" i="27"/>
  <c r="K949" i="27"/>
  <c r="J949" i="27"/>
  <c r="I949" i="27"/>
  <c r="H949" i="27"/>
  <c r="G949" i="27"/>
  <c r="K948" i="27"/>
  <c r="J948" i="27"/>
  <c r="I948" i="27"/>
  <c r="H948" i="27"/>
  <c r="G948" i="27"/>
  <c r="K947" i="27"/>
  <c r="J947" i="27"/>
  <c r="I947" i="27"/>
  <c r="H947" i="27"/>
  <c r="G947" i="27"/>
  <c r="K946" i="27"/>
  <c r="J946" i="27"/>
  <c r="I946" i="27"/>
  <c r="H946" i="27"/>
  <c r="G946" i="27"/>
  <c r="K945" i="27"/>
  <c r="J945" i="27"/>
  <c r="I945" i="27"/>
  <c r="H945" i="27"/>
  <c r="G945" i="27"/>
  <c r="K944" i="27"/>
  <c r="J944" i="27"/>
  <c r="I944" i="27"/>
  <c r="H944" i="27"/>
  <c r="G944" i="27"/>
  <c r="K943" i="27"/>
  <c r="J943" i="27"/>
  <c r="I943" i="27"/>
  <c r="H943" i="27"/>
  <c r="G943" i="27"/>
  <c r="K942" i="27"/>
  <c r="J942" i="27"/>
  <c r="I942" i="27"/>
  <c r="H942" i="27"/>
  <c r="G942" i="27"/>
  <c r="K941" i="27"/>
  <c r="J941" i="27"/>
  <c r="I941" i="27"/>
  <c r="H941" i="27"/>
  <c r="G941" i="27"/>
  <c r="K940" i="27"/>
  <c r="J940" i="27"/>
  <c r="I940" i="27"/>
  <c r="H940" i="27"/>
  <c r="G940" i="27"/>
  <c r="K939" i="27"/>
  <c r="J939" i="27"/>
  <c r="I939" i="27"/>
  <c r="H939" i="27"/>
  <c r="G939" i="27"/>
  <c r="K938" i="27"/>
  <c r="J938" i="27"/>
  <c r="I938" i="27"/>
  <c r="H938" i="27"/>
  <c r="G938" i="27"/>
  <c r="K937" i="27"/>
  <c r="J937" i="27"/>
  <c r="I937" i="27"/>
  <c r="H937" i="27"/>
  <c r="G937" i="27"/>
  <c r="K936" i="27"/>
  <c r="J936" i="27"/>
  <c r="I936" i="27"/>
  <c r="H936" i="27"/>
  <c r="G936" i="27"/>
  <c r="K935" i="27"/>
  <c r="J935" i="27"/>
  <c r="I935" i="27"/>
  <c r="H935" i="27"/>
  <c r="G935" i="27"/>
  <c r="K934" i="27"/>
  <c r="J934" i="27"/>
  <c r="I934" i="27"/>
  <c r="H934" i="27"/>
  <c r="G934" i="27"/>
  <c r="K933" i="27"/>
  <c r="J933" i="27"/>
  <c r="I933" i="27"/>
  <c r="H933" i="27"/>
  <c r="G933" i="27"/>
  <c r="K932" i="27"/>
  <c r="J932" i="27"/>
  <c r="I932" i="27"/>
  <c r="H932" i="27"/>
  <c r="G932" i="27"/>
  <c r="K931" i="27"/>
  <c r="J931" i="27"/>
  <c r="I931" i="27"/>
  <c r="H931" i="27"/>
  <c r="G931" i="27"/>
  <c r="K930" i="27"/>
  <c r="J930" i="27"/>
  <c r="I930" i="27"/>
  <c r="H930" i="27"/>
  <c r="G930" i="27"/>
  <c r="K929" i="27"/>
  <c r="J929" i="27"/>
  <c r="I929" i="27"/>
  <c r="H929" i="27"/>
  <c r="G929" i="27"/>
  <c r="K928" i="27"/>
  <c r="J928" i="27"/>
  <c r="I928" i="27"/>
  <c r="H928" i="27"/>
  <c r="G928" i="27"/>
  <c r="K927" i="27"/>
  <c r="J927" i="27"/>
  <c r="I927" i="27"/>
  <c r="H927" i="27"/>
  <c r="G927" i="27"/>
  <c r="K926" i="27"/>
  <c r="J926" i="27"/>
  <c r="I926" i="27"/>
  <c r="H926" i="27"/>
  <c r="G926" i="27"/>
  <c r="K925" i="27"/>
  <c r="J925" i="27"/>
  <c r="I925" i="27"/>
  <c r="H925" i="27"/>
  <c r="G925" i="27"/>
  <c r="K924" i="27"/>
  <c r="J924" i="27"/>
  <c r="I924" i="27"/>
  <c r="H924" i="27"/>
  <c r="G924" i="27"/>
  <c r="K923" i="27"/>
  <c r="J923" i="27"/>
  <c r="I923" i="27"/>
  <c r="H923" i="27"/>
  <c r="G923" i="27"/>
  <c r="K922" i="27"/>
  <c r="J922" i="27"/>
  <c r="I922" i="27"/>
  <c r="H922" i="27"/>
  <c r="G922" i="27"/>
  <c r="K921" i="27"/>
  <c r="J921" i="27"/>
  <c r="I921" i="27"/>
  <c r="H921" i="27"/>
  <c r="G921" i="27"/>
  <c r="K920" i="27"/>
  <c r="J920" i="27"/>
  <c r="I920" i="27"/>
  <c r="H920" i="27"/>
  <c r="G920" i="27"/>
  <c r="K919" i="27"/>
  <c r="J919" i="27"/>
  <c r="I919" i="27"/>
  <c r="H919" i="27"/>
  <c r="G919" i="27"/>
  <c r="K918" i="27"/>
  <c r="J918" i="27"/>
  <c r="I918" i="27"/>
  <c r="H918" i="27"/>
  <c r="G918" i="27"/>
  <c r="K917" i="27"/>
  <c r="J917" i="27"/>
  <c r="I917" i="27"/>
  <c r="H917" i="27"/>
  <c r="G917" i="27"/>
  <c r="K916" i="27"/>
  <c r="J916" i="27"/>
  <c r="I916" i="27"/>
  <c r="H916" i="27"/>
  <c r="G916" i="27"/>
  <c r="K915" i="27"/>
  <c r="J915" i="27"/>
  <c r="I915" i="27"/>
  <c r="H915" i="27"/>
  <c r="G915" i="27"/>
  <c r="K914" i="27"/>
  <c r="J914" i="27"/>
  <c r="I914" i="27"/>
  <c r="H914" i="27"/>
  <c r="G914" i="27"/>
  <c r="K913" i="27"/>
  <c r="J913" i="27"/>
  <c r="I913" i="27"/>
  <c r="H913" i="27"/>
  <c r="G913" i="27"/>
  <c r="K912" i="27"/>
  <c r="J912" i="27"/>
  <c r="I912" i="27"/>
  <c r="H912" i="27"/>
  <c r="G912" i="27"/>
  <c r="K911" i="27"/>
  <c r="J911" i="27"/>
  <c r="I911" i="27"/>
  <c r="H911" i="27"/>
  <c r="G911" i="27"/>
  <c r="K910" i="27"/>
  <c r="J910" i="27"/>
  <c r="I910" i="27"/>
  <c r="H910" i="27"/>
  <c r="G910" i="27"/>
  <c r="K909" i="27"/>
  <c r="J909" i="27"/>
  <c r="I909" i="27"/>
  <c r="H909" i="27"/>
  <c r="G909" i="27"/>
  <c r="K908" i="27"/>
  <c r="J908" i="27"/>
  <c r="I908" i="27"/>
  <c r="H908" i="27"/>
  <c r="G908" i="27"/>
  <c r="K907" i="27"/>
  <c r="J907" i="27"/>
  <c r="I907" i="27"/>
  <c r="H907" i="27"/>
  <c r="G907" i="27"/>
  <c r="K906" i="27"/>
  <c r="J906" i="27"/>
  <c r="I906" i="27"/>
  <c r="H906" i="27"/>
  <c r="G906" i="27"/>
  <c r="K905" i="27"/>
  <c r="J905" i="27"/>
  <c r="I905" i="27"/>
  <c r="H905" i="27"/>
  <c r="G905" i="27"/>
  <c r="K904" i="27"/>
  <c r="J904" i="27"/>
  <c r="I904" i="27"/>
  <c r="H904" i="27"/>
  <c r="G904" i="27"/>
  <c r="K903" i="27"/>
  <c r="J903" i="27"/>
  <c r="I903" i="27"/>
  <c r="H903" i="27"/>
  <c r="G903" i="27"/>
  <c r="K902" i="27"/>
  <c r="J902" i="27"/>
  <c r="I902" i="27"/>
  <c r="H902" i="27"/>
  <c r="G902" i="27"/>
  <c r="K901" i="27"/>
  <c r="J901" i="27"/>
  <c r="I901" i="27"/>
  <c r="H901" i="27"/>
  <c r="G901" i="27"/>
  <c r="K900" i="27"/>
  <c r="J900" i="27"/>
  <c r="I900" i="27"/>
  <c r="H900" i="27"/>
  <c r="G900" i="27"/>
  <c r="K899" i="27"/>
  <c r="J899" i="27"/>
  <c r="I899" i="27"/>
  <c r="H899" i="27"/>
  <c r="G899" i="27"/>
  <c r="K898" i="27"/>
  <c r="J898" i="27"/>
  <c r="I898" i="27"/>
  <c r="H898" i="27"/>
  <c r="G898" i="27"/>
  <c r="K897" i="27"/>
  <c r="J897" i="27"/>
  <c r="I897" i="27"/>
  <c r="H897" i="27"/>
  <c r="G897" i="27"/>
  <c r="K896" i="27"/>
  <c r="J896" i="27"/>
  <c r="I896" i="27"/>
  <c r="H896" i="27"/>
  <c r="G896" i="27"/>
  <c r="K895" i="27"/>
  <c r="J895" i="27"/>
  <c r="I895" i="27"/>
  <c r="H895" i="27"/>
  <c r="G895" i="27"/>
  <c r="K894" i="27"/>
  <c r="J894" i="27"/>
  <c r="I894" i="27"/>
  <c r="H894" i="27"/>
  <c r="G894" i="27"/>
  <c r="K893" i="27"/>
  <c r="J893" i="27"/>
  <c r="I893" i="27"/>
  <c r="H893" i="27"/>
  <c r="G893" i="27"/>
  <c r="K892" i="27"/>
  <c r="J892" i="27"/>
  <c r="I892" i="27"/>
  <c r="H892" i="27"/>
  <c r="G892" i="27"/>
  <c r="K891" i="27"/>
  <c r="J891" i="27"/>
  <c r="I891" i="27"/>
  <c r="H891" i="27"/>
  <c r="G891" i="27"/>
  <c r="K890" i="27"/>
  <c r="J890" i="27"/>
  <c r="I890" i="27"/>
  <c r="H890" i="27"/>
  <c r="G890" i="27"/>
  <c r="K889" i="27"/>
  <c r="J889" i="27"/>
  <c r="I889" i="27"/>
  <c r="H889" i="27"/>
  <c r="G889" i="27"/>
  <c r="K888" i="27"/>
  <c r="J888" i="27"/>
  <c r="I888" i="27"/>
  <c r="H888" i="27"/>
  <c r="G888" i="27"/>
  <c r="K887" i="27"/>
  <c r="J887" i="27"/>
  <c r="I887" i="27"/>
  <c r="H887" i="27"/>
  <c r="G887" i="27"/>
  <c r="K886" i="27"/>
  <c r="J886" i="27"/>
  <c r="I886" i="27"/>
  <c r="H886" i="27"/>
  <c r="G886" i="27"/>
  <c r="K885" i="27"/>
  <c r="J885" i="27"/>
  <c r="I885" i="27"/>
  <c r="H885" i="27"/>
  <c r="G885" i="27"/>
  <c r="K884" i="27"/>
  <c r="J884" i="27"/>
  <c r="I884" i="27"/>
  <c r="H884" i="27"/>
  <c r="G884" i="27"/>
  <c r="K883" i="27"/>
  <c r="J883" i="27"/>
  <c r="I883" i="27"/>
  <c r="H883" i="27"/>
  <c r="G883" i="27"/>
  <c r="K882" i="27"/>
  <c r="J882" i="27"/>
  <c r="I882" i="27"/>
  <c r="H882" i="27"/>
  <c r="G882" i="27"/>
  <c r="K881" i="27"/>
  <c r="J881" i="27"/>
  <c r="I881" i="27"/>
  <c r="H881" i="27"/>
  <c r="G881" i="27"/>
  <c r="K880" i="27"/>
  <c r="J880" i="27"/>
  <c r="I880" i="27"/>
  <c r="H880" i="27"/>
  <c r="G880" i="27"/>
  <c r="K879" i="27"/>
  <c r="J879" i="27"/>
  <c r="I879" i="27"/>
  <c r="H879" i="27"/>
  <c r="G879" i="27"/>
  <c r="K878" i="27"/>
  <c r="J878" i="27"/>
  <c r="I878" i="27"/>
  <c r="H878" i="27"/>
  <c r="G878" i="27"/>
  <c r="K877" i="27"/>
  <c r="J877" i="27"/>
  <c r="I877" i="27"/>
  <c r="H877" i="27"/>
  <c r="G877" i="27"/>
  <c r="K876" i="27"/>
  <c r="J876" i="27"/>
  <c r="I876" i="27"/>
  <c r="H876" i="27"/>
  <c r="G876" i="27"/>
  <c r="K875" i="27"/>
  <c r="J875" i="27"/>
  <c r="I875" i="27"/>
  <c r="H875" i="27"/>
  <c r="G875" i="27"/>
  <c r="K874" i="27"/>
  <c r="J874" i="27"/>
  <c r="I874" i="27"/>
  <c r="H874" i="27"/>
  <c r="G874" i="27"/>
  <c r="K873" i="27"/>
  <c r="J873" i="27"/>
  <c r="I873" i="27"/>
  <c r="H873" i="27"/>
  <c r="G873" i="27"/>
  <c r="K872" i="27"/>
  <c r="J872" i="27"/>
  <c r="I872" i="27"/>
  <c r="H872" i="27"/>
  <c r="G872" i="27"/>
  <c r="K871" i="27"/>
  <c r="J871" i="27"/>
  <c r="I871" i="27"/>
  <c r="H871" i="27"/>
  <c r="G871" i="27"/>
  <c r="K870" i="27"/>
  <c r="J870" i="27"/>
  <c r="I870" i="27"/>
  <c r="H870" i="27"/>
  <c r="G870" i="27"/>
  <c r="K869" i="27"/>
  <c r="J869" i="27"/>
  <c r="I869" i="27"/>
  <c r="H869" i="27"/>
  <c r="G869" i="27"/>
  <c r="K868" i="27"/>
  <c r="J868" i="27"/>
  <c r="I868" i="27"/>
  <c r="H868" i="27"/>
  <c r="G868" i="27"/>
  <c r="K867" i="27"/>
  <c r="J867" i="27"/>
  <c r="I867" i="27"/>
  <c r="H867" i="27"/>
  <c r="G867" i="27"/>
  <c r="K866" i="27"/>
  <c r="J866" i="27"/>
  <c r="I866" i="27"/>
  <c r="H866" i="27"/>
  <c r="G866" i="27"/>
  <c r="K865" i="27"/>
  <c r="J865" i="27"/>
  <c r="I865" i="27"/>
  <c r="H865" i="27"/>
  <c r="G865" i="27"/>
  <c r="K864" i="27"/>
  <c r="J864" i="27"/>
  <c r="I864" i="27"/>
  <c r="H864" i="27"/>
  <c r="G864" i="27"/>
  <c r="K863" i="27"/>
  <c r="J863" i="27"/>
  <c r="I863" i="27"/>
  <c r="H863" i="27"/>
  <c r="G863" i="27"/>
  <c r="K862" i="27"/>
  <c r="J862" i="27"/>
  <c r="I862" i="27"/>
  <c r="H862" i="27"/>
  <c r="G862" i="27"/>
  <c r="K861" i="27"/>
  <c r="J861" i="27"/>
  <c r="I861" i="27"/>
  <c r="H861" i="27"/>
  <c r="G861" i="27"/>
  <c r="K860" i="27"/>
  <c r="J860" i="27"/>
  <c r="I860" i="27"/>
  <c r="H860" i="27"/>
  <c r="G860" i="27"/>
  <c r="K859" i="27"/>
  <c r="J859" i="27"/>
  <c r="I859" i="27"/>
  <c r="H859" i="27"/>
  <c r="G859" i="27"/>
  <c r="K858" i="27"/>
  <c r="J858" i="27"/>
  <c r="I858" i="27"/>
  <c r="H858" i="27"/>
  <c r="G858" i="27"/>
  <c r="K857" i="27"/>
  <c r="J857" i="27"/>
  <c r="I857" i="27"/>
  <c r="H857" i="27"/>
  <c r="G857" i="27"/>
  <c r="K856" i="27"/>
  <c r="J856" i="27"/>
  <c r="I856" i="27"/>
  <c r="H856" i="27"/>
  <c r="G856" i="27"/>
  <c r="K855" i="27"/>
  <c r="J855" i="27"/>
  <c r="I855" i="27"/>
  <c r="H855" i="27"/>
  <c r="G855" i="27"/>
  <c r="K854" i="27"/>
  <c r="J854" i="27"/>
  <c r="I854" i="27"/>
  <c r="H854" i="27"/>
  <c r="G854" i="27"/>
  <c r="K853" i="27"/>
  <c r="J853" i="27"/>
  <c r="I853" i="27"/>
  <c r="H853" i="27"/>
  <c r="G853" i="27"/>
  <c r="K852" i="27"/>
  <c r="J852" i="27"/>
  <c r="I852" i="27"/>
  <c r="H852" i="27"/>
  <c r="G852" i="27"/>
  <c r="K851" i="27"/>
  <c r="J851" i="27"/>
  <c r="I851" i="27"/>
  <c r="H851" i="27"/>
  <c r="G851" i="27"/>
  <c r="K850" i="27"/>
  <c r="J850" i="27"/>
  <c r="I850" i="27"/>
  <c r="H850" i="27"/>
  <c r="G850" i="27"/>
  <c r="K849" i="27"/>
  <c r="J849" i="27"/>
  <c r="I849" i="27"/>
  <c r="H849" i="27"/>
  <c r="G849" i="27"/>
  <c r="K848" i="27"/>
  <c r="J848" i="27"/>
  <c r="I848" i="27"/>
  <c r="H848" i="27"/>
  <c r="G848" i="27"/>
  <c r="K847" i="27"/>
  <c r="J847" i="27"/>
  <c r="I847" i="27"/>
  <c r="H847" i="27"/>
  <c r="G847" i="27"/>
  <c r="K846" i="27"/>
  <c r="J846" i="27"/>
  <c r="I846" i="27"/>
  <c r="H846" i="27"/>
  <c r="G846" i="27"/>
  <c r="K845" i="27"/>
  <c r="J845" i="27"/>
  <c r="I845" i="27"/>
  <c r="H845" i="27"/>
  <c r="G845" i="27"/>
  <c r="K844" i="27"/>
  <c r="J844" i="27"/>
  <c r="I844" i="27"/>
  <c r="H844" i="27"/>
  <c r="G844" i="27"/>
  <c r="K843" i="27"/>
  <c r="J843" i="27"/>
  <c r="I843" i="27"/>
  <c r="H843" i="27"/>
  <c r="G843" i="27"/>
  <c r="K842" i="27"/>
  <c r="J842" i="27"/>
  <c r="I842" i="27"/>
  <c r="H842" i="27"/>
  <c r="G842" i="27"/>
  <c r="K841" i="27"/>
  <c r="J841" i="27"/>
  <c r="I841" i="27"/>
  <c r="H841" i="27"/>
  <c r="G841" i="27"/>
  <c r="K840" i="27"/>
  <c r="J840" i="27"/>
  <c r="I840" i="27"/>
  <c r="H840" i="27"/>
  <c r="G840" i="27"/>
  <c r="K839" i="27"/>
  <c r="J839" i="27"/>
  <c r="I839" i="27"/>
  <c r="H839" i="27"/>
  <c r="G839" i="27"/>
  <c r="K838" i="27"/>
  <c r="J838" i="27"/>
  <c r="I838" i="27"/>
  <c r="H838" i="27"/>
  <c r="G838" i="27"/>
  <c r="K837" i="27"/>
  <c r="J837" i="27"/>
  <c r="I837" i="27"/>
  <c r="H837" i="27"/>
  <c r="G837" i="27"/>
  <c r="K836" i="27"/>
  <c r="J836" i="27"/>
  <c r="I836" i="27"/>
  <c r="H836" i="27"/>
  <c r="G836" i="27"/>
  <c r="K835" i="27"/>
  <c r="J835" i="27"/>
  <c r="I835" i="27"/>
  <c r="H835" i="27"/>
  <c r="G835" i="27"/>
  <c r="K834" i="27"/>
  <c r="J834" i="27"/>
  <c r="I834" i="27"/>
  <c r="H834" i="27"/>
  <c r="G834" i="27"/>
  <c r="K833" i="27"/>
  <c r="J833" i="27"/>
  <c r="I833" i="27"/>
  <c r="H833" i="27"/>
  <c r="G833" i="27"/>
  <c r="K832" i="27"/>
  <c r="J832" i="27"/>
  <c r="I832" i="27"/>
  <c r="H832" i="27"/>
  <c r="G832" i="27"/>
  <c r="K831" i="27"/>
  <c r="J831" i="27"/>
  <c r="I831" i="27"/>
  <c r="H831" i="27"/>
  <c r="G831" i="27"/>
  <c r="K830" i="27"/>
  <c r="J830" i="27"/>
  <c r="I830" i="27"/>
  <c r="H830" i="27"/>
  <c r="G830" i="27"/>
  <c r="K829" i="27"/>
  <c r="J829" i="27"/>
  <c r="I829" i="27"/>
  <c r="H829" i="27"/>
  <c r="G829" i="27"/>
  <c r="K828" i="27"/>
  <c r="J828" i="27"/>
  <c r="I828" i="27"/>
  <c r="H828" i="27"/>
  <c r="G828" i="27"/>
  <c r="K827" i="27"/>
  <c r="J827" i="27"/>
  <c r="I827" i="27"/>
  <c r="H827" i="27"/>
  <c r="G827" i="27"/>
  <c r="K826" i="27"/>
  <c r="J826" i="27"/>
  <c r="I826" i="27"/>
  <c r="H826" i="27"/>
  <c r="G826" i="27"/>
  <c r="K825" i="27"/>
  <c r="J825" i="27"/>
  <c r="I825" i="27"/>
  <c r="H825" i="27"/>
  <c r="G825" i="27"/>
  <c r="K824" i="27"/>
  <c r="J824" i="27"/>
  <c r="I824" i="27"/>
  <c r="H824" i="27"/>
  <c r="G824" i="27"/>
  <c r="K823" i="27"/>
  <c r="J823" i="27"/>
  <c r="I823" i="27"/>
  <c r="H823" i="27"/>
  <c r="G823" i="27"/>
  <c r="K822" i="27"/>
  <c r="J822" i="27"/>
  <c r="I822" i="27"/>
  <c r="H822" i="27"/>
  <c r="G822" i="27"/>
  <c r="K821" i="27"/>
  <c r="J821" i="27"/>
  <c r="I821" i="27"/>
  <c r="H821" i="27"/>
  <c r="G821" i="27"/>
  <c r="K820" i="27"/>
  <c r="J820" i="27"/>
  <c r="I820" i="27"/>
  <c r="H820" i="27"/>
  <c r="G820" i="27"/>
  <c r="K819" i="27"/>
  <c r="J819" i="27"/>
  <c r="I819" i="27"/>
  <c r="H819" i="27"/>
  <c r="G819" i="27"/>
  <c r="K818" i="27"/>
  <c r="J818" i="27"/>
  <c r="I818" i="27"/>
  <c r="H818" i="27"/>
  <c r="G818" i="27"/>
  <c r="K817" i="27"/>
  <c r="J817" i="27"/>
  <c r="I817" i="27"/>
  <c r="H817" i="27"/>
  <c r="G817" i="27"/>
  <c r="K816" i="27"/>
  <c r="J816" i="27"/>
  <c r="I816" i="27"/>
  <c r="H816" i="27"/>
  <c r="G816" i="27"/>
  <c r="K815" i="27"/>
  <c r="J815" i="27"/>
  <c r="I815" i="27"/>
  <c r="H815" i="27"/>
  <c r="G815" i="27"/>
  <c r="K814" i="27"/>
  <c r="J814" i="27"/>
  <c r="I814" i="27"/>
  <c r="H814" i="27"/>
  <c r="G814" i="27"/>
  <c r="K813" i="27"/>
  <c r="J813" i="27"/>
  <c r="I813" i="27"/>
  <c r="H813" i="27"/>
  <c r="G813" i="27"/>
  <c r="K812" i="27"/>
  <c r="J812" i="27"/>
  <c r="I812" i="27"/>
  <c r="H812" i="27"/>
  <c r="G812" i="27"/>
  <c r="K811" i="27"/>
  <c r="J811" i="27"/>
  <c r="I811" i="27"/>
  <c r="H811" i="27"/>
  <c r="G811" i="27"/>
  <c r="K810" i="27"/>
  <c r="J810" i="27"/>
  <c r="I810" i="27"/>
  <c r="H810" i="27"/>
  <c r="G810" i="27"/>
  <c r="K809" i="27"/>
  <c r="J809" i="27"/>
  <c r="I809" i="27"/>
  <c r="H809" i="27"/>
  <c r="G809" i="27"/>
  <c r="K808" i="27"/>
  <c r="J808" i="27"/>
  <c r="I808" i="27"/>
  <c r="H808" i="27"/>
  <c r="G808" i="27"/>
  <c r="K807" i="27"/>
  <c r="J807" i="27"/>
  <c r="I807" i="27"/>
  <c r="H807" i="27"/>
  <c r="G807" i="27"/>
  <c r="K806" i="27"/>
  <c r="J806" i="27"/>
  <c r="I806" i="27"/>
  <c r="H806" i="27"/>
  <c r="G806" i="27"/>
  <c r="K805" i="27"/>
  <c r="J805" i="27"/>
  <c r="I805" i="27"/>
  <c r="H805" i="27"/>
  <c r="G805" i="27"/>
  <c r="K804" i="27"/>
  <c r="J804" i="27"/>
  <c r="I804" i="27"/>
  <c r="H804" i="27"/>
  <c r="G804" i="27"/>
  <c r="K803" i="27"/>
  <c r="J803" i="27"/>
  <c r="I803" i="27"/>
  <c r="H803" i="27"/>
  <c r="G803" i="27"/>
  <c r="K802" i="27"/>
  <c r="J802" i="27"/>
  <c r="I802" i="27"/>
  <c r="H802" i="27"/>
  <c r="G802" i="27"/>
  <c r="K801" i="27"/>
  <c r="J801" i="27"/>
  <c r="I801" i="27"/>
  <c r="H801" i="27"/>
  <c r="G801" i="27"/>
  <c r="K800" i="27"/>
  <c r="J800" i="27"/>
  <c r="I800" i="27"/>
  <c r="H800" i="27"/>
  <c r="G800" i="27"/>
  <c r="K799" i="27"/>
  <c r="J799" i="27"/>
  <c r="I799" i="27"/>
  <c r="H799" i="27"/>
  <c r="G799" i="27"/>
  <c r="K798" i="27"/>
  <c r="J798" i="27"/>
  <c r="I798" i="27"/>
  <c r="H798" i="27"/>
  <c r="G798" i="27"/>
  <c r="K797" i="27"/>
  <c r="J797" i="27"/>
  <c r="I797" i="27"/>
  <c r="H797" i="27"/>
  <c r="G797" i="27"/>
  <c r="K796" i="27"/>
  <c r="J796" i="27"/>
  <c r="I796" i="27"/>
  <c r="H796" i="27"/>
  <c r="G796" i="27"/>
  <c r="K795" i="27"/>
  <c r="J795" i="27"/>
  <c r="I795" i="27"/>
  <c r="H795" i="27"/>
  <c r="G795" i="27"/>
  <c r="K794" i="27"/>
  <c r="J794" i="27"/>
  <c r="I794" i="27"/>
  <c r="H794" i="27"/>
  <c r="G794" i="27"/>
  <c r="K793" i="27"/>
  <c r="J793" i="27"/>
  <c r="I793" i="27"/>
  <c r="H793" i="27"/>
  <c r="G793" i="27"/>
  <c r="K792" i="27"/>
  <c r="J792" i="27"/>
  <c r="I792" i="27"/>
  <c r="H792" i="27"/>
  <c r="G792" i="27"/>
  <c r="K791" i="27"/>
  <c r="J791" i="27"/>
  <c r="I791" i="27"/>
  <c r="H791" i="27"/>
  <c r="G791" i="27"/>
  <c r="K790" i="27"/>
  <c r="J790" i="27"/>
  <c r="I790" i="27"/>
  <c r="H790" i="27"/>
  <c r="G790" i="27"/>
  <c r="K789" i="27"/>
  <c r="J789" i="27"/>
  <c r="I789" i="27"/>
  <c r="H789" i="27"/>
  <c r="G789" i="27"/>
  <c r="K788" i="27"/>
  <c r="J788" i="27"/>
  <c r="I788" i="27"/>
  <c r="H788" i="27"/>
  <c r="G788" i="27"/>
  <c r="K787" i="27"/>
  <c r="J787" i="27"/>
  <c r="I787" i="27"/>
  <c r="H787" i="27"/>
  <c r="G787" i="27"/>
  <c r="K786" i="27"/>
  <c r="J786" i="27"/>
  <c r="I786" i="27"/>
  <c r="H786" i="27"/>
  <c r="G786" i="27"/>
  <c r="K785" i="27"/>
  <c r="J785" i="27"/>
  <c r="I785" i="27"/>
  <c r="H785" i="27"/>
  <c r="G785" i="27"/>
  <c r="K784" i="27"/>
  <c r="J784" i="27"/>
  <c r="I784" i="27"/>
  <c r="H784" i="27"/>
  <c r="G784" i="27"/>
  <c r="K783" i="27"/>
  <c r="J783" i="27"/>
  <c r="I783" i="27"/>
  <c r="H783" i="27"/>
  <c r="G783" i="27"/>
  <c r="K782" i="27"/>
  <c r="J782" i="27"/>
  <c r="I782" i="27"/>
  <c r="H782" i="27"/>
  <c r="G782" i="27"/>
  <c r="K781" i="27"/>
  <c r="J781" i="27"/>
  <c r="I781" i="27"/>
  <c r="H781" i="27"/>
  <c r="G781" i="27"/>
  <c r="K780" i="27"/>
  <c r="J780" i="27"/>
  <c r="I780" i="27"/>
  <c r="H780" i="27"/>
  <c r="G780" i="27"/>
  <c r="K779" i="27"/>
  <c r="J779" i="27"/>
  <c r="I779" i="27"/>
  <c r="H779" i="27"/>
  <c r="G779" i="27"/>
  <c r="K778" i="27"/>
  <c r="J778" i="27"/>
  <c r="I778" i="27"/>
  <c r="H778" i="27"/>
  <c r="G778" i="27"/>
  <c r="K777" i="27"/>
  <c r="J777" i="27"/>
  <c r="I777" i="27"/>
  <c r="H777" i="27"/>
  <c r="G777" i="27"/>
  <c r="K776" i="27"/>
  <c r="J776" i="27"/>
  <c r="I776" i="27"/>
  <c r="H776" i="27"/>
  <c r="G776" i="27"/>
  <c r="K775" i="27"/>
  <c r="J775" i="27"/>
  <c r="I775" i="27"/>
  <c r="H775" i="27"/>
  <c r="G775" i="27"/>
  <c r="K774" i="27"/>
  <c r="J774" i="27"/>
  <c r="I774" i="27"/>
  <c r="H774" i="27"/>
  <c r="G774" i="27"/>
  <c r="K773" i="27"/>
  <c r="J773" i="27"/>
  <c r="I773" i="27"/>
  <c r="H773" i="27"/>
  <c r="G773" i="27"/>
  <c r="K772" i="27"/>
  <c r="J772" i="27"/>
  <c r="I772" i="27"/>
  <c r="H772" i="27"/>
  <c r="G772" i="27"/>
  <c r="K771" i="27"/>
  <c r="J771" i="27"/>
  <c r="I771" i="27"/>
  <c r="H771" i="27"/>
  <c r="G771" i="27"/>
  <c r="K770" i="27"/>
  <c r="J770" i="27"/>
  <c r="I770" i="27"/>
  <c r="H770" i="27"/>
  <c r="G770" i="27"/>
  <c r="K769" i="27"/>
  <c r="J769" i="27"/>
  <c r="I769" i="27"/>
  <c r="H769" i="27"/>
  <c r="G769" i="27"/>
  <c r="K768" i="27"/>
  <c r="J768" i="27"/>
  <c r="I768" i="27"/>
  <c r="H768" i="27"/>
  <c r="G768" i="27"/>
  <c r="K767" i="27"/>
  <c r="J767" i="27"/>
  <c r="I767" i="27"/>
  <c r="H767" i="27"/>
  <c r="G767" i="27"/>
  <c r="K766" i="27"/>
  <c r="J766" i="27"/>
  <c r="I766" i="27"/>
  <c r="H766" i="27"/>
  <c r="G766" i="27"/>
  <c r="K765" i="27"/>
  <c r="J765" i="27"/>
  <c r="I765" i="27"/>
  <c r="H765" i="27"/>
  <c r="G765" i="27"/>
  <c r="K764" i="27"/>
  <c r="J764" i="27"/>
  <c r="I764" i="27"/>
  <c r="H764" i="27"/>
  <c r="G764" i="27"/>
  <c r="K763" i="27"/>
  <c r="J763" i="27"/>
  <c r="I763" i="27"/>
  <c r="H763" i="27"/>
  <c r="G763" i="27"/>
  <c r="K762" i="27"/>
  <c r="J762" i="27"/>
  <c r="I762" i="27"/>
  <c r="H762" i="27"/>
  <c r="G762" i="27"/>
  <c r="K761" i="27"/>
  <c r="J761" i="27"/>
  <c r="I761" i="27"/>
  <c r="H761" i="27"/>
  <c r="G761" i="27"/>
  <c r="K760" i="27"/>
  <c r="J760" i="27"/>
  <c r="I760" i="27"/>
  <c r="H760" i="27"/>
  <c r="G760" i="27"/>
  <c r="K759" i="27"/>
  <c r="J759" i="27"/>
  <c r="I759" i="27"/>
  <c r="H759" i="27"/>
  <c r="G759" i="27"/>
  <c r="K758" i="27"/>
  <c r="J758" i="27"/>
  <c r="I758" i="27"/>
  <c r="H758" i="27"/>
  <c r="G758" i="27"/>
  <c r="K757" i="27"/>
  <c r="J757" i="27"/>
  <c r="I757" i="27"/>
  <c r="H757" i="27"/>
  <c r="G757" i="27"/>
  <c r="K756" i="27"/>
  <c r="J756" i="27"/>
  <c r="I756" i="27"/>
  <c r="H756" i="27"/>
  <c r="G756" i="27"/>
  <c r="K755" i="27"/>
  <c r="J755" i="27"/>
  <c r="I755" i="27"/>
  <c r="H755" i="27"/>
  <c r="G755" i="27"/>
  <c r="K754" i="27"/>
  <c r="J754" i="27"/>
  <c r="I754" i="27"/>
  <c r="H754" i="27"/>
  <c r="G754" i="27"/>
  <c r="K753" i="27"/>
  <c r="J753" i="27"/>
  <c r="I753" i="27"/>
  <c r="H753" i="27"/>
  <c r="G753" i="27"/>
  <c r="K752" i="27"/>
  <c r="J752" i="27"/>
  <c r="I752" i="27"/>
  <c r="H752" i="27"/>
  <c r="G752" i="27"/>
  <c r="K751" i="27"/>
  <c r="J751" i="27"/>
  <c r="I751" i="27"/>
  <c r="H751" i="27"/>
  <c r="G751" i="27"/>
  <c r="K750" i="27"/>
  <c r="J750" i="27"/>
  <c r="I750" i="27"/>
  <c r="H750" i="27"/>
  <c r="G750" i="27"/>
  <c r="K749" i="27"/>
  <c r="J749" i="27"/>
  <c r="I749" i="27"/>
  <c r="H749" i="27"/>
  <c r="G749" i="27"/>
  <c r="K748" i="27"/>
  <c r="J748" i="27"/>
  <c r="I748" i="27"/>
  <c r="H748" i="27"/>
  <c r="G748" i="27"/>
  <c r="K747" i="27"/>
  <c r="J747" i="27"/>
  <c r="I747" i="27"/>
  <c r="H747" i="27"/>
  <c r="G747" i="27"/>
  <c r="K746" i="27"/>
  <c r="J746" i="27"/>
  <c r="I746" i="27"/>
  <c r="H746" i="27"/>
  <c r="G746" i="27"/>
  <c r="K745" i="27"/>
  <c r="J745" i="27"/>
  <c r="I745" i="27"/>
  <c r="H745" i="27"/>
  <c r="G745" i="27"/>
  <c r="K744" i="27"/>
  <c r="J744" i="27"/>
  <c r="I744" i="27"/>
  <c r="H744" i="27"/>
  <c r="G744" i="27"/>
  <c r="K743" i="27"/>
  <c r="J743" i="27"/>
  <c r="I743" i="27"/>
  <c r="H743" i="27"/>
  <c r="G743" i="27"/>
  <c r="K742" i="27"/>
  <c r="J742" i="27"/>
  <c r="I742" i="27"/>
  <c r="H742" i="27"/>
  <c r="G742" i="27"/>
  <c r="K741" i="27"/>
  <c r="J741" i="27"/>
  <c r="I741" i="27"/>
  <c r="H741" i="27"/>
  <c r="G741" i="27"/>
  <c r="K740" i="27"/>
  <c r="J740" i="27"/>
  <c r="I740" i="27"/>
  <c r="H740" i="27"/>
  <c r="G740" i="27"/>
  <c r="K739" i="27"/>
  <c r="J739" i="27"/>
  <c r="I739" i="27"/>
  <c r="H739" i="27"/>
  <c r="G739" i="27"/>
  <c r="K738" i="27"/>
  <c r="J738" i="27"/>
  <c r="I738" i="27"/>
  <c r="H738" i="27"/>
  <c r="G738" i="27"/>
  <c r="K737" i="27"/>
  <c r="J737" i="27"/>
  <c r="I737" i="27"/>
  <c r="H737" i="27"/>
  <c r="G737" i="27"/>
  <c r="K736" i="27"/>
  <c r="J736" i="27"/>
  <c r="I736" i="27"/>
  <c r="H736" i="27"/>
  <c r="G736" i="27"/>
  <c r="K735" i="27"/>
  <c r="J735" i="27"/>
  <c r="I735" i="27"/>
  <c r="H735" i="27"/>
  <c r="G735" i="27"/>
  <c r="K734" i="27"/>
  <c r="J734" i="27"/>
  <c r="I734" i="27"/>
  <c r="H734" i="27"/>
  <c r="G734" i="27"/>
  <c r="K733" i="27"/>
  <c r="J733" i="27"/>
  <c r="I733" i="27"/>
  <c r="H733" i="27"/>
  <c r="G733" i="27"/>
  <c r="K732" i="27"/>
  <c r="J732" i="27"/>
  <c r="I732" i="27"/>
  <c r="H732" i="27"/>
  <c r="G732" i="27"/>
  <c r="K731" i="27"/>
  <c r="J731" i="27"/>
  <c r="I731" i="27"/>
  <c r="H731" i="27"/>
  <c r="G731" i="27"/>
  <c r="K730" i="27"/>
  <c r="J730" i="27"/>
  <c r="I730" i="27"/>
  <c r="H730" i="27"/>
  <c r="G730" i="27"/>
  <c r="K729" i="27"/>
  <c r="J729" i="27"/>
  <c r="I729" i="27"/>
  <c r="H729" i="27"/>
  <c r="G729" i="27"/>
  <c r="K728" i="27"/>
  <c r="J728" i="27"/>
  <c r="I728" i="27"/>
  <c r="H728" i="27"/>
  <c r="G728" i="27"/>
  <c r="K727" i="27"/>
  <c r="J727" i="27"/>
  <c r="I727" i="27"/>
  <c r="H727" i="27"/>
  <c r="G727" i="27"/>
  <c r="K726" i="27"/>
  <c r="J726" i="27"/>
  <c r="I726" i="27"/>
  <c r="H726" i="27"/>
  <c r="G726" i="27"/>
  <c r="K725" i="27"/>
  <c r="J725" i="27"/>
  <c r="I725" i="27"/>
  <c r="H725" i="27"/>
  <c r="G725" i="27"/>
  <c r="K724" i="27"/>
  <c r="J724" i="27"/>
  <c r="I724" i="27"/>
  <c r="H724" i="27"/>
  <c r="G724" i="27"/>
  <c r="K723" i="27"/>
  <c r="J723" i="27"/>
  <c r="I723" i="27"/>
  <c r="H723" i="27"/>
  <c r="G723" i="27"/>
  <c r="K722" i="27"/>
  <c r="J722" i="27"/>
  <c r="I722" i="27"/>
  <c r="H722" i="27"/>
  <c r="G722" i="27"/>
  <c r="K721" i="27"/>
  <c r="J721" i="27"/>
  <c r="I721" i="27"/>
  <c r="H721" i="27"/>
  <c r="G721" i="27"/>
  <c r="K720" i="27"/>
  <c r="J720" i="27"/>
  <c r="I720" i="27"/>
  <c r="H720" i="27"/>
  <c r="G720" i="27"/>
  <c r="K719" i="27"/>
  <c r="J719" i="27"/>
  <c r="I719" i="27"/>
  <c r="H719" i="27"/>
  <c r="G719" i="27"/>
  <c r="K718" i="27"/>
  <c r="J718" i="27"/>
  <c r="I718" i="27"/>
  <c r="H718" i="27"/>
  <c r="G718" i="27"/>
  <c r="K717" i="27"/>
  <c r="J717" i="27"/>
  <c r="I717" i="27"/>
  <c r="H717" i="27"/>
  <c r="G717" i="27"/>
  <c r="K716" i="27"/>
  <c r="J716" i="27"/>
  <c r="I716" i="27"/>
  <c r="H716" i="27"/>
  <c r="G716" i="27"/>
  <c r="K715" i="27"/>
  <c r="J715" i="27"/>
  <c r="I715" i="27"/>
  <c r="H715" i="27"/>
  <c r="G715" i="27"/>
  <c r="K714" i="27"/>
  <c r="J714" i="27"/>
  <c r="I714" i="27"/>
  <c r="H714" i="27"/>
  <c r="G714" i="27"/>
  <c r="K713" i="27"/>
  <c r="J713" i="27"/>
  <c r="I713" i="27"/>
  <c r="H713" i="27"/>
  <c r="G713" i="27"/>
  <c r="K712" i="27"/>
  <c r="J712" i="27"/>
  <c r="I712" i="27"/>
  <c r="H712" i="27"/>
  <c r="G712" i="27"/>
  <c r="K711" i="27"/>
  <c r="J711" i="27"/>
  <c r="I711" i="27"/>
  <c r="H711" i="27"/>
  <c r="G711" i="27"/>
  <c r="K710" i="27"/>
  <c r="J710" i="27"/>
  <c r="I710" i="27"/>
  <c r="H710" i="27"/>
  <c r="G710" i="27"/>
  <c r="K709" i="27"/>
  <c r="J709" i="27"/>
  <c r="I709" i="27"/>
  <c r="H709" i="27"/>
  <c r="G709" i="27"/>
  <c r="K708" i="27"/>
  <c r="J708" i="27"/>
  <c r="I708" i="27"/>
  <c r="H708" i="27"/>
  <c r="G708" i="27"/>
  <c r="K707" i="27"/>
  <c r="J707" i="27"/>
  <c r="I707" i="27"/>
  <c r="H707" i="27"/>
  <c r="G707" i="27"/>
  <c r="K706" i="27"/>
  <c r="J706" i="27"/>
  <c r="I706" i="27"/>
  <c r="H706" i="27"/>
  <c r="G706" i="27"/>
  <c r="K705" i="27"/>
  <c r="J705" i="27"/>
  <c r="I705" i="27"/>
  <c r="H705" i="27"/>
  <c r="G705" i="27"/>
  <c r="K704" i="27"/>
  <c r="J704" i="27"/>
  <c r="I704" i="27"/>
  <c r="H704" i="27"/>
  <c r="G704" i="27"/>
  <c r="K703" i="27"/>
  <c r="J703" i="27"/>
  <c r="I703" i="27"/>
  <c r="H703" i="27"/>
  <c r="G703" i="27"/>
  <c r="K702" i="27"/>
  <c r="J702" i="27"/>
  <c r="I702" i="27"/>
  <c r="H702" i="27"/>
  <c r="G702" i="27"/>
  <c r="K701" i="27"/>
  <c r="J701" i="27"/>
  <c r="I701" i="27"/>
  <c r="H701" i="27"/>
  <c r="G701" i="27"/>
  <c r="K700" i="27"/>
  <c r="J700" i="27"/>
  <c r="I700" i="27"/>
  <c r="H700" i="27"/>
  <c r="G700" i="27"/>
  <c r="K699" i="27"/>
  <c r="J699" i="27"/>
  <c r="I699" i="27"/>
  <c r="H699" i="27"/>
  <c r="G699" i="27"/>
  <c r="K698" i="27"/>
  <c r="J698" i="27"/>
  <c r="I698" i="27"/>
  <c r="H698" i="27"/>
  <c r="G698" i="27"/>
  <c r="K697" i="27"/>
  <c r="J697" i="27"/>
  <c r="I697" i="27"/>
  <c r="H697" i="27"/>
  <c r="G697" i="27"/>
  <c r="K696" i="27"/>
  <c r="J696" i="27"/>
  <c r="I696" i="27"/>
  <c r="H696" i="27"/>
  <c r="G696" i="27"/>
  <c r="K695" i="27"/>
  <c r="J695" i="27"/>
  <c r="I695" i="27"/>
  <c r="H695" i="27"/>
  <c r="G695" i="27"/>
  <c r="K694" i="27"/>
  <c r="J694" i="27"/>
  <c r="I694" i="27"/>
  <c r="H694" i="27"/>
  <c r="G694" i="27"/>
  <c r="K693" i="27"/>
  <c r="J693" i="27"/>
  <c r="I693" i="27"/>
  <c r="H693" i="27"/>
  <c r="G693" i="27"/>
  <c r="K692" i="27"/>
  <c r="J692" i="27"/>
  <c r="I692" i="27"/>
  <c r="H692" i="27"/>
  <c r="G692" i="27"/>
  <c r="K691" i="27"/>
  <c r="J691" i="27"/>
  <c r="I691" i="27"/>
  <c r="H691" i="27"/>
  <c r="G691" i="27"/>
  <c r="K690" i="27"/>
  <c r="J690" i="27"/>
  <c r="I690" i="27"/>
  <c r="H690" i="27"/>
  <c r="G690" i="27"/>
  <c r="K689" i="27"/>
  <c r="J689" i="27"/>
  <c r="I689" i="27"/>
  <c r="H689" i="27"/>
  <c r="G689" i="27"/>
  <c r="K688" i="27"/>
  <c r="J688" i="27"/>
  <c r="I688" i="27"/>
  <c r="H688" i="27"/>
  <c r="G688" i="27"/>
  <c r="K687" i="27"/>
  <c r="J687" i="27"/>
  <c r="I687" i="27"/>
  <c r="H687" i="27"/>
  <c r="G687" i="27"/>
  <c r="K686" i="27"/>
  <c r="J686" i="27"/>
  <c r="I686" i="27"/>
  <c r="H686" i="27"/>
  <c r="G686" i="27"/>
  <c r="K685" i="27"/>
  <c r="J685" i="27"/>
  <c r="I685" i="27"/>
  <c r="H685" i="27"/>
  <c r="G685" i="27"/>
  <c r="K684" i="27"/>
  <c r="J684" i="27"/>
  <c r="I684" i="27"/>
  <c r="H684" i="27"/>
  <c r="G684" i="27"/>
  <c r="K683" i="27"/>
  <c r="J683" i="27"/>
  <c r="I683" i="27"/>
  <c r="H683" i="27"/>
  <c r="G683" i="27"/>
  <c r="K682" i="27"/>
  <c r="J682" i="27"/>
  <c r="I682" i="27"/>
  <c r="H682" i="27"/>
  <c r="G682" i="27"/>
  <c r="K681" i="27"/>
  <c r="J681" i="27"/>
  <c r="I681" i="27"/>
  <c r="H681" i="27"/>
  <c r="G681" i="27"/>
  <c r="K680" i="27"/>
  <c r="J680" i="27"/>
  <c r="I680" i="27"/>
  <c r="H680" i="27"/>
  <c r="G680" i="27"/>
  <c r="K679" i="27"/>
  <c r="J679" i="27"/>
  <c r="I679" i="27"/>
  <c r="H679" i="27"/>
  <c r="G679" i="27"/>
  <c r="K678" i="27"/>
  <c r="J678" i="27"/>
  <c r="I678" i="27"/>
  <c r="H678" i="27"/>
  <c r="G678" i="27"/>
  <c r="K677" i="27"/>
  <c r="J677" i="27"/>
  <c r="I677" i="27"/>
  <c r="H677" i="27"/>
  <c r="G677" i="27"/>
  <c r="K676" i="27"/>
  <c r="J676" i="27"/>
  <c r="I676" i="27"/>
  <c r="H676" i="27"/>
  <c r="G676" i="27"/>
  <c r="K675" i="27"/>
  <c r="J675" i="27"/>
  <c r="I675" i="27"/>
  <c r="H675" i="27"/>
  <c r="G675" i="27"/>
  <c r="K674" i="27"/>
  <c r="J674" i="27"/>
  <c r="I674" i="27"/>
  <c r="H674" i="27"/>
  <c r="G674" i="27"/>
  <c r="K673" i="27"/>
  <c r="J673" i="27"/>
  <c r="I673" i="27"/>
  <c r="H673" i="27"/>
  <c r="G673" i="27"/>
  <c r="K672" i="27"/>
  <c r="J672" i="27"/>
  <c r="I672" i="27"/>
  <c r="H672" i="27"/>
  <c r="G672" i="27"/>
  <c r="K671" i="27"/>
  <c r="J671" i="27"/>
  <c r="I671" i="27"/>
  <c r="H671" i="27"/>
  <c r="G671" i="27"/>
  <c r="K670" i="27"/>
  <c r="J670" i="27"/>
  <c r="I670" i="27"/>
  <c r="H670" i="27"/>
  <c r="G670" i="27"/>
  <c r="K669" i="27"/>
  <c r="J669" i="27"/>
  <c r="I669" i="27"/>
  <c r="H669" i="27"/>
  <c r="G669" i="27"/>
  <c r="K668" i="27"/>
  <c r="J668" i="27"/>
  <c r="I668" i="27"/>
  <c r="H668" i="27"/>
  <c r="G668" i="27"/>
  <c r="K667" i="27"/>
  <c r="J667" i="27"/>
  <c r="I667" i="27"/>
  <c r="H667" i="27"/>
  <c r="G667" i="27"/>
  <c r="K666" i="27"/>
  <c r="J666" i="27"/>
  <c r="I666" i="27"/>
  <c r="H666" i="27"/>
  <c r="G666" i="27"/>
  <c r="K665" i="27"/>
  <c r="J665" i="27"/>
  <c r="I665" i="27"/>
  <c r="H665" i="27"/>
  <c r="G665" i="27"/>
  <c r="K664" i="27"/>
  <c r="J664" i="27"/>
  <c r="I664" i="27"/>
  <c r="H664" i="27"/>
  <c r="G664" i="27"/>
  <c r="K663" i="27"/>
  <c r="J663" i="27"/>
  <c r="I663" i="27"/>
  <c r="H663" i="27"/>
  <c r="G663" i="27"/>
  <c r="K662" i="27"/>
  <c r="J662" i="27"/>
  <c r="I662" i="27"/>
  <c r="H662" i="27"/>
  <c r="G662" i="27"/>
  <c r="K661" i="27"/>
  <c r="J661" i="27"/>
  <c r="I661" i="27"/>
  <c r="H661" i="27"/>
  <c r="G661" i="27"/>
  <c r="K660" i="27"/>
  <c r="J660" i="27"/>
  <c r="I660" i="27"/>
  <c r="H660" i="27"/>
  <c r="G660" i="27"/>
  <c r="K659" i="27"/>
  <c r="J659" i="27"/>
  <c r="I659" i="27"/>
  <c r="H659" i="27"/>
  <c r="G659" i="27"/>
  <c r="K658" i="27"/>
  <c r="J658" i="27"/>
  <c r="I658" i="27"/>
  <c r="H658" i="27"/>
  <c r="G658" i="27"/>
  <c r="K657" i="27"/>
  <c r="J657" i="27"/>
  <c r="I657" i="27"/>
  <c r="H657" i="27"/>
  <c r="G657" i="27"/>
  <c r="K656" i="27"/>
  <c r="J656" i="27"/>
  <c r="I656" i="27"/>
  <c r="H656" i="27"/>
  <c r="G656" i="27"/>
  <c r="K655" i="27"/>
  <c r="J655" i="27"/>
  <c r="I655" i="27"/>
  <c r="H655" i="27"/>
  <c r="G655" i="27"/>
  <c r="K654" i="27"/>
  <c r="J654" i="27"/>
  <c r="I654" i="27"/>
  <c r="H654" i="27"/>
  <c r="G654" i="27"/>
  <c r="K653" i="27"/>
  <c r="J653" i="27"/>
  <c r="I653" i="27"/>
  <c r="H653" i="27"/>
  <c r="G653" i="27"/>
  <c r="K652" i="27"/>
  <c r="J652" i="27"/>
  <c r="I652" i="27"/>
  <c r="H652" i="27"/>
  <c r="G652" i="27"/>
  <c r="K651" i="27"/>
  <c r="J651" i="27"/>
  <c r="I651" i="27"/>
  <c r="H651" i="27"/>
  <c r="G651" i="27"/>
  <c r="K650" i="27"/>
  <c r="J650" i="27"/>
  <c r="I650" i="27"/>
  <c r="H650" i="27"/>
  <c r="G650" i="27"/>
  <c r="K649" i="27"/>
  <c r="J649" i="27"/>
  <c r="I649" i="27"/>
  <c r="H649" i="27"/>
  <c r="G649" i="27"/>
  <c r="K648" i="27"/>
  <c r="J648" i="27"/>
  <c r="I648" i="27"/>
  <c r="H648" i="27"/>
  <c r="G648" i="27"/>
  <c r="K647" i="27"/>
  <c r="J647" i="27"/>
  <c r="I647" i="27"/>
  <c r="H647" i="27"/>
  <c r="G647" i="27"/>
  <c r="K646" i="27"/>
  <c r="J646" i="27"/>
  <c r="I646" i="27"/>
  <c r="H646" i="27"/>
  <c r="G646" i="27"/>
  <c r="K645" i="27"/>
  <c r="J645" i="27"/>
  <c r="I645" i="27"/>
  <c r="H645" i="27"/>
  <c r="G645" i="27"/>
  <c r="K644" i="27"/>
  <c r="J644" i="27"/>
  <c r="I644" i="27"/>
  <c r="H644" i="27"/>
  <c r="G644" i="27"/>
  <c r="K643" i="27"/>
  <c r="J643" i="27"/>
  <c r="I643" i="27"/>
  <c r="H643" i="27"/>
  <c r="G643" i="27"/>
  <c r="K642" i="27"/>
  <c r="J642" i="27"/>
  <c r="I642" i="27"/>
  <c r="H642" i="27"/>
  <c r="G642" i="27"/>
  <c r="K641" i="27"/>
  <c r="J641" i="27"/>
  <c r="I641" i="27"/>
  <c r="H641" i="27"/>
  <c r="G641" i="27"/>
  <c r="K640" i="27"/>
  <c r="J640" i="27"/>
  <c r="I640" i="27"/>
  <c r="H640" i="27"/>
  <c r="G640" i="27"/>
  <c r="K639" i="27"/>
  <c r="J639" i="27"/>
  <c r="I639" i="27"/>
  <c r="H639" i="27"/>
  <c r="G639" i="27"/>
  <c r="K638" i="27"/>
  <c r="J638" i="27"/>
  <c r="I638" i="27"/>
  <c r="H638" i="27"/>
  <c r="G638" i="27"/>
  <c r="K637" i="27"/>
  <c r="J637" i="27"/>
  <c r="I637" i="27"/>
  <c r="H637" i="27"/>
  <c r="G637" i="27"/>
  <c r="K636" i="27"/>
  <c r="J636" i="27"/>
  <c r="I636" i="27"/>
  <c r="H636" i="27"/>
  <c r="G636" i="27"/>
  <c r="K635" i="27"/>
  <c r="J635" i="27"/>
  <c r="I635" i="27"/>
  <c r="H635" i="27"/>
  <c r="G635" i="27"/>
  <c r="K634" i="27"/>
  <c r="J634" i="27"/>
  <c r="I634" i="27"/>
  <c r="H634" i="27"/>
  <c r="G634" i="27"/>
  <c r="K633" i="27"/>
  <c r="J633" i="27"/>
  <c r="I633" i="27"/>
  <c r="H633" i="27"/>
  <c r="G633" i="27"/>
  <c r="K632" i="27"/>
  <c r="J632" i="27"/>
  <c r="I632" i="27"/>
  <c r="H632" i="27"/>
  <c r="G632" i="27"/>
  <c r="K631" i="27"/>
  <c r="J631" i="27"/>
  <c r="I631" i="27"/>
  <c r="H631" i="27"/>
  <c r="G631" i="27"/>
  <c r="K630" i="27"/>
  <c r="J630" i="27"/>
  <c r="I630" i="27"/>
  <c r="H630" i="27"/>
  <c r="G630" i="27"/>
  <c r="K629" i="27"/>
  <c r="J629" i="27"/>
  <c r="I629" i="27"/>
  <c r="H629" i="27"/>
  <c r="G629" i="27"/>
  <c r="K628" i="27"/>
  <c r="J628" i="27"/>
  <c r="I628" i="27"/>
  <c r="H628" i="27"/>
  <c r="G628" i="27"/>
  <c r="K627" i="27"/>
  <c r="J627" i="27"/>
  <c r="I627" i="27"/>
  <c r="H627" i="27"/>
  <c r="G627" i="27"/>
  <c r="K626" i="27"/>
  <c r="J626" i="27"/>
  <c r="I626" i="27"/>
  <c r="H626" i="27"/>
  <c r="G626" i="27"/>
  <c r="K625" i="27"/>
  <c r="J625" i="27"/>
  <c r="I625" i="27"/>
  <c r="H625" i="27"/>
  <c r="G625" i="27"/>
  <c r="K624" i="27"/>
  <c r="J624" i="27"/>
  <c r="I624" i="27"/>
  <c r="H624" i="27"/>
  <c r="G624" i="27"/>
  <c r="K623" i="27"/>
  <c r="J623" i="27"/>
  <c r="I623" i="27"/>
  <c r="H623" i="27"/>
  <c r="G623" i="27"/>
  <c r="K622" i="27"/>
  <c r="J622" i="27"/>
  <c r="I622" i="27"/>
  <c r="H622" i="27"/>
  <c r="G622" i="27"/>
  <c r="K621" i="27"/>
  <c r="J621" i="27"/>
  <c r="I621" i="27"/>
  <c r="H621" i="27"/>
  <c r="G621" i="27"/>
  <c r="K620" i="27"/>
  <c r="J620" i="27"/>
  <c r="I620" i="27"/>
  <c r="H620" i="27"/>
  <c r="G620" i="27"/>
  <c r="K619" i="27"/>
  <c r="J619" i="27"/>
  <c r="I619" i="27"/>
  <c r="H619" i="27"/>
  <c r="G619" i="27"/>
  <c r="K618" i="27"/>
  <c r="J618" i="27"/>
  <c r="I618" i="27"/>
  <c r="H618" i="27"/>
  <c r="G618" i="27"/>
  <c r="K617" i="27"/>
  <c r="J617" i="27"/>
  <c r="I617" i="27"/>
  <c r="H617" i="27"/>
  <c r="G617" i="27"/>
  <c r="K616" i="27"/>
  <c r="J616" i="27"/>
  <c r="I616" i="27"/>
  <c r="H616" i="27"/>
  <c r="G616" i="27"/>
  <c r="K615" i="27"/>
  <c r="J615" i="27"/>
  <c r="I615" i="27"/>
  <c r="H615" i="27"/>
  <c r="G615" i="27"/>
  <c r="K614" i="27"/>
  <c r="J614" i="27"/>
  <c r="I614" i="27"/>
  <c r="H614" i="27"/>
  <c r="G614" i="27"/>
  <c r="K613" i="27"/>
  <c r="J613" i="27"/>
  <c r="I613" i="27"/>
  <c r="H613" i="27"/>
  <c r="G613" i="27"/>
  <c r="K612" i="27"/>
  <c r="J612" i="27"/>
  <c r="I612" i="27"/>
  <c r="H612" i="27"/>
  <c r="G612" i="27"/>
  <c r="K611" i="27"/>
  <c r="J611" i="27"/>
  <c r="I611" i="27"/>
  <c r="H611" i="27"/>
  <c r="G611" i="27"/>
  <c r="K610" i="27"/>
  <c r="J610" i="27"/>
  <c r="I610" i="27"/>
  <c r="H610" i="27"/>
  <c r="G610" i="27"/>
  <c r="K609" i="27"/>
  <c r="J609" i="27"/>
  <c r="I609" i="27"/>
  <c r="H609" i="27"/>
  <c r="G609" i="27"/>
  <c r="K608" i="27"/>
  <c r="J608" i="27"/>
  <c r="I608" i="27"/>
  <c r="H608" i="27"/>
  <c r="G608" i="27"/>
  <c r="K607" i="27"/>
  <c r="J607" i="27"/>
  <c r="I607" i="27"/>
  <c r="H607" i="27"/>
  <c r="G607" i="27"/>
  <c r="K606" i="27"/>
  <c r="J606" i="27"/>
  <c r="I606" i="27"/>
  <c r="H606" i="27"/>
  <c r="G606" i="27"/>
  <c r="K605" i="27"/>
  <c r="J605" i="27"/>
  <c r="I605" i="27"/>
  <c r="H605" i="27"/>
  <c r="G605" i="27"/>
  <c r="K604" i="27"/>
  <c r="J604" i="27"/>
  <c r="I604" i="27"/>
  <c r="H604" i="27"/>
  <c r="G604" i="27"/>
  <c r="K603" i="27"/>
  <c r="J603" i="27"/>
  <c r="I603" i="27"/>
  <c r="H603" i="27"/>
  <c r="G603" i="27"/>
  <c r="K602" i="27"/>
  <c r="J602" i="27"/>
  <c r="I602" i="27"/>
  <c r="H602" i="27"/>
  <c r="G602" i="27"/>
  <c r="K601" i="27"/>
  <c r="J601" i="27"/>
  <c r="I601" i="27"/>
  <c r="H601" i="27"/>
  <c r="G601" i="27"/>
  <c r="K600" i="27"/>
  <c r="J600" i="27"/>
  <c r="I600" i="27"/>
  <c r="H600" i="27"/>
  <c r="G600" i="27"/>
  <c r="K599" i="27"/>
  <c r="J599" i="27"/>
  <c r="I599" i="27"/>
  <c r="H599" i="27"/>
  <c r="G599" i="27"/>
  <c r="K598" i="27"/>
  <c r="J598" i="27"/>
  <c r="I598" i="27"/>
  <c r="H598" i="27"/>
  <c r="G598" i="27"/>
  <c r="K597" i="27"/>
  <c r="J597" i="27"/>
  <c r="I597" i="27"/>
  <c r="H597" i="27"/>
  <c r="G597" i="27"/>
  <c r="K596" i="27"/>
  <c r="J596" i="27"/>
  <c r="I596" i="27"/>
  <c r="H596" i="27"/>
  <c r="G596" i="27"/>
  <c r="K595" i="27"/>
  <c r="J595" i="27"/>
  <c r="I595" i="27"/>
  <c r="H595" i="27"/>
  <c r="G595" i="27"/>
  <c r="K594" i="27"/>
  <c r="J594" i="27"/>
  <c r="I594" i="27"/>
  <c r="H594" i="27"/>
  <c r="G594" i="27"/>
  <c r="K593" i="27"/>
  <c r="J593" i="27"/>
  <c r="I593" i="27"/>
  <c r="H593" i="27"/>
  <c r="G593" i="27"/>
  <c r="K592" i="27"/>
  <c r="J592" i="27"/>
  <c r="I592" i="27"/>
  <c r="H592" i="27"/>
  <c r="G592" i="27"/>
  <c r="K591" i="27"/>
  <c r="J591" i="27"/>
  <c r="I591" i="27"/>
  <c r="H591" i="27"/>
  <c r="G591" i="27"/>
  <c r="K590" i="27"/>
  <c r="J590" i="27"/>
  <c r="I590" i="27"/>
  <c r="H590" i="27"/>
  <c r="G590" i="27"/>
  <c r="K589" i="27"/>
  <c r="J589" i="27"/>
  <c r="I589" i="27"/>
  <c r="H589" i="27"/>
  <c r="G589" i="27"/>
  <c r="K588" i="27"/>
  <c r="J588" i="27"/>
  <c r="I588" i="27"/>
  <c r="H588" i="27"/>
  <c r="G588" i="27"/>
  <c r="K587" i="27"/>
  <c r="J587" i="27"/>
  <c r="I587" i="27"/>
  <c r="H587" i="27"/>
  <c r="G587" i="27"/>
  <c r="K586" i="27"/>
  <c r="J586" i="27"/>
  <c r="I586" i="27"/>
  <c r="H586" i="27"/>
  <c r="G586" i="27"/>
  <c r="K585" i="27"/>
  <c r="J585" i="27"/>
  <c r="I585" i="27"/>
  <c r="H585" i="27"/>
  <c r="G585" i="27"/>
  <c r="K584" i="27"/>
  <c r="J584" i="27"/>
  <c r="I584" i="27"/>
  <c r="H584" i="27"/>
  <c r="G584" i="27"/>
  <c r="K583" i="27"/>
  <c r="J583" i="27"/>
  <c r="I583" i="27"/>
  <c r="H583" i="27"/>
  <c r="G583" i="27"/>
  <c r="K582" i="27"/>
  <c r="J582" i="27"/>
  <c r="I582" i="27"/>
  <c r="H582" i="27"/>
  <c r="G582" i="27"/>
  <c r="K581" i="27"/>
  <c r="J581" i="27"/>
  <c r="I581" i="27"/>
  <c r="H581" i="27"/>
  <c r="G581" i="27"/>
  <c r="K580" i="27"/>
  <c r="J580" i="27"/>
  <c r="I580" i="27"/>
  <c r="H580" i="27"/>
  <c r="G580" i="27"/>
  <c r="K579" i="27"/>
  <c r="J579" i="27"/>
  <c r="I579" i="27"/>
  <c r="H579" i="27"/>
  <c r="G579" i="27"/>
  <c r="K578" i="27"/>
  <c r="J578" i="27"/>
  <c r="I578" i="27"/>
  <c r="H578" i="27"/>
  <c r="G578" i="27"/>
  <c r="K577" i="27"/>
  <c r="J577" i="27"/>
  <c r="I577" i="27"/>
  <c r="H577" i="27"/>
  <c r="G577" i="27"/>
  <c r="K576" i="27"/>
  <c r="J576" i="27"/>
  <c r="I576" i="27"/>
  <c r="H576" i="27"/>
  <c r="G576" i="27"/>
  <c r="K575" i="27"/>
  <c r="J575" i="27"/>
  <c r="I575" i="27"/>
  <c r="H575" i="27"/>
  <c r="G575" i="27"/>
  <c r="K574" i="27"/>
  <c r="J574" i="27"/>
  <c r="I574" i="27"/>
  <c r="H574" i="27"/>
  <c r="G574" i="27"/>
  <c r="K573" i="27"/>
  <c r="J573" i="27"/>
  <c r="I573" i="27"/>
  <c r="H573" i="27"/>
  <c r="G573" i="27"/>
  <c r="K572" i="27"/>
  <c r="J572" i="27"/>
  <c r="I572" i="27"/>
  <c r="H572" i="27"/>
  <c r="G572" i="27"/>
  <c r="K571" i="27"/>
  <c r="J571" i="27"/>
  <c r="I571" i="27"/>
  <c r="H571" i="27"/>
  <c r="G571" i="27"/>
  <c r="K570" i="27"/>
  <c r="J570" i="27"/>
  <c r="I570" i="27"/>
  <c r="H570" i="27"/>
  <c r="G570" i="27"/>
  <c r="K569" i="27"/>
  <c r="J569" i="27"/>
  <c r="I569" i="27"/>
  <c r="H569" i="27"/>
  <c r="G569" i="27"/>
  <c r="K568" i="27"/>
  <c r="J568" i="27"/>
  <c r="I568" i="27"/>
  <c r="H568" i="27"/>
  <c r="G568" i="27"/>
  <c r="K567" i="27"/>
  <c r="J567" i="27"/>
  <c r="I567" i="27"/>
  <c r="H567" i="27"/>
  <c r="G567" i="27"/>
  <c r="K566" i="27"/>
  <c r="J566" i="27"/>
  <c r="I566" i="27"/>
  <c r="H566" i="27"/>
  <c r="G566" i="27"/>
  <c r="K565" i="27"/>
  <c r="J565" i="27"/>
  <c r="I565" i="27"/>
  <c r="H565" i="27"/>
  <c r="G565" i="27"/>
  <c r="K564" i="27"/>
  <c r="J564" i="27"/>
  <c r="I564" i="27"/>
  <c r="H564" i="27"/>
  <c r="G564" i="27"/>
  <c r="K563" i="27"/>
  <c r="J563" i="27"/>
  <c r="I563" i="27"/>
  <c r="H563" i="27"/>
  <c r="G563" i="27"/>
  <c r="K562" i="27"/>
  <c r="J562" i="27"/>
  <c r="I562" i="27"/>
  <c r="H562" i="27"/>
  <c r="G562" i="27"/>
  <c r="K561" i="27"/>
  <c r="J561" i="27"/>
  <c r="I561" i="27"/>
  <c r="H561" i="27"/>
  <c r="G561" i="27"/>
  <c r="K560" i="27"/>
  <c r="J560" i="27"/>
  <c r="I560" i="27"/>
  <c r="H560" i="27"/>
  <c r="G560" i="27"/>
  <c r="K559" i="27"/>
  <c r="J559" i="27"/>
  <c r="I559" i="27"/>
  <c r="H559" i="27"/>
  <c r="G559" i="27"/>
  <c r="K558" i="27"/>
  <c r="J558" i="27"/>
  <c r="I558" i="27"/>
  <c r="H558" i="27"/>
  <c r="G558" i="27"/>
  <c r="K557" i="27"/>
  <c r="J557" i="27"/>
  <c r="I557" i="27"/>
  <c r="H557" i="27"/>
  <c r="G557" i="27"/>
  <c r="K556" i="27"/>
  <c r="J556" i="27"/>
  <c r="I556" i="27"/>
  <c r="H556" i="27"/>
  <c r="G556" i="27"/>
  <c r="K555" i="27"/>
  <c r="J555" i="27"/>
  <c r="I555" i="27"/>
  <c r="H555" i="27"/>
  <c r="G555" i="27"/>
  <c r="K554" i="27"/>
  <c r="J554" i="27"/>
  <c r="I554" i="27"/>
  <c r="H554" i="27"/>
  <c r="G554" i="27"/>
  <c r="K553" i="27"/>
  <c r="J553" i="27"/>
  <c r="I553" i="27"/>
  <c r="H553" i="27"/>
  <c r="G553" i="27"/>
  <c r="K552" i="27"/>
  <c r="J552" i="27"/>
  <c r="I552" i="27"/>
  <c r="H552" i="27"/>
  <c r="G552" i="27"/>
  <c r="K551" i="27"/>
  <c r="J551" i="27"/>
  <c r="I551" i="27"/>
  <c r="H551" i="27"/>
  <c r="G551" i="27"/>
  <c r="K550" i="27"/>
  <c r="J550" i="27"/>
  <c r="I550" i="27"/>
  <c r="H550" i="27"/>
  <c r="G550" i="27"/>
  <c r="K549" i="27"/>
  <c r="J549" i="27"/>
  <c r="I549" i="27"/>
  <c r="H549" i="27"/>
  <c r="G549" i="27"/>
  <c r="K548" i="27"/>
  <c r="J548" i="27"/>
  <c r="I548" i="27"/>
  <c r="H548" i="27"/>
  <c r="G548" i="27"/>
  <c r="K547" i="27"/>
  <c r="J547" i="27"/>
  <c r="I547" i="27"/>
  <c r="H547" i="27"/>
  <c r="G547" i="27"/>
  <c r="K546" i="27"/>
  <c r="J546" i="27"/>
  <c r="I546" i="27"/>
  <c r="H546" i="27"/>
  <c r="G546" i="27"/>
  <c r="K545" i="27"/>
  <c r="J545" i="27"/>
  <c r="I545" i="27"/>
  <c r="H545" i="27"/>
  <c r="G545" i="27"/>
  <c r="K544" i="27"/>
  <c r="J544" i="27"/>
  <c r="I544" i="27"/>
  <c r="H544" i="27"/>
  <c r="G544" i="27"/>
  <c r="K543" i="27"/>
  <c r="J543" i="27"/>
  <c r="I543" i="27"/>
  <c r="H543" i="27"/>
  <c r="G543" i="27"/>
  <c r="K542" i="27"/>
  <c r="J542" i="27"/>
  <c r="I542" i="27"/>
  <c r="H542" i="27"/>
  <c r="G542" i="27"/>
  <c r="K541" i="27"/>
  <c r="J541" i="27"/>
  <c r="I541" i="27"/>
  <c r="H541" i="27"/>
  <c r="G541" i="27"/>
  <c r="K540" i="27"/>
  <c r="J540" i="27"/>
  <c r="I540" i="27"/>
  <c r="H540" i="27"/>
  <c r="G540" i="27"/>
  <c r="K539" i="27"/>
  <c r="J539" i="27"/>
  <c r="I539" i="27"/>
  <c r="H539" i="27"/>
  <c r="G539" i="27"/>
  <c r="K538" i="27"/>
  <c r="J538" i="27"/>
  <c r="I538" i="27"/>
  <c r="H538" i="27"/>
  <c r="G538" i="27"/>
  <c r="K537" i="27"/>
  <c r="J537" i="27"/>
  <c r="I537" i="27"/>
  <c r="H537" i="27"/>
  <c r="G537" i="27"/>
  <c r="K536" i="27"/>
  <c r="J536" i="27"/>
  <c r="I536" i="27"/>
  <c r="H536" i="27"/>
  <c r="G536" i="27"/>
  <c r="K535" i="27"/>
  <c r="J535" i="27"/>
  <c r="I535" i="27"/>
  <c r="H535" i="27"/>
  <c r="G535" i="27"/>
  <c r="K534" i="27"/>
  <c r="J534" i="27"/>
  <c r="I534" i="27"/>
  <c r="H534" i="27"/>
  <c r="G534" i="27"/>
  <c r="K533" i="27"/>
  <c r="J533" i="27"/>
  <c r="I533" i="27"/>
  <c r="H533" i="27"/>
  <c r="G533" i="27"/>
  <c r="K532" i="27"/>
  <c r="J532" i="27"/>
  <c r="I532" i="27"/>
  <c r="H532" i="27"/>
  <c r="G532" i="27"/>
  <c r="K531" i="27"/>
  <c r="J531" i="27"/>
  <c r="I531" i="27"/>
  <c r="H531" i="27"/>
  <c r="G531" i="27"/>
  <c r="K530" i="27"/>
  <c r="J530" i="27"/>
  <c r="I530" i="27"/>
  <c r="H530" i="27"/>
  <c r="G530" i="27"/>
  <c r="K529" i="27"/>
  <c r="J529" i="27"/>
  <c r="I529" i="27"/>
  <c r="H529" i="27"/>
  <c r="G529" i="27"/>
  <c r="K528" i="27"/>
  <c r="J528" i="27"/>
  <c r="I528" i="27"/>
  <c r="H528" i="27"/>
  <c r="G528" i="27"/>
  <c r="K527" i="27"/>
  <c r="J527" i="27"/>
  <c r="I527" i="27"/>
  <c r="H527" i="27"/>
  <c r="G527" i="27"/>
  <c r="K526" i="27"/>
  <c r="J526" i="27"/>
  <c r="I526" i="27"/>
  <c r="H526" i="27"/>
  <c r="G526" i="27"/>
  <c r="K525" i="27"/>
  <c r="J525" i="27"/>
  <c r="I525" i="27"/>
  <c r="H525" i="27"/>
  <c r="G525" i="27"/>
  <c r="K524" i="27"/>
  <c r="J524" i="27"/>
  <c r="I524" i="27"/>
  <c r="H524" i="27"/>
  <c r="G524" i="27"/>
  <c r="K523" i="27"/>
  <c r="J523" i="27"/>
  <c r="I523" i="27"/>
  <c r="H523" i="27"/>
  <c r="G523" i="27"/>
  <c r="K522" i="27"/>
  <c r="J522" i="27"/>
  <c r="I522" i="27"/>
  <c r="H522" i="27"/>
  <c r="G522" i="27"/>
  <c r="K521" i="27"/>
  <c r="J521" i="27"/>
  <c r="I521" i="27"/>
  <c r="H521" i="27"/>
  <c r="G521" i="27"/>
  <c r="K520" i="27"/>
  <c r="J520" i="27"/>
  <c r="I520" i="27"/>
  <c r="H520" i="27"/>
  <c r="G520" i="27"/>
  <c r="K519" i="27"/>
  <c r="J519" i="27"/>
  <c r="I519" i="27"/>
  <c r="H519" i="27"/>
  <c r="G519" i="27"/>
  <c r="K518" i="27"/>
  <c r="J518" i="27"/>
  <c r="I518" i="27"/>
  <c r="H518" i="27"/>
  <c r="G518" i="27"/>
  <c r="K517" i="27"/>
  <c r="J517" i="27"/>
  <c r="I517" i="27"/>
  <c r="H517" i="27"/>
  <c r="G517" i="27"/>
  <c r="K516" i="27"/>
  <c r="J516" i="27"/>
  <c r="I516" i="27"/>
  <c r="H516" i="27"/>
  <c r="G516" i="27"/>
  <c r="K515" i="27"/>
  <c r="J515" i="27"/>
  <c r="I515" i="27"/>
  <c r="H515" i="27"/>
  <c r="G515" i="27"/>
  <c r="K514" i="27"/>
  <c r="J514" i="27"/>
  <c r="I514" i="27"/>
  <c r="H514" i="27"/>
  <c r="G514" i="27"/>
  <c r="K513" i="27"/>
  <c r="J513" i="27"/>
  <c r="I513" i="27"/>
  <c r="H513" i="27"/>
  <c r="G513" i="27"/>
  <c r="K512" i="27"/>
  <c r="J512" i="27"/>
  <c r="I512" i="27"/>
  <c r="H512" i="27"/>
  <c r="G512" i="27"/>
  <c r="K511" i="27"/>
  <c r="J511" i="27"/>
  <c r="I511" i="27"/>
  <c r="H511" i="27"/>
  <c r="G511" i="27"/>
  <c r="K510" i="27"/>
  <c r="J510" i="27"/>
  <c r="I510" i="27"/>
  <c r="H510" i="27"/>
  <c r="G510" i="27"/>
  <c r="K509" i="27"/>
  <c r="J509" i="27"/>
  <c r="I509" i="27"/>
  <c r="H509" i="27"/>
  <c r="G509" i="27"/>
  <c r="K508" i="27"/>
  <c r="J508" i="27"/>
  <c r="I508" i="27"/>
  <c r="H508" i="27"/>
  <c r="G508" i="27"/>
  <c r="K507" i="27"/>
  <c r="J507" i="27"/>
  <c r="I507" i="27"/>
  <c r="H507" i="27"/>
  <c r="G507" i="27"/>
  <c r="K506" i="27"/>
  <c r="J506" i="27"/>
  <c r="I506" i="27"/>
  <c r="H506" i="27"/>
  <c r="G506" i="27"/>
  <c r="K505" i="27"/>
  <c r="J505" i="27"/>
  <c r="I505" i="27"/>
  <c r="H505" i="27"/>
  <c r="G505" i="27"/>
  <c r="K504" i="27"/>
  <c r="J504" i="27"/>
  <c r="I504" i="27"/>
  <c r="H504" i="27"/>
  <c r="G504" i="27"/>
  <c r="K503" i="27"/>
  <c r="J503" i="27"/>
  <c r="I503" i="27"/>
  <c r="H503" i="27"/>
  <c r="G503" i="27"/>
  <c r="K502" i="27"/>
  <c r="J502" i="27"/>
  <c r="I502" i="27"/>
  <c r="H502" i="27"/>
  <c r="G502" i="27"/>
  <c r="K501" i="27"/>
  <c r="J501" i="27"/>
  <c r="I501" i="27"/>
  <c r="H501" i="27"/>
  <c r="G501" i="27"/>
  <c r="K500" i="27"/>
  <c r="J500" i="27"/>
  <c r="I500" i="27"/>
  <c r="H500" i="27"/>
  <c r="G500" i="27"/>
  <c r="K499" i="27"/>
  <c r="J499" i="27"/>
  <c r="I499" i="27"/>
  <c r="H499" i="27"/>
  <c r="G499" i="27"/>
  <c r="K498" i="27"/>
  <c r="J498" i="27"/>
  <c r="I498" i="27"/>
  <c r="H498" i="27"/>
  <c r="G498" i="27"/>
  <c r="K497" i="27"/>
  <c r="J497" i="27"/>
  <c r="I497" i="27"/>
  <c r="H497" i="27"/>
  <c r="G497" i="27"/>
  <c r="K496" i="27"/>
  <c r="J496" i="27"/>
  <c r="I496" i="27"/>
  <c r="H496" i="27"/>
  <c r="G496" i="27"/>
  <c r="K495" i="27"/>
  <c r="J495" i="27"/>
  <c r="I495" i="27"/>
  <c r="H495" i="27"/>
  <c r="G495" i="27"/>
  <c r="K494" i="27"/>
  <c r="J494" i="27"/>
  <c r="I494" i="27"/>
  <c r="H494" i="27"/>
  <c r="G494" i="27"/>
  <c r="K493" i="27"/>
  <c r="J493" i="27"/>
  <c r="I493" i="27"/>
  <c r="H493" i="27"/>
  <c r="G493" i="27"/>
  <c r="K492" i="27"/>
  <c r="J492" i="27"/>
  <c r="I492" i="27"/>
  <c r="H492" i="27"/>
  <c r="G492" i="27"/>
  <c r="K491" i="27"/>
  <c r="J491" i="27"/>
  <c r="I491" i="27"/>
  <c r="H491" i="27"/>
  <c r="G491" i="27"/>
  <c r="K490" i="27"/>
  <c r="J490" i="27"/>
  <c r="I490" i="27"/>
  <c r="H490" i="27"/>
  <c r="G490" i="27"/>
  <c r="K489" i="27"/>
  <c r="J489" i="27"/>
  <c r="I489" i="27"/>
  <c r="H489" i="27"/>
  <c r="G489" i="27"/>
  <c r="K488" i="27"/>
  <c r="J488" i="27"/>
  <c r="I488" i="27"/>
  <c r="H488" i="27"/>
  <c r="G488" i="27"/>
  <c r="K487" i="27"/>
  <c r="J487" i="27"/>
  <c r="I487" i="27"/>
  <c r="H487" i="27"/>
  <c r="G487" i="27"/>
  <c r="K486" i="27"/>
  <c r="J486" i="27"/>
  <c r="I486" i="27"/>
  <c r="H486" i="27"/>
  <c r="G486" i="27"/>
  <c r="K485" i="27"/>
  <c r="J485" i="27"/>
  <c r="I485" i="27"/>
  <c r="H485" i="27"/>
  <c r="G485" i="27"/>
  <c r="K484" i="27"/>
  <c r="J484" i="27"/>
  <c r="I484" i="27"/>
  <c r="H484" i="27"/>
  <c r="G484" i="27"/>
  <c r="K483" i="27"/>
  <c r="J483" i="27"/>
  <c r="I483" i="27"/>
  <c r="H483" i="27"/>
  <c r="G483" i="27"/>
  <c r="K482" i="27"/>
  <c r="J482" i="27"/>
  <c r="I482" i="27"/>
  <c r="H482" i="27"/>
  <c r="G482" i="27"/>
  <c r="K481" i="27"/>
  <c r="J481" i="27"/>
  <c r="I481" i="27"/>
  <c r="H481" i="27"/>
  <c r="G481" i="27"/>
  <c r="K480" i="27"/>
  <c r="J480" i="27"/>
  <c r="I480" i="27"/>
  <c r="H480" i="27"/>
  <c r="G480" i="27"/>
  <c r="K479" i="27"/>
  <c r="J479" i="27"/>
  <c r="I479" i="27"/>
  <c r="H479" i="27"/>
  <c r="G479" i="27"/>
  <c r="K478" i="27"/>
  <c r="J478" i="27"/>
  <c r="I478" i="27"/>
  <c r="H478" i="27"/>
  <c r="G478" i="27"/>
  <c r="K477" i="27"/>
  <c r="J477" i="27"/>
  <c r="I477" i="27"/>
  <c r="H477" i="27"/>
  <c r="G477" i="27"/>
  <c r="K476" i="27"/>
  <c r="J476" i="27"/>
  <c r="I476" i="27"/>
  <c r="H476" i="27"/>
  <c r="G476" i="27"/>
  <c r="K475" i="27"/>
  <c r="J475" i="27"/>
  <c r="I475" i="27"/>
  <c r="H475" i="27"/>
  <c r="G475" i="27"/>
  <c r="K474" i="27"/>
  <c r="J474" i="27"/>
  <c r="I474" i="27"/>
  <c r="H474" i="27"/>
  <c r="G474" i="27"/>
  <c r="K473" i="27"/>
  <c r="J473" i="27"/>
  <c r="I473" i="27"/>
  <c r="H473" i="27"/>
  <c r="G473" i="27"/>
  <c r="K472" i="27"/>
  <c r="J472" i="27"/>
  <c r="I472" i="27"/>
  <c r="H472" i="27"/>
  <c r="G472" i="27"/>
  <c r="K471" i="27"/>
  <c r="J471" i="27"/>
  <c r="I471" i="27"/>
  <c r="H471" i="27"/>
  <c r="G471" i="27"/>
  <c r="K470" i="27"/>
  <c r="J470" i="27"/>
  <c r="I470" i="27"/>
  <c r="H470" i="27"/>
  <c r="G470" i="27"/>
  <c r="K469" i="27"/>
  <c r="J469" i="27"/>
  <c r="I469" i="27"/>
  <c r="H469" i="27"/>
  <c r="G469" i="27"/>
  <c r="K468" i="27"/>
  <c r="J468" i="27"/>
  <c r="I468" i="27"/>
  <c r="H468" i="27"/>
  <c r="G468" i="27"/>
  <c r="K467" i="27"/>
  <c r="J467" i="27"/>
  <c r="I467" i="27"/>
  <c r="H467" i="27"/>
  <c r="G467" i="27"/>
  <c r="K466" i="27"/>
  <c r="J466" i="27"/>
  <c r="I466" i="27"/>
  <c r="H466" i="27"/>
  <c r="G466" i="27"/>
  <c r="K465" i="27"/>
  <c r="J465" i="27"/>
  <c r="I465" i="27"/>
  <c r="H465" i="27"/>
  <c r="G465" i="27"/>
  <c r="K464" i="27"/>
  <c r="J464" i="27"/>
  <c r="I464" i="27"/>
  <c r="H464" i="27"/>
  <c r="G464" i="27"/>
  <c r="K463" i="27"/>
  <c r="J463" i="27"/>
  <c r="I463" i="27"/>
  <c r="H463" i="27"/>
  <c r="G463" i="27"/>
  <c r="K462" i="27"/>
  <c r="J462" i="27"/>
  <c r="I462" i="27"/>
  <c r="H462" i="27"/>
  <c r="G462" i="27"/>
  <c r="K461" i="27"/>
  <c r="J461" i="27"/>
  <c r="I461" i="27"/>
  <c r="H461" i="27"/>
  <c r="G461" i="27"/>
  <c r="K460" i="27"/>
  <c r="J460" i="27"/>
  <c r="I460" i="27"/>
  <c r="H460" i="27"/>
  <c r="G460" i="27"/>
  <c r="K459" i="27"/>
  <c r="J459" i="27"/>
  <c r="I459" i="27"/>
  <c r="H459" i="27"/>
  <c r="G459" i="27"/>
  <c r="K458" i="27"/>
  <c r="J458" i="27"/>
  <c r="I458" i="27"/>
  <c r="H458" i="27"/>
  <c r="G458" i="27"/>
  <c r="K457" i="27"/>
  <c r="J457" i="27"/>
  <c r="I457" i="27"/>
  <c r="H457" i="27"/>
  <c r="G457" i="27"/>
  <c r="K456" i="27"/>
  <c r="J456" i="27"/>
  <c r="I456" i="27"/>
  <c r="H456" i="27"/>
  <c r="G456" i="27"/>
  <c r="K455" i="27"/>
  <c r="J455" i="27"/>
  <c r="I455" i="27"/>
  <c r="H455" i="27"/>
  <c r="G455" i="27"/>
  <c r="K454" i="27"/>
  <c r="J454" i="27"/>
  <c r="I454" i="27"/>
  <c r="H454" i="27"/>
  <c r="G454" i="27"/>
  <c r="K453" i="27"/>
  <c r="J453" i="27"/>
  <c r="I453" i="27"/>
  <c r="H453" i="27"/>
  <c r="G453" i="27"/>
  <c r="K452" i="27"/>
  <c r="J452" i="27"/>
  <c r="I452" i="27"/>
  <c r="H452" i="27"/>
  <c r="G452" i="27"/>
  <c r="K451" i="27"/>
  <c r="J451" i="27"/>
  <c r="I451" i="27"/>
  <c r="H451" i="27"/>
  <c r="G451" i="27"/>
  <c r="K450" i="27"/>
  <c r="J450" i="27"/>
  <c r="I450" i="27"/>
  <c r="H450" i="27"/>
  <c r="G450" i="27"/>
  <c r="K449" i="27"/>
  <c r="J449" i="27"/>
  <c r="I449" i="27"/>
  <c r="H449" i="27"/>
  <c r="G449" i="27"/>
  <c r="K448" i="27"/>
  <c r="J448" i="27"/>
  <c r="I448" i="27"/>
  <c r="H448" i="27"/>
  <c r="G448" i="27"/>
  <c r="K447" i="27"/>
  <c r="J447" i="27"/>
  <c r="I447" i="27"/>
  <c r="H447" i="27"/>
  <c r="G447" i="27"/>
  <c r="K446" i="27"/>
  <c r="J446" i="27"/>
  <c r="I446" i="27"/>
  <c r="H446" i="27"/>
  <c r="G446" i="27"/>
  <c r="K445" i="27"/>
  <c r="J445" i="27"/>
  <c r="I445" i="27"/>
  <c r="H445" i="27"/>
  <c r="G445" i="27"/>
  <c r="K444" i="27"/>
  <c r="J444" i="27"/>
  <c r="I444" i="27"/>
  <c r="H444" i="27"/>
  <c r="G444" i="27"/>
  <c r="K443" i="27"/>
  <c r="J443" i="27"/>
  <c r="I443" i="27"/>
  <c r="H443" i="27"/>
  <c r="G443" i="27"/>
  <c r="K442" i="27"/>
  <c r="J442" i="27"/>
  <c r="I442" i="27"/>
  <c r="H442" i="27"/>
  <c r="G442" i="27"/>
  <c r="K441" i="27"/>
  <c r="J441" i="27"/>
  <c r="I441" i="27"/>
  <c r="H441" i="27"/>
  <c r="G441" i="27"/>
  <c r="K440" i="27"/>
  <c r="J440" i="27"/>
  <c r="I440" i="27"/>
  <c r="H440" i="27"/>
  <c r="G440" i="27"/>
  <c r="K439" i="27"/>
  <c r="J439" i="27"/>
  <c r="I439" i="27"/>
  <c r="H439" i="27"/>
  <c r="G439" i="27"/>
  <c r="K438" i="27"/>
  <c r="J438" i="27"/>
  <c r="I438" i="27"/>
  <c r="H438" i="27"/>
  <c r="G438" i="27"/>
  <c r="K437" i="27"/>
  <c r="J437" i="27"/>
  <c r="I437" i="27"/>
  <c r="H437" i="27"/>
  <c r="G437" i="27"/>
  <c r="K436" i="27"/>
  <c r="J436" i="27"/>
  <c r="I436" i="27"/>
  <c r="H436" i="27"/>
  <c r="G436" i="27"/>
  <c r="K435" i="27"/>
  <c r="J435" i="27"/>
  <c r="I435" i="27"/>
  <c r="H435" i="27"/>
  <c r="G435" i="27"/>
  <c r="K434" i="27"/>
  <c r="J434" i="27"/>
  <c r="I434" i="27"/>
  <c r="H434" i="27"/>
  <c r="G434" i="27"/>
  <c r="K433" i="27"/>
  <c r="J433" i="27"/>
  <c r="I433" i="27"/>
  <c r="H433" i="27"/>
  <c r="G433" i="27"/>
  <c r="K432" i="27"/>
  <c r="J432" i="27"/>
  <c r="I432" i="27"/>
  <c r="H432" i="27"/>
  <c r="G432" i="27"/>
  <c r="K431" i="27"/>
  <c r="J431" i="27"/>
  <c r="I431" i="27"/>
  <c r="H431" i="27"/>
  <c r="G431" i="27"/>
  <c r="K430" i="27"/>
  <c r="J430" i="27"/>
  <c r="I430" i="27"/>
  <c r="H430" i="27"/>
  <c r="G430" i="27"/>
  <c r="K429" i="27"/>
  <c r="J429" i="27"/>
  <c r="I429" i="27"/>
  <c r="H429" i="27"/>
  <c r="G429" i="27"/>
  <c r="K428" i="27"/>
  <c r="J428" i="27"/>
  <c r="I428" i="27"/>
  <c r="H428" i="27"/>
  <c r="G428" i="27"/>
  <c r="K427" i="27"/>
  <c r="J427" i="27"/>
  <c r="I427" i="27"/>
  <c r="H427" i="27"/>
  <c r="G427" i="27"/>
  <c r="K426" i="27"/>
  <c r="J426" i="27"/>
  <c r="I426" i="27"/>
  <c r="H426" i="27"/>
  <c r="G426" i="27"/>
  <c r="K425" i="27"/>
  <c r="J425" i="27"/>
  <c r="I425" i="27"/>
  <c r="H425" i="27"/>
  <c r="G425" i="27"/>
  <c r="K424" i="27"/>
  <c r="J424" i="27"/>
  <c r="I424" i="27"/>
  <c r="H424" i="27"/>
  <c r="G424" i="27"/>
  <c r="K423" i="27"/>
  <c r="J423" i="27"/>
  <c r="I423" i="27"/>
  <c r="H423" i="27"/>
  <c r="G423" i="27"/>
  <c r="K422" i="27"/>
  <c r="J422" i="27"/>
  <c r="I422" i="27"/>
  <c r="H422" i="27"/>
  <c r="G422" i="27"/>
  <c r="K421" i="27"/>
  <c r="J421" i="27"/>
  <c r="I421" i="27"/>
  <c r="H421" i="27"/>
  <c r="G421" i="27"/>
  <c r="K420" i="27"/>
  <c r="J420" i="27"/>
  <c r="I420" i="27"/>
  <c r="H420" i="27"/>
  <c r="G420" i="27"/>
  <c r="K419" i="27"/>
  <c r="J419" i="27"/>
  <c r="I419" i="27"/>
  <c r="H419" i="27"/>
  <c r="G419" i="27"/>
  <c r="K418" i="27"/>
  <c r="J418" i="27"/>
  <c r="I418" i="27"/>
  <c r="H418" i="27"/>
  <c r="G418" i="27"/>
  <c r="K417" i="27"/>
  <c r="J417" i="27"/>
  <c r="I417" i="27"/>
  <c r="H417" i="27"/>
  <c r="G417" i="27"/>
  <c r="K416" i="27"/>
  <c r="J416" i="27"/>
  <c r="I416" i="27"/>
  <c r="H416" i="27"/>
  <c r="G416" i="27"/>
  <c r="K415" i="27"/>
  <c r="J415" i="27"/>
  <c r="I415" i="27"/>
  <c r="H415" i="27"/>
  <c r="G415" i="27"/>
  <c r="K414" i="27"/>
  <c r="J414" i="27"/>
  <c r="I414" i="27"/>
  <c r="H414" i="27"/>
  <c r="G414" i="27"/>
  <c r="K413" i="27"/>
  <c r="J413" i="27"/>
  <c r="I413" i="27"/>
  <c r="H413" i="27"/>
  <c r="G413" i="27"/>
  <c r="K412" i="27"/>
  <c r="J412" i="27"/>
  <c r="I412" i="27"/>
  <c r="H412" i="27"/>
  <c r="G412" i="27"/>
  <c r="K411" i="27"/>
  <c r="J411" i="27"/>
  <c r="I411" i="27"/>
  <c r="H411" i="27"/>
  <c r="G411" i="27"/>
  <c r="K410" i="27"/>
  <c r="J410" i="27"/>
  <c r="I410" i="27"/>
  <c r="H410" i="27"/>
  <c r="G410" i="27"/>
  <c r="K409" i="27"/>
  <c r="J409" i="27"/>
  <c r="I409" i="27"/>
  <c r="H409" i="27"/>
  <c r="G409" i="27"/>
  <c r="K408" i="27"/>
  <c r="J408" i="27"/>
  <c r="I408" i="27"/>
  <c r="H408" i="27"/>
  <c r="G408" i="27"/>
  <c r="K407" i="27"/>
  <c r="J407" i="27"/>
  <c r="I407" i="27"/>
  <c r="H407" i="27"/>
  <c r="G407" i="27"/>
  <c r="K406" i="27"/>
  <c r="J406" i="27"/>
  <c r="I406" i="27"/>
  <c r="H406" i="27"/>
  <c r="G406" i="27"/>
  <c r="K405" i="27"/>
  <c r="J405" i="27"/>
  <c r="I405" i="27"/>
  <c r="H405" i="27"/>
  <c r="G405" i="27"/>
  <c r="K404" i="27"/>
  <c r="J404" i="27"/>
  <c r="I404" i="27"/>
  <c r="H404" i="27"/>
  <c r="G404" i="27"/>
  <c r="K403" i="27"/>
  <c r="J403" i="27"/>
  <c r="I403" i="27"/>
  <c r="H403" i="27"/>
  <c r="G403" i="27"/>
  <c r="K402" i="27"/>
  <c r="J402" i="27"/>
  <c r="I402" i="27"/>
  <c r="H402" i="27"/>
  <c r="G402" i="27"/>
  <c r="K401" i="27"/>
  <c r="J401" i="27"/>
  <c r="I401" i="27"/>
  <c r="H401" i="27"/>
  <c r="G401" i="27"/>
  <c r="K400" i="27"/>
  <c r="J400" i="27"/>
  <c r="I400" i="27"/>
  <c r="H400" i="27"/>
  <c r="G400" i="27"/>
  <c r="K399" i="27"/>
  <c r="J399" i="27"/>
  <c r="I399" i="27"/>
  <c r="H399" i="27"/>
  <c r="G399" i="27"/>
  <c r="K398" i="27"/>
  <c r="J398" i="27"/>
  <c r="I398" i="27"/>
  <c r="H398" i="27"/>
  <c r="G398" i="27"/>
  <c r="K397" i="27"/>
  <c r="J397" i="27"/>
  <c r="I397" i="27"/>
  <c r="H397" i="27"/>
  <c r="G397" i="27"/>
  <c r="K396" i="27"/>
  <c r="J396" i="27"/>
  <c r="I396" i="27"/>
  <c r="H396" i="27"/>
  <c r="G396" i="27"/>
  <c r="K395" i="27"/>
  <c r="J395" i="27"/>
  <c r="I395" i="27"/>
  <c r="H395" i="27"/>
  <c r="G395" i="27"/>
  <c r="K394" i="27"/>
  <c r="J394" i="27"/>
  <c r="I394" i="27"/>
  <c r="H394" i="27"/>
  <c r="G394" i="27"/>
  <c r="K393" i="27"/>
  <c r="J393" i="27"/>
  <c r="I393" i="27"/>
  <c r="H393" i="27"/>
  <c r="G393" i="27"/>
  <c r="K392" i="27"/>
  <c r="J392" i="27"/>
  <c r="I392" i="27"/>
  <c r="H392" i="27"/>
  <c r="G392" i="27"/>
  <c r="K391" i="27"/>
  <c r="J391" i="27"/>
  <c r="I391" i="27"/>
  <c r="H391" i="27"/>
  <c r="G391" i="27"/>
  <c r="K390" i="27"/>
  <c r="J390" i="27"/>
  <c r="I390" i="27"/>
  <c r="H390" i="27"/>
  <c r="G390" i="27"/>
  <c r="K389" i="27"/>
  <c r="J389" i="27"/>
  <c r="I389" i="27"/>
  <c r="H389" i="27"/>
  <c r="G389" i="27"/>
  <c r="K388" i="27"/>
  <c r="J388" i="27"/>
  <c r="I388" i="27"/>
  <c r="H388" i="27"/>
  <c r="G388" i="27"/>
  <c r="K387" i="27"/>
  <c r="J387" i="27"/>
  <c r="I387" i="27"/>
  <c r="H387" i="27"/>
  <c r="G387" i="27"/>
  <c r="K386" i="27"/>
  <c r="J386" i="27"/>
  <c r="I386" i="27"/>
  <c r="H386" i="27"/>
  <c r="G386" i="27"/>
  <c r="K385" i="27"/>
  <c r="J385" i="27"/>
  <c r="I385" i="27"/>
  <c r="H385" i="27"/>
  <c r="G385" i="27"/>
  <c r="K384" i="27"/>
  <c r="J384" i="27"/>
  <c r="I384" i="27"/>
  <c r="H384" i="27"/>
  <c r="G384" i="27"/>
  <c r="K383" i="27"/>
  <c r="J383" i="27"/>
  <c r="I383" i="27"/>
  <c r="H383" i="27"/>
  <c r="G383" i="27"/>
  <c r="K382" i="27"/>
  <c r="J382" i="27"/>
  <c r="I382" i="27"/>
  <c r="H382" i="27"/>
  <c r="G382" i="27"/>
  <c r="K381" i="27"/>
  <c r="J381" i="27"/>
  <c r="I381" i="27"/>
  <c r="H381" i="27"/>
  <c r="G381" i="27"/>
  <c r="K380" i="27"/>
  <c r="J380" i="27"/>
  <c r="I380" i="27"/>
  <c r="H380" i="27"/>
  <c r="G380" i="27"/>
  <c r="K379" i="27"/>
  <c r="J379" i="27"/>
  <c r="I379" i="27"/>
  <c r="H379" i="27"/>
  <c r="G379" i="27"/>
  <c r="K378" i="27"/>
  <c r="J378" i="27"/>
  <c r="I378" i="27"/>
  <c r="H378" i="27"/>
  <c r="G378" i="27"/>
  <c r="K377" i="27"/>
  <c r="J377" i="27"/>
  <c r="I377" i="27"/>
  <c r="H377" i="27"/>
  <c r="G377" i="27"/>
  <c r="K376" i="27"/>
  <c r="J376" i="27"/>
  <c r="I376" i="27"/>
  <c r="H376" i="27"/>
  <c r="G376" i="27"/>
  <c r="K375" i="27"/>
  <c r="J375" i="27"/>
  <c r="I375" i="27"/>
  <c r="H375" i="27"/>
  <c r="G375" i="27"/>
  <c r="K374" i="27"/>
  <c r="J374" i="27"/>
  <c r="I374" i="27"/>
  <c r="H374" i="27"/>
  <c r="G374" i="27"/>
  <c r="K373" i="27"/>
  <c r="J373" i="27"/>
  <c r="I373" i="27"/>
  <c r="H373" i="27"/>
  <c r="G373" i="27"/>
  <c r="K372" i="27"/>
  <c r="J372" i="27"/>
  <c r="I372" i="27"/>
  <c r="H372" i="27"/>
  <c r="G372" i="27"/>
  <c r="K371" i="27"/>
  <c r="J371" i="27"/>
  <c r="I371" i="27"/>
  <c r="H371" i="27"/>
  <c r="G371" i="27"/>
  <c r="K370" i="27"/>
  <c r="J370" i="27"/>
  <c r="I370" i="27"/>
  <c r="H370" i="27"/>
  <c r="G370" i="27"/>
  <c r="K369" i="27"/>
  <c r="J369" i="27"/>
  <c r="I369" i="27"/>
  <c r="H369" i="27"/>
  <c r="G369" i="27"/>
  <c r="K368" i="27"/>
  <c r="J368" i="27"/>
  <c r="I368" i="27"/>
  <c r="H368" i="27"/>
  <c r="G368" i="27"/>
  <c r="K367" i="27"/>
  <c r="J367" i="27"/>
  <c r="I367" i="27"/>
  <c r="H367" i="27"/>
  <c r="G367" i="27"/>
  <c r="K366" i="27"/>
  <c r="J366" i="27"/>
  <c r="I366" i="27"/>
  <c r="H366" i="27"/>
  <c r="G366" i="27"/>
  <c r="K365" i="27"/>
  <c r="J365" i="27"/>
  <c r="I365" i="27"/>
  <c r="H365" i="27"/>
  <c r="G365" i="27"/>
  <c r="K364" i="27"/>
  <c r="J364" i="27"/>
  <c r="I364" i="27"/>
  <c r="H364" i="27"/>
  <c r="G364" i="27"/>
  <c r="K363" i="27"/>
  <c r="J363" i="27"/>
  <c r="I363" i="27"/>
  <c r="H363" i="27"/>
  <c r="G363" i="27"/>
  <c r="K362" i="27"/>
  <c r="J362" i="27"/>
  <c r="I362" i="27"/>
  <c r="H362" i="27"/>
  <c r="G362" i="27"/>
  <c r="K361" i="27"/>
  <c r="J361" i="27"/>
  <c r="I361" i="27"/>
  <c r="H361" i="27"/>
  <c r="G361" i="27"/>
  <c r="K360" i="27"/>
  <c r="J360" i="27"/>
  <c r="I360" i="27"/>
  <c r="H360" i="27"/>
  <c r="G360" i="27"/>
  <c r="K359" i="27"/>
  <c r="J359" i="27"/>
  <c r="I359" i="27"/>
  <c r="H359" i="27"/>
  <c r="G359" i="27"/>
  <c r="K358" i="27"/>
  <c r="J358" i="27"/>
  <c r="I358" i="27"/>
  <c r="H358" i="27"/>
  <c r="G358" i="27"/>
  <c r="K357" i="27"/>
  <c r="J357" i="27"/>
  <c r="I357" i="27"/>
  <c r="H357" i="27"/>
  <c r="G357" i="27"/>
  <c r="K356" i="27"/>
  <c r="J356" i="27"/>
  <c r="I356" i="27"/>
  <c r="H356" i="27"/>
  <c r="G356" i="27"/>
  <c r="K355" i="27"/>
  <c r="J355" i="27"/>
  <c r="I355" i="27"/>
  <c r="H355" i="27"/>
  <c r="G355" i="27"/>
  <c r="K354" i="27"/>
  <c r="J354" i="27"/>
  <c r="I354" i="27"/>
  <c r="H354" i="27"/>
  <c r="G354" i="27"/>
  <c r="K353" i="27"/>
  <c r="J353" i="27"/>
  <c r="I353" i="27"/>
  <c r="H353" i="27"/>
  <c r="G353" i="27"/>
  <c r="K352" i="27"/>
  <c r="J352" i="27"/>
  <c r="I352" i="27"/>
  <c r="H352" i="27"/>
  <c r="G352" i="27"/>
  <c r="K351" i="27"/>
  <c r="J351" i="27"/>
  <c r="I351" i="27"/>
  <c r="H351" i="27"/>
  <c r="G351" i="27"/>
  <c r="K350" i="27"/>
  <c r="J350" i="27"/>
  <c r="I350" i="27"/>
  <c r="H350" i="27"/>
  <c r="G350" i="27"/>
  <c r="K349" i="27"/>
  <c r="J349" i="27"/>
  <c r="I349" i="27"/>
  <c r="H349" i="27"/>
  <c r="G349" i="27"/>
  <c r="K348" i="27"/>
  <c r="J348" i="27"/>
  <c r="I348" i="27"/>
  <c r="H348" i="27"/>
  <c r="G348" i="27"/>
  <c r="K347" i="27"/>
  <c r="J347" i="27"/>
  <c r="I347" i="27"/>
  <c r="H347" i="27"/>
  <c r="G347" i="27"/>
  <c r="K346" i="27"/>
  <c r="J346" i="27"/>
  <c r="I346" i="27"/>
  <c r="H346" i="27"/>
  <c r="G346" i="27"/>
  <c r="K345" i="27"/>
  <c r="J345" i="27"/>
  <c r="I345" i="27"/>
  <c r="H345" i="27"/>
  <c r="G345" i="27"/>
  <c r="K344" i="27"/>
  <c r="J344" i="27"/>
  <c r="I344" i="27"/>
  <c r="H344" i="27"/>
  <c r="G344" i="27"/>
  <c r="K343" i="27"/>
  <c r="J343" i="27"/>
  <c r="I343" i="27"/>
  <c r="H343" i="27"/>
  <c r="G343" i="27"/>
  <c r="K342" i="27"/>
  <c r="J342" i="27"/>
  <c r="I342" i="27"/>
  <c r="H342" i="27"/>
  <c r="G342" i="27"/>
  <c r="K341" i="27"/>
  <c r="J341" i="27"/>
  <c r="I341" i="27"/>
  <c r="H341" i="27"/>
  <c r="G341" i="27"/>
  <c r="K340" i="27"/>
  <c r="J340" i="27"/>
  <c r="I340" i="27"/>
  <c r="H340" i="27"/>
  <c r="G340" i="27"/>
  <c r="K339" i="27"/>
  <c r="J339" i="27"/>
  <c r="I339" i="27"/>
  <c r="H339" i="27"/>
  <c r="G339" i="27"/>
  <c r="K338" i="27"/>
  <c r="J338" i="27"/>
  <c r="I338" i="27"/>
  <c r="H338" i="27"/>
  <c r="G338" i="27"/>
  <c r="K337" i="27"/>
  <c r="J337" i="27"/>
  <c r="I337" i="27"/>
  <c r="H337" i="27"/>
  <c r="G337" i="27"/>
  <c r="K336" i="27"/>
  <c r="J336" i="27"/>
  <c r="I336" i="27"/>
  <c r="H336" i="27"/>
  <c r="G336" i="27"/>
  <c r="K335" i="27"/>
  <c r="J335" i="27"/>
  <c r="I335" i="27"/>
  <c r="H335" i="27"/>
  <c r="G335" i="27"/>
  <c r="K334" i="27"/>
  <c r="J334" i="27"/>
  <c r="I334" i="27"/>
  <c r="H334" i="27"/>
  <c r="G334" i="27"/>
  <c r="K333" i="27"/>
  <c r="J333" i="27"/>
  <c r="I333" i="27"/>
  <c r="H333" i="27"/>
  <c r="G333" i="27"/>
  <c r="K332" i="27"/>
  <c r="J332" i="27"/>
  <c r="I332" i="27"/>
  <c r="H332" i="27"/>
  <c r="G332" i="27"/>
  <c r="K331" i="27"/>
  <c r="J331" i="27"/>
  <c r="I331" i="27"/>
  <c r="H331" i="27"/>
  <c r="G331" i="27"/>
  <c r="K330" i="27"/>
  <c r="J330" i="27"/>
  <c r="I330" i="27"/>
  <c r="H330" i="27"/>
  <c r="G330" i="27"/>
  <c r="K329" i="27"/>
  <c r="J329" i="27"/>
  <c r="I329" i="27"/>
  <c r="H329" i="27"/>
  <c r="G329" i="27"/>
  <c r="K328" i="27"/>
  <c r="J328" i="27"/>
  <c r="I328" i="27"/>
  <c r="H328" i="27"/>
  <c r="G328" i="27"/>
  <c r="K327" i="27"/>
  <c r="J327" i="27"/>
  <c r="I327" i="27"/>
  <c r="H327" i="27"/>
  <c r="G327" i="27"/>
  <c r="K326" i="27"/>
  <c r="J326" i="27"/>
  <c r="I326" i="27"/>
  <c r="H326" i="27"/>
  <c r="G326" i="27"/>
  <c r="K325" i="27"/>
  <c r="J325" i="27"/>
  <c r="I325" i="27"/>
  <c r="H325" i="27"/>
  <c r="G325" i="27"/>
  <c r="K324" i="27"/>
  <c r="J324" i="27"/>
  <c r="I324" i="27"/>
  <c r="H324" i="27"/>
  <c r="G324" i="27"/>
  <c r="K323" i="27"/>
  <c r="J323" i="27"/>
  <c r="I323" i="27"/>
  <c r="H323" i="27"/>
  <c r="G323" i="27"/>
  <c r="K322" i="27"/>
  <c r="J322" i="27"/>
  <c r="I322" i="27"/>
  <c r="H322" i="27"/>
  <c r="G322" i="27"/>
  <c r="K321" i="27"/>
  <c r="J321" i="27"/>
  <c r="I321" i="27"/>
  <c r="H321" i="27"/>
  <c r="G321" i="27"/>
  <c r="K320" i="27"/>
  <c r="J320" i="27"/>
  <c r="I320" i="27"/>
  <c r="H320" i="27"/>
  <c r="G320" i="27"/>
  <c r="K319" i="27"/>
  <c r="J319" i="27"/>
  <c r="I319" i="27"/>
  <c r="H319" i="27"/>
  <c r="G319" i="27"/>
  <c r="K318" i="27"/>
  <c r="J318" i="27"/>
  <c r="I318" i="27"/>
  <c r="H318" i="27"/>
  <c r="G318" i="27"/>
  <c r="K317" i="27"/>
  <c r="J317" i="27"/>
  <c r="I317" i="27"/>
  <c r="H317" i="27"/>
  <c r="G317" i="27"/>
  <c r="K316" i="27"/>
  <c r="J316" i="27"/>
  <c r="I316" i="27"/>
  <c r="H316" i="27"/>
  <c r="G316" i="27"/>
  <c r="K315" i="27"/>
  <c r="J315" i="27"/>
  <c r="I315" i="27"/>
  <c r="H315" i="27"/>
  <c r="G315" i="27"/>
  <c r="K314" i="27"/>
  <c r="J314" i="27"/>
  <c r="I314" i="27"/>
  <c r="H314" i="27"/>
  <c r="G314" i="27"/>
  <c r="K313" i="27"/>
  <c r="J313" i="27"/>
  <c r="I313" i="27"/>
  <c r="H313" i="27"/>
  <c r="G313" i="27"/>
  <c r="K312" i="27"/>
  <c r="J312" i="27"/>
  <c r="I312" i="27"/>
  <c r="H312" i="27"/>
  <c r="G312" i="27"/>
  <c r="K311" i="27"/>
  <c r="J311" i="27"/>
  <c r="I311" i="27"/>
  <c r="H311" i="27"/>
  <c r="G311" i="27"/>
  <c r="K310" i="27"/>
  <c r="J310" i="27"/>
  <c r="I310" i="27"/>
  <c r="H310" i="27"/>
  <c r="G310" i="27"/>
  <c r="K309" i="27"/>
  <c r="J309" i="27"/>
  <c r="I309" i="27"/>
  <c r="H309" i="27"/>
  <c r="G309" i="27"/>
  <c r="K308" i="27"/>
  <c r="J308" i="27"/>
  <c r="I308" i="27"/>
  <c r="H308" i="27"/>
  <c r="G308" i="27"/>
  <c r="K307" i="27"/>
  <c r="J307" i="27"/>
  <c r="I307" i="27"/>
  <c r="H307" i="27"/>
  <c r="G307" i="27"/>
  <c r="K306" i="27"/>
  <c r="J306" i="27"/>
  <c r="I306" i="27"/>
  <c r="H306" i="27"/>
  <c r="G306" i="27"/>
  <c r="K305" i="27"/>
  <c r="J305" i="27"/>
  <c r="I305" i="27"/>
  <c r="H305" i="27"/>
  <c r="G305" i="27"/>
  <c r="K304" i="27"/>
  <c r="J304" i="27"/>
  <c r="I304" i="27"/>
  <c r="H304" i="27"/>
  <c r="G304" i="27"/>
  <c r="K303" i="27"/>
  <c r="J303" i="27"/>
  <c r="I303" i="27"/>
  <c r="H303" i="27"/>
  <c r="G303" i="27"/>
  <c r="K302" i="27"/>
  <c r="J302" i="27"/>
  <c r="I302" i="27"/>
  <c r="H302" i="27"/>
  <c r="G302" i="27"/>
  <c r="K301" i="27"/>
  <c r="J301" i="27"/>
  <c r="I301" i="27"/>
  <c r="H301" i="27"/>
  <c r="G301" i="27"/>
  <c r="K300" i="27"/>
  <c r="J300" i="27"/>
  <c r="I300" i="27"/>
  <c r="H300" i="27"/>
  <c r="G300" i="27"/>
  <c r="K299" i="27"/>
  <c r="J299" i="27"/>
  <c r="I299" i="27"/>
  <c r="H299" i="27"/>
  <c r="G299" i="27"/>
  <c r="K298" i="27"/>
  <c r="J298" i="27"/>
  <c r="I298" i="27"/>
  <c r="H298" i="27"/>
  <c r="G298" i="27"/>
  <c r="K297" i="27"/>
  <c r="J297" i="27"/>
  <c r="I297" i="27"/>
  <c r="H297" i="27"/>
  <c r="G297" i="27"/>
  <c r="K296" i="27"/>
  <c r="J296" i="27"/>
  <c r="I296" i="27"/>
  <c r="H296" i="27"/>
  <c r="G296" i="27"/>
  <c r="K295" i="27"/>
  <c r="J295" i="27"/>
  <c r="I295" i="27"/>
  <c r="H295" i="27"/>
  <c r="G295" i="27"/>
  <c r="K294" i="27"/>
  <c r="J294" i="27"/>
  <c r="I294" i="27"/>
  <c r="H294" i="27"/>
  <c r="G294" i="27"/>
  <c r="K293" i="27"/>
  <c r="J293" i="27"/>
  <c r="I293" i="27"/>
  <c r="H293" i="27"/>
  <c r="G293" i="27"/>
  <c r="K292" i="27"/>
  <c r="J292" i="27"/>
  <c r="I292" i="27"/>
  <c r="H292" i="27"/>
  <c r="G292" i="27"/>
  <c r="K291" i="27"/>
  <c r="J291" i="27"/>
  <c r="I291" i="27"/>
  <c r="H291" i="27"/>
  <c r="G291" i="27"/>
  <c r="K290" i="27"/>
  <c r="J290" i="27"/>
  <c r="I290" i="27"/>
  <c r="H290" i="27"/>
  <c r="G290" i="27"/>
  <c r="K289" i="27"/>
  <c r="J289" i="27"/>
  <c r="I289" i="27"/>
  <c r="H289" i="27"/>
  <c r="G289" i="27"/>
  <c r="K288" i="27"/>
  <c r="J288" i="27"/>
  <c r="I288" i="27"/>
  <c r="H288" i="27"/>
  <c r="G288" i="27"/>
  <c r="K287" i="27"/>
  <c r="J287" i="27"/>
  <c r="I287" i="27"/>
  <c r="H287" i="27"/>
  <c r="G287" i="27"/>
  <c r="K286" i="27"/>
  <c r="J286" i="27"/>
  <c r="I286" i="27"/>
  <c r="H286" i="27"/>
  <c r="G286" i="27"/>
  <c r="K285" i="27"/>
  <c r="J285" i="27"/>
  <c r="I285" i="27"/>
  <c r="H285" i="27"/>
  <c r="G285" i="27"/>
  <c r="K284" i="27"/>
  <c r="J284" i="27"/>
  <c r="I284" i="27"/>
  <c r="H284" i="27"/>
  <c r="G284" i="27"/>
  <c r="K283" i="27"/>
  <c r="J283" i="27"/>
  <c r="I283" i="27"/>
  <c r="H283" i="27"/>
  <c r="G283" i="27"/>
  <c r="K282" i="27"/>
  <c r="J282" i="27"/>
  <c r="I282" i="27"/>
  <c r="H282" i="27"/>
  <c r="G282" i="27"/>
  <c r="K281" i="27"/>
  <c r="J281" i="27"/>
  <c r="I281" i="27"/>
  <c r="H281" i="27"/>
  <c r="G281" i="27"/>
  <c r="K280" i="27"/>
  <c r="J280" i="27"/>
  <c r="I280" i="27"/>
  <c r="H280" i="27"/>
  <c r="G280" i="27"/>
  <c r="K279" i="27"/>
  <c r="J279" i="27"/>
  <c r="I279" i="27"/>
  <c r="H279" i="27"/>
  <c r="G279" i="27"/>
  <c r="K278" i="27"/>
  <c r="J278" i="27"/>
  <c r="I278" i="27"/>
  <c r="H278" i="27"/>
  <c r="G278" i="27"/>
  <c r="K277" i="27"/>
  <c r="J277" i="27"/>
  <c r="I277" i="27"/>
  <c r="H277" i="27"/>
  <c r="G277" i="27"/>
  <c r="K276" i="27"/>
  <c r="J276" i="27"/>
  <c r="I276" i="27"/>
  <c r="H276" i="27"/>
  <c r="G276" i="27"/>
  <c r="K275" i="27"/>
  <c r="J275" i="27"/>
  <c r="I275" i="27"/>
  <c r="H275" i="27"/>
  <c r="G275" i="27"/>
  <c r="K274" i="27"/>
  <c r="J274" i="27"/>
  <c r="I274" i="27"/>
  <c r="H274" i="27"/>
  <c r="G274" i="27"/>
  <c r="K273" i="27"/>
  <c r="J273" i="27"/>
  <c r="I273" i="27"/>
  <c r="H273" i="27"/>
  <c r="G273" i="27"/>
  <c r="K272" i="27"/>
  <c r="J272" i="27"/>
  <c r="I272" i="27"/>
  <c r="H272" i="27"/>
  <c r="G272" i="27"/>
  <c r="K271" i="27"/>
  <c r="J271" i="27"/>
  <c r="I271" i="27"/>
  <c r="H271" i="27"/>
  <c r="G271" i="27"/>
  <c r="K270" i="27"/>
  <c r="J270" i="27"/>
  <c r="I270" i="27"/>
  <c r="H270" i="27"/>
  <c r="G270" i="27"/>
  <c r="K269" i="27"/>
  <c r="J269" i="27"/>
  <c r="I269" i="27"/>
  <c r="H269" i="27"/>
  <c r="G269" i="27"/>
  <c r="K268" i="27"/>
  <c r="J268" i="27"/>
  <c r="I268" i="27"/>
  <c r="H268" i="27"/>
  <c r="G268" i="27"/>
  <c r="K267" i="27"/>
  <c r="J267" i="27"/>
  <c r="I267" i="27"/>
  <c r="H267" i="27"/>
  <c r="G267" i="27"/>
  <c r="K266" i="27"/>
  <c r="J266" i="27"/>
  <c r="I266" i="27"/>
  <c r="H266" i="27"/>
  <c r="G266" i="27"/>
  <c r="K265" i="27"/>
  <c r="J265" i="27"/>
  <c r="I265" i="27"/>
  <c r="H265" i="27"/>
  <c r="G265" i="27"/>
  <c r="K264" i="27"/>
  <c r="J264" i="27"/>
  <c r="I264" i="27"/>
  <c r="H264" i="27"/>
  <c r="G264" i="27"/>
  <c r="K263" i="27"/>
  <c r="J263" i="27"/>
  <c r="I263" i="27"/>
  <c r="H263" i="27"/>
  <c r="G263" i="27"/>
  <c r="K262" i="27"/>
  <c r="J262" i="27"/>
  <c r="I262" i="27"/>
  <c r="H262" i="27"/>
  <c r="G262" i="27"/>
  <c r="K261" i="27"/>
  <c r="J261" i="27"/>
  <c r="I261" i="27"/>
  <c r="H261" i="27"/>
  <c r="G261" i="27"/>
  <c r="K260" i="27"/>
  <c r="J260" i="27"/>
  <c r="I260" i="27"/>
  <c r="H260" i="27"/>
  <c r="G260" i="27"/>
  <c r="K259" i="27"/>
  <c r="J259" i="27"/>
  <c r="I259" i="27"/>
  <c r="H259" i="27"/>
  <c r="G259" i="27"/>
  <c r="K258" i="27"/>
  <c r="J258" i="27"/>
  <c r="I258" i="27"/>
  <c r="H258" i="27"/>
  <c r="G258" i="27"/>
  <c r="K257" i="27"/>
  <c r="J257" i="27"/>
  <c r="I257" i="27"/>
  <c r="H257" i="27"/>
  <c r="G257" i="27"/>
  <c r="K256" i="27"/>
  <c r="J256" i="27"/>
  <c r="I256" i="27"/>
  <c r="H256" i="27"/>
  <c r="G256" i="27"/>
  <c r="K255" i="27"/>
  <c r="J255" i="27"/>
  <c r="I255" i="27"/>
  <c r="H255" i="27"/>
  <c r="G255" i="27"/>
  <c r="K254" i="27"/>
  <c r="J254" i="27"/>
  <c r="I254" i="27"/>
  <c r="H254" i="27"/>
  <c r="G254" i="27"/>
  <c r="K253" i="27"/>
  <c r="J253" i="27"/>
  <c r="I253" i="27"/>
  <c r="H253" i="27"/>
  <c r="G253" i="27"/>
  <c r="K252" i="27"/>
  <c r="J252" i="27"/>
  <c r="I252" i="27"/>
  <c r="H252" i="27"/>
  <c r="G252" i="27"/>
  <c r="K251" i="27"/>
  <c r="J251" i="27"/>
  <c r="I251" i="27"/>
  <c r="H251" i="27"/>
  <c r="G251" i="27"/>
  <c r="K250" i="27"/>
  <c r="J250" i="27"/>
  <c r="I250" i="27"/>
  <c r="H250" i="27"/>
  <c r="G250" i="27"/>
  <c r="K249" i="27"/>
  <c r="J249" i="27"/>
  <c r="I249" i="27"/>
  <c r="H249" i="27"/>
  <c r="G249" i="27"/>
  <c r="K248" i="27"/>
  <c r="J248" i="27"/>
  <c r="I248" i="27"/>
  <c r="H248" i="27"/>
  <c r="G248" i="27"/>
  <c r="K247" i="27"/>
  <c r="J247" i="27"/>
  <c r="I247" i="27"/>
  <c r="H247" i="27"/>
  <c r="G247" i="27"/>
  <c r="K246" i="27"/>
  <c r="J246" i="27"/>
  <c r="I246" i="27"/>
  <c r="H246" i="27"/>
  <c r="G246" i="27"/>
  <c r="K245" i="27"/>
  <c r="J245" i="27"/>
  <c r="I245" i="27"/>
  <c r="H245" i="27"/>
  <c r="G245" i="27"/>
  <c r="K244" i="27"/>
  <c r="J244" i="27"/>
  <c r="I244" i="27"/>
  <c r="H244" i="27"/>
  <c r="G244" i="27"/>
  <c r="K243" i="27"/>
  <c r="J243" i="27"/>
  <c r="I243" i="27"/>
  <c r="H243" i="27"/>
  <c r="G243" i="27"/>
  <c r="K242" i="27"/>
  <c r="J242" i="27"/>
  <c r="I242" i="27"/>
  <c r="H242" i="27"/>
  <c r="G242" i="27"/>
  <c r="K241" i="27"/>
  <c r="J241" i="27"/>
  <c r="I241" i="27"/>
  <c r="H241" i="27"/>
  <c r="G241" i="27"/>
  <c r="K240" i="27"/>
  <c r="J240" i="27"/>
  <c r="I240" i="27"/>
  <c r="H240" i="27"/>
  <c r="G240" i="27"/>
  <c r="K239" i="27"/>
  <c r="J239" i="27"/>
  <c r="I239" i="27"/>
  <c r="H239" i="27"/>
  <c r="G239" i="27"/>
  <c r="K238" i="27"/>
  <c r="J238" i="27"/>
  <c r="I238" i="27"/>
  <c r="H238" i="27"/>
  <c r="G238" i="27"/>
  <c r="K237" i="27"/>
  <c r="J237" i="27"/>
  <c r="I237" i="27"/>
  <c r="H237" i="27"/>
  <c r="G237" i="27"/>
  <c r="K236" i="27"/>
  <c r="J236" i="27"/>
  <c r="I236" i="27"/>
  <c r="H236" i="27"/>
  <c r="G236" i="27"/>
  <c r="K235" i="27"/>
  <c r="J235" i="27"/>
  <c r="I235" i="27"/>
  <c r="H235" i="27"/>
  <c r="G235" i="27"/>
  <c r="K234" i="27"/>
  <c r="J234" i="27"/>
  <c r="I234" i="27"/>
  <c r="H234" i="27"/>
  <c r="G234" i="27"/>
  <c r="K233" i="27"/>
  <c r="J233" i="27"/>
  <c r="I233" i="27"/>
  <c r="H233" i="27"/>
  <c r="G233" i="27"/>
  <c r="K232" i="27"/>
  <c r="J232" i="27"/>
  <c r="I232" i="27"/>
  <c r="H232" i="27"/>
  <c r="G232" i="27"/>
  <c r="K231" i="27"/>
  <c r="J231" i="27"/>
  <c r="I231" i="27"/>
  <c r="H231" i="27"/>
  <c r="G231" i="27"/>
  <c r="K230" i="27"/>
  <c r="J230" i="27"/>
  <c r="I230" i="27"/>
  <c r="H230" i="27"/>
  <c r="G230" i="27"/>
  <c r="K229" i="27"/>
  <c r="J229" i="27"/>
  <c r="I229" i="27"/>
  <c r="H229" i="27"/>
  <c r="G229" i="27"/>
  <c r="K228" i="27"/>
  <c r="J228" i="27"/>
  <c r="I228" i="27"/>
  <c r="H228" i="27"/>
  <c r="G228" i="27"/>
  <c r="K227" i="27"/>
  <c r="J227" i="27"/>
  <c r="I227" i="27"/>
  <c r="H227" i="27"/>
  <c r="G227" i="27"/>
  <c r="K226" i="27"/>
  <c r="J226" i="27"/>
  <c r="I226" i="27"/>
  <c r="H226" i="27"/>
  <c r="G226" i="27"/>
  <c r="K225" i="27"/>
  <c r="J225" i="27"/>
  <c r="I225" i="27"/>
  <c r="H225" i="27"/>
  <c r="G225" i="27"/>
  <c r="K224" i="27"/>
  <c r="J224" i="27"/>
  <c r="I224" i="27"/>
  <c r="H224" i="27"/>
  <c r="G224" i="27"/>
  <c r="K223" i="27"/>
  <c r="J223" i="27"/>
  <c r="I223" i="27"/>
  <c r="H223" i="27"/>
  <c r="G223" i="27"/>
  <c r="K222" i="27"/>
  <c r="J222" i="27"/>
  <c r="I222" i="27"/>
  <c r="H222" i="27"/>
  <c r="G222" i="27"/>
  <c r="K221" i="27"/>
  <c r="J221" i="27"/>
  <c r="I221" i="27"/>
  <c r="H221" i="27"/>
  <c r="G221" i="27"/>
  <c r="K220" i="27"/>
  <c r="J220" i="27"/>
  <c r="I220" i="27"/>
  <c r="H220" i="27"/>
  <c r="G220" i="27"/>
  <c r="K219" i="27"/>
  <c r="J219" i="27"/>
  <c r="I219" i="27"/>
  <c r="H219" i="27"/>
  <c r="G219" i="27"/>
  <c r="K218" i="27"/>
  <c r="J218" i="27"/>
  <c r="I218" i="27"/>
  <c r="H218" i="27"/>
  <c r="G218" i="27"/>
  <c r="K217" i="27"/>
  <c r="J217" i="27"/>
  <c r="I217" i="27"/>
  <c r="H217" i="27"/>
  <c r="G217" i="27"/>
  <c r="K216" i="27"/>
  <c r="J216" i="27"/>
  <c r="I216" i="27"/>
  <c r="H216" i="27"/>
  <c r="G216" i="27"/>
  <c r="K215" i="27"/>
  <c r="J215" i="27"/>
  <c r="I215" i="27"/>
  <c r="H215" i="27"/>
  <c r="G215" i="27"/>
  <c r="K214" i="27"/>
  <c r="J214" i="27"/>
  <c r="I214" i="27"/>
  <c r="H214" i="27"/>
  <c r="G214" i="27"/>
  <c r="K213" i="27"/>
  <c r="J213" i="27"/>
  <c r="I213" i="27"/>
  <c r="H213" i="27"/>
  <c r="G213" i="27"/>
  <c r="K212" i="27"/>
  <c r="J212" i="27"/>
  <c r="I212" i="27"/>
  <c r="H212" i="27"/>
  <c r="G212" i="27"/>
  <c r="K211" i="27"/>
  <c r="J211" i="27"/>
  <c r="I211" i="27"/>
  <c r="H211" i="27"/>
  <c r="G211" i="27"/>
  <c r="K210" i="27"/>
  <c r="J210" i="27"/>
  <c r="I210" i="27"/>
  <c r="H210" i="27"/>
  <c r="G210" i="27"/>
  <c r="K209" i="27"/>
  <c r="J209" i="27"/>
  <c r="I209" i="27"/>
  <c r="H209" i="27"/>
  <c r="G209" i="27"/>
  <c r="K208" i="27"/>
  <c r="J208" i="27"/>
  <c r="I208" i="27"/>
  <c r="H208" i="27"/>
  <c r="G208" i="27"/>
  <c r="K207" i="27"/>
  <c r="J207" i="27"/>
  <c r="I207" i="27"/>
  <c r="H207" i="27"/>
  <c r="G207" i="27"/>
  <c r="K206" i="27"/>
  <c r="J206" i="27"/>
  <c r="I206" i="27"/>
  <c r="H206" i="27"/>
  <c r="G206" i="27"/>
  <c r="K205" i="27"/>
  <c r="J205" i="27"/>
  <c r="I205" i="27"/>
  <c r="H205" i="27"/>
  <c r="G205" i="27"/>
  <c r="K204" i="27"/>
  <c r="J204" i="27"/>
  <c r="I204" i="27"/>
  <c r="H204" i="27"/>
  <c r="G204" i="27"/>
  <c r="K203" i="27"/>
  <c r="J203" i="27"/>
  <c r="I203" i="27"/>
  <c r="H203" i="27"/>
  <c r="G203" i="27"/>
  <c r="K202" i="27"/>
  <c r="J202" i="27"/>
  <c r="I202" i="27"/>
  <c r="H202" i="27"/>
  <c r="G202" i="27"/>
  <c r="K201" i="27"/>
  <c r="J201" i="27"/>
  <c r="I201" i="27"/>
  <c r="H201" i="27"/>
  <c r="G201" i="27"/>
  <c r="K200" i="27"/>
  <c r="J200" i="27"/>
  <c r="I200" i="27"/>
  <c r="H200" i="27"/>
  <c r="G200" i="27"/>
  <c r="K199" i="27"/>
  <c r="J199" i="27"/>
  <c r="I199" i="27"/>
  <c r="H199" i="27"/>
  <c r="G199" i="27"/>
  <c r="K198" i="27"/>
  <c r="J198" i="27"/>
  <c r="I198" i="27"/>
  <c r="H198" i="27"/>
  <c r="G198" i="27"/>
  <c r="K197" i="27"/>
  <c r="J197" i="27"/>
  <c r="I197" i="27"/>
  <c r="H197" i="27"/>
  <c r="G197" i="27"/>
  <c r="K196" i="27"/>
  <c r="J196" i="27"/>
  <c r="I196" i="27"/>
  <c r="H196" i="27"/>
  <c r="G196" i="27"/>
  <c r="K195" i="27"/>
  <c r="J195" i="27"/>
  <c r="I195" i="27"/>
  <c r="H195" i="27"/>
  <c r="G195" i="27"/>
  <c r="K194" i="27"/>
  <c r="J194" i="27"/>
  <c r="I194" i="27"/>
  <c r="H194" i="27"/>
  <c r="G194" i="27"/>
  <c r="K193" i="27"/>
  <c r="J193" i="27"/>
  <c r="I193" i="27"/>
  <c r="H193" i="27"/>
  <c r="G193" i="27"/>
  <c r="K192" i="27"/>
  <c r="J192" i="27"/>
  <c r="I192" i="27"/>
  <c r="H192" i="27"/>
  <c r="G192" i="27"/>
  <c r="K191" i="27"/>
  <c r="J191" i="27"/>
  <c r="I191" i="27"/>
  <c r="H191" i="27"/>
  <c r="G191" i="27"/>
  <c r="K190" i="27"/>
  <c r="J190" i="27"/>
  <c r="I190" i="27"/>
  <c r="H190" i="27"/>
  <c r="G190" i="27"/>
  <c r="K189" i="27"/>
  <c r="J189" i="27"/>
  <c r="I189" i="27"/>
  <c r="H189" i="27"/>
  <c r="G189" i="27"/>
  <c r="K188" i="27"/>
  <c r="J188" i="27"/>
  <c r="I188" i="27"/>
  <c r="H188" i="27"/>
  <c r="G188" i="27"/>
  <c r="K187" i="27"/>
  <c r="J187" i="27"/>
  <c r="I187" i="27"/>
  <c r="H187" i="27"/>
  <c r="G187" i="27"/>
  <c r="K186" i="27"/>
  <c r="J186" i="27"/>
  <c r="I186" i="27"/>
  <c r="H186" i="27"/>
  <c r="G186" i="27"/>
  <c r="K185" i="27"/>
  <c r="J185" i="27"/>
  <c r="I185" i="27"/>
  <c r="H185" i="27"/>
  <c r="G185" i="27"/>
  <c r="K184" i="27"/>
  <c r="J184" i="27"/>
  <c r="I184" i="27"/>
  <c r="H184" i="27"/>
  <c r="G184" i="27"/>
  <c r="K183" i="27"/>
  <c r="J183" i="27"/>
  <c r="I183" i="27"/>
  <c r="H183" i="27"/>
  <c r="G183" i="27"/>
  <c r="K182" i="27"/>
  <c r="J182" i="27"/>
  <c r="I182" i="27"/>
  <c r="H182" i="27"/>
  <c r="G182" i="27"/>
  <c r="K181" i="27"/>
  <c r="J181" i="27"/>
  <c r="I181" i="27"/>
  <c r="H181" i="27"/>
  <c r="G181" i="27"/>
  <c r="K180" i="27"/>
  <c r="J180" i="27"/>
  <c r="I180" i="27"/>
  <c r="H180" i="27"/>
  <c r="G180" i="27"/>
  <c r="K179" i="27"/>
  <c r="J179" i="27"/>
  <c r="I179" i="27"/>
  <c r="H179" i="27"/>
  <c r="G179" i="27"/>
  <c r="K178" i="27"/>
  <c r="J178" i="27"/>
  <c r="I178" i="27"/>
  <c r="H178" i="27"/>
  <c r="G178" i="27"/>
  <c r="K177" i="27"/>
  <c r="J177" i="27"/>
  <c r="I177" i="27"/>
  <c r="H177" i="27"/>
  <c r="G177" i="27"/>
  <c r="K176" i="27"/>
  <c r="J176" i="27"/>
  <c r="I176" i="27"/>
  <c r="H176" i="27"/>
  <c r="G176" i="27"/>
  <c r="K175" i="27"/>
  <c r="J175" i="27"/>
  <c r="I175" i="27"/>
  <c r="H175" i="27"/>
  <c r="G175" i="27"/>
  <c r="K174" i="27"/>
  <c r="J174" i="27"/>
  <c r="I174" i="27"/>
  <c r="H174" i="27"/>
  <c r="G174" i="27"/>
  <c r="K173" i="27"/>
  <c r="J173" i="27"/>
  <c r="I173" i="27"/>
  <c r="H173" i="27"/>
  <c r="G173" i="27"/>
  <c r="K172" i="27"/>
  <c r="J172" i="27"/>
  <c r="I172" i="27"/>
  <c r="H172" i="27"/>
  <c r="G172" i="27"/>
  <c r="K171" i="27"/>
  <c r="J171" i="27"/>
  <c r="I171" i="27"/>
  <c r="H171" i="27"/>
  <c r="G171" i="27"/>
  <c r="K170" i="27"/>
  <c r="J170" i="27"/>
  <c r="I170" i="27"/>
  <c r="H170" i="27"/>
  <c r="G170" i="27"/>
  <c r="K169" i="27"/>
  <c r="J169" i="27"/>
  <c r="I169" i="27"/>
  <c r="H169" i="27"/>
  <c r="G169" i="27"/>
  <c r="K168" i="27"/>
  <c r="J168" i="27"/>
  <c r="I168" i="27"/>
  <c r="H168" i="27"/>
  <c r="G168" i="27"/>
  <c r="K167" i="27"/>
  <c r="J167" i="27"/>
  <c r="I167" i="27"/>
  <c r="H167" i="27"/>
  <c r="G167" i="27"/>
  <c r="K166" i="27"/>
  <c r="J166" i="27"/>
  <c r="I166" i="27"/>
  <c r="H166" i="27"/>
  <c r="G166" i="27"/>
  <c r="K165" i="27"/>
  <c r="J165" i="27"/>
  <c r="I165" i="27"/>
  <c r="H165" i="27"/>
  <c r="G165" i="27"/>
  <c r="K164" i="27"/>
  <c r="J164" i="27"/>
  <c r="I164" i="27"/>
  <c r="H164" i="27"/>
  <c r="G164" i="27"/>
  <c r="K163" i="27"/>
  <c r="J163" i="27"/>
  <c r="I163" i="27"/>
  <c r="H163" i="27"/>
  <c r="G163" i="27"/>
  <c r="K162" i="27"/>
  <c r="J162" i="27"/>
  <c r="I162" i="27"/>
  <c r="H162" i="27"/>
  <c r="G162" i="27"/>
  <c r="K161" i="27"/>
  <c r="J161" i="27"/>
  <c r="I161" i="27"/>
  <c r="H161" i="27"/>
  <c r="G161" i="27"/>
  <c r="K160" i="27"/>
  <c r="J160" i="27"/>
  <c r="I160" i="27"/>
  <c r="H160" i="27"/>
  <c r="G160" i="27"/>
  <c r="K159" i="27"/>
  <c r="J159" i="27"/>
  <c r="I159" i="27"/>
  <c r="H159" i="27"/>
  <c r="G159" i="27"/>
  <c r="K158" i="27"/>
  <c r="J158" i="27"/>
  <c r="I158" i="27"/>
  <c r="H158" i="27"/>
  <c r="G158" i="27"/>
  <c r="K157" i="27"/>
  <c r="J157" i="27"/>
  <c r="I157" i="27"/>
  <c r="H157" i="27"/>
  <c r="G157" i="27"/>
  <c r="K156" i="27"/>
  <c r="J156" i="27"/>
  <c r="I156" i="27"/>
  <c r="H156" i="27"/>
  <c r="G156" i="27"/>
  <c r="K155" i="27"/>
  <c r="J155" i="27"/>
  <c r="I155" i="27"/>
  <c r="H155" i="27"/>
  <c r="G155" i="27"/>
  <c r="K154" i="27"/>
  <c r="J154" i="27"/>
  <c r="I154" i="27"/>
  <c r="H154" i="27"/>
  <c r="G154" i="27"/>
  <c r="K153" i="27"/>
  <c r="J153" i="27"/>
  <c r="I153" i="27"/>
  <c r="H153" i="27"/>
  <c r="G153" i="27"/>
  <c r="K152" i="27"/>
  <c r="J152" i="27"/>
  <c r="I152" i="27"/>
  <c r="H152" i="27"/>
  <c r="G152" i="27"/>
  <c r="K151" i="27"/>
  <c r="J151" i="27"/>
  <c r="I151" i="27"/>
  <c r="H151" i="27"/>
  <c r="G151" i="27"/>
  <c r="K150" i="27"/>
  <c r="J150" i="27"/>
  <c r="I150" i="27"/>
  <c r="H150" i="27"/>
  <c r="G150" i="27"/>
  <c r="K149" i="27"/>
  <c r="J149" i="27"/>
  <c r="I149" i="27"/>
  <c r="H149" i="27"/>
  <c r="G149" i="27"/>
  <c r="K148" i="27"/>
  <c r="J148" i="27"/>
  <c r="I148" i="27"/>
  <c r="H148" i="27"/>
  <c r="G148" i="27"/>
  <c r="K147" i="27"/>
  <c r="J147" i="27"/>
  <c r="I147" i="27"/>
  <c r="H147" i="27"/>
  <c r="G147" i="27"/>
  <c r="K146" i="27"/>
  <c r="J146" i="27"/>
  <c r="I146" i="27"/>
  <c r="H146" i="27"/>
  <c r="G146" i="27"/>
  <c r="K145" i="27"/>
  <c r="J145" i="27"/>
  <c r="I145" i="27"/>
  <c r="H145" i="27"/>
  <c r="G145" i="27"/>
  <c r="K144" i="27"/>
  <c r="J144" i="27"/>
  <c r="I144" i="27"/>
  <c r="H144" i="27"/>
  <c r="G144" i="27"/>
  <c r="K143" i="27"/>
  <c r="J143" i="27"/>
  <c r="I143" i="27"/>
  <c r="H143" i="27"/>
  <c r="G143" i="27"/>
  <c r="K142" i="27"/>
  <c r="J142" i="27"/>
  <c r="I142" i="27"/>
  <c r="H142" i="27"/>
  <c r="G142" i="27"/>
  <c r="K141" i="27"/>
  <c r="J141" i="27"/>
  <c r="I141" i="27"/>
  <c r="H141" i="27"/>
  <c r="G141" i="27"/>
  <c r="K140" i="27"/>
  <c r="J140" i="27"/>
  <c r="I140" i="27"/>
  <c r="H140" i="27"/>
  <c r="G140" i="27"/>
  <c r="K139" i="27"/>
  <c r="J139" i="27"/>
  <c r="I139" i="27"/>
  <c r="H139" i="27"/>
  <c r="G139" i="27"/>
  <c r="K137" i="27"/>
  <c r="J137" i="27"/>
  <c r="I137" i="27"/>
  <c r="H137" i="27"/>
  <c r="G137" i="27"/>
  <c r="K136" i="27"/>
  <c r="J136" i="27"/>
  <c r="I136" i="27"/>
  <c r="H136" i="27"/>
  <c r="G136" i="27"/>
  <c r="K135" i="27"/>
  <c r="J135" i="27"/>
  <c r="I135" i="27"/>
  <c r="H135" i="27"/>
  <c r="G135" i="27"/>
  <c r="K134" i="27"/>
  <c r="J134" i="27"/>
  <c r="I134" i="27"/>
  <c r="H134" i="27"/>
  <c r="G134" i="27"/>
  <c r="K133" i="27"/>
  <c r="J133" i="27"/>
  <c r="I133" i="27"/>
  <c r="H133" i="27"/>
  <c r="G133" i="27"/>
  <c r="K132" i="27"/>
  <c r="J132" i="27"/>
  <c r="I132" i="27"/>
  <c r="H132" i="27"/>
  <c r="G132" i="27"/>
  <c r="K131" i="27"/>
  <c r="J131" i="27"/>
  <c r="I131" i="27"/>
  <c r="H131" i="27"/>
  <c r="G131" i="27"/>
  <c r="K130" i="27"/>
  <c r="J130" i="27"/>
  <c r="I130" i="27"/>
  <c r="H130" i="27"/>
  <c r="G130" i="27"/>
  <c r="K129" i="27"/>
  <c r="J129" i="27"/>
  <c r="I129" i="27"/>
  <c r="H129" i="27"/>
  <c r="G129" i="27"/>
  <c r="K128" i="27"/>
  <c r="J128" i="27"/>
  <c r="I128" i="27"/>
  <c r="H128" i="27"/>
  <c r="G128" i="27"/>
  <c r="K127" i="27"/>
  <c r="J127" i="27"/>
  <c r="I127" i="27"/>
  <c r="H127" i="27"/>
  <c r="G127" i="27"/>
  <c r="K126" i="27"/>
  <c r="J126" i="27"/>
  <c r="I126" i="27"/>
  <c r="H126" i="27"/>
  <c r="G126" i="27"/>
  <c r="K125" i="27"/>
  <c r="J125" i="27"/>
  <c r="I125" i="27"/>
  <c r="H125" i="27"/>
  <c r="G125" i="27"/>
  <c r="K124" i="27"/>
  <c r="J124" i="27"/>
  <c r="I124" i="27"/>
  <c r="H124" i="27"/>
  <c r="G124" i="27"/>
  <c r="K123" i="27"/>
  <c r="J123" i="27"/>
  <c r="I123" i="27"/>
  <c r="H123" i="27"/>
  <c r="G123" i="27"/>
  <c r="K122" i="27"/>
  <c r="J122" i="27"/>
  <c r="I122" i="27"/>
  <c r="H122" i="27"/>
  <c r="G122" i="27"/>
  <c r="K121" i="27"/>
  <c r="J121" i="27"/>
  <c r="I121" i="27"/>
  <c r="H121" i="27"/>
  <c r="G121" i="27"/>
  <c r="K120" i="27"/>
  <c r="J120" i="27"/>
  <c r="I120" i="27"/>
  <c r="H120" i="27"/>
  <c r="G120" i="27"/>
  <c r="K119" i="27"/>
  <c r="J119" i="27"/>
  <c r="I119" i="27"/>
  <c r="H119" i="27"/>
  <c r="G119" i="27"/>
  <c r="K118" i="27"/>
  <c r="J118" i="27"/>
  <c r="I118" i="27"/>
  <c r="H118" i="27"/>
  <c r="G118" i="27"/>
  <c r="K117" i="27"/>
  <c r="J117" i="27"/>
  <c r="I117" i="27"/>
  <c r="H117" i="27"/>
  <c r="G117" i="27"/>
  <c r="K116" i="27"/>
  <c r="J116" i="27"/>
  <c r="I116" i="27"/>
  <c r="H116" i="27"/>
  <c r="G116" i="27"/>
  <c r="K115" i="27"/>
  <c r="J115" i="27"/>
  <c r="I115" i="27"/>
  <c r="H115" i="27"/>
  <c r="G115" i="27"/>
  <c r="K114" i="27"/>
  <c r="J114" i="27"/>
  <c r="I114" i="27"/>
  <c r="H114" i="27"/>
  <c r="G114" i="27"/>
  <c r="K113" i="27"/>
  <c r="J113" i="27"/>
  <c r="I113" i="27"/>
  <c r="H113" i="27"/>
  <c r="G113" i="27"/>
  <c r="K112" i="27"/>
  <c r="J112" i="27"/>
  <c r="I112" i="27"/>
  <c r="H112" i="27"/>
  <c r="G112" i="27"/>
  <c r="K111" i="27"/>
  <c r="J111" i="27"/>
  <c r="I111" i="27"/>
  <c r="H111" i="27"/>
  <c r="G111" i="27"/>
  <c r="K110" i="27"/>
  <c r="J110" i="27"/>
  <c r="I110" i="27"/>
  <c r="H110" i="27"/>
  <c r="G110" i="27"/>
  <c r="K109" i="27"/>
  <c r="J109" i="27"/>
  <c r="I109" i="27"/>
  <c r="H109" i="27"/>
  <c r="G109" i="27"/>
  <c r="K108" i="27"/>
  <c r="J108" i="27"/>
  <c r="I108" i="27"/>
  <c r="H108" i="27"/>
  <c r="G108" i="27"/>
  <c r="K107" i="27"/>
  <c r="J107" i="27"/>
  <c r="I107" i="27"/>
  <c r="H107" i="27"/>
  <c r="G107" i="27"/>
  <c r="K106" i="27"/>
  <c r="J106" i="27"/>
  <c r="I106" i="27"/>
  <c r="H106" i="27"/>
  <c r="G106" i="27"/>
  <c r="K105" i="27"/>
  <c r="J105" i="27"/>
  <c r="I105" i="27"/>
  <c r="H105" i="27"/>
  <c r="G105" i="27"/>
  <c r="K104" i="27"/>
  <c r="J104" i="27"/>
  <c r="I104" i="27"/>
  <c r="H104" i="27"/>
  <c r="G104" i="27"/>
  <c r="K103" i="27"/>
  <c r="J103" i="27"/>
  <c r="I103" i="27"/>
  <c r="H103" i="27"/>
  <c r="G103" i="27"/>
  <c r="K102" i="27"/>
  <c r="J102" i="27"/>
  <c r="I102" i="27"/>
  <c r="H102" i="27"/>
  <c r="G102" i="27"/>
  <c r="K101" i="27"/>
  <c r="J101" i="27"/>
  <c r="I101" i="27"/>
  <c r="H101" i="27"/>
  <c r="G101" i="27"/>
  <c r="K100" i="27"/>
  <c r="J100" i="27"/>
  <c r="I100" i="27"/>
  <c r="H100" i="27"/>
  <c r="G100" i="27"/>
  <c r="K99" i="27"/>
  <c r="J99" i="27"/>
  <c r="I99" i="27"/>
  <c r="H99" i="27"/>
  <c r="G99" i="27"/>
  <c r="K98" i="27"/>
  <c r="J98" i="27"/>
  <c r="I98" i="27"/>
  <c r="H98" i="27"/>
  <c r="G98" i="27"/>
  <c r="K97" i="27"/>
  <c r="J97" i="27"/>
  <c r="I97" i="27"/>
  <c r="H97" i="27"/>
  <c r="G97" i="27"/>
  <c r="K96" i="27"/>
  <c r="J96" i="27"/>
  <c r="I96" i="27"/>
  <c r="H96" i="27"/>
  <c r="G96" i="27"/>
  <c r="K95" i="27"/>
  <c r="J95" i="27"/>
  <c r="I95" i="27"/>
  <c r="H95" i="27"/>
  <c r="G95" i="27"/>
  <c r="K94" i="27"/>
  <c r="J94" i="27"/>
  <c r="I94" i="27"/>
  <c r="H94" i="27"/>
  <c r="G94" i="27"/>
  <c r="K93" i="27"/>
  <c r="J93" i="27"/>
  <c r="I93" i="27"/>
  <c r="H93" i="27"/>
  <c r="G93" i="27"/>
  <c r="K92" i="27"/>
  <c r="J92" i="27"/>
  <c r="I92" i="27"/>
  <c r="H92" i="27"/>
  <c r="G92" i="27"/>
  <c r="K91" i="27"/>
  <c r="J91" i="27"/>
  <c r="I91" i="27"/>
  <c r="H91" i="27"/>
  <c r="G91" i="27"/>
  <c r="K90" i="27"/>
  <c r="J90" i="27"/>
  <c r="I90" i="27"/>
  <c r="H90" i="27"/>
  <c r="G90" i="27"/>
  <c r="K89" i="27"/>
  <c r="J89" i="27"/>
  <c r="I89" i="27"/>
  <c r="H89" i="27"/>
  <c r="G89" i="27"/>
  <c r="K88" i="27"/>
  <c r="J88" i="27"/>
  <c r="I88" i="27"/>
  <c r="H88" i="27"/>
  <c r="G88" i="27"/>
  <c r="K87" i="27"/>
  <c r="J87" i="27"/>
  <c r="I87" i="27"/>
  <c r="H87" i="27"/>
  <c r="G87" i="27"/>
  <c r="K86" i="27"/>
  <c r="J86" i="27"/>
  <c r="I86" i="27"/>
  <c r="H86" i="27"/>
  <c r="G86" i="27"/>
  <c r="K85" i="27"/>
  <c r="J85" i="27"/>
  <c r="I85" i="27"/>
  <c r="H85" i="27"/>
  <c r="G85" i="27"/>
  <c r="K84" i="27"/>
  <c r="J84" i="27"/>
  <c r="I84" i="27"/>
  <c r="H84" i="27"/>
  <c r="G84" i="27"/>
  <c r="K83" i="27"/>
  <c r="J83" i="27"/>
  <c r="I83" i="27"/>
  <c r="H83" i="27"/>
  <c r="G83" i="27"/>
  <c r="K82" i="27"/>
  <c r="J82" i="27"/>
  <c r="I82" i="27"/>
  <c r="H82" i="27"/>
  <c r="G82" i="27"/>
  <c r="K81" i="27"/>
  <c r="J81" i="27"/>
  <c r="I81" i="27"/>
  <c r="H81" i="27"/>
  <c r="G81" i="27"/>
  <c r="K80" i="27"/>
  <c r="J80" i="27"/>
  <c r="I80" i="27"/>
  <c r="H80" i="27"/>
  <c r="G80" i="27"/>
  <c r="K79" i="27"/>
  <c r="J79" i="27"/>
  <c r="I79" i="27"/>
  <c r="H79" i="27"/>
  <c r="G79" i="27"/>
  <c r="K78" i="27"/>
  <c r="J78" i="27"/>
  <c r="I78" i="27"/>
  <c r="H78" i="27"/>
  <c r="G78" i="27"/>
  <c r="K77" i="27"/>
  <c r="J77" i="27"/>
  <c r="I77" i="27"/>
  <c r="H77" i="27"/>
  <c r="G77" i="27"/>
  <c r="K76" i="27"/>
  <c r="J76" i="27"/>
  <c r="I76" i="27"/>
  <c r="H76" i="27"/>
  <c r="G76" i="27"/>
  <c r="K75" i="27"/>
  <c r="J75" i="27"/>
  <c r="I75" i="27"/>
  <c r="H75" i="27"/>
  <c r="G75" i="27"/>
  <c r="K74" i="27"/>
  <c r="J74" i="27"/>
  <c r="I74" i="27"/>
  <c r="H74" i="27"/>
  <c r="G74" i="27"/>
  <c r="K73" i="27"/>
  <c r="J73" i="27"/>
  <c r="I73" i="27"/>
  <c r="H73" i="27"/>
  <c r="G73" i="27"/>
  <c r="K72" i="27"/>
  <c r="J72" i="27"/>
  <c r="I72" i="27"/>
  <c r="H72" i="27"/>
  <c r="G72" i="27"/>
  <c r="K71" i="27"/>
  <c r="J71" i="27"/>
  <c r="I71" i="27"/>
  <c r="H71" i="27"/>
  <c r="G71" i="27"/>
  <c r="K70" i="27"/>
  <c r="J70" i="27"/>
  <c r="I70" i="27"/>
  <c r="H70" i="27"/>
  <c r="G70" i="27"/>
  <c r="K69" i="27"/>
  <c r="J69" i="27"/>
  <c r="I69" i="27"/>
  <c r="H69" i="27"/>
  <c r="G69" i="27"/>
  <c r="K68" i="27"/>
  <c r="J68" i="27"/>
  <c r="I68" i="27"/>
  <c r="H68" i="27"/>
  <c r="G68" i="27"/>
  <c r="K67" i="27"/>
  <c r="J67" i="27"/>
  <c r="I67" i="27"/>
  <c r="H67" i="27"/>
  <c r="G67" i="27"/>
  <c r="K66" i="27"/>
  <c r="J66" i="27"/>
  <c r="I66" i="27"/>
  <c r="H66" i="27"/>
  <c r="G66" i="27"/>
  <c r="K65" i="27"/>
  <c r="J65" i="27"/>
  <c r="I65" i="27"/>
  <c r="H65" i="27"/>
  <c r="G65" i="27"/>
  <c r="K64" i="27"/>
  <c r="J64" i="27"/>
  <c r="I64" i="27"/>
  <c r="H64" i="27"/>
  <c r="G64" i="27"/>
  <c r="K63" i="27"/>
  <c r="J63" i="27"/>
  <c r="I63" i="27"/>
  <c r="H63" i="27"/>
  <c r="G63" i="27"/>
  <c r="K62" i="27"/>
  <c r="J62" i="27"/>
  <c r="I62" i="27"/>
  <c r="H62" i="27"/>
  <c r="G62" i="27"/>
  <c r="K61" i="27"/>
  <c r="J61" i="27"/>
  <c r="I61" i="27"/>
  <c r="H61" i="27"/>
  <c r="G61" i="27"/>
  <c r="K60" i="27"/>
  <c r="J60" i="27"/>
  <c r="I60" i="27"/>
  <c r="H60" i="27"/>
  <c r="G60" i="27"/>
  <c r="K59" i="27"/>
  <c r="J59" i="27"/>
  <c r="I59" i="27"/>
  <c r="H59" i="27"/>
  <c r="G59" i="27"/>
  <c r="K58" i="27"/>
  <c r="J58" i="27"/>
  <c r="I58" i="27"/>
  <c r="H58" i="27"/>
  <c r="G58" i="27"/>
  <c r="K57" i="27"/>
  <c r="J57" i="27"/>
  <c r="I57" i="27"/>
  <c r="H57" i="27"/>
  <c r="G57" i="27"/>
  <c r="K56" i="27"/>
  <c r="J56" i="27"/>
  <c r="I56" i="27"/>
  <c r="H56" i="27"/>
  <c r="G56" i="27"/>
  <c r="K55" i="27"/>
  <c r="J55" i="27"/>
  <c r="I55" i="27"/>
  <c r="H55" i="27"/>
  <c r="G55" i="27"/>
  <c r="K54" i="27"/>
  <c r="J54" i="27"/>
  <c r="I54" i="27"/>
  <c r="H54" i="27"/>
  <c r="G54" i="27"/>
  <c r="K53" i="27"/>
  <c r="J53" i="27"/>
  <c r="I53" i="27"/>
  <c r="H53" i="27"/>
  <c r="G53" i="27"/>
  <c r="K52" i="27"/>
  <c r="J52" i="27"/>
  <c r="I52" i="27"/>
  <c r="H52" i="27"/>
  <c r="G52" i="27"/>
  <c r="K51" i="27"/>
  <c r="J51" i="27"/>
  <c r="I51" i="27"/>
  <c r="H51" i="27"/>
  <c r="G51" i="27"/>
  <c r="K50" i="27"/>
  <c r="J50" i="27"/>
  <c r="I50" i="27"/>
  <c r="H50" i="27"/>
  <c r="G50" i="27"/>
  <c r="K49" i="27"/>
  <c r="J49" i="27"/>
  <c r="I49" i="27"/>
  <c r="H49" i="27"/>
  <c r="G49" i="27"/>
  <c r="K48" i="27"/>
  <c r="J48" i="27"/>
  <c r="I48" i="27"/>
  <c r="H48" i="27"/>
  <c r="G48" i="27"/>
  <c r="K47" i="27"/>
  <c r="J47" i="27"/>
  <c r="I47" i="27"/>
  <c r="H47" i="27"/>
  <c r="G47" i="27"/>
  <c r="K46" i="27"/>
  <c r="J46" i="27"/>
  <c r="I46" i="27"/>
  <c r="H46" i="27"/>
  <c r="G46" i="27"/>
  <c r="K45" i="27"/>
  <c r="J45" i="27"/>
  <c r="I45" i="27"/>
  <c r="H45" i="27"/>
  <c r="G45" i="27"/>
  <c r="K44" i="27"/>
  <c r="J44" i="27"/>
  <c r="I44" i="27"/>
  <c r="H44" i="27"/>
  <c r="G44" i="27"/>
  <c r="K43" i="27"/>
  <c r="J43" i="27"/>
  <c r="I43" i="27"/>
  <c r="H43" i="27"/>
  <c r="G43" i="27"/>
  <c r="K42" i="27"/>
  <c r="J42" i="27"/>
  <c r="I42" i="27"/>
  <c r="H42" i="27"/>
  <c r="G42" i="27"/>
  <c r="K41" i="27"/>
  <c r="J41" i="27"/>
  <c r="I41" i="27"/>
  <c r="H41" i="27"/>
  <c r="G41" i="27"/>
  <c r="K40" i="27"/>
  <c r="J40" i="27"/>
  <c r="I40" i="27"/>
  <c r="H40" i="27"/>
  <c r="G40" i="27"/>
  <c r="K39" i="27"/>
  <c r="J39" i="27"/>
  <c r="I39" i="27"/>
  <c r="H39" i="27"/>
  <c r="G39" i="27"/>
  <c r="K38" i="27"/>
  <c r="J38" i="27"/>
  <c r="I38" i="27"/>
  <c r="H38" i="27"/>
  <c r="G38" i="27"/>
  <c r="K37" i="27"/>
  <c r="J37" i="27"/>
  <c r="I37" i="27"/>
  <c r="H37" i="27"/>
  <c r="G37" i="27"/>
  <c r="K36" i="27"/>
  <c r="J36" i="27"/>
  <c r="I36" i="27"/>
  <c r="H36" i="27"/>
  <c r="G36" i="27"/>
  <c r="K35" i="27"/>
  <c r="J35" i="27"/>
  <c r="I35" i="27"/>
  <c r="H35" i="27"/>
  <c r="G35" i="27"/>
  <c r="K34" i="27"/>
  <c r="J34" i="27"/>
  <c r="I34" i="27"/>
  <c r="H34" i="27"/>
  <c r="G34" i="27"/>
  <c r="K33" i="27"/>
  <c r="J33" i="27"/>
  <c r="I33" i="27"/>
  <c r="H33" i="27"/>
  <c r="G33" i="27"/>
  <c r="K32" i="27"/>
  <c r="J32" i="27"/>
  <c r="I32" i="27"/>
  <c r="H32" i="27"/>
  <c r="G32" i="27"/>
  <c r="K31" i="27"/>
  <c r="J31" i="27"/>
  <c r="I31" i="27"/>
  <c r="H31" i="27"/>
  <c r="G31" i="27"/>
  <c r="K30" i="27"/>
  <c r="J30" i="27"/>
  <c r="I30" i="27"/>
  <c r="H30" i="27"/>
  <c r="G30" i="27"/>
  <c r="K29" i="27"/>
  <c r="J29" i="27"/>
  <c r="I29" i="27"/>
  <c r="H29" i="27"/>
  <c r="G29" i="27"/>
  <c r="K28" i="27"/>
  <c r="J28" i="27"/>
  <c r="I28" i="27"/>
  <c r="H28" i="27"/>
  <c r="G28" i="27"/>
  <c r="K27" i="27"/>
  <c r="J27" i="27"/>
  <c r="I27" i="27"/>
  <c r="H27" i="27"/>
  <c r="G27" i="27"/>
  <c r="K26" i="27"/>
  <c r="J26" i="27"/>
  <c r="I26" i="27"/>
  <c r="H26" i="27"/>
  <c r="G26" i="27"/>
  <c r="K25" i="27"/>
  <c r="J25" i="27"/>
  <c r="I25" i="27"/>
  <c r="H25" i="27"/>
  <c r="G25" i="27"/>
  <c r="K24" i="27"/>
  <c r="J24" i="27"/>
  <c r="I24" i="27"/>
  <c r="H24" i="27"/>
  <c r="G24" i="27"/>
  <c r="K23" i="27"/>
  <c r="J23" i="27"/>
  <c r="I23" i="27"/>
  <c r="H23" i="27"/>
  <c r="G23" i="27"/>
  <c r="K22" i="27"/>
  <c r="J22" i="27"/>
  <c r="I22" i="27"/>
  <c r="H22" i="27"/>
  <c r="G22" i="27"/>
  <c r="K21" i="27"/>
  <c r="J21" i="27"/>
  <c r="I21" i="27"/>
  <c r="H21" i="27"/>
  <c r="G21" i="27"/>
  <c r="K20" i="27"/>
  <c r="J20" i="27"/>
  <c r="I20" i="27"/>
  <c r="H20" i="27"/>
  <c r="G20" i="27"/>
  <c r="K19" i="27"/>
  <c r="J19" i="27"/>
  <c r="I19" i="27"/>
  <c r="H19" i="27"/>
  <c r="G19" i="27"/>
  <c r="K18" i="27"/>
  <c r="J18" i="27"/>
  <c r="I18" i="27"/>
  <c r="H18" i="27"/>
  <c r="G18" i="27"/>
  <c r="K17" i="27"/>
  <c r="J17" i="27"/>
  <c r="I17" i="27"/>
  <c r="H17" i="27"/>
  <c r="G17" i="27"/>
  <c r="K16" i="27"/>
  <c r="J16" i="27"/>
  <c r="I16" i="27"/>
  <c r="H16" i="27"/>
  <c r="G16" i="27"/>
  <c r="K15" i="27"/>
  <c r="J15" i="27"/>
  <c r="I15" i="27"/>
  <c r="H15" i="27"/>
  <c r="G15" i="27"/>
  <c r="K14" i="27"/>
  <c r="J14" i="27"/>
  <c r="I14" i="27"/>
  <c r="H14" i="27"/>
  <c r="G14" i="27"/>
  <c r="K13" i="27"/>
  <c r="J13" i="27"/>
  <c r="I13" i="27"/>
  <c r="H13" i="27"/>
  <c r="G13" i="27"/>
  <c r="K12" i="27"/>
  <c r="J12" i="27"/>
  <c r="I12" i="27"/>
  <c r="H12" i="27"/>
  <c r="G12" i="27"/>
  <c r="K11" i="27"/>
  <c r="J11" i="27"/>
  <c r="I11" i="27"/>
  <c r="H11" i="27"/>
  <c r="G11" i="27"/>
  <c r="K10" i="27"/>
  <c r="J10" i="27"/>
  <c r="I10" i="27"/>
  <c r="H10" i="27"/>
  <c r="G10" i="27"/>
  <c r="K9" i="27"/>
  <c r="J9" i="27"/>
  <c r="I9" i="27"/>
  <c r="H9" i="27"/>
  <c r="G9" i="27"/>
  <c r="K8" i="27"/>
  <c r="J8" i="27"/>
  <c r="I8" i="27"/>
  <c r="H8" i="27"/>
  <c r="G8" i="27"/>
  <c r="K7" i="27"/>
  <c r="J7" i="27"/>
  <c r="I7" i="27"/>
  <c r="H7" i="27"/>
  <c r="G7" i="27"/>
  <c r="K6" i="27"/>
  <c r="J6" i="27"/>
  <c r="I6" i="27"/>
  <c r="H6" i="27"/>
  <c r="G6" i="27"/>
  <c r="K5" i="27"/>
  <c r="J5" i="27"/>
  <c r="I5" i="27"/>
  <c r="H5" i="27"/>
  <c r="G5" i="27"/>
  <c r="K4" i="27"/>
  <c r="J4" i="27"/>
  <c r="I4" i="27"/>
  <c r="H4" i="27"/>
  <c r="G4" i="27"/>
  <c r="AQ3" i="27"/>
  <c r="AP3" i="27"/>
  <c r="AM3" i="27"/>
  <c r="AL3" i="27"/>
  <c r="AI3" i="27"/>
  <c r="AH3" i="27"/>
  <c r="K3" i="27"/>
  <c r="J3" i="27"/>
  <c r="I3" i="27"/>
  <c r="H3" i="27"/>
  <c r="G3" i="27"/>
  <c r="BF5" i="27" l="1"/>
  <c r="AU5" i="27"/>
  <c r="BF61" i="27"/>
  <c r="AU61" i="27"/>
  <c r="BF85" i="27"/>
  <c r="AU85" i="27"/>
  <c r="BF125" i="27"/>
  <c r="AU125" i="27"/>
  <c r="BF133" i="27"/>
  <c r="AU133" i="27"/>
  <c r="BF158" i="27"/>
  <c r="AU158" i="27"/>
  <c r="BF182" i="27"/>
  <c r="AU182" i="27"/>
  <c r="BF190" i="27"/>
  <c r="AU190" i="27"/>
  <c r="BF214" i="27"/>
  <c r="AU214" i="27"/>
  <c r="BF238" i="27"/>
  <c r="AU238" i="27"/>
  <c r="BF262" i="27"/>
  <c r="AU262" i="27"/>
  <c r="BF286" i="27"/>
  <c r="AU286" i="27"/>
  <c r="BF310" i="27"/>
  <c r="AU310" i="27"/>
  <c r="BF326" i="27"/>
  <c r="AU326" i="27"/>
  <c r="BF350" i="27"/>
  <c r="AU350" i="27"/>
  <c r="BF374" i="27"/>
  <c r="AU374" i="27"/>
  <c r="BF398" i="27"/>
  <c r="AU398" i="27"/>
  <c r="BF406" i="27"/>
  <c r="AU406" i="27"/>
  <c r="BF430" i="27"/>
  <c r="AU430" i="27"/>
  <c r="BF454" i="27"/>
  <c r="AU454" i="27"/>
  <c r="BF486" i="27"/>
  <c r="AU486" i="27"/>
  <c r="BF510" i="27"/>
  <c r="AU510" i="27"/>
  <c r="BF534" i="27"/>
  <c r="AU534" i="27"/>
  <c r="BF590" i="27"/>
  <c r="AU590" i="27"/>
  <c r="BF614" i="27"/>
  <c r="AU614" i="27"/>
  <c r="BF638" i="27"/>
  <c r="AU638" i="27"/>
  <c r="BF654" i="27"/>
  <c r="AU654" i="27"/>
  <c r="BF678" i="27"/>
  <c r="AU678" i="27"/>
  <c r="BF702" i="27"/>
  <c r="AU702" i="27"/>
  <c r="BF750" i="27"/>
  <c r="AU750" i="27"/>
  <c r="BF766" i="27"/>
  <c r="AU766" i="27"/>
  <c r="BF790" i="27"/>
  <c r="AU790" i="27"/>
  <c r="BF814" i="27"/>
  <c r="AU814" i="27"/>
  <c r="BF886" i="27"/>
  <c r="AU886" i="27"/>
  <c r="BF910" i="27"/>
  <c r="AU910" i="27"/>
  <c r="BF918" i="27"/>
  <c r="AU918" i="27"/>
  <c r="BF934" i="27"/>
  <c r="AU934" i="27"/>
  <c r="BF950" i="27"/>
  <c r="AU950" i="27"/>
  <c r="BF998" i="27"/>
  <c r="AU998" i="27"/>
  <c r="BF1014" i="27"/>
  <c r="AU1014" i="27"/>
  <c r="BF1030" i="27"/>
  <c r="AU1030" i="27"/>
  <c r="BF1057" i="27"/>
  <c r="AU1057" i="27"/>
  <c r="BF1072" i="27"/>
  <c r="AU1072" i="27"/>
  <c r="BF26" i="27"/>
  <c r="AU26" i="27"/>
  <c r="BF50" i="27"/>
  <c r="AU50" i="27"/>
  <c r="BF58" i="27"/>
  <c r="AU58" i="27"/>
  <c r="BF66" i="27"/>
  <c r="AU66" i="27"/>
  <c r="BF74" i="27"/>
  <c r="AU74" i="27"/>
  <c r="BF90" i="27"/>
  <c r="AU90" i="27"/>
  <c r="BF122" i="27"/>
  <c r="AU122" i="27"/>
  <c r="BF139" i="27"/>
  <c r="AU139" i="27"/>
  <c r="BF147" i="27"/>
  <c r="AU147" i="27"/>
  <c r="BF171" i="27"/>
  <c r="AU171" i="27"/>
  <c r="BF195" i="27"/>
  <c r="AU195" i="27"/>
  <c r="BF219" i="27"/>
  <c r="AU219" i="27"/>
  <c r="BF243" i="27"/>
  <c r="AU243" i="27"/>
  <c r="BF267" i="27"/>
  <c r="AU267" i="27"/>
  <c r="BF291" i="27"/>
  <c r="AU291" i="27"/>
  <c r="BF315" i="27"/>
  <c r="AU315" i="27"/>
  <c r="BF339" i="27"/>
  <c r="AU339" i="27"/>
  <c r="BF355" i="27"/>
  <c r="AU355" i="27"/>
  <c r="BF1079" i="27"/>
  <c r="AU1079" i="27"/>
  <c r="BF17" i="27"/>
  <c r="AU17" i="27"/>
  <c r="BF41" i="27"/>
  <c r="AU41" i="27"/>
  <c r="BF49" i="27"/>
  <c r="AU49" i="27"/>
  <c r="BF57" i="27"/>
  <c r="AU57" i="27"/>
  <c r="BF65" i="27"/>
  <c r="AU65" i="27"/>
  <c r="BF73" i="27"/>
  <c r="AU73" i="27"/>
  <c r="BF97" i="27"/>
  <c r="AU97" i="27"/>
  <c r="BF121" i="27"/>
  <c r="AU121" i="27"/>
  <c r="BF154" i="27"/>
  <c r="AU154" i="27"/>
  <c r="BF162" i="27"/>
  <c r="AU162" i="27"/>
  <c r="BF186" i="27"/>
  <c r="AU186" i="27"/>
  <c r="BF210" i="27"/>
  <c r="AU210" i="27"/>
  <c r="BF234" i="27"/>
  <c r="AU234" i="27"/>
  <c r="BF258" i="27"/>
  <c r="AU258" i="27"/>
  <c r="BF330" i="27"/>
  <c r="AU330" i="27"/>
  <c r="BF354" i="27"/>
  <c r="AU354" i="27"/>
  <c r="BF378" i="27"/>
  <c r="AU378" i="27"/>
  <c r="BF402" i="27"/>
  <c r="AU402" i="27"/>
  <c r="BF426" i="27"/>
  <c r="AU426" i="27"/>
  <c r="BF466" i="27"/>
  <c r="AU466" i="27"/>
  <c r="BF482" i="27"/>
  <c r="AU482" i="27"/>
  <c r="BF506" i="27"/>
  <c r="AU506" i="27"/>
  <c r="BF538" i="27"/>
  <c r="AU538" i="27"/>
  <c r="BF594" i="27"/>
  <c r="AU594" i="27"/>
  <c r="BF610" i="27"/>
  <c r="AU610" i="27"/>
  <c r="BF618" i="27"/>
  <c r="AU618" i="27"/>
  <c r="BF650" i="27"/>
  <c r="AU650" i="27"/>
  <c r="BF674" i="27"/>
  <c r="AU674" i="27"/>
  <c r="BF690" i="27"/>
  <c r="AU690" i="27"/>
  <c r="BF730" i="27"/>
  <c r="AU730" i="27"/>
  <c r="BF738" i="27"/>
  <c r="AU738" i="27"/>
  <c r="BF754" i="27"/>
  <c r="AU754" i="27"/>
  <c r="BF778" i="27"/>
  <c r="AU778" i="27"/>
  <c r="BF802" i="27"/>
  <c r="AU802" i="27"/>
  <c r="BF826" i="27"/>
  <c r="AU826" i="27"/>
  <c r="BF850" i="27"/>
  <c r="AU850" i="27"/>
  <c r="BF866" i="27"/>
  <c r="AU866" i="27"/>
  <c r="BF890" i="27"/>
  <c r="AU890" i="27"/>
  <c r="BF914" i="27"/>
  <c r="AU914" i="27"/>
  <c r="BF930" i="27"/>
  <c r="AU930" i="27"/>
  <c r="BF962" i="27"/>
  <c r="AU962" i="27"/>
  <c r="BF978" i="27"/>
  <c r="AU978" i="27"/>
  <c r="BF1002" i="27"/>
  <c r="AU1002" i="27"/>
  <c r="BF1018" i="27"/>
  <c r="AU1018" i="27"/>
  <c r="BF1049" i="27"/>
  <c r="AU1049" i="27"/>
  <c r="BF1068" i="27"/>
  <c r="AU1068" i="27"/>
  <c r="BF1089" i="27"/>
  <c r="AU1089" i="27"/>
  <c r="BF6" i="27"/>
  <c r="AU6" i="27"/>
  <c r="BF14" i="27"/>
  <c r="AU14" i="27"/>
  <c r="BF22" i="27"/>
  <c r="AU22" i="27"/>
  <c r="BF30" i="27"/>
  <c r="AU30" i="27"/>
  <c r="BF38" i="27"/>
  <c r="AU38" i="27"/>
  <c r="BF46" i="27"/>
  <c r="AU46" i="27"/>
  <c r="BF54" i="27"/>
  <c r="AU54" i="27"/>
  <c r="BF62" i="27"/>
  <c r="AU62" i="27"/>
  <c r="BF70" i="27"/>
  <c r="AU70" i="27"/>
  <c r="BF78" i="27"/>
  <c r="AU78" i="27"/>
  <c r="BF86" i="27"/>
  <c r="AU86" i="27"/>
  <c r="BF94" i="27"/>
  <c r="AU94" i="27"/>
  <c r="BF102" i="27"/>
  <c r="AU102" i="27"/>
  <c r="BF110" i="27"/>
  <c r="AU110" i="27"/>
  <c r="BF118" i="27"/>
  <c r="AU118" i="27"/>
  <c r="BF126" i="27"/>
  <c r="AU126" i="27"/>
  <c r="BF134" i="27"/>
  <c r="AU134" i="27"/>
  <c r="BF143" i="27"/>
  <c r="AU143" i="27"/>
  <c r="BF151" i="27"/>
  <c r="AU151" i="27"/>
  <c r="BF159" i="27"/>
  <c r="AU159" i="27"/>
  <c r="BF167" i="27"/>
  <c r="AU167" i="27"/>
  <c r="BF175" i="27"/>
  <c r="AU175" i="27"/>
  <c r="BF183" i="27"/>
  <c r="AU183" i="27"/>
  <c r="BF191" i="27"/>
  <c r="AU191" i="27"/>
  <c r="BF199" i="27"/>
  <c r="AU199" i="27"/>
  <c r="BF207" i="27"/>
  <c r="AU207" i="27"/>
  <c r="BF215" i="27"/>
  <c r="AU215" i="27"/>
  <c r="BF223" i="27"/>
  <c r="AU223" i="27"/>
  <c r="BF231" i="27"/>
  <c r="AU231" i="27"/>
  <c r="BF239" i="27"/>
  <c r="AU239" i="27"/>
  <c r="BF247" i="27"/>
  <c r="AU247" i="27"/>
  <c r="BF255" i="27"/>
  <c r="AU255" i="27"/>
  <c r="BF263" i="27"/>
  <c r="AU263" i="27"/>
  <c r="BF271" i="27"/>
  <c r="AU271" i="27"/>
  <c r="BF279" i="27"/>
  <c r="AU279" i="27"/>
  <c r="BF287" i="27"/>
  <c r="AU287" i="27"/>
  <c r="BF295" i="27"/>
  <c r="AU295" i="27"/>
  <c r="BF303" i="27"/>
  <c r="AU303" i="27"/>
  <c r="BF311" i="27"/>
  <c r="AU311" i="27"/>
  <c r="BF319" i="27"/>
  <c r="AU319" i="27"/>
  <c r="BF327" i="27"/>
  <c r="AU327" i="27"/>
  <c r="BF335" i="27"/>
  <c r="AU335" i="27"/>
  <c r="BF343" i="27"/>
  <c r="AU343" i="27"/>
  <c r="BF351" i="27"/>
  <c r="AU351" i="27"/>
  <c r="BF359" i="27"/>
  <c r="AU359" i="27"/>
  <c r="BF367" i="27"/>
  <c r="AU367" i="27"/>
  <c r="BF375" i="27"/>
  <c r="AU375" i="27"/>
  <c r="BF383" i="27"/>
  <c r="AU383" i="27"/>
  <c r="BF391" i="27"/>
  <c r="AU391" i="27"/>
  <c r="BF399" i="27"/>
  <c r="AU399" i="27"/>
  <c r="BF407" i="27"/>
  <c r="AU407" i="27"/>
  <c r="BF415" i="27"/>
  <c r="AU415" i="27"/>
  <c r="BF423" i="27"/>
  <c r="AU423" i="27"/>
  <c r="BF431" i="27"/>
  <c r="AU431" i="27"/>
  <c r="BF439" i="27"/>
  <c r="AU439" i="27"/>
  <c r="BF447" i="27"/>
  <c r="AU447" i="27"/>
  <c r="BF455" i="27"/>
  <c r="AU455" i="27"/>
  <c r="BF463" i="27"/>
  <c r="AU463" i="27"/>
  <c r="BF471" i="27"/>
  <c r="AU471" i="27"/>
  <c r="BF479" i="27"/>
  <c r="AU479" i="27"/>
  <c r="BF487" i="27"/>
  <c r="AU487" i="27"/>
  <c r="BF495" i="27"/>
  <c r="AU495" i="27"/>
  <c r="BF503" i="27"/>
  <c r="AU503" i="27"/>
  <c r="BF511" i="27"/>
  <c r="AU511" i="27"/>
  <c r="BF519" i="27"/>
  <c r="AU519" i="27"/>
  <c r="BF527" i="27"/>
  <c r="AU527" i="27"/>
  <c r="BF535" i="27"/>
  <c r="AU535" i="27"/>
  <c r="BF543" i="27"/>
  <c r="AU543" i="27"/>
  <c r="BF551" i="27"/>
  <c r="AU551" i="27"/>
  <c r="BF559" i="27"/>
  <c r="AU559" i="27"/>
  <c r="BF567" i="27"/>
  <c r="AU567" i="27"/>
  <c r="BF575" i="27"/>
  <c r="AU575" i="27"/>
  <c r="BF583" i="27"/>
  <c r="AU583" i="27"/>
  <c r="BF591" i="27"/>
  <c r="AU591" i="27"/>
  <c r="BF599" i="27"/>
  <c r="AU599" i="27"/>
  <c r="BF607" i="27"/>
  <c r="AU607" i="27"/>
  <c r="BF615" i="27"/>
  <c r="AU615" i="27"/>
  <c r="BF623" i="27"/>
  <c r="AU623" i="27"/>
  <c r="BF631" i="27"/>
  <c r="AU631" i="27"/>
  <c r="BF639" i="27"/>
  <c r="AU639" i="27"/>
  <c r="BF647" i="27"/>
  <c r="AU647" i="27"/>
  <c r="BF655" i="27"/>
  <c r="AU655" i="27"/>
  <c r="BF663" i="27"/>
  <c r="AU663" i="27"/>
  <c r="BF671" i="27"/>
  <c r="AU671" i="27"/>
  <c r="BF679" i="27"/>
  <c r="AU679" i="27"/>
  <c r="BF687" i="27"/>
  <c r="AU687" i="27"/>
  <c r="BF695" i="27"/>
  <c r="AU695" i="27"/>
  <c r="BF703" i="27"/>
  <c r="AU703" i="27"/>
  <c r="BF711" i="27"/>
  <c r="AU711" i="27"/>
  <c r="BF719" i="27"/>
  <c r="AU719" i="27"/>
  <c r="BF727" i="27"/>
  <c r="AU727" i="27"/>
  <c r="BF735" i="27"/>
  <c r="AU735" i="27"/>
  <c r="BF743" i="27"/>
  <c r="AU743" i="27"/>
  <c r="BF751" i="27"/>
  <c r="AU751" i="27"/>
  <c r="BF759" i="27"/>
  <c r="AU759" i="27"/>
  <c r="BF767" i="27"/>
  <c r="AU767" i="27"/>
  <c r="BF775" i="27"/>
  <c r="AU775" i="27"/>
  <c r="BF783" i="27"/>
  <c r="AU783" i="27"/>
  <c r="BF791" i="27"/>
  <c r="AU791" i="27"/>
  <c r="BF799" i="27"/>
  <c r="AU799" i="27"/>
  <c r="BF807" i="27"/>
  <c r="AU807" i="27"/>
  <c r="BF815" i="27"/>
  <c r="AU815" i="27"/>
  <c r="BF823" i="27"/>
  <c r="AU823" i="27"/>
  <c r="BF831" i="27"/>
  <c r="AU831" i="27"/>
  <c r="BF839" i="27"/>
  <c r="AU839" i="27"/>
  <c r="BF847" i="27"/>
  <c r="AU847" i="27"/>
  <c r="BF855" i="27"/>
  <c r="AU855" i="27"/>
  <c r="BF863" i="27"/>
  <c r="AU863" i="27"/>
  <c r="BF871" i="27"/>
  <c r="AU871" i="27"/>
  <c r="BF879" i="27"/>
  <c r="AU879" i="27"/>
  <c r="BF887" i="27"/>
  <c r="AU887" i="27"/>
  <c r="BF895" i="27"/>
  <c r="AU895" i="27"/>
  <c r="BF903" i="27"/>
  <c r="AU903" i="27"/>
  <c r="BF911" i="27"/>
  <c r="AU911" i="27"/>
  <c r="BF919" i="27"/>
  <c r="AU919" i="27"/>
  <c r="BF927" i="27"/>
  <c r="AU927" i="27"/>
  <c r="BF935" i="27"/>
  <c r="AU935" i="27"/>
  <c r="BF943" i="27"/>
  <c r="AU943" i="27"/>
  <c r="BF951" i="27"/>
  <c r="AU951" i="27"/>
  <c r="BF959" i="27"/>
  <c r="AU959" i="27"/>
  <c r="BF967" i="27"/>
  <c r="AU967" i="27"/>
  <c r="BF975" i="27"/>
  <c r="AU975" i="27"/>
  <c r="BF983" i="27"/>
  <c r="AU983" i="27"/>
  <c r="BF991" i="27"/>
  <c r="AU991" i="27"/>
  <c r="BF999" i="27"/>
  <c r="AU999" i="27"/>
  <c r="BF1007" i="27"/>
  <c r="AU1007" i="27"/>
  <c r="BF1015" i="27"/>
  <c r="AU1015" i="27"/>
  <c r="BF1023" i="27"/>
  <c r="AU1023" i="27"/>
  <c r="BF1031" i="27"/>
  <c r="AU1031" i="27"/>
  <c r="BF1051" i="27"/>
  <c r="AU1051" i="27"/>
  <c r="BF1046" i="27"/>
  <c r="AU1046" i="27"/>
  <c r="BF1055" i="27"/>
  <c r="AU1055" i="27"/>
  <c r="BF1065" i="27"/>
  <c r="AU1065" i="27"/>
  <c r="BF1073" i="27"/>
  <c r="AU1073" i="27"/>
  <c r="BF1081" i="27"/>
  <c r="AU1081" i="27"/>
  <c r="BF1082" i="27"/>
  <c r="AU1082" i="27"/>
  <c r="BF1083" i="27"/>
  <c r="AU1083" i="27"/>
  <c r="BF1084" i="27"/>
  <c r="AU1084" i="27"/>
  <c r="BF1085" i="27"/>
  <c r="AU1085" i="27"/>
  <c r="BF3" i="27"/>
  <c r="AU3" i="27"/>
  <c r="BF21" i="27"/>
  <c r="AU21" i="27"/>
  <c r="BF45" i="27"/>
  <c r="AU45" i="27"/>
  <c r="BF53" i="27"/>
  <c r="AU53" i="27"/>
  <c r="BF101" i="27"/>
  <c r="AU101" i="27"/>
  <c r="BF109" i="27"/>
  <c r="AU109" i="27"/>
  <c r="BF150" i="27"/>
  <c r="AU150" i="27"/>
  <c r="BF206" i="27"/>
  <c r="AU206" i="27"/>
  <c r="BF230" i="27"/>
  <c r="AU230" i="27"/>
  <c r="BF254" i="27"/>
  <c r="AU254" i="27"/>
  <c r="BF278" i="27"/>
  <c r="AU278" i="27"/>
  <c r="BF302" i="27"/>
  <c r="AU302" i="27"/>
  <c r="BF318" i="27"/>
  <c r="AU318" i="27"/>
  <c r="BF342" i="27"/>
  <c r="AU342" i="27"/>
  <c r="BF366" i="27"/>
  <c r="AU366" i="27"/>
  <c r="BF390" i="27"/>
  <c r="AU390" i="27"/>
  <c r="BF414" i="27"/>
  <c r="AU414" i="27"/>
  <c r="BF438" i="27"/>
  <c r="AU438" i="27"/>
  <c r="BF462" i="27"/>
  <c r="AU462" i="27"/>
  <c r="BF478" i="27"/>
  <c r="AU478" i="27"/>
  <c r="BF502" i="27"/>
  <c r="AU502" i="27"/>
  <c r="BF518" i="27"/>
  <c r="AU518" i="27"/>
  <c r="BF542" i="27"/>
  <c r="AU542" i="27"/>
  <c r="BF550" i="27"/>
  <c r="AU550" i="27"/>
  <c r="BF558" i="27"/>
  <c r="AU558" i="27"/>
  <c r="BF582" i="27"/>
  <c r="AU582" i="27"/>
  <c r="BF606" i="27"/>
  <c r="AU606" i="27"/>
  <c r="BF622" i="27"/>
  <c r="AU622" i="27"/>
  <c r="BF630" i="27"/>
  <c r="AU630" i="27"/>
  <c r="BF646" i="27"/>
  <c r="AU646" i="27"/>
  <c r="BF686" i="27"/>
  <c r="AU686" i="27"/>
  <c r="BF710" i="27"/>
  <c r="AU710" i="27"/>
  <c r="BF726" i="27"/>
  <c r="AU726" i="27"/>
  <c r="BF742" i="27"/>
  <c r="AU742" i="27"/>
  <c r="BF782" i="27"/>
  <c r="AU782" i="27"/>
  <c r="BF806" i="27"/>
  <c r="AU806" i="27"/>
  <c r="BF830" i="27"/>
  <c r="AU830" i="27"/>
  <c r="BF838" i="27"/>
  <c r="AU838" i="27"/>
  <c r="BF854" i="27"/>
  <c r="AU854" i="27"/>
  <c r="BF862" i="27"/>
  <c r="AU862" i="27"/>
  <c r="BF878" i="27"/>
  <c r="AU878" i="27"/>
  <c r="BF902" i="27"/>
  <c r="AU902" i="27"/>
  <c r="BF926" i="27"/>
  <c r="AU926" i="27"/>
  <c r="BF942" i="27"/>
  <c r="AU942" i="27"/>
  <c r="BF982" i="27"/>
  <c r="AU982" i="27"/>
  <c r="BF1044" i="27"/>
  <c r="AU1044" i="27"/>
  <c r="BF1054" i="27"/>
  <c r="AU1054" i="27"/>
  <c r="BF10" i="27"/>
  <c r="AU10" i="27"/>
  <c r="BF34" i="27"/>
  <c r="AU34" i="27"/>
  <c r="BF82" i="27"/>
  <c r="AU82" i="27"/>
  <c r="BF114" i="27"/>
  <c r="AU114" i="27"/>
  <c r="BF130" i="27"/>
  <c r="AU130" i="27"/>
  <c r="BF155" i="27"/>
  <c r="AU155" i="27"/>
  <c r="BF179" i="27"/>
  <c r="AU179" i="27"/>
  <c r="BF203" i="27"/>
  <c r="AU203" i="27"/>
  <c r="BF227" i="27"/>
  <c r="AU227" i="27"/>
  <c r="BF251" i="27"/>
  <c r="AU251" i="27"/>
  <c r="BF275" i="27"/>
  <c r="AU275" i="27"/>
  <c r="BF307" i="27"/>
  <c r="AU307" i="27"/>
  <c r="BF331" i="27"/>
  <c r="AU331" i="27"/>
  <c r="BF363" i="27"/>
  <c r="AU363" i="27"/>
  <c r="BF387" i="27"/>
  <c r="AU387" i="27"/>
  <c r="BF395" i="27"/>
  <c r="AU395" i="27"/>
  <c r="BF411" i="27"/>
  <c r="AU411" i="27"/>
  <c r="BF427" i="27"/>
  <c r="AU427" i="27"/>
  <c r="BF443" i="27"/>
  <c r="AU443" i="27"/>
  <c r="BF467" i="27"/>
  <c r="AU467" i="27"/>
  <c r="BF475" i="27"/>
  <c r="AU475" i="27"/>
  <c r="BF491" i="27"/>
  <c r="AU491" i="27"/>
  <c r="BF507" i="27"/>
  <c r="AU507" i="27"/>
  <c r="BF523" i="27"/>
  <c r="AU523" i="27"/>
  <c r="BF539" i="27"/>
  <c r="AU539" i="27"/>
  <c r="BF555" i="27"/>
  <c r="AU555" i="27"/>
  <c r="BF571" i="27"/>
  <c r="AU571" i="27"/>
  <c r="BF579" i="27"/>
  <c r="AU579" i="27"/>
  <c r="BF595" i="27"/>
  <c r="AU595" i="27"/>
  <c r="BF603" i="27"/>
  <c r="AU603" i="27"/>
  <c r="BF619" i="27"/>
  <c r="AU619" i="27"/>
  <c r="BF643" i="27"/>
  <c r="AU643" i="27"/>
  <c r="BF651" i="27"/>
  <c r="AU651" i="27"/>
  <c r="BF675" i="27"/>
  <c r="AU675" i="27"/>
  <c r="BF683" i="27"/>
  <c r="AU683" i="27"/>
  <c r="BF699" i="27"/>
  <c r="AU699" i="27"/>
  <c r="BF715" i="27"/>
  <c r="AU715" i="27"/>
  <c r="BF739" i="27"/>
  <c r="AU739" i="27"/>
  <c r="BF747" i="27"/>
  <c r="AU747" i="27"/>
  <c r="BF787" i="27"/>
  <c r="AU787" i="27"/>
  <c r="BF803" i="27"/>
  <c r="AU803" i="27"/>
  <c r="BF819" i="27"/>
  <c r="AU819" i="27"/>
  <c r="BF835" i="27"/>
  <c r="AU835" i="27"/>
  <c r="BF843" i="27"/>
  <c r="AU843" i="27"/>
  <c r="BF867" i="27"/>
  <c r="AU867" i="27"/>
  <c r="BF875" i="27"/>
  <c r="AU875" i="27"/>
  <c r="BF883" i="27"/>
  <c r="AU883" i="27"/>
  <c r="BF899" i="27"/>
  <c r="AU899" i="27"/>
  <c r="BF915" i="27"/>
  <c r="AU915" i="27"/>
  <c r="BF923" i="27"/>
  <c r="AU923" i="27"/>
  <c r="BF939" i="27"/>
  <c r="AU939" i="27"/>
  <c r="BF963" i="27"/>
  <c r="AU963" i="27"/>
  <c r="BF979" i="27"/>
  <c r="AU979" i="27"/>
  <c r="BF995" i="27"/>
  <c r="AU995" i="27"/>
  <c r="BF1003" i="27"/>
  <c r="AU1003" i="27"/>
  <c r="BF1019" i="27"/>
  <c r="AU1019" i="27"/>
  <c r="BF1035" i="27"/>
  <c r="AU1035" i="27"/>
  <c r="BF1040" i="27"/>
  <c r="AU1040" i="27"/>
  <c r="BF1050" i="27"/>
  <c r="AU1050" i="27"/>
  <c r="BF1069" i="27"/>
  <c r="AU1069" i="27"/>
  <c r="BF15" i="27"/>
  <c r="AU15" i="27"/>
  <c r="BF31" i="27"/>
  <c r="AU31" i="27"/>
  <c r="BF47" i="27"/>
  <c r="AU47" i="27"/>
  <c r="BF63" i="27"/>
  <c r="AU63" i="27"/>
  <c r="BF79" i="27"/>
  <c r="AU79" i="27"/>
  <c r="BF95" i="27"/>
  <c r="AU95" i="27"/>
  <c r="BF111" i="27"/>
  <c r="AU111" i="27"/>
  <c r="BF127" i="27"/>
  <c r="AU127" i="27"/>
  <c r="BF144" i="27"/>
  <c r="AU144" i="27"/>
  <c r="BF160" i="27"/>
  <c r="AU160" i="27"/>
  <c r="BF176" i="27"/>
  <c r="AU176" i="27"/>
  <c r="BF192" i="27"/>
  <c r="AU192" i="27"/>
  <c r="BF208" i="27"/>
  <c r="AU208" i="27"/>
  <c r="BF216" i="27"/>
  <c r="AU216" i="27"/>
  <c r="BF232" i="27"/>
  <c r="AU232" i="27"/>
  <c r="BF248" i="27"/>
  <c r="AU248" i="27"/>
  <c r="BF264" i="27"/>
  <c r="AU264" i="27"/>
  <c r="BF280" i="27"/>
  <c r="AU280" i="27"/>
  <c r="BF288" i="27"/>
  <c r="AU288" i="27"/>
  <c r="BF296" i="27"/>
  <c r="AU296" i="27"/>
  <c r="BF312" i="27"/>
  <c r="AU312" i="27"/>
  <c r="BF328" i="27"/>
  <c r="AU328" i="27"/>
  <c r="BF344" i="27"/>
  <c r="AU344" i="27"/>
  <c r="BF360" i="27"/>
  <c r="AU360" i="27"/>
  <c r="BF384" i="27"/>
  <c r="AU384" i="27"/>
  <c r="BF400" i="27"/>
  <c r="AU400" i="27"/>
  <c r="BF416" i="27"/>
  <c r="AU416" i="27"/>
  <c r="BF432" i="27"/>
  <c r="AU432" i="27"/>
  <c r="BF448" i="27"/>
  <c r="AU448" i="27"/>
  <c r="BF464" i="27"/>
  <c r="AU464" i="27"/>
  <c r="BF472" i="27"/>
  <c r="AU472" i="27"/>
  <c r="BF488" i="27"/>
  <c r="AU488" i="27"/>
  <c r="BF504" i="27"/>
  <c r="AU504" i="27"/>
  <c r="BF520" i="27"/>
  <c r="AU520" i="27"/>
  <c r="BF544" i="27"/>
  <c r="AU544" i="27"/>
  <c r="BF568" i="27"/>
  <c r="AU568" i="27"/>
  <c r="BF576" i="27"/>
  <c r="AU576" i="27"/>
  <c r="BF592" i="27"/>
  <c r="AU592" i="27"/>
  <c r="BF608" i="27"/>
  <c r="AU608" i="27"/>
  <c r="BF624" i="27"/>
  <c r="AU624" i="27"/>
  <c r="BF640" i="27"/>
  <c r="AU640" i="27"/>
  <c r="BF664" i="27"/>
  <c r="AU664" i="27"/>
  <c r="BF680" i="27"/>
  <c r="AU680" i="27"/>
  <c r="BF696" i="27"/>
  <c r="AU696" i="27"/>
  <c r="BF720" i="27"/>
  <c r="AU720" i="27"/>
  <c r="BF736" i="27"/>
  <c r="AU736" i="27"/>
  <c r="BF752" i="27"/>
  <c r="AU752" i="27"/>
  <c r="BF760" i="27"/>
  <c r="AU760" i="27"/>
  <c r="BF776" i="27"/>
  <c r="AU776" i="27"/>
  <c r="BF792" i="27"/>
  <c r="AU792" i="27"/>
  <c r="BF816" i="27"/>
  <c r="AU816" i="27"/>
  <c r="BF832" i="27"/>
  <c r="AU832" i="27"/>
  <c r="BF856" i="27"/>
  <c r="AU856" i="27"/>
  <c r="BF872" i="27"/>
  <c r="AU872" i="27"/>
  <c r="BF888" i="27"/>
  <c r="AU888" i="27"/>
  <c r="BF912" i="27"/>
  <c r="AU912" i="27"/>
  <c r="BF920" i="27"/>
  <c r="AU920" i="27"/>
  <c r="BF936" i="27"/>
  <c r="AU936" i="27"/>
  <c r="BF944" i="27"/>
  <c r="AU944" i="27"/>
  <c r="BF952" i="27"/>
  <c r="AU952" i="27"/>
  <c r="BF968" i="27"/>
  <c r="AU968" i="27"/>
  <c r="BF984" i="27"/>
  <c r="AU984" i="27"/>
  <c r="BF1008" i="27"/>
  <c r="AU1008" i="27"/>
  <c r="BF1032" i="27"/>
  <c r="AU1032" i="27"/>
  <c r="BF1038" i="27"/>
  <c r="AU1038" i="27"/>
  <c r="BF1047" i="27"/>
  <c r="AU1047" i="27"/>
  <c r="BF1074" i="27"/>
  <c r="AU1074" i="27"/>
  <c r="BF12" i="27"/>
  <c r="AU12" i="27"/>
  <c r="BF28" i="27"/>
  <c r="AU28" i="27"/>
  <c r="BF44" i="27"/>
  <c r="AU44" i="27"/>
  <c r="BF52" i="27"/>
  <c r="AU52" i="27"/>
  <c r="BF60" i="27"/>
  <c r="AU60" i="27"/>
  <c r="BF92" i="27"/>
  <c r="AU92" i="27"/>
  <c r="BF108" i="27"/>
  <c r="AU108" i="27"/>
  <c r="BF124" i="27"/>
  <c r="AU124" i="27"/>
  <c r="BF141" i="27"/>
  <c r="AU141" i="27"/>
  <c r="BF157" i="27"/>
  <c r="AU157" i="27"/>
  <c r="BF173" i="27"/>
  <c r="AU173" i="27"/>
  <c r="BF189" i="27"/>
  <c r="AU189" i="27"/>
  <c r="BF205" i="27"/>
  <c r="AU205" i="27"/>
  <c r="BF221" i="27"/>
  <c r="AU221" i="27"/>
  <c r="BF237" i="27"/>
  <c r="AU237" i="27"/>
  <c r="BF253" i="27"/>
  <c r="AU253" i="27"/>
  <c r="BF293" i="27"/>
  <c r="AU293" i="27"/>
  <c r="BF309" i="27"/>
  <c r="AU309" i="27"/>
  <c r="BF325" i="27"/>
  <c r="AU325" i="27"/>
  <c r="BF341" i="27"/>
  <c r="AU341" i="27"/>
  <c r="BF357" i="27"/>
  <c r="AU357" i="27"/>
  <c r="BF373" i="27"/>
  <c r="AU373" i="27"/>
  <c r="BF397" i="27"/>
  <c r="AU397" i="27"/>
  <c r="BF413" i="27"/>
  <c r="AU413" i="27"/>
  <c r="BF429" i="27"/>
  <c r="AU429" i="27"/>
  <c r="BF453" i="27"/>
  <c r="AU453" i="27"/>
  <c r="BF469" i="27"/>
  <c r="AU469" i="27"/>
  <c r="BF485" i="27"/>
  <c r="AU485" i="27"/>
  <c r="BF501" i="27"/>
  <c r="AU501" i="27"/>
  <c r="BF517" i="27"/>
  <c r="AU517" i="27"/>
  <c r="BF533" i="27"/>
  <c r="AU533" i="27"/>
  <c r="BF541" i="27"/>
  <c r="AU541" i="27"/>
  <c r="BF557" i="27"/>
  <c r="AU557" i="27"/>
  <c r="BF573" i="27"/>
  <c r="AU573" i="27"/>
  <c r="BF589" i="27"/>
  <c r="AU589" i="27"/>
  <c r="BF613" i="27"/>
  <c r="AU613" i="27"/>
  <c r="BF629" i="27"/>
  <c r="AU629" i="27"/>
  <c r="BF645" i="27"/>
  <c r="AU645" i="27"/>
  <c r="BF661" i="27"/>
  <c r="AU661" i="27"/>
  <c r="BF677" i="27"/>
  <c r="AU677" i="27"/>
  <c r="BF685" i="27"/>
  <c r="AU685" i="27"/>
  <c r="BF701" i="27"/>
  <c r="AU701" i="27"/>
  <c r="BF717" i="27"/>
  <c r="AU717" i="27"/>
  <c r="BF733" i="27"/>
  <c r="AU733" i="27"/>
  <c r="BF741" i="27"/>
  <c r="AU741" i="27"/>
  <c r="BF773" i="27"/>
  <c r="AU773" i="27"/>
  <c r="BF789" i="27"/>
  <c r="AU789" i="27"/>
  <c r="BF805" i="27"/>
  <c r="AU805" i="27"/>
  <c r="BF821" i="27"/>
  <c r="AU821" i="27"/>
  <c r="BF845" i="27"/>
  <c r="AU845" i="27"/>
  <c r="BF869" i="27"/>
  <c r="AU869" i="27"/>
  <c r="BF885" i="27"/>
  <c r="AU885" i="27"/>
  <c r="BF901" i="27"/>
  <c r="AU901" i="27"/>
  <c r="BF917" i="27"/>
  <c r="AU917" i="27"/>
  <c r="BF941" i="27"/>
  <c r="AU941" i="27"/>
  <c r="BF949" i="27"/>
  <c r="AU949" i="27"/>
  <c r="BF965" i="27"/>
  <c r="AU965" i="27"/>
  <c r="BF981" i="27"/>
  <c r="AU981" i="27"/>
  <c r="BF997" i="27"/>
  <c r="AU997" i="27"/>
  <c r="BF1013" i="27"/>
  <c r="AU1013" i="27"/>
  <c r="BF1021" i="27"/>
  <c r="AU1021" i="27"/>
  <c r="BF1043" i="27"/>
  <c r="AU1043" i="27"/>
  <c r="BF1053" i="27"/>
  <c r="AU1053" i="27"/>
  <c r="BF1062" i="27"/>
  <c r="AU1062" i="27"/>
  <c r="BF9" i="27"/>
  <c r="AU9" i="27"/>
  <c r="BF25" i="27"/>
  <c r="AU25" i="27"/>
  <c r="BF33" i="27"/>
  <c r="AU33" i="27"/>
  <c r="BF81" i="27"/>
  <c r="AU81" i="27"/>
  <c r="BF105" i="27"/>
  <c r="AU105" i="27"/>
  <c r="BF129" i="27"/>
  <c r="AU129" i="27"/>
  <c r="BF170" i="27"/>
  <c r="AU170" i="27"/>
  <c r="BF194" i="27"/>
  <c r="AU194" i="27"/>
  <c r="BF218" i="27"/>
  <c r="AU218" i="27"/>
  <c r="BF242" i="27"/>
  <c r="AU242" i="27"/>
  <c r="BF274" i="27"/>
  <c r="AU274" i="27"/>
  <c r="BF306" i="27"/>
  <c r="AU306" i="27"/>
  <c r="BF314" i="27"/>
  <c r="AU314" i="27"/>
  <c r="BF338" i="27"/>
  <c r="AU338" i="27"/>
  <c r="BF362" i="27"/>
  <c r="AU362" i="27"/>
  <c r="BF386" i="27"/>
  <c r="AU386" i="27"/>
  <c r="BF410" i="27"/>
  <c r="AU410" i="27"/>
  <c r="BF442" i="27"/>
  <c r="AU442" i="27"/>
  <c r="BF450" i="27"/>
  <c r="AU450" i="27"/>
  <c r="BF490" i="27"/>
  <c r="AU490" i="27"/>
  <c r="BF514" i="27"/>
  <c r="AU514" i="27"/>
  <c r="BF522" i="27"/>
  <c r="AU522" i="27"/>
  <c r="BF530" i="27"/>
  <c r="AU530" i="27"/>
  <c r="BF554" i="27"/>
  <c r="AU554" i="27"/>
  <c r="BF570" i="27"/>
  <c r="AU570" i="27"/>
  <c r="BF578" i="27"/>
  <c r="AU578" i="27"/>
  <c r="BF602" i="27"/>
  <c r="AU602" i="27"/>
  <c r="BF626" i="27"/>
  <c r="AU626" i="27"/>
  <c r="BF634" i="27"/>
  <c r="AU634" i="27"/>
  <c r="BF658" i="27"/>
  <c r="AU658" i="27"/>
  <c r="BF682" i="27"/>
  <c r="AU682" i="27"/>
  <c r="BF698" i="27"/>
  <c r="AU698" i="27"/>
  <c r="BF722" i="27"/>
  <c r="AU722" i="27"/>
  <c r="BF746" i="27"/>
  <c r="AU746" i="27"/>
  <c r="BF794" i="27"/>
  <c r="AU794" i="27"/>
  <c r="BF818" i="27"/>
  <c r="AU818" i="27"/>
  <c r="BF842" i="27"/>
  <c r="AU842" i="27"/>
  <c r="BF874" i="27"/>
  <c r="AU874" i="27"/>
  <c r="BF906" i="27"/>
  <c r="AU906" i="27"/>
  <c r="BF922" i="27"/>
  <c r="AU922" i="27"/>
  <c r="BF938" i="27"/>
  <c r="AU938" i="27"/>
  <c r="BF954" i="27"/>
  <c r="AU954" i="27"/>
  <c r="BF970" i="27"/>
  <c r="AU970" i="27"/>
  <c r="BF986" i="27"/>
  <c r="AU986" i="27"/>
  <c r="BF1026" i="27"/>
  <c r="AU1026" i="27"/>
  <c r="BF1076" i="27"/>
  <c r="AU1076" i="27"/>
  <c r="BF11" i="27"/>
  <c r="AU11" i="27"/>
  <c r="BF19" i="27"/>
  <c r="AU19" i="27"/>
  <c r="BF27" i="27"/>
  <c r="AU27" i="27"/>
  <c r="BF35" i="27"/>
  <c r="AU35" i="27"/>
  <c r="BF43" i="27"/>
  <c r="AU43" i="27"/>
  <c r="BF51" i="27"/>
  <c r="AU51" i="27"/>
  <c r="BF59" i="27"/>
  <c r="AU59" i="27"/>
  <c r="BF67" i="27"/>
  <c r="AU67" i="27"/>
  <c r="BF75" i="27"/>
  <c r="AU75" i="27"/>
  <c r="BF83" i="27"/>
  <c r="AU83" i="27"/>
  <c r="BF91" i="27"/>
  <c r="AU91" i="27"/>
  <c r="BF99" i="27"/>
  <c r="AU99" i="27"/>
  <c r="BF107" i="27"/>
  <c r="AU107" i="27"/>
  <c r="BF115" i="27"/>
  <c r="AU115" i="27"/>
  <c r="BF123" i="27"/>
  <c r="AU123" i="27"/>
  <c r="BF131" i="27"/>
  <c r="AU131" i="27"/>
  <c r="BF140" i="27"/>
  <c r="AU140" i="27"/>
  <c r="BF148" i="27"/>
  <c r="AU148" i="27"/>
  <c r="BF156" i="27"/>
  <c r="AU156" i="27"/>
  <c r="BF164" i="27"/>
  <c r="AU164" i="27"/>
  <c r="BF172" i="27"/>
  <c r="AU172" i="27"/>
  <c r="BF180" i="27"/>
  <c r="AU180" i="27"/>
  <c r="BF188" i="27"/>
  <c r="AU188" i="27"/>
  <c r="BF196" i="27"/>
  <c r="AU196" i="27"/>
  <c r="BF204" i="27"/>
  <c r="AU204" i="27"/>
  <c r="BF212" i="27"/>
  <c r="AU212" i="27"/>
  <c r="BF220" i="27"/>
  <c r="AU220" i="27"/>
  <c r="BF228" i="27"/>
  <c r="AU228" i="27"/>
  <c r="BF236" i="27"/>
  <c r="AU236" i="27"/>
  <c r="BF244" i="27"/>
  <c r="AU244" i="27"/>
  <c r="BF252" i="27"/>
  <c r="AU252" i="27"/>
  <c r="BF260" i="27"/>
  <c r="AU260" i="27"/>
  <c r="BF268" i="27"/>
  <c r="AU268" i="27"/>
  <c r="BF276" i="27"/>
  <c r="AU276" i="27"/>
  <c r="BF284" i="27"/>
  <c r="AU284" i="27"/>
  <c r="BF292" i="27"/>
  <c r="AU292" i="27"/>
  <c r="BF300" i="27"/>
  <c r="AU300" i="27"/>
  <c r="BF308" i="27"/>
  <c r="AU308" i="27"/>
  <c r="BF316" i="27"/>
  <c r="AU316" i="27"/>
  <c r="BF324" i="27"/>
  <c r="AU324" i="27"/>
  <c r="BF332" i="27"/>
  <c r="AU332" i="27"/>
  <c r="BF340" i="27"/>
  <c r="AU340" i="27"/>
  <c r="BF348" i="27"/>
  <c r="AU348" i="27"/>
  <c r="BF356" i="27"/>
  <c r="AU356" i="27"/>
  <c r="BF364" i="27"/>
  <c r="AU364" i="27"/>
  <c r="BF372" i="27"/>
  <c r="AU372" i="27"/>
  <c r="BF380" i="27"/>
  <c r="AU380" i="27"/>
  <c r="BF388" i="27"/>
  <c r="AU388" i="27"/>
  <c r="BF396" i="27"/>
  <c r="AU396" i="27"/>
  <c r="BF404" i="27"/>
  <c r="AU404" i="27"/>
  <c r="BF412" i="27"/>
  <c r="AU412" i="27"/>
  <c r="BF420" i="27"/>
  <c r="AU420" i="27"/>
  <c r="BF428" i="27"/>
  <c r="AU428" i="27"/>
  <c r="BF436" i="27"/>
  <c r="AU436" i="27"/>
  <c r="BF444" i="27"/>
  <c r="AU444" i="27"/>
  <c r="BF452" i="27"/>
  <c r="AU452" i="27"/>
  <c r="BF460" i="27"/>
  <c r="AU460" i="27"/>
  <c r="BF468" i="27"/>
  <c r="AU468" i="27"/>
  <c r="BF476" i="27"/>
  <c r="AU476" i="27"/>
  <c r="BF484" i="27"/>
  <c r="AU484" i="27"/>
  <c r="BF492" i="27"/>
  <c r="AU492" i="27"/>
  <c r="BF500" i="27"/>
  <c r="AU500" i="27"/>
  <c r="BF508" i="27"/>
  <c r="AU508" i="27"/>
  <c r="BF516" i="27"/>
  <c r="AU516" i="27"/>
  <c r="BF524" i="27"/>
  <c r="AU524" i="27"/>
  <c r="BF532" i="27"/>
  <c r="AU532" i="27"/>
  <c r="BF540" i="27"/>
  <c r="AU540" i="27"/>
  <c r="BF548" i="27"/>
  <c r="AU548" i="27"/>
  <c r="BF556" i="27"/>
  <c r="AU556" i="27"/>
  <c r="BF564" i="27"/>
  <c r="AU564" i="27"/>
  <c r="BF572" i="27"/>
  <c r="AU572" i="27"/>
  <c r="BF580" i="27"/>
  <c r="AU580" i="27"/>
  <c r="BF588" i="27"/>
  <c r="AU588" i="27"/>
  <c r="BF596" i="27"/>
  <c r="AU596" i="27"/>
  <c r="BF604" i="27"/>
  <c r="AU604" i="27"/>
  <c r="BF612" i="27"/>
  <c r="AU612" i="27"/>
  <c r="BF620" i="27"/>
  <c r="AU620" i="27"/>
  <c r="BF628" i="27"/>
  <c r="AU628" i="27"/>
  <c r="BF636" i="27"/>
  <c r="AU636" i="27"/>
  <c r="BF644" i="27"/>
  <c r="AU644" i="27"/>
  <c r="BF652" i="27"/>
  <c r="AU652" i="27"/>
  <c r="BF660" i="27"/>
  <c r="AU660" i="27"/>
  <c r="BF668" i="27"/>
  <c r="AU668" i="27"/>
  <c r="BF676" i="27"/>
  <c r="AU676" i="27"/>
  <c r="BF684" i="27"/>
  <c r="AU684" i="27"/>
  <c r="BF692" i="27"/>
  <c r="AU692" i="27"/>
  <c r="BF700" i="27"/>
  <c r="AU700" i="27"/>
  <c r="BF708" i="27"/>
  <c r="AU708" i="27"/>
  <c r="BF716" i="27"/>
  <c r="AU716" i="27"/>
  <c r="BF724" i="27"/>
  <c r="AU724" i="27"/>
  <c r="BF732" i="27"/>
  <c r="AU732" i="27"/>
  <c r="BF740" i="27"/>
  <c r="AU740" i="27"/>
  <c r="BF748" i="27"/>
  <c r="AU748" i="27"/>
  <c r="BF756" i="27"/>
  <c r="AU756" i="27"/>
  <c r="BF764" i="27"/>
  <c r="AU764" i="27"/>
  <c r="BF772" i="27"/>
  <c r="AU772" i="27"/>
  <c r="BF780" i="27"/>
  <c r="AU780" i="27"/>
  <c r="BF788" i="27"/>
  <c r="AU788" i="27"/>
  <c r="BF796" i="27"/>
  <c r="AU796" i="27"/>
  <c r="BF804" i="27"/>
  <c r="AU804" i="27"/>
  <c r="BF812" i="27"/>
  <c r="AU812" i="27"/>
  <c r="BF820" i="27"/>
  <c r="AU820" i="27"/>
  <c r="BF828" i="27"/>
  <c r="AU828" i="27"/>
  <c r="BF836" i="27"/>
  <c r="AU836" i="27"/>
  <c r="BF844" i="27"/>
  <c r="AU844" i="27"/>
  <c r="BF852" i="27"/>
  <c r="AU852" i="27"/>
  <c r="BF860" i="27"/>
  <c r="AU860" i="27"/>
  <c r="BF868" i="27"/>
  <c r="AU868" i="27"/>
  <c r="BF876" i="27"/>
  <c r="AU876" i="27"/>
  <c r="BF884" i="27"/>
  <c r="AU884" i="27"/>
  <c r="BF892" i="27"/>
  <c r="AU892" i="27"/>
  <c r="BF900" i="27"/>
  <c r="AU900" i="27"/>
  <c r="BF908" i="27"/>
  <c r="AU908" i="27"/>
  <c r="BF916" i="27"/>
  <c r="AU916" i="27"/>
  <c r="BF924" i="27"/>
  <c r="AU924" i="27"/>
  <c r="BF932" i="27"/>
  <c r="AU932" i="27"/>
  <c r="BF940" i="27"/>
  <c r="AU940" i="27"/>
  <c r="BF948" i="27"/>
  <c r="AU948" i="27"/>
  <c r="BF956" i="27"/>
  <c r="AU956" i="27"/>
  <c r="BF964" i="27"/>
  <c r="AU964" i="27"/>
  <c r="BF972" i="27"/>
  <c r="AU972" i="27"/>
  <c r="BF980" i="27"/>
  <c r="AU980" i="27"/>
  <c r="BF988" i="27"/>
  <c r="AU988" i="27"/>
  <c r="BF996" i="27"/>
  <c r="AU996" i="27"/>
  <c r="BF1004" i="27"/>
  <c r="AU1004" i="27"/>
  <c r="BF1012" i="27"/>
  <c r="AU1012" i="27"/>
  <c r="BF1020" i="27"/>
  <c r="AU1020" i="27"/>
  <c r="BF1028" i="27"/>
  <c r="AU1028" i="27"/>
  <c r="BF1036" i="27"/>
  <c r="AU1036" i="27"/>
  <c r="BF1042" i="27"/>
  <c r="AU1042" i="27"/>
  <c r="BF1052" i="27"/>
  <c r="AU1052" i="27"/>
  <c r="BF1061" i="27"/>
  <c r="AU1061" i="27"/>
  <c r="BF1070" i="27"/>
  <c r="AU1070" i="27"/>
  <c r="BF1078" i="27"/>
  <c r="AU1078" i="27"/>
  <c r="BF13" i="27"/>
  <c r="AU13" i="27"/>
  <c r="BF29" i="27"/>
  <c r="AU29" i="27"/>
  <c r="BF37" i="27"/>
  <c r="AU37" i="27"/>
  <c r="BF69" i="27"/>
  <c r="AU69" i="27"/>
  <c r="BF77" i="27"/>
  <c r="AU77" i="27"/>
  <c r="BF93" i="27"/>
  <c r="AU93" i="27"/>
  <c r="BF117" i="27"/>
  <c r="AU117" i="27"/>
  <c r="BF142" i="27"/>
  <c r="AU142" i="27"/>
  <c r="BF166" i="27"/>
  <c r="AU166" i="27"/>
  <c r="BF174" i="27"/>
  <c r="AU174" i="27"/>
  <c r="BF198" i="27"/>
  <c r="AU198" i="27"/>
  <c r="BF222" i="27"/>
  <c r="AU222" i="27"/>
  <c r="BF246" i="27"/>
  <c r="AU246" i="27"/>
  <c r="BF270" i="27"/>
  <c r="AU270" i="27"/>
  <c r="BF294" i="27"/>
  <c r="AU294" i="27"/>
  <c r="BF334" i="27"/>
  <c r="AU334" i="27"/>
  <c r="BF358" i="27"/>
  <c r="AU358" i="27"/>
  <c r="BF382" i="27"/>
  <c r="AU382" i="27"/>
  <c r="BF422" i="27"/>
  <c r="AU422" i="27"/>
  <c r="BF446" i="27"/>
  <c r="AU446" i="27"/>
  <c r="BF470" i="27"/>
  <c r="AU470" i="27"/>
  <c r="BF494" i="27"/>
  <c r="AU494" i="27"/>
  <c r="BF526" i="27"/>
  <c r="AU526" i="27"/>
  <c r="BF566" i="27"/>
  <c r="AU566" i="27"/>
  <c r="BF574" i="27"/>
  <c r="AU574" i="27"/>
  <c r="BF598" i="27"/>
  <c r="AU598" i="27"/>
  <c r="BF662" i="27"/>
  <c r="AU662" i="27"/>
  <c r="BF670" i="27"/>
  <c r="AU670" i="27"/>
  <c r="BF694" i="27"/>
  <c r="AU694" i="27"/>
  <c r="BF718" i="27"/>
  <c r="AU718" i="27"/>
  <c r="BF734" i="27"/>
  <c r="AU734" i="27"/>
  <c r="BF758" i="27"/>
  <c r="AU758" i="27"/>
  <c r="BF774" i="27"/>
  <c r="AU774" i="27"/>
  <c r="BF798" i="27"/>
  <c r="AU798" i="27"/>
  <c r="BF822" i="27"/>
  <c r="AU822" i="27"/>
  <c r="BF846" i="27"/>
  <c r="AU846" i="27"/>
  <c r="BF870" i="27"/>
  <c r="AU870" i="27"/>
  <c r="BF894" i="27"/>
  <c r="AU894" i="27"/>
  <c r="BF958" i="27"/>
  <c r="AU958" i="27"/>
  <c r="BF966" i="27"/>
  <c r="AU966" i="27"/>
  <c r="BF974" i="27"/>
  <c r="AU974" i="27"/>
  <c r="BF990" i="27"/>
  <c r="AU990" i="27"/>
  <c r="BF1006" i="27"/>
  <c r="AU1006" i="27"/>
  <c r="BF1022" i="27"/>
  <c r="AU1022" i="27"/>
  <c r="BF1064" i="27"/>
  <c r="AU1064" i="27"/>
  <c r="BF1080" i="27"/>
  <c r="AU1080" i="27"/>
  <c r="BF18" i="27"/>
  <c r="AU18" i="27"/>
  <c r="BF42" i="27"/>
  <c r="AU42" i="27"/>
  <c r="BF98" i="27"/>
  <c r="AU98" i="27"/>
  <c r="BF106" i="27"/>
  <c r="AU106" i="27"/>
  <c r="BF163" i="27"/>
  <c r="AU163" i="27"/>
  <c r="BF187" i="27"/>
  <c r="AU187" i="27"/>
  <c r="BF211" i="27"/>
  <c r="AU211" i="27"/>
  <c r="BF235" i="27"/>
  <c r="AU235" i="27"/>
  <c r="BF259" i="27"/>
  <c r="AU259" i="27"/>
  <c r="BF283" i="27"/>
  <c r="AU283" i="27"/>
  <c r="BF299" i="27"/>
  <c r="AU299" i="27"/>
  <c r="BF323" i="27"/>
  <c r="AU323" i="27"/>
  <c r="BF347" i="27"/>
  <c r="AU347" i="27"/>
  <c r="BF371" i="27"/>
  <c r="AU371" i="27"/>
  <c r="BF379" i="27"/>
  <c r="AU379" i="27"/>
  <c r="BF403" i="27"/>
  <c r="AU403" i="27"/>
  <c r="BF419" i="27"/>
  <c r="AU419" i="27"/>
  <c r="BF435" i="27"/>
  <c r="AU435" i="27"/>
  <c r="BF451" i="27"/>
  <c r="AU451" i="27"/>
  <c r="BF459" i="27"/>
  <c r="AU459" i="27"/>
  <c r="BF483" i="27"/>
  <c r="AU483" i="27"/>
  <c r="BF499" i="27"/>
  <c r="AU499" i="27"/>
  <c r="BF515" i="27"/>
  <c r="AU515" i="27"/>
  <c r="BF531" i="27"/>
  <c r="AU531" i="27"/>
  <c r="BF547" i="27"/>
  <c r="AU547" i="27"/>
  <c r="BF563" i="27"/>
  <c r="AU563" i="27"/>
  <c r="BF587" i="27"/>
  <c r="AU587" i="27"/>
  <c r="BF611" i="27"/>
  <c r="AU611" i="27"/>
  <c r="BF627" i="27"/>
  <c r="AU627" i="27"/>
  <c r="BF635" i="27"/>
  <c r="AU635" i="27"/>
  <c r="BF659" i="27"/>
  <c r="AU659" i="27"/>
  <c r="BF667" i="27"/>
  <c r="AU667" i="27"/>
  <c r="BF691" i="27"/>
  <c r="AU691" i="27"/>
  <c r="BF707" i="27"/>
  <c r="AU707" i="27"/>
  <c r="BF723" i="27"/>
  <c r="AU723" i="27"/>
  <c r="BF731" i="27"/>
  <c r="AU731" i="27"/>
  <c r="BF755" i="27"/>
  <c r="AU755" i="27"/>
  <c r="BF763" i="27"/>
  <c r="AU763" i="27"/>
  <c r="BF771" i="27"/>
  <c r="AU771" i="27"/>
  <c r="BF779" i="27"/>
  <c r="AU779" i="27"/>
  <c r="BF795" i="27"/>
  <c r="AU795" i="27"/>
  <c r="BF811" i="27"/>
  <c r="AU811" i="27"/>
  <c r="BF827" i="27"/>
  <c r="AU827" i="27"/>
  <c r="BF851" i="27"/>
  <c r="AU851" i="27"/>
  <c r="BF859" i="27"/>
  <c r="AU859" i="27"/>
  <c r="BF891" i="27"/>
  <c r="AU891" i="27"/>
  <c r="BF907" i="27"/>
  <c r="AU907" i="27"/>
  <c r="BF931" i="27"/>
  <c r="AU931" i="27"/>
  <c r="BF947" i="27"/>
  <c r="AU947" i="27"/>
  <c r="BF955" i="27"/>
  <c r="AU955" i="27"/>
  <c r="BF971" i="27"/>
  <c r="AU971" i="27"/>
  <c r="BF987" i="27"/>
  <c r="AU987" i="27"/>
  <c r="BF1011" i="27"/>
  <c r="AU1011" i="27"/>
  <c r="BF1027" i="27"/>
  <c r="AU1027" i="27"/>
  <c r="BF1060" i="27"/>
  <c r="AU1060" i="27"/>
  <c r="BF1077" i="27"/>
  <c r="AU1077" i="27"/>
  <c r="BF7" i="27"/>
  <c r="AU7" i="27"/>
  <c r="BF23" i="27"/>
  <c r="AU23" i="27"/>
  <c r="BF39" i="27"/>
  <c r="AU39" i="27"/>
  <c r="BF55" i="27"/>
  <c r="AU55" i="27"/>
  <c r="BF71" i="27"/>
  <c r="AU71" i="27"/>
  <c r="BF87" i="27"/>
  <c r="AU87" i="27"/>
  <c r="BF103" i="27"/>
  <c r="AU103" i="27"/>
  <c r="BF119" i="27"/>
  <c r="AU119" i="27"/>
  <c r="BF135" i="27"/>
  <c r="AU135" i="27"/>
  <c r="BF152" i="27"/>
  <c r="AU152" i="27"/>
  <c r="BF168" i="27"/>
  <c r="AU168" i="27"/>
  <c r="BF184" i="27"/>
  <c r="AU184" i="27"/>
  <c r="BF200" i="27"/>
  <c r="AU200" i="27"/>
  <c r="BF224" i="27"/>
  <c r="AU224" i="27"/>
  <c r="BF240" i="27"/>
  <c r="AU240" i="27"/>
  <c r="BF256" i="27"/>
  <c r="AU256" i="27"/>
  <c r="BF272" i="27"/>
  <c r="AU272" i="27"/>
  <c r="BF304" i="27"/>
  <c r="AU304" i="27"/>
  <c r="BF320" i="27"/>
  <c r="AU320" i="27"/>
  <c r="BF336" i="27"/>
  <c r="AU336" i="27"/>
  <c r="BF352" i="27"/>
  <c r="AU352" i="27"/>
  <c r="BF368" i="27"/>
  <c r="AU368" i="27"/>
  <c r="BF376" i="27"/>
  <c r="AU376" i="27"/>
  <c r="BF392" i="27"/>
  <c r="AU392" i="27"/>
  <c r="BF408" i="27"/>
  <c r="AU408" i="27"/>
  <c r="BF424" i="27"/>
  <c r="AU424" i="27"/>
  <c r="BF440" i="27"/>
  <c r="AU440" i="27"/>
  <c r="BF456" i="27"/>
  <c r="AU456" i="27"/>
  <c r="BF480" i="27"/>
  <c r="AU480" i="27"/>
  <c r="BF496" i="27"/>
  <c r="AU496" i="27"/>
  <c r="BF512" i="27"/>
  <c r="AU512" i="27"/>
  <c r="BF528" i="27"/>
  <c r="AU528" i="27"/>
  <c r="BF536" i="27"/>
  <c r="AU536" i="27"/>
  <c r="BF552" i="27"/>
  <c r="AU552" i="27"/>
  <c r="BF560" i="27"/>
  <c r="AU560" i="27"/>
  <c r="BF584" i="27"/>
  <c r="AU584" i="27"/>
  <c r="BF600" i="27"/>
  <c r="AU600" i="27"/>
  <c r="BF616" i="27"/>
  <c r="AU616" i="27"/>
  <c r="BF632" i="27"/>
  <c r="AU632" i="27"/>
  <c r="BF648" i="27"/>
  <c r="AU648" i="27"/>
  <c r="BF656" i="27"/>
  <c r="AU656" i="27"/>
  <c r="BF672" i="27"/>
  <c r="AU672" i="27"/>
  <c r="BF688" i="27"/>
  <c r="AU688" i="27"/>
  <c r="BF704" i="27"/>
  <c r="AU704" i="27"/>
  <c r="BF712" i="27"/>
  <c r="AU712" i="27"/>
  <c r="BF728" i="27"/>
  <c r="AU728" i="27"/>
  <c r="BF744" i="27"/>
  <c r="AU744" i="27"/>
  <c r="BF768" i="27"/>
  <c r="AU768" i="27"/>
  <c r="BF784" i="27"/>
  <c r="AU784" i="27"/>
  <c r="BF800" i="27"/>
  <c r="AU800" i="27"/>
  <c r="BF808" i="27"/>
  <c r="AU808" i="27"/>
  <c r="BF824" i="27"/>
  <c r="AU824" i="27"/>
  <c r="BF840" i="27"/>
  <c r="AU840" i="27"/>
  <c r="BF848" i="27"/>
  <c r="AU848" i="27"/>
  <c r="BF864" i="27"/>
  <c r="AU864" i="27"/>
  <c r="BF880" i="27"/>
  <c r="AU880" i="27"/>
  <c r="BF896" i="27"/>
  <c r="AU896" i="27"/>
  <c r="BF904" i="27"/>
  <c r="AU904" i="27"/>
  <c r="BF928" i="27"/>
  <c r="AU928" i="27"/>
  <c r="BF960" i="27"/>
  <c r="AU960" i="27"/>
  <c r="BF976" i="27"/>
  <c r="AU976" i="27"/>
  <c r="BF992" i="27"/>
  <c r="AU992" i="27"/>
  <c r="BF1000" i="27"/>
  <c r="AU1000" i="27"/>
  <c r="BF1016" i="27"/>
  <c r="AU1016" i="27"/>
  <c r="BF1024" i="27"/>
  <c r="AU1024" i="27"/>
  <c r="BF1056" i="27"/>
  <c r="AU1056" i="27"/>
  <c r="BF1066" i="27"/>
  <c r="AU1066" i="27"/>
  <c r="BF1087" i="27"/>
  <c r="AU1087" i="27"/>
  <c r="BF4" i="27"/>
  <c r="AU4" i="27"/>
  <c r="BF20" i="27"/>
  <c r="AU20" i="27"/>
  <c r="BF36" i="27"/>
  <c r="AU36" i="27"/>
  <c r="BF68" i="27"/>
  <c r="AU68" i="27"/>
  <c r="BF76" i="27"/>
  <c r="AU76" i="27"/>
  <c r="BF84" i="27"/>
  <c r="AU84" i="27"/>
  <c r="BF100" i="27"/>
  <c r="AU100" i="27"/>
  <c r="BF116" i="27"/>
  <c r="AU116" i="27"/>
  <c r="BF132" i="27"/>
  <c r="AU132" i="27"/>
  <c r="BF149" i="27"/>
  <c r="AU149" i="27"/>
  <c r="BF165" i="27"/>
  <c r="AU165" i="27"/>
  <c r="BF181" i="27"/>
  <c r="AU181" i="27"/>
  <c r="BF197" i="27"/>
  <c r="AU197" i="27"/>
  <c r="BF213" i="27"/>
  <c r="AU213" i="27"/>
  <c r="BF229" i="27"/>
  <c r="AU229" i="27"/>
  <c r="BF245" i="27"/>
  <c r="AU245" i="27"/>
  <c r="BF261" i="27"/>
  <c r="AU261" i="27"/>
  <c r="BF269" i="27"/>
  <c r="AU269" i="27"/>
  <c r="BF277" i="27"/>
  <c r="AU277" i="27"/>
  <c r="BF285" i="27"/>
  <c r="AU285" i="27"/>
  <c r="BF301" i="27"/>
  <c r="AU301" i="27"/>
  <c r="BF317" i="27"/>
  <c r="AU317" i="27"/>
  <c r="BF333" i="27"/>
  <c r="AU333" i="27"/>
  <c r="BF349" i="27"/>
  <c r="AU349" i="27"/>
  <c r="BF365" i="27"/>
  <c r="AU365" i="27"/>
  <c r="BF381" i="27"/>
  <c r="AU381" i="27"/>
  <c r="BF389" i="27"/>
  <c r="AU389" i="27"/>
  <c r="BF405" i="27"/>
  <c r="AU405" i="27"/>
  <c r="BF421" i="27"/>
  <c r="AU421" i="27"/>
  <c r="BF437" i="27"/>
  <c r="AU437" i="27"/>
  <c r="BF445" i="27"/>
  <c r="AU445" i="27"/>
  <c r="BF461" i="27"/>
  <c r="AU461" i="27"/>
  <c r="BF477" i="27"/>
  <c r="AU477" i="27"/>
  <c r="BF493" i="27"/>
  <c r="AU493" i="27"/>
  <c r="BF509" i="27"/>
  <c r="AU509" i="27"/>
  <c r="BF525" i="27"/>
  <c r="AU525" i="27"/>
  <c r="BF549" i="27"/>
  <c r="AU549" i="27"/>
  <c r="BF565" i="27"/>
  <c r="AU565" i="27"/>
  <c r="BF581" i="27"/>
  <c r="AU581" i="27"/>
  <c r="BF597" i="27"/>
  <c r="AU597" i="27"/>
  <c r="BF605" i="27"/>
  <c r="AU605" i="27"/>
  <c r="BF621" i="27"/>
  <c r="AU621" i="27"/>
  <c r="BF637" i="27"/>
  <c r="AU637" i="27"/>
  <c r="BF653" i="27"/>
  <c r="AU653" i="27"/>
  <c r="BF669" i="27"/>
  <c r="AU669" i="27"/>
  <c r="BF693" i="27"/>
  <c r="AU693" i="27"/>
  <c r="BF709" i="27"/>
  <c r="AU709" i="27"/>
  <c r="BF725" i="27"/>
  <c r="AU725" i="27"/>
  <c r="BF749" i="27"/>
  <c r="AU749" i="27"/>
  <c r="BF757" i="27"/>
  <c r="AU757" i="27"/>
  <c r="BF765" i="27"/>
  <c r="AU765" i="27"/>
  <c r="BF781" i="27"/>
  <c r="AU781" i="27"/>
  <c r="BF797" i="27"/>
  <c r="AU797" i="27"/>
  <c r="BF813" i="27"/>
  <c r="AU813" i="27"/>
  <c r="BF829" i="27"/>
  <c r="AU829" i="27"/>
  <c r="BF837" i="27"/>
  <c r="AU837" i="27"/>
  <c r="BF853" i="27"/>
  <c r="AU853" i="27"/>
  <c r="BF861" i="27"/>
  <c r="AU861" i="27"/>
  <c r="BF877" i="27"/>
  <c r="AU877" i="27"/>
  <c r="BF893" i="27"/>
  <c r="AU893" i="27"/>
  <c r="BF909" i="27"/>
  <c r="AU909" i="27"/>
  <c r="BF925" i="27"/>
  <c r="AU925" i="27"/>
  <c r="BF933" i="27"/>
  <c r="AU933" i="27"/>
  <c r="BF957" i="27"/>
  <c r="AU957" i="27"/>
  <c r="BF973" i="27"/>
  <c r="AU973" i="27"/>
  <c r="BF989" i="27"/>
  <c r="AU989" i="27"/>
  <c r="BF1005" i="27"/>
  <c r="AU1005" i="27"/>
  <c r="BF1029" i="27"/>
  <c r="AU1029" i="27"/>
  <c r="BF1037" i="27"/>
  <c r="AU1037" i="27"/>
  <c r="BF1071" i="27"/>
  <c r="AU1071" i="27"/>
  <c r="BF89" i="27"/>
  <c r="AU89" i="27"/>
  <c r="BF113" i="27"/>
  <c r="AU113" i="27"/>
  <c r="BF137" i="27"/>
  <c r="AU137" i="27"/>
  <c r="BF146" i="27"/>
  <c r="AU146" i="27"/>
  <c r="BF178" i="27"/>
  <c r="AU178" i="27"/>
  <c r="BF202" i="27"/>
  <c r="AU202" i="27"/>
  <c r="BF226" i="27"/>
  <c r="AU226" i="27"/>
  <c r="BF250" i="27"/>
  <c r="AU250" i="27"/>
  <c r="BF266" i="27"/>
  <c r="AU266" i="27"/>
  <c r="BF282" i="27"/>
  <c r="AU282" i="27"/>
  <c r="BF290" i="27"/>
  <c r="AU290" i="27"/>
  <c r="BF298" i="27"/>
  <c r="AU298" i="27"/>
  <c r="BF322" i="27"/>
  <c r="AU322" i="27"/>
  <c r="BF346" i="27"/>
  <c r="AU346" i="27"/>
  <c r="BF370" i="27"/>
  <c r="AU370" i="27"/>
  <c r="BF394" i="27"/>
  <c r="AU394" i="27"/>
  <c r="BF418" i="27"/>
  <c r="AU418" i="27"/>
  <c r="BF434" i="27"/>
  <c r="AU434" i="27"/>
  <c r="BF458" i="27"/>
  <c r="AU458" i="27"/>
  <c r="BF474" i="27"/>
  <c r="AU474" i="27"/>
  <c r="BF498" i="27"/>
  <c r="AU498" i="27"/>
  <c r="BF546" i="27"/>
  <c r="AU546" i="27"/>
  <c r="BF562" i="27"/>
  <c r="AU562" i="27"/>
  <c r="BF586" i="27"/>
  <c r="AU586" i="27"/>
  <c r="BF642" i="27"/>
  <c r="AU642" i="27"/>
  <c r="BF666" i="27"/>
  <c r="AU666" i="27"/>
  <c r="BF706" i="27"/>
  <c r="AU706" i="27"/>
  <c r="BF714" i="27"/>
  <c r="AU714" i="27"/>
  <c r="BF762" i="27"/>
  <c r="AU762" i="27"/>
  <c r="BF770" i="27"/>
  <c r="AU770" i="27"/>
  <c r="BF786" i="27"/>
  <c r="AU786" i="27"/>
  <c r="BF810" i="27"/>
  <c r="AU810" i="27"/>
  <c r="BF834" i="27"/>
  <c r="AU834" i="27"/>
  <c r="BF858" i="27"/>
  <c r="AU858" i="27"/>
  <c r="BF882" i="27"/>
  <c r="AU882" i="27"/>
  <c r="BF898" i="27"/>
  <c r="AU898" i="27"/>
  <c r="BF946" i="27"/>
  <c r="AU946" i="27"/>
  <c r="BF994" i="27"/>
  <c r="AU994" i="27"/>
  <c r="BF1010" i="27"/>
  <c r="AU1010" i="27"/>
  <c r="BF1034" i="27"/>
  <c r="AU1034" i="27"/>
  <c r="BF1039" i="27"/>
  <c r="AU1039" i="27"/>
  <c r="BF1059" i="27"/>
  <c r="AU1059" i="27"/>
  <c r="BF8" i="27"/>
  <c r="AU8" i="27"/>
  <c r="BF16" i="27"/>
  <c r="AU16" i="27"/>
  <c r="BF24" i="27"/>
  <c r="AU24" i="27"/>
  <c r="BF32" i="27"/>
  <c r="AU32" i="27"/>
  <c r="BF40" i="27"/>
  <c r="AU40" i="27"/>
  <c r="BF48" i="27"/>
  <c r="AU48" i="27"/>
  <c r="BF56" i="27"/>
  <c r="AU56" i="27"/>
  <c r="BF64" i="27"/>
  <c r="AU64" i="27"/>
  <c r="BF72" i="27"/>
  <c r="AU72" i="27"/>
  <c r="BF80" i="27"/>
  <c r="AU80" i="27"/>
  <c r="BF88" i="27"/>
  <c r="AU88" i="27"/>
  <c r="BF96" i="27"/>
  <c r="AU96" i="27"/>
  <c r="BF104" i="27"/>
  <c r="AU104" i="27"/>
  <c r="BF112" i="27"/>
  <c r="AU112" i="27"/>
  <c r="BF120" i="27"/>
  <c r="AU120" i="27"/>
  <c r="BF128" i="27"/>
  <c r="AU128" i="27"/>
  <c r="BF136" i="27"/>
  <c r="AU136" i="27"/>
  <c r="BF145" i="27"/>
  <c r="AU145" i="27"/>
  <c r="BF153" i="27"/>
  <c r="AU153" i="27"/>
  <c r="BF161" i="27"/>
  <c r="AU161" i="27"/>
  <c r="BF169" i="27"/>
  <c r="AU169" i="27"/>
  <c r="BF177" i="27"/>
  <c r="AU177" i="27"/>
  <c r="BF185" i="27"/>
  <c r="AU185" i="27"/>
  <c r="BF193" i="27"/>
  <c r="AU193" i="27"/>
  <c r="BF201" i="27"/>
  <c r="AU201" i="27"/>
  <c r="BF209" i="27"/>
  <c r="AU209" i="27"/>
  <c r="BF217" i="27"/>
  <c r="AU217" i="27"/>
  <c r="BF225" i="27"/>
  <c r="AU225" i="27"/>
  <c r="BF233" i="27"/>
  <c r="AU233" i="27"/>
  <c r="BF241" i="27"/>
  <c r="AU241" i="27"/>
  <c r="BF249" i="27"/>
  <c r="AU249" i="27"/>
  <c r="BF257" i="27"/>
  <c r="AU257" i="27"/>
  <c r="BF265" i="27"/>
  <c r="AU265" i="27"/>
  <c r="BF273" i="27"/>
  <c r="AU273" i="27"/>
  <c r="BF281" i="27"/>
  <c r="AU281" i="27"/>
  <c r="BF289" i="27"/>
  <c r="AU289" i="27"/>
  <c r="BF297" i="27"/>
  <c r="AU297" i="27"/>
  <c r="BF305" i="27"/>
  <c r="AU305" i="27"/>
  <c r="BF313" i="27"/>
  <c r="AU313" i="27"/>
  <c r="BF321" i="27"/>
  <c r="AU321" i="27"/>
  <c r="BF329" i="27"/>
  <c r="AU329" i="27"/>
  <c r="BF337" i="27"/>
  <c r="AU337" i="27"/>
  <c r="BF345" i="27"/>
  <c r="AU345" i="27"/>
  <c r="BF353" i="27"/>
  <c r="AU353" i="27"/>
  <c r="BF361" i="27"/>
  <c r="AU361" i="27"/>
  <c r="BF369" i="27"/>
  <c r="AU369" i="27"/>
  <c r="BF377" i="27"/>
  <c r="AU377" i="27"/>
  <c r="BF385" i="27"/>
  <c r="AU385" i="27"/>
  <c r="BF393" i="27"/>
  <c r="AU393" i="27"/>
  <c r="BF401" i="27"/>
  <c r="AU401" i="27"/>
  <c r="BF409" i="27"/>
  <c r="AU409" i="27"/>
  <c r="BF417" i="27"/>
  <c r="AU417" i="27"/>
  <c r="BF425" i="27"/>
  <c r="AU425" i="27"/>
  <c r="BF433" i="27"/>
  <c r="AU433" i="27"/>
  <c r="BF441" i="27"/>
  <c r="AU441" i="27"/>
  <c r="BF449" i="27"/>
  <c r="AU449" i="27"/>
  <c r="BF457" i="27"/>
  <c r="AU457" i="27"/>
  <c r="BF465" i="27"/>
  <c r="AU465" i="27"/>
  <c r="BF473" i="27"/>
  <c r="AU473" i="27"/>
  <c r="BF481" i="27"/>
  <c r="AU481" i="27"/>
  <c r="BF489" i="27"/>
  <c r="AU489" i="27"/>
  <c r="BF497" i="27"/>
  <c r="AU497" i="27"/>
  <c r="BF505" i="27"/>
  <c r="AU505" i="27"/>
  <c r="BF513" i="27"/>
  <c r="AU513" i="27"/>
  <c r="BF521" i="27"/>
  <c r="AU521" i="27"/>
  <c r="BF529" i="27"/>
  <c r="AU529" i="27"/>
  <c r="BF537" i="27"/>
  <c r="AU537" i="27"/>
  <c r="BF545" i="27"/>
  <c r="AU545" i="27"/>
  <c r="BF553" i="27"/>
  <c r="AU553" i="27"/>
  <c r="BF561" i="27"/>
  <c r="AU561" i="27"/>
  <c r="BF569" i="27"/>
  <c r="AU569" i="27"/>
  <c r="BF577" i="27"/>
  <c r="AU577" i="27"/>
  <c r="BF585" i="27"/>
  <c r="AU585" i="27"/>
  <c r="BF593" i="27"/>
  <c r="AU593" i="27"/>
  <c r="BF601" i="27"/>
  <c r="AU601" i="27"/>
  <c r="BF609" i="27"/>
  <c r="AU609" i="27"/>
  <c r="BF617" i="27"/>
  <c r="AU617" i="27"/>
  <c r="BF625" i="27"/>
  <c r="AU625" i="27"/>
  <c r="BF633" i="27"/>
  <c r="AU633" i="27"/>
  <c r="BF641" i="27"/>
  <c r="AU641" i="27"/>
  <c r="BF649" i="27"/>
  <c r="AU649" i="27"/>
  <c r="BF657" i="27"/>
  <c r="AU657" i="27"/>
  <c r="BF665" i="27"/>
  <c r="AU665" i="27"/>
  <c r="BF673" i="27"/>
  <c r="AU673" i="27"/>
  <c r="BF681" i="27"/>
  <c r="AU681" i="27"/>
  <c r="BF689" i="27"/>
  <c r="AU689" i="27"/>
  <c r="BF697" i="27"/>
  <c r="AU697" i="27"/>
  <c r="BF705" i="27"/>
  <c r="AU705" i="27"/>
  <c r="BF713" i="27"/>
  <c r="AU713" i="27"/>
  <c r="BF721" i="27"/>
  <c r="AU721" i="27"/>
  <c r="BF729" i="27"/>
  <c r="AU729" i="27"/>
  <c r="BF737" i="27"/>
  <c r="AU737" i="27"/>
  <c r="BF745" i="27"/>
  <c r="AU745" i="27"/>
  <c r="BF753" i="27"/>
  <c r="AU753" i="27"/>
  <c r="BF761" i="27"/>
  <c r="AU761" i="27"/>
  <c r="BF769" i="27"/>
  <c r="AU769" i="27"/>
  <c r="BF777" i="27"/>
  <c r="AU777" i="27"/>
  <c r="BF785" i="27"/>
  <c r="AU785" i="27"/>
  <c r="BF793" i="27"/>
  <c r="AU793" i="27"/>
  <c r="BF801" i="27"/>
  <c r="AU801" i="27"/>
  <c r="BF809" i="27"/>
  <c r="AU809" i="27"/>
  <c r="BF817" i="27"/>
  <c r="AU817" i="27"/>
  <c r="BF825" i="27"/>
  <c r="AU825" i="27"/>
  <c r="BF833" i="27"/>
  <c r="AU833" i="27"/>
  <c r="BF841" i="27"/>
  <c r="AU841" i="27"/>
  <c r="BF849" i="27"/>
  <c r="AU849" i="27"/>
  <c r="BF857" i="27"/>
  <c r="AU857" i="27"/>
  <c r="BF865" i="27"/>
  <c r="AU865" i="27"/>
  <c r="BF873" i="27"/>
  <c r="AU873" i="27"/>
  <c r="BF881" i="27"/>
  <c r="AU881" i="27"/>
  <c r="BF889" i="27"/>
  <c r="AU889" i="27"/>
  <c r="BF897" i="27"/>
  <c r="AU897" i="27"/>
  <c r="BF905" i="27"/>
  <c r="AU905" i="27"/>
  <c r="BF913" i="27"/>
  <c r="AU913" i="27"/>
  <c r="BF921" i="27"/>
  <c r="AU921" i="27"/>
  <c r="BF929" i="27"/>
  <c r="AU929" i="27"/>
  <c r="BF937" i="27"/>
  <c r="AU937" i="27"/>
  <c r="BF945" i="27"/>
  <c r="AU945" i="27"/>
  <c r="BF953" i="27"/>
  <c r="AU953" i="27"/>
  <c r="BF961" i="27"/>
  <c r="AU961" i="27"/>
  <c r="BF969" i="27"/>
  <c r="AU969" i="27"/>
  <c r="BF977" i="27"/>
  <c r="AU977" i="27"/>
  <c r="BF985" i="27"/>
  <c r="AU985" i="27"/>
  <c r="BF993" i="27"/>
  <c r="AU993" i="27"/>
  <c r="BF1001" i="27"/>
  <c r="AU1001" i="27"/>
  <c r="BF1009" i="27"/>
  <c r="AU1009" i="27"/>
  <c r="BF1017" i="27"/>
  <c r="AU1017" i="27"/>
  <c r="BF1025" i="27"/>
  <c r="AU1025" i="27"/>
  <c r="BF1033" i="27"/>
  <c r="AU1033" i="27"/>
  <c r="BF1063" i="27"/>
  <c r="AU1063" i="27"/>
  <c r="BF1048" i="27"/>
  <c r="AU1048" i="27"/>
  <c r="BF1058" i="27"/>
  <c r="AU1058" i="27"/>
  <c r="BF1067" i="27"/>
  <c r="AU1067" i="27"/>
  <c r="BF1075" i="27"/>
  <c r="AU1075" i="27"/>
  <c r="BF1088" i="27"/>
  <c r="AU1088" i="27"/>
  <c r="BH407" i="27"/>
  <c r="BH415" i="27"/>
  <c r="BH423" i="27"/>
  <c r="BH431" i="27"/>
  <c r="BH439" i="27"/>
  <c r="BH447" i="27"/>
  <c r="BH455" i="27"/>
  <c r="BH463" i="27"/>
  <c r="BH471" i="27"/>
  <c r="BH479" i="27"/>
  <c r="BH487" i="27"/>
  <c r="BH495" i="27"/>
  <c r="BH502" i="27"/>
  <c r="BH510" i="27"/>
  <c r="BH518" i="27"/>
  <c r="BH526" i="27"/>
  <c r="BH534" i="27"/>
  <c r="BH542" i="27"/>
  <c r="BH550" i="27"/>
  <c r="BH558" i="27"/>
  <c r="BH574" i="27"/>
  <c r="BH582" i="27"/>
  <c r="BH590" i="27"/>
  <c r="BH598" i="27"/>
  <c r="BH606" i="27"/>
  <c r="BH614" i="27"/>
  <c r="BH622" i="27"/>
  <c r="BH630" i="27"/>
  <c r="BH670" i="27"/>
  <c r="BH678" i="27"/>
  <c r="BH686" i="27"/>
  <c r="BH782" i="27"/>
  <c r="BH830" i="27"/>
  <c r="BH838" i="27"/>
  <c r="BH846" i="27"/>
  <c r="BH854" i="27"/>
  <c r="BH862" i="27"/>
  <c r="BH870" i="27"/>
  <c r="BH878" i="27"/>
  <c r="BH886" i="27"/>
  <c r="BH894" i="27"/>
  <c r="BH902" i="27"/>
  <c r="BH910" i="27"/>
  <c r="BH918" i="27"/>
  <c r="BH926" i="27"/>
  <c r="BH934" i="27"/>
  <c r="BH942" i="27"/>
  <c r="BH1088" i="27"/>
  <c r="BJ1088" i="27"/>
  <c r="BG1088" i="27"/>
  <c r="BH1087" i="27"/>
  <c r="BJ1087" i="27"/>
  <c r="BG1087" i="27"/>
  <c r="BH1089" i="27"/>
  <c r="BJ1089" i="27"/>
  <c r="BG1089" i="27"/>
  <c r="BH1061" i="27"/>
  <c r="BH1070" i="27"/>
  <c r="BH1078" i="27"/>
  <c r="BH860" i="27"/>
  <c r="BH868" i="27"/>
  <c r="BH876" i="27"/>
  <c r="BH884" i="27"/>
  <c r="BH892" i="27"/>
  <c r="BH900" i="27"/>
  <c r="BH908" i="27"/>
  <c r="BH916" i="27"/>
  <c r="BH924" i="27"/>
  <c r="BH932" i="27"/>
  <c r="BH940" i="27"/>
  <c r="BH948" i="27"/>
  <c r="BH956" i="27"/>
  <c r="BH964" i="27"/>
  <c r="BH972" i="27"/>
  <c r="BH980" i="27"/>
  <c r="BH1004" i="27"/>
  <c r="BH1012" i="27"/>
  <c r="BH1020" i="27"/>
  <c r="BH1028" i="27"/>
  <c r="BH1036" i="27"/>
  <c r="BH1042" i="27"/>
  <c r="BH1052" i="27"/>
  <c r="BH950" i="27"/>
  <c r="BH958" i="27"/>
  <c r="BH966" i="27"/>
  <c r="BH1044" i="27"/>
  <c r="BH1054" i="27"/>
  <c r="BH1064" i="27"/>
  <c r="BH1080" i="27"/>
  <c r="BH571" i="27"/>
  <c r="BH587" i="27"/>
  <c r="BH595" i="27"/>
  <c r="BH635" i="27"/>
  <c r="BH643" i="27"/>
  <c r="BH899" i="27"/>
  <c r="BH907" i="27"/>
  <c r="BH1019" i="27"/>
  <c r="BH1027" i="27"/>
  <c r="BH603" i="27"/>
  <c r="BH611" i="27"/>
  <c r="BH619" i="27"/>
  <c r="BH651" i="27"/>
  <c r="BH1035" i="27"/>
  <c r="BH1040" i="27"/>
  <c r="BH1050" i="27"/>
  <c r="BH529" i="27"/>
  <c r="BH537" i="27"/>
  <c r="BH545" i="27"/>
  <c r="BH561" i="27"/>
  <c r="BH569" i="27"/>
  <c r="BH221" i="27"/>
  <c r="BH229" i="27"/>
  <c r="BH237" i="27"/>
  <c r="BH245" i="27"/>
  <c r="BH253" i="27"/>
  <c r="BH261" i="27"/>
  <c r="BH269" i="27"/>
  <c r="BH277" i="27"/>
  <c r="BH285" i="27"/>
  <c r="BH293" i="27"/>
  <c r="BH301" i="27"/>
  <c r="BH309" i="27"/>
  <c r="BH317" i="27"/>
  <c r="BH325" i="27"/>
  <c r="BH341" i="27"/>
  <c r="BH349" i="27"/>
  <c r="BH357" i="27"/>
  <c r="BH365" i="27"/>
  <c r="BH373" i="27"/>
  <c r="BH380" i="27"/>
  <c r="BH388" i="27"/>
  <c r="BH396" i="27"/>
  <c r="BH404" i="27"/>
  <c r="BH412" i="27"/>
  <c r="BH420" i="27"/>
  <c r="BH428" i="27"/>
  <c r="BH436" i="27"/>
  <c r="BH444" i="27"/>
  <c r="BH452" i="27"/>
  <c r="BH460" i="27"/>
  <c r="BH468" i="27"/>
  <c r="BH476" i="27"/>
  <c r="BH484" i="27"/>
  <c r="BH507" i="27"/>
  <c r="BH515" i="27"/>
  <c r="BH523" i="27"/>
  <c r="BH531" i="27"/>
  <c r="BH539" i="27"/>
  <c r="BH547" i="27"/>
  <c r="BH555" i="27"/>
  <c r="BH333" i="27"/>
  <c r="BH492" i="27"/>
  <c r="BH499" i="27"/>
  <c r="BH563" i="27"/>
  <c r="BH579" i="27"/>
  <c r="BH627" i="27"/>
  <c r="BH657" i="27"/>
  <c r="BH665" i="27"/>
  <c r="BH646" i="27"/>
  <c r="BH654" i="27"/>
  <c r="BH662" i="27"/>
  <c r="BH694" i="27"/>
  <c r="BH702" i="27"/>
  <c r="BH710" i="27"/>
  <c r="BH718" i="27"/>
  <c r="BH726" i="27"/>
  <c r="BH734" i="27"/>
  <c r="BH742" i="27"/>
  <c r="BH758" i="27"/>
  <c r="BH766" i="27"/>
  <c r="BH774" i="27"/>
  <c r="BH798" i="27"/>
  <c r="BH806" i="27"/>
  <c r="BH974" i="27"/>
  <c r="BH982" i="27"/>
  <c r="BH990" i="27"/>
  <c r="BH998" i="27"/>
  <c r="BH1006" i="27"/>
  <c r="BH1014" i="27"/>
  <c r="BH1022" i="27"/>
  <c r="BH1030" i="27"/>
  <c r="BH1057" i="27"/>
  <c r="BH659" i="27"/>
  <c r="BH667" i="27"/>
  <c r="BH675" i="27"/>
  <c r="BH683" i="27"/>
  <c r="BH691" i="27"/>
  <c r="BH699" i="27"/>
  <c r="BH707" i="27"/>
  <c r="BH715" i="27"/>
  <c r="BH723" i="27"/>
  <c r="BH731" i="27"/>
  <c r="BH739" i="27"/>
  <c r="BH747" i="27"/>
  <c r="BH755" i="27"/>
  <c r="BH763" i="27"/>
  <c r="BH771" i="27"/>
  <c r="BH779" i="27"/>
  <c r="BH787" i="27"/>
  <c r="BH795" i="27"/>
  <c r="BH803" i="27"/>
  <c r="BH811" i="27"/>
  <c r="BH819" i="27"/>
  <c r="BH827" i="27"/>
  <c r="BH835" i="27"/>
  <c r="BH843" i="27"/>
  <c r="BH851" i="27"/>
  <c r="BH867" i="27"/>
  <c r="BH875" i="27"/>
  <c r="BH883" i="27"/>
  <c r="BH891" i="27"/>
  <c r="BH3" i="27"/>
  <c r="BH11" i="27"/>
  <c r="BH19" i="27"/>
  <c r="BH27" i="27"/>
  <c r="BH35" i="27"/>
  <c r="BH43" i="27"/>
  <c r="BH51" i="27"/>
  <c r="BH59" i="27"/>
  <c r="BH67" i="27"/>
  <c r="BH75" i="27"/>
  <c r="BH83" i="27"/>
  <c r="BH673" i="27"/>
  <c r="BH689" i="27"/>
  <c r="BH697" i="27"/>
  <c r="BH705" i="27"/>
  <c r="BH713" i="27"/>
  <c r="BH721" i="27"/>
  <c r="BH729" i="27"/>
  <c r="BH737" i="27"/>
  <c r="BH745" i="27"/>
  <c r="BH753" i="27"/>
  <c r="BH761" i="27"/>
  <c r="BH769" i="27"/>
  <c r="BH777" i="27"/>
  <c r="BH785" i="27"/>
  <c r="BH793" i="27"/>
  <c r="BH801" i="27"/>
  <c r="BH809" i="27"/>
  <c r="BH817" i="27"/>
  <c r="BH825" i="27"/>
  <c r="BH841" i="27"/>
  <c r="BH849" i="27"/>
  <c r="BH857" i="27"/>
  <c r="BH865" i="27"/>
  <c r="BH873" i="27"/>
  <c r="BH881" i="27"/>
  <c r="BH897" i="27"/>
  <c r="BH905" i="27"/>
  <c r="BH913" i="27"/>
  <c r="BH921" i="27"/>
  <c r="BH474" i="27"/>
  <c r="BH482" i="27"/>
  <c r="BH490" i="27"/>
  <c r="BH497" i="27"/>
  <c r="BH505" i="27"/>
  <c r="BH513" i="27"/>
  <c r="BH553" i="27"/>
  <c r="BH577" i="27"/>
  <c r="BH585" i="27"/>
  <c r="BH593" i="27"/>
  <c r="BH601" i="27"/>
  <c r="BH609" i="27"/>
  <c r="BH617" i="27"/>
  <c r="BH633" i="27"/>
  <c r="BH833" i="27"/>
  <c r="BH889" i="27"/>
  <c r="BH10" i="27"/>
  <c r="BH18" i="27"/>
  <c r="BH26" i="27"/>
  <c r="BH34" i="27"/>
  <c r="BH42" i="27"/>
  <c r="BH66" i="27"/>
  <c r="BH122" i="27"/>
  <c r="BH130" i="27"/>
  <c r="BH139" i="27"/>
  <c r="BH147" i="27"/>
  <c r="BH155" i="27"/>
  <c r="BH163" i="27"/>
  <c r="BH171" i="27"/>
  <c r="BH179" i="27"/>
  <c r="BH187" i="27"/>
  <c r="BH195" i="27"/>
  <c r="BH203" i="27"/>
  <c r="BH211" i="27"/>
  <c r="BH219" i="27"/>
  <c r="BH227" i="27"/>
  <c r="BH235" i="27"/>
  <c r="BH243" i="27"/>
  <c r="BH251" i="27"/>
  <c r="BH259" i="27"/>
  <c r="BH267" i="27"/>
  <c r="BH275" i="27"/>
  <c r="BH283" i="27"/>
  <c r="BH371" i="27"/>
  <c r="BH378" i="27"/>
  <c r="BH386" i="27"/>
  <c r="BH394" i="27"/>
  <c r="BH402" i="27"/>
  <c r="BH410" i="27"/>
  <c r="BH418" i="27"/>
  <c r="BH426" i="27"/>
  <c r="BH434" i="27"/>
  <c r="BH442" i="27"/>
  <c r="BH450" i="27"/>
  <c r="BH458" i="27"/>
  <c r="BH466" i="27"/>
  <c r="BH521" i="27"/>
  <c r="BH625" i="27"/>
  <c r="BH641" i="27"/>
  <c r="BH649" i="27"/>
  <c r="BH681" i="27"/>
  <c r="BH1084" i="27"/>
  <c r="BH291" i="27"/>
  <c r="BH299" i="27"/>
  <c r="BH307" i="27"/>
  <c r="BH315" i="27"/>
  <c r="BH323" i="27"/>
  <c r="BH331" i="27"/>
  <c r="BH339" i="27"/>
  <c r="BH347" i="27"/>
  <c r="BH355" i="27"/>
  <c r="BH363" i="27"/>
  <c r="BH33" i="27"/>
  <c r="BH41" i="27"/>
  <c r="BH186" i="27"/>
  <c r="BH194" i="27"/>
  <c r="BH202" i="27"/>
  <c r="BH210" i="27"/>
  <c r="BH218" i="27"/>
  <c r="BH226" i="27"/>
  <c r="BH234" i="27"/>
  <c r="BH242" i="27"/>
  <c r="BH250" i="27"/>
  <c r="BH258" i="27"/>
  <c r="BH266" i="27"/>
  <c r="BH274" i="27"/>
  <c r="BH282" i="27"/>
  <c r="BH290" i="27"/>
  <c r="BH298" i="27"/>
  <c r="BH306" i="27"/>
  <c r="BH314" i="27"/>
  <c r="BH322" i="27"/>
  <c r="BH330" i="27"/>
  <c r="BH338" i="27"/>
  <c r="BH346" i="27"/>
  <c r="BH354" i="27"/>
  <c r="BH362" i="27"/>
  <c r="BH370" i="27"/>
  <c r="BH377" i="27"/>
  <c r="BH385" i="27"/>
  <c r="BH401" i="27"/>
  <c r="BH409" i="27"/>
  <c r="BH417" i="27"/>
  <c r="BH425" i="27"/>
  <c r="BH433" i="27"/>
  <c r="BH441" i="27"/>
  <c r="BH449" i="27"/>
  <c r="BH457" i="27"/>
  <c r="BH465" i="27"/>
  <c r="BH473" i="27"/>
  <c r="BH481" i="27"/>
  <c r="BH840" i="27"/>
  <c r="BH848" i="27"/>
  <c r="BH856" i="27"/>
  <c r="BH864" i="27"/>
  <c r="BH872" i="27"/>
  <c r="BH880" i="27"/>
  <c r="BH688" i="27"/>
  <c r="BH696" i="27"/>
  <c r="BH704" i="27"/>
  <c r="BH712" i="27"/>
  <c r="BH720" i="27"/>
  <c r="BH728" i="27"/>
  <c r="BH824" i="27"/>
  <c r="BH832" i="27"/>
  <c r="BH91" i="27"/>
  <c r="BH99" i="27"/>
  <c r="BH107" i="27"/>
  <c r="BH115" i="27"/>
  <c r="BH123" i="27"/>
  <c r="BH131" i="27"/>
  <c r="BH140" i="27"/>
  <c r="BH148" i="27"/>
  <c r="BH156" i="27"/>
  <c r="BH164" i="27"/>
  <c r="BH172" i="27"/>
  <c r="BH180" i="27"/>
  <c r="BH188" i="27"/>
  <c r="BH196" i="27"/>
  <c r="BH204" i="27"/>
  <c r="BH212" i="27"/>
  <c r="BH9" i="27"/>
  <c r="BH17" i="27"/>
  <c r="BH25" i="27"/>
  <c r="BH57" i="27"/>
  <c r="BH489" i="27"/>
  <c r="BH496" i="27"/>
  <c r="BH504" i="27"/>
  <c r="BH512" i="27"/>
  <c r="BH520" i="27"/>
  <c r="BH528" i="27"/>
  <c r="BH536" i="27"/>
  <c r="BH544" i="27"/>
  <c r="BH592" i="27"/>
  <c r="BH600" i="27"/>
  <c r="BH608" i="27"/>
  <c r="BH616" i="27"/>
  <c r="BH680" i="27"/>
  <c r="BH920" i="27"/>
  <c r="BH928" i="27"/>
  <c r="BH936" i="27"/>
  <c r="BH944" i="27"/>
  <c r="BH952" i="27"/>
  <c r="BH960" i="27"/>
  <c r="BH1000" i="27"/>
  <c r="BH1008" i="27"/>
  <c r="BH1016" i="27"/>
  <c r="BH1024" i="27"/>
  <c r="BH1032" i="27"/>
  <c r="BH1038" i="27"/>
  <c r="BH1047" i="27"/>
  <c r="BH1056" i="27"/>
  <c r="BH1066" i="27"/>
  <c r="BH1074" i="27"/>
  <c r="BH50" i="27"/>
  <c r="BH58" i="27"/>
  <c r="BH74" i="27"/>
  <c r="BH82" i="27"/>
  <c r="BH90" i="27"/>
  <c r="BH98" i="27"/>
  <c r="BH106" i="27"/>
  <c r="BH114" i="27"/>
  <c r="BH929" i="27"/>
  <c r="BH937" i="27"/>
  <c r="BH945" i="27"/>
  <c r="BH953" i="27"/>
  <c r="BH961" i="27"/>
  <c r="BH969" i="27"/>
  <c r="BH977" i="27"/>
  <c r="BH985" i="27"/>
  <c r="BH993" i="27"/>
  <c r="BH1001" i="27"/>
  <c r="BH1009" i="27"/>
  <c r="BH1017" i="27"/>
  <c r="BH1025" i="27"/>
  <c r="BH1033" i="27"/>
  <c r="BH1063" i="27"/>
  <c r="BH1048" i="27"/>
  <c r="BH1058" i="27"/>
  <c r="BH1067" i="27"/>
  <c r="BH1075" i="27"/>
  <c r="BH49" i="27"/>
  <c r="BH65" i="27"/>
  <c r="BH73" i="27"/>
  <c r="BH81" i="27"/>
  <c r="BH89" i="27"/>
  <c r="BH97" i="27"/>
  <c r="BH105" i="27"/>
  <c r="BH113" i="27"/>
  <c r="BH121" i="27"/>
  <c r="BH129" i="27"/>
  <c r="BH137" i="27"/>
  <c r="BH146" i="27"/>
  <c r="BH154" i="27"/>
  <c r="BH162" i="27"/>
  <c r="BH170" i="27"/>
  <c r="BH178" i="27"/>
  <c r="BH393" i="27"/>
  <c r="BH552" i="27"/>
  <c r="BH560" i="27"/>
  <c r="BH568" i="27"/>
  <c r="BH576" i="27"/>
  <c r="BH584" i="27"/>
  <c r="BH624" i="27"/>
  <c r="BH632" i="27"/>
  <c r="BH640" i="27"/>
  <c r="BH648" i="27"/>
  <c r="BH656" i="27"/>
  <c r="BH664" i="27"/>
  <c r="BH672" i="27"/>
  <c r="BH736" i="27"/>
  <c r="BH744" i="27"/>
  <c r="BH752" i="27"/>
  <c r="BH760" i="27"/>
  <c r="BH768" i="27"/>
  <c r="BH776" i="27"/>
  <c r="BH784" i="27"/>
  <c r="BH792" i="27"/>
  <c r="BH800" i="27"/>
  <c r="BH808" i="27"/>
  <c r="BH816" i="27"/>
  <c r="BH888" i="27"/>
  <c r="BH896" i="27"/>
  <c r="BH904" i="27"/>
  <c r="BH912" i="27"/>
  <c r="BH968" i="27"/>
  <c r="BH976" i="27"/>
  <c r="BH984" i="27"/>
  <c r="BH992" i="27"/>
  <c r="BH8" i="27"/>
  <c r="BH16" i="27"/>
  <c r="BH24" i="27"/>
  <c r="BH32" i="27"/>
  <c r="BH40" i="27"/>
  <c r="BH48" i="27"/>
  <c r="BH56" i="27"/>
  <c r="BH64" i="27"/>
  <c r="BH72" i="27"/>
  <c r="BH80" i="27"/>
  <c r="BH88" i="27"/>
  <c r="BH96" i="27"/>
  <c r="BH104" i="27"/>
  <c r="BH112" i="27"/>
  <c r="BH120" i="27"/>
  <c r="BH128" i="27"/>
  <c r="BH136" i="27"/>
  <c r="BH145" i="27"/>
  <c r="BH153" i="27"/>
  <c r="BH161" i="27"/>
  <c r="BH169" i="27"/>
  <c r="BH177" i="27"/>
  <c r="BH185" i="27"/>
  <c r="BH193" i="27"/>
  <c r="BH201" i="27"/>
  <c r="BH209" i="27"/>
  <c r="BH217" i="27"/>
  <c r="BH225" i="27"/>
  <c r="BH233" i="27"/>
  <c r="BH241" i="27"/>
  <c r="BH249" i="27"/>
  <c r="BH257" i="27"/>
  <c r="BH265" i="27"/>
  <c r="BH273" i="27"/>
  <c r="BH281" i="27"/>
  <c r="BH289" i="27"/>
  <c r="BH297" i="27"/>
  <c r="BH305" i="27"/>
  <c r="BH313" i="27"/>
  <c r="BH321" i="27"/>
  <c r="BH329" i="27"/>
  <c r="BH337" i="27"/>
  <c r="BH345" i="27"/>
  <c r="BH353" i="27"/>
  <c r="BH361" i="27"/>
  <c r="BH369" i="27"/>
  <c r="BH376" i="27"/>
  <c r="BH384" i="27"/>
  <c r="BH392" i="27"/>
  <c r="BH400" i="27"/>
  <c r="BH408" i="27"/>
  <c r="BH416" i="27"/>
  <c r="BH424" i="27"/>
  <c r="BH432" i="27"/>
  <c r="BH440" i="27"/>
  <c r="BH448" i="27"/>
  <c r="BH456" i="27"/>
  <c r="BH464" i="27"/>
  <c r="BH472" i="27"/>
  <c r="BH480" i="27"/>
  <c r="BH488" i="27"/>
  <c r="BH503" i="27"/>
  <c r="BH511" i="27"/>
  <c r="BH519" i="27"/>
  <c r="BH527" i="27"/>
  <c r="BH535" i="27"/>
  <c r="BH543" i="27"/>
  <c r="BH551" i="27"/>
  <c r="BH559" i="27"/>
  <c r="BH567" i="27"/>
  <c r="BH575" i="27"/>
  <c r="BH583" i="27"/>
  <c r="BH591" i="27"/>
  <c r="BH599" i="27"/>
  <c r="BH607" i="27"/>
  <c r="BH615" i="27"/>
  <c r="BH623" i="27"/>
  <c r="BH631" i="27"/>
  <c r="BH639" i="27"/>
  <c r="BH647" i="27"/>
  <c r="BH655" i="27"/>
  <c r="BH663" i="27"/>
  <c r="BH671" i="27"/>
  <c r="BH679" i="27"/>
  <c r="BH687" i="27"/>
  <c r="BH695" i="27"/>
  <c r="BH703" i="27"/>
  <c r="BH711" i="27"/>
  <c r="BH719" i="27"/>
  <c r="BH727" i="27"/>
  <c r="BH735" i="27"/>
  <c r="BH743" i="27"/>
  <c r="BH751" i="27"/>
  <c r="BH759" i="27"/>
  <c r="BH767" i="27"/>
  <c r="BH775" i="27"/>
  <c r="BH783" i="27"/>
  <c r="BH791" i="27"/>
  <c r="BH799" i="27"/>
  <c r="BH807" i="27"/>
  <c r="BH815" i="27"/>
  <c r="BH823" i="27"/>
  <c r="BH831" i="27"/>
  <c r="BH839" i="27"/>
  <c r="BH847" i="27"/>
  <c r="BH855" i="27"/>
  <c r="BH863" i="27"/>
  <c r="BH871" i="27"/>
  <c r="BH879" i="27"/>
  <c r="BH887" i="27"/>
  <c r="BH895" i="27"/>
  <c r="BH903" i="27"/>
  <c r="BH911" i="27"/>
  <c r="BH919" i="27"/>
  <c r="BH927" i="27"/>
  <c r="BH935" i="27"/>
  <c r="BH943" i="27"/>
  <c r="BH951" i="27"/>
  <c r="BH959" i="27"/>
  <c r="BH967" i="27"/>
  <c r="BH975" i="27"/>
  <c r="BH983" i="27"/>
  <c r="BH991" i="27"/>
  <c r="BH999" i="27"/>
  <c r="BH1007" i="27"/>
  <c r="BH1015" i="27"/>
  <c r="BH1023" i="27"/>
  <c r="BH1031" i="27"/>
  <c r="BH1051" i="27"/>
  <c r="BH1046" i="27"/>
  <c r="BH1055" i="27"/>
  <c r="BH1065" i="27"/>
  <c r="BH1073" i="27"/>
  <c r="BH1081" i="27"/>
  <c r="BH7" i="27"/>
  <c r="BH15" i="27"/>
  <c r="BH23" i="27"/>
  <c r="BH31" i="27"/>
  <c r="BH39" i="27"/>
  <c r="BH47" i="27"/>
  <c r="BH55" i="27"/>
  <c r="BH63" i="27"/>
  <c r="BH71" i="27"/>
  <c r="BH79" i="27"/>
  <c r="BH87" i="27"/>
  <c r="BH95" i="27"/>
  <c r="BH103" i="27"/>
  <c r="BH111" i="27"/>
  <c r="BH119" i="27"/>
  <c r="BH127" i="27"/>
  <c r="BH135" i="27"/>
  <c r="BH144" i="27"/>
  <c r="BH152" i="27"/>
  <c r="BH160" i="27"/>
  <c r="BH168" i="27"/>
  <c r="BH176" i="27"/>
  <c r="BH184" i="27"/>
  <c r="BH192" i="27"/>
  <c r="BH200" i="27"/>
  <c r="BH208" i="27"/>
  <c r="BH216" i="27"/>
  <c r="BH224" i="27"/>
  <c r="BH232" i="27"/>
  <c r="BH240" i="27"/>
  <c r="BH248" i="27"/>
  <c r="BH256" i="27"/>
  <c r="BH264" i="27"/>
  <c r="BH272" i="27"/>
  <c r="BH280" i="27"/>
  <c r="BH288" i="27"/>
  <c r="BH296" i="27"/>
  <c r="BH304" i="27"/>
  <c r="BH312" i="27"/>
  <c r="BH320" i="27"/>
  <c r="BH328" i="27"/>
  <c r="BH336" i="27"/>
  <c r="BH344" i="27"/>
  <c r="BH352" i="27"/>
  <c r="BH360" i="27"/>
  <c r="BH368" i="27"/>
  <c r="BH375" i="27"/>
  <c r="BH383" i="27"/>
  <c r="BH391" i="27"/>
  <c r="BH399" i="27"/>
  <c r="BH6" i="27"/>
  <c r="BH14" i="27"/>
  <c r="BH22" i="27"/>
  <c r="BH30" i="27"/>
  <c r="BH38" i="27"/>
  <c r="BH46" i="27"/>
  <c r="BH54" i="27"/>
  <c r="BH62" i="27"/>
  <c r="BH70" i="27"/>
  <c r="BH78" i="27"/>
  <c r="BH86" i="27"/>
  <c r="BH94" i="27"/>
  <c r="BH102" i="27"/>
  <c r="BH110" i="27"/>
  <c r="BH118" i="27"/>
  <c r="BH126" i="27"/>
  <c r="BH134" i="27"/>
  <c r="BH143" i="27"/>
  <c r="BH151" i="27"/>
  <c r="BH159" i="27"/>
  <c r="BH167" i="27"/>
  <c r="BH175" i="27"/>
  <c r="BH183" i="27"/>
  <c r="BH191" i="27"/>
  <c r="BH199" i="27"/>
  <c r="BH207" i="27"/>
  <c r="BH215" i="27"/>
  <c r="BH223" i="27"/>
  <c r="BH231" i="27"/>
  <c r="BH239" i="27"/>
  <c r="BH247" i="27"/>
  <c r="BH255" i="27"/>
  <c r="BH263" i="27"/>
  <c r="BH271" i="27"/>
  <c r="BH279" i="27"/>
  <c r="BH287" i="27"/>
  <c r="BH295" i="27"/>
  <c r="BH303" i="27"/>
  <c r="BH311" i="27"/>
  <c r="BH319" i="27"/>
  <c r="BH327" i="27"/>
  <c r="BH335" i="27"/>
  <c r="BH343" i="27"/>
  <c r="BH351" i="27"/>
  <c r="BH359" i="27"/>
  <c r="BH367" i="27"/>
  <c r="BH374" i="27"/>
  <c r="BH382" i="27"/>
  <c r="BH390" i="27"/>
  <c r="BH398" i="27"/>
  <c r="BH406" i="27"/>
  <c r="BH566" i="27"/>
  <c r="BH638" i="27"/>
  <c r="BH750" i="27"/>
  <c r="BH790" i="27"/>
  <c r="BH814" i="27"/>
  <c r="BH822" i="27"/>
  <c r="BH1072" i="27"/>
  <c r="BH1082" i="27"/>
  <c r="BH414" i="27"/>
  <c r="BH422" i="27"/>
  <c r="BH430" i="27"/>
  <c r="BH438" i="27"/>
  <c r="BH446" i="27"/>
  <c r="BH454" i="27"/>
  <c r="BH462" i="27"/>
  <c r="BH470" i="27"/>
  <c r="BH478" i="27"/>
  <c r="BH486" i="27"/>
  <c r="BH494" i="27"/>
  <c r="BH501" i="27"/>
  <c r="BH509" i="27"/>
  <c r="BH517" i="27"/>
  <c r="BH525" i="27"/>
  <c r="BH533" i="27"/>
  <c r="BH541" i="27"/>
  <c r="BH549" i="27"/>
  <c r="BH557" i="27"/>
  <c r="BH565" i="27"/>
  <c r="BH573" i="27"/>
  <c r="BH581" i="27"/>
  <c r="BH589" i="27"/>
  <c r="BH597" i="27"/>
  <c r="BH605" i="27"/>
  <c r="BH613" i="27"/>
  <c r="BH621" i="27"/>
  <c r="BH629" i="27"/>
  <c r="BH637" i="27"/>
  <c r="BH645" i="27"/>
  <c r="BH653" i="27"/>
  <c r="BH661" i="27"/>
  <c r="BH669" i="27"/>
  <c r="BH677" i="27"/>
  <c r="BH685" i="27"/>
  <c r="BH693" i="27"/>
  <c r="BH701" i="27"/>
  <c r="BH709" i="27"/>
  <c r="BH717" i="27"/>
  <c r="BH725" i="27"/>
  <c r="BH733" i="27"/>
  <c r="BH741" i="27"/>
  <c r="BH749" i="27"/>
  <c r="BH757" i="27"/>
  <c r="BH765" i="27"/>
  <c r="BH773" i="27"/>
  <c r="BH781" i="27"/>
  <c r="BH789" i="27"/>
  <c r="BH797" i="27"/>
  <c r="BH805" i="27"/>
  <c r="BH813" i="27"/>
  <c r="BH821" i="27"/>
  <c r="BH829" i="27"/>
  <c r="BH837" i="27"/>
  <c r="BH845" i="27"/>
  <c r="BH853" i="27"/>
  <c r="BH861" i="27"/>
  <c r="BH869" i="27"/>
  <c r="BH877" i="27"/>
  <c r="BH885" i="27"/>
  <c r="BH893" i="27"/>
  <c r="BH901" i="27"/>
  <c r="BH909" i="27"/>
  <c r="BH917" i="27"/>
  <c r="BH925" i="27"/>
  <c r="BH933" i="27"/>
  <c r="BH941" i="27"/>
  <c r="BH949" i="27"/>
  <c r="BH957" i="27"/>
  <c r="BH965" i="27"/>
  <c r="BH973" i="27"/>
  <c r="BH981" i="27"/>
  <c r="BH989" i="27"/>
  <c r="BH997" i="27"/>
  <c r="BH1005" i="27"/>
  <c r="BH1013" i="27"/>
  <c r="BH1021" i="27"/>
  <c r="BH1029" i="27"/>
  <c r="BH1037" i="27"/>
  <c r="BH1043" i="27"/>
  <c r="BH1053" i="27"/>
  <c r="BH1062" i="27"/>
  <c r="BH1071" i="27"/>
  <c r="BH1079" i="27"/>
  <c r="BH1083" i="27"/>
  <c r="BH5" i="27"/>
  <c r="BH13" i="27"/>
  <c r="BH21" i="27"/>
  <c r="BH29" i="27"/>
  <c r="BH37" i="27"/>
  <c r="BH45" i="27"/>
  <c r="BH53" i="27"/>
  <c r="BH61" i="27"/>
  <c r="BH69" i="27"/>
  <c r="BH77" i="27"/>
  <c r="BH85" i="27"/>
  <c r="BH93" i="27"/>
  <c r="BH101" i="27"/>
  <c r="BH109" i="27"/>
  <c r="BH117" i="27"/>
  <c r="BH125" i="27"/>
  <c r="BH133" i="27"/>
  <c r="BH142" i="27"/>
  <c r="BH150" i="27"/>
  <c r="BH158" i="27"/>
  <c r="BH166" i="27"/>
  <c r="BH174" i="27"/>
  <c r="BH182" i="27"/>
  <c r="BH190" i="27"/>
  <c r="BH198" i="27"/>
  <c r="BH4" i="27"/>
  <c r="BH12" i="27"/>
  <c r="BH20" i="27"/>
  <c r="BH28" i="27"/>
  <c r="BH36" i="27"/>
  <c r="BH44" i="27"/>
  <c r="BH52" i="27"/>
  <c r="BH60" i="27"/>
  <c r="BH68" i="27"/>
  <c r="BH76" i="27"/>
  <c r="BH84" i="27"/>
  <c r="BH92" i="27"/>
  <c r="BH100" i="27"/>
  <c r="BH108" i="27"/>
  <c r="BH116" i="27"/>
  <c r="BH124" i="27"/>
  <c r="BH132" i="27"/>
  <c r="BH141" i="27"/>
  <c r="BH149" i="27"/>
  <c r="BH157" i="27"/>
  <c r="BH165" i="27"/>
  <c r="BH173" i="27"/>
  <c r="BH181" i="27"/>
  <c r="BH189" i="27"/>
  <c r="BH197" i="27"/>
  <c r="BH205" i="27"/>
  <c r="BH213" i="27"/>
  <c r="BH206" i="27"/>
  <c r="BH214" i="27"/>
  <c r="BH222" i="27"/>
  <c r="BH230" i="27"/>
  <c r="BH238" i="27"/>
  <c r="BH246" i="27"/>
  <c r="BH254" i="27"/>
  <c r="BH262" i="27"/>
  <c r="BH270" i="27"/>
  <c r="BH278" i="27"/>
  <c r="BH286" i="27"/>
  <c r="BH294" i="27"/>
  <c r="BH302" i="27"/>
  <c r="BH310" i="27"/>
  <c r="BH318" i="27"/>
  <c r="BH326" i="27"/>
  <c r="BH334" i="27"/>
  <c r="BH342" i="27"/>
  <c r="BH350" i="27"/>
  <c r="BH358" i="27"/>
  <c r="BH366" i="27"/>
  <c r="BH381" i="27"/>
  <c r="BH389" i="27"/>
  <c r="BH397" i="27"/>
  <c r="BH405" i="27"/>
  <c r="BH413" i="27"/>
  <c r="BH421" i="27"/>
  <c r="BH429" i="27"/>
  <c r="BH437" i="27"/>
  <c r="BH445" i="27"/>
  <c r="BH453" i="27"/>
  <c r="BH461" i="27"/>
  <c r="BH469" i="27"/>
  <c r="BH477" i="27"/>
  <c r="BH485" i="27"/>
  <c r="BH493" i="27"/>
  <c r="BH500" i="27"/>
  <c r="BH508" i="27"/>
  <c r="BH516" i="27"/>
  <c r="BH524" i="27"/>
  <c r="BH532" i="27"/>
  <c r="BH540" i="27"/>
  <c r="BH548" i="27"/>
  <c r="BH556" i="27"/>
  <c r="BH564" i="27"/>
  <c r="BH572" i="27"/>
  <c r="BH580" i="27"/>
  <c r="BH588" i="27"/>
  <c r="BH596" i="27"/>
  <c r="BH604" i="27"/>
  <c r="BH612" i="27"/>
  <c r="BH620" i="27"/>
  <c r="BH628" i="27"/>
  <c r="BH636" i="27"/>
  <c r="BH644" i="27"/>
  <c r="BH652" i="27"/>
  <c r="BH660" i="27"/>
  <c r="BH668" i="27"/>
  <c r="BH676" i="27"/>
  <c r="BH684" i="27"/>
  <c r="BH692" i="27"/>
  <c r="BH700" i="27"/>
  <c r="BH708" i="27"/>
  <c r="BH716" i="27"/>
  <c r="BH724" i="27"/>
  <c r="BH732" i="27"/>
  <c r="BH740" i="27"/>
  <c r="BH748" i="27"/>
  <c r="BH756" i="27"/>
  <c r="BH764" i="27"/>
  <c r="BH772" i="27"/>
  <c r="BH780" i="27"/>
  <c r="BH788" i="27"/>
  <c r="BH796" i="27"/>
  <c r="BH804" i="27"/>
  <c r="BH812" i="27"/>
  <c r="BH820" i="27"/>
  <c r="BH828" i="27"/>
  <c r="BH836" i="27"/>
  <c r="BH844" i="27"/>
  <c r="BH852" i="27"/>
  <c r="BH988" i="27"/>
  <c r="BH996" i="27"/>
  <c r="BH859" i="27"/>
  <c r="BH915" i="27"/>
  <c r="BH923" i="27"/>
  <c r="BH931" i="27"/>
  <c r="BH939" i="27"/>
  <c r="BH947" i="27"/>
  <c r="BH955" i="27"/>
  <c r="BH963" i="27"/>
  <c r="BH971" i="27"/>
  <c r="BH979" i="27"/>
  <c r="BH987" i="27"/>
  <c r="BH995" i="27"/>
  <c r="BH1003" i="27"/>
  <c r="BH1011" i="27"/>
  <c r="BH1060" i="27"/>
  <c r="BH1069" i="27"/>
  <c r="BH1077" i="27"/>
  <c r="BH1085" i="27"/>
  <c r="BH220" i="27"/>
  <c r="BH228" i="27"/>
  <c r="BH236" i="27"/>
  <c r="BH244" i="27"/>
  <c r="BH252" i="27"/>
  <c r="BH260" i="27"/>
  <c r="BH268" i="27"/>
  <c r="BH276" i="27"/>
  <c r="BH284" i="27"/>
  <c r="BH292" i="27"/>
  <c r="BH300" i="27"/>
  <c r="BH308" i="27"/>
  <c r="BH316" i="27"/>
  <c r="BH324" i="27"/>
  <c r="BH332" i="27"/>
  <c r="BH340" i="27"/>
  <c r="BH348" i="27"/>
  <c r="BH356" i="27"/>
  <c r="BH364" i="27"/>
  <c r="BH372" i="27"/>
  <c r="BH379" i="27"/>
  <c r="BH387" i="27"/>
  <c r="BH395" i="27"/>
  <c r="BH403" i="27"/>
  <c r="BH411" i="27"/>
  <c r="BH419" i="27"/>
  <c r="BH427" i="27"/>
  <c r="BH435" i="27"/>
  <c r="BH443" i="27"/>
  <c r="BH451" i="27"/>
  <c r="BH459" i="27"/>
  <c r="BH467" i="27"/>
  <c r="BH475" i="27"/>
  <c r="BH483" i="27"/>
  <c r="BH491" i="27"/>
  <c r="BH498" i="27"/>
  <c r="BH506" i="27"/>
  <c r="BH514" i="27"/>
  <c r="BH522" i="27"/>
  <c r="BH530" i="27"/>
  <c r="BH538" i="27"/>
  <c r="BH546" i="27"/>
  <c r="BH554" i="27"/>
  <c r="BH562" i="27"/>
  <c r="BH570" i="27"/>
  <c r="BH578" i="27"/>
  <c r="BH586" i="27"/>
  <c r="BH594" i="27"/>
  <c r="BH602" i="27"/>
  <c r="BH610" i="27"/>
  <c r="BH618" i="27"/>
  <c r="BH626" i="27"/>
  <c r="BH634" i="27"/>
  <c r="BH642" i="27"/>
  <c r="BH650" i="27"/>
  <c r="BH658" i="27"/>
  <c r="BH666" i="27"/>
  <c r="BH674" i="27"/>
  <c r="BH682" i="27"/>
  <c r="BH690" i="27"/>
  <c r="BH698" i="27"/>
  <c r="BH706" i="27"/>
  <c r="BH714" i="27"/>
  <c r="BH722" i="27"/>
  <c r="BH730" i="27"/>
  <c r="BH738" i="27"/>
  <c r="BH746" i="27"/>
  <c r="BH754" i="27"/>
  <c r="BH762" i="27"/>
  <c r="BH770" i="27"/>
  <c r="BH778" i="27"/>
  <c r="BH786" i="27"/>
  <c r="BH794" i="27"/>
  <c r="BH802" i="27"/>
  <c r="BH810" i="27"/>
  <c r="BH818" i="27"/>
  <c r="BH826" i="27"/>
  <c r="BH834" i="27"/>
  <c r="BH842" i="27"/>
  <c r="BH850" i="27"/>
  <c r="BH858" i="27"/>
  <c r="BH866" i="27"/>
  <c r="BH874" i="27"/>
  <c r="BH882" i="27"/>
  <c r="BH890" i="27"/>
  <c r="BH898" i="27"/>
  <c r="BH906" i="27"/>
  <c r="BH914" i="27"/>
  <c r="BH922" i="27"/>
  <c r="BH930" i="27"/>
  <c r="BH938" i="27"/>
  <c r="BH946" i="27"/>
  <c r="BH954" i="27"/>
  <c r="BH962" i="27"/>
  <c r="BH970" i="27"/>
  <c r="BH978" i="27"/>
  <c r="BH986" i="27"/>
  <c r="BH994" i="27"/>
  <c r="BH1002" i="27"/>
  <c r="BH1010" i="27"/>
  <c r="BH1018" i="27"/>
  <c r="BH1026" i="27"/>
  <c r="BH1034" i="27"/>
  <c r="BH1039" i="27"/>
  <c r="BH1049" i="27"/>
  <c r="BH1059" i="27"/>
  <c r="BH1068" i="27"/>
  <c r="BH1076" i="27"/>
  <c r="BJ1084" i="27"/>
  <c r="BG1084" i="27"/>
  <c r="BJ1083" i="27"/>
  <c r="BG1083" i="27"/>
  <c r="BJ1085" i="27"/>
  <c r="BG1085" i="27"/>
  <c r="BJ1081" i="27"/>
  <c r="BG1081" i="27"/>
  <c r="BJ1082" i="27"/>
  <c r="BG1082" i="27"/>
  <c r="BG105" i="27"/>
  <c r="BJ105" i="27"/>
  <c r="BG113" i="27"/>
  <c r="BJ113" i="27"/>
  <c r="BG146" i="27"/>
  <c r="BJ146" i="27"/>
  <c r="BG226" i="27"/>
  <c r="BJ226" i="27"/>
  <c r="BG274" i="27"/>
  <c r="BJ274" i="27"/>
  <c r="BG282" i="27"/>
  <c r="BJ282" i="27"/>
  <c r="BG290" i="27"/>
  <c r="BJ290" i="27"/>
  <c r="BG306" i="27"/>
  <c r="BJ306" i="27"/>
  <c r="BG330" i="27"/>
  <c r="BJ330" i="27"/>
  <c r="BG362" i="27"/>
  <c r="BJ362" i="27"/>
  <c r="BG401" i="27"/>
  <c r="BJ401" i="27"/>
  <c r="BG425" i="27"/>
  <c r="BJ425" i="27"/>
  <c r="BG473" i="27"/>
  <c r="BJ473" i="27"/>
  <c r="BG504" i="27"/>
  <c r="BJ504" i="27"/>
  <c r="BG536" i="27"/>
  <c r="BJ536" i="27"/>
  <c r="BG576" i="27"/>
  <c r="BJ576" i="27"/>
  <c r="BG584" i="27"/>
  <c r="BJ584" i="27"/>
  <c r="BG608" i="27"/>
  <c r="BJ608" i="27"/>
  <c r="BG624" i="27"/>
  <c r="BJ624" i="27"/>
  <c r="BG640" i="27"/>
  <c r="BJ640" i="27"/>
  <c r="BG720" i="27"/>
  <c r="BJ720" i="27"/>
  <c r="BG736" i="27"/>
  <c r="BJ736" i="27"/>
  <c r="BG768" i="27"/>
  <c r="BJ768" i="27"/>
  <c r="BG9" i="27"/>
  <c r="BJ9" i="27"/>
  <c r="BG33" i="27"/>
  <c r="BJ33" i="27"/>
  <c r="BG65" i="27"/>
  <c r="BJ65" i="27"/>
  <c r="BG129" i="27"/>
  <c r="BJ129" i="27"/>
  <c r="BG170" i="27"/>
  <c r="BJ170" i="27"/>
  <c r="BG202" i="27"/>
  <c r="BJ202" i="27"/>
  <c r="BG210" i="27"/>
  <c r="BJ210" i="27"/>
  <c r="BG242" i="27"/>
  <c r="BJ242" i="27"/>
  <c r="BG258" i="27"/>
  <c r="BJ258" i="27"/>
  <c r="BG314" i="27"/>
  <c r="BJ314" i="27"/>
  <c r="BG322" i="27"/>
  <c r="BJ322" i="27"/>
  <c r="BG346" i="27"/>
  <c r="BJ346" i="27"/>
  <c r="BG370" i="27"/>
  <c r="BJ370" i="27"/>
  <c r="BG393" i="27"/>
  <c r="BJ393" i="27"/>
  <c r="BG409" i="27"/>
  <c r="BJ409" i="27"/>
  <c r="BG417" i="27"/>
  <c r="BJ417" i="27"/>
  <c r="BG433" i="27"/>
  <c r="BJ433" i="27"/>
  <c r="BG457" i="27"/>
  <c r="BJ457" i="27"/>
  <c r="BG465" i="27"/>
  <c r="BJ465" i="27"/>
  <c r="BG489" i="27"/>
  <c r="BJ489" i="27"/>
  <c r="BG512" i="27"/>
  <c r="BJ512" i="27"/>
  <c r="BG544" i="27"/>
  <c r="BJ544" i="27"/>
  <c r="BG600" i="27"/>
  <c r="BJ600" i="27"/>
  <c r="BG616" i="27"/>
  <c r="BJ616" i="27"/>
  <c r="BG688" i="27"/>
  <c r="BJ688" i="27"/>
  <c r="BG728" i="27"/>
  <c r="BJ728" i="27"/>
  <c r="BG744" i="27"/>
  <c r="BJ744" i="27"/>
  <c r="BG752" i="27"/>
  <c r="BJ752" i="27"/>
  <c r="BG784" i="27"/>
  <c r="BJ784" i="27"/>
  <c r="BG17" i="27"/>
  <c r="BJ17" i="27"/>
  <c r="BG25" i="27"/>
  <c r="BJ25" i="27"/>
  <c r="BG49" i="27"/>
  <c r="BJ49" i="27"/>
  <c r="BG57" i="27"/>
  <c r="BJ57" i="27"/>
  <c r="BG89" i="27"/>
  <c r="BJ89" i="27"/>
  <c r="BG121" i="27"/>
  <c r="BJ121" i="27"/>
  <c r="BG137" i="27"/>
  <c r="BJ137" i="27"/>
  <c r="BG154" i="27"/>
  <c r="BJ154" i="27"/>
  <c r="BG178" i="27"/>
  <c r="BJ178" i="27"/>
  <c r="BG194" i="27"/>
  <c r="BJ194" i="27"/>
  <c r="BG354" i="27"/>
  <c r="BJ354" i="27"/>
  <c r="BG385" i="27"/>
  <c r="BJ385" i="27"/>
  <c r="BG449" i="27"/>
  <c r="BJ449" i="27"/>
  <c r="BG496" i="27"/>
  <c r="BJ496" i="27"/>
  <c r="BG552" i="27"/>
  <c r="BJ552" i="27"/>
  <c r="BG560" i="27"/>
  <c r="BJ560" i="27"/>
  <c r="BG592" i="27"/>
  <c r="BJ592" i="27"/>
  <c r="BG632" i="27"/>
  <c r="BJ632" i="27"/>
  <c r="BG648" i="27"/>
  <c r="BJ648" i="27"/>
  <c r="BG680" i="27"/>
  <c r="BJ680" i="27"/>
  <c r="BG696" i="27"/>
  <c r="BJ696" i="27"/>
  <c r="BG704" i="27"/>
  <c r="BJ704" i="27"/>
  <c r="BG776" i="27"/>
  <c r="BJ776" i="27"/>
  <c r="BG792" i="27"/>
  <c r="BJ792" i="27"/>
  <c r="BG41" i="27"/>
  <c r="BJ41" i="27"/>
  <c r="BG73" i="27"/>
  <c r="BJ73" i="27"/>
  <c r="BG81" i="27"/>
  <c r="BJ81" i="27"/>
  <c r="BG97" i="27"/>
  <c r="BJ97" i="27"/>
  <c r="BG162" i="27"/>
  <c r="BJ162" i="27"/>
  <c r="BG186" i="27"/>
  <c r="BJ186" i="27"/>
  <c r="BG218" i="27"/>
  <c r="BJ218" i="27"/>
  <c r="BG234" i="27"/>
  <c r="BJ234" i="27"/>
  <c r="BG250" i="27"/>
  <c r="BJ250" i="27"/>
  <c r="BG266" i="27"/>
  <c r="BJ266" i="27"/>
  <c r="BG298" i="27"/>
  <c r="BJ298" i="27"/>
  <c r="BG338" i="27"/>
  <c r="BJ338" i="27"/>
  <c r="BG377" i="27"/>
  <c r="BJ377" i="27"/>
  <c r="BG441" i="27"/>
  <c r="BJ441" i="27"/>
  <c r="BG481" i="27"/>
  <c r="BJ481" i="27"/>
  <c r="BG520" i="27"/>
  <c r="BJ520" i="27"/>
  <c r="BG528" i="27"/>
  <c r="BJ528" i="27"/>
  <c r="BG568" i="27"/>
  <c r="BJ568" i="27"/>
  <c r="BG656" i="27"/>
  <c r="BJ656" i="27"/>
  <c r="BG664" i="27"/>
  <c r="BJ664" i="27"/>
  <c r="BG672" i="27"/>
  <c r="BJ672" i="27"/>
  <c r="BG712" i="27"/>
  <c r="BJ712" i="27"/>
  <c r="BG760" i="27"/>
  <c r="BJ760" i="27"/>
  <c r="BG800" i="27"/>
  <c r="BJ800" i="27"/>
  <c r="BG808" i="27"/>
  <c r="BJ808" i="27"/>
  <c r="BG840" i="27"/>
  <c r="BJ840" i="27"/>
  <c r="BG864" i="27"/>
  <c r="BJ864" i="27"/>
  <c r="BG888" i="27"/>
  <c r="BJ888" i="27"/>
  <c r="BG944" i="27"/>
  <c r="BJ944" i="27"/>
  <c r="BG960" i="27"/>
  <c r="BJ960" i="27"/>
  <c r="BG976" i="27"/>
  <c r="BJ976" i="27"/>
  <c r="BG1000" i="27"/>
  <c r="BJ1000" i="27"/>
  <c r="BG1016" i="27"/>
  <c r="BJ1016" i="27"/>
  <c r="BG10" i="27"/>
  <c r="BJ10" i="27"/>
  <c r="BG50" i="27"/>
  <c r="BJ50" i="27"/>
  <c r="BG58" i="27"/>
  <c r="BJ58" i="27"/>
  <c r="BG66" i="27"/>
  <c r="BJ66" i="27"/>
  <c r="BG82" i="27"/>
  <c r="BJ82" i="27"/>
  <c r="BG122" i="27"/>
  <c r="BJ122" i="27"/>
  <c r="BG130" i="27"/>
  <c r="BJ130" i="27"/>
  <c r="BG179" i="27"/>
  <c r="BJ179" i="27"/>
  <c r="BG195" i="27"/>
  <c r="BJ195" i="27"/>
  <c r="BG211" i="27"/>
  <c r="BJ211" i="27"/>
  <c r="BG267" i="27"/>
  <c r="BJ267" i="27"/>
  <c r="BG291" i="27"/>
  <c r="BJ291" i="27"/>
  <c r="BG315" i="27"/>
  <c r="BJ315" i="27"/>
  <c r="BG323" i="27"/>
  <c r="BJ323" i="27"/>
  <c r="BG363" i="27"/>
  <c r="BJ363" i="27"/>
  <c r="BG402" i="27"/>
  <c r="BJ402" i="27"/>
  <c r="BG410" i="27"/>
  <c r="BJ410" i="27"/>
  <c r="BG426" i="27"/>
  <c r="BJ426" i="27"/>
  <c r="BG442" i="27"/>
  <c r="BJ442" i="27"/>
  <c r="BG458" i="27"/>
  <c r="BJ458" i="27"/>
  <c r="BG466" i="27"/>
  <c r="BJ466" i="27"/>
  <c r="BG521" i="27"/>
  <c r="BJ521" i="27"/>
  <c r="BG561" i="27"/>
  <c r="BJ561" i="27"/>
  <c r="BG601" i="27"/>
  <c r="BJ601" i="27"/>
  <c r="BG633" i="27"/>
  <c r="BJ633" i="27"/>
  <c r="BG737" i="27"/>
  <c r="BJ737" i="27"/>
  <c r="BG801" i="27"/>
  <c r="BJ801" i="27"/>
  <c r="BG809" i="27"/>
  <c r="BJ809" i="27"/>
  <c r="BG849" i="27"/>
  <c r="BJ849" i="27"/>
  <c r="BG857" i="27"/>
  <c r="BJ857" i="27"/>
  <c r="BG889" i="27"/>
  <c r="BJ889" i="27"/>
  <c r="BG905" i="27"/>
  <c r="BJ905" i="27"/>
  <c r="BG945" i="27"/>
  <c r="BJ945" i="27"/>
  <c r="BG993" i="27"/>
  <c r="BJ993" i="27"/>
  <c r="BG1063" i="27"/>
  <c r="BJ1063" i="27"/>
  <c r="BG1048" i="27"/>
  <c r="BJ1048" i="27"/>
  <c r="BG1058" i="27"/>
  <c r="BJ1058" i="27"/>
  <c r="BG35" i="27"/>
  <c r="BJ35" i="27"/>
  <c r="BG51" i="27"/>
  <c r="BJ51" i="27"/>
  <c r="BG67" i="27"/>
  <c r="BJ67" i="27"/>
  <c r="BG91" i="27"/>
  <c r="BJ91" i="27"/>
  <c r="BG131" i="27"/>
  <c r="BJ131" i="27"/>
  <c r="BG156" i="27"/>
  <c r="BJ156" i="27"/>
  <c r="BG164" i="27"/>
  <c r="BJ164" i="27"/>
  <c r="BG180" i="27"/>
  <c r="BJ180" i="27"/>
  <c r="BG204" i="27"/>
  <c r="BJ204" i="27"/>
  <c r="BG244" i="27"/>
  <c r="BJ244" i="27"/>
  <c r="BG268" i="27"/>
  <c r="BJ268" i="27"/>
  <c r="BG276" i="27"/>
  <c r="BJ276" i="27"/>
  <c r="BG292" i="27"/>
  <c r="BJ292" i="27"/>
  <c r="BG324" i="27"/>
  <c r="BJ324" i="27"/>
  <c r="BG348" i="27"/>
  <c r="BJ348" i="27"/>
  <c r="BG387" i="27"/>
  <c r="BJ387" i="27"/>
  <c r="BG411" i="27"/>
  <c r="BJ411" i="27"/>
  <c r="BG443" i="27"/>
  <c r="BJ443" i="27"/>
  <c r="BG459" i="27"/>
  <c r="BJ459" i="27"/>
  <c r="BG467" i="27"/>
  <c r="BJ467" i="27"/>
  <c r="BG506" i="27"/>
  <c r="BJ506" i="27"/>
  <c r="BG546" i="27"/>
  <c r="BJ546" i="27"/>
  <c r="BG562" i="27"/>
  <c r="BJ562" i="27"/>
  <c r="BG586" i="27"/>
  <c r="BJ586" i="27"/>
  <c r="BG618" i="27"/>
  <c r="BJ618" i="27"/>
  <c r="BG642" i="27"/>
  <c r="BJ642" i="27"/>
  <c r="BG666" i="27"/>
  <c r="BJ666" i="27"/>
  <c r="BG698" i="27"/>
  <c r="BJ698" i="27"/>
  <c r="BG722" i="27"/>
  <c r="BJ722" i="27"/>
  <c r="BG770" i="27"/>
  <c r="BJ770" i="27"/>
  <c r="BG786" i="27"/>
  <c r="BJ786" i="27"/>
  <c r="BG834" i="27"/>
  <c r="BJ834" i="27"/>
  <c r="BG938" i="27"/>
  <c r="BJ938" i="27"/>
  <c r="BG986" i="27"/>
  <c r="BJ986" i="27"/>
  <c r="BG1018" i="27"/>
  <c r="BJ1018" i="27"/>
  <c r="BG12" i="27"/>
  <c r="BJ12" i="27"/>
  <c r="BG52" i="27"/>
  <c r="BJ52" i="27"/>
  <c r="BG68" i="27"/>
  <c r="BJ68" i="27"/>
  <c r="BG92" i="27"/>
  <c r="BJ92" i="27"/>
  <c r="BG100" i="27"/>
  <c r="BJ100" i="27"/>
  <c r="BG116" i="27"/>
  <c r="BJ116" i="27"/>
  <c r="BG165" i="27"/>
  <c r="BJ165" i="27"/>
  <c r="BG181" i="27"/>
  <c r="BJ181" i="27"/>
  <c r="BG221" i="27"/>
  <c r="BJ221" i="27"/>
  <c r="BG317" i="27"/>
  <c r="BJ317" i="27"/>
  <c r="BG357" i="27"/>
  <c r="BJ357" i="27"/>
  <c r="BG380" i="27"/>
  <c r="BJ380" i="27"/>
  <c r="BG396" i="27"/>
  <c r="BJ396" i="27"/>
  <c r="BG484" i="27"/>
  <c r="BJ484" i="27"/>
  <c r="BG515" i="27"/>
  <c r="BJ515" i="27"/>
  <c r="BG531" i="27"/>
  <c r="BJ531" i="27"/>
  <c r="BG563" i="27"/>
  <c r="BJ563" i="27"/>
  <c r="BG587" i="27"/>
  <c r="BJ587" i="27"/>
  <c r="BG603" i="27"/>
  <c r="BJ603" i="27"/>
  <c r="BG643" i="27"/>
  <c r="BJ643" i="27"/>
  <c r="BG667" i="27"/>
  <c r="BJ667" i="27"/>
  <c r="BG675" i="27"/>
  <c r="BJ675" i="27"/>
  <c r="BG707" i="27"/>
  <c r="BJ707" i="27"/>
  <c r="BG715" i="27"/>
  <c r="BJ715" i="27"/>
  <c r="BG723" i="27"/>
  <c r="BJ723" i="27"/>
  <c r="BG731" i="27"/>
  <c r="BJ731" i="27"/>
  <c r="BG779" i="27"/>
  <c r="BJ779" i="27"/>
  <c r="BG867" i="27"/>
  <c r="BJ867" i="27"/>
  <c r="BG875" i="27"/>
  <c r="BJ875" i="27"/>
  <c r="BG915" i="27"/>
  <c r="BJ915" i="27"/>
  <c r="BG931" i="27"/>
  <c r="BJ931" i="27"/>
  <c r="BG939" i="27"/>
  <c r="BJ939" i="27"/>
  <c r="BG947" i="27"/>
  <c r="BJ947" i="27"/>
  <c r="BG1003" i="27"/>
  <c r="BJ1003" i="27"/>
  <c r="BG1011" i="27"/>
  <c r="BJ1011" i="27"/>
  <c r="BG1040" i="27"/>
  <c r="BJ1040" i="27"/>
  <c r="BG1050" i="27"/>
  <c r="BJ1050" i="27"/>
  <c r="BG5" i="27"/>
  <c r="BJ5" i="27"/>
  <c r="BG13" i="27"/>
  <c r="BJ13" i="27"/>
  <c r="BG21" i="27"/>
  <c r="BJ21" i="27"/>
  <c r="BG29" i="27"/>
  <c r="BJ29" i="27"/>
  <c r="BG37" i="27"/>
  <c r="BJ37" i="27"/>
  <c r="BG45" i="27"/>
  <c r="BJ45" i="27"/>
  <c r="BG53" i="27"/>
  <c r="BJ53" i="27"/>
  <c r="BG61" i="27"/>
  <c r="BJ61" i="27"/>
  <c r="BG69" i="27"/>
  <c r="BJ69" i="27"/>
  <c r="BG77" i="27"/>
  <c r="BJ77" i="27"/>
  <c r="BG85" i="27"/>
  <c r="BJ85" i="27"/>
  <c r="BG93" i="27"/>
  <c r="BJ93" i="27"/>
  <c r="BG101" i="27"/>
  <c r="BJ101" i="27"/>
  <c r="BG109" i="27"/>
  <c r="BJ109" i="27"/>
  <c r="BG117" i="27"/>
  <c r="BJ117" i="27"/>
  <c r="BG125" i="27"/>
  <c r="BJ125" i="27"/>
  <c r="BG133" i="27"/>
  <c r="BJ133" i="27"/>
  <c r="BG142" i="27"/>
  <c r="BJ142" i="27"/>
  <c r="BG150" i="27"/>
  <c r="BJ150" i="27"/>
  <c r="BG158" i="27"/>
  <c r="BJ158" i="27"/>
  <c r="BG166" i="27"/>
  <c r="BJ166" i="27"/>
  <c r="BG174" i="27"/>
  <c r="BJ174" i="27"/>
  <c r="BG182" i="27"/>
  <c r="BJ182" i="27"/>
  <c r="BG190" i="27"/>
  <c r="BJ190" i="27"/>
  <c r="BG198" i="27"/>
  <c r="BJ198" i="27"/>
  <c r="BG206" i="27"/>
  <c r="BJ206" i="27"/>
  <c r="BG214" i="27"/>
  <c r="BJ214" i="27"/>
  <c r="BG222" i="27"/>
  <c r="BJ222" i="27"/>
  <c r="BG230" i="27"/>
  <c r="BJ230" i="27"/>
  <c r="BG238" i="27"/>
  <c r="BJ238" i="27"/>
  <c r="BG246" i="27"/>
  <c r="BJ246" i="27"/>
  <c r="BG254" i="27"/>
  <c r="BJ254" i="27"/>
  <c r="BG262" i="27"/>
  <c r="BJ262" i="27"/>
  <c r="BG270" i="27"/>
  <c r="BJ270" i="27"/>
  <c r="BG278" i="27"/>
  <c r="BJ278" i="27"/>
  <c r="BG286" i="27"/>
  <c r="BJ286" i="27"/>
  <c r="BG294" i="27"/>
  <c r="BJ294" i="27"/>
  <c r="BG302" i="27"/>
  <c r="BJ302" i="27"/>
  <c r="BG310" i="27"/>
  <c r="BJ310" i="27"/>
  <c r="BG318" i="27"/>
  <c r="BJ318" i="27"/>
  <c r="BG326" i="27"/>
  <c r="BJ326" i="27"/>
  <c r="BG334" i="27"/>
  <c r="BJ334" i="27"/>
  <c r="BG342" i="27"/>
  <c r="BJ342" i="27"/>
  <c r="BG350" i="27"/>
  <c r="BJ350" i="27"/>
  <c r="BG358" i="27"/>
  <c r="BJ358" i="27"/>
  <c r="BG366" i="27"/>
  <c r="BJ366" i="27"/>
  <c r="BG381" i="27"/>
  <c r="BJ381" i="27"/>
  <c r="BG389" i="27"/>
  <c r="BJ389" i="27"/>
  <c r="BG397" i="27"/>
  <c r="BJ397" i="27"/>
  <c r="BG405" i="27"/>
  <c r="BJ405" i="27"/>
  <c r="BG413" i="27"/>
  <c r="BJ413" i="27"/>
  <c r="BG421" i="27"/>
  <c r="BJ421" i="27"/>
  <c r="BG429" i="27"/>
  <c r="BJ429" i="27"/>
  <c r="BG437" i="27"/>
  <c r="BJ437" i="27"/>
  <c r="BG445" i="27"/>
  <c r="BJ445" i="27"/>
  <c r="BG453" i="27"/>
  <c r="BJ453" i="27"/>
  <c r="BG461" i="27"/>
  <c r="BJ461" i="27"/>
  <c r="BG469" i="27"/>
  <c r="BJ469" i="27"/>
  <c r="BG477" i="27"/>
  <c r="BJ477" i="27"/>
  <c r="BG485" i="27"/>
  <c r="BJ485" i="27"/>
  <c r="BG493" i="27"/>
  <c r="BJ493" i="27"/>
  <c r="BG500" i="27"/>
  <c r="BJ500" i="27"/>
  <c r="BG508" i="27"/>
  <c r="BJ508" i="27"/>
  <c r="BG516" i="27"/>
  <c r="BJ516" i="27"/>
  <c r="BG524" i="27"/>
  <c r="BJ524" i="27"/>
  <c r="BG532" i="27"/>
  <c r="BJ532" i="27"/>
  <c r="BG540" i="27"/>
  <c r="BJ540" i="27"/>
  <c r="BG548" i="27"/>
  <c r="BJ548" i="27"/>
  <c r="BG556" i="27"/>
  <c r="BJ556" i="27"/>
  <c r="BG564" i="27"/>
  <c r="BJ564" i="27"/>
  <c r="BG572" i="27"/>
  <c r="BJ572" i="27"/>
  <c r="BG580" i="27"/>
  <c r="BJ580" i="27"/>
  <c r="BG588" i="27"/>
  <c r="BJ588" i="27"/>
  <c r="BG596" i="27"/>
  <c r="BJ596" i="27"/>
  <c r="BG604" i="27"/>
  <c r="BJ604" i="27"/>
  <c r="BG612" i="27"/>
  <c r="BJ612" i="27"/>
  <c r="BG620" i="27"/>
  <c r="BJ620" i="27"/>
  <c r="BG628" i="27"/>
  <c r="BJ628" i="27"/>
  <c r="BG636" i="27"/>
  <c r="BJ636" i="27"/>
  <c r="BG644" i="27"/>
  <c r="BJ644" i="27"/>
  <c r="BG652" i="27"/>
  <c r="BJ652" i="27"/>
  <c r="BG660" i="27"/>
  <c r="BJ660" i="27"/>
  <c r="BG668" i="27"/>
  <c r="BJ668" i="27"/>
  <c r="BG676" i="27"/>
  <c r="BJ676" i="27"/>
  <c r="BG684" i="27"/>
  <c r="BJ684" i="27"/>
  <c r="BG692" i="27"/>
  <c r="BJ692" i="27"/>
  <c r="BG700" i="27"/>
  <c r="BJ700" i="27"/>
  <c r="BG708" i="27"/>
  <c r="BJ708" i="27"/>
  <c r="BG716" i="27"/>
  <c r="BJ716" i="27"/>
  <c r="BG724" i="27"/>
  <c r="BJ724" i="27"/>
  <c r="BG732" i="27"/>
  <c r="BJ732" i="27"/>
  <c r="BG740" i="27"/>
  <c r="BJ740" i="27"/>
  <c r="BG748" i="27"/>
  <c r="BJ748" i="27"/>
  <c r="BG756" i="27"/>
  <c r="BJ756" i="27"/>
  <c r="BG764" i="27"/>
  <c r="BJ764" i="27"/>
  <c r="BG772" i="27"/>
  <c r="BJ772" i="27"/>
  <c r="BG780" i="27"/>
  <c r="BJ780" i="27"/>
  <c r="BG788" i="27"/>
  <c r="BJ788" i="27"/>
  <c r="BG796" i="27"/>
  <c r="BJ796" i="27"/>
  <c r="BG804" i="27"/>
  <c r="BJ804" i="27"/>
  <c r="BG812" i="27"/>
  <c r="BJ812" i="27"/>
  <c r="BG820" i="27"/>
  <c r="BJ820" i="27"/>
  <c r="BG828" i="27"/>
  <c r="BJ828" i="27"/>
  <c r="BG836" i="27"/>
  <c r="BJ836" i="27"/>
  <c r="BG844" i="27"/>
  <c r="BJ844" i="27"/>
  <c r="BG852" i="27"/>
  <c r="BJ852" i="27"/>
  <c r="BG860" i="27"/>
  <c r="BJ860" i="27"/>
  <c r="BG868" i="27"/>
  <c r="BJ868" i="27"/>
  <c r="BG876" i="27"/>
  <c r="BJ876" i="27"/>
  <c r="BG884" i="27"/>
  <c r="BJ884" i="27"/>
  <c r="BG892" i="27"/>
  <c r="BJ892" i="27"/>
  <c r="BG900" i="27"/>
  <c r="BJ900" i="27"/>
  <c r="BG908" i="27"/>
  <c r="BJ908" i="27"/>
  <c r="BG916" i="27"/>
  <c r="BJ916" i="27"/>
  <c r="BG924" i="27"/>
  <c r="BJ924" i="27"/>
  <c r="BG932" i="27"/>
  <c r="BJ932" i="27"/>
  <c r="BG940" i="27"/>
  <c r="BJ940" i="27"/>
  <c r="BG948" i="27"/>
  <c r="BJ948" i="27"/>
  <c r="BG956" i="27"/>
  <c r="BJ956" i="27"/>
  <c r="BG964" i="27"/>
  <c r="BJ964" i="27"/>
  <c r="BG972" i="27"/>
  <c r="BJ972" i="27"/>
  <c r="BG980" i="27"/>
  <c r="BJ980" i="27"/>
  <c r="BG988" i="27"/>
  <c r="BJ988" i="27"/>
  <c r="BG996" i="27"/>
  <c r="BJ996" i="27"/>
  <c r="BG1004" i="27"/>
  <c r="BJ1004" i="27"/>
  <c r="BG1012" i="27"/>
  <c r="BJ1012" i="27"/>
  <c r="BG1020" i="27"/>
  <c r="BJ1020" i="27"/>
  <c r="BG1028" i="27"/>
  <c r="BJ1028" i="27"/>
  <c r="BG1036" i="27"/>
  <c r="BJ1036" i="27"/>
  <c r="BG1042" i="27"/>
  <c r="BJ1042" i="27"/>
  <c r="BG1052" i="27"/>
  <c r="BJ1052" i="27"/>
  <c r="BG1061" i="27"/>
  <c r="BJ1061" i="27"/>
  <c r="BG1070" i="27"/>
  <c r="BJ1070" i="27"/>
  <c r="BG1078" i="27"/>
  <c r="BJ1078" i="27"/>
  <c r="BG824" i="27"/>
  <c r="BJ824" i="27"/>
  <c r="BG928" i="27"/>
  <c r="BJ928" i="27"/>
  <c r="BG952" i="27"/>
  <c r="BJ952" i="27"/>
  <c r="BG992" i="27"/>
  <c r="BJ992" i="27"/>
  <c r="BG1008" i="27"/>
  <c r="BJ1008" i="27"/>
  <c r="BG1038" i="27"/>
  <c r="BJ1038" i="27"/>
  <c r="BG1066" i="27"/>
  <c r="BJ1066" i="27"/>
  <c r="BG26" i="27"/>
  <c r="BJ26" i="27"/>
  <c r="BG34" i="27"/>
  <c r="BJ34" i="27"/>
  <c r="BG42" i="27"/>
  <c r="BJ42" i="27"/>
  <c r="BG139" i="27"/>
  <c r="BJ139" i="27"/>
  <c r="BG187" i="27"/>
  <c r="BJ187" i="27"/>
  <c r="BG219" i="27"/>
  <c r="BJ219" i="27"/>
  <c r="BG235" i="27"/>
  <c r="BJ235" i="27"/>
  <c r="BG259" i="27"/>
  <c r="BJ259" i="27"/>
  <c r="BG283" i="27"/>
  <c r="BJ283" i="27"/>
  <c r="BG307" i="27"/>
  <c r="BJ307" i="27"/>
  <c r="BG339" i="27"/>
  <c r="BJ339" i="27"/>
  <c r="BG355" i="27"/>
  <c r="BJ355" i="27"/>
  <c r="BG418" i="27"/>
  <c r="BJ418" i="27"/>
  <c r="BG434" i="27"/>
  <c r="BJ434" i="27"/>
  <c r="BG513" i="27"/>
  <c r="BJ513" i="27"/>
  <c r="BG569" i="27"/>
  <c r="BJ569" i="27"/>
  <c r="BG585" i="27"/>
  <c r="BJ585" i="27"/>
  <c r="BG625" i="27"/>
  <c r="BJ625" i="27"/>
  <c r="BG657" i="27"/>
  <c r="BJ657" i="27"/>
  <c r="BG697" i="27"/>
  <c r="BJ697" i="27"/>
  <c r="BG713" i="27"/>
  <c r="BJ713" i="27"/>
  <c r="BG745" i="27"/>
  <c r="BJ745" i="27"/>
  <c r="BG753" i="27"/>
  <c r="BJ753" i="27"/>
  <c r="BG793" i="27"/>
  <c r="BJ793" i="27"/>
  <c r="BG825" i="27"/>
  <c r="BJ825" i="27"/>
  <c r="BG841" i="27"/>
  <c r="BJ841" i="27"/>
  <c r="BG897" i="27"/>
  <c r="BJ897" i="27"/>
  <c r="BG1009" i="27"/>
  <c r="BJ1009" i="27"/>
  <c r="BG1017" i="27"/>
  <c r="BJ1017" i="27"/>
  <c r="BG1033" i="27"/>
  <c r="BJ1033" i="27"/>
  <c r="BG1067" i="27"/>
  <c r="BJ1067" i="27"/>
  <c r="BG27" i="27"/>
  <c r="BJ27" i="27"/>
  <c r="BG43" i="27"/>
  <c r="BJ43" i="27"/>
  <c r="BG83" i="27"/>
  <c r="BJ83" i="27"/>
  <c r="BG99" i="27"/>
  <c r="BJ99" i="27"/>
  <c r="BG123" i="27"/>
  <c r="BJ123" i="27"/>
  <c r="BG172" i="27"/>
  <c r="BJ172" i="27"/>
  <c r="BG196" i="27"/>
  <c r="BJ196" i="27"/>
  <c r="BG220" i="27"/>
  <c r="BJ220" i="27"/>
  <c r="BG252" i="27"/>
  <c r="BJ252" i="27"/>
  <c r="BG356" i="27"/>
  <c r="BJ356" i="27"/>
  <c r="BG379" i="27"/>
  <c r="BJ379" i="27"/>
  <c r="BG403" i="27"/>
  <c r="BJ403" i="27"/>
  <c r="BG483" i="27"/>
  <c r="BJ483" i="27"/>
  <c r="BG498" i="27"/>
  <c r="BJ498" i="27"/>
  <c r="BG522" i="27"/>
  <c r="BJ522" i="27"/>
  <c r="BG570" i="27"/>
  <c r="BJ570" i="27"/>
  <c r="BG578" i="27"/>
  <c r="BJ578" i="27"/>
  <c r="BG602" i="27"/>
  <c r="BJ602" i="27"/>
  <c r="BG610" i="27"/>
  <c r="BJ610" i="27"/>
  <c r="BG626" i="27"/>
  <c r="BJ626" i="27"/>
  <c r="BG634" i="27"/>
  <c r="BJ634" i="27"/>
  <c r="BG778" i="27"/>
  <c r="BJ778" i="27"/>
  <c r="BG802" i="27"/>
  <c r="BJ802" i="27"/>
  <c r="BG874" i="27"/>
  <c r="BJ874" i="27"/>
  <c r="BG890" i="27"/>
  <c r="BJ890" i="27"/>
  <c r="BG930" i="27"/>
  <c r="BJ930" i="27"/>
  <c r="BG978" i="27"/>
  <c r="BJ978" i="27"/>
  <c r="BG1039" i="27"/>
  <c r="BJ1039" i="27"/>
  <c r="BG1049" i="27"/>
  <c r="BJ1049" i="27"/>
  <c r="BG28" i="27"/>
  <c r="BJ28" i="27"/>
  <c r="BG84" i="27"/>
  <c r="BJ84" i="27"/>
  <c r="BG124" i="27"/>
  <c r="BJ124" i="27"/>
  <c r="BG132" i="27"/>
  <c r="BJ132" i="27"/>
  <c r="BG141" i="27"/>
  <c r="BJ141" i="27"/>
  <c r="BG149" i="27"/>
  <c r="BJ149" i="27"/>
  <c r="BG173" i="27"/>
  <c r="BJ173" i="27"/>
  <c r="BG189" i="27"/>
  <c r="BJ189" i="27"/>
  <c r="BG205" i="27"/>
  <c r="BJ205" i="27"/>
  <c r="BG269" i="27"/>
  <c r="BJ269" i="27"/>
  <c r="BG293" i="27"/>
  <c r="BJ293" i="27"/>
  <c r="BG309" i="27"/>
  <c r="BJ309" i="27"/>
  <c r="BG349" i="27"/>
  <c r="BJ349" i="27"/>
  <c r="BG373" i="27"/>
  <c r="BJ373" i="27"/>
  <c r="BG404" i="27"/>
  <c r="BJ404" i="27"/>
  <c r="BG412" i="27"/>
  <c r="BJ412" i="27"/>
  <c r="BG428" i="27"/>
  <c r="BJ428" i="27"/>
  <c r="BG436" i="27"/>
  <c r="BJ436" i="27"/>
  <c r="BG499" i="27"/>
  <c r="BJ499" i="27"/>
  <c r="BG523" i="27"/>
  <c r="BJ523" i="27"/>
  <c r="BG555" i="27"/>
  <c r="BJ555" i="27"/>
  <c r="BG571" i="27"/>
  <c r="BJ571" i="27"/>
  <c r="BG611" i="27"/>
  <c r="BJ611" i="27"/>
  <c r="BG635" i="27"/>
  <c r="BJ635" i="27"/>
  <c r="BG659" i="27"/>
  <c r="BJ659" i="27"/>
  <c r="BG691" i="27"/>
  <c r="BJ691" i="27"/>
  <c r="BG699" i="27"/>
  <c r="BJ699" i="27"/>
  <c r="BG755" i="27"/>
  <c r="BJ755" i="27"/>
  <c r="BG787" i="27"/>
  <c r="BJ787" i="27"/>
  <c r="BG811" i="27"/>
  <c r="BJ811" i="27"/>
  <c r="BG827" i="27"/>
  <c r="BJ827" i="27"/>
  <c r="BG851" i="27"/>
  <c r="BJ851" i="27"/>
  <c r="BG883" i="27"/>
  <c r="BJ883" i="27"/>
  <c r="BG923" i="27"/>
  <c r="BJ923" i="27"/>
  <c r="BG963" i="27"/>
  <c r="BJ963" i="27"/>
  <c r="BG1035" i="27"/>
  <c r="BJ1035" i="27"/>
  <c r="BG1060" i="27"/>
  <c r="BJ1060" i="27"/>
  <c r="BG1077" i="27"/>
  <c r="BJ1077" i="27"/>
  <c r="BG6" i="27"/>
  <c r="BJ6" i="27"/>
  <c r="BG14" i="27"/>
  <c r="BJ14" i="27"/>
  <c r="BG22" i="27"/>
  <c r="BJ22" i="27"/>
  <c r="BG30" i="27"/>
  <c r="BJ30" i="27"/>
  <c r="BG38" i="27"/>
  <c r="BJ38" i="27"/>
  <c r="BG46" i="27"/>
  <c r="BJ46" i="27"/>
  <c r="BG54" i="27"/>
  <c r="BJ54" i="27"/>
  <c r="BG62" i="27"/>
  <c r="BJ62" i="27"/>
  <c r="BG70" i="27"/>
  <c r="BJ70" i="27"/>
  <c r="BG78" i="27"/>
  <c r="BJ78" i="27"/>
  <c r="BG86" i="27"/>
  <c r="BJ86" i="27"/>
  <c r="BG94" i="27"/>
  <c r="BJ94" i="27"/>
  <c r="BG102" i="27"/>
  <c r="BJ102" i="27"/>
  <c r="BG110" i="27"/>
  <c r="BJ110" i="27"/>
  <c r="BG118" i="27"/>
  <c r="BJ118" i="27"/>
  <c r="BG126" i="27"/>
  <c r="BJ126" i="27"/>
  <c r="BG134" i="27"/>
  <c r="BJ134" i="27"/>
  <c r="BG143" i="27"/>
  <c r="BJ143" i="27"/>
  <c r="BG151" i="27"/>
  <c r="BJ151" i="27"/>
  <c r="BG159" i="27"/>
  <c r="BJ159" i="27"/>
  <c r="BG167" i="27"/>
  <c r="BJ167" i="27"/>
  <c r="BG175" i="27"/>
  <c r="BJ175" i="27"/>
  <c r="BG183" i="27"/>
  <c r="BJ183" i="27"/>
  <c r="BG191" i="27"/>
  <c r="BJ191" i="27"/>
  <c r="BG199" i="27"/>
  <c r="BJ199" i="27"/>
  <c r="BG207" i="27"/>
  <c r="BJ207" i="27"/>
  <c r="BG215" i="27"/>
  <c r="BJ215" i="27"/>
  <c r="BG223" i="27"/>
  <c r="BJ223" i="27"/>
  <c r="BG231" i="27"/>
  <c r="BJ231" i="27"/>
  <c r="BG239" i="27"/>
  <c r="BJ239" i="27"/>
  <c r="BG247" i="27"/>
  <c r="BJ247" i="27"/>
  <c r="BG255" i="27"/>
  <c r="BJ255" i="27"/>
  <c r="BG263" i="27"/>
  <c r="BJ263" i="27"/>
  <c r="BG271" i="27"/>
  <c r="BJ271" i="27"/>
  <c r="BG279" i="27"/>
  <c r="BJ279" i="27"/>
  <c r="BG287" i="27"/>
  <c r="BJ287" i="27"/>
  <c r="BG295" i="27"/>
  <c r="BJ295" i="27"/>
  <c r="BG303" i="27"/>
  <c r="BJ303" i="27"/>
  <c r="BG311" i="27"/>
  <c r="BJ311" i="27"/>
  <c r="BG319" i="27"/>
  <c r="BJ319" i="27"/>
  <c r="BG327" i="27"/>
  <c r="BJ327" i="27"/>
  <c r="BG335" i="27"/>
  <c r="BJ335" i="27"/>
  <c r="BG343" i="27"/>
  <c r="BJ343" i="27"/>
  <c r="BG351" i="27"/>
  <c r="BJ351" i="27"/>
  <c r="BG359" i="27"/>
  <c r="BJ359" i="27"/>
  <c r="BG367" i="27"/>
  <c r="BJ367" i="27"/>
  <c r="BG374" i="27"/>
  <c r="BJ374" i="27"/>
  <c r="BG382" i="27"/>
  <c r="BJ382" i="27"/>
  <c r="BG390" i="27"/>
  <c r="BJ390" i="27"/>
  <c r="BG398" i="27"/>
  <c r="BJ398" i="27"/>
  <c r="BG406" i="27"/>
  <c r="BJ406" i="27"/>
  <c r="BG414" i="27"/>
  <c r="BJ414" i="27"/>
  <c r="BG422" i="27"/>
  <c r="BJ422" i="27"/>
  <c r="BG430" i="27"/>
  <c r="BJ430" i="27"/>
  <c r="BG438" i="27"/>
  <c r="BJ438" i="27"/>
  <c r="BG446" i="27"/>
  <c r="BJ446" i="27"/>
  <c r="BG454" i="27"/>
  <c r="BJ454" i="27"/>
  <c r="BG462" i="27"/>
  <c r="BJ462" i="27"/>
  <c r="BG470" i="27"/>
  <c r="BJ470" i="27"/>
  <c r="BG478" i="27"/>
  <c r="BJ478" i="27"/>
  <c r="BG486" i="27"/>
  <c r="BJ486" i="27"/>
  <c r="BG494" i="27"/>
  <c r="BJ494" i="27"/>
  <c r="BG501" i="27"/>
  <c r="BJ501" i="27"/>
  <c r="BG509" i="27"/>
  <c r="BJ509" i="27"/>
  <c r="BG517" i="27"/>
  <c r="BJ517" i="27"/>
  <c r="BG525" i="27"/>
  <c r="BJ525" i="27"/>
  <c r="BG533" i="27"/>
  <c r="BJ533" i="27"/>
  <c r="BG541" i="27"/>
  <c r="BJ541" i="27"/>
  <c r="BG549" i="27"/>
  <c r="BJ549" i="27"/>
  <c r="BG557" i="27"/>
  <c r="BJ557" i="27"/>
  <c r="BG565" i="27"/>
  <c r="BJ565" i="27"/>
  <c r="BG573" i="27"/>
  <c r="BJ573" i="27"/>
  <c r="BG581" i="27"/>
  <c r="BJ581" i="27"/>
  <c r="BG589" i="27"/>
  <c r="BJ589" i="27"/>
  <c r="BG597" i="27"/>
  <c r="BJ597" i="27"/>
  <c r="BG605" i="27"/>
  <c r="BJ605" i="27"/>
  <c r="BG613" i="27"/>
  <c r="BJ613" i="27"/>
  <c r="BG621" i="27"/>
  <c r="BJ621" i="27"/>
  <c r="BG629" i="27"/>
  <c r="BJ629" i="27"/>
  <c r="BG637" i="27"/>
  <c r="BJ637" i="27"/>
  <c r="BG645" i="27"/>
  <c r="BJ645" i="27"/>
  <c r="BG653" i="27"/>
  <c r="BJ653" i="27"/>
  <c r="BG661" i="27"/>
  <c r="BJ661" i="27"/>
  <c r="BG669" i="27"/>
  <c r="BJ669" i="27"/>
  <c r="BG677" i="27"/>
  <c r="BJ677" i="27"/>
  <c r="BG685" i="27"/>
  <c r="BJ685" i="27"/>
  <c r="BG693" i="27"/>
  <c r="BJ693" i="27"/>
  <c r="BG701" i="27"/>
  <c r="BJ701" i="27"/>
  <c r="BG709" i="27"/>
  <c r="BJ709" i="27"/>
  <c r="BG717" i="27"/>
  <c r="BJ717" i="27"/>
  <c r="BG725" i="27"/>
  <c r="BJ725" i="27"/>
  <c r="BG733" i="27"/>
  <c r="BJ733" i="27"/>
  <c r="BG741" i="27"/>
  <c r="BJ741" i="27"/>
  <c r="BG749" i="27"/>
  <c r="BJ749" i="27"/>
  <c r="BG757" i="27"/>
  <c r="BJ757" i="27"/>
  <c r="BG765" i="27"/>
  <c r="BJ765" i="27"/>
  <c r="BG773" i="27"/>
  <c r="BJ773" i="27"/>
  <c r="BG781" i="27"/>
  <c r="BJ781" i="27"/>
  <c r="BG789" i="27"/>
  <c r="BJ789" i="27"/>
  <c r="BG797" i="27"/>
  <c r="BJ797" i="27"/>
  <c r="BG805" i="27"/>
  <c r="BJ805" i="27"/>
  <c r="BG813" i="27"/>
  <c r="BJ813" i="27"/>
  <c r="BG821" i="27"/>
  <c r="BJ821" i="27"/>
  <c r="BG829" i="27"/>
  <c r="BJ829" i="27"/>
  <c r="BG837" i="27"/>
  <c r="BJ837" i="27"/>
  <c r="BG845" i="27"/>
  <c r="BJ845" i="27"/>
  <c r="BG853" i="27"/>
  <c r="BJ853" i="27"/>
  <c r="BG861" i="27"/>
  <c r="BJ861" i="27"/>
  <c r="BG869" i="27"/>
  <c r="BJ869" i="27"/>
  <c r="BG877" i="27"/>
  <c r="BJ877" i="27"/>
  <c r="BG885" i="27"/>
  <c r="BJ885" i="27"/>
  <c r="BG893" i="27"/>
  <c r="BJ893" i="27"/>
  <c r="BG901" i="27"/>
  <c r="BJ901" i="27"/>
  <c r="BG909" i="27"/>
  <c r="BJ909" i="27"/>
  <c r="BG917" i="27"/>
  <c r="BJ917" i="27"/>
  <c r="BG925" i="27"/>
  <c r="BJ925" i="27"/>
  <c r="BG933" i="27"/>
  <c r="BJ933" i="27"/>
  <c r="BG941" i="27"/>
  <c r="BJ941" i="27"/>
  <c r="BG949" i="27"/>
  <c r="BJ949" i="27"/>
  <c r="BG957" i="27"/>
  <c r="BJ957" i="27"/>
  <c r="BG965" i="27"/>
  <c r="BJ965" i="27"/>
  <c r="BG973" i="27"/>
  <c r="BJ973" i="27"/>
  <c r="BG981" i="27"/>
  <c r="BJ981" i="27"/>
  <c r="BG989" i="27"/>
  <c r="BJ989" i="27"/>
  <c r="BG997" i="27"/>
  <c r="BJ997" i="27"/>
  <c r="BG1005" i="27"/>
  <c r="BJ1005" i="27"/>
  <c r="BG1013" i="27"/>
  <c r="BJ1013" i="27"/>
  <c r="BG1021" i="27"/>
  <c r="BJ1021" i="27"/>
  <c r="BG1029" i="27"/>
  <c r="BJ1029" i="27"/>
  <c r="BG1037" i="27"/>
  <c r="BJ1037" i="27"/>
  <c r="BG1043" i="27"/>
  <c r="BJ1043" i="27"/>
  <c r="BG1053" i="27"/>
  <c r="BJ1053" i="27"/>
  <c r="BG1062" i="27"/>
  <c r="BJ1062" i="27"/>
  <c r="BG1071" i="27"/>
  <c r="BJ1071" i="27"/>
  <c r="BG1079" i="27"/>
  <c r="BJ1079" i="27"/>
  <c r="BG832" i="27"/>
  <c r="BJ832" i="27"/>
  <c r="BG848" i="27"/>
  <c r="BJ848" i="27"/>
  <c r="BG880" i="27"/>
  <c r="BJ880" i="27"/>
  <c r="BG920" i="27"/>
  <c r="BJ920" i="27"/>
  <c r="BG936" i="27"/>
  <c r="BJ936" i="27"/>
  <c r="BG984" i="27"/>
  <c r="BJ984" i="27"/>
  <c r="BG1032" i="27"/>
  <c r="BJ1032" i="27"/>
  <c r="BG74" i="27"/>
  <c r="BJ74" i="27"/>
  <c r="BG90" i="27"/>
  <c r="BJ90" i="27"/>
  <c r="BG114" i="27"/>
  <c r="BJ114" i="27"/>
  <c r="BG163" i="27"/>
  <c r="BJ163" i="27"/>
  <c r="BG275" i="27"/>
  <c r="BJ275" i="27"/>
  <c r="BG331" i="27"/>
  <c r="BJ331" i="27"/>
  <c r="BG371" i="27"/>
  <c r="BJ371" i="27"/>
  <c r="BG386" i="27"/>
  <c r="BJ386" i="27"/>
  <c r="BG450" i="27"/>
  <c r="BJ450" i="27"/>
  <c r="BG474" i="27"/>
  <c r="BJ474" i="27"/>
  <c r="BG497" i="27"/>
  <c r="BJ497" i="27"/>
  <c r="BG537" i="27"/>
  <c r="BJ537" i="27"/>
  <c r="BG577" i="27"/>
  <c r="BJ577" i="27"/>
  <c r="BG617" i="27"/>
  <c r="BJ617" i="27"/>
  <c r="BG649" i="27"/>
  <c r="BJ649" i="27"/>
  <c r="BG665" i="27"/>
  <c r="BJ665" i="27"/>
  <c r="BG681" i="27"/>
  <c r="BJ681" i="27"/>
  <c r="BG689" i="27"/>
  <c r="BJ689" i="27"/>
  <c r="BG721" i="27"/>
  <c r="BJ721" i="27"/>
  <c r="BG729" i="27"/>
  <c r="BJ729" i="27"/>
  <c r="BG777" i="27"/>
  <c r="BJ777" i="27"/>
  <c r="BG833" i="27"/>
  <c r="BJ833" i="27"/>
  <c r="BG881" i="27"/>
  <c r="BJ881" i="27"/>
  <c r="BG929" i="27"/>
  <c r="BJ929" i="27"/>
  <c r="BG953" i="27"/>
  <c r="BJ953" i="27"/>
  <c r="BG961" i="27"/>
  <c r="BJ961" i="27"/>
  <c r="BG977" i="27"/>
  <c r="BJ977" i="27"/>
  <c r="BG1001" i="27"/>
  <c r="BJ1001" i="27"/>
  <c r="BG1025" i="27"/>
  <c r="BJ1025" i="27"/>
  <c r="BG1075" i="27"/>
  <c r="BJ1075" i="27"/>
  <c r="BG3" i="27"/>
  <c r="BJ3" i="27"/>
  <c r="BG19" i="27"/>
  <c r="BJ19" i="27"/>
  <c r="BG59" i="27"/>
  <c r="BJ59" i="27"/>
  <c r="BG75" i="27"/>
  <c r="BJ75" i="27"/>
  <c r="BG115" i="27"/>
  <c r="BJ115" i="27"/>
  <c r="BG140" i="27"/>
  <c r="BJ140" i="27"/>
  <c r="BG228" i="27"/>
  <c r="BJ228" i="27"/>
  <c r="BG260" i="27"/>
  <c r="BJ260" i="27"/>
  <c r="BG284" i="27"/>
  <c r="BJ284" i="27"/>
  <c r="BG300" i="27"/>
  <c r="BJ300" i="27"/>
  <c r="BG316" i="27"/>
  <c r="BJ316" i="27"/>
  <c r="BG332" i="27"/>
  <c r="BJ332" i="27"/>
  <c r="BG372" i="27"/>
  <c r="BJ372" i="27"/>
  <c r="BG395" i="27"/>
  <c r="BJ395" i="27"/>
  <c r="BG419" i="27"/>
  <c r="BJ419" i="27"/>
  <c r="BG491" i="27"/>
  <c r="BJ491" i="27"/>
  <c r="BG538" i="27"/>
  <c r="BJ538" i="27"/>
  <c r="BG594" i="27"/>
  <c r="BJ594" i="27"/>
  <c r="BG650" i="27"/>
  <c r="BJ650" i="27"/>
  <c r="BG714" i="27"/>
  <c r="BJ714" i="27"/>
  <c r="BG738" i="27"/>
  <c r="BJ738" i="27"/>
  <c r="BG746" i="27"/>
  <c r="BJ746" i="27"/>
  <c r="BG810" i="27"/>
  <c r="BJ810" i="27"/>
  <c r="BG842" i="27"/>
  <c r="BJ842" i="27"/>
  <c r="BG850" i="27"/>
  <c r="BJ850" i="27"/>
  <c r="BG882" i="27"/>
  <c r="BJ882" i="27"/>
  <c r="BG922" i="27"/>
  <c r="BJ922" i="27"/>
  <c r="BG962" i="27"/>
  <c r="BJ962" i="27"/>
  <c r="BG970" i="27"/>
  <c r="BJ970" i="27"/>
  <c r="BG1002" i="27"/>
  <c r="BJ1002" i="27"/>
  <c r="BG1026" i="27"/>
  <c r="BJ1026" i="27"/>
  <c r="BG1068" i="27"/>
  <c r="BJ1068" i="27"/>
  <c r="BG197" i="27"/>
  <c r="BJ197" i="27"/>
  <c r="BG213" i="27"/>
  <c r="BJ213" i="27"/>
  <c r="BG229" i="27"/>
  <c r="BJ229" i="27"/>
  <c r="BG245" i="27"/>
  <c r="BJ245" i="27"/>
  <c r="BG261" i="27"/>
  <c r="BJ261" i="27"/>
  <c r="BG277" i="27"/>
  <c r="BJ277" i="27"/>
  <c r="BG301" i="27"/>
  <c r="BJ301" i="27"/>
  <c r="BG333" i="27"/>
  <c r="BJ333" i="27"/>
  <c r="BG365" i="27"/>
  <c r="BJ365" i="27"/>
  <c r="BG388" i="27"/>
  <c r="BJ388" i="27"/>
  <c r="BG420" i="27"/>
  <c r="BJ420" i="27"/>
  <c r="BG444" i="27"/>
  <c r="BJ444" i="27"/>
  <c r="BG460" i="27"/>
  <c r="BJ460" i="27"/>
  <c r="BG468" i="27"/>
  <c r="BJ468" i="27"/>
  <c r="BG492" i="27"/>
  <c r="BJ492" i="27"/>
  <c r="BG539" i="27"/>
  <c r="BJ539" i="27"/>
  <c r="BG547" i="27"/>
  <c r="BJ547" i="27"/>
  <c r="BG595" i="27"/>
  <c r="BJ595" i="27"/>
  <c r="BG627" i="27"/>
  <c r="BJ627" i="27"/>
  <c r="BG683" i="27"/>
  <c r="BJ683" i="27"/>
  <c r="BG739" i="27"/>
  <c r="BJ739" i="27"/>
  <c r="BG771" i="27"/>
  <c r="BJ771" i="27"/>
  <c r="BG795" i="27"/>
  <c r="BJ795" i="27"/>
  <c r="BG819" i="27"/>
  <c r="BJ819" i="27"/>
  <c r="BG835" i="27"/>
  <c r="BJ835" i="27"/>
  <c r="BG891" i="27"/>
  <c r="BJ891" i="27"/>
  <c r="BG907" i="27"/>
  <c r="BJ907" i="27"/>
  <c r="BG955" i="27"/>
  <c r="BJ955" i="27"/>
  <c r="BG971" i="27"/>
  <c r="BJ971" i="27"/>
  <c r="BG979" i="27"/>
  <c r="BJ979" i="27"/>
  <c r="BG995" i="27"/>
  <c r="BJ995" i="27"/>
  <c r="BG1019" i="27"/>
  <c r="BJ1019" i="27"/>
  <c r="BG7" i="27"/>
  <c r="BJ7" i="27"/>
  <c r="BG15" i="27"/>
  <c r="BJ15" i="27"/>
  <c r="BG31" i="27"/>
  <c r="BJ31" i="27"/>
  <c r="BG39" i="27"/>
  <c r="BJ39" i="27"/>
  <c r="BG47" i="27"/>
  <c r="BJ47" i="27"/>
  <c r="BG55" i="27"/>
  <c r="BJ55" i="27"/>
  <c r="BG63" i="27"/>
  <c r="BJ63" i="27"/>
  <c r="BG71" i="27"/>
  <c r="BJ71" i="27"/>
  <c r="BG79" i="27"/>
  <c r="BJ79" i="27"/>
  <c r="BG87" i="27"/>
  <c r="BJ87" i="27"/>
  <c r="BG95" i="27"/>
  <c r="BJ95" i="27"/>
  <c r="BG103" i="27"/>
  <c r="BJ103" i="27"/>
  <c r="BG111" i="27"/>
  <c r="BJ111" i="27"/>
  <c r="BG119" i="27"/>
  <c r="BJ119" i="27"/>
  <c r="BG127" i="27"/>
  <c r="BJ127" i="27"/>
  <c r="BG135" i="27"/>
  <c r="BJ135" i="27"/>
  <c r="BG144" i="27"/>
  <c r="BJ144" i="27"/>
  <c r="BG152" i="27"/>
  <c r="BJ152" i="27"/>
  <c r="BG160" i="27"/>
  <c r="BJ160" i="27"/>
  <c r="BG168" i="27"/>
  <c r="BJ168" i="27"/>
  <c r="BG176" i="27"/>
  <c r="BJ176" i="27"/>
  <c r="BG184" i="27"/>
  <c r="BJ184" i="27"/>
  <c r="BG192" i="27"/>
  <c r="BJ192" i="27"/>
  <c r="BG200" i="27"/>
  <c r="BJ200" i="27"/>
  <c r="BG208" i="27"/>
  <c r="BJ208" i="27"/>
  <c r="BG216" i="27"/>
  <c r="BJ216" i="27"/>
  <c r="BG224" i="27"/>
  <c r="BJ224" i="27"/>
  <c r="BG232" i="27"/>
  <c r="BJ232" i="27"/>
  <c r="BG240" i="27"/>
  <c r="BJ240" i="27"/>
  <c r="BG248" i="27"/>
  <c r="BJ248" i="27"/>
  <c r="BG256" i="27"/>
  <c r="BJ256" i="27"/>
  <c r="BG264" i="27"/>
  <c r="BJ264" i="27"/>
  <c r="BG272" i="27"/>
  <c r="BJ272" i="27"/>
  <c r="BG280" i="27"/>
  <c r="BJ280" i="27"/>
  <c r="BG288" i="27"/>
  <c r="BJ288" i="27"/>
  <c r="BG296" i="27"/>
  <c r="BJ296" i="27"/>
  <c r="BG304" i="27"/>
  <c r="BJ304" i="27"/>
  <c r="BG312" i="27"/>
  <c r="BJ312" i="27"/>
  <c r="BG320" i="27"/>
  <c r="BJ320" i="27"/>
  <c r="BG328" i="27"/>
  <c r="BJ328" i="27"/>
  <c r="BG336" i="27"/>
  <c r="BJ336" i="27"/>
  <c r="BG344" i="27"/>
  <c r="BJ344" i="27"/>
  <c r="BG352" i="27"/>
  <c r="BJ352" i="27"/>
  <c r="BG360" i="27"/>
  <c r="BJ360" i="27"/>
  <c r="BG368" i="27"/>
  <c r="BJ368" i="27"/>
  <c r="BG375" i="27"/>
  <c r="BJ375" i="27"/>
  <c r="BG383" i="27"/>
  <c r="BJ383" i="27"/>
  <c r="BG391" i="27"/>
  <c r="BJ391" i="27"/>
  <c r="BG399" i="27"/>
  <c r="BJ399" i="27"/>
  <c r="BG407" i="27"/>
  <c r="BJ407" i="27"/>
  <c r="BG415" i="27"/>
  <c r="BJ415" i="27"/>
  <c r="BG423" i="27"/>
  <c r="BJ423" i="27"/>
  <c r="BG431" i="27"/>
  <c r="BJ431" i="27"/>
  <c r="BG439" i="27"/>
  <c r="BJ439" i="27"/>
  <c r="BG447" i="27"/>
  <c r="BJ447" i="27"/>
  <c r="BG455" i="27"/>
  <c r="BJ455" i="27"/>
  <c r="BG463" i="27"/>
  <c r="BJ463" i="27"/>
  <c r="BG471" i="27"/>
  <c r="BJ471" i="27"/>
  <c r="BG479" i="27"/>
  <c r="BJ479" i="27"/>
  <c r="BG487" i="27"/>
  <c r="BJ487" i="27"/>
  <c r="BG495" i="27"/>
  <c r="BJ495" i="27"/>
  <c r="BG502" i="27"/>
  <c r="BJ502" i="27"/>
  <c r="BG510" i="27"/>
  <c r="BJ510" i="27"/>
  <c r="BG518" i="27"/>
  <c r="BJ518" i="27"/>
  <c r="BG526" i="27"/>
  <c r="BJ526" i="27"/>
  <c r="BG534" i="27"/>
  <c r="BJ534" i="27"/>
  <c r="BG542" i="27"/>
  <c r="BJ542" i="27"/>
  <c r="BG550" i="27"/>
  <c r="BJ550" i="27"/>
  <c r="BG558" i="27"/>
  <c r="BJ558" i="27"/>
  <c r="BG566" i="27"/>
  <c r="BJ566" i="27"/>
  <c r="BG574" i="27"/>
  <c r="BJ574" i="27"/>
  <c r="BG582" i="27"/>
  <c r="BJ582" i="27"/>
  <c r="BG590" i="27"/>
  <c r="BJ590" i="27"/>
  <c r="BG598" i="27"/>
  <c r="BJ598" i="27"/>
  <c r="BG606" i="27"/>
  <c r="BJ606" i="27"/>
  <c r="BG614" i="27"/>
  <c r="BJ614" i="27"/>
  <c r="BG622" i="27"/>
  <c r="BJ622" i="27"/>
  <c r="BG630" i="27"/>
  <c r="BJ630" i="27"/>
  <c r="BG638" i="27"/>
  <c r="BJ638" i="27"/>
  <c r="BG646" i="27"/>
  <c r="BJ646" i="27"/>
  <c r="BG654" i="27"/>
  <c r="BJ654" i="27"/>
  <c r="BG662" i="27"/>
  <c r="BJ662" i="27"/>
  <c r="BG670" i="27"/>
  <c r="BJ670" i="27"/>
  <c r="BG678" i="27"/>
  <c r="BJ678" i="27"/>
  <c r="BG686" i="27"/>
  <c r="BJ686" i="27"/>
  <c r="BG694" i="27"/>
  <c r="BJ694" i="27"/>
  <c r="BG702" i="27"/>
  <c r="BJ702" i="27"/>
  <c r="BG710" i="27"/>
  <c r="BJ710" i="27"/>
  <c r="BG718" i="27"/>
  <c r="BJ718" i="27"/>
  <c r="BG726" i="27"/>
  <c r="BJ726" i="27"/>
  <c r="BG734" i="27"/>
  <c r="BJ734" i="27"/>
  <c r="BG742" i="27"/>
  <c r="BJ742" i="27"/>
  <c r="BG750" i="27"/>
  <c r="BJ750" i="27"/>
  <c r="BG758" i="27"/>
  <c r="BJ758" i="27"/>
  <c r="BG766" i="27"/>
  <c r="BJ766" i="27"/>
  <c r="BG774" i="27"/>
  <c r="BJ774" i="27"/>
  <c r="BG782" i="27"/>
  <c r="BJ782" i="27"/>
  <c r="BG790" i="27"/>
  <c r="BJ790" i="27"/>
  <c r="BG798" i="27"/>
  <c r="BJ798" i="27"/>
  <c r="BG806" i="27"/>
  <c r="BJ806" i="27"/>
  <c r="BG814" i="27"/>
  <c r="BJ814" i="27"/>
  <c r="BG822" i="27"/>
  <c r="BJ822" i="27"/>
  <c r="BG830" i="27"/>
  <c r="BJ830" i="27"/>
  <c r="BG838" i="27"/>
  <c r="BJ838" i="27"/>
  <c r="BG846" i="27"/>
  <c r="BJ846" i="27"/>
  <c r="BG854" i="27"/>
  <c r="BJ854" i="27"/>
  <c r="BG862" i="27"/>
  <c r="BJ862" i="27"/>
  <c r="BG870" i="27"/>
  <c r="BJ870" i="27"/>
  <c r="BG878" i="27"/>
  <c r="BJ878" i="27"/>
  <c r="BG886" i="27"/>
  <c r="BJ886" i="27"/>
  <c r="BG894" i="27"/>
  <c r="BJ894" i="27"/>
  <c r="BG902" i="27"/>
  <c r="BJ902" i="27"/>
  <c r="BG910" i="27"/>
  <c r="BJ910" i="27"/>
  <c r="BG918" i="27"/>
  <c r="BJ918" i="27"/>
  <c r="BG926" i="27"/>
  <c r="BJ926" i="27"/>
  <c r="BG934" i="27"/>
  <c r="BJ934" i="27"/>
  <c r="BG942" i="27"/>
  <c r="BJ942" i="27"/>
  <c r="BG950" i="27"/>
  <c r="BJ950" i="27"/>
  <c r="BG958" i="27"/>
  <c r="BJ958" i="27"/>
  <c r="BG966" i="27"/>
  <c r="BJ966" i="27"/>
  <c r="BG974" i="27"/>
  <c r="BJ974" i="27"/>
  <c r="BG982" i="27"/>
  <c r="BJ982" i="27"/>
  <c r="BG990" i="27"/>
  <c r="BJ990" i="27"/>
  <c r="BG998" i="27"/>
  <c r="BJ998" i="27"/>
  <c r="BG1006" i="27"/>
  <c r="BJ1006" i="27"/>
  <c r="BG1014" i="27"/>
  <c r="BJ1014" i="27"/>
  <c r="BG1022" i="27"/>
  <c r="BJ1022" i="27"/>
  <c r="BG1030" i="27"/>
  <c r="BJ1030" i="27"/>
  <c r="BG1057" i="27"/>
  <c r="BJ1057" i="27"/>
  <c r="BG1044" i="27"/>
  <c r="BJ1044" i="27"/>
  <c r="BG1054" i="27"/>
  <c r="BJ1054" i="27"/>
  <c r="BG1064" i="27"/>
  <c r="BJ1064" i="27"/>
  <c r="BG1072" i="27"/>
  <c r="BJ1072" i="27"/>
  <c r="BG1080" i="27"/>
  <c r="BJ1080" i="27"/>
  <c r="BG816" i="27"/>
  <c r="BJ816" i="27"/>
  <c r="BG856" i="27"/>
  <c r="BJ856" i="27"/>
  <c r="BG872" i="27"/>
  <c r="BJ872" i="27"/>
  <c r="BG896" i="27"/>
  <c r="BJ896" i="27"/>
  <c r="BG904" i="27"/>
  <c r="BJ904" i="27"/>
  <c r="BG912" i="27"/>
  <c r="BJ912" i="27"/>
  <c r="BG968" i="27"/>
  <c r="BJ968" i="27"/>
  <c r="BG1024" i="27"/>
  <c r="BJ1024" i="27"/>
  <c r="BG1047" i="27"/>
  <c r="BJ1047" i="27"/>
  <c r="BG1056" i="27"/>
  <c r="BJ1056" i="27"/>
  <c r="BG1074" i="27"/>
  <c r="BJ1074" i="27"/>
  <c r="BG18" i="27"/>
  <c r="BJ18" i="27"/>
  <c r="BG98" i="27"/>
  <c r="BJ98" i="27"/>
  <c r="BG106" i="27"/>
  <c r="BJ106" i="27"/>
  <c r="BG147" i="27"/>
  <c r="BJ147" i="27"/>
  <c r="BG155" i="27"/>
  <c r="BJ155" i="27"/>
  <c r="BG171" i="27"/>
  <c r="BJ171" i="27"/>
  <c r="BG203" i="27"/>
  <c r="BJ203" i="27"/>
  <c r="BG227" i="27"/>
  <c r="BJ227" i="27"/>
  <c r="BG243" i="27"/>
  <c r="BJ243" i="27"/>
  <c r="BG251" i="27"/>
  <c r="BJ251" i="27"/>
  <c r="BG299" i="27"/>
  <c r="BJ299" i="27"/>
  <c r="BG347" i="27"/>
  <c r="BJ347" i="27"/>
  <c r="BG378" i="27"/>
  <c r="BJ378" i="27"/>
  <c r="BG394" i="27"/>
  <c r="BJ394" i="27"/>
  <c r="BG482" i="27"/>
  <c r="BJ482" i="27"/>
  <c r="BG490" i="27"/>
  <c r="BJ490" i="27"/>
  <c r="BG505" i="27"/>
  <c r="BJ505" i="27"/>
  <c r="BG529" i="27"/>
  <c r="BJ529" i="27"/>
  <c r="BG545" i="27"/>
  <c r="BJ545" i="27"/>
  <c r="BG553" i="27"/>
  <c r="BJ553" i="27"/>
  <c r="BG593" i="27"/>
  <c r="BJ593" i="27"/>
  <c r="BG609" i="27"/>
  <c r="BJ609" i="27"/>
  <c r="BG641" i="27"/>
  <c r="BJ641" i="27"/>
  <c r="BG673" i="27"/>
  <c r="BJ673" i="27"/>
  <c r="BG705" i="27"/>
  <c r="BJ705" i="27"/>
  <c r="BG761" i="27"/>
  <c r="BJ761" i="27"/>
  <c r="BG769" i="27"/>
  <c r="BJ769" i="27"/>
  <c r="BG785" i="27"/>
  <c r="BJ785" i="27"/>
  <c r="BG817" i="27"/>
  <c r="BJ817" i="27"/>
  <c r="BG865" i="27"/>
  <c r="BJ865" i="27"/>
  <c r="BG873" i="27"/>
  <c r="BJ873" i="27"/>
  <c r="BG913" i="27"/>
  <c r="BJ913" i="27"/>
  <c r="BG921" i="27"/>
  <c r="BJ921" i="27"/>
  <c r="BG937" i="27"/>
  <c r="BJ937" i="27"/>
  <c r="BG969" i="27"/>
  <c r="BJ969" i="27"/>
  <c r="BG985" i="27"/>
  <c r="BJ985" i="27"/>
  <c r="BG11" i="27"/>
  <c r="BJ11" i="27"/>
  <c r="BG107" i="27"/>
  <c r="BJ107" i="27"/>
  <c r="BG148" i="27"/>
  <c r="BJ148" i="27"/>
  <c r="BG188" i="27"/>
  <c r="BJ188" i="27"/>
  <c r="BG212" i="27"/>
  <c r="BJ212" i="27"/>
  <c r="BG236" i="27"/>
  <c r="BJ236" i="27"/>
  <c r="BG308" i="27"/>
  <c r="BJ308" i="27"/>
  <c r="BG340" i="27"/>
  <c r="BJ340" i="27"/>
  <c r="BG364" i="27"/>
  <c r="BJ364" i="27"/>
  <c r="BG427" i="27"/>
  <c r="BJ427" i="27"/>
  <c r="BG435" i="27"/>
  <c r="BJ435" i="27"/>
  <c r="BG451" i="27"/>
  <c r="BJ451" i="27"/>
  <c r="BG475" i="27"/>
  <c r="BJ475" i="27"/>
  <c r="BG514" i="27"/>
  <c r="BJ514" i="27"/>
  <c r="BG530" i="27"/>
  <c r="BJ530" i="27"/>
  <c r="BG554" i="27"/>
  <c r="BJ554" i="27"/>
  <c r="BG658" i="27"/>
  <c r="BJ658" i="27"/>
  <c r="BG674" i="27"/>
  <c r="BJ674" i="27"/>
  <c r="BG682" i="27"/>
  <c r="BJ682" i="27"/>
  <c r="BG690" i="27"/>
  <c r="BJ690" i="27"/>
  <c r="BG706" i="27"/>
  <c r="BJ706" i="27"/>
  <c r="BG730" i="27"/>
  <c r="BJ730" i="27"/>
  <c r="BG754" i="27"/>
  <c r="BJ754" i="27"/>
  <c r="BG762" i="27"/>
  <c r="BJ762" i="27"/>
  <c r="BG794" i="27"/>
  <c r="BJ794" i="27"/>
  <c r="BG818" i="27"/>
  <c r="BJ818" i="27"/>
  <c r="BG826" i="27"/>
  <c r="BJ826" i="27"/>
  <c r="BG858" i="27"/>
  <c r="BJ858" i="27"/>
  <c r="BG866" i="27"/>
  <c r="BJ866" i="27"/>
  <c r="BG898" i="27"/>
  <c r="BJ898" i="27"/>
  <c r="BG906" i="27"/>
  <c r="BJ906" i="27"/>
  <c r="BG914" i="27"/>
  <c r="BJ914" i="27"/>
  <c r="BG946" i="27"/>
  <c r="BJ946" i="27"/>
  <c r="BG954" i="27"/>
  <c r="BJ954" i="27"/>
  <c r="BG994" i="27"/>
  <c r="BJ994" i="27"/>
  <c r="BG1010" i="27"/>
  <c r="BJ1010" i="27"/>
  <c r="BG1034" i="27"/>
  <c r="BJ1034" i="27"/>
  <c r="BG1059" i="27"/>
  <c r="BJ1059" i="27"/>
  <c r="BG1076" i="27"/>
  <c r="BJ1076" i="27"/>
  <c r="BG4" i="27"/>
  <c r="BJ4" i="27"/>
  <c r="BG20" i="27"/>
  <c r="BJ20" i="27"/>
  <c r="BG36" i="27"/>
  <c r="BJ36" i="27"/>
  <c r="BG44" i="27"/>
  <c r="BJ44" i="27"/>
  <c r="BG60" i="27"/>
  <c r="BJ60" i="27"/>
  <c r="BG76" i="27"/>
  <c r="BJ76" i="27"/>
  <c r="BG108" i="27"/>
  <c r="BJ108" i="27"/>
  <c r="BG157" i="27"/>
  <c r="BJ157" i="27"/>
  <c r="BG237" i="27"/>
  <c r="BJ237" i="27"/>
  <c r="BG253" i="27"/>
  <c r="BJ253" i="27"/>
  <c r="BG285" i="27"/>
  <c r="BJ285" i="27"/>
  <c r="BG325" i="27"/>
  <c r="BJ325" i="27"/>
  <c r="BG341" i="27"/>
  <c r="BJ341" i="27"/>
  <c r="BG452" i="27"/>
  <c r="BJ452" i="27"/>
  <c r="BG476" i="27"/>
  <c r="BJ476" i="27"/>
  <c r="BG507" i="27"/>
  <c r="BJ507" i="27"/>
  <c r="BG579" i="27"/>
  <c r="BJ579" i="27"/>
  <c r="BG619" i="27"/>
  <c r="BJ619" i="27"/>
  <c r="BG651" i="27"/>
  <c r="BJ651" i="27"/>
  <c r="BG747" i="27"/>
  <c r="BJ747" i="27"/>
  <c r="BG763" i="27"/>
  <c r="BJ763" i="27"/>
  <c r="BG803" i="27"/>
  <c r="BJ803" i="27"/>
  <c r="BG843" i="27"/>
  <c r="BJ843" i="27"/>
  <c r="BG859" i="27"/>
  <c r="BJ859" i="27"/>
  <c r="BG899" i="27"/>
  <c r="BJ899" i="27"/>
  <c r="BG987" i="27"/>
  <c r="BJ987" i="27"/>
  <c r="BG1027" i="27"/>
  <c r="BJ1027" i="27"/>
  <c r="BG1069" i="27"/>
  <c r="BJ1069" i="27"/>
  <c r="BG23" i="27"/>
  <c r="BJ23" i="27"/>
  <c r="BG8" i="27"/>
  <c r="BJ8" i="27"/>
  <c r="BG16" i="27"/>
  <c r="BJ16" i="27"/>
  <c r="BG24" i="27"/>
  <c r="BJ24" i="27"/>
  <c r="BG32" i="27"/>
  <c r="BJ32" i="27"/>
  <c r="BG40" i="27"/>
  <c r="BJ40" i="27"/>
  <c r="BG48" i="27"/>
  <c r="BJ48" i="27"/>
  <c r="BG56" i="27"/>
  <c r="BJ56" i="27"/>
  <c r="BG64" i="27"/>
  <c r="BJ64" i="27"/>
  <c r="BG72" i="27"/>
  <c r="BJ72" i="27"/>
  <c r="BG80" i="27"/>
  <c r="BJ80" i="27"/>
  <c r="BG88" i="27"/>
  <c r="BJ88" i="27"/>
  <c r="BG96" i="27"/>
  <c r="BJ96" i="27"/>
  <c r="BG104" i="27"/>
  <c r="BJ104" i="27"/>
  <c r="BG112" i="27"/>
  <c r="BJ112" i="27"/>
  <c r="BG120" i="27"/>
  <c r="BJ120" i="27"/>
  <c r="BG128" i="27"/>
  <c r="BJ128" i="27"/>
  <c r="BG136" i="27"/>
  <c r="BJ136" i="27"/>
  <c r="BG145" i="27"/>
  <c r="BJ145" i="27"/>
  <c r="BG153" i="27"/>
  <c r="BJ153" i="27"/>
  <c r="BG161" i="27"/>
  <c r="BJ161" i="27"/>
  <c r="BG169" i="27"/>
  <c r="BJ169" i="27"/>
  <c r="BG177" i="27"/>
  <c r="BJ177" i="27"/>
  <c r="BG185" i="27"/>
  <c r="BJ185" i="27"/>
  <c r="BG193" i="27"/>
  <c r="BJ193" i="27"/>
  <c r="BG201" i="27"/>
  <c r="BJ201" i="27"/>
  <c r="BG209" i="27"/>
  <c r="BJ209" i="27"/>
  <c r="BG217" i="27"/>
  <c r="BJ217" i="27"/>
  <c r="BG225" i="27"/>
  <c r="BJ225" i="27"/>
  <c r="BG233" i="27"/>
  <c r="BJ233" i="27"/>
  <c r="BG241" i="27"/>
  <c r="BJ241" i="27"/>
  <c r="BG249" i="27"/>
  <c r="BJ249" i="27"/>
  <c r="BG257" i="27"/>
  <c r="BJ257" i="27"/>
  <c r="BG265" i="27"/>
  <c r="BJ265" i="27"/>
  <c r="BG273" i="27"/>
  <c r="BJ273" i="27"/>
  <c r="BG281" i="27"/>
  <c r="BJ281" i="27"/>
  <c r="BG289" i="27"/>
  <c r="BJ289" i="27"/>
  <c r="BG297" i="27"/>
  <c r="BJ297" i="27"/>
  <c r="BG305" i="27"/>
  <c r="BJ305" i="27"/>
  <c r="BG313" i="27"/>
  <c r="BJ313" i="27"/>
  <c r="BG321" i="27"/>
  <c r="BJ321" i="27"/>
  <c r="BG329" i="27"/>
  <c r="BJ329" i="27"/>
  <c r="BG337" i="27"/>
  <c r="BJ337" i="27"/>
  <c r="BG345" i="27"/>
  <c r="BJ345" i="27"/>
  <c r="BG353" i="27"/>
  <c r="BJ353" i="27"/>
  <c r="BG361" i="27"/>
  <c r="BJ361" i="27"/>
  <c r="BG369" i="27"/>
  <c r="BJ369" i="27"/>
  <c r="BG376" i="27"/>
  <c r="BJ376" i="27"/>
  <c r="BG384" i="27"/>
  <c r="BJ384" i="27"/>
  <c r="BG392" i="27"/>
  <c r="BJ392" i="27"/>
  <c r="BG400" i="27"/>
  <c r="BJ400" i="27"/>
  <c r="BG408" i="27"/>
  <c r="BJ408" i="27"/>
  <c r="BG416" i="27"/>
  <c r="BJ416" i="27"/>
  <c r="BG424" i="27"/>
  <c r="BJ424" i="27"/>
  <c r="BG432" i="27"/>
  <c r="BJ432" i="27"/>
  <c r="BG440" i="27"/>
  <c r="BJ440" i="27"/>
  <c r="BG448" i="27"/>
  <c r="BJ448" i="27"/>
  <c r="BG456" i="27"/>
  <c r="BJ456" i="27"/>
  <c r="BG464" i="27"/>
  <c r="BJ464" i="27"/>
  <c r="BG472" i="27"/>
  <c r="BJ472" i="27"/>
  <c r="BG480" i="27"/>
  <c r="BJ480" i="27"/>
  <c r="BG488" i="27"/>
  <c r="BJ488" i="27"/>
  <c r="BG503" i="27"/>
  <c r="BJ503" i="27"/>
  <c r="BG511" i="27"/>
  <c r="BJ511" i="27"/>
  <c r="BG519" i="27"/>
  <c r="BJ519" i="27"/>
  <c r="BG527" i="27"/>
  <c r="BJ527" i="27"/>
  <c r="BG535" i="27"/>
  <c r="BJ535" i="27"/>
  <c r="BG543" i="27"/>
  <c r="BJ543" i="27"/>
  <c r="BG551" i="27"/>
  <c r="BJ551" i="27"/>
  <c r="BG559" i="27"/>
  <c r="BJ559" i="27"/>
  <c r="BG567" i="27"/>
  <c r="BJ567" i="27"/>
  <c r="BG575" i="27"/>
  <c r="BJ575" i="27"/>
  <c r="BG583" i="27"/>
  <c r="BJ583" i="27"/>
  <c r="BG591" i="27"/>
  <c r="BJ591" i="27"/>
  <c r="BG599" i="27"/>
  <c r="BJ599" i="27"/>
  <c r="BG607" i="27"/>
  <c r="BJ607" i="27"/>
  <c r="BG615" i="27"/>
  <c r="BJ615" i="27"/>
  <c r="BG623" i="27"/>
  <c r="BJ623" i="27"/>
  <c r="BG631" i="27"/>
  <c r="BJ631" i="27"/>
  <c r="BG639" i="27"/>
  <c r="BJ639" i="27"/>
  <c r="BG647" i="27"/>
  <c r="BJ647" i="27"/>
  <c r="BG655" i="27"/>
  <c r="BJ655" i="27"/>
  <c r="BG663" i="27"/>
  <c r="BJ663" i="27"/>
  <c r="BG671" i="27"/>
  <c r="BJ671" i="27"/>
  <c r="BG679" i="27"/>
  <c r="BJ679" i="27"/>
  <c r="BG687" i="27"/>
  <c r="BJ687" i="27"/>
  <c r="BG695" i="27"/>
  <c r="BJ695" i="27"/>
  <c r="BG703" i="27"/>
  <c r="BJ703" i="27"/>
  <c r="BG711" i="27"/>
  <c r="BJ711" i="27"/>
  <c r="BG719" i="27"/>
  <c r="BJ719" i="27"/>
  <c r="BG727" i="27"/>
  <c r="BJ727" i="27"/>
  <c r="BG735" i="27"/>
  <c r="BJ735" i="27"/>
  <c r="BG743" i="27"/>
  <c r="BJ743" i="27"/>
  <c r="BG751" i="27"/>
  <c r="BJ751" i="27"/>
  <c r="BG759" i="27"/>
  <c r="BJ759" i="27"/>
  <c r="BG767" i="27"/>
  <c r="BJ767" i="27"/>
  <c r="BG775" i="27"/>
  <c r="BJ775" i="27"/>
  <c r="BG783" i="27"/>
  <c r="BJ783" i="27"/>
  <c r="BG791" i="27"/>
  <c r="BJ791" i="27"/>
  <c r="BG799" i="27"/>
  <c r="BJ799" i="27"/>
  <c r="BG807" i="27"/>
  <c r="BJ807" i="27"/>
  <c r="BG815" i="27"/>
  <c r="BJ815" i="27"/>
  <c r="BG823" i="27"/>
  <c r="BJ823" i="27"/>
  <c r="BG831" i="27"/>
  <c r="BJ831" i="27"/>
  <c r="BG839" i="27"/>
  <c r="BJ839" i="27"/>
  <c r="BG847" i="27"/>
  <c r="BJ847" i="27"/>
  <c r="BG855" i="27"/>
  <c r="BJ855" i="27"/>
  <c r="BG863" i="27"/>
  <c r="BJ863" i="27"/>
  <c r="BG871" i="27"/>
  <c r="BJ871" i="27"/>
  <c r="BG879" i="27"/>
  <c r="BJ879" i="27"/>
  <c r="BG887" i="27"/>
  <c r="BJ887" i="27"/>
  <c r="BG895" i="27"/>
  <c r="BJ895" i="27"/>
  <c r="BG903" i="27"/>
  <c r="BJ903" i="27"/>
  <c r="BG911" i="27"/>
  <c r="BJ911" i="27"/>
  <c r="BG919" i="27"/>
  <c r="BJ919" i="27"/>
  <c r="BG927" i="27"/>
  <c r="BJ927" i="27"/>
  <c r="BG935" i="27"/>
  <c r="BJ935" i="27"/>
  <c r="BG943" i="27"/>
  <c r="BJ943" i="27"/>
  <c r="BG951" i="27"/>
  <c r="BJ951" i="27"/>
  <c r="BG959" i="27"/>
  <c r="BJ959" i="27"/>
  <c r="BG967" i="27"/>
  <c r="BJ967" i="27"/>
  <c r="BG975" i="27"/>
  <c r="BJ975" i="27"/>
  <c r="BG983" i="27"/>
  <c r="BJ983" i="27"/>
  <c r="BG991" i="27"/>
  <c r="BJ991" i="27"/>
  <c r="BG999" i="27"/>
  <c r="BJ999" i="27"/>
  <c r="BG1007" i="27"/>
  <c r="BJ1007" i="27"/>
  <c r="BG1015" i="27"/>
  <c r="BJ1015" i="27"/>
  <c r="BG1023" i="27"/>
  <c r="BJ1023" i="27"/>
  <c r="BG1031" i="27"/>
  <c r="BJ1031" i="27"/>
  <c r="BG1051" i="27"/>
  <c r="BJ1051" i="27"/>
  <c r="BG1046" i="27"/>
  <c r="BJ1046" i="27"/>
  <c r="BG1055" i="27"/>
  <c r="BJ1055" i="27"/>
  <c r="BG1065" i="27"/>
  <c r="BJ1065" i="27"/>
  <c r="BG1073" i="27"/>
  <c r="BJ1073" i="27"/>
  <c r="BR847" i="27" l="1" a="1"/>
  <c r="BR847" i="27" s="1"/>
  <c r="BR719" i="27" a="1"/>
  <c r="BR719" i="27" s="1"/>
  <c r="BR591" i="27" a="1"/>
  <c r="BR591" i="27" s="1"/>
  <c r="BR464" i="27" a="1"/>
  <c r="BR464" i="27" s="1"/>
  <c r="BR337" i="27" a="1"/>
  <c r="BR337" i="27" s="1"/>
  <c r="BR209" i="27" a="1"/>
  <c r="BR209" i="27" s="1"/>
  <c r="BR80" i="27" a="1"/>
  <c r="BR80" i="27" s="1"/>
  <c r="BR651" i="27" a="1"/>
  <c r="BR651" i="27" s="1"/>
  <c r="BR1047" i="27" a="1"/>
  <c r="BR1047" i="27" s="1"/>
  <c r="BR553" i="27" a="1"/>
  <c r="BR553" i="27" s="1"/>
  <c r="BR1089" i="27" a="1"/>
  <c r="BR1089" i="27" s="1"/>
  <c r="BR975" i="27" a="1"/>
  <c r="BR975" i="27" s="1"/>
  <c r="BR1087" i="27" a="1"/>
  <c r="BR1087" i="27" s="1"/>
  <c r="BR1088" i="27" a="1"/>
  <c r="BR1088" i="27" s="1"/>
  <c r="BR486" i="27" a="1"/>
  <c r="BR486" i="27" s="1"/>
  <c r="BR162" i="27" a="1"/>
  <c r="BR162" i="27" s="1"/>
  <c r="BR291" i="27" a="1"/>
  <c r="BR291" i="27" s="1"/>
  <c r="BR1027" i="27" a="1"/>
  <c r="BR1027" i="27" s="1"/>
  <c r="BR873" i="27" a="1"/>
  <c r="BR873" i="27" s="1"/>
  <c r="BR482" i="27" a="1"/>
  <c r="BR482" i="27" s="1"/>
  <c r="BR930" i="27" a="1"/>
  <c r="BR930" i="27" s="1"/>
  <c r="BR356" i="27" a="1"/>
  <c r="BR356" i="27" s="1"/>
  <c r="BR672" i="27" a="1"/>
  <c r="BR672" i="27" s="1"/>
  <c r="BR89" i="27" a="1"/>
  <c r="BR89" i="27" s="1"/>
  <c r="BR1048" i="27" a="1"/>
  <c r="BR1048" i="27" s="1"/>
  <c r="BR473" i="27" a="1"/>
  <c r="BR473" i="27" s="1"/>
  <c r="BR1042" i="27" a="1"/>
  <c r="BR1042" i="27" s="1"/>
  <c r="BR670" i="27" a="1"/>
  <c r="BR670" i="27" s="1"/>
  <c r="BR415" i="27" a="1"/>
  <c r="BR415" i="27" s="1"/>
  <c r="BR418" i="27" a="1"/>
  <c r="BR418" i="27" s="1"/>
  <c r="BR283" i="27" a="1"/>
  <c r="BR283" i="27" s="1"/>
  <c r="BR26" i="27" a="1"/>
  <c r="BR26" i="27" s="1"/>
  <c r="BR1078" i="27" a="1"/>
  <c r="BR1078" i="27" s="1"/>
  <c r="BR57" i="27" a="1"/>
  <c r="BR57" i="27" s="1"/>
  <c r="BR433" i="27" a="1"/>
  <c r="BR433" i="27" s="1"/>
  <c r="BR370" i="27" a="1"/>
  <c r="BR370" i="27" s="1"/>
  <c r="BR640" i="27" a="1"/>
  <c r="BR640" i="27" s="1"/>
  <c r="BR306" i="27" a="1"/>
  <c r="BR306" i="27" s="1"/>
  <c r="BR443" i="27" a="1"/>
  <c r="BR443" i="27" s="1"/>
  <c r="BR561" i="27" a="1"/>
  <c r="BR561" i="27" s="1"/>
  <c r="BR888" i="27" a="1"/>
  <c r="BR888" i="27" s="1"/>
  <c r="BR1059" i="27" a="1"/>
  <c r="BR1059" i="27" s="1"/>
  <c r="BR674" i="27" a="1"/>
  <c r="BR674" i="27" s="1"/>
  <c r="BR419" i="27" a="1"/>
  <c r="BR419" i="27" s="1"/>
  <c r="BR228" i="27" a="1"/>
  <c r="BR228" i="27" s="1"/>
  <c r="BR301" i="27" a="1"/>
  <c r="BR301" i="27" s="1"/>
  <c r="BR922" i="27" a="1"/>
  <c r="BR922" i="27" s="1"/>
  <c r="BR730" i="27" a="1"/>
  <c r="BR730" i="27" s="1"/>
  <c r="BR666" i="27" a="1"/>
  <c r="BR666" i="27" s="1"/>
  <c r="BR602" i="27" a="1"/>
  <c r="BR602" i="27" s="1"/>
  <c r="BR348" i="27" a="1"/>
  <c r="BR348" i="27" s="1"/>
  <c r="BR1043" i="27" a="1"/>
  <c r="BR1043" i="27" s="1"/>
  <c r="BR981" i="27" a="1"/>
  <c r="BR981" i="27" s="1"/>
  <c r="BR853" i="27" a="1"/>
  <c r="BR853" i="27" s="1"/>
  <c r="BR725" i="27" a="1"/>
  <c r="BR725" i="27" s="1"/>
  <c r="BR597" i="27" a="1"/>
  <c r="BR597" i="27" s="1"/>
  <c r="BR215" i="27" a="1"/>
  <c r="BR215" i="27" s="1"/>
  <c r="BR86" i="27" a="1"/>
  <c r="BR86" i="27" s="1"/>
  <c r="BR681" i="27" a="1"/>
  <c r="BR681" i="27" s="1"/>
  <c r="BR171" i="27" a="1"/>
  <c r="BR171" i="27" s="1"/>
  <c r="BR492" i="27" a="1"/>
  <c r="BR492" i="27" s="1"/>
  <c r="BR428" i="27" a="1"/>
  <c r="BR428" i="27" s="1"/>
  <c r="BR417" i="27" a="1"/>
  <c r="BR417" i="27" s="1"/>
  <c r="BR889" i="27" a="1"/>
  <c r="BR889" i="27" s="1"/>
  <c r="BR130" i="27" a="1"/>
  <c r="BR130" i="27" s="1"/>
  <c r="BR58" i="27" a="1"/>
  <c r="BR58" i="27" s="1"/>
  <c r="BR425" i="27" a="1"/>
  <c r="BR425" i="27" s="1"/>
  <c r="BR431" i="27" a="1"/>
  <c r="BR431" i="27" s="1"/>
  <c r="BR654" i="27" a="1"/>
  <c r="BR654" i="27" s="1"/>
  <c r="BR865" i="27" a="1"/>
  <c r="BR865" i="27" s="1"/>
  <c r="BR558" i="27" a="1"/>
  <c r="BR558" i="27" s="1"/>
  <c r="BR1031" i="27" a="1"/>
  <c r="BR1031" i="27" s="1"/>
  <c r="BR903" i="27" a="1"/>
  <c r="BR903" i="27" s="1"/>
  <c r="BR775" i="27" a="1"/>
  <c r="BR775" i="27" s="1"/>
  <c r="BR647" i="27" a="1"/>
  <c r="BR647" i="27" s="1"/>
  <c r="BR519" i="27" a="1"/>
  <c r="BR519" i="27" s="1"/>
  <c r="BR392" i="27" a="1"/>
  <c r="BR392" i="27" s="1"/>
  <c r="BR265" i="27" a="1"/>
  <c r="BR265" i="27" s="1"/>
  <c r="BR136" i="27" a="1"/>
  <c r="BR136" i="27" s="1"/>
  <c r="BR8" i="27" a="1"/>
  <c r="BR8" i="27" s="1"/>
  <c r="BR619" i="27" a="1"/>
  <c r="BR619" i="27" s="1"/>
  <c r="BR452" i="27" a="1"/>
  <c r="BR452" i="27" s="1"/>
  <c r="BR926" i="27" a="1"/>
  <c r="BR926" i="27" s="1"/>
  <c r="BR946" i="27" a="1"/>
  <c r="BR946" i="27" s="1"/>
  <c r="BR364" i="27" a="1"/>
  <c r="BR364" i="27" s="1"/>
  <c r="BR705" i="27" a="1"/>
  <c r="BR705" i="27" s="1"/>
  <c r="BR593" i="27" a="1"/>
  <c r="BR593" i="27" s="1"/>
  <c r="BR18" i="27" a="1"/>
  <c r="BR18" i="27" s="1"/>
  <c r="BR1024" i="27" a="1"/>
  <c r="BR1024" i="27" s="1"/>
  <c r="BR918" i="27" a="1"/>
  <c r="BR918" i="27" s="1"/>
  <c r="BR854" i="27" a="1"/>
  <c r="BR854" i="27" s="1"/>
  <c r="BR726" i="27" a="1"/>
  <c r="BR726" i="27" s="1"/>
  <c r="BR694" i="27" a="1"/>
  <c r="BR694" i="27" s="1"/>
  <c r="BR598" i="27" a="1"/>
  <c r="BR598" i="27" s="1"/>
  <c r="BR534" i="27" a="1"/>
  <c r="BR534" i="27" s="1"/>
  <c r="BR471" i="27" a="1"/>
  <c r="BR471" i="27" s="1"/>
  <c r="BR439" i="27" a="1"/>
  <c r="BR439" i="27" s="1"/>
  <c r="BR407" i="27" a="1"/>
  <c r="BR407" i="27" s="1"/>
  <c r="BR375" i="27" a="1"/>
  <c r="BR375" i="27" s="1"/>
  <c r="BR312" i="27" a="1"/>
  <c r="BR312" i="27" s="1"/>
  <c r="BR468" i="27" a="1"/>
  <c r="BR468" i="27" s="1"/>
  <c r="BR388" i="27" a="1"/>
  <c r="BR388" i="27" s="1"/>
  <c r="BR277" i="27" a="1"/>
  <c r="BR277" i="27" s="1"/>
  <c r="BR1002" i="27" a="1"/>
  <c r="BR1002" i="27" s="1"/>
  <c r="BR882" i="27" a="1"/>
  <c r="BR882" i="27" s="1"/>
  <c r="BR746" i="27" a="1"/>
  <c r="BR746" i="27" s="1"/>
  <c r="BR300" i="27" a="1"/>
  <c r="BR300" i="27" s="1"/>
  <c r="BR1005" i="27" a="1"/>
  <c r="BR1005" i="27" s="1"/>
  <c r="BR941" i="27" a="1"/>
  <c r="BR941" i="27" s="1"/>
  <c r="BR557" i="27" a="1"/>
  <c r="BR557" i="27" s="1"/>
  <c r="BR430" i="27" a="1"/>
  <c r="BR430" i="27" s="1"/>
  <c r="BR303" i="27" a="1"/>
  <c r="BR303" i="27" s="1"/>
  <c r="BR175" i="27" a="1"/>
  <c r="BR175" i="27" s="1"/>
  <c r="BR46" i="27" a="1"/>
  <c r="BR46" i="27" s="1"/>
  <c r="BR523" i="27" a="1"/>
  <c r="BR523" i="27" s="1"/>
  <c r="BR890" i="27" a="1"/>
  <c r="BR890" i="27" s="1"/>
  <c r="BR634" i="27" a="1"/>
  <c r="BR634" i="27" s="1"/>
  <c r="BR252" i="27" a="1"/>
  <c r="BR252" i="27" s="1"/>
  <c r="BR123" i="27" a="1"/>
  <c r="BR123" i="27" s="1"/>
  <c r="BR27" i="27" a="1"/>
  <c r="BR27" i="27" s="1"/>
  <c r="BR1009" i="27" a="1"/>
  <c r="BR1009" i="27" s="1"/>
  <c r="BR259" i="27" a="1"/>
  <c r="BR259" i="27" s="1"/>
  <c r="BR1070" i="27" a="1"/>
  <c r="BR1070" i="27" s="1"/>
  <c r="BR1004" i="27" a="1"/>
  <c r="BR1004" i="27" s="1"/>
  <c r="BR908" i="27" a="1"/>
  <c r="BR908" i="27" s="1"/>
  <c r="BR780" i="27" a="1"/>
  <c r="BR780" i="27" s="1"/>
  <c r="BR716" i="27" a="1"/>
  <c r="BR716" i="27" s="1"/>
  <c r="BR588" i="27" a="1"/>
  <c r="BR588" i="27" s="1"/>
  <c r="BR461" i="27" a="1"/>
  <c r="BR461" i="27" s="1"/>
  <c r="BR334" i="27" a="1"/>
  <c r="BR334" i="27" s="1"/>
  <c r="BR206" i="27" a="1"/>
  <c r="BR206" i="27" s="1"/>
  <c r="BR174" i="27" a="1"/>
  <c r="BR174" i="27" s="1"/>
  <c r="BR109" i="27" a="1"/>
  <c r="BR109" i="27" s="1"/>
  <c r="BR1011" i="27" a="1"/>
  <c r="BR1011" i="27" s="1"/>
  <c r="BR707" i="27" a="1"/>
  <c r="BR707" i="27" s="1"/>
  <c r="BR51" i="27" a="1"/>
  <c r="BR51" i="27" s="1"/>
  <c r="BR800" i="27" a="1"/>
  <c r="BR800" i="27" s="1"/>
  <c r="BR97" i="27" a="1"/>
  <c r="BR97" i="27" s="1"/>
  <c r="BR762" i="27" a="1"/>
  <c r="BR762" i="27" s="1"/>
  <c r="BR570" i="27" a="1"/>
  <c r="BR570" i="27" s="1"/>
  <c r="BR506" i="27" a="1"/>
  <c r="BR506" i="27" s="1"/>
  <c r="BR988" i="27" a="1"/>
  <c r="BR988" i="27" s="1"/>
  <c r="BR413" i="27" a="1"/>
  <c r="BR413" i="27" s="1"/>
  <c r="BR173" i="27" a="1"/>
  <c r="BR173" i="27" s="1"/>
  <c r="BR501" i="27" a="1"/>
  <c r="BR501" i="27" s="1"/>
  <c r="BR247" i="27" a="1"/>
  <c r="BR247" i="27" s="1"/>
  <c r="BR118" i="27" a="1"/>
  <c r="BR118" i="27" s="1"/>
  <c r="BR7" i="27" a="1"/>
  <c r="BR7" i="27" s="1"/>
  <c r="BR959" i="27" a="1"/>
  <c r="BR959" i="27" s="1"/>
  <c r="BR831" i="27" a="1"/>
  <c r="BR831" i="27" s="1"/>
  <c r="BR703" i="27" a="1"/>
  <c r="BR703" i="27" s="1"/>
  <c r="BR575" i="27" a="1"/>
  <c r="BR575" i="27" s="1"/>
  <c r="BR448" i="27" a="1"/>
  <c r="BR448" i="27" s="1"/>
  <c r="BR321" i="27" a="1"/>
  <c r="BR321" i="27" s="1"/>
  <c r="BR193" i="27" a="1"/>
  <c r="BR193" i="27" s="1"/>
  <c r="BR64" i="27" a="1"/>
  <c r="BR64" i="27" s="1"/>
  <c r="BR992" i="27" a="1"/>
  <c r="BR992" i="27" s="1"/>
  <c r="BR544" i="27" a="1"/>
  <c r="BR544" i="27" s="1"/>
  <c r="BR848" i="27" a="1"/>
  <c r="BR848" i="27" s="1"/>
  <c r="BR362" i="27" a="1"/>
  <c r="BR362" i="27" s="1"/>
  <c r="BR298" i="27" a="1"/>
  <c r="BR298" i="27" s="1"/>
  <c r="BR521" i="27" a="1"/>
  <c r="BR521" i="27" s="1"/>
  <c r="BR785" i="27" a="1"/>
  <c r="BR785" i="27" s="1"/>
  <c r="BR721" i="27" a="1"/>
  <c r="BR721" i="27" s="1"/>
  <c r="BR827" i="27" a="1"/>
  <c r="BR827" i="27" s="1"/>
  <c r="BR763" i="27" a="1"/>
  <c r="BR763" i="27" s="1"/>
  <c r="BR699" i="27" a="1"/>
  <c r="BR699" i="27" s="1"/>
  <c r="BR798" i="27" a="1"/>
  <c r="BR798" i="27" s="1"/>
  <c r="BR788" i="27" a="1"/>
  <c r="BR788" i="27" s="1"/>
  <c r="BR596" i="27" a="1"/>
  <c r="BR596" i="27" s="1"/>
  <c r="BR532" i="27" a="1"/>
  <c r="BR532" i="27" s="1"/>
  <c r="BR469" i="27" a="1"/>
  <c r="BR469" i="27" s="1"/>
  <c r="BR214" i="27" a="1"/>
  <c r="BR214" i="27" s="1"/>
  <c r="BR808" i="27" a="1"/>
  <c r="BR808" i="27" s="1"/>
  <c r="BR105" i="27" a="1"/>
  <c r="BR105" i="27" s="1"/>
  <c r="BR980" i="27" a="1"/>
  <c r="BR980" i="27" s="1"/>
  <c r="BR916" i="27" a="1"/>
  <c r="BR916" i="27" s="1"/>
  <c r="BR603" i="27" a="1"/>
  <c r="BR603" i="27" s="1"/>
  <c r="BR579" i="27" a="1"/>
  <c r="BR579" i="27" s="1"/>
  <c r="BR227" i="27" a="1"/>
  <c r="BR227" i="27" s="1"/>
  <c r="BR878" i="27" a="1"/>
  <c r="BR878" i="27" s="1"/>
  <c r="BR686" i="27" a="1"/>
  <c r="BR686" i="27" s="1"/>
  <c r="BR741" i="27" a="1"/>
  <c r="BR741" i="27" s="1"/>
  <c r="BR549" i="27" a="1"/>
  <c r="BR549" i="27" s="1"/>
  <c r="BR1061" i="27" a="1"/>
  <c r="BR1061" i="27" s="1"/>
  <c r="BR317" i="27" a="1"/>
  <c r="BR317" i="27" s="1"/>
  <c r="BR539" i="27" a="1"/>
  <c r="BR539" i="27" s="1"/>
  <c r="BR34" i="27" a="1"/>
  <c r="BR34" i="27" s="1"/>
  <c r="BR736" i="27" a="1"/>
  <c r="BR736" i="27" s="1"/>
  <c r="BR858" i="27" a="1"/>
  <c r="BR858" i="27" s="1"/>
  <c r="BR538" i="27" a="1"/>
  <c r="BR538" i="27" s="1"/>
  <c r="BR411" i="27" a="1"/>
  <c r="BR411" i="27" s="1"/>
  <c r="BR284" i="27" a="1"/>
  <c r="BR284" i="27" s="1"/>
  <c r="BR220" i="27" a="1"/>
  <c r="BR220" i="27" s="1"/>
  <c r="BR1055" i="27" a="1"/>
  <c r="BR1055" i="27" s="1"/>
  <c r="BR991" i="27" a="1"/>
  <c r="BR991" i="27" s="1"/>
  <c r="BR927" i="27" a="1"/>
  <c r="BR927" i="27" s="1"/>
  <c r="BR863" i="27" a="1"/>
  <c r="BR863" i="27" s="1"/>
  <c r="BR799" i="27" a="1"/>
  <c r="BR799" i="27" s="1"/>
  <c r="BR735" i="27" a="1"/>
  <c r="BR735" i="27" s="1"/>
  <c r="BR671" i="27" a="1"/>
  <c r="BR671" i="27" s="1"/>
  <c r="BR607" i="27" a="1"/>
  <c r="BR607" i="27" s="1"/>
  <c r="BR543" i="27" a="1"/>
  <c r="BR543" i="27" s="1"/>
  <c r="BR480" i="27" a="1"/>
  <c r="BR480" i="27" s="1"/>
  <c r="BR416" i="27" a="1"/>
  <c r="BR416" i="27" s="1"/>
  <c r="BR353" i="27" a="1"/>
  <c r="BR353" i="27" s="1"/>
  <c r="BR289" i="27" a="1"/>
  <c r="BR289" i="27" s="1"/>
  <c r="BR225" i="27" a="1"/>
  <c r="BR225" i="27" s="1"/>
  <c r="BR161" i="27" a="1"/>
  <c r="BR161" i="27" s="1"/>
  <c r="BR96" i="27" a="1"/>
  <c r="BR96" i="27" s="1"/>
  <c r="BR32" i="27" a="1"/>
  <c r="BR32" i="27" s="1"/>
  <c r="BR146" i="27" a="1"/>
  <c r="BR146" i="27" s="1"/>
  <c r="BR81" i="27" a="1"/>
  <c r="BR81" i="27" s="1"/>
  <c r="BR977" i="27" a="1"/>
  <c r="BR977" i="27" s="1"/>
  <c r="BR616" i="27" a="1"/>
  <c r="BR616" i="27" s="1"/>
  <c r="BR401" i="27" a="1"/>
  <c r="BR401" i="27" s="1"/>
  <c r="BR339" i="27" a="1"/>
  <c r="BR339" i="27" s="1"/>
  <c r="BR235" i="27" a="1"/>
  <c r="BR235" i="27" s="1"/>
  <c r="BR42" i="27" a="1"/>
  <c r="BR42" i="27" s="1"/>
  <c r="BR897" i="27" a="1"/>
  <c r="BR897" i="27" s="1"/>
  <c r="BR35" i="27" a="1"/>
  <c r="BR35" i="27" s="1"/>
  <c r="BR731" i="27" a="1"/>
  <c r="BR731" i="27" s="1"/>
  <c r="BR365" i="27" a="1"/>
  <c r="BR365" i="27" s="1"/>
  <c r="BR1007" i="27" a="1"/>
  <c r="BR1007" i="27" s="1"/>
  <c r="BR751" i="27" a="1"/>
  <c r="BR751" i="27" s="1"/>
  <c r="BR369" i="27" a="1"/>
  <c r="BR369" i="27" s="1"/>
  <c r="BR942" i="27" a="1"/>
  <c r="BR942" i="27" s="1"/>
  <c r="BR782" i="27" a="1"/>
  <c r="BR782" i="27" s="1"/>
  <c r="BR622" i="27" a="1"/>
  <c r="BR622" i="27" s="1"/>
  <c r="BR495" i="27" a="1"/>
  <c r="BR495" i="27" s="1"/>
  <c r="BR997" i="27" a="1"/>
  <c r="BR997" i="27" s="1"/>
  <c r="BR359" i="27" a="1"/>
  <c r="BR359" i="27" s="1"/>
  <c r="BR37" i="27" a="1"/>
  <c r="BR37" i="27" s="1"/>
  <c r="BR857" i="27" a="1"/>
  <c r="BR857" i="27" s="1"/>
  <c r="BR1015" i="27" a="1"/>
  <c r="BR1015" i="27" s="1"/>
  <c r="BR423" i="27" a="1"/>
  <c r="BR423" i="27" s="1"/>
  <c r="BR700" i="27" a="1"/>
  <c r="BR700" i="27" s="1"/>
  <c r="BR608" i="27" a="1"/>
  <c r="BR608" i="27" s="1"/>
  <c r="BR293" i="27" a="1"/>
  <c r="BR293" i="27" s="1"/>
  <c r="BR98" i="27" a="1"/>
  <c r="BR98" i="27" s="1"/>
  <c r="BR542" i="27" a="1"/>
  <c r="BR542" i="27" s="1"/>
  <c r="BR380" i="27" a="1"/>
  <c r="BR380" i="27" s="1"/>
  <c r="BR910" i="27" a="1"/>
  <c r="BR910" i="27" s="1"/>
  <c r="BR526" i="27" a="1"/>
  <c r="BR526" i="27" s="1"/>
  <c r="BR3" i="27" a="1"/>
  <c r="BR3" i="27" s="1"/>
  <c r="BR613" i="27" a="1"/>
  <c r="BR613" i="27" s="1"/>
  <c r="BR587" i="27" a="1"/>
  <c r="BR587" i="27" s="1"/>
  <c r="BR759" i="27" a="1"/>
  <c r="BR759" i="27" s="1"/>
  <c r="BR934" i="27" a="1"/>
  <c r="BR934" i="27" s="1"/>
  <c r="BR678" i="27" a="1"/>
  <c r="BR678" i="27" s="1"/>
  <c r="BR550" i="27" a="1"/>
  <c r="BR550" i="27" s="1"/>
  <c r="BR245" i="27" a="1"/>
  <c r="BR245" i="27" s="1"/>
  <c r="BR765" i="27" a="1"/>
  <c r="BR765" i="27" s="1"/>
  <c r="BR255" i="27" a="1"/>
  <c r="BR255" i="27" s="1"/>
  <c r="BR611" i="27" a="1"/>
  <c r="BR611" i="27" s="1"/>
  <c r="BR595" i="27" a="1"/>
  <c r="BR595" i="27" s="1"/>
  <c r="BR165" i="27" a="1"/>
  <c r="BR165" i="27" s="1"/>
  <c r="BR1071" i="27" a="1"/>
  <c r="BR1071" i="27" s="1"/>
  <c r="BR877" i="27" a="1"/>
  <c r="BR877" i="27" s="1"/>
  <c r="BR749" i="27" a="1"/>
  <c r="BR749" i="27" s="1"/>
  <c r="BR621" i="27" a="1"/>
  <c r="BR621" i="27" s="1"/>
  <c r="BR494" i="27" a="1"/>
  <c r="BR494" i="27" s="1"/>
  <c r="BR750" i="27" a="1"/>
  <c r="BR750" i="27" s="1"/>
  <c r="BR367" i="27" a="1"/>
  <c r="BR367" i="27" s="1"/>
  <c r="BR239" i="27" a="1"/>
  <c r="BR239" i="27" s="1"/>
  <c r="BR110" i="27" a="1"/>
  <c r="BR110" i="27" s="1"/>
  <c r="BR1081" i="27" a="1"/>
  <c r="BR1081" i="27" s="1"/>
  <c r="BR887" i="27" a="1"/>
  <c r="BR887" i="27" s="1"/>
  <c r="BR503" i="27" a="1"/>
  <c r="BR503" i="27" s="1"/>
  <c r="BR249" i="27" a="1"/>
  <c r="BR249" i="27" s="1"/>
  <c r="BR120" i="27" a="1"/>
  <c r="BR120" i="27" s="1"/>
  <c r="BR984" i="27" a="1"/>
  <c r="BR984" i="27" s="1"/>
  <c r="BR170" i="27" a="1"/>
  <c r="BR170" i="27" s="1"/>
  <c r="BR1067" i="27" a="1"/>
  <c r="BR1067" i="27" s="1"/>
  <c r="BR1001" i="27" a="1"/>
  <c r="BR1001" i="27" s="1"/>
  <c r="BR928" i="27" a="1"/>
  <c r="BR928" i="27" s="1"/>
  <c r="BR536" i="27" a="1"/>
  <c r="BR536" i="27" s="1"/>
  <c r="BR354" i="27" a="1"/>
  <c r="BR354" i="27" s="1"/>
  <c r="BR290" i="27" a="1"/>
  <c r="BR290" i="27" s="1"/>
  <c r="BR226" i="27" a="1"/>
  <c r="BR226" i="27" s="1"/>
  <c r="BR363" i="27" a="1"/>
  <c r="BR363" i="27" s="1"/>
  <c r="BR299" i="27" a="1"/>
  <c r="BR299" i="27" s="1"/>
  <c r="BR921" i="27" a="1"/>
  <c r="BR921" i="27" s="1"/>
  <c r="BR891" i="27" a="1"/>
  <c r="BR891" i="27" s="1"/>
  <c r="BR755" i="27" a="1"/>
  <c r="BR755" i="27" s="1"/>
  <c r="BR253" i="27" a="1"/>
  <c r="BR253" i="27" s="1"/>
  <c r="BR537" i="27" a="1"/>
  <c r="BR537" i="27" s="1"/>
  <c r="BR950" i="27" a="1"/>
  <c r="BR950" i="27" s="1"/>
  <c r="BR554" i="27" a="1"/>
  <c r="BR554" i="27" s="1"/>
  <c r="BR846" i="27" a="1"/>
  <c r="BR846" i="27" s="1"/>
  <c r="BR590" i="27" a="1"/>
  <c r="BR590" i="27" s="1"/>
  <c r="BR463" i="27" a="1"/>
  <c r="BR463" i="27" s="1"/>
  <c r="BR805" i="27" a="1"/>
  <c r="BR805" i="27" s="1"/>
  <c r="BR677" i="27" a="1"/>
  <c r="BR677" i="27" s="1"/>
  <c r="BR874" i="27" a="1"/>
  <c r="BR874" i="27" s="1"/>
  <c r="BR938" i="27" a="1"/>
  <c r="BR938" i="27" s="1"/>
  <c r="BR618" i="27" a="1"/>
  <c r="BR618" i="27" s="1"/>
  <c r="BR122" i="27" a="1"/>
  <c r="BR122" i="27" s="1"/>
  <c r="BR50" i="27" a="1"/>
  <c r="BR50" i="27" s="1"/>
  <c r="BR1003" i="27" a="1"/>
  <c r="BR1003" i="27" s="1"/>
  <c r="BR844" i="27" a="1"/>
  <c r="BR844" i="27" s="1"/>
  <c r="BR397" i="27" a="1"/>
  <c r="BR397" i="27" s="1"/>
  <c r="BR270" i="27" a="1"/>
  <c r="BR270" i="27" s="1"/>
  <c r="BR166" i="27" a="1"/>
  <c r="BR166" i="27" s="1"/>
  <c r="BR101" i="27" a="1"/>
  <c r="BR101" i="27" s="1"/>
  <c r="BR1062" i="27" a="1"/>
  <c r="BR1062" i="27" s="1"/>
  <c r="BR933" i="27" a="1"/>
  <c r="BR933" i="27" s="1"/>
  <c r="BR869" i="27" a="1"/>
  <c r="BR869" i="27" s="1"/>
  <c r="BR422" i="27" a="1"/>
  <c r="BR422" i="27" s="1"/>
  <c r="BR295" i="27" a="1"/>
  <c r="BR295" i="27" s="1"/>
  <c r="BR231" i="27" a="1"/>
  <c r="BR231" i="27" s="1"/>
  <c r="BR167" i="27" a="1"/>
  <c r="BR167" i="27" s="1"/>
  <c r="BR102" i="27" a="1"/>
  <c r="BR102" i="27" s="1"/>
  <c r="BR38" i="27" a="1"/>
  <c r="BR38" i="27" s="1"/>
  <c r="BR248" i="27" a="1"/>
  <c r="BR248" i="27" s="1"/>
  <c r="BR184" i="27" a="1"/>
  <c r="BR184" i="27" s="1"/>
  <c r="BR55" i="27" a="1"/>
  <c r="BR55" i="27" s="1"/>
  <c r="BR879" i="27" a="1"/>
  <c r="BR879" i="27" s="1"/>
  <c r="BR623" i="27" a="1"/>
  <c r="BR623" i="27" s="1"/>
  <c r="BR976" i="27" a="1"/>
  <c r="BR976" i="27" s="1"/>
  <c r="BR1058" i="27" a="1"/>
  <c r="BR1058" i="27" s="1"/>
  <c r="BR993" i="27" a="1"/>
  <c r="BR993" i="27" s="1"/>
  <c r="BR929" i="27" a="1"/>
  <c r="BR929" i="27" s="1"/>
  <c r="BR99" i="27" a="1"/>
  <c r="BR99" i="27" s="1"/>
  <c r="BR481" i="27" a="1"/>
  <c r="BR481" i="27" s="1"/>
  <c r="BR346" i="27" a="1"/>
  <c r="BR346" i="27" s="1"/>
  <c r="BR218" i="27" a="1"/>
  <c r="BR218" i="27" s="1"/>
  <c r="BR355" i="27" a="1"/>
  <c r="BR355" i="27" s="1"/>
  <c r="BR913" i="27" a="1"/>
  <c r="BR913" i="27" s="1"/>
  <c r="BR1006" i="27" a="1"/>
  <c r="BR1006" i="27" s="1"/>
  <c r="BR444" i="27" a="1"/>
  <c r="BR444" i="27" s="1"/>
  <c r="BR309" i="27" a="1"/>
  <c r="BR309" i="27" s="1"/>
  <c r="BR168" i="27" a="1"/>
  <c r="BR168" i="27" s="1"/>
  <c r="BR860" i="27" a="1"/>
  <c r="BR860" i="27" s="1"/>
  <c r="BR744" i="27" a="1"/>
  <c r="BR744" i="27" s="1"/>
  <c r="BR1085" i="27" a="1"/>
  <c r="BR1085" i="27" s="1"/>
  <c r="BR866" i="27" a="1"/>
  <c r="BR866" i="27" s="1"/>
  <c r="BR802" i="27" a="1"/>
  <c r="BR802" i="27" s="1"/>
  <c r="BR738" i="27" a="1"/>
  <c r="BR738" i="27" s="1"/>
  <c r="BR610" i="27" a="1"/>
  <c r="BR610" i="27" s="1"/>
  <c r="BR546" i="27" a="1"/>
  <c r="BR546" i="27" s="1"/>
  <c r="BR483" i="27" a="1"/>
  <c r="BR483" i="27" s="1"/>
  <c r="BR292" i="27" a="1"/>
  <c r="BR292" i="27" s="1"/>
  <c r="BR836" i="27" a="1"/>
  <c r="BR836" i="27" s="1"/>
  <c r="BR772" i="27" a="1"/>
  <c r="BR772" i="27" s="1"/>
  <c r="BR644" i="27" a="1"/>
  <c r="BR644" i="27" s="1"/>
  <c r="BR580" i="27" a="1"/>
  <c r="BR580" i="27" s="1"/>
  <c r="BR516" i="27" a="1"/>
  <c r="BR516" i="27" s="1"/>
  <c r="BR453" i="27" a="1"/>
  <c r="BR453" i="27" s="1"/>
  <c r="BR389" i="27" a="1"/>
  <c r="BR389" i="27" s="1"/>
  <c r="BR326" i="27" a="1"/>
  <c r="BR326" i="27" s="1"/>
  <c r="BR262" i="27" a="1"/>
  <c r="BR262" i="27" s="1"/>
  <c r="BR20" i="27" a="1"/>
  <c r="BR20" i="27" s="1"/>
  <c r="BR29" i="27" a="1"/>
  <c r="BR29" i="27" s="1"/>
  <c r="BR925" i="27" a="1"/>
  <c r="BR925" i="27" s="1"/>
  <c r="BR566" i="27" a="1"/>
  <c r="BR566" i="27" s="1"/>
  <c r="BR368" i="27" a="1"/>
  <c r="BR368" i="27" s="1"/>
  <c r="BR304" i="27" a="1"/>
  <c r="BR304" i="27" s="1"/>
  <c r="BR240" i="27" a="1"/>
  <c r="BR240" i="27" s="1"/>
  <c r="BR176" i="27" a="1"/>
  <c r="BR176" i="27" s="1"/>
  <c r="BR111" i="27" a="1"/>
  <c r="BR111" i="27" s="1"/>
  <c r="BR47" i="27" a="1"/>
  <c r="BR47" i="27" s="1"/>
  <c r="BR999" i="27" a="1"/>
  <c r="BR999" i="27" s="1"/>
  <c r="BR871" i="27" a="1"/>
  <c r="BR871" i="27" s="1"/>
  <c r="BR743" i="27" a="1"/>
  <c r="BR743" i="27" s="1"/>
  <c r="BR615" i="27" a="1"/>
  <c r="BR615" i="27" s="1"/>
  <c r="BR488" i="27" a="1"/>
  <c r="BR488" i="27" s="1"/>
  <c r="BR361" i="27" a="1"/>
  <c r="BR361" i="27" s="1"/>
  <c r="BR233" i="27" a="1"/>
  <c r="BR233" i="27" s="1"/>
  <c r="BR104" i="27" a="1"/>
  <c r="BR104" i="27" s="1"/>
  <c r="BR968" i="27" a="1"/>
  <c r="BR968" i="27" s="1"/>
  <c r="BR792" i="27" a="1"/>
  <c r="BR792" i="27" s="1"/>
  <c r="BR154" i="27" a="1"/>
  <c r="BR154" i="27" s="1"/>
  <c r="BR985" i="27" a="1"/>
  <c r="BR985" i="27" s="1"/>
  <c r="BR680" i="27" a="1"/>
  <c r="BR680" i="27" s="1"/>
  <c r="BR520" i="27" a="1"/>
  <c r="BR520" i="27" s="1"/>
  <c r="BR9" i="27" a="1"/>
  <c r="BR9" i="27" s="1"/>
  <c r="BR156" i="27" a="1"/>
  <c r="BR156" i="27" s="1"/>
  <c r="BR91" i="27" a="1"/>
  <c r="BR91" i="27" s="1"/>
  <c r="BR338" i="27" a="1"/>
  <c r="BR338" i="27" s="1"/>
  <c r="BR347" i="27" a="1"/>
  <c r="BR347" i="27" s="1"/>
  <c r="BR513" i="27" a="1"/>
  <c r="BR513" i="27" s="1"/>
  <c r="BR875" i="27" a="1"/>
  <c r="BR875" i="27" s="1"/>
  <c r="BR739" i="27" a="1"/>
  <c r="BR739" i="27" s="1"/>
  <c r="BR758" i="27" a="1"/>
  <c r="BR758" i="27" s="1"/>
  <c r="BR662" i="27" a="1"/>
  <c r="BR662" i="27" s="1"/>
  <c r="BR499" i="27" a="1"/>
  <c r="BR499" i="27" s="1"/>
  <c r="BR436" i="27" a="1"/>
  <c r="BR436" i="27" s="1"/>
  <c r="BR373" i="27" a="1"/>
  <c r="BR373" i="27" s="1"/>
  <c r="BR237" i="27" a="1"/>
  <c r="BR237" i="27" s="1"/>
  <c r="BR1080" i="27" a="1"/>
  <c r="BR1080" i="27" s="1"/>
  <c r="BR964" i="27" a="1"/>
  <c r="BR964" i="27" s="1"/>
  <c r="BR900" i="27" a="1"/>
  <c r="BR900" i="27" s="1"/>
  <c r="BR631" i="27" a="1"/>
  <c r="BR631" i="27" s="1"/>
  <c r="BR376" i="27" a="1"/>
  <c r="BR376" i="27" s="1"/>
  <c r="BR1064" i="27" a="1"/>
  <c r="BR1064" i="27" s="1"/>
  <c r="BR936" i="27" a="1"/>
  <c r="BR936" i="27" s="1"/>
  <c r="BR286" i="27" a="1"/>
  <c r="BR286" i="27" s="1"/>
  <c r="BR1049" i="27" a="1"/>
  <c r="BR1049" i="27" s="1"/>
  <c r="BR1082" i="27" a="1"/>
  <c r="BR1082" i="27" s="1"/>
  <c r="BR784" i="27" a="1"/>
  <c r="BR784" i="27" s="1"/>
  <c r="BR1063" i="27" a="1"/>
  <c r="BR1063" i="27" s="1"/>
  <c r="BR1066" i="27" a="1"/>
  <c r="BR1066" i="27" s="1"/>
  <c r="BR617" i="27" a="1"/>
  <c r="BR617" i="27" s="1"/>
  <c r="BR112" i="27" a="1"/>
  <c r="BR112" i="27" s="1"/>
  <c r="BR937" i="27" a="1"/>
  <c r="BR937" i="27" s="1"/>
  <c r="BR920" i="27" a="1"/>
  <c r="BR920" i="27" s="1"/>
  <c r="BR1013" i="27" a="1"/>
  <c r="BR1013" i="27" s="1"/>
  <c r="BR883" i="27" a="1"/>
  <c r="BR883" i="27" s="1"/>
  <c r="BR164" i="27" a="1"/>
  <c r="BR164" i="27" s="1"/>
  <c r="BR1039" i="27" a="1"/>
  <c r="BR1039" i="27" s="1"/>
  <c r="BR914" i="27" a="1"/>
  <c r="BR914" i="27" s="1"/>
  <c r="BR850" i="27" a="1"/>
  <c r="BR850" i="27" s="1"/>
  <c r="BR722" i="27" a="1"/>
  <c r="BR722" i="27" s="1"/>
  <c r="BR658" i="27" a="1"/>
  <c r="BR658" i="27" s="1"/>
  <c r="BR594" i="27" a="1"/>
  <c r="BR594" i="27" s="1"/>
  <c r="BR403" i="27" a="1"/>
  <c r="BR403" i="27" s="1"/>
  <c r="BR340" i="27" a="1"/>
  <c r="BR340" i="27" s="1"/>
  <c r="BR979" i="27" a="1"/>
  <c r="BR979" i="27" s="1"/>
  <c r="BR915" i="27" a="1"/>
  <c r="BR915" i="27" s="1"/>
  <c r="BR132" i="27" a="1"/>
  <c r="BR132" i="27" s="1"/>
  <c r="BR68" i="27" a="1"/>
  <c r="BR68" i="27" s="1"/>
  <c r="BR4" i="27" a="1"/>
  <c r="BR4" i="27" s="1"/>
  <c r="BR142" i="27" a="1"/>
  <c r="BR142" i="27" s="1"/>
  <c r="BR13" i="27" a="1"/>
  <c r="BR13" i="27" s="1"/>
  <c r="BR973" i="27" a="1"/>
  <c r="BR973" i="27" s="1"/>
  <c r="BR909" i="27" a="1"/>
  <c r="BR909" i="27" s="1"/>
  <c r="BR845" i="27" a="1"/>
  <c r="BR845" i="27" s="1"/>
  <c r="BR781" i="27" a="1"/>
  <c r="BR781" i="27" s="1"/>
  <c r="BR717" i="27" a="1"/>
  <c r="BR717" i="27" s="1"/>
  <c r="BR589" i="27" a="1"/>
  <c r="BR589" i="27" s="1"/>
  <c r="BR525" i="27" a="1"/>
  <c r="BR525" i="27" s="1"/>
  <c r="BR462" i="27" a="1"/>
  <c r="BR462" i="27" s="1"/>
  <c r="BR1072" i="27" a="1"/>
  <c r="BR1072" i="27" s="1"/>
  <c r="BR335" i="27" a="1"/>
  <c r="BR335" i="27" s="1"/>
  <c r="BR207" i="27" a="1"/>
  <c r="BR207" i="27" s="1"/>
  <c r="BR78" i="27" a="1"/>
  <c r="BR78" i="27" s="1"/>
  <c r="BR288" i="27" a="1"/>
  <c r="BR288" i="27" s="1"/>
  <c r="BR160" i="27" a="1"/>
  <c r="BR160" i="27" s="1"/>
  <c r="BR776" i="27" a="1"/>
  <c r="BR776" i="27" s="1"/>
  <c r="BR656" i="27" a="1"/>
  <c r="BR656" i="27" s="1"/>
  <c r="BR137" i="27" a="1"/>
  <c r="BR137" i="27" s="1"/>
  <c r="BR204" i="27" a="1"/>
  <c r="BR204" i="27" s="1"/>
  <c r="BR140" i="27" a="1"/>
  <c r="BR140" i="27" s="1"/>
  <c r="BR872" i="27" a="1"/>
  <c r="BR872" i="27" s="1"/>
  <c r="BR649" i="27" a="1"/>
  <c r="BR649" i="27" s="1"/>
  <c r="BR163" i="27" a="1"/>
  <c r="BR163" i="27" s="1"/>
  <c r="BR609" i="27" a="1"/>
  <c r="BR609" i="27" s="1"/>
  <c r="BR809" i="27" a="1"/>
  <c r="BR809" i="27" s="1"/>
  <c r="BR745" i="27" a="1"/>
  <c r="BR745" i="27" s="1"/>
  <c r="BR673" i="27" a="1"/>
  <c r="BR673" i="27" s="1"/>
  <c r="BR851" i="27" a="1"/>
  <c r="BR851" i="27" s="1"/>
  <c r="BR787" i="27" a="1"/>
  <c r="BR787" i="27" s="1"/>
  <c r="BR484" i="27" a="1"/>
  <c r="BR484" i="27" s="1"/>
  <c r="BR357" i="27" a="1"/>
  <c r="BR357" i="27" s="1"/>
  <c r="BR1035" i="27" a="1"/>
  <c r="BR1035" i="27" s="1"/>
  <c r="BR899" i="27" a="1"/>
  <c r="BR899" i="27" s="1"/>
  <c r="BR1054" i="27" a="1"/>
  <c r="BR1054" i="27" s="1"/>
  <c r="BR1028" i="27" a="1"/>
  <c r="BR1028" i="27" s="1"/>
  <c r="BR234" i="27" a="1"/>
  <c r="BR234" i="27" s="1"/>
  <c r="BR507" i="27" a="1"/>
  <c r="BR507" i="27" s="1"/>
  <c r="BR806" i="27" a="1"/>
  <c r="BR806" i="27" s="1"/>
  <c r="BR794" i="27" a="1"/>
  <c r="BR794" i="27" s="1"/>
  <c r="BR475" i="27" a="1"/>
  <c r="BR475" i="27" s="1"/>
  <c r="BR664" i="27" a="1"/>
  <c r="BR664" i="27" s="1"/>
  <c r="BR106" i="27" a="1"/>
  <c r="BR106" i="27" s="1"/>
  <c r="BR1000" i="27" a="1"/>
  <c r="BR1000" i="27" s="1"/>
  <c r="BR212" i="27" a="1"/>
  <c r="BR212" i="27" s="1"/>
  <c r="BR241" i="27" a="1"/>
  <c r="BR241" i="27" s="1"/>
  <c r="BR108" i="27" a="1"/>
  <c r="BR108" i="27" s="1"/>
  <c r="BR627" i="27" a="1"/>
  <c r="BR627" i="27" s="1"/>
  <c r="BR629" i="27" a="1"/>
  <c r="BR629" i="27" s="1"/>
  <c r="BR374" i="27" a="1"/>
  <c r="BR374" i="27" s="1"/>
  <c r="BR1034" i="27" a="1"/>
  <c r="BR1034" i="27" s="1"/>
  <c r="BR970" i="27" a="1"/>
  <c r="BR970" i="27" s="1"/>
  <c r="BR395" i="27" a="1"/>
  <c r="BR395" i="27" s="1"/>
  <c r="BR971" i="27" a="1"/>
  <c r="BR971" i="27" s="1"/>
  <c r="BR748" i="27" a="1"/>
  <c r="BR748" i="27" s="1"/>
  <c r="BR684" i="27" a="1"/>
  <c r="BR684" i="27" s="1"/>
  <c r="BR493" i="27" a="1"/>
  <c r="BR493" i="27" s="1"/>
  <c r="BR366" i="27" a="1"/>
  <c r="BR366" i="27" s="1"/>
  <c r="BR238" i="27" a="1"/>
  <c r="BR238" i="27" s="1"/>
  <c r="BR189" i="27" a="1"/>
  <c r="BR189" i="27" s="1"/>
  <c r="BR60" i="27" a="1"/>
  <c r="BR60" i="27" s="1"/>
  <c r="BR198" i="27" a="1"/>
  <c r="BR198" i="27" s="1"/>
  <c r="BR133" i="27" a="1"/>
  <c r="BR133" i="27" s="1"/>
  <c r="BR69" i="27" a="1"/>
  <c r="BR69" i="27" s="1"/>
  <c r="BR5" i="27" a="1"/>
  <c r="BR5" i="27" s="1"/>
  <c r="BR965" i="27" a="1"/>
  <c r="BR965" i="27" s="1"/>
  <c r="BR901" i="27" a="1"/>
  <c r="BR901" i="27" s="1"/>
  <c r="BR837" i="27" a="1"/>
  <c r="BR837" i="27" s="1"/>
  <c r="BR709" i="27" a="1"/>
  <c r="BR709" i="27" s="1"/>
  <c r="BR645" i="27" a="1"/>
  <c r="BR645" i="27" s="1"/>
  <c r="BR581" i="27" a="1"/>
  <c r="BR581" i="27" s="1"/>
  <c r="BR454" i="27" a="1"/>
  <c r="BR454" i="27" s="1"/>
  <c r="BR822" i="27" a="1"/>
  <c r="BR822" i="27" s="1"/>
  <c r="BR390" i="27" a="1"/>
  <c r="BR390" i="27" s="1"/>
  <c r="BR327" i="27" a="1"/>
  <c r="BR327" i="27" s="1"/>
  <c r="BR199" i="27" a="1"/>
  <c r="BR199" i="27" s="1"/>
  <c r="BR70" i="27" a="1"/>
  <c r="BR70" i="27" s="1"/>
  <c r="BR280" i="27" a="1"/>
  <c r="BR280" i="27" s="1"/>
  <c r="BR152" i="27" a="1"/>
  <c r="BR152" i="27" s="1"/>
  <c r="BR23" i="27" a="1"/>
  <c r="BR23" i="27" s="1"/>
  <c r="BR768" i="27" a="1"/>
  <c r="BR768" i="27" s="1"/>
  <c r="BR648" i="27" a="1"/>
  <c r="BR648" i="27" s="1"/>
  <c r="BR552" i="27" a="1"/>
  <c r="BR552" i="27" s="1"/>
  <c r="BR129" i="27" a="1"/>
  <c r="BR129" i="27" s="1"/>
  <c r="BR131" i="27" a="1"/>
  <c r="BR131" i="27" s="1"/>
  <c r="BR864" i="27" a="1"/>
  <c r="BR864" i="27" s="1"/>
  <c r="BR323" i="27" a="1"/>
  <c r="BR323" i="27" s="1"/>
  <c r="BR426" i="27" a="1"/>
  <c r="BR426" i="27" s="1"/>
  <c r="BR155" i="27" a="1"/>
  <c r="BR155" i="27" s="1"/>
  <c r="BR601" i="27" a="1"/>
  <c r="BR601" i="27" s="1"/>
  <c r="BR490" i="27" a="1"/>
  <c r="BR490" i="27" s="1"/>
  <c r="BR801" i="27" a="1"/>
  <c r="BR801" i="27" s="1"/>
  <c r="BR737" i="27" a="1"/>
  <c r="BR737" i="27" s="1"/>
  <c r="BR19" i="27" a="1"/>
  <c r="BR19" i="27" s="1"/>
  <c r="BR1057" i="27" a="1"/>
  <c r="BR1057" i="27" s="1"/>
  <c r="BR665" i="27" a="1"/>
  <c r="BR665" i="27" s="1"/>
  <c r="BR412" i="27" a="1"/>
  <c r="BR412" i="27" s="1"/>
  <c r="BR1044" i="27" a="1"/>
  <c r="BR1044" i="27" s="1"/>
  <c r="BR940" i="27" a="1"/>
  <c r="BR940" i="27" s="1"/>
  <c r="BR790" i="27" a="1"/>
  <c r="BR790" i="27" s="1"/>
  <c r="BR545" i="27" a="1"/>
  <c r="BR545" i="27" s="1"/>
  <c r="BR1056" i="27" a="1"/>
  <c r="BR1056" i="27" s="1"/>
  <c r="BR986" i="27" a="1"/>
  <c r="BR986" i="27" s="1"/>
  <c r="BR987" i="27" a="1"/>
  <c r="BR987" i="27" s="1"/>
  <c r="BR76" i="27" a="1"/>
  <c r="BR76" i="27" s="1"/>
  <c r="BR296" i="27" a="1"/>
  <c r="BR296" i="27" s="1"/>
  <c r="BR39" i="27" a="1"/>
  <c r="BR39" i="27" s="1"/>
  <c r="BR1014" i="27" a="1"/>
  <c r="BR1014" i="27" s="1"/>
  <c r="BR886" i="27" a="1"/>
  <c r="BR886" i="27" s="1"/>
  <c r="BR630" i="27" a="1"/>
  <c r="BR630" i="27" s="1"/>
  <c r="BR502" i="27" a="1"/>
  <c r="BR502" i="27" s="1"/>
  <c r="BR119" i="27" a="1"/>
  <c r="BR119" i="27" s="1"/>
  <c r="BR1032" i="27" a="1"/>
  <c r="BR1032" i="27" s="1"/>
  <c r="BR139" i="27" a="1"/>
  <c r="BR139" i="27" s="1"/>
  <c r="BR972" i="27" a="1"/>
  <c r="BR972" i="27" s="1"/>
  <c r="BR652" i="27" a="1"/>
  <c r="BR652" i="27" s="1"/>
  <c r="BR524" i="27" a="1"/>
  <c r="BR524" i="27" s="1"/>
  <c r="BR267" i="27" a="1"/>
  <c r="BR267" i="27" s="1"/>
  <c r="BR770" i="27" a="1"/>
  <c r="BR770" i="27" s="1"/>
  <c r="BR706" i="27" a="1"/>
  <c r="BR706" i="27" s="1"/>
  <c r="BR642" i="27" a="1"/>
  <c r="BR642" i="27" s="1"/>
  <c r="BR578" i="27" a="1"/>
  <c r="BR578" i="27" s="1"/>
  <c r="BR451" i="27" a="1"/>
  <c r="BR451" i="27" s="1"/>
  <c r="BR324" i="27" a="1"/>
  <c r="BR324" i="27" s="1"/>
  <c r="BR963" i="27" a="1"/>
  <c r="BR963" i="27" s="1"/>
  <c r="BR996" i="27" a="1"/>
  <c r="BR996" i="27" s="1"/>
  <c r="BR804" i="27" a="1"/>
  <c r="BR804" i="27" s="1"/>
  <c r="BR676" i="27" a="1"/>
  <c r="BR676" i="27" s="1"/>
  <c r="BR612" i="27" a="1"/>
  <c r="BR612" i="27" s="1"/>
  <c r="BR548" i="27" a="1"/>
  <c r="BR548" i="27" s="1"/>
  <c r="BR421" i="27" a="1"/>
  <c r="BR421" i="27" s="1"/>
  <c r="BR294" i="27" a="1"/>
  <c r="BR294" i="27" s="1"/>
  <c r="BR181" i="27" a="1"/>
  <c r="BR181" i="27" s="1"/>
  <c r="BR116" i="27" a="1"/>
  <c r="BR116" i="27" s="1"/>
  <c r="BR52" i="27" a="1"/>
  <c r="BR52" i="27" s="1"/>
  <c r="BR1021" i="27" a="1"/>
  <c r="BR1021" i="27" s="1"/>
  <c r="BR814" i="27" a="1"/>
  <c r="BR814" i="27" s="1"/>
  <c r="BR126" i="27" a="1"/>
  <c r="BR126" i="27" s="1"/>
  <c r="BR399" i="27" a="1"/>
  <c r="BR399" i="27" s="1"/>
  <c r="BR272" i="27" a="1"/>
  <c r="BR272" i="27" s="1"/>
  <c r="BR144" i="27" a="1"/>
  <c r="BR144" i="27" s="1"/>
  <c r="BR15" i="27" a="1"/>
  <c r="BR15" i="27" s="1"/>
  <c r="BR967" i="27" a="1"/>
  <c r="BR967" i="27" s="1"/>
  <c r="BR839" i="27" a="1"/>
  <c r="BR839" i="27" s="1"/>
  <c r="BR711" i="27" a="1"/>
  <c r="BR711" i="27" s="1"/>
  <c r="BR583" i="27" a="1"/>
  <c r="BR583" i="27" s="1"/>
  <c r="BR456" i="27" a="1"/>
  <c r="BR456" i="27" s="1"/>
  <c r="BR329" i="27" a="1"/>
  <c r="BR329" i="27" s="1"/>
  <c r="BR201" i="27" a="1"/>
  <c r="BR201" i="27" s="1"/>
  <c r="BR72" i="27" a="1"/>
  <c r="BR72" i="27" s="1"/>
  <c r="BR1038" i="27" a="1"/>
  <c r="BR1038" i="27" s="1"/>
  <c r="BR489" i="27" a="1"/>
  <c r="BR489" i="27" s="1"/>
  <c r="BR188" i="27" a="1"/>
  <c r="BR188" i="27" s="1"/>
  <c r="BR41" i="27" a="1"/>
  <c r="BR41" i="27" s="1"/>
  <c r="BR211" i="27" a="1"/>
  <c r="BR211" i="27" s="1"/>
  <c r="BR147" i="27" a="1"/>
  <c r="BR147" i="27" s="1"/>
  <c r="BR793" i="27" a="1"/>
  <c r="BR793" i="27" s="1"/>
  <c r="BR729" i="27" a="1"/>
  <c r="BR729" i="27" s="1"/>
  <c r="BR11" i="27" a="1"/>
  <c r="BR11" i="27" s="1"/>
  <c r="BR835" i="27" a="1"/>
  <c r="BR835" i="27" s="1"/>
  <c r="BR771" i="27" a="1"/>
  <c r="BR771" i="27" s="1"/>
  <c r="BR657" i="27" a="1"/>
  <c r="BR657" i="27" s="1"/>
  <c r="BR404" i="27" a="1"/>
  <c r="BR404" i="27" s="1"/>
  <c r="BR341" i="27" a="1"/>
  <c r="BR341" i="27" s="1"/>
  <c r="BR635" i="27" a="1"/>
  <c r="BR635" i="27" s="1"/>
  <c r="BR868" i="27" a="1"/>
  <c r="BR868" i="27" s="1"/>
  <c r="BR512" i="27" a="1"/>
  <c r="BR512" i="27" s="1"/>
  <c r="BR1019" i="27" a="1"/>
  <c r="BR1019" i="27" s="1"/>
  <c r="BR505" i="27" a="1"/>
  <c r="BR505" i="27" s="1"/>
  <c r="BR378" i="27" a="1"/>
  <c r="BR378" i="27" s="1"/>
  <c r="BR982" i="27" a="1"/>
  <c r="BR982" i="27" s="1"/>
  <c r="BR1037" i="27" a="1"/>
  <c r="BR1037" i="27" s="1"/>
  <c r="BR271" i="27" a="1"/>
  <c r="BR271" i="27" s="1"/>
  <c r="BR143" i="27" a="1"/>
  <c r="BR143" i="27" s="1"/>
  <c r="BR14" i="27" a="1"/>
  <c r="BR14" i="27" s="1"/>
  <c r="BR515" i="27" a="1"/>
  <c r="BR515" i="27" s="1"/>
  <c r="BR442" i="27" a="1"/>
  <c r="BR442" i="27" s="1"/>
  <c r="BR817" i="27" a="1"/>
  <c r="BR817" i="27" s="1"/>
  <c r="BR880" i="27" a="1"/>
  <c r="BR880" i="27" s="1"/>
  <c r="BR653" i="27" a="1"/>
  <c r="BR653" i="27" s="1"/>
  <c r="BR398" i="27" a="1"/>
  <c r="BR398" i="27" s="1"/>
  <c r="BR1036" i="27" a="1"/>
  <c r="BR1036" i="27" s="1"/>
  <c r="BR77" i="27" a="1"/>
  <c r="BR77" i="27" s="1"/>
  <c r="BR560" i="27" a="1"/>
  <c r="BR560" i="27" s="1"/>
  <c r="BR385" i="27" a="1"/>
  <c r="BR385" i="27" s="1"/>
  <c r="BR258" i="27" a="1"/>
  <c r="BR258" i="27" s="1"/>
  <c r="BR881" i="27" a="1"/>
  <c r="BR881" i="27" s="1"/>
  <c r="BR497" i="27" a="1"/>
  <c r="BR497" i="27" s="1"/>
  <c r="BR371" i="27" a="1"/>
  <c r="BR371" i="27" s="1"/>
  <c r="BR753" i="27" a="1"/>
  <c r="BR753" i="27" s="1"/>
  <c r="BR994" i="27" a="1"/>
  <c r="BR994" i="27" s="1"/>
  <c r="BR989" i="27" a="1"/>
  <c r="BR989" i="27" s="1"/>
  <c r="BR158" i="27" a="1"/>
  <c r="BR158" i="27" s="1"/>
  <c r="BR813" i="27" a="1"/>
  <c r="BR813" i="27" s="1"/>
  <c r="BR685" i="27" a="1"/>
  <c r="BR685" i="27" s="1"/>
  <c r="BR1065" i="27" a="1"/>
  <c r="BR1065" i="27" s="1"/>
  <c r="BR807" i="27" a="1"/>
  <c r="BR807" i="27" s="1"/>
  <c r="BR551" i="27" a="1"/>
  <c r="BR551" i="27" s="1"/>
  <c r="BR424" i="27" a="1"/>
  <c r="BR424" i="27" s="1"/>
  <c r="BR169" i="27" a="1"/>
  <c r="BR169" i="27" s="1"/>
  <c r="BR803" i="27" a="1"/>
  <c r="BR803" i="27" s="1"/>
  <c r="BR243" i="27" a="1"/>
  <c r="BR243" i="27" s="1"/>
  <c r="BR896" i="27" a="1"/>
  <c r="BR896" i="27" s="1"/>
  <c r="BR87" i="27" a="1"/>
  <c r="BR87" i="27" s="1"/>
  <c r="BR386" i="27" a="1"/>
  <c r="BR386" i="27" s="1"/>
  <c r="BR697" i="27" a="1"/>
  <c r="BR697" i="27" s="1"/>
  <c r="BR569" i="27" a="1"/>
  <c r="BR569" i="27" s="1"/>
  <c r="BR952" i="27" a="1"/>
  <c r="BR952" i="27" s="1"/>
  <c r="BR876" i="27" a="1"/>
  <c r="BR876" i="27" s="1"/>
  <c r="BR812" i="27" a="1"/>
  <c r="BR812" i="27" s="1"/>
  <c r="BR620" i="27" a="1"/>
  <c r="BR620" i="27" s="1"/>
  <c r="BR556" i="27" a="1"/>
  <c r="BR556" i="27" s="1"/>
  <c r="BR429" i="27" a="1"/>
  <c r="BR429" i="27" s="1"/>
  <c r="BR302" i="27" a="1"/>
  <c r="BR302" i="27" s="1"/>
  <c r="BR45" i="27" a="1"/>
  <c r="BR45" i="27" s="1"/>
  <c r="BR931" i="27" a="1"/>
  <c r="BR931" i="27" s="1"/>
  <c r="BR779" i="27" a="1"/>
  <c r="BR779" i="27" s="1"/>
  <c r="BR244" i="27" a="1"/>
  <c r="BR244" i="27" s="1"/>
  <c r="BR688" i="27" a="1"/>
  <c r="BR688" i="27" s="1"/>
  <c r="BR576" i="27" a="1"/>
  <c r="BR576" i="27" s="1"/>
  <c r="BR93" i="27" a="1"/>
  <c r="BR93" i="27" s="1"/>
  <c r="BR935" i="27" a="1"/>
  <c r="BR935" i="27" s="1"/>
  <c r="BR679" i="27" a="1"/>
  <c r="BR679" i="27" s="1"/>
  <c r="BR297" i="27" a="1"/>
  <c r="BR297" i="27" s="1"/>
  <c r="BR40" i="27" a="1"/>
  <c r="BR40" i="27" s="1"/>
  <c r="BR344" i="27" a="1"/>
  <c r="BR344" i="27" s="1"/>
  <c r="BR216" i="27" a="1"/>
  <c r="BR216" i="27" s="1"/>
  <c r="BR213" i="27" a="1"/>
  <c r="BR213" i="27" s="1"/>
  <c r="BR1023" i="27" a="1"/>
  <c r="BR1023" i="27" s="1"/>
  <c r="BR895" i="27" a="1"/>
  <c r="BR895" i="27" s="1"/>
  <c r="BR767" i="27" a="1"/>
  <c r="BR767" i="27" s="1"/>
  <c r="BR639" i="27" a="1"/>
  <c r="BR639" i="27" s="1"/>
  <c r="BR511" i="27" a="1"/>
  <c r="BR511" i="27" s="1"/>
  <c r="BR384" i="27" a="1"/>
  <c r="BR384" i="27" s="1"/>
  <c r="BR257" i="27" a="1"/>
  <c r="BR257" i="27" s="1"/>
  <c r="BR128" i="27" a="1"/>
  <c r="BR128" i="27" s="1"/>
  <c r="BR1010" i="27" a="1"/>
  <c r="BR1010" i="27" s="1"/>
  <c r="BR690" i="27" a="1"/>
  <c r="BR690" i="27" s="1"/>
  <c r="BR1074" i="27" a="1"/>
  <c r="BR1074" i="27" s="1"/>
  <c r="BR974" i="27" a="1"/>
  <c r="BR974" i="27" s="1"/>
  <c r="BR718" i="27" a="1"/>
  <c r="BR718" i="27" s="1"/>
  <c r="BR336" i="27" a="1"/>
  <c r="BR336" i="27" s="1"/>
  <c r="BR208" i="27" a="1"/>
  <c r="BR208" i="27" s="1"/>
  <c r="BR79" i="27" a="1"/>
  <c r="BR79" i="27" s="1"/>
  <c r="BR547" i="27" a="1"/>
  <c r="BR547" i="27" s="1"/>
  <c r="BR460" i="27" a="1"/>
  <c r="BR460" i="27" s="1"/>
  <c r="BR261" i="27" a="1"/>
  <c r="BR261" i="27" s="1"/>
  <c r="BR197" i="27" a="1"/>
  <c r="BR197" i="27" s="1"/>
  <c r="BR372" i="27" a="1"/>
  <c r="BR372" i="27" s="1"/>
  <c r="BR115" i="27" a="1"/>
  <c r="BR115" i="27" s="1"/>
  <c r="BR114" i="27" a="1"/>
  <c r="BR114" i="27" s="1"/>
  <c r="BR1029" i="27" a="1"/>
  <c r="BR1029" i="27" s="1"/>
  <c r="BR773" i="27" a="1"/>
  <c r="BR773" i="27" s="1"/>
  <c r="BR517" i="27" a="1"/>
  <c r="BR517" i="27" s="1"/>
  <c r="BR263" i="27" a="1"/>
  <c r="BR263" i="27" s="1"/>
  <c r="BR134" i="27" a="1"/>
  <c r="BR134" i="27" s="1"/>
  <c r="BR6" i="27" a="1"/>
  <c r="BR6" i="27" s="1"/>
  <c r="BR124" i="27" a="1"/>
  <c r="BR124" i="27" s="1"/>
  <c r="BR626" i="27" a="1"/>
  <c r="BR626" i="27" s="1"/>
  <c r="BR932" i="27" a="1"/>
  <c r="BR932" i="27" s="1"/>
  <c r="BR740" i="27" a="1"/>
  <c r="BR740" i="27" s="1"/>
  <c r="BR708" i="27" a="1"/>
  <c r="BR708" i="27" s="1"/>
  <c r="BR485" i="27" a="1"/>
  <c r="BR485" i="27" s="1"/>
  <c r="BR358" i="27" a="1"/>
  <c r="BR358" i="27" s="1"/>
  <c r="BR230" i="27" a="1"/>
  <c r="BR230" i="27" s="1"/>
  <c r="BR675" i="27" a="1"/>
  <c r="BR675" i="27" s="1"/>
  <c r="BR760" i="27" a="1"/>
  <c r="BR760" i="27" s="1"/>
  <c r="BR49" i="27" a="1"/>
  <c r="BR49" i="27" s="1"/>
  <c r="BR752" i="27" a="1"/>
  <c r="BR752" i="27" s="1"/>
  <c r="BR242" i="27" a="1"/>
  <c r="BR242" i="27" s="1"/>
  <c r="BR624" i="27" a="1"/>
  <c r="BR624" i="27" s="1"/>
  <c r="BR1012" i="27" a="1"/>
  <c r="BR1012" i="27" s="1"/>
  <c r="BR724" i="27" a="1"/>
  <c r="BR724" i="27" s="1"/>
  <c r="BR660" i="27" a="1"/>
  <c r="BR660" i="27" s="1"/>
  <c r="BR342" i="27" a="1"/>
  <c r="BR342" i="27" s="1"/>
  <c r="BR182" i="27" a="1"/>
  <c r="BR182" i="27" s="1"/>
  <c r="BR643" i="27" a="1"/>
  <c r="BR643" i="27" s="1"/>
  <c r="BR728" i="27" a="1"/>
  <c r="BR728" i="27" s="1"/>
  <c r="BR33" i="27" a="1"/>
  <c r="BR33" i="27" s="1"/>
  <c r="BR1083" i="27" a="1"/>
  <c r="BR1083" i="27" s="1"/>
  <c r="BR1046" i="27" a="1"/>
  <c r="BR1046" i="27" s="1"/>
  <c r="BR951" i="27" a="1"/>
  <c r="BR951" i="27" s="1"/>
  <c r="BR855" i="27" a="1"/>
  <c r="BR855" i="27" s="1"/>
  <c r="BR823" i="27" a="1"/>
  <c r="BR823" i="27" s="1"/>
  <c r="BR727" i="27" a="1"/>
  <c r="BR727" i="27" s="1"/>
  <c r="BR663" i="27" a="1"/>
  <c r="BR663" i="27" s="1"/>
  <c r="BR599" i="27" a="1"/>
  <c r="BR599" i="27" s="1"/>
  <c r="BR535" i="27" a="1"/>
  <c r="BR535" i="27" s="1"/>
  <c r="BR440" i="27" a="1"/>
  <c r="BR440" i="27" s="1"/>
  <c r="BR345" i="27" a="1"/>
  <c r="BR345" i="27" s="1"/>
  <c r="BR281" i="27" a="1"/>
  <c r="BR281" i="27" s="1"/>
  <c r="BR217" i="27" a="1"/>
  <c r="BR217" i="27" s="1"/>
  <c r="BR153" i="27" a="1"/>
  <c r="BR153" i="27" s="1"/>
  <c r="BR88" i="27" a="1"/>
  <c r="BR88" i="27" s="1"/>
  <c r="BR24" i="27" a="1"/>
  <c r="BR24" i="27" s="1"/>
  <c r="BR859" i="27" a="1"/>
  <c r="BR859" i="27" s="1"/>
  <c r="BR325" i="27" a="1"/>
  <c r="BR325" i="27" s="1"/>
  <c r="BR44" i="27" a="1"/>
  <c r="BR44" i="27" s="1"/>
  <c r="BR906" i="27" a="1"/>
  <c r="BR906" i="27" s="1"/>
  <c r="BR754" i="27" a="1"/>
  <c r="BR754" i="27" s="1"/>
  <c r="BR530" i="27" a="1"/>
  <c r="BR530" i="27" s="1"/>
  <c r="BR308" i="27" a="1"/>
  <c r="BR308" i="27" s="1"/>
  <c r="BR969" i="27" a="1"/>
  <c r="BR969" i="27" s="1"/>
  <c r="BR641" i="27" a="1"/>
  <c r="BR641" i="27" s="1"/>
  <c r="BR912" i="27" a="1"/>
  <c r="BR912" i="27" s="1"/>
  <c r="BR998" i="27" a="1"/>
  <c r="BR998" i="27" s="1"/>
  <c r="BR870" i="27" a="1"/>
  <c r="BR870" i="27" s="1"/>
  <c r="BR774" i="27" a="1"/>
  <c r="BR774" i="27" s="1"/>
  <c r="BR710" i="27" a="1"/>
  <c r="BR710" i="27" s="1"/>
  <c r="BR646" i="27" a="1"/>
  <c r="BR646" i="27" s="1"/>
  <c r="BR582" i="27" a="1"/>
  <c r="BR582" i="27" s="1"/>
  <c r="BR487" i="27" a="1"/>
  <c r="BR487" i="27" s="1"/>
  <c r="BR391" i="27" a="1"/>
  <c r="BR391" i="27" s="1"/>
  <c r="BR328" i="27" a="1"/>
  <c r="BR328" i="27" s="1"/>
  <c r="BR232" i="27" a="1"/>
  <c r="BR232" i="27" s="1"/>
  <c r="BR135" i="27" a="1"/>
  <c r="BR135" i="27" s="1"/>
  <c r="BR71" i="27" a="1"/>
  <c r="BR71" i="27" s="1"/>
  <c r="BR955" i="27" a="1"/>
  <c r="BR955" i="27" s="1"/>
  <c r="BR683" i="27" a="1"/>
  <c r="BR683" i="27" s="1"/>
  <c r="BR962" i="27" a="1"/>
  <c r="BR962" i="27" s="1"/>
  <c r="BR714" i="27" a="1"/>
  <c r="BR714" i="27" s="1"/>
  <c r="BR332" i="27" a="1"/>
  <c r="BR332" i="27" s="1"/>
  <c r="BR75" i="27" a="1"/>
  <c r="BR75" i="27" s="1"/>
  <c r="BR961" i="27" a="1"/>
  <c r="BR961" i="27" s="1"/>
  <c r="BR689" i="27" a="1"/>
  <c r="BR689" i="27" s="1"/>
  <c r="BR474" i="27" a="1"/>
  <c r="BR474" i="27" s="1"/>
  <c r="BR90" i="27" a="1"/>
  <c r="BR90" i="27" s="1"/>
  <c r="BR832" i="27" a="1"/>
  <c r="BR832" i="27" s="1"/>
  <c r="BR957" i="27" a="1"/>
  <c r="BR957" i="27" s="1"/>
  <c r="BR893" i="27" a="1"/>
  <c r="BR893" i="27" s="1"/>
  <c r="BR829" i="27" a="1"/>
  <c r="BR829" i="27" s="1"/>
  <c r="BR733" i="27" a="1"/>
  <c r="BR733" i="27" s="1"/>
  <c r="BR669" i="27" a="1"/>
  <c r="BR669" i="27" s="1"/>
  <c r="BR637" i="27" a="1"/>
  <c r="BR637" i="27" s="1"/>
  <c r="BR573" i="27" a="1"/>
  <c r="BR573" i="27" s="1"/>
  <c r="BR509" i="27" a="1"/>
  <c r="BR509" i="27" s="1"/>
  <c r="BR446" i="27" a="1"/>
  <c r="BR446" i="27" s="1"/>
  <c r="BR382" i="27" a="1"/>
  <c r="BR382" i="27" s="1"/>
  <c r="BR319" i="27" a="1"/>
  <c r="BR319" i="27" s="1"/>
  <c r="BR223" i="27" a="1"/>
  <c r="BR223" i="27" s="1"/>
  <c r="BR159" i="27" a="1"/>
  <c r="BR159" i="27" s="1"/>
  <c r="BR62" i="27" a="1"/>
  <c r="BR62" i="27" s="1"/>
  <c r="BR1077" i="27" a="1"/>
  <c r="BR1077" i="27" s="1"/>
  <c r="BR811" i="27" a="1"/>
  <c r="BR811" i="27" s="1"/>
  <c r="BR571" i="27" a="1"/>
  <c r="BR571" i="27" s="1"/>
  <c r="BR149" i="27" a="1"/>
  <c r="BR149" i="27" s="1"/>
  <c r="BR978" i="27" a="1"/>
  <c r="BR978" i="27" s="1"/>
  <c r="BR522" i="27" a="1"/>
  <c r="BR522" i="27" s="1"/>
  <c r="BR196" i="27" a="1"/>
  <c r="BR196" i="27" s="1"/>
  <c r="BR1033" i="27" a="1"/>
  <c r="BR1033" i="27" s="1"/>
  <c r="BR434" i="27" a="1"/>
  <c r="BR434" i="27" s="1"/>
  <c r="BR307" i="27" a="1"/>
  <c r="BR307" i="27" s="1"/>
  <c r="BR824" i="27" a="1"/>
  <c r="BR824" i="27" s="1"/>
  <c r="BR1020" i="27" a="1"/>
  <c r="BR1020" i="27" s="1"/>
  <c r="BR956" i="27" a="1"/>
  <c r="BR956" i="27" s="1"/>
  <c r="BR892" i="27" a="1"/>
  <c r="BR892" i="27" s="1"/>
  <c r="BR796" i="27" a="1"/>
  <c r="BR796" i="27" s="1"/>
  <c r="BR732" i="27" a="1"/>
  <c r="BR732" i="27" s="1"/>
  <c r="BR668" i="27" a="1"/>
  <c r="BR668" i="27" s="1"/>
  <c r="BR604" i="27" a="1"/>
  <c r="BR604" i="27" s="1"/>
  <c r="BR540" i="27" a="1"/>
  <c r="BR540" i="27" s="1"/>
  <c r="BR477" i="27" a="1"/>
  <c r="BR477" i="27" s="1"/>
  <c r="BR381" i="27" a="1"/>
  <c r="BR381" i="27" s="1"/>
  <c r="BR318" i="27" a="1"/>
  <c r="BR318" i="27" s="1"/>
  <c r="BR254" i="27" a="1"/>
  <c r="BR254" i="27" s="1"/>
  <c r="BR190" i="27" a="1"/>
  <c r="BR190" i="27" s="1"/>
  <c r="BR61" i="27" a="1"/>
  <c r="BR61" i="27" s="1"/>
  <c r="BR947" i="27" a="1"/>
  <c r="BR947" i="27" s="1"/>
  <c r="BR723" i="27" a="1"/>
  <c r="BR723" i="27" s="1"/>
  <c r="BR563" i="27" a="1"/>
  <c r="BR563" i="27" s="1"/>
  <c r="BR221" i="27" a="1"/>
  <c r="BR221" i="27" s="1"/>
  <c r="BR12" i="27" a="1"/>
  <c r="BR12" i="27" s="1"/>
  <c r="BR698" i="27" a="1"/>
  <c r="BR698" i="27" s="1"/>
  <c r="BR467" i="27" a="1"/>
  <c r="BR467" i="27" s="1"/>
  <c r="BR276" i="27" a="1"/>
  <c r="BR276" i="27" s="1"/>
  <c r="BR849" i="27" a="1"/>
  <c r="BR849" i="27" s="1"/>
  <c r="BR466" i="27" a="1"/>
  <c r="BR466" i="27" s="1"/>
  <c r="BR315" i="27" a="1"/>
  <c r="BR315" i="27" s="1"/>
  <c r="BR82" i="27" a="1"/>
  <c r="BR82" i="27" s="1"/>
  <c r="BR960" i="27" a="1"/>
  <c r="BR960" i="27" s="1"/>
  <c r="BR712" i="27" a="1"/>
  <c r="BR712" i="27" s="1"/>
  <c r="BR266" i="27" a="1"/>
  <c r="BR266" i="27" s="1"/>
  <c r="BR73" i="27" a="1"/>
  <c r="BR73" i="27" s="1"/>
  <c r="BR704" i="27" a="1"/>
  <c r="BR704" i="27" s="1"/>
  <c r="BR496" i="27" a="1"/>
  <c r="BR496" i="27" s="1"/>
  <c r="BR25" i="27" a="1"/>
  <c r="BR25" i="27" s="1"/>
  <c r="BR600" i="27" a="1"/>
  <c r="BR600" i="27" s="1"/>
  <c r="BR409" i="27" a="1"/>
  <c r="BR409" i="27" s="1"/>
  <c r="BR210" i="27" a="1"/>
  <c r="BR210" i="27" s="1"/>
  <c r="BR564" i="27" a="1"/>
  <c r="BR564" i="27" s="1"/>
  <c r="BR310" i="27" a="1"/>
  <c r="BR310" i="27" s="1"/>
  <c r="BR1073" i="27" a="1"/>
  <c r="BR1073" i="27" s="1"/>
  <c r="BR815" i="27" a="1"/>
  <c r="BR815" i="27" s="1"/>
  <c r="BR687" i="27" a="1"/>
  <c r="BR687" i="27" s="1"/>
  <c r="BR559" i="27" a="1"/>
  <c r="BR559" i="27" s="1"/>
  <c r="BR305" i="27" a="1"/>
  <c r="BR305" i="27" s="1"/>
  <c r="BR177" i="27" a="1"/>
  <c r="BR177" i="27" s="1"/>
  <c r="BR48" i="27" a="1"/>
  <c r="BR48" i="27" s="1"/>
  <c r="BR476" i="27" a="1"/>
  <c r="BR476" i="27" s="1"/>
  <c r="BR36" i="27" a="1"/>
  <c r="BR36" i="27" s="1"/>
  <c r="BR818" i="27" a="1"/>
  <c r="BR818" i="27" s="1"/>
  <c r="BR427" i="27" a="1"/>
  <c r="BR427" i="27" s="1"/>
  <c r="BR107" i="27" a="1"/>
  <c r="BR107" i="27" s="1"/>
  <c r="BR394" i="27" a="1"/>
  <c r="BR394" i="27" s="1"/>
  <c r="BR904" i="27" a="1"/>
  <c r="BR904" i="27" s="1"/>
  <c r="BR958" i="27" a="1"/>
  <c r="BR958" i="27" s="1"/>
  <c r="BR862" i="27" a="1"/>
  <c r="BR862" i="27" s="1"/>
  <c r="BR734" i="27" a="1"/>
  <c r="BR734" i="27" s="1"/>
  <c r="BR606" i="27" a="1"/>
  <c r="BR606" i="27" s="1"/>
  <c r="BR510" i="27" a="1"/>
  <c r="BR510" i="27" s="1"/>
  <c r="BR383" i="27" a="1"/>
  <c r="BR383" i="27" s="1"/>
  <c r="BR320" i="27" a="1"/>
  <c r="BR320" i="27" s="1"/>
  <c r="BR224" i="27" a="1"/>
  <c r="BR224" i="27" s="1"/>
  <c r="BR95" i="27" a="1"/>
  <c r="BR95" i="27" s="1"/>
  <c r="BR907" i="27" a="1"/>
  <c r="BR907" i="27" s="1"/>
  <c r="BR229" i="27" a="1"/>
  <c r="BR229" i="27" s="1"/>
  <c r="BR810" i="27" a="1"/>
  <c r="BR810" i="27" s="1"/>
  <c r="BR59" i="27" a="1"/>
  <c r="BR59" i="27" s="1"/>
  <c r="BR953" i="27" a="1"/>
  <c r="BR953" i="27" s="1"/>
  <c r="BR450" i="27" a="1"/>
  <c r="BR450" i="27" s="1"/>
  <c r="BR74" i="27" a="1"/>
  <c r="BR74" i="27" s="1"/>
  <c r="BR917" i="27" a="1"/>
  <c r="BR917" i="27" s="1"/>
  <c r="BR789" i="27" a="1"/>
  <c r="BR789" i="27" s="1"/>
  <c r="BR693" i="27" a="1"/>
  <c r="BR693" i="27" s="1"/>
  <c r="BR533" i="27" a="1"/>
  <c r="BR533" i="27" s="1"/>
  <c r="BR438" i="27" a="1"/>
  <c r="BR438" i="27" s="1"/>
  <c r="BR311" i="27" a="1"/>
  <c r="BR311" i="27" s="1"/>
  <c r="BR183" i="27" a="1"/>
  <c r="BR183" i="27" s="1"/>
  <c r="BR22" i="27" a="1"/>
  <c r="BR22" i="27" s="1"/>
  <c r="BR659" i="27" a="1"/>
  <c r="BR659" i="27" s="1"/>
  <c r="BR205" i="27" a="1"/>
  <c r="BR205" i="27" s="1"/>
  <c r="BR28" i="27" a="1"/>
  <c r="BR28" i="27" s="1"/>
  <c r="BR172" i="27" a="1"/>
  <c r="BR172" i="27" s="1"/>
  <c r="BR1017" i="27" a="1"/>
  <c r="BR1017" i="27" s="1"/>
  <c r="BR713" i="27" a="1"/>
  <c r="BR713" i="27" s="1"/>
  <c r="BR820" i="27" a="1"/>
  <c r="BR820" i="27" s="1"/>
  <c r="BR692" i="27" a="1"/>
  <c r="BR692" i="27" s="1"/>
  <c r="BR405" i="27" a="1"/>
  <c r="BR405" i="27" s="1"/>
  <c r="BR246" i="27" a="1"/>
  <c r="BR246" i="27" s="1"/>
  <c r="BR85" i="27" a="1"/>
  <c r="BR85" i="27" s="1"/>
  <c r="BR21" i="27" a="1"/>
  <c r="BR21" i="27" s="1"/>
  <c r="BR939" i="27" a="1"/>
  <c r="BR939" i="27" s="1"/>
  <c r="BR715" i="27" a="1"/>
  <c r="BR715" i="27" s="1"/>
  <c r="BR531" i="27" a="1"/>
  <c r="BR531" i="27" s="1"/>
  <c r="BR92" i="27" a="1"/>
  <c r="BR92" i="27" s="1"/>
  <c r="BR1018" i="27" a="1"/>
  <c r="BR1018" i="27" s="1"/>
  <c r="BR562" i="27" a="1"/>
  <c r="BR562" i="27" s="1"/>
  <c r="BR459" i="27" a="1"/>
  <c r="BR459" i="27" s="1"/>
  <c r="BR268" i="27" a="1"/>
  <c r="BR268" i="27" s="1"/>
  <c r="BR67" i="27" a="1"/>
  <c r="BR67" i="27" s="1"/>
  <c r="BR905" i="27" a="1"/>
  <c r="BR905" i="27" s="1"/>
  <c r="BR402" i="27" a="1"/>
  <c r="BR402" i="27" s="1"/>
  <c r="BR179" i="27" a="1"/>
  <c r="BR179" i="27" s="1"/>
  <c r="BR66" i="27" a="1"/>
  <c r="BR66" i="27" s="1"/>
  <c r="BR1016" i="27" a="1"/>
  <c r="BR1016" i="27" s="1"/>
  <c r="BR944" i="27" a="1"/>
  <c r="BR944" i="27" s="1"/>
  <c r="BR528" i="27" a="1"/>
  <c r="BR528" i="27" s="1"/>
  <c r="BR377" i="27" a="1"/>
  <c r="BR377" i="27" s="1"/>
  <c r="BR250" i="27" a="1"/>
  <c r="BR250" i="27" s="1"/>
  <c r="BR696" i="27" a="1"/>
  <c r="BR696" i="27" s="1"/>
  <c r="BR592" i="27" a="1"/>
  <c r="BR592" i="27" s="1"/>
  <c r="BR449" i="27" a="1"/>
  <c r="BR449" i="27" s="1"/>
  <c r="BR178" i="27" a="1"/>
  <c r="BR178" i="27" s="1"/>
  <c r="BR17" i="27" a="1"/>
  <c r="BR17" i="27" s="1"/>
  <c r="BR457" i="27" a="1"/>
  <c r="BR457" i="27" s="1"/>
  <c r="BR393" i="27" a="1"/>
  <c r="BR393" i="27" s="1"/>
  <c r="BR314" i="27" a="1"/>
  <c r="BR314" i="27" s="1"/>
  <c r="BR202" i="27" a="1"/>
  <c r="BR202" i="27" s="1"/>
  <c r="BR720" i="27" a="1"/>
  <c r="BR720" i="27" s="1"/>
  <c r="BR584" i="27" a="1"/>
  <c r="BR584" i="27" s="1"/>
  <c r="BR330" i="27" a="1"/>
  <c r="BR330" i="27" s="1"/>
  <c r="BR274" i="27" a="1"/>
  <c r="BR274" i="27" s="1"/>
  <c r="BR983" i="27" a="1"/>
  <c r="BR983" i="27" s="1"/>
  <c r="BR919" i="27" a="1"/>
  <c r="BR919" i="27" s="1"/>
  <c r="BR791" i="27" a="1"/>
  <c r="BR791" i="27" s="1"/>
  <c r="BR695" i="27" a="1"/>
  <c r="BR695" i="27" s="1"/>
  <c r="BR567" i="27" a="1"/>
  <c r="BR567" i="27" s="1"/>
  <c r="BR472" i="27" a="1"/>
  <c r="BR472" i="27" s="1"/>
  <c r="BR408" i="27" a="1"/>
  <c r="BR408" i="27" s="1"/>
  <c r="BR313" i="27" a="1"/>
  <c r="BR313" i="27" s="1"/>
  <c r="BR185" i="27" a="1"/>
  <c r="BR185" i="27" s="1"/>
  <c r="BR56" i="27" a="1"/>
  <c r="BR56" i="27" s="1"/>
  <c r="BR1069" i="27" a="1"/>
  <c r="BR1069" i="27" s="1"/>
  <c r="BR747" i="27" a="1"/>
  <c r="BR747" i="27" s="1"/>
  <c r="BR157" i="27" a="1"/>
  <c r="BR157" i="27" s="1"/>
  <c r="BR1076" i="27" a="1"/>
  <c r="BR1076" i="27" s="1"/>
  <c r="BR826" i="27" a="1"/>
  <c r="BR826" i="27" s="1"/>
  <c r="BR682" i="27" a="1"/>
  <c r="BR682" i="27" s="1"/>
  <c r="BR435" i="27" a="1"/>
  <c r="BR435" i="27" s="1"/>
  <c r="BR148" i="27" a="1"/>
  <c r="BR148" i="27" s="1"/>
  <c r="BR769" i="27" a="1"/>
  <c r="BR769" i="27" s="1"/>
  <c r="BR203" i="27" a="1"/>
  <c r="BR203" i="27" s="1"/>
  <c r="BR856" i="27" a="1"/>
  <c r="BR856" i="27" s="1"/>
  <c r="BR1030" i="27" a="1"/>
  <c r="BR1030" i="27" s="1"/>
  <c r="BR966" i="27" a="1"/>
  <c r="BR966" i="27" s="1"/>
  <c r="BR902" i="27" a="1"/>
  <c r="BR902" i="27" s="1"/>
  <c r="BR838" i="27" a="1"/>
  <c r="BR838" i="27" s="1"/>
  <c r="BR742" i="27" a="1"/>
  <c r="BR742" i="27" s="1"/>
  <c r="BR614" i="27" a="1"/>
  <c r="BR614" i="27" s="1"/>
  <c r="BR518" i="27" a="1"/>
  <c r="BR518" i="27" s="1"/>
  <c r="BR455" i="27" a="1"/>
  <c r="BR455" i="27" s="1"/>
  <c r="BR360" i="27" a="1"/>
  <c r="BR360" i="27" s="1"/>
  <c r="BR264" i="27" a="1"/>
  <c r="BR264" i="27" s="1"/>
  <c r="BR200" i="27" a="1"/>
  <c r="BR200" i="27" s="1"/>
  <c r="BR103" i="27" a="1"/>
  <c r="BR103" i="27" s="1"/>
  <c r="BR819" i="27" a="1"/>
  <c r="BR819" i="27" s="1"/>
  <c r="BR333" i="27" a="1"/>
  <c r="BR333" i="27" s="1"/>
  <c r="BR1068" i="27" a="1"/>
  <c r="BR1068" i="27" s="1"/>
  <c r="BR842" i="27" a="1"/>
  <c r="BR842" i="27" s="1"/>
  <c r="BR491" i="27" a="1"/>
  <c r="BR491" i="27" s="1"/>
  <c r="BR260" i="27" a="1"/>
  <c r="BR260" i="27" s="1"/>
  <c r="BR1075" i="27" a="1"/>
  <c r="BR1075" i="27" s="1"/>
  <c r="BR833" i="27" a="1"/>
  <c r="BR833" i="27" s="1"/>
  <c r="BR331" i="27" a="1"/>
  <c r="BR331" i="27" s="1"/>
  <c r="BR1053" i="27" a="1"/>
  <c r="BR1053" i="27" s="1"/>
  <c r="BR861" i="27" a="1"/>
  <c r="BR861" i="27" s="1"/>
  <c r="BR797" i="27" a="1"/>
  <c r="BR797" i="27" s="1"/>
  <c r="BR701" i="27" a="1"/>
  <c r="BR701" i="27" s="1"/>
  <c r="BR605" i="27" a="1"/>
  <c r="BR605" i="27" s="1"/>
  <c r="BR541" i="27" a="1"/>
  <c r="BR541" i="27" s="1"/>
  <c r="BR478" i="27" a="1"/>
  <c r="BR478" i="27" s="1"/>
  <c r="BR414" i="27" a="1"/>
  <c r="BR414" i="27" s="1"/>
  <c r="BR351" i="27" a="1"/>
  <c r="BR351" i="27" s="1"/>
  <c r="BR287" i="27" a="1"/>
  <c r="BR287" i="27" s="1"/>
  <c r="BR191" i="27" a="1"/>
  <c r="BR191" i="27" s="1"/>
  <c r="BR94" i="27" a="1"/>
  <c r="BR94" i="27" s="1"/>
  <c r="BR30" i="27" a="1"/>
  <c r="BR30" i="27" s="1"/>
  <c r="BR923" i="27" a="1"/>
  <c r="BR923" i="27" s="1"/>
  <c r="BR691" i="27" a="1"/>
  <c r="BR691" i="27" s="1"/>
  <c r="BR269" i="27" a="1"/>
  <c r="BR269" i="27" s="1"/>
  <c r="BR84" i="27" a="1"/>
  <c r="BR84" i="27" s="1"/>
  <c r="BR379" i="27" a="1"/>
  <c r="BR379" i="27" s="1"/>
  <c r="BR83" i="27" a="1"/>
  <c r="BR83" i="27" s="1"/>
  <c r="BR841" i="27" a="1"/>
  <c r="BR841" i="27" s="1"/>
  <c r="BR625" i="27" a="1"/>
  <c r="BR625" i="27" s="1"/>
  <c r="BR219" i="27" a="1"/>
  <c r="BR219" i="27" s="1"/>
  <c r="BR1008" i="27" a="1"/>
  <c r="BR1008" i="27" s="1"/>
  <c r="BR1052" i="27" a="1"/>
  <c r="BR1052" i="27" s="1"/>
  <c r="BR924" i="27" a="1"/>
  <c r="BR924" i="27" s="1"/>
  <c r="BR828" i="27" a="1"/>
  <c r="BR828" i="27" s="1"/>
  <c r="BR764" i="27" a="1"/>
  <c r="BR764" i="27" s="1"/>
  <c r="BR636" i="27" a="1"/>
  <c r="BR636" i="27" s="1"/>
  <c r="BR572" i="27" a="1"/>
  <c r="BR572" i="27" s="1"/>
  <c r="BR508" i="27" a="1"/>
  <c r="BR508" i="27" s="1"/>
  <c r="BR445" i="27" a="1"/>
  <c r="BR445" i="27" s="1"/>
  <c r="BR350" i="27" a="1"/>
  <c r="BR350" i="27" s="1"/>
  <c r="BR222" i="27" a="1"/>
  <c r="BR222" i="27" s="1"/>
  <c r="BR125" i="27" a="1"/>
  <c r="BR125" i="27" s="1"/>
  <c r="BR1050" i="27" a="1"/>
  <c r="BR1050" i="27" s="1"/>
  <c r="BR667" i="27" a="1"/>
  <c r="BR667" i="27" s="1"/>
  <c r="BR396" i="27" a="1"/>
  <c r="BR396" i="27" s="1"/>
  <c r="BR100" i="27" a="1"/>
  <c r="BR100" i="27" s="1"/>
  <c r="BR834" i="27" a="1"/>
  <c r="BR834" i="27" s="1"/>
  <c r="BR586" i="27" a="1"/>
  <c r="BR586" i="27" s="1"/>
  <c r="BR387" i="27" a="1"/>
  <c r="BR387" i="27" s="1"/>
  <c r="BR180" i="27" a="1"/>
  <c r="BR180" i="27" s="1"/>
  <c r="BR945" i="27" a="1"/>
  <c r="BR945" i="27" s="1"/>
  <c r="BR633" i="27" a="1"/>
  <c r="BR633" i="27" s="1"/>
  <c r="BR410" i="27" a="1"/>
  <c r="BR410" i="27" s="1"/>
  <c r="BR195" i="27" a="1"/>
  <c r="BR195" i="27" s="1"/>
  <c r="BR10" i="27" a="1"/>
  <c r="BR10" i="27" s="1"/>
  <c r="BR840" i="27" a="1"/>
  <c r="BR840" i="27" s="1"/>
  <c r="BR568" i="27" a="1"/>
  <c r="BR568" i="27" s="1"/>
  <c r="BR441" i="27" a="1"/>
  <c r="BR441" i="27" s="1"/>
  <c r="BR186" i="27" a="1"/>
  <c r="BR186" i="27" s="1"/>
  <c r="BR632" i="27" a="1"/>
  <c r="BR632" i="27" s="1"/>
  <c r="BR194" i="27" a="1"/>
  <c r="BR194" i="27" s="1"/>
  <c r="BR121" i="27" a="1"/>
  <c r="BR121" i="27" s="1"/>
  <c r="BR465" i="27" a="1"/>
  <c r="BR465" i="27" s="1"/>
  <c r="BR322" i="27" a="1"/>
  <c r="BR322" i="27" s="1"/>
  <c r="BR65" i="27" a="1"/>
  <c r="BR65" i="27" s="1"/>
  <c r="BR504" i="27" a="1"/>
  <c r="BR504" i="27" s="1"/>
  <c r="BR282" i="27" a="1"/>
  <c r="BR282" i="27" s="1"/>
  <c r="BR113" i="27" a="1"/>
  <c r="BR113" i="27" s="1"/>
  <c r="BR786" i="27" a="1"/>
  <c r="BR786" i="27" s="1"/>
  <c r="BR437" i="27" a="1"/>
  <c r="BR437" i="27" s="1"/>
  <c r="BR31" i="27" a="1"/>
  <c r="BR31" i="27" s="1"/>
  <c r="BR884" i="27" a="1"/>
  <c r="BR884" i="27" s="1"/>
  <c r="BR1051" i="27" a="1"/>
  <c r="BR1051" i="27" s="1"/>
  <c r="BR943" i="27" a="1"/>
  <c r="BR943" i="27" s="1"/>
  <c r="BR911" i="27" a="1"/>
  <c r="BR911" i="27" s="1"/>
  <c r="BR783" i="27" a="1"/>
  <c r="BR783" i="27" s="1"/>
  <c r="BR655" i="27" a="1"/>
  <c r="BR655" i="27" s="1"/>
  <c r="BR527" i="27" a="1"/>
  <c r="BR527" i="27" s="1"/>
  <c r="BR432" i="27" a="1"/>
  <c r="BR432" i="27" s="1"/>
  <c r="BR400" i="27" a="1"/>
  <c r="BR400" i="27" s="1"/>
  <c r="BR273" i="27" a="1"/>
  <c r="BR273" i="27" s="1"/>
  <c r="BR145" i="27" a="1"/>
  <c r="BR145" i="27" s="1"/>
  <c r="BR16" i="27" a="1"/>
  <c r="BR16" i="27" s="1"/>
  <c r="BR843" i="27" a="1"/>
  <c r="BR843" i="27" s="1"/>
  <c r="BR285" i="27" a="1"/>
  <c r="BR285" i="27" s="1"/>
  <c r="BR954" i="27" a="1"/>
  <c r="BR954" i="27" s="1"/>
  <c r="BR898" i="27" a="1"/>
  <c r="BR898" i="27" s="1"/>
  <c r="BR514" i="27" a="1"/>
  <c r="BR514" i="27" s="1"/>
  <c r="BR236" i="27" a="1"/>
  <c r="BR236" i="27" s="1"/>
  <c r="BR761" i="27" a="1"/>
  <c r="BR761" i="27" s="1"/>
  <c r="BR529" i="27" a="1"/>
  <c r="BR529" i="27" s="1"/>
  <c r="BR251" i="27" a="1"/>
  <c r="BR251" i="27" s="1"/>
  <c r="BR816" i="27" a="1"/>
  <c r="BR816" i="27" s="1"/>
  <c r="BR1022" i="27" a="1"/>
  <c r="BR1022" i="27" s="1"/>
  <c r="BR990" i="27" a="1"/>
  <c r="BR990" i="27" s="1"/>
  <c r="BR894" i="27" a="1"/>
  <c r="BR894" i="27" s="1"/>
  <c r="BR830" i="27" a="1"/>
  <c r="BR830" i="27" s="1"/>
  <c r="BR766" i="27" a="1"/>
  <c r="BR766" i="27" s="1"/>
  <c r="BR702" i="27" a="1"/>
  <c r="BR702" i="27" s="1"/>
  <c r="BR638" i="27" a="1"/>
  <c r="BR638" i="27" s="1"/>
  <c r="BR574" i="27" a="1"/>
  <c r="BR574" i="27" s="1"/>
  <c r="BR479" i="27" a="1"/>
  <c r="BR479" i="27" s="1"/>
  <c r="BR447" i="27" a="1"/>
  <c r="BR447" i="27" s="1"/>
  <c r="BR352" i="27" a="1"/>
  <c r="BR352" i="27" s="1"/>
  <c r="BR256" i="27" a="1"/>
  <c r="BR256" i="27" s="1"/>
  <c r="BR192" i="27" a="1"/>
  <c r="BR192" i="27" s="1"/>
  <c r="BR127" i="27" a="1"/>
  <c r="BR127" i="27" s="1"/>
  <c r="BR63" i="27" a="1"/>
  <c r="BR63" i="27" s="1"/>
  <c r="BR995" i="27" a="1"/>
  <c r="BR995" i="27" s="1"/>
  <c r="BR795" i="27" a="1"/>
  <c r="BR795" i="27" s="1"/>
  <c r="BR420" i="27" a="1"/>
  <c r="BR420" i="27" s="1"/>
  <c r="BR1026" i="27" a="1"/>
  <c r="BR1026" i="27" s="1"/>
  <c r="BR650" i="27" a="1"/>
  <c r="BR650" i="27" s="1"/>
  <c r="BR316" i="27" a="1"/>
  <c r="BR316" i="27" s="1"/>
  <c r="BR1025" i="27" a="1"/>
  <c r="BR1025" i="27" s="1"/>
  <c r="BR777" i="27" a="1"/>
  <c r="BR777" i="27" s="1"/>
  <c r="BR577" i="27" a="1"/>
  <c r="BR577" i="27" s="1"/>
  <c r="BR275" i="27" a="1"/>
  <c r="BR275" i="27" s="1"/>
  <c r="BR1079" i="27" a="1"/>
  <c r="BR1079" i="27" s="1"/>
  <c r="BR949" i="27" a="1"/>
  <c r="BR949" i="27" s="1"/>
  <c r="BR885" i="27" a="1"/>
  <c r="BR885" i="27" s="1"/>
  <c r="BR821" i="27" a="1"/>
  <c r="BR821" i="27" s="1"/>
  <c r="BR757" i="27" a="1"/>
  <c r="BR757" i="27" s="1"/>
  <c r="BR661" i="27" a="1"/>
  <c r="BR661" i="27" s="1"/>
  <c r="BR565" i="27" a="1"/>
  <c r="BR565" i="27" s="1"/>
  <c r="BR470" i="27" a="1"/>
  <c r="BR470" i="27" s="1"/>
  <c r="BR406" i="27" a="1"/>
  <c r="BR406" i="27" s="1"/>
  <c r="BR343" i="27" a="1"/>
  <c r="BR343" i="27" s="1"/>
  <c r="BR279" i="27" a="1"/>
  <c r="BR279" i="27" s="1"/>
  <c r="BR151" i="27" a="1"/>
  <c r="BR151" i="27" s="1"/>
  <c r="BR54" i="27" a="1"/>
  <c r="BR54" i="27" s="1"/>
  <c r="BR1060" i="27" a="1"/>
  <c r="BR1060" i="27" s="1"/>
  <c r="BR555" i="27" a="1"/>
  <c r="BR555" i="27" s="1"/>
  <c r="BR349" i="27" a="1"/>
  <c r="BR349" i="27" s="1"/>
  <c r="BR141" i="27" a="1"/>
  <c r="BR141" i="27" s="1"/>
  <c r="BR778" i="27" a="1"/>
  <c r="BR778" i="27" s="1"/>
  <c r="BR498" i="27" a="1"/>
  <c r="BR498" i="27" s="1"/>
  <c r="BR43" i="27" a="1"/>
  <c r="BR43" i="27" s="1"/>
  <c r="BR825" i="27" a="1"/>
  <c r="BR825" i="27" s="1"/>
  <c r="BR585" i="27" a="1"/>
  <c r="BR585" i="27" s="1"/>
  <c r="BR187" i="27" a="1"/>
  <c r="BR187" i="27" s="1"/>
  <c r="BR948" i="27" a="1"/>
  <c r="BR948" i="27" s="1"/>
  <c r="BR852" i="27" a="1"/>
  <c r="BR852" i="27" s="1"/>
  <c r="BR756" i="27" a="1"/>
  <c r="BR756" i="27" s="1"/>
  <c r="BR628" i="27" a="1"/>
  <c r="BR628" i="27" s="1"/>
  <c r="BR500" i="27" a="1"/>
  <c r="BR500" i="27" s="1"/>
  <c r="BR278" i="27" a="1"/>
  <c r="BR278" i="27" s="1"/>
  <c r="BR150" i="27" a="1"/>
  <c r="BR150" i="27" s="1"/>
  <c r="BR117" i="27" a="1"/>
  <c r="BR117" i="27" s="1"/>
  <c r="BR53" i="27" a="1"/>
  <c r="BR53" i="27" s="1"/>
  <c r="BR1040" i="27" a="1"/>
  <c r="BR1040" i="27" s="1"/>
  <c r="BR867" i="27" a="1"/>
  <c r="BR867" i="27" s="1"/>
  <c r="BR458" i="27" a="1"/>
  <c r="BR458" i="27" s="1"/>
  <c r="BR1084" i="27" a="1"/>
  <c r="BR1084" i="27" s="1"/>
  <c r="C295" i="18"/>
  <c r="L295" i="18"/>
  <c r="R295" i="18"/>
  <c r="S295" i="18"/>
  <c r="T295" i="18"/>
  <c r="C294" i="18"/>
  <c r="L294" i="18"/>
  <c r="R294" i="18"/>
  <c r="S294" i="18"/>
  <c r="T294" i="18"/>
  <c r="C224" i="18"/>
  <c r="L224" i="18"/>
  <c r="R224" i="18"/>
  <c r="S224" i="18"/>
  <c r="T224" i="18"/>
  <c r="BU1005" i="27" l="1"/>
  <c r="BU1007" i="27"/>
  <c r="BU1003" i="27"/>
  <c r="BU1002" i="27"/>
  <c r="BU1006" i="27"/>
  <c r="BU1004" i="27"/>
  <c r="O295" i="18"/>
  <c r="O294" i="18"/>
  <c r="O224" i="18"/>
  <c r="K287" i="17"/>
  <c r="M291" i="18" l="1"/>
  <c r="N291" i="18" s="1"/>
  <c r="BV1080" i="27"/>
  <c r="BV1074" i="27"/>
  <c r="BV1079" i="27"/>
  <c r="BV1077" i="27"/>
  <c r="BV1075" i="27"/>
  <c r="BV1073" i="27"/>
  <c r="BV1072" i="27"/>
  <c r="BV1078" i="27"/>
  <c r="BV1076" i="27"/>
  <c r="BU1080" i="27"/>
  <c r="BU1074" i="27"/>
  <c r="BU1079" i="27"/>
  <c r="BU1073" i="27"/>
  <c r="BU1077" i="27"/>
  <c r="BU1075" i="27"/>
  <c r="BU1078" i="27"/>
  <c r="BU1076" i="27"/>
  <c r="BU1072" i="27"/>
  <c r="BU1040" i="27"/>
  <c r="BU1039" i="27"/>
  <c r="BW1078" i="27"/>
  <c r="BW1072" i="27"/>
  <c r="BW1079" i="27"/>
  <c r="BW1077" i="27"/>
  <c r="BW1075" i="27"/>
  <c r="BW1073" i="27"/>
  <c r="BW1074" i="27"/>
  <c r="BW1080" i="27"/>
  <c r="BW1076" i="27"/>
  <c r="D295" i="18"/>
  <c r="BV990" i="27"/>
  <c r="BV998" i="27"/>
  <c r="BV995" i="27"/>
  <c r="BV987" i="27"/>
  <c r="BV992" i="27"/>
  <c r="BV984" i="27"/>
  <c r="BV997" i="27"/>
  <c r="BV989" i="27"/>
  <c r="BV1001" i="27"/>
  <c r="BV994" i="27"/>
  <c r="BV986" i="27"/>
  <c r="BV1000" i="27"/>
  <c r="BV991" i="27"/>
  <c r="BV985" i="27"/>
  <c r="BV999" i="27"/>
  <c r="BV993" i="27"/>
  <c r="BV988" i="27"/>
  <c r="BV996" i="27"/>
  <c r="BW999" i="27"/>
  <c r="BW998" i="27"/>
  <c r="BW995" i="27"/>
  <c r="BW987" i="27"/>
  <c r="BW992" i="27"/>
  <c r="BW984" i="27"/>
  <c r="BW997" i="27"/>
  <c r="BW989" i="27"/>
  <c r="BW1001" i="27"/>
  <c r="BW994" i="27"/>
  <c r="BW986" i="27"/>
  <c r="BW1000" i="27"/>
  <c r="BW991" i="27"/>
  <c r="BW996" i="27"/>
  <c r="BW988" i="27"/>
  <c r="BW985" i="27"/>
  <c r="BW993" i="27"/>
  <c r="BW990" i="27"/>
  <c r="BU958" i="27"/>
  <c r="BU957" i="27"/>
  <c r="BU961" i="27"/>
  <c r="BU960" i="27"/>
  <c r="BU956" i="27"/>
  <c r="BU955" i="27"/>
  <c r="BU959" i="27"/>
  <c r="BU954" i="27"/>
  <c r="BU993" i="27"/>
  <c r="BU985" i="27"/>
  <c r="BU990" i="27"/>
  <c r="BU998" i="27"/>
  <c r="BU995" i="27"/>
  <c r="BU987" i="27"/>
  <c r="BU992" i="27"/>
  <c r="BU984" i="27"/>
  <c r="BU997" i="27"/>
  <c r="BU989" i="27"/>
  <c r="BU1001" i="27"/>
  <c r="BU994" i="27"/>
  <c r="BU986" i="27"/>
  <c r="BU991" i="27"/>
  <c r="BU999" i="27"/>
  <c r="BU988" i="27"/>
  <c r="BU1000" i="27"/>
  <c r="BU996" i="27"/>
  <c r="D294" i="18"/>
  <c r="D224" i="18"/>
  <c r="D355" i="17"/>
  <c r="D354" i="17"/>
  <c r="D353" i="17"/>
  <c r="D349" i="17"/>
  <c r="D348" i="17"/>
  <c r="D345" i="17"/>
  <c r="D344" i="17"/>
  <c r="D341" i="17"/>
  <c r="D340" i="17"/>
  <c r="D339" i="17"/>
  <c r="D338" i="17"/>
  <c r="D336" i="17"/>
  <c r="D335" i="17"/>
  <c r="D332" i="17"/>
  <c r="D331" i="17"/>
  <c r="D330" i="17"/>
  <c r="D329" i="17"/>
  <c r="D328" i="17"/>
  <c r="D327" i="17"/>
  <c r="D326" i="17"/>
  <c r="D321" i="17"/>
  <c r="D320" i="17"/>
  <c r="D319" i="17"/>
  <c r="D318" i="17"/>
  <c r="D317" i="17"/>
  <c r="D316" i="17"/>
  <c r="D315" i="17"/>
  <c r="D314" i="17"/>
  <c r="D313" i="17"/>
  <c r="D312" i="17"/>
  <c r="D311" i="17"/>
  <c r="D310" i="17"/>
  <c r="D309" i="17"/>
  <c r="D307" i="17"/>
  <c r="D306" i="17"/>
  <c r="D305" i="17"/>
  <c r="D304" i="17"/>
  <c r="D303" i="17"/>
  <c r="D302" i="17"/>
  <c r="D301" i="17"/>
  <c r="D300" i="17"/>
  <c r="D299" i="17"/>
  <c r="D298" i="17"/>
  <c r="D297" i="17"/>
  <c r="D296" i="17"/>
  <c r="D295" i="17"/>
  <c r="D294" i="17"/>
  <c r="D293" i="17"/>
  <c r="D291" i="17"/>
  <c r="D290" i="17"/>
  <c r="D289" i="17"/>
  <c r="D285" i="17"/>
  <c r="D284" i="17"/>
  <c r="D283" i="17"/>
  <c r="D282" i="17"/>
  <c r="D281" i="17"/>
  <c r="D280" i="17"/>
  <c r="D277" i="17"/>
  <c r="D275" i="17"/>
  <c r="D273" i="17"/>
  <c r="D270" i="17"/>
  <c r="D269" i="17"/>
  <c r="D268" i="17"/>
  <c r="D267" i="17"/>
  <c r="D266" i="17"/>
  <c r="D262" i="17"/>
  <c r="D259" i="17"/>
  <c r="D258" i="17"/>
  <c r="D257" i="17"/>
  <c r="D256" i="17"/>
  <c r="D255" i="17"/>
  <c r="D254" i="17"/>
  <c r="D251" i="17"/>
  <c r="D250" i="17"/>
  <c r="D249" i="17"/>
  <c r="D248" i="17"/>
  <c r="D237" i="17"/>
  <c r="D236" i="17"/>
  <c r="D235" i="17"/>
  <c r="D234" i="17"/>
  <c r="D233" i="17"/>
  <c r="D232" i="17"/>
  <c r="D231" i="17"/>
  <c r="D230" i="17"/>
  <c r="D227" i="17"/>
  <c r="D224" i="17"/>
  <c r="D223" i="17"/>
  <c r="D222" i="17"/>
  <c r="D221" i="17"/>
  <c r="D220" i="17"/>
  <c r="D219" i="17"/>
  <c r="D218" i="17"/>
  <c r="D217" i="17"/>
  <c r="D216" i="17"/>
  <c r="D215" i="17"/>
  <c r="D214" i="17"/>
  <c r="D213" i="17"/>
  <c r="D212" i="17"/>
  <c r="D211" i="17"/>
  <c r="D210" i="17"/>
  <c r="D209" i="17"/>
  <c r="D208" i="17"/>
  <c r="D207" i="17"/>
  <c r="D206" i="17"/>
  <c r="D205" i="17"/>
  <c r="D203" i="17"/>
  <c r="D201" i="17"/>
  <c r="D200" i="17"/>
  <c r="D199" i="17"/>
  <c r="D195" i="17"/>
  <c r="D193" i="17"/>
  <c r="D192" i="17"/>
  <c r="D191" i="17"/>
  <c r="D190" i="17"/>
  <c r="D189" i="17"/>
  <c r="D188" i="17"/>
  <c r="D187" i="17"/>
  <c r="D186" i="17"/>
  <c r="D183" i="17"/>
  <c r="D182" i="17"/>
  <c r="D180" i="17"/>
  <c r="D179" i="17"/>
  <c r="D173" i="17"/>
  <c r="D172" i="17"/>
  <c r="D171" i="17"/>
  <c r="D170" i="17"/>
  <c r="D169" i="17"/>
  <c r="D168" i="17"/>
  <c r="D167" i="17"/>
  <c r="D164" i="17"/>
  <c r="D161" i="17"/>
  <c r="D160" i="17"/>
  <c r="D156" i="17"/>
  <c r="D155" i="17"/>
  <c r="D154" i="17"/>
  <c r="D153" i="17"/>
  <c r="D150" i="17"/>
  <c r="D149" i="17"/>
  <c r="D146" i="17"/>
  <c r="D145" i="17"/>
  <c r="D144" i="17"/>
  <c r="D143" i="17"/>
  <c r="D142" i="17"/>
  <c r="D141" i="17"/>
  <c r="D140" i="17"/>
  <c r="D139" i="17"/>
  <c r="D138" i="17"/>
  <c r="D137" i="17"/>
  <c r="D136" i="17"/>
  <c r="D135" i="17"/>
  <c r="D134" i="17"/>
  <c r="D133" i="17"/>
  <c r="D131" i="17"/>
  <c r="D130" i="17"/>
  <c r="D129" i="17"/>
  <c r="D128" i="17"/>
  <c r="D127" i="17"/>
  <c r="D126" i="17"/>
  <c r="D123" i="17"/>
  <c r="D122" i="17"/>
  <c r="D121" i="17"/>
  <c r="D120" i="17"/>
  <c r="D118" i="17"/>
  <c r="D117" i="17"/>
  <c r="D114" i="17"/>
  <c r="D113" i="17"/>
  <c r="D105" i="17"/>
  <c r="D104" i="17"/>
  <c r="D103" i="17"/>
  <c r="D100" i="17"/>
  <c r="D99" i="17"/>
  <c r="D98" i="17"/>
  <c r="D97" i="17"/>
  <c r="D96" i="17"/>
  <c r="D95" i="17"/>
  <c r="D94" i="17"/>
  <c r="D93" i="17"/>
  <c r="D92" i="17"/>
  <c r="D91" i="17"/>
  <c r="D90" i="17"/>
  <c r="D89" i="17"/>
  <c r="D88" i="17"/>
  <c r="D86" i="17"/>
  <c r="D85" i="17"/>
  <c r="D84" i="17"/>
  <c r="D82" i="17"/>
  <c r="D81" i="17"/>
  <c r="D80" i="17"/>
  <c r="D79" i="17"/>
  <c r="D78" i="17"/>
  <c r="D77" i="17"/>
  <c r="D76" i="17"/>
  <c r="D70" i="17"/>
  <c r="D67" i="17"/>
  <c r="D66" i="17"/>
  <c r="D65" i="17"/>
  <c r="D64" i="17"/>
  <c r="D63" i="17"/>
  <c r="D62" i="17"/>
  <c r="D61" i="17"/>
  <c r="D60" i="17"/>
  <c r="D59" i="17"/>
  <c r="D58" i="17"/>
  <c r="D57" i="17"/>
  <c r="D56" i="17"/>
  <c r="D55" i="17"/>
  <c r="D54" i="17"/>
  <c r="D53" i="17"/>
  <c r="D52" i="17"/>
  <c r="D51" i="17"/>
  <c r="D50" i="17"/>
  <c r="D49" i="17"/>
  <c r="D48" i="17"/>
  <c r="D47" i="17"/>
  <c r="D45" i="17"/>
  <c r="D44" i="17"/>
  <c r="D43" i="17"/>
  <c r="D42" i="17"/>
  <c r="D41" i="17"/>
  <c r="D40" i="17"/>
  <c r="D39" i="17"/>
  <c r="D37" i="17"/>
  <c r="D36" i="17"/>
  <c r="D35" i="17"/>
  <c r="D34" i="17"/>
  <c r="D33" i="17"/>
  <c r="D32" i="17"/>
  <c r="D31" i="17"/>
  <c r="D30" i="17"/>
  <c r="D23" i="17"/>
  <c r="D22" i="17"/>
  <c r="D21" i="17"/>
  <c r="D20" i="17"/>
  <c r="D17" i="17"/>
  <c r="D16" i="17"/>
  <c r="D15" i="17"/>
  <c r="D14" i="17"/>
  <c r="D13" i="17"/>
  <c r="D12" i="17"/>
  <c r="D7" i="17"/>
  <c r="D6" i="17"/>
  <c r="D3" i="17"/>
  <c r="D2" i="17"/>
  <c r="L93" i="18"/>
  <c r="L94" i="18"/>
  <c r="L95" i="18"/>
  <c r="L97" i="18"/>
  <c r="L98" i="18"/>
  <c r="T297" i="18"/>
  <c r="S297" i="18"/>
  <c r="R297" i="18"/>
  <c r="L297" i="18"/>
  <c r="T296" i="18"/>
  <c r="S296" i="18"/>
  <c r="R296" i="18"/>
  <c r="L296" i="18"/>
  <c r="T293" i="18"/>
  <c r="S293" i="18"/>
  <c r="R293" i="18"/>
  <c r="L293" i="18"/>
  <c r="T292" i="18"/>
  <c r="S292" i="18"/>
  <c r="R292" i="18"/>
  <c r="M292" i="18"/>
  <c r="N292" i="18" s="1"/>
  <c r="L292" i="18"/>
  <c r="T290" i="18"/>
  <c r="S290" i="18"/>
  <c r="R290" i="18"/>
  <c r="M290" i="18"/>
  <c r="N290" i="18" s="1"/>
  <c r="L290" i="18"/>
  <c r="T258" i="18"/>
  <c r="S258" i="18"/>
  <c r="R258" i="18"/>
  <c r="L258" i="18"/>
  <c r="T257" i="18"/>
  <c r="S257" i="18"/>
  <c r="R257" i="18"/>
  <c r="L257" i="18"/>
  <c r="T256" i="18"/>
  <c r="S256" i="18"/>
  <c r="R256" i="18"/>
  <c r="L256" i="18"/>
  <c r="T255" i="18"/>
  <c r="S255" i="18"/>
  <c r="R255" i="18"/>
  <c r="L255" i="18"/>
  <c r="T254" i="18"/>
  <c r="S254" i="18"/>
  <c r="R254" i="18"/>
  <c r="L254" i="18"/>
  <c r="T253" i="18"/>
  <c r="S253" i="18"/>
  <c r="R253" i="18"/>
  <c r="L253" i="18"/>
  <c r="T252" i="18"/>
  <c r="S252" i="18"/>
  <c r="R252" i="18"/>
  <c r="L252" i="18"/>
  <c r="T251" i="18"/>
  <c r="S251" i="18"/>
  <c r="R251" i="18"/>
  <c r="L251" i="18"/>
  <c r="T250" i="18"/>
  <c r="S250" i="18"/>
  <c r="R250" i="18"/>
  <c r="L250" i="18"/>
  <c r="T249" i="18"/>
  <c r="S249" i="18"/>
  <c r="R249" i="18"/>
  <c r="L249" i="18"/>
  <c r="T248" i="18"/>
  <c r="S248" i="18"/>
  <c r="R248" i="18"/>
  <c r="L248" i="18"/>
  <c r="T247" i="18"/>
  <c r="S247" i="18"/>
  <c r="R247" i="18"/>
  <c r="L247" i="18"/>
  <c r="T246" i="18"/>
  <c r="S246" i="18"/>
  <c r="R246" i="18"/>
  <c r="L246" i="18"/>
  <c r="T245" i="18"/>
  <c r="S245" i="18"/>
  <c r="R245" i="18"/>
  <c r="L245" i="18"/>
  <c r="T244" i="18"/>
  <c r="S244" i="18"/>
  <c r="R244" i="18"/>
  <c r="L244" i="18"/>
  <c r="T243" i="18"/>
  <c r="S243" i="18"/>
  <c r="R243" i="18"/>
  <c r="L243" i="18"/>
  <c r="T242" i="18"/>
  <c r="S242" i="18"/>
  <c r="R242" i="18"/>
  <c r="L242" i="18"/>
  <c r="T241" i="18"/>
  <c r="S241" i="18"/>
  <c r="R241" i="18"/>
  <c r="L241" i="18"/>
  <c r="T240" i="18"/>
  <c r="S240" i="18"/>
  <c r="R240" i="18"/>
  <c r="L240" i="18"/>
  <c r="T239" i="18"/>
  <c r="S239" i="18"/>
  <c r="R239" i="18"/>
  <c r="L239" i="18"/>
  <c r="T238" i="18"/>
  <c r="S238" i="18"/>
  <c r="R238" i="18"/>
  <c r="L238" i="18"/>
  <c r="T237" i="18"/>
  <c r="S237" i="18"/>
  <c r="R237" i="18"/>
  <c r="L237" i="18"/>
  <c r="T236" i="18"/>
  <c r="S236" i="18"/>
  <c r="R236" i="18"/>
  <c r="L236" i="18"/>
  <c r="T235" i="18"/>
  <c r="S235" i="18"/>
  <c r="R235" i="18"/>
  <c r="L235" i="18"/>
  <c r="T234" i="18"/>
  <c r="S234" i="18"/>
  <c r="R234" i="18"/>
  <c r="L234" i="18"/>
  <c r="T233" i="18"/>
  <c r="S233" i="18"/>
  <c r="R233" i="18"/>
  <c r="L233" i="18"/>
  <c r="T232" i="18"/>
  <c r="S232" i="18"/>
  <c r="R232" i="18"/>
  <c r="L232" i="18"/>
  <c r="T231" i="18"/>
  <c r="S231" i="18"/>
  <c r="R231" i="18"/>
  <c r="L231" i="18"/>
  <c r="T230" i="18"/>
  <c r="S230" i="18"/>
  <c r="R230" i="18"/>
  <c r="L230" i="18"/>
  <c r="T229" i="18"/>
  <c r="S229" i="18"/>
  <c r="R229" i="18"/>
  <c r="L229" i="18"/>
  <c r="T228" i="18"/>
  <c r="S228" i="18"/>
  <c r="R228" i="18"/>
  <c r="L228" i="18"/>
  <c r="T227" i="18"/>
  <c r="S227" i="18"/>
  <c r="R227" i="18"/>
  <c r="L227" i="18"/>
  <c r="T226" i="18"/>
  <c r="S226" i="18"/>
  <c r="R226" i="18"/>
  <c r="L226" i="18"/>
  <c r="T225" i="18"/>
  <c r="S225" i="18"/>
  <c r="R225" i="18"/>
  <c r="L225" i="18"/>
  <c r="T223" i="18"/>
  <c r="S223" i="18"/>
  <c r="R223" i="18"/>
  <c r="L223" i="18"/>
  <c r="T222" i="18"/>
  <c r="S222" i="18"/>
  <c r="R222" i="18"/>
  <c r="L222" i="18"/>
  <c r="T221" i="18"/>
  <c r="S221" i="18"/>
  <c r="R221" i="18"/>
  <c r="L221" i="18"/>
  <c r="T220" i="18"/>
  <c r="S220" i="18"/>
  <c r="R220" i="18"/>
  <c r="L220" i="18"/>
  <c r="T219" i="18"/>
  <c r="S219" i="18"/>
  <c r="R219" i="18"/>
  <c r="L219" i="18"/>
  <c r="T218" i="18"/>
  <c r="S218" i="18"/>
  <c r="R218" i="18"/>
  <c r="L218" i="18"/>
  <c r="T217" i="18"/>
  <c r="S217" i="18"/>
  <c r="R217" i="18"/>
  <c r="L217" i="18"/>
  <c r="T216" i="18"/>
  <c r="S216" i="18"/>
  <c r="R216" i="18"/>
  <c r="L216" i="18"/>
  <c r="T215" i="18"/>
  <c r="S215" i="18"/>
  <c r="R215" i="18"/>
  <c r="L215" i="18"/>
  <c r="T214" i="18"/>
  <c r="S214" i="18"/>
  <c r="R214" i="18"/>
  <c r="L214" i="18"/>
  <c r="T213" i="18"/>
  <c r="S213" i="18"/>
  <c r="R213" i="18"/>
  <c r="L213" i="18"/>
  <c r="T212" i="18"/>
  <c r="S212" i="18"/>
  <c r="R212" i="18"/>
  <c r="L212" i="18"/>
  <c r="T211" i="18"/>
  <c r="S211" i="18"/>
  <c r="R211" i="18"/>
  <c r="L211" i="18"/>
  <c r="T210" i="18"/>
  <c r="S210" i="18"/>
  <c r="R210" i="18"/>
  <c r="L210" i="18"/>
  <c r="T209" i="18"/>
  <c r="S209" i="18"/>
  <c r="R209" i="18"/>
  <c r="L209" i="18"/>
  <c r="T208" i="18"/>
  <c r="S208" i="18"/>
  <c r="R208" i="18"/>
  <c r="L208" i="18"/>
  <c r="T207" i="18"/>
  <c r="S207" i="18"/>
  <c r="R207" i="18"/>
  <c r="L207" i="18"/>
  <c r="T206" i="18"/>
  <c r="S206" i="18"/>
  <c r="R206" i="18"/>
  <c r="L206" i="18"/>
  <c r="T205" i="18"/>
  <c r="S205" i="18"/>
  <c r="R205" i="18"/>
  <c r="L205" i="18"/>
  <c r="T204" i="18"/>
  <c r="S204" i="18"/>
  <c r="R204" i="18"/>
  <c r="L204" i="18"/>
  <c r="T203" i="18"/>
  <c r="S203" i="18"/>
  <c r="R203" i="18"/>
  <c r="L203" i="18"/>
  <c r="T202" i="18"/>
  <c r="S202" i="18"/>
  <c r="R202" i="18"/>
  <c r="L202" i="18"/>
  <c r="T201" i="18"/>
  <c r="S201" i="18"/>
  <c r="R201" i="18"/>
  <c r="L201" i="18"/>
  <c r="T200" i="18"/>
  <c r="S200" i="18"/>
  <c r="R200" i="18"/>
  <c r="L200" i="18"/>
  <c r="T199" i="18"/>
  <c r="S199" i="18"/>
  <c r="R199" i="18"/>
  <c r="L199" i="18"/>
  <c r="T198" i="18"/>
  <c r="S198" i="18"/>
  <c r="R198" i="18"/>
  <c r="L198" i="18"/>
  <c r="T197" i="18"/>
  <c r="S197" i="18"/>
  <c r="R197" i="18"/>
  <c r="L197" i="18"/>
  <c r="T196" i="18"/>
  <c r="S196" i="18"/>
  <c r="R196" i="18"/>
  <c r="L196" i="18"/>
  <c r="T195" i="18"/>
  <c r="S195" i="18"/>
  <c r="R195" i="18"/>
  <c r="L195" i="18"/>
  <c r="T194" i="18"/>
  <c r="S194" i="18"/>
  <c r="R194" i="18"/>
  <c r="L194" i="18"/>
  <c r="T193" i="18"/>
  <c r="S193" i="18"/>
  <c r="R193" i="18"/>
  <c r="L193" i="18"/>
  <c r="T192" i="18"/>
  <c r="S192" i="18"/>
  <c r="R192" i="18"/>
  <c r="L192" i="18"/>
  <c r="T191" i="18"/>
  <c r="S191" i="18"/>
  <c r="R191" i="18"/>
  <c r="L191" i="18"/>
  <c r="T190" i="18"/>
  <c r="S190" i="18"/>
  <c r="R190" i="18"/>
  <c r="L190" i="18"/>
  <c r="T189" i="18"/>
  <c r="S189" i="18"/>
  <c r="R189" i="18"/>
  <c r="L189" i="18"/>
  <c r="T188" i="18"/>
  <c r="S188" i="18"/>
  <c r="R188" i="18"/>
  <c r="L188" i="18"/>
  <c r="T187" i="18"/>
  <c r="S187" i="18"/>
  <c r="R187" i="18"/>
  <c r="L187" i="18"/>
  <c r="T186" i="18"/>
  <c r="S186" i="18"/>
  <c r="R186" i="18"/>
  <c r="L186" i="18"/>
  <c r="T185" i="18"/>
  <c r="S185" i="18"/>
  <c r="R185" i="18"/>
  <c r="L185" i="18"/>
  <c r="T184" i="18"/>
  <c r="S184" i="18"/>
  <c r="R184" i="18"/>
  <c r="L184" i="18"/>
  <c r="T183" i="18"/>
  <c r="S183" i="18"/>
  <c r="R183" i="18"/>
  <c r="L183" i="18"/>
  <c r="T182" i="18"/>
  <c r="S182" i="18"/>
  <c r="R182" i="18"/>
  <c r="L182" i="18"/>
  <c r="L181" i="18"/>
  <c r="T180" i="18"/>
  <c r="S180" i="18"/>
  <c r="R180" i="18"/>
  <c r="L180" i="18"/>
  <c r="T179" i="18"/>
  <c r="S179" i="18"/>
  <c r="R179" i="18"/>
  <c r="L179" i="18"/>
  <c r="T178" i="18"/>
  <c r="S178" i="18"/>
  <c r="R178" i="18"/>
  <c r="L178" i="18"/>
  <c r="T177" i="18"/>
  <c r="S177" i="18"/>
  <c r="R177" i="18"/>
  <c r="L177" i="18"/>
  <c r="T176" i="18"/>
  <c r="S176" i="18"/>
  <c r="R176" i="18"/>
  <c r="L176" i="18"/>
  <c r="T175" i="18"/>
  <c r="S175" i="18"/>
  <c r="R175" i="18"/>
  <c r="L175" i="18"/>
  <c r="T174" i="18"/>
  <c r="S174" i="18"/>
  <c r="R174" i="18"/>
  <c r="L174" i="18"/>
  <c r="T173" i="18"/>
  <c r="S173" i="18"/>
  <c r="R173" i="18"/>
  <c r="L173" i="18"/>
  <c r="T172" i="18"/>
  <c r="S172" i="18"/>
  <c r="R172" i="18"/>
  <c r="L172" i="18"/>
  <c r="T171" i="18"/>
  <c r="S171" i="18"/>
  <c r="R171" i="18"/>
  <c r="L171" i="18"/>
  <c r="T170" i="18"/>
  <c r="S170" i="18"/>
  <c r="R170" i="18"/>
  <c r="L170" i="18"/>
  <c r="T169" i="18"/>
  <c r="S169" i="18"/>
  <c r="R169" i="18"/>
  <c r="L169" i="18"/>
  <c r="T168" i="18"/>
  <c r="S168" i="18"/>
  <c r="R168" i="18"/>
  <c r="L168" i="18"/>
  <c r="T167" i="18"/>
  <c r="S167" i="18"/>
  <c r="R167" i="18"/>
  <c r="L167" i="18"/>
  <c r="T166" i="18"/>
  <c r="S166" i="18"/>
  <c r="R166" i="18"/>
  <c r="L166" i="18"/>
  <c r="T165" i="18"/>
  <c r="S165" i="18"/>
  <c r="R165" i="18"/>
  <c r="L165" i="18"/>
  <c r="T164" i="18"/>
  <c r="S164" i="18"/>
  <c r="R164" i="18"/>
  <c r="L164" i="18"/>
  <c r="T163" i="18"/>
  <c r="S163" i="18"/>
  <c r="R163" i="18"/>
  <c r="L163" i="18"/>
  <c r="T162" i="18"/>
  <c r="S162" i="18"/>
  <c r="R162" i="18"/>
  <c r="L162" i="18"/>
  <c r="T161" i="18"/>
  <c r="S161" i="18"/>
  <c r="R161" i="18"/>
  <c r="L161" i="18"/>
  <c r="T160" i="18"/>
  <c r="S160" i="18"/>
  <c r="R160" i="18"/>
  <c r="L160" i="18"/>
  <c r="T159" i="18"/>
  <c r="S159" i="18"/>
  <c r="R159" i="18"/>
  <c r="L159" i="18"/>
  <c r="T158" i="18"/>
  <c r="S158" i="18"/>
  <c r="R158" i="18"/>
  <c r="L158" i="18"/>
  <c r="T157" i="18"/>
  <c r="S157" i="18"/>
  <c r="R157" i="18"/>
  <c r="L157" i="18"/>
  <c r="T156" i="18"/>
  <c r="S156" i="18"/>
  <c r="R156" i="18"/>
  <c r="L156" i="18"/>
  <c r="T155" i="18"/>
  <c r="S155" i="18"/>
  <c r="R155" i="18"/>
  <c r="L155" i="18"/>
  <c r="T154" i="18"/>
  <c r="S154" i="18"/>
  <c r="R154" i="18"/>
  <c r="L154" i="18"/>
  <c r="T153" i="18"/>
  <c r="S153" i="18"/>
  <c r="R153" i="18"/>
  <c r="L153" i="18"/>
  <c r="T152" i="18"/>
  <c r="S152" i="18"/>
  <c r="R152" i="18"/>
  <c r="L152" i="18"/>
  <c r="T151" i="18"/>
  <c r="S151" i="18"/>
  <c r="R151" i="18"/>
  <c r="L151" i="18"/>
  <c r="T150" i="18"/>
  <c r="S150" i="18"/>
  <c r="R150" i="18"/>
  <c r="L150" i="18"/>
  <c r="T149" i="18"/>
  <c r="S149" i="18"/>
  <c r="R149" i="18"/>
  <c r="L149" i="18"/>
  <c r="T148" i="18"/>
  <c r="S148" i="18"/>
  <c r="R148" i="18"/>
  <c r="L148" i="18"/>
  <c r="T147" i="18"/>
  <c r="S147" i="18"/>
  <c r="R147" i="18"/>
  <c r="L147" i="18"/>
  <c r="T146" i="18"/>
  <c r="S146" i="18"/>
  <c r="R146" i="18"/>
  <c r="L146" i="18"/>
  <c r="T145" i="18"/>
  <c r="S145" i="18"/>
  <c r="R145" i="18"/>
  <c r="L145" i="18"/>
  <c r="T144" i="18"/>
  <c r="S144" i="18"/>
  <c r="R144" i="18"/>
  <c r="L144" i="18"/>
  <c r="T143" i="18"/>
  <c r="S143" i="18"/>
  <c r="R143" i="18"/>
  <c r="L143" i="18"/>
  <c r="T142" i="18"/>
  <c r="S142" i="18"/>
  <c r="R142" i="18"/>
  <c r="L142" i="18"/>
  <c r="T141" i="18"/>
  <c r="S141" i="18"/>
  <c r="R141" i="18"/>
  <c r="L141" i="18"/>
  <c r="T140" i="18"/>
  <c r="S140" i="18"/>
  <c r="R140" i="18"/>
  <c r="L140" i="18"/>
  <c r="T139" i="18"/>
  <c r="S139" i="18"/>
  <c r="R139" i="18"/>
  <c r="L139" i="18"/>
  <c r="T138" i="18"/>
  <c r="S138" i="18"/>
  <c r="R138" i="18"/>
  <c r="L138" i="18"/>
  <c r="T137" i="18"/>
  <c r="S137" i="18"/>
  <c r="R137" i="18"/>
  <c r="L137" i="18"/>
  <c r="T136" i="18"/>
  <c r="S136" i="18"/>
  <c r="R136" i="18"/>
  <c r="L136" i="18"/>
  <c r="T135" i="18"/>
  <c r="S135" i="18"/>
  <c r="R135" i="18"/>
  <c r="L135" i="18"/>
  <c r="T134" i="18"/>
  <c r="S134" i="18"/>
  <c r="R134" i="18"/>
  <c r="L134" i="18"/>
  <c r="T133" i="18"/>
  <c r="S133" i="18"/>
  <c r="R133" i="18"/>
  <c r="L133" i="18"/>
  <c r="T132" i="18"/>
  <c r="S132" i="18"/>
  <c r="R132" i="18"/>
  <c r="L132" i="18"/>
  <c r="T131" i="18"/>
  <c r="S131" i="18"/>
  <c r="R131" i="18"/>
  <c r="L131" i="18"/>
  <c r="T130" i="18"/>
  <c r="S130" i="18"/>
  <c r="R130" i="18"/>
  <c r="L130" i="18"/>
  <c r="T129" i="18"/>
  <c r="S129" i="18"/>
  <c r="R129" i="18"/>
  <c r="L129" i="18"/>
  <c r="T128" i="18"/>
  <c r="S128" i="18"/>
  <c r="R128" i="18"/>
  <c r="L128" i="18"/>
  <c r="T127" i="18"/>
  <c r="S127" i="18"/>
  <c r="R127" i="18"/>
  <c r="L127" i="18"/>
  <c r="T126" i="18"/>
  <c r="S126" i="18"/>
  <c r="R126" i="18"/>
  <c r="L126" i="18"/>
  <c r="T125" i="18"/>
  <c r="S125" i="18"/>
  <c r="R125" i="18"/>
  <c r="L125" i="18"/>
  <c r="T124" i="18"/>
  <c r="S124" i="18"/>
  <c r="R124" i="18"/>
  <c r="L124" i="18"/>
  <c r="T123" i="18"/>
  <c r="S123" i="18"/>
  <c r="R123" i="18"/>
  <c r="L123" i="18"/>
  <c r="T122" i="18"/>
  <c r="S122" i="18"/>
  <c r="R122" i="18"/>
  <c r="L122" i="18"/>
  <c r="T121" i="18"/>
  <c r="S121" i="18"/>
  <c r="R121" i="18"/>
  <c r="L121" i="18"/>
  <c r="T120" i="18"/>
  <c r="S120" i="18"/>
  <c r="R120" i="18"/>
  <c r="L120" i="18"/>
  <c r="T119" i="18"/>
  <c r="S119" i="18"/>
  <c r="R119" i="18"/>
  <c r="L119" i="18"/>
  <c r="T118" i="18"/>
  <c r="S118" i="18"/>
  <c r="R118" i="18"/>
  <c r="L118" i="18"/>
  <c r="T117" i="18"/>
  <c r="S117" i="18"/>
  <c r="R117" i="18"/>
  <c r="L117" i="18"/>
  <c r="T116" i="18"/>
  <c r="S116" i="18"/>
  <c r="R116" i="18"/>
  <c r="L116" i="18"/>
  <c r="T115" i="18"/>
  <c r="S115" i="18"/>
  <c r="R115" i="18"/>
  <c r="L115" i="18"/>
  <c r="T114" i="18"/>
  <c r="S114" i="18"/>
  <c r="R114" i="18"/>
  <c r="L114" i="18"/>
  <c r="T113" i="18"/>
  <c r="S113" i="18"/>
  <c r="R113" i="18"/>
  <c r="L113" i="18"/>
  <c r="T112" i="18"/>
  <c r="S112" i="18"/>
  <c r="R112" i="18"/>
  <c r="L112" i="18"/>
  <c r="T109" i="18"/>
  <c r="S109" i="18"/>
  <c r="R109" i="18"/>
  <c r="L109" i="18"/>
  <c r="T107" i="18"/>
  <c r="S107" i="18"/>
  <c r="R107" i="18"/>
  <c r="L107" i="18"/>
  <c r="T106" i="18"/>
  <c r="S106" i="18"/>
  <c r="R106" i="18"/>
  <c r="L106" i="18"/>
  <c r="T105" i="18"/>
  <c r="S105" i="18"/>
  <c r="R105" i="18"/>
  <c r="L105" i="18"/>
  <c r="T104" i="18"/>
  <c r="S104" i="18"/>
  <c r="R104" i="18"/>
  <c r="L104" i="18"/>
  <c r="L103" i="18"/>
  <c r="L102" i="18"/>
  <c r="L101" i="18"/>
  <c r="L100" i="18"/>
  <c r="L99" i="18"/>
  <c r="L96" i="18"/>
  <c r="L92" i="18"/>
  <c r="L91" i="18"/>
  <c r="L90" i="18"/>
  <c r="T89" i="18"/>
  <c r="S89" i="18"/>
  <c r="R89" i="18"/>
  <c r="L89" i="18"/>
  <c r="T88" i="18"/>
  <c r="S88" i="18"/>
  <c r="R88" i="18"/>
  <c r="L88" i="18"/>
  <c r="T87" i="18"/>
  <c r="S87" i="18"/>
  <c r="R87" i="18"/>
  <c r="L87" i="18"/>
  <c r="T86" i="18"/>
  <c r="S86" i="18"/>
  <c r="R86" i="18"/>
  <c r="L86" i="18"/>
  <c r="T85" i="18"/>
  <c r="S85" i="18"/>
  <c r="R85" i="18"/>
  <c r="L85" i="18"/>
  <c r="T84" i="18"/>
  <c r="S84" i="18"/>
  <c r="R84" i="18"/>
  <c r="L84" i="18"/>
  <c r="T83" i="18"/>
  <c r="S83" i="18"/>
  <c r="R83" i="18"/>
  <c r="L83" i="18"/>
  <c r="T82" i="18"/>
  <c r="S82" i="18"/>
  <c r="R82" i="18"/>
  <c r="L82" i="18"/>
  <c r="T81" i="18"/>
  <c r="S81" i="18"/>
  <c r="R81" i="18"/>
  <c r="L81" i="18"/>
  <c r="T80" i="18"/>
  <c r="S80" i="18"/>
  <c r="R80" i="18"/>
  <c r="L80" i="18"/>
  <c r="T79" i="18"/>
  <c r="S79" i="18"/>
  <c r="R79" i="18"/>
  <c r="L79" i="18"/>
  <c r="T78" i="18"/>
  <c r="S78" i="18"/>
  <c r="R78" i="18"/>
  <c r="L78" i="18"/>
  <c r="T77" i="18"/>
  <c r="S77" i="18"/>
  <c r="R77" i="18"/>
  <c r="L77" i="18"/>
  <c r="T76" i="18"/>
  <c r="S76" i="18"/>
  <c r="R76" i="18"/>
  <c r="L76" i="18"/>
  <c r="T75" i="18"/>
  <c r="S75" i="18"/>
  <c r="R75" i="18"/>
  <c r="L75" i="18"/>
  <c r="T74" i="18"/>
  <c r="S74" i="18"/>
  <c r="R74" i="18"/>
  <c r="L74" i="18"/>
  <c r="T73" i="18"/>
  <c r="S73" i="18"/>
  <c r="R73" i="18"/>
  <c r="L73" i="18"/>
  <c r="T70" i="18"/>
  <c r="S70" i="18"/>
  <c r="R70" i="18"/>
  <c r="L70" i="18"/>
  <c r="T69" i="18"/>
  <c r="S69" i="18"/>
  <c r="R69" i="18"/>
  <c r="L69" i="18"/>
  <c r="T68" i="18"/>
  <c r="S68" i="18"/>
  <c r="R68" i="18"/>
  <c r="L68" i="18"/>
  <c r="T67" i="18"/>
  <c r="S67" i="18"/>
  <c r="R67" i="18"/>
  <c r="L67" i="18"/>
  <c r="T66" i="18"/>
  <c r="S66" i="18"/>
  <c r="R66" i="18"/>
  <c r="L66" i="18"/>
  <c r="T65" i="18"/>
  <c r="S65" i="18"/>
  <c r="R65" i="18"/>
  <c r="L65" i="18"/>
  <c r="T64" i="18"/>
  <c r="S64" i="18"/>
  <c r="R64" i="18"/>
  <c r="L64" i="18"/>
  <c r="T63" i="18"/>
  <c r="S63" i="18"/>
  <c r="R63" i="18"/>
  <c r="L63" i="18"/>
  <c r="T62" i="18"/>
  <c r="S62" i="18"/>
  <c r="R62" i="18"/>
  <c r="L62" i="18"/>
  <c r="T61" i="18"/>
  <c r="S61" i="18"/>
  <c r="R61" i="18"/>
  <c r="L61" i="18"/>
  <c r="T60" i="18"/>
  <c r="S60" i="18"/>
  <c r="R60" i="18"/>
  <c r="L60" i="18"/>
  <c r="T59" i="18"/>
  <c r="S59" i="18"/>
  <c r="R59" i="18"/>
  <c r="L59" i="18"/>
  <c r="T58" i="18"/>
  <c r="S58" i="18"/>
  <c r="R58" i="18"/>
  <c r="L58" i="18"/>
  <c r="T57" i="18"/>
  <c r="S57" i="18"/>
  <c r="R57" i="18"/>
  <c r="L57" i="18"/>
  <c r="T56" i="18"/>
  <c r="S56" i="18"/>
  <c r="R56" i="18"/>
  <c r="L56" i="18"/>
  <c r="T55" i="18"/>
  <c r="S55" i="18"/>
  <c r="R55" i="18"/>
  <c r="L55" i="18"/>
  <c r="T54" i="18"/>
  <c r="S54" i="18"/>
  <c r="R54" i="18"/>
  <c r="L54" i="18"/>
  <c r="T53" i="18"/>
  <c r="S53" i="18"/>
  <c r="R53" i="18"/>
  <c r="L53" i="18"/>
  <c r="T52" i="18"/>
  <c r="S52" i="18"/>
  <c r="R52" i="18"/>
  <c r="L52" i="18"/>
  <c r="T50" i="18"/>
  <c r="S50" i="18"/>
  <c r="R50" i="18"/>
  <c r="L50" i="18"/>
  <c r="T49" i="18"/>
  <c r="S49" i="18"/>
  <c r="R49" i="18"/>
  <c r="L49" i="18"/>
  <c r="T48" i="18"/>
  <c r="S48" i="18"/>
  <c r="R48" i="18"/>
  <c r="L48" i="18"/>
  <c r="T47" i="18"/>
  <c r="S47" i="18"/>
  <c r="R47" i="18"/>
  <c r="L47" i="18"/>
  <c r="T46" i="18"/>
  <c r="S46" i="18"/>
  <c r="R46" i="18"/>
  <c r="L46" i="18"/>
  <c r="T45" i="18"/>
  <c r="S45" i="18"/>
  <c r="R45" i="18"/>
  <c r="L45" i="18"/>
  <c r="T44" i="18"/>
  <c r="S44" i="18"/>
  <c r="R44" i="18"/>
  <c r="L44" i="18"/>
  <c r="T43" i="18"/>
  <c r="S43" i="18"/>
  <c r="R43" i="18"/>
  <c r="L43" i="18"/>
  <c r="T39" i="18"/>
  <c r="S39" i="18"/>
  <c r="R39" i="18"/>
  <c r="L39" i="18"/>
  <c r="T38" i="18"/>
  <c r="S38" i="18"/>
  <c r="R38" i="18"/>
  <c r="L38" i="18"/>
  <c r="T37" i="18"/>
  <c r="S37" i="18"/>
  <c r="R37" i="18"/>
  <c r="L37" i="18"/>
  <c r="T36" i="18"/>
  <c r="S36" i="18"/>
  <c r="R36" i="18"/>
  <c r="L36" i="18"/>
  <c r="T35" i="18"/>
  <c r="S35" i="18"/>
  <c r="R35" i="18"/>
  <c r="L35" i="18"/>
  <c r="T34" i="18"/>
  <c r="S34" i="18"/>
  <c r="R34" i="18"/>
  <c r="L34" i="18"/>
  <c r="T33" i="18"/>
  <c r="S33" i="18"/>
  <c r="R33" i="18"/>
  <c r="L33" i="18"/>
  <c r="T289" i="18"/>
  <c r="S289" i="18"/>
  <c r="R289" i="18"/>
  <c r="L289" i="18"/>
  <c r="T288" i="18"/>
  <c r="S288" i="18"/>
  <c r="R288" i="18"/>
  <c r="L288" i="18"/>
  <c r="T287" i="18"/>
  <c r="S287" i="18"/>
  <c r="R287" i="18"/>
  <c r="L287" i="18"/>
  <c r="T286" i="18"/>
  <c r="S286" i="18"/>
  <c r="R286" i="18"/>
  <c r="L286" i="18"/>
  <c r="T32" i="18"/>
  <c r="S32" i="18"/>
  <c r="R32" i="18"/>
  <c r="L32" i="18"/>
  <c r="T31" i="18"/>
  <c r="S31" i="18"/>
  <c r="R31" i="18"/>
  <c r="L31" i="18"/>
  <c r="T30" i="18"/>
  <c r="S30" i="18"/>
  <c r="R30" i="18"/>
  <c r="L30" i="18"/>
  <c r="T29" i="18"/>
  <c r="S29" i="18"/>
  <c r="R29" i="18"/>
  <c r="L29" i="18"/>
  <c r="T285" i="18"/>
  <c r="S285" i="18"/>
  <c r="R285" i="18"/>
  <c r="L285" i="18"/>
  <c r="T284" i="18"/>
  <c r="S284" i="18"/>
  <c r="R284" i="18"/>
  <c r="L284" i="18"/>
  <c r="T283" i="18"/>
  <c r="S283" i="18"/>
  <c r="R283" i="18"/>
  <c r="L283" i="18"/>
  <c r="T282" i="18"/>
  <c r="S282" i="18"/>
  <c r="R282" i="18"/>
  <c r="L282" i="18"/>
  <c r="T281" i="18"/>
  <c r="S281" i="18"/>
  <c r="R281" i="18"/>
  <c r="L281" i="18"/>
  <c r="T28" i="18"/>
  <c r="S28" i="18"/>
  <c r="R28" i="18"/>
  <c r="L28" i="18"/>
  <c r="T27" i="18"/>
  <c r="S27" i="18"/>
  <c r="R27" i="18"/>
  <c r="L27" i="18"/>
  <c r="T26" i="18"/>
  <c r="S26" i="18"/>
  <c r="R26" i="18"/>
  <c r="L26" i="18"/>
  <c r="T25" i="18"/>
  <c r="S25" i="18"/>
  <c r="R25" i="18"/>
  <c r="L25" i="18"/>
  <c r="T24" i="18"/>
  <c r="S24" i="18"/>
  <c r="R24" i="18"/>
  <c r="L24" i="18"/>
  <c r="T280" i="18"/>
  <c r="S280" i="18"/>
  <c r="R280" i="18"/>
  <c r="L280" i="18"/>
  <c r="T279" i="18"/>
  <c r="S279" i="18"/>
  <c r="R279" i="18"/>
  <c r="L279" i="18"/>
  <c r="T23" i="18"/>
  <c r="S23" i="18"/>
  <c r="R23" i="18"/>
  <c r="L23" i="18"/>
  <c r="T22" i="18"/>
  <c r="S22" i="18"/>
  <c r="R22" i="18"/>
  <c r="L22" i="18"/>
  <c r="T278" i="18"/>
  <c r="S278" i="18"/>
  <c r="R278" i="18"/>
  <c r="L278" i="18"/>
  <c r="T276" i="18"/>
  <c r="S276" i="18"/>
  <c r="R276" i="18"/>
  <c r="L276" i="18"/>
  <c r="T275" i="18"/>
  <c r="S275" i="18"/>
  <c r="R275" i="18"/>
  <c r="L275" i="18"/>
  <c r="T274" i="18"/>
  <c r="S274" i="18"/>
  <c r="R274" i="18"/>
  <c r="L274" i="18"/>
  <c r="T21" i="18"/>
  <c r="S21" i="18"/>
  <c r="R21" i="18"/>
  <c r="L21" i="18"/>
  <c r="T19" i="18"/>
  <c r="S19" i="18"/>
  <c r="R19" i="18"/>
  <c r="L19" i="18"/>
  <c r="T18" i="18"/>
  <c r="S18" i="18"/>
  <c r="R18" i="18"/>
  <c r="L18" i="18"/>
  <c r="T17" i="18"/>
  <c r="S17" i="18"/>
  <c r="R17" i="18"/>
  <c r="L17" i="18"/>
  <c r="T273" i="18"/>
  <c r="S273" i="18"/>
  <c r="R273" i="18"/>
  <c r="L273" i="18"/>
  <c r="T272" i="18"/>
  <c r="S272" i="18"/>
  <c r="R272" i="18"/>
  <c r="L272" i="18"/>
  <c r="T16" i="18"/>
  <c r="S16" i="18"/>
  <c r="R16" i="18"/>
  <c r="L16" i="18"/>
  <c r="T15" i="18"/>
  <c r="S15" i="18"/>
  <c r="R15" i="18"/>
  <c r="L15" i="18"/>
  <c r="T271" i="18"/>
  <c r="S271" i="18"/>
  <c r="R271" i="18"/>
  <c r="L271" i="18"/>
  <c r="T14" i="18"/>
  <c r="S14" i="18"/>
  <c r="R14" i="18"/>
  <c r="L14" i="18"/>
  <c r="T270" i="18"/>
  <c r="S270" i="18"/>
  <c r="R270" i="18"/>
  <c r="L270" i="18"/>
  <c r="T269" i="18"/>
  <c r="S269" i="18"/>
  <c r="R269" i="18"/>
  <c r="L269" i="18"/>
  <c r="T13" i="18"/>
  <c r="S13" i="18"/>
  <c r="R13" i="18"/>
  <c r="L13" i="18"/>
  <c r="T12" i="18"/>
  <c r="S12" i="18"/>
  <c r="R12" i="18"/>
  <c r="L12" i="18"/>
  <c r="T268" i="18"/>
  <c r="S268" i="18"/>
  <c r="R268" i="18"/>
  <c r="L268" i="18"/>
  <c r="T267" i="18"/>
  <c r="S267" i="18"/>
  <c r="R267" i="18"/>
  <c r="L267" i="18"/>
  <c r="T266" i="18"/>
  <c r="S266" i="18"/>
  <c r="R266" i="18"/>
  <c r="L266" i="18"/>
  <c r="T265" i="18"/>
  <c r="S265" i="18"/>
  <c r="R265" i="18"/>
  <c r="L265" i="18"/>
  <c r="T264" i="18"/>
  <c r="S264" i="18"/>
  <c r="R264" i="18"/>
  <c r="L264" i="18"/>
  <c r="T263" i="18"/>
  <c r="S263" i="18"/>
  <c r="R263" i="18"/>
  <c r="L263" i="18"/>
  <c r="T262" i="18"/>
  <c r="S262" i="18"/>
  <c r="R262" i="18"/>
  <c r="L262" i="18"/>
  <c r="T261" i="18"/>
  <c r="S261" i="18"/>
  <c r="R261" i="18"/>
  <c r="L261" i="18"/>
  <c r="T260" i="18"/>
  <c r="S260" i="18"/>
  <c r="R260" i="18"/>
  <c r="L260" i="18"/>
  <c r="T259" i="18"/>
  <c r="S259" i="18"/>
  <c r="R259" i="18"/>
  <c r="L259" i="18"/>
  <c r="T11" i="18"/>
  <c r="S11" i="18"/>
  <c r="R11" i="18"/>
  <c r="L11" i="18"/>
  <c r="T10" i="18"/>
  <c r="S10" i="18"/>
  <c r="R10" i="18"/>
  <c r="L10" i="18"/>
  <c r="T9" i="18"/>
  <c r="S9" i="18"/>
  <c r="R9" i="18"/>
  <c r="L9" i="18"/>
  <c r="T8" i="18"/>
  <c r="S8" i="18"/>
  <c r="R8" i="18"/>
  <c r="L8" i="18"/>
  <c r="T7" i="18"/>
  <c r="S7" i="18"/>
  <c r="R7" i="18"/>
  <c r="L7" i="18"/>
  <c r="T6" i="18"/>
  <c r="S6" i="18"/>
  <c r="R6" i="18"/>
  <c r="L6" i="18"/>
  <c r="T5" i="18"/>
  <c r="S5" i="18"/>
  <c r="R5" i="18"/>
  <c r="L5" i="18"/>
  <c r="T4" i="18"/>
  <c r="S4" i="18"/>
  <c r="R4" i="18"/>
  <c r="L4" i="18"/>
  <c r="T3" i="18"/>
  <c r="S3" i="18"/>
  <c r="R3" i="18"/>
  <c r="L3" i="18"/>
  <c r="C289" i="18"/>
  <c r="C288" i="18"/>
  <c r="C287" i="18"/>
  <c r="C286" i="18"/>
  <c r="C285" i="18"/>
  <c r="C284" i="18"/>
  <c r="C283" i="18"/>
  <c r="C282" i="18"/>
  <c r="C281" i="18"/>
  <c r="C29" i="18"/>
  <c r="C280" i="18"/>
  <c r="C279" i="18"/>
  <c r="C278" i="18"/>
  <c r="C276" i="18"/>
  <c r="C275" i="18"/>
  <c r="C274" i="18"/>
  <c r="C273" i="18"/>
  <c r="C272" i="18"/>
  <c r="C271" i="18"/>
  <c r="C270" i="18"/>
  <c r="C269" i="18"/>
  <c r="C268" i="18"/>
  <c r="C267" i="18"/>
  <c r="C266" i="18"/>
  <c r="C265" i="18"/>
  <c r="C264" i="18"/>
  <c r="C263" i="18"/>
  <c r="C262" i="18"/>
  <c r="C261" i="18"/>
  <c r="C260" i="18"/>
  <c r="C259" i="18"/>
  <c r="P291" i="18" l="1"/>
  <c r="O191" i="18"/>
  <c r="O193" i="18"/>
  <c r="O192" i="18"/>
  <c r="O85" i="18"/>
  <c r="D85" i="18" s="1"/>
  <c r="O125" i="18"/>
  <c r="D125" i="18" s="1"/>
  <c r="O267" i="18"/>
  <c r="D267" i="18" s="1"/>
  <c r="O261" i="18"/>
  <c r="D261" i="18" s="1"/>
  <c r="O264" i="18"/>
  <c r="D264" i="18" s="1"/>
  <c r="O281" i="18"/>
  <c r="D281" i="18" s="1"/>
  <c r="O56" i="18"/>
  <c r="D56" i="18" s="1"/>
  <c r="O122" i="18"/>
  <c r="D122" i="18" s="1"/>
  <c r="O126" i="18"/>
  <c r="D126" i="18" s="1"/>
  <c r="O144" i="18"/>
  <c r="D144" i="18" s="1"/>
  <c r="O176" i="18"/>
  <c r="D176" i="18" s="1"/>
  <c r="D98" i="18"/>
  <c r="O11" i="18"/>
  <c r="D11" i="18" s="1"/>
  <c r="O44" i="18"/>
  <c r="D44" i="18" s="1"/>
  <c r="O53" i="18"/>
  <c r="D53" i="18" s="1"/>
  <c r="O109" i="18"/>
  <c r="D109" i="18" s="1"/>
  <c r="O137" i="18"/>
  <c r="D137" i="18" s="1"/>
  <c r="O242" i="18"/>
  <c r="O258" i="18"/>
  <c r="D97" i="18"/>
  <c r="O10" i="18"/>
  <c r="O121" i="18"/>
  <c r="O172" i="18"/>
  <c r="D172" i="18" s="1"/>
  <c r="O202" i="18"/>
  <c r="O105" i="18"/>
  <c r="O239" i="18"/>
  <c r="D239" i="18" s="1"/>
  <c r="O297" i="18"/>
  <c r="O63" i="18"/>
  <c r="D63" i="18" s="1"/>
  <c r="O138" i="18"/>
  <c r="D138" i="18" s="1"/>
  <c r="O213" i="18"/>
  <c r="O82" i="18"/>
  <c r="D82" i="18" s="1"/>
  <c r="O116" i="18"/>
  <c r="D116" i="18" s="1"/>
  <c r="O162" i="18"/>
  <c r="O194" i="18"/>
  <c r="O27" i="18"/>
  <c r="O45" i="18"/>
  <c r="D45" i="18" s="1"/>
  <c r="O54" i="18"/>
  <c r="D54" i="18" s="1"/>
  <c r="O70" i="18"/>
  <c r="D70" i="18" s="1"/>
  <c r="O113" i="18"/>
  <c r="D113" i="18" s="1"/>
  <c r="O175" i="18"/>
  <c r="D175" i="18" s="1"/>
  <c r="O199" i="18"/>
  <c r="D199" i="18" s="1"/>
  <c r="O13" i="18"/>
  <c r="D13" i="18" s="1"/>
  <c r="O286" i="18"/>
  <c r="D286" i="18" s="1"/>
  <c r="O57" i="18"/>
  <c r="D57" i="18" s="1"/>
  <c r="O241" i="18"/>
  <c r="D241" i="18" s="1"/>
  <c r="O66" i="18"/>
  <c r="O76" i="18"/>
  <c r="O79" i="18"/>
  <c r="D79" i="18" s="1"/>
  <c r="O123" i="18"/>
  <c r="D123" i="18" s="1"/>
  <c r="O240" i="18"/>
  <c r="D240" i="18" s="1"/>
  <c r="O296" i="18"/>
  <c r="O34" i="18"/>
  <c r="O36" i="18"/>
  <c r="D36" i="18" s="1"/>
  <c r="O35" i="18"/>
  <c r="D35" i="18" s="1"/>
  <c r="O22" i="18"/>
  <c r="O279" i="18"/>
  <c r="O289" i="18"/>
  <c r="D289" i="18" s="1"/>
  <c r="O60" i="18"/>
  <c r="O73" i="18"/>
  <c r="D73" i="18" s="1"/>
  <c r="O117" i="18"/>
  <c r="O163" i="18"/>
  <c r="D163" i="18" s="1"/>
  <c r="O171" i="18"/>
  <c r="O179" i="18"/>
  <c r="D179" i="18" s="1"/>
  <c r="O253" i="18"/>
  <c r="O273" i="18"/>
  <c r="D273" i="18" s="1"/>
  <c r="O186" i="18"/>
  <c r="D186" i="18" s="1"/>
  <c r="O130" i="18"/>
  <c r="D130" i="18" s="1"/>
  <c r="O189" i="18"/>
  <c r="D189" i="18" s="1"/>
  <c r="O104" i="18"/>
  <c r="D104" i="18" s="1"/>
  <c r="O17" i="18"/>
  <c r="D17" i="18" s="1"/>
  <c r="O275" i="18"/>
  <c r="D275" i="18" s="1"/>
  <c r="O39" i="18"/>
  <c r="O62" i="18"/>
  <c r="O201" i="18"/>
  <c r="D201" i="18" s="1"/>
  <c r="O246" i="18"/>
  <c r="D246" i="18" s="1"/>
  <c r="O268" i="18"/>
  <c r="O28" i="18"/>
  <c r="D28" i="18" s="1"/>
  <c r="O31" i="18"/>
  <c r="D31" i="18" s="1"/>
  <c r="O75" i="18"/>
  <c r="O112" i="18"/>
  <c r="O120" i="18"/>
  <c r="O198" i="18"/>
  <c r="D198" i="18" s="1"/>
  <c r="O18" i="18"/>
  <c r="O30" i="18"/>
  <c r="O38" i="18"/>
  <c r="D38" i="18" s="1"/>
  <c r="O49" i="18"/>
  <c r="D49" i="18" s="1"/>
  <c r="O83" i="18"/>
  <c r="O169" i="18"/>
  <c r="O180" i="18"/>
  <c r="D180" i="18" s="1"/>
  <c r="O210" i="18"/>
  <c r="O225" i="18"/>
  <c r="O271" i="18"/>
  <c r="O272" i="18"/>
  <c r="D272" i="18" s="1"/>
  <c r="O46" i="18"/>
  <c r="O114" i="18"/>
  <c r="O136" i="18"/>
  <c r="D136" i="18" s="1"/>
  <c r="O166" i="18"/>
  <c r="D166" i="18" s="1"/>
  <c r="O182" i="18"/>
  <c r="O190" i="18"/>
  <c r="O207" i="18"/>
  <c r="D207" i="18" s="1"/>
  <c r="O244" i="18"/>
  <c r="O252" i="18"/>
  <c r="O255" i="18"/>
  <c r="D255" i="18" s="1"/>
  <c r="O254" i="18"/>
  <c r="D254" i="18" s="1"/>
  <c r="O203" i="18"/>
  <c r="D203" i="18" s="1"/>
  <c r="O188" i="18"/>
  <c r="D188" i="18" s="1"/>
  <c r="O185" i="18"/>
  <c r="D185" i="18" s="1"/>
  <c r="O6" i="18"/>
  <c r="O243" i="18"/>
  <c r="O3" i="18"/>
  <c r="O89" i="18"/>
  <c r="D89" i="18" s="1"/>
  <c r="O129" i="18"/>
  <c r="D129" i="18" s="1"/>
  <c r="O132" i="18"/>
  <c r="O232" i="18"/>
  <c r="D232" i="18" s="1"/>
  <c r="O265" i="18"/>
  <c r="D265" i="18" s="1"/>
  <c r="D96" i="18"/>
  <c r="O153" i="18"/>
  <c r="D153" i="18" s="1"/>
  <c r="O173" i="18"/>
  <c r="D173" i="18" s="1"/>
  <c r="O178" i="18"/>
  <c r="D178" i="18" s="1"/>
  <c r="O115" i="18"/>
  <c r="D115" i="18" s="1"/>
  <c r="O231" i="18"/>
  <c r="O278" i="18"/>
  <c r="O74" i="18"/>
  <c r="O88" i="18"/>
  <c r="D88" i="18" s="1"/>
  <c r="O263" i="18"/>
  <c r="D263" i="18" s="1"/>
  <c r="O148" i="18"/>
  <c r="D148" i="18" s="1"/>
  <c r="O165" i="18"/>
  <c r="O269" i="18"/>
  <c r="D269" i="18" s="1"/>
  <c r="O276" i="18"/>
  <c r="O23" i="18"/>
  <c r="O135" i="18"/>
  <c r="D135" i="18" s="1"/>
  <c r="O139" i="18"/>
  <c r="D139" i="18" s="1"/>
  <c r="O158" i="18"/>
  <c r="D158" i="18" s="1"/>
  <c r="O164" i="18"/>
  <c r="D164" i="18" s="1"/>
  <c r="O170" i="18"/>
  <c r="D170" i="18" s="1"/>
  <c r="O200" i="18"/>
  <c r="O220" i="18"/>
  <c r="D220" i="18" s="1"/>
  <c r="O229" i="18"/>
  <c r="O8" i="18"/>
  <c r="O19" i="18"/>
  <c r="O29" i="18"/>
  <c r="D29" i="18" s="1"/>
  <c r="O32" i="18"/>
  <c r="O33" i="18"/>
  <c r="O61" i="18"/>
  <c r="D61" i="18" s="1"/>
  <c r="O64" i="18"/>
  <c r="D64" i="18" s="1"/>
  <c r="O81" i="18"/>
  <c r="D81" i="18" s="1"/>
  <c r="O146" i="18"/>
  <c r="D146" i="18" s="1"/>
  <c r="O183" i="18"/>
  <c r="D183" i="18" s="1"/>
  <c r="O233" i="18"/>
  <c r="O236" i="18"/>
  <c r="D236" i="18" s="1"/>
  <c r="O245" i="18"/>
  <c r="D245" i="18" s="1"/>
  <c r="O12" i="18"/>
  <c r="D12" i="18" s="1"/>
  <c r="O52" i="18"/>
  <c r="D52" i="18" s="1"/>
  <c r="O107" i="18"/>
  <c r="O118" i="18"/>
  <c r="O260" i="18"/>
  <c r="D260" i="18" s="1"/>
  <c r="O25" i="18"/>
  <c r="D25" i="18" s="1"/>
  <c r="O283" i="18"/>
  <c r="D283" i="18" s="1"/>
  <c r="O48" i="18"/>
  <c r="O69" i="18"/>
  <c r="O157" i="18"/>
  <c r="D157" i="18" s="1"/>
  <c r="O168" i="18"/>
  <c r="O174" i="18"/>
  <c r="D174" i="18" s="1"/>
  <c r="O177" i="18"/>
  <c r="O124" i="18"/>
  <c r="O211" i="18"/>
  <c r="O208" i="18"/>
  <c r="O257" i="18"/>
  <c r="O145" i="18"/>
  <c r="D145" i="18" s="1"/>
  <c r="O141" i="18"/>
  <c r="O7" i="18"/>
  <c r="D7" i="18" s="1"/>
  <c r="O87" i="18"/>
  <c r="O270" i="18"/>
  <c r="D270" i="18" s="1"/>
  <c r="O80" i="18"/>
  <c r="O106" i="18"/>
  <c r="O127" i="18"/>
  <c r="D127" i="18" s="1"/>
  <c r="O131" i="18"/>
  <c r="D131" i="18" s="1"/>
  <c r="D181" i="18"/>
  <c r="O184" i="18"/>
  <c r="D184" i="18" s="1"/>
  <c r="O217" i="18"/>
  <c r="D217" i="18" s="1"/>
  <c r="O187" i="18"/>
  <c r="D187" i="18" s="1"/>
  <c r="O204" i="18"/>
  <c r="O256" i="18"/>
  <c r="D256" i="18" s="1"/>
  <c r="O197" i="18"/>
  <c r="D197" i="18" s="1"/>
  <c r="O249" i="18"/>
  <c r="O195" i="18"/>
  <c r="O216" i="18"/>
  <c r="O250" i="18"/>
  <c r="D250" i="18" s="1"/>
  <c r="O133" i="18"/>
  <c r="O247" i="18"/>
  <c r="D247" i="18" s="1"/>
  <c r="O9" i="18"/>
  <c r="D9" i="18" s="1"/>
  <c r="O26" i="18"/>
  <c r="O288" i="18"/>
  <c r="O55" i="18"/>
  <c r="D55" i="18" s="1"/>
  <c r="O128" i="18"/>
  <c r="D128" i="18" s="1"/>
  <c r="O155" i="18"/>
  <c r="O161" i="18"/>
  <c r="D161" i="18" s="1"/>
  <c r="O221" i="18"/>
  <c r="O228" i="18"/>
  <c r="D228" i="18" s="1"/>
  <c r="O234" i="18"/>
  <c r="O5" i="18"/>
  <c r="D5" i="18" s="1"/>
  <c r="O262" i="18"/>
  <c r="D262" i="18" s="1"/>
  <c r="O15" i="18"/>
  <c r="D15" i="18" s="1"/>
  <c r="O21" i="18"/>
  <c r="O47" i="18"/>
  <c r="D47" i="18" s="1"/>
  <c r="O67" i="18"/>
  <c r="D67" i="18" s="1"/>
  <c r="O134" i="18"/>
  <c r="O154" i="18"/>
  <c r="D154" i="18" s="1"/>
  <c r="O237" i="18"/>
  <c r="D237" i="18" s="1"/>
  <c r="O143" i="18"/>
  <c r="D143" i="18" s="1"/>
  <c r="O156" i="18"/>
  <c r="D156" i="18" s="1"/>
  <c r="O218" i="18"/>
  <c r="D218" i="18" s="1"/>
  <c r="O219" i="18"/>
  <c r="D219" i="18" s="1"/>
  <c r="O226" i="18"/>
  <c r="O230" i="18"/>
  <c r="O4" i="18"/>
  <c r="O24" i="18"/>
  <c r="O43" i="18"/>
  <c r="D43" i="18" s="1"/>
  <c r="O59" i="18"/>
  <c r="D59" i="18" s="1"/>
  <c r="O78" i="18"/>
  <c r="D78" i="18" s="1"/>
  <c r="O86" i="18"/>
  <c r="D86" i="18" s="1"/>
  <c r="O119" i="18"/>
  <c r="D119" i="18" s="1"/>
  <c r="O140" i="18"/>
  <c r="O147" i="18"/>
  <c r="O196" i="18"/>
  <c r="D196" i="18" s="1"/>
  <c r="O209" i="18"/>
  <c r="D209" i="18" s="1"/>
  <c r="O212" i="18"/>
  <c r="D212" i="18" s="1"/>
  <c r="O238" i="18"/>
  <c r="D238" i="18" s="1"/>
  <c r="O248" i="18"/>
  <c r="D248" i="18" s="1"/>
  <c r="O274" i="18"/>
  <c r="D274" i="18" s="1"/>
  <c r="O280" i="18"/>
  <c r="D280" i="18" s="1"/>
  <c r="O282" i="18"/>
  <c r="O77" i="18"/>
  <c r="O84" i="18"/>
  <c r="D91" i="18"/>
  <c r="O149" i="18"/>
  <c r="O160" i="18"/>
  <c r="O167" i="18"/>
  <c r="D167" i="18" s="1"/>
  <c r="O293" i="18"/>
  <c r="O259" i="18"/>
  <c r="O266" i="18"/>
  <c r="O14" i="18"/>
  <c r="D14" i="18" s="1"/>
  <c r="O285" i="18"/>
  <c r="O50" i="18"/>
  <c r="O58" i="18"/>
  <c r="O65" i="18"/>
  <c r="O152" i="18"/>
  <c r="O227" i="18"/>
  <c r="D227" i="18" s="1"/>
  <c r="O16" i="18"/>
  <c r="O284" i="18"/>
  <c r="O287" i="18"/>
  <c r="O37" i="18"/>
  <c r="O68" i="18"/>
  <c r="D100" i="18"/>
  <c r="O205" i="18"/>
  <c r="D205" i="18" s="1"/>
  <c r="O222" i="18"/>
  <c r="D222" i="18" s="1"/>
  <c r="O292" i="18"/>
  <c r="P292" i="18" s="1"/>
  <c r="O142" i="18"/>
  <c r="D142" i="18" s="1"/>
  <c r="O151" i="18"/>
  <c r="D151" i="18" s="1"/>
  <c r="O206" i="18"/>
  <c r="O215" i="18"/>
  <c r="D215" i="18" s="1"/>
  <c r="O150" i="18"/>
  <c r="O159" i="18"/>
  <c r="O214" i="18"/>
  <c r="O223" i="18"/>
  <c r="D223" i="18" s="1"/>
  <c r="O235" i="18"/>
  <c r="O251" i="18"/>
  <c r="O290" i="18"/>
  <c r="P290" i="18" s="1"/>
  <c r="AK372" i="17"/>
  <c r="AJ372" i="17"/>
  <c r="AI372" i="17"/>
  <c r="AH372" i="17"/>
  <c r="AG372" i="17"/>
  <c r="AK371" i="17"/>
  <c r="AJ371" i="17"/>
  <c r="AI371" i="17"/>
  <c r="AH371" i="17"/>
  <c r="AG371" i="17"/>
  <c r="AK370" i="17"/>
  <c r="AJ370" i="17"/>
  <c r="AI370" i="17"/>
  <c r="AH370" i="17"/>
  <c r="AG370" i="17"/>
  <c r="AK369" i="17"/>
  <c r="AJ369" i="17"/>
  <c r="AI369" i="17"/>
  <c r="AH369" i="17"/>
  <c r="AG369" i="17"/>
  <c r="AK368" i="17"/>
  <c r="AJ368" i="17"/>
  <c r="AI368" i="17"/>
  <c r="AH368" i="17"/>
  <c r="AG368" i="17"/>
  <c r="AK367" i="17"/>
  <c r="AJ367" i="17"/>
  <c r="AI367" i="17"/>
  <c r="AH367" i="17"/>
  <c r="AG367" i="17"/>
  <c r="AK366" i="17"/>
  <c r="AJ366" i="17"/>
  <c r="AI366" i="17"/>
  <c r="AH366" i="17"/>
  <c r="AG366" i="17"/>
  <c r="AK365" i="17"/>
  <c r="AJ365" i="17"/>
  <c r="AI365" i="17"/>
  <c r="AH365" i="17"/>
  <c r="AG365" i="17"/>
  <c r="AK364" i="17"/>
  <c r="AJ364" i="17"/>
  <c r="AI364" i="17"/>
  <c r="AH364" i="17"/>
  <c r="AG364" i="17"/>
  <c r="AK363" i="17"/>
  <c r="AJ363" i="17"/>
  <c r="AI363" i="17"/>
  <c r="AH363" i="17"/>
  <c r="AG363" i="17"/>
  <c r="AK362" i="17"/>
  <c r="AJ362" i="17"/>
  <c r="AI362" i="17"/>
  <c r="AH362" i="17"/>
  <c r="AG362" i="17"/>
  <c r="AK361" i="17"/>
  <c r="AJ361" i="17"/>
  <c r="AI361" i="17"/>
  <c r="AH361" i="17"/>
  <c r="AG361" i="17"/>
  <c r="AK360" i="17"/>
  <c r="AJ360" i="17"/>
  <c r="AI360" i="17"/>
  <c r="AH360" i="17"/>
  <c r="AG360" i="17"/>
  <c r="AK359" i="17"/>
  <c r="AJ359" i="17"/>
  <c r="AI359" i="17"/>
  <c r="AH359" i="17"/>
  <c r="AG359" i="17"/>
  <c r="AK358" i="17"/>
  <c r="AJ358" i="17"/>
  <c r="AI358" i="17"/>
  <c r="AH358" i="17"/>
  <c r="AG358" i="17"/>
  <c r="AK357" i="17"/>
  <c r="AJ357" i="17"/>
  <c r="AI357" i="17"/>
  <c r="AH357" i="17"/>
  <c r="AG357" i="17"/>
  <c r="AK356" i="17"/>
  <c r="AJ356" i="17"/>
  <c r="AI356" i="17"/>
  <c r="AH356" i="17"/>
  <c r="AG356" i="17"/>
  <c r="AK355" i="17"/>
  <c r="AJ355" i="17"/>
  <c r="AI355" i="17"/>
  <c r="AH355" i="17"/>
  <c r="AG355" i="17"/>
  <c r="AK354" i="17"/>
  <c r="AJ354" i="17"/>
  <c r="AI354" i="17"/>
  <c r="AH354" i="17"/>
  <c r="AG354" i="17"/>
  <c r="AK353" i="17"/>
  <c r="AJ353" i="17"/>
  <c r="AI353" i="17"/>
  <c r="AH353" i="17"/>
  <c r="AG353" i="17"/>
  <c r="AK349" i="17"/>
  <c r="AJ349" i="17"/>
  <c r="AI349" i="17"/>
  <c r="AH349" i="17"/>
  <c r="AG349" i="17"/>
  <c r="AK348" i="17"/>
  <c r="AJ348" i="17"/>
  <c r="AI348" i="17"/>
  <c r="AH348" i="17"/>
  <c r="AG348" i="17"/>
  <c r="AK345" i="17"/>
  <c r="AJ345" i="17"/>
  <c r="AI345" i="17"/>
  <c r="AH345" i="17"/>
  <c r="AG345" i="17"/>
  <c r="AK344" i="17"/>
  <c r="AJ344" i="17"/>
  <c r="AI344" i="17"/>
  <c r="AH344" i="17"/>
  <c r="AG344" i="17"/>
  <c r="AK341" i="17"/>
  <c r="AJ341" i="17"/>
  <c r="AI341" i="17"/>
  <c r="AH341" i="17"/>
  <c r="AG341" i="17"/>
  <c r="AK340" i="17"/>
  <c r="AJ340" i="17"/>
  <c r="AI340" i="17"/>
  <c r="AH340" i="17"/>
  <c r="AG340" i="17"/>
  <c r="AK339" i="17"/>
  <c r="AJ339" i="17"/>
  <c r="AI339" i="17"/>
  <c r="AH339" i="17"/>
  <c r="AG339" i="17"/>
  <c r="AK338" i="17"/>
  <c r="AJ338" i="17"/>
  <c r="AI338" i="17"/>
  <c r="AH338" i="17"/>
  <c r="AG338" i="17"/>
  <c r="AK336" i="17"/>
  <c r="AJ336" i="17"/>
  <c r="AI336" i="17"/>
  <c r="AH336" i="17"/>
  <c r="AG336" i="17"/>
  <c r="AK335" i="17"/>
  <c r="AJ335" i="17"/>
  <c r="AI335" i="17"/>
  <c r="AH335" i="17"/>
  <c r="AG335" i="17"/>
  <c r="AK332" i="17"/>
  <c r="AJ332" i="17"/>
  <c r="AI332" i="17"/>
  <c r="AH332" i="17"/>
  <c r="AG332" i="17"/>
  <c r="AK331" i="17"/>
  <c r="AJ331" i="17"/>
  <c r="AI331" i="17"/>
  <c r="AH331" i="17"/>
  <c r="AG331" i="17"/>
  <c r="AK330" i="17"/>
  <c r="AJ330" i="17"/>
  <c r="AI330" i="17"/>
  <c r="AH330" i="17"/>
  <c r="AG330" i="17"/>
  <c r="AK329" i="17"/>
  <c r="AJ329" i="17"/>
  <c r="AI329" i="17"/>
  <c r="AH329" i="17"/>
  <c r="AG329" i="17"/>
  <c r="AK328" i="17"/>
  <c r="AJ328" i="17"/>
  <c r="AI328" i="17"/>
  <c r="AH328" i="17"/>
  <c r="AG328" i="17"/>
  <c r="AK327" i="17"/>
  <c r="AJ327" i="17"/>
  <c r="AI327" i="17"/>
  <c r="AH327" i="17"/>
  <c r="AG327" i="17"/>
  <c r="AK326" i="17"/>
  <c r="AJ326" i="17"/>
  <c r="AI326" i="17"/>
  <c r="AH326" i="17"/>
  <c r="AG326" i="17"/>
  <c r="AK321" i="17"/>
  <c r="AJ321" i="17"/>
  <c r="AI321" i="17"/>
  <c r="AH321" i="17"/>
  <c r="AG321" i="17"/>
  <c r="AK320" i="17"/>
  <c r="AJ320" i="17"/>
  <c r="AI320" i="17"/>
  <c r="AH320" i="17"/>
  <c r="AG320" i="17"/>
  <c r="AK319" i="17"/>
  <c r="AJ319" i="17"/>
  <c r="AI319" i="17"/>
  <c r="AH319" i="17"/>
  <c r="AG319" i="17"/>
  <c r="AK318" i="17"/>
  <c r="AJ318" i="17"/>
  <c r="AI318" i="17"/>
  <c r="AH318" i="17"/>
  <c r="AG318" i="17"/>
  <c r="AK317" i="17"/>
  <c r="AJ317" i="17"/>
  <c r="AI317" i="17"/>
  <c r="AH317" i="17"/>
  <c r="AG317" i="17"/>
  <c r="AK316" i="17"/>
  <c r="AJ316" i="17"/>
  <c r="AI316" i="17"/>
  <c r="AH316" i="17"/>
  <c r="AG316" i="17"/>
  <c r="AK315" i="17"/>
  <c r="AJ315" i="17"/>
  <c r="AI315" i="17"/>
  <c r="AH315" i="17"/>
  <c r="AG315" i="17"/>
  <c r="AK314" i="17"/>
  <c r="AJ314" i="17"/>
  <c r="AI314" i="17"/>
  <c r="AH314" i="17"/>
  <c r="AG314" i="17"/>
  <c r="AK313" i="17"/>
  <c r="AJ313" i="17"/>
  <c r="AI313" i="17"/>
  <c r="AH313" i="17"/>
  <c r="AG313" i="17"/>
  <c r="AK312" i="17"/>
  <c r="AJ312" i="17"/>
  <c r="AI312" i="17"/>
  <c r="AH312" i="17"/>
  <c r="AG312" i="17"/>
  <c r="AK311" i="17"/>
  <c r="AJ311" i="17"/>
  <c r="AI311" i="17"/>
  <c r="AH311" i="17"/>
  <c r="AG311" i="17"/>
  <c r="AK310" i="17"/>
  <c r="AJ310" i="17"/>
  <c r="AI310" i="17"/>
  <c r="AH310" i="17"/>
  <c r="AG310" i="17"/>
  <c r="AK309" i="17"/>
  <c r="AJ309" i="17"/>
  <c r="AI309" i="17"/>
  <c r="AH309" i="17"/>
  <c r="AG309" i="17"/>
  <c r="AK307" i="17"/>
  <c r="AJ307" i="17"/>
  <c r="AI307" i="17"/>
  <c r="AH307" i="17"/>
  <c r="AG307" i="17"/>
  <c r="AK306" i="17"/>
  <c r="AJ306" i="17"/>
  <c r="AI306" i="17"/>
  <c r="AH306" i="17"/>
  <c r="AG306" i="17"/>
  <c r="AK305" i="17"/>
  <c r="AJ305" i="17"/>
  <c r="AI305" i="17"/>
  <c r="AH305" i="17"/>
  <c r="AG305" i="17"/>
  <c r="AK304" i="17"/>
  <c r="AJ304" i="17"/>
  <c r="AI304" i="17"/>
  <c r="AH304" i="17"/>
  <c r="AG304" i="17"/>
  <c r="AK303" i="17"/>
  <c r="AJ303" i="17"/>
  <c r="AI303" i="17"/>
  <c r="AH303" i="17"/>
  <c r="AG303" i="17"/>
  <c r="AK302" i="17"/>
  <c r="AJ302" i="17"/>
  <c r="AI302" i="17"/>
  <c r="AH302" i="17"/>
  <c r="AG302" i="17"/>
  <c r="AK301" i="17"/>
  <c r="AJ301" i="17"/>
  <c r="AI301" i="17"/>
  <c r="AH301" i="17"/>
  <c r="AG301" i="17"/>
  <c r="AK300" i="17"/>
  <c r="AJ300" i="17"/>
  <c r="AI300" i="17"/>
  <c r="AH300" i="17"/>
  <c r="AG300" i="17"/>
  <c r="AK299" i="17"/>
  <c r="AJ299" i="17"/>
  <c r="AI299" i="17"/>
  <c r="AH299" i="17"/>
  <c r="AG299" i="17"/>
  <c r="AK298" i="17"/>
  <c r="AJ298" i="17"/>
  <c r="AI298" i="17"/>
  <c r="AH298" i="17"/>
  <c r="AG298" i="17"/>
  <c r="AK297" i="17"/>
  <c r="AJ297" i="17"/>
  <c r="AI297" i="17"/>
  <c r="AH297" i="17"/>
  <c r="AG297" i="17"/>
  <c r="AK296" i="17"/>
  <c r="AJ296" i="17"/>
  <c r="AI296" i="17"/>
  <c r="AH296" i="17"/>
  <c r="AG296" i="17"/>
  <c r="AK295" i="17"/>
  <c r="AJ295" i="17"/>
  <c r="AI295" i="17"/>
  <c r="AH295" i="17"/>
  <c r="AG295" i="17"/>
  <c r="AK294" i="17"/>
  <c r="AJ294" i="17"/>
  <c r="AI294" i="17"/>
  <c r="AH294" i="17"/>
  <c r="AG294" i="17"/>
  <c r="AK293" i="17"/>
  <c r="AJ293" i="17"/>
  <c r="AI293" i="17"/>
  <c r="AH293" i="17"/>
  <c r="AG293" i="17"/>
  <c r="AK291" i="17"/>
  <c r="AJ291" i="17"/>
  <c r="AI291" i="17"/>
  <c r="AH291" i="17"/>
  <c r="AG291" i="17"/>
  <c r="AK290" i="17"/>
  <c r="AJ290" i="17"/>
  <c r="AI290" i="17"/>
  <c r="AH290" i="17"/>
  <c r="AG290" i="17"/>
  <c r="AK289" i="17"/>
  <c r="AJ289" i="17"/>
  <c r="AI289" i="17"/>
  <c r="AH289" i="17"/>
  <c r="AG289" i="17"/>
  <c r="AK285" i="17"/>
  <c r="AJ285" i="17"/>
  <c r="AI285" i="17"/>
  <c r="AH285" i="17"/>
  <c r="AG285" i="17"/>
  <c r="AK284" i="17"/>
  <c r="AJ284" i="17"/>
  <c r="AI284" i="17"/>
  <c r="AH284" i="17"/>
  <c r="AG284" i="17"/>
  <c r="AK283" i="17"/>
  <c r="AJ283" i="17"/>
  <c r="AI283" i="17"/>
  <c r="AH283" i="17"/>
  <c r="AG283" i="17"/>
  <c r="AK282" i="17"/>
  <c r="AJ282" i="17"/>
  <c r="AI282" i="17"/>
  <c r="AH282" i="17"/>
  <c r="AG282" i="17"/>
  <c r="AK281" i="17"/>
  <c r="AJ281" i="17"/>
  <c r="AI281" i="17"/>
  <c r="AH281" i="17"/>
  <c r="AG281" i="17"/>
  <c r="AK280" i="17"/>
  <c r="AJ280" i="17"/>
  <c r="AI280" i="17"/>
  <c r="AH280" i="17"/>
  <c r="AG280" i="17"/>
  <c r="AK277" i="17"/>
  <c r="AJ277" i="17"/>
  <c r="AI277" i="17"/>
  <c r="AH277" i="17"/>
  <c r="AG277" i="17"/>
  <c r="AK275" i="17"/>
  <c r="AJ275" i="17"/>
  <c r="AI275" i="17"/>
  <c r="AH275" i="17"/>
  <c r="AG275" i="17"/>
  <c r="AK273" i="17"/>
  <c r="AJ273" i="17"/>
  <c r="AI273" i="17"/>
  <c r="AH273" i="17"/>
  <c r="AG273" i="17"/>
  <c r="AK270" i="17"/>
  <c r="AJ270" i="17"/>
  <c r="AI270" i="17"/>
  <c r="AH270" i="17"/>
  <c r="AG270" i="17"/>
  <c r="AK269" i="17"/>
  <c r="AJ269" i="17"/>
  <c r="AI269" i="17"/>
  <c r="AH269" i="17"/>
  <c r="AG269" i="17"/>
  <c r="AK268" i="17"/>
  <c r="AJ268" i="17"/>
  <c r="AI268" i="17"/>
  <c r="AH268" i="17"/>
  <c r="AG268" i="17"/>
  <c r="AK267" i="17"/>
  <c r="AJ267" i="17"/>
  <c r="AI267" i="17"/>
  <c r="AH267" i="17"/>
  <c r="AG267" i="17"/>
  <c r="AK266" i="17"/>
  <c r="AJ266" i="17"/>
  <c r="AI266" i="17"/>
  <c r="AH266" i="17"/>
  <c r="AG266" i="17"/>
  <c r="AK262" i="17"/>
  <c r="AJ262" i="17"/>
  <c r="AI262" i="17"/>
  <c r="AH262" i="17"/>
  <c r="AG262" i="17"/>
  <c r="AK259" i="17"/>
  <c r="AJ259" i="17"/>
  <c r="AI259" i="17"/>
  <c r="AH259" i="17"/>
  <c r="AG259" i="17"/>
  <c r="AK258" i="17"/>
  <c r="AJ258" i="17"/>
  <c r="AI258" i="17"/>
  <c r="AH258" i="17"/>
  <c r="AG258" i="17"/>
  <c r="AK257" i="17"/>
  <c r="AJ257" i="17"/>
  <c r="AI257" i="17"/>
  <c r="AH257" i="17"/>
  <c r="AG257" i="17"/>
  <c r="AK256" i="17"/>
  <c r="AJ256" i="17"/>
  <c r="AI256" i="17"/>
  <c r="AH256" i="17"/>
  <c r="AG256" i="17"/>
  <c r="AK255" i="17"/>
  <c r="AJ255" i="17"/>
  <c r="AI255" i="17"/>
  <c r="AH255" i="17"/>
  <c r="AG255" i="17"/>
  <c r="AK254" i="17"/>
  <c r="AJ254" i="17"/>
  <c r="AI254" i="17"/>
  <c r="AH254" i="17"/>
  <c r="AG254" i="17"/>
  <c r="AK251" i="17"/>
  <c r="AJ251" i="17"/>
  <c r="AI251" i="17"/>
  <c r="AH251" i="17"/>
  <c r="AG251" i="17"/>
  <c r="AK250" i="17"/>
  <c r="AJ250" i="17"/>
  <c r="AI250" i="17"/>
  <c r="AH250" i="17"/>
  <c r="AG250" i="17"/>
  <c r="AK249" i="17"/>
  <c r="AJ249" i="17"/>
  <c r="AI249" i="17"/>
  <c r="AH249" i="17"/>
  <c r="AG249" i="17"/>
  <c r="AK248" i="17"/>
  <c r="AJ248" i="17"/>
  <c r="AI248" i="17"/>
  <c r="AH248" i="17"/>
  <c r="AG248" i="17"/>
  <c r="AK237" i="17"/>
  <c r="AJ237" i="17"/>
  <c r="AI237" i="17"/>
  <c r="AH237" i="17"/>
  <c r="AG237" i="17"/>
  <c r="AK236" i="17"/>
  <c r="AJ236" i="17"/>
  <c r="AI236" i="17"/>
  <c r="AH236" i="17"/>
  <c r="AG236" i="17"/>
  <c r="AK235" i="17"/>
  <c r="AJ235" i="17"/>
  <c r="AI235" i="17"/>
  <c r="AH235" i="17"/>
  <c r="AG235" i="17"/>
  <c r="AK234" i="17"/>
  <c r="AJ234" i="17"/>
  <c r="AI234" i="17"/>
  <c r="AH234" i="17"/>
  <c r="AG234" i="17"/>
  <c r="AK233" i="17"/>
  <c r="AJ233" i="17"/>
  <c r="AI233" i="17"/>
  <c r="AH233" i="17"/>
  <c r="AG233" i="17"/>
  <c r="AK232" i="17"/>
  <c r="AJ232" i="17"/>
  <c r="AI232" i="17"/>
  <c r="AH232" i="17"/>
  <c r="AG232" i="17"/>
  <c r="AK231" i="17"/>
  <c r="AJ231" i="17"/>
  <c r="AI231" i="17"/>
  <c r="AH231" i="17"/>
  <c r="AG231" i="17"/>
  <c r="AK230" i="17"/>
  <c r="AJ230" i="17"/>
  <c r="AI230" i="17"/>
  <c r="AH230" i="17"/>
  <c r="AG230" i="17"/>
  <c r="AK227" i="17"/>
  <c r="AJ227" i="17"/>
  <c r="AI227" i="17"/>
  <c r="AH227" i="17"/>
  <c r="AG227" i="17"/>
  <c r="AK224" i="17"/>
  <c r="AJ224" i="17"/>
  <c r="AI224" i="17"/>
  <c r="AH224" i="17"/>
  <c r="AG224" i="17"/>
  <c r="AK223" i="17"/>
  <c r="AJ223" i="17"/>
  <c r="AI223" i="17"/>
  <c r="AH223" i="17"/>
  <c r="AG223" i="17"/>
  <c r="AK222" i="17"/>
  <c r="AJ222" i="17"/>
  <c r="AI222" i="17"/>
  <c r="AH222" i="17"/>
  <c r="AG222" i="17"/>
  <c r="AK221" i="17"/>
  <c r="AJ221" i="17"/>
  <c r="AI221" i="17"/>
  <c r="AH221" i="17"/>
  <c r="AG221" i="17"/>
  <c r="AK220" i="17"/>
  <c r="AJ220" i="17"/>
  <c r="AI220" i="17"/>
  <c r="AH220" i="17"/>
  <c r="AG220" i="17"/>
  <c r="AK219" i="17"/>
  <c r="AJ219" i="17"/>
  <c r="AI219" i="17"/>
  <c r="AH219" i="17"/>
  <c r="AG219" i="17"/>
  <c r="AK218" i="17"/>
  <c r="AJ218" i="17"/>
  <c r="AI218" i="17"/>
  <c r="AH218" i="17"/>
  <c r="AG218" i="17"/>
  <c r="AK217" i="17"/>
  <c r="AJ217" i="17"/>
  <c r="AI217" i="17"/>
  <c r="AH217" i="17"/>
  <c r="AG217" i="17"/>
  <c r="AK216" i="17"/>
  <c r="AJ216" i="17"/>
  <c r="AI216" i="17"/>
  <c r="AH216" i="17"/>
  <c r="AG216" i="17"/>
  <c r="AK215" i="17"/>
  <c r="AJ215" i="17"/>
  <c r="AI215" i="17"/>
  <c r="AH215" i="17"/>
  <c r="AG215" i="17"/>
  <c r="AK214" i="17"/>
  <c r="AJ214" i="17"/>
  <c r="AI214" i="17"/>
  <c r="AH214" i="17"/>
  <c r="AG214" i="17"/>
  <c r="AK213" i="17"/>
  <c r="AJ213" i="17"/>
  <c r="AI213" i="17"/>
  <c r="AH213" i="17"/>
  <c r="AG213" i="17"/>
  <c r="AK212" i="17"/>
  <c r="AJ212" i="17"/>
  <c r="AI212" i="17"/>
  <c r="AH212" i="17"/>
  <c r="AG212" i="17"/>
  <c r="AK211" i="17"/>
  <c r="AJ211" i="17"/>
  <c r="AI211" i="17"/>
  <c r="AH211" i="17"/>
  <c r="AG211" i="17"/>
  <c r="AK210" i="17"/>
  <c r="AJ210" i="17"/>
  <c r="AI210" i="17"/>
  <c r="AH210" i="17"/>
  <c r="AG210" i="17"/>
  <c r="AK209" i="17"/>
  <c r="AJ209" i="17"/>
  <c r="AI209" i="17"/>
  <c r="AH209" i="17"/>
  <c r="AG209" i="17"/>
  <c r="AK208" i="17"/>
  <c r="AJ208" i="17"/>
  <c r="AI208" i="17"/>
  <c r="AH208" i="17"/>
  <c r="AG208" i="17"/>
  <c r="AK207" i="17"/>
  <c r="AJ207" i="17"/>
  <c r="AI207" i="17"/>
  <c r="AH207" i="17"/>
  <c r="AG207" i="17"/>
  <c r="AK206" i="17"/>
  <c r="AJ206" i="17"/>
  <c r="AI206" i="17"/>
  <c r="AH206" i="17"/>
  <c r="AG206" i="17"/>
  <c r="AK205" i="17"/>
  <c r="AJ205" i="17"/>
  <c r="AI205" i="17"/>
  <c r="AH205" i="17"/>
  <c r="AG205" i="17"/>
  <c r="M305" i="18"/>
  <c r="N305" i="18" s="1"/>
  <c r="AK203" i="17"/>
  <c r="AJ203" i="17"/>
  <c r="AI203" i="17"/>
  <c r="AH203" i="17"/>
  <c r="AG203" i="17"/>
  <c r="AK201" i="17"/>
  <c r="AJ201" i="17"/>
  <c r="AI201" i="17"/>
  <c r="AH201" i="17"/>
  <c r="AG201" i="17"/>
  <c r="AK200" i="17"/>
  <c r="AJ200" i="17"/>
  <c r="AI200" i="17"/>
  <c r="AH200" i="17"/>
  <c r="AG200" i="17"/>
  <c r="AK199" i="17"/>
  <c r="AJ199" i="17"/>
  <c r="AI199" i="17"/>
  <c r="AH199" i="17"/>
  <c r="AG199" i="17"/>
  <c r="AK195" i="17"/>
  <c r="AJ195" i="17"/>
  <c r="AI195" i="17"/>
  <c r="AH195" i="17"/>
  <c r="AG195" i="17"/>
  <c r="AK193" i="17"/>
  <c r="AJ193" i="17"/>
  <c r="AI193" i="17"/>
  <c r="AH193" i="17"/>
  <c r="AG193" i="17"/>
  <c r="AK192" i="17"/>
  <c r="AJ192" i="17"/>
  <c r="AI192" i="17"/>
  <c r="AH192" i="17"/>
  <c r="AG192" i="17"/>
  <c r="AK191" i="17"/>
  <c r="AJ191" i="17"/>
  <c r="AI191" i="17"/>
  <c r="AH191" i="17"/>
  <c r="AG191" i="17"/>
  <c r="AK190" i="17"/>
  <c r="AJ190" i="17"/>
  <c r="AI190" i="17"/>
  <c r="AH190" i="17"/>
  <c r="AG190" i="17"/>
  <c r="AK189" i="17"/>
  <c r="AJ189" i="17"/>
  <c r="AI189" i="17"/>
  <c r="AH189" i="17"/>
  <c r="AG189" i="17"/>
  <c r="AK188" i="17"/>
  <c r="AJ188" i="17"/>
  <c r="AI188" i="17"/>
  <c r="AH188" i="17"/>
  <c r="AG188" i="17"/>
  <c r="AK187" i="17"/>
  <c r="AJ187" i="17"/>
  <c r="AI187" i="17"/>
  <c r="AH187" i="17"/>
  <c r="AG187" i="17"/>
  <c r="AK186" i="17"/>
  <c r="AJ186" i="17"/>
  <c r="AI186" i="17"/>
  <c r="AH186" i="17"/>
  <c r="AG186" i="17"/>
  <c r="AK183" i="17"/>
  <c r="AJ183" i="17"/>
  <c r="AI183" i="17"/>
  <c r="AH183" i="17"/>
  <c r="AG183" i="17"/>
  <c r="AK182" i="17"/>
  <c r="AJ182" i="17"/>
  <c r="AI182" i="17"/>
  <c r="AH182" i="17"/>
  <c r="AG182" i="17"/>
  <c r="AK180" i="17"/>
  <c r="AJ180" i="17"/>
  <c r="AI180" i="17"/>
  <c r="AH180" i="17"/>
  <c r="AG180" i="17"/>
  <c r="AK179" i="17"/>
  <c r="AJ179" i="17"/>
  <c r="AI179" i="17"/>
  <c r="AH179" i="17"/>
  <c r="AG179" i="17"/>
  <c r="AK173" i="17"/>
  <c r="AJ173" i="17"/>
  <c r="AI173" i="17"/>
  <c r="AH173" i="17"/>
  <c r="AG173" i="17"/>
  <c r="AK172" i="17"/>
  <c r="AJ172" i="17"/>
  <c r="AI172" i="17"/>
  <c r="AH172" i="17"/>
  <c r="AG172" i="17"/>
  <c r="AK171" i="17"/>
  <c r="AJ171" i="17"/>
  <c r="AI171" i="17"/>
  <c r="AH171" i="17"/>
  <c r="AG171" i="17"/>
  <c r="AK170" i="17"/>
  <c r="AJ170" i="17"/>
  <c r="AI170" i="17"/>
  <c r="AH170" i="17"/>
  <c r="AG170" i="17"/>
  <c r="AK169" i="17"/>
  <c r="AJ169" i="17"/>
  <c r="AI169" i="17"/>
  <c r="AH169" i="17"/>
  <c r="AG169" i="17"/>
  <c r="AK168" i="17"/>
  <c r="AJ168" i="17"/>
  <c r="AI168" i="17"/>
  <c r="AH168" i="17"/>
  <c r="AG168" i="17"/>
  <c r="AK167" i="17"/>
  <c r="AJ167" i="17"/>
  <c r="AI167" i="17"/>
  <c r="AH167" i="17"/>
  <c r="AG167" i="17"/>
  <c r="AK164" i="17"/>
  <c r="AJ164" i="17"/>
  <c r="AI164" i="17"/>
  <c r="AH164" i="17"/>
  <c r="AG164" i="17"/>
  <c r="AK161" i="17"/>
  <c r="AJ161" i="17"/>
  <c r="AI161" i="17"/>
  <c r="AH161" i="17"/>
  <c r="AG161" i="17"/>
  <c r="AK160" i="17"/>
  <c r="AJ160" i="17"/>
  <c r="AI160" i="17"/>
  <c r="AH160" i="17"/>
  <c r="AG160" i="17"/>
  <c r="AK156" i="17"/>
  <c r="AJ156" i="17"/>
  <c r="AI156" i="17"/>
  <c r="AH156" i="17"/>
  <c r="AG156" i="17"/>
  <c r="AK155" i="17"/>
  <c r="AJ155" i="17"/>
  <c r="AI155" i="17"/>
  <c r="AH155" i="17"/>
  <c r="AG155" i="17"/>
  <c r="AK154" i="17"/>
  <c r="AJ154" i="17"/>
  <c r="AI154" i="17"/>
  <c r="AH154" i="17"/>
  <c r="AG154" i="17"/>
  <c r="AK153" i="17"/>
  <c r="AJ153" i="17"/>
  <c r="AI153" i="17"/>
  <c r="AH153" i="17"/>
  <c r="AG153" i="17"/>
  <c r="AK150" i="17"/>
  <c r="AJ150" i="17"/>
  <c r="AI150" i="17"/>
  <c r="AH150" i="17"/>
  <c r="AG150" i="17"/>
  <c r="AK149" i="17"/>
  <c r="AJ149" i="17"/>
  <c r="AI149" i="17"/>
  <c r="AH149" i="17"/>
  <c r="AG149" i="17"/>
  <c r="AK146" i="17"/>
  <c r="AJ146" i="17"/>
  <c r="AI146" i="17"/>
  <c r="AH146" i="17"/>
  <c r="AG146" i="17"/>
  <c r="AK145" i="17"/>
  <c r="AJ145" i="17"/>
  <c r="AI145" i="17"/>
  <c r="AH145" i="17"/>
  <c r="AG145" i="17"/>
  <c r="AK144" i="17"/>
  <c r="AJ144" i="17"/>
  <c r="AI144" i="17"/>
  <c r="AH144" i="17"/>
  <c r="AG144" i="17"/>
  <c r="AK143" i="17"/>
  <c r="AJ143" i="17"/>
  <c r="AI143" i="17"/>
  <c r="AH143" i="17"/>
  <c r="AG143" i="17"/>
  <c r="AK142" i="17"/>
  <c r="AJ142" i="17"/>
  <c r="AI142" i="17"/>
  <c r="AH142" i="17"/>
  <c r="AG142" i="17"/>
  <c r="AK141" i="17"/>
  <c r="AJ141" i="17"/>
  <c r="AI141" i="17"/>
  <c r="AH141" i="17"/>
  <c r="AG141" i="17"/>
  <c r="AK140" i="17"/>
  <c r="AJ140" i="17"/>
  <c r="AI140" i="17"/>
  <c r="AH140" i="17"/>
  <c r="AG140" i="17"/>
  <c r="AK139" i="17"/>
  <c r="AJ139" i="17"/>
  <c r="AI139" i="17"/>
  <c r="AH139" i="17"/>
  <c r="AG139" i="17"/>
  <c r="AK138" i="17"/>
  <c r="AJ138" i="17"/>
  <c r="AI138" i="17"/>
  <c r="AH138" i="17"/>
  <c r="AG138" i="17"/>
  <c r="AK137" i="17"/>
  <c r="AJ137" i="17"/>
  <c r="AI137" i="17"/>
  <c r="AH137" i="17"/>
  <c r="AG137" i="17"/>
  <c r="AK136" i="17"/>
  <c r="AJ136" i="17"/>
  <c r="AI136" i="17"/>
  <c r="AH136" i="17"/>
  <c r="AG136" i="17"/>
  <c r="AK135" i="17"/>
  <c r="AJ135" i="17"/>
  <c r="AI135" i="17"/>
  <c r="AH135" i="17"/>
  <c r="AG135" i="17"/>
  <c r="AK134" i="17"/>
  <c r="AJ134" i="17"/>
  <c r="AI134" i="17"/>
  <c r="AH134" i="17"/>
  <c r="AG134" i="17"/>
  <c r="AK133" i="17"/>
  <c r="AJ133" i="17"/>
  <c r="AI133" i="17"/>
  <c r="AH133" i="17"/>
  <c r="AG133" i="17"/>
  <c r="AK131" i="17"/>
  <c r="AJ131" i="17"/>
  <c r="AI131" i="17"/>
  <c r="AH131" i="17"/>
  <c r="AG131" i="17"/>
  <c r="AK130" i="17"/>
  <c r="AJ130" i="17"/>
  <c r="AI130" i="17"/>
  <c r="AH130" i="17"/>
  <c r="AG130" i="17"/>
  <c r="AK129" i="17"/>
  <c r="AJ129" i="17"/>
  <c r="AI129" i="17"/>
  <c r="AH129" i="17"/>
  <c r="AG129" i="17"/>
  <c r="AK128" i="17"/>
  <c r="AJ128" i="17"/>
  <c r="AI128" i="17"/>
  <c r="AH128" i="17"/>
  <c r="AG128" i="17"/>
  <c r="AK127" i="17"/>
  <c r="AJ127" i="17"/>
  <c r="AI127" i="17"/>
  <c r="AH127" i="17"/>
  <c r="AG127" i="17"/>
  <c r="AK126" i="17"/>
  <c r="AJ126" i="17"/>
  <c r="AI126" i="17"/>
  <c r="AH126" i="17"/>
  <c r="AG126" i="17"/>
  <c r="AK123" i="17"/>
  <c r="AJ123" i="17"/>
  <c r="AI123" i="17"/>
  <c r="AH123" i="17"/>
  <c r="AG123" i="17"/>
  <c r="AK122" i="17"/>
  <c r="AJ122" i="17"/>
  <c r="AI122" i="17"/>
  <c r="AH122" i="17"/>
  <c r="AG122" i="17"/>
  <c r="AK121" i="17"/>
  <c r="AJ121" i="17"/>
  <c r="AI121" i="17"/>
  <c r="AH121" i="17"/>
  <c r="AG121" i="17"/>
  <c r="AK120" i="17"/>
  <c r="AJ120" i="17"/>
  <c r="AI120" i="17"/>
  <c r="AH120" i="17"/>
  <c r="AG120" i="17"/>
  <c r="AK118" i="17"/>
  <c r="AJ118" i="17"/>
  <c r="AI118" i="17"/>
  <c r="AH118" i="17"/>
  <c r="AG118" i="17"/>
  <c r="AK117" i="17"/>
  <c r="AJ117" i="17"/>
  <c r="AI117" i="17"/>
  <c r="AH117" i="17"/>
  <c r="AG117" i="17"/>
  <c r="AK114" i="17"/>
  <c r="AJ114" i="17"/>
  <c r="AI114" i="17"/>
  <c r="AH114" i="17"/>
  <c r="AG114" i="17"/>
  <c r="AK113" i="17"/>
  <c r="AJ113" i="17"/>
  <c r="AI113" i="17"/>
  <c r="AH113" i="17"/>
  <c r="AG113" i="17"/>
  <c r="AK105" i="17"/>
  <c r="AJ105" i="17"/>
  <c r="AI105" i="17"/>
  <c r="AH105" i="17"/>
  <c r="AG105" i="17"/>
  <c r="AK104" i="17"/>
  <c r="AJ104" i="17"/>
  <c r="AI104" i="17"/>
  <c r="AH104" i="17"/>
  <c r="AG104" i="17"/>
  <c r="AK103" i="17"/>
  <c r="AJ103" i="17"/>
  <c r="AI103" i="17"/>
  <c r="AH103" i="17"/>
  <c r="AG103" i="17"/>
  <c r="AK100" i="17"/>
  <c r="AJ100" i="17"/>
  <c r="AI100" i="17"/>
  <c r="AH100" i="17"/>
  <c r="AG100" i="17"/>
  <c r="AK99" i="17"/>
  <c r="AJ99" i="17"/>
  <c r="AI99" i="17"/>
  <c r="AH99" i="17"/>
  <c r="AG99" i="17"/>
  <c r="AK98" i="17"/>
  <c r="AJ98" i="17"/>
  <c r="AI98" i="17"/>
  <c r="AH98" i="17"/>
  <c r="AG98" i="17"/>
  <c r="AK97" i="17"/>
  <c r="AJ97" i="17"/>
  <c r="AI97" i="17"/>
  <c r="AH97" i="17"/>
  <c r="AG97" i="17"/>
  <c r="AK96" i="17"/>
  <c r="AJ96" i="17"/>
  <c r="AI96" i="17"/>
  <c r="AH96" i="17"/>
  <c r="AG96" i="17"/>
  <c r="AK95" i="17"/>
  <c r="AJ95" i="17"/>
  <c r="AI95" i="17"/>
  <c r="AH95" i="17"/>
  <c r="AG95" i="17"/>
  <c r="AK94" i="17"/>
  <c r="AJ94" i="17"/>
  <c r="AI94" i="17"/>
  <c r="AH94" i="17"/>
  <c r="AG94" i="17"/>
  <c r="AK93" i="17"/>
  <c r="AJ93" i="17"/>
  <c r="AI93" i="17"/>
  <c r="AH93" i="17"/>
  <c r="AG93" i="17"/>
  <c r="AK92" i="17"/>
  <c r="AJ92" i="17"/>
  <c r="AI92" i="17"/>
  <c r="AH92" i="17"/>
  <c r="AG92" i="17"/>
  <c r="AK91" i="17"/>
  <c r="AJ91" i="17"/>
  <c r="AI91" i="17"/>
  <c r="AH91" i="17"/>
  <c r="AG91" i="17"/>
  <c r="AK90" i="17"/>
  <c r="AJ90" i="17"/>
  <c r="AI90" i="17"/>
  <c r="AH90" i="17"/>
  <c r="AG90" i="17"/>
  <c r="AK89" i="17"/>
  <c r="AJ89" i="17"/>
  <c r="AI89" i="17"/>
  <c r="AH89" i="17"/>
  <c r="AG89" i="17"/>
  <c r="AK88" i="17"/>
  <c r="AJ88" i="17"/>
  <c r="AI88" i="17"/>
  <c r="AH88" i="17"/>
  <c r="AG88" i="17"/>
  <c r="AK86" i="17"/>
  <c r="AJ86" i="17"/>
  <c r="AI86" i="17"/>
  <c r="AH86" i="17"/>
  <c r="AG86" i="17"/>
  <c r="AK85" i="17"/>
  <c r="AJ85" i="17"/>
  <c r="AI85" i="17"/>
  <c r="AH85" i="17"/>
  <c r="AG85" i="17"/>
  <c r="AK84" i="17"/>
  <c r="AJ84" i="17"/>
  <c r="AI84" i="17"/>
  <c r="AH84" i="17"/>
  <c r="AG84" i="17"/>
  <c r="AK82" i="17"/>
  <c r="AJ82" i="17"/>
  <c r="AI82" i="17"/>
  <c r="AH82" i="17"/>
  <c r="AG82" i="17"/>
  <c r="AK81" i="17"/>
  <c r="AJ81" i="17"/>
  <c r="AI81" i="17"/>
  <c r="AH81" i="17"/>
  <c r="AG81" i="17"/>
  <c r="AK80" i="17"/>
  <c r="AJ80" i="17"/>
  <c r="AI80" i="17"/>
  <c r="AH80" i="17"/>
  <c r="AG80" i="17"/>
  <c r="AK79" i="17"/>
  <c r="AJ79" i="17"/>
  <c r="AI79" i="17"/>
  <c r="AH79" i="17"/>
  <c r="AG79" i="17"/>
  <c r="AK78" i="17"/>
  <c r="AJ78" i="17"/>
  <c r="AI78" i="17"/>
  <c r="AH78" i="17"/>
  <c r="AG78" i="17"/>
  <c r="AK77" i="17"/>
  <c r="AJ77" i="17"/>
  <c r="AI77" i="17"/>
  <c r="AH77" i="17"/>
  <c r="AG77" i="17"/>
  <c r="AK76" i="17"/>
  <c r="AJ76" i="17"/>
  <c r="AI76" i="17"/>
  <c r="AH76" i="17"/>
  <c r="AG76" i="17"/>
  <c r="AK70" i="17"/>
  <c r="AJ70" i="17"/>
  <c r="AI70" i="17"/>
  <c r="AH70" i="17"/>
  <c r="AG70" i="17"/>
  <c r="AK23" i="17"/>
  <c r="AJ23" i="17"/>
  <c r="AI23" i="17"/>
  <c r="AH23" i="17"/>
  <c r="AG23" i="17"/>
  <c r="AK22" i="17"/>
  <c r="AJ22" i="17"/>
  <c r="AI22" i="17"/>
  <c r="AH22" i="17"/>
  <c r="AG22" i="17"/>
  <c r="AK21" i="17"/>
  <c r="AJ21" i="17"/>
  <c r="AI21" i="17"/>
  <c r="AH21" i="17"/>
  <c r="AG21" i="17"/>
  <c r="AK20" i="17"/>
  <c r="AJ20" i="17"/>
  <c r="AI20" i="17"/>
  <c r="AH20" i="17"/>
  <c r="AG20" i="17"/>
  <c r="AK17" i="17"/>
  <c r="AJ17" i="17"/>
  <c r="AI17" i="17"/>
  <c r="AH17" i="17"/>
  <c r="AG17" i="17"/>
  <c r="AK16" i="17"/>
  <c r="AJ16" i="17"/>
  <c r="AI16" i="17"/>
  <c r="AH16" i="17"/>
  <c r="AG16" i="17"/>
  <c r="AK15" i="17"/>
  <c r="AJ15" i="17"/>
  <c r="AI15" i="17"/>
  <c r="AH15" i="17"/>
  <c r="AG15" i="17"/>
  <c r="AK14" i="17"/>
  <c r="AJ14" i="17"/>
  <c r="AI14" i="17"/>
  <c r="AH14" i="17"/>
  <c r="AG14" i="17"/>
  <c r="AK13" i="17"/>
  <c r="AJ13" i="17"/>
  <c r="AI13" i="17"/>
  <c r="AH13" i="17"/>
  <c r="AG13" i="17"/>
  <c r="AK12" i="17"/>
  <c r="AJ12" i="17"/>
  <c r="AI12" i="17"/>
  <c r="AH12" i="17"/>
  <c r="AG12" i="17"/>
  <c r="AK7" i="17"/>
  <c r="AJ7" i="17"/>
  <c r="AI7" i="17"/>
  <c r="AH7" i="17"/>
  <c r="AG7" i="17"/>
  <c r="AK6" i="17"/>
  <c r="AJ6" i="17"/>
  <c r="AI6" i="17"/>
  <c r="AH6" i="17"/>
  <c r="AG6" i="17"/>
  <c r="AK4" i="17"/>
  <c r="AJ4" i="17"/>
  <c r="AI4" i="17"/>
  <c r="AH4" i="17"/>
  <c r="AG4" i="17"/>
  <c r="AK3" i="17"/>
  <c r="AJ3" i="17"/>
  <c r="AI3" i="17"/>
  <c r="AH3" i="17"/>
  <c r="AG3" i="17"/>
  <c r="AK2" i="17"/>
  <c r="AJ2" i="17"/>
  <c r="AI2" i="17"/>
  <c r="AH2" i="17"/>
  <c r="AG2" i="17"/>
  <c r="AC372" i="17"/>
  <c r="AB372" i="17"/>
  <c r="AA372" i="17"/>
  <c r="AC371" i="17"/>
  <c r="AB371" i="17"/>
  <c r="AA371" i="17"/>
  <c r="AC370" i="17"/>
  <c r="AB370" i="17"/>
  <c r="AA370" i="17"/>
  <c r="AC369" i="17"/>
  <c r="AB369" i="17"/>
  <c r="AA369" i="17"/>
  <c r="AC368" i="17"/>
  <c r="AB368" i="17"/>
  <c r="AA368" i="17"/>
  <c r="AC367" i="17"/>
  <c r="AB367" i="17"/>
  <c r="AA367" i="17"/>
  <c r="AC366" i="17"/>
  <c r="AB366" i="17"/>
  <c r="AA366" i="17"/>
  <c r="AC365" i="17"/>
  <c r="AB365" i="17"/>
  <c r="AA365" i="17"/>
  <c r="AC364" i="17"/>
  <c r="AB364" i="17"/>
  <c r="AA364" i="17"/>
  <c r="AC363" i="17"/>
  <c r="AB363" i="17"/>
  <c r="AA363" i="17"/>
  <c r="AC362" i="17"/>
  <c r="AB362" i="17"/>
  <c r="AA362" i="17"/>
  <c r="AC361" i="17"/>
  <c r="AB361" i="17"/>
  <c r="AA361" i="17"/>
  <c r="AC360" i="17"/>
  <c r="AB360" i="17"/>
  <c r="AA360" i="17"/>
  <c r="AC359" i="17"/>
  <c r="AB359" i="17"/>
  <c r="AA359" i="17"/>
  <c r="AC358" i="17"/>
  <c r="AB358" i="17"/>
  <c r="AA358" i="17"/>
  <c r="AC357" i="17"/>
  <c r="AB357" i="17"/>
  <c r="AA357" i="17"/>
  <c r="AC356" i="17"/>
  <c r="AB356" i="17"/>
  <c r="AA356" i="17"/>
  <c r="AC355" i="17"/>
  <c r="AB355" i="17"/>
  <c r="AA355" i="17"/>
  <c r="AC354" i="17"/>
  <c r="AB354" i="17"/>
  <c r="AA354" i="17"/>
  <c r="AC353" i="17"/>
  <c r="AB353" i="17"/>
  <c r="AA353" i="17"/>
  <c r="AC349" i="17"/>
  <c r="AB349" i="17"/>
  <c r="AA349" i="17"/>
  <c r="AC348" i="17"/>
  <c r="AB348" i="17"/>
  <c r="AA348" i="17"/>
  <c r="AC345" i="17"/>
  <c r="AB345" i="17"/>
  <c r="AA345" i="17"/>
  <c r="AC344" i="17"/>
  <c r="AB344" i="17"/>
  <c r="AA344" i="17"/>
  <c r="AC341" i="17"/>
  <c r="AB341" i="17"/>
  <c r="AA341" i="17"/>
  <c r="AC340" i="17"/>
  <c r="AB340" i="17"/>
  <c r="AA340" i="17"/>
  <c r="AC339" i="17"/>
  <c r="AB339" i="17"/>
  <c r="AA339" i="17"/>
  <c r="AC338" i="17"/>
  <c r="AB338" i="17"/>
  <c r="AA338" i="17"/>
  <c r="AC336" i="17"/>
  <c r="AB336" i="17"/>
  <c r="AA336" i="17"/>
  <c r="AC335" i="17"/>
  <c r="AB335" i="17"/>
  <c r="AA335" i="17"/>
  <c r="AC332" i="17"/>
  <c r="AB332" i="17"/>
  <c r="AA332" i="17"/>
  <c r="AC331" i="17"/>
  <c r="AB331" i="17"/>
  <c r="AA331" i="17"/>
  <c r="AC330" i="17"/>
  <c r="AB330" i="17"/>
  <c r="AA330" i="17"/>
  <c r="AC329" i="17"/>
  <c r="AB329" i="17"/>
  <c r="AA329" i="17"/>
  <c r="AC328" i="17"/>
  <c r="AB328" i="17"/>
  <c r="AA328" i="17"/>
  <c r="AC327" i="17"/>
  <c r="AB327" i="17"/>
  <c r="AA327" i="17"/>
  <c r="AC326" i="17"/>
  <c r="AB326" i="17"/>
  <c r="AA326" i="17"/>
  <c r="AC321" i="17"/>
  <c r="AB321" i="17"/>
  <c r="AA321" i="17"/>
  <c r="AC320" i="17"/>
  <c r="AB320" i="17"/>
  <c r="AA320" i="17"/>
  <c r="AC319" i="17"/>
  <c r="AB319" i="17"/>
  <c r="AA319" i="17"/>
  <c r="AC318" i="17"/>
  <c r="AB318" i="17"/>
  <c r="AA318" i="17"/>
  <c r="AC317" i="17"/>
  <c r="AB317" i="17"/>
  <c r="AA317" i="17"/>
  <c r="AC316" i="17"/>
  <c r="AB316" i="17"/>
  <c r="AA316" i="17"/>
  <c r="AC315" i="17"/>
  <c r="AB315" i="17"/>
  <c r="AA315" i="17"/>
  <c r="AC314" i="17"/>
  <c r="AB314" i="17"/>
  <c r="AA314" i="17"/>
  <c r="AC313" i="17"/>
  <c r="AB313" i="17"/>
  <c r="AA313" i="17"/>
  <c r="AC312" i="17"/>
  <c r="AB312" i="17"/>
  <c r="AA312" i="17"/>
  <c r="AC311" i="17"/>
  <c r="AB311" i="17"/>
  <c r="AA311" i="17"/>
  <c r="AC310" i="17"/>
  <c r="AB310" i="17"/>
  <c r="AA310" i="17"/>
  <c r="AC309" i="17"/>
  <c r="AB309" i="17"/>
  <c r="AA309" i="17"/>
  <c r="AC307" i="17"/>
  <c r="AB307" i="17"/>
  <c r="AA307" i="17"/>
  <c r="AC306" i="17"/>
  <c r="AB306" i="17"/>
  <c r="AA306" i="17"/>
  <c r="AC305" i="17"/>
  <c r="AB305" i="17"/>
  <c r="AA305" i="17"/>
  <c r="AC304" i="17"/>
  <c r="AB304" i="17"/>
  <c r="AA304" i="17"/>
  <c r="AC303" i="17"/>
  <c r="AB303" i="17"/>
  <c r="AA303" i="17"/>
  <c r="AC302" i="17"/>
  <c r="AB302" i="17"/>
  <c r="AA302" i="17"/>
  <c r="AC301" i="17"/>
  <c r="AB301" i="17"/>
  <c r="AA301" i="17"/>
  <c r="AC300" i="17"/>
  <c r="AB300" i="17"/>
  <c r="AA300" i="17"/>
  <c r="AC299" i="17"/>
  <c r="AB299" i="17"/>
  <c r="AA299" i="17"/>
  <c r="AC298" i="17"/>
  <c r="AB298" i="17"/>
  <c r="AA298" i="17"/>
  <c r="AC297" i="17"/>
  <c r="AB297" i="17"/>
  <c r="AA297" i="17"/>
  <c r="AC296" i="17"/>
  <c r="AB296" i="17"/>
  <c r="AA296" i="17"/>
  <c r="AC295" i="17"/>
  <c r="AB295" i="17"/>
  <c r="AA295" i="17"/>
  <c r="AC294" i="17"/>
  <c r="AB294" i="17"/>
  <c r="AA294" i="17"/>
  <c r="AC293" i="17"/>
  <c r="AB293" i="17"/>
  <c r="AA293" i="17"/>
  <c r="AC291" i="17"/>
  <c r="AB291" i="17"/>
  <c r="AA291" i="17"/>
  <c r="AC290" i="17"/>
  <c r="AB290" i="17"/>
  <c r="AA290" i="17"/>
  <c r="AC289" i="17"/>
  <c r="AB289" i="17"/>
  <c r="AA289" i="17"/>
  <c r="AC285" i="17"/>
  <c r="AB285" i="17"/>
  <c r="AA285" i="17"/>
  <c r="AC284" i="17"/>
  <c r="AB284" i="17"/>
  <c r="AA284" i="17"/>
  <c r="AC283" i="17"/>
  <c r="AB283" i="17"/>
  <c r="AA283" i="17"/>
  <c r="AC282" i="17"/>
  <c r="AB282" i="17"/>
  <c r="AA282" i="17"/>
  <c r="AC281" i="17"/>
  <c r="AB281" i="17"/>
  <c r="AA281" i="17"/>
  <c r="AC280" i="17"/>
  <c r="AB280" i="17"/>
  <c r="AA280" i="17"/>
  <c r="AC277" i="17"/>
  <c r="AB277" i="17"/>
  <c r="AA277" i="17"/>
  <c r="AC275" i="17"/>
  <c r="AB275" i="17"/>
  <c r="AA275" i="17"/>
  <c r="AC273" i="17"/>
  <c r="AB273" i="17"/>
  <c r="AA273" i="17"/>
  <c r="AC270" i="17"/>
  <c r="AB270" i="17"/>
  <c r="AA270" i="17"/>
  <c r="AC269" i="17"/>
  <c r="AB269" i="17"/>
  <c r="AA269" i="17"/>
  <c r="AC268" i="17"/>
  <c r="AB268" i="17"/>
  <c r="AA268" i="17"/>
  <c r="AC267" i="17"/>
  <c r="AB267" i="17"/>
  <c r="AA267" i="17"/>
  <c r="AC266" i="17"/>
  <c r="AB266" i="17"/>
  <c r="AA266" i="17"/>
  <c r="AC262" i="17"/>
  <c r="AB262" i="17"/>
  <c r="AA262" i="17"/>
  <c r="AC259" i="17"/>
  <c r="AB259" i="17"/>
  <c r="AA259" i="17"/>
  <c r="AC258" i="17"/>
  <c r="AB258" i="17"/>
  <c r="AA258" i="17"/>
  <c r="AC257" i="17"/>
  <c r="AB257" i="17"/>
  <c r="AA257" i="17"/>
  <c r="AC256" i="17"/>
  <c r="AB256" i="17"/>
  <c r="AA256" i="17"/>
  <c r="AC255" i="17"/>
  <c r="AB255" i="17"/>
  <c r="AA255" i="17"/>
  <c r="AC254" i="17"/>
  <c r="AB254" i="17"/>
  <c r="AA254" i="17"/>
  <c r="AC251" i="17"/>
  <c r="AB251" i="17"/>
  <c r="AA251" i="17"/>
  <c r="AC250" i="17"/>
  <c r="AB250" i="17"/>
  <c r="AA250" i="17"/>
  <c r="AC249" i="17"/>
  <c r="AB249" i="17"/>
  <c r="AA249" i="17"/>
  <c r="AC248" i="17"/>
  <c r="AB248" i="17"/>
  <c r="AA248" i="17"/>
  <c r="AC237" i="17"/>
  <c r="AB237" i="17"/>
  <c r="AA237" i="17"/>
  <c r="AC236" i="17"/>
  <c r="AB236" i="17"/>
  <c r="AA236" i="17"/>
  <c r="AC235" i="17"/>
  <c r="AB235" i="17"/>
  <c r="AA235" i="17"/>
  <c r="AC234" i="17"/>
  <c r="AB234" i="17"/>
  <c r="AA234" i="17"/>
  <c r="AC233" i="17"/>
  <c r="AB233" i="17"/>
  <c r="AA233" i="17"/>
  <c r="AC232" i="17"/>
  <c r="AB232" i="17"/>
  <c r="AA232" i="17"/>
  <c r="AC231" i="17"/>
  <c r="AB231" i="17"/>
  <c r="AA231" i="17"/>
  <c r="AC230" i="17"/>
  <c r="AB230" i="17"/>
  <c r="AA230" i="17"/>
  <c r="AC227" i="17"/>
  <c r="AB227" i="17"/>
  <c r="AA227" i="17"/>
  <c r="AC224" i="17"/>
  <c r="AB224" i="17"/>
  <c r="AA224" i="17"/>
  <c r="AC223" i="17"/>
  <c r="AB223" i="17"/>
  <c r="AA223" i="17"/>
  <c r="AC222" i="17"/>
  <c r="AB222" i="17"/>
  <c r="AA222" i="17"/>
  <c r="AC221" i="17"/>
  <c r="AB221" i="17"/>
  <c r="AA221" i="17"/>
  <c r="AC220" i="17"/>
  <c r="AB220" i="17"/>
  <c r="AA220" i="17"/>
  <c r="AC219" i="17"/>
  <c r="AB219" i="17"/>
  <c r="AA219" i="17"/>
  <c r="AC218" i="17"/>
  <c r="AB218" i="17"/>
  <c r="AA218" i="17"/>
  <c r="AC217" i="17"/>
  <c r="AB217" i="17"/>
  <c r="AA217" i="17"/>
  <c r="AC216" i="17"/>
  <c r="AB216" i="17"/>
  <c r="AA216" i="17"/>
  <c r="AC215" i="17"/>
  <c r="AB215" i="17"/>
  <c r="AA215" i="17"/>
  <c r="AC214" i="17"/>
  <c r="AB214" i="17"/>
  <c r="AA214" i="17"/>
  <c r="AC213" i="17"/>
  <c r="AB213" i="17"/>
  <c r="AA213" i="17"/>
  <c r="AC212" i="17"/>
  <c r="AB212" i="17"/>
  <c r="AA212" i="17"/>
  <c r="AC211" i="17"/>
  <c r="AB211" i="17"/>
  <c r="AA211" i="17"/>
  <c r="AC210" i="17"/>
  <c r="AB210" i="17"/>
  <c r="AA210" i="17"/>
  <c r="AC209" i="17"/>
  <c r="AB209" i="17"/>
  <c r="AA209" i="17"/>
  <c r="AC208" i="17"/>
  <c r="AB208" i="17"/>
  <c r="AA208" i="17"/>
  <c r="AC207" i="17"/>
  <c r="AB207" i="17"/>
  <c r="AA207" i="17"/>
  <c r="AC206" i="17"/>
  <c r="AB206" i="17"/>
  <c r="AA206" i="17"/>
  <c r="AC205" i="17"/>
  <c r="AB205" i="17"/>
  <c r="AA205" i="17"/>
  <c r="AC203" i="17"/>
  <c r="AB203" i="17"/>
  <c r="AA203" i="17"/>
  <c r="AC201" i="17"/>
  <c r="AB201" i="17"/>
  <c r="AA201" i="17"/>
  <c r="AC200" i="17"/>
  <c r="AB200" i="17"/>
  <c r="AA200" i="17"/>
  <c r="AC199" i="17"/>
  <c r="AB199" i="17"/>
  <c r="AA199" i="17"/>
  <c r="AC195" i="17"/>
  <c r="AB195" i="17"/>
  <c r="AA195" i="17"/>
  <c r="AC193" i="17"/>
  <c r="AB193" i="17"/>
  <c r="AA193" i="17"/>
  <c r="AC192" i="17"/>
  <c r="AB192" i="17"/>
  <c r="AA192" i="17"/>
  <c r="AC191" i="17"/>
  <c r="AB191" i="17"/>
  <c r="AA191" i="17"/>
  <c r="AC190" i="17"/>
  <c r="AB190" i="17"/>
  <c r="AA190" i="17"/>
  <c r="AC189" i="17"/>
  <c r="AB189" i="17"/>
  <c r="AA189" i="17"/>
  <c r="AC188" i="17"/>
  <c r="AB188" i="17"/>
  <c r="AA188" i="17"/>
  <c r="AC187" i="17"/>
  <c r="AB187" i="17"/>
  <c r="AA187" i="17"/>
  <c r="AC186" i="17"/>
  <c r="AB186" i="17"/>
  <c r="AA186" i="17"/>
  <c r="AC183" i="17"/>
  <c r="AB183" i="17"/>
  <c r="AA183" i="17"/>
  <c r="AC182" i="17"/>
  <c r="AB182" i="17"/>
  <c r="AA182" i="17"/>
  <c r="AC180" i="17"/>
  <c r="AB180" i="17"/>
  <c r="AA180" i="17"/>
  <c r="AC179" i="17"/>
  <c r="AB179" i="17"/>
  <c r="AA179" i="17"/>
  <c r="AC173" i="17"/>
  <c r="AB173" i="17"/>
  <c r="AA173" i="17"/>
  <c r="AC172" i="17"/>
  <c r="AB172" i="17"/>
  <c r="AA172" i="17"/>
  <c r="AC171" i="17"/>
  <c r="AB171" i="17"/>
  <c r="AA171" i="17"/>
  <c r="AC170" i="17"/>
  <c r="AB170" i="17"/>
  <c r="AA170" i="17"/>
  <c r="AC169" i="17"/>
  <c r="AB169" i="17"/>
  <c r="AA169" i="17"/>
  <c r="AC168" i="17"/>
  <c r="AB168" i="17"/>
  <c r="AA168" i="17"/>
  <c r="AC167" i="17"/>
  <c r="AB167" i="17"/>
  <c r="AA167" i="17"/>
  <c r="AC164" i="17"/>
  <c r="AB164" i="17"/>
  <c r="AA164" i="17"/>
  <c r="AC161" i="17"/>
  <c r="AB161" i="17"/>
  <c r="AA161" i="17"/>
  <c r="AC160" i="17"/>
  <c r="AB160" i="17"/>
  <c r="AA160" i="17"/>
  <c r="BU138" i="27"/>
  <c r="AC156" i="17"/>
  <c r="AB156" i="17"/>
  <c r="AA156" i="17"/>
  <c r="AC155" i="17"/>
  <c r="AB155" i="17"/>
  <c r="AA155" i="17"/>
  <c r="AC154" i="17"/>
  <c r="AB154" i="17"/>
  <c r="AA154" i="17"/>
  <c r="AC153" i="17"/>
  <c r="AB153" i="17"/>
  <c r="AA153" i="17"/>
  <c r="AC150" i="17"/>
  <c r="AB150" i="17"/>
  <c r="AA150" i="17"/>
  <c r="AC149" i="17"/>
  <c r="AB149" i="17"/>
  <c r="AA149" i="17"/>
  <c r="AC146" i="17"/>
  <c r="AB146" i="17"/>
  <c r="AA146" i="17"/>
  <c r="AC145" i="17"/>
  <c r="AB145" i="17"/>
  <c r="AA145" i="17"/>
  <c r="AC144" i="17"/>
  <c r="AB144" i="17"/>
  <c r="AA144" i="17"/>
  <c r="AC143" i="17"/>
  <c r="AB143" i="17"/>
  <c r="AA143" i="17"/>
  <c r="AC142" i="17"/>
  <c r="AB142" i="17"/>
  <c r="AA142" i="17"/>
  <c r="AC141" i="17"/>
  <c r="AB141" i="17"/>
  <c r="AA141" i="17"/>
  <c r="AC140" i="17"/>
  <c r="AB140" i="17"/>
  <c r="AA140" i="17"/>
  <c r="AC139" i="17"/>
  <c r="AB139" i="17"/>
  <c r="AA139" i="17"/>
  <c r="AC138" i="17"/>
  <c r="AB138" i="17"/>
  <c r="AA138" i="17"/>
  <c r="AC137" i="17"/>
  <c r="AB137" i="17"/>
  <c r="AA137" i="17"/>
  <c r="AC136" i="17"/>
  <c r="AB136" i="17"/>
  <c r="AA136" i="17"/>
  <c r="AC135" i="17"/>
  <c r="AB135" i="17"/>
  <c r="AA135" i="17"/>
  <c r="AC134" i="17"/>
  <c r="AB134" i="17"/>
  <c r="AA134" i="17"/>
  <c r="AC133" i="17"/>
  <c r="AB133" i="17"/>
  <c r="AA133" i="17"/>
  <c r="AC131" i="17"/>
  <c r="AB131" i="17"/>
  <c r="AA131" i="17"/>
  <c r="AC130" i="17"/>
  <c r="AB130" i="17"/>
  <c r="AA130" i="17"/>
  <c r="AC129" i="17"/>
  <c r="AB129" i="17"/>
  <c r="AA129" i="17"/>
  <c r="AC128" i="17"/>
  <c r="AB128" i="17"/>
  <c r="AA128" i="17"/>
  <c r="AC127" i="17"/>
  <c r="AB127" i="17"/>
  <c r="AA127" i="17"/>
  <c r="AC126" i="17"/>
  <c r="AB126" i="17"/>
  <c r="AA126" i="17"/>
  <c r="AC123" i="17"/>
  <c r="AB123" i="17"/>
  <c r="AA123" i="17"/>
  <c r="AC122" i="17"/>
  <c r="AB122" i="17"/>
  <c r="AA122" i="17"/>
  <c r="AC121" i="17"/>
  <c r="AB121" i="17"/>
  <c r="AA121" i="17"/>
  <c r="AC120" i="17"/>
  <c r="AB120" i="17"/>
  <c r="AA120" i="17"/>
  <c r="AC118" i="17"/>
  <c r="AB118" i="17"/>
  <c r="AA118" i="17"/>
  <c r="AC117" i="17"/>
  <c r="AB117" i="17"/>
  <c r="AA117" i="17"/>
  <c r="AC114" i="17"/>
  <c r="AB114" i="17"/>
  <c r="AA114" i="17"/>
  <c r="AC113" i="17"/>
  <c r="AB113" i="17"/>
  <c r="AA113" i="17"/>
  <c r="AC105" i="17"/>
  <c r="AB105" i="17"/>
  <c r="AA105" i="17"/>
  <c r="AC104" i="17"/>
  <c r="AB104" i="17"/>
  <c r="AA104" i="17"/>
  <c r="AC103" i="17"/>
  <c r="AB103" i="17"/>
  <c r="AA103" i="17"/>
  <c r="AC100" i="17"/>
  <c r="AB100" i="17"/>
  <c r="AA100" i="17"/>
  <c r="AC99" i="17"/>
  <c r="AB99" i="17"/>
  <c r="AA99" i="17"/>
  <c r="AC98" i="17"/>
  <c r="AB98" i="17"/>
  <c r="AA98" i="17"/>
  <c r="AC97" i="17"/>
  <c r="AB97" i="17"/>
  <c r="AA97" i="17"/>
  <c r="AC96" i="17"/>
  <c r="AB96" i="17"/>
  <c r="AA96" i="17"/>
  <c r="AC95" i="17"/>
  <c r="AB95" i="17"/>
  <c r="AA95" i="17"/>
  <c r="AC94" i="17"/>
  <c r="AB94" i="17"/>
  <c r="AA94" i="17"/>
  <c r="AC93" i="17"/>
  <c r="AB93" i="17"/>
  <c r="AA93" i="17"/>
  <c r="AC92" i="17"/>
  <c r="AB92" i="17"/>
  <c r="AA92" i="17"/>
  <c r="AC91" i="17"/>
  <c r="AB91" i="17"/>
  <c r="AA91" i="17"/>
  <c r="AC90" i="17"/>
  <c r="AB90" i="17"/>
  <c r="AA90" i="17"/>
  <c r="AC89" i="17"/>
  <c r="AB89" i="17"/>
  <c r="AA89" i="17"/>
  <c r="AC88" i="17"/>
  <c r="AB88" i="17"/>
  <c r="AA88" i="17"/>
  <c r="AC86" i="17"/>
  <c r="AB86" i="17"/>
  <c r="AA86" i="17"/>
  <c r="AC85" i="17"/>
  <c r="AB85" i="17"/>
  <c r="AA85" i="17"/>
  <c r="AC84" i="17"/>
  <c r="AB84" i="17"/>
  <c r="AA84" i="17"/>
  <c r="AC82" i="17"/>
  <c r="AB82" i="17"/>
  <c r="AA82" i="17"/>
  <c r="AC81" i="17"/>
  <c r="AB81" i="17"/>
  <c r="AA81" i="17"/>
  <c r="AC80" i="17"/>
  <c r="AB80" i="17"/>
  <c r="AA80" i="17"/>
  <c r="AC79" i="17"/>
  <c r="AB79" i="17"/>
  <c r="AA79" i="17"/>
  <c r="AC78" i="17"/>
  <c r="AB78" i="17"/>
  <c r="AA78" i="17"/>
  <c r="AC77" i="17"/>
  <c r="AB77" i="17"/>
  <c r="AA77" i="17"/>
  <c r="AC76" i="17"/>
  <c r="AB76" i="17"/>
  <c r="AA76" i="17"/>
  <c r="BU1038" i="27"/>
  <c r="AC70" i="17"/>
  <c r="AB70" i="17"/>
  <c r="AA70" i="17"/>
  <c r="AC67" i="17"/>
  <c r="AB67" i="17"/>
  <c r="AA67" i="17"/>
  <c r="AC66" i="17"/>
  <c r="AB66" i="17"/>
  <c r="AA66" i="17"/>
  <c r="AC65" i="17"/>
  <c r="AB65" i="17"/>
  <c r="AA65" i="17"/>
  <c r="AC64" i="17"/>
  <c r="AB64" i="17"/>
  <c r="AA64" i="17"/>
  <c r="AC63" i="17"/>
  <c r="AB63" i="17"/>
  <c r="AA63" i="17"/>
  <c r="AC62" i="17"/>
  <c r="AB62" i="17"/>
  <c r="AA62" i="17"/>
  <c r="AC61" i="17"/>
  <c r="AB61" i="17"/>
  <c r="AA61" i="17"/>
  <c r="AC60" i="17"/>
  <c r="AB60" i="17"/>
  <c r="AA60" i="17"/>
  <c r="AC59" i="17"/>
  <c r="AB59" i="17"/>
  <c r="AA59" i="17"/>
  <c r="AC58" i="17"/>
  <c r="AB58" i="17"/>
  <c r="AA58" i="17"/>
  <c r="AC57" i="17"/>
  <c r="AB57" i="17"/>
  <c r="AA57" i="17"/>
  <c r="AC56" i="17"/>
  <c r="AB56" i="17"/>
  <c r="AA56" i="17"/>
  <c r="AC55" i="17"/>
  <c r="AB55" i="17"/>
  <c r="AA55" i="17"/>
  <c r="AC54" i="17"/>
  <c r="AB54" i="17"/>
  <c r="AA54" i="17"/>
  <c r="AC53" i="17"/>
  <c r="AB53" i="17"/>
  <c r="AA53" i="17"/>
  <c r="AC52" i="17"/>
  <c r="AB52" i="17"/>
  <c r="AA52" i="17"/>
  <c r="AC51" i="17"/>
  <c r="AB51" i="17"/>
  <c r="AA51" i="17"/>
  <c r="AC50" i="17"/>
  <c r="AB50" i="17"/>
  <c r="AA50" i="17"/>
  <c r="AC49" i="17"/>
  <c r="AB49" i="17"/>
  <c r="AA49" i="17"/>
  <c r="AC48" i="17"/>
  <c r="AB48" i="17"/>
  <c r="AA48" i="17"/>
  <c r="AC47" i="17"/>
  <c r="AB47" i="17"/>
  <c r="AA47" i="17"/>
  <c r="AC37" i="17"/>
  <c r="AB37" i="17"/>
  <c r="AA37" i="17"/>
  <c r="AC36" i="17"/>
  <c r="AB36" i="17"/>
  <c r="AA36" i="17"/>
  <c r="AC35" i="17"/>
  <c r="AB35" i="17"/>
  <c r="AA35" i="17"/>
  <c r="AC34" i="17"/>
  <c r="AB34" i="17"/>
  <c r="AA34" i="17"/>
  <c r="AC33" i="17"/>
  <c r="AB33" i="17"/>
  <c r="AA33" i="17"/>
  <c r="AC32" i="17"/>
  <c r="AB32" i="17"/>
  <c r="AA32" i="17"/>
  <c r="AC31" i="17"/>
  <c r="AB31" i="17"/>
  <c r="AA31" i="17"/>
  <c r="AC30" i="17"/>
  <c r="AB30" i="17"/>
  <c r="AA30" i="17"/>
  <c r="AC23" i="17"/>
  <c r="AB23" i="17"/>
  <c r="AA23" i="17"/>
  <c r="AC22" i="17"/>
  <c r="AB22" i="17"/>
  <c r="AA22" i="17"/>
  <c r="AC21" i="17"/>
  <c r="AB21" i="17"/>
  <c r="AA21" i="17"/>
  <c r="AC20" i="17"/>
  <c r="AB20" i="17"/>
  <c r="AA20" i="17"/>
  <c r="AC17" i="17"/>
  <c r="AB17" i="17"/>
  <c r="AA17" i="17"/>
  <c r="AC16" i="17"/>
  <c r="AB16" i="17"/>
  <c r="AA16" i="17"/>
  <c r="AC15" i="17"/>
  <c r="AB15" i="17"/>
  <c r="AA15" i="17"/>
  <c r="AC14" i="17"/>
  <c r="AB14" i="17"/>
  <c r="AA14" i="17"/>
  <c r="AC13" i="17"/>
  <c r="AB13" i="17"/>
  <c r="AA13" i="17"/>
  <c r="AC12" i="17"/>
  <c r="AB12" i="17"/>
  <c r="AA12" i="17"/>
  <c r="AC7" i="17"/>
  <c r="AB7" i="17"/>
  <c r="AA7" i="17"/>
  <c r="AC6" i="17"/>
  <c r="AB6" i="17"/>
  <c r="AA6" i="17"/>
  <c r="AA4" i="17"/>
  <c r="AC3" i="17"/>
  <c r="AB3" i="17"/>
  <c r="AA3" i="17"/>
  <c r="AC2" i="17"/>
  <c r="AB2" i="17"/>
  <c r="AA2" i="17"/>
  <c r="BW1038" i="27"/>
  <c r="BW138" i="27"/>
  <c r="AC4" i="17"/>
  <c r="R2" i="18"/>
  <c r="S2" i="18"/>
  <c r="T2" i="18"/>
  <c r="P305" i="18" l="1"/>
  <c r="M304" i="18"/>
  <c r="N304" i="18" s="1"/>
  <c r="M301" i="18"/>
  <c r="N301" i="18" s="1"/>
  <c r="M300" i="18"/>
  <c r="N300" i="18" s="1"/>
  <c r="BW1089" i="27"/>
  <c r="BW1087" i="27"/>
  <c r="BW1088" i="27"/>
  <c r="BU1088" i="27"/>
  <c r="BU1089" i="27"/>
  <c r="BU1087" i="27"/>
  <c r="BV1086" i="27"/>
  <c r="BV1085" i="27"/>
  <c r="BU1086" i="27"/>
  <c r="BU1085" i="27"/>
  <c r="BW1086" i="27"/>
  <c r="BW1085" i="27"/>
  <c r="M299" i="18"/>
  <c r="N299" i="18" s="1"/>
  <c r="BU1071" i="27"/>
  <c r="BU1065" i="27"/>
  <c r="BU1063" i="27"/>
  <c r="BU1068" i="27"/>
  <c r="BU1067" i="27"/>
  <c r="BU1069" i="27"/>
  <c r="BU1070" i="27"/>
  <c r="BU1064" i="27"/>
  <c r="BU1066" i="27"/>
  <c r="BW1070" i="27"/>
  <c r="BW1068" i="27"/>
  <c r="BW1071" i="27"/>
  <c r="BW1069" i="27"/>
  <c r="BW1067" i="27"/>
  <c r="BW1065" i="27"/>
  <c r="BW1063" i="27"/>
  <c r="BW1064" i="27"/>
  <c r="BW1066" i="27"/>
  <c r="BU1045" i="27"/>
  <c r="BU1050" i="27"/>
  <c r="BU1048" i="27"/>
  <c r="BU1046" i="27"/>
  <c r="BU1049" i="27"/>
  <c r="BU1047" i="27"/>
  <c r="BU1055" i="27"/>
  <c r="BU1061" i="27"/>
  <c r="BU1054" i="27"/>
  <c r="BU1062" i="27"/>
  <c r="BU1060" i="27"/>
  <c r="BU1058" i="27"/>
  <c r="BU1053" i="27"/>
  <c r="BU1051" i="27"/>
  <c r="BU1052" i="27"/>
  <c r="BU1057" i="27"/>
  <c r="BU1059" i="27"/>
  <c r="BU1056" i="27"/>
  <c r="BU1041" i="27"/>
  <c r="BU1043" i="27"/>
  <c r="BU1044" i="27"/>
  <c r="BU1042" i="27"/>
  <c r="BW1045" i="27"/>
  <c r="BW1047" i="27"/>
  <c r="BW1050" i="27"/>
  <c r="BW1048" i="27"/>
  <c r="BW1046" i="27"/>
  <c r="BW1049" i="27"/>
  <c r="BW1040" i="27"/>
  <c r="BW1039" i="27"/>
  <c r="BW1041" i="27"/>
  <c r="BW1043" i="27"/>
  <c r="BW1044" i="27"/>
  <c r="BW1042" i="27"/>
  <c r="BW1056" i="27"/>
  <c r="BW1062" i="27"/>
  <c r="BW1060" i="27"/>
  <c r="BW1058" i="27"/>
  <c r="BW1055" i="27"/>
  <c r="BW1053" i="27"/>
  <c r="BW1051" i="27"/>
  <c r="BW1061" i="27"/>
  <c r="BW1054" i="27"/>
  <c r="BW1057" i="27"/>
  <c r="BW1059" i="27"/>
  <c r="BW1052" i="27"/>
  <c r="BV1040" i="27"/>
  <c r="BV1039" i="27"/>
  <c r="BW764" i="27"/>
  <c r="BW121" i="27"/>
  <c r="BW113" i="27"/>
  <c r="BW120" i="27"/>
  <c r="BW112" i="27"/>
  <c r="BW118" i="27"/>
  <c r="BW117" i="27"/>
  <c r="BW110" i="27"/>
  <c r="BW119" i="27"/>
  <c r="BW107" i="27"/>
  <c r="BW116" i="27"/>
  <c r="BW114" i="27"/>
  <c r="BW109" i="27"/>
  <c r="BW115" i="27"/>
  <c r="BW111" i="27"/>
  <c r="BW122" i="27"/>
  <c r="BW108" i="27"/>
  <c r="BW920" i="27"/>
  <c r="BW921" i="27"/>
  <c r="BW794" i="27"/>
  <c r="BW799" i="27"/>
  <c r="BW791" i="27"/>
  <c r="BW798" i="27"/>
  <c r="BW790" i="27"/>
  <c r="BW782" i="27"/>
  <c r="BW774" i="27"/>
  <c r="BW800" i="27"/>
  <c r="BW792" i="27"/>
  <c r="BW784" i="27"/>
  <c r="BW776" i="27"/>
  <c r="BW795" i="27"/>
  <c r="BW780" i="27"/>
  <c r="BW779" i="27"/>
  <c r="BW778" i="27"/>
  <c r="BW796" i="27"/>
  <c r="BW789" i="27"/>
  <c r="BW777" i="27"/>
  <c r="BW775" i="27"/>
  <c r="BW773" i="27"/>
  <c r="BW788" i="27"/>
  <c r="BW787" i="27"/>
  <c r="BW797" i="27"/>
  <c r="BW786" i="27"/>
  <c r="BW801" i="27"/>
  <c r="BW783" i="27"/>
  <c r="BW772" i="27"/>
  <c r="BW781" i="27"/>
  <c r="BW793" i="27"/>
  <c r="BW785" i="27"/>
  <c r="BW701" i="27"/>
  <c r="BW698" i="27"/>
  <c r="BW690" i="27"/>
  <c r="BW682" i="27"/>
  <c r="BW674" i="27"/>
  <c r="BW666" i="27"/>
  <c r="BW703" i="27"/>
  <c r="BW695" i="27"/>
  <c r="BW700" i="27"/>
  <c r="BW692" i="27"/>
  <c r="BW697" i="27"/>
  <c r="BW689" i="27"/>
  <c r="BW702" i="27"/>
  <c r="BW694" i="27"/>
  <c r="BW686" i="27"/>
  <c r="BW678" i="27"/>
  <c r="BW670" i="27"/>
  <c r="BW699" i="27"/>
  <c r="BW691" i="27"/>
  <c r="BW683" i="27"/>
  <c r="BW675" i="27"/>
  <c r="BW667" i="27"/>
  <c r="BW696" i="27"/>
  <c r="BW687" i="27"/>
  <c r="BW684" i="27"/>
  <c r="BW664" i="27"/>
  <c r="BW673" i="27"/>
  <c r="BW688" i="27"/>
  <c r="BW685" i="27"/>
  <c r="BW679" i="27"/>
  <c r="BW676" i="27"/>
  <c r="BW665" i="27"/>
  <c r="BW680" i="27"/>
  <c r="BW677" i="27"/>
  <c r="BW671" i="27"/>
  <c r="BW668" i="27"/>
  <c r="BW704" i="27"/>
  <c r="BW693" i="27"/>
  <c r="BW672" i="27"/>
  <c r="BW669" i="27"/>
  <c r="BW663" i="27"/>
  <c r="BW681" i="27"/>
  <c r="BW1030" i="27"/>
  <c r="BW1029" i="27"/>
  <c r="BW1026" i="27"/>
  <c r="BW1031" i="27"/>
  <c r="BW1027" i="27"/>
  <c r="BW1028" i="27"/>
  <c r="BW425" i="27"/>
  <c r="BW417" i="27"/>
  <c r="BW409" i="27"/>
  <c r="BW422" i="27"/>
  <c r="BW419" i="27"/>
  <c r="BW411" i="27"/>
  <c r="BW421" i="27"/>
  <c r="BW413" i="27"/>
  <c r="BW426" i="27"/>
  <c r="BW418" i="27"/>
  <c r="BW410" i="27"/>
  <c r="BW423" i="27"/>
  <c r="BW415" i="27"/>
  <c r="BW420" i="27"/>
  <c r="BW416" i="27"/>
  <c r="BW414" i="27"/>
  <c r="BW424" i="27"/>
  <c r="BW412" i="27"/>
  <c r="BU1013" i="27"/>
  <c r="BU1012" i="27"/>
  <c r="BU1008" i="27"/>
  <c r="BU1017" i="27"/>
  <c r="BU1016" i="27"/>
  <c r="BU1015" i="27"/>
  <c r="BU1011" i="27"/>
  <c r="BU1010" i="27"/>
  <c r="BU1014" i="27"/>
  <c r="BU1018" i="27"/>
  <c r="BU1009" i="27"/>
  <c r="BU1019" i="27"/>
  <c r="BU756" i="27"/>
  <c r="BU755" i="27"/>
  <c r="BU758" i="27"/>
  <c r="BU757" i="27"/>
  <c r="BU759" i="27"/>
  <c r="BU754" i="27"/>
  <c r="BU948" i="27"/>
  <c r="BU949" i="27"/>
  <c r="BU919" i="27"/>
  <c r="BU132" i="27"/>
  <c r="BU129" i="27"/>
  <c r="BU131" i="27"/>
  <c r="BU130" i="27"/>
  <c r="BU977" i="27"/>
  <c r="BU982" i="27"/>
  <c r="BU979" i="27"/>
  <c r="BU981" i="27"/>
  <c r="BU978" i="27"/>
  <c r="BU983" i="27"/>
  <c r="BU980" i="27"/>
  <c r="BU976" i="27"/>
  <c r="BU893" i="27"/>
  <c r="BU890" i="27"/>
  <c r="BU892" i="27"/>
  <c r="BU889" i="27"/>
  <c r="BU891" i="27"/>
  <c r="BV945" i="27"/>
  <c r="BV947" i="27"/>
  <c r="BV944" i="27"/>
  <c r="BV946" i="27"/>
  <c r="BW75" i="27"/>
  <c r="BW67" i="27"/>
  <c r="BW72" i="27"/>
  <c r="BW77" i="27"/>
  <c r="BW69" i="27"/>
  <c r="BW73" i="27"/>
  <c r="BW63" i="27"/>
  <c r="BW74" i="27"/>
  <c r="BW78" i="27"/>
  <c r="BW76" i="27"/>
  <c r="BW71" i="27"/>
  <c r="BW70" i="27"/>
  <c r="BW68" i="27"/>
  <c r="BW66" i="27"/>
  <c r="BW65" i="27"/>
  <c r="BW64" i="27"/>
  <c r="BW43" i="27"/>
  <c r="BW45" i="27"/>
  <c r="BW47" i="27"/>
  <c r="BW46" i="27"/>
  <c r="BW44" i="27"/>
  <c r="BW50" i="27"/>
  <c r="BW49" i="27"/>
  <c r="BW48" i="27"/>
  <c r="BW600" i="27"/>
  <c r="BW592" i="27"/>
  <c r="BW597" i="27"/>
  <c r="BW602" i="27"/>
  <c r="BW594" i="27"/>
  <c r="BW599" i="27"/>
  <c r="BW596" i="27"/>
  <c r="BW601" i="27"/>
  <c r="BW598" i="27"/>
  <c r="BW595" i="27"/>
  <c r="BW603" i="27"/>
  <c r="BW593" i="27"/>
  <c r="BW766" i="27"/>
  <c r="BW771" i="27"/>
  <c r="BW769" i="27"/>
  <c r="BW767" i="27"/>
  <c r="BW768" i="27"/>
  <c r="BW770" i="27"/>
  <c r="BW385" i="27"/>
  <c r="BW386" i="27"/>
  <c r="BW378" i="27"/>
  <c r="BW387" i="27"/>
  <c r="BW388" i="27"/>
  <c r="BW383" i="27"/>
  <c r="BW382" i="27"/>
  <c r="BW377" i="27"/>
  <c r="BW384" i="27"/>
  <c r="BW381" i="27"/>
  <c r="BW380" i="27"/>
  <c r="BW379" i="27"/>
  <c r="BW374" i="27"/>
  <c r="BW375" i="27"/>
  <c r="BW376" i="27"/>
  <c r="BW1037" i="27"/>
  <c r="BW1034" i="27"/>
  <c r="BW1035" i="27"/>
  <c r="BW1036" i="27"/>
  <c r="BW1032" i="27"/>
  <c r="BW1033" i="27"/>
  <c r="BW441" i="27"/>
  <c r="BW433" i="27"/>
  <c r="BW438" i="27"/>
  <c r="BW430" i="27"/>
  <c r="BW435" i="27"/>
  <c r="BW427" i="27"/>
  <c r="BW437" i="27"/>
  <c r="BW429" i="27"/>
  <c r="BW434" i="27"/>
  <c r="BW439" i="27"/>
  <c r="BW431" i="27"/>
  <c r="BW436" i="27"/>
  <c r="BW428" i="27"/>
  <c r="BW440" i="27"/>
  <c r="BW432" i="27"/>
  <c r="BW301" i="27"/>
  <c r="BW303" i="27"/>
  <c r="BW300" i="27"/>
  <c r="BW299" i="27"/>
  <c r="BW302" i="27"/>
  <c r="BW305" i="27"/>
  <c r="BW304" i="27"/>
  <c r="BW297" i="27"/>
  <c r="BW296" i="27"/>
  <c r="BW294" i="27"/>
  <c r="BW298" i="27"/>
  <c r="BW295" i="27"/>
  <c r="BW867" i="27"/>
  <c r="BW859" i="27"/>
  <c r="BW851" i="27"/>
  <c r="BW843" i="27"/>
  <c r="BW864" i="27"/>
  <c r="BW858" i="27"/>
  <c r="BW854" i="27"/>
  <c r="BW849" i="27"/>
  <c r="BW848" i="27"/>
  <c r="BW844" i="27"/>
  <c r="BW834" i="27"/>
  <c r="BW853" i="27"/>
  <c r="BW839" i="27"/>
  <c r="BW831" i="27"/>
  <c r="BW862" i="27"/>
  <c r="BW857" i="27"/>
  <c r="BW856" i="27"/>
  <c r="BW852" i="27"/>
  <c r="BW836" i="27"/>
  <c r="BW828" i="27"/>
  <c r="BW861" i="27"/>
  <c r="BW847" i="27"/>
  <c r="BW833" i="27"/>
  <c r="BW868" i="27"/>
  <c r="BW860" i="27"/>
  <c r="BW842" i="27"/>
  <c r="BW838" i="27"/>
  <c r="BW830" i="27"/>
  <c r="BW855" i="27"/>
  <c r="BW835" i="27"/>
  <c r="BW827" i="27"/>
  <c r="BW866" i="27"/>
  <c r="BW865" i="27"/>
  <c r="BW850" i="27"/>
  <c r="BW846" i="27"/>
  <c r="BW841" i="27"/>
  <c r="BW840" i="27"/>
  <c r="BW832" i="27"/>
  <c r="BW863" i="27"/>
  <c r="BW829" i="27"/>
  <c r="BW837" i="27"/>
  <c r="BW845" i="27"/>
  <c r="BW621" i="27"/>
  <c r="BW618" i="27"/>
  <c r="BW620" i="27"/>
  <c r="BW622" i="27"/>
  <c r="BW619" i="27"/>
  <c r="BW286" i="27"/>
  <c r="BW287" i="27"/>
  <c r="BW282" i="27"/>
  <c r="BW281" i="27"/>
  <c r="BW283" i="27"/>
  <c r="BW280" i="27"/>
  <c r="BW279" i="27"/>
  <c r="BW278" i="27"/>
  <c r="BU1024" i="27"/>
  <c r="BU1021" i="27"/>
  <c r="BU1023" i="27"/>
  <c r="BU1025" i="27"/>
  <c r="BU1022" i="27"/>
  <c r="BU1020" i="27"/>
  <c r="BU764" i="27"/>
  <c r="BU761" i="27"/>
  <c r="BU763" i="27"/>
  <c r="BU760" i="27"/>
  <c r="BU762" i="27"/>
  <c r="BU765" i="27"/>
  <c r="BU824" i="27"/>
  <c r="BU816" i="27"/>
  <c r="BU808" i="27"/>
  <c r="BU821" i="27"/>
  <c r="BU813" i="27"/>
  <c r="BU805" i="27"/>
  <c r="BU826" i="27"/>
  <c r="BU818" i="27"/>
  <c r="BU820" i="27"/>
  <c r="BU812" i="27"/>
  <c r="BU804" i="27"/>
  <c r="BU825" i="27"/>
  <c r="BU817" i="27"/>
  <c r="BU822" i="27"/>
  <c r="BU814" i="27"/>
  <c r="BU806" i="27"/>
  <c r="BU823" i="27"/>
  <c r="BU809" i="27"/>
  <c r="BU810" i="27"/>
  <c r="BU807" i="27"/>
  <c r="BU802" i="27"/>
  <c r="BU803" i="27"/>
  <c r="BU811" i="27"/>
  <c r="BU815" i="27"/>
  <c r="BU819" i="27"/>
  <c r="BU896" i="27"/>
  <c r="BU898" i="27"/>
  <c r="BU897" i="27"/>
  <c r="BU894" i="27"/>
  <c r="BU895" i="27"/>
  <c r="BU144" i="27"/>
  <c r="BU143" i="27"/>
  <c r="BU141" i="27"/>
  <c r="BU140" i="27"/>
  <c r="BU145" i="27"/>
  <c r="BU142" i="27"/>
  <c r="BU479" i="27"/>
  <c r="BU481" i="27"/>
  <c r="BU473" i="27"/>
  <c r="BU480" i="27"/>
  <c r="BU472" i="27"/>
  <c r="BU475" i="27"/>
  <c r="BU478" i="27"/>
  <c r="BU476" i="27"/>
  <c r="BU477" i="27"/>
  <c r="BU482" i="27"/>
  <c r="BU483" i="27"/>
  <c r="BU474" i="27"/>
  <c r="BV982" i="27"/>
  <c r="BV979" i="27"/>
  <c r="BV981" i="27"/>
  <c r="BV978" i="27"/>
  <c r="BV983" i="27"/>
  <c r="BV977" i="27"/>
  <c r="BV980" i="27"/>
  <c r="BV976" i="27"/>
  <c r="BU940" i="27"/>
  <c r="BU932" i="27"/>
  <c r="BU924" i="27"/>
  <c r="BU937" i="27"/>
  <c r="BU929" i="27"/>
  <c r="BU942" i="27"/>
  <c r="BU934" i="27"/>
  <c r="BU939" i="27"/>
  <c r="BU931" i="27"/>
  <c r="BU936" i="27"/>
  <c r="BU928" i="27"/>
  <c r="BU941" i="27"/>
  <c r="BU933" i="27"/>
  <c r="BU925" i="27"/>
  <c r="BU938" i="27"/>
  <c r="BU930" i="27"/>
  <c r="BU935" i="27"/>
  <c r="BU927" i="27"/>
  <c r="BU943" i="27"/>
  <c r="BU926" i="27"/>
  <c r="BW942" i="27"/>
  <c r="BW934" i="27"/>
  <c r="BW926" i="27"/>
  <c r="BW939" i="27"/>
  <c r="BW931" i="27"/>
  <c r="BW936" i="27"/>
  <c r="BW928" i="27"/>
  <c r="BW941" i="27"/>
  <c r="BW933" i="27"/>
  <c r="BW938" i="27"/>
  <c r="BW930" i="27"/>
  <c r="BW943" i="27"/>
  <c r="BW935" i="27"/>
  <c r="BW927" i="27"/>
  <c r="BW940" i="27"/>
  <c r="BW932" i="27"/>
  <c r="BW929" i="27"/>
  <c r="BW924" i="27"/>
  <c r="BW925" i="27"/>
  <c r="BW937" i="27"/>
  <c r="BV955" i="27"/>
  <c r="BV961" i="27"/>
  <c r="BV960" i="27"/>
  <c r="BV956" i="27"/>
  <c r="BV959" i="27"/>
  <c r="BV954" i="27"/>
  <c r="BV958" i="27"/>
  <c r="BV957" i="27"/>
  <c r="BW1023" i="27"/>
  <c r="BW1025" i="27"/>
  <c r="BW1024" i="27"/>
  <c r="BW1022" i="27"/>
  <c r="BW1020" i="27"/>
  <c r="BW1021" i="27"/>
  <c r="BW903" i="27"/>
  <c r="BW908" i="27"/>
  <c r="BW904" i="27"/>
  <c r="BW900" i="27"/>
  <c r="BW902" i="27"/>
  <c r="BW899" i="27"/>
  <c r="BW906" i="27"/>
  <c r="BW905" i="27"/>
  <c r="BW901" i="27"/>
  <c r="BW907" i="27"/>
  <c r="BW449" i="27"/>
  <c r="BW454" i="27"/>
  <c r="BW446" i="27"/>
  <c r="BW451" i="27"/>
  <c r="BW443" i="27"/>
  <c r="BW453" i="27"/>
  <c r="BW445" i="27"/>
  <c r="BW450" i="27"/>
  <c r="BW442" i="27"/>
  <c r="BW455" i="27"/>
  <c r="BW447" i="27"/>
  <c r="BW452" i="27"/>
  <c r="BW444" i="27"/>
  <c r="BW448" i="27"/>
  <c r="BW456" i="27"/>
  <c r="BU865" i="27"/>
  <c r="BU857" i="27"/>
  <c r="BU849" i="27"/>
  <c r="BU841" i="27"/>
  <c r="BU866" i="27"/>
  <c r="BU850" i="27"/>
  <c r="BU840" i="27"/>
  <c r="BU832" i="27"/>
  <c r="BU863" i="27"/>
  <c r="BU854" i="27"/>
  <c r="BU845" i="27"/>
  <c r="BU837" i="27"/>
  <c r="BU829" i="27"/>
  <c r="BU858" i="27"/>
  <c r="BU848" i="27"/>
  <c r="BU844" i="27"/>
  <c r="BU834" i="27"/>
  <c r="BU862" i="27"/>
  <c r="BU853" i="27"/>
  <c r="BU843" i="27"/>
  <c r="BU839" i="27"/>
  <c r="BU831" i="27"/>
  <c r="BU856" i="27"/>
  <c r="BU852" i="27"/>
  <c r="BU836" i="27"/>
  <c r="BU828" i="27"/>
  <c r="BU861" i="27"/>
  <c r="BU851" i="27"/>
  <c r="BU847" i="27"/>
  <c r="BU833" i="27"/>
  <c r="BU868" i="27"/>
  <c r="BU867" i="27"/>
  <c r="BU864" i="27"/>
  <c r="BU860" i="27"/>
  <c r="BU842" i="27"/>
  <c r="BU838" i="27"/>
  <c r="BU830" i="27"/>
  <c r="BU859" i="27"/>
  <c r="BU855" i="27"/>
  <c r="BU827" i="27"/>
  <c r="BU846" i="27"/>
  <c r="BU835" i="27"/>
  <c r="BU622" i="27"/>
  <c r="BU619" i="27"/>
  <c r="BU621" i="27"/>
  <c r="BU618" i="27"/>
  <c r="BU620" i="27"/>
  <c r="BU922" i="27"/>
  <c r="BU923" i="27"/>
  <c r="BW520" i="27"/>
  <c r="BW517" i="27"/>
  <c r="BW519" i="27"/>
  <c r="BW516" i="27"/>
  <c r="BW518" i="27"/>
  <c r="BW898" i="27"/>
  <c r="BW895" i="27"/>
  <c r="BW894" i="27"/>
  <c r="BW896" i="27"/>
  <c r="BW897" i="27"/>
  <c r="BU715" i="27"/>
  <c r="BU707" i="27"/>
  <c r="BU712" i="27"/>
  <c r="BU717" i="27"/>
  <c r="BU709" i="27"/>
  <c r="BU714" i="27"/>
  <c r="BU706" i="27"/>
  <c r="BU719" i="27"/>
  <c r="BU711" i="27"/>
  <c r="BU716" i="27"/>
  <c r="BU708" i="27"/>
  <c r="BU713" i="27"/>
  <c r="BU705" i="27"/>
  <c r="BU718" i="27"/>
  <c r="BU710" i="27"/>
  <c r="BW717" i="27"/>
  <c r="BW709" i="27"/>
  <c r="BW714" i="27"/>
  <c r="BW706" i="27"/>
  <c r="BW719" i="27"/>
  <c r="BW711" i="27"/>
  <c r="BW716" i="27"/>
  <c r="BW708" i="27"/>
  <c r="BW713" i="27"/>
  <c r="BW705" i="27"/>
  <c r="BW718" i="27"/>
  <c r="BW710" i="27"/>
  <c r="BW715" i="27"/>
  <c r="BW707" i="27"/>
  <c r="BW712" i="27"/>
  <c r="BW481" i="27"/>
  <c r="BW473" i="27"/>
  <c r="BW483" i="27"/>
  <c r="BW475" i="27"/>
  <c r="BW482" i="27"/>
  <c r="BW474" i="27"/>
  <c r="BW479" i="27"/>
  <c r="BW478" i="27"/>
  <c r="BW476" i="27"/>
  <c r="BW480" i="27"/>
  <c r="BW477" i="27"/>
  <c r="BW472" i="27"/>
  <c r="BW557" i="27"/>
  <c r="BW556" i="27"/>
  <c r="BW561" i="27"/>
  <c r="BW560" i="27"/>
  <c r="BW558" i="27"/>
  <c r="BW559" i="27"/>
  <c r="BW86" i="27"/>
  <c r="BW83" i="27"/>
  <c r="BW80" i="27"/>
  <c r="BW85" i="27"/>
  <c r="BW82" i="27"/>
  <c r="BW79" i="27"/>
  <c r="BW81" i="27"/>
  <c r="BW84" i="27"/>
  <c r="BW401" i="27"/>
  <c r="BW393" i="27"/>
  <c r="BW403" i="27"/>
  <c r="BW395" i="27"/>
  <c r="BW405" i="27"/>
  <c r="BW402" i="27"/>
  <c r="BW394" i="27"/>
  <c r="BW404" i="27"/>
  <c r="BW400" i="27"/>
  <c r="BW397" i="27"/>
  <c r="BW389" i="27"/>
  <c r="BW406" i="27"/>
  <c r="BW407" i="27"/>
  <c r="BW391" i="27"/>
  <c r="BW390" i="27"/>
  <c r="BW392" i="27"/>
  <c r="BW408" i="27"/>
  <c r="BW399" i="27"/>
  <c r="BW398" i="27"/>
  <c r="BW396" i="27"/>
  <c r="BW624" i="27"/>
  <c r="BW629" i="27"/>
  <c r="BW632" i="27"/>
  <c r="BW626" i="27"/>
  <c r="BW631" i="27"/>
  <c r="BW623" i="27"/>
  <c r="BW628" i="27"/>
  <c r="BW625" i="27"/>
  <c r="BW630" i="27"/>
  <c r="BW627" i="27"/>
  <c r="BW515" i="27"/>
  <c r="BW507" i="27"/>
  <c r="BW512" i="27"/>
  <c r="BW509" i="27"/>
  <c r="BW514" i="27"/>
  <c r="BW506" i="27"/>
  <c r="BW511" i="27"/>
  <c r="BW508" i="27"/>
  <c r="BW513" i="27"/>
  <c r="BW510" i="27"/>
  <c r="BW317" i="27"/>
  <c r="BW319" i="27"/>
  <c r="BW316" i="27"/>
  <c r="BW318" i="27"/>
  <c r="BW320" i="27"/>
  <c r="BW613" i="27"/>
  <c r="BW615" i="27"/>
  <c r="BW612" i="27"/>
  <c r="BW614" i="27"/>
  <c r="BW611" i="27"/>
  <c r="BU1036" i="27"/>
  <c r="BU1035" i="27"/>
  <c r="BU1032" i="27"/>
  <c r="BU1037" i="27"/>
  <c r="BU1034" i="27"/>
  <c r="BU1033" i="27"/>
  <c r="BU439" i="27"/>
  <c r="BU431" i="27"/>
  <c r="BU436" i="27"/>
  <c r="BU428" i="27"/>
  <c r="BU441" i="27"/>
  <c r="BU433" i="27"/>
  <c r="BU435" i="27"/>
  <c r="BU427" i="27"/>
  <c r="BU440" i="27"/>
  <c r="BU432" i="27"/>
  <c r="BU437" i="27"/>
  <c r="BU429" i="27"/>
  <c r="BU434" i="27"/>
  <c r="BU430" i="27"/>
  <c r="BU438" i="27"/>
  <c r="BU598" i="27"/>
  <c r="BU603" i="27"/>
  <c r="BU595" i="27"/>
  <c r="BU600" i="27"/>
  <c r="BU597" i="27"/>
  <c r="BU602" i="27"/>
  <c r="BU594" i="27"/>
  <c r="BU599" i="27"/>
  <c r="BU596" i="27"/>
  <c r="BU592" i="27"/>
  <c r="BU601" i="27"/>
  <c r="BU593" i="27"/>
  <c r="BU916" i="27"/>
  <c r="BU917" i="27"/>
  <c r="BU909" i="27"/>
  <c r="BU910" i="27"/>
  <c r="BU918" i="27"/>
  <c r="BU915" i="27"/>
  <c r="BU914" i="27"/>
  <c r="BU911" i="27"/>
  <c r="BU913" i="27"/>
  <c r="BU912" i="27"/>
  <c r="BU606" i="27"/>
  <c r="BU608" i="27"/>
  <c r="BU605" i="27"/>
  <c r="BU610" i="27"/>
  <c r="BU607" i="27"/>
  <c r="BU604" i="27"/>
  <c r="BU609" i="27"/>
  <c r="BU505" i="27"/>
  <c r="BU502" i="27"/>
  <c r="BU499" i="27"/>
  <c r="BU504" i="27"/>
  <c r="BU496" i="27"/>
  <c r="BU501" i="27"/>
  <c r="BU503" i="27"/>
  <c r="BU500" i="27"/>
  <c r="BU497" i="27"/>
  <c r="BU498" i="27"/>
  <c r="BW979" i="27"/>
  <c r="BW976" i="27"/>
  <c r="BW981" i="27"/>
  <c r="BW978" i="27"/>
  <c r="BW983" i="27"/>
  <c r="BW980" i="27"/>
  <c r="BW977" i="27"/>
  <c r="BW982" i="27"/>
  <c r="BV937" i="27"/>
  <c r="BV929" i="27"/>
  <c r="BV942" i="27"/>
  <c r="BV934" i="27"/>
  <c r="BV939" i="27"/>
  <c r="BV931" i="27"/>
  <c r="BV936" i="27"/>
  <c r="BV928" i="27"/>
  <c r="BV941" i="27"/>
  <c r="BV933" i="27"/>
  <c r="BV938" i="27"/>
  <c r="BV930" i="27"/>
  <c r="BV943" i="27"/>
  <c r="BV935" i="27"/>
  <c r="BV932" i="27"/>
  <c r="BV927" i="27"/>
  <c r="BV940" i="27"/>
  <c r="BV926" i="27"/>
  <c r="BV924" i="27"/>
  <c r="BV925" i="27"/>
  <c r="BW949" i="27"/>
  <c r="BW948" i="27"/>
  <c r="BU740" i="27"/>
  <c r="BU739" i="27"/>
  <c r="BU731" i="27"/>
  <c r="BU723" i="27"/>
  <c r="BU728" i="27"/>
  <c r="BU720" i="27"/>
  <c r="BU742" i="27"/>
  <c r="BU733" i="27"/>
  <c r="BU725" i="27"/>
  <c r="BU744" i="27"/>
  <c r="BU743" i="27"/>
  <c r="BU741" i="27"/>
  <c r="BU730" i="27"/>
  <c r="BU722" i="27"/>
  <c r="BU738" i="27"/>
  <c r="BU727" i="27"/>
  <c r="BU732" i="27"/>
  <c r="BU724" i="27"/>
  <c r="BU737" i="27"/>
  <c r="BU729" i="27"/>
  <c r="BU721" i="27"/>
  <c r="BU736" i="27"/>
  <c r="BU726" i="27"/>
  <c r="BU735" i="27"/>
  <c r="BU734" i="27"/>
  <c r="BW145" i="27"/>
  <c r="BW140" i="27"/>
  <c r="BW143" i="27"/>
  <c r="BW142" i="27"/>
  <c r="BW144" i="27"/>
  <c r="BW141" i="27"/>
  <c r="BW617" i="27"/>
  <c r="BW616" i="27"/>
  <c r="BW353" i="27"/>
  <c r="BW345" i="27"/>
  <c r="BW337" i="27"/>
  <c r="BW350" i="27"/>
  <c r="BW342" i="27"/>
  <c r="BW347" i="27"/>
  <c r="BW339" i="27"/>
  <c r="BW349" i="27"/>
  <c r="BW341" i="27"/>
  <c r="BW346" i="27"/>
  <c r="BW338" i="27"/>
  <c r="BW351" i="27"/>
  <c r="BW343" i="27"/>
  <c r="BW348" i="27"/>
  <c r="BW340" i="27"/>
  <c r="BW344" i="27"/>
  <c r="BW352" i="27"/>
  <c r="BW336" i="27"/>
  <c r="BW573" i="27"/>
  <c r="BW565" i="27"/>
  <c r="BW572" i="27"/>
  <c r="BW564" i="27"/>
  <c r="BW571" i="27"/>
  <c r="BW568" i="27"/>
  <c r="BW566" i="27"/>
  <c r="BW567" i="27"/>
  <c r="BW562" i="27"/>
  <c r="BW563" i="27"/>
  <c r="BW569" i="27"/>
  <c r="BW570" i="27"/>
  <c r="BW887" i="27"/>
  <c r="BW886" i="27"/>
  <c r="BW883" i="27"/>
  <c r="BW888" i="27"/>
  <c r="BW880" i="27"/>
  <c r="BW885" i="27"/>
  <c r="BW882" i="27"/>
  <c r="BW881" i="27"/>
  <c r="BW884" i="27"/>
  <c r="BW879" i="27"/>
  <c r="BW489" i="27"/>
  <c r="BW491" i="27"/>
  <c r="BW490" i="27"/>
  <c r="BW488" i="27"/>
  <c r="BW485" i="27"/>
  <c r="BW495" i="27"/>
  <c r="BW494" i="27"/>
  <c r="BW492" i="27"/>
  <c r="BW493" i="27"/>
  <c r="BW487" i="27"/>
  <c r="BW486" i="27"/>
  <c r="BW484" i="27"/>
  <c r="BW329" i="27"/>
  <c r="BW321" i="27"/>
  <c r="BW334" i="27"/>
  <c r="BW326" i="27"/>
  <c r="BW331" i="27"/>
  <c r="BW323" i="27"/>
  <c r="BW333" i="27"/>
  <c r="BW325" i="27"/>
  <c r="BW330" i="27"/>
  <c r="BW322" i="27"/>
  <c r="BW335" i="27"/>
  <c r="BW327" i="27"/>
  <c r="BW332" i="27"/>
  <c r="BW324" i="27"/>
  <c r="BW328" i="27"/>
  <c r="BW918" i="27"/>
  <c r="BW911" i="27"/>
  <c r="BW909" i="27"/>
  <c r="BW916" i="27"/>
  <c r="BW915" i="27"/>
  <c r="BW917" i="27"/>
  <c r="BW914" i="27"/>
  <c r="BW912" i="27"/>
  <c r="BW913" i="27"/>
  <c r="BW910" i="27"/>
  <c r="BW919" i="27"/>
  <c r="BW608" i="27"/>
  <c r="BW605" i="27"/>
  <c r="BW610" i="27"/>
  <c r="BW607" i="27"/>
  <c r="BW604" i="27"/>
  <c r="BW609" i="27"/>
  <c r="BW606" i="27"/>
  <c r="BU699" i="27"/>
  <c r="BU704" i="27"/>
  <c r="BU696" i="27"/>
  <c r="BU688" i="27"/>
  <c r="BU680" i="27"/>
  <c r="BU672" i="27"/>
  <c r="BU664" i="27"/>
  <c r="BU701" i="27"/>
  <c r="BU693" i="27"/>
  <c r="BU698" i="27"/>
  <c r="BU703" i="27"/>
  <c r="BU695" i="27"/>
  <c r="BU700" i="27"/>
  <c r="BU692" i="27"/>
  <c r="BU684" i="27"/>
  <c r="BU676" i="27"/>
  <c r="BU668" i="27"/>
  <c r="BU697" i="27"/>
  <c r="BU689" i="27"/>
  <c r="BU681" i="27"/>
  <c r="BU673" i="27"/>
  <c r="BU665" i="27"/>
  <c r="BU675" i="27"/>
  <c r="BU663" i="27"/>
  <c r="BU694" i="27"/>
  <c r="BU674" i="27"/>
  <c r="BU690" i="27"/>
  <c r="BU687" i="27"/>
  <c r="BU686" i="27"/>
  <c r="BU667" i="27"/>
  <c r="BU685" i="27"/>
  <c r="BU666" i="27"/>
  <c r="BU691" i="27"/>
  <c r="BU679" i="27"/>
  <c r="BU678" i="27"/>
  <c r="BU677" i="27"/>
  <c r="BU683" i="27"/>
  <c r="BU671" i="27"/>
  <c r="BU670" i="27"/>
  <c r="BU669" i="27"/>
  <c r="BU702" i="27"/>
  <c r="BU682" i="27"/>
  <c r="BU315" i="27"/>
  <c r="BU307" i="27"/>
  <c r="BU309" i="27"/>
  <c r="BU314" i="27"/>
  <c r="BU306" i="27"/>
  <c r="BU311" i="27"/>
  <c r="BU310" i="27"/>
  <c r="BU313" i="27"/>
  <c r="BU312" i="27"/>
  <c r="BU308" i="27"/>
  <c r="BU470" i="27"/>
  <c r="BU463" i="27"/>
  <c r="BU469" i="27"/>
  <c r="BU460" i="27"/>
  <c r="BU468" i="27"/>
  <c r="BU465" i="27"/>
  <c r="BU457" i="27"/>
  <c r="BU467" i="27"/>
  <c r="BU459" i="27"/>
  <c r="BU464" i="27"/>
  <c r="BU471" i="27"/>
  <c r="BU461" i="27"/>
  <c r="BU466" i="27"/>
  <c r="BU458" i="27"/>
  <c r="BU462" i="27"/>
  <c r="BU748" i="27"/>
  <c r="BU753" i="27"/>
  <c r="BU747" i="27"/>
  <c r="BU746" i="27"/>
  <c r="BU750" i="27"/>
  <c r="BU749" i="27"/>
  <c r="BU745" i="27"/>
  <c r="BU752" i="27"/>
  <c r="BU751" i="27"/>
  <c r="BU127" i="27"/>
  <c r="BU126" i="27"/>
  <c r="BU128" i="27"/>
  <c r="BU125" i="27"/>
  <c r="BU579" i="27"/>
  <c r="BU578" i="27"/>
  <c r="BU580" i="27"/>
  <c r="BU585" i="27"/>
  <c r="BU583" i="27"/>
  <c r="BU574" i="27"/>
  <c r="BU584" i="27"/>
  <c r="BU577" i="27"/>
  <c r="BU575" i="27"/>
  <c r="BU576" i="27"/>
  <c r="BU581" i="27"/>
  <c r="BU582" i="27"/>
  <c r="BU614" i="27"/>
  <c r="BU611" i="27"/>
  <c r="BU613" i="27"/>
  <c r="BU615" i="27"/>
  <c r="BU612" i="27"/>
  <c r="BU287" i="27"/>
  <c r="BU286" i="27"/>
  <c r="BU617" i="27"/>
  <c r="BU84" i="27"/>
  <c r="BU81" i="27"/>
  <c r="BU86" i="27"/>
  <c r="BU83" i="27"/>
  <c r="BU80" i="27"/>
  <c r="BU85" i="27"/>
  <c r="BU79" i="27"/>
  <c r="BU82" i="27"/>
  <c r="BU49" i="27"/>
  <c r="BU43" i="27"/>
  <c r="BU48" i="27"/>
  <c r="BU47" i="27"/>
  <c r="BU46" i="27"/>
  <c r="BU45" i="27"/>
  <c r="BU44" i="27"/>
  <c r="BU50" i="27"/>
  <c r="BU57" i="27"/>
  <c r="BU59" i="27"/>
  <c r="BU62" i="27"/>
  <c r="BU61" i="27"/>
  <c r="BU60" i="27"/>
  <c r="BU58" i="27"/>
  <c r="BU56" i="27"/>
  <c r="BU55" i="27"/>
  <c r="BV949" i="27"/>
  <c r="BV948" i="27"/>
  <c r="BW826" i="27"/>
  <c r="BW818" i="27"/>
  <c r="BW810" i="27"/>
  <c r="BW802" i="27"/>
  <c r="BW823" i="27"/>
  <c r="BW815" i="27"/>
  <c r="BW807" i="27"/>
  <c r="BW820" i="27"/>
  <c r="BW812" i="27"/>
  <c r="BW825" i="27"/>
  <c r="BW822" i="27"/>
  <c r="BW814" i="27"/>
  <c r="BW806" i="27"/>
  <c r="BW819" i="27"/>
  <c r="BW811" i="27"/>
  <c r="BW824" i="27"/>
  <c r="BW816" i="27"/>
  <c r="BW808" i="27"/>
  <c r="BW821" i="27"/>
  <c r="BW803" i="27"/>
  <c r="BW804" i="27"/>
  <c r="BW813" i="27"/>
  <c r="BW805" i="27"/>
  <c r="BW817" i="27"/>
  <c r="BW809" i="27"/>
  <c r="BW288" i="27"/>
  <c r="BW289" i="27"/>
  <c r="BW504" i="27"/>
  <c r="BW496" i="27"/>
  <c r="BW501" i="27"/>
  <c r="BW498" i="27"/>
  <c r="BW503" i="27"/>
  <c r="BW500" i="27"/>
  <c r="BW505" i="27"/>
  <c r="BW497" i="27"/>
  <c r="BW502" i="27"/>
  <c r="BW499" i="27"/>
  <c r="BW277" i="27"/>
  <c r="BW276" i="27"/>
  <c r="BW291" i="27"/>
  <c r="BW742" i="27"/>
  <c r="BW734" i="27"/>
  <c r="BW741" i="27"/>
  <c r="BW733" i="27"/>
  <c r="BW725" i="27"/>
  <c r="BW743" i="27"/>
  <c r="BW730" i="27"/>
  <c r="BW722" i="27"/>
  <c r="BW744" i="27"/>
  <c r="BW739" i="27"/>
  <c r="BW738" i="27"/>
  <c r="BW727" i="27"/>
  <c r="BW740" i="27"/>
  <c r="BW732" i="27"/>
  <c r="BW724" i="27"/>
  <c r="BW729" i="27"/>
  <c r="BW721" i="27"/>
  <c r="BW737" i="27"/>
  <c r="BW735" i="27"/>
  <c r="BW726" i="27"/>
  <c r="BW736" i="27"/>
  <c r="BW731" i="27"/>
  <c r="BW723" i="27"/>
  <c r="BW728" i="27"/>
  <c r="BW720" i="27"/>
  <c r="BW369" i="27"/>
  <c r="BW361" i="27"/>
  <c r="BW366" i="27"/>
  <c r="BW358" i="27"/>
  <c r="BW371" i="27"/>
  <c r="BW363" i="27"/>
  <c r="BW355" i="27"/>
  <c r="BW373" i="27"/>
  <c r="BW365" i="27"/>
  <c r="BW357" i="27"/>
  <c r="BW370" i="27"/>
  <c r="BW362" i="27"/>
  <c r="BW354" i="27"/>
  <c r="BW367" i="27"/>
  <c r="BW359" i="27"/>
  <c r="BW372" i="27"/>
  <c r="BW364" i="27"/>
  <c r="BW356" i="27"/>
  <c r="BW360" i="27"/>
  <c r="BW368" i="27"/>
  <c r="BW875" i="27"/>
  <c r="BW872" i="27"/>
  <c r="BW876" i="27"/>
  <c r="BW878" i="27"/>
  <c r="BW874" i="27"/>
  <c r="BW873" i="27"/>
  <c r="BW871" i="27"/>
  <c r="BW869" i="27"/>
  <c r="BW870" i="27"/>
  <c r="BW877" i="27"/>
  <c r="BW128" i="27"/>
  <c r="BW126" i="27"/>
  <c r="BW125" i="27"/>
  <c r="BW127" i="27"/>
  <c r="BW890" i="27"/>
  <c r="BW892" i="27"/>
  <c r="BW891" i="27"/>
  <c r="BW893" i="27"/>
  <c r="BW889" i="27"/>
  <c r="BW146" i="27"/>
  <c r="BW147" i="27"/>
  <c r="BW148" i="27"/>
  <c r="BW922" i="27"/>
  <c r="BW923" i="27"/>
  <c r="BW292" i="27"/>
  <c r="BU73" i="27"/>
  <c r="BU65" i="27"/>
  <c r="BU78" i="27"/>
  <c r="BU75" i="27"/>
  <c r="BU67" i="27"/>
  <c r="BU77" i="27"/>
  <c r="BU64" i="27"/>
  <c r="BU63" i="27"/>
  <c r="BU74" i="27"/>
  <c r="BU72" i="27"/>
  <c r="BU76" i="27"/>
  <c r="BU71" i="27"/>
  <c r="BU70" i="27"/>
  <c r="BU69" i="27"/>
  <c r="BU68" i="27"/>
  <c r="BU66" i="27"/>
  <c r="BU293" i="27"/>
  <c r="BU1028" i="27"/>
  <c r="BU1029" i="27"/>
  <c r="BU1030" i="27"/>
  <c r="BU1031" i="27"/>
  <c r="BU1027" i="27"/>
  <c r="BU1026" i="27"/>
  <c r="BU423" i="27"/>
  <c r="BU415" i="27"/>
  <c r="BU420" i="27"/>
  <c r="BU425" i="27"/>
  <c r="BU417" i="27"/>
  <c r="BU409" i="27"/>
  <c r="BU419" i="27"/>
  <c r="BU411" i="27"/>
  <c r="BU424" i="27"/>
  <c r="BU416" i="27"/>
  <c r="BU421" i="27"/>
  <c r="BU413" i="27"/>
  <c r="BU426" i="27"/>
  <c r="BU418" i="27"/>
  <c r="BU412" i="27"/>
  <c r="BU422" i="27"/>
  <c r="BU410" i="27"/>
  <c r="BU414" i="27"/>
  <c r="BU559" i="27"/>
  <c r="BU558" i="27"/>
  <c r="BU556" i="27"/>
  <c r="BU561" i="27"/>
  <c r="BU557" i="27"/>
  <c r="BU560" i="27"/>
  <c r="BU135" i="27"/>
  <c r="BU134" i="27"/>
  <c r="BU137" i="27"/>
  <c r="BU139" i="27"/>
  <c r="BU136" i="27"/>
  <c r="BU133" i="27"/>
  <c r="BU292" i="27"/>
  <c r="BU367" i="27"/>
  <c r="BU359" i="27"/>
  <c r="BU372" i="27"/>
  <c r="BU364" i="27"/>
  <c r="BU356" i="27"/>
  <c r="BU369" i="27"/>
  <c r="BU361" i="27"/>
  <c r="BU371" i="27"/>
  <c r="BU363" i="27"/>
  <c r="BU355" i="27"/>
  <c r="BU368" i="27"/>
  <c r="BU360" i="27"/>
  <c r="BU373" i="27"/>
  <c r="BU365" i="27"/>
  <c r="BU357" i="27"/>
  <c r="BU370" i="27"/>
  <c r="BU362" i="27"/>
  <c r="BU354" i="27"/>
  <c r="BU358" i="27"/>
  <c r="BU366" i="27"/>
  <c r="BU962" i="27"/>
  <c r="BU965" i="27"/>
  <c r="BU964" i="27"/>
  <c r="BU963" i="27"/>
  <c r="BU945" i="27"/>
  <c r="BU947" i="27"/>
  <c r="BU944" i="27"/>
  <c r="BU946" i="27"/>
  <c r="BU953" i="27"/>
  <c r="BU950" i="27"/>
  <c r="BU952" i="27"/>
  <c r="BU951" i="27"/>
  <c r="BW963" i="27"/>
  <c r="BW965" i="27"/>
  <c r="BW964" i="27"/>
  <c r="BW962" i="27"/>
  <c r="BW137" i="27"/>
  <c r="BW136" i="27"/>
  <c r="BW134" i="27"/>
  <c r="BW133" i="27"/>
  <c r="BW135" i="27"/>
  <c r="BW139" i="27"/>
  <c r="BU921" i="27"/>
  <c r="BU920" i="27"/>
  <c r="BU455" i="27"/>
  <c r="BU447" i="27"/>
  <c r="BU452" i="27"/>
  <c r="BU444" i="27"/>
  <c r="BU449" i="27"/>
  <c r="BU451" i="27"/>
  <c r="BU443" i="27"/>
  <c r="BU456" i="27"/>
  <c r="BU448" i="27"/>
  <c r="BU453" i="27"/>
  <c r="BU445" i="27"/>
  <c r="BU450" i="27"/>
  <c r="BU442" i="27"/>
  <c r="BU454" i="27"/>
  <c r="BU446" i="27"/>
  <c r="BU100" i="27"/>
  <c r="BU92" i="27"/>
  <c r="BU105" i="27"/>
  <c r="BU97" i="27"/>
  <c r="BU89" i="27"/>
  <c r="BU102" i="27"/>
  <c r="BU94" i="27"/>
  <c r="BU99" i="27"/>
  <c r="BU91" i="27"/>
  <c r="BU104" i="27"/>
  <c r="BU96" i="27"/>
  <c r="BU88" i="27"/>
  <c r="BU101" i="27"/>
  <c r="BU93" i="27"/>
  <c r="BU103" i="27"/>
  <c r="BU95" i="27"/>
  <c r="BU87" i="27"/>
  <c r="BU106" i="27"/>
  <c r="BU98" i="27"/>
  <c r="BU90" i="27"/>
  <c r="BU124" i="27"/>
  <c r="BU123" i="27"/>
  <c r="BU495" i="27"/>
  <c r="BU487" i="27"/>
  <c r="BU489" i="27"/>
  <c r="BU488" i="27"/>
  <c r="BU486" i="27"/>
  <c r="BU484" i="27"/>
  <c r="BU485" i="27"/>
  <c r="BU490" i="27"/>
  <c r="BU491" i="27"/>
  <c r="BU494" i="27"/>
  <c r="BU492" i="27"/>
  <c r="BU493" i="27"/>
  <c r="BU407" i="27"/>
  <c r="BU399" i="27"/>
  <c r="BU391" i="27"/>
  <c r="BU401" i="27"/>
  <c r="BU403" i="27"/>
  <c r="BU408" i="27"/>
  <c r="BU400" i="27"/>
  <c r="BU392" i="27"/>
  <c r="BU398" i="27"/>
  <c r="BU396" i="27"/>
  <c r="BU404" i="27"/>
  <c r="BU397" i="27"/>
  <c r="BU389" i="27"/>
  <c r="BU405" i="27"/>
  <c r="BU406" i="27"/>
  <c r="BU402" i="27"/>
  <c r="BU394" i="27"/>
  <c r="BU395" i="27"/>
  <c r="BU393" i="27"/>
  <c r="BU390" i="27"/>
  <c r="BU769" i="27"/>
  <c r="BU771" i="27"/>
  <c r="BU768" i="27"/>
  <c r="BU767" i="27"/>
  <c r="BU770" i="27"/>
  <c r="BU766" i="27"/>
  <c r="BV963" i="27"/>
  <c r="BV962" i="27"/>
  <c r="BV965" i="27"/>
  <c r="BV964" i="27"/>
  <c r="BW950" i="27"/>
  <c r="BW952" i="27"/>
  <c r="BW951" i="27"/>
  <c r="BW953" i="27"/>
  <c r="BW33" i="27"/>
  <c r="BW25" i="27"/>
  <c r="BW9" i="27"/>
  <c r="BW42" i="27"/>
  <c r="BW38" i="27"/>
  <c r="BW30" i="27"/>
  <c r="BW14" i="27"/>
  <c r="BW6" i="27"/>
  <c r="BW35" i="27"/>
  <c r="BW27" i="27"/>
  <c r="BW19" i="27"/>
  <c r="BW41" i="27"/>
  <c r="BW40" i="27"/>
  <c r="BW32" i="27"/>
  <c r="BW24" i="27"/>
  <c r="BW16" i="27"/>
  <c r="BW8" i="27"/>
  <c r="BW13" i="27"/>
  <c r="BW5" i="27"/>
  <c r="BW37" i="27"/>
  <c r="BW29" i="27"/>
  <c r="BW21" i="27"/>
  <c r="BW34" i="27"/>
  <c r="BW26" i="27"/>
  <c r="BW18" i="27"/>
  <c r="BW10" i="27"/>
  <c r="BW4" i="27"/>
  <c r="BW3" i="27"/>
  <c r="BW39" i="27"/>
  <c r="BW31" i="27"/>
  <c r="BW23" i="27"/>
  <c r="BW15" i="27"/>
  <c r="BW7" i="27"/>
  <c r="BW17" i="27"/>
  <c r="BW11" i="27"/>
  <c r="BW36" i="27"/>
  <c r="BW28" i="27"/>
  <c r="BW20" i="27"/>
  <c r="BW12" i="27"/>
  <c r="BW22" i="27"/>
  <c r="BU555" i="27"/>
  <c r="BU547" i="27"/>
  <c r="BU539" i="27"/>
  <c r="BU554" i="27"/>
  <c r="BU541" i="27"/>
  <c r="BU537" i="27"/>
  <c r="BU529" i="27"/>
  <c r="BU521" i="27"/>
  <c r="BU553" i="27"/>
  <c r="BU534" i="27"/>
  <c r="BU526" i="27"/>
  <c r="BU545" i="27"/>
  <c r="BU531" i="27"/>
  <c r="BU523" i="27"/>
  <c r="BU552" i="27"/>
  <c r="BU549" i="27"/>
  <c r="BU540" i="27"/>
  <c r="BU536" i="27"/>
  <c r="BU528" i="27"/>
  <c r="BU551" i="27"/>
  <c r="BU550" i="27"/>
  <c r="BU544" i="27"/>
  <c r="BU533" i="27"/>
  <c r="BU525" i="27"/>
  <c r="BU548" i="27"/>
  <c r="BU538" i="27"/>
  <c r="BU530" i="27"/>
  <c r="BU522" i="27"/>
  <c r="BU543" i="27"/>
  <c r="BU535" i="27"/>
  <c r="BU527" i="27"/>
  <c r="BU532" i="27"/>
  <c r="BU524" i="27"/>
  <c r="BU546" i="27"/>
  <c r="BU542" i="27"/>
  <c r="BW750" i="27"/>
  <c r="BW749" i="27"/>
  <c r="BW748" i="27"/>
  <c r="BW745" i="27"/>
  <c r="BW751" i="27"/>
  <c r="BW752" i="27"/>
  <c r="BW753" i="27"/>
  <c r="BW747" i="27"/>
  <c r="BW746" i="27"/>
  <c r="BW293" i="27"/>
  <c r="BU275" i="27"/>
  <c r="BU969" i="27"/>
  <c r="BU974" i="27"/>
  <c r="BU966" i="27"/>
  <c r="BU975" i="27"/>
  <c r="BU973" i="27"/>
  <c r="BU972" i="27"/>
  <c r="BU971" i="27"/>
  <c r="BU968" i="27"/>
  <c r="BU970" i="27"/>
  <c r="BU967" i="27"/>
  <c r="BU146" i="27"/>
  <c r="BU148" i="27"/>
  <c r="BU147" i="27"/>
  <c r="BU277" i="27"/>
  <c r="BU276" i="27"/>
  <c r="BU590" i="27"/>
  <c r="BU587" i="27"/>
  <c r="BU586" i="27"/>
  <c r="BU588" i="27"/>
  <c r="BU591" i="27"/>
  <c r="BU589" i="27"/>
  <c r="BU513" i="27"/>
  <c r="BU510" i="27"/>
  <c r="BU515" i="27"/>
  <c r="BU507" i="27"/>
  <c r="BU512" i="27"/>
  <c r="BU509" i="27"/>
  <c r="BU514" i="27"/>
  <c r="BU506" i="27"/>
  <c r="BU511" i="27"/>
  <c r="BU508" i="27"/>
  <c r="BU351" i="27"/>
  <c r="BU343" i="27"/>
  <c r="BU348" i="27"/>
  <c r="BU340" i="27"/>
  <c r="BU353" i="27"/>
  <c r="BU345" i="27"/>
  <c r="BU337" i="27"/>
  <c r="BU347" i="27"/>
  <c r="BU339" i="27"/>
  <c r="BU352" i="27"/>
  <c r="BU344" i="27"/>
  <c r="BU336" i="27"/>
  <c r="BU349" i="27"/>
  <c r="BU341" i="27"/>
  <c r="BU346" i="27"/>
  <c r="BU338" i="27"/>
  <c r="BU342" i="27"/>
  <c r="BU350" i="27"/>
  <c r="BU319" i="27"/>
  <c r="BU320" i="27"/>
  <c r="BU317" i="27"/>
  <c r="BU316" i="27"/>
  <c r="BU318" i="27"/>
  <c r="BU267" i="27"/>
  <c r="BU269" i="27"/>
  <c r="BU265" i="27"/>
  <c r="BU257" i="27"/>
  <c r="BU249" i="27"/>
  <c r="BU241" i="27"/>
  <c r="BU233" i="27"/>
  <c r="BU225" i="27"/>
  <c r="BU217" i="27"/>
  <c r="BU209" i="27"/>
  <c r="BU201" i="27"/>
  <c r="BU193" i="27"/>
  <c r="BU185" i="27"/>
  <c r="BU177" i="27"/>
  <c r="BU262" i="27"/>
  <c r="BU254" i="27"/>
  <c r="BU246" i="27"/>
  <c r="BU238" i="27"/>
  <c r="BU230" i="27"/>
  <c r="BU222" i="27"/>
  <c r="BU214" i="27"/>
  <c r="BU206" i="27"/>
  <c r="BU273" i="27"/>
  <c r="BU259" i="27"/>
  <c r="BU251" i="27"/>
  <c r="BU243" i="27"/>
  <c r="BU235" i="27"/>
  <c r="BU227" i="27"/>
  <c r="BU219" i="27"/>
  <c r="BU211" i="27"/>
  <c r="BU203" i="27"/>
  <c r="BU195" i="27"/>
  <c r="BU187" i="27"/>
  <c r="BU179" i="27"/>
  <c r="BU268" i="27"/>
  <c r="BU264" i="27"/>
  <c r="BU256" i="27"/>
  <c r="BU248" i="27"/>
  <c r="BU240" i="27"/>
  <c r="BU232" i="27"/>
  <c r="BU224" i="27"/>
  <c r="BU216" i="27"/>
  <c r="BU208" i="27"/>
  <c r="BU200" i="27"/>
  <c r="BU192" i="27"/>
  <c r="BU184" i="27"/>
  <c r="BU176" i="27"/>
  <c r="BU168" i="27"/>
  <c r="BU160" i="27"/>
  <c r="BU152" i="27"/>
  <c r="BU272" i="27"/>
  <c r="BU261" i="27"/>
  <c r="BU253" i="27"/>
  <c r="BU245" i="27"/>
  <c r="BU237" i="27"/>
  <c r="BU229" i="27"/>
  <c r="BU221" i="27"/>
  <c r="BU213" i="27"/>
  <c r="BU205" i="27"/>
  <c r="BU197" i="27"/>
  <c r="BU189" i="27"/>
  <c r="BU181" i="27"/>
  <c r="BU266" i="27"/>
  <c r="BU258" i="27"/>
  <c r="BU250" i="27"/>
  <c r="BU242" i="27"/>
  <c r="BU234" i="27"/>
  <c r="BU226" i="27"/>
  <c r="BU218" i="27"/>
  <c r="BU210" i="27"/>
  <c r="BU202" i="27"/>
  <c r="BU194" i="27"/>
  <c r="BU186" i="27"/>
  <c r="BU178" i="27"/>
  <c r="BU271" i="27"/>
  <c r="BU263" i="27"/>
  <c r="BU255" i="27"/>
  <c r="BU247" i="27"/>
  <c r="BU239" i="27"/>
  <c r="BU231" i="27"/>
  <c r="BU223" i="27"/>
  <c r="BU215" i="27"/>
  <c r="BU207" i="27"/>
  <c r="BU199" i="27"/>
  <c r="BU191" i="27"/>
  <c r="BU183" i="27"/>
  <c r="BU175" i="27"/>
  <c r="BU167" i="27"/>
  <c r="BU159" i="27"/>
  <c r="BU151" i="27"/>
  <c r="BU274" i="27"/>
  <c r="BU270" i="27"/>
  <c r="BU260" i="27"/>
  <c r="BU252" i="27"/>
  <c r="BU244" i="27"/>
  <c r="BU236" i="27"/>
  <c r="BU228" i="27"/>
  <c r="BU220" i="27"/>
  <c r="BU212" i="27"/>
  <c r="BU204" i="27"/>
  <c r="BU196" i="27"/>
  <c r="BU188" i="27"/>
  <c r="BU180" i="27"/>
  <c r="BU172" i="27"/>
  <c r="BU173" i="27"/>
  <c r="BU157" i="27"/>
  <c r="BU154" i="27"/>
  <c r="BU182" i="27"/>
  <c r="BU156" i="27"/>
  <c r="BU155" i="27"/>
  <c r="BU153" i="27"/>
  <c r="BU198" i="27"/>
  <c r="BU190" i="27"/>
  <c r="BU166" i="27"/>
  <c r="BU150" i="27"/>
  <c r="BU170" i="27"/>
  <c r="BU169" i="27"/>
  <c r="BU165" i="27"/>
  <c r="BU162" i="27"/>
  <c r="BU149" i="27"/>
  <c r="BU171" i="27"/>
  <c r="BU164" i="27"/>
  <c r="BU163" i="27"/>
  <c r="BU161" i="27"/>
  <c r="BU174" i="27"/>
  <c r="BU158" i="27"/>
  <c r="BU335" i="27"/>
  <c r="BU327" i="27"/>
  <c r="BU332" i="27"/>
  <c r="BU324" i="27"/>
  <c r="BU329" i="27"/>
  <c r="BU321" i="27"/>
  <c r="BU331" i="27"/>
  <c r="BU323" i="27"/>
  <c r="BU328" i="27"/>
  <c r="BU333" i="27"/>
  <c r="BU325" i="27"/>
  <c r="BU330" i="27"/>
  <c r="BU322" i="27"/>
  <c r="BU326" i="27"/>
  <c r="BU334" i="27"/>
  <c r="BU888" i="27"/>
  <c r="BU884" i="27"/>
  <c r="BU881" i="27"/>
  <c r="BU886" i="27"/>
  <c r="BU880" i="27"/>
  <c r="BU883" i="27"/>
  <c r="BU879" i="27"/>
  <c r="BU885" i="27"/>
  <c r="BU882" i="27"/>
  <c r="BU887" i="27"/>
  <c r="BW971" i="27"/>
  <c r="BW968" i="27"/>
  <c r="BW972" i="27"/>
  <c r="BW974" i="27"/>
  <c r="BW970" i="27"/>
  <c r="BW969" i="27"/>
  <c r="BW967" i="27"/>
  <c r="BW966" i="27"/>
  <c r="BW975" i="27"/>
  <c r="BW973" i="27"/>
  <c r="BV953" i="27"/>
  <c r="BV950" i="27"/>
  <c r="BV952" i="27"/>
  <c r="BV951" i="27"/>
  <c r="BW581" i="27"/>
  <c r="BW580" i="27"/>
  <c r="BW582" i="27"/>
  <c r="BW574" i="27"/>
  <c r="BW584" i="27"/>
  <c r="BW578" i="27"/>
  <c r="BW577" i="27"/>
  <c r="BW575" i="27"/>
  <c r="BW579" i="27"/>
  <c r="BW576" i="27"/>
  <c r="BW585" i="27"/>
  <c r="BW583" i="27"/>
  <c r="BW285" i="27"/>
  <c r="BW284" i="27"/>
  <c r="BW290" i="27"/>
  <c r="BU630" i="27"/>
  <c r="BU627" i="27"/>
  <c r="BU624" i="27"/>
  <c r="BU629" i="27"/>
  <c r="BU632" i="27"/>
  <c r="BU626" i="27"/>
  <c r="BU631" i="27"/>
  <c r="BU623" i="27"/>
  <c r="BU628" i="27"/>
  <c r="BU625" i="27"/>
  <c r="BU291" i="27"/>
  <c r="BW658" i="27"/>
  <c r="BW662" i="27"/>
  <c r="BW654" i="27"/>
  <c r="BW646" i="27"/>
  <c r="BW638" i="27"/>
  <c r="BW659" i="27"/>
  <c r="BW651" i="27"/>
  <c r="BW643" i="27"/>
  <c r="BW635" i="27"/>
  <c r="BW661" i="27"/>
  <c r="BW647" i="27"/>
  <c r="BW649" i="27"/>
  <c r="BW633" i="27"/>
  <c r="BW645" i="27"/>
  <c r="BW644" i="27"/>
  <c r="BW656" i="27"/>
  <c r="BW642" i="27"/>
  <c r="BW640" i="27"/>
  <c r="BW655" i="27"/>
  <c r="BW639" i="27"/>
  <c r="BW657" i="27"/>
  <c r="BW641" i="27"/>
  <c r="BW660" i="27"/>
  <c r="BW653" i="27"/>
  <c r="BW652" i="27"/>
  <c r="BW637" i="27"/>
  <c r="BW636" i="27"/>
  <c r="BW634" i="27"/>
  <c r="BW648" i="27"/>
  <c r="BW650" i="27"/>
  <c r="BW59" i="27"/>
  <c r="BW61" i="27"/>
  <c r="BW62" i="27"/>
  <c r="BW60" i="27"/>
  <c r="BW58" i="27"/>
  <c r="BW57" i="27"/>
  <c r="BW56" i="27"/>
  <c r="BW55" i="27"/>
  <c r="BW589" i="27"/>
  <c r="BW591" i="27"/>
  <c r="BW588" i="27"/>
  <c r="BW590" i="27"/>
  <c r="BW587" i="27"/>
  <c r="BW586" i="27"/>
  <c r="BW549" i="27"/>
  <c r="BW541" i="27"/>
  <c r="BW555" i="27"/>
  <c r="BW545" i="27"/>
  <c r="BW531" i="27"/>
  <c r="BW523" i="27"/>
  <c r="BW540" i="27"/>
  <c r="BW536" i="27"/>
  <c r="BW528" i="27"/>
  <c r="BW552" i="27"/>
  <c r="BW550" i="27"/>
  <c r="BW533" i="27"/>
  <c r="BW525" i="27"/>
  <c r="BW551" i="27"/>
  <c r="BW548" i="27"/>
  <c r="BW544" i="27"/>
  <c r="BW539" i="27"/>
  <c r="BW538" i="27"/>
  <c r="BW530" i="27"/>
  <c r="BW522" i="27"/>
  <c r="BW543" i="27"/>
  <c r="BW535" i="27"/>
  <c r="BW527" i="27"/>
  <c r="BW547" i="27"/>
  <c r="BW546" i="27"/>
  <c r="BW542" i="27"/>
  <c r="BW532" i="27"/>
  <c r="BW524" i="27"/>
  <c r="BW537" i="27"/>
  <c r="BW529" i="27"/>
  <c r="BW521" i="27"/>
  <c r="BW534" i="27"/>
  <c r="BW526" i="27"/>
  <c r="BW554" i="27"/>
  <c r="BW553" i="27"/>
  <c r="BW102" i="27"/>
  <c r="BW94" i="27"/>
  <c r="BW99" i="27"/>
  <c r="BW91" i="27"/>
  <c r="BW104" i="27"/>
  <c r="BW96" i="27"/>
  <c r="BW88" i="27"/>
  <c r="BW101" i="27"/>
  <c r="BW93" i="27"/>
  <c r="BW106" i="27"/>
  <c r="BW98" i="27"/>
  <c r="BW90" i="27"/>
  <c r="BW103" i="27"/>
  <c r="BW95" i="27"/>
  <c r="BW87" i="27"/>
  <c r="BW105" i="27"/>
  <c r="BW97" i="27"/>
  <c r="BW89" i="27"/>
  <c r="BW100" i="27"/>
  <c r="BW92" i="27"/>
  <c r="BW129" i="27"/>
  <c r="BW132" i="27"/>
  <c r="BW130" i="27"/>
  <c r="BW131" i="27"/>
  <c r="BW469" i="27"/>
  <c r="BW468" i="27"/>
  <c r="BW465" i="27"/>
  <c r="BW457" i="27"/>
  <c r="BW462" i="27"/>
  <c r="BW467" i="27"/>
  <c r="BW459" i="27"/>
  <c r="BW464" i="27"/>
  <c r="BW471" i="27"/>
  <c r="BW461" i="27"/>
  <c r="BW466" i="27"/>
  <c r="BW458" i="27"/>
  <c r="BW463" i="27"/>
  <c r="BW470" i="27"/>
  <c r="BW460" i="27"/>
  <c r="BW269" i="27"/>
  <c r="BW273" i="27"/>
  <c r="BW259" i="27"/>
  <c r="BW251" i="27"/>
  <c r="BW243" i="27"/>
  <c r="BW235" i="27"/>
  <c r="BW227" i="27"/>
  <c r="BW219" i="27"/>
  <c r="BW211" i="27"/>
  <c r="BW203" i="27"/>
  <c r="BW195" i="27"/>
  <c r="BW187" i="27"/>
  <c r="BW179" i="27"/>
  <c r="BW268" i="27"/>
  <c r="BW264" i="27"/>
  <c r="BW256" i="27"/>
  <c r="BW248" i="27"/>
  <c r="BW240" i="27"/>
  <c r="BW232" i="27"/>
  <c r="BW224" i="27"/>
  <c r="BW216" i="27"/>
  <c r="BW208" i="27"/>
  <c r="BW261" i="27"/>
  <c r="BW253" i="27"/>
  <c r="BW245" i="27"/>
  <c r="BW237" i="27"/>
  <c r="BW229" i="27"/>
  <c r="BW221" i="27"/>
  <c r="BW213" i="27"/>
  <c r="BW205" i="27"/>
  <c r="BW197" i="27"/>
  <c r="BW189" i="27"/>
  <c r="BW181" i="27"/>
  <c r="BW272" i="27"/>
  <c r="BW267" i="27"/>
  <c r="BW266" i="27"/>
  <c r="BW258" i="27"/>
  <c r="BW250" i="27"/>
  <c r="BW242" i="27"/>
  <c r="BW234" i="27"/>
  <c r="BW226" i="27"/>
  <c r="BW218" i="27"/>
  <c r="BW210" i="27"/>
  <c r="BW202" i="27"/>
  <c r="BW194" i="27"/>
  <c r="BW186" i="27"/>
  <c r="BW178" i="27"/>
  <c r="BW170" i="27"/>
  <c r="BW162" i="27"/>
  <c r="BW154" i="27"/>
  <c r="BW271" i="27"/>
  <c r="BW263" i="27"/>
  <c r="BW255" i="27"/>
  <c r="BW247" i="27"/>
  <c r="BW239" i="27"/>
  <c r="BW231" i="27"/>
  <c r="BW223" i="27"/>
  <c r="BW215" i="27"/>
  <c r="BW207" i="27"/>
  <c r="BW199" i="27"/>
  <c r="BW191" i="27"/>
  <c r="BW183" i="27"/>
  <c r="BW274" i="27"/>
  <c r="BW270" i="27"/>
  <c r="BW260" i="27"/>
  <c r="BW252" i="27"/>
  <c r="BW244" i="27"/>
  <c r="BW236" i="27"/>
  <c r="BW228" i="27"/>
  <c r="BW220" i="27"/>
  <c r="BW212" i="27"/>
  <c r="BW204" i="27"/>
  <c r="BW196" i="27"/>
  <c r="BW188" i="27"/>
  <c r="BW180" i="27"/>
  <c r="BW265" i="27"/>
  <c r="BW257" i="27"/>
  <c r="BW249" i="27"/>
  <c r="BW241" i="27"/>
  <c r="BW233" i="27"/>
  <c r="BW225" i="27"/>
  <c r="BW217" i="27"/>
  <c r="BW209" i="27"/>
  <c r="BW201" i="27"/>
  <c r="BW193" i="27"/>
  <c r="BW185" i="27"/>
  <c r="BW177" i="27"/>
  <c r="BW169" i="27"/>
  <c r="BW161" i="27"/>
  <c r="BW153" i="27"/>
  <c r="BW262" i="27"/>
  <c r="BW254" i="27"/>
  <c r="BW246" i="27"/>
  <c r="BW238" i="27"/>
  <c r="BW230" i="27"/>
  <c r="BW222" i="27"/>
  <c r="BW214" i="27"/>
  <c r="BW206" i="27"/>
  <c r="BW198" i="27"/>
  <c r="BW190" i="27"/>
  <c r="BW182" i="27"/>
  <c r="BW174" i="27"/>
  <c r="BW167" i="27"/>
  <c r="BW166" i="27"/>
  <c r="BW156" i="27"/>
  <c r="BW151" i="27"/>
  <c r="BW150" i="27"/>
  <c r="BW176" i="27"/>
  <c r="BW152" i="27"/>
  <c r="BW171" i="27"/>
  <c r="BW168" i="27"/>
  <c r="BW165" i="27"/>
  <c r="BW163" i="27"/>
  <c r="BW149" i="27"/>
  <c r="BW184" i="27"/>
  <c r="BW164" i="27"/>
  <c r="BW159" i="27"/>
  <c r="BW158" i="27"/>
  <c r="BW200" i="27"/>
  <c r="BW192" i="27"/>
  <c r="BW160" i="27"/>
  <c r="BW173" i="27"/>
  <c r="BW155" i="27"/>
  <c r="BW172" i="27"/>
  <c r="BW157" i="27"/>
  <c r="BW175" i="27"/>
  <c r="BW275" i="27"/>
  <c r="BU283" i="27"/>
  <c r="BU282" i="27"/>
  <c r="BU279" i="27"/>
  <c r="BU278" i="27"/>
  <c r="BU281" i="27"/>
  <c r="BU280" i="27"/>
  <c r="BU571" i="27"/>
  <c r="BU563" i="27"/>
  <c r="BU570" i="27"/>
  <c r="BU562" i="27"/>
  <c r="BU572" i="27"/>
  <c r="BU569" i="27"/>
  <c r="BU568" i="27"/>
  <c r="BU565" i="27"/>
  <c r="BU567" i="27"/>
  <c r="BU566" i="27"/>
  <c r="BU564" i="27"/>
  <c r="BU573" i="27"/>
  <c r="BU51" i="27"/>
  <c r="BU54" i="27"/>
  <c r="BU53" i="27"/>
  <c r="BU52" i="27"/>
  <c r="BU660" i="27"/>
  <c r="BU652" i="27"/>
  <c r="BU644" i="27"/>
  <c r="BU636" i="27"/>
  <c r="BU657" i="27"/>
  <c r="BU649" i="27"/>
  <c r="BU641" i="27"/>
  <c r="BU662" i="27"/>
  <c r="BU653" i="27"/>
  <c r="BU637" i="27"/>
  <c r="BU661" i="27"/>
  <c r="BU650" i="27"/>
  <c r="BU648" i="27"/>
  <c r="BU634" i="27"/>
  <c r="BU647" i="27"/>
  <c r="BU646" i="27"/>
  <c r="BU643" i="27"/>
  <c r="BU633" i="27"/>
  <c r="BU659" i="27"/>
  <c r="BU645" i="27"/>
  <c r="BU658" i="27"/>
  <c r="BU656" i="27"/>
  <c r="BU642" i="27"/>
  <c r="BU640" i="27"/>
  <c r="BU655" i="27"/>
  <c r="BU654" i="27"/>
  <c r="BU651" i="27"/>
  <c r="BU639" i="27"/>
  <c r="BU638" i="27"/>
  <c r="BU635" i="27"/>
  <c r="BU518" i="27"/>
  <c r="BU520" i="27"/>
  <c r="BU517" i="27"/>
  <c r="BU519" i="27"/>
  <c r="BU516" i="27"/>
  <c r="BU299" i="27"/>
  <c r="BU301" i="27"/>
  <c r="BU298" i="27"/>
  <c r="BU300" i="27"/>
  <c r="BU295" i="27"/>
  <c r="BU294" i="27"/>
  <c r="BU303" i="27"/>
  <c r="BU302" i="27"/>
  <c r="BU305" i="27"/>
  <c r="BU304" i="27"/>
  <c r="BU297" i="27"/>
  <c r="BU296" i="27"/>
  <c r="BU383" i="27"/>
  <c r="BU384" i="27"/>
  <c r="BU376" i="27"/>
  <c r="BU378" i="27"/>
  <c r="BU374" i="27"/>
  <c r="BU386" i="27"/>
  <c r="BU388" i="27"/>
  <c r="BU387" i="27"/>
  <c r="BU385" i="27"/>
  <c r="BU381" i="27"/>
  <c r="BU375" i="27"/>
  <c r="BU380" i="27"/>
  <c r="BU379" i="27"/>
  <c r="BU382" i="27"/>
  <c r="BU377" i="27"/>
  <c r="BU119" i="27"/>
  <c r="BU118" i="27"/>
  <c r="BU121" i="27"/>
  <c r="BU108" i="27"/>
  <c r="BU122" i="27"/>
  <c r="BU120" i="27"/>
  <c r="BU117" i="27"/>
  <c r="BU110" i="27"/>
  <c r="BU107" i="27"/>
  <c r="BU116" i="27"/>
  <c r="BU113" i="27"/>
  <c r="BU115" i="27"/>
  <c r="BU114" i="27"/>
  <c r="BU112" i="27"/>
  <c r="BU109" i="27"/>
  <c r="BU111" i="27"/>
  <c r="BU616" i="27"/>
  <c r="BU800" i="27"/>
  <c r="BU797" i="27"/>
  <c r="BU796" i="27"/>
  <c r="BU788" i="27"/>
  <c r="BU780" i="27"/>
  <c r="BU798" i="27"/>
  <c r="BU790" i="27"/>
  <c r="BU782" i="27"/>
  <c r="BU774" i="27"/>
  <c r="BU801" i="27"/>
  <c r="BU793" i="27"/>
  <c r="BU786" i="27"/>
  <c r="BU785" i="27"/>
  <c r="BU784" i="27"/>
  <c r="BU772" i="27"/>
  <c r="BU799" i="27"/>
  <c r="BU794" i="27"/>
  <c r="BU783" i="27"/>
  <c r="BU781" i="27"/>
  <c r="BU795" i="27"/>
  <c r="BU779" i="27"/>
  <c r="BU778" i="27"/>
  <c r="BU777" i="27"/>
  <c r="BU776" i="27"/>
  <c r="BU791" i="27"/>
  <c r="BU789" i="27"/>
  <c r="BU792" i="27"/>
  <c r="BU787" i="27"/>
  <c r="BU775" i="27"/>
  <c r="BU773" i="27"/>
  <c r="BU289" i="27"/>
  <c r="BU288" i="27"/>
  <c r="BU873" i="27"/>
  <c r="BU878" i="27"/>
  <c r="BU870" i="27"/>
  <c r="BU877" i="27"/>
  <c r="BU876" i="27"/>
  <c r="BU875" i="27"/>
  <c r="BU872" i="27"/>
  <c r="BU874" i="27"/>
  <c r="BU871" i="27"/>
  <c r="BU869" i="27"/>
  <c r="BV974" i="27"/>
  <c r="BV966" i="27"/>
  <c r="BV971" i="27"/>
  <c r="BV975" i="27"/>
  <c r="BV973" i="27"/>
  <c r="BV972" i="27"/>
  <c r="BV968" i="27"/>
  <c r="BV970" i="27"/>
  <c r="BV969" i="27"/>
  <c r="BV967" i="27"/>
  <c r="BW947" i="27"/>
  <c r="BW944" i="27"/>
  <c r="BW946" i="27"/>
  <c r="BW945" i="27"/>
  <c r="BW1018" i="27"/>
  <c r="BW1015" i="27"/>
  <c r="BW1016" i="27"/>
  <c r="BW1011" i="27"/>
  <c r="BW1014" i="27"/>
  <c r="BW1010" i="27"/>
  <c r="BW1019" i="27"/>
  <c r="BW1009" i="27"/>
  <c r="BW1013" i="27"/>
  <c r="BW1012" i="27"/>
  <c r="BW1008" i="27"/>
  <c r="BW1017" i="27"/>
  <c r="BW758" i="27"/>
  <c r="BW755" i="27"/>
  <c r="BW757" i="27"/>
  <c r="BW759" i="27"/>
  <c r="BW754" i="27"/>
  <c r="BW756" i="27"/>
  <c r="BW123" i="27"/>
  <c r="BW124" i="27"/>
  <c r="BW51" i="27"/>
  <c r="BW53" i="27"/>
  <c r="BW54" i="27"/>
  <c r="BW52" i="27"/>
  <c r="BW309" i="27"/>
  <c r="BW311" i="27"/>
  <c r="BW308" i="27"/>
  <c r="BW312" i="27"/>
  <c r="BW314" i="27"/>
  <c r="BW315" i="27"/>
  <c r="BW306" i="27"/>
  <c r="BW307" i="27"/>
  <c r="BW310" i="27"/>
  <c r="BW313" i="27"/>
  <c r="BU285" i="27"/>
  <c r="BU284" i="27"/>
  <c r="BU290" i="27"/>
  <c r="BU905" i="27"/>
  <c r="BU901" i="27"/>
  <c r="BU908" i="27"/>
  <c r="BU904" i="27"/>
  <c r="BU900" i="27"/>
  <c r="BU907" i="27"/>
  <c r="BU902" i="27"/>
  <c r="BU906" i="27"/>
  <c r="BU899" i="27"/>
  <c r="BU903" i="27"/>
  <c r="BU41" i="27"/>
  <c r="BU39" i="27"/>
  <c r="BU31" i="27"/>
  <c r="BU23" i="27"/>
  <c r="BU15" i="27"/>
  <c r="BU36" i="27"/>
  <c r="BU28" i="27"/>
  <c r="BU33" i="27"/>
  <c r="BU25" i="27"/>
  <c r="BU42" i="27"/>
  <c r="BU38" i="27"/>
  <c r="BU30" i="27"/>
  <c r="BU22" i="27"/>
  <c r="BU14" i="27"/>
  <c r="BU6" i="27"/>
  <c r="BU19" i="27"/>
  <c r="BU3" i="27"/>
  <c r="BU9" i="27"/>
  <c r="BU35" i="27"/>
  <c r="BU27" i="27"/>
  <c r="BU11" i="27"/>
  <c r="BU40" i="27"/>
  <c r="BU32" i="27"/>
  <c r="BU24" i="27"/>
  <c r="BU16" i="27"/>
  <c r="BU8" i="27"/>
  <c r="BU4" i="27"/>
  <c r="BU37" i="27"/>
  <c r="BU29" i="27"/>
  <c r="BU21" i="27"/>
  <c r="BU13" i="27"/>
  <c r="BU5" i="27"/>
  <c r="BU10" i="27"/>
  <c r="BU7" i="27"/>
  <c r="BU20" i="27"/>
  <c r="BU12" i="27"/>
  <c r="BU34" i="27"/>
  <c r="BU26" i="27"/>
  <c r="BU18" i="27"/>
  <c r="BU17" i="27"/>
  <c r="BW960" i="27"/>
  <c r="BW961" i="27"/>
  <c r="BW956" i="27"/>
  <c r="BW959" i="27"/>
  <c r="BW955" i="27"/>
  <c r="BW954" i="27"/>
  <c r="BW958" i="27"/>
  <c r="BW957" i="27"/>
  <c r="D297" i="18"/>
  <c r="D296" i="18"/>
  <c r="D293" i="18"/>
  <c r="D292" i="18"/>
  <c r="D290" i="18"/>
  <c r="D94" i="18"/>
  <c r="D191" i="18"/>
  <c r="D95" i="18"/>
  <c r="D93" i="18"/>
  <c r="D4" i="17"/>
  <c r="M51" i="18"/>
  <c r="N51" i="18" s="1"/>
  <c r="P51" i="18" s="1"/>
  <c r="M72" i="18"/>
  <c r="N72" i="18" s="1"/>
  <c r="P72" i="18" s="1"/>
  <c r="D182" i="18"/>
  <c r="D10" i="18"/>
  <c r="D202" i="18"/>
  <c r="D213" i="18"/>
  <c r="D22" i="18"/>
  <c r="D106" i="18"/>
  <c r="D258" i="18"/>
  <c r="D162" i="18"/>
  <c r="D225" i="18"/>
  <c r="D242" i="18"/>
  <c r="D34" i="18"/>
  <c r="D190" i="18"/>
  <c r="D46" i="18"/>
  <c r="D103" i="18"/>
  <c r="D121" i="18"/>
  <c r="D90" i="18"/>
  <c r="D27" i="18"/>
  <c r="D60" i="18"/>
  <c r="D105" i="18"/>
  <c r="D194" i="18"/>
  <c r="D99" i="18"/>
  <c r="D192" i="18"/>
  <c r="D8" i="18"/>
  <c r="D252" i="18"/>
  <c r="D268" i="18"/>
  <c r="D243" i="18"/>
  <c r="D288" i="18"/>
  <c r="D66" i="18"/>
  <c r="D83" i="18"/>
  <c r="D74" i="18"/>
  <c r="D117" i="18"/>
  <c r="D76" i="18"/>
  <c r="D284" i="18"/>
  <c r="D221" i="18"/>
  <c r="D278" i="18"/>
  <c r="D271" i="18"/>
  <c r="D169" i="18"/>
  <c r="D30" i="18"/>
  <c r="D253" i="18"/>
  <c r="D18" i="18"/>
  <c r="D279" i="18"/>
  <c r="D39" i="18"/>
  <c r="D149" i="18"/>
  <c r="D6" i="18"/>
  <c r="D19" i="18"/>
  <c r="D193" i="18"/>
  <c r="D160" i="18"/>
  <c r="D21" i="18"/>
  <c r="D171" i="18"/>
  <c r="D112" i="18"/>
  <c r="D32" i="18"/>
  <c r="D244" i="18"/>
  <c r="D114" i="18"/>
  <c r="D287" i="18"/>
  <c r="D62" i="18"/>
  <c r="D3" i="18"/>
  <c r="D276" i="18"/>
  <c r="D155" i="18"/>
  <c r="D26" i="18"/>
  <c r="D210" i="18"/>
  <c r="D165" i="18"/>
  <c r="D23" i="18"/>
  <c r="D226" i="18"/>
  <c r="D107" i="18"/>
  <c r="D75" i="18"/>
  <c r="D132" i="18"/>
  <c r="D120" i="18"/>
  <c r="D229" i="18"/>
  <c r="D195" i="18"/>
  <c r="D234" i="18"/>
  <c r="D177" i="18"/>
  <c r="D33" i="18"/>
  <c r="D141" i="18"/>
  <c r="D24" i="18"/>
  <c r="D124" i="18"/>
  <c r="D233" i="18"/>
  <c r="D168" i="18"/>
  <c r="D69" i="18"/>
  <c r="D48" i="18"/>
  <c r="D216" i="18"/>
  <c r="D235" i="18"/>
  <c r="D4" i="18"/>
  <c r="D200" i="18"/>
  <c r="D134" i="18"/>
  <c r="D118" i="18"/>
  <c r="D251" i="18"/>
  <c r="D211" i="18"/>
  <c r="D231" i="18"/>
  <c r="D147" i="18"/>
  <c r="D92" i="18"/>
  <c r="D101" i="18"/>
  <c r="D87" i="18"/>
  <c r="D58" i="18"/>
  <c r="D282" i="18"/>
  <c r="D208" i="18"/>
  <c r="D257" i="18"/>
  <c r="D214" i="18"/>
  <c r="D204" i="18"/>
  <c r="D230" i="18"/>
  <c r="D140" i="18"/>
  <c r="D249" i="18"/>
  <c r="D80" i="18"/>
  <c r="D133" i="18"/>
  <c r="D152" i="18"/>
  <c r="D65" i="18"/>
  <c r="D50" i="18"/>
  <c r="D266" i="18"/>
  <c r="D68" i="18"/>
  <c r="D259" i="18"/>
  <c r="D206" i="18"/>
  <c r="D77" i="18"/>
  <c r="D102" i="18"/>
  <c r="D84" i="18"/>
  <c r="D37" i="18"/>
  <c r="D150" i="18"/>
  <c r="D159" i="18"/>
  <c r="D285" i="18"/>
  <c r="D16" i="18"/>
  <c r="L2" i="18"/>
  <c r="P300" i="18" l="1"/>
  <c r="P304" i="18"/>
  <c r="P301" i="18"/>
  <c r="M40" i="18"/>
  <c r="N40" i="18" s="1"/>
  <c r="P40" i="18" s="1"/>
  <c r="M42" i="18"/>
  <c r="N42" i="18" s="1"/>
  <c r="P42" i="18" s="1"/>
  <c r="M41" i="18"/>
  <c r="N41" i="18" s="1"/>
  <c r="P41" i="18" s="1"/>
  <c r="BW761" i="27"/>
  <c r="BW760" i="27"/>
  <c r="BW762" i="27"/>
  <c r="BW765" i="27"/>
  <c r="P299" i="18"/>
  <c r="M195" i="18"/>
  <c r="N195" i="18" s="1"/>
  <c r="P195" i="18" s="1"/>
  <c r="M249" i="18"/>
  <c r="N249" i="18" s="1"/>
  <c r="P249" i="18" s="1"/>
  <c r="M87" i="18"/>
  <c r="N87" i="18" s="1"/>
  <c r="P87" i="18" s="1"/>
  <c r="M71" i="18"/>
  <c r="N71" i="18" s="1"/>
  <c r="P71" i="18" s="1"/>
  <c r="M161" i="18"/>
  <c r="N161" i="18" s="1"/>
  <c r="P161" i="18" s="1"/>
  <c r="M193" i="18"/>
  <c r="N193" i="18" s="1"/>
  <c r="P193" i="18" s="1"/>
  <c r="M271" i="18"/>
  <c r="N271" i="18" s="1"/>
  <c r="P271" i="18" s="1"/>
  <c r="M181" i="18"/>
  <c r="N181" i="18" s="1"/>
  <c r="P181" i="18" s="1"/>
  <c r="M106" i="18"/>
  <c r="N106" i="18" s="1"/>
  <c r="P106" i="18" s="1"/>
  <c r="M297" i="18"/>
  <c r="N297" i="18" s="1"/>
  <c r="P297" i="18" s="1"/>
  <c r="M153" i="18"/>
  <c r="N153" i="18" s="1"/>
  <c r="P153" i="18" s="1"/>
  <c r="M105" i="18"/>
  <c r="N105" i="18" s="1"/>
  <c r="P105" i="18" s="1"/>
  <c r="M104" i="18"/>
  <c r="N104" i="18" s="1"/>
  <c r="P104" i="18" s="1"/>
  <c r="M166" i="18"/>
  <c r="N166" i="18" s="1"/>
  <c r="P166" i="18" s="1"/>
  <c r="M226" i="18"/>
  <c r="N226" i="18" s="1"/>
  <c r="P226" i="18" s="1"/>
  <c r="M293" i="18"/>
  <c r="N293" i="18" s="1"/>
  <c r="P293" i="18" s="1"/>
  <c r="M296" i="18"/>
  <c r="N296" i="18" s="1"/>
  <c r="P296" i="18" s="1"/>
  <c r="M194" i="18"/>
  <c r="N194" i="18" s="1"/>
  <c r="P194" i="18" s="1"/>
  <c r="M273" i="18"/>
  <c r="N273" i="18" s="1"/>
  <c r="P273" i="18" s="1"/>
  <c r="M14" i="18"/>
  <c r="N14" i="18" s="1"/>
  <c r="P14" i="18" s="1"/>
  <c r="M88" i="18"/>
  <c r="N88" i="18" s="1"/>
  <c r="P88" i="18" s="1"/>
  <c r="M248" i="18"/>
  <c r="N248" i="18" s="1"/>
  <c r="P248" i="18" s="1"/>
  <c r="M78" i="18"/>
  <c r="N78" i="18" s="1"/>
  <c r="P78" i="18" s="1"/>
  <c r="M254" i="18"/>
  <c r="N254" i="18" s="1"/>
  <c r="P254" i="18" s="1"/>
  <c r="M192" i="18"/>
  <c r="N192" i="18" s="1"/>
  <c r="P192" i="18" s="1"/>
  <c r="M115" i="18"/>
  <c r="N115" i="18" s="1"/>
  <c r="P115" i="18" s="1"/>
  <c r="M89" i="18"/>
  <c r="N89" i="18" s="1"/>
  <c r="P89" i="18" s="1"/>
  <c r="M277" i="18"/>
  <c r="N277" i="18" s="1"/>
  <c r="P277" i="18" s="1"/>
  <c r="M191" i="18"/>
  <c r="N191" i="18" s="1"/>
  <c r="P191" i="18" s="1"/>
  <c r="M20" i="18"/>
  <c r="N20" i="18" s="1"/>
  <c r="P20" i="18" s="1"/>
  <c r="BW763" i="27"/>
  <c r="M111" i="18"/>
  <c r="N111" i="18" s="1"/>
  <c r="P111" i="18" s="1"/>
  <c r="M110" i="18"/>
  <c r="N110" i="18" s="1"/>
  <c r="P110" i="18" s="1"/>
  <c r="M107" i="18"/>
  <c r="N107" i="18" s="1"/>
  <c r="P107" i="18" s="1"/>
  <c r="M108" i="18"/>
  <c r="N108" i="18" s="1"/>
  <c r="P108" i="18" s="1"/>
  <c r="BW1002" i="27"/>
  <c r="BW1004" i="27"/>
  <c r="BW1003" i="27"/>
  <c r="BW1006" i="27"/>
  <c r="BW1005" i="27"/>
  <c r="BW1007" i="27"/>
  <c r="M223" i="18"/>
  <c r="N223" i="18" s="1"/>
  <c r="P223" i="18" s="1"/>
  <c r="M294" i="18"/>
  <c r="N294" i="18" s="1"/>
  <c r="P294" i="18" s="1"/>
  <c r="M224" i="18"/>
  <c r="N224" i="18" s="1"/>
  <c r="P224" i="18" s="1"/>
  <c r="M225" i="18"/>
  <c r="N225" i="18" s="1"/>
  <c r="P225" i="18" s="1"/>
  <c r="M295" i="18"/>
  <c r="N295" i="18" s="1"/>
  <c r="P295" i="18" s="1"/>
  <c r="M272" i="18"/>
  <c r="N272" i="18" s="1"/>
  <c r="M113" i="18"/>
  <c r="N113" i="18" s="1"/>
  <c r="M114" i="18"/>
  <c r="N114" i="18" s="1"/>
  <c r="M279" i="18"/>
  <c r="N279" i="18" s="1"/>
  <c r="M280" i="18"/>
  <c r="N280" i="18" s="1"/>
  <c r="M149" i="18"/>
  <c r="N149" i="18" s="1"/>
  <c r="M150" i="18"/>
  <c r="N150" i="18" s="1"/>
  <c r="M214" i="18"/>
  <c r="N214" i="18" s="1"/>
  <c r="M212" i="18"/>
  <c r="N212" i="18" s="1"/>
  <c r="M213" i="18"/>
  <c r="N213" i="18" s="1"/>
  <c r="M31" i="18"/>
  <c r="N31" i="18" s="1"/>
  <c r="M32" i="18"/>
  <c r="N32" i="18" s="1"/>
  <c r="M30" i="18"/>
  <c r="N30" i="18" s="1"/>
  <c r="M29" i="18"/>
  <c r="N29" i="18" s="1"/>
  <c r="M79" i="18"/>
  <c r="N79" i="18" s="1"/>
  <c r="M80" i="18"/>
  <c r="N80" i="18" s="1"/>
  <c r="M137" i="18"/>
  <c r="N137" i="18" s="1"/>
  <c r="M138" i="18"/>
  <c r="N138" i="18" s="1"/>
  <c r="M136" i="18"/>
  <c r="N136" i="18" s="1"/>
  <c r="M154" i="18"/>
  <c r="N154" i="18" s="1"/>
  <c r="M160" i="18"/>
  <c r="N160" i="18" s="1"/>
  <c r="M156" i="18"/>
  <c r="N156" i="18" s="1"/>
  <c r="M157" i="18"/>
  <c r="N157" i="18" s="1"/>
  <c r="M155" i="18"/>
  <c r="N155" i="18" s="1"/>
  <c r="M159" i="18"/>
  <c r="N159" i="18" s="1"/>
  <c r="M158" i="18"/>
  <c r="N158" i="18" s="1"/>
  <c r="M28" i="18"/>
  <c r="N28" i="18" s="1"/>
  <c r="M24" i="18"/>
  <c r="N24" i="18" s="1"/>
  <c r="M26" i="18"/>
  <c r="N26" i="18" s="1"/>
  <c r="M27" i="18"/>
  <c r="N27" i="18" s="1"/>
  <c r="M25" i="18"/>
  <c r="N25" i="18" s="1"/>
  <c r="M46" i="18"/>
  <c r="N46" i="18" s="1"/>
  <c r="M49" i="18"/>
  <c r="N49" i="18" s="1"/>
  <c r="M47" i="18"/>
  <c r="N47" i="18" s="1"/>
  <c r="M50" i="18"/>
  <c r="N50" i="18" s="1"/>
  <c r="M48" i="18"/>
  <c r="N48" i="18" s="1"/>
  <c r="M52" i="18"/>
  <c r="N52" i="18" s="1"/>
  <c r="M222" i="18"/>
  <c r="N222" i="18" s="1"/>
  <c r="M220" i="18"/>
  <c r="N220" i="18" s="1"/>
  <c r="M221" i="18"/>
  <c r="N221" i="18" s="1"/>
  <c r="M255" i="18"/>
  <c r="N255" i="18" s="1"/>
  <c r="P255" i="18" s="1"/>
  <c r="M256" i="18"/>
  <c r="N256" i="18" s="1"/>
  <c r="P256" i="18" s="1"/>
  <c r="M129" i="18"/>
  <c r="N129" i="18" s="1"/>
  <c r="M130" i="18"/>
  <c r="N130" i="18" s="1"/>
  <c r="M132" i="18"/>
  <c r="N132" i="18" s="1"/>
  <c r="M131" i="18"/>
  <c r="N131" i="18" s="1"/>
  <c r="M121" i="18"/>
  <c r="N121" i="18" s="1"/>
  <c r="M119" i="18"/>
  <c r="N119" i="18" s="1"/>
  <c r="M120" i="18"/>
  <c r="N120" i="18" s="1"/>
  <c r="M189" i="18"/>
  <c r="N189" i="18" s="1"/>
  <c r="P189" i="18" s="1"/>
  <c r="M190" i="18"/>
  <c r="N190" i="18" s="1"/>
  <c r="P190" i="18" s="1"/>
  <c r="M139" i="18"/>
  <c r="N139" i="18" s="1"/>
  <c r="M140" i="18"/>
  <c r="N140" i="18" s="1"/>
  <c r="M141" i="18"/>
  <c r="N141" i="18" s="1"/>
  <c r="M17" i="18"/>
  <c r="N17" i="18" s="1"/>
  <c r="M21" i="18"/>
  <c r="N21" i="18" s="1"/>
  <c r="M18" i="18"/>
  <c r="N18" i="18" s="1"/>
  <c r="M19" i="18"/>
  <c r="N19" i="18" s="1"/>
  <c r="M35" i="18"/>
  <c r="N35" i="18" s="1"/>
  <c r="M36" i="18"/>
  <c r="N36" i="18" s="1"/>
  <c r="M37" i="18"/>
  <c r="N37" i="18" s="1"/>
  <c r="M38" i="18"/>
  <c r="N38" i="18" s="1"/>
  <c r="M124" i="18"/>
  <c r="N124" i="18" s="1"/>
  <c r="M122" i="18"/>
  <c r="N122" i="18" s="1"/>
  <c r="M125" i="18"/>
  <c r="N125" i="18" s="1"/>
  <c r="M123" i="18"/>
  <c r="N123" i="18" s="1"/>
  <c r="M55" i="18"/>
  <c r="N55" i="18" s="1"/>
  <c r="M56" i="18"/>
  <c r="N56" i="18" s="1"/>
  <c r="M58" i="18"/>
  <c r="N58" i="18" s="1"/>
  <c r="M54" i="18"/>
  <c r="N54" i="18" s="1"/>
  <c r="M53" i="18"/>
  <c r="N53" i="18" s="1"/>
  <c r="M57" i="18"/>
  <c r="N57" i="18" s="1"/>
  <c r="M163" i="18"/>
  <c r="N163" i="18" s="1"/>
  <c r="M162" i="18"/>
  <c r="N162" i="18" s="1"/>
  <c r="M73" i="18"/>
  <c r="N73" i="18" s="1"/>
  <c r="M63" i="18"/>
  <c r="N63" i="18" s="1"/>
  <c r="M77" i="18"/>
  <c r="N77" i="18" s="1"/>
  <c r="M62" i="18"/>
  <c r="N62" i="18" s="1"/>
  <c r="M65" i="18"/>
  <c r="N65" i="18" s="1"/>
  <c r="M76" i="18"/>
  <c r="N76" i="18" s="1"/>
  <c r="M66" i="18"/>
  <c r="N66" i="18" s="1"/>
  <c r="M64" i="18"/>
  <c r="N64" i="18" s="1"/>
  <c r="M75" i="18"/>
  <c r="N75" i="18" s="1"/>
  <c r="M69" i="18"/>
  <c r="N69" i="18" s="1"/>
  <c r="M74" i="18"/>
  <c r="N74" i="18" s="1"/>
  <c r="M67" i="18"/>
  <c r="N67" i="18" s="1"/>
  <c r="M70" i="18"/>
  <c r="N70" i="18" s="1"/>
  <c r="M68" i="18"/>
  <c r="N68" i="18" s="1"/>
  <c r="M198" i="18"/>
  <c r="N198" i="18" s="1"/>
  <c r="M197" i="18"/>
  <c r="N197" i="18" s="1"/>
  <c r="M217" i="18"/>
  <c r="N217" i="18" s="1"/>
  <c r="M218" i="18"/>
  <c r="N218" i="18" s="1"/>
  <c r="M216" i="18"/>
  <c r="N216" i="18" s="1"/>
  <c r="M215" i="18"/>
  <c r="N215" i="18" s="1"/>
  <c r="M219" i="18"/>
  <c r="N219" i="18" s="1"/>
  <c r="M201" i="18"/>
  <c r="N201" i="18" s="1"/>
  <c r="M202" i="18"/>
  <c r="N202" i="18" s="1"/>
  <c r="M204" i="18"/>
  <c r="N204" i="18" s="1"/>
  <c r="M199" i="18"/>
  <c r="N199" i="18" s="1"/>
  <c r="M200" i="18"/>
  <c r="N200" i="18" s="1"/>
  <c r="M203" i="18"/>
  <c r="N203" i="18" s="1"/>
  <c r="M148" i="18"/>
  <c r="N148" i="18" s="1"/>
  <c r="M147" i="18"/>
  <c r="N147" i="18" s="1"/>
  <c r="M5" i="18"/>
  <c r="N5" i="18" s="1"/>
  <c r="M8" i="18"/>
  <c r="N8" i="18" s="1"/>
  <c r="M6" i="18"/>
  <c r="N6" i="18" s="1"/>
  <c r="M9" i="18"/>
  <c r="N9" i="18" s="1"/>
  <c r="M4" i="18"/>
  <c r="N4" i="18" s="1"/>
  <c r="M7" i="18"/>
  <c r="N7" i="18" s="1"/>
  <c r="M2" i="18"/>
  <c r="N2" i="18" s="1"/>
  <c r="M11" i="18"/>
  <c r="N11" i="18" s="1"/>
  <c r="M3" i="18"/>
  <c r="N3" i="18" s="1"/>
  <c r="M10" i="18"/>
  <c r="N10" i="18" s="1"/>
  <c r="M274" i="18"/>
  <c r="N274" i="18" s="1"/>
  <c r="M278" i="18"/>
  <c r="N278" i="18" s="1"/>
  <c r="M276" i="18"/>
  <c r="N276" i="18" s="1"/>
  <c r="M275" i="18"/>
  <c r="N275" i="18" s="1"/>
  <c r="M250" i="18"/>
  <c r="N250" i="18" s="1"/>
  <c r="M251" i="18"/>
  <c r="N251" i="18" s="1"/>
  <c r="M242" i="18"/>
  <c r="N242" i="18" s="1"/>
  <c r="M237" i="18"/>
  <c r="N237" i="18" s="1"/>
  <c r="M196" i="18"/>
  <c r="N196" i="18" s="1"/>
  <c r="M238" i="18"/>
  <c r="N238" i="18" s="1"/>
  <c r="M240" i="18"/>
  <c r="N240" i="18" s="1"/>
  <c r="M243" i="18"/>
  <c r="N243" i="18" s="1"/>
  <c r="M241" i="18"/>
  <c r="N241" i="18" s="1"/>
  <c r="M239" i="18"/>
  <c r="N239" i="18" s="1"/>
  <c r="M234" i="18"/>
  <c r="N234" i="18" s="1"/>
  <c r="M235" i="18"/>
  <c r="N235" i="18" s="1"/>
  <c r="M232" i="18"/>
  <c r="N232" i="18" s="1"/>
  <c r="M233" i="18"/>
  <c r="N233" i="18" s="1"/>
  <c r="M236" i="18"/>
  <c r="N236" i="18" s="1"/>
  <c r="M165" i="18"/>
  <c r="N165" i="18" s="1"/>
  <c r="M164" i="18"/>
  <c r="N164" i="18" s="1"/>
  <c r="M169" i="18"/>
  <c r="N169" i="18" s="1"/>
  <c r="M172" i="18"/>
  <c r="N172" i="18" s="1"/>
  <c r="M171" i="18"/>
  <c r="N171" i="18" s="1"/>
  <c r="M175" i="18"/>
  <c r="N175" i="18" s="1"/>
  <c r="M170" i="18"/>
  <c r="N170" i="18" s="1"/>
  <c r="M173" i="18"/>
  <c r="N173" i="18" s="1"/>
  <c r="M174" i="18"/>
  <c r="N174" i="18" s="1"/>
  <c r="M12" i="18"/>
  <c r="N12" i="18" s="1"/>
  <c r="M13" i="18"/>
  <c r="N13" i="18" s="1"/>
  <c r="M133" i="18"/>
  <c r="N133" i="18" s="1"/>
  <c r="M135" i="18"/>
  <c r="N135" i="18" s="1"/>
  <c r="M134" i="18"/>
  <c r="N134" i="18" s="1"/>
  <c r="M116" i="18"/>
  <c r="N116" i="18" s="1"/>
  <c r="M117" i="18"/>
  <c r="N117" i="18" s="1"/>
  <c r="M118" i="18"/>
  <c r="N118" i="18" s="1"/>
  <c r="M152" i="18"/>
  <c r="N152" i="18" s="1"/>
  <c r="M151" i="18"/>
  <c r="N151" i="18" s="1"/>
  <c r="M15" i="18"/>
  <c r="N15" i="18" s="1"/>
  <c r="M16" i="18"/>
  <c r="N16" i="18" s="1"/>
  <c r="M281" i="18"/>
  <c r="N281" i="18" s="1"/>
  <c r="M283" i="18"/>
  <c r="N283" i="18" s="1"/>
  <c r="M284" i="18"/>
  <c r="N284" i="18" s="1"/>
  <c r="M282" i="18"/>
  <c r="N282" i="18" s="1"/>
  <c r="M285" i="18"/>
  <c r="N285" i="18" s="1"/>
  <c r="M269" i="18"/>
  <c r="N269" i="18" s="1"/>
  <c r="M270" i="18"/>
  <c r="N270" i="18" s="1"/>
  <c r="M128" i="18"/>
  <c r="N128" i="18" s="1"/>
  <c r="M127" i="18"/>
  <c r="N127" i="18" s="1"/>
  <c r="M126" i="18"/>
  <c r="N126" i="18" s="1"/>
  <c r="M144" i="18"/>
  <c r="N144" i="18" s="1"/>
  <c r="M143" i="18"/>
  <c r="N143" i="18" s="1"/>
  <c r="M142" i="18"/>
  <c r="N142" i="18" s="1"/>
  <c r="M34" i="18"/>
  <c r="N34" i="18" s="1"/>
  <c r="M33" i="18"/>
  <c r="N33" i="18" s="1"/>
  <c r="M112" i="18"/>
  <c r="N112" i="18" s="1"/>
  <c r="M109" i="18"/>
  <c r="N109" i="18" s="1"/>
  <c r="M22" i="18"/>
  <c r="N22" i="18" s="1"/>
  <c r="M23" i="18"/>
  <c r="N23" i="18" s="1"/>
  <c r="M258" i="18"/>
  <c r="N258" i="18" s="1"/>
  <c r="M257" i="18"/>
  <c r="N257" i="18" s="1"/>
  <c r="M246" i="18"/>
  <c r="N246" i="18" s="1"/>
  <c r="M247" i="18"/>
  <c r="N247" i="18" s="1"/>
  <c r="M253" i="18"/>
  <c r="N253" i="18" s="1"/>
  <c r="M252" i="18"/>
  <c r="N252" i="18" s="1"/>
  <c r="M185" i="18"/>
  <c r="N185" i="18" s="1"/>
  <c r="P185" i="18" s="1"/>
  <c r="M188" i="18"/>
  <c r="N188" i="18" s="1"/>
  <c r="P188" i="18" s="1"/>
  <c r="M187" i="18"/>
  <c r="N187" i="18" s="1"/>
  <c r="P187" i="18" s="1"/>
  <c r="M186" i="18"/>
  <c r="N186" i="18" s="1"/>
  <c r="P186" i="18" s="1"/>
  <c r="M39" i="18"/>
  <c r="N39" i="18" s="1"/>
  <c r="P39" i="18" s="1"/>
  <c r="M44" i="18"/>
  <c r="N44" i="18" s="1"/>
  <c r="P44" i="18" s="1"/>
  <c r="M45" i="18"/>
  <c r="N45" i="18" s="1"/>
  <c r="P45" i="18" s="1"/>
  <c r="M43" i="18"/>
  <c r="N43" i="18" s="1"/>
  <c r="P43" i="18" s="1"/>
  <c r="M287" i="18"/>
  <c r="N287" i="18" s="1"/>
  <c r="M288" i="18"/>
  <c r="N288" i="18" s="1"/>
  <c r="M286" i="18"/>
  <c r="N286" i="18" s="1"/>
  <c r="M289" i="18"/>
  <c r="N289" i="18" s="1"/>
  <c r="M244" i="18"/>
  <c r="N244" i="18" s="1"/>
  <c r="M245" i="18"/>
  <c r="N245" i="18" s="1"/>
  <c r="M229" i="18"/>
  <c r="N229" i="18" s="1"/>
  <c r="M230" i="18"/>
  <c r="N230" i="18" s="1"/>
  <c r="M228" i="18"/>
  <c r="N228" i="18" s="1"/>
  <c r="M227" i="18"/>
  <c r="N227" i="18" s="1"/>
  <c r="M231" i="18"/>
  <c r="N231" i="18" s="1"/>
  <c r="M81" i="18"/>
  <c r="N81" i="18" s="1"/>
  <c r="M83" i="18"/>
  <c r="N83" i="18" s="1"/>
  <c r="M84" i="18"/>
  <c r="N84" i="18" s="1"/>
  <c r="M85" i="18"/>
  <c r="N85" i="18" s="1"/>
  <c r="M82" i="18"/>
  <c r="N82" i="18" s="1"/>
  <c r="M86" i="18"/>
  <c r="N86" i="18" s="1"/>
  <c r="M184" i="18"/>
  <c r="N184" i="18" s="1"/>
  <c r="P184" i="18" s="1"/>
  <c r="M183" i="18"/>
  <c r="N183" i="18" s="1"/>
  <c r="P183" i="18" s="1"/>
  <c r="M182" i="18"/>
  <c r="N182" i="18" s="1"/>
  <c r="P182" i="18" s="1"/>
  <c r="M145" i="18"/>
  <c r="N145" i="18" s="1"/>
  <c r="M146" i="18"/>
  <c r="N146" i="18" s="1"/>
  <c r="M59" i="18"/>
  <c r="N59" i="18" s="1"/>
  <c r="M61" i="18"/>
  <c r="N61" i="18" s="1"/>
  <c r="M60" i="18"/>
  <c r="N60" i="18" s="1"/>
  <c r="M167" i="18"/>
  <c r="N167" i="18" s="1"/>
  <c r="M168" i="18"/>
  <c r="N168" i="18" s="1"/>
  <c r="M209" i="18"/>
  <c r="N209" i="18" s="1"/>
  <c r="M205" i="18"/>
  <c r="N205" i="18" s="1"/>
  <c r="M210" i="18"/>
  <c r="N210" i="18" s="1"/>
  <c r="M208" i="18"/>
  <c r="N208" i="18" s="1"/>
  <c r="M207" i="18"/>
  <c r="N207" i="18" s="1"/>
  <c r="M211" i="18"/>
  <c r="N211" i="18" s="1"/>
  <c r="M206" i="18"/>
  <c r="N206" i="18" s="1"/>
  <c r="M177" i="18"/>
  <c r="N177" i="18" s="1"/>
  <c r="M178" i="18"/>
  <c r="N178" i="18" s="1"/>
  <c r="M180" i="18"/>
  <c r="N180" i="18" s="1"/>
  <c r="M176" i="18"/>
  <c r="N176" i="18" s="1"/>
  <c r="M179" i="18"/>
  <c r="N179" i="18" s="1"/>
  <c r="M260" i="18"/>
  <c r="N260" i="18" s="1"/>
  <c r="M266" i="18"/>
  <c r="N266" i="18" s="1"/>
  <c r="M263" i="18"/>
  <c r="N263" i="18" s="1"/>
  <c r="M264" i="18"/>
  <c r="N264" i="18" s="1"/>
  <c r="M259" i="18"/>
  <c r="N259" i="18" s="1"/>
  <c r="M265" i="18"/>
  <c r="N265" i="18" s="1"/>
  <c r="M261" i="18"/>
  <c r="N261" i="18" s="1"/>
  <c r="M267" i="18"/>
  <c r="N267" i="18" s="1"/>
  <c r="M262" i="18"/>
  <c r="N262" i="18" s="1"/>
  <c r="M268" i="18"/>
  <c r="N268" i="18" s="1"/>
  <c r="P22" i="18" l="1"/>
  <c r="P148" i="18"/>
  <c r="P81" i="18"/>
  <c r="P126" i="18"/>
  <c r="P164" i="18"/>
  <c r="P202" i="18"/>
  <c r="P231" i="18"/>
  <c r="P281" i="18"/>
  <c r="P201" i="18"/>
  <c r="P46" i="18"/>
  <c r="P177" i="18"/>
  <c r="P152" i="18"/>
  <c r="P198" i="18"/>
  <c r="P137" i="18"/>
  <c r="P244" i="18"/>
  <c r="P165" i="18"/>
  <c r="P21" i="18"/>
  <c r="P80" i="18"/>
  <c r="P266" i="18"/>
  <c r="P60" i="18"/>
  <c r="P289" i="18"/>
  <c r="P112" i="18"/>
  <c r="P236" i="18"/>
  <c r="P276" i="18"/>
  <c r="P219" i="18"/>
  <c r="P53" i="18"/>
  <c r="P121" i="18"/>
  <c r="P79" i="18"/>
  <c r="P264" i="18"/>
  <c r="P168" i="18"/>
  <c r="P245" i="18"/>
  <c r="P283" i="18"/>
  <c r="P12" i="18"/>
  <c r="P66" i="18"/>
  <c r="P18" i="18"/>
  <c r="P120" i="18"/>
  <c r="P49" i="18"/>
  <c r="P272" i="18"/>
  <c r="P167" i="18"/>
  <c r="P246" i="18"/>
  <c r="P174" i="18"/>
  <c r="P7" i="18"/>
  <c r="P68" i="18"/>
  <c r="P119" i="18"/>
  <c r="P155" i="18"/>
  <c r="P268" i="18"/>
  <c r="P211" i="18"/>
  <c r="P227" i="18"/>
  <c r="P128" i="18"/>
  <c r="P117" i="18"/>
  <c r="P173" i="18"/>
  <c r="P240" i="18"/>
  <c r="P4" i="18"/>
  <c r="P70" i="18"/>
  <c r="P65" i="18"/>
  <c r="P124" i="18"/>
  <c r="P17" i="18"/>
  <c r="P220" i="18"/>
  <c r="P25" i="18"/>
  <c r="P157" i="18"/>
  <c r="P150" i="18"/>
  <c r="P262" i="18"/>
  <c r="P260" i="18"/>
  <c r="P207" i="18"/>
  <c r="P61" i="18"/>
  <c r="P86" i="18"/>
  <c r="P228" i="18"/>
  <c r="P286" i="18"/>
  <c r="P33" i="18"/>
  <c r="P270" i="18"/>
  <c r="P116" i="18"/>
  <c r="P170" i="18"/>
  <c r="P233" i="18"/>
  <c r="P238" i="18"/>
  <c r="P278" i="18"/>
  <c r="P9" i="18"/>
  <c r="P215" i="18"/>
  <c r="P67" i="18"/>
  <c r="P62" i="18"/>
  <c r="P54" i="18"/>
  <c r="P38" i="18"/>
  <c r="P141" i="18"/>
  <c r="P131" i="18"/>
  <c r="P222" i="18"/>
  <c r="P27" i="18"/>
  <c r="P156" i="18"/>
  <c r="P29" i="18"/>
  <c r="P149" i="18"/>
  <c r="P241" i="18"/>
  <c r="P163" i="18"/>
  <c r="P159" i="18"/>
  <c r="P179" i="18"/>
  <c r="P230" i="18"/>
  <c r="P34" i="18"/>
  <c r="P269" i="18"/>
  <c r="P134" i="18"/>
  <c r="P175" i="18"/>
  <c r="P232" i="18"/>
  <c r="P196" i="18"/>
  <c r="P274" i="18"/>
  <c r="P6" i="18"/>
  <c r="P203" i="18"/>
  <c r="P216" i="18"/>
  <c r="P74" i="18"/>
  <c r="P77" i="18"/>
  <c r="P58" i="18"/>
  <c r="P37" i="18"/>
  <c r="P140" i="18"/>
  <c r="P132" i="18"/>
  <c r="P52" i="18"/>
  <c r="P26" i="18"/>
  <c r="P160" i="18"/>
  <c r="P30" i="18"/>
  <c r="P280" i="18"/>
  <c r="P247" i="18"/>
  <c r="P250" i="18"/>
  <c r="P125" i="18"/>
  <c r="P212" i="18"/>
  <c r="P206" i="18"/>
  <c r="P109" i="18"/>
  <c r="P275" i="18"/>
  <c r="P122" i="18"/>
  <c r="P214" i="18"/>
  <c r="P59" i="18"/>
  <c r="P261" i="18"/>
  <c r="P210" i="18"/>
  <c r="P287" i="18"/>
  <c r="P257" i="18"/>
  <c r="P285" i="18"/>
  <c r="P16" i="18"/>
  <c r="P135" i="18"/>
  <c r="P171" i="18"/>
  <c r="P235" i="18"/>
  <c r="P237" i="18"/>
  <c r="P10" i="18"/>
  <c r="P8" i="18"/>
  <c r="P200" i="18"/>
  <c r="P218" i="18"/>
  <c r="P69" i="18"/>
  <c r="P63" i="18"/>
  <c r="P56" i="18"/>
  <c r="P36" i="18"/>
  <c r="P139" i="18"/>
  <c r="P130" i="18"/>
  <c r="P48" i="18"/>
  <c r="P24" i="18"/>
  <c r="P154" i="18"/>
  <c r="P32" i="18"/>
  <c r="P279" i="18"/>
  <c r="P127" i="18"/>
  <c r="P57" i="18"/>
  <c r="P267" i="18"/>
  <c r="P85" i="18"/>
  <c r="P265" i="18"/>
  <c r="P143" i="18"/>
  <c r="P234" i="18"/>
  <c r="P199" i="18"/>
  <c r="P75" i="18"/>
  <c r="P73" i="18"/>
  <c r="P55" i="18"/>
  <c r="P35" i="18"/>
  <c r="P129" i="18"/>
  <c r="P50" i="18"/>
  <c r="P28" i="18"/>
  <c r="P136" i="18"/>
  <c r="P31" i="18"/>
  <c r="P114" i="18"/>
  <c r="P263" i="18"/>
  <c r="P118" i="18"/>
  <c r="P243" i="18"/>
  <c r="P76" i="18"/>
  <c r="P221" i="18"/>
  <c r="P208" i="18"/>
  <c r="P82" i="18"/>
  <c r="P288" i="18"/>
  <c r="P176" i="18"/>
  <c r="P146" i="18"/>
  <c r="P229" i="18"/>
  <c r="P142" i="18"/>
  <c r="P180" i="18"/>
  <c r="P205" i="18"/>
  <c r="P145" i="18"/>
  <c r="P84" i="18"/>
  <c r="P252" i="18"/>
  <c r="P258" i="18"/>
  <c r="P282" i="18"/>
  <c r="P15" i="18"/>
  <c r="P133" i="18"/>
  <c r="P172" i="18"/>
  <c r="P242" i="18"/>
  <c r="P3" i="18"/>
  <c r="P5" i="18"/>
  <c r="P217" i="18"/>
  <c r="P259" i="18"/>
  <c r="P178" i="18"/>
  <c r="P209" i="18"/>
  <c r="P83" i="18"/>
  <c r="P253" i="18"/>
  <c r="P23" i="18"/>
  <c r="P144" i="18"/>
  <c r="P284" i="18"/>
  <c r="P151" i="18"/>
  <c r="P13" i="18"/>
  <c r="P169" i="18"/>
  <c r="P239" i="18"/>
  <c r="P251" i="18"/>
  <c r="P11" i="18"/>
  <c r="P147" i="18"/>
  <c r="P204" i="18"/>
  <c r="P197" i="18"/>
  <c r="P64" i="18"/>
  <c r="P162" i="18"/>
  <c r="P123" i="18"/>
  <c r="P19" i="18"/>
  <c r="P47" i="18"/>
  <c r="P158" i="18"/>
  <c r="P138" i="18"/>
  <c r="P213" i="18"/>
  <c r="P113" i="18"/>
  <c r="C236" i="18"/>
  <c r="K372" i="17" l="1"/>
  <c r="K371" i="17"/>
  <c r="K370" i="17"/>
  <c r="K369" i="17"/>
  <c r="K368" i="17"/>
  <c r="K367" i="17"/>
  <c r="K366" i="17"/>
  <c r="K365" i="17"/>
  <c r="K364" i="17"/>
  <c r="K363" i="17"/>
  <c r="K362" i="17"/>
  <c r="K361" i="17"/>
  <c r="K360" i="17"/>
  <c r="K359" i="17"/>
  <c r="K358" i="17"/>
  <c r="K357" i="17"/>
  <c r="K356" i="17"/>
  <c r="K355" i="17"/>
  <c r="K354" i="17"/>
  <c r="K353" i="17"/>
  <c r="K352" i="17"/>
  <c r="K350" i="17"/>
  <c r="K349" i="17"/>
  <c r="K348" i="17"/>
  <c r="K346" i="17"/>
  <c r="K345" i="17"/>
  <c r="K344" i="17"/>
  <c r="K342" i="17"/>
  <c r="K341" i="17"/>
  <c r="K340" i="17"/>
  <c r="K339" i="17"/>
  <c r="K338" i="17"/>
  <c r="K337" i="17"/>
  <c r="K336" i="17"/>
  <c r="K335" i="17"/>
  <c r="K332" i="17"/>
  <c r="K331" i="17"/>
  <c r="K330" i="17"/>
  <c r="K329" i="17"/>
  <c r="K328" i="17"/>
  <c r="K327" i="17"/>
  <c r="K326" i="17"/>
  <c r="K324" i="17"/>
  <c r="K323" i="17"/>
  <c r="K322" i="17"/>
  <c r="K321" i="17"/>
  <c r="K320" i="17"/>
  <c r="K319" i="17"/>
  <c r="K318" i="17"/>
  <c r="K317" i="17"/>
  <c r="K316" i="17"/>
  <c r="K315" i="17"/>
  <c r="K314" i="17"/>
  <c r="K313" i="17"/>
  <c r="K312" i="17"/>
  <c r="K311" i="17"/>
  <c r="K310" i="17"/>
  <c r="K309" i="17"/>
  <c r="K308" i="17"/>
  <c r="K307" i="17"/>
  <c r="K306" i="17"/>
  <c r="K305" i="17"/>
  <c r="K304" i="17"/>
  <c r="K303" i="17"/>
  <c r="K302" i="17"/>
  <c r="K301" i="17"/>
  <c r="K300" i="17"/>
  <c r="K299" i="17"/>
  <c r="K298" i="17"/>
  <c r="K297" i="17"/>
  <c r="K296" i="17"/>
  <c r="K295" i="17"/>
  <c r="K294" i="17"/>
  <c r="K293" i="17"/>
  <c r="K292" i="17"/>
  <c r="K291" i="17"/>
  <c r="K290" i="17"/>
  <c r="K289" i="17"/>
  <c r="K288" i="17"/>
  <c r="K285" i="17"/>
  <c r="K284" i="17"/>
  <c r="K283" i="17"/>
  <c r="K282" i="17"/>
  <c r="K281" i="17"/>
  <c r="K280" i="17"/>
  <c r="K279" i="17"/>
  <c r="K278" i="17"/>
  <c r="K277" i="17"/>
  <c r="K276" i="17"/>
  <c r="K275" i="17"/>
  <c r="K274" i="17"/>
  <c r="K273" i="17"/>
  <c r="K272" i="17"/>
  <c r="K271" i="17"/>
  <c r="K270" i="17"/>
  <c r="K269" i="17"/>
  <c r="K268" i="17"/>
  <c r="K267" i="17"/>
  <c r="K266" i="17"/>
  <c r="K264" i="17"/>
  <c r="K263" i="17"/>
  <c r="K262" i="17"/>
  <c r="K261" i="17"/>
  <c r="K260" i="17"/>
  <c r="K259" i="17"/>
  <c r="K258" i="17"/>
  <c r="K257" i="17"/>
  <c r="K256" i="17"/>
  <c r="K255" i="17"/>
  <c r="K254" i="17"/>
  <c r="K253" i="17"/>
  <c r="K252" i="17"/>
  <c r="K251" i="17"/>
  <c r="K250" i="17"/>
  <c r="K249" i="17"/>
  <c r="K248" i="17"/>
  <c r="K246" i="17"/>
  <c r="K243" i="17"/>
  <c r="K242" i="17"/>
  <c r="K241" i="17"/>
  <c r="K240" i="17"/>
  <c r="K238" i="17"/>
  <c r="K237" i="17"/>
  <c r="K236" i="17"/>
  <c r="K235" i="17"/>
  <c r="K234" i="17"/>
  <c r="K233" i="17"/>
  <c r="K232" i="17"/>
  <c r="K231" i="17"/>
  <c r="K230" i="17"/>
  <c r="K229" i="17"/>
  <c r="K228" i="17"/>
  <c r="K227" i="17"/>
  <c r="K226" i="17"/>
  <c r="K225" i="17"/>
  <c r="K224" i="17"/>
  <c r="K223" i="17"/>
  <c r="K222" i="17"/>
  <c r="K221" i="17"/>
  <c r="K220" i="17"/>
  <c r="K219" i="17"/>
  <c r="K218" i="17"/>
  <c r="K217" i="17"/>
  <c r="K216" i="17"/>
  <c r="K215" i="17"/>
  <c r="K214" i="17"/>
  <c r="K213" i="17"/>
  <c r="K212" i="17"/>
  <c r="K211" i="17"/>
  <c r="K210" i="17"/>
  <c r="K209" i="17"/>
  <c r="K208" i="17"/>
  <c r="K207" i="17"/>
  <c r="K206" i="17"/>
  <c r="K205" i="17"/>
  <c r="K203" i="17"/>
  <c r="K202" i="17"/>
  <c r="K201" i="17"/>
  <c r="K200" i="17"/>
  <c r="K199" i="17"/>
  <c r="K196" i="17"/>
  <c r="K195" i="17"/>
  <c r="K194" i="17"/>
  <c r="K193" i="17"/>
  <c r="K192" i="17"/>
  <c r="K191" i="17"/>
  <c r="K190" i="17"/>
  <c r="K189" i="17"/>
  <c r="K188" i="17"/>
  <c r="K187" i="17"/>
  <c r="K186" i="17"/>
  <c r="K185" i="17"/>
  <c r="K184" i="17"/>
  <c r="K183" i="17"/>
  <c r="K182" i="17"/>
  <c r="K181" i="17"/>
  <c r="K180" i="17"/>
  <c r="K179" i="17"/>
  <c r="K178" i="17"/>
  <c r="K176" i="17"/>
  <c r="K175" i="17"/>
  <c r="K174" i="17"/>
  <c r="K173" i="17"/>
  <c r="K172" i="17"/>
  <c r="K171" i="17"/>
  <c r="K170" i="17"/>
  <c r="K169" i="17"/>
  <c r="K168" i="17"/>
  <c r="K167" i="17"/>
  <c r="K166" i="17"/>
  <c r="K165" i="17"/>
  <c r="K164" i="17"/>
  <c r="K163" i="17"/>
  <c r="K162" i="17"/>
  <c r="K161" i="17"/>
  <c r="K160" i="17"/>
  <c r="K158" i="17"/>
  <c r="K157" i="17"/>
  <c r="K156" i="17"/>
  <c r="K155" i="17"/>
  <c r="K154" i="17"/>
  <c r="K153" i="17"/>
  <c r="K150" i="17"/>
  <c r="K149" i="17"/>
  <c r="K148" i="17"/>
  <c r="K147" i="17"/>
  <c r="K146" i="17"/>
  <c r="K145" i="17"/>
  <c r="K144" i="17"/>
  <c r="K143" i="17"/>
  <c r="K142" i="17"/>
  <c r="K141" i="17"/>
  <c r="K140" i="17"/>
  <c r="K139" i="17"/>
  <c r="K138" i="17"/>
  <c r="K137" i="17"/>
  <c r="K136" i="17"/>
  <c r="K135" i="17"/>
  <c r="K134" i="17"/>
  <c r="K133" i="17"/>
  <c r="K132" i="17"/>
  <c r="K131" i="17"/>
  <c r="K130" i="17"/>
  <c r="K129" i="17"/>
  <c r="K128" i="17"/>
  <c r="K127" i="17"/>
  <c r="K126" i="17"/>
  <c r="K124" i="17"/>
  <c r="K123" i="17"/>
  <c r="K122" i="17"/>
  <c r="K121" i="17"/>
  <c r="K120" i="17"/>
  <c r="K118" i="17"/>
  <c r="K117" i="17"/>
  <c r="K115" i="17"/>
  <c r="K114" i="17"/>
  <c r="K113" i="17"/>
  <c r="K112" i="17"/>
  <c r="K111" i="17"/>
  <c r="K109" i="17"/>
  <c r="K108" i="17"/>
  <c r="K106" i="17"/>
  <c r="K105" i="17"/>
  <c r="K104" i="17"/>
  <c r="K103" i="17"/>
  <c r="K101" i="17"/>
  <c r="K100" i="17"/>
  <c r="K99" i="17"/>
  <c r="K98" i="17"/>
  <c r="K97" i="17"/>
  <c r="K96" i="17"/>
  <c r="K95" i="17"/>
  <c r="K94" i="17"/>
  <c r="K93" i="17"/>
  <c r="K92" i="17"/>
  <c r="K91" i="17"/>
  <c r="K90" i="17"/>
  <c r="K89" i="17"/>
  <c r="K88" i="17"/>
  <c r="K87" i="17"/>
  <c r="K86" i="17"/>
  <c r="K85" i="17"/>
  <c r="K84" i="17"/>
  <c r="K83" i="17"/>
  <c r="K82" i="17"/>
  <c r="K81" i="17"/>
  <c r="K80" i="17"/>
  <c r="K79" i="17"/>
  <c r="K78" i="17"/>
  <c r="K77" i="17"/>
  <c r="K76" i="17"/>
  <c r="K75" i="17"/>
  <c r="K73" i="17"/>
  <c r="K72" i="17"/>
  <c r="K71" i="17"/>
  <c r="K70" i="17"/>
  <c r="K69" i="17"/>
  <c r="K68" i="17"/>
  <c r="K67" i="17"/>
  <c r="K66" i="17"/>
  <c r="K65" i="17"/>
  <c r="K64" i="17"/>
  <c r="K63" i="17"/>
  <c r="K62" i="17"/>
  <c r="K61" i="17"/>
  <c r="K60" i="17"/>
  <c r="K59" i="17"/>
  <c r="K58" i="17"/>
  <c r="K57" i="17"/>
  <c r="K56" i="17"/>
  <c r="K55" i="17"/>
  <c r="K54" i="17"/>
  <c r="K53" i="17"/>
  <c r="K52" i="17"/>
  <c r="K51" i="17"/>
  <c r="K50" i="17"/>
  <c r="K49" i="17"/>
  <c r="K48" i="17"/>
  <c r="K47" i="17"/>
  <c r="K46" i="17"/>
  <c r="K45" i="17"/>
  <c r="K44" i="17"/>
  <c r="K43" i="17"/>
  <c r="K42" i="17"/>
  <c r="K41" i="17"/>
  <c r="K40" i="17"/>
  <c r="K39" i="17"/>
  <c r="K37" i="17"/>
  <c r="K36" i="17"/>
  <c r="K35" i="17"/>
  <c r="K34" i="17"/>
  <c r="K33" i="17"/>
  <c r="K32" i="17"/>
  <c r="K31" i="17"/>
  <c r="K30" i="17"/>
  <c r="K27" i="17"/>
  <c r="K26" i="17"/>
  <c r="K24" i="17"/>
  <c r="K23" i="17"/>
  <c r="K22" i="17"/>
  <c r="K21" i="17"/>
  <c r="K20" i="17"/>
  <c r="K18" i="17"/>
  <c r="K17" i="17"/>
  <c r="K16" i="17"/>
  <c r="K15" i="17"/>
  <c r="K14" i="17"/>
  <c r="K13" i="17"/>
  <c r="K12" i="17"/>
  <c r="K11" i="17"/>
  <c r="K10" i="17"/>
  <c r="K8" i="17"/>
  <c r="K7" i="17"/>
  <c r="K6" i="17"/>
  <c r="K4" i="17"/>
  <c r="K3" i="17"/>
  <c r="K2" i="17"/>
  <c r="BV922" i="27" l="1"/>
  <c r="BV923" i="27"/>
  <c r="AB4" i="17" l="1"/>
  <c r="BV138" i="27"/>
  <c r="BV1038" i="27"/>
  <c r="BV1089" i="27" l="1"/>
  <c r="BV1088" i="27"/>
  <c r="BV1087" i="27"/>
  <c r="BV1041" i="27"/>
  <c r="BV1043" i="27"/>
  <c r="BV1044" i="27"/>
  <c r="BV1042" i="27"/>
  <c r="BV1059" i="27"/>
  <c r="BV1052" i="27"/>
  <c r="BV1057" i="27"/>
  <c r="BV1062" i="27"/>
  <c r="BV1060" i="27"/>
  <c r="BV1058" i="27"/>
  <c r="BV1055" i="27"/>
  <c r="BV1053" i="27"/>
  <c r="BV1051" i="27"/>
  <c r="BV1061" i="27"/>
  <c r="BV1054" i="27"/>
  <c r="BV1056" i="27"/>
  <c r="BV1068" i="27"/>
  <c r="BV1066" i="27"/>
  <c r="BV1071" i="27"/>
  <c r="BV1069" i="27"/>
  <c r="BV1067" i="27"/>
  <c r="BV1065" i="27"/>
  <c r="BV1063" i="27"/>
  <c r="BV1070" i="27"/>
  <c r="BV1064" i="27"/>
  <c r="BV1045" i="27"/>
  <c r="BV1050" i="27"/>
  <c r="BV1048" i="27"/>
  <c r="BV1046" i="27"/>
  <c r="BV1049" i="27"/>
  <c r="BV1047" i="27"/>
  <c r="BV372" i="27"/>
  <c r="BV364" i="27"/>
  <c r="BV356" i="27"/>
  <c r="BV369" i="27"/>
  <c r="BV361" i="27"/>
  <c r="BV366" i="27"/>
  <c r="BV358" i="27"/>
  <c r="BV368" i="27"/>
  <c r="BV360" i="27"/>
  <c r="BV373" i="27"/>
  <c r="BV365" i="27"/>
  <c r="BV357" i="27"/>
  <c r="BV370" i="27"/>
  <c r="BV362" i="27"/>
  <c r="BV354" i="27"/>
  <c r="BV367" i="27"/>
  <c r="BV359" i="27"/>
  <c r="BV355" i="27"/>
  <c r="BV363" i="27"/>
  <c r="BV371" i="27"/>
  <c r="BV737" i="27"/>
  <c r="BV744" i="27"/>
  <c r="BV736" i="27"/>
  <c r="BV728" i="27"/>
  <c r="BV720" i="27"/>
  <c r="BV742" i="27"/>
  <c r="BV733" i="27"/>
  <c r="BV725" i="27"/>
  <c r="BV743" i="27"/>
  <c r="BV741" i="27"/>
  <c r="BV730" i="27"/>
  <c r="BV722" i="27"/>
  <c r="BV739" i="27"/>
  <c r="BV738" i="27"/>
  <c r="BV727" i="27"/>
  <c r="BV740" i="27"/>
  <c r="BV732" i="27"/>
  <c r="BV724" i="27"/>
  <c r="BV729" i="27"/>
  <c r="BV721" i="27"/>
  <c r="BV735" i="27"/>
  <c r="BV734" i="27"/>
  <c r="BV726" i="27"/>
  <c r="BV723" i="27"/>
  <c r="BV731" i="27"/>
  <c r="BV906" i="27"/>
  <c r="BV905" i="27"/>
  <c r="BV901" i="27"/>
  <c r="BV908" i="27"/>
  <c r="BV904" i="27"/>
  <c r="BV903" i="27"/>
  <c r="BV907" i="27"/>
  <c r="BV902" i="27"/>
  <c r="BV899" i="27"/>
  <c r="BV900" i="27"/>
  <c r="BV116" i="27"/>
  <c r="BV115" i="27"/>
  <c r="BV122" i="27"/>
  <c r="BV120" i="27"/>
  <c r="BV118" i="27"/>
  <c r="BV117" i="27"/>
  <c r="BV110" i="27"/>
  <c r="BV119" i="27"/>
  <c r="BV107" i="27"/>
  <c r="BV113" i="27"/>
  <c r="BV114" i="27"/>
  <c r="BV112" i="27"/>
  <c r="BV109" i="27"/>
  <c r="BV111" i="27"/>
  <c r="BV121" i="27"/>
  <c r="BV108" i="27"/>
  <c r="BV148" i="27"/>
  <c r="BV146" i="27"/>
  <c r="BV147" i="27"/>
  <c r="BV893" i="27"/>
  <c r="BV890" i="27"/>
  <c r="BV889" i="27"/>
  <c r="BV891" i="27"/>
  <c r="BV892" i="27"/>
  <c r="BV128" i="27"/>
  <c r="BV126" i="27"/>
  <c r="BV125" i="27"/>
  <c r="BV127" i="27"/>
  <c r="BV878" i="27"/>
  <c r="BV870" i="27"/>
  <c r="BV875" i="27"/>
  <c r="BV877" i="27"/>
  <c r="BV876" i="27"/>
  <c r="BV872" i="27"/>
  <c r="BV874" i="27"/>
  <c r="BV873" i="27"/>
  <c r="BV871" i="27"/>
  <c r="BV869" i="27"/>
  <c r="BV292" i="27"/>
  <c r="BV919" i="27"/>
  <c r="BV913" i="27"/>
  <c r="BV914" i="27"/>
  <c r="BV918" i="27"/>
  <c r="BV909" i="27"/>
  <c r="BV916" i="27"/>
  <c r="BV915" i="27"/>
  <c r="BV917" i="27"/>
  <c r="BV911" i="27"/>
  <c r="BV912" i="27"/>
  <c r="BV910" i="27"/>
  <c r="BV332" i="27"/>
  <c r="BV324" i="27"/>
  <c r="BV329" i="27"/>
  <c r="BV334" i="27"/>
  <c r="BV326" i="27"/>
  <c r="BV328" i="27"/>
  <c r="BV333" i="27"/>
  <c r="BV325" i="27"/>
  <c r="BV330" i="27"/>
  <c r="BV322" i="27"/>
  <c r="BV335" i="27"/>
  <c r="BV327" i="27"/>
  <c r="BV323" i="27"/>
  <c r="BV331" i="27"/>
  <c r="BV321" i="27"/>
  <c r="BV492" i="27"/>
  <c r="BV484" i="27"/>
  <c r="BV494" i="27"/>
  <c r="BV486" i="27"/>
  <c r="BV493" i="27"/>
  <c r="BV485" i="27"/>
  <c r="BV487" i="27"/>
  <c r="BV488" i="27"/>
  <c r="BV490" i="27"/>
  <c r="BV489" i="27"/>
  <c r="BV491" i="27"/>
  <c r="BV495" i="27"/>
  <c r="BV887" i="27"/>
  <c r="BV881" i="27"/>
  <c r="BV886" i="27"/>
  <c r="BV883" i="27"/>
  <c r="BV888" i="27"/>
  <c r="BV879" i="27"/>
  <c r="BV885" i="27"/>
  <c r="BV882" i="27"/>
  <c r="BV884" i="27"/>
  <c r="BV880" i="27"/>
  <c r="BV568" i="27"/>
  <c r="BV567" i="27"/>
  <c r="BV570" i="27"/>
  <c r="BV569" i="27"/>
  <c r="BV571" i="27"/>
  <c r="BV565" i="27"/>
  <c r="BV566" i="27"/>
  <c r="BV564" i="27"/>
  <c r="BV562" i="27"/>
  <c r="BV563" i="27"/>
  <c r="BV573" i="27"/>
  <c r="BV572" i="27"/>
  <c r="BV348" i="27"/>
  <c r="BV340" i="27"/>
  <c r="BV353" i="27"/>
  <c r="BV345" i="27"/>
  <c r="BV337" i="27"/>
  <c r="BV350" i="27"/>
  <c r="BV342" i="27"/>
  <c r="BV352" i="27"/>
  <c r="BV344" i="27"/>
  <c r="BV336" i="27"/>
  <c r="BV349" i="27"/>
  <c r="BV341" i="27"/>
  <c r="BV346" i="27"/>
  <c r="BV338" i="27"/>
  <c r="BV351" i="27"/>
  <c r="BV343" i="27"/>
  <c r="BV339" i="27"/>
  <c r="BV347" i="27"/>
  <c r="BV616" i="27"/>
  <c r="BV277" i="27"/>
  <c r="BV276" i="27"/>
  <c r="BV552" i="27"/>
  <c r="BV544" i="27"/>
  <c r="BV551" i="27"/>
  <c r="BV554" i="27"/>
  <c r="BV553" i="27"/>
  <c r="BV534" i="27"/>
  <c r="BV526" i="27"/>
  <c r="BV555" i="27"/>
  <c r="BV545" i="27"/>
  <c r="BV531" i="27"/>
  <c r="BV523" i="27"/>
  <c r="BV549" i="27"/>
  <c r="BV540" i="27"/>
  <c r="BV536" i="27"/>
  <c r="BV528" i="27"/>
  <c r="BV550" i="27"/>
  <c r="BV533" i="27"/>
  <c r="BV525" i="27"/>
  <c r="BV548" i="27"/>
  <c r="BV539" i="27"/>
  <c r="BV538" i="27"/>
  <c r="BV530" i="27"/>
  <c r="BV522" i="27"/>
  <c r="BV543" i="27"/>
  <c r="BV535" i="27"/>
  <c r="BV527" i="27"/>
  <c r="BV547" i="27"/>
  <c r="BV546" i="27"/>
  <c r="BV542" i="27"/>
  <c r="BV532" i="27"/>
  <c r="BV524" i="27"/>
  <c r="BV537" i="27"/>
  <c r="BV529" i="27"/>
  <c r="BV521" i="27"/>
  <c r="BV541" i="27"/>
  <c r="BV293" i="27"/>
  <c r="BV288" i="27"/>
  <c r="BV289" i="27"/>
  <c r="BV821" i="27"/>
  <c r="BV813" i="27"/>
  <c r="BV805" i="27"/>
  <c r="BV826" i="27"/>
  <c r="BV818" i="27"/>
  <c r="BV810" i="27"/>
  <c r="BV802" i="27"/>
  <c r="BV823" i="27"/>
  <c r="BV815" i="27"/>
  <c r="BV825" i="27"/>
  <c r="BV817" i="27"/>
  <c r="BV809" i="27"/>
  <c r="BV822" i="27"/>
  <c r="BV814" i="27"/>
  <c r="BV819" i="27"/>
  <c r="BV811" i="27"/>
  <c r="BV803" i="27"/>
  <c r="BV807" i="27"/>
  <c r="BV806" i="27"/>
  <c r="BV816" i="27"/>
  <c r="BV820" i="27"/>
  <c r="BV824" i="27"/>
  <c r="BV808" i="27"/>
  <c r="BV804" i="27"/>
  <c r="BV812" i="27"/>
  <c r="BV584" i="27"/>
  <c r="BV576" i="27"/>
  <c r="BV583" i="27"/>
  <c r="BV575" i="27"/>
  <c r="BV585" i="27"/>
  <c r="BV577" i="27"/>
  <c r="BV578" i="27"/>
  <c r="BV579" i="27"/>
  <c r="BV581" i="27"/>
  <c r="BV580" i="27"/>
  <c r="BV582" i="27"/>
  <c r="BV574" i="27"/>
  <c r="BV608" i="27"/>
  <c r="BV605" i="27"/>
  <c r="BV610" i="27"/>
  <c r="BV607" i="27"/>
  <c r="BV604" i="27"/>
  <c r="BV609" i="27"/>
  <c r="BV606" i="27"/>
  <c r="BV320" i="27"/>
  <c r="BV319" i="27"/>
  <c r="BV316" i="27"/>
  <c r="BV317" i="27"/>
  <c r="BV318" i="27"/>
  <c r="BV510" i="27"/>
  <c r="BV515" i="27"/>
  <c r="BV507" i="27"/>
  <c r="BV512" i="27"/>
  <c r="BV509" i="27"/>
  <c r="BV514" i="27"/>
  <c r="BV506" i="27"/>
  <c r="BV511" i="27"/>
  <c r="BV508" i="27"/>
  <c r="BV513" i="27"/>
  <c r="BV627" i="27"/>
  <c r="BV624" i="27"/>
  <c r="BV629" i="27"/>
  <c r="BV632" i="27"/>
  <c r="BV626" i="27"/>
  <c r="BV631" i="27"/>
  <c r="BV623" i="27"/>
  <c r="BV628" i="27"/>
  <c r="BV625" i="27"/>
  <c r="BV630" i="27"/>
  <c r="BV404" i="27"/>
  <c r="BV396" i="27"/>
  <c r="BV406" i="27"/>
  <c r="BV398" i="27"/>
  <c r="BV408" i="27"/>
  <c r="BV405" i="27"/>
  <c r="BV397" i="27"/>
  <c r="BV389" i="27"/>
  <c r="BV399" i="27"/>
  <c r="BV400" i="27"/>
  <c r="BV402" i="27"/>
  <c r="BV401" i="27"/>
  <c r="BV394" i="27"/>
  <c r="BV407" i="27"/>
  <c r="BV395" i="27"/>
  <c r="BV393" i="27"/>
  <c r="BV403" i="27"/>
  <c r="BV391" i="27"/>
  <c r="BV390" i="27"/>
  <c r="BV392" i="27"/>
  <c r="BV86" i="27"/>
  <c r="BV83" i="27"/>
  <c r="BV80" i="27"/>
  <c r="BV85" i="27"/>
  <c r="BV82" i="27"/>
  <c r="BV81" i="27"/>
  <c r="BV79" i="27"/>
  <c r="BV84" i="27"/>
  <c r="BV560" i="27"/>
  <c r="BV559" i="27"/>
  <c r="BV561" i="27"/>
  <c r="BV557" i="27"/>
  <c r="BV558" i="27"/>
  <c r="BV556" i="27"/>
  <c r="BV476" i="27"/>
  <c r="BV478" i="27"/>
  <c r="BV477" i="27"/>
  <c r="BV479" i="27"/>
  <c r="BV480" i="27"/>
  <c r="BV482" i="27"/>
  <c r="BV481" i="27"/>
  <c r="BV483" i="27"/>
  <c r="BV472" i="27"/>
  <c r="BV474" i="27"/>
  <c r="BV473" i="27"/>
  <c r="BV475" i="27"/>
  <c r="BV712" i="27"/>
  <c r="BV717" i="27"/>
  <c r="BV709" i="27"/>
  <c r="BV714" i="27"/>
  <c r="BV706" i="27"/>
  <c r="BV719" i="27"/>
  <c r="BV711" i="27"/>
  <c r="BV716" i="27"/>
  <c r="BV708" i="27"/>
  <c r="BV713" i="27"/>
  <c r="BV705" i="27"/>
  <c r="BV718" i="27"/>
  <c r="BV710" i="27"/>
  <c r="BV715" i="27"/>
  <c r="BV707" i="27"/>
  <c r="BV617" i="27"/>
  <c r="BV105" i="27"/>
  <c r="BV97" i="27"/>
  <c r="BV89" i="27"/>
  <c r="BV102" i="27"/>
  <c r="BV94" i="27"/>
  <c r="BV99" i="27"/>
  <c r="BV91" i="27"/>
  <c r="BV104" i="27"/>
  <c r="BV96" i="27"/>
  <c r="BV88" i="27"/>
  <c r="BV101" i="27"/>
  <c r="BV93" i="27"/>
  <c r="BV106" i="27"/>
  <c r="BV98" i="27"/>
  <c r="BV90" i="27"/>
  <c r="BV103" i="27"/>
  <c r="BV95" i="27"/>
  <c r="BV87" i="27"/>
  <c r="BV100" i="27"/>
  <c r="BV92" i="27"/>
  <c r="BV591" i="27"/>
  <c r="BV586" i="27"/>
  <c r="BV587" i="27"/>
  <c r="BV589" i="27"/>
  <c r="BV588" i="27"/>
  <c r="BV590" i="27"/>
  <c r="BV139" i="27"/>
  <c r="BV136" i="27"/>
  <c r="BV134" i="27"/>
  <c r="BV133" i="27"/>
  <c r="BV135" i="27"/>
  <c r="BV137" i="27"/>
  <c r="BV921" i="27"/>
  <c r="BV920" i="27"/>
  <c r="BV611" i="27"/>
  <c r="BV613" i="27"/>
  <c r="BV615" i="27"/>
  <c r="BV612" i="27"/>
  <c r="BV614" i="27"/>
  <c r="BV862" i="27"/>
  <c r="BV854" i="27"/>
  <c r="BV846" i="27"/>
  <c r="BV867" i="27"/>
  <c r="BV863" i="27"/>
  <c r="BV845" i="27"/>
  <c r="BV837" i="27"/>
  <c r="BV829" i="27"/>
  <c r="BV858" i="27"/>
  <c r="BV849" i="27"/>
  <c r="BV848" i="27"/>
  <c r="BV844" i="27"/>
  <c r="BV834" i="27"/>
  <c r="BV853" i="27"/>
  <c r="BV843" i="27"/>
  <c r="BV839" i="27"/>
  <c r="BV831" i="27"/>
  <c r="BV857" i="27"/>
  <c r="BV856" i="27"/>
  <c r="BV852" i="27"/>
  <c r="BV836" i="27"/>
  <c r="BV828" i="27"/>
  <c r="BV861" i="27"/>
  <c r="BV851" i="27"/>
  <c r="BV847" i="27"/>
  <c r="BV833" i="27"/>
  <c r="BV868" i="27"/>
  <c r="BV864" i="27"/>
  <c r="BV860" i="27"/>
  <c r="BV842" i="27"/>
  <c r="BV838" i="27"/>
  <c r="BV830" i="27"/>
  <c r="BV859" i="27"/>
  <c r="BV855" i="27"/>
  <c r="BV835" i="27"/>
  <c r="BV827" i="27"/>
  <c r="BV840" i="27"/>
  <c r="BV865" i="27"/>
  <c r="BV866" i="27"/>
  <c r="BV841" i="27"/>
  <c r="BV832" i="27"/>
  <c r="BV850" i="27"/>
  <c r="BV619" i="27"/>
  <c r="BV621" i="27"/>
  <c r="BV618" i="27"/>
  <c r="BV620" i="27"/>
  <c r="BV622" i="27"/>
  <c r="BV304" i="27"/>
  <c r="BV296" i="27"/>
  <c r="BV298" i="27"/>
  <c r="BV303" i="27"/>
  <c r="BV295" i="27"/>
  <c r="BV301" i="27"/>
  <c r="BV299" i="27"/>
  <c r="BV302" i="27"/>
  <c r="BV305" i="27"/>
  <c r="BV297" i="27"/>
  <c r="BV300" i="27"/>
  <c r="BV294" i="27"/>
  <c r="BV1033" i="27"/>
  <c r="BV1035" i="27"/>
  <c r="BV1032" i="27"/>
  <c r="BV1037" i="27"/>
  <c r="BV1034" i="27"/>
  <c r="BV1036" i="27"/>
  <c r="BV436" i="27"/>
  <c r="BV428" i="27"/>
  <c r="BV441" i="27"/>
  <c r="BV433" i="27"/>
  <c r="BV438" i="27"/>
  <c r="BV430" i="27"/>
  <c r="BV440" i="27"/>
  <c r="BV432" i="27"/>
  <c r="BV437" i="27"/>
  <c r="BV429" i="27"/>
  <c r="BV434" i="27"/>
  <c r="BV439" i="27"/>
  <c r="BV431" i="27"/>
  <c r="BV427" i="27"/>
  <c r="BV435" i="27"/>
  <c r="BV388" i="27"/>
  <c r="BV380" i="27"/>
  <c r="BV381" i="27"/>
  <c r="BV386" i="27"/>
  <c r="BV387" i="27"/>
  <c r="BV385" i="27"/>
  <c r="BV383" i="27"/>
  <c r="BV382" i="27"/>
  <c r="BV377" i="27"/>
  <c r="BV376" i="27"/>
  <c r="BV375" i="27"/>
  <c r="BV379" i="27"/>
  <c r="BV378" i="27"/>
  <c r="BV374" i="27"/>
  <c r="BV384" i="27"/>
  <c r="BV769" i="27"/>
  <c r="BV766" i="27"/>
  <c r="BV768" i="27"/>
  <c r="BV771" i="27"/>
  <c r="BV770" i="27"/>
  <c r="BV767" i="27"/>
  <c r="BV603" i="27"/>
  <c r="BV595" i="27"/>
  <c r="BV600" i="27"/>
  <c r="BV592" i="27"/>
  <c r="BV597" i="27"/>
  <c r="BV602" i="27"/>
  <c r="BV594" i="27"/>
  <c r="BV599" i="27"/>
  <c r="BV596" i="27"/>
  <c r="BV601" i="27"/>
  <c r="BV593" i="27"/>
  <c r="BV598" i="27"/>
  <c r="BV46" i="27"/>
  <c r="BV48" i="27"/>
  <c r="BV49" i="27"/>
  <c r="BV47" i="27"/>
  <c r="BV45" i="27"/>
  <c r="BV44" i="27"/>
  <c r="BV43" i="27"/>
  <c r="BV50" i="27"/>
  <c r="BV78" i="27"/>
  <c r="BV70" i="27"/>
  <c r="BV75" i="27"/>
  <c r="BV72" i="27"/>
  <c r="BV64" i="27"/>
  <c r="BV74" i="27"/>
  <c r="BV65" i="27"/>
  <c r="BV73" i="27"/>
  <c r="BV63" i="27"/>
  <c r="BV76" i="27"/>
  <c r="BV71" i="27"/>
  <c r="BV69" i="27"/>
  <c r="BV68" i="27"/>
  <c r="BV67" i="27"/>
  <c r="BV66" i="27"/>
  <c r="BV77" i="27"/>
  <c r="BV132" i="27"/>
  <c r="BV131" i="27"/>
  <c r="BV129" i="27"/>
  <c r="BV130" i="27"/>
  <c r="BV290" i="27"/>
  <c r="BV285" i="27"/>
  <c r="BV284" i="27"/>
  <c r="BV280" i="27"/>
  <c r="BV279" i="27"/>
  <c r="BV278" i="27"/>
  <c r="BV282" i="27"/>
  <c r="BV281" i="27"/>
  <c r="BV283" i="27"/>
  <c r="BV287" i="27"/>
  <c r="BV286" i="27"/>
  <c r="BV312" i="27"/>
  <c r="BV314" i="27"/>
  <c r="BV306" i="27"/>
  <c r="BV311" i="27"/>
  <c r="BV313" i="27"/>
  <c r="BV315" i="27"/>
  <c r="BV308" i="27"/>
  <c r="BV309" i="27"/>
  <c r="BV307" i="27"/>
  <c r="BV310" i="27"/>
  <c r="BV898" i="27"/>
  <c r="BV895" i="27"/>
  <c r="BV897" i="27"/>
  <c r="BV894" i="27"/>
  <c r="BV896" i="27"/>
  <c r="BV1029" i="27"/>
  <c r="BV1026" i="27"/>
  <c r="BV1031" i="27"/>
  <c r="BV1027" i="27"/>
  <c r="BV1028" i="27"/>
  <c r="BV1030" i="27"/>
  <c r="BV420" i="27"/>
  <c r="BV412" i="27"/>
  <c r="BV425" i="27"/>
  <c r="BV417" i="27"/>
  <c r="BV422" i="27"/>
  <c r="BV414" i="27"/>
  <c r="BV424" i="27"/>
  <c r="BV416" i="27"/>
  <c r="BV421" i="27"/>
  <c r="BV413" i="27"/>
  <c r="BV426" i="27"/>
  <c r="BV418" i="27"/>
  <c r="BV423" i="27"/>
  <c r="BV415" i="27"/>
  <c r="BV419" i="27"/>
  <c r="BV410" i="27"/>
  <c r="BV409" i="27"/>
  <c r="BV411" i="27"/>
  <c r="BV502" i="27"/>
  <c r="BV499" i="27"/>
  <c r="BV504" i="27"/>
  <c r="BV501" i="27"/>
  <c r="BV503" i="27"/>
  <c r="BV500" i="27"/>
  <c r="BV497" i="27"/>
  <c r="BV496" i="27"/>
  <c r="BV505" i="27"/>
  <c r="BV498" i="27"/>
  <c r="BV518" i="27"/>
  <c r="BV520" i="27"/>
  <c r="BV517" i="27"/>
  <c r="BV519" i="27"/>
  <c r="BV516" i="27"/>
  <c r="BV54" i="27"/>
  <c r="BV53" i="27"/>
  <c r="BV52" i="27"/>
  <c r="BV51" i="27"/>
  <c r="BV704" i="27"/>
  <c r="BV696" i="27"/>
  <c r="BV701" i="27"/>
  <c r="BV693" i="27"/>
  <c r="BV685" i="27"/>
  <c r="BV677" i="27"/>
  <c r="BV669" i="27"/>
  <c r="BV698" i="27"/>
  <c r="BV690" i="27"/>
  <c r="BV703" i="27"/>
  <c r="BV695" i="27"/>
  <c r="BV700" i="27"/>
  <c r="BV692" i="27"/>
  <c r="BV697" i="27"/>
  <c r="BV689" i="27"/>
  <c r="BV681" i="27"/>
  <c r="BV673" i="27"/>
  <c r="BV665" i="27"/>
  <c r="BV702" i="27"/>
  <c r="BV694" i="27"/>
  <c r="BV686" i="27"/>
  <c r="BV678" i="27"/>
  <c r="BV670" i="27"/>
  <c r="BV674" i="27"/>
  <c r="BV687" i="27"/>
  <c r="BV684" i="27"/>
  <c r="BV667" i="27"/>
  <c r="BV664" i="27"/>
  <c r="BV666" i="27"/>
  <c r="BV691" i="27"/>
  <c r="BV688" i="27"/>
  <c r="BV679" i="27"/>
  <c r="BV676" i="27"/>
  <c r="BV683" i="27"/>
  <c r="BV680" i="27"/>
  <c r="BV671" i="27"/>
  <c r="BV668" i="27"/>
  <c r="BV682" i="27"/>
  <c r="BV672" i="27"/>
  <c r="BV675" i="27"/>
  <c r="BV699" i="27"/>
  <c r="BV663" i="27"/>
  <c r="BV661" i="27"/>
  <c r="BV657" i="27"/>
  <c r="BV649" i="27"/>
  <c r="BV641" i="27"/>
  <c r="BV633" i="27"/>
  <c r="BV662" i="27"/>
  <c r="BV654" i="27"/>
  <c r="BV646" i="27"/>
  <c r="BV638" i="27"/>
  <c r="BV650" i="27"/>
  <c r="BV648" i="27"/>
  <c r="BV634" i="27"/>
  <c r="BV647" i="27"/>
  <c r="BV643" i="27"/>
  <c r="BV659" i="27"/>
  <c r="BV645" i="27"/>
  <c r="BV644" i="27"/>
  <c r="BV658" i="27"/>
  <c r="BV656" i="27"/>
  <c r="BV642" i="27"/>
  <c r="BV640" i="27"/>
  <c r="BV655" i="27"/>
  <c r="BV651" i="27"/>
  <c r="BV639" i="27"/>
  <c r="BV635" i="27"/>
  <c r="BV636" i="27"/>
  <c r="BV653" i="27"/>
  <c r="BV660" i="27"/>
  <c r="BV637" i="27"/>
  <c r="BV652" i="27"/>
  <c r="BV470" i="27"/>
  <c r="BV469" i="27"/>
  <c r="BV460" i="27"/>
  <c r="BV468" i="27"/>
  <c r="BV465" i="27"/>
  <c r="BV457" i="27"/>
  <c r="BV462" i="27"/>
  <c r="BV467" i="27"/>
  <c r="BV464" i="27"/>
  <c r="BV471" i="27"/>
  <c r="BV461" i="27"/>
  <c r="BV466" i="27"/>
  <c r="BV458" i="27"/>
  <c r="BV463" i="27"/>
  <c r="BV459" i="27"/>
  <c r="BV62" i="27"/>
  <c r="BV56" i="27"/>
  <c r="BV61" i="27"/>
  <c r="BV60" i="27"/>
  <c r="BV59" i="27"/>
  <c r="BV58" i="27"/>
  <c r="BV57" i="27"/>
  <c r="BV55" i="27"/>
  <c r="BV291" i="27"/>
  <c r="BV275" i="27"/>
  <c r="BV272" i="27"/>
  <c r="BV262" i="27"/>
  <c r="BV254" i="27"/>
  <c r="BV246" i="27"/>
  <c r="BV238" i="27"/>
  <c r="BV230" i="27"/>
  <c r="BV222" i="27"/>
  <c r="BV214" i="27"/>
  <c r="BV206" i="27"/>
  <c r="BV198" i="27"/>
  <c r="BV190" i="27"/>
  <c r="BV182" i="27"/>
  <c r="BV273" i="27"/>
  <c r="BV259" i="27"/>
  <c r="BV251" i="27"/>
  <c r="BV243" i="27"/>
  <c r="BV235" i="27"/>
  <c r="BV227" i="27"/>
  <c r="BV219" i="27"/>
  <c r="BV211" i="27"/>
  <c r="BV203" i="27"/>
  <c r="BV268" i="27"/>
  <c r="BV264" i="27"/>
  <c r="BV256" i="27"/>
  <c r="BV248" i="27"/>
  <c r="BV240" i="27"/>
  <c r="BV232" i="27"/>
  <c r="BV224" i="27"/>
  <c r="BV216" i="27"/>
  <c r="BV208" i="27"/>
  <c r="BV200" i="27"/>
  <c r="BV192" i="27"/>
  <c r="BV184" i="27"/>
  <c r="BV261" i="27"/>
  <c r="BV253" i="27"/>
  <c r="BV245" i="27"/>
  <c r="BV237" i="27"/>
  <c r="BV229" i="27"/>
  <c r="BV221" i="27"/>
  <c r="BV213" i="27"/>
  <c r="BV205" i="27"/>
  <c r="BV197" i="27"/>
  <c r="BV189" i="27"/>
  <c r="BV181" i="27"/>
  <c r="BV173" i="27"/>
  <c r="BV165" i="27"/>
  <c r="BV157" i="27"/>
  <c r="BV149" i="27"/>
  <c r="BV267" i="27"/>
  <c r="BV266" i="27"/>
  <c r="BV258" i="27"/>
  <c r="BV250" i="27"/>
  <c r="BV242" i="27"/>
  <c r="BV234" i="27"/>
  <c r="BV226" i="27"/>
  <c r="BV218" i="27"/>
  <c r="BV210" i="27"/>
  <c r="BV202" i="27"/>
  <c r="BV194" i="27"/>
  <c r="BV186" i="27"/>
  <c r="BV271" i="27"/>
  <c r="BV263" i="27"/>
  <c r="BV255" i="27"/>
  <c r="BV247" i="27"/>
  <c r="BV239" i="27"/>
  <c r="BV231" i="27"/>
  <c r="BV223" i="27"/>
  <c r="BV215" i="27"/>
  <c r="BV207" i="27"/>
  <c r="BV199" i="27"/>
  <c r="BV191" i="27"/>
  <c r="BV183" i="27"/>
  <c r="BV274" i="27"/>
  <c r="BV270" i="27"/>
  <c r="BV260" i="27"/>
  <c r="BV252" i="27"/>
  <c r="BV244" i="27"/>
  <c r="BV236" i="27"/>
  <c r="BV228" i="27"/>
  <c r="BV220" i="27"/>
  <c r="BV212" i="27"/>
  <c r="BV204" i="27"/>
  <c r="BV196" i="27"/>
  <c r="BV188" i="27"/>
  <c r="BV180" i="27"/>
  <c r="BV172" i="27"/>
  <c r="BV164" i="27"/>
  <c r="BV156" i="27"/>
  <c r="BV269" i="27"/>
  <c r="BV265" i="27"/>
  <c r="BV257" i="27"/>
  <c r="BV249" i="27"/>
  <c r="BV241" i="27"/>
  <c r="BV233" i="27"/>
  <c r="BV225" i="27"/>
  <c r="BV217" i="27"/>
  <c r="BV209" i="27"/>
  <c r="BV201" i="27"/>
  <c r="BV193" i="27"/>
  <c r="BV185" i="27"/>
  <c r="BV177" i="27"/>
  <c r="BV169" i="27"/>
  <c r="BV155" i="27"/>
  <c r="BV153" i="27"/>
  <c r="BV179" i="27"/>
  <c r="BV167" i="27"/>
  <c r="BV166" i="27"/>
  <c r="BV151" i="27"/>
  <c r="BV150" i="27"/>
  <c r="BV187" i="27"/>
  <c r="BV176" i="27"/>
  <c r="BV152" i="27"/>
  <c r="BV195" i="27"/>
  <c r="BV170" i="27"/>
  <c r="BV162" i="27"/>
  <c r="BV171" i="27"/>
  <c r="BV168" i="27"/>
  <c r="BV163" i="27"/>
  <c r="BV161" i="27"/>
  <c r="BV178" i="27"/>
  <c r="BV174" i="27"/>
  <c r="BV159" i="27"/>
  <c r="BV158" i="27"/>
  <c r="BV154" i="27"/>
  <c r="BV175" i="27"/>
  <c r="BV160" i="27"/>
  <c r="BV452" i="27"/>
  <c r="BV444" i="27"/>
  <c r="BV449" i="27"/>
  <c r="BV454" i="27"/>
  <c r="BV446" i="27"/>
  <c r="BV456" i="27"/>
  <c r="BV448" i="27"/>
  <c r="BV453" i="27"/>
  <c r="BV445" i="27"/>
  <c r="BV450" i="27"/>
  <c r="BV442" i="27"/>
  <c r="BV455" i="27"/>
  <c r="BV447" i="27"/>
  <c r="BV451" i="27"/>
  <c r="BV443" i="27"/>
  <c r="BV141" i="27"/>
  <c r="BV140" i="27"/>
  <c r="BV145" i="27"/>
  <c r="BV143" i="27"/>
  <c r="BV142" i="27"/>
  <c r="BV144" i="27"/>
  <c r="BV124" i="27"/>
  <c r="BV123" i="27"/>
  <c r="BV797" i="27"/>
  <c r="BV794" i="27"/>
  <c r="BV801" i="27"/>
  <c r="BV793" i="27"/>
  <c r="BV785" i="27"/>
  <c r="BV777" i="27"/>
  <c r="BV795" i="27"/>
  <c r="BV787" i="27"/>
  <c r="BV779" i="27"/>
  <c r="BV799" i="27"/>
  <c r="BV798" i="27"/>
  <c r="BV783" i="27"/>
  <c r="BV782" i="27"/>
  <c r="BV781" i="27"/>
  <c r="BV780" i="27"/>
  <c r="BV778" i="27"/>
  <c r="BV776" i="27"/>
  <c r="BV800" i="27"/>
  <c r="BV796" i="27"/>
  <c r="BV791" i="27"/>
  <c r="BV790" i="27"/>
  <c r="BV789" i="27"/>
  <c r="BV775" i="27"/>
  <c r="BV792" i="27"/>
  <c r="BV788" i="27"/>
  <c r="BV786" i="27"/>
  <c r="BV784" i="27"/>
  <c r="BV773" i="27"/>
  <c r="BV772" i="27"/>
  <c r="BV774" i="27"/>
  <c r="BV753" i="27"/>
  <c r="BV745" i="27"/>
  <c r="BV750" i="27"/>
  <c r="BV752" i="27"/>
  <c r="BV749" i="27"/>
  <c r="BV748" i="27"/>
  <c r="BV751" i="27"/>
  <c r="BV746" i="27"/>
  <c r="BV747" i="27"/>
  <c r="BV1018" i="27"/>
  <c r="BV1010" i="27"/>
  <c r="BV1017" i="27"/>
  <c r="BV1016" i="27"/>
  <c r="BV1015" i="27"/>
  <c r="BV1011" i="27"/>
  <c r="BV1014" i="27"/>
  <c r="BV1019" i="27"/>
  <c r="BV1009" i="27"/>
  <c r="BV1012" i="27"/>
  <c r="BV1008" i="27"/>
  <c r="BV1013" i="27"/>
  <c r="BV758" i="27"/>
  <c r="BV759" i="27"/>
  <c r="BV755" i="27"/>
  <c r="BV754" i="27"/>
  <c r="BV757" i="27"/>
  <c r="BV756" i="27"/>
  <c r="BV36" i="27"/>
  <c r="BV28" i="27"/>
  <c r="BV20" i="27"/>
  <c r="BV4" i="27"/>
  <c r="BV17" i="27"/>
  <c r="BV9" i="27"/>
  <c r="BV6" i="27"/>
  <c r="BV33" i="27"/>
  <c r="BV25" i="27"/>
  <c r="BV42" i="27"/>
  <c r="BV38" i="27"/>
  <c r="BV30" i="27"/>
  <c r="BV22" i="27"/>
  <c r="BV35" i="27"/>
  <c r="BV27" i="27"/>
  <c r="BV19" i="27"/>
  <c r="BV11" i="27"/>
  <c r="BV3" i="27"/>
  <c r="BV8" i="27"/>
  <c r="BV41" i="27"/>
  <c r="BV40" i="27"/>
  <c r="BV32" i="27"/>
  <c r="BV24" i="27"/>
  <c r="BV16" i="27"/>
  <c r="BV37" i="27"/>
  <c r="BV29" i="27"/>
  <c r="BV21" i="27"/>
  <c r="BV13" i="27"/>
  <c r="BV5" i="27"/>
  <c r="BV14" i="27"/>
  <c r="BV34" i="27"/>
  <c r="BV26" i="27"/>
  <c r="BV18" i="27"/>
  <c r="BV10" i="27"/>
  <c r="BV12" i="27"/>
  <c r="BV39" i="27"/>
  <c r="BV31" i="27"/>
  <c r="BV23" i="27"/>
  <c r="BV15" i="27"/>
  <c r="BV7" i="27"/>
  <c r="C235" i="18"/>
  <c r="C234" i="18"/>
  <c r="C233" i="18"/>
  <c r="C231" i="18"/>
  <c r="C230" i="18"/>
  <c r="C229" i="18"/>
  <c r="C228" i="18"/>
  <c r="BV1002" i="27" l="1"/>
  <c r="BV1007" i="27"/>
  <c r="BV1003" i="27"/>
  <c r="BV1006" i="27"/>
  <c r="BV1005" i="27"/>
  <c r="BV1004" i="27"/>
  <c r="BV1021" i="27"/>
  <c r="BV1023" i="27"/>
  <c r="BV1025" i="27"/>
  <c r="BV1024" i="27"/>
  <c r="BV1022" i="27"/>
  <c r="BV1020" i="27"/>
  <c r="BV761" i="27"/>
  <c r="BV760" i="27"/>
  <c r="BV763" i="27"/>
  <c r="BV762" i="27"/>
  <c r="BV765" i="27"/>
  <c r="BV764" i="27"/>
  <c r="C203" i="18"/>
  <c r="C198" i="18" l="1"/>
  <c r="C132" i="18"/>
  <c r="C160" i="18"/>
  <c r="C159" i="18"/>
  <c r="C125" i="18"/>
  <c r="C82" i="18" l="1"/>
  <c r="C83" i="18"/>
  <c r="C84" i="18"/>
  <c r="C85" i="18"/>
  <c r="C86" i="18"/>
  <c r="P1061" i="18" l="1"/>
  <c r="C297" i="18"/>
  <c r="C296" i="18"/>
  <c r="C293" i="18"/>
  <c r="C292" i="18"/>
  <c r="C290" i="18"/>
  <c r="C258" i="18"/>
  <c r="C257" i="18"/>
  <c r="C256" i="18"/>
  <c r="C255" i="18"/>
  <c r="C254" i="18"/>
  <c r="C253" i="18"/>
  <c r="C252" i="18"/>
  <c r="C251" i="18"/>
  <c r="C250" i="18"/>
  <c r="C249" i="18"/>
  <c r="C248" i="18"/>
  <c r="C247" i="18"/>
  <c r="C246" i="18"/>
  <c r="C245" i="18"/>
  <c r="C244" i="18"/>
  <c r="C243" i="18"/>
  <c r="C242" i="18"/>
  <c r="C241" i="18"/>
  <c r="C240" i="18"/>
  <c r="C239" i="18"/>
  <c r="C238" i="18"/>
  <c r="C237" i="18"/>
  <c r="C232" i="18"/>
  <c r="C227" i="18"/>
  <c r="C226" i="18"/>
  <c r="C225" i="18"/>
  <c r="C223" i="18"/>
  <c r="C222" i="18"/>
  <c r="C221" i="18"/>
  <c r="C220" i="18"/>
  <c r="C219" i="18"/>
  <c r="C218" i="18"/>
  <c r="C217" i="18"/>
  <c r="C216" i="18"/>
  <c r="C215" i="18"/>
  <c r="C214" i="18"/>
  <c r="C213" i="18"/>
  <c r="C212" i="18"/>
  <c r="C211" i="18"/>
  <c r="C210" i="18"/>
  <c r="C209" i="18"/>
  <c r="C208" i="18"/>
  <c r="C207" i="18"/>
  <c r="C206" i="18"/>
  <c r="C205" i="18"/>
  <c r="C204" i="18"/>
  <c r="C202" i="18"/>
  <c r="C201" i="18"/>
  <c r="C200" i="18"/>
  <c r="C199" i="18"/>
  <c r="C197" i="18"/>
  <c r="C196" i="18"/>
  <c r="C195" i="18"/>
  <c r="C194" i="18"/>
  <c r="C193" i="18"/>
  <c r="C192" i="18"/>
  <c r="C191" i="18"/>
  <c r="C190" i="18"/>
  <c r="C189" i="18"/>
  <c r="C188" i="18"/>
  <c r="C187" i="18"/>
  <c r="C186" i="18"/>
  <c r="C185" i="18"/>
  <c r="C184" i="18"/>
  <c r="C183" i="18"/>
  <c r="C182" i="18"/>
  <c r="C181" i="18"/>
  <c r="C180" i="18"/>
  <c r="C179" i="18"/>
  <c r="C178" i="18"/>
  <c r="C177" i="18"/>
  <c r="C176" i="18"/>
  <c r="C175" i="18"/>
  <c r="C174" i="18"/>
  <c r="C173" i="18"/>
  <c r="C172" i="18"/>
  <c r="C171" i="18"/>
  <c r="C170" i="18"/>
  <c r="C169" i="18"/>
  <c r="C168" i="18"/>
  <c r="C167" i="18"/>
  <c r="C166" i="18"/>
  <c r="C165" i="18"/>
  <c r="C164" i="18"/>
  <c r="C163" i="18"/>
  <c r="C162" i="18"/>
  <c r="C161" i="18"/>
  <c r="C158" i="18"/>
  <c r="C157" i="18"/>
  <c r="C156" i="18"/>
  <c r="C155" i="18"/>
  <c r="C154" i="18"/>
  <c r="C153" i="18"/>
  <c r="C152" i="18"/>
  <c r="C151" i="18"/>
  <c r="C150" i="18"/>
  <c r="C149" i="18"/>
  <c r="C148" i="18"/>
  <c r="C147" i="18"/>
  <c r="C146" i="18"/>
  <c r="C145" i="18"/>
  <c r="C144" i="18"/>
  <c r="C143" i="18"/>
  <c r="C142" i="18"/>
  <c r="C141" i="18"/>
  <c r="C140" i="18"/>
  <c r="C139" i="18"/>
  <c r="C138" i="18"/>
  <c r="C137" i="18"/>
  <c r="C136" i="18"/>
  <c r="C135" i="18"/>
  <c r="C134" i="18"/>
  <c r="C133" i="18"/>
  <c r="C131" i="18"/>
  <c r="C130" i="18"/>
  <c r="C129" i="18"/>
  <c r="C128" i="18"/>
  <c r="C127" i="18"/>
  <c r="C126" i="18"/>
  <c r="C124" i="18"/>
  <c r="C123" i="18"/>
  <c r="C122" i="18"/>
  <c r="C121" i="18"/>
  <c r="C120" i="18"/>
  <c r="C119" i="18"/>
  <c r="C118" i="18"/>
  <c r="C117" i="18"/>
  <c r="C116" i="18"/>
  <c r="C115" i="18"/>
  <c r="C114" i="18"/>
  <c r="C113" i="18"/>
  <c r="C112" i="18"/>
  <c r="C109" i="18"/>
  <c r="C107" i="18"/>
  <c r="C106" i="18"/>
  <c r="C105" i="18"/>
  <c r="C104" i="18"/>
  <c r="C89" i="18"/>
  <c r="C88" i="18"/>
  <c r="C87" i="18"/>
  <c r="C81" i="18"/>
  <c r="C80" i="18"/>
  <c r="C79" i="18"/>
  <c r="C78" i="18"/>
  <c r="C77" i="18"/>
  <c r="C76" i="18"/>
  <c r="C75" i="18"/>
  <c r="C74" i="18"/>
  <c r="C73" i="18"/>
  <c r="C70" i="18"/>
  <c r="C69" i="18"/>
  <c r="C68" i="18"/>
  <c r="C67" i="18"/>
  <c r="C66" i="18"/>
  <c r="C65" i="18"/>
  <c r="C64" i="18"/>
  <c r="C63" i="18"/>
  <c r="C62" i="18"/>
  <c r="C61" i="18"/>
  <c r="C60" i="18"/>
  <c r="C59" i="18"/>
  <c r="C58" i="18"/>
  <c r="C57" i="18"/>
  <c r="C56" i="18"/>
  <c r="C55" i="18"/>
  <c r="C54" i="18"/>
  <c r="C53" i="18"/>
  <c r="C52" i="18"/>
  <c r="C50" i="18"/>
  <c r="C49" i="18"/>
  <c r="C48" i="18"/>
  <c r="C47" i="18"/>
  <c r="C46" i="18"/>
  <c r="C45" i="18"/>
  <c r="C44" i="18"/>
  <c r="C43" i="18"/>
  <c r="C39" i="18"/>
  <c r="C38" i="18"/>
  <c r="C37" i="18"/>
  <c r="C36" i="18"/>
  <c r="C35" i="18"/>
  <c r="C34" i="18"/>
  <c r="C33" i="18"/>
  <c r="C32" i="18"/>
  <c r="C31" i="18"/>
  <c r="C30" i="18"/>
  <c r="C28" i="18"/>
  <c r="C27" i="18"/>
  <c r="C26" i="18"/>
  <c r="C25" i="18"/>
  <c r="C24" i="18"/>
  <c r="C23" i="18"/>
  <c r="C22" i="18"/>
  <c r="C21" i="18"/>
  <c r="C19" i="18"/>
  <c r="C18" i="18"/>
  <c r="C17" i="18"/>
  <c r="C16" i="18"/>
  <c r="C15" i="18"/>
  <c r="C14" i="18"/>
  <c r="C13" i="18"/>
  <c r="C12" i="18"/>
  <c r="C11" i="18"/>
  <c r="C10" i="18"/>
  <c r="C9" i="18"/>
  <c r="C8" i="18"/>
  <c r="C7" i="18"/>
  <c r="C6" i="18"/>
  <c r="C5" i="18"/>
  <c r="C4" i="18"/>
  <c r="C3" i="18"/>
  <c r="C2" i="18"/>
  <c r="O2" i="18" l="1"/>
  <c r="D2" i="18" l="1"/>
  <c r="P2" i="18"/>
  <c r="AN325" i="18" l="1"/>
  <c r="AN323" i="18"/>
  <c r="AN322" i="18"/>
  <c r="AN324" i="18"/>
  <c r="O1211" i="27"/>
  <c r="N1212" i="27"/>
  <c r="O1213" i="27"/>
  <c r="L1214" i="27"/>
  <c r="Z1214" i="27"/>
  <c r="L1215" i="27"/>
  <c r="Z1215" i="27"/>
  <c r="L1216" i="27"/>
  <c r="Z1216" i="27"/>
  <c r="L1217" i="27"/>
  <c r="Z1217" i="27"/>
  <c r="L1218" i="27"/>
  <c r="Z1218" i="27"/>
  <c r="L1219" i="27"/>
  <c r="Z1219" i="27"/>
  <c r="L1220" i="27"/>
  <c r="Z1220" i="27"/>
  <c r="L1221" i="27"/>
  <c r="Z1221" i="27"/>
  <c r="X1222" i="27"/>
  <c r="CA1222" i="27" s="1"/>
  <c r="X1224" i="27"/>
  <c r="CA1224" i="27" s="1"/>
  <c r="X1225" i="27"/>
  <c r="CA1225" i="27" s="1"/>
  <c r="Y1226" i="27"/>
  <c r="X1227" i="27"/>
  <c r="CA1227" i="27" s="1"/>
  <c r="Y1228" i="27"/>
  <c r="O1226" i="27"/>
  <c r="L1211" i="27"/>
  <c r="Y1212" i="27"/>
  <c r="L1213" i="27"/>
  <c r="Z1213" i="27"/>
  <c r="O1222" i="27"/>
  <c r="N1223" i="27"/>
  <c r="O1224" i="27"/>
  <c r="O1225" i="27"/>
  <c r="M1211" i="27"/>
  <c r="M1212" i="27"/>
  <c r="R1211" i="27"/>
  <c r="O1212" i="27"/>
  <c r="R1213" i="27"/>
  <c r="M1214" i="27"/>
  <c r="M1215" i="27"/>
  <c r="M1216" i="27"/>
  <c r="M1217" i="27"/>
  <c r="M1218" i="27"/>
  <c r="M1219" i="27"/>
  <c r="M1220" i="27"/>
  <c r="M1221" i="27"/>
  <c r="Y1222" i="27"/>
  <c r="X1223" i="27"/>
  <c r="CA1223" i="27" s="1"/>
  <c r="Y1224" i="27"/>
  <c r="Y1225" i="27"/>
  <c r="L1226" i="27"/>
  <c r="Z1226" i="27"/>
  <c r="L1227" i="27"/>
  <c r="Y1227" i="27"/>
  <c r="L1228" i="27"/>
  <c r="Z1228" i="27"/>
  <c r="L1223" i="27"/>
  <c r="Z1223" i="27"/>
  <c r="M1224" i="27"/>
  <c r="M1225" i="27"/>
  <c r="N1226" i="27"/>
  <c r="N1227" i="27"/>
  <c r="N1228" i="27"/>
  <c r="Y1211" i="27"/>
  <c r="X1212" i="27"/>
  <c r="CA1212" i="27" s="1"/>
  <c r="Y1213" i="27"/>
  <c r="R1214" i="27"/>
  <c r="R1215" i="27"/>
  <c r="R1216" i="27"/>
  <c r="R1217" i="27"/>
  <c r="R1219" i="27"/>
  <c r="R1220" i="27"/>
  <c r="R1221" i="27"/>
  <c r="N1224" i="27"/>
  <c r="P1224" i="27" s="1"/>
  <c r="O1228" i="27"/>
  <c r="Z1211" i="27"/>
  <c r="R1226" i="27"/>
  <c r="R1228" i="27"/>
  <c r="L1212" i="27"/>
  <c r="Z1212" i="27"/>
  <c r="M1213" i="27"/>
  <c r="X1214" i="27"/>
  <c r="CA1214" i="27" s="1"/>
  <c r="X1216" i="27"/>
  <c r="CA1216" i="27" s="1"/>
  <c r="X1217" i="27"/>
  <c r="CA1217" i="27" s="1"/>
  <c r="X1218" i="27"/>
  <c r="CA1218" i="27" s="1"/>
  <c r="X1219" i="27"/>
  <c r="CA1219" i="27" s="1"/>
  <c r="X1221" i="27"/>
  <c r="CA1221" i="27" s="1"/>
  <c r="O1223" i="27"/>
  <c r="R1224" i="27"/>
  <c r="N1213" i="27"/>
  <c r="P1213" i="27" s="1"/>
  <c r="Y1214" i="27"/>
  <c r="Y1215" i="27"/>
  <c r="Y1216" i="27"/>
  <c r="Y1217" i="27"/>
  <c r="Y1218" i="27"/>
  <c r="Y1220" i="27"/>
  <c r="Y1221" i="27"/>
  <c r="R1223" i="27"/>
  <c r="X1226" i="27"/>
  <c r="CA1226" i="27" s="1"/>
  <c r="X1228" i="27"/>
  <c r="CA1228" i="27" s="1"/>
  <c r="R1212" i="27"/>
  <c r="N1214" i="27"/>
  <c r="N1215" i="27"/>
  <c r="N1216" i="27"/>
  <c r="N1217" i="27"/>
  <c r="N1218" i="27"/>
  <c r="N1219" i="27"/>
  <c r="N1220" i="27"/>
  <c r="N1221" i="27"/>
  <c r="L1222" i="27"/>
  <c r="Z1222" i="27"/>
  <c r="Y1223" i="27"/>
  <c r="L1224" i="27"/>
  <c r="Z1224" i="27"/>
  <c r="L1225" i="27"/>
  <c r="Z1225" i="27"/>
  <c r="M1226" i="27"/>
  <c r="M1227" i="27"/>
  <c r="Z1227" i="27"/>
  <c r="M1228" i="27"/>
  <c r="X1211" i="27"/>
  <c r="CA1211" i="27" s="1"/>
  <c r="X1213" i="27"/>
  <c r="CA1213" i="27" s="1"/>
  <c r="O1214" i="27"/>
  <c r="O1215" i="27"/>
  <c r="O1216" i="27"/>
  <c r="O1217" i="27"/>
  <c r="O1218" i="27"/>
  <c r="O1219" i="27"/>
  <c r="O1220" i="27"/>
  <c r="O1221" i="27"/>
  <c r="M1222" i="27"/>
  <c r="R1218" i="27"/>
  <c r="N1222" i="27"/>
  <c r="M1223" i="27"/>
  <c r="N1225" i="27"/>
  <c r="O1227" i="27"/>
  <c r="X1215" i="27"/>
  <c r="CA1215" i="27" s="1"/>
  <c r="X1220" i="27"/>
  <c r="CA1220" i="27" s="1"/>
  <c r="R1222" i="27"/>
  <c r="R1225" i="27"/>
  <c r="R1227" i="27"/>
  <c r="N1211" i="27"/>
  <c r="Y1219" i="27"/>
  <c r="Q1222" i="27"/>
  <c r="Q1225" i="27"/>
  <c r="Q1216" i="27"/>
  <c r="Q1219" i="27"/>
  <c r="Q1226" i="27"/>
  <c r="Q1211" i="27"/>
  <c r="Q1220" i="27"/>
  <c r="Q1227" i="27"/>
  <c r="Q1213" i="27"/>
  <c r="Q1218" i="27"/>
  <c r="Q1224" i="27"/>
  <c r="Q1214" i="27"/>
  <c r="Q1221" i="27"/>
  <c r="Q1223" i="27"/>
  <c r="Q1215" i="27"/>
  <c r="Q1217" i="27"/>
  <c r="Q1212" i="27"/>
  <c r="Q1228" i="27"/>
  <c r="S1214" i="27"/>
  <c r="T1214" i="27" s="1"/>
  <c r="S1218" i="27"/>
  <c r="T1218" i="27" s="1"/>
  <c r="S1226" i="27"/>
  <c r="T1226" i="27" s="1"/>
  <c r="S1217" i="27"/>
  <c r="T1217" i="27" s="1"/>
  <c r="S1211" i="27"/>
  <c r="T1211" i="27" s="1"/>
  <c r="S1227" i="27"/>
  <c r="T1227" i="27" s="1"/>
  <c r="S1222" i="27"/>
  <c r="T1222" i="27" s="1"/>
  <c r="S1213" i="27"/>
  <c r="T1213" i="27" s="1"/>
  <c r="S1220" i="27"/>
  <c r="T1220" i="27" s="1"/>
  <c r="S1228" i="27"/>
  <c r="T1228" i="27" s="1"/>
  <c r="S1221" i="27"/>
  <c r="T1221" i="27" s="1"/>
  <c r="S1212" i="27"/>
  <c r="T1212" i="27" s="1"/>
  <c r="S1224" i="27"/>
  <c r="T1224" i="27" s="1"/>
  <c r="S1219" i="27"/>
  <c r="T1219" i="27" s="1"/>
  <c r="S1215" i="27"/>
  <c r="T1215" i="27" s="1"/>
  <c r="S1223" i="27"/>
  <c r="T1223" i="27" s="1"/>
  <c r="S1216" i="27"/>
  <c r="T1216" i="27" s="1"/>
  <c r="S1225" i="27"/>
  <c r="T1225" i="27" s="1"/>
  <c r="AN317" i="18"/>
  <c r="AN316" i="18"/>
  <c r="AN310" i="18"/>
  <c r="AN312" i="18"/>
  <c r="AN315" i="18"/>
  <c r="AN308" i="18"/>
  <c r="AN321" i="18"/>
  <c r="AN311" i="18"/>
  <c r="AN309" i="18"/>
  <c r="AN320" i="18"/>
  <c r="AN306" i="18"/>
  <c r="AN319" i="18"/>
  <c r="AN318" i="18"/>
  <c r="AN307" i="18"/>
  <c r="AN314" i="18"/>
  <c r="AN313" i="18"/>
  <c r="AN303" i="18"/>
  <c r="AN302" i="18"/>
  <c r="AN298" i="18"/>
  <c r="AN292" i="18"/>
  <c r="AN290" i="18"/>
  <c r="AN291" i="18"/>
  <c r="AN51" i="18"/>
  <c r="AN305" i="18"/>
  <c r="AN190" i="18"/>
  <c r="AN256" i="18"/>
  <c r="AN20" i="18"/>
  <c r="AN191" i="18"/>
  <c r="AN43" i="18"/>
  <c r="AN295" i="18"/>
  <c r="AN277" i="18"/>
  <c r="AN226" i="18"/>
  <c r="AN183" i="18"/>
  <c r="AN89" i="18"/>
  <c r="AN41" i="18"/>
  <c r="AN40" i="18"/>
  <c r="AN271" i="18"/>
  <c r="AN188" i="18"/>
  <c r="AN194" i="18"/>
  <c r="AN299" i="18"/>
  <c r="AN296" i="18"/>
  <c r="AN255" i="18"/>
  <c r="AN186" i="18"/>
  <c r="AN105" i="18"/>
  <c r="AN294" i="18"/>
  <c r="AN192" i="18"/>
  <c r="AN107" i="18"/>
  <c r="AN225" i="18"/>
  <c r="AN300" i="18"/>
  <c r="AN106" i="18"/>
  <c r="AN42" i="18"/>
  <c r="AN181" i="18"/>
  <c r="AN111" i="18"/>
  <c r="AN45" i="18"/>
  <c r="AN71" i="18"/>
  <c r="AN301" i="18"/>
  <c r="AN110" i="18"/>
  <c r="AN254" i="18"/>
  <c r="AN193" i="18"/>
  <c r="AN88" i="18"/>
  <c r="AN293" i="18"/>
  <c r="AN182" i="18"/>
  <c r="AN14" i="18"/>
  <c r="AN304" i="18"/>
  <c r="AN187" i="18"/>
  <c r="AN273" i="18"/>
  <c r="AN185" i="18"/>
  <c r="AN189" i="18"/>
  <c r="AN44" i="18"/>
  <c r="AN223" i="18"/>
  <c r="AN297" i="18"/>
  <c r="AN39" i="18"/>
  <c r="AN166" i="18"/>
  <c r="AN153" i="18"/>
  <c r="AN248" i="18"/>
  <c r="AN161" i="18"/>
  <c r="AN224" i="18"/>
  <c r="AN87" i="18"/>
  <c r="AN115" i="18"/>
  <c r="AN104" i="18"/>
  <c r="AN249" i="18"/>
  <c r="AN195" i="18"/>
  <c r="AN78" i="18"/>
  <c r="AN108" i="18"/>
  <c r="AN184" i="18"/>
  <c r="AN23" i="18"/>
  <c r="AN269" i="18"/>
  <c r="AN36" i="18"/>
  <c r="AN202" i="18"/>
  <c r="AN132" i="18"/>
  <c r="AN133" i="18"/>
  <c r="AN120" i="18"/>
  <c r="AN253" i="18"/>
  <c r="AN270" i="18"/>
  <c r="AN162" i="18"/>
  <c r="AN274" i="18"/>
  <c r="AN178" i="18"/>
  <c r="AN259" i="18"/>
  <c r="AN129" i="18"/>
  <c r="AN16" i="18"/>
  <c r="AN232" i="18"/>
  <c r="AN86" i="18"/>
  <c r="AN66" i="18"/>
  <c r="AN148" i="18"/>
  <c r="AN26" i="18"/>
  <c r="AN242" i="18"/>
  <c r="AN70" i="18"/>
  <c r="AN279" i="18"/>
  <c r="AN4" i="18"/>
  <c r="AN169" i="18"/>
  <c r="AN9" i="18"/>
  <c r="AN13" i="18"/>
  <c r="AN214" i="18"/>
  <c r="AN25" i="18"/>
  <c r="AN81" i="18"/>
  <c r="AN35" i="18"/>
  <c r="AN30" i="18"/>
  <c r="AN233" i="18"/>
  <c r="AN12" i="18"/>
  <c r="AN22" i="18"/>
  <c r="AN206" i="18"/>
  <c r="AN211" i="18"/>
  <c r="AN231" i="18"/>
  <c r="AN210" i="18"/>
  <c r="AN123" i="18"/>
  <c r="AN261" i="18"/>
  <c r="AN198" i="18"/>
  <c r="AN179" i="18"/>
  <c r="AN64" i="18"/>
  <c r="AN135" i="18"/>
  <c r="AN228" i="18"/>
  <c r="AN138" i="18"/>
  <c r="AN85" i="18"/>
  <c r="AN158" i="18"/>
  <c r="AN252" i="18"/>
  <c r="AN267" i="18"/>
  <c r="AN109" i="18"/>
  <c r="AN149" i="18"/>
  <c r="AN124" i="18"/>
  <c r="AN276" i="18"/>
  <c r="AN67" i="18"/>
  <c r="AN24" i="18"/>
  <c r="AN117" i="18"/>
  <c r="AN114" i="18"/>
  <c r="AN239" i="18"/>
  <c r="AN289" i="18"/>
  <c r="AN60" i="18"/>
  <c r="AN121" i="18"/>
  <c r="AN241" i="18"/>
  <c r="AN21" i="18"/>
  <c r="AN145" i="18"/>
  <c r="AN28" i="18"/>
  <c r="AN196" i="18"/>
  <c r="AN144" i="18"/>
  <c r="AN170" i="18"/>
  <c r="AN235" i="18"/>
  <c r="AN59" i="18"/>
  <c r="AN218" i="18"/>
  <c r="AN7" i="18"/>
  <c r="AN236" i="18"/>
  <c r="AN251" i="18"/>
  <c r="AN212" i="18"/>
  <c r="AN217" i="18"/>
  <c r="AN62" i="18"/>
  <c r="AN136" i="18"/>
  <c r="AN76" i="18"/>
  <c r="AN77" i="18"/>
  <c r="AN74" i="18"/>
  <c r="AN288" i="18"/>
  <c r="AN65" i="18"/>
  <c r="AN52" i="18"/>
  <c r="AN83" i="18"/>
  <c r="AN27" i="18"/>
  <c r="AN234" i="18"/>
  <c r="AN50" i="18"/>
  <c r="AN31" i="18"/>
  <c r="AN268" i="18"/>
  <c r="AN180" i="18"/>
  <c r="AN286" i="18"/>
  <c r="AN213" i="18"/>
  <c r="AN282" i="18"/>
  <c r="AN265" i="18"/>
  <c r="AN122" i="18"/>
  <c r="AN163" i="18"/>
  <c r="AN220" i="18"/>
  <c r="AN53" i="18"/>
  <c r="AN3" i="18"/>
  <c r="AN29" i="18"/>
  <c r="AN127" i="18"/>
  <c r="AN137" i="18"/>
  <c r="AN125" i="18"/>
  <c r="AN49" i="18"/>
  <c r="AN221" i="18"/>
  <c r="AN240" i="18"/>
  <c r="AN142" i="18"/>
  <c r="AN37" i="18"/>
  <c r="AN68" i="18"/>
  <c r="AN204" i="18"/>
  <c r="AN48" i="18"/>
  <c r="AN175" i="18"/>
  <c r="AN17" i="18"/>
  <c r="AN219" i="18"/>
  <c r="AN11" i="18"/>
  <c r="AN216" i="18"/>
  <c r="AN167" i="18"/>
  <c r="AN19" i="18"/>
  <c r="AN34" i="18"/>
  <c r="AN172" i="18"/>
  <c r="AN6" i="18"/>
  <c r="AN209" i="18"/>
  <c r="AN157" i="18"/>
  <c r="AN15" i="18"/>
  <c r="AN247" i="18"/>
  <c r="AN173" i="18"/>
  <c r="AN284" i="18"/>
  <c r="AN285" i="18"/>
  <c r="AN147" i="18"/>
  <c r="AN176" i="18"/>
  <c r="AN130" i="18"/>
  <c r="AN160" i="18"/>
  <c r="AN54" i="18"/>
  <c r="AN227" i="18"/>
  <c r="AN165" i="18"/>
  <c r="AN73" i="18"/>
  <c r="AN199" i="18"/>
  <c r="AN150" i="18"/>
  <c r="AN47" i="18"/>
  <c r="AN237" i="18"/>
  <c r="AN112" i="18"/>
  <c r="AN32" i="18"/>
  <c r="AN119" i="18"/>
  <c r="AN197" i="18"/>
  <c r="AN229" i="18"/>
  <c r="AN280" i="18"/>
  <c r="AN141" i="18"/>
  <c r="AN80" i="18"/>
  <c r="AN260" i="18"/>
  <c r="AN230" i="18"/>
  <c r="AN63" i="18"/>
  <c r="AN159" i="18"/>
  <c r="AN200" i="18"/>
  <c r="AN128" i="18"/>
  <c r="AN245" i="18"/>
  <c r="AN262" i="18"/>
  <c r="AN79" i="18"/>
  <c r="AN258" i="18"/>
  <c r="AN8" i="18"/>
  <c r="AN246" i="18"/>
  <c r="AN272" i="18"/>
  <c r="AN152" i="18"/>
  <c r="AN243" i="18"/>
  <c r="AN238" i="18"/>
  <c r="AN139" i="18"/>
  <c r="AN250" i="18"/>
  <c r="AN143" i="18"/>
  <c r="AN84" i="18"/>
  <c r="AN215" i="18"/>
  <c r="AN18" i="18"/>
  <c r="AN263" i="18"/>
  <c r="AN281" i="18"/>
  <c r="AN82" i="18"/>
  <c r="AN264" i="18"/>
  <c r="AN222" i="18"/>
  <c r="AN10" i="18"/>
  <c r="AN203" i="18"/>
  <c r="AN208" i="18"/>
  <c r="AN151" i="18"/>
  <c r="AN58" i="18"/>
  <c r="AN46" i="18"/>
  <c r="AN156" i="18"/>
  <c r="AN205" i="18"/>
  <c r="AN146" i="18"/>
  <c r="AN75" i="18"/>
  <c r="AN177" i="18"/>
  <c r="AN283" i="18"/>
  <c r="AN5" i="18"/>
  <c r="AN69" i="18"/>
  <c r="AN57" i="18"/>
  <c r="AN126" i="18"/>
  <c r="AN257" i="18"/>
  <c r="AN113" i="18"/>
  <c r="AN171" i="18"/>
  <c r="AN55" i="18"/>
  <c r="AN33" i="18"/>
  <c r="AN168" i="18"/>
  <c r="AN118" i="18"/>
  <c r="AN278" i="18"/>
  <c r="AN134" i="18"/>
  <c r="AN140" i="18"/>
  <c r="AN174" i="18"/>
  <c r="AN164" i="18"/>
  <c r="AN38" i="18"/>
  <c r="AN56" i="18"/>
  <c r="AN61" i="18"/>
  <c r="AN116" i="18"/>
  <c r="AN154" i="18"/>
  <c r="AN155" i="18"/>
  <c r="AN287" i="18"/>
  <c r="AN266" i="18"/>
  <c r="AN244" i="18"/>
  <c r="AN131" i="18"/>
  <c r="AN207" i="18"/>
  <c r="AN201" i="18"/>
  <c r="AN275" i="18"/>
  <c r="M1205" i="27"/>
  <c r="X1205" i="27"/>
  <c r="CA1205" i="27" s="1"/>
  <c r="R1206" i="27"/>
  <c r="N1207" i="27"/>
  <c r="Z1207" i="27"/>
  <c r="Q1209" i="27"/>
  <c r="M1210" i="27"/>
  <c r="Y1210" i="27"/>
  <c r="S1181" i="27"/>
  <c r="O1182" i="27"/>
  <c r="L1183" i="27"/>
  <c r="X1183" i="27"/>
  <c r="CA1183" i="27" s="1"/>
  <c r="R1184" i="27"/>
  <c r="N1185" i="27"/>
  <c r="Z1185" i="27"/>
  <c r="Q1187" i="27"/>
  <c r="M1188" i="27"/>
  <c r="Y1188" i="27"/>
  <c r="S1189" i="27"/>
  <c r="O1190" i="27"/>
  <c r="L1191" i="27"/>
  <c r="X1191" i="27"/>
  <c r="CA1191" i="27" s="1"/>
  <c r="R1192" i="27"/>
  <c r="N1193" i="27"/>
  <c r="Z1193" i="27"/>
  <c r="Q1195" i="27"/>
  <c r="M1196" i="27"/>
  <c r="Y1196" i="27"/>
  <c r="S1197" i="27"/>
  <c r="O1198" i="27"/>
  <c r="L1199" i="27"/>
  <c r="X1199" i="27"/>
  <c r="CA1199" i="27" s="1"/>
  <c r="R1200" i="27"/>
  <c r="N1201" i="27"/>
  <c r="Z1201" i="27"/>
  <c r="Q1203" i="27"/>
  <c r="M1204" i="27"/>
  <c r="Y1204" i="27"/>
  <c r="N1205" i="27"/>
  <c r="Y1205" i="27"/>
  <c r="S1206" i="27"/>
  <c r="O1207" i="27"/>
  <c r="L1208" i="27"/>
  <c r="X1208" i="27"/>
  <c r="CA1208" i="27" s="1"/>
  <c r="R1209" i="27"/>
  <c r="N1210" i="27"/>
  <c r="Z1210" i="27"/>
  <c r="Q1182" i="27"/>
  <c r="M1183" i="27"/>
  <c r="Y1183" i="27"/>
  <c r="S1184" i="27"/>
  <c r="O1185" i="27"/>
  <c r="L1186" i="27"/>
  <c r="X1186" i="27"/>
  <c r="CA1186" i="27" s="1"/>
  <c r="R1187" i="27"/>
  <c r="N1188" i="27"/>
  <c r="Z1188" i="27"/>
  <c r="Q1190" i="27"/>
  <c r="M1191" i="27"/>
  <c r="Y1191" i="27"/>
  <c r="S1192" i="27"/>
  <c r="O1193" i="27"/>
  <c r="L1194" i="27"/>
  <c r="X1194" i="27"/>
  <c r="CA1194" i="27" s="1"/>
  <c r="R1195" i="27"/>
  <c r="N1196" i="27"/>
  <c r="Z1196" i="27"/>
  <c r="Q1198" i="27"/>
  <c r="M1199" i="27"/>
  <c r="Y1199" i="27"/>
  <c r="S1200" i="27"/>
  <c r="O1201" i="27"/>
  <c r="L1202" i="27"/>
  <c r="X1202" i="27"/>
  <c r="CA1202" i="27" s="1"/>
  <c r="R1203" i="27"/>
  <c r="N1204" i="27"/>
  <c r="Z1204" i="27"/>
  <c r="O1205" i="27"/>
  <c r="Z1205" i="27"/>
  <c r="Q1207" i="27"/>
  <c r="M1208" i="27"/>
  <c r="Y1208" i="27"/>
  <c r="S1209" i="27"/>
  <c r="O1210" i="27"/>
  <c r="L1181" i="27"/>
  <c r="Q1205" i="27"/>
  <c r="O1206" i="27"/>
  <c r="R1207" i="27"/>
  <c r="R1208" i="27"/>
  <c r="X1181" i="27"/>
  <c r="CA1181" i="27" s="1"/>
  <c r="S1183" i="27"/>
  <c r="S1185" i="27"/>
  <c r="R1186" i="27"/>
  <c r="O1187" i="27"/>
  <c r="Q1188" i="27"/>
  <c r="O1189" i="27"/>
  <c r="M1190" i="27"/>
  <c r="N1191" i="27"/>
  <c r="M1192" i="27"/>
  <c r="L1193" i="27"/>
  <c r="M1194" i="27"/>
  <c r="Z1194" i="27"/>
  <c r="Y1195" i="27"/>
  <c r="X1196" i="27"/>
  <c r="CA1196" i="27" s="1"/>
  <c r="X1197" i="27"/>
  <c r="CA1197" i="27" s="1"/>
  <c r="S1199" i="27"/>
  <c r="S1201" i="27"/>
  <c r="R1202" i="27"/>
  <c r="O1203" i="27"/>
  <c r="Q1204" i="27"/>
  <c r="R1205" i="27"/>
  <c r="Q1206" i="27"/>
  <c r="S1207" i="27"/>
  <c r="S1208" i="27"/>
  <c r="X1209" i="27"/>
  <c r="CA1209" i="27" s="1"/>
  <c r="X1210" i="27"/>
  <c r="CA1210" i="27" s="1"/>
  <c r="Y1181" i="27"/>
  <c r="X1182" i="27"/>
  <c r="CA1182" i="27" s="1"/>
  <c r="X1184" i="27"/>
  <c r="CA1184" i="27" s="1"/>
  <c r="S1186" i="27"/>
  <c r="S1187" i="27"/>
  <c r="R1188" i="27"/>
  <c r="Q1189" i="27"/>
  <c r="N1190" i="27"/>
  <c r="P1190" i="27" s="1"/>
  <c r="O1191" i="27"/>
  <c r="N1192" i="27"/>
  <c r="M1193" i="27"/>
  <c r="N1194" i="27"/>
  <c r="L1195" i="27"/>
  <c r="Z1195" i="27"/>
  <c r="L1197" i="27"/>
  <c r="Y1197" i="27"/>
  <c r="X1198" i="27"/>
  <c r="CA1198" i="27" s="1"/>
  <c r="X1200" i="27"/>
  <c r="CA1200" i="27" s="1"/>
  <c r="S1202" i="27"/>
  <c r="S1203" i="27"/>
  <c r="R1204" i="27"/>
  <c r="S1205" i="27"/>
  <c r="Y1209" i="27"/>
  <c r="M1181" i="27"/>
  <c r="Z1181" i="27"/>
  <c r="Y1182" i="27"/>
  <c r="Z1183" i="27"/>
  <c r="Y1184" i="27"/>
  <c r="X1185" i="27"/>
  <c r="CA1185" i="27" s="1"/>
  <c r="S1188" i="27"/>
  <c r="R1189" i="27"/>
  <c r="R1190" i="27"/>
  <c r="Q1191" i="27"/>
  <c r="O1192" i="27"/>
  <c r="Q1193" i="27"/>
  <c r="O1194" i="27"/>
  <c r="M1195" i="27"/>
  <c r="L1196" i="27"/>
  <c r="M1197" i="27"/>
  <c r="Z1197" i="27"/>
  <c r="Y1198" i="27"/>
  <c r="Z1199" i="27"/>
  <c r="Y1200" i="27"/>
  <c r="X1201" i="27"/>
  <c r="CA1201" i="27" s="1"/>
  <c r="S1204" i="27"/>
  <c r="X1206" i="27"/>
  <c r="CA1206" i="27" s="1"/>
  <c r="X1207" i="27"/>
  <c r="CA1207" i="27" s="1"/>
  <c r="Z1208" i="27"/>
  <c r="Z1209" i="27"/>
  <c r="N1181" i="27"/>
  <c r="L1182" i="27"/>
  <c r="Z1182" i="27"/>
  <c r="L1184" i="27"/>
  <c r="Z1184" i="27"/>
  <c r="Y1185" i="27"/>
  <c r="Y1186" i="27"/>
  <c r="X1187" i="27"/>
  <c r="CA1187" i="27" s="1"/>
  <c r="S1190" i="27"/>
  <c r="R1191" i="27"/>
  <c r="Q1192" i="27"/>
  <c r="R1193" i="27"/>
  <c r="Q1194" i="27"/>
  <c r="N1195" i="27"/>
  <c r="O1196" i="27"/>
  <c r="N1197" i="27"/>
  <c r="L1198" i="27"/>
  <c r="Z1198" i="27"/>
  <c r="L1200" i="27"/>
  <c r="Z1200" i="27"/>
  <c r="Y1201" i="27"/>
  <c r="Y1202" i="27"/>
  <c r="X1203" i="27"/>
  <c r="CA1203" i="27" s="1"/>
  <c r="Y1206" i="27"/>
  <c r="Y1207" i="27"/>
  <c r="L1209" i="27"/>
  <c r="L1210" i="27"/>
  <c r="O1181" i="27"/>
  <c r="M1182" i="27"/>
  <c r="N1183" i="27"/>
  <c r="M1184" i="27"/>
  <c r="L1185" i="27"/>
  <c r="M1186" i="27"/>
  <c r="Z1186" i="27"/>
  <c r="Y1187" i="27"/>
  <c r="X1188" i="27"/>
  <c r="CA1188" i="27" s="1"/>
  <c r="X1189" i="27"/>
  <c r="CA1189" i="27" s="1"/>
  <c r="S1191" i="27"/>
  <c r="S1193" i="27"/>
  <c r="R1194" i="27"/>
  <c r="O1195" i="27"/>
  <c r="Q1196" i="27"/>
  <c r="O1197" i="27"/>
  <c r="M1198" i="27"/>
  <c r="N1199" i="27"/>
  <c r="M1200" i="27"/>
  <c r="L1201" i="27"/>
  <c r="M1202" i="27"/>
  <c r="Z1202" i="27"/>
  <c r="Y1203" i="27"/>
  <c r="X1204" i="27"/>
  <c r="CA1204" i="27" s="1"/>
  <c r="L1206" i="27"/>
  <c r="Z1206" i="27"/>
  <c r="N1208" i="27"/>
  <c r="M1209" i="27"/>
  <c r="Q1210" i="27"/>
  <c r="Q1181" i="27"/>
  <c r="N1182" i="27"/>
  <c r="O1183" i="27"/>
  <c r="N1184" i="27"/>
  <c r="M1185" i="27"/>
  <c r="N1186" i="27"/>
  <c r="L1187" i="27"/>
  <c r="Z1187" i="27"/>
  <c r="Y1189" i="27"/>
  <c r="X1190" i="27"/>
  <c r="CA1190" i="27" s="1"/>
  <c r="X1192" i="27"/>
  <c r="CA1192" i="27" s="1"/>
  <c r="S1194" i="27"/>
  <c r="S1195" i="27"/>
  <c r="R1196" i="27"/>
  <c r="Q1197" i="27"/>
  <c r="N1198" i="27"/>
  <c r="O1199" i="27"/>
  <c r="N1200" i="27"/>
  <c r="M1201" i="27"/>
  <c r="N1202" i="27"/>
  <c r="L1203" i="27"/>
  <c r="Z1203" i="27"/>
  <c r="X1193" i="27"/>
  <c r="CA1193" i="27" s="1"/>
  <c r="R1198" i="27"/>
  <c r="Q1201" i="27"/>
  <c r="O1202" i="27"/>
  <c r="L1190" i="27"/>
  <c r="Z1190" i="27"/>
  <c r="R1199" i="27"/>
  <c r="L1189" i="27"/>
  <c r="M1206" i="27"/>
  <c r="L1207" i="27"/>
  <c r="O1208" i="27"/>
  <c r="N1209" i="27"/>
  <c r="R1210" i="27"/>
  <c r="R1181" i="27"/>
  <c r="R1182" i="27"/>
  <c r="Q1183" i="27"/>
  <c r="O1184" i="27"/>
  <c r="Q1185" i="27"/>
  <c r="O1186" i="27"/>
  <c r="M1187" i="27"/>
  <c r="L1188" i="27"/>
  <c r="M1189" i="27"/>
  <c r="Z1189" i="27"/>
  <c r="Y1190" i="27"/>
  <c r="Z1191" i="27"/>
  <c r="Y1192" i="27"/>
  <c r="S1196" i="27"/>
  <c r="R1197" i="27"/>
  <c r="Q1199" i="27"/>
  <c r="O1200" i="27"/>
  <c r="M1203" i="27"/>
  <c r="L1204" i="27"/>
  <c r="L1205" i="27"/>
  <c r="N1206" i="27"/>
  <c r="M1207" i="27"/>
  <c r="Q1208" i="27"/>
  <c r="O1209" i="27"/>
  <c r="S1210" i="27"/>
  <c r="S1182" i="27"/>
  <c r="R1183" i="27"/>
  <c r="Q1184" i="27"/>
  <c r="R1185" i="27"/>
  <c r="Q1186" i="27"/>
  <c r="N1187" i="27"/>
  <c r="O1188" i="27"/>
  <c r="N1189" i="27"/>
  <c r="L1192" i="27"/>
  <c r="Z1192" i="27"/>
  <c r="Y1193" i="27"/>
  <c r="Y1194" i="27"/>
  <c r="X1195" i="27"/>
  <c r="CA1195" i="27" s="1"/>
  <c r="S1198" i="27"/>
  <c r="Q1200" i="27"/>
  <c r="R1201" i="27"/>
  <c r="Q1202" i="27"/>
  <c r="N1203" i="27"/>
  <c r="O1204" i="27"/>
  <c r="O1165" i="27"/>
  <c r="Z1165" i="27"/>
  <c r="O1167" i="27"/>
  <c r="L1168" i="27"/>
  <c r="X1168" i="27"/>
  <c r="CA1168" i="27" s="1"/>
  <c r="R1169" i="27"/>
  <c r="N1170" i="27"/>
  <c r="Z1170" i="27"/>
  <c r="S1171" i="27"/>
  <c r="O1172" i="27"/>
  <c r="L1173" i="27"/>
  <c r="X1173" i="27"/>
  <c r="CA1173" i="27" s="1"/>
  <c r="Q1174" i="27"/>
  <c r="M1175" i="27"/>
  <c r="Y1175" i="27"/>
  <c r="S1176" i="27"/>
  <c r="N1177" i="27"/>
  <c r="Z1177" i="27"/>
  <c r="Q1179" i="27"/>
  <c r="L1180" i="27"/>
  <c r="X1180" i="27"/>
  <c r="CA1180" i="27" s="1"/>
  <c r="R1165" i="27"/>
  <c r="X1171" i="27"/>
  <c r="CA1171" i="27" s="1"/>
  <c r="Z1173" i="27"/>
  <c r="S1165" i="27"/>
  <c r="N1166" i="27"/>
  <c r="Z1166" i="27"/>
  <c r="S1167" i="27"/>
  <c r="O1168" i="27"/>
  <c r="L1169" i="27"/>
  <c r="X1169" i="27"/>
  <c r="CA1169" i="27" s="1"/>
  <c r="R1170" i="27"/>
  <c r="M1171" i="27"/>
  <c r="Y1171" i="27"/>
  <c r="S1172" i="27"/>
  <c r="O1173" i="27"/>
  <c r="Q1175" i="27"/>
  <c r="M1176" i="27"/>
  <c r="Y1176" i="27"/>
  <c r="R1177" i="27"/>
  <c r="N1178" i="27"/>
  <c r="Z1178" i="27"/>
  <c r="L1179" i="27"/>
  <c r="L1165" i="27"/>
  <c r="L1172" i="27"/>
  <c r="X1172" i="27"/>
  <c r="CA1172" i="27" s="1"/>
  <c r="R1173" i="27"/>
  <c r="M1174" i="27"/>
  <c r="S1175" i="27"/>
  <c r="O1176" i="27"/>
  <c r="M1179" i="27"/>
  <c r="R1180" i="27"/>
  <c r="M1165" i="27"/>
  <c r="X1165" i="27"/>
  <c r="CA1165" i="27" s="1"/>
  <c r="R1166" i="27"/>
  <c r="M1167" i="27"/>
  <c r="Y1167" i="27"/>
  <c r="S1168" i="27"/>
  <c r="O1169" i="27"/>
  <c r="L1170" i="27"/>
  <c r="X1170" i="27"/>
  <c r="CA1170" i="27" s="1"/>
  <c r="Q1171" i="27"/>
  <c r="M1172" i="27"/>
  <c r="Y1172" i="27"/>
  <c r="S1173" i="27"/>
  <c r="N1174" i="27"/>
  <c r="Z1174" i="27"/>
  <c r="Y1165" i="27"/>
  <c r="Q1169" i="27"/>
  <c r="M1170" i="27"/>
  <c r="Y1170" i="27"/>
  <c r="R1171" i="27"/>
  <c r="N1172" i="27"/>
  <c r="Z1172" i="27"/>
  <c r="O1174" i="27"/>
  <c r="L1175" i="27"/>
  <c r="X1175" i="27"/>
  <c r="CA1175" i="27" s="1"/>
  <c r="R1176" i="27"/>
  <c r="M1177" i="27"/>
  <c r="Y1177" i="27"/>
  <c r="S1178" i="27"/>
  <c r="O1179" i="27"/>
  <c r="Q1165" i="27"/>
  <c r="L1166" i="27"/>
  <c r="X1166" i="27"/>
  <c r="CA1166" i="27" s="1"/>
  <c r="Q1167" i="27"/>
  <c r="M1168" i="27"/>
  <c r="Y1168" i="27"/>
  <c r="S1169" i="27"/>
  <c r="O1170" i="27"/>
  <c r="Q1172" i="27"/>
  <c r="M1173" i="27"/>
  <c r="Y1173" i="27"/>
  <c r="R1174" i="27"/>
  <c r="N1175" i="27"/>
  <c r="Z1175" i="27"/>
  <c r="O1177" i="27"/>
  <c r="L1178" i="27"/>
  <c r="X1178" i="27"/>
  <c r="CA1178" i="27" s="1"/>
  <c r="R1179" i="27"/>
  <c r="M1180" i="27"/>
  <c r="Y1180" i="27"/>
  <c r="M1166" i="27"/>
  <c r="Y1166" i="27"/>
  <c r="R1167" i="27"/>
  <c r="N1168" i="27"/>
  <c r="Z1168" i="27"/>
  <c r="Q1170" i="27"/>
  <c r="L1171" i="27"/>
  <c r="R1172" i="27"/>
  <c r="N1173" i="27"/>
  <c r="S1174" i="27"/>
  <c r="O1175" i="27"/>
  <c r="L1176" i="27"/>
  <c r="X1176" i="27"/>
  <c r="CA1176" i="27" s="1"/>
  <c r="Q1177" i="27"/>
  <c r="M1178" i="27"/>
  <c r="Y1178" i="27"/>
  <c r="S1179" i="27"/>
  <c r="N1180" i="27"/>
  <c r="Z1180" i="27"/>
  <c r="O1180" i="27"/>
  <c r="O1166" i="27"/>
  <c r="Q1168" i="27"/>
  <c r="M1169" i="27"/>
  <c r="Y1169" i="27"/>
  <c r="S1170" i="27"/>
  <c r="N1171" i="27"/>
  <c r="Z1171" i="27"/>
  <c r="Q1173" i="27"/>
  <c r="L1174" i="27"/>
  <c r="X1174" i="27"/>
  <c r="CA1174" i="27" s="1"/>
  <c r="R1175" i="27"/>
  <c r="N1176" i="27"/>
  <c r="Z1176" i="27"/>
  <c r="S1177" i="27"/>
  <c r="O1178" i="27"/>
  <c r="X1179" i="27"/>
  <c r="CA1179" i="27" s="1"/>
  <c r="Q1180" i="27"/>
  <c r="Q1166" i="27"/>
  <c r="L1167" i="27"/>
  <c r="X1167" i="27"/>
  <c r="CA1167" i="27" s="1"/>
  <c r="R1168" i="27"/>
  <c r="N1169" i="27"/>
  <c r="Z1169" i="27"/>
  <c r="O1171" i="27"/>
  <c r="Y1174" i="27"/>
  <c r="Q1178" i="27"/>
  <c r="Y1179" i="27"/>
  <c r="Q1176" i="27"/>
  <c r="L1177" i="27"/>
  <c r="X1177" i="27"/>
  <c r="CA1177" i="27" s="1"/>
  <c r="R1178" i="27"/>
  <c r="N1179" i="27"/>
  <c r="P1179" i="27" s="1"/>
  <c r="Z1179" i="27"/>
  <c r="S1180" i="27"/>
  <c r="N1165" i="27"/>
  <c r="S1166" i="27"/>
  <c r="N1167" i="27"/>
  <c r="Z1167" i="27"/>
  <c r="M1090" i="27"/>
  <c r="R1091" i="27"/>
  <c r="Y1092" i="27"/>
  <c r="N1093" i="27"/>
  <c r="L1095" i="27"/>
  <c r="Z1095" i="27"/>
  <c r="O1096" i="27"/>
  <c r="X1097" i="27"/>
  <c r="CA1097" i="27" s="1"/>
  <c r="M1098" i="27"/>
  <c r="R1099" i="27"/>
  <c r="Y1100" i="27"/>
  <c r="N1101" i="27"/>
  <c r="L1103" i="27"/>
  <c r="Z1103" i="27"/>
  <c r="O1104" i="27"/>
  <c r="X1105" i="27"/>
  <c r="CA1105" i="27" s="1"/>
  <c r="M1106" i="27"/>
  <c r="R1107" i="27"/>
  <c r="Y1108" i="27"/>
  <c r="N1109" i="27"/>
  <c r="L1111" i="27"/>
  <c r="Z1111" i="27"/>
  <c r="O1112" i="27"/>
  <c r="X1113" i="27"/>
  <c r="CA1113" i="27" s="1"/>
  <c r="M1114" i="27"/>
  <c r="R1115" i="27"/>
  <c r="Y1116" i="27"/>
  <c r="N1117" i="27"/>
  <c r="L1119" i="27"/>
  <c r="Z1119" i="27"/>
  <c r="O1120" i="27"/>
  <c r="X1121" i="27"/>
  <c r="CA1121" i="27" s="1"/>
  <c r="M1122" i="27"/>
  <c r="R1123" i="27"/>
  <c r="Y1124" i="27"/>
  <c r="N1125" i="27"/>
  <c r="L1127" i="27"/>
  <c r="Z1127" i="27"/>
  <c r="O1128" i="27"/>
  <c r="X1129" i="27"/>
  <c r="CA1129" i="27" s="1"/>
  <c r="M1130" i="27"/>
  <c r="R1131" i="27"/>
  <c r="Y1132" i="27"/>
  <c r="N1133" i="27"/>
  <c r="L1135" i="27"/>
  <c r="Z1135" i="27"/>
  <c r="O1136" i="27"/>
  <c r="X1137" i="27"/>
  <c r="CA1137" i="27" s="1"/>
  <c r="M1138" i="27"/>
  <c r="R1139" i="27"/>
  <c r="Y1140" i="27"/>
  <c r="N1141" i="27"/>
  <c r="L1143" i="27"/>
  <c r="Z1143" i="27"/>
  <c r="O1144" i="27"/>
  <c r="X1145" i="27"/>
  <c r="CA1145" i="27" s="1"/>
  <c r="M1146" i="27"/>
  <c r="R1147" i="27"/>
  <c r="Y1148" i="27"/>
  <c r="N1149" i="27"/>
  <c r="L1151" i="27"/>
  <c r="Z1151" i="27"/>
  <c r="O1152" i="27"/>
  <c r="X1153" i="27"/>
  <c r="CA1153" i="27" s="1"/>
  <c r="M1154" i="27"/>
  <c r="R1155" i="27"/>
  <c r="Y1156" i="27"/>
  <c r="N1157" i="27"/>
  <c r="L1159" i="27"/>
  <c r="Z1159" i="27"/>
  <c r="O1160" i="27"/>
  <c r="X1161" i="27"/>
  <c r="CA1161" i="27" s="1"/>
  <c r="M1162" i="27"/>
  <c r="R1163" i="27"/>
  <c r="Y1164" i="27"/>
  <c r="N1159" i="27"/>
  <c r="X1163" i="27"/>
  <c r="CA1163" i="27" s="1"/>
  <c r="N1090" i="27"/>
  <c r="L1092" i="27"/>
  <c r="Z1092" i="27"/>
  <c r="O1093" i="27"/>
  <c r="X1094" i="27"/>
  <c r="CA1094" i="27" s="1"/>
  <c r="M1095" i="27"/>
  <c r="R1096" i="27"/>
  <c r="Y1097" i="27"/>
  <c r="N1098" i="27"/>
  <c r="L1100" i="27"/>
  <c r="Z1100" i="27"/>
  <c r="O1101" i="27"/>
  <c r="X1102" i="27"/>
  <c r="CA1102" i="27" s="1"/>
  <c r="M1103" i="27"/>
  <c r="R1104" i="27"/>
  <c r="Y1105" i="27"/>
  <c r="N1106" i="27"/>
  <c r="L1108" i="27"/>
  <c r="Z1108" i="27"/>
  <c r="O1109" i="27"/>
  <c r="X1110" i="27"/>
  <c r="CA1110" i="27" s="1"/>
  <c r="M1111" i="27"/>
  <c r="R1112" i="27"/>
  <c r="Y1113" i="27"/>
  <c r="N1114" i="27"/>
  <c r="L1116" i="27"/>
  <c r="Z1116" i="27"/>
  <c r="O1117" i="27"/>
  <c r="X1118" i="27"/>
  <c r="CA1118" i="27" s="1"/>
  <c r="M1119" i="27"/>
  <c r="R1120" i="27"/>
  <c r="Y1121" i="27"/>
  <c r="N1122" i="27"/>
  <c r="L1124" i="27"/>
  <c r="Z1124" i="27"/>
  <c r="O1125" i="27"/>
  <c r="X1126" i="27"/>
  <c r="CA1126" i="27" s="1"/>
  <c r="M1127" i="27"/>
  <c r="R1128" i="27"/>
  <c r="Y1129" i="27"/>
  <c r="N1130" i="27"/>
  <c r="L1132" i="27"/>
  <c r="Z1132" i="27"/>
  <c r="O1133" i="27"/>
  <c r="X1134" i="27"/>
  <c r="CA1134" i="27" s="1"/>
  <c r="M1135" i="27"/>
  <c r="R1136" i="27"/>
  <c r="Y1137" i="27"/>
  <c r="N1138" i="27"/>
  <c r="L1140" i="27"/>
  <c r="Z1140" i="27"/>
  <c r="O1141" i="27"/>
  <c r="X1142" i="27"/>
  <c r="CA1142" i="27" s="1"/>
  <c r="M1143" i="27"/>
  <c r="R1144" i="27"/>
  <c r="Y1145" i="27"/>
  <c r="N1146" i="27"/>
  <c r="L1148" i="27"/>
  <c r="Z1148" i="27"/>
  <c r="O1149" i="27"/>
  <c r="X1150" i="27"/>
  <c r="CA1150" i="27" s="1"/>
  <c r="M1151" i="27"/>
  <c r="R1152" i="27"/>
  <c r="Y1153" i="27"/>
  <c r="N1154" i="27"/>
  <c r="L1156" i="27"/>
  <c r="Z1156" i="27"/>
  <c r="O1157" i="27"/>
  <c r="X1158" i="27"/>
  <c r="CA1158" i="27" s="1"/>
  <c r="M1159" i="27"/>
  <c r="R1160" i="27"/>
  <c r="Y1161" i="27"/>
  <c r="N1162" i="27"/>
  <c r="L1164" i="27"/>
  <c r="Z1164" i="27"/>
  <c r="L1153" i="27"/>
  <c r="Z1153" i="27"/>
  <c r="O1154" i="27"/>
  <c r="X1155" i="27"/>
  <c r="CA1155" i="27" s="1"/>
  <c r="M1156" i="27"/>
  <c r="R1157" i="27"/>
  <c r="Y1158" i="27"/>
  <c r="L1161" i="27"/>
  <c r="Z1161" i="27"/>
  <c r="O1090" i="27"/>
  <c r="X1091" i="27"/>
  <c r="CA1091" i="27" s="1"/>
  <c r="M1092" i="27"/>
  <c r="R1093" i="27"/>
  <c r="Y1094" i="27"/>
  <c r="N1095" i="27"/>
  <c r="L1097" i="27"/>
  <c r="Z1097" i="27"/>
  <c r="O1098" i="27"/>
  <c r="X1099" i="27"/>
  <c r="CA1099" i="27" s="1"/>
  <c r="M1100" i="27"/>
  <c r="R1101" i="27"/>
  <c r="Y1102" i="27"/>
  <c r="N1103" i="27"/>
  <c r="L1105" i="27"/>
  <c r="Z1105" i="27"/>
  <c r="O1106" i="27"/>
  <c r="X1107" i="27"/>
  <c r="CA1107" i="27" s="1"/>
  <c r="M1108" i="27"/>
  <c r="R1109" i="27"/>
  <c r="Y1110" i="27"/>
  <c r="N1111" i="27"/>
  <c r="L1113" i="27"/>
  <c r="Z1113" i="27"/>
  <c r="O1114" i="27"/>
  <c r="X1115" i="27"/>
  <c r="CA1115" i="27" s="1"/>
  <c r="M1116" i="27"/>
  <c r="R1117" i="27"/>
  <c r="Y1118" i="27"/>
  <c r="N1119" i="27"/>
  <c r="L1121" i="27"/>
  <c r="Z1121" i="27"/>
  <c r="O1122" i="27"/>
  <c r="X1123" i="27"/>
  <c r="CA1123" i="27" s="1"/>
  <c r="M1124" i="27"/>
  <c r="R1125" i="27"/>
  <c r="Y1126" i="27"/>
  <c r="N1127" i="27"/>
  <c r="L1129" i="27"/>
  <c r="Z1129" i="27"/>
  <c r="O1130" i="27"/>
  <c r="X1131" i="27"/>
  <c r="CA1131" i="27" s="1"/>
  <c r="M1132" i="27"/>
  <c r="R1133" i="27"/>
  <c r="Y1134" i="27"/>
  <c r="N1135" i="27"/>
  <c r="L1137" i="27"/>
  <c r="Z1137" i="27"/>
  <c r="O1138" i="27"/>
  <c r="X1139" i="27"/>
  <c r="CA1139" i="27" s="1"/>
  <c r="M1140" i="27"/>
  <c r="R1141" i="27"/>
  <c r="Y1142" i="27"/>
  <c r="N1143" i="27"/>
  <c r="L1145" i="27"/>
  <c r="Z1145" i="27"/>
  <c r="O1146" i="27"/>
  <c r="X1147" i="27"/>
  <c r="CA1147" i="27" s="1"/>
  <c r="M1148" i="27"/>
  <c r="R1149" i="27"/>
  <c r="Y1150" i="27"/>
  <c r="N1151" i="27"/>
  <c r="Y1090" i="27"/>
  <c r="N1091" i="27"/>
  <c r="R1094" i="27"/>
  <c r="R1095" i="27"/>
  <c r="L1096" i="27"/>
  <c r="Y1098" i="27"/>
  <c r="N1099" i="27"/>
  <c r="R1102" i="27"/>
  <c r="R1103" i="27"/>
  <c r="L1104" i="27"/>
  <c r="Y1106" i="27"/>
  <c r="N1107" i="27"/>
  <c r="R1110" i="27"/>
  <c r="R1111" i="27"/>
  <c r="L1112" i="27"/>
  <c r="Y1114" i="27"/>
  <c r="N1115" i="27"/>
  <c r="R1118" i="27"/>
  <c r="R1119" i="27"/>
  <c r="L1120" i="27"/>
  <c r="Y1122" i="27"/>
  <c r="N1123" i="27"/>
  <c r="R1126" i="27"/>
  <c r="R1127" i="27"/>
  <c r="L1128" i="27"/>
  <c r="Y1130" i="27"/>
  <c r="N1131" i="27"/>
  <c r="R1134" i="27"/>
  <c r="R1135" i="27"/>
  <c r="L1136" i="27"/>
  <c r="Y1138" i="27"/>
  <c r="N1139" i="27"/>
  <c r="R1142" i="27"/>
  <c r="R1143" i="27"/>
  <c r="L1144" i="27"/>
  <c r="Y1146" i="27"/>
  <c r="N1147" i="27"/>
  <c r="R1150" i="27"/>
  <c r="R1151" i="27"/>
  <c r="L1152" i="27"/>
  <c r="Y1154" i="27"/>
  <c r="N1155" i="27"/>
  <c r="R1158" i="27"/>
  <c r="R1159" i="27"/>
  <c r="L1160" i="27"/>
  <c r="X1162" i="27"/>
  <c r="CA1162" i="27" s="1"/>
  <c r="M1163" i="27"/>
  <c r="Y1135" i="27"/>
  <c r="Y1143" i="27"/>
  <c r="M1145" i="27"/>
  <c r="Y1147" i="27"/>
  <c r="R1148" i="27"/>
  <c r="M1149" i="27"/>
  <c r="Y1151" i="27"/>
  <c r="M1153" i="27"/>
  <c r="Y1155" i="27"/>
  <c r="R1156" i="27"/>
  <c r="M1157" i="27"/>
  <c r="Y1159" i="27"/>
  <c r="M1161" i="27"/>
  <c r="N1164" i="27"/>
  <c r="L1090" i="27"/>
  <c r="L1094" i="27"/>
  <c r="X1096" i="27"/>
  <c r="CA1096" i="27" s="1"/>
  <c r="N1097" i="27"/>
  <c r="L1098" i="27"/>
  <c r="Z1099" i="27"/>
  <c r="L1102" i="27"/>
  <c r="N1105" i="27"/>
  <c r="L1106" i="27"/>
  <c r="L1134" i="27"/>
  <c r="Z1147" i="27"/>
  <c r="Z1155" i="27"/>
  <c r="N1161" i="27"/>
  <c r="L1162" i="27"/>
  <c r="Y1163" i="27"/>
  <c r="O1164" i="27"/>
  <c r="R1090" i="27"/>
  <c r="X1092" i="27"/>
  <c r="CA1092" i="27" s="1"/>
  <c r="X1093" i="27"/>
  <c r="CA1093" i="27" s="1"/>
  <c r="M1094" i="27"/>
  <c r="Y1096" i="27"/>
  <c r="O1097" i="27"/>
  <c r="Z1090" i="27"/>
  <c r="O1091" i="27"/>
  <c r="N1092" i="27"/>
  <c r="M1096" i="27"/>
  <c r="Z1098" i="27"/>
  <c r="O1099" i="27"/>
  <c r="N1100" i="27"/>
  <c r="M1104" i="27"/>
  <c r="Z1106" i="27"/>
  <c r="O1107" i="27"/>
  <c r="N1108" i="27"/>
  <c r="M1112" i="27"/>
  <c r="Z1114" i="27"/>
  <c r="O1115" i="27"/>
  <c r="N1116" i="27"/>
  <c r="M1120" i="27"/>
  <c r="Z1122" i="27"/>
  <c r="O1123" i="27"/>
  <c r="N1124" i="27"/>
  <c r="M1128" i="27"/>
  <c r="Z1130" i="27"/>
  <c r="O1131" i="27"/>
  <c r="N1132" i="27"/>
  <c r="M1136" i="27"/>
  <c r="Z1138" i="27"/>
  <c r="O1139" i="27"/>
  <c r="N1140" i="27"/>
  <c r="M1144" i="27"/>
  <c r="Z1146" i="27"/>
  <c r="O1147" i="27"/>
  <c r="N1148" i="27"/>
  <c r="M1152" i="27"/>
  <c r="Z1154" i="27"/>
  <c r="O1155" i="27"/>
  <c r="N1156" i="27"/>
  <c r="M1160" i="27"/>
  <c r="Y1162" i="27"/>
  <c r="N1163" i="27"/>
  <c r="Z1091" i="27"/>
  <c r="X1104" i="27"/>
  <c r="CA1104" i="27" s="1"/>
  <c r="Z1107" i="27"/>
  <c r="L1110" i="27"/>
  <c r="X1112" i="27"/>
  <c r="CA1112" i="27" s="1"/>
  <c r="N1113" i="27"/>
  <c r="L1114" i="27"/>
  <c r="Z1115" i="27"/>
  <c r="L1118" i="27"/>
  <c r="X1120" i="27"/>
  <c r="CA1120" i="27" s="1"/>
  <c r="N1121" i="27"/>
  <c r="L1122" i="27"/>
  <c r="Z1123" i="27"/>
  <c r="L1126" i="27"/>
  <c r="X1128" i="27"/>
  <c r="CA1128" i="27" s="1"/>
  <c r="N1129" i="27"/>
  <c r="L1130" i="27"/>
  <c r="Z1131" i="27"/>
  <c r="X1136" i="27"/>
  <c r="CA1136" i="27" s="1"/>
  <c r="N1137" i="27"/>
  <c r="L1138" i="27"/>
  <c r="Z1139" i="27"/>
  <c r="L1142" i="27"/>
  <c r="X1144" i="27"/>
  <c r="CA1144" i="27" s="1"/>
  <c r="N1145" i="27"/>
  <c r="L1146" i="27"/>
  <c r="L1150" i="27"/>
  <c r="X1152" i="27"/>
  <c r="CA1152" i="27" s="1"/>
  <c r="N1153" i="27"/>
  <c r="L1154" i="27"/>
  <c r="L1158" i="27"/>
  <c r="X1160" i="27"/>
  <c r="CA1160" i="27" s="1"/>
  <c r="O1092" i="27"/>
  <c r="L1093" i="27"/>
  <c r="Z1094" i="27"/>
  <c r="X1095" i="27"/>
  <c r="CA1095" i="27" s="1"/>
  <c r="N1096" i="27"/>
  <c r="O1100" i="27"/>
  <c r="L1101" i="27"/>
  <c r="Z1102" i="27"/>
  <c r="X1103" i="27"/>
  <c r="CA1103" i="27" s="1"/>
  <c r="N1104" i="27"/>
  <c r="O1108" i="27"/>
  <c r="L1109" i="27"/>
  <c r="Z1110" i="27"/>
  <c r="X1111" i="27"/>
  <c r="CA1111" i="27" s="1"/>
  <c r="N1112" i="27"/>
  <c r="P1112" i="27" s="1"/>
  <c r="O1116" i="27"/>
  <c r="L1117" i="27"/>
  <c r="Z1118" i="27"/>
  <c r="X1119" i="27"/>
  <c r="CA1119" i="27" s="1"/>
  <c r="N1120" i="27"/>
  <c r="O1124" i="27"/>
  <c r="L1125" i="27"/>
  <c r="Z1126" i="27"/>
  <c r="X1127" i="27"/>
  <c r="CA1127" i="27" s="1"/>
  <c r="N1128" i="27"/>
  <c r="O1132" i="27"/>
  <c r="L1133" i="27"/>
  <c r="Z1134" i="27"/>
  <c r="X1135" i="27"/>
  <c r="CA1135" i="27" s="1"/>
  <c r="N1136" i="27"/>
  <c r="O1140" i="27"/>
  <c r="L1141" i="27"/>
  <c r="Z1142" i="27"/>
  <c r="X1143" i="27"/>
  <c r="CA1143" i="27" s="1"/>
  <c r="N1144" i="27"/>
  <c r="O1148" i="27"/>
  <c r="L1149" i="27"/>
  <c r="Z1150" i="27"/>
  <c r="X1151" i="27"/>
  <c r="CA1151" i="27" s="1"/>
  <c r="N1152" i="27"/>
  <c r="O1156" i="27"/>
  <c r="L1157" i="27"/>
  <c r="Z1158" i="27"/>
  <c r="X1159" i="27"/>
  <c r="CA1159" i="27" s="1"/>
  <c r="N1160" i="27"/>
  <c r="Z1162" i="27"/>
  <c r="O1163" i="27"/>
  <c r="M1164" i="27"/>
  <c r="Y1091" i="27"/>
  <c r="R1092" i="27"/>
  <c r="M1093" i="27"/>
  <c r="Y1095" i="27"/>
  <c r="M1097" i="27"/>
  <c r="Y1099" i="27"/>
  <c r="R1100" i="27"/>
  <c r="M1101" i="27"/>
  <c r="Y1103" i="27"/>
  <c r="M1105" i="27"/>
  <c r="Y1107" i="27"/>
  <c r="R1108" i="27"/>
  <c r="M1109" i="27"/>
  <c r="Y1111" i="27"/>
  <c r="M1113" i="27"/>
  <c r="Y1115" i="27"/>
  <c r="R1116" i="27"/>
  <c r="M1117" i="27"/>
  <c r="Y1119" i="27"/>
  <c r="M1121" i="27"/>
  <c r="Y1123" i="27"/>
  <c r="R1124" i="27"/>
  <c r="M1125" i="27"/>
  <c r="Y1127" i="27"/>
  <c r="M1129" i="27"/>
  <c r="Y1131" i="27"/>
  <c r="R1132" i="27"/>
  <c r="M1133" i="27"/>
  <c r="M1137" i="27"/>
  <c r="Y1139" i="27"/>
  <c r="R1140" i="27"/>
  <c r="M1141" i="27"/>
  <c r="Y1093" i="27"/>
  <c r="O1105" i="27"/>
  <c r="O1113" i="27"/>
  <c r="O1121" i="27"/>
  <c r="O1129" i="27"/>
  <c r="O1137" i="27"/>
  <c r="O1145" i="27"/>
  <c r="O1153" i="27"/>
  <c r="O1161" i="27"/>
  <c r="R1162" i="27"/>
  <c r="Z1163" i="27"/>
  <c r="X1154" i="27"/>
  <c r="CA1154" i="27" s="1"/>
  <c r="R1161" i="27"/>
  <c r="Y1104" i="27"/>
  <c r="Y1112" i="27"/>
  <c r="Y1120" i="27"/>
  <c r="Y1136" i="27"/>
  <c r="Y1144" i="27"/>
  <c r="Y1152" i="27"/>
  <c r="Y1160" i="27"/>
  <c r="L1091" i="27"/>
  <c r="M1102" i="27"/>
  <c r="Z1104" i="27"/>
  <c r="M1126" i="27"/>
  <c r="O1127" i="27"/>
  <c r="Z1128" i="27"/>
  <c r="M1134" i="27"/>
  <c r="O1135" i="27"/>
  <c r="M1142" i="27"/>
  <c r="O1143" i="27"/>
  <c r="O1151" i="27"/>
  <c r="Z1152" i="27"/>
  <c r="M1158" i="27"/>
  <c r="O1159" i="27"/>
  <c r="Z1160" i="27"/>
  <c r="X1101" i="27"/>
  <c r="CA1101" i="27" s="1"/>
  <c r="N1102" i="27"/>
  <c r="X1109" i="27"/>
  <c r="CA1109" i="27" s="1"/>
  <c r="N1110" i="27"/>
  <c r="Z1093" i="27"/>
  <c r="R1097" i="27"/>
  <c r="X1098" i="27"/>
  <c r="CA1098" i="27" s="1"/>
  <c r="R1105" i="27"/>
  <c r="X1106" i="27"/>
  <c r="CA1106" i="27" s="1"/>
  <c r="R1113" i="27"/>
  <c r="X1114" i="27"/>
  <c r="CA1114" i="27" s="1"/>
  <c r="R1121" i="27"/>
  <c r="X1122" i="27"/>
  <c r="CA1122" i="27" s="1"/>
  <c r="R1129" i="27"/>
  <c r="X1130" i="27"/>
  <c r="CA1130" i="27" s="1"/>
  <c r="R1137" i="27"/>
  <c r="X1138" i="27"/>
  <c r="CA1138" i="27" s="1"/>
  <c r="R1145" i="27"/>
  <c r="X1146" i="27"/>
  <c r="CA1146" i="27" s="1"/>
  <c r="R1153" i="27"/>
  <c r="Y1128" i="27"/>
  <c r="O1103" i="27"/>
  <c r="M1110" i="27"/>
  <c r="O1111" i="27"/>
  <c r="Z1112" i="27"/>
  <c r="M1118" i="27"/>
  <c r="O1119" i="27"/>
  <c r="Z1120" i="27"/>
  <c r="Z1136" i="27"/>
  <c r="Z1144" i="27"/>
  <c r="M1150" i="27"/>
  <c r="M1091" i="27"/>
  <c r="Z1096" i="27"/>
  <c r="X1117" i="27"/>
  <c r="CA1117" i="27" s="1"/>
  <c r="N1118" i="27"/>
  <c r="X1125" i="27"/>
  <c r="CA1125" i="27" s="1"/>
  <c r="N1126" i="27"/>
  <c r="X1133" i="27"/>
  <c r="CA1133" i="27" s="1"/>
  <c r="N1134" i="27"/>
  <c r="X1141" i="27"/>
  <c r="CA1141" i="27" s="1"/>
  <c r="N1142" i="27"/>
  <c r="X1149" i="27"/>
  <c r="CA1149" i="27" s="1"/>
  <c r="N1150" i="27"/>
  <c r="X1157" i="27"/>
  <c r="CA1157" i="27" s="1"/>
  <c r="N1158" i="27"/>
  <c r="O1095" i="27"/>
  <c r="Y1101" i="27"/>
  <c r="O1102" i="27"/>
  <c r="Y1109" i="27"/>
  <c r="O1110" i="27"/>
  <c r="Y1117" i="27"/>
  <c r="O1118" i="27"/>
  <c r="Y1125" i="27"/>
  <c r="O1126" i="27"/>
  <c r="Y1133" i="27"/>
  <c r="O1134" i="27"/>
  <c r="Y1141" i="27"/>
  <c r="O1142" i="27"/>
  <c r="Y1149" i="27"/>
  <c r="O1150" i="27"/>
  <c r="Y1157" i="27"/>
  <c r="O1158" i="27"/>
  <c r="R1164" i="27"/>
  <c r="X1090" i="27"/>
  <c r="CA1090" i="27" s="1"/>
  <c r="N1094" i="27"/>
  <c r="L1099" i="27"/>
  <c r="X1100" i="27"/>
  <c r="CA1100" i="27" s="1"/>
  <c r="Z1101" i="27"/>
  <c r="L1107" i="27"/>
  <c r="X1108" i="27"/>
  <c r="CA1108" i="27" s="1"/>
  <c r="Z1109" i="27"/>
  <c r="L1115" i="27"/>
  <c r="X1116" i="27"/>
  <c r="CA1116" i="27" s="1"/>
  <c r="Z1117" i="27"/>
  <c r="L1123" i="27"/>
  <c r="X1124" i="27"/>
  <c r="CA1124" i="27" s="1"/>
  <c r="Z1125" i="27"/>
  <c r="L1131" i="27"/>
  <c r="X1132" i="27"/>
  <c r="CA1132" i="27" s="1"/>
  <c r="Z1133" i="27"/>
  <c r="L1139" i="27"/>
  <c r="X1140" i="27"/>
  <c r="CA1140" i="27" s="1"/>
  <c r="Z1141" i="27"/>
  <c r="L1147" i="27"/>
  <c r="X1148" i="27"/>
  <c r="CA1148" i="27" s="1"/>
  <c r="Z1149" i="27"/>
  <c r="L1155" i="27"/>
  <c r="X1156" i="27"/>
  <c r="CA1156" i="27" s="1"/>
  <c r="Z1157" i="27"/>
  <c r="L1163" i="27"/>
  <c r="O1094" i="27"/>
  <c r="R1098" i="27"/>
  <c r="M1099" i="27"/>
  <c r="R1106" i="27"/>
  <c r="M1107" i="27"/>
  <c r="R1114" i="27"/>
  <c r="M1115" i="27"/>
  <c r="R1122" i="27"/>
  <c r="M1123" i="27"/>
  <c r="R1130" i="27"/>
  <c r="M1131" i="27"/>
  <c r="R1138" i="27"/>
  <c r="M1139" i="27"/>
  <c r="R1146" i="27"/>
  <c r="M1147" i="27"/>
  <c r="R1154" i="27"/>
  <c r="M1155" i="27"/>
  <c r="O1162" i="27"/>
  <c r="X1164" i="27"/>
  <c r="CA1164" i="27" s="1"/>
  <c r="Q1144" i="27"/>
  <c r="Q1143" i="27"/>
  <c r="Q1152" i="27"/>
  <c r="Q1149" i="27"/>
  <c r="Q1146" i="27"/>
  <c r="Q1151" i="27"/>
  <c r="Q1145" i="27"/>
  <c r="Q1150" i="27"/>
  <c r="Q1141" i="27"/>
  <c r="Q1148" i="27"/>
  <c r="Q1142" i="27"/>
  <c r="Q1147" i="27"/>
  <c r="S1149" i="27"/>
  <c r="AY1149" i="27" s="1"/>
  <c r="S1146" i="27"/>
  <c r="BB1146" i="27" s="1"/>
  <c r="S1152" i="27"/>
  <c r="BC1152" i="27" s="1"/>
  <c r="S1144" i="27"/>
  <c r="S1147" i="27"/>
  <c r="AX1147" i="27" s="1"/>
  <c r="S1142" i="27"/>
  <c r="T1142" i="27" s="1"/>
  <c r="S1150" i="27"/>
  <c r="T1150" i="27" s="1"/>
  <c r="S1145" i="27"/>
  <c r="T1145" i="27" s="1"/>
  <c r="S1148" i="27"/>
  <c r="AV1148" i="27" s="1"/>
  <c r="S1151" i="27"/>
  <c r="BC1151" i="27" s="1"/>
  <c r="S1143" i="27"/>
  <c r="T1143" i="27" s="1"/>
  <c r="S1141" i="27"/>
  <c r="Q1119" i="27"/>
  <c r="Q1117" i="27"/>
  <c r="Q1118" i="27"/>
  <c r="Q1120" i="27"/>
  <c r="S1118" i="27"/>
  <c r="BA1118" i="27" s="1"/>
  <c r="S1119" i="27"/>
  <c r="AX1119" i="27" s="1"/>
  <c r="S1120" i="27"/>
  <c r="BA1120" i="27" s="1"/>
  <c r="S1117" i="27"/>
  <c r="BE1117" i="27" s="1"/>
  <c r="Q1105" i="27"/>
  <c r="Q1112" i="27"/>
  <c r="Q1090" i="27"/>
  <c r="Q1108" i="27"/>
  <c r="Q1116" i="27"/>
  <c r="Q1111" i="27"/>
  <c r="Q1104" i="27"/>
  <c r="Q1096" i="27"/>
  <c r="Q1100" i="27"/>
  <c r="Q1091" i="27"/>
  <c r="Q1110" i="27"/>
  <c r="Q1094" i="27"/>
  <c r="Q1103" i="27"/>
  <c r="Q1107" i="27"/>
  <c r="Q1115" i="27"/>
  <c r="Q1095" i="27"/>
  <c r="Q1101" i="27"/>
  <c r="Q1113" i="27"/>
  <c r="Q1097" i="27"/>
  <c r="Q1106" i="27"/>
  <c r="Q1093" i="27"/>
  <c r="Q1092" i="27"/>
  <c r="Q1099" i="27"/>
  <c r="Q1098" i="27"/>
  <c r="Q1109" i="27"/>
  <c r="Q1114" i="27"/>
  <c r="Q1102" i="27"/>
  <c r="S1115" i="27"/>
  <c r="T1115" i="27" s="1"/>
  <c r="Q1164" i="27"/>
  <c r="S1091" i="27"/>
  <c r="BB1091" i="27" s="1"/>
  <c r="S1106" i="27"/>
  <c r="BB1106" i="27" s="1"/>
  <c r="S1090" i="27"/>
  <c r="BD1090" i="27" s="1"/>
  <c r="Q1159" i="27"/>
  <c r="S1111" i="27"/>
  <c r="T1111" i="27" s="1"/>
  <c r="S1105" i="27"/>
  <c r="T1105" i="27" s="1"/>
  <c r="S1109" i="27"/>
  <c r="T1109" i="27" s="1"/>
  <c r="S1103" i="27"/>
  <c r="BC1103" i="27" s="1"/>
  <c r="S1092" i="27"/>
  <c r="AV1092" i="27" s="1"/>
  <c r="S1110" i="27"/>
  <c r="BD1110" i="27" s="1"/>
  <c r="S1114" i="27"/>
  <c r="S1094" i="27"/>
  <c r="AV1094" i="27" s="1"/>
  <c r="S1099" i="27"/>
  <c r="T1099" i="27" s="1"/>
  <c r="Q1161" i="27"/>
  <c r="S1093" i="27"/>
  <c r="T1093" i="27" s="1"/>
  <c r="S1098" i="27"/>
  <c r="AX1098" i="27" s="1"/>
  <c r="S1096" i="27"/>
  <c r="BE1096" i="27" s="1"/>
  <c r="S1112" i="27"/>
  <c r="BC1112" i="27" s="1"/>
  <c r="S1101" i="27"/>
  <c r="AY1101" i="27" s="1"/>
  <c r="S1113" i="27"/>
  <c r="AY1113" i="27" s="1"/>
  <c r="S1095" i="27"/>
  <c r="T1095" i="27" s="1"/>
  <c r="S1097" i="27"/>
  <c r="T1097" i="27" s="1"/>
  <c r="S1102" i="27"/>
  <c r="T1102" i="27" s="1"/>
  <c r="S1108" i="27"/>
  <c r="AY1108" i="27" s="1"/>
  <c r="S1104" i="27"/>
  <c r="BD1104" i="27" s="1"/>
  <c r="S1116" i="27"/>
  <c r="S1100" i="27"/>
  <c r="T1100" i="27" s="1"/>
  <c r="S1107" i="27"/>
  <c r="BD1107" i="27" s="1"/>
  <c r="Q1160" i="27"/>
  <c r="Q1162" i="27"/>
  <c r="Q1163" i="27"/>
  <c r="Q1123" i="27"/>
  <c r="Q1155" i="27"/>
  <c r="S1159" i="27"/>
  <c r="AY1159" i="27" s="1"/>
  <c r="Q1137" i="27"/>
  <c r="Q1136" i="27"/>
  <c r="Q1127" i="27"/>
  <c r="S1162" i="27"/>
  <c r="T1162" i="27" s="1"/>
  <c r="Q1135" i="27"/>
  <c r="Q1130" i="27"/>
  <c r="Q1139" i="27"/>
  <c r="Q1131" i="27"/>
  <c r="Q1133" i="27"/>
  <c r="Q1126" i="27"/>
  <c r="Q1156" i="27"/>
  <c r="S1160" i="27"/>
  <c r="T1160" i="27" s="1"/>
  <c r="Q1121" i="27"/>
  <c r="Q1134" i="27"/>
  <c r="Q1129" i="27"/>
  <c r="Q1125" i="27"/>
  <c r="Q1157" i="27"/>
  <c r="S1164" i="27"/>
  <c r="BA1164" i="27" s="1"/>
  <c r="Q1132" i="27"/>
  <c r="Q1153" i="27"/>
  <c r="Q1128" i="27"/>
  <c r="Q1154" i="27"/>
  <c r="S1163" i="27"/>
  <c r="BD1163" i="27" s="1"/>
  <c r="Q1124" i="27"/>
  <c r="S1161" i="27"/>
  <c r="BD1161" i="27" s="1"/>
  <c r="Q1140" i="27"/>
  <c r="Q1158" i="27"/>
  <c r="Q1138" i="27"/>
  <c r="Q1122" i="27"/>
  <c r="S1139" i="27"/>
  <c r="T1139" i="27" s="1"/>
  <c r="S1133" i="27"/>
  <c r="AZ1133" i="27" s="1"/>
  <c r="S1123" i="27"/>
  <c r="BE1123" i="27" s="1"/>
  <c r="S1125" i="27"/>
  <c r="AV1125" i="27" s="1"/>
  <c r="S1138" i="27"/>
  <c r="AZ1138" i="27" s="1"/>
  <c r="S1153" i="27"/>
  <c r="T1153" i="27" s="1"/>
  <c r="S1129" i="27"/>
  <c r="T1129" i="27" s="1"/>
  <c r="S1135" i="27"/>
  <c r="T1135" i="27" s="1"/>
  <c r="S1127" i="27"/>
  <c r="AW1127" i="27" s="1"/>
  <c r="S1134" i="27"/>
  <c r="S1121" i="27"/>
  <c r="BB1121" i="27" s="1"/>
  <c r="S1131" i="27"/>
  <c r="BD1131" i="27" s="1"/>
  <c r="S1140" i="27"/>
  <c r="AX1140" i="27" s="1"/>
  <c r="S1158" i="27"/>
  <c r="T1158" i="27" s="1"/>
  <c r="S1124" i="27"/>
  <c r="T1124" i="27" s="1"/>
  <c r="S1157" i="27"/>
  <c r="T1157" i="27" s="1"/>
  <c r="S1136" i="27"/>
  <c r="BD1136" i="27" s="1"/>
  <c r="S1156" i="27"/>
  <c r="AX1156" i="27" s="1"/>
  <c r="S1128" i="27"/>
  <c r="BE1128" i="27" s="1"/>
  <c r="S1132" i="27"/>
  <c r="BD1132" i="27" s="1"/>
  <c r="S1130" i="27"/>
  <c r="BE1130" i="27" s="1"/>
  <c r="S1137" i="27"/>
  <c r="T1137" i="27" s="1"/>
  <c r="S1155" i="27"/>
  <c r="T1155" i="27" s="1"/>
  <c r="S1122" i="27"/>
  <c r="T1122" i="27" s="1"/>
  <c r="S1126" i="27"/>
  <c r="BA1126" i="27" s="1"/>
  <c r="S1154" i="27"/>
  <c r="AY1154" i="27" s="1"/>
  <c r="AN2" i="18"/>
  <c r="O138" i="27"/>
  <c r="Z138" i="27"/>
  <c r="AB138" i="27"/>
  <c r="Q138" i="27"/>
  <c r="R138" i="27"/>
  <c r="S138" i="27"/>
  <c r="AD138" i="27"/>
  <c r="L138" i="27"/>
  <c r="M138" i="27"/>
  <c r="X138" i="27"/>
  <c r="CA138" i="27" s="1"/>
  <c r="AC138" i="27"/>
  <c r="AE138" i="27"/>
  <c r="N138" i="27"/>
  <c r="Y138" i="27"/>
  <c r="AA138" i="27"/>
  <c r="Z1089" i="27"/>
  <c r="Z1088" i="27"/>
  <c r="Z1087" i="27"/>
  <c r="Y1089" i="27"/>
  <c r="Y1088" i="27"/>
  <c r="Y1087" i="27"/>
  <c r="X1089" i="27"/>
  <c r="CA1089" i="27" s="1"/>
  <c r="X1088" i="27"/>
  <c r="CA1088" i="27" s="1"/>
  <c r="X1087" i="27"/>
  <c r="CA1087" i="27" s="1"/>
  <c r="O1089" i="27"/>
  <c r="Q1088" i="27"/>
  <c r="R1087" i="27"/>
  <c r="L1089" i="27"/>
  <c r="L1088" i="27"/>
  <c r="S1089" i="27"/>
  <c r="L1087" i="27"/>
  <c r="S1088" i="27"/>
  <c r="R1088" i="27"/>
  <c r="S1087" i="27"/>
  <c r="N1089" i="27"/>
  <c r="O1088" i="27"/>
  <c r="Q1087" i="27"/>
  <c r="M1089" i="27"/>
  <c r="N1088" i="27"/>
  <c r="O1087" i="27"/>
  <c r="M1088" i="27"/>
  <c r="N1087" i="27"/>
  <c r="M1087" i="27"/>
  <c r="R1089" i="27"/>
  <c r="Q1089" i="27"/>
  <c r="Z1086" i="27"/>
  <c r="L1086" i="27"/>
  <c r="Y1086" i="27"/>
  <c r="X1086" i="27"/>
  <c r="CA1086" i="27" s="1"/>
  <c r="AE1086" i="27"/>
  <c r="AD1086" i="27"/>
  <c r="R1086" i="27"/>
  <c r="AC1086" i="27"/>
  <c r="O1086" i="27"/>
  <c r="AB1086" i="27"/>
  <c r="N1086" i="27"/>
  <c r="AA1086" i="27"/>
  <c r="M1086" i="27"/>
  <c r="AC1085" i="27"/>
  <c r="AC1084" i="27"/>
  <c r="AC1083" i="27"/>
  <c r="AC1082" i="27"/>
  <c r="AC1081" i="27"/>
  <c r="AB1085" i="27"/>
  <c r="AB1084" i="27"/>
  <c r="AB1083" i="27"/>
  <c r="AB1082" i="27"/>
  <c r="AB1081" i="27"/>
  <c r="AA1085" i="27"/>
  <c r="AA1084" i="27"/>
  <c r="AA1083" i="27"/>
  <c r="AA1082" i="27"/>
  <c r="AA1081" i="27"/>
  <c r="Z1085" i="27"/>
  <c r="Z1084" i="27"/>
  <c r="Z1083" i="27"/>
  <c r="Z1082" i="27"/>
  <c r="Z1081" i="27"/>
  <c r="Y1085" i="27"/>
  <c r="Y1084" i="27"/>
  <c r="Y1083" i="27"/>
  <c r="Y1082" i="27"/>
  <c r="Y1081" i="27"/>
  <c r="X1085" i="27"/>
  <c r="CA1085" i="27" s="1"/>
  <c r="X1083" i="27"/>
  <c r="CA1083" i="27" s="1"/>
  <c r="X1082" i="27"/>
  <c r="CA1082" i="27" s="1"/>
  <c r="AE1084" i="27"/>
  <c r="AE1083" i="27"/>
  <c r="AE1081" i="27"/>
  <c r="AD1085" i="27"/>
  <c r="AD1082" i="27"/>
  <c r="X1084" i="27"/>
  <c r="CA1084" i="27" s="1"/>
  <c r="X1081" i="27"/>
  <c r="CA1081" i="27" s="1"/>
  <c r="AE1085" i="27"/>
  <c r="AE1082" i="27"/>
  <c r="AD1084" i="27"/>
  <c r="AD1083" i="27"/>
  <c r="AD1081" i="27"/>
  <c r="L1085" i="27"/>
  <c r="M1084" i="27"/>
  <c r="N1083" i="27"/>
  <c r="O1082" i="27"/>
  <c r="Q1081" i="27"/>
  <c r="L1083" i="27"/>
  <c r="N1081" i="27"/>
  <c r="S1084" i="27"/>
  <c r="L1082" i="27"/>
  <c r="M1081" i="27"/>
  <c r="R1085" i="27"/>
  <c r="L1081" i="27"/>
  <c r="Q1084" i="27"/>
  <c r="R1083" i="27"/>
  <c r="N1085" i="27"/>
  <c r="R1082" i="27"/>
  <c r="M1085" i="27"/>
  <c r="Q1082" i="27"/>
  <c r="R1081" i="27"/>
  <c r="L1084" i="27"/>
  <c r="M1083" i="27"/>
  <c r="N1082" i="27"/>
  <c r="O1081" i="27"/>
  <c r="M1082" i="27"/>
  <c r="R1084" i="27"/>
  <c r="S1083" i="27"/>
  <c r="O1085" i="27"/>
  <c r="S1082" i="27"/>
  <c r="O1084" i="27"/>
  <c r="Q1083" i="27"/>
  <c r="S1081" i="27"/>
  <c r="N1084" i="27"/>
  <c r="O1083" i="27"/>
  <c r="Q1086" i="27"/>
  <c r="Q1085" i="27"/>
  <c r="S1086" i="27"/>
  <c r="S1085" i="27"/>
  <c r="X604" i="27"/>
  <c r="CA604" i="27" s="1"/>
  <c r="X612" i="27"/>
  <c r="CA612" i="27" s="1"/>
  <c r="X605" i="27"/>
  <c r="CA605" i="27" s="1"/>
  <c r="X613" i="27"/>
  <c r="CA613" i="27" s="1"/>
  <c r="X606" i="27"/>
  <c r="CA606" i="27" s="1"/>
  <c r="X614" i="27"/>
  <c r="CA614" i="27" s="1"/>
  <c r="X607" i="27"/>
  <c r="CA607" i="27" s="1"/>
  <c r="X609" i="27"/>
  <c r="CA609" i="27" s="1"/>
  <c r="X611" i="27"/>
  <c r="CA611" i="27" s="1"/>
  <c r="X608" i="27"/>
  <c r="CA608" i="27" s="1"/>
  <c r="X610" i="27"/>
  <c r="CA610" i="27" s="1"/>
  <c r="AE1045" i="27"/>
  <c r="L1045" i="27"/>
  <c r="X1080" i="27"/>
  <c r="CA1080" i="27" s="1"/>
  <c r="X1079" i="27"/>
  <c r="CA1079" i="27" s="1"/>
  <c r="X1078" i="27"/>
  <c r="CA1078" i="27" s="1"/>
  <c r="X1077" i="27"/>
  <c r="CA1077" i="27" s="1"/>
  <c r="X1076" i="27"/>
  <c r="CA1076" i="27" s="1"/>
  <c r="X1075" i="27"/>
  <c r="CA1075" i="27" s="1"/>
  <c r="X1074" i="27"/>
  <c r="CA1074" i="27" s="1"/>
  <c r="X1073" i="27"/>
  <c r="CA1073" i="27" s="1"/>
  <c r="X1071" i="27"/>
  <c r="CA1071" i="27" s="1"/>
  <c r="X1070" i="27"/>
  <c r="CA1070" i="27" s="1"/>
  <c r="X1069" i="27"/>
  <c r="CA1069" i="27" s="1"/>
  <c r="X1068" i="27"/>
  <c r="CA1068" i="27" s="1"/>
  <c r="X1067" i="27"/>
  <c r="CA1067" i="27" s="1"/>
  <c r="X1066" i="27"/>
  <c r="CA1066" i="27" s="1"/>
  <c r="X1065" i="27"/>
  <c r="CA1065" i="27" s="1"/>
  <c r="X1064" i="27"/>
  <c r="CA1064" i="27" s="1"/>
  <c r="X1062" i="27"/>
  <c r="CA1062" i="27" s="1"/>
  <c r="X1061" i="27"/>
  <c r="CA1061" i="27" s="1"/>
  <c r="X1060" i="27"/>
  <c r="CA1060" i="27" s="1"/>
  <c r="X1059" i="27"/>
  <c r="CA1059" i="27" s="1"/>
  <c r="X1058" i="27"/>
  <c r="CA1058" i="27" s="1"/>
  <c r="X1056" i="27"/>
  <c r="CA1056" i="27" s="1"/>
  <c r="X1055" i="27"/>
  <c r="CA1055" i="27" s="1"/>
  <c r="X1054" i="27"/>
  <c r="CA1054" i="27" s="1"/>
  <c r="X1053" i="27"/>
  <c r="CA1053" i="27" s="1"/>
  <c r="X1052" i="27"/>
  <c r="CA1052" i="27" s="1"/>
  <c r="X1050" i="27"/>
  <c r="CA1050" i="27" s="1"/>
  <c r="X1049" i="27"/>
  <c r="CA1049" i="27" s="1"/>
  <c r="X1048" i="27"/>
  <c r="CA1048" i="27" s="1"/>
  <c r="X1047" i="27"/>
  <c r="CA1047" i="27" s="1"/>
  <c r="X1046" i="27"/>
  <c r="CA1046" i="27" s="1"/>
  <c r="AD1080" i="27"/>
  <c r="AD1078" i="27"/>
  <c r="AD1076" i="27"/>
  <c r="AD1074" i="27"/>
  <c r="AD1071" i="27"/>
  <c r="AD1069" i="27"/>
  <c r="AD1067" i="27"/>
  <c r="AD1065" i="27"/>
  <c r="AD1064" i="27"/>
  <c r="AD1061" i="27"/>
  <c r="AD1059" i="27"/>
  <c r="AD1056" i="27"/>
  <c r="AD1054" i="27"/>
  <c r="AD1052" i="27"/>
  <c r="AD1049" i="27"/>
  <c r="AD1047" i="27"/>
  <c r="AB1045" i="27"/>
  <c r="R1045" i="27"/>
  <c r="AC1079" i="27"/>
  <c r="AC1077" i="27"/>
  <c r="AC1075" i="27"/>
  <c r="AC1073" i="27"/>
  <c r="AC1070" i="27"/>
  <c r="AC1068" i="27"/>
  <c r="AC1066" i="27"/>
  <c r="AC1064" i="27"/>
  <c r="AC1061" i="27"/>
  <c r="AC1059" i="27"/>
  <c r="AC1056" i="27"/>
  <c r="AC1054" i="27"/>
  <c r="AC1052" i="27"/>
  <c r="AC1049" i="27"/>
  <c r="AC1047" i="27"/>
  <c r="AA1045" i="27"/>
  <c r="Q1045" i="27"/>
  <c r="AB1080" i="27"/>
  <c r="AB1079" i="27"/>
  <c r="AB1078" i="27"/>
  <c r="AB1077" i="27"/>
  <c r="AB1076" i="27"/>
  <c r="AB1075" i="27"/>
  <c r="AB1074" i="27"/>
  <c r="AB1073" i="27"/>
  <c r="AB1071" i="27"/>
  <c r="AB1070" i="27"/>
  <c r="AB1069" i="27"/>
  <c r="AB1068" i="27"/>
  <c r="AB1067" i="27"/>
  <c r="AB1066" i="27"/>
  <c r="AB1065" i="27"/>
  <c r="AB1064" i="27"/>
  <c r="AD1045" i="27"/>
  <c r="AE1080" i="27"/>
  <c r="AE1079" i="27"/>
  <c r="AE1078" i="27"/>
  <c r="AE1077" i="27"/>
  <c r="AE1076" i="27"/>
  <c r="AE1075" i="27"/>
  <c r="AE1074" i="27"/>
  <c r="AE1073" i="27"/>
  <c r="AE1071" i="27"/>
  <c r="AE1070" i="27"/>
  <c r="AE1069" i="27"/>
  <c r="AE1068" i="27"/>
  <c r="AE1067" i="27"/>
  <c r="AE1066" i="27"/>
  <c r="AE1065" i="27"/>
  <c r="AE1064" i="27"/>
  <c r="AE1062" i="27"/>
  <c r="AE1061" i="27"/>
  <c r="AE1060" i="27"/>
  <c r="AE1059" i="27"/>
  <c r="AE1058" i="27"/>
  <c r="AE1056" i="27"/>
  <c r="AE1055" i="27"/>
  <c r="AE1054" i="27"/>
  <c r="AE1053" i="27"/>
  <c r="AE1052" i="27"/>
  <c r="AE1050" i="27"/>
  <c r="AE1049" i="27"/>
  <c r="AE1048" i="27"/>
  <c r="AE1047" i="27"/>
  <c r="AE1046" i="27"/>
  <c r="AC1045" i="27"/>
  <c r="S1045" i="27"/>
  <c r="AD1079" i="27"/>
  <c r="AD1077" i="27"/>
  <c r="AD1075" i="27"/>
  <c r="AD1073" i="27"/>
  <c r="AD1070" i="27"/>
  <c r="AD1068" i="27"/>
  <c r="AD1066" i="27"/>
  <c r="AD1062" i="27"/>
  <c r="AD1060" i="27"/>
  <c r="AD1058" i="27"/>
  <c r="AD1055" i="27"/>
  <c r="AD1053" i="27"/>
  <c r="AD1050" i="27"/>
  <c r="AD1048" i="27"/>
  <c r="AD1046" i="27"/>
  <c r="AC1080" i="27"/>
  <c r="AC1078" i="27"/>
  <c r="AC1076" i="27"/>
  <c r="AC1074" i="27"/>
  <c r="AC1071" i="27"/>
  <c r="AC1069" i="27"/>
  <c r="AC1067" i="27"/>
  <c r="AC1065" i="27"/>
  <c r="AC1062" i="27"/>
  <c r="AC1060" i="27"/>
  <c r="AC1058" i="27"/>
  <c r="AC1055" i="27"/>
  <c r="AC1053" i="27"/>
  <c r="AC1050" i="27"/>
  <c r="AC1048" i="27"/>
  <c r="AC1046" i="27"/>
  <c r="Z1045" i="27"/>
  <c r="Z1080" i="27"/>
  <c r="AA1077" i="27"/>
  <c r="Y1075" i="27"/>
  <c r="Z1071" i="27"/>
  <c r="AA1068" i="27"/>
  <c r="Y1066" i="27"/>
  <c r="AA1062" i="27"/>
  <c r="AA1060" i="27"/>
  <c r="AA1058" i="27"/>
  <c r="AA1055" i="27"/>
  <c r="AA1053" i="27"/>
  <c r="AA1050" i="27"/>
  <c r="AA1048" i="27"/>
  <c r="AA1046" i="27"/>
  <c r="X1045" i="27"/>
  <c r="CA1045" i="27" s="1"/>
  <c r="AA1079" i="27"/>
  <c r="Y1077" i="27"/>
  <c r="Z1074" i="27"/>
  <c r="AA1070" i="27"/>
  <c r="Y1068" i="27"/>
  <c r="Z1065" i="27"/>
  <c r="Y1062" i="27"/>
  <c r="Y1060" i="27"/>
  <c r="Y1058" i="27"/>
  <c r="Y1055" i="27"/>
  <c r="Y1053" i="27"/>
  <c r="Y1050" i="27"/>
  <c r="Y1048" i="27"/>
  <c r="Y1046" i="27"/>
  <c r="Z1079" i="27"/>
  <c r="AA1076" i="27"/>
  <c r="Y1074" i="27"/>
  <c r="Z1070" i="27"/>
  <c r="AA1067" i="27"/>
  <c r="Y1065" i="27"/>
  <c r="AB1061" i="27"/>
  <c r="AB1059" i="27"/>
  <c r="AB1056" i="27"/>
  <c r="AB1054" i="27"/>
  <c r="AB1052" i="27"/>
  <c r="AB1049" i="27"/>
  <c r="AB1047" i="27"/>
  <c r="Y1079" i="27"/>
  <c r="Z1076" i="27"/>
  <c r="AA1073" i="27"/>
  <c r="Y1070" i="27"/>
  <c r="Z1067" i="27"/>
  <c r="AA1064" i="27"/>
  <c r="AA1061" i="27"/>
  <c r="AA1059" i="27"/>
  <c r="AA1056" i="27"/>
  <c r="AA1054" i="27"/>
  <c r="AA1052" i="27"/>
  <c r="AA1049" i="27"/>
  <c r="AA1047" i="27"/>
  <c r="O1045" i="27"/>
  <c r="AA1078" i="27"/>
  <c r="Y1078" i="27"/>
  <c r="Y1045" i="27"/>
  <c r="Y1080" i="27"/>
  <c r="Z1077" i="27"/>
  <c r="AA1074" i="27"/>
  <c r="Y1071" i="27"/>
  <c r="Z1068" i="27"/>
  <c r="AA1065" i="27"/>
  <c r="Z1062" i="27"/>
  <c r="Z1060" i="27"/>
  <c r="Z1058" i="27"/>
  <c r="Z1055" i="27"/>
  <c r="Z1053" i="27"/>
  <c r="Z1050" i="27"/>
  <c r="Z1048" i="27"/>
  <c r="Z1046" i="27"/>
  <c r="Y1076" i="27"/>
  <c r="Z1073" i="27"/>
  <c r="AA1069" i="27"/>
  <c r="Y1067" i="27"/>
  <c r="Z1064" i="27"/>
  <c r="Z1061" i="27"/>
  <c r="Z1059" i="27"/>
  <c r="Z1056" i="27"/>
  <c r="Z1054" i="27"/>
  <c r="Z1052" i="27"/>
  <c r="Z1049" i="27"/>
  <c r="Z1047" i="27"/>
  <c r="N1045" i="27"/>
  <c r="Z1078" i="27"/>
  <c r="AA1075" i="27"/>
  <c r="Y1073" i="27"/>
  <c r="Z1069" i="27"/>
  <c r="AA1066" i="27"/>
  <c r="Y1064" i="27"/>
  <c r="Y1061" i="27"/>
  <c r="Y1059" i="27"/>
  <c r="Y1056" i="27"/>
  <c r="Y1054" i="27"/>
  <c r="Y1052" i="27"/>
  <c r="Y1049" i="27"/>
  <c r="Y1047" i="27"/>
  <c r="M1045" i="27"/>
  <c r="AA1080" i="27"/>
  <c r="Z1075" i="27"/>
  <c r="AA1071" i="27"/>
  <c r="Y1069" i="27"/>
  <c r="Z1066" i="27"/>
  <c r="AB1062" i="27"/>
  <c r="AB1060" i="27"/>
  <c r="AB1058" i="27"/>
  <c r="AB1055" i="27"/>
  <c r="AB1053" i="27"/>
  <c r="AB1050" i="27"/>
  <c r="AB1048" i="27"/>
  <c r="AB1046" i="27"/>
  <c r="M1080" i="27"/>
  <c r="R1079" i="27"/>
  <c r="M1078" i="27"/>
  <c r="R1077" i="27"/>
  <c r="M1076" i="27"/>
  <c r="R1075" i="27"/>
  <c r="N1074" i="27"/>
  <c r="S1073" i="27"/>
  <c r="O1070" i="27"/>
  <c r="O1068" i="27"/>
  <c r="O1066" i="27"/>
  <c r="O1064" i="27"/>
  <c r="O1061" i="27"/>
  <c r="O1059" i="27"/>
  <c r="O1056" i="27"/>
  <c r="O1054" i="27"/>
  <c r="O1052" i="27"/>
  <c r="O1049" i="27"/>
  <c r="O1047" i="27"/>
  <c r="L1080" i="27"/>
  <c r="Q1079" i="27"/>
  <c r="L1078" i="27"/>
  <c r="Q1077" i="27"/>
  <c r="L1076" i="27"/>
  <c r="Q1075" i="27"/>
  <c r="M1074" i="27"/>
  <c r="R1073" i="27"/>
  <c r="S1071" i="27"/>
  <c r="N1070" i="27"/>
  <c r="S1069" i="27"/>
  <c r="N1068" i="27"/>
  <c r="S1067" i="27"/>
  <c r="N1066" i="27"/>
  <c r="S1065" i="27"/>
  <c r="N1064" i="27"/>
  <c r="S1062" i="27"/>
  <c r="N1061" i="27"/>
  <c r="S1060" i="27"/>
  <c r="N1059" i="27"/>
  <c r="S1058" i="27"/>
  <c r="N1056" i="27"/>
  <c r="S1055" i="27"/>
  <c r="N1054" i="27"/>
  <c r="S1053" i="27"/>
  <c r="N1052" i="27"/>
  <c r="S1050" i="27"/>
  <c r="N1049" i="27"/>
  <c r="S1048" i="27"/>
  <c r="N1047" i="27"/>
  <c r="S1046" i="27"/>
  <c r="O1079" i="27"/>
  <c r="O1077" i="27"/>
  <c r="L1074" i="27"/>
  <c r="Q1073" i="27"/>
  <c r="R1071" i="27"/>
  <c r="M1070" i="27"/>
  <c r="R1069" i="27"/>
  <c r="M1068" i="27"/>
  <c r="R1067" i="27"/>
  <c r="M1066" i="27"/>
  <c r="R1065" i="27"/>
  <c r="M1064" i="27"/>
  <c r="R1062" i="27"/>
  <c r="M1061" i="27"/>
  <c r="R1060" i="27"/>
  <c r="M1059" i="27"/>
  <c r="R1058" i="27"/>
  <c r="M1056" i="27"/>
  <c r="R1055" i="27"/>
  <c r="M1054" i="27"/>
  <c r="R1053" i="27"/>
  <c r="M1052" i="27"/>
  <c r="R1050" i="27"/>
  <c r="M1049" i="27"/>
  <c r="R1048" i="27"/>
  <c r="M1047" i="27"/>
  <c r="R1046" i="27"/>
  <c r="S1080" i="27"/>
  <c r="N1079" i="27"/>
  <c r="S1078" i="27"/>
  <c r="N1077" i="27"/>
  <c r="S1076" i="27"/>
  <c r="O1075" i="27"/>
  <c r="O1073" i="27"/>
  <c r="Q1071" i="27"/>
  <c r="L1070" i="27"/>
  <c r="Q1069" i="27"/>
  <c r="L1068" i="27"/>
  <c r="Q1067" i="27"/>
  <c r="L1066" i="27"/>
  <c r="Q1065" i="27"/>
  <c r="L1064" i="27"/>
  <c r="Q1062" i="27"/>
  <c r="L1061" i="27"/>
  <c r="Q1060" i="27"/>
  <c r="L1059" i="27"/>
  <c r="Q1058" i="27"/>
  <c r="L1056" i="27"/>
  <c r="Q1055" i="27"/>
  <c r="L1054" i="27"/>
  <c r="Q1053" i="27"/>
  <c r="L1052" i="27"/>
  <c r="Q1050" i="27"/>
  <c r="L1049" i="27"/>
  <c r="Q1048" i="27"/>
  <c r="L1047" i="27"/>
  <c r="Q1046" i="27"/>
  <c r="M1079" i="27"/>
  <c r="M1077" i="27"/>
  <c r="R1076" i="27"/>
  <c r="N1075" i="27"/>
  <c r="S1074" i="27"/>
  <c r="L1079" i="27"/>
  <c r="L1077" i="27"/>
  <c r="R1074" i="27"/>
  <c r="S1070" i="27"/>
  <c r="N1067" i="27"/>
  <c r="S1064" i="27"/>
  <c r="S1056" i="27"/>
  <c r="N1050" i="27"/>
  <c r="S1049" i="27"/>
  <c r="O1076" i="27"/>
  <c r="Q1074" i="27"/>
  <c r="R1070" i="27"/>
  <c r="M1067" i="27"/>
  <c r="M1065" i="27"/>
  <c r="M1060" i="27"/>
  <c r="R1056" i="27"/>
  <c r="M1053" i="27"/>
  <c r="M1050" i="27"/>
  <c r="R1047" i="27"/>
  <c r="N1078" i="27"/>
  <c r="N1076" i="27"/>
  <c r="O1074" i="27"/>
  <c r="Q1070" i="27"/>
  <c r="Q1068" i="27"/>
  <c r="Q1066" i="27"/>
  <c r="Q1064" i="27"/>
  <c r="Q1061" i="27"/>
  <c r="Q1059" i="27"/>
  <c r="L1055" i="27"/>
  <c r="Q1054" i="27"/>
  <c r="Q1052" i="27"/>
  <c r="Q1049" i="27"/>
  <c r="Q1047" i="27"/>
  <c r="R1080" i="27"/>
  <c r="N1073" i="27"/>
  <c r="O1071" i="27"/>
  <c r="O1069" i="27"/>
  <c r="O1065" i="27"/>
  <c r="O1062" i="27"/>
  <c r="O1055" i="27"/>
  <c r="O1053" i="27"/>
  <c r="O1050" i="27"/>
  <c r="Q1080" i="27"/>
  <c r="Q1076" i="27"/>
  <c r="M1073" i="27"/>
  <c r="S1068" i="27"/>
  <c r="S1066" i="27"/>
  <c r="N1062" i="27"/>
  <c r="N1060" i="27"/>
  <c r="N1058" i="27"/>
  <c r="S1054" i="27"/>
  <c r="S1052" i="27"/>
  <c r="S1047" i="27"/>
  <c r="O1078" i="27"/>
  <c r="L1073" i="27"/>
  <c r="M1069" i="27"/>
  <c r="M1062" i="27"/>
  <c r="R1061" i="27"/>
  <c r="M1058" i="27"/>
  <c r="M1055" i="27"/>
  <c r="R1052" i="27"/>
  <c r="M1048" i="27"/>
  <c r="M1046" i="27"/>
  <c r="N1080" i="27"/>
  <c r="S1077" i="27"/>
  <c r="S1075" i="27"/>
  <c r="L1071" i="27"/>
  <c r="L1069" i="27"/>
  <c r="L1067" i="27"/>
  <c r="L1065" i="27"/>
  <c r="L1062" i="27"/>
  <c r="L1060" i="27"/>
  <c r="L1058" i="27"/>
  <c r="Q1056" i="27"/>
  <c r="L1053" i="27"/>
  <c r="L1050" i="27"/>
  <c r="L1048" i="27"/>
  <c r="L1046" i="27"/>
  <c r="R1078" i="27"/>
  <c r="O1067" i="27"/>
  <c r="O1060" i="27"/>
  <c r="O1058" i="27"/>
  <c r="O1048" i="27"/>
  <c r="O1046" i="27"/>
  <c r="Q1078" i="27"/>
  <c r="M1075" i="27"/>
  <c r="N1071" i="27"/>
  <c r="N1069" i="27"/>
  <c r="N1065" i="27"/>
  <c r="S1061" i="27"/>
  <c r="S1059" i="27"/>
  <c r="N1055" i="27"/>
  <c r="N1053" i="27"/>
  <c r="N1048" i="27"/>
  <c r="N1046" i="27"/>
  <c r="O1080" i="27"/>
  <c r="L1075" i="27"/>
  <c r="M1071" i="27"/>
  <c r="R1068" i="27"/>
  <c r="R1066" i="27"/>
  <c r="R1064" i="27"/>
  <c r="R1059" i="27"/>
  <c r="R1054" i="27"/>
  <c r="R1049" i="27"/>
  <c r="S1079" i="27"/>
  <c r="AE1041" i="27"/>
  <c r="L1041" i="27"/>
  <c r="Z1044" i="27"/>
  <c r="Z1043" i="27"/>
  <c r="Z1042" i="27"/>
  <c r="Z1040" i="27"/>
  <c r="AD1041" i="27"/>
  <c r="Y1044" i="27"/>
  <c r="Y1043" i="27"/>
  <c r="Y1042" i="27"/>
  <c r="Y1040" i="27"/>
  <c r="AC1041" i="27"/>
  <c r="S1041" i="27"/>
  <c r="X1044" i="27"/>
  <c r="CA1044" i="27" s="1"/>
  <c r="X1043" i="27"/>
  <c r="CA1043" i="27" s="1"/>
  <c r="X1042" i="27"/>
  <c r="CA1042" i="27" s="1"/>
  <c r="X1040" i="27"/>
  <c r="CA1040" i="27" s="1"/>
  <c r="AB1041" i="27"/>
  <c r="R1041" i="27"/>
  <c r="AE1044" i="27"/>
  <c r="AE1043" i="27"/>
  <c r="AE1042" i="27"/>
  <c r="AE1040" i="27"/>
  <c r="AA1041" i="27"/>
  <c r="Q1041" i="27"/>
  <c r="AD1044" i="27"/>
  <c r="AD1043" i="27"/>
  <c r="AD1042" i="27"/>
  <c r="AD1040" i="27"/>
  <c r="Z1041" i="27"/>
  <c r="O1041" i="27"/>
  <c r="AC1044" i="27"/>
  <c r="AC1043" i="27"/>
  <c r="AC1042" i="27"/>
  <c r="AC1040" i="27"/>
  <c r="Y1041" i="27"/>
  <c r="N1041" i="27"/>
  <c r="AB1043" i="27"/>
  <c r="AB1042" i="27"/>
  <c r="AB1040" i="27"/>
  <c r="X1041" i="27"/>
  <c r="CA1041" i="27" s="1"/>
  <c r="M1041" i="27"/>
  <c r="AA1043" i="27"/>
  <c r="AA1042" i="27"/>
  <c r="AB1044" i="27"/>
  <c r="AA1044" i="27"/>
  <c r="AA1040" i="27"/>
  <c r="M1044" i="27"/>
  <c r="R1043" i="27"/>
  <c r="M1042" i="27"/>
  <c r="R1040" i="27"/>
  <c r="L1044" i="27"/>
  <c r="Q1043" i="27"/>
  <c r="L1042" i="27"/>
  <c r="Q1040" i="27"/>
  <c r="O1043" i="27"/>
  <c r="O1040" i="27"/>
  <c r="M1043" i="27"/>
  <c r="M1040" i="27"/>
  <c r="L1043" i="27"/>
  <c r="L1040" i="27"/>
  <c r="O1042" i="27"/>
  <c r="N1042" i="27"/>
  <c r="S1044" i="27"/>
  <c r="N1043" i="27"/>
  <c r="S1042" i="27"/>
  <c r="N1040" i="27"/>
  <c r="R1044" i="27"/>
  <c r="Q1042" i="27"/>
  <c r="S1043" i="27"/>
  <c r="S1040" i="27"/>
  <c r="R1042" i="27"/>
  <c r="Q1044" i="27"/>
  <c r="O1044" i="27"/>
  <c r="N1044" i="27"/>
  <c r="AB1039" i="27"/>
  <c r="AA1039" i="27"/>
  <c r="Z1039" i="27"/>
  <c r="Y1039" i="27"/>
  <c r="AE1039" i="27"/>
  <c r="AD1039" i="27"/>
  <c r="X1039" i="27"/>
  <c r="CA1039" i="27" s="1"/>
  <c r="AC1039" i="27"/>
  <c r="N1039" i="27"/>
  <c r="R1039" i="27"/>
  <c r="O1039" i="27"/>
  <c r="M1039" i="27"/>
  <c r="L1039" i="27"/>
  <c r="S1039" i="27"/>
  <c r="Q1039" i="27"/>
  <c r="AC1063" i="27"/>
  <c r="AB1063" i="27"/>
  <c r="AA1063" i="27"/>
  <c r="Z1063" i="27"/>
  <c r="Y1063" i="27"/>
  <c r="X1063" i="27"/>
  <c r="CA1063" i="27" s="1"/>
  <c r="AE1063" i="27"/>
  <c r="AD1063" i="27"/>
  <c r="O1063" i="27"/>
  <c r="N1063" i="27"/>
  <c r="L1063" i="27"/>
  <c r="M1063" i="27"/>
  <c r="S1063" i="27"/>
  <c r="R1063" i="27"/>
  <c r="Q1063" i="27"/>
  <c r="Y1038" i="27"/>
  <c r="AE1038" i="27"/>
  <c r="AD1038" i="27"/>
  <c r="AC1038" i="27"/>
  <c r="AB1038" i="27"/>
  <c r="AA1038" i="27"/>
  <c r="Z1038" i="27"/>
  <c r="X1038" i="27"/>
  <c r="CA1038" i="27" s="1"/>
  <c r="M1038" i="27"/>
  <c r="O1038" i="27"/>
  <c r="L1038" i="27"/>
  <c r="R1038" i="27"/>
  <c r="S1038" i="27"/>
  <c r="Q1038" i="27"/>
  <c r="N1038" i="27"/>
  <c r="Z1051" i="27"/>
  <c r="Z1057" i="27"/>
  <c r="Y1051" i="27"/>
  <c r="Y1057" i="27"/>
  <c r="X1051" i="27"/>
  <c r="CA1051" i="27" s="1"/>
  <c r="X1057" i="27"/>
  <c r="CA1057" i="27" s="1"/>
  <c r="AE1051" i="27"/>
  <c r="AE1057" i="27"/>
  <c r="AD1051" i="27"/>
  <c r="AC1051" i="27"/>
  <c r="AB1057" i="27"/>
  <c r="AA1051" i="27"/>
  <c r="AD1057" i="27"/>
  <c r="AC1057" i="27"/>
  <c r="AB1051" i="27"/>
  <c r="AA1057" i="27"/>
  <c r="M1051" i="27"/>
  <c r="R1057" i="27"/>
  <c r="L1051" i="27"/>
  <c r="Q1057" i="27"/>
  <c r="O1057" i="27"/>
  <c r="S1051" i="27"/>
  <c r="N1057" i="27"/>
  <c r="R1051" i="27"/>
  <c r="M1057" i="27"/>
  <c r="Q1051" i="27"/>
  <c r="L1057" i="27"/>
  <c r="O1051" i="27"/>
  <c r="N1051" i="27"/>
  <c r="S1057" i="27"/>
  <c r="AE1037" i="27"/>
  <c r="AE1036" i="27"/>
  <c r="AE1035" i="27"/>
  <c r="AE1034" i="27"/>
  <c r="AE1033" i="27"/>
  <c r="AE1032" i="27"/>
  <c r="AE1031" i="27"/>
  <c r="AE1030" i="27"/>
  <c r="AE1029" i="27"/>
  <c r="AE1028" i="27"/>
  <c r="AE1027" i="27"/>
  <c r="AE1026" i="27"/>
  <c r="AE1025" i="27"/>
  <c r="AE1024" i="27"/>
  <c r="AE1023" i="27"/>
  <c r="AE1022" i="27"/>
  <c r="AE1021" i="27"/>
  <c r="AE1020" i="27"/>
  <c r="AE1019" i="27"/>
  <c r="AE1018" i="27"/>
  <c r="AE1017" i="27"/>
  <c r="AE1016" i="27"/>
  <c r="AE1015" i="27"/>
  <c r="AE1014" i="27"/>
  <c r="AE1013" i="27"/>
  <c r="AE1012" i="27"/>
  <c r="AE1011" i="27"/>
  <c r="AE1010" i="27"/>
  <c r="AE1009" i="27"/>
  <c r="AE1008" i="27"/>
  <c r="AE1007" i="27"/>
  <c r="AE1006" i="27"/>
  <c r="AE1005" i="27"/>
  <c r="AE1004" i="27"/>
  <c r="AE1003" i="27"/>
  <c r="AE1002" i="27"/>
  <c r="AE1001" i="27"/>
  <c r="AE1000" i="27"/>
  <c r="AE999" i="27"/>
  <c r="AE998" i="27"/>
  <c r="AE997" i="27"/>
  <c r="AE996" i="27"/>
  <c r="AE995" i="27"/>
  <c r="AE994" i="27"/>
  <c r="AE993" i="27"/>
  <c r="AE992" i="27"/>
  <c r="AE991" i="27"/>
  <c r="AE990" i="27"/>
  <c r="AE989" i="27"/>
  <c r="AE988" i="27"/>
  <c r="AE987" i="27"/>
  <c r="AE986" i="27"/>
  <c r="AE985" i="27"/>
  <c r="AE984" i="27"/>
  <c r="AE983" i="27"/>
  <c r="AE982" i="27"/>
  <c r="AE981" i="27"/>
  <c r="AE980" i="27"/>
  <c r="AE979" i="27"/>
  <c r="AE978" i="27"/>
  <c r="AE977" i="27"/>
  <c r="AE976" i="27"/>
  <c r="AE975" i="27"/>
  <c r="AE974" i="27"/>
  <c r="AE973" i="27"/>
  <c r="AE972" i="27"/>
  <c r="AE971" i="27"/>
  <c r="AE970" i="27"/>
  <c r="AE969" i="27"/>
  <c r="AE968" i="27"/>
  <c r="AE967" i="27"/>
  <c r="AE966" i="27"/>
  <c r="AE965" i="27"/>
  <c r="AE964" i="27"/>
  <c r="AE963" i="27"/>
  <c r="AE962" i="27"/>
  <c r="AE961" i="27"/>
  <c r="AE960" i="27"/>
  <c r="AE959" i="27"/>
  <c r="AE958" i="27"/>
  <c r="AE957" i="27"/>
  <c r="AE956" i="27"/>
  <c r="AE955" i="27"/>
  <c r="AE954" i="27"/>
  <c r="AE953" i="27"/>
  <c r="AD1037" i="27"/>
  <c r="AC1036" i="27"/>
  <c r="AB1035" i="27"/>
  <c r="AA1034" i="27"/>
  <c r="Z1033" i="27"/>
  <c r="Y1032" i="27"/>
  <c r="X1031" i="27"/>
  <c r="CA1031" i="27" s="1"/>
  <c r="AD1029" i="27"/>
  <c r="AC1028" i="27"/>
  <c r="AB1027" i="27"/>
  <c r="AA1026" i="27"/>
  <c r="Z1025" i="27"/>
  <c r="Y1024" i="27"/>
  <c r="X1023" i="27"/>
  <c r="CA1023" i="27" s="1"/>
  <c r="AD1021" i="27"/>
  <c r="AC1020" i="27"/>
  <c r="AB1019" i="27"/>
  <c r="AA1018" i="27"/>
  <c r="Z1017" i="27"/>
  <c r="Y1016" i="27"/>
  <c r="X1015" i="27"/>
  <c r="CA1015" i="27" s="1"/>
  <c r="AD1013" i="27"/>
  <c r="AC1012" i="27"/>
  <c r="AB1011" i="27"/>
  <c r="AA1010" i="27"/>
  <c r="Z1009" i="27"/>
  <c r="Y1008" i="27"/>
  <c r="X1007" i="27"/>
  <c r="CA1007" i="27" s="1"/>
  <c r="AD1005" i="27"/>
  <c r="AC1004" i="27"/>
  <c r="AB1003" i="27"/>
  <c r="AA1002" i="27"/>
  <c r="Z1001" i="27"/>
  <c r="Y1000" i="27"/>
  <c r="X999" i="27"/>
  <c r="CA999" i="27" s="1"/>
  <c r="AD997" i="27"/>
  <c r="AC996" i="27"/>
  <c r="AB995" i="27"/>
  <c r="AA994" i="27"/>
  <c r="Z993" i="27"/>
  <c r="Y992" i="27"/>
  <c r="X991" i="27"/>
  <c r="CA991" i="27" s="1"/>
  <c r="AD989" i="27"/>
  <c r="AC988" i="27"/>
  <c r="AB987" i="27"/>
  <c r="AA986" i="27"/>
  <c r="Z985" i="27"/>
  <c r="Y984" i="27"/>
  <c r="X983" i="27"/>
  <c r="CA983" i="27" s="1"/>
  <c r="AD981" i="27"/>
  <c r="AC980" i="27"/>
  <c r="AB979" i="27"/>
  <c r="AA978" i="27"/>
  <c r="Z977" i="27"/>
  <c r="Y976" i="27"/>
  <c r="X975" i="27"/>
  <c r="CA975" i="27" s="1"/>
  <c r="AD973" i="27"/>
  <c r="AC972" i="27"/>
  <c r="AB971" i="27"/>
  <c r="AA970" i="27"/>
  <c r="Z969" i="27"/>
  <c r="Y968" i="27"/>
  <c r="X967" i="27"/>
  <c r="CA967" i="27" s="1"/>
  <c r="AD965" i="27"/>
  <c r="AC964" i="27"/>
  <c r="AB963" i="27"/>
  <c r="AA962" i="27"/>
  <c r="Z961" i="27"/>
  <c r="Y960" i="27"/>
  <c r="X959" i="27"/>
  <c r="CA959" i="27" s="1"/>
  <c r="AD957" i="27"/>
  <c r="AC956" i="27"/>
  <c r="AB955" i="27"/>
  <c r="AA954" i="27"/>
  <c r="Z953" i="27"/>
  <c r="Z952" i="27"/>
  <c r="Z951" i="27"/>
  <c r="Z950" i="27"/>
  <c r="Z949" i="27"/>
  <c r="Z948" i="27"/>
  <c r="Z947" i="27"/>
  <c r="Z946" i="27"/>
  <c r="Z945" i="27"/>
  <c r="Z944" i="27"/>
  <c r="Z943" i="27"/>
  <c r="Z942" i="27"/>
  <c r="Z941" i="27"/>
  <c r="Z940" i="27"/>
  <c r="Z939" i="27"/>
  <c r="Z938" i="27"/>
  <c r="Z937" i="27"/>
  <c r="Z936" i="27"/>
  <c r="Z935" i="27"/>
  <c r="Z934" i="27"/>
  <c r="Z933" i="27"/>
  <c r="Z932" i="27"/>
  <c r="Z931" i="27"/>
  <c r="Z930" i="27"/>
  <c r="Z929" i="27"/>
  <c r="Z928" i="27"/>
  <c r="Z927" i="27"/>
  <c r="Z926" i="27"/>
  <c r="Z925" i="27"/>
  <c r="Z924" i="27"/>
  <c r="Z923" i="27"/>
  <c r="Z922" i="27"/>
  <c r="Z921" i="27"/>
  <c r="Z920" i="27"/>
  <c r="Z919" i="27"/>
  <c r="Z918" i="27"/>
  <c r="Z917" i="27"/>
  <c r="Z916" i="27"/>
  <c r="Z915" i="27"/>
  <c r="Z914" i="27"/>
  <c r="Z913" i="27"/>
  <c r="Z912" i="27"/>
  <c r="Z911" i="27"/>
  <c r="Z910" i="27"/>
  <c r="Z909" i="27"/>
  <c r="Z908" i="27"/>
  <c r="Z907" i="27"/>
  <c r="Z906" i="27"/>
  <c r="Z905" i="27"/>
  <c r="Z904" i="27"/>
  <c r="Z903" i="27"/>
  <c r="Z902" i="27"/>
  <c r="Z901" i="27"/>
  <c r="Z900" i="27"/>
  <c r="Z899" i="27"/>
  <c r="Z898" i="27"/>
  <c r="Z897" i="27"/>
  <c r="Z896" i="27"/>
  <c r="Z895" i="27"/>
  <c r="Z894" i="27"/>
  <c r="Z893" i="27"/>
  <c r="Z892" i="27"/>
  <c r="Z891" i="27"/>
  <c r="Z890" i="27"/>
  <c r="Z889" i="27"/>
  <c r="Z888" i="27"/>
  <c r="Z887" i="27"/>
  <c r="Z886" i="27"/>
  <c r="Z885" i="27"/>
  <c r="Z884" i="27"/>
  <c r="Z883" i="27"/>
  <c r="Z882" i="27"/>
  <c r="Z881" i="27"/>
  <c r="Z880" i="27"/>
  <c r="Z879" i="27"/>
  <c r="Z878" i="27"/>
  <c r="Z877" i="27"/>
  <c r="Z876" i="27"/>
  <c r="Z875" i="27"/>
  <c r="Z874" i="27"/>
  <c r="Z873" i="27"/>
  <c r="Z872" i="27"/>
  <c r="Z871" i="27"/>
  <c r="Z870" i="27"/>
  <c r="Z869" i="27"/>
  <c r="Z868" i="27"/>
  <c r="Z867" i="27"/>
  <c r="Z866" i="27"/>
  <c r="Z865" i="27"/>
  <c r="Z864" i="27"/>
  <c r="Z863" i="27"/>
  <c r="Z862" i="27"/>
  <c r="Z861" i="27"/>
  <c r="Z860" i="27"/>
  <c r="Z859" i="27"/>
  <c r="Z858" i="27"/>
  <c r="AC1037" i="27"/>
  <c r="AA1036" i="27"/>
  <c r="Y1035" i="27"/>
  <c r="AD1033" i="27"/>
  <c r="AB1032" i="27"/>
  <c r="Z1031" i="27"/>
  <c r="X1030" i="27"/>
  <c r="CA1030" i="27" s="1"/>
  <c r="AB1028" i="27"/>
  <c r="Z1027" i="27"/>
  <c r="X1026" i="27"/>
  <c r="CA1026" i="27" s="1"/>
  <c r="AC1024" i="27"/>
  <c r="AA1023" i="27"/>
  <c r="Y1022" i="27"/>
  <c r="AD1020" i="27"/>
  <c r="AA1019" i="27"/>
  <c r="Y1018" i="27"/>
  <c r="AD1016" i="27"/>
  <c r="AB1015" i="27"/>
  <c r="Z1014" i="27"/>
  <c r="X1013" i="27"/>
  <c r="CA1013" i="27" s="1"/>
  <c r="AC1011" i="27"/>
  <c r="Z1010" i="27"/>
  <c r="X1009" i="27"/>
  <c r="CA1009" i="27" s="1"/>
  <c r="AC1007" i="27"/>
  <c r="AA1006" i="27"/>
  <c r="Y1005" i="27"/>
  <c r="AD1003" i="27"/>
  <c r="AB1002" i="27"/>
  <c r="Y1001" i="27"/>
  <c r="AD999" i="27"/>
  <c r="AB998" i="27"/>
  <c r="Z997" i="27"/>
  <c r="X996" i="27"/>
  <c r="CA996" i="27" s="1"/>
  <c r="AC994" i="27"/>
  <c r="AA993" i="27"/>
  <c r="X992" i="27"/>
  <c r="CA992" i="27" s="1"/>
  <c r="AC990" i="27"/>
  <c r="AA989" i="27"/>
  <c r="Y988" i="27"/>
  <c r="AD986" i="27"/>
  <c r="AB985" i="27"/>
  <c r="Z984" i="27"/>
  <c r="AD982" i="27"/>
  <c r="AB981" i="27"/>
  <c r="Z980" i="27"/>
  <c r="X979" i="27"/>
  <c r="CA979" i="27" s="1"/>
  <c r="AC977" i="27"/>
  <c r="AA976" i="27"/>
  <c r="Y975" i="27"/>
  <c r="AC973" i="27"/>
  <c r="AA972" i="27"/>
  <c r="Y971" i="27"/>
  <c r="AD969" i="27"/>
  <c r="AB968" i="27"/>
  <c r="Z967" i="27"/>
  <c r="X966" i="27"/>
  <c r="CA966" i="27" s="1"/>
  <c r="AB964" i="27"/>
  <c r="Z963" i="27"/>
  <c r="X962" i="27"/>
  <c r="CA962" i="27" s="1"/>
  <c r="AC960" i="27"/>
  <c r="AA959" i="27"/>
  <c r="Y958" i="27"/>
  <c r="AD956" i="27"/>
  <c r="AA955" i="27"/>
  <c r="Y954" i="27"/>
  <c r="AE952" i="27"/>
  <c r="AD951" i="27"/>
  <c r="AC950" i="27"/>
  <c r="AB949" i="27"/>
  <c r="AA948" i="27"/>
  <c r="Y947" i="27"/>
  <c r="X946" i="27"/>
  <c r="CA946" i="27" s="1"/>
  <c r="AE944" i="27"/>
  <c r="AD943" i="27"/>
  <c r="AC942" i="27"/>
  <c r="AB941" i="27"/>
  <c r="AA940" i="27"/>
  <c r="Y939" i="27"/>
  <c r="X938" i="27"/>
  <c r="CA938" i="27" s="1"/>
  <c r="AE936" i="27"/>
  <c r="AD935" i="27"/>
  <c r="AC934" i="27"/>
  <c r="AB933" i="27"/>
  <c r="AA932" i="27"/>
  <c r="Y931" i="27"/>
  <c r="X930" i="27"/>
  <c r="CA930" i="27" s="1"/>
  <c r="AE928" i="27"/>
  <c r="AD927" i="27"/>
  <c r="AC926" i="27"/>
  <c r="AB925" i="27"/>
  <c r="AA924" i="27"/>
  <c r="Y923" i="27"/>
  <c r="X922" i="27"/>
  <c r="CA922" i="27" s="1"/>
  <c r="AE920" i="27"/>
  <c r="AD919" i="27"/>
  <c r="AC918" i="27"/>
  <c r="AB917" i="27"/>
  <c r="AA916" i="27"/>
  <c r="Y915" i="27"/>
  <c r="X914" i="27"/>
  <c r="CA914" i="27" s="1"/>
  <c r="AE912" i="27"/>
  <c r="AD911" i="27"/>
  <c r="AC910" i="27"/>
  <c r="AB909" i="27"/>
  <c r="AA908" i="27"/>
  <c r="Y907" i="27"/>
  <c r="X906" i="27"/>
  <c r="CA906" i="27" s="1"/>
  <c r="AE904" i="27"/>
  <c r="AD903" i="27"/>
  <c r="AC902" i="27"/>
  <c r="AB901" i="27"/>
  <c r="AA900" i="27"/>
  <c r="Y899" i="27"/>
  <c r="X898" i="27"/>
  <c r="CA898" i="27" s="1"/>
  <c r="AE896" i="27"/>
  <c r="AD895" i="27"/>
  <c r="AC894" i="27"/>
  <c r="AB893" i="27"/>
  <c r="AA892" i="27"/>
  <c r="Y891" i="27"/>
  <c r="X890" i="27"/>
  <c r="CA890" i="27" s="1"/>
  <c r="AE888" i="27"/>
  <c r="AD887" i="27"/>
  <c r="AC886" i="27"/>
  <c r="AB885" i="27"/>
  <c r="AA884" i="27"/>
  <c r="Y883" i="27"/>
  <c r="X882" i="27"/>
  <c r="CA882" i="27" s="1"/>
  <c r="AE880" i="27"/>
  <c r="AD879" i="27"/>
  <c r="AC878" i="27"/>
  <c r="AB877" i="27"/>
  <c r="AA876" i="27"/>
  <c r="Y875" i="27"/>
  <c r="X874" i="27"/>
  <c r="CA874" i="27" s="1"/>
  <c r="AE872" i="27"/>
  <c r="AD871" i="27"/>
  <c r="AC870" i="27"/>
  <c r="AB869" i="27"/>
  <c r="AA868" i="27"/>
  <c r="Y867" i="27"/>
  <c r="X866" i="27"/>
  <c r="CA866" i="27" s="1"/>
  <c r="AE864" i="27"/>
  <c r="AD863" i="27"/>
  <c r="AC862" i="27"/>
  <c r="AB861" i="27"/>
  <c r="AA860" i="27"/>
  <c r="Y859" i="27"/>
  <c r="X858" i="27"/>
  <c r="CA858" i="27" s="1"/>
  <c r="X857" i="27"/>
  <c r="CA857" i="27" s="1"/>
  <c r="X856" i="27"/>
  <c r="CA856" i="27" s="1"/>
  <c r="X855" i="27"/>
  <c r="CA855" i="27" s="1"/>
  <c r="X854" i="27"/>
  <c r="CA854" i="27" s="1"/>
  <c r="X853" i="27"/>
  <c r="CA853" i="27" s="1"/>
  <c r="X852" i="27"/>
  <c r="CA852" i="27" s="1"/>
  <c r="X851" i="27"/>
  <c r="CA851" i="27" s="1"/>
  <c r="X850" i="27"/>
  <c r="CA850" i="27" s="1"/>
  <c r="X849" i="27"/>
  <c r="CA849" i="27" s="1"/>
  <c r="X848" i="27"/>
  <c r="CA848" i="27" s="1"/>
  <c r="X847" i="27"/>
  <c r="CA847" i="27" s="1"/>
  <c r="X846" i="27"/>
  <c r="CA846" i="27" s="1"/>
  <c r="X845" i="27"/>
  <c r="CA845" i="27" s="1"/>
  <c r="X844" i="27"/>
  <c r="CA844" i="27" s="1"/>
  <c r="X843" i="27"/>
  <c r="CA843" i="27" s="1"/>
  <c r="X842" i="27"/>
  <c r="CA842" i="27" s="1"/>
  <c r="X841" i="27"/>
  <c r="CA841" i="27" s="1"/>
  <c r="X840" i="27"/>
  <c r="CA840" i="27" s="1"/>
  <c r="X839" i="27"/>
  <c r="CA839" i="27" s="1"/>
  <c r="X838" i="27"/>
  <c r="CA838" i="27" s="1"/>
  <c r="X837" i="27"/>
  <c r="CA837" i="27" s="1"/>
  <c r="X836" i="27"/>
  <c r="CA836" i="27" s="1"/>
  <c r="X835" i="27"/>
  <c r="CA835" i="27" s="1"/>
  <c r="X834" i="27"/>
  <c r="CA834" i="27" s="1"/>
  <c r="X833" i="27"/>
  <c r="CA833" i="27" s="1"/>
  <c r="X832" i="27"/>
  <c r="CA832" i="27" s="1"/>
  <c r="X831" i="27"/>
  <c r="CA831" i="27" s="1"/>
  <c r="X830" i="27"/>
  <c r="CA830" i="27" s="1"/>
  <c r="X829" i="27"/>
  <c r="CA829" i="27" s="1"/>
  <c r="X828" i="27"/>
  <c r="CA828" i="27" s="1"/>
  <c r="X827" i="27"/>
  <c r="CA827" i="27" s="1"/>
  <c r="X826" i="27"/>
  <c r="CA826" i="27" s="1"/>
  <c r="X825" i="27"/>
  <c r="CA825" i="27" s="1"/>
  <c r="X824" i="27"/>
  <c r="CA824" i="27" s="1"/>
  <c r="X823" i="27"/>
  <c r="CA823" i="27" s="1"/>
  <c r="X822" i="27"/>
  <c r="CA822" i="27" s="1"/>
  <c r="X821" i="27"/>
  <c r="CA821" i="27" s="1"/>
  <c r="X820" i="27"/>
  <c r="CA820" i="27" s="1"/>
  <c r="X819" i="27"/>
  <c r="CA819" i="27" s="1"/>
  <c r="X818" i="27"/>
  <c r="CA818" i="27" s="1"/>
  <c r="X817" i="27"/>
  <c r="CA817" i="27" s="1"/>
  <c r="X816" i="27"/>
  <c r="CA816" i="27" s="1"/>
  <c r="X815" i="27"/>
  <c r="CA815" i="27" s="1"/>
  <c r="X814" i="27"/>
  <c r="CA814" i="27" s="1"/>
  <c r="X813" i="27"/>
  <c r="CA813" i="27" s="1"/>
  <c r="X812" i="27"/>
  <c r="CA812" i="27" s="1"/>
  <c r="X811" i="27"/>
  <c r="CA811" i="27" s="1"/>
  <c r="X810" i="27"/>
  <c r="CA810" i="27" s="1"/>
  <c r="X809" i="27"/>
  <c r="CA809" i="27" s="1"/>
  <c r="X808" i="27"/>
  <c r="CA808" i="27" s="1"/>
  <c r="X807" i="27"/>
  <c r="CA807" i="27" s="1"/>
  <c r="X806" i="27"/>
  <c r="CA806" i="27" s="1"/>
  <c r="X805" i="27"/>
  <c r="CA805" i="27" s="1"/>
  <c r="X804" i="27"/>
  <c r="CA804" i="27" s="1"/>
  <c r="X803" i="27"/>
  <c r="CA803" i="27" s="1"/>
  <c r="X802" i="27"/>
  <c r="CA802" i="27" s="1"/>
  <c r="X801" i="27"/>
  <c r="CA801" i="27" s="1"/>
  <c r="X800" i="27"/>
  <c r="CA800" i="27" s="1"/>
  <c r="X799" i="27"/>
  <c r="CA799" i="27" s="1"/>
  <c r="X798" i="27"/>
  <c r="CA798" i="27" s="1"/>
  <c r="X797" i="27"/>
  <c r="CA797" i="27" s="1"/>
  <c r="X796" i="27"/>
  <c r="CA796" i="27" s="1"/>
  <c r="X795" i="27"/>
  <c r="CA795" i="27" s="1"/>
  <c r="X794" i="27"/>
  <c r="CA794" i="27" s="1"/>
  <c r="X793" i="27"/>
  <c r="CA793" i="27" s="1"/>
  <c r="X792" i="27"/>
  <c r="CA792" i="27" s="1"/>
  <c r="X791" i="27"/>
  <c r="CA791" i="27" s="1"/>
  <c r="X790" i="27"/>
  <c r="CA790" i="27" s="1"/>
  <c r="X789" i="27"/>
  <c r="CA789" i="27" s="1"/>
  <c r="X788" i="27"/>
  <c r="CA788" i="27" s="1"/>
  <c r="X787" i="27"/>
  <c r="CA787" i="27" s="1"/>
  <c r="X786" i="27"/>
  <c r="CA786" i="27" s="1"/>
  <c r="X785" i="27"/>
  <c r="CA785" i="27" s="1"/>
  <c r="X784" i="27"/>
  <c r="CA784" i="27" s="1"/>
  <c r="X783" i="27"/>
  <c r="CA783" i="27" s="1"/>
  <c r="X782" i="27"/>
  <c r="CA782" i="27" s="1"/>
  <c r="X781" i="27"/>
  <c r="CA781" i="27" s="1"/>
  <c r="X780" i="27"/>
  <c r="CA780" i="27" s="1"/>
  <c r="X779" i="27"/>
  <c r="CA779" i="27" s="1"/>
  <c r="X778" i="27"/>
  <c r="CA778" i="27" s="1"/>
  <c r="X777" i="27"/>
  <c r="CA777" i="27" s="1"/>
  <c r="X776" i="27"/>
  <c r="CA776" i="27" s="1"/>
  <c r="X775" i="27"/>
  <c r="CA775" i="27" s="1"/>
  <c r="X774" i="27"/>
  <c r="CA774" i="27" s="1"/>
  <c r="X773" i="27"/>
  <c r="CA773" i="27" s="1"/>
  <c r="X772" i="27"/>
  <c r="CA772" i="27" s="1"/>
  <c r="X771" i="27"/>
  <c r="CA771" i="27" s="1"/>
  <c r="X770" i="27"/>
  <c r="CA770" i="27" s="1"/>
  <c r="X769" i="27"/>
  <c r="CA769" i="27" s="1"/>
  <c r="X768" i="27"/>
  <c r="CA768" i="27" s="1"/>
  <c r="X767" i="27"/>
  <c r="CA767" i="27" s="1"/>
  <c r="X766" i="27"/>
  <c r="CA766" i="27" s="1"/>
  <c r="X765" i="27"/>
  <c r="CA765" i="27" s="1"/>
  <c r="X764" i="27"/>
  <c r="CA764" i="27" s="1"/>
  <c r="X763" i="27"/>
  <c r="CA763" i="27" s="1"/>
  <c r="X762" i="27"/>
  <c r="CA762" i="27" s="1"/>
  <c r="X761" i="27"/>
  <c r="CA761" i="27" s="1"/>
  <c r="X760" i="27"/>
  <c r="CA760" i="27" s="1"/>
  <c r="X759" i="27"/>
  <c r="CA759" i="27" s="1"/>
  <c r="X758" i="27"/>
  <c r="CA758" i="27" s="1"/>
  <c r="X757" i="27"/>
  <c r="CA757" i="27" s="1"/>
  <c r="X756" i="27"/>
  <c r="CA756" i="27" s="1"/>
  <c r="X755" i="27"/>
  <c r="CA755" i="27" s="1"/>
  <c r="X754" i="27"/>
  <c r="CA754" i="27" s="1"/>
  <c r="X753" i="27"/>
  <c r="CA753" i="27" s="1"/>
  <c r="X752" i="27"/>
  <c r="CA752" i="27" s="1"/>
  <c r="X751" i="27"/>
  <c r="CA751" i="27" s="1"/>
  <c r="X750" i="27"/>
  <c r="CA750" i="27" s="1"/>
  <c r="X749" i="27"/>
  <c r="CA749" i="27" s="1"/>
  <c r="X748" i="27"/>
  <c r="CA748" i="27" s="1"/>
  <c r="X747" i="27"/>
  <c r="CA747" i="27" s="1"/>
  <c r="X746" i="27"/>
  <c r="CA746" i="27" s="1"/>
  <c r="X745" i="27"/>
  <c r="CA745" i="27" s="1"/>
  <c r="X744" i="27"/>
  <c r="CA744" i="27" s="1"/>
  <c r="X743" i="27"/>
  <c r="CA743" i="27" s="1"/>
  <c r="X742" i="27"/>
  <c r="CA742" i="27" s="1"/>
  <c r="X741" i="27"/>
  <c r="CA741" i="27" s="1"/>
  <c r="X740" i="27"/>
  <c r="CA740" i="27" s="1"/>
  <c r="X739" i="27"/>
  <c r="CA739" i="27" s="1"/>
  <c r="X738" i="27"/>
  <c r="CA738" i="27" s="1"/>
  <c r="X737" i="27"/>
  <c r="CA737" i="27" s="1"/>
  <c r="X736" i="27"/>
  <c r="CA736" i="27" s="1"/>
  <c r="X735" i="27"/>
  <c r="CA735" i="27" s="1"/>
  <c r="X734" i="27"/>
  <c r="CA734" i="27" s="1"/>
  <c r="X733" i="27"/>
  <c r="CA733" i="27" s="1"/>
  <c r="X732" i="27"/>
  <c r="CA732" i="27" s="1"/>
  <c r="X731" i="27"/>
  <c r="CA731" i="27" s="1"/>
  <c r="X730" i="27"/>
  <c r="CA730" i="27" s="1"/>
  <c r="X729" i="27"/>
  <c r="CA729" i="27" s="1"/>
  <c r="X728" i="27"/>
  <c r="CA728" i="27" s="1"/>
  <c r="X727" i="27"/>
  <c r="CA727" i="27" s="1"/>
  <c r="X726" i="27"/>
  <c r="CA726" i="27" s="1"/>
  <c r="X725" i="27"/>
  <c r="CA725" i="27" s="1"/>
  <c r="X724" i="27"/>
  <c r="CA724" i="27" s="1"/>
  <c r="X723" i="27"/>
  <c r="CA723" i="27" s="1"/>
  <c r="X722" i="27"/>
  <c r="CA722" i="27" s="1"/>
  <c r="X721" i="27"/>
  <c r="CA721" i="27" s="1"/>
  <c r="X720" i="27"/>
  <c r="CA720" i="27" s="1"/>
  <c r="X719" i="27"/>
  <c r="CA719" i="27" s="1"/>
  <c r="X718" i="27"/>
  <c r="CA718" i="27" s="1"/>
  <c r="X717" i="27"/>
  <c r="CA717" i="27" s="1"/>
  <c r="X716" i="27"/>
  <c r="CA716" i="27" s="1"/>
  <c r="X715" i="27"/>
  <c r="CA715" i="27" s="1"/>
  <c r="X714" i="27"/>
  <c r="CA714" i="27" s="1"/>
  <c r="X713" i="27"/>
  <c r="CA713" i="27" s="1"/>
  <c r="X712" i="27"/>
  <c r="CA712" i="27" s="1"/>
  <c r="X711" i="27"/>
  <c r="CA711" i="27" s="1"/>
  <c r="X710" i="27"/>
  <c r="CA710" i="27" s="1"/>
  <c r="X709" i="27"/>
  <c r="CA709" i="27" s="1"/>
  <c r="X708" i="27"/>
  <c r="CA708" i="27" s="1"/>
  <c r="X707" i="27"/>
  <c r="CA707" i="27" s="1"/>
  <c r="X706" i="27"/>
  <c r="CA706" i="27" s="1"/>
  <c r="X705" i="27"/>
  <c r="CA705" i="27" s="1"/>
  <c r="X704" i="27"/>
  <c r="CA704" i="27" s="1"/>
  <c r="X703" i="27"/>
  <c r="CA703" i="27" s="1"/>
  <c r="X702" i="27"/>
  <c r="CA702" i="27" s="1"/>
  <c r="X701" i="27"/>
  <c r="CA701" i="27" s="1"/>
  <c r="X700" i="27"/>
  <c r="CA700" i="27" s="1"/>
  <c r="X699" i="27"/>
  <c r="CA699" i="27" s="1"/>
  <c r="X698" i="27"/>
  <c r="CA698" i="27" s="1"/>
  <c r="X697" i="27"/>
  <c r="CA697" i="27" s="1"/>
  <c r="X696" i="27"/>
  <c r="CA696" i="27" s="1"/>
  <c r="X695" i="27"/>
  <c r="CA695" i="27" s="1"/>
  <c r="X694" i="27"/>
  <c r="CA694" i="27" s="1"/>
  <c r="X693" i="27"/>
  <c r="CA693" i="27" s="1"/>
  <c r="X692" i="27"/>
  <c r="CA692" i="27" s="1"/>
  <c r="X691" i="27"/>
  <c r="CA691" i="27" s="1"/>
  <c r="X690" i="27"/>
  <c r="CA690" i="27" s="1"/>
  <c r="X689" i="27"/>
  <c r="CA689" i="27" s="1"/>
  <c r="X688" i="27"/>
  <c r="CA688" i="27" s="1"/>
  <c r="X687" i="27"/>
  <c r="CA687" i="27" s="1"/>
  <c r="X686" i="27"/>
  <c r="CA686" i="27" s="1"/>
  <c r="X685" i="27"/>
  <c r="CA685" i="27" s="1"/>
  <c r="X684" i="27"/>
  <c r="CA684" i="27" s="1"/>
  <c r="X683" i="27"/>
  <c r="CA683" i="27" s="1"/>
  <c r="X682" i="27"/>
  <c r="CA682" i="27" s="1"/>
  <c r="X681" i="27"/>
  <c r="CA681" i="27" s="1"/>
  <c r="X680" i="27"/>
  <c r="CA680" i="27" s="1"/>
  <c r="X679" i="27"/>
  <c r="CA679" i="27" s="1"/>
  <c r="X678" i="27"/>
  <c r="CA678" i="27" s="1"/>
  <c r="X677" i="27"/>
  <c r="CA677" i="27" s="1"/>
  <c r="X676" i="27"/>
  <c r="CA676" i="27" s="1"/>
  <c r="X675" i="27"/>
  <c r="CA675" i="27" s="1"/>
  <c r="X674" i="27"/>
  <c r="CA674" i="27" s="1"/>
  <c r="X673" i="27"/>
  <c r="CA673" i="27" s="1"/>
  <c r="X672" i="27"/>
  <c r="CA672" i="27" s="1"/>
  <c r="X671" i="27"/>
  <c r="CA671" i="27" s="1"/>
  <c r="X670" i="27"/>
  <c r="CA670" i="27" s="1"/>
  <c r="X669" i="27"/>
  <c r="CA669" i="27" s="1"/>
  <c r="X668" i="27"/>
  <c r="CA668" i="27" s="1"/>
  <c r="X667" i="27"/>
  <c r="CA667" i="27" s="1"/>
  <c r="X666" i="27"/>
  <c r="CA666" i="27" s="1"/>
  <c r="AB1037" i="27"/>
  <c r="Y1036" i="27"/>
  <c r="AC1034" i="27"/>
  <c r="Y1033" i="27"/>
  <c r="AC1031" i="27"/>
  <c r="Z1030" i="27"/>
  <c r="AD1028" i="27"/>
  <c r="Y1027" i="27"/>
  <c r="AC1025" i="27"/>
  <c r="Z1024" i="27"/>
  <c r="AC1022" i="27"/>
  <c r="Z1021" i="27"/>
  <c r="AD1019" i="27"/>
  <c r="Z1018" i="27"/>
  <c r="AC1016" i="27"/>
  <c r="Z1015" i="27"/>
  <c r="AC1013" i="27"/>
  <c r="Z1012" i="27"/>
  <c r="AD1010" i="27"/>
  <c r="AA1009" i="27"/>
  <c r="AD1007" i="27"/>
  <c r="Z1006" i="27"/>
  <c r="AD1004" i="27"/>
  <c r="Z1003" i="27"/>
  <c r="AD1001" i="27"/>
  <c r="AA1000" i="27"/>
  <c r="AD998" i="27"/>
  <c r="AA997" i="27"/>
  <c r="AD995" i="27"/>
  <c r="Z994" i="27"/>
  <c r="AD992" i="27"/>
  <c r="AA991" i="27"/>
  <c r="X990" i="27"/>
  <c r="CA990" i="27" s="1"/>
  <c r="AA988" i="27"/>
  <c r="X987" i="27"/>
  <c r="CA987" i="27" s="1"/>
  <c r="AA985" i="27"/>
  <c r="AD983" i="27"/>
  <c r="AA982" i="27"/>
  <c r="X981" i="27"/>
  <c r="CA981" i="27" s="1"/>
  <c r="AA979" i="27"/>
  <c r="X978" i="27"/>
  <c r="CA978" i="27" s="1"/>
  <c r="AB976" i="27"/>
  <c r="AD974" i="27"/>
  <c r="AA973" i="27"/>
  <c r="X972" i="27"/>
  <c r="CA972" i="27" s="1"/>
  <c r="AB970" i="27"/>
  <c r="X969" i="27"/>
  <c r="CA969" i="27" s="1"/>
  <c r="AB967" i="27"/>
  <c r="Y966" i="27"/>
  <c r="AA964" i="27"/>
  <c r="X963" i="27"/>
  <c r="CA963" i="27" s="1"/>
  <c r="AB961" i="27"/>
  <c r="X960" i="27"/>
  <c r="CA960" i="27" s="1"/>
  <c r="AB958" i="27"/>
  <c r="Y957" i="27"/>
  <c r="AC955" i="27"/>
  <c r="X954" i="27"/>
  <c r="CA954" i="27" s="1"/>
  <c r="AC952" i="27"/>
  <c r="AA951" i="27"/>
  <c r="X950" i="27"/>
  <c r="CA950" i="27" s="1"/>
  <c r="AD948" i="27"/>
  <c r="AB947" i="27"/>
  <c r="Y946" i="27"/>
  <c r="AD944" i="27"/>
  <c r="AB943" i="27"/>
  <c r="Y942" i="27"/>
  <c r="AE940" i="27"/>
  <c r="AC939" i="27"/>
  <c r="AA938" i="27"/>
  <c r="X937" i="27"/>
  <c r="CA937" i="27" s="1"/>
  <c r="AC935" i="27"/>
  <c r="AA934" i="27"/>
  <c r="X933" i="27"/>
  <c r="CA933" i="27" s="1"/>
  <c r="AD931" i="27"/>
  <c r="AB930" i="27"/>
  <c r="Y929" i="27"/>
  <c r="AE927" i="27"/>
  <c r="AB926" i="27"/>
  <c r="Y925" i="27"/>
  <c r="AE923" i="27"/>
  <c r="AC922" i="27"/>
  <c r="AA921" i="27"/>
  <c r="X920" i="27"/>
  <c r="CA920" i="27" s="1"/>
  <c r="AD918" i="27"/>
  <c r="AA917" i="27"/>
  <c r="X916" i="27"/>
  <c r="CA916" i="27" s="1"/>
  <c r="AD914" i="27"/>
  <c r="AB913" i="27"/>
  <c r="Y912" i="27"/>
  <c r="AE910" i="27"/>
  <c r="AC909" i="27"/>
  <c r="Y908" i="27"/>
  <c r="AE906" i="27"/>
  <c r="AC905" i="27"/>
  <c r="AA904" i="27"/>
  <c r="X903" i="27"/>
  <c r="CA903" i="27" s="1"/>
  <c r="AD901" i="27"/>
  <c r="AB900" i="27"/>
  <c r="X899" i="27"/>
  <c r="CA899" i="27" s="1"/>
  <c r="AD897" i="27"/>
  <c r="AB896" i="27"/>
  <c r="Y895" i="27"/>
  <c r="AE893" i="27"/>
  <c r="AC892" i="27"/>
  <c r="AA891" i="27"/>
  <c r="AE889" i="27"/>
  <c r="AC888" i="27"/>
  <c r="AA887" i="27"/>
  <c r="X886" i="27"/>
  <c r="CA886" i="27" s="1"/>
  <c r="AD884" i="27"/>
  <c r="AB883" i="27"/>
  <c r="Y882" i="27"/>
  <c r="AD880" i="27"/>
  <c r="AB879" i="27"/>
  <c r="Y878" i="27"/>
  <c r="AE876" i="27"/>
  <c r="AC875" i="27"/>
  <c r="AA874" i="27"/>
  <c r="X873" i="27"/>
  <c r="CA873" i="27" s="1"/>
  <c r="AC871" i="27"/>
  <c r="AA870" i="27"/>
  <c r="X869" i="27"/>
  <c r="CA869" i="27" s="1"/>
  <c r="AD867" i="27"/>
  <c r="AB866" i="27"/>
  <c r="Y865" i="27"/>
  <c r="AE863" i="27"/>
  <c r="AB862" i="27"/>
  <c r="Y861" i="27"/>
  <c r="AE859" i="27"/>
  <c r="AC858" i="27"/>
  <c r="AA857" i="27"/>
  <c r="Z856" i="27"/>
  <c r="Y855" i="27"/>
  <c r="AE853" i="27"/>
  <c r="AD852" i="27"/>
  <c r="AC851" i="27"/>
  <c r="AB850" i="27"/>
  <c r="AA849" i="27"/>
  <c r="Z848" i="27"/>
  <c r="Y847" i="27"/>
  <c r="AE845" i="27"/>
  <c r="AD844" i="27"/>
  <c r="AC843" i="27"/>
  <c r="AB842" i="27"/>
  <c r="AA841" i="27"/>
  <c r="Z840" i="27"/>
  <c r="Y839" i="27"/>
  <c r="AE837" i="27"/>
  <c r="AD836" i="27"/>
  <c r="AC835" i="27"/>
  <c r="AB834" i="27"/>
  <c r="AA833" i="27"/>
  <c r="Z832" i="27"/>
  <c r="Y831" i="27"/>
  <c r="AE829" i="27"/>
  <c r="AD828" i="27"/>
  <c r="AC827" i="27"/>
  <c r="AB826" i="27"/>
  <c r="AA825" i="27"/>
  <c r="Z824" i="27"/>
  <c r="Y823" i="27"/>
  <c r="AE821" i="27"/>
  <c r="AD820" i="27"/>
  <c r="AC819" i="27"/>
  <c r="AB818" i="27"/>
  <c r="AA817" i="27"/>
  <c r="Z816" i="27"/>
  <c r="Y815" i="27"/>
  <c r="AE813" i="27"/>
  <c r="AD812" i="27"/>
  <c r="AC811" i="27"/>
  <c r="AB810" i="27"/>
  <c r="AA809" i="27"/>
  <c r="Z808" i="27"/>
  <c r="Y807" i="27"/>
  <c r="AE805" i="27"/>
  <c r="AD804" i="27"/>
  <c r="AC803" i="27"/>
  <c r="AB802" i="27"/>
  <c r="AA801" i="27"/>
  <c r="Z800" i="27"/>
  <c r="Y799" i="27"/>
  <c r="AE797" i="27"/>
  <c r="AD796" i="27"/>
  <c r="AC795" i="27"/>
  <c r="AB794" i="27"/>
  <c r="AA793" i="27"/>
  <c r="Z792" i="27"/>
  <c r="Y791" i="27"/>
  <c r="AE789" i="27"/>
  <c r="AD788" i="27"/>
  <c r="AC787" i="27"/>
  <c r="AB786" i="27"/>
  <c r="AA785" i="27"/>
  <c r="Z784" i="27"/>
  <c r="Y783" i="27"/>
  <c r="AE781" i="27"/>
  <c r="AD780" i="27"/>
  <c r="AC779" i="27"/>
  <c r="AB778" i="27"/>
  <c r="AA777" i="27"/>
  <c r="Z776" i="27"/>
  <c r="Y775" i="27"/>
  <c r="AE773" i="27"/>
  <c r="AD772" i="27"/>
  <c r="AC771" i="27"/>
  <c r="AB770" i="27"/>
  <c r="AA769" i="27"/>
  <c r="Z768" i="27"/>
  <c r="Y767" i="27"/>
  <c r="AE765" i="27"/>
  <c r="AD764" i="27"/>
  <c r="AC763" i="27"/>
  <c r="AB762" i="27"/>
  <c r="AA761" i="27"/>
  <c r="Z760" i="27"/>
  <c r="Y759" i="27"/>
  <c r="AE757" i="27"/>
  <c r="AD756" i="27"/>
  <c r="AC755" i="27"/>
  <c r="AB754" i="27"/>
  <c r="AA753" i="27"/>
  <c r="Z752" i="27"/>
  <c r="Y751" i="27"/>
  <c r="AE749" i="27"/>
  <c r="AD748" i="27"/>
  <c r="AC747" i="27"/>
  <c r="AB746" i="27"/>
  <c r="AA745" i="27"/>
  <c r="Z744" i="27"/>
  <c r="Y743" i="27"/>
  <c r="AE741" i="27"/>
  <c r="AD740" i="27"/>
  <c r="AC739" i="27"/>
  <c r="AB738" i="27"/>
  <c r="AA737" i="27"/>
  <c r="Z736" i="27"/>
  <c r="Y735" i="27"/>
  <c r="AE733" i="27"/>
  <c r="AD732" i="27"/>
  <c r="AC731" i="27"/>
  <c r="AB730" i="27"/>
  <c r="AA729" i="27"/>
  <c r="Z728" i="27"/>
  <c r="Y727" i="27"/>
  <c r="AE725" i="27"/>
  <c r="AD724" i="27"/>
  <c r="AC723" i="27"/>
  <c r="AB722" i="27"/>
  <c r="AA721" i="27"/>
  <c r="Z720" i="27"/>
  <c r="Y719" i="27"/>
  <c r="AE717" i="27"/>
  <c r="AD716" i="27"/>
  <c r="AC715" i="27"/>
  <c r="AB714" i="27"/>
  <c r="AA713" i="27"/>
  <c r="Z712" i="27"/>
  <c r="Y711" i="27"/>
  <c r="AE709" i="27"/>
  <c r="AD708" i="27"/>
  <c r="AC707" i="27"/>
  <c r="AB706" i="27"/>
  <c r="AA705" i="27"/>
  <c r="Z704" i="27"/>
  <c r="Y703" i="27"/>
  <c r="AE701" i="27"/>
  <c r="AD700" i="27"/>
  <c r="AC699" i="27"/>
  <c r="AB698" i="27"/>
  <c r="AA697" i="27"/>
  <c r="Z696" i="27"/>
  <c r="Y695" i="27"/>
  <c r="AE693" i="27"/>
  <c r="AD692" i="27"/>
  <c r="AC691" i="27"/>
  <c r="AB690" i="27"/>
  <c r="AA689" i="27"/>
  <c r="Z688" i="27"/>
  <c r="Y687" i="27"/>
  <c r="AE685" i="27"/>
  <c r="AD684" i="27"/>
  <c r="AC683" i="27"/>
  <c r="AB682" i="27"/>
  <c r="AA681" i="27"/>
  <c r="Z680" i="27"/>
  <c r="Y679" i="27"/>
  <c r="AE677" i="27"/>
  <c r="AD676" i="27"/>
  <c r="AC675" i="27"/>
  <c r="AB674" i="27"/>
  <c r="AA673" i="27"/>
  <c r="Z672" i="27"/>
  <c r="Y671" i="27"/>
  <c r="AE669" i="27"/>
  <c r="AD668" i="27"/>
  <c r="AC667" i="27"/>
  <c r="AB666" i="27"/>
  <c r="AA665" i="27"/>
  <c r="AA664" i="27"/>
  <c r="AA663" i="27"/>
  <c r="AA662" i="27"/>
  <c r="AA661" i="27"/>
  <c r="AA660" i="27"/>
  <c r="AA659" i="27"/>
  <c r="AA658" i="27"/>
  <c r="AA657" i="27"/>
  <c r="AA656" i="27"/>
  <c r="AA655" i="27"/>
  <c r="AA654" i="27"/>
  <c r="AA653" i="27"/>
  <c r="AA652" i="27"/>
  <c r="AA651" i="27"/>
  <c r="AA650" i="27"/>
  <c r="AA649" i="27"/>
  <c r="AA648" i="27"/>
  <c r="AA647" i="27"/>
  <c r="AA646" i="27"/>
  <c r="AA645" i="27"/>
  <c r="AA644" i="27"/>
  <c r="AA643" i="27"/>
  <c r="AA642" i="27"/>
  <c r="AA641" i="27"/>
  <c r="AA640" i="27"/>
  <c r="AA639" i="27"/>
  <c r="AA638" i="27"/>
  <c r="AA637" i="27"/>
  <c r="AA636" i="27"/>
  <c r="AA635" i="27"/>
  <c r="AA634" i="27"/>
  <c r="AA633" i="27"/>
  <c r="AA632" i="27"/>
  <c r="AA631" i="27"/>
  <c r="AA630" i="27"/>
  <c r="AA629" i="27"/>
  <c r="AA628" i="27"/>
  <c r="AA627" i="27"/>
  <c r="AA626" i="27"/>
  <c r="AA625" i="27"/>
  <c r="AA624" i="27"/>
  <c r="AA623" i="27"/>
  <c r="AA622" i="27"/>
  <c r="AA621" i="27"/>
  <c r="AA620" i="27"/>
  <c r="AA619" i="27"/>
  <c r="AA618" i="27"/>
  <c r="AA617" i="27"/>
  <c r="AA616" i="27"/>
  <c r="AA615" i="27"/>
  <c r="AA614" i="27"/>
  <c r="AA613" i="27"/>
  <c r="AA612" i="27"/>
  <c r="AA611" i="27"/>
  <c r="AA610" i="27"/>
  <c r="AA609" i="27"/>
  <c r="AA608" i="27"/>
  <c r="AA607" i="27"/>
  <c r="AA606" i="27"/>
  <c r="AA605" i="27"/>
  <c r="AA604" i="27"/>
  <c r="AA603" i="27"/>
  <c r="AA602" i="27"/>
  <c r="AA601" i="27"/>
  <c r="AA600" i="27"/>
  <c r="AA599" i="27"/>
  <c r="AA598" i="27"/>
  <c r="AA597" i="27"/>
  <c r="AA596" i="27"/>
  <c r="AA595" i="27"/>
  <c r="AA594" i="27"/>
  <c r="AA593" i="27"/>
  <c r="AA592" i="27"/>
  <c r="AA585" i="27"/>
  <c r="AA584" i="27"/>
  <c r="AA583" i="27"/>
  <c r="AA582" i="27"/>
  <c r="AA581" i="27"/>
  <c r="AA580" i="27"/>
  <c r="AA579" i="27"/>
  <c r="AA578" i="27"/>
  <c r="AA577" i="27"/>
  <c r="AA576" i="27"/>
  <c r="AA575" i="27"/>
  <c r="AA574" i="27"/>
  <c r="AA573" i="27"/>
  <c r="AA572" i="27"/>
  <c r="AA571" i="27"/>
  <c r="AA570" i="27"/>
  <c r="AA569" i="27"/>
  <c r="AA568" i="27"/>
  <c r="AA567" i="27"/>
  <c r="AA566" i="27"/>
  <c r="AA565" i="27"/>
  <c r="AA564" i="27"/>
  <c r="AA563" i="27"/>
  <c r="AA562" i="27"/>
  <c r="AA561" i="27"/>
  <c r="AA560" i="27"/>
  <c r="AA559" i="27"/>
  <c r="AA558" i="27"/>
  <c r="AA557" i="27"/>
  <c r="AA556" i="27"/>
  <c r="AA555" i="27"/>
  <c r="AA554" i="27"/>
  <c r="AA553" i="27"/>
  <c r="AA552" i="27"/>
  <c r="AA551" i="27"/>
  <c r="AA550" i="27"/>
  <c r="AA549" i="27"/>
  <c r="AA548" i="27"/>
  <c r="AA547" i="27"/>
  <c r="AA546" i="27"/>
  <c r="AA545" i="27"/>
  <c r="AA544" i="27"/>
  <c r="AA543" i="27"/>
  <c r="AA542" i="27"/>
  <c r="AA541" i="27"/>
  <c r="AA540" i="27"/>
  <c r="AA539" i="27"/>
  <c r="AA538" i="27"/>
  <c r="AA537" i="27"/>
  <c r="AA536" i="27"/>
  <c r="AA535" i="27"/>
  <c r="AA534" i="27"/>
  <c r="AA533" i="27"/>
  <c r="AA532" i="27"/>
  <c r="AA531" i="27"/>
  <c r="AA530" i="27"/>
  <c r="AA529" i="27"/>
  <c r="AA528" i="27"/>
  <c r="AA527" i="27"/>
  <c r="AA526" i="27"/>
  <c r="AA525" i="27"/>
  <c r="AA524" i="27"/>
  <c r="AA523" i="27"/>
  <c r="AA522" i="27"/>
  <c r="AA521" i="27"/>
  <c r="AA520" i="27"/>
  <c r="AA519" i="27"/>
  <c r="AA518" i="27"/>
  <c r="AA517" i="27"/>
  <c r="AA516" i="27"/>
  <c r="AA515" i="27"/>
  <c r="AA514" i="27"/>
  <c r="AA513" i="27"/>
  <c r="AA512" i="27"/>
  <c r="AA511" i="27"/>
  <c r="AA510" i="27"/>
  <c r="AA509" i="27"/>
  <c r="AA508" i="27"/>
  <c r="AA507" i="27"/>
  <c r="AA506" i="27"/>
  <c r="AA505" i="27"/>
  <c r="AA504" i="27"/>
  <c r="AA503" i="27"/>
  <c r="AA502" i="27"/>
  <c r="AA501" i="27"/>
  <c r="AA500" i="27"/>
  <c r="AA499" i="27"/>
  <c r="AA498" i="27"/>
  <c r="AA497" i="27"/>
  <c r="AA496" i="27"/>
  <c r="AA495" i="27"/>
  <c r="AA494" i="27"/>
  <c r="AA493" i="27"/>
  <c r="AA492" i="27"/>
  <c r="AA491" i="27"/>
  <c r="AA490" i="27"/>
  <c r="AA489" i="27"/>
  <c r="AA488" i="27"/>
  <c r="AA487" i="27"/>
  <c r="AA486" i="27"/>
  <c r="AA485" i="27"/>
  <c r="AA484" i="27"/>
  <c r="AA483" i="27"/>
  <c r="AA482" i="27"/>
  <c r="AA481" i="27"/>
  <c r="AA480" i="27"/>
  <c r="AA479" i="27"/>
  <c r="AA478" i="27"/>
  <c r="AA477" i="27"/>
  <c r="AA476" i="27"/>
  <c r="AA475" i="27"/>
  <c r="AA474" i="27"/>
  <c r="AA473" i="27"/>
  <c r="AA472" i="27"/>
  <c r="AA471" i="27"/>
  <c r="AA470" i="27"/>
  <c r="AA469" i="27"/>
  <c r="AA468" i="27"/>
  <c r="AA467" i="27"/>
  <c r="AA466" i="27"/>
  <c r="AA465" i="27"/>
  <c r="AA464" i="27"/>
  <c r="AA463" i="27"/>
  <c r="AA462" i="27"/>
  <c r="AA461" i="27"/>
  <c r="AA460" i="27"/>
  <c r="AA459" i="27"/>
  <c r="AA458" i="27"/>
  <c r="AA457" i="27"/>
  <c r="AA456" i="27"/>
  <c r="AA455" i="27"/>
  <c r="AA454" i="27"/>
  <c r="AA453" i="27"/>
  <c r="AA452" i="27"/>
  <c r="AA451" i="27"/>
  <c r="AA450" i="27"/>
  <c r="AA449" i="27"/>
  <c r="AA448" i="27"/>
  <c r="AA447" i="27"/>
  <c r="AA446" i="27"/>
  <c r="AA445" i="27"/>
  <c r="AA444" i="27"/>
  <c r="AA443" i="27"/>
  <c r="AA442" i="27"/>
  <c r="AA441" i="27"/>
  <c r="AA440" i="27"/>
  <c r="AA439" i="27"/>
  <c r="AA438" i="27"/>
  <c r="AA437" i="27"/>
  <c r="AA436" i="27"/>
  <c r="AA435" i="27"/>
  <c r="AA434" i="27"/>
  <c r="AA433" i="27"/>
  <c r="AA432" i="27"/>
  <c r="AA431" i="27"/>
  <c r="AA430" i="27"/>
  <c r="AA429" i="27"/>
  <c r="AA428" i="27"/>
  <c r="AA427" i="27"/>
  <c r="AA426" i="27"/>
  <c r="AA425" i="27"/>
  <c r="AA424" i="27"/>
  <c r="AA423" i="27"/>
  <c r="AA422" i="27"/>
  <c r="AA421" i="27"/>
  <c r="AA420" i="27"/>
  <c r="AA419" i="27"/>
  <c r="AA418" i="27"/>
  <c r="AA417" i="27"/>
  <c r="AA416" i="27"/>
  <c r="AA415" i="27"/>
  <c r="AA414" i="27"/>
  <c r="AA413" i="27"/>
  <c r="AA412" i="27"/>
  <c r="AA411" i="27"/>
  <c r="AA410" i="27"/>
  <c r="AA409" i="27"/>
  <c r="AA408" i="27"/>
  <c r="AA407" i="27"/>
  <c r="AA406" i="27"/>
  <c r="AA405" i="27"/>
  <c r="AA404" i="27"/>
  <c r="AA403" i="27"/>
  <c r="AA402" i="27"/>
  <c r="AA401" i="27"/>
  <c r="AA400" i="27"/>
  <c r="AA399" i="27"/>
  <c r="AA398" i="27"/>
  <c r="AA397" i="27"/>
  <c r="AA396" i="27"/>
  <c r="AA395" i="27"/>
  <c r="AA394" i="27"/>
  <c r="AA393" i="27"/>
  <c r="AA392" i="27"/>
  <c r="AA391" i="27"/>
  <c r="AA390" i="27"/>
  <c r="AA389" i="27"/>
  <c r="AA388" i="27"/>
  <c r="AA387" i="27"/>
  <c r="AA386" i="27"/>
  <c r="AA385" i="27"/>
  <c r="AA384" i="27"/>
  <c r="AA383" i="27"/>
  <c r="AA382" i="27"/>
  <c r="AA381" i="27"/>
  <c r="AA380" i="27"/>
  <c r="AA379" i="27"/>
  <c r="AA378" i="27"/>
  <c r="AA377" i="27"/>
  <c r="AA376" i="27"/>
  <c r="AA375" i="27"/>
  <c r="AA374" i="27"/>
  <c r="AA373" i="27"/>
  <c r="AA372" i="27"/>
  <c r="AA371" i="27"/>
  <c r="AA370" i="27"/>
  <c r="AA369" i="27"/>
  <c r="AA368" i="27"/>
  <c r="AA367" i="27"/>
  <c r="AA366" i="27"/>
  <c r="AA365" i="27"/>
  <c r="AA364" i="27"/>
  <c r="AA363" i="27"/>
  <c r="AA362" i="27"/>
  <c r="AA361" i="27"/>
  <c r="AA360" i="27"/>
  <c r="AA359" i="27"/>
  <c r="AA358" i="27"/>
  <c r="AA357" i="27"/>
  <c r="AA356" i="27"/>
  <c r="AA355" i="27"/>
  <c r="AA354" i="27"/>
  <c r="AA353" i="27"/>
  <c r="AA352" i="27"/>
  <c r="AA351" i="27"/>
  <c r="AA350" i="27"/>
  <c r="AA349" i="27"/>
  <c r="AA348" i="27"/>
  <c r="AA347" i="27"/>
  <c r="AA346" i="27"/>
  <c r="AA345" i="27"/>
  <c r="AA344" i="27"/>
  <c r="AA343" i="27"/>
  <c r="AA342" i="27"/>
  <c r="AA341" i="27"/>
  <c r="AA340" i="27"/>
  <c r="AA339" i="27"/>
  <c r="AA338" i="27"/>
  <c r="AA337" i="27"/>
  <c r="AA336" i="27"/>
  <c r="AA335" i="27"/>
  <c r="AA334" i="27"/>
  <c r="AA333" i="27"/>
  <c r="AA332" i="27"/>
  <c r="AA331" i="27"/>
  <c r="AA330" i="27"/>
  <c r="AA329" i="27"/>
  <c r="AA328" i="27"/>
  <c r="AA327" i="27"/>
  <c r="AA326" i="27"/>
  <c r="AA325" i="27"/>
  <c r="AA324" i="27"/>
  <c r="AA323" i="27"/>
  <c r="AA322" i="27"/>
  <c r="AA321" i="27"/>
  <c r="AA320" i="27"/>
  <c r="AA319" i="27"/>
  <c r="AA318" i="27"/>
  <c r="AA317" i="27"/>
  <c r="AA316" i="27"/>
  <c r="AA315" i="27"/>
  <c r="AA314" i="27"/>
  <c r="AA313" i="27"/>
  <c r="AA312" i="27"/>
  <c r="AA311" i="27"/>
  <c r="AA310" i="27"/>
  <c r="AA309" i="27"/>
  <c r="AA308" i="27"/>
  <c r="AA307" i="27"/>
  <c r="AA306" i="27"/>
  <c r="AA305" i="27"/>
  <c r="AA304" i="27"/>
  <c r="AA303" i="27"/>
  <c r="AA302" i="27"/>
  <c r="AA301" i="27"/>
  <c r="AA300" i="27"/>
  <c r="AA299" i="27"/>
  <c r="AA298" i="27"/>
  <c r="AA297" i="27"/>
  <c r="AA296" i="27"/>
  <c r="AA295" i="27"/>
  <c r="AA294" i="27"/>
  <c r="AA293" i="27"/>
  <c r="AA292" i="27"/>
  <c r="AA291" i="27"/>
  <c r="AA290" i="27"/>
  <c r="AA289" i="27"/>
  <c r="AA288" i="27"/>
  <c r="AA287" i="27"/>
  <c r="AA286" i="27"/>
  <c r="AA285" i="27"/>
  <c r="AA284" i="27"/>
  <c r="AA1037" i="27"/>
  <c r="AD1035" i="27"/>
  <c r="Y1034" i="27"/>
  <c r="AA1032" i="27"/>
  <c r="AC1030" i="27"/>
  <c r="Y1029" i="27"/>
  <c r="AA1027" i="27"/>
  <c r="AB1025" i="27"/>
  <c r="AD1023" i="27"/>
  <c r="Z1022" i="27"/>
  <c r="AA1020" i="27"/>
  <c r="AD1018" i="27"/>
  <c r="Y1017" i="27"/>
  <c r="AA1015" i="27"/>
  <c r="AB1013" i="27"/>
  <c r="X1012" i="27"/>
  <c r="CA1012" i="27" s="1"/>
  <c r="Y1010" i="27"/>
  <c r="AB1008" i="27"/>
  <c r="AD1006" i="27"/>
  <c r="Z1005" i="27"/>
  <c r="AA1003" i="27"/>
  <c r="AC1001" i="27"/>
  <c r="X1000" i="27"/>
  <c r="CA1000" i="27" s="1"/>
  <c r="Z998" i="27"/>
  <c r="AB996" i="27"/>
  <c r="X995" i="27"/>
  <c r="CA995" i="27" s="1"/>
  <c r="Y993" i="27"/>
  <c r="AB991" i="27"/>
  <c r="AC989" i="27"/>
  <c r="X988" i="27"/>
  <c r="CA988" i="27" s="1"/>
  <c r="Z986" i="27"/>
  <c r="AC984" i="27"/>
  <c r="Y983" i="27"/>
  <c r="Z981" i="27"/>
  <c r="AC979" i="27"/>
  <c r="AD977" i="27"/>
  <c r="X976" i="27"/>
  <c r="CA976" i="27" s="1"/>
  <c r="AA974" i="27"/>
  <c r="AD972" i="27"/>
  <c r="X971" i="27"/>
  <c r="CA971" i="27" s="1"/>
  <c r="AA969" i="27"/>
  <c r="AC967" i="27"/>
  <c r="AC965" i="27"/>
  <c r="Y964" i="27"/>
  <c r="AB962" i="27"/>
  <c r="AD960" i="27"/>
  <c r="Y959" i="27"/>
  <c r="AA957" i="27"/>
  <c r="AD955" i="27"/>
  <c r="AD953" i="27"/>
  <c r="AA952" i="27"/>
  <c r="AE950" i="27"/>
  <c r="AA949" i="27"/>
  <c r="AE947" i="27"/>
  <c r="AB946" i="27"/>
  <c r="X945" i="27"/>
  <c r="CA945" i="27" s="1"/>
  <c r="AA943" i="27"/>
  <c r="AE941" i="27"/>
  <c r="AB940" i="27"/>
  <c r="AE938" i="27"/>
  <c r="AB937" i="27"/>
  <c r="X936" i="27"/>
  <c r="CA936" i="27" s="1"/>
  <c r="AB934" i="27"/>
  <c r="AE932" i="27"/>
  <c r="AB931" i="27"/>
  <c r="AE929" i="27"/>
  <c r="AB928" i="27"/>
  <c r="X927" i="27"/>
  <c r="CA927" i="27" s="1"/>
  <c r="AC925" i="27"/>
  <c r="X924" i="27"/>
  <c r="CA924" i="27" s="1"/>
  <c r="AB922" i="27"/>
  <c r="X921" i="27"/>
  <c r="CA921" i="27" s="1"/>
  <c r="AB919" i="27"/>
  <c r="X918" i="27"/>
  <c r="CA918" i="27" s="1"/>
  <c r="AC916" i="27"/>
  <c r="X915" i="27"/>
  <c r="CA915" i="27" s="1"/>
  <c r="AC913" i="27"/>
  <c r="X912" i="27"/>
  <c r="CA912" i="27" s="1"/>
  <c r="AB910" i="27"/>
  <c r="X909" i="27"/>
  <c r="CA909" i="27" s="1"/>
  <c r="AC907" i="27"/>
  <c r="Y906" i="27"/>
  <c r="AC904" i="27"/>
  <c r="Y903" i="27"/>
  <c r="AC901" i="27"/>
  <c r="X900" i="27"/>
  <c r="CA900" i="27" s="1"/>
  <c r="AC898" i="27"/>
  <c r="Y897" i="27"/>
  <c r="AC895" i="27"/>
  <c r="Y894" i="27"/>
  <c r="AD892" i="27"/>
  <c r="X891" i="27"/>
  <c r="CA891" i="27" s="1"/>
  <c r="AC889" i="27"/>
  <c r="Y888" i="27"/>
  <c r="AD886" i="27"/>
  <c r="Y885" i="27"/>
  <c r="AD883" i="27"/>
  <c r="AA882" i="27"/>
  <c r="AC880" i="27"/>
  <c r="Y879" i="27"/>
  <c r="AD877" i="27"/>
  <c r="Y876" i="27"/>
  <c r="AD874" i="27"/>
  <c r="AA873" i="27"/>
  <c r="AE871" i="27"/>
  <c r="Y870" i="27"/>
  <c r="AD868" i="27"/>
  <c r="AA867" i="27"/>
  <c r="AD865" i="27"/>
  <c r="AA864" i="27"/>
  <c r="AE862" i="27"/>
  <c r="AA861" i="27"/>
  <c r="AD859" i="27"/>
  <c r="AA858" i="27"/>
  <c r="AE856" i="27"/>
  <c r="AC855" i="27"/>
  <c r="AA854" i="27"/>
  <c r="Y853" i="27"/>
  <c r="AD851" i="27"/>
  <c r="AA850" i="27"/>
  <c r="Y849" i="27"/>
  <c r="AD847" i="27"/>
  <c r="AB846" i="27"/>
  <c r="Z845" i="27"/>
  <c r="AE843" i="27"/>
  <c r="AC842" i="27"/>
  <c r="Z841" i="27"/>
  <c r="AE839" i="27"/>
  <c r="AC838" i="27"/>
  <c r="AA837" i="27"/>
  <c r="Y836" i="27"/>
  <c r="AD834" i="27"/>
  <c r="AB833" i="27"/>
  <c r="Y832" i="27"/>
  <c r="AD830" i="27"/>
  <c r="AB829" i="27"/>
  <c r="Z828" i="27"/>
  <c r="AE826" i="27"/>
  <c r="AC825" i="27"/>
  <c r="AA824" i="27"/>
  <c r="AE822" i="27"/>
  <c r="AC821" i="27"/>
  <c r="AA820" i="27"/>
  <c r="Y819" i="27"/>
  <c r="AD817" i="27"/>
  <c r="AB816" i="27"/>
  <c r="Z815" i="27"/>
  <c r="AD813" i="27"/>
  <c r="AB812" i="27"/>
  <c r="Z811" i="27"/>
  <c r="AE809" i="27"/>
  <c r="AC808" i="27"/>
  <c r="AA807" i="27"/>
  <c r="Y806" i="27"/>
  <c r="AC804" i="27"/>
  <c r="AA803" i="27"/>
  <c r="Y802" i="27"/>
  <c r="AD800" i="27"/>
  <c r="AB799" i="27"/>
  <c r="Z798" i="27"/>
  <c r="AE796" i="27"/>
  <c r="AB795" i="27"/>
  <c r="Z794" i="27"/>
  <c r="AE792" i="27"/>
  <c r="AC791" i="27"/>
  <c r="AA790" i="27"/>
  <c r="Y789" i="27"/>
  <c r="AD787" i="27"/>
  <c r="AA786" i="27"/>
  <c r="Y785" i="27"/>
  <c r="AD783" i="27"/>
  <c r="AB782" i="27"/>
  <c r="Z781" i="27"/>
  <c r="AE779" i="27"/>
  <c r="AC778" i="27"/>
  <c r="Z777" i="27"/>
  <c r="AE775" i="27"/>
  <c r="AC774" i="27"/>
  <c r="AA773" i="27"/>
  <c r="Y772" i="27"/>
  <c r="AD770" i="27"/>
  <c r="AB769" i="27"/>
  <c r="Y768" i="27"/>
  <c r="AD766" i="27"/>
  <c r="AB765" i="27"/>
  <c r="Z764" i="27"/>
  <c r="AE762" i="27"/>
  <c r="AC761" i="27"/>
  <c r="AA760" i="27"/>
  <c r="AE758" i="27"/>
  <c r="AC757" i="27"/>
  <c r="AA756" i="27"/>
  <c r="Y755" i="27"/>
  <c r="AD753" i="27"/>
  <c r="AB752" i="27"/>
  <c r="Z751" i="27"/>
  <c r="AD749" i="27"/>
  <c r="AB748" i="27"/>
  <c r="Z747" i="27"/>
  <c r="AE745" i="27"/>
  <c r="AC744" i="27"/>
  <c r="AA743" i="27"/>
  <c r="Y742" i="27"/>
  <c r="AC740" i="27"/>
  <c r="AA739" i="27"/>
  <c r="Y738" i="27"/>
  <c r="AD736" i="27"/>
  <c r="AB735" i="27"/>
  <c r="Z734" i="27"/>
  <c r="AE732" i="27"/>
  <c r="AB731" i="27"/>
  <c r="Z730" i="27"/>
  <c r="AE728" i="27"/>
  <c r="AC727" i="27"/>
  <c r="AA726" i="27"/>
  <c r="Y725" i="27"/>
  <c r="AD723" i="27"/>
  <c r="AA722" i="27"/>
  <c r="Y721" i="27"/>
  <c r="AD719" i="27"/>
  <c r="AB718" i="27"/>
  <c r="Z717" i="27"/>
  <c r="AE715" i="27"/>
  <c r="AC714" i="27"/>
  <c r="Z713" i="27"/>
  <c r="AE711" i="27"/>
  <c r="AC710" i="27"/>
  <c r="AA709" i="27"/>
  <c r="Y708" i="27"/>
  <c r="AD706" i="27"/>
  <c r="AB705" i="27"/>
  <c r="Y704" i="27"/>
  <c r="AD702" i="27"/>
  <c r="AB701" i="27"/>
  <c r="Z700" i="27"/>
  <c r="AE698" i="27"/>
  <c r="AC697" i="27"/>
  <c r="AA696" i="27"/>
  <c r="AE694" i="27"/>
  <c r="AC693" i="27"/>
  <c r="AA692" i="27"/>
  <c r="Y691" i="27"/>
  <c r="AD689" i="27"/>
  <c r="AB688" i="27"/>
  <c r="Z687" i="27"/>
  <c r="AD685" i="27"/>
  <c r="AB684" i="27"/>
  <c r="Z683" i="27"/>
  <c r="AE681" i="27"/>
  <c r="AC680" i="27"/>
  <c r="AA679" i="27"/>
  <c r="Y678" i="27"/>
  <c r="AC676" i="27"/>
  <c r="AA675" i="27"/>
  <c r="Y674" i="27"/>
  <c r="AD672" i="27"/>
  <c r="AB671" i="27"/>
  <c r="Z670" i="27"/>
  <c r="AE668" i="27"/>
  <c r="AB667" i="27"/>
  <c r="Z666" i="27"/>
  <c r="X665" i="27"/>
  <c r="CA665" i="27" s="1"/>
  <c r="AE663" i="27"/>
  <c r="AD662" i="27"/>
  <c r="AC661" i="27"/>
  <c r="AB660" i="27"/>
  <c r="Z659" i="27"/>
  <c r="Y658" i="27"/>
  <c r="X657" i="27"/>
  <c r="CA657" i="27" s="1"/>
  <c r="AE655" i="27"/>
  <c r="AD654" i="27"/>
  <c r="AC653" i="27"/>
  <c r="AB652" i="27"/>
  <c r="Z651" i="27"/>
  <c r="Y650" i="27"/>
  <c r="X649" i="27"/>
  <c r="CA649" i="27" s="1"/>
  <c r="AE647" i="27"/>
  <c r="AD646" i="27"/>
  <c r="AC645" i="27"/>
  <c r="AB644" i="27"/>
  <c r="Z643" i="27"/>
  <c r="Y642" i="27"/>
  <c r="X641" i="27"/>
  <c r="CA641" i="27" s="1"/>
  <c r="AE639" i="27"/>
  <c r="AD638" i="27"/>
  <c r="AC637" i="27"/>
  <c r="AB636" i="27"/>
  <c r="Z635" i="27"/>
  <c r="Y634" i="27"/>
  <c r="X633" i="27"/>
  <c r="CA633" i="27" s="1"/>
  <c r="AE631" i="27"/>
  <c r="AD630" i="27"/>
  <c r="AC629" i="27"/>
  <c r="AB628" i="27"/>
  <c r="Z627" i="27"/>
  <c r="Y626" i="27"/>
  <c r="X625" i="27"/>
  <c r="CA625" i="27" s="1"/>
  <c r="AE623" i="27"/>
  <c r="AD622" i="27"/>
  <c r="AC621" i="27"/>
  <c r="AB620" i="27"/>
  <c r="Z619" i="27"/>
  <c r="Y618" i="27"/>
  <c r="X617" i="27"/>
  <c r="CA617" i="27" s="1"/>
  <c r="AE615" i="27"/>
  <c r="AD614" i="27"/>
  <c r="AC613" i="27"/>
  <c r="AB612" i="27"/>
  <c r="Z611" i="27"/>
  <c r="Y610" i="27"/>
  <c r="AE607" i="27"/>
  <c r="AD606" i="27"/>
  <c r="AC605" i="27"/>
  <c r="AB604" i="27"/>
  <c r="Z603" i="27"/>
  <c r="Y602" i="27"/>
  <c r="X601" i="27"/>
  <c r="CA601" i="27" s="1"/>
  <c r="AE599" i="27"/>
  <c r="AD598" i="27"/>
  <c r="AC597" i="27"/>
  <c r="AB596" i="27"/>
  <c r="Z595" i="27"/>
  <c r="Y594" i="27"/>
  <c r="X593" i="27"/>
  <c r="CA593" i="27" s="1"/>
  <c r="X585" i="27"/>
  <c r="CA585" i="27" s="1"/>
  <c r="AE583" i="27"/>
  <c r="AD582" i="27"/>
  <c r="AC581" i="27"/>
  <c r="AB580" i="27"/>
  <c r="Z579" i="27"/>
  <c r="Y578" i="27"/>
  <c r="X577" i="27"/>
  <c r="CA577" i="27" s="1"/>
  <c r="AE575" i="27"/>
  <c r="AD574" i="27"/>
  <c r="AC573" i="27"/>
  <c r="AB572" i="27"/>
  <c r="Z571" i="27"/>
  <c r="Y570" i="27"/>
  <c r="X569" i="27"/>
  <c r="CA569" i="27" s="1"/>
  <c r="AE567" i="27"/>
  <c r="AD566" i="27"/>
  <c r="AC565" i="27"/>
  <c r="AB564" i="27"/>
  <c r="Z563" i="27"/>
  <c r="Y562" i="27"/>
  <c r="X561" i="27"/>
  <c r="CA561" i="27" s="1"/>
  <c r="AE559" i="27"/>
  <c r="AD558" i="27"/>
  <c r="AC557" i="27"/>
  <c r="AB556" i="27"/>
  <c r="Z555" i="27"/>
  <c r="Y554" i="27"/>
  <c r="X553" i="27"/>
  <c r="CA553" i="27" s="1"/>
  <c r="AE551" i="27"/>
  <c r="AD550" i="27"/>
  <c r="AC549" i="27"/>
  <c r="AB548" i="27"/>
  <c r="Z547" i="27"/>
  <c r="Y546" i="27"/>
  <c r="X545" i="27"/>
  <c r="CA545" i="27" s="1"/>
  <c r="AE543" i="27"/>
  <c r="AD542" i="27"/>
  <c r="AC541" i="27"/>
  <c r="AB540" i="27"/>
  <c r="Z539" i="27"/>
  <c r="Y538" i="27"/>
  <c r="X537" i="27"/>
  <c r="CA537" i="27" s="1"/>
  <c r="AE535" i="27"/>
  <c r="AD534" i="27"/>
  <c r="AC533" i="27"/>
  <c r="AB532" i="27"/>
  <c r="Z531" i="27"/>
  <c r="Y530" i="27"/>
  <c r="X529" i="27"/>
  <c r="CA529" i="27" s="1"/>
  <c r="AE527" i="27"/>
  <c r="AD526" i="27"/>
  <c r="AC525" i="27"/>
  <c r="AB524" i="27"/>
  <c r="Z523" i="27"/>
  <c r="Y522" i="27"/>
  <c r="X521" i="27"/>
  <c r="CA521" i="27" s="1"/>
  <c r="AE519" i="27"/>
  <c r="AD518" i="27"/>
  <c r="AC517" i="27"/>
  <c r="AB516" i="27"/>
  <c r="Z515" i="27"/>
  <c r="Y514" i="27"/>
  <c r="X513" i="27"/>
  <c r="CA513" i="27" s="1"/>
  <c r="AE511" i="27"/>
  <c r="AD510" i="27"/>
  <c r="AC509" i="27"/>
  <c r="AB508" i="27"/>
  <c r="Z507" i="27"/>
  <c r="Y506" i="27"/>
  <c r="X505" i="27"/>
  <c r="CA505" i="27" s="1"/>
  <c r="AE503" i="27"/>
  <c r="AD502" i="27"/>
  <c r="AC501" i="27"/>
  <c r="AB500" i="27"/>
  <c r="Z499" i="27"/>
  <c r="Y498" i="27"/>
  <c r="X497" i="27"/>
  <c r="CA497" i="27" s="1"/>
  <c r="AD495" i="27"/>
  <c r="AC494" i="27"/>
  <c r="AB493" i="27"/>
  <c r="Z492" i="27"/>
  <c r="Y491" i="27"/>
  <c r="X490" i="27"/>
  <c r="CA490" i="27" s="1"/>
  <c r="AE488" i="27"/>
  <c r="AD487" i="27"/>
  <c r="AC486" i="27"/>
  <c r="AB485" i="27"/>
  <c r="Z484" i="27"/>
  <c r="Y483" i="27"/>
  <c r="X482" i="27"/>
  <c r="CA482" i="27" s="1"/>
  <c r="AE480" i="27"/>
  <c r="AD479" i="27"/>
  <c r="AC478" i="27"/>
  <c r="AB477" i="27"/>
  <c r="Z476" i="27"/>
  <c r="Y475" i="27"/>
  <c r="X474" i="27"/>
  <c r="CA474" i="27" s="1"/>
  <c r="AE472" i="27"/>
  <c r="AD471" i="27"/>
  <c r="AC470" i="27"/>
  <c r="AB469" i="27"/>
  <c r="Z468" i="27"/>
  <c r="Y467" i="27"/>
  <c r="X466" i="27"/>
  <c r="CA466" i="27" s="1"/>
  <c r="AE464" i="27"/>
  <c r="AD463" i="27"/>
  <c r="AC462" i="27"/>
  <c r="AB461" i="27"/>
  <c r="Z460" i="27"/>
  <c r="Y459" i="27"/>
  <c r="X458" i="27"/>
  <c r="CA458" i="27" s="1"/>
  <c r="AE456" i="27"/>
  <c r="AD455" i="27"/>
  <c r="AC454" i="27"/>
  <c r="AB453" i="27"/>
  <c r="Z452" i="27"/>
  <c r="Y451" i="27"/>
  <c r="X450" i="27"/>
  <c r="CA450" i="27" s="1"/>
  <c r="AE448" i="27"/>
  <c r="AD447" i="27"/>
  <c r="AC446" i="27"/>
  <c r="AB445" i="27"/>
  <c r="Z444" i="27"/>
  <c r="Y443" i="27"/>
  <c r="X442" i="27"/>
  <c r="CA442" i="27" s="1"/>
  <c r="AE440" i="27"/>
  <c r="AD439" i="27"/>
  <c r="AC438" i="27"/>
  <c r="AB437" i="27"/>
  <c r="Z436" i="27"/>
  <c r="Y435" i="27"/>
  <c r="X434" i="27"/>
  <c r="CA434" i="27" s="1"/>
  <c r="AE432" i="27"/>
  <c r="AD431" i="27"/>
  <c r="AC430" i="27"/>
  <c r="AB429" i="27"/>
  <c r="Z428" i="27"/>
  <c r="Y427" i="27"/>
  <c r="X426" i="27"/>
  <c r="CA426" i="27" s="1"/>
  <c r="AE424" i="27"/>
  <c r="AD423" i="27"/>
  <c r="AC422" i="27"/>
  <c r="AB421" i="27"/>
  <c r="Z420" i="27"/>
  <c r="Y419" i="27"/>
  <c r="X418" i="27"/>
  <c r="CA418" i="27" s="1"/>
  <c r="AE416" i="27"/>
  <c r="AD415" i="27"/>
  <c r="AC414" i="27"/>
  <c r="AB413" i="27"/>
  <c r="Z412" i="27"/>
  <c r="Y411" i="27"/>
  <c r="X410" i="27"/>
  <c r="CA410" i="27" s="1"/>
  <c r="AE408" i="27"/>
  <c r="AD407" i="27"/>
  <c r="AC406" i="27"/>
  <c r="AB405" i="27"/>
  <c r="Z404" i="27"/>
  <c r="Y403" i="27"/>
  <c r="X402" i="27"/>
  <c r="CA402" i="27" s="1"/>
  <c r="AE400" i="27"/>
  <c r="AD399" i="27"/>
  <c r="AC398" i="27"/>
  <c r="AB397" i="27"/>
  <c r="Z396" i="27"/>
  <c r="Y395" i="27"/>
  <c r="X394" i="27"/>
  <c r="CA394" i="27" s="1"/>
  <c r="AE392" i="27"/>
  <c r="AD391" i="27"/>
  <c r="AC390" i="27"/>
  <c r="AB389" i="27"/>
  <c r="Z388" i="27"/>
  <c r="Y387" i="27"/>
  <c r="X386" i="27"/>
  <c r="CA386" i="27" s="1"/>
  <c r="AE384" i="27"/>
  <c r="AD383" i="27"/>
  <c r="AC382" i="27"/>
  <c r="AB381" i="27"/>
  <c r="Z380" i="27"/>
  <c r="Y379" i="27"/>
  <c r="X378" i="27"/>
  <c r="CA378" i="27" s="1"/>
  <c r="AE376" i="27"/>
  <c r="AD375" i="27"/>
  <c r="AC374" i="27"/>
  <c r="Z373" i="27"/>
  <c r="Y372" i="27"/>
  <c r="X371" i="27"/>
  <c r="CA371" i="27" s="1"/>
  <c r="AE369" i="27"/>
  <c r="AD368" i="27"/>
  <c r="AC367" i="27"/>
  <c r="AB366" i="27"/>
  <c r="Z365" i="27"/>
  <c r="Y364" i="27"/>
  <c r="X363" i="27"/>
  <c r="CA363" i="27" s="1"/>
  <c r="AE361" i="27"/>
  <c r="AD360" i="27"/>
  <c r="AC359" i="27"/>
  <c r="AB358" i="27"/>
  <c r="Z357" i="27"/>
  <c r="Y356" i="27"/>
  <c r="X355" i="27"/>
  <c r="CA355" i="27" s="1"/>
  <c r="AE353" i="27"/>
  <c r="AD352" i="27"/>
  <c r="AC351" i="27"/>
  <c r="AB350" i="27"/>
  <c r="Z349" i="27"/>
  <c r="Y348" i="27"/>
  <c r="X347" i="27"/>
  <c r="CA347" i="27" s="1"/>
  <c r="AE345" i="27"/>
  <c r="AD344" i="27"/>
  <c r="AC343" i="27"/>
  <c r="AB342" i="27"/>
  <c r="Z341" i="27"/>
  <c r="Y340" i="27"/>
  <c r="X339" i="27"/>
  <c r="CA339" i="27" s="1"/>
  <c r="AE337" i="27"/>
  <c r="AD336" i="27"/>
  <c r="AC335" i="27"/>
  <c r="AB334" i="27"/>
  <c r="Z333" i="27"/>
  <c r="Y332" i="27"/>
  <c r="X331" i="27"/>
  <c r="CA331" i="27" s="1"/>
  <c r="AE329" i="27"/>
  <c r="AD328" i="27"/>
  <c r="AC327" i="27"/>
  <c r="AB326" i="27"/>
  <c r="Z325" i="27"/>
  <c r="Y324" i="27"/>
  <c r="X323" i="27"/>
  <c r="CA323" i="27" s="1"/>
  <c r="AE321" i="27"/>
  <c r="AD320" i="27"/>
  <c r="AC319" i="27"/>
  <c r="AB318" i="27"/>
  <c r="Z317" i="27"/>
  <c r="Y316" i="27"/>
  <c r="X315" i="27"/>
  <c r="CA315" i="27" s="1"/>
  <c r="AE313" i="27"/>
  <c r="AD312" i="27"/>
  <c r="AC311" i="27"/>
  <c r="AB310" i="27"/>
  <c r="Z309" i="27"/>
  <c r="Y308" i="27"/>
  <c r="X307" i="27"/>
  <c r="CA307" i="27" s="1"/>
  <c r="AE305" i="27"/>
  <c r="AD304" i="27"/>
  <c r="AC303" i="27"/>
  <c r="AB302" i="27"/>
  <c r="Z301" i="27"/>
  <c r="Y300" i="27"/>
  <c r="X299" i="27"/>
  <c r="CA299" i="27" s="1"/>
  <c r="AE297" i="27"/>
  <c r="AD296" i="27"/>
  <c r="AC295" i="27"/>
  <c r="AB294" i="27"/>
  <c r="Z293" i="27"/>
  <c r="Y292" i="27"/>
  <c r="X291" i="27"/>
  <c r="CA291" i="27" s="1"/>
  <c r="AE289" i="27"/>
  <c r="AD288" i="27"/>
  <c r="AC287" i="27"/>
  <c r="AB286" i="27"/>
  <c r="Z285" i="27"/>
  <c r="Y284" i="27"/>
  <c r="Y283" i="27"/>
  <c r="Y282" i="27"/>
  <c r="Y281" i="27"/>
  <c r="Y280" i="27"/>
  <c r="Y279" i="27"/>
  <c r="Y278" i="27"/>
  <c r="Y277" i="27"/>
  <c r="Y276" i="27"/>
  <c r="Y275" i="27"/>
  <c r="Y274" i="27"/>
  <c r="Y273" i="27"/>
  <c r="Y272" i="27"/>
  <c r="Y271" i="27"/>
  <c r="Y270" i="27"/>
  <c r="Y269" i="27"/>
  <c r="Y268" i="27"/>
  <c r="Y267" i="27"/>
  <c r="Y266" i="27"/>
  <c r="Y265" i="27"/>
  <c r="Y264" i="27"/>
  <c r="Y263" i="27"/>
  <c r="Y262" i="27"/>
  <c r="Y261" i="27"/>
  <c r="Y260" i="27"/>
  <c r="Y259" i="27"/>
  <c r="Y258" i="27"/>
  <c r="Y257" i="27"/>
  <c r="Y256" i="27"/>
  <c r="Y255" i="27"/>
  <c r="Y254" i="27"/>
  <c r="Y253" i="27"/>
  <c r="Y252" i="27"/>
  <c r="Y251" i="27"/>
  <c r="Y250" i="27"/>
  <c r="Y249" i="27"/>
  <c r="Y248" i="27"/>
  <c r="Y247" i="27"/>
  <c r="Y246" i="27"/>
  <c r="Y245" i="27"/>
  <c r="Y244" i="27"/>
  <c r="Y243" i="27"/>
  <c r="Y242" i="27"/>
  <c r="Y241" i="27"/>
  <c r="Y240" i="27"/>
  <c r="Y239" i="27"/>
  <c r="Y238" i="27"/>
  <c r="Y237" i="27"/>
  <c r="Y236" i="27"/>
  <c r="Y235" i="27"/>
  <c r="Y234" i="27"/>
  <c r="Y233" i="27"/>
  <c r="Y232" i="27"/>
  <c r="Y231" i="27"/>
  <c r="Y230" i="27"/>
  <c r="Y229" i="27"/>
  <c r="Y228" i="27"/>
  <c r="Y227" i="27"/>
  <c r="Y226" i="27"/>
  <c r="Y225" i="27"/>
  <c r="Y224" i="27"/>
  <c r="Y223" i="27"/>
  <c r="Y222" i="27"/>
  <c r="Y221" i="27"/>
  <c r="Y220" i="27"/>
  <c r="Y219" i="27"/>
  <c r="Y218" i="27"/>
  <c r="Y217" i="27"/>
  <c r="Y216" i="27"/>
  <c r="Y215" i="27"/>
  <c r="Y214" i="27"/>
  <c r="Y213" i="27"/>
  <c r="Y212" i="27"/>
  <c r="Y211" i="27"/>
  <c r="Y210" i="27"/>
  <c r="Y209" i="27"/>
  <c r="Y208" i="27"/>
  <c r="Y207" i="27"/>
  <c r="Y206" i="27"/>
  <c r="Y205" i="27"/>
  <c r="Y204" i="27"/>
  <c r="Y203" i="27"/>
  <c r="Y202" i="27"/>
  <c r="Y201" i="27"/>
  <c r="Y200" i="27"/>
  <c r="Y199" i="27"/>
  <c r="Y198" i="27"/>
  <c r="Y197" i="27"/>
  <c r="Y196" i="27"/>
  <c r="Y195" i="27"/>
  <c r="Y194" i="27"/>
  <c r="Y193" i="27"/>
  <c r="Y192" i="27"/>
  <c r="Y191" i="27"/>
  <c r="Y190" i="27"/>
  <c r="Y189" i="27"/>
  <c r="Y188" i="27"/>
  <c r="Y187" i="27"/>
  <c r="Y186" i="27"/>
  <c r="Y185" i="27"/>
  <c r="Y184" i="27"/>
  <c r="Y183" i="27"/>
  <c r="Y182" i="27"/>
  <c r="Y181" i="27"/>
  <c r="Y180" i="27"/>
  <c r="Y179" i="27"/>
  <c r="Y178" i="27"/>
  <c r="Y177" i="27"/>
  <c r="Y176" i="27"/>
  <c r="Y175" i="27"/>
  <c r="Y174" i="27"/>
  <c r="Y173" i="27"/>
  <c r="Y172" i="27"/>
  <c r="Y171" i="27"/>
  <c r="Y170" i="27"/>
  <c r="Y169" i="27"/>
  <c r="Y168" i="27"/>
  <c r="Y167" i="27"/>
  <c r="Y166" i="27"/>
  <c r="Y165" i="27"/>
  <c r="Y164" i="27"/>
  <c r="Y163" i="27"/>
  <c r="Y162" i="27"/>
  <c r="Y161" i="27"/>
  <c r="Y160" i="27"/>
  <c r="Y159" i="27"/>
  <c r="Y158" i="27"/>
  <c r="Y157" i="27"/>
  <c r="Y156" i="27"/>
  <c r="Y155" i="27"/>
  <c r="Y154" i="27"/>
  <c r="Y153" i="27"/>
  <c r="Y152" i="27"/>
  <c r="Y151" i="27"/>
  <c r="Y150" i="27"/>
  <c r="Y149" i="27"/>
  <c r="Y148" i="27"/>
  <c r="Y147" i="27"/>
  <c r="Y146" i="27"/>
  <c r="Y145" i="27"/>
  <c r="Y144" i="27"/>
  <c r="Y143" i="27"/>
  <c r="Y142" i="27"/>
  <c r="Y141" i="27"/>
  <c r="Y140" i="27"/>
  <c r="Y139" i="27"/>
  <c r="Y137" i="27"/>
  <c r="Y136" i="27"/>
  <c r="Y135" i="27"/>
  <c r="Y134" i="27"/>
  <c r="Y133" i="27"/>
  <c r="Y132" i="27"/>
  <c r="Y131" i="27"/>
  <c r="Y130" i="27"/>
  <c r="Y129" i="27"/>
  <c r="Y128" i="27"/>
  <c r="Y127" i="27"/>
  <c r="Y126" i="27"/>
  <c r="Y125" i="27"/>
  <c r="Y124" i="27"/>
  <c r="Y123" i="27"/>
  <c r="Y122" i="27"/>
  <c r="Y121" i="27"/>
  <c r="Y120" i="27"/>
  <c r="Y119" i="27"/>
  <c r="Y118" i="27"/>
  <c r="Y117" i="27"/>
  <c r="Y116" i="27"/>
  <c r="Y115" i="27"/>
  <c r="Y114" i="27"/>
  <c r="Y113" i="27"/>
  <c r="Y112" i="27"/>
  <c r="Y111" i="27"/>
  <c r="Y110" i="27"/>
  <c r="Y109" i="27"/>
  <c r="Y108" i="27"/>
  <c r="Y107" i="27"/>
  <c r="Y106" i="27"/>
  <c r="Y105" i="27"/>
  <c r="Y104" i="27"/>
  <c r="Y103" i="27"/>
  <c r="Y102" i="27"/>
  <c r="Y101" i="27"/>
  <c r="Y100" i="27"/>
  <c r="Y99" i="27"/>
  <c r="Y98" i="27"/>
  <c r="Y97" i="27"/>
  <c r="Y96" i="27"/>
  <c r="Y95" i="27"/>
  <c r="Y94" i="27"/>
  <c r="Y93" i="27"/>
  <c r="Y92" i="27"/>
  <c r="Y91" i="27"/>
  <c r="Y90" i="27"/>
  <c r="Y89" i="27"/>
  <c r="Y88" i="27"/>
  <c r="Y87" i="27"/>
  <c r="Y86" i="27"/>
  <c r="Y85" i="27"/>
  <c r="Y84" i="27"/>
  <c r="Y83" i="27"/>
  <c r="Y82" i="27"/>
  <c r="Y81" i="27"/>
  <c r="Y80" i="27"/>
  <c r="Y79" i="27"/>
  <c r="Y78" i="27"/>
  <c r="Y77" i="27"/>
  <c r="Y76" i="27"/>
  <c r="Y75" i="27"/>
  <c r="Y74" i="27"/>
  <c r="Y73" i="27"/>
  <c r="Y72" i="27"/>
  <c r="Y71" i="27"/>
  <c r="Y70" i="27"/>
  <c r="Y69" i="27"/>
  <c r="Y68" i="27"/>
  <c r="Y67" i="27"/>
  <c r="Y66" i="27"/>
  <c r="Y65" i="27"/>
  <c r="Y64" i="27"/>
  <c r="Y63" i="27"/>
  <c r="Y62" i="27"/>
  <c r="Y61" i="27"/>
  <c r="Y60" i="27"/>
  <c r="Y59" i="27"/>
  <c r="Y58" i="27"/>
  <c r="Y57" i="27"/>
  <c r="Y56" i="27"/>
  <c r="Y55" i="27"/>
  <c r="Y54" i="27"/>
  <c r="Y53" i="27"/>
  <c r="Y52" i="27"/>
  <c r="Y51" i="27"/>
  <c r="Y50" i="27"/>
  <c r="Y49" i="27"/>
  <c r="Y48" i="27"/>
  <c r="Y47" i="27"/>
  <c r="Y46" i="27"/>
  <c r="Y45" i="27"/>
  <c r="Y44" i="27"/>
  <c r="Y43" i="27"/>
  <c r="Y42" i="27"/>
  <c r="Y41" i="27"/>
  <c r="Y40" i="27"/>
  <c r="Y39" i="27"/>
  <c r="Y38" i="27"/>
  <c r="Y37" i="27"/>
  <c r="Y36" i="27"/>
  <c r="Y35" i="27"/>
  <c r="Y34" i="27"/>
  <c r="Y33" i="27"/>
  <c r="Y32" i="27"/>
  <c r="Y31" i="27"/>
  <c r="Y30" i="27"/>
  <c r="Y29" i="27"/>
  <c r="Y28" i="27"/>
  <c r="Y27" i="27"/>
  <c r="Y26" i="27"/>
  <c r="Y25" i="27"/>
  <c r="Y24" i="27"/>
  <c r="Y23" i="27"/>
  <c r="Y22" i="27"/>
  <c r="Y21" i="27"/>
  <c r="Y20" i="27"/>
  <c r="Y19" i="27"/>
  <c r="Y18" i="27"/>
  <c r="Y17" i="27"/>
  <c r="Y16" i="27"/>
  <c r="Y15" i="27"/>
  <c r="Y14" i="27"/>
  <c r="Y13" i="27"/>
  <c r="Y12" i="27"/>
  <c r="Y11" i="27"/>
  <c r="Y10" i="27"/>
  <c r="Y9" i="27"/>
  <c r="Y8" i="27"/>
  <c r="Y7" i="27"/>
  <c r="Y6" i="27"/>
  <c r="Y5" i="27"/>
  <c r="Y4" i="27"/>
  <c r="Y3" i="27"/>
  <c r="Z1037" i="27"/>
  <c r="AC1035" i="27"/>
  <c r="X1034" i="27"/>
  <c r="CA1034" i="27" s="1"/>
  <c r="Z1032" i="27"/>
  <c r="AB1030" i="27"/>
  <c r="X1029" i="27"/>
  <c r="CA1029" i="27" s="1"/>
  <c r="X1027" i="27"/>
  <c r="CA1027" i="27" s="1"/>
  <c r="AA1025" i="27"/>
  <c r="AC1023" i="27"/>
  <c r="X1022" i="27"/>
  <c r="CA1022" i="27" s="1"/>
  <c r="Z1020" i="27"/>
  <c r="AC1018" i="27"/>
  <c r="X1017" i="27"/>
  <c r="CA1017" i="27" s="1"/>
  <c r="Y1015" i="27"/>
  <c r="AA1013" i="27"/>
  <c r="AD1011" i="27"/>
  <c r="X1010" i="27"/>
  <c r="CA1010" i="27" s="1"/>
  <c r="AA1008" i="27"/>
  <c r="AC1006" i="27"/>
  <c r="X1005" i="27"/>
  <c r="CA1005" i="27" s="1"/>
  <c r="Y1003" i="27"/>
  <c r="AB1001" i="27"/>
  <c r="AC999" i="27"/>
  <c r="Y998" i="27"/>
  <c r="AA996" i="27"/>
  <c r="AD994" i="27"/>
  <c r="X993" i="27"/>
  <c r="CA993" i="27" s="1"/>
  <c r="Z991" i="27"/>
  <c r="AB989" i="27"/>
  <c r="AD987" i="27"/>
  <c r="Y986" i="27"/>
  <c r="AB984" i="27"/>
  <c r="AC982" i="27"/>
  <c r="Y981" i="27"/>
  <c r="Z979" i="27"/>
  <c r="AB977" i="27"/>
  <c r="AD975" i="27"/>
  <c r="Z974" i="27"/>
  <c r="AB972" i="27"/>
  <c r="AD970" i="27"/>
  <c r="Y969" i="27"/>
  <c r="AA967" i="27"/>
  <c r="AB965" i="27"/>
  <c r="X964" i="27"/>
  <c r="CA964" i="27" s="1"/>
  <c r="Z962" i="27"/>
  <c r="AB960" i="27"/>
  <c r="AD958" i="27"/>
  <c r="Z957" i="27"/>
  <c r="Z955" i="27"/>
  <c r="AC953" i="27"/>
  <c r="Y952" i="27"/>
  <c r="AD950" i="27"/>
  <c r="Y949" i="27"/>
  <c r="AD947" i="27"/>
  <c r="AA946" i="27"/>
  <c r="AC944" i="27"/>
  <c r="Y943" i="27"/>
  <c r="AD941" i="27"/>
  <c r="Y940" i="27"/>
  <c r="AD938" i="27"/>
  <c r="AA937" i="27"/>
  <c r="AE935" i="27"/>
  <c r="Y934" i="27"/>
  <c r="AD932" i="27"/>
  <c r="AA931" i="27"/>
  <c r="AD929" i="27"/>
  <c r="AA928" i="27"/>
  <c r="AE926" i="27"/>
  <c r="AA925" i="27"/>
  <c r="AD923" i="27"/>
  <c r="AA922" i="27"/>
  <c r="AD920" i="27"/>
  <c r="AA919" i="27"/>
  <c r="AE917" i="27"/>
  <c r="AB916" i="27"/>
  <c r="AE914" i="27"/>
  <c r="AA913" i="27"/>
  <c r="AE911" i="27"/>
  <c r="AA910" i="27"/>
  <c r="AE908" i="27"/>
  <c r="AB907" i="27"/>
  <c r="AE905" i="27"/>
  <c r="AB904" i="27"/>
  <c r="AE902" i="27"/>
  <c r="AA901" i="27"/>
  <c r="AE899" i="27"/>
  <c r="AB898" i="27"/>
  <c r="X897" i="27"/>
  <c r="CA897" i="27" s="1"/>
  <c r="AB895" i="27"/>
  <c r="X894" i="27"/>
  <c r="CA894" i="27" s="1"/>
  <c r="AB892" i="27"/>
  <c r="AE890" i="27"/>
  <c r="AB889" i="27"/>
  <c r="X888" i="27"/>
  <c r="CA888" i="27" s="1"/>
  <c r="AB886" i="27"/>
  <c r="X885" i="27"/>
  <c r="CA885" i="27" s="1"/>
  <c r="AC883" i="27"/>
  <c r="AE881" i="27"/>
  <c r="AB880" i="27"/>
  <c r="X879" i="27"/>
  <c r="CA879" i="27" s="1"/>
  <c r="AC877" i="27"/>
  <c r="X876" i="27"/>
  <c r="CA876" i="27" s="1"/>
  <c r="AC874" i="27"/>
  <c r="Y873" i="27"/>
  <c r="AB871" i="27"/>
  <c r="X870" i="27"/>
  <c r="CA870" i="27" s="1"/>
  <c r="AC868" i="27"/>
  <c r="X867" i="27"/>
  <c r="CA867" i="27" s="1"/>
  <c r="AC865" i="27"/>
  <c r="Y864" i="27"/>
  <c r="AD862" i="27"/>
  <c r="X861" i="27"/>
  <c r="CA861" i="27" s="1"/>
  <c r="AC859" i="27"/>
  <c r="Y858" i="27"/>
  <c r="AD856" i="27"/>
  <c r="AB855" i="27"/>
  <c r="Z854" i="27"/>
  <c r="AE852" i="27"/>
  <c r="AB851" i="27"/>
  <c r="Z850" i="27"/>
  <c r="AE848" i="27"/>
  <c r="AC847" i="27"/>
  <c r="AA846" i="27"/>
  <c r="Y845" i="27"/>
  <c r="AD843" i="27"/>
  <c r="AA842" i="27"/>
  <c r="Y841" i="27"/>
  <c r="AD839" i="27"/>
  <c r="AB838" i="27"/>
  <c r="Z837" i="27"/>
  <c r="AE835" i="27"/>
  <c r="AC834" i="27"/>
  <c r="Z833" i="27"/>
  <c r="AE831" i="27"/>
  <c r="AC830" i="27"/>
  <c r="AA829" i="27"/>
  <c r="Y828" i="27"/>
  <c r="AD826" i="27"/>
  <c r="AB825" i="27"/>
  <c r="Y824" i="27"/>
  <c r="AD822" i="27"/>
  <c r="AB821" i="27"/>
  <c r="Z820" i="27"/>
  <c r="AE818" i="27"/>
  <c r="AC817" i="27"/>
  <c r="AA816" i="27"/>
  <c r="AE814" i="27"/>
  <c r="AC813" i="27"/>
  <c r="AA812" i="27"/>
  <c r="Y811" i="27"/>
  <c r="AD809" i="27"/>
  <c r="AB808" i="27"/>
  <c r="Z807" i="27"/>
  <c r="AD805" i="27"/>
  <c r="AB804" i="27"/>
  <c r="Z803" i="27"/>
  <c r="AE801" i="27"/>
  <c r="AC800" i="27"/>
  <c r="AA799" i="27"/>
  <c r="Y798" i="27"/>
  <c r="AC796" i="27"/>
  <c r="AA795" i="27"/>
  <c r="Y794" i="27"/>
  <c r="AD792" i="27"/>
  <c r="AB791" i="27"/>
  <c r="Z790" i="27"/>
  <c r="AE788" i="27"/>
  <c r="AB787" i="27"/>
  <c r="Z786" i="27"/>
  <c r="AE784" i="27"/>
  <c r="AC783" i="27"/>
  <c r="AA782" i="27"/>
  <c r="Y781" i="27"/>
  <c r="AD779" i="27"/>
  <c r="AA778" i="27"/>
  <c r="Y777" i="27"/>
  <c r="AD775" i="27"/>
  <c r="AB774" i="27"/>
  <c r="Z773" i="27"/>
  <c r="AE771" i="27"/>
  <c r="AC770" i="27"/>
  <c r="Z769" i="27"/>
  <c r="AE767" i="27"/>
  <c r="AC766" i="27"/>
  <c r="AA765" i="27"/>
  <c r="Y764" i="27"/>
  <c r="AD762" i="27"/>
  <c r="AB761" i="27"/>
  <c r="Y760" i="27"/>
  <c r="AD758" i="27"/>
  <c r="AB757" i="27"/>
  <c r="Z756" i="27"/>
  <c r="AE754" i="27"/>
  <c r="AC753" i="27"/>
  <c r="AA752" i="27"/>
  <c r="AE750" i="27"/>
  <c r="AC749" i="27"/>
  <c r="AA748" i="27"/>
  <c r="Y747" i="27"/>
  <c r="AD745" i="27"/>
  <c r="AB744" i="27"/>
  <c r="Z743" i="27"/>
  <c r="AD741" i="27"/>
  <c r="AB740" i="27"/>
  <c r="Z739" i="27"/>
  <c r="AE737" i="27"/>
  <c r="AC736" i="27"/>
  <c r="AA735" i="27"/>
  <c r="Y734" i="27"/>
  <c r="AC732" i="27"/>
  <c r="AA731" i="27"/>
  <c r="Y730" i="27"/>
  <c r="AD728" i="27"/>
  <c r="AB727" i="27"/>
  <c r="Z726" i="27"/>
  <c r="AE724" i="27"/>
  <c r="AB723" i="27"/>
  <c r="Z722" i="27"/>
  <c r="AE720" i="27"/>
  <c r="AC719" i="27"/>
  <c r="AA718" i="27"/>
  <c r="Y717" i="27"/>
  <c r="AD715" i="27"/>
  <c r="AA714" i="27"/>
  <c r="Y713" i="27"/>
  <c r="AD711" i="27"/>
  <c r="AB710" i="27"/>
  <c r="Z709" i="27"/>
  <c r="AE707" i="27"/>
  <c r="AC706" i="27"/>
  <c r="Z705" i="27"/>
  <c r="AE703" i="27"/>
  <c r="AC702" i="27"/>
  <c r="AA701" i="27"/>
  <c r="Y700" i="27"/>
  <c r="AD698" i="27"/>
  <c r="AB697" i="27"/>
  <c r="Y696" i="27"/>
  <c r="AD694" i="27"/>
  <c r="AB693" i="27"/>
  <c r="Z692" i="27"/>
  <c r="AE690" i="27"/>
  <c r="AC689" i="27"/>
  <c r="AA688" i="27"/>
  <c r="AE686" i="27"/>
  <c r="AC685" i="27"/>
  <c r="AA684" i="27"/>
  <c r="Y683" i="27"/>
  <c r="AD681" i="27"/>
  <c r="AB680" i="27"/>
  <c r="Z679" i="27"/>
  <c r="AD677" i="27"/>
  <c r="AB676" i="27"/>
  <c r="Z675" i="27"/>
  <c r="AE673" i="27"/>
  <c r="AC672" i="27"/>
  <c r="AA671" i="27"/>
  <c r="Y670" i="27"/>
  <c r="AC668" i="27"/>
  <c r="AA667" i="27"/>
  <c r="Y666" i="27"/>
  <c r="AE664" i="27"/>
  <c r="AD663" i="27"/>
  <c r="AC662" i="27"/>
  <c r="AB661" i="27"/>
  <c r="Z660" i="27"/>
  <c r="Y659" i="27"/>
  <c r="X658" i="27"/>
  <c r="CA658" i="27" s="1"/>
  <c r="AE656" i="27"/>
  <c r="AD655" i="27"/>
  <c r="AC654" i="27"/>
  <c r="AB653" i="27"/>
  <c r="Z652" i="27"/>
  <c r="Y651" i="27"/>
  <c r="X650" i="27"/>
  <c r="CA650" i="27" s="1"/>
  <c r="AE648" i="27"/>
  <c r="AD647" i="27"/>
  <c r="AC646" i="27"/>
  <c r="AB645" i="27"/>
  <c r="Z644" i="27"/>
  <c r="Y643" i="27"/>
  <c r="X642" i="27"/>
  <c r="CA642" i="27" s="1"/>
  <c r="AE640" i="27"/>
  <c r="AD639" i="27"/>
  <c r="AC638" i="27"/>
  <c r="AB637" i="27"/>
  <c r="Z636" i="27"/>
  <c r="Y635" i="27"/>
  <c r="X634" i="27"/>
  <c r="CA634" i="27" s="1"/>
  <c r="AE632" i="27"/>
  <c r="AD631" i="27"/>
  <c r="AC630" i="27"/>
  <c r="AB629" i="27"/>
  <c r="Z628" i="27"/>
  <c r="Y627" i="27"/>
  <c r="X626" i="27"/>
  <c r="CA626" i="27" s="1"/>
  <c r="AE624" i="27"/>
  <c r="AD623" i="27"/>
  <c r="AC622" i="27"/>
  <c r="AB621" i="27"/>
  <c r="Z620" i="27"/>
  <c r="Y619" i="27"/>
  <c r="X618" i="27"/>
  <c r="CA618" i="27" s="1"/>
  <c r="AE616" i="27"/>
  <c r="AD615" i="27"/>
  <c r="AC614" i="27"/>
  <c r="AB613" i="27"/>
  <c r="Z612" i="27"/>
  <c r="Y611" i="27"/>
  <c r="AE608" i="27"/>
  <c r="AD607" i="27"/>
  <c r="AC606" i="27"/>
  <c r="AB605" i="27"/>
  <c r="Z604" i="27"/>
  <c r="Y603" i="27"/>
  <c r="X602" i="27"/>
  <c r="CA602" i="27" s="1"/>
  <c r="AE600" i="27"/>
  <c r="AD599" i="27"/>
  <c r="AC598" i="27"/>
  <c r="AB597" i="27"/>
  <c r="Z596" i="27"/>
  <c r="Y595" i="27"/>
  <c r="X594" i="27"/>
  <c r="CA594" i="27" s="1"/>
  <c r="AE592" i="27"/>
  <c r="AE584" i="27"/>
  <c r="AD583" i="27"/>
  <c r="AC582" i="27"/>
  <c r="AB581" i="27"/>
  <c r="Z580" i="27"/>
  <c r="Y579" i="27"/>
  <c r="X578" i="27"/>
  <c r="CA578" i="27" s="1"/>
  <c r="AE576" i="27"/>
  <c r="AD575" i="27"/>
  <c r="AC574" i="27"/>
  <c r="AB573" i="27"/>
  <c r="Z572" i="27"/>
  <c r="Y571" i="27"/>
  <c r="X570" i="27"/>
  <c r="CA570" i="27" s="1"/>
  <c r="AE568" i="27"/>
  <c r="AD567" i="27"/>
  <c r="AC566" i="27"/>
  <c r="AB565" i="27"/>
  <c r="Z564" i="27"/>
  <c r="Y563" i="27"/>
  <c r="X562" i="27"/>
  <c r="CA562" i="27" s="1"/>
  <c r="AE560" i="27"/>
  <c r="AD559" i="27"/>
  <c r="AC558" i="27"/>
  <c r="AB557" i="27"/>
  <c r="Z556" i="27"/>
  <c r="Y555" i="27"/>
  <c r="X554" i="27"/>
  <c r="CA554" i="27" s="1"/>
  <c r="AE552" i="27"/>
  <c r="AD551" i="27"/>
  <c r="AC550" i="27"/>
  <c r="AB549" i="27"/>
  <c r="Z548" i="27"/>
  <c r="Y547" i="27"/>
  <c r="X546" i="27"/>
  <c r="CA546" i="27" s="1"/>
  <c r="AE544" i="27"/>
  <c r="AD543" i="27"/>
  <c r="AC542" i="27"/>
  <c r="AB541" i="27"/>
  <c r="Z540" i="27"/>
  <c r="Y539" i="27"/>
  <c r="X538" i="27"/>
  <c r="CA538" i="27" s="1"/>
  <c r="AE536" i="27"/>
  <c r="AD535" i="27"/>
  <c r="AC534" i="27"/>
  <c r="AB533" i="27"/>
  <c r="Z532" i="27"/>
  <c r="Y531" i="27"/>
  <c r="X530" i="27"/>
  <c r="CA530" i="27" s="1"/>
  <c r="AE528" i="27"/>
  <c r="AD527" i="27"/>
  <c r="AC526" i="27"/>
  <c r="AB525" i="27"/>
  <c r="Z524" i="27"/>
  <c r="Y523" i="27"/>
  <c r="X522" i="27"/>
  <c r="CA522" i="27" s="1"/>
  <c r="AE520" i="27"/>
  <c r="AD519" i="27"/>
  <c r="AC518" i="27"/>
  <c r="AB517" i="27"/>
  <c r="Z516" i="27"/>
  <c r="Y515" i="27"/>
  <c r="X514" i="27"/>
  <c r="CA514" i="27" s="1"/>
  <c r="AE512" i="27"/>
  <c r="AD511" i="27"/>
  <c r="AC510" i="27"/>
  <c r="AB509" i="27"/>
  <c r="Z508" i="27"/>
  <c r="Y507" i="27"/>
  <c r="X506" i="27"/>
  <c r="CA506" i="27" s="1"/>
  <c r="AE504" i="27"/>
  <c r="AD503" i="27"/>
  <c r="AC502" i="27"/>
  <c r="AB501" i="27"/>
  <c r="Z500" i="27"/>
  <c r="Y499" i="27"/>
  <c r="X498" i="27"/>
  <c r="CA498" i="27" s="1"/>
  <c r="AE496" i="27"/>
  <c r="AC495" i="27"/>
  <c r="AB494" i="27"/>
  <c r="Z493" i="27"/>
  <c r="Y492" i="27"/>
  <c r="X491" i="27"/>
  <c r="CA491" i="27" s="1"/>
  <c r="AE489" i="27"/>
  <c r="AD488" i="27"/>
  <c r="AC487" i="27"/>
  <c r="AB486" i="27"/>
  <c r="Z485" i="27"/>
  <c r="Y484" i="27"/>
  <c r="X483" i="27"/>
  <c r="CA483" i="27" s="1"/>
  <c r="AE481" i="27"/>
  <c r="AD480" i="27"/>
  <c r="AC479" i="27"/>
  <c r="AB478" i="27"/>
  <c r="Z477" i="27"/>
  <c r="Y476" i="27"/>
  <c r="X475" i="27"/>
  <c r="CA475" i="27" s="1"/>
  <c r="AE473" i="27"/>
  <c r="AD472" i="27"/>
  <c r="AC471" i="27"/>
  <c r="AB470" i="27"/>
  <c r="Z469" i="27"/>
  <c r="Y468" i="27"/>
  <c r="X467" i="27"/>
  <c r="CA467" i="27" s="1"/>
  <c r="AE465" i="27"/>
  <c r="AD464" i="27"/>
  <c r="AC463" i="27"/>
  <c r="AB462" i="27"/>
  <c r="Z461" i="27"/>
  <c r="Y460" i="27"/>
  <c r="X459" i="27"/>
  <c r="CA459" i="27" s="1"/>
  <c r="AE457" i="27"/>
  <c r="AD456" i="27"/>
  <c r="AC455" i="27"/>
  <c r="AB454" i="27"/>
  <c r="Z453" i="27"/>
  <c r="Y452" i="27"/>
  <c r="X451" i="27"/>
  <c r="CA451" i="27" s="1"/>
  <c r="AE449" i="27"/>
  <c r="AD448" i="27"/>
  <c r="AC447" i="27"/>
  <c r="AB446" i="27"/>
  <c r="Z445" i="27"/>
  <c r="Y444" i="27"/>
  <c r="X443" i="27"/>
  <c r="CA443" i="27" s="1"/>
  <c r="AE441" i="27"/>
  <c r="AD440" i="27"/>
  <c r="AC439" i="27"/>
  <c r="AB438" i="27"/>
  <c r="Z437" i="27"/>
  <c r="Y436" i="27"/>
  <c r="X435" i="27"/>
  <c r="CA435" i="27" s="1"/>
  <c r="AE433" i="27"/>
  <c r="AD432" i="27"/>
  <c r="AC431" i="27"/>
  <c r="AB430" i="27"/>
  <c r="Z429" i="27"/>
  <c r="Y428" i="27"/>
  <c r="X427" i="27"/>
  <c r="CA427" i="27" s="1"/>
  <c r="AE425" i="27"/>
  <c r="AD424" i="27"/>
  <c r="AC423" i="27"/>
  <c r="AB422" i="27"/>
  <c r="Z421" i="27"/>
  <c r="Y420" i="27"/>
  <c r="X419" i="27"/>
  <c r="CA419" i="27" s="1"/>
  <c r="AE417" i="27"/>
  <c r="AD416" i="27"/>
  <c r="AC415" i="27"/>
  <c r="AB414" i="27"/>
  <c r="Z413" i="27"/>
  <c r="Y412" i="27"/>
  <c r="X411" i="27"/>
  <c r="CA411" i="27" s="1"/>
  <c r="AE409" i="27"/>
  <c r="AD408" i="27"/>
  <c r="AC407" i="27"/>
  <c r="Y1037" i="27"/>
  <c r="X1035" i="27"/>
  <c r="CA1035" i="27" s="1"/>
  <c r="AD1032" i="27"/>
  <c r="AA1030" i="27"/>
  <c r="Y1028" i="27"/>
  <c r="Y1026" i="27"/>
  <c r="AB1023" i="27"/>
  <c r="AA1021" i="27"/>
  <c r="Y1019" i="27"/>
  <c r="AB1016" i="27"/>
  <c r="AB1014" i="27"/>
  <c r="AA1012" i="27"/>
  <c r="AD1009" i="27"/>
  <c r="AB1007" i="27"/>
  <c r="AB1005" i="27"/>
  <c r="X1003" i="27"/>
  <c r="CA1003" i="27" s="1"/>
  <c r="AD1000" i="27"/>
  <c r="AC998" i="27"/>
  <c r="Z996" i="27"/>
  <c r="X994" i="27"/>
  <c r="CA994" i="27" s="1"/>
  <c r="AD991" i="27"/>
  <c r="Z989" i="27"/>
  <c r="Z987" i="27"/>
  <c r="X985" i="27"/>
  <c r="CA985" i="27" s="1"/>
  <c r="AB982" i="27"/>
  <c r="AA980" i="27"/>
  <c r="Z978" i="27"/>
  <c r="AC975" i="27"/>
  <c r="AB973" i="27"/>
  <c r="AA971" i="27"/>
  <c r="AD968" i="27"/>
  <c r="AC966" i="27"/>
  <c r="AD964" i="27"/>
  <c r="Y962" i="27"/>
  <c r="AD959" i="27"/>
  <c r="AC957" i="27"/>
  <c r="Y955" i="27"/>
  <c r="Y953" i="27"/>
  <c r="Y951" i="27"/>
  <c r="X949" i="27"/>
  <c r="CA949" i="27" s="1"/>
  <c r="X947" i="27"/>
  <c r="CA947" i="27" s="1"/>
  <c r="AA945" i="27"/>
  <c r="X943" i="27"/>
  <c r="CA943" i="27" s="1"/>
  <c r="Y941" i="27"/>
  <c r="AA939" i="27"/>
  <c r="Y937" i="27"/>
  <c r="Y935" i="27"/>
  <c r="AA933" i="27"/>
  <c r="X931" i="27"/>
  <c r="CA931" i="27" s="1"/>
  <c r="AA929" i="27"/>
  <c r="AA927" i="27"/>
  <c r="X925" i="27"/>
  <c r="CA925" i="27" s="1"/>
  <c r="AA923" i="27"/>
  <c r="AB921" i="27"/>
  <c r="Y919" i="27"/>
  <c r="Y917" i="27"/>
  <c r="AB915" i="27"/>
  <c r="Y913" i="27"/>
  <c r="AA911" i="27"/>
  <c r="AA909" i="27"/>
  <c r="AA907" i="27"/>
  <c r="AA905" i="27"/>
  <c r="AB903" i="27"/>
  <c r="Y901" i="27"/>
  <c r="AB899" i="27"/>
  <c r="AB897" i="27"/>
  <c r="AA895" i="27"/>
  <c r="AA893" i="27"/>
  <c r="AC891" i="27"/>
  <c r="AA889" i="27"/>
  <c r="AB887" i="27"/>
  <c r="AC885" i="27"/>
  <c r="AA883" i="27"/>
  <c r="AB881" i="27"/>
  <c r="AC879" i="27"/>
  <c r="AA877" i="27"/>
  <c r="AB875" i="27"/>
  <c r="AC873" i="27"/>
  <c r="AA871" i="27"/>
  <c r="AC869" i="27"/>
  <c r="AC867" i="27"/>
  <c r="AB865" i="27"/>
  <c r="AB863" i="27"/>
  <c r="AD861" i="27"/>
  <c r="AB859" i="27"/>
  <c r="AC857" i="27"/>
  <c r="AE855" i="27"/>
  <c r="Y854" i="27"/>
  <c r="AA852" i="27"/>
  <c r="AD850" i="27"/>
  <c r="AD848" i="27"/>
  <c r="Z847" i="27"/>
  <c r="AB845" i="27"/>
  <c r="AB843" i="27"/>
  <c r="AE841" i="27"/>
  <c r="AA840" i="27"/>
  <c r="AA838" i="27"/>
  <c r="AC836" i="27"/>
  <c r="Y835" i="27"/>
  <c r="Y833" i="27"/>
  <c r="AB831" i="27"/>
  <c r="AD829" i="27"/>
  <c r="AE827" i="27"/>
  <c r="Z826" i="27"/>
  <c r="AC824" i="27"/>
  <c r="AC822" i="27"/>
  <c r="Y821" i="27"/>
  <c r="AA819" i="27"/>
  <c r="AB817" i="27"/>
  <c r="AD815" i="27"/>
  <c r="Z814" i="27"/>
  <c r="Z812" i="27"/>
  <c r="AC810" i="27"/>
  <c r="AE808" i="27"/>
  <c r="AE806" i="27"/>
  <c r="AA805" i="27"/>
  <c r="AD803" i="27"/>
  <c r="AD801" i="27"/>
  <c r="Y800" i="27"/>
  <c r="AB798" i="27"/>
  <c r="AB796" i="27"/>
  <c r="AE794" i="27"/>
  <c r="Z793" i="27"/>
  <c r="AA791" i="27"/>
  <c r="AC789" i="27"/>
  <c r="Y788" i="27"/>
  <c r="Y786" i="27"/>
  <c r="AB784" i="27"/>
  <c r="AD782" i="27"/>
  <c r="AE780" i="27"/>
  <c r="Z779" i="27"/>
  <c r="AC777" i="27"/>
  <c r="AC775" i="27"/>
  <c r="Y774" i="27"/>
  <c r="AA772" i="27"/>
  <c r="AA770" i="27"/>
  <c r="AD768" i="27"/>
  <c r="Z767" i="27"/>
  <c r="Z765" i="27"/>
  <c r="AB763" i="27"/>
  <c r="AE761" i="27"/>
  <c r="AE759" i="27"/>
  <c r="AA758" i="27"/>
  <c r="AC756" i="27"/>
  <c r="AD754" i="27"/>
  <c r="Y753" i="27"/>
  <c r="AB751" i="27"/>
  <c r="AB749" i="27"/>
  <c r="AE747" i="27"/>
  <c r="Z746" i="27"/>
  <c r="AA744" i="27"/>
  <c r="AC742" i="27"/>
  <c r="Y741" i="27"/>
  <c r="Y739" i="27"/>
  <c r="AB737" i="27"/>
  <c r="AD735" i="27"/>
  <c r="AD733" i="27"/>
  <c r="Z732" i="27"/>
  <c r="AC730" i="27"/>
  <c r="AC728" i="27"/>
  <c r="AE726" i="27"/>
  <c r="AA725" i="27"/>
  <c r="AA723" i="27"/>
  <c r="AD721" i="27"/>
  <c r="Y720" i="27"/>
  <c r="Z718" i="27"/>
  <c r="AB716" i="27"/>
  <c r="AE714" i="27"/>
  <c r="AE712" i="27"/>
  <c r="AA711" i="27"/>
  <c r="AC709" i="27"/>
  <c r="AD707" i="27"/>
  <c r="Y706" i="27"/>
  <c r="AB704" i="27"/>
  <c r="AB702" i="27"/>
  <c r="AE700" i="27"/>
  <c r="Z699" i="27"/>
  <c r="Z697" i="27"/>
  <c r="AC695" i="27"/>
  <c r="Y694" i="27"/>
  <c r="Y692" i="27"/>
  <c r="AA690" i="27"/>
  <c r="AD688" i="27"/>
  <c r="AD686" i="27"/>
  <c r="Z685" i="27"/>
  <c r="AB683" i="27"/>
  <c r="AC681" i="27"/>
  <c r="AE679" i="27"/>
  <c r="AA678" i="27"/>
  <c r="AA676" i="27"/>
  <c r="AD674" i="27"/>
  <c r="Y673" i="27"/>
  <c r="Z671" i="27"/>
  <c r="AB669" i="27"/>
  <c r="AE667" i="27"/>
  <c r="AE665" i="27"/>
  <c r="AB664" i="27"/>
  <c r="X663" i="27"/>
  <c r="CA663" i="27" s="1"/>
  <c r="Z661" i="27"/>
  <c r="AE659" i="27"/>
  <c r="AB658" i="27"/>
  <c r="AD656" i="27"/>
  <c r="Z655" i="27"/>
  <c r="AE653" i="27"/>
  <c r="Y652" i="27"/>
  <c r="AD650" i="27"/>
  <c r="Z649" i="27"/>
  <c r="AC647" i="27"/>
  <c r="Y646" i="27"/>
  <c r="AD644" i="27"/>
  <c r="X643" i="27"/>
  <c r="CA643" i="27" s="1"/>
  <c r="AC641" i="27"/>
  <c r="Y640" i="27"/>
  <c r="AB638" i="27"/>
  <c r="X637" i="27"/>
  <c r="CA637" i="27" s="1"/>
  <c r="AC635" i="27"/>
  <c r="AE633" i="27"/>
  <c r="AB632" i="27"/>
  <c r="X631" i="27"/>
  <c r="CA631" i="27" s="1"/>
  <c r="Z629" i="27"/>
  <c r="AE627" i="27"/>
  <c r="AB626" i="27"/>
  <c r="AD624" i="27"/>
  <c r="Z623" i="27"/>
  <c r="AE621" i="27"/>
  <c r="Y620" i="27"/>
  <c r="AD618" i="27"/>
  <c r="Z617" i="27"/>
  <c r="AC615" i="27"/>
  <c r="Y614" i="27"/>
  <c r="AD612" i="27"/>
  <c r="AC609" i="27"/>
  <c r="Y608" i="27"/>
  <c r="AB606" i="27"/>
  <c r="AC603" i="27"/>
  <c r="AE601" i="27"/>
  <c r="AB600" i="27"/>
  <c r="X599" i="27"/>
  <c r="CA599" i="27" s="1"/>
  <c r="Z597" i="27"/>
  <c r="AE595" i="27"/>
  <c r="AB594" i="27"/>
  <c r="AD592" i="27"/>
  <c r="Z585" i="27"/>
  <c r="AC583" i="27"/>
  <c r="Y582" i="27"/>
  <c r="AD580" i="27"/>
  <c r="X579" i="27"/>
  <c r="CA579" i="27" s="1"/>
  <c r="AC577" i="27"/>
  <c r="Y576" i="27"/>
  <c r="AB574" i="27"/>
  <c r="X573" i="27"/>
  <c r="CA573" i="27" s="1"/>
  <c r="AC571" i="27"/>
  <c r="AE569" i="27"/>
  <c r="AB568" i="27"/>
  <c r="X567" i="27"/>
  <c r="CA567" i="27" s="1"/>
  <c r="Z565" i="27"/>
  <c r="AE563" i="27"/>
  <c r="AB562" i="27"/>
  <c r="AD560" i="27"/>
  <c r="Z559" i="27"/>
  <c r="AE557" i="27"/>
  <c r="Y556" i="27"/>
  <c r="AD554" i="27"/>
  <c r="Z553" i="27"/>
  <c r="AC551" i="27"/>
  <c r="Y550" i="27"/>
  <c r="AD548" i="27"/>
  <c r="X547" i="27"/>
  <c r="CA547" i="27" s="1"/>
  <c r="AC545" i="27"/>
  <c r="Y544" i="27"/>
  <c r="AB542" i="27"/>
  <c r="X541" i="27"/>
  <c r="CA541" i="27" s="1"/>
  <c r="AC539" i="27"/>
  <c r="AE537" i="27"/>
  <c r="AB536" i="27"/>
  <c r="X535" i="27"/>
  <c r="CA535" i="27" s="1"/>
  <c r="Z533" i="27"/>
  <c r="AE531" i="27"/>
  <c r="AB530" i="27"/>
  <c r="AD528" i="27"/>
  <c r="Z527" i="27"/>
  <c r="AE525" i="27"/>
  <c r="Y524" i="27"/>
  <c r="AD522" i="27"/>
  <c r="Z521" i="27"/>
  <c r="AC519" i="27"/>
  <c r="Y518" i="27"/>
  <c r="AD516" i="27"/>
  <c r="X515" i="27"/>
  <c r="CA515" i="27" s="1"/>
  <c r="AC513" i="27"/>
  <c r="Y512" i="27"/>
  <c r="AB510" i="27"/>
  <c r="X509" i="27"/>
  <c r="CA509" i="27" s="1"/>
  <c r="AC507" i="27"/>
  <c r="AE505" i="27"/>
  <c r="AB504" i="27"/>
  <c r="X503" i="27"/>
  <c r="CA503" i="27" s="1"/>
  <c r="Z501" i="27"/>
  <c r="AE499" i="27"/>
  <c r="AB498" i="27"/>
  <c r="AD496" i="27"/>
  <c r="AE494" i="27"/>
  <c r="Y493" i="27"/>
  <c r="AD491" i="27"/>
  <c r="Z490" i="27"/>
  <c r="AC488" i="27"/>
  <c r="Y487" i="27"/>
  <c r="AD485" i="27"/>
  <c r="X484" i="27"/>
  <c r="CA484" i="27" s="1"/>
  <c r="AC482" i="27"/>
  <c r="Y481" i="27"/>
  <c r="AB479" i="27"/>
  <c r="X478" i="27"/>
  <c r="CA478" i="27" s="1"/>
  <c r="AC476" i="27"/>
  <c r="AE474" i="27"/>
  <c r="AB473" i="27"/>
  <c r="X472" i="27"/>
  <c r="CA472" i="27" s="1"/>
  <c r="Z470" i="27"/>
  <c r="AE468" i="27"/>
  <c r="AB467" i="27"/>
  <c r="AD465" i="27"/>
  <c r="Z464" i="27"/>
  <c r="AE462" i="27"/>
  <c r="Y461" i="27"/>
  <c r="AD459" i="27"/>
  <c r="Z458" i="27"/>
  <c r="AC456" i="27"/>
  <c r="Y455" i="27"/>
  <c r="AD453" i="27"/>
  <c r="X452" i="27"/>
  <c r="CA452" i="27" s="1"/>
  <c r="AC450" i="27"/>
  <c r="Y449" i="27"/>
  <c r="AB447" i="27"/>
  <c r="X446" i="27"/>
  <c r="CA446" i="27" s="1"/>
  <c r="AC444" i="27"/>
  <c r="AE442" i="27"/>
  <c r="AB441" i="27"/>
  <c r="X440" i="27"/>
  <c r="CA440" i="27" s="1"/>
  <c r="Z438" i="27"/>
  <c r="AE436" i="27"/>
  <c r="AB435" i="27"/>
  <c r="AD433" i="27"/>
  <c r="Z432" i="27"/>
  <c r="AE430" i="27"/>
  <c r="Y429" i="27"/>
  <c r="AD427" i="27"/>
  <c r="Z426" i="27"/>
  <c r="AC424" i="27"/>
  <c r="Y423" i="27"/>
  <c r="AD421" i="27"/>
  <c r="X420" i="27"/>
  <c r="CA420" i="27" s="1"/>
  <c r="AC418" i="27"/>
  <c r="Y417" i="27"/>
  <c r="AB415" i="27"/>
  <c r="X414" i="27"/>
  <c r="CA414" i="27" s="1"/>
  <c r="AC412" i="27"/>
  <c r="AE410" i="27"/>
  <c r="AB409" i="27"/>
  <c r="X408" i="27"/>
  <c r="CA408" i="27" s="1"/>
  <c r="AB406" i="27"/>
  <c r="Y405" i="27"/>
  <c r="AE403" i="27"/>
  <c r="AC402" i="27"/>
  <c r="Z401" i="27"/>
  <c r="X400" i="27"/>
  <c r="CA400" i="27" s="1"/>
  <c r="AD398" i="27"/>
  <c r="Z397" i="27"/>
  <c r="X396" i="27"/>
  <c r="CA396" i="27" s="1"/>
  <c r="AD394" i="27"/>
  <c r="AB393" i="27"/>
  <c r="Y392" i="27"/>
  <c r="AE390" i="27"/>
  <c r="AC389" i="27"/>
  <c r="Y388" i="27"/>
  <c r="AE386" i="27"/>
  <c r="AC385" i="27"/>
  <c r="Z384" i="27"/>
  <c r="X383" i="27"/>
  <c r="CA383" i="27" s="1"/>
  <c r="AD381" i="27"/>
  <c r="AB380" i="27"/>
  <c r="X379" i="27"/>
  <c r="CA379" i="27" s="1"/>
  <c r="AD377" i="27"/>
  <c r="AB376" i="27"/>
  <c r="Y375" i="27"/>
  <c r="AC373" i="27"/>
  <c r="Z372" i="27"/>
  <c r="AE370" i="27"/>
  <c r="AC369" i="27"/>
  <c r="Z368" i="27"/>
  <c r="X367" i="27"/>
  <c r="CA367" i="27" s="1"/>
  <c r="AD365" i="27"/>
  <c r="AB364" i="27"/>
  <c r="Y363" i="27"/>
  <c r="AD361" i="27"/>
  <c r="AB360" i="27"/>
  <c r="Y359" i="27"/>
  <c r="AE357" i="27"/>
  <c r="AC356" i="27"/>
  <c r="Z355" i="27"/>
  <c r="X354" i="27"/>
  <c r="CA354" i="27" s="1"/>
  <c r="AC352" i="27"/>
  <c r="Z351" i="27"/>
  <c r="X350" i="27"/>
  <c r="CA350" i="27" s="1"/>
  <c r="AD348" i="27"/>
  <c r="AB347" i="27"/>
  <c r="Y346" i="27"/>
  <c r="AE344" i="27"/>
  <c r="AB343" i="27"/>
  <c r="Y342" i="27"/>
  <c r="AE340" i="27"/>
  <c r="AC339" i="27"/>
  <c r="Z338" i="27"/>
  <c r="X337" i="27"/>
  <c r="CA337" i="27" s="1"/>
  <c r="AD335" i="27"/>
  <c r="Z334" i="27"/>
  <c r="X333" i="27"/>
  <c r="CA333" i="27" s="1"/>
  <c r="AD331" i="27"/>
  <c r="AB330" i="27"/>
  <c r="Y329" i="27"/>
  <c r="AE327" i="27"/>
  <c r="AC326" i="27"/>
  <c r="Y325" i="27"/>
  <c r="AE323" i="27"/>
  <c r="AC322" i="27"/>
  <c r="Z321" i="27"/>
  <c r="X320" i="27"/>
  <c r="CA320" i="27" s="1"/>
  <c r="AD318" i="27"/>
  <c r="AB317" i="27"/>
  <c r="X316" i="27"/>
  <c r="CA316" i="27" s="1"/>
  <c r="AD314" i="27"/>
  <c r="AB313" i="27"/>
  <c r="Y312" i="27"/>
  <c r="AE310" i="27"/>
  <c r="AC309" i="27"/>
  <c r="Z308" i="27"/>
  <c r="AE306" i="27"/>
  <c r="AC305" i="27"/>
  <c r="Z304" i="27"/>
  <c r="X303" i="27"/>
  <c r="CA303" i="27" s="1"/>
  <c r="AD301" i="27"/>
  <c r="AB300" i="27"/>
  <c r="Y299" i="27"/>
  <c r="AD297" i="27"/>
  <c r="AB296" i="27"/>
  <c r="Y295" i="27"/>
  <c r="AE293" i="27"/>
  <c r="AC292" i="27"/>
  <c r="Z291" i="27"/>
  <c r="X290" i="27"/>
  <c r="CA290" i="27" s="1"/>
  <c r="AC288" i="27"/>
  <c r="Z287" i="27"/>
  <c r="X286" i="27"/>
  <c r="CA286" i="27" s="1"/>
  <c r="AD284" i="27"/>
  <c r="AB283" i="27"/>
  <c r="AA282" i="27"/>
  <c r="Z281" i="27"/>
  <c r="X280" i="27"/>
  <c r="CA280" i="27" s="1"/>
  <c r="AE278" i="27"/>
  <c r="AD277" i="27"/>
  <c r="AC276" i="27"/>
  <c r="AB275" i="27"/>
  <c r="AA274" i="27"/>
  <c r="Z273" i="27"/>
  <c r="X272" i="27"/>
  <c r="CA272" i="27" s="1"/>
  <c r="AE270" i="27"/>
  <c r="AD269" i="27"/>
  <c r="AC268" i="27"/>
  <c r="AB267" i="27"/>
  <c r="AA266" i="27"/>
  <c r="Z265" i="27"/>
  <c r="X264" i="27"/>
  <c r="CA264" i="27" s="1"/>
  <c r="AE262" i="27"/>
  <c r="AD261" i="27"/>
  <c r="AC260" i="27"/>
  <c r="AB259" i="27"/>
  <c r="AA258" i="27"/>
  <c r="Z257" i="27"/>
  <c r="X256" i="27"/>
  <c r="CA256" i="27" s="1"/>
  <c r="AE254" i="27"/>
  <c r="AD253" i="27"/>
  <c r="AC252" i="27"/>
  <c r="AB251" i="27"/>
  <c r="AA250" i="27"/>
  <c r="Z249" i="27"/>
  <c r="X248" i="27"/>
  <c r="CA248" i="27" s="1"/>
  <c r="AE246" i="27"/>
  <c r="AD245" i="27"/>
  <c r="AC244" i="27"/>
  <c r="AB243" i="27"/>
  <c r="AA242" i="27"/>
  <c r="Z241" i="27"/>
  <c r="X240" i="27"/>
  <c r="CA240" i="27" s="1"/>
  <c r="AE238" i="27"/>
  <c r="AD237" i="27"/>
  <c r="AC236" i="27"/>
  <c r="AB235" i="27"/>
  <c r="AA234" i="27"/>
  <c r="Z233" i="27"/>
  <c r="X232" i="27"/>
  <c r="CA232" i="27" s="1"/>
  <c r="AE230" i="27"/>
  <c r="AD229" i="27"/>
  <c r="AC228" i="27"/>
  <c r="AB227" i="27"/>
  <c r="AA226" i="27"/>
  <c r="Z225" i="27"/>
  <c r="X224" i="27"/>
  <c r="CA224" i="27" s="1"/>
  <c r="AE222" i="27"/>
  <c r="AD221" i="27"/>
  <c r="AC220" i="27"/>
  <c r="AB219" i="27"/>
  <c r="AA218" i="27"/>
  <c r="Z217" i="27"/>
  <c r="X216" i="27"/>
  <c r="CA216" i="27" s="1"/>
  <c r="AE214" i="27"/>
  <c r="AD213" i="27"/>
  <c r="AC212" i="27"/>
  <c r="AB211" i="27"/>
  <c r="AA210" i="27"/>
  <c r="Z209" i="27"/>
  <c r="X208" i="27"/>
  <c r="CA208" i="27" s="1"/>
  <c r="AE206" i="27"/>
  <c r="AD205" i="27"/>
  <c r="AC204" i="27"/>
  <c r="AB203" i="27"/>
  <c r="AA202" i="27"/>
  <c r="Z201" i="27"/>
  <c r="X200" i="27"/>
  <c r="CA200" i="27" s="1"/>
  <c r="AE198" i="27"/>
  <c r="AD197" i="27"/>
  <c r="AC196" i="27"/>
  <c r="AB195" i="27"/>
  <c r="AA194" i="27"/>
  <c r="Z193" i="27"/>
  <c r="X192" i="27"/>
  <c r="CA192" i="27" s="1"/>
  <c r="AE190" i="27"/>
  <c r="AD189" i="27"/>
  <c r="AC188" i="27"/>
  <c r="AB187" i="27"/>
  <c r="AA186" i="27"/>
  <c r="Z185" i="27"/>
  <c r="X184" i="27"/>
  <c r="CA184" i="27" s="1"/>
  <c r="AE182" i="27"/>
  <c r="AD181" i="27"/>
  <c r="AC180" i="27"/>
  <c r="AB179" i="27"/>
  <c r="AA178" i="27"/>
  <c r="Z177" i="27"/>
  <c r="X176" i="27"/>
  <c r="CA176" i="27" s="1"/>
  <c r="AE174" i="27"/>
  <c r="AD173" i="27"/>
  <c r="AC172" i="27"/>
  <c r="AB171" i="27"/>
  <c r="AA170" i="27"/>
  <c r="Z169" i="27"/>
  <c r="X168" i="27"/>
  <c r="CA168" i="27" s="1"/>
  <c r="AE166" i="27"/>
  <c r="AD165" i="27"/>
  <c r="AC164" i="27"/>
  <c r="AB163" i="27"/>
  <c r="AA162" i="27"/>
  <c r="Z161" i="27"/>
  <c r="X160" i="27"/>
  <c r="CA160" i="27" s="1"/>
  <c r="AE158" i="27"/>
  <c r="AD157" i="27"/>
  <c r="AC156" i="27"/>
  <c r="AB155" i="27"/>
  <c r="AA154" i="27"/>
  <c r="Z153" i="27"/>
  <c r="X152" i="27"/>
  <c r="CA152" i="27" s="1"/>
  <c r="AE150" i="27"/>
  <c r="AD149" i="27"/>
  <c r="AC148" i="27"/>
  <c r="AB147" i="27"/>
  <c r="AA146" i="27"/>
  <c r="Z145" i="27"/>
  <c r="X144" i="27"/>
  <c r="CA144" i="27" s="1"/>
  <c r="AE142" i="27"/>
  <c r="AD141" i="27"/>
  <c r="AC140" i="27"/>
  <c r="AB139" i="27"/>
  <c r="AA137" i="27"/>
  <c r="Z136" i="27"/>
  <c r="X135" i="27"/>
  <c r="CA135" i="27" s="1"/>
  <c r="AE133" i="27"/>
  <c r="AD132" i="27"/>
  <c r="AC131" i="27"/>
  <c r="AB130" i="27"/>
  <c r="AA129" i="27"/>
  <c r="Z128" i="27"/>
  <c r="X127" i="27"/>
  <c r="CA127" i="27" s="1"/>
  <c r="AE125" i="27"/>
  <c r="AD124" i="27"/>
  <c r="AC123" i="27"/>
  <c r="AB122" i="27"/>
  <c r="AA121" i="27"/>
  <c r="Z120" i="27"/>
  <c r="X119" i="27"/>
  <c r="CA119" i="27" s="1"/>
  <c r="AE117" i="27"/>
  <c r="AD116" i="27"/>
  <c r="AC115" i="27"/>
  <c r="AB114" i="27"/>
  <c r="AA113" i="27"/>
  <c r="Z112" i="27"/>
  <c r="X111" i="27"/>
  <c r="CA111" i="27" s="1"/>
  <c r="AE109" i="27"/>
  <c r="AD108" i="27"/>
  <c r="AC107" i="27"/>
  <c r="AB106" i="27"/>
  <c r="AA105" i="27"/>
  <c r="Z104" i="27"/>
  <c r="X103" i="27"/>
  <c r="CA103" i="27" s="1"/>
  <c r="AE101" i="27"/>
  <c r="AD100" i="27"/>
  <c r="AC99" i="27"/>
  <c r="AB98" i="27"/>
  <c r="AA97" i="27"/>
  <c r="Z96" i="27"/>
  <c r="X95" i="27"/>
  <c r="CA95" i="27" s="1"/>
  <c r="AE93" i="27"/>
  <c r="AD92" i="27"/>
  <c r="AC91" i="27"/>
  <c r="AB90" i="27"/>
  <c r="AA89" i="27"/>
  <c r="Z88" i="27"/>
  <c r="X87" i="27"/>
  <c r="CA87" i="27" s="1"/>
  <c r="AE85" i="27"/>
  <c r="AD84" i="27"/>
  <c r="AC83" i="27"/>
  <c r="AB82" i="27"/>
  <c r="AA81" i="27"/>
  <c r="Z80" i="27"/>
  <c r="X79" i="27"/>
  <c r="CA79" i="27" s="1"/>
  <c r="AE77" i="27"/>
  <c r="AD76" i="27"/>
  <c r="AC75" i="27"/>
  <c r="AB74" i="27"/>
  <c r="AA73" i="27"/>
  <c r="Z72" i="27"/>
  <c r="X71" i="27"/>
  <c r="CA71" i="27" s="1"/>
  <c r="AE69" i="27"/>
  <c r="AD68" i="27"/>
  <c r="AC67" i="27"/>
  <c r="AB66" i="27"/>
  <c r="AA65" i="27"/>
  <c r="Z64" i="27"/>
  <c r="X63" i="27"/>
  <c r="CA63" i="27" s="1"/>
  <c r="AE61" i="27"/>
  <c r="AD60" i="27"/>
  <c r="AC59" i="27"/>
  <c r="AB58" i="27"/>
  <c r="AA57" i="27"/>
  <c r="Z56" i="27"/>
  <c r="X55" i="27"/>
  <c r="CA55" i="27" s="1"/>
  <c r="AE53" i="27"/>
  <c r="AD52" i="27"/>
  <c r="AC51" i="27"/>
  <c r="AB50" i="27"/>
  <c r="AA49" i="27"/>
  <c r="Z48" i="27"/>
  <c r="X47" i="27"/>
  <c r="CA47" i="27" s="1"/>
  <c r="AE45" i="27"/>
  <c r="AD44" i="27"/>
  <c r="AC43" i="27"/>
  <c r="AB42" i="27"/>
  <c r="AA41" i="27"/>
  <c r="Z40" i="27"/>
  <c r="X39" i="27"/>
  <c r="CA39" i="27" s="1"/>
  <c r="AE37" i="27"/>
  <c r="AD36" i="27"/>
  <c r="AC35" i="27"/>
  <c r="AB34" i="27"/>
  <c r="AA33" i="27"/>
  <c r="Z32" i="27"/>
  <c r="X31" i="27"/>
  <c r="CA31" i="27" s="1"/>
  <c r="AE29" i="27"/>
  <c r="AD28" i="27"/>
  <c r="AC27" i="27"/>
  <c r="AB26" i="27"/>
  <c r="AA25" i="27"/>
  <c r="Z24" i="27"/>
  <c r="X23" i="27"/>
  <c r="CA23" i="27" s="1"/>
  <c r="AE21" i="27"/>
  <c r="AD20" i="27"/>
  <c r="AC19" i="27"/>
  <c r="AB18" i="27"/>
  <c r="AA17" i="27"/>
  <c r="Z16" i="27"/>
  <c r="X15" i="27"/>
  <c r="CA15" i="27" s="1"/>
  <c r="AE13" i="27"/>
  <c r="AD12" i="27"/>
  <c r="AC11" i="27"/>
  <c r="AB10" i="27"/>
  <c r="AA9" i="27"/>
  <c r="Z8" i="27"/>
  <c r="X7" i="27"/>
  <c r="CA7" i="27" s="1"/>
  <c r="AE5" i="27"/>
  <c r="AD4" i="27"/>
  <c r="AC3" i="27"/>
  <c r="X1037" i="27"/>
  <c r="CA1037" i="27" s="1"/>
  <c r="AD1034" i="27"/>
  <c r="AC1032" i="27"/>
  <c r="Y1030" i="27"/>
  <c r="X1028" i="27"/>
  <c r="CA1028" i="27" s="1"/>
  <c r="AD1025" i="27"/>
  <c r="Z1023" i="27"/>
  <c r="Y1021" i="27"/>
  <c r="X1019" i="27"/>
  <c r="CA1019" i="27" s="1"/>
  <c r="AA1016" i="27"/>
  <c r="AA1014" i="27"/>
  <c r="Y1012" i="27"/>
  <c r="AC1009" i="27"/>
  <c r="AA1007" i="27"/>
  <c r="AA1005" i="27"/>
  <c r="AD1002" i="27"/>
  <c r="AC1000" i="27"/>
  <c r="AA998" i="27"/>
  <c r="Y996" i="27"/>
  <c r="AD993" i="27"/>
  <c r="AC991" i="27"/>
  <c r="Y989" i="27"/>
  <c r="Y987" i="27"/>
  <c r="AD984" i="27"/>
  <c r="Z982" i="27"/>
  <c r="Y980" i="27"/>
  <c r="Y978" i="27"/>
  <c r="AB975" i="27"/>
  <c r="Z973" i="27"/>
  <c r="Z971" i="27"/>
  <c r="AC968" i="27"/>
  <c r="AB966" i="27"/>
  <c r="Z964" i="27"/>
  <c r="AD961" i="27"/>
  <c r="AC959" i="27"/>
  <c r="AB957" i="27"/>
  <c r="X955" i="27"/>
  <c r="CA955" i="27" s="1"/>
  <c r="X953" i="27"/>
  <c r="CA953" i="27" s="1"/>
  <c r="X951" i="27"/>
  <c r="CA951" i="27" s="1"/>
  <c r="AE948" i="27"/>
  <c r="AE946" i="27"/>
  <c r="Y945" i="27"/>
  <c r="AE942" i="27"/>
  <c r="X941" i="27"/>
  <c r="CA941" i="27" s="1"/>
  <c r="X939" i="27"/>
  <c r="CA939" i="27" s="1"/>
  <c r="AD936" i="27"/>
  <c r="X935" i="27"/>
  <c r="CA935" i="27" s="1"/>
  <c r="Y933" i="27"/>
  <c r="AE930" i="27"/>
  <c r="X929" i="27"/>
  <c r="CA929" i="27" s="1"/>
  <c r="Y927" i="27"/>
  <c r="AE924" i="27"/>
  <c r="X923" i="27"/>
  <c r="CA923" i="27" s="1"/>
  <c r="Y921" i="27"/>
  <c r="X919" i="27"/>
  <c r="CA919" i="27" s="1"/>
  <c r="X917" i="27"/>
  <c r="CA917" i="27" s="1"/>
  <c r="AA915" i="27"/>
  <c r="X913" i="27"/>
  <c r="CA913" i="27" s="1"/>
  <c r="Y911" i="27"/>
  <c r="Y909" i="27"/>
  <c r="X907" i="27"/>
  <c r="CA907" i="27" s="1"/>
  <c r="Y905" i="27"/>
  <c r="AA903" i="27"/>
  <c r="X901" i="27"/>
  <c r="CA901" i="27" s="1"/>
  <c r="AA899" i="27"/>
  <c r="AA897" i="27"/>
  <c r="X895" i="27"/>
  <c r="CA895" i="27" s="1"/>
  <c r="Y893" i="27"/>
  <c r="AB891" i="27"/>
  <c r="Y889" i="27"/>
  <c r="Y887" i="27"/>
  <c r="AA885" i="27"/>
  <c r="X883" i="27"/>
  <c r="CA883" i="27" s="1"/>
  <c r="AA881" i="27"/>
  <c r="AA879" i="27"/>
  <c r="Y877" i="27"/>
  <c r="AA875" i="27"/>
  <c r="AB873" i="27"/>
  <c r="Y871" i="27"/>
  <c r="AA869" i="27"/>
  <c r="AB867" i="27"/>
  <c r="AA865" i="27"/>
  <c r="AA863" i="27"/>
  <c r="AC861" i="27"/>
  <c r="AA859" i="27"/>
  <c r="AB857" i="27"/>
  <c r="AD855" i="27"/>
  <c r="AD853" i="27"/>
  <c r="Z852" i="27"/>
  <c r="AC850" i="27"/>
  <c r="AC848" i="27"/>
  <c r="AE846" i="27"/>
  <c r="AA845" i="27"/>
  <c r="AA843" i="27"/>
  <c r="AD841" i="27"/>
  <c r="Y840" i="27"/>
  <c r="Z838" i="27"/>
  <c r="AB836" i="27"/>
  <c r="AE834" i="27"/>
  <c r="AE832" i="27"/>
  <c r="AA831" i="27"/>
  <c r="AC829" i="27"/>
  <c r="AD827" i="27"/>
  <c r="Y826" i="27"/>
  <c r="AB824" i="27"/>
  <c r="AB822" i="27"/>
  <c r="AE820" i="27"/>
  <c r="Z819" i="27"/>
  <c r="Z817" i="27"/>
  <c r="AC815" i="27"/>
  <c r="Y814" i="27"/>
  <c r="Y812" i="27"/>
  <c r="AA810" i="27"/>
  <c r="AD808" i="27"/>
  <c r="AD806" i="27"/>
  <c r="Z805" i="27"/>
  <c r="AB803" i="27"/>
  <c r="AC801" i="27"/>
  <c r="AE799" i="27"/>
  <c r="AA798" i="27"/>
  <c r="AA796" i="27"/>
  <c r="AD794" i="27"/>
  <c r="Y793" i="27"/>
  <c r="Z791" i="27"/>
  <c r="AB789" i="27"/>
  <c r="AE787" i="27"/>
  <c r="AE785" i="27"/>
  <c r="AA784" i="27"/>
  <c r="AC782" i="27"/>
  <c r="AC780" i="27"/>
  <c r="Y779" i="27"/>
  <c r="AB777" i="27"/>
  <c r="AB775" i="27"/>
  <c r="AD773" i="27"/>
  <c r="Z772" i="27"/>
  <c r="Z770" i="27"/>
  <c r="AC768" i="27"/>
  <c r="AE766" i="27"/>
  <c r="Y765" i="27"/>
  <c r="AA763" i="27"/>
  <c r="AD761" i="27"/>
  <c r="AD759" i="27"/>
  <c r="Z758" i="27"/>
  <c r="AB756" i="27"/>
  <c r="AC754" i="27"/>
  <c r="AE752" i="27"/>
  <c r="AA751" i="27"/>
  <c r="AA749" i="27"/>
  <c r="AD747" i="27"/>
  <c r="Y746" i="27"/>
  <c r="Y744" i="27"/>
  <c r="AB742" i="27"/>
  <c r="AE740" i="27"/>
  <c r="AE738" i="27"/>
  <c r="Z737" i="27"/>
  <c r="AC735" i="27"/>
  <c r="AC733" i="27"/>
  <c r="Y732" i="27"/>
  <c r="AA730" i="27"/>
  <c r="AB728" i="27"/>
  <c r="AD726" i="27"/>
  <c r="Z725" i="27"/>
  <c r="Z723" i="27"/>
  <c r="AC721" i="27"/>
  <c r="AE719" i="27"/>
  <c r="Y718" i="27"/>
  <c r="AA716" i="27"/>
  <c r="AD714" i="27"/>
  <c r="AD712" i="27"/>
  <c r="Z711" i="27"/>
  <c r="AB709" i="27"/>
  <c r="AB707" i="27"/>
  <c r="AE705" i="27"/>
  <c r="AA704" i="27"/>
  <c r="AA702" i="27"/>
  <c r="AC700" i="27"/>
  <c r="Y699" i="27"/>
  <c r="Y697" i="27"/>
  <c r="AB695" i="27"/>
  <c r="AD693" i="27"/>
  <c r="AE691" i="27"/>
  <c r="Z690" i="27"/>
  <c r="AC688" i="27"/>
  <c r="AC686" i="27"/>
  <c r="Y685" i="27"/>
  <c r="AA683" i="27"/>
  <c r="AB681" i="27"/>
  <c r="AD679" i="27"/>
  <c r="Z678" i="27"/>
  <c r="Z1035" i="27"/>
  <c r="X1033" i="27"/>
  <c r="CA1033" i="27" s="1"/>
  <c r="AD1030" i="27"/>
  <c r="Z1028" i="27"/>
  <c r="Z1026" i="27"/>
  <c r="X1024" i="27"/>
  <c r="CA1024" i="27" s="1"/>
  <c r="AB1021" i="27"/>
  <c r="Z1019" i="27"/>
  <c r="AA1017" i="27"/>
  <c r="AC1014" i="27"/>
  <c r="AB1012" i="27"/>
  <c r="AB1010" i="27"/>
  <c r="X1008" i="27"/>
  <c r="CA1008" i="27" s="1"/>
  <c r="AC1005" i="27"/>
  <c r="AC1003" i="27"/>
  <c r="X1001" i="27"/>
  <c r="CA1001" i="27" s="1"/>
  <c r="Y999" i="27"/>
  <c r="AD996" i="27"/>
  <c r="Y994" i="27"/>
  <c r="Z992" i="27"/>
  <c r="Y990" i="27"/>
  <c r="AA987" i="27"/>
  <c r="Y985" i="27"/>
  <c r="Z983" i="27"/>
  <c r="AB980" i="27"/>
  <c r="AB978" i="27"/>
  <c r="Z976" i="27"/>
  <c r="X974" i="27"/>
  <c r="CA974" i="27" s="1"/>
  <c r="AC971" i="27"/>
  <c r="AB969" i="27"/>
  <c r="AD966" i="27"/>
  <c r="X965" i="27"/>
  <c r="CA965" i="27" s="1"/>
  <c r="AC962" i="27"/>
  <c r="Z960" i="27"/>
  <c r="X958" i="27"/>
  <c r="CA958" i="27" s="1"/>
  <c r="X956" i="27"/>
  <c r="CA956" i="27" s="1"/>
  <c r="AA953" i="27"/>
  <c r="AB951" i="27"/>
  <c r="AC949" i="27"/>
  <c r="AA947" i="27"/>
  <c r="AB945" i="27"/>
  <c r="AC943" i="27"/>
  <c r="AA941" i="27"/>
  <c r="AB939" i="27"/>
  <c r="AC937" i="27"/>
  <c r="AA935" i="27"/>
  <c r="AC933" i="27"/>
  <c r="AC931" i="27"/>
  <c r="AB929" i="27"/>
  <c r="AB927" i="27"/>
  <c r="AD925" i="27"/>
  <c r="AB923" i="27"/>
  <c r="AC921" i="27"/>
  <c r="AC919" i="27"/>
  <c r="AC917" i="27"/>
  <c r="AC915" i="27"/>
  <c r="AD913" i="27"/>
  <c r="AB911" i="27"/>
  <c r="AD909" i="27"/>
  <c r="AD907" i="27"/>
  <c r="AB905" i="27"/>
  <c r="AC903" i="27"/>
  <c r="AE901" i="27"/>
  <c r="AC899" i="27"/>
  <c r="AC897" i="27"/>
  <c r="AE895" i="27"/>
  <c r="AC893" i="27"/>
  <c r="AD891" i="27"/>
  <c r="AD889" i="27"/>
  <c r="AC887" i="27"/>
  <c r="AD885" i="27"/>
  <c r="AE883" i="27"/>
  <c r="AC881" i="27"/>
  <c r="AE879" i="27"/>
  <c r="AE877" i="27"/>
  <c r="AD875" i="27"/>
  <c r="AD873" i="27"/>
  <c r="X872" i="27"/>
  <c r="CA872" i="27" s="1"/>
  <c r="AD869" i="27"/>
  <c r="AE867" i="27"/>
  <c r="AE865" i="27"/>
  <c r="AC863" i="27"/>
  <c r="AE861" i="27"/>
  <c r="X860" i="27"/>
  <c r="CA860" i="27" s="1"/>
  <c r="AD857" i="27"/>
  <c r="AD1036" i="27"/>
  <c r="AB1033" i="27"/>
  <c r="AB1029" i="27"/>
  <c r="AB1026" i="27"/>
  <c r="AB1022" i="27"/>
  <c r="AB1018" i="27"/>
  <c r="AC1015" i="27"/>
  <c r="Z1011" i="27"/>
  <c r="Z1008" i="27"/>
  <c r="Z1004" i="27"/>
  <c r="AB1000" i="27"/>
  <c r="Y997" i="27"/>
  <c r="AB993" i="27"/>
  <c r="Z990" i="27"/>
  <c r="X986" i="27"/>
  <c r="CA986" i="27" s="1"/>
  <c r="Y982" i="27"/>
  <c r="AD978" i="27"/>
  <c r="Z975" i="27"/>
  <c r="AD971" i="27"/>
  <c r="X968" i="27"/>
  <c r="CA968" i="27" s="1"/>
  <c r="AD963" i="27"/>
  <c r="X961" i="27"/>
  <c r="CA961" i="27" s="1"/>
  <c r="AB956" i="27"/>
  <c r="AB953" i="27"/>
  <c r="Y950" i="27"/>
  <c r="AD946" i="27"/>
  <c r="X944" i="27"/>
  <c r="CA944" i="27" s="1"/>
  <c r="AC940" i="27"/>
  <c r="AD937" i="27"/>
  <c r="X934" i="27"/>
  <c r="CA934" i="27" s="1"/>
  <c r="AD930" i="27"/>
  <c r="X928" i="27"/>
  <c r="CA928" i="27" s="1"/>
  <c r="AC924" i="27"/>
  <c r="AD921" i="27"/>
  <c r="AA918" i="27"/>
  <c r="AC914" i="27"/>
  <c r="AA912" i="27"/>
  <c r="AC908" i="27"/>
  <c r="AD905" i="27"/>
  <c r="AA902" i="27"/>
  <c r="AE898" i="27"/>
  <c r="Y896" i="27"/>
  <c r="AE892" i="27"/>
  <c r="Y890" i="27"/>
  <c r="AA886" i="27"/>
  <c r="AE882" i="27"/>
  <c r="Y880" i="27"/>
  <c r="AD876" i="27"/>
  <c r="AE873" i="27"/>
  <c r="AD870" i="27"/>
  <c r="AE866" i="27"/>
  <c r="AB864" i="27"/>
  <c r="AD860" i="27"/>
  <c r="AE857" i="27"/>
  <c r="Z855" i="27"/>
  <c r="Z853" i="27"/>
  <c r="AE850" i="27"/>
  <c r="AA848" i="27"/>
  <c r="Y846" i="27"/>
  <c r="Y844" i="27"/>
  <c r="AB841" i="27"/>
  <c r="Z839" i="27"/>
  <c r="AE836" i="27"/>
  <c r="Z834" i="27"/>
  <c r="AA832" i="27"/>
  <c r="Y830" i="27"/>
  <c r="AA827" i="27"/>
  <c r="Y825" i="27"/>
  <c r="Z823" i="27"/>
  <c r="AB820" i="27"/>
  <c r="Z818" i="27"/>
  <c r="AE815" i="27"/>
  <c r="AA813" i="27"/>
  <c r="AA811" i="27"/>
  <c r="Y809" i="27"/>
  <c r="AB806" i="27"/>
  <c r="Z804" i="27"/>
  <c r="Z802" i="27"/>
  <c r="AB1036" i="27"/>
  <c r="AA1033" i="27"/>
  <c r="AA1029" i="27"/>
  <c r="Y1025" i="27"/>
  <c r="AA1022" i="27"/>
  <c r="X1018" i="27"/>
  <c r="CA1018" i="27" s="1"/>
  <c r="AD1014" i="27"/>
  <c r="Y1011" i="27"/>
  <c r="Z1007" i="27"/>
  <c r="Y1004" i="27"/>
  <c r="Z1000" i="27"/>
  <c r="X997" i="27"/>
  <c r="CA997" i="27" s="1"/>
  <c r="AC992" i="27"/>
  <c r="X989" i="27"/>
  <c r="CA989" i="27" s="1"/>
  <c r="AD985" i="27"/>
  <c r="X982" i="27"/>
  <c r="CA982" i="27" s="1"/>
  <c r="AC978" i="27"/>
  <c r="AC974" i="27"/>
  <c r="AC970" i="27"/>
  <c r="AD967" i="27"/>
  <c r="AC963" i="27"/>
  <c r="AA960" i="27"/>
  <c r="AA956" i="27"/>
  <c r="AD952" i="27"/>
  <c r="AE949" i="27"/>
  <c r="AC946" i="27"/>
  <c r="AE943" i="27"/>
  <c r="X940" i="27"/>
  <c r="CA940" i="27" s="1"/>
  <c r="AC936" i="27"/>
  <c r="AE933" i="27"/>
  <c r="AC930" i="27"/>
  <c r="AC927" i="27"/>
  <c r="AB924" i="27"/>
  <c r="AC920" i="27"/>
  <c r="Y918" i="27"/>
  <c r="AB914" i="27"/>
  <c r="AC911" i="27"/>
  <c r="AB908" i="27"/>
  <c r="X905" i="27"/>
  <c r="CA905" i="27" s="1"/>
  <c r="Y902" i="27"/>
  <c r="AD898" i="27"/>
  <c r="X896" i="27"/>
  <c r="CA896" i="27" s="1"/>
  <c r="Y892" i="27"/>
  <c r="X889" i="27"/>
  <c r="CA889" i="27" s="1"/>
  <c r="Y886" i="27"/>
  <c r="AD882" i="27"/>
  <c r="X880" i="27"/>
  <c r="CA880" i="27" s="1"/>
  <c r="AC876" i="27"/>
  <c r="AD872" i="27"/>
  <c r="AB870" i="27"/>
  <c r="AD866" i="27"/>
  <c r="X864" i="27"/>
  <c r="CA864" i="27" s="1"/>
  <c r="AC860" i="27"/>
  <c r="Z857" i="27"/>
  <c r="AE854" i="27"/>
  <c r="AC852" i="27"/>
  <c r="Y850" i="27"/>
  <c r="Y848" i="27"/>
  <c r="AD845" i="27"/>
  <c r="Z843" i="27"/>
  <c r="AE840" i="27"/>
  <c r="AE838" i="27"/>
  <c r="AA836" i="27"/>
  <c r="Y834" i="27"/>
  <c r="AD831" i="27"/>
  <c r="Z829" i="27"/>
  <c r="Z827" i="27"/>
  <c r="AE824" i="27"/>
  <c r="AA822" i="27"/>
  <c r="Y820" i="27"/>
  <c r="Y818" i="27"/>
  <c r="AB815" i="27"/>
  <c r="Z813" i="27"/>
  <c r="AE810" i="27"/>
  <c r="AA808" i="27"/>
  <c r="AA806" i="27"/>
  <c r="Y804" i="27"/>
  <c r="AB801" i="27"/>
  <c r="Z799" i="27"/>
  <c r="Z797" i="27"/>
  <c r="AC794" i="27"/>
  <c r="AA792" i="27"/>
  <c r="Y790" i="27"/>
  <c r="AA787" i="27"/>
  <c r="AB785" i="27"/>
  <c r="Z1036" i="27"/>
  <c r="AB1031" i="27"/>
  <c r="AD1026" i="27"/>
  <c r="AC1021" i="27"/>
  <c r="AB1017" i="27"/>
  <c r="AD1012" i="27"/>
  <c r="Y1007" i="27"/>
  <c r="Z1002" i="27"/>
  <c r="AC997" i="27"/>
  <c r="AB992" i="27"/>
  <c r="Z988" i="27"/>
  <c r="AB983" i="27"/>
  <c r="AA977" i="27"/>
  <c r="Y973" i="27"/>
  <c r="AA968" i="27"/>
  <c r="AA963" i="27"/>
  <c r="AC958" i="27"/>
  <c r="AB954" i="27"/>
  <c r="AD949" i="27"/>
  <c r="AC945" i="27"/>
  <c r="AC941" i="27"/>
  <c r="AB936" i="27"/>
  <c r="AB932" i="27"/>
  <c r="AC928" i="27"/>
  <c r="Y924" i="27"/>
  <c r="Y920" i="27"/>
  <c r="AE915" i="27"/>
  <c r="X911" i="27"/>
  <c r="CA911" i="27" s="1"/>
  <c r="AD906" i="27"/>
  <c r="AD902" i="27"/>
  <c r="AA898" i="27"/>
  <c r="AB894" i="27"/>
  <c r="AB890" i="27"/>
  <c r="AE885" i="27"/>
  <c r="AD881" i="27"/>
  <c r="X878" i="27"/>
  <c r="CA878" i="27" s="1"/>
  <c r="AC872" i="27"/>
  <c r="AE868" i="27"/>
  <c r="AD864" i="27"/>
  <c r="AB860" i="27"/>
  <c r="AB856" i="27"/>
  <c r="AB853" i="27"/>
  <c r="AE849" i="27"/>
  <c r="AA847" i="27"/>
  <c r="AA844" i="27"/>
  <c r="AD840" i="27"/>
  <c r="AD837" i="27"/>
  <c r="Z835" i="27"/>
  <c r="AC831" i="27"/>
  <c r="AC828" i="27"/>
  <c r="AD825" i="27"/>
  <c r="Z822" i="27"/>
  <c r="AB819" i="27"/>
  <c r="AC816" i="27"/>
  <c r="Y813" i="27"/>
  <c r="Y810" i="27"/>
  <c r="AB807" i="27"/>
  <c r="AE803" i="27"/>
  <c r="AE800" i="27"/>
  <c r="AD797" i="27"/>
  <c r="AD795" i="27"/>
  <c r="AC792" i="27"/>
  <c r="AB790" i="27"/>
  <c r="Z787" i="27"/>
  <c r="AD784" i="27"/>
  <c r="Z782" i="27"/>
  <c r="Z780" i="27"/>
  <c r="AE777" i="27"/>
  <c r="AA775" i="27"/>
  <c r="Y773" i="27"/>
  <c r="Y771" i="27"/>
  <c r="AB768" i="27"/>
  <c r="Z766" i="27"/>
  <c r="AE763" i="27"/>
  <c r="Z761" i="27"/>
  <c r="AA759" i="27"/>
  <c r="Y757" i="27"/>
  <c r="AA754" i="27"/>
  <c r="Y752" i="27"/>
  <c r="Z750" i="27"/>
  <c r="AB747" i="27"/>
  <c r="Z745" i="27"/>
  <c r="AE742" i="27"/>
  <c r="AA740" i="27"/>
  <c r="AA738" i="27"/>
  <c r="Y736" i="27"/>
  <c r="AB733" i="27"/>
  <c r="Z731" i="27"/>
  <c r="Z729" i="27"/>
  <c r="AC726" i="27"/>
  <c r="AA724" i="27"/>
  <c r="Y722" i="27"/>
  <c r="AB719" i="27"/>
  <c r="AB717" i="27"/>
  <c r="Z715" i="27"/>
  <c r="AC712" i="27"/>
  <c r="AA710" i="27"/>
  <c r="AA708" i="27"/>
  <c r="AD705" i="27"/>
  <c r="AB703" i="27"/>
  <c r="Z701" i="27"/>
  <c r="AC698" i="27"/>
  <c r="AC696" i="27"/>
  <c r="AA694" i="27"/>
  <c r="AD691" i="27"/>
  <c r="AB689" i="27"/>
  <c r="AB687" i="27"/>
  <c r="AE684" i="27"/>
  <c r="AC682" i="27"/>
  <c r="AA680" i="27"/>
  <c r="AC677" i="27"/>
  <c r="AE675" i="27"/>
  <c r="AD673" i="27"/>
  <c r="AE671" i="27"/>
  <c r="AD669" i="27"/>
  <c r="Y668" i="27"/>
  <c r="AD665" i="27"/>
  <c r="Y664" i="27"/>
  <c r="Z662" i="27"/>
  <c r="AD660" i="27"/>
  <c r="AE658" i="27"/>
  <c r="Z657" i="27"/>
  <c r="AB655" i="27"/>
  <c r="AD653" i="27"/>
  <c r="AE651" i="27"/>
  <c r="Z650" i="27"/>
  <c r="AB648" i="27"/>
  <c r="AE646" i="27"/>
  <c r="X645" i="27"/>
  <c r="CA645" i="27" s="1"/>
  <c r="X1036" i="27"/>
  <c r="CA1036" i="27" s="1"/>
  <c r="AA1031" i="27"/>
  <c r="AC1026" i="27"/>
  <c r="X1021" i="27"/>
  <c r="CA1021" i="27" s="1"/>
  <c r="Z1016" i="27"/>
  <c r="AA1011" i="27"/>
  <c r="AB1006" i="27"/>
  <c r="Y1002" i="27"/>
  <c r="AB997" i="27"/>
  <c r="AA992" i="27"/>
  <c r="AC987" i="27"/>
  <c r="AA983" i="27"/>
  <c r="Y977" i="27"/>
  <c r="X973" i="27"/>
  <c r="CA973" i="27" s="1"/>
  <c r="Z968" i="27"/>
  <c r="Y963" i="27"/>
  <c r="AA958" i="27"/>
  <c r="Z954" i="27"/>
  <c r="AC948" i="27"/>
  <c r="AB944" i="27"/>
  <c r="AD940" i="27"/>
  <c r="AA936" i="27"/>
  <c r="Y932" i="27"/>
  <c r="Y928" i="27"/>
  <c r="AC923" i="27"/>
  <c r="AE919" i="27"/>
  <c r="AD915" i="27"/>
  <c r="AD910" i="27"/>
  <c r="AC906" i="27"/>
  <c r="AB902" i="27"/>
  <c r="Y898" i="27"/>
  <c r="AA894" i="27"/>
  <c r="AA890" i="27"/>
  <c r="AE884" i="27"/>
  <c r="Y881" i="27"/>
  <c r="X877" i="27"/>
  <c r="CA877" i="27" s="1"/>
  <c r="AB872" i="27"/>
  <c r="AB868" i="27"/>
  <c r="AC864" i="27"/>
  <c r="Y860" i="27"/>
  <c r="AA856" i="27"/>
  <c r="AA853" i="27"/>
  <c r="AD849" i="27"/>
  <c r="AD846" i="27"/>
  <c r="Z844" i="27"/>
  <c r="AC840" i="27"/>
  <c r="AC837" i="27"/>
  <c r="AA834" i="27"/>
  <c r="Z831" i="27"/>
  <c r="AB828" i="27"/>
  <c r="Z825" i="27"/>
  <c r="Y822" i="27"/>
  <c r="AD818" i="27"/>
  <c r="Y816" i="27"/>
  <c r="AE812" i="27"/>
  <c r="AC809" i="27"/>
  <c r="AC806" i="27"/>
  <c r="Y803" i="27"/>
  <c r="AB800" i="27"/>
  <c r="AC797" i="27"/>
  <c r="Z795" i="27"/>
  <c r="AB792" i="27"/>
  <c r="AD789" i="27"/>
  <c r="Y787" i="27"/>
  <c r="AC784" i="27"/>
  <c r="Y782" i="27"/>
  <c r="Y780" i="27"/>
  <c r="AD777" i="27"/>
  <c r="Z775" i="27"/>
  <c r="AE772" i="27"/>
  <c r="AE770" i="27"/>
  <c r="AA768" i="27"/>
  <c r="Y766" i="27"/>
  <c r="AD763" i="27"/>
  <c r="Y761" i="27"/>
  <c r="Z759" i="27"/>
  <c r="AE756" i="27"/>
  <c r="Z754" i="27"/>
  <c r="AE751" i="27"/>
  <c r="Y750" i="27"/>
  <c r="AA747" i="27"/>
  <c r="Y745" i="27"/>
  <c r="AD742" i="27"/>
  <c r="Z740" i="27"/>
  <c r="Z738" i="27"/>
  <c r="AE735" i="27"/>
  <c r="AA733" i="27"/>
  <c r="Y731" i="27"/>
  <c r="Y729" i="27"/>
  <c r="AB726" i="27"/>
  <c r="Z724" i="27"/>
  <c r="AE721" i="27"/>
  <c r="AA719" i="27"/>
  <c r="AA717" i="27"/>
  <c r="Y715" i="27"/>
  <c r="AB712" i="27"/>
  <c r="Z710" i="27"/>
  <c r="Z708" i="27"/>
  <c r="AC705" i="27"/>
  <c r="AA703" i="27"/>
  <c r="Y701" i="27"/>
  <c r="AA698" i="27"/>
  <c r="AB696" i="27"/>
  <c r="Z694" i="27"/>
  <c r="AB691" i="27"/>
  <c r="Z689" i="27"/>
  <c r="AA687" i="27"/>
  <c r="AC684" i="27"/>
  <c r="AA682" i="27"/>
  <c r="Y680" i="27"/>
  <c r="AB677" i="27"/>
  <c r="AD675" i="27"/>
  <c r="AC673" i="27"/>
  <c r="AD671" i="27"/>
  <c r="AC669" i="27"/>
  <c r="AD667" i="27"/>
  <c r="AC665" i="27"/>
  <c r="X664" i="27"/>
  <c r="CA664" i="27" s="1"/>
  <c r="Y662" i="27"/>
  <c r="AC660" i="27"/>
  <c r="AD658" i="27"/>
  <c r="Y657" i="27"/>
  <c r="Y655" i="27"/>
  <c r="Z653" i="27"/>
  <c r="AD651" i="27"/>
  <c r="AE649" i="27"/>
  <c r="Z648" i="27"/>
  <c r="AB646" i="27"/>
  <c r="AE644" i="27"/>
  <c r="AA1035" i="27"/>
  <c r="Y1031" i="27"/>
  <c r="X1025" i="27"/>
  <c r="CA1025" i="27" s="1"/>
  <c r="AB1020" i="27"/>
  <c r="X1016" i="27"/>
  <c r="CA1016" i="27" s="1"/>
  <c r="X1011" i="27"/>
  <c r="CA1011" i="27" s="1"/>
  <c r="Y1006" i="27"/>
  <c r="X1002" i="27"/>
  <c r="CA1002" i="27" s="1"/>
  <c r="AC995" i="27"/>
  <c r="Y991" i="27"/>
  <c r="AC986" i="27"/>
  <c r="AC981" i="27"/>
  <c r="X977" i="27"/>
  <c r="CA977" i="27" s="1"/>
  <c r="Z972" i="27"/>
  <c r="Y967" i="27"/>
  <c r="AD962" i="27"/>
  <c r="Z958" i="27"/>
  <c r="AB952" i="27"/>
  <c r="AB948" i="27"/>
  <c r="AA944" i="27"/>
  <c r="AE939" i="27"/>
  <c r="Y936" i="27"/>
  <c r="X932" i="27"/>
  <c r="CA932" i="27" s="1"/>
  <c r="AD926" i="27"/>
  <c r="AE922" i="27"/>
  <c r="AE918" i="27"/>
  <c r="AA914" i="27"/>
  <c r="Y910" i="27"/>
  <c r="AB906" i="27"/>
  <c r="X902" i="27"/>
  <c r="CA902" i="27" s="1"/>
  <c r="AE897" i="27"/>
  <c r="AD893" i="27"/>
  <c r="AD888" i="27"/>
  <c r="AC884" i="27"/>
  <c r="X881" i="27"/>
  <c r="CA881" i="27" s="1"/>
  <c r="AB876" i="27"/>
  <c r="AA872" i="27"/>
  <c r="Y868" i="27"/>
  <c r="Y863" i="27"/>
  <c r="X859" i="27"/>
  <c r="CA859" i="27" s="1"/>
  <c r="Y856" i="27"/>
  <c r="AB852" i="27"/>
  <c r="AC849" i="27"/>
  <c r="AC846" i="27"/>
  <c r="Y843" i="27"/>
  <c r="AB840" i="27"/>
  <c r="AB837" i="27"/>
  <c r="AE833" i="27"/>
  <c r="AE830" i="27"/>
  <c r="AA828" i="27"/>
  <c r="AD824" i="27"/>
  <c r="AD821" i="27"/>
  <c r="AC818" i="27"/>
  <c r="AA815" i="27"/>
  <c r="AC812" i="27"/>
  <c r="AB809" i="27"/>
  <c r="Z806" i="27"/>
  <c r="AE802" i="27"/>
  <c r="AA800" i="27"/>
  <c r="AB797" i="27"/>
  <c r="Y795" i="27"/>
  <c r="Y792" i="27"/>
  <c r="AA789" i="27"/>
  <c r="AE786" i="27"/>
  <c r="Y784" i="27"/>
  <c r="AD781" i="27"/>
  <c r="AB779" i="27"/>
  <c r="AE776" i="27"/>
  <c r="AE774" i="27"/>
  <c r="AC772" i="27"/>
  <c r="Y770" i="27"/>
  <c r="AD767" i="27"/>
  <c r="AD765" i="27"/>
  <c r="Z763" i="27"/>
  <c r="AE760" i="27"/>
  <c r="AC758" i="27"/>
  <c r="Y756" i="27"/>
  <c r="Y754" i="27"/>
  <c r="AD751" i="27"/>
  <c r="Z749" i="27"/>
  <c r="AE746" i="27"/>
  <c r="AE744" i="27"/>
  <c r="AA742" i="27"/>
  <c r="Y740" i="27"/>
  <c r="AD737" i="27"/>
  <c r="AB1034" i="27"/>
  <c r="AD1027" i="27"/>
  <c r="X1020" i="27"/>
  <c r="CA1020" i="27" s="1"/>
  <c r="Y1013" i="27"/>
  <c r="AA1004" i="27"/>
  <c r="AA995" i="27"/>
  <c r="AD988" i="27"/>
  <c r="AD980" i="27"/>
  <c r="Y974" i="27"/>
  <c r="AA965" i="27"/>
  <c r="X957" i="27"/>
  <c r="CA957" i="27" s="1"/>
  <c r="AB950" i="27"/>
  <c r="AD942" i="27"/>
  <c r="AE937" i="27"/>
  <c r="Y930" i="27"/>
  <c r="AD922" i="27"/>
  <c r="AD916" i="27"/>
  <c r="AE909" i="27"/>
  <c r="AE903" i="27"/>
  <c r="AA896" i="27"/>
  <c r="AB888" i="27"/>
  <c r="AC882" i="27"/>
  <c r="X875" i="27"/>
  <c r="CA875" i="27" s="1"/>
  <c r="Y869" i="27"/>
  <c r="Y862" i="27"/>
  <c r="AA855" i="27"/>
  <c r="Z851" i="27"/>
  <c r="AC845" i="27"/>
  <c r="AC841" i="27"/>
  <c r="AD835" i="27"/>
  <c r="AB830" i="27"/>
  <c r="AA826" i="27"/>
  <c r="Z821" i="27"/>
  <c r="AD816" i="27"/>
  <c r="AB811" i="27"/>
  <c r="AC805" i="27"/>
  <c r="Z801" i="27"/>
  <c r="Y797" i="27"/>
  <c r="AB793" i="27"/>
  <c r="AB788" i="27"/>
  <c r="AE783" i="27"/>
  <c r="AB780" i="27"/>
  <c r="AC776" i="27"/>
  <c r="AB773" i="27"/>
  <c r="AC769" i="27"/>
  <c r="AC765" i="27"/>
  <c r="Z762" i="27"/>
  <c r="Y758" i="27"/>
  <c r="Z755" i="27"/>
  <c r="AC750" i="27"/>
  <c r="AD746" i="27"/>
  <c r="AC743" i="27"/>
  <c r="AD739" i="27"/>
  <c r="AA736" i="27"/>
  <c r="Y733" i="27"/>
  <c r="AD729" i="27"/>
  <c r="Z727" i="27"/>
  <c r="AE723" i="27"/>
  <c r="AC720" i="27"/>
  <c r="AC717" i="27"/>
  <c r="Y714" i="27"/>
  <c r="AB711" i="27"/>
  <c r="AB708" i="27"/>
  <c r="AE704" i="27"/>
  <c r="Y702" i="27"/>
  <c r="AA699" i="27"/>
  <c r="AD695" i="27"/>
  <c r="AE692" i="27"/>
  <c r="AE689" i="27"/>
  <c r="AA686" i="27"/>
  <c r="AD683" i="27"/>
  <c r="AD680" i="27"/>
  <c r="Z677" i="27"/>
  <c r="AC674" i="27"/>
  <c r="Y672" i="27"/>
  <c r="Z669" i="27"/>
  <c r="AD666" i="27"/>
  <c r="Z664" i="27"/>
  <c r="AE661" i="27"/>
  <c r="AC659" i="27"/>
  <c r="AB657" i="27"/>
  <c r="AE654" i="27"/>
  <c r="AD652" i="27"/>
  <c r="AB650" i="27"/>
  <c r="X648" i="27"/>
  <c r="CA648" i="27" s="1"/>
  <c r="AD645" i="27"/>
  <c r="AC643" i="27"/>
  <c r="AD641" i="27"/>
  <c r="X640" i="27"/>
  <c r="CA640" i="27" s="1"/>
  <c r="Y638" i="27"/>
  <c r="AC636" i="27"/>
  <c r="AD634" i="27"/>
  <c r="Y633" i="27"/>
  <c r="Z631" i="27"/>
  <c r="AD629" i="27"/>
  <c r="AD627" i="27"/>
  <c r="AE625" i="27"/>
  <c r="Z624" i="27"/>
  <c r="AB622" i="27"/>
  <c r="AE620" i="27"/>
  <c r="X619" i="27"/>
  <c r="CA619" i="27" s="1"/>
  <c r="AB617" i="27"/>
  <c r="AB615" i="27"/>
  <c r="AE613" i="27"/>
  <c r="AB610" i="27"/>
  <c r="AC608" i="27"/>
  <c r="Y605" i="27"/>
  <c r="AB603" i="27"/>
  <c r="AC601" i="27"/>
  <c r="X600" i="27"/>
  <c r="CA600" i="27" s="1"/>
  <c r="Y598" i="27"/>
  <c r="AC596" i="27"/>
  <c r="AD594" i="27"/>
  <c r="Y593" i="27"/>
  <c r="AE585" i="27"/>
  <c r="Z584" i="27"/>
  <c r="AB582" i="27"/>
  <c r="AE580" i="27"/>
  <c r="AE578" i="27"/>
  <c r="Z577" i="27"/>
  <c r="AB575" i="27"/>
  <c r="AE573" i="27"/>
  <c r="X572" i="27"/>
  <c r="CA572" i="27" s="1"/>
  <c r="AB570" i="27"/>
  <c r="AC568" i="27"/>
  <c r="AE566" i="27"/>
  <c r="X565" i="27"/>
  <c r="CA565" i="27" s="1"/>
  <c r="AB563" i="27"/>
  <c r="AC561" i="27"/>
  <c r="X560" i="27"/>
  <c r="CA560" i="27" s="1"/>
  <c r="Y558" i="27"/>
  <c r="AC556" i="27"/>
  <c r="AC554" i="27"/>
  <c r="AD552" i="27"/>
  <c r="Y551" i="27"/>
  <c r="Z549" i="27"/>
  <c r="AD547" i="27"/>
  <c r="AE545" i="27"/>
  <c r="Z544" i="27"/>
  <c r="Z542" i="27"/>
  <c r="AD540" i="27"/>
  <c r="AE538" i="27"/>
  <c r="Z537" i="27"/>
  <c r="AB535" i="27"/>
  <c r="AE533" i="27"/>
  <c r="X532" i="27"/>
  <c r="CA532" i="27" s="1"/>
  <c r="Z530" i="27"/>
  <c r="AB528" i="27"/>
  <c r="AE526" i="27"/>
  <c r="X525" i="27"/>
  <c r="CA525" i="27" s="1"/>
  <c r="AB523" i="27"/>
  <c r="AC521" i="27"/>
  <c r="X520" i="27"/>
  <c r="CA520" i="27" s="1"/>
  <c r="X518" i="27"/>
  <c r="CA518" i="27" s="1"/>
  <c r="Y516" i="27"/>
  <c r="AC514" i="27"/>
  <c r="AD512" i="27"/>
  <c r="Y511" i="27"/>
  <c r="Z509" i="27"/>
  <c r="AD507" i="27"/>
  <c r="AD505" i="27"/>
  <c r="Z1034" i="27"/>
  <c r="AC1027" i="27"/>
  <c r="AC1019" i="27"/>
  <c r="AC1010" i="27"/>
  <c r="X1004" i="27"/>
  <c r="CA1004" i="27" s="1"/>
  <c r="Z995" i="27"/>
  <c r="AB988" i="27"/>
  <c r="X980" i="27"/>
  <c r="CA980" i="27" s="1"/>
  <c r="Y972" i="27"/>
  <c r="Z965" i="27"/>
  <c r="Z956" i="27"/>
  <c r="AA950" i="27"/>
  <c r="AB942" i="27"/>
  <c r="AB935" i="27"/>
  <c r="AC929" i="27"/>
  <c r="Y922" i="27"/>
  <c r="Y916" i="27"/>
  <c r="AD908" i="27"/>
  <c r="AE900" i="27"/>
  <c r="AE894" i="27"/>
  <c r="AA888" i="27"/>
  <c r="AB882" i="27"/>
  <c r="AE874" i="27"/>
  <c r="X868" i="27"/>
  <c r="CA868" i="27" s="1"/>
  <c r="X862" i="27"/>
  <c r="CA862" i="27" s="1"/>
  <c r="AD854" i="27"/>
  <c r="Y851" i="27"/>
  <c r="AE844" i="27"/>
  <c r="AC839" i="27"/>
  <c r="AB835" i="27"/>
  <c r="AA830" i="27"/>
  <c r="AE825" i="27"/>
  <c r="AC820" i="27"/>
  <c r="AD814" i="27"/>
  <c r="AD810" i="27"/>
  <c r="AB805" i="27"/>
  <c r="Y801" i="27"/>
  <c r="Z796" i="27"/>
  <c r="AE791" i="27"/>
  <c r="AA788" i="27"/>
  <c r="AB783" i="27"/>
  <c r="AA780" i="27"/>
  <c r="AB776" i="27"/>
  <c r="AB772" i="27"/>
  <c r="Y769" i="27"/>
  <c r="AE764" i="27"/>
  <c r="Y762" i="27"/>
  <c r="AD757" i="27"/>
  <c r="AE753" i="27"/>
  <c r="AB750" i="27"/>
  <c r="AC746" i="27"/>
  <c r="AB743" i="27"/>
  <c r="AB739" i="27"/>
  <c r="Z735" i="27"/>
  <c r="AB732" i="27"/>
  <c r="AC729" i="27"/>
  <c r="Y726" i="27"/>
  <c r="Y723" i="27"/>
  <c r="AB720" i="27"/>
  <c r="AE716" i="27"/>
  <c r="AE713" i="27"/>
  <c r="AE710" i="27"/>
  <c r="AA707" i="27"/>
  <c r="AD704" i="27"/>
  <c r="AD701" i="27"/>
  <c r="Z698" i="27"/>
  <c r="AA695" i="27"/>
  <c r="AC692" i="27"/>
  <c r="Y689" i="27"/>
  <c r="Z686" i="27"/>
  <c r="AE682" i="27"/>
  <c r="AC679" i="27"/>
  <c r="Y677" i="27"/>
  <c r="AA674" i="27"/>
  <c r="AC671" i="27"/>
  <c r="Y669" i="27"/>
  <c r="AC666" i="27"/>
  <c r="AC663" i="27"/>
  <c r="AD661" i="27"/>
  <c r="AB659" i="27"/>
  <c r="AC656" i="27"/>
  <c r="AB654" i="27"/>
  <c r="AC652" i="27"/>
  <c r="AD649" i="27"/>
  <c r="AB647" i="27"/>
  <c r="Z645" i="27"/>
  <c r="AB643" i="27"/>
  <c r="AB641" i="27"/>
  <c r="AC639" i="27"/>
  <c r="X638" i="27"/>
  <c r="CA638" i="27" s="1"/>
  <c r="Y636" i="27"/>
  <c r="AC634" i="27"/>
  <c r="AD632" i="27"/>
  <c r="Y631" i="27"/>
  <c r="Y629" i="27"/>
  <c r="AC627" i="27"/>
  <c r="AD625" i="27"/>
  <c r="Y624" i="27"/>
  <c r="Z622" i="27"/>
  <c r="AD620" i="27"/>
  <c r="AE618" i="27"/>
  <c r="Y617" i="27"/>
  <c r="Z615" i="27"/>
  <c r="AD613" i="27"/>
  <c r="AE611" i="27"/>
  <c r="Z610" i="27"/>
  <c r="AB608" i="27"/>
  <c r="AE606" i="27"/>
  <c r="AE604" i="27"/>
  <c r="X603" i="27"/>
  <c r="CA603" i="27" s="1"/>
  <c r="AB601" i="27"/>
  <c r="AC599" i="27"/>
  <c r="X598" i="27"/>
  <c r="CA598" i="27" s="1"/>
  <c r="Y596" i="27"/>
  <c r="AC594" i="27"/>
  <c r="AC592" i="27"/>
  <c r="AD585" i="27"/>
  <c r="Y584" i="27"/>
  <c r="Z582" i="27"/>
  <c r="AC580" i="27"/>
  <c r="AD578" i="27"/>
  <c r="Y577" i="27"/>
  <c r="Z575" i="27"/>
  <c r="AD573" i="27"/>
  <c r="AE571" i="27"/>
  <c r="Z570" i="27"/>
  <c r="Z568" i="27"/>
  <c r="AB566" i="27"/>
  <c r="AE564" i="27"/>
  <c r="X563" i="27"/>
  <c r="CA563" i="27" s="1"/>
  <c r="AB561" i="27"/>
  <c r="AC559" i="27"/>
  <c r="X558" i="27"/>
  <c r="CA558" i="27" s="1"/>
  <c r="X556" i="27"/>
  <c r="CA556" i="27" s="1"/>
  <c r="AB554" i="27"/>
  <c r="AC552" i="27"/>
  <c r="X551" i="27"/>
  <c r="CA551" i="27" s="1"/>
  <c r="Y549" i="27"/>
  <c r="AC547" i="27"/>
  <c r="AD545" i="27"/>
  <c r="X544" i="27"/>
  <c r="CA544" i="27" s="1"/>
  <c r="Y542" i="27"/>
  <c r="AC540" i="27"/>
  <c r="AD538" i="27"/>
  <c r="Y537" i="27"/>
  <c r="Z535" i="27"/>
  <c r="AD533" i="27"/>
  <c r="AD531" i="27"/>
  <c r="AE529" i="27"/>
  <c r="Z528" i="27"/>
  <c r="AB526" i="27"/>
  <c r="AE524" i="27"/>
  <c r="X523" i="27"/>
  <c r="CA523" i="27" s="1"/>
  <c r="AB521" i="27"/>
  <c r="AB519" i="27"/>
  <c r="AE517" i="27"/>
  <c r="X516" i="27"/>
  <c r="CA516" i="27" s="1"/>
  <c r="AB514" i="27"/>
  <c r="AC512" i="27"/>
  <c r="X511" i="27"/>
  <c r="CA511" i="27" s="1"/>
  <c r="Y509" i="27"/>
  <c r="AB507" i="27"/>
  <c r="AC505" i="27"/>
  <c r="AC1033" i="27"/>
  <c r="AD1024" i="27"/>
  <c r="AD1017" i="27"/>
  <c r="AB1009" i="27"/>
  <c r="AC1002" i="27"/>
  <c r="Y995" i="27"/>
  <c r="AB986" i="27"/>
  <c r="AD979" i="27"/>
  <c r="Z970" i="27"/>
  <c r="Y965" i="27"/>
  <c r="Y956" i="27"/>
  <c r="Y948" i="27"/>
  <c r="AA942" i="27"/>
  <c r="AE934" i="27"/>
  <c r="AD928" i="27"/>
  <c r="AE921" i="27"/>
  <c r="Y914" i="27"/>
  <c r="X908" i="27"/>
  <c r="CA908" i="27" s="1"/>
  <c r="AD900" i="27"/>
  <c r="AD894" i="27"/>
  <c r="AE887" i="27"/>
  <c r="AA880" i="27"/>
  <c r="AB874" i="27"/>
  <c r="AC866" i="27"/>
  <c r="AE860" i="27"/>
  <c r="AC854" i="27"/>
  <c r="AB849" i="27"/>
  <c r="AC844" i="27"/>
  <c r="AB839" i="27"/>
  <c r="AA835" i="27"/>
  <c r="Z830" i="27"/>
  <c r="AE823" i="27"/>
  <c r="AE819" i="27"/>
  <c r="AC814" i="27"/>
  <c r="Z810" i="27"/>
  <c r="Y805" i="27"/>
  <c r="AD799" i="27"/>
  <c r="Y796" i="27"/>
  <c r="AD791" i="27"/>
  <c r="Z788" i="27"/>
  <c r="AA783" i="27"/>
  <c r="AA779" i="27"/>
  <c r="AA776" i="27"/>
  <c r="AD771" i="27"/>
  <c r="AE768" i="27"/>
  <c r="AC764" i="27"/>
  <c r="AD760" i="27"/>
  <c r="AA757" i="27"/>
  <c r="AB753" i="27"/>
  <c r="AA750" i="27"/>
  <c r="AA746" i="27"/>
  <c r="Z742" i="27"/>
  <c r="AD738" i="27"/>
  <c r="AE734" i="27"/>
  <c r="AA732" i="27"/>
  <c r="AB729" i="27"/>
  <c r="AD725" i="27"/>
  <c r="AE722" i="27"/>
  <c r="AA720" i="27"/>
  <c r="AC716" i="27"/>
  <c r="AD713" i="27"/>
  <c r="AD710" i="27"/>
  <c r="Z707" i="27"/>
  <c r="AC704" i="27"/>
  <c r="AC701" i="27"/>
  <c r="Y698" i="27"/>
  <c r="Z695" i="27"/>
  <c r="AB692" i="27"/>
  <c r="AE688" i="27"/>
  <c r="Y686" i="27"/>
  <c r="AD682" i="27"/>
  <c r="AB679" i="27"/>
  <c r="AE676" i="27"/>
  <c r="Z674" i="27"/>
  <c r="AE670" i="27"/>
  <c r="AB668" i="27"/>
  <c r="AA666" i="27"/>
  <c r="AB663" i="27"/>
  <c r="Y661" i="27"/>
  <c r="X659" i="27"/>
  <c r="CA659" i="27" s="1"/>
  <c r="AB656" i="27"/>
  <c r="Z654" i="27"/>
  <c r="X652" i="27"/>
  <c r="CA652" i="27" s="1"/>
  <c r="AC649" i="27"/>
  <c r="Z647" i="27"/>
  <c r="Y645" i="27"/>
  <c r="AE642" i="27"/>
  <c r="Z641" i="27"/>
  <c r="AB639" i="27"/>
  <c r="AE637" i="27"/>
  <c r="X636" i="27"/>
  <c r="CA636" i="27" s="1"/>
  <c r="AB634" i="27"/>
  <c r="AC632" i="27"/>
  <c r="AE630" i="27"/>
  <c r="X629" i="27"/>
  <c r="CA629" i="27" s="1"/>
  <c r="AB627" i="27"/>
  <c r="AC625" i="27"/>
  <c r="X624" i="27"/>
  <c r="CA624" i="27" s="1"/>
  <c r="Y622" i="27"/>
  <c r="AC620" i="27"/>
  <c r="AC618" i="27"/>
  <c r="AD616" i="27"/>
  <c r="Y615" i="27"/>
  <c r="Z613" i="27"/>
  <c r="AD611" i="27"/>
  <c r="AE609" i="27"/>
  <c r="Z608" i="27"/>
  <c r="Z606" i="27"/>
  <c r="AD604" i="27"/>
  <c r="AE602" i="27"/>
  <c r="Z601" i="27"/>
  <c r="AB599" i="27"/>
  <c r="AE597" i="27"/>
  <c r="X596" i="27"/>
  <c r="CA596" i="27" s="1"/>
  <c r="Z594" i="27"/>
  <c r="AB592" i="27"/>
  <c r="AC585" i="27"/>
  <c r="X584" i="27"/>
  <c r="CA584" i="27" s="1"/>
  <c r="X582" i="27"/>
  <c r="CA582" i="27" s="1"/>
  <c r="Y580" i="27"/>
  <c r="AC578" i="27"/>
  <c r="AD576" i="27"/>
  <c r="Y575" i="27"/>
  <c r="Z573" i="27"/>
  <c r="AD571" i="27"/>
  <c r="AD569" i="27"/>
  <c r="Y568" i="27"/>
  <c r="Z566" i="27"/>
  <c r="AD564" i="27"/>
  <c r="AE562" i="27"/>
  <c r="Z561" i="27"/>
  <c r="AB559" i="27"/>
  <c r="AD557" i="27"/>
  <c r="AE555" i="27"/>
  <c r="Z554" i="27"/>
  <c r="AB552" i="27"/>
  <c r="AE550" i="27"/>
  <c r="X549" i="27"/>
  <c r="CA549" i="27" s="1"/>
  <c r="AB547" i="27"/>
  <c r="AB545" i="27"/>
  <c r="AC543" i="27"/>
  <c r="X542" i="27"/>
  <c r="CA542" i="27" s="1"/>
  <c r="Y540" i="27"/>
  <c r="AC538" i="27"/>
  <c r="AD536" i="27"/>
  <c r="Y535" i="27"/>
  <c r="Y533" i="27"/>
  <c r="AC531" i="27"/>
  <c r="AD529" i="27"/>
  <c r="Y528" i="27"/>
  <c r="Z526" i="27"/>
  <c r="AD524" i="27"/>
  <c r="AE522" i="27"/>
  <c r="Y521" i="27"/>
  <c r="Z519" i="27"/>
  <c r="AD517" i="27"/>
  <c r="AE515" i="27"/>
  <c r="Z514" i="27"/>
  <c r="AB512" i="27"/>
  <c r="AE510" i="27"/>
  <c r="AE508" i="27"/>
  <c r="X507" i="27"/>
  <c r="CA507" i="27" s="1"/>
  <c r="AB505" i="27"/>
  <c r="AC503" i="27"/>
  <c r="X502" i="27"/>
  <c r="CA502" i="27" s="1"/>
  <c r="Y500" i="27"/>
  <c r="AC498" i="27"/>
  <c r="X1032" i="27"/>
  <c r="CA1032" i="27" s="1"/>
  <c r="AD1022" i="27"/>
  <c r="AD1008" i="27"/>
  <c r="X998" i="27"/>
  <c r="CA998" i="27" s="1"/>
  <c r="X984" i="27"/>
  <c r="CA984" i="27" s="1"/>
  <c r="Y970" i="27"/>
  <c r="AB959" i="27"/>
  <c r="AC947" i="27"/>
  <c r="Y938" i="27"/>
  <c r="X926" i="27"/>
  <c r="CA926" i="27" s="1"/>
  <c r="AE913" i="27"/>
  <c r="Y904" i="27"/>
  <c r="X892" i="27"/>
  <c r="CA892" i="27" s="1"/>
  <c r="X884" i="27"/>
  <c r="CA884" i="27" s="1"/>
  <c r="X871" i="27"/>
  <c r="CA871" i="27" s="1"/>
  <c r="AE858" i="27"/>
  <c r="AE851" i="27"/>
  <c r="AE842" i="27"/>
  <c r="Z836" i="27"/>
  <c r="AB827" i="27"/>
  <c r="AD819" i="27"/>
  <c r="AE811" i="27"/>
  <c r="AA804" i="27"/>
  <c r="AA797" i="27"/>
  <c r="AC790" i="27"/>
  <c r="Z783" i="27"/>
  <c r="Y778" i="27"/>
  <c r="AA771" i="27"/>
  <c r="AA766" i="27"/>
  <c r="AC759" i="27"/>
  <c r="Z753" i="27"/>
  <c r="Z748" i="27"/>
  <c r="AB741" i="27"/>
  <c r="AB736" i="27"/>
  <c r="AE730" i="27"/>
  <c r="AC725" i="27"/>
  <c r="Z721" i="27"/>
  <c r="Y716" i="27"/>
  <c r="AC711" i="27"/>
  <c r="AA706" i="27"/>
  <c r="AB700" i="27"/>
  <c r="AD696" i="27"/>
  <c r="Z691" i="27"/>
  <c r="AB686" i="27"/>
  <c r="Z681" i="27"/>
  <c r="Z676" i="27"/>
  <c r="AB672" i="27"/>
  <c r="Z668" i="27"/>
  <c r="AC664" i="27"/>
  <c r="Y660" i="27"/>
  <c r="Z656" i="27"/>
  <c r="X653" i="27"/>
  <c r="CA653" i="27" s="1"/>
  <c r="Y649" i="27"/>
  <c r="AE645" i="27"/>
  <c r="AB642" i="27"/>
  <c r="Z639" i="27"/>
  <c r="AE636" i="27"/>
  <c r="AD633" i="27"/>
  <c r="AB631" i="27"/>
  <c r="AC628" i="27"/>
  <c r="AB625" i="27"/>
  <c r="X623" i="27"/>
  <c r="CA623" i="27" s="1"/>
  <c r="AE619" i="27"/>
  <c r="AC617" i="27"/>
  <c r="AB614" i="27"/>
  <c r="AC611" i="27"/>
  <c r="Y609" i="27"/>
  <c r="AD603" i="27"/>
  <c r="AC600" i="27"/>
  <c r="AD597" i="27"/>
  <c r="X595" i="27"/>
  <c r="CA595" i="27" s="1"/>
  <c r="Y592" i="27"/>
  <c r="AB583" i="27"/>
  <c r="Y581" i="27"/>
  <c r="Z578" i="27"/>
  <c r="AC575" i="27"/>
  <c r="AD572" i="27"/>
  <c r="AC569" i="27"/>
  <c r="Z567" i="27"/>
  <c r="Y564" i="27"/>
  <c r="AD561" i="27"/>
  <c r="AE558" i="27"/>
  <c r="AD555" i="27"/>
  <c r="AB553" i="27"/>
  <c r="Z550" i="27"/>
  <c r="AE547" i="27"/>
  <c r="AD544" i="27"/>
  <c r="AE541" i="27"/>
  <c r="AB539" i="27"/>
  <c r="Z536" i="27"/>
  <c r="X534" i="27"/>
  <c r="CA534" i="27" s="1"/>
  <c r="AE530" i="27"/>
  <c r="X528" i="27"/>
  <c r="CA528" i="27" s="1"/>
  <c r="Z525" i="27"/>
  <c r="AB522" i="27"/>
  <c r="Y520" i="27"/>
  <c r="X517" i="27"/>
  <c r="CA517" i="27" s="1"/>
  <c r="AE513" i="27"/>
  <c r="AB511" i="27"/>
  <c r="AC508" i="27"/>
  <c r="Z506" i="27"/>
  <c r="AB503" i="27"/>
  <c r="AD501" i="27"/>
  <c r="AC499" i="27"/>
  <c r="AC497" i="27"/>
  <c r="X496" i="27"/>
  <c r="CA496" i="27" s="1"/>
  <c r="Y495" i="27"/>
  <c r="AC493" i="27"/>
  <c r="AC491" i="27"/>
  <c r="AD489" i="27"/>
  <c r="Y488" i="27"/>
  <c r="Z486" i="27"/>
  <c r="AD484" i="27"/>
  <c r="AE482" i="27"/>
  <c r="Z481" i="27"/>
  <c r="Z479" i="27"/>
  <c r="AD477" i="27"/>
  <c r="AE475" i="27"/>
  <c r="Z474" i="27"/>
  <c r="AB472" i="27"/>
  <c r="AE470" i="27"/>
  <c r="X469" i="27"/>
  <c r="CA469" i="27" s="1"/>
  <c r="Z467" i="27"/>
  <c r="AB465" i="27"/>
  <c r="AE463" i="27"/>
  <c r="X462" i="27"/>
  <c r="CA462" i="27" s="1"/>
  <c r="AB460" i="27"/>
  <c r="AC458" i="27"/>
  <c r="X457" i="27"/>
  <c r="CA457" i="27" s="1"/>
  <c r="X455" i="27"/>
  <c r="CA455" i="27" s="1"/>
  <c r="Y453" i="27"/>
  <c r="AC451" i="27"/>
  <c r="AD449" i="27"/>
  <c r="Y448" i="27"/>
  <c r="Z446" i="27"/>
  <c r="AD444" i="27"/>
  <c r="AD442" i="27"/>
  <c r="Y441" i="27"/>
  <c r="Z439" i="27"/>
  <c r="AD437" i="27"/>
  <c r="AE435" i="27"/>
  <c r="Z434" i="27"/>
  <c r="AB432" i="27"/>
  <c r="AD430" i="27"/>
  <c r="AE428" i="27"/>
  <c r="Z427" i="27"/>
  <c r="AB425" i="27"/>
  <c r="AE423" i="27"/>
  <c r="X422" i="27"/>
  <c r="CA422" i="27" s="1"/>
  <c r="AB420" i="27"/>
  <c r="AB418" i="27"/>
  <c r="AC416" i="27"/>
  <c r="X415" i="27"/>
  <c r="CA415" i="27" s="1"/>
  <c r="Y413" i="27"/>
  <c r="AC411" i="27"/>
  <c r="AD409" i="27"/>
  <c r="Y408" i="27"/>
  <c r="Z406" i="27"/>
  <c r="AE404" i="27"/>
  <c r="AB403" i="27"/>
  <c r="AE401" i="27"/>
  <c r="AB400" i="27"/>
  <c r="X399" i="27"/>
  <c r="CA399" i="27" s="1"/>
  <c r="AC397" i="27"/>
  <c r="AE395" i="27"/>
  <c r="AB394" i="27"/>
  <c r="X393" i="27"/>
  <c r="CA393" i="27" s="1"/>
  <c r="AB391" i="27"/>
  <c r="AD1031" i="27"/>
  <c r="Y1020" i="27"/>
  <c r="AC1008" i="27"/>
  <c r="AB994" i="27"/>
  <c r="AC983" i="27"/>
  <c r="X970" i="27"/>
  <c r="CA970" i="27" s="1"/>
  <c r="Z959" i="27"/>
  <c r="AE945" i="27"/>
  <c r="AD934" i="27"/>
  <c r="AE925" i="27"/>
  <c r="AD912" i="27"/>
  <c r="X904" i="27"/>
  <c r="CA904" i="27" s="1"/>
  <c r="AE891" i="27"/>
  <c r="AE878" i="27"/>
  <c r="AE870" i="27"/>
  <c r="AD858" i="27"/>
  <c r="AA851" i="27"/>
  <c r="AD842" i="27"/>
  <c r="AD833" i="27"/>
  <c r="Y827" i="27"/>
  <c r="AA818" i="27"/>
  <c r="AD811" i="27"/>
  <c r="AD802" i="27"/>
  <c r="AE795" i="27"/>
  <c r="Z789" i="27"/>
  <c r="AE782" i="27"/>
  <c r="AD776" i="27"/>
  <c r="Z771" i="27"/>
  <c r="AB764" i="27"/>
  <c r="AB759" i="27"/>
  <c r="AD752" i="27"/>
  <c r="Y748" i="27"/>
  <c r="AA741" i="27"/>
  <c r="AD734" i="27"/>
  <c r="AD730" i="27"/>
  <c r="AB725" i="27"/>
  <c r="AD720" i="27"/>
  <c r="AB715" i="27"/>
  <c r="Y710" i="27"/>
  <c r="Z706" i="27"/>
  <c r="AA700" i="27"/>
  <c r="AE695" i="27"/>
  <c r="AD690" i="27"/>
  <c r="AB685" i="27"/>
  <c r="Y681" i="27"/>
  <c r="Y676" i="27"/>
  <c r="AA672" i="27"/>
  <c r="Z667" i="27"/>
  <c r="Z663" i="27"/>
  <c r="X660" i="27"/>
  <c r="CA660" i="27" s="1"/>
  <c r="Y656" i="27"/>
  <c r="AE652" i="27"/>
  <c r="AD648" i="27"/>
  <c r="AC644" i="27"/>
  <c r="Z642" i="27"/>
  <c r="Y639" i="27"/>
  <c r="AD636" i="27"/>
  <c r="AC633" i="27"/>
  <c r="AB630" i="27"/>
  <c r="Y628" i="27"/>
  <c r="Z625" i="27"/>
  <c r="AE622" i="27"/>
  <c r="AD619" i="27"/>
  <c r="AC616" i="27"/>
  <c r="Z614" i="27"/>
  <c r="AB611" i="27"/>
  <c r="AD608" i="27"/>
  <c r="AE605" i="27"/>
  <c r="AD602" i="27"/>
  <c r="Z600" i="27"/>
  <c r="Y597" i="27"/>
  <c r="AE594" i="27"/>
  <c r="X592" i="27"/>
  <c r="CA592" i="27" s="1"/>
  <c r="Z583" i="27"/>
  <c r="X581" i="27"/>
  <c r="CA581" i="27" s="1"/>
  <c r="AE577" i="27"/>
  <c r="X575" i="27"/>
  <c r="CA575" i="27" s="1"/>
  <c r="AC572" i="27"/>
  <c r="AB569" i="27"/>
  <c r="Y567" i="27"/>
  <c r="X564" i="27"/>
  <c r="CA564" i="27" s="1"/>
  <c r="Y561" i="27"/>
  <c r="AB558" i="27"/>
  <c r="AC555" i="27"/>
  <c r="Y553" i="27"/>
  <c r="X550" i="27"/>
  <c r="CA550" i="27" s="1"/>
  <c r="AE546" i="27"/>
  <c r="AC544" i="27"/>
  <c r="AD541" i="27"/>
  <c r="X539" i="27"/>
  <c r="CA539" i="27" s="1"/>
  <c r="Y536" i="27"/>
  <c r="X533" i="27"/>
  <c r="CA533" i="27" s="1"/>
  <c r="AD530" i="27"/>
  <c r="AC527" i="27"/>
  <c r="Y525" i="27"/>
  <c r="Z522" i="27"/>
  <c r="Y519" i="27"/>
  <c r="AE516" i="27"/>
  <c r="AD513" i="27"/>
  <c r="Z511" i="27"/>
  <c r="Y508" i="27"/>
  <c r="Z505" i="27"/>
  <c r="Z503" i="27"/>
  <c r="Y501" i="27"/>
  <c r="AB499" i="27"/>
  <c r="AB497" i="27"/>
  <c r="X495" i="27"/>
  <c r="CA495" i="27" s="1"/>
  <c r="X493" i="27"/>
  <c r="CA493" i="27" s="1"/>
  <c r="AB491" i="27"/>
  <c r="AC489" i="27"/>
  <c r="X488" i="27"/>
  <c r="CA488" i="27" s="1"/>
  <c r="Y486" i="27"/>
  <c r="AC484" i="27"/>
  <c r="AD482" i="27"/>
  <c r="X481" i="27"/>
  <c r="CA481" i="27" s="1"/>
  <c r="Y479" i="27"/>
  <c r="AC477" i="27"/>
  <c r="AD475" i="27"/>
  <c r="Y474" i="27"/>
  <c r="Z472" i="27"/>
  <c r="AD470" i="27"/>
  <c r="AD468" i="27"/>
  <c r="AE466" i="27"/>
  <c r="Z465" i="27"/>
  <c r="AB463" i="27"/>
  <c r="AE461" i="27"/>
  <c r="X460" i="27"/>
  <c r="CA460" i="27" s="1"/>
  <c r="AB458" i="27"/>
  <c r="AB456" i="27"/>
  <c r="AE454" i="27"/>
  <c r="X453" i="27"/>
  <c r="CA453" i="27" s="1"/>
  <c r="AB451" i="27"/>
  <c r="AC449" i="27"/>
  <c r="X448" i="27"/>
  <c r="CA448" i="27" s="1"/>
  <c r="Y446" i="27"/>
  <c r="AB444" i="27"/>
  <c r="AC442" i="27"/>
  <c r="X441" i="27"/>
  <c r="CA441" i="27" s="1"/>
  <c r="Y439" i="27"/>
  <c r="AC437" i="27"/>
  <c r="AD435" i="27"/>
  <c r="Y434" i="27"/>
  <c r="Y432" i="27"/>
  <c r="Z430" i="27"/>
  <c r="AD428" i="27"/>
  <c r="AE426" i="27"/>
  <c r="Z425" i="27"/>
  <c r="AB423" i="27"/>
  <c r="AE421" i="27"/>
  <c r="AE419" i="27"/>
  <c r="Z418" i="27"/>
  <c r="AB416" i="27"/>
  <c r="AE414" i="27"/>
  <c r="X413" i="27"/>
  <c r="CA413" i="27" s="1"/>
  <c r="AB411" i="27"/>
  <c r="AC409" i="27"/>
  <c r="AE407" i="27"/>
  <c r="Y406" i="27"/>
  <c r="AD404" i="27"/>
  <c r="Z403" i="27"/>
  <c r="AD401" i="27"/>
  <c r="Z400" i="27"/>
  <c r="AE398" i="27"/>
  <c r="Y397" i="27"/>
  <c r="AD395" i="27"/>
  <c r="Z394" i="27"/>
  <c r="AD392" i="27"/>
  <c r="AC1029" i="27"/>
  <c r="AC1017" i="27"/>
  <c r="X1006" i="27"/>
  <c r="CA1006" i="27" s="1"/>
  <c r="AC993" i="27"/>
  <c r="AA981" i="27"/>
  <c r="AC969" i="27"/>
  <c r="AD954" i="27"/>
  <c r="AD945" i="27"/>
  <c r="AD933" i="27"/>
  <c r="AD924" i="27"/>
  <c r="AC912" i="27"/>
  <c r="AC900" i="27"/>
  <c r="AD890" i="27"/>
  <c r="AD878" i="27"/>
  <c r="AE869" i="27"/>
  <c r="AB858" i="27"/>
  <c r="Z849" i="27"/>
  <c r="Z842" i="27"/>
  <c r="AC833" i="27"/>
  <c r="AC826" i="27"/>
  <c r="AE817" i="27"/>
  <c r="Z809" i="27"/>
  <c r="AC802" i="27"/>
  <c r="AA794" i="27"/>
  <c r="AC788" i="27"/>
  <c r="AC781" i="27"/>
  <c r="Y776" i="27"/>
  <c r="AE769" i="27"/>
  <c r="AA764" i="27"/>
  <c r="AB758" i="27"/>
  <c r="AC752" i="27"/>
  <c r="AC745" i="27"/>
  <c r="Z741" i="27"/>
  <c r="AC734" i="27"/>
  <c r="AE729" i="27"/>
  <c r="AC724" i="27"/>
  <c r="Z719" i="27"/>
  <c r="AA715" i="27"/>
  <c r="AD709" i="27"/>
  <c r="Y705" i="27"/>
  <c r="AE699" i="27"/>
  <c r="AC694" i="27"/>
  <c r="AC690" i="27"/>
  <c r="AA685" i="27"/>
  <c r="AE680" i="27"/>
  <c r="AB675" i="27"/>
  <c r="AD670" i="27"/>
  <c r="Y667" i="27"/>
  <c r="Y663" i="27"/>
  <c r="AD659" i="27"/>
  <c r="X656" i="27"/>
  <c r="CA656" i="27" s="1"/>
  <c r="AC651" i="27"/>
  <c r="AC648" i="27"/>
  <c r="Y644" i="27"/>
  <c r="AE641" i="27"/>
  <c r="X639" i="27"/>
  <c r="CA639" i="27" s="1"/>
  <c r="AE635" i="27"/>
  <c r="AB633" i="27"/>
  <c r="Z630" i="27"/>
  <c r="X628" i="27"/>
  <c r="CA628" i="27" s="1"/>
  <c r="Y625" i="27"/>
  <c r="X622" i="27"/>
  <c r="CA622" i="27" s="1"/>
  <c r="AC619" i="27"/>
  <c r="AB616" i="27"/>
  <c r="AE610" i="27"/>
  <c r="AD605" i="27"/>
  <c r="AC602" i="27"/>
  <c r="Y600" i="27"/>
  <c r="X597" i="27"/>
  <c r="CA597" i="27" s="1"/>
  <c r="AE593" i="27"/>
  <c r="Y583" i="27"/>
  <c r="X580" i="27"/>
  <c r="CA580" i="27" s="1"/>
  <c r="AD577" i="27"/>
  <c r="AE574" i="27"/>
  <c r="Y572" i="27"/>
  <c r="Z569" i="27"/>
  <c r="Y566" i="27"/>
  <c r="AD563" i="27"/>
  <c r="AC560" i="27"/>
  <c r="Z558" i="27"/>
  <c r="AB555" i="27"/>
  <c r="Z552" i="27"/>
  <c r="AE549" i="27"/>
  <c r="AD546" i="27"/>
  <c r="AB544" i="27"/>
  <c r="Z541" i="27"/>
  <c r="AB538" i="27"/>
  <c r="X536" i="27"/>
  <c r="CA536" i="27" s="1"/>
  <c r="AE532" i="27"/>
  <c r="AC530" i="27"/>
  <c r="AB527" i="27"/>
  <c r="AC524" i="27"/>
  <c r="AE521" i="27"/>
  <c r="X519" i="27"/>
  <c r="CA519" i="27" s="1"/>
  <c r="AC516" i="27"/>
  <c r="AB513" i="27"/>
  <c r="Z510" i="27"/>
  <c r="X508" i="27"/>
  <c r="CA508" i="27" s="1"/>
  <c r="Y505" i="27"/>
  <c r="Y503" i="27"/>
  <c r="X501" i="27"/>
  <c r="CA501" i="27" s="1"/>
  <c r="X499" i="27"/>
  <c r="CA499" i="27" s="1"/>
  <c r="Z497" i="27"/>
  <c r="AD494" i="27"/>
  <c r="AE492" i="27"/>
  <c r="Z491" i="27"/>
  <c r="AB489" i="27"/>
  <c r="AE487" i="27"/>
  <c r="X486" i="27"/>
  <c r="CA486" i="27" s="1"/>
  <c r="AB484" i="27"/>
  <c r="AB482" i="27"/>
  <c r="AC480" i="27"/>
  <c r="X479" i="27"/>
  <c r="CA479" i="27" s="1"/>
  <c r="Y477" i="27"/>
  <c r="AC475" i="27"/>
  <c r="AD473" i="27"/>
  <c r="Y472" i="27"/>
  <c r="Y470" i="27"/>
  <c r="AC468" i="27"/>
  <c r="AD466" i="27"/>
  <c r="Y465" i="27"/>
  <c r="Z463" i="27"/>
  <c r="AD461" i="27"/>
  <c r="AE459" i="27"/>
  <c r="Y458" i="27"/>
  <c r="Z456" i="27"/>
  <c r="AD454" i="27"/>
  <c r="AE452" i="27"/>
  <c r="Z451" i="27"/>
  <c r="AB449" i="27"/>
  <c r="AE447" i="27"/>
  <c r="AE445" i="27"/>
  <c r="X444" i="27"/>
  <c r="CA444" i="27" s="1"/>
  <c r="AB442" i="27"/>
  <c r="AC440" i="27"/>
  <c r="X439" i="27"/>
  <c r="CA439" i="27" s="1"/>
  <c r="Y437" i="27"/>
  <c r="AC435" i="27"/>
  <c r="AC433" i="27"/>
  <c r="X432" i="27"/>
  <c r="CA432" i="27" s="1"/>
  <c r="Y430" i="27"/>
  <c r="AC428" i="27"/>
  <c r="AD426" i="27"/>
  <c r="Y425" i="27"/>
  <c r="Z423" i="27"/>
  <c r="AC421" i="27"/>
  <c r="AD419" i="27"/>
  <c r="Y418" i="27"/>
  <c r="Z416" i="27"/>
  <c r="AD414" i="27"/>
  <c r="AE412" i="27"/>
  <c r="Z411" i="27"/>
  <c r="Z409" i="27"/>
  <c r="AB407" i="27"/>
  <c r="X406" i="27"/>
  <c r="CA406" i="27" s="1"/>
  <c r="AC404" i="27"/>
  <c r="X403" i="27"/>
  <c r="CA403" i="27" s="1"/>
  <c r="AC401" i="27"/>
  <c r="Y400" i="27"/>
  <c r="AB398" i="27"/>
  <c r="X397" i="27"/>
  <c r="CA397" i="27" s="1"/>
  <c r="AC395" i="27"/>
  <c r="Y394" i="27"/>
  <c r="AC392" i="27"/>
  <c r="Y391" i="27"/>
  <c r="AD389" i="27"/>
  <c r="Z1029" i="27"/>
  <c r="Z1013" i="27"/>
  <c r="AB990" i="27"/>
  <c r="AB974" i="27"/>
  <c r="AE951" i="27"/>
  <c r="AC932" i="27"/>
  <c r="AD917" i="27"/>
  <c r="AD899" i="27"/>
  <c r="Y884" i="27"/>
  <c r="X865" i="27"/>
  <c r="CA865" i="27" s="1"/>
  <c r="AB848" i="27"/>
  <c r="Y838" i="27"/>
  <c r="AC823" i="27"/>
  <c r="AB813" i="27"/>
  <c r="AE798" i="27"/>
  <c r="AD786" i="27"/>
  <c r="AD778" i="27"/>
  <c r="AC767" i="27"/>
  <c r="AB760" i="27"/>
  <c r="Y749" i="27"/>
  <c r="AE739" i="27"/>
  <c r="AE731" i="27"/>
  <c r="Y724" i="27"/>
  <c r="Z716" i="27"/>
  <c r="AC708" i="27"/>
  <c r="AD699" i="27"/>
  <c r="Y693" i="27"/>
  <c r="Y684" i="27"/>
  <c r="AA677" i="27"/>
  <c r="AA670" i="27"/>
  <c r="AE662" i="27"/>
  <c r="AD657" i="27"/>
  <c r="X651" i="27"/>
  <c r="CA651" i="27" s="1"/>
  <c r="X646" i="27"/>
  <c r="CA646" i="27" s="1"/>
  <c r="AC640" i="27"/>
  <c r="AD635" i="27"/>
  <c r="X632" i="27"/>
  <c r="CA632" i="27" s="1"/>
  <c r="AE626" i="27"/>
  <c r="Y623" i="27"/>
  <c r="Z618" i="27"/>
  <c r="Y613" i="27"/>
  <c r="AB609" i="27"/>
  <c r="AC604" i="27"/>
  <c r="AD600" i="27"/>
  <c r="AD595" i="27"/>
  <c r="AE582" i="27"/>
  <c r="AB578" i="27"/>
  <c r="X574" i="27"/>
  <c r="CA574" i="27" s="1"/>
  <c r="Y569" i="27"/>
  <c r="Y565" i="27"/>
  <c r="Z560" i="27"/>
  <c r="AD556" i="27"/>
  <c r="AB551" i="27"/>
  <c r="AC546" i="27"/>
  <c r="X543" i="27"/>
  <c r="CA543" i="27" s="1"/>
  <c r="AD537" i="27"/>
  <c r="Y534" i="27"/>
  <c r="Z529" i="27"/>
  <c r="X524" i="27"/>
  <c r="CA524" i="27" s="1"/>
  <c r="AB520" i="27"/>
  <c r="AC515" i="27"/>
  <c r="AC511" i="27"/>
  <c r="AD506" i="27"/>
  <c r="AE502" i="27"/>
  <c r="X500" i="27"/>
  <c r="CA500" i="27" s="1"/>
  <c r="AC496" i="27"/>
  <c r="Z495" i="27"/>
  <c r="AB492" i="27"/>
  <c r="Z489" i="27"/>
  <c r="AE486" i="27"/>
  <c r="AD483" i="27"/>
  <c r="AB481" i="27"/>
  <c r="Z478" i="27"/>
  <c r="AB475" i="27"/>
  <c r="X473" i="27"/>
  <c r="CA473" i="27" s="1"/>
  <c r="AE469" i="27"/>
  <c r="AC467" i="27"/>
  <c r="AB464" i="27"/>
  <c r="AC461" i="27"/>
  <c r="AE458" i="27"/>
  <c r="X456" i="27"/>
  <c r="CA456" i="27" s="1"/>
  <c r="AC453" i="27"/>
  <c r="AB450" i="27"/>
  <c r="Z447" i="27"/>
  <c r="X445" i="27"/>
  <c r="CA445" i="27" s="1"/>
  <c r="Y442" i="27"/>
  <c r="AB439" i="27"/>
  <c r="AC436" i="27"/>
  <c r="AB433" i="27"/>
  <c r="Y431" i="27"/>
  <c r="X428" i="27"/>
  <c r="CA428" i="27" s="1"/>
  <c r="AC425" i="27"/>
  <c r="AD422" i="27"/>
  <c r="AC419" i="27"/>
  <c r="Z417" i="27"/>
  <c r="Y414" i="27"/>
  <c r="AD411" i="27"/>
  <c r="AC408" i="27"/>
  <c r="AE405" i="27"/>
  <c r="AD403" i="27"/>
  <c r="Y401" i="27"/>
  <c r="Y399" i="27"/>
  <c r="AC396" i="27"/>
  <c r="AE393" i="27"/>
  <c r="AE391" i="27"/>
  <c r="X390" i="27"/>
  <c r="CA390" i="27" s="1"/>
  <c r="AB388" i="27"/>
  <c r="AD386" i="27"/>
  <c r="Z385" i="27"/>
  <c r="AE383" i="27"/>
  <c r="Z382" i="27"/>
  <c r="AE380" i="27"/>
  <c r="AB379" i="27"/>
  <c r="AE377" i="27"/>
  <c r="Z376" i="27"/>
  <c r="AE374" i="27"/>
  <c r="AE372" i="27"/>
  <c r="AB371" i="27"/>
  <c r="X370" i="27"/>
  <c r="CA370" i="27" s="1"/>
  <c r="AB368" i="27"/>
  <c r="AE366" i="27"/>
  <c r="AB365" i="27"/>
  <c r="AE363" i="27"/>
  <c r="AB362" i="27"/>
  <c r="X361" i="27"/>
  <c r="CA361" i="27" s="1"/>
  <c r="AB359" i="27"/>
  <c r="X358" i="27"/>
  <c r="CA358" i="27" s="1"/>
  <c r="AB356" i="27"/>
  <c r="AE354" i="27"/>
  <c r="AB353" i="27"/>
  <c r="X352" i="27"/>
  <c r="CA352" i="27" s="1"/>
  <c r="AC350" i="27"/>
  <c r="X349" i="27"/>
  <c r="CA349" i="27" s="1"/>
  <c r="AC347" i="27"/>
  <c r="X346" i="27"/>
  <c r="CA346" i="27" s="1"/>
  <c r="AB344" i="27"/>
  <c r="X343" i="27"/>
  <c r="CA343" i="27" s="1"/>
  <c r="AC341" i="27"/>
  <c r="X340" i="27"/>
  <c r="CA340" i="27" s="1"/>
  <c r="AC338" i="27"/>
  <c r="Y337" i="27"/>
  <c r="AB335" i="27"/>
  <c r="X334" i="27"/>
  <c r="CA334" i="27" s="1"/>
  <c r="AC332" i="27"/>
  <c r="Y331" i="27"/>
  <c r="AC329" i="27"/>
  <c r="Y328" i="27"/>
  <c r="AD326" i="27"/>
  <c r="X325" i="27"/>
  <c r="CA325" i="27" s="1"/>
  <c r="AC323" i="27"/>
  <c r="Y322" i="27"/>
  <c r="AC320" i="27"/>
  <c r="Y319" i="27"/>
  <c r="AD317" i="27"/>
  <c r="Z316" i="27"/>
  <c r="AC314" i="27"/>
  <c r="Y313" i="27"/>
  <c r="AD311" i="27"/>
  <c r="Y310" i="27"/>
  <c r="AD308" i="27"/>
  <c r="Z307" i="27"/>
  <c r="AD305" i="27"/>
  <c r="Y304" i="27"/>
  <c r="AD302" i="27"/>
  <c r="Y301" i="27"/>
  <c r="AD299" i="27"/>
  <c r="Z298" i="27"/>
  <c r="AE296" i="27"/>
  <c r="Z295" i="27"/>
  <c r="AD293" i="27"/>
  <c r="Z292" i="27"/>
  <c r="AD290" i="27"/>
  <c r="Z289" i="27"/>
  <c r="AE287" i="27"/>
  <c r="Z286" i="27"/>
  <c r="AE284" i="27"/>
  <c r="AA283" i="27"/>
  <c r="X282" i="27"/>
  <c r="CA282" i="27" s="1"/>
  <c r="AD280" i="27"/>
  <c r="AB279" i="27"/>
  <c r="Z278" i="27"/>
  <c r="AE276" i="27"/>
  <c r="AC275" i="27"/>
  <c r="Z274" i="27"/>
  <c r="AE272" i="27"/>
  <c r="AC271" i="27"/>
  <c r="AA270" i="27"/>
  <c r="X269" i="27"/>
  <c r="CA269" i="27" s="1"/>
  <c r="AD267" i="27"/>
  <c r="AB266" i="27"/>
  <c r="X265" i="27"/>
  <c r="CA265" i="27" s="1"/>
  <c r="AD263" i="27"/>
  <c r="AB262" i="27"/>
  <c r="Z261" i="27"/>
  <c r="AE259" i="27"/>
  <c r="AC258" i="27"/>
  <c r="AA257" i="27"/>
  <c r="AE255" i="27"/>
  <c r="AC254" i="27"/>
  <c r="AA253" i="27"/>
  <c r="X252" i="27"/>
  <c r="CA252" i="27" s="1"/>
  <c r="AD250" i="27"/>
  <c r="AB249" i="27"/>
  <c r="Z248" i="27"/>
  <c r="AD246" i="27"/>
  <c r="AB245" i="27"/>
  <c r="Z244" i="27"/>
  <c r="AE242" i="27"/>
  <c r="AC241" i="27"/>
  <c r="AA240" i="27"/>
  <c r="X239" i="27"/>
  <c r="CA239" i="27" s="1"/>
  <c r="AC237" i="27"/>
  <c r="AA236" i="27"/>
  <c r="X235" i="27"/>
  <c r="CA235" i="27" s="1"/>
  <c r="AD233" i="27"/>
  <c r="AB232" i="27"/>
  <c r="Z231" i="27"/>
  <c r="AE229" i="27"/>
  <c r="AB228" i="27"/>
  <c r="Z227" i="27"/>
  <c r="AE225" i="27"/>
  <c r="AC224" i="27"/>
  <c r="AA223" i="27"/>
  <c r="X222" i="27"/>
  <c r="CA222" i="27" s="1"/>
  <c r="AD220" i="27"/>
  <c r="AA219" i="27"/>
  <c r="X218" i="27"/>
  <c r="CA218" i="27" s="1"/>
  <c r="AD216" i="27"/>
  <c r="AB215" i="27"/>
  <c r="Z214" i="27"/>
  <c r="AE212" i="27"/>
  <c r="AC211" i="27"/>
  <c r="Z210" i="27"/>
  <c r="AE208" i="27"/>
  <c r="AC207" i="27"/>
  <c r="AA206" i="27"/>
  <c r="X205" i="27"/>
  <c r="CA205" i="27" s="1"/>
  <c r="AD203" i="27"/>
  <c r="AB202" i="27"/>
  <c r="X201" i="27"/>
  <c r="CA201" i="27" s="1"/>
  <c r="AD199" i="27"/>
  <c r="AB198" i="27"/>
  <c r="Z197" i="27"/>
  <c r="AE195" i="27"/>
  <c r="AC194" i="27"/>
  <c r="AA193" i="27"/>
  <c r="AE191" i="27"/>
  <c r="AC190" i="27"/>
  <c r="AA189" i="27"/>
  <c r="X188" i="27"/>
  <c r="CA188" i="27" s="1"/>
  <c r="AD186" i="27"/>
  <c r="AB185" i="27"/>
  <c r="Z184" i="27"/>
  <c r="AD182" i="27"/>
  <c r="AB181" i="27"/>
  <c r="Z180" i="27"/>
  <c r="AE178" i="27"/>
  <c r="AC177" i="27"/>
  <c r="AA176" i="27"/>
  <c r="X175" i="27"/>
  <c r="CA175" i="27" s="1"/>
  <c r="AC173" i="27"/>
  <c r="AA172" i="27"/>
  <c r="X171" i="27"/>
  <c r="CA171" i="27" s="1"/>
  <c r="AD169" i="27"/>
  <c r="AB168" i="27"/>
  <c r="Z167" i="27"/>
  <c r="AE165" i="27"/>
  <c r="AB164" i="27"/>
  <c r="Z163" i="27"/>
  <c r="AE161" i="27"/>
  <c r="AC160" i="27"/>
  <c r="AA159" i="27"/>
  <c r="X158" i="27"/>
  <c r="CA158" i="27" s="1"/>
  <c r="AD156" i="27"/>
  <c r="AA155" i="27"/>
  <c r="X154" i="27"/>
  <c r="CA154" i="27" s="1"/>
  <c r="AD152" i="27"/>
  <c r="AB151" i="27"/>
  <c r="Z150" i="27"/>
  <c r="AE148" i="27"/>
  <c r="AC147" i="27"/>
  <c r="Z146" i="27"/>
  <c r="AE144" i="27"/>
  <c r="AC143" i="27"/>
  <c r="AA142" i="27"/>
  <c r="X141" i="27"/>
  <c r="CA141" i="27" s="1"/>
  <c r="AD139" i="27"/>
  <c r="AB137" i="27"/>
  <c r="X136" i="27"/>
  <c r="CA136" i="27" s="1"/>
  <c r="AD134" i="27"/>
  <c r="AB133" i="27"/>
  <c r="Z132" i="27"/>
  <c r="AE130" i="27"/>
  <c r="AC129" i="27"/>
  <c r="AA128" i="27"/>
  <c r="AE126" i="27"/>
  <c r="AC125" i="27"/>
  <c r="AA124" i="27"/>
  <c r="X123" i="27"/>
  <c r="CA123" i="27" s="1"/>
  <c r="AD121" i="27"/>
  <c r="AB120" i="27"/>
  <c r="Z119" i="27"/>
  <c r="AD117" i="27"/>
  <c r="AB116" i="27"/>
  <c r="Z115" i="27"/>
  <c r="AE113" i="27"/>
  <c r="AC112" i="27"/>
  <c r="AA111" i="27"/>
  <c r="X110" i="27"/>
  <c r="CA110" i="27" s="1"/>
  <c r="AC108" i="27"/>
  <c r="AA107" i="27"/>
  <c r="X106" i="27"/>
  <c r="CA106" i="27" s="1"/>
  <c r="AD104" i="27"/>
  <c r="AB103" i="27"/>
  <c r="Z102" i="27"/>
  <c r="AE100" i="27"/>
  <c r="AB99" i="27"/>
  <c r="Z98" i="27"/>
  <c r="AE96" i="27"/>
  <c r="AC95" i="27"/>
  <c r="AA94" i="27"/>
  <c r="X93" i="27"/>
  <c r="CA93" i="27" s="1"/>
  <c r="AD91" i="27"/>
  <c r="AA90" i="27"/>
  <c r="X89" i="27"/>
  <c r="CA89" i="27" s="1"/>
  <c r="AD87" i="27"/>
  <c r="AB86" i="27"/>
  <c r="Z85" i="27"/>
  <c r="AE83" i="27"/>
  <c r="AC82" i="27"/>
  <c r="Z81" i="27"/>
  <c r="AE79" i="27"/>
  <c r="AC78" i="27"/>
  <c r="AA77" i="27"/>
  <c r="X76" i="27"/>
  <c r="CA76" i="27" s="1"/>
  <c r="AD74" i="27"/>
  <c r="AB73" i="27"/>
  <c r="X72" i="27"/>
  <c r="CA72" i="27" s="1"/>
  <c r="AA1028" i="27"/>
  <c r="Y1009" i="27"/>
  <c r="AA990" i="27"/>
  <c r="AA966" i="27"/>
  <c r="AC951" i="27"/>
  <c r="AE931" i="27"/>
  <c r="AE916" i="27"/>
  <c r="AD896" i="27"/>
  <c r="AB878" i="27"/>
  <c r="X863" i="27"/>
  <c r="CA863" i="27" s="1"/>
  <c r="AE847" i="27"/>
  <c r="Y837" i="27"/>
  <c r="AB823" i="27"/>
  <c r="Y808" i="27"/>
  <c r="AD798" i="27"/>
  <c r="AC786" i="27"/>
  <c r="Z778" i="27"/>
  <c r="AB767" i="27"/>
  <c r="Z757" i="27"/>
  <c r="AE748" i="27"/>
  <c r="AC738" i="27"/>
  <c r="AD731" i="27"/>
  <c r="AD722" i="27"/>
  <c r="Z714" i="27"/>
  <c r="Y707" i="27"/>
  <c r="AB699" i="27"/>
  <c r="AA691" i="27"/>
  <c r="AE683" i="27"/>
  <c r="Y675" i="27"/>
  <c r="AA669" i="27"/>
  <c r="AB662" i="27"/>
  <c r="AC657" i="27"/>
  <c r="AE650" i="27"/>
  <c r="X644" i="27"/>
  <c r="CA644" i="27" s="1"/>
  <c r="AB640" i="27"/>
  <c r="AB635" i="27"/>
  <c r="AC631" i="27"/>
  <c r="AD626" i="27"/>
  <c r="AD621" i="27"/>
  <c r="AE617" i="27"/>
  <c r="Z609" i="27"/>
  <c r="Y604" i="27"/>
  <c r="Z599" i="27"/>
  <c r="AC595" i="27"/>
  <c r="AE581" i="27"/>
  <c r="AB577" i="27"/>
  <c r="Y573" i="27"/>
  <c r="AD568" i="27"/>
  <c r="AC564" i="27"/>
  <c r="Y560" i="27"/>
  <c r="X555" i="27"/>
  <c r="CA555" i="27" s="1"/>
  <c r="Z551" i="27"/>
  <c r="AB546" i="27"/>
  <c r="AE542" i="27"/>
  <c r="AC537" i="27"/>
  <c r="AD532" i="27"/>
  <c r="Y529" i="27"/>
  <c r="AE523" i="27"/>
  <c r="Z520" i="27"/>
  <c r="AB515" i="27"/>
  <c r="Y510" i="27"/>
  <c r="AC506" i="27"/>
  <c r="AB502" i="27"/>
  <c r="AD499" i="27"/>
  <c r="AB496" i="27"/>
  <c r="Z494" i="27"/>
  <c r="X492" i="27"/>
  <c r="CA492" i="27" s="1"/>
  <c r="Y489" i="27"/>
  <c r="AD486" i="27"/>
  <c r="AC483" i="27"/>
  <c r="AB480" i="27"/>
  <c r="Y478" i="27"/>
  <c r="Z475" i="27"/>
  <c r="AC472" i="27"/>
  <c r="AD469" i="27"/>
  <c r="AC466" i="27"/>
  <c r="Y464" i="27"/>
  <c r="X461" i="27"/>
  <c r="CA461" i="27" s="1"/>
  <c r="AD458" i="27"/>
  <c r="AE455" i="27"/>
  <c r="AD452" i="27"/>
  <c r="Z450" i="27"/>
  <c r="Y447" i="27"/>
  <c r="AE444" i="27"/>
  <c r="AD441" i="27"/>
  <c r="AE438" i="27"/>
  <c r="AB436" i="27"/>
  <c r="Z433" i="27"/>
  <c r="X431" i="27"/>
  <c r="CA431" i="27" s="1"/>
  <c r="AE427" i="27"/>
  <c r="X425" i="27"/>
  <c r="CA425" i="27" s="1"/>
  <c r="Z422" i="27"/>
  <c r="AB419" i="27"/>
  <c r="X417" i="27"/>
  <c r="CA417" i="27" s="1"/>
  <c r="AE413" i="27"/>
  <c r="AD410" i="27"/>
  <c r="AB408" i="27"/>
  <c r="AD405" i="27"/>
  <c r="AC403" i="27"/>
  <c r="X401" i="27"/>
  <c r="CA401" i="27" s="1"/>
  <c r="Z398" i="27"/>
  <c r="AB396" i="27"/>
  <c r="AD393" i="27"/>
  <c r="AC391" i="27"/>
  <c r="AE389" i="27"/>
  <c r="X388" i="27"/>
  <c r="CA388" i="27" s="1"/>
  <c r="AC386" i="27"/>
  <c r="Y385" i="27"/>
  <c r="AC383" i="27"/>
  <c r="Y382" i="27"/>
  <c r="AD380" i="27"/>
  <c r="Z379" i="27"/>
  <c r="AC377" i="27"/>
  <c r="Y376" i="27"/>
  <c r="AD374" i="27"/>
  <c r="AD372" i="27"/>
  <c r="Z371" i="27"/>
  <c r="AD369" i="27"/>
  <c r="Y368" i="27"/>
  <c r="AD366" i="27"/>
  <c r="Y365" i="27"/>
  <c r="AD363" i="27"/>
  <c r="Z362" i="27"/>
  <c r="AE360" i="27"/>
  <c r="Z359" i="27"/>
  <c r="AD357" i="27"/>
  <c r="Z356" i="27"/>
  <c r="AD354" i="27"/>
  <c r="Z353" i="27"/>
  <c r="AE351" i="27"/>
  <c r="Z350" i="27"/>
  <c r="AE348" i="27"/>
  <c r="Z347" i="27"/>
  <c r="AD345" i="27"/>
  <c r="Z344" i="27"/>
  <c r="AE342" i="27"/>
  <c r="AB341" i="27"/>
  <c r="AE339" i="27"/>
  <c r="AB338" i="27"/>
  <c r="AE336" i="27"/>
  <c r="Z335" i="27"/>
  <c r="AE333" i="27"/>
  <c r="AB332" i="27"/>
  <c r="AE330" i="27"/>
  <c r="AB329" i="27"/>
  <c r="X328" i="27"/>
  <c r="CA328" i="27" s="1"/>
  <c r="Z326" i="27"/>
  <c r="AE324" i="27"/>
  <c r="AB323" i="27"/>
  <c r="X322" i="27"/>
  <c r="CA322" i="27" s="1"/>
  <c r="AB320" i="27"/>
  <c r="X319" i="27"/>
  <c r="CA319" i="27" s="1"/>
  <c r="AC317" i="27"/>
  <c r="AE315" i="27"/>
  <c r="AB314" i="27"/>
  <c r="X313" i="27"/>
  <c r="CA313" i="27" s="1"/>
  <c r="AB311" i="27"/>
  <c r="X310" i="27"/>
  <c r="CA310" i="27" s="1"/>
  <c r="AC308" i="27"/>
  <c r="Y307" i="27"/>
  <c r="AB305" i="27"/>
  <c r="X304" i="27"/>
  <c r="CA304" i="27" s="1"/>
  <c r="AC302" i="27"/>
  <c r="X301" i="27"/>
  <c r="CA301" i="27" s="1"/>
  <c r="AC299" i="27"/>
  <c r="Y298" i="27"/>
  <c r="AC296" i="27"/>
  <c r="X295" i="27"/>
  <c r="CA295" i="27" s="1"/>
  <c r="AC293" i="27"/>
  <c r="X292" i="27"/>
  <c r="CA292" i="27" s="1"/>
  <c r="AC290" i="27"/>
  <c r="Y289" i="27"/>
  <c r="AD287" i="27"/>
  <c r="Y286" i="27"/>
  <c r="AC284" i="27"/>
  <c r="Z283" i="27"/>
  <c r="AE281" i="27"/>
  <c r="AC280" i="27"/>
  <c r="AA279" i="27"/>
  <c r="X278" i="27"/>
  <c r="CA278" i="27" s="1"/>
  <c r="AD276" i="27"/>
  <c r="AA275" i="27"/>
  <c r="X274" i="27"/>
  <c r="CA274" i="27" s="1"/>
  <c r="AD272" i="27"/>
  <c r="AB271" i="27"/>
  <c r="Z270" i="27"/>
  <c r="AE268" i="27"/>
  <c r="AC267" i="27"/>
  <c r="Z266" i="27"/>
  <c r="AE264" i="27"/>
  <c r="AC263" i="27"/>
  <c r="AA262" i="27"/>
  <c r="X261" i="27"/>
  <c r="CA261" i="27" s="1"/>
  <c r="AD259" i="27"/>
  <c r="AB258" i="27"/>
  <c r="X257" i="27"/>
  <c r="CA257" i="27" s="1"/>
  <c r="AD255" i="27"/>
  <c r="AB254" i="27"/>
  <c r="Z253" i="27"/>
  <c r="AE251" i="27"/>
  <c r="AC250" i="27"/>
  <c r="AA249" i="27"/>
  <c r="AE247" i="27"/>
  <c r="AC246" i="27"/>
  <c r="AA245" i="27"/>
  <c r="X244" i="27"/>
  <c r="CA244" i="27" s="1"/>
  <c r="AD242" i="27"/>
  <c r="AB241" i="27"/>
  <c r="Z240" i="27"/>
  <c r="AD238" i="27"/>
  <c r="AB237" i="27"/>
  <c r="Z236" i="27"/>
  <c r="AE234" i="27"/>
  <c r="AC233" i="27"/>
  <c r="AA232" i="27"/>
  <c r="X231" i="27"/>
  <c r="CA231" i="27" s="1"/>
  <c r="AC229" i="27"/>
  <c r="AA228" i="27"/>
  <c r="X227" i="27"/>
  <c r="CA227" i="27" s="1"/>
  <c r="AD225" i="27"/>
  <c r="AB224" i="27"/>
  <c r="Z223" i="27"/>
  <c r="AE221" i="27"/>
  <c r="AB220" i="27"/>
  <c r="Z219" i="27"/>
  <c r="AE217" i="27"/>
  <c r="AC216" i="27"/>
  <c r="AA215" i="27"/>
  <c r="X214" i="27"/>
  <c r="CA214" i="27" s="1"/>
  <c r="AD212" i="27"/>
  <c r="AA211" i="27"/>
  <c r="X210" i="27"/>
  <c r="CA210" i="27" s="1"/>
  <c r="AD208" i="27"/>
  <c r="AB207" i="27"/>
  <c r="Z206" i="27"/>
  <c r="AE204" i="27"/>
  <c r="AC203" i="27"/>
  <c r="Z202" i="27"/>
  <c r="AE200" i="27"/>
  <c r="AC199" i="27"/>
  <c r="AA198" i="27"/>
  <c r="X197" i="27"/>
  <c r="CA197" i="27" s="1"/>
  <c r="AD195" i="27"/>
  <c r="AB194" i="27"/>
  <c r="X193" i="27"/>
  <c r="CA193" i="27" s="1"/>
  <c r="AD191" i="27"/>
  <c r="AB190" i="27"/>
  <c r="Z189" i="27"/>
  <c r="AE187" i="27"/>
  <c r="AC186" i="27"/>
  <c r="AA185" i="27"/>
  <c r="AE183" i="27"/>
  <c r="AC182" i="27"/>
  <c r="AA181" i="27"/>
  <c r="X180" i="27"/>
  <c r="CA180" i="27" s="1"/>
  <c r="AD178" i="27"/>
  <c r="AB177" i="27"/>
  <c r="Z176" i="27"/>
  <c r="AD174" i="27"/>
  <c r="AB173" i="27"/>
  <c r="Z172" i="27"/>
  <c r="AE170" i="27"/>
  <c r="AC169" i="27"/>
  <c r="AA168" i="27"/>
  <c r="X167" i="27"/>
  <c r="CA167" i="27" s="1"/>
  <c r="AC165" i="27"/>
  <c r="AA164" i="27"/>
  <c r="X163" i="27"/>
  <c r="CA163" i="27" s="1"/>
  <c r="AD161" i="27"/>
  <c r="AB160" i="27"/>
  <c r="Z159" i="27"/>
  <c r="AE157" i="27"/>
  <c r="AB156" i="27"/>
  <c r="Z155" i="27"/>
  <c r="AE153" i="27"/>
  <c r="AC152" i="27"/>
  <c r="AA151" i="27"/>
  <c r="X150" i="27"/>
  <c r="CA150" i="27" s="1"/>
  <c r="AD148" i="27"/>
  <c r="AA147" i="27"/>
  <c r="X146" i="27"/>
  <c r="CA146" i="27" s="1"/>
  <c r="AD144" i="27"/>
  <c r="AB143" i="27"/>
  <c r="Z142" i="27"/>
  <c r="AE140" i="27"/>
  <c r="AC139" i="27"/>
  <c r="Z137" i="27"/>
  <c r="AE135" i="27"/>
  <c r="AC134" i="27"/>
  <c r="AA133" i="27"/>
  <c r="X132" i="27"/>
  <c r="CA132" i="27" s="1"/>
  <c r="AD130" i="27"/>
  <c r="AB129" i="27"/>
  <c r="X128" i="27"/>
  <c r="CA128" i="27" s="1"/>
  <c r="AD126" i="27"/>
  <c r="AB125" i="27"/>
  <c r="Z124" i="27"/>
  <c r="AE122" i="27"/>
  <c r="AC121" i="27"/>
  <c r="AA120" i="27"/>
  <c r="AE118" i="27"/>
  <c r="AC117" i="27"/>
  <c r="AA116" i="27"/>
  <c r="X115" i="27"/>
  <c r="CA115" i="27" s="1"/>
  <c r="AD113" i="27"/>
  <c r="AB112" i="27"/>
  <c r="Z111" i="27"/>
  <c r="AD109" i="27"/>
  <c r="AB108" i="27"/>
  <c r="Z107" i="27"/>
  <c r="AE105" i="27"/>
  <c r="AC104" i="27"/>
  <c r="AB1024" i="27"/>
  <c r="AB1004" i="27"/>
  <c r="AC985" i="27"/>
  <c r="Z966" i="27"/>
  <c r="X948" i="27"/>
  <c r="CA948" i="27" s="1"/>
  <c r="AA930" i="27"/>
  <c r="AB912" i="27"/>
  <c r="AC896" i="27"/>
  <c r="AA878" i="27"/>
  <c r="AA862" i="27"/>
  <c r="AB847" i="27"/>
  <c r="AD832" i="27"/>
  <c r="AA823" i="27"/>
  <c r="AE807" i="27"/>
  <c r="AC798" i="27"/>
  <c r="AD785" i="27"/>
  <c r="AD774" i="27"/>
  <c r="AA767" i="27"/>
  <c r="AE755" i="27"/>
  <c r="AC748" i="27"/>
  <c r="AC737" i="27"/>
  <c r="AA728" i="27"/>
  <c r="AC722" i="27"/>
  <c r="AC713" i="27"/>
  <c r="AE706" i="27"/>
  <c r="AE697" i="27"/>
  <c r="Y690" i="27"/>
  <c r="Z682" i="27"/>
  <c r="AE674" i="27"/>
  <c r="AA668" i="27"/>
  <c r="X662" i="27"/>
  <c r="CA662" i="27" s="1"/>
  <c r="AC655" i="27"/>
  <c r="AC650" i="27"/>
  <c r="AE643" i="27"/>
  <c r="Z640" i="27"/>
  <c r="X635" i="27"/>
  <c r="CA635" i="27" s="1"/>
  <c r="Y630" i="27"/>
  <c r="AC626" i="27"/>
  <c r="Z621" i="27"/>
  <c r="AD617" i="27"/>
  <c r="AE612" i="27"/>
  <c r="AC607" i="27"/>
  <c r="Y599" i="27"/>
  <c r="AB595" i="27"/>
  <c r="AB585" i="27"/>
  <c r="AD581" i="27"/>
  <c r="AC576" i="27"/>
  <c r="AE572" i="27"/>
  <c r="X568" i="27"/>
  <c r="CA568" i="27" s="1"/>
  <c r="AC563" i="27"/>
  <c r="Y559" i="27"/>
  <c r="AE554" i="27"/>
  <c r="AB550" i="27"/>
  <c r="Z546" i="27"/>
  <c r="Y541" i="27"/>
  <c r="AB537" i="27"/>
  <c r="AC532" i="27"/>
  <c r="AC528" i="27"/>
  <c r="AD523" i="27"/>
  <c r="AE518" i="27"/>
  <c r="AE514" i="27"/>
  <c r="X510" i="27"/>
  <c r="CA510" i="27" s="1"/>
  <c r="AB506" i="27"/>
  <c r="Z502" i="27"/>
  <c r="AE498" i="27"/>
  <c r="Z496" i="27"/>
  <c r="Y494" i="27"/>
  <c r="AE491" i="27"/>
  <c r="X489" i="27"/>
  <c r="CA489" i="27" s="1"/>
  <c r="AE485" i="27"/>
  <c r="AB483" i="27"/>
  <c r="Z480" i="27"/>
  <c r="AE477" i="27"/>
  <c r="AD474" i="27"/>
  <c r="AE471" i="27"/>
  <c r="AC469" i="27"/>
  <c r="AB466" i="27"/>
  <c r="X464" i="27"/>
  <c r="CA464" i="27" s="1"/>
  <c r="AE460" i="27"/>
  <c r="AD457" i="27"/>
  <c r="AB455" i="27"/>
  <c r="AC452" i="27"/>
  <c r="Y450" i="27"/>
  <c r="X447" i="27"/>
  <c r="CA447" i="27" s="1"/>
  <c r="AE443" i="27"/>
  <c r="AC441" i="27"/>
  <c r="AD438" i="27"/>
  <c r="X436" i="27"/>
  <c r="CA436" i="27" s="1"/>
  <c r="Y433" i="27"/>
  <c r="X430" i="27"/>
  <c r="CA430" i="27" s="1"/>
  <c r="AC427" i="27"/>
  <c r="AB424" i="27"/>
  <c r="Y422" i="27"/>
  <c r="Z419" i="27"/>
  <c r="Y416" i="27"/>
  <c r="AD413" i="27"/>
  <c r="AC410" i="27"/>
  <c r="Z408" i="27"/>
  <c r="AC405" i="27"/>
  <c r="AE402" i="27"/>
  <c r="AD400" i="27"/>
  <c r="Y398" i="27"/>
  <c r="Y396" i="27"/>
  <c r="AC393" i="27"/>
  <c r="Z391" i="27"/>
  <c r="Z389" i="27"/>
  <c r="AE387" i="27"/>
  <c r="AB386" i="27"/>
  <c r="X385" i="27"/>
  <c r="CA385" i="27" s="1"/>
  <c r="AB383" i="27"/>
  <c r="X382" i="27"/>
  <c r="CA382" i="27" s="1"/>
  <c r="AC380" i="27"/>
  <c r="AE378" i="27"/>
  <c r="AB377" i="27"/>
  <c r="X376" i="27"/>
  <c r="CA376" i="27" s="1"/>
  <c r="AB374" i="27"/>
  <c r="AC372" i="27"/>
  <c r="Y371" i="27"/>
  <c r="AB369" i="27"/>
  <c r="X368" i="27"/>
  <c r="CA368" i="27" s="1"/>
  <c r="AC366" i="27"/>
  <c r="X365" i="27"/>
  <c r="CA365" i="27" s="1"/>
  <c r="AC363" i="27"/>
  <c r="Y362" i="27"/>
  <c r="AC360" i="27"/>
  <c r="X359" i="27"/>
  <c r="CA359" i="27" s="1"/>
  <c r="AC357" i="27"/>
  <c r="X356" i="27"/>
  <c r="CA356" i="27" s="1"/>
  <c r="AC354" i="27"/>
  <c r="Y353" i="27"/>
  <c r="AD351" i="27"/>
  <c r="Y350" i="27"/>
  <c r="AC348" i="27"/>
  <c r="Y347" i="27"/>
  <c r="AC345" i="27"/>
  <c r="Y344" i="27"/>
  <c r="AD342" i="27"/>
  <c r="Y341" i="27"/>
  <c r="AD339" i="27"/>
  <c r="Y338" i="27"/>
  <c r="AC336" i="27"/>
  <c r="Y335" i="27"/>
  <c r="AD333" i="27"/>
  <c r="Z332" i="27"/>
  <c r="AD330" i="27"/>
  <c r="Z329" i="27"/>
  <c r="AD327" i="27"/>
  <c r="Y326" i="27"/>
  <c r="AD324" i="27"/>
  <c r="Z323" i="27"/>
  <c r="AD321" i="27"/>
  <c r="Z320" i="27"/>
  <c r="AE318" i="27"/>
  <c r="Y317" i="27"/>
  <c r="AD315" i="27"/>
  <c r="Z314" i="27"/>
  <c r="AE312" i="27"/>
  <c r="Z311" i="27"/>
  <c r="AE309" i="27"/>
  <c r="AB308" i="27"/>
  <c r="AD306" i="27"/>
  <c r="Z305" i="27"/>
  <c r="AE303" i="27"/>
  <c r="Z302" i="27"/>
  <c r="AE300" i="27"/>
  <c r="AB299" i="27"/>
  <c r="X298" i="27"/>
  <c r="CA298" i="27" s="1"/>
  <c r="Z296" i="27"/>
  <c r="AE294" i="27"/>
  <c r="AB293" i="27"/>
  <c r="AE291" i="27"/>
  <c r="AB290" i="27"/>
  <c r="X289" i="27"/>
  <c r="CA289" i="27" s="1"/>
  <c r="AB287" i="27"/>
  <c r="AE285" i="27"/>
  <c r="AB284" i="27"/>
  <c r="X283" i="27"/>
  <c r="CA283" i="27" s="1"/>
  <c r="AD281" i="27"/>
  <c r="AB280" i="27"/>
  <c r="Z279" i="27"/>
  <c r="AE277" i="27"/>
  <c r="AB276" i="27"/>
  <c r="Z275" i="27"/>
  <c r="AE273" i="27"/>
  <c r="AC272" i="27"/>
  <c r="AA271" i="27"/>
  <c r="X270" i="27"/>
  <c r="CA270" i="27" s="1"/>
  <c r="AD268" i="27"/>
  <c r="AA267" i="27"/>
  <c r="X266" i="27"/>
  <c r="CA266" i="27" s="1"/>
  <c r="AD264" i="27"/>
  <c r="AB263" i="27"/>
  <c r="Z262" i="27"/>
  <c r="AE260" i="27"/>
  <c r="AC259" i="27"/>
  <c r="Z258" i="27"/>
  <c r="AE256" i="27"/>
  <c r="AC255" i="27"/>
  <c r="AA254" i="27"/>
  <c r="X253" i="27"/>
  <c r="CA253" i="27" s="1"/>
  <c r="AD251" i="27"/>
  <c r="AB250" i="27"/>
  <c r="X249" i="27"/>
  <c r="CA249" i="27" s="1"/>
  <c r="AD247" i="27"/>
  <c r="AB246" i="27"/>
  <c r="Z245" i="27"/>
  <c r="AE243" i="27"/>
  <c r="AC242" i="27"/>
  <c r="AA241" i="27"/>
  <c r="AE239" i="27"/>
  <c r="AC238" i="27"/>
  <c r="AA237" i="27"/>
  <c r="X236" i="27"/>
  <c r="CA236" i="27" s="1"/>
  <c r="AD234" i="27"/>
  <c r="AB233" i="27"/>
  <c r="Z232" i="27"/>
  <c r="AD230" i="27"/>
  <c r="AB229" i="27"/>
  <c r="Z228" i="27"/>
  <c r="AE226" i="27"/>
  <c r="AC225" i="27"/>
  <c r="AA224" i="27"/>
  <c r="X223" i="27"/>
  <c r="CA223" i="27" s="1"/>
  <c r="AC221" i="27"/>
  <c r="AA220" i="27"/>
  <c r="X219" i="27"/>
  <c r="CA219" i="27" s="1"/>
  <c r="AD217" i="27"/>
  <c r="AB216" i="27"/>
  <c r="Z215" i="27"/>
  <c r="AE213" i="27"/>
  <c r="AB212" i="27"/>
  <c r="Z211" i="27"/>
  <c r="AE209" i="27"/>
  <c r="AC208" i="27"/>
  <c r="AA207" i="27"/>
  <c r="X206" i="27"/>
  <c r="CA206" i="27" s="1"/>
  <c r="AD204" i="27"/>
  <c r="AA203" i="27"/>
  <c r="X202" i="27"/>
  <c r="CA202" i="27" s="1"/>
  <c r="AD200" i="27"/>
  <c r="AB199" i="27"/>
  <c r="Z198" i="27"/>
  <c r="AE196" i="27"/>
  <c r="AC195" i="27"/>
  <c r="Z194" i="27"/>
  <c r="AE192" i="27"/>
  <c r="AC191" i="27"/>
  <c r="AA190" i="27"/>
  <c r="X189" i="27"/>
  <c r="CA189" i="27" s="1"/>
  <c r="AD187" i="27"/>
  <c r="AB186" i="27"/>
  <c r="X185" i="27"/>
  <c r="CA185" i="27" s="1"/>
  <c r="AD183" i="27"/>
  <c r="AB182" i="27"/>
  <c r="Z181" i="27"/>
  <c r="AE179" i="27"/>
  <c r="AC178" i="27"/>
  <c r="AA177" i="27"/>
  <c r="AE175" i="27"/>
  <c r="AC174" i="27"/>
  <c r="AA173" i="27"/>
  <c r="X172" i="27"/>
  <c r="CA172" i="27" s="1"/>
  <c r="AD170" i="27"/>
  <c r="AB169" i="27"/>
  <c r="Z168" i="27"/>
  <c r="AD166" i="27"/>
  <c r="AB165" i="27"/>
  <c r="Z164" i="27"/>
  <c r="AE162" i="27"/>
  <c r="AC161" i="27"/>
  <c r="AA160" i="27"/>
  <c r="X159" i="27"/>
  <c r="CA159" i="27" s="1"/>
  <c r="AC157" i="27"/>
  <c r="AA156" i="27"/>
  <c r="X155" i="27"/>
  <c r="CA155" i="27" s="1"/>
  <c r="AD153" i="27"/>
  <c r="AB152" i="27"/>
  <c r="Z151" i="27"/>
  <c r="AE149" i="27"/>
  <c r="AB148" i="27"/>
  <c r="Z147" i="27"/>
  <c r="AE145" i="27"/>
  <c r="AC144" i="27"/>
  <c r="AA143" i="27"/>
  <c r="X142" i="27"/>
  <c r="CA142" i="27" s="1"/>
  <c r="AD140" i="27"/>
  <c r="AA139" i="27"/>
  <c r="X137" i="27"/>
  <c r="CA137" i="27" s="1"/>
  <c r="AD135" i="27"/>
  <c r="AB134" i="27"/>
  <c r="Z133" i="27"/>
  <c r="AE131" i="27"/>
  <c r="AC130" i="27"/>
  <c r="Z129" i="27"/>
  <c r="AE127" i="27"/>
  <c r="AC126" i="27"/>
  <c r="AA125" i="27"/>
  <c r="X124" i="27"/>
  <c r="CA124" i="27" s="1"/>
  <c r="AD122" i="27"/>
  <c r="AB121" i="27"/>
  <c r="X120" i="27"/>
  <c r="CA120" i="27" s="1"/>
  <c r="AD118" i="27"/>
  <c r="AB117" i="27"/>
  <c r="Z116" i="27"/>
  <c r="AE114" i="27"/>
  <c r="AC113" i="27"/>
  <c r="AA112" i="27"/>
  <c r="AE110" i="27"/>
  <c r="AC109" i="27"/>
  <c r="AA108" i="27"/>
  <c r="X107" i="27"/>
  <c r="CA107" i="27" s="1"/>
  <c r="AD105" i="27"/>
  <c r="AB104" i="27"/>
  <c r="Z103" i="27"/>
  <c r="AD101" i="27"/>
  <c r="AB100" i="27"/>
  <c r="Z99" i="27"/>
  <c r="AE97" i="27"/>
  <c r="AC96" i="27"/>
  <c r="AA95" i="27"/>
  <c r="X94" i="27"/>
  <c r="CA94" i="27" s="1"/>
  <c r="AC92" i="27"/>
  <c r="AA91" i="27"/>
  <c r="X90" i="27"/>
  <c r="CA90" i="27" s="1"/>
  <c r="AD88" i="27"/>
  <c r="AB87" i="27"/>
  <c r="Z86" i="27"/>
  <c r="AE84" i="27"/>
  <c r="AB83" i="27"/>
  <c r="Z82" i="27"/>
  <c r="AE80" i="27"/>
  <c r="AC79" i="27"/>
  <c r="AA78" i="27"/>
  <c r="X77" i="27"/>
  <c r="CA77" i="27" s="1"/>
  <c r="AD75" i="27"/>
  <c r="AA74" i="27"/>
  <c r="X73" i="27"/>
  <c r="CA73" i="27" s="1"/>
  <c r="AD71" i="27"/>
  <c r="AA1024" i="27"/>
  <c r="Z999" i="27"/>
  <c r="AA961" i="27"/>
  <c r="AB938" i="27"/>
  <c r="AA906" i="27"/>
  <c r="AE875" i="27"/>
  <c r="AC853" i="27"/>
  <c r="AB832" i="27"/>
  <c r="AA814" i="27"/>
  <c r="AC793" i="27"/>
  <c r="AA774" i="27"/>
  <c r="AA762" i="27"/>
  <c r="AD744" i="27"/>
  <c r="Z733" i="27"/>
  <c r="AD718" i="27"/>
  <c r="AD703" i="27"/>
  <c r="AA693" i="27"/>
  <c r="AE678" i="27"/>
  <c r="AB670" i="27"/>
  <c r="AC658" i="27"/>
  <c r="AB649" i="27"/>
  <c r="Y641" i="27"/>
  <c r="Z634" i="27"/>
  <c r="X627" i="27"/>
  <c r="CA627" i="27" s="1"/>
  <c r="X620" i="27"/>
  <c r="CA620" i="27" s="1"/>
  <c r="AC612" i="27"/>
  <c r="Y606" i="27"/>
  <c r="AB598" i="27"/>
  <c r="Z592" i="27"/>
  <c r="AC584" i="27"/>
  <c r="AB576" i="27"/>
  <c r="AD570" i="27"/>
  <c r="AC562" i="27"/>
  <c r="AE556" i="27"/>
  <c r="AC548" i="27"/>
  <c r="AE540" i="27"/>
  <c r="AB534" i="27"/>
  <c r="X527" i="27"/>
  <c r="CA527" i="27" s="1"/>
  <c r="AC520" i="27"/>
  <c r="Y513" i="27"/>
  <c r="AD504" i="27"/>
  <c r="AD500" i="27"/>
  <c r="AC492" i="27"/>
  <c r="AB487" i="27"/>
  <c r="Z483" i="27"/>
  <c r="AE478" i="27"/>
  <c r="AB474" i="27"/>
  <c r="X470" i="27"/>
  <c r="CA470" i="27" s="1"/>
  <c r="AC465" i="27"/>
  <c r="AD460" i="27"/>
  <c r="Y457" i="27"/>
  <c r="AE451" i="27"/>
  <c r="Z448" i="27"/>
  <c r="AB443" i="27"/>
  <c r="Y438" i="27"/>
  <c r="AC434" i="27"/>
  <c r="AD429" i="27"/>
  <c r="AD425" i="27"/>
  <c r="AE420" i="27"/>
  <c r="X416" i="27"/>
  <c r="CA416" i="27" s="1"/>
  <c r="X412" i="27"/>
  <c r="CA412" i="27" s="1"/>
  <c r="Y407" i="27"/>
  <c r="X404" i="27"/>
  <c r="CA404" i="27" s="1"/>
  <c r="AC399" i="27"/>
  <c r="AB395" i="27"/>
  <c r="Z392" i="27"/>
  <c r="X389" i="27"/>
  <c r="CA389" i="27" s="1"/>
  <c r="X387" i="27"/>
  <c r="CA387" i="27" s="1"/>
  <c r="AB384" i="27"/>
  <c r="AE381" i="27"/>
  <c r="AD379" i="27"/>
  <c r="Y377" i="27"/>
  <c r="X375" i="27"/>
  <c r="CA375" i="27" s="1"/>
  <c r="AB373" i="27"/>
  <c r="AD370" i="27"/>
  <c r="AE368" i="27"/>
  <c r="Y366" i="27"/>
  <c r="X364" i="27"/>
  <c r="CA364" i="27" s="1"/>
  <c r="AB361" i="27"/>
  <c r="AE358" i="27"/>
  <c r="AE356" i="27"/>
  <c r="Z354" i="27"/>
  <c r="Y352" i="27"/>
  <c r="AC349" i="27"/>
  <c r="AE346" i="27"/>
  <c r="X345" i="27"/>
  <c r="CA345" i="27" s="1"/>
  <c r="Z342" i="27"/>
  <c r="Z340" i="27"/>
  <c r="AC337" i="27"/>
  <c r="X335" i="27"/>
  <c r="CA335" i="27" s="1"/>
  <c r="AE332" i="27"/>
  <c r="Z330" i="27"/>
  <c r="Z328" i="27"/>
  <c r="AD325" i="27"/>
  <c r="Y323" i="27"/>
  <c r="X321" i="27"/>
  <c r="CA321" i="27" s="1"/>
  <c r="Z318" i="27"/>
  <c r="AB316" i="27"/>
  <c r="AD313" i="27"/>
  <c r="Y311" i="27"/>
  <c r="X309" i="27"/>
  <c r="CA309" i="27" s="1"/>
  <c r="AB306" i="27"/>
  <c r="AB304" i="27"/>
  <c r="AE301" i="27"/>
  <c r="Z299" i="27"/>
  <c r="Y297" i="27"/>
  <c r="AC294" i="27"/>
  <c r="AB292" i="27"/>
  <c r="AD289" i="27"/>
  <c r="Y287" i="27"/>
  <c r="Y285" i="27"/>
  <c r="AD282" i="27"/>
  <c r="AE280" i="27"/>
  <c r="AC278" i="27"/>
  <c r="AA276" i="27"/>
  <c r="AC274" i="27"/>
  <c r="AA272" i="27"/>
  <c r="AB270" i="27"/>
  <c r="Z268" i="27"/>
  <c r="AE265" i="27"/>
  <c r="Z264" i="27"/>
  <c r="AE261" i="27"/>
  <c r="X260" i="27"/>
  <c r="CA260" i="27" s="1"/>
  <c r="AD257" i="27"/>
  <c r="AB255" i="27"/>
  <c r="AC253" i="27"/>
  <c r="AA251" i="27"/>
  <c r="AC249" i="27"/>
  <c r="AA247" i="27"/>
  <c r="X245" i="27"/>
  <c r="CA245" i="27" s="1"/>
  <c r="Z243" i="27"/>
  <c r="AE240" i="27"/>
  <c r="Z239" i="27"/>
  <c r="AE236" i="27"/>
  <c r="AC234" i="27"/>
  <c r="AD232" i="27"/>
  <c r="AB230" i="27"/>
  <c r="AD228" i="27"/>
  <c r="AB226" i="27"/>
  <c r="Z224" i="27"/>
  <c r="AA222" i="27"/>
  <c r="X220" i="27"/>
  <c r="CA220" i="27" s="1"/>
  <c r="Z218" i="27"/>
  <c r="AE215" i="27"/>
  <c r="AC213" i="27"/>
  <c r="AE211" i="27"/>
  <c r="AC209" i="27"/>
  <c r="AD207" i="27"/>
  <c r="AB205" i="27"/>
  <c r="Z203" i="27"/>
  <c r="AB201" i="27"/>
  <c r="Z199" i="27"/>
  <c r="AA197" i="27"/>
  <c r="X195" i="27"/>
  <c r="CA195" i="27" s="1"/>
  <c r="AD192" i="27"/>
  <c r="X191" i="27"/>
  <c r="CA191" i="27" s="1"/>
  <c r="AD188" i="27"/>
  <c r="AE186" i="27"/>
  <c r="AC184" i="27"/>
  <c r="AA182" i="27"/>
  <c r="AB180" i="27"/>
  <c r="Z178" i="27"/>
  <c r="AB176" i="27"/>
  <c r="Z174" i="27"/>
  <c r="AE171" i="27"/>
  <c r="X170" i="27"/>
  <c r="CA170" i="27" s="1"/>
  <c r="AD167" i="27"/>
  <c r="X166" i="27"/>
  <c r="CA166" i="27" s="1"/>
  <c r="AD163" i="27"/>
  <c r="AB161" i="27"/>
  <c r="AC159" i="27"/>
  <c r="AA157" i="27"/>
  <c r="AC155" i="27"/>
  <c r="AA153" i="27"/>
  <c r="X151" i="27"/>
  <c r="CA151" i="27" s="1"/>
  <c r="Z149" i="27"/>
  <c r="AE146" i="27"/>
  <c r="X145" i="27"/>
  <c r="CA145" i="27" s="1"/>
  <c r="AD142" i="27"/>
  <c r="AB140" i="27"/>
  <c r="AD137" i="27"/>
  <c r="AB135" i="27"/>
  <c r="AC133" i="27"/>
  <c r="AA131" i="27"/>
  <c r="X129" i="27"/>
  <c r="CA129" i="27" s="1"/>
  <c r="AA127" i="27"/>
  <c r="X125" i="27"/>
  <c r="CA125" i="27" s="1"/>
  <c r="Z123" i="27"/>
  <c r="AE120" i="27"/>
  <c r="AC118" i="27"/>
  <c r="AE116" i="27"/>
  <c r="AC114" i="27"/>
  <c r="AD112" i="27"/>
  <c r="AB110" i="27"/>
  <c r="Z108" i="27"/>
  <c r="AA106" i="27"/>
  <c r="X104" i="27"/>
  <c r="CA104" i="27" s="1"/>
  <c r="AB102" i="27"/>
  <c r="AC100" i="27"/>
  <c r="AE98" i="27"/>
  <c r="Z97" i="27"/>
  <c r="AB95" i="27"/>
  <c r="AC93" i="27"/>
  <c r="X92" i="27"/>
  <c r="CA92" i="27" s="1"/>
  <c r="Z90" i="27"/>
  <c r="AB88" i="27"/>
  <c r="AD86" i="27"/>
  <c r="X85" i="27"/>
  <c r="CA85" i="27" s="1"/>
  <c r="Z83" i="27"/>
  <c r="AC81" i="27"/>
  <c r="AD79" i="27"/>
  <c r="X78" i="27"/>
  <c r="CA78" i="27" s="1"/>
  <c r="AA76" i="27"/>
  <c r="AC74" i="27"/>
  <c r="AD72" i="27"/>
  <c r="Z71" i="27"/>
  <c r="AD69" i="27"/>
  <c r="AB68" i="27"/>
  <c r="Z67" i="27"/>
  <c r="AE65" i="27"/>
  <c r="AC64" i="27"/>
  <c r="AA63" i="27"/>
  <c r="X62" i="27"/>
  <c r="CA62" i="27" s="1"/>
  <c r="AC60" i="27"/>
  <c r="AA59" i="27"/>
  <c r="X58" i="27"/>
  <c r="CA58" i="27" s="1"/>
  <c r="AD56" i="27"/>
  <c r="AB55" i="27"/>
  <c r="Z54" i="27"/>
  <c r="AE52" i="27"/>
  <c r="AB51" i="27"/>
  <c r="Z50" i="27"/>
  <c r="AE48" i="27"/>
  <c r="AC47" i="27"/>
  <c r="AA46" i="27"/>
  <c r="X45" i="27"/>
  <c r="CA45" i="27" s="1"/>
  <c r="AD43" i="27"/>
  <c r="AA42" i="27"/>
  <c r="X41" i="27"/>
  <c r="CA41" i="27" s="1"/>
  <c r="AD39" i="27"/>
  <c r="AB38" i="27"/>
  <c r="Z37" i="27"/>
  <c r="AE35" i="27"/>
  <c r="AC34" i="27"/>
  <c r="Z33" i="27"/>
  <c r="AE31" i="27"/>
  <c r="AC30" i="27"/>
  <c r="AA29" i="27"/>
  <c r="X28" i="27"/>
  <c r="CA28" i="27" s="1"/>
  <c r="AD26" i="27"/>
  <c r="AB25" i="27"/>
  <c r="X24" i="27"/>
  <c r="CA24" i="27" s="1"/>
  <c r="AD22" i="27"/>
  <c r="AB21" i="27"/>
  <c r="Z20" i="27"/>
  <c r="AE18" i="27"/>
  <c r="AC17" i="27"/>
  <c r="AA16" i="27"/>
  <c r="AE14" i="27"/>
  <c r="AC13" i="27"/>
  <c r="AA12" i="27"/>
  <c r="X11" i="27"/>
  <c r="CA11" i="27" s="1"/>
  <c r="AD9" i="27"/>
  <c r="AB8" i="27"/>
  <c r="Z7" i="27"/>
  <c r="AD5" i="27"/>
  <c r="AB4" i="27"/>
  <c r="Z3" i="27"/>
  <c r="Y979" i="27"/>
  <c r="X893" i="27"/>
  <c r="CA893" i="27" s="1"/>
  <c r="AE804" i="27"/>
  <c r="AB755" i="27"/>
  <c r="AE702" i="27"/>
  <c r="Z665" i="27"/>
  <c r="Z638" i="27"/>
  <c r="Z616" i="27"/>
  <c r="AB567" i="27"/>
  <c r="Z545" i="27"/>
  <c r="Z517" i="27"/>
  <c r="Z498" i="27"/>
  <c r="AD481" i="27"/>
  <c r="X468" i="27"/>
  <c r="CA468" i="27" s="1"/>
  <c r="Z454" i="27"/>
  <c r="Z441" i="27"/>
  <c r="AB428" i="27"/>
  <c r="Y415" i="27"/>
  <c r="Z402" i="27"/>
  <c r="AD390" i="27"/>
  <c r="Y381" i="27"/>
  <c r="X374" i="27"/>
  <c r="CA374" i="27" s="1"/>
  <c r="AD367" i="27"/>
  <c r="Z360" i="27"/>
  <c r="AC353" i="27"/>
  <c r="AB346" i="27"/>
  <c r="Y339" i="27"/>
  <c r="AE331" i="27"/>
  <c r="AC324" i="27"/>
  <c r="AE317" i="27"/>
  <c r="AE307" i="27"/>
  <c r="AD300" i="27"/>
  <c r="X294" i="27"/>
  <c r="CA294" i="27" s="1"/>
  <c r="AD286" i="27"/>
  <c r="AE279" i="27"/>
  <c r="AC273" i="27"/>
  <c r="AB265" i="27"/>
  <c r="X259" i="27"/>
  <c r="CA259" i="27" s="1"/>
  <c r="AE250" i="27"/>
  <c r="AB244" i="27"/>
  <c r="Z238" i="27"/>
  <c r="AD231" i="27"/>
  <c r="AB225" i="27"/>
  <c r="AC219" i="27"/>
  <c r="Z213" i="27"/>
  <c r="AD206" i="27"/>
  <c r="AB200" i="27"/>
  <c r="AA196" i="27"/>
  <c r="X190" i="27"/>
  <c r="CA190" i="27" s="1"/>
  <c r="AC183" i="27"/>
  <c r="AD177" i="27"/>
  <c r="AA171" i="27"/>
  <c r="X165" i="27"/>
  <c r="CA165" i="27" s="1"/>
  <c r="AC158" i="27"/>
  <c r="AA152" i="27"/>
  <c r="AB146" i="27"/>
  <c r="X140" i="27"/>
  <c r="CA140" i="27" s="1"/>
  <c r="AC132" i="27"/>
  <c r="AA126" i="27"/>
  <c r="AE119" i="27"/>
  <c r="X114" i="27"/>
  <c r="CA114" i="27" s="1"/>
  <c r="AD107" i="27"/>
  <c r="AC101" i="27"/>
  <c r="AB96" i="27"/>
  <c r="AC89" i="27"/>
  <c r="AA84" i="27"/>
  <c r="Z79" i="27"/>
  <c r="AE73" i="27"/>
  <c r="AA69" i="27"/>
  <c r="AB65" i="27"/>
  <c r="Y1023" i="27"/>
  <c r="AD990" i="27"/>
  <c r="Y961" i="27"/>
  <c r="AA926" i="27"/>
  <c r="AD904" i="27"/>
  <c r="Y874" i="27"/>
  <c r="Y852" i="27"/>
  <c r="Y829" i="27"/>
  <c r="AD807" i="27"/>
  <c r="AE790" i="27"/>
  <c r="Z774" i="27"/>
  <c r="AC760" i="27"/>
  <c r="AE743" i="27"/>
  <c r="Y728" i="27"/>
  <c r="AC718" i="27"/>
  <c r="AC703" i="27"/>
  <c r="Z693" i="27"/>
  <c r="AD678" i="27"/>
  <c r="AE666" i="27"/>
  <c r="Z658" i="27"/>
  <c r="Y648" i="27"/>
  <c r="AD640" i="27"/>
  <c r="Z633" i="27"/>
  <c r="Z626" i="27"/>
  <c r="AB619" i="27"/>
  <c r="Y612" i="27"/>
  <c r="Z605" i="27"/>
  <c r="Z598" i="27"/>
  <c r="AB584" i="27"/>
  <c r="Z576" i="27"/>
  <c r="AC570" i="27"/>
  <c r="Z562" i="27"/>
  <c r="AE553" i="27"/>
  <c r="Y548" i="27"/>
  <c r="X540" i="27"/>
  <c r="CA540" i="27" s="1"/>
  <c r="Z534" i="27"/>
  <c r="Y526" i="27"/>
  <c r="AB518" i="27"/>
  <c r="Z512" i="27"/>
  <c r="AC504" i="27"/>
  <c r="AC500" i="27"/>
  <c r="AE490" i="27"/>
  <c r="Z487" i="27"/>
  <c r="Z482" i="27"/>
  <c r="AD478" i="27"/>
  <c r="AC473" i="27"/>
  <c r="Y469" i="27"/>
  <c r="X465" i="27"/>
  <c r="CA465" i="27" s="1"/>
  <c r="AC460" i="27"/>
  <c r="Y456" i="27"/>
  <c r="AD451" i="27"/>
  <c r="AE446" i="27"/>
  <c r="Z443" i="27"/>
  <c r="X438" i="27"/>
  <c r="CA438" i="27" s="1"/>
  <c r="AB434" i="27"/>
  <c r="AC429" i="27"/>
  <c r="Z424" i="27"/>
  <c r="AD420" i="27"/>
  <c r="AE415" i="27"/>
  <c r="AE411" i="27"/>
  <c r="X407" i="27"/>
  <c r="CA407" i="27" s="1"/>
  <c r="AD402" i="27"/>
  <c r="AB399" i="27"/>
  <c r="Z395" i="27"/>
  <c r="X392" i="27"/>
  <c r="CA392" i="27" s="1"/>
  <c r="AE388" i="27"/>
  <c r="Z386" i="27"/>
  <c r="Y384" i="27"/>
  <c r="AC381" i="27"/>
  <c r="AC379" i="27"/>
  <c r="X377" i="27"/>
  <c r="CA377" i="27" s="1"/>
  <c r="Z374" i="27"/>
  <c r="Y373" i="27"/>
  <c r="AC370" i="27"/>
  <c r="AC368" i="27"/>
  <c r="X366" i="27"/>
  <c r="CA366" i="27" s="1"/>
  <c r="AB363" i="27"/>
  <c r="Z361" i="27"/>
  <c r="AD358" i="27"/>
  <c r="AD356" i="27"/>
  <c r="Y354" i="27"/>
  <c r="AB351" i="27"/>
  <c r="AB349" i="27"/>
  <c r="AD346" i="27"/>
  <c r="AC344" i="27"/>
  <c r="X342" i="27"/>
  <c r="CA342" i="27" s="1"/>
  <c r="AB339" i="27"/>
  <c r="AB337" i="27"/>
  <c r="AE334" i="27"/>
  <c r="AD332" i="27"/>
  <c r="Y330" i="27"/>
  <c r="AB327" i="27"/>
  <c r="AC325" i="27"/>
  <c r="AE322" i="27"/>
  <c r="AE320" i="27"/>
  <c r="Y318" i="27"/>
  <c r="AC315" i="27"/>
  <c r="AC313" i="27"/>
  <c r="X311" i="27"/>
  <c r="CA311" i="27" s="1"/>
  <c r="AE308" i="27"/>
  <c r="Z306" i="27"/>
  <c r="AD303" i="27"/>
  <c r="AC301" i="27"/>
  <c r="AE298" i="27"/>
  <c r="X297" i="27"/>
  <c r="CA297" i="27" s="1"/>
  <c r="Z294" i="27"/>
  <c r="AD291" i="27"/>
  <c r="AC289" i="27"/>
  <c r="X287" i="27"/>
  <c r="CA287" i="27" s="1"/>
  <c r="X285" i="27"/>
  <c r="CA285" i="27" s="1"/>
  <c r="AC282" i="27"/>
  <c r="AA280" i="27"/>
  <c r="AB278" i="27"/>
  <c r="Z276" i="27"/>
  <c r="AB274" i="27"/>
  <c r="Z272" i="27"/>
  <c r="AE269" i="27"/>
  <c r="X268" i="27"/>
  <c r="CA268" i="27" s="1"/>
  <c r="AD265" i="27"/>
  <c r="AE263" i="27"/>
  <c r="AC261" i="27"/>
  <c r="AA259" i="27"/>
  <c r="AC257" i="27"/>
  <c r="AA255" i="27"/>
  <c r="AB253" i="27"/>
  <c r="Z251" i="27"/>
  <c r="AE248" i="27"/>
  <c r="Z247" i="27"/>
  <c r="AE244" i="27"/>
  <c r="X243" i="27"/>
  <c r="CA243" i="27" s="1"/>
  <c r="AD240" i="27"/>
  <c r="AB238" i="27"/>
  <c r="AD236" i="27"/>
  <c r="AB234" i="27"/>
  <c r="AC232" i="27"/>
  <c r="AA230" i="27"/>
  <c r="X228" i="27"/>
  <c r="CA228" i="27" s="1"/>
  <c r="Z226" i="27"/>
  <c r="AE223" i="27"/>
  <c r="Z222" i="27"/>
  <c r="AE219" i="27"/>
  <c r="AC217" i="27"/>
  <c r="AD215" i="27"/>
  <c r="AB213" i="27"/>
  <c r="AD211" i="27"/>
  <c r="AB209" i="27"/>
  <c r="Z207" i="27"/>
  <c r="AA205" i="27"/>
  <c r="X203" i="27"/>
  <c r="CA203" i="27" s="1"/>
  <c r="AA201" i="27"/>
  <c r="X199" i="27"/>
  <c r="CA199" i="27" s="1"/>
  <c r="AD196" i="27"/>
  <c r="AE194" i="27"/>
  <c r="AC192" i="27"/>
  <c r="AD190" i="27"/>
  <c r="AB188" i="27"/>
  <c r="Z186" i="27"/>
  <c r="AB184" i="27"/>
  <c r="Z182" i="27"/>
  <c r="AA180" i="27"/>
  <c r="X178" i="27"/>
  <c r="CA178" i="27" s="1"/>
  <c r="AD175" i="27"/>
  <c r="X174" i="27"/>
  <c r="CA174" i="27" s="1"/>
  <c r="AD171" i="27"/>
  <c r="AE169" i="27"/>
  <c r="AC167" i="27"/>
  <c r="AA165" i="27"/>
  <c r="AC163" i="27"/>
  <c r="AA161" i="27"/>
  <c r="AB159" i="27"/>
  <c r="Z157" i="27"/>
  <c r="AE154" i="27"/>
  <c r="X153" i="27"/>
  <c r="CA153" i="27" s="1"/>
  <c r="AD150" i="27"/>
  <c r="X149" i="27"/>
  <c r="CA149" i="27" s="1"/>
  <c r="AD146" i="27"/>
  <c r="AB144" i="27"/>
  <c r="AC142" i="27"/>
  <c r="AA140" i="27"/>
  <c r="AC137" i="27"/>
  <c r="AA135" i="27"/>
  <c r="X133" i="27"/>
  <c r="CA133" i="27" s="1"/>
  <c r="Z131" i="27"/>
  <c r="AE128" i="27"/>
  <c r="Z127" i="27"/>
  <c r="AE124" i="27"/>
  <c r="AC122" i="27"/>
  <c r="AD120" i="27"/>
  <c r="AB118" i="27"/>
  <c r="AC116" i="27"/>
  <c r="AA114" i="27"/>
  <c r="X112" i="27"/>
  <c r="CA112" i="27" s="1"/>
  <c r="AA110" i="27"/>
  <c r="X108" i="27"/>
  <c r="CA108" i="27" s="1"/>
  <c r="Z106" i="27"/>
  <c r="AE103" i="27"/>
  <c r="AA102" i="27"/>
  <c r="AA100" i="27"/>
  <c r="AD98" i="27"/>
  <c r="X97" i="27"/>
  <c r="CA97" i="27" s="1"/>
  <c r="Z95" i="27"/>
  <c r="AB93" i="27"/>
  <c r="AE91" i="27"/>
  <c r="AE89" i="27"/>
  <c r="AA88" i="27"/>
  <c r="AC86" i="27"/>
  <c r="AC84" i="27"/>
  <c r="X83" i="27"/>
  <c r="CA83" i="27" s="1"/>
  <c r="AB81" i="27"/>
  <c r="AB79" i="27"/>
  <c r="AD77" i="27"/>
  <c r="Z76" i="27"/>
  <c r="Z74" i="27"/>
  <c r="AC72" i="27"/>
  <c r="AE70" i="27"/>
  <c r="AC69" i="27"/>
  <c r="AA68" i="27"/>
  <c r="X67" i="27"/>
  <c r="CA67" i="27" s="1"/>
  <c r="AD65" i="27"/>
  <c r="AB64" i="27"/>
  <c r="Z63" i="27"/>
  <c r="AD61" i="27"/>
  <c r="AB60" i="27"/>
  <c r="Z59" i="27"/>
  <c r="AE57" i="27"/>
  <c r="AC56" i="27"/>
  <c r="AA55" i="27"/>
  <c r="X54" i="27"/>
  <c r="CA54" i="27" s="1"/>
  <c r="AC52" i="27"/>
  <c r="AA51" i="27"/>
  <c r="X50" i="27"/>
  <c r="CA50" i="27" s="1"/>
  <c r="AD48" i="27"/>
  <c r="AB47" i="27"/>
  <c r="Z46" i="27"/>
  <c r="AE44" i="27"/>
  <c r="AB43" i="27"/>
  <c r="Z42" i="27"/>
  <c r="AE40" i="27"/>
  <c r="AC39" i="27"/>
  <c r="AA38" i="27"/>
  <c r="X37" i="27"/>
  <c r="CA37" i="27" s="1"/>
  <c r="AD35" i="27"/>
  <c r="AA34" i="27"/>
  <c r="X33" i="27"/>
  <c r="CA33" i="27" s="1"/>
  <c r="AD31" i="27"/>
  <c r="AB30" i="27"/>
  <c r="Z29" i="27"/>
  <c r="AE27" i="27"/>
  <c r="AC26" i="27"/>
  <c r="Z25" i="27"/>
  <c r="AE23" i="27"/>
  <c r="AC22" i="27"/>
  <c r="AA21" i="27"/>
  <c r="X20" i="27"/>
  <c r="CA20" i="27" s="1"/>
  <c r="AD18" i="27"/>
  <c r="AB17" i="27"/>
  <c r="X16" i="27"/>
  <c r="CA16" i="27" s="1"/>
  <c r="AD14" i="27"/>
  <c r="AB13" i="27"/>
  <c r="Z12" i="27"/>
  <c r="AE10" i="27"/>
  <c r="AC9" i="27"/>
  <c r="AA8" i="27"/>
  <c r="AE6" i="27"/>
  <c r="AC5" i="27"/>
  <c r="AA4" i="27"/>
  <c r="X3" i="27"/>
  <c r="CA3" i="27" s="1"/>
  <c r="Y1014" i="27"/>
  <c r="AB920" i="27"/>
  <c r="AD823" i="27"/>
  <c r="AB771" i="27"/>
  <c r="AD727" i="27"/>
  <c r="AE687" i="27"/>
  <c r="X655" i="27"/>
  <c r="CA655" i="27" s="1"/>
  <c r="Y632" i="27"/>
  <c r="AB602" i="27"/>
  <c r="Z581" i="27"/>
  <c r="AB560" i="27"/>
  <c r="AD539" i="27"/>
  <c r="AD525" i="27"/>
  <c r="Y504" i="27"/>
  <c r="AC490" i="27"/>
  <c r="Y473" i="27"/>
  <c r="AB459" i="27"/>
  <c r="AD445" i="27"/>
  <c r="AC432" i="27"/>
  <c r="AE418" i="27"/>
  <c r="AD406" i="27"/>
  <c r="AE394" i="27"/>
  <c r="AE385" i="27"/>
  <c r="AC378" i="27"/>
  <c r="AB372" i="27"/>
  <c r="AC365" i="27"/>
  <c r="Z358" i="27"/>
  <c r="X351" i="27"/>
  <c r="CA351" i="27" s="1"/>
  <c r="AE343" i="27"/>
  <c r="AC334" i="27"/>
  <c r="Y327" i="27"/>
  <c r="AE319" i="27"/>
  <c r="AC312" i="27"/>
  <c r="X306" i="27"/>
  <c r="CA306" i="27" s="1"/>
  <c r="X296" i="27"/>
  <c r="CA296" i="27" s="1"/>
  <c r="AE288" i="27"/>
  <c r="Z282" i="27"/>
  <c r="AE275" i="27"/>
  <c r="Z267" i="27"/>
  <c r="AA261" i="27"/>
  <c r="X255" i="27"/>
  <c r="CA255" i="27" s="1"/>
  <c r="AC248" i="27"/>
  <c r="Z242" i="27"/>
  <c r="AE235" i="27"/>
  <c r="X230" i="27"/>
  <c r="CA230" i="27" s="1"/>
  <c r="AC223" i="27"/>
  <c r="AA217" i="27"/>
  <c r="AE210" i="27"/>
  <c r="AB204" i="27"/>
  <c r="AC198" i="27"/>
  <c r="AA192" i="27"/>
  <c r="AE185" i="27"/>
  <c r="AC179" i="27"/>
  <c r="Z173" i="27"/>
  <c r="AA167" i="27"/>
  <c r="AE160" i="27"/>
  <c r="AC154" i="27"/>
  <c r="Z148" i="27"/>
  <c r="AE141" i="27"/>
  <c r="AE134" i="27"/>
  <c r="AC128" i="27"/>
  <c r="Z122" i="27"/>
  <c r="AE115" i="27"/>
  <c r="AB109" i="27"/>
  <c r="AC103" i="27"/>
  <c r="AA98" i="27"/>
  <c r="Z93" i="27"/>
  <c r="AE87" i="27"/>
  <c r="AD82" i="27"/>
  <c r="AB77" i="27"/>
  <c r="AA72" i="27"/>
  <c r="AD66" i="27"/>
  <c r="AD1015" i="27"/>
  <c r="AA984" i="27"/>
  <c r="AC954" i="27"/>
  <c r="Y926" i="27"/>
  <c r="Y900" i="27"/>
  <c r="Y872" i="27"/>
  <c r="Z846" i="27"/>
  <c r="AE828" i="27"/>
  <c r="AC807" i="27"/>
  <c r="AD790" i="27"/>
  <c r="AC773" i="27"/>
  <c r="AD755" i="27"/>
  <c r="AD743" i="27"/>
  <c r="AE727" i="27"/>
  <c r="AD717" i="27"/>
  <c r="Z703" i="27"/>
  <c r="Y688" i="27"/>
  <c r="AC678" i="27"/>
  <c r="AB665" i="27"/>
  <c r="AE657" i="27"/>
  <c r="Y647" i="27"/>
  <c r="AE638" i="27"/>
  <c r="Z632" i="27"/>
  <c r="AC624" i="27"/>
  <c r="AB618" i="27"/>
  <c r="AD610" i="27"/>
  <c r="AE603" i="27"/>
  <c r="AE596" i="27"/>
  <c r="X583" i="27"/>
  <c r="CA583" i="27" s="1"/>
  <c r="X576" i="27"/>
  <c r="CA576" i="27" s="1"/>
  <c r="AC567" i="27"/>
  <c r="AE561" i="27"/>
  <c r="AD553" i="27"/>
  <c r="X548" i="27"/>
  <c r="CA548" i="27" s="1"/>
  <c r="AE539" i="27"/>
  <c r="Y532" i="27"/>
  <c r="X526" i="27"/>
  <c r="CA526" i="27" s="1"/>
  <c r="Z518" i="27"/>
  <c r="X512" i="27"/>
  <c r="CA512" i="27" s="1"/>
  <c r="Z504" i="27"/>
  <c r="AD498" i="27"/>
  <c r="AE495" i="27"/>
  <c r="AD490" i="27"/>
  <c r="X487" i="27"/>
  <c r="CA487" i="27" s="1"/>
  <c r="Y482" i="27"/>
  <c r="X477" i="27"/>
  <c r="CA477" i="27" s="1"/>
  <c r="Z473" i="27"/>
  <c r="AB468" i="27"/>
  <c r="AC464" i="27"/>
  <c r="AC459" i="27"/>
  <c r="Z455" i="27"/>
  <c r="AE450" i="27"/>
  <c r="AD446" i="27"/>
  <c r="Z442" i="27"/>
  <c r="AE437" i="27"/>
  <c r="X433" i="27"/>
  <c r="CA433" i="27" s="1"/>
  <c r="X429" i="27"/>
  <c r="CA429" i="27" s="1"/>
  <c r="Y424" i="27"/>
  <c r="AC420" i="27"/>
  <c r="Z415" i="27"/>
  <c r="AB410" i="27"/>
  <c r="AE406" i="27"/>
  <c r="AB402" i="27"/>
  <c r="Z399" i="27"/>
  <c r="X395" i="27"/>
  <c r="CA395" i="27" s="1"/>
  <c r="X391" i="27"/>
  <c r="CA391" i="27" s="1"/>
  <c r="AD388" i="27"/>
  <c r="Y386" i="27"/>
  <c r="X384" i="27"/>
  <c r="CA384" i="27" s="1"/>
  <c r="Z381" i="27"/>
  <c r="AD378" i="27"/>
  <c r="AD376" i="27"/>
  <c r="Y374" i="27"/>
  <c r="X373" i="27"/>
  <c r="CA373" i="27" s="1"/>
  <c r="AB370" i="27"/>
  <c r="AE367" i="27"/>
  <c r="AE365" i="27"/>
  <c r="Z363" i="27"/>
  <c r="Y361" i="27"/>
  <c r="AC358" i="27"/>
  <c r="AE355" i="27"/>
  <c r="AD353" i="27"/>
  <c r="Y351" i="27"/>
  <c r="Y349" i="27"/>
  <c r="AC346" i="27"/>
  <c r="X344" i="27"/>
  <c r="CA344" i="27" s="1"/>
  <c r="AE341" i="27"/>
  <c r="Z339" i="27"/>
  <c r="Z337" i="27"/>
  <c r="AD334" i="27"/>
  <c r="X332" i="27"/>
  <c r="CA332" i="27" s="1"/>
  <c r="X330" i="27"/>
  <c r="CA330" i="27" s="1"/>
  <c r="Z327" i="27"/>
  <c r="AB325" i="27"/>
  <c r="AD322" i="27"/>
  <c r="Y320" i="27"/>
  <c r="X318" i="27"/>
  <c r="CA318" i="27" s="1"/>
  <c r="AB315" i="27"/>
  <c r="Z313" i="27"/>
  <c r="AD310" i="27"/>
  <c r="X308" i="27"/>
  <c r="CA308" i="27" s="1"/>
  <c r="Y306" i="27"/>
  <c r="AB303" i="27"/>
  <c r="AB301" i="27"/>
  <c r="AD298" i="27"/>
  <c r="Y296" i="27"/>
  <c r="Y294" i="27"/>
  <c r="AC291" i="27"/>
  <c r="AB289" i="27"/>
  <c r="AE286" i="27"/>
  <c r="Z284" i="27"/>
  <c r="AB282" i="27"/>
  <c r="Z280" i="27"/>
  <c r="AA278" i="27"/>
  <c r="X276" i="27"/>
  <c r="CA276" i="27" s="1"/>
  <c r="AD273" i="27"/>
  <c r="AE271" i="27"/>
  <c r="AC269" i="27"/>
  <c r="AE267" i="27"/>
  <c r="AC265" i="27"/>
  <c r="AA263" i="27"/>
  <c r="AB261" i="27"/>
  <c r="Z259" i="27"/>
  <c r="AB257" i="27"/>
  <c r="Z255" i="27"/>
  <c r="AE252" i="27"/>
  <c r="X251" i="27"/>
  <c r="CA251" i="27" s="1"/>
  <c r="AD248" i="27"/>
  <c r="X247" i="27"/>
  <c r="CA247" i="27" s="1"/>
  <c r="AD244" i="27"/>
  <c r="AB242" i="27"/>
  <c r="AC240" i="27"/>
  <c r="AA238" i="27"/>
  <c r="AB236" i="27"/>
  <c r="Z234" i="27"/>
  <c r="AE231" i="27"/>
  <c r="Z230" i="27"/>
  <c r="AE227" i="27"/>
  <c r="X226" i="27"/>
  <c r="CA226" i="27" s="1"/>
  <c r="AD223" i="27"/>
  <c r="AB221" i="27"/>
  <c r="AD219" i="27"/>
  <c r="AB217" i="27"/>
  <c r="AC215" i="27"/>
  <c r="AA213" i="27"/>
  <c r="X211" i="27"/>
  <c r="CA211" i="27" s="1"/>
  <c r="AA209" i="27"/>
  <c r="X207" i="27"/>
  <c r="CA207" i="27" s="1"/>
  <c r="Z205" i="27"/>
  <c r="AE202" i="27"/>
  <c r="AC200" i="27"/>
  <c r="AD198" i="27"/>
  <c r="AB196" i="27"/>
  <c r="AD194" i="27"/>
  <c r="AB192" i="27"/>
  <c r="Z190" i="27"/>
  <c r="AA188" i="27"/>
  <c r="X186" i="27"/>
  <c r="CA186" i="27" s="1"/>
  <c r="AA184" i="27"/>
  <c r="X182" i="27"/>
  <c r="CA182" i="27" s="1"/>
  <c r="AD179" i="27"/>
  <c r="AE177" i="27"/>
  <c r="AC175" i="27"/>
  <c r="AE173" i="27"/>
  <c r="AC171" i="27"/>
  <c r="AA169" i="27"/>
  <c r="AB167" i="27"/>
  <c r="Z165" i="27"/>
  <c r="AA163" i="27"/>
  <c r="X161" i="27"/>
  <c r="CA161" i="27" s="1"/>
  <c r="AD158" i="27"/>
  <c r="X157" i="27"/>
  <c r="CA157" i="27" s="1"/>
  <c r="AD154" i="27"/>
  <c r="AE152" i="27"/>
  <c r="AC150" i="27"/>
  <c r="AA148" i="27"/>
  <c r="AC146" i="27"/>
  <c r="AA144" i="27"/>
  <c r="AB142" i="27"/>
  <c r="Z140" i="27"/>
  <c r="AE136" i="27"/>
  <c r="Z135" i="27"/>
  <c r="AE132" i="27"/>
  <c r="X131" i="27"/>
  <c r="CA131" i="27" s="1"/>
  <c r="AD128" i="27"/>
  <c r="AB126" i="27"/>
  <c r="AC124" i="27"/>
  <c r="AA122" i="27"/>
  <c r="AC120" i="27"/>
  <c r="AA118" i="27"/>
  <c r="X116" i="27"/>
  <c r="CA116" i="27" s="1"/>
  <c r="Z114" i="27"/>
  <c r="AE111" i="27"/>
  <c r="Z110" i="27"/>
  <c r="AE107" i="27"/>
  <c r="AC105" i="27"/>
  <c r="AD103" i="27"/>
  <c r="X102" i="27"/>
  <c r="CA102" i="27" s="1"/>
  <c r="Z100" i="27"/>
  <c r="AC98" i="27"/>
  <c r="AD96" i="27"/>
  <c r="AE94" i="27"/>
  <c r="AA93" i="27"/>
  <c r="AB91" i="27"/>
  <c r="AD89" i="27"/>
  <c r="X88" i="27"/>
  <c r="CA88" i="27" s="1"/>
  <c r="AA86" i="27"/>
  <c r="AB84" i="27"/>
  <c r="AE82" i="27"/>
  <c r="X81" i="27"/>
  <c r="CA81" i="27" s="1"/>
  <c r="AA79" i="27"/>
  <c r="AC77" i="27"/>
  <c r="AE75" i="27"/>
  <c r="X74" i="27"/>
  <c r="CA74" i="27" s="1"/>
  <c r="AB72" i="27"/>
  <c r="AD70" i="27"/>
  <c r="AB69" i="27"/>
  <c r="Z68" i="27"/>
  <c r="AE66" i="27"/>
  <c r="AC65" i="27"/>
  <c r="AA64" i="27"/>
  <c r="AE62" i="27"/>
  <c r="AC61" i="27"/>
  <c r="AA60" i="27"/>
  <c r="X59" i="27"/>
  <c r="CA59" i="27" s="1"/>
  <c r="AD57" i="27"/>
  <c r="AB56" i="27"/>
  <c r="Z55" i="27"/>
  <c r="AD53" i="27"/>
  <c r="AB52" i="27"/>
  <c r="Z51" i="27"/>
  <c r="AE49" i="27"/>
  <c r="AC48" i="27"/>
  <c r="AA47" i="27"/>
  <c r="X46" i="27"/>
  <c r="CA46" i="27" s="1"/>
  <c r="AC44" i="27"/>
  <c r="AA43" i="27"/>
  <c r="X42" i="27"/>
  <c r="CA42" i="27" s="1"/>
  <c r="AD40" i="27"/>
  <c r="AB39" i="27"/>
  <c r="Z38" i="27"/>
  <c r="AE36" i="27"/>
  <c r="AB35" i="27"/>
  <c r="Z34" i="27"/>
  <c r="AE32" i="27"/>
  <c r="AC31" i="27"/>
  <c r="AA30" i="27"/>
  <c r="X29" i="27"/>
  <c r="CA29" i="27" s="1"/>
  <c r="AD27" i="27"/>
  <c r="AA26" i="27"/>
  <c r="X25" i="27"/>
  <c r="CA25" i="27" s="1"/>
  <c r="AD23" i="27"/>
  <c r="AB22" i="27"/>
  <c r="Z21" i="27"/>
  <c r="AE19" i="27"/>
  <c r="AC18" i="27"/>
  <c r="Z17" i="27"/>
  <c r="AE15" i="27"/>
  <c r="AC14" i="27"/>
  <c r="AA13" i="27"/>
  <c r="X12" i="27"/>
  <c r="CA12" i="27" s="1"/>
  <c r="AD10" i="27"/>
  <c r="AB9" i="27"/>
  <c r="X8" i="27"/>
  <c r="CA8" i="27" s="1"/>
  <c r="AD6" i="27"/>
  <c r="AB5" i="27"/>
  <c r="Z4" i="27"/>
  <c r="X952" i="27"/>
  <c r="CA952" i="27" s="1"/>
  <c r="AA866" i="27"/>
  <c r="AB844" i="27"/>
  <c r="AC785" i="27"/>
  <c r="AC741" i="27"/>
  <c r="AB713" i="27"/>
  <c r="AB678" i="27"/>
  <c r="X647" i="27"/>
  <c r="CA647" i="27" s="1"/>
  <c r="AB624" i="27"/>
  <c r="AC610" i="27"/>
  <c r="AD596" i="27"/>
  <c r="Z574" i="27"/>
  <c r="AC553" i="27"/>
  <c r="AB531" i="27"/>
  <c r="AE509" i="27"/>
  <c r="AB495" i="27"/>
  <c r="AC485" i="27"/>
  <c r="AE476" i="27"/>
  <c r="Y463" i="27"/>
  <c r="AD450" i="27"/>
  <c r="X437" i="27"/>
  <c r="CA437" i="27" s="1"/>
  <c r="X424" i="27"/>
  <c r="CA424" i="27" s="1"/>
  <c r="Z410" i="27"/>
  <c r="X398" i="27"/>
  <c r="CA398" i="27" s="1"/>
  <c r="AC388" i="27"/>
  <c r="Z383" i="27"/>
  <c r="AC376" i="27"/>
  <c r="Z370" i="27"/>
  <c r="AE362" i="27"/>
  <c r="AD355" i="27"/>
  <c r="AB348" i="27"/>
  <c r="AD341" i="27"/>
  <c r="AB336" i="27"/>
  <c r="AD329" i="27"/>
  <c r="AB322" i="27"/>
  <c r="Z315" i="27"/>
  <c r="AC310" i="27"/>
  <c r="Z303" i="27"/>
  <c r="AC298" i="27"/>
  <c r="AB291" i="27"/>
  <c r="X284" i="27"/>
  <c r="CA284" i="27" s="1"/>
  <c r="AC277" i="27"/>
  <c r="AD271" i="27"/>
  <c r="AB269" i="27"/>
  <c r="Z263" i="27"/>
  <c r="AD256" i="27"/>
  <c r="AD252" i="27"/>
  <c r="AA246" i="27"/>
  <c r="AB240" i="27"/>
  <c r="X234" i="27"/>
  <c r="CA234" i="27" s="1"/>
  <c r="AD227" i="27"/>
  <c r="AA221" i="27"/>
  <c r="X215" i="27"/>
  <c r="CA215" i="27" s="1"/>
  <c r="X209" i="27"/>
  <c r="CA209" i="27" s="1"/>
  <c r="AD202" i="27"/>
  <c r="X194" i="27"/>
  <c r="CA194" i="27" s="1"/>
  <c r="Z188" i="27"/>
  <c r="AE181" i="27"/>
  <c r="AB175" i="27"/>
  <c r="X169" i="27"/>
  <c r="CA169" i="27" s="1"/>
  <c r="AD162" i="27"/>
  <c r="AE156" i="27"/>
  <c r="AB150" i="27"/>
  <c r="Z144" i="27"/>
  <c r="AD136" i="27"/>
  <c r="AA130" i="27"/>
  <c r="AB124" i="27"/>
  <c r="Z118" i="27"/>
  <c r="AD111" i="27"/>
  <c r="AB105" i="27"/>
  <c r="X100" i="27"/>
  <c r="CA100" i="27" s="1"/>
  <c r="AD94" i="27"/>
  <c r="Z91" i="27"/>
  <c r="X86" i="27"/>
  <c r="CA86" i="27" s="1"/>
  <c r="AD80" i="27"/>
  <c r="AB75" i="27"/>
  <c r="AC70" i="27"/>
  <c r="X68" i="27"/>
  <c r="CA68" i="27" s="1"/>
  <c r="X64" i="27"/>
  <c r="CA64" i="27" s="1"/>
  <c r="X1014" i="27"/>
  <c r="CA1014" i="27" s="1"/>
  <c r="Y944" i="27"/>
  <c r="AC890" i="27"/>
  <c r="Y842" i="27"/>
  <c r="AA802" i="27"/>
  <c r="AD769" i="27"/>
  <c r="Y737" i="27"/>
  <c r="AA712" i="27"/>
  <c r="AD687" i="27"/>
  <c r="Y665" i="27"/>
  <c r="Z646" i="27"/>
  <c r="X630" i="27"/>
  <c r="CA630" i="27" s="1"/>
  <c r="Y616" i="27"/>
  <c r="Z602" i="27"/>
  <c r="Y574" i="27"/>
  <c r="X559" i="27"/>
  <c r="CA559" i="27" s="1"/>
  <c r="Y545" i="27"/>
  <c r="X531" i="27"/>
  <c r="CA531" i="27" s="1"/>
  <c r="Y517" i="27"/>
  <c r="X504" i="27"/>
  <c r="CA504" i="27" s="1"/>
  <c r="X494" i="27"/>
  <c r="CA494" i="27" s="1"/>
  <c r="Y485" i="27"/>
  <c r="AD476" i="27"/>
  <c r="AE467" i="27"/>
  <c r="Z459" i="27"/>
  <c r="Z449" i="27"/>
  <c r="AB440" i="27"/>
  <c r="AE431" i="27"/>
  <c r="X423" i="27"/>
  <c r="CA423" i="27" s="1"/>
  <c r="Z414" i="27"/>
  <c r="Z405" i="27"/>
  <c r="AE397" i="27"/>
  <c r="AB390" i="27"/>
  <c r="AD385" i="27"/>
  <c r="X381" i="27"/>
  <c r="CA381" i="27" s="1"/>
  <c r="AE375" i="27"/>
  <c r="X372" i="27"/>
  <c r="CA372" i="27" s="1"/>
  <c r="AB367" i="27"/>
  <c r="AD362" i="27"/>
  <c r="Y358" i="27"/>
  <c r="X353" i="27"/>
  <c r="CA353" i="27" s="1"/>
  <c r="Z348" i="27"/>
  <c r="AD343" i="27"/>
  <c r="AE338" i="27"/>
  <c r="Y334" i="27"/>
  <c r="X329" i="27"/>
  <c r="CA329" i="27" s="1"/>
  <c r="AB324" i="27"/>
  <c r="AD319" i="27"/>
  <c r="Y315" i="27"/>
  <c r="Z310" i="27"/>
  <c r="Y305" i="27"/>
  <c r="AC300" i="27"/>
  <c r="AE295" i="27"/>
  <c r="Y291" i="27"/>
  <c r="AC286" i="27"/>
  <c r="AC281" i="27"/>
  <c r="AB277" i="27"/>
  <c r="AB273" i="27"/>
  <c r="AA269" i="27"/>
  <c r="AA265" i="27"/>
  <c r="AD260" i="27"/>
  <c r="AC256" i="27"/>
  <c r="AB252" i="27"/>
  <c r="AB248" i="27"/>
  <c r="AA244" i="27"/>
  <c r="AD239" i="27"/>
  <c r="AD235" i="27"/>
  <c r="AC231" i="27"/>
  <c r="AC227" i="27"/>
  <c r="AB223" i="27"/>
  <c r="AE218" i="27"/>
  <c r="AD214" i="27"/>
  <c r="AD210" i="27"/>
  <c r="AC206" i="27"/>
  <c r="AC202" i="27"/>
  <c r="X198" i="27"/>
  <c r="CA198" i="27" s="1"/>
  <c r="AE193" i="27"/>
  <c r="AE189" i="27"/>
  <c r="AD185" i="27"/>
  <c r="AC181" i="27"/>
  <c r="X177" i="27"/>
  <c r="CA177" i="27" s="1"/>
  <c r="X173" i="27"/>
  <c r="CA173" i="27" s="1"/>
  <c r="AE168" i="27"/>
  <c r="AE164" i="27"/>
  <c r="AD160" i="27"/>
  <c r="Z156" i="27"/>
  <c r="Z152" i="27"/>
  <c r="X148" i="27"/>
  <c r="CA148" i="27" s="1"/>
  <c r="AE143" i="27"/>
  <c r="AE139" i="27"/>
  <c r="AA134" i="27"/>
  <c r="Z130" i="27"/>
  <c r="Z126" i="27"/>
  <c r="X122" i="27"/>
  <c r="CA122" i="27" s="1"/>
  <c r="X118" i="27"/>
  <c r="CA118" i="27" s="1"/>
  <c r="AB113" i="27"/>
  <c r="AA109" i="27"/>
  <c r="Z105" i="27"/>
  <c r="AB101" i="27"/>
  <c r="X98" i="27"/>
  <c r="CA98" i="27" s="1"/>
  <c r="AC94" i="27"/>
  <c r="X91" i="27"/>
  <c r="CA91" i="27" s="1"/>
  <c r="AC87" i="27"/>
  <c r="Z84" i="27"/>
  <c r="AC80" i="27"/>
  <c r="Z77" i="27"/>
  <c r="AD73" i="27"/>
  <c r="AB70" i="27"/>
  <c r="AE67" i="27"/>
  <c r="Z65" i="27"/>
  <c r="AD62" i="27"/>
  <c r="X61" i="27"/>
  <c r="CA61" i="27" s="1"/>
  <c r="AD58" i="27"/>
  <c r="AE56" i="27"/>
  <c r="AC54" i="27"/>
  <c r="AA52" i="27"/>
  <c r="AC50" i="27"/>
  <c r="AA48" i="27"/>
  <c r="AB46" i="27"/>
  <c r="Z44" i="27"/>
  <c r="AE41" i="27"/>
  <c r="X40" i="27"/>
  <c r="CA40" i="27" s="1"/>
  <c r="AD37" i="27"/>
  <c r="X36" i="27"/>
  <c r="CA36" i="27" s="1"/>
  <c r="AD33" i="27"/>
  <c r="AB31" i="27"/>
  <c r="AC29" i="27"/>
  <c r="AA27" i="27"/>
  <c r="AC25" i="27"/>
  <c r="AA23" i="27"/>
  <c r="X21" i="27"/>
  <c r="CA21" i="27" s="1"/>
  <c r="Z19" i="27"/>
  <c r="AE16" i="27"/>
  <c r="Z15" i="27"/>
  <c r="AE12" i="27"/>
  <c r="AC10" i="27"/>
  <c r="AD8" i="27"/>
  <c r="AB6" i="27"/>
  <c r="AC4" i="27"/>
  <c r="AC938" i="27"/>
  <c r="AC832" i="27"/>
  <c r="AA734" i="27"/>
  <c r="Y682" i="27"/>
  <c r="AD628" i="27"/>
  <c r="AD584" i="27"/>
  <c r="Y543" i="27"/>
  <c r="AE500" i="27"/>
  <c r="AC474" i="27"/>
  <c r="AB448" i="27"/>
  <c r="AB412" i="27"/>
  <c r="Y389" i="27"/>
  <c r="Z375" i="27"/>
  <c r="AC361" i="27"/>
  <c r="AD347" i="27"/>
  <c r="AB328" i="27"/>
  <c r="Y309" i="27"/>
  <c r="AD294" i="27"/>
  <c r="X281" i="27"/>
  <c r="CA281" i="27" s="1"/>
  <c r="AA268" i="27"/>
  <c r="Z256" i="27"/>
  <c r="AA243" i="27"/>
  <c r="AC230" i="27"/>
  <c r="AB218" i="27"/>
  <c r="AC205" i="27"/>
  <c r="AB193" i="27"/>
  <c r="AD180" i="27"/>
  <c r="AE167" i="27"/>
  <c r="AD155" i="27"/>
  <c r="X143" i="27"/>
  <c r="CA143" i="27" s="1"/>
  <c r="AD129" i="27"/>
  <c r="X117" i="27"/>
  <c r="CA117" i="27" s="1"/>
  <c r="AA104" i="27"/>
  <c r="AD93" i="27"/>
  <c r="AA83" i="27"/>
  <c r="AE72" i="27"/>
  <c r="AA62" i="27"/>
  <c r="AE55" i="27"/>
  <c r="AD47" i="27"/>
  <c r="AB41" i="27"/>
  <c r="X35" i="27"/>
  <c r="CA35" i="27" s="1"/>
  <c r="AC28" i="27"/>
  <c r="AA22" i="27"/>
  <c r="AB16" i="27"/>
  <c r="X10" i="27"/>
  <c r="CA10" i="27" s="1"/>
  <c r="AD3" i="27"/>
  <c r="Y866" i="27"/>
  <c r="Z785" i="27"/>
  <c r="AA727" i="27"/>
  <c r="Y654" i="27"/>
  <c r="AD609" i="27"/>
  <c r="Y552" i="27"/>
  <c r="AD509" i="27"/>
  <c r="AB471" i="27"/>
  <c r="AD436" i="27"/>
  <c r="Y410" i="27"/>
  <c r="AD387" i="27"/>
  <c r="Y360" i="27"/>
  <c r="X341" i="27"/>
  <c r="CA341" i="27" s="1"/>
  <c r="X327" i="27"/>
  <c r="CA327" i="27" s="1"/>
  <c r="AB312" i="27"/>
  <c r="AB298" i="27"/>
  <c r="AE283" i="27"/>
  <c r="Z271" i="27"/>
  <c r="AE258" i="27"/>
  <c r="Z246" i="27"/>
  <c r="AE233" i="27"/>
  <c r="Z221" i="27"/>
  <c r="AB208" i="27"/>
  <c r="Z196" i="27"/>
  <c r="AB183" i="27"/>
  <c r="Z171" i="27"/>
  <c r="AB158" i="27"/>
  <c r="AD145" i="27"/>
  <c r="AB128" i="27"/>
  <c r="AD115" i="27"/>
  <c r="AA103" i="27"/>
  <c r="AE92" i="27"/>
  <c r="AE78" i="27"/>
  <c r="Z69" i="27"/>
  <c r="Z62" i="27"/>
  <c r="AD55" i="27"/>
  <c r="AB49" i="27"/>
  <c r="X43" i="27"/>
  <c r="CA43" i="27" s="1"/>
  <c r="AC36" i="27"/>
  <c r="AD30" i="27"/>
  <c r="Z22" i="27"/>
  <c r="AD15" i="27"/>
  <c r="AE9" i="27"/>
  <c r="AB3" i="27"/>
  <c r="AB918" i="27"/>
  <c r="AB781" i="27"/>
  <c r="Z673" i="27"/>
  <c r="AB623" i="27"/>
  <c r="AE565" i="27"/>
  <c r="AC522" i="27"/>
  <c r="Y490" i="27"/>
  <c r="AD462" i="27"/>
  <c r="AC426" i="27"/>
  <c r="AB401" i="27"/>
  <c r="AE382" i="27"/>
  <c r="AD364" i="27"/>
  <c r="AD350" i="27"/>
  <c r="Y336" i="27"/>
  <c r="AC321" i="27"/>
  <c r="AC307" i="27"/>
  <c r="X293" i="27"/>
  <c r="CA293" i="27" s="1"/>
  <c r="AC279" i="27"/>
  <c r="AE266" i="27"/>
  <c r="Z254" i="27"/>
  <c r="AE237" i="27"/>
  <c r="X225" i="27"/>
  <c r="CA225" i="27" s="1"/>
  <c r="AA212" i="27"/>
  <c r="Z200" i="27"/>
  <c r="AA187" i="27"/>
  <c r="AC170" i="27"/>
  <c r="AA158" i="27"/>
  <c r="AC145" i="27"/>
  <c r="AD127" i="27"/>
  <c r="AB115" i="27"/>
  <c r="AD99" i="27"/>
  <c r="Z89" i="27"/>
  <c r="AD78" i="27"/>
  <c r="X69" i="27"/>
  <c r="CA69" i="27" s="1"/>
  <c r="AB61" i="27"/>
  <c r="AC55" i="27"/>
  <c r="Z49" i="27"/>
  <c r="AE42" i="27"/>
  <c r="AB36" i="27"/>
  <c r="Z30" i="27"/>
  <c r="AA24" i="27"/>
  <c r="AE17" i="27"/>
  <c r="Z9" i="27"/>
  <c r="AA3" i="27"/>
  <c r="X910" i="27"/>
  <c r="CA910" i="27" s="1"/>
  <c r="AA781" i="27"/>
  <c r="AB721" i="27"/>
  <c r="AE672" i="27"/>
  <c r="Y621" i="27"/>
  <c r="AC579" i="27"/>
  <c r="AC535" i="27"/>
  <c r="Y497" i="27"/>
  <c r="Y471" i="27"/>
  <c r="AD443" i="27"/>
  <c r="X409" i="27"/>
  <c r="CA409" i="27" s="1"/>
  <c r="AB387" i="27"/>
  <c r="AE373" i="27"/>
  <c r="AE359" i="27"/>
  <c r="Z345" i="27"/>
  <c r="Z331" i="27"/>
  <c r="AD316" i="27"/>
  <c r="Y302" i="27"/>
  <c r="Y288" i="27"/>
  <c r="AE274" i="27"/>
  <c r="AC262" i="27"/>
  <c r="AE249" i="27"/>
  <c r="X233" i="27"/>
  <c r="CA233" i="27" s="1"/>
  <c r="AE220" i="27"/>
  <c r="X204" i="27"/>
  <c r="CA204" i="27" s="1"/>
  <c r="AA191" i="27"/>
  <c r="X179" i="27"/>
  <c r="CA179" i="27" s="1"/>
  <c r="AA166" i="27"/>
  <c r="AC153" i="27"/>
  <c r="AA141" i="27"/>
  <c r="AC127" i="27"/>
  <c r="AA115" i="27"/>
  <c r="AD102" i="27"/>
  <c r="AA92" i="27"/>
  <c r="AE81" i="27"/>
  <c r="AB71" i="27"/>
  <c r="AC63" i="27"/>
  <c r="Z57" i="27"/>
  <c r="AE50" i="27"/>
  <c r="AB44" i="27"/>
  <c r="AC38" i="27"/>
  <c r="AA32" i="27"/>
  <c r="AE25" i="27"/>
  <c r="AB19" i="27"/>
  <c r="Z13" i="27"/>
  <c r="AA7" i="27"/>
  <c r="AE778" i="27"/>
  <c r="AE634" i="27"/>
  <c r="AB579" i="27"/>
  <c r="AE534" i="27"/>
  <c r="AE506" i="27"/>
  <c r="X471" i="27"/>
  <c r="CA471" i="27" s="1"/>
  <c r="AB452" i="27"/>
  <c r="Y426" i="27"/>
  <c r="AB392" i="27"/>
  <c r="Z377" i="27"/>
  <c r="Z364" i="27"/>
  <c r="Y345" i="27"/>
  <c r="AC330" i="27"/>
  <c r="AC316" i="27"/>
  <c r="X302" i="27"/>
  <c r="CA302" i="27" s="1"/>
  <c r="X288" i="27"/>
  <c r="CA288" i="27" s="1"/>
  <c r="AD274" i="27"/>
  <c r="X262" i="27"/>
  <c r="CA262" i="27" s="1"/>
  <c r="AD249" i="27"/>
  <c r="X237" i="27"/>
  <c r="CA237" i="27" s="1"/>
  <c r="Z220" i="27"/>
  <c r="AE207" i="27"/>
  <c r="Z195" i="27"/>
  <c r="X183" i="27"/>
  <c r="CA183" i="27" s="1"/>
  <c r="Z170" i="27"/>
  <c r="AB157" i="27"/>
  <c r="AA145" i="27"/>
  <c r="AB131" i="27"/>
  <c r="AA119" i="27"/>
  <c r="AC106" i="27"/>
  <c r="AD95" i="27"/>
  <c r="AA85" i="27"/>
  <c r="AE74" i="27"/>
  <c r="X66" i="27"/>
  <c r="CA66" i="27" s="1"/>
  <c r="AE58" i="27"/>
  <c r="AD50" i="27"/>
  <c r="AC42" i="27"/>
  <c r="Z36" i="27"/>
  <c r="AD29" i="27"/>
  <c r="AB23" i="27"/>
  <c r="X17" i="27"/>
  <c r="CA17" i="27" s="1"/>
  <c r="Z11" i="27"/>
  <c r="AE4" i="27"/>
  <c r="AA1001" i="27"/>
  <c r="X942" i="27"/>
  <c r="CA942" i="27" s="1"/>
  <c r="X887" i="27"/>
  <c r="CA887" i="27" s="1"/>
  <c r="AA839" i="27"/>
  <c r="AC799" i="27"/>
  <c r="AB766" i="27"/>
  <c r="AE736" i="27"/>
  <c r="Y712" i="27"/>
  <c r="AC687" i="27"/>
  <c r="AD664" i="27"/>
  <c r="AD643" i="27"/>
  <c r="AE629" i="27"/>
  <c r="X616" i="27"/>
  <c r="CA616" i="27" s="1"/>
  <c r="AD601" i="27"/>
  <c r="AB571" i="27"/>
  <c r="Z557" i="27"/>
  <c r="AB543" i="27"/>
  <c r="AC529" i="27"/>
  <c r="AD515" i="27"/>
  <c r="Y502" i="27"/>
  <c r="AE493" i="27"/>
  <c r="X485" i="27"/>
  <c r="CA485" i="27" s="1"/>
  <c r="AB476" i="27"/>
  <c r="AD467" i="27"/>
  <c r="AC457" i="27"/>
  <c r="X449" i="27"/>
  <c r="CA449" i="27" s="1"/>
  <c r="Z440" i="27"/>
  <c r="AB431" i="27"/>
  <c r="AE422" i="27"/>
  <c r="AC413" i="27"/>
  <c r="X405" i="27"/>
  <c r="CA405" i="27" s="1"/>
  <c r="AD397" i="27"/>
  <c r="Z390" i="27"/>
  <c r="AB385" i="27"/>
  <c r="Y380" i="27"/>
  <c r="AC375" i="27"/>
  <c r="AE371" i="27"/>
  <c r="Z367" i="27"/>
  <c r="AC362" i="27"/>
  <c r="AB357" i="27"/>
  <c r="AE352" i="27"/>
  <c r="X348" i="27"/>
  <c r="CA348" i="27" s="1"/>
  <c r="Z343" i="27"/>
  <c r="AD338" i="27"/>
  <c r="AC333" i="27"/>
  <c r="AE328" i="27"/>
  <c r="Z324" i="27"/>
  <c r="AB319" i="27"/>
  <c r="AE314" i="27"/>
  <c r="AD309" i="27"/>
  <c r="X305" i="27"/>
  <c r="CA305" i="27" s="1"/>
  <c r="Z300" i="27"/>
  <c r="AD295" i="27"/>
  <c r="AE290" i="27"/>
  <c r="AD285" i="27"/>
  <c r="AB281" i="27"/>
  <c r="AA277" i="27"/>
  <c r="AA273" i="27"/>
  <c r="Z269" i="27"/>
  <c r="AC264" i="27"/>
  <c r="AB260" i="27"/>
  <c r="AB256" i="27"/>
  <c r="AA252" i="27"/>
  <c r="AA248" i="27"/>
  <c r="AD243" i="27"/>
  <c r="AC239" i="27"/>
  <c r="AC235" i="27"/>
  <c r="AB231" i="27"/>
  <c r="AA227" i="27"/>
  <c r="AD222" i="27"/>
  <c r="AD218" i="27"/>
  <c r="AC214" i="27"/>
  <c r="AC210" i="27"/>
  <c r="AB206" i="27"/>
  <c r="AE201" i="27"/>
  <c r="AE197" i="27"/>
  <c r="AD193" i="27"/>
  <c r="AC189" i="27"/>
  <c r="AC185" i="27"/>
  <c r="X181" i="27"/>
  <c r="CA181" i="27" s="1"/>
  <c r="AE176" i="27"/>
  <c r="AE172" i="27"/>
  <c r="AD168" i="27"/>
  <c r="AD164" i="27"/>
  <c r="Z160" i="27"/>
  <c r="X156" i="27"/>
  <c r="CA156" i="27" s="1"/>
  <c r="AE151" i="27"/>
  <c r="AE147" i="27"/>
  <c r="AD143" i="27"/>
  <c r="Z139" i="27"/>
  <c r="Z134" i="27"/>
  <c r="X130" i="27"/>
  <c r="CA130" i="27" s="1"/>
  <c r="X126" i="27"/>
  <c r="CA126" i="27" s="1"/>
  <c r="AE121" i="27"/>
  <c r="AA117" i="27"/>
  <c r="Z113" i="27"/>
  <c r="Z109" i="27"/>
  <c r="X105" i="27"/>
  <c r="CA105" i="27" s="1"/>
  <c r="AA101" i="27"/>
  <c r="AD97" i="27"/>
  <c r="AB94" i="27"/>
  <c r="AE90" i="27"/>
  <c r="AA87" i="27"/>
  <c r="X84" i="27"/>
  <c r="CA84" i="27" s="1"/>
  <c r="AB80" i="27"/>
  <c r="AE76" i="27"/>
  <c r="AC73" i="27"/>
  <c r="AA70" i="27"/>
  <c r="AD67" i="27"/>
  <c r="X65" i="27"/>
  <c r="CA65" i="27" s="1"/>
  <c r="AC62" i="27"/>
  <c r="AE60" i="27"/>
  <c r="AC58" i="27"/>
  <c r="AA56" i="27"/>
  <c r="AB54" i="27"/>
  <c r="Z52" i="27"/>
  <c r="AA50" i="27"/>
  <c r="X48" i="27"/>
  <c r="CA48" i="27" s="1"/>
  <c r="AD45" i="27"/>
  <c r="X44" i="27"/>
  <c r="CA44" i="27" s="1"/>
  <c r="AD41" i="27"/>
  <c r="AE39" i="27"/>
  <c r="AC37" i="27"/>
  <c r="AA35" i="27"/>
  <c r="AC33" i="27"/>
  <c r="AA31" i="27"/>
  <c r="AB29" i="27"/>
  <c r="Z27" i="27"/>
  <c r="AE24" i="27"/>
  <c r="Z23" i="27"/>
  <c r="AE20" i="27"/>
  <c r="X19" i="27"/>
  <c r="CA19" i="27" s="1"/>
  <c r="AD16" i="27"/>
  <c r="AB14" i="27"/>
  <c r="AC12" i="27"/>
  <c r="AA10" i="27"/>
  <c r="AC8" i="27"/>
  <c r="AA6" i="27"/>
  <c r="X4" i="27"/>
  <c r="CA4" i="27" s="1"/>
  <c r="AC762" i="27"/>
  <c r="AE614" i="27"/>
  <c r="X557" i="27"/>
  <c r="CA557" i="27" s="1"/>
  <c r="Z513" i="27"/>
  <c r="AE483" i="27"/>
  <c r="Z457" i="27"/>
  <c r="AE429" i="27"/>
  <c r="Y404" i="27"/>
  <c r="AC384" i="27"/>
  <c r="AC371" i="27"/>
  <c r="X357" i="27"/>
  <c r="CA357" i="27" s="1"/>
  <c r="AC342" i="27"/>
  <c r="Y333" i="27"/>
  <c r="AC318" i="27"/>
  <c r="AC304" i="27"/>
  <c r="Y290" i="27"/>
  <c r="X277" i="27"/>
  <c r="CA277" i="27" s="1"/>
  <c r="AA264" i="27"/>
  <c r="AC251" i="27"/>
  <c r="AA239" i="27"/>
  <c r="AC226" i="27"/>
  <c r="AD209" i="27"/>
  <c r="AB197" i="27"/>
  <c r="AD184" i="27"/>
  <c r="AB172" i="27"/>
  <c r="AD159" i="27"/>
  <c r="X147" i="27"/>
  <c r="CA147" i="27" s="1"/>
  <c r="AD133" i="27"/>
  <c r="X121" i="27"/>
  <c r="CA121" i="27" s="1"/>
  <c r="AE108" i="27"/>
  <c r="AB97" i="27"/>
  <c r="AE86" i="27"/>
  <c r="AB76" i="27"/>
  <c r="AA67" i="27"/>
  <c r="X60" i="27"/>
  <c r="CA60" i="27" s="1"/>
  <c r="AC53" i="27"/>
  <c r="AC49" i="27"/>
  <c r="Z43" i="27"/>
  <c r="AA37" i="27"/>
  <c r="AE30" i="27"/>
  <c r="AC24" i="27"/>
  <c r="Z18" i="27"/>
  <c r="AE11" i="27"/>
  <c r="X6" i="27"/>
  <c r="CA6" i="27" s="1"/>
  <c r="AD976" i="27"/>
  <c r="AA821" i="27"/>
  <c r="Z702" i="27"/>
  <c r="AD637" i="27"/>
  <c r="AE579" i="27"/>
  <c r="Z538" i="27"/>
  <c r="AE497" i="27"/>
  <c r="AC481" i="27"/>
  <c r="Y454" i="27"/>
  <c r="AD418" i="27"/>
  <c r="AC394" i="27"/>
  <c r="AB378" i="27"/>
  <c r="AE364" i="27"/>
  <c r="AE350" i="27"/>
  <c r="Z336" i="27"/>
  <c r="Z322" i="27"/>
  <c r="AD307" i="27"/>
  <c r="Y293" i="27"/>
  <c r="AD279" i="27"/>
  <c r="X267" i="27"/>
  <c r="CA267" i="27" s="1"/>
  <c r="AD254" i="27"/>
  <c r="X242" i="27"/>
  <c r="CA242" i="27" s="1"/>
  <c r="AA229" i="27"/>
  <c r="X217" i="27"/>
  <c r="CA217" i="27" s="1"/>
  <c r="AA200" i="27"/>
  <c r="AC187" i="27"/>
  <c r="AA175" i="27"/>
  <c r="AC162" i="27"/>
  <c r="AA150" i="27"/>
  <c r="AC136" i="27"/>
  <c r="AE123" i="27"/>
  <c r="AC111" i="27"/>
  <c r="AE99" i="27"/>
  <c r="AB89" i="27"/>
  <c r="AA82" i="27"/>
  <c r="AE71" i="27"/>
  <c r="AE63" i="27"/>
  <c r="AC57" i="27"/>
  <c r="AD51" i="27"/>
  <c r="AA45" i="27"/>
  <c r="AE38" i="27"/>
  <c r="AC32" i="27"/>
  <c r="Z26" i="27"/>
  <c r="X18" i="27"/>
  <c r="CA18" i="27" s="1"/>
  <c r="AD11" i="27"/>
  <c r="AA5" i="27"/>
  <c r="Y857" i="27"/>
  <c r="AC751" i="27"/>
  <c r="AD697" i="27"/>
  <c r="Z637" i="27"/>
  <c r="AC593" i="27"/>
  <c r="X552" i="27"/>
  <c r="CA552" i="27" s="1"/>
  <c r="AD508" i="27"/>
  <c r="Y480" i="27"/>
  <c r="X454" i="27"/>
  <c r="CA454" i="27" s="1"/>
  <c r="Z435" i="27"/>
  <c r="Y409" i="27"/>
  <c r="AC387" i="27"/>
  <c r="X360" i="27"/>
  <c r="CA360" i="27" s="1"/>
  <c r="AB345" i="27"/>
  <c r="AB331" i="27"/>
  <c r="AE316" i="27"/>
  <c r="AC297" i="27"/>
  <c r="AD283" i="27"/>
  <c r="X271" i="27"/>
  <c r="CA271" i="27" s="1"/>
  <c r="AD258" i="27"/>
  <c r="X246" i="27"/>
  <c r="CA246" i="27" s="1"/>
  <c r="AA233" i="27"/>
  <c r="X221" i="27"/>
  <c r="CA221" i="27" s="1"/>
  <c r="AA208" i="27"/>
  <c r="X196" i="27"/>
  <c r="CA196" i="27" s="1"/>
  <c r="AA183" i="27"/>
  <c r="Z175" i="27"/>
  <c r="AB162" i="27"/>
  <c r="AC149" i="27"/>
  <c r="AA132" i="27"/>
  <c r="AC119" i="27"/>
  <c r="AE106" i="27"/>
  <c r="X96" i="27"/>
  <c r="CA96" i="27" s="1"/>
  <c r="AC85" i="27"/>
  <c r="Z75" i="27"/>
  <c r="AA66" i="27"/>
  <c r="AD59" i="27"/>
  <c r="AA53" i="27"/>
  <c r="AE46" i="27"/>
  <c r="AC40" i="27"/>
  <c r="AD34" i="27"/>
  <c r="AA28" i="27"/>
  <c r="X22" i="27"/>
  <c r="CA22" i="27" s="1"/>
  <c r="AD13" i="27"/>
  <c r="AB7" i="27"/>
  <c r="AA975" i="27"/>
  <c r="AC856" i="27"/>
  <c r="AD750" i="27"/>
  <c r="AE696" i="27"/>
  <c r="Y637" i="27"/>
  <c r="Z607" i="27"/>
  <c r="AD565" i="27"/>
  <c r="AD521" i="27"/>
  <c r="AB488" i="27"/>
  <c r="Z462" i="27"/>
  <c r="AE434" i="27"/>
  <c r="AC417" i="27"/>
  <c r="Y393" i="27"/>
  <c r="Y378" i="27"/>
  <c r="AC364" i="27"/>
  <c r="AE349" i="27"/>
  <c r="X336" i="27"/>
  <c r="CA336" i="27" s="1"/>
  <c r="AB321" i="27"/>
  <c r="AB307" i="27"/>
  <c r="AE292" i="27"/>
  <c r="X279" i="27"/>
  <c r="CA279" i="27" s="1"/>
  <c r="AD266" i="27"/>
  <c r="X254" i="27"/>
  <c r="CA254" i="27" s="1"/>
  <c r="AD241" i="27"/>
  <c r="X229" i="27"/>
  <c r="CA229" i="27" s="1"/>
  <c r="AA216" i="27"/>
  <c r="Z208" i="27"/>
  <c r="AA195" i="27"/>
  <c r="Z183" i="27"/>
  <c r="AB170" i="27"/>
  <c r="Z158" i="27"/>
  <c r="AB145" i="27"/>
  <c r="AD131" i="27"/>
  <c r="AB119" i="27"/>
  <c r="AD106" i="27"/>
  <c r="AE95" i="27"/>
  <c r="AB85" i="27"/>
  <c r="X75" i="27"/>
  <c r="CA75" i="27" s="1"/>
  <c r="Z66" i="27"/>
  <c r="AB59" i="27"/>
  <c r="Z53" i="27"/>
  <c r="AD46" i="27"/>
  <c r="AB40" i="27"/>
  <c r="X34" i="27"/>
  <c r="CA34" i="27" s="1"/>
  <c r="Z28" i="27"/>
  <c r="AD21" i="27"/>
  <c r="AB15" i="27"/>
  <c r="X9" i="27"/>
  <c r="CA9" i="27" s="1"/>
  <c r="AC961" i="27"/>
  <c r="AE907" i="27"/>
  <c r="AB854" i="27"/>
  <c r="AB814" i="27"/>
  <c r="AE718" i="27"/>
  <c r="AB694" i="27"/>
  <c r="AC670" i="27"/>
  <c r="AB651" i="27"/>
  <c r="X621" i="27"/>
  <c r="CA621" i="27" s="1"/>
  <c r="Y607" i="27"/>
  <c r="Z593" i="27"/>
  <c r="AD562" i="27"/>
  <c r="AE548" i="27"/>
  <c r="AD520" i="27"/>
  <c r="Y496" i="27"/>
  <c r="AE479" i="27"/>
  <c r="Y462" i="27"/>
  <c r="AD434" i="27"/>
  <c r="AB417" i="27"/>
  <c r="AE399" i="27"/>
  <c r="AB382" i="27"/>
  <c r="X369" i="27"/>
  <c r="CA369" i="27" s="1"/>
  <c r="AB354" i="27"/>
  <c r="AE335" i="27"/>
  <c r="Y321" i="27"/>
  <c r="AC306" i="27"/>
  <c r="AD292" i="27"/>
  <c r="AD278" i="27"/>
  <c r="AC266" i="27"/>
  <c r="AE253" i="27"/>
  <c r="X241" i="27"/>
  <c r="CA241" i="27" s="1"/>
  <c r="AE228" i="27"/>
  <c r="Z216" i="27"/>
  <c r="AE203" i="27"/>
  <c r="Z191" i="27"/>
  <c r="AB178" i="27"/>
  <c r="Z166" i="27"/>
  <c r="AB153" i="27"/>
  <c r="Z141" i="27"/>
  <c r="AB127" i="27"/>
  <c r="AD114" i="27"/>
  <c r="AC102" i="27"/>
  <c r="Z92" i="27"/>
  <c r="AD81" i="27"/>
  <c r="AA71" i="27"/>
  <c r="AB63" i="27"/>
  <c r="X57" i="27"/>
  <c r="CA57" i="27" s="1"/>
  <c r="X53" i="27"/>
  <c r="CA53" i="27" s="1"/>
  <c r="AC46" i="27"/>
  <c r="AA40" i="27"/>
  <c r="AE33" i="27"/>
  <c r="AB27" i="27"/>
  <c r="AC21" i="27"/>
  <c r="AA15" i="27"/>
  <c r="AE8" i="27"/>
  <c r="AB999" i="27"/>
  <c r="AD939" i="27"/>
  <c r="AE886" i="27"/>
  <c r="AD838" i="27"/>
  <c r="AE793" i="27"/>
  <c r="Y763" i="27"/>
  <c r="AB734" i="27"/>
  <c r="Y709" i="27"/>
  <c r="Z684" i="27"/>
  <c r="X661" i="27"/>
  <c r="CA661" i="27" s="1"/>
  <c r="AD642" i="27"/>
  <c r="AE628" i="27"/>
  <c r="X615" i="27"/>
  <c r="CA615" i="27" s="1"/>
  <c r="Y601" i="27"/>
  <c r="Y585" i="27"/>
  <c r="X571" i="27"/>
  <c r="CA571" i="27" s="1"/>
  <c r="Y557" i="27"/>
  <c r="Z543" i="27"/>
  <c r="AB529" i="27"/>
  <c r="AD514" i="27"/>
  <c r="AE501" i="27"/>
  <c r="AD493" i="27"/>
  <c r="AE484" i="27"/>
  <c r="X476" i="27"/>
  <c r="CA476" i="27" s="1"/>
  <c r="Z466" i="27"/>
  <c r="AB457" i="27"/>
  <c r="AC448" i="27"/>
  <c r="Y440" i="27"/>
  <c r="Z431" i="27"/>
  <c r="Y421" i="27"/>
  <c r="AD412" i="27"/>
  <c r="AB404" i="27"/>
  <c r="AE396" i="27"/>
  <c r="Y390" i="27"/>
  <c r="AD384" i="27"/>
  <c r="X380" i="27"/>
  <c r="CA380" i="27" s="1"/>
  <c r="AB375" i="27"/>
  <c r="AD371" i="27"/>
  <c r="Y367" i="27"/>
  <c r="X362" i="27"/>
  <c r="CA362" i="27" s="1"/>
  <c r="Y357" i="27"/>
  <c r="AB352" i="27"/>
  <c r="AE347" i="27"/>
  <c r="Y343" i="27"/>
  <c r="X338" i="27"/>
  <c r="CA338" i="27" s="1"/>
  <c r="AB333" i="27"/>
  <c r="AC328" i="27"/>
  <c r="X324" i="27"/>
  <c r="CA324" i="27" s="1"/>
  <c r="Z319" i="27"/>
  <c r="Y314" i="27"/>
  <c r="AB309" i="27"/>
  <c r="AE304" i="27"/>
  <c r="X300" i="27"/>
  <c r="CA300" i="27" s="1"/>
  <c r="AB295" i="27"/>
  <c r="Z290" i="27"/>
  <c r="AC285" i="27"/>
  <c r="AA281" i="27"/>
  <c r="Z277" i="27"/>
  <c r="X273" i="27"/>
  <c r="CA273" i="27" s="1"/>
  <c r="AB268" i="27"/>
  <c r="AB264" i="27"/>
  <c r="AA260" i="27"/>
  <c r="AA256" i="27"/>
  <c r="Z252" i="27"/>
  <c r="AC247" i="27"/>
  <c r="AC243" i="27"/>
  <c r="AB239" i="27"/>
  <c r="AA235" i="27"/>
  <c r="AA231" i="27"/>
  <c r="AD226" i="27"/>
  <c r="AC222" i="27"/>
  <c r="AC218" i="27"/>
  <c r="AB214" i="27"/>
  <c r="AB210" i="27"/>
  <c r="AE205" i="27"/>
  <c r="AD201" i="27"/>
  <c r="AC197" i="27"/>
  <c r="AC193" i="27"/>
  <c r="AB189" i="27"/>
  <c r="AE184" i="27"/>
  <c r="AE180" i="27"/>
  <c r="AD176" i="27"/>
  <c r="AD172" i="27"/>
  <c r="AC168" i="27"/>
  <c r="X164" i="27"/>
  <c r="CA164" i="27" s="1"/>
  <c r="AE159" i="27"/>
  <c r="AE155" i="27"/>
  <c r="AD151" i="27"/>
  <c r="AD147" i="27"/>
  <c r="Z143" i="27"/>
  <c r="X139" i="27"/>
  <c r="CA139" i="27" s="1"/>
  <c r="X134" i="27"/>
  <c r="CA134" i="27" s="1"/>
  <c r="AE129" i="27"/>
  <c r="AD125" i="27"/>
  <c r="Z121" i="27"/>
  <c r="Z117" i="27"/>
  <c r="X113" i="27"/>
  <c r="CA113" i="27" s="1"/>
  <c r="X109" i="27"/>
  <c r="CA109" i="27" s="1"/>
  <c r="AE104" i="27"/>
  <c r="Z101" i="27"/>
  <c r="AC97" i="27"/>
  <c r="Z94" i="27"/>
  <c r="AD90" i="27"/>
  <c r="Z87" i="27"/>
  <c r="AD83" i="27"/>
  <c r="AA80" i="27"/>
  <c r="AC76" i="27"/>
  <c r="Z73" i="27"/>
  <c r="Z70" i="27"/>
  <c r="AB67" i="27"/>
  <c r="AE64" i="27"/>
  <c r="AB62" i="27"/>
  <c r="Z60" i="27"/>
  <c r="AA58" i="27"/>
  <c r="X56" i="27"/>
  <c r="CA56" i="27" s="1"/>
  <c r="AA54" i="27"/>
  <c r="X52" i="27"/>
  <c r="CA52" i="27" s="1"/>
  <c r="AD49" i="27"/>
  <c r="AE47" i="27"/>
  <c r="AC45" i="27"/>
  <c r="AE43" i="27"/>
  <c r="AC41" i="27"/>
  <c r="AA39" i="27"/>
  <c r="AB37" i="27"/>
  <c r="Z35" i="27"/>
  <c r="AB33" i="27"/>
  <c r="Z31" i="27"/>
  <c r="AE28" i="27"/>
  <c r="X27" i="27"/>
  <c r="CA27" i="27" s="1"/>
  <c r="AD24" i="27"/>
  <c r="AE22" i="27"/>
  <c r="AC20" i="27"/>
  <c r="AA18" i="27"/>
  <c r="AC16" i="27"/>
  <c r="AA14" i="27"/>
  <c r="AB12" i="27"/>
  <c r="Z10" i="27"/>
  <c r="AE7" i="27"/>
  <c r="Z6" i="27"/>
  <c r="AE3" i="27"/>
  <c r="AA999" i="27"/>
  <c r="AB884" i="27"/>
  <c r="AD793" i="27"/>
  <c r="AE708" i="27"/>
  <c r="AE660" i="27"/>
  <c r="AC642" i="27"/>
  <c r="AE598" i="27"/>
  <c r="AE570" i="27"/>
  <c r="Y527" i="27"/>
  <c r="AD492" i="27"/>
  <c r="Y466" i="27"/>
  <c r="AE439" i="27"/>
  <c r="X421" i="27"/>
  <c r="CA421" i="27" s="1"/>
  <c r="AD396" i="27"/>
  <c r="AE379" i="27"/>
  <c r="Z366" i="27"/>
  <c r="Z352" i="27"/>
  <c r="AD337" i="27"/>
  <c r="AD323" i="27"/>
  <c r="X314" i="27"/>
  <c r="CA314" i="27" s="1"/>
  <c r="AE299" i="27"/>
  <c r="AB285" i="27"/>
  <c r="AB272" i="27"/>
  <c r="Z260" i="27"/>
  <c r="AB247" i="27"/>
  <c r="Z235" i="27"/>
  <c r="AB222" i="27"/>
  <c r="AA214" i="27"/>
  <c r="AC201" i="27"/>
  <c r="AE188" i="27"/>
  <c r="AC176" i="27"/>
  <c r="AE163" i="27"/>
  <c r="AC151" i="27"/>
  <c r="AE137" i="27"/>
  <c r="Z125" i="27"/>
  <c r="AE112" i="27"/>
  <c r="X101" i="27"/>
  <c r="CA101" i="27" s="1"/>
  <c r="AC90" i="27"/>
  <c r="X80" i="27"/>
  <c r="CA80" i="27" s="1"/>
  <c r="X70" i="27"/>
  <c r="CA70" i="27" s="1"/>
  <c r="AD64" i="27"/>
  <c r="Z58" i="27"/>
  <c r="AE51" i="27"/>
  <c r="AB45" i="27"/>
  <c r="Z39" i="27"/>
  <c r="AD32" i="27"/>
  <c r="AE26" i="27"/>
  <c r="AB20" i="27"/>
  <c r="Z14" i="27"/>
  <c r="AD7" i="27"/>
  <c r="AA920" i="27"/>
  <c r="AA755" i="27"/>
  <c r="AB673" i="27"/>
  <c r="AC623" i="27"/>
  <c r="AD593" i="27"/>
  <c r="X566" i="27"/>
  <c r="CA566" i="27" s="1"/>
  <c r="AC523" i="27"/>
  <c r="AB490" i="27"/>
  <c r="X463" i="27"/>
  <c r="CA463" i="27" s="1"/>
  <c r="AC445" i="27"/>
  <c r="AB427" i="27"/>
  <c r="Y402" i="27"/>
  <c r="Y383" i="27"/>
  <c r="Y370" i="27"/>
  <c r="AC355" i="27"/>
  <c r="Z346" i="27"/>
  <c r="AC331" i="27"/>
  <c r="X317" i="27"/>
  <c r="CA317" i="27" s="1"/>
  <c r="Y303" i="27"/>
  <c r="AB288" i="27"/>
  <c r="AD275" i="27"/>
  <c r="X263" i="27"/>
  <c r="CA263" i="27" s="1"/>
  <c r="Z250" i="27"/>
  <c r="X238" i="27"/>
  <c r="CA238" i="27" s="1"/>
  <c r="AA225" i="27"/>
  <c r="X213" i="27"/>
  <c r="CA213" i="27" s="1"/>
  <c r="AA204" i="27"/>
  <c r="Z192" i="27"/>
  <c r="AA179" i="27"/>
  <c r="AC166" i="27"/>
  <c r="AB154" i="27"/>
  <c r="AC141" i="27"/>
  <c r="AB132" i="27"/>
  <c r="AD119" i="27"/>
  <c r="AB107" i="27"/>
  <c r="AA96" i="27"/>
  <c r="AD85" i="27"/>
  <c r="AA75" i="27"/>
  <c r="AC66" i="27"/>
  <c r="AE59" i="27"/>
  <c r="AB53" i="27"/>
  <c r="Z47" i="27"/>
  <c r="Z41" i="27"/>
  <c r="AE34" i="27"/>
  <c r="AB28" i="27"/>
  <c r="AB24" i="27"/>
  <c r="AA20" i="27"/>
  <c r="X14" i="27"/>
  <c r="CA14" i="27" s="1"/>
  <c r="AC7" i="27"/>
  <c r="AC976" i="27"/>
  <c r="Y817" i="27"/>
  <c r="AB724" i="27"/>
  <c r="X654" i="27"/>
  <c r="CA654" i="27" s="1"/>
  <c r="AB607" i="27"/>
  <c r="AD579" i="27"/>
  <c r="AC536" i="27"/>
  <c r="AD497" i="27"/>
  <c r="Z471" i="27"/>
  <c r="Y445" i="27"/>
  <c r="AD417" i="27"/>
  <c r="Z393" i="27"/>
  <c r="Z378" i="27"/>
  <c r="Z369" i="27"/>
  <c r="AB355" i="27"/>
  <c r="AD340" i="27"/>
  <c r="AE326" i="27"/>
  <c r="Z312" i="27"/>
  <c r="AE302" i="27"/>
  <c r="Z288" i="27"/>
  <c r="X275" i="27"/>
  <c r="CA275" i="27" s="1"/>
  <c r="AD262" i="27"/>
  <c r="X250" i="27"/>
  <c r="CA250" i="27" s="1"/>
  <c r="AE241" i="27"/>
  <c r="Z229" i="27"/>
  <c r="AE216" i="27"/>
  <c r="Z204" i="27"/>
  <c r="AB191" i="27"/>
  <c r="Z179" i="27"/>
  <c r="AB166" i="27"/>
  <c r="Z154" i="27"/>
  <c r="AB141" i="27"/>
  <c r="AB136" i="27"/>
  <c r="AD123" i="27"/>
  <c r="AB111" i="27"/>
  <c r="AE102" i="27"/>
  <c r="AB92" i="27"/>
  <c r="X82" i="27"/>
  <c r="CA82" i="27" s="1"/>
  <c r="AC71" i="27"/>
  <c r="AD63" i="27"/>
  <c r="AB57" i="27"/>
  <c r="X51" i="27"/>
  <c r="CA51" i="27" s="1"/>
  <c r="Z45" i="27"/>
  <c r="AD38" i="27"/>
  <c r="AB32" i="27"/>
  <c r="X26" i="27"/>
  <c r="CA26" i="27" s="1"/>
  <c r="AD19" i="27"/>
  <c r="AC15" i="27"/>
  <c r="AB11" i="27"/>
  <c r="Z5" i="27"/>
  <c r="AE816" i="27"/>
  <c r="Y653" i="27"/>
  <c r="AB593" i="27"/>
  <c r="AD549" i="27"/>
  <c r="AE507" i="27"/>
  <c r="X480" i="27"/>
  <c r="CA480" i="27" s="1"/>
  <c r="AE453" i="27"/>
  <c r="AB426" i="27"/>
  <c r="AC400" i="27"/>
  <c r="AD382" i="27"/>
  <c r="Y369" i="27"/>
  <c r="Y355" i="27"/>
  <c r="AC340" i="27"/>
  <c r="X326" i="27"/>
  <c r="CA326" i="27" s="1"/>
  <c r="X312" i="27"/>
  <c r="CA312" i="27" s="1"/>
  <c r="AB297" i="27"/>
  <c r="AC283" i="27"/>
  <c r="AD270" i="27"/>
  <c r="X258" i="27"/>
  <c r="CA258" i="27" s="1"/>
  <c r="AE245" i="27"/>
  <c r="Z237" i="27"/>
  <c r="AE224" i="27"/>
  <c r="Z212" i="27"/>
  <c r="AE199" i="27"/>
  <c r="Z187" i="27"/>
  <c r="AB174" i="27"/>
  <c r="Z162" i="27"/>
  <c r="AB149" i="27"/>
  <c r="AA136" i="27"/>
  <c r="AB123" i="27"/>
  <c r="AD110" i="27"/>
  <c r="AA99" i="27"/>
  <c r="AE88" i="27"/>
  <c r="AB78" i="27"/>
  <c r="AE68" i="27"/>
  <c r="AA61" i="27"/>
  <c r="AE54" i="27"/>
  <c r="X49" i="27"/>
  <c r="CA49" i="27" s="1"/>
  <c r="AD42" i="27"/>
  <c r="AA36" i="27"/>
  <c r="X30" i="27"/>
  <c r="CA30" i="27" s="1"/>
  <c r="AC23" i="27"/>
  <c r="AD17" i="27"/>
  <c r="AA11" i="27"/>
  <c r="X5" i="27"/>
  <c r="CA5" i="27" s="1"/>
  <c r="AB745" i="27"/>
  <c r="Z488" i="27"/>
  <c r="AC443" i="27"/>
  <c r="Z407" i="27"/>
  <c r="Z387" i="27"/>
  <c r="AD373" i="27"/>
  <c r="AD359" i="27"/>
  <c r="AD349" i="27"/>
  <c r="AB340" i="27"/>
  <c r="AE325" i="27"/>
  <c r="AE311" i="27"/>
  <c r="Z297" i="27"/>
  <c r="AE282" i="27"/>
  <c r="AC270" i="27"/>
  <c r="AE257" i="27"/>
  <c r="AC245" i="27"/>
  <c r="AE232" i="27"/>
  <c r="AD224" i="27"/>
  <c r="X212" i="27"/>
  <c r="CA212" i="27" s="1"/>
  <c r="AA199" i="27"/>
  <c r="X187" i="27"/>
  <c r="CA187" i="27" s="1"/>
  <c r="AA174" i="27"/>
  <c r="X162" i="27"/>
  <c r="CA162" i="27" s="1"/>
  <c r="AA149" i="27"/>
  <c r="AC135" i="27"/>
  <c r="AA123" i="27"/>
  <c r="AC110" i="27"/>
  <c r="X99" i="27"/>
  <c r="CA99" i="27" s="1"/>
  <c r="AC88" i="27"/>
  <c r="Z78" i="27"/>
  <c r="AC68" i="27"/>
  <c r="Z61" i="27"/>
  <c r="AD54" i="27"/>
  <c r="AB48" i="27"/>
  <c r="AA44" i="27"/>
  <c r="X38" i="27"/>
  <c r="CA38" i="27" s="1"/>
  <c r="X32" i="27"/>
  <c r="CA32" i="27" s="1"/>
  <c r="AD25" i="27"/>
  <c r="AA19" i="27"/>
  <c r="X13" i="27"/>
  <c r="CA13" i="27" s="1"/>
  <c r="AC6" i="27"/>
  <c r="O1037" i="27"/>
  <c r="Q1036" i="27"/>
  <c r="R1035" i="27"/>
  <c r="S1034" i="27"/>
  <c r="L1032" i="27"/>
  <c r="L1024" i="27"/>
  <c r="M1023" i="27"/>
  <c r="N1022" i="27"/>
  <c r="O1021" i="27"/>
  <c r="Q1020" i="27"/>
  <c r="R1019" i="27"/>
  <c r="S1018" i="27"/>
  <c r="L1016" i="27"/>
  <c r="M1015" i="27"/>
  <c r="N1014" i="27"/>
  <c r="O1013" i="27"/>
  <c r="Q1012" i="27"/>
  <c r="R1011" i="27"/>
  <c r="S1010" i="27"/>
  <c r="L1008" i="27"/>
  <c r="M1007" i="27"/>
  <c r="N1006" i="27"/>
  <c r="O1005" i="27"/>
  <c r="Q1004" i="27"/>
  <c r="R1003" i="27"/>
  <c r="S1002" i="27"/>
  <c r="L1000" i="27"/>
  <c r="M999" i="27"/>
  <c r="N998" i="27"/>
  <c r="O997" i="27"/>
  <c r="Q996" i="27"/>
  <c r="R995" i="27"/>
  <c r="S994" i="27"/>
  <c r="L992" i="27"/>
  <c r="M991" i="27"/>
  <c r="N990" i="27"/>
  <c r="O989" i="27"/>
  <c r="Q988" i="27"/>
  <c r="R987" i="27"/>
  <c r="S986" i="27"/>
  <c r="L984" i="27"/>
  <c r="M983" i="27"/>
  <c r="N982" i="27"/>
  <c r="O981" i="27"/>
  <c r="Q980" i="27"/>
  <c r="R979" i="27"/>
  <c r="S978" i="27"/>
  <c r="L976" i="27"/>
  <c r="M975" i="27"/>
  <c r="N974" i="27"/>
  <c r="O973" i="27"/>
  <c r="Q972" i="27"/>
  <c r="R971" i="27"/>
  <c r="S970" i="27"/>
  <c r="L968" i="27"/>
  <c r="M967" i="27"/>
  <c r="N966" i="27"/>
  <c r="O965" i="27"/>
  <c r="Q964" i="27"/>
  <c r="R963" i="27"/>
  <c r="S962" i="27"/>
  <c r="L960" i="27"/>
  <c r="M959" i="27"/>
  <c r="N958" i="27"/>
  <c r="O957" i="27"/>
  <c r="Q956" i="27"/>
  <c r="R955" i="27"/>
  <c r="S954" i="27"/>
  <c r="L952" i="27"/>
  <c r="M951" i="27"/>
  <c r="N950" i="27"/>
  <c r="O949" i="27"/>
  <c r="Q948" i="27"/>
  <c r="R947" i="27"/>
  <c r="S946" i="27"/>
  <c r="L944" i="27"/>
  <c r="M943" i="27"/>
  <c r="N942" i="27"/>
  <c r="O941" i="27"/>
  <c r="Q940" i="27"/>
  <c r="N1037" i="27"/>
  <c r="O1036" i="27"/>
  <c r="Q1035" i="27"/>
  <c r="R1034" i="27"/>
  <c r="S1033" i="27"/>
  <c r="S1025" i="27"/>
  <c r="L1023" i="27"/>
  <c r="M1022" i="27"/>
  <c r="N1021" i="27"/>
  <c r="O1020" i="27"/>
  <c r="Q1019" i="27"/>
  <c r="R1018" i="27"/>
  <c r="S1017" i="27"/>
  <c r="L1015" i="27"/>
  <c r="M1014" i="27"/>
  <c r="N1013" i="27"/>
  <c r="O1012" i="27"/>
  <c r="Q1011" i="27"/>
  <c r="R1010" i="27"/>
  <c r="S1009" i="27"/>
  <c r="L1007" i="27"/>
  <c r="M1006" i="27"/>
  <c r="N1005" i="27"/>
  <c r="O1004" i="27"/>
  <c r="Q1003" i="27"/>
  <c r="R1002" i="27"/>
  <c r="S1001" i="27"/>
  <c r="L999" i="27"/>
  <c r="M998" i="27"/>
  <c r="N997" i="27"/>
  <c r="O996" i="27"/>
  <c r="Q995" i="27"/>
  <c r="R994" i="27"/>
  <c r="S993" i="27"/>
  <c r="L991" i="27"/>
  <c r="M990" i="27"/>
  <c r="N989" i="27"/>
  <c r="O988" i="27"/>
  <c r="Q987" i="27"/>
  <c r="R986" i="27"/>
  <c r="S985" i="27"/>
  <c r="L983" i="27"/>
  <c r="M982" i="27"/>
  <c r="N981" i="27"/>
  <c r="O980" i="27"/>
  <c r="Q979" i="27"/>
  <c r="R978" i="27"/>
  <c r="S977" i="27"/>
  <c r="L975" i="27"/>
  <c r="M974" i="27"/>
  <c r="N973" i="27"/>
  <c r="O972" i="27"/>
  <c r="Q971" i="27"/>
  <c r="R970" i="27"/>
  <c r="S969" i="27"/>
  <c r="L967" i="27"/>
  <c r="M966" i="27"/>
  <c r="N965" i="27"/>
  <c r="O964" i="27"/>
  <c r="Q963" i="27"/>
  <c r="R962" i="27"/>
  <c r="S961" i="27"/>
  <c r="L959" i="27"/>
  <c r="M958" i="27"/>
  <c r="N957" i="27"/>
  <c r="O956" i="27"/>
  <c r="Q955" i="27"/>
  <c r="R954" i="27"/>
  <c r="S953" i="27"/>
  <c r="L951" i="27"/>
  <c r="M950" i="27"/>
  <c r="N949" i="27"/>
  <c r="O948" i="27"/>
  <c r="Q947" i="27"/>
  <c r="R946" i="27"/>
  <c r="S945" i="27"/>
  <c r="L943" i="27"/>
  <c r="M942" i="27"/>
  <c r="N941" i="27"/>
  <c r="M1037" i="27"/>
  <c r="L1036" i="27"/>
  <c r="L1025" i="27"/>
  <c r="M1024" i="27"/>
  <c r="S1020" i="27"/>
  <c r="O1019" i="27"/>
  <c r="N1018" i="27"/>
  <c r="N1017" i="27"/>
  <c r="O1016" i="27"/>
  <c r="O1015" i="27"/>
  <c r="L1014" i="27"/>
  <c r="Q1010" i="27"/>
  <c r="Q1009" i="27"/>
  <c r="R1008" i="27"/>
  <c r="R1007" i="27"/>
  <c r="Q1006" i="27"/>
  <c r="M1005" i="27"/>
  <c r="L1004" i="27"/>
  <c r="S998" i="27"/>
  <c r="R997" i="27"/>
  <c r="N996" i="27"/>
  <c r="M995" i="27"/>
  <c r="L994" i="27"/>
  <c r="L993" i="27"/>
  <c r="M992" i="27"/>
  <c r="S988" i="27"/>
  <c r="O987" i="27"/>
  <c r="N986" i="27"/>
  <c r="N985" i="27"/>
  <c r="O984" i="27"/>
  <c r="O983" i="27"/>
  <c r="L982" i="27"/>
  <c r="Q978" i="27"/>
  <c r="Q977" i="27"/>
  <c r="R976" i="27"/>
  <c r="R975" i="27"/>
  <c r="Q974" i="27"/>
  <c r="M973" i="27"/>
  <c r="L972" i="27"/>
  <c r="S966" i="27"/>
  <c r="R965" i="27"/>
  <c r="N964" i="27"/>
  <c r="M963" i="27"/>
  <c r="L962" i="27"/>
  <c r="L961" i="27"/>
  <c r="M960" i="27"/>
  <c r="S956" i="27"/>
  <c r="O955" i="27"/>
  <c r="N954" i="27"/>
  <c r="N953" i="27"/>
  <c r="O952" i="27"/>
  <c r="O951" i="27"/>
  <c r="L950" i="27"/>
  <c r="Q946" i="27"/>
  <c r="Q945" i="27"/>
  <c r="R944" i="27"/>
  <c r="R943" i="27"/>
  <c r="Q942" i="27"/>
  <c r="M941" i="27"/>
  <c r="M940" i="27"/>
  <c r="N939" i="27"/>
  <c r="O938" i="27"/>
  <c r="Q937" i="27"/>
  <c r="R936" i="27"/>
  <c r="S935" i="27"/>
  <c r="L933" i="27"/>
  <c r="M932" i="27"/>
  <c r="N931" i="27"/>
  <c r="O930" i="27"/>
  <c r="Q929" i="27"/>
  <c r="R928" i="27"/>
  <c r="S927" i="27"/>
  <c r="L925" i="27"/>
  <c r="M924" i="27"/>
  <c r="N923" i="27"/>
  <c r="O922" i="27"/>
  <c r="Q921" i="27"/>
  <c r="R920" i="27"/>
  <c r="S919" i="27"/>
  <c r="L917" i="27"/>
  <c r="M916" i="27"/>
  <c r="N915" i="27"/>
  <c r="O914" i="27"/>
  <c r="Q913" i="27"/>
  <c r="R912" i="27"/>
  <c r="S911" i="27"/>
  <c r="L909" i="27"/>
  <c r="M908" i="27"/>
  <c r="N907" i="27"/>
  <c r="O906" i="27"/>
  <c r="Q905" i="27"/>
  <c r="R904" i="27"/>
  <c r="S903" i="27"/>
  <c r="L901" i="27"/>
  <c r="M900" i="27"/>
  <c r="N899" i="27"/>
  <c r="O898" i="27"/>
  <c r="Q897" i="27"/>
  <c r="R896" i="27"/>
  <c r="S895" i="27"/>
  <c r="L893" i="27"/>
  <c r="M892" i="27"/>
  <c r="N891" i="27"/>
  <c r="O890" i="27"/>
  <c r="Q889" i="27"/>
  <c r="R888" i="27"/>
  <c r="S887" i="27"/>
  <c r="L885" i="27"/>
  <c r="M884" i="27"/>
  <c r="N883" i="27"/>
  <c r="O882" i="27"/>
  <c r="Q881" i="27"/>
  <c r="R880" i="27"/>
  <c r="S879" i="27"/>
  <c r="L877" i="27"/>
  <c r="M876" i="27"/>
  <c r="N875" i="27"/>
  <c r="O874" i="27"/>
  <c r="Q873" i="27"/>
  <c r="R872" i="27"/>
  <c r="S871" i="27"/>
  <c r="L869" i="27"/>
  <c r="M868" i="27"/>
  <c r="N867" i="27"/>
  <c r="O866" i="27"/>
  <c r="Q865" i="27"/>
  <c r="R864" i="27"/>
  <c r="S863" i="27"/>
  <c r="L861" i="27"/>
  <c r="M860" i="27"/>
  <c r="N859" i="27"/>
  <c r="O858" i="27"/>
  <c r="Q857" i="27"/>
  <c r="R856" i="27"/>
  <c r="S855" i="27"/>
  <c r="L853" i="27"/>
  <c r="M852" i="27"/>
  <c r="N851" i="27"/>
  <c r="O850" i="27"/>
  <c r="Q849" i="27"/>
  <c r="R848" i="27"/>
  <c r="S847" i="27"/>
  <c r="L845" i="27"/>
  <c r="M844" i="27"/>
  <c r="N843" i="27"/>
  <c r="O842" i="27"/>
  <c r="Q841" i="27"/>
  <c r="R840" i="27"/>
  <c r="S839" i="27"/>
  <c r="L837" i="27"/>
  <c r="M836" i="27"/>
  <c r="N835" i="27"/>
  <c r="O834" i="27"/>
  <c r="Q833" i="27"/>
  <c r="R832" i="27"/>
  <c r="S831" i="27"/>
  <c r="L829" i="27"/>
  <c r="M828" i="27"/>
  <c r="N827" i="27"/>
  <c r="O826" i="27"/>
  <c r="Q825" i="27"/>
  <c r="R824" i="27"/>
  <c r="S823" i="27"/>
  <c r="L821" i="27"/>
  <c r="M820" i="27"/>
  <c r="N819" i="27"/>
  <c r="O818" i="27"/>
  <c r="Q817" i="27"/>
  <c r="R816" i="27"/>
  <c r="S815" i="27"/>
  <c r="L813" i="27"/>
  <c r="M812" i="27"/>
  <c r="N811" i="27"/>
  <c r="O810" i="27"/>
  <c r="Q809" i="27"/>
  <c r="R808" i="27"/>
  <c r="S807" i="27"/>
  <c r="L805" i="27"/>
  <c r="M804" i="27"/>
  <c r="N803" i="27"/>
  <c r="O802" i="27"/>
  <c r="Q801" i="27"/>
  <c r="R800" i="27"/>
  <c r="S799" i="27"/>
  <c r="L797" i="27"/>
  <c r="M796" i="27"/>
  <c r="N795" i="27"/>
  <c r="O794" i="27"/>
  <c r="Q793" i="27"/>
  <c r="R792" i="27"/>
  <c r="S791" i="27"/>
  <c r="L789" i="27"/>
  <c r="M788" i="27"/>
  <c r="N787" i="27"/>
  <c r="O786" i="27"/>
  <c r="Q785" i="27"/>
  <c r="R784" i="27"/>
  <c r="S783" i="27"/>
  <c r="L781" i="27"/>
  <c r="M780" i="27"/>
  <c r="N779" i="27"/>
  <c r="L1037" i="27"/>
  <c r="R1033" i="27"/>
  <c r="S1032" i="27"/>
  <c r="S1021" i="27"/>
  <c r="R1020" i="27"/>
  <c r="N1019" i="27"/>
  <c r="M1018" i="27"/>
  <c r="M1017" i="27"/>
  <c r="N1016" i="27"/>
  <c r="N1015" i="27"/>
  <c r="S1011" i="27"/>
  <c r="O1010" i="27"/>
  <c r="O1009" i="27"/>
  <c r="Q1008" i="27"/>
  <c r="Q1007" i="27"/>
  <c r="O1006" i="27"/>
  <c r="L1005" i="27"/>
  <c r="R1001" i="27"/>
  <c r="S1000" i="27"/>
  <c r="S999" i="27"/>
  <c r="R998" i="27"/>
  <c r="Q997" i="27"/>
  <c r="M996" i="27"/>
  <c r="L995" i="27"/>
  <c r="S989" i="27"/>
  <c r="R988" i="27"/>
  <c r="N987" i="27"/>
  <c r="M986" i="27"/>
  <c r="M985" i="27"/>
  <c r="N984" i="27"/>
  <c r="N983" i="27"/>
  <c r="S979" i="27"/>
  <c r="O978" i="27"/>
  <c r="O977" i="27"/>
  <c r="Q976" i="27"/>
  <c r="Q975" i="27"/>
  <c r="O974" i="27"/>
  <c r="L973" i="27"/>
  <c r="R969" i="27"/>
  <c r="S968" i="27"/>
  <c r="S967" i="27"/>
  <c r="R966" i="27"/>
  <c r="Q965" i="27"/>
  <c r="M964" i="27"/>
  <c r="L963" i="27"/>
  <c r="S957" i="27"/>
  <c r="R956" i="27"/>
  <c r="N955" i="27"/>
  <c r="M954" i="27"/>
  <c r="M953" i="27"/>
  <c r="N952" i="27"/>
  <c r="N951" i="27"/>
  <c r="S947" i="27"/>
  <c r="O946" i="27"/>
  <c r="O945" i="27"/>
  <c r="Q944" i="27"/>
  <c r="Q943" i="27"/>
  <c r="O942" i="27"/>
  <c r="L941" i="27"/>
  <c r="L940" i="27"/>
  <c r="M939" i="27"/>
  <c r="N938" i="27"/>
  <c r="O937" i="27"/>
  <c r="Q936" i="27"/>
  <c r="R935" i="27"/>
  <c r="S934" i="27"/>
  <c r="L932" i="27"/>
  <c r="M931" i="27"/>
  <c r="N930" i="27"/>
  <c r="O929" i="27"/>
  <c r="Q928" i="27"/>
  <c r="R927" i="27"/>
  <c r="S926" i="27"/>
  <c r="L924" i="27"/>
  <c r="M923" i="27"/>
  <c r="N922" i="27"/>
  <c r="O921" i="27"/>
  <c r="Q920" i="27"/>
  <c r="R919" i="27"/>
  <c r="S918" i="27"/>
  <c r="L916" i="27"/>
  <c r="M915" i="27"/>
  <c r="N914" i="27"/>
  <c r="O913" i="27"/>
  <c r="Q912" i="27"/>
  <c r="R911" i="27"/>
  <c r="S910" i="27"/>
  <c r="L908" i="27"/>
  <c r="M907" i="27"/>
  <c r="N906" i="27"/>
  <c r="O905" i="27"/>
  <c r="Q904" i="27"/>
  <c r="R903" i="27"/>
  <c r="S902" i="27"/>
  <c r="L900" i="27"/>
  <c r="M899" i="27"/>
  <c r="N898" i="27"/>
  <c r="O897" i="27"/>
  <c r="Q896" i="27"/>
  <c r="R895" i="27"/>
  <c r="S894" i="27"/>
  <c r="L892" i="27"/>
  <c r="M891" i="27"/>
  <c r="N890" i="27"/>
  <c r="O889" i="27"/>
  <c r="Q888" i="27"/>
  <c r="R887" i="27"/>
  <c r="S886" i="27"/>
  <c r="L884" i="27"/>
  <c r="M883" i="27"/>
  <c r="N882" i="27"/>
  <c r="O881" i="27"/>
  <c r="Q880" i="27"/>
  <c r="R879" i="27"/>
  <c r="S878" i="27"/>
  <c r="L876" i="27"/>
  <c r="M875" i="27"/>
  <c r="N874" i="27"/>
  <c r="O873" i="27"/>
  <c r="Q872" i="27"/>
  <c r="R871" i="27"/>
  <c r="S870" i="27"/>
  <c r="L868" i="27"/>
  <c r="M867" i="27"/>
  <c r="N866" i="27"/>
  <c r="O865" i="27"/>
  <c r="Q864" i="27"/>
  <c r="R863" i="27"/>
  <c r="S862" i="27"/>
  <c r="L860" i="27"/>
  <c r="M859" i="27"/>
  <c r="N858" i="27"/>
  <c r="O857" i="27"/>
  <c r="Q856" i="27"/>
  <c r="R855" i="27"/>
  <c r="S854" i="27"/>
  <c r="L852" i="27"/>
  <c r="M851" i="27"/>
  <c r="N850" i="27"/>
  <c r="O849" i="27"/>
  <c r="Q848" i="27"/>
  <c r="R847" i="27"/>
  <c r="S846" i="27"/>
  <c r="L844" i="27"/>
  <c r="M843" i="27"/>
  <c r="N842" i="27"/>
  <c r="O841" i="27"/>
  <c r="Q840" i="27"/>
  <c r="R839" i="27"/>
  <c r="S838" i="27"/>
  <c r="L836" i="27"/>
  <c r="M835" i="27"/>
  <c r="N834" i="27"/>
  <c r="O833" i="27"/>
  <c r="Q832" i="27"/>
  <c r="R831" i="27"/>
  <c r="S830" i="27"/>
  <c r="L828" i="27"/>
  <c r="M827" i="27"/>
  <c r="N826" i="27"/>
  <c r="O825" i="27"/>
  <c r="Q824" i="27"/>
  <c r="R823" i="27"/>
  <c r="S822" i="27"/>
  <c r="L820" i="27"/>
  <c r="S1035" i="27"/>
  <c r="O1034" i="27"/>
  <c r="N1033" i="27"/>
  <c r="N1032" i="27"/>
  <c r="M1025" i="27"/>
  <c r="R1021" i="27"/>
  <c r="L1020" i="27"/>
  <c r="Q1018" i="27"/>
  <c r="L1017" i="27"/>
  <c r="Q1014" i="27"/>
  <c r="L1013" i="27"/>
  <c r="N1010" i="27"/>
  <c r="L1009" i="27"/>
  <c r="L1006" i="27"/>
  <c r="S1004" i="27"/>
  <c r="N1003" i="27"/>
  <c r="M1002" i="27"/>
  <c r="L1001" i="27"/>
  <c r="Q998" i="27"/>
  <c r="O995" i="27"/>
  <c r="S991" i="27"/>
  <c r="R990" i="27"/>
  <c r="M989" i="27"/>
  <c r="L986" i="27"/>
  <c r="R983" i="27"/>
  <c r="O979" i="27"/>
  <c r="L978" i="27"/>
  <c r="O975" i="27"/>
  <c r="N972" i="27"/>
  <c r="L971" i="27"/>
  <c r="R967" i="27"/>
  <c r="L966" i="27"/>
  <c r="S964" i="27"/>
  <c r="R961" i="27"/>
  <c r="R960" i="27"/>
  <c r="Q959" i="27"/>
  <c r="O958" i="27"/>
  <c r="M955" i="27"/>
  <c r="R952" i="27"/>
  <c r="S949" i="27"/>
  <c r="R948" i="27"/>
  <c r="M947" i="27"/>
  <c r="O944" i="27"/>
  <c r="R941" i="27"/>
  <c r="S937" i="27"/>
  <c r="O936" i="27"/>
  <c r="N935" i="27"/>
  <c r="N934" i="27"/>
  <c r="O933" i="27"/>
  <c r="O932" i="27"/>
  <c r="L931" i="27"/>
  <c r="Q927" i="27"/>
  <c r="Q926" i="27"/>
  <c r="R925" i="27"/>
  <c r="R924" i="27"/>
  <c r="Q923" i="27"/>
  <c r="M922" i="27"/>
  <c r="L921" i="27"/>
  <c r="S915" i="27"/>
  <c r="R914" i="27"/>
  <c r="N913" i="27"/>
  <c r="M912" i="27"/>
  <c r="L911" i="27"/>
  <c r="L910" i="27"/>
  <c r="M909" i="27"/>
  <c r="S905" i="27"/>
  <c r="O904" i="27"/>
  <c r="N903" i="27"/>
  <c r="N902" i="27"/>
  <c r="O901" i="27"/>
  <c r="O900" i="27"/>
  <c r="L899" i="27"/>
  <c r="Q895" i="27"/>
  <c r="Q894" i="27"/>
  <c r="R893" i="27"/>
  <c r="R892" i="27"/>
  <c r="Q891" i="27"/>
  <c r="M890" i="27"/>
  <c r="L889" i="27"/>
  <c r="S883" i="27"/>
  <c r="R882" i="27"/>
  <c r="N881" i="27"/>
  <c r="M880" i="27"/>
  <c r="L879" i="27"/>
  <c r="L878" i="27"/>
  <c r="M877" i="27"/>
  <c r="S873" i="27"/>
  <c r="O872" i="27"/>
  <c r="N871" i="27"/>
  <c r="N870" i="27"/>
  <c r="O869" i="27"/>
  <c r="O868" i="27"/>
  <c r="L867" i="27"/>
  <c r="Q863" i="27"/>
  <c r="Q862" i="27"/>
  <c r="R861" i="27"/>
  <c r="R860" i="27"/>
  <c r="Q859" i="27"/>
  <c r="M858" i="27"/>
  <c r="L857" i="27"/>
  <c r="S851" i="27"/>
  <c r="R850" i="27"/>
  <c r="N849" i="27"/>
  <c r="M848" i="27"/>
  <c r="L847" i="27"/>
  <c r="L846" i="27"/>
  <c r="M845" i="27"/>
  <c r="S841" i="27"/>
  <c r="O840" i="27"/>
  <c r="N839" i="27"/>
  <c r="N838" i="27"/>
  <c r="O837" i="27"/>
  <c r="O836" i="27"/>
  <c r="L835" i="27"/>
  <c r="Q831" i="27"/>
  <c r="Q830" i="27"/>
  <c r="R829" i="27"/>
  <c r="R828" i="27"/>
  <c r="Q827" i="27"/>
  <c r="M826" i="27"/>
  <c r="L825" i="27"/>
  <c r="S819" i="27"/>
  <c r="S818" i="27"/>
  <c r="S817" i="27"/>
  <c r="S816" i="27"/>
  <c r="R815" i="27"/>
  <c r="S814" i="27"/>
  <c r="L798" i="27"/>
  <c r="M797" i="27"/>
  <c r="L796" i="27"/>
  <c r="L795" i="27"/>
  <c r="L794" i="27"/>
  <c r="L793" i="27"/>
  <c r="L792" i="27"/>
  <c r="L791" i="27"/>
  <c r="M790" i="27"/>
  <c r="N789" i="27"/>
  <c r="N788" i="27"/>
  <c r="M787" i="27"/>
  <c r="M786" i="27"/>
  <c r="M785" i="27"/>
  <c r="M784" i="27"/>
  <c r="M783" i="27"/>
  <c r="N782" i="27"/>
  <c r="O781" i="27"/>
  <c r="O780" i="27"/>
  <c r="O779" i="27"/>
  <c r="O778" i="27"/>
  <c r="Q777" i="27"/>
  <c r="R776" i="27"/>
  <c r="S775" i="27"/>
  <c r="L773" i="27"/>
  <c r="M772" i="27"/>
  <c r="N771" i="27"/>
  <c r="O770" i="27"/>
  <c r="Q769" i="27"/>
  <c r="R768" i="27"/>
  <c r="S767" i="27"/>
  <c r="L765" i="27"/>
  <c r="M764" i="27"/>
  <c r="N763" i="27"/>
  <c r="O762" i="27"/>
  <c r="Q761" i="27"/>
  <c r="R760" i="27"/>
  <c r="S759" i="27"/>
  <c r="L757" i="27"/>
  <c r="M756" i="27"/>
  <c r="N755" i="27"/>
  <c r="O754" i="27"/>
  <c r="Q753" i="27"/>
  <c r="R752" i="27"/>
  <c r="S751" i="27"/>
  <c r="L749" i="27"/>
  <c r="M748" i="27"/>
  <c r="N747" i="27"/>
  <c r="O746" i="27"/>
  <c r="Q745" i="27"/>
  <c r="R744" i="27"/>
  <c r="S743" i="27"/>
  <c r="L741" i="27"/>
  <c r="M740" i="27"/>
  <c r="N739" i="27"/>
  <c r="O738" i="27"/>
  <c r="Q737" i="27"/>
  <c r="R736" i="27"/>
  <c r="S735" i="27"/>
  <c r="L733" i="27"/>
  <c r="M732" i="27"/>
  <c r="N731" i="27"/>
  <c r="O730" i="27"/>
  <c r="Q729" i="27"/>
  <c r="R728" i="27"/>
  <c r="S727" i="27"/>
  <c r="L725" i="27"/>
  <c r="M724" i="27"/>
  <c r="N723" i="27"/>
  <c r="O722" i="27"/>
  <c r="Q721" i="27"/>
  <c r="R720" i="27"/>
  <c r="S719" i="27"/>
  <c r="L717" i="27"/>
  <c r="M716" i="27"/>
  <c r="N715" i="27"/>
  <c r="O714" i="27"/>
  <c r="Q713" i="27"/>
  <c r="R712" i="27"/>
  <c r="S711" i="27"/>
  <c r="L709" i="27"/>
  <c r="M708" i="27"/>
  <c r="N707" i="27"/>
  <c r="O706" i="27"/>
  <c r="Q705" i="27"/>
  <c r="R704" i="27"/>
  <c r="S703" i="27"/>
  <c r="L701" i="27"/>
  <c r="M700" i="27"/>
  <c r="N699" i="27"/>
  <c r="O698" i="27"/>
  <c r="Q697" i="27"/>
  <c r="R696" i="27"/>
  <c r="S695" i="27"/>
  <c r="L693" i="27"/>
  <c r="M692" i="27"/>
  <c r="N691" i="27"/>
  <c r="O690" i="27"/>
  <c r="Q689" i="27"/>
  <c r="S688" i="27"/>
  <c r="L686" i="27"/>
  <c r="M685" i="27"/>
  <c r="N684" i="27"/>
  <c r="O683" i="27"/>
  <c r="Q682" i="27"/>
  <c r="R681" i="27"/>
  <c r="S680" i="27"/>
  <c r="L678" i="27"/>
  <c r="M677" i="27"/>
  <c r="N676" i="27"/>
  <c r="O675" i="27"/>
  <c r="Q674" i="27"/>
  <c r="R673" i="27"/>
  <c r="S672" i="27"/>
  <c r="L670" i="27"/>
  <c r="M669" i="27"/>
  <c r="N668" i="27"/>
  <c r="O667" i="27"/>
  <c r="Q666" i="27"/>
  <c r="R665" i="27"/>
  <c r="S664" i="27"/>
  <c r="L662" i="27"/>
  <c r="M661" i="27"/>
  <c r="N660" i="27"/>
  <c r="O659" i="27"/>
  <c r="Q658" i="27"/>
  <c r="R657" i="27"/>
  <c r="S656" i="27"/>
  <c r="L654" i="27"/>
  <c r="M653" i="27"/>
  <c r="N652" i="27"/>
  <c r="O651" i="27"/>
  <c r="Q650" i="27"/>
  <c r="R649" i="27"/>
  <c r="S648" i="27"/>
  <c r="L646" i="27"/>
  <c r="M645" i="27"/>
  <c r="N644" i="27"/>
  <c r="O643" i="27"/>
  <c r="Q642" i="27"/>
  <c r="R641" i="27"/>
  <c r="S640" i="27"/>
  <c r="L638" i="27"/>
  <c r="M637" i="27"/>
  <c r="N636" i="27"/>
  <c r="O635" i="27"/>
  <c r="Q634" i="27"/>
  <c r="R633" i="27"/>
  <c r="S632" i="27"/>
  <c r="L630" i="27"/>
  <c r="M629" i="27"/>
  <c r="N628" i="27"/>
  <c r="O627" i="27"/>
  <c r="Q626" i="27"/>
  <c r="R625" i="27"/>
  <c r="S624" i="27"/>
  <c r="L622" i="27"/>
  <c r="M621" i="27"/>
  <c r="N620" i="27"/>
  <c r="O619" i="27"/>
  <c r="Q618" i="27"/>
  <c r="R617" i="27"/>
  <c r="S616" i="27"/>
  <c r="L614" i="27"/>
  <c r="M613" i="27"/>
  <c r="N612" i="27"/>
  <c r="O611" i="27"/>
  <c r="Q610" i="27"/>
  <c r="R609" i="27"/>
  <c r="S608" i="27"/>
  <c r="L606" i="27"/>
  <c r="M605" i="27"/>
  <c r="N604" i="27"/>
  <c r="O603" i="27"/>
  <c r="Q602" i="27"/>
  <c r="R601" i="27"/>
  <c r="S600" i="27"/>
  <c r="L598" i="27"/>
  <c r="M597" i="27"/>
  <c r="N596" i="27"/>
  <c r="O595" i="27"/>
  <c r="Q594" i="27"/>
  <c r="R593" i="27"/>
  <c r="S592" i="27"/>
  <c r="R585" i="27"/>
  <c r="S584" i="27"/>
  <c r="L582" i="27"/>
  <c r="M581" i="27"/>
  <c r="N580" i="27"/>
  <c r="O579" i="27"/>
  <c r="Q578" i="27"/>
  <c r="R577" i="27"/>
  <c r="S576" i="27"/>
  <c r="L574" i="27"/>
  <c r="M573" i="27"/>
  <c r="N572" i="27"/>
  <c r="O571" i="27"/>
  <c r="Q570" i="27"/>
  <c r="R569" i="27"/>
  <c r="S568" i="27"/>
  <c r="L566" i="27"/>
  <c r="M565" i="27"/>
  <c r="N564" i="27"/>
  <c r="O563" i="27"/>
  <c r="Q562" i="27"/>
  <c r="R561" i="27"/>
  <c r="S560" i="27"/>
  <c r="L558" i="27"/>
  <c r="M557" i="27"/>
  <c r="N556" i="27"/>
  <c r="O555" i="27"/>
  <c r="O1035" i="27"/>
  <c r="N1034" i="27"/>
  <c r="M1033" i="27"/>
  <c r="M1032" i="27"/>
  <c r="S1022" i="27"/>
  <c r="Q1021" i="27"/>
  <c r="O1018" i="27"/>
  <c r="S1015" i="27"/>
  <c r="O1014" i="27"/>
  <c r="M1010" i="27"/>
  <c r="S1007" i="27"/>
  <c r="R1004" i="27"/>
  <c r="M1003" i="27"/>
  <c r="L1002" i="27"/>
  <c r="O998" i="27"/>
  <c r="N995" i="27"/>
  <c r="S992" i="27"/>
  <c r="R991" i="27"/>
  <c r="Q990" i="27"/>
  <c r="L989" i="27"/>
  <c r="S987" i="27"/>
  <c r="S984" i="27"/>
  <c r="Q983" i="27"/>
  <c r="S980" i="27"/>
  <c r="N979" i="27"/>
  <c r="S976" i="27"/>
  <c r="N975" i="27"/>
  <c r="S973" i="27"/>
  <c r="M972" i="27"/>
  <c r="R968" i="27"/>
  <c r="Q967" i="27"/>
  <c r="R964" i="27"/>
  <c r="Q961" i="27"/>
  <c r="Q960" i="27"/>
  <c r="O959" i="27"/>
  <c r="L958" i="27"/>
  <c r="L955" i="27"/>
  <c r="R953" i="27"/>
  <c r="Q952" i="27"/>
  <c r="R949" i="27"/>
  <c r="N948" i="27"/>
  <c r="L947" i="27"/>
  <c r="R945" i="27"/>
  <c r="N944" i="27"/>
  <c r="Q941" i="27"/>
  <c r="S938" i="27"/>
  <c r="R937" i="27"/>
  <c r="N936" i="27"/>
  <c r="M935" i="27"/>
  <c r="M934" i="27"/>
  <c r="N933" i="27"/>
  <c r="N932" i="27"/>
  <c r="S928" i="27"/>
  <c r="O927" i="27"/>
  <c r="O926" i="27"/>
  <c r="Q925" i="27"/>
  <c r="Q924" i="27"/>
  <c r="O923" i="27"/>
  <c r="L922" i="27"/>
  <c r="R918" i="27"/>
  <c r="S917" i="27"/>
  <c r="S916" i="27"/>
  <c r="R915" i="27"/>
  <c r="Q914" i="27"/>
  <c r="M913" i="27"/>
  <c r="L912" i="27"/>
  <c r="S906" i="27"/>
  <c r="R905" i="27"/>
  <c r="N904" i="27"/>
  <c r="M903" i="27"/>
  <c r="M902" i="27"/>
  <c r="N901" i="27"/>
  <c r="N900" i="27"/>
  <c r="S896" i="27"/>
  <c r="O895" i="27"/>
  <c r="O894" i="27"/>
  <c r="Q893" i="27"/>
  <c r="Q892" i="27"/>
  <c r="O891" i="27"/>
  <c r="L890" i="27"/>
  <c r="R886" i="27"/>
  <c r="S885" i="27"/>
  <c r="S884" i="27"/>
  <c r="R883" i="27"/>
  <c r="Q882" i="27"/>
  <c r="M881" i="27"/>
  <c r="L880" i="27"/>
  <c r="S874" i="27"/>
  <c r="R873" i="27"/>
  <c r="N872" i="27"/>
  <c r="M871" i="27"/>
  <c r="M870" i="27"/>
  <c r="N869" i="27"/>
  <c r="N868" i="27"/>
  <c r="S864" i="27"/>
  <c r="O863" i="27"/>
  <c r="O862" i="27"/>
  <c r="Q861" i="27"/>
  <c r="Q860" i="27"/>
  <c r="O859" i="27"/>
  <c r="L858" i="27"/>
  <c r="R854" i="27"/>
  <c r="S853" i="27"/>
  <c r="S852" i="27"/>
  <c r="R851" i="27"/>
  <c r="Q850" i="27"/>
  <c r="M849" i="27"/>
  <c r="L848" i="27"/>
  <c r="S842" i="27"/>
  <c r="R841" i="27"/>
  <c r="N840" i="27"/>
  <c r="M839" i="27"/>
  <c r="M838" i="27"/>
  <c r="N837" i="27"/>
  <c r="N836" i="27"/>
  <c r="S832" i="27"/>
  <c r="O831" i="27"/>
  <c r="O830" i="27"/>
  <c r="Q829" i="27"/>
  <c r="Q828" i="27"/>
  <c r="O827" i="27"/>
  <c r="L826" i="27"/>
  <c r="R822" i="27"/>
  <c r="S821" i="27"/>
  <c r="S820" i="27"/>
  <c r="R819" i="27"/>
  <c r="R818" i="27"/>
  <c r="R817" i="27"/>
  <c r="Q816" i="27"/>
  <c r="Q815" i="27"/>
  <c r="R814" i="27"/>
  <c r="S813" i="27"/>
  <c r="S812" i="27"/>
  <c r="S811" i="27"/>
  <c r="S810" i="27"/>
  <c r="S809" i="27"/>
  <c r="S808" i="27"/>
  <c r="R807" i="27"/>
  <c r="S806" i="27"/>
  <c r="L790" i="27"/>
  <c r="M789" i="27"/>
  <c r="L788" i="27"/>
  <c r="L787" i="27"/>
  <c r="L786" i="27"/>
  <c r="L785" i="27"/>
  <c r="L784" i="27"/>
  <c r="L783" i="27"/>
  <c r="M782" i="27"/>
  <c r="N781" i="27"/>
  <c r="N780" i="27"/>
  <c r="M779" i="27"/>
  <c r="N778" i="27"/>
  <c r="O777" i="27"/>
  <c r="Q776" i="27"/>
  <c r="R775" i="27"/>
  <c r="S774" i="27"/>
  <c r="L772" i="27"/>
  <c r="M771" i="27"/>
  <c r="N770" i="27"/>
  <c r="O769" i="27"/>
  <c r="Q768" i="27"/>
  <c r="R767" i="27"/>
  <c r="S766" i="27"/>
  <c r="L764" i="27"/>
  <c r="M763" i="27"/>
  <c r="N762" i="27"/>
  <c r="O761" i="27"/>
  <c r="Q760" i="27"/>
  <c r="R759" i="27"/>
  <c r="S758" i="27"/>
  <c r="L756" i="27"/>
  <c r="M755" i="27"/>
  <c r="N754" i="27"/>
  <c r="O753" i="27"/>
  <c r="Q752" i="27"/>
  <c r="R751" i="27"/>
  <c r="S750" i="27"/>
  <c r="L748" i="27"/>
  <c r="M747" i="27"/>
  <c r="N746" i="27"/>
  <c r="O745" i="27"/>
  <c r="Q744" i="27"/>
  <c r="R743" i="27"/>
  <c r="S742" i="27"/>
  <c r="L740" i="27"/>
  <c r="M739" i="27"/>
  <c r="N738" i="27"/>
  <c r="O737" i="27"/>
  <c r="Q736" i="27"/>
  <c r="R735" i="27"/>
  <c r="S734" i="27"/>
  <c r="L732" i="27"/>
  <c r="M731" i="27"/>
  <c r="N730" i="27"/>
  <c r="O729" i="27"/>
  <c r="Q728" i="27"/>
  <c r="R727" i="27"/>
  <c r="S726" i="27"/>
  <c r="L724" i="27"/>
  <c r="M723" i="27"/>
  <c r="N722" i="27"/>
  <c r="O721" i="27"/>
  <c r="Q720" i="27"/>
  <c r="R719" i="27"/>
  <c r="S718" i="27"/>
  <c r="L716" i="27"/>
  <c r="M715" i="27"/>
  <c r="N714" i="27"/>
  <c r="O713" i="27"/>
  <c r="Q712" i="27"/>
  <c r="R711" i="27"/>
  <c r="S710" i="27"/>
  <c r="L708" i="27"/>
  <c r="M707" i="27"/>
  <c r="N706" i="27"/>
  <c r="O705" i="27"/>
  <c r="Q704" i="27"/>
  <c r="R703" i="27"/>
  <c r="S702" i="27"/>
  <c r="L700" i="27"/>
  <c r="M699" i="27"/>
  <c r="N698" i="27"/>
  <c r="O697" i="27"/>
  <c r="Q696" i="27"/>
  <c r="R695" i="27"/>
  <c r="S694" i="27"/>
  <c r="L692" i="27"/>
  <c r="M691" i="27"/>
  <c r="N690" i="27"/>
  <c r="O689" i="27"/>
  <c r="R688" i="27"/>
  <c r="S687" i="27"/>
  <c r="L685" i="27"/>
  <c r="M684" i="27"/>
  <c r="N683" i="27"/>
  <c r="O682" i="27"/>
  <c r="Q681" i="27"/>
  <c r="R680" i="27"/>
  <c r="S679" i="27"/>
  <c r="L677" i="27"/>
  <c r="M676" i="27"/>
  <c r="N675" i="27"/>
  <c r="O674" i="27"/>
  <c r="Q673" i="27"/>
  <c r="R672" i="27"/>
  <c r="S671" i="27"/>
  <c r="L669" i="27"/>
  <c r="M668" i="27"/>
  <c r="N667" i="27"/>
  <c r="O666" i="27"/>
  <c r="Q665" i="27"/>
  <c r="R664" i="27"/>
  <c r="S663" i="27"/>
  <c r="L661" i="27"/>
  <c r="M660" i="27"/>
  <c r="N659" i="27"/>
  <c r="O658" i="27"/>
  <c r="Q657" i="27"/>
  <c r="R656" i="27"/>
  <c r="S655" i="27"/>
  <c r="L653" i="27"/>
  <c r="M652" i="27"/>
  <c r="N651" i="27"/>
  <c r="O650" i="27"/>
  <c r="Q649" i="27"/>
  <c r="R648" i="27"/>
  <c r="S647" i="27"/>
  <c r="L645" i="27"/>
  <c r="M644" i="27"/>
  <c r="N643" i="27"/>
  <c r="O642" i="27"/>
  <c r="Q641" i="27"/>
  <c r="R640" i="27"/>
  <c r="S639" i="27"/>
  <c r="L637" i="27"/>
  <c r="M636" i="27"/>
  <c r="N635" i="27"/>
  <c r="O634" i="27"/>
  <c r="Q633" i="27"/>
  <c r="R632" i="27"/>
  <c r="S631" i="27"/>
  <c r="L629" i="27"/>
  <c r="M628" i="27"/>
  <c r="N627" i="27"/>
  <c r="O626" i="27"/>
  <c r="Q625" i="27"/>
  <c r="R624" i="27"/>
  <c r="S623" i="27"/>
  <c r="L621" i="27"/>
  <c r="M620" i="27"/>
  <c r="N619" i="27"/>
  <c r="O618" i="27"/>
  <c r="Q617" i="27"/>
  <c r="R616" i="27"/>
  <c r="S615" i="27"/>
  <c r="L613" i="27"/>
  <c r="M612" i="27"/>
  <c r="N611" i="27"/>
  <c r="O610" i="27"/>
  <c r="Q609" i="27"/>
  <c r="R608" i="27"/>
  <c r="S607" i="27"/>
  <c r="L605" i="27"/>
  <c r="M604" i="27"/>
  <c r="N603" i="27"/>
  <c r="O602" i="27"/>
  <c r="Q601" i="27"/>
  <c r="R600" i="27"/>
  <c r="S599" i="27"/>
  <c r="L597" i="27"/>
  <c r="M596" i="27"/>
  <c r="N595" i="27"/>
  <c r="O594" i="27"/>
  <c r="Q593" i="27"/>
  <c r="R592" i="27"/>
  <c r="Q585" i="27"/>
  <c r="R584" i="27"/>
  <c r="S583" i="27"/>
  <c r="L581" i="27"/>
  <c r="M580" i="27"/>
  <c r="N579" i="27"/>
  <c r="O578" i="27"/>
  <c r="Q577" i="27"/>
  <c r="R576" i="27"/>
  <c r="S575" i="27"/>
  <c r="L573" i="27"/>
  <c r="M572" i="27"/>
  <c r="N571" i="27"/>
  <c r="O570" i="27"/>
  <c r="Q569" i="27"/>
  <c r="R568" i="27"/>
  <c r="S567" i="27"/>
  <c r="L565" i="27"/>
  <c r="N1035" i="27"/>
  <c r="Q1032" i="27"/>
  <c r="Q1025" i="27"/>
  <c r="O1024" i="27"/>
  <c r="N1023" i="27"/>
  <c r="Q1016" i="27"/>
  <c r="S1014" i="27"/>
  <c r="O1008" i="27"/>
  <c r="L1003" i="27"/>
  <c r="Q1001" i="27"/>
  <c r="O1000" i="27"/>
  <c r="N999" i="27"/>
  <c r="L997" i="27"/>
  <c r="S995" i="27"/>
  <c r="R992" i="27"/>
  <c r="N991" i="27"/>
  <c r="R989" i="27"/>
  <c r="Q984" i="27"/>
  <c r="R982" i="27"/>
  <c r="M981" i="27"/>
  <c r="O976" i="27"/>
  <c r="S974" i="27"/>
  <c r="M971" i="27"/>
  <c r="N967" i="27"/>
  <c r="M965" i="27"/>
  <c r="O963" i="27"/>
  <c r="O960" i="27"/>
  <c r="M957" i="27"/>
  <c r="R950" i="27"/>
  <c r="N947" i="27"/>
  <c r="N945" i="27"/>
  <c r="L942" i="27"/>
  <c r="O940" i="27"/>
  <c r="L939" i="27"/>
  <c r="L936" i="27"/>
  <c r="R934" i="27"/>
  <c r="Q933" i="27"/>
  <c r="R930" i="27"/>
  <c r="N929" i="27"/>
  <c r="L928" i="27"/>
  <c r="R926" i="27"/>
  <c r="N925" i="27"/>
  <c r="Q922" i="27"/>
  <c r="Q919" i="27"/>
  <c r="O918" i="27"/>
  <c r="O917" i="27"/>
  <c r="N916" i="27"/>
  <c r="S914" i="27"/>
  <c r="O911" i="27"/>
  <c r="N910" i="27"/>
  <c r="N909" i="27"/>
  <c r="M905" i="27"/>
  <c r="O902" i="27"/>
  <c r="R899" i="27"/>
  <c r="M898" i="27"/>
  <c r="L897" i="27"/>
  <c r="M894" i="27"/>
  <c r="R891" i="27"/>
  <c r="O888" i="27"/>
  <c r="N887" i="27"/>
  <c r="M886" i="27"/>
  <c r="M885" i="27"/>
  <c r="L882" i="27"/>
  <c r="S880" i="27"/>
  <c r="M879" i="27"/>
  <c r="S875" i="27"/>
  <c r="Q874" i="27"/>
  <c r="O871" i="27"/>
  <c r="S868" i="27"/>
  <c r="O867" i="27"/>
  <c r="M863" i="27"/>
  <c r="S860" i="27"/>
  <c r="R857" i="27"/>
  <c r="M856" i="27"/>
  <c r="L855" i="27"/>
  <c r="O851" i="27"/>
  <c r="N848" i="27"/>
  <c r="S845" i="27"/>
  <c r="R844" i="27"/>
  <c r="Q843" i="27"/>
  <c r="L842" i="27"/>
  <c r="S840" i="27"/>
  <c r="S837" i="27"/>
  <c r="Q836" i="27"/>
  <c r="S833" i="27"/>
  <c r="N832" i="27"/>
  <c r="S829" i="27"/>
  <c r="N828" i="27"/>
  <c r="S826" i="27"/>
  <c r="M825" i="27"/>
  <c r="R821" i="27"/>
  <c r="Q820" i="27"/>
  <c r="L819" i="27"/>
  <c r="N816" i="27"/>
  <c r="L815" i="27"/>
  <c r="R811" i="27"/>
  <c r="Q810" i="27"/>
  <c r="N809" i="27"/>
  <c r="M808" i="27"/>
  <c r="L807" i="27"/>
  <c r="L806" i="27"/>
  <c r="M805" i="27"/>
  <c r="L804" i="27"/>
  <c r="L803" i="27"/>
  <c r="L802" i="27"/>
  <c r="L801" i="27"/>
  <c r="L800" i="27"/>
  <c r="L799" i="27"/>
  <c r="M798" i="27"/>
  <c r="S794" i="27"/>
  <c r="R793" i="27"/>
  <c r="O792" i="27"/>
  <c r="N791" i="27"/>
  <c r="N790" i="27"/>
  <c r="R787" i="27"/>
  <c r="N786" i="27"/>
  <c r="Q783" i="27"/>
  <c r="O782" i="27"/>
  <c r="S779" i="27"/>
  <c r="Q778" i="27"/>
  <c r="M777" i="27"/>
  <c r="L776" i="27"/>
  <c r="S770" i="27"/>
  <c r="R769" i="27"/>
  <c r="N768" i="27"/>
  <c r="M767" i="27"/>
  <c r="M766" i="27"/>
  <c r="N765" i="27"/>
  <c r="N764" i="27"/>
  <c r="S760" i="27"/>
  <c r="O759" i="27"/>
  <c r="O758" i="27"/>
  <c r="Q757" i="27"/>
  <c r="Q756" i="27"/>
  <c r="O755" i="27"/>
  <c r="L754" i="27"/>
  <c r="R750" i="27"/>
  <c r="S749" i="27"/>
  <c r="S748" i="27"/>
  <c r="R747" i="27"/>
  <c r="Q746" i="27"/>
  <c r="M745" i="27"/>
  <c r="L744" i="27"/>
  <c r="S738" i="27"/>
  <c r="R737" i="27"/>
  <c r="N736" i="27"/>
  <c r="M735" i="27"/>
  <c r="M734" i="27"/>
  <c r="N733" i="27"/>
  <c r="N732" i="27"/>
  <c r="S728" i="27"/>
  <c r="O727" i="27"/>
  <c r="O726" i="27"/>
  <c r="Q725" i="27"/>
  <c r="Q724" i="27"/>
  <c r="O723" i="27"/>
  <c r="L722" i="27"/>
  <c r="R718" i="27"/>
  <c r="S717" i="27"/>
  <c r="S716" i="27"/>
  <c r="R715" i="27"/>
  <c r="Q714" i="27"/>
  <c r="M713" i="27"/>
  <c r="L712" i="27"/>
  <c r="S706" i="27"/>
  <c r="R705" i="27"/>
  <c r="N704" i="27"/>
  <c r="M703" i="27"/>
  <c r="M702" i="27"/>
  <c r="N701" i="27"/>
  <c r="N700" i="27"/>
  <c r="S696" i="27"/>
  <c r="O695" i="27"/>
  <c r="O694" i="27"/>
  <c r="Q693" i="27"/>
  <c r="Q692" i="27"/>
  <c r="O691" i="27"/>
  <c r="L690" i="27"/>
  <c r="S683" i="27"/>
  <c r="R682" i="27"/>
  <c r="N681" i="27"/>
  <c r="M680" i="27"/>
  <c r="M679" i="27"/>
  <c r="N678" i="27"/>
  <c r="N677" i="27"/>
  <c r="S673" i="27"/>
  <c r="O672" i="27"/>
  <c r="O671" i="27"/>
  <c r="Q670" i="27"/>
  <c r="Q669" i="27"/>
  <c r="O668" i="27"/>
  <c r="L667" i="27"/>
  <c r="R663" i="27"/>
  <c r="S662" i="27"/>
  <c r="S661" i="27"/>
  <c r="R660" i="27"/>
  <c r="Q659" i="27"/>
  <c r="M658" i="27"/>
  <c r="L657" i="27"/>
  <c r="S651" i="27"/>
  <c r="R650" i="27"/>
  <c r="N649" i="27"/>
  <c r="M648" i="27"/>
  <c r="M647" i="27"/>
  <c r="N646" i="27"/>
  <c r="N645" i="27"/>
  <c r="S641" i="27"/>
  <c r="O640" i="27"/>
  <c r="O639" i="27"/>
  <c r="Q638" i="27"/>
  <c r="Q637" i="27"/>
  <c r="O636" i="27"/>
  <c r="L635" i="27"/>
  <c r="R631" i="27"/>
  <c r="S630" i="27"/>
  <c r="S629" i="27"/>
  <c r="R628" i="27"/>
  <c r="Q627" i="27"/>
  <c r="M626" i="27"/>
  <c r="L625" i="27"/>
  <c r="S619" i="27"/>
  <c r="R618" i="27"/>
  <c r="N617" i="27"/>
  <c r="M616" i="27"/>
  <c r="M615" i="27"/>
  <c r="N614" i="27"/>
  <c r="N613" i="27"/>
  <c r="S609" i="27"/>
  <c r="O608" i="27"/>
  <c r="O607" i="27"/>
  <c r="Q606" i="27"/>
  <c r="Q605" i="27"/>
  <c r="O604" i="27"/>
  <c r="L603" i="27"/>
  <c r="R599" i="27"/>
  <c r="S598" i="27"/>
  <c r="S597" i="27"/>
  <c r="R596" i="27"/>
  <c r="Q595" i="27"/>
  <c r="M594" i="27"/>
  <c r="L593" i="27"/>
  <c r="N585" i="27"/>
  <c r="M584" i="27"/>
  <c r="M583" i="27"/>
  <c r="N582" i="27"/>
  <c r="N581" i="27"/>
  <c r="S577" i="27"/>
  <c r="O576" i="27"/>
  <c r="O575" i="27"/>
  <c r="Q574" i="27"/>
  <c r="Q573" i="27"/>
  <c r="O572" i="27"/>
  <c r="L571" i="27"/>
  <c r="R567" i="27"/>
  <c r="S566" i="27"/>
  <c r="S565" i="27"/>
  <c r="R564" i="27"/>
  <c r="R563" i="27"/>
  <c r="R562" i="27"/>
  <c r="Q561" i="27"/>
  <c r="Q560" i="27"/>
  <c r="R559" i="27"/>
  <c r="S558" i="27"/>
  <c r="S557" i="27"/>
  <c r="S556" i="27"/>
  <c r="S555" i="27"/>
  <c r="S554" i="27"/>
  <c r="L552" i="27"/>
  <c r="M551" i="27"/>
  <c r="N550" i="27"/>
  <c r="O549" i="27"/>
  <c r="Q548" i="27"/>
  <c r="R547" i="27"/>
  <c r="S546" i="27"/>
  <c r="L544" i="27"/>
  <c r="M543" i="27"/>
  <c r="N542" i="27"/>
  <c r="O541" i="27"/>
  <c r="Q540" i="27"/>
  <c r="R539" i="27"/>
  <c r="S538" i="27"/>
  <c r="L536" i="27"/>
  <c r="M535" i="27"/>
  <c r="N534" i="27"/>
  <c r="O533" i="27"/>
  <c r="Q532" i="27"/>
  <c r="R531" i="27"/>
  <c r="S530" i="27"/>
  <c r="L528" i="27"/>
  <c r="M527" i="27"/>
  <c r="N526" i="27"/>
  <c r="O525" i="27"/>
  <c r="Q524" i="27"/>
  <c r="R523" i="27"/>
  <c r="S522" i="27"/>
  <c r="L520" i="27"/>
  <c r="M519" i="27"/>
  <c r="N518" i="27"/>
  <c r="O517" i="27"/>
  <c r="Q516" i="27"/>
  <c r="R515" i="27"/>
  <c r="S514" i="27"/>
  <c r="L512" i="27"/>
  <c r="M511" i="27"/>
  <c r="N510" i="27"/>
  <c r="O509" i="27"/>
  <c r="Q508" i="27"/>
  <c r="R507" i="27"/>
  <c r="S506" i="27"/>
  <c r="L504" i="27"/>
  <c r="M503" i="27"/>
  <c r="N502" i="27"/>
  <c r="Q501" i="27"/>
  <c r="R500" i="27"/>
  <c r="S499" i="27"/>
  <c r="L497" i="27"/>
  <c r="M496" i="27"/>
  <c r="O495" i="27"/>
  <c r="Q494" i="27"/>
  <c r="R493" i="27"/>
  <c r="S492" i="27"/>
  <c r="L490" i="27"/>
  <c r="M489" i="27"/>
  <c r="N488" i="27"/>
  <c r="O487" i="27"/>
  <c r="Q486" i="27"/>
  <c r="R485" i="27"/>
  <c r="S484" i="27"/>
  <c r="L482" i="27"/>
  <c r="M481" i="27"/>
  <c r="N480" i="27"/>
  <c r="O479" i="27"/>
  <c r="Q478" i="27"/>
  <c r="R477" i="27"/>
  <c r="S476" i="27"/>
  <c r="L474" i="27"/>
  <c r="M473" i="27"/>
  <c r="N472" i="27"/>
  <c r="O471" i="27"/>
  <c r="Q470" i="27"/>
  <c r="R469" i="27"/>
  <c r="S468" i="27"/>
  <c r="L466" i="27"/>
  <c r="M465" i="27"/>
  <c r="N464" i="27"/>
  <c r="O463" i="27"/>
  <c r="Q462" i="27"/>
  <c r="R461" i="27"/>
  <c r="S460" i="27"/>
  <c r="L458" i="27"/>
  <c r="M457" i="27"/>
  <c r="N456" i="27"/>
  <c r="O455" i="27"/>
  <c r="Q454" i="27"/>
  <c r="R453" i="27"/>
  <c r="S452" i="27"/>
  <c r="L450" i="27"/>
  <c r="M449" i="27"/>
  <c r="N448" i="27"/>
  <c r="O447" i="27"/>
  <c r="Q446" i="27"/>
  <c r="R445" i="27"/>
  <c r="S444" i="27"/>
  <c r="L442" i="27"/>
  <c r="M441" i="27"/>
  <c r="N440" i="27"/>
  <c r="O439" i="27"/>
  <c r="Q438" i="27"/>
  <c r="R437" i="27"/>
  <c r="S436" i="27"/>
  <c r="L434" i="27"/>
  <c r="M433" i="27"/>
  <c r="N432" i="27"/>
  <c r="O431" i="27"/>
  <c r="Q430" i="27"/>
  <c r="R429" i="27"/>
  <c r="S428" i="27"/>
  <c r="L426" i="27"/>
  <c r="M425" i="27"/>
  <c r="N424" i="27"/>
  <c r="O423" i="27"/>
  <c r="Q422" i="27"/>
  <c r="R421" i="27"/>
  <c r="S420" i="27"/>
  <c r="L418" i="27"/>
  <c r="M417" i="27"/>
  <c r="N416" i="27"/>
  <c r="O415" i="27"/>
  <c r="Q414" i="27"/>
  <c r="R413" i="27"/>
  <c r="S412" i="27"/>
  <c r="L410" i="27"/>
  <c r="M409" i="27"/>
  <c r="N408" i="27"/>
  <c r="O407" i="27"/>
  <c r="Q406" i="27"/>
  <c r="R405" i="27"/>
  <c r="S404" i="27"/>
  <c r="L402" i="27"/>
  <c r="M401" i="27"/>
  <c r="N400" i="27"/>
  <c r="O399" i="27"/>
  <c r="Q398" i="27"/>
  <c r="R397" i="27"/>
  <c r="S396" i="27"/>
  <c r="L394" i="27"/>
  <c r="M393" i="27"/>
  <c r="N392" i="27"/>
  <c r="O391" i="27"/>
  <c r="Q390" i="27"/>
  <c r="R389" i="27"/>
  <c r="S388" i="27"/>
  <c r="L386" i="27"/>
  <c r="M385" i="27"/>
  <c r="N384" i="27"/>
  <c r="O383" i="27"/>
  <c r="Q382" i="27"/>
  <c r="R381" i="27"/>
  <c r="S380" i="27"/>
  <c r="L378" i="27"/>
  <c r="M377" i="27"/>
  <c r="N376" i="27"/>
  <c r="O375" i="27"/>
  <c r="Q374" i="27"/>
  <c r="S373" i="27"/>
  <c r="L371" i="27"/>
  <c r="M370" i="27"/>
  <c r="N369" i="27"/>
  <c r="O368" i="27"/>
  <c r="Q367" i="27"/>
  <c r="R366" i="27"/>
  <c r="L364" i="27"/>
  <c r="M363" i="27"/>
  <c r="N362" i="27"/>
  <c r="O361" i="27"/>
  <c r="Q360" i="27"/>
  <c r="R359" i="27"/>
  <c r="S358" i="27"/>
  <c r="L356" i="27"/>
  <c r="M355" i="27"/>
  <c r="N354" i="27"/>
  <c r="O353" i="27"/>
  <c r="Q352" i="27"/>
  <c r="R351" i="27"/>
  <c r="S350" i="27"/>
  <c r="L348" i="27"/>
  <c r="M347" i="27"/>
  <c r="N346" i="27"/>
  <c r="O345" i="27"/>
  <c r="Q344" i="27"/>
  <c r="R343" i="27"/>
  <c r="S342" i="27"/>
  <c r="L340" i="27"/>
  <c r="M339" i="27"/>
  <c r="N338" i="27"/>
  <c r="O337" i="27"/>
  <c r="Q336" i="27"/>
  <c r="S335" i="27"/>
  <c r="L333" i="27"/>
  <c r="M332" i="27"/>
  <c r="N331" i="27"/>
  <c r="O330" i="27"/>
  <c r="Q329" i="27"/>
  <c r="R328" i="27"/>
  <c r="S327" i="27"/>
  <c r="L325" i="27"/>
  <c r="M324" i="27"/>
  <c r="N323" i="27"/>
  <c r="O322" i="27"/>
  <c r="Q321" i="27"/>
  <c r="R320" i="27"/>
  <c r="S319" i="27"/>
  <c r="L317" i="27"/>
  <c r="M316" i="27"/>
  <c r="N315" i="27"/>
  <c r="O314" i="27"/>
  <c r="Q313" i="27"/>
  <c r="R312" i="27"/>
  <c r="S311" i="27"/>
  <c r="L309" i="27"/>
  <c r="M308" i="27"/>
  <c r="N307" i="27"/>
  <c r="O306" i="27"/>
  <c r="Q305" i="27"/>
  <c r="R304" i="27"/>
  <c r="S303" i="27"/>
  <c r="L301" i="27"/>
  <c r="M300" i="27"/>
  <c r="N299" i="27"/>
  <c r="O298" i="27"/>
  <c r="Q297" i="27"/>
  <c r="R296" i="27"/>
  <c r="S295" i="27"/>
  <c r="L293" i="27"/>
  <c r="M292" i="27"/>
  <c r="N291" i="27"/>
  <c r="O290" i="27"/>
  <c r="Q289" i="27"/>
  <c r="R288" i="27"/>
  <c r="S287" i="27"/>
  <c r="L285" i="27"/>
  <c r="M284" i="27"/>
  <c r="N283" i="27"/>
  <c r="O282" i="27"/>
  <c r="Q281" i="27"/>
  <c r="R280" i="27"/>
  <c r="S279" i="27"/>
  <c r="L277" i="27"/>
  <c r="M276" i="27"/>
  <c r="N275" i="27"/>
  <c r="O274" i="27"/>
  <c r="Q273" i="27"/>
  <c r="R272" i="27"/>
  <c r="S271" i="27"/>
  <c r="L269" i="27"/>
  <c r="M268" i="27"/>
  <c r="N267" i="27"/>
  <c r="O266" i="27"/>
  <c r="Q265" i="27"/>
  <c r="R264" i="27"/>
  <c r="S263" i="27"/>
  <c r="L261" i="27"/>
  <c r="M260" i="27"/>
  <c r="N259" i="27"/>
  <c r="O258" i="27"/>
  <c r="Q257" i="27"/>
  <c r="R256" i="27"/>
  <c r="S255" i="27"/>
  <c r="L253" i="27"/>
  <c r="M252" i="27"/>
  <c r="N251" i="27"/>
  <c r="O250" i="27"/>
  <c r="Q249" i="27"/>
  <c r="R248" i="27"/>
  <c r="S247" i="27"/>
  <c r="L245" i="27"/>
  <c r="M244" i="27"/>
  <c r="N243" i="27"/>
  <c r="O242" i="27"/>
  <c r="Q241" i="27"/>
  <c r="R240" i="27"/>
  <c r="S239" i="27"/>
  <c r="L237" i="27"/>
  <c r="M236" i="27"/>
  <c r="N235" i="27"/>
  <c r="O234" i="27"/>
  <c r="Q233" i="27"/>
  <c r="R232" i="27"/>
  <c r="S231" i="27"/>
  <c r="L229" i="27"/>
  <c r="M228" i="27"/>
  <c r="N227" i="27"/>
  <c r="O226" i="27"/>
  <c r="Q225" i="27"/>
  <c r="R224" i="27"/>
  <c r="S223" i="27"/>
  <c r="L221" i="27"/>
  <c r="M220" i="27"/>
  <c r="N219" i="27"/>
  <c r="O218" i="27"/>
  <c r="Q217" i="27"/>
  <c r="R216" i="27"/>
  <c r="S215" i="27"/>
  <c r="L213" i="27"/>
  <c r="M212" i="27"/>
  <c r="N211" i="27"/>
  <c r="O210" i="27"/>
  <c r="Q209" i="27"/>
  <c r="R208" i="27"/>
  <c r="S207" i="27"/>
  <c r="L205" i="27"/>
  <c r="M204" i="27"/>
  <c r="N203" i="27"/>
  <c r="O202" i="27"/>
  <c r="Q201" i="27"/>
  <c r="R200" i="27"/>
  <c r="S199" i="27"/>
  <c r="L197" i="27"/>
  <c r="M196" i="27"/>
  <c r="N195" i="27"/>
  <c r="O194" i="27"/>
  <c r="Q193" i="27"/>
  <c r="R192" i="27"/>
  <c r="L190" i="27"/>
  <c r="M189" i="27"/>
  <c r="N188" i="27"/>
  <c r="Q187" i="27"/>
  <c r="R186" i="27"/>
  <c r="S185" i="27"/>
  <c r="L183" i="27"/>
  <c r="M182" i="27"/>
  <c r="N181" i="27"/>
  <c r="O180" i="27"/>
  <c r="Q179" i="27"/>
  <c r="R178" i="27"/>
  <c r="S177" i="27"/>
  <c r="L175" i="27"/>
  <c r="M174" i="27"/>
  <c r="N173" i="27"/>
  <c r="O172" i="27"/>
  <c r="Q171" i="27"/>
  <c r="R170" i="27"/>
  <c r="S169" i="27"/>
  <c r="L167" i="27"/>
  <c r="M166" i="27"/>
  <c r="N165" i="27"/>
  <c r="O164" i="27"/>
  <c r="Q163" i="27"/>
  <c r="R162" i="27"/>
  <c r="S161" i="27"/>
  <c r="L159" i="27"/>
  <c r="M158" i="27"/>
  <c r="N157" i="27"/>
  <c r="O156" i="27"/>
  <c r="Q155" i="27"/>
  <c r="R154" i="27"/>
  <c r="S153" i="27"/>
  <c r="L151" i="27"/>
  <c r="M150" i="27"/>
  <c r="N149" i="27"/>
  <c r="O148" i="27"/>
  <c r="Q147" i="27"/>
  <c r="R146" i="27"/>
  <c r="S145" i="27"/>
  <c r="L143" i="27"/>
  <c r="M142" i="27"/>
  <c r="N141" i="27"/>
  <c r="O140" i="27"/>
  <c r="Q139" i="27"/>
  <c r="R137" i="27"/>
  <c r="S136" i="27"/>
  <c r="L134" i="27"/>
  <c r="M133" i="27"/>
  <c r="N132" i="27"/>
  <c r="O131" i="27"/>
  <c r="Q130" i="27"/>
  <c r="R129" i="27"/>
  <c r="S128" i="27"/>
  <c r="L126" i="27"/>
  <c r="M125" i="27"/>
  <c r="N124" i="27"/>
  <c r="O123" i="27"/>
  <c r="Q122" i="27"/>
  <c r="R121" i="27"/>
  <c r="S120" i="27"/>
  <c r="L118" i="27"/>
  <c r="M117" i="27"/>
  <c r="N116" i="27"/>
  <c r="O115" i="27"/>
  <c r="Q114" i="27"/>
  <c r="R113" i="27"/>
  <c r="S112" i="27"/>
  <c r="L110" i="27"/>
  <c r="M109" i="27"/>
  <c r="N108" i="27"/>
  <c r="O107" i="27"/>
  <c r="Q106" i="27"/>
  <c r="R105" i="27"/>
  <c r="S104" i="27"/>
  <c r="L102" i="27"/>
  <c r="M101" i="27"/>
  <c r="N100" i="27"/>
  <c r="O99" i="27"/>
  <c r="Q98" i="27"/>
  <c r="R97" i="27"/>
  <c r="S96" i="27"/>
  <c r="L94" i="27"/>
  <c r="M93" i="27"/>
  <c r="N92" i="27"/>
  <c r="O91" i="27"/>
  <c r="Q90" i="27"/>
  <c r="R89" i="27"/>
  <c r="S88" i="27"/>
  <c r="L86" i="27"/>
  <c r="M85" i="27"/>
  <c r="N84" i="27"/>
  <c r="O83" i="27"/>
  <c r="Q82" i="27"/>
  <c r="R81" i="27"/>
  <c r="S80" i="27"/>
  <c r="L78" i="27"/>
  <c r="M77" i="27"/>
  <c r="N76" i="27"/>
  <c r="O75" i="27"/>
  <c r="Q74" i="27"/>
  <c r="R73" i="27"/>
  <c r="S72" i="27"/>
  <c r="L70" i="27"/>
  <c r="M69" i="27"/>
  <c r="N68" i="27"/>
  <c r="O67" i="27"/>
  <c r="Q66" i="27"/>
  <c r="R65" i="27"/>
  <c r="S64" i="27"/>
  <c r="L62" i="27"/>
  <c r="M61" i="27"/>
  <c r="N60" i="27"/>
  <c r="O59" i="27"/>
  <c r="Q58" i="27"/>
  <c r="R57" i="27"/>
  <c r="S56" i="27"/>
  <c r="L54" i="27"/>
  <c r="M53" i="27"/>
  <c r="N52" i="27"/>
  <c r="O51" i="27"/>
  <c r="Q50" i="27"/>
  <c r="R49" i="27"/>
  <c r="S48" i="27"/>
  <c r="L46" i="27"/>
  <c r="M45" i="27"/>
  <c r="N44" i="27"/>
  <c r="O43" i="27"/>
  <c r="Q42" i="27"/>
  <c r="R41" i="27"/>
  <c r="S40" i="27"/>
  <c r="L38" i="27"/>
  <c r="M37" i="27"/>
  <c r="N36" i="27"/>
  <c r="O35" i="27"/>
  <c r="Q34" i="27"/>
  <c r="R33" i="27"/>
  <c r="S32" i="27"/>
  <c r="L30" i="27"/>
  <c r="M29" i="27"/>
  <c r="N28" i="27"/>
  <c r="O27" i="27"/>
  <c r="Q26" i="27"/>
  <c r="R25" i="27"/>
  <c r="S24" i="27"/>
  <c r="L22" i="27"/>
  <c r="M21" i="27"/>
  <c r="N20" i="27"/>
  <c r="O19" i="27"/>
  <c r="Q18" i="27"/>
  <c r="R17" i="27"/>
  <c r="S16" i="27"/>
  <c r="L14" i="27"/>
  <c r="M13" i="27"/>
  <c r="N12" i="27"/>
  <c r="O11" i="27"/>
  <c r="Q10" i="27"/>
  <c r="R9" i="27"/>
  <c r="S8" i="27"/>
  <c r="L6" i="27"/>
  <c r="M5" i="27"/>
  <c r="N4" i="27"/>
  <c r="O3" i="27"/>
  <c r="Q256" i="27"/>
  <c r="S254" i="27"/>
  <c r="M251" i="27"/>
  <c r="O249" i="27"/>
  <c r="R247" i="27"/>
  <c r="L244" i="27"/>
  <c r="N242" i="27"/>
  <c r="Q240" i="27"/>
  <c r="R239" i="27"/>
  <c r="L236" i="27"/>
  <c r="N234" i="27"/>
  <c r="Q232" i="27"/>
  <c r="S230" i="27"/>
  <c r="M227" i="27"/>
  <c r="N226" i="27"/>
  <c r="O225" i="27"/>
  <c r="R223" i="27"/>
  <c r="L220" i="27"/>
  <c r="N218" i="27"/>
  <c r="O217" i="27"/>
  <c r="R215" i="27"/>
  <c r="L212" i="27"/>
  <c r="N210" i="27"/>
  <c r="O209" i="27"/>
  <c r="R207" i="27"/>
  <c r="S206" i="27"/>
  <c r="N202" i="27"/>
  <c r="Q200" i="27"/>
  <c r="R199" i="27"/>
  <c r="M195" i="27"/>
  <c r="N194" i="27"/>
  <c r="O193" i="27"/>
  <c r="L189" i="27"/>
  <c r="O187" i="27"/>
  <c r="Q186" i="27"/>
  <c r="R185" i="27"/>
  <c r="L182" i="27"/>
  <c r="M181" i="27"/>
  <c r="N180" i="27"/>
  <c r="Q178" i="27"/>
  <c r="S176" i="27"/>
  <c r="M173" i="27"/>
  <c r="O171" i="27"/>
  <c r="Q170" i="27"/>
  <c r="L166" i="27"/>
  <c r="M165" i="27"/>
  <c r="O163" i="27"/>
  <c r="Q162" i="27"/>
  <c r="S160" i="27"/>
  <c r="N156" i="27"/>
  <c r="O155" i="27"/>
  <c r="S152" i="27"/>
  <c r="M149" i="27"/>
  <c r="O147" i="27"/>
  <c r="R145" i="27"/>
  <c r="S144" i="27"/>
  <c r="M141" i="27"/>
  <c r="O139" i="27"/>
  <c r="R136" i="27"/>
  <c r="L133" i="27"/>
  <c r="N131" i="27"/>
  <c r="O130" i="27"/>
  <c r="R128" i="27"/>
  <c r="L125" i="27"/>
  <c r="N123" i="27"/>
  <c r="Q121" i="27"/>
  <c r="S119" i="27"/>
  <c r="M116" i="27"/>
  <c r="O114" i="27"/>
  <c r="Q113" i="27"/>
  <c r="S111" i="27"/>
  <c r="L109" i="27"/>
  <c r="O106" i="27"/>
  <c r="R104" i="27"/>
  <c r="L101" i="27"/>
  <c r="N99" i="27"/>
  <c r="Q97" i="27"/>
  <c r="S95" i="27"/>
  <c r="L93" i="27"/>
  <c r="N91" i="27"/>
  <c r="Q89" i="27"/>
  <c r="R88" i="27"/>
  <c r="L85" i="27"/>
  <c r="M84" i="27"/>
  <c r="O82" i="27"/>
  <c r="R80" i="27"/>
  <c r="L77" i="27"/>
  <c r="M76" i="27"/>
  <c r="O74" i="27"/>
  <c r="R72" i="27"/>
  <c r="S71" i="27"/>
  <c r="M68" i="27"/>
  <c r="Q65" i="27"/>
  <c r="S63" i="27"/>
  <c r="L61" i="27"/>
  <c r="N59" i="27"/>
  <c r="Q57" i="27"/>
  <c r="S55" i="27"/>
  <c r="M52" i="27"/>
  <c r="O50" i="27"/>
  <c r="R48" i="27"/>
  <c r="L45" i="27"/>
  <c r="M44" i="27"/>
  <c r="Q41" i="27"/>
  <c r="S39" i="27"/>
  <c r="M36" i="27"/>
  <c r="N35" i="27"/>
  <c r="R32" i="27"/>
  <c r="S31" i="27"/>
  <c r="M28" i="27"/>
  <c r="Q25" i="27"/>
  <c r="R24" i="27"/>
  <c r="L21" i="27"/>
  <c r="N19" i="27"/>
  <c r="Q17" i="27"/>
  <c r="R16" i="27"/>
  <c r="L13" i="27"/>
  <c r="M12" i="27"/>
  <c r="Q9" i="27"/>
  <c r="R8" i="27"/>
  <c r="L5" i="27"/>
  <c r="M4" i="27"/>
  <c r="L1035" i="27"/>
  <c r="Q1033" i="27"/>
  <c r="N1025" i="27"/>
  <c r="S1012" i="27"/>
  <c r="R1009" i="27"/>
  <c r="N1004" i="27"/>
  <c r="M1000" i="27"/>
  <c r="O992" i="27"/>
  <c r="Q985" i="27"/>
  <c r="R977" i="27"/>
  <c r="M976" i="27"/>
  <c r="L974" i="27"/>
  <c r="O968" i="27"/>
  <c r="R958" i="27"/>
  <c r="O950" i="27"/>
  <c r="S948" i="27"/>
  <c r="O943" i="27"/>
  <c r="M937" i="27"/>
  <c r="O934" i="27"/>
  <c r="M926" i="27"/>
  <c r="N919" i="27"/>
  <c r="M918" i="27"/>
  <c r="L914" i="27"/>
  <c r="M911" i="27"/>
  <c r="Q906" i="27"/>
  <c r="S900" i="27"/>
  <c r="S892" i="27"/>
  <c r="R889" i="27"/>
  <c r="L887" i="27"/>
  <c r="N880" i="27"/>
  <c r="R876" i="27"/>
  <c r="Q875" i="27"/>
  <c r="S869" i="27"/>
  <c r="S865" i="27"/>
  <c r="S861" i="27"/>
  <c r="M857" i="27"/>
  <c r="R853" i="27"/>
  <c r="Q846" i="27"/>
  <c r="O844" i="27"/>
  <c r="L843" i="27"/>
  <c r="N833" i="27"/>
  <c r="L832" i="27"/>
  <c r="N829" i="27"/>
  <c r="Q826" i="27"/>
  <c r="O822" i="27"/>
  <c r="N820" i="27"/>
  <c r="L816" i="27"/>
  <c r="Q812" i="27"/>
  <c r="M810" i="27"/>
  <c r="S796" i="27"/>
  <c r="N793" i="27"/>
  <c r="O787" i="27"/>
  <c r="Q784" i="27"/>
  <c r="S780" i="27"/>
  <c r="L778" i="27"/>
  <c r="M1035" i="27"/>
  <c r="O1032" i="27"/>
  <c r="O1025" i="27"/>
  <c r="N1024" i="27"/>
  <c r="M1021" i="27"/>
  <c r="S1019" i="27"/>
  <c r="R1017" i="27"/>
  <c r="M1016" i="27"/>
  <c r="R1014" i="27"/>
  <c r="O1011" i="27"/>
  <c r="N1008" i="27"/>
  <c r="S1006" i="27"/>
  <c r="O1001" i="27"/>
  <c r="N1000" i="27"/>
  <c r="R993" i="27"/>
  <c r="Q992" i="27"/>
  <c r="Q989" i="27"/>
  <c r="M987" i="27"/>
  <c r="R985" i="27"/>
  <c r="M984" i="27"/>
  <c r="Q982" i="27"/>
  <c r="L981" i="27"/>
  <c r="N976" i="27"/>
  <c r="R974" i="27"/>
  <c r="S972" i="27"/>
  <c r="Q968" i="27"/>
  <c r="L965" i="27"/>
  <c r="N963" i="27"/>
  <c r="N960" i="27"/>
  <c r="S958" i="27"/>
  <c r="L957" i="27"/>
  <c r="S955" i="27"/>
  <c r="Q953" i="27"/>
  <c r="Q950" i="27"/>
  <c r="M945" i="27"/>
  <c r="S943" i="27"/>
  <c r="N940" i="27"/>
  <c r="N937" i="27"/>
  <c r="Q934" i="27"/>
  <c r="M933" i="27"/>
  <c r="S931" i="27"/>
  <c r="Q930" i="27"/>
  <c r="M929" i="27"/>
  <c r="N926" i="27"/>
  <c r="M925" i="27"/>
  <c r="S923" i="27"/>
  <c r="S920" i="27"/>
  <c r="O919" i="27"/>
  <c r="N918" i="27"/>
  <c r="N917" i="27"/>
  <c r="M914" i="27"/>
  <c r="N911" i="27"/>
  <c r="M910" i="27"/>
  <c r="R906" i="27"/>
  <c r="L905" i="27"/>
  <c r="Q903" i="27"/>
  <c r="L902" i="27"/>
  <c r="Q899" i="27"/>
  <c r="L898" i="27"/>
  <c r="N895" i="27"/>
  <c r="L894" i="27"/>
  <c r="L891" i="27"/>
  <c r="S889" i="27"/>
  <c r="N888" i="27"/>
  <c r="M887" i="27"/>
  <c r="L886" i="27"/>
  <c r="Q883" i="27"/>
  <c r="O880" i="27"/>
  <c r="S876" i="27"/>
  <c r="R875" i="27"/>
  <c r="M874" i="27"/>
  <c r="L871" i="27"/>
  <c r="R868" i="27"/>
  <c r="O864" i="27"/>
  <c r="L863" i="27"/>
  <c r="O860" i="27"/>
  <c r="N857" i="27"/>
  <c r="L856" i="27"/>
  <c r="R852" i="27"/>
  <c r="L851" i="27"/>
  <c r="S849" i="27"/>
  <c r="R846" i="27"/>
  <c r="R845" i="27"/>
  <c r="Q844" i="27"/>
  <c r="O843" i="27"/>
  <c r="M840" i="27"/>
  <c r="R837" i="27"/>
  <c r="S834" i="27"/>
  <c r="R833" i="27"/>
  <c r="M832" i="27"/>
  <c r="O829" i="27"/>
  <c r="R826" i="27"/>
  <c r="Q822" i="27"/>
  <c r="Q821" i="27"/>
  <c r="O820" i="27"/>
  <c r="O817" i="27"/>
  <c r="M816" i="27"/>
  <c r="R812" i="27"/>
  <c r="Q811" i="27"/>
  <c r="N810" i="27"/>
  <c r="M809" i="27"/>
  <c r="L808" i="27"/>
  <c r="S795" i="27"/>
  <c r="R794" i="27"/>
  <c r="O793" i="27"/>
  <c r="N792" i="27"/>
  <c r="M791" i="27"/>
  <c r="S788" i="27"/>
  <c r="Q787" i="27"/>
  <c r="S784" i="27"/>
  <c r="O783" i="27"/>
  <c r="L782" i="27"/>
  <c r="R779" i="27"/>
  <c r="M778" i="27"/>
  <c r="L777" i="27"/>
  <c r="S771" i="27"/>
  <c r="R770" i="27"/>
  <c r="N769" i="27"/>
  <c r="M768" i="27"/>
  <c r="L767" i="27"/>
  <c r="L766" i="27"/>
  <c r="M765" i="27"/>
  <c r="S761" i="27"/>
  <c r="O760" i="27"/>
  <c r="N759" i="27"/>
  <c r="N758" i="27"/>
  <c r="O757" i="27"/>
  <c r="O756" i="27"/>
  <c r="L755" i="27"/>
  <c r="Q751" i="27"/>
  <c r="Q750" i="27"/>
  <c r="R749" i="27"/>
  <c r="R748" i="27"/>
  <c r="Q747" i="27"/>
  <c r="M746" i="27"/>
  <c r="L745" i="27"/>
  <c r="S739" i="27"/>
  <c r="R738" i="27"/>
  <c r="N737" i="27"/>
  <c r="M736" i="27"/>
  <c r="L735" i="27"/>
  <c r="L734" i="27"/>
  <c r="M733" i="27"/>
  <c r="S729" i="27"/>
  <c r="O728" i="27"/>
  <c r="N727" i="27"/>
  <c r="N726" i="27"/>
  <c r="O725" i="27"/>
  <c r="O724" i="27"/>
  <c r="L723" i="27"/>
  <c r="Q719" i="27"/>
  <c r="Q718" i="27"/>
  <c r="R717" i="27"/>
  <c r="R716" i="27"/>
  <c r="Q715" i="27"/>
  <c r="M714" i="27"/>
  <c r="L713" i="27"/>
  <c r="S707" i="27"/>
  <c r="R706" i="27"/>
  <c r="N705" i="27"/>
  <c r="M704" i="27"/>
  <c r="L703" i="27"/>
  <c r="L702" i="27"/>
  <c r="M701" i="27"/>
  <c r="S697" i="27"/>
  <c r="O696" i="27"/>
  <c r="N695" i="27"/>
  <c r="N694" i="27"/>
  <c r="O693" i="27"/>
  <c r="O692" i="27"/>
  <c r="L691" i="27"/>
  <c r="S684" i="27"/>
  <c r="R683" i="27"/>
  <c r="N682" i="27"/>
  <c r="M681" i="27"/>
  <c r="L680" i="27"/>
  <c r="L679" i="27"/>
  <c r="M678" i="27"/>
  <c r="S674" i="27"/>
  <c r="O673" i="27"/>
  <c r="N672" i="27"/>
  <c r="N671" i="27"/>
  <c r="O670" i="27"/>
  <c r="O669" i="27"/>
  <c r="L668" i="27"/>
  <c r="Q664" i="27"/>
  <c r="Q663" i="27"/>
  <c r="R662" i="27"/>
  <c r="R661" i="27"/>
  <c r="Q660" i="27"/>
  <c r="M659" i="27"/>
  <c r="L658" i="27"/>
  <c r="S652" i="27"/>
  <c r="R651" i="27"/>
  <c r="N650" i="27"/>
  <c r="M649" i="27"/>
  <c r="L648" i="27"/>
  <c r="L647" i="27"/>
  <c r="M646" i="27"/>
  <c r="S642" i="27"/>
  <c r="O641" i="27"/>
  <c r="N640" i="27"/>
  <c r="N639" i="27"/>
  <c r="O638" i="27"/>
  <c r="O637" i="27"/>
  <c r="L636" i="27"/>
  <c r="Q632" i="27"/>
  <c r="Q631" i="27"/>
  <c r="R630" i="27"/>
  <c r="R629" i="27"/>
  <c r="Q628" i="27"/>
  <c r="M627" i="27"/>
  <c r="L626" i="27"/>
  <c r="S620" i="27"/>
  <c r="R619" i="27"/>
  <c r="N618" i="27"/>
  <c r="M617" i="27"/>
  <c r="L616" i="27"/>
  <c r="L615" i="27"/>
  <c r="M614" i="27"/>
  <c r="S610" i="27"/>
  <c r="O609" i="27"/>
  <c r="N608" i="27"/>
  <c r="N607" i="27"/>
  <c r="O606" i="27"/>
  <c r="O605" i="27"/>
  <c r="L604" i="27"/>
  <c r="Q600" i="27"/>
  <c r="Q599" i="27"/>
  <c r="R598" i="27"/>
  <c r="R597" i="27"/>
  <c r="Q596" i="27"/>
  <c r="M595" i="27"/>
  <c r="L594" i="27"/>
  <c r="M585" i="27"/>
  <c r="L584" i="27"/>
  <c r="L583" i="27"/>
  <c r="M582" i="27"/>
  <c r="S578" i="27"/>
  <c r="O577" i="27"/>
  <c r="N576" i="27"/>
  <c r="N575" i="27"/>
  <c r="O574" i="27"/>
  <c r="O573" i="27"/>
  <c r="L572" i="27"/>
  <c r="Q568" i="27"/>
  <c r="Q567" i="27"/>
  <c r="R566" i="27"/>
  <c r="R565" i="27"/>
  <c r="Q564" i="27"/>
  <c r="Q563" i="27"/>
  <c r="O562" i="27"/>
  <c r="O561" i="27"/>
  <c r="O560" i="27"/>
  <c r="Q559" i="27"/>
  <c r="R558" i="27"/>
  <c r="R557" i="27"/>
  <c r="R556" i="27"/>
  <c r="R555" i="27"/>
  <c r="R554" i="27"/>
  <c r="S553" i="27"/>
  <c r="L551" i="27"/>
  <c r="M550" i="27"/>
  <c r="N549" i="27"/>
  <c r="O548" i="27"/>
  <c r="Q547" i="27"/>
  <c r="R546" i="27"/>
  <c r="S545" i="27"/>
  <c r="L543" i="27"/>
  <c r="M542" i="27"/>
  <c r="N541" i="27"/>
  <c r="O540" i="27"/>
  <c r="Q539" i="27"/>
  <c r="R538" i="27"/>
  <c r="S537" i="27"/>
  <c r="L535" i="27"/>
  <c r="M534" i="27"/>
  <c r="N533" i="27"/>
  <c r="O532" i="27"/>
  <c r="Q531" i="27"/>
  <c r="R530" i="27"/>
  <c r="S529" i="27"/>
  <c r="L527" i="27"/>
  <c r="M526" i="27"/>
  <c r="N525" i="27"/>
  <c r="O524" i="27"/>
  <c r="Q523" i="27"/>
  <c r="R522" i="27"/>
  <c r="S521" i="27"/>
  <c r="L519" i="27"/>
  <c r="M518" i="27"/>
  <c r="N517" i="27"/>
  <c r="O516" i="27"/>
  <c r="Q515" i="27"/>
  <c r="R514" i="27"/>
  <c r="S513" i="27"/>
  <c r="L511" i="27"/>
  <c r="M510" i="27"/>
  <c r="N509" i="27"/>
  <c r="O508" i="27"/>
  <c r="Q507" i="27"/>
  <c r="R506" i="27"/>
  <c r="S505" i="27"/>
  <c r="L503" i="27"/>
  <c r="M502" i="27"/>
  <c r="O501" i="27"/>
  <c r="Q500" i="27"/>
  <c r="R499" i="27"/>
  <c r="S498" i="27"/>
  <c r="L496" i="27"/>
  <c r="N495" i="27"/>
  <c r="O494" i="27"/>
  <c r="Q493" i="27"/>
  <c r="R492" i="27"/>
  <c r="S491" i="27"/>
  <c r="L489" i="27"/>
  <c r="M488" i="27"/>
  <c r="N487" i="27"/>
  <c r="O486" i="27"/>
  <c r="Q485" i="27"/>
  <c r="R484" i="27"/>
  <c r="S483" i="27"/>
  <c r="L481" i="27"/>
  <c r="M480" i="27"/>
  <c r="N479" i="27"/>
  <c r="O478" i="27"/>
  <c r="Q477" i="27"/>
  <c r="R476" i="27"/>
  <c r="S475" i="27"/>
  <c r="L473" i="27"/>
  <c r="M472" i="27"/>
  <c r="N471" i="27"/>
  <c r="O470" i="27"/>
  <c r="Q469" i="27"/>
  <c r="R468" i="27"/>
  <c r="S467" i="27"/>
  <c r="L465" i="27"/>
  <c r="M464" i="27"/>
  <c r="N463" i="27"/>
  <c r="O462" i="27"/>
  <c r="Q461" i="27"/>
  <c r="R460" i="27"/>
  <c r="S459" i="27"/>
  <c r="L457" i="27"/>
  <c r="M456" i="27"/>
  <c r="N455" i="27"/>
  <c r="O454" i="27"/>
  <c r="Q453" i="27"/>
  <c r="R452" i="27"/>
  <c r="S451" i="27"/>
  <c r="L449" i="27"/>
  <c r="M448" i="27"/>
  <c r="N447" i="27"/>
  <c r="O446" i="27"/>
  <c r="Q445" i="27"/>
  <c r="R444" i="27"/>
  <c r="S443" i="27"/>
  <c r="L441" i="27"/>
  <c r="M440" i="27"/>
  <c r="N439" i="27"/>
  <c r="O438" i="27"/>
  <c r="Q437" i="27"/>
  <c r="R436" i="27"/>
  <c r="S435" i="27"/>
  <c r="L433" i="27"/>
  <c r="M432" i="27"/>
  <c r="N431" i="27"/>
  <c r="O430" i="27"/>
  <c r="Q429" i="27"/>
  <c r="R428" i="27"/>
  <c r="S427" i="27"/>
  <c r="L425" i="27"/>
  <c r="M424" i="27"/>
  <c r="N423" i="27"/>
  <c r="O422" i="27"/>
  <c r="Q421" i="27"/>
  <c r="R420" i="27"/>
  <c r="S419" i="27"/>
  <c r="L417" i="27"/>
  <c r="M416" i="27"/>
  <c r="N415" i="27"/>
  <c r="O414" i="27"/>
  <c r="Q413" i="27"/>
  <c r="R412" i="27"/>
  <c r="S411" i="27"/>
  <c r="L409" i="27"/>
  <c r="M408" i="27"/>
  <c r="N407" i="27"/>
  <c r="O406" i="27"/>
  <c r="Q405" i="27"/>
  <c r="R404" i="27"/>
  <c r="S403" i="27"/>
  <c r="L401" i="27"/>
  <c r="M400" i="27"/>
  <c r="N399" i="27"/>
  <c r="O398" i="27"/>
  <c r="Q397" i="27"/>
  <c r="R396" i="27"/>
  <c r="S395" i="27"/>
  <c r="L393" i="27"/>
  <c r="M392" i="27"/>
  <c r="N391" i="27"/>
  <c r="O390" i="27"/>
  <c r="Q389" i="27"/>
  <c r="R388" i="27"/>
  <c r="S387" i="27"/>
  <c r="L385" i="27"/>
  <c r="M384" i="27"/>
  <c r="N383" i="27"/>
  <c r="O382" i="27"/>
  <c r="Q381" i="27"/>
  <c r="R380" i="27"/>
  <c r="S379" i="27"/>
  <c r="L377" i="27"/>
  <c r="M376" i="27"/>
  <c r="N375" i="27"/>
  <c r="O374" i="27"/>
  <c r="R373" i="27"/>
  <c r="S372" i="27"/>
  <c r="L370" i="27"/>
  <c r="M369" i="27"/>
  <c r="N368" i="27"/>
  <c r="O367" i="27"/>
  <c r="Q366" i="27"/>
  <c r="S365" i="27"/>
  <c r="L363" i="27"/>
  <c r="M362" i="27"/>
  <c r="N361" i="27"/>
  <c r="O360" i="27"/>
  <c r="Q359" i="27"/>
  <c r="R358" i="27"/>
  <c r="S357" i="27"/>
  <c r="L355" i="27"/>
  <c r="M354" i="27"/>
  <c r="N353" i="27"/>
  <c r="O352" i="27"/>
  <c r="Q351" i="27"/>
  <c r="R350" i="27"/>
  <c r="S349" i="27"/>
  <c r="L347" i="27"/>
  <c r="M346" i="27"/>
  <c r="N345" i="27"/>
  <c r="O344" i="27"/>
  <c r="Q343" i="27"/>
  <c r="R342" i="27"/>
  <c r="S341" i="27"/>
  <c r="L339" i="27"/>
  <c r="M338" i="27"/>
  <c r="N337" i="27"/>
  <c r="O336" i="27"/>
  <c r="R335" i="27"/>
  <c r="S334" i="27"/>
  <c r="L332" i="27"/>
  <c r="M331" i="27"/>
  <c r="N330" i="27"/>
  <c r="O329" i="27"/>
  <c r="Q328" i="27"/>
  <c r="R327" i="27"/>
  <c r="S326" i="27"/>
  <c r="L324" i="27"/>
  <c r="M323" i="27"/>
  <c r="N322" i="27"/>
  <c r="O321" i="27"/>
  <c r="Q320" i="27"/>
  <c r="R319" i="27"/>
  <c r="S318" i="27"/>
  <c r="L316" i="27"/>
  <c r="M315" i="27"/>
  <c r="N314" i="27"/>
  <c r="O313" i="27"/>
  <c r="Q312" i="27"/>
  <c r="R311" i="27"/>
  <c r="S310" i="27"/>
  <c r="L308" i="27"/>
  <c r="M307" i="27"/>
  <c r="N306" i="27"/>
  <c r="O305" i="27"/>
  <c r="Q304" i="27"/>
  <c r="R303" i="27"/>
  <c r="S302" i="27"/>
  <c r="L300" i="27"/>
  <c r="M299" i="27"/>
  <c r="N298" i="27"/>
  <c r="O297" i="27"/>
  <c r="Q296" i="27"/>
  <c r="R295" i="27"/>
  <c r="S294" i="27"/>
  <c r="L292" i="27"/>
  <c r="M291" i="27"/>
  <c r="N290" i="27"/>
  <c r="O289" i="27"/>
  <c r="Q288" i="27"/>
  <c r="R287" i="27"/>
  <c r="S286" i="27"/>
  <c r="L284" i="27"/>
  <c r="M283" i="27"/>
  <c r="N282" i="27"/>
  <c r="O281" i="27"/>
  <c r="Q280" i="27"/>
  <c r="R279" i="27"/>
  <c r="S278" i="27"/>
  <c r="L276" i="27"/>
  <c r="M275" i="27"/>
  <c r="N274" i="27"/>
  <c r="O273" i="27"/>
  <c r="Q272" i="27"/>
  <c r="R271" i="27"/>
  <c r="S270" i="27"/>
  <c r="L268" i="27"/>
  <c r="M267" i="27"/>
  <c r="N266" i="27"/>
  <c r="O265" i="27"/>
  <c r="Q264" i="27"/>
  <c r="R263" i="27"/>
  <c r="S262" i="27"/>
  <c r="L260" i="27"/>
  <c r="M259" i="27"/>
  <c r="N258" i="27"/>
  <c r="O257" i="27"/>
  <c r="R255" i="27"/>
  <c r="L252" i="27"/>
  <c r="N250" i="27"/>
  <c r="Q248" i="27"/>
  <c r="S246" i="27"/>
  <c r="M243" i="27"/>
  <c r="O241" i="27"/>
  <c r="S238" i="27"/>
  <c r="M235" i="27"/>
  <c r="O233" i="27"/>
  <c r="R231" i="27"/>
  <c r="L228" i="27"/>
  <c r="Q224" i="27"/>
  <c r="S222" i="27"/>
  <c r="M219" i="27"/>
  <c r="Q216" i="27"/>
  <c r="S214" i="27"/>
  <c r="M211" i="27"/>
  <c r="Q208" i="27"/>
  <c r="L204" i="27"/>
  <c r="M203" i="27"/>
  <c r="O201" i="27"/>
  <c r="S198" i="27"/>
  <c r="L196" i="27"/>
  <c r="Q192" i="27"/>
  <c r="S191" i="27"/>
  <c r="M188" i="27"/>
  <c r="S184" i="27"/>
  <c r="O179" i="27"/>
  <c r="R177" i="27"/>
  <c r="L174" i="27"/>
  <c r="N172" i="27"/>
  <c r="R169" i="27"/>
  <c r="S168" i="27"/>
  <c r="N164" i="27"/>
  <c r="R161" i="27"/>
  <c r="L158" i="27"/>
  <c r="M157" i="27"/>
  <c r="Q154" i="27"/>
  <c r="R153" i="27"/>
  <c r="L150" i="27"/>
  <c r="N148" i="27"/>
  <c r="Q146" i="27"/>
  <c r="L142" i="27"/>
  <c r="N140" i="27"/>
  <c r="Q137" i="27"/>
  <c r="S135" i="27"/>
  <c r="M132" i="27"/>
  <c r="Q129" i="27"/>
  <c r="S127" i="27"/>
  <c r="M124" i="27"/>
  <c r="O122" i="27"/>
  <c r="R120" i="27"/>
  <c r="L117" i="27"/>
  <c r="N115" i="27"/>
  <c r="R112" i="27"/>
  <c r="M108" i="27"/>
  <c r="N107" i="27"/>
  <c r="Q105" i="27"/>
  <c r="S103" i="27"/>
  <c r="M100" i="27"/>
  <c r="O98" i="27"/>
  <c r="R96" i="27"/>
  <c r="M92" i="27"/>
  <c r="O90" i="27"/>
  <c r="S87" i="27"/>
  <c r="N83" i="27"/>
  <c r="Q81" i="27"/>
  <c r="S79" i="27"/>
  <c r="N75" i="27"/>
  <c r="Q73" i="27"/>
  <c r="L69" i="27"/>
  <c r="N67" i="27"/>
  <c r="O66" i="27"/>
  <c r="R64" i="27"/>
  <c r="M60" i="27"/>
  <c r="O58" i="27"/>
  <c r="R56" i="27"/>
  <c r="L53" i="27"/>
  <c r="N51" i="27"/>
  <c r="Q49" i="27"/>
  <c r="S47" i="27"/>
  <c r="N43" i="27"/>
  <c r="O42" i="27"/>
  <c r="R40" i="27"/>
  <c r="L37" i="27"/>
  <c r="O34" i="27"/>
  <c r="Q33" i="27"/>
  <c r="L29" i="27"/>
  <c r="N27" i="27"/>
  <c r="O26" i="27"/>
  <c r="S23" i="27"/>
  <c r="M20" i="27"/>
  <c r="O18" i="27"/>
  <c r="S15" i="27"/>
  <c r="N11" i="27"/>
  <c r="O10" i="27"/>
  <c r="S7" i="27"/>
  <c r="N3" i="27"/>
  <c r="S1036" i="27"/>
  <c r="L1021" i="27"/>
  <c r="M1019" i="27"/>
  <c r="Q1017" i="27"/>
  <c r="N1011" i="27"/>
  <c r="M1008" i="27"/>
  <c r="R1006" i="27"/>
  <c r="N1001" i="27"/>
  <c r="Q993" i="27"/>
  <c r="L987" i="27"/>
  <c r="O982" i="27"/>
  <c r="M979" i="27"/>
  <c r="R972" i="27"/>
  <c r="Q969" i="27"/>
  <c r="O961" i="27"/>
  <c r="O953" i="27"/>
  <c r="S951" i="27"/>
  <c r="L945" i="27"/>
  <c r="R931" i="27"/>
  <c r="M930" i="27"/>
  <c r="L929" i="27"/>
  <c r="R923" i="27"/>
  <c r="O920" i="27"/>
  <c r="M917" i="27"/>
  <c r="S912" i="27"/>
  <c r="S907" i="27"/>
  <c r="O903" i="27"/>
  <c r="O899" i="27"/>
  <c r="M895" i="27"/>
  <c r="M888" i="27"/>
  <c r="O883" i="27"/>
  <c r="S877" i="27"/>
  <c r="L874" i="27"/>
  <c r="S872" i="27"/>
  <c r="Q868" i="27"/>
  <c r="N864" i="27"/>
  <c r="N860" i="27"/>
  <c r="S858" i="27"/>
  <c r="Q852" i="27"/>
  <c r="R849" i="27"/>
  <c r="Q845" i="27"/>
  <c r="L840" i="27"/>
  <c r="R838" i="27"/>
  <c r="Q837" i="27"/>
  <c r="R834" i="27"/>
  <c r="R830" i="27"/>
  <c r="Q823" i="27"/>
  <c r="O821" i="27"/>
  <c r="N817" i="27"/>
  <c r="R813" i="27"/>
  <c r="O811" i="27"/>
  <c r="L809" i="27"/>
  <c r="R795" i="27"/>
  <c r="Q794" i="27"/>
  <c r="M792" i="27"/>
  <c r="R788" i="27"/>
  <c r="N783" i="27"/>
  <c r="Q779" i="27"/>
  <c r="S1024" i="27"/>
  <c r="O1023" i="27"/>
  <c r="S1016" i="27"/>
  <c r="R1012" i="27"/>
  <c r="N1002" i="27"/>
  <c r="L996" i="27"/>
  <c r="M994" i="27"/>
  <c r="N992" i="27"/>
  <c r="O990" i="27"/>
  <c r="L988" i="27"/>
  <c r="S983" i="27"/>
  <c r="Q981" i="27"/>
  <c r="N977" i="27"/>
  <c r="O970" i="27"/>
  <c r="M969" i="27"/>
  <c r="O967" i="27"/>
  <c r="Q962" i="27"/>
  <c r="Q954" i="27"/>
  <c r="S952" i="27"/>
  <c r="S950" i="27"/>
  <c r="M948" i="27"/>
  <c r="M946" i="27"/>
  <c r="S939" i="27"/>
  <c r="M938" i="27"/>
  <c r="M936" i="27"/>
  <c r="L934" i="27"/>
  <c r="R932" i="27"/>
  <c r="S930" i="27"/>
  <c r="O928" i="27"/>
  <c r="M921" i="27"/>
  <c r="M919" i="27"/>
  <c r="R917" i="27"/>
  <c r="S913" i="27"/>
  <c r="R908" i="27"/>
  <c r="O907" i="27"/>
  <c r="N905" i="27"/>
  <c r="L903" i="27"/>
  <c r="R901" i="27"/>
  <c r="N896" i="27"/>
  <c r="R894" i="27"/>
  <c r="Q885" i="27"/>
  <c r="N884" i="27"/>
  <c r="O878" i="27"/>
  <c r="N877" i="27"/>
  <c r="O875" i="27"/>
  <c r="M873" i="27"/>
  <c r="Q871" i="27"/>
  <c r="S867" i="27"/>
  <c r="M866" i="27"/>
  <c r="N861" i="27"/>
  <c r="L859" i="27"/>
  <c r="O855" i="27"/>
  <c r="M854" i="27"/>
  <c r="M847" i="27"/>
  <c r="O845" i="27"/>
  <c r="S843" i="27"/>
  <c r="Q839" i="27"/>
  <c r="M834" i="27"/>
  <c r="O832" i="27"/>
  <c r="N830" i="27"/>
  <c r="S828" i="27"/>
  <c r="S824" i="27"/>
  <c r="N823" i="27"/>
  <c r="M818" i="27"/>
  <c r="O816" i="27"/>
  <c r="Q814" i="27"/>
  <c r="O813" i="27"/>
  <c r="N808" i="27"/>
  <c r="S805" i="27"/>
  <c r="R804" i="27"/>
  <c r="Q803" i="27"/>
  <c r="N802" i="27"/>
  <c r="M801" i="27"/>
  <c r="S797" i="27"/>
  <c r="Q796" i="27"/>
  <c r="O791" i="27"/>
  <c r="O788" i="27"/>
  <c r="Q786" i="27"/>
  <c r="S782" i="27"/>
  <c r="M781" i="27"/>
  <c r="L779" i="27"/>
  <c r="R777" i="27"/>
  <c r="R771" i="27"/>
  <c r="L770" i="27"/>
  <c r="S768" i="27"/>
  <c r="S765" i="27"/>
  <c r="Q764" i="27"/>
  <c r="L763" i="27"/>
  <c r="N760" i="27"/>
  <c r="S757" i="27"/>
  <c r="N756" i="27"/>
  <c r="S754" i="27"/>
  <c r="N753" i="27"/>
  <c r="M752" i="27"/>
  <c r="Q749" i="27"/>
  <c r="N748" i="27"/>
  <c r="S746" i="27"/>
  <c r="Q743" i="27"/>
  <c r="Q742" i="27"/>
  <c r="R741" i="27"/>
  <c r="R740" i="27"/>
  <c r="O739" i="27"/>
  <c r="L736" i="27"/>
  <c r="R734" i="27"/>
  <c r="Q733" i="27"/>
  <c r="R729" i="27"/>
  <c r="L728" i="27"/>
  <c r="R726" i="27"/>
  <c r="N725" i="27"/>
  <c r="Q722" i="27"/>
  <c r="L721" i="27"/>
  <c r="O718" i="27"/>
  <c r="N717" i="27"/>
  <c r="L714" i="27"/>
  <c r="S712" i="27"/>
  <c r="N711" i="27"/>
  <c r="N710" i="27"/>
  <c r="O709" i="27"/>
  <c r="O708" i="27"/>
  <c r="M705" i="27"/>
  <c r="O702" i="27"/>
  <c r="S699" i="27"/>
  <c r="R698" i="27"/>
  <c r="M697" i="27"/>
  <c r="M694" i="27"/>
  <c r="R691" i="27"/>
  <c r="R684" i="27"/>
  <c r="L683" i="27"/>
  <c r="S681" i="27"/>
  <c r="S678" i="27"/>
  <c r="Q677" i="27"/>
  <c r="L676" i="27"/>
  <c r="N673" i="27"/>
  <c r="S670" i="27"/>
  <c r="N669" i="27"/>
  <c r="S667" i="27"/>
  <c r="N666" i="27"/>
  <c r="M665" i="27"/>
  <c r="Q662" i="27"/>
  <c r="N661" i="27"/>
  <c r="S659" i="27"/>
  <c r="Q656" i="27"/>
  <c r="Q655" i="27"/>
  <c r="R654" i="27"/>
  <c r="R653" i="27"/>
  <c r="O652" i="27"/>
  <c r="L649" i="27"/>
  <c r="R647" i="27"/>
  <c r="Q646" i="27"/>
  <c r="R642" i="27"/>
  <c r="L641" i="27"/>
  <c r="R639" i="27"/>
  <c r="N638" i="27"/>
  <c r="Q635" i="27"/>
  <c r="L634" i="27"/>
  <c r="O631" i="27"/>
  <c r="N630" i="27"/>
  <c r="L627" i="27"/>
  <c r="S625" i="27"/>
  <c r="N624" i="27"/>
  <c r="N623" i="27"/>
  <c r="O622" i="27"/>
  <c r="O621" i="27"/>
  <c r="M618" i="27"/>
  <c r="O615" i="27"/>
  <c r="S612" i="27"/>
  <c r="R611" i="27"/>
  <c r="M610" i="27"/>
  <c r="M607" i="27"/>
  <c r="R604" i="27"/>
  <c r="O600" i="27"/>
  <c r="M599" i="27"/>
  <c r="O596" i="27"/>
  <c r="N593" i="27"/>
  <c r="L592" i="27"/>
  <c r="O584" i="27"/>
  <c r="S581" i="27"/>
  <c r="Q580" i="27"/>
  <c r="M579" i="27"/>
  <c r="M576" i="27"/>
  <c r="S573" i="27"/>
  <c r="S570" i="27"/>
  <c r="O569" i="27"/>
  <c r="M568" i="27"/>
  <c r="Q565" i="27"/>
  <c r="L564" i="27"/>
  <c r="N561" i="27"/>
  <c r="L560" i="27"/>
  <c r="Q557" i="27"/>
  <c r="M556" i="27"/>
  <c r="S550" i="27"/>
  <c r="R549" i="27"/>
  <c r="N548" i="27"/>
  <c r="M547" i="27"/>
  <c r="L546" i="27"/>
  <c r="L545" i="27"/>
  <c r="M544" i="27"/>
  <c r="S540" i="27"/>
  <c r="O539" i="27"/>
  <c r="N538" i="27"/>
  <c r="N537" i="27"/>
  <c r="O536" i="27"/>
  <c r="O535" i="27"/>
  <c r="L534" i="27"/>
  <c r="Q530" i="27"/>
  <c r="Q529" i="27"/>
  <c r="R528" i="27"/>
  <c r="R527" i="27"/>
  <c r="Q526" i="27"/>
  <c r="M525" i="27"/>
  <c r="L524" i="27"/>
  <c r="S518" i="27"/>
  <c r="R517" i="27"/>
  <c r="N516" i="27"/>
  <c r="M515" i="27"/>
  <c r="L514" i="27"/>
  <c r="L513" i="27"/>
  <c r="M512" i="27"/>
  <c r="S508" i="27"/>
  <c r="O507" i="27"/>
  <c r="N506" i="27"/>
  <c r="N505" i="27"/>
  <c r="O504" i="27"/>
  <c r="O503" i="27"/>
  <c r="L502" i="27"/>
  <c r="L501" i="27"/>
  <c r="R495" i="27"/>
  <c r="N494" i="27"/>
  <c r="M493" i="27"/>
  <c r="L492" i="27"/>
  <c r="L491" i="27"/>
  <c r="M490" i="27"/>
  <c r="S486" i="27"/>
  <c r="O485" i="27"/>
  <c r="N484" i="27"/>
  <c r="N483" i="27"/>
  <c r="O482" i="27"/>
  <c r="O481" i="27"/>
  <c r="L480" i="27"/>
  <c r="Q476" i="27"/>
  <c r="Q475" i="27"/>
  <c r="R474" i="27"/>
  <c r="R473" i="27"/>
  <c r="Q472" i="27"/>
  <c r="M471" i="27"/>
  <c r="L470" i="27"/>
  <c r="S464" i="27"/>
  <c r="R463" i="27"/>
  <c r="N462" i="27"/>
  <c r="M461" i="27"/>
  <c r="L460" i="27"/>
  <c r="L459" i="27"/>
  <c r="M458" i="27"/>
  <c r="S454" i="27"/>
  <c r="O453" i="27"/>
  <c r="N452" i="27"/>
  <c r="N451" i="27"/>
  <c r="O450" i="27"/>
  <c r="O449" i="27"/>
  <c r="L448" i="27"/>
  <c r="Q444" i="27"/>
  <c r="Q443" i="27"/>
  <c r="R442" i="27"/>
  <c r="R441" i="27"/>
  <c r="Q440" i="27"/>
  <c r="M439" i="27"/>
  <c r="L438" i="27"/>
  <c r="S432" i="27"/>
  <c r="R431" i="27"/>
  <c r="N430" i="27"/>
  <c r="M429" i="27"/>
  <c r="L428" i="27"/>
  <c r="L427" i="27"/>
  <c r="M426" i="27"/>
  <c r="S422" i="27"/>
  <c r="O421" i="27"/>
  <c r="N420" i="27"/>
  <c r="N419" i="27"/>
  <c r="O418" i="27"/>
  <c r="O417" i="27"/>
  <c r="L416" i="27"/>
  <c r="Q412" i="27"/>
  <c r="Q411" i="27"/>
  <c r="R410" i="27"/>
  <c r="R409" i="27"/>
  <c r="Q408" i="27"/>
  <c r="M407" i="27"/>
  <c r="L406" i="27"/>
  <c r="S400" i="27"/>
  <c r="R399" i="27"/>
  <c r="N398" i="27"/>
  <c r="M397" i="27"/>
  <c r="L396" i="27"/>
  <c r="L395" i="27"/>
  <c r="M394" i="27"/>
  <c r="S390" i="27"/>
  <c r="O389" i="27"/>
  <c r="N388" i="27"/>
  <c r="N387" i="27"/>
  <c r="O386" i="27"/>
  <c r="O385" i="27"/>
  <c r="L384" i="27"/>
  <c r="Q380" i="27"/>
  <c r="Q379" i="27"/>
  <c r="R378" i="27"/>
  <c r="R377" i="27"/>
  <c r="Q376" i="27"/>
  <c r="M375" i="27"/>
  <c r="L374" i="27"/>
  <c r="S369" i="27"/>
  <c r="R368" i="27"/>
  <c r="N367" i="27"/>
  <c r="M366" i="27"/>
  <c r="M365" i="27"/>
  <c r="N364" i="27"/>
  <c r="N363" i="27"/>
  <c r="S359" i="27"/>
  <c r="O358" i="27"/>
  <c r="O357" i="27"/>
  <c r="Q356" i="27"/>
  <c r="Q355" i="27"/>
  <c r="O354" i="27"/>
  <c r="L353" i="27"/>
  <c r="R349" i="27"/>
  <c r="S348" i="27"/>
  <c r="S347" i="27"/>
  <c r="R346" i="27"/>
  <c r="Q345" i="27"/>
  <c r="M344" i="27"/>
  <c r="L343" i="27"/>
  <c r="S337" i="27"/>
  <c r="R336" i="27"/>
  <c r="O335" i="27"/>
  <c r="O334" i="27"/>
  <c r="Q333" i="27"/>
  <c r="Q332" i="27"/>
  <c r="O331" i="27"/>
  <c r="L330" i="27"/>
  <c r="R326" i="27"/>
  <c r="S325" i="27"/>
  <c r="S324" i="27"/>
  <c r="R323" i="27"/>
  <c r="Q322" i="27"/>
  <c r="M321" i="27"/>
  <c r="L320" i="27"/>
  <c r="S314" i="27"/>
  <c r="R313" i="27"/>
  <c r="N312" i="27"/>
  <c r="M311" i="27"/>
  <c r="M310" i="27"/>
  <c r="N309" i="27"/>
  <c r="N308" i="27"/>
  <c r="S304" i="27"/>
  <c r="O303" i="27"/>
  <c r="O302" i="27"/>
  <c r="Q301" i="27"/>
  <c r="Q300" i="27"/>
  <c r="O299" i="27"/>
  <c r="L298" i="27"/>
  <c r="R294" i="27"/>
  <c r="S293" i="27"/>
  <c r="S292" i="27"/>
  <c r="R291" i="27"/>
  <c r="Q290" i="27"/>
  <c r="M289" i="27"/>
  <c r="L288" i="27"/>
  <c r="S282" i="27"/>
  <c r="R281" i="27"/>
  <c r="N280" i="27"/>
  <c r="M279" i="27"/>
  <c r="M278" i="27"/>
  <c r="N277" i="27"/>
  <c r="N276" i="27"/>
  <c r="S272" i="27"/>
  <c r="O271" i="27"/>
  <c r="O270" i="27"/>
  <c r="Q269" i="27"/>
  <c r="Q268" i="27"/>
  <c r="O267" i="27"/>
  <c r="L266" i="27"/>
  <c r="R262" i="27"/>
  <c r="S261" i="27"/>
  <c r="S260" i="27"/>
  <c r="R259" i="27"/>
  <c r="Q258" i="27"/>
  <c r="M257" i="27"/>
  <c r="L256" i="27"/>
  <c r="S250" i="27"/>
  <c r="R249" i="27"/>
  <c r="N248" i="27"/>
  <c r="M247" i="27"/>
  <c r="M246" i="27"/>
  <c r="N245" i="27"/>
  <c r="N244" i="27"/>
  <c r="S240" i="27"/>
  <c r="O239" i="27"/>
  <c r="O238" i="27"/>
  <c r="Q237" i="27"/>
  <c r="Q236" i="27"/>
  <c r="O235" i="27"/>
  <c r="L234" i="27"/>
  <c r="R230" i="27"/>
  <c r="S229" i="27"/>
  <c r="S228" i="27"/>
  <c r="R227" i="27"/>
  <c r="Q226" i="27"/>
  <c r="M225" i="27"/>
  <c r="L224" i="27"/>
  <c r="S218" i="27"/>
  <c r="R217" i="27"/>
  <c r="N216" i="27"/>
  <c r="M215" i="27"/>
  <c r="M214" i="27"/>
  <c r="N213" i="27"/>
  <c r="N212" i="27"/>
  <c r="S208" i="27"/>
  <c r="O207" i="27"/>
  <c r="O206" i="27"/>
  <c r="Q205" i="27"/>
  <c r="Q204" i="27"/>
  <c r="O203" i="27"/>
  <c r="L202" i="27"/>
  <c r="R198" i="27"/>
  <c r="S197" i="27"/>
  <c r="S196" i="27"/>
  <c r="R195" i="27"/>
  <c r="Q194" i="27"/>
  <c r="M193" i="27"/>
  <c r="L192" i="27"/>
  <c r="L191" i="27"/>
  <c r="M190" i="27"/>
  <c r="Q185" i="27"/>
  <c r="Q184" i="27"/>
  <c r="R183" i="27"/>
  <c r="R182" i="27"/>
  <c r="Q181" i="27"/>
  <c r="M180" i="27"/>
  <c r="L179" i="27"/>
  <c r="S173" i="27"/>
  <c r="R172" i="27"/>
  <c r="N171" i="27"/>
  <c r="M170" i="27"/>
  <c r="L169" i="27"/>
  <c r="L168" i="27"/>
  <c r="M167" i="27"/>
  <c r="S163" i="27"/>
  <c r="O162" i="27"/>
  <c r="N161" i="27"/>
  <c r="N160" i="27"/>
  <c r="O159" i="27"/>
  <c r="O158" i="27"/>
  <c r="L157" i="27"/>
  <c r="Q153" i="27"/>
  <c r="Q152" i="27"/>
  <c r="R151" i="27"/>
  <c r="R150" i="27"/>
  <c r="Q149" i="27"/>
  <c r="M148" i="27"/>
  <c r="L147" i="27"/>
  <c r="S141" i="27"/>
  <c r="R140" i="27"/>
  <c r="N139" i="27"/>
  <c r="M137" i="27"/>
  <c r="L136" i="27"/>
  <c r="L135" i="27"/>
  <c r="M134" i="27"/>
  <c r="S130" i="27"/>
  <c r="O129" i="27"/>
  <c r="N128" i="27"/>
  <c r="N127" i="27"/>
  <c r="O126" i="27"/>
  <c r="O125" i="27"/>
  <c r="L124" i="27"/>
  <c r="Q120" i="27"/>
  <c r="Q119" i="27"/>
  <c r="R118" i="27"/>
  <c r="R117" i="27"/>
  <c r="Q116" i="27"/>
  <c r="M115" i="27"/>
  <c r="L114" i="27"/>
  <c r="S108" i="27"/>
  <c r="R107" i="27"/>
  <c r="N106" i="27"/>
  <c r="M105" i="27"/>
  <c r="L104" i="27"/>
  <c r="L103" i="27"/>
  <c r="M102" i="27"/>
  <c r="S98" i="27"/>
  <c r="O97" i="27"/>
  <c r="N96" i="27"/>
  <c r="N95" i="27"/>
  <c r="O94" i="27"/>
  <c r="O93" i="27"/>
  <c r="L92" i="27"/>
  <c r="Q88" i="27"/>
  <c r="Q87" i="27"/>
  <c r="R86" i="27"/>
  <c r="R85" i="27"/>
  <c r="Q84" i="27"/>
  <c r="M83" i="27"/>
  <c r="L82" i="27"/>
  <c r="S76" i="27"/>
  <c r="R75" i="27"/>
  <c r="N74" i="27"/>
  <c r="M73" i="27"/>
  <c r="L72" i="27"/>
  <c r="L71" i="27"/>
  <c r="M70" i="27"/>
  <c r="S66" i="27"/>
  <c r="O65" i="27"/>
  <c r="N64" i="27"/>
  <c r="N63" i="27"/>
  <c r="O62" i="27"/>
  <c r="O61" i="27"/>
  <c r="L60" i="27"/>
  <c r="Q56" i="27"/>
  <c r="Q55" i="27"/>
  <c r="R54" i="27"/>
  <c r="R53" i="27"/>
  <c r="Q52" i="27"/>
  <c r="M51" i="27"/>
  <c r="L50" i="27"/>
  <c r="S44" i="27"/>
  <c r="R43" i="27"/>
  <c r="N42" i="27"/>
  <c r="M41" i="27"/>
  <c r="L40" i="27"/>
  <c r="L39" i="27"/>
  <c r="M38" i="27"/>
  <c r="S34" i="27"/>
  <c r="O33" i="27"/>
  <c r="N32" i="27"/>
  <c r="N31" i="27"/>
  <c r="O30" i="27"/>
  <c r="O29" i="27"/>
  <c r="L28" i="27"/>
  <c r="Q24" i="27"/>
  <c r="Q23" i="27"/>
  <c r="R22" i="27"/>
  <c r="R21" i="27"/>
  <c r="Q20" i="27"/>
  <c r="M19" i="27"/>
  <c r="L18" i="27"/>
  <c r="S12" i="27"/>
  <c r="R11" i="27"/>
  <c r="N10" i="27"/>
  <c r="M9" i="27"/>
  <c r="L8" i="27"/>
  <c r="L7" i="27"/>
  <c r="M6" i="27"/>
  <c r="M95" i="27"/>
  <c r="S89" i="27"/>
  <c r="O88" i="27"/>
  <c r="Q86" i="27"/>
  <c r="O84" i="27"/>
  <c r="R79" i="27"/>
  <c r="S78" i="27"/>
  <c r="R76" i="27"/>
  <c r="M74" i="27"/>
  <c r="S67" i="27"/>
  <c r="N65" i="27"/>
  <c r="M63" i="27"/>
  <c r="N61" i="27"/>
  <c r="S57" i="27"/>
  <c r="O55" i="27"/>
  <c r="Q53" i="27"/>
  <c r="R47" i="27"/>
  <c r="S46" i="27"/>
  <c r="R44" i="27"/>
  <c r="Q43" i="27"/>
  <c r="L41" i="27"/>
  <c r="R34" i="27"/>
  <c r="M32" i="27"/>
  <c r="N30" i="27"/>
  <c r="S25" i="27"/>
  <c r="O24" i="27"/>
  <c r="Q22" i="27"/>
  <c r="O20" i="27"/>
  <c r="R15" i="27"/>
  <c r="S14" i="27"/>
  <c r="R12" i="27"/>
  <c r="M10" i="27"/>
  <c r="S3" i="27"/>
  <c r="M1034" i="27"/>
  <c r="L1018" i="27"/>
  <c r="L1010" i="27"/>
  <c r="S1003" i="27"/>
  <c r="S997" i="27"/>
  <c r="L985" i="27"/>
  <c r="L964" i="27"/>
  <c r="S960" i="27"/>
  <c r="Q958" i="27"/>
  <c r="N943" i="27"/>
  <c r="Q939" i="27"/>
  <c r="M928" i="27"/>
  <c r="O924" i="27"/>
  <c r="O915" i="27"/>
  <c r="O908" i="27"/>
  <c r="R897" i="27"/>
  <c r="O892" i="27"/>
  <c r="S888" i="27"/>
  <c r="Q886" i="27"/>
  <c r="S881" i="27"/>
  <c r="Q867" i="27"/>
  <c r="N862" i="27"/>
  <c r="M855" i="27"/>
  <c r="O852" i="27"/>
  <c r="M841" i="27"/>
  <c r="L839" i="27"/>
  <c r="L830" i="27"/>
  <c r="L823" i="27"/>
  <c r="O819" i="27"/>
  <c r="N814" i="27"/>
  <c r="R809" i="27"/>
  <c r="Q805" i="27"/>
  <c r="M803" i="27"/>
  <c r="R798" i="27"/>
  <c r="N796" i="27"/>
  <c r="S792" i="27"/>
  <c r="N784" i="27"/>
  <c r="Q775" i="27"/>
  <c r="R773" i="27"/>
  <c r="O771" i="27"/>
  <c r="R766" i="27"/>
  <c r="R761" i="27"/>
  <c r="R758" i="27"/>
  <c r="L753" i="27"/>
  <c r="O750" i="27"/>
  <c r="N749" i="27"/>
  <c r="N743" i="27"/>
  <c r="N742" i="27"/>
  <c r="O740" i="27"/>
  <c r="M737" i="27"/>
  <c r="S731" i="27"/>
  <c r="M726" i="27"/>
  <c r="O719" i="27"/>
  <c r="M718" i="27"/>
  <c r="N712" i="27"/>
  <c r="L710" i="27"/>
  <c r="M709" i="27"/>
  <c r="Q699" i="27"/>
  <c r="M698" i="27"/>
  <c r="S692" i="27"/>
  <c r="S689" i="27"/>
  <c r="Q687" i="27"/>
  <c r="R685" i="27"/>
  <c r="R679" i="27"/>
  <c r="Q678" i="27"/>
  <c r="L673" i="27"/>
  <c r="R671" i="27"/>
  <c r="L666" i="27"/>
  <c r="N662" i="27"/>
  <c r="S657" i="27"/>
  <c r="O654" i="27"/>
  <c r="O647" i="27"/>
  <c r="R643" i="27"/>
  <c r="M639" i="27"/>
  <c r="O632" i="27"/>
  <c r="M631" i="27"/>
  <c r="N625" i="27"/>
  <c r="L623" i="27"/>
  <c r="Q619" i="27"/>
  <c r="S613" i="27"/>
  <c r="Q612" i="27"/>
  <c r="M608" i="27"/>
  <c r="S602" i="27"/>
  <c r="M600" i="27"/>
  <c r="R594" i="27"/>
  <c r="S582" i="27"/>
  <c r="Q581" i="27"/>
  <c r="N577" i="27"/>
  <c r="N573" i="27"/>
  <c r="N570" i="27"/>
  <c r="M569" i="27"/>
  <c r="Q566" i="27"/>
  <c r="L561" i="27"/>
  <c r="N557" i="27"/>
  <c r="Q553" i="27"/>
  <c r="R551" i="27"/>
  <c r="M549" i="27"/>
  <c r="S542" i="27"/>
  <c r="R541" i="27"/>
  <c r="M539" i="27"/>
  <c r="L537" i="27"/>
  <c r="S532" i="27"/>
  <c r="N530" i="27"/>
  <c r="O528" i="27"/>
  <c r="L526" i="27"/>
  <c r="Q521" i="27"/>
  <c r="R519" i="27"/>
  <c r="M517" i="27"/>
  <c r="R509" i="27"/>
  <c r="M507" i="27"/>
  <c r="L505" i="27"/>
  <c r="Q499" i="27"/>
  <c r="R496" i="27"/>
  <c r="L494" i="27"/>
  <c r="R487" i="27"/>
  <c r="L484" i="27"/>
  <c r="M482" i="27"/>
  <c r="S478" i="27"/>
  <c r="N476" i="27"/>
  <c r="O474" i="27"/>
  <c r="Q468" i="27"/>
  <c r="R466" i="27"/>
  <c r="Q464" i="27"/>
  <c r="L462" i="27"/>
  <c r="S456" i="27"/>
  <c r="N454" i="27"/>
  <c r="L451" i="27"/>
  <c r="S446" i="27"/>
  <c r="N444" i="27"/>
  <c r="O442" i="27"/>
  <c r="L440" i="27"/>
  <c r="Q435" i="27"/>
  <c r="R434" i="27"/>
  <c r="Q432" i="27"/>
  <c r="L430" i="27"/>
  <c r="S424" i="27"/>
  <c r="L420" i="27"/>
  <c r="M418" i="27"/>
  <c r="O413" i="27"/>
  <c r="O410" i="27"/>
  <c r="O409" i="27"/>
  <c r="Q403" i="27"/>
  <c r="R401" i="27"/>
  <c r="Q400" i="27"/>
  <c r="R391" i="27"/>
  <c r="M389" i="27"/>
  <c r="L387" i="27"/>
  <c r="O381" i="27"/>
  <c r="N379" i="27"/>
  <c r="O377" i="27"/>
  <c r="L376" i="27"/>
  <c r="Q372" i="27"/>
  <c r="R370" i="27"/>
  <c r="M368" i="27"/>
  <c r="R360" i="27"/>
  <c r="N359" i="27"/>
  <c r="M357" i="27"/>
  <c r="N355" i="27"/>
  <c r="O350" i="27"/>
  <c r="Q348" i="27"/>
  <c r="Q347" i="27"/>
  <c r="R341" i="27"/>
  <c r="S339" i="27"/>
  <c r="Q337" i="27"/>
  <c r="M335" i="27"/>
  <c r="M334" i="27"/>
  <c r="N332" i="27"/>
  <c r="O327" i="27"/>
  <c r="Q325" i="27"/>
  <c r="O323" i="27"/>
  <c r="R318" i="27"/>
  <c r="S316" i="27"/>
  <c r="M313" i="27"/>
  <c r="L312" i="27"/>
  <c r="R305" i="27"/>
  <c r="M302" i="27"/>
  <c r="N300" i="27"/>
  <c r="O295" i="27"/>
  <c r="Q293" i="27"/>
  <c r="O291" i="27"/>
  <c r="R286" i="27"/>
  <c r="S284" i="27"/>
  <c r="Q282" i="27"/>
  <c r="L280" i="27"/>
  <c r="R273" i="27"/>
  <c r="N272" i="27"/>
  <c r="N269" i="27"/>
  <c r="N268" i="27"/>
  <c r="S264" i="27"/>
  <c r="O262" i="27"/>
  <c r="Q260" i="27"/>
  <c r="R254" i="27"/>
  <c r="S252" i="27"/>
  <c r="Q250" i="27"/>
  <c r="L248" i="27"/>
  <c r="R241" i="27"/>
  <c r="N240" i="27"/>
  <c r="M238" i="27"/>
  <c r="S232" i="27"/>
  <c r="O230" i="27"/>
  <c r="Q228" i="27"/>
  <c r="O227" i="27"/>
  <c r="R222" i="27"/>
  <c r="S220" i="27"/>
  <c r="M217" i="27"/>
  <c r="S210" i="27"/>
  <c r="N208" i="27"/>
  <c r="M206" i="27"/>
  <c r="N204" i="27"/>
  <c r="O198" i="27"/>
  <c r="Q196" i="27"/>
  <c r="O195" i="27"/>
  <c r="L194" i="27"/>
  <c r="S187" i="27"/>
  <c r="O186" i="27"/>
  <c r="N184" i="27"/>
  <c r="L181" i="27"/>
  <c r="Q176" i="27"/>
  <c r="R175" i="27"/>
  <c r="Q173" i="27"/>
  <c r="L171" i="27"/>
  <c r="S165" i="27"/>
  <c r="M162" i="27"/>
  <c r="L161" i="27"/>
  <c r="S155" i="27"/>
  <c r="N153" i="27"/>
  <c r="O151" i="27"/>
  <c r="O150" i="27"/>
  <c r="Q145" i="27"/>
  <c r="R143" i="27"/>
  <c r="Q141" i="27"/>
  <c r="S132" i="27"/>
  <c r="M129" i="27"/>
  <c r="L128" i="27"/>
  <c r="M126" i="27"/>
  <c r="O121" i="27"/>
  <c r="N119" i="27"/>
  <c r="L116" i="27"/>
  <c r="Q112" i="27"/>
  <c r="R110" i="27"/>
  <c r="Q108" i="27"/>
  <c r="L106" i="27"/>
  <c r="R99" i="27"/>
  <c r="M97" i="27"/>
  <c r="L95" i="27"/>
  <c r="S90" i="27"/>
  <c r="N87" i="27"/>
  <c r="O86" i="27"/>
  <c r="L84" i="27"/>
  <c r="Q80" i="27"/>
  <c r="R77" i="27"/>
  <c r="M75" i="27"/>
  <c r="S68" i="27"/>
  <c r="M65" i="27"/>
  <c r="M62" i="27"/>
  <c r="S58" i="27"/>
  <c r="N56" i="27"/>
  <c r="O53" i="27"/>
  <c r="Q48" i="27"/>
  <c r="Q47" i="27"/>
  <c r="R45" i="27"/>
  <c r="M43" i="27"/>
  <c r="R35" i="27"/>
  <c r="N34" i="27"/>
  <c r="L32" i="27"/>
  <c r="M30" i="27"/>
  <c r="O25" i="27"/>
  <c r="N23" i="27"/>
  <c r="O22" i="27"/>
  <c r="Q16" i="27"/>
  <c r="R14" i="27"/>
  <c r="M11" i="27"/>
  <c r="R3" i="27"/>
  <c r="L1034" i="27"/>
  <c r="N1020" i="27"/>
  <c r="R1013" i="27"/>
  <c r="O1003" i="27"/>
  <c r="M1001" i="27"/>
  <c r="Q999" i="27"/>
  <c r="M997" i="27"/>
  <c r="Q991" i="27"/>
  <c r="S982" i="27"/>
  <c r="O971" i="27"/>
  <c r="L970" i="27"/>
  <c r="Q966" i="27"/>
  <c r="Q949" i="27"/>
  <c r="O939" i="27"/>
  <c r="S933" i="27"/>
  <c r="N920" i="27"/>
  <c r="Q909" i="27"/>
  <c r="R902" i="27"/>
  <c r="Q890" i="27"/>
  <c r="L888" i="27"/>
  <c r="R881" i="27"/>
  <c r="N879" i="27"/>
  <c r="Q876" i="27"/>
  <c r="M862" i="27"/>
  <c r="R858" i="27"/>
  <c r="N852" i="27"/>
  <c r="L850" i="27"/>
  <c r="Q835" i="27"/>
  <c r="N831" i="27"/>
  <c r="M824" i="27"/>
  <c r="O815" i="27"/>
  <c r="O809" i="27"/>
  <c r="Q807" i="27"/>
  <c r="O805" i="27"/>
  <c r="S800" i="27"/>
  <c r="Q798" i="27"/>
  <c r="Q792" i="27"/>
  <c r="S790" i="27"/>
  <c r="S787" i="27"/>
  <c r="S778" i="27"/>
  <c r="O775" i="27"/>
  <c r="O774" i="27"/>
  <c r="Q772" i="27"/>
  <c r="S769" i="27"/>
  <c r="O765" i="27"/>
  <c r="S762" i="27"/>
  <c r="M757" i="27"/>
  <c r="S755" i="27"/>
  <c r="M749" i="27"/>
  <c r="M743" i="27"/>
  <c r="M742" i="27"/>
  <c r="N740" i="27"/>
  <c r="Q735" i="27"/>
  <c r="R731" i="27"/>
  <c r="Q727" i="27"/>
  <c r="L726" i="27"/>
  <c r="N719" i="27"/>
  <c r="L718" i="27"/>
  <c r="M712" i="27"/>
  <c r="N703" i="27"/>
  <c r="O699" i="27"/>
  <c r="L698" i="27"/>
  <c r="R689" i="27"/>
  <c r="O687" i="27"/>
  <c r="Q685" i="27"/>
  <c r="S682" i="27"/>
  <c r="O678" i="27"/>
  <c r="Q671" i="27"/>
  <c r="M670" i="27"/>
  <c r="M667" i="27"/>
  <c r="S660" i="27"/>
  <c r="M656" i="27"/>
  <c r="N654" i="27"/>
  <c r="L650" i="27"/>
  <c r="R644" i="27"/>
  <c r="L642" i="27"/>
  <c r="L639" i="27"/>
  <c r="S633" i="27"/>
  <c r="L631" i="27"/>
  <c r="M625" i="27"/>
  <c r="M619" i="27"/>
  <c r="O612" i="27"/>
  <c r="L611" i="27"/>
  <c r="R605" i="27"/>
  <c r="N601" i="27"/>
  <c r="O597" i="27"/>
  <c r="O585" i="27"/>
  <c r="O581" i="27"/>
  <c r="R574" i="27"/>
  <c r="R571" i="27"/>
  <c r="M562" i="27"/>
  <c r="S559" i="27"/>
  <c r="O558" i="27"/>
  <c r="O554" i="27"/>
  <c r="Q552" i="27"/>
  <c r="O550" i="27"/>
  <c r="R545" i="27"/>
  <c r="S543" i="27"/>
  <c r="Q541" i="27"/>
  <c r="L539" i="27"/>
  <c r="R532" i="27"/>
  <c r="N531" i="27"/>
  <c r="M529" i="27"/>
  <c r="N527" i="27"/>
  <c r="O522" i="27"/>
  <c r="Q519" i="27"/>
  <c r="L517" i="27"/>
  <c r="S512" i="27"/>
  <c r="R510" i="27"/>
  <c r="M508" i="27"/>
  <c r="O499" i="27"/>
  <c r="Q497" i="27"/>
  <c r="R491" i="27"/>
  <c r="S489" i="27"/>
  <c r="Q487" i="27"/>
  <c r="M486" i="27"/>
  <c r="S479" i="27"/>
  <c r="M476" i="27"/>
  <c r="N474" i="27"/>
  <c r="S469" i="27"/>
  <c r="O468" i="27"/>
  <c r="Q466" i="27"/>
  <c r="L463" i="27"/>
  <c r="R459" i="27"/>
  <c r="S457" i="27"/>
  <c r="Q455" i="27"/>
  <c r="M454" i="27"/>
  <c r="R446" i="27"/>
  <c r="M444" i="27"/>
  <c r="N442" i="27"/>
  <c r="S437" i="27"/>
  <c r="O435" i="27"/>
  <c r="Q433" i="27"/>
  <c r="L431" i="27"/>
  <c r="S425" i="27"/>
  <c r="R424" i="27"/>
  <c r="M422" i="27"/>
  <c r="S415" i="27"/>
  <c r="N413" i="27"/>
  <c r="N409" i="27"/>
  <c r="O404" i="27"/>
  <c r="Q402" i="27"/>
  <c r="O400" i="27"/>
  <c r="L399" i="27"/>
  <c r="S393" i="27"/>
  <c r="Q391" i="27"/>
  <c r="M390" i="27"/>
  <c r="S383" i="27"/>
  <c r="N381" i="27"/>
  <c r="M379" i="27"/>
  <c r="O373" i="27"/>
  <c r="Q370" i="27"/>
  <c r="L368" i="27"/>
  <c r="R361" i="27"/>
  <c r="N360" i="27"/>
  <c r="L357" i="27"/>
  <c r="M356" i="27"/>
  <c r="O351" i="27"/>
  <c r="N350" i="27"/>
  <c r="O347" i="27"/>
  <c r="Q342" i="27"/>
  <c r="R340" i="27"/>
  <c r="Q338" i="27"/>
  <c r="M337" i="27"/>
  <c r="L335" i="27"/>
  <c r="M333" i="27"/>
  <c r="S329" i="27"/>
  <c r="N327" i="27"/>
  <c r="O325" i="27"/>
  <c r="L323" i="27"/>
  <c r="Q318" i="27"/>
  <c r="R316" i="27"/>
  <c r="L313" i="27"/>
  <c r="S307" i="27"/>
  <c r="N305" i="27"/>
  <c r="L302" i="27"/>
  <c r="S297" i="27"/>
  <c r="N294" i="27"/>
  <c r="O293" i="27"/>
  <c r="L291" i="27"/>
  <c r="Q287" i="27"/>
  <c r="R285" i="27"/>
  <c r="Q283" i="27"/>
  <c r="S275" i="27"/>
  <c r="N273" i="27"/>
  <c r="M272" i="27"/>
  <c r="L270" i="27"/>
  <c r="S265" i="27"/>
  <c r="N262" i="27"/>
  <c r="O261" i="27"/>
  <c r="L259" i="27"/>
  <c r="Q255" i="27"/>
  <c r="R252" i="27"/>
  <c r="Q251" i="27"/>
  <c r="R242" i="27"/>
  <c r="N241" i="27"/>
  <c r="L239" i="27"/>
  <c r="S233" i="27"/>
  <c r="N230" i="27"/>
  <c r="O229" i="27"/>
  <c r="L227" i="27"/>
  <c r="Q222" i="27"/>
  <c r="R220" i="27"/>
  <c r="M218" i="27"/>
  <c r="S211" i="27"/>
  <c r="N209" i="27"/>
  <c r="L207" i="27"/>
  <c r="M205" i="27"/>
  <c r="O200" i="27"/>
  <c r="N199" i="27"/>
  <c r="O197" i="27"/>
  <c r="L195" i="27"/>
  <c r="R191" i="27"/>
  <c r="S189" i="27"/>
  <c r="R187" i="27"/>
  <c r="M185" i="27"/>
  <c r="N183" i="27"/>
  <c r="S178" i="27"/>
  <c r="Q175" i="27"/>
  <c r="Q174" i="27"/>
  <c r="R168" i="27"/>
  <c r="S166" i="27"/>
  <c r="Q164" i="27"/>
  <c r="M163" i="27"/>
  <c r="R155" i="27"/>
  <c r="N154" i="27"/>
  <c r="M152" i="27"/>
  <c r="N150" i="27"/>
  <c r="O145" i="27"/>
  <c r="Q143" i="27"/>
  <c r="Q142" i="27"/>
  <c r="R135" i="27"/>
  <c r="S133" i="27"/>
  <c r="Q131" i="27"/>
  <c r="M130" i="27"/>
  <c r="S123" i="27"/>
  <c r="M120" i="27"/>
  <c r="N118" i="27"/>
  <c r="S113" i="27"/>
  <c r="Q110" i="27"/>
  <c r="Q109" i="27"/>
  <c r="L107" i="27"/>
  <c r="R103" i="27"/>
  <c r="R100" i="27"/>
  <c r="Q99" i="27"/>
  <c r="L97" i="27"/>
  <c r="S91" i="27"/>
  <c r="M88" i="27"/>
  <c r="N86" i="27"/>
  <c r="S81" i="27"/>
  <c r="O79" i="27"/>
  <c r="Q77" i="27"/>
  <c r="L75" i="27"/>
  <c r="S70" i="27"/>
  <c r="S69" i="27"/>
  <c r="Q67" i="27"/>
  <c r="M66" i="27"/>
  <c r="R58" i="27"/>
  <c r="N57" i="27"/>
  <c r="N54" i="27"/>
  <c r="O48" i="27"/>
  <c r="O47" i="27"/>
  <c r="Q45" i="27"/>
  <c r="L43" i="27"/>
  <c r="S38" i="27"/>
  <c r="S37" i="27"/>
  <c r="M34" i="27"/>
  <c r="L33" i="27"/>
  <c r="R26" i="27"/>
  <c r="M24" i="27"/>
  <c r="N22" i="27"/>
  <c r="S17" i="27"/>
  <c r="O15" i="27"/>
  <c r="Q13" i="27"/>
  <c r="L11" i="27"/>
  <c r="S5" i="27"/>
  <c r="R4" i="27"/>
  <c r="R1015" i="27"/>
  <c r="N978" i="27"/>
  <c r="N968" i="27"/>
  <c r="M949" i="27"/>
  <c r="L937" i="27"/>
  <c r="O935" i="27"/>
  <c r="Q931" i="27"/>
  <c r="M920" i="27"/>
  <c r="R910" i="27"/>
  <c r="M906" i="27"/>
  <c r="Q902" i="27"/>
  <c r="M897" i="27"/>
  <c r="O876" i="27"/>
  <c r="M872" i="27"/>
  <c r="R865" i="27"/>
  <c r="Q858" i="27"/>
  <c r="Q853" i="27"/>
  <c r="S844" i="27"/>
  <c r="O835" i="27"/>
  <c r="M831" i="27"/>
  <c r="R825" i="27"/>
  <c r="N815" i="27"/>
  <c r="O807" i="27"/>
  <c r="S801" i="27"/>
  <c r="O799" i="27"/>
  <c r="N797" i="27"/>
  <c r="R790" i="27"/>
  <c r="Q780" i="27"/>
  <c r="S776" i="27"/>
  <c r="O773" i="27"/>
  <c r="M769" i="27"/>
  <c r="O766" i="27"/>
  <c r="R762" i="27"/>
  <c r="R755" i="27"/>
  <c r="M750" i="27"/>
  <c r="L743" i="27"/>
  <c r="L742" i="27"/>
  <c r="O735" i="27"/>
  <c r="Q731" i="27"/>
  <c r="S721" i="27"/>
  <c r="M719" i="27"/>
  <c r="R713" i="27"/>
  <c r="L706" i="27"/>
  <c r="S701" i="27"/>
  <c r="L699" i="27"/>
  <c r="S693" i="27"/>
  <c r="S690" i="27"/>
  <c r="N688" i="27"/>
  <c r="N687" i="27"/>
  <c r="M682" i="27"/>
  <c r="O679" i="27"/>
  <c r="R675" i="27"/>
  <c r="R668" i="27"/>
  <c r="M663" i="27"/>
  <c r="L656" i="27"/>
  <c r="M654" i="27"/>
  <c r="O648" i="27"/>
  <c r="S645" i="27"/>
  <c r="M643" i="27"/>
  <c r="S637" i="27"/>
  <c r="O633" i="27"/>
  <c r="Q629" i="27"/>
  <c r="L619" i="27"/>
  <c r="Q613" i="27"/>
  <c r="N609" i="27"/>
  <c r="S606" i="27"/>
  <c r="S603" i="27"/>
  <c r="M601" i="27"/>
  <c r="Q598" i="27"/>
  <c r="S595" i="27"/>
  <c r="L585" i="27"/>
  <c r="R578" i="27"/>
  <c r="N574" i="27"/>
  <c r="Q571" i="27"/>
  <c r="N566" i="27"/>
  <c r="N563" i="27"/>
  <c r="N558" i="27"/>
  <c r="Q555" i="27"/>
  <c r="O552" i="27"/>
  <c r="O551" i="27"/>
  <c r="L518" i="27"/>
  <c r="Q514" i="27"/>
  <c r="Q513" i="27"/>
  <c r="R512" i="27"/>
  <c r="R511" i="27"/>
  <c r="Q510" i="27"/>
  <c r="M509" i="27"/>
  <c r="L508" i="27"/>
  <c r="S502" i="27"/>
  <c r="S501" i="27"/>
  <c r="O500" i="27"/>
  <c r="N499" i="27"/>
  <c r="N498" i="27"/>
  <c r="O497" i="27"/>
  <c r="O496" i="27"/>
  <c r="Q492" i="27"/>
  <c r="Q491" i="27"/>
  <c r="R490" i="27"/>
  <c r="R489" i="27"/>
  <c r="Q488" i="27"/>
  <c r="M487" i="27"/>
  <c r="L486" i="27"/>
  <c r="S480" i="27"/>
  <c r="R479" i="27"/>
  <c r="N478" i="27"/>
  <c r="M477" i="27"/>
  <c r="L475" i="27"/>
  <c r="M474" i="27"/>
  <c r="N468" i="27"/>
  <c r="O466" i="27"/>
  <c r="L464" i="27"/>
  <c r="Q459" i="27"/>
  <c r="R457" i="27"/>
  <c r="L454" i="27"/>
  <c r="S448" i="27"/>
  <c r="M445" i="27"/>
  <c r="L443" i="27"/>
  <c r="S438" i="27"/>
  <c r="N436" i="27"/>
  <c r="O433" i="27"/>
  <c r="Q428" i="27"/>
  <c r="R426" i="27"/>
  <c r="Q424" i="27"/>
  <c r="M423" i="27"/>
  <c r="R415" i="27"/>
  <c r="M413" i="27"/>
  <c r="M410" i="27"/>
  <c r="O405" i="27"/>
  <c r="N404" i="27"/>
  <c r="O402" i="27"/>
  <c r="L400" i="27"/>
  <c r="Q396" i="27"/>
  <c r="R393" i="27"/>
  <c r="L390" i="27"/>
  <c r="R383" i="27"/>
  <c r="M381" i="27"/>
  <c r="L379" i="27"/>
  <c r="N372" i="27"/>
  <c r="O370" i="27"/>
  <c r="S364" i="27"/>
  <c r="S363" i="27"/>
  <c r="M360" i="27"/>
  <c r="L359" i="27"/>
  <c r="S353" i="27"/>
  <c r="N351" i="27"/>
  <c r="M349" i="27"/>
  <c r="N347" i="27"/>
  <c r="O341" i="27"/>
  <c r="Q339" i="27"/>
  <c r="O338" i="27"/>
  <c r="R329" i="27"/>
  <c r="M327" i="27"/>
  <c r="N325" i="27"/>
  <c r="O319" i="27"/>
  <c r="O318" i="27"/>
  <c r="Q316" i="27"/>
  <c r="L314" i="27"/>
  <c r="R310" i="27"/>
  <c r="S308" i="27"/>
  <c r="Q306" i="27"/>
  <c r="L304" i="27"/>
  <c r="R297" i="27"/>
  <c r="M295" i="27"/>
  <c r="M294" i="27"/>
  <c r="N292" i="27"/>
  <c r="O287" i="27"/>
  <c r="O286" i="27"/>
  <c r="O283" i="27"/>
  <c r="R278" i="27"/>
  <c r="R275" i="27"/>
  <c r="Q274" i="27"/>
  <c r="S266" i="27"/>
  <c r="N264" i="27"/>
  <c r="M262" i="27"/>
  <c r="N261" i="27"/>
  <c r="O255" i="27"/>
  <c r="Q253" i="27"/>
  <c r="Q252" i="27"/>
  <c r="S245" i="27"/>
  <c r="R243" i="27"/>
  <c r="M241" i="27"/>
  <c r="R233" i="27"/>
  <c r="M231" i="27"/>
  <c r="N229" i="27"/>
  <c r="O223" i="27"/>
  <c r="Q221" i="27"/>
  <c r="L218" i="27"/>
  <c r="S213" i="27"/>
  <c r="S212" i="27"/>
  <c r="Q210" i="27"/>
  <c r="L208" i="27"/>
  <c r="S202" i="27"/>
  <c r="N200" i="27"/>
  <c r="N197" i="27"/>
  <c r="N196" i="27"/>
  <c r="Q191" i="27"/>
  <c r="R189" i="27"/>
  <c r="N187" i="27"/>
  <c r="L184" i="27"/>
  <c r="O178" i="27"/>
  <c r="O175" i="27"/>
  <c r="L173" i="27"/>
  <c r="Q168" i="27"/>
  <c r="R166" i="27"/>
  <c r="M164" i="27"/>
  <c r="R156" i="27"/>
  <c r="M154" i="27"/>
  <c r="L153" i="27"/>
  <c r="S147" i="27"/>
  <c r="N145" i="27"/>
  <c r="N144" i="27"/>
  <c r="O142" i="27"/>
  <c r="Q136" i="27"/>
  <c r="R133" i="27"/>
  <c r="L130" i="27"/>
  <c r="R123" i="27"/>
  <c r="M121" i="27"/>
  <c r="M118" i="27"/>
  <c r="O113" i="27"/>
  <c r="N111" i="27"/>
  <c r="O109" i="27"/>
  <c r="Q104" i="27"/>
  <c r="R102" i="27"/>
  <c r="M99" i="27"/>
  <c r="S92" i="27"/>
  <c r="N90" i="27"/>
  <c r="L87" i="27"/>
  <c r="S82" i="27"/>
  <c r="N80" i="27"/>
  <c r="O78" i="27"/>
  <c r="L76" i="27"/>
  <c r="Q72" i="27"/>
  <c r="R69" i="27"/>
  <c r="M67" i="27"/>
  <c r="S60" i="27"/>
  <c r="N58" i="27"/>
  <c r="L56" i="27"/>
  <c r="M54" i="27"/>
  <c r="O49" i="27"/>
  <c r="N48" i="27"/>
  <c r="O46" i="27"/>
  <c r="L44" i="27"/>
  <c r="Q40" i="27"/>
  <c r="R37" i="27"/>
  <c r="M35" i="27"/>
  <c r="S28" i="27"/>
  <c r="N26" i="27"/>
  <c r="L23" i="27"/>
  <c r="S18" i="27"/>
  <c r="N16" i="27"/>
  <c r="N15" i="27"/>
  <c r="O13" i="27"/>
  <c r="L12" i="27"/>
  <c r="R6" i="27"/>
  <c r="M3" i="27"/>
  <c r="S1037" i="27"/>
  <c r="O1022" i="27"/>
  <c r="Q1015" i="27"/>
  <c r="N1007" i="27"/>
  <c r="Q1034" i="27"/>
  <c r="R1024" i="27"/>
  <c r="R1016" i="27"/>
  <c r="N1012" i="27"/>
  <c r="S1008" i="27"/>
  <c r="L990" i="27"/>
  <c r="O985" i="27"/>
  <c r="L979" i="27"/>
  <c r="M977" i="27"/>
  <c r="N970" i="27"/>
  <c r="L969" i="27"/>
  <c r="O962" i="27"/>
  <c r="N956" i="27"/>
  <c r="O954" i="27"/>
  <c r="M952" i="27"/>
  <c r="L948" i="27"/>
  <c r="L946" i="27"/>
  <c r="S941" i="27"/>
  <c r="R939" i="27"/>
  <c r="L938" i="27"/>
  <c r="Q932" i="27"/>
  <c r="L930" i="27"/>
  <c r="N928" i="27"/>
  <c r="S924" i="27"/>
  <c r="S922" i="27"/>
  <c r="L919" i="27"/>
  <c r="Q917" i="27"/>
  <c r="Q915" i="27"/>
  <c r="R913" i="27"/>
  <c r="Q911" i="27"/>
  <c r="S909" i="27"/>
  <c r="Q908" i="27"/>
  <c r="L907" i="27"/>
  <c r="Q901" i="27"/>
  <c r="S899" i="27"/>
  <c r="S897" i="27"/>
  <c r="M896" i="27"/>
  <c r="N894" i="27"/>
  <c r="S890" i="27"/>
  <c r="O885" i="27"/>
  <c r="Q879" i="27"/>
  <c r="N878" i="27"/>
  <c r="L875" i="27"/>
  <c r="L873" i="27"/>
  <c r="R869" i="27"/>
  <c r="R867" i="27"/>
  <c r="L866" i="27"/>
  <c r="R862" i="27"/>
  <c r="M861" i="27"/>
  <c r="N855" i="27"/>
  <c r="L854" i="27"/>
  <c r="S850" i="27"/>
  <c r="S848" i="27"/>
  <c r="N845" i="27"/>
  <c r="R843" i="27"/>
  <c r="N841" i="27"/>
  <c r="O839" i="27"/>
  <c r="S835" i="27"/>
  <c r="L834" i="27"/>
  <c r="M830" i="27"/>
  <c r="O828" i="27"/>
  <c r="O824" i="27"/>
  <c r="M823" i="27"/>
  <c r="Q819" i="27"/>
  <c r="L818" i="27"/>
  <c r="O814" i="27"/>
  <c r="N813" i="27"/>
  <c r="R806" i="27"/>
  <c r="R805" i="27"/>
  <c r="Q804" i="27"/>
  <c r="O803" i="27"/>
  <c r="M802" i="27"/>
  <c r="S798" i="27"/>
  <c r="R797" i="27"/>
  <c r="O796" i="27"/>
  <c r="S789" i="27"/>
  <c r="O784" i="27"/>
  <c r="R782" i="27"/>
  <c r="N777" i="27"/>
  <c r="R774" i="27"/>
  <c r="S773" i="27"/>
  <c r="S772" i="27"/>
  <c r="Q771" i="27"/>
  <c r="O768" i="27"/>
  <c r="R765" i="27"/>
  <c r="O764" i="27"/>
  <c r="M760" i="27"/>
  <c r="R757" i="27"/>
  <c r="R754" i="27"/>
  <c r="M753" i="27"/>
  <c r="L752" i="27"/>
  <c r="O749" i="27"/>
  <c r="R746" i="27"/>
  <c r="O743" i="27"/>
  <c r="O742" i="27"/>
  <c r="Q741" i="27"/>
  <c r="Q740" i="27"/>
  <c r="L739" i="27"/>
  <c r="S737" i="27"/>
  <c r="Q734" i="27"/>
  <c r="O733" i="27"/>
  <c r="S730" i="27"/>
  <c r="N729" i="27"/>
  <c r="Q726" i="27"/>
  <c r="M725" i="27"/>
  <c r="S723" i="27"/>
  <c r="M722" i="27"/>
  <c r="N718" i="27"/>
  <c r="M717" i="27"/>
  <c r="S715" i="27"/>
  <c r="O712" i="27"/>
  <c r="M711" i="27"/>
  <c r="M710" i="27"/>
  <c r="N709" i="27"/>
  <c r="N708" i="27"/>
  <c r="L705" i="27"/>
  <c r="Q703" i="27"/>
  <c r="N702" i="27"/>
  <c r="R699" i="27"/>
  <c r="Q698" i="27"/>
  <c r="L697" i="27"/>
  <c r="Q695" i="27"/>
  <c r="L694" i="27"/>
  <c r="Q691" i="27"/>
  <c r="R687" i="27"/>
  <c r="S686" i="27"/>
  <c r="S685" i="27"/>
  <c r="Q684" i="27"/>
  <c r="O681" i="27"/>
  <c r="R678" i="27"/>
  <c r="O677" i="27"/>
  <c r="M673" i="27"/>
  <c r="R670" i="27"/>
  <c r="R667" i="27"/>
  <c r="M666" i="27"/>
  <c r="L665" i="27"/>
  <c r="O662" i="27"/>
  <c r="R659" i="27"/>
  <c r="O656" i="27"/>
  <c r="O655" i="27"/>
  <c r="Q654" i="27"/>
  <c r="Q653" i="27"/>
  <c r="L652" i="27"/>
  <c r="S650" i="27"/>
  <c r="Q647" i="27"/>
  <c r="O646" i="27"/>
  <c r="S643" i="27"/>
  <c r="N642" i="27"/>
  <c r="Q639" i="27"/>
  <c r="M638" i="27"/>
  <c r="S636" i="27"/>
  <c r="M635" i="27"/>
  <c r="N631" i="27"/>
  <c r="M630" i="27"/>
  <c r="S628" i="27"/>
  <c r="O625" i="27"/>
  <c r="M624" i="27"/>
  <c r="M623" i="27"/>
  <c r="N622" i="27"/>
  <c r="N621" i="27"/>
  <c r="L618" i="27"/>
  <c r="Q616" i="27"/>
  <c r="N615" i="27"/>
  <c r="R612" i="27"/>
  <c r="Q611" i="27"/>
  <c r="L610" i="27"/>
  <c r="Q608" i="27"/>
  <c r="L607" i="27"/>
  <c r="Q604" i="27"/>
  <c r="S601" i="27"/>
  <c r="N600" i="27"/>
  <c r="L599" i="27"/>
  <c r="L596" i="27"/>
  <c r="S594" i="27"/>
  <c r="M593" i="27"/>
  <c r="N584" i="27"/>
  <c r="R581" i="27"/>
  <c r="O580" i="27"/>
  <c r="L579" i="27"/>
  <c r="L576" i="27"/>
  <c r="R573" i="27"/>
  <c r="R570" i="27"/>
  <c r="N569" i="27"/>
  <c r="L568" i="27"/>
  <c r="O565" i="27"/>
  <c r="S562" i="27"/>
  <c r="M561" i="27"/>
  <c r="O557" i="27"/>
  <c r="L556" i="27"/>
  <c r="R553" i="27"/>
  <c r="S552" i="27"/>
  <c r="S551" i="27"/>
  <c r="R550" i="27"/>
  <c r="Q549" i="27"/>
  <c r="M548" i="27"/>
  <c r="L547" i="27"/>
  <c r="S541" i="27"/>
  <c r="R540" i="27"/>
  <c r="N539" i="27"/>
  <c r="M538" i="27"/>
  <c r="M537" i="27"/>
  <c r="N536" i="27"/>
  <c r="N535" i="27"/>
  <c r="S531" i="27"/>
  <c r="O530" i="27"/>
  <c r="O529" i="27"/>
  <c r="Q528" i="27"/>
  <c r="Q527" i="27"/>
  <c r="O526" i="27"/>
  <c r="L525" i="27"/>
  <c r="R521" i="27"/>
  <c r="S520" i="27"/>
  <c r="S519" i="27"/>
  <c r="R518" i="27"/>
  <c r="Q517" i="27"/>
  <c r="M516" i="27"/>
  <c r="L515" i="27"/>
  <c r="S509" i="27"/>
  <c r="R508" i="27"/>
  <c r="N507" i="27"/>
  <c r="M506" i="27"/>
  <c r="M505" i="27"/>
  <c r="N504" i="27"/>
  <c r="N503" i="27"/>
  <c r="R498" i="27"/>
  <c r="S497" i="27"/>
  <c r="S496" i="27"/>
  <c r="Q495" i="27"/>
  <c r="M494" i="27"/>
  <c r="L493" i="27"/>
  <c r="S487" i="27"/>
  <c r="R486" i="27"/>
  <c r="N485" i="27"/>
  <c r="M484" i="27"/>
  <c r="M483" i="27"/>
  <c r="N482" i="27"/>
  <c r="N481" i="27"/>
  <c r="S477" i="27"/>
  <c r="O476" i="27"/>
  <c r="O475" i="27"/>
  <c r="Q474" i="27"/>
  <c r="Q473" i="27"/>
  <c r="O472" i="27"/>
  <c r="L471" i="27"/>
  <c r="R467" i="27"/>
  <c r="S466" i="27"/>
  <c r="S465" i="27"/>
  <c r="R464" i="27"/>
  <c r="Q463" i="27"/>
  <c r="M462" i="27"/>
  <c r="L461" i="27"/>
  <c r="S455" i="27"/>
  <c r="R454" i="27"/>
  <c r="N453" i="27"/>
  <c r="M452" i="27"/>
  <c r="M451" i="27"/>
  <c r="N450" i="27"/>
  <c r="N449" i="27"/>
  <c r="S445" i="27"/>
  <c r="O444" i="27"/>
  <c r="O443" i="27"/>
  <c r="Q442" i="27"/>
  <c r="Q441" i="27"/>
  <c r="O440" i="27"/>
  <c r="L439" i="27"/>
  <c r="R435" i="27"/>
  <c r="S434" i="27"/>
  <c r="S433" i="27"/>
  <c r="R432" i="27"/>
  <c r="Q431" i="27"/>
  <c r="M430" i="27"/>
  <c r="L429" i="27"/>
  <c r="S423" i="27"/>
  <c r="R422" i="27"/>
  <c r="N421" i="27"/>
  <c r="M420" i="27"/>
  <c r="M419" i="27"/>
  <c r="N418" i="27"/>
  <c r="N417" i="27"/>
  <c r="S413" i="27"/>
  <c r="O412" i="27"/>
  <c r="O411" i="27"/>
  <c r="Q410" i="27"/>
  <c r="Q409" i="27"/>
  <c r="O408" i="27"/>
  <c r="L407" i="27"/>
  <c r="R403" i="27"/>
  <c r="S402" i="27"/>
  <c r="S401" i="27"/>
  <c r="R400" i="27"/>
  <c r="Q399" i="27"/>
  <c r="M398" i="27"/>
  <c r="L397" i="27"/>
  <c r="S391" i="27"/>
  <c r="R390" i="27"/>
  <c r="N389" i="27"/>
  <c r="M388" i="27"/>
  <c r="M387" i="27"/>
  <c r="N386" i="27"/>
  <c r="N385" i="27"/>
  <c r="S381" i="27"/>
  <c r="O380" i="27"/>
  <c r="O379" i="27"/>
  <c r="Q378" i="27"/>
  <c r="Q377" i="27"/>
  <c r="O376" i="27"/>
  <c r="L375" i="27"/>
  <c r="R372" i="27"/>
  <c r="S371" i="27"/>
  <c r="S370" i="27"/>
  <c r="R369" i="27"/>
  <c r="Q368" i="27"/>
  <c r="M367" i="27"/>
  <c r="L366" i="27"/>
  <c r="L365" i="27"/>
  <c r="M364" i="27"/>
  <c r="S360" i="27"/>
  <c r="O359" i="27"/>
  <c r="N358" i="27"/>
  <c r="N357" i="27"/>
  <c r="O356" i="27"/>
  <c r="O355" i="27"/>
  <c r="L354" i="27"/>
  <c r="Q350" i="27"/>
  <c r="Q349" i="27"/>
  <c r="R348" i="27"/>
  <c r="R347" i="27"/>
  <c r="Q346" i="27"/>
  <c r="M345" i="27"/>
  <c r="L344" i="27"/>
  <c r="S338" i="27"/>
  <c r="R337" i="27"/>
  <c r="N336" i="27"/>
  <c r="N335" i="27"/>
  <c r="N334" i="27"/>
  <c r="O333" i="27"/>
  <c r="O332" i="27"/>
  <c r="L331" i="27"/>
  <c r="Q327" i="27"/>
  <c r="Q326" i="27"/>
  <c r="R325" i="27"/>
  <c r="R324" i="27"/>
  <c r="Q323" i="27"/>
  <c r="M322" i="27"/>
  <c r="L321" i="27"/>
  <c r="S315" i="27"/>
  <c r="R314" i="27"/>
  <c r="N313" i="27"/>
  <c r="M312" i="27"/>
  <c r="L311" i="27"/>
  <c r="L310" i="27"/>
  <c r="M309" i="27"/>
  <c r="S305" i="27"/>
  <c r="O304" i="27"/>
  <c r="N303" i="27"/>
  <c r="N302" i="27"/>
  <c r="O301" i="27"/>
  <c r="O300" i="27"/>
  <c r="L299" i="27"/>
  <c r="Q295" i="27"/>
  <c r="Q294" i="27"/>
  <c r="R293" i="27"/>
  <c r="R292" i="27"/>
  <c r="Q291" i="27"/>
  <c r="M290" i="27"/>
  <c r="L289" i="27"/>
  <c r="S283" i="27"/>
  <c r="R282" i="27"/>
  <c r="N281" i="27"/>
  <c r="M280" i="27"/>
  <c r="L279" i="27"/>
  <c r="L278" i="27"/>
  <c r="M277" i="27"/>
  <c r="S273" i="27"/>
  <c r="O272" i="27"/>
  <c r="N271" i="27"/>
  <c r="N270" i="27"/>
  <c r="O269" i="27"/>
  <c r="O268" i="27"/>
  <c r="L267" i="27"/>
  <c r="Q263" i="27"/>
  <c r="Q262" i="27"/>
  <c r="R261" i="27"/>
  <c r="R260" i="27"/>
  <c r="Q259" i="27"/>
  <c r="M258" i="27"/>
  <c r="L257" i="27"/>
  <c r="S251" i="27"/>
  <c r="R250" i="27"/>
  <c r="N249" i="27"/>
  <c r="M248" i="27"/>
  <c r="L247" i="27"/>
  <c r="L246" i="27"/>
  <c r="M245" i="27"/>
  <c r="S241" i="27"/>
  <c r="O240" i="27"/>
  <c r="N239" i="27"/>
  <c r="N238" i="27"/>
  <c r="O237" i="27"/>
  <c r="O236" i="27"/>
  <c r="L235" i="27"/>
  <c r="Q231" i="27"/>
  <c r="Q230" i="27"/>
  <c r="R229" i="27"/>
  <c r="R228" i="27"/>
  <c r="Q227" i="27"/>
  <c r="M226" i="27"/>
  <c r="L225" i="27"/>
  <c r="S219" i="27"/>
  <c r="R218" i="27"/>
  <c r="N217" i="27"/>
  <c r="M216" i="27"/>
  <c r="L215" i="27"/>
  <c r="L214" i="27"/>
  <c r="M213" i="27"/>
  <c r="S209" i="27"/>
  <c r="O208" i="27"/>
  <c r="N207" i="27"/>
  <c r="N206" i="27"/>
  <c r="O205" i="27"/>
  <c r="O204" i="27"/>
  <c r="L203" i="27"/>
  <c r="Q199" i="27"/>
  <c r="Q198" i="27"/>
  <c r="R197" i="27"/>
  <c r="R196" i="27"/>
  <c r="Q195" i="27"/>
  <c r="M194" i="27"/>
  <c r="L193" i="27"/>
  <c r="S186" i="27"/>
  <c r="O185" i="27"/>
  <c r="O184" i="27"/>
  <c r="Q183" i="27"/>
  <c r="Q182" i="27"/>
  <c r="O181" i="27"/>
  <c r="L180" i="27"/>
  <c r="R176" i="27"/>
  <c r="S175" i="27"/>
  <c r="S174" i="27"/>
  <c r="R173" i="27"/>
  <c r="Q172" i="27"/>
  <c r="M171" i="27"/>
  <c r="L170" i="27"/>
  <c r="S164" i="27"/>
  <c r="R163" i="27"/>
  <c r="N162" i="27"/>
  <c r="M161" i="27"/>
  <c r="M160" i="27"/>
  <c r="N159" i="27"/>
  <c r="N158" i="27"/>
  <c r="S154" i="27"/>
  <c r="O153" i="27"/>
  <c r="O152" i="27"/>
  <c r="Q151" i="27"/>
  <c r="Q150" i="27"/>
  <c r="O149" i="27"/>
  <c r="L148" i="27"/>
  <c r="R144" i="27"/>
  <c r="S143" i="27"/>
  <c r="S142" i="27"/>
  <c r="R141" i="27"/>
  <c r="Q140" i="27"/>
  <c r="M139" i="27"/>
  <c r="L137" i="27"/>
  <c r="S131" i="27"/>
  <c r="R130" i="27"/>
  <c r="N129" i="27"/>
  <c r="M128" i="27"/>
  <c r="M127" i="27"/>
  <c r="N126" i="27"/>
  <c r="N125" i="27"/>
  <c r="S121" i="27"/>
  <c r="O120" i="27"/>
  <c r="O119" i="27"/>
  <c r="Q118" i="27"/>
  <c r="Q117" i="27"/>
  <c r="O116" i="27"/>
  <c r="L115" i="27"/>
  <c r="R111" i="27"/>
  <c r="S110" i="27"/>
  <c r="S109" i="27"/>
  <c r="R108" i="27"/>
  <c r="Q107" i="27"/>
  <c r="M106" i="27"/>
  <c r="L105" i="27"/>
  <c r="S99" i="27"/>
  <c r="R98" i="27"/>
  <c r="N97" i="27"/>
  <c r="M96" i="27"/>
  <c r="N94" i="27"/>
  <c r="N93" i="27"/>
  <c r="O87" i="27"/>
  <c r="Q85" i="27"/>
  <c r="L83" i="27"/>
  <c r="S77" i="27"/>
  <c r="Q75" i="27"/>
  <c r="L73" i="27"/>
  <c r="R66" i="27"/>
  <c r="M64" i="27"/>
  <c r="N62" i="27"/>
  <c r="O56" i="27"/>
  <c r="Q54" i="27"/>
  <c r="O52" i="27"/>
  <c r="L51" i="27"/>
  <c r="S45" i="27"/>
  <c r="M42" i="27"/>
  <c r="S35" i="27"/>
  <c r="N33" i="27"/>
  <c r="M31" i="27"/>
  <c r="N29" i="27"/>
  <c r="O23" i="27"/>
  <c r="Q21" i="27"/>
  <c r="L19" i="27"/>
  <c r="S13" i="27"/>
  <c r="Q11" i="27"/>
  <c r="L9" i="27"/>
  <c r="R1036" i="27"/>
  <c r="R1032" i="27"/>
  <c r="Q1024" i="27"/>
  <c r="S1013" i="27"/>
  <c r="M1012" i="27"/>
  <c r="S1005" i="27"/>
  <c r="R999" i="27"/>
  <c r="L977" i="27"/>
  <c r="S971" i="27"/>
  <c r="M970" i="27"/>
  <c r="N962" i="27"/>
  <c r="M956" i="27"/>
  <c r="L954" i="27"/>
  <c r="L926" i="27"/>
  <c r="R922" i="27"/>
  <c r="L913" i="27"/>
  <c r="R909" i="27"/>
  <c r="M901" i="27"/>
  <c r="L896" i="27"/>
  <c r="R890" i="27"/>
  <c r="N885" i="27"/>
  <c r="O879" i="27"/>
  <c r="M878" i="27"/>
  <c r="Q869" i="27"/>
  <c r="M864" i="27"/>
  <c r="S856" i="27"/>
  <c r="M850" i="27"/>
  <c r="O848" i="27"/>
  <c r="M837" i="27"/>
  <c r="R835" i="27"/>
  <c r="N824" i="27"/>
  <c r="N821" i="27"/>
  <c r="M813" i="27"/>
  <c r="M811" i="27"/>
  <c r="Q806" i="27"/>
  <c r="O804" i="27"/>
  <c r="R799" i="27"/>
  <c r="Q797" i="27"/>
  <c r="N794" i="27"/>
  <c r="R789" i="27"/>
  <c r="Q782" i="27"/>
  <c r="Q774" i="27"/>
  <c r="R772" i="27"/>
  <c r="L768" i="27"/>
  <c r="Q765" i="27"/>
  <c r="L760" i="27"/>
  <c r="N757" i="27"/>
  <c r="Q754" i="27"/>
  <c r="L746" i="27"/>
  <c r="S744" i="27"/>
  <c r="O741" i="27"/>
  <c r="O734" i="27"/>
  <c r="R730" i="27"/>
  <c r="M729" i="27"/>
  <c r="R723" i="27"/>
  <c r="O715" i="27"/>
  <c r="L711" i="27"/>
  <c r="Q706" i="27"/>
  <c r="O703" i="27"/>
  <c r="S700" i="27"/>
  <c r="M695" i="27"/>
  <c r="Q688" i="27"/>
  <c r="R686" i="27"/>
  <c r="O684" i="27"/>
  <c r="L681" i="27"/>
  <c r="R674" i="27"/>
  <c r="N670" i="27"/>
  <c r="Q667" i="27"/>
  <c r="O663" i="27"/>
  <c r="L659" i="27"/>
  <c r="N656" i="27"/>
  <c r="N655" i="27"/>
  <c r="O653" i="27"/>
  <c r="M650" i="27"/>
  <c r="S644" i="27"/>
  <c r="M642" i="27"/>
  <c r="R636" i="27"/>
  <c r="O628" i="27"/>
  <c r="L624" i="27"/>
  <c r="M622" i="27"/>
  <c r="O616" i="27"/>
  <c r="M611" i="27"/>
  <c r="S605" i="27"/>
  <c r="O601" i="27"/>
  <c r="Q597" i="27"/>
  <c r="S585" i="27"/>
  <c r="L580" i="27"/>
  <c r="S574" i="27"/>
  <c r="S571" i="27"/>
  <c r="N565" i="27"/>
  <c r="N562" i="27"/>
  <c r="Q558" i="27"/>
  <c r="Q554" i="27"/>
  <c r="R552" i="27"/>
  <c r="Q550" i="27"/>
  <c r="L548" i="27"/>
  <c r="N540" i="27"/>
  <c r="L538" i="27"/>
  <c r="M536" i="27"/>
  <c r="O531" i="27"/>
  <c r="N529" i="27"/>
  <c r="O527" i="27"/>
  <c r="Q522" i="27"/>
  <c r="R520" i="27"/>
  <c r="Q518" i="27"/>
  <c r="L516" i="27"/>
  <c r="S510" i="27"/>
  <c r="N508" i="27"/>
  <c r="L506" i="27"/>
  <c r="M504" i="27"/>
  <c r="Q498" i="27"/>
  <c r="R497" i="27"/>
  <c r="M495" i="27"/>
  <c r="S488" i="27"/>
  <c r="N486" i="27"/>
  <c r="M485" i="27"/>
  <c r="L483" i="27"/>
  <c r="O477" i="27"/>
  <c r="N475" i="27"/>
  <c r="O473" i="27"/>
  <c r="L472" i="27"/>
  <c r="Q467" i="27"/>
  <c r="R465" i="27"/>
  <c r="M463" i="27"/>
  <c r="R455" i="27"/>
  <c r="M453" i="27"/>
  <c r="L452" i="27"/>
  <c r="M450" i="27"/>
  <c r="O445" i="27"/>
  <c r="N443" i="27"/>
  <c r="O441" i="27"/>
  <c r="Q436" i="27"/>
  <c r="R433" i="27"/>
  <c r="M431" i="27"/>
  <c r="R423" i="27"/>
  <c r="N422" i="27"/>
  <c r="M421" i="27"/>
  <c r="L419" i="27"/>
  <c r="S414" i="27"/>
  <c r="N412" i="27"/>
  <c r="N411" i="27"/>
  <c r="L408" i="27"/>
  <c r="Q404" i="27"/>
  <c r="R402" i="27"/>
  <c r="M399" i="27"/>
  <c r="L398" i="27"/>
  <c r="S392" i="27"/>
  <c r="N390" i="27"/>
  <c r="L388" i="27"/>
  <c r="M386" i="27"/>
  <c r="S382" i="27"/>
  <c r="N380" i="27"/>
  <c r="O378" i="27"/>
  <c r="Q373" i="27"/>
  <c r="R371" i="27"/>
  <c r="Q369" i="27"/>
  <c r="L367" i="27"/>
  <c r="S361" i="27"/>
  <c r="M358" i="27"/>
  <c r="N356" i="27"/>
  <c r="S351" i="27"/>
  <c r="O349" i="27"/>
  <c r="O346" i="27"/>
  <c r="L345" i="27"/>
  <c r="S340" i="27"/>
  <c r="R338" i="27"/>
  <c r="M336" i="27"/>
  <c r="N333" i="27"/>
  <c r="S328" i="27"/>
  <c r="O326" i="27"/>
  <c r="Q324" i="27"/>
  <c r="L322" i="27"/>
  <c r="S317" i="27"/>
  <c r="R315" i="27"/>
  <c r="Q314" i="27"/>
  <c r="S306" i="27"/>
  <c r="N304" i="27"/>
  <c r="M303" i="27"/>
  <c r="N301" i="27"/>
  <c r="S296" i="27"/>
  <c r="O294" i="27"/>
  <c r="Q292" i="27"/>
  <c r="L290" i="27"/>
  <c r="S285" i="27"/>
  <c r="R283" i="27"/>
  <c r="M281" i="27"/>
  <c r="S274" i="27"/>
  <c r="M271" i="27"/>
  <c r="M270" i="27"/>
  <c r="O263" i="27"/>
  <c r="Q261" i="27"/>
  <c r="O259" i="27"/>
  <c r="L258" i="27"/>
  <c r="S253" i="27"/>
  <c r="R251" i="27"/>
  <c r="M249" i="27"/>
  <c r="S242" i="27"/>
  <c r="M239" i="27"/>
  <c r="N237" i="27"/>
  <c r="N236" i="27"/>
  <c r="O231" i="27"/>
  <c r="Q229" i="27"/>
  <c r="L226" i="27"/>
  <c r="S221" i="27"/>
  <c r="R219" i="27"/>
  <c r="Q218" i="27"/>
  <c r="L216" i="27"/>
  <c r="R209" i="27"/>
  <c r="M207" i="27"/>
  <c r="N205" i="27"/>
  <c r="S200" i="27"/>
  <c r="O199" i="27"/>
  <c r="Q197" i="27"/>
  <c r="S188" i="27"/>
  <c r="N185" i="27"/>
  <c r="O183" i="27"/>
  <c r="O182" i="27"/>
  <c r="Q177" i="27"/>
  <c r="R174" i="27"/>
  <c r="M172" i="27"/>
  <c r="R164" i="27"/>
  <c r="N163" i="27"/>
  <c r="L160" i="27"/>
  <c r="M159" i="27"/>
  <c r="O154" i="27"/>
  <c r="N152" i="27"/>
  <c r="L149" i="27"/>
  <c r="Q144" i="27"/>
  <c r="R142" i="27"/>
  <c r="M140" i="27"/>
  <c r="L139" i="27"/>
  <c r="R131" i="27"/>
  <c r="N130" i="27"/>
  <c r="L127" i="27"/>
  <c r="S122" i="27"/>
  <c r="N120" i="27"/>
  <c r="O118" i="27"/>
  <c r="O117" i="27"/>
  <c r="Q111" i="27"/>
  <c r="R109" i="27"/>
  <c r="M107" i="27"/>
  <c r="S100" i="27"/>
  <c r="N98" i="27"/>
  <c r="L96" i="27"/>
  <c r="M94" i="27"/>
  <c r="O89" i="27"/>
  <c r="N88" i="27"/>
  <c r="O85" i="27"/>
  <c r="Q79" i="27"/>
  <c r="R78" i="27"/>
  <c r="Q76" i="27"/>
  <c r="L74" i="27"/>
  <c r="R67" i="27"/>
  <c r="N66" i="27"/>
  <c r="L64" i="27"/>
  <c r="L63" i="27"/>
  <c r="O57" i="27"/>
  <c r="N55" i="27"/>
  <c r="O54" i="27"/>
  <c r="L52" i="27"/>
  <c r="R46" i="27"/>
  <c r="Q44" i="27"/>
  <c r="L42" i="27"/>
  <c r="S36" i="27"/>
  <c r="M33" i="27"/>
  <c r="L31" i="27"/>
  <c r="S26" i="27"/>
  <c r="N24" i="27"/>
  <c r="O21" i="27"/>
  <c r="L20" i="27"/>
  <c r="Q15" i="27"/>
  <c r="R13" i="27"/>
  <c r="Q12" i="27"/>
  <c r="L10" i="27"/>
  <c r="S4" i="27"/>
  <c r="N1036" i="27"/>
  <c r="R1022" i="27"/>
  <c r="L1012" i="27"/>
  <c r="R1005" i="27"/>
  <c r="O993" i="27"/>
  <c r="R980" i="27"/>
  <c r="M962" i="27"/>
  <c r="L956" i="27"/>
  <c r="Q935" i="27"/>
  <c r="N924" i="27"/>
  <c r="L915" i="27"/>
  <c r="N908" i="27"/>
  <c r="S904" i="27"/>
  <c r="N897" i="27"/>
  <c r="N892" i="27"/>
  <c r="O886" i="27"/>
  <c r="L883" i="27"/>
  <c r="R870" i="27"/>
  <c r="M869" i="27"/>
  <c r="L864" i="27"/>
  <c r="O856" i="27"/>
  <c r="O846" i="27"/>
  <c r="L841" i="27"/>
  <c r="S825" i="27"/>
  <c r="M821" i="27"/>
  <c r="M819" i="27"/>
  <c r="M814" i="27"/>
  <c r="L811" i="27"/>
  <c r="O806" i="27"/>
  <c r="N804" i="27"/>
  <c r="Q799" i="27"/>
  <c r="O797" i="27"/>
  <c r="M794" i="27"/>
  <c r="Q789" i="27"/>
  <c r="S785" i="27"/>
  <c r="R780" i="27"/>
  <c r="Q773" i="27"/>
  <c r="L771" i="27"/>
  <c r="Q766" i="27"/>
  <c r="N761" i="27"/>
  <c r="Q758" i="27"/>
  <c r="M754" i="27"/>
  <c r="N750" i="27"/>
  <c r="S747" i="27"/>
  <c r="O744" i="27"/>
  <c r="N741" i="27"/>
  <c r="L737" i="27"/>
  <c r="N734" i="27"/>
  <c r="Q730" i="27"/>
  <c r="L729" i="27"/>
  <c r="Q723" i="27"/>
  <c r="S720" i="27"/>
  <c r="L715" i="27"/>
  <c r="S713" i="27"/>
  <c r="M706" i="27"/>
  <c r="R700" i="27"/>
  <c r="L695" i="27"/>
  <c r="R692" i="27"/>
  <c r="O688" i="27"/>
  <c r="Q686" i="27"/>
  <c r="L684" i="27"/>
  <c r="Q679" i="27"/>
  <c r="S675" i="27"/>
  <c r="N674" i="27"/>
  <c r="S668" i="27"/>
  <c r="N663" i="27"/>
  <c r="M662" i="27"/>
  <c r="O657" i="27"/>
  <c r="M655" i="27"/>
  <c r="N653" i="27"/>
  <c r="Q648" i="27"/>
  <c r="N647" i="27"/>
  <c r="Q643" i="27"/>
  <c r="Q640" i="27"/>
  <c r="Q636" i="27"/>
  <c r="N632" i="27"/>
  <c r="L628" i="27"/>
  <c r="S626" i="27"/>
  <c r="N616" i="27"/>
  <c r="R613" i="27"/>
  <c r="L608" i="27"/>
  <c r="R602" i="27"/>
  <c r="L600" i="27"/>
  <c r="N594" i="27"/>
  <c r="R582" i="27"/>
  <c r="M577" i="27"/>
  <c r="M570" i="27"/>
  <c r="L569" i="27"/>
  <c r="O566" i="27"/>
  <c r="S563" i="27"/>
  <c r="L557" i="27"/>
  <c r="O553" i="27"/>
  <c r="Q551" i="27"/>
  <c r="L549" i="27"/>
  <c r="S544" i="27"/>
  <c r="R542" i="27"/>
  <c r="M540" i="27"/>
  <c r="S533" i="27"/>
  <c r="M530" i="27"/>
  <c r="N528" i="27"/>
  <c r="S523" i="27"/>
  <c r="O521" i="27"/>
  <c r="Q520" i="27"/>
  <c r="O518" i="27"/>
  <c r="R513" i="27"/>
  <c r="S511" i="27"/>
  <c r="Q509" i="27"/>
  <c r="L507" i="27"/>
  <c r="S500" i="27"/>
  <c r="O498" i="27"/>
  <c r="Q496" i="27"/>
  <c r="L495" i="27"/>
  <c r="S490" i="27"/>
  <c r="R488" i="27"/>
  <c r="L485" i="27"/>
  <c r="R478" i="27"/>
  <c r="N477" i="27"/>
  <c r="M475" i="27"/>
  <c r="N473" i="27"/>
  <c r="O467" i="27"/>
  <c r="Q465" i="27"/>
  <c r="O464" i="27"/>
  <c r="S458" i="27"/>
  <c r="R456" i="27"/>
  <c r="L453" i="27"/>
  <c r="S447" i="27"/>
  <c r="N445" i="27"/>
  <c r="M443" i="27"/>
  <c r="N441" i="27"/>
  <c r="O436" i="27"/>
  <c r="Q434" i="27"/>
  <c r="O432" i="27"/>
  <c r="R427" i="27"/>
  <c r="S426" i="27"/>
  <c r="Q423" i="27"/>
  <c r="L421" i="27"/>
  <c r="R414" i="27"/>
  <c r="M412" i="27"/>
  <c r="M411" i="27"/>
  <c r="N410" i="27"/>
  <c r="S405" i="27"/>
  <c r="O403" i="27"/>
  <c r="Q401" i="27"/>
  <c r="R395" i="27"/>
  <c r="S394" i="27"/>
  <c r="R392" i="27"/>
  <c r="L389" i="27"/>
  <c r="R382" i="27"/>
  <c r="M380" i="27"/>
  <c r="N378" i="27"/>
  <c r="N377" i="27"/>
  <c r="O372" i="27"/>
  <c r="Q371" i="27"/>
  <c r="O369" i="27"/>
  <c r="S362" i="27"/>
  <c r="M359" i="27"/>
  <c r="L358" i="27"/>
  <c r="S352" i="27"/>
  <c r="N349" i="27"/>
  <c r="O348" i="27"/>
  <c r="L346" i="27"/>
  <c r="Q341" i="27"/>
  <c r="R339" i="27"/>
  <c r="L336" i="27"/>
  <c r="L334" i="27"/>
  <c r="O328" i="27"/>
  <c r="N326" i="27"/>
  <c r="O324" i="27"/>
  <c r="Q319" i="27"/>
  <c r="R317" i="27"/>
  <c r="Q315" i="27"/>
  <c r="M314" i="27"/>
  <c r="R306" i="27"/>
  <c r="M304" i="27"/>
  <c r="L303" i="27"/>
  <c r="M301" i="27"/>
  <c r="O296" i="27"/>
  <c r="N295" i="27"/>
  <c r="O292" i="27"/>
  <c r="Q286" i="27"/>
  <c r="R284" i="27"/>
  <c r="M282" i="27"/>
  <c r="L281" i="27"/>
  <c r="R274" i="27"/>
  <c r="L271" i="27"/>
  <c r="M269" i="27"/>
  <c r="O264" i="27"/>
  <c r="N263" i="27"/>
  <c r="O260" i="27"/>
  <c r="Q254" i="27"/>
  <c r="R253" i="27"/>
  <c r="M250" i="27"/>
  <c r="L249" i="27"/>
  <c r="S243" i="27"/>
  <c r="M240" i="27"/>
  <c r="L238" i="27"/>
  <c r="M237" i="27"/>
  <c r="O232" i="27"/>
  <c r="N231" i="27"/>
  <c r="O228" i="27"/>
  <c r="Q223" i="27"/>
  <c r="R221" i="27"/>
  <c r="Q219" i="27"/>
  <c r="L217" i="27"/>
  <c r="R210" i="27"/>
  <c r="M208" i="27"/>
  <c r="L206" i="27"/>
  <c r="S201" i="27"/>
  <c r="N198" i="27"/>
  <c r="O196" i="27"/>
  <c r="S190" i="27"/>
  <c r="R188" i="27"/>
  <c r="N186" i="27"/>
  <c r="M184" i="27"/>
  <c r="N182" i="27"/>
  <c r="O177" i="27"/>
  <c r="O176" i="27"/>
  <c r="O173" i="27"/>
  <c r="L172" i="27"/>
  <c r="S167" i="27"/>
  <c r="R165" i="27"/>
  <c r="L162" i="27"/>
  <c r="S156" i="27"/>
  <c r="M153" i="27"/>
  <c r="N151" i="27"/>
  <c r="S146" i="27"/>
  <c r="O144" i="27"/>
  <c r="O141" i="27"/>
  <c r="L140" i="27"/>
  <c r="S134" i="27"/>
  <c r="R132" i="27"/>
  <c r="L129" i="27"/>
  <c r="R122" i="27"/>
  <c r="N121" i="27"/>
  <c r="M119" i="27"/>
  <c r="N117" i="27"/>
  <c r="O112" i="27"/>
  <c r="O111" i="27"/>
  <c r="O108" i="27"/>
  <c r="S102" i="27"/>
  <c r="S101" i="27"/>
  <c r="M98" i="27"/>
  <c r="R90" i="27"/>
  <c r="N89" i="27"/>
  <c r="M87" i="27"/>
  <c r="N85" i="27"/>
  <c r="O80" i="27"/>
  <c r="Q78" i="27"/>
  <c r="O76" i="27"/>
  <c r="R71" i="27"/>
  <c r="R68" i="27"/>
  <c r="L65" i="27"/>
  <c r="S59" i="27"/>
  <c r="M56" i="27"/>
  <c r="M55" i="27"/>
  <c r="N53" i="27"/>
  <c r="S49" i="27"/>
  <c r="Q46" i="27"/>
  <c r="O44" i="27"/>
  <c r="R39" i="27"/>
  <c r="R36" i="27"/>
  <c r="Q35" i="27"/>
  <c r="S27" i="27"/>
  <c r="N25" i="27"/>
  <c r="M23" i="27"/>
  <c r="N21" i="27"/>
  <c r="O16" i="27"/>
  <c r="Q14" i="27"/>
  <c r="O12" i="27"/>
  <c r="R7" i="27"/>
  <c r="S6" i="27"/>
  <c r="Q3" i="27"/>
  <c r="M1036" i="27"/>
  <c r="Q1022" i="27"/>
  <c r="M1020" i="27"/>
  <c r="Q1013" i="27"/>
  <c r="O1007" i="27"/>
  <c r="Q1005" i="27"/>
  <c r="O999" i="27"/>
  <c r="N993" i="27"/>
  <c r="O991" i="27"/>
  <c r="N980" i="27"/>
  <c r="R973" i="27"/>
  <c r="N971" i="27"/>
  <c r="O966" i="27"/>
  <c r="R951" i="27"/>
  <c r="O947" i="27"/>
  <c r="S940" i="27"/>
  <c r="R933" i="27"/>
  <c r="S929" i="27"/>
  <c r="Q918" i="27"/>
  <c r="R916" i="27"/>
  <c r="O909" i="27"/>
  <c r="M904" i="27"/>
  <c r="S898" i="27"/>
  <c r="S893" i="27"/>
  <c r="N886" i="27"/>
  <c r="L881" i="27"/>
  <c r="R874" i="27"/>
  <c r="Q870" i="27"/>
  <c r="L862" i="27"/>
  <c r="N856" i="27"/>
  <c r="N846" i="27"/>
  <c r="R842" i="27"/>
  <c r="M833" i="27"/>
  <c r="S827" i="27"/>
  <c r="L824" i="27"/>
  <c r="M817" i="27"/>
  <c r="L814" i="27"/>
  <c r="N806" i="27"/>
  <c r="N805" i="27"/>
  <c r="Q800" i="27"/>
  <c r="O798" i="27"/>
  <c r="O789" i="27"/>
  <c r="R785" i="27"/>
  <c r="R778" i="27"/>
  <c r="N775" i="27"/>
  <c r="N774" i="27"/>
  <c r="O772" i="27"/>
  <c r="S763" i="27"/>
  <c r="M761" i="27"/>
  <c r="M758" i="27"/>
  <c r="O751" i="27"/>
  <c r="O747" i="27"/>
  <c r="N744" i="27"/>
  <c r="M741" i="27"/>
  <c r="Q738" i="27"/>
  <c r="S732" i="27"/>
  <c r="M730" i="27"/>
  <c r="M727" i="27"/>
  <c r="S724" i="27"/>
  <c r="O720" i="27"/>
  <c r="Q716" i="27"/>
  <c r="R707" i="27"/>
  <c r="S704" i="27"/>
  <c r="Q700" i="27"/>
  <c r="N696" i="27"/>
  <c r="N692" i="27"/>
  <c r="N689" i="27"/>
  <c r="O686" i="27"/>
  <c r="O685" i="27"/>
  <c r="S676" i="27"/>
  <c r="M674" i="27"/>
  <c r="M671" i="27"/>
  <c r="O664" i="27"/>
  <c r="O660" i="27"/>
  <c r="N657" i="27"/>
  <c r="L655" i="27"/>
  <c r="Q651" i="27"/>
  <c r="Q644" i="27"/>
  <c r="M640" i="27"/>
  <c r="S634" i="27"/>
  <c r="M632" i="27"/>
  <c r="R626" i="27"/>
  <c r="R620" i="27"/>
  <c r="S617" i="27"/>
  <c r="S614" i="27"/>
  <c r="L612" i="27"/>
  <c r="N605" i="27"/>
  <c r="N602" i="27"/>
  <c r="N597" i="27"/>
  <c r="Q592" i="27"/>
  <c r="R583" i="27"/>
  <c r="Q582" i="27"/>
  <c r="L577" i="27"/>
  <c r="R575" i="27"/>
  <c r="L570" i="27"/>
  <c r="O567" i="27"/>
  <c r="L562" i="27"/>
  <c r="O559" i="27"/>
  <c r="N554" i="27"/>
  <c r="N553" i="27"/>
  <c r="L550" i="27"/>
  <c r="Q546" i="27"/>
  <c r="Q545" i="27"/>
  <c r="R544" i="27"/>
  <c r="R543" i="27"/>
  <c r="Q542" i="27"/>
  <c r="M541" i="27"/>
  <c r="L540" i="27"/>
  <c r="S534" i="27"/>
  <c r="R533" i="27"/>
  <c r="N532" i="27"/>
  <c r="M531" i="27"/>
  <c r="L530" i="27"/>
  <c r="L529" i="27"/>
  <c r="M528" i="27"/>
  <c r="S524" i="27"/>
  <c r="O523" i="27"/>
  <c r="N522" i="27"/>
  <c r="N521" i="27"/>
  <c r="O520" i="27"/>
  <c r="O519" i="27"/>
  <c r="L476" i="27"/>
  <c r="S470" i="27"/>
  <c r="O469" i="27"/>
  <c r="N467" i="27"/>
  <c r="O465" i="27"/>
  <c r="Q460" i="27"/>
  <c r="R458" i="27"/>
  <c r="Q456" i="27"/>
  <c r="M455" i="27"/>
  <c r="R447" i="27"/>
  <c r="N446" i="27"/>
  <c r="L444" i="27"/>
  <c r="M442" i="27"/>
  <c r="O437" i="27"/>
  <c r="N435" i="27"/>
  <c r="O434" i="27"/>
  <c r="L432" i="27"/>
  <c r="Q427" i="27"/>
  <c r="R425" i="27"/>
  <c r="L422" i="27"/>
  <c r="S416" i="27"/>
  <c r="N414" i="27"/>
  <c r="L412" i="27"/>
  <c r="L411" i="27"/>
  <c r="S406" i="27"/>
  <c r="N403" i="27"/>
  <c r="O401" i="27"/>
  <c r="Q395" i="27"/>
  <c r="R394" i="27"/>
  <c r="Q392" i="27"/>
  <c r="M391" i="27"/>
  <c r="S384" i="27"/>
  <c r="N382" i="27"/>
  <c r="L380" i="27"/>
  <c r="M378" i="27"/>
  <c r="S374" i="27"/>
  <c r="N373" i="27"/>
  <c r="O371" i="27"/>
  <c r="L369" i="27"/>
  <c r="R365" i="27"/>
  <c r="R362" i="27"/>
  <c r="Q361" i="27"/>
  <c r="R352" i="27"/>
  <c r="M350" i="27"/>
  <c r="N348" i="27"/>
  <c r="S343" i="27"/>
  <c r="O342" i="27"/>
  <c r="Q340" i="27"/>
  <c r="L337" i="27"/>
  <c r="S330" i="27"/>
  <c r="N328" i="27"/>
  <c r="M326" i="27"/>
  <c r="N324" i="27"/>
  <c r="S320" i="27"/>
  <c r="Q317" i="27"/>
  <c r="O315" i="27"/>
  <c r="S309" i="27"/>
  <c r="R307" i="27"/>
  <c r="M305" i="27"/>
  <c r="S298" i="27"/>
  <c r="N296" i="27"/>
  <c r="N293" i="27"/>
  <c r="S288" i="27"/>
  <c r="Q285" i="27"/>
  <c r="Q284" i="27"/>
  <c r="L282" i="27"/>
  <c r="S277" i="27"/>
  <c r="S276" i="27"/>
  <c r="M273" i="27"/>
  <c r="L272" i="27"/>
  <c r="R265" i="27"/>
  <c r="M263" i="27"/>
  <c r="N260" i="27"/>
  <c r="S256" i="27"/>
  <c r="O254" i="27"/>
  <c r="O251" i="27"/>
  <c r="L250" i="27"/>
  <c r="R246" i="27"/>
  <c r="S244" i="27"/>
  <c r="Q242" i="27"/>
  <c r="L240" i="27"/>
  <c r="S234" i="27"/>
  <c r="N232" i="27"/>
  <c r="M230" i="27"/>
  <c r="N228" i="27"/>
  <c r="S224" i="27"/>
  <c r="O222" i="27"/>
  <c r="Q220" i="27"/>
  <c r="O219" i="27"/>
  <c r="R214" i="27"/>
  <c r="R211" i="27"/>
  <c r="M209" i="27"/>
  <c r="R201" i="27"/>
  <c r="M199" i="27"/>
  <c r="M198" i="27"/>
  <c r="S192" i="27"/>
  <c r="R190" i="27"/>
  <c r="Q188" i="27"/>
  <c r="M186" i="27"/>
  <c r="L185" i="27"/>
  <c r="M183" i="27"/>
  <c r="S179" i="27"/>
  <c r="N177" i="27"/>
  <c r="N176" i="27"/>
  <c r="O174" i="27"/>
  <c r="Q169" i="27"/>
  <c r="R167" i="27"/>
  <c r="Q165" i="27"/>
  <c r="L163" i="27"/>
  <c r="S157" i="27"/>
  <c r="N155" i="27"/>
  <c r="L152" i="27"/>
  <c r="M151" i="27"/>
  <c r="O146" i="27"/>
  <c r="O143" i="27"/>
  <c r="L141" i="27"/>
  <c r="Q135" i="27"/>
  <c r="R134" i="27"/>
  <c r="Q132" i="27"/>
  <c r="M131" i="27"/>
  <c r="S124" i="27"/>
  <c r="N122" i="27"/>
  <c r="L120" i="27"/>
  <c r="L119" i="27"/>
  <c r="S114" i="27"/>
  <c r="N112" i="27"/>
  <c r="O110" i="27"/>
  <c r="L108" i="27"/>
  <c r="Q103" i="27"/>
  <c r="R101" i="27"/>
  <c r="Q100" i="27"/>
  <c r="L98" i="27"/>
  <c r="R91" i="27"/>
  <c r="M89" i="27"/>
  <c r="L88" i="27"/>
  <c r="M86" i="27"/>
  <c r="O81" i="27"/>
  <c r="N79" i="27"/>
  <c r="O77" i="27"/>
  <c r="Q71" i="27"/>
  <c r="R70" i="27"/>
  <c r="Q68" i="27"/>
  <c r="L66" i="27"/>
  <c r="R59" i="27"/>
  <c r="M57" i="27"/>
  <c r="L55" i="27"/>
  <c r="S50" i="27"/>
  <c r="N47" i="27"/>
  <c r="O45" i="27"/>
  <c r="Q39" i="27"/>
  <c r="R38" i="27"/>
  <c r="Q36" i="27"/>
  <c r="L34" i="27"/>
  <c r="R27" i="27"/>
  <c r="M25" i="27"/>
  <c r="L24" i="27"/>
  <c r="M22" i="27"/>
  <c r="O17" i="27"/>
  <c r="O14" i="27"/>
  <c r="Q8" i="27"/>
  <c r="Q7" i="27"/>
  <c r="R5" i="27"/>
  <c r="Q4" i="27"/>
  <c r="R1025" i="27"/>
  <c r="S1023" i="27"/>
  <c r="O1017" i="27"/>
  <c r="M1013" i="27"/>
  <c r="N1009" i="27"/>
  <c r="L1033" i="27"/>
  <c r="M978" i="27"/>
  <c r="R957" i="27"/>
  <c r="S944" i="27"/>
  <c r="L927" i="27"/>
  <c r="S921" i="27"/>
  <c r="O916" i="27"/>
  <c r="O910" i="27"/>
  <c r="R907" i="27"/>
  <c r="S901" i="27"/>
  <c r="N893" i="27"/>
  <c r="Q877" i="27"/>
  <c r="M853" i="27"/>
  <c r="O847" i="27"/>
  <c r="Q838" i="27"/>
  <c r="R836" i="27"/>
  <c r="L833" i="27"/>
  <c r="L827" i="27"/>
  <c r="O808" i="27"/>
  <c r="R803" i="27"/>
  <c r="R801" i="27"/>
  <c r="M795" i="27"/>
  <c r="O790" i="27"/>
  <c r="O776" i="27"/>
  <c r="O767" i="27"/>
  <c r="R753" i="27"/>
  <c r="N751" i="27"/>
  <c r="M744" i="27"/>
  <c r="S741" i="27"/>
  <c r="S736" i="27"/>
  <c r="R724" i="27"/>
  <c r="M720" i="27"/>
  <c r="R710" i="27"/>
  <c r="O707" i="27"/>
  <c r="Q702" i="27"/>
  <c r="O700" i="27"/>
  <c r="R697" i="27"/>
  <c r="M693" i="27"/>
  <c r="R690" i="27"/>
  <c r="N679" i="27"/>
  <c r="L675" i="27"/>
  <c r="Q672" i="27"/>
  <c r="O665" i="27"/>
  <c r="R658" i="27"/>
  <c r="N648" i="27"/>
  <c r="M641" i="27"/>
  <c r="S638" i="27"/>
  <c r="M634" i="27"/>
  <c r="L632" i="27"/>
  <c r="R627" i="27"/>
  <c r="Q624" i="27"/>
  <c r="Q621" i="27"/>
  <c r="Q614" i="27"/>
  <c r="M609" i="27"/>
  <c r="M598" i="27"/>
  <c r="R595" i="27"/>
  <c r="R580" i="27"/>
  <c r="N578" i="27"/>
  <c r="O564" i="27"/>
  <c r="N555" i="27"/>
  <c r="N545" i="27"/>
  <c r="O537" i="27"/>
  <c r="S535" i="27"/>
  <c r="L532" i="27"/>
  <c r="R529" i="27"/>
  <c r="M523" i="27"/>
  <c r="M521" i="27"/>
  <c r="N519" i="27"/>
  <c r="S516" i="27"/>
  <c r="M513" i="27"/>
  <c r="Q511" i="27"/>
  <c r="R503" i="27"/>
  <c r="L500" i="27"/>
  <c r="L498" i="27"/>
  <c r="R494" i="27"/>
  <c r="O492" i="27"/>
  <c r="O489" i="27"/>
  <c r="L487" i="27"/>
  <c r="Q484" i="27"/>
  <c r="Q481" i="27"/>
  <c r="Q479" i="27"/>
  <c r="R472" i="27"/>
  <c r="R470" i="27"/>
  <c r="N460" i="27"/>
  <c r="N457" i="27"/>
  <c r="O452" i="27"/>
  <c r="S450" i="27"/>
  <c r="M447" i="27"/>
  <c r="L445" i="27"/>
  <c r="S442" i="27"/>
  <c r="N438" i="27"/>
  <c r="M428" i="27"/>
  <c r="Q426" i="27"/>
  <c r="R418" i="27"/>
  <c r="L415" i="27"/>
  <c r="M406" i="27"/>
  <c r="M404" i="27"/>
  <c r="N402" i="27"/>
  <c r="S397" i="27"/>
  <c r="O394" i="27"/>
  <c r="Q386" i="27"/>
  <c r="R384" i="27"/>
  <c r="S375" i="27"/>
  <c r="L373" i="27"/>
  <c r="M371" i="27"/>
  <c r="S368" i="27"/>
  <c r="O366" i="27"/>
  <c r="O363" i="27"/>
  <c r="M361" i="27"/>
  <c r="S356" i="27"/>
  <c r="S354" i="27"/>
  <c r="L351" i="27"/>
  <c r="M342" i="27"/>
  <c r="Q330" i="27"/>
  <c r="L326" i="27"/>
  <c r="S323" i="27"/>
  <c r="R321" i="27"/>
  <c r="L318" i="27"/>
  <c r="O316" i="27"/>
  <c r="Q311" i="27"/>
  <c r="Q308" i="27"/>
  <c r="M298" i="27"/>
  <c r="M296" i="27"/>
  <c r="N289" i="27"/>
  <c r="N287" i="27"/>
  <c r="N284" i="27"/>
  <c r="S281" i="27"/>
  <c r="O279" i="27"/>
  <c r="O276" i="27"/>
  <c r="M274" i="27"/>
  <c r="S269" i="27"/>
  <c r="S267" i="27"/>
  <c r="L264" i="27"/>
  <c r="M255" i="27"/>
  <c r="N247" i="27"/>
  <c r="R245" i="27"/>
  <c r="L242" i="27"/>
  <c r="Q239" i="27"/>
  <c r="R237" i="27"/>
  <c r="R235" i="27"/>
  <c r="M229" i="27"/>
  <c r="S226" i="27"/>
  <c r="L223" i="27"/>
  <c r="O221" i="27"/>
  <c r="Q213" i="27"/>
  <c r="Q203" i="27"/>
  <c r="N201" i="27"/>
  <c r="R194" i="27"/>
  <c r="O192" i="27"/>
  <c r="O189" i="27"/>
  <c r="M187" i="27"/>
  <c r="Q180" i="27"/>
  <c r="N178" i="27"/>
  <c r="N168" i="27"/>
  <c r="O160" i="27"/>
  <c r="S158" i="27"/>
  <c r="L155" i="27"/>
  <c r="R152" i="27"/>
  <c r="M146" i="27"/>
  <c r="M144" i="27"/>
  <c r="N142" i="27"/>
  <c r="S139" i="27"/>
  <c r="M135" i="27"/>
  <c r="Q133" i="27"/>
  <c r="R125" i="27"/>
  <c r="S116" i="27"/>
  <c r="L113" i="27"/>
  <c r="L111" i="27"/>
  <c r="R106" i="27"/>
  <c r="O104" i="27"/>
  <c r="O101" i="27"/>
  <c r="L99" i="27"/>
  <c r="Q96" i="27"/>
  <c r="Q93" i="27"/>
  <c r="Q91" i="27"/>
  <c r="R84" i="27"/>
  <c r="R82" i="27"/>
  <c r="N72" i="27"/>
  <c r="N69" i="27"/>
  <c r="O64" i="27"/>
  <c r="S62" i="27"/>
  <c r="M59" i="27"/>
  <c r="L57" i="27"/>
  <c r="S54" i="27"/>
  <c r="N50" i="27"/>
  <c r="M40" i="27"/>
  <c r="Q38" i="27"/>
  <c r="R30" i="27"/>
  <c r="L27" i="27"/>
  <c r="M18" i="27"/>
  <c r="M16" i="27"/>
  <c r="N14" i="27"/>
  <c r="S9" i="27"/>
  <c r="O6" i="27"/>
  <c r="Q1023" i="27"/>
  <c r="M968" i="27"/>
  <c r="R959" i="27"/>
  <c r="N912" i="27"/>
  <c r="O887" i="27"/>
  <c r="R884" i="27"/>
  <c r="N865" i="27"/>
  <c r="O854" i="27"/>
  <c r="L849" i="27"/>
  <c r="L838" i="27"/>
  <c r="O823" i="27"/>
  <c r="N818" i="27"/>
  <c r="M815" i="27"/>
  <c r="L810" i="27"/>
  <c r="N801" i="27"/>
  <c r="S786" i="27"/>
  <c r="R781" i="27"/>
  <c r="M776" i="27"/>
  <c r="L769" i="27"/>
  <c r="Q762" i="27"/>
  <c r="L751" i="27"/>
  <c r="M738" i="27"/>
  <c r="O731" i="27"/>
  <c r="O717" i="27"/>
  <c r="S708" i="27"/>
  <c r="R694" i="27"/>
  <c r="Q676" i="27"/>
  <c r="L660" i="27"/>
  <c r="Q645" i="27"/>
  <c r="S635" i="27"/>
  <c r="N629" i="27"/>
  <c r="R606" i="27"/>
  <c r="L602" i="27"/>
  <c r="O599" i="27"/>
  <c r="O582" i="27"/>
  <c r="L578" i="27"/>
  <c r="N568" i="27"/>
  <c r="S561" i="27"/>
  <c r="L555" i="27"/>
  <c r="L553" i="27"/>
  <c r="O546" i="27"/>
  <c r="L541" i="27"/>
  <c r="Q533" i="27"/>
  <c r="R524" i="27"/>
  <c r="O506" i="27"/>
  <c r="N501" i="27"/>
  <c r="R482" i="27"/>
  <c r="L479" i="27"/>
  <c r="M468" i="27"/>
  <c r="N466" i="27"/>
  <c r="Q450" i="27"/>
  <c r="S439" i="27"/>
  <c r="L436" i="27"/>
  <c r="O429" i="27"/>
  <c r="O424" i="27"/>
  <c r="Q416" i="27"/>
  <c r="R407" i="27"/>
  <c r="O395" i="27"/>
  <c r="O384" i="27"/>
  <c r="M382" i="27"/>
  <c r="Q364" i="27"/>
  <c r="N352" i="27"/>
  <c r="R345" i="27"/>
  <c r="S333" i="27"/>
  <c r="L328" i="27"/>
  <c r="R309" i="27"/>
  <c r="Q303" i="27"/>
  <c r="R299" i="27"/>
  <c r="S290" i="27"/>
  <c r="L287" i="27"/>
  <c r="Q267" i="27"/>
  <c r="R258" i="27"/>
  <c r="N253" i="27"/>
  <c r="S248" i="27"/>
  <c r="Q243" i="27"/>
  <c r="L231" i="27"/>
  <c r="M221" i="27"/>
  <c r="O216" i="27"/>
  <c r="L209" i="27"/>
  <c r="S204" i="27"/>
  <c r="L201" i="27"/>
  <c r="M192" i="27"/>
  <c r="L178" i="27"/>
  <c r="R171" i="27"/>
  <c r="O166" i="27"/>
  <c r="Q158" i="27"/>
  <c r="R147" i="27"/>
  <c r="N133" i="27"/>
  <c r="S126" i="27"/>
  <c r="M123" i="27"/>
  <c r="N114" i="27"/>
  <c r="Q102" i="27"/>
  <c r="L91" i="27"/>
  <c r="M82" i="27"/>
  <c r="N78" i="27"/>
  <c r="S73" i="27"/>
  <c r="O70" i="27"/>
  <c r="S51" i="27"/>
  <c r="M46" i="27"/>
  <c r="N38" i="27"/>
  <c r="R31" i="27"/>
  <c r="S21" i="27"/>
  <c r="N9" i="27"/>
  <c r="O994" i="27"/>
  <c r="N959" i="27"/>
  <c r="R900" i="27"/>
  <c r="N889" i="27"/>
  <c r="N873" i="27"/>
  <c r="M865" i="27"/>
  <c r="N812" i="27"/>
  <c r="S802" i="27"/>
  <c r="M799" i="27"/>
  <c r="R791" i="27"/>
  <c r="M762" i="27"/>
  <c r="S752" i="27"/>
  <c r="O748" i="27"/>
  <c r="L738" i="27"/>
  <c r="L731" i="27"/>
  <c r="N728" i="27"/>
  <c r="N721" i="27"/>
  <c r="S714" i="27"/>
  <c r="R708" i="27"/>
  <c r="R701" i="27"/>
  <c r="Q694" i="27"/>
  <c r="M683" i="27"/>
  <c r="Q680" i="27"/>
  <c r="O676" i="27"/>
  <c r="L674" i="27"/>
  <c r="S666" i="27"/>
  <c r="O645" i="27"/>
  <c r="R635" i="27"/>
  <c r="N633" i="27"/>
  <c r="Q620" i="27"/>
  <c r="R615" i="27"/>
  <c r="N592" i="27"/>
  <c r="N546" i="27"/>
  <c r="O538" i="27"/>
  <c r="M533" i="27"/>
  <c r="S528" i="27"/>
  <c r="M514" i="27"/>
  <c r="M501" i="27"/>
  <c r="N497" i="27"/>
  <c r="S493" i="27"/>
  <c r="S471" i="27"/>
  <c r="L468" i="27"/>
  <c r="O461" i="27"/>
  <c r="O456" i="27"/>
  <c r="Q448" i="27"/>
  <c r="R439" i="27"/>
  <c r="N429" i="27"/>
  <c r="L424" i="27"/>
  <c r="Q419" i="27"/>
  <c r="O416" i="27"/>
  <c r="Q407" i="27"/>
  <c r="N395" i="27"/>
  <c r="S385" i="27"/>
  <c r="M372" i="27"/>
  <c r="N370" i="27"/>
  <c r="Q362" i="27"/>
  <c r="L350" i="27"/>
  <c r="M340" i="27"/>
  <c r="R333" i="27"/>
  <c r="M325" i="27"/>
  <c r="L319" i="27"/>
  <c r="Q299" i="27"/>
  <c r="N297" i="27"/>
  <c r="R290" i="27"/>
  <c r="N285" i="27"/>
  <c r="S280" i="27"/>
  <c r="O277" i="27"/>
  <c r="Q275" i="27"/>
  <c r="L263" i="27"/>
  <c r="N256" i="27"/>
  <c r="M253" i="27"/>
  <c r="R238" i="27"/>
  <c r="L233" i="27"/>
  <c r="N222" i="27"/>
  <c r="O214" i="27"/>
  <c r="R204" i="27"/>
  <c r="S193" i="27"/>
  <c r="O190" i="27"/>
  <c r="N169" i="27"/>
  <c r="O161" i="27"/>
  <c r="M156" i="27"/>
  <c r="S151" i="27"/>
  <c r="M136" i="27"/>
  <c r="R126" i="27"/>
  <c r="M114" i="27"/>
  <c r="O102" i="27"/>
  <c r="R92" i="27"/>
  <c r="S83" i="27"/>
  <c r="M78" i="27"/>
  <c r="S75" i="27"/>
  <c r="O68" i="27"/>
  <c r="Q60" i="27"/>
  <c r="R51" i="27"/>
  <c r="N41" i="27"/>
  <c r="S33" i="27"/>
  <c r="M26" i="27"/>
  <c r="N17" i="27"/>
  <c r="N994" i="27"/>
  <c r="O884" i="27"/>
  <c r="Q878" i="27"/>
  <c r="M846" i="27"/>
  <c r="R820" i="27"/>
  <c r="L812" i="27"/>
  <c r="M807" i="27"/>
  <c r="R802" i="27"/>
  <c r="Q791" i="27"/>
  <c r="R745" i="27"/>
  <c r="M728" i="27"/>
  <c r="S725" i="27"/>
  <c r="Q711" i="27"/>
  <c r="Q708" i="27"/>
  <c r="M657" i="27"/>
  <c r="S649" i="27"/>
  <c r="M633" i="27"/>
  <c r="R623" i="27"/>
  <c r="Q615" i="27"/>
  <c r="O613" i="27"/>
  <c r="M606" i="27"/>
  <c r="M592" i="27"/>
  <c r="R579" i="27"/>
  <c r="L575" i="27"/>
  <c r="M563" i="27"/>
  <c r="Q556" i="27"/>
  <c r="R536" i="27"/>
  <c r="M524" i="27"/>
  <c r="M522" i="27"/>
  <c r="S515" i="27"/>
  <c r="O512" i="27"/>
  <c r="R502" i="27"/>
  <c r="M497" i="27"/>
  <c r="S495" i="27"/>
  <c r="O488" i="27"/>
  <c r="S473" i="27"/>
  <c r="R471" i="27"/>
  <c r="L456" i="27"/>
  <c r="Q451" i="27"/>
  <c r="Q439" i="27"/>
  <c r="N427" i="27"/>
  <c r="O419" i="27"/>
  <c r="L414" i="27"/>
  <c r="R411" i="27"/>
  <c r="M405" i="27"/>
  <c r="N401" i="27"/>
  <c r="M395" i="27"/>
  <c r="R367" i="27"/>
  <c r="Q365" i="27"/>
  <c r="R357" i="27"/>
  <c r="L352" i="27"/>
  <c r="N341" i="27"/>
  <c r="N329" i="27"/>
  <c r="N317" i="27"/>
  <c r="S312" i="27"/>
  <c r="Q307" i="27"/>
  <c r="L295" i="27"/>
  <c r="M285" i="27"/>
  <c r="O280" i="27"/>
  <c r="O275" i="27"/>
  <c r="S268" i="27"/>
  <c r="L265" i="27"/>
  <c r="N254" i="27"/>
  <c r="O246" i="27"/>
  <c r="Q238" i="27"/>
  <c r="M222" i="27"/>
  <c r="N214" i="27"/>
  <c r="R212" i="27"/>
  <c r="L198" i="27"/>
  <c r="S195" i="27"/>
  <c r="O188" i="27"/>
  <c r="L186" i="27"/>
  <c r="M169" i="27"/>
  <c r="Q167" i="27"/>
  <c r="R159" i="27"/>
  <c r="M145" i="27"/>
  <c r="S137" i="27"/>
  <c r="Q126" i="27"/>
  <c r="S115" i="27"/>
  <c r="M110" i="27"/>
  <c r="O105" i="27"/>
  <c r="O100" i="27"/>
  <c r="Q92" i="27"/>
  <c r="S85" i="27"/>
  <c r="O71" i="27"/>
  <c r="L68" i="27"/>
  <c r="O60" i="27"/>
  <c r="Q51" i="27"/>
  <c r="N49" i="27"/>
  <c r="O31" i="27"/>
  <c r="L26" i="27"/>
  <c r="M17" i="27"/>
  <c r="N13" i="27"/>
  <c r="M7" i="27"/>
  <c r="Q5" i="27"/>
  <c r="R1037" i="27"/>
  <c r="L1022" i="27"/>
  <c r="M1011" i="27"/>
  <c r="R996" i="27"/>
  <c r="S925" i="27"/>
  <c r="L920" i="27"/>
  <c r="S908" i="27"/>
  <c r="S866" i="27"/>
  <c r="Q851" i="27"/>
  <c r="Q834" i="27"/>
  <c r="L831" i="27"/>
  <c r="N825" i="27"/>
  <c r="N822" i="27"/>
  <c r="L817" i="27"/>
  <c r="Q802" i="27"/>
  <c r="O800" i="27"/>
  <c r="S793" i="27"/>
  <c r="Q788" i="27"/>
  <c r="S777" i="27"/>
  <c r="M775" i="27"/>
  <c r="N773" i="27"/>
  <c r="R763" i="27"/>
  <c r="M759" i="27"/>
  <c r="N752" i="27"/>
  <c r="L750" i="27"/>
  <c r="N745" i="27"/>
  <c r="R742" i="27"/>
  <c r="R732" i="27"/>
  <c r="R725" i="27"/>
  <c r="O716" i="27"/>
  <c r="O711" i="27"/>
  <c r="S709" i="27"/>
  <c r="O701" i="27"/>
  <c r="S698" i="27"/>
  <c r="L696" i="27"/>
  <c r="S691" i="27"/>
  <c r="M689" i="27"/>
  <c r="M687" i="27"/>
  <c r="N685" i="27"/>
  <c r="N680" i="27"/>
  <c r="S677" i="27"/>
  <c r="L671" i="27"/>
  <c r="M664" i="27"/>
  <c r="O649" i="27"/>
  <c r="S646" i="27"/>
  <c r="N637" i="27"/>
  <c r="L633" i="27"/>
  <c r="Q630" i="27"/>
  <c r="Q623" i="27"/>
  <c r="L620" i="27"/>
  <c r="O617" i="27"/>
  <c r="N610" i="27"/>
  <c r="Q603" i="27"/>
  <c r="L601" i="27"/>
  <c r="S596" i="27"/>
  <c r="Q583" i="27"/>
  <c r="Q579" i="27"/>
  <c r="R572" i="27"/>
  <c r="N567" i="27"/>
  <c r="L563" i="27"/>
  <c r="R560" i="27"/>
  <c r="O556" i="27"/>
  <c r="M554" i="27"/>
  <c r="N552" i="27"/>
  <c r="S547" i="27"/>
  <c r="O544" i="27"/>
  <c r="Q536" i="27"/>
  <c r="R534" i="27"/>
  <c r="S525" i="27"/>
  <c r="L522" i="27"/>
  <c r="M520" i="27"/>
  <c r="S517" i="27"/>
  <c r="O515" i="27"/>
  <c r="N512" i="27"/>
  <c r="O510" i="27"/>
  <c r="R505" i="27"/>
  <c r="Q502" i="27"/>
  <c r="N493" i="27"/>
  <c r="O491" i="27"/>
  <c r="L488" i="27"/>
  <c r="S485" i="27"/>
  <c r="Q483" i="27"/>
  <c r="O480" i="27"/>
  <c r="M478" i="27"/>
  <c r="Q471" i="27"/>
  <c r="N469" i="27"/>
  <c r="N459" i="27"/>
  <c r="O451" i="27"/>
  <c r="S449" i="27"/>
  <c r="L446" i="27"/>
  <c r="R443" i="27"/>
  <c r="M437" i="27"/>
  <c r="M435" i="27"/>
  <c r="N433" i="27"/>
  <c r="S430" i="27"/>
  <c r="M427" i="27"/>
  <c r="Q425" i="27"/>
  <c r="R417" i="27"/>
  <c r="S408" i="27"/>
  <c r="L405" i="27"/>
  <c r="L403" i="27"/>
  <c r="R398" i="27"/>
  <c r="O396" i="27"/>
  <c r="O393" i="27"/>
  <c r="L391" i="27"/>
  <c r="Q388" i="27"/>
  <c r="Q385" i="27"/>
  <c r="Q383" i="27"/>
  <c r="R376" i="27"/>
  <c r="R374" i="27"/>
  <c r="O365" i="27"/>
  <c r="L362" i="27"/>
  <c r="Q357" i="27"/>
  <c r="R355" i="27"/>
  <c r="R353" i="27"/>
  <c r="S344" i="27"/>
  <c r="M341" i="27"/>
  <c r="M329" i="27"/>
  <c r="L327" i="27"/>
  <c r="N320" i="27"/>
  <c r="M317" i="27"/>
  <c r="O312" i="27"/>
  <c r="Q310" i="27"/>
  <c r="O307" i="27"/>
  <c r="L305" i="27"/>
  <c r="R302" i="27"/>
  <c r="S300" i="27"/>
  <c r="L297" i="27"/>
  <c r="M288" i="27"/>
  <c r="N286" i="27"/>
  <c r="O278" i="27"/>
  <c r="L275" i="27"/>
  <c r="Q270" i="27"/>
  <c r="R268" i="27"/>
  <c r="R266" i="27"/>
  <c r="S257" i="27"/>
  <c r="M254" i="27"/>
  <c r="N246" i="27"/>
  <c r="R244" i="27"/>
  <c r="Q234" i="27"/>
  <c r="L230" i="27"/>
  <c r="S227" i="27"/>
  <c r="R225" i="27"/>
  <c r="L222" i="27"/>
  <c r="O220" i="27"/>
  <c r="Q215" i="27"/>
  <c r="Q212" i="27"/>
  <c r="M202" i="27"/>
  <c r="M200" i="27"/>
  <c r="N193" i="27"/>
  <c r="O191" i="27"/>
  <c r="L188" i="27"/>
  <c r="M179" i="27"/>
  <c r="M177" i="27"/>
  <c r="N175" i="27"/>
  <c r="S170" i="27"/>
  <c r="O167" i="27"/>
  <c r="Q159" i="27"/>
  <c r="R157" i="27"/>
  <c r="S148" i="27"/>
  <c r="L145" i="27"/>
  <c r="M143" i="27"/>
  <c r="S140" i="27"/>
  <c r="O137" i="27"/>
  <c r="N134" i="27"/>
  <c r="O132" i="27"/>
  <c r="R127" i="27"/>
  <c r="Q124" i="27"/>
  <c r="S117" i="27"/>
  <c r="R115" i="27"/>
  <c r="N105" i="27"/>
  <c r="O103" i="27"/>
  <c r="L100" i="27"/>
  <c r="S97" i="27"/>
  <c r="Q95" i="27"/>
  <c r="O92" i="27"/>
  <c r="M90" i="27"/>
  <c r="Q83" i="27"/>
  <c r="N81" i="27"/>
  <c r="N71" i="27"/>
  <c r="O63" i="27"/>
  <c r="S61" i="27"/>
  <c r="L58" i="27"/>
  <c r="R55" i="27"/>
  <c r="M49" i="27"/>
  <c r="M47" i="27"/>
  <c r="N45" i="27"/>
  <c r="S42" i="27"/>
  <c r="M39" i="27"/>
  <c r="Q37" i="27"/>
  <c r="R29" i="27"/>
  <c r="S20" i="27"/>
  <c r="L17" i="27"/>
  <c r="L15" i="27"/>
  <c r="R10" i="27"/>
  <c r="O8" i="27"/>
  <c r="O5" i="27"/>
  <c r="L3" i="27"/>
  <c r="Q1037" i="27"/>
  <c r="L1011" i="27"/>
  <c r="M1004" i="27"/>
  <c r="S990" i="27"/>
  <c r="S981" i="27"/>
  <c r="O969" i="27"/>
  <c r="S963" i="27"/>
  <c r="N927" i="27"/>
  <c r="O925" i="27"/>
  <c r="S891" i="27"/>
  <c r="L872" i="27"/>
  <c r="R866" i="27"/>
  <c r="Q855" i="27"/>
  <c r="O853" i="27"/>
  <c r="Q842" i="27"/>
  <c r="N800" i="27"/>
  <c r="Q795" i="27"/>
  <c r="O785" i="27"/>
  <c r="L780" i="27"/>
  <c r="M773" i="27"/>
  <c r="Q770" i="27"/>
  <c r="L759" i="27"/>
  <c r="S756" i="27"/>
  <c r="L730" i="27"/>
  <c r="S722" i="27"/>
  <c r="S705" i="27"/>
  <c r="R693" i="27"/>
  <c r="L687" i="27"/>
  <c r="R677" i="27"/>
  <c r="Q675" i="27"/>
  <c r="L664" i="27"/>
  <c r="M651" i="27"/>
  <c r="O644" i="27"/>
  <c r="R634" i="27"/>
  <c r="O623" i="27"/>
  <c r="L617" i="27"/>
  <c r="S593" i="27"/>
  <c r="O583" i="27"/>
  <c r="S569" i="27"/>
  <c r="M567" i="27"/>
  <c r="N560" i="27"/>
  <c r="L554" i="27"/>
  <c r="S549" i="27"/>
  <c r="O542" i="27"/>
  <c r="R537" i="27"/>
  <c r="S527" i="27"/>
  <c r="N515" i="27"/>
  <c r="L510" i="27"/>
  <c r="S507" i="27"/>
  <c r="O502" i="27"/>
  <c r="N500" i="27"/>
  <c r="O483" i="27"/>
  <c r="L478" i="27"/>
  <c r="M469" i="27"/>
  <c r="S462" i="27"/>
  <c r="M459" i="27"/>
  <c r="S440" i="27"/>
  <c r="L437" i="27"/>
  <c r="L435" i="27"/>
  <c r="O428" i="27"/>
  <c r="L423" i="27"/>
  <c r="Q417" i="27"/>
  <c r="Q415" i="27"/>
  <c r="N396" i="27"/>
  <c r="N393" i="27"/>
  <c r="O388" i="27"/>
  <c r="M383" i="27"/>
  <c r="N374" i="27"/>
  <c r="R363" i="27"/>
  <c r="Q353" i="27"/>
  <c r="R344" i="27"/>
  <c r="L341" i="27"/>
  <c r="R334" i="27"/>
  <c r="L329" i="27"/>
  <c r="N318" i="27"/>
  <c r="O310" i="27"/>
  <c r="Q302" i="27"/>
  <c r="R298" i="27"/>
  <c r="M286" i="27"/>
  <c r="R276" i="27"/>
  <c r="Q266" i="27"/>
  <c r="S259" i="27"/>
  <c r="L254" i="27"/>
  <c r="Q247" i="27"/>
  <c r="M234" i="27"/>
  <c r="N223" i="27"/>
  <c r="S217" i="27"/>
  <c r="O212" i="27"/>
  <c r="M210" i="27"/>
  <c r="S205" i="27"/>
  <c r="L200" i="27"/>
  <c r="S180" i="27"/>
  <c r="L177" i="27"/>
  <c r="S172" i="27"/>
  <c r="O165" i="27"/>
  <c r="R160" i="27"/>
  <c r="S150" i="27"/>
  <c r="N137" i="27"/>
  <c r="O135" i="27"/>
  <c r="S129" i="27"/>
  <c r="O124" i="27"/>
  <c r="N113" i="27"/>
  <c r="N103" i="27"/>
  <c r="O95" i="27"/>
  <c r="L90" i="27"/>
  <c r="R87" i="27"/>
  <c r="N77" i="27"/>
  <c r="Q69" i="27"/>
  <c r="S52" i="27"/>
  <c r="L47" i="27"/>
  <c r="O37" i="27"/>
  <c r="L35" i="27"/>
  <c r="Q29" i="27"/>
  <c r="R18" i="27"/>
  <c r="N5" i="27"/>
  <c r="L998" i="27"/>
  <c r="M993" i="27"/>
  <c r="R984" i="27"/>
  <c r="R981" i="27"/>
  <c r="N969" i="27"/>
  <c r="Q847" i="27"/>
  <c r="M842" i="27"/>
  <c r="S836" i="27"/>
  <c r="R827" i="27"/>
  <c r="L822" i="27"/>
  <c r="Q813" i="27"/>
  <c r="Q808" i="27"/>
  <c r="M806" i="27"/>
  <c r="S803" i="27"/>
  <c r="M800" i="27"/>
  <c r="O795" i="27"/>
  <c r="Q790" i="27"/>
  <c r="N785" i="27"/>
  <c r="M770" i="27"/>
  <c r="Q767" i="27"/>
  <c r="O763" i="27"/>
  <c r="L761" i="27"/>
  <c r="R756" i="27"/>
  <c r="S753" i="27"/>
  <c r="Q739" i="27"/>
  <c r="O732" i="27"/>
  <c r="L727" i="27"/>
  <c r="R722" i="27"/>
  <c r="N720" i="27"/>
  <c r="N713" i="27"/>
  <c r="Q709" i="27"/>
  <c r="Q707" i="27"/>
  <c r="R702" i="27"/>
  <c r="N693" i="27"/>
  <c r="M675" i="27"/>
  <c r="S665" i="27"/>
  <c r="O661" i="27"/>
  <c r="S658" i="27"/>
  <c r="S653" i="27"/>
  <c r="L651" i="27"/>
  <c r="L644" i="27"/>
  <c r="N641" i="27"/>
  <c r="N634" i="27"/>
  <c r="S627" i="27"/>
  <c r="R621" i="27"/>
  <c r="R614" i="27"/>
  <c r="Q607" i="27"/>
  <c r="N598" i="27"/>
  <c r="O593" i="27"/>
  <c r="N583" i="27"/>
  <c r="S580" i="27"/>
  <c r="Q576" i="27"/>
  <c r="M574" i="27"/>
  <c r="L567" i="27"/>
  <c r="S564" i="27"/>
  <c r="M560" i="27"/>
  <c r="M558" i="27"/>
  <c r="N547" i="27"/>
  <c r="O545" i="27"/>
  <c r="L542" i="27"/>
  <c r="S539" i="27"/>
  <c r="Q537" i="27"/>
  <c r="O534" i="27"/>
  <c r="M532" i="27"/>
  <c r="Q525" i="27"/>
  <c r="N523" i="27"/>
  <c r="N513" i="27"/>
  <c r="O505" i="27"/>
  <c r="S503" i="27"/>
  <c r="M500" i="27"/>
  <c r="M498" i="27"/>
  <c r="N496" i="27"/>
  <c r="S494" i="27"/>
  <c r="M491" i="27"/>
  <c r="Q489" i="27"/>
  <c r="R481" i="27"/>
  <c r="S472" i="27"/>
  <c r="L469" i="27"/>
  <c r="L467" i="27"/>
  <c r="R462" i="27"/>
  <c r="O460" i="27"/>
  <c r="O457" i="27"/>
  <c r="L455" i="27"/>
  <c r="Q452" i="27"/>
  <c r="Q449" i="27"/>
  <c r="Q447" i="27"/>
  <c r="R440" i="27"/>
  <c r="R438" i="27"/>
  <c r="N428" i="27"/>
  <c r="N425" i="27"/>
  <c r="O420" i="27"/>
  <c r="S418" i="27"/>
  <c r="M415" i="27"/>
  <c r="L413" i="27"/>
  <c r="S410" i="27"/>
  <c r="N406" i="27"/>
  <c r="M396" i="27"/>
  <c r="Q394" i="27"/>
  <c r="R386" i="27"/>
  <c r="L383" i="27"/>
  <c r="M374" i="27"/>
  <c r="M373" i="27"/>
  <c r="N371" i="27"/>
  <c r="S366" i="27"/>
  <c r="Q363" i="27"/>
  <c r="M353" i="27"/>
  <c r="M351" i="27"/>
  <c r="N344" i="27"/>
  <c r="N342" i="27"/>
  <c r="N339" i="27"/>
  <c r="S336" i="27"/>
  <c r="Q334" i="27"/>
  <c r="R332" i="27"/>
  <c r="R330" i="27"/>
  <c r="S321" i="27"/>
  <c r="M318" i="27"/>
  <c r="N310" i="27"/>
  <c r="R308" i="27"/>
  <c r="Q298" i="27"/>
  <c r="L294" i="27"/>
  <c r="S291" i="27"/>
  <c r="R289" i="27"/>
  <c r="L286" i="27"/>
  <c r="O284" i="27"/>
  <c r="Q279" i="27"/>
  <c r="Q276" i="27"/>
  <c r="M266" i="27"/>
  <c r="M264" i="27"/>
  <c r="N257" i="27"/>
  <c r="N255" i="27"/>
  <c r="N252" i="27"/>
  <c r="S249" i="27"/>
  <c r="O247" i="27"/>
  <c r="O244" i="27"/>
  <c r="M242" i="27"/>
  <c r="S237" i="27"/>
  <c r="S235" i="27"/>
  <c r="L232" i="27"/>
  <c r="M223" i="27"/>
  <c r="N215" i="27"/>
  <c r="R213" i="27"/>
  <c r="L210" i="27"/>
  <c r="Q207" i="27"/>
  <c r="R205" i="27"/>
  <c r="R203" i="27"/>
  <c r="M197" i="27"/>
  <c r="S194" i="27"/>
  <c r="M191" i="27"/>
  <c r="Q189" i="27"/>
  <c r="S182" i="27"/>
  <c r="R180" i="27"/>
  <c r="N170" i="27"/>
  <c r="O168" i="27"/>
  <c r="L165" i="27"/>
  <c r="S162" i="27"/>
  <c r="Q160" i="27"/>
  <c r="O157" i="27"/>
  <c r="M155" i="27"/>
  <c r="Q148" i="27"/>
  <c r="N146" i="27"/>
  <c r="N135" i="27"/>
  <c r="O127" i="27"/>
  <c r="S125" i="27"/>
  <c r="L122" i="27"/>
  <c r="R119" i="27"/>
  <c r="M113" i="27"/>
  <c r="M111" i="27"/>
  <c r="N109" i="27"/>
  <c r="S106" i="27"/>
  <c r="M103" i="27"/>
  <c r="Q101" i="27"/>
  <c r="R93" i="27"/>
  <c r="S84" i="27"/>
  <c r="L81" i="27"/>
  <c r="L79" i="27"/>
  <c r="R74" i="27"/>
  <c r="O72" i="27"/>
  <c r="O69" i="27"/>
  <c r="L67" i="27"/>
  <c r="Q64" i="27"/>
  <c r="Q61" i="27"/>
  <c r="Q59" i="27"/>
  <c r="R52" i="27"/>
  <c r="R50" i="27"/>
  <c r="N40" i="27"/>
  <c r="N37" i="27"/>
  <c r="O32" i="27"/>
  <c r="S30" i="27"/>
  <c r="M27" i="27"/>
  <c r="L25" i="27"/>
  <c r="S22" i="27"/>
  <c r="N18" i="27"/>
  <c r="M8" i="27"/>
  <c r="Q6" i="27"/>
  <c r="R1023" i="27"/>
  <c r="R1000" i="27"/>
  <c r="Q986" i="27"/>
  <c r="S965" i="27"/>
  <c r="S959" i="27"/>
  <c r="Q957" i="27"/>
  <c r="M944" i="27"/>
  <c r="R938" i="27"/>
  <c r="S932" i="27"/>
  <c r="R929" i="27"/>
  <c r="R921" i="27"/>
  <c r="O912" i="27"/>
  <c r="Q907" i="27"/>
  <c r="L904" i="27"/>
  <c r="R898" i="27"/>
  <c r="M893" i="27"/>
  <c r="Q887" i="27"/>
  <c r="S882" i="27"/>
  <c r="O877" i="27"/>
  <c r="N863" i="27"/>
  <c r="S857" i="27"/>
  <c r="Q854" i="27"/>
  <c r="N847" i="27"/>
  <c r="N844" i="27"/>
  <c r="O838" i="27"/>
  <c r="Q818" i="27"/>
  <c r="R810" i="27"/>
  <c r="O801" i="27"/>
  <c r="S781" i="27"/>
  <c r="N776" i="27"/>
  <c r="M774" i="27"/>
  <c r="N772" i="27"/>
  <c r="N767" i="27"/>
  <c r="S764" i="27"/>
  <c r="L758" i="27"/>
  <c r="M751" i="27"/>
  <c r="O736" i="27"/>
  <c r="S733" i="27"/>
  <c r="N724" i="27"/>
  <c r="L720" i="27"/>
  <c r="Q717" i="27"/>
  <c r="Q710" i="27"/>
  <c r="L707" i="27"/>
  <c r="O704" i="27"/>
  <c r="N697" i="27"/>
  <c r="Q690" i="27"/>
  <c r="M688" i="27"/>
  <c r="N686" i="27"/>
  <c r="R676" i="27"/>
  <c r="M672" i="27"/>
  <c r="N665" i="27"/>
  <c r="L663" i="27"/>
  <c r="N658" i="27"/>
  <c r="R655" i="27"/>
  <c r="R645" i="27"/>
  <c r="R638" i="27"/>
  <c r="O629" i="27"/>
  <c r="O624" i="27"/>
  <c r="S622" i="27"/>
  <c r="O614" i="27"/>
  <c r="S611" i="27"/>
  <c r="L609" i="27"/>
  <c r="S604" i="27"/>
  <c r="M602" i="27"/>
  <c r="L595" i="27"/>
  <c r="M578" i="27"/>
  <c r="M571" i="27"/>
  <c r="O568" i="27"/>
  <c r="M564" i="27"/>
  <c r="M555" i="27"/>
  <c r="M553" i="27"/>
  <c r="N551" i="27"/>
  <c r="S548" i="27"/>
  <c r="M545" i="27"/>
  <c r="Q543" i="27"/>
  <c r="R535" i="27"/>
  <c r="S526" i="27"/>
  <c r="L523" i="27"/>
  <c r="L521" i="27"/>
  <c r="R516" i="27"/>
  <c r="O514" i="27"/>
  <c r="O511" i="27"/>
  <c r="L509" i="27"/>
  <c r="Q506" i="27"/>
  <c r="Q503" i="27"/>
  <c r="R501" i="27"/>
  <c r="N492" i="27"/>
  <c r="N489" i="27"/>
  <c r="O484" i="27"/>
  <c r="S482" i="27"/>
  <c r="M479" i="27"/>
  <c r="L477" i="27"/>
  <c r="S474" i="27"/>
  <c r="N470" i="27"/>
  <c r="M460" i="27"/>
  <c r="Q458" i="27"/>
  <c r="R450" i="27"/>
  <c r="L447" i="27"/>
  <c r="M438" i="27"/>
  <c r="M436" i="27"/>
  <c r="N434" i="27"/>
  <c r="S429" i="27"/>
  <c r="O426" i="27"/>
  <c r="Q418" i="27"/>
  <c r="R416" i="27"/>
  <c r="S407" i="27"/>
  <c r="L404" i="27"/>
  <c r="M402" i="27"/>
  <c r="S399" i="27"/>
  <c r="O397" i="27"/>
  <c r="N394" i="27"/>
  <c r="O392" i="27"/>
  <c r="R387" i="27"/>
  <c r="Q384" i="27"/>
  <c r="S377" i="27"/>
  <c r="R375" i="27"/>
  <c r="N366" i="27"/>
  <c r="R364" i="27"/>
  <c r="L361" i="27"/>
  <c r="Q358" i="27"/>
  <c r="R356" i="27"/>
  <c r="R354" i="27"/>
  <c r="M348" i="27"/>
  <c r="S345" i="27"/>
  <c r="L342" i="27"/>
  <c r="O340" i="27"/>
  <c r="M330" i="27"/>
  <c r="M328" i="27"/>
  <c r="N321" i="27"/>
  <c r="N319" i="27"/>
  <c r="N316" i="27"/>
  <c r="S313" i="27"/>
  <c r="O311" i="27"/>
  <c r="O308" i="27"/>
  <c r="M306" i="27"/>
  <c r="S301" i="27"/>
  <c r="S299" i="27"/>
  <c r="L296" i="27"/>
  <c r="M287" i="27"/>
  <c r="N279" i="27"/>
  <c r="R277" i="27"/>
  <c r="L274" i="27"/>
  <c r="Q271" i="27"/>
  <c r="R269" i="27"/>
  <c r="R267" i="27"/>
  <c r="M261" i="27"/>
  <c r="S258" i="27"/>
  <c r="L255" i="27"/>
  <c r="O253" i="27"/>
  <c r="Q245" i="27"/>
  <c r="Q235" i="27"/>
  <c r="N233" i="27"/>
  <c r="R226" i="27"/>
  <c r="O224" i="27"/>
  <c r="N221" i="27"/>
  <c r="L219" i="27"/>
  <c r="S216" i="27"/>
  <c r="O213" i="27"/>
  <c r="Q211" i="27"/>
  <c r="M201" i="27"/>
  <c r="L199" i="27"/>
  <c r="N192" i="27"/>
  <c r="N189" i="27"/>
  <c r="L187" i="27"/>
  <c r="R184" i="27"/>
  <c r="M178" i="27"/>
  <c r="M176" i="27"/>
  <c r="N174" i="27"/>
  <c r="S171" i="27"/>
  <c r="M168" i="27"/>
  <c r="Q166" i="27"/>
  <c r="R158" i="27"/>
  <c r="S149" i="27"/>
  <c r="L146" i="27"/>
  <c r="L144" i="27"/>
  <c r="R139" i="27"/>
  <c r="O136" i="27"/>
  <c r="O133" i="27"/>
  <c r="L131" i="27"/>
  <c r="Q128" i="27"/>
  <c r="Q125" i="27"/>
  <c r="Q123" i="27"/>
  <c r="R116" i="27"/>
  <c r="R114" i="27"/>
  <c r="N104" i="27"/>
  <c r="N101" i="27"/>
  <c r="O96" i="27"/>
  <c r="S94" i="27"/>
  <c r="M91" i="27"/>
  <c r="L89" i="27"/>
  <c r="S86" i="27"/>
  <c r="N82" i="27"/>
  <c r="M72" i="27"/>
  <c r="Q70" i="27"/>
  <c r="R62" i="27"/>
  <c r="L59" i="27"/>
  <c r="M50" i="27"/>
  <c r="M48" i="27"/>
  <c r="N46" i="27"/>
  <c r="S41" i="27"/>
  <c r="O38" i="27"/>
  <c r="Q30" i="27"/>
  <c r="R28" i="27"/>
  <c r="S19" i="27"/>
  <c r="L16" i="27"/>
  <c r="M14" i="27"/>
  <c r="S11" i="27"/>
  <c r="O9" i="27"/>
  <c r="N6" i="27"/>
  <c r="O4" i="27"/>
  <c r="Q1000" i="27"/>
  <c r="Q994" i="27"/>
  <c r="O986" i="27"/>
  <c r="M980" i="27"/>
  <c r="L953" i="27"/>
  <c r="Q938" i="27"/>
  <c r="L935" i="27"/>
  <c r="N921" i="27"/>
  <c r="L918" i="27"/>
  <c r="Q898" i="27"/>
  <c r="L895" i="27"/>
  <c r="M882" i="27"/>
  <c r="M829" i="27"/>
  <c r="O812" i="27"/>
  <c r="N799" i="27"/>
  <c r="L774" i="27"/>
  <c r="R764" i="27"/>
  <c r="Q755" i="27"/>
  <c r="Q748" i="27"/>
  <c r="R733" i="27"/>
  <c r="R721" i="27"/>
  <c r="O710" i="27"/>
  <c r="L704" i="27"/>
  <c r="M690" i="27"/>
  <c r="L688" i="27"/>
  <c r="M686" i="27"/>
  <c r="Q683" i="27"/>
  <c r="L672" i="27"/>
  <c r="S669" i="27"/>
  <c r="R652" i="27"/>
  <c r="L643" i="27"/>
  <c r="R622" i="27"/>
  <c r="S618" i="27"/>
  <c r="O592" i="27"/>
  <c r="Q584" i="27"/>
  <c r="Q575" i="27"/>
  <c r="M566" i="27"/>
  <c r="N559" i="27"/>
  <c r="R548" i="27"/>
  <c r="O543" i="27"/>
  <c r="Q538" i="27"/>
  <c r="Q535" i="27"/>
  <c r="R526" i="27"/>
  <c r="N514" i="27"/>
  <c r="N511" i="27"/>
  <c r="S504" i="27"/>
  <c r="M492" i="27"/>
  <c r="Q490" i="27"/>
  <c r="M470" i="27"/>
  <c r="S461" i="27"/>
  <c r="O458" i="27"/>
  <c r="R448" i="27"/>
  <c r="M434" i="27"/>
  <c r="S431" i="27"/>
  <c r="N426" i="27"/>
  <c r="R419" i="27"/>
  <c r="S409" i="27"/>
  <c r="N397" i="27"/>
  <c r="L392" i="27"/>
  <c r="S389" i="27"/>
  <c r="Q387" i="27"/>
  <c r="Q375" i="27"/>
  <c r="Q354" i="27"/>
  <c r="O343" i="27"/>
  <c r="N340" i="27"/>
  <c r="L338" i="27"/>
  <c r="S331" i="27"/>
  <c r="M319" i="27"/>
  <c r="N311" i="27"/>
  <c r="L306" i="27"/>
  <c r="R301" i="27"/>
  <c r="M293" i="27"/>
  <c r="O285" i="27"/>
  <c r="Q277" i="27"/>
  <c r="N265" i="27"/>
  <c r="O256" i="27"/>
  <c r="L251" i="27"/>
  <c r="O245" i="27"/>
  <c r="M233" i="27"/>
  <c r="N224" i="27"/>
  <c r="Q214" i="27"/>
  <c r="O211" i="27"/>
  <c r="R206" i="27"/>
  <c r="Q190" i="27"/>
  <c r="S181" i="27"/>
  <c r="L176" i="27"/>
  <c r="O169" i="27"/>
  <c r="L164" i="27"/>
  <c r="Q161" i="27"/>
  <c r="Q156" i="27"/>
  <c r="R149" i="27"/>
  <c r="N136" i="27"/>
  <c r="O128" i="27"/>
  <c r="L121" i="27"/>
  <c r="S118" i="27"/>
  <c r="M104" i="27"/>
  <c r="R94" i="27"/>
  <c r="M80" i="27"/>
  <c r="Q62" i="27"/>
  <c r="R60" i="27"/>
  <c r="L48" i="27"/>
  <c r="S43" i="27"/>
  <c r="O41" i="27"/>
  <c r="O36" i="27"/>
  <c r="Q28" i="27"/>
  <c r="R19" i="27"/>
  <c r="O7" i="27"/>
  <c r="L4" i="27"/>
  <c r="M1009" i="27"/>
  <c r="Q1002" i="27"/>
  <c r="N988" i="27"/>
  <c r="L980" i="27"/>
  <c r="Q970" i="27"/>
  <c r="N961" i="27"/>
  <c r="N946" i="27"/>
  <c r="L923" i="27"/>
  <c r="Q884" i="27"/>
  <c r="R878" i="27"/>
  <c r="O870" i="27"/>
  <c r="S859" i="27"/>
  <c r="N854" i="27"/>
  <c r="N807" i="27"/>
  <c r="R796" i="27"/>
  <c r="R786" i="27"/>
  <c r="Q781" i="27"/>
  <c r="S745" i="27"/>
  <c r="S740" i="27"/>
  <c r="R669" i="27"/>
  <c r="Q652" i="27"/>
  <c r="L640" i="27"/>
  <c r="N626" i="27"/>
  <c r="Q622" i="27"/>
  <c r="N606" i="27"/>
  <c r="N599" i="27"/>
  <c r="S579" i="27"/>
  <c r="M575" i="27"/>
  <c r="M559" i="27"/>
  <c r="N543" i="27"/>
  <c r="S536" i="27"/>
  <c r="L531" i="27"/>
  <c r="N524" i="27"/>
  <c r="Q512" i="27"/>
  <c r="R504" i="27"/>
  <c r="M499" i="27"/>
  <c r="O490" i="27"/>
  <c r="Q482" i="27"/>
  <c r="R480" i="27"/>
  <c r="M466" i="27"/>
  <c r="S463" i="27"/>
  <c r="N458" i="27"/>
  <c r="R451" i="27"/>
  <c r="S441" i="27"/>
  <c r="O427" i="27"/>
  <c r="S421" i="27"/>
  <c r="M414" i="27"/>
  <c r="N405" i="27"/>
  <c r="O387" i="27"/>
  <c r="L382" i="27"/>
  <c r="R379" i="27"/>
  <c r="S367" i="27"/>
  <c r="O364" i="27"/>
  <c r="M352" i="27"/>
  <c r="N343" i="27"/>
  <c r="Q335" i="27"/>
  <c r="R331" i="27"/>
  <c r="S322" i="27"/>
  <c r="O317" i="27"/>
  <c r="Q309" i="27"/>
  <c r="O288" i="27"/>
  <c r="L283" i="27"/>
  <c r="M265" i="27"/>
  <c r="O248" i="27"/>
  <c r="Q246" i="27"/>
  <c r="O243" i="27"/>
  <c r="L241" i="27"/>
  <c r="S236" i="27"/>
  <c r="M224" i="27"/>
  <c r="L211" i="27"/>
  <c r="Q206" i="27"/>
  <c r="R202" i="27"/>
  <c r="R181" i="27"/>
  <c r="R179" i="27"/>
  <c r="N166" i="27"/>
  <c r="S159" i="27"/>
  <c r="L154" i="27"/>
  <c r="N147" i="27"/>
  <c r="Q134" i="27"/>
  <c r="L123" i="27"/>
  <c r="M112" i="27"/>
  <c r="N110" i="27"/>
  <c r="S105" i="27"/>
  <c r="Q94" i="27"/>
  <c r="L80" i="27"/>
  <c r="O73" i="27"/>
  <c r="N70" i="27"/>
  <c r="R63" i="27"/>
  <c r="S53" i="27"/>
  <c r="O39" i="27"/>
  <c r="L36" i="27"/>
  <c r="Q31" i="27"/>
  <c r="O28" i="27"/>
  <c r="Q19" i="27"/>
  <c r="N7" i="27"/>
  <c r="L1019" i="27"/>
  <c r="O1002" i="27"/>
  <c r="S996" i="27"/>
  <c r="M988" i="27"/>
  <c r="Q973" i="27"/>
  <c r="M961" i="27"/>
  <c r="L949" i="27"/>
  <c r="R940" i="27"/>
  <c r="O931" i="27"/>
  <c r="L906" i="27"/>
  <c r="Q900" i="27"/>
  <c r="M889" i="27"/>
  <c r="N876" i="27"/>
  <c r="L870" i="27"/>
  <c r="L865" i="27"/>
  <c r="R859" i="27"/>
  <c r="S804" i="27"/>
  <c r="R783" i="27"/>
  <c r="N766" i="27"/>
  <c r="L762" i="27"/>
  <c r="Q759" i="27"/>
  <c r="O752" i="27"/>
  <c r="N735" i="27"/>
  <c r="M721" i="27"/>
  <c r="L719" i="27"/>
  <c r="R714" i="27"/>
  <c r="Q701" i="27"/>
  <c r="M696" i="27"/>
  <c r="O680" i="27"/>
  <c r="R666" i="27"/>
  <c r="N664" i="27"/>
  <c r="S654" i="27"/>
  <c r="R637" i="27"/>
  <c r="O620" i="27"/>
  <c r="R610" i="27"/>
  <c r="R603" i="27"/>
  <c r="S572" i="27"/>
  <c r="L559" i="27"/>
  <c r="M546" i="27"/>
  <c r="Q544" i="27"/>
  <c r="L533" i="27"/>
  <c r="N520" i="27"/>
  <c r="Q504" i="27"/>
  <c r="L499" i="27"/>
  <c r="O493" i="27"/>
  <c r="N490" i="27"/>
  <c r="R483" i="27"/>
  <c r="Q480" i="27"/>
  <c r="N461" i="27"/>
  <c r="O459" i="27"/>
  <c r="S453" i="27"/>
  <c r="O448" i="27"/>
  <c r="M446" i="27"/>
  <c r="N437" i="27"/>
  <c r="S417" i="27"/>
  <c r="M403" i="27"/>
  <c r="S398" i="27"/>
  <c r="Q393" i="27"/>
  <c r="R385" i="27"/>
  <c r="S376" i="27"/>
  <c r="L372" i="27"/>
  <c r="O362" i="27"/>
  <c r="L360" i="27"/>
  <c r="S355" i="27"/>
  <c r="M343" i="27"/>
  <c r="Q331" i="27"/>
  <c r="R322" i="27"/>
  <c r="O320" i="27"/>
  <c r="L315" i="27"/>
  <c r="O309" i="27"/>
  <c r="M297" i="27"/>
  <c r="N288" i="27"/>
  <c r="Q278" i="27"/>
  <c r="L273" i="27"/>
  <c r="R270" i="27"/>
  <c r="M256" i="27"/>
  <c r="L243" i="27"/>
  <c r="R236" i="27"/>
  <c r="R234" i="27"/>
  <c r="S225" i="27"/>
  <c r="Q202" i="27"/>
  <c r="R193" i="27"/>
  <c r="N190" i="27"/>
  <c r="S183" i="27"/>
  <c r="N179" i="27"/>
  <c r="L156" i="27"/>
  <c r="M147" i="27"/>
  <c r="N143" i="27"/>
  <c r="O134" i="27"/>
  <c r="R124" i="27"/>
  <c r="L112" i="27"/>
  <c r="S107" i="27"/>
  <c r="N102" i="27"/>
  <c r="R95" i="27"/>
  <c r="R83" i="27"/>
  <c r="N73" i="27"/>
  <c r="S65" i="27"/>
  <c r="Q63" i="27"/>
  <c r="M58" i="27"/>
  <c r="N39" i="27"/>
  <c r="S29" i="27"/>
  <c r="R23" i="27"/>
  <c r="M15" i="27"/>
  <c r="S10" i="27"/>
  <c r="S942" i="27"/>
  <c r="O861" i="27"/>
  <c r="M822" i="27"/>
  <c r="N798" i="27"/>
  <c r="M793" i="27"/>
  <c r="L775" i="27"/>
  <c r="Q763" i="27"/>
  <c r="L747" i="27"/>
  <c r="R739" i="27"/>
  <c r="Q732" i="27"/>
  <c r="N716" i="27"/>
  <c r="R709" i="27"/>
  <c r="L689" i="27"/>
  <c r="L682" i="27"/>
  <c r="Q668" i="27"/>
  <c r="Q661" i="27"/>
  <c r="R646" i="27"/>
  <c r="O630" i="27"/>
  <c r="S621" i="27"/>
  <c r="R607" i="27"/>
  <c r="M603" i="27"/>
  <c r="O598" i="27"/>
  <c r="Q572" i="27"/>
  <c r="M552" i="27"/>
  <c r="O547" i="27"/>
  <c r="N544" i="27"/>
  <c r="Q534" i="27"/>
  <c r="R525" i="27"/>
  <c r="O513" i="27"/>
  <c r="Q505" i="27"/>
  <c r="N491" i="27"/>
  <c r="S481" i="27"/>
  <c r="R475" i="27"/>
  <c r="M467" i="27"/>
  <c r="N465" i="27"/>
  <c r="Q457" i="27"/>
  <c r="R449" i="27"/>
  <c r="R430" i="27"/>
  <c r="O425" i="27"/>
  <c r="Q420" i="27"/>
  <c r="R408" i="27"/>
  <c r="R406" i="27"/>
  <c r="S386" i="27"/>
  <c r="L381" i="27"/>
  <c r="S378" i="27"/>
  <c r="N365" i="27"/>
  <c r="L349" i="27"/>
  <c r="S346" i="27"/>
  <c r="O339" i="27"/>
  <c r="S332" i="27"/>
  <c r="M320" i="27"/>
  <c r="L307" i="27"/>
  <c r="R300" i="27"/>
  <c r="S289" i="27"/>
  <c r="N278" i="27"/>
  <c r="L262" i="27"/>
  <c r="R257" i="27"/>
  <c r="O252" i="27"/>
  <c r="Q244" i="27"/>
  <c r="M232" i="27"/>
  <c r="N225" i="27"/>
  <c r="N220" i="27"/>
  <c r="O215" i="27"/>
  <c r="S203" i="27"/>
  <c r="N191" i="27"/>
  <c r="M175" i="27"/>
  <c r="O170" i="27"/>
  <c r="N167" i="27"/>
  <c r="Q157" i="27"/>
  <c r="R148" i="27"/>
  <c r="L132" i="27"/>
  <c r="Q127" i="27"/>
  <c r="M122" i="27"/>
  <c r="Q115" i="27"/>
  <c r="S93" i="27"/>
  <c r="M81" i="27"/>
  <c r="M79" i="27"/>
  <c r="S74" i="27"/>
  <c r="M71" i="27"/>
  <c r="R61" i="27"/>
  <c r="L49" i="27"/>
  <c r="R42" i="27"/>
  <c r="O40" i="27"/>
  <c r="Q32" i="27"/>
  <c r="Q27" i="27"/>
  <c r="R20" i="27"/>
  <c r="N8" i="27"/>
  <c r="O1033" i="27"/>
  <c r="S975" i="27"/>
  <c r="Q951" i="27"/>
  <c r="R942" i="27"/>
  <c r="S936" i="27"/>
  <c r="M927" i="27"/>
  <c r="Q916" i="27"/>
  <c r="Q910" i="27"/>
  <c r="O896" i="27"/>
  <c r="O893" i="27"/>
  <c r="R885" i="27"/>
  <c r="R877" i="27"/>
  <c r="Q866" i="27"/>
  <c r="N853" i="27"/>
  <c r="AZ1223" i="27" l="1"/>
  <c r="BA1213" i="27"/>
  <c r="AY1222" i="27"/>
  <c r="BD1215" i="27"/>
  <c r="BD1213" i="27"/>
  <c r="BB1223" i="27"/>
  <c r="BC1223" i="27"/>
  <c r="AW1213" i="27"/>
  <c r="AX1222" i="27"/>
  <c r="AX1223" i="27"/>
  <c r="BD1223" i="27"/>
  <c r="P1225" i="27"/>
  <c r="AJ1225" i="27" s="1"/>
  <c r="AK1225" i="27" s="1"/>
  <c r="AY1214" i="27"/>
  <c r="BB1213" i="27"/>
  <c r="BA1222" i="27"/>
  <c r="P1211" i="27"/>
  <c r="AJ1211" i="27" s="1"/>
  <c r="AK1211" i="27" s="1"/>
  <c r="BC1213" i="27"/>
  <c r="AW1222" i="27"/>
  <c r="AX1213" i="27"/>
  <c r="P1221" i="27"/>
  <c r="AJ1221" i="27" s="1"/>
  <c r="AK1221" i="27" s="1"/>
  <c r="P1226" i="27"/>
  <c r="AN1226" i="27" s="1"/>
  <c r="AO1226" i="27" s="1"/>
  <c r="BE1222" i="27"/>
  <c r="AX1215" i="27"/>
  <c r="BB1218" i="27"/>
  <c r="P1220" i="27"/>
  <c r="AN1220" i="27" s="1"/>
  <c r="AO1220" i="27" s="1"/>
  <c r="AX1216" i="27"/>
  <c r="AX1214" i="27"/>
  <c r="BD1214" i="27"/>
  <c r="AZ1216" i="27"/>
  <c r="BD1220" i="27"/>
  <c r="AZ1218" i="27"/>
  <c r="BA1214" i="27"/>
  <c r="AV1218" i="27"/>
  <c r="AZ1226" i="27"/>
  <c r="AZ1214" i="27"/>
  <c r="AW1214" i="27"/>
  <c r="P1215" i="27"/>
  <c r="AF1215" i="27" s="1"/>
  <c r="AG1215" i="27" s="1"/>
  <c r="P1228" i="27"/>
  <c r="AJ1228" i="27" s="1"/>
  <c r="AK1228" i="27" s="1"/>
  <c r="P1223" i="27"/>
  <c r="AJ1223" i="27" s="1"/>
  <c r="AK1223" i="27" s="1"/>
  <c r="BB1228" i="27"/>
  <c r="P1214" i="27"/>
  <c r="AN1214" i="27" s="1"/>
  <c r="AO1214" i="27" s="1"/>
  <c r="P1227" i="27"/>
  <c r="AJ1227" i="27" s="1"/>
  <c r="AK1227" i="27" s="1"/>
  <c r="BA1216" i="27"/>
  <c r="BE1214" i="27"/>
  <c r="BB1214" i="27"/>
  <c r="AV1216" i="27"/>
  <c r="BA1218" i="27"/>
  <c r="AY1215" i="27"/>
  <c r="BE1215" i="27"/>
  <c r="AV1214" i="27"/>
  <c r="BC1216" i="27"/>
  <c r="AZ1222" i="27"/>
  <c r="AY1216" i="27"/>
  <c r="BB1222" i="27"/>
  <c r="BD1222" i="27"/>
  <c r="AV1222" i="27"/>
  <c r="BD1216" i="27"/>
  <c r="BC1222" i="27"/>
  <c r="BC1220" i="27"/>
  <c r="BB1226" i="27"/>
  <c r="AW1226" i="27"/>
  <c r="BC1225" i="27"/>
  <c r="BE1213" i="27"/>
  <c r="AW1223" i="27"/>
  <c r="BA1220" i="27"/>
  <c r="AV1223" i="27"/>
  <c r="AV1215" i="27"/>
  <c r="BB1215" i="27"/>
  <c r="AV1221" i="27"/>
  <c r="BA1226" i="27"/>
  <c r="BB1212" i="27"/>
  <c r="BD1225" i="27"/>
  <c r="AX1228" i="27"/>
  <c r="AX1225" i="27"/>
  <c r="AY1218" i="27"/>
  <c r="AY1228" i="27"/>
  <c r="AZ1225" i="27"/>
  <c r="AZ1213" i="27"/>
  <c r="AY1213" i="27"/>
  <c r="AV1228" i="27"/>
  <c r="BA1223" i="27"/>
  <c r="BD1219" i="27"/>
  <c r="BD1212" i="27"/>
  <c r="BE1226" i="27"/>
  <c r="AV1219" i="27"/>
  <c r="AZ1221" i="27"/>
  <c r="AV1225" i="27"/>
  <c r="BA1225" i="27"/>
  <c r="BA1228" i="27"/>
  <c r="AV1220" i="27"/>
  <c r="AW1225" i="27"/>
  <c r="AW1220" i="27"/>
  <c r="BC1214" i="27"/>
  <c r="AY1225" i="27"/>
  <c r="BE1218" i="27"/>
  <c r="BD1218" i="27"/>
  <c r="AZ1220" i="27"/>
  <c r="AX1220" i="27"/>
  <c r="AW1228" i="27"/>
  <c r="BB1216" i="27"/>
  <c r="BB1220" i="27"/>
  <c r="AY1221" i="27"/>
  <c r="AX1226" i="27"/>
  <c r="BC1217" i="27"/>
  <c r="AW1212" i="27"/>
  <c r="BA1212" i="27"/>
  <c r="BD1211" i="27"/>
  <c r="BE1228" i="27"/>
  <c r="AW1218" i="27"/>
  <c r="BB1225" i="27"/>
  <c r="BC1218" i="27"/>
  <c r="AZ1228" i="27"/>
  <c r="AV1227" i="27"/>
  <c r="AV1224" i="27"/>
  <c r="BD1224" i="27"/>
  <c r="BC1228" i="27"/>
  <c r="AX1218" i="27"/>
  <c r="AX1211" i="27"/>
  <c r="BE1227" i="27"/>
  <c r="AY1217" i="27"/>
  <c r="AY1220" i="27"/>
  <c r="BE1220" i="27"/>
  <c r="AW1216" i="27"/>
  <c r="BB1224" i="27"/>
  <c r="BA1224" i="27"/>
  <c r="BE1225" i="27"/>
  <c r="BE1216" i="27"/>
  <c r="AV1213" i="27"/>
  <c r="BD1228" i="27"/>
  <c r="BA1227" i="27"/>
  <c r="AZ1219" i="27"/>
  <c r="BD1227" i="27"/>
  <c r="P1222" i="27"/>
  <c r="AW1211" i="27"/>
  <c r="BD1217" i="27"/>
  <c r="AZ1217" i="27"/>
  <c r="BC1219" i="27"/>
  <c r="AZ1212" i="27"/>
  <c r="BE1212" i="27"/>
  <c r="AW1224" i="27"/>
  <c r="BA1211" i="27"/>
  <c r="AJ1220" i="27"/>
  <c r="AK1220" i="27" s="1"/>
  <c r="AW1219" i="27"/>
  <c r="BB1211" i="27"/>
  <c r="BD1221" i="27"/>
  <c r="AY1219" i="27"/>
  <c r="AZ1224" i="27"/>
  <c r="AW1221" i="27"/>
  <c r="BC1215" i="27"/>
  <c r="BC1227" i="27"/>
  <c r="BA1219" i="27"/>
  <c r="BE1223" i="27"/>
  <c r="P1219" i="27"/>
  <c r="BB1219" i="27"/>
  <c r="BE1224" i="27"/>
  <c r="AY1227" i="27"/>
  <c r="BB1227" i="27"/>
  <c r="BE1217" i="27"/>
  <c r="AX1224" i="27"/>
  <c r="BE1221" i="27"/>
  <c r="BE1211" i="27"/>
  <c r="AX1212" i="27"/>
  <c r="AV1212" i="27"/>
  <c r="BA1221" i="27"/>
  <c r="AY1224" i="27"/>
  <c r="AY1226" i="27"/>
  <c r="AY1223" i="27"/>
  <c r="BC1212" i="27"/>
  <c r="BC1224" i="27"/>
  <c r="BC1226" i="27"/>
  <c r="BD1226" i="27"/>
  <c r="BB1217" i="27"/>
  <c r="AW1215" i="27"/>
  <c r="P1218" i="27"/>
  <c r="AJ1213" i="27"/>
  <c r="AK1213" i="27" s="1"/>
  <c r="AN1213" i="27"/>
  <c r="AO1213" i="27" s="1"/>
  <c r="AF1213" i="27"/>
  <c r="AG1213" i="27" s="1"/>
  <c r="AF1224" i="27"/>
  <c r="AG1224" i="27" s="1"/>
  <c r="AJ1224" i="27"/>
  <c r="AK1224" i="27" s="1"/>
  <c r="AN1224" i="27"/>
  <c r="AO1224" i="27" s="1"/>
  <c r="AX1227" i="27"/>
  <c r="BC1221" i="27"/>
  <c r="AW1227" i="27"/>
  <c r="AY1212" i="27"/>
  <c r="AV1217" i="27"/>
  <c r="AX1219" i="27"/>
  <c r="AV1226" i="27"/>
  <c r="AZ1215" i="27"/>
  <c r="AW1217" i="27"/>
  <c r="AX1217" i="27"/>
  <c r="AY1211" i="27"/>
  <c r="BA1215" i="27"/>
  <c r="P1217" i="27"/>
  <c r="P1212" i="27"/>
  <c r="AZ1227" i="27"/>
  <c r="AV1211" i="27"/>
  <c r="AZ1211" i="27"/>
  <c r="BE1219" i="27"/>
  <c r="BA1217" i="27"/>
  <c r="AX1221" i="27"/>
  <c r="BC1211" i="27"/>
  <c r="BB1221" i="27"/>
  <c r="P1216" i="27"/>
  <c r="P1200" i="27"/>
  <c r="AJ1200" i="27" s="1"/>
  <c r="AK1200" i="27" s="1"/>
  <c r="P1182" i="27"/>
  <c r="AJ1182" i="27" s="1"/>
  <c r="AK1182" i="27" s="1"/>
  <c r="P1168" i="27"/>
  <c r="AF1168" i="27" s="1"/>
  <c r="AG1168" i="27" s="1"/>
  <c r="P1181" i="27"/>
  <c r="AF1181" i="27" s="1"/>
  <c r="AG1181" i="27" s="1"/>
  <c r="P1210" i="27"/>
  <c r="AJ1210" i="27" s="1"/>
  <c r="AK1210" i="27" s="1"/>
  <c r="P1185" i="27"/>
  <c r="AJ1185" i="27" s="1"/>
  <c r="AK1185" i="27" s="1"/>
  <c r="P1187" i="27"/>
  <c r="AF1187" i="27" s="1"/>
  <c r="AG1187" i="27" s="1"/>
  <c r="P1205" i="27"/>
  <c r="AN1205" i="27" s="1"/>
  <c r="AO1205" i="27" s="1"/>
  <c r="P1193" i="27"/>
  <c r="AF1193" i="27" s="1"/>
  <c r="AG1193" i="27" s="1"/>
  <c r="P1207" i="27"/>
  <c r="AN1207" i="27" s="1"/>
  <c r="AO1207" i="27" s="1"/>
  <c r="AX1180" i="27"/>
  <c r="BA1180" i="27"/>
  <c r="T1180" i="27"/>
  <c r="AV1180" i="27"/>
  <c r="BB1180" i="27"/>
  <c r="BD1180" i="27"/>
  <c r="BE1180" i="27"/>
  <c r="AZ1180" i="27"/>
  <c r="AW1180" i="27"/>
  <c r="BC1180" i="27"/>
  <c r="AY1180" i="27"/>
  <c r="BA1186" i="27"/>
  <c r="AZ1186" i="27"/>
  <c r="AX1186" i="27"/>
  <c r="BB1186" i="27"/>
  <c r="AV1186" i="27"/>
  <c r="BC1186" i="27"/>
  <c r="BD1186" i="27"/>
  <c r="BE1186" i="27"/>
  <c r="AY1186" i="27"/>
  <c r="AW1186" i="27"/>
  <c r="T1186" i="27"/>
  <c r="AN1193" i="27"/>
  <c r="AO1193" i="27" s="1"/>
  <c r="P1194" i="27"/>
  <c r="P1188" i="27"/>
  <c r="AX1172" i="27"/>
  <c r="T1172" i="27"/>
  <c r="BE1172" i="27"/>
  <c r="BB1172" i="27"/>
  <c r="BA1172" i="27"/>
  <c r="BC1172" i="27"/>
  <c r="AW1172" i="27"/>
  <c r="AY1172" i="27"/>
  <c r="AV1172" i="27"/>
  <c r="BD1172" i="27"/>
  <c r="AZ1172" i="27"/>
  <c r="AN1187" i="27"/>
  <c r="AO1187" i="27" s="1"/>
  <c r="P1209" i="27"/>
  <c r="BC1202" i="27"/>
  <c r="BE1202" i="27"/>
  <c r="AX1202" i="27"/>
  <c r="T1202" i="27"/>
  <c r="AY1202" i="27"/>
  <c r="BA1202" i="27"/>
  <c r="AW1202" i="27"/>
  <c r="BD1202" i="27"/>
  <c r="BB1202" i="27"/>
  <c r="AZ1202" i="27"/>
  <c r="AV1202" i="27"/>
  <c r="AN1179" i="27"/>
  <c r="AO1179" i="27" s="1"/>
  <c r="AF1179" i="27"/>
  <c r="AG1179" i="27" s="1"/>
  <c r="AJ1179" i="27"/>
  <c r="AK1179" i="27" s="1"/>
  <c r="BC1168" i="27"/>
  <c r="AX1168" i="27"/>
  <c r="BB1168" i="27"/>
  <c r="BD1168" i="27"/>
  <c r="AV1168" i="27"/>
  <c r="AZ1168" i="27"/>
  <c r="BA1168" i="27"/>
  <c r="AY1168" i="27"/>
  <c r="BE1168" i="27"/>
  <c r="AW1168" i="27"/>
  <c r="T1168" i="27"/>
  <c r="P1166" i="27"/>
  <c r="AZ1169" i="27"/>
  <c r="BC1169" i="27"/>
  <c r="T1169" i="27"/>
  <c r="BD1169" i="27"/>
  <c r="BA1169" i="27"/>
  <c r="AY1169" i="27"/>
  <c r="BB1169" i="27"/>
  <c r="AX1169" i="27"/>
  <c r="BE1169" i="27"/>
  <c r="AV1169" i="27"/>
  <c r="AW1169" i="27"/>
  <c r="AZ1178" i="27"/>
  <c r="AX1178" i="27"/>
  <c r="BC1178" i="27"/>
  <c r="BB1178" i="27"/>
  <c r="BE1178" i="27"/>
  <c r="AY1178" i="27"/>
  <c r="T1178" i="27"/>
  <c r="AV1178" i="27"/>
  <c r="AW1178" i="27"/>
  <c r="BA1178" i="27"/>
  <c r="BD1178" i="27"/>
  <c r="P1172" i="27"/>
  <c r="T1173" i="27"/>
  <c r="AV1173" i="27"/>
  <c r="AX1173" i="27"/>
  <c r="BD1173" i="27"/>
  <c r="BE1173" i="27"/>
  <c r="BC1173" i="27"/>
  <c r="BA1173" i="27"/>
  <c r="AY1173" i="27"/>
  <c r="BB1173" i="27"/>
  <c r="AZ1173" i="27"/>
  <c r="AW1173" i="27"/>
  <c r="BA1175" i="27"/>
  <c r="T1175" i="27"/>
  <c r="AW1175" i="27"/>
  <c r="AY1175" i="27"/>
  <c r="AZ1175" i="27"/>
  <c r="BC1175" i="27"/>
  <c r="AX1175" i="27"/>
  <c r="BB1175" i="27"/>
  <c r="BD1175" i="27"/>
  <c r="AV1175" i="27"/>
  <c r="BE1175" i="27"/>
  <c r="P1178" i="27"/>
  <c r="AY1165" i="27"/>
  <c r="T1165" i="27"/>
  <c r="AW1165" i="27"/>
  <c r="BA1165" i="27"/>
  <c r="BB1165" i="27"/>
  <c r="AZ1165" i="27"/>
  <c r="AV1165" i="27"/>
  <c r="BD1165" i="27"/>
  <c r="AX1165" i="27"/>
  <c r="BC1165" i="27"/>
  <c r="BE1165" i="27"/>
  <c r="P1177" i="27"/>
  <c r="T1171" i="27"/>
  <c r="BA1171" i="27"/>
  <c r="BD1171" i="27"/>
  <c r="BC1171" i="27"/>
  <c r="AV1171" i="27"/>
  <c r="BE1171" i="27"/>
  <c r="AX1171" i="27"/>
  <c r="BB1171" i="27"/>
  <c r="AW1171" i="27"/>
  <c r="AZ1171" i="27"/>
  <c r="AY1171" i="27"/>
  <c r="P1206" i="27"/>
  <c r="P1198" i="27"/>
  <c r="P1197" i="27"/>
  <c r="AW1192" i="27"/>
  <c r="BA1192" i="27"/>
  <c r="BB1192" i="27"/>
  <c r="BE1192" i="27"/>
  <c r="AV1192" i="27"/>
  <c r="AZ1192" i="27"/>
  <c r="AX1192" i="27"/>
  <c r="BD1192" i="27"/>
  <c r="BC1192" i="27"/>
  <c r="AY1192" i="27"/>
  <c r="T1192" i="27"/>
  <c r="BB1197" i="27"/>
  <c r="AW1197" i="27"/>
  <c r="AZ1197" i="27"/>
  <c r="AV1197" i="27"/>
  <c r="AY1197" i="27"/>
  <c r="BE1197" i="27"/>
  <c r="BC1197" i="27"/>
  <c r="T1197" i="27"/>
  <c r="AX1197" i="27"/>
  <c r="BD1197" i="27"/>
  <c r="BA1197" i="27"/>
  <c r="AW1147" i="27"/>
  <c r="P1169" i="27"/>
  <c r="BB1177" i="27"/>
  <c r="AX1177" i="27"/>
  <c r="BC1177" i="27"/>
  <c r="BD1177" i="27"/>
  <c r="BE1177" i="27"/>
  <c r="BA1177" i="27"/>
  <c r="AZ1177" i="27"/>
  <c r="AW1177" i="27"/>
  <c r="T1177" i="27"/>
  <c r="AY1177" i="27"/>
  <c r="AV1177" i="27"/>
  <c r="P1171" i="27"/>
  <c r="P1180" i="27"/>
  <c r="AZ1174" i="27"/>
  <c r="AX1174" i="27"/>
  <c r="BD1174" i="27"/>
  <c r="BC1174" i="27"/>
  <c r="BA1174" i="27"/>
  <c r="BB1174" i="27"/>
  <c r="BE1174" i="27"/>
  <c r="AW1174" i="27"/>
  <c r="AV1174" i="27"/>
  <c r="AY1174" i="27"/>
  <c r="T1174" i="27"/>
  <c r="AX1176" i="27"/>
  <c r="T1176" i="27"/>
  <c r="BA1176" i="27"/>
  <c r="AZ1176" i="27"/>
  <c r="BE1176" i="27"/>
  <c r="AV1176" i="27"/>
  <c r="BB1176" i="27"/>
  <c r="BD1176" i="27"/>
  <c r="AW1176" i="27"/>
  <c r="AY1176" i="27"/>
  <c r="BC1176" i="27"/>
  <c r="BB1193" i="27"/>
  <c r="BC1193" i="27"/>
  <c r="BD1193" i="27"/>
  <c r="BE1193" i="27"/>
  <c r="AX1193" i="27"/>
  <c r="AW1193" i="27"/>
  <c r="AV1193" i="27"/>
  <c r="AY1193" i="27"/>
  <c r="BA1193" i="27"/>
  <c r="T1193" i="27"/>
  <c r="AZ1193" i="27"/>
  <c r="AF1190" i="27"/>
  <c r="AG1190" i="27" s="1"/>
  <c r="AN1190" i="27"/>
  <c r="AO1190" i="27" s="1"/>
  <c r="AJ1190" i="27"/>
  <c r="AK1190" i="27" s="1"/>
  <c r="BB1185" i="27"/>
  <c r="AY1185" i="27"/>
  <c r="AZ1185" i="27"/>
  <c r="AV1185" i="27"/>
  <c r="AX1185" i="27"/>
  <c r="BD1185" i="27"/>
  <c r="T1185" i="27"/>
  <c r="AW1185" i="27"/>
  <c r="BC1185" i="27"/>
  <c r="BE1185" i="27"/>
  <c r="BA1185" i="27"/>
  <c r="P1204" i="27"/>
  <c r="BC1200" i="27"/>
  <c r="BB1200" i="27"/>
  <c r="AZ1200" i="27"/>
  <c r="AV1200" i="27"/>
  <c r="AY1200" i="27"/>
  <c r="BD1200" i="27"/>
  <c r="AW1200" i="27"/>
  <c r="T1200" i="27"/>
  <c r="BE1200" i="27"/>
  <c r="AX1200" i="27"/>
  <c r="BA1200" i="27"/>
  <c r="P1167" i="27"/>
  <c r="T1170" i="27"/>
  <c r="BB1170" i="27"/>
  <c r="BC1170" i="27"/>
  <c r="BE1170" i="27"/>
  <c r="AW1170" i="27"/>
  <c r="AV1170" i="27"/>
  <c r="BD1170" i="27"/>
  <c r="AY1170" i="27"/>
  <c r="AZ1170" i="27"/>
  <c r="AX1170" i="27"/>
  <c r="BA1170" i="27"/>
  <c r="BB1179" i="27"/>
  <c r="BC1179" i="27"/>
  <c r="BE1179" i="27"/>
  <c r="AY1179" i="27"/>
  <c r="AW1179" i="27"/>
  <c r="BD1179" i="27"/>
  <c r="AV1179" i="27"/>
  <c r="T1179" i="27"/>
  <c r="AZ1179" i="27"/>
  <c r="AX1179" i="27"/>
  <c r="BA1179" i="27"/>
  <c r="P1173" i="27"/>
  <c r="P1175" i="27"/>
  <c r="P1170" i="27"/>
  <c r="P1203" i="27"/>
  <c r="P1186" i="27"/>
  <c r="P1208" i="27"/>
  <c r="BA1191" i="27"/>
  <c r="AZ1191" i="27"/>
  <c r="AX1191" i="27"/>
  <c r="BD1191" i="27"/>
  <c r="AW1191" i="27"/>
  <c r="AY1191" i="27"/>
  <c r="BC1191" i="27"/>
  <c r="BB1191" i="27"/>
  <c r="AV1191" i="27"/>
  <c r="BE1191" i="27"/>
  <c r="T1191" i="27"/>
  <c r="P1183" i="27"/>
  <c r="P1195" i="27"/>
  <c r="BA1201" i="27"/>
  <c r="AY1201" i="27"/>
  <c r="AX1201" i="27"/>
  <c r="AZ1201" i="27"/>
  <c r="BB1201" i="27"/>
  <c r="T1201" i="27"/>
  <c r="BD1201" i="27"/>
  <c r="AW1201" i="27"/>
  <c r="BE1201" i="27"/>
  <c r="BC1201" i="27"/>
  <c r="AV1201" i="27"/>
  <c r="BD1183" i="27"/>
  <c r="AX1183" i="27"/>
  <c r="BA1183" i="27"/>
  <c r="BC1183" i="27"/>
  <c r="AW1183" i="27"/>
  <c r="AY1183" i="27"/>
  <c r="T1183" i="27"/>
  <c r="BB1183" i="27"/>
  <c r="AZ1183" i="27"/>
  <c r="BE1183" i="27"/>
  <c r="AV1183" i="27"/>
  <c r="BA1209" i="27"/>
  <c r="BB1209" i="27"/>
  <c r="BD1209" i="27"/>
  <c r="AV1209" i="27"/>
  <c r="AW1209" i="27"/>
  <c r="AX1209" i="27"/>
  <c r="BC1209" i="27"/>
  <c r="T1209" i="27"/>
  <c r="AY1209" i="27"/>
  <c r="BE1209" i="27"/>
  <c r="AZ1209" i="27"/>
  <c r="AX1184" i="27"/>
  <c r="BE1184" i="27"/>
  <c r="AW1184" i="27"/>
  <c r="AV1184" i="27"/>
  <c r="T1184" i="27"/>
  <c r="AZ1184" i="27"/>
  <c r="AY1184" i="27"/>
  <c r="BB1184" i="27"/>
  <c r="BC1184" i="27"/>
  <c r="BD1184" i="27"/>
  <c r="BA1184" i="27"/>
  <c r="AY1189" i="27"/>
  <c r="AV1189" i="27"/>
  <c r="AW1189" i="27"/>
  <c r="BE1189" i="27"/>
  <c r="BB1189" i="27"/>
  <c r="T1189" i="27"/>
  <c r="AX1189" i="27"/>
  <c r="AZ1189" i="27"/>
  <c r="BA1189" i="27"/>
  <c r="BC1189" i="27"/>
  <c r="BD1189" i="27"/>
  <c r="AX1166" i="27"/>
  <c r="BD1166" i="27"/>
  <c r="AW1166" i="27"/>
  <c r="AV1166" i="27"/>
  <c r="BB1166" i="27"/>
  <c r="T1166" i="27"/>
  <c r="BE1166" i="27"/>
  <c r="BC1166" i="27"/>
  <c r="AY1166" i="27"/>
  <c r="AZ1166" i="27"/>
  <c r="BA1166" i="27"/>
  <c r="P1176" i="27"/>
  <c r="T1182" i="27"/>
  <c r="AZ1182" i="27"/>
  <c r="BC1182" i="27"/>
  <c r="AX1182" i="27"/>
  <c r="BD1182" i="27"/>
  <c r="BA1182" i="27"/>
  <c r="AY1182" i="27"/>
  <c r="BE1182" i="27"/>
  <c r="AW1182" i="27"/>
  <c r="BB1182" i="27"/>
  <c r="AV1182" i="27"/>
  <c r="BA1195" i="27"/>
  <c r="BB1195" i="27"/>
  <c r="T1195" i="27"/>
  <c r="BD1195" i="27"/>
  <c r="AY1195" i="27"/>
  <c r="AX1195" i="27"/>
  <c r="AZ1195" i="27"/>
  <c r="AV1195" i="27"/>
  <c r="BE1195" i="27"/>
  <c r="AW1195" i="27"/>
  <c r="BC1195" i="27"/>
  <c r="P1199" i="27"/>
  <c r="AZ1188" i="27"/>
  <c r="BB1188" i="27"/>
  <c r="BE1188" i="27"/>
  <c r="T1188" i="27"/>
  <c r="AW1188" i="27"/>
  <c r="BC1188" i="27"/>
  <c r="AV1188" i="27"/>
  <c r="AX1188" i="27"/>
  <c r="BA1188" i="27"/>
  <c r="BD1188" i="27"/>
  <c r="AY1188" i="27"/>
  <c r="BA1205" i="27"/>
  <c r="T1205" i="27"/>
  <c r="AY1205" i="27"/>
  <c r="BE1205" i="27"/>
  <c r="BC1205" i="27"/>
  <c r="AW1205" i="27"/>
  <c r="AZ1205" i="27"/>
  <c r="AV1205" i="27"/>
  <c r="BD1205" i="27"/>
  <c r="AX1205" i="27"/>
  <c r="BB1205" i="27"/>
  <c r="BC1208" i="27"/>
  <c r="AW1208" i="27"/>
  <c r="AY1208" i="27"/>
  <c r="BD1208" i="27"/>
  <c r="AX1208" i="27"/>
  <c r="AV1208" i="27"/>
  <c r="T1208" i="27"/>
  <c r="BA1208" i="27"/>
  <c r="BB1208" i="27"/>
  <c r="BE1208" i="27"/>
  <c r="AZ1208" i="27"/>
  <c r="BA1199" i="27"/>
  <c r="AZ1199" i="27"/>
  <c r="BB1199" i="27"/>
  <c r="BC1199" i="27"/>
  <c r="BD1199" i="27"/>
  <c r="AW1199" i="27"/>
  <c r="AY1199" i="27"/>
  <c r="T1199" i="27"/>
  <c r="AV1199" i="27"/>
  <c r="BE1199" i="27"/>
  <c r="AX1199" i="27"/>
  <c r="P1191" i="27"/>
  <c r="P1196" i="27"/>
  <c r="P1201" i="27"/>
  <c r="T1167" i="27"/>
  <c r="BC1167" i="27"/>
  <c r="BB1167" i="27"/>
  <c r="BE1167" i="27"/>
  <c r="AY1167" i="27"/>
  <c r="BA1167" i="27"/>
  <c r="AW1167" i="27"/>
  <c r="BD1167" i="27"/>
  <c r="AX1167" i="27"/>
  <c r="AZ1167" i="27"/>
  <c r="AV1167" i="27"/>
  <c r="AW1203" i="27"/>
  <c r="BE1203" i="27"/>
  <c r="T1203" i="27"/>
  <c r="BA1203" i="27"/>
  <c r="BB1203" i="27"/>
  <c r="BC1203" i="27"/>
  <c r="AV1203" i="27"/>
  <c r="AZ1203" i="27"/>
  <c r="BD1203" i="27"/>
  <c r="AY1203" i="27"/>
  <c r="AX1203" i="27"/>
  <c r="AV1198" i="27"/>
  <c r="BA1198" i="27"/>
  <c r="BC1198" i="27"/>
  <c r="T1198" i="27"/>
  <c r="BD1198" i="27"/>
  <c r="BB1198" i="27"/>
  <c r="AY1198" i="27"/>
  <c r="AW1198" i="27"/>
  <c r="BE1198" i="27"/>
  <c r="AZ1198" i="27"/>
  <c r="AX1198" i="27"/>
  <c r="P1174" i="27"/>
  <c r="AX1196" i="27"/>
  <c r="AY1196" i="27"/>
  <c r="BC1196" i="27"/>
  <c r="BB1196" i="27"/>
  <c r="BD1196" i="27"/>
  <c r="AV1196" i="27"/>
  <c r="BE1196" i="27"/>
  <c r="T1196" i="27"/>
  <c r="AW1196" i="27"/>
  <c r="AZ1196" i="27"/>
  <c r="BA1196" i="27"/>
  <c r="BB1190" i="27"/>
  <c r="AY1190" i="27"/>
  <c r="AZ1190" i="27"/>
  <c r="BA1190" i="27"/>
  <c r="BE1190" i="27"/>
  <c r="AW1190" i="27"/>
  <c r="T1190" i="27"/>
  <c r="AX1190" i="27"/>
  <c r="AV1190" i="27"/>
  <c r="BD1190" i="27"/>
  <c r="BC1190" i="27"/>
  <c r="P1192" i="27"/>
  <c r="P1165" i="27"/>
  <c r="P1189" i="27"/>
  <c r="AY1210" i="27"/>
  <c r="T1210" i="27"/>
  <c r="BD1210" i="27"/>
  <c r="AX1210" i="27"/>
  <c r="AV1210" i="27"/>
  <c r="BB1210" i="27"/>
  <c r="BA1210" i="27"/>
  <c r="BC1210" i="27"/>
  <c r="AZ1210" i="27"/>
  <c r="AW1210" i="27"/>
  <c r="BE1210" i="27"/>
  <c r="P1202" i="27"/>
  <c r="AV1194" i="27"/>
  <c r="BD1194" i="27"/>
  <c r="T1194" i="27"/>
  <c r="AY1194" i="27"/>
  <c r="BE1194" i="27"/>
  <c r="BA1194" i="27"/>
  <c r="BB1194" i="27"/>
  <c r="AW1194" i="27"/>
  <c r="AZ1194" i="27"/>
  <c r="BC1194" i="27"/>
  <c r="AX1194" i="27"/>
  <c r="P1184" i="27"/>
  <c r="AW1204" i="27"/>
  <c r="BC1204" i="27"/>
  <c r="AV1204" i="27"/>
  <c r="AY1204" i="27"/>
  <c r="AX1204" i="27"/>
  <c r="BD1204" i="27"/>
  <c r="T1204" i="27"/>
  <c r="BB1204" i="27"/>
  <c r="AZ1204" i="27"/>
  <c r="BA1204" i="27"/>
  <c r="BE1204" i="27"/>
  <c r="BA1187" i="27"/>
  <c r="BB1187" i="27"/>
  <c r="AV1187" i="27"/>
  <c r="BE1187" i="27"/>
  <c r="AZ1187" i="27"/>
  <c r="BC1187" i="27"/>
  <c r="BD1187" i="27"/>
  <c r="AY1187" i="27"/>
  <c r="AW1187" i="27"/>
  <c r="T1187" i="27"/>
  <c r="AX1187" i="27"/>
  <c r="T1207" i="27"/>
  <c r="AZ1207" i="27"/>
  <c r="BC1207" i="27"/>
  <c r="BA1207" i="27"/>
  <c r="AY1207" i="27"/>
  <c r="BB1207" i="27"/>
  <c r="AX1207" i="27"/>
  <c r="BD1207" i="27"/>
  <c r="AW1207" i="27"/>
  <c r="BE1207" i="27"/>
  <c r="AV1207" i="27"/>
  <c r="AY1206" i="27"/>
  <c r="T1206" i="27"/>
  <c r="BC1206" i="27"/>
  <c r="AW1206" i="27"/>
  <c r="BD1206" i="27"/>
  <c r="BE1206" i="27"/>
  <c r="AX1206" i="27"/>
  <c r="BB1206" i="27"/>
  <c r="AV1206" i="27"/>
  <c r="BA1206" i="27"/>
  <c r="AZ1206" i="27"/>
  <c r="AZ1181" i="27"/>
  <c r="AV1181" i="27"/>
  <c r="T1181" i="27"/>
  <c r="BE1181" i="27"/>
  <c r="AW1181" i="27"/>
  <c r="BD1181" i="27"/>
  <c r="AX1181" i="27"/>
  <c r="BA1181" i="27"/>
  <c r="BB1181" i="27"/>
  <c r="BC1181" i="27"/>
  <c r="AY1181" i="27"/>
  <c r="P19" i="27"/>
  <c r="AF19" i="27" s="1"/>
  <c r="AG19" i="27" s="1"/>
  <c r="AW1111" i="27"/>
  <c r="BC1142" i="27"/>
  <c r="AW1105" i="27"/>
  <c r="BD1142" i="27"/>
  <c r="BE1137" i="27"/>
  <c r="AV1158" i="27"/>
  <c r="BB1095" i="27"/>
  <c r="AF1112" i="27"/>
  <c r="AG1112" i="27" s="1"/>
  <c r="AN1112" i="27"/>
  <c r="AO1112" i="27" s="1"/>
  <c r="AJ1112" i="27"/>
  <c r="AK1112" i="27" s="1"/>
  <c r="BC1099" i="27"/>
  <c r="AW1095" i="27"/>
  <c r="BC1158" i="27"/>
  <c r="AW1160" i="27"/>
  <c r="AW1162" i="27"/>
  <c r="BB1111" i="27"/>
  <c r="AY1099" i="27"/>
  <c r="AV1111" i="27"/>
  <c r="AZ1155" i="27"/>
  <c r="BE1105" i="27"/>
  <c r="BB1124" i="27"/>
  <c r="BB1150" i="27"/>
  <c r="BA1162" i="27"/>
  <c r="AV1095" i="27"/>
  <c r="BC1160" i="27"/>
  <c r="BE1150" i="27"/>
  <c r="AY1153" i="27"/>
  <c r="AX1162" i="27"/>
  <c r="BA1105" i="27"/>
  <c r="AW1142" i="27"/>
  <c r="BD1129" i="27"/>
  <c r="AX1095" i="27"/>
  <c r="BA1095" i="27"/>
  <c r="BE1142" i="27"/>
  <c r="BD1150" i="27"/>
  <c r="BE1124" i="27"/>
  <c r="AX1150" i="27"/>
  <c r="P1139" i="27"/>
  <c r="P1135" i="27"/>
  <c r="P1111" i="27"/>
  <c r="BC1137" i="27"/>
  <c r="AV1153" i="27"/>
  <c r="AX1111" i="27"/>
  <c r="BB1097" i="27"/>
  <c r="BC1150" i="27"/>
  <c r="P1113" i="27"/>
  <c r="P1154" i="27"/>
  <c r="P1146" i="27"/>
  <c r="P1138" i="27"/>
  <c r="P1130" i="27"/>
  <c r="P1122" i="27"/>
  <c r="P1114" i="27"/>
  <c r="P1106" i="27"/>
  <c r="P1098" i="27"/>
  <c r="P1090" i="27"/>
  <c r="P1102" i="27"/>
  <c r="P1108" i="27"/>
  <c r="P1123" i="27"/>
  <c r="AZ1107" i="27"/>
  <c r="P1103" i="27"/>
  <c r="P1156" i="27"/>
  <c r="P1092" i="27"/>
  <c r="BD1113" i="27"/>
  <c r="P1095" i="27"/>
  <c r="AZ1147" i="27"/>
  <c r="AV1147" i="27"/>
  <c r="AW1107" i="27"/>
  <c r="P1127" i="27"/>
  <c r="AY1147" i="27"/>
  <c r="BA1147" i="27"/>
  <c r="AZ1124" i="27"/>
  <c r="AY1138" i="27"/>
  <c r="AZ1158" i="27"/>
  <c r="BD1137" i="27"/>
  <c r="BA1160" i="27"/>
  <c r="AZ1094" i="27"/>
  <c r="AX1164" i="27"/>
  <c r="BA1094" i="27"/>
  <c r="BD1130" i="27"/>
  <c r="BB1153" i="27"/>
  <c r="BE1095" i="27"/>
  <c r="BD1095" i="27"/>
  <c r="AX1109" i="27"/>
  <c r="BA1140" i="27"/>
  <c r="AY1129" i="27"/>
  <c r="BC1162" i="27"/>
  <c r="AV1162" i="27"/>
  <c r="AY1105" i="27"/>
  <c r="BD1099" i="27"/>
  <c r="BD1111" i="27"/>
  <c r="BA1111" i="27"/>
  <c r="AV1142" i="27"/>
  <c r="AX1142" i="27"/>
  <c r="AY1137" i="27"/>
  <c r="BE1155" i="27"/>
  <c r="AX1158" i="27"/>
  <c r="BC1095" i="27"/>
  <c r="BE1157" i="27"/>
  <c r="BE1140" i="27"/>
  <c r="AW1155" i="27"/>
  <c r="BD1124" i="27"/>
  <c r="BE1160" i="27"/>
  <c r="BC1105" i="27"/>
  <c r="BE1097" i="27"/>
  <c r="BB1155" i="27"/>
  <c r="AX1135" i="27"/>
  <c r="BD1093" i="27"/>
  <c r="BC1124" i="27"/>
  <c r="BC1129" i="27"/>
  <c r="AV1129" i="27"/>
  <c r="AZ1160" i="27"/>
  <c r="AV1150" i="27"/>
  <c r="BC1153" i="27"/>
  <c r="AX1137" i="27"/>
  <c r="AV1137" i="27"/>
  <c r="BA1124" i="27"/>
  <c r="BB1129" i="27"/>
  <c r="AZ1162" i="27"/>
  <c r="AV1105" i="27"/>
  <c r="AW1099" i="27"/>
  <c r="AZ1111" i="27"/>
  <c r="AW1150" i="27"/>
  <c r="AZ1150" i="27"/>
  <c r="BA1157" i="27"/>
  <c r="AY1093" i="27"/>
  <c r="AV1124" i="27"/>
  <c r="AX1129" i="27"/>
  <c r="BD1160" i="27"/>
  <c r="AX1145" i="27"/>
  <c r="BE1153" i="27"/>
  <c r="BA1130" i="27"/>
  <c r="BB1137" i="27"/>
  <c r="AZ1095" i="27"/>
  <c r="P1110" i="27"/>
  <c r="BB1138" i="27"/>
  <c r="AZ1140" i="27"/>
  <c r="AW1102" i="27"/>
  <c r="AZ1129" i="27"/>
  <c r="AX1155" i="27"/>
  <c r="BE1129" i="27"/>
  <c r="AY1162" i="27"/>
  <c r="BE1164" i="27"/>
  <c r="AY1097" i="27"/>
  <c r="AZ1105" i="27"/>
  <c r="AX1097" i="27"/>
  <c r="AY1094" i="27"/>
  <c r="AY1150" i="27"/>
  <c r="BA1150" i="27"/>
  <c r="BD1147" i="27"/>
  <c r="AX1115" i="27"/>
  <c r="AV1130" i="27"/>
  <c r="AZ1137" i="27"/>
  <c r="AZ1130" i="27"/>
  <c r="BA1093" i="27"/>
  <c r="BE1135" i="27"/>
  <c r="AZ1109" i="27"/>
  <c r="AZ1093" i="27"/>
  <c r="AW1093" i="27"/>
  <c r="BB1135" i="27"/>
  <c r="BB1145" i="27"/>
  <c r="AY1124" i="27"/>
  <c r="BC1155" i="27"/>
  <c r="AW1129" i="27"/>
  <c r="BA1129" i="27"/>
  <c r="BD1155" i="27"/>
  <c r="BE1162" i="27"/>
  <c r="AY1160" i="27"/>
  <c r="BB1105" i="27"/>
  <c r="BD1105" i="27"/>
  <c r="AW1124" i="27"/>
  <c r="AV1155" i="27"/>
  <c r="AX1124" i="27"/>
  <c r="AY1155" i="27"/>
  <c r="BB1160" i="27"/>
  <c r="BD1162" i="27"/>
  <c r="BD1097" i="27"/>
  <c r="AW1097" i="27"/>
  <c r="AV1097" i="27"/>
  <c r="AX1105" i="27"/>
  <c r="P1143" i="27"/>
  <c r="P1119" i="27"/>
  <c r="AW1158" i="27"/>
  <c r="BD1158" i="27"/>
  <c r="AW1137" i="27"/>
  <c r="BC1122" i="27"/>
  <c r="BE1122" i="27"/>
  <c r="AY1111" i="27"/>
  <c r="BE1099" i="27"/>
  <c r="BE1111" i="27"/>
  <c r="AY1109" i="27"/>
  <c r="AY1142" i="27"/>
  <c r="AY1135" i="27"/>
  <c r="BA1122" i="27"/>
  <c r="BE1115" i="27"/>
  <c r="AW1145" i="27"/>
  <c r="BA1145" i="27"/>
  <c r="AW1153" i="27"/>
  <c r="BA1137" i="27"/>
  <c r="AX1153" i="27"/>
  <c r="BA1158" i="27"/>
  <c r="AY1158" i="27"/>
  <c r="BA1153" i="27"/>
  <c r="BA1099" i="27"/>
  <c r="AY1095" i="27"/>
  <c r="BB1115" i="27"/>
  <c r="BE1102" i="27"/>
  <c r="BB1099" i="27"/>
  <c r="BA1142" i="27"/>
  <c r="BB1142" i="27"/>
  <c r="BC1157" i="27"/>
  <c r="AY1102" i="27"/>
  <c r="AV1093" i="27"/>
  <c r="BD1115" i="27"/>
  <c r="BC1102" i="27"/>
  <c r="AX1143" i="27"/>
  <c r="P1158" i="27"/>
  <c r="P1126" i="27"/>
  <c r="P1152" i="27"/>
  <c r="P1129" i="27"/>
  <c r="P1163" i="27"/>
  <c r="P1097" i="27"/>
  <c r="AW1135" i="27"/>
  <c r="AZ1122" i="27"/>
  <c r="BD1157" i="27"/>
  <c r="AW1122" i="27"/>
  <c r="BB1102" i="27"/>
  <c r="BC1093" i="27"/>
  <c r="BC1115" i="27"/>
  <c r="AV1135" i="27"/>
  <c r="AZ1135" i="27"/>
  <c r="BC1108" i="27"/>
  <c r="BA1115" i="27"/>
  <c r="AV1115" i="27"/>
  <c r="BA1102" i="27"/>
  <c r="AZ1145" i="27"/>
  <c r="AZ1157" i="27"/>
  <c r="AY1157" i="27"/>
  <c r="AV1122" i="27"/>
  <c r="BD1135" i="27"/>
  <c r="AW1157" i="27"/>
  <c r="AZ1115" i="27"/>
  <c r="BB1109" i="27"/>
  <c r="BD1102" i="27"/>
  <c r="AX1102" i="27"/>
  <c r="BC1145" i="27"/>
  <c r="BE1158" i="27"/>
  <c r="BD1153" i="27"/>
  <c r="BA1155" i="27"/>
  <c r="AZ1153" i="27"/>
  <c r="BB1158" i="27"/>
  <c r="BB1127" i="27"/>
  <c r="AX1160" i="27"/>
  <c r="BB1162" i="27"/>
  <c r="AV1160" i="27"/>
  <c r="BA1097" i="27"/>
  <c r="AZ1099" i="27"/>
  <c r="BC1111" i="27"/>
  <c r="AX1099" i="27"/>
  <c r="AV1099" i="27"/>
  <c r="AZ1097" i="27"/>
  <c r="AZ1108" i="27"/>
  <c r="BC1097" i="27"/>
  <c r="AZ1142" i="27"/>
  <c r="BE1127" i="27"/>
  <c r="AV1154" i="27"/>
  <c r="AX1123" i="27"/>
  <c r="BE1098" i="27"/>
  <c r="BE1108" i="27"/>
  <c r="AZ1118" i="27"/>
  <c r="BC1136" i="27"/>
  <c r="BE1139" i="27"/>
  <c r="AX1159" i="27"/>
  <c r="AV1104" i="27"/>
  <c r="AZ1119" i="27"/>
  <c r="BD1127" i="27"/>
  <c r="BB1139" i="27"/>
  <c r="BB1108" i="27"/>
  <c r="AY1163" i="27"/>
  <c r="BC1104" i="27"/>
  <c r="AX1118" i="27"/>
  <c r="BE1126" i="27"/>
  <c r="AW1151" i="27"/>
  <c r="AV1156" i="27"/>
  <c r="AV1123" i="27"/>
  <c r="AW1139" i="27"/>
  <c r="AV1139" i="27"/>
  <c r="BE1112" i="27"/>
  <c r="AY1104" i="27"/>
  <c r="BD1092" i="27"/>
  <c r="AV1120" i="27"/>
  <c r="AX1117" i="27"/>
  <c r="AZ1143" i="27"/>
  <c r="BE1148" i="27"/>
  <c r="BB1140" i="27"/>
  <c r="AX1122" i="27"/>
  <c r="BC1139" i="27"/>
  <c r="BA1136" i="27"/>
  <c r="BB1157" i="27"/>
  <c r="AZ1164" i="27"/>
  <c r="BB1093" i="27"/>
  <c r="AV1112" i="27"/>
  <c r="BB1113" i="27"/>
  <c r="AZ1113" i="27"/>
  <c r="BE1093" i="27"/>
  <c r="BC1098" i="27"/>
  <c r="BA1101" i="27"/>
  <c r="AW1109" i="27"/>
  <c r="BB1098" i="27"/>
  <c r="BD1098" i="27"/>
  <c r="AV1113" i="27"/>
  <c r="BE1118" i="27"/>
  <c r="AV1145" i="27"/>
  <c r="AW1148" i="27"/>
  <c r="BE1143" i="27"/>
  <c r="BC1128" i="27"/>
  <c r="AW1152" i="27"/>
  <c r="BE1146" i="27"/>
  <c r="BB1152" i="27"/>
  <c r="BB1122" i="27"/>
  <c r="BD1122" i="27"/>
  <c r="BA1135" i="27"/>
  <c r="BA1154" i="27"/>
  <c r="BC1130" i="27"/>
  <c r="AX1138" i="27"/>
  <c r="AX1130" i="27"/>
  <c r="AV1164" i="27"/>
  <c r="BC1109" i="27"/>
  <c r="AY1115" i="27"/>
  <c r="AW1113" i="27"/>
  <c r="BD1109" i="27"/>
  <c r="AV1109" i="27"/>
  <c r="BC1110" i="27"/>
  <c r="AV1102" i="27"/>
  <c r="AZ1102" i="27"/>
  <c r="AX1093" i="27"/>
  <c r="BE1109" i="27"/>
  <c r="BC1113" i="27"/>
  <c r="AV1118" i="27"/>
  <c r="BB1148" i="27"/>
  <c r="BD1145" i="27"/>
  <c r="BA1152" i="27"/>
  <c r="AY1145" i="27"/>
  <c r="AY1122" i="27"/>
  <c r="AX1157" i="27"/>
  <c r="AV1157" i="27"/>
  <c r="BC1135" i="27"/>
  <c r="BD1139" i="27"/>
  <c r="BA1109" i="27"/>
  <c r="AW1115" i="27"/>
  <c r="BE1145" i="27"/>
  <c r="P1148" i="27"/>
  <c r="P1132" i="27"/>
  <c r="P1155" i="27"/>
  <c r="P1091" i="27"/>
  <c r="T1131" i="27"/>
  <c r="BC1131" i="27"/>
  <c r="BA1131" i="27"/>
  <c r="AX1131" i="27"/>
  <c r="AZ1131" i="27"/>
  <c r="T1161" i="27"/>
  <c r="AY1161" i="27"/>
  <c r="BE1161" i="27"/>
  <c r="T1114" i="27"/>
  <c r="AX1114" i="27"/>
  <c r="BB1114" i="27"/>
  <c r="AY1114" i="27"/>
  <c r="T1141" i="27"/>
  <c r="AV1141" i="27"/>
  <c r="BE1141" i="27"/>
  <c r="AZ1141" i="27"/>
  <c r="AY1141" i="27"/>
  <c r="AW1141" i="27"/>
  <c r="P1115" i="27"/>
  <c r="BC1114" i="27"/>
  <c r="BC1141" i="27"/>
  <c r="BD1141" i="27"/>
  <c r="T1123" i="27"/>
  <c r="BC1123" i="27"/>
  <c r="BD1123" i="27"/>
  <c r="AZ1123" i="27"/>
  <c r="AW1123" i="27"/>
  <c r="T1112" i="27"/>
  <c r="AY1112" i="27"/>
  <c r="T1120" i="27"/>
  <c r="BD1120" i="27"/>
  <c r="AX1120" i="27"/>
  <c r="BB1120" i="27"/>
  <c r="AY1123" i="27"/>
  <c r="BB1161" i="27"/>
  <c r="BD1159" i="27"/>
  <c r="BB1112" i="27"/>
  <c r="AW1100" i="27"/>
  <c r="BB1090" i="27"/>
  <c r="BE1114" i="27"/>
  <c r="BD1100" i="27"/>
  <c r="AW1090" i="27"/>
  <c r="BD1114" i="27"/>
  <c r="AZ1100" i="27"/>
  <c r="AX1100" i="27"/>
  <c r="T1154" i="27"/>
  <c r="AW1154" i="27"/>
  <c r="AZ1154" i="27"/>
  <c r="BB1154" i="27"/>
  <c r="BD1154" i="27"/>
  <c r="T1156" i="27"/>
  <c r="BC1156" i="27"/>
  <c r="BD1156" i="27"/>
  <c r="T1134" i="27"/>
  <c r="AV1134" i="27"/>
  <c r="AW1134" i="27"/>
  <c r="BC1134" i="27"/>
  <c r="AY1134" i="27"/>
  <c r="BE1134" i="27"/>
  <c r="T1133" i="27"/>
  <c r="BA1133" i="27"/>
  <c r="BD1133" i="27"/>
  <c r="AY1133" i="27"/>
  <c r="T1163" i="27"/>
  <c r="AV1163" i="27"/>
  <c r="AZ1163" i="27"/>
  <c r="BC1163" i="27"/>
  <c r="AW1163" i="27"/>
  <c r="T1104" i="27"/>
  <c r="BA1104" i="27"/>
  <c r="BE1104" i="27"/>
  <c r="BB1104" i="27"/>
  <c r="AZ1104" i="27"/>
  <c r="AX1104" i="27"/>
  <c r="AW1104" i="27"/>
  <c r="T1096" i="27"/>
  <c r="AV1096" i="27"/>
  <c r="BA1096" i="27"/>
  <c r="AY1096" i="27"/>
  <c r="BD1096" i="27"/>
  <c r="T1092" i="27"/>
  <c r="BC1092" i="27"/>
  <c r="AW1092" i="27"/>
  <c r="AY1092" i="27"/>
  <c r="AX1092" i="27"/>
  <c r="T1091" i="27"/>
  <c r="BC1091" i="27"/>
  <c r="BD1091" i="27"/>
  <c r="BA1091" i="27"/>
  <c r="AV1091" i="27"/>
  <c r="AY1091" i="27"/>
  <c r="AX1091" i="27"/>
  <c r="AZ1091" i="27"/>
  <c r="T1119" i="27"/>
  <c r="BB1119" i="27"/>
  <c r="AY1119" i="27"/>
  <c r="BE1119" i="27"/>
  <c r="AW1119" i="27"/>
  <c r="BC1119" i="27"/>
  <c r="BD1119" i="27"/>
  <c r="T1151" i="27"/>
  <c r="BE1151" i="27"/>
  <c r="BD1151" i="27"/>
  <c r="BA1151" i="27"/>
  <c r="AZ1151" i="27"/>
  <c r="AY1151" i="27"/>
  <c r="AX1151" i="27"/>
  <c r="T1146" i="27"/>
  <c r="AV1146" i="27"/>
  <c r="BC1146" i="27"/>
  <c r="AZ1146" i="27"/>
  <c r="AW1146" i="27"/>
  <c r="P1150" i="27"/>
  <c r="P1118" i="27"/>
  <c r="P1136" i="27"/>
  <c r="P1099" i="27"/>
  <c r="P1162" i="27"/>
  <c r="T1132" i="27"/>
  <c r="BE1132" i="27"/>
  <c r="BC1132" i="27"/>
  <c r="BA1132" i="27"/>
  <c r="T1125" i="27"/>
  <c r="AY1125" i="27"/>
  <c r="BC1125" i="27"/>
  <c r="AX1125" i="27"/>
  <c r="BD1125" i="27"/>
  <c r="AW1125" i="27"/>
  <c r="AZ1125" i="27"/>
  <c r="BB1125" i="27"/>
  <c r="T1101" i="27"/>
  <c r="BB1101" i="27"/>
  <c r="AW1101" i="27"/>
  <c r="AV1101" i="27"/>
  <c r="BD1101" i="27"/>
  <c r="T1090" i="27"/>
  <c r="AV1090" i="27"/>
  <c r="BA1090" i="27"/>
  <c r="T1117" i="27"/>
  <c r="AV1117" i="27"/>
  <c r="BA1117" i="27"/>
  <c r="BC1117" i="27"/>
  <c r="BB1117" i="27"/>
  <c r="AZ1117" i="27"/>
  <c r="T1144" i="27"/>
  <c r="BA1144" i="27"/>
  <c r="AX1144" i="27"/>
  <c r="BC1144" i="27"/>
  <c r="AW1144" i="27"/>
  <c r="BD1144" i="27"/>
  <c r="AY1132" i="27"/>
  <c r="BB1132" i="27"/>
  <c r="BB1131" i="27"/>
  <c r="BC1090" i="27"/>
  <c r="BC1100" i="27"/>
  <c r="T1121" i="27"/>
  <c r="AV1121" i="27"/>
  <c r="AY1121" i="27"/>
  <c r="AZ1121" i="27"/>
  <c r="BC1121" i="27"/>
  <c r="T1116" i="27"/>
  <c r="AW1116" i="27"/>
  <c r="BD1116" i="27"/>
  <c r="AZ1116" i="27"/>
  <c r="BB1116" i="27"/>
  <c r="T1106" i="27"/>
  <c r="BA1106" i="27"/>
  <c r="AV1106" i="27"/>
  <c r="AY1106" i="27"/>
  <c r="AW1106" i="27"/>
  <c r="AZ1106" i="27"/>
  <c r="BE1106" i="27"/>
  <c r="T1152" i="27"/>
  <c r="BD1152" i="27"/>
  <c r="AZ1152" i="27"/>
  <c r="BA1128" i="27"/>
  <c r="BE1154" i="27"/>
  <c r="BA1123" i="27"/>
  <c r="AZ1134" i="27"/>
  <c r="AX1133" i="27"/>
  <c r="BE1121" i="27"/>
  <c r="BE1163" i="27"/>
  <c r="AX1161" i="27"/>
  <c r="BC1106" i="27"/>
  <c r="BC1101" i="27"/>
  <c r="AZ1092" i="27"/>
  <c r="BE1100" i="27"/>
  <c r="AX1116" i="27"/>
  <c r="AY1120" i="27"/>
  <c r="AV1119" i="27"/>
  <c r="AY1144" i="27"/>
  <c r="AX1146" i="27"/>
  <c r="BA1141" i="27"/>
  <c r="BB1144" i="27"/>
  <c r="T1126" i="27"/>
  <c r="BD1126" i="27"/>
  <c r="AZ1126" i="27"/>
  <c r="BC1126" i="27"/>
  <c r="T1136" i="27"/>
  <c r="AW1136" i="27"/>
  <c r="BE1136" i="27"/>
  <c r="AY1136" i="27"/>
  <c r="AX1136" i="27"/>
  <c r="BB1136" i="27"/>
  <c r="T1127" i="27"/>
  <c r="AY1127" i="27"/>
  <c r="AX1127" i="27"/>
  <c r="T1108" i="27"/>
  <c r="BA1108" i="27"/>
  <c r="AV1108" i="27"/>
  <c r="T1098" i="27"/>
  <c r="AW1098" i="27"/>
  <c r="T1103" i="27"/>
  <c r="AV1103" i="27"/>
  <c r="AX1103" i="27"/>
  <c r="BB1103" i="27"/>
  <c r="T1118" i="27"/>
  <c r="BC1118" i="27"/>
  <c r="T1148" i="27"/>
  <c r="AY1148" i="27"/>
  <c r="BA1148" i="27"/>
  <c r="AX1148" i="27"/>
  <c r="T1149" i="27"/>
  <c r="BD1149" i="27"/>
  <c r="BE1149" i="27"/>
  <c r="BA1149" i="27"/>
  <c r="AZ1149" i="27"/>
  <c r="P1160" i="27"/>
  <c r="P1096" i="27"/>
  <c r="P1153" i="27"/>
  <c r="P1140" i="27"/>
  <c r="P1124" i="27"/>
  <c r="AX1101" i="27"/>
  <c r="T1128" i="27"/>
  <c r="AZ1128" i="27"/>
  <c r="AW1128" i="27"/>
  <c r="T1159" i="27"/>
  <c r="BB1159" i="27"/>
  <c r="BE1159" i="27"/>
  <c r="BC1159" i="27"/>
  <c r="T1110" i="27"/>
  <c r="BA1110" i="27"/>
  <c r="AZ1110" i="27"/>
  <c r="AW1110" i="27"/>
  <c r="AX1110" i="27"/>
  <c r="AY1110" i="27"/>
  <c r="BB1110" i="27"/>
  <c r="P1151" i="27"/>
  <c r="AX1126" i="27"/>
  <c r="BE1133" i="27"/>
  <c r="BD1121" i="27"/>
  <c r="BB1133" i="27"/>
  <c r="BC1154" i="27"/>
  <c r="AX1128" i="27"/>
  <c r="BA1156" i="27"/>
  <c r="BA1139" i="27"/>
  <c r="AV1131" i="27"/>
  <c r="AZ1139" i="27"/>
  <c r="BA1138" i="27"/>
  <c r="BC1140" i="27"/>
  <c r="BB1156" i="27"/>
  <c r="BC1133" i="27"/>
  <c r="AW1156" i="27"/>
  <c r="AX1139" i="27"/>
  <c r="BB1128" i="27"/>
  <c r="AV1133" i="27"/>
  <c r="BB1163" i="27"/>
  <c r="BC1161" i="27"/>
  <c r="AZ1159" i="27"/>
  <c r="AY1090" i="27"/>
  <c r="AX1108" i="27"/>
  <c r="BE1116" i="27"/>
  <c r="BA1100" i="27"/>
  <c r="BE1110" i="27"/>
  <c r="AW1112" i="27"/>
  <c r="BB1100" i="27"/>
  <c r="AV1116" i="27"/>
  <c r="BA1116" i="27"/>
  <c r="AY1118" i="27"/>
  <c r="AW1117" i="27"/>
  <c r="BD1118" i="27"/>
  <c r="BE1144" i="27"/>
  <c r="BD1143" i="27"/>
  <c r="AY1146" i="27"/>
  <c r="AX1141" i="27"/>
  <c r="AX1149" i="27"/>
  <c r="AY1139" i="27"/>
  <c r="BB1130" i="27"/>
  <c r="BA1127" i="27"/>
  <c r="BC1127" i="27"/>
  <c r="BE1131" i="27"/>
  <c r="BA1134" i="27"/>
  <c r="BD1138" i="27"/>
  <c r="AW1133" i="27"/>
  <c r="AW1121" i="27"/>
  <c r="BB1126" i="27"/>
  <c r="AV1132" i="27"/>
  <c r="BE1156" i="27"/>
  <c r="AZ1136" i="27"/>
  <c r="AZ1156" i="27"/>
  <c r="AV1136" i="27"/>
  <c r="BB1123" i="27"/>
  <c r="BB1164" i="27"/>
  <c r="AV1161" i="27"/>
  <c r="AW1161" i="27"/>
  <c r="AX1107" i="27"/>
  <c r="AZ1090" i="27"/>
  <c r="BA1114" i="27"/>
  <c r="BC1096" i="27"/>
  <c r="BB1096" i="27"/>
  <c r="AY1103" i="27"/>
  <c r="AV1098" i="27"/>
  <c r="AV1107" i="27"/>
  <c r="AY1116" i="27"/>
  <c r="BD1108" i="27"/>
  <c r="BD1112" i="27"/>
  <c r="AY1098" i="27"/>
  <c r="BE1103" i="27"/>
  <c r="AW1114" i="27"/>
  <c r="AX1096" i="27"/>
  <c r="AZ1114" i="27"/>
  <c r="BA1092" i="27"/>
  <c r="BA1119" i="27"/>
  <c r="BE1120" i="27"/>
  <c r="AZ1120" i="27"/>
  <c r="BB1149" i="27"/>
  <c r="BA1146" i="27"/>
  <c r="AV1143" i="27"/>
  <c r="AY1143" i="27"/>
  <c r="AV1149" i="27"/>
  <c r="BB1141" i="27"/>
  <c r="BC1149" i="27"/>
  <c r="AV1127" i="27"/>
  <c r="AW1131" i="27"/>
  <c r="AY1156" i="27"/>
  <c r="BD1140" i="27"/>
  <c r="AY1128" i="27"/>
  <c r="AY1130" i="27"/>
  <c r="AZ1132" i="27"/>
  <c r="BA1121" i="27"/>
  <c r="AX1134" i="27"/>
  <c r="AX1132" i="27"/>
  <c r="BD1134" i="27"/>
  <c r="BA1125" i="27"/>
  <c r="AX1163" i="27"/>
  <c r="AW1159" i="27"/>
  <c r="BA1161" i="27"/>
  <c r="AY1100" i="27"/>
  <c r="BC1107" i="27"/>
  <c r="AW1094" i="27"/>
  <c r="BE1091" i="27"/>
  <c r="AV1114" i="27"/>
  <c r="AW1096" i="27"/>
  <c r="AZ1103" i="27"/>
  <c r="BA1103" i="27"/>
  <c r="AX1090" i="27"/>
  <c r="AZ1101" i="27"/>
  <c r="BB1092" i="27"/>
  <c r="AZ1096" i="27"/>
  <c r="BD1106" i="27"/>
  <c r="BE1092" i="27"/>
  <c r="AX1112" i="27"/>
  <c r="BC1116" i="27"/>
  <c r="BC1120" i="27"/>
  <c r="AW1120" i="27"/>
  <c r="AW1118" i="27"/>
  <c r="BD1148" i="27"/>
  <c r="BE1152" i="27"/>
  <c r="AV1152" i="27"/>
  <c r="BD1146" i="27"/>
  <c r="AZ1144" i="27"/>
  <c r="BA1143" i="27"/>
  <c r="AW1149" i="27"/>
  <c r="AX1152" i="27"/>
  <c r="AV1151" i="27"/>
  <c r="AY1152" i="27"/>
  <c r="AW1132" i="27"/>
  <c r="AV1128" i="27"/>
  <c r="AY1126" i="27"/>
  <c r="AW1126" i="27"/>
  <c r="BE1125" i="27"/>
  <c r="AX1154" i="27"/>
  <c r="BD1128" i="27"/>
  <c r="AY1131" i="27"/>
  <c r="AZ1127" i="27"/>
  <c r="BB1134" i="27"/>
  <c r="AV1126" i="27"/>
  <c r="AX1121" i="27"/>
  <c r="AZ1161" i="27"/>
  <c r="BA1163" i="27"/>
  <c r="BA1159" i="27"/>
  <c r="AV1159" i="27"/>
  <c r="AZ1098" i="27"/>
  <c r="AW1091" i="27"/>
  <c r="BA1098" i="27"/>
  <c r="AX1106" i="27"/>
  <c r="AZ1112" i="27"/>
  <c r="BD1103" i="27"/>
  <c r="AV1100" i="27"/>
  <c r="BE1090" i="27"/>
  <c r="AW1108" i="27"/>
  <c r="BA1112" i="27"/>
  <c r="AV1110" i="27"/>
  <c r="BE1101" i="27"/>
  <c r="AW1103" i="27"/>
  <c r="BD1117" i="27"/>
  <c r="BB1118" i="27"/>
  <c r="AY1117" i="27"/>
  <c r="BB1143" i="27"/>
  <c r="AZ1148" i="27"/>
  <c r="BC1148" i="27"/>
  <c r="AV1144" i="27"/>
  <c r="BB1151" i="27"/>
  <c r="BC1143" i="27"/>
  <c r="AW1143" i="27"/>
  <c r="T1130" i="27"/>
  <c r="AW1130" i="27"/>
  <c r="T1140" i="27"/>
  <c r="AY1140" i="27"/>
  <c r="AV1140" i="27"/>
  <c r="AW1140" i="27"/>
  <c r="T1138" i="27"/>
  <c r="BE1138" i="27"/>
  <c r="BC1138" i="27"/>
  <c r="AV1138" i="27"/>
  <c r="AW1138" i="27"/>
  <c r="T1164" i="27"/>
  <c r="BD1164" i="27"/>
  <c r="AY1164" i="27"/>
  <c r="AW1164" i="27"/>
  <c r="BC1164" i="27"/>
  <c r="T1107" i="27"/>
  <c r="BE1107" i="27"/>
  <c r="BA1107" i="27"/>
  <c r="BB1107" i="27"/>
  <c r="AY1107" i="27"/>
  <c r="T1113" i="27"/>
  <c r="BA1113" i="27"/>
  <c r="BE1113" i="27"/>
  <c r="AX1113" i="27"/>
  <c r="T1094" i="27"/>
  <c r="BD1094" i="27"/>
  <c r="BE1094" i="27"/>
  <c r="BC1094" i="27"/>
  <c r="BB1094" i="27"/>
  <c r="AX1094" i="27"/>
  <c r="T1147" i="27"/>
  <c r="BB1147" i="27"/>
  <c r="BE1147" i="27"/>
  <c r="BC1147" i="27"/>
  <c r="P1128" i="27"/>
  <c r="P1145" i="27"/>
  <c r="P1116" i="27"/>
  <c r="P1100" i="27"/>
  <c r="P1161" i="27"/>
  <c r="P1094" i="27"/>
  <c r="P1142" i="27"/>
  <c r="P1120" i="27"/>
  <c r="P1137" i="27"/>
  <c r="P1105" i="27"/>
  <c r="P1164" i="27"/>
  <c r="P1147" i="27"/>
  <c r="P1159" i="27"/>
  <c r="P1157" i="27"/>
  <c r="P1149" i="27"/>
  <c r="P1141" i="27"/>
  <c r="P1133" i="27"/>
  <c r="P1125" i="27"/>
  <c r="P1117" i="27"/>
  <c r="P1109" i="27"/>
  <c r="P1101" i="27"/>
  <c r="P1093" i="27"/>
  <c r="P1144" i="27"/>
  <c r="P1121" i="27"/>
  <c r="P1107" i="27"/>
  <c r="P1134" i="27"/>
  <c r="P1104" i="27"/>
  <c r="P1131" i="27"/>
  <c r="P921" i="27"/>
  <c r="P988" i="27"/>
  <c r="P860" i="27"/>
  <c r="P172" i="27"/>
  <c r="P365" i="27"/>
  <c r="P920" i="27"/>
  <c r="P138" i="27"/>
  <c r="P815" i="27"/>
  <c r="P669" i="27"/>
  <c r="P377" i="27"/>
  <c r="P565" i="27"/>
  <c r="P393" i="27"/>
  <c r="P396" i="27"/>
  <c r="P106" i="27"/>
  <c r="P398" i="27"/>
  <c r="P1061" i="27"/>
  <c r="T74" i="27"/>
  <c r="BA74" i="27"/>
  <c r="AZ74" i="27"/>
  <c r="BB74" i="27"/>
  <c r="AY74" i="27"/>
  <c r="BD74" i="27"/>
  <c r="BC74" i="27"/>
  <c r="AW74" i="27"/>
  <c r="AV74" i="27"/>
  <c r="BE74" i="27"/>
  <c r="AX74" i="27"/>
  <c r="T41" i="27"/>
  <c r="BC41" i="27"/>
  <c r="BB41" i="27"/>
  <c r="AZ41" i="27"/>
  <c r="AY41" i="27"/>
  <c r="BE41" i="27"/>
  <c r="BA41" i="27"/>
  <c r="AX41" i="27"/>
  <c r="AW41" i="27"/>
  <c r="AV41" i="27"/>
  <c r="BD41" i="27"/>
  <c r="T764" i="27"/>
  <c r="AZ764" i="27"/>
  <c r="BC764" i="27"/>
  <c r="BB764" i="27"/>
  <c r="AV764" i="27"/>
  <c r="BE764" i="27"/>
  <c r="BD764" i="27"/>
  <c r="AY764" i="27"/>
  <c r="AX764" i="27"/>
  <c r="AW764" i="27"/>
  <c r="BA764" i="27"/>
  <c r="T249" i="27"/>
  <c r="BC249" i="27"/>
  <c r="BB249" i="27"/>
  <c r="AZ249" i="27"/>
  <c r="AY249" i="27"/>
  <c r="BD249" i="27"/>
  <c r="BA249" i="27"/>
  <c r="BE249" i="27"/>
  <c r="AX249" i="27"/>
  <c r="AW249" i="27"/>
  <c r="AV249" i="27"/>
  <c r="T418" i="27"/>
  <c r="BC418" i="27"/>
  <c r="BB418" i="27"/>
  <c r="BA418" i="27"/>
  <c r="AZ418" i="27"/>
  <c r="BD418" i="27"/>
  <c r="AY418" i="27"/>
  <c r="AX418" i="27"/>
  <c r="AW418" i="27"/>
  <c r="AV418" i="27"/>
  <c r="BE418" i="27"/>
  <c r="T226" i="27"/>
  <c r="BA226" i="27"/>
  <c r="AZ226" i="27"/>
  <c r="AV226" i="27"/>
  <c r="BE226" i="27"/>
  <c r="BD226" i="27"/>
  <c r="BC226" i="27"/>
  <c r="BB226" i="27"/>
  <c r="AY226" i="27"/>
  <c r="AX226" i="27"/>
  <c r="AW226" i="27"/>
  <c r="T638" i="27"/>
  <c r="BA638" i="27"/>
  <c r="AZ638" i="27"/>
  <c r="AY638" i="27"/>
  <c r="AX638" i="27"/>
  <c r="AV638" i="27"/>
  <c r="BE638" i="27"/>
  <c r="BD638" i="27"/>
  <c r="BC638" i="27"/>
  <c r="BB638" i="27"/>
  <c r="AW638" i="27"/>
  <c r="T244" i="27"/>
  <c r="BE244" i="27"/>
  <c r="AW244" i="27"/>
  <c r="BD244" i="27"/>
  <c r="AV244" i="27"/>
  <c r="AX244" i="27"/>
  <c r="BA244" i="27"/>
  <c r="AZ244" i="27"/>
  <c r="AY244" i="27"/>
  <c r="BC244" i="27"/>
  <c r="BB244" i="27"/>
  <c r="T101" i="27"/>
  <c r="BC101" i="27"/>
  <c r="BB101" i="27"/>
  <c r="AX101" i="27"/>
  <c r="AW101" i="27"/>
  <c r="BD101" i="27"/>
  <c r="BA101" i="27"/>
  <c r="BE101" i="27"/>
  <c r="AZ101" i="27"/>
  <c r="AY101" i="27"/>
  <c r="AV101" i="27"/>
  <c r="T394" i="27"/>
  <c r="BC394" i="27"/>
  <c r="BB394" i="27"/>
  <c r="AW394" i="27"/>
  <c r="AV394" i="27"/>
  <c r="AZ394" i="27"/>
  <c r="AY394" i="27"/>
  <c r="BD394" i="27"/>
  <c r="BA394" i="27"/>
  <c r="AX394" i="27"/>
  <c r="BE394" i="27"/>
  <c r="T785" i="27"/>
  <c r="AY785" i="27"/>
  <c r="AX785" i="27"/>
  <c r="BE785" i="27"/>
  <c r="BD785" i="27"/>
  <c r="BA785" i="27"/>
  <c r="AZ785" i="27"/>
  <c r="AV785" i="27"/>
  <c r="BC785" i="27"/>
  <c r="BB785" i="27"/>
  <c r="AW785" i="27"/>
  <c r="T361" i="27"/>
  <c r="BC361" i="27"/>
  <c r="BB361" i="27"/>
  <c r="AZ361" i="27"/>
  <c r="AY361" i="27"/>
  <c r="BE361" i="27"/>
  <c r="BD361" i="27"/>
  <c r="AV361" i="27"/>
  <c r="AW361" i="27"/>
  <c r="BA361" i="27"/>
  <c r="AX361" i="27"/>
  <c r="T585" i="27"/>
  <c r="BC585" i="27"/>
  <c r="BB585" i="27"/>
  <c r="AW585" i="27"/>
  <c r="AV585" i="27"/>
  <c r="AZ585" i="27"/>
  <c r="AY585" i="27"/>
  <c r="BE585" i="27"/>
  <c r="BD585" i="27"/>
  <c r="BA585" i="27"/>
  <c r="AX585" i="27"/>
  <c r="T519" i="27"/>
  <c r="AY519" i="27"/>
  <c r="AX519" i="27"/>
  <c r="BE519" i="27"/>
  <c r="BD519" i="27"/>
  <c r="BC519" i="27"/>
  <c r="BB519" i="27"/>
  <c r="BA519" i="27"/>
  <c r="AZ519" i="27"/>
  <c r="AW519" i="27"/>
  <c r="AV519" i="27"/>
  <c r="T383" i="27"/>
  <c r="BA383" i="27"/>
  <c r="AZ383" i="27"/>
  <c r="AY383" i="27"/>
  <c r="AX383" i="27"/>
  <c r="AV383" i="27"/>
  <c r="BE383" i="27"/>
  <c r="BD383" i="27"/>
  <c r="BC383" i="27"/>
  <c r="BB383" i="27"/>
  <c r="AW383" i="27"/>
  <c r="T933" i="27"/>
  <c r="AX933" i="27"/>
  <c r="BE933" i="27"/>
  <c r="AV933" i="27"/>
  <c r="BD933" i="27"/>
  <c r="BC933" i="27"/>
  <c r="BB933" i="27"/>
  <c r="BA933" i="27"/>
  <c r="AZ933" i="27"/>
  <c r="AY933" i="27"/>
  <c r="AW933" i="27"/>
  <c r="T132" i="27"/>
  <c r="BE132" i="27"/>
  <c r="AW132" i="27"/>
  <c r="BD132" i="27"/>
  <c r="AV132" i="27"/>
  <c r="AX132" i="27"/>
  <c r="BC132" i="27"/>
  <c r="BA132" i="27"/>
  <c r="AZ132" i="27"/>
  <c r="AY132" i="27"/>
  <c r="BB132" i="27"/>
  <c r="T89" i="27"/>
  <c r="BC89" i="27"/>
  <c r="BB89" i="27"/>
  <c r="AZ89" i="27"/>
  <c r="AY89" i="27"/>
  <c r="AV89" i="27"/>
  <c r="AW89" i="27"/>
  <c r="BE89" i="27"/>
  <c r="BD89" i="27"/>
  <c r="BA89" i="27"/>
  <c r="AX89" i="27"/>
  <c r="T98" i="27"/>
  <c r="BA98" i="27"/>
  <c r="AZ98" i="27"/>
  <c r="AV98" i="27"/>
  <c r="BE98" i="27"/>
  <c r="BD98" i="27"/>
  <c r="BC98" i="27"/>
  <c r="AY98" i="27"/>
  <c r="AX98" i="27"/>
  <c r="AW98" i="27"/>
  <c r="BB98" i="27"/>
  <c r="T197" i="27"/>
  <c r="BC197" i="27"/>
  <c r="BB197" i="27"/>
  <c r="AX197" i="27"/>
  <c r="AW197" i="27"/>
  <c r="AV197" i="27"/>
  <c r="AY197" i="27"/>
  <c r="BE197" i="27"/>
  <c r="BD197" i="27"/>
  <c r="BA197" i="27"/>
  <c r="AZ197" i="27"/>
  <c r="T754" i="27"/>
  <c r="BD754" i="27"/>
  <c r="AV754" i="27"/>
  <c r="BB754" i="27"/>
  <c r="BA754" i="27"/>
  <c r="AX754" i="27"/>
  <c r="AW754" i="27"/>
  <c r="AY754" i="27"/>
  <c r="BE754" i="27"/>
  <c r="BC754" i="27"/>
  <c r="AZ754" i="27"/>
  <c r="T950" i="27"/>
  <c r="AX950" i="27"/>
  <c r="BB950" i="27"/>
  <c r="AV950" i="27"/>
  <c r="BE950" i="27"/>
  <c r="AY950" i="27"/>
  <c r="AW950" i="27"/>
  <c r="BD950" i="27"/>
  <c r="BC950" i="27"/>
  <c r="BA950" i="27"/>
  <c r="AZ950" i="27"/>
  <c r="T214" i="27"/>
  <c r="BA214" i="27"/>
  <c r="AZ214" i="27"/>
  <c r="AX214" i="27"/>
  <c r="AW214" i="27"/>
  <c r="AV214" i="27"/>
  <c r="AY214" i="27"/>
  <c r="BE214" i="27"/>
  <c r="BD214" i="27"/>
  <c r="BC214" i="27"/>
  <c r="BB214" i="27"/>
  <c r="T302" i="27"/>
  <c r="BA302" i="27"/>
  <c r="AZ302" i="27"/>
  <c r="BD302" i="27"/>
  <c r="BC302" i="27"/>
  <c r="AX302" i="27"/>
  <c r="AW302" i="27"/>
  <c r="AV302" i="27"/>
  <c r="BE302" i="27"/>
  <c r="BB302" i="27"/>
  <c r="AY302" i="27"/>
  <c r="T357" i="27"/>
  <c r="BC357" i="27"/>
  <c r="BB357" i="27"/>
  <c r="AX357" i="27"/>
  <c r="AW357" i="27"/>
  <c r="BD357" i="27"/>
  <c r="BA357" i="27"/>
  <c r="AZ357" i="27"/>
  <c r="BE357" i="27"/>
  <c r="AY357" i="27"/>
  <c r="AV357" i="27"/>
  <c r="T411" i="27"/>
  <c r="BA411" i="27"/>
  <c r="AZ411" i="27"/>
  <c r="AW411" i="27"/>
  <c r="AV411" i="27"/>
  <c r="BB411" i="27"/>
  <c r="AY411" i="27"/>
  <c r="BE411" i="27"/>
  <c r="BD411" i="27"/>
  <c r="BC411" i="27"/>
  <c r="AX411" i="27"/>
  <c r="T610" i="27"/>
  <c r="BA610" i="27"/>
  <c r="AZ610" i="27"/>
  <c r="BC610" i="27"/>
  <c r="BB610" i="27"/>
  <c r="BE610" i="27"/>
  <c r="BD610" i="27"/>
  <c r="AY610" i="27"/>
  <c r="AX610" i="27"/>
  <c r="AV610" i="27"/>
  <c r="AW610" i="27"/>
  <c r="T24" i="27"/>
  <c r="BE24" i="27"/>
  <c r="AW24" i="27"/>
  <c r="BD24" i="27"/>
  <c r="AV24" i="27"/>
  <c r="AZ24" i="27"/>
  <c r="AY24" i="27"/>
  <c r="BC24" i="27"/>
  <c r="BA24" i="27"/>
  <c r="AX24" i="27"/>
  <c r="BB24" i="27"/>
  <c r="T153" i="27"/>
  <c r="BC153" i="27"/>
  <c r="BB153" i="27"/>
  <c r="AZ153" i="27"/>
  <c r="AY153" i="27"/>
  <c r="AV153" i="27"/>
  <c r="BA153" i="27"/>
  <c r="AX153" i="27"/>
  <c r="AW153" i="27"/>
  <c r="BE153" i="27"/>
  <c r="BD153" i="27"/>
  <c r="T263" i="27"/>
  <c r="AY263" i="27"/>
  <c r="AX263" i="27"/>
  <c r="AZ263" i="27"/>
  <c r="AW263" i="27"/>
  <c r="BD263" i="27"/>
  <c r="BC263" i="27"/>
  <c r="BA263" i="27"/>
  <c r="AV263" i="27"/>
  <c r="BE263" i="27"/>
  <c r="BB263" i="27"/>
  <c r="T373" i="27"/>
  <c r="BC373" i="27"/>
  <c r="BB373" i="27"/>
  <c r="AX373" i="27"/>
  <c r="AW373" i="27"/>
  <c r="AZ373" i="27"/>
  <c r="AY373" i="27"/>
  <c r="AV373" i="27"/>
  <c r="BE373" i="27"/>
  <c r="BD373" i="27"/>
  <c r="BA373" i="27"/>
  <c r="T833" i="27"/>
  <c r="AX833" i="27"/>
  <c r="BC833" i="27"/>
  <c r="BB833" i="27"/>
  <c r="BE833" i="27"/>
  <c r="BD833" i="27"/>
  <c r="AY833" i="27"/>
  <c r="AW833" i="27"/>
  <c r="BA833" i="27"/>
  <c r="AZ833" i="27"/>
  <c r="AV833" i="27"/>
  <c r="T810" i="27"/>
  <c r="BD810" i="27"/>
  <c r="AV810" i="27"/>
  <c r="BE810" i="27"/>
  <c r="BC810" i="27"/>
  <c r="BB810" i="27"/>
  <c r="BA810" i="27"/>
  <c r="AZ810" i="27"/>
  <c r="AY810" i="27"/>
  <c r="AW810" i="27"/>
  <c r="AX810" i="27"/>
  <c r="T648" i="27"/>
  <c r="BE648" i="27"/>
  <c r="AW648" i="27"/>
  <c r="BD648" i="27"/>
  <c r="AV648" i="27"/>
  <c r="AX648" i="27"/>
  <c r="BB648" i="27"/>
  <c r="BA648" i="27"/>
  <c r="AZ648" i="27"/>
  <c r="BC648" i="27"/>
  <c r="AY648" i="27"/>
  <c r="T703" i="27"/>
  <c r="AY703" i="27"/>
  <c r="AX703" i="27"/>
  <c r="BA703" i="27"/>
  <c r="AZ703" i="27"/>
  <c r="BB703" i="27"/>
  <c r="AW703" i="27"/>
  <c r="AV703" i="27"/>
  <c r="BD703" i="27"/>
  <c r="BC703" i="27"/>
  <c r="BE703" i="27"/>
  <c r="T1000" i="27"/>
  <c r="BB1000" i="27"/>
  <c r="BE1000" i="27"/>
  <c r="AV1000" i="27"/>
  <c r="BC1000" i="27"/>
  <c r="AW1000" i="27"/>
  <c r="AY1000" i="27"/>
  <c r="AX1000" i="27"/>
  <c r="BD1000" i="27"/>
  <c r="BA1000" i="27"/>
  <c r="AZ1000" i="27"/>
  <c r="T895" i="27"/>
  <c r="BB895" i="27"/>
  <c r="BE895" i="27"/>
  <c r="AV895" i="27"/>
  <c r="BD895" i="27"/>
  <c r="AX895" i="27"/>
  <c r="AW895" i="27"/>
  <c r="AZ895" i="27"/>
  <c r="AY895" i="27"/>
  <c r="BC895" i="27"/>
  <c r="BA895" i="27"/>
  <c r="T1051" i="27"/>
  <c r="BA1051" i="27"/>
  <c r="AZ1051" i="27"/>
  <c r="AW1051" i="27"/>
  <c r="AY1051" i="27"/>
  <c r="BB1051" i="27"/>
  <c r="AX1051" i="27"/>
  <c r="AV1051" i="27"/>
  <c r="BD1051" i="27"/>
  <c r="BC1051" i="27"/>
  <c r="BE1051" i="27"/>
  <c r="T1038" i="27"/>
  <c r="BC1038" i="27"/>
  <c r="BB1038" i="27"/>
  <c r="BA1038" i="27"/>
  <c r="AX1038" i="27"/>
  <c r="AZ1038" i="27"/>
  <c r="AY1038" i="27"/>
  <c r="AW1038" i="27"/>
  <c r="AV1038" i="27"/>
  <c r="BE1038" i="27"/>
  <c r="BD1038" i="27"/>
  <c r="T1066" i="27"/>
  <c r="BC1066" i="27"/>
  <c r="AW1066" i="27"/>
  <c r="BD1066" i="27"/>
  <c r="BE1066" i="27"/>
  <c r="AZ1066" i="27"/>
  <c r="AY1066" i="27"/>
  <c r="AX1066" i="27"/>
  <c r="AV1066" i="27"/>
  <c r="BB1066" i="27"/>
  <c r="BA1066" i="27"/>
  <c r="T1056" i="27"/>
  <c r="AY1056" i="27"/>
  <c r="BE1056" i="27"/>
  <c r="AV1056" i="27"/>
  <c r="AZ1056" i="27"/>
  <c r="AW1056" i="27"/>
  <c r="BD1056" i="27"/>
  <c r="BC1056" i="27"/>
  <c r="BB1056" i="27"/>
  <c r="BA1056" i="27"/>
  <c r="AX1056" i="27"/>
  <c r="T1088" i="27"/>
  <c r="AY1088" i="27"/>
  <c r="BE1088" i="27"/>
  <c r="AV1088" i="27"/>
  <c r="BC1088" i="27"/>
  <c r="AZ1088" i="27"/>
  <c r="AX1088" i="27"/>
  <c r="AW1088" i="27"/>
  <c r="BD1088" i="27"/>
  <c r="BB1088" i="27"/>
  <c r="BA1088" i="27"/>
  <c r="T378" i="27"/>
  <c r="AY378" i="27"/>
  <c r="AX378" i="27"/>
  <c r="BB378" i="27"/>
  <c r="BA378" i="27"/>
  <c r="AV378" i="27"/>
  <c r="AW378" i="27"/>
  <c r="BE378" i="27"/>
  <c r="AZ378" i="27"/>
  <c r="BD378" i="27"/>
  <c r="BC378" i="27"/>
  <c r="T389" i="27"/>
  <c r="BE389" i="27"/>
  <c r="AW389" i="27"/>
  <c r="BD389" i="27"/>
  <c r="AV389" i="27"/>
  <c r="BC389" i="27"/>
  <c r="BB389" i="27"/>
  <c r="BA389" i="27"/>
  <c r="AZ389" i="27"/>
  <c r="AY389" i="27"/>
  <c r="AX389" i="27"/>
  <c r="T11" i="27"/>
  <c r="AY11" i="27"/>
  <c r="AX11" i="27"/>
  <c r="BB11" i="27"/>
  <c r="BA11" i="27"/>
  <c r="BE11" i="27"/>
  <c r="AW11" i="27"/>
  <c r="AV11" i="27"/>
  <c r="BD11" i="27"/>
  <c r="BC11" i="27"/>
  <c r="AZ11" i="27"/>
  <c r="T932" i="27"/>
  <c r="AZ932" i="27"/>
  <c r="AW932" i="27"/>
  <c r="BE932" i="27"/>
  <c r="AV932" i="27"/>
  <c r="BB932" i="27"/>
  <c r="BA932" i="27"/>
  <c r="AY932" i="27"/>
  <c r="AX932" i="27"/>
  <c r="BD932" i="27"/>
  <c r="BC932" i="27"/>
  <c r="T162" i="27"/>
  <c r="BA162" i="27"/>
  <c r="AZ162" i="27"/>
  <c r="AV162" i="27"/>
  <c r="BE162" i="27"/>
  <c r="BD162" i="27"/>
  <c r="BC162" i="27"/>
  <c r="BB162" i="27"/>
  <c r="AY162" i="27"/>
  <c r="AX162" i="27"/>
  <c r="AW162" i="27"/>
  <c r="T665" i="27"/>
  <c r="BC665" i="27"/>
  <c r="BB665" i="27"/>
  <c r="AW665" i="27"/>
  <c r="AV665" i="27"/>
  <c r="AX665" i="27"/>
  <c r="BD665" i="27"/>
  <c r="BA665" i="27"/>
  <c r="AZ665" i="27"/>
  <c r="BE665" i="27"/>
  <c r="AY665" i="27"/>
  <c r="T217" i="27"/>
  <c r="BC217" i="27"/>
  <c r="BB217" i="27"/>
  <c r="AZ217" i="27"/>
  <c r="AY217" i="27"/>
  <c r="AV217" i="27"/>
  <c r="BE217" i="27"/>
  <c r="BD217" i="27"/>
  <c r="BA217" i="27"/>
  <c r="AX217" i="27"/>
  <c r="AW217" i="27"/>
  <c r="T569" i="27"/>
  <c r="BC569" i="27"/>
  <c r="BB569" i="27"/>
  <c r="AW569" i="27"/>
  <c r="AV569" i="27"/>
  <c r="BD569" i="27"/>
  <c r="BA569" i="27"/>
  <c r="AX569" i="27"/>
  <c r="BE569" i="27"/>
  <c r="AZ569" i="27"/>
  <c r="AY569" i="27"/>
  <c r="T227" i="27"/>
  <c r="AY227" i="27"/>
  <c r="AX227" i="27"/>
  <c r="AV227" i="27"/>
  <c r="BE227" i="27"/>
  <c r="BA227" i="27"/>
  <c r="AZ227" i="27"/>
  <c r="AW227" i="27"/>
  <c r="BD227" i="27"/>
  <c r="BC227" i="27"/>
  <c r="BB227" i="27"/>
  <c r="T115" i="27"/>
  <c r="AY115" i="27"/>
  <c r="AX115" i="27"/>
  <c r="AV115" i="27"/>
  <c r="BE115" i="27"/>
  <c r="BD115" i="27"/>
  <c r="BC115" i="27"/>
  <c r="BA115" i="27"/>
  <c r="AZ115" i="27"/>
  <c r="AW115" i="27"/>
  <c r="BB115" i="27"/>
  <c r="T151" i="27"/>
  <c r="AY151" i="27"/>
  <c r="AX151" i="27"/>
  <c r="AZ151" i="27"/>
  <c r="AW151" i="27"/>
  <c r="BB151" i="27"/>
  <c r="BA151" i="27"/>
  <c r="BC151" i="27"/>
  <c r="AV151" i="27"/>
  <c r="BE151" i="27"/>
  <c r="BD151" i="27"/>
  <c r="T280" i="27"/>
  <c r="BE280" i="27"/>
  <c r="AW280" i="27"/>
  <c r="BD280" i="27"/>
  <c r="AV280" i="27"/>
  <c r="AZ280" i="27"/>
  <c r="AY280" i="27"/>
  <c r="BC280" i="27"/>
  <c r="BB280" i="27"/>
  <c r="BA280" i="27"/>
  <c r="AX280" i="27"/>
  <c r="T736" i="27"/>
  <c r="AZ736" i="27"/>
  <c r="AY736" i="27"/>
  <c r="AX736" i="27"/>
  <c r="BE736" i="27"/>
  <c r="AV736" i="27"/>
  <c r="AW736" i="27"/>
  <c r="BD736" i="27"/>
  <c r="BC736" i="27"/>
  <c r="BB736" i="27"/>
  <c r="BA736" i="27"/>
  <c r="T179" i="27"/>
  <c r="AY179" i="27"/>
  <c r="AX179" i="27"/>
  <c r="AV179" i="27"/>
  <c r="BE179" i="27"/>
  <c r="BD179" i="27"/>
  <c r="BC179" i="27"/>
  <c r="BB179" i="27"/>
  <c r="BA179" i="27"/>
  <c r="AZ179" i="27"/>
  <c r="AW179" i="27"/>
  <c r="T343" i="27"/>
  <c r="AY343" i="27"/>
  <c r="AX343" i="27"/>
  <c r="AZ343" i="27"/>
  <c r="AW343" i="27"/>
  <c r="BB343" i="27"/>
  <c r="BA343" i="27"/>
  <c r="AV343" i="27"/>
  <c r="BE343" i="27"/>
  <c r="BD343" i="27"/>
  <c r="BC343" i="27"/>
  <c r="T940" i="27"/>
  <c r="AZ940" i="27"/>
  <c r="AY940" i="27"/>
  <c r="AX940" i="27"/>
  <c r="BE940" i="27"/>
  <c r="BB940" i="27"/>
  <c r="BA940" i="27"/>
  <c r="BD940" i="27"/>
  <c r="BC940" i="27"/>
  <c r="AW940" i="27"/>
  <c r="AV940" i="27"/>
  <c r="T102" i="27"/>
  <c r="BA102" i="27"/>
  <c r="AZ102" i="27"/>
  <c r="AX102" i="27"/>
  <c r="AW102" i="27"/>
  <c r="BE102" i="27"/>
  <c r="AY102" i="27"/>
  <c r="AV102" i="27"/>
  <c r="BB102" i="27"/>
  <c r="BD102" i="27"/>
  <c r="BC102" i="27"/>
  <c r="T201" i="27"/>
  <c r="BC201" i="27"/>
  <c r="BB201" i="27"/>
  <c r="AZ201" i="27"/>
  <c r="AY201" i="27"/>
  <c r="AX201" i="27"/>
  <c r="AW201" i="27"/>
  <c r="BE201" i="27"/>
  <c r="BD201" i="27"/>
  <c r="BA201" i="27"/>
  <c r="AV201" i="27"/>
  <c r="T242" i="27"/>
  <c r="BA242" i="27"/>
  <c r="AZ242" i="27"/>
  <c r="AV242" i="27"/>
  <c r="BE242" i="27"/>
  <c r="BB242" i="27"/>
  <c r="AY242" i="27"/>
  <c r="BC242" i="27"/>
  <c r="AX242" i="27"/>
  <c r="AW242" i="27"/>
  <c r="BD242" i="27"/>
  <c r="T317" i="27"/>
  <c r="BC317" i="27"/>
  <c r="BB317" i="27"/>
  <c r="BD317" i="27"/>
  <c r="BA317" i="27"/>
  <c r="BE317" i="27"/>
  <c r="AZ317" i="27"/>
  <c r="AY317" i="27"/>
  <c r="AX317" i="27"/>
  <c r="AW317" i="27"/>
  <c r="AV317" i="27"/>
  <c r="T143" i="27"/>
  <c r="AY143" i="27"/>
  <c r="AX143" i="27"/>
  <c r="BD143" i="27"/>
  <c r="BC143" i="27"/>
  <c r="AV143" i="27"/>
  <c r="BE143" i="27"/>
  <c r="BB143" i="27"/>
  <c r="BA143" i="27"/>
  <c r="AZ143" i="27"/>
  <c r="AW143" i="27"/>
  <c r="T338" i="27"/>
  <c r="BA338" i="27"/>
  <c r="AZ338" i="27"/>
  <c r="AV338" i="27"/>
  <c r="BE338" i="27"/>
  <c r="BD338" i="27"/>
  <c r="AX338" i="27"/>
  <c r="AW338" i="27"/>
  <c r="BC338" i="27"/>
  <c r="BB338" i="27"/>
  <c r="AY338" i="27"/>
  <c r="T445" i="27"/>
  <c r="BE445" i="27"/>
  <c r="AW445" i="27"/>
  <c r="BD445" i="27"/>
  <c r="AV445" i="27"/>
  <c r="AY445" i="27"/>
  <c r="AX445" i="27"/>
  <c r="BB445" i="27"/>
  <c r="BA445" i="27"/>
  <c r="BC445" i="27"/>
  <c r="AZ445" i="27"/>
  <c r="T520" i="27"/>
  <c r="BE520" i="27"/>
  <c r="AW520" i="27"/>
  <c r="BD520" i="27"/>
  <c r="AV520" i="27"/>
  <c r="AX520" i="27"/>
  <c r="BC520" i="27"/>
  <c r="BB520" i="27"/>
  <c r="BA520" i="27"/>
  <c r="AZ520" i="27"/>
  <c r="AY520" i="27"/>
  <c r="T1008" i="27"/>
  <c r="BB1008" i="27"/>
  <c r="AX1008" i="27"/>
  <c r="AV1008" i="27"/>
  <c r="AZ1008" i="27"/>
  <c r="AY1008" i="27"/>
  <c r="BC1008" i="27"/>
  <c r="BA1008" i="27"/>
  <c r="BE1008" i="27"/>
  <c r="AW1008" i="27"/>
  <c r="BD1008" i="27"/>
  <c r="T501" i="27"/>
  <c r="BC501" i="27"/>
  <c r="BB501" i="27"/>
  <c r="BE501" i="27"/>
  <c r="BD501" i="27"/>
  <c r="AZ501" i="27"/>
  <c r="AY501" i="27"/>
  <c r="AV501" i="27"/>
  <c r="BA501" i="27"/>
  <c r="AX501" i="27"/>
  <c r="AW501" i="27"/>
  <c r="T37" i="27"/>
  <c r="BC37" i="27"/>
  <c r="BB37" i="27"/>
  <c r="AX37" i="27"/>
  <c r="AW37" i="27"/>
  <c r="BD37" i="27"/>
  <c r="BA37" i="27"/>
  <c r="BE37" i="27"/>
  <c r="AZ37" i="27"/>
  <c r="AY37" i="27"/>
  <c r="AV37" i="27"/>
  <c r="T512" i="27"/>
  <c r="BE512" i="27"/>
  <c r="AW512" i="27"/>
  <c r="BD512" i="27"/>
  <c r="AV512" i="27"/>
  <c r="BA512" i="27"/>
  <c r="AZ512" i="27"/>
  <c r="BC512" i="27"/>
  <c r="AX512" i="27"/>
  <c r="AY512" i="27"/>
  <c r="BB512" i="27"/>
  <c r="T559" i="27"/>
  <c r="AY559" i="27"/>
  <c r="AX559" i="27"/>
  <c r="BA559" i="27"/>
  <c r="AZ559" i="27"/>
  <c r="BD559" i="27"/>
  <c r="BC559" i="27"/>
  <c r="BB559" i="27"/>
  <c r="AW559" i="27"/>
  <c r="AV559" i="27"/>
  <c r="BE559" i="27"/>
  <c r="T232" i="27"/>
  <c r="BE232" i="27"/>
  <c r="AW232" i="27"/>
  <c r="BD232" i="27"/>
  <c r="AV232" i="27"/>
  <c r="AZ232" i="27"/>
  <c r="AY232" i="27"/>
  <c r="BB232" i="27"/>
  <c r="BA232" i="27"/>
  <c r="BC232" i="27"/>
  <c r="AX232" i="27"/>
  <c r="T613" i="27"/>
  <c r="BC613" i="27"/>
  <c r="BB613" i="27"/>
  <c r="BE613" i="27"/>
  <c r="BD613" i="27"/>
  <c r="BA613" i="27"/>
  <c r="AV613" i="27"/>
  <c r="AZ613" i="27"/>
  <c r="AY613" i="27"/>
  <c r="AX613" i="27"/>
  <c r="AW613" i="27"/>
  <c r="T960" i="27"/>
  <c r="BB960" i="27"/>
  <c r="BC960" i="27"/>
  <c r="AZ960" i="27"/>
  <c r="AY960" i="27"/>
  <c r="AV960" i="27"/>
  <c r="AX960" i="27"/>
  <c r="AW960" i="27"/>
  <c r="BD960" i="27"/>
  <c r="BA960" i="27"/>
  <c r="BE960" i="27"/>
  <c r="T712" i="27"/>
  <c r="BE712" i="27"/>
  <c r="AW712" i="27"/>
  <c r="BD712" i="27"/>
  <c r="AV712" i="27"/>
  <c r="AX712" i="27"/>
  <c r="BB712" i="27"/>
  <c r="BA712" i="27"/>
  <c r="AZ712" i="27"/>
  <c r="BC712" i="27"/>
  <c r="AY712" i="27"/>
  <c r="T952" i="27"/>
  <c r="BB952" i="27"/>
  <c r="AZ952" i="27"/>
  <c r="AW952" i="27"/>
  <c r="AV952" i="27"/>
  <c r="BE952" i="27"/>
  <c r="BD952" i="27"/>
  <c r="BC952" i="27"/>
  <c r="BA952" i="27"/>
  <c r="AY952" i="27"/>
  <c r="AX952" i="27"/>
  <c r="T771" i="27"/>
  <c r="BC771" i="27"/>
  <c r="BB771" i="27"/>
  <c r="AW771" i="27"/>
  <c r="AV771" i="27"/>
  <c r="AY771" i="27"/>
  <c r="AX771" i="27"/>
  <c r="BD771" i="27"/>
  <c r="BA771" i="27"/>
  <c r="AZ771" i="27"/>
  <c r="BE771" i="27"/>
  <c r="T861" i="27"/>
  <c r="AX861" i="27"/>
  <c r="AW861" i="27"/>
  <c r="BE861" i="27"/>
  <c r="AV861" i="27"/>
  <c r="BD861" i="27"/>
  <c r="BC861" i="27"/>
  <c r="BB861" i="27"/>
  <c r="BA861" i="27"/>
  <c r="AZ861" i="27"/>
  <c r="AY861" i="27"/>
  <c r="T31" i="27"/>
  <c r="AY31" i="27"/>
  <c r="AX31" i="27"/>
  <c r="BD31" i="27"/>
  <c r="BC31" i="27"/>
  <c r="BE31" i="27"/>
  <c r="BB31" i="27"/>
  <c r="BA31" i="27"/>
  <c r="AZ31" i="27"/>
  <c r="AW31" i="27"/>
  <c r="AV31" i="27"/>
  <c r="T80" i="27"/>
  <c r="BE80" i="27"/>
  <c r="AW80" i="27"/>
  <c r="BD80" i="27"/>
  <c r="AV80" i="27"/>
  <c r="BC80" i="27"/>
  <c r="AZ80" i="27"/>
  <c r="AY80" i="27"/>
  <c r="BB80" i="27"/>
  <c r="BA80" i="27"/>
  <c r="AX80" i="27"/>
  <c r="T255" i="27"/>
  <c r="AY255" i="27"/>
  <c r="AX255" i="27"/>
  <c r="BD255" i="27"/>
  <c r="BC255" i="27"/>
  <c r="AZ255" i="27"/>
  <c r="AW255" i="27"/>
  <c r="BE255" i="27"/>
  <c r="BB255" i="27"/>
  <c r="BA255" i="27"/>
  <c r="AV255" i="27"/>
  <c r="T555" i="27"/>
  <c r="AY555" i="27"/>
  <c r="AX555" i="27"/>
  <c r="AW555" i="27"/>
  <c r="AV555" i="27"/>
  <c r="BB555" i="27"/>
  <c r="BA555" i="27"/>
  <c r="BD555" i="27"/>
  <c r="BC555" i="27"/>
  <c r="AZ555" i="27"/>
  <c r="BE555" i="27"/>
  <c r="T696" i="27"/>
  <c r="BE696" i="27"/>
  <c r="AW696" i="27"/>
  <c r="BD696" i="27"/>
  <c r="AV696" i="27"/>
  <c r="AZ696" i="27"/>
  <c r="AY696" i="27"/>
  <c r="AX696" i="27"/>
  <c r="BC696" i="27"/>
  <c r="BB696" i="27"/>
  <c r="BA696" i="27"/>
  <c r="T671" i="27"/>
  <c r="AY671" i="27"/>
  <c r="AX671" i="27"/>
  <c r="BA671" i="27"/>
  <c r="AZ671" i="27"/>
  <c r="BE671" i="27"/>
  <c r="BD671" i="27"/>
  <c r="BC671" i="27"/>
  <c r="BB671" i="27"/>
  <c r="AW671" i="27"/>
  <c r="AV671" i="27"/>
  <c r="T726" i="27"/>
  <c r="BD726" i="27"/>
  <c r="AV726" i="27"/>
  <c r="AY726" i="27"/>
  <c r="AX726" i="27"/>
  <c r="AW726" i="27"/>
  <c r="AZ726" i="27"/>
  <c r="BA726" i="27"/>
  <c r="BB726" i="27"/>
  <c r="BE726" i="27"/>
  <c r="BC726" i="27"/>
  <c r="T576" i="27"/>
  <c r="BE576" i="27"/>
  <c r="AW576" i="27"/>
  <c r="BD576" i="27"/>
  <c r="AV576" i="27"/>
  <c r="BA576" i="27"/>
  <c r="AZ576" i="27"/>
  <c r="BC576" i="27"/>
  <c r="BB576" i="27"/>
  <c r="AY576" i="27"/>
  <c r="AX576" i="27"/>
  <c r="T823" i="27"/>
  <c r="BB823" i="27"/>
  <c r="BC823" i="27"/>
  <c r="BA823" i="27"/>
  <c r="AV823" i="27"/>
  <c r="AZ823" i="27"/>
  <c r="AY823" i="27"/>
  <c r="AW823" i="27"/>
  <c r="BE823" i="27"/>
  <c r="BD823" i="27"/>
  <c r="AX823" i="27"/>
  <c r="T998" i="27"/>
  <c r="AX998" i="27"/>
  <c r="AW998" i="27"/>
  <c r="BB998" i="27"/>
  <c r="BD998" i="27"/>
  <c r="BC998" i="27"/>
  <c r="AY998" i="27"/>
  <c r="AV998" i="27"/>
  <c r="BA998" i="27"/>
  <c r="AZ998" i="27"/>
  <c r="BE998" i="27"/>
  <c r="T289" i="27"/>
  <c r="BC289" i="27"/>
  <c r="BB289" i="27"/>
  <c r="AV289" i="27"/>
  <c r="BE289" i="27"/>
  <c r="AZ289" i="27"/>
  <c r="AY289" i="27"/>
  <c r="AX289" i="27"/>
  <c r="BD289" i="27"/>
  <c r="BA289" i="27"/>
  <c r="AW289" i="27"/>
  <c r="T654" i="27"/>
  <c r="BA654" i="27"/>
  <c r="AZ654" i="27"/>
  <c r="AY654" i="27"/>
  <c r="AX654" i="27"/>
  <c r="BE654" i="27"/>
  <c r="BB654" i="27"/>
  <c r="AW654" i="27"/>
  <c r="AV654" i="27"/>
  <c r="BD654" i="27"/>
  <c r="BC654" i="27"/>
  <c r="T301" i="27"/>
  <c r="BC301" i="27"/>
  <c r="BB301" i="27"/>
  <c r="BD301" i="27"/>
  <c r="BA301" i="27"/>
  <c r="AV301" i="27"/>
  <c r="AZ301" i="27"/>
  <c r="AY301" i="27"/>
  <c r="AX301" i="27"/>
  <c r="AW301" i="27"/>
  <c r="BE301" i="27"/>
  <c r="T882" i="27"/>
  <c r="BD882" i="27"/>
  <c r="AV882" i="27"/>
  <c r="AX882" i="27"/>
  <c r="AW882" i="27"/>
  <c r="BB882" i="27"/>
  <c r="BA882" i="27"/>
  <c r="AZ882" i="27"/>
  <c r="AY882" i="27"/>
  <c r="BE882" i="27"/>
  <c r="BC882" i="27"/>
  <c r="T30" i="27"/>
  <c r="BA30" i="27"/>
  <c r="AZ30" i="27"/>
  <c r="BD30" i="27"/>
  <c r="BC30" i="27"/>
  <c r="BB30" i="27"/>
  <c r="AY30" i="27"/>
  <c r="AW30" i="27"/>
  <c r="AV30" i="27"/>
  <c r="BE30" i="27"/>
  <c r="AX30" i="27"/>
  <c r="T300" i="27"/>
  <c r="BE300" i="27"/>
  <c r="AW300" i="27"/>
  <c r="BD300" i="27"/>
  <c r="AV300" i="27"/>
  <c r="BB300" i="27"/>
  <c r="BA300" i="27"/>
  <c r="BC300" i="27"/>
  <c r="AZ300" i="27"/>
  <c r="AY300" i="27"/>
  <c r="AX300" i="27"/>
  <c r="T677" i="27"/>
  <c r="BC677" i="27"/>
  <c r="BB677" i="27"/>
  <c r="BE677" i="27"/>
  <c r="BD677" i="27"/>
  <c r="BA677" i="27"/>
  <c r="AZ677" i="27"/>
  <c r="AX677" i="27"/>
  <c r="AW677" i="27"/>
  <c r="AV677" i="27"/>
  <c r="AY677" i="27"/>
  <c r="T528" i="27"/>
  <c r="BE528" i="27"/>
  <c r="AW528" i="27"/>
  <c r="BD528" i="27"/>
  <c r="AV528" i="27"/>
  <c r="BA528" i="27"/>
  <c r="AZ528" i="27"/>
  <c r="BB528" i="27"/>
  <c r="AY528" i="27"/>
  <c r="BC528" i="27"/>
  <c r="AX528" i="27"/>
  <c r="T49" i="27"/>
  <c r="BC49" i="27"/>
  <c r="BB49" i="27"/>
  <c r="AV49" i="27"/>
  <c r="BE49" i="27"/>
  <c r="AX49" i="27"/>
  <c r="AW49" i="27"/>
  <c r="AY49" i="27"/>
  <c r="BD49" i="27"/>
  <c r="BA49" i="27"/>
  <c r="AZ49" i="27"/>
  <c r="T490" i="27"/>
  <c r="BC490" i="27"/>
  <c r="BB490" i="27"/>
  <c r="AW490" i="27"/>
  <c r="AV490" i="27"/>
  <c r="BE490" i="27"/>
  <c r="AZ490" i="27"/>
  <c r="AY490" i="27"/>
  <c r="AX490" i="27"/>
  <c r="BD490" i="27"/>
  <c r="BA490" i="27"/>
  <c r="T188" i="27"/>
  <c r="BE188" i="27"/>
  <c r="AW188" i="27"/>
  <c r="BD188" i="27"/>
  <c r="AV188" i="27"/>
  <c r="BB188" i="27"/>
  <c r="BA188" i="27"/>
  <c r="AZ188" i="27"/>
  <c r="AY188" i="27"/>
  <c r="BC188" i="27"/>
  <c r="AX188" i="27"/>
  <c r="T142" i="27"/>
  <c r="BA142" i="27"/>
  <c r="AZ142" i="27"/>
  <c r="BD142" i="27"/>
  <c r="BC142" i="27"/>
  <c r="BE142" i="27"/>
  <c r="AW142" i="27"/>
  <c r="AV142" i="27"/>
  <c r="AY142" i="27"/>
  <c r="AX142" i="27"/>
  <c r="BB142" i="27"/>
  <c r="T455" i="27"/>
  <c r="BA455" i="27"/>
  <c r="AZ455" i="27"/>
  <c r="BE455" i="27"/>
  <c r="BD455" i="27"/>
  <c r="BB455" i="27"/>
  <c r="AY455" i="27"/>
  <c r="AX455" i="27"/>
  <c r="AW455" i="27"/>
  <c r="AV455" i="27"/>
  <c r="BC455" i="27"/>
  <c r="T715" i="27"/>
  <c r="BB715" i="27"/>
  <c r="AY715" i="27"/>
  <c r="AX715" i="27"/>
  <c r="AW715" i="27"/>
  <c r="AV715" i="27"/>
  <c r="BE715" i="27"/>
  <c r="AZ715" i="27"/>
  <c r="BD715" i="27"/>
  <c r="BC715" i="27"/>
  <c r="BA715" i="27"/>
  <c r="T147" i="27"/>
  <c r="AY147" i="27"/>
  <c r="AX147" i="27"/>
  <c r="AV147" i="27"/>
  <c r="BE147" i="27"/>
  <c r="AZ147" i="27"/>
  <c r="AW147" i="27"/>
  <c r="BC147" i="27"/>
  <c r="BB147" i="27"/>
  <c r="BA147" i="27"/>
  <c r="BD147" i="27"/>
  <c r="T595" i="27"/>
  <c r="AY595" i="27"/>
  <c r="AX595" i="27"/>
  <c r="BC595" i="27"/>
  <c r="BB595" i="27"/>
  <c r="AZ595" i="27"/>
  <c r="AW595" i="27"/>
  <c r="BD595" i="27"/>
  <c r="BA595" i="27"/>
  <c r="AV595" i="27"/>
  <c r="BE595" i="27"/>
  <c r="T693" i="27"/>
  <c r="BC693" i="27"/>
  <c r="BB693" i="27"/>
  <c r="BE693" i="27"/>
  <c r="BD693" i="27"/>
  <c r="AZ693" i="27"/>
  <c r="AY693" i="27"/>
  <c r="AX693" i="27"/>
  <c r="BA693" i="27"/>
  <c r="AW693" i="27"/>
  <c r="AV693" i="27"/>
  <c r="T787" i="27"/>
  <c r="BC787" i="27"/>
  <c r="BB787" i="27"/>
  <c r="AW787" i="27"/>
  <c r="AV787" i="27"/>
  <c r="AX787" i="27"/>
  <c r="BA787" i="27"/>
  <c r="AZ787" i="27"/>
  <c r="AY787" i="27"/>
  <c r="BE787" i="27"/>
  <c r="BD787" i="27"/>
  <c r="T446" i="27"/>
  <c r="BC446" i="27"/>
  <c r="BB446" i="27"/>
  <c r="AY446" i="27"/>
  <c r="AX446" i="27"/>
  <c r="BE446" i="27"/>
  <c r="BD446" i="27"/>
  <c r="BA446" i="27"/>
  <c r="AZ446" i="27"/>
  <c r="AW446" i="27"/>
  <c r="AV446" i="27"/>
  <c r="T46" i="27"/>
  <c r="BA46" i="27"/>
  <c r="AZ46" i="27"/>
  <c r="BD46" i="27"/>
  <c r="BC46" i="27"/>
  <c r="AX46" i="27"/>
  <c r="AW46" i="27"/>
  <c r="BE46" i="27"/>
  <c r="BB46" i="27"/>
  <c r="AY46" i="27"/>
  <c r="AV46" i="27"/>
  <c r="T12" i="27"/>
  <c r="BE12" i="27"/>
  <c r="AW12" i="27"/>
  <c r="BD12" i="27"/>
  <c r="AV12" i="27"/>
  <c r="BB12" i="27"/>
  <c r="BA12" i="27"/>
  <c r="AX12" i="27"/>
  <c r="BC12" i="27"/>
  <c r="AZ12" i="27"/>
  <c r="AY12" i="27"/>
  <c r="T208" i="27"/>
  <c r="BE208" i="27"/>
  <c r="AW208" i="27"/>
  <c r="BD208" i="27"/>
  <c r="AV208" i="27"/>
  <c r="BC208" i="27"/>
  <c r="AZ208" i="27"/>
  <c r="AY208" i="27"/>
  <c r="BA208" i="27"/>
  <c r="AX208" i="27"/>
  <c r="BB208" i="27"/>
  <c r="T390" i="27"/>
  <c r="BC390" i="27"/>
  <c r="BB390" i="27"/>
  <c r="BE390" i="27"/>
  <c r="BD390" i="27"/>
  <c r="AX390" i="27"/>
  <c r="AW390" i="27"/>
  <c r="AV390" i="27"/>
  <c r="BA390" i="27"/>
  <c r="AZ390" i="27"/>
  <c r="AY390" i="27"/>
  <c r="T581" i="27"/>
  <c r="BC581" i="27"/>
  <c r="BB581" i="27"/>
  <c r="BE581" i="27"/>
  <c r="BD581" i="27"/>
  <c r="AX581" i="27"/>
  <c r="AW581" i="27"/>
  <c r="BA581" i="27"/>
  <c r="AZ581" i="27"/>
  <c r="AY581" i="27"/>
  <c r="AV581" i="27"/>
  <c r="T858" i="27"/>
  <c r="BD858" i="27"/>
  <c r="AV858" i="27"/>
  <c r="AZ858" i="27"/>
  <c r="AY858" i="27"/>
  <c r="AX858" i="27"/>
  <c r="AW858" i="27"/>
  <c r="BE858" i="27"/>
  <c r="BC858" i="27"/>
  <c r="BB858" i="27"/>
  <c r="BA858" i="27"/>
  <c r="T1012" i="27"/>
  <c r="BB1012" i="27"/>
  <c r="BD1012" i="27"/>
  <c r="AX1012" i="27"/>
  <c r="AV1012" i="27"/>
  <c r="BA1012" i="27"/>
  <c r="AZ1012" i="27"/>
  <c r="BE1012" i="27"/>
  <c r="BC1012" i="27"/>
  <c r="AY1012" i="27"/>
  <c r="AW1012" i="27"/>
  <c r="T95" i="27"/>
  <c r="AY95" i="27"/>
  <c r="AX95" i="27"/>
  <c r="BD95" i="27"/>
  <c r="BC95" i="27"/>
  <c r="BE95" i="27"/>
  <c r="BB95" i="27"/>
  <c r="BA95" i="27"/>
  <c r="AZ95" i="27"/>
  <c r="AW95" i="27"/>
  <c r="AV95" i="27"/>
  <c r="T88" i="27"/>
  <c r="BE88" i="27"/>
  <c r="AW88" i="27"/>
  <c r="BD88" i="27"/>
  <c r="AV88" i="27"/>
  <c r="AZ88" i="27"/>
  <c r="AY88" i="27"/>
  <c r="BC88" i="27"/>
  <c r="BB88" i="27"/>
  <c r="BA88" i="27"/>
  <c r="AX88" i="27"/>
  <c r="T199" i="27"/>
  <c r="AY199" i="27"/>
  <c r="AX199" i="27"/>
  <c r="AZ199" i="27"/>
  <c r="AW199" i="27"/>
  <c r="BD199" i="27"/>
  <c r="BC199" i="27"/>
  <c r="BE199" i="27"/>
  <c r="BB199" i="27"/>
  <c r="BA199" i="27"/>
  <c r="AV199" i="27"/>
  <c r="T436" i="27"/>
  <c r="AY436" i="27"/>
  <c r="AX436" i="27"/>
  <c r="BC436" i="27"/>
  <c r="BB436" i="27"/>
  <c r="BE436" i="27"/>
  <c r="BD436" i="27"/>
  <c r="BA436" i="27"/>
  <c r="AZ436" i="27"/>
  <c r="AW436" i="27"/>
  <c r="AV436" i="27"/>
  <c r="T499" i="27"/>
  <c r="AY499" i="27"/>
  <c r="AX499" i="27"/>
  <c r="BC499" i="27"/>
  <c r="BB499" i="27"/>
  <c r="BE499" i="27"/>
  <c r="AV499" i="27"/>
  <c r="BD499" i="27"/>
  <c r="BA499" i="27"/>
  <c r="AZ499" i="27"/>
  <c r="AW499" i="27"/>
  <c r="T554" i="27"/>
  <c r="BA554" i="27"/>
  <c r="AZ554" i="27"/>
  <c r="AW554" i="27"/>
  <c r="AV554" i="27"/>
  <c r="AX554" i="27"/>
  <c r="BC554" i="27"/>
  <c r="BB554" i="27"/>
  <c r="AY554" i="27"/>
  <c r="BE554" i="27"/>
  <c r="BD554" i="27"/>
  <c r="T619" i="27"/>
  <c r="AY619" i="27"/>
  <c r="AX619" i="27"/>
  <c r="AW619" i="27"/>
  <c r="AV619" i="27"/>
  <c r="BB619" i="27"/>
  <c r="BA619" i="27"/>
  <c r="BE619" i="27"/>
  <c r="BD619" i="27"/>
  <c r="BC619" i="27"/>
  <c r="AZ619" i="27"/>
  <c r="T615" i="27"/>
  <c r="AY615" i="27"/>
  <c r="AX615" i="27"/>
  <c r="BE615" i="27"/>
  <c r="BD615" i="27"/>
  <c r="AZ615" i="27"/>
  <c r="AW615" i="27"/>
  <c r="BA615" i="27"/>
  <c r="AV615" i="27"/>
  <c r="BC615" i="27"/>
  <c r="BB615" i="27"/>
  <c r="T853" i="27"/>
  <c r="AX853" i="27"/>
  <c r="BD853" i="27"/>
  <c r="BC853" i="27"/>
  <c r="AZ853" i="27"/>
  <c r="AY853" i="27"/>
  <c r="BA853" i="27"/>
  <c r="AW853" i="27"/>
  <c r="AV853" i="27"/>
  <c r="BE853" i="27"/>
  <c r="BB853" i="27"/>
  <c r="T767" i="27"/>
  <c r="BB767" i="27"/>
  <c r="AZ767" i="27"/>
  <c r="AY767" i="27"/>
  <c r="BC767" i="27"/>
  <c r="BA767" i="27"/>
  <c r="AW767" i="27"/>
  <c r="AV767" i="27"/>
  <c r="BD767" i="27"/>
  <c r="AX767" i="27"/>
  <c r="BE767" i="27"/>
  <c r="T878" i="27"/>
  <c r="BD878" i="27"/>
  <c r="AV878" i="27"/>
  <c r="BA878" i="27"/>
  <c r="AZ878" i="27"/>
  <c r="BE878" i="27"/>
  <c r="BC878" i="27"/>
  <c r="BB878" i="27"/>
  <c r="AY878" i="27"/>
  <c r="AX878" i="27"/>
  <c r="AW878" i="27"/>
  <c r="T1011" i="27"/>
  <c r="BD1011" i="27"/>
  <c r="AV1011" i="27"/>
  <c r="BE1011" i="27"/>
  <c r="AX1011" i="27"/>
  <c r="BC1011" i="27"/>
  <c r="AW1011" i="27"/>
  <c r="BB1011" i="27"/>
  <c r="BA1011" i="27"/>
  <c r="AZ1011" i="27"/>
  <c r="AY1011" i="27"/>
  <c r="T1001" i="27"/>
  <c r="AZ1001" i="27"/>
  <c r="BD1001" i="27"/>
  <c r="BC1001" i="27"/>
  <c r="AX1001" i="27"/>
  <c r="AW1001" i="27"/>
  <c r="BA1001" i="27"/>
  <c r="AY1001" i="27"/>
  <c r="AV1001" i="27"/>
  <c r="BE1001" i="27"/>
  <c r="BB1001" i="27"/>
  <c r="T1010" i="27"/>
  <c r="AX1010" i="27"/>
  <c r="BE1010" i="27"/>
  <c r="AV1010" i="27"/>
  <c r="AW1010" i="27"/>
  <c r="BC1010" i="27"/>
  <c r="BB1010" i="27"/>
  <c r="BD1010" i="27"/>
  <c r="BA1010" i="27"/>
  <c r="AZ1010" i="27"/>
  <c r="AY1010" i="27"/>
  <c r="T1045" i="27"/>
  <c r="BE1045" i="27"/>
  <c r="AW1045" i="27"/>
  <c r="AV1045" i="27"/>
  <c r="BD1045" i="27"/>
  <c r="AZ1045" i="27"/>
  <c r="BC1045" i="27"/>
  <c r="BB1045" i="27"/>
  <c r="BA1045" i="27"/>
  <c r="AY1045" i="27"/>
  <c r="AX1045" i="27"/>
  <c r="T331" i="27"/>
  <c r="AY331" i="27"/>
  <c r="AX331" i="27"/>
  <c r="BB331" i="27"/>
  <c r="BA331" i="27"/>
  <c r="BE331" i="27"/>
  <c r="BD331" i="27"/>
  <c r="AW331" i="27"/>
  <c r="AV331" i="27"/>
  <c r="BC331" i="27"/>
  <c r="AZ331" i="27"/>
  <c r="T669" i="27"/>
  <c r="BC669" i="27"/>
  <c r="BB669" i="27"/>
  <c r="AY669" i="27"/>
  <c r="AX669" i="27"/>
  <c r="AZ669" i="27"/>
  <c r="AW669" i="27"/>
  <c r="BD669" i="27"/>
  <c r="BA669" i="27"/>
  <c r="AV669" i="27"/>
  <c r="BE669" i="27"/>
  <c r="T86" i="27"/>
  <c r="BA86" i="27"/>
  <c r="AZ86" i="27"/>
  <c r="AX86" i="27"/>
  <c r="AW86" i="27"/>
  <c r="AV86" i="27"/>
  <c r="BE86" i="27"/>
  <c r="BD86" i="27"/>
  <c r="BC86" i="27"/>
  <c r="BB86" i="27"/>
  <c r="AY86" i="27"/>
  <c r="T194" i="27"/>
  <c r="BA194" i="27"/>
  <c r="AZ194" i="27"/>
  <c r="AV194" i="27"/>
  <c r="BE194" i="27"/>
  <c r="AX194" i="27"/>
  <c r="AW194" i="27"/>
  <c r="BD194" i="27"/>
  <c r="BC194" i="27"/>
  <c r="BB194" i="27"/>
  <c r="AY194" i="27"/>
  <c r="T580" i="27"/>
  <c r="BE580" i="27"/>
  <c r="AW580" i="27"/>
  <c r="BD580" i="27"/>
  <c r="AV580" i="27"/>
  <c r="BC580" i="27"/>
  <c r="BB580" i="27"/>
  <c r="AZ580" i="27"/>
  <c r="AY580" i="27"/>
  <c r="AX580" i="27"/>
  <c r="BA580" i="27"/>
  <c r="T97" i="27"/>
  <c r="BC97" i="27"/>
  <c r="BB97" i="27"/>
  <c r="AV97" i="27"/>
  <c r="BE97" i="27"/>
  <c r="AZ97" i="27"/>
  <c r="AY97" i="27"/>
  <c r="BD97" i="27"/>
  <c r="BA97" i="27"/>
  <c r="AW97" i="27"/>
  <c r="AX97" i="27"/>
  <c r="T709" i="27"/>
  <c r="BC709" i="27"/>
  <c r="BB709" i="27"/>
  <c r="BE709" i="27"/>
  <c r="BD709" i="27"/>
  <c r="AX709" i="27"/>
  <c r="AW709" i="27"/>
  <c r="AV709" i="27"/>
  <c r="BA709" i="27"/>
  <c r="AZ709" i="27"/>
  <c r="AY709" i="27"/>
  <c r="T866" i="27"/>
  <c r="BD866" i="27"/>
  <c r="AV866" i="27"/>
  <c r="BB866" i="27"/>
  <c r="BA866" i="27"/>
  <c r="BE866" i="27"/>
  <c r="BC866" i="27"/>
  <c r="AY866" i="27"/>
  <c r="AX866" i="27"/>
  <c r="AW866" i="27"/>
  <c r="AZ866" i="27"/>
  <c r="T312" i="27"/>
  <c r="BE312" i="27"/>
  <c r="AW312" i="27"/>
  <c r="BD312" i="27"/>
  <c r="AV312" i="27"/>
  <c r="AZ312" i="27"/>
  <c r="AY312" i="27"/>
  <c r="AX312" i="27"/>
  <c r="BC312" i="27"/>
  <c r="BB312" i="27"/>
  <c r="BA312" i="27"/>
  <c r="T921" i="27"/>
  <c r="AX921" i="27"/>
  <c r="AW921" i="27"/>
  <c r="BE921" i="27"/>
  <c r="AV921" i="27"/>
  <c r="BB921" i="27"/>
  <c r="BA921" i="27"/>
  <c r="BD921" i="27"/>
  <c r="BC921" i="27"/>
  <c r="AZ921" i="27"/>
  <c r="AY921" i="27"/>
  <c r="T157" i="27"/>
  <c r="BC157" i="27"/>
  <c r="BB157" i="27"/>
  <c r="BD157" i="27"/>
  <c r="BA157" i="27"/>
  <c r="AX157" i="27"/>
  <c r="AW157" i="27"/>
  <c r="AY157" i="27"/>
  <c r="AV157" i="27"/>
  <c r="BE157" i="27"/>
  <c r="AZ157" i="27"/>
  <c r="T224" i="27"/>
  <c r="BE224" i="27"/>
  <c r="AW224" i="27"/>
  <c r="BD224" i="27"/>
  <c r="AV224" i="27"/>
  <c r="BC224" i="27"/>
  <c r="AX224" i="27"/>
  <c r="BB224" i="27"/>
  <c r="BA224" i="27"/>
  <c r="AZ224" i="27"/>
  <c r="AY224" i="27"/>
  <c r="T634" i="27"/>
  <c r="BA634" i="27"/>
  <c r="AZ634" i="27"/>
  <c r="AW634" i="27"/>
  <c r="AV634" i="27"/>
  <c r="BE634" i="27"/>
  <c r="BD634" i="27"/>
  <c r="BC634" i="27"/>
  <c r="AY634" i="27"/>
  <c r="AX634" i="27"/>
  <c r="BB634" i="27"/>
  <c r="T763" i="27"/>
  <c r="BB763" i="27"/>
  <c r="BD763" i="27"/>
  <c r="BC763" i="27"/>
  <c r="BE763" i="27"/>
  <c r="AZ763" i="27"/>
  <c r="AY763" i="27"/>
  <c r="AX763" i="27"/>
  <c r="AW763" i="27"/>
  <c r="AV763" i="27"/>
  <c r="BA763" i="27"/>
  <c r="T154" i="27"/>
  <c r="BA154" i="27"/>
  <c r="AZ154" i="27"/>
  <c r="BB154" i="27"/>
  <c r="AY154" i="27"/>
  <c r="AX154" i="27"/>
  <c r="AW154" i="27"/>
  <c r="BE154" i="27"/>
  <c r="BD154" i="27"/>
  <c r="BC154" i="27"/>
  <c r="AV154" i="27"/>
  <c r="T434" i="27"/>
  <c r="BC434" i="27"/>
  <c r="BB434" i="27"/>
  <c r="BA434" i="27"/>
  <c r="AZ434" i="27"/>
  <c r="AX434" i="27"/>
  <c r="AW434" i="27"/>
  <c r="AY434" i="27"/>
  <c r="AV434" i="27"/>
  <c r="BE434" i="27"/>
  <c r="BD434" i="27"/>
  <c r="T848" i="27"/>
  <c r="AZ848" i="27"/>
  <c r="AY848" i="27"/>
  <c r="AX848" i="27"/>
  <c r="BB848" i="27"/>
  <c r="BA848" i="27"/>
  <c r="BE848" i="27"/>
  <c r="BD848" i="27"/>
  <c r="BC848" i="27"/>
  <c r="AW848" i="27"/>
  <c r="AV848" i="27"/>
  <c r="T81" i="27"/>
  <c r="BC81" i="27"/>
  <c r="BB81" i="27"/>
  <c r="AV81" i="27"/>
  <c r="BE81" i="27"/>
  <c r="BD81" i="27"/>
  <c r="BA81" i="27"/>
  <c r="AY81" i="27"/>
  <c r="AX81" i="27"/>
  <c r="AW81" i="27"/>
  <c r="AZ81" i="27"/>
  <c r="T437" i="27"/>
  <c r="BE437" i="27"/>
  <c r="AW437" i="27"/>
  <c r="BD437" i="27"/>
  <c r="AV437" i="27"/>
  <c r="BC437" i="27"/>
  <c r="BB437" i="27"/>
  <c r="AX437" i="27"/>
  <c r="AZ437" i="27"/>
  <c r="AY437" i="27"/>
  <c r="BA437" i="27"/>
  <c r="T790" i="27"/>
  <c r="BE790" i="27"/>
  <c r="AW790" i="27"/>
  <c r="BD790" i="27"/>
  <c r="AV790" i="27"/>
  <c r="AY790" i="27"/>
  <c r="AX790" i="27"/>
  <c r="BB790" i="27"/>
  <c r="BA790" i="27"/>
  <c r="AZ790" i="27"/>
  <c r="BC790" i="27"/>
  <c r="T3" i="27"/>
  <c r="AY3" i="27"/>
  <c r="AX3" i="27"/>
  <c r="AV3" i="27"/>
  <c r="BE3" i="27"/>
  <c r="BB3" i="27"/>
  <c r="BA3" i="27"/>
  <c r="BC3" i="27"/>
  <c r="AZ3" i="27"/>
  <c r="AW3" i="27"/>
  <c r="BD3" i="27"/>
  <c r="T282" i="27"/>
  <c r="BA282" i="27"/>
  <c r="AZ282" i="27"/>
  <c r="BB282" i="27"/>
  <c r="AY282" i="27"/>
  <c r="AX282" i="27"/>
  <c r="AW282" i="27"/>
  <c r="AV282" i="27"/>
  <c r="BE282" i="27"/>
  <c r="BD282" i="27"/>
  <c r="BC282" i="27"/>
  <c r="T464" i="27"/>
  <c r="AY464" i="27"/>
  <c r="AX464" i="27"/>
  <c r="BA464" i="27"/>
  <c r="AZ464" i="27"/>
  <c r="AV464" i="27"/>
  <c r="BC464" i="27"/>
  <c r="BB464" i="27"/>
  <c r="AW464" i="27"/>
  <c r="BE464" i="27"/>
  <c r="BD464" i="27"/>
  <c r="T983" i="27"/>
  <c r="BD983" i="27"/>
  <c r="AV983" i="27"/>
  <c r="BA983" i="27"/>
  <c r="AZ983" i="27"/>
  <c r="AY983" i="27"/>
  <c r="BC983" i="27"/>
  <c r="BB983" i="27"/>
  <c r="BE983" i="27"/>
  <c r="AX983" i="27"/>
  <c r="AW983" i="27"/>
  <c r="T788" i="27"/>
  <c r="BA788" i="27"/>
  <c r="AZ788" i="27"/>
  <c r="AW788" i="27"/>
  <c r="AV788" i="27"/>
  <c r="AY788" i="27"/>
  <c r="AX788" i="27"/>
  <c r="BD788" i="27"/>
  <c r="BC788" i="27"/>
  <c r="BB788" i="27"/>
  <c r="BE788" i="27"/>
  <c r="T943" i="27"/>
  <c r="BB943" i="27"/>
  <c r="AW943" i="27"/>
  <c r="BE943" i="27"/>
  <c r="AV943" i="27"/>
  <c r="BA943" i="27"/>
  <c r="AZ943" i="27"/>
  <c r="BD943" i="27"/>
  <c r="BC943" i="27"/>
  <c r="AY943" i="27"/>
  <c r="AX943" i="27"/>
  <c r="T1006" i="27"/>
  <c r="AX1006" i="27"/>
  <c r="AZ1006" i="27"/>
  <c r="BE1006" i="27"/>
  <c r="AV1006" i="27"/>
  <c r="AY1006" i="27"/>
  <c r="AW1006" i="27"/>
  <c r="BB1006" i="27"/>
  <c r="BA1006" i="27"/>
  <c r="BD1006" i="27"/>
  <c r="BC1006" i="27"/>
  <c r="T892" i="27"/>
  <c r="AZ892" i="27"/>
  <c r="AX892" i="27"/>
  <c r="AW892" i="27"/>
  <c r="BA892" i="27"/>
  <c r="AY892" i="27"/>
  <c r="BE892" i="27"/>
  <c r="BC892" i="27"/>
  <c r="BB892" i="27"/>
  <c r="AV892" i="27"/>
  <c r="BD892" i="27"/>
  <c r="T145" i="27"/>
  <c r="BC145" i="27"/>
  <c r="BB145" i="27"/>
  <c r="AV145" i="27"/>
  <c r="BE145" i="27"/>
  <c r="BD145" i="27"/>
  <c r="BA145" i="27"/>
  <c r="AZ145" i="27"/>
  <c r="AY145" i="27"/>
  <c r="AX145" i="27"/>
  <c r="AW145" i="27"/>
  <c r="T492" i="27"/>
  <c r="AY492" i="27"/>
  <c r="AX492" i="27"/>
  <c r="AW492" i="27"/>
  <c r="AV492" i="27"/>
  <c r="BB492" i="27"/>
  <c r="BA492" i="27"/>
  <c r="AZ492" i="27"/>
  <c r="BE492" i="27"/>
  <c r="BD492" i="27"/>
  <c r="BC492" i="27"/>
  <c r="T546" i="27"/>
  <c r="BA546" i="27"/>
  <c r="AZ546" i="27"/>
  <c r="BC546" i="27"/>
  <c r="BB546" i="27"/>
  <c r="BE546" i="27"/>
  <c r="AX546" i="27"/>
  <c r="AW546" i="27"/>
  <c r="AV546" i="27"/>
  <c r="BD546" i="27"/>
  <c r="AY546" i="27"/>
  <c r="T609" i="27"/>
  <c r="BC609" i="27"/>
  <c r="BB609" i="27"/>
  <c r="BA609" i="27"/>
  <c r="AZ609" i="27"/>
  <c r="BD609" i="27"/>
  <c r="AY609" i="27"/>
  <c r="AV609" i="27"/>
  <c r="AX609" i="27"/>
  <c r="AW609" i="27"/>
  <c r="BE609" i="27"/>
  <c r="T607" i="27"/>
  <c r="AY607" i="27"/>
  <c r="AX607" i="27"/>
  <c r="BA607" i="27"/>
  <c r="AZ607" i="27"/>
  <c r="BE607" i="27"/>
  <c r="AV607" i="27"/>
  <c r="BD607" i="27"/>
  <c r="BC607" i="27"/>
  <c r="BB607" i="27"/>
  <c r="AW607" i="27"/>
  <c r="T811" i="27"/>
  <c r="BB811" i="27"/>
  <c r="BD811" i="27"/>
  <c r="BC811" i="27"/>
  <c r="BE811" i="27"/>
  <c r="BA811" i="27"/>
  <c r="AZ811" i="27"/>
  <c r="AX811" i="27"/>
  <c r="AW811" i="27"/>
  <c r="AV811" i="27"/>
  <c r="AY811" i="27"/>
  <c r="T916" i="27"/>
  <c r="AZ916" i="27"/>
  <c r="BB916" i="27"/>
  <c r="BA916" i="27"/>
  <c r="BD916" i="27"/>
  <c r="BC916" i="27"/>
  <c r="AW916" i="27"/>
  <c r="AV916" i="27"/>
  <c r="BE916" i="27"/>
  <c r="AY916" i="27"/>
  <c r="AX916" i="27"/>
  <c r="T759" i="27"/>
  <c r="BB759" i="27"/>
  <c r="AX759" i="27"/>
  <c r="AW759" i="27"/>
  <c r="AV759" i="27"/>
  <c r="BE759" i="27"/>
  <c r="BD759" i="27"/>
  <c r="AZ759" i="27"/>
  <c r="AY759" i="27"/>
  <c r="BA759" i="27"/>
  <c r="BC759" i="27"/>
  <c r="T937" i="27"/>
  <c r="AX937" i="27"/>
  <c r="BB937" i="27"/>
  <c r="BA937" i="27"/>
  <c r="AZ937" i="27"/>
  <c r="AY937" i="27"/>
  <c r="AW937" i="27"/>
  <c r="AV937" i="27"/>
  <c r="BC937" i="27"/>
  <c r="BE937" i="27"/>
  <c r="BD937" i="27"/>
  <c r="T991" i="27"/>
  <c r="BD991" i="27"/>
  <c r="AV991" i="27"/>
  <c r="BC991" i="27"/>
  <c r="BE991" i="27"/>
  <c r="BB991" i="27"/>
  <c r="BA991" i="27"/>
  <c r="AZ991" i="27"/>
  <c r="AY991" i="27"/>
  <c r="AX991" i="27"/>
  <c r="AW991" i="27"/>
  <c r="T934" i="27"/>
  <c r="BD934" i="27"/>
  <c r="AV934" i="27"/>
  <c r="BE934" i="27"/>
  <c r="BC934" i="27"/>
  <c r="AX934" i="27"/>
  <c r="AW934" i="27"/>
  <c r="BB934" i="27"/>
  <c r="BA934" i="27"/>
  <c r="AZ934" i="27"/>
  <c r="AY934" i="27"/>
  <c r="T993" i="27"/>
  <c r="AZ993" i="27"/>
  <c r="BB993" i="27"/>
  <c r="AY993" i="27"/>
  <c r="BE993" i="27"/>
  <c r="BA993" i="27"/>
  <c r="AX993" i="27"/>
  <c r="BD993" i="27"/>
  <c r="BC993" i="27"/>
  <c r="AW993" i="27"/>
  <c r="AV993" i="27"/>
  <c r="T1041" i="27"/>
  <c r="BE1041" i="27"/>
  <c r="AW1041" i="27"/>
  <c r="AZ1041" i="27"/>
  <c r="BC1041" i="27"/>
  <c r="BD1041" i="27"/>
  <c r="BB1041" i="27"/>
  <c r="AY1041" i="27"/>
  <c r="AX1041" i="27"/>
  <c r="AV1041" i="27"/>
  <c r="BA1041" i="27"/>
  <c r="T1068" i="27"/>
  <c r="AY1068" i="27"/>
  <c r="BD1068" i="27"/>
  <c r="BE1068" i="27"/>
  <c r="AW1068" i="27"/>
  <c r="BC1068" i="27"/>
  <c r="BB1068" i="27"/>
  <c r="BA1068" i="27"/>
  <c r="AV1068" i="27"/>
  <c r="AZ1068" i="27"/>
  <c r="AX1068" i="27"/>
  <c r="T1050" i="27"/>
  <c r="BC1050" i="27"/>
  <c r="BA1050" i="27"/>
  <c r="AW1050" i="27"/>
  <c r="AX1050" i="27"/>
  <c r="AV1050" i="27"/>
  <c r="BE1050" i="27"/>
  <c r="AZ1050" i="27"/>
  <c r="AY1050" i="27"/>
  <c r="BD1050" i="27"/>
  <c r="BB1050" i="27"/>
  <c r="T417" i="27"/>
  <c r="BE417" i="27"/>
  <c r="AW417" i="27"/>
  <c r="BD417" i="27"/>
  <c r="AV417" i="27"/>
  <c r="BA417" i="27"/>
  <c r="AZ417" i="27"/>
  <c r="AX417" i="27"/>
  <c r="BC417" i="27"/>
  <c r="BB417" i="27"/>
  <c r="AY417" i="27"/>
  <c r="T536" i="27"/>
  <c r="BE536" i="27"/>
  <c r="AW536" i="27"/>
  <c r="BD536" i="27"/>
  <c r="AV536" i="27"/>
  <c r="BC536" i="27"/>
  <c r="BB536" i="27"/>
  <c r="BA536" i="27"/>
  <c r="AZ536" i="27"/>
  <c r="AY536" i="27"/>
  <c r="AX536" i="27"/>
  <c r="T722" i="27"/>
  <c r="BD722" i="27"/>
  <c r="AV722" i="27"/>
  <c r="BB722" i="27"/>
  <c r="BA722" i="27"/>
  <c r="AZ722" i="27"/>
  <c r="AY722" i="27"/>
  <c r="BE722" i="27"/>
  <c r="BC722" i="27"/>
  <c r="AX722" i="27"/>
  <c r="AW722" i="27"/>
  <c r="T430" i="27"/>
  <c r="BC430" i="27"/>
  <c r="BB430" i="27"/>
  <c r="AY430" i="27"/>
  <c r="AX430" i="27"/>
  <c r="AV430" i="27"/>
  <c r="BE430" i="27"/>
  <c r="BD430" i="27"/>
  <c r="BA430" i="27"/>
  <c r="AZ430" i="27"/>
  <c r="AW430" i="27"/>
  <c r="T793" i="27"/>
  <c r="AX793" i="27"/>
  <c r="BA793" i="27"/>
  <c r="AZ793" i="27"/>
  <c r="BC793" i="27"/>
  <c r="BB793" i="27"/>
  <c r="BD793" i="27"/>
  <c r="AY793" i="27"/>
  <c r="AW793" i="27"/>
  <c r="BE793" i="27"/>
  <c r="AV793" i="27"/>
  <c r="T439" i="27"/>
  <c r="BA439" i="27"/>
  <c r="AZ439" i="27"/>
  <c r="BE439" i="27"/>
  <c r="BD439" i="27"/>
  <c r="BC439" i="27"/>
  <c r="AX439" i="27"/>
  <c r="AW439" i="27"/>
  <c r="AV439" i="27"/>
  <c r="BB439" i="27"/>
  <c r="AY439" i="27"/>
  <c r="T116" i="27"/>
  <c r="BE116" i="27"/>
  <c r="AW116" i="27"/>
  <c r="BD116" i="27"/>
  <c r="AV116" i="27"/>
  <c r="AX116" i="27"/>
  <c r="BC116" i="27"/>
  <c r="BB116" i="27"/>
  <c r="BA116" i="27"/>
  <c r="AZ116" i="27"/>
  <c r="AY116" i="27"/>
  <c r="T356" i="27"/>
  <c r="BE356" i="27"/>
  <c r="AW356" i="27"/>
  <c r="BD356" i="27"/>
  <c r="AV356" i="27"/>
  <c r="AX356" i="27"/>
  <c r="AZ356" i="27"/>
  <c r="AY356" i="27"/>
  <c r="BA356" i="27"/>
  <c r="BC356" i="27"/>
  <c r="BB356" i="27"/>
  <c r="T288" i="27"/>
  <c r="BE288" i="27"/>
  <c r="AW288" i="27"/>
  <c r="BD288" i="27"/>
  <c r="AV288" i="27"/>
  <c r="BC288" i="27"/>
  <c r="AX288" i="27"/>
  <c r="AY288" i="27"/>
  <c r="AZ288" i="27"/>
  <c r="BB288" i="27"/>
  <c r="BA288" i="27"/>
  <c r="T164" i="27"/>
  <c r="BE164" i="27"/>
  <c r="AW164" i="27"/>
  <c r="BD164" i="27"/>
  <c r="AV164" i="27"/>
  <c r="AX164" i="27"/>
  <c r="AZ164" i="27"/>
  <c r="AY164" i="27"/>
  <c r="BC164" i="27"/>
  <c r="BB164" i="27"/>
  <c r="BA164" i="27"/>
  <c r="T251" i="27"/>
  <c r="AY251" i="27"/>
  <c r="AX251" i="27"/>
  <c r="BB251" i="27"/>
  <c r="BA251" i="27"/>
  <c r="AV251" i="27"/>
  <c r="BE251" i="27"/>
  <c r="BD251" i="27"/>
  <c r="BC251" i="27"/>
  <c r="AZ251" i="27"/>
  <c r="AW251" i="27"/>
  <c r="T433" i="27"/>
  <c r="BE433" i="27"/>
  <c r="AW433" i="27"/>
  <c r="BD433" i="27"/>
  <c r="AV433" i="27"/>
  <c r="BA433" i="27"/>
  <c r="AZ433" i="27"/>
  <c r="BB433" i="27"/>
  <c r="AY433" i="27"/>
  <c r="AX433" i="27"/>
  <c r="BC433" i="27"/>
  <c r="T541" i="27"/>
  <c r="BC541" i="27"/>
  <c r="BB541" i="27"/>
  <c r="AY541" i="27"/>
  <c r="AX541" i="27"/>
  <c r="AZ541" i="27"/>
  <c r="AW541" i="27"/>
  <c r="BE541" i="27"/>
  <c r="BD541" i="27"/>
  <c r="BA541" i="27"/>
  <c r="AV541" i="27"/>
  <c r="T594" i="27"/>
  <c r="BA594" i="27"/>
  <c r="AZ594" i="27"/>
  <c r="BC594" i="27"/>
  <c r="BB594" i="27"/>
  <c r="AV594" i="27"/>
  <c r="AX594" i="27"/>
  <c r="AW594" i="27"/>
  <c r="AY594" i="27"/>
  <c r="BE594" i="27"/>
  <c r="BD594" i="27"/>
  <c r="T686" i="27"/>
  <c r="BA686" i="27"/>
  <c r="AZ686" i="27"/>
  <c r="AY686" i="27"/>
  <c r="AX686" i="27"/>
  <c r="BB686" i="27"/>
  <c r="AW686" i="27"/>
  <c r="AV686" i="27"/>
  <c r="BE686" i="27"/>
  <c r="BD686" i="27"/>
  <c r="BC686" i="27"/>
  <c r="T730" i="27"/>
  <c r="BD730" i="27"/>
  <c r="AV730" i="27"/>
  <c r="BE730" i="27"/>
  <c r="BC730" i="27"/>
  <c r="BB730" i="27"/>
  <c r="BA730" i="27"/>
  <c r="AZ730" i="27"/>
  <c r="AY730" i="27"/>
  <c r="AX730" i="27"/>
  <c r="AW730" i="27"/>
  <c r="T18" i="27"/>
  <c r="BA18" i="27"/>
  <c r="AZ18" i="27"/>
  <c r="AV18" i="27"/>
  <c r="BE18" i="27"/>
  <c r="BC18" i="27"/>
  <c r="BB18" i="27"/>
  <c r="AY18" i="27"/>
  <c r="AX18" i="27"/>
  <c r="BD18" i="27"/>
  <c r="AW18" i="27"/>
  <c r="T92" i="27"/>
  <c r="BE92" i="27"/>
  <c r="AW92" i="27"/>
  <c r="BD92" i="27"/>
  <c r="AV92" i="27"/>
  <c r="BB92" i="27"/>
  <c r="BA92" i="27"/>
  <c r="BC92" i="27"/>
  <c r="AZ92" i="27"/>
  <c r="AY92" i="27"/>
  <c r="AX92" i="27"/>
  <c r="T660" i="27"/>
  <c r="BE660" i="27"/>
  <c r="AW660" i="27"/>
  <c r="BD660" i="27"/>
  <c r="AV660" i="27"/>
  <c r="BC660" i="27"/>
  <c r="BB660" i="27"/>
  <c r="BA660" i="27"/>
  <c r="AX660" i="27"/>
  <c r="AZ660" i="27"/>
  <c r="AY660" i="27"/>
  <c r="T58" i="27"/>
  <c r="BA58" i="27"/>
  <c r="AZ58" i="27"/>
  <c r="BB58" i="27"/>
  <c r="AY58" i="27"/>
  <c r="BE58" i="27"/>
  <c r="BC58" i="27"/>
  <c r="AX58" i="27"/>
  <c r="AW58" i="27"/>
  <c r="AV58" i="27"/>
  <c r="BD58" i="27"/>
  <c r="T424" i="27"/>
  <c r="AY424" i="27"/>
  <c r="AX424" i="27"/>
  <c r="BE424" i="27"/>
  <c r="BD424" i="27"/>
  <c r="AZ424" i="27"/>
  <c r="AW424" i="27"/>
  <c r="AV424" i="27"/>
  <c r="BC424" i="27"/>
  <c r="BB424" i="27"/>
  <c r="BA424" i="27"/>
  <c r="T67" i="27"/>
  <c r="AY67" i="27"/>
  <c r="AX67" i="27"/>
  <c r="AV67" i="27"/>
  <c r="BE67" i="27"/>
  <c r="BB67" i="27"/>
  <c r="BA67" i="27"/>
  <c r="BD67" i="27"/>
  <c r="BC67" i="27"/>
  <c r="AZ67" i="27"/>
  <c r="AW67" i="27"/>
  <c r="T930" i="27"/>
  <c r="BD930" i="27"/>
  <c r="AV930" i="27"/>
  <c r="AY930" i="27"/>
  <c r="AX930" i="27"/>
  <c r="AW930" i="27"/>
  <c r="BC930" i="27"/>
  <c r="BB930" i="27"/>
  <c r="BA930" i="27"/>
  <c r="AZ930" i="27"/>
  <c r="BE930" i="27"/>
  <c r="T475" i="27"/>
  <c r="BA475" i="27"/>
  <c r="AZ475" i="27"/>
  <c r="AW475" i="27"/>
  <c r="AV475" i="27"/>
  <c r="BB475" i="27"/>
  <c r="AY475" i="27"/>
  <c r="AX475" i="27"/>
  <c r="BE475" i="27"/>
  <c r="BD475" i="27"/>
  <c r="BC475" i="27"/>
  <c r="T529" i="27"/>
  <c r="BC529" i="27"/>
  <c r="BB529" i="27"/>
  <c r="BA529" i="27"/>
  <c r="AZ529" i="27"/>
  <c r="BE529" i="27"/>
  <c r="AX529" i="27"/>
  <c r="AW529" i="27"/>
  <c r="AV529" i="27"/>
  <c r="BD529" i="27"/>
  <c r="AY529" i="27"/>
  <c r="T697" i="27"/>
  <c r="BC697" i="27"/>
  <c r="BB697" i="27"/>
  <c r="AW697" i="27"/>
  <c r="AV697" i="27"/>
  <c r="BD697" i="27"/>
  <c r="BA697" i="27"/>
  <c r="AZ697" i="27"/>
  <c r="BE697" i="27"/>
  <c r="AY697" i="27"/>
  <c r="AX697" i="27"/>
  <c r="T876" i="27"/>
  <c r="AZ876" i="27"/>
  <c r="BC876" i="27"/>
  <c r="BB876" i="27"/>
  <c r="BA876" i="27"/>
  <c r="AY876" i="27"/>
  <c r="BE876" i="27"/>
  <c r="BD876" i="27"/>
  <c r="AX876" i="27"/>
  <c r="AW876" i="27"/>
  <c r="AV876" i="27"/>
  <c r="T63" i="27"/>
  <c r="AY63" i="27"/>
  <c r="AX63" i="27"/>
  <c r="BD63" i="27"/>
  <c r="BC63" i="27"/>
  <c r="AZ63" i="27"/>
  <c r="AW63" i="27"/>
  <c r="BE63" i="27"/>
  <c r="BB63" i="27"/>
  <c r="BA63" i="27"/>
  <c r="AV63" i="27"/>
  <c r="T327" i="27"/>
  <c r="AY327" i="27"/>
  <c r="AX327" i="27"/>
  <c r="AZ327" i="27"/>
  <c r="AW327" i="27"/>
  <c r="BD327" i="27"/>
  <c r="BC327" i="27"/>
  <c r="BB327" i="27"/>
  <c r="BE327" i="27"/>
  <c r="BA327" i="27"/>
  <c r="AV327" i="27"/>
  <c r="T597" i="27"/>
  <c r="BC597" i="27"/>
  <c r="BB597" i="27"/>
  <c r="BE597" i="27"/>
  <c r="BD597" i="27"/>
  <c r="AV597" i="27"/>
  <c r="AZ597" i="27"/>
  <c r="AY597" i="27"/>
  <c r="AX597" i="27"/>
  <c r="AW597" i="27"/>
  <c r="BA597" i="27"/>
  <c r="T706" i="27"/>
  <c r="BA706" i="27"/>
  <c r="AZ706" i="27"/>
  <c r="BC706" i="27"/>
  <c r="BB706" i="27"/>
  <c r="AX706" i="27"/>
  <c r="AW706" i="27"/>
  <c r="AV706" i="27"/>
  <c r="BD706" i="27"/>
  <c r="AY706" i="27"/>
  <c r="BE706" i="27"/>
  <c r="T868" i="27"/>
  <c r="AZ868" i="27"/>
  <c r="BA868" i="27"/>
  <c r="AY868" i="27"/>
  <c r="AV868" i="27"/>
  <c r="BE868" i="27"/>
  <c r="BD868" i="27"/>
  <c r="BB868" i="27"/>
  <c r="AX868" i="27"/>
  <c r="AW868" i="27"/>
  <c r="BC868" i="27"/>
  <c r="T679" i="27"/>
  <c r="AY679" i="27"/>
  <c r="AX679" i="27"/>
  <c r="BE679" i="27"/>
  <c r="BD679" i="27"/>
  <c r="AZ679" i="27"/>
  <c r="AW679" i="27"/>
  <c r="AV679" i="27"/>
  <c r="BC679" i="27"/>
  <c r="BB679" i="27"/>
  <c r="BA679" i="27"/>
  <c r="T734" i="27"/>
  <c r="BD734" i="27"/>
  <c r="AV734" i="27"/>
  <c r="BA734" i="27"/>
  <c r="AZ734" i="27"/>
  <c r="BC734" i="27"/>
  <c r="BB734" i="27"/>
  <c r="AX734" i="27"/>
  <c r="AW734" i="27"/>
  <c r="AY734" i="27"/>
  <c r="BE734" i="27"/>
  <c r="T864" i="27"/>
  <c r="AZ864" i="27"/>
  <c r="BD864" i="27"/>
  <c r="BC864" i="27"/>
  <c r="AY864" i="27"/>
  <c r="AX864" i="27"/>
  <c r="AW864" i="27"/>
  <c r="AV864" i="27"/>
  <c r="BA864" i="27"/>
  <c r="BE864" i="27"/>
  <c r="BB864" i="27"/>
  <c r="T584" i="27"/>
  <c r="BE584" i="27"/>
  <c r="AW584" i="27"/>
  <c r="BD584" i="27"/>
  <c r="AV584" i="27"/>
  <c r="AX584" i="27"/>
  <c r="AZ584" i="27"/>
  <c r="AY584" i="27"/>
  <c r="BC584" i="27"/>
  <c r="BB584" i="27"/>
  <c r="BA584" i="27"/>
  <c r="T1032" i="27"/>
  <c r="AY1032" i="27"/>
  <c r="AX1032" i="27"/>
  <c r="AZ1032" i="27"/>
  <c r="AW1032" i="27"/>
  <c r="BA1032" i="27"/>
  <c r="AV1032" i="27"/>
  <c r="BE1032" i="27"/>
  <c r="BD1032" i="27"/>
  <c r="BC1032" i="27"/>
  <c r="BB1032" i="27"/>
  <c r="T831" i="27"/>
  <c r="BB831" i="27"/>
  <c r="BE831" i="27"/>
  <c r="AV831" i="27"/>
  <c r="BD831" i="27"/>
  <c r="AZ831" i="27"/>
  <c r="AY831" i="27"/>
  <c r="BC831" i="27"/>
  <c r="BA831" i="27"/>
  <c r="AX831" i="27"/>
  <c r="AW831" i="27"/>
  <c r="T946" i="27"/>
  <c r="AX946" i="27"/>
  <c r="BE946" i="27"/>
  <c r="AV946" i="27"/>
  <c r="BD946" i="27"/>
  <c r="BC946" i="27"/>
  <c r="AW946" i="27"/>
  <c r="AZ946" i="27"/>
  <c r="AY946" i="27"/>
  <c r="BB946" i="27"/>
  <c r="BA946" i="27"/>
  <c r="T1057" i="27"/>
  <c r="BE1057" i="27"/>
  <c r="AW1057" i="27"/>
  <c r="BD1057" i="27"/>
  <c r="AZ1057" i="27"/>
  <c r="AY1057" i="27"/>
  <c r="BB1057" i="27"/>
  <c r="BA1057" i="27"/>
  <c r="AX1057" i="27"/>
  <c r="AV1057" i="27"/>
  <c r="BC1057" i="27"/>
  <c r="T1043" i="27"/>
  <c r="BA1043" i="27"/>
  <c r="AX1043" i="27"/>
  <c r="BD1043" i="27"/>
  <c r="AV1043" i="27"/>
  <c r="AY1043" i="27"/>
  <c r="AW1043" i="27"/>
  <c r="BE1043" i="27"/>
  <c r="BC1043" i="27"/>
  <c r="BB1043" i="27"/>
  <c r="AZ1043" i="27"/>
  <c r="T421" i="27"/>
  <c r="BE421" i="27"/>
  <c r="AW421" i="27"/>
  <c r="BD421" i="27"/>
  <c r="AV421" i="27"/>
  <c r="BC421" i="27"/>
  <c r="BB421" i="27"/>
  <c r="AZ421" i="27"/>
  <c r="AY421" i="27"/>
  <c r="BA421" i="27"/>
  <c r="AX421" i="27"/>
  <c r="T125" i="27"/>
  <c r="BC125" i="27"/>
  <c r="BB125" i="27"/>
  <c r="BD125" i="27"/>
  <c r="BA125" i="27"/>
  <c r="BE125" i="27"/>
  <c r="AW125" i="27"/>
  <c r="AV125" i="27"/>
  <c r="AZ125" i="27"/>
  <c r="AY125" i="27"/>
  <c r="AX125" i="27"/>
  <c r="T321" i="27"/>
  <c r="BC321" i="27"/>
  <c r="BB321" i="27"/>
  <c r="AV321" i="27"/>
  <c r="BE321" i="27"/>
  <c r="BD321" i="27"/>
  <c r="BA321" i="27"/>
  <c r="AZ321" i="27"/>
  <c r="AY321" i="27"/>
  <c r="AX321" i="27"/>
  <c r="AW321" i="27"/>
  <c r="T627" i="27"/>
  <c r="AY627" i="27"/>
  <c r="AX627" i="27"/>
  <c r="BC627" i="27"/>
  <c r="BB627" i="27"/>
  <c r="BE627" i="27"/>
  <c r="BD627" i="27"/>
  <c r="BA627" i="27"/>
  <c r="AZ627" i="27"/>
  <c r="AW627" i="27"/>
  <c r="AV627" i="27"/>
  <c r="T462" i="27"/>
  <c r="BC462" i="27"/>
  <c r="BB462" i="27"/>
  <c r="AY462" i="27"/>
  <c r="AX462" i="27"/>
  <c r="BD462" i="27"/>
  <c r="BA462" i="27"/>
  <c r="AV462" i="27"/>
  <c r="BE462" i="27"/>
  <c r="AZ462" i="27"/>
  <c r="AW462" i="27"/>
  <c r="T61" i="27"/>
  <c r="BC61" i="27"/>
  <c r="BB61" i="27"/>
  <c r="BD61" i="27"/>
  <c r="BA61" i="27"/>
  <c r="BE61" i="27"/>
  <c r="AZ61" i="27"/>
  <c r="AY61" i="27"/>
  <c r="AX61" i="27"/>
  <c r="AW61" i="27"/>
  <c r="AV61" i="27"/>
  <c r="T75" i="27"/>
  <c r="AY75" i="27"/>
  <c r="AX75" i="27"/>
  <c r="BB75" i="27"/>
  <c r="BA75" i="27"/>
  <c r="BE75" i="27"/>
  <c r="BC75" i="27"/>
  <c r="AZ75" i="27"/>
  <c r="AW75" i="27"/>
  <c r="AV75" i="27"/>
  <c r="BD75" i="27"/>
  <c r="T752" i="27"/>
  <c r="AZ752" i="27"/>
  <c r="BD752" i="27"/>
  <c r="BC752" i="27"/>
  <c r="BE752" i="27"/>
  <c r="AX752" i="27"/>
  <c r="AW752" i="27"/>
  <c r="AV752" i="27"/>
  <c r="BB752" i="27"/>
  <c r="BA752" i="27"/>
  <c r="AY752" i="27"/>
  <c r="T62" i="27"/>
  <c r="BA62" i="27"/>
  <c r="AZ62" i="27"/>
  <c r="BD62" i="27"/>
  <c r="BC62" i="27"/>
  <c r="AV62" i="27"/>
  <c r="AY62" i="27"/>
  <c r="AX62" i="27"/>
  <c r="AW62" i="27"/>
  <c r="BE62" i="27"/>
  <c r="BB62" i="27"/>
  <c r="T516" i="27"/>
  <c r="BE516" i="27"/>
  <c r="AW516" i="27"/>
  <c r="BD516" i="27"/>
  <c r="AV516" i="27"/>
  <c r="BC516" i="27"/>
  <c r="BB516" i="27"/>
  <c r="AX516" i="27"/>
  <c r="BA516" i="27"/>
  <c r="AZ516" i="27"/>
  <c r="AY516" i="27"/>
  <c r="T320" i="27"/>
  <c r="BE320" i="27"/>
  <c r="AW320" i="27"/>
  <c r="BD320" i="27"/>
  <c r="AV320" i="27"/>
  <c r="BC320" i="27"/>
  <c r="BB320" i="27"/>
  <c r="BA320" i="27"/>
  <c r="AZ320" i="27"/>
  <c r="AY320" i="27"/>
  <c r="AX320" i="27"/>
  <c r="T732" i="27"/>
  <c r="AZ732" i="27"/>
  <c r="BC732" i="27"/>
  <c r="BB732" i="27"/>
  <c r="AX732" i="27"/>
  <c r="AW732" i="27"/>
  <c r="BD732" i="27"/>
  <c r="BA732" i="27"/>
  <c r="AY732" i="27"/>
  <c r="BE732" i="27"/>
  <c r="AV732" i="27"/>
  <c r="T893" i="27"/>
  <c r="AX893" i="27"/>
  <c r="AW893" i="27"/>
  <c r="BE893" i="27"/>
  <c r="AV893" i="27"/>
  <c r="BB893" i="27"/>
  <c r="BA893" i="27"/>
  <c r="AZ893" i="27"/>
  <c r="AY893" i="27"/>
  <c r="BD893" i="27"/>
  <c r="BC893" i="27"/>
  <c r="T340" i="27"/>
  <c r="BE340" i="27"/>
  <c r="AW340" i="27"/>
  <c r="BD340" i="27"/>
  <c r="AV340" i="27"/>
  <c r="AX340" i="27"/>
  <c r="BB340" i="27"/>
  <c r="BA340" i="27"/>
  <c r="AZ340" i="27"/>
  <c r="AY340" i="27"/>
  <c r="BC340" i="27"/>
  <c r="T35" i="27"/>
  <c r="AY35" i="27"/>
  <c r="AX35" i="27"/>
  <c r="AV35" i="27"/>
  <c r="BE35" i="27"/>
  <c r="BC35" i="27"/>
  <c r="BB35" i="27"/>
  <c r="BA35" i="27"/>
  <c r="AZ35" i="27"/>
  <c r="BD35" i="27"/>
  <c r="AW35" i="27"/>
  <c r="T241" i="27"/>
  <c r="BC241" i="27"/>
  <c r="BB241" i="27"/>
  <c r="AV241" i="27"/>
  <c r="BE241" i="27"/>
  <c r="AX241" i="27"/>
  <c r="AW241" i="27"/>
  <c r="BD241" i="27"/>
  <c r="BA241" i="27"/>
  <c r="AZ241" i="27"/>
  <c r="AY241" i="27"/>
  <c r="T531" i="27"/>
  <c r="AY531" i="27"/>
  <c r="AX531" i="27"/>
  <c r="BC531" i="27"/>
  <c r="BB531" i="27"/>
  <c r="AZ531" i="27"/>
  <c r="AW531" i="27"/>
  <c r="AV531" i="27"/>
  <c r="BE531" i="27"/>
  <c r="BD531" i="27"/>
  <c r="BA531" i="27"/>
  <c r="T1037" i="27"/>
  <c r="BE1037" i="27"/>
  <c r="AW1037" i="27"/>
  <c r="BC1037" i="27"/>
  <c r="BA1037" i="27"/>
  <c r="AV1037" i="27"/>
  <c r="BD1037" i="27"/>
  <c r="BB1037" i="27"/>
  <c r="AX1037" i="27"/>
  <c r="AZ1037" i="27"/>
  <c r="AY1037" i="27"/>
  <c r="T202" i="27"/>
  <c r="BA202" i="27"/>
  <c r="AZ202" i="27"/>
  <c r="BB202" i="27"/>
  <c r="AY202" i="27"/>
  <c r="BD202" i="27"/>
  <c r="BC202" i="27"/>
  <c r="BE202" i="27"/>
  <c r="AX202" i="27"/>
  <c r="AW202" i="27"/>
  <c r="AV202" i="27"/>
  <c r="T353" i="27"/>
  <c r="BC353" i="27"/>
  <c r="BB353" i="27"/>
  <c r="AV353" i="27"/>
  <c r="BE353" i="27"/>
  <c r="AZ353" i="27"/>
  <c r="AY353" i="27"/>
  <c r="AX353" i="27"/>
  <c r="BD353" i="27"/>
  <c r="BA353" i="27"/>
  <c r="AW353" i="27"/>
  <c r="T776" i="27"/>
  <c r="BA776" i="27"/>
  <c r="AZ776" i="27"/>
  <c r="AY776" i="27"/>
  <c r="AX776" i="27"/>
  <c r="BE776" i="27"/>
  <c r="BD776" i="27"/>
  <c r="BB776" i="27"/>
  <c r="AW776" i="27"/>
  <c r="AV776" i="27"/>
  <c r="BC776" i="27"/>
  <c r="T178" i="27"/>
  <c r="BA178" i="27"/>
  <c r="AZ178" i="27"/>
  <c r="AV178" i="27"/>
  <c r="BE178" i="27"/>
  <c r="BB178" i="27"/>
  <c r="AY178" i="27"/>
  <c r="AW178" i="27"/>
  <c r="AX178" i="27"/>
  <c r="BD178" i="27"/>
  <c r="BC178" i="27"/>
  <c r="T633" i="27"/>
  <c r="BC633" i="27"/>
  <c r="BB633" i="27"/>
  <c r="AW633" i="27"/>
  <c r="AV633" i="27"/>
  <c r="BD633" i="27"/>
  <c r="BA633" i="27"/>
  <c r="AZ633" i="27"/>
  <c r="AY633" i="27"/>
  <c r="AX633" i="27"/>
  <c r="BE633" i="27"/>
  <c r="T762" i="27"/>
  <c r="BD762" i="27"/>
  <c r="AV762" i="27"/>
  <c r="BE762" i="27"/>
  <c r="BC762" i="27"/>
  <c r="BB762" i="27"/>
  <c r="BA762" i="27"/>
  <c r="AW762" i="27"/>
  <c r="AX762" i="27"/>
  <c r="AZ762" i="27"/>
  <c r="AY762" i="27"/>
  <c r="T25" i="27"/>
  <c r="BC25" i="27"/>
  <c r="BB25" i="27"/>
  <c r="AZ25" i="27"/>
  <c r="AY25" i="27"/>
  <c r="AV25" i="27"/>
  <c r="BE25" i="27"/>
  <c r="BD25" i="27"/>
  <c r="AW25" i="27"/>
  <c r="BA25" i="27"/>
  <c r="AX25" i="27"/>
  <c r="T173" i="27"/>
  <c r="BC173" i="27"/>
  <c r="BB173" i="27"/>
  <c r="BD173" i="27"/>
  <c r="BA173" i="27"/>
  <c r="AV173" i="27"/>
  <c r="BE173" i="27"/>
  <c r="AZ173" i="27"/>
  <c r="AY173" i="27"/>
  <c r="AW173" i="27"/>
  <c r="AX173" i="27"/>
  <c r="T260" i="27"/>
  <c r="BE260" i="27"/>
  <c r="AW260" i="27"/>
  <c r="BD260" i="27"/>
  <c r="AV260" i="27"/>
  <c r="AX260" i="27"/>
  <c r="BC260" i="27"/>
  <c r="BB260" i="27"/>
  <c r="BA260" i="27"/>
  <c r="AZ260" i="27"/>
  <c r="AY260" i="27"/>
  <c r="T1016" i="27"/>
  <c r="BB1016" i="27"/>
  <c r="AZ1016" i="27"/>
  <c r="AY1016" i="27"/>
  <c r="BD1016" i="27"/>
  <c r="BC1016" i="27"/>
  <c r="BE1016" i="27"/>
  <c r="AX1016" i="27"/>
  <c r="AW1016" i="27"/>
  <c r="AV1016" i="27"/>
  <c r="BA1016" i="27"/>
  <c r="T238" i="27"/>
  <c r="BA238" i="27"/>
  <c r="AZ238" i="27"/>
  <c r="BD238" i="27"/>
  <c r="BC238" i="27"/>
  <c r="AX238" i="27"/>
  <c r="AW238" i="27"/>
  <c r="BE238" i="27"/>
  <c r="BB238" i="27"/>
  <c r="AY238" i="27"/>
  <c r="AV238" i="27"/>
  <c r="T294" i="27"/>
  <c r="BA294" i="27"/>
  <c r="AZ294" i="27"/>
  <c r="AX294" i="27"/>
  <c r="AW294" i="27"/>
  <c r="BE294" i="27"/>
  <c r="BD294" i="27"/>
  <c r="BC294" i="27"/>
  <c r="BB294" i="27"/>
  <c r="AY294" i="27"/>
  <c r="AV294" i="27"/>
  <c r="T349" i="27"/>
  <c r="BC349" i="27"/>
  <c r="BB349" i="27"/>
  <c r="BD349" i="27"/>
  <c r="BA349" i="27"/>
  <c r="AX349" i="27"/>
  <c r="AW349" i="27"/>
  <c r="AV349" i="27"/>
  <c r="AZ349" i="27"/>
  <c r="AY349" i="27"/>
  <c r="BE349" i="27"/>
  <c r="T403" i="27"/>
  <c r="BA403" i="27"/>
  <c r="AZ403" i="27"/>
  <c r="BC403" i="27"/>
  <c r="BB403" i="27"/>
  <c r="AV403" i="27"/>
  <c r="AX403" i="27"/>
  <c r="AW403" i="27"/>
  <c r="BE403" i="27"/>
  <c r="BD403" i="27"/>
  <c r="AY403" i="27"/>
  <c r="T467" i="27"/>
  <c r="BA467" i="27"/>
  <c r="AZ467" i="27"/>
  <c r="BC467" i="27"/>
  <c r="BB467" i="27"/>
  <c r="AV467" i="27"/>
  <c r="BD467" i="27"/>
  <c r="AY467" i="27"/>
  <c r="AX467" i="27"/>
  <c r="BE467" i="27"/>
  <c r="AW467" i="27"/>
  <c r="T521" i="27"/>
  <c r="BC521" i="27"/>
  <c r="BB521" i="27"/>
  <c r="AW521" i="27"/>
  <c r="AV521" i="27"/>
  <c r="AZ521" i="27"/>
  <c r="AY521" i="27"/>
  <c r="BD521" i="27"/>
  <c r="BA521" i="27"/>
  <c r="AX521" i="27"/>
  <c r="BE521" i="27"/>
  <c r="T684" i="27"/>
  <c r="BE684" i="27"/>
  <c r="AW684" i="27"/>
  <c r="BD684" i="27"/>
  <c r="AV684" i="27"/>
  <c r="AY684" i="27"/>
  <c r="AX684" i="27"/>
  <c r="BC684" i="27"/>
  <c r="BB684" i="27"/>
  <c r="AZ684" i="27"/>
  <c r="BA684" i="27"/>
  <c r="T230" i="27"/>
  <c r="BA230" i="27"/>
  <c r="AZ230" i="27"/>
  <c r="AX230" i="27"/>
  <c r="AW230" i="27"/>
  <c r="BE230" i="27"/>
  <c r="BD230" i="27"/>
  <c r="BC230" i="27"/>
  <c r="BB230" i="27"/>
  <c r="AY230" i="27"/>
  <c r="AV230" i="27"/>
  <c r="T16" i="27"/>
  <c r="BE16" i="27"/>
  <c r="AW16" i="27"/>
  <c r="BD16" i="27"/>
  <c r="AV16" i="27"/>
  <c r="BC16" i="27"/>
  <c r="AZ16" i="27"/>
  <c r="AY16" i="27"/>
  <c r="BB16" i="27"/>
  <c r="BA16" i="27"/>
  <c r="AX16" i="27"/>
  <c r="T319" i="27"/>
  <c r="AY319" i="27"/>
  <c r="AX319" i="27"/>
  <c r="BD319" i="27"/>
  <c r="BC319" i="27"/>
  <c r="AZ319" i="27"/>
  <c r="AW319" i="27"/>
  <c r="AV319" i="27"/>
  <c r="BE319" i="27"/>
  <c r="BB319" i="27"/>
  <c r="BA319" i="27"/>
  <c r="T428" i="27"/>
  <c r="AY428" i="27"/>
  <c r="AX428" i="27"/>
  <c r="AW428" i="27"/>
  <c r="AV428" i="27"/>
  <c r="BB428" i="27"/>
  <c r="BA428" i="27"/>
  <c r="AZ428" i="27"/>
  <c r="BE428" i="27"/>
  <c r="BD428" i="27"/>
  <c r="BC428" i="27"/>
  <c r="T598" i="27"/>
  <c r="BA598" i="27"/>
  <c r="AZ598" i="27"/>
  <c r="BE598" i="27"/>
  <c r="BD598" i="27"/>
  <c r="AX598" i="27"/>
  <c r="AW598" i="27"/>
  <c r="BC598" i="27"/>
  <c r="BB598" i="27"/>
  <c r="AY598" i="27"/>
  <c r="AV598" i="27"/>
  <c r="T938" i="27"/>
  <c r="BD938" i="27"/>
  <c r="AV938" i="27"/>
  <c r="BA938" i="27"/>
  <c r="AZ938" i="27"/>
  <c r="BC938" i="27"/>
  <c r="BB938" i="27"/>
  <c r="BE938" i="27"/>
  <c r="AY938" i="27"/>
  <c r="AX938" i="27"/>
  <c r="AW938" i="27"/>
  <c r="T984" i="27"/>
  <c r="BB984" i="27"/>
  <c r="AZ984" i="27"/>
  <c r="BA984" i="27"/>
  <c r="AY984" i="27"/>
  <c r="BE984" i="27"/>
  <c r="AX984" i="27"/>
  <c r="AW984" i="27"/>
  <c r="BD984" i="27"/>
  <c r="BC984" i="27"/>
  <c r="AV984" i="27"/>
  <c r="T640" i="27"/>
  <c r="BE640" i="27"/>
  <c r="AW640" i="27"/>
  <c r="BD640" i="27"/>
  <c r="AV640" i="27"/>
  <c r="BA640" i="27"/>
  <c r="AZ640" i="27"/>
  <c r="BC640" i="27"/>
  <c r="BB640" i="27"/>
  <c r="AY640" i="27"/>
  <c r="AX640" i="27"/>
  <c r="T695" i="27"/>
  <c r="AY695" i="27"/>
  <c r="AX695" i="27"/>
  <c r="BE695" i="27"/>
  <c r="BD695" i="27"/>
  <c r="AV695" i="27"/>
  <c r="BA695" i="27"/>
  <c r="AZ695" i="27"/>
  <c r="AW695" i="27"/>
  <c r="BB695" i="27"/>
  <c r="BC695" i="27"/>
  <c r="T816" i="27"/>
  <c r="AZ816" i="27"/>
  <c r="AY816" i="27"/>
  <c r="AX816" i="27"/>
  <c r="BD816" i="27"/>
  <c r="BC816" i="27"/>
  <c r="BE816" i="27"/>
  <c r="BA816" i="27"/>
  <c r="AW816" i="27"/>
  <c r="AV816" i="27"/>
  <c r="BB816" i="27"/>
  <c r="T851" i="27"/>
  <c r="BB851" i="27"/>
  <c r="AW851" i="27"/>
  <c r="BE851" i="27"/>
  <c r="AV851" i="27"/>
  <c r="AY851" i="27"/>
  <c r="AX851" i="27"/>
  <c r="AZ851" i="27"/>
  <c r="BD851" i="27"/>
  <c r="BC851" i="27"/>
  <c r="BA851" i="27"/>
  <c r="T870" i="27"/>
  <c r="BD870" i="27"/>
  <c r="AV870" i="27"/>
  <c r="AY870" i="27"/>
  <c r="AX870" i="27"/>
  <c r="BA870" i="27"/>
  <c r="AZ870" i="27"/>
  <c r="BC870" i="27"/>
  <c r="BB870" i="27"/>
  <c r="BE870" i="27"/>
  <c r="AW870" i="27"/>
  <c r="T887" i="27"/>
  <c r="BB887" i="27"/>
  <c r="BC887" i="27"/>
  <c r="BA887" i="27"/>
  <c r="AZ887" i="27"/>
  <c r="AY887" i="27"/>
  <c r="AV887" i="27"/>
  <c r="BD887" i="27"/>
  <c r="AX887" i="27"/>
  <c r="AW887" i="27"/>
  <c r="BE887" i="27"/>
  <c r="T1002" i="27"/>
  <c r="AX1002" i="27"/>
  <c r="BC1002" i="27"/>
  <c r="BD1002" i="27"/>
  <c r="AZ1002" i="27"/>
  <c r="AY1002" i="27"/>
  <c r="BE1002" i="27"/>
  <c r="AW1002" i="27"/>
  <c r="AV1002" i="27"/>
  <c r="BB1002" i="27"/>
  <c r="BA1002" i="27"/>
  <c r="T1064" i="27"/>
  <c r="AY1064" i="27"/>
  <c r="AX1064" i="27"/>
  <c r="BC1064" i="27"/>
  <c r="BA1064" i="27"/>
  <c r="BE1064" i="27"/>
  <c r="AV1064" i="27"/>
  <c r="BD1064" i="27"/>
  <c r="BB1064" i="27"/>
  <c r="AZ1064" i="27"/>
  <c r="AW1064" i="27"/>
  <c r="T1080" i="27"/>
  <c r="AY1080" i="27"/>
  <c r="BC1080" i="27"/>
  <c r="AZ1080" i="27"/>
  <c r="AV1080" i="27"/>
  <c r="AW1080" i="27"/>
  <c r="BA1080" i="27"/>
  <c r="AX1080" i="27"/>
  <c r="BE1080" i="27"/>
  <c r="BD1080" i="27"/>
  <c r="BB1080" i="27"/>
  <c r="T1060" i="27"/>
  <c r="AY1060" i="27"/>
  <c r="BB1060" i="27"/>
  <c r="BA1060" i="27"/>
  <c r="BE1060" i="27"/>
  <c r="BD1060" i="27"/>
  <c r="AX1060" i="27"/>
  <c r="AW1060" i="27"/>
  <c r="AV1060" i="27"/>
  <c r="BC1060" i="27"/>
  <c r="AZ1060" i="27"/>
  <c r="T1069" i="27"/>
  <c r="BE1069" i="27"/>
  <c r="AW1069" i="27"/>
  <c r="BC1069" i="27"/>
  <c r="AY1069" i="27"/>
  <c r="AX1069" i="27"/>
  <c r="AV1069" i="27"/>
  <c r="BA1069" i="27"/>
  <c r="AZ1069" i="27"/>
  <c r="BD1069" i="27"/>
  <c r="BB1069" i="27"/>
  <c r="T1085" i="27"/>
  <c r="BE1085" i="27"/>
  <c r="AW1085" i="27"/>
  <c r="AY1085" i="27"/>
  <c r="BB1085" i="27"/>
  <c r="BA1085" i="27"/>
  <c r="AZ1085" i="27"/>
  <c r="BD1085" i="27"/>
  <c r="BC1085" i="27"/>
  <c r="AX1085" i="27"/>
  <c r="AV1085" i="27"/>
  <c r="T1082" i="27"/>
  <c r="BC1082" i="27"/>
  <c r="BA1082" i="27"/>
  <c r="AZ1082" i="27"/>
  <c r="AY1082" i="27"/>
  <c r="BE1082" i="27"/>
  <c r="BD1082" i="27"/>
  <c r="AW1082" i="27"/>
  <c r="AV1082" i="27"/>
  <c r="BB1082" i="27"/>
  <c r="AX1082" i="27"/>
  <c r="T159" i="27"/>
  <c r="AY159" i="27"/>
  <c r="AX159" i="27"/>
  <c r="BD159" i="27"/>
  <c r="BC159" i="27"/>
  <c r="BE159" i="27"/>
  <c r="AW159" i="27"/>
  <c r="AV159" i="27"/>
  <c r="BB159" i="27"/>
  <c r="BA159" i="27"/>
  <c r="AZ159" i="27"/>
  <c r="T367" i="27"/>
  <c r="AY367" i="27"/>
  <c r="AX367" i="27"/>
  <c r="BD367" i="27"/>
  <c r="BC367" i="27"/>
  <c r="BB367" i="27"/>
  <c r="BA367" i="27"/>
  <c r="AZ367" i="27"/>
  <c r="BE367" i="27"/>
  <c r="AW367" i="27"/>
  <c r="AV367" i="27"/>
  <c r="T216" i="27"/>
  <c r="BE216" i="27"/>
  <c r="AW216" i="27"/>
  <c r="BD216" i="27"/>
  <c r="AV216" i="27"/>
  <c r="AZ216" i="27"/>
  <c r="AY216" i="27"/>
  <c r="BC216" i="27"/>
  <c r="BB216" i="27"/>
  <c r="BA216" i="27"/>
  <c r="AX216" i="27"/>
  <c r="T474" i="27"/>
  <c r="BC474" i="27"/>
  <c r="BB474" i="27"/>
  <c r="AW474" i="27"/>
  <c r="AV474" i="27"/>
  <c r="AX474" i="27"/>
  <c r="BE474" i="27"/>
  <c r="BD474" i="27"/>
  <c r="AY474" i="27"/>
  <c r="BA474" i="27"/>
  <c r="AZ474" i="27"/>
  <c r="T604" i="27"/>
  <c r="BE604" i="27"/>
  <c r="AW604" i="27"/>
  <c r="BD604" i="27"/>
  <c r="AV604" i="27"/>
  <c r="AY604" i="27"/>
  <c r="AX604" i="27"/>
  <c r="BC604" i="27"/>
  <c r="BB604" i="27"/>
  <c r="BA604" i="27"/>
  <c r="AZ604" i="27"/>
  <c r="T106" i="27"/>
  <c r="BA106" i="27"/>
  <c r="AZ106" i="27"/>
  <c r="BB106" i="27"/>
  <c r="AY106" i="27"/>
  <c r="AV106" i="27"/>
  <c r="AW106" i="27"/>
  <c r="BE106" i="27"/>
  <c r="BD106" i="27"/>
  <c r="BC106" i="27"/>
  <c r="AX106" i="27"/>
  <c r="T291" i="27"/>
  <c r="AY291" i="27"/>
  <c r="AX291" i="27"/>
  <c r="AV291" i="27"/>
  <c r="BE291" i="27"/>
  <c r="BD291" i="27"/>
  <c r="BC291" i="27"/>
  <c r="BB291" i="27"/>
  <c r="BA291" i="27"/>
  <c r="AZ291" i="27"/>
  <c r="AW291" i="27"/>
  <c r="T494" i="27"/>
  <c r="BC494" i="27"/>
  <c r="BB494" i="27"/>
  <c r="AY494" i="27"/>
  <c r="AX494" i="27"/>
  <c r="AV494" i="27"/>
  <c r="AZ494" i="27"/>
  <c r="AW494" i="27"/>
  <c r="BE494" i="27"/>
  <c r="BD494" i="27"/>
  <c r="BA494" i="27"/>
  <c r="T52" i="27"/>
  <c r="BE52" i="27"/>
  <c r="AW52" i="27"/>
  <c r="BD52" i="27"/>
  <c r="AV52" i="27"/>
  <c r="AX52" i="27"/>
  <c r="BC52" i="27"/>
  <c r="BB52" i="27"/>
  <c r="BA52" i="27"/>
  <c r="AZ52" i="27"/>
  <c r="AY52" i="27"/>
  <c r="T170" i="27"/>
  <c r="BA170" i="27"/>
  <c r="AZ170" i="27"/>
  <c r="BB170" i="27"/>
  <c r="AY170" i="27"/>
  <c r="AV170" i="27"/>
  <c r="BC170" i="27"/>
  <c r="AX170" i="27"/>
  <c r="AW170" i="27"/>
  <c r="BE170" i="27"/>
  <c r="BD170" i="27"/>
  <c r="T268" i="27"/>
  <c r="BE268" i="27"/>
  <c r="AW268" i="27"/>
  <c r="BD268" i="27"/>
  <c r="AV268" i="27"/>
  <c r="BB268" i="27"/>
  <c r="BA268" i="27"/>
  <c r="AX268" i="27"/>
  <c r="BC268" i="27"/>
  <c r="AZ268" i="27"/>
  <c r="AY268" i="27"/>
  <c r="T666" i="27"/>
  <c r="BA666" i="27"/>
  <c r="AZ666" i="27"/>
  <c r="AW666" i="27"/>
  <c r="AV666" i="27"/>
  <c r="BB666" i="27"/>
  <c r="AY666" i="27"/>
  <c r="BD666" i="27"/>
  <c r="BC666" i="27"/>
  <c r="AX666" i="27"/>
  <c r="BE666" i="27"/>
  <c r="T714" i="27"/>
  <c r="BA714" i="27"/>
  <c r="AZ714" i="27"/>
  <c r="AW714" i="27"/>
  <c r="AV714" i="27"/>
  <c r="BD714" i="27"/>
  <c r="BC714" i="27"/>
  <c r="BB714" i="27"/>
  <c r="BE714" i="27"/>
  <c r="AY714" i="27"/>
  <c r="AX714" i="27"/>
  <c r="T708" i="27"/>
  <c r="BE708" i="27"/>
  <c r="AW708" i="27"/>
  <c r="BD708" i="27"/>
  <c r="AV708" i="27"/>
  <c r="BC708" i="27"/>
  <c r="BB708" i="27"/>
  <c r="AY708" i="27"/>
  <c r="AX708" i="27"/>
  <c r="BA708" i="27"/>
  <c r="AZ708" i="27"/>
  <c r="T397" i="27"/>
  <c r="BE397" i="27"/>
  <c r="AW397" i="27"/>
  <c r="BD397" i="27"/>
  <c r="AV397" i="27"/>
  <c r="AY397" i="27"/>
  <c r="AX397" i="27"/>
  <c r="AZ397" i="27"/>
  <c r="BB397" i="27"/>
  <c r="BA397" i="27"/>
  <c r="BC397" i="27"/>
  <c r="T276" i="27"/>
  <c r="BE276" i="27"/>
  <c r="AW276" i="27"/>
  <c r="BD276" i="27"/>
  <c r="AV276" i="27"/>
  <c r="AX276" i="27"/>
  <c r="BB276" i="27"/>
  <c r="BA276" i="27"/>
  <c r="AZ276" i="27"/>
  <c r="BC276" i="27"/>
  <c r="AY276" i="27"/>
  <c r="T447" i="27"/>
  <c r="BA447" i="27"/>
  <c r="AZ447" i="27"/>
  <c r="AY447" i="27"/>
  <c r="AX447" i="27"/>
  <c r="AV447" i="27"/>
  <c r="BE447" i="27"/>
  <c r="BD447" i="27"/>
  <c r="BC447" i="27"/>
  <c r="BB447" i="27"/>
  <c r="AW447" i="27"/>
  <c r="T200" i="27"/>
  <c r="BE200" i="27"/>
  <c r="AW200" i="27"/>
  <c r="BD200" i="27"/>
  <c r="AV200" i="27"/>
  <c r="AZ200" i="27"/>
  <c r="AY200" i="27"/>
  <c r="BC200" i="27"/>
  <c r="BB200" i="27"/>
  <c r="BA200" i="27"/>
  <c r="AX200" i="27"/>
  <c r="T392" i="27"/>
  <c r="AY392" i="27"/>
  <c r="AX392" i="27"/>
  <c r="BE392" i="27"/>
  <c r="BD392" i="27"/>
  <c r="BC392" i="27"/>
  <c r="AV392" i="27"/>
  <c r="AW392" i="27"/>
  <c r="BA392" i="27"/>
  <c r="AZ392" i="27"/>
  <c r="BB392" i="27"/>
  <c r="T131" i="27"/>
  <c r="AY131" i="27"/>
  <c r="AX131" i="27"/>
  <c r="AV131" i="27"/>
  <c r="BE131" i="27"/>
  <c r="BB131" i="27"/>
  <c r="BA131" i="27"/>
  <c r="BD131" i="27"/>
  <c r="BC131" i="27"/>
  <c r="AZ131" i="27"/>
  <c r="AW131" i="27"/>
  <c r="T423" i="27"/>
  <c r="BA423" i="27"/>
  <c r="AZ423" i="27"/>
  <c r="BE423" i="27"/>
  <c r="BD423" i="27"/>
  <c r="AV423" i="27"/>
  <c r="BC423" i="27"/>
  <c r="BB423" i="27"/>
  <c r="AY423" i="27"/>
  <c r="AX423" i="27"/>
  <c r="AW423" i="27"/>
  <c r="T497" i="27"/>
  <c r="BC497" i="27"/>
  <c r="BB497" i="27"/>
  <c r="BA497" i="27"/>
  <c r="AZ497" i="27"/>
  <c r="AX497" i="27"/>
  <c r="AW497" i="27"/>
  <c r="AV497" i="27"/>
  <c r="AY497" i="27"/>
  <c r="BD497" i="27"/>
  <c r="BE497" i="27"/>
  <c r="T628" i="27"/>
  <c r="BE628" i="27"/>
  <c r="AW628" i="27"/>
  <c r="BD628" i="27"/>
  <c r="AV628" i="27"/>
  <c r="BC628" i="27"/>
  <c r="BB628" i="27"/>
  <c r="AX628" i="27"/>
  <c r="BA628" i="27"/>
  <c r="AZ628" i="27"/>
  <c r="AY628" i="27"/>
  <c r="T899" i="27"/>
  <c r="BB899" i="27"/>
  <c r="AX899" i="27"/>
  <c r="BC899" i="27"/>
  <c r="BA899" i="27"/>
  <c r="BE899" i="27"/>
  <c r="BD899" i="27"/>
  <c r="AZ899" i="27"/>
  <c r="AY899" i="27"/>
  <c r="AW899" i="27"/>
  <c r="AV899" i="27"/>
  <c r="T28" i="27"/>
  <c r="BE28" i="27"/>
  <c r="AW28" i="27"/>
  <c r="BD28" i="27"/>
  <c r="AV28" i="27"/>
  <c r="BB28" i="27"/>
  <c r="BA28" i="27"/>
  <c r="AY28" i="27"/>
  <c r="AX28" i="27"/>
  <c r="BC28" i="27"/>
  <c r="AZ28" i="27"/>
  <c r="T603" i="27"/>
  <c r="AY603" i="27"/>
  <c r="AX603" i="27"/>
  <c r="AW603" i="27"/>
  <c r="AV603" i="27"/>
  <c r="BD603" i="27"/>
  <c r="BC603" i="27"/>
  <c r="AZ603" i="27"/>
  <c r="BA603" i="27"/>
  <c r="BE603" i="27"/>
  <c r="BB603" i="27"/>
  <c r="T17" i="27"/>
  <c r="BC17" i="27"/>
  <c r="BB17" i="27"/>
  <c r="AV17" i="27"/>
  <c r="BE17" i="27"/>
  <c r="BD17" i="27"/>
  <c r="BA17" i="27"/>
  <c r="AW17" i="27"/>
  <c r="AY17" i="27"/>
  <c r="AX17" i="27"/>
  <c r="AZ17" i="27"/>
  <c r="T275" i="27"/>
  <c r="AY275" i="27"/>
  <c r="AX275" i="27"/>
  <c r="AV275" i="27"/>
  <c r="BE275" i="27"/>
  <c r="AZ275" i="27"/>
  <c r="AW275" i="27"/>
  <c r="BD275" i="27"/>
  <c r="BC275" i="27"/>
  <c r="BB275" i="27"/>
  <c r="BA275" i="27"/>
  <c r="T769" i="27"/>
  <c r="AX769" i="27"/>
  <c r="AY769" i="27"/>
  <c r="AW769" i="27"/>
  <c r="BE769" i="27"/>
  <c r="BD769" i="27"/>
  <c r="BC769" i="27"/>
  <c r="BB769" i="27"/>
  <c r="BA769" i="27"/>
  <c r="AZ769" i="27"/>
  <c r="AV769" i="27"/>
  <c r="T456" i="27"/>
  <c r="AY456" i="27"/>
  <c r="AX456" i="27"/>
  <c r="BE456" i="27"/>
  <c r="BD456" i="27"/>
  <c r="BC456" i="27"/>
  <c r="AZ456" i="27"/>
  <c r="AW456" i="27"/>
  <c r="AV456" i="27"/>
  <c r="BB456" i="27"/>
  <c r="BA456" i="27"/>
  <c r="T532" i="27"/>
  <c r="BE532" i="27"/>
  <c r="AW532" i="27"/>
  <c r="BD532" i="27"/>
  <c r="AV532" i="27"/>
  <c r="BC532" i="27"/>
  <c r="BB532" i="27"/>
  <c r="BA532" i="27"/>
  <c r="AZ532" i="27"/>
  <c r="AY532" i="27"/>
  <c r="AX532" i="27"/>
  <c r="T324" i="27"/>
  <c r="BE324" i="27"/>
  <c r="AW324" i="27"/>
  <c r="BD324" i="27"/>
  <c r="AV324" i="27"/>
  <c r="AX324" i="27"/>
  <c r="BC324" i="27"/>
  <c r="BB324" i="27"/>
  <c r="AZ324" i="27"/>
  <c r="AY324" i="27"/>
  <c r="BA324" i="27"/>
  <c r="T359" i="27"/>
  <c r="AY359" i="27"/>
  <c r="AX359" i="27"/>
  <c r="AZ359" i="27"/>
  <c r="AW359" i="27"/>
  <c r="AV359" i="27"/>
  <c r="BE359" i="27"/>
  <c r="BD359" i="27"/>
  <c r="BC359" i="27"/>
  <c r="BB359" i="27"/>
  <c r="BA359" i="27"/>
  <c r="T540" i="27"/>
  <c r="BE540" i="27"/>
  <c r="AW540" i="27"/>
  <c r="BD540" i="27"/>
  <c r="AV540" i="27"/>
  <c r="AY540" i="27"/>
  <c r="AX540" i="27"/>
  <c r="BB540" i="27"/>
  <c r="BA540" i="27"/>
  <c r="AZ540" i="27"/>
  <c r="BC540" i="27"/>
  <c r="T681" i="27"/>
  <c r="BC681" i="27"/>
  <c r="BB681" i="27"/>
  <c r="AW681" i="27"/>
  <c r="AV681" i="27"/>
  <c r="BE681" i="27"/>
  <c r="BD681" i="27"/>
  <c r="AX681" i="27"/>
  <c r="AY681" i="27"/>
  <c r="BA681" i="27"/>
  <c r="AZ681" i="27"/>
  <c r="T913" i="27"/>
  <c r="AX913" i="27"/>
  <c r="BD913" i="27"/>
  <c r="BC913" i="27"/>
  <c r="AW913" i="27"/>
  <c r="AV913" i="27"/>
  <c r="AZ913" i="27"/>
  <c r="AY913" i="27"/>
  <c r="BE913" i="27"/>
  <c r="BB913" i="27"/>
  <c r="BA913" i="27"/>
  <c r="T222" i="27"/>
  <c r="BA222" i="27"/>
  <c r="AZ222" i="27"/>
  <c r="BD222" i="27"/>
  <c r="BC222" i="27"/>
  <c r="BB222" i="27"/>
  <c r="AY222" i="27"/>
  <c r="BE222" i="27"/>
  <c r="AX222" i="27"/>
  <c r="AW222" i="27"/>
  <c r="AV222" i="27"/>
  <c r="T119" i="27"/>
  <c r="AY119" i="27"/>
  <c r="AX119" i="27"/>
  <c r="AZ119" i="27"/>
  <c r="AW119" i="27"/>
  <c r="BE119" i="27"/>
  <c r="BA119" i="27"/>
  <c r="AV119" i="27"/>
  <c r="BD119" i="27"/>
  <c r="BC119" i="27"/>
  <c r="BB119" i="27"/>
  <c r="T128" i="27"/>
  <c r="BE128" i="27"/>
  <c r="AW128" i="27"/>
  <c r="BD128" i="27"/>
  <c r="AV128" i="27"/>
  <c r="BC128" i="27"/>
  <c r="BB128" i="27"/>
  <c r="BA128" i="27"/>
  <c r="AZ128" i="27"/>
  <c r="AY128" i="27"/>
  <c r="AX128" i="27"/>
  <c r="T239" i="27"/>
  <c r="AY239" i="27"/>
  <c r="AX239" i="27"/>
  <c r="BD239" i="27"/>
  <c r="BC239" i="27"/>
  <c r="BB239" i="27"/>
  <c r="BA239" i="27"/>
  <c r="BE239" i="27"/>
  <c r="AV239" i="27"/>
  <c r="AZ239" i="27"/>
  <c r="AW239" i="27"/>
  <c r="T565" i="27"/>
  <c r="BC565" i="27"/>
  <c r="BB565" i="27"/>
  <c r="BE565" i="27"/>
  <c r="BD565" i="27"/>
  <c r="AZ565" i="27"/>
  <c r="AY565" i="27"/>
  <c r="AX565" i="27"/>
  <c r="AW565" i="27"/>
  <c r="AV565" i="27"/>
  <c r="BA565" i="27"/>
  <c r="T760" i="27"/>
  <c r="AZ760" i="27"/>
  <c r="AW760" i="27"/>
  <c r="BE760" i="27"/>
  <c r="AV760" i="27"/>
  <c r="AY760" i="27"/>
  <c r="AX760" i="27"/>
  <c r="BA760" i="27"/>
  <c r="BD760" i="27"/>
  <c r="BC760" i="27"/>
  <c r="BB760" i="27"/>
  <c r="T840" i="27"/>
  <c r="AZ840" i="27"/>
  <c r="AW840" i="27"/>
  <c r="BE840" i="27"/>
  <c r="AV840" i="27"/>
  <c r="BA840" i="27"/>
  <c r="AY840" i="27"/>
  <c r="AX840" i="27"/>
  <c r="BC840" i="27"/>
  <c r="BB840" i="27"/>
  <c r="BD840" i="27"/>
  <c r="T774" i="27"/>
  <c r="BE774" i="27"/>
  <c r="AW774" i="27"/>
  <c r="BD774" i="27"/>
  <c r="AV774" i="27"/>
  <c r="AY774" i="27"/>
  <c r="AX774" i="27"/>
  <c r="BC774" i="27"/>
  <c r="BB774" i="27"/>
  <c r="BA774" i="27"/>
  <c r="AZ774" i="27"/>
  <c r="T813" i="27"/>
  <c r="AX813" i="27"/>
  <c r="BB813" i="27"/>
  <c r="BA813" i="27"/>
  <c r="AW813" i="27"/>
  <c r="AV813" i="27"/>
  <c r="BD813" i="27"/>
  <c r="BC813" i="27"/>
  <c r="BE813" i="27"/>
  <c r="AZ813" i="27"/>
  <c r="AY813" i="27"/>
  <c r="T624" i="27"/>
  <c r="BE624" i="27"/>
  <c r="AW624" i="27"/>
  <c r="BD624" i="27"/>
  <c r="AV624" i="27"/>
  <c r="BA624" i="27"/>
  <c r="AZ624" i="27"/>
  <c r="AX624" i="27"/>
  <c r="BB624" i="27"/>
  <c r="AY624" i="27"/>
  <c r="BC624" i="27"/>
  <c r="T854" i="27"/>
  <c r="BD854" i="27"/>
  <c r="AV854" i="27"/>
  <c r="BC854" i="27"/>
  <c r="BB854" i="27"/>
  <c r="BA854" i="27"/>
  <c r="AZ854" i="27"/>
  <c r="AY854" i="27"/>
  <c r="AX854" i="27"/>
  <c r="BE854" i="27"/>
  <c r="AW854" i="27"/>
  <c r="T968" i="27"/>
  <c r="BB968" i="27"/>
  <c r="BE968" i="27"/>
  <c r="AV968" i="27"/>
  <c r="BD968" i="27"/>
  <c r="BC968" i="27"/>
  <c r="AY968" i="27"/>
  <c r="AX968" i="27"/>
  <c r="AW968" i="27"/>
  <c r="BA968" i="27"/>
  <c r="AZ968" i="27"/>
  <c r="T935" i="27"/>
  <c r="BB935" i="27"/>
  <c r="BD935" i="27"/>
  <c r="BC935" i="27"/>
  <c r="AW935" i="27"/>
  <c r="AV935" i="27"/>
  <c r="BA935" i="27"/>
  <c r="AZ935" i="27"/>
  <c r="BE935" i="27"/>
  <c r="AY935" i="27"/>
  <c r="AX935" i="27"/>
  <c r="T977" i="27"/>
  <c r="AZ977" i="27"/>
  <c r="AW977" i="27"/>
  <c r="AX977" i="27"/>
  <c r="AV977" i="27"/>
  <c r="BE977" i="27"/>
  <c r="BD977" i="27"/>
  <c r="BC977" i="27"/>
  <c r="BB977" i="27"/>
  <c r="BA977" i="27"/>
  <c r="AY977" i="27"/>
  <c r="T1052" i="27"/>
  <c r="AY1052" i="27"/>
  <c r="AZ1052" i="27"/>
  <c r="AW1052" i="27"/>
  <c r="BB1052" i="27"/>
  <c r="BD1052" i="27"/>
  <c r="BC1052" i="27"/>
  <c r="BE1052" i="27"/>
  <c r="BA1052" i="27"/>
  <c r="AX1052" i="27"/>
  <c r="AV1052" i="27"/>
  <c r="T1053" i="27"/>
  <c r="BE1053" i="27"/>
  <c r="AW1053" i="27"/>
  <c r="AY1053" i="27"/>
  <c r="AX1053" i="27"/>
  <c r="BC1053" i="27"/>
  <c r="AV1053" i="27"/>
  <c r="BA1053" i="27"/>
  <c r="AZ1053" i="27"/>
  <c r="BD1053" i="27"/>
  <c r="BB1053" i="27"/>
  <c r="T332" i="27"/>
  <c r="BE332" i="27"/>
  <c r="AW332" i="27"/>
  <c r="BD332" i="27"/>
  <c r="AV332" i="27"/>
  <c r="BB332" i="27"/>
  <c r="BA332" i="27"/>
  <c r="AX332" i="27"/>
  <c r="BC332" i="27"/>
  <c r="AZ332" i="27"/>
  <c r="AY332" i="27"/>
  <c r="T453" i="27"/>
  <c r="BE453" i="27"/>
  <c r="AW453" i="27"/>
  <c r="BD453" i="27"/>
  <c r="AV453" i="27"/>
  <c r="BC453" i="27"/>
  <c r="BB453" i="27"/>
  <c r="BA453" i="27"/>
  <c r="AZ453" i="27"/>
  <c r="AY453" i="27"/>
  <c r="AX453" i="27"/>
  <c r="T105" i="27"/>
  <c r="BC105" i="27"/>
  <c r="BB105" i="27"/>
  <c r="AZ105" i="27"/>
  <c r="AY105" i="27"/>
  <c r="BE105" i="27"/>
  <c r="BD105" i="27"/>
  <c r="BA105" i="27"/>
  <c r="AX105" i="27"/>
  <c r="AW105" i="27"/>
  <c r="AV105" i="27"/>
  <c r="T859" i="27"/>
  <c r="BB859" i="27"/>
  <c r="AY859" i="27"/>
  <c r="AX859" i="27"/>
  <c r="BA859" i="27"/>
  <c r="AZ859" i="27"/>
  <c r="AW859" i="27"/>
  <c r="AV859" i="27"/>
  <c r="BE859" i="27"/>
  <c r="BD859" i="27"/>
  <c r="BC859" i="27"/>
  <c r="T409" i="27"/>
  <c r="BE409" i="27"/>
  <c r="AW409" i="27"/>
  <c r="BD409" i="27"/>
  <c r="AV409" i="27"/>
  <c r="BC409" i="27"/>
  <c r="AX409" i="27"/>
  <c r="BB409" i="27"/>
  <c r="BA409" i="27"/>
  <c r="AZ409" i="27"/>
  <c r="AY409" i="27"/>
  <c r="T19" i="27"/>
  <c r="AY19" i="27"/>
  <c r="AX19" i="27"/>
  <c r="AV19" i="27"/>
  <c r="BE19" i="27"/>
  <c r="AZ19" i="27"/>
  <c r="AW19" i="27"/>
  <c r="BD19" i="27"/>
  <c r="BC19" i="27"/>
  <c r="BB19" i="27"/>
  <c r="BA19" i="27"/>
  <c r="T94" i="27"/>
  <c r="BA94" i="27"/>
  <c r="AZ94" i="27"/>
  <c r="BD94" i="27"/>
  <c r="BC94" i="27"/>
  <c r="BB94" i="27"/>
  <c r="AY94" i="27"/>
  <c r="BE94" i="27"/>
  <c r="AX94" i="27"/>
  <c r="AW94" i="27"/>
  <c r="AV94" i="27"/>
  <c r="T313" i="27"/>
  <c r="BC313" i="27"/>
  <c r="BB313" i="27"/>
  <c r="AZ313" i="27"/>
  <c r="AY313" i="27"/>
  <c r="BD313" i="27"/>
  <c r="BA313" i="27"/>
  <c r="AX313" i="27"/>
  <c r="AV313" i="27"/>
  <c r="BE313" i="27"/>
  <c r="AW313" i="27"/>
  <c r="T345" i="27"/>
  <c r="BC345" i="27"/>
  <c r="BB345" i="27"/>
  <c r="AZ345" i="27"/>
  <c r="AY345" i="27"/>
  <c r="AV345" i="27"/>
  <c r="AW345" i="27"/>
  <c r="BE345" i="27"/>
  <c r="BD345" i="27"/>
  <c r="BA345" i="27"/>
  <c r="AX345" i="27"/>
  <c r="T180" i="27"/>
  <c r="BE180" i="27"/>
  <c r="AW180" i="27"/>
  <c r="BD180" i="27"/>
  <c r="AV180" i="27"/>
  <c r="AX180" i="27"/>
  <c r="AY180" i="27"/>
  <c r="BC180" i="27"/>
  <c r="BB180" i="27"/>
  <c r="BA180" i="27"/>
  <c r="AZ180" i="27"/>
  <c r="T981" i="27"/>
  <c r="AZ981" i="27"/>
  <c r="BC981" i="27"/>
  <c r="AY981" i="27"/>
  <c r="AX981" i="27"/>
  <c r="BE981" i="27"/>
  <c r="BB981" i="27"/>
  <c r="BA981" i="27"/>
  <c r="AW981" i="27"/>
  <c r="BD981" i="27"/>
  <c r="AV981" i="27"/>
  <c r="T408" i="27"/>
  <c r="AY408" i="27"/>
  <c r="AX408" i="27"/>
  <c r="BE408" i="27"/>
  <c r="BD408" i="27"/>
  <c r="BB408" i="27"/>
  <c r="BA408" i="27"/>
  <c r="BC408" i="27"/>
  <c r="AZ408" i="27"/>
  <c r="AW408" i="27"/>
  <c r="AV408" i="27"/>
  <c r="T646" i="27"/>
  <c r="BA646" i="27"/>
  <c r="AZ646" i="27"/>
  <c r="BE646" i="27"/>
  <c r="BD646" i="27"/>
  <c r="BB646" i="27"/>
  <c r="AY646" i="27"/>
  <c r="BC646" i="27"/>
  <c r="AX646" i="27"/>
  <c r="AW646" i="27"/>
  <c r="AV646" i="27"/>
  <c r="T50" i="27"/>
  <c r="BA50" i="27"/>
  <c r="AZ50" i="27"/>
  <c r="AV50" i="27"/>
  <c r="BE50" i="27"/>
  <c r="BB50" i="27"/>
  <c r="AY50" i="27"/>
  <c r="BD50" i="27"/>
  <c r="BC50" i="27"/>
  <c r="AX50" i="27"/>
  <c r="AW50" i="27"/>
  <c r="T277" i="27"/>
  <c r="BC277" i="27"/>
  <c r="BB277" i="27"/>
  <c r="AX277" i="27"/>
  <c r="AW277" i="27"/>
  <c r="BE277" i="27"/>
  <c r="BD277" i="27"/>
  <c r="BA277" i="27"/>
  <c r="AZ277" i="27"/>
  <c r="AY277" i="27"/>
  <c r="AV277" i="27"/>
  <c r="T405" i="27"/>
  <c r="BE405" i="27"/>
  <c r="AW405" i="27"/>
  <c r="BD405" i="27"/>
  <c r="AV405" i="27"/>
  <c r="BC405" i="27"/>
  <c r="BB405" i="27"/>
  <c r="BA405" i="27"/>
  <c r="AX405" i="27"/>
  <c r="AZ405" i="27"/>
  <c r="AY405" i="27"/>
  <c r="T500" i="27"/>
  <c r="BE500" i="27"/>
  <c r="AW500" i="27"/>
  <c r="BD500" i="27"/>
  <c r="AV500" i="27"/>
  <c r="BC500" i="27"/>
  <c r="BB500" i="27"/>
  <c r="AX500" i="27"/>
  <c r="BA500" i="27"/>
  <c r="AZ500" i="27"/>
  <c r="AY500" i="27"/>
  <c r="T675" i="27"/>
  <c r="AY675" i="27"/>
  <c r="AX675" i="27"/>
  <c r="BC675" i="27"/>
  <c r="BB675" i="27"/>
  <c r="AV675" i="27"/>
  <c r="BE675" i="27"/>
  <c r="BD675" i="27"/>
  <c r="BA675" i="27"/>
  <c r="AZ675" i="27"/>
  <c r="AW675" i="27"/>
  <c r="T700" i="27"/>
  <c r="BE700" i="27"/>
  <c r="AW700" i="27"/>
  <c r="BD700" i="27"/>
  <c r="AV700" i="27"/>
  <c r="AY700" i="27"/>
  <c r="AX700" i="27"/>
  <c r="BB700" i="27"/>
  <c r="BA700" i="27"/>
  <c r="AZ700" i="27"/>
  <c r="BC700" i="27"/>
  <c r="T110" i="27"/>
  <c r="BA110" i="27"/>
  <c r="AZ110" i="27"/>
  <c r="BD110" i="27"/>
  <c r="BC110" i="27"/>
  <c r="AX110" i="27"/>
  <c r="AW110" i="27"/>
  <c r="BE110" i="27"/>
  <c r="BB110" i="27"/>
  <c r="AY110" i="27"/>
  <c r="AV110" i="27"/>
  <c r="T209" i="27"/>
  <c r="BC209" i="27"/>
  <c r="BB209" i="27"/>
  <c r="AV209" i="27"/>
  <c r="BE209" i="27"/>
  <c r="BD209" i="27"/>
  <c r="BA209" i="27"/>
  <c r="AZ209" i="27"/>
  <c r="AY209" i="27"/>
  <c r="AX209" i="27"/>
  <c r="AW209" i="27"/>
  <c r="T413" i="27"/>
  <c r="BE413" i="27"/>
  <c r="AW413" i="27"/>
  <c r="BD413" i="27"/>
  <c r="AV413" i="27"/>
  <c r="AY413" i="27"/>
  <c r="AX413" i="27"/>
  <c r="AZ413" i="27"/>
  <c r="BC413" i="27"/>
  <c r="BB413" i="27"/>
  <c r="BA413" i="27"/>
  <c r="T601" i="27"/>
  <c r="BC601" i="27"/>
  <c r="BB601" i="27"/>
  <c r="AW601" i="27"/>
  <c r="AV601" i="27"/>
  <c r="AX601" i="27"/>
  <c r="AZ601" i="27"/>
  <c r="AY601" i="27"/>
  <c r="BE601" i="27"/>
  <c r="BD601" i="27"/>
  <c r="BA601" i="27"/>
  <c r="T723" i="27"/>
  <c r="BB723" i="27"/>
  <c r="BA723" i="27"/>
  <c r="AZ723" i="27"/>
  <c r="BD723" i="27"/>
  <c r="BC723" i="27"/>
  <c r="AV723" i="27"/>
  <c r="AW723" i="27"/>
  <c r="BE723" i="27"/>
  <c r="AY723" i="27"/>
  <c r="AX723" i="27"/>
  <c r="T835" i="27"/>
  <c r="BB835" i="27"/>
  <c r="BA835" i="27"/>
  <c r="AZ835" i="27"/>
  <c r="AW835" i="27"/>
  <c r="AV835" i="27"/>
  <c r="BE835" i="27"/>
  <c r="BD835" i="27"/>
  <c r="BC835" i="27"/>
  <c r="AY835" i="27"/>
  <c r="AX835" i="27"/>
  <c r="T212" i="27"/>
  <c r="BE212" i="27"/>
  <c r="AW212" i="27"/>
  <c r="BD212" i="27"/>
  <c r="AV212" i="27"/>
  <c r="AX212" i="27"/>
  <c r="BB212" i="27"/>
  <c r="BA212" i="27"/>
  <c r="AY212" i="27"/>
  <c r="BC212" i="27"/>
  <c r="AZ212" i="27"/>
  <c r="T438" i="27"/>
  <c r="BC438" i="27"/>
  <c r="BB438" i="27"/>
  <c r="BE438" i="27"/>
  <c r="BD438" i="27"/>
  <c r="AZ438" i="27"/>
  <c r="AY438" i="27"/>
  <c r="BA438" i="27"/>
  <c r="AX438" i="27"/>
  <c r="AW438" i="27"/>
  <c r="AV438" i="27"/>
  <c r="T606" i="27"/>
  <c r="BA606" i="27"/>
  <c r="AZ606" i="27"/>
  <c r="AY606" i="27"/>
  <c r="AX606" i="27"/>
  <c r="BD606" i="27"/>
  <c r="BC606" i="27"/>
  <c r="BE606" i="27"/>
  <c r="BB606" i="27"/>
  <c r="AV606" i="27"/>
  <c r="AW606" i="27"/>
  <c r="T936" i="27"/>
  <c r="AZ936" i="27"/>
  <c r="BC936" i="27"/>
  <c r="BB936" i="27"/>
  <c r="AX936" i="27"/>
  <c r="AW936" i="27"/>
  <c r="BE936" i="27"/>
  <c r="BD936" i="27"/>
  <c r="BA936" i="27"/>
  <c r="AY936" i="27"/>
  <c r="AV936" i="27"/>
  <c r="T29" i="27"/>
  <c r="BC29" i="27"/>
  <c r="BB29" i="27"/>
  <c r="BD29" i="27"/>
  <c r="BA29" i="27"/>
  <c r="AX29" i="27"/>
  <c r="AW29" i="27"/>
  <c r="BE29" i="27"/>
  <c r="AZ29" i="27"/>
  <c r="AY29" i="27"/>
  <c r="AV29" i="27"/>
  <c r="T572" i="27"/>
  <c r="BE572" i="27"/>
  <c r="AW572" i="27"/>
  <c r="BD572" i="27"/>
  <c r="AV572" i="27"/>
  <c r="AY572" i="27"/>
  <c r="AX572" i="27"/>
  <c r="BB572" i="27"/>
  <c r="BA572" i="27"/>
  <c r="BC572" i="27"/>
  <c r="AZ572" i="27"/>
  <c r="T429" i="27"/>
  <c r="BE429" i="27"/>
  <c r="AW429" i="27"/>
  <c r="BD429" i="27"/>
  <c r="AV429" i="27"/>
  <c r="AY429" i="27"/>
  <c r="AX429" i="27"/>
  <c r="BC429" i="27"/>
  <c r="BB429" i="27"/>
  <c r="BA429" i="27"/>
  <c r="AZ429" i="27"/>
  <c r="T172" i="27"/>
  <c r="BE172" i="27"/>
  <c r="AW172" i="27"/>
  <c r="BD172" i="27"/>
  <c r="AV172" i="27"/>
  <c r="BB172" i="27"/>
  <c r="BA172" i="27"/>
  <c r="BC172" i="27"/>
  <c r="AY172" i="27"/>
  <c r="AX172" i="27"/>
  <c r="AZ172" i="27"/>
  <c r="T527" i="27"/>
  <c r="AY527" i="27"/>
  <c r="AX527" i="27"/>
  <c r="BA527" i="27"/>
  <c r="AZ527" i="27"/>
  <c r="AV527" i="27"/>
  <c r="BB527" i="27"/>
  <c r="AW527" i="27"/>
  <c r="BC527" i="27"/>
  <c r="BE527" i="27"/>
  <c r="BD527" i="27"/>
  <c r="T525" i="27"/>
  <c r="BC525" i="27"/>
  <c r="BB525" i="27"/>
  <c r="AY525" i="27"/>
  <c r="AX525" i="27"/>
  <c r="BD525" i="27"/>
  <c r="BA525" i="27"/>
  <c r="AZ525" i="27"/>
  <c r="AW525" i="27"/>
  <c r="AV525" i="27"/>
  <c r="BE525" i="27"/>
  <c r="T596" i="27"/>
  <c r="BE596" i="27"/>
  <c r="AW596" i="27"/>
  <c r="BD596" i="27"/>
  <c r="AV596" i="27"/>
  <c r="BC596" i="27"/>
  <c r="BB596" i="27"/>
  <c r="BA596" i="27"/>
  <c r="AZ596" i="27"/>
  <c r="AY596" i="27"/>
  <c r="AX596" i="27"/>
  <c r="T908" i="27"/>
  <c r="AZ908" i="27"/>
  <c r="AY908" i="27"/>
  <c r="AX908" i="27"/>
  <c r="AW908" i="27"/>
  <c r="AV908" i="27"/>
  <c r="BD908" i="27"/>
  <c r="BC908" i="27"/>
  <c r="BB908" i="27"/>
  <c r="BE908" i="27"/>
  <c r="BA908" i="27"/>
  <c r="T195" i="27"/>
  <c r="AY195" i="27"/>
  <c r="AX195" i="27"/>
  <c r="AV195" i="27"/>
  <c r="BE195" i="27"/>
  <c r="BB195" i="27"/>
  <c r="BA195" i="27"/>
  <c r="AW195" i="27"/>
  <c r="BD195" i="27"/>
  <c r="BC195" i="27"/>
  <c r="AZ195" i="27"/>
  <c r="T51" i="27"/>
  <c r="AY51" i="27"/>
  <c r="AX51" i="27"/>
  <c r="AV51" i="27"/>
  <c r="BE51" i="27"/>
  <c r="BD51" i="27"/>
  <c r="BC51" i="27"/>
  <c r="AW51" i="27"/>
  <c r="BA51" i="27"/>
  <c r="AZ51" i="27"/>
  <c r="BB51" i="27"/>
  <c r="T267" i="27"/>
  <c r="AY267" i="27"/>
  <c r="AX267" i="27"/>
  <c r="BB267" i="27"/>
  <c r="BA267" i="27"/>
  <c r="BE267" i="27"/>
  <c r="BD267" i="27"/>
  <c r="AZ267" i="27"/>
  <c r="AW267" i="27"/>
  <c r="AV267" i="27"/>
  <c r="BC267" i="27"/>
  <c r="T323" i="27"/>
  <c r="AY323" i="27"/>
  <c r="AX323" i="27"/>
  <c r="AV323" i="27"/>
  <c r="BE323" i="27"/>
  <c r="BB323" i="27"/>
  <c r="BA323" i="27"/>
  <c r="AZ323" i="27"/>
  <c r="BD323" i="27"/>
  <c r="BC323" i="27"/>
  <c r="AW323" i="27"/>
  <c r="T114" i="27"/>
  <c r="BA114" i="27"/>
  <c r="AZ114" i="27"/>
  <c r="AV114" i="27"/>
  <c r="BE114" i="27"/>
  <c r="BB114" i="27"/>
  <c r="AY114" i="27"/>
  <c r="BD114" i="27"/>
  <c r="BC114" i="27"/>
  <c r="AX114" i="27"/>
  <c r="AW114" i="27"/>
  <c r="T898" i="27"/>
  <c r="BD898" i="27"/>
  <c r="AV898" i="27"/>
  <c r="BB898" i="27"/>
  <c r="BA898" i="27"/>
  <c r="AZ898" i="27"/>
  <c r="AY898" i="27"/>
  <c r="AX898" i="27"/>
  <c r="AW898" i="27"/>
  <c r="BC898" i="27"/>
  <c r="BE898" i="27"/>
  <c r="T6" i="27"/>
  <c r="BA6" i="27"/>
  <c r="AZ6" i="27"/>
  <c r="AX6" i="27"/>
  <c r="AW6" i="27"/>
  <c r="BB6" i="27"/>
  <c r="AY6" i="27"/>
  <c r="BE6" i="27"/>
  <c r="BD6" i="27"/>
  <c r="BC6" i="27"/>
  <c r="AV6" i="27"/>
  <c r="T156" i="27"/>
  <c r="BE156" i="27"/>
  <c r="AW156" i="27"/>
  <c r="BD156" i="27"/>
  <c r="AV156" i="27"/>
  <c r="BB156" i="27"/>
  <c r="BA156" i="27"/>
  <c r="BC156" i="27"/>
  <c r="AZ156" i="27"/>
  <c r="AY156" i="27"/>
  <c r="AX156" i="27"/>
  <c r="T296" i="27"/>
  <c r="BE296" i="27"/>
  <c r="AW296" i="27"/>
  <c r="BD296" i="27"/>
  <c r="AV296" i="27"/>
  <c r="AZ296" i="27"/>
  <c r="AY296" i="27"/>
  <c r="BB296" i="27"/>
  <c r="BA296" i="27"/>
  <c r="AX296" i="27"/>
  <c r="BC296" i="27"/>
  <c r="T13" i="27"/>
  <c r="BC13" i="27"/>
  <c r="BB13" i="27"/>
  <c r="BD13" i="27"/>
  <c r="BA13" i="27"/>
  <c r="AZ13" i="27"/>
  <c r="AY13" i="27"/>
  <c r="AW13" i="27"/>
  <c r="AV13" i="27"/>
  <c r="BE13" i="27"/>
  <c r="AX13" i="27"/>
  <c r="T496" i="27"/>
  <c r="BE496" i="27"/>
  <c r="AW496" i="27"/>
  <c r="BD496" i="27"/>
  <c r="AV496" i="27"/>
  <c r="BA496" i="27"/>
  <c r="AZ496" i="27"/>
  <c r="BC496" i="27"/>
  <c r="BB496" i="27"/>
  <c r="AY496" i="27"/>
  <c r="AX496" i="27"/>
  <c r="T850" i="27"/>
  <c r="BD850" i="27"/>
  <c r="AV850" i="27"/>
  <c r="AX850" i="27"/>
  <c r="AW850" i="27"/>
  <c r="BE850" i="27"/>
  <c r="BC850" i="27"/>
  <c r="BB850" i="27"/>
  <c r="BA850" i="27"/>
  <c r="AZ850" i="27"/>
  <c r="AY850" i="27"/>
  <c r="T897" i="27"/>
  <c r="AX897" i="27"/>
  <c r="BC897" i="27"/>
  <c r="BB897" i="27"/>
  <c r="AY897" i="27"/>
  <c r="AW897" i="27"/>
  <c r="BE897" i="27"/>
  <c r="BD897" i="27"/>
  <c r="BA897" i="27"/>
  <c r="AZ897" i="27"/>
  <c r="AV897" i="27"/>
  <c r="T502" i="27"/>
  <c r="BA502" i="27"/>
  <c r="AZ502" i="27"/>
  <c r="BE502" i="27"/>
  <c r="BD502" i="27"/>
  <c r="BC502" i="27"/>
  <c r="BB502" i="27"/>
  <c r="AY502" i="27"/>
  <c r="AX502" i="27"/>
  <c r="AW502" i="27"/>
  <c r="AV502" i="27"/>
  <c r="T637" i="27"/>
  <c r="BC637" i="27"/>
  <c r="BB637" i="27"/>
  <c r="AY637" i="27"/>
  <c r="AX637" i="27"/>
  <c r="BE637" i="27"/>
  <c r="AZ637" i="27"/>
  <c r="AW637" i="27"/>
  <c r="AV637" i="27"/>
  <c r="BD637" i="27"/>
  <c r="BA637" i="27"/>
  <c r="T701" i="27"/>
  <c r="BC701" i="27"/>
  <c r="BB701" i="27"/>
  <c r="AY701" i="27"/>
  <c r="AX701" i="27"/>
  <c r="BE701" i="27"/>
  <c r="BD701" i="27"/>
  <c r="AZ701" i="27"/>
  <c r="AW701" i="27"/>
  <c r="AV701" i="27"/>
  <c r="BA701" i="27"/>
  <c r="T38" i="27"/>
  <c r="BA38" i="27"/>
  <c r="AZ38" i="27"/>
  <c r="AX38" i="27"/>
  <c r="AW38" i="27"/>
  <c r="BE38" i="27"/>
  <c r="BD38" i="27"/>
  <c r="BC38" i="27"/>
  <c r="BB38" i="27"/>
  <c r="AY38" i="27"/>
  <c r="AV38" i="27"/>
  <c r="T133" i="27"/>
  <c r="BC133" i="27"/>
  <c r="BB133" i="27"/>
  <c r="AX133" i="27"/>
  <c r="AW133" i="27"/>
  <c r="AV133" i="27"/>
  <c r="BE133" i="27"/>
  <c r="BD133" i="27"/>
  <c r="BA133" i="27"/>
  <c r="AZ133" i="27"/>
  <c r="AY133" i="27"/>
  <c r="T415" i="27"/>
  <c r="BA415" i="27"/>
  <c r="AZ415" i="27"/>
  <c r="AY415" i="27"/>
  <c r="AX415" i="27"/>
  <c r="BD415" i="27"/>
  <c r="BC415" i="27"/>
  <c r="BE415" i="27"/>
  <c r="BB415" i="27"/>
  <c r="AW415" i="27"/>
  <c r="AV415" i="27"/>
  <c r="T90" i="27"/>
  <c r="BA90" i="27"/>
  <c r="AZ90" i="27"/>
  <c r="BB90" i="27"/>
  <c r="AY90" i="27"/>
  <c r="AX90" i="27"/>
  <c r="AW90" i="27"/>
  <c r="BE90" i="27"/>
  <c r="BD90" i="27"/>
  <c r="BC90" i="27"/>
  <c r="AV90" i="27"/>
  <c r="T187" i="27"/>
  <c r="AY187" i="27"/>
  <c r="AX187" i="27"/>
  <c r="BB187" i="27"/>
  <c r="BA187" i="27"/>
  <c r="AV187" i="27"/>
  <c r="BC187" i="27"/>
  <c r="AZ187" i="27"/>
  <c r="AW187" i="27"/>
  <c r="BE187" i="27"/>
  <c r="BD187" i="27"/>
  <c r="T284" i="27"/>
  <c r="BE284" i="27"/>
  <c r="AW284" i="27"/>
  <c r="BD284" i="27"/>
  <c r="AV284" i="27"/>
  <c r="BB284" i="27"/>
  <c r="BA284" i="27"/>
  <c r="BC284" i="27"/>
  <c r="AZ284" i="27"/>
  <c r="AY284" i="27"/>
  <c r="AX284" i="27"/>
  <c r="T163" i="27"/>
  <c r="AY163" i="27"/>
  <c r="AX163" i="27"/>
  <c r="AV163" i="27"/>
  <c r="BE163" i="27"/>
  <c r="AW163" i="27"/>
  <c r="BD163" i="27"/>
  <c r="BC163" i="27"/>
  <c r="AZ163" i="27"/>
  <c r="BB163" i="27"/>
  <c r="BA163" i="27"/>
  <c r="T261" i="27"/>
  <c r="BC261" i="27"/>
  <c r="BB261" i="27"/>
  <c r="AX261" i="27"/>
  <c r="AW261" i="27"/>
  <c r="AV261" i="27"/>
  <c r="BA261" i="27"/>
  <c r="AZ261" i="27"/>
  <c r="AY261" i="27"/>
  <c r="BE261" i="27"/>
  <c r="BD261" i="27"/>
  <c r="T454" i="27"/>
  <c r="BC454" i="27"/>
  <c r="BB454" i="27"/>
  <c r="BE454" i="27"/>
  <c r="BD454" i="27"/>
  <c r="AX454" i="27"/>
  <c r="AW454" i="27"/>
  <c r="AZ454" i="27"/>
  <c r="AY454" i="27"/>
  <c r="AV454" i="27"/>
  <c r="BA454" i="27"/>
  <c r="T550" i="27"/>
  <c r="BA550" i="27"/>
  <c r="AZ550" i="27"/>
  <c r="BE550" i="27"/>
  <c r="BD550" i="27"/>
  <c r="AV550" i="27"/>
  <c r="AX550" i="27"/>
  <c r="AW550" i="27"/>
  <c r="BC550" i="27"/>
  <c r="BB550" i="27"/>
  <c r="AY550" i="27"/>
  <c r="T678" i="27"/>
  <c r="BA678" i="27"/>
  <c r="AZ678" i="27"/>
  <c r="BE678" i="27"/>
  <c r="BD678" i="27"/>
  <c r="AV678" i="27"/>
  <c r="BB678" i="27"/>
  <c r="AY678" i="27"/>
  <c r="AX678" i="27"/>
  <c r="BC678" i="27"/>
  <c r="AW678" i="27"/>
  <c r="T15" i="27"/>
  <c r="AY15" i="27"/>
  <c r="AX15" i="27"/>
  <c r="BD15" i="27"/>
  <c r="BC15" i="27"/>
  <c r="AV15" i="27"/>
  <c r="AW15" i="27"/>
  <c r="BE15" i="27"/>
  <c r="BB15" i="27"/>
  <c r="BA15" i="27"/>
  <c r="AZ15" i="27"/>
  <c r="T135" i="27"/>
  <c r="AY135" i="27"/>
  <c r="AX135" i="27"/>
  <c r="AZ135" i="27"/>
  <c r="AW135" i="27"/>
  <c r="BD135" i="27"/>
  <c r="BC135" i="27"/>
  <c r="BE135" i="27"/>
  <c r="BB135" i="27"/>
  <c r="BA135" i="27"/>
  <c r="AV135" i="27"/>
  <c r="T459" i="27"/>
  <c r="BA459" i="27"/>
  <c r="AZ459" i="27"/>
  <c r="AW459" i="27"/>
  <c r="AV459" i="27"/>
  <c r="BD459" i="27"/>
  <c r="BC459" i="27"/>
  <c r="BE459" i="27"/>
  <c r="BB459" i="27"/>
  <c r="AY459" i="27"/>
  <c r="AX459" i="27"/>
  <c r="T513" i="27"/>
  <c r="BC513" i="27"/>
  <c r="BB513" i="27"/>
  <c r="BA513" i="27"/>
  <c r="AZ513" i="27"/>
  <c r="AV513" i="27"/>
  <c r="BE513" i="27"/>
  <c r="BD513" i="27"/>
  <c r="AY513" i="27"/>
  <c r="AW513" i="27"/>
  <c r="AX513" i="27"/>
  <c r="T900" i="27"/>
  <c r="AZ900" i="27"/>
  <c r="AW900" i="27"/>
  <c r="BE900" i="27"/>
  <c r="AV900" i="27"/>
  <c r="BD900" i="27"/>
  <c r="BC900" i="27"/>
  <c r="AY900" i="27"/>
  <c r="AX900" i="27"/>
  <c r="BB900" i="27"/>
  <c r="BA900" i="27"/>
  <c r="T8" i="27"/>
  <c r="BE8" i="27"/>
  <c r="AW8" i="27"/>
  <c r="BD8" i="27"/>
  <c r="AV8" i="27"/>
  <c r="AZ8" i="27"/>
  <c r="AY8" i="27"/>
  <c r="BC8" i="27"/>
  <c r="BB8" i="27"/>
  <c r="BA8" i="27"/>
  <c r="AX8" i="27"/>
  <c r="T72" i="27"/>
  <c r="BE72" i="27"/>
  <c r="AW72" i="27"/>
  <c r="BD72" i="27"/>
  <c r="AV72" i="27"/>
  <c r="AZ72" i="27"/>
  <c r="AY72" i="27"/>
  <c r="BC72" i="27"/>
  <c r="BB72" i="27"/>
  <c r="BA72" i="27"/>
  <c r="AX72" i="27"/>
  <c r="T136" i="27"/>
  <c r="BE136" i="27"/>
  <c r="AW136" i="27"/>
  <c r="BD136" i="27"/>
  <c r="AV136" i="27"/>
  <c r="AZ136" i="27"/>
  <c r="AY136" i="27"/>
  <c r="BA136" i="27"/>
  <c r="AX136" i="27"/>
  <c r="BC136" i="27"/>
  <c r="BB136" i="27"/>
  <c r="T247" i="27"/>
  <c r="AY247" i="27"/>
  <c r="AX247" i="27"/>
  <c r="AZ247" i="27"/>
  <c r="AW247" i="27"/>
  <c r="BE247" i="27"/>
  <c r="BD247" i="27"/>
  <c r="BC247" i="27"/>
  <c r="BB247" i="27"/>
  <c r="BA247" i="27"/>
  <c r="AV247" i="27"/>
  <c r="T484" i="27"/>
  <c r="AY484" i="27"/>
  <c r="AX484" i="27"/>
  <c r="BC484" i="27"/>
  <c r="BB484" i="27"/>
  <c r="AV484" i="27"/>
  <c r="BD484" i="27"/>
  <c r="BA484" i="27"/>
  <c r="AZ484" i="27"/>
  <c r="BE484" i="27"/>
  <c r="AW484" i="27"/>
  <c r="T538" i="27"/>
  <c r="BA538" i="27"/>
  <c r="AZ538" i="27"/>
  <c r="AW538" i="27"/>
  <c r="AV538" i="27"/>
  <c r="BB538" i="27"/>
  <c r="AY538" i="27"/>
  <c r="BD538" i="27"/>
  <c r="BC538" i="27"/>
  <c r="AX538" i="27"/>
  <c r="BE538" i="27"/>
  <c r="T556" i="27"/>
  <c r="BE556" i="27"/>
  <c r="AW556" i="27"/>
  <c r="BD556" i="27"/>
  <c r="AV556" i="27"/>
  <c r="AY556" i="27"/>
  <c r="AX556" i="27"/>
  <c r="BC556" i="27"/>
  <c r="BB556" i="27"/>
  <c r="BA556" i="27"/>
  <c r="AZ556" i="27"/>
  <c r="T748" i="27"/>
  <c r="AZ748" i="27"/>
  <c r="AX748" i="27"/>
  <c r="AW748" i="27"/>
  <c r="AV748" i="27"/>
  <c r="BD748" i="27"/>
  <c r="BC748" i="27"/>
  <c r="BB748" i="27"/>
  <c r="BE748" i="27"/>
  <c r="BA748" i="27"/>
  <c r="AY748" i="27"/>
  <c r="T770" i="27"/>
  <c r="BD770" i="27"/>
  <c r="AV770" i="27"/>
  <c r="AX770" i="27"/>
  <c r="AW770" i="27"/>
  <c r="AY770" i="27"/>
  <c r="BE770" i="27"/>
  <c r="BC770" i="27"/>
  <c r="BB770" i="27"/>
  <c r="BA770" i="27"/>
  <c r="AZ770" i="27"/>
  <c r="T599" i="27"/>
  <c r="AY599" i="27"/>
  <c r="AX599" i="27"/>
  <c r="BE599" i="27"/>
  <c r="BD599" i="27"/>
  <c r="BB599" i="27"/>
  <c r="BA599" i="27"/>
  <c r="AZ599" i="27"/>
  <c r="AW599" i="27"/>
  <c r="AV599" i="27"/>
  <c r="BC599" i="27"/>
  <c r="T1047" i="27"/>
  <c r="BA1047" i="27"/>
  <c r="BD1047" i="27"/>
  <c r="AV1047" i="27"/>
  <c r="BC1047" i="27"/>
  <c r="AY1047" i="27"/>
  <c r="AX1047" i="27"/>
  <c r="BB1047" i="27"/>
  <c r="AZ1047" i="27"/>
  <c r="BE1047" i="27"/>
  <c r="AW1047" i="27"/>
  <c r="T93" i="27"/>
  <c r="BC93" i="27"/>
  <c r="BB93" i="27"/>
  <c r="BD93" i="27"/>
  <c r="BA93" i="27"/>
  <c r="AX93" i="27"/>
  <c r="AW93" i="27"/>
  <c r="BE93" i="27"/>
  <c r="AZ93" i="27"/>
  <c r="AY93" i="27"/>
  <c r="AV93" i="27"/>
  <c r="T107" i="27"/>
  <c r="AY107" i="27"/>
  <c r="AX107" i="27"/>
  <c r="BB107" i="27"/>
  <c r="BA107" i="27"/>
  <c r="AZ107" i="27"/>
  <c r="AW107" i="27"/>
  <c r="BE107" i="27"/>
  <c r="BD107" i="27"/>
  <c r="BC107" i="27"/>
  <c r="AV107" i="27"/>
  <c r="T376" i="27"/>
  <c r="BC376" i="27"/>
  <c r="BB376" i="27"/>
  <c r="AZ376" i="27"/>
  <c r="AY376" i="27"/>
  <c r="BD376" i="27"/>
  <c r="BA376" i="27"/>
  <c r="AX376" i="27"/>
  <c r="BE376" i="27"/>
  <c r="AW376" i="27"/>
  <c r="AV376" i="27"/>
  <c r="T461" i="27"/>
  <c r="BE461" i="27"/>
  <c r="AW461" i="27"/>
  <c r="BD461" i="27"/>
  <c r="AV461" i="27"/>
  <c r="AY461" i="27"/>
  <c r="AX461" i="27"/>
  <c r="AZ461" i="27"/>
  <c r="BC461" i="27"/>
  <c r="BB461" i="27"/>
  <c r="BA461" i="27"/>
  <c r="T399" i="27"/>
  <c r="BA399" i="27"/>
  <c r="AZ399" i="27"/>
  <c r="AY399" i="27"/>
  <c r="AX399" i="27"/>
  <c r="BE399" i="27"/>
  <c r="BB399" i="27"/>
  <c r="AW399" i="27"/>
  <c r="AV399" i="27"/>
  <c r="BD399" i="27"/>
  <c r="BC399" i="27"/>
  <c r="T235" i="27"/>
  <c r="AY235" i="27"/>
  <c r="AX235" i="27"/>
  <c r="BB235" i="27"/>
  <c r="BA235" i="27"/>
  <c r="AZ235" i="27"/>
  <c r="AW235" i="27"/>
  <c r="BE235" i="27"/>
  <c r="BD235" i="27"/>
  <c r="BC235" i="27"/>
  <c r="AV235" i="27"/>
  <c r="T344" i="27"/>
  <c r="BE344" i="27"/>
  <c r="AW344" i="27"/>
  <c r="BD344" i="27"/>
  <c r="AV344" i="27"/>
  <c r="AZ344" i="27"/>
  <c r="AY344" i="27"/>
  <c r="BC344" i="27"/>
  <c r="BB344" i="27"/>
  <c r="BA344" i="27"/>
  <c r="AX344" i="27"/>
  <c r="T83" i="27"/>
  <c r="AY83" i="27"/>
  <c r="AX83" i="27"/>
  <c r="AV83" i="27"/>
  <c r="BE83" i="27"/>
  <c r="AZ83" i="27"/>
  <c r="AW83" i="27"/>
  <c r="BA83" i="27"/>
  <c r="BD83" i="27"/>
  <c r="BC83" i="27"/>
  <c r="BB83" i="27"/>
  <c r="T471" i="27"/>
  <c r="BA471" i="27"/>
  <c r="AZ471" i="27"/>
  <c r="BE471" i="27"/>
  <c r="BD471" i="27"/>
  <c r="AX471" i="27"/>
  <c r="AW471" i="27"/>
  <c r="BB471" i="27"/>
  <c r="AY471" i="27"/>
  <c r="AV471" i="27"/>
  <c r="BC471" i="27"/>
  <c r="T269" i="27"/>
  <c r="BC269" i="27"/>
  <c r="BB269" i="27"/>
  <c r="BD269" i="27"/>
  <c r="BA269" i="27"/>
  <c r="AZ269" i="27"/>
  <c r="AY269" i="27"/>
  <c r="AX269" i="27"/>
  <c r="BE269" i="27"/>
  <c r="AW269" i="27"/>
  <c r="AV269" i="27"/>
  <c r="T944" i="27"/>
  <c r="AZ944" i="27"/>
  <c r="BE944" i="27"/>
  <c r="AV944" i="27"/>
  <c r="BD944" i="27"/>
  <c r="BC944" i="27"/>
  <c r="BB944" i="27"/>
  <c r="AY944" i="27"/>
  <c r="AX944" i="27"/>
  <c r="AW944" i="27"/>
  <c r="BA944" i="27"/>
  <c r="T26" i="27"/>
  <c r="BA26" i="27"/>
  <c r="AZ26" i="27"/>
  <c r="BB26" i="27"/>
  <c r="AY26" i="27"/>
  <c r="AX26" i="27"/>
  <c r="AW26" i="27"/>
  <c r="BC26" i="27"/>
  <c r="AV26" i="27"/>
  <c r="BE26" i="27"/>
  <c r="BD26" i="27"/>
  <c r="T122" i="27"/>
  <c r="BA122" i="27"/>
  <c r="AZ122" i="27"/>
  <c r="BB122" i="27"/>
  <c r="AY122" i="27"/>
  <c r="BE122" i="27"/>
  <c r="BD122" i="27"/>
  <c r="BC122" i="27"/>
  <c r="AX122" i="27"/>
  <c r="AW122" i="27"/>
  <c r="AV122" i="27"/>
  <c r="T274" i="27"/>
  <c r="BA274" i="27"/>
  <c r="AZ274" i="27"/>
  <c r="AV274" i="27"/>
  <c r="BE274" i="27"/>
  <c r="BD274" i="27"/>
  <c r="AY274" i="27"/>
  <c r="AX274" i="27"/>
  <c r="AW274" i="27"/>
  <c r="BC274" i="27"/>
  <c r="BB274" i="27"/>
  <c r="T414" i="27"/>
  <c r="BC414" i="27"/>
  <c r="BB414" i="27"/>
  <c r="AY414" i="27"/>
  <c r="AX414" i="27"/>
  <c r="AZ414" i="27"/>
  <c r="AW414" i="27"/>
  <c r="BD414" i="27"/>
  <c r="BA414" i="27"/>
  <c r="AV414" i="27"/>
  <c r="BE414" i="27"/>
  <c r="T305" i="27"/>
  <c r="BC305" i="27"/>
  <c r="BB305" i="27"/>
  <c r="AV305" i="27"/>
  <c r="BE305" i="27"/>
  <c r="AX305" i="27"/>
  <c r="AW305" i="27"/>
  <c r="BD305" i="27"/>
  <c r="BA305" i="27"/>
  <c r="AZ305" i="27"/>
  <c r="AY305" i="27"/>
  <c r="T562" i="27"/>
  <c r="BA562" i="27"/>
  <c r="AZ562" i="27"/>
  <c r="BC562" i="27"/>
  <c r="BB562" i="27"/>
  <c r="BD562" i="27"/>
  <c r="AY562" i="27"/>
  <c r="BE562" i="27"/>
  <c r="AX562" i="27"/>
  <c r="AW562" i="27"/>
  <c r="AV562" i="27"/>
  <c r="T480" i="27"/>
  <c r="AY480" i="27"/>
  <c r="AX480" i="27"/>
  <c r="BA480" i="27"/>
  <c r="AZ480" i="27"/>
  <c r="BE480" i="27"/>
  <c r="BD480" i="27"/>
  <c r="BC480" i="27"/>
  <c r="BB480" i="27"/>
  <c r="AW480" i="27"/>
  <c r="AV480" i="27"/>
  <c r="T264" i="27"/>
  <c r="BE264" i="27"/>
  <c r="AW264" i="27"/>
  <c r="BD264" i="27"/>
  <c r="AV264" i="27"/>
  <c r="AZ264" i="27"/>
  <c r="AY264" i="27"/>
  <c r="BC264" i="27"/>
  <c r="BB264" i="27"/>
  <c r="BA264" i="27"/>
  <c r="AX264" i="27"/>
  <c r="T348" i="27"/>
  <c r="BE348" i="27"/>
  <c r="AW348" i="27"/>
  <c r="BD348" i="27"/>
  <c r="AV348" i="27"/>
  <c r="BB348" i="27"/>
  <c r="BA348" i="27"/>
  <c r="BC348" i="27"/>
  <c r="AZ348" i="27"/>
  <c r="AY348" i="27"/>
  <c r="AX348" i="27"/>
  <c r="T570" i="27"/>
  <c r="BA570" i="27"/>
  <c r="AZ570" i="27"/>
  <c r="AW570" i="27"/>
  <c r="AV570" i="27"/>
  <c r="BE570" i="27"/>
  <c r="BD570" i="27"/>
  <c r="BC570" i="27"/>
  <c r="BB570" i="27"/>
  <c r="AX570" i="27"/>
  <c r="AY570" i="27"/>
  <c r="T278" i="27"/>
  <c r="BA278" i="27"/>
  <c r="AZ278" i="27"/>
  <c r="AX278" i="27"/>
  <c r="AW278" i="27"/>
  <c r="AV278" i="27"/>
  <c r="BD278" i="27"/>
  <c r="BC278" i="27"/>
  <c r="BB278" i="27"/>
  <c r="AY278" i="27"/>
  <c r="BE278" i="27"/>
  <c r="T387" i="27"/>
  <c r="BA387" i="27"/>
  <c r="AZ387" i="27"/>
  <c r="BC387" i="27"/>
  <c r="BB387" i="27"/>
  <c r="AX387" i="27"/>
  <c r="AW387" i="27"/>
  <c r="BE387" i="27"/>
  <c r="BD387" i="27"/>
  <c r="AY387" i="27"/>
  <c r="AV387" i="27"/>
  <c r="T578" i="27"/>
  <c r="BA578" i="27"/>
  <c r="AZ578" i="27"/>
  <c r="BC578" i="27"/>
  <c r="BB578" i="27"/>
  <c r="AX578" i="27"/>
  <c r="AW578" i="27"/>
  <c r="BD578" i="27"/>
  <c r="AY578" i="27"/>
  <c r="AV578" i="27"/>
  <c r="BE578" i="27"/>
  <c r="T869" i="27"/>
  <c r="AX869" i="27"/>
  <c r="AZ869" i="27"/>
  <c r="AY869" i="27"/>
  <c r="AW869" i="27"/>
  <c r="AV869" i="27"/>
  <c r="BE869" i="27"/>
  <c r="BD869" i="27"/>
  <c r="BC869" i="27"/>
  <c r="BB869" i="27"/>
  <c r="BA869" i="27"/>
  <c r="T71" i="27"/>
  <c r="AY71" i="27"/>
  <c r="AX71" i="27"/>
  <c r="AZ71" i="27"/>
  <c r="AW71" i="27"/>
  <c r="BD71" i="27"/>
  <c r="BC71" i="27"/>
  <c r="BE71" i="27"/>
  <c r="BB71" i="27"/>
  <c r="BA71" i="27"/>
  <c r="AV71" i="27"/>
  <c r="T64" i="27"/>
  <c r="BE64" i="27"/>
  <c r="AW64" i="27"/>
  <c r="BD64" i="27"/>
  <c r="AV64" i="27"/>
  <c r="BC64" i="27"/>
  <c r="BB64" i="27"/>
  <c r="BA64" i="27"/>
  <c r="AY64" i="27"/>
  <c r="AX64" i="27"/>
  <c r="AZ64" i="27"/>
  <c r="T476" i="27"/>
  <c r="AY476" i="27"/>
  <c r="AX476" i="27"/>
  <c r="AW476" i="27"/>
  <c r="AV476" i="27"/>
  <c r="BD476" i="27"/>
  <c r="BC476" i="27"/>
  <c r="BE476" i="27"/>
  <c r="BB476" i="27"/>
  <c r="BA476" i="27"/>
  <c r="AZ476" i="27"/>
  <c r="T530" i="27"/>
  <c r="BA530" i="27"/>
  <c r="AZ530" i="27"/>
  <c r="BC530" i="27"/>
  <c r="BB530" i="27"/>
  <c r="AV530" i="27"/>
  <c r="BE530" i="27"/>
  <c r="BD530" i="27"/>
  <c r="AX530" i="27"/>
  <c r="AW530" i="27"/>
  <c r="AY530" i="27"/>
  <c r="T557" i="27"/>
  <c r="BC557" i="27"/>
  <c r="BB557" i="27"/>
  <c r="AY557" i="27"/>
  <c r="AX557" i="27"/>
  <c r="AV557" i="27"/>
  <c r="BD557" i="27"/>
  <c r="BA557" i="27"/>
  <c r="AZ557" i="27"/>
  <c r="BE557" i="27"/>
  <c r="AW557" i="27"/>
  <c r="T662" i="27"/>
  <c r="BA662" i="27"/>
  <c r="AZ662" i="27"/>
  <c r="BE662" i="27"/>
  <c r="BD662" i="27"/>
  <c r="AX662" i="27"/>
  <c r="AW662" i="27"/>
  <c r="AV662" i="27"/>
  <c r="BC662" i="27"/>
  <c r="BB662" i="27"/>
  <c r="AY662" i="27"/>
  <c r="T821" i="27"/>
  <c r="AX821" i="27"/>
  <c r="BD821" i="27"/>
  <c r="BC821" i="27"/>
  <c r="BB821" i="27"/>
  <c r="BA821" i="27"/>
  <c r="BE821" i="27"/>
  <c r="AV821" i="27"/>
  <c r="AZ821" i="27"/>
  <c r="AY821" i="27"/>
  <c r="AW821" i="27"/>
  <c r="T973" i="27"/>
  <c r="AZ973" i="27"/>
  <c r="BA973" i="27"/>
  <c r="AV973" i="27"/>
  <c r="BE973" i="27"/>
  <c r="BD973" i="27"/>
  <c r="BC973" i="27"/>
  <c r="AX973" i="27"/>
  <c r="AW973" i="27"/>
  <c r="BB973" i="27"/>
  <c r="AY973" i="27"/>
  <c r="T688" i="27"/>
  <c r="BE688" i="27"/>
  <c r="AW688" i="27"/>
  <c r="BD688" i="27"/>
  <c r="AV688" i="27"/>
  <c r="BA688" i="27"/>
  <c r="AZ688" i="27"/>
  <c r="AY688" i="27"/>
  <c r="AX688" i="27"/>
  <c r="BC688" i="27"/>
  <c r="BB688" i="27"/>
  <c r="T743" i="27"/>
  <c r="BB743" i="27"/>
  <c r="BC743" i="27"/>
  <c r="BA743" i="27"/>
  <c r="AX743" i="27"/>
  <c r="AW743" i="27"/>
  <c r="BE743" i="27"/>
  <c r="BD743" i="27"/>
  <c r="AZ743" i="27"/>
  <c r="AY743" i="27"/>
  <c r="AV743" i="27"/>
  <c r="T915" i="27"/>
  <c r="BB915" i="27"/>
  <c r="BC915" i="27"/>
  <c r="BA915" i="27"/>
  <c r="AZ915" i="27"/>
  <c r="AY915" i="27"/>
  <c r="AX915" i="27"/>
  <c r="AW915" i="27"/>
  <c r="AV915" i="27"/>
  <c r="BE915" i="27"/>
  <c r="BD915" i="27"/>
  <c r="T918" i="27"/>
  <c r="BD918" i="27"/>
  <c r="AV918" i="27"/>
  <c r="AZ918" i="27"/>
  <c r="AY918" i="27"/>
  <c r="BE918" i="27"/>
  <c r="BA918" i="27"/>
  <c r="AX918" i="27"/>
  <c r="AW918" i="27"/>
  <c r="BC918" i="27"/>
  <c r="BB918" i="27"/>
  <c r="T979" i="27"/>
  <c r="BD979" i="27"/>
  <c r="AV979" i="27"/>
  <c r="BE979" i="27"/>
  <c r="AY979" i="27"/>
  <c r="AX979" i="27"/>
  <c r="BA979" i="27"/>
  <c r="AZ979" i="27"/>
  <c r="BC979" i="27"/>
  <c r="AW979" i="27"/>
  <c r="BB979" i="27"/>
  <c r="T871" i="27"/>
  <c r="BB871" i="27"/>
  <c r="AX871" i="27"/>
  <c r="AW871" i="27"/>
  <c r="BC871" i="27"/>
  <c r="BA871" i="27"/>
  <c r="BE871" i="27"/>
  <c r="BD871" i="27"/>
  <c r="AZ871" i="27"/>
  <c r="AV871" i="27"/>
  <c r="AY871" i="27"/>
  <c r="T986" i="27"/>
  <c r="AX986" i="27"/>
  <c r="AY986" i="27"/>
  <c r="BB986" i="27"/>
  <c r="BA986" i="27"/>
  <c r="AZ986" i="27"/>
  <c r="AW986" i="27"/>
  <c r="AV986" i="27"/>
  <c r="BC986" i="27"/>
  <c r="BD986" i="27"/>
  <c r="BE986" i="27"/>
  <c r="T1070" i="27"/>
  <c r="BC1070" i="27"/>
  <c r="BB1070" i="27"/>
  <c r="AV1070" i="27"/>
  <c r="AZ1070" i="27"/>
  <c r="BA1070" i="27"/>
  <c r="AY1070" i="27"/>
  <c r="BE1070" i="27"/>
  <c r="AX1070" i="27"/>
  <c r="AW1070" i="27"/>
  <c r="BD1070" i="27"/>
  <c r="T1062" i="27"/>
  <c r="BC1062" i="27"/>
  <c r="AZ1062" i="27"/>
  <c r="BB1062" i="27"/>
  <c r="AW1062" i="27"/>
  <c r="AY1062" i="27"/>
  <c r="AX1062" i="27"/>
  <c r="AV1062" i="27"/>
  <c r="BD1062" i="27"/>
  <c r="BA1062" i="27"/>
  <c r="BE1062" i="27"/>
  <c r="T1071" i="27"/>
  <c r="BA1071" i="27"/>
  <c r="BB1071" i="27"/>
  <c r="AV1071" i="27"/>
  <c r="BC1071" i="27"/>
  <c r="BE1071" i="27"/>
  <c r="BD1071" i="27"/>
  <c r="AX1071" i="27"/>
  <c r="AW1071" i="27"/>
  <c r="AZ1071" i="27"/>
  <c r="AY1071" i="27"/>
  <c r="T621" i="27"/>
  <c r="BC621" i="27"/>
  <c r="BB621" i="27"/>
  <c r="AY621" i="27"/>
  <c r="AX621" i="27"/>
  <c r="AV621" i="27"/>
  <c r="BE621" i="27"/>
  <c r="BD621" i="27"/>
  <c r="AZ621" i="27"/>
  <c r="AW621" i="27"/>
  <c r="BA621" i="27"/>
  <c r="T579" i="27"/>
  <c r="AY579" i="27"/>
  <c r="AX579" i="27"/>
  <c r="BC579" i="27"/>
  <c r="BB579" i="27"/>
  <c r="BD579" i="27"/>
  <c r="BA579" i="27"/>
  <c r="AV579" i="27"/>
  <c r="BE579" i="27"/>
  <c r="AZ579" i="27"/>
  <c r="AW579" i="27"/>
  <c r="T733" i="27"/>
  <c r="AX733" i="27"/>
  <c r="BB733" i="27"/>
  <c r="BA733" i="27"/>
  <c r="AZ733" i="27"/>
  <c r="AY733" i="27"/>
  <c r="BE733" i="27"/>
  <c r="AW733" i="27"/>
  <c r="AV733" i="27"/>
  <c r="BD733" i="27"/>
  <c r="BC733" i="27"/>
  <c r="T237" i="27"/>
  <c r="BC237" i="27"/>
  <c r="BB237" i="27"/>
  <c r="BD237" i="27"/>
  <c r="BA237" i="27"/>
  <c r="AV237" i="27"/>
  <c r="AW237" i="27"/>
  <c r="BE237" i="27"/>
  <c r="AZ237" i="27"/>
  <c r="AY237" i="27"/>
  <c r="AX237" i="27"/>
  <c r="T366" i="27"/>
  <c r="BA366" i="27"/>
  <c r="AZ366" i="27"/>
  <c r="BD366" i="27"/>
  <c r="BC366" i="27"/>
  <c r="AX366" i="27"/>
  <c r="AW366" i="27"/>
  <c r="AV366" i="27"/>
  <c r="BE366" i="27"/>
  <c r="BB366" i="27"/>
  <c r="AY366" i="27"/>
  <c r="T129" i="27"/>
  <c r="BC129" i="27"/>
  <c r="BB129" i="27"/>
  <c r="AV129" i="27"/>
  <c r="BE129" i="27"/>
  <c r="AW129" i="27"/>
  <c r="BD129" i="27"/>
  <c r="BA129" i="27"/>
  <c r="AZ129" i="27"/>
  <c r="AY129" i="27"/>
  <c r="AX129" i="27"/>
  <c r="T593" i="27"/>
  <c r="BC593" i="27"/>
  <c r="BB593" i="27"/>
  <c r="BA593" i="27"/>
  <c r="AZ593" i="27"/>
  <c r="BE593" i="27"/>
  <c r="BD593" i="27"/>
  <c r="AY593" i="27"/>
  <c r="AX593" i="27"/>
  <c r="AW593" i="27"/>
  <c r="AV593" i="27"/>
  <c r="T140" i="27"/>
  <c r="BE140" i="27"/>
  <c r="AW140" i="27"/>
  <c r="BD140" i="27"/>
  <c r="AV140" i="27"/>
  <c r="BB140" i="27"/>
  <c r="BA140" i="27"/>
  <c r="AX140" i="27"/>
  <c r="AY140" i="27"/>
  <c r="BC140" i="27"/>
  <c r="AZ140" i="27"/>
  <c r="T925" i="27"/>
  <c r="AX925" i="27"/>
  <c r="BC925" i="27"/>
  <c r="BB925" i="27"/>
  <c r="AY925" i="27"/>
  <c r="AW925" i="27"/>
  <c r="BE925" i="27"/>
  <c r="BD925" i="27"/>
  <c r="BA925" i="27"/>
  <c r="AV925" i="27"/>
  <c r="AZ925" i="27"/>
  <c r="T85" i="27"/>
  <c r="BC85" i="27"/>
  <c r="BB85" i="27"/>
  <c r="AX85" i="27"/>
  <c r="AW85" i="27"/>
  <c r="BE85" i="27"/>
  <c r="AY85" i="27"/>
  <c r="AV85" i="27"/>
  <c r="BD85" i="27"/>
  <c r="BA85" i="27"/>
  <c r="AZ85" i="27"/>
  <c r="T33" i="27"/>
  <c r="BC33" i="27"/>
  <c r="BB33" i="27"/>
  <c r="AV33" i="27"/>
  <c r="BE33" i="27"/>
  <c r="AZ33" i="27"/>
  <c r="AY33" i="27"/>
  <c r="BD33" i="27"/>
  <c r="BA33" i="27"/>
  <c r="AX33" i="27"/>
  <c r="AW33" i="27"/>
  <c r="T493" i="27"/>
  <c r="BE493" i="27"/>
  <c r="AW493" i="27"/>
  <c r="BD493" i="27"/>
  <c r="AV493" i="27"/>
  <c r="AY493" i="27"/>
  <c r="AX493" i="27"/>
  <c r="BC493" i="27"/>
  <c r="BB493" i="27"/>
  <c r="BA493" i="27"/>
  <c r="AZ493" i="27"/>
  <c r="T73" i="27"/>
  <c r="BC73" i="27"/>
  <c r="BB73" i="27"/>
  <c r="AZ73" i="27"/>
  <c r="AY73" i="27"/>
  <c r="AX73" i="27"/>
  <c r="AW73" i="27"/>
  <c r="BE73" i="27"/>
  <c r="BD73" i="27"/>
  <c r="BA73" i="27"/>
  <c r="AV73" i="27"/>
  <c r="T204" i="27"/>
  <c r="BE204" i="27"/>
  <c r="AW204" i="27"/>
  <c r="BD204" i="27"/>
  <c r="AV204" i="27"/>
  <c r="BB204" i="27"/>
  <c r="BA204" i="27"/>
  <c r="AX204" i="27"/>
  <c r="BC204" i="27"/>
  <c r="AZ204" i="27"/>
  <c r="AY204" i="27"/>
  <c r="T333" i="27"/>
  <c r="BC333" i="27"/>
  <c r="BB333" i="27"/>
  <c r="BD333" i="27"/>
  <c r="BA333" i="27"/>
  <c r="AZ333" i="27"/>
  <c r="AY333" i="27"/>
  <c r="AX333" i="27"/>
  <c r="BE333" i="27"/>
  <c r="AW333" i="27"/>
  <c r="AV333" i="27"/>
  <c r="T786" i="27"/>
  <c r="BE786" i="27"/>
  <c r="AW786" i="27"/>
  <c r="BD786" i="27"/>
  <c r="AV786" i="27"/>
  <c r="BC786" i="27"/>
  <c r="BB786" i="27"/>
  <c r="BA786" i="27"/>
  <c r="AZ786" i="27"/>
  <c r="AX786" i="27"/>
  <c r="AY786" i="27"/>
  <c r="T139" i="27"/>
  <c r="AY139" i="27"/>
  <c r="AX139" i="27"/>
  <c r="BB139" i="27"/>
  <c r="BA139" i="27"/>
  <c r="BE139" i="27"/>
  <c r="BD139" i="27"/>
  <c r="BC139" i="27"/>
  <c r="AZ139" i="27"/>
  <c r="AW139" i="27"/>
  <c r="AV139" i="27"/>
  <c r="T368" i="27"/>
  <c r="BE368" i="27"/>
  <c r="AW368" i="27"/>
  <c r="BD368" i="27"/>
  <c r="AV368" i="27"/>
  <c r="BC368" i="27"/>
  <c r="BB368" i="27"/>
  <c r="BA368" i="27"/>
  <c r="AZ368" i="27"/>
  <c r="AY368" i="27"/>
  <c r="AX368" i="27"/>
  <c r="T442" i="27"/>
  <c r="BC442" i="27"/>
  <c r="BB442" i="27"/>
  <c r="AW442" i="27"/>
  <c r="AV442" i="27"/>
  <c r="BD442" i="27"/>
  <c r="BA442" i="27"/>
  <c r="BE442" i="27"/>
  <c r="AZ442" i="27"/>
  <c r="AY442" i="27"/>
  <c r="AX442" i="27"/>
  <c r="T524" i="27"/>
  <c r="BE524" i="27"/>
  <c r="AW524" i="27"/>
  <c r="BD524" i="27"/>
  <c r="AV524" i="27"/>
  <c r="AY524" i="27"/>
  <c r="AX524" i="27"/>
  <c r="AZ524" i="27"/>
  <c r="BA524" i="27"/>
  <c r="BC524" i="27"/>
  <c r="BB524" i="27"/>
  <c r="T614" i="27"/>
  <c r="BA614" i="27"/>
  <c r="AZ614" i="27"/>
  <c r="BE614" i="27"/>
  <c r="BD614" i="27"/>
  <c r="AV614" i="27"/>
  <c r="BB614" i="27"/>
  <c r="AY614" i="27"/>
  <c r="AX614" i="27"/>
  <c r="BC614" i="27"/>
  <c r="AW614" i="27"/>
  <c r="T59" i="27"/>
  <c r="AY59" i="27"/>
  <c r="AX59" i="27"/>
  <c r="BB59" i="27"/>
  <c r="BA59" i="27"/>
  <c r="AV59" i="27"/>
  <c r="BE59" i="27"/>
  <c r="BD59" i="27"/>
  <c r="AW59" i="27"/>
  <c r="BC59" i="27"/>
  <c r="AZ59" i="27"/>
  <c r="T523" i="27"/>
  <c r="AY523" i="27"/>
  <c r="AX523" i="27"/>
  <c r="AW523" i="27"/>
  <c r="AV523" i="27"/>
  <c r="BE523" i="27"/>
  <c r="BB523" i="27"/>
  <c r="BA523" i="27"/>
  <c r="AZ523" i="27"/>
  <c r="BD523" i="27"/>
  <c r="BC523" i="27"/>
  <c r="T100" i="27"/>
  <c r="BE100" i="27"/>
  <c r="AW100" i="27"/>
  <c r="BD100" i="27"/>
  <c r="AV100" i="27"/>
  <c r="AX100" i="27"/>
  <c r="AZ100" i="27"/>
  <c r="AY100" i="27"/>
  <c r="BA100" i="27"/>
  <c r="BC100" i="27"/>
  <c r="BB100" i="27"/>
  <c r="T253" i="27"/>
  <c r="BC253" i="27"/>
  <c r="BB253" i="27"/>
  <c r="BD253" i="27"/>
  <c r="BA253" i="27"/>
  <c r="BE253" i="27"/>
  <c r="AZ253" i="27"/>
  <c r="AY253" i="27"/>
  <c r="AX253" i="27"/>
  <c r="AW253" i="27"/>
  <c r="AV253" i="27"/>
  <c r="T488" i="27"/>
  <c r="AY488" i="27"/>
  <c r="AX488" i="27"/>
  <c r="BE488" i="27"/>
  <c r="BD488" i="27"/>
  <c r="AZ488" i="27"/>
  <c r="AW488" i="27"/>
  <c r="BB488" i="27"/>
  <c r="BA488" i="27"/>
  <c r="AV488" i="27"/>
  <c r="BC488" i="27"/>
  <c r="T1013" i="27"/>
  <c r="AZ1013" i="27"/>
  <c r="BC1013" i="27"/>
  <c r="AX1013" i="27"/>
  <c r="AW1013" i="27"/>
  <c r="AV1013" i="27"/>
  <c r="BE1013" i="27"/>
  <c r="BB1013" i="27"/>
  <c r="BA1013" i="27"/>
  <c r="AY1013" i="27"/>
  <c r="BD1013" i="27"/>
  <c r="T121" i="27"/>
  <c r="BC121" i="27"/>
  <c r="BB121" i="27"/>
  <c r="AZ121" i="27"/>
  <c r="AY121" i="27"/>
  <c r="BD121" i="27"/>
  <c r="BA121" i="27"/>
  <c r="AW121" i="27"/>
  <c r="AV121" i="27"/>
  <c r="BE121" i="27"/>
  <c r="AX121" i="27"/>
  <c r="T402" i="27"/>
  <c r="BC402" i="27"/>
  <c r="BB402" i="27"/>
  <c r="BA402" i="27"/>
  <c r="AZ402" i="27"/>
  <c r="BE402" i="27"/>
  <c r="BD402" i="27"/>
  <c r="AY402" i="27"/>
  <c r="AX402" i="27"/>
  <c r="AW402" i="27"/>
  <c r="AV402" i="27"/>
  <c r="T772" i="27"/>
  <c r="BA772" i="27"/>
  <c r="AZ772" i="27"/>
  <c r="AW772" i="27"/>
  <c r="AV772" i="27"/>
  <c r="BC772" i="27"/>
  <c r="BB772" i="27"/>
  <c r="AY772" i="27"/>
  <c r="AX772" i="27"/>
  <c r="BE772" i="27"/>
  <c r="BD772" i="27"/>
  <c r="T941" i="27"/>
  <c r="AX941" i="27"/>
  <c r="AY941" i="27"/>
  <c r="AW941" i="27"/>
  <c r="AV941" i="27"/>
  <c r="BE941" i="27"/>
  <c r="BD941" i="27"/>
  <c r="BA941" i="27"/>
  <c r="AZ941" i="27"/>
  <c r="BC941" i="27"/>
  <c r="BB941" i="27"/>
  <c r="T363" i="27"/>
  <c r="AY363" i="27"/>
  <c r="AX363" i="27"/>
  <c r="BB363" i="27"/>
  <c r="BA363" i="27"/>
  <c r="AZ363" i="27"/>
  <c r="AW363" i="27"/>
  <c r="AV363" i="27"/>
  <c r="BE363" i="27"/>
  <c r="BD363" i="27"/>
  <c r="BC363" i="27"/>
  <c r="T645" i="27"/>
  <c r="BC645" i="27"/>
  <c r="BB645" i="27"/>
  <c r="BE645" i="27"/>
  <c r="BD645" i="27"/>
  <c r="AX645" i="27"/>
  <c r="AW645" i="27"/>
  <c r="AV645" i="27"/>
  <c r="BA645" i="27"/>
  <c r="AZ645" i="27"/>
  <c r="AY645" i="27"/>
  <c r="T844" i="27"/>
  <c r="AZ844" i="27"/>
  <c r="BC844" i="27"/>
  <c r="BB844" i="27"/>
  <c r="BE844" i="27"/>
  <c r="BD844" i="27"/>
  <c r="BA844" i="27"/>
  <c r="AY844" i="27"/>
  <c r="AX844" i="27"/>
  <c r="AW844" i="27"/>
  <c r="AV844" i="27"/>
  <c r="T69" i="27"/>
  <c r="BC69" i="27"/>
  <c r="BB69" i="27"/>
  <c r="AX69" i="27"/>
  <c r="AW69" i="27"/>
  <c r="AV69" i="27"/>
  <c r="BE69" i="27"/>
  <c r="BD69" i="27"/>
  <c r="BA69" i="27"/>
  <c r="AZ69" i="27"/>
  <c r="AY69" i="27"/>
  <c r="T91" i="27"/>
  <c r="AY91" i="27"/>
  <c r="AX91" i="27"/>
  <c r="BB91" i="27"/>
  <c r="BA91" i="27"/>
  <c r="BD91" i="27"/>
  <c r="BC91" i="27"/>
  <c r="BE91" i="27"/>
  <c r="AZ91" i="27"/>
  <c r="AW91" i="27"/>
  <c r="AV91" i="27"/>
  <c r="T113" i="27"/>
  <c r="BC113" i="27"/>
  <c r="BB113" i="27"/>
  <c r="AV113" i="27"/>
  <c r="BE113" i="27"/>
  <c r="AX113" i="27"/>
  <c r="AW113" i="27"/>
  <c r="BA113" i="27"/>
  <c r="AZ113" i="27"/>
  <c r="AY113" i="27"/>
  <c r="BD113" i="27"/>
  <c r="T329" i="27"/>
  <c r="BC329" i="27"/>
  <c r="BB329" i="27"/>
  <c r="AZ329" i="27"/>
  <c r="AY329" i="27"/>
  <c r="AX329" i="27"/>
  <c r="AW329" i="27"/>
  <c r="AV329" i="27"/>
  <c r="BE329" i="27"/>
  <c r="BD329" i="27"/>
  <c r="BA329" i="27"/>
  <c r="T469" i="27"/>
  <c r="BE469" i="27"/>
  <c r="AW469" i="27"/>
  <c r="BD469" i="27"/>
  <c r="AV469" i="27"/>
  <c r="BC469" i="27"/>
  <c r="BB469" i="27"/>
  <c r="BA469" i="27"/>
  <c r="AZ469" i="27"/>
  <c r="AY469" i="27"/>
  <c r="AX469" i="27"/>
  <c r="T800" i="27"/>
  <c r="AZ800" i="27"/>
  <c r="BD800" i="27"/>
  <c r="BC800" i="27"/>
  <c r="BE800" i="27"/>
  <c r="BB800" i="27"/>
  <c r="BA800" i="27"/>
  <c r="AY800" i="27"/>
  <c r="AX800" i="27"/>
  <c r="AW800" i="27"/>
  <c r="AV800" i="27"/>
  <c r="T220" i="27"/>
  <c r="BE220" i="27"/>
  <c r="AW220" i="27"/>
  <c r="BD220" i="27"/>
  <c r="AV220" i="27"/>
  <c r="BB220" i="27"/>
  <c r="BA220" i="27"/>
  <c r="BC220" i="27"/>
  <c r="AZ220" i="27"/>
  <c r="AY220" i="27"/>
  <c r="AX220" i="27"/>
  <c r="T316" i="27"/>
  <c r="BE316" i="27"/>
  <c r="AW316" i="27"/>
  <c r="BD316" i="27"/>
  <c r="AV316" i="27"/>
  <c r="BB316" i="27"/>
  <c r="BA316" i="27"/>
  <c r="AZ316" i="27"/>
  <c r="AY316" i="27"/>
  <c r="AX316" i="27"/>
  <c r="BC316" i="27"/>
  <c r="T689" i="27"/>
  <c r="BC689" i="27"/>
  <c r="BB689" i="27"/>
  <c r="BA689" i="27"/>
  <c r="AZ689" i="27"/>
  <c r="AX689" i="27"/>
  <c r="AW689" i="27"/>
  <c r="AV689" i="27"/>
  <c r="BE689" i="27"/>
  <c r="BD689" i="27"/>
  <c r="AY689" i="27"/>
  <c r="T997" i="27"/>
  <c r="AZ997" i="27"/>
  <c r="AX997" i="27"/>
  <c r="BB997" i="27"/>
  <c r="BC997" i="27"/>
  <c r="BA997" i="27"/>
  <c r="BE997" i="27"/>
  <c r="BD997" i="27"/>
  <c r="AY997" i="27"/>
  <c r="AW997" i="27"/>
  <c r="AV997" i="27"/>
  <c r="T141" i="27"/>
  <c r="BC141" i="27"/>
  <c r="BB141" i="27"/>
  <c r="BD141" i="27"/>
  <c r="BA141" i="27"/>
  <c r="AZ141" i="27"/>
  <c r="AY141" i="27"/>
  <c r="BE141" i="27"/>
  <c r="AX141" i="27"/>
  <c r="AW141" i="27"/>
  <c r="AV141" i="27"/>
  <c r="T432" i="27"/>
  <c r="AY432" i="27"/>
  <c r="AX432" i="27"/>
  <c r="BA432" i="27"/>
  <c r="AZ432" i="27"/>
  <c r="BD432" i="27"/>
  <c r="BC432" i="27"/>
  <c r="BE432" i="27"/>
  <c r="BB432" i="27"/>
  <c r="AW432" i="27"/>
  <c r="AV432" i="27"/>
  <c r="T867" i="27"/>
  <c r="BB867" i="27"/>
  <c r="BA867" i="27"/>
  <c r="AZ867" i="27"/>
  <c r="BE867" i="27"/>
  <c r="AY867" i="27"/>
  <c r="AX867" i="27"/>
  <c r="AV867" i="27"/>
  <c r="BD867" i="27"/>
  <c r="BC867" i="27"/>
  <c r="AW867" i="27"/>
  <c r="T907" i="27"/>
  <c r="BB907" i="27"/>
  <c r="AZ907" i="27"/>
  <c r="AY907" i="27"/>
  <c r="AV907" i="27"/>
  <c r="BE907" i="27"/>
  <c r="BD907" i="27"/>
  <c r="BC907" i="27"/>
  <c r="BA907" i="27"/>
  <c r="AX907" i="27"/>
  <c r="AW907" i="27"/>
  <c r="T334" i="27"/>
  <c r="BA334" i="27"/>
  <c r="AZ334" i="27"/>
  <c r="BD334" i="27"/>
  <c r="BC334" i="27"/>
  <c r="BE334" i="27"/>
  <c r="BB334" i="27"/>
  <c r="AY334" i="27"/>
  <c r="AX334" i="27"/>
  <c r="AW334" i="27"/>
  <c r="AV334" i="27"/>
  <c r="T443" i="27"/>
  <c r="BA443" i="27"/>
  <c r="AZ443" i="27"/>
  <c r="AW443" i="27"/>
  <c r="AV443" i="27"/>
  <c r="BE443" i="27"/>
  <c r="AX443" i="27"/>
  <c r="BB443" i="27"/>
  <c r="AY443" i="27"/>
  <c r="BD443" i="27"/>
  <c r="BC443" i="27"/>
  <c r="T739" i="27"/>
  <c r="BB739" i="27"/>
  <c r="AW739" i="27"/>
  <c r="BE739" i="27"/>
  <c r="AV739" i="27"/>
  <c r="BA739" i="27"/>
  <c r="AZ739" i="27"/>
  <c r="AX739" i="27"/>
  <c r="BD739" i="27"/>
  <c r="BC739" i="27"/>
  <c r="AY739" i="27"/>
  <c r="T931" i="27"/>
  <c r="BB931" i="27"/>
  <c r="AX931" i="27"/>
  <c r="AW931" i="27"/>
  <c r="AZ931" i="27"/>
  <c r="AY931" i="27"/>
  <c r="BE931" i="27"/>
  <c r="BD931" i="27"/>
  <c r="BC931" i="27"/>
  <c r="BA931" i="27"/>
  <c r="AV931" i="27"/>
  <c r="T948" i="27"/>
  <c r="BB948" i="27"/>
  <c r="BD948" i="27"/>
  <c r="AV948" i="27"/>
  <c r="BE948" i="27"/>
  <c r="BC948" i="27"/>
  <c r="BA948" i="27"/>
  <c r="AX948" i="27"/>
  <c r="AW948" i="27"/>
  <c r="AZ948" i="27"/>
  <c r="AY948" i="27"/>
  <c r="T55" i="27"/>
  <c r="AY55" i="27"/>
  <c r="AX55" i="27"/>
  <c r="AZ55" i="27"/>
  <c r="AW55" i="27"/>
  <c r="BE55" i="27"/>
  <c r="BD55" i="27"/>
  <c r="BA55" i="27"/>
  <c r="AV55" i="27"/>
  <c r="BC55" i="27"/>
  <c r="BB55" i="27"/>
  <c r="T185" i="27"/>
  <c r="BC185" i="27"/>
  <c r="BB185" i="27"/>
  <c r="AZ185" i="27"/>
  <c r="AY185" i="27"/>
  <c r="BD185" i="27"/>
  <c r="BA185" i="27"/>
  <c r="BE185" i="27"/>
  <c r="AX185" i="27"/>
  <c r="AW185" i="27"/>
  <c r="AV185" i="27"/>
  <c r="T295" i="27"/>
  <c r="AY295" i="27"/>
  <c r="AX295" i="27"/>
  <c r="AZ295" i="27"/>
  <c r="AW295" i="27"/>
  <c r="AV295" i="27"/>
  <c r="BE295" i="27"/>
  <c r="BD295" i="27"/>
  <c r="BC295" i="27"/>
  <c r="BB295" i="27"/>
  <c r="BA295" i="27"/>
  <c r="T350" i="27"/>
  <c r="BA350" i="27"/>
  <c r="AZ350" i="27"/>
  <c r="BD350" i="27"/>
  <c r="BC350" i="27"/>
  <c r="BB350" i="27"/>
  <c r="AY350" i="27"/>
  <c r="AX350" i="27"/>
  <c r="BE350" i="27"/>
  <c r="AW350" i="27"/>
  <c r="AV350" i="27"/>
  <c r="T404" i="27"/>
  <c r="AY404" i="27"/>
  <c r="AX404" i="27"/>
  <c r="BC404" i="27"/>
  <c r="BB404" i="27"/>
  <c r="AZ404" i="27"/>
  <c r="AW404" i="27"/>
  <c r="BE404" i="27"/>
  <c r="BD404" i="27"/>
  <c r="BA404" i="27"/>
  <c r="AV404" i="27"/>
  <c r="T566" i="27"/>
  <c r="BA566" i="27"/>
  <c r="AZ566" i="27"/>
  <c r="BE566" i="27"/>
  <c r="BD566" i="27"/>
  <c r="BC566" i="27"/>
  <c r="BB566" i="27"/>
  <c r="AY566" i="27"/>
  <c r="AX566" i="27"/>
  <c r="AW566" i="27"/>
  <c r="AV566" i="27"/>
  <c r="T826" i="27"/>
  <c r="BD826" i="27"/>
  <c r="AV826" i="27"/>
  <c r="AZ826" i="27"/>
  <c r="AY826" i="27"/>
  <c r="BB826" i="27"/>
  <c r="BA826" i="27"/>
  <c r="BE826" i="27"/>
  <c r="BC826" i="27"/>
  <c r="AX826" i="27"/>
  <c r="AW826" i="27"/>
  <c r="T647" i="27"/>
  <c r="AY647" i="27"/>
  <c r="AX647" i="27"/>
  <c r="BE647" i="27"/>
  <c r="BD647" i="27"/>
  <c r="BC647" i="27"/>
  <c r="AV647" i="27"/>
  <c r="BB647" i="27"/>
  <c r="BA647" i="27"/>
  <c r="AZ647" i="27"/>
  <c r="AW647" i="27"/>
  <c r="T702" i="27"/>
  <c r="BA702" i="27"/>
  <c r="AZ702" i="27"/>
  <c r="AY702" i="27"/>
  <c r="AX702" i="27"/>
  <c r="AV702" i="27"/>
  <c r="BE702" i="27"/>
  <c r="BC702" i="27"/>
  <c r="BB702" i="27"/>
  <c r="AW702" i="27"/>
  <c r="BD702" i="27"/>
  <c r="T806" i="27"/>
  <c r="BD806" i="27"/>
  <c r="AV806" i="27"/>
  <c r="AY806" i="27"/>
  <c r="AX806" i="27"/>
  <c r="BE806" i="27"/>
  <c r="BC806" i="27"/>
  <c r="BB806" i="27"/>
  <c r="BA806" i="27"/>
  <c r="AZ806" i="27"/>
  <c r="AW806" i="27"/>
  <c r="T1007" i="27"/>
  <c r="BD1007" i="27"/>
  <c r="AV1007" i="27"/>
  <c r="AY1007" i="27"/>
  <c r="AX1007" i="27"/>
  <c r="AW1007" i="27"/>
  <c r="BC1007" i="27"/>
  <c r="BB1007" i="27"/>
  <c r="BA1007" i="27"/>
  <c r="AZ1007" i="27"/>
  <c r="BE1007" i="27"/>
  <c r="T616" i="27"/>
  <c r="BE616" i="27"/>
  <c r="AW616" i="27"/>
  <c r="BD616" i="27"/>
  <c r="AV616" i="27"/>
  <c r="BB616" i="27"/>
  <c r="BA616" i="27"/>
  <c r="AZ616" i="27"/>
  <c r="AY616" i="27"/>
  <c r="AX616" i="27"/>
  <c r="BC616" i="27"/>
  <c r="T905" i="27"/>
  <c r="AX905" i="27"/>
  <c r="BB905" i="27"/>
  <c r="BA905" i="27"/>
  <c r="BD905" i="27"/>
  <c r="BC905" i="27"/>
  <c r="AV905" i="27"/>
  <c r="BE905" i="27"/>
  <c r="AZ905" i="27"/>
  <c r="AY905" i="27"/>
  <c r="AW905" i="27"/>
  <c r="T910" i="27"/>
  <c r="BD910" i="27"/>
  <c r="AV910" i="27"/>
  <c r="AX910" i="27"/>
  <c r="AW910" i="27"/>
  <c r="BB910" i="27"/>
  <c r="BA910" i="27"/>
  <c r="BE910" i="27"/>
  <c r="BC910" i="27"/>
  <c r="AZ910" i="27"/>
  <c r="AY910" i="27"/>
  <c r="T863" i="27"/>
  <c r="BB863" i="27"/>
  <c r="BE863" i="27"/>
  <c r="AV863" i="27"/>
  <c r="BD863" i="27"/>
  <c r="AX863" i="27"/>
  <c r="AW863" i="27"/>
  <c r="BC863" i="27"/>
  <c r="BA863" i="27"/>
  <c r="AY863" i="27"/>
  <c r="AZ863" i="27"/>
  <c r="T978" i="27"/>
  <c r="AX978" i="27"/>
  <c r="BE978" i="27"/>
  <c r="AV978" i="27"/>
  <c r="AY978" i="27"/>
  <c r="AW978" i="27"/>
  <c r="BC978" i="27"/>
  <c r="BB978" i="27"/>
  <c r="AZ978" i="27"/>
  <c r="BD978" i="27"/>
  <c r="BA978" i="27"/>
  <c r="T1042" i="27"/>
  <c r="BC1042" i="27"/>
  <c r="AY1042" i="27"/>
  <c r="BD1042" i="27"/>
  <c r="AV1042" i="27"/>
  <c r="AX1042" i="27"/>
  <c r="AW1042" i="27"/>
  <c r="BE1042" i="27"/>
  <c r="BB1042" i="27"/>
  <c r="BA1042" i="27"/>
  <c r="AZ1042" i="27"/>
  <c r="T1054" i="27"/>
  <c r="BC1054" i="27"/>
  <c r="AX1054" i="27"/>
  <c r="AY1054" i="27"/>
  <c r="BE1054" i="27"/>
  <c r="AW1054" i="27"/>
  <c r="AV1054" i="27"/>
  <c r="BD1054" i="27"/>
  <c r="BB1054" i="27"/>
  <c r="BA1054" i="27"/>
  <c r="AZ1054" i="27"/>
  <c r="T975" i="27"/>
  <c r="BD975" i="27"/>
  <c r="AV975" i="27"/>
  <c r="AY975" i="27"/>
  <c r="AW975" i="27"/>
  <c r="AZ975" i="27"/>
  <c r="AX975" i="27"/>
  <c r="BB975" i="27"/>
  <c r="BA975" i="27"/>
  <c r="BC975" i="27"/>
  <c r="BE975" i="27"/>
  <c r="T996" i="27"/>
  <c r="BB996" i="27"/>
  <c r="AY996" i="27"/>
  <c r="BA996" i="27"/>
  <c r="AZ996" i="27"/>
  <c r="AX996" i="27"/>
  <c r="BD996" i="27"/>
  <c r="BC996" i="27"/>
  <c r="BE996" i="27"/>
  <c r="AV996" i="27"/>
  <c r="AW996" i="27"/>
  <c r="T322" i="27"/>
  <c r="BA322" i="27"/>
  <c r="AZ322" i="27"/>
  <c r="AV322" i="27"/>
  <c r="BE322" i="27"/>
  <c r="AX322" i="27"/>
  <c r="AW322" i="27"/>
  <c r="AY322" i="27"/>
  <c r="BD322" i="27"/>
  <c r="BC322" i="27"/>
  <c r="BB322" i="27"/>
  <c r="T740" i="27"/>
  <c r="AZ740" i="27"/>
  <c r="BE740" i="27"/>
  <c r="AV740" i="27"/>
  <c r="BD740" i="27"/>
  <c r="BC740" i="27"/>
  <c r="BB740" i="27"/>
  <c r="BA740" i="27"/>
  <c r="AY740" i="27"/>
  <c r="AX740" i="27"/>
  <c r="AW740" i="27"/>
  <c r="T118" i="27"/>
  <c r="BA118" i="27"/>
  <c r="AZ118" i="27"/>
  <c r="AX118" i="27"/>
  <c r="AW118" i="27"/>
  <c r="BD118" i="27"/>
  <c r="BC118" i="27"/>
  <c r="BE118" i="27"/>
  <c r="BB118" i="27"/>
  <c r="AY118" i="27"/>
  <c r="AV118" i="27"/>
  <c r="T618" i="27"/>
  <c r="BA618" i="27"/>
  <c r="AZ618" i="27"/>
  <c r="AW618" i="27"/>
  <c r="AV618" i="27"/>
  <c r="AX618" i="27"/>
  <c r="BB618" i="27"/>
  <c r="AY618" i="27"/>
  <c r="BC618" i="27"/>
  <c r="BD618" i="27"/>
  <c r="BE618" i="27"/>
  <c r="T258" i="27"/>
  <c r="BA258" i="27"/>
  <c r="AZ258" i="27"/>
  <c r="AV258" i="27"/>
  <c r="BE258" i="27"/>
  <c r="AX258" i="27"/>
  <c r="AW258" i="27"/>
  <c r="BD258" i="27"/>
  <c r="BC258" i="27"/>
  <c r="BB258" i="27"/>
  <c r="AY258" i="27"/>
  <c r="T377" i="27"/>
  <c r="BA377" i="27"/>
  <c r="AZ377" i="27"/>
  <c r="BB377" i="27"/>
  <c r="AY377" i="27"/>
  <c r="BE377" i="27"/>
  <c r="BD377" i="27"/>
  <c r="BC377" i="27"/>
  <c r="AX377" i="27"/>
  <c r="AW377" i="27"/>
  <c r="AV377" i="27"/>
  <c r="T611" i="27"/>
  <c r="AY611" i="27"/>
  <c r="AX611" i="27"/>
  <c r="BC611" i="27"/>
  <c r="BB611" i="27"/>
  <c r="AV611" i="27"/>
  <c r="BE611" i="27"/>
  <c r="BD611" i="27"/>
  <c r="BA611" i="27"/>
  <c r="AZ611" i="27"/>
  <c r="AW611" i="27"/>
  <c r="T781" i="27"/>
  <c r="AY781" i="27"/>
  <c r="AX781" i="27"/>
  <c r="BC781" i="27"/>
  <c r="BB781" i="27"/>
  <c r="AW781" i="27"/>
  <c r="AV781" i="27"/>
  <c r="AZ781" i="27"/>
  <c r="BD781" i="27"/>
  <c r="BA781" i="27"/>
  <c r="BE781" i="27"/>
  <c r="T857" i="27"/>
  <c r="AX857" i="27"/>
  <c r="BA857" i="27"/>
  <c r="AZ857" i="27"/>
  <c r="AV857" i="27"/>
  <c r="BC857" i="27"/>
  <c r="BB857" i="27"/>
  <c r="BD857" i="27"/>
  <c r="AY857" i="27"/>
  <c r="AW857" i="27"/>
  <c r="BE857" i="27"/>
  <c r="T959" i="27"/>
  <c r="BD959" i="27"/>
  <c r="AV959" i="27"/>
  <c r="BC959" i="27"/>
  <c r="AZ959" i="27"/>
  <c r="AY959" i="27"/>
  <c r="BE959" i="27"/>
  <c r="BB959" i="27"/>
  <c r="BA959" i="27"/>
  <c r="AX959" i="27"/>
  <c r="AW959" i="27"/>
  <c r="T22" i="27"/>
  <c r="BA22" i="27"/>
  <c r="AZ22" i="27"/>
  <c r="AX22" i="27"/>
  <c r="AW22" i="27"/>
  <c r="AV22" i="27"/>
  <c r="BC22" i="27"/>
  <c r="BB22" i="27"/>
  <c r="AY22" i="27"/>
  <c r="BE22" i="27"/>
  <c r="BD22" i="27"/>
  <c r="T336" i="27"/>
  <c r="BE336" i="27"/>
  <c r="AW336" i="27"/>
  <c r="BD336" i="27"/>
  <c r="AV336" i="27"/>
  <c r="BC336" i="27"/>
  <c r="AZ336" i="27"/>
  <c r="AY336" i="27"/>
  <c r="AX336" i="27"/>
  <c r="BA336" i="27"/>
  <c r="BB336" i="27"/>
  <c r="T410" i="27"/>
  <c r="BC410" i="27"/>
  <c r="BB410" i="27"/>
  <c r="AW410" i="27"/>
  <c r="AV410" i="27"/>
  <c r="AX410" i="27"/>
  <c r="BD410" i="27"/>
  <c r="BA410" i="27"/>
  <c r="AZ410" i="27"/>
  <c r="BE410" i="27"/>
  <c r="AY410" i="27"/>
  <c r="T564" i="27"/>
  <c r="BE564" i="27"/>
  <c r="AW564" i="27"/>
  <c r="BD564" i="27"/>
  <c r="AV564" i="27"/>
  <c r="BC564" i="27"/>
  <c r="BB564" i="27"/>
  <c r="AX564" i="27"/>
  <c r="BA564" i="27"/>
  <c r="AZ564" i="27"/>
  <c r="AY564" i="27"/>
  <c r="T753" i="27"/>
  <c r="AX753" i="27"/>
  <c r="BC753" i="27"/>
  <c r="BB753" i="27"/>
  <c r="AV753" i="27"/>
  <c r="BD753" i="27"/>
  <c r="BA753" i="27"/>
  <c r="AZ753" i="27"/>
  <c r="BE753" i="27"/>
  <c r="AY753" i="27"/>
  <c r="AW753" i="27"/>
  <c r="T836" i="27"/>
  <c r="AZ836" i="27"/>
  <c r="BA836" i="27"/>
  <c r="AY836" i="27"/>
  <c r="AX836" i="27"/>
  <c r="AW836" i="27"/>
  <c r="BC836" i="27"/>
  <c r="BB836" i="27"/>
  <c r="AV836" i="27"/>
  <c r="BE836" i="27"/>
  <c r="BD836" i="27"/>
  <c r="T549" i="27"/>
  <c r="BC549" i="27"/>
  <c r="BB549" i="27"/>
  <c r="BE549" i="27"/>
  <c r="BD549" i="27"/>
  <c r="BA549" i="27"/>
  <c r="AZ549" i="27"/>
  <c r="AV549" i="27"/>
  <c r="AY549" i="27"/>
  <c r="AX549" i="27"/>
  <c r="AW549" i="27"/>
  <c r="T990" i="27"/>
  <c r="AX990" i="27"/>
  <c r="BD990" i="27"/>
  <c r="BC990" i="27"/>
  <c r="BB990" i="27"/>
  <c r="BA990" i="27"/>
  <c r="AZ990" i="27"/>
  <c r="AV990" i="27"/>
  <c r="AY990" i="27"/>
  <c r="AW990" i="27"/>
  <c r="BE990" i="27"/>
  <c r="T691" i="27"/>
  <c r="AY691" i="27"/>
  <c r="AX691" i="27"/>
  <c r="BC691" i="27"/>
  <c r="BB691" i="27"/>
  <c r="BE691" i="27"/>
  <c r="BD691" i="27"/>
  <c r="BA691" i="27"/>
  <c r="AZ691" i="27"/>
  <c r="AW691" i="27"/>
  <c r="AV691" i="27"/>
  <c r="T473" i="27"/>
  <c r="BE473" i="27"/>
  <c r="AW473" i="27"/>
  <c r="BD473" i="27"/>
  <c r="AV473" i="27"/>
  <c r="BC473" i="27"/>
  <c r="AZ473" i="27"/>
  <c r="AY473" i="27"/>
  <c r="AX473" i="27"/>
  <c r="BB473" i="27"/>
  <c r="BA473" i="27"/>
  <c r="T802" i="27"/>
  <c r="BD802" i="27"/>
  <c r="AV802" i="27"/>
  <c r="BB802" i="27"/>
  <c r="BA802" i="27"/>
  <c r="AX802" i="27"/>
  <c r="AW802" i="27"/>
  <c r="AZ802" i="27"/>
  <c r="AY802" i="27"/>
  <c r="BE802" i="27"/>
  <c r="BC802" i="27"/>
  <c r="T9" i="27"/>
  <c r="BC9" i="27"/>
  <c r="BB9" i="27"/>
  <c r="AZ9" i="27"/>
  <c r="AY9" i="27"/>
  <c r="AX9" i="27"/>
  <c r="AW9" i="27"/>
  <c r="BA9" i="27"/>
  <c r="AV9" i="27"/>
  <c r="BE9" i="27"/>
  <c r="BD9" i="27"/>
  <c r="T901" i="27"/>
  <c r="AX901" i="27"/>
  <c r="BE901" i="27"/>
  <c r="AV901" i="27"/>
  <c r="BD901" i="27"/>
  <c r="BA901" i="27"/>
  <c r="AZ901" i="27"/>
  <c r="BC901" i="27"/>
  <c r="AW901" i="27"/>
  <c r="BB901" i="27"/>
  <c r="AY901" i="27"/>
  <c r="T234" i="27"/>
  <c r="BA234" i="27"/>
  <c r="AZ234" i="27"/>
  <c r="BB234" i="27"/>
  <c r="AY234" i="27"/>
  <c r="AV234" i="27"/>
  <c r="BE234" i="27"/>
  <c r="BD234" i="27"/>
  <c r="BC234" i="27"/>
  <c r="AX234" i="27"/>
  <c r="AW234" i="27"/>
  <c r="T256" i="27"/>
  <c r="BE256" i="27"/>
  <c r="AW256" i="27"/>
  <c r="BD256" i="27"/>
  <c r="AV256" i="27"/>
  <c r="BC256" i="27"/>
  <c r="BB256" i="27"/>
  <c r="BA256" i="27"/>
  <c r="AZ256" i="27"/>
  <c r="AY256" i="27"/>
  <c r="AX256" i="27"/>
  <c r="T330" i="27"/>
  <c r="BA330" i="27"/>
  <c r="AZ330" i="27"/>
  <c r="BB330" i="27"/>
  <c r="AY330" i="27"/>
  <c r="BD330" i="27"/>
  <c r="BC330" i="27"/>
  <c r="AX330" i="27"/>
  <c r="BE330" i="27"/>
  <c r="AW330" i="27"/>
  <c r="AV330" i="27"/>
  <c r="T470" i="27"/>
  <c r="BC470" i="27"/>
  <c r="BB470" i="27"/>
  <c r="BE470" i="27"/>
  <c r="BD470" i="27"/>
  <c r="AV470" i="27"/>
  <c r="AZ470" i="27"/>
  <c r="AY470" i="27"/>
  <c r="AX470" i="27"/>
  <c r="AW470" i="27"/>
  <c r="BA470" i="27"/>
  <c r="T617" i="27"/>
  <c r="BC617" i="27"/>
  <c r="BB617" i="27"/>
  <c r="AW617" i="27"/>
  <c r="AV617" i="27"/>
  <c r="BE617" i="27"/>
  <c r="BD617" i="27"/>
  <c r="BA617" i="27"/>
  <c r="AZ617" i="27"/>
  <c r="AY617" i="27"/>
  <c r="AX617" i="27"/>
  <c r="T167" i="27"/>
  <c r="AY167" i="27"/>
  <c r="AX167" i="27"/>
  <c r="AZ167" i="27"/>
  <c r="AW167" i="27"/>
  <c r="AV167" i="27"/>
  <c r="BE167" i="27"/>
  <c r="BD167" i="27"/>
  <c r="BC167" i="27"/>
  <c r="BB167" i="27"/>
  <c r="BA167" i="27"/>
  <c r="T626" i="27"/>
  <c r="BA626" i="27"/>
  <c r="AZ626" i="27"/>
  <c r="BC626" i="27"/>
  <c r="BB626" i="27"/>
  <c r="BD626" i="27"/>
  <c r="AY626" i="27"/>
  <c r="AV626" i="27"/>
  <c r="BE626" i="27"/>
  <c r="AX626" i="27"/>
  <c r="AW626" i="27"/>
  <c r="T713" i="27"/>
  <c r="BC713" i="27"/>
  <c r="BB713" i="27"/>
  <c r="AW713" i="27"/>
  <c r="AV713" i="27"/>
  <c r="AZ713" i="27"/>
  <c r="AY713" i="27"/>
  <c r="AX713" i="27"/>
  <c r="BD713" i="27"/>
  <c r="BA713" i="27"/>
  <c r="BE713" i="27"/>
  <c r="T328" i="27"/>
  <c r="BE328" i="27"/>
  <c r="AW328" i="27"/>
  <c r="BD328" i="27"/>
  <c r="AV328" i="27"/>
  <c r="AZ328" i="27"/>
  <c r="AY328" i="27"/>
  <c r="BC328" i="27"/>
  <c r="BB328" i="27"/>
  <c r="BA328" i="27"/>
  <c r="AX328" i="27"/>
  <c r="T351" i="27"/>
  <c r="AY351" i="27"/>
  <c r="AX351" i="27"/>
  <c r="BD351" i="27"/>
  <c r="BC351" i="27"/>
  <c r="BE351" i="27"/>
  <c r="BB351" i="27"/>
  <c r="BA351" i="27"/>
  <c r="AZ351" i="27"/>
  <c r="AW351" i="27"/>
  <c r="AV351" i="27"/>
  <c r="T571" i="27"/>
  <c r="AY571" i="27"/>
  <c r="AX571" i="27"/>
  <c r="AW571" i="27"/>
  <c r="AV571" i="27"/>
  <c r="AZ571" i="27"/>
  <c r="BE571" i="27"/>
  <c r="BD571" i="27"/>
  <c r="BC571" i="27"/>
  <c r="BB571" i="27"/>
  <c r="BA571" i="27"/>
  <c r="T605" i="27"/>
  <c r="BC605" i="27"/>
  <c r="BB605" i="27"/>
  <c r="AY605" i="27"/>
  <c r="AX605" i="27"/>
  <c r="AZ605" i="27"/>
  <c r="AW605" i="27"/>
  <c r="AV605" i="27"/>
  <c r="BE605" i="27"/>
  <c r="BD605" i="27"/>
  <c r="BA605" i="27"/>
  <c r="T644" i="27"/>
  <c r="BE644" i="27"/>
  <c r="AW644" i="27"/>
  <c r="BD644" i="27"/>
  <c r="AV644" i="27"/>
  <c r="BC644" i="27"/>
  <c r="BB644" i="27"/>
  <c r="BA644" i="27"/>
  <c r="AZ644" i="27"/>
  <c r="AY644" i="27"/>
  <c r="AX644" i="27"/>
  <c r="T77" i="27"/>
  <c r="BC77" i="27"/>
  <c r="BB77" i="27"/>
  <c r="BD77" i="27"/>
  <c r="BA77" i="27"/>
  <c r="AZ77" i="27"/>
  <c r="AY77" i="27"/>
  <c r="BE77" i="27"/>
  <c r="AX77" i="27"/>
  <c r="AW77" i="27"/>
  <c r="AV77" i="27"/>
  <c r="T174" i="27"/>
  <c r="BA174" i="27"/>
  <c r="AZ174" i="27"/>
  <c r="BD174" i="27"/>
  <c r="BC174" i="27"/>
  <c r="AX174" i="27"/>
  <c r="AW174" i="27"/>
  <c r="AY174" i="27"/>
  <c r="AV174" i="27"/>
  <c r="BE174" i="27"/>
  <c r="BB174" i="27"/>
  <c r="T283" i="27"/>
  <c r="AY283" i="27"/>
  <c r="AX283" i="27"/>
  <c r="BB283" i="27"/>
  <c r="BA283" i="27"/>
  <c r="BD283" i="27"/>
  <c r="BC283" i="27"/>
  <c r="AZ283" i="27"/>
  <c r="AW283" i="27"/>
  <c r="AV283" i="27"/>
  <c r="BE283" i="27"/>
  <c r="T465" i="27"/>
  <c r="BE465" i="27"/>
  <c r="AW465" i="27"/>
  <c r="BD465" i="27"/>
  <c r="AV465" i="27"/>
  <c r="BA465" i="27"/>
  <c r="AZ465" i="27"/>
  <c r="BB465" i="27"/>
  <c r="AY465" i="27"/>
  <c r="BC465" i="27"/>
  <c r="AX465" i="27"/>
  <c r="T487" i="27"/>
  <c r="BA487" i="27"/>
  <c r="AZ487" i="27"/>
  <c r="BE487" i="27"/>
  <c r="BD487" i="27"/>
  <c r="AV487" i="27"/>
  <c r="BC487" i="27"/>
  <c r="BB487" i="27"/>
  <c r="AY487" i="27"/>
  <c r="AX487" i="27"/>
  <c r="AW487" i="27"/>
  <c r="T551" i="27"/>
  <c r="AY551" i="27"/>
  <c r="AX551" i="27"/>
  <c r="BE551" i="27"/>
  <c r="BD551" i="27"/>
  <c r="AZ551" i="27"/>
  <c r="AW551" i="27"/>
  <c r="BC551" i="27"/>
  <c r="BB551" i="27"/>
  <c r="BA551" i="27"/>
  <c r="AV551" i="27"/>
  <c r="T773" i="27"/>
  <c r="AY773" i="27"/>
  <c r="AX773" i="27"/>
  <c r="AW773" i="27"/>
  <c r="AV773" i="27"/>
  <c r="BE773" i="27"/>
  <c r="BD773" i="27"/>
  <c r="BB773" i="27"/>
  <c r="BA773" i="27"/>
  <c r="AZ773" i="27"/>
  <c r="BC773" i="27"/>
  <c r="T798" i="27"/>
  <c r="BD798" i="27"/>
  <c r="AV798" i="27"/>
  <c r="AW798" i="27"/>
  <c r="BE798" i="27"/>
  <c r="BA798" i="27"/>
  <c r="AZ798" i="27"/>
  <c r="BC798" i="27"/>
  <c r="BB798" i="27"/>
  <c r="AY798" i="27"/>
  <c r="AX798" i="27"/>
  <c r="T922" i="27"/>
  <c r="BD922" i="27"/>
  <c r="AV922" i="27"/>
  <c r="AW922" i="27"/>
  <c r="BE922" i="27"/>
  <c r="BC922" i="27"/>
  <c r="BB922" i="27"/>
  <c r="BA922" i="27"/>
  <c r="AZ922" i="27"/>
  <c r="AX922" i="27"/>
  <c r="AY922" i="27"/>
  <c r="T82" i="27"/>
  <c r="BA82" i="27"/>
  <c r="AZ82" i="27"/>
  <c r="AV82" i="27"/>
  <c r="BE82" i="27"/>
  <c r="BD82" i="27"/>
  <c r="BC82" i="27"/>
  <c r="BB82" i="27"/>
  <c r="AY82" i="27"/>
  <c r="AW82" i="27"/>
  <c r="AX82" i="27"/>
  <c r="T213" i="27"/>
  <c r="BC213" i="27"/>
  <c r="BB213" i="27"/>
  <c r="AX213" i="27"/>
  <c r="AW213" i="27"/>
  <c r="BE213" i="27"/>
  <c r="BD213" i="27"/>
  <c r="BA213" i="27"/>
  <c r="AZ213" i="27"/>
  <c r="AY213" i="27"/>
  <c r="AV213" i="27"/>
  <c r="T266" i="27"/>
  <c r="BA266" i="27"/>
  <c r="AZ266" i="27"/>
  <c r="BB266" i="27"/>
  <c r="AY266" i="27"/>
  <c r="BD266" i="27"/>
  <c r="BC266" i="27"/>
  <c r="AX266" i="27"/>
  <c r="BE266" i="27"/>
  <c r="AW266" i="27"/>
  <c r="AV266" i="27"/>
  <c r="T364" i="27"/>
  <c r="BE364" i="27"/>
  <c r="AW364" i="27"/>
  <c r="BD364" i="27"/>
  <c r="AV364" i="27"/>
  <c r="BB364" i="27"/>
  <c r="BA364" i="27"/>
  <c r="BC364" i="27"/>
  <c r="AZ364" i="27"/>
  <c r="AY364" i="27"/>
  <c r="AX364" i="27"/>
  <c r="T70" i="27"/>
  <c r="BA70" i="27"/>
  <c r="AZ70" i="27"/>
  <c r="AX70" i="27"/>
  <c r="AW70" i="27"/>
  <c r="BB70" i="27"/>
  <c r="AY70" i="27"/>
  <c r="BC70" i="27"/>
  <c r="AV70" i="27"/>
  <c r="BE70" i="27"/>
  <c r="BD70" i="27"/>
  <c r="T166" i="27"/>
  <c r="BA166" i="27"/>
  <c r="AZ166" i="27"/>
  <c r="AX166" i="27"/>
  <c r="AW166" i="27"/>
  <c r="BE166" i="27"/>
  <c r="BC166" i="27"/>
  <c r="BB166" i="27"/>
  <c r="AY166" i="27"/>
  <c r="AV166" i="27"/>
  <c r="BD166" i="27"/>
  <c r="T189" i="27"/>
  <c r="BC189" i="27"/>
  <c r="BB189" i="27"/>
  <c r="BD189" i="27"/>
  <c r="BA189" i="27"/>
  <c r="BE189" i="27"/>
  <c r="AY189" i="27"/>
  <c r="AX189" i="27"/>
  <c r="AW189" i="27"/>
  <c r="AV189" i="27"/>
  <c r="AZ189" i="27"/>
  <c r="T233" i="27"/>
  <c r="BC233" i="27"/>
  <c r="BB233" i="27"/>
  <c r="AZ233" i="27"/>
  <c r="AY233" i="27"/>
  <c r="BE233" i="27"/>
  <c r="AW233" i="27"/>
  <c r="AV233" i="27"/>
  <c r="BA233" i="27"/>
  <c r="AX233" i="27"/>
  <c r="BD233" i="27"/>
  <c r="T307" i="27"/>
  <c r="AY307" i="27"/>
  <c r="AX307" i="27"/>
  <c r="AV307" i="27"/>
  <c r="BE307" i="27"/>
  <c r="BD307" i="27"/>
  <c r="BC307" i="27"/>
  <c r="BB307" i="27"/>
  <c r="BA307" i="27"/>
  <c r="AZ307" i="27"/>
  <c r="AW307" i="27"/>
  <c r="T425" i="27"/>
  <c r="BE425" i="27"/>
  <c r="AW425" i="27"/>
  <c r="BD425" i="27"/>
  <c r="AV425" i="27"/>
  <c r="BB425" i="27"/>
  <c r="BA425" i="27"/>
  <c r="BC425" i="27"/>
  <c r="AZ425" i="27"/>
  <c r="AX425" i="27"/>
  <c r="AY425" i="27"/>
  <c r="T682" i="27"/>
  <c r="BA682" i="27"/>
  <c r="AZ682" i="27"/>
  <c r="AW682" i="27"/>
  <c r="AV682" i="27"/>
  <c r="AX682" i="27"/>
  <c r="BE682" i="27"/>
  <c r="BD682" i="27"/>
  <c r="BC682" i="27"/>
  <c r="BB682" i="27"/>
  <c r="AY682" i="27"/>
  <c r="T339" i="27"/>
  <c r="AY339" i="27"/>
  <c r="AX339" i="27"/>
  <c r="AV339" i="27"/>
  <c r="BE339" i="27"/>
  <c r="AZ339" i="27"/>
  <c r="AW339" i="27"/>
  <c r="BD339" i="27"/>
  <c r="BC339" i="27"/>
  <c r="BB339" i="27"/>
  <c r="BA339" i="27"/>
  <c r="T692" i="27"/>
  <c r="BE692" i="27"/>
  <c r="AW692" i="27"/>
  <c r="BD692" i="27"/>
  <c r="AV692" i="27"/>
  <c r="BC692" i="27"/>
  <c r="BB692" i="27"/>
  <c r="AX692" i="27"/>
  <c r="AZ692" i="27"/>
  <c r="AY692" i="27"/>
  <c r="BA692" i="27"/>
  <c r="T792" i="27"/>
  <c r="AZ792" i="27"/>
  <c r="BB792" i="27"/>
  <c r="BA792" i="27"/>
  <c r="AY792" i="27"/>
  <c r="AX792" i="27"/>
  <c r="BD792" i="27"/>
  <c r="BC792" i="27"/>
  <c r="BE792" i="27"/>
  <c r="AW792" i="27"/>
  <c r="AV792" i="27"/>
  <c r="T881" i="27"/>
  <c r="AX881" i="27"/>
  <c r="AY881" i="27"/>
  <c r="AW881" i="27"/>
  <c r="BA881" i="27"/>
  <c r="AZ881" i="27"/>
  <c r="BE881" i="27"/>
  <c r="BD881" i="27"/>
  <c r="BC881" i="27"/>
  <c r="BB881" i="27"/>
  <c r="AV881" i="27"/>
  <c r="T1003" i="27"/>
  <c r="BD1003" i="27"/>
  <c r="AV1003" i="27"/>
  <c r="BB1003" i="27"/>
  <c r="BE1003" i="27"/>
  <c r="BA1003" i="27"/>
  <c r="AZ1003" i="27"/>
  <c r="AW1003" i="27"/>
  <c r="BC1003" i="27"/>
  <c r="AY1003" i="27"/>
  <c r="AX1003" i="27"/>
  <c r="T44" i="27"/>
  <c r="BE44" i="27"/>
  <c r="AW44" i="27"/>
  <c r="BD44" i="27"/>
  <c r="AV44" i="27"/>
  <c r="BB44" i="27"/>
  <c r="BA44" i="27"/>
  <c r="BC44" i="27"/>
  <c r="AZ44" i="27"/>
  <c r="AY44" i="27"/>
  <c r="AX44" i="27"/>
  <c r="T130" i="27"/>
  <c r="BA130" i="27"/>
  <c r="AZ130" i="27"/>
  <c r="AV130" i="27"/>
  <c r="BE130" i="27"/>
  <c r="AX130" i="27"/>
  <c r="AW130" i="27"/>
  <c r="BC130" i="27"/>
  <c r="BB130" i="27"/>
  <c r="AY130" i="27"/>
  <c r="BD130" i="27"/>
  <c r="T229" i="27"/>
  <c r="BC229" i="27"/>
  <c r="BB229" i="27"/>
  <c r="AX229" i="27"/>
  <c r="AW229" i="27"/>
  <c r="BD229" i="27"/>
  <c r="BA229" i="27"/>
  <c r="AY229" i="27"/>
  <c r="AV229" i="27"/>
  <c r="BE229" i="27"/>
  <c r="AZ229" i="27"/>
  <c r="T240" i="27"/>
  <c r="BE240" i="27"/>
  <c r="AW240" i="27"/>
  <c r="BD240" i="27"/>
  <c r="AV240" i="27"/>
  <c r="BC240" i="27"/>
  <c r="BA240" i="27"/>
  <c r="AZ240" i="27"/>
  <c r="AY240" i="27"/>
  <c r="AX240" i="27"/>
  <c r="BB240" i="27"/>
  <c r="T337" i="27"/>
  <c r="BC337" i="27"/>
  <c r="BB337" i="27"/>
  <c r="AV337" i="27"/>
  <c r="BE337" i="27"/>
  <c r="BD337" i="27"/>
  <c r="BA337" i="27"/>
  <c r="AZ337" i="27"/>
  <c r="AY337" i="27"/>
  <c r="AX337" i="27"/>
  <c r="AW337" i="27"/>
  <c r="T422" i="27"/>
  <c r="BC422" i="27"/>
  <c r="BB422" i="27"/>
  <c r="BE422" i="27"/>
  <c r="BD422" i="27"/>
  <c r="BA422" i="27"/>
  <c r="AX422" i="27"/>
  <c r="AW422" i="27"/>
  <c r="AV422" i="27"/>
  <c r="AY422" i="27"/>
  <c r="AZ422" i="27"/>
  <c r="T518" i="27"/>
  <c r="BA518" i="27"/>
  <c r="AZ518" i="27"/>
  <c r="BE518" i="27"/>
  <c r="BD518" i="27"/>
  <c r="BB518" i="27"/>
  <c r="AY518" i="27"/>
  <c r="AV518" i="27"/>
  <c r="AX518" i="27"/>
  <c r="AW518" i="27"/>
  <c r="BC518" i="27"/>
  <c r="T625" i="27"/>
  <c r="BC625" i="27"/>
  <c r="BB625" i="27"/>
  <c r="BA625" i="27"/>
  <c r="AZ625" i="27"/>
  <c r="AX625" i="27"/>
  <c r="AW625" i="27"/>
  <c r="BE625" i="27"/>
  <c r="BD625" i="27"/>
  <c r="AY625" i="27"/>
  <c r="AV625" i="27"/>
  <c r="T782" i="27"/>
  <c r="BE782" i="27"/>
  <c r="AW782" i="27"/>
  <c r="BD782" i="27"/>
  <c r="AV782" i="27"/>
  <c r="BC782" i="27"/>
  <c r="BB782" i="27"/>
  <c r="BA782" i="27"/>
  <c r="AZ782" i="27"/>
  <c r="AY782" i="27"/>
  <c r="AX782" i="27"/>
  <c r="T939" i="27"/>
  <c r="BB939" i="27"/>
  <c r="AZ939" i="27"/>
  <c r="AY939" i="27"/>
  <c r="BE939" i="27"/>
  <c r="BD939" i="27"/>
  <c r="AV939" i="27"/>
  <c r="AX939" i="27"/>
  <c r="AW939" i="27"/>
  <c r="BA939" i="27"/>
  <c r="BC939" i="27"/>
  <c r="T912" i="27"/>
  <c r="AZ912" i="27"/>
  <c r="BE912" i="27"/>
  <c r="AV912" i="27"/>
  <c r="BD912" i="27"/>
  <c r="BC912" i="27"/>
  <c r="BB912" i="27"/>
  <c r="BA912" i="27"/>
  <c r="AY912" i="27"/>
  <c r="AX912" i="27"/>
  <c r="AW912" i="27"/>
  <c r="T951" i="27"/>
  <c r="BD951" i="27"/>
  <c r="AV951" i="27"/>
  <c r="BA951" i="27"/>
  <c r="AW951" i="27"/>
  <c r="BB951" i="27"/>
  <c r="AZ951" i="27"/>
  <c r="BE951" i="27"/>
  <c r="BC951" i="27"/>
  <c r="AY951" i="27"/>
  <c r="AX951" i="27"/>
  <c r="T1036" i="27"/>
  <c r="AY1036" i="27"/>
  <c r="BD1036" i="27"/>
  <c r="BA1036" i="27"/>
  <c r="AZ1036" i="27"/>
  <c r="AX1036" i="27"/>
  <c r="BC1036" i="27"/>
  <c r="BB1036" i="27"/>
  <c r="BE1036" i="27"/>
  <c r="AW1036" i="27"/>
  <c r="AV1036" i="27"/>
  <c r="T23" i="27"/>
  <c r="AY23" i="27"/>
  <c r="AX23" i="27"/>
  <c r="AZ23" i="27"/>
  <c r="AW23" i="27"/>
  <c r="BB23" i="27"/>
  <c r="BA23" i="27"/>
  <c r="BE23" i="27"/>
  <c r="BD23" i="27"/>
  <c r="BC23" i="27"/>
  <c r="AV23" i="27"/>
  <c r="T103" i="27"/>
  <c r="AY103" i="27"/>
  <c r="AX103" i="27"/>
  <c r="AZ103" i="27"/>
  <c r="AW103" i="27"/>
  <c r="AV103" i="27"/>
  <c r="BE103" i="27"/>
  <c r="BD103" i="27"/>
  <c r="BC103" i="27"/>
  <c r="BB103" i="27"/>
  <c r="BA103" i="27"/>
  <c r="T184" i="27"/>
  <c r="BE184" i="27"/>
  <c r="AW184" i="27"/>
  <c r="BD184" i="27"/>
  <c r="AV184" i="27"/>
  <c r="AZ184" i="27"/>
  <c r="AY184" i="27"/>
  <c r="AX184" i="27"/>
  <c r="BC184" i="27"/>
  <c r="BB184" i="27"/>
  <c r="BA184" i="27"/>
  <c r="T262" i="27"/>
  <c r="BA262" i="27"/>
  <c r="AZ262" i="27"/>
  <c r="AX262" i="27"/>
  <c r="AW262" i="27"/>
  <c r="BB262" i="27"/>
  <c r="AY262" i="27"/>
  <c r="BE262" i="27"/>
  <c r="BD262" i="27"/>
  <c r="BC262" i="27"/>
  <c r="AV262" i="27"/>
  <c r="T326" i="27"/>
  <c r="BA326" i="27"/>
  <c r="AZ326" i="27"/>
  <c r="AX326" i="27"/>
  <c r="AW326" i="27"/>
  <c r="BB326" i="27"/>
  <c r="AY326" i="27"/>
  <c r="AV326" i="27"/>
  <c r="BD326" i="27"/>
  <c r="BC326" i="27"/>
  <c r="BE326" i="27"/>
  <c r="T372" i="27"/>
  <c r="BE372" i="27"/>
  <c r="AW372" i="27"/>
  <c r="BD372" i="27"/>
  <c r="AV372" i="27"/>
  <c r="AX372" i="27"/>
  <c r="AZ372" i="27"/>
  <c r="AY372" i="27"/>
  <c r="BB372" i="27"/>
  <c r="BA372" i="27"/>
  <c r="BC372" i="27"/>
  <c r="T435" i="27"/>
  <c r="BA435" i="27"/>
  <c r="AZ435" i="27"/>
  <c r="BC435" i="27"/>
  <c r="BB435" i="27"/>
  <c r="BD435" i="27"/>
  <c r="AY435" i="27"/>
  <c r="AX435" i="27"/>
  <c r="AW435" i="27"/>
  <c r="AV435" i="27"/>
  <c r="BE435" i="27"/>
  <c r="T498" i="27"/>
  <c r="BA498" i="27"/>
  <c r="AZ498" i="27"/>
  <c r="BC498" i="27"/>
  <c r="BB498" i="27"/>
  <c r="BD498" i="27"/>
  <c r="AY498" i="27"/>
  <c r="BE498" i="27"/>
  <c r="AX498" i="27"/>
  <c r="AW498" i="27"/>
  <c r="AV498" i="27"/>
  <c r="T553" i="27"/>
  <c r="BC553" i="27"/>
  <c r="BB553" i="27"/>
  <c r="AW553" i="27"/>
  <c r="AV553" i="27"/>
  <c r="BE553" i="27"/>
  <c r="BD553" i="27"/>
  <c r="BA553" i="27"/>
  <c r="AZ553" i="27"/>
  <c r="AY553" i="27"/>
  <c r="AX553" i="27"/>
  <c r="T642" i="27"/>
  <c r="BA642" i="27"/>
  <c r="AZ642" i="27"/>
  <c r="BC642" i="27"/>
  <c r="BB642" i="27"/>
  <c r="AX642" i="27"/>
  <c r="AW642" i="27"/>
  <c r="BE642" i="27"/>
  <c r="BD642" i="27"/>
  <c r="AY642" i="27"/>
  <c r="AV642" i="27"/>
  <c r="T729" i="27"/>
  <c r="AX729" i="27"/>
  <c r="BE729" i="27"/>
  <c r="AV729" i="27"/>
  <c r="BD729" i="27"/>
  <c r="BC729" i="27"/>
  <c r="BB729" i="27"/>
  <c r="AZ729" i="27"/>
  <c r="AY729" i="27"/>
  <c r="AW729" i="27"/>
  <c r="BA729" i="27"/>
  <c r="T834" i="27"/>
  <c r="BD834" i="27"/>
  <c r="AV834" i="27"/>
  <c r="BB834" i="27"/>
  <c r="BA834" i="27"/>
  <c r="BE834" i="27"/>
  <c r="BC834" i="27"/>
  <c r="AW834" i="27"/>
  <c r="AZ834" i="27"/>
  <c r="AY834" i="27"/>
  <c r="AX834" i="27"/>
  <c r="T955" i="27"/>
  <c r="BD955" i="27"/>
  <c r="AV955" i="27"/>
  <c r="AX955" i="27"/>
  <c r="AY955" i="27"/>
  <c r="AW955" i="27"/>
  <c r="BC955" i="27"/>
  <c r="BB955" i="27"/>
  <c r="BA955" i="27"/>
  <c r="AZ955" i="27"/>
  <c r="BE955" i="27"/>
  <c r="T39" i="27"/>
  <c r="AY39" i="27"/>
  <c r="AX39" i="27"/>
  <c r="AZ39" i="27"/>
  <c r="AW39" i="27"/>
  <c r="AV39" i="27"/>
  <c r="BC39" i="27"/>
  <c r="BB39" i="27"/>
  <c r="BA39" i="27"/>
  <c r="BE39" i="27"/>
  <c r="BD39" i="27"/>
  <c r="T160" i="27"/>
  <c r="BE160" i="27"/>
  <c r="AW160" i="27"/>
  <c r="BD160" i="27"/>
  <c r="AV160" i="27"/>
  <c r="BC160" i="27"/>
  <c r="AX160" i="27"/>
  <c r="BB160" i="27"/>
  <c r="BA160" i="27"/>
  <c r="AZ160" i="27"/>
  <c r="AY160" i="27"/>
  <c r="T176" i="27"/>
  <c r="BE176" i="27"/>
  <c r="AW176" i="27"/>
  <c r="BD176" i="27"/>
  <c r="AV176" i="27"/>
  <c r="BC176" i="27"/>
  <c r="AY176" i="27"/>
  <c r="AX176" i="27"/>
  <c r="BB176" i="27"/>
  <c r="BA176" i="27"/>
  <c r="AZ176" i="27"/>
  <c r="T48" i="27"/>
  <c r="BE48" i="27"/>
  <c r="AW48" i="27"/>
  <c r="BD48" i="27"/>
  <c r="AV48" i="27"/>
  <c r="BC48" i="27"/>
  <c r="BB48" i="27"/>
  <c r="BA48" i="27"/>
  <c r="AZ48" i="27"/>
  <c r="AY48" i="27"/>
  <c r="AX48" i="27"/>
  <c r="T112" i="27"/>
  <c r="BE112" i="27"/>
  <c r="AW112" i="27"/>
  <c r="BD112" i="27"/>
  <c r="AV112" i="27"/>
  <c r="BC112" i="27"/>
  <c r="BB112" i="27"/>
  <c r="BA112" i="27"/>
  <c r="AY112" i="27"/>
  <c r="AX112" i="27"/>
  <c r="AZ112" i="27"/>
  <c r="T177" i="27"/>
  <c r="BC177" i="27"/>
  <c r="BB177" i="27"/>
  <c r="AV177" i="27"/>
  <c r="BE177" i="27"/>
  <c r="AX177" i="27"/>
  <c r="AW177" i="27"/>
  <c r="BD177" i="27"/>
  <c r="BA177" i="27"/>
  <c r="AZ177" i="27"/>
  <c r="AY177" i="27"/>
  <c r="T223" i="27"/>
  <c r="AY223" i="27"/>
  <c r="AX223" i="27"/>
  <c r="BD223" i="27"/>
  <c r="BC223" i="27"/>
  <c r="BE223" i="27"/>
  <c r="BA223" i="27"/>
  <c r="AZ223" i="27"/>
  <c r="AW223" i="27"/>
  <c r="AV223" i="27"/>
  <c r="BB223" i="27"/>
  <c r="T287" i="27"/>
  <c r="AY287" i="27"/>
  <c r="AX287" i="27"/>
  <c r="BD287" i="27"/>
  <c r="BC287" i="27"/>
  <c r="BE287" i="27"/>
  <c r="BB287" i="27"/>
  <c r="BA287" i="27"/>
  <c r="AZ287" i="27"/>
  <c r="AW287" i="27"/>
  <c r="AV287" i="27"/>
  <c r="T342" i="27"/>
  <c r="BA342" i="27"/>
  <c r="AZ342" i="27"/>
  <c r="AX342" i="27"/>
  <c r="AW342" i="27"/>
  <c r="AV342" i="27"/>
  <c r="BC342" i="27"/>
  <c r="BB342" i="27"/>
  <c r="AY342" i="27"/>
  <c r="BD342" i="27"/>
  <c r="BE342" i="27"/>
  <c r="T396" i="27"/>
  <c r="AY396" i="27"/>
  <c r="AX396" i="27"/>
  <c r="AW396" i="27"/>
  <c r="AV396" i="27"/>
  <c r="BE396" i="27"/>
  <c r="BD396" i="27"/>
  <c r="BC396" i="27"/>
  <c r="BB396" i="27"/>
  <c r="BA396" i="27"/>
  <c r="AZ396" i="27"/>
  <c r="T460" i="27"/>
  <c r="AY460" i="27"/>
  <c r="AX460" i="27"/>
  <c r="AW460" i="27"/>
  <c r="AV460" i="27"/>
  <c r="BE460" i="27"/>
  <c r="AZ460" i="27"/>
  <c r="BD460" i="27"/>
  <c r="BC460" i="27"/>
  <c r="BB460" i="27"/>
  <c r="BA460" i="27"/>
  <c r="T514" i="27"/>
  <c r="BA514" i="27"/>
  <c r="AZ514" i="27"/>
  <c r="BC514" i="27"/>
  <c r="BB514" i="27"/>
  <c r="AX514" i="27"/>
  <c r="AW514" i="27"/>
  <c r="AV514" i="27"/>
  <c r="BE514" i="27"/>
  <c r="BD514" i="27"/>
  <c r="AY514" i="27"/>
  <c r="T629" i="27"/>
  <c r="BC629" i="27"/>
  <c r="BB629" i="27"/>
  <c r="BE629" i="27"/>
  <c r="BD629" i="27"/>
  <c r="AZ629" i="27"/>
  <c r="AY629" i="27"/>
  <c r="BA629" i="27"/>
  <c r="AX629" i="27"/>
  <c r="AW629" i="27"/>
  <c r="AV629" i="27"/>
  <c r="T651" i="27"/>
  <c r="AY651" i="27"/>
  <c r="AX651" i="27"/>
  <c r="AW651" i="27"/>
  <c r="AV651" i="27"/>
  <c r="BE651" i="27"/>
  <c r="BD651" i="27"/>
  <c r="BB651" i="27"/>
  <c r="BA651" i="27"/>
  <c r="AZ651" i="27"/>
  <c r="BC651" i="27"/>
  <c r="T716" i="27"/>
  <c r="AZ716" i="27"/>
  <c r="AX716" i="27"/>
  <c r="AW716" i="27"/>
  <c r="BA716" i="27"/>
  <c r="AY716" i="27"/>
  <c r="BB716" i="27"/>
  <c r="AV716" i="27"/>
  <c r="BE716" i="27"/>
  <c r="BD716" i="27"/>
  <c r="BC716" i="27"/>
  <c r="T738" i="27"/>
  <c r="BD738" i="27"/>
  <c r="AV738" i="27"/>
  <c r="AX738" i="27"/>
  <c r="AW738" i="27"/>
  <c r="AZ738" i="27"/>
  <c r="AY738" i="27"/>
  <c r="BE738" i="27"/>
  <c r="BC738" i="27"/>
  <c r="BA738" i="27"/>
  <c r="BB738" i="27"/>
  <c r="T860" i="27"/>
  <c r="AZ860" i="27"/>
  <c r="AX860" i="27"/>
  <c r="AW860" i="27"/>
  <c r="BC860" i="27"/>
  <c r="BB860" i="27"/>
  <c r="BE860" i="27"/>
  <c r="BD860" i="27"/>
  <c r="AV860" i="27"/>
  <c r="BA860" i="27"/>
  <c r="AY860" i="27"/>
  <c r="T880" i="27"/>
  <c r="AZ880" i="27"/>
  <c r="AY880" i="27"/>
  <c r="AX880" i="27"/>
  <c r="AW880" i="27"/>
  <c r="AV880" i="27"/>
  <c r="BB880" i="27"/>
  <c r="BA880" i="27"/>
  <c r="BE880" i="27"/>
  <c r="BD880" i="27"/>
  <c r="BC880" i="27"/>
  <c r="T914" i="27"/>
  <c r="BD914" i="27"/>
  <c r="AV914" i="27"/>
  <c r="BC914" i="27"/>
  <c r="BB914" i="27"/>
  <c r="AY914" i="27"/>
  <c r="AX914" i="27"/>
  <c r="BA914" i="27"/>
  <c r="AZ914" i="27"/>
  <c r="BE914" i="27"/>
  <c r="AW914" i="27"/>
  <c r="T575" i="27"/>
  <c r="AY575" i="27"/>
  <c r="AX575" i="27"/>
  <c r="BA575" i="27"/>
  <c r="AZ575" i="27"/>
  <c r="BB575" i="27"/>
  <c r="AW575" i="27"/>
  <c r="BD575" i="27"/>
  <c r="BC575" i="27"/>
  <c r="AV575" i="27"/>
  <c r="BE575" i="27"/>
  <c r="T639" i="27"/>
  <c r="AY639" i="27"/>
  <c r="AX639" i="27"/>
  <c r="BA639" i="27"/>
  <c r="AZ639" i="27"/>
  <c r="BB639" i="27"/>
  <c r="AW639" i="27"/>
  <c r="AV639" i="27"/>
  <c r="BD639" i="27"/>
  <c r="BC639" i="27"/>
  <c r="BE639" i="27"/>
  <c r="T694" i="27"/>
  <c r="BA694" i="27"/>
  <c r="AZ694" i="27"/>
  <c r="BE694" i="27"/>
  <c r="BD694" i="27"/>
  <c r="BC694" i="27"/>
  <c r="BB694" i="27"/>
  <c r="AY694" i="27"/>
  <c r="AX694" i="27"/>
  <c r="AW694" i="27"/>
  <c r="AV694" i="27"/>
  <c r="T758" i="27"/>
  <c r="BD758" i="27"/>
  <c r="AV758" i="27"/>
  <c r="AY758" i="27"/>
  <c r="AX758" i="27"/>
  <c r="BE758" i="27"/>
  <c r="BB758" i="27"/>
  <c r="BA758" i="27"/>
  <c r="AZ758" i="27"/>
  <c r="BC758" i="27"/>
  <c r="AW758" i="27"/>
  <c r="T885" i="27"/>
  <c r="AX885" i="27"/>
  <c r="BD885" i="27"/>
  <c r="BC885" i="27"/>
  <c r="AW885" i="27"/>
  <c r="AV885" i="27"/>
  <c r="AZ885" i="27"/>
  <c r="AY885" i="27"/>
  <c r="BB885" i="27"/>
  <c r="BA885" i="27"/>
  <c r="BE885" i="27"/>
  <c r="T896" i="27"/>
  <c r="AZ896" i="27"/>
  <c r="BD896" i="27"/>
  <c r="BC896" i="27"/>
  <c r="AW896" i="27"/>
  <c r="AV896" i="27"/>
  <c r="BB896" i="27"/>
  <c r="BA896" i="27"/>
  <c r="AY896" i="27"/>
  <c r="BE896" i="27"/>
  <c r="AX896" i="27"/>
  <c r="T976" i="27"/>
  <c r="BB976" i="27"/>
  <c r="AX976" i="27"/>
  <c r="AW976" i="27"/>
  <c r="AV976" i="27"/>
  <c r="BC976" i="27"/>
  <c r="BA976" i="27"/>
  <c r="BE976" i="27"/>
  <c r="BD976" i="27"/>
  <c r="AZ976" i="27"/>
  <c r="AY976" i="27"/>
  <c r="T608" i="27"/>
  <c r="BE608" i="27"/>
  <c r="AW608" i="27"/>
  <c r="BD608" i="27"/>
  <c r="AV608" i="27"/>
  <c r="BA608" i="27"/>
  <c r="AZ608" i="27"/>
  <c r="AX608" i="27"/>
  <c r="BC608" i="27"/>
  <c r="BB608" i="27"/>
  <c r="AY608" i="27"/>
  <c r="T672" i="27"/>
  <c r="BE672" i="27"/>
  <c r="AW672" i="27"/>
  <c r="BD672" i="27"/>
  <c r="AV672" i="27"/>
  <c r="BA672" i="27"/>
  <c r="AZ672" i="27"/>
  <c r="AX672" i="27"/>
  <c r="BC672" i="27"/>
  <c r="BB672" i="27"/>
  <c r="AY672" i="27"/>
  <c r="T727" i="27"/>
  <c r="BB727" i="27"/>
  <c r="AX727" i="27"/>
  <c r="AW727" i="27"/>
  <c r="AZ727" i="27"/>
  <c r="AY727" i="27"/>
  <c r="BD727" i="27"/>
  <c r="BC727" i="27"/>
  <c r="BA727" i="27"/>
  <c r="BE727" i="27"/>
  <c r="AV727" i="27"/>
  <c r="T964" i="27"/>
  <c r="BB964" i="27"/>
  <c r="AY964" i="27"/>
  <c r="BC964" i="27"/>
  <c r="BA964" i="27"/>
  <c r="AW964" i="27"/>
  <c r="AV964" i="27"/>
  <c r="BE964" i="27"/>
  <c r="BD964" i="27"/>
  <c r="AZ964" i="27"/>
  <c r="AX964" i="27"/>
  <c r="T1035" i="27"/>
  <c r="BA1035" i="27"/>
  <c r="BE1035" i="27"/>
  <c r="AV1035" i="27"/>
  <c r="AZ1035" i="27"/>
  <c r="BD1035" i="27"/>
  <c r="AW1035" i="27"/>
  <c r="BC1035" i="27"/>
  <c r="BB1035" i="27"/>
  <c r="AY1035" i="27"/>
  <c r="AX1035" i="27"/>
  <c r="T838" i="27"/>
  <c r="BD838" i="27"/>
  <c r="AV838" i="27"/>
  <c r="AY838" i="27"/>
  <c r="AX838" i="27"/>
  <c r="BC838" i="27"/>
  <c r="BB838" i="27"/>
  <c r="AW838" i="27"/>
  <c r="AZ838" i="27"/>
  <c r="BE838" i="27"/>
  <c r="BA838" i="27"/>
  <c r="T902" i="27"/>
  <c r="BD902" i="27"/>
  <c r="AV902" i="27"/>
  <c r="BE902" i="27"/>
  <c r="BC902" i="27"/>
  <c r="AX902" i="27"/>
  <c r="AW902" i="27"/>
  <c r="AZ902" i="27"/>
  <c r="AY902" i="27"/>
  <c r="BB902" i="27"/>
  <c r="BA902" i="27"/>
  <c r="T957" i="27"/>
  <c r="AZ957" i="27"/>
  <c r="BE957" i="27"/>
  <c r="AV957" i="27"/>
  <c r="AY957" i="27"/>
  <c r="AX957" i="27"/>
  <c r="AW957" i="27"/>
  <c r="BD957" i="27"/>
  <c r="BC957" i="27"/>
  <c r="BB957" i="27"/>
  <c r="BA957" i="27"/>
  <c r="T791" i="27"/>
  <c r="BC791" i="27"/>
  <c r="BB791" i="27"/>
  <c r="AY791" i="27"/>
  <c r="AX791" i="27"/>
  <c r="AW791" i="27"/>
  <c r="AV791" i="27"/>
  <c r="BA791" i="27"/>
  <c r="AZ791" i="27"/>
  <c r="BE791" i="27"/>
  <c r="BD791" i="27"/>
  <c r="T855" i="27"/>
  <c r="BB855" i="27"/>
  <c r="BC855" i="27"/>
  <c r="BA855" i="27"/>
  <c r="BE855" i="27"/>
  <c r="BD855" i="27"/>
  <c r="AY855" i="27"/>
  <c r="AX855" i="27"/>
  <c r="AW855" i="27"/>
  <c r="AZ855" i="27"/>
  <c r="AV855" i="27"/>
  <c r="T919" i="27"/>
  <c r="BB919" i="27"/>
  <c r="AY919" i="27"/>
  <c r="AX919" i="27"/>
  <c r="AW919" i="27"/>
  <c r="AV919" i="27"/>
  <c r="BA919" i="27"/>
  <c r="AZ919" i="27"/>
  <c r="BD919" i="27"/>
  <c r="BC919" i="27"/>
  <c r="BE919" i="27"/>
  <c r="T956" i="27"/>
  <c r="BB956" i="27"/>
  <c r="AW956" i="27"/>
  <c r="AY956" i="27"/>
  <c r="AX956" i="27"/>
  <c r="BE956" i="27"/>
  <c r="BA956" i="27"/>
  <c r="AZ956" i="27"/>
  <c r="BD956" i="27"/>
  <c r="AV956" i="27"/>
  <c r="BC956" i="27"/>
  <c r="T961" i="27"/>
  <c r="AZ961" i="27"/>
  <c r="BB961" i="27"/>
  <c r="BA961" i="27"/>
  <c r="AY961" i="27"/>
  <c r="AX961" i="27"/>
  <c r="AW961" i="27"/>
  <c r="BE961" i="27"/>
  <c r="BD961" i="27"/>
  <c r="BC961" i="27"/>
  <c r="AV961" i="27"/>
  <c r="T1025" i="27"/>
  <c r="BE1025" i="27"/>
  <c r="AW1025" i="27"/>
  <c r="BD1025" i="27"/>
  <c r="AV1025" i="27"/>
  <c r="AX1025" i="27"/>
  <c r="BA1025" i="27"/>
  <c r="AZ1025" i="27"/>
  <c r="BC1025" i="27"/>
  <c r="BB1025" i="27"/>
  <c r="AY1025" i="27"/>
  <c r="T970" i="27"/>
  <c r="AX970" i="27"/>
  <c r="BC970" i="27"/>
  <c r="BE970" i="27"/>
  <c r="BD970" i="27"/>
  <c r="AZ970" i="27"/>
  <c r="AY970" i="27"/>
  <c r="AW970" i="27"/>
  <c r="AV970" i="27"/>
  <c r="BB970" i="27"/>
  <c r="BA970" i="27"/>
  <c r="T1039" i="27"/>
  <c r="BA1039" i="27"/>
  <c r="BB1039" i="27"/>
  <c r="BC1039" i="27"/>
  <c r="AY1039" i="27"/>
  <c r="AW1039" i="27"/>
  <c r="AV1039" i="27"/>
  <c r="BE1039" i="27"/>
  <c r="BD1039" i="27"/>
  <c r="AZ1039" i="27"/>
  <c r="AX1039" i="27"/>
  <c r="T1061" i="27"/>
  <c r="BE1061" i="27"/>
  <c r="AW1061" i="27"/>
  <c r="BA1061" i="27"/>
  <c r="BB1061" i="27"/>
  <c r="AV1061" i="27"/>
  <c r="BD1061" i="27"/>
  <c r="BC1061" i="27"/>
  <c r="AZ1061" i="27"/>
  <c r="AY1061" i="27"/>
  <c r="AX1061" i="27"/>
  <c r="T1075" i="27"/>
  <c r="BA1075" i="27"/>
  <c r="AX1075" i="27"/>
  <c r="AW1075" i="27"/>
  <c r="AY1075" i="27"/>
  <c r="BE1075" i="27"/>
  <c r="BD1075" i="27"/>
  <c r="BC1075" i="27"/>
  <c r="BB1075" i="27"/>
  <c r="AZ1075" i="27"/>
  <c r="AV1075" i="27"/>
  <c r="T1076" i="27"/>
  <c r="AY1076" i="27"/>
  <c r="AW1076" i="27"/>
  <c r="AX1076" i="27"/>
  <c r="BA1076" i="27"/>
  <c r="BC1076" i="27"/>
  <c r="BB1076" i="27"/>
  <c r="BE1076" i="27"/>
  <c r="BD1076" i="27"/>
  <c r="AZ1076" i="27"/>
  <c r="AV1076" i="27"/>
  <c r="T1046" i="27"/>
  <c r="BC1046" i="27"/>
  <c r="BE1046" i="27"/>
  <c r="AV1046" i="27"/>
  <c r="BA1046" i="27"/>
  <c r="AW1046" i="27"/>
  <c r="BB1046" i="27"/>
  <c r="AZ1046" i="27"/>
  <c r="AY1046" i="27"/>
  <c r="BD1046" i="27"/>
  <c r="AX1046" i="27"/>
  <c r="T1055" i="27"/>
  <c r="BA1055" i="27"/>
  <c r="AW1055" i="27"/>
  <c r="AY1055" i="27"/>
  <c r="BB1055" i="27"/>
  <c r="AZ1055" i="27"/>
  <c r="AX1055" i="27"/>
  <c r="AV1055" i="27"/>
  <c r="BE1055" i="27"/>
  <c r="BD1055" i="27"/>
  <c r="BC1055" i="27"/>
  <c r="T1065" i="27"/>
  <c r="BE1065" i="27"/>
  <c r="AW1065" i="27"/>
  <c r="AX1065" i="27"/>
  <c r="BC1065" i="27"/>
  <c r="BB1065" i="27"/>
  <c r="AV1065" i="27"/>
  <c r="BD1065" i="27"/>
  <c r="BA1065" i="27"/>
  <c r="AZ1065" i="27"/>
  <c r="AY1065" i="27"/>
  <c r="T14" i="27"/>
  <c r="BA14" i="27"/>
  <c r="AZ14" i="27"/>
  <c r="BD14" i="27"/>
  <c r="BC14" i="27"/>
  <c r="BE14" i="27"/>
  <c r="BB14" i="27"/>
  <c r="AY14" i="27"/>
  <c r="AX14" i="27"/>
  <c r="AW14" i="27"/>
  <c r="AV14" i="27"/>
  <c r="T57" i="27"/>
  <c r="BC57" i="27"/>
  <c r="BB57" i="27"/>
  <c r="AZ57" i="27"/>
  <c r="AY57" i="27"/>
  <c r="BD57" i="27"/>
  <c r="BA57" i="27"/>
  <c r="BE57" i="27"/>
  <c r="AX57" i="27"/>
  <c r="AW57" i="27"/>
  <c r="AV57" i="27"/>
  <c r="T228" i="27"/>
  <c r="BE228" i="27"/>
  <c r="AW228" i="27"/>
  <c r="BD228" i="27"/>
  <c r="AV228" i="27"/>
  <c r="AX228" i="27"/>
  <c r="AZ228" i="27"/>
  <c r="AY228" i="27"/>
  <c r="BC228" i="27"/>
  <c r="BB228" i="27"/>
  <c r="BA228" i="27"/>
  <c r="T250" i="27"/>
  <c r="BA250" i="27"/>
  <c r="AZ250" i="27"/>
  <c r="BB250" i="27"/>
  <c r="AY250" i="27"/>
  <c r="BE250" i="27"/>
  <c r="AW250" i="27"/>
  <c r="AV250" i="27"/>
  <c r="BD250" i="27"/>
  <c r="BC250" i="27"/>
  <c r="AX250" i="27"/>
  <c r="T325" i="27"/>
  <c r="BC325" i="27"/>
  <c r="BB325" i="27"/>
  <c r="AX325" i="27"/>
  <c r="AW325" i="27"/>
  <c r="AV325" i="27"/>
  <c r="BE325" i="27"/>
  <c r="BD325" i="27"/>
  <c r="BA325" i="27"/>
  <c r="AZ325" i="27"/>
  <c r="AY325" i="27"/>
  <c r="T573" i="27"/>
  <c r="BC573" i="27"/>
  <c r="BB573" i="27"/>
  <c r="AY573" i="27"/>
  <c r="AX573" i="27"/>
  <c r="BE573" i="27"/>
  <c r="AV573" i="27"/>
  <c r="AW573" i="27"/>
  <c r="BD573" i="27"/>
  <c r="BA573" i="27"/>
  <c r="AZ573" i="27"/>
  <c r="T667" i="27"/>
  <c r="AY667" i="27"/>
  <c r="AX667" i="27"/>
  <c r="AW667" i="27"/>
  <c r="AV667" i="27"/>
  <c r="BD667" i="27"/>
  <c r="BC667" i="27"/>
  <c r="BB667" i="27"/>
  <c r="BA667" i="27"/>
  <c r="AZ667" i="27"/>
  <c r="BE667" i="27"/>
  <c r="T843" i="27"/>
  <c r="BB843" i="27"/>
  <c r="BD843" i="27"/>
  <c r="BC843" i="27"/>
  <c r="BA843" i="27"/>
  <c r="AZ843" i="27"/>
  <c r="AW843" i="27"/>
  <c r="AV843" i="27"/>
  <c r="BE843" i="27"/>
  <c r="AY843" i="27"/>
  <c r="AX843" i="27"/>
  <c r="T872" i="27"/>
  <c r="AZ872" i="27"/>
  <c r="AW872" i="27"/>
  <c r="BE872" i="27"/>
  <c r="AV872" i="27"/>
  <c r="BD872" i="27"/>
  <c r="BC872" i="27"/>
  <c r="AY872" i="27"/>
  <c r="AX872" i="27"/>
  <c r="BB872" i="27"/>
  <c r="BA872" i="27"/>
  <c r="T79" i="27"/>
  <c r="AY79" i="27"/>
  <c r="AX79" i="27"/>
  <c r="BD79" i="27"/>
  <c r="BC79" i="27"/>
  <c r="AV79" i="27"/>
  <c r="BA79" i="27"/>
  <c r="AZ79" i="27"/>
  <c r="AW79" i="27"/>
  <c r="BE79" i="27"/>
  <c r="BB79" i="27"/>
  <c r="T246" i="27"/>
  <c r="BA246" i="27"/>
  <c r="AZ246" i="27"/>
  <c r="AX246" i="27"/>
  <c r="AW246" i="27"/>
  <c r="BD246" i="27"/>
  <c r="BC246" i="27"/>
  <c r="AY246" i="27"/>
  <c r="AV246" i="27"/>
  <c r="BE246" i="27"/>
  <c r="BB246" i="27"/>
  <c r="T270" i="27"/>
  <c r="BA270" i="27"/>
  <c r="AZ270" i="27"/>
  <c r="BD270" i="27"/>
  <c r="BC270" i="27"/>
  <c r="BE270" i="27"/>
  <c r="BB270" i="27"/>
  <c r="AV270" i="27"/>
  <c r="AW270" i="27"/>
  <c r="AY270" i="27"/>
  <c r="AX270" i="27"/>
  <c r="T379" i="27"/>
  <c r="BE379" i="27"/>
  <c r="AW379" i="27"/>
  <c r="BD379" i="27"/>
  <c r="AV379" i="27"/>
  <c r="BB379" i="27"/>
  <c r="BA379" i="27"/>
  <c r="AZ379" i="27"/>
  <c r="AY379" i="27"/>
  <c r="AX379" i="27"/>
  <c r="BC379" i="27"/>
  <c r="T652" i="27"/>
  <c r="BE652" i="27"/>
  <c r="AW652" i="27"/>
  <c r="BD652" i="27"/>
  <c r="AV652" i="27"/>
  <c r="AY652" i="27"/>
  <c r="AX652" i="27"/>
  <c r="AZ652" i="27"/>
  <c r="BB652" i="27"/>
  <c r="BA652" i="27"/>
  <c r="BC652" i="27"/>
  <c r="T849" i="27"/>
  <c r="AX849" i="27"/>
  <c r="AY849" i="27"/>
  <c r="AW849" i="27"/>
  <c r="BC849" i="27"/>
  <c r="BB849" i="27"/>
  <c r="BA849" i="27"/>
  <c r="AZ849" i="27"/>
  <c r="BD849" i="27"/>
  <c r="AV849" i="27"/>
  <c r="BE849" i="27"/>
  <c r="T972" i="27"/>
  <c r="BB972" i="27"/>
  <c r="BA972" i="27"/>
  <c r="AV972" i="27"/>
  <c r="BE972" i="27"/>
  <c r="AZ972" i="27"/>
  <c r="AY972" i="27"/>
  <c r="BD972" i="27"/>
  <c r="BC972" i="27"/>
  <c r="AX972" i="27"/>
  <c r="AW972" i="27"/>
  <c r="T206" i="27"/>
  <c r="BA206" i="27"/>
  <c r="AZ206" i="27"/>
  <c r="BD206" i="27"/>
  <c r="BC206" i="27"/>
  <c r="BE206" i="27"/>
  <c r="AY206" i="27"/>
  <c r="AX206" i="27"/>
  <c r="AW206" i="27"/>
  <c r="AV206" i="27"/>
  <c r="BB206" i="27"/>
  <c r="T254" i="27"/>
  <c r="BA254" i="27"/>
  <c r="AZ254" i="27"/>
  <c r="BD254" i="27"/>
  <c r="BC254" i="27"/>
  <c r="AV254" i="27"/>
  <c r="AW254" i="27"/>
  <c r="BE254" i="27"/>
  <c r="AX254" i="27"/>
  <c r="BB254" i="27"/>
  <c r="AY254" i="27"/>
  <c r="T56" i="27"/>
  <c r="BE56" i="27"/>
  <c r="AW56" i="27"/>
  <c r="BD56" i="27"/>
  <c r="AV56" i="27"/>
  <c r="AZ56" i="27"/>
  <c r="AY56" i="27"/>
  <c r="AX56" i="27"/>
  <c r="BC56" i="27"/>
  <c r="BB56" i="27"/>
  <c r="BA56" i="27"/>
  <c r="T120" i="27"/>
  <c r="BE120" i="27"/>
  <c r="AW120" i="27"/>
  <c r="BD120" i="27"/>
  <c r="AV120" i="27"/>
  <c r="AZ120" i="27"/>
  <c r="AY120" i="27"/>
  <c r="AX120" i="27"/>
  <c r="BC120" i="27"/>
  <c r="BB120" i="27"/>
  <c r="BA120" i="27"/>
  <c r="T231" i="27"/>
  <c r="AY231" i="27"/>
  <c r="AX231" i="27"/>
  <c r="AZ231" i="27"/>
  <c r="AW231" i="27"/>
  <c r="AV231" i="27"/>
  <c r="BA231" i="27"/>
  <c r="BE231" i="27"/>
  <c r="BD231" i="27"/>
  <c r="BC231" i="27"/>
  <c r="BB231" i="27"/>
  <c r="T468" i="27"/>
  <c r="AY468" i="27"/>
  <c r="AX468" i="27"/>
  <c r="BC468" i="27"/>
  <c r="BB468" i="27"/>
  <c r="AZ468" i="27"/>
  <c r="AW468" i="27"/>
  <c r="BE468" i="27"/>
  <c r="BD468" i="27"/>
  <c r="BA468" i="27"/>
  <c r="AV468" i="27"/>
  <c r="T522" i="27"/>
  <c r="BA522" i="27"/>
  <c r="AZ522" i="27"/>
  <c r="AW522" i="27"/>
  <c r="AV522" i="27"/>
  <c r="BD522" i="27"/>
  <c r="BC522" i="27"/>
  <c r="BE522" i="27"/>
  <c r="BB522" i="27"/>
  <c r="AY522" i="27"/>
  <c r="AX522" i="27"/>
  <c r="T558" i="27"/>
  <c r="BA558" i="27"/>
  <c r="AZ558" i="27"/>
  <c r="AY558" i="27"/>
  <c r="AX558" i="27"/>
  <c r="BB558" i="27"/>
  <c r="AW558" i="27"/>
  <c r="BE558" i="27"/>
  <c r="BD558" i="27"/>
  <c r="BC558" i="27"/>
  <c r="AV558" i="27"/>
  <c r="T577" i="27"/>
  <c r="BC577" i="27"/>
  <c r="BB577" i="27"/>
  <c r="BA577" i="27"/>
  <c r="AZ577" i="27"/>
  <c r="AV577" i="27"/>
  <c r="BE577" i="27"/>
  <c r="BD577" i="27"/>
  <c r="AY577" i="27"/>
  <c r="AX577" i="27"/>
  <c r="AW577" i="27"/>
  <c r="T583" i="27"/>
  <c r="AY583" i="27"/>
  <c r="AX583" i="27"/>
  <c r="BE583" i="27"/>
  <c r="BD583" i="27"/>
  <c r="BC583" i="27"/>
  <c r="BB583" i="27"/>
  <c r="BA583" i="27"/>
  <c r="AZ583" i="27"/>
  <c r="AW583" i="27"/>
  <c r="AV583" i="27"/>
  <c r="T766" i="27"/>
  <c r="BD766" i="27"/>
  <c r="AV766" i="27"/>
  <c r="BA766" i="27"/>
  <c r="AZ766" i="27"/>
  <c r="AY766" i="27"/>
  <c r="AX766" i="27"/>
  <c r="BE766" i="27"/>
  <c r="BC766" i="27"/>
  <c r="BB766" i="27"/>
  <c r="AW766" i="27"/>
  <c r="T884" i="27"/>
  <c r="AZ884" i="27"/>
  <c r="BE884" i="27"/>
  <c r="AV884" i="27"/>
  <c r="BD884" i="27"/>
  <c r="BC884" i="27"/>
  <c r="BB884" i="27"/>
  <c r="BA884" i="27"/>
  <c r="AY884" i="27"/>
  <c r="AX884" i="27"/>
  <c r="AW884" i="27"/>
  <c r="T906" i="27"/>
  <c r="BD906" i="27"/>
  <c r="AV906" i="27"/>
  <c r="BA906" i="27"/>
  <c r="AZ906" i="27"/>
  <c r="BE906" i="27"/>
  <c r="AY906" i="27"/>
  <c r="AX906" i="27"/>
  <c r="BC906" i="27"/>
  <c r="BB906" i="27"/>
  <c r="AW906" i="27"/>
  <c r="T680" i="27"/>
  <c r="BE680" i="27"/>
  <c r="AW680" i="27"/>
  <c r="BD680" i="27"/>
  <c r="AV680" i="27"/>
  <c r="BB680" i="27"/>
  <c r="BA680" i="27"/>
  <c r="AZ680" i="27"/>
  <c r="BC680" i="27"/>
  <c r="AY680" i="27"/>
  <c r="AX680" i="27"/>
  <c r="T735" i="27"/>
  <c r="BB735" i="27"/>
  <c r="AZ735" i="27"/>
  <c r="AY735" i="27"/>
  <c r="BE735" i="27"/>
  <c r="BD735" i="27"/>
  <c r="BC735" i="27"/>
  <c r="BA735" i="27"/>
  <c r="AX735" i="27"/>
  <c r="AW735" i="27"/>
  <c r="AV735" i="27"/>
  <c r="T819" i="27"/>
  <c r="BB819" i="27"/>
  <c r="AW819" i="27"/>
  <c r="BE819" i="27"/>
  <c r="AV819" i="27"/>
  <c r="AY819" i="27"/>
  <c r="AX819" i="27"/>
  <c r="AZ819" i="27"/>
  <c r="BD819" i="27"/>
  <c r="BC819" i="27"/>
  <c r="BA819" i="27"/>
  <c r="T846" i="27"/>
  <c r="BD846" i="27"/>
  <c r="AV846" i="27"/>
  <c r="BA846" i="27"/>
  <c r="AZ846" i="27"/>
  <c r="AW846" i="27"/>
  <c r="AY846" i="27"/>
  <c r="AX846" i="27"/>
  <c r="BE846" i="27"/>
  <c r="BC846" i="27"/>
  <c r="BB846" i="27"/>
  <c r="T799" i="27"/>
  <c r="BB799" i="27"/>
  <c r="BE799" i="27"/>
  <c r="AV799" i="27"/>
  <c r="BD799" i="27"/>
  <c r="BC799" i="27"/>
  <c r="BA799" i="27"/>
  <c r="AX799" i="27"/>
  <c r="AW799" i="27"/>
  <c r="AY799" i="27"/>
  <c r="AZ799" i="27"/>
  <c r="T927" i="27"/>
  <c r="BB927" i="27"/>
  <c r="BA927" i="27"/>
  <c r="AZ927" i="27"/>
  <c r="BD927" i="27"/>
  <c r="BC927" i="27"/>
  <c r="AY927" i="27"/>
  <c r="AX927" i="27"/>
  <c r="BE927" i="27"/>
  <c r="AV927" i="27"/>
  <c r="AW927" i="27"/>
  <c r="T966" i="27"/>
  <c r="AX966" i="27"/>
  <c r="AW966" i="27"/>
  <c r="BC966" i="27"/>
  <c r="BB966" i="27"/>
  <c r="BE966" i="27"/>
  <c r="BD966" i="27"/>
  <c r="AY966" i="27"/>
  <c r="AV966" i="27"/>
  <c r="BA966" i="27"/>
  <c r="AZ966" i="27"/>
  <c r="T969" i="27"/>
  <c r="AZ969" i="27"/>
  <c r="BD969" i="27"/>
  <c r="BE969" i="27"/>
  <c r="BC969" i="27"/>
  <c r="BB969" i="27"/>
  <c r="BA969" i="27"/>
  <c r="AY969" i="27"/>
  <c r="AX969" i="27"/>
  <c r="AW969" i="27"/>
  <c r="AV969" i="27"/>
  <c r="T1059" i="27"/>
  <c r="BA1059" i="27"/>
  <c r="BC1059" i="27"/>
  <c r="AZ1059" i="27"/>
  <c r="BD1059" i="27"/>
  <c r="BB1059" i="27"/>
  <c r="AY1059" i="27"/>
  <c r="BE1059" i="27"/>
  <c r="AX1059" i="27"/>
  <c r="AW1059" i="27"/>
  <c r="AV1059" i="27"/>
  <c r="T1083" i="27"/>
  <c r="BA1083" i="27"/>
  <c r="AZ1083" i="27"/>
  <c r="BB1083" i="27"/>
  <c r="BC1083" i="27"/>
  <c r="BE1083" i="27"/>
  <c r="BD1083" i="27"/>
  <c r="AW1083" i="27"/>
  <c r="AV1083" i="27"/>
  <c r="AY1083" i="27"/>
  <c r="AX1083" i="27"/>
  <c r="T203" i="27"/>
  <c r="AY203" i="27"/>
  <c r="AX203" i="27"/>
  <c r="BB203" i="27"/>
  <c r="BA203" i="27"/>
  <c r="BE203" i="27"/>
  <c r="BD203" i="27"/>
  <c r="BC203" i="27"/>
  <c r="AW203" i="27"/>
  <c r="AV203" i="27"/>
  <c r="AZ203" i="27"/>
  <c r="T346" i="27"/>
  <c r="BA346" i="27"/>
  <c r="AZ346" i="27"/>
  <c r="BB346" i="27"/>
  <c r="AY346" i="27"/>
  <c r="AX346" i="27"/>
  <c r="AW346" i="27"/>
  <c r="AV346" i="27"/>
  <c r="BE346" i="27"/>
  <c r="BD346" i="27"/>
  <c r="BC346" i="27"/>
  <c r="T481" i="27"/>
  <c r="BE481" i="27"/>
  <c r="AW481" i="27"/>
  <c r="BD481" i="27"/>
  <c r="AV481" i="27"/>
  <c r="BA481" i="27"/>
  <c r="AZ481" i="27"/>
  <c r="AX481" i="27"/>
  <c r="BC481" i="27"/>
  <c r="BB481" i="27"/>
  <c r="AY481" i="27"/>
  <c r="T942" i="27"/>
  <c r="BD942" i="27"/>
  <c r="AV942" i="27"/>
  <c r="AX942" i="27"/>
  <c r="AW942" i="27"/>
  <c r="AZ942" i="27"/>
  <c r="AY942" i="27"/>
  <c r="BE942" i="27"/>
  <c r="BB942" i="27"/>
  <c r="BA942" i="27"/>
  <c r="BC942" i="27"/>
  <c r="T65" i="27"/>
  <c r="BC65" i="27"/>
  <c r="BB65" i="27"/>
  <c r="AV65" i="27"/>
  <c r="BE65" i="27"/>
  <c r="BD65" i="27"/>
  <c r="BA65" i="27"/>
  <c r="AZ65" i="27"/>
  <c r="AY65" i="27"/>
  <c r="AX65" i="27"/>
  <c r="AW65" i="27"/>
  <c r="T398" i="27"/>
  <c r="BC398" i="27"/>
  <c r="BB398" i="27"/>
  <c r="AY398" i="27"/>
  <c r="AX398" i="27"/>
  <c r="BD398" i="27"/>
  <c r="BA398" i="27"/>
  <c r="AV398" i="27"/>
  <c r="BE398" i="27"/>
  <c r="AZ398" i="27"/>
  <c r="AW398" i="27"/>
  <c r="T53" i="27"/>
  <c r="BC53" i="27"/>
  <c r="BB53" i="27"/>
  <c r="AX53" i="27"/>
  <c r="AW53" i="27"/>
  <c r="AZ53" i="27"/>
  <c r="AY53" i="27"/>
  <c r="BE53" i="27"/>
  <c r="BD53" i="27"/>
  <c r="BA53" i="27"/>
  <c r="AV53" i="27"/>
  <c r="T463" i="27"/>
  <c r="BA463" i="27"/>
  <c r="AZ463" i="27"/>
  <c r="AY463" i="27"/>
  <c r="AX463" i="27"/>
  <c r="BE463" i="27"/>
  <c r="BD463" i="27"/>
  <c r="BC463" i="27"/>
  <c r="BB463" i="27"/>
  <c r="AW463" i="27"/>
  <c r="AV463" i="27"/>
  <c r="T745" i="27"/>
  <c r="AX745" i="27"/>
  <c r="BA745" i="27"/>
  <c r="AZ745" i="27"/>
  <c r="BC745" i="27"/>
  <c r="BB745" i="27"/>
  <c r="BD745" i="27"/>
  <c r="AY745" i="27"/>
  <c r="AW745" i="27"/>
  <c r="BE745" i="27"/>
  <c r="AV745" i="27"/>
  <c r="T43" i="27"/>
  <c r="AY43" i="27"/>
  <c r="AX43" i="27"/>
  <c r="BB43" i="27"/>
  <c r="BA43" i="27"/>
  <c r="AZ43" i="27"/>
  <c r="AW43" i="27"/>
  <c r="BC43" i="27"/>
  <c r="AV43" i="27"/>
  <c r="BE43" i="27"/>
  <c r="BD43" i="27"/>
  <c r="T407" i="27"/>
  <c r="BA407" i="27"/>
  <c r="AZ407" i="27"/>
  <c r="BE407" i="27"/>
  <c r="BD407" i="27"/>
  <c r="AX407" i="27"/>
  <c r="AW407" i="27"/>
  <c r="AV407" i="27"/>
  <c r="AY407" i="27"/>
  <c r="BC407" i="27"/>
  <c r="BB407" i="27"/>
  <c r="T482" i="27"/>
  <c r="BC482" i="27"/>
  <c r="BB482" i="27"/>
  <c r="BA482" i="27"/>
  <c r="AZ482" i="27"/>
  <c r="BD482" i="27"/>
  <c r="AY482" i="27"/>
  <c r="BE482" i="27"/>
  <c r="AX482" i="27"/>
  <c r="AW482" i="27"/>
  <c r="AV482" i="27"/>
  <c r="T965" i="27"/>
  <c r="AZ965" i="27"/>
  <c r="AX965" i="27"/>
  <c r="BC965" i="27"/>
  <c r="BB965" i="27"/>
  <c r="BA965" i="27"/>
  <c r="AY965" i="27"/>
  <c r="BE965" i="27"/>
  <c r="BD965" i="27"/>
  <c r="AW965" i="27"/>
  <c r="AV965" i="27"/>
  <c r="T182" i="27"/>
  <c r="BA182" i="27"/>
  <c r="AZ182" i="27"/>
  <c r="AX182" i="27"/>
  <c r="AW182" i="27"/>
  <c r="BD182" i="27"/>
  <c r="BC182" i="27"/>
  <c r="BE182" i="27"/>
  <c r="BB182" i="27"/>
  <c r="AY182" i="27"/>
  <c r="AV182" i="27"/>
  <c r="T653" i="27"/>
  <c r="BC653" i="27"/>
  <c r="BB653" i="27"/>
  <c r="AY653" i="27"/>
  <c r="AX653" i="27"/>
  <c r="BD653" i="27"/>
  <c r="BA653" i="27"/>
  <c r="BE653" i="27"/>
  <c r="AZ653" i="27"/>
  <c r="AW653" i="27"/>
  <c r="AV653" i="27"/>
  <c r="T205" i="27"/>
  <c r="BC205" i="27"/>
  <c r="BB205" i="27"/>
  <c r="BD205" i="27"/>
  <c r="BA205" i="27"/>
  <c r="AZ205" i="27"/>
  <c r="AY205" i="27"/>
  <c r="BE205" i="27"/>
  <c r="AX205" i="27"/>
  <c r="AW205" i="27"/>
  <c r="AV205" i="27"/>
  <c r="T259" i="27"/>
  <c r="AY259" i="27"/>
  <c r="AX259" i="27"/>
  <c r="AV259" i="27"/>
  <c r="BE259" i="27"/>
  <c r="BB259" i="27"/>
  <c r="BA259" i="27"/>
  <c r="BC259" i="27"/>
  <c r="AZ259" i="27"/>
  <c r="AW259" i="27"/>
  <c r="BD259" i="27"/>
  <c r="T117" i="27"/>
  <c r="BC117" i="27"/>
  <c r="BB117" i="27"/>
  <c r="AX117" i="27"/>
  <c r="AW117" i="27"/>
  <c r="AZ117" i="27"/>
  <c r="AY117" i="27"/>
  <c r="BA117" i="27"/>
  <c r="AV117" i="27"/>
  <c r="BD117" i="27"/>
  <c r="BE117" i="27"/>
  <c r="T449" i="27"/>
  <c r="BE449" i="27"/>
  <c r="AW449" i="27"/>
  <c r="BD449" i="27"/>
  <c r="AV449" i="27"/>
  <c r="BA449" i="27"/>
  <c r="AZ449" i="27"/>
  <c r="BC449" i="27"/>
  <c r="AY449" i="27"/>
  <c r="AX449" i="27"/>
  <c r="BB449" i="27"/>
  <c r="T485" i="27"/>
  <c r="BE485" i="27"/>
  <c r="AW485" i="27"/>
  <c r="BD485" i="27"/>
  <c r="AV485" i="27"/>
  <c r="BC485" i="27"/>
  <c r="BB485" i="27"/>
  <c r="AZ485" i="27"/>
  <c r="AY485" i="27"/>
  <c r="BA485" i="27"/>
  <c r="AX485" i="27"/>
  <c r="T547" i="27"/>
  <c r="AY547" i="27"/>
  <c r="AX547" i="27"/>
  <c r="BC547" i="27"/>
  <c r="BB547" i="27"/>
  <c r="AV547" i="27"/>
  <c r="BE547" i="27"/>
  <c r="BD547" i="27"/>
  <c r="BA547" i="27"/>
  <c r="AZ547" i="27"/>
  <c r="AW547" i="27"/>
  <c r="T777" i="27"/>
  <c r="AY777" i="27"/>
  <c r="AX777" i="27"/>
  <c r="BA777" i="27"/>
  <c r="AZ777" i="27"/>
  <c r="BB777" i="27"/>
  <c r="AW777" i="27"/>
  <c r="AV777" i="27"/>
  <c r="BE777" i="27"/>
  <c r="BD777" i="27"/>
  <c r="BC777" i="27"/>
  <c r="T725" i="27"/>
  <c r="AX725" i="27"/>
  <c r="AZ725" i="27"/>
  <c r="AY725" i="27"/>
  <c r="BE725" i="27"/>
  <c r="BD725" i="27"/>
  <c r="BC725" i="27"/>
  <c r="BA725" i="27"/>
  <c r="AW725" i="27"/>
  <c r="AV725" i="27"/>
  <c r="BB725" i="27"/>
  <c r="T193" i="27"/>
  <c r="BC193" i="27"/>
  <c r="BB193" i="27"/>
  <c r="AV193" i="27"/>
  <c r="BE193" i="27"/>
  <c r="AY193" i="27"/>
  <c r="AX193" i="27"/>
  <c r="AW193" i="27"/>
  <c r="AZ193" i="27"/>
  <c r="BD193" i="27"/>
  <c r="BA193" i="27"/>
  <c r="T21" i="27"/>
  <c r="BC21" i="27"/>
  <c r="BB21" i="27"/>
  <c r="AX21" i="27"/>
  <c r="AW21" i="27"/>
  <c r="BE21" i="27"/>
  <c r="BD21" i="27"/>
  <c r="AY21" i="27"/>
  <c r="AV21" i="27"/>
  <c r="BA21" i="27"/>
  <c r="AZ21" i="27"/>
  <c r="T561" i="27"/>
  <c r="BC561" i="27"/>
  <c r="BB561" i="27"/>
  <c r="BA561" i="27"/>
  <c r="AZ561" i="27"/>
  <c r="AX561" i="27"/>
  <c r="AW561" i="27"/>
  <c r="BD561" i="27"/>
  <c r="AY561" i="27"/>
  <c r="AV561" i="27"/>
  <c r="BE561" i="27"/>
  <c r="T635" i="27"/>
  <c r="AY635" i="27"/>
  <c r="AX635" i="27"/>
  <c r="AW635" i="27"/>
  <c r="AV635" i="27"/>
  <c r="AZ635" i="27"/>
  <c r="BB635" i="27"/>
  <c r="BA635" i="27"/>
  <c r="BE635" i="27"/>
  <c r="BD635" i="27"/>
  <c r="BC635" i="27"/>
  <c r="T54" i="27"/>
  <c r="BA54" i="27"/>
  <c r="AZ54" i="27"/>
  <c r="AX54" i="27"/>
  <c r="AW54" i="27"/>
  <c r="BD54" i="27"/>
  <c r="BC54" i="27"/>
  <c r="BE54" i="27"/>
  <c r="BB54" i="27"/>
  <c r="AY54" i="27"/>
  <c r="AV54" i="27"/>
  <c r="T124" i="27"/>
  <c r="BE124" i="27"/>
  <c r="AW124" i="27"/>
  <c r="BD124" i="27"/>
  <c r="AV124" i="27"/>
  <c r="BB124" i="27"/>
  <c r="BA124" i="27"/>
  <c r="AZ124" i="27"/>
  <c r="AY124" i="27"/>
  <c r="BC124" i="27"/>
  <c r="AX124" i="27"/>
  <c r="T309" i="27"/>
  <c r="BC309" i="27"/>
  <c r="BB309" i="27"/>
  <c r="AX309" i="27"/>
  <c r="AW309" i="27"/>
  <c r="AZ309" i="27"/>
  <c r="AY309" i="27"/>
  <c r="AV309" i="27"/>
  <c r="BE309" i="27"/>
  <c r="BD309" i="27"/>
  <c r="BA309" i="27"/>
  <c r="T406" i="27"/>
  <c r="BC406" i="27"/>
  <c r="BB406" i="27"/>
  <c r="BE406" i="27"/>
  <c r="BD406" i="27"/>
  <c r="AV406" i="27"/>
  <c r="BA406" i="27"/>
  <c r="AZ406" i="27"/>
  <c r="AY406" i="27"/>
  <c r="AX406" i="27"/>
  <c r="AW406" i="27"/>
  <c r="T724" i="27"/>
  <c r="AZ724" i="27"/>
  <c r="BA724" i="27"/>
  <c r="AY724" i="27"/>
  <c r="BE724" i="27"/>
  <c r="BD724" i="27"/>
  <c r="BB724" i="27"/>
  <c r="AX724" i="27"/>
  <c r="AW724" i="27"/>
  <c r="BC724" i="27"/>
  <c r="AV724" i="27"/>
  <c r="T190" i="27"/>
  <c r="BA190" i="27"/>
  <c r="AZ190" i="27"/>
  <c r="BD190" i="27"/>
  <c r="BC190" i="27"/>
  <c r="AV190" i="27"/>
  <c r="BE190" i="27"/>
  <c r="BB190" i="27"/>
  <c r="AY190" i="27"/>
  <c r="AX190" i="27"/>
  <c r="AW190" i="27"/>
  <c r="T362" i="27"/>
  <c r="BA362" i="27"/>
  <c r="AZ362" i="27"/>
  <c r="BB362" i="27"/>
  <c r="AY362" i="27"/>
  <c r="AV362" i="27"/>
  <c r="BE362" i="27"/>
  <c r="BD362" i="27"/>
  <c r="BC362" i="27"/>
  <c r="AX362" i="27"/>
  <c r="AW362" i="27"/>
  <c r="T458" i="27"/>
  <c r="BC458" i="27"/>
  <c r="BB458" i="27"/>
  <c r="AW458" i="27"/>
  <c r="AV458" i="27"/>
  <c r="AZ458" i="27"/>
  <c r="AY458" i="27"/>
  <c r="AX458" i="27"/>
  <c r="BD458" i="27"/>
  <c r="BA458" i="27"/>
  <c r="BE458" i="27"/>
  <c r="T904" i="27"/>
  <c r="AZ904" i="27"/>
  <c r="BC904" i="27"/>
  <c r="BB904" i="27"/>
  <c r="BA904" i="27"/>
  <c r="AY904" i="27"/>
  <c r="BE904" i="27"/>
  <c r="BD904" i="27"/>
  <c r="AX904" i="27"/>
  <c r="AW904" i="27"/>
  <c r="AV904" i="27"/>
  <c r="T36" i="27"/>
  <c r="BE36" i="27"/>
  <c r="AW36" i="27"/>
  <c r="BD36" i="27"/>
  <c r="AV36" i="27"/>
  <c r="AX36" i="27"/>
  <c r="AZ36" i="27"/>
  <c r="AY36" i="27"/>
  <c r="BA36" i="27"/>
  <c r="BC36" i="27"/>
  <c r="BB36" i="27"/>
  <c r="T285" i="27"/>
  <c r="BC285" i="27"/>
  <c r="BB285" i="27"/>
  <c r="BD285" i="27"/>
  <c r="BA285" i="27"/>
  <c r="AX285" i="27"/>
  <c r="AW285" i="27"/>
  <c r="AV285" i="27"/>
  <c r="BE285" i="27"/>
  <c r="AZ285" i="27"/>
  <c r="AY285" i="27"/>
  <c r="T306" i="27"/>
  <c r="BA306" i="27"/>
  <c r="AZ306" i="27"/>
  <c r="AV306" i="27"/>
  <c r="BE306" i="27"/>
  <c r="BB306" i="27"/>
  <c r="AY306" i="27"/>
  <c r="AX306" i="27"/>
  <c r="AW306" i="27"/>
  <c r="BC306" i="27"/>
  <c r="BD306" i="27"/>
  <c r="T574" i="27"/>
  <c r="BA574" i="27"/>
  <c r="AZ574" i="27"/>
  <c r="AY574" i="27"/>
  <c r="AX574" i="27"/>
  <c r="AV574" i="27"/>
  <c r="BD574" i="27"/>
  <c r="BC574" i="27"/>
  <c r="BB574" i="27"/>
  <c r="BE574" i="27"/>
  <c r="AW574" i="27"/>
  <c r="T744" i="27"/>
  <c r="AZ744" i="27"/>
  <c r="BB744" i="27"/>
  <c r="BA744" i="27"/>
  <c r="AY744" i="27"/>
  <c r="AX744" i="27"/>
  <c r="AV744" i="27"/>
  <c r="BE744" i="27"/>
  <c r="BD744" i="27"/>
  <c r="BC744" i="27"/>
  <c r="AW744" i="27"/>
  <c r="T856" i="27"/>
  <c r="AZ856" i="27"/>
  <c r="BB856" i="27"/>
  <c r="BA856" i="27"/>
  <c r="BE856" i="27"/>
  <c r="AW856" i="27"/>
  <c r="AV856" i="27"/>
  <c r="AY856" i="27"/>
  <c r="AX856" i="27"/>
  <c r="BD856" i="27"/>
  <c r="BC856" i="27"/>
  <c r="T99" i="27"/>
  <c r="AY99" i="27"/>
  <c r="AX99" i="27"/>
  <c r="AV99" i="27"/>
  <c r="BE99" i="27"/>
  <c r="BD99" i="27"/>
  <c r="BC99" i="27"/>
  <c r="BB99" i="27"/>
  <c r="BA99" i="27"/>
  <c r="AZ99" i="27"/>
  <c r="AW99" i="27"/>
  <c r="T175" i="27"/>
  <c r="AY175" i="27"/>
  <c r="AX175" i="27"/>
  <c r="BD175" i="27"/>
  <c r="BC175" i="27"/>
  <c r="BB175" i="27"/>
  <c r="BA175" i="27"/>
  <c r="BE175" i="27"/>
  <c r="AZ175" i="27"/>
  <c r="AW175" i="27"/>
  <c r="AV175" i="27"/>
  <c r="T186" i="27"/>
  <c r="BA186" i="27"/>
  <c r="AZ186" i="27"/>
  <c r="BB186" i="27"/>
  <c r="AY186" i="27"/>
  <c r="BE186" i="27"/>
  <c r="BD186" i="27"/>
  <c r="BC186" i="27"/>
  <c r="AX186" i="27"/>
  <c r="AW186" i="27"/>
  <c r="AV186" i="27"/>
  <c r="T273" i="27"/>
  <c r="BC273" i="27"/>
  <c r="BB273" i="27"/>
  <c r="AV273" i="27"/>
  <c r="BE273" i="27"/>
  <c r="BD273" i="27"/>
  <c r="BA273" i="27"/>
  <c r="AZ273" i="27"/>
  <c r="AY273" i="27"/>
  <c r="AX273" i="27"/>
  <c r="AW273" i="27"/>
  <c r="T370" i="27"/>
  <c r="BA370" i="27"/>
  <c r="AZ370" i="27"/>
  <c r="AV370" i="27"/>
  <c r="BE370" i="27"/>
  <c r="BB370" i="27"/>
  <c r="AY370" i="27"/>
  <c r="AX370" i="27"/>
  <c r="BD370" i="27"/>
  <c r="BC370" i="27"/>
  <c r="AW370" i="27"/>
  <c r="T391" i="27"/>
  <c r="BA391" i="27"/>
  <c r="AZ391" i="27"/>
  <c r="BE391" i="27"/>
  <c r="BD391" i="27"/>
  <c r="BB391" i="27"/>
  <c r="AY391" i="27"/>
  <c r="BC391" i="27"/>
  <c r="AX391" i="27"/>
  <c r="AW391" i="27"/>
  <c r="AV391" i="27"/>
  <c r="T466" i="27"/>
  <c r="BC466" i="27"/>
  <c r="BB466" i="27"/>
  <c r="BA466" i="27"/>
  <c r="AZ466" i="27"/>
  <c r="BE466" i="27"/>
  <c r="AV466" i="27"/>
  <c r="BD466" i="27"/>
  <c r="AY466" i="27"/>
  <c r="AX466" i="27"/>
  <c r="AW466" i="27"/>
  <c r="T477" i="27"/>
  <c r="BE477" i="27"/>
  <c r="AW477" i="27"/>
  <c r="BD477" i="27"/>
  <c r="AV477" i="27"/>
  <c r="AY477" i="27"/>
  <c r="AX477" i="27"/>
  <c r="AZ477" i="27"/>
  <c r="BC477" i="27"/>
  <c r="BB477" i="27"/>
  <c r="BA477" i="27"/>
  <c r="T552" i="27"/>
  <c r="BE552" i="27"/>
  <c r="AW552" i="27"/>
  <c r="BD552" i="27"/>
  <c r="AV552" i="27"/>
  <c r="BB552" i="27"/>
  <c r="BA552" i="27"/>
  <c r="AX552" i="27"/>
  <c r="BC552" i="27"/>
  <c r="AZ552" i="27"/>
  <c r="AY552" i="27"/>
  <c r="T650" i="27"/>
  <c r="BA650" i="27"/>
  <c r="AZ650" i="27"/>
  <c r="AW650" i="27"/>
  <c r="AV650" i="27"/>
  <c r="BD650" i="27"/>
  <c r="BC650" i="27"/>
  <c r="BB650" i="27"/>
  <c r="AY650" i="27"/>
  <c r="AX650" i="27"/>
  <c r="BE650" i="27"/>
  <c r="T924" i="27"/>
  <c r="AZ924" i="27"/>
  <c r="BD924" i="27"/>
  <c r="BC924" i="27"/>
  <c r="AW924" i="27"/>
  <c r="AV924" i="27"/>
  <c r="AY924" i="27"/>
  <c r="AX924" i="27"/>
  <c r="BE924" i="27"/>
  <c r="BB924" i="27"/>
  <c r="BA924" i="27"/>
  <c r="T60" i="27"/>
  <c r="BE60" i="27"/>
  <c r="AW60" i="27"/>
  <c r="BD60" i="27"/>
  <c r="AV60" i="27"/>
  <c r="BB60" i="27"/>
  <c r="BA60" i="27"/>
  <c r="AZ60" i="27"/>
  <c r="AY60" i="27"/>
  <c r="BC60" i="27"/>
  <c r="AX60" i="27"/>
  <c r="T245" i="27"/>
  <c r="BC245" i="27"/>
  <c r="BB245" i="27"/>
  <c r="AX245" i="27"/>
  <c r="AW245" i="27"/>
  <c r="AZ245" i="27"/>
  <c r="AY245" i="27"/>
  <c r="BE245" i="27"/>
  <c r="BD245" i="27"/>
  <c r="BA245" i="27"/>
  <c r="AV245" i="27"/>
  <c r="T721" i="27"/>
  <c r="AX721" i="27"/>
  <c r="BC721" i="27"/>
  <c r="BB721" i="27"/>
  <c r="AY721" i="27"/>
  <c r="AW721" i="27"/>
  <c r="AZ721" i="27"/>
  <c r="AV721" i="27"/>
  <c r="BD721" i="27"/>
  <c r="BA721" i="27"/>
  <c r="BE721" i="27"/>
  <c r="T801" i="27"/>
  <c r="AX801" i="27"/>
  <c r="BC801" i="27"/>
  <c r="BB801" i="27"/>
  <c r="AV801" i="27"/>
  <c r="AZ801" i="27"/>
  <c r="AY801" i="27"/>
  <c r="AW801" i="27"/>
  <c r="BE801" i="27"/>
  <c r="BD801" i="27"/>
  <c r="BA801" i="27"/>
  <c r="T211" i="27"/>
  <c r="AY211" i="27"/>
  <c r="AX211" i="27"/>
  <c r="AV211" i="27"/>
  <c r="BE211" i="27"/>
  <c r="AZ211" i="27"/>
  <c r="AW211" i="27"/>
  <c r="BD211" i="27"/>
  <c r="BC211" i="27"/>
  <c r="BB211" i="27"/>
  <c r="BA211" i="27"/>
  <c r="T982" i="27"/>
  <c r="AX982" i="27"/>
  <c r="BB982" i="27"/>
  <c r="AZ982" i="27"/>
  <c r="AY982" i="27"/>
  <c r="AW982" i="27"/>
  <c r="AV982" i="27"/>
  <c r="BC982" i="27"/>
  <c r="BA982" i="27"/>
  <c r="BE982" i="27"/>
  <c r="BD982" i="27"/>
  <c r="T602" i="27"/>
  <c r="BA602" i="27"/>
  <c r="AZ602" i="27"/>
  <c r="AW602" i="27"/>
  <c r="AV602" i="27"/>
  <c r="BB602" i="27"/>
  <c r="AY602" i="27"/>
  <c r="BE602" i="27"/>
  <c r="BD602" i="27"/>
  <c r="BC602" i="27"/>
  <c r="AX602" i="27"/>
  <c r="T731" i="27"/>
  <c r="BB731" i="27"/>
  <c r="BD731" i="27"/>
  <c r="BC731" i="27"/>
  <c r="AW731" i="27"/>
  <c r="AV731" i="27"/>
  <c r="AX731" i="27"/>
  <c r="BE731" i="27"/>
  <c r="BA731" i="27"/>
  <c r="AZ731" i="27"/>
  <c r="AY731" i="27"/>
  <c r="T34" i="27"/>
  <c r="BA34" i="27"/>
  <c r="AZ34" i="27"/>
  <c r="AV34" i="27"/>
  <c r="BE34" i="27"/>
  <c r="BD34" i="27"/>
  <c r="BC34" i="27"/>
  <c r="AW34" i="27"/>
  <c r="BB34" i="27"/>
  <c r="AY34" i="27"/>
  <c r="AX34" i="27"/>
  <c r="T292" i="27"/>
  <c r="BE292" i="27"/>
  <c r="AW292" i="27"/>
  <c r="BD292" i="27"/>
  <c r="AV292" i="27"/>
  <c r="AX292" i="27"/>
  <c r="AZ292" i="27"/>
  <c r="AY292" i="27"/>
  <c r="BB292" i="27"/>
  <c r="BA292" i="27"/>
  <c r="BC292" i="27"/>
  <c r="T314" i="27"/>
  <c r="BA314" i="27"/>
  <c r="AZ314" i="27"/>
  <c r="BB314" i="27"/>
  <c r="AY314" i="27"/>
  <c r="BE314" i="27"/>
  <c r="BD314" i="27"/>
  <c r="BC314" i="27"/>
  <c r="AX314" i="27"/>
  <c r="AW314" i="27"/>
  <c r="AV314" i="27"/>
  <c r="T508" i="27"/>
  <c r="BE508" i="27"/>
  <c r="AW508" i="27"/>
  <c r="BD508" i="27"/>
  <c r="AV508" i="27"/>
  <c r="AY508" i="27"/>
  <c r="AX508" i="27"/>
  <c r="BB508" i="27"/>
  <c r="BA508" i="27"/>
  <c r="AZ508" i="27"/>
  <c r="BC508" i="27"/>
  <c r="T612" i="27"/>
  <c r="BE612" i="27"/>
  <c r="AW612" i="27"/>
  <c r="BD612" i="27"/>
  <c r="AV612" i="27"/>
  <c r="BC612" i="27"/>
  <c r="BB612" i="27"/>
  <c r="AZ612" i="27"/>
  <c r="AY612" i="27"/>
  <c r="BA612" i="27"/>
  <c r="AX612" i="27"/>
  <c r="T670" i="27"/>
  <c r="BA670" i="27"/>
  <c r="AZ670" i="27"/>
  <c r="AY670" i="27"/>
  <c r="AX670" i="27"/>
  <c r="BD670" i="27"/>
  <c r="BC670" i="27"/>
  <c r="BB670" i="27"/>
  <c r="AV670" i="27"/>
  <c r="BE670" i="27"/>
  <c r="AW670" i="27"/>
  <c r="T765" i="27"/>
  <c r="AX765" i="27"/>
  <c r="BB765" i="27"/>
  <c r="BA765" i="27"/>
  <c r="AW765" i="27"/>
  <c r="AV765" i="27"/>
  <c r="AY765" i="27"/>
  <c r="BE765" i="27"/>
  <c r="BD765" i="27"/>
  <c r="BC765" i="27"/>
  <c r="AZ765" i="27"/>
  <c r="T824" i="27"/>
  <c r="AZ824" i="27"/>
  <c r="BB824" i="27"/>
  <c r="BA824" i="27"/>
  <c r="AW824" i="27"/>
  <c r="AV824" i="27"/>
  <c r="BE824" i="27"/>
  <c r="BD824" i="27"/>
  <c r="BC824" i="27"/>
  <c r="AY824" i="27"/>
  <c r="AX824" i="27"/>
  <c r="T877" i="27"/>
  <c r="AX877" i="27"/>
  <c r="BB877" i="27"/>
  <c r="BA877" i="27"/>
  <c r="BD877" i="27"/>
  <c r="BC877" i="27"/>
  <c r="AW877" i="27"/>
  <c r="AV877" i="27"/>
  <c r="AY877" i="27"/>
  <c r="AZ877" i="27"/>
  <c r="BE877" i="27"/>
  <c r="T318" i="27"/>
  <c r="BA318" i="27"/>
  <c r="AZ318" i="27"/>
  <c r="BD318" i="27"/>
  <c r="BC318" i="27"/>
  <c r="AV318" i="27"/>
  <c r="BE318" i="27"/>
  <c r="BB318" i="27"/>
  <c r="AX318" i="27"/>
  <c r="AW318" i="27"/>
  <c r="AY318" i="27"/>
  <c r="T427" i="27"/>
  <c r="BA427" i="27"/>
  <c r="AZ427" i="27"/>
  <c r="AW427" i="27"/>
  <c r="AV427" i="27"/>
  <c r="AX427" i="27"/>
  <c r="BD427" i="27"/>
  <c r="BC427" i="27"/>
  <c r="BB427" i="27"/>
  <c r="BE427" i="27"/>
  <c r="AY427" i="27"/>
  <c r="T491" i="27"/>
  <c r="BA491" i="27"/>
  <c r="AZ491" i="27"/>
  <c r="AW491" i="27"/>
  <c r="AV491" i="27"/>
  <c r="AX491" i="27"/>
  <c r="BE491" i="27"/>
  <c r="BD491" i="27"/>
  <c r="BC491" i="27"/>
  <c r="BB491" i="27"/>
  <c r="AY491" i="27"/>
  <c r="T545" i="27"/>
  <c r="BC545" i="27"/>
  <c r="BB545" i="27"/>
  <c r="BA545" i="27"/>
  <c r="AZ545" i="27"/>
  <c r="BD545" i="27"/>
  <c r="AY545" i="27"/>
  <c r="AX545" i="27"/>
  <c r="AW545" i="27"/>
  <c r="AV545" i="27"/>
  <c r="BE545" i="27"/>
  <c r="T795" i="27"/>
  <c r="BB795" i="27"/>
  <c r="AY795" i="27"/>
  <c r="AX795" i="27"/>
  <c r="BE795" i="27"/>
  <c r="BD795" i="27"/>
  <c r="BC795" i="27"/>
  <c r="AV795" i="27"/>
  <c r="BA795" i="27"/>
  <c r="AZ795" i="27"/>
  <c r="AW795" i="27"/>
  <c r="T889" i="27"/>
  <c r="AX889" i="27"/>
  <c r="BA889" i="27"/>
  <c r="AZ889" i="27"/>
  <c r="BE889" i="27"/>
  <c r="BD889" i="27"/>
  <c r="BC889" i="27"/>
  <c r="BB889" i="27"/>
  <c r="AY889" i="27"/>
  <c r="AW889" i="27"/>
  <c r="AV889" i="27"/>
  <c r="T920" i="27"/>
  <c r="AZ920" i="27"/>
  <c r="AX920" i="27"/>
  <c r="AW920" i="27"/>
  <c r="BA920" i="27"/>
  <c r="AY920" i="27"/>
  <c r="BE920" i="27"/>
  <c r="BD920" i="27"/>
  <c r="BC920" i="27"/>
  <c r="BB920" i="27"/>
  <c r="AV920" i="27"/>
  <c r="T780" i="27"/>
  <c r="BA780" i="27"/>
  <c r="AZ780" i="27"/>
  <c r="BC780" i="27"/>
  <c r="BB780" i="27"/>
  <c r="BE780" i="27"/>
  <c r="BD780" i="27"/>
  <c r="AY780" i="27"/>
  <c r="AX780" i="27"/>
  <c r="AW780" i="27"/>
  <c r="AV780" i="27"/>
  <c r="T144" i="27"/>
  <c r="BE144" i="27"/>
  <c r="AW144" i="27"/>
  <c r="BD144" i="27"/>
  <c r="AV144" i="27"/>
  <c r="BC144" i="27"/>
  <c r="AZ144" i="27"/>
  <c r="AY144" i="27"/>
  <c r="BB144" i="27"/>
  <c r="BA144" i="27"/>
  <c r="AX144" i="27"/>
  <c r="T40" i="27"/>
  <c r="BE40" i="27"/>
  <c r="AW40" i="27"/>
  <c r="BD40" i="27"/>
  <c r="AV40" i="27"/>
  <c r="AZ40" i="27"/>
  <c r="AY40" i="27"/>
  <c r="BB40" i="27"/>
  <c r="BA40" i="27"/>
  <c r="BC40" i="27"/>
  <c r="AX40" i="27"/>
  <c r="T104" i="27"/>
  <c r="BE104" i="27"/>
  <c r="AW104" i="27"/>
  <c r="BD104" i="27"/>
  <c r="AV104" i="27"/>
  <c r="AZ104" i="27"/>
  <c r="AY104" i="27"/>
  <c r="BB104" i="27"/>
  <c r="BA104" i="27"/>
  <c r="BC104" i="27"/>
  <c r="AX104" i="27"/>
  <c r="T169" i="27"/>
  <c r="BC169" i="27"/>
  <c r="BB169" i="27"/>
  <c r="AZ169" i="27"/>
  <c r="AY169" i="27"/>
  <c r="BE169" i="27"/>
  <c r="BD169" i="27"/>
  <c r="BA169" i="27"/>
  <c r="AX169" i="27"/>
  <c r="AW169" i="27"/>
  <c r="AV169" i="27"/>
  <c r="T215" i="27"/>
  <c r="AY215" i="27"/>
  <c r="AX215" i="27"/>
  <c r="AZ215" i="27"/>
  <c r="AW215" i="27"/>
  <c r="BB215" i="27"/>
  <c r="BA215" i="27"/>
  <c r="BE215" i="27"/>
  <c r="BD215" i="27"/>
  <c r="BC215" i="27"/>
  <c r="AV215" i="27"/>
  <c r="T279" i="27"/>
  <c r="AY279" i="27"/>
  <c r="AX279" i="27"/>
  <c r="AZ279" i="27"/>
  <c r="AW279" i="27"/>
  <c r="BB279" i="27"/>
  <c r="BA279" i="27"/>
  <c r="AV279" i="27"/>
  <c r="BE279" i="27"/>
  <c r="BD279" i="27"/>
  <c r="BC279" i="27"/>
  <c r="T388" i="27"/>
  <c r="AY388" i="27"/>
  <c r="AX388" i="27"/>
  <c r="BC388" i="27"/>
  <c r="BB388" i="27"/>
  <c r="BD388" i="27"/>
  <c r="BA388" i="27"/>
  <c r="AV388" i="27"/>
  <c r="BE388" i="27"/>
  <c r="AZ388" i="27"/>
  <c r="AW388" i="27"/>
  <c r="T452" i="27"/>
  <c r="AY452" i="27"/>
  <c r="AX452" i="27"/>
  <c r="BC452" i="27"/>
  <c r="BB452" i="27"/>
  <c r="BD452" i="27"/>
  <c r="BA452" i="27"/>
  <c r="AZ452" i="27"/>
  <c r="AW452" i="27"/>
  <c r="AV452" i="27"/>
  <c r="BE452" i="27"/>
  <c r="T506" i="27"/>
  <c r="BA506" i="27"/>
  <c r="AZ506" i="27"/>
  <c r="AW506" i="27"/>
  <c r="AV506" i="27"/>
  <c r="BE506" i="27"/>
  <c r="BB506" i="27"/>
  <c r="AY506" i="27"/>
  <c r="AX506" i="27"/>
  <c r="BD506" i="27"/>
  <c r="BC506" i="27"/>
  <c r="T630" i="27"/>
  <c r="BA630" i="27"/>
  <c r="AZ630" i="27"/>
  <c r="BE630" i="27"/>
  <c r="BD630" i="27"/>
  <c r="BC630" i="27"/>
  <c r="AV630" i="27"/>
  <c r="AY630" i="27"/>
  <c r="AX630" i="27"/>
  <c r="AW630" i="27"/>
  <c r="BB630" i="27"/>
  <c r="T641" i="27"/>
  <c r="BC641" i="27"/>
  <c r="BB641" i="27"/>
  <c r="BA641" i="27"/>
  <c r="AZ641" i="27"/>
  <c r="AV641" i="27"/>
  <c r="AX641" i="27"/>
  <c r="AW641" i="27"/>
  <c r="BE641" i="27"/>
  <c r="BD641" i="27"/>
  <c r="AY641" i="27"/>
  <c r="T717" i="27"/>
  <c r="AX717" i="27"/>
  <c r="AW717" i="27"/>
  <c r="BE717" i="27"/>
  <c r="AV717" i="27"/>
  <c r="BB717" i="27"/>
  <c r="BA717" i="27"/>
  <c r="BD717" i="27"/>
  <c r="BC717" i="27"/>
  <c r="AZ717" i="27"/>
  <c r="AY717" i="27"/>
  <c r="T728" i="27"/>
  <c r="AZ728" i="27"/>
  <c r="AW728" i="27"/>
  <c r="BE728" i="27"/>
  <c r="AV728" i="27"/>
  <c r="BB728" i="27"/>
  <c r="BA728" i="27"/>
  <c r="AX728" i="27"/>
  <c r="BD728" i="27"/>
  <c r="BC728" i="27"/>
  <c r="AY728" i="27"/>
  <c r="T779" i="27"/>
  <c r="BC779" i="27"/>
  <c r="BB779" i="27"/>
  <c r="BA779" i="27"/>
  <c r="AZ779" i="27"/>
  <c r="BE779" i="27"/>
  <c r="BD779" i="27"/>
  <c r="AX779" i="27"/>
  <c r="AW779" i="27"/>
  <c r="AV779" i="27"/>
  <c r="AY779" i="27"/>
  <c r="T829" i="27"/>
  <c r="AX829" i="27"/>
  <c r="AW829" i="27"/>
  <c r="BE829" i="27"/>
  <c r="AV829" i="27"/>
  <c r="BD829" i="27"/>
  <c r="BC829" i="27"/>
  <c r="BA829" i="27"/>
  <c r="AZ829" i="27"/>
  <c r="AY829" i="27"/>
  <c r="BB829" i="27"/>
  <c r="T1014" i="27"/>
  <c r="AX1014" i="27"/>
  <c r="BB1014" i="27"/>
  <c r="AY1014" i="27"/>
  <c r="AZ1014" i="27"/>
  <c r="AW1014" i="27"/>
  <c r="AV1014" i="27"/>
  <c r="BE1014" i="27"/>
  <c r="BD1014" i="27"/>
  <c r="BC1014" i="27"/>
  <c r="BA1014" i="27"/>
  <c r="T567" i="27"/>
  <c r="AY567" i="27"/>
  <c r="AX567" i="27"/>
  <c r="BE567" i="27"/>
  <c r="BD567" i="27"/>
  <c r="AV567" i="27"/>
  <c r="AZ567" i="27"/>
  <c r="AW567" i="27"/>
  <c r="BC567" i="27"/>
  <c r="BB567" i="27"/>
  <c r="BA567" i="27"/>
  <c r="T631" i="27"/>
  <c r="AY631" i="27"/>
  <c r="AX631" i="27"/>
  <c r="BE631" i="27"/>
  <c r="BD631" i="27"/>
  <c r="AV631" i="27"/>
  <c r="BB631" i="27"/>
  <c r="BA631" i="27"/>
  <c r="AZ631" i="27"/>
  <c r="BC631" i="27"/>
  <c r="AW631" i="27"/>
  <c r="T750" i="27"/>
  <c r="BD750" i="27"/>
  <c r="AV750" i="27"/>
  <c r="AW750" i="27"/>
  <c r="BE750" i="27"/>
  <c r="BA750" i="27"/>
  <c r="AZ750" i="27"/>
  <c r="BB750" i="27"/>
  <c r="AY750" i="27"/>
  <c r="AX750" i="27"/>
  <c r="BC750" i="27"/>
  <c r="T808" i="27"/>
  <c r="AZ808" i="27"/>
  <c r="AW808" i="27"/>
  <c r="BE808" i="27"/>
  <c r="AV808" i="27"/>
  <c r="AY808" i="27"/>
  <c r="AX808" i="27"/>
  <c r="BD808" i="27"/>
  <c r="BC808" i="27"/>
  <c r="BA808" i="27"/>
  <c r="BB808" i="27"/>
  <c r="T992" i="27"/>
  <c r="BB992" i="27"/>
  <c r="BC992" i="27"/>
  <c r="BE992" i="27"/>
  <c r="BD992" i="27"/>
  <c r="AW992" i="27"/>
  <c r="AV992" i="27"/>
  <c r="BA992" i="27"/>
  <c r="AZ992" i="27"/>
  <c r="AY992" i="27"/>
  <c r="AX992" i="27"/>
  <c r="T600" i="27"/>
  <c r="BE600" i="27"/>
  <c r="AW600" i="27"/>
  <c r="BD600" i="27"/>
  <c r="AV600" i="27"/>
  <c r="BC600" i="27"/>
  <c r="BB600" i="27"/>
  <c r="AY600" i="27"/>
  <c r="AX600" i="27"/>
  <c r="BA600" i="27"/>
  <c r="AZ600" i="27"/>
  <c r="T664" i="27"/>
  <c r="BE664" i="27"/>
  <c r="AW664" i="27"/>
  <c r="BD664" i="27"/>
  <c r="AV664" i="27"/>
  <c r="BC664" i="27"/>
  <c r="AX664" i="27"/>
  <c r="AY664" i="27"/>
  <c r="BB664" i="27"/>
  <c r="BA664" i="27"/>
  <c r="AZ664" i="27"/>
  <c r="T719" i="27"/>
  <c r="BB719" i="27"/>
  <c r="BE719" i="27"/>
  <c r="AV719" i="27"/>
  <c r="BD719" i="27"/>
  <c r="BA719" i="27"/>
  <c r="AZ719" i="27"/>
  <c r="AY719" i="27"/>
  <c r="BC719" i="27"/>
  <c r="AX719" i="27"/>
  <c r="AW719" i="27"/>
  <c r="T883" i="27"/>
  <c r="BB883" i="27"/>
  <c r="AW883" i="27"/>
  <c r="BE883" i="27"/>
  <c r="AV883" i="27"/>
  <c r="BD883" i="27"/>
  <c r="BC883" i="27"/>
  <c r="BA883" i="27"/>
  <c r="AZ883" i="27"/>
  <c r="AY883" i="27"/>
  <c r="AX883" i="27"/>
  <c r="T949" i="27"/>
  <c r="AZ949" i="27"/>
  <c r="BC949" i="27"/>
  <c r="AV949" i="27"/>
  <c r="BE949" i="27"/>
  <c r="AX949" i="27"/>
  <c r="AW949" i="27"/>
  <c r="BD949" i="27"/>
  <c r="BB949" i="27"/>
  <c r="BA949" i="27"/>
  <c r="AY949" i="27"/>
  <c r="T830" i="27"/>
  <c r="BD830" i="27"/>
  <c r="AV830" i="27"/>
  <c r="AW830" i="27"/>
  <c r="BE830" i="27"/>
  <c r="AY830" i="27"/>
  <c r="AX830" i="27"/>
  <c r="BC830" i="27"/>
  <c r="AZ830" i="27"/>
  <c r="BB830" i="27"/>
  <c r="BA830" i="27"/>
  <c r="T894" i="27"/>
  <c r="BD894" i="27"/>
  <c r="AV894" i="27"/>
  <c r="AW894" i="27"/>
  <c r="BE894" i="27"/>
  <c r="BC894" i="27"/>
  <c r="BB894" i="27"/>
  <c r="BA894" i="27"/>
  <c r="AZ894" i="27"/>
  <c r="AX894" i="27"/>
  <c r="AY894" i="27"/>
  <c r="T947" i="27"/>
  <c r="BD947" i="27"/>
  <c r="AV947" i="27"/>
  <c r="BE947" i="27"/>
  <c r="BC947" i="27"/>
  <c r="AZ947" i="27"/>
  <c r="AY947" i="27"/>
  <c r="AX947" i="27"/>
  <c r="AW947" i="27"/>
  <c r="BB947" i="27"/>
  <c r="BA947" i="27"/>
  <c r="T783" i="27"/>
  <c r="BC783" i="27"/>
  <c r="BB783" i="27"/>
  <c r="BE783" i="27"/>
  <c r="BD783" i="27"/>
  <c r="AX783" i="27"/>
  <c r="AW783" i="27"/>
  <c r="AV783" i="27"/>
  <c r="BA783" i="27"/>
  <c r="AZ783" i="27"/>
  <c r="AY783" i="27"/>
  <c r="T847" i="27"/>
  <c r="BB847" i="27"/>
  <c r="AZ847" i="27"/>
  <c r="AY847" i="27"/>
  <c r="AX847" i="27"/>
  <c r="AW847" i="27"/>
  <c r="BE847" i="27"/>
  <c r="BD847" i="27"/>
  <c r="AV847" i="27"/>
  <c r="BC847" i="27"/>
  <c r="BA847" i="27"/>
  <c r="T911" i="27"/>
  <c r="BB911" i="27"/>
  <c r="AW911" i="27"/>
  <c r="BE911" i="27"/>
  <c r="AV911" i="27"/>
  <c r="BD911" i="27"/>
  <c r="BC911" i="27"/>
  <c r="AY911" i="27"/>
  <c r="AX911" i="27"/>
  <c r="BA911" i="27"/>
  <c r="AZ911" i="27"/>
  <c r="T953" i="27"/>
  <c r="AZ953" i="27"/>
  <c r="AY953" i="27"/>
  <c r="AW953" i="27"/>
  <c r="AV953" i="27"/>
  <c r="BA953" i="27"/>
  <c r="AX953" i="27"/>
  <c r="BD953" i="27"/>
  <c r="BC953" i="27"/>
  <c r="BB953" i="27"/>
  <c r="BE953" i="27"/>
  <c r="T1017" i="27"/>
  <c r="AZ1017" i="27"/>
  <c r="AY1017" i="27"/>
  <c r="BA1017" i="27"/>
  <c r="BE1017" i="27"/>
  <c r="BD1017" i="27"/>
  <c r="AX1017" i="27"/>
  <c r="AW1017" i="27"/>
  <c r="AV1017" i="27"/>
  <c r="BC1017" i="27"/>
  <c r="BB1017" i="27"/>
  <c r="T1033" i="27"/>
  <c r="BE1033" i="27"/>
  <c r="AW1033" i="27"/>
  <c r="AX1033" i="27"/>
  <c r="AZ1033" i="27"/>
  <c r="BA1033" i="27"/>
  <c r="BC1033" i="27"/>
  <c r="BB1033" i="27"/>
  <c r="AY1033" i="27"/>
  <c r="AV1033" i="27"/>
  <c r="BD1033" i="27"/>
  <c r="T962" i="27"/>
  <c r="AX962" i="27"/>
  <c r="BA962" i="27"/>
  <c r="BB962" i="27"/>
  <c r="AZ962" i="27"/>
  <c r="BD962" i="27"/>
  <c r="BC962" i="27"/>
  <c r="AV962" i="27"/>
  <c r="BE962" i="27"/>
  <c r="AY962" i="27"/>
  <c r="AW962" i="27"/>
  <c r="T1044" i="27"/>
  <c r="AY1044" i="27"/>
  <c r="AW1044" i="27"/>
  <c r="BD1044" i="27"/>
  <c r="AX1044" i="27"/>
  <c r="BB1044" i="27"/>
  <c r="BA1044" i="27"/>
  <c r="BE1044" i="27"/>
  <c r="BC1044" i="27"/>
  <c r="AZ1044" i="27"/>
  <c r="AV1044" i="27"/>
  <c r="T1079" i="27"/>
  <c r="BA1079" i="27"/>
  <c r="BD1079" i="27"/>
  <c r="AY1079" i="27"/>
  <c r="BE1079" i="27"/>
  <c r="AZ1079" i="27"/>
  <c r="AX1079" i="27"/>
  <c r="AW1079" i="27"/>
  <c r="AV1079" i="27"/>
  <c r="BB1079" i="27"/>
  <c r="BC1079" i="27"/>
  <c r="T1077" i="27"/>
  <c r="BE1077" i="27"/>
  <c r="AW1077" i="27"/>
  <c r="AV1077" i="27"/>
  <c r="AY1077" i="27"/>
  <c r="BB1077" i="27"/>
  <c r="AZ1077" i="27"/>
  <c r="AX1077" i="27"/>
  <c r="BC1077" i="27"/>
  <c r="BA1077" i="27"/>
  <c r="BD1077" i="27"/>
  <c r="T1049" i="27"/>
  <c r="BE1049" i="27"/>
  <c r="AW1049" i="27"/>
  <c r="BB1049" i="27"/>
  <c r="AV1049" i="27"/>
  <c r="BD1049" i="27"/>
  <c r="AZ1049" i="27"/>
  <c r="AY1049" i="27"/>
  <c r="BC1049" i="27"/>
  <c r="BA1049" i="27"/>
  <c r="AX1049" i="27"/>
  <c r="T1084" i="27"/>
  <c r="AY1084" i="27"/>
  <c r="AZ1084" i="27"/>
  <c r="BB1084" i="27"/>
  <c r="BD1084" i="27"/>
  <c r="AW1084" i="27"/>
  <c r="AV1084" i="27"/>
  <c r="BA1084" i="27"/>
  <c r="AX1084" i="27"/>
  <c r="BE1084" i="27"/>
  <c r="BC1084" i="27"/>
  <c r="T1087" i="27"/>
  <c r="BA1087" i="27"/>
  <c r="AW1087" i="27"/>
  <c r="BC1087" i="27"/>
  <c r="AX1087" i="27"/>
  <c r="BB1087" i="27"/>
  <c r="AZ1087" i="27"/>
  <c r="BE1087" i="27"/>
  <c r="BD1087" i="27"/>
  <c r="AY1087" i="27"/>
  <c r="AV1087" i="27"/>
  <c r="T756" i="27"/>
  <c r="AZ756" i="27"/>
  <c r="BA756" i="27"/>
  <c r="AY756" i="27"/>
  <c r="BC756" i="27"/>
  <c r="BB756" i="27"/>
  <c r="BE756" i="27"/>
  <c r="BD756" i="27"/>
  <c r="AX756" i="27"/>
  <c r="AW756" i="27"/>
  <c r="AV756" i="27"/>
  <c r="T963" i="27"/>
  <c r="BD963" i="27"/>
  <c r="AV963" i="27"/>
  <c r="AZ963" i="27"/>
  <c r="BB963" i="27"/>
  <c r="BA963" i="27"/>
  <c r="BE963" i="27"/>
  <c r="BC963" i="27"/>
  <c r="AW963" i="27"/>
  <c r="AY963" i="27"/>
  <c r="AX963" i="27"/>
  <c r="T649" i="27"/>
  <c r="BC649" i="27"/>
  <c r="BB649" i="27"/>
  <c r="AW649" i="27"/>
  <c r="AV649" i="27"/>
  <c r="AZ649" i="27"/>
  <c r="AY649" i="27"/>
  <c r="BE649" i="27"/>
  <c r="BD649" i="27"/>
  <c r="BA649" i="27"/>
  <c r="AX649" i="27"/>
  <c r="T248" i="27"/>
  <c r="BE248" i="27"/>
  <c r="AW248" i="27"/>
  <c r="BD248" i="27"/>
  <c r="AV248" i="27"/>
  <c r="AZ248" i="27"/>
  <c r="AY248" i="27"/>
  <c r="AX248" i="27"/>
  <c r="BA248" i="27"/>
  <c r="BC248" i="27"/>
  <c r="BB248" i="27"/>
  <c r="T158" i="27"/>
  <c r="BA158" i="27"/>
  <c r="AZ158" i="27"/>
  <c r="BD158" i="27"/>
  <c r="BC158" i="27"/>
  <c r="BB158" i="27"/>
  <c r="AY158" i="27"/>
  <c r="BE158" i="27"/>
  <c r="AX158" i="27"/>
  <c r="AW158" i="27"/>
  <c r="AV158" i="27"/>
  <c r="T741" i="27"/>
  <c r="AX741" i="27"/>
  <c r="BD741" i="27"/>
  <c r="BC741" i="27"/>
  <c r="BE741" i="27"/>
  <c r="AV741" i="27"/>
  <c r="AY741" i="27"/>
  <c r="AW741" i="27"/>
  <c r="BB741" i="27"/>
  <c r="BA741" i="27"/>
  <c r="AZ741" i="27"/>
  <c r="T1023" i="27"/>
  <c r="BA1023" i="27"/>
  <c r="AW1023" i="27"/>
  <c r="BE1023" i="27"/>
  <c r="BD1023" i="27"/>
  <c r="BC1023" i="27"/>
  <c r="BB1023" i="27"/>
  <c r="AZ1023" i="27"/>
  <c r="AY1023" i="27"/>
  <c r="AX1023" i="27"/>
  <c r="AV1023" i="27"/>
  <c r="T416" i="27"/>
  <c r="AY416" i="27"/>
  <c r="AX416" i="27"/>
  <c r="BA416" i="27"/>
  <c r="AZ416" i="27"/>
  <c r="BE416" i="27"/>
  <c r="BB416" i="27"/>
  <c r="AW416" i="27"/>
  <c r="AV416" i="27"/>
  <c r="BD416" i="27"/>
  <c r="BC416" i="27"/>
  <c r="T704" i="27"/>
  <c r="BE704" i="27"/>
  <c r="AW704" i="27"/>
  <c r="BD704" i="27"/>
  <c r="AV704" i="27"/>
  <c r="BA704" i="27"/>
  <c r="AZ704" i="27"/>
  <c r="BC704" i="27"/>
  <c r="BB704" i="27"/>
  <c r="AY704" i="27"/>
  <c r="AX704" i="27"/>
  <c r="T27" i="27"/>
  <c r="AY27" i="27"/>
  <c r="AX27" i="27"/>
  <c r="BB27" i="27"/>
  <c r="BA27" i="27"/>
  <c r="BD27" i="27"/>
  <c r="BC27" i="27"/>
  <c r="BE27" i="27"/>
  <c r="AZ27" i="27"/>
  <c r="AW27" i="27"/>
  <c r="AV27" i="27"/>
  <c r="T544" i="27"/>
  <c r="BE544" i="27"/>
  <c r="AW544" i="27"/>
  <c r="BD544" i="27"/>
  <c r="AV544" i="27"/>
  <c r="BA544" i="27"/>
  <c r="AZ544" i="27"/>
  <c r="AX544" i="27"/>
  <c r="BB544" i="27"/>
  <c r="AY544" i="27"/>
  <c r="BC544" i="27"/>
  <c r="T668" i="27"/>
  <c r="BE668" i="27"/>
  <c r="AW668" i="27"/>
  <c r="BD668" i="27"/>
  <c r="AV668" i="27"/>
  <c r="AY668" i="27"/>
  <c r="AX668" i="27"/>
  <c r="BC668" i="27"/>
  <c r="BB668" i="27"/>
  <c r="BA668" i="27"/>
  <c r="AZ668" i="27"/>
  <c r="T221" i="27"/>
  <c r="BC221" i="27"/>
  <c r="BB221" i="27"/>
  <c r="BD221" i="27"/>
  <c r="BA221" i="27"/>
  <c r="AX221" i="27"/>
  <c r="AW221" i="27"/>
  <c r="BE221" i="27"/>
  <c r="AZ221" i="27"/>
  <c r="AY221" i="27"/>
  <c r="AV221" i="27"/>
  <c r="T1005" i="27"/>
  <c r="AZ1005" i="27"/>
  <c r="BA1005" i="27"/>
  <c r="BE1005" i="27"/>
  <c r="BD1005" i="27"/>
  <c r="BC1005" i="27"/>
  <c r="BB1005" i="27"/>
  <c r="AY1005" i="27"/>
  <c r="AX1005" i="27"/>
  <c r="AW1005" i="27"/>
  <c r="AV1005" i="27"/>
  <c r="T315" i="27"/>
  <c r="AY315" i="27"/>
  <c r="AX315" i="27"/>
  <c r="BB315" i="27"/>
  <c r="BA315" i="27"/>
  <c r="AV315" i="27"/>
  <c r="AZ315" i="27"/>
  <c r="AW315" i="27"/>
  <c r="BE315" i="27"/>
  <c r="BD315" i="27"/>
  <c r="BC315" i="27"/>
  <c r="T789" i="27"/>
  <c r="AY789" i="27"/>
  <c r="AX789" i="27"/>
  <c r="AW789" i="27"/>
  <c r="AV789" i="27"/>
  <c r="BC789" i="27"/>
  <c r="BB789" i="27"/>
  <c r="BE789" i="27"/>
  <c r="BD789" i="27"/>
  <c r="BA789" i="27"/>
  <c r="AZ789" i="27"/>
  <c r="T308" i="27"/>
  <c r="BE308" i="27"/>
  <c r="AW308" i="27"/>
  <c r="BD308" i="27"/>
  <c r="AV308" i="27"/>
  <c r="AX308" i="27"/>
  <c r="BA308" i="27"/>
  <c r="AZ308" i="27"/>
  <c r="AY308" i="27"/>
  <c r="BC308" i="27"/>
  <c r="BB308" i="27"/>
  <c r="T297" i="27"/>
  <c r="BC297" i="27"/>
  <c r="BB297" i="27"/>
  <c r="AZ297" i="27"/>
  <c r="AY297" i="27"/>
  <c r="BE297" i="27"/>
  <c r="BD297" i="27"/>
  <c r="AW297" i="27"/>
  <c r="AV297" i="27"/>
  <c r="BA297" i="27"/>
  <c r="AX297" i="27"/>
  <c r="T489" i="27"/>
  <c r="BE489" i="27"/>
  <c r="AW489" i="27"/>
  <c r="BD489" i="27"/>
  <c r="AV489" i="27"/>
  <c r="BB489" i="27"/>
  <c r="BA489" i="27"/>
  <c r="AX489" i="27"/>
  <c r="AZ489" i="27"/>
  <c r="AY489" i="27"/>
  <c r="BC489" i="27"/>
  <c r="T165" i="27"/>
  <c r="BC165" i="27"/>
  <c r="BB165" i="27"/>
  <c r="AX165" i="27"/>
  <c r="AW165" i="27"/>
  <c r="BD165" i="27"/>
  <c r="BA165" i="27"/>
  <c r="BE165" i="27"/>
  <c r="AZ165" i="27"/>
  <c r="AY165" i="27"/>
  <c r="AV165" i="27"/>
  <c r="T210" i="27"/>
  <c r="BA210" i="27"/>
  <c r="AZ210" i="27"/>
  <c r="AV210" i="27"/>
  <c r="BE210" i="27"/>
  <c r="AY210" i="27"/>
  <c r="AX210" i="27"/>
  <c r="AW210" i="27"/>
  <c r="BD210" i="27"/>
  <c r="BC210" i="27"/>
  <c r="BB210" i="27"/>
  <c r="T478" i="27"/>
  <c r="BC478" i="27"/>
  <c r="BB478" i="27"/>
  <c r="AY478" i="27"/>
  <c r="AX478" i="27"/>
  <c r="AZ478" i="27"/>
  <c r="AW478" i="27"/>
  <c r="BE478" i="27"/>
  <c r="BD478" i="27"/>
  <c r="BA478" i="27"/>
  <c r="AV478" i="27"/>
  <c r="T76" i="27"/>
  <c r="BE76" i="27"/>
  <c r="AW76" i="27"/>
  <c r="BD76" i="27"/>
  <c r="AV76" i="27"/>
  <c r="BB76" i="27"/>
  <c r="BA76" i="27"/>
  <c r="AX76" i="27"/>
  <c r="BC76" i="27"/>
  <c r="AZ76" i="27"/>
  <c r="AY76" i="27"/>
  <c r="T272" i="27"/>
  <c r="BE272" i="27"/>
  <c r="AW272" i="27"/>
  <c r="BD272" i="27"/>
  <c r="AV272" i="27"/>
  <c r="BC272" i="27"/>
  <c r="AZ272" i="27"/>
  <c r="AY272" i="27"/>
  <c r="AX272" i="27"/>
  <c r="BB272" i="27"/>
  <c r="BA272" i="27"/>
  <c r="T347" i="27"/>
  <c r="AY347" i="27"/>
  <c r="AX347" i="27"/>
  <c r="BB347" i="27"/>
  <c r="BA347" i="27"/>
  <c r="BD347" i="27"/>
  <c r="BC347" i="27"/>
  <c r="AZ347" i="27"/>
  <c r="AV347" i="27"/>
  <c r="BE347" i="27"/>
  <c r="AW347" i="27"/>
  <c r="T369" i="27"/>
  <c r="BC369" i="27"/>
  <c r="BB369" i="27"/>
  <c r="AV369" i="27"/>
  <c r="BE369" i="27"/>
  <c r="AX369" i="27"/>
  <c r="AW369" i="27"/>
  <c r="BD369" i="27"/>
  <c r="BA369" i="27"/>
  <c r="AZ369" i="27"/>
  <c r="AY369" i="27"/>
  <c r="T699" i="27"/>
  <c r="AY699" i="27"/>
  <c r="AX699" i="27"/>
  <c r="AW699" i="27"/>
  <c r="AV699" i="27"/>
  <c r="AZ699" i="27"/>
  <c r="BA699" i="27"/>
  <c r="BB699" i="27"/>
  <c r="BE699" i="27"/>
  <c r="BD699" i="27"/>
  <c r="BC699" i="27"/>
  <c r="T757" i="27"/>
  <c r="AX757" i="27"/>
  <c r="AZ757" i="27"/>
  <c r="AY757" i="27"/>
  <c r="BD757" i="27"/>
  <c r="BC757" i="27"/>
  <c r="AV757" i="27"/>
  <c r="BE757" i="27"/>
  <c r="BB757" i="27"/>
  <c r="BA757" i="27"/>
  <c r="AW757" i="27"/>
  <c r="T797" i="27"/>
  <c r="AX797" i="27"/>
  <c r="AW797" i="27"/>
  <c r="BE797" i="27"/>
  <c r="AV797" i="27"/>
  <c r="AZ797" i="27"/>
  <c r="AY797" i="27"/>
  <c r="BB797" i="27"/>
  <c r="BA797" i="27"/>
  <c r="BC797" i="27"/>
  <c r="BD797" i="27"/>
  <c r="T198" i="27"/>
  <c r="BA198" i="27"/>
  <c r="AZ198" i="27"/>
  <c r="AX198" i="27"/>
  <c r="AW198" i="27"/>
  <c r="BB198" i="27"/>
  <c r="AY198" i="27"/>
  <c r="BE198" i="27"/>
  <c r="BD198" i="27"/>
  <c r="BC198" i="27"/>
  <c r="AV198" i="27"/>
  <c r="T286" i="27"/>
  <c r="BA286" i="27"/>
  <c r="AZ286" i="27"/>
  <c r="BD286" i="27"/>
  <c r="BC286" i="27"/>
  <c r="BB286" i="27"/>
  <c r="AY286" i="27"/>
  <c r="AX286" i="27"/>
  <c r="BE286" i="27"/>
  <c r="AW286" i="27"/>
  <c r="AV286" i="27"/>
  <c r="T341" i="27"/>
  <c r="BC341" i="27"/>
  <c r="BB341" i="27"/>
  <c r="AX341" i="27"/>
  <c r="AW341" i="27"/>
  <c r="BE341" i="27"/>
  <c r="BD341" i="27"/>
  <c r="BA341" i="27"/>
  <c r="AZ341" i="27"/>
  <c r="AY341" i="27"/>
  <c r="AV341" i="27"/>
  <c r="T395" i="27"/>
  <c r="BA395" i="27"/>
  <c r="AZ395" i="27"/>
  <c r="AW395" i="27"/>
  <c r="AV395" i="27"/>
  <c r="BD395" i="27"/>
  <c r="BC395" i="27"/>
  <c r="BB395" i="27"/>
  <c r="AY395" i="27"/>
  <c r="AX395" i="27"/>
  <c r="BE395" i="27"/>
  <c r="T674" i="27"/>
  <c r="BA674" i="27"/>
  <c r="AZ674" i="27"/>
  <c r="BC674" i="27"/>
  <c r="BB674" i="27"/>
  <c r="BE674" i="27"/>
  <c r="BD674" i="27"/>
  <c r="AW674" i="27"/>
  <c r="AV674" i="27"/>
  <c r="AY674" i="27"/>
  <c r="AX674" i="27"/>
  <c r="T761" i="27"/>
  <c r="AX761" i="27"/>
  <c r="BE761" i="27"/>
  <c r="AV761" i="27"/>
  <c r="BD761" i="27"/>
  <c r="BA761" i="27"/>
  <c r="AZ761" i="27"/>
  <c r="BC761" i="27"/>
  <c r="BB761" i="27"/>
  <c r="AY761" i="27"/>
  <c r="AW761" i="27"/>
  <c r="T796" i="27"/>
  <c r="AZ796" i="27"/>
  <c r="AX796" i="27"/>
  <c r="AW796" i="27"/>
  <c r="AV796" i="27"/>
  <c r="BD796" i="27"/>
  <c r="BC796" i="27"/>
  <c r="BB796" i="27"/>
  <c r="BE796" i="27"/>
  <c r="BA796" i="27"/>
  <c r="AY796" i="27"/>
  <c r="T865" i="27"/>
  <c r="AX865" i="27"/>
  <c r="BC865" i="27"/>
  <c r="BB865" i="27"/>
  <c r="BA865" i="27"/>
  <c r="AZ865" i="27"/>
  <c r="BE865" i="27"/>
  <c r="BD865" i="27"/>
  <c r="AY865" i="27"/>
  <c r="AW865" i="27"/>
  <c r="AV865" i="27"/>
  <c r="T152" i="27"/>
  <c r="BE152" i="27"/>
  <c r="AW152" i="27"/>
  <c r="BD152" i="27"/>
  <c r="AV152" i="27"/>
  <c r="AZ152" i="27"/>
  <c r="AY152" i="27"/>
  <c r="BC152" i="27"/>
  <c r="BB152" i="27"/>
  <c r="BA152" i="27"/>
  <c r="AX152" i="27"/>
  <c r="T311" i="27"/>
  <c r="AY311" i="27"/>
  <c r="AX311" i="27"/>
  <c r="AZ311" i="27"/>
  <c r="AW311" i="27"/>
  <c r="BE311" i="27"/>
  <c r="BD311" i="27"/>
  <c r="BC311" i="27"/>
  <c r="BB311" i="27"/>
  <c r="BA311" i="27"/>
  <c r="AV311" i="27"/>
  <c r="T420" i="27"/>
  <c r="AY420" i="27"/>
  <c r="AX420" i="27"/>
  <c r="BC420" i="27"/>
  <c r="BB420" i="27"/>
  <c r="AV420" i="27"/>
  <c r="AZ420" i="27"/>
  <c r="AW420" i="27"/>
  <c r="BE420" i="27"/>
  <c r="BD420" i="27"/>
  <c r="BA420" i="27"/>
  <c r="T661" i="27"/>
  <c r="BC661" i="27"/>
  <c r="BB661" i="27"/>
  <c r="BE661" i="27"/>
  <c r="BD661" i="27"/>
  <c r="AV661" i="27"/>
  <c r="BA661" i="27"/>
  <c r="AZ661" i="27"/>
  <c r="AW661" i="27"/>
  <c r="AY661" i="27"/>
  <c r="AX661" i="27"/>
  <c r="T683" i="27"/>
  <c r="AY683" i="27"/>
  <c r="AX683" i="27"/>
  <c r="AW683" i="27"/>
  <c r="AV683" i="27"/>
  <c r="BB683" i="27"/>
  <c r="BA683" i="27"/>
  <c r="AZ683" i="27"/>
  <c r="BE683" i="27"/>
  <c r="BD683" i="27"/>
  <c r="BC683" i="27"/>
  <c r="T837" i="27"/>
  <c r="AX837" i="27"/>
  <c r="AZ837" i="27"/>
  <c r="AY837" i="27"/>
  <c r="BB837" i="27"/>
  <c r="BA837" i="27"/>
  <c r="BE837" i="27"/>
  <c r="BD837" i="27"/>
  <c r="BC837" i="27"/>
  <c r="AW837" i="27"/>
  <c r="AV837" i="27"/>
  <c r="T663" i="27"/>
  <c r="AY663" i="27"/>
  <c r="AX663" i="27"/>
  <c r="BE663" i="27"/>
  <c r="BD663" i="27"/>
  <c r="BB663" i="27"/>
  <c r="BA663" i="27"/>
  <c r="BC663" i="27"/>
  <c r="AZ663" i="27"/>
  <c r="AW663" i="27"/>
  <c r="AV663" i="27"/>
  <c r="T718" i="27"/>
  <c r="BD718" i="27"/>
  <c r="AV718" i="27"/>
  <c r="AW718" i="27"/>
  <c r="BE718" i="27"/>
  <c r="BC718" i="27"/>
  <c r="BB718" i="27"/>
  <c r="AX718" i="27"/>
  <c r="AY718" i="27"/>
  <c r="BA718" i="27"/>
  <c r="AZ718" i="27"/>
  <c r="T812" i="27"/>
  <c r="AZ812" i="27"/>
  <c r="BC812" i="27"/>
  <c r="BB812" i="27"/>
  <c r="AV812" i="27"/>
  <c r="AX812" i="27"/>
  <c r="AW812" i="27"/>
  <c r="AY812" i="27"/>
  <c r="BE812" i="27"/>
  <c r="BD812" i="27"/>
  <c r="BA812" i="27"/>
  <c r="T820" i="27"/>
  <c r="AZ820" i="27"/>
  <c r="BE820" i="27"/>
  <c r="AV820" i="27"/>
  <c r="BD820" i="27"/>
  <c r="BA820" i="27"/>
  <c r="AY820" i="27"/>
  <c r="AX820" i="27"/>
  <c r="AW820" i="27"/>
  <c r="BC820" i="27"/>
  <c r="BB820" i="27"/>
  <c r="T842" i="27"/>
  <c r="BD842" i="27"/>
  <c r="AV842" i="27"/>
  <c r="BE842" i="27"/>
  <c r="BC842" i="27"/>
  <c r="AZ842" i="27"/>
  <c r="AY842" i="27"/>
  <c r="BA842" i="27"/>
  <c r="AX842" i="27"/>
  <c r="AW842" i="27"/>
  <c r="BB842" i="27"/>
  <c r="T917" i="27"/>
  <c r="AX917" i="27"/>
  <c r="BA917" i="27"/>
  <c r="AZ917" i="27"/>
  <c r="BE917" i="27"/>
  <c r="BD917" i="27"/>
  <c r="BC917" i="27"/>
  <c r="BB917" i="27"/>
  <c r="AY917" i="27"/>
  <c r="AW917" i="27"/>
  <c r="AV917" i="27"/>
  <c r="T928" i="27"/>
  <c r="AZ928" i="27"/>
  <c r="BA928" i="27"/>
  <c r="AY928" i="27"/>
  <c r="BE928" i="27"/>
  <c r="BD928" i="27"/>
  <c r="AX928" i="27"/>
  <c r="AW928" i="27"/>
  <c r="AV928" i="27"/>
  <c r="BC928" i="27"/>
  <c r="BB928" i="27"/>
  <c r="T987" i="27"/>
  <c r="BD987" i="27"/>
  <c r="AV987" i="27"/>
  <c r="AX987" i="27"/>
  <c r="BB987" i="27"/>
  <c r="BA987" i="27"/>
  <c r="BE987" i="27"/>
  <c r="BC987" i="27"/>
  <c r="AZ987" i="27"/>
  <c r="AY987" i="27"/>
  <c r="AW987" i="27"/>
  <c r="T1022" i="27"/>
  <c r="BC1022" i="27"/>
  <c r="AX1022" i="27"/>
  <c r="BE1022" i="27"/>
  <c r="BB1022" i="27"/>
  <c r="BD1022" i="27"/>
  <c r="BA1022" i="27"/>
  <c r="AW1022" i="27"/>
  <c r="AV1022" i="27"/>
  <c r="AZ1022" i="27"/>
  <c r="AY1022" i="27"/>
  <c r="T568" i="27"/>
  <c r="BE568" i="27"/>
  <c r="AW568" i="27"/>
  <c r="BD568" i="27"/>
  <c r="AV568" i="27"/>
  <c r="AZ568" i="27"/>
  <c r="AY568" i="27"/>
  <c r="BC568" i="27"/>
  <c r="BB568" i="27"/>
  <c r="BA568" i="27"/>
  <c r="AX568" i="27"/>
  <c r="T632" i="27"/>
  <c r="BE632" i="27"/>
  <c r="AW632" i="27"/>
  <c r="BD632" i="27"/>
  <c r="AV632" i="27"/>
  <c r="AZ632" i="27"/>
  <c r="AY632" i="27"/>
  <c r="BC632" i="27"/>
  <c r="BB632" i="27"/>
  <c r="BA632" i="27"/>
  <c r="AX632" i="27"/>
  <c r="T751" i="27"/>
  <c r="BB751" i="27"/>
  <c r="BE751" i="27"/>
  <c r="AV751" i="27"/>
  <c r="BD751" i="27"/>
  <c r="BC751" i="27"/>
  <c r="BA751" i="27"/>
  <c r="AY751" i="27"/>
  <c r="AX751" i="27"/>
  <c r="AW751" i="27"/>
  <c r="AZ751" i="27"/>
  <c r="T817" i="27"/>
  <c r="AX817" i="27"/>
  <c r="AY817" i="27"/>
  <c r="AW817" i="27"/>
  <c r="BE817" i="27"/>
  <c r="BD817" i="27"/>
  <c r="AV817" i="27"/>
  <c r="BC817" i="27"/>
  <c r="BB817" i="27"/>
  <c r="BA817" i="27"/>
  <c r="AZ817" i="27"/>
  <c r="T841" i="27"/>
  <c r="AX841" i="27"/>
  <c r="BE841" i="27"/>
  <c r="AV841" i="27"/>
  <c r="BD841" i="27"/>
  <c r="AY841" i="27"/>
  <c r="AW841" i="27"/>
  <c r="BA841" i="27"/>
  <c r="AZ841" i="27"/>
  <c r="BC841" i="27"/>
  <c r="BB841" i="27"/>
  <c r="T862" i="27"/>
  <c r="BD862" i="27"/>
  <c r="AV862" i="27"/>
  <c r="AW862" i="27"/>
  <c r="BE862" i="27"/>
  <c r="BA862" i="27"/>
  <c r="AZ862" i="27"/>
  <c r="AX862" i="27"/>
  <c r="BC862" i="27"/>
  <c r="BB862" i="27"/>
  <c r="AY862" i="27"/>
  <c r="T926" i="27"/>
  <c r="BD926" i="27"/>
  <c r="AV926" i="27"/>
  <c r="BB926" i="27"/>
  <c r="BA926" i="27"/>
  <c r="AZ926" i="27"/>
  <c r="AY926" i="27"/>
  <c r="AX926" i="27"/>
  <c r="AW926" i="27"/>
  <c r="BE926" i="27"/>
  <c r="BC926" i="27"/>
  <c r="T967" i="27"/>
  <c r="BD967" i="27"/>
  <c r="AV967" i="27"/>
  <c r="AW967" i="27"/>
  <c r="BC967" i="27"/>
  <c r="BB967" i="27"/>
  <c r="BA967" i="27"/>
  <c r="AZ967" i="27"/>
  <c r="BE967" i="27"/>
  <c r="AY967" i="27"/>
  <c r="AX967" i="27"/>
  <c r="T989" i="27"/>
  <c r="AZ989" i="27"/>
  <c r="BE989" i="27"/>
  <c r="AV989" i="27"/>
  <c r="BC989" i="27"/>
  <c r="BB989" i="27"/>
  <c r="AX989" i="27"/>
  <c r="AW989" i="27"/>
  <c r="BD989" i="27"/>
  <c r="BA989" i="27"/>
  <c r="AY989" i="27"/>
  <c r="T815" i="27"/>
  <c r="BB815" i="27"/>
  <c r="AZ815" i="27"/>
  <c r="AY815" i="27"/>
  <c r="BC815" i="27"/>
  <c r="BA815" i="27"/>
  <c r="AX815" i="27"/>
  <c r="AW815" i="27"/>
  <c r="BE815" i="27"/>
  <c r="BD815" i="27"/>
  <c r="AV815" i="27"/>
  <c r="T879" i="27"/>
  <c r="BB879" i="27"/>
  <c r="AZ879" i="27"/>
  <c r="AY879" i="27"/>
  <c r="AV879" i="27"/>
  <c r="BE879" i="27"/>
  <c r="BC879" i="27"/>
  <c r="BA879" i="27"/>
  <c r="AX879" i="27"/>
  <c r="BD879" i="27"/>
  <c r="AW879" i="27"/>
  <c r="T988" i="27"/>
  <c r="BB988" i="27"/>
  <c r="AW988" i="27"/>
  <c r="BC988" i="27"/>
  <c r="BA988" i="27"/>
  <c r="AX988" i="27"/>
  <c r="AV988" i="27"/>
  <c r="BE988" i="27"/>
  <c r="BD988" i="27"/>
  <c r="AZ988" i="27"/>
  <c r="AY988" i="27"/>
  <c r="T985" i="27"/>
  <c r="AZ985" i="27"/>
  <c r="AY985" i="27"/>
  <c r="BB985" i="27"/>
  <c r="BA985" i="27"/>
  <c r="AV985" i="27"/>
  <c r="BE985" i="27"/>
  <c r="AX985" i="27"/>
  <c r="AW985" i="27"/>
  <c r="BD985" i="27"/>
  <c r="BC985" i="27"/>
  <c r="T994" i="27"/>
  <c r="AX994" i="27"/>
  <c r="BA994" i="27"/>
  <c r="AZ994" i="27"/>
  <c r="AV994" i="27"/>
  <c r="BE994" i="27"/>
  <c r="BD994" i="27"/>
  <c r="BC994" i="27"/>
  <c r="AW994" i="27"/>
  <c r="BB994" i="27"/>
  <c r="AY994" i="27"/>
  <c r="T1086" i="27"/>
  <c r="BC1086" i="27"/>
  <c r="AX1086" i="27"/>
  <c r="BB1086" i="27"/>
  <c r="AV1086" i="27"/>
  <c r="BE1086" i="27"/>
  <c r="BD1086" i="27"/>
  <c r="BA1086" i="27"/>
  <c r="AZ1086" i="27"/>
  <c r="AY1086" i="27"/>
  <c r="AW1086" i="27"/>
  <c r="T1089" i="27"/>
  <c r="BE1089" i="27"/>
  <c r="AW1089" i="27"/>
  <c r="BD1089" i="27"/>
  <c r="BC1089" i="27"/>
  <c r="BA1089" i="27"/>
  <c r="BB1089" i="27"/>
  <c r="AZ1089" i="27"/>
  <c r="AY1089" i="27"/>
  <c r="AX1089" i="27"/>
  <c r="AV1089" i="27"/>
  <c r="T138" i="27"/>
  <c r="BA138" i="27"/>
  <c r="AZ138" i="27"/>
  <c r="BB138" i="27"/>
  <c r="AY138" i="27"/>
  <c r="BD138" i="27"/>
  <c r="BC138" i="27"/>
  <c r="AW138" i="27"/>
  <c r="AV138" i="27"/>
  <c r="BE138" i="27"/>
  <c r="AX138" i="27"/>
  <c r="T386" i="27"/>
  <c r="BC386" i="27"/>
  <c r="BB386" i="27"/>
  <c r="BA386" i="27"/>
  <c r="AZ386" i="27"/>
  <c r="AV386" i="27"/>
  <c r="AX386" i="27"/>
  <c r="AW386" i="27"/>
  <c r="BE386" i="27"/>
  <c r="BD386" i="27"/>
  <c r="AY386" i="27"/>
  <c r="T183" i="27"/>
  <c r="AY183" i="27"/>
  <c r="AX183" i="27"/>
  <c r="AZ183" i="27"/>
  <c r="AW183" i="27"/>
  <c r="BE183" i="27"/>
  <c r="BC183" i="27"/>
  <c r="BB183" i="27"/>
  <c r="BA183" i="27"/>
  <c r="AV183" i="27"/>
  <c r="BD183" i="27"/>
  <c r="T236" i="27"/>
  <c r="BE236" i="27"/>
  <c r="AW236" i="27"/>
  <c r="BD236" i="27"/>
  <c r="AV236" i="27"/>
  <c r="BB236" i="27"/>
  <c r="BA236" i="27"/>
  <c r="BC236" i="27"/>
  <c r="AZ236" i="27"/>
  <c r="AY236" i="27"/>
  <c r="AX236" i="27"/>
  <c r="T441" i="27"/>
  <c r="BE441" i="27"/>
  <c r="AW441" i="27"/>
  <c r="BD441" i="27"/>
  <c r="AV441" i="27"/>
  <c r="AZ441" i="27"/>
  <c r="AY441" i="27"/>
  <c r="AX441" i="27"/>
  <c r="BC441" i="27"/>
  <c r="BA441" i="27"/>
  <c r="BB441" i="27"/>
  <c r="T149" i="27"/>
  <c r="BC149" i="27"/>
  <c r="BB149" i="27"/>
  <c r="AX149" i="27"/>
  <c r="AW149" i="27"/>
  <c r="BE149" i="27"/>
  <c r="BA149" i="27"/>
  <c r="AZ149" i="27"/>
  <c r="AY149" i="27"/>
  <c r="AV149" i="27"/>
  <c r="BD149" i="27"/>
  <c r="T526" i="27"/>
  <c r="BA526" i="27"/>
  <c r="AZ526" i="27"/>
  <c r="AY526" i="27"/>
  <c r="AX526" i="27"/>
  <c r="BE526" i="27"/>
  <c r="BD526" i="27"/>
  <c r="BC526" i="27"/>
  <c r="BB526" i="27"/>
  <c r="AW526" i="27"/>
  <c r="AV526" i="27"/>
  <c r="T42" i="27"/>
  <c r="BA42" i="27"/>
  <c r="AZ42" i="27"/>
  <c r="BB42" i="27"/>
  <c r="AY42" i="27"/>
  <c r="AV42" i="27"/>
  <c r="BE42" i="27"/>
  <c r="BD42" i="27"/>
  <c r="BC42" i="27"/>
  <c r="AX42" i="27"/>
  <c r="AW42" i="27"/>
  <c r="T137" i="27"/>
  <c r="BC137" i="27"/>
  <c r="BB137" i="27"/>
  <c r="AZ137" i="27"/>
  <c r="AY137" i="27"/>
  <c r="AX137" i="27"/>
  <c r="AW137" i="27"/>
  <c r="BE137" i="27"/>
  <c r="BD137" i="27"/>
  <c r="BA137" i="27"/>
  <c r="AV137" i="27"/>
  <c r="T515" i="27"/>
  <c r="AY515" i="27"/>
  <c r="AX515" i="27"/>
  <c r="BC515" i="27"/>
  <c r="BB515" i="27"/>
  <c r="BD515" i="27"/>
  <c r="BA515" i="27"/>
  <c r="BE515" i="27"/>
  <c r="AZ515" i="27"/>
  <c r="AV515" i="27"/>
  <c r="AW515" i="27"/>
  <c r="T126" i="27"/>
  <c r="BA126" i="27"/>
  <c r="AZ126" i="27"/>
  <c r="BD126" i="27"/>
  <c r="BC126" i="27"/>
  <c r="AV126" i="27"/>
  <c r="BE126" i="27"/>
  <c r="BB126" i="27"/>
  <c r="AY126" i="27"/>
  <c r="AX126" i="27"/>
  <c r="AW126" i="27"/>
  <c r="T298" i="27"/>
  <c r="BA298" i="27"/>
  <c r="AZ298" i="27"/>
  <c r="BB298" i="27"/>
  <c r="AY298" i="27"/>
  <c r="AV298" i="27"/>
  <c r="BE298" i="27"/>
  <c r="BD298" i="27"/>
  <c r="BC298" i="27"/>
  <c r="AX298" i="27"/>
  <c r="AW298" i="27"/>
  <c r="T374" i="27"/>
  <c r="AY374" i="27"/>
  <c r="AX374" i="27"/>
  <c r="AZ374" i="27"/>
  <c r="AW374" i="27"/>
  <c r="BE374" i="27"/>
  <c r="BD374" i="27"/>
  <c r="BC374" i="27"/>
  <c r="BB374" i="27"/>
  <c r="BA374" i="27"/>
  <c r="AV374" i="27"/>
  <c r="T534" i="27"/>
  <c r="BA534" i="27"/>
  <c r="AZ534" i="27"/>
  <c r="BE534" i="27"/>
  <c r="BD534" i="27"/>
  <c r="AX534" i="27"/>
  <c r="AW534" i="27"/>
  <c r="BC534" i="27"/>
  <c r="BB534" i="27"/>
  <c r="AY534" i="27"/>
  <c r="AV534" i="27"/>
  <c r="T676" i="27"/>
  <c r="BE676" i="27"/>
  <c r="AW676" i="27"/>
  <c r="BD676" i="27"/>
  <c r="AV676" i="27"/>
  <c r="BC676" i="27"/>
  <c r="BB676" i="27"/>
  <c r="AZ676" i="27"/>
  <c r="AY676" i="27"/>
  <c r="AX676" i="27"/>
  <c r="BA676" i="27"/>
  <c r="T134" i="27"/>
  <c r="BA134" i="27"/>
  <c r="AZ134" i="27"/>
  <c r="AX134" i="27"/>
  <c r="AW134" i="27"/>
  <c r="BB134" i="27"/>
  <c r="AY134" i="27"/>
  <c r="BC134" i="27"/>
  <c r="AV134" i="27"/>
  <c r="BE134" i="27"/>
  <c r="BD134" i="27"/>
  <c r="T352" i="27"/>
  <c r="BE352" i="27"/>
  <c r="AW352" i="27"/>
  <c r="BD352" i="27"/>
  <c r="AV352" i="27"/>
  <c r="BC352" i="27"/>
  <c r="AX352" i="27"/>
  <c r="BB352" i="27"/>
  <c r="BA352" i="27"/>
  <c r="AZ352" i="27"/>
  <c r="AY352" i="27"/>
  <c r="T426" i="27"/>
  <c r="BC426" i="27"/>
  <c r="BB426" i="27"/>
  <c r="AW426" i="27"/>
  <c r="AV426" i="27"/>
  <c r="BE426" i="27"/>
  <c r="AX426" i="27"/>
  <c r="BD426" i="27"/>
  <c r="BA426" i="27"/>
  <c r="AZ426" i="27"/>
  <c r="AY426" i="27"/>
  <c r="T825" i="27"/>
  <c r="AX825" i="27"/>
  <c r="BA825" i="27"/>
  <c r="AZ825" i="27"/>
  <c r="AY825" i="27"/>
  <c r="AW825" i="27"/>
  <c r="AV825" i="27"/>
  <c r="BB825" i="27"/>
  <c r="BC825" i="27"/>
  <c r="BE825" i="27"/>
  <c r="BD825" i="27"/>
  <c r="T4" i="27"/>
  <c r="BE4" i="27"/>
  <c r="AW4" i="27"/>
  <c r="BD4" i="27"/>
  <c r="AV4" i="27"/>
  <c r="AX4" i="27"/>
  <c r="BC4" i="27"/>
  <c r="BB4" i="27"/>
  <c r="BA4" i="27"/>
  <c r="AZ4" i="27"/>
  <c r="AY4" i="27"/>
  <c r="T510" i="27"/>
  <c r="BA510" i="27"/>
  <c r="AZ510" i="27"/>
  <c r="AY510" i="27"/>
  <c r="AX510" i="27"/>
  <c r="AV510" i="27"/>
  <c r="BB510" i="27"/>
  <c r="AW510" i="27"/>
  <c r="BE510" i="27"/>
  <c r="BD510" i="27"/>
  <c r="BC510" i="27"/>
  <c r="T45" i="27"/>
  <c r="BC45" i="27"/>
  <c r="BB45" i="27"/>
  <c r="BD45" i="27"/>
  <c r="BA45" i="27"/>
  <c r="AV45" i="27"/>
  <c r="AY45" i="27"/>
  <c r="AX45" i="27"/>
  <c r="AW45" i="27"/>
  <c r="BE45" i="27"/>
  <c r="AZ45" i="27"/>
  <c r="T109" i="27"/>
  <c r="BC109" i="27"/>
  <c r="BB109" i="27"/>
  <c r="BD109" i="27"/>
  <c r="BA109" i="27"/>
  <c r="AV109" i="27"/>
  <c r="BE109" i="27"/>
  <c r="AZ109" i="27"/>
  <c r="AY109" i="27"/>
  <c r="AX109" i="27"/>
  <c r="AW109" i="27"/>
  <c r="T219" i="27"/>
  <c r="AY219" i="27"/>
  <c r="AX219" i="27"/>
  <c r="BB219" i="27"/>
  <c r="BA219" i="27"/>
  <c r="BD219" i="27"/>
  <c r="BC219" i="27"/>
  <c r="BE219" i="27"/>
  <c r="AZ219" i="27"/>
  <c r="AW219" i="27"/>
  <c r="AV219" i="27"/>
  <c r="T401" i="27"/>
  <c r="BE401" i="27"/>
  <c r="AW401" i="27"/>
  <c r="BD401" i="27"/>
  <c r="AV401" i="27"/>
  <c r="BA401" i="27"/>
  <c r="AZ401" i="27"/>
  <c r="BB401" i="27"/>
  <c r="AY401" i="27"/>
  <c r="AX401" i="27"/>
  <c r="BC401" i="27"/>
  <c r="T509" i="27"/>
  <c r="BC509" i="27"/>
  <c r="BB509" i="27"/>
  <c r="AY509" i="27"/>
  <c r="AX509" i="27"/>
  <c r="BE509" i="27"/>
  <c r="BD509" i="27"/>
  <c r="AW509" i="27"/>
  <c r="AV509" i="27"/>
  <c r="BA509" i="27"/>
  <c r="AZ509" i="27"/>
  <c r="T643" i="27"/>
  <c r="AY643" i="27"/>
  <c r="AX643" i="27"/>
  <c r="BC643" i="27"/>
  <c r="BB643" i="27"/>
  <c r="BD643" i="27"/>
  <c r="BA643" i="27"/>
  <c r="AV643" i="27"/>
  <c r="AW643" i="27"/>
  <c r="BE643" i="27"/>
  <c r="AZ643" i="27"/>
  <c r="T737" i="27"/>
  <c r="AX737" i="27"/>
  <c r="AY737" i="27"/>
  <c r="AW737" i="27"/>
  <c r="AV737" i="27"/>
  <c r="BB737" i="27"/>
  <c r="BA737" i="27"/>
  <c r="AZ737" i="27"/>
  <c r="BE737" i="27"/>
  <c r="BD737" i="27"/>
  <c r="BC737" i="27"/>
  <c r="T393" i="27"/>
  <c r="BE393" i="27"/>
  <c r="AW393" i="27"/>
  <c r="BD393" i="27"/>
  <c r="AV393" i="27"/>
  <c r="AX393" i="27"/>
  <c r="BB393" i="27"/>
  <c r="BA393" i="27"/>
  <c r="AZ393" i="27"/>
  <c r="BC393" i="27"/>
  <c r="AY393" i="27"/>
  <c r="T543" i="27"/>
  <c r="AY543" i="27"/>
  <c r="AX543" i="27"/>
  <c r="BA543" i="27"/>
  <c r="AZ543" i="27"/>
  <c r="BE543" i="27"/>
  <c r="BD543" i="27"/>
  <c r="BC543" i="27"/>
  <c r="BB543" i="27"/>
  <c r="AW543" i="27"/>
  <c r="AV543" i="27"/>
  <c r="T68" i="27"/>
  <c r="BE68" i="27"/>
  <c r="AW68" i="27"/>
  <c r="BD68" i="27"/>
  <c r="AV68" i="27"/>
  <c r="AX68" i="27"/>
  <c r="BC68" i="27"/>
  <c r="AY68" i="27"/>
  <c r="BB68" i="27"/>
  <c r="BA68" i="27"/>
  <c r="AZ68" i="27"/>
  <c r="T582" i="27"/>
  <c r="BA582" i="27"/>
  <c r="AZ582" i="27"/>
  <c r="BE582" i="27"/>
  <c r="BD582" i="27"/>
  <c r="BB582" i="27"/>
  <c r="AY582" i="27"/>
  <c r="AX582" i="27"/>
  <c r="AW582" i="27"/>
  <c r="AV582" i="27"/>
  <c r="BC582" i="27"/>
  <c r="T657" i="27"/>
  <c r="BC657" i="27"/>
  <c r="BB657" i="27"/>
  <c r="BA657" i="27"/>
  <c r="AZ657" i="27"/>
  <c r="BE657" i="27"/>
  <c r="BD657" i="27"/>
  <c r="AY657" i="27"/>
  <c r="AX657" i="27"/>
  <c r="AW657" i="27"/>
  <c r="AV657" i="27"/>
  <c r="T78" i="27"/>
  <c r="BA78" i="27"/>
  <c r="AZ78" i="27"/>
  <c r="BD78" i="27"/>
  <c r="BC78" i="27"/>
  <c r="BE78" i="27"/>
  <c r="BB78" i="27"/>
  <c r="AW78" i="27"/>
  <c r="AV78" i="27"/>
  <c r="AY78" i="27"/>
  <c r="AX78" i="27"/>
  <c r="T66" i="27"/>
  <c r="BA66" i="27"/>
  <c r="AZ66" i="27"/>
  <c r="AV66" i="27"/>
  <c r="BE66" i="27"/>
  <c r="AX66" i="27"/>
  <c r="AW66" i="27"/>
  <c r="AY66" i="27"/>
  <c r="BC66" i="27"/>
  <c r="BB66" i="27"/>
  <c r="BD66" i="27"/>
  <c r="T746" i="27"/>
  <c r="BD746" i="27"/>
  <c r="AV746" i="27"/>
  <c r="AZ746" i="27"/>
  <c r="AY746" i="27"/>
  <c r="BE746" i="27"/>
  <c r="BC746" i="27"/>
  <c r="AX746" i="27"/>
  <c r="AW746" i="27"/>
  <c r="BB746" i="27"/>
  <c r="BA746" i="27"/>
  <c r="T1024" i="27"/>
  <c r="AY1024" i="27"/>
  <c r="BE1024" i="27"/>
  <c r="AV1024" i="27"/>
  <c r="AX1024" i="27"/>
  <c r="AW1024" i="27"/>
  <c r="BA1024" i="27"/>
  <c r="AZ1024" i="27"/>
  <c r="BD1024" i="27"/>
  <c r="BC1024" i="27"/>
  <c r="BB1024" i="27"/>
  <c r="T451" i="27"/>
  <c r="BA451" i="27"/>
  <c r="AZ451" i="27"/>
  <c r="BC451" i="27"/>
  <c r="BB451" i="27"/>
  <c r="AX451" i="27"/>
  <c r="AW451" i="27"/>
  <c r="BE451" i="27"/>
  <c r="BD451" i="27"/>
  <c r="AY451" i="27"/>
  <c r="AV451" i="27"/>
  <c r="T505" i="27"/>
  <c r="BC505" i="27"/>
  <c r="BB505" i="27"/>
  <c r="AW505" i="27"/>
  <c r="AV505" i="27"/>
  <c r="BD505" i="27"/>
  <c r="BA505" i="27"/>
  <c r="BE505" i="27"/>
  <c r="AZ505" i="27"/>
  <c r="AY505" i="27"/>
  <c r="AX505" i="27"/>
  <c r="T303" i="27"/>
  <c r="AY303" i="27"/>
  <c r="AX303" i="27"/>
  <c r="BD303" i="27"/>
  <c r="BC303" i="27"/>
  <c r="BB303" i="27"/>
  <c r="BA303" i="27"/>
  <c r="AZ303" i="27"/>
  <c r="BE303" i="27"/>
  <c r="AW303" i="27"/>
  <c r="AV303" i="27"/>
  <c r="T358" i="27"/>
  <c r="BA358" i="27"/>
  <c r="AZ358" i="27"/>
  <c r="AX358" i="27"/>
  <c r="AW358" i="27"/>
  <c r="BE358" i="27"/>
  <c r="BD358" i="27"/>
  <c r="BB358" i="27"/>
  <c r="AY358" i="27"/>
  <c r="AV358" i="27"/>
  <c r="BC358" i="27"/>
  <c r="T412" i="27"/>
  <c r="AY412" i="27"/>
  <c r="AX412" i="27"/>
  <c r="AW412" i="27"/>
  <c r="AV412" i="27"/>
  <c r="BD412" i="27"/>
  <c r="BC412" i="27"/>
  <c r="BB412" i="27"/>
  <c r="BA412" i="27"/>
  <c r="AZ412" i="27"/>
  <c r="BE412" i="27"/>
  <c r="T673" i="27"/>
  <c r="BC673" i="27"/>
  <c r="BB673" i="27"/>
  <c r="BA673" i="27"/>
  <c r="AZ673" i="27"/>
  <c r="BD673" i="27"/>
  <c r="AY673" i="27"/>
  <c r="AX673" i="27"/>
  <c r="BE673" i="27"/>
  <c r="AW673" i="27"/>
  <c r="AV673" i="27"/>
  <c r="T749" i="27"/>
  <c r="AX749" i="27"/>
  <c r="AW749" i="27"/>
  <c r="BE749" i="27"/>
  <c r="AV749" i="27"/>
  <c r="AZ749" i="27"/>
  <c r="AY749" i="27"/>
  <c r="BD749" i="27"/>
  <c r="BC749" i="27"/>
  <c r="BB749" i="27"/>
  <c r="BA749" i="27"/>
  <c r="T875" i="27"/>
  <c r="BB875" i="27"/>
  <c r="BD875" i="27"/>
  <c r="BC875" i="27"/>
  <c r="AY875" i="27"/>
  <c r="AX875" i="27"/>
  <c r="BA875" i="27"/>
  <c r="AZ875" i="27"/>
  <c r="AV875" i="27"/>
  <c r="BE875" i="27"/>
  <c r="AW875" i="27"/>
  <c r="T655" i="27"/>
  <c r="AY655" i="27"/>
  <c r="AX655" i="27"/>
  <c r="BA655" i="27"/>
  <c r="AZ655" i="27"/>
  <c r="AV655" i="27"/>
  <c r="BE655" i="27"/>
  <c r="BD655" i="27"/>
  <c r="BC655" i="27"/>
  <c r="BB655" i="27"/>
  <c r="AW655" i="27"/>
  <c r="T710" i="27"/>
  <c r="BA710" i="27"/>
  <c r="AZ710" i="27"/>
  <c r="BE710" i="27"/>
  <c r="BD710" i="27"/>
  <c r="BB710" i="27"/>
  <c r="AY710" i="27"/>
  <c r="AX710" i="27"/>
  <c r="BC710" i="27"/>
  <c r="AW710" i="27"/>
  <c r="AV710" i="27"/>
  <c r="T832" i="27"/>
  <c r="AZ832" i="27"/>
  <c r="BD832" i="27"/>
  <c r="BC832" i="27"/>
  <c r="BB832" i="27"/>
  <c r="BA832" i="27"/>
  <c r="AV832" i="27"/>
  <c r="AX832" i="27"/>
  <c r="AW832" i="27"/>
  <c r="BE832" i="27"/>
  <c r="AY832" i="27"/>
  <c r="T560" i="27"/>
  <c r="BE560" i="27"/>
  <c r="AW560" i="27"/>
  <c r="BD560" i="27"/>
  <c r="AV560" i="27"/>
  <c r="BA560" i="27"/>
  <c r="AZ560" i="27"/>
  <c r="BB560" i="27"/>
  <c r="AY560" i="27"/>
  <c r="AX560" i="27"/>
  <c r="BC560" i="27"/>
  <c r="T818" i="27"/>
  <c r="BD818" i="27"/>
  <c r="AV818" i="27"/>
  <c r="AX818" i="27"/>
  <c r="AW818" i="27"/>
  <c r="BB818" i="27"/>
  <c r="BA818" i="27"/>
  <c r="BC818" i="27"/>
  <c r="AZ818" i="27"/>
  <c r="AY818" i="27"/>
  <c r="BE818" i="27"/>
  <c r="T807" i="27"/>
  <c r="BB807" i="27"/>
  <c r="AX807" i="27"/>
  <c r="AW807" i="27"/>
  <c r="AV807" i="27"/>
  <c r="AZ807" i="27"/>
  <c r="AY807" i="27"/>
  <c r="BD807" i="27"/>
  <c r="BC807" i="27"/>
  <c r="BA807" i="27"/>
  <c r="BE807" i="27"/>
  <c r="T10" i="27"/>
  <c r="BA10" i="27"/>
  <c r="AZ10" i="27"/>
  <c r="BB10" i="27"/>
  <c r="AY10" i="27"/>
  <c r="BD10" i="27"/>
  <c r="BC10" i="27"/>
  <c r="BE10" i="27"/>
  <c r="AX10" i="27"/>
  <c r="AW10" i="27"/>
  <c r="AV10" i="27"/>
  <c r="T225" i="27"/>
  <c r="BC225" i="27"/>
  <c r="BB225" i="27"/>
  <c r="AV225" i="27"/>
  <c r="BE225" i="27"/>
  <c r="AZ225" i="27"/>
  <c r="AY225" i="27"/>
  <c r="BA225" i="27"/>
  <c r="AX225" i="27"/>
  <c r="AW225" i="27"/>
  <c r="BD225" i="27"/>
  <c r="T355" i="27"/>
  <c r="AY355" i="27"/>
  <c r="AX355" i="27"/>
  <c r="AV355" i="27"/>
  <c r="BE355" i="27"/>
  <c r="BD355" i="27"/>
  <c r="BC355" i="27"/>
  <c r="BB355" i="27"/>
  <c r="BA355" i="27"/>
  <c r="AZ355" i="27"/>
  <c r="AW355" i="27"/>
  <c r="T804" i="27"/>
  <c r="AZ804" i="27"/>
  <c r="BA804" i="27"/>
  <c r="AY804" i="27"/>
  <c r="BC804" i="27"/>
  <c r="BB804" i="27"/>
  <c r="AV804" i="27"/>
  <c r="AX804" i="27"/>
  <c r="AW804" i="27"/>
  <c r="BE804" i="27"/>
  <c r="BD804" i="27"/>
  <c r="T181" i="27"/>
  <c r="BC181" i="27"/>
  <c r="BB181" i="27"/>
  <c r="AX181" i="27"/>
  <c r="AW181" i="27"/>
  <c r="AZ181" i="27"/>
  <c r="AY181" i="27"/>
  <c r="BE181" i="27"/>
  <c r="BD181" i="27"/>
  <c r="BA181" i="27"/>
  <c r="AV181" i="27"/>
  <c r="T431" i="27"/>
  <c r="BA431" i="27"/>
  <c r="AZ431" i="27"/>
  <c r="AY431" i="27"/>
  <c r="AX431" i="27"/>
  <c r="BB431" i="27"/>
  <c r="AW431" i="27"/>
  <c r="BD431" i="27"/>
  <c r="BC431" i="27"/>
  <c r="AV431" i="27"/>
  <c r="BE431" i="27"/>
  <c r="T504" i="27"/>
  <c r="BE504" i="27"/>
  <c r="AW504" i="27"/>
  <c r="BD504" i="27"/>
  <c r="AV504" i="27"/>
  <c r="AZ504" i="27"/>
  <c r="AY504" i="27"/>
  <c r="BB504" i="27"/>
  <c r="BA504" i="27"/>
  <c r="AX504" i="27"/>
  <c r="BC504" i="27"/>
  <c r="T171" i="27"/>
  <c r="AY171" i="27"/>
  <c r="AX171" i="27"/>
  <c r="BB171" i="27"/>
  <c r="BA171" i="27"/>
  <c r="AZ171" i="27"/>
  <c r="AW171" i="27"/>
  <c r="BE171" i="27"/>
  <c r="BD171" i="27"/>
  <c r="BC171" i="27"/>
  <c r="AV171" i="27"/>
  <c r="T299" i="27"/>
  <c r="AY299" i="27"/>
  <c r="AX299" i="27"/>
  <c r="BB299" i="27"/>
  <c r="BA299" i="27"/>
  <c r="AZ299" i="27"/>
  <c r="AW299" i="27"/>
  <c r="AV299" i="27"/>
  <c r="BC299" i="27"/>
  <c r="BE299" i="27"/>
  <c r="BD299" i="27"/>
  <c r="T548" i="27"/>
  <c r="BE548" i="27"/>
  <c r="AW548" i="27"/>
  <c r="BD548" i="27"/>
  <c r="AV548" i="27"/>
  <c r="BC548" i="27"/>
  <c r="BB548" i="27"/>
  <c r="AZ548" i="27"/>
  <c r="AY548" i="27"/>
  <c r="AX548" i="27"/>
  <c r="BA548" i="27"/>
  <c r="T622" i="27"/>
  <c r="BA622" i="27"/>
  <c r="AZ622" i="27"/>
  <c r="AY622" i="27"/>
  <c r="AX622" i="27"/>
  <c r="BB622" i="27"/>
  <c r="AW622" i="27"/>
  <c r="AV622" i="27"/>
  <c r="BE622" i="27"/>
  <c r="BD622" i="27"/>
  <c r="BC622" i="27"/>
  <c r="T84" i="27"/>
  <c r="BE84" i="27"/>
  <c r="AW84" i="27"/>
  <c r="BD84" i="27"/>
  <c r="AV84" i="27"/>
  <c r="AX84" i="27"/>
  <c r="BB84" i="27"/>
  <c r="BA84" i="27"/>
  <c r="BC84" i="27"/>
  <c r="AZ84" i="27"/>
  <c r="AY84" i="27"/>
  <c r="T472" i="27"/>
  <c r="AY472" i="27"/>
  <c r="AX472" i="27"/>
  <c r="BE472" i="27"/>
  <c r="BD472" i="27"/>
  <c r="BB472" i="27"/>
  <c r="BA472" i="27"/>
  <c r="BC472" i="27"/>
  <c r="AZ472" i="27"/>
  <c r="AW472" i="27"/>
  <c r="AV472" i="27"/>
  <c r="T503" i="27"/>
  <c r="AY503" i="27"/>
  <c r="AX503" i="27"/>
  <c r="BE503" i="27"/>
  <c r="BD503" i="27"/>
  <c r="AV503" i="27"/>
  <c r="AZ503" i="27"/>
  <c r="AW503" i="27"/>
  <c r="BC503" i="27"/>
  <c r="BB503" i="27"/>
  <c r="BA503" i="27"/>
  <c r="T539" i="27"/>
  <c r="AY539" i="27"/>
  <c r="AX539" i="27"/>
  <c r="AW539" i="27"/>
  <c r="AV539" i="27"/>
  <c r="BD539" i="27"/>
  <c r="BC539" i="27"/>
  <c r="BA539" i="27"/>
  <c r="AZ539" i="27"/>
  <c r="BE539" i="27"/>
  <c r="BB539" i="27"/>
  <c r="T658" i="27"/>
  <c r="BA658" i="27"/>
  <c r="AZ658" i="27"/>
  <c r="BC658" i="27"/>
  <c r="BB658" i="27"/>
  <c r="AV658" i="27"/>
  <c r="AX658" i="27"/>
  <c r="AW658" i="27"/>
  <c r="BD658" i="27"/>
  <c r="AY658" i="27"/>
  <c r="BE658" i="27"/>
  <c r="T803" i="27"/>
  <c r="BB803" i="27"/>
  <c r="BA803" i="27"/>
  <c r="AZ803" i="27"/>
  <c r="AY803" i="27"/>
  <c r="AX803" i="27"/>
  <c r="BE803" i="27"/>
  <c r="BC803" i="27"/>
  <c r="AW803" i="27"/>
  <c r="AV803" i="27"/>
  <c r="BD803" i="27"/>
  <c r="T150" i="27"/>
  <c r="BA150" i="27"/>
  <c r="AZ150" i="27"/>
  <c r="AX150" i="27"/>
  <c r="AW150" i="27"/>
  <c r="AV150" i="27"/>
  <c r="BE150" i="27"/>
  <c r="BD150" i="27"/>
  <c r="BC150" i="27"/>
  <c r="BB150" i="27"/>
  <c r="AY150" i="27"/>
  <c r="T440" i="27"/>
  <c r="AY440" i="27"/>
  <c r="AX440" i="27"/>
  <c r="BE440" i="27"/>
  <c r="BD440" i="27"/>
  <c r="AV440" i="27"/>
  <c r="BC440" i="27"/>
  <c r="BB440" i="27"/>
  <c r="AZ440" i="27"/>
  <c r="AW440" i="27"/>
  <c r="BA440" i="27"/>
  <c r="T507" i="27"/>
  <c r="AY507" i="27"/>
  <c r="AX507" i="27"/>
  <c r="AW507" i="27"/>
  <c r="AV507" i="27"/>
  <c r="AZ507" i="27"/>
  <c r="BE507" i="27"/>
  <c r="BD507" i="27"/>
  <c r="BC507" i="27"/>
  <c r="BB507" i="27"/>
  <c r="BA507" i="27"/>
  <c r="T705" i="27"/>
  <c r="BC705" i="27"/>
  <c r="BB705" i="27"/>
  <c r="BA705" i="27"/>
  <c r="AZ705" i="27"/>
  <c r="AV705" i="27"/>
  <c r="BE705" i="27"/>
  <c r="BD705" i="27"/>
  <c r="AY705" i="27"/>
  <c r="AX705" i="27"/>
  <c r="AW705" i="27"/>
  <c r="T891" i="27"/>
  <c r="BB891" i="27"/>
  <c r="AY891" i="27"/>
  <c r="AX891" i="27"/>
  <c r="AW891" i="27"/>
  <c r="AV891" i="27"/>
  <c r="BD891" i="27"/>
  <c r="BC891" i="27"/>
  <c r="BA891" i="27"/>
  <c r="BE891" i="27"/>
  <c r="AZ891" i="27"/>
  <c r="T20" i="27"/>
  <c r="BE20" i="27"/>
  <c r="AW20" i="27"/>
  <c r="BD20" i="27"/>
  <c r="AV20" i="27"/>
  <c r="AX20" i="27"/>
  <c r="BB20" i="27"/>
  <c r="BA20" i="27"/>
  <c r="BC20" i="27"/>
  <c r="AZ20" i="27"/>
  <c r="AY20" i="27"/>
  <c r="T148" i="27"/>
  <c r="BE148" i="27"/>
  <c r="AW148" i="27"/>
  <c r="BD148" i="27"/>
  <c r="AV148" i="27"/>
  <c r="AX148" i="27"/>
  <c r="BB148" i="27"/>
  <c r="BA148" i="27"/>
  <c r="BC148" i="27"/>
  <c r="AZ148" i="27"/>
  <c r="AY148" i="27"/>
  <c r="T257" i="27"/>
  <c r="BC257" i="27"/>
  <c r="BB257" i="27"/>
  <c r="AV257" i="27"/>
  <c r="BE257" i="27"/>
  <c r="BA257" i="27"/>
  <c r="AZ257" i="27"/>
  <c r="AY257" i="27"/>
  <c r="AX257" i="27"/>
  <c r="AW257" i="27"/>
  <c r="BD257" i="27"/>
  <c r="T517" i="27"/>
  <c r="BC517" i="27"/>
  <c r="BB517" i="27"/>
  <c r="BE517" i="27"/>
  <c r="BD517" i="27"/>
  <c r="AX517" i="27"/>
  <c r="AW517" i="27"/>
  <c r="BA517" i="27"/>
  <c r="AZ517" i="27"/>
  <c r="AY517" i="27"/>
  <c r="AV517" i="27"/>
  <c r="T698" i="27"/>
  <c r="BA698" i="27"/>
  <c r="AZ698" i="27"/>
  <c r="AW698" i="27"/>
  <c r="AV698" i="27"/>
  <c r="BE698" i="27"/>
  <c r="BD698" i="27"/>
  <c r="BC698" i="27"/>
  <c r="BB698" i="27"/>
  <c r="AY698" i="27"/>
  <c r="AX698" i="27"/>
  <c r="T495" i="27"/>
  <c r="BA495" i="27"/>
  <c r="AZ495" i="27"/>
  <c r="AY495" i="27"/>
  <c r="AX495" i="27"/>
  <c r="BB495" i="27"/>
  <c r="AW495" i="27"/>
  <c r="BE495" i="27"/>
  <c r="BD495" i="27"/>
  <c r="BC495" i="27"/>
  <c r="AV495" i="27"/>
  <c r="T385" i="27"/>
  <c r="BE385" i="27"/>
  <c r="AW385" i="27"/>
  <c r="BD385" i="27"/>
  <c r="AV385" i="27"/>
  <c r="BA385" i="27"/>
  <c r="AZ385" i="27"/>
  <c r="BC385" i="27"/>
  <c r="BB385" i="27"/>
  <c r="AY385" i="27"/>
  <c r="AX385" i="27"/>
  <c r="T290" i="27"/>
  <c r="BA290" i="27"/>
  <c r="AZ290" i="27"/>
  <c r="AV290" i="27"/>
  <c r="BE290" i="27"/>
  <c r="BD290" i="27"/>
  <c r="BC290" i="27"/>
  <c r="BB290" i="27"/>
  <c r="AX290" i="27"/>
  <c r="AW290" i="27"/>
  <c r="AY290" i="27"/>
  <c r="T281" i="27"/>
  <c r="BC281" i="27"/>
  <c r="BB281" i="27"/>
  <c r="AZ281" i="27"/>
  <c r="AY281" i="27"/>
  <c r="AV281" i="27"/>
  <c r="AX281" i="27"/>
  <c r="AW281" i="27"/>
  <c r="BD281" i="27"/>
  <c r="BA281" i="27"/>
  <c r="BE281" i="27"/>
  <c r="T354" i="27"/>
  <c r="BA354" i="27"/>
  <c r="AZ354" i="27"/>
  <c r="AV354" i="27"/>
  <c r="BE354" i="27"/>
  <c r="BD354" i="27"/>
  <c r="BC354" i="27"/>
  <c r="BB354" i="27"/>
  <c r="AW354" i="27"/>
  <c r="AY354" i="27"/>
  <c r="AX354" i="27"/>
  <c r="T375" i="27"/>
  <c r="BE375" i="27"/>
  <c r="AW375" i="27"/>
  <c r="BD375" i="27"/>
  <c r="AV375" i="27"/>
  <c r="AZ375" i="27"/>
  <c r="AY375" i="27"/>
  <c r="AX375" i="27"/>
  <c r="BC375" i="27"/>
  <c r="BB375" i="27"/>
  <c r="BA375" i="27"/>
  <c r="T450" i="27"/>
  <c r="BC450" i="27"/>
  <c r="BB450" i="27"/>
  <c r="BA450" i="27"/>
  <c r="AZ450" i="27"/>
  <c r="AV450" i="27"/>
  <c r="BD450" i="27"/>
  <c r="AY450" i="27"/>
  <c r="AX450" i="27"/>
  <c r="BE450" i="27"/>
  <c r="AW450" i="27"/>
  <c r="T535" i="27"/>
  <c r="AY535" i="27"/>
  <c r="AX535" i="27"/>
  <c r="BE535" i="27"/>
  <c r="BD535" i="27"/>
  <c r="BB535" i="27"/>
  <c r="BA535" i="27"/>
  <c r="AV535" i="27"/>
  <c r="BC535" i="27"/>
  <c r="AZ535" i="27"/>
  <c r="AW535" i="27"/>
  <c r="T192" i="27"/>
  <c r="BE192" i="27"/>
  <c r="AW192" i="27"/>
  <c r="BD192" i="27"/>
  <c r="AV192" i="27"/>
  <c r="BC192" i="27"/>
  <c r="BB192" i="27"/>
  <c r="BA192" i="27"/>
  <c r="AZ192" i="27"/>
  <c r="AY192" i="27"/>
  <c r="AX192" i="27"/>
  <c r="T384" i="27"/>
  <c r="AY384" i="27"/>
  <c r="AX384" i="27"/>
  <c r="BA384" i="27"/>
  <c r="AZ384" i="27"/>
  <c r="BB384" i="27"/>
  <c r="AW384" i="27"/>
  <c r="AV384" i="27"/>
  <c r="BE384" i="27"/>
  <c r="BD384" i="27"/>
  <c r="BC384" i="27"/>
  <c r="T827" i="27"/>
  <c r="BB827" i="27"/>
  <c r="AY827" i="27"/>
  <c r="AX827" i="27"/>
  <c r="BD827" i="27"/>
  <c r="BC827" i="27"/>
  <c r="AZ827" i="27"/>
  <c r="AW827" i="27"/>
  <c r="AV827" i="27"/>
  <c r="BE827" i="27"/>
  <c r="BA827" i="27"/>
  <c r="T929" i="27"/>
  <c r="AX929" i="27"/>
  <c r="AZ929" i="27"/>
  <c r="AY929" i="27"/>
  <c r="BE929" i="27"/>
  <c r="AW929" i="27"/>
  <c r="AV929" i="27"/>
  <c r="BD929" i="27"/>
  <c r="BC929" i="27"/>
  <c r="BB929" i="27"/>
  <c r="BA929" i="27"/>
  <c r="T146" i="27"/>
  <c r="BA146" i="27"/>
  <c r="AZ146" i="27"/>
  <c r="AV146" i="27"/>
  <c r="BE146" i="27"/>
  <c r="AW146" i="27"/>
  <c r="BD146" i="27"/>
  <c r="BC146" i="27"/>
  <c r="BB146" i="27"/>
  <c r="AY146" i="27"/>
  <c r="AX146" i="27"/>
  <c r="T243" i="27"/>
  <c r="AY243" i="27"/>
  <c r="AX243" i="27"/>
  <c r="AV243" i="27"/>
  <c r="BE243" i="27"/>
  <c r="BD243" i="27"/>
  <c r="BC243" i="27"/>
  <c r="BB243" i="27"/>
  <c r="BA243" i="27"/>
  <c r="AZ243" i="27"/>
  <c r="AW243" i="27"/>
  <c r="T511" i="27"/>
  <c r="AY511" i="27"/>
  <c r="AX511" i="27"/>
  <c r="BA511" i="27"/>
  <c r="AZ511" i="27"/>
  <c r="BB511" i="27"/>
  <c r="AW511" i="27"/>
  <c r="BE511" i="27"/>
  <c r="BD511" i="27"/>
  <c r="BC511" i="27"/>
  <c r="AV511" i="27"/>
  <c r="T533" i="27"/>
  <c r="BC533" i="27"/>
  <c r="BB533" i="27"/>
  <c r="BE533" i="27"/>
  <c r="BD533" i="27"/>
  <c r="AV533" i="27"/>
  <c r="AX533" i="27"/>
  <c r="AW533" i="27"/>
  <c r="AZ533" i="27"/>
  <c r="AY533" i="27"/>
  <c r="BA533" i="27"/>
  <c r="T563" i="27"/>
  <c r="AY563" i="27"/>
  <c r="AX563" i="27"/>
  <c r="BC563" i="27"/>
  <c r="BB563" i="27"/>
  <c r="BE563" i="27"/>
  <c r="AZ563" i="27"/>
  <c r="AW563" i="27"/>
  <c r="AV563" i="27"/>
  <c r="BD563" i="27"/>
  <c r="BA563" i="27"/>
  <c r="T720" i="27"/>
  <c r="AZ720" i="27"/>
  <c r="BD720" i="27"/>
  <c r="BC720" i="27"/>
  <c r="AW720" i="27"/>
  <c r="AV720" i="27"/>
  <c r="BE720" i="27"/>
  <c r="AY720" i="27"/>
  <c r="AX720" i="27"/>
  <c r="BB720" i="27"/>
  <c r="BA720" i="27"/>
  <c r="T747" i="27"/>
  <c r="BB747" i="27"/>
  <c r="AY747" i="27"/>
  <c r="AX747" i="27"/>
  <c r="BE747" i="27"/>
  <c r="AZ747" i="27"/>
  <c r="AW747" i="27"/>
  <c r="AV747" i="27"/>
  <c r="BC747" i="27"/>
  <c r="BA747" i="27"/>
  <c r="BD747" i="27"/>
  <c r="T382" i="27"/>
  <c r="BC382" i="27"/>
  <c r="BB382" i="27"/>
  <c r="AY382" i="27"/>
  <c r="AX382" i="27"/>
  <c r="BE382" i="27"/>
  <c r="AZ382" i="27"/>
  <c r="AW382" i="27"/>
  <c r="AV382" i="27"/>
  <c r="BD382" i="27"/>
  <c r="BA382" i="27"/>
  <c r="T971" i="27"/>
  <c r="BD971" i="27"/>
  <c r="AV971" i="27"/>
  <c r="BB971" i="27"/>
  <c r="BE971" i="27"/>
  <c r="AX971" i="27"/>
  <c r="AW971" i="27"/>
  <c r="AZ971" i="27"/>
  <c r="AY971" i="27"/>
  <c r="BC971" i="27"/>
  <c r="BA971" i="27"/>
  <c r="T360" i="27"/>
  <c r="BE360" i="27"/>
  <c r="AW360" i="27"/>
  <c r="BD360" i="27"/>
  <c r="AV360" i="27"/>
  <c r="AZ360" i="27"/>
  <c r="AY360" i="27"/>
  <c r="BB360" i="27"/>
  <c r="BA360" i="27"/>
  <c r="AX360" i="27"/>
  <c r="BC360" i="27"/>
  <c r="T371" i="27"/>
  <c r="AY371" i="27"/>
  <c r="AX371" i="27"/>
  <c r="AV371" i="27"/>
  <c r="BE371" i="27"/>
  <c r="BD371" i="27"/>
  <c r="BC371" i="27"/>
  <c r="BB371" i="27"/>
  <c r="BA371" i="27"/>
  <c r="AZ371" i="27"/>
  <c r="AW371" i="27"/>
  <c r="T381" i="27"/>
  <c r="BA381" i="27"/>
  <c r="AZ381" i="27"/>
  <c r="BD381" i="27"/>
  <c r="BC381" i="27"/>
  <c r="AV381" i="27"/>
  <c r="BE381" i="27"/>
  <c r="BB381" i="27"/>
  <c r="AY381" i="27"/>
  <c r="AX381" i="27"/>
  <c r="AW381" i="27"/>
  <c r="T636" i="27"/>
  <c r="BE636" i="27"/>
  <c r="AW636" i="27"/>
  <c r="BD636" i="27"/>
  <c r="AV636" i="27"/>
  <c r="AY636" i="27"/>
  <c r="AX636" i="27"/>
  <c r="BB636" i="27"/>
  <c r="BA636" i="27"/>
  <c r="AZ636" i="27"/>
  <c r="BC636" i="27"/>
  <c r="T685" i="27"/>
  <c r="BC685" i="27"/>
  <c r="BB685" i="27"/>
  <c r="AY685" i="27"/>
  <c r="AX685" i="27"/>
  <c r="AV685" i="27"/>
  <c r="BA685" i="27"/>
  <c r="AZ685" i="27"/>
  <c r="AW685" i="27"/>
  <c r="BD685" i="27"/>
  <c r="BE685" i="27"/>
  <c r="T890" i="27"/>
  <c r="BD890" i="27"/>
  <c r="AV890" i="27"/>
  <c r="AZ890" i="27"/>
  <c r="AY890" i="27"/>
  <c r="AX890" i="27"/>
  <c r="AW890" i="27"/>
  <c r="BA890" i="27"/>
  <c r="BE890" i="27"/>
  <c r="BC890" i="27"/>
  <c r="BB890" i="27"/>
  <c r="T909" i="27"/>
  <c r="AX909" i="27"/>
  <c r="AY909" i="27"/>
  <c r="AW909" i="27"/>
  <c r="BA909" i="27"/>
  <c r="AZ909" i="27"/>
  <c r="BC909" i="27"/>
  <c r="BB909" i="27"/>
  <c r="BD909" i="27"/>
  <c r="AV909" i="27"/>
  <c r="BE909" i="27"/>
  <c r="T448" i="27"/>
  <c r="AY448" i="27"/>
  <c r="AX448" i="27"/>
  <c r="BA448" i="27"/>
  <c r="AZ448" i="27"/>
  <c r="BB448" i="27"/>
  <c r="AW448" i="27"/>
  <c r="BD448" i="27"/>
  <c r="BC448" i="27"/>
  <c r="AV448" i="27"/>
  <c r="BE448" i="27"/>
  <c r="T690" i="27"/>
  <c r="BA690" i="27"/>
  <c r="AZ690" i="27"/>
  <c r="BC690" i="27"/>
  <c r="BB690" i="27"/>
  <c r="BD690" i="27"/>
  <c r="AY690" i="27"/>
  <c r="AX690" i="27"/>
  <c r="AV690" i="27"/>
  <c r="BE690" i="27"/>
  <c r="AW690" i="27"/>
  <c r="T5" i="27"/>
  <c r="BC5" i="27"/>
  <c r="BB5" i="27"/>
  <c r="AX5" i="27"/>
  <c r="AW5" i="27"/>
  <c r="AV5" i="27"/>
  <c r="BA5" i="27"/>
  <c r="AZ5" i="27"/>
  <c r="AY5" i="27"/>
  <c r="BE5" i="27"/>
  <c r="BD5" i="27"/>
  <c r="T123" i="27"/>
  <c r="AY123" i="27"/>
  <c r="AX123" i="27"/>
  <c r="BB123" i="27"/>
  <c r="BA123" i="27"/>
  <c r="AV123" i="27"/>
  <c r="AW123" i="27"/>
  <c r="BE123" i="27"/>
  <c r="BD123" i="27"/>
  <c r="BC123" i="27"/>
  <c r="AZ123" i="27"/>
  <c r="T265" i="27"/>
  <c r="BC265" i="27"/>
  <c r="BB265" i="27"/>
  <c r="AZ265" i="27"/>
  <c r="AY265" i="27"/>
  <c r="AX265" i="27"/>
  <c r="AW265" i="27"/>
  <c r="BA265" i="27"/>
  <c r="AV265" i="27"/>
  <c r="BE265" i="27"/>
  <c r="BD265" i="27"/>
  <c r="T457" i="27"/>
  <c r="BE457" i="27"/>
  <c r="AW457" i="27"/>
  <c r="BD457" i="27"/>
  <c r="AV457" i="27"/>
  <c r="AX457" i="27"/>
  <c r="BC457" i="27"/>
  <c r="BB457" i="27"/>
  <c r="BA457" i="27"/>
  <c r="AZ457" i="27"/>
  <c r="AY457" i="27"/>
  <c r="T479" i="27"/>
  <c r="BA479" i="27"/>
  <c r="AZ479" i="27"/>
  <c r="AY479" i="27"/>
  <c r="AX479" i="27"/>
  <c r="BD479" i="27"/>
  <c r="BC479" i="27"/>
  <c r="AV479" i="27"/>
  <c r="BE479" i="27"/>
  <c r="BB479" i="27"/>
  <c r="AW479" i="27"/>
  <c r="T755" i="27"/>
  <c r="BB755" i="27"/>
  <c r="BA755" i="27"/>
  <c r="AZ755" i="27"/>
  <c r="AY755" i="27"/>
  <c r="AX755" i="27"/>
  <c r="BC755" i="27"/>
  <c r="AW755" i="27"/>
  <c r="AV755" i="27"/>
  <c r="BE755" i="27"/>
  <c r="BD755" i="27"/>
  <c r="T778" i="27"/>
  <c r="BE778" i="27"/>
  <c r="AW778" i="27"/>
  <c r="BD778" i="27"/>
  <c r="AV778" i="27"/>
  <c r="BA778" i="27"/>
  <c r="AZ778" i="27"/>
  <c r="AY778" i="27"/>
  <c r="AX778" i="27"/>
  <c r="BB778" i="27"/>
  <c r="BC778" i="27"/>
  <c r="T155" i="27"/>
  <c r="AY155" i="27"/>
  <c r="AX155" i="27"/>
  <c r="BB155" i="27"/>
  <c r="BA155" i="27"/>
  <c r="BD155" i="27"/>
  <c r="BC155" i="27"/>
  <c r="AW155" i="27"/>
  <c r="AV155" i="27"/>
  <c r="BE155" i="27"/>
  <c r="AZ155" i="27"/>
  <c r="T252" i="27"/>
  <c r="BE252" i="27"/>
  <c r="AW252" i="27"/>
  <c r="BD252" i="27"/>
  <c r="AV252" i="27"/>
  <c r="BB252" i="27"/>
  <c r="BA252" i="27"/>
  <c r="AZ252" i="27"/>
  <c r="AY252" i="27"/>
  <c r="BC252" i="27"/>
  <c r="AX252" i="27"/>
  <c r="T542" i="27"/>
  <c r="BA542" i="27"/>
  <c r="AZ542" i="27"/>
  <c r="AY542" i="27"/>
  <c r="AX542" i="27"/>
  <c r="BD542" i="27"/>
  <c r="BC542" i="27"/>
  <c r="BB542" i="27"/>
  <c r="AW542" i="27"/>
  <c r="AV542" i="27"/>
  <c r="BE542" i="27"/>
  <c r="T888" i="27"/>
  <c r="AZ888" i="27"/>
  <c r="BB888" i="27"/>
  <c r="BA888" i="27"/>
  <c r="BD888" i="27"/>
  <c r="BC888" i="27"/>
  <c r="AY888" i="27"/>
  <c r="AX888" i="27"/>
  <c r="AW888" i="27"/>
  <c r="BE888" i="27"/>
  <c r="AV888" i="27"/>
  <c r="T108" i="27"/>
  <c r="BE108" i="27"/>
  <c r="AW108" i="27"/>
  <c r="BD108" i="27"/>
  <c r="AV108" i="27"/>
  <c r="BB108" i="27"/>
  <c r="BA108" i="27"/>
  <c r="BC108" i="27"/>
  <c r="AZ108" i="27"/>
  <c r="AY108" i="27"/>
  <c r="AX108" i="27"/>
  <c r="T196" i="27"/>
  <c r="BE196" i="27"/>
  <c r="AW196" i="27"/>
  <c r="BD196" i="27"/>
  <c r="AV196" i="27"/>
  <c r="AX196" i="27"/>
  <c r="BC196" i="27"/>
  <c r="BB196" i="27"/>
  <c r="BA196" i="27"/>
  <c r="AZ196" i="27"/>
  <c r="AY196" i="27"/>
  <c r="T218" i="27"/>
  <c r="BA218" i="27"/>
  <c r="AZ218" i="27"/>
  <c r="BB218" i="27"/>
  <c r="AY218" i="27"/>
  <c r="AX218" i="27"/>
  <c r="AW218" i="27"/>
  <c r="BE218" i="27"/>
  <c r="BC218" i="27"/>
  <c r="AV218" i="27"/>
  <c r="BD218" i="27"/>
  <c r="T293" i="27"/>
  <c r="BC293" i="27"/>
  <c r="BB293" i="27"/>
  <c r="AX293" i="27"/>
  <c r="AW293" i="27"/>
  <c r="BD293" i="27"/>
  <c r="BA293" i="27"/>
  <c r="AZ293" i="27"/>
  <c r="BE293" i="27"/>
  <c r="AY293" i="27"/>
  <c r="AV293" i="27"/>
  <c r="T304" i="27"/>
  <c r="BE304" i="27"/>
  <c r="AW304" i="27"/>
  <c r="BD304" i="27"/>
  <c r="AV304" i="27"/>
  <c r="BC304" i="27"/>
  <c r="BB304" i="27"/>
  <c r="AX304" i="27"/>
  <c r="BA304" i="27"/>
  <c r="AZ304" i="27"/>
  <c r="AY304" i="27"/>
  <c r="T400" i="27"/>
  <c r="AY400" i="27"/>
  <c r="AX400" i="27"/>
  <c r="BA400" i="27"/>
  <c r="AZ400" i="27"/>
  <c r="AV400" i="27"/>
  <c r="BE400" i="27"/>
  <c r="BD400" i="27"/>
  <c r="BC400" i="27"/>
  <c r="BB400" i="27"/>
  <c r="AW400" i="27"/>
  <c r="T486" i="27"/>
  <c r="BC486" i="27"/>
  <c r="BB486" i="27"/>
  <c r="BE486" i="27"/>
  <c r="BD486" i="27"/>
  <c r="BA486" i="27"/>
  <c r="AZ486" i="27"/>
  <c r="AY486" i="27"/>
  <c r="AX486" i="27"/>
  <c r="AV486" i="27"/>
  <c r="AW486" i="27"/>
  <c r="T659" i="27"/>
  <c r="AY659" i="27"/>
  <c r="AX659" i="27"/>
  <c r="BC659" i="27"/>
  <c r="BB659" i="27"/>
  <c r="AZ659" i="27"/>
  <c r="AW659" i="27"/>
  <c r="BE659" i="27"/>
  <c r="BD659" i="27"/>
  <c r="BA659" i="27"/>
  <c r="AV659" i="27"/>
  <c r="T768" i="27"/>
  <c r="AZ768" i="27"/>
  <c r="AY768" i="27"/>
  <c r="AX768" i="27"/>
  <c r="BD768" i="27"/>
  <c r="BC768" i="27"/>
  <c r="BA768" i="27"/>
  <c r="AW768" i="27"/>
  <c r="AV768" i="27"/>
  <c r="BE768" i="27"/>
  <c r="BB768" i="27"/>
  <c r="T805" i="27"/>
  <c r="AX805" i="27"/>
  <c r="AZ805" i="27"/>
  <c r="AY805" i="27"/>
  <c r="BD805" i="27"/>
  <c r="BC805" i="27"/>
  <c r="BB805" i="27"/>
  <c r="BA805" i="27"/>
  <c r="BE805" i="27"/>
  <c r="AW805" i="27"/>
  <c r="AV805" i="27"/>
  <c r="T828" i="27"/>
  <c r="AZ828" i="27"/>
  <c r="AX828" i="27"/>
  <c r="AW828" i="27"/>
  <c r="BE828" i="27"/>
  <c r="BD828" i="27"/>
  <c r="BA828" i="27"/>
  <c r="AY828" i="27"/>
  <c r="BB828" i="27"/>
  <c r="AV828" i="27"/>
  <c r="BC828" i="27"/>
  <c r="T7" i="27"/>
  <c r="AY7" i="27"/>
  <c r="AX7" i="27"/>
  <c r="AZ7" i="27"/>
  <c r="AW7" i="27"/>
  <c r="BD7" i="27"/>
  <c r="BC7" i="27"/>
  <c r="BA7" i="27"/>
  <c r="AV7" i="27"/>
  <c r="BE7" i="27"/>
  <c r="BB7" i="27"/>
  <c r="T47" i="27"/>
  <c r="AY47" i="27"/>
  <c r="AX47" i="27"/>
  <c r="BD47" i="27"/>
  <c r="BC47" i="27"/>
  <c r="BB47" i="27"/>
  <c r="BA47" i="27"/>
  <c r="AW47" i="27"/>
  <c r="AV47" i="27"/>
  <c r="BE47" i="27"/>
  <c r="AZ47" i="27"/>
  <c r="T87" i="27"/>
  <c r="AY87" i="27"/>
  <c r="AX87" i="27"/>
  <c r="AZ87" i="27"/>
  <c r="AW87" i="27"/>
  <c r="BB87" i="27"/>
  <c r="BA87" i="27"/>
  <c r="BE87" i="27"/>
  <c r="AV87" i="27"/>
  <c r="BD87" i="27"/>
  <c r="BC87" i="27"/>
  <c r="T127" i="27"/>
  <c r="AY127" i="27"/>
  <c r="AX127" i="27"/>
  <c r="BD127" i="27"/>
  <c r="BC127" i="27"/>
  <c r="AZ127" i="27"/>
  <c r="AW127" i="27"/>
  <c r="BE127" i="27"/>
  <c r="BA127" i="27"/>
  <c r="AV127" i="27"/>
  <c r="BB127" i="27"/>
  <c r="T168" i="27"/>
  <c r="BE168" i="27"/>
  <c r="AW168" i="27"/>
  <c r="BD168" i="27"/>
  <c r="AV168" i="27"/>
  <c r="AZ168" i="27"/>
  <c r="AY168" i="27"/>
  <c r="BB168" i="27"/>
  <c r="BA168" i="27"/>
  <c r="BC168" i="27"/>
  <c r="AX168" i="27"/>
  <c r="T191" i="27"/>
  <c r="AY191" i="27"/>
  <c r="AX191" i="27"/>
  <c r="BD191" i="27"/>
  <c r="BC191" i="27"/>
  <c r="AZ191" i="27"/>
  <c r="AW191" i="27"/>
  <c r="BA191" i="27"/>
  <c r="AV191" i="27"/>
  <c r="BE191" i="27"/>
  <c r="BB191" i="27"/>
  <c r="T310" i="27"/>
  <c r="BA310" i="27"/>
  <c r="AZ310" i="27"/>
  <c r="AX310" i="27"/>
  <c r="AW310" i="27"/>
  <c r="BD310" i="27"/>
  <c r="BC310" i="27"/>
  <c r="BB310" i="27"/>
  <c r="BE310" i="27"/>
  <c r="AY310" i="27"/>
  <c r="AV310" i="27"/>
  <c r="T365" i="27"/>
  <c r="BC365" i="27"/>
  <c r="BB365" i="27"/>
  <c r="BD365" i="27"/>
  <c r="BA365" i="27"/>
  <c r="AV365" i="27"/>
  <c r="AY365" i="27"/>
  <c r="AX365" i="27"/>
  <c r="AW365" i="27"/>
  <c r="BE365" i="27"/>
  <c r="AZ365" i="27"/>
  <c r="T419" i="27"/>
  <c r="BA419" i="27"/>
  <c r="AZ419" i="27"/>
  <c r="BC419" i="27"/>
  <c r="BB419" i="27"/>
  <c r="BE419" i="27"/>
  <c r="BD419" i="27"/>
  <c r="AW419" i="27"/>
  <c r="AV419" i="27"/>
  <c r="AY419" i="27"/>
  <c r="AX419" i="27"/>
  <c r="T483" i="27"/>
  <c r="BA483" i="27"/>
  <c r="AZ483" i="27"/>
  <c r="BC483" i="27"/>
  <c r="BB483" i="27"/>
  <c r="BE483" i="27"/>
  <c r="AV483" i="27"/>
  <c r="AW483" i="27"/>
  <c r="BD483" i="27"/>
  <c r="AY483" i="27"/>
  <c r="AX483" i="27"/>
  <c r="T537" i="27"/>
  <c r="BC537" i="27"/>
  <c r="BB537" i="27"/>
  <c r="AW537" i="27"/>
  <c r="AV537" i="27"/>
  <c r="AX537" i="27"/>
  <c r="BE537" i="27"/>
  <c r="BD537" i="27"/>
  <c r="AZ537" i="27"/>
  <c r="AY537" i="27"/>
  <c r="BA537" i="27"/>
  <c r="T620" i="27"/>
  <c r="BE620" i="27"/>
  <c r="AW620" i="27"/>
  <c r="BD620" i="27"/>
  <c r="AV620" i="27"/>
  <c r="AY620" i="27"/>
  <c r="AX620" i="27"/>
  <c r="BC620" i="27"/>
  <c r="AZ620" i="27"/>
  <c r="BB620" i="27"/>
  <c r="BA620" i="27"/>
  <c r="T707" i="27"/>
  <c r="AY707" i="27"/>
  <c r="AX707" i="27"/>
  <c r="BC707" i="27"/>
  <c r="BB707" i="27"/>
  <c r="BD707" i="27"/>
  <c r="BA707" i="27"/>
  <c r="AZ707" i="27"/>
  <c r="BE707" i="27"/>
  <c r="AW707" i="27"/>
  <c r="AV707" i="27"/>
  <c r="T784" i="27"/>
  <c r="BA784" i="27"/>
  <c r="AZ784" i="27"/>
  <c r="BE784" i="27"/>
  <c r="BD784" i="27"/>
  <c r="AW784" i="27"/>
  <c r="AV784" i="27"/>
  <c r="BC784" i="27"/>
  <c r="BB784" i="27"/>
  <c r="AY784" i="27"/>
  <c r="AX784" i="27"/>
  <c r="T923" i="27"/>
  <c r="BB923" i="27"/>
  <c r="BE923" i="27"/>
  <c r="AV923" i="27"/>
  <c r="BD923" i="27"/>
  <c r="BC923" i="27"/>
  <c r="BA923" i="27"/>
  <c r="AZ923" i="27"/>
  <c r="AY923" i="27"/>
  <c r="AX923" i="27"/>
  <c r="AW923" i="27"/>
  <c r="T958" i="27"/>
  <c r="AX958" i="27"/>
  <c r="BD958" i="27"/>
  <c r="AZ958" i="27"/>
  <c r="AY958" i="27"/>
  <c r="BB958" i="27"/>
  <c r="BA958" i="27"/>
  <c r="AW958" i="27"/>
  <c r="AV958" i="27"/>
  <c r="BC958" i="27"/>
  <c r="BE958" i="27"/>
  <c r="T1019" i="27"/>
  <c r="BD1019" i="27"/>
  <c r="AV1019" i="27"/>
  <c r="AX1019" i="27"/>
  <c r="BA1019" i="27"/>
  <c r="AW1019" i="27"/>
  <c r="AZ1019" i="27"/>
  <c r="AY1019" i="27"/>
  <c r="BE1019" i="27"/>
  <c r="BC1019" i="27"/>
  <c r="BB1019" i="27"/>
  <c r="T111" i="27"/>
  <c r="AY111" i="27"/>
  <c r="AX111" i="27"/>
  <c r="BD111" i="27"/>
  <c r="BC111" i="27"/>
  <c r="BB111" i="27"/>
  <c r="BA111" i="27"/>
  <c r="BE111" i="27"/>
  <c r="AZ111" i="27"/>
  <c r="AW111" i="27"/>
  <c r="AV111" i="27"/>
  <c r="T32" i="27"/>
  <c r="BE32" i="27"/>
  <c r="AW32" i="27"/>
  <c r="BD32" i="27"/>
  <c r="AV32" i="27"/>
  <c r="BC32" i="27"/>
  <c r="AX32" i="27"/>
  <c r="AY32" i="27"/>
  <c r="BA32" i="27"/>
  <c r="AZ32" i="27"/>
  <c r="BB32" i="27"/>
  <c r="T96" i="27"/>
  <c r="BE96" i="27"/>
  <c r="AW96" i="27"/>
  <c r="BD96" i="27"/>
  <c r="AV96" i="27"/>
  <c r="BC96" i="27"/>
  <c r="AX96" i="27"/>
  <c r="BA96" i="27"/>
  <c r="AZ96" i="27"/>
  <c r="AY96" i="27"/>
  <c r="BB96" i="27"/>
  <c r="T161" i="27"/>
  <c r="BC161" i="27"/>
  <c r="BB161" i="27"/>
  <c r="AV161" i="27"/>
  <c r="BE161" i="27"/>
  <c r="AZ161" i="27"/>
  <c r="AY161" i="27"/>
  <c r="AW161" i="27"/>
  <c r="BD161" i="27"/>
  <c r="BA161" i="27"/>
  <c r="AX161" i="27"/>
  <c r="T207" i="27"/>
  <c r="AY207" i="27"/>
  <c r="AX207" i="27"/>
  <c r="BD207" i="27"/>
  <c r="BC207" i="27"/>
  <c r="AV207" i="27"/>
  <c r="BE207" i="27"/>
  <c r="BB207" i="27"/>
  <c r="BA207" i="27"/>
  <c r="AZ207" i="27"/>
  <c r="AW207" i="27"/>
  <c r="T271" i="27"/>
  <c r="AY271" i="27"/>
  <c r="AX271" i="27"/>
  <c r="BD271" i="27"/>
  <c r="BC271" i="27"/>
  <c r="AV271" i="27"/>
  <c r="BE271" i="27"/>
  <c r="BB271" i="27"/>
  <c r="BA271" i="27"/>
  <c r="AZ271" i="27"/>
  <c r="AW271" i="27"/>
  <c r="T335" i="27"/>
  <c r="AY335" i="27"/>
  <c r="AX335" i="27"/>
  <c r="BD335" i="27"/>
  <c r="BC335" i="27"/>
  <c r="AV335" i="27"/>
  <c r="BB335" i="27"/>
  <c r="BA335" i="27"/>
  <c r="AZ335" i="27"/>
  <c r="AW335" i="27"/>
  <c r="BE335" i="27"/>
  <c r="T380" i="27"/>
  <c r="BC380" i="27"/>
  <c r="BB380" i="27"/>
  <c r="BD380" i="27"/>
  <c r="BA380" i="27"/>
  <c r="BE380" i="27"/>
  <c r="AZ380" i="27"/>
  <c r="AX380" i="27"/>
  <c r="AW380" i="27"/>
  <c r="AV380" i="27"/>
  <c r="AY380" i="27"/>
  <c r="T444" i="27"/>
  <c r="AY444" i="27"/>
  <c r="AX444" i="27"/>
  <c r="AW444" i="27"/>
  <c r="AV444" i="27"/>
  <c r="AZ444" i="27"/>
  <c r="BD444" i="27"/>
  <c r="BC444" i="27"/>
  <c r="BB444" i="27"/>
  <c r="BE444" i="27"/>
  <c r="BA444" i="27"/>
  <c r="T794" i="27"/>
  <c r="BD794" i="27"/>
  <c r="AV794" i="27"/>
  <c r="AZ794" i="27"/>
  <c r="AY794" i="27"/>
  <c r="BE794" i="27"/>
  <c r="BC794" i="27"/>
  <c r="AX794" i="27"/>
  <c r="AW794" i="27"/>
  <c r="BB794" i="27"/>
  <c r="BA794" i="27"/>
  <c r="T845" i="27"/>
  <c r="AX845" i="27"/>
  <c r="BB845" i="27"/>
  <c r="BA845" i="27"/>
  <c r="BE845" i="27"/>
  <c r="AV845" i="27"/>
  <c r="BC845" i="27"/>
  <c r="AZ845" i="27"/>
  <c r="AY845" i="27"/>
  <c r="BD845" i="27"/>
  <c r="AW845" i="27"/>
  <c r="T974" i="27"/>
  <c r="AX974" i="27"/>
  <c r="AZ974" i="27"/>
  <c r="AV974" i="27"/>
  <c r="BE974" i="27"/>
  <c r="BD974" i="27"/>
  <c r="BC974" i="27"/>
  <c r="BB974" i="27"/>
  <c r="AW974" i="27"/>
  <c r="BA974" i="27"/>
  <c r="AY974" i="27"/>
  <c r="T995" i="27"/>
  <c r="BD995" i="27"/>
  <c r="AV995" i="27"/>
  <c r="AZ995" i="27"/>
  <c r="BA995" i="27"/>
  <c r="AX995" i="27"/>
  <c r="AW995" i="27"/>
  <c r="BE995" i="27"/>
  <c r="BC995" i="27"/>
  <c r="BB995" i="27"/>
  <c r="AY995" i="27"/>
  <c r="T623" i="27"/>
  <c r="AY623" i="27"/>
  <c r="AX623" i="27"/>
  <c r="BA623" i="27"/>
  <c r="AZ623" i="27"/>
  <c r="BD623" i="27"/>
  <c r="BC623" i="27"/>
  <c r="BE623" i="27"/>
  <c r="BB623" i="27"/>
  <c r="AW623" i="27"/>
  <c r="AV623" i="27"/>
  <c r="T687" i="27"/>
  <c r="AY687" i="27"/>
  <c r="AX687" i="27"/>
  <c r="BA687" i="27"/>
  <c r="AZ687" i="27"/>
  <c r="BD687" i="27"/>
  <c r="BC687" i="27"/>
  <c r="BB687" i="27"/>
  <c r="BE687" i="27"/>
  <c r="AW687" i="27"/>
  <c r="AV687" i="27"/>
  <c r="T742" i="27"/>
  <c r="BD742" i="27"/>
  <c r="AV742" i="27"/>
  <c r="BC742" i="27"/>
  <c r="BB742" i="27"/>
  <c r="AW742" i="27"/>
  <c r="AZ742" i="27"/>
  <c r="AY742" i="27"/>
  <c r="AX742" i="27"/>
  <c r="BA742" i="27"/>
  <c r="BE742" i="27"/>
  <c r="T809" i="27"/>
  <c r="AX809" i="27"/>
  <c r="BE809" i="27"/>
  <c r="AV809" i="27"/>
  <c r="BD809" i="27"/>
  <c r="BA809" i="27"/>
  <c r="AZ809" i="27"/>
  <c r="BC809" i="27"/>
  <c r="BB809" i="27"/>
  <c r="AY809" i="27"/>
  <c r="AW809" i="27"/>
  <c r="T852" i="27"/>
  <c r="AZ852" i="27"/>
  <c r="BE852" i="27"/>
  <c r="AV852" i="27"/>
  <c r="BD852" i="27"/>
  <c r="AX852" i="27"/>
  <c r="AW852" i="27"/>
  <c r="BC852" i="27"/>
  <c r="BB852" i="27"/>
  <c r="BA852" i="27"/>
  <c r="AY852" i="27"/>
  <c r="T874" i="27"/>
  <c r="BD874" i="27"/>
  <c r="AV874" i="27"/>
  <c r="BE874" i="27"/>
  <c r="BC874" i="27"/>
  <c r="AX874" i="27"/>
  <c r="AW874" i="27"/>
  <c r="BB874" i="27"/>
  <c r="BA874" i="27"/>
  <c r="AZ874" i="27"/>
  <c r="AY874" i="27"/>
  <c r="T980" i="27"/>
  <c r="BB980" i="27"/>
  <c r="BD980" i="27"/>
  <c r="AY980" i="27"/>
  <c r="AX980" i="27"/>
  <c r="BE980" i="27"/>
  <c r="BC980" i="27"/>
  <c r="BA980" i="27"/>
  <c r="AZ980" i="27"/>
  <c r="AW980" i="27"/>
  <c r="AV980" i="27"/>
  <c r="T1015" i="27"/>
  <c r="BD1015" i="27"/>
  <c r="AV1015" i="27"/>
  <c r="BA1015" i="27"/>
  <c r="AY1015" i="27"/>
  <c r="BB1015" i="27"/>
  <c r="AZ1015" i="27"/>
  <c r="BE1015" i="27"/>
  <c r="BC1015" i="27"/>
  <c r="AX1015" i="27"/>
  <c r="AW1015" i="27"/>
  <c r="T592" i="27"/>
  <c r="BE592" i="27"/>
  <c r="AW592" i="27"/>
  <c r="BD592" i="27"/>
  <c r="AV592" i="27"/>
  <c r="BA592" i="27"/>
  <c r="AZ592" i="27"/>
  <c r="BB592" i="27"/>
  <c r="AY592" i="27"/>
  <c r="BC592" i="27"/>
  <c r="AX592" i="27"/>
  <c r="T656" i="27"/>
  <c r="BE656" i="27"/>
  <c r="AW656" i="27"/>
  <c r="BD656" i="27"/>
  <c r="AV656" i="27"/>
  <c r="BA656" i="27"/>
  <c r="AZ656" i="27"/>
  <c r="BB656" i="27"/>
  <c r="AY656" i="27"/>
  <c r="AX656" i="27"/>
  <c r="BC656" i="27"/>
  <c r="T711" i="27"/>
  <c r="AY711" i="27"/>
  <c r="AX711" i="27"/>
  <c r="BE711" i="27"/>
  <c r="BD711" i="27"/>
  <c r="BC711" i="27"/>
  <c r="BB711" i="27"/>
  <c r="BA711" i="27"/>
  <c r="AZ711" i="27"/>
  <c r="AW711" i="27"/>
  <c r="AV711" i="27"/>
  <c r="T775" i="27"/>
  <c r="BC775" i="27"/>
  <c r="BB775" i="27"/>
  <c r="AY775" i="27"/>
  <c r="AX775" i="27"/>
  <c r="BA775" i="27"/>
  <c r="AZ775" i="27"/>
  <c r="BD775" i="27"/>
  <c r="AW775" i="27"/>
  <c r="AV775" i="27"/>
  <c r="BE775" i="27"/>
  <c r="T814" i="27"/>
  <c r="BD814" i="27"/>
  <c r="AV814" i="27"/>
  <c r="BA814" i="27"/>
  <c r="AZ814" i="27"/>
  <c r="AY814" i="27"/>
  <c r="AX814" i="27"/>
  <c r="BB814" i="27"/>
  <c r="AW814" i="27"/>
  <c r="BE814" i="27"/>
  <c r="BC814" i="27"/>
  <c r="T873" i="27"/>
  <c r="AX873" i="27"/>
  <c r="BE873" i="27"/>
  <c r="AV873" i="27"/>
  <c r="BD873" i="27"/>
  <c r="BC873" i="27"/>
  <c r="BB873" i="27"/>
  <c r="AW873" i="27"/>
  <c r="BA873" i="27"/>
  <c r="AZ873" i="27"/>
  <c r="AY873" i="27"/>
  <c r="T1004" i="27"/>
  <c r="BB1004" i="27"/>
  <c r="BA1004" i="27"/>
  <c r="BE1004" i="27"/>
  <c r="BD1004" i="27"/>
  <c r="BC1004" i="27"/>
  <c r="AZ1004" i="27"/>
  <c r="AY1004" i="27"/>
  <c r="AX1004" i="27"/>
  <c r="AW1004" i="27"/>
  <c r="AV1004" i="27"/>
  <c r="T822" i="27"/>
  <c r="BD822" i="27"/>
  <c r="AV822" i="27"/>
  <c r="BC822" i="27"/>
  <c r="BB822" i="27"/>
  <c r="BE822" i="27"/>
  <c r="AW822" i="27"/>
  <c r="BA822" i="27"/>
  <c r="AZ822" i="27"/>
  <c r="AY822" i="27"/>
  <c r="AX822" i="27"/>
  <c r="T886" i="27"/>
  <c r="BD886" i="27"/>
  <c r="AV886" i="27"/>
  <c r="BC886" i="27"/>
  <c r="BB886" i="27"/>
  <c r="AY886" i="27"/>
  <c r="AX886" i="27"/>
  <c r="BE886" i="27"/>
  <c r="BA886" i="27"/>
  <c r="AZ886" i="27"/>
  <c r="AW886" i="27"/>
  <c r="T999" i="27"/>
  <c r="BD999" i="27"/>
  <c r="AV999" i="27"/>
  <c r="AW999" i="27"/>
  <c r="BB999" i="27"/>
  <c r="BE999" i="27"/>
  <c r="BC999" i="27"/>
  <c r="BA999" i="27"/>
  <c r="AY999" i="27"/>
  <c r="AX999" i="27"/>
  <c r="AZ999" i="27"/>
  <c r="T1021" i="27"/>
  <c r="AZ1021" i="27"/>
  <c r="BE1021" i="27"/>
  <c r="AV1021" i="27"/>
  <c r="BB1021" i="27"/>
  <c r="BA1021" i="27"/>
  <c r="AY1021" i="27"/>
  <c r="AX1021" i="27"/>
  <c r="AW1021" i="27"/>
  <c r="BC1021" i="27"/>
  <c r="BD1021" i="27"/>
  <c r="T839" i="27"/>
  <c r="BB839" i="27"/>
  <c r="AX839" i="27"/>
  <c r="AW839" i="27"/>
  <c r="BE839" i="27"/>
  <c r="BD839" i="27"/>
  <c r="BC839" i="27"/>
  <c r="BA839" i="27"/>
  <c r="AV839" i="27"/>
  <c r="AZ839" i="27"/>
  <c r="AY839" i="27"/>
  <c r="T903" i="27"/>
  <c r="BB903" i="27"/>
  <c r="BD903" i="27"/>
  <c r="BC903" i="27"/>
  <c r="AY903" i="27"/>
  <c r="AX903" i="27"/>
  <c r="AW903" i="27"/>
  <c r="AV903" i="27"/>
  <c r="BE903" i="27"/>
  <c r="BA903" i="27"/>
  <c r="AZ903" i="27"/>
  <c r="T1020" i="27"/>
  <c r="BB1020" i="27"/>
  <c r="AW1020" i="27"/>
  <c r="BA1020" i="27"/>
  <c r="AY1020" i="27"/>
  <c r="AX1020" i="27"/>
  <c r="BC1020" i="27"/>
  <c r="AZ1020" i="27"/>
  <c r="BE1020" i="27"/>
  <c r="BD1020" i="27"/>
  <c r="AV1020" i="27"/>
  <c r="T945" i="27"/>
  <c r="AX945" i="27"/>
  <c r="BD945" i="27"/>
  <c r="BC945" i="27"/>
  <c r="BE945" i="27"/>
  <c r="AZ945" i="27"/>
  <c r="AY945" i="27"/>
  <c r="BB945" i="27"/>
  <c r="BA945" i="27"/>
  <c r="AW945" i="27"/>
  <c r="AV945" i="27"/>
  <c r="T1009" i="27"/>
  <c r="AZ1009" i="27"/>
  <c r="AW1009" i="27"/>
  <c r="AV1009" i="27"/>
  <c r="BB1009" i="27"/>
  <c r="BA1009" i="27"/>
  <c r="AY1009" i="27"/>
  <c r="AX1009" i="27"/>
  <c r="BD1009" i="27"/>
  <c r="BC1009" i="27"/>
  <c r="BE1009" i="27"/>
  <c r="T954" i="27"/>
  <c r="AX954" i="27"/>
  <c r="AY954" i="27"/>
  <c r="AW954" i="27"/>
  <c r="AV954" i="27"/>
  <c r="BA954" i="27"/>
  <c r="AZ954" i="27"/>
  <c r="BC954" i="27"/>
  <c r="BB954" i="27"/>
  <c r="BE954" i="27"/>
  <c r="BD954" i="27"/>
  <c r="T1018" i="27"/>
  <c r="AX1018" i="27"/>
  <c r="AY1018" i="27"/>
  <c r="BA1018" i="27"/>
  <c r="BE1018" i="27"/>
  <c r="BD1018" i="27"/>
  <c r="BC1018" i="27"/>
  <c r="AW1018" i="27"/>
  <c r="AV1018" i="27"/>
  <c r="BB1018" i="27"/>
  <c r="AZ1018" i="27"/>
  <c r="T1034" i="27"/>
  <c r="BC1034" i="27"/>
  <c r="AW1034" i="27"/>
  <c r="AZ1034" i="27"/>
  <c r="BB1034" i="27"/>
  <c r="BE1034" i="27"/>
  <c r="BD1034" i="27"/>
  <c r="BA1034" i="27"/>
  <c r="AV1034" i="27"/>
  <c r="AY1034" i="27"/>
  <c r="AX1034" i="27"/>
  <c r="T1063" i="27"/>
  <c r="BA1063" i="27"/>
  <c r="AY1063" i="27"/>
  <c r="BC1063" i="27"/>
  <c r="AX1063" i="27"/>
  <c r="BD1063" i="27"/>
  <c r="BB1063" i="27"/>
  <c r="BE1063" i="27"/>
  <c r="AV1063" i="27"/>
  <c r="AW1063" i="27"/>
  <c r="AZ1063" i="27"/>
  <c r="T1040" i="27"/>
  <c r="AY1040" i="27"/>
  <c r="BA1040" i="27"/>
  <c r="BC1040" i="27"/>
  <c r="BB1040" i="27"/>
  <c r="AZ1040" i="27"/>
  <c r="AX1040" i="27"/>
  <c r="AW1040" i="27"/>
  <c r="AV1040" i="27"/>
  <c r="BE1040" i="27"/>
  <c r="BD1040" i="27"/>
  <c r="T1074" i="27"/>
  <c r="BC1074" i="27"/>
  <c r="AY1074" i="27"/>
  <c r="AW1074" i="27"/>
  <c r="AV1074" i="27"/>
  <c r="BB1074" i="27"/>
  <c r="BA1074" i="27"/>
  <c r="BE1074" i="27"/>
  <c r="BD1074" i="27"/>
  <c r="AZ1074" i="27"/>
  <c r="AX1074" i="27"/>
  <c r="T1078" i="27"/>
  <c r="BC1078" i="27"/>
  <c r="BE1078" i="27"/>
  <c r="AV1078" i="27"/>
  <c r="AY1078" i="27"/>
  <c r="BD1078" i="27"/>
  <c r="BB1078" i="27"/>
  <c r="BA1078" i="27"/>
  <c r="AZ1078" i="27"/>
  <c r="AX1078" i="27"/>
  <c r="AW1078" i="27"/>
  <c r="T1048" i="27"/>
  <c r="AY1048" i="27"/>
  <c r="BC1048" i="27"/>
  <c r="AV1048" i="27"/>
  <c r="BE1048" i="27"/>
  <c r="BB1048" i="27"/>
  <c r="BA1048" i="27"/>
  <c r="AW1048" i="27"/>
  <c r="AX1048" i="27"/>
  <c r="BD1048" i="27"/>
  <c r="AZ1048" i="27"/>
  <c r="T1058" i="27"/>
  <c r="BC1058" i="27"/>
  <c r="BD1058" i="27"/>
  <c r="AZ1058" i="27"/>
  <c r="BA1058" i="27"/>
  <c r="AX1058" i="27"/>
  <c r="AW1058" i="27"/>
  <c r="BB1058" i="27"/>
  <c r="AY1058" i="27"/>
  <c r="AV1058" i="27"/>
  <c r="BE1058" i="27"/>
  <c r="T1067" i="27"/>
  <c r="BA1067" i="27"/>
  <c r="BE1067" i="27"/>
  <c r="AV1067" i="27"/>
  <c r="BD1067" i="27"/>
  <c r="BC1067" i="27"/>
  <c r="BB1067" i="27"/>
  <c r="AZ1067" i="27"/>
  <c r="AY1067" i="27"/>
  <c r="AX1067" i="27"/>
  <c r="AW1067" i="27"/>
  <c r="T1073" i="27"/>
  <c r="BE1073" i="27"/>
  <c r="AW1073" i="27"/>
  <c r="AZ1073" i="27"/>
  <c r="AV1073" i="27"/>
  <c r="AY1073" i="27"/>
  <c r="AX1073" i="27"/>
  <c r="BA1073" i="27"/>
  <c r="BB1073" i="27"/>
  <c r="BD1073" i="27"/>
  <c r="BC1073" i="27"/>
  <c r="T1081" i="27"/>
  <c r="BE1081" i="27"/>
  <c r="AW1081" i="27"/>
  <c r="BB1081" i="27"/>
  <c r="AZ1081" i="27"/>
  <c r="AX1081" i="27"/>
  <c r="BA1081" i="27"/>
  <c r="AY1081" i="27"/>
  <c r="BD1081" i="27"/>
  <c r="BC1081" i="27"/>
  <c r="AV1081" i="27"/>
  <c r="P71" i="27"/>
  <c r="P1089" i="27"/>
  <c r="P1088" i="27"/>
  <c r="P1087" i="27"/>
  <c r="P1084" i="27"/>
  <c r="P865" i="27"/>
  <c r="P973" i="27"/>
  <c r="P583" i="27"/>
  <c r="P380" i="27"/>
  <c r="P1083" i="27"/>
  <c r="P1085" i="27"/>
  <c r="P1081" i="27"/>
  <c r="P1082" i="27"/>
  <c r="P1086" i="27"/>
  <c r="P849" i="27"/>
  <c r="P1024" i="27"/>
  <c r="P1043" i="27"/>
  <c r="P1047" i="27"/>
  <c r="P1069" i="27"/>
  <c r="P1050" i="27"/>
  <c r="P1077" i="27"/>
  <c r="P1066" i="27"/>
  <c r="P1046" i="27"/>
  <c r="P1071" i="27"/>
  <c r="P1075" i="27"/>
  <c r="P1079" i="27"/>
  <c r="P1049" i="27"/>
  <c r="P1068" i="27"/>
  <c r="P1037" i="27"/>
  <c r="P1048" i="27"/>
  <c r="P1059" i="27"/>
  <c r="P366" i="27"/>
  <c r="P1074" i="27"/>
  <c r="P1065" i="27"/>
  <c r="P1056" i="27"/>
  <c r="P1042" i="27"/>
  <c r="P1062" i="27"/>
  <c r="P1073" i="27"/>
  <c r="P1064" i="27"/>
  <c r="P1053" i="27"/>
  <c r="P1067" i="27"/>
  <c r="P1052" i="27"/>
  <c r="P1070" i="27"/>
  <c r="P1045" i="27"/>
  <c r="P1055" i="27"/>
  <c r="P1078" i="27"/>
  <c r="P1054" i="27"/>
  <c r="P1060" i="27"/>
  <c r="P1080" i="27"/>
  <c r="P1058" i="27"/>
  <c r="P1076" i="27"/>
  <c r="P30" i="27"/>
  <c r="P1044" i="27"/>
  <c r="P1040" i="27"/>
  <c r="P1041" i="27"/>
  <c r="P1057" i="27"/>
  <c r="P1038" i="27"/>
  <c r="P1063" i="27"/>
  <c r="P1039" i="27"/>
  <c r="P1051" i="27"/>
  <c r="P800" i="27"/>
  <c r="P202" i="27"/>
  <c r="P536" i="27"/>
  <c r="P615" i="27"/>
  <c r="P428" i="27"/>
  <c r="P959" i="27"/>
  <c r="P674" i="27"/>
  <c r="P734" i="27"/>
  <c r="P562" i="27"/>
  <c r="P281" i="27"/>
  <c r="P546" i="27"/>
  <c r="P687" i="27"/>
  <c r="P122" i="27"/>
  <c r="P724" i="27"/>
  <c r="P257" i="27"/>
  <c r="P638" i="27"/>
  <c r="P186" i="27"/>
  <c r="P637" i="27"/>
  <c r="P270" i="27"/>
  <c r="P760" i="27"/>
  <c r="P766" i="27"/>
  <c r="P189" i="27"/>
  <c r="P697" i="27"/>
  <c r="P246" i="27"/>
  <c r="P214" i="27"/>
  <c r="P256" i="27"/>
  <c r="P429" i="27"/>
  <c r="P9" i="27"/>
  <c r="P629" i="27"/>
  <c r="P178" i="27"/>
  <c r="P670" i="27"/>
  <c r="P125" i="27"/>
  <c r="P417" i="27"/>
  <c r="P503" i="27"/>
  <c r="P584" i="27"/>
  <c r="P631" i="27"/>
  <c r="P527" i="27"/>
  <c r="P1020" i="27"/>
  <c r="P61" i="27"/>
  <c r="P783" i="27"/>
  <c r="P611" i="27"/>
  <c r="P675" i="27"/>
  <c r="P730" i="27"/>
  <c r="P426" i="27"/>
  <c r="P667" i="27"/>
  <c r="P73" i="27"/>
  <c r="P570" i="27"/>
  <c r="P603" i="27"/>
  <c r="P722" i="27"/>
  <c r="P850" i="27"/>
  <c r="P914" i="27"/>
  <c r="P952" i="27"/>
  <c r="P987" i="27"/>
  <c r="P135" i="27"/>
  <c r="P75" i="27"/>
  <c r="P314" i="27"/>
  <c r="P423" i="27"/>
  <c r="P487" i="27"/>
  <c r="P541" i="27"/>
  <c r="P640" i="27"/>
  <c r="P727" i="27"/>
  <c r="P792" i="27"/>
  <c r="P715" i="27"/>
  <c r="P81" i="27"/>
  <c r="P578" i="27"/>
  <c r="P751" i="27"/>
  <c r="P553" i="27"/>
  <c r="P855" i="27"/>
  <c r="P140" i="27"/>
  <c r="P842" i="27"/>
  <c r="P906" i="27"/>
  <c r="P1015" i="27"/>
  <c r="P794" i="27"/>
  <c r="P7" i="27"/>
  <c r="P177" i="27"/>
  <c r="P50" i="27"/>
  <c r="P422" i="27"/>
  <c r="P262" i="27"/>
  <c r="P654" i="27"/>
  <c r="P745" i="27"/>
  <c r="P241" i="27"/>
  <c r="P45" i="27"/>
  <c r="P899" i="27"/>
  <c r="P569" i="27"/>
  <c r="P908" i="27"/>
  <c r="P313" i="27"/>
  <c r="P504" i="27"/>
  <c r="P539" i="27"/>
  <c r="P405" i="27"/>
  <c r="P49" i="27"/>
  <c r="P217" i="27"/>
  <c r="P95" i="27"/>
  <c r="P364" i="27"/>
  <c r="P981" i="27"/>
  <c r="P913" i="27"/>
  <c r="P961" i="27"/>
  <c r="P37" i="27"/>
  <c r="P17" i="27"/>
  <c r="P228" i="27"/>
  <c r="P324" i="27"/>
  <c r="P348" i="27"/>
  <c r="P430" i="27"/>
  <c r="P1010" i="27"/>
  <c r="P200" i="27"/>
  <c r="P325" i="27"/>
  <c r="P180" i="27"/>
  <c r="P226" i="27"/>
  <c r="P51" i="27"/>
  <c r="P926" i="27"/>
  <c r="P24" i="27"/>
  <c r="P288" i="27"/>
  <c r="P490" i="27"/>
  <c r="P411" i="27"/>
  <c r="P22" i="27"/>
  <c r="P610" i="27"/>
  <c r="P804" i="27"/>
  <c r="P618" i="27"/>
  <c r="P236" i="27"/>
  <c r="P333" i="27"/>
  <c r="P691" i="27"/>
  <c r="P1003" i="27"/>
  <c r="P143" i="27"/>
  <c r="P606" i="27"/>
  <c r="P559" i="27"/>
  <c r="P560" i="27"/>
  <c r="P679" i="27"/>
  <c r="P980" i="27"/>
  <c r="P121" i="27"/>
  <c r="P295" i="27"/>
  <c r="P436" i="27"/>
  <c r="P594" i="27"/>
  <c r="P632" i="27"/>
  <c r="P475" i="27"/>
  <c r="P239" i="27"/>
  <c r="P336" i="27"/>
  <c r="P729" i="27"/>
  <c r="P943" i="27"/>
  <c r="P462" i="27"/>
  <c r="P682" i="27"/>
  <c r="P68" i="27"/>
  <c r="P132" i="27"/>
  <c r="P243" i="27"/>
  <c r="P480" i="27"/>
  <c r="P534" i="27"/>
  <c r="P816" i="27"/>
  <c r="P947" i="27"/>
  <c r="P40" i="27"/>
  <c r="P328" i="27"/>
  <c r="P881" i="27"/>
  <c r="P835" i="27"/>
  <c r="P238" i="27"/>
  <c r="P347" i="27"/>
  <c r="P250" i="27"/>
  <c r="P220" i="27"/>
  <c r="P174" i="27"/>
  <c r="P551" i="27"/>
  <c r="P344" i="27"/>
  <c r="P720" i="27"/>
  <c r="P798" i="27"/>
  <c r="P151" i="27"/>
  <c r="P198" i="27"/>
  <c r="P360" i="27"/>
  <c r="P573" i="27"/>
  <c r="P74" i="27"/>
  <c r="P857" i="27"/>
  <c r="P232" i="27"/>
  <c r="P728" i="27"/>
  <c r="P468" i="27"/>
  <c r="P267" i="27"/>
  <c r="P352" i="27"/>
  <c r="P335" i="27"/>
  <c r="P287" i="27"/>
  <c r="P53" i="27"/>
  <c r="P656" i="27"/>
  <c r="P757" i="27"/>
  <c r="P206" i="27"/>
  <c r="P303" i="27"/>
  <c r="P507" i="27"/>
  <c r="P229" i="27"/>
  <c r="P11" i="27"/>
  <c r="P810" i="27"/>
  <c r="P895" i="27"/>
  <c r="P78" i="27"/>
  <c r="P979" i="27"/>
  <c r="P648" i="27"/>
  <c r="P846" i="27"/>
  <c r="P326" i="27"/>
  <c r="P349" i="27"/>
  <c r="P390" i="27"/>
  <c r="P508" i="27"/>
  <c r="P535" i="27"/>
  <c r="P26" i="27"/>
  <c r="P454" i="27"/>
  <c r="P884" i="27"/>
  <c r="P1008" i="27"/>
  <c r="P219" i="27"/>
  <c r="P338" i="27"/>
  <c r="P456" i="27"/>
  <c r="P641" i="27"/>
  <c r="P111" i="27"/>
  <c r="P118" i="27"/>
  <c r="P268" i="27"/>
  <c r="P625" i="27"/>
  <c r="P139" i="27"/>
  <c r="P248" i="27"/>
  <c r="P419" i="27"/>
  <c r="P1011" i="27"/>
  <c r="P940" i="27"/>
  <c r="P596" i="27"/>
  <c r="P974" i="27"/>
  <c r="P190" i="27"/>
  <c r="P166" i="27"/>
  <c r="P693" i="27"/>
  <c r="P21" i="27"/>
  <c r="P356" i="27"/>
  <c r="P249" i="27"/>
  <c r="P58" i="27"/>
  <c r="P474" i="27"/>
  <c r="P274" i="27"/>
  <c r="P447" i="27"/>
  <c r="P575" i="27"/>
  <c r="P759" i="27"/>
  <c r="P960" i="27"/>
  <c r="P4" i="27"/>
  <c r="P948" i="27"/>
  <c r="P224" i="27"/>
  <c r="P279" i="27"/>
  <c r="P776" i="27"/>
  <c r="P18" i="27"/>
  <c r="P146" i="27"/>
  <c r="P170" i="27"/>
  <c r="P406" i="27"/>
  <c r="P105" i="27"/>
  <c r="P175" i="27"/>
  <c r="P773" i="27"/>
  <c r="P401" i="27"/>
  <c r="P201" i="27"/>
  <c r="P112" i="27"/>
  <c r="P293" i="27"/>
  <c r="P414" i="27"/>
  <c r="P521" i="27"/>
  <c r="P532" i="27"/>
  <c r="P441" i="27"/>
  <c r="P88" i="27"/>
  <c r="P928" i="27"/>
  <c r="P1007" i="27"/>
  <c r="P15" i="27"/>
  <c r="P498" i="27"/>
  <c r="P558" i="27"/>
  <c r="P269" i="27"/>
  <c r="P31" i="27"/>
  <c r="P42" i="27"/>
  <c r="P128" i="27"/>
  <c r="P276" i="27"/>
  <c r="P420" i="27"/>
  <c r="P505" i="27"/>
  <c r="P516" i="27"/>
  <c r="P623" i="27"/>
  <c r="P717" i="27"/>
  <c r="P864" i="27"/>
  <c r="P266" i="27"/>
  <c r="P330" i="27"/>
  <c r="P375" i="27"/>
  <c r="P439" i="27"/>
  <c r="P576" i="27"/>
  <c r="P911" i="27"/>
  <c r="P963" i="27"/>
  <c r="P793" i="27"/>
  <c r="P829" i="27"/>
  <c r="P1025" i="27"/>
  <c r="P235" i="27"/>
  <c r="P354" i="27"/>
  <c r="P472" i="27"/>
  <c r="P526" i="27"/>
  <c r="P646" i="27"/>
  <c r="P733" i="27"/>
  <c r="P768" i="27"/>
  <c r="P848" i="27"/>
  <c r="P901" i="27"/>
  <c r="P936" i="27"/>
  <c r="P707" i="27"/>
  <c r="P771" i="27"/>
  <c r="P788" i="27"/>
  <c r="P1032" i="27"/>
  <c r="P834" i="27"/>
  <c r="P898" i="27"/>
  <c r="P1016" i="27"/>
  <c r="P891" i="27"/>
  <c r="P1018" i="27"/>
  <c r="P966" i="27"/>
  <c r="P996" i="27"/>
  <c r="P191" i="27"/>
  <c r="P785" i="27"/>
  <c r="P289" i="27"/>
  <c r="P555" i="27"/>
  <c r="P155" i="27"/>
  <c r="P435" i="27"/>
  <c r="P597" i="27"/>
  <c r="P886" i="27"/>
  <c r="P852" i="27"/>
  <c r="P784" i="27"/>
  <c r="P383" i="27"/>
  <c r="P672" i="27"/>
  <c r="P210" i="27"/>
  <c r="P362" i="27"/>
  <c r="P900" i="27"/>
  <c r="P491" i="27"/>
  <c r="P524" i="27"/>
  <c r="P221" i="27"/>
  <c r="P316" i="27"/>
  <c r="P598" i="27"/>
  <c r="P77" i="27"/>
  <c r="P500" i="27"/>
  <c r="P286" i="27"/>
  <c r="P297" i="27"/>
  <c r="P133" i="27"/>
  <c r="P402" i="27"/>
  <c r="P605" i="27"/>
  <c r="P663" i="27"/>
  <c r="P655" i="27"/>
  <c r="P821" i="27"/>
  <c r="P33" i="27"/>
  <c r="P62" i="27"/>
  <c r="P302" i="27"/>
  <c r="P845" i="27"/>
  <c r="P894" i="27"/>
  <c r="P197" i="27"/>
  <c r="P563" i="27"/>
  <c r="P54" i="27"/>
  <c r="P531" i="27"/>
  <c r="P796" i="27"/>
  <c r="P32" i="27"/>
  <c r="P277" i="27"/>
  <c r="P506" i="27"/>
  <c r="P624" i="27"/>
  <c r="P748" i="27"/>
  <c r="P802" i="27"/>
  <c r="P992" i="27"/>
  <c r="P258" i="27"/>
  <c r="P322" i="27"/>
  <c r="P368" i="27"/>
  <c r="P431" i="27"/>
  <c r="P495" i="27"/>
  <c r="P549" i="27"/>
  <c r="P639" i="27"/>
  <c r="P726" i="27"/>
  <c r="P737" i="27"/>
  <c r="P181" i="27"/>
  <c r="P346" i="27"/>
  <c r="P786" i="27"/>
  <c r="P887" i="27"/>
  <c r="P840" i="27"/>
  <c r="P1034" i="27"/>
  <c r="P580" i="27"/>
  <c r="P644" i="27"/>
  <c r="P699" i="27"/>
  <c r="P763" i="27"/>
  <c r="P883" i="27"/>
  <c r="P958" i="27"/>
  <c r="P1022" i="27"/>
  <c r="P1009" i="27"/>
  <c r="P626" i="27"/>
  <c r="P946" i="27"/>
  <c r="P892" i="27"/>
  <c r="P159" i="27"/>
  <c r="P450" i="27"/>
  <c r="P485" i="27"/>
  <c r="P831" i="27"/>
  <c r="P171" i="27"/>
  <c r="P179" i="27"/>
  <c r="P470" i="27"/>
  <c r="P99" i="27"/>
  <c r="P647" i="27"/>
  <c r="P207" i="27"/>
  <c r="P120" i="27"/>
  <c r="P412" i="27"/>
  <c r="P847" i="27"/>
  <c r="P466" i="27"/>
  <c r="P519" i="27"/>
  <c r="P696" i="27"/>
  <c r="P29" i="27"/>
  <c r="P126" i="27"/>
  <c r="P209" i="27"/>
  <c r="P188" i="27"/>
  <c r="P109" i="27"/>
  <c r="P496" i="27"/>
  <c r="P822" i="27"/>
  <c r="P69" i="27"/>
  <c r="P602" i="27"/>
  <c r="P666" i="27"/>
  <c r="P595" i="27"/>
  <c r="P778" i="27"/>
  <c r="P721" i="27"/>
  <c r="P373" i="27"/>
  <c r="P397" i="27"/>
  <c r="P434" i="27"/>
  <c r="P162" i="27"/>
  <c r="P418" i="27"/>
  <c r="P453" i="27"/>
  <c r="P621" i="27"/>
  <c r="P609" i="27"/>
  <c r="P662" i="27"/>
  <c r="P213" i="27"/>
  <c r="P242" i="27"/>
  <c r="P660" i="27"/>
  <c r="P185" i="27"/>
  <c r="P60" i="27"/>
  <c r="P995" i="27"/>
  <c r="P461" i="27"/>
  <c r="P5" i="27"/>
  <c r="P522" i="27"/>
  <c r="P182" i="27"/>
  <c r="P44" i="27"/>
  <c r="P320" i="27"/>
  <c r="P552" i="27"/>
  <c r="P812" i="27"/>
  <c r="P446" i="27"/>
  <c r="P744" i="27"/>
  <c r="P378" i="27"/>
  <c r="P1012" i="27"/>
  <c r="P478" i="27"/>
  <c r="P154" i="27"/>
  <c r="P184" i="27"/>
  <c r="P306" i="27"/>
  <c r="P361" i="27"/>
  <c r="P415" i="27"/>
  <c r="P479" i="27"/>
  <c r="P533" i="27"/>
  <c r="P340" i="27"/>
  <c r="P841" i="27"/>
  <c r="P23" i="27"/>
  <c r="P127" i="27"/>
  <c r="P67" i="27"/>
  <c r="P832" i="27"/>
  <c r="P458" i="27"/>
  <c r="P993" i="27"/>
  <c r="P237" i="27"/>
  <c r="P144" i="27"/>
  <c r="P681" i="27"/>
  <c r="P659" i="27"/>
  <c r="P714" i="27"/>
  <c r="P66" i="27"/>
  <c r="P16" i="27"/>
  <c r="P789" i="27"/>
  <c r="P806" i="27"/>
  <c r="P57" i="27"/>
  <c r="P409" i="27"/>
  <c r="P755" i="27"/>
  <c r="P167" i="27"/>
  <c r="P233" i="27"/>
  <c r="P489" i="27"/>
  <c r="P600" i="27"/>
  <c r="P813" i="27"/>
  <c r="P574" i="27"/>
  <c r="P273" i="27"/>
  <c r="P601" i="27"/>
  <c r="P476" i="27"/>
  <c r="P156" i="27"/>
  <c r="P28" i="27"/>
  <c r="P272" i="27"/>
  <c r="P131" i="27"/>
  <c r="P52" i="27"/>
  <c r="P192" i="27"/>
  <c r="P856" i="27"/>
  <c r="P231" i="27"/>
  <c r="P445" i="27"/>
  <c r="P823" i="27"/>
  <c r="P868" i="27"/>
  <c r="P225" i="27"/>
  <c r="P193" i="27"/>
  <c r="P382" i="27"/>
  <c r="P741" i="27"/>
  <c r="P271" i="27"/>
  <c r="P357" i="27"/>
  <c r="P878" i="27"/>
  <c r="P968" i="27"/>
  <c r="P905" i="27"/>
  <c r="P3" i="27"/>
  <c r="AF3" i="27" s="1"/>
  <c r="AG3" i="27" s="1"/>
  <c r="P975" i="27"/>
  <c r="P285" i="27"/>
  <c r="P861" i="27"/>
  <c r="P416" i="27"/>
  <c r="P732" i="27"/>
  <c r="P567" i="27"/>
  <c r="P13" i="27"/>
  <c r="P438" i="27"/>
  <c r="P777" i="27"/>
  <c r="P196" i="27"/>
  <c r="P124" i="27"/>
  <c r="P408" i="27"/>
  <c r="P870" i="27"/>
  <c r="P827" i="27"/>
  <c r="P278" i="27"/>
  <c r="P371" i="27"/>
  <c r="P512" i="27"/>
  <c r="P370" i="27"/>
  <c r="P924" i="27"/>
  <c r="P163" i="27"/>
  <c r="P90" i="27"/>
  <c r="P381" i="27"/>
  <c r="P483" i="27"/>
  <c r="P650" i="27"/>
  <c r="P291" i="27"/>
  <c r="P585" i="27"/>
  <c r="P999" i="27"/>
  <c r="P1033" i="27"/>
  <c r="P955" i="27"/>
  <c r="P317" i="27"/>
  <c r="P359" i="27"/>
  <c r="P307" i="27"/>
  <c r="P645" i="27"/>
  <c r="P110" i="27"/>
  <c r="P374" i="27"/>
  <c r="P329" i="27"/>
  <c r="P750" i="27"/>
  <c r="P688" i="27"/>
  <c r="P1023" i="27"/>
  <c r="P599" i="27"/>
  <c r="P658" i="27"/>
  <c r="P318" i="27"/>
  <c r="P825" i="27"/>
  <c r="P341" i="27"/>
  <c r="P296" i="27"/>
  <c r="P385" i="27"/>
  <c r="P702" i="27"/>
  <c r="P372" i="27"/>
  <c r="P363" i="27"/>
  <c r="P116" i="27"/>
  <c r="P518" i="27"/>
  <c r="P651" i="27"/>
  <c r="P706" i="27"/>
  <c r="P871" i="27"/>
  <c r="P826" i="27"/>
  <c r="P819" i="27"/>
  <c r="P101" i="27"/>
  <c r="P319" i="27"/>
  <c r="P339" i="27"/>
  <c r="P137" i="27"/>
  <c r="P460" i="27"/>
  <c r="P1017" i="27"/>
  <c r="P520" i="27"/>
  <c r="P253" i="27"/>
  <c r="P481" i="27"/>
  <c r="P622" i="27"/>
  <c r="P719" i="27"/>
  <c r="P299" i="27"/>
  <c r="P652" i="27"/>
  <c r="P8" i="27"/>
  <c r="P169" i="27"/>
  <c r="P72" i="27"/>
  <c r="P168" i="27"/>
  <c r="P893" i="27"/>
  <c r="P805" i="27"/>
  <c r="P25" i="27"/>
  <c r="P482" i="27"/>
  <c r="P145" i="27"/>
  <c r="P499" i="27"/>
  <c r="P150" i="27"/>
  <c r="P153" i="27"/>
  <c r="P312" i="27"/>
  <c r="P494" i="27"/>
  <c r="P115" i="27"/>
  <c r="P227" i="27"/>
  <c r="P400" i="27"/>
  <c r="P464" i="27"/>
  <c r="P770" i="27"/>
  <c r="P890" i="27"/>
  <c r="P965" i="27"/>
  <c r="P863" i="27"/>
  <c r="P497" i="27"/>
  <c r="P47" i="27"/>
  <c r="P774" i="27"/>
  <c r="P421" i="27"/>
  <c r="P956" i="27"/>
  <c r="P351" i="27"/>
  <c r="P566" i="27"/>
  <c r="P56" i="27"/>
  <c r="P204" i="27"/>
  <c r="P300" i="27"/>
  <c r="P444" i="27"/>
  <c r="P216" i="27"/>
  <c r="P387" i="27"/>
  <c r="P484" i="27"/>
  <c r="P896" i="27"/>
  <c r="P917" i="27"/>
  <c r="P833" i="27"/>
  <c r="P108" i="27"/>
  <c r="P173" i="27"/>
  <c r="P283" i="27"/>
  <c r="P392" i="27"/>
  <c r="P510" i="27"/>
  <c r="P613" i="27"/>
  <c r="P700" i="27"/>
  <c r="P909" i="27"/>
  <c r="P579" i="27"/>
  <c r="P643" i="27"/>
  <c r="P698" i="27"/>
  <c r="P762" i="27"/>
  <c r="P780" i="27"/>
  <c r="P572" i="27"/>
  <c r="P636" i="27"/>
  <c r="P782" i="27"/>
  <c r="P934" i="27"/>
  <c r="P882" i="27"/>
  <c r="P983" i="27"/>
  <c r="P811" i="27"/>
  <c r="P875" i="27"/>
  <c r="P939" i="27"/>
  <c r="P985" i="27"/>
  <c r="P957" i="27"/>
  <c r="P1021" i="27"/>
  <c r="P950" i="27"/>
  <c r="P1014" i="27"/>
  <c r="P10" i="27"/>
  <c r="P96" i="27"/>
  <c r="P244" i="27"/>
  <c r="P388" i="27"/>
  <c r="P561" i="27"/>
  <c r="P593" i="27"/>
  <c r="P817" i="27"/>
  <c r="P918" i="27"/>
  <c r="P35" i="27"/>
  <c r="P218" i="27"/>
  <c r="P234" i="27"/>
  <c r="P36" i="27"/>
  <c r="P100" i="27"/>
  <c r="P165" i="27"/>
  <c r="P211" i="27"/>
  <c r="P275" i="27"/>
  <c r="P384" i="27"/>
  <c r="P448" i="27"/>
  <c r="P502" i="27"/>
  <c r="P614" i="27"/>
  <c r="P649" i="27"/>
  <c r="P701" i="27"/>
  <c r="P736" i="27"/>
  <c r="P790" i="27"/>
  <c r="P809" i="27"/>
  <c r="P910" i="27"/>
  <c r="P925" i="27"/>
  <c r="P571" i="27"/>
  <c r="P635" i="27"/>
  <c r="P690" i="27"/>
  <c r="P754" i="27"/>
  <c r="P781" i="27"/>
  <c r="P869" i="27"/>
  <c r="P904" i="27"/>
  <c r="P564" i="27"/>
  <c r="P628" i="27"/>
  <c r="P747" i="27"/>
  <c r="P838" i="27"/>
  <c r="P935" i="27"/>
  <c r="P874" i="27"/>
  <c r="P938" i="27"/>
  <c r="P984" i="27"/>
  <c r="P1019" i="27"/>
  <c r="P803" i="27"/>
  <c r="P867" i="27"/>
  <c r="P931" i="27"/>
  <c r="P986" i="27"/>
  <c r="P949" i="27"/>
  <c r="P1013" i="27"/>
  <c r="P942" i="27"/>
  <c r="P1006" i="27"/>
  <c r="P440" i="27"/>
  <c r="P677" i="27"/>
  <c r="P764" i="27"/>
  <c r="P791" i="27"/>
  <c r="P627" i="27"/>
  <c r="P746" i="27"/>
  <c r="P932" i="27"/>
  <c r="P944" i="27"/>
  <c r="P556" i="27"/>
  <c r="P620" i="27"/>
  <c r="P684" i="27"/>
  <c r="P739" i="27"/>
  <c r="P839" i="27"/>
  <c r="P866" i="27"/>
  <c r="P930" i="27"/>
  <c r="P795" i="27"/>
  <c r="P859" i="27"/>
  <c r="P923" i="27"/>
  <c r="P941" i="27"/>
  <c r="P1005" i="27"/>
  <c r="P998" i="27"/>
  <c r="P41" i="27"/>
  <c r="P473" i="27"/>
  <c r="P129" i="27"/>
  <c r="P386" i="27"/>
  <c r="P853" i="27"/>
  <c r="P70" i="27"/>
  <c r="P343" i="27"/>
  <c r="P311" i="27"/>
  <c r="P6" i="27"/>
  <c r="P310" i="27"/>
  <c r="P501" i="27"/>
  <c r="P775" i="27"/>
  <c r="P158" i="27"/>
  <c r="P718" i="27"/>
  <c r="P413" i="27"/>
  <c r="P879" i="27"/>
  <c r="P34" i="27"/>
  <c r="P664" i="27"/>
  <c r="P147" i="27"/>
  <c r="P82" i="27"/>
  <c r="P215" i="27"/>
  <c r="P969" i="27"/>
  <c r="P568" i="27"/>
  <c r="P247" i="27"/>
  <c r="P403" i="27"/>
  <c r="P477" i="27"/>
  <c r="P708" i="27"/>
  <c r="P261" i="27"/>
  <c r="P183" i="27"/>
  <c r="P208" i="27"/>
  <c r="P742" i="27"/>
  <c r="P245" i="27"/>
  <c r="P451" i="27"/>
  <c r="P630" i="27"/>
  <c r="P673" i="27"/>
  <c r="P1002" i="27"/>
  <c r="P298" i="27"/>
  <c r="P353" i="27"/>
  <c r="P407" i="27"/>
  <c r="P607" i="27"/>
  <c r="P705" i="27"/>
  <c r="P888" i="27"/>
  <c r="P157" i="27"/>
  <c r="P194" i="27"/>
  <c r="P331" i="27"/>
  <c r="P376" i="27"/>
  <c r="P465" i="27"/>
  <c r="P102" i="27"/>
  <c r="P807" i="27"/>
  <c r="P265" i="27"/>
  <c r="P514" i="27"/>
  <c r="P46" i="27"/>
  <c r="P394" i="27"/>
  <c r="P492" i="27"/>
  <c r="P767" i="27"/>
  <c r="P252" i="27"/>
  <c r="P513" i="27"/>
  <c r="P103" i="27"/>
  <c r="P515" i="27"/>
  <c r="P927" i="27"/>
  <c r="P433" i="27"/>
  <c r="P469" i="27"/>
  <c r="P493" i="27"/>
  <c r="P680" i="27"/>
  <c r="P752" i="27"/>
  <c r="P427" i="27"/>
  <c r="P395" i="27"/>
  <c r="P633" i="27"/>
  <c r="P873" i="27"/>
  <c r="P38" i="27"/>
  <c r="P818" i="27"/>
  <c r="P912" i="27"/>
  <c r="P284" i="27"/>
  <c r="P260" i="27"/>
  <c r="P657" i="27"/>
  <c r="P689" i="27"/>
  <c r="P89" i="27"/>
  <c r="P117" i="27"/>
  <c r="P263" i="27"/>
  <c r="P410" i="27"/>
  <c r="P528" i="27"/>
  <c r="P653" i="27"/>
  <c r="P897" i="27"/>
  <c r="P55" i="27"/>
  <c r="P152" i="27"/>
  <c r="P205" i="27"/>
  <c r="P443" i="27"/>
  <c r="P97" i="27"/>
  <c r="P389" i="27"/>
  <c r="P709" i="27"/>
  <c r="P970" i="27"/>
  <c r="P187" i="27"/>
  <c r="P327" i="27"/>
  <c r="P703" i="27"/>
  <c r="P740" i="27"/>
  <c r="P355" i="27"/>
  <c r="P530" i="27"/>
  <c r="P712" i="27"/>
  <c r="P743" i="27"/>
  <c r="P63" i="27"/>
  <c r="P161" i="27"/>
  <c r="P308" i="27"/>
  <c r="P367" i="27"/>
  <c r="P452" i="27"/>
  <c r="P537" i="27"/>
  <c r="P548" i="27"/>
  <c r="P661" i="27"/>
  <c r="P711" i="27"/>
  <c r="P808" i="27"/>
  <c r="P830" i="27"/>
  <c r="P877" i="27"/>
  <c r="P43" i="27"/>
  <c r="P83" i="27"/>
  <c r="P164" i="27"/>
  <c r="P290" i="27"/>
  <c r="P345" i="27"/>
  <c r="P399" i="27"/>
  <c r="P463" i="27"/>
  <c r="P517" i="27"/>
  <c r="P608" i="27"/>
  <c r="P695" i="27"/>
  <c r="P976" i="27"/>
  <c r="P820" i="27"/>
  <c r="P880" i="27"/>
  <c r="P1004" i="27"/>
  <c r="P123" i="27"/>
  <c r="P20" i="27"/>
  <c r="P84" i="27"/>
  <c r="P149" i="27"/>
  <c r="P195" i="27"/>
  <c r="P259" i="27"/>
  <c r="P323" i="27"/>
  <c r="P369" i="27"/>
  <c r="P432" i="27"/>
  <c r="P550" i="27"/>
  <c r="P581" i="27"/>
  <c r="P678" i="27"/>
  <c r="P765" i="27"/>
  <c r="P828" i="27"/>
  <c r="P967" i="27"/>
  <c r="P991" i="27"/>
  <c r="P1035" i="27"/>
  <c r="P619" i="27"/>
  <c r="P683" i="27"/>
  <c r="P738" i="27"/>
  <c r="P836" i="27"/>
  <c r="P933" i="27"/>
  <c r="P612" i="27"/>
  <c r="P676" i="27"/>
  <c r="P731" i="27"/>
  <c r="P902" i="27"/>
  <c r="P972" i="27"/>
  <c r="P858" i="27"/>
  <c r="P922" i="27"/>
  <c r="P951" i="27"/>
  <c r="P787" i="27"/>
  <c r="P851" i="27"/>
  <c r="P915" i="27"/>
  <c r="P953" i="27"/>
  <c r="P964" i="27"/>
  <c r="P997" i="27"/>
  <c r="P990" i="27"/>
  <c r="P592" i="27"/>
  <c r="P801" i="27"/>
  <c r="P142" i="27"/>
  <c r="P467" i="27"/>
  <c r="P529" i="27"/>
  <c r="P824" i="27"/>
  <c r="P93" i="27"/>
  <c r="P799" i="27"/>
  <c r="P104" i="27"/>
  <c r="P321" i="27"/>
  <c r="P665" i="27"/>
  <c r="P342" i="27"/>
  <c r="P713" i="27"/>
  <c r="P14" i="27"/>
  <c r="P85" i="27"/>
  <c r="P761" i="27"/>
  <c r="P1036" i="27"/>
  <c r="P94" i="27"/>
  <c r="P449" i="27"/>
  <c r="P642" i="27"/>
  <c r="P48" i="27"/>
  <c r="P404" i="27"/>
  <c r="P199" i="27"/>
  <c r="P294" i="27"/>
  <c r="P437" i="27"/>
  <c r="P735" i="27"/>
  <c r="P543" i="27"/>
  <c r="P136" i="27"/>
  <c r="P511" i="27"/>
  <c r="P459" i="27"/>
  <c r="P79" i="27"/>
  <c r="P554" i="27"/>
  <c r="P971" i="27"/>
  <c r="P616" i="27"/>
  <c r="P98" i="27"/>
  <c r="P301" i="27"/>
  <c r="P486" i="27"/>
  <c r="P885" i="27"/>
  <c r="P86" i="27"/>
  <c r="P442" i="27"/>
  <c r="P87" i="27"/>
  <c r="P332" i="27"/>
  <c r="P577" i="27"/>
  <c r="P65" i="27"/>
  <c r="P160" i="27"/>
  <c r="P280" i="27"/>
  <c r="P710" i="27"/>
  <c r="P725" i="27"/>
  <c r="P753" i="27"/>
  <c r="P977" i="27"/>
  <c r="P1001" i="27"/>
  <c r="P471" i="27"/>
  <c r="P525" i="27"/>
  <c r="P694" i="27"/>
  <c r="P92" i="27"/>
  <c r="P203" i="27"/>
  <c r="P544" i="27"/>
  <c r="P716" i="27"/>
  <c r="P39" i="27"/>
  <c r="P876" i="27"/>
  <c r="P854" i="27"/>
  <c r="P686" i="27"/>
  <c r="P772" i="27"/>
  <c r="P844" i="27"/>
  <c r="P255" i="27"/>
  <c r="P425" i="27"/>
  <c r="P523" i="27"/>
  <c r="P547" i="27"/>
  <c r="P634" i="27"/>
  <c r="P113" i="27"/>
  <c r="P223" i="27"/>
  <c r="P134" i="27"/>
  <c r="P685" i="27"/>
  <c r="P254" i="27"/>
  <c r="P994" i="27"/>
  <c r="P222" i="27"/>
  <c r="P889" i="27"/>
  <c r="P114" i="27"/>
  <c r="P457" i="27"/>
  <c r="P545" i="27"/>
  <c r="P176" i="27"/>
  <c r="P692" i="27"/>
  <c r="P130" i="27"/>
  <c r="P304" i="27"/>
  <c r="P540" i="27"/>
  <c r="P962" i="27"/>
  <c r="P334" i="27"/>
  <c r="P358" i="27"/>
  <c r="P80" i="27"/>
  <c r="P264" i="27"/>
  <c r="P292" i="27"/>
  <c r="P797" i="27"/>
  <c r="P978" i="27"/>
  <c r="P230" i="27"/>
  <c r="P305" i="27"/>
  <c r="P350" i="27"/>
  <c r="P119" i="27"/>
  <c r="P240" i="27"/>
  <c r="P379" i="27"/>
  <c r="P557" i="27"/>
  <c r="P749" i="27"/>
  <c r="P814" i="27"/>
  <c r="P862" i="27"/>
  <c r="P64" i="27"/>
  <c r="P212" i="27"/>
  <c r="P309" i="27"/>
  <c r="P538" i="27"/>
  <c r="P756" i="27"/>
  <c r="P27" i="27"/>
  <c r="P107" i="27"/>
  <c r="P148" i="27"/>
  <c r="P282" i="27"/>
  <c r="P337" i="27"/>
  <c r="P391" i="27"/>
  <c r="P455" i="27"/>
  <c r="P509" i="27"/>
  <c r="P671" i="27"/>
  <c r="P758" i="27"/>
  <c r="P769" i="27"/>
  <c r="P937" i="27"/>
  <c r="P1000" i="27"/>
  <c r="P919" i="27"/>
  <c r="P59" i="27"/>
  <c r="P91" i="27"/>
  <c r="P12" i="27"/>
  <c r="P76" i="27"/>
  <c r="P141" i="27"/>
  <c r="P251" i="27"/>
  <c r="P315" i="27"/>
  <c r="P424" i="27"/>
  <c r="P488" i="27"/>
  <c r="P542" i="27"/>
  <c r="P582" i="27"/>
  <c r="P617" i="27"/>
  <c r="P704" i="27"/>
  <c r="P916" i="27"/>
  <c r="P929" i="27"/>
  <c r="P945" i="27"/>
  <c r="P837" i="27"/>
  <c r="P872" i="27"/>
  <c r="P604" i="27"/>
  <c r="P668" i="27"/>
  <c r="P723" i="27"/>
  <c r="P903" i="27"/>
  <c r="P779" i="27"/>
  <c r="P843" i="27"/>
  <c r="P907" i="27"/>
  <c r="P954" i="27"/>
  <c r="P989" i="27"/>
  <c r="P982" i="27"/>
  <c r="AF1226" i="27" l="1"/>
  <c r="AG1226" i="27" s="1"/>
  <c r="AJ1226" i="27"/>
  <c r="AK1226" i="27" s="1"/>
  <c r="AN1225" i="27"/>
  <c r="AO1225" i="27" s="1"/>
  <c r="AF1225" i="27"/>
  <c r="AG1225" i="27" s="1"/>
  <c r="AF1221" i="27"/>
  <c r="AG1221" i="27" s="1"/>
  <c r="AF1227" i="27"/>
  <c r="AG1227" i="27" s="1"/>
  <c r="AN1221" i="27"/>
  <c r="AO1221" i="27" s="1"/>
  <c r="AN1227" i="27"/>
  <c r="AO1227" i="27" s="1"/>
  <c r="AF1220" i="27"/>
  <c r="AG1220" i="27" s="1"/>
  <c r="AF1211" i="27"/>
  <c r="AG1211" i="27" s="1"/>
  <c r="AN1211" i="27"/>
  <c r="AO1211" i="27" s="1"/>
  <c r="AJ1214" i="27"/>
  <c r="AK1214" i="27" s="1"/>
  <c r="AF1223" i="27"/>
  <c r="AG1223" i="27" s="1"/>
  <c r="AF1214" i="27"/>
  <c r="AG1214" i="27" s="1"/>
  <c r="AN1223" i="27"/>
  <c r="AO1223" i="27" s="1"/>
  <c r="AF1228" i="27"/>
  <c r="AG1228" i="27" s="1"/>
  <c r="AN1228" i="27"/>
  <c r="AO1228" i="27" s="1"/>
  <c r="AJ1215" i="27"/>
  <c r="AK1215" i="27" s="1"/>
  <c r="AN1215" i="27"/>
  <c r="AO1215" i="27" s="1"/>
  <c r="AF1210" i="27"/>
  <c r="AG1210" i="27" s="1"/>
  <c r="AJ1168" i="27"/>
  <c r="AK1168" i="27" s="1"/>
  <c r="AN1168" i="27"/>
  <c r="AO1168" i="27" s="1"/>
  <c r="AN1182" i="27"/>
  <c r="AO1182" i="27" s="1"/>
  <c r="AN1210" i="27"/>
  <c r="AO1210" i="27" s="1"/>
  <c r="V1223" i="27" a="1"/>
  <c r="V1223" i="27" s="1"/>
  <c r="AN1200" i="27"/>
  <c r="AO1200" i="27" s="1"/>
  <c r="V1216" i="27" a="1"/>
  <c r="V1216" i="27" s="1"/>
  <c r="V1211" i="27" a="1"/>
  <c r="V1211" i="27" s="1"/>
  <c r="AF1200" i="27"/>
  <c r="AG1200" i="27" s="1"/>
  <c r="V1218" i="27" a="1"/>
  <c r="V1218" i="27" s="1"/>
  <c r="AF1182" i="27"/>
  <c r="AG1182" i="27" s="1"/>
  <c r="AF1205" i="27"/>
  <c r="AG1205" i="27" s="1"/>
  <c r="V1224" i="27" a="1"/>
  <c r="V1224" i="27" s="1"/>
  <c r="V1217" i="27" a="1"/>
  <c r="V1217" i="27" s="1"/>
  <c r="V1212" i="27" a="1"/>
  <c r="V1212" i="27" s="1"/>
  <c r="AJ1219" i="27"/>
  <c r="AK1219" i="27" s="1"/>
  <c r="AN1219" i="27"/>
  <c r="AO1219" i="27" s="1"/>
  <c r="AF1219" i="27"/>
  <c r="AG1219" i="27" s="1"/>
  <c r="AJ1205" i="27"/>
  <c r="AK1205" i="27" s="1"/>
  <c r="V1227" i="27" a="1"/>
  <c r="V1227" i="27" s="1"/>
  <c r="AF1212" i="27"/>
  <c r="AG1212" i="27" s="1"/>
  <c r="AJ1212" i="27"/>
  <c r="AK1212" i="27" s="1"/>
  <c r="AN1212" i="27"/>
  <c r="AO1212" i="27" s="1"/>
  <c r="V1228" i="27" a="1"/>
  <c r="V1228" i="27" s="1"/>
  <c r="V1221" i="27" a="1"/>
  <c r="V1221" i="27" s="1"/>
  <c r="AJ1181" i="27"/>
  <c r="AK1181" i="27" s="1"/>
  <c r="AJ1218" i="27"/>
  <c r="AK1218" i="27" s="1"/>
  <c r="AN1218" i="27"/>
  <c r="AO1218" i="27" s="1"/>
  <c r="AF1218" i="27"/>
  <c r="AG1218" i="27" s="1"/>
  <c r="V1222" i="27" a="1"/>
  <c r="V1222" i="27" s="1"/>
  <c r="V1220" i="27" a="1"/>
  <c r="V1220" i="27" s="1"/>
  <c r="AF1222" i="27"/>
  <c r="AG1222" i="27" s="1"/>
  <c r="AJ1222" i="27"/>
  <c r="AK1222" i="27" s="1"/>
  <c r="AN1222" i="27"/>
  <c r="AO1222" i="27" s="1"/>
  <c r="V1219" i="27" a="1"/>
  <c r="V1219" i="27" s="1"/>
  <c r="AN1181" i="27"/>
  <c r="AO1181" i="27" s="1"/>
  <c r="V1214" i="27" a="1"/>
  <c r="V1214" i="27" s="1"/>
  <c r="V1215" i="27" a="1"/>
  <c r="V1215" i="27" s="1"/>
  <c r="AJ1216" i="27"/>
  <c r="AK1216" i="27" s="1"/>
  <c r="AN1216" i="27"/>
  <c r="AO1216" i="27" s="1"/>
  <c r="AF1216" i="27"/>
  <c r="AG1216" i="27" s="1"/>
  <c r="V1225" i="27" a="1"/>
  <c r="V1225" i="27" s="1"/>
  <c r="AJ1217" i="27"/>
  <c r="AK1217" i="27" s="1"/>
  <c r="AN1217" i="27"/>
  <c r="AO1217" i="27" s="1"/>
  <c r="AF1217" i="27"/>
  <c r="AG1217" i="27" s="1"/>
  <c r="V1213" i="27" a="1"/>
  <c r="V1213" i="27" s="1"/>
  <c r="V1226" i="27" a="1"/>
  <c r="V1226" i="27" s="1"/>
  <c r="AF1185" i="27"/>
  <c r="AG1185" i="27" s="1"/>
  <c r="AN1185" i="27"/>
  <c r="AO1185" i="27" s="1"/>
  <c r="AF1207" i="27"/>
  <c r="AG1207" i="27" s="1"/>
  <c r="AJ1187" i="27"/>
  <c r="AK1187" i="27" s="1"/>
  <c r="AJ1207" i="27"/>
  <c r="AK1207" i="27" s="1"/>
  <c r="V1189" i="27" a="1"/>
  <c r="V1189" i="27" s="1"/>
  <c r="V1173" i="27" a="1"/>
  <c r="V1173" i="27" s="1"/>
  <c r="V1187" i="27" a="1"/>
  <c r="V1187" i="27" s="1"/>
  <c r="AJ1193" i="27"/>
  <c r="AK1193" i="27" s="1"/>
  <c r="V1199" i="27" a="1"/>
  <c r="V1199" i="27" s="1"/>
  <c r="V1174" i="27" a="1"/>
  <c r="V1174" i="27" s="1"/>
  <c r="AF1208" i="27"/>
  <c r="AG1208" i="27" s="1"/>
  <c r="AJ1208" i="27"/>
  <c r="AK1208" i="27" s="1"/>
  <c r="AN1208" i="27"/>
  <c r="AO1208" i="27" s="1"/>
  <c r="AN1206" i="27"/>
  <c r="AO1206" i="27" s="1"/>
  <c r="AJ1206" i="27"/>
  <c r="AK1206" i="27" s="1"/>
  <c r="AF1206" i="27"/>
  <c r="AG1206" i="27" s="1"/>
  <c r="AN1178" i="27"/>
  <c r="AO1178" i="27" s="1"/>
  <c r="AJ1178" i="27"/>
  <c r="AK1178" i="27" s="1"/>
  <c r="AF1178" i="27"/>
  <c r="AG1178" i="27" s="1"/>
  <c r="AJ1209" i="27"/>
  <c r="AK1209" i="27" s="1"/>
  <c r="AN1209" i="27"/>
  <c r="AO1209" i="27" s="1"/>
  <c r="AF1209" i="27"/>
  <c r="AG1209" i="27" s="1"/>
  <c r="AN1184" i="27"/>
  <c r="AO1184" i="27" s="1"/>
  <c r="AJ1184" i="27"/>
  <c r="AK1184" i="27" s="1"/>
  <c r="AF1184" i="27"/>
  <c r="AG1184" i="27" s="1"/>
  <c r="V1197" i="27" a="1"/>
  <c r="V1197" i="27" s="1"/>
  <c r="V1204" i="27" a="1"/>
  <c r="V1204" i="27" s="1"/>
  <c r="V1206" i="27" a="1"/>
  <c r="V1206" i="27" s="1"/>
  <c r="V1202" i="27" a="1"/>
  <c r="V1202" i="27" s="1"/>
  <c r="V1205" i="27" a="1"/>
  <c r="V1205" i="27" s="1"/>
  <c r="V1209" i="27" a="1"/>
  <c r="V1209" i="27" s="1"/>
  <c r="V1207" i="27" a="1"/>
  <c r="V1207" i="27" s="1"/>
  <c r="AJ1201" i="27"/>
  <c r="AK1201" i="27" s="1"/>
  <c r="V1201" i="27" a="1"/>
  <c r="V1201" i="27" s="1"/>
  <c r="AN1201" i="27"/>
  <c r="AO1201" i="27" s="1"/>
  <c r="V1208" i="27" a="1"/>
  <c r="V1208" i="27" s="1"/>
  <c r="V1203" i="27" a="1"/>
  <c r="V1203" i="27" s="1"/>
  <c r="AF1201" i="27"/>
  <c r="AG1201" i="27" s="1"/>
  <c r="V1210" i="27" a="1"/>
  <c r="V1210" i="27" s="1"/>
  <c r="AJ1171" i="27"/>
  <c r="AK1171" i="27" s="1"/>
  <c r="AN1171" i="27"/>
  <c r="AO1171" i="27" s="1"/>
  <c r="AF1171" i="27"/>
  <c r="AG1171" i="27" s="1"/>
  <c r="V1188" i="27" a="1"/>
  <c r="V1188" i="27" s="1"/>
  <c r="V1196" i="27" a="1"/>
  <c r="V1196" i="27" s="1"/>
  <c r="AN1167" i="27"/>
  <c r="AO1167" i="27" s="1"/>
  <c r="AJ1167" i="27"/>
  <c r="AK1167" i="27" s="1"/>
  <c r="AF1167" i="27"/>
  <c r="AG1167" i="27" s="1"/>
  <c r="AN1177" i="27"/>
  <c r="AO1177" i="27" s="1"/>
  <c r="AF1177" i="27"/>
  <c r="AG1177" i="27" s="1"/>
  <c r="AJ1177" i="27"/>
  <c r="AK1177" i="27" s="1"/>
  <c r="V1193" i="27" a="1"/>
  <c r="V1193" i="27" s="1"/>
  <c r="AJ19" i="27"/>
  <c r="AK19" i="27" s="1"/>
  <c r="AN1202" i="27"/>
  <c r="AO1202" i="27" s="1"/>
  <c r="AJ1202" i="27"/>
  <c r="AK1202" i="27" s="1"/>
  <c r="AF1202" i="27"/>
  <c r="AG1202" i="27" s="1"/>
  <c r="AJ1173" i="27"/>
  <c r="AK1173" i="27" s="1"/>
  <c r="AN1173" i="27"/>
  <c r="AO1173" i="27" s="1"/>
  <c r="AF1173" i="27"/>
  <c r="AG1173" i="27" s="1"/>
  <c r="V1169" i="27" a="1"/>
  <c r="V1169" i="27" s="1"/>
  <c r="V1190" i="27" a="1"/>
  <c r="V1190" i="27" s="1"/>
  <c r="AJ1188" i="27"/>
  <c r="AK1188" i="27" s="1"/>
  <c r="AF1188" i="27"/>
  <c r="AG1188" i="27" s="1"/>
  <c r="AN1188" i="27"/>
  <c r="AO1188" i="27" s="1"/>
  <c r="AN1199" i="27"/>
  <c r="AO1199" i="27" s="1"/>
  <c r="AF1199" i="27"/>
  <c r="AG1199" i="27" s="1"/>
  <c r="AJ1199" i="27"/>
  <c r="AK1199" i="27" s="1"/>
  <c r="AF1180" i="27"/>
  <c r="AG1180" i="27" s="1"/>
  <c r="AN1180" i="27"/>
  <c r="AO1180" i="27" s="1"/>
  <c r="AJ1180" i="27"/>
  <c r="AK1180" i="27" s="1"/>
  <c r="V1195" i="27" a="1"/>
  <c r="V1195" i="27" s="1"/>
  <c r="V1168" i="27" a="1"/>
  <c r="V1168" i="27" s="1"/>
  <c r="AJ1191" i="27"/>
  <c r="AK1191" i="27" s="1"/>
  <c r="AF1191" i="27"/>
  <c r="AG1191" i="27" s="1"/>
  <c r="AN1191" i="27"/>
  <c r="AO1191" i="27" s="1"/>
  <c r="AJ1183" i="27"/>
  <c r="AK1183" i="27" s="1"/>
  <c r="AF1183" i="27"/>
  <c r="AG1183" i="27" s="1"/>
  <c r="AN1183" i="27"/>
  <c r="AO1183" i="27" s="1"/>
  <c r="V1178" i="27" a="1"/>
  <c r="V1178" i="27" s="1"/>
  <c r="V1180" i="27" a="1"/>
  <c r="V1180" i="27" s="1"/>
  <c r="V1179" i="27" a="1"/>
  <c r="V1179" i="27" s="1"/>
  <c r="V1182" i="27" a="1"/>
  <c r="V1182" i="27" s="1"/>
  <c r="V1176" i="27" a="1"/>
  <c r="V1176" i="27" s="1"/>
  <c r="V1183" i="27" a="1"/>
  <c r="V1183" i="27" s="1"/>
  <c r="V1185" i="27" a="1"/>
  <c r="V1185" i="27" s="1"/>
  <c r="V1177" i="27" a="1"/>
  <c r="V1177" i="27" s="1"/>
  <c r="V1184" i="27" a="1"/>
  <c r="V1184" i="27" s="1"/>
  <c r="V1175" i="27" a="1"/>
  <c r="V1175" i="27" s="1"/>
  <c r="V1181" i="27" a="1"/>
  <c r="V1181" i="27" s="1"/>
  <c r="AJ1175" i="27"/>
  <c r="AK1175" i="27" s="1"/>
  <c r="V1186" i="27" a="1"/>
  <c r="V1186" i="27" s="1"/>
  <c r="AF1175" i="27"/>
  <c r="AG1175" i="27" s="1"/>
  <c r="AN1175" i="27"/>
  <c r="AO1175" i="27" s="1"/>
  <c r="V1198" i="27" a="1"/>
  <c r="V1198" i="27" s="1"/>
  <c r="AN19" i="27"/>
  <c r="AO19" i="27" s="1"/>
  <c r="AJ1169" i="27"/>
  <c r="AK1169" i="27" s="1"/>
  <c r="AF1169" i="27"/>
  <c r="AG1169" i="27" s="1"/>
  <c r="AN1169" i="27"/>
  <c r="AO1169" i="27" s="1"/>
  <c r="AJ1197" i="27"/>
  <c r="AK1197" i="27" s="1"/>
  <c r="AF1197" i="27"/>
  <c r="AG1197" i="27" s="1"/>
  <c r="AN1197" i="27"/>
  <c r="AO1197" i="27" s="1"/>
  <c r="V1171" i="27" a="1"/>
  <c r="V1171" i="27" s="1"/>
  <c r="V1172" i="27" a="1"/>
  <c r="V1172" i="27" s="1"/>
  <c r="AF1194" i="27"/>
  <c r="AG1194" i="27" s="1"/>
  <c r="AN1194" i="27"/>
  <c r="AO1194" i="27" s="1"/>
  <c r="AJ1194" i="27"/>
  <c r="AK1194" i="27" s="1"/>
  <c r="AF1174" i="27"/>
  <c r="AG1174" i="27" s="1"/>
  <c r="AN1174" i="27"/>
  <c r="AO1174" i="27" s="1"/>
  <c r="AJ1174" i="27"/>
  <c r="AK1174" i="27" s="1"/>
  <c r="AF1176" i="27"/>
  <c r="AG1176" i="27" s="1"/>
  <c r="AN1176" i="27"/>
  <c r="AO1176" i="27" s="1"/>
  <c r="AJ1176" i="27"/>
  <c r="AK1176" i="27" s="1"/>
  <c r="AJ1189" i="27"/>
  <c r="AK1189" i="27" s="1"/>
  <c r="AN1189" i="27"/>
  <c r="AO1189" i="27" s="1"/>
  <c r="AF1189" i="27"/>
  <c r="AG1189" i="27" s="1"/>
  <c r="AF1192" i="27"/>
  <c r="AG1192" i="27" s="1"/>
  <c r="AN1192" i="27"/>
  <c r="AO1192" i="27" s="1"/>
  <c r="AJ1192" i="27"/>
  <c r="AK1192" i="27" s="1"/>
  <c r="AJ1186" i="27"/>
  <c r="AK1186" i="27" s="1"/>
  <c r="AF1186" i="27"/>
  <c r="AG1186" i="27" s="1"/>
  <c r="AN1186" i="27"/>
  <c r="AO1186" i="27" s="1"/>
  <c r="AN1204" i="27"/>
  <c r="AO1204" i="27" s="1"/>
  <c r="AJ1204" i="27"/>
  <c r="AK1204" i="27" s="1"/>
  <c r="AF1204" i="27"/>
  <c r="AG1204" i="27" s="1"/>
  <c r="AF1166" i="27"/>
  <c r="AG1166" i="27" s="1"/>
  <c r="AJ1166" i="27"/>
  <c r="AK1166" i="27" s="1"/>
  <c r="AN1166" i="27"/>
  <c r="AO1166" i="27" s="1"/>
  <c r="V1194" i="27" a="1"/>
  <c r="V1194" i="27" s="1"/>
  <c r="AJ1165" i="27"/>
  <c r="AK1165" i="27" s="1"/>
  <c r="V1165" i="27" a="1"/>
  <c r="V1165" i="27" s="1"/>
  <c r="AF1165" i="27"/>
  <c r="AG1165" i="27" s="1"/>
  <c r="AN1165" i="27"/>
  <c r="AO1165" i="27" s="1"/>
  <c r="AF1203" i="27"/>
  <c r="AG1203" i="27" s="1"/>
  <c r="AN1203" i="27"/>
  <c r="AO1203" i="27" s="1"/>
  <c r="AJ1203" i="27"/>
  <c r="AK1203" i="27" s="1"/>
  <c r="V1170" i="27" a="1"/>
  <c r="V1170" i="27" s="1"/>
  <c r="AF1196" i="27"/>
  <c r="AG1196" i="27" s="1"/>
  <c r="AJ1196" i="27"/>
  <c r="AK1196" i="27" s="1"/>
  <c r="AN1196" i="27"/>
  <c r="AO1196" i="27" s="1"/>
  <c r="AJ1195" i="27"/>
  <c r="AK1195" i="27" s="1"/>
  <c r="AN1195" i="27"/>
  <c r="AO1195" i="27" s="1"/>
  <c r="AF1195" i="27"/>
  <c r="AG1195" i="27" s="1"/>
  <c r="AN1170" i="27"/>
  <c r="AO1170" i="27" s="1"/>
  <c r="AJ1170" i="27"/>
  <c r="AK1170" i="27" s="1"/>
  <c r="AF1170" i="27"/>
  <c r="AG1170" i="27" s="1"/>
  <c r="V1200" i="27" a="1"/>
  <c r="V1200" i="27" s="1"/>
  <c r="AJ1198" i="27"/>
  <c r="AK1198" i="27" s="1"/>
  <c r="AN1198" i="27"/>
  <c r="AO1198" i="27" s="1"/>
  <c r="AF1198" i="27"/>
  <c r="AG1198" i="27" s="1"/>
  <c r="AJ1172" i="27"/>
  <c r="AK1172" i="27" s="1"/>
  <c r="AF1172" i="27"/>
  <c r="AG1172" i="27" s="1"/>
  <c r="AN1172" i="27"/>
  <c r="AO1172" i="27" s="1"/>
  <c r="V1191" i="27" a="1"/>
  <c r="V1191" i="27" s="1"/>
  <c r="V1192" i="27" a="1"/>
  <c r="V1192" i="27" s="1"/>
  <c r="AF1054" i="27"/>
  <c r="AG1054" i="27" s="1"/>
  <c r="AN1054" i="27"/>
  <c r="AO1054" i="27" s="1"/>
  <c r="AJ1054" i="27"/>
  <c r="AK1054" i="27" s="1"/>
  <c r="AJ1137" i="27"/>
  <c r="AK1137" i="27" s="1"/>
  <c r="AN1137" i="27"/>
  <c r="AO1137" i="27" s="1"/>
  <c r="AF1137" i="27"/>
  <c r="AG1137" i="27" s="1"/>
  <c r="AJ1103" i="27"/>
  <c r="AK1103" i="27" s="1"/>
  <c r="AF1103" i="27"/>
  <c r="AG1103" i="27" s="1"/>
  <c r="AN1103" i="27"/>
  <c r="AO1103" i="27" s="1"/>
  <c r="AF1114" i="27"/>
  <c r="AG1114" i="27" s="1"/>
  <c r="AN1114" i="27"/>
  <c r="AO1114" i="27" s="1"/>
  <c r="AJ1114" i="27"/>
  <c r="AK1114" i="27" s="1"/>
  <c r="AN1064" i="27"/>
  <c r="AO1064" i="27" s="1"/>
  <c r="AF1064" i="27"/>
  <c r="AG1064" i="27" s="1"/>
  <c r="AJ1064" i="27"/>
  <c r="AK1064" i="27" s="1"/>
  <c r="AJ1133" i="27"/>
  <c r="AK1133" i="27" s="1"/>
  <c r="AF1133" i="27"/>
  <c r="AG1133" i="27" s="1"/>
  <c r="AN1133" i="27"/>
  <c r="AO1133" i="27" s="1"/>
  <c r="AF1122" i="27"/>
  <c r="AG1122" i="27" s="1"/>
  <c r="AN1122" i="27"/>
  <c r="AO1122" i="27" s="1"/>
  <c r="AJ1122" i="27"/>
  <c r="AK1122" i="27" s="1"/>
  <c r="AJ1059" i="27"/>
  <c r="AK1059" i="27" s="1"/>
  <c r="AN1059" i="27"/>
  <c r="AO1059" i="27" s="1"/>
  <c r="AF1059" i="27"/>
  <c r="AG1059" i="27" s="1"/>
  <c r="AF1128" i="27"/>
  <c r="AG1128" i="27" s="1"/>
  <c r="AN1128" i="27"/>
  <c r="AO1128" i="27" s="1"/>
  <c r="AJ1128" i="27"/>
  <c r="AK1128" i="27" s="1"/>
  <c r="AJ1046" i="27"/>
  <c r="AK1046" i="27" s="1"/>
  <c r="AF1046" i="27"/>
  <c r="AG1046" i="27" s="1"/>
  <c r="AN1046" i="27"/>
  <c r="AO1046" i="27" s="1"/>
  <c r="AN849" i="27"/>
  <c r="AO849" i="27" s="1"/>
  <c r="AF849" i="27"/>
  <c r="AG849" i="27" s="1"/>
  <c r="AJ849" i="27"/>
  <c r="AK849" i="27" s="1"/>
  <c r="AF1150" i="27"/>
  <c r="AG1150" i="27" s="1"/>
  <c r="AN1150" i="27"/>
  <c r="AO1150" i="27" s="1"/>
  <c r="AJ1150" i="27"/>
  <c r="AK1150" i="27" s="1"/>
  <c r="AJ1129" i="27"/>
  <c r="AK1129" i="27" s="1"/>
  <c r="AN1129" i="27"/>
  <c r="AO1129" i="27" s="1"/>
  <c r="AF1129" i="27"/>
  <c r="AG1129" i="27" s="1"/>
  <c r="AF500" i="27"/>
  <c r="AG500" i="27" s="1"/>
  <c r="AN500" i="27"/>
  <c r="AO500" i="27" s="1"/>
  <c r="AJ500" i="27"/>
  <c r="AK500" i="27" s="1"/>
  <c r="AJ669" i="27"/>
  <c r="AK669" i="27" s="1"/>
  <c r="AN669" i="27"/>
  <c r="AO669" i="27" s="1"/>
  <c r="AF669" i="27"/>
  <c r="AG669" i="27" s="1"/>
  <c r="AJ921" i="27"/>
  <c r="AK921" i="27" s="1"/>
  <c r="AN921" i="27"/>
  <c r="AO921" i="27" s="1"/>
  <c r="AF921" i="27"/>
  <c r="AG921" i="27" s="1"/>
  <c r="AJ1101" i="27"/>
  <c r="AK1101" i="27" s="1"/>
  <c r="AF1101" i="27"/>
  <c r="AG1101" i="27" s="1"/>
  <c r="AN1101" i="27"/>
  <c r="AO1101" i="27" s="1"/>
  <c r="AJ1159" i="27"/>
  <c r="AK1159" i="27" s="1"/>
  <c r="AF1159" i="27"/>
  <c r="AG1159" i="27" s="1"/>
  <c r="AN1159" i="27"/>
  <c r="AO1159" i="27" s="1"/>
  <c r="AJ1161" i="27"/>
  <c r="AK1161" i="27" s="1"/>
  <c r="AN1161" i="27"/>
  <c r="AO1161" i="27" s="1"/>
  <c r="AF1161" i="27"/>
  <c r="AG1161" i="27" s="1"/>
  <c r="AF1140" i="27"/>
  <c r="AG1140" i="27" s="1"/>
  <c r="AN1140" i="27"/>
  <c r="AO1140" i="27" s="1"/>
  <c r="AJ1140" i="27"/>
  <c r="AK1140" i="27" s="1"/>
  <c r="AF1132" i="27"/>
  <c r="AG1132" i="27" s="1"/>
  <c r="AN1132" i="27"/>
  <c r="AO1132" i="27" s="1"/>
  <c r="AJ1132" i="27"/>
  <c r="AK1132" i="27" s="1"/>
  <c r="AF1158" i="27"/>
  <c r="AG1158" i="27" s="1"/>
  <c r="AN1158" i="27"/>
  <c r="AO1158" i="27" s="1"/>
  <c r="AJ1158" i="27"/>
  <c r="AK1158" i="27" s="1"/>
  <c r="AJ1095" i="27"/>
  <c r="AK1095" i="27" s="1"/>
  <c r="AF1095" i="27"/>
  <c r="AG1095" i="27" s="1"/>
  <c r="AN1095" i="27"/>
  <c r="AO1095" i="27" s="1"/>
  <c r="AF1102" i="27"/>
  <c r="AG1102" i="27" s="1"/>
  <c r="AN1102" i="27"/>
  <c r="AO1102" i="27" s="1"/>
  <c r="AJ1102" i="27"/>
  <c r="AK1102" i="27" s="1"/>
  <c r="AF1146" i="27"/>
  <c r="AG1146" i="27" s="1"/>
  <c r="AN1146" i="27"/>
  <c r="AO1146" i="27" s="1"/>
  <c r="AJ1146" i="27"/>
  <c r="AK1146" i="27" s="1"/>
  <c r="AJ1111" i="27"/>
  <c r="AK1111" i="27" s="1"/>
  <c r="AF1111" i="27"/>
  <c r="AG1111" i="27" s="1"/>
  <c r="AN1111" i="27"/>
  <c r="AO1111" i="27" s="1"/>
  <c r="AF954" i="27"/>
  <c r="AG954" i="27" s="1"/>
  <c r="AJ954" i="27"/>
  <c r="AK954" i="27" s="1"/>
  <c r="AN954" i="27"/>
  <c r="AO954" i="27" s="1"/>
  <c r="AN91" i="27"/>
  <c r="AO91" i="27" s="1"/>
  <c r="AJ91" i="27"/>
  <c r="AK91" i="27" s="1"/>
  <c r="AF91" i="27"/>
  <c r="AG91" i="27" s="1"/>
  <c r="AJ557" i="27"/>
  <c r="AK557" i="27" s="1"/>
  <c r="AN557" i="27"/>
  <c r="AO557" i="27" s="1"/>
  <c r="AF557" i="27"/>
  <c r="AG557" i="27" s="1"/>
  <c r="AF304" i="27"/>
  <c r="AG304" i="27" s="1"/>
  <c r="AN304" i="27"/>
  <c r="AO304" i="27" s="1"/>
  <c r="AJ304" i="27"/>
  <c r="AK304" i="27" s="1"/>
  <c r="AJ547" i="27"/>
  <c r="AK547" i="27" s="1"/>
  <c r="AN547" i="27"/>
  <c r="AO547" i="27" s="1"/>
  <c r="AF547" i="27"/>
  <c r="AG547" i="27" s="1"/>
  <c r="AJ65" i="27"/>
  <c r="AK65" i="27" s="1"/>
  <c r="AF65" i="27"/>
  <c r="AG65" i="27" s="1"/>
  <c r="AN65" i="27"/>
  <c r="AO65" i="27" s="1"/>
  <c r="AN136" i="27"/>
  <c r="AO136" i="27" s="1"/>
  <c r="AF136" i="27"/>
  <c r="AG136" i="27" s="1"/>
  <c r="AJ136" i="27"/>
  <c r="AK136" i="27" s="1"/>
  <c r="AJ342" i="27"/>
  <c r="AK342" i="27" s="1"/>
  <c r="AN342" i="27"/>
  <c r="AO342" i="27" s="1"/>
  <c r="AF342" i="27"/>
  <c r="AG342" i="27" s="1"/>
  <c r="AJ915" i="27"/>
  <c r="AK915" i="27" s="1"/>
  <c r="AF915" i="27"/>
  <c r="AG915" i="27" s="1"/>
  <c r="AN915" i="27"/>
  <c r="AO915" i="27" s="1"/>
  <c r="AN1035" i="27"/>
  <c r="AO1035" i="27" s="1"/>
  <c r="AF1035" i="27"/>
  <c r="AG1035" i="27" s="1"/>
  <c r="AJ1035" i="27"/>
  <c r="AK1035" i="27" s="1"/>
  <c r="AJ463" i="27"/>
  <c r="AK463" i="27" s="1"/>
  <c r="AF463" i="27"/>
  <c r="AG463" i="27" s="1"/>
  <c r="AN463" i="27"/>
  <c r="AO463" i="27" s="1"/>
  <c r="AN308" i="27"/>
  <c r="AO308" i="27" s="1"/>
  <c r="AF308" i="27"/>
  <c r="AG308" i="27" s="1"/>
  <c r="AJ308" i="27"/>
  <c r="AK308" i="27" s="1"/>
  <c r="AJ205" i="27"/>
  <c r="AK205" i="27" s="1"/>
  <c r="AN205" i="27"/>
  <c r="AO205" i="27" s="1"/>
  <c r="AF205" i="27"/>
  <c r="AG205" i="27" s="1"/>
  <c r="AN38" i="27"/>
  <c r="AO38" i="27" s="1"/>
  <c r="AJ38" i="27"/>
  <c r="AK38" i="27" s="1"/>
  <c r="AF38" i="27"/>
  <c r="AG38" i="27" s="1"/>
  <c r="AF492" i="27"/>
  <c r="AG492" i="27" s="1"/>
  <c r="AN492" i="27"/>
  <c r="AO492" i="27" s="1"/>
  <c r="AJ492" i="27"/>
  <c r="AK492" i="27" s="1"/>
  <c r="AJ353" i="27"/>
  <c r="AK353" i="27" s="1"/>
  <c r="AF353" i="27"/>
  <c r="AG353" i="27" s="1"/>
  <c r="AN353" i="27"/>
  <c r="AO353" i="27" s="1"/>
  <c r="AJ969" i="27"/>
  <c r="AK969" i="27" s="1"/>
  <c r="AF969" i="27"/>
  <c r="AG969" i="27" s="1"/>
  <c r="AN969" i="27"/>
  <c r="AO969" i="27" s="1"/>
  <c r="AF70" i="27"/>
  <c r="AG70" i="27" s="1"/>
  <c r="AJ70" i="27"/>
  <c r="AK70" i="27" s="1"/>
  <c r="AN70" i="27"/>
  <c r="AO70" i="27" s="1"/>
  <c r="AF684" i="27"/>
  <c r="AG684" i="27" s="1"/>
  <c r="AN684" i="27"/>
  <c r="AO684" i="27" s="1"/>
  <c r="AJ684" i="27"/>
  <c r="AK684" i="27" s="1"/>
  <c r="AJ931" i="27"/>
  <c r="AK931" i="27" s="1"/>
  <c r="AN931" i="27"/>
  <c r="AO931" i="27" s="1"/>
  <c r="AF931" i="27"/>
  <c r="AG931" i="27" s="1"/>
  <c r="AF690" i="27"/>
  <c r="AG690" i="27" s="1"/>
  <c r="AN690" i="27"/>
  <c r="AO690" i="27" s="1"/>
  <c r="AJ690" i="27"/>
  <c r="AK690" i="27" s="1"/>
  <c r="AJ701" i="27"/>
  <c r="AK701" i="27" s="1"/>
  <c r="AN701" i="27"/>
  <c r="AO701" i="27" s="1"/>
  <c r="AF701" i="27"/>
  <c r="AG701" i="27" s="1"/>
  <c r="AJ593" i="27"/>
  <c r="AK593" i="27" s="1"/>
  <c r="AF593" i="27"/>
  <c r="AG593" i="27" s="1"/>
  <c r="AN593" i="27"/>
  <c r="AO593" i="27" s="1"/>
  <c r="AJ934" i="27"/>
  <c r="AK934" i="27" s="1"/>
  <c r="AN934" i="27"/>
  <c r="AO934" i="27" s="1"/>
  <c r="AF934" i="27"/>
  <c r="AG934" i="27" s="1"/>
  <c r="AF108" i="27"/>
  <c r="AG108" i="27" s="1"/>
  <c r="AN108" i="27"/>
  <c r="AO108" i="27" s="1"/>
  <c r="AJ108" i="27"/>
  <c r="AK108" i="27" s="1"/>
  <c r="AJ227" i="27"/>
  <c r="AK227" i="27" s="1"/>
  <c r="AF227" i="27"/>
  <c r="AG227" i="27" s="1"/>
  <c r="AN227" i="27"/>
  <c r="AO227" i="27" s="1"/>
  <c r="AF652" i="27"/>
  <c r="AG652" i="27" s="1"/>
  <c r="AN652" i="27"/>
  <c r="AO652" i="27" s="1"/>
  <c r="AJ652" i="27"/>
  <c r="AK652" i="27" s="1"/>
  <c r="AF706" i="27"/>
  <c r="AG706" i="27" s="1"/>
  <c r="AN706" i="27"/>
  <c r="AO706" i="27" s="1"/>
  <c r="AJ706" i="27"/>
  <c r="AK706" i="27" s="1"/>
  <c r="AF750" i="27"/>
  <c r="AG750" i="27" s="1"/>
  <c r="AN750" i="27"/>
  <c r="AO750" i="27" s="1"/>
  <c r="AJ750" i="27"/>
  <c r="AK750" i="27" s="1"/>
  <c r="AN955" i="27"/>
  <c r="AO955" i="27" s="1"/>
  <c r="AF955" i="27"/>
  <c r="AG955" i="27" s="1"/>
  <c r="AJ955" i="27"/>
  <c r="AK955" i="27" s="1"/>
  <c r="AJ870" i="27"/>
  <c r="AK870" i="27" s="1"/>
  <c r="AN870" i="27"/>
  <c r="AO870" i="27" s="1"/>
  <c r="AF870" i="27"/>
  <c r="AG870" i="27" s="1"/>
  <c r="AN878" i="27"/>
  <c r="AO878" i="27" s="1"/>
  <c r="AF878" i="27"/>
  <c r="AG878" i="27" s="1"/>
  <c r="AJ878" i="27"/>
  <c r="AK878" i="27" s="1"/>
  <c r="AN28" i="27"/>
  <c r="AO28" i="27" s="1"/>
  <c r="AJ28" i="27"/>
  <c r="AK28" i="27" s="1"/>
  <c r="AF28" i="27"/>
  <c r="AG28" i="27" s="1"/>
  <c r="AJ16" i="27"/>
  <c r="AK16" i="27" s="1"/>
  <c r="AN16" i="27"/>
  <c r="AO16" i="27" s="1"/>
  <c r="AF16" i="27"/>
  <c r="AG16" i="27" s="1"/>
  <c r="AJ479" i="27"/>
  <c r="AK479" i="27" s="1"/>
  <c r="AN479" i="27"/>
  <c r="AO479" i="27" s="1"/>
  <c r="AF479" i="27"/>
  <c r="AG479" i="27" s="1"/>
  <c r="AF522" i="27"/>
  <c r="AG522" i="27" s="1"/>
  <c r="AN522" i="27"/>
  <c r="AO522" i="27" s="1"/>
  <c r="AJ522" i="27"/>
  <c r="AK522" i="27" s="1"/>
  <c r="AN397" i="27"/>
  <c r="AO397" i="27" s="1"/>
  <c r="AF397" i="27"/>
  <c r="AG397" i="27" s="1"/>
  <c r="AJ397" i="27"/>
  <c r="AK397" i="27" s="1"/>
  <c r="AJ519" i="27"/>
  <c r="AK519" i="27" s="1"/>
  <c r="AF519" i="27"/>
  <c r="AG519" i="27" s="1"/>
  <c r="AN519" i="27"/>
  <c r="AO519" i="27" s="1"/>
  <c r="AJ946" i="27"/>
  <c r="AK946" i="27" s="1"/>
  <c r="AN946" i="27"/>
  <c r="AO946" i="27" s="1"/>
  <c r="AF946" i="27"/>
  <c r="AG946" i="27" s="1"/>
  <c r="AJ737" i="27"/>
  <c r="AK737" i="27" s="1"/>
  <c r="AN737" i="27"/>
  <c r="AO737" i="27" s="1"/>
  <c r="AF737" i="27"/>
  <c r="AG737" i="27" s="1"/>
  <c r="AN258" i="27"/>
  <c r="AO258" i="27" s="1"/>
  <c r="AF258" i="27"/>
  <c r="AG258" i="27" s="1"/>
  <c r="AJ258" i="27"/>
  <c r="AK258" i="27" s="1"/>
  <c r="AF62" i="27"/>
  <c r="AG62" i="27" s="1"/>
  <c r="AN62" i="27"/>
  <c r="AO62" i="27" s="1"/>
  <c r="AJ62" i="27"/>
  <c r="AK62" i="27" s="1"/>
  <c r="AJ491" i="27"/>
  <c r="AK491" i="27" s="1"/>
  <c r="AF491" i="27"/>
  <c r="AG491" i="27" s="1"/>
  <c r="AN491" i="27"/>
  <c r="AO491" i="27" s="1"/>
  <c r="AN996" i="27"/>
  <c r="AO996" i="27" s="1"/>
  <c r="AF996" i="27"/>
  <c r="AG996" i="27" s="1"/>
  <c r="AJ996" i="27"/>
  <c r="AK996" i="27" s="1"/>
  <c r="AF788" i="27"/>
  <c r="AG788" i="27" s="1"/>
  <c r="AN788" i="27"/>
  <c r="AO788" i="27" s="1"/>
  <c r="AJ788" i="27"/>
  <c r="AK788" i="27" s="1"/>
  <c r="AF646" i="27"/>
  <c r="AG646" i="27" s="1"/>
  <c r="AN646" i="27"/>
  <c r="AO646" i="27" s="1"/>
  <c r="AJ646" i="27"/>
  <c r="AK646" i="27" s="1"/>
  <c r="AJ717" i="27"/>
  <c r="AK717" i="27" s="1"/>
  <c r="AF717" i="27"/>
  <c r="AG717" i="27" s="1"/>
  <c r="AN717" i="27"/>
  <c r="AO717" i="27" s="1"/>
  <c r="AN31" i="27"/>
  <c r="AO31" i="27" s="1"/>
  <c r="AJ31" i="27"/>
  <c r="AK31" i="27" s="1"/>
  <c r="AF31" i="27"/>
  <c r="AG31" i="27" s="1"/>
  <c r="AN441" i="27"/>
  <c r="AO441" i="27" s="1"/>
  <c r="AF441" i="27"/>
  <c r="AG441" i="27" s="1"/>
  <c r="AJ441" i="27"/>
  <c r="AK441" i="27" s="1"/>
  <c r="AJ773" i="27"/>
  <c r="AK773" i="27" s="1"/>
  <c r="AN773" i="27"/>
  <c r="AO773" i="27" s="1"/>
  <c r="AF773" i="27"/>
  <c r="AG773" i="27" s="1"/>
  <c r="AN274" i="27"/>
  <c r="AO274" i="27" s="1"/>
  <c r="AF274" i="27"/>
  <c r="AG274" i="27" s="1"/>
  <c r="AJ274" i="27"/>
  <c r="AK274" i="27" s="1"/>
  <c r="AJ625" i="27"/>
  <c r="AK625" i="27" s="1"/>
  <c r="AN625" i="27"/>
  <c r="AO625" i="27" s="1"/>
  <c r="AF625" i="27"/>
  <c r="AG625" i="27" s="1"/>
  <c r="AF326" i="27"/>
  <c r="AG326" i="27" s="1"/>
  <c r="AJ326" i="27"/>
  <c r="AK326" i="27" s="1"/>
  <c r="AN326" i="27"/>
  <c r="AO326" i="27" s="1"/>
  <c r="AJ335" i="27"/>
  <c r="AK335" i="27" s="1"/>
  <c r="AF335" i="27"/>
  <c r="AG335" i="27" s="1"/>
  <c r="AN335" i="27"/>
  <c r="AO335" i="27" s="1"/>
  <c r="AF174" i="27"/>
  <c r="AG174" i="27" s="1"/>
  <c r="AN174" i="27"/>
  <c r="AO174" i="27" s="1"/>
  <c r="AJ174" i="27"/>
  <c r="AK174" i="27" s="1"/>
  <c r="AF682" i="27"/>
  <c r="AG682" i="27" s="1"/>
  <c r="AN682" i="27"/>
  <c r="AO682" i="27" s="1"/>
  <c r="AJ682" i="27"/>
  <c r="AK682" i="27" s="1"/>
  <c r="AF606" i="27"/>
  <c r="AG606" i="27" s="1"/>
  <c r="AN606" i="27"/>
  <c r="AO606" i="27" s="1"/>
  <c r="AJ606" i="27"/>
  <c r="AK606" i="27" s="1"/>
  <c r="AF226" i="27"/>
  <c r="AG226" i="27" s="1"/>
  <c r="AN226" i="27"/>
  <c r="AO226" i="27" s="1"/>
  <c r="AJ226" i="27"/>
  <c r="AK226" i="27" s="1"/>
  <c r="AJ217" i="27"/>
  <c r="AK217" i="27" s="1"/>
  <c r="AF217" i="27"/>
  <c r="AG217" i="27" s="1"/>
  <c r="AN217" i="27"/>
  <c r="AO217" i="27" s="1"/>
  <c r="AJ177" i="27"/>
  <c r="AK177" i="27" s="1"/>
  <c r="AF177" i="27"/>
  <c r="AG177" i="27" s="1"/>
  <c r="AN177" i="27"/>
  <c r="AO177" i="27" s="1"/>
  <c r="AJ541" i="27"/>
  <c r="AK541" i="27" s="1"/>
  <c r="AN541" i="27"/>
  <c r="AO541" i="27" s="1"/>
  <c r="AF541" i="27"/>
  <c r="AG541" i="27" s="1"/>
  <c r="AF730" i="27"/>
  <c r="AG730" i="27" s="1"/>
  <c r="AN730" i="27"/>
  <c r="AO730" i="27" s="1"/>
  <c r="AJ730" i="27"/>
  <c r="AK730" i="27" s="1"/>
  <c r="AF270" i="27"/>
  <c r="AG270" i="27" s="1"/>
  <c r="AN270" i="27"/>
  <c r="AO270" i="27" s="1"/>
  <c r="AJ270" i="27"/>
  <c r="AK270" i="27" s="1"/>
  <c r="AF536" i="27"/>
  <c r="AG536" i="27" s="1"/>
  <c r="AN536" i="27"/>
  <c r="AO536" i="27" s="1"/>
  <c r="AJ536" i="27"/>
  <c r="AK536" i="27" s="1"/>
  <c r="AF973" i="27"/>
  <c r="AG973" i="27" s="1"/>
  <c r="AJ973" i="27"/>
  <c r="AK973" i="27" s="1"/>
  <c r="AN973" i="27"/>
  <c r="AO973" i="27" s="1"/>
  <c r="AN365" i="27"/>
  <c r="AO365" i="27" s="1"/>
  <c r="AF365" i="27"/>
  <c r="AG365" i="27" s="1"/>
  <c r="AJ365" i="27"/>
  <c r="AK365" i="27" s="1"/>
  <c r="AJ1107" i="27"/>
  <c r="AK1107" i="27" s="1"/>
  <c r="AN1107" i="27"/>
  <c r="AO1107" i="27" s="1"/>
  <c r="AF1107" i="27"/>
  <c r="AG1107" i="27" s="1"/>
  <c r="AJ1127" i="27"/>
  <c r="AK1127" i="27" s="1"/>
  <c r="AF1127" i="27"/>
  <c r="AG1127" i="27" s="1"/>
  <c r="AN1127" i="27"/>
  <c r="AO1127" i="27" s="1"/>
  <c r="AN837" i="27"/>
  <c r="AO837" i="27" s="1"/>
  <c r="AF837" i="27"/>
  <c r="AG837" i="27" s="1"/>
  <c r="AJ837" i="27"/>
  <c r="AK837" i="27" s="1"/>
  <c r="AN455" i="27"/>
  <c r="AO455" i="27" s="1"/>
  <c r="AF455" i="27"/>
  <c r="AG455" i="27" s="1"/>
  <c r="AJ455" i="27"/>
  <c r="AK455" i="27" s="1"/>
  <c r="AN292" i="27"/>
  <c r="AO292" i="27" s="1"/>
  <c r="AF292" i="27"/>
  <c r="AG292" i="27" s="1"/>
  <c r="AJ292" i="27"/>
  <c r="AK292" i="27" s="1"/>
  <c r="AJ39" i="27"/>
  <c r="AK39" i="27" s="1"/>
  <c r="AN39" i="27"/>
  <c r="AO39" i="27" s="1"/>
  <c r="AF39" i="27"/>
  <c r="AG39" i="27" s="1"/>
  <c r="AN98" i="27"/>
  <c r="AO98" i="27" s="1"/>
  <c r="AJ98" i="27"/>
  <c r="AK98" i="27" s="1"/>
  <c r="AF98" i="27"/>
  <c r="AG98" i="27" s="1"/>
  <c r="AJ665" i="27"/>
  <c r="AK665" i="27" s="1"/>
  <c r="AF665" i="27"/>
  <c r="AG665" i="27" s="1"/>
  <c r="AN665" i="27"/>
  <c r="AO665" i="27" s="1"/>
  <c r="AF676" i="27"/>
  <c r="AG676" i="27" s="1"/>
  <c r="AN676" i="27"/>
  <c r="AO676" i="27" s="1"/>
  <c r="AJ676" i="27"/>
  <c r="AK676" i="27" s="1"/>
  <c r="AN1004" i="27"/>
  <c r="AO1004" i="27" s="1"/>
  <c r="AJ1004" i="27"/>
  <c r="AK1004" i="27" s="1"/>
  <c r="AF1004" i="27"/>
  <c r="AG1004" i="27" s="1"/>
  <c r="AF808" i="27"/>
  <c r="AG808" i="27" s="1"/>
  <c r="AN808" i="27"/>
  <c r="AO808" i="27" s="1"/>
  <c r="AJ808" i="27"/>
  <c r="AK808" i="27" s="1"/>
  <c r="AN152" i="27"/>
  <c r="AO152" i="27" s="1"/>
  <c r="AF152" i="27"/>
  <c r="AG152" i="27" s="1"/>
  <c r="AJ152" i="27"/>
  <c r="AK152" i="27" s="1"/>
  <c r="AJ433" i="27"/>
  <c r="AK433" i="27" s="1"/>
  <c r="AN433" i="27"/>
  <c r="AO433" i="27" s="1"/>
  <c r="AF433" i="27"/>
  <c r="AG433" i="27" s="1"/>
  <c r="AN331" i="27"/>
  <c r="AO331" i="27" s="1"/>
  <c r="AJ331" i="27"/>
  <c r="AK331" i="27" s="1"/>
  <c r="AF331" i="27"/>
  <c r="AG331" i="27" s="1"/>
  <c r="AJ215" i="27"/>
  <c r="AK215" i="27" s="1"/>
  <c r="AN215" i="27"/>
  <c r="AO215" i="27" s="1"/>
  <c r="AF215" i="27"/>
  <c r="AG215" i="27" s="1"/>
  <c r="AN923" i="27"/>
  <c r="AO923" i="27" s="1"/>
  <c r="AF923" i="27"/>
  <c r="AG923" i="27" s="1"/>
  <c r="AJ923" i="27"/>
  <c r="AK923" i="27" s="1"/>
  <c r="AJ867" i="27"/>
  <c r="AK867" i="27" s="1"/>
  <c r="AF867" i="27"/>
  <c r="AG867" i="27" s="1"/>
  <c r="AN867" i="27"/>
  <c r="AO867" i="27" s="1"/>
  <c r="AJ100" i="27"/>
  <c r="AK100" i="27" s="1"/>
  <c r="AF100" i="27"/>
  <c r="AG100" i="27" s="1"/>
  <c r="AN100" i="27"/>
  <c r="AO100" i="27" s="1"/>
  <c r="AF782" i="27"/>
  <c r="AG782" i="27" s="1"/>
  <c r="AN782" i="27"/>
  <c r="AO782" i="27" s="1"/>
  <c r="AJ782" i="27"/>
  <c r="AK782" i="27" s="1"/>
  <c r="AF204" i="27"/>
  <c r="AG204" i="27" s="1"/>
  <c r="AN204" i="27"/>
  <c r="AO204" i="27" s="1"/>
  <c r="AJ204" i="27"/>
  <c r="AK204" i="27" s="1"/>
  <c r="AF115" i="27"/>
  <c r="AG115" i="27" s="1"/>
  <c r="AN115" i="27"/>
  <c r="AO115" i="27" s="1"/>
  <c r="AJ115" i="27"/>
  <c r="AK115" i="27" s="1"/>
  <c r="AF137" i="27"/>
  <c r="AG137" i="27" s="1"/>
  <c r="AJ137" i="27"/>
  <c r="AK137" i="27" s="1"/>
  <c r="AN137" i="27"/>
  <c r="AO137" i="27" s="1"/>
  <c r="AJ329" i="27"/>
  <c r="AK329" i="27" s="1"/>
  <c r="AN329" i="27"/>
  <c r="AO329" i="27" s="1"/>
  <c r="AF329" i="27"/>
  <c r="AG329" i="27" s="1"/>
  <c r="AJ408" i="27"/>
  <c r="AK408" i="27" s="1"/>
  <c r="AF408" i="27"/>
  <c r="AG408" i="27" s="1"/>
  <c r="AN408" i="27"/>
  <c r="AO408" i="27" s="1"/>
  <c r="AN445" i="27"/>
  <c r="AO445" i="27" s="1"/>
  <c r="AF445" i="27"/>
  <c r="AG445" i="27" s="1"/>
  <c r="AJ445" i="27"/>
  <c r="AK445" i="27" s="1"/>
  <c r="AN66" i="27"/>
  <c r="AO66" i="27" s="1"/>
  <c r="AF66" i="27"/>
  <c r="AG66" i="27" s="1"/>
  <c r="AJ66" i="27"/>
  <c r="AK66" i="27" s="1"/>
  <c r="AJ415" i="27"/>
  <c r="AK415" i="27" s="1"/>
  <c r="AN415" i="27"/>
  <c r="AO415" i="27" s="1"/>
  <c r="AF415" i="27"/>
  <c r="AG415" i="27" s="1"/>
  <c r="AF662" i="27"/>
  <c r="AG662" i="27" s="1"/>
  <c r="AN662" i="27"/>
  <c r="AO662" i="27" s="1"/>
  <c r="AJ662" i="27"/>
  <c r="AK662" i="27" s="1"/>
  <c r="AJ466" i="27"/>
  <c r="AK466" i="27" s="1"/>
  <c r="AN466" i="27"/>
  <c r="AO466" i="27" s="1"/>
  <c r="AF466" i="27"/>
  <c r="AG466" i="27" s="1"/>
  <c r="AF626" i="27"/>
  <c r="AG626" i="27" s="1"/>
  <c r="AN626" i="27"/>
  <c r="AO626" i="27" s="1"/>
  <c r="AJ626" i="27"/>
  <c r="AK626" i="27" s="1"/>
  <c r="AJ992" i="27"/>
  <c r="AK992" i="27" s="1"/>
  <c r="AF992" i="27"/>
  <c r="AG992" i="27" s="1"/>
  <c r="AN992" i="27"/>
  <c r="AO992" i="27" s="1"/>
  <c r="AN286" i="27"/>
  <c r="AO286" i="27" s="1"/>
  <c r="AF286" i="27"/>
  <c r="AG286" i="27" s="1"/>
  <c r="AJ286" i="27"/>
  <c r="AK286" i="27" s="1"/>
  <c r="AJ966" i="27"/>
  <c r="AK966" i="27" s="1"/>
  <c r="AF966" i="27"/>
  <c r="AG966" i="27" s="1"/>
  <c r="AN966" i="27"/>
  <c r="AO966" i="27" s="1"/>
  <c r="AJ911" i="27"/>
  <c r="AK911" i="27" s="1"/>
  <c r="AN911" i="27"/>
  <c r="AO911" i="27" s="1"/>
  <c r="AF911" i="27"/>
  <c r="AG911" i="27" s="1"/>
  <c r="AF532" i="27"/>
  <c r="AG532" i="27" s="1"/>
  <c r="AN532" i="27"/>
  <c r="AO532" i="27" s="1"/>
  <c r="AJ532" i="27"/>
  <c r="AK532" i="27" s="1"/>
  <c r="AF474" i="27"/>
  <c r="AG474" i="27" s="1"/>
  <c r="AN474" i="27"/>
  <c r="AO474" i="27" s="1"/>
  <c r="AJ474" i="27"/>
  <c r="AK474" i="27" s="1"/>
  <c r="AN268" i="27"/>
  <c r="AO268" i="27" s="1"/>
  <c r="AF268" i="27"/>
  <c r="AG268" i="27" s="1"/>
  <c r="AJ268" i="27"/>
  <c r="AK268" i="27" s="1"/>
  <c r="AN846" i="27"/>
  <c r="AO846" i="27" s="1"/>
  <c r="AF846" i="27"/>
  <c r="AG846" i="27" s="1"/>
  <c r="AJ846" i="27"/>
  <c r="AK846" i="27" s="1"/>
  <c r="AJ360" i="27"/>
  <c r="AK360" i="27" s="1"/>
  <c r="AF360" i="27"/>
  <c r="AG360" i="27" s="1"/>
  <c r="AN360" i="27"/>
  <c r="AO360" i="27" s="1"/>
  <c r="AJ462" i="27"/>
  <c r="AK462" i="27" s="1"/>
  <c r="AN462" i="27"/>
  <c r="AO462" i="27" s="1"/>
  <c r="AF462" i="27"/>
  <c r="AG462" i="27" s="1"/>
  <c r="AN22" i="27"/>
  <c r="AO22" i="27" s="1"/>
  <c r="AF22" i="27"/>
  <c r="AG22" i="27" s="1"/>
  <c r="AJ22" i="27"/>
  <c r="AK22" i="27" s="1"/>
  <c r="AJ17" i="27"/>
  <c r="AK17" i="27" s="1"/>
  <c r="AN17" i="27"/>
  <c r="AO17" i="27" s="1"/>
  <c r="AF17" i="27"/>
  <c r="AG17" i="27" s="1"/>
  <c r="AF7" i="27"/>
  <c r="AG7" i="27" s="1"/>
  <c r="AN7" i="27"/>
  <c r="AO7" i="27" s="1"/>
  <c r="AJ7" i="27"/>
  <c r="AK7" i="27" s="1"/>
  <c r="AJ850" i="27"/>
  <c r="AK850" i="27" s="1"/>
  <c r="AF850" i="27"/>
  <c r="AG850" i="27" s="1"/>
  <c r="AN850" i="27"/>
  <c r="AO850" i="27" s="1"/>
  <c r="AJ281" i="27"/>
  <c r="AK281" i="27" s="1"/>
  <c r="AN281" i="27"/>
  <c r="AO281" i="27" s="1"/>
  <c r="AF281" i="27"/>
  <c r="AG281" i="27" s="1"/>
  <c r="AN1073" i="27"/>
  <c r="AO1073" i="27" s="1"/>
  <c r="AF1073" i="27"/>
  <c r="AG1073" i="27" s="1"/>
  <c r="AJ1073" i="27"/>
  <c r="AK1073" i="27" s="1"/>
  <c r="AJ1121" i="27"/>
  <c r="AK1121" i="27" s="1"/>
  <c r="AF1121" i="27"/>
  <c r="AG1121" i="27" s="1"/>
  <c r="AN1121" i="27"/>
  <c r="AO1121" i="27" s="1"/>
  <c r="AN843" i="27"/>
  <c r="AO843" i="27" s="1"/>
  <c r="AF843" i="27"/>
  <c r="AG843" i="27" s="1"/>
  <c r="AJ843" i="27"/>
  <c r="AK843" i="27" s="1"/>
  <c r="AJ424" i="27"/>
  <c r="AK424" i="27" s="1"/>
  <c r="AN424" i="27"/>
  <c r="AO424" i="27" s="1"/>
  <c r="AF424" i="27"/>
  <c r="AG424" i="27" s="1"/>
  <c r="AN391" i="27"/>
  <c r="AO391" i="27" s="1"/>
  <c r="AJ391" i="27"/>
  <c r="AK391" i="27" s="1"/>
  <c r="AF391" i="27"/>
  <c r="AG391" i="27" s="1"/>
  <c r="AN240" i="27"/>
  <c r="AO240" i="27" s="1"/>
  <c r="AF240" i="27"/>
  <c r="AG240" i="27" s="1"/>
  <c r="AJ240" i="27"/>
  <c r="AK240" i="27" s="1"/>
  <c r="AF692" i="27"/>
  <c r="AG692" i="27" s="1"/>
  <c r="AN692" i="27"/>
  <c r="AO692" i="27" s="1"/>
  <c r="AJ692" i="27"/>
  <c r="AK692" i="27" s="1"/>
  <c r="AN425" i="27"/>
  <c r="AO425" i="27" s="1"/>
  <c r="AJ425" i="27"/>
  <c r="AK425" i="27" s="1"/>
  <c r="AF425" i="27"/>
  <c r="AG425" i="27" s="1"/>
  <c r="AF977" i="27"/>
  <c r="AG977" i="27" s="1"/>
  <c r="AN977" i="27"/>
  <c r="AO977" i="27" s="1"/>
  <c r="AJ977" i="27"/>
  <c r="AK977" i="27" s="1"/>
  <c r="AF616" i="27"/>
  <c r="AG616" i="27" s="1"/>
  <c r="AN616" i="27"/>
  <c r="AO616" i="27" s="1"/>
  <c r="AJ616" i="27"/>
  <c r="AK616" i="27" s="1"/>
  <c r="AN94" i="27"/>
  <c r="AO94" i="27" s="1"/>
  <c r="AF94" i="27"/>
  <c r="AG94" i="27" s="1"/>
  <c r="AJ94" i="27"/>
  <c r="AK94" i="27" s="1"/>
  <c r="AN321" i="27"/>
  <c r="AO321" i="27" s="1"/>
  <c r="AJ321" i="27"/>
  <c r="AK321" i="27" s="1"/>
  <c r="AF321" i="27"/>
  <c r="AG321" i="27" s="1"/>
  <c r="AJ787" i="27"/>
  <c r="AK787" i="27" s="1"/>
  <c r="AN787" i="27"/>
  <c r="AO787" i="27" s="1"/>
  <c r="AF787" i="27"/>
  <c r="AG787" i="27" s="1"/>
  <c r="AN967" i="27"/>
  <c r="AO967" i="27" s="1"/>
  <c r="AF967" i="27"/>
  <c r="AG967" i="27" s="1"/>
  <c r="AJ967" i="27"/>
  <c r="AK967" i="27" s="1"/>
  <c r="AJ880" i="27"/>
  <c r="AK880" i="27" s="1"/>
  <c r="AN880" i="27"/>
  <c r="AO880" i="27" s="1"/>
  <c r="AF880" i="27"/>
  <c r="AG880" i="27" s="1"/>
  <c r="AJ711" i="27"/>
  <c r="AK711" i="27" s="1"/>
  <c r="AF711" i="27"/>
  <c r="AG711" i="27" s="1"/>
  <c r="AN711" i="27"/>
  <c r="AO711" i="27" s="1"/>
  <c r="AF187" i="27"/>
  <c r="AG187" i="27" s="1"/>
  <c r="AJ187" i="27"/>
  <c r="AK187" i="27" s="1"/>
  <c r="AN187" i="27"/>
  <c r="AO187" i="27" s="1"/>
  <c r="AJ689" i="27"/>
  <c r="AK689" i="27" s="1"/>
  <c r="AN689" i="27"/>
  <c r="AO689" i="27" s="1"/>
  <c r="AF689" i="27"/>
  <c r="AG689" i="27" s="1"/>
  <c r="AJ927" i="27"/>
  <c r="AK927" i="27" s="1"/>
  <c r="AN927" i="27"/>
  <c r="AO927" i="27" s="1"/>
  <c r="AF927" i="27"/>
  <c r="AG927" i="27" s="1"/>
  <c r="AN194" i="27"/>
  <c r="AO194" i="27" s="1"/>
  <c r="AJ194" i="27"/>
  <c r="AK194" i="27" s="1"/>
  <c r="AF194" i="27"/>
  <c r="AG194" i="27" s="1"/>
  <c r="AJ261" i="27"/>
  <c r="AK261" i="27" s="1"/>
  <c r="AN261" i="27"/>
  <c r="AO261" i="27" s="1"/>
  <c r="AF261" i="27"/>
  <c r="AG261" i="27" s="1"/>
  <c r="AJ775" i="27"/>
  <c r="AK775" i="27" s="1"/>
  <c r="AF775" i="27"/>
  <c r="AG775" i="27" s="1"/>
  <c r="AN775" i="27"/>
  <c r="AO775" i="27" s="1"/>
  <c r="AF859" i="27"/>
  <c r="AG859" i="27" s="1"/>
  <c r="AN859" i="27"/>
  <c r="AO859" i="27" s="1"/>
  <c r="AJ859" i="27"/>
  <c r="AK859" i="27" s="1"/>
  <c r="AJ440" i="27"/>
  <c r="AK440" i="27" s="1"/>
  <c r="AF440" i="27"/>
  <c r="AG440" i="27" s="1"/>
  <c r="AN440" i="27"/>
  <c r="AO440" i="27" s="1"/>
  <c r="AF628" i="27"/>
  <c r="AG628" i="27" s="1"/>
  <c r="AN628" i="27"/>
  <c r="AO628" i="27" s="1"/>
  <c r="AJ628" i="27"/>
  <c r="AK628" i="27" s="1"/>
  <c r="AJ571" i="27"/>
  <c r="AK571" i="27" s="1"/>
  <c r="AN571" i="27"/>
  <c r="AO571" i="27" s="1"/>
  <c r="AF571" i="27"/>
  <c r="AG571" i="27" s="1"/>
  <c r="AN36" i="27"/>
  <c r="AO36" i="27" s="1"/>
  <c r="AF36" i="27"/>
  <c r="AG36" i="27" s="1"/>
  <c r="AJ36" i="27"/>
  <c r="AK36" i="27" s="1"/>
  <c r="AJ985" i="27"/>
  <c r="AK985" i="27" s="1"/>
  <c r="AN985" i="27"/>
  <c r="AO985" i="27" s="1"/>
  <c r="AF985" i="27"/>
  <c r="AG985" i="27" s="1"/>
  <c r="AF700" i="27"/>
  <c r="AG700" i="27" s="1"/>
  <c r="AN700" i="27"/>
  <c r="AO700" i="27" s="1"/>
  <c r="AJ700" i="27"/>
  <c r="AK700" i="27" s="1"/>
  <c r="AN56" i="27"/>
  <c r="AO56" i="27" s="1"/>
  <c r="AJ56" i="27"/>
  <c r="AK56" i="27" s="1"/>
  <c r="AF56" i="27"/>
  <c r="AG56" i="27" s="1"/>
  <c r="AF494" i="27"/>
  <c r="AG494" i="27" s="1"/>
  <c r="AN494" i="27"/>
  <c r="AO494" i="27" s="1"/>
  <c r="AJ494" i="27"/>
  <c r="AK494" i="27" s="1"/>
  <c r="AJ719" i="27"/>
  <c r="AK719" i="27" s="1"/>
  <c r="AN719" i="27"/>
  <c r="AO719" i="27" s="1"/>
  <c r="AF719" i="27"/>
  <c r="AG719" i="27" s="1"/>
  <c r="AF518" i="27"/>
  <c r="AG518" i="27" s="1"/>
  <c r="AN518" i="27"/>
  <c r="AO518" i="27" s="1"/>
  <c r="AJ518" i="27"/>
  <c r="AK518" i="27" s="1"/>
  <c r="AN374" i="27"/>
  <c r="AO374" i="27" s="1"/>
  <c r="AJ374" i="27"/>
  <c r="AK374" i="27" s="1"/>
  <c r="AF374" i="27"/>
  <c r="AG374" i="27" s="1"/>
  <c r="AJ924" i="27"/>
  <c r="AK924" i="27" s="1"/>
  <c r="AN924" i="27"/>
  <c r="AO924" i="27" s="1"/>
  <c r="AF924" i="27"/>
  <c r="AG924" i="27" s="1"/>
  <c r="AF861" i="27"/>
  <c r="AG861" i="27" s="1"/>
  <c r="AJ861" i="27"/>
  <c r="AK861" i="27" s="1"/>
  <c r="AN861" i="27"/>
  <c r="AO861" i="27" s="1"/>
  <c r="AJ231" i="27"/>
  <c r="AK231" i="27" s="1"/>
  <c r="AF231" i="27"/>
  <c r="AG231" i="27" s="1"/>
  <c r="AN231" i="27"/>
  <c r="AO231" i="27" s="1"/>
  <c r="AN167" i="27"/>
  <c r="AO167" i="27" s="1"/>
  <c r="AF167" i="27"/>
  <c r="AG167" i="27" s="1"/>
  <c r="AJ167" i="27"/>
  <c r="AK167" i="27" s="1"/>
  <c r="AN67" i="27"/>
  <c r="AO67" i="27" s="1"/>
  <c r="AF67" i="27"/>
  <c r="AG67" i="27" s="1"/>
  <c r="AJ67" i="27"/>
  <c r="AK67" i="27" s="1"/>
  <c r="AF446" i="27"/>
  <c r="AG446" i="27" s="1"/>
  <c r="AJ446" i="27"/>
  <c r="AK446" i="27" s="1"/>
  <c r="AN446" i="27"/>
  <c r="AO446" i="27" s="1"/>
  <c r="AJ609" i="27"/>
  <c r="AK609" i="27" s="1"/>
  <c r="AN609" i="27"/>
  <c r="AO609" i="27" s="1"/>
  <c r="AF609" i="27"/>
  <c r="AG609" i="27" s="1"/>
  <c r="AJ721" i="27"/>
  <c r="AK721" i="27" s="1"/>
  <c r="AF721" i="27"/>
  <c r="AG721" i="27" s="1"/>
  <c r="AN721" i="27"/>
  <c r="AO721" i="27" s="1"/>
  <c r="AJ847" i="27"/>
  <c r="AK847" i="27" s="1"/>
  <c r="AN847" i="27"/>
  <c r="AO847" i="27" s="1"/>
  <c r="AF847" i="27"/>
  <c r="AG847" i="27" s="1"/>
  <c r="AF1009" i="27"/>
  <c r="AG1009" i="27" s="1"/>
  <c r="AN1009" i="27"/>
  <c r="AO1009" i="27" s="1"/>
  <c r="AJ1009" i="27"/>
  <c r="AK1009" i="27" s="1"/>
  <c r="AJ639" i="27"/>
  <c r="AK639" i="27" s="1"/>
  <c r="AN639" i="27"/>
  <c r="AO639" i="27" s="1"/>
  <c r="AF639" i="27"/>
  <c r="AG639" i="27" s="1"/>
  <c r="AJ54" i="27"/>
  <c r="AK54" i="27" s="1"/>
  <c r="AN54" i="27"/>
  <c r="AO54" i="27" s="1"/>
  <c r="AF54" i="27"/>
  <c r="AG54" i="27" s="1"/>
  <c r="AN362" i="27"/>
  <c r="AO362" i="27" s="1"/>
  <c r="AF362" i="27"/>
  <c r="AG362" i="27" s="1"/>
  <c r="AJ362" i="27"/>
  <c r="AK362" i="27" s="1"/>
  <c r="AF1018" i="27"/>
  <c r="AG1018" i="27" s="1"/>
  <c r="AJ1018" i="27"/>
  <c r="AK1018" i="27" s="1"/>
  <c r="AN1018" i="27"/>
  <c r="AO1018" i="27" s="1"/>
  <c r="AF472" i="27"/>
  <c r="AG472" i="27" s="1"/>
  <c r="AN472" i="27"/>
  <c r="AO472" i="27" s="1"/>
  <c r="AJ472" i="27"/>
  <c r="AK472" i="27" s="1"/>
  <c r="AF516" i="27"/>
  <c r="AG516" i="27" s="1"/>
  <c r="AN516" i="27"/>
  <c r="AO516" i="27" s="1"/>
  <c r="AJ516" i="27"/>
  <c r="AK516" i="27" s="1"/>
  <c r="AJ521" i="27"/>
  <c r="AK521" i="27" s="1"/>
  <c r="AF521" i="27"/>
  <c r="AG521" i="27" s="1"/>
  <c r="AN521" i="27"/>
  <c r="AO521" i="27" s="1"/>
  <c r="AN105" i="27"/>
  <c r="AO105" i="27" s="1"/>
  <c r="AJ105" i="27"/>
  <c r="AK105" i="27" s="1"/>
  <c r="AF105" i="27"/>
  <c r="AG105" i="27" s="1"/>
  <c r="AF58" i="27"/>
  <c r="AG58" i="27" s="1"/>
  <c r="AN58" i="27"/>
  <c r="AO58" i="27" s="1"/>
  <c r="AJ58" i="27"/>
  <c r="AK58" i="27" s="1"/>
  <c r="AJ118" i="27"/>
  <c r="AK118" i="27" s="1"/>
  <c r="AF118" i="27"/>
  <c r="AG118" i="27" s="1"/>
  <c r="AN118" i="27"/>
  <c r="AO118" i="27" s="1"/>
  <c r="AF648" i="27"/>
  <c r="AG648" i="27" s="1"/>
  <c r="AN648" i="27"/>
  <c r="AO648" i="27" s="1"/>
  <c r="AJ648" i="27"/>
  <c r="AK648" i="27" s="1"/>
  <c r="AJ267" i="27"/>
  <c r="AK267" i="27" s="1"/>
  <c r="AN267" i="27"/>
  <c r="AO267" i="27" s="1"/>
  <c r="AF267" i="27"/>
  <c r="AG267" i="27" s="1"/>
  <c r="AN250" i="27"/>
  <c r="AO250" i="27" s="1"/>
  <c r="AF250" i="27"/>
  <c r="AG250" i="27" s="1"/>
  <c r="AJ250" i="27"/>
  <c r="AK250" i="27" s="1"/>
  <c r="AJ943" i="27"/>
  <c r="AK943" i="27" s="1"/>
  <c r="AN943" i="27"/>
  <c r="AO943" i="27" s="1"/>
  <c r="AF943" i="27"/>
  <c r="AG943" i="27" s="1"/>
  <c r="AJ295" i="27"/>
  <c r="AK295" i="27" s="1"/>
  <c r="AN295" i="27"/>
  <c r="AO295" i="27" s="1"/>
  <c r="AF295" i="27"/>
  <c r="AG295" i="27" s="1"/>
  <c r="AJ411" i="27"/>
  <c r="AK411" i="27" s="1"/>
  <c r="AF411" i="27"/>
  <c r="AG411" i="27" s="1"/>
  <c r="AN411" i="27"/>
  <c r="AO411" i="27" s="1"/>
  <c r="AN37" i="27"/>
  <c r="AO37" i="27" s="1"/>
  <c r="AF37" i="27"/>
  <c r="AG37" i="27" s="1"/>
  <c r="AJ37" i="27"/>
  <c r="AK37" i="27" s="1"/>
  <c r="AJ241" i="27"/>
  <c r="AK241" i="27" s="1"/>
  <c r="AF241" i="27"/>
  <c r="AG241" i="27" s="1"/>
  <c r="AN241" i="27"/>
  <c r="AO241" i="27" s="1"/>
  <c r="AF794" i="27"/>
  <c r="AG794" i="27" s="1"/>
  <c r="AN794" i="27"/>
  <c r="AO794" i="27" s="1"/>
  <c r="AJ794" i="27"/>
  <c r="AK794" i="27" s="1"/>
  <c r="AN423" i="27"/>
  <c r="AO423" i="27" s="1"/>
  <c r="AF423" i="27"/>
  <c r="AG423" i="27" s="1"/>
  <c r="AJ423" i="27"/>
  <c r="AK423" i="27" s="1"/>
  <c r="AF722" i="27"/>
  <c r="AG722" i="27" s="1"/>
  <c r="AN722" i="27"/>
  <c r="AO722" i="27" s="1"/>
  <c r="AJ722" i="27"/>
  <c r="AK722" i="27" s="1"/>
  <c r="AJ417" i="27"/>
  <c r="AK417" i="27" s="1"/>
  <c r="AN417" i="27"/>
  <c r="AO417" i="27" s="1"/>
  <c r="AF417" i="27"/>
  <c r="AG417" i="27" s="1"/>
  <c r="AJ186" i="27"/>
  <c r="AK186" i="27" s="1"/>
  <c r="AN186" i="27"/>
  <c r="AO186" i="27" s="1"/>
  <c r="AF186" i="27"/>
  <c r="AG186" i="27" s="1"/>
  <c r="AF800" i="27"/>
  <c r="AG800" i="27" s="1"/>
  <c r="AN800" i="27"/>
  <c r="AO800" i="27" s="1"/>
  <c r="AJ800" i="27"/>
  <c r="AK800" i="27" s="1"/>
  <c r="AJ1062" i="27"/>
  <c r="AK1062" i="27" s="1"/>
  <c r="AN1062" i="27"/>
  <c r="AO1062" i="27" s="1"/>
  <c r="AF1062" i="27"/>
  <c r="AG1062" i="27" s="1"/>
  <c r="AF1037" i="27"/>
  <c r="AG1037" i="27" s="1"/>
  <c r="AJ1037" i="27"/>
  <c r="AK1037" i="27" s="1"/>
  <c r="AN1037" i="27"/>
  <c r="AO1037" i="27" s="1"/>
  <c r="AF1084" i="27"/>
  <c r="AG1084" i="27" s="1"/>
  <c r="AN1084" i="27"/>
  <c r="AO1084" i="27" s="1"/>
  <c r="AJ1084" i="27"/>
  <c r="AK1084" i="27" s="1"/>
  <c r="AF1152" i="27"/>
  <c r="AG1152" i="27" s="1"/>
  <c r="AN1152" i="27"/>
  <c r="AO1152" i="27" s="1"/>
  <c r="AJ1152" i="27"/>
  <c r="AK1152" i="27" s="1"/>
  <c r="AN315" i="27"/>
  <c r="AO315" i="27" s="1"/>
  <c r="AF315" i="27"/>
  <c r="AG315" i="27" s="1"/>
  <c r="AJ315" i="27"/>
  <c r="AK315" i="27" s="1"/>
  <c r="AF212" i="27"/>
  <c r="AG212" i="27" s="1"/>
  <c r="AN212" i="27"/>
  <c r="AO212" i="27" s="1"/>
  <c r="AJ212" i="27"/>
  <c r="AK212" i="27" s="1"/>
  <c r="AJ176" i="27"/>
  <c r="AK176" i="27" s="1"/>
  <c r="AF176" i="27"/>
  <c r="AG176" i="27" s="1"/>
  <c r="AN176" i="27"/>
  <c r="AO176" i="27" s="1"/>
  <c r="AF544" i="27"/>
  <c r="AG544" i="27" s="1"/>
  <c r="AN544" i="27"/>
  <c r="AO544" i="27" s="1"/>
  <c r="AJ544" i="27"/>
  <c r="AK544" i="27" s="1"/>
  <c r="AN971" i="27"/>
  <c r="AO971" i="27" s="1"/>
  <c r="AF971" i="27"/>
  <c r="AG971" i="27" s="1"/>
  <c r="AJ971" i="27"/>
  <c r="AK971" i="27" s="1"/>
  <c r="AN1036" i="27"/>
  <c r="AO1036" i="27" s="1"/>
  <c r="AJ1036" i="27"/>
  <c r="AK1036" i="27" s="1"/>
  <c r="AF1036" i="27"/>
  <c r="AG1036" i="27" s="1"/>
  <c r="AF592" i="27"/>
  <c r="AG592" i="27" s="1"/>
  <c r="AN592" i="27"/>
  <c r="AO592" i="27" s="1"/>
  <c r="AJ592" i="27"/>
  <c r="AK592" i="27" s="1"/>
  <c r="AN828" i="27"/>
  <c r="AO828" i="27" s="1"/>
  <c r="AJ828" i="27"/>
  <c r="AK828" i="27" s="1"/>
  <c r="AF828" i="27"/>
  <c r="AG828" i="27" s="1"/>
  <c r="AN290" i="27"/>
  <c r="AO290" i="27" s="1"/>
  <c r="AF290" i="27"/>
  <c r="AG290" i="27" s="1"/>
  <c r="AJ290" i="27"/>
  <c r="AK290" i="27" s="1"/>
  <c r="AF970" i="27"/>
  <c r="AG970" i="27" s="1"/>
  <c r="AJ970" i="27"/>
  <c r="AK970" i="27" s="1"/>
  <c r="AN970" i="27"/>
  <c r="AO970" i="27" s="1"/>
  <c r="AF395" i="27"/>
  <c r="AG395" i="27" s="1"/>
  <c r="AJ395" i="27"/>
  <c r="AK395" i="27" s="1"/>
  <c r="AN395" i="27"/>
  <c r="AO395" i="27" s="1"/>
  <c r="AJ157" i="27"/>
  <c r="AK157" i="27" s="1"/>
  <c r="AN157" i="27"/>
  <c r="AO157" i="27" s="1"/>
  <c r="AF157" i="27"/>
  <c r="AG157" i="27" s="1"/>
  <c r="AJ501" i="27"/>
  <c r="AK501" i="27" s="1"/>
  <c r="AF501" i="27"/>
  <c r="AG501" i="27" s="1"/>
  <c r="AN501" i="27"/>
  <c r="AO501" i="27" s="1"/>
  <c r="AJ944" i="27"/>
  <c r="AK944" i="27" s="1"/>
  <c r="AN944" i="27"/>
  <c r="AO944" i="27" s="1"/>
  <c r="AF944" i="27"/>
  <c r="AG944" i="27" s="1"/>
  <c r="AF564" i="27"/>
  <c r="AG564" i="27" s="1"/>
  <c r="AN564" i="27"/>
  <c r="AO564" i="27" s="1"/>
  <c r="AJ564" i="27"/>
  <c r="AK564" i="27" s="1"/>
  <c r="AF234" i="27"/>
  <c r="AG234" i="27" s="1"/>
  <c r="AN234" i="27"/>
  <c r="AO234" i="27" s="1"/>
  <c r="AJ234" i="27"/>
  <c r="AK234" i="27" s="1"/>
  <c r="AF572" i="27"/>
  <c r="AG572" i="27" s="1"/>
  <c r="AN572" i="27"/>
  <c r="AO572" i="27" s="1"/>
  <c r="AJ572" i="27"/>
  <c r="AK572" i="27" s="1"/>
  <c r="AF566" i="27"/>
  <c r="AG566" i="27" s="1"/>
  <c r="AN566" i="27"/>
  <c r="AO566" i="27" s="1"/>
  <c r="AJ566" i="27"/>
  <c r="AK566" i="27" s="1"/>
  <c r="AF893" i="27"/>
  <c r="AG893" i="27" s="1"/>
  <c r="AJ893" i="27"/>
  <c r="AK893" i="27" s="1"/>
  <c r="AN893" i="27"/>
  <c r="AO893" i="27" s="1"/>
  <c r="AJ116" i="27"/>
  <c r="AK116" i="27" s="1"/>
  <c r="AN116" i="27"/>
  <c r="AO116" i="27" s="1"/>
  <c r="AF116" i="27"/>
  <c r="AG116" i="27" s="1"/>
  <c r="AJ285" i="27"/>
  <c r="AK285" i="27" s="1"/>
  <c r="AN285" i="27"/>
  <c r="AO285" i="27" s="1"/>
  <c r="AF285" i="27"/>
  <c r="AG285" i="27" s="1"/>
  <c r="AJ601" i="27"/>
  <c r="AK601" i="27" s="1"/>
  <c r="AF601" i="27"/>
  <c r="AG601" i="27" s="1"/>
  <c r="AN601" i="27"/>
  <c r="AO601" i="27" s="1"/>
  <c r="AJ659" i="27"/>
  <c r="AK659" i="27" s="1"/>
  <c r="AN659" i="27"/>
  <c r="AO659" i="27" s="1"/>
  <c r="AF659" i="27"/>
  <c r="AG659" i="27" s="1"/>
  <c r="AN306" i="27"/>
  <c r="AO306" i="27" s="1"/>
  <c r="AF306" i="27"/>
  <c r="AG306" i="27" s="1"/>
  <c r="AJ306" i="27"/>
  <c r="AK306" i="27" s="1"/>
  <c r="AJ621" i="27"/>
  <c r="AK621" i="27" s="1"/>
  <c r="AF621" i="27"/>
  <c r="AG621" i="27" s="1"/>
  <c r="AN621" i="27"/>
  <c r="AO621" i="27" s="1"/>
  <c r="AN412" i="27"/>
  <c r="AO412" i="27" s="1"/>
  <c r="AF412" i="27"/>
  <c r="AG412" i="27" s="1"/>
  <c r="AJ412" i="27"/>
  <c r="AK412" i="27" s="1"/>
  <c r="AN1022" i="27"/>
  <c r="AO1022" i="27" s="1"/>
  <c r="AF1022" i="27"/>
  <c r="AG1022" i="27" s="1"/>
  <c r="AJ1022" i="27"/>
  <c r="AK1022" i="27" s="1"/>
  <c r="AF748" i="27"/>
  <c r="AG748" i="27" s="1"/>
  <c r="AN748" i="27"/>
  <c r="AO748" i="27" s="1"/>
  <c r="AJ748" i="27"/>
  <c r="AK748" i="27" s="1"/>
  <c r="AN77" i="27"/>
  <c r="AO77" i="27" s="1"/>
  <c r="AF77" i="27"/>
  <c r="AG77" i="27" s="1"/>
  <c r="AJ77" i="27"/>
  <c r="AK77" i="27" s="1"/>
  <c r="AN891" i="27"/>
  <c r="AO891" i="27" s="1"/>
  <c r="AF891" i="27"/>
  <c r="AG891" i="27" s="1"/>
  <c r="AJ891" i="27"/>
  <c r="AK891" i="27" s="1"/>
  <c r="AN439" i="27"/>
  <c r="AO439" i="27" s="1"/>
  <c r="AF439" i="27"/>
  <c r="AG439" i="27" s="1"/>
  <c r="AJ439" i="27"/>
  <c r="AK439" i="27" s="1"/>
  <c r="AF498" i="27"/>
  <c r="AG498" i="27" s="1"/>
  <c r="AN498" i="27"/>
  <c r="AO498" i="27" s="1"/>
  <c r="AJ498" i="27"/>
  <c r="AK498" i="27" s="1"/>
  <c r="AF4" i="27"/>
  <c r="AG4" i="27" s="1"/>
  <c r="AJ4" i="27"/>
  <c r="AK4" i="27" s="1"/>
  <c r="AN4" i="27"/>
  <c r="AO4" i="27" s="1"/>
  <c r="AF111" i="27"/>
  <c r="AG111" i="27" s="1"/>
  <c r="AN111" i="27"/>
  <c r="AO111" i="27" s="1"/>
  <c r="AJ111" i="27"/>
  <c r="AK111" i="27" s="1"/>
  <c r="AF206" i="27"/>
  <c r="AG206" i="27" s="1"/>
  <c r="AN206" i="27"/>
  <c r="AO206" i="27" s="1"/>
  <c r="AJ206" i="27"/>
  <c r="AK206" i="27" s="1"/>
  <c r="AJ347" i="27"/>
  <c r="AK347" i="27" s="1"/>
  <c r="AN347" i="27"/>
  <c r="AO347" i="27" s="1"/>
  <c r="AF347" i="27"/>
  <c r="AG347" i="27" s="1"/>
  <c r="AJ729" i="27"/>
  <c r="AK729" i="27" s="1"/>
  <c r="AF729" i="27"/>
  <c r="AG729" i="27" s="1"/>
  <c r="AN729" i="27"/>
  <c r="AO729" i="27" s="1"/>
  <c r="AF490" i="27"/>
  <c r="AG490" i="27" s="1"/>
  <c r="AN490" i="27"/>
  <c r="AO490" i="27" s="1"/>
  <c r="AJ490" i="27"/>
  <c r="AK490" i="27" s="1"/>
  <c r="AN961" i="27"/>
  <c r="AO961" i="27" s="1"/>
  <c r="AF961" i="27"/>
  <c r="AG961" i="27" s="1"/>
  <c r="AJ961" i="27"/>
  <c r="AK961" i="27" s="1"/>
  <c r="AN1015" i="27"/>
  <c r="AO1015" i="27" s="1"/>
  <c r="AJ1015" i="27"/>
  <c r="AK1015" i="27" s="1"/>
  <c r="AF1015" i="27"/>
  <c r="AG1015" i="27" s="1"/>
  <c r="AJ603" i="27"/>
  <c r="AK603" i="27" s="1"/>
  <c r="AN603" i="27"/>
  <c r="AO603" i="27" s="1"/>
  <c r="AF603" i="27"/>
  <c r="AG603" i="27" s="1"/>
  <c r="AN246" i="27"/>
  <c r="AO246" i="27" s="1"/>
  <c r="AF246" i="27"/>
  <c r="AG246" i="27" s="1"/>
  <c r="AJ246" i="27"/>
  <c r="AK246" i="27" s="1"/>
  <c r="AF734" i="27"/>
  <c r="AG734" i="27" s="1"/>
  <c r="AN734" i="27"/>
  <c r="AO734" i="27" s="1"/>
  <c r="AJ734" i="27"/>
  <c r="AK734" i="27" s="1"/>
  <c r="AN1045" i="27"/>
  <c r="AO1045" i="27" s="1"/>
  <c r="AF1045" i="27"/>
  <c r="AG1045" i="27" s="1"/>
  <c r="AJ1045" i="27"/>
  <c r="AK1045" i="27" s="1"/>
  <c r="AF1050" i="27"/>
  <c r="AG1050" i="27" s="1"/>
  <c r="AJ1050" i="27"/>
  <c r="AK1050" i="27" s="1"/>
  <c r="AN1050" i="27"/>
  <c r="AO1050" i="27" s="1"/>
  <c r="AF377" i="27"/>
  <c r="AG377" i="27" s="1"/>
  <c r="AJ377" i="27"/>
  <c r="AK377" i="27" s="1"/>
  <c r="AN377" i="27"/>
  <c r="AO377" i="27" s="1"/>
  <c r="AJ1151" i="27"/>
  <c r="AK1151" i="27" s="1"/>
  <c r="AF1151" i="27"/>
  <c r="AG1151" i="27" s="1"/>
  <c r="AN1151" i="27"/>
  <c r="AO1151" i="27" s="1"/>
  <c r="AF1124" i="27"/>
  <c r="AG1124" i="27" s="1"/>
  <c r="AN1124" i="27"/>
  <c r="AO1124" i="27" s="1"/>
  <c r="AJ1124" i="27"/>
  <c r="AK1124" i="27" s="1"/>
  <c r="AJ1155" i="27"/>
  <c r="AK1155" i="27" s="1"/>
  <c r="AN1155" i="27"/>
  <c r="AO1155" i="27" s="1"/>
  <c r="AF1155" i="27"/>
  <c r="AG1155" i="27" s="1"/>
  <c r="AN903" i="27"/>
  <c r="AO903" i="27" s="1"/>
  <c r="AJ903" i="27"/>
  <c r="AK903" i="27" s="1"/>
  <c r="AF903" i="27"/>
  <c r="AG903" i="27" s="1"/>
  <c r="AN282" i="27"/>
  <c r="AO282" i="27" s="1"/>
  <c r="AF282" i="27"/>
  <c r="AG282" i="27" s="1"/>
  <c r="AJ282" i="27"/>
  <c r="AK282" i="27" s="1"/>
  <c r="AJ358" i="27"/>
  <c r="AK358" i="27" s="1"/>
  <c r="AN358" i="27"/>
  <c r="AO358" i="27" s="1"/>
  <c r="AF358" i="27"/>
  <c r="AG358" i="27" s="1"/>
  <c r="AJ844" i="27"/>
  <c r="AK844" i="27" s="1"/>
  <c r="AN844" i="27"/>
  <c r="AO844" i="27" s="1"/>
  <c r="AF844" i="27"/>
  <c r="AG844" i="27" s="1"/>
  <c r="AN442" i="27"/>
  <c r="AO442" i="27" s="1"/>
  <c r="AF442" i="27"/>
  <c r="AG442" i="27" s="1"/>
  <c r="AJ442" i="27"/>
  <c r="AK442" i="27" s="1"/>
  <c r="AJ761" i="27"/>
  <c r="AK761" i="27" s="1"/>
  <c r="AF761" i="27"/>
  <c r="AG761" i="27" s="1"/>
  <c r="AN761" i="27"/>
  <c r="AO761" i="27" s="1"/>
  <c r="AF922" i="27"/>
  <c r="AG922" i="27" s="1"/>
  <c r="AJ922" i="27"/>
  <c r="AK922" i="27" s="1"/>
  <c r="AN922" i="27"/>
  <c r="AO922" i="27" s="1"/>
  <c r="AJ195" i="27"/>
  <c r="AK195" i="27" s="1"/>
  <c r="AF195" i="27"/>
  <c r="AG195" i="27" s="1"/>
  <c r="AN195" i="27"/>
  <c r="AO195" i="27" s="1"/>
  <c r="AF548" i="27"/>
  <c r="AG548" i="27" s="1"/>
  <c r="AN548" i="27"/>
  <c r="AO548" i="27" s="1"/>
  <c r="AJ548" i="27"/>
  <c r="AK548" i="27" s="1"/>
  <c r="AJ653" i="27"/>
  <c r="AK653" i="27" s="1"/>
  <c r="AN653" i="27"/>
  <c r="AO653" i="27" s="1"/>
  <c r="AF653" i="27"/>
  <c r="AG653" i="27" s="1"/>
  <c r="AJ427" i="27"/>
  <c r="AK427" i="27" s="1"/>
  <c r="AN427" i="27"/>
  <c r="AO427" i="27" s="1"/>
  <c r="AF427" i="27"/>
  <c r="AG427" i="27" s="1"/>
  <c r="AN888" i="27"/>
  <c r="AO888" i="27" s="1"/>
  <c r="AF888" i="27"/>
  <c r="AG888" i="27" s="1"/>
  <c r="AJ888" i="27"/>
  <c r="AK888" i="27" s="1"/>
  <c r="AF664" i="27"/>
  <c r="AG664" i="27" s="1"/>
  <c r="AN664" i="27"/>
  <c r="AO664" i="27" s="1"/>
  <c r="AJ664" i="27"/>
  <c r="AK664" i="27" s="1"/>
  <c r="AJ930" i="27"/>
  <c r="AK930" i="27" s="1"/>
  <c r="AN930" i="27"/>
  <c r="AO930" i="27" s="1"/>
  <c r="AF930" i="27"/>
  <c r="AG930" i="27" s="1"/>
  <c r="AN984" i="27"/>
  <c r="AO984" i="27" s="1"/>
  <c r="AF984" i="27"/>
  <c r="AG984" i="27" s="1"/>
  <c r="AJ984" i="27"/>
  <c r="AK984" i="27" s="1"/>
  <c r="AF448" i="27"/>
  <c r="AG448" i="27" s="1"/>
  <c r="AN448" i="27"/>
  <c r="AO448" i="27" s="1"/>
  <c r="AJ448" i="27"/>
  <c r="AK448" i="27" s="1"/>
  <c r="AN875" i="27"/>
  <c r="AO875" i="27" s="1"/>
  <c r="AF875" i="27"/>
  <c r="AG875" i="27" s="1"/>
  <c r="AJ875" i="27"/>
  <c r="AK875" i="27" s="1"/>
  <c r="AF484" i="27"/>
  <c r="AG484" i="27" s="1"/>
  <c r="AN484" i="27"/>
  <c r="AO484" i="27" s="1"/>
  <c r="AJ484" i="27"/>
  <c r="AK484" i="27" s="1"/>
  <c r="AJ153" i="27"/>
  <c r="AK153" i="27" s="1"/>
  <c r="AF153" i="27"/>
  <c r="AG153" i="27" s="1"/>
  <c r="AN153" i="27"/>
  <c r="AO153" i="27" s="1"/>
  <c r="AF101" i="27"/>
  <c r="AG101" i="27" s="1"/>
  <c r="AJ101" i="27"/>
  <c r="AK101" i="27" s="1"/>
  <c r="AN101" i="27"/>
  <c r="AO101" i="27" s="1"/>
  <c r="AF658" i="27"/>
  <c r="AG658" i="27" s="1"/>
  <c r="AN658" i="27"/>
  <c r="AO658" i="27" s="1"/>
  <c r="AJ658" i="27"/>
  <c r="AK658" i="27" s="1"/>
  <c r="AF512" i="27"/>
  <c r="AG512" i="27" s="1"/>
  <c r="AN512" i="27"/>
  <c r="AO512" i="27" s="1"/>
  <c r="AJ512" i="27"/>
  <c r="AK512" i="27" s="1"/>
  <c r="AJ192" i="27"/>
  <c r="AK192" i="27" s="1"/>
  <c r="AF192" i="27"/>
  <c r="AG192" i="27" s="1"/>
  <c r="AN192" i="27"/>
  <c r="AO192" i="27" s="1"/>
  <c r="AN23" i="27"/>
  <c r="AO23" i="27" s="1"/>
  <c r="AF23" i="27"/>
  <c r="AG23" i="27" s="1"/>
  <c r="AJ23" i="27"/>
  <c r="AK23" i="27" s="1"/>
  <c r="AN60" i="27"/>
  <c r="AO60" i="27" s="1"/>
  <c r="AJ60" i="27"/>
  <c r="AK60" i="27" s="1"/>
  <c r="AF60" i="27"/>
  <c r="AG60" i="27" s="1"/>
  <c r="AJ209" i="27"/>
  <c r="AK209" i="27" s="1"/>
  <c r="AF209" i="27"/>
  <c r="AG209" i="27" s="1"/>
  <c r="AN209" i="27"/>
  <c r="AO209" i="27" s="1"/>
  <c r="AF958" i="27"/>
  <c r="AG958" i="27" s="1"/>
  <c r="AN958" i="27"/>
  <c r="AO958" i="27" s="1"/>
  <c r="AJ958" i="27"/>
  <c r="AK958" i="27" s="1"/>
  <c r="AF624" i="27"/>
  <c r="AG624" i="27" s="1"/>
  <c r="AN624" i="27"/>
  <c r="AO624" i="27" s="1"/>
  <c r="AJ624" i="27"/>
  <c r="AK624" i="27" s="1"/>
  <c r="AF598" i="27"/>
  <c r="AG598" i="27" s="1"/>
  <c r="AN598" i="27"/>
  <c r="AO598" i="27" s="1"/>
  <c r="AJ598" i="27"/>
  <c r="AK598" i="27" s="1"/>
  <c r="AN1016" i="27"/>
  <c r="AO1016" i="27" s="1"/>
  <c r="AF1016" i="27"/>
  <c r="AG1016" i="27" s="1"/>
  <c r="AJ1016" i="27"/>
  <c r="AK1016" i="27" s="1"/>
  <c r="AJ235" i="27"/>
  <c r="AK235" i="27" s="1"/>
  <c r="AF235" i="27"/>
  <c r="AG235" i="27" s="1"/>
  <c r="AN235" i="27"/>
  <c r="AO235" i="27" s="1"/>
  <c r="AN15" i="27"/>
  <c r="AO15" i="27" s="1"/>
  <c r="AJ15" i="27"/>
  <c r="AK15" i="27" s="1"/>
  <c r="AF15" i="27"/>
  <c r="AG15" i="27" s="1"/>
  <c r="AJ960" i="27"/>
  <c r="AK960" i="27" s="1"/>
  <c r="AF960" i="27"/>
  <c r="AG960" i="27" s="1"/>
  <c r="AN960" i="27"/>
  <c r="AO960" i="27" s="1"/>
  <c r="AJ641" i="27"/>
  <c r="AK641" i="27" s="1"/>
  <c r="AN641" i="27"/>
  <c r="AO641" i="27" s="1"/>
  <c r="AF641" i="27"/>
  <c r="AG641" i="27" s="1"/>
  <c r="AJ757" i="27"/>
  <c r="AK757" i="27" s="1"/>
  <c r="AN757" i="27"/>
  <c r="AO757" i="27" s="1"/>
  <c r="AF757" i="27"/>
  <c r="AG757" i="27" s="1"/>
  <c r="AF238" i="27"/>
  <c r="AG238" i="27" s="1"/>
  <c r="AN238" i="27"/>
  <c r="AO238" i="27" s="1"/>
  <c r="AJ238" i="27"/>
  <c r="AK238" i="27" s="1"/>
  <c r="AF288" i="27"/>
  <c r="AG288" i="27" s="1"/>
  <c r="AN288" i="27"/>
  <c r="AO288" i="27" s="1"/>
  <c r="AJ288" i="27"/>
  <c r="AK288" i="27" s="1"/>
  <c r="AF504" i="27"/>
  <c r="AG504" i="27" s="1"/>
  <c r="AN504" i="27"/>
  <c r="AO504" i="27" s="1"/>
  <c r="AJ504" i="27"/>
  <c r="AK504" i="27" s="1"/>
  <c r="AJ715" i="27"/>
  <c r="AK715" i="27" s="1"/>
  <c r="AF715" i="27"/>
  <c r="AG715" i="27" s="1"/>
  <c r="AN715" i="27"/>
  <c r="AO715" i="27" s="1"/>
  <c r="AN61" i="27"/>
  <c r="AO61" i="27" s="1"/>
  <c r="AF61" i="27"/>
  <c r="AG61" i="27" s="1"/>
  <c r="AJ61" i="27"/>
  <c r="AK61" i="27" s="1"/>
  <c r="AJ257" i="27"/>
  <c r="AK257" i="27" s="1"/>
  <c r="AF257" i="27"/>
  <c r="AG257" i="27" s="1"/>
  <c r="AN257" i="27"/>
  <c r="AO257" i="27" s="1"/>
  <c r="AF674" i="27"/>
  <c r="AG674" i="27" s="1"/>
  <c r="AN674" i="27"/>
  <c r="AO674" i="27" s="1"/>
  <c r="AJ674" i="27"/>
  <c r="AK674" i="27" s="1"/>
  <c r="AJ1039" i="27"/>
  <c r="AK1039" i="27" s="1"/>
  <c r="AN1039" i="27"/>
  <c r="AO1039" i="27" s="1"/>
  <c r="AF1039" i="27"/>
  <c r="AG1039" i="27" s="1"/>
  <c r="AN1070" i="27"/>
  <c r="AO1070" i="27" s="1"/>
  <c r="AF1070" i="27"/>
  <c r="AG1070" i="27" s="1"/>
  <c r="AJ1070" i="27"/>
  <c r="AK1070" i="27" s="1"/>
  <c r="AJ1049" i="27"/>
  <c r="AK1049" i="27" s="1"/>
  <c r="AN1049" i="27"/>
  <c r="AO1049" i="27" s="1"/>
  <c r="AF1049" i="27"/>
  <c r="AG1049" i="27" s="1"/>
  <c r="AF1069" i="27"/>
  <c r="AG1069" i="27" s="1"/>
  <c r="AJ1069" i="27"/>
  <c r="AK1069" i="27" s="1"/>
  <c r="AN1069" i="27"/>
  <c r="AO1069" i="27" s="1"/>
  <c r="AJ1085" i="27"/>
  <c r="AK1085" i="27" s="1"/>
  <c r="AN1085" i="27"/>
  <c r="AO1085" i="27" s="1"/>
  <c r="AF1085" i="27"/>
  <c r="AG1085" i="27" s="1"/>
  <c r="AF1088" i="27"/>
  <c r="AG1088" i="27" s="1"/>
  <c r="AN1088" i="27"/>
  <c r="AO1088" i="27" s="1"/>
  <c r="AJ1088" i="27"/>
  <c r="AK1088" i="27" s="1"/>
  <c r="AN86" i="27"/>
  <c r="AO86" i="27" s="1"/>
  <c r="AJ86" i="27"/>
  <c r="AK86" i="27" s="1"/>
  <c r="AF86" i="27"/>
  <c r="AG86" i="27" s="1"/>
  <c r="AF574" i="27"/>
  <c r="AG574" i="27" s="1"/>
  <c r="AN574" i="27"/>
  <c r="AO574" i="27" s="1"/>
  <c r="AJ574" i="27"/>
  <c r="AK574" i="27" s="1"/>
  <c r="AJ154" i="27"/>
  <c r="AK154" i="27" s="1"/>
  <c r="AF154" i="27"/>
  <c r="AG154" i="27" s="1"/>
  <c r="AN154" i="27"/>
  <c r="AO154" i="27" s="1"/>
  <c r="AJ418" i="27"/>
  <c r="AK418" i="27" s="1"/>
  <c r="AF418" i="27"/>
  <c r="AG418" i="27" s="1"/>
  <c r="AN418" i="27"/>
  <c r="AO418" i="27" s="1"/>
  <c r="AJ207" i="27"/>
  <c r="AK207" i="27" s="1"/>
  <c r="AN207" i="27"/>
  <c r="AO207" i="27" s="1"/>
  <c r="AF207" i="27"/>
  <c r="AG207" i="27" s="1"/>
  <c r="AF786" i="27"/>
  <c r="AG786" i="27" s="1"/>
  <c r="AN786" i="27"/>
  <c r="AO786" i="27" s="1"/>
  <c r="AJ786" i="27"/>
  <c r="AK786" i="27" s="1"/>
  <c r="AN894" i="27"/>
  <c r="AO894" i="27" s="1"/>
  <c r="AF894" i="27"/>
  <c r="AG894" i="27" s="1"/>
  <c r="AJ894" i="27"/>
  <c r="AK894" i="27" s="1"/>
  <c r="AJ383" i="27"/>
  <c r="AK383" i="27" s="1"/>
  <c r="AF383" i="27"/>
  <c r="AG383" i="27" s="1"/>
  <c r="AN383" i="27"/>
  <c r="AO383" i="27" s="1"/>
  <c r="AJ848" i="27"/>
  <c r="AK848" i="27" s="1"/>
  <c r="AN848" i="27"/>
  <c r="AO848" i="27" s="1"/>
  <c r="AF848" i="27"/>
  <c r="AG848" i="27" s="1"/>
  <c r="AN330" i="27"/>
  <c r="AO330" i="27" s="1"/>
  <c r="AF330" i="27"/>
  <c r="AG330" i="27" s="1"/>
  <c r="AJ330" i="27"/>
  <c r="AK330" i="27" s="1"/>
  <c r="AJ112" i="27"/>
  <c r="AK112" i="27" s="1"/>
  <c r="AN112" i="27"/>
  <c r="AO112" i="27" s="1"/>
  <c r="AF112" i="27"/>
  <c r="AG112" i="27" s="1"/>
  <c r="AF419" i="27"/>
  <c r="AG419" i="27" s="1"/>
  <c r="AJ419" i="27"/>
  <c r="AK419" i="27" s="1"/>
  <c r="AN419" i="27"/>
  <c r="AO419" i="27" s="1"/>
  <c r="AF656" i="27"/>
  <c r="AG656" i="27" s="1"/>
  <c r="AN656" i="27"/>
  <c r="AO656" i="27" s="1"/>
  <c r="AJ656" i="27"/>
  <c r="AK656" i="27" s="1"/>
  <c r="AJ835" i="27"/>
  <c r="AK835" i="27" s="1"/>
  <c r="AF835" i="27"/>
  <c r="AG835" i="27" s="1"/>
  <c r="AN835" i="27"/>
  <c r="AO835" i="27" s="1"/>
  <c r="AJ679" i="27"/>
  <c r="AK679" i="27" s="1"/>
  <c r="AF679" i="27"/>
  <c r="AG679" i="27" s="1"/>
  <c r="AN679" i="27"/>
  <c r="AO679" i="27" s="1"/>
  <c r="AJ430" i="27"/>
  <c r="AK430" i="27" s="1"/>
  <c r="AN430" i="27"/>
  <c r="AO430" i="27" s="1"/>
  <c r="AF430" i="27"/>
  <c r="AG430" i="27" s="1"/>
  <c r="AN262" i="27"/>
  <c r="AO262" i="27" s="1"/>
  <c r="AF262" i="27"/>
  <c r="AG262" i="27" s="1"/>
  <c r="AJ262" i="27"/>
  <c r="AK262" i="27" s="1"/>
  <c r="AN73" i="27"/>
  <c r="AO73" i="27" s="1"/>
  <c r="AF73" i="27"/>
  <c r="AG73" i="27" s="1"/>
  <c r="AJ73" i="27"/>
  <c r="AK73" i="27" s="1"/>
  <c r="AN189" i="27"/>
  <c r="AO189" i="27" s="1"/>
  <c r="AF189" i="27"/>
  <c r="AG189" i="27" s="1"/>
  <c r="AJ189" i="27"/>
  <c r="AK189" i="27" s="1"/>
  <c r="AN1063" i="27"/>
  <c r="AO1063" i="27" s="1"/>
  <c r="AF1063" i="27"/>
  <c r="AG1063" i="27" s="1"/>
  <c r="AJ1063" i="27"/>
  <c r="AK1063" i="27" s="1"/>
  <c r="AJ1052" i="27"/>
  <c r="AK1052" i="27" s="1"/>
  <c r="AN1052" i="27"/>
  <c r="AO1052" i="27" s="1"/>
  <c r="AF1052" i="27"/>
  <c r="AG1052" i="27" s="1"/>
  <c r="AJ1065" i="27"/>
  <c r="AK1065" i="27" s="1"/>
  <c r="AF1065" i="27"/>
  <c r="AG1065" i="27" s="1"/>
  <c r="AN1065" i="27"/>
  <c r="AO1065" i="27" s="1"/>
  <c r="AN1047" i="27"/>
  <c r="AO1047" i="27" s="1"/>
  <c r="AF1047" i="27"/>
  <c r="AG1047" i="27" s="1"/>
  <c r="AJ1047" i="27"/>
  <c r="AK1047" i="27" s="1"/>
  <c r="AJ1083" i="27"/>
  <c r="AK1083" i="27" s="1"/>
  <c r="AN1083" i="27"/>
  <c r="AO1083" i="27" s="1"/>
  <c r="AF1083" i="27"/>
  <c r="AG1083" i="27" s="1"/>
  <c r="AJ1089" i="27"/>
  <c r="AK1089" i="27" s="1"/>
  <c r="AN1089" i="27"/>
  <c r="AO1089" i="27" s="1"/>
  <c r="AF1089" i="27"/>
  <c r="AG1089" i="27" s="1"/>
  <c r="AN1061" i="27"/>
  <c r="AO1061" i="27" s="1"/>
  <c r="AJ1061" i="27"/>
  <c r="AK1061" i="27" s="1"/>
  <c r="AF1061" i="27"/>
  <c r="AG1061" i="27" s="1"/>
  <c r="AJ815" i="27"/>
  <c r="AK815" i="27" s="1"/>
  <c r="AN815" i="27"/>
  <c r="AO815" i="27" s="1"/>
  <c r="AF815" i="27"/>
  <c r="AG815" i="27" s="1"/>
  <c r="AJ1131" i="27"/>
  <c r="AK1131" i="27" s="1"/>
  <c r="AN1131" i="27"/>
  <c r="AO1131" i="27" s="1"/>
  <c r="AF1131" i="27"/>
  <c r="AG1131" i="27" s="1"/>
  <c r="AJ1109" i="27"/>
  <c r="AK1109" i="27" s="1"/>
  <c r="AN1109" i="27"/>
  <c r="AO1109" i="27" s="1"/>
  <c r="AF1109" i="27"/>
  <c r="AG1109" i="27" s="1"/>
  <c r="AJ1147" i="27"/>
  <c r="AK1147" i="27" s="1"/>
  <c r="AN1147" i="27"/>
  <c r="AO1147" i="27" s="1"/>
  <c r="AF1147" i="27"/>
  <c r="AG1147" i="27" s="1"/>
  <c r="AF1100" i="27"/>
  <c r="AG1100" i="27" s="1"/>
  <c r="AN1100" i="27"/>
  <c r="AO1100" i="27" s="1"/>
  <c r="AJ1100" i="27"/>
  <c r="AK1100" i="27" s="1"/>
  <c r="AJ1153" i="27"/>
  <c r="AK1153" i="27" s="1"/>
  <c r="AN1153" i="27"/>
  <c r="AO1153" i="27" s="1"/>
  <c r="AF1153" i="27"/>
  <c r="AG1153" i="27" s="1"/>
  <c r="AF1162" i="27"/>
  <c r="AG1162" i="27" s="1"/>
  <c r="AN1162" i="27"/>
  <c r="AO1162" i="27" s="1"/>
  <c r="AJ1162" i="27"/>
  <c r="AK1162" i="27" s="1"/>
  <c r="AF1148" i="27"/>
  <c r="AG1148" i="27" s="1"/>
  <c r="AN1148" i="27"/>
  <c r="AO1148" i="27" s="1"/>
  <c r="AJ1148" i="27"/>
  <c r="AK1148" i="27" s="1"/>
  <c r="AF1090" i="27"/>
  <c r="AG1090" i="27" s="1"/>
  <c r="AN1090" i="27"/>
  <c r="AO1090" i="27" s="1"/>
  <c r="AJ1090" i="27"/>
  <c r="AK1090" i="27" s="1"/>
  <c r="AF1154" i="27"/>
  <c r="AG1154" i="27" s="1"/>
  <c r="AN1154" i="27"/>
  <c r="AO1154" i="27" s="1"/>
  <c r="AJ1154" i="27"/>
  <c r="AK1154" i="27" s="1"/>
  <c r="AJ1135" i="27"/>
  <c r="AK1135" i="27" s="1"/>
  <c r="AF1135" i="27"/>
  <c r="AG1135" i="27" s="1"/>
  <c r="AN1135" i="27"/>
  <c r="AO1135" i="27" s="1"/>
  <c r="AF542" i="27"/>
  <c r="AG542" i="27" s="1"/>
  <c r="AN542" i="27"/>
  <c r="AO542" i="27" s="1"/>
  <c r="AJ542" i="27"/>
  <c r="AK542" i="27" s="1"/>
  <c r="AF756" i="27"/>
  <c r="AG756" i="27" s="1"/>
  <c r="AN756" i="27"/>
  <c r="AO756" i="27" s="1"/>
  <c r="AJ756" i="27"/>
  <c r="AK756" i="27" s="1"/>
  <c r="AJ876" i="27"/>
  <c r="AK876" i="27" s="1"/>
  <c r="AN876" i="27"/>
  <c r="AO876" i="27" s="1"/>
  <c r="AF876" i="27"/>
  <c r="AG876" i="27" s="1"/>
  <c r="AF123" i="27"/>
  <c r="AG123" i="27" s="1"/>
  <c r="AN123" i="27"/>
  <c r="AO123" i="27" s="1"/>
  <c r="AJ123" i="27"/>
  <c r="AK123" i="27" s="1"/>
  <c r="AJ47" i="27"/>
  <c r="AK47" i="27" s="1"/>
  <c r="AF47" i="27"/>
  <c r="AG47" i="27" s="1"/>
  <c r="AN47" i="27"/>
  <c r="AO47" i="27" s="1"/>
  <c r="AF1118" i="27"/>
  <c r="AG1118" i="27" s="1"/>
  <c r="AN1118" i="27"/>
  <c r="AO1118" i="27" s="1"/>
  <c r="AJ1118" i="27"/>
  <c r="AK1118" i="27" s="1"/>
  <c r="AJ1163" i="27"/>
  <c r="AK1163" i="27" s="1"/>
  <c r="AN1163" i="27"/>
  <c r="AO1163" i="27" s="1"/>
  <c r="AF1163" i="27"/>
  <c r="AG1163" i="27" s="1"/>
  <c r="AN907" i="27"/>
  <c r="AO907" i="27" s="1"/>
  <c r="AF907" i="27"/>
  <c r="AG907" i="27" s="1"/>
  <c r="AJ907" i="27"/>
  <c r="AK907" i="27" s="1"/>
  <c r="AF488" i="27"/>
  <c r="AG488" i="27" s="1"/>
  <c r="AN488" i="27"/>
  <c r="AO488" i="27" s="1"/>
  <c r="AJ488" i="27"/>
  <c r="AK488" i="27" s="1"/>
  <c r="AF538" i="27"/>
  <c r="AG538" i="27" s="1"/>
  <c r="AN538" i="27"/>
  <c r="AO538" i="27" s="1"/>
  <c r="AJ538" i="27"/>
  <c r="AK538" i="27" s="1"/>
  <c r="AN130" i="27"/>
  <c r="AO130" i="27" s="1"/>
  <c r="AJ130" i="27"/>
  <c r="AK130" i="27" s="1"/>
  <c r="AF130" i="27"/>
  <c r="AG130" i="27" s="1"/>
  <c r="AJ523" i="27"/>
  <c r="AK523" i="27" s="1"/>
  <c r="AF523" i="27"/>
  <c r="AG523" i="27" s="1"/>
  <c r="AN523" i="27"/>
  <c r="AO523" i="27" s="1"/>
  <c r="AJ577" i="27"/>
  <c r="AK577" i="27" s="1"/>
  <c r="AF577" i="27"/>
  <c r="AG577" i="27" s="1"/>
  <c r="AN577" i="27"/>
  <c r="AO577" i="27" s="1"/>
  <c r="AN449" i="27"/>
  <c r="AO449" i="27" s="1"/>
  <c r="AJ449" i="27"/>
  <c r="AK449" i="27" s="1"/>
  <c r="AF449" i="27"/>
  <c r="AG449" i="27" s="1"/>
  <c r="AJ851" i="27"/>
  <c r="AK851" i="27" s="1"/>
  <c r="AN851" i="27"/>
  <c r="AO851" i="27" s="1"/>
  <c r="AF851" i="27"/>
  <c r="AG851" i="27" s="1"/>
  <c r="AJ369" i="27"/>
  <c r="AK369" i="27" s="1"/>
  <c r="AF369" i="27"/>
  <c r="AG369" i="27" s="1"/>
  <c r="AN369" i="27"/>
  <c r="AO369" i="27" s="1"/>
  <c r="AF161" i="27"/>
  <c r="AG161" i="27" s="1"/>
  <c r="AN161" i="27"/>
  <c r="AO161" i="27" s="1"/>
  <c r="AJ161" i="27"/>
  <c r="AK161" i="27" s="1"/>
  <c r="AJ89" i="27"/>
  <c r="AK89" i="27" s="1"/>
  <c r="AN89" i="27"/>
  <c r="AO89" i="27" s="1"/>
  <c r="AF89" i="27"/>
  <c r="AG89" i="27" s="1"/>
  <c r="AN394" i="27"/>
  <c r="AO394" i="27" s="1"/>
  <c r="AF394" i="27"/>
  <c r="AG394" i="27" s="1"/>
  <c r="AJ394" i="27"/>
  <c r="AK394" i="27" s="1"/>
  <c r="AN183" i="27"/>
  <c r="AO183" i="27" s="1"/>
  <c r="AJ183" i="27"/>
  <c r="AK183" i="27" s="1"/>
  <c r="AF183" i="27"/>
  <c r="AG183" i="27" s="1"/>
  <c r="AF853" i="27"/>
  <c r="AG853" i="27" s="1"/>
  <c r="AN853" i="27"/>
  <c r="AO853" i="27" s="1"/>
  <c r="AJ853" i="27"/>
  <c r="AK853" i="27" s="1"/>
  <c r="AJ677" i="27"/>
  <c r="AK677" i="27" s="1"/>
  <c r="AF677" i="27"/>
  <c r="AG677" i="27" s="1"/>
  <c r="AN677" i="27"/>
  <c r="AO677" i="27" s="1"/>
  <c r="AJ747" i="27"/>
  <c r="AK747" i="27" s="1"/>
  <c r="AN747" i="27"/>
  <c r="AO747" i="27" s="1"/>
  <c r="AF747" i="27"/>
  <c r="AG747" i="27" s="1"/>
  <c r="AJ649" i="27"/>
  <c r="AK649" i="27" s="1"/>
  <c r="AF649" i="27"/>
  <c r="AG649" i="27" s="1"/>
  <c r="AN649" i="27"/>
  <c r="AO649" i="27" s="1"/>
  <c r="AF957" i="27"/>
  <c r="AG957" i="27" s="1"/>
  <c r="AJ957" i="27"/>
  <c r="AK957" i="27" s="1"/>
  <c r="AN957" i="27"/>
  <c r="AO957" i="27" s="1"/>
  <c r="AF833" i="27"/>
  <c r="AG833" i="27" s="1"/>
  <c r="AN833" i="27"/>
  <c r="AO833" i="27" s="1"/>
  <c r="AJ833" i="27"/>
  <c r="AK833" i="27" s="1"/>
  <c r="AJ497" i="27"/>
  <c r="AK497" i="27" s="1"/>
  <c r="AN497" i="27"/>
  <c r="AO497" i="27" s="1"/>
  <c r="AF497" i="27"/>
  <c r="AG497" i="27" s="1"/>
  <c r="AJ299" i="27"/>
  <c r="AK299" i="27" s="1"/>
  <c r="AF299" i="27"/>
  <c r="AG299" i="27" s="1"/>
  <c r="AN299" i="27"/>
  <c r="AO299" i="27" s="1"/>
  <c r="AJ341" i="27"/>
  <c r="AK341" i="27" s="1"/>
  <c r="AN341" i="27"/>
  <c r="AO341" i="27" s="1"/>
  <c r="AF341" i="27"/>
  <c r="AG341" i="27" s="1"/>
  <c r="AJ163" i="27"/>
  <c r="AK163" i="27" s="1"/>
  <c r="AN163" i="27"/>
  <c r="AO163" i="27" s="1"/>
  <c r="AF163" i="27"/>
  <c r="AG163" i="27" s="1"/>
  <c r="AF416" i="27"/>
  <c r="AG416" i="27" s="1"/>
  <c r="AJ416" i="27"/>
  <c r="AK416" i="27" s="1"/>
  <c r="AN416" i="27"/>
  <c r="AO416" i="27" s="1"/>
  <c r="AF156" i="27"/>
  <c r="AG156" i="27" s="1"/>
  <c r="AN156" i="27"/>
  <c r="AO156" i="27" s="1"/>
  <c r="AJ156" i="27"/>
  <c r="AK156" i="27" s="1"/>
  <c r="AJ832" i="27"/>
  <c r="AK832" i="27" s="1"/>
  <c r="AF832" i="27"/>
  <c r="AG832" i="27" s="1"/>
  <c r="AN832" i="27"/>
  <c r="AO832" i="27" s="1"/>
  <c r="AN5" i="27"/>
  <c r="AO5" i="27" s="1"/>
  <c r="AF5" i="27"/>
  <c r="AG5" i="27" s="1"/>
  <c r="AJ5" i="27"/>
  <c r="AK5" i="27" s="1"/>
  <c r="AF496" i="27"/>
  <c r="AG496" i="27" s="1"/>
  <c r="AN496" i="27"/>
  <c r="AO496" i="27" s="1"/>
  <c r="AJ496" i="27"/>
  <c r="AK496" i="27" s="1"/>
  <c r="AJ179" i="27"/>
  <c r="AK179" i="27" s="1"/>
  <c r="AN179" i="27"/>
  <c r="AO179" i="27" s="1"/>
  <c r="AF179" i="27"/>
  <c r="AG179" i="27" s="1"/>
  <c r="AF726" i="27"/>
  <c r="AG726" i="27" s="1"/>
  <c r="AN726" i="27"/>
  <c r="AO726" i="27" s="1"/>
  <c r="AJ726" i="27"/>
  <c r="AK726" i="27" s="1"/>
  <c r="AF33" i="27"/>
  <c r="AG33" i="27" s="1"/>
  <c r="AJ33" i="27"/>
  <c r="AK33" i="27" s="1"/>
  <c r="AN33" i="27"/>
  <c r="AO33" i="27" s="1"/>
  <c r="AN900" i="27"/>
  <c r="AO900" i="27" s="1"/>
  <c r="AF900" i="27"/>
  <c r="AG900" i="27" s="1"/>
  <c r="AJ900" i="27"/>
  <c r="AK900" i="27" s="1"/>
  <c r="AJ771" i="27"/>
  <c r="AK771" i="27" s="1"/>
  <c r="AN771" i="27"/>
  <c r="AO771" i="27" s="1"/>
  <c r="AF771" i="27"/>
  <c r="AG771" i="27" s="1"/>
  <c r="AJ623" i="27"/>
  <c r="AK623" i="27" s="1"/>
  <c r="AN623" i="27"/>
  <c r="AO623" i="27" s="1"/>
  <c r="AF623" i="27"/>
  <c r="AG623" i="27" s="1"/>
  <c r="AN175" i="27"/>
  <c r="AO175" i="27" s="1"/>
  <c r="AJ175" i="27"/>
  <c r="AK175" i="27" s="1"/>
  <c r="AF175" i="27"/>
  <c r="AG175" i="27" s="1"/>
  <c r="AF974" i="27"/>
  <c r="AG974" i="27" s="1"/>
  <c r="AN974" i="27"/>
  <c r="AO974" i="27" s="1"/>
  <c r="AJ974" i="27"/>
  <c r="AK974" i="27" s="1"/>
  <c r="AJ507" i="27"/>
  <c r="AK507" i="27" s="1"/>
  <c r="AN507" i="27"/>
  <c r="AO507" i="27" s="1"/>
  <c r="AF507" i="27"/>
  <c r="AG507" i="27" s="1"/>
  <c r="AJ947" i="27"/>
  <c r="AK947" i="27" s="1"/>
  <c r="AN947" i="27"/>
  <c r="AO947" i="27" s="1"/>
  <c r="AF947" i="27"/>
  <c r="AG947" i="27" s="1"/>
  <c r="AN143" i="27"/>
  <c r="AO143" i="27" s="1"/>
  <c r="AF143" i="27"/>
  <c r="AG143" i="27" s="1"/>
  <c r="AJ143" i="27"/>
  <c r="AK143" i="27" s="1"/>
  <c r="AN49" i="27"/>
  <c r="AO49" i="27" s="1"/>
  <c r="AF49" i="27"/>
  <c r="AG49" i="27" s="1"/>
  <c r="AJ49" i="27"/>
  <c r="AK49" i="27" s="1"/>
  <c r="AJ751" i="27"/>
  <c r="AK751" i="27" s="1"/>
  <c r="AN751" i="27"/>
  <c r="AO751" i="27" s="1"/>
  <c r="AF751" i="27"/>
  <c r="AG751" i="27" s="1"/>
  <c r="AJ675" i="27"/>
  <c r="AK675" i="27" s="1"/>
  <c r="AN675" i="27"/>
  <c r="AO675" i="27" s="1"/>
  <c r="AF675" i="27"/>
  <c r="AG675" i="27" s="1"/>
  <c r="AF256" i="27"/>
  <c r="AG256" i="27" s="1"/>
  <c r="AN256" i="27"/>
  <c r="AO256" i="27" s="1"/>
  <c r="AJ256" i="27"/>
  <c r="AK256" i="27" s="1"/>
  <c r="AJ1040" i="27"/>
  <c r="AK1040" i="27" s="1"/>
  <c r="AF1040" i="27"/>
  <c r="AG1040" i="27" s="1"/>
  <c r="AN1040" i="27"/>
  <c r="AO1040" i="27" s="1"/>
  <c r="AF1066" i="27"/>
  <c r="AG1066" i="27" s="1"/>
  <c r="AJ1066" i="27"/>
  <c r="AK1066" i="27" s="1"/>
  <c r="AN1066" i="27"/>
  <c r="AO1066" i="27" s="1"/>
  <c r="AN1044" i="27"/>
  <c r="AO1044" i="27" s="1"/>
  <c r="AF1044" i="27"/>
  <c r="AG1044" i="27" s="1"/>
  <c r="AJ1044" i="27"/>
  <c r="AK1044" i="27" s="1"/>
  <c r="AN1077" i="27"/>
  <c r="AO1077" i="27" s="1"/>
  <c r="AF1077" i="27"/>
  <c r="AG1077" i="27" s="1"/>
  <c r="AJ1077" i="27"/>
  <c r="AK1077" i="27" s="1"/>
  <c r="AJ565" i="27"/>
  <c r="AK565" i="27" s="1"/>
  <c r="AN565" i="27"/>
  <c r="AO565" i="27" s="1"/>
  <c r="AF565" i="27"/>
  <c r="AG565" i="27" s="1"/>
  <c r="AF1144" i="27"/>
  <c r="AG1144" i="27" s="1"/>
  <c r="AN1144" i="27"/>
  <c r="AO1144" i="27" s="1"/>
  <c r="AJ1144" i="27"/>
  <c r="AK1144" i="27" s="1"/>
  <c r="AJ1091" i="27"/>
  <c r="AK1091" i="27" s="1"/>
  <c r="AN1091" i="27"/>
  <c r="AO1091" i="27" s="1"/>
  <c r="AF1091" i="27"/>
  <c r="AG1091" i="27" s="1"/>
  <c r="AJ1123" i="27"/>
  <c r="AK1123" i="27" s="1"/>
  <c r="AN1123" i="27"/>
  <c r="AO1123" i="27" s="1"/>
  <c r="AF1123" i="27"/>
  <c r="AG1123" i="27" s="1"/>
  <c r="AJ779" i="27"/>
  <c r="AK779" i="27" s="1"/>
  <c r="AF779" i="27"/>
  <c r="AG779" i="27" s="1"/>
  <c r="AN779" i="27"/>
  <c r="AO779" i="27" s="1"/>
  <c r="AN1000" i="27"/>
  <c r="AO1000" i="27" s="1"/>
  <c r="AF1000" i="27"/>
  <c r="AG1000" i="27" s="1"/>
  <c r="AJ1000" i="27"/>
  <c r="AK1000" i="27" s="1"/>
  <c r="AF119" i="27"/>
  <c r="AG119" i="27" s="1"/>
  <c r="AN119" i="27"/>
  <c r="AO119" i="27" s="1"/>
  <c r="AJ119" i="27"/>
  <c r="AK119" i="27" s="1"/>
  <c r="AJ685" i="27"/>
  <c r="AK685" i="27" s="1"/>
  <c r="AN685" i="27"/>
  <c r="AO685" i="27" s="1"/>
  <c r="AF685" i="27"/>
  <c r="AG685" i="27" s="1"/>
  <c r="AJ753" i="27"/>
  <c r="AK753" i="27" s="1"/>
  <c r="AN753" i="27"/>
  <c r="AO753" i="27" s="1"/>
  <c r="AF753" i="27"/>
  <c r="AG753" i="27" s="1"/>
  <c r="AJ437" i="27"/>
  <c r="AK437" i="27" s="1"/>
  <c r="AF437" i="27"/>
  <c r="AG437" i="27" s="1"/>
  <c r="AN437" i="27"/>
  <c r="AO437" i="27" s="1"/>
  <c r="AN951" i="27"/>
  <c r="AO951" i="27" s="1"/>
  <c r="AF951" i="27"/>
  <c r="AG951" i="27" s="1"/>
  <c r="AJ951" i="27"/>
  <c r="AK951" i="27" s="1"/>
  <c r="AJ259" i="27"/>
  <c r="AK259" i="27" s="1"/>
  <c r="AF259" i="27"/>
  <c r="AG259" i="27" s="1"/>
  <c r="AN259" i="27"/>
  <c r="AO259" i="27" s="1"/>
  <c r="AJ661" i="27"/>
  <c r="AK661" i="27" s="1"/>
  <c r="AF661" i="27"/>
  <c r="AG661" i="27" s="1"/>
  <c r="AN661" i="27"/>
  <c r="AO661" i="27" s="1"/>
  <c r="AN897" i="27"/>
  <c r="AO897" i="27" s="1"/>
  <c r="AF897" i="27"/>
  <c r="AG897" i="27" s="1"/>
  <c r="AJ897" i="27"/>
  <c r="AK897" i="27" s="1"/>
  <c r="AF514" i="27"/>
  <c r="AG514" i="27" s="1"/>
  <c r="AN514" i="27"/>
  <c r="AO514" i="27" s="1"/>
  <c r="AJ514" i="27"/>
  <c r="AK514" i="27" s="1"/>
  <c r="AF708" i="27"/>
  <c r="AG708" i="27" s="1"/>
  <c r="AN708" i="27"/>
  <c r="AO708" i="27" s="1"/>
  <c r="AJ708" i="27"/>
  <c r="AK708" i="27" s="1"/>
  <c r="AF129" i="27"/>
  <c r="AG129" i="27" s="1"/>
  <c r="AJ129" i="27"/>
  <c r="AK129" i="27" s="1"/>
  <c r="AN129" i="27"/>
  <c r="AO129" i="27" s="1"/>
  <c r="AF1006" i="27"/>
  <c r="AG1006" i="27" s="1"/>
  <c r="AN1006" i="27"/>
  <c r="AO1006" i="27" s="1"/>
  <c r="AJ1006" i="27"/>
  <c r="AK1006" i="27" s="1"/>
  <c r="AF925" i="27"/>
  <c r="AG925" i="27" s="1"/>
  <c r="AJ925" i="27"/>
  <c r="AK925" i="27" s="1"/>
  <c r="AN925" i="27"/>
  <c r="AO925" i="27" s="1"/>
  <c r="AN939" i="27"/>
  <c r="AO939" i="27" s="1"/>
  <c r="AF939" i="27"/>
  <c r="AG939" i="27" s="1"/>
  <c r="AJ939" i="27"/>
  <c r="AK939" i="27" s="1"/>
  <c r="AJ896" i="27"/>
  <c r="AK896" i="27" s="1"/>
  <c r="AN896" i="27"/>
  <c r="AO896" i="27" s="1"/>
  <c r="AF896" i="27"/>
  <c r="AG896" i="27" s="1"/>
  <c r="AN965" i="27"/>
  <c r="AO965" i="27" s="1"/>
  <c r="AF965" i="27"/>
  <c r="AG965" i="27" s="1"/>
  <c r="AJ965" i="27"/>
  <c r="AK965" i="27" s="1"/>
  <c r="AF622" i="27"/>
  <c r="AG622" i="27" s="1"/>
  <c r="AN622" i="27"/>
  <c r="AO622" i="27" s="1"/>
  <c r="AJ622" i="27"/>
  <c r="AK622" i="27" s="1"/>
  <c r="AJ318" i="27"/>
  <c r="AK318" i="27" s="1"/>
  <c r="AN318" i="27"/>
  <c r="AO318" i="27" s="1"/>
  <c r="AF318" i="27"/>
  <c r="AG318" i="27" s="1"/>
  <c r="AJ110" i="27"/>
  <c r="AK110" i="27" s="1"/>
  <c r="AN110" i="27"/>
  <c r="AO110" i="27" s="1"/>
  <c r="AF110" i="27"/>
  <c r="AG110" i="27" s="1"/>
  <c r="AJ370" i="27"/>
  <c r="AK370" i="27" s="1"/>
  <c r="AN370" i="27"/>
  <c r="AO370" i="27" s="1"/>
  <c r="AF370" i="27"/>
  <c r="AG370" i="27" s="1"/>
  <c r="AN856" i="27"/>
  <c r="AO856" i="27" s="1"/>
  <c r="AF856" i="27"/>
  <c r="AG856" i="27" s="1"/>
  <c r="AJ856" i="27"/>
  <c r="AK856" i="27" s="1"/>
  <c r="AF127" i="27"/>
  <c r="AG127" i="27" s="1"/>
  <c r="AN127" i="27"/>
  <c r="AO127" i="27" s="1"/>
  <c r="AJ127" i="27"/>
  <c r="AK127" i="27" s="1"/>
  <c r="AJ995" i="27"/>
  <c r="AK995" i="27" s="1"/>
  <c r="AF995" i="27"/>
  <c r="AG995" i="27" s="1"/>
  <c r="AN995" i="27"/>
  <c r="AO995" i="27" s="1"/>
  <c r="AJ188" i="27"/>
  <c r="AK188" i="27" s="1"/>
  <c r="AF188" i="27"/>
  <c r="AG188" i="27" s="1"/>
  <c r="AN188" i="27"/>
  <c r="AO188" i="27" s="1"/>
  <c r="AN840" i="27"/>
  <c r="AO840" i="27" s="1"/>
  <c r="AF840" i="27"/>
  <c r="AG840" i="27" s="1"/>
  <c r="AJ840" i="27"/>
  <c r="AK840" i="27" s="1"/>
  <c r="AJ563" i="27"/>
  <c r="AK563" i="27" s="1"/>
  <c r="AN563" i="27"/>
  <c r="AO563" i="27" s="1"/>
  <c r="AF563" i="27"/>
  <c r="AG563" i="27" s="1"/>
  <c r="AF155" i="27"/>
  <c r="AG155" i="27" s="1"/>
  <c r="AN155" i="27"/>
  <c r="AO155" i="27" s="1"/>
  <c r="AJ155" i="27"/>
  <c r="AK155" i="27" s="1"/>
  <c r="AJ354" i="27"/>
  <c r="AK354" i="27" s="1"/>
  <c r="AF354" i="27"/>
  <c r="AG354" i="27" s="1"/>
  <c r="AN354" i="27"/>
  <c r="AO354" i="27" s="1"/>
  <c r="AN414" i="27"/>
  <c r="AO414" i="27" s="1"/>
  <c r="AJ414" i="27"/>
  <c r="AK414" i="27" s="1"/>
  <c r="AF414" i="27"/>
  <c r="AG414" i="27" s="1"/>
  <c r="AJ249" i="27"/>
  <c r="AK249" i="27" s="1"/>
  <c r="AF249" i="27"/>
  <c r="AG249" i="27" s="1"/>
  <c r="AN249" i="27"/>
  <c r="AO249" i="27" s="1"/>
  <c r="AF26" i="27"/>
  <c r="AG26" i="27" s="1"/>
  <c r="AJ26" i="27"/>
  <c r="AK26" i="27" s="1"/>
  <c r="AN26" i="27"/>
  <c r="AO26" i="27" s="1"/>
  <c r="AN468" i="27"/>
  <c r="AO468" i="27" s="1"/>
  <c r="AJ468" i="27"/>
  <c r="AK468" i="27" s="1"/>
  <c r="AF468" i="27"/>
  <c r="AG468" i="27" s="1"/>
  <c r="AF534" i="27"/>
  <c r="AG534" i="27" s="1"/>
  <c r="AN534" i="27"/>
  <c r="AO534" i="27" s="1"/>
  <c r="AJ534" i="27"/>
  <c r="AK534" i="27" s="1"/>
  <c r="AJ691" i="27"/>
  <c r="AK691" i="27" s="1"/>
  <c r="AN691" i="27"/>
  <c r="AO691" i="27" s="1"/>
  <c r="AF691" i="27"/>
  <c r="AG691" i="27" s="1"/>
  <c r="AJ539" i="27"/>
  <c r="AK539" i="27" s="1"/>
  <c r="AF539" i="27"/>
  <c r="AG539" i="27" s="1"/>
  <c r="AN539" i="27"/>
  <c r="AO539" i="27" s="1"/>
  <c r="AN81" i="27"/>
  <c r="AO81" i="27" s="1"/>
  <c r="AJ81" i="27"/>
  <c r="AK81" i="27" s="1"/>
  <c r="AF81" i="27"/>
  <c r="AG81" i="27" s="1"/>
  <c r="AJ783" i="27"/>
  <c r="AK783" i="27" s="1"/>
  <c r="AF783" i="27"/>
  <c r="AG783" i="27" s="1"/>
  <c r="AN783" i="27"/>
  <c r="AO783" i="27" s="1"/>
  <c r="AF638" i="27"/>
  <c r="AG638" i="27" s="1"/>
  <c r="AN638" i="27"/>
  <c r="AO638" i="27" s="1"/>
  <c r="AJ638" i="27"/>
  <c r="AK638" i="27" s="1"/>
  <c r="AF30" i="27"/>
  <c r="AG30" i="27" s="1"/>
  <c r="AN30" i="27"/>
  <c r="AO30" i="27" s="1"/>
  <c r="AJ30" i="27"/>
  <c r="AK30" i="27" s="1"/>
  <c r="AJ1068" i="27"/>
  <c r="AK1068" i="27" s="1"/>
  <c r="AF1068" i="27"/>
  <c r="AG1068" i="27" s="1"/>
  <c r="AN1068" i="27"/>
  <c r="AO1068" i="27" s="1"/>
  <c r="AJ1087" i="27"/>
  <c r="AK1087" i="27" s="1"/>
  <c r="AF1087" i="27"/>
  <c r="AG1087" i="27" s="1"/>
  <c r="AN1087" i="27"/>
  <c r="AO1087" i="27" s="1"/>
  <c r="AN916" i="27"/>
  <c r="AO916" i="27" s="1"/>
  <c r="AF916" i="27"/>
  <c r="AG916" i="27" s="1"/>
  <c r="AJ916" i="27"/>
  <c r="AK916" i="27" s="1"/>
  <c r="AJ937" i="27"/>
  <c r="AK937" i="27" s="1"/>
  <c r="AF937" i="27"/>
  <c r="AG937" i="27" s="1"/>
  <c r="AN937" i="27"/>
  <c r="AO937" i="27" s="1"/>
  <c r="AN350" i="27"/>
  <c r="AO350" i="27" s="1"/>
  <c r="AJ350" i="27"/>
  <c r="AK350" i="27" s="1"/>
  <c r="AF350" i="27"/>
  <c r="AG350" i="27" s="1"/>
  <c r="AN134" i="27"/>
  <c r="AO134" i="27" s="1"/>
  <c r="AJ134" i="27"/>
  <c r="AK134" i="27" s="1"/>
  <c r="AF134" i="27"/>
  <c r="AG134" i="27" s="1"/>
  <c r="AJ725" i="27"/>
  <c r="AK725" i="27" s="1"/>
  <c r="AN725" i="27"/>
  <c r="AO725" i="27" s="1"/>
  <c r="AF725" i="27"/>
  <c r="AG725" i="27" s="1"/>
  <c r="AF294" i="27"/>
  <c r="AG294" i="27" s="1"/>
  <c r="AN294" i="27"/>
  <c r="AO294" i="27" s="1"/>
  <c r="AJ294" i="27"/>
  <c r="AK294" i="27" s="1"/>
  <c r="AF990" i="27"/>
  <c r="AG990" i="27" s="1"/>
  <c r="AN990" i="27"/>
  <c r="AO990" i="27" s="1"/>
  <c r="AJ990" i="27"/>
  <c r="AK990" i="27" s="1"/>
  <c r="AJ765" i="27"/>
  <c r="AK765" i="27" s="1"/>
  <c r="AF765" i="27"/>
  <c r="AG765" i="27" s="1"/>
  <c r="AN765" i="27"/>
  <c r="AO765" i="27" s="1"/>
  <c r="AJ164" i="27"/>
  <c r="AK164" i="27" s="1"/>
  <c r="AF164" i="27"/>
  <c r="AG164" i="27" s="1"/>
  <c r="AN164" i="27"/>
  <c r="AO164" i="27" s="1"/>
  <c r="AJ709" i="27"/>
  <c r="AK709" i="27" s="1"/>
  <c r="AF709" i="27"/>
  <c r="AG709" i="27" s="1"/>
  <c r="AN709" i="27"/>
  <c r="AO709" i="27" s="1"/>
  <c r="AJ103" i="27"/>
  <c r="AK103" i="27" s="1"/>
  <c r="AF103" i="27"/>
  <c r="AG103" i="27" s="1"/>
  <c r="AN103" i="27"/>
  <c r="AO103" i="27" s="1"/>
  <c r="AF630" i="27"/>
  <c r="AG630" i="27" s="1"/>
  <c r="AN630" i="27"/>
  <c r="AO630" i="27" s="1"/>
  <c r="AJ630" i="27"/>
  <c r="AK630" i="27" s="1"/>
  <c r="AN310" i="27"/>
  <c r="AO310" i="27" s="1"/>
  <c r="AJ310" i="27"/>
  <c r="AK310" i="27" s="1"/>
  <c r="AF310" i="27"/>
  <c r="AG310" i="27" s="1"/>
  <c r="AF942" i="27"/>
  <c r="AG942" i="27" s="1"/>
  <c r="AN942" i="27"/>
  <c r="AO942" i="27" s="1"/>
  <c r="AJ942" i="27"/>
  <c r="AK942" i="27" s="1"/>
  <c r="AF910" i="27"/>
  <c r="AG910" i="27" s="1"/>
  <c r="AN910" i="27"/>
  <c r="AO910" i="27" s="1"/>
  <c r="AJ910" i="27"/>
  <c r="AK910" i="27" s="1"/>
  <c r="AJ96" i="27"/>
  <c r="AK96" i="27" s="1"/>
  <c r="AN96" i="27"/>
  <c r="AO96" i="27" s="1"/>
  <c r="AF96" i="27"/>
  <c r="AG96" i="27" s="1"/>
  <c r="AF510" i="27"/>
  <c r="AG510" i="27" s="1"/>
  <c r="AN510" i="27"/>
  <c r="AO510" i="27" s="1"/>
  <c r="AJ510" i="27"/>
  <c r="AK510" i="27" s="1"/>
  <c r="AF890" i="27"/>
  <c r="AG890" i="27" s="1"/>
  <c r="AJ890" i="27"/>
  <c r="AK890" i="27" s="1"/>
  <c r="AN890" i="27"/>
  <c r="AO890" i="27" s="1"/>
  <c r="AJ481" i="27"/>
  <c r="AK481" i="27" s="1"/>
  <c r="AN481" i="27"/>
  <c r="AO481" i="27" s="1"/>
  <c r="AF481" i="27"/>
  <c r="AG481" i="27" s="1"/>
  <c r="AJ645" i="27"/>
  <c r="AK645" i="27" s="1"/>
  <c r="AF645" i="27"/>
  <c r="AG645" i="27" s="1"/>
  <c r="AN645" i="27"/>
  <c r="AO645" i="27" s="1"/>
  <c r="AJ777" i="27"/>
  <c r="AK777" i="27" s="1"/>
  <c r="AF777" i="27"/>
  <c r="AG777" i="27" s="1"/>
  <c r="AN777" i="27"/>
  <c r="AO777" i="27" s="1"/>
  <c r="AN382" i="27"/>
  <c r="AO382" i="27" s="1"/>
  <c r="AF382" i="27"/>
  <c r="AG382" i="27" s="1"/>
  <c r="AJ382" i="27"/>
  <c r="AK382" i="27" s="1"/>
  <c r="AJ273" i="27"/>
  <c r="AK273" i="27" s="1"/>
  <c r="AN273" i="27"/>
  <c r="AO273" i="27" s="1"/>
  <c r="AF273" i="27"/>
  <c r="AG273" i="27" s="1"/>
  <c r="AJ681" i="27"/>
  <c r="AK681" i="27" s="1"/>
  <c r="AF681" i="27"/>
  <c r="AG681" i="27" s="1"/>
  <c r="AN681" i="27"/>
  <c r="AO681" i="27" s="1"/>
  <c r="AF552" i="27"/>
  <c r="AG552" i="27" s="1"/>
  <c r="AN552" i="27"/>
  <c r="AO552" i="27" s="1"/>
  <c r="AJ552" i="27"/>
  <c r="AK552" i="27" s="1"/>
  <c r="AJ595" i="27"/>
  <c r="AK595" i="27" s="1"/>
  <c r="AN595" i="27"/>
  <c r="AO595" i="27" s="1"/>
  <c r="AF595" i="27"/>
  <c r="AG595" i="27" s="1"/>
  <c r="AJ485" i="27"/>
  <c r="AK485" i="27" s="1"/>
  <c r="AN485" i="27"/>
  <c r="AO485" i="27" s="1"/>
  <c r="AF485" i="27"/>
  <c r="AG485" i="27" s="1"/>
  <c r="AJ495" i="27"/>
  <c r="AK495" i="27" s="1"/>
  <c r="AN495" i="27"/>
  <c r="AO495" i="27" s="1"/>
  <c r="AF495" i="27"/>
  <c r="AG495" i="27" s="1"/>
  <c r="AJ663" i="27"/>
  <c r="AK663" i="27" s="1"/>
  <c r="AF663" i="27"/>
  <c r="AG663" i="27" s="1"/>
  <c r="AN663" i="27"/>
  <c r="AO663" i="27" s="1"/>
  <c r="AJ555" i="27"/>
  <c r="AK555" i="27" s="1"/>
  <c r="AF555" i="27"/>
  <c r="AG555" i="27" s="1"/>
  <c r="AN555" i="27"/>
  <c r="AO555" i="27" s="1"/>
  <c r="AN375" i="27"/>
  <c r="AO375" i="27" s="1"/>
  <c r="AJ375" i="27"/>
  <c r="AK375" i="27" s="1"/>
  <c r="AF375" i="27"/>
  <c r="AG375" i="27" s="1"/>
  <c r="AJ170" i="27"/>
  <c r="AK170" i="27" s="1"/>
  <c r="AN170" i="27"/>
  <c r="AO170" i="27" s="1"/>
  <c r="AF170" i="27"/>
  <c r="AG170" i="27" s="1"/>
  <c r="AJ1011" i="27"/>
  <c r="AK1011" i="27" s="1"/>
  <c r="AN1011" i="27"/>
  <c r="AO1011" i="27" s="1"/>
  <c r="AF1011" i="27"/>
  <c r="AG1011" i="27" s="1"/>
  <c r="AF78" i="27"/>
  <c r="AG78" i="27" s="1"/>
  <c r="AN78" i="27"/>
  <c r="AO78" i="27" s="1"/>
  <c r="AJ78" i="27"/>
  <c r="AK78" i="27" s="1"/>
  <c r="AF798" i="27"/>
  <c r="AG798" i="27" s="1"/>
  <c r="AN798" i="27"/>
  <c r="AO798" i="27" s="1"/>
  <c r="AJ798" i="27"/>
  <c r="AK798" i="27" s="1"/>
  <c r="AF336" i="27"/>
  <c r="AG336" i="27" s="1"/>
  <c r="AJ336" i="27"/>
  <c r="AK336" i="27" s="1"/>
  <c r="AN336" i="27"/>
  <c r="AO336" i="27" s="1"/>
  <c r="AN333" i="27"/>
  <c r="AO333" i="27" s="1"/>
  <c r="AF333" i="27"/>
  <c r="AG333" i="27" s="1"/>
  <c r="AJ333" i="27"/>
  <c r="AK333" i="27" s="1"/>
  <c r="AF913" i="27"/>
  <c r="AG913" i="27" s="1"/>
  <c r="AN913" i="27"/>
  <c r="AO913" i="27" s="1"/>
  <c r="AJ913" i="27"/>
  <c r="AK913" i="27" s="1"/>
  <c r="AF906" i="27"/>
  <c r="AG906" i="27" s="1"/>
  <c r="AJ906" i="27"/>
  <c r="AK906" i="27" s="1"/>
  <c r="AN906" i="27"/>
  <c r="AO906" i="27" s="1"/>
  <c r="AF570" i="27"/>
  <c r="AG570" i="27" s="1"/>
  <c r="AN570" i="27"/>
  <c r="AO570" i="27" s="1"/>
  <c r="AJ570" i="27"/>
  <c r="AK570" i="27" s="1"/>
  <c r="AJ697" i="27"/>
  <c r="AK697" i="27" s="1"/>
  <c r="AF697" i="27"/>
  <c r="AG697" i="27" s="1"/>
  <c r="AN697" i="27"/>
  <c r="AO697" i="27" s="1"/>
  <c r="AJ1056" i="27"/>
  <c r="AK1056" i="27" s="1"/>
  <c r="AN1056" i="27"/>
  <c r="AO1056" i="27" s="1"/>
  <c r="AF1056" i="27"/>
  <c r="AG1056" i="27" s="1"/>
  <c r="AJ723" i="27"/>
  <c r="AK723" i="27" s="1"/>
  <c r="AN723" i="27"/>
  <c r="AO723" i="27" s="1"/>
  <c r="AF723" i="27"/>
  <c r="AG723" i="27" s="1"/>
  <c r="AJ141" i="27"/>
  <c r="AK141" i="27" s="1"/>
  <c r="AN141" i="27"/>
  <c r="AO141" i="27" s="1"/>
  <c r="AF141" i="27"/>
  <c r="AG141" i="27" s="1"/>
  <c r="AF148" i="27"/>
  <c r="AG148" i="27" s="1"/>
  <c r="AJ148" i="27"/>
  <c r="AK148" i="27" s="1"/>
  <c r="AN148" i="27"/>
  <c r="AO148" i="27" s="1"/>
  <c r="AJ305" i="27"/>
  <c r="AK305" i="27" s="1"/>
  <c r="AN305" i="27"/>
  <c r="AO305" i="27" s="1"/>
  <c r="AF305" i="27"/>
  <c r="AG305" i="27" s="1"/>
  <c r="AJ223" i="27"/>
  <c r="AK223" i="27" s="1"/>
  <c r="AF223" i="27"/>
  <c r="AG223" i="27" s="1"/>
  <c r="AN223" i="27"/>
  <c r="AO223" i="27" s="1"/>
  <c r="AF92" i="27"/>
  <c r="AG92" i="27" s="1"/>
  <c r="AN92" i="27"/>
  <c r="AO92" i="27" s="1"/>
  <c r="AJ92" i="27"/>
  <c r="AK92" i="27" s="1"/>
  <c r="AJ199" i="27"/>
  <c r="AK199" i="27" s="1"/>
  <c r="AF199" i="27"/>
  <c r="AG199" i="27" s="1"/>
  <c r="AN199" i="27"/>
  <c r="AO199" i="27" s="1"/>
  <c r="AJ93" i="27"/>
  <c r="AK93" i="27" s="1"/>
  <c r="AN93" i="27"/>
  <c r="AO93" i="27" s="1"/>
  <c r="AF93" i="27"/>
  <c r="AG93" i="27" s="1"/>
  <c r="AF858" i="27"/>
  <c r="AG858" i="27" s="1"/>
  <c r="AJ858" i="27"/>
  <c r="AK858" i="27" s="1"/>
  <c r="AN858" i="27"/>
  <c r="AO858" i="27" s="1"/>
  <c r="AF678" i="27"/>
  <c r="AG678" i="27" s="1"/>
  <c r="AN678" i="27"/>
  <c r="AO678" i="27" s="1"/>
  <c r="AJ678" i="27"/>
  <c r="AK678" i="27" s="1"/>
  <c r="AJ695" i="27"/>
  <c r="AK695" i="27" s="1"/>
  <c r="AN695" i="27"/>
  <c r="AO695" i="27" s="1"/>
  <c r="AF695" i="27"/>
  <c r="AG695" i="27" s="1"/>
  <c r="AJ537" i="27"/>
  <c r="AK537" i="27" s="1"/>
  <c r="AF537" i="27"/>
  <c r="AG537" i="27" s="1"/>
  <c r="AN537" i="27"/>
  <c r="AO537" i="27" s="1"/>
  <c r="AJ389" i="27"/>
  <c r="AK389" i="27" s="1"/>
  <c r="AF389" i="27"/>
  <c r="AG389" i="27" s="1"/>
  <c r="AN389" i="27"/>
  <c r="AO389" i="27" s="1"/>
  <c r="AF284" i="27"/>
  <c r="AG284" i="27" s="1"/>
  <c r="AN284" i="27"/>
  <c r="AO284" i="27" s="1"/>
  <c r="AJ284" i="27"/>
  <c r="AK284" i="27" s="1"/>
  <c r="AJ513" i="27"/>
  <c r="AK513" i="27" s="1"/>
  <c r="AN513" i="27"/>
  <c r="AO513" i="27" s="1"/>
  <c r="AF513" i="27"/>
  <c r="AG513" i="27" s="1"/>
  <c r="AJ807" i="27"/>
  <c r="AK807" i="27" s="1"/>
  <c r="AN807" i="27"/>
  <c r="AO807" i="27" s="1"/>
  <c r="AF807" i="27"/>
  <c r="AG807" i="27" s="1"/>
  <c r="AF451" i="27"/>
  <c r="AG451" i="27" s="1"/>
  <c r="AJ451" i="27"/>
  <c r="AK451" i="27" s="1"/>
  <c r="AN451" i="27"/>
  <c r="AO451" i="27" s="1"/>
  <c r="AF34" i="27"/>
  <c r="AG34" i="27" s="1"/>
  <c r="AJ34" i="27"/>
  <c r="AK34" i="27" s="1"/>
  <c r="AN34" i="27"/>
  <c r="AO34" i="27" s="1"/>
  <c r="AN41" i="27"/>
  <c r="AO41" i="27" s="1"/>
  <c r="AF41" i="27"/>
  <c r="AG41" i="27" s="1"/>
  <c r="AJ41" i="27"/>
  <c r="AK41" i="27" s="1"/>
  <c r="AF746" i="27"/>
  <c r="AG746" i="27" s="1"/>
  <c r="AN746" i="27"/>
  <c r="AO746" i="27" s="1"/>
  <c r="AJ746" i="27"/>
  <c r="AK746" i="27" s="1"/>
  <c r="AF938" i="27"/>
  <c r="AG938" i="27" s="1"/>
  <c r="AJ938" i="27"/>
  <c r="AK938" i="27" s="1"/>
  <c r="AN938" i="27"/>
  <c r="AO938" i="27" s="1"/>
  <c r="AJ809" i="27"/>
  <c r="AK809" i="27" s="1"/>
  <c r="AF809" i="27"/>
  <c r="AG809" i="27" s="1"/>
  <c r="AN809" i="27"/>
  <c r="AO809" i="27" s="1"/>
  <c r="AN35" i="27"/>
  <c r="AO35" i="27" s="1"/>
  <c r="AF35" i="27"/>
  <c r="AG35" i="27" s="1"/>
  <c r="AJ35" i="27"/>
  <c r="AK35" i="27" s="1"/>
  <c r="AF10" i="27"/>
  <c r="AG10" i="27" s="1"/>
  <c r="AN10" i="27"/>
  <c r="AO10" i="27" s="1"/>
  <c r="AJ10" i="27"/>
  <c r="AK10" i="27" s="1"/>
  <c r="AF762" i="27"/>
  <c r="AG762" i="27" s="1"/>
  <c r="AN762" i="27"/>
  <c r="AO762" i="27" s="1"/>
  <c r="AJ762" i="27"/>
  <c r="AK762" i="27" s="1"/>
  <c r="AF387" i="27"/>
  <c r="AG387" i="27" s="1"/>
  <c r="AN387" i="27"/>
  <c r="AO387" i="27" s="1"/>
  <c r="AJ387" i="27"/>
  <c r="AK387" i="27" s="1"/>
  <c r="AF770" i="27"/>
  <c r="AG770" i="27" s="1"/>
  <c r="AN770" i="27"/>
  <c r="AO770" i="27" s="1"/>
  <c r="AJ770" i="27"/>
  <c r="AK770" i="27" s="1"/>
  <c r="AJ72" i="27"/>
  <c r="AK72" i="27" s="1"/>
  <c r="AF72" i="27"/>
  <c r="AG72" i="27" s="1"/>
  <c r="AN72" i="27"/>
  <c r="AO72" i="27" s="1"/>
  <c r="AJ819" i="27"/>
  <c r="AK819" i="27" s="1"/>
  <c r="AN819" i="27"/>
  <c r="AO819" i="27" s="1"/>
  <c r="AF819" i="27"/>
  <c r="AG819" i="27" s="1"/>
  <c r="AN372" i="27"/>
  <c r="AO372" i="27" s="1"/>
  <c r="AF372" i="27"/>
  <c r="AG372" i="27" s="1"/>
  <c r="AJ372" i="27"/>
  <c r="AK372" i="27" s="1"/>
  <c r="AJ307" i="27"/>
  <c r="AK307" i="27" s="1"/>
  <c r="AF307" i="27"/>
  <c r="AG307" i="27" s="1"/>
  <c r="AN307" i="27"/>
  <c r="AO307" i="27" s="1"/>
  <c r="AF371" i="27"/>
  <c r="AG371" i="27" s="1"/>
  <c r="AN371" i="27"/>
  <c r="AO371" i="27" s="1"/>
  <c r="AJ371" i="27"/>
  <c r="AK371" i="27" s="1"/>
  <c r="AF52" i="27"/>
  <c r="AG52" i="27" s="1"/>
  <c r="AJ52" i="27"/>
  <c r="AK52" i="27" s="1"/>
  <c r="AN52" i="27"/>
  <c r="AO52" i="27" s="1"/>
  <c r="AJ144" i="27"/>
  <c r="AK144" i="27" s="1"/>
  <c r="AN144" i="27"/>
  <c r="AO144" i="27" s="1"/>
  <c r="AF144" i="27"/>
  <c r="AG144" i="27" s="1"/>
  <c r="AF320" i="27"/>
  <c r="AG320" i="27" s="1"/>
  <c r="AJ320" i="27"/>
  <c r="AK320" i="27" s="1"/>
  <c r="AN320" i="27"/>
  <c r="AO320" i="27" s="1"/>
  <c r="AF666" i="27"/>
  <c r="AG666" i="27" s="1"/>
  <c r="AN666" i="27"/>
  <c r="AO666" i="27" s="1"/>
  <c r="AJ666" i="27"/>
  <c r="AK666" i="27" s="1"/>
  <c r="AJ450" i="27"/>
  <c r="AK450" i="27" s="1"/>
  <c r="AN450" i="27"/>
  <c r="AO450" i="27" s="1"/>
  <c r="AF450" i="27"/>
  <c r="AG450" i="27" s="1"/>
  <c r="AJ431" i="27"/>
  <c r="AK431" i="27" s="1"/>
  <c r="AN431" i="27"/>
  <c r="AO431" i="27" s="1"/>
  <c r="AF431" i="27"/>
  <c r="AG431" i="27" s="1"/>
  <c r="AJ605" i="27"/>
  <c r="AK605" i="27" s="1"/>
  <c r="AF605" i="27"/>
  <c r="AG605" i="27" s="1"/>
  <c r="AN605" i="27"/>
  <c r="AO605" i="27" s="1"/>
  <c r="AJ289" i="27"/>
  <c r="AK289" i="27" s="1"/>
  <c r="AN289" i="27"/>
  <c r="AO289" i="27" s="1"/>
  <c r="AF289" i="27"/>
  <c r="AG289" i="27" s="1"/>
  <c r="AF1025" i="27"/>
  <c r="AG1025" i="27" s="1"/>
  <c r="AN1025" i="27"/>
  <c r="AO1025" i="27" s="1"/>
  <c r="AJ1025" i="27"/>
  <c r="AK1025" i="27" s="1"/>
  <c r="AJ1007" i="27"/>
  <c r="AK1007" i="27" s="1"/>
  <c r="AN1007" i="27"/>
  <c r="AO1007" i="27" s="1"/>
  <c r="AF1007" i="27"/>
  <c r="AG1007" i="27" s="1"/>
  <c r="AJ759" i="27"/>
  <c r="AK759" i="27" s="1"/>
  <c r="AN759" i="27"/>
  <c r="AO759" i="27" s="1"/>
  <c r="AF759" i="27"/>
  <c r="AG759" i="27" s="1"/>
  <c r="AJ456" i="27"/>
  <c r="AK456" i="27" s="1"/>
  <c r="AN456" i="27"/>
  <c r="AO456" i="27" s="1"/>
  <c r="AF456" i="27"/>
  <c r="AG456" i="27" s="1"/>
  <c r="AJ895" i="27"/>
  <c r="AK895" i="27" s="1"/>
  <c r="AN895" i="27"/>
  <c r="AO895" i="27" s="1"/>
  <c r="AF895" i="27"/>
  <c r="AG895" i="27" s="1"/>
  <c r="AF720" i="27"/>
  <c r="AG720" i="27" s="1"/>
  <c r="AN720" i="27"/>
  <c r="AO720" i="27" s="1"/>
  <c r="AJ720" i="27"/>
  <c r="AK720" i="27" s="1"/>
  <c r="AJ239" i="27"/>
  <c r="AK239" i="27" s="1"/>
  <c r="AF239" i="27"/>
  <c r="AG239" i="27" s="1"/>
  <c r="AN239" i="27"/>
  <c r="AO239" i="27" s="1"/>
  <c r="AN24" i="27"/>
  <c r="AO24" i="27" s="1"/>
  <c r="AF24" i="27"/>
  <c r="AG24" i="27" s="1"/>
  <c r="AJ24" i="27"/>
  <c r="AK24" i="27" s="1"/>
  <c r="AN313" i="27"/>
  <c r="AO313" i="27" s="1"/>
  <c r="AF313" i="27"/>
  <c r="AG313" i="27" s="1"/>
  <c r="AJ313" i="27"/>
  <c r="AK313" i="27" s="1"/>
  <c r="AF792" i="27"/>
  <c r="AG792" i="27" s="1"/>
  <c r="AN792" i="27"/>
  <c r="AO792" i="27" s="1"/>
  <c r="AJ792" i="27"/>
  <c r="AK792" i="27" s="1"/>
  <c r="AJ1020" i="27"/>
  <c r="AK1020" i="27" s="1"/>
  <c r="AN1020" i="27"/>
  <c r="AO1020" i="27" s="1"/>
  <c r="AF1020" i="27"/>
  <c r="AG1020" i="27" s="1"/>
  <c r="AJ959" i="27"/>
  <c r="AK959" i="27" s="1"/>
  <c r="AN959" i="27"/>
  <c r="AO959" i="27" s="1"/>
  <c r="AF959" i="27"/>
  <c r="AG959" i="27" s="1"/>
  <c r="AJ982" i="27"/>
  <c r="AK982" i="27" s="1"/>
  <c r="AN982" i="27"/>
  <c r="AO982" i="27" s="1"/>
  <c r="AF982" i="27"/>
  <c r="AG982" i="27" s="1"/>
  <c r="AF668" i="27"/>
  <c r="AG668" i="27" s="1"/>
  <c r="AN668" i="27"/>
  <c r="AO668" i="27" s="1"/>
  <c r="AJ668" i="27"/>
  <c r="AK668" i="27" s="1"/>
  <c r="AJ617" i="27"/>
  <c r="AK617" i="27" s="1"/>
  <c r="AF617" i="27"/>
  <c r="AG617" i="27" s="1"/>
  <c r="AN617" i="27"/>
  <c r="AO617" i="27" s="1"/>
  <c r="AJ76" i="27"/>
  <c r="AK76" i="27" s="1"/>
  <c r="AF76" i="27"/>
  <c r="AG76" i="27" s="1"/>
  <c r="AN76" i="27"/>
  <c r="AO76" i="27" s="1"/>
  <c r="AF758" i="27"/>
  <c r="AG758" i="27" s="1"/>
  <c r="AN758" i="27"/>
  <c r="AO758" i="27" s="1"/>
  <c r="AJ758" i="27"/>
  <c r="AK758" i="27" s="1"/>
  <c r="AF107" i="27"/>
  <c r="AG107" i="27" s="1"/>
  <c r="AN107" i="27"/>
  <c r="AO107" i="27" s="1"/>
  <c r="AJ107" i="27"/>
  <c r="AK107" i="27" s="1"/>
  <c r="AF814" i="27"/>
  <c r="AG814" i="27" s="1"/>
  <c r="AN814" i="27"/>
  <c r="AO814" i="27" s="1"/>
  <c r="AJ814" i="27"/>
  <c r="AK814" i="27" s="1"/>
  <c r="AN230" i="27"/>
  <c r="AO230" i="27" s="1"/>
  <c r="AF230" i="27"/>
  <c r="AG230" i="27" s="1"/>
  <c r="AJ230" i="27"/>
  <c r="AK230" i="27" s="1"/>
  <c r="AJ962" i="27"/>
  <c r="AK962" i="27" s="1"/>
  <c r="AF962" i="27"/>
  <c r="AG962" i="27" s="1"/>
  <c r="AN962" i="27"/>
  <c r="AO962" i="27" s="1"/>
  <c r="AJ114" i="27"/>
  <c r="AK114" i="27" s="1"/>
  <c r="AN114" i="27"/>
  <c r="AO114" i="27" s="1"/>
  <c r="AF114" i="27"/>
  <c r="AG114" i="27" s="1"/>
  <c r="AF113" i="27"/>
  <c r="AG113" i="27" s="1"/>
  <c r="AN113" i="27"/>
  <c r="AO113" i="27" s="1"/>
  <c r="AJ113" i="27"/>
  <c r="AK113" i="27" s="1"/>
  <c r="AF686" i="27"/>
  <c r="AG686" i="27" s="1"/>
  <c r="AN686" i="27"/>
  <c r="AO686" i="27" s="1"/>
  <c r="AJ686" i="27"/>
  <c r="AK686" i="27" s="1"/>
  <c r="AF694" i="27"/>
  <c r="AG694" i="27" s="1"/>
  <c r="AN694" i="27"/>
  <c r="AO694" i="27" s="1"/>
  <c r="AJ694" i="27"/>
  <c r="AK694" i="27" s="1"/>
  <c r="AF280" i="27"/>
  <c r="AG280" i="27" s="1"/>
  <c r="AN280" i="27"/>
  <c r="AO280" i="27" s="1"/>
  <c r="AJ280" i="27"/>
  <c r="AK280" i="27" s="1"/>
  <c r="AN885" i="27"/>
  <c r="AO885" i="27" s="1"/>
  <c r="AF885" i="27"/>
  <c r="AG885" i="27" s="1"/>
  <c r="AJ885" i="27"/>
  <c r="AK885" i="27" s="1"/>
  <c r="AN459" i="27"/>
  <c r="AO459" i="27" s="1"/>
  <c r="AF459" i="27"/>
  <c r="AG459" i="27" s="1"/>
  <c r="AJ459" i="27"/>
  <c r="AK459" i="27" s="1"/>
  <c r="AN404" i="27"/>
  <c r="AO404" i="27" s="1"/>
  <c r="AJ404" i="27"/>
  <c r="AK404" i="27" s="1"/>
  <c r="AF404" i="27"/>
  <c r="AG404" i="27" s="1"/>
  <c r="AJ14" i="27"/>
  <c r="AK14" i="27" s="1"/>
  <c r="AF14" i="27"/>
  <c r="AG14" i="27" s="1"/>
  <c r="AN14" i="27"/>
  <c r="AO14" i="27" s="1"/>
  <c r="AN824" i="27"/>
  <c r="AO824" i="27" s="1"/>
  <c r="AF824" i="27"/>
  <c r="AG824" i="27" s="1"/>
  <c r="AJ824" i="27"/>
  <c r="AK824" i="27" s="1"/>
  <c r="AN964" i="27"/>
  <c r="AO964" i="27" s="1"/>
  <c r="AF964" i="27"/>
  <c r="AG964" i="27" s="1"/>
  <c r="AJ964" i="27"/>
  <c r="AK964" i="27" s="1"/>
  <c r="AN972" i="27"/>
  <c r="AO972" i="27" s="1"/>
  <c r="AJ972" i="27"/>
  <c r="AK972" i="27" s="1"/>
  <c r="AF972" i="27"/>
  <c r="AG972" i="27" s="1"/>
  <c r="AJ683" i="27"/>
  <c r="AK683" i="27" s="1"/>
  <c r="AN683" i="27"/>
  <c r="AO683" i="27" s="1"/>
  <c r="AF683" i="27"/>
  <c r="AG683" i="27" s="1"/>
  <c r="AJ581" i="27"/>
  <c r="AK581" i="27" s="1"/>
  <c r="AF581" i="27"/>
  <c r="AG581" i="27" s="1"/>
  <c r="AN581" i="27"/>
  <c r="AO581" i="27" s="1"/>
  <c r="AF84" i="27"/>
  <c r="AG84" i="27" s="1"/>
  <c r="AN84" i="27"/>
  <c r="AO84" i="27" s="1"/>
  <c r="AJ84" i="27"/>
  <c r="AK84" i="27" s="1"/>
  <c r="AF608" i="27"/>
  <c r="AG608" i="27" s="1"/>
  <c r="AN608" i="27"/>
  <c r="AO608" i="27" s="1"/>
  <c r="AJ608" i="27"/>
  <c r="AK608" i="27" s="1"/>
  <c r="AN43" i="27"/>
  <c r="AO43" i="27" s="1"/>
  <c r="AF43" i="27"/>
  <c r="AG43" i="27" s="1"/>
  <c r="AJ43" i="27"/>
  <c r="AK43" i="27" s="1"/>
  <c r="AN452" i="27"/>
  <c r="AO452" i="27" s="1"/>
  <c r="AF452" i="27"/>
  <c r="AG452" i="27" s="1"/>
  <c r="AJ452" i="27"/>
  <c r="AK452" i="27" s="1"/>
  <c r="AF355" i="27"/>
  <c r="AG355" i="27" s="1"/>
  <c r="AN355" i="27"/>
  <c r="AO355" i="27" s="1"/>
  <c r="AJ355" i="27"/>
  <c r="AK355" i="27" s="1"/>
  <c r="AJ97" i="27"/>
  <c r="AK97" i="27" s="1"/>
  <c r="AN97" i="27"/>
  <c r="AO97" i="27" s="1"/>
  <c r="AF97" i="27"/>
  <c r="AG97" i="27" s="1"/>
  <c r="AN410" i="27"/>
  <c r="AO410" i="27" s="1"/>
  <c r="AF410" i="27"/>
  <c r="AG410" i="27" s="1"/>
  <c r="AJ410" i="27"/>
  <c r="AK410" i="27" s="1"/>
  <c r="AJ912" i="27"/>
  <c r="AK912" i="27" s="1"/>
  <c r="AF912" i="27"/>
  <c r="AG912" i="27" s="1"/>
  <c r="AN912" i="27"/>
  <c r="AO912" i="27" s="1"/>
  <c r="AF680" i="27"/>
  <c r="AG680" i="27" s="1"/>
  <c r="AN680" i="27"/>
  <c r="AO680" i="27" s="1"/>
  <c r="AJ680" i="27"/>
  <c r="AK680" i="27" s="1"/>
  <c r="AF252" i="27"/>
  <c r="AG252" i="27" s="1"/>
  <c r="AN252" i="27"/>
  <c r="AO252" i="27" s="1"/>
  <c r="AJ252" i="27"/>
  <c r="AK252" i="27" s="1"/>
  <c r="AN102" i="27"/>
  <c r="AO102" i="27" s="1"/>
  <c r="AF102" i="27"/>
  <c r="AG102" i="27" s="1"/>
  <c r="AJ102" i="27"/>
  <c r="AK102" i="27" s="1"/>
  <c r="AJ607" i="27"/>
  <c r="AK607" i="27" s="1"/>
  <c r="AN607" i="27"/>
  <c r="AO607" i="27" s="1"/>
  <c r="AF607" i="27"/>
  <c r="AG607" i="27" s="1"/>
  <c r="AJ245" i="27"/>
  <c r="AK245" i="27" s="1"/>
  <c r="AF245" i="27"/>
  <c r="AG245" i="27" s="1"/>
  <c r="AN245" i="27"/>
  <c r="AO245" i="27" s="1"/>
  <c r="AJ247" i="27"/>
  <c r="AK247" i="27" s="1"/>
  <c r="AN247" i="27"/>
  <c r="AO247" i="27" s="1"/>
  <c r="AF247" i="27"/>
  <c r="AG247" i="27" s="1"/>
  <c r="AJ879" i="27"/>
  <c r="AK879" i="27" s="1"/>
  <c r="AN879" i="27"/>
  <c r="AO879" i="27" s="1"/>
  <c r="AF879" i="27"/>
  <c r="AG879" i="27" s="1"/>
  <c r="AN311" i="27"/>
  <c r="AO311" i="27" s="1"/>
  <c r="AF311" i="27"/>
  <c r="AG311" i="27" s="1"/>
  <c r="AJ311" i="27"/>
  <c r="AK311" i="27" s="1"/>
  <c r="AJ998" i="27"/>
  <c r="AK998" i="27" s="1"/>
  <c r="AN998" i="27"/>
  <c r="AO998" i="27" s="1"/>
  <c r="AF998" i="27"/>
  <c r="AG998" i="27" s="1"/>
  <c r="AN839" i="27"/>
  <c r="AO839" i="27" s="1"/>
  <c r="AJ839" i="27"/>
  <c r="AK839" i="27" s="1"/>
  <c r="AF839" i="27"/>
  <c r="AG839" i="27" s="1"/>
  <c r="AJ627" i="27"/>
  <c r="AK627" i="27" s="1"/>
  <c r="AN627" i="27"/>
  <c r="AO627" i="27" s="1"/>
  <c r="AF627" i="27"/>
  <c r="AG627" i="27" s="1"/>
  <c r="AN949" i="27"/>
  <c r="AO949" i="27" s="1"/>
  <c r="AF949" i="27"/>
  <c r="AG949" i="27" s="1"/>
  <c r="AJ949" i="27"/>
  <c r="AK949" i="27" s="1"/>
  <c r="AF874" i="27"/>
  <c r="AG874" i="27" s="1"/>
  <c r="AJ874" i="27"/>
  <c r="AK874" i="27" s="1"/>
  <c r="AN874" i="27"/>
  <c r="AO874" i="27" s="1"/>
  <c r="AJ781" i="27"/>
  <c r="AK781" i="27" s="1"/>
  <c r="AN781" i="27"/>
  <c r="AO781" i="27" s="1"/>
  <c r="AF781" i="27"/>
  <c r="AG781" i="27" s="1"/>
  <c r="AF790" i="27"/>
  <c r="AG790" i="27" s="1"/>
  <c r="AN790" i="27"/>
  <c r="AO790" i="27" s="1"/>
  <c r="AJ790" i="27"/>
  <c r="AK790" i="27" s="1"/>
  <c r="AJ275" i="27"/>
  <c r="AK275" i="27" s="1"/>
  <c r="AF275" i="27"/>
  <c r="AG275" i="27" s="1"/>
  <c r="AN275" i="27"/>
  <c r="AO275" i="27" s="1"/>
  <c r="AJ918" i="27"/>
  <c r="AK918" i="27" s="1"/>
  <c r="AN918" i="27"/>
  <c r="AO918" i="27" s="1"/>
  <c r="AF918" i="27"/>
  <c r="AG918" i="27" s="1"/>
  <c r="AJ1014" i="27"/>
  <c r="AK1014" i="27" s="1"/>
  <c r="AF1014" i="27"/>
  <c r="AG1014" i="27" s="1"/>
  <c r="AN1014" i="27"/>
  <c r="AO1014" i="27" s="1"/>
  <c r="AN983" i="27"/>
  <c r="AO983" i="27" s="1"/>
  <c r="AF983" i="27"/>
  <c r="AG983" i="27" s="1"/>
  <c r="AJ983" i="27"/>
  <c r="AK983" i="27" s="1"/>
  <c r="AF698" i="27"/>
  <c r="AG698" i="27" s="1"/>
  <c r="AN698" i="27"/>
  <c r="AO698" i="27" s="1"/>
  <c r="AJ698" i="27"/>
  <c r="AK698" i="27" s="1"/>
  <c r="AJ283" i="27"/>
  <c r="AK283" i="27" s="1"/>
  <c r="AN283" i="27"/>
  <c r="AO283" i="27" s="1"/>
  <c r="AF283" i="27"/>
  <c r="AG283" i="27" s="1"/>
  <c r="AF216" i="27"/>
  <c r="AG216" i="27" s="1"/>
  <c r="AN216" i="27"/>
  <c r="AO216" i="27" s="1"/>
  <c r="AJ216" i="27"/>
  <c r="AK216" i="27" s="1"/>
  <c r="AJ421" i="27"/>
  <c r="AK421" i="27" s="1"/>
  <c r="AF421" i="27"/>
  <c r="AG421" i="27" s="1"/>
  <c r="AN421" i="27"/>
  <c r="AO421" i="27" s="1"/>
  <c r="AF464" i="27"/>
  <c r="AG464" i="27" s="1"/>
  <c r="AJ464" i="27"/>
  <c r="AK464" i="27" s="1"/>
  <c r="AN464" i="27"/>
  <c r="AO464" i="27" s="1"/>
  <c r="AJ499" i="27"/>
  <c r="AK499" i="27" s="1"/>
  <c r="AN499" i="27"/>
  <c r="AO499" i="27" s="1"/>
  <c r="AF499" i="27"/>
  <c r="AG499" i="27" s="1"/>
  <c r="AJ169" i="27"/>
  <c r="AK169" i="27" s="1"/>
  <c r="AF169" i="27"/>
  <c r="AG169" i="27" s="1"/>
  <c r="AN169" i="27"/>
  <c r="AO169" i="27" s="1"/>
  <c r="AF520" i="27"/>
  <c r="AG520" i="27" s="1"/>
  <c r="AN520" i="27"/>
  <c r="AO520" i="27" s="1"/>
  <c r="AJ520" i="27"/>
  <c r="AK520" i="27" s="1"/>
  <c r="AF826" i="27"/>
  <c r="AG826" i="27" s="1"/>
  <c r="AJ826" i="27"/>
  <c r="AK826" i="27" s="1"/>
  <c r="AN826" i="27"/>
  <c r="AO826" i="27" s="1"/>
  <c r="AF702" i="27"/>
  <c r="AG702" i="27" s="1"/>
  <c r="AN702" i="27"/>
  <c r="AO702" i="27" s="1"/>
  <c r="AJ702" i="27"/>
  <c r="AK702" i="27" s="1"/>
  <c r="AJ1023" i="27"/>
  <c r="AK1023" i="27" s="1"/>
  <c r="AN1023" i="27"/>
  <c r="AO1023" i="27" s="1"/>
  <c r="AF1023" i="27"/>
  <c r="AG1023" i="27" s="1"/>
  <c r="AN359" i="27"/>
  <c r="AO359" i="27" s="1"/>
  <c r="AJ359" i="27"/>
  <c r="AK359" i="27" s="1"/>
  <c r="AF359" i="27"/>
  <c r="AG359" i="27" s="1"/>
  <c r="AJ483" i="27"/>
  <c r="AK483" i="27" s="1"/>
  <c r="AN483" i="27"/>
  <c r="AO483" i="27" s="1"/>
  <c r="AF483" i="27"/>
  <c r="AG483" i="27" s="1"/>
  <c r="AF278" i="27"/>
  <c r="AG278" i="27" s="1"/>
  <c r="AN278" i="27"/>
  <c r="AO278" i="27" s="1"/>
  <c r="AJ278" i="27"/>
  <c r="AK278" i="27" s="1"/>
  <c r="AF13" i="27"/>
  <c r="AG13" i="27" s="1"/>
  <c r="AJ13" i="27"/>
  <c r="AK13" i="27" s="1"/>
  <c r="AN13" i="27"/>
  <c r="AO13" i="27" s="1"/>
  <c r="AJ905" i="27"/>
  <c r="AK905" i="27" s="1"/>
  <c r="AN905" i="27"/>
  <c r="AO905" i="27" s="1"/>
  <c r="AF905" i="27"/>
  <c r="AG905" i="27" s="1"/>
  <c r="AJ225" i="27"/>
  <c r="AK225" i="27" s="1"/>
  <c r="AN225" i="27"/>
  <c r="AO225" i="27" s="1"/>
  <c r="AF225" i="27"/>
  <c r="AG225" i="27" s="1"/>
  <c r="AJ131" i="27"/>
  <c r="AK131" i="27" s="1"/>
  <c r="AF131" i="27"/>
  <c r="AG131" i="27" s="1"/>
  <c r="AN131" i="27"/>
  <c r="AO131" i="27" s="1"/>
  <c r="AF813" i="27"/>
  <c r="AG813" i="27" s="1"/>
  <c r="AJ813" i="27"/>
  <c r="AK813" i="27" s="1"/>
  <c r="AN813" i="27"/>
  <c r="AO813" i="27" s="1"/>
  <c r="AF806" i="27"/>
  <c r="AG806" i="27" s="1"/>
  <c r="AN806" i="27"/>
  <c r="AO806" i="27" s="1"/>
  <c r="AJ806" i="27"/>
  <c r="AK806" i="27" s="1"/>
  <c r="AJ237" i="27"/>
  <c r="AK237" i="27" s="1"/>
  <c r="AN237" i="27"/>
  <c r="AO237" i="27" s="1"/>
  <c r="AF237" i="27"/>
  <c r="AG237" i="27" s="1"/>
  <c r="AN340" i="27"/>
  <c r="AO340" i="27" s="1"/>
  <c r="AJ340" i="27"/>
  <c r="AK340" i="27" s="1"/>
  <c r="AF340" i="27"/>
  <c r="AG340" i="27" s="1"/>
  <c r="AF478" i="27"/>
  <c r="AG478" i="27" s="1"/>
  <c r="AN478" i="27"/>
  <c r="AO478" i="27" s="1"/>
  <c r="AJ478" i="27"/>
  <c r="AK478" i="27" s="1"/>
  <c r="AF44" i="27"/>
  <c r="AG44" i="27" s="1"/>
  <c r="AN44" i="27"/>
  <c r="AO44" i="27" s="1"/>
  <c r="AJ44" i="27"/>
  <c r="AK44" i="27" s="1"/>
  <c r="AF660" i="27"/>
  <c r="AG660" i="27" s="1"/>
  <c r="AN660" i="27"/>
  <c r="AO660" i="27" s="1"/>
  <c r="AJ660" i="27"/>
  <c r="AK660" i="27" s="1"/>
  <c r="AN162" i="27"/>
  <c r="AO162" i="27" s="1"/>
  <c r="AF162" i="27"/>
  <c r="AG162" i="27" s="1"/>
  <c r="AJ162" i="27"/>
  <c r="AK162" i="27" s="1"/>
  <c r="AF602" i="27"/>
  <c r="AG602" i="27" s="1"/>
  <c r="AN602" i="27"/>
  <c r="AO602" i="27" s="1"/>
  <c r="AJ602" i="27"/>
  <c r="AK602" i="27" s="1"/>
  <c r="AF29" i="27"/>
  <c r="AG29" i="27" s="1"/>
  <c r="AJ29" i="27"/>
  <c r="AK29" i="27" s="1"/>
  <c r="AN29" i="27"/>
  <c r="AO29" i="27" s="1"/>
  <c r="AJ647" i="27"/>
  <c r="AK647" i="27" s="1"/>
  <c r="AF647" i="27"/>
  <c r="AG647" i="27" s="1"/>
  <c r="AN647" i="27"/>
  <c r="AO647" i="27" s="1"/>
  <c r="AN159" i="27"/>
  <c r="AO159" i="27" s="1"/>
  <c r="AF159" i="27"/>
  <c r="AG159" i="27" s="1"/>
  <c r="AJ159" i="27"/>
  <c r="AK159" i="27" s="1"/>
  <c r="AJ763" i="27"/>
  <c r="AK763" i="27" s="1"/>
  <c r="AN763" i="27"/>
  <c r="AO763" i="27" s="1"/>
  <c r="AF763" i="27"/>
  <c r="AG763" i="27" s="1"/>
  <c r="AN346" i="27"/>
  <c r="AO346" i="27" s="1"/>
  <c r="AF346" i="27"/>
  <c r="AG346" i="27" s="1"/>
  <c r="AJ346" i="27"/>
  <c r="AK346" i="27" s="1"/>
  <c r="AF368" i="27"/>
  <c r="AG368" i="27" s="1"/>
  <c r="AN368" i="27"/>
  <c r="AO368" i="27" s="1"/>
  <c r="AJ368" i="27"/>
  <c r="AK368" i="27" s="1"/>
  <c r="AJ277" i="27"/>
  <c r="AK277" i="27" s="1"/>
  <c r="AF277" i="27"/>
  <c r="AG277" i="27" s="1"/>
  <c r="AN277" i="27"/>
  <c r="AO277" i="27" s="1"/>
  <c r="AF845" i="27"/>
  <c r="AG845" i="27" s="1"/>
  <c r="AJ845" i="27"/>
  <c r="AK845" i="27" s="1"/>
  <c r="AN845" i="27"/>
  <c r="AO845" i="27" s="1"/>
  <c r="AJ402" i="27"/>
  <c r="AK402" i="27" s="1"/>
  <c r="AN402" i="27"/>
  <c r="AO402" i="27" s="1"/>
  <c r="AF402" i="27"/>
  <c r="AG402" i="27" s="1"/>
  <c r="AJ221" i="27"/>
  <c r="AK221" i="27" s="1"/>
  <c r="AN221" i="27"/>
  <c r="AO221" i="27" s="1"/>
  <c r="AF221" i="27"/>
  <c r="AG221" i="27" s="1"/>
  <c r="AF784" i="27"/>
  <c r="AG784" i="27" s="1"/>
  <c r="AN784" i="27"/>
  <c r="AO784" i="27" s="1"/>
  <c r="AJ784" i="27"/>
  <c r="AK784" i="27" s="1"/>
  <c r="AJ785" i="27"/>
  <c r="AK785" i="27" s="1"/>
  <c r="AN785" i="27"/>
  <c r="AO785" i="27" s="1"/>
  <c r="AF785" i="27"/>
  <c r="AG785" i="27" s="1"/>
  <c r="AJ834" i="27"/>
  <c r="AK834" i="27" s="1"/>
  <c r="AF834" i="27"/>
  <c r="AG834" i="27" s="1"/>
  <c r="AN834" i="27"/>
  <c r="AO834" i="27" s="1"/>
  <c r="AF768" i="27"/>
  <c r="AG768" i="27" s="1"/>
  <c r="AN768" i="27"/>
  <c r="AO768" i="27" s="1"/>
  <c r="AJ768" i="27"/>
  <c r="AK768" i="27" s="1"/>
  <c r="AF829" i="27"/>
  <c r="AG829" i="27" s="1"/>
  <c r="AJ829" i="27"/>
  <c r="AK829" i="27" s="1"/>
  <c r="AN829" i="27"/>
  <c r="AO829" i="27" s="1"/>
  <c r="AF266" i="27"/>
  <c r="AG266" i="27" s="1"/>
  <c r="AN266" i="27"/>
  <c r="AO266" i="27" s="1"/>
  <c r="AJ266" i="27"/>
  <c r="AK266" i="27" s="1"/>
  <c r="AJ128" i="27"/>
  <c r="AK128" i="27" s="1"/>
  <c r="AN128" i="27"/>
  <c r="AO128" i="27" s="1"/>
  <c r="AF128" i="27"/>
  <c r="AG128" i="27" s="1"/>
  <c r="AJ928" i="27"/>
  <c r="AK928" i="27" s="1"/>
  <c r="AN928" i="27"/>
  <c r="AO928" i="27" s="1"/>
  <c r="AF928" i="27"/>
  <c r="AG928" i="27" s="1"/>
  <c r="AF201" i="27"/>
  <c r="AG201" i="27" s="1"/>
  <c r="AN201" i="27"/>
  <c r="AO201" i="27" s="1"/>
  <c r="AJ201" i="27"/>
  <c r="AK201" i="27" s="1"/>
  <c r="AF18" i="27"/>
  <c r="AG18" i="27" s="1"/>
  <c r="AN18" i="27"/>
  <c r="AO18" i="27" s="1"/>
  <c r="AJ18" i="27"/>
  <c r="AK18" i="27" s="1"/>
  <c r="AJ575" i="27"/>
  <c r="AK575" i="27" s="1"/>
  <c r="AN575" i="27"/>
  <c r="AO575" i="27" s="1"/>
  <c r="AF575" i="27"/>
  <c r="AG575" i="27" s="1"/>
  <c r="AJ693" i="27"/>
  <c r="AK693" i="27" s="1"/>
  <c r="AN693" i="27"/>
  <c r="AO693" i="27" s="1"/>
  <c r="AF693" i="27"/>
  <c r="AG693" i="27" s="1"/>
  <c r="AF248" i="27"/>
  <c r="AG248" i="27" s="1"/>
  <c r="AN248" i="27"/>
  <c r="AO248" i="27" s="1"/>
  <c r="AJ248" i="27"/>
  <c r="AK248" i="27" s="1"/>
  <c r="AJ338" i="27"/>
  <c r="AK338" i="27" s="1"/>
  <c r="AN338" i="27"/>
  <c r="AO338" i="27" s="1"/>
  <c r="AF338" i="27"/>
  <c r="AG338" i="27" s="1"/>
  <c r="AF390" i="27"/>
  <c r="AG390" i="27" s="1"/>
  <c r="AN390" i="27"/>
  <c r="AO390" i="27" s="1"/>
  <c r="AJ390" i="27"/>
  <c r="AK390" i="27" s="1"/>
  <c r="AF810" i="27"/>
  <c r="AG810" i="27" s="1"/>
  <c r="AJ810" i="27"/>
  <c r="AK810" i="27" s="1"/>
  <c r="AN810" i="27"/>
  <c r="AO810" i="27" s="1"/>
  <c r="AF53" i="27"/>
  <c r="AG53" i="27" s="1"/>
  <c r="AJ53" i="27"/>
  <c r="AK53" i="27" s="1"/>
  <c r="AN53" i="27"/>
  <c r="AO53" i="27" s="1"/>
  <c r="AJ857" i="27"/>
  <c r="AK857" i="27" s="1"/>
  <c r="AN857" i="27"/>
  <c r="AO857" i="27" s="1"/>
  <c r="AF857" i="27"/>
  <c r="AG857" i="27" s="1"/>
  <c r="AJ344" i="27"/>
  <c r="AK344" i="27" s="1"/>
  <c r="AN344" i="27"/>
  <c r="AO344" i="27" s="1"/>
  <c r="AF344" i="27"/>
  <c r="AG344" i="27" s="1"/>
  <c r="AN881" i="27"/>
  <c r="AO881" i="27" s="1"/>
  <c r="AF881" i="27"/>
  <c r="AG881" i="27" s="1"/>
  <c r="AJ881" i="27"/>
  <c r="AK881" i="27" s="1"/>
  <c r="AF132" i="27"/>
  <c r="AG132" i="27" s="1"/>
  <c r="AN132" i="27"/>
  <c r="AO132" i="27" s="1"/>
  <c r="AJ132" i="27"/>
  <c r="AK132" i="27" s="1"/>
  <c r="AJ475" i="27"/>
  <c r="AK475" i="27" s="1"/>
  <c r="AN475" i="27"/>
  <c r="AO475" i="27" s="1"/>
  <c r="AF475" i="27"/>
  <c r="AG475" i="27" s="1"/>
  <c r="AF560" i="27"/>
  <c r="AG560" i="27" s="1"/>
  <c r="AN560" i="27"/>
  <c r="AO560" i="27" s="1"/>
  <c r="AJ560" i="27"/>
  <c r="AK560" i="27" s="1"/>
  <c r="AF618" i="27"/>
  <c r="AG618" i="27" s="1"/>
  <c r="AN618" i="27"/>
  <c r="AO618" i="27" s="1"/>
  <c r="AJ618" i="27"/>
  <c r="AK618" i="27" s="1"/>
  <c r="AN926" i="27"/>
  <c r="AO926" i="27" s="1"/>
  <c r="AF926" i="27"/>
  <c r="AG926" i="27" s="1"/>
  <c r="AJ926" i="27"/>
  <c r="AK926" i="27" s="1"/>
  <c r="AN348" i="27"/>
  <c r="AO348" i="27" s="1"/>
  <c r="AJ348" i="27"/>
  <c r="AK348" i="27" s="1"/>
  <c r="AF348" i="27"/>
  <c r="AG348" i="27" s="1"/>
  <c r="AJ364" i="27"/>
  <c r="AK364" i="27" s="1"/>
  <c r="AN364" i="27"/>
  <c r="AO364" i="27" s="1"/>
  <c r="AF364" i="27"/>
  <c r="AG364" i="27" s="1"/>
  <c r="AN908" i="27"/>
  <c r="AO908" i="27" s="1"/>
  <c r="AJ908" i="27"/>
  <c r="AK908" i="27" s="1"/>
  <c r="AF908" i="27"/>
  <c r="AG908" i="27" s="1"/>
  <c r="AN422" i="27"/>
  <c r="AO422" i="27" s="1"/>
  <c r="AF422" i="27"/>
  <c r="AG422" i="27" s="1"/>
  <c r="AJ422" i="27"/>
  <c r="AK422" i="27" s="1"/>
  <c r="AJ140" i="27"/>
  <c r="AK140" i="27" s="1"/>
  <c r="AN140" i="27"/>
  <c r="AO140" i="27" s="1"/>
  <c r="AF140" i="27"/>
  <c r="AG140" i="27" s="1"/>
  <c r="AJ727" i="27"/>
  <c r="AK727" i="27" s="1"/>
  <c r="AN727" i="27"/>
  <c r="AO727" i="27" s="1"/>
  <c r="AF727" i="27"/>
  <c r="AG727" i="27" s="1"/>
  <c r="AN987" i="27"/>
  <c r="AO987" i="27" s="1"/>
  <c r="AF987" i="27"/>
  <c r="AG987" i="27" s="1"/>
  <c r="AJ987" i="27"/>
  <c r="AK987" i="27" s="1"/>
  <c r="AJ667" i="27"/>
  <c r="AK667" i="27" s="1"/>
  <c r="AN667" i="27"/>
  <c r="AO667" i="27" s="1"/>
  <c r="AF667" i="27"/>
  <c r="AG667" i="27" s="1"/>
  <c r="AJ527" i="27"/>
  <c r="AK527" i="27" s="1"/>
  <c r="AF527" i="27"/>
  <c r="AG527" i="27" s="1"/>
  <c r="AN527" i="27"/>
  <c r="AO527" i="27" s="1"/>
  <c r="AJ629" i="27"/>
  <c r="AK629" i="27" s="1"/>
  <c r="AF629" i="27"/>
  <c r="AG629" i="27" s="1"/>
  <c r="AN629" i="27"/>
  <c r="AO629" i="27" s="1"/>
  <c r="AF766" i="27"/>
  <c r="AG766" i="27" s="1"/>
  <c r="AN766" i="27"/>
  <c r="AO766" i="27" s="1"/>
  <c r="AJ766" i="27"/>
  <c r="AK766" i="27" s="1"/>
  <c r="AJ122" i="27"/>
  <c r="AK122" i="27" s="1"/>
  <c r="AN122" i="27"/>
  <c r="AO122" i="27" s="1"/>
  <c r="AF122" i="27"/>
  <c r="AG122" i="27" s="1"/>
  <c r="AJ428" i="27"/>
  <c r="AK428" i="27" s="1"/>
  <c r="AN428" i="27"/>
  <c r="AO428" i="27" s="1"/>
  <c r="AF428" i="27"/>
  <c r="AG428" i="27" s="1"/>
  <c r="AN1038" i="27"/>
  <c r="AO1038" i="27" s="1"/>
  <c r="AF1038" i="27"/>
  <c r="AG1038" i="27" s="1"/>
  <c r="AJ1038" i="27"/>
  <c r="AK1038" i="27" s="1"/>
  <c r="AF1080" i="27"/>
  <c r="AG1080" i="27" s="1"/>
  <c r="AN1080" i="27"/>
  <c r="AO1080" i="27" s="1"/>
  <c r="AJ1080" i="27"/>
  <c r="AK1080" i="27" s="1"/>
  <c r="AF1067" i="27"/>
  <c r="AG1067" i="27" s="1"/>
  <c r="AN1067" i="27"/>
  <c r="AO1067" i="27" s="1"/>
  <c r="AJ1067" i="27"/>
  <c r="AK1067" i="27" s="1"/>
  <c r="AJ1074" i="27"/>
  <c r="AK1074" i="27" s="1"/>
  <c r="AN1074" i="27"/>
  <c r="AO1074" i="27" s="1"/>
  <c r="AF1074" i="27"/>
  <c r="AG1074" i="27" s="1"/>
  <c r="AJ1075" i="27"/>
  <c r="AK1075" i="27" s="1"/>
  <c r="AN1075" i="27"/>
  <c r="AO1075" i="27" s="1"/>
  <c r="AF1075" i="27"/>
  <c r="AG1075" i="27" s="1"/>
  <c r="AJ1043" i="27"/>
  <c r="AK1043" i="27" s="1"/>
  <c r="AF1043" i="27"/>
  <c r="AG1043" i="27" s="1"/>
  <c r="AN1043" i="27"/>
  <c r="AO1043" i="27" s="1"/>
  <c r="AN380" i="27"/>
  <c r="AO380" i="27" s="1"/>
  <c r="AF380" i="27"/>
  <c r="AG380" i="27" s="1"/>
  <c r="AJ380" i="27"/>
  <c r="AK380" i="27" s="1"/>
  <c r="AJ71" i="27"/>
  <c r="AK71" i="27" s="1"/>
  <c r="AF71" i="27"/>
  <c r="AG71" i="27" s="1"/>
  <c r="AN71" i="27"/>
  <c r="AO71" i="27" s="1"/>
  <c r="AN398" i="27"/>
  <c r="AO398" i="27" s="1"/>
  <c r="AF398" i="27"/>
  <c r="AG398" i="27" s="1"/>
  <c r="AJ398" i="27"/>
  <c r="AK398" i="27" s="1"/>
  <c r="AJ138" i="27"/>
  <c r="AK138" i="27" s="1"/>
  <c r="AN138" i="27"/>
  <c r="AO138" i="27" s="1"/>
  <c r="AF138" i="27"/>
  <c r="AG138" i="27" s="1"/>
  <c r="AF1104" i="27"/>
  <c r="AG1104" i="27" s="1"/>
  <c r="AN1104" i="27"/>
  <c r="AO1104" i="27" s="1"/>
  <c r="AJ1104" i="27"/>
  <c r="AK1104" i="27" s="1"/>
  <c r="AJ1117" i="27"/>
  <c r="AK1117" i="27" s="1"/>
  <c r="AF1117" i="27"/>
  <c r="AG1117" i="27" s="1"/>
  <c r="AN1117" i="27"/>
  <c r="AO1117" i="27" s="1"/>
  <c r="AF1164" i="27"/>
  <c r="AG1164" i="27" s="1"/>
  <c r="AN1164" i="27"/>
  <c r="AO1164" i="27" s="1"/>
  <c r="AJ1164" i="27"/>
  <c r="AK1164" i="27" s="1"/>
  <c r="AF1116" i="27"/>
  <c r="AG1116" i="27" s="1"/>
  <c r="AN1116" i="27"/>
  <c r="AO1116" i="27" s="1"/>
  <c r="AJ1116" i="27"/>
  <c r="AK1116" i="27" s="1"/>
  <c r="AF1096" i="27"/>
  <c r="AG1096" i="27" s="1"/>
  <c r="AN1096" i="27"/>
  <c r="AO1096" i="27" s="1"/>
  <c r="AJ1096" i="27"/>
  <c r="AK1096" i="27" s="1"/>
  <c r="AJ1099" i="27"/>
  <c r="AK1099" i="27" s="1"/>
  <c r="AN1099" i="27"/>
  <c r="AO1099" i="27" s="1"/>
  <c r="AF1099" i="27"/>
  <c r="AG1099" i="27" s="1"/>
  <c r="AF1110" i="27"/>
  <c r="AG1110" i="27" s="1"/>
  <c r="AN1110" i="27"/>
  <c r="AO1110" i="27" s="1"/>
  <c r="AJ1110" i="27"/>
  <c r="AK1110" i="27" s="1"/>
  <c r="AF1092" i="27"/>
  <c r="AG1092" i="27" s="1"/>
  <c r="AN1092" i="27"/>
  <c r="AO1092" i="27" s="1"/>
  <c r="AJ1092" i="27"/>
  <c r="AK1092" i="27" s="1"/>
  <c r="AF1098" i="27"/>
  <c r="AG1098" i="27" s="1"/>
  <c r="AN1098" i="27"/>
  <c r="AO1098" i="27" s="1"/>
  <c r="AJ1098" i="27"/>
  <c r="AK1098" i="27" s="1"/>
  <c r="AJ1113" i="27"/>
  <c r="AK1113" i="27" s="1"/>
  <c r="AF1113" i="27"/>
  <c r="AG1113" i="27" s="1"/>
  <c r="AN1113" i="27"/>
  <c r="AO1113" i="27" s="1"/>
  <c r="AJ1139" i="27"/>
  <c r="AK1139" i="27" s="1"/>
  <c r="AN1139" i="27"/>
  <c r="AO1139" i="27" s="1"/>
  <c r="AF1139" i="27"/>
  <c r="AG1139" i="27" s="1"/>
  <c r="AN872" i="27"/>
  <c r="AO872" i="27" s="1"/>
  <c r="AF872" i="27"/>
  <c r="AG872" i="27" s="1"/>
  <c r="AJ872" i="27"/>
  <c r="AK872" i="27" s="1"/>
  <c r="AJ509" i="27"/>
  <c r="AK509" i="27" s="1"/>
  <c r="AF509" i="27"/>
  <c r="AG509" i="27" s="1"/>
  <c r="AN509" i="27"/>
  <c r="AO509" i="27" s="1"/>
  <c r="AJ797" i="27"/>
  <c r="AK797" i="27" s="1"/>
  <c r="AN797" i="27"/>
  <c r="AO797" i="27" s="1"/>
  <c r="AF797" i="27"/>
  <c r="AG797" i="27" s="1"/>
  <c r="AN222" i="27"/>
  <c r="AO222" i="27" s="1"/>
  <c r="AF222" i="27"/>
  <c r="AG222" i="27" s="1"/>
  <c r="AJ222" i="27"/>
  <c r="AK222" i="27" s="1"/>
  <c r="AJ471" i="27"/>
  <c r="AK471" i="27" s="1"/>
  <c r="AF471" i="27"/>
  <c r="AG471" i="27" s="1"/>
  <c r="AN471" i="27"/>
  <c r="AO471" i="27" s="1"/>
  <c r="AJ301" i="27"/>
  <c r="AK301" i="27" s="1"/>
  <c r="AN301" i="27"/>
  <c r="AO301" i="27" s="1"/>
  <c r="AF301" i="27"/>
  <c r="AG301" i="27" s="1"/>
  <c r="AF642" i="27"/>
  <c r="AG642" i="27" s="1"/>
  <c r="AN642" i="27"/>
  <c r="AO642" i="27" s="1"/>
  <c r="AJ642" i="27"/>
  <c r="AK642" i="27" s="1"/>
  <c r="AF467" i="27"/>
  <c r="AG467" i="27" s="1"/>
  <c r="AN467" i="27"/>
  <c r="AO467" i="27" s="1"/>
  <c r="AJ467" i="27"/>
  <c r="AK467" i="27" s="1"/>
  <c r="AJ731" i="27"/>
  <c r="AK731" i="27" s="1"/>
  <c r="AF731" i="27"/>
  <c r="AG731" i="27" s="1"/>
  <c r="AN731" i="27"/>
  <c r="AO731" i="27" s="1"/>
  <c r="AF432" i="27"/>
  <c r="AG432" i="27" s="1"/>
  <c r="AN432" i="27"/>
  <c r="AO432" i="27" s="1"/>
  <c r="AJ432" i="27"/>
  <c r="AK432" i="27" s="1"/>
  <c r="AN830" i="27"/>
  <c r="AO830" i="27" s="1"/>
  <c r="AF830" i="27"/>
  <c r="AG830" i="27" s="1"/>
  <c r="AJ830" i="27"/>
  <c r="AK830" i="27" s="1"/>
  <c r="AJ703" i="27"/>
  <c r="AK703" i="27" s="1"/>
  <c r="AN703" i="27"/>
  <c r="AO703" i="27" s="1"/>
  <c r="AF703" i="27"/>
  <c r="AG703" i="27" s="1"/>
  <c r="AF117" i="27"/>
  <c r="AG117" i="27" s="1"/>
  <c r="AN117" i="27"/>
  <c r="AO117" i="27" s="1"/>
  <c r="AJ117" i="27"/>
  <c r="AK117" i="27" s="1"/>
  <c r="AJ469" i="27"/>
  <c r="AK469" i="27" s="1"/>
  <c r="AN469" i="27"/>
  <c r="AO469" i="27" s="1"/>
  <c r="AF469" i="27"/>
  <c r="AG469" i="27" s="1"/>
  <c r="AJ376" i="27"/>
  <c r="AK376" i="27" s="1"/>
  <c r="AN376" i="27"/>
  <c r="AO376" i="27" s="1"/>
  <c r="AF376" i="27"/>
  <c r="AG376" i="27" s="1"/>
  <c r="AF208" i="27"/>
  <c r="AG208" i="27" s="1"/>
  <c r="AN208" i="27"/>
  <c r="AO208" i="27" s="1"/>
  <c r="AJ208" i="27"/>
  <c r="AK208" i="27" s="1"/>
  <c r="AF718" i="27"/>
  <c r="AG718" i="27" s="1"/>
  <c r="AN718" i="27"/>
  <c r="AO718" i="27" s="1"/>
  <c r="AJ718" i="27"/>
  <c r="AK718" i="27" s="1"/>
  <c r="AF941" i="27"/>
  <c r="AG941" i="27" s="1"/>
  <c r="AJ941" i="27"/>
  <c r="AK941" i="27" s="1"/>
  <c r="AN941" i="27"/>
  <c r="AO941" i="27" s="1"/>
  <c r="AF764" i="27"/>
  <c r="AG764" i="27" s="1"/>
  <c r="AN764" i="27"/>
  <c r="AO764" i="27" s="1"/>
  <c r="AJ764" i="27"/>
  <c r="AK764" i="27" s="1"/>
  <c r="AJ838" i="27"/>
  <c r="AK838" i="27" s="1"/>
  <c r="AF838" i="27"/>
  <c r="AG838" i="27" s="1"/>
  <c r="AN838" i="27"/>
  <c r="AO838" i="27" s="1"/>
  <c r="AN165" i="27"/>
  <c r="AO165" i="27" s="1"/>
  <c r="AF165" i="27"/>
  <c r="AG165" i="27" s="1"/>
  <c r="AJ165" i="27"/>
  <c r="AK165" i="27" s="1"/>
  <c r="AF1021" i="27"/>
  <c r="AG1021" i="27" s="1"/>
  <c r="AJ1021" i="27"/>
  <c r="AK1021" i="27" s="1"/>
  <c r="AN1021" i="27"/>
  <c r="AO1021" i="27" s="1"/>
  <c r="AJ579" i="27"/>
  <c r="AK579" i="27" s="1"/>
  <c r="AN579" i="27"/>
  <c r="AO579" i="27" s="1"/>
  <c r="AF579" i="27"/>
  <c r="AG579" i="27" s="1"/>
  <c r="AF300" i="27"/>
  <c r="AG300" i="27" s="1"/>
  <c r="AN300" i="27"/>
  <c r="AO300" i="27" s="1"/>
  <c r="AJ300" i="27"/>
  <c r="AK300" i="27" s="1"/>
  <c r="AF482" i="27"/>
  <c r="AG482" i="27" s="1"/>
  <c r="AN482" i="27"/>
  <c r="AO482" i="27" s="1"/>
  <c r="AJ482" i="27"/>
  <c r="AK482" i="27" s="1"/>
  <c r="AF460" i="27"/>
  <c r="AG460" i="27" s="1"/>
  <c r="AJ460" i="27"/>
  <c r="AK460" i="27" s="1"/>
  <c r="AN460" i="27"/>
  <c r="AO460" i="27" s="1"/>
  <c r="AN296" i="27"/>
  <c r="AO296" i="27" s="1"/>
  <c r="AF296" i="27"/>
  <c r="AG296" i="27" s="1"/>
  <c r="AJ296" i="27"/>
  <c r="AK296" i="27" s="1"/>
  <c r="AF90" i="27"/>
  <c r="AG90" i="27" s="1"/>
  <c r="AJ90" i="27"/>
  <c r="AK90" i="27" s="1"/>
  <c r="AN90" i="27"/>
  <c r="AO90" i="27" s="1"/>
  <c r="AF732" i="27"/>
  <c r="AG732" i="27" s="1"/>
  <c r="AN732" i="27"/>
  <c r="AO732" i="27" s="1"/>
  <c r="AJ732" i="27"/>
  <c r="AK732" i="27" s="1"/>
  <c r="AN823" i="27"/>
  <c r="AO823" i="27" s="1"/>
  <c r="AJ823" i="27"/>
  <c r="AK823" i="27" s="1"/>
  <c r="AF823" i="27"/>
  <c r="AG823" i="27" s="1"/>
  <c r="AJ489" i="27"/>
  <c r="AK489" i="27" s="1"/>
  <c r="AF489" i="27"/>
  <c r="AG489" i="27" s="1"/>
  <c r="AN489" i="27"/>
  <c r="AO489" i="27" s="1"/>
  <c r="AN458" i="27"/>
  <c r="AO458" i="27" s="1"/>
  <c r="AF458" i="27"/>
  <c r="AG458" i="27" s="1"/>
  <c r="AJ458" i="27"/>
  <c r="AK458" i="27" s="1"/>
  <c r="AN378" i="27"/>
  <c r="AO378" i="27" s="1"/>
  <c r="AF378" i="27"/>
  <c r="AG378" i="27" s="1"/>
  <c r="AJ378" i="27"/>
  <c r="AK378" i="27" s="1"/>
  <c r="AJ213" i="27"/>
  <c r="AK213" i="27" s="1"/>
  <c r="AN213" i="27"/>
  <c r="AO213" i="27" s="1"/>
  <c r="AF213" i="27"/>
  <c r="AG213" i="27" s="1"/>
  <c r="AJ822" i="27"/>
  <c r="AK822" i="27" s="1"/>
  <c r="AN822" i="27"/>
  <c r="AO822" i="27" s="1"/>
  <c r="AF822" i="27"/>
  <c r="AG822" i="27" s="1"/>
  <c r="AF470" i="27"/>
  <c r="AG470" i="27" s="1"/>
  <c r="AN470" i="27"/>
  <c r="AO470" i="27" s="1"/>
  <c r="AJ470" i="27"/>
  <c r="AK470" i="27" s="1"/>
  <c r="AF644" i="27"/>
  <c r="AG644" i="27" s="1"/>
  <c r="AN644" i="27"/>
  <c r="AO644" i="27" s="1"/>
  <c r="AJ644" i="27"/>
  <c r="AK644" i="27" s="1"/>
  <c r="AF796" i="27"/>
  <c r="AG796" i="27" s="1"/>
  <c r="AN796" i="27"/>
  <c r="AO796" i="27" s="1"/>
  <c r="AJ796" i="27"/>
  <c r="AK796" i="27" s="1"/>
  <c r="AJ297" i="27"/>
  <c r="AK297" i="27" s="1"/>
  <c r="AF297" i="27"/>
  <c r="AG297" i="27" s="1"/>
  <c r="AN297" i="27"/>
  <c r="AO297" i="27" s="1"/>
  <c r="AJ886" i="27"/>
  <c r="AK886" i="27" s="1"/>
  <c r="AF886" i="27"/>
  <c r="AG886" i="27" s="1"/>
  <c r="AN886" i="27"/>
  <c r="AO886" i="27" s="1"/>
  <c r="AJ963" i="27"/>
  <c r="AK963" i="27" s="1"/>
  <c r="AF963" i="27"/>
  <c r="AG963" i="27" s="1"/>
  <c r="AN963" i="27"/>
  <c r="AO963" i="27" s="1"/>
  <c r="AJ279" i="27"/>
  <c r="AK279" i="27" s="1"/>
  <c r="AN279" i="27"/>
  <c r="AO279" i="27" s="1"/>
  <c r="AF279" i="27"/>
  <c r="AG279" i="27" s="1"/>
  <c r="AF190" i="27"/>
  <c r="AG190" i="27" s="1"/>
  <c r="AN190" i="27"/>
  <c r="AO190" i="27" s="1"/>
  <c r="AJ190" i="27"/>
  <c r="AK190" i="27" s="1"/>
  <c r="AJ1008" i="27"/>
  <c r="AK1008" i="27" s="1"/>
  <c r="AN1008" i="27"/>
  <c r="AO1008" i="27" s="1"/>
  <c r="AF1008" i="27"/>
  <c r="AG1008" i="27" s="1"/>
  <c r="AJ229" i="27"/>
  <c r="AK229" i="27" s="1"/>
  <c r="AN229" i="27"/>
  <c r="AO229" i="27" s="1"/>
  <c r="AF229" i="27"/>
  <c r="AG229" i="27" s="1"/>
  <c r="AJ573" i="27"/>
  <c r="AK573" i="27" s="1"/>
  <c r="AN573" i="27"/>
  <c r="AO573" i="27" s="1"/>
  <c r="AF573" i="27"/>
  <c r="AG573" i="27" s="1"/>
  <c r="AF40" i="27"/>
  <c r="AG40" i="27" s="1"/>
  <c r="AJ40" i="27"/>
  <c r="AK40" i="27" s="1"/>
  <c r="AN40" i="27"/>
  <c r="AO40" i="27" s="1"/>
  <c r="AF594" i="27"/>
  <c r="AG594" i="27" s="1"/>
  <c r="AN594" i="27"/>
  <c r="AO594" i="27" s="1"/>
  <c r="AJ594" i="27"/>
  <c r="AK594" i="27" s="1"/>
  <c r="AF610" i="27"/>
  <c r="AG610" i="27" s="1"/>
  <c r="AN610" i="27"/>
  <c r="AO610" i="27" s="1"/>
  <c r="AJ610" i="27"/>
  <c r="AK610" i="27" s="1"/>
  <c r="AN228" i="27"/>
  <c r="AO228" i="27" s="1"/>
  <c r="AF228" i="27"/>
  <c r="AG228" i="27" s="1"/>
  <c r="AJ228" i="27"/>
  <c r="AK228" i="27" s="1"/>
  <c r="AJ899" i="27"/>
  <c r="AK899" i="27" s="1"/>
  <c r="AN899" i="27"/>
  <c r="AO899" i="27" s="1"/>
  <c r="AF899" i="27"/>
  <c r="AG899" i="27" s="1"/>
  <c r="AJ553" i="27"/>
  <c r="AK553" i="27" s="1"/>
  <c r="AF553" i="27"/>
  <c r="AG553" i="27" s="1"/>
  <c r="AN553" i="27"/>
  <c r="AO553" i="27" s="1"/>
  <c r="AJ914" i="27"/>
  <c r="AK914" i="27" s="1"/>
  <c r="AF914" i="27"/>
  <c r="AG914" i="27" s="1"/>
  <c r="AN914" i="27"/>
  <c r="AO914" i="27" s="1"/>
  <c r="AF584" i="27"/>
  <c r="AG584" i="27" s="1"/>
  <c r="AN584" i="27"/>
  <c r="AO584" i="27" s="1"/>
  <c r="AJ584" i="27"/>
  <c r="AK584" i="27" s="1"/>
  <c r="AN429" i="27"/>
  <c r="AO429" i="27" s="1"/>
  <c r="AF429" i="27"/>
  <c r="AG429" i="27" s="1"/>
  <c r="AJ429" i="27"/>
  <c r="AK429" i="27" s="1"/>
  <c r="AF546" i="27"/>
  <c r="AG546" i="27" s="1"/>
  <c r="AN546" i="27"/>
  <c r="AO546" i="27" s="1"/>
  <c r="AJ546" i="27"/>
  <c r="AK546" i="27" s="1"/>
  <c r="AN1041" i="27"/>
  <c r="AO1041" i="27" s="1"/>
  <c r="AF1041" i="27"/>
  <c r="AG1041" i="27" s="1"/>
  <c r="AJ1041" i="27"/>
  <c r="AK1041" i="27" s="1"/>
  <c r="AF396" i="27"/>
  <c r="AG396" i="27" s="1"/>
  <c r="AJ396" i="27"/>
  <c r="AK396" i="27" s="1"/>
  <c r="AN396" i="27"/>
  <c r="AO396" i="27" s="1"/>
  <c r="AJ1143" i="27"/>
  <c r="AK1143" i="27" s="1"/>
  <c r="AF1143" i="27"/>
  <c r="AG1143" i="27" s="1"/>
  <c r="AN1143" i="27"/>
  <c r="AO1143" i="27" s="1"/>
  <c r="AF59" i="27"/>
  <c r="AG59" i="27" s="1"/>
  <c r="AJ59" i="27"/>
  <c r="AK59" i="27" s="1"/>
  <c r="AN59" i="27"/>
  <c r="AO59" i="27" s="1"/>
  <c r="AF379" i="27"/>
  <c r="AG379" i="27" s="1"/>
  <c r="AJ379" i="27"/>
  <c r="AK379" i="27" s="1"/>
  <c r="AN379" i="27"/>
  <c r="AO379" i="27" s="1"/>
  <c r="AJ994" i="27"/>
  <c r="AK994" i="27" s="1"/>
  <c r="AN994" i="27"/>
  <c r="AO994" i="27" s="1"/>
  <c r="AF994" i="27"/>
  <c r="AG994" i="27" s="1"/>
  <c r="AJ1001" i="27"/>
  <c r="AK1001" i="27" s="1"/>
  <c r="AN1001" i="27"/>
  <c r="AO1001" i="27" s="1"/>
  <c r="AF1001" i="27"/>
  <c r="AG1001" i="27" s="1"/>
  <c r="AJ543" i="27"/>
  <c r="AK543" i="27" s="1"/>
  <c r="AN543" i="27"/>
  <c r="AO543" i="27" s="1"/>
  <c r="AF543" i="27"/>
  <c r="AG543" i="27" s="1"/>
  <c r="AF142" i="27"/>
  <c r="AG142" i="27" s="1"/>
  <c r="AJ142" i="27"/>
  <c r="AK142" i="27" s="1"/>
  <c r="AN142" i="27"/>
  <c r="AO142" i="27" s="1"/>
  <c r="AJ991" i="27"/>
  <c r="AK991" i="27" s="1"/>
  <c r="AN991" i="27"/>
  <c r="AO991" i="27" s="1"/>
  <c r="AF991" i="27"/>
  <c r="AG991" i="27" s="1"/>
  <c r="AJ399" i="27"/>
  <c r="AK399" i="27" s="1"/>
  <c r="AN399" i="27"/>
  <c r="AO399" i="27" s="1"/>
  <c r="AF399" i="27"/>
  <c r="AG399" i="27" s="1"/>
  <c r="AN327" i="27"/>
  <c r="AO327" i="27" s="1"/>
  <c r="AF327" i="27"/>
  <c r="AG327" i="27" s="1"/>
  <c r="AJ327" i="27"/>
  <c r="AK327" i="27" s="1"/>
  <c r="AJ873" i="27"/>
  <c r="AK873" i="27" s="1"/>
  <c r="AN873" i="27"/>
  <c r="AO873" i="27" s="1"/>
  <c r="AF873" i="27"/>
  <c r="AG873" i="27" s="1"/>
  <c r="AN298" i="27"/>
  <c r="AO298" i="27" s="1"/>
  <c r="AF298" i="27"/>
  <c r="AG298" i="27" s="1"/>
  <c r="AJ298" i="27"/>
  <c r="AK298" i="27" s="1"/>
  <c r="AF158" i="27"/>
  <c r="AG158" i="27" s="1"/>
  <c r="AJ158" i="27"/>
  <c r="AK158" i="27" s="1"/>
  <c r="AN158" i="27"/>
  <c r="AO158" i="27" s="1"/>
  <c r="AF620" i="27"/>
  <c r="AG620" i="27" s="1"/>
  <c r="AN620" i="27"/>
  <c r="AO620" i="27" s="1"/>
  <c r="AJ620" i="27"/>
  <c r="AK620" i="27" s="1"/>
  <c r="AJ635" i="27"/>
  <c r="AK635" i="27" s="1"/>
  <c r="AN635" i="27"/>
  <c r="AO635" i="27" s="1"/>
  <c r="AF635" i="27"/>
  <c r="AG635" i="27" s="1"/>
  <c r="AJ561" i="27"/>
  <c r="AK561" i="27" s="1"/>
  <c r="AN561" i="27"/>
  <c r="AO561" i="27" s="1"/>
  <c r="AF561" i="27"/>
  <c r="AG561" i="27" s="1"/>
  <c r="AF909" i="27"/>
  <c r="AG909" i="27" s="1"/>
  <c r="AJ909" i="27"/>
  <c r="AK909" i="27" s="1"/>
  <c r="AN909" i="27"/>
  <c r="AO909" i="27" s="1"/>
  <c r="AN25" i="27"/>
  <c r="AO25" i="27" s="1"/>
  <c r="AF25" i="27"/>
  <c r="AG25" i="27" s="1"/>
  <c r="AJ25" i="27"/>
  <c r="AK25" i="27" s="1"/>
  <c r="AJ651" i="27"/>
  <c r="AK651" i="27" s="1"/>
  <c r="AF651" i="27"/>
  <c r="AG651" i="27" s="1"/>
  <c r="AN651" i="27"/>
  <c r="AO651" i="27" s="1"/>
  <c r="AJ1033" i="27"/>
  <c r="AK1033" i="27" s="1"/>
  <c r="AN1033" i="27"/>
  <c r="AO1033" i="27" s="1"/>
  <c r="AF1033" i="27"/>
  <c r="AG1033" i="27" s="1"/>
  <c r="AJ357" i="27"/>
  <c r="AK357" i="27" s="1"/>
  <c r="AN357" i="27"/>
  <c r="AO357" i="27" s="1"/>
  <c r="AF357" i="27"/>
  <c r="AG357" i="27" s="1"/>
  <c r="AJ233" i="27"/>
  <c r="AK233" i="27" s="1"/>
  <c r="AF233" i="27"/>
  <c r="AG233" i="27" s="1"/>
  <c r="AN233" i="27"/>
  <c r="AO233" i="27" s="1"/>
  <c r="AF744" i="27"/>
  <c r="AG744" i="27" s="1"/>
  <c r="AN744" i="27"/>
  <c r="AO744" i="27" s="1"/>
  <c r="AJ744" i="27"/>
  <c r="AK744" i="27" s="1"/>
  <c r="AJ373" i="27"/>
  <c r="AK373" i="27" s="1"/>
  <c r="AN373" i="27"/>
  <c r="AO373" i="27" s="1"/>
  <c r="AF373" i="27"/>
  <c r="AG373" i="27" s="1"/>
  <c r="AF580" i="27"/>
  <c r="AG580" i="27" s="1"/>
  <c r="AN580" i="27"/>
  <c r="AO580" i="27" s="1"/>
  <c r="AJ580" i="27"/>
  <c r="AK580" i="27" s="1"/>
  <c r="AJ531" i="27"/>
  <c r="AK531" i="27" s="1"/>
  <c r="AN531" i="27"/>
  <c r="AO531" i="27" s="1"/>
  <c r="AF531" i="27"/>
  <c r="AG531" i="27" s="1"/>
  <c r="AJ597" i="27"/>
  <c r="AK597" i="27" s="1"/>
  <c r="AN597" i="27"/>
  <c r="AO597" i="27" s="1"/>
  <c r="AF597" i="27"/>
  <c r="AG597" i="27" s="1"/>
  <c r="AF526" i="27"/>
  <c r="AG526" i="27" s="1"/>
  <c r="AN526" i="27"/>
  <c r="AO526" i="27" s="1"/>
  <c r="AJ526" i="27"/>
  <c r="AK526" i="27" s="1"/>
  <c r="AJ269" i="27"/>
  <c r="AK269" i="27" s="1"/>
  <c r="AN269" i="27"/>
  <c r="AO269" i="27" s="1"/>
  <c r="AF269" i="27"/>
  <c r="AG269" i="27" s="1"/>
  <c r="AN224" i="27"/>
  <c r="AO224" i="27" s="1"/>
  <c r="AF224" i="27"/>
  <c r="AG224" i="27" s="1"/>
  <c r="AJ224" i="27"/>
  <c r="AK224" i="27" s="1"/>
  <c r="AN884" i="27"/>
  <c r="AO884" i="27" s="1"/>
  <c r="AF884" i="27"/>
  <c r="AG884" i="27" s="1"/>
  <c r="AJ884" i="27"/>
  <c r="AK884" i="27" s="1"/>
  <c r="AF352" i="27"/>
  <c r="AG352" i="27" s="1"/>
  <c r="AJ352" i="27"/>
  <c r="AK352" i="27" s="1"/>
  <c r="AN352" i="27"/>
  <c r="AO352" i="27" s="1"/>
  <c r="AF220" i="27"/>
  <c r="AG220" i="27" s="1"/>
  <c r="AN220" i="27"/>
  <c r="AO220" i="27" s="1"/>
  <c r="AJ220" i="27"/>
  <c r="AK220" i="27" s="1"/>
  <c r="AN436" i="27"/>
  <c r="AO436" i="27" s="1"/>
  <c r="AF436" i="27"/>
  <c r="AG436" i="27" s="1"/>
  <c r="AJ436" i="27"/>
  <c r="AK436" i="27" s="1"/>
  <c r="AN180" i="27"/>
  <c r="AO180" i="27" s="1"/>
  <c r="AJ180" i="27"/>
  <c r="AK180" i="27" s="1"/>
  <c r="AF180" i="27"/>
  <c r="AG180" i="27" s="1"/>
  <c r="AF45" i="27"/>
  <c r="AG45" i="27" s="1"/>
  <c r="AN45" i="27"/>
  <c r="AO45" i="27" s="1"/>
  <c r="AJ45" i="27"/>
  <c r="AK45" i="27" s="1"/>
  <c r="AJ487" i="27"/>
  <c r="AK487" i="27" s="1"/>
  <c r="AN487" i="27"/>
  <c r="AO487" i="27" s="1"/>
  <c r="AF487" i="27"/>
  <c r="AG487" i="27" s="1"/>
  <c r="AJ503" i="27"/>
  <c r="AK503" i="27" s="1"/>
  <c r="AN503" i="27"/>
  <c r="AO503" i="27" s="1"/>
  <c r="AF503" i="27"/>
  <c r="AG503" i="27" s="1"/>
  <c r="AJ637" i="27"/>
  <c r="AK637" i="27" s="1"/>
  <c r="AN637" i="27"/>
  <c r="AO637" i="27" s="1"/>
  <c r="AF637" i="27"/>
  <c r="AG637" i="27" s="1"/>
  <c r="AN202" i="27"/>
  <c r="AO202" i="27" s="1"/>
  <c r="AF202" i="27"/>
  <c r="AG202" i="27" s="1"/>
  <c r="AJ202" i="27"/>
  <c r="AK202" i="27" s="1"/>
  <c r="AJ1078" i="27"/>
  <c r="AK1078" i="27" s="1"/>
  <c r="AN1078" i="27"/>
  <c r="AO1078" i="27" s="1"/>
  <c r="AF1078" i="27"/>
  <c r="AG1078" i="27" s="1"/>
  <c r="AN1048" i="27"/>
  <c r="AO1048" i="27" s="1"/>
  <c r="AF1048" i="27"/>
  <c r="AG1048" i="27" s="1"/>
  <c r="AJ1048" i="27"/>
  <c r="AK1048" i="27" s="1"/>
  <c r="AF1086" i="27"/>
  <c r="AG1086" i="27" s="1"/>
  <c r="AN1086" i="27"/>
  <c r="AO1086" i="27" s="1"/>
  <c r="AJ1086" i="27"/>
  <c r="AK1086" i="27" s="1"/>
  <c r="AF865" i="27"/>
  <c r="AG865" i="27" s="1"/>
  <c r="AN865" i="27"/>
  <c r="AO865" i="27" s="1"/>
  <c r="AJ865" i="27"/>
  <c r="AK865" i="27" s="1"/>
  <c r="AJ393" i="27"/>
  <c r="AK393" i="27" s="1"/>
  <c r="AF393" i="27"/>
  <c r="AG393" i="27" s="1"/>
  <c r="AN393" i="27"/>
  <c r="AO393" i="27" s="1"/>
  <c r="AF172" i="27"/>
  <c r="AG172" i="27" s="1"/>
  <c r="AN172" i="27"/>
  <c r="AO172" i="27" s="1"/>
  <c r="AJ172" i="27"/>
  <c r="AK172" i="27" s="1"/>
  <c r="AJ1141" i="27"/>
  <c r="AK1141" i="27" s="1"/>
  <c r="AN1141" i="27"/>
  <c r="AO1141" i="27" s="1"/>
  <c r="AF1141" i="27"/>
  <c r="AG1141" i="27" s="1"/>
  <c r="AF1120" i="27"/>
  <c r="AG1120" i="27" s="1"/>
  <c r="AN1120" i="27"/>
  <c r="AO1120" i="27" s="1"/>
  <c r="AJ1120" i="27"/>
  <c r="AK1120" i="27" s="1"/>
  <c r="AN945" i="27"/>
  <c r="AO945" i="27" s="1"/>
  <c r="AF945" i="27"/>
  <c r="AG945" i="27" s="1"/>
  <c r="AJ945" i="27"/>
  <c r="AK945" i="27" s="1"/>
  <c r="AN919" i="27"/>
  <c r="AO919" i="27" s="1"/>
  <c r="AF919" i="27"/>
  <c r="AG919" i="27" s="1"/>
  <c r="AJ919" i="27"/>
  <c r="AK919" i="27" s="1"/>
  <c r="AJ309" i="27"/>
  <c r="AK309" i="27" s="1"/>
  <c r="AN309" i="27"/>
  <c r="AO309" i="27" s="1"/>
  <c r="AF309" i="27"/>
  <c r="AG309" i="27" s="1"/>
  <c r="AF264" i="27"/>
  <c r="AG264" i="27" s="1"/>
  <c r="AN264" i="27"/>
  <c r="AO264" i="27" s="1"/>
  <c r="AJ264" i="27"/>
  <c r="AK264" i="27" s="1"/>
  <c r="AN254" i="27"/>
  <c r="AO254" i="27" s="1"/>
  <c r="AF254" i="27"/>
  <c r="AG254" i="27" s="1"/>
  <c r="AJ254" i="27"/>
  <c r="AK254" i="27" s="1"/>
  <c r="AF716" i="27"/>
  <c r="AG716" i="27" s="1"/>
  <c r="AN716" i="27"/>
  <c r="AO716" i="27" s="1"/>
  <c r="AJ716" i="27"/>
  <c r="AK716" i="27" s="1"/>
  <c r="AF332" i="27"/>
  <c r="AG332" i="27" s="1"/>
  <c r="AJ332" i="27"/>
  <c r="AK332" i="27" s="1"/>
  <c r="AN332" i="27"/>
  <c r="AO332" i="27" s="1"/>
  <c r="AJ735" i="27"/>
  <c r="AK735" i="27" s="1"/>
  <c r="AF735" i="27"/>
  <c r="AG735" i="27" s="1"/>
  <c r="AN735" i="27"/>
  <c r="AO735" i="27" s="1"/>
  <c r="AJ801" i="27"/>
  <c r="AK801" i="27" s="1"/>
  <c r="AN801" i="27"/>
  <c r="AO801" i="27" s="1"/>
  <c r="AF801" i="27"/>
  <c r="AG801" i="27" s="1"/>
  <c r="AF612" i="27"/>
  <c r="AG612" i="27" s="1"/>
  <c r="AN612" i="27"/>
  <c r="AO612" i="27" s="1"/>
  <c r="AJ612" i="27"/>
  <c r="AK612" i="27" s="1"/>
  <c r="AF323" i="27"/>
  <c r="AG323" i="27" s="1"/>
  <c r="AJ323" i="27"/>
  <c r="AK323" i="27" s="1"/>
  <c r="AN323" i="27"/>
  <c r="AO323" i="27" s="1"/>
  <c r="AF345" i="27"/>
  <c r="AG345" i="27" s="1"/>
  <c r="AN345" i="27"/>
  <c r="AO345" i="27" s="1"/>
  <c r="AJ345" i="27"/>
  <c r="AK345" i="27" s="1"/>
  <c r="AF63" i="27"/>
  <c r="AG63" i="27" s="1"/>
  <c r="AN63" i="27"/>
  <c r="AO63" i="27" s="1"/>
  <c r="AJ63" i="27"/>
  <c r="AK63" i="27" s="1"/>
  <c r="AN55" i="27"/>
  <c r="AO55" i="27" s="1"/>
  <c r="AF55" i="27"/>
  <c r="AG55" i="27" s="1"/>
  <c r="AJ55" i="27"/>
  <c r="AK55" i="27" s="1"/>
  <c r="AJ633" i="27"/>
  <c r="AK633" i="27" s="1"/>
  <c r="AF633" i="27"/>
  <c r="AG633" i="27" s="1"/>
  <c r="AN633" i="27"/>
  <c r="AO633" i="27" s="1"/>
  <c r="AJ46" i="27"/>
  <c r="AK46" i="27" s="1"/>
  <c r="AF46" i="27"/>
  <c r="AG46" i="27" s="1"/>
  <c r="AN46" i="27"/>
  <c r="AO46" i="27" s="1"/>
  <c r="AF1002" i="27"/>
  <c r="AG1002" i="27" s="1"/>
  <c r="AJ1002" i="27"/>
  <c r="AK1002" i="27" s="1"/>
  <c r="AN1002" i="27"/>
  <c r="AO1002" i="27" s="1"/>
  <c r="AJ82" i="27"/>
  <c r="AK82" i="27" s="1"/>
  <c r="AN82" i="27"/>
  <c r="AO82" i="27" s="1"/>
  <c r="AF82" i="27"/>
  <c r="AG82" i="27" s="1"/>
  <c r="AJ386" i="27"/>
  <c r="AK386" i="27" s="1"/>
  <c r="AN386" i="27"/>
  <c r="AO386" i="27" s="1"/>
  <c r="AF386" i="27"/>
  <c r="AG386" i="27" s="1"/>
  <c r="AF556" i="27"/>
  <c r="AG556" i="27" s="1"/>
  <c r="AN556" i="27"/>
  <c r="AO556" i="27" s="1"/>
  <c r="AJ556" i="27"/>
  <c r="AK556" i="27" s="1"/>
  <c r="AJ803" i="27"/>
  <c r="AK803" i="27" s="1"/>
  <c r="AN803" i="27"/>
  <c r="AO803" i="27" s="1"/>
  <c r="AF803" i="27"/>
  <c r="AG803" i="27" s="1"/>
  <c r="AF614" i="27"/>
  <c r="AG614" i="27" s="1"/>
  <c r="AN614" i="27"/>
  <c r="AO614" i="27" s="1"/>
  <c r="AJ614" i="27"/>
  <c r="AK614" i="27" s="1"/>
  <c r="AN388" i="27"/>
  <c r="AO388" i="27" s="1"/>
  <c r="AJ388" i="27"/>
  <c r="AK388" i="27" s="1"/>
  <c r="AF388" i="27"/>
  <c r="AG388" i="27" s="1"/>
  <c r="AF636" i="27"/>
  <c r="AG636" i="27" s="1"/>
  <c r="AN636" i="27"/>
  <c r="AO636" i="27" s="1"/>
  <c r="AJ636" i="27"/>
  <c r="AK636" i="27" s="1"/>
  <c r="AF917" i="27"/>
  <c r="AG917" i="27" s="1"/>
  <c r="AN917" i="27"/>
  <c r="AO917" i="27" s="1"/>
  <c r="AJ917" i="27"/>
  <c r="AK917" i="27" s="1"/>
  <c r="AJ863" i="27"/>
  <c r="AK863" i="27" s="1"/>
  <c r="AN863" i="27"/>
  <c r="AO863" i="27" s="1"/>
  <c r="AF863" i="27"/>
  <c r="AG863" i="27" s="1"/>
  <c r="AJ805" i="27"/>
  <c r="AK805" i="27" s="1"/>
  <c r="AN805" i="27"/>
  <c r="AO805" i="27" s="1"/>
  <c r="AF805" i="27"/>
  <c r="AG805" i="27" s="1"/>
  <c r="AF339" i="27"/>
  <c r="AG339" i="27" s="1"/>
  <c r="AN339" i="27"/>
  <c r="AO339" i="27" s="1"/>
  <c r="AJ339" i="27"/>
  <c r="AK339" i="27" s="1"/>
  <c r="AJ825" i="27"/>
  <c r="AK825" i="27" s="1"/>
  <c r="AN825" i="27"/>
  <c r="AO825" i="27" s="1"/>
  <c r="AF825" i="27"/>
  <c r="AG825" i="27" s="1"/>
  <c r="AN999" i="27"/>
  <c r="AO999" i="27" s="1"/>
  <c r="AF999" i="27"/>
  <c r="AG999" i="27" s="1"/>
  <c r="AJ999" i="27"/>
  <c r="AK999" i="27" s="1"/>
  <c r="AJ124" i="27"/>
  <c r="AK124" i="27" s="1"/>
  <c r="AF124" i="27"/>
  <c r="AG124" i="27" s="1"/>
  <c r="AN124" i="27"/>
  <c r="AO124" i="27" s="1"/>
  <c r="AJ271" i="27"/>
  <c r="AK271" i="27" s="1"/>
  <c r="AN271" i="27"/>
  <c r="AO271" i="27" s="1"/>
  <c r="AF271" i="27"/>
  <c r="AG271" i="27" s="1"/>
  <c r="AF476" i="27"/>
  <c r="AG476" i="27" s="1"/>
  <c r="AN476" i="27"/>
  <c r="AO476" i="27" s="1"/>
  <c r="AJ476" i="27"/>
  <c r="AK476" i="27" s="1"/>
  <c r="AF714" i="27"/>
  <c r="AG714" i="27" s="1"/>
  <c r="AN714" i="27"/>
  <c r="AO714" i="27" s="1"/>
  <c r="AJ714" i="27"/>
  <c r="AK714" i="27" s="1"/>
  <c r="AN361" i="27"/>
  <c r="AO361" i="27" s="1"/>
  <c r="AF361" i="27"/>
  <c r="AG361" i="27" s="1"/>
  <c r="AJ361" i="27"/>
  <c r="AK361" i="27" s="1"/>
  <c r="AN461" i="27"/>
  <c r="AO461" i="27" s="1"/>
  <c r="AF461" i="27"/>
  <c r="AG461" i="27" s="1"/>
  <c r="AJ461" i="27"/>
  <c r="AK461" i="27" s="1"/>
  <c r="AN109" i="27"/>
  <c r="AO109" i="27" s="1"/>
  <c r="AJ109" i="27"/>
  <c r="AK109" i="27" s="1"/>
  <c r="AF109" i="27"/>
  <c r="AG109" i="27" s="1"/>
  <c r="AF171" i="27"/>
  <c r="AG171" i="27" s="1"/>
  <c r="AJ171" i="27"/>
  <c r="AK171" i="27" s="1"/>
  <c r="AN171" i="27"/>
  <c r="AO171" i="27" s="1"/>
  <c r="AF1034" i="27"/>
  <c r="AG1034" i="27" s="1"/>
  <c r="AJ1034" i="27"/>
  <c r="AK1034" i="27" s="1"/>
  <c r="AN1034" i="27"/>
  <c r="AO1034" i="27" s="1"/>
  <c r="AF802" i="27"/>
  <c r="AG802" i="27" s="1"/>
  <c r="AN802" i="27"/>
  <c r="AO802" i="27" s="1"/>
  <c r="AJ802" i="27"/>
  <c r="AK802" i="27" s="1"/>
  <c r="AF821" i="27"/>
  <c r="AG821" i="27" s="1"/>
  <c r="AN821" i="27"/>
  <c r="AO821" i="27" s="1"/>
  <c r="AJ821" i="27"/>
  <c r="AK821" i="27" s="1"/>
  <c r="AF435" i="27"/>
  <c r="AG435" i="27" s="1"/>
  <c r="AJ435" i="27"/>
  <c r="AK435" i="27" s="1"/>
  <c r="AN435" i="27"/>
  <c r="AO435" i="27" s="1"/>
  <c r="AJ707" i="27"/>
  <c r="AK707" i="27" s="1"/>
  <c r="AN707" i="27"/>
  <c r="AO707" i="27" s="1"/>
  <c r="AF707" i="27"/>
  <c r="AG707" i="27" s="1"/>
  <c r="AF576" i="27"/>
  <c r="AG576" i="27" s="1"/>
  <c r="AN576" i="27"/>
  <c r="AO576" i="27" s="1"/>
  <c r="AJ576" i="27"/>
  <c r="AK576" i="27" s="1"/>
  <c r="AF558" i="27"/>
  <c r="AG558" i="27" s="1"/>
  <c r="AN558" i="27"/>
  <c r="AO558" i="27" s="1"/>
  <c r="AJ558" i="27"/>
  <c r="AK558" i="27" s="1"/>
  <c r="AN948" i="27"/>
  <c r="AO948" i="27" s="1"/>
  <c r="AF948" i="27"/>
  <c r="AG948" i="27" s="1"/>
  <c r="AJ948" i="27"/>
  <c r="AK948" i="27" s="1"/>
  <c r="AF596" i="27"/>
  <c r="AG596" i="27" s="1"/>
  <c r="AN596" i="27"/>
  <c r="AO596" i="27" s="1"/>
  <c r="AJ596" i="27"/>
  <c r="AK596" i="27" s="1"/>
  <c r="AF454" i="27"/>
  <c r="AG454" i="27" s="1"/>
  <c r="AJ454" i="27"/>
  <c r="AK454" i="27" s="1"/>
  <c r="AN454" i="27"/>
  <c r="AO454" i="27" s="1"/>
  <c r="AJ303" i="27"/>
  <c r="AK303" i="27" s="1"/>
  <c r="AF303" i="27"/>
  <c r="AG303" i="27" s="1"/>
  <c r="AN303" i="27"/>
  <c r="AO303" i="27" s="1"/>
  <c r="AN198" i="27"/>
  <c r="AO198" i="27" s="1"/>
  <c r="AF198" i="27"/>
  <c r="AG198" i="27" s="1"/>
  <c r="AJ198" i="27"/>
  <c r="AK198" i="27" s="1"/>
  <c r="AJ816" i="27"/>
  <c r="AK816" i="27" s="1"/>
  <c r="AN816" i="27"/>
  <c r="AO816" i="27" s="1"/>
  <c r="AF816" i="27"/>
  <c r="AG816" i="27" s="1"/>
  <c r="AN1003" i="27"/>
  <c r="AO1003" i="27" s="1"/>
  <c r="AF1003" i="27"/>
  <c r="AG1003" i="27" s="1"/>
  <c r="AJ1003" i="27"/>
  <c r="AK1003" i="27" s="1"/>
  <c r="AJ325" i="27"/>
  <c r="AK325" i="27" s="1"/>
  <c r="AF325" i="27"/>
  <c r="AG325" i="27" s="1"/>
  <c r="AN325" i="27"/>
  <c r="AO325" i="27" s="1"/>
  <c r="AJ405" i="27"/>
  <c r="AK405" i="27" s="1"/>
  <c r="AF405" i="27"/>
  <c r="AG405" i="27" s="1"/>
  <c r="AN405" i="27"/>
  <c r="AO405" i="27" s="1"/>
  <c r="AF578" i="27"/>
  <c r="AG578" i="27" s="1"/>
  <c r="AN578" i="27"/>
  <c r="AO578" i="27" s="1"/>
  <c r="AJ578" i="27"/>
  <c r="AK578" i="27" s="1"/>
  <c r="AJ611" i="27"/>
  <c r="AK611" i="27" s="1"/>
  <c r="AN611" i="27"/>
  <c r="AO611" i="27" s="1"/>
  <c r="AF611" i="27"/>
  <c r="AG611" i="27" s="1"/>
  <c r="AN214" i="27"/>
  <c r="AO214" i="27" s="1"/>
  <c r="AF214" i="27"/>
  <c r="AG214" i="27" s="1"/>
  <c r="AJ214" i="27"/>
  <c r="AK214" i="27" s="1"/>
  <c r="AF562" i="27"/>
  <c r="AG562" i="27" s="1"/>
  <c r="AN562" i="27"/>
  <c r="AO562" i="27" s="1"/>
  <c r="AJ562" i="27"/>
  <c r="AK562" i="27" s="1"/>
  <c r="AJ1055" i="27"/>
  <c r="AK1055" i="27" s="1"/>
  <c r="AN1055" i="27"/>
  <c r="AO1055" i="27" s="1"/>
  <c r="AF1055" i="27"/>
  <c r="AG1055" i="27" s="1"/>
  <c r="AF1082" i="27"/>
  <c r="AG1082" i="27" s="1"/>
  <c r="AN1082" i="27"/>
  <c r="AO1082" i="27" s="1"/>
  <c r="AJ1082" i="27"/>
  <c r="AK1082" i="27" s="1"/>
  <c r="AJ860" i="27"/>
  <c r="AK860" i="27" s="1"/>
  <c r="AN860" i="27"/>
  <c r="AO860" i="27" s="1"/>
  <c r="AF860" i="27"/>
  <c r="AG860" i="27" s="1"/>
  <c r="AJ1149" i="27"/>
  <c r="AK1149" i="27" s="1"/>
  <c r="AN1149" i="27"/>
  <c r="AO1149" i="27" s="1"/>
  <c r="AF1149" i="27"/>
  <c r="AG1149" i="27" s="1"/>
  <c r="AF1142" i="27"/>
  <c r="AG1142" i="27" s="1"/>
  <c r="AN1142" i="27"/>
  <c r="AO1142" i="27" s="1"/>
  <c r="AJ1142" i="27"/>
  <c r="AK1142" i="27" s="1"/>
  <c r="AF1130" i="27"/>
  <c r="AG1130" i="27" s="1"/>
  <c r="AN1130" i="27"/>
  <c r="AO1130" i="27" s="1"/>
  <c r="AJ1130" i="27"/>
  <c r="AK1130" i="27" s="1"/>
  <c r="AF929" i="27"/>
  <c r="AG929" i="27" s="1"/>
  <c r="AN929" i="27"/>
  <c r="AO929" i="27" s="1"/>
  <c r="AJ929" i="27"/>
  <c r="AK929" i="27" s="1"/>
  <c r="AF337" i="27"/>
  <c r="AG337" i="27" s="1"/>
  <c r="AJ337" i="27"/>
  <c r="AK337" i="27" s="1"/>
  <c r="AN337" i="27"/>
  <c r="AO337" i="27" s="1"/>
  <c r="AN80" i="27"/>
  <c r="AO80" i="27" s="1"/>
  <c r="AF80" i="27"/>
  <c r="AG80" i="27" s="1"/>
  <c r="AJ80" i="27"/>
  <c r="AK80" i="27" s="1"/>
  <c r="AJ255" i="27"/>
  <c r="AK255" i="27" s="1"/>
  <c r="AF255" i="27"/>
  <c r="AG255" i="27" s="1"/>
  <c r="AN255" i="27"/>
  <c r="AO255" i="27" s="1"/>
  <c r="AF87" i="27"/>
  <c r="AG87" i="27" s="1"/>
  <c r="AJ87" i="27"/>
  <c r="AK87" i="27" s="1"/>
  <c r="AN87" i="27"/>
  <c r="AO87" i="27" s="1"/>
  <c r="AN104" i="27"/>
  <c r="AO104" i="27" s="1"/>
  <c r="AJ104" i="27"/>
  <c r="AK104" i="27" s="1"/>
  <c r="AF104" i="27"/>
  <c r="AG104" i="27" s="1"/>
  <c r="AN933" i="27"/>
  <c r="AO933" i="27" s="1"/>
  <c r="AF933" i="27"/>
  <c r="AG933" i="27" s="1"/>
  <c r="AJ933" i="27"/>
  <c r="AK933" i="27" s="1"/>
  <c r="AN820" i="27"/>
  <c r="AO820" i="27" s="1"/>
  <c r="AF820" i="27"/>
  <c r="AG820" i="27" s="1"/>
  <c r="AJ820" i="27"/>
  <c r="AK820" i="27" s="1"/>
  <c r="AJ743" i="27"/>
  <c r="AK743" i="27" s="1"/>
  <c r="AN743" i="27"/>
  <c r="AO743" i="27" s="1"/>
  <c r="AF743" i="27"/>
  <c r="AG743" i="27" s="1"/>
  <c r="AJ657" i="27"/>
  <c r="AK657" i="27" s="1"/>
  <c r="AF657" i="27"/>
  <c r="AG657" i="27" s="1"/>
  <c r="AN657" i="27"/>
  <c r="AO657" i="27" s="1"/>
  <c r="AJ515" i="27"/>
  <c r="AK515" i="27" s="1"/>
  <c r="AN515" i="27"/>
  <c r="AO515" i="27" s="1"/>
  <c r="AF515" i="27"/>
  <c r="AG515" i="27" s="1"/>
  <c r="AJ673" i="27"/>
  <c r="AK673" i="27" s="1"/>
  <c r="AN673" i="27"/>
  <c r="AO673" i="27" s="1"/>
  <c r="AF673" i="27"/>
  <c r="AG673" i="27" s="1"/>
  <c r="AJ147" i="27"/>
  <c r="AK147" i="27" s="1"/>
  <c r="AN147" i="27"/>
  <c r="AO147" i="27" s="1"/>
  <c r="AF147" i="27"/>
  <c r="AG147" i="27" s="1"/>
  <c r="AJ795" i="27"/>
  <c r="AK795" i="27" s="1"/>
  <c r="AF795" i="27"/>
  <c r="AG795" i="27" s="1"/>
  <c r="AN795" i="27"/>
  <c r="AO795" i="27" s="1"/>
  <c r="AN1019" i="27"/>
  <c r="AO1019" i="27" s="1"/>
  <c r="AF1019" i="27"/>
  <c r="AG1019" i="27" s="1"/>
  <c r="AJ1019" i="27"/>
  <c r="AK1019" i="27" s="1"/>
  <c r="AF502" i="27"/>
  <c r="AG502" i="27" s="1"/>
  <c r="AN502" i="27"/>
  <c r="AO502" i="27" s="1"/>
  <c r="AJ502" i="27"/>
  <c r="AK502" i="27" s="1"/>
  <c r="AF244" i="27"/>
  <c r="AG244" i="27" s="1"/>
  <c r="AN244" i="27"/>
  <c r="AO244" i="27" s="1"/>
  <c r="AJ244" i="27"/>
  <c r="AK244" i="27" s="1"/>
  <c r="AJ613" i="27"/>
  <c r="AK613" i="27" s="1"/>
  <c r="AF613" i="27"/>
  <c r="AG613" i="27" s="1"/>
  <c r="AN613" i="27"/>
  <c r="AO613" i="27" s="1"/>
  <c r="AJ312" i="27"/>
  <c r="AK312" i="27" s="1"/>
  <c r="AF312" i="27"/>
  <c r="AG312" i="27" s="1"/>
  <c r="AN312" i="27"/>
  <c r="AO312" i="27" s="1"/>
  <c r="AJ319" i="27"/>
  <c r="AK319" i="27" s="1"/>
  <c r="AF319" i="27"/>
  <c r="AG319" i="27" s="1"/>
  <c r="AN319" i="27"/>
  <c r="AO319" i="27" s="1"/>
  <c r="AJ585" i="27"/>
  <c r="AK585" i="27" s="1"/>
  <c r="AF585" i="27"/>
  <c r="AG585" i="27" s="1"/>
  <c r="AN585" i="27"/>
  <c r="AO585" i="27" s="1"/>
  <c r="AJ196" i="27"/>
  <c r="AK196" i="27" s="1"/>
  <c r="AF196" i="27"/>
  <c r="AG196" i="27" s="1"/>
  <c r="AN196" i="27"/>
  <c r="AO196" i="27" s="1"/>
  <c r="AJ741" i="27"/>
  <c r="AK741" i="27" s="1"/>
  <c r="AN741" i="27"/>
  <c r="AO741" i="27" s="1"/>
  <c r="AF741" i="27"/>
  <c r="AG741" i="27" s="1"/>
  <c r="AJ755" i="27"/>
  <c r="AK755" i="27" s="1"/>
  <c r="AN755" i="27"/>
  <c r="AO755" i="27" s="1"/>
  <c r="AF755" i="27"/>
  <c r="AG755" i="27" s="1"/>
  <c r="AN812" i="27"/>
  <c r="AO812" i="27" s="1"/>
  <c r="AJ812" i="27"/>
  <c r="AK812" i="27" s="1"/>
  <c r="AF812" i="27"/>
  <c r="AG812" i="27" s="1"/>
  <c r="AF778" i="27"/>
  <c r="AG778" i="27" s="1"/>
  <c r="AN778" i="27"/>
  <c r="AO778" i="27" s="1"/>
  <c r="AJ778" i="27"/>
  <c r="AK778" i="27" s="1"/>
  <c r="AJ831" i="27"/>
  <c r="AK831" i="27" s="1"/>
  <c r="AN831" i="27"/>
  <c r="AO831" i="27" s="1"/>
  <c r="AF831" i="27"/>
  <c r="AG831" i="27" s="1"/>
  <c r="AJ549" i="27"/>
  <c r="AK549" i="27" s="1"/>
  <c r="AF549" i="27"/>
  <c r="AG549" i="27" s="1"/>
  <c r="AN549" i="27"/>
  <c r="AO549" i="27" s="1"/>
  <c r="AJ655" i="27"/>
  <c r="AK655" i="27" s="1"/>
  <c r="AF655" i="27"/>
  <c r="AG655" i="27" s="1"/>
  <c r="AN655" i="27"/>
  <c r="AO655" i="27" s="1"/>
  <c r="AN210" i="27"/>
  <c r="AO210" i="27" s="1"/>
  <c r="AF210" i="27"/>
  <c r="AG210" i="27" s="1"/>
  <c r="AJ210" i="27"/>
  <c r="AK210" i="27" s="1"/>
  <c r="AN936" i="27"/>
  <c r="AO936" i="27" s="1"/>
  <c r="AF936" i="27"/>
  <c r="AG936" i="27" s="1"/>
  <c r="AJ936" i="27"/>
  <c r="AK936" i="27" s="1"/>
  <c r="AJ505" i="27"/>
  <c r="AK505" i="27" s="1"/>
  <c r="AF505" i="27"/>
  <c r="AG505" i="27" s="1"/>
  <c r="AN505" i="27"/>
  <c r="AO505" i="27" s="1"/>
  <c r="AN406" i="27"/>
  <c r="AO406" i="27" s="1"/>
  <c r="AF406" i="27"/>
  <c r="AG406" i="27" s="1"/>
  <c r="AJ406" i="27"/>
  <c r="AK406" i="27" s="1"/>
  <c r="AN940" i="27"/>
  <c r="AO940" i="27" s="1"/>
  <c r="AJ940" i="27"/>
  <c r="AK940" i="27" s="1"/>
  <c r="AF940" i="27"/>
  <c r="AG940" i="27" s="1"/>
  <c r="AJ979" i="27"/>
  <c r="AK979" i="27" s="1"/>
  <c r="AN979" i="27"/>
  <c r="AO979" i="27" s="1"/>
  <c r="AF979" i="27"/>
  <c r="AG979" i="27" s="1"/>
  <c r="AN151" i="27"/>
  <c r="AO151" i="27" s="1"/>
  <c r="AF151" i="27"/>
  <c r="AG151" i="27" s="1"/>
  <c r="AJ151" i="27"/>
  <c r="AK151" i="27" s="1"/>
  <c r="AF121" i="27"/>
  <c r="AG121" i="27" s="1"/>
  <c r="AN121" i="27"/>
  <c r="AO121" i="27" s="1"/>
  <c r="AJ121" i="27"/>
  <c r="AK121" i="27" s="1"/>
  <c r="AN200" i="27"/>
  <c r="AO200" i="27" s="1"/>
  <c r="AJ200" i="27"/>
  <c r="AK200" i="27" s="1"/>
  <c r="AF200" i="27"/>
  <c r="AG200" i="27" s="1"/>
  <c r="AJ745" i="27"/>
  <c r="AK745" i="27" s="1"/>
  <c r="AF745" i="27"/>
  <c r="AG745" i="27" s="1"/>
  <c r="AN745" i="27"/>
  <c r="AO745" i="27" s="1"/>
  <c r="AN314" i="27"/>
  <c r="AO314" i="27" s="1"/>
  <c r="AF314" i="27"/>
  <c r="AG314" i="27" s="1"/>
  <c r="AJ314" i="27"/>
  <c r="AK314" i="27" s="1"/>
  <c r="AF125" i="27"/>
  <c r="AG125" i="27" s="1"/>
  <c r="AN125" i="27"/>
  <c r="AO125" i="27" s="1"/>
  <c r="AJ125" i="27"/>
  <c r="AK125" i="27" s="1"/>
  <c r="AF1051" i="27"/>
  <c r="AG1051" i="27" s="1"/>
  <c r="AN1051" i="27"/>
  <c r="AO1051" i="27" s="1"/>
  <c r="AJ1051" i="27"/>
  <c r="AK1051" i="27" s="1"/>
  <c r="AJ1042" i="27"/>
  <c r="AK1042" i="27" s="1"/>
  <c r="AN1042" i="27"/>
  <c r="AO1042" i="27" s="1"/>
  <c r="AF1042" i="27"/>
  <c r="AG1042" i="27" s="1"/>
  <c r="AJ1081" i="27"/>
  <c r="AK1081" i="27" s="1"/>
  <c r="AN1081" i="27"/>
  <c r="AO1081" i="27" s="1"/>
  <c r="AF1081" i="27"/>
  <c r="AG1081" i="27" s="1"/>
  <c r="AJ988" i="27"/>
  <c r="AK988" i="27" s="1"/>
  <c r="AN988" i="27"/>
  <c r="AO988" i="27" s="1"/>
  <c r="AF988" i="27"/>
  <c r="AG988" i="27" s="1"/>
  <c r="AJ1093" i="27"/>
  <c r="AK1093" i="27" s="1"/>
  <c r="AN1093" i="27"/>
  <c r="AO1093" i="27" s="1"/>
  <c r="AF1093" i="27"/>
  <c r="AG1093" i="27" s="1"/>
  <c r="AJ1157" i="27"/>
  <c r="AK1157" i="27" s="1"/>
  <c r="AN1157" i="27"/>
  <c r="AO1157" i="27" s="1"/>
  <c r="AF1157" i="27"/>
  <c r="AG1157" i="27" s="1"/>
  <c r="AF1094" i="27"/>
  <c r="AG1094" i="27" s="1"/>
  <c r="AN1094" i="27"/>
  <c r="AO1094" i="27" s="1"/>
  <c r="AJ1094" i="27"/>
  <c r="AK1094" i="27" s="1"/>
  <c r="AF1126" i="27"/>
  <c r="AG1126" i="27" s="1"/>
  <c r="AN1126" i="27"/>
  <c r="AO1126" i="27" s="1"/>
  <c r="AJ1126" i="27"/>
  <c r="AK1126" i="27" s="1"/>
  <c r="AF1108" i="27"/>
  <c r="AG1108" i="27" s="1"/>
  <c r="AN1108" i="27"/>
  <c r="AO1108" i="27" s="1"/>
  <c r="AJ1108" i="27"/>
  <c r="AK1108" i="27" s="1"/>
  <c r="AF1138" i="27"/>
  <c r="AG1138" i="27" s="1"/>
  <c r="AN1138" i="27"/>
  <c r="AO1138" i="27" s="1"/>
  <c r="AJ1138" i="27"/>
  <c r="AK1138" i="27" s="1"/>
  <c r="AJ251" i="27"/>
  <c r="AK251" i="27" s="1"/>
  <c r="AF251" i="27"/>
  <c r="AG251" i="27" s="1"/>
  <c r="AN251" i="27"/>
  <c r="AO251" i="27" s="1"/>
  <c r="AN64" i="27"/>
  <c r="AO64" i="27" s="1"/>
  <c r="AF64" i="27"/>
  <c r="AG64" i="27" s="1"/>
  <c r="AJ64" i="27"/>
  <c r="AK64" i="27" s="1"/>
  <c r="AJ545" i="27"/>
  <c r="AK545" i="27" s="1"/>
  <c r="AN545" i="27"/>
  <c r="AO545" i="27" s="1"/>
  <c r="AF545" i="27"/>
  <c r="AG545" i="27" s="1"/>
  <c r="AJ203" i="27"/>
  <c r="AK203" i="27" s="1"/>
  <c r="AF203" i="27"/>
  <c r="AG203" i="27" s="1"/>
  <c r="AN203" i="27"/>
  <c r="AO203" i="27" s="1"/>
  <c r="AF554" i="27"/>
  <c r="AG554" i="27" s="1"/>
  <c r="AN554" i="27"/>
  <c r="AO554" i="27" s="1"/>
  <c r="AJ554" i="27"/>
  <c r="AK554" i="27" s="1"/>
  <c r="AJ799" i="27"/>
  <c r="AK799" i="27" s="1"/>
  <c r="AF799" i="27"/>
  <c r="AG799" i="27" s="1"/>
  <c r="AN799" i="27"/>
  <c r="AO799" i="27" s="1"/>
  <c r="AN836" i="27"/>
  <c r="AO836" i="27" s="1"/>
  <c r="AF836" i="27"/>
  <c r="AG836" i="27" s="1"/>
  <c r="AJ836" i="27"/>
  <c r="AK836" i="27" s="1"/>
  <c r="AJ976" i="27"/>
  <c r="AK976" i="27" s="1"/>
  <c r="AN976" i="27"/>
  <c r="AO976" i="27" s="1"/>
  <c r="AF976" i="27"/>
  <c r="AG976" i="27" s="1"/>
  <c r="AF712" i="27"/>
  <c r="AG712" i="27" s="1"/>
  <c r="AN712" i="27"/>
  <c r="AO712" i="27" s="1"/>
  <c r="AJ712" i="27"/>
  <c r="AK712" i="27" s="1"/>
  <c r="AF260" i="27"/>
  <c r="AG260" i="27" s="1"/>
  <c r="AN260" i="27"/>
  <c r="AO260" i="27" s="1"/>
  <c r="AJ260" i="27"/>
  <c r="AK260" i="27" s="1"/>
  <c r="AJ265" i="27"/>
  <c r="AK265" i="27" s="1"/>
  <c r="AN265" i="27"/>
  <c r="AO265" i="27" s="1"/>
  <c r="AF265" i="27"/>
  <c r="AG265" i="27" s="1"/>
  <c r="AJ477" i="27"/>
  <c r="AK477" i="27" s="1"/>
  <c r="AF477" i="27"/>
  <c r="AG477" i="27" s="1"/>
  <c r="AN477" i="27"/>
  <c r="AO477" i="27" s="1"/>
  <c r="AJ473" i="27"/>
  <c r="AK473" i="27" s="1"/>
  <c r="AF473" i="27"/>
  <c r="AG473" i="27" s="1"/>
  <c r="AN473" i="27"/>
  <c r="AO473" i="27" s="1"/>
  <c r="AN932" i="27"/>
  <c r="AO932" i="27" s="1"/>
  <c r="AF932" i="27"/>
  <c r="AG932" i="27" s="1"/>
  <c r="AJ932" i="27"/>
  <c r="AK932" i="27" s="1"/>
  <c r="AN904" i="27"/>
  <c r="AO904" i="27" s="1"/>
  <c r="AF904" i="27"/>
  <c r="AG904" i="27" s="1"/>
  <c r="AJ904" i="27"/>
  <c r="AK904" i="27" s="1"/>
  <c r="AN218" i="27"/>
  <c r="AO218" i="27" s="1"/>
  <c r="AF218" i="27"/>
  <c r="AG218" i="27" s="1"/>
  <c r="AJ218" i="27"/>
  <c r="AK218" i="27" s="1"/>
  <c r="AF780" i="27"/>
  <c r="AG780" i="27" s="1"/>
  <c r="AN780" i="27"/>
  <c r="AO780" i="27" s="1"/>
  <c r="AJ780" i="27"/>
  <c r="AK780" i="27" s="1"/>
  <c r="AJ351" i="27"/>
  <c r="AK351" i="27" s="1"/>
  <c r="AF351" i="27"/>
  <c r="AG351" i="27" s="1"/>
  <c r="AN351" i="27"/>
  <c r="AO351" i="27" s="1"/>
  <c r="AN168" i="27"/>
  <c r="AO168" i="27" s="1"/>
  <c r="AF168" i="27"/>
  <c r="AG168" i="27" s="1"/>
  <c r="AJ168" i="27"/>
  <c r="AK168" i="27" s="1"/>
  <c r="AF363" i="27"/>
  <c r="AG363" i="27" s="1"/>
  <c r="AJ363" i="27"/>
  <c r="AK363" i="27" s="1"/>
  <c r="AN363" i="27"/>
  <c r="AO363" i="27" s="1"/>
  <c r="AJ291" i="27"/>
  <c r="AK291" i="27" s="1"/>
  <c r="AF291" i="27"/>
  <c r="AG291" i="27" s="1"/>
  <c r="AN291" i="27"/>
  <c r="AO291" i="27" s="1"/>
  <c r="AJ975" i="27"/>
  <c r="AK975" i="27" s="1"/>
  <c r="AN975" i="27"/>
  <c r="AO975" i="27" s="1"/>
  <c r="AF975" i="27"/>
  <c r="AG975" i="27" s="1"/>
  <c r="AJ409" i="27"/>
  <c r="AK409" i="27" s="1"/>
  <c r="AN409" i="27"/>
  <c r="AO409" i="27" s="1"/>
  <c r="AF409" i="27"/>
  <c r="AG409" i="27" s="1"/>
  <c r="AN184" i="27"/>
  <c r="AO184" i="27" s="1"/>
  <c r="AF184" i="27"/>
  <c r="AG184" i="27" s="1"/>
  <c r="AJ184" i="27"/>
  <c r="AK184" i="27" s="1"/>
  <c r="AJ453" i="27"/>
  <c r="AK453" i="27" s="1"/>
  <c r="AF453" i="27"/>
  <c r="AG453" i="27" s="1"/>
  <c r="AN453" i="27"/>
  <c r="AO453" i="27" s="1"/>
  <c r="AJ120" i="27"/>
  <c r="AK120" i="27" s="1"/>
  <c r="AN120" i="27"/>
  <c r="AO120" i="27" s="1"/>
  <c r="AF120" i="27"/>
  <c r="AG120" i="27" s="1"/>
  <c r="AN887" i="27"/>
  <c r="AO887" i="27" s="1"/>
  <c r="AF887" i="27"/>
  <c r="AG887" i="27" s="1"/>
  <c r="AJ887" i="27"/>
  <c r="AK887" i="27" s="1"/>
  <c r="AN197" i="27"/>
  <c r="AO197" i="27" s="1"/>
  <c r="AF197" i="27"/>
  <c r="AG197" i="27" s="1"/>
  <c r="AJ197" i="27"/>
  <c r="AK197" i="27" s="1"/>
  <c r="AF672" i="27"/>
  <c r="AG672" i="27" s="1"/>
  <c r="AN672" i="27"/>
  <c r="AO672" i="27" s="1"/>
  <c r="AJ672" i="27"/>
  <c r="AK672" i="27" s="1"/>
  <c r="AF901" i="27"/>
  <c r="AG901" i="27" s="1"/>
  <c r="AN901" i="27"/>
  <c r="AO901" i="27" s="1"/>
  <c r="AJ901" i="27"/>
  <c r="AK901" i="27" s="1"/>
  <c r="AN420" i="27"/>
  <c r="AO420" i="27" s="1"/>
  <c r="AF420" i="27"/>
  <c r="AG420" i="27" s="1"/>
  <c r="AJ420" i="27"/>
  <c r="AK420" i="27" s="1"/>
  <c r="AJ293" i="27"/>
  <c r="AK293" i="27" s="1"/>
  <c r="AF293" i="27"/>
  <c r="AG293" i="27" s="1"/>
  <c r="AN293" i="27"/>
  <c r="AO293" i="27" s="1"/>
  <c r="AN356" i="27"/>
  <c r="AO356" i="27" s="1"/>
  <c r="AF356" i="27"/>
  <c r="AG356" i="27" s="1"/>
  <c r="AJ356" i="27"/>
  <c r="AK356" i="27" s="1"/>
  <c r="AJ535" i="27"/>
  <c r="AK535" i="27" s="1"/>
  <c r="AF535" i="27"/>
  <c r="AG535" i="27" s="1"/>
  <c r="AN535" i="27"/>
  <c r="AO535" i="27" s="1"/>
  <c r="AF728" i="27"/>
  <c r="AG728" i="27" s="1"/>
  <c r="AN728" i="27"/>
  <c r="AO728" i="27" s="1"/>
  <c r="AJ728" i="27"/>
  <c r="AK728" i="27" s="1"/>
  <c r="AF480" i="27"/>
  <c r="AG480" i="27" s="1"/>
  <c r="AN480" i="27"/>
  <c r="AO480" i="27" s="1"/>
  <c r="AJ480" i="27"/>
  <c r="AK480" i="27" s="1"/>
  <c r="AN980" i="27"/>
  <c r="AO980" i="27" s="1"/>
  <c r="AF980" i="27"/>
  <c r="AG980" i="27" s="1"/>
  <c r="AJ980" i="27"/>
  <c r="AK980" i="27" s="1"/>
  <c r="AJ1010" i="27"/>
  <c r="AK1010" i="27" s="1"/>
  <c r="AN1010" i="27"/>
  <c r="AO1010" i="27" s="1"/>
  <c r="AF1010" i="27"/>
  <c r="AG1010" i="27" s="1"/>
  <c r="AF654" i="27"/>
  <c r="AG654" i="27" s="1"/>
  <c r="AN654" i="27"/>
  <c r="AO654" i="27" s="1"/>
  <c r="AJ654" i="27"/>
  <c r="AK654" i="27" s="1"/>
  <c r="AJ75" i="27"/>
  <c r="AK75" i="27" s="1"/>
  <c r="AF75" i="27"/>
  <c r="AG75" i="27" s="1"/>
  <c r="AN75" i="27"/>
  <c r="AO75" i="27" s="1"/>
  <c r="AF670" i="27"/>
  <c r="AG670" i="27" s="1"/>
  <c r="AN670" i="27"/>
  <c r="AO670" i="27" s="1"/>
  <c r="AJ670" i="27"/>
  <c r="AK670" i="27" s="1"/>
  <c r="AN1076" i="27"/>
  <c r="AO1076" i="27" s="1"/>
  <c r="AF1076" i="27"/>
  <c r="AG1076" i="27" s="1"/>
  <c r="AJ1076" i="27"/>
  <c r="AK1076" i="27" s="1"/>
  <c r="AF704" i="27"/>
  <c r="AG704" i="27" s="1"/>
  <c r="AN704" i="27"/>
  <c r="AO704" i="27" s="1"/>
  <c r="AJ704" i="27"/>
  <c r="AK704" i="27" s="1"/>
  <c r="AJ769" i="27"/>
  <c r="AK769" i="27" s="1"/>
  <c r="AN769" i="27"/>
  <c r="AO769" i="27" s="1"/>
  <c r="AF769" i="27"/>
  <c r="AG769" i="27" s="1"/>
  <c r="AF862" i="27"/>
  <c r="AG862" i="27" s="1"/>
  <c r="AN862" i="27"/>
  <c r="AO862" i="27" s="1"/>
  <c r="AJ862" i="27"/>
  <c r="AK862" i="27" s="1"/>
  <c r="AJ334" i="27"/>
  <c r="AK334" i="27" s="1"/>
  <c r="AN334" i="27"/>
  <c r="AO334" i="27" s="1"/>
  <c r="AF334" i="27"/>
  <c r="AG334" i="27" s="1"/>
  <c r="AJ457" i="27"/>
  <c r="AK457" i="27" s="1"/>
  <c r="AN457" i="27"/>
  <c r="AO457" i="27" s="1"/>
  <c r="AF457" i="27"/>
  <c r="AG457" i="27" s="1"/>
  <c r="AF772" i="27"/>
  <c r="AG772" i="27" s="1"/>
  <c r="AN772" i="27"/>
  <c r="AO772" i="27" s="1"/>
  <c r="AJ772" i="27"/>
  <c r="AK772" i="27" s="1"/>
  <c r="AF710" i="27"/>
  <c r="AG710" i="27" s="1"/>
  <c r="AN710" i="27"/>
  <c r="AO710" i="27" s="1"/>
  <c r="AJ710" i="27"/>
  <c r="AK710" i="27" s="1"/>
  <c r="AJ79" i="27"/>
  <c r="AK79" i="27" s="1"/>
  <c r="AN79" i="27"/>
  <c r="AO79" i="27" s="1"/>
  <c r="AF79" i="27"/>
  <c r="AG79" i="27" s="1"/>
  <c r="AN85" i="27"/>
  <c r="AO85" i="27" s="1"/>
  <c r="AF85" i="27"/>
  <c r="AG85" i="27" s="1"/>
  <c r="AJ85" i="27"/>
  <c r="AK85" i="27" s="1"/>
  <c r="AN997" i="27"/>
  <c r="AO997" i="27" s="1"/>
  <c r="AF997" i="27"/>
  <c r="AG997" i="27" s="1"/>
  <c r="AJ997" i="27"/>
  <c r="AK997" i="27" s="1"/>
  <c r="AF738" i="27"/>
  <c r="AG738" i="27" s="1"/>
  <c r="AN738" i="27"/>
  <c r="AO738" i="27" s="1"/>
  <c r="AJ738" i="27"/>
  <c r="AK738" i="27" s="1"/>
  <c r="AN149" i="27"/>
  <c r="AO149" i="27" s="1"/>
  <c r="AF149" i="27"/>
  <c r="AG149" i="27" s="1"/>
  <c r="AJ149" i="27"/>
  <c r="AK149" i="27" s="1"/>
  <c r="AF83" i="27"/>
  <c r="AG83" i="27" s="1"/>
  <c r="AN83" i="27"/>
  <c r="AO83" i="27" s="1"/>
  <c r="AJ83" i="27"/>
  <c r="AK83" i="27" s="1"/>
  <c r="AF530" i="27"/>
  <c r="AG530" i="27" s="1"/>
  <c r="AN530" i="27"/>
  <c r="AO530" i="27" s="1"/>
  <c r="AJ530" i="27"/>
  <c r="AK530" i="27" s="1"/>
  <c r="AF528" i="27"/>
  <c r="AG528" i="27" s="1"/>
  <c r="AN528" i="27"/>
  <c r="AO528" i="27" s="1"/>
  <c r="AJ528" i="27"/>
  <c r="AK528" i="27" s="1"/>
  <c r="AF752" i="27"/>
  <c r="AG752" i="27" s="1"/>
  <c r="AN752" i="27"/>
  <c r="AO752" i="27" s="1"/>
  <c r="AJ752" i="27"/>
  <c r="AK752" i="27" s="1"/>
  <c r="AJ705" i="27"/>
  <c r="AK705" i="27" s="1"/>
  <c r="AF705" i="27"/>
  <c r="AG705" i="27" s="1"/>
  <c r="AN705" i="27"/>
  <c r="AO705" i="27" s="1"/>
  <c r="AF403" i="27"/>
  <c r="AG403" i="27" s="1"/>
  <c r="AJ403" i="27"/>
  <c r="AK403" i="27" s="1"/>
  <c r="AN403" i="27"/>
  <c r="AO403" i="27" s="1"/>
  <c r="AN6" i="27"/>
  <c r="AO6" i="27" s="1"/>
  <c r="AF6" i="27"/>
  <c r="AG6" i="27" s="1"/>
  <c r="AJ6" i="27"/>
  <c r="AK6" i="27" s="1"/>
  <c r="AJ866" i="27"/>
  <c r="AK866" i="27" s="1"/>
  <c r="AN866" i="27"/>
  <c r="AO866" i="27" s="1"/>
  <c r="AF866" i="27"/>
  <c r="AG866" i="27" s="1"/>
  <c r="AN1013" i="27"/>
  <c r="AO1013" i="27" s="1"/>
  <c r="AF1013" i="27"/>
  <c r="AG1013" i="27" s="1"/>
  <c r="AJ1013" i="27"/>
  <c r="AK1013" i="27" s="1"/>
  <c r="AN869" i="27"/>
  <c r="AO869" i="27" s="1"/>
  <c r="AF869" i="27"/>
  <c r="AG869" i="27" s="1"/>
  <c r="AJ869" i="27"/>
  <c r="AK869" i="27" s="1"/>
  <c r="AF384" i="27"/>
  <c r="AG384" i="27" s="1"/>
  <c r="AJ384" i="27"/>
  <c r="AK384" i="27" s="1"/>
  <c r="AN384" i="27"/>
  <c r="AO384" i="27" s="1"/>
  <c r="AN811" i="27"/>
  <c r="AO811" i="27" s="1"/>
  <c r="AF811" i="27"/>
  <c r="AG811" i="27" s="1"/>
  <c r="AJ811" i="27"/>
  <c r="AK811" i="27" s="1"/>
  <c r="AJ392" i="27"/>
  <c r="AK392" i="27" s="1"/>
  <c r="AN392" i="27"/>
  <c r="AO392" i="27" s="1"/>
  <c r="AF392" i="27"/>
  <c r="AG392" i="27" s="1"/>
  <c r="AJ956" i="27"/>
  <c r="AK956" i="27" s="1"/>
  <c r="AN956" i="27"/>
  <c r="AO956" i="27" s="1"/>
  <c r="AF956" i="27"/>
  <c r="AG956" i="27" s="1"/>
  <c r="AN150" i="27"/>
  <c r="AO150" i="27" s="1"/>
  <c r="AF150" i="27"/>
  <c r="AG150" i="27" s="1"/>
  <c r="AJ150" i="27"/>
  <c r="AK150" i="27" s="1"/>
  <c r="AJ253" i="27"/>
  <c r="AK253" i="27" s="1"/>
  <c r="AN253" i="27"/>
  <c r="AO253" i="27" s="1"/>
  <c r="AF253" i="27"/>
  <c r="AG253" i="27" s="1"/>
  <c r="AJ599" i="27"/>
  <c r="AK599" i="27" s="1"/>
  <c r="AF599" i="27"/>
  <c r="AG599" i="27" s="1"/>
  <c r="AN599" i="27"/>
  <c r="AO599" i="27" s="1"/>
  <c r="AF650" i="27"/>
  <c r="AG650" i="27" s="1"/>
  <c r="AN650" i="27"/>
  <c r="AO650" i="27" s="1"/>
  <c r="AJ650" i="27"/>
  <c r="AK650" i="27" s="1"/>
  <c r="AN438" i="27"/>
  <c r="AO438" i="27" s="1"/>
  <c r="AF438" i="27"/>
  <c r="AG438" i="27" s="1"/>
  <c r="AJ438" i="27"/>
  <c r="AK438" i="27" s="1"/>
  <c r="AF193" i="27"/>
  <c r="AG193" i="27" s="1"/>
  <c r="AJ193" i="27"/>
  <c r="AK193" i="27" s="1"/>
  <c r="AN193" i="27"/>
  <c r="AO193" i="27" s="1"/>
  <c r="AJ57" i="27"/>
  <c r="AK57" i="27" s="1"/>
  <c r="AF57" i="27"/>
  <c r="AG57" i="27" s="1"/>
  <c r="AN57" i="27"/>
  <c r="AO57" i="27" s="1"/>
  <c r="AJ841" i="27"/>
  <c r="AK841" i="27" s="1"/>
  <c r="AF841" i="27"/>
  <c r="AG841" i="27" s="1"/>
  <c r="AN841" i="27"/>
  <c r="AO841" i="27" s="1"/>
  <c r="AN185" i="27"/>
  <c r="AO185" i="27" s="1"/>
  <c r="AF185" i="27"/>
  <c r="AG185" i="27" s="1"/>
  <c r="AJ185" i="27"/>
  <c r="AK185" i="27" s="1"/>
  <c r="AJ126" i="27"/>
  <c r="AK126" i="27" s="1"/>
  <c r="AN126" i="27"/>
  <c r="AO126" i="27" s="1"/>
  <c r="AF126" i="27"/>
  <c r="AG126" i="27" s="1"/>
  <c r="AJ883" i="27"/>
  <c r="AK883" i="27" s="1"/>
  <c r="AN883" i="27"/>
  <c r="AO883" i="27" s="1"/>
  <c r="AF883" i="27"/>
  <c r="AG883" i="27" s="1"/>
  <c r="AF506" i="27"/>
  <c r="AG506" i="27" s="1"/>
  <c r="AN506" i="27"/>
  <c r="AO506" i="27" s="1"/>
  <c r="AJ506" i="27"/>
  <c r="AK506" i="27" s="1"/>
  <c r="AJ316" i="27"/>
  <c r="AK316" i="27" s="1"/>
  <c r="AN316" i="27"/>
  <c r="AO316" i="27" s="1"/>
  <c r="AF316" i="27"/>
  <c r="AG316" i="27" s="1"/>
  <c r="AJ898" i="27"/>
  <c r="AK898" i="27" s="1"/>
  <c r="AN898" i="27"/>
  <c r="AO898" i="27" s="1"/>
  <c r="AF898" i="27"/>
  <c r="AG898" i="27" s="1"/>
  <c r="AN276" i="27"/>
  <c r="AO276" i="27" s="1"/>
  <c r="AF276" i="27"/>
  <c r="AG276" i="27" s="1"/>
  <c r="AJ276" i="27"/>
  <c r="AK276" i="27" s="1"/>
  <c r="AN146" i="27"/>
  <c r="AO146" i="27" s="1"/>
  <c r="AJ146" i="27"/>
  <c r="AK146" i="27" s="1"/>
  <c r="AF146" i="27"/>
  <c r="AG146" i="27" s="1"/>
  <c r="AJ21" i="27"/>
  <c r="AK21" i="27" s="1"/>
  <c r="AN21" i="27"/>
  <c r="AO21" i="27" s="1"/>
  <c r="AF21" i="27"/>
  <c r="AG21" i="27" s="1"/>
  <c r="AF508" i="27"/>
  <c r="AG508" i="27" s="1"/>
  <c r="AN508" i="27"/>
  <c r="AO508" i="27" s="1"/>
  <c r="AJ508" i="27"/>
  <c r="AK508" i="27" s="1"/>
  <c r="AF232" i="27"/>
  <c r="AG232" i="27" s="1"/>
  <c r="AN232" i="27"/>
  <c r="AO232" i="27" s="1"/>
  <c r="AJ232" i="27"/>
  <c r="AK232" i="27" s="1"/>
  <c r="AJ243" i="27"/>
  <c r="AK243" i="27" s="1"/>
  <c r="AF243" i="27"/>
  <c r="AG243" i="27" s="1"/>
  <c r="AN243" i="27"/>
  <c r="AO243" i="27" s="1"/>
  <c r="AN236" i="27"/>
  <c r="AO236" i="27" s="1"/>
  <c r="AF236" i="27"/>
  <c r="AG236" i="27" s="1"/>
  <c r="AJ236" i="27"/>
  <c r="AK236" i="27" s="1"/>
  <c r="AN981" i="27"/>
  <c r="AO981" i="27" s="1"/>
  <c r="AF981" i="27"/>
  <c r="AG981" i="27" s="1"/>
  <c r="AJ981" i="27"/>
  <c r="AK981" i="27" s="1"/>
  <c r="AF842" i="27"/>
  <c r="AG842" i="27" s="1"/>
  <c r="AJ842" i="27"/>
  <c r="AK842" i="27" s="1"/>
  <c r="AN842" i="27"/>
  <c r="AO842" i="27" s="1"/>
  <c r="AJ135" i="27"/>
  <c r="AK135" i="27" s="1"/>
  <c r="AF135" i="27"/>
  <c r="AG135" i="27" s="1"/>
  <c r="AN135" i="27"/>
  <c r="AO135" i="27" s="1"/>
  <c r="AN178" i="27"/>
  <c r="AO178" i="27" s="1"/>
  <c r="AF178" i="27"/>
  <c r="AG178" i="27" s="1"/>
  <c r="AJ178" i="27"/>
  <c r="AK178" i="27" s="1"/>
  <c r="AF724" i="27"/>
  <c r="AG724" i="27" s="1"/>
  <c r="AN724" i="27"/>
  <c r="AO724" i="27" s="1"/>
  <c r="AJ724" i="27"/>
  <c r="AK724" i="27" s="1"/>
  <c r="AJ1058" i="27"/>
  <c r="AK1058" i="27" s="1"/>
  <c r="AN1058" i="27"/>
  <c r="AO1058" i="27" s="1"/>
  <c r="AF1058" i="27"/>
  <c r="AG1058" i="27" s="1"/>
  <c r="AN1079" i="27"/>
  <c r="AO1079" i="27" s="1"/>
  <c r="AF1079" i="27"/>
  <c r="AG1079" i="27" s="1"/>
  <c r="AJ1079" i="27"/>
  <c r="AK1079" i="27" s="1"/>
  <c r="AF989" i="27"/>
  <c r="AG989" i="27" s="1"/>
  <c r="AJ989" i="27"/>
  <c r="AK989" i="27" s="1"/>
  <c r="AN989" i="27"/>
  <c r="AO989" i="27" s="1"/>
  <c r="AF604" i="27"/>
  <c r="AG604" i="27" s="1"/>
  <c r="AN604" i="27"/>
  <c r="AO604" i="27" s="1"/>
  <c r="AJ604" i="27"/>
  <c r="AK604" i="27" s="1"/>
  <c r="AF582" i="27"/>
  <c r="AG582" i="27" s="1"/>
  <c r="AN582" i="27"/>
  <c r="AO582" i="27" s="1"/>
  <c r="AJ582" i="27"/>
  <c r="AK582" i="27" s="1"/>
  <c r="AJ12" i="27"/>
  <c r="AK12" i="27" s="1"/>
  <c r="AN12" i="27"/>
  <c r="AO12" i="27" s="1"/>
  <c r="AF12" i="27"/>
  <c r="AG12" i="27" s="1"/>
  <c r="AJ671" i="27"/>
  <c r="AK671" i="27" s="1"/>
  <c r="AF671" i="27"/>
  <c r="AG671" i="27" s="1"/>
  <c r="AN671" i="27"/>
  <c r="AO671" i="27" s="1"/>
  <c r="AN27" i="27"/>
  <c r="AO27" i="27" s="1"/>
  <c r="AF27" i="27"/>
  <c r="AG27" i="27" s="1"/>
  <c r="AJ27" i="27"/>
  <c r="AK27" i="27" s="1"/>
  <c r="AJ749" i="27"/>
  <c r="AK749" i="27" s="1"/>
  <c r="AF749" i="27"/>
  <c r="AG749" i="27" s="1"/>
  <c r="AN749" i="27"/>
  <c r="AO749" i="27" s="1"/>
  <c r="AJ978" i="27"/>
  <c r="AK978" i="27" s="1"/>
  <c r="AN978" i="27"/>
  <c r="AO978" i="27" s="1"/>
  <c r="AF978" i="27"/>
  <c r="AG978" i="27" s="1"/>
  <c r="AF540" i="27"/>
  <c r="AG540" i="27" s="1"/>
  <c r="AN540" i="27"/>
  <c r="AO540" i="27" s="1"/>
  <c r="AJ540" i="27"/>
  <c r="AK540" i="27" s="1"/>
  <c r="AJ889" i="27"/>
  <c r="AK889" i="27" s="1"/>
  <c r="AF889" i="27"/>
  <c r="AG889" i="27" s="1"/>
  <c r="AN889" i="27"/>
  <c r="AO889" i="27" s="1"/>
  <c r="AF634" i="27"/>
  <c r="AG634" i="27" s="1"/>
  <c r="AN634" i="27"/>
  <c r="AO634" i="27" s="1"/>
  <c r="AJ634" i="27"/>
  <c r="AK634" i="27" s="1"/>
  <c r="AJ854" i="27"/>
  <c r="AK854" i="27" s="1"/>
  <c r="AF854" i="27"/>
  <c r="AG854" i="27" s="1"/>
  <c r="AN854" i="27"/>
  <c r="AO854" i="27" s="1"/>
  <c r="AJ525" i="27"/>
  <c r="AK525" i="27" s="1"/>
  <c r="AN525" i="27"/>
  <c r="AO525" i="27" s="1"/>
  <c r="AF525" i="27"/>
  <c r="AG525" i="27" s="1"/>
  <c r="AJ160" i="27"/>
  <c r="AK160" i="27" s="1"/>
  <c r="AF160" i="27"/>
  <c r="AG160" i="27" s="1"/>
  <c r="AN160" i="27"/>
  <c r="AO160" i="27" s="1"/>
  <c r="AF486" i="27"/>
  <c r="AG486" i="27" s="1"/>
  <c r="AN486" i="27"/>
  <c r="AO486" i="27" s="1"/>
  <c r="AJ486" i="27"/>
  <c r="AK486" i="27" s="1"/>
  <c r="AJ511" i="27"/>
  <c r="AK511" i="27" s="1"/>
  <c r="AF511" i="27"/>
  <c r="AG511" i="27" s="1"/>
  <c r="AN511" i="27"/>
  <c r="AO511" i="27" s="1"/>
  <c r="AN48" i="27"/>
  <c r="AO48" i="27" s="1"/>
  <c r="AF48" i="27"/>
  <c r="AG48" i="27" s="1"/>
  <c r="AJ48" i="27"/>
  <c r="AK48" i="27" s="1"/>
  <c r="AJ713" i="27"/>
  <c r="AK713" i="27" s="1"/>
  <c r="AF713" i="27"/>
  <c r="AG713" i="27" s="1"/>
  <c r="AN713" i="27"/>
  <c r="AO713" i="27" s="1"/>
  <c r="AJ529" i="27"/>
  <c r="AK529" i="27" s="1"/>
  <c r="AN529" i="27"/>
  <c r="AO529" i="27" s="1"/>
  <c r="AF529" i="27"/>
  <c r="AG529" i="27" s="1"/>
  <c r="AJ953" i="27"/>
  <c r="AK953" i="27" s="1"/>
  <c r="AN953" i="27"/>
  <c r="AO953" i="27" s="1"/>
  <c r="AF953" i="27"/>
  <c r="AG953" i="27" s="1"/>
  <c r="AJ902" i="27"/>
  <c r="AK902" i="27" s="1"/>
  <c r="AN902" i="27"/>
  <c r="AO902" i="27" s="1"/>
  <c r="AF902" i="27"/>
  <c r="AG902" i="27" s="1"/>
  <c r="AJ619" i="27"/>
  <c r="AK619" i="27" s="1"/>
  <c r="AN619" i="27"/>
  <c r="AO619" i="27" s="1"/>
  <c r="AF619" i="27"/>
  <c r="AG619" i="27" s="1"/>
  <c r="AF550" i="27"/>
  <c r="AG550" i="27" s="1"/>
  <c r="AN550" i="27"/>
  <c r="AO550" i="27" s="1"/>
  <c r="AJ550" i="27"/>
  <c r="AK550" i="27" s="1"/>
  <c r="AN20" i="27"/>
  <c r="AO20" i="27" s="1"/>
  <c r="AF20" i="27"/>
  <c r="AG20" i="27" s="1"/>
  <c r="AJ20" i="27"/>
  <c r="AK20" i="27" s="1"/>
  <c r="AJ517" i="27"/>
  <c r="AK517" i="27" s="1"/>
  <c r="AN517" i="27"/>
  <c r="AO517" i="27" s="1"/>
  <c r="AF517" i="27"/>
  <c r="AG517" i="27" s="1"/>
  <c r="AF877" i="27"/>
  <c r="AG877" i="27" s="1"/>
  <c r="AJ877" i="27"/>
  <c r="AK877" i="27" s="1"/>
  <c r="AN877" i="27"/>
  <c r="AO877" i="27" s="1"/>
  <c r="AJ367" i="27"/>
  <c r="AK367" i="27" s="1"/>
  <c r="AN367" i="27"/>
  <c r="AO367" i="27" s="1"/>
  <c r="AF367" i="27"/>
  <c r="AG367" i="27" s="1"/>
  <c r="AF740" i="27"/>
  <c r="AG740" i="27" s="1"/>
  <c r="AN740" i="27"/>
  <c r="AO740" i="27" s="1"/>
  <c r="AJ740" i="27"/>
  <c r="AK740" i="27" s="1"/>
  <c r="AJ443" i="27"/>
  <c r="AK443" i="27" s="1"/>
  <c r="AN443" i="27"/>
  <c r="AO443" i="27" s="1"/>
  <c r="AF443" i="27"/>
  <c r="AG443" i="27" s="1"/>
  <c r="AJ263" i="27"/>
  <c r="AK263" i="27" s="1"/>
  <c r="AN263" i="27"/>
  <c r="AO263" i="27" s="1"/>
  <c r="AF263" i="27"/>
  <c r="AG263" i="27" s="1"/>
  <c r="AJ818" i="27"/>
  <c r="AK818" i="27" s="1"/>
  <c r="AN818" i="27"/>
  <c r="AO818" i="27" s="1"/>
  <c r="AF818" i="27"/>
  <c r="AG818" i="27" s="1"/>
  <c r="AJ493" i="27"/>
  <c r="AK493" i="27" s="1"/>
  <c r="AN493" i="27"/>
  <c r="AO493" i="27" s="1"/>
  <c r="AF493" i="27"/>
  <c r="AG493" i="27" s="1"/>
  <c r="AJ767" i="27"/>
  <c r="AK767" i="27" s="1"/>
  <c r="AF767" i="27"/>
  <c r="AG767" i="27" s="1"/>
  <c r="AN767" i="27"/>
  <c r="AO767" i="27" s="1"/>
  <c r="AF465" i="27"/>
  <c r="AG465" i="27" s="1"/>
  <c r="AJ465" i="27"/>
  <c r="AK465" i="27" s="1"/>
  <c r="AN465" i="27"/>
  <c r="AO465" i="27" s="1"/>
  <c r="AN407" i="27"/>
  <c r="AO407" i="27" s="1"/>
  <c r="AF407" i="27"/>
  <c r="AG407" i="27" s="1"/>
  <c r="AJ407" i="27"/>
  <c r="AK407" i="27" s="1"/>
  <c r="AF742" i="27"/>
  <c r="AG742" i="27" s="1"/>
  <c r="AN742" i="27"/>
  <c r="AO742" i="27" s="1"/>
  <c r="AJ742" i="27"/>
  <c r="AK742" i="27" s="1"/>
  <c r="AF568" i="27"/>
  <c r="AG568" i="27" s="1"/>
  <c r="AN568" i="27"/>
  <c r="AO568" i="27" s="1"/>
  <c r="AJ568" i="27"/>
  <c r="AK568" i="27" s="1"/>
  <c r="AN413" i="27"/>
  <c r="AO413" i="27" s="1"/>
  <c r="AF413" i="27"/>
  <c r="AG413" i="27" s="1"/>
  <c r="AJ413" i="27"/>
  <c r="AK413" i="27" s="1"/>
  <c r="AN343" i="27"/>
  <c r="AO343" i="27" s="1"/>
  <c r="AF343" i="27"/>
  <c r="AG343" i="27" s="1"/>
  <c r="AJ343" i="27"/>
  <c r="AK343" i="27" s="1"/>
  <c r="AF1005" i="27"/>
  <c r="AG1005" i="27" s="1"/>
  <c r="AJ1005" i="27"/>
  <c r="AK1005" i="27" s="1"/>
  <c r="AN1005" i="27"/>
  <c r="AO1005" i="27" s="1"/>
  <c r="AJ739" i="27"/>
  <c r="AK739" i="27" s="1"/>
  <c r="AN739" i="27"/>
  <c r="AO739" i="27" s="1"/>
  <c r="AF739" i="27"/>
  <c r="AG739" i="27" s="1"/>
  <c r="AJ791" i="27"/>
  <c r="AK791" i="27" s="1"/>
  <c r="AN791" i="27"/>
  <c r="AO791" i="27" s="1"/>
  <c r="AF791" i="27"/>
  <c r="AG791" i="27" s="1"/>
  <c r="AF986" i="27"/>
  <c r="AG986" i="27" s="1"/>
  <c r="AJ986" i="27"/>
  <c r="AK986" i="27" s="1"/>
  <c r="AN986" i="27"/>
  <c r="AO986" i="27" s="1"/>
  <c r="AN935" i="27"/>
  <c r="AO935" i="27" s="1"/>
  <c r="AJ935" i="27"/>
  <c r="AK935" i="27" s="1"/>
  <c r="AF935" i="27"/>
  <c r="AG935" i="27" s="1"/>
  <c r="AF754" i="27"/>
  <c r="AG754" i="27" s="1"/>
  <c r="AN754" i="27"/>
  <c r="AO754" i="27" s="1"/>
  <c r="AJ754" i="27"/>
  <c r="AK754" i="27" s="1"/>
  <c r="AF736" i="27"/>
  <c r="AG736" i="27" s="1"/>
  <c r="AN736" i="27"/>
  <c r="AO736" i="27" s="1"/>
  <c r="AJ736" i="27"/>
  <c r="AK736" i="27" s="1"/>
  <c r="AJ211" i="27"/>
  <c r="AK211" i="27" s="1"/>
  <c r="AN211" i="27"/>
  <c r="AO211" i="27" s="1"/>
  <c r="AF211" i="27"/>
  <c r="AG211" i="27" s="1"/>
  <c r="AN817" i="27"/>
  <c r="AO817" i="27" s="1"/>
  <c r="AF817" i="27"/>
  <c r="AG817" i="27" s="1"/>
  <c r="AJ817" i="27"/>
  <c r="AK817" i="27" s="1"/>
  <c r="AJ950" i="27"/>
  <c r="AK950" i="27" s="1"/>
  <c r="AN950" i="27"/>
  <c r="AO950" i="27" s="1"/>
  <c r="AF950" i="27"/>
  <c r="AG950" i="27" s="1"/>
  <c r="AJ882" i="27"/>
  <c r="AK882" i="27" s="1"/>
  <c r="AN882" i="27"/>
  <c r="AO882" i="27" s="1"/>
  <c r="AF882" i="27"/>
  <c r="AG882" i="27" s="1"/>
  <c r="AJ643" i="27"/>
  <c r="AK643" i="27" s="1"/>
  <c r="AN643" i="27"/>
  <c r="AO643" i="27" s="1"/>
  <c r="AF643" i="27"/>
  <c r="AG643" i="27" s="1"/>
  <c r="AJ173" i="27"/>
  <c r="AK173" i="27" s="1"/>
  <c r="AN173" i="27"/>
  <c r="AO173" i="27" s="1"/>
  <c r="AF173" i="27"/>
  <c r="AG173" i="27" s="1"/>
  <c r="AJ444" i="27"/>
  <c r="AK444" i="27" s="1"/>
  <c r="AN444" i="27"/>
  <c r="AO444" i="27" s="1"/>
  <c r="AF444" i="27"/>
  <c r="AG444" i="27" s="1"/>
  <c r="AF774" i="27"/>
  <c r="AG774" i="27" s="1"/>
  <c r="AN774" i="27"/>
  <c r="AO774" i="27" s="1"/>
  <c r="AJ774" i="27"/>
  <c r="AK774" i="27" s="1"/>
  <c r="AF400" i="27"/>
  <c r="AG400" i="27" s="1"/>
  <c r="AN400" i="27"/>
  <c r="AO400" i="27" s="1"/>
  <c r="AJ400" i="27"/>
  <c r="AK400" i="27" s="1"/>
  <c r="AN145" i="27"/>
  <c r="AO145" i="27" s="1"/>
  <c r="AJ145" i="27"/>
  <c r="AK145" i="27" s="1"/>
  <c r="AF145" i="27"/>
  <c r="AG145" i="27" s="1"/>
  <c r="AN8" i="27"/>
  <c r="AO8" i="27" s="1"/>
  <c r="AF8" i="27"/>
  <c r="AG8" i="27" s="1"/>
  <c r="AJ8" i="27"/>
  <c r="AK8" i="27" s="1"/>
  <c r="AJ1017" i="27"/>
  <c r="AK1017" i="27" s="1"/>
  <c r="AF1017" i="27"/>
  <c r="AG1017" i="27" s="1"/>
  <c r="AN1017" i="27"/>
  <c r="AO1017" i="27" s="1"/>
  <c r="AN871" i="27"/>
  <c r="AO871" i="27" s="1"/>
  <c r="AF871" i="27"/>
  <c r="AG871" i="27" s="1"/>
  <c r="AJ871" i="27"/>
  <c r="AK871" i="27" s="1"/>
  <c r="AN385" i="27"/>
  <c r="AO385" i="27" s="1"/>
  <c r="AF385" i="27"/>
  <c r="AG385" i="27" s="1"/>
  <c r="AJ385" i="27"/>
  <c r="AK385" i="27" s="1"/>
  <c r="AF688" i="27"/>
  <c r="AG688" i="27" s="1"/>
  <c r="AN688" i="27"/>
  <c r="AO688" i="27" s="1"/>
  <c r="AJ688" i="27"/>
  <c r="AK688" i="27" s="1"/>
  <c r="AN317" i="27"/>
  <c r="AO317" i="27" s="1"/>
  <c r="AF317" i="27"/>
  <c r="AG317" i="27" s="1"/>
  <c r="AJ317" i="27"/>
  <c r="AK317" i="27" s="1"/>
  <c r="AN381" i="27"/>
  <c r="AO381" i="27" s="1"/>
  <c r="AF381" i="27"/>
  <c r="AG381" i="27" s="1"/>
  <c r="AJ381" i="27"/>
  <c r="AK381" i="27" s="1"/>
  <c r="AN827" i="27"/>
  <c r="AO827" i="27" s="1"/>
  <c r="AF827" i="27"/>
  <c r="AG827" i="27" s="1"/>
  <c r="AJ827" i="27"/>
  <c r="AK827" i="27" s="1"/>
  <c r="AJ567" i="27"/>
  <c r="AK567" i="27" s="1"/>
  <c r="AF567" i="27"/>
  <c r="AG567" i="27" s="1"/>
  <c r="AN567" i="27"/>
  <c r="AO567" i="27" s="1"/>
  <c r="AN968" i="27"/>
  <c r="AO968" i="27" s="1"/>
  <c r="AF968" i="27"/>
  <c r="AG968" i="27" s="1"/>
  <c r="AJ968" i="27"/>
  <c r="AK968" i="27" s="1"/>
  <c r="AN868" i="27"/>
  <c r="AO868" i="27" s="1"/>
  <c r="AF868" i="27"/>
  <c r="AG868" i="27" s="1"/>
  <c r="AJ868" i="27"/>
  <c r="AK868" i="27" s="1"/>
  <c r="AF272" i="27"/>
  <c r="AG272" i="27" s="1"/>
  <c r="AN272" i="27"/>
  <c r="AO272" i="27" s="1"/>
  <c r="AJ272" i="27"/>
  <c r="AK272" i="27" s="1"/>
  <c r="AF600" i="27"/>
  <c r="AG600" i="27" s="1"/>
  <c r="AN600" i="27"/>
  <c r="AO600" i="27" s="1"/>
  <c r="AJ600" i="27"/>
  <c r="AK600" i="27" s="1"/>
  <c r="AJ789" i="27"/>
  <c r="AK789" i="27" s="1"/>
  <c r="AN789" i="27"/>
  <c r="AO789" i="27" s="1"/>
  <c r="AF789" i="27"/>
  <c r="AG789" i="27" s="1"/>
  <c r="AF993" i="27"/>
  <c r="AG993" i="27" s="1"/>
  <c r="AN993" i="27"/>
  <c r="AO993" i="27" s="1"/>
  <c r="AJ993" i="27"/>
  <c r="AK993" i="27" s="1"/>
  <c r="AJ533" i="27"/>
  <c r="AK533" i="27" s="1"/>
  <c r="AN533" i="27"/>
  <c r="AO533" i="27" s="1"/>
  <c r="AF533" i="27"/>
  <c r="AG533" i="27" s="1"/>
  <c r="AN1012" i="27"/>
  <c r="AO1012" i="27" s="1"/>
  <c r="AF1012" i="27"/>
  <c r="AG1012" i="27" s="1"/>
  <c r="AJ1012" i="27"/>
  <c r="AK1012" i="27" s="1"/>
  <c r="AJ182" i="27"/>
  <c r="AK182" i="27" s="1"/>
  <c r="AN182" i="27"/>
  <c r="AO182" i="27" s="1"/>
  <c r="AF182" i="27"/>
  <c r="AG182" i="27" s="1"/>
  <c r="AF242" i="27"/>
  <c r="AG242" i="27" s="1"/>
  <c r="AN242" i="27"/>
  <c r="AO242" i="27" s="1"/>
  <c r="AJ242" i="27"/>
  <c r="AK242" i="27" s="1"/>
  <c r="AJ434" i="27"/>
  <c r="AK434" i="27" s="1"/>
  <c r="AF434" i="27"/>
  <c r="AG434" i="27" s="1"/>
  <c r="AN434" i="27"/>
  <c r="AO434" i="27" s="1"/>
  <c r="AJ69" i="27"/>
  <c r="AK69" i="27" s="1"/>
  <c r="AF69" i="27"/>
  <c r="AG69" i="27" s="1"/>
  <c r="AN69" i="27"/>
  <c r="AO69" i="27" s="1"/>
  <c r="AF696" i="27"/>
  <c r="AG696" i="27" s="1"/>
  <c r="AN696" i="27"/>
  <c r="AO696" i="27" s="1"/>
  <c r="AJ696" i="27"/>
  <c r="AK696" i="27" s="1"/>
  <c r="AF99" i="27"/>
  <c r="AG99" i="27" s="1"/>
  <c r="AN99" i="27"/>
  <c r="AO99" i="27" s="1"/>
  <c r="AJ99" i="27"/>
  <c r="AK99" i="27" s="1"/>
  <c r="AJ892" i="27"/>
  <c r="AK892" i="27" s="1"/>
  <c r="AN892" i="27"/>
  <c r="AO892" i="27" s="1"/>
  <c r="AF892" i="27"/>
  <c r="AG892" i="27" s="1"/>
  <c r="AJ699" i="27"/>
  <c r="AK699" i="27" s="1"/>
  <c r="AF699" i="27"/>
  <c r="AG699" i="27" s="1"/>
  <c r="AN699" i="27"/>
  <c r="AO699" i="27" s="1"/>
  <c r="AN181" i="27"/>
  <c r="AO181" i="27" s="1"/>
  <c r="AF181" i="27"/>
  <c r="AG181" i="27" s="1"/>
  <c r="AJ181" i="27"/>
  <c r="AK181" i="27" s="1"/>
  <c r="AJ322" i="27"/>
  <c r="AK322" i="27" s="1"/>
  <c r="AN322" i="27"/>
  <c r="AO322" i="27" s="1"/>
  <c r="AF322" i="27"/>
  <c r="AG322" i="27" s="1"/>
  <c r="AJ32" i="27"/>
  <c r="AK32" i="27" s="1"/>
  <c r="AN32" i="27"/>
  <c r="AO32" i="27" s="1"/>
  <c r="AF32" i="27"/>
  <c r="AG32" i="27" s="1"/>
  <c r="AN302" i="27"/>
  <c r="AO302" i="27" s="1"/>
  <c r="AF302" i="27"/>
  <c r="AG302" i="27" s="1"/>
  <c r="AJ302" i="27"/>
  <c r="AK302" i="27" s="1"/>
  <c r="AN133" i="27"/>
  <c r="AO133" i="27" s="1"/>
  <c r="AF133" i="27"/>
  <c r="AG133" i="27" s="1"/>
  <c r="AJ133" i="27"/>
  <c r="AK133" i="27" s="1"/>
  <c r="AF524" i="27"/>
  <c r="AG524" i="27" s="1"/>
  <c r="AN524" i="27"/>
  <c r="AO524" i="27" s="1"/>
  <c r="AJ524" i="27"/>
  <c r="AK524" i="27" s="1"/>
  <c r="AN852" i="27"/>
  <c r="AO852" i="27" s="1"/>
  <c r="AF852" i="27"/>
  <c r="AG852" i="27" s="1"/>
  <c r="AJ852" i="27"/>
  <c r="AK852" i="27" s="1"/>
  <c r="AJ191" i="27"/>
  <c r="AK191" i="27" s="1"/>
  <c r="AF191" i="27"/>
  <c r="AG191" i="27" s="1"/>
  <c r="AN191" i="27"/>
  <c r="AO191" i="27" s="1"/>
  <c r="AN1032" i="27"/>
  <c r="AO1032" i="27" s="1"/>
  <c r="AF1032" i="27"/>
  <c r="AG1032" i="27" s="1"/>
  <c r="AJ1032" i="27"/>
  <c r="AK1032" i="27" s="1"/>
  <c r="AJ733" i="27"/>
  <c r="AK733" i="27" s="1"/>
  <c r="AN733" i="27"/>
  <c r="AO733" i="27" s="1"/>
  <c r="AF733" i="27"/>
  <c r="AG733" i="27" s="1"/>
  <c r="AJ793" i="27"/>
  <c r="AK793" i="27" s="1"/>
  <c r="AF793" i="27"/>
  <c r="AG793" i="27" s="1"/>
  <c r="AN793" i="27"/>
  <c r="AO793" i="27" s="1"/>
  <c r="AJ864" i="27"/>
  <c r="AK864" i="27" s="1"/>
  <c r="AF864" i="27"/>
  <c r="AG864" i="27" s="1"/>
  <c r="AN864" i="27"/>
  <c r="AO864" i="27" s="1"/>
  <c r="AN42" i="27"/>
  <c r="AO42" i="27" s="1"/>
  <c r="AF42" i="27"/>
  <c r="AG42" i="27" s="1"/>
  <c r="AJ42" i="27"/>
  <c r="AK42" i="27" s="1"/>
  <c r="AN88" i="27"/>
  <c r="AO88" i="27" s="1"/>
  <c r="AJ88" i="27"/>
  <c r="AK88" i="27" s="1"/>
  <c r="AF88" i="27"/>
  <c r="AG88" i="27" s="1"/>
  <c r="AJ401" i="27"/>
  <c r="AK401" i="27" s="1"/>
  <c r="AN401" i="27"/>
  <c r="AO401" i="27" s="1"/>
  <c r="AF401" i="27"/>
  <c r="AG401" i="27" s="1"/>
  <c r="AF776" i="27"/>
  <c r="AG776" i="27" s="1"/>
  <c r="AN776" i="27"/>
  <c r="AO776" i="27" s="1"/>
  <c r="AJ776" i="27"/>
  <c r="AK776" i="27" s="1"/>
  <c r="AJ447" i="27"/>
  <c r="AK447" i="27" s="1"/>
  <c r="AF447" i="27"/>
  <c r="AG447" i="27" s="1"/>
  <c r="AN447" i="27"/>
  <c r="AO447" i="27" s="1"/>
  <c r="AF166" i="27"/>
  <c r="AG166" i="27" s="1"/>
  <c r="AJ166" i="27"/>
  <c r="AK166" i="27" s="1"/>
  <c r="AN166" i="27"/>
  <c r="AO166" i="27" s="1"/>
  <c r="AF139" i="27"/>
  <c r="AG139" i="27" s="1"/>
  <c r="AN139" i="27"/>
  <c r="AO139" i="27" s="1"/>
  <c r="AJ139" i="27"/>
  <c r="AK139" i="27" s="1"/>
  <c r="AJ219" i="27"/>
  <c r="AK219" i="27" s="1"/>
  <c r="AN219" i="27"/>
  <c r="AO219" i="27" s="1"/>
  <c r="AF219" i="27"/>
  <c r="AG219" i="27" s="1"/>
  <c r="AN349" i="27"/>
  <c r="AO349" i="27" s="1"/>
  <c r="AF349" i="27"/>
  <c r="AG349" i="27" s="1"/>
  <c r="AJ349" i="27"/>
  <c r="AK349" i="27" s="1"/>
  <c r="AN11" i="27"/>
  <c r="AO11" i="27" s="1"/>
  <c r="AJ11" i="27"/>
  <c r="AK11" i="27" s="1"/>
  <c r="AF11" i="27"/>
  <c r="AG11" i="27" s="1"/>
  <c r="AJ287" i="27"/>
  <c r="AK287" i="27" s="1"/>
  <c r="AN287" i="27"/>
  <c r="AO287" i="27" s="1"/>
  <c r="AF287" i="27"/>
  <c r="AG287" i="27" s="1"/>
  <c r="AN74" i="27"/>
  <c r="AO74" i="27" s="1"/>
  <c r="AJ74" i="27"/>
  <c r="AK74" i="27" s="1"/>
  <c r="AF74" i="27"/>
  <c r="AG74" i="27" s="1"/>
  <c r="AJ551" i="27"/>
  <c r="AK551" i="27" s="1"/>
  <c r="AN551" i="27"/>
  <c r="AO551" i="27" s="1"/>
  <c r="AF551" i="27"/>
  <c r="AG551" i="27" s="1"/>
  <c r="AJ328" i="27"/>
  <c r="AK328" i="27" s="1"/>
  <c r="AN328" i="27"/>
  <c r="AO328" i="27" s="1"/>
  <c r="AF328" i="27"/>
  <c r="AG328" i="27" s="1"/>
  <c r="AN68" i="27"/>
  <c r="AO68" i="27" s="1"/>
  <c r="AJ68" i="27"/>
  <c r="AK68" i="27" s="1"/>
  <c r="AF68" i="27"/>
  <c r="AG68" i="27" s="1"/>
  <c r="AF632" i="27"/>
  <c r="AG632" i="27" s="1"/>
  <c r="AN632" i="27"/>
  <c r="AO632" i="27" s="1"/>
  <c r="AJ632" i="27"/>
  <c r="AK632" i="27" s="1"/>
  <c r="AJ559" i="27"/>
  <c r="AK559" i="27" s="1"/>
  <c r="AN559" i="27"/>
  <c r="AO559" i="27" s="1"/>
  <c r="AF559" i="27"/>
  <c r="AG559" i="27" s="1"/>
  <c r="AF804" i="27"/>
  <c r="AG804" i="27" s="1"/>
  <c r="AN804" i="27"/>
  <c r="AO804" i="27" s="1"/>
  <c r="AJ804" i="27"/>
  <c r="AK804" i="27" s="1"/>
  <c r="AJ51" i="27"/>
  <c r="AK51" i="27" s="1"/>
  <c r="AF51" i="27"/>
  <c r="AG51" i="27" s="1"/>
  <c r="AN51" i="27"/>
  <c r="AO51" i="27" s="1"/>
  <c r="AN324" i="27"/>
  <c r="AO324" i="27" s="1"/>
  <c r="AJ324" i="27"/>
  <c r="AK324" i="27" s="1"/>
  <c r="AF324" i="27"/>
  <c r="AG324" i="27" s="1"/>
  <c r="AN95" i="27"/>
  <c r="AO95" i="27" s="1"/>
  <c r="AF95" i="27"/>
  <c r="AG95" i="27" s="1"/>
  <c r="AJ95" i="27"/>
  <c r="AK95" i="27" s="1"/>
  <c r="AJ569" i="27"/>
  <c r="AK569" i="27" s="1"/>
  <c r="AF569" i="27"/>
  <c r="AG569" i="27" s="1"/>
  <c r="AN569" i="27"/>
  <c r="AO569" i="27" s="1"/>
  <c r="AN50" i="27"/>
  <c r="AO50" i="27" s="1"/>
  <c r="AF50" i="27"/>
  <c r="AG50" i="27" s="1"/>
  <c r="AJ50" i="27"/>
  <c r="AK50" i="27" s="1"/>
  <c r="AN855" i="27"/>
  <c r="AO855" i="27" s="1"/>
  <c r="AF855" i="27"/>
  <c r="AG855" i="27" s="1"/>
  <c r="AJ855" i="27"/>
  <c r="AK855" i="27" s="1"/>
  <c r="AF640" i="27"/>
  <c r="AG640" i="27" s="1"/>
  <c r="AN640" i="27"/>
  <c r="AO640" i="27" s="1"/>
  <c r="AJ640" i="27"/>
  <c r="AK640" i="27" s="1"/>
  <c r="AN952" i="27"/>
  <c r="AO952" i="27" s="1"/>
  <c r="AF952" i="27"/>
  <c r="AG952" i="27" s="1"/>
  <c r="AJ952" i="27"/>
  <c r="AK952" i="27" s="1"/>
  <c r="AN426" i="27"/>
  <c r="AO426" i="27" s="1"/>
  <c r="AF426" i="27"/>
  <c r="AG426" i="27" s="1"/>
  <c r="AJ426" i="27"/>
  <c r="AK426" i="27" s="1"/>
  <c r="AJ631" i="27"/>
  <c r="AK631" i="27" s="1"/>
  <c r="AN631" i="27"/>
  <c r="AO631" i="27" s="1"/>
  <c r="AF631" i="27"/>
  <c r="AG631" i="27" s="1"/>
  <c r="AN9" i="27"/>
  <c r="AO9" i="27" s="1"/>
  <c r="AJ9" i="27"/>
  <c r="AK9" i="27" s="1"/>
  <c r="AF9" i="27"/>
  <c r="AG9" i="27" s="1"/>
  <c r="AF760" i="27"/>
  <c r="AG760" i="27" s="1"/>
  <c r="AN760" i="27"/>
  <c r="AO760" i="27" s="1"/>
  <c r="AJ760" i="27"/>
  <c r="AK760" i="27" s="1"/>
  <c r="AJ687" i="27"/>
  <c r="AK687" i="27" s="1"/>
  <c r="AF687" i="27"/>
  <c r="AG687" i="27" s="1"/>
  <c r="AN687" i="27"/>
  <c r="AO687" i="27" s="1"/>
  <c r="AJ615" i="27"/>
  <c r="AK615" i="27" s="1"/>
  <c r="AF615" i="27"/>
  <c r="AG615" i="27" s="1"/>
  <c r="AN615" i="27"/>
  <c r="AO615" i="27" s="1"/>
  <c r="AN1057" i="27"/>
  <c r="AO1057" i="27" s="1"/>
  <c r="AF1057" i="27"/>
  <c r="AG1057" i="27" s="1"/>
  <c r="AJ1057" i="27"/>
  <c r="AK1057" i="27" s="1"/>
  <c r="AN1060" i="27"/>
  <c r="AO1060" i="27" s="1"/>
  <c r="AF1060" i="27"/>
  <c r="AG1060" i="27" s="1"/>
  <c r="AJ1060" i="27"/>
  <c r="AK1060" i="27" s="1"/>
  <c r="AF1053" i="27"/>
  <c r="AG1053" i="27" s="1"/>
  <c r="AJ1053" i="27"/>
  <c r="AK1053" i="27" s="1"/>
  <c r="AN1053" i="27"/>
  <c r="AO1053" i="27" s="1"/>
  <c r="AF366" i="27"/>
  <c r="AG366" i="27" s="1"/>
  <c r="AN366" i="27"/>
  <c r="AO366" i="27" s="1"/>
  <c r="AJ366" i="27"/>
  <c r="AK366" i="27" s="1"/>
  <c r="AJ1071" i="27"/>
  <c r="AK1071" i="27" s="1"/>
  <c r="AF1071" i="27"/>
  <c r="AG1071" i="27" s="1"/>
  <c r="AN1071" i="27"/>
  <c r="AO1071" i="27" s="1"/>
  <c r="AJ1024" i="27"/>
  <c r="AK1024" i="27" s="1"/>
  <c r="AN1024" i="27"/>
  <c r="AO1024" i="27" s="1"/>
  <c r="AF1024" i="27"/>
  <c r="AG1024" i="27" s="1"/>
  <c r="AJ583" i="27"/>
  <c r="AK583" i="27" s="1"/>
  <c r="AF583" i="27"/>
  <c r="AG583" i="27" s="1"/>
  <c r="AN583" i="27"/>
  <c r="AO583" i="27" s="1"/>
  <c r="AF106" i="27"/>
  <c r="AG106" i="27" s="1"/>
  <c r="AJ106" i="27"/>
  <c r="AK106" i="27" s="1"/>
  <c r="AN106" i="27"/>
  <c r="AO106" i="27" s="1"/>
  <c r="AN920" i="27"/>
  <c r="AO920" i="27" s="1"/>
  <c r="AF920" i="27"/>
  <c r="AG920" i="27" s="1"/>
  <c r="AJ920" i="27"/>
  <c r="AK920" i="27" s="1"/>
  <c r="AF1134" i="27"/>
  <c r="AG1134" i="27" s="1"/>
  <c r="AN1134" i="27"/>
  <c r="AO1134" i="27" s="1"/>
  <c r="AJ1134" i="27"/>
  <c r="AK1134" i="27" s="1"/>
  <c r="AJ1125" i="27"/>
  <c r="AK1125" i="27" s="1"/>
  <c r="AN1125" i="27"/>
  <c r="AO1125" i="27" s="1"/>
  <c r="AF1125" i="27"/>
  <c r="AG1125" i="27" s="1"/>
  <c r="AJ1105" i="27"/>
  <c r="AK1105" i="27" s="1"/>
  <c r="AN1105" i="27"/>
  <c r="AO1105" i="27" s="1"/>
  <c r="AF1105" i="27"/>
  <c r="AG1105" i="27" s="1"/>
  <c r="AJ1145" i="27"/>
  <c r="AK1145" i="27" s="1"/>
  <c r="AF1145" i="27"/>
  <c r="AG1145" i="27" s="1"/>
  <c r="AN1145" i="27"/>
  <c r="AO1145" i="27" s="1"/>
  <c r="AF1160" i="27"/>
  <c r="AG1160" i="27" s="1"/>
  <c r="AN1160" i="27"/>
  <c r="AO1160" i="27" s="1"/>
  <c r="AJ1160" i="27"/>
  <c r="AK1160" i="27" s="1"/>
  <c r="AF1136" i="27"/>
  <c r="AG1136" i="27" s="1"/>
  <c r="AN1136" i="27"/>
  <c r="AO1136" i="27" s="1"/>
  <c r="AJ1136" i="27"/>
  <c r="AK1136" i="27" s="1"/>
  <c r="AJ1115" i="27"/>
  <c r="AK1115" i="27" s="1"/>
  <c r="AN1115" i="27"/>
  <c r="AO1115" i="27" s="1"/>
  <c r="AF1115" i="27"/>
  <c r="AG1115" i="27" s="1"/>
  <c r="AJ1097" i="27"/>
  <c r="AK1097" i="27" s="1"/>
  <c r="AN1097" i="27"/>
  <c r="AO1097" i="27" s="1"/>
  <c r="AF1097" i="27"/>
  <c r="AG1097" i="27" s="1"/>
  <c r="AJ1119" i="27"/>
  <c r="AK1119" i="27" s="1"/>
  <c r="AF1119" i="27"/>
  <c r="AG1119" i="27" s="1"/>
  <c r="AN1119" i="27"/>
  <c r="AO1119" i="27" s="1"/>
  <c r="AF1156" i="27"/>
  <c r="AG1156" i="27" s="1"/>
  <c r="AN1156" i="27"/>
  <c r="AO1156" i="27" s="1"/>
  <c r="AJ1156" i="27"/>
  <c r="AK1156" i="27" s="1"/>
  <c r="AF1106" i="27"/>
  <c r="AG1106" i="27" s="1"/>
  <c r="AN1106" i="27"/>
  <c r="AO1106" i="27" s="1"/>
  <c r="AJ1106" i="27"/>
  <c r="AK1106" i="27" s="1"/>
  <c r="V1166" i="27" a="1"/>
  <c r="V1166" i="27" s="1"/>
  <c r="V1167" i="27" a="1"/>
  <c r="V1167" i="27" s="1"/>
  <c r="V1123" i="27" a="1"/>
  <c r="V1123" i="27" s="1"/>
  <c r="V1136" i="27" a="1"/>
  <c r="V1136" i="27" s="1"/>
  <c r="V1132" i="27" a="1"/>
  <c r="V1132" i="27" s="1"/>
  <c r="V1131" i="27" a="1"/>
  <c r="V1131" i="27" s="1"/>
  <c r="V1128" i="27" a="1"/>
  <c r="V1128" i="27" s="1"/>
  <c r="V1142" i="27" a="1"/>
  <c r="V1142" i="27" s="1"/>
  <c r="V1145" i="27" a="1"/>
  <c r="V1145" i="27" s="1"/>
  <c r="V1146" i="27" a="1"/>
  <c r="V1146" i="27" s="1"/>
  <c r="V1143" i="27" a="1"/>
  <c r="V1143" i="27" s="1"/>
  <c r="V1141" i="27" a="1"/>
  <c r="V1141" i="27" s="1"/>
  <c r="V1144" i="27" a="1"/>
  <c r="V1144" i="27" s="1"/>
  <c r="V1135" i="27" a="1"/>
  <c r="V1135" i="27" s="1"/>
  <c r="V1124" i="27" a="1"/>
  <c r="V1124" i="27" s="1"/>
  <c r="V1130" i="27" a="1"/>
  <c r="V1130" i="27" s="1"/>
  <c r="V1127" i="27" a="1"/>
  <c r="V1127" i="27" s="1"/>
  <c r="V1126" i="27" a="1"/>
  <c r="V1126" i="27" s="1"/>
  <c r="V1134" i="27" a="1"/>
  <c r="V1134" i="27" s="1"/>
  <c r="V1138" i="27" a="1"/>
  <c r="V1138" i="27" s="1"/>
  <c r="V1157" i="27" a="1"/>
  <c r="V1157" i="27" s="1"/>
  <c r="V1156" i="27" a="1"/>
  <c r="V1156" i="27" s="1"/>
  <c r="V1155" i="27" a="1"/>
  <c r="V1155" i="27" s="1"/>
  <c r="V1158" i="27" a="1"/>
  <c r="V1158" i="27" s="1"/>
  <c r="V1154" i="27" a="1"/>
  <c r="V1154" i="27" s="1"/>
  <c r="V1153" i="27" a="1"/>
  <c r="V1153" i="27" s="1"/>
  <c r="V1137" i="27" a="1"/>
  <c r="V1137" i="27" s="1"/>
  <c r="V1159" i="27" a="1"/>
  <c r="V1159" i="27" s="1"/>
  <c r="V1160" i="27" a="1"/>
  <c r="V1160" i="27" s="1"/>
  <c r="V1164" i="27" a="1"/>
  <c r="V1164" i="27" s="1"/>
  <c r="V1162" i="27" a="1"/>
  <c r="V1162" i="27" s="1"/>
  <c r="V1163" i="27" a="1"/>
  <c r="V1163" i="27" s="1"/>
  <c r="V1161" i="27" a="1"/>
  <c r="V1161" i="27" s="1"/>
  <c r="V1133" i="27" a="1"/>
  <c r="V1133" i="27" s="1"/>
  <c r="V1148" i="27" a="1"/>
  <c r="V1148" i="27" s="1"/>
  <c r="V1150" i="27" a="1"/>
  <c r="V1150" i="27" s="1"/>
  <c r="V1149" i="27" a="1"/>
  <c r="V1149" i="27" s="1"/>
  <c r="V1152" i="27" a="1"/>
  <c r="V1152" i="27" s="1"/>
  <c r="V1147" i="27" a="1"/>
  <c r="V1147" i="27" s="1"/>
  <c r="V1151" i="27" a="1"/>
  <c r="V1151" i="27" s="1"/>
  <c r="V1140" i="27" a="1"/>
  <c r="V1140" i="27" s="1"/>
  <c r="V1125" i="27" a="1"/>
  <c r="V1125" i="27" s="1"/>
  <c r="V1139" i="27" a="1"/>
  <c r="V1139" i="27" s="1"/>
  <c r="V1129" i="27" a="1"/>
  <c r="V1129" i="27" s="1"/>
  <c r="V920" i="27" a="1"/>
  <c r="V920" i="27" s="1"/>
  <c r="V921" i="27" a="1"/>
  <c r="V921" i="27" s="1"/>
  <c r="V1122" i="27" a="1"/>
  <c r="V1122" i="27" s="1"/>
  <c r="V1121" i="27" a="1"/>
  <c r="V1121" i="27" s="1"/>
  <c r="V1117" i="27" a="1"/>
  <c r="V1117" i="27" s="1"/>
  <c r="V1119" i="27" a="1"/>
  <c r="V1119" i="27" s="1"/>
  <c r="V1118" i="27" a="1"/>
  <c r="V1118" i="27" s="1"/>
  <c r="V1120" i="27" a="1"/>
  <c r="V1120" i="27" s="1"/>
  <c r="V138" i="27" a="1"/>
  <c r="V138" i="27" s="1"/>
  <c r="V1086" i="27" a="1"/>
  <c r="V1086" i="27" s="1"/>
  <c r="AJ3" i="27"/>
  <c r="AK3" i="27" s="1"/>
  <c r="AN3" i="27"/>
  <c r="AO3" i="27" s="1"/>
  <c r="V291" i="27" a="1"/>
  <c r="V291" i="27" s="1"/>
  <c r="V1045" i="27" a="1"/>
  <c r="V1045" i="27" s="1"/>
  <c r="V1038" i="27" a="1"/>
  <c r="V1038" i="27" s="1"/>
  <c r="V1041" i="27" a="1"/>
  <c r="V1041" i="27" s="1"/>
  <c r="V1051" i="27" a="1"/>
  <c r="V1051" i="27" s="1"/>
  <c r="V1057" i="27" a="1"/>
  <c r="V1057" i="27" s="1"/>
  <c r="V292" i="27" a="1"/>
  <c r="V292" i="27" s="1"/>
  <c r="V288" i="27" a="1"/>
  <c r="V288" i="27" s="1"/>
  <c r="V286" i="27" a="1"/>
  <c r="V286" i="27" s="1"/>
  <c r="V287" i="27" a="1"/>
  <c r="V287" i="27" s="1"/>
  <c r="V293" i="27" a="1"/>
  <c r="V293" i="27" s="1"/>
  <c r="V276" i="27" a="1"/>
  <c r="V276" i="27" s="1"/>
  <c r="V289" i="27" a="1"/>
  <c r="V289" i="27" s="1"/>
  <c r="V277" i="27" a="1"/>
  <c r="V277" i="27" s="1"/>
  <c r="V950" i="27" a="1"/>
  <c r="V950" i="27" s="1"/>
  <c r="V896" i="27" a="1"/>
  <c r="V896" i="27" s="1"/>
  <c r="V123" i="27" a="1"/>
  <c r="V123" i="27" s="1"/>
  <c r="V290" i="27" a="1"/>
  <c r="V290" i="27" s="1"/>
  <c r="V898" i="27" a="1"/>
  <c r="V898" i="27" s="1"/>
  <c r="V128" i="27" a="1"/>
  <c r="V128" i="27" s="1"/>
  <c r="V975" i="27" a="1"/>
  <c r="V975" i="27" s="1"/>
  <c r="V390" i="27" a="1"/>
  <c r="V390" i="27" s="1"/>
  <c r="V734" i="27" a="1"/>
  <c r="V734" i="27" s="1"/>
  <c r="V912" i="27" a="1"/>
  <c r="V912" i="27" s="1"/>
  <c r="V632" i="27" a="1"/>
  <c r="V632" i="27" s="1"/>
  <c r="V624" i="27" a="1"/>
  <c r="V624" i="27" s="1"/>
  <c r="V948" i="27" a="1"/>
  <c r="V948" i="27" s="1"/>
  <c r="V762" i="27" a="1"/>
  <c r="V762" i="27" s="1"/>
  <c r="V1022" i="27" a="1"/>
  <c r="V1022" i="27" s="1"/>
  <c r="V626" i="27" a="1"/>
  <c r="V626" i="27" s="1"/>
  <c r="V499" i="27" a="1"/>
  <c r="V499" i="27" s="1"/>
  <c r="V832" i="27" a="1"/>
  <c r="V832" i="27" s="1"/>
  <c r="V613" i="27" a="1"/>
  <c r="V613" i="27" s="1"/>
  <c r="V615" i="27" a="1"/>
  <c r="V615" i="27" s="1"/>
  <c r="V611" i="27" a="1"/>
  <c r="V611" i="27" s="1"/>
  <c r="V787" i="27" a="1"/>
  <c r="V787" i="27" s="1"/>
  <c r="V789" i="27" a="1"/>
  <c r="V789" i="27" s="1"/>
  <c r="V399" i="27" a="1"/>
  <c r="V399" i="27" s="1"/>
  <c r="V508" i="27" a="1"/>
  <c r="V508" i="27" s="1"/>
  <c r="V966" i="27" a="1"/>
  <c r="V966" i="27" s="1"/>
  <c r="V836" i="27" a="1"/>
  <c r="V836" i="27" s="1"/>
  <c r="V370" i="27" a="1"/>
  <c r="V370" i="27" s="1"/>
  <c r="V970" i="27" a="1"/>
  <c r="V970" i="27" s="1"/>
  <c r="V960" i="27" a="1"/>
  <c r="V960" i="27" s="1"/>
  <c r="V831" i="27" a="1"/>
  <c r="V831" i="27" s="1"/>
  <c r="V366" i="27" a="1"/>
  <c r="V366" i="27" s="1"/>
  <c r="V570" i="27" a="1"/>
  <c r="V570" i="27" s="1"/>
  <c r="V144" i="27" a="1"/>
  <c r="V144" i="27" s="1"/>
  <c r="V352" i="27" a="1"/>
  <c r="V352" i="27" s="1"/>
  <c r="V353" i="27" a="1"/>
  <c r="V353" i="27" s="1"/>
  <c r="V973" i="27" a="1"/>
  <c r="V973" i="27" s="1"/>
  <c r="V757" i="27" a="1"/>
  <c r="V757" i="27" s="1"/>
  <c r="V568" i="27" a="1"/>
  <c r="V568" i="27" s="1"/>
  <c r="V1013" i="27" a="1"/>
  <c r="V1013" i="27" s="1"/>
  <c r="V759" i="27" a="1"/>
  <c r="V759" i="27" s="1"/>
  <c r="V275" i="27" a="1"/>
  <c r="V275" i="27" s="1"/>
  <c r="V969" i="27" a="1"/>
  <c r="V969" i="27" s="1"/>
  <c r="V967" i="27" a="1"/>
  <c r="V967" i="27" s="1"/>
  <c r="V769" i="27" a="1"/>
  <c r="V769" i="27" s="1"/>
  <c r="V312" i="27" a="1"/>
  <c r="V312" i="27" s="1"/>
  <c r="V313" i="27" a="1"/>
  <c r="V313" i="27" s="1"/>
  <c r="V851" i="27" a="1"/>
  <c r="V851" i="27" s="1"/>
  <c r="V865" i="27" a="1"/>
  <c r="V865" i="27" s="1"/>
  <c r="V847" i="27" a="1"/>
  <c r="V847" i="27" s="1"/>
  <c r="V309" i="27" a="1"/>
  <c r="V309" i="27" s="1"/>
  <c r="V890" i="27" a="1"/>
  <c r="V890" i="27" s="1"/>
  <c r="V893" i="27" a="1"/>
  <c r="V893" i="27" s="1"/>
  <c r="V846" i="27" a="1"/>
  <c r="V846" i="27" s="1"/>
  <c r="V51" i="27" a="1"/>
  <c r="V51" i="27" s="1"/>
  <c r="V54" i="27" a="1"/>
  <c r="V54" i="27" s="1"/>
  <c r="V52" i="27" a="1"/>
  <c r="V52" i="27" s="1"/>
  <c r="V53" i="27" a="1"/>
  <c r="V53" i="27" s="1"/>
  <c r="V126" i="27" a="1"/>
  <c r="V126" i="27" s="1"/>
  <c r="V125" i="27" a="1"/>
  <c r="V125" i="27" s="1"/>
  <c r="V127" i="27" a="1"/>
  <c r="V127" i="27" s="1"/>
  <c r="V143" i="27" a="1"/>
  <c r="V143" i="27" s="1"/>
  <c r="V968" i="27" a="1"/>
  <c r="V968" i="27" s="1"/>
  <c r="V1012" i="27" a="1"/>
  <c r="V1012" i="27" s="1"/>
  <c r="V919" i="27" a="1"/>
  <c r="V919" i="27" s="1"/>
  <c r="V861" i="27" a="1"/>
  <c r="V861" i="27" s="1"/>
  <c r="V739" i="27" a="1"/>
  <c r="V739" i="27" s="1"/>
  <c r="V944" i="27" a="1"/>
  <c r="V944" i="27" s="1"/>
  <c r="V980" i="27" a="1"/>
  <c r="V980" i="27" s="1"/>
  <c r="V534" i="27" a="1"/>
  <c r="V534" i="27" s="1"/>
  <c r="V760" i="27" a="1"/>
  <c r="V760" i="27" s="1"/>
  <c r="V350" i="27" a="1"/>
  <c r="V350" i="27" s="1"/>
  <c r="V566" i="27" a="1"/>
  <c r="V566" i="27" s="1"/>
  <c r="V139" i="27" a="1"/>
  <c r="V139" i="27" s="1"/>
  <c r="V124" i="27" a="1"/>
  <c r="V124" i="27" s="1"/>
  <c r="V373" i="27" a="1"/>
  <c r="V373" i="27" s="1"/>
  <c r="V360" i="27" a="1"/>
  <c r="V360" i="27" s="1"/>
  <c r="V475" i="27" a="1"/>
  <c r="V475" i="27" s="1"/>
  <c r="V473" i="27" a="1"/>
  <c r="V473" i="27" s="1"/>
  <c r="V365" i="27" a="1"/>
  <c r="V365" i="27" s="1"/>
  <c r="V464" i="27" a="1"/>
  <c r="V464" i="27" s="1"/>
  <c r="V471" i="27" a="1"/>
  <c r="V471" i="27" s="1"/>
  <c r="V459" i="27" a="1"/>
  <c r="V459" i="27" s="1"/>
  <c r="V529" i="27" a="1"/>
  <c r="V529" i="27" s="1"/>
  <c r="V317" i="27" a="1"/>
  <c r="V317" i="27" s="1"/>
  <c r="V726" i="27" a="1"/>
  <c r="V726" i="27" s="1"/>
  <c r="V738" i="27" a="1"/>
  <c r="V738" i="27" s="1"/>
  <c r="V88" i="27" a="1"/>
  <c r="V88" i="27" s="1"/>
  <c r="V748" i="27" a="1"/>
  <c r="V748" i="27" s="1"/>
  <c r="V542" i="27" a="1"/>
  <c r="V542" i="27" s="1"/>
  <c r="V543" i="27" a="1"/>
  <c r="V543" i="27" s="1"/>
  <c r="V103" i="27" a="1"/>
  <c r="V103" i="27" s="1"/>
  <c r="V92" i="27" a="1"/>
  <c r="V92" i="27" s="1"/>
  <c r="V93" i="27" a="1"/>
  <c r="V93" i="27" s="1"/>
  <c r="V320" i="27" a="1"/>
  <c r="V320" i="27" s="1"/>
  <c r="V497" i="27" a="1"/>
  <c r="V497" i="27" s="1"/>
  <c r="V1010" i="27" a="1"/>
  <c r="V1010" i="27" s="1"/>
  <c r="V38" i="27" a="1"/>
  <c r="V38" i="27" s="1"/>
  <c r="V349" i="27" a="1"/>
  <c r="V349" i="27" s="1"/>
  <c r="V445" i="27" a="1"/>
  <c r="V445" i="27" s="1"/>
  <c r="V454" i="27" a="1"/>
  <c r="V454" i="27" s="1"/>
  <c r="V442" i="27" a="1"/>
  <c r="V442" i="27" s="1"/>
  <c r="V448" i="27" a="1"/>
  <c r="V448" i="27" s="1"/>
  <c r="V455" i="27" a="1"/>
  <c r="V455" i="27" s="1"/>
  <c r="V449" i="27" a="1"/>
  <c r="V449" i="27" s="1"/>
  <c r="V444" i="27" a="1"/>
  <c r="V444" i="27" s="1"/>
  <c r="V443" i="27" a="1"/>
  <c r="V443" i="27" s="1"/>
  <c r="V450" i="27" a="1"/>
  <c r="V450" i="27" s="1"/>
  <c r="V453" i="27" a="1"/>
  <c r="V453" i="27" s="1"/>
  <c r="V456" i="27" a="1"/>
  <c r="V456" i="27" s="1"/>
  <c r="V451" i="27" a="1"/>
  <c r="V451" i="27" s="1"/>
  <c r="V446" i="27" a="1"/>
  <c r="V446" i="27" s="1"/>
  <c r="V452" i="27" a="1"/>
  <c r="V452" i="27" s="1"/>
  <c r="V447" i="27" a="1"/>
  <c r="V447" i="27" s="1"/>
  <c r="V296" i="27" a="1"/>
  <c r="V296" i="27" s="1"/>
  <c r="V294" i="27" a="1"/>
  <c r="V294" i="27" s="1"/>
  <c r="V305" i="27" a="1"/>
  <c r="V305" i="27" s="1"/>
  <c r="V304" i="27" a="1"/>
  <c r="V304" i="27" s="1"/>
  <c r="V301" i="27" a="1"/>
  <c r="V301" i="27" s="1"/>
  <c r="V300" i="27" a="1"/>
  <c r="V300" i="27" s="1"/>
  <c r="V298" i="27" a="1"/>
  <c r="V298" i="27" s="1"/>
  <c r="V295" i="27" a="1"/>
  <c r="V295" i="27" s="1"/>
  <c r="V303" i="27" a="1"/>
  <c r="V303" i="27" s="1"/>
  <c r="V297" i="27" a="1"/>
  <c r="V297" i="27" s="1"/>
  <c r="V302" i="27" a="1"/>
  <c r="V302" i="27" s="1"/>
  <c r="V299" i="27" a="1"/>
  <c r="V299" i="27" s="1"/>
  <c r="V596" i="27" a="1"/>
  <c r="V596" i="27" s="1"/>
  <c r="V598" i="27" a="1"/>
  <c r="V598" i="27" s="1"/>
  <c r="V601" i="27" a="1"/>
  <c r="V601" i="27" s="1"/>
  <c r="V593" i="27" a="1"/>
  <c r="V593" i="27" s="1"/>
  <c r="V599" i="27" a="1"/>
  <c r="V599" i="27" s="1"/>
  <c r="V597" i="27" a="1"/>
  <c r="V597" i="27" s="1"/>
  <c r="V600" i="27" a="1"/>
  <c r="V600" i="27" s="1"/>
  <c r="V603" i="27" a="1"/>
  <c r="V603" i="27" s="1"/>
  <c r="V592" i="27" a="1"/>
  <c r="V592" i="27" s="1"/>
  <c r="V595" i="27" a="1"/>
  <c r="V595" i="27" s="1"/>
  <c r="V602" i="27" a="1"/>
  <c r="V602" i="27" s="1"/>
  <c r="V594" i="27" a="1"/>
  <c r="V594" i="27" s="1"/>
  <c r="V27" i="27" a="1"/>
  <c r="V27" i="27" s="1"/>
  <c r="V31" i="27" a="1"/>
  <c r="V31" i="27" s="1"/>
  <c r="V24" i="27" a="1"/>
  <c r="V24" i="27" s="1"/>
  <c r="V810" i="27" a="1"/>
  <c r="V810" i="27" s="1"/>
  <c r="V815" i="27" a="1"/>
  <c r="V815" i="27" s="1"/>
  <c r="V826" i="27" a="1"/>
  <c r="V826" i="27" s="1"/>
  <c r="V683" i="27" a="1"/>
  <c r="V683" i="27" s="1"/>
  <c r="V696" i="27" a="1"/>
  <c r="V696" i="27" s="1"/>
  <c r="V690" i="27" a="1"/>
  <c r="V690" i="27" s="1"/>
  <c r="V513" i="27" a="1"/>
  <c r="V513" i="27" s="1"/>
  <c r="V341" i="27" a="1"/>
  <c r="V341" i="27" s="1"/>
  <c r="V318" i="27" a="1"/>
  <c r="V318" i="27" s="1"/>
  <c r="V282" i="27" a="1"/>
  <c r="V282" i="27" s="1"/>
  <c r="V283" i="27" a="1"/>
  <c r="V283" i="27" s="1"/>
  <c r="V281" i="27" a="1"/>
  <c r="V281" i="27" s="1"/>
  <c r="V278" i="27" a="1"/>
  <c r="V278" i="27" s="1"/>
  <c r="V279" i="27" a="1"/>
  <c r="V279" i="27" s="1"/>
  <c r="V280" i="27" a="1"/>
  <c r="V280" i="27" s="1"/>
  <c r="V16" i="27" a="1"/>
  <c r="V16" i="27" s="1"/>
  <c r="V7" i="27" a="1"/>
  <c r="V7" i="27" s="1"/>
  <c r="V41" i="27" a="1"/>
  <c r="V41" i="27" s="1"/>
  <c r="V65" i="27" a="1"/>
  <c r="V65" i="27" s="1"/>
  <c r="V69" i="27" a="1"/>
  <c r="V69" i="27" s="1"/>
  <c r="V73" i="27" a="1"/>
  <c r="V73" i="27" s="1"/>
  <c r="V77" i="27" a="1"/>
  <c r="V77" i="27" s="1"/>
  <c r="V74" i="27" a="1"/>
  <c r="V74" i="27" s="1"/>
  <c r="V66" i="27" a="1"/>
  <c r="V66" i="27" s="1"/>
  <c r="V75" i="27" a="1"/>
  <c r="V75" i="27" s="1"/>
  <c r="V68" i="27" a="1"/>
  <c r="V68" i="27" s="1"/>
  <c r="V71" i="27" a="1"/>
  <c r="V71" i="27" s="1"/>
  <c r="V64" i="27" a="1"/>
  <c r="V64" i="27" s="1"/>
  <c r="V67" i="27" a="1"/>
  <c r="V67" i="27" s="1"/>
  <c r="V72" i="27" a="1"/>
  <c r="V72" i="27" s="1"/>
  <c r="V70" i="27" a="1"/>
  <c r="V70" i="27" s="1"/>
  <c r="V76" i="27" a="1"/>
  <c r="V76" i="27" s="1"/>
  <c r="V63" i="27" a="1"/>
  <c r="V63" i="27" s="1"/>
  <c r="V78" i="27" a="1"/>
  <c r="V78" i="27" s="1"/>
  <c r="V1004" i="27" a="1"/>
  <c r="V1004" i="27" s="1"/>
  <c r="V1002" i="27" a="1"/>
  <c r="V1002" i="27" s="1"/>
  <c r="V1005" i="27" a="1"/>
  <c r="V1005" i="27" s="1"/>
  <c r="V1003" i="27" a="1"/>
  <c r="V1003" i="27" s="1"/>
  <c r="V1006" i="27" a="1"/>
  <c r="V1006" i="27" s="1"/>
  <c r="V1007" i="27" a="1"/>
  <c r="V1007" i="27" s="1"/>
  <c r="V808" i="27" a="1"/>
  <c r="V808" i="27" s="1"/>
  <c r="V817" i="27" a="1"/>
  <c r="V817" i="27" s="1"/>
  <c r="V665" i="27" a="1"/>
  <c r="V665" i="27" s="1"/>
  <c r="V684" i="27" a="1"/>
  <c r="V684" i="27" s="1"/>
  <c r="V673" i="27" a="1"/>
  <c r="V673" i="27" s="1"/>
  <c r="V348" i="27" a="1"/>
  <c r="V348" i="27" s="1"/>
  <c r="V563" i="27" a="1"/>
  <c r="V563" i="27" s="1"/>
  <c r="V571" i="27" a="1"/>
  <c r="V571" i="27" s="1"/>
  <c r="V578" i="27" a="1"/>
  <c r="V578" i="27" s="1"/>
  <c r="V585" i="27" a="1"/>
  <c r="V585" i="27" s="1"/>
  <c r="V581" i="27" a="1"/>
  <c r="V581" i="27" s="1"/>
  <c r="V574" i="27" a="1"/>
  <c r="V574" i="27" s="1"/>
  <c r="V584" i="27" a="1"/>
  <c r="V584" i="27" s="1"/>
  <c r="V579" i="27" a="1"/>
  <c r="V579" i="27" s="1"/>
  <c r="V953" i="27" a="1"/>
  <c r="V953" i="27" s="1"/>
  <c r="V915" i="27" a="1"/>
  <c r="V915" i="27" s="1"/>
  <c r="V859" i="27" a="1"/>
  <c r="V859" i="27" s="1"/>
  <c r="V835" i="27" a="1"/>
  <c r="V835" i="27" s="1"/>
  <c r="V837" i="27" a="1"/>
  <c r="V837" i="27" s="1"/>
  <c r="V99" i="27" a="1"/>
  <c r="V99" i="27" s="1"/>
  <c r="V389" i="27" a="1"/>
  <c r="V389" i="27" s="1"/>
  <c r="V733" i="27" a="1"/>
  <c r="V733" i="27" s="1"/>
  <c r="V577" i="27" a="1"/>
  <c r="V577" i="27" s="1"/>
  <c r="V4" i="27" a="1"/>
  <c r="V4" i="27" s="1"/>
  <c r="V767" i="27" a="1"/>
  <c r="V767" i="27" s="1"/>
  <c r="V474" i="27" a="1"/>
  <c r="V474" i="27" s="1"/>
  <c r="V480" i="27" a="1"/>
  <c r="V480" i="27" s="1"/>
  <c r="V479" i="27" a="1"/>
  <c r="V479" i="27" s="1"/>
  <c r="V822" i="27" a="1"/>
  <c r="V822" i="27" s="1"/>
  <c r="V689" i="27" a="1"/>
  <c r="V689" i="27" s="1"/>
  <c r="V472" i="27" a="1"/>
  <c r="V472" i="27" s="1"/>
  <c r="V554" i="27" a="1"/>
  <c r="V554" i="27" s="1"/>
  <c r="V845" i="27" a="1"/>
  <c r="V845" i="27" s="1"/>
  <c r="V395" i="27" a="1"/>
  <c r="V395" i="27" s="1"/>
  <c r="V860" i="27" a="1"/>
  <c r="V860" i="27" s="1"/>
  <c r="V720" i="27" a="1"/>
  <c r="V720" i="27" s="1"/>
  <c r="V33" i="27" a="1"/>
  <c r="V33" i="27" s="1"/>
  <c r="V491" i="27" a="1"/>
  <c r="V491" i="27" s="1"/>
  <c r="V488" i="27" a="1"/>
  <c r="V488" i="27" s="1"/>
  <c r="V484" i="27" a="1"/>
  <c r="V484" i="27" s="1"/>
  <c r="V487" i="27" a="1"/>
  <c r="V487" i="27" s="1"/>
  <c r="V492" i="27" a="1"/>
  <c r="V492" i="27" s="1"/>
  <c r="V489" i="27" a="1"/>
  <c r="V489" i="27" s="1"/>
  <c r="V486" i="27" a="1"/>
  <c r="V486" i="27" s="1"/>
  <c r="V494" i="27" a="1"/>
  <c r="V494" i="27" s="1"/>
  <c r="V490" i="27" a="1"/>
  <c r="V490" i="27" s="1"/>
  <c r="V495" i="27" a="1"/>
  <c r="V495" i="27" s="1"/>
  <c r="V493" i="27" a="1"/>
  <c r="V493" i="27" s="1"/>
  <c r="V485" i="27" a="1"/>
  <c r="V485" i="27" s="1"/>
  <c r="V809" i="27" a="1"/>
  <c r="V809" i="27" s="1"/>
  <c r="V677" i="27" a="1"/>
  <c r="V677" i="27" s="1"/>
  <c r="V510" i="27" a="1"/>
  <c r="V510" i="27" s="1"/>
  <c r="V540" i="27" a="1"/>
  <c r="V540" i="27" s="1"/>
  <c r="V952" i="27" a="1"/>
  <c r="V952" i="27" s="1"/>
  <c r="V1018" i="27" a="1"/>
  <c r="V1018" i="27" s="1"/>
  <c r="V89" i="27" a="1"/>
  <c r="V89" i="27" s="1"/>
  <c r="V925" i="27" a="1"/>
  <c r="V925" i="27" s="1"/>
  <c r="V501" i="27" a="1"/>
  <c r="V501" i="27" s="1"/>
  <c r="V785" i="27" a="1"/>
  <c r="V785" i="27" s="1"/>
  <c r="V771" i="27" a="1"/>
  <c r="V771" i="27" s="1"/>
  <c r="V955" i="27" a="1"/>
  <c r="V955" i="27" s="1"/>
  <c r="V961" i="27" a="1"/>
  <c r="V961" i="27" s="1"/>
  <c r="V958" i="27" a="1"/>
  <c r="V958" i="27" s="1"/>
  <c r="V957" i="27" a="1"/>
  <c r="V957" i="27" s="1"/>
  <c r="V959" i="27" a="1"/>
  <c r="V959" i="27" s="1"/>
  <c r="V609" i="27" a="1"/>
  <c r="V609" i="27" s="1"/>
  <c r="V604" i="27" a="1"/>
  <c r="V604" i="27" s="1"/>
  <c r="V607" i="27" a="1"/>
  <c r="V607" i="27" s="1"/>
  <c r="V610" i="27" a="1"/>
  <c r="V610" i="27" s="1"/>
  <c r="V605" i="27" a="1"/>
  <c r="V605" i="27" s="1"/>
  <c r="V608" i="27" a="1"/>
  <c r="V608" i="27" s="1"/>
  <c r="V606" i="27" a="1"/>
  <c r="V606" i="27" s="1"/>
  <c r="V109" i="27" a="1"/>
  <c r="V109" i="27" s="1"/>
  <c r="V111" i="27" a="1"/>
  <c r="V111" i="27" s="1"/>
  <c r="V119" i="27" a="1"/>
  <c r="V119" i="27" s="1"/>
  <c r="V118" i="27" a="1"/>
  <c r="V118" i="27" s="1"/>
  <c r="V112" i="27" a="1"/>
  <c r="V112" i="27" s="1"/>
  <c r="V114" i="27" a="1"/>
  <c r="V114" i="27" s="1"/>
  <c r="V107" i="27" a="1"/>
  <c r="V107" i="27" s="1"/>
  <c r="V121" i="27" a="1"/>
  <c r="V121" i="27" s="1"/>
  <c r="V120" i="27" a="1"/>
  <c r="V120" i="27" s="1"/>
  <c r="V113" i="27" a="1"/>
  <c r="V113" i="27" s="1"/>
  <c r="V117" i="27" a="1"/>
  <c r="V117" i="27" s="1"/>
  <c r="V122" i="27" a="1"/>
  <c r="V122" i="27" s="1"/>
  <c r="V110" i="27" a="1"/>
  <c r="V110" i="27" s="1"/>
  <c r="V108" i="27" a="1"/>
  <c r="V108" i="27" s="1"/>
  <c r="V116" i="27" a="1"/>
  <c r="V116" i="27" s="1"/>
  <c r="V115" i="27" a="1"/>
  <c r="V115" i="27" s="1"/>
  <c r="V962" i="27" a="1"/>
  <c r="V962" i="27" s="1"/>
  <c r="V963" i="27" a="1"/>
  <c r="V963" i="27" s="1"/>
  <c r="V965" i="27" a="1"/>
  <c r="V965" i="27" s="1"/>
  <c r="V964" i="27" a="1"/>
  <c r="V964" i="27" s="1"/>
  <c r="V868" i="27" a="1"/>
  <c r="V868" i="27" s="1"/>
  <c r="V858" i="27" a="1"/>
  <c r="V858" i="27" s="1"/>
  <c r="V621" i="27" a="1"/>
  <c r="V621" i="27" s="1"/>
  <c r="V575" i="27" a="1"/>
  <c r="V575" i="27" s="1"/>
  <c r="V724" i="27" a="1"/>
  <c r="V724" i="27" s="1"/>
  <c r="V743" i="27" a="1"/>
  <c r="V743" i="27" s="1"/>
  <c r="V750" i="27" a="1"/>
  <c r="V750" i="27" s="1"/>
  <c r="V907" i="27" a="1"/>
  <c r="V907" i="27" s="1"/>
  <c r="V902" i="27" a="1"/>
  <c r="V902" i="27" s="1"/>
  <c r="V899" i="27" a="1"/>
  <c r="V899" i="27" s="1"/>
  <c r="V903" i="27" a="1"/>
  <c r="V903" i="27" s="1"/>
  <c r="V900" i="27" a="1"/>
  <c r="V900" i="27" s="1"/>
  <c r="V840" i="27" a="1"/>
  <c r="V840" i="27" s="1"/>
  <c r="V619" i="27" a="1"/>
  <c r="V619" i="27" s="1"/>
  <c r="V828" i="27" a="1"/>
  <c r="V828" i="27" s="1"/>
  <c r="V853" i="27" a="1"/>
  <c r="V853" i="27" s="1"/>
  <c r="V867" i="27" a="1"/>
  <c r="V867" i="27" s="1"/>
  <c r="V827" i="27" a="1"/>
  <c r="V827" i="27" s="1"/>
  <c r="V833" i="27" a="1"/>
  <c r="V833" i="27" s="1"/>
  <c r="V862" i="27" a="1"/>
  <c r="V862" i="27" s="1"/>
  <c r="V843" i="27" a="1"/>
  <c r="V843" i="27" s="1"/>
  <c r="V838" i="27" a="1"/>
  <c r="V838" i="27" s="1"/>
  <c r="V854" i="27" a="1"/>
  <c r="V854" i="27" s="1"/>
  <c r="V864" i="27" a="1"/>
  <c r="V864" i="27" s="1"/>
  <c r="V43" i="27" a="1"/>
  <c r="V43" i="27" s="1"/>
  <c r="V48" i="27" a="1"/>
  <c r="V48" i="27" s="1"/>
  <c r="V46" i="27" a="1"/>
  <c r="V46" i="27" s="1"/>
  <c r="V47" i="27" a="1"/>
  <c r="V47" i="27" s="1"/>
  <c r="V50" i="27" a="1"/>
  <c r="V50" i="27" s="1"/>
  <c r="V45" i="27" a="1"/>
  <c r="V45" i="27" s="1"/>
  <c r="V49" i="27" a="1"/>
  <c r="V49" i="27" s="1"/>
  <c r="V44" i="27" a="1"/>
  <c r="V44" i="27" s="1"/>
  <c r="V26" i="27" a="1"/>
  <c r="V26" i="27" s="1"/>
  <c r="V32" i="27" a="1"/>
  <c r="V32" i="27" s="1"/>
  <c r="V5" i="27" a="1"/>
  <c r="V5" i="27" s="1"/>
  <c r="V572" i="27" a="1"/>
  <c r="V572" i="27" s="1"/>
  <c r="V146" i="27" a="1"/>
  <c r="V146" i="27" s="1"/>
  <c r="V148" i="27" a="1"/>
  <c r="V148" i="27" s="1"/>
  <c r="V629" i="27" a="1"/>
  <c r="V629" i="27" s="1"/>
  <c r="V630" i="27" a="1"/>
  <c r="V630" i="27" s="1"/>
  <c r="V625" i="27" a="1"/>
  <c r="V625" i="27" s="1"/>
  <c r="V628" i="27" a="1"/>
  <c r="V628" i="27" s="1"/>
  <c r="V627" i="27" a="1"/>
  <c r="V627" i="27" s="1"/>
  <c r="V307" i="27" a="1"/>
  <c r="V307" i="27" s="1"/>
  <c r="V400" i="27" a="1"/>
  <c r="V400" i="27" s="1"/>
  <c r="V820" i="27" a="1"/>
  <c r="V820" i="27" s="1"/>
  <c r="V823" i="27" a="1"/>
  <c r="V823" i="27" s="1"/>
  <c r="V681" i="27" a="1"/>
  <c r="V681" i="27" s="1"/>
  <c r="V697" i="27" a="1"/>
  <c r="V697" i="27" s="1"/>
  <c r="V676" i="27" a="1"/>
  <c r="V676" i="27" s="1"/>
  <c r="V667" i="27" a="1"/>
  <c r="V667" i="27" s="1"/>
  <c r="V1021" i="27" a="1"/>
  <c r="V1021" i="27" s="1"/>
  <c r="V518" i="27" a="1"/>
  <c r="V518" i="27" s="1"/>
  <c r="V496" i="27" a="1"/>
  <c r="V496" i="27" s="1"/>
  <c r="V347" i="27" a="1"/>
  <c r="V347" i="27" s="1"/>
  <c r="V507" i="27" a="1"/>
  <c r="V507" i="27" s="1"/>
  <c r="V137" i="27" a="1"/>
  <c r="V137" i="27" s="1"/>
  <c r="V477" i="27" a="1"/>
  <c r="V477" i="27" s="1"/>
  <c r="V344" i="27" a="1"/>
  <c r="V344" i="27" s="1"/>
  <c r="V538" i="27" a="1"/>
  <c r="V538" i="27" s="1"/>
  <c r="V532" i="27" a="1"/>
  <c r="V532" i="27" s="1"/>
  <c r="V354" i="27" a="1"/>
  <c r="V354" i="27" s="1"/>
  <c r="V908" i="27" a="1"/>
  <c r="V908" i="27" s="1"/>
  <c r="V525" i="27" a="1"/>
  <c r="V525" i="27" s="1"/>
  <c r="V549" i="27" a="1"/>
  <c r="V549" i="27" s="1"/>
  <c r="V522" i="27" a="1"/>
  <c r="V522" i="27" s="1"/>
  <c r="V533" i="27" a="1"/>
  <c r="V533" i="27" s="1"/>
  <c r="V545" i="27" a="1"/>
  <c r="V545" i="27" s="1"/>
  <c r="V531" i="27" a="1"/>
  <c r="V531" i="27" s="1"/>
  <c r="V535" i="27" a="1"/>
  <c r="V535" i="27" s="1"/>
  <c r="V524" i="27" a="1"/>
  <c r="V524" i="27" s="1"/>
  <c r="V526" i="27" a="1"/>
  <c r="V526" i="27" s="1"/>
  <c r="V546" i="27" a="1"/>
  <c r="V546" i="27" s="1"/>
  <c r="V536" i="27" a="1"/>
  <c r="V536" i="27" s="1"/>
  <c r="V555" i="27" a="1"/>
  <c r="V555" i="27" s="1"/>
  <c r="V541" i="27" a="1"/>
  <c r="V541" i="27" s="1"/>
  <c r="V553" i="27" a="1"/>
  <c r="V553" i="27" s="1"/>
  <c r="V544" i="27" a="1"/>
  <c r="V544" i="27" s="1"/>
  <c r="V550" i="27" a="1"/>
  <c r="V550" i="27" s="1"/>
  <c r="V521" i="27" a="1"/>
  <c r="V521" i="27" s="1"/>
  <c r="V528" i="27" a="1"/>
  <c r="V528" i="27" s="1"/>
  <c r="V551" i="27" a="1"/>
  <c r="V551" i="27" s="1"/>
  <c r="V552" i="27" a="1"/>
  <c r="V552" i="27" s="1"/>
  <c r="V530" i="27" a="1"/>
  <c r="V530" i="27" s="1"/>
  <c r="V856" i="27" a="1"/>
  <c r="V856" i="27" s="1"/>
  <c r="V842" i="27" a="1"/>
  <c r="V842" i="27" s="1"/>
  <c r="V855" i="27" a="1"/>
  <c r="V855" i="27" s="1"/>
  <c r="V583" i="27" a="1"/>
  <c r="V583" i="27" s="1"/>
  <c r="V741" i="27" a="1"/>
  <c r="V741" i="27" s="1"/>
  <c r="V722" i="27" a="1"/>
  <c r="V722" i="27" s="1"/>
  <c r="V747" i="27" a="1"/>
  <c r="V747" i="27" s="1"/>
  <c r="V516" i="27" a="1"/>
  <c r="V516" i="27" s="1"/>
  <c r="V519" i="27" a="1"/>
  <c r="V519" i="27" s="1"/>
  <c r="V520" i="27" a="1"/>
  <c r="V520" i="27" s="1"/>
  <c r="V36" i="27" a="1"/>
  <c r="V36" i="27" s="1"/>
  <c r="V18" i="27" a="1"/>
  <c r="V18" i="27" s="1"/>
  <c r="V42" i="27" a="1"/>
  <c r="V42" i="27" s="1"/>
  <c r="V11" i="27" a="1"/>
  <c r="V11" i="27" s="1"/>
  <c r="V633" i="27" a="1"/>
  <c r="V633" i="27" s="1"/>
  <c r="V645" i="27" a="1"/>
  <c r="V645" i="27" s="1"/>
  <c r="V649" i="27" a="1"/>
  <c r="V649" i="27" s="1"/>
  <c r="V658" i="27" a="1"/>
  <c r="V658" i="27" s="1"/>
  <c r="V636" i="27" a="1"/>
  <c r="V636" i="27" s="1"/>
  <c r="V648" i="27" a="1"/>
  <c r="V648" i="27" s="1"/>
  <c r="V660" i="27" a="1"/>
  <c r="V660" i="27" s="1"/>
  <c r="V638" i="27" a="1"/>
  <c r="V638" i="27" s="1"/>
  <c r="V647" i="27" a="1"/>
  <c r="V647" i="27" s="1"/>
  <c r="V651" i="27" a="1"/>
  <c r="V651" i="27" s="1"/>
  <c r="V635" i="27" a="1"/>
  <c r="V635" i="27" s="1"/>
  <c r="V641" i="27" a="1"/>
  <c r="V641" i="27" s="1"/>
  <c r="V650" i="27" a="1"/>
  <c r="V650" i="27" s="1"/>
  <c r="V637" i="27" a="1"/>
  <c r="V637" i="27" s="1"/>
  <c r="V653" i="27" a="1"/>
  <c r="V653" i="27" s="1"/>
  <c r="V656" i="27" a="1"/>
  <c r="V656" i="27" s="1"/>
  <c r="V662" i="27" a="1"/>
  <c r="V662" i="27" s="1"/>
  <c r="V661" i="27" a="1"/>
  <c r="V661" i="27" s="1"/>
  <c r="V659" i="27" a="1"/>
  <c r="V659" i="27" s="1"/>
  <c r="V640" i="27" a="1"/>
  <c r="V640" i="27" s="1"/>
  <c r="V652" i="27" a="1"/>
  <c r="V652" i="27" s="1"/>
  <c r="V639" i="27" a="1"/>
  <c r="V639" i="27" s="1"/>
  <c r="V655" i="27" a="1"/>
  <c r="V655" i="27" s="1"/>
  <c r="V642" i="27" a="1"/>
  <c r="V642" i="27" s="1"/>
  <c r="V644" i="27" a="1"/>
  <c r="V644" i="27" s="1"/>
  <c r="V654" i="27" a="1"/>
  <c r="V654" i="27" s="1"/>
  <c r="V657" i="27" a="1"/>
  <c r="V657" i="27" s="1"/>
  <c r="V634" i="27" a="1"/>
  <c r="V634" i="27" s="1"/>
  <c r="V646" i="27" a="1"/>
  <c r="V646" i="27" s="1"/>
  <c r="V643" i="27" a="1"/>
  <c r="V643" i="27" s="1"/>
  <c r="V564" i="27" a="1"/>
  <c r="V564" i="27" s="1"/>
  <c r="V679" i="27" a="1"/>
  <c r="V679" i="27" s="1"/>
  <c r="V682" i="27" a="1"/>
  <c r="V682" i="27" s="1"/>
  <c r="V694" i="27" a="1"/>
  <c r="V694" i="27" s="1"/>
  <c r="V700" i="27" a="1"/>
  <c r="V700" i="27" s="1"/>
  <c r="V695" i="27" a="1"/>
  <c r="V695" i="27" s="1"/>
  <c r="V669" i="27" a="1"/>
  <c r="V669" i="27" s="1"/>
  <c r="V674" i="27" a="1"/>
  <c r="V674" i="27" s="1"/>
  <c r="V687" i="27" a="1"/>
  <c r="V687" i="27" s="1"/>
  <c r="V680" i="27" a="1"/>
  <c r="V680" i="27" s="1"/>
  <c r="V703" i="27" a="1"/>
  <c r="V703" i="27" s="1"/>
  <c r="V686" i="27" a="1"/>
  <c r="V686" i="27" s="1"/>
  <c r="V678" i="27" a="1"/>
  <c r="V678" i="27" s="1"/>
  <c r="V691" i="27" a="1"/>
  <c r="V691" i="27" s="1"/>
  <c r="V668" i="27" a="1"/>
  <c r="V668" i="27" s="1"/>
  <c r="V671" i="27" a="1"/>
  <c r="V671" i="27" s="1"/>
  <c r="V754" i="27" a="1"/>
  <c r="V754" i="27" s="1"/>
  <c r="V1019" i="27" a="1"/>
  <c r="V1019" i="27" s="1"/>
  <c r="V755" i="27" a="1"/>
  <c r="V755" i="27" s="1"/>
  <c r="V1015" i="27" a="1"/>
  <c r="V1015" i="27" s="1"/>
  <c r="V1009" i="27" a="1"/>
  <c r="V1009" i="27" s="1"/>
  <c r="V1016" i="27" a="1"/>
  <c r="V1016" i="27" s="1"/>
  <c r="V756" i="27" a="1"/>
  <c r="V756" i="27" s="1"/>
  <c r="V758" i="27" a="1"/>
  <c r="V758" i="27" s="1"/>
  <c r="V1008" i="27" a="1"/>
  <c r="V1008" i="27" s="1"/>
  <c r="V1011" i="27" a="1"/>
  <c r="V1011" i="27" s="1"/>
  <c r="V1017" i="27" a="1"/>
  <c r="V1017" i="27" s="1"/>
  <c r="V1014" i="27" a="1"/>
  <c r="V1014" i="27" s="1"/>
  <c r="V310" i="27" a="1"/>
  <c r="V310" i="27" s="1"/>
  <c r="V821" i="27" a="1"/>
  <c r="V821" i="27" s="1"/>
  <c r="V802" i="27" a="1"/>
  <c r="V802" i="27" s="1"/>
  <c r="V704" i="27" a="1"/>
  <c r="V704" i="27" s="1"/>
  <c r="V693" i="27" a="1"/>
  <c r="V693" i="27" s="1"/>
  <c r="V670" i="27" a="1"/>
  <c r="V670" i="27" s="1"/>
  <c r="V675" i="27" a="1"/>
  <c r="V675" i="27" s="1"/>
  <c r="V316" i="27" a="1"/>
  <c r="V316" i="27" s="1"/>
  <c r="V765" i="27" a="1"/>
  <c r="V765" i="27" s="1"/>
  <c r="V517" i="27" a="1"/>
  <c r="V517" i="27" s="1"/>
  <c r="V481" i="27" a="1"/>
  <c r="V481" i="27" s="1"/>
  <c r="V346" i="27" a="1"/>
  <c r="V346" i="27" s="1"/>
  <c r="V539" i="27" a="1"/>
  <c r="V539" i="27" s="1"/>
  <c r="V547" i="27" a="1"/>
  <c r="V547" i="27" s="1"/>
  <c r="V378" i="27" a="1"/>
  <c r="V378" i="27" s="1"/>
  <c r="V385" i="27" a="1"/>
  <c r="V385" i="27" s="1"/>
  <c r="V386" i="27" a="1"/>
  <c r="V386" i="27" s="1"/>
  <c r="V388" i="27" a="1"/>
  <c r="V388" i="27" s="1"/>
  <c r="V381" i="27" a="1"/>
  <c r="V381" i="27" s="1"/>
  <c r="V375" i="27" a="1"/>
  <c r="V375" i="27" s="1"/>
  <c r="V379" i="27" a="1"/>
  <c r="V379" i="27" s="1"/>
  <c r="V382" i="27" a="1"/>
  <c r="V382" i="27" s="1"/>
  <c r="V383" i="27" a="1"/>
  <c r="V383" i="27" s="1"/>
  <c r="V376" i="27" a="1"/>
  <c r="V376" i="27" s="1"/>
  <c r="V374" i="27" a="1"/>
  <c r="V374" i="27" s="1"/>
  <c r="V377" i="27" a="1"/>
  <c r="V377" i="27" s="1"/>
  <c r="V387" i="27" a="1"/>
  <c r="V387" i="27" s="1"/>
  <c r="V380" i="27" a="1"/>
  <c r="V380" i="27" s="1"/>
  <c r="V384" i="27" a="1"/>
  <c r="V384" i="27" s="1"/>
  <c r="V356" i="27" a="1"/>
  <c r="V356" i="27" s="1"/>
  <c r="V631" i="27" a="1"/>
  <c r="V631" i="27" s="1"/>
  <c r="V729" i="27" a="1"/>
  <c r="V729" i="27" s="1"/>
  <c r="V746" i="27" a="1"/>
  <c r="V746" i="27" s="1"/>
  <c r="V29" i="27" a="1"/>
  <c r="V29" i="27" s="1"/>
  <c r="V814" i="27" a="1"/>
  <c r="V814" i="27" s="1"/>
  <c r="V664" i="27" a="1"/>
  <c r="V664" i="27" s="1"/>
  <c r="V367" i="27" a="1"/>
  <c r="V367" i="27" s="1"/>
  <c r="V918" i="27" a="1"/>
  <c r="V918" i="27" s="1"/>
  <c r="V839" i="27" a="1"/>
  <c r="V839" i="27" s="1"/>
  <c r="V98" i="27" a="1"/>
  <c r="V98" i="27" s="1"/>
  <c r="V340" i="27" a="1"/>
  <c r="V340" i="27" s="1"/>
  <c r="V284" i="27" a="1"/>
  <c r="V284" i="27" s="1"/>
  <c r="V863" i="27" a="1"/>
  <c r="V863" i="27" s="1"/>
  <c r="V736" i="27" a="1"/>
  <c r="V736" i="27" s="1"/>
  <c r="V23" i="27" a="1"/>
  <c r="V23" i="27" s="1"/>
  <c r="V14" i="27" a="1"/>
  <c r="V14" i="27" s="1"/>
  <c r="V692" i="27" a="1"/>
  <c r="V692" i="27" s="1"/>
  <c r="V666" i="27" a="1"/>
  <c r="V666" i="27" s="1"/>
  <c r="V134" i="27" a="1"/>
  <c r="V134" i="27" s="1"/>
  <c r="V905" i="27" a="1"/>
  <c r="V905" i="27" s="1"/>
  <c r="V878" i="27" a="1"/>
  <c r="V878" i="27" s="1"/>
  <c r="V844" i="27" a="1"/>
  <c r="V844" i="27" s="1"/>
  <c r="V342" i="27" a="1"/>
  <c r="V342" i="27" s="1"/>
  <c r="V889" i="27" a="1"/>
  <c r="V889" i="27" s="1"/>
  <c r="V951" i="27" a="1"/>
  <c r="V951" i="27" s="1"/>
  <c r="V906" i="27" a="1"/>
  <c r="V906" i="27" s="1"/>
  <c r="V830" i="27" a="1"/>
  <c r="V830" i="27" s="1"/>
  <c r="V933" i="27" a="1"/>
  <c r="V933" i="27" s="1"/>
  <c r="V503" i="27" a="1"/>
  <c r="V503" i="27" s="1"/>
  <c r="V954" i="27" a="1"/>
  <c r="V954" i="27" s="1"/>
  <c r="V901" i="27" a="1"/>
  <c r="V901" i="27" s="1"/>
  <c r="V949" i="27" a="1"/>
  <c r="V949" i="27" s="1"/>
  <c r="V848" i="27" a="1"/>
  <c r="V848" i="27" s="1"/>
  <c r="V829" i="27" a="1"/>
  <c r="V829" i="27" s="1"/>
  <c r="V95" i="27" a="1"/>
  <c r="V95" i="27" s="1"/>
  <c r="V106" i="27" a="1"/>
  <c r="V106" i="27" s="1"/>
  <c r="V351" i="27" a="1"/>
  <c r="V351" i="27" s="1"/>
  <c r="V941" i="27" a="1"/>
  <c r="V941" i="27" s="1"/>
  <c r="V500" i="27" a="1"/>
  <c r="V500" i="27" s="1"/>
  <c r="V768" i="27" a="1"/>
  <c r="V768" i="27" s="1"/>
  <c r="V515" i="27" a="1"/>
  <c r="V515" i="27" s="1"/>
  <c r="V511" i="27" a="1"/>
  <c r="V511" i="27" s="1"/>
  <c r="V509" i="27" a="1"/>
  <c r="V509" i="27" s="1"/>
  <c r="V506" i="27" a="1"/>
  <c r="V506" i="27" s="1"/>
  <c r="V133" i="27" a="1"/>
  <c r="V133" i="27" s="1"/>
  <c r="V135" i="27" a="1"/>
  <c r="V135" i="27" s="1"/>
  <c r="V136" i="27" a="1"/>
  <c r="V136" i="27" s="1"/>
  <c r="V849" i="27" a="1"/>
  <c r="V849" i="27" s="1"/>
  <c r="V620" i="27" a="1"/>
  <c r="V620" i="27" s="1"/>
  <c r="V580" i="27" a="1"/>
  <c r="V580" i="27" s="1"/>
  <c r="V732" i="27" a="1"/>
  <c r="V732" i="27" s="1"/>
  <c r="V723" i="27" a="1"/>
  <c r="V723" i="27" s="1"/>
  <c r="V761" i="27" a="1"/>
  <c r="V761" i="27" s="1"/>
  <c r="V30" i="27" a="1"/>
  <c r="V30" i="27" s="1"/>
  <c r="V12" i="27" a="1"/>
  <c r="V12" i="27" s="1"/>
  <c r="V21" i="27" a="1"/>
  <c r="V21" i="27" s="1"/>
  <c r="V562" i="27" a="1"/>
  <c r="V562" i="27" s="1"/>
  <c r="V142" i="27" a="1"/>
  <c r="V142" i="27" s="1"/>
  <c r="V897" i="27" a="1"/>
  <c r="V897" i="27" s="1"/>
  <c r="V894" i="27" a="1"/>
  <c r="V894" i="27" s="1"/>
  <c r="V895" i="27" a="1"/>
  <c r="V895" i="27" s="1"/>
  <c r="V504" i="27" a="1"/>
  <c r="V504" i="27" s="1"/>
  <c r="V502" i="27" a="1"/>
  <c r="V502" i="27" s="1"/>
  <c r="V805" i="27" a="1"/>
  <c r="V805" i="27" s="1"/>
  <c r="V818" i="27" a="1"/>
  <c r="V818" i="27" s="1"/>
  <c r="V701" i="27" a="1"/>
  <c r="V701" i="27" s="1"/>
  <c r="V702" i="27" a="1"/>
  <c r="V702" i="27" s="1"/>
  <c r="V672" i="27" a="1"/>
  <c r="V672" i="27" s="1"/>
  <c r="V764" i="27" a="1"/>
  <c r="V764" i="27" s="1"/>
  <c r="V514" i="27" a="1"/>
  <c r="V514" i="27" s="1"/>
  <c r="V476" i="27" a="1"/>
  <c r="V476" i="27" s="1"/>
  <c r="V482" i="27" a="1"/>
  <c r="V482" i="27" s="1"/>
  <c r="V337" i="27" a="1"/>
  <c r="V337" i="27" s="1"/>
  <c r="V527" i="27" a="1"/>
  <c r="V527" i="27" s="1"/>
  <c r="V523" i="27" a="1"/>
  <c r="V523" i="27" s="1"/>
  <c r="V147" i="27" a="1"/>
  <c r="V147" i="27" s="1"/>
  <c r="V623" i="27" a="1"/>
  <c r="V623" i="27" s="1"/>
  <c r="V904" i="27" a="1"/>
  <c r="V904" i="27" s="1"/>
  <c r="V467" i="27" a="1"/>
  <c r="V467" i="27" s="1"/>
  <c r="V852" i="27" a="1"/>
  <c r="V852" i="27" s="1"/>
  <c r="V744" i="27" a="1"/>
  <c r="V744" i="27" s="1"/>
  <c r="V6" i="27" a="1"/>
  <c r="V6" i="27" s="1"/>
  <c r="V569" i="27" a="1"/>
  <c r="V569" i="27" s="1"/>
  <c r="V567" i="27" a="1"/>
  <c r="V567" i="27" s="1"/>
  <c r="V699" i="27" a="1"/>
  <c r="V699" i="27" s="1"/>
  <c r="V319" i="27" a="1"/>
  <c r="V319" i="27" s="1"/>
  <c r="V505" i="27" a="1"/>
  <c r="V505" i="27" s="1"/>
  <c r="V343" i="27" a="1"/>
  <c r="V343" i="27" s="1"/>
  <c r="V363" i="27" a="1"/>
  <c r="V363" i="27" s="1"/>
  <c r="V979" i="27" a="1"/>
  <c r="V979" i="27" s="1"/>
  <c r="V498" i="27" a="1"/>
  <c r="V498" i="27" s="1"/>
  <c r="V466" i="27" a="1"/>
  <c r="V466" i="27" s="1"/>
  <c r="V465" i="27" a="1"/>
  <c r="V465" i="27" s="1"/>
  <c r="V461" i="27" a="1"/>
  <c r="V461" i="27" s="1"/>
  <c r="V470" i="27" a="1"/>
  <c r="V470" i="27" s="1"/>
  <c r="V462" i="27" a="1"/>
  <c r="V462" i="27" s="1"/>
  <c r="V460" i="27" a="1"/>
  <c r="V460" i="27" s="1"/>
  <c r="V463" i="27" a="1"/>
  <c r="V463" i="27" s="1"/>
  <c r="V469" i="27" a="1"/>
  <c r="V469" i="27" s="1"/>
  <c r="V457" i="27" a="1"/>
  <c r="V457" i="27" s="1"/>
  <c r="V468" i="27" a="1"/>
  <c r="V468" i="27" s="1"/>
  <c r="V841" i="27" a="1"/>
  <c r="V841" i="27" s="1"/>
  <c r="V576" i="27" a="1"/>
  <c r="V576" i="27" s="1"/>
  <c r="V745" i="27" a="1"/>
  <c r="V745" i="27" s="1"/>
  <c r="V565" i="27" a="1"/>
  <c r="V565" i="27" s="1"/>
  <c r="V786" i="27" a="1"/>
  <c r="V786" i="27" s="1"/>
  <c r="V776" i="27" a="1"/>
  <c r="V776" i="27" s="1"/>
  <c r="V777" i="27" a="1"/>
  <c r="V777" i="27" s="1"/>
  <c r="V749" i="27" a="1"/>
  <c r="V749" i="27" s="1"/>
  <c r="V752" i="27" a="1"/>
  <c r="V752" i="27" s="1"/>
  <c r="V751" i="27" a="1"/>
  <c r="V751" i="27" s="1"/>
  <c r="V753" i="27" a="1"/>
  <c r="V753" i="27" s="1"/>
  <c r="V872" i="27" a="1"/>
  <c r="V872" i="27" s="1"/>
  <c r="V871" i="27" a="1"/>
  <c r="V871" i="27" s="1"/>
  <c r="V875" i="27" a="1"/>
  <c r="V875" i="27" s="1"/>
  <c r="V876" i="27" a="1"/>
  <c r="V876" i="27" s="1"/>
  <c r="V873" i="27" a="1"/>
  <c r="V873" i="27" s="1"/>
  <c r="V870" i="27" a="1"/>
  <c r="V870" i="27" s="1"/>
  <c r="V869" i="27" a="1"/>
  <c r="V869" i="27" s="1"/>
  <c r="V803" i="27" a="1"/>
  <c r="V803" i="27" s="1"/>
  <c r="V663" i="27" a="1"/>
  <c r="V663" i="27" s="1"/>
  <c r="V478" i="27" a="1"/>
  <c r="V478" i="27" s="1"/>
  <c r="V857" i="27" a="1"/>
  <c r="V857" i="27" s="1"/>
  <c r="V404" i="27" a="1"/>
  <c r="V404" i="27" s="1"/>
  <c r="V285" i="27" a="1"/>
  <c r="V285" i="27" s="1"/>
  <c r="V874" i="27" a="1"/>
  <c r="V874" i="27" s="1"/>
  <c r="V850" i="27" a="1"/>
  <c r="V850" i="27" s="1"/>
  <c r="V94" i="27" a="1"/>
  <c r="V94" i="27" s="1"/>
  <c r="V616" i="27" a="1"/>
  <c r="V616" i="27" s="1"/>
  <c r="V793" i="27" a="1"/>
  <c r="V793" i="27" s="1"/>
  <c r="V956" i="27" a="1"/>
  <c r="V956" i="27" s="1"/>
  <c r="V877" i="27" a="1"/>
  <c r="V877" i="27" s="1"/>
  <c r="V983" i="27" a="1"/>
  <c r="V983" i="27" s="1"/>
  <c r="V834" i="27" a="1"/>
  <c r="V834" i="27" s="1"/>
  <c r="V866" i="27" a="1"/>
  <c r="V866" i="27" s="1"/>
  <c r="V97" i="27" a="1"/>
  <c r="V97" i="27" s="1"/>
  <c r="V336" i="27" a="1"/>
  <c r="V336" i="27" s="1"/>
  <c r="V458" i="27" a="1"/>
  <c r="V458" i="27" s="1"/>
  <c r="V618" i="27" a="1"/>
  <c r="V618" i="27" s="1"/>
  <c r="V622" i="27" a="1"/>
  <c r="V622" i="27" s="1"/>
  <c r="V582" i="27" a="1"/>
  <c r="V582" i="27" s="1"/>
  <c r="V727" i="27" a="1"/>
  <c r="V727" i="27" s="1"/>
  <c r="V731" i="27" a="1"/>
  <c r="V731" i="27" s="1"/>
  <c r="V614" i="27" a="1"/>
  <c r="V614" i="27" s="1"/>
  <c r="V612" i="27" a="1"/>
  <c r="V612" i="27" s="1"/>
  <c r="V972" i="27" a="1"/>
  <c r="V972" i="27" s="1"/>
  <c r="V974" i="27" a="1"/>
  <c r="V974" i="27" s="1"/>
  <c r="V9" i="27" a="1"/>
  <c r="V9" i="27" s="1"/>
  <c r="V15" i="27" a="1"/>
  <c r="V15" i="27" s="1"/>
  <c r="V35" i="27" a="1"/>
  <c r="V35" i="27" s="1"/>
  <c r="V311" i="27" a="1"/>
  <c r="V311" i="27" s="1"/>
  <c r="V306" i="27" a="1"/>
  <c r="V306" i="27" s="1"/>
  <c r="V308" i="27" a="1"/>
  <c r="V308" i="27" s="1"/>
  <c r="V314" i="27" a="1"/>
  <c r="V314" i="27" s="1"/>
  <c r="V315" i="27" a="1"/>
  <c r="V315" i="27" s="1"/>
  <c r="V355" i="27" a="1"/>
  <c r="V355" i="27" s="1"/>
  <c r="V361" i="27" a="1"/>
  <c r="V361" i="27" s="1"/>
  <c r="V357" i="27" a="1"/>
  <c r="V357" i="27" s="1"/>
  <c r="V369" i="27" a="1"/>
  <c r="V369" i="27" s="1"/>
  <c r="V371" i="27" a="1"/>
  <c r="V371" i="27" s="1"/>
  <c r="V358" i="27" a="1"/>
  <c r="V358" i="27" s="1"/>
  <c r="V362" i="27" a="1"/>
  <c r="V362" i="27" s="1"/>
  <c r="V359" i="27" a="1"/>
  <c r="V359" i="27" s="1"/>
  <c r="V364" i="27" a="1"/>
  <c r="V364" i="27" s="1"/>
  <c r="V368" i="27" a="1"/>
  <c r="V368" i="27" s="1"/>
  <c r="V372" i="27" a="1"/>
  <c r="V372" i="27" s="1"/>
  <c r="V431" i="27" a="1"/>
  <c r="V431" i="27" s="1"/>
  <c r="V430" i="27" a="1"/>
  <c r="V430" i="27" s="1"/>
  <c r="V434" i="27" a="1"/>
  <c r="V434" i="27" s="1"/>
  <c r="V1035" i="27" a="1"/>
  <c r="V1035" i="27" s="1"/>
  <c r="V432" i="27" a="1"/>
  <c r="V432" i="27" s="1"/>
  <c r="V440" i="27" a="1"/>
  <c r="V440" i="27" s="1"/>
  <c r="V438" i="27" a="1"/>
  <c r="V438" i="27" s="1"/>
  <c r="V436" i="27" a="1"/>
  <c r="V436" i="27" s="1"/>
  <c r="V428" i="27" a="1"/>
  <c r="V428" i="27" s="1"/>
  <c r="V437" i="27" a="1"/>
  <c r="V437" i="27" s="1"/>
  <c r="V1032" i="27" a="1"/>
  <c r="V1032" i="27" s="1"/>
  <c r="V433" i="27" a="1"/>
  <c r="V433" i="27" s="1"/>
  <c r="V1033" i="27" a="1"/>
  <c r="V1033" i="27" s="1"/>
  <c r="V429" i="27" a="1"/>
  <c r="V429" i="27" s="1"/>
  <c r="V441" i="27" a="1"/>
  <c r="V441" i="27" s="1"/>
  <c r="V1036" i="27" a="1"/>
  <c r="V1036" i="27" s="1"/>
  <c r="V1037" i="27" a="1"/>
  <c r="V1037" i="27" s="1"/>
  <c r="V427" i="27" a="1"/>
  <c r="V427" i="27" s="1"/>
  <c r="V439" i="27" a="1"/>
  <c r="V439" i="27" s="1"/>
  <c r="V435" i="27" a="1"/>
  <c r="V435" i="27" s="1"/>
  <c r="V1034" i="27" a="1"/>
  <c r="V1034" i="27" s="1"/>
  <c r="V573" i="27" a="1"/>
  <c r="V573" i="27" s="1"/>
  <c r="V141" i="27" a="1"/>
  <c r="V141" i="27" s="1"/>
  <c r="V819" i="27" a="1"/>
  <c r="V819" i="27" s="1"/>
  <c r="V816" i="27" a="1"/>
  <c r="V816" i="27" s="1"/>
  <c r="V698" i="27" a="1"/>
  <c r="V698" i="27" s="1"/>
  <c r="V688" i="27" a="1"/>
  <c r="V688" i="27" s="1"/>
  <c r="V685" i="27" a="1"/>
  <c r="V685" i="27" s="1"/>
  <c r="V971" i="27" a="1"/>
  <c r="V971" i="27" s="1"/>
  <c r="V1023" i="27" a="1"/>
  <c r="V1023" i="27" s="1"/>
  <c r="V512" i="27" a="1"/>
  <c r="V512" i="27" s="1"/>
  <c r="V483" i="27" a="1"/>
  <c r="V483" i="27" s="1"/>
  <c r="V345" i="27" a="1"/>
  <c r="V345" i="27" s="1"/>
  <c r="V548" i="27" a="1"/>
  <c r="V548" i="27" s="1"/>
  <c r="V537" i="27" a="1"/>
  <c r="V537" i="27" s="1"/>
  <c r="V87" i="27" a="1"/>
  <c r="V87" i="27" s="1"/>
  <c r="V105" i="27" a="1"/>
  <c r="V105" i="27" s="1"/>
  <c r="V90" i="27" a="1"/>
  <c r="V90" i="27" s="1"/>
  <c r="V104" i="27" a="1"/>
  <c r="V104" i="27" s="1"/>
  <c r="V102" i="27" a="1"/>
  <c r="V102" i="27" s="1"/>
  <c r="V100" i="27" a="1"/>
  <c r="V100" i="27" s="1"/>
  <c r="V101" i="27" a="1"/>
  <c r="V101" i="27" s="1"/>
  <c r="V91" i="27" a="1"/>
  <c r="V91" i="27" s="1"/>
  <c r="V96" i="27" a="1"/>
  <c r="V96" i="27" s="1"/>
  <c r="V742" i="27" a="1"/>
  <c r="V742" i="27" s="1"/>
  <c r="V728" i="27" a="1"/>
  <c r="V728" i="27" s="1"/>
  <c r="V740" i="27" a="1"/>
  <c r="V740" i="27" s="1"/>
  <c r="V325" i="27" a="1"/>
  <c r="V325" i="27" s="1"/>
  <c r="V324" i="27" a="1"/>
  <c r="V324" i="27" s="1"/>
  <c r="V323" i="27" a="1"/>
  <c r="V323" i="27" s="1"/>
  <c r="V327" i="27" a="1"/>
  <c r="V327" i="27" s="1"/>
  <c r="V335" i="27" a="1"/>
  <c r="V335" i="27" s="1"/>
  <c r="V322" i="27" a="1"/>
  <c r="V322" i="27" s="1"/>
  <c r="V332" i="27" a="1"/>
  <c r="V332" i="27" s="1"/>
  <c r="V326" i="27" a="1"/>
  <c r="V326" i="27" s="1"/>
  <c r="V329" i="27" a="1"/>
  <c r="V329" i="27" s="1"/>
  <c r="V333" i="27" a="1"/>
  <c r="V333" i="27" s="1"/>
  <c r="V330" i="27" a="1"/>
  <c r="V330" i="27" s="1"/>
  <c r="V331" i="27" a="1"/>
  <c r="V331" i="27" s="1"/>
  <c r="V334" i="27" a="1"/>
  <c r="V334" i="27" s="1"/>
  <c r="V321" i="27" a="1"/>
  <c r="V321" i="27" s="1"/>
  <c r="V328" i="27" a="1"/>
  <c r="V328" i="27" s="1"/>
  <c r="V922" i="27" a="1"/>
  <c r="V922" i="27" s="1"/>
  <c r="V923" i="27" a="1"/>
  <c r="V923" i="27" s="1"/>
  <c r="V40" i="27" a="1"/>
  <c r="V40" i="27" s="1"/>
  <c r="V13" i="27" a="1"/>
  <c r="V13" i="27" s="1"/>
  <c r="V3" i="27" a="1"/>
  <c r="V3" i="27" s="1"/>
  <c r="V37" i="27" a="1"/>
  <c r="V37" i="27" s="1"/>
  <c r="V10" i="27" a="1"/>
  <c r="V10" i="27" s="1"/>
  <c r="V882" i="27" a="1"/>
  <c r="V882" i="27" s="1"/>
  <c r="V886" i="27" a="1"/>
  <c r="V886" i="27" s="1"/>
  <c r="V887" i="27" a="1"/>
  <c r="V887" i="27" s="1"/>
  <c r="V888" i="27" a="1"/>
  <c r="V888" i="27" s="1"/>
  <c r="V884" i="27" a="1"/>
  <c r="V884" i="27" s="1"/>
  <c r="V881" i="27" a="1"/>
  <c r="V881" i="27" s="1"/>
  <c r="V879" i="27" a="1"/>
  <c r="V879" i="27" s="1"/>
  <c r="V885" i="27" a="1"/>
  <c r="V885" i="27" s="1"/>
  <c r="V880" i="27" a="1"/>
  <c r="V880" i="27" s="1"/>
  <c r="V883" i="27" a="1"/>
  <c r="V883" i="27" s="1"/>
  <c r="V917" i="27" a="1"/>
  <c r="V917" i="27" s="1"/>
  <c r="V910" i="27" a="1"/>
  <c r="V910" i="27" s="1"/>
  <c r="V909" i="27" a="1"/>
  <c r="V909" i="27" s="1"/>
  <c r="V913" i="27" a="1"/>
  <c r="V913" i="27" s="1"/>
  <c r="V911" i="27" a="1"/>
  <c r="V911" i="27" s="1"/>
  <c r="V916" i="27" a="1"/>
  <c r="V916" i="27" s="1"/>
  <c r="V914" i="27" a="1"/>
  <c r="V914" i="27" s="1"/>
  <c r="V811" i="27" a="1"/>
  <c r="V811" i="27" s="1"/>
  <c r="V806" i="27" a="1"/>
  <c r="V806" i="27" s="1"/>
  <c r="V1025" i="27" a="1"/>
  <c r="V1025" i="27" s="1"/>
  <c r="V339" i="27" a="1"/>
  <c r="V339" i="27" s="1"/>
  <c r="V770" i="27" a="1"/>
  <c r="V770" i="27" s="1"/>
  <c r="V617" i="27" a="1"/>
  <c r="V617" i="27" s="1"/>
  <c r="V737" i="27" a="1"/>
  <c r="V737" i="27" s="1"/>
  <c r="V721" i="27" a="1"/>
  <c r="V721" i="27" s="1"/>
  <c r="V725" i="27" a="1"/>
  <c r="V725" i="27" s="1"/>
  <c r="V976" i="27" a="1"/>
  <c r="V976" i="27" s="1"/>
  <c r="V978" i="27" a="1"/>
  <c r="V978" i="27" s="1"/>
  <c r="V981" i="27" a="1"/>
  <c r="V981" i="27" s="1"/>
  <c r="V982" i="27" a="1"/>
  <c r="V982" i="27" s="1"/>
  <c r="V977" i="27" a="1"/>
  <c r="V977" i="27" s="1"/>
  <c r="V25" i="27" a="1"/>
  <c r="V25" i="27" s="1"/>
  <c r="V34" i="27" a="1"/>
  <c r="V34" i="27" s="1"/>
  <c r="V8" i="27" a="1"/>
  <c r="V8" i="27" s="1"/>
  <c r="V17" i="27" a="1"/>
  <c r="V17" i="27" s="1"/>
  <c r="V61" i="27" a="1"/>
  <c r="V61" i="27" s="1"/>
  <c r="V59" i="27" a="1"/>
  <c r="V59" i="27" s="1"/>
  <c r="V56" i="27" a="1"/>
  <c r="V56" i="27" s="1"/>
  <c r="V62" i="27" a="1"/>
  <c r="V62" i="27" s="1"/>
  <c r="V57" i="27" a="1"/>
  <c r="V57" i="27" s="1"/>
  <c r="V60" i="27" a="1"/>
  <c r="V60" i="27" s="1"/>
  <c r="V55" i="27" a="1"/>
  <c r="V55" i="27" s="1"/>
  <c r="V58" i="27" a="1"/>
  <c r="V58" i="27" s="1"/>
  <c r="V561" i="27" a="1"/>
  <c r="V561" i="27" s="1"/>
  <c r="V558" i="27" a="1"/>
  <c r="V558" i="27" s="1"/>
  <c r="V557" i="27" a="1"/>
  <c r="V557" i="27" s="1"/>
  <c r="V559" i="27" a="1"/>
  <c r="V559" i="27" s="1"/>
  <c r="V560" i="27" a="1"/>
  <c r="V560" i="27" s="1"/>
  <c r="V556" i="27" a="1"/>
  <c r="V556" i="27" s="1"/>
  <c r="V145" i="27" a="1"/>
  <c r="V145" i="27" s="1"/>
  <c r="V813" i="27" a="1"/>
  <c r="V813" i="27" s="1"/>
  <c r="V812" i="27" a="1"/>
  <c r="V812" i="27" s="1"/>
  <c r="V804" i="27" a="1"/>
  <c r="V804" i="27" s="1"/>
  <c r="V1024" i="27" a="1"/>
  <c r="V1024" i="27" s="1"/>
  <c r="V1020" i="27" a="1"/>
  <c r="V1020" i="27" s="1"/>
  <c r="V338" i="27" a="1"/>
  <c r="V338" i="27" s="1"/>
  <c r="V924" i="27" a="1"/>
  <c r="V924" i="27" s="1"/>
  <c r="V931" i="27" a="1"/>
  <c r="V931" i="27" s="1"/>
  <c r="V930" i="27" a="1"/>
  <c r="V930" i="27" s="1"/>
  <c r="V938" i="27" a="1"/>
  <c r="V938" i="27" s="1"/>
  <c r="V939" i="27" a="1"/>
  <c r="V939" i="27" s="1"/>
  <c r="V942" i="27" a="1"/>
  <c r="V942" i="27" s="1"/>
  <c r="V927" i="27" a="1"/>
  <c r="V927" i="27" s="1"/>
  <c r="V934" i="27" a="1"/>
  <c r="V934" i="27" s="1"/>
  <c r="V932" i="27" a="1"/>
  <c r="V932" i="27" s="1"/>
  <c r="V943" i="27" a="1"/>
  <c r="V943" i="27" s="1"/>
  <c r="V935" i="27" a="1"/>
  <c r="V935" i="27" s="1"/>
  <c r="V940" i="27" a="1"/>
  <c r="V940" i="27" s="1"/>
  <c r="V937" i="27" a="1"/>
  <c r="V937" i="27" s="1"/>
  <c r="V936" i="27" a="1"/>
  <c r="V936" i="27" s="1"/>
  <c r="V926" i="27" a="1"/>
  <c r="V926" i="27" s="1"/>
  <c r="V928" i="27" a="1"/>
  <c r="V928" i="27" s="1"/>
  <c r="V929" i="27" a="1"/>
  <c r="V929" i="27" s="1"/>
  <c r="V766" i="27" a="1"/>
  <c r="V766" i="27" s="1"/>
  <c r="V891" i="27" a="1"/>
  <c r="V891" i="27" s="1"/>
  <c r="V892" i="27" a="1"/>
  <c r="V892" i="27" s="1"/>
  <c r="V783" i="27" a="1"/>
  <c r="V783" i="27" s="1"/>
  <c r="V796" i="27" a="1"/>
  <c r="V796" i="27" s="1"/>
  <c r="V795" i="27" a="1"/>
  <c r="V795" i="27" s="1"/>
  <c r="V791" i="27" a="1"/>
  <c r="V791" i="27" s="1"/>
  <c r="V773" i="27" a="1"/>
  <c r="V773" i="27" s="1"/>
  <c r="V779" i="27" a="1"/>
  <c r="V779" i="27" s="1"/>
  <c r="V784" i="27" a="1"/>
  <c r="V784" i="27" s="1"/>
  <c r="V801" i="27" a="1"/>
  <c r="V801" i="27" s="1"/>
  <c r="V798" i="27" a="1"/>
  <c r="V798" i="27" s="1"/>
  <c r="V794" i="27" a="1"/>
  <c r="V794" i="27" s="1"/>
  <c r="V774" i="27" a="1"/>
  <c r="V774" i="27" s="1"/>
  <c r="V790" i="27" a="1"/>
  <c r="V790" i="27" s="1"/>
  <c r="V799" i="27" a="1"/>
  <c r="V799" i="27" s="1"/>
  <c r="V772" i="27" a="1"/>
  <c r="V772" i="27" s="1"/>
  <c r="V800" i="27" a="1"/>
  <c r="V800" i="27" s="1"/>
  <c r="V792" i="27" a="1"/>
  <c r="V792" i="27" s="1"/>
  <c r="V797" i="27" a="1"/>
  <c r="V797" i="27" s="1"/>
  <c r="V775" i="27" a="1"/>
  <c r="V775" i="27" s="1"/>
  <c r="V781" i="27" a="1"/>
  <c r="V781" i="27" s="1"/>
  <c r="V780" i="27" a="1"/>
  <c r="V780" i="27" s="1"/>
  <c r="V778" i="27" a="1"/>
  <c r="V778" i="27" s="1"/>
  <c r="V788" i="27" a="1"/>
  <c r="V788" i="27" s="1"/>
  <c r="V782" i="27" a="1"/>
  <c r="V782" i="27" s="1"/>
  <c r="V84" i="27" a="1"/>
  <c r="V84" i="27" s="1"/>
  <c r="V85" i="27" a="1"/>
  <c r="V85" i="27" s="1"/>
  <c r="V80" i="27" a="1"/>
  <c r="V80" i="27" s="1"/>
  <c r="V83" i="27" a="1"/>
  <c r="V83" i="27" s="1"/>
  <c r="V81" i="27" a="1"/>
  <c r="V81" i="27" s="1"/>
  <c r="V79" i="27" a="1"/>
  <c r="V79" i="27" s="1"/>
  <c r="V82" i="27" a="1"/>
  <c r="V82" i="27" s="1"/>
  <c r="V86" i="27" a="1"/>
  <c r="V86" i="27" s="1"/>
  <c r="V735" i="27" a="1"/>
  <c r="V735" i="27" s="1"/>
  <c r="V730" i="27" a="1"/>
  <c r="V730" i="27" s="1"/>
  <c r="V19" i="27" a="1"/>
  <c r="V19" i="27" s="1"/>
  <c r="V39" i="27" a="1"/>
  <c r="V39" i="27" s="1"/>
  <c r="V28" i="27" a="1"/>
  <c r="V28" i="27" s="1"/>
  <c r="V22" i="27" a="1"/>
  <c r="V22" i="27" s="1"/>
  <c r="V20" i="27" a="1"/>
  <c r="V20" i="27" s="1"/>
  <c r="V392" i="27" a="1"/>
  <c r="V392" i="27" s="1"/>
  <c r="V397" i="27" a="1"/>
  <c r="V397" i="27" s="1"/>
  <c r="V406" i="27" a="1"/>
  <c r="V406" i="27" s="1"/>
  <c r="V407" i="27" a="1"/>
  <c r="V407" i="27" s="1"/>
  <c r="V405" i="27" a="1"/>
  <c r="V405" i="27" s="1"/>
  <c r="V398" i="27" a="1"/>
  <c r="V398" i="27" s="1"/>
  <c r="V403" i="27" a="1"/>
  <c r="V403" i="27" s="1"/>
  <c r="V396" i="27" a="1"/>
  <c r="V396" i="27" s="1"/>
  <c r="V401" i="27" a="1"/>
  <c r="V401" i="27" s="1"/>
  <c r="V391" i="27" a="1"/>
  <c r="V391" i="27" s="1"/>
  <c r="V394" i="27" a="1"/>
  <c r="V394" i="27" s="1"/>
  <c r="V408" i="27" a="1"/>
  <c r="V408" i="27" s="1"/>
  <c r="V393" i="27" a="1"/>
  <c r="V393" i="27" s="1"/>
  <c r="V402" i="27" a="1"/>
  <c r="V402" i="27" s="1"/>
  <c r="V710" i="27" a="1"/>
  <c r="V710" i="27" s="1"/>
  <c r="V718" i="27" a="1"/>
  <c r="V718" i="27" s="1"/>
  <c r="V706" i="27" a="1"/>
  <c r="V706" i="27" s="1"/>
  <c r="V705" i="27" a="1"/>
  <c r="V705" i="27" s="1"/>
  <c r="V708" i="27" a="1"/>
  <c r="V708" i="27" s="1"/>
  <c r="V712" i="27" a="1"/>
  <c r="V712" i="27" s="1"/>
  <c r="V707" i="27" a="1"/>
  <c r="V707" i="27" s="1"/>
  <c r="V714" i="27" a="1"/>
  <c r="V714" i="27" s="1"/>
  <c r="V713" i="27" a="1"/>
  <c r="V713" i="27" s="1"/>
  <c r="V716" i="27" a="1"/>
  <c r="V716" i="27" s="1"/>
  <c r="V717" i="27" a="1"/>
  <c r="V717" i="27" s="1"/>
  <c r="V719" i="27" a="1"/>
  <c r="V719" i="27" s="1"/>
  <c r="V711" i="27" a="1"/>
  <c r="V711" i="27" s="1"/>
  <c r="V709" i="27" a="1"/>
  <c r="V709" i="27" s="1"/>
  <c r="V715" i="27" a="1"/>
  <c r="V715" i="27" s="1"/>
  <c r="V131" i="27" a="1"/>
  <c r="V131" i="27" s="1"/>
  <c r="V132" i="27" a="1"/>
  <c r="V132" i="27" s="1"/>
  <c r="V129" i="27" a="1"/>
  <c r="V129" i="27" s="1"/>
  <c r="V130" i="27" a="1"/>
  <c r="V130" i="27" s="1"/>
  <c r="V946" i="27" a="1"/>
  <c r="V946" i="27" s="1"/>
  <c r="V947" i="27" a="1"/>
  <c r="V947" i="27" s="1"/>
  <c r="V945" i="27" a="1"/>
  <c r="V945" i="27" s="1"/>
  <c r="V140" i="27" a="1"/>
  <c r="V140" i="27" s="1"/>
  <c r="V825" i="27" a="1"/>
  <c r="V825" i="27" s="1"/>
  <c r="V824" i="27" a="1"/>
  <c r="V824" i="27" s="1"/>
  <c r="V807" i="27" a="1"/>
  <c r="V807" i="27" s="1"/>
  <c r="V763" i="27" a="1"/>
  <c r="V763" i="27" s="1"/>
  <c r="L1030" i="27"/>
  <c r="O1030" i="27"/>
  <c r="Q1030" i="27"/>
  <c r="R1030" i="27"/>
  <c r="S1030" i="27"/>
  <c r="M1030" i="27"/>
  <c r="N1030" i="27"/>
  <c r="O1031" i="27"/>
  <c r="N1031" i="27"/>
  <c r="R1031" i="27"/>
  <c r="S1031" i="27"/>
  <c r="L1031" i="27"/>
  <c r="M1031" i="27"/>
  <c r="Q1031" i="27"/>
  <c r="Q1029" i="27"/>
  <c r="R1029" i="27"/>
  <c r="N1029" i="27"/>
  <c r="S1029" i="27"/>
  <c r="O1029" i="27"/>
  <c r="M1029" i="27"/>
  <c r="L1029" i="27"/>
  <c r="Q1027" i="27"/>
  <c r="O1027" i="27"/>
  <c r="N1027" i="27"/>
  <c r="S1027" i="27"/>
  <c r="R1027" i="27"/>
  <c r="M1027" i="27"/>
  <c r="L1027" i="27"/>
  <c r="N1028" i="27"/>
  <c r="O1028" i="27"/>
  <c r="L1028" i="27"/>
  <c r="S1028" i="27"/>
  <c r="R1028" i="27"/>
  <c r="M1028" i="27"/>
  <c r="Q1028" i="27"/>
  <c r="O1026" i="27"/>
  <c r="S1026" i="27"/>
  <c r="L1026" i="27"/>
  <c r="Q1026" i="27"/>
  <c r="N1026" i="27"/>
  <c r="R1026" i="27"/>
  <c r="M1026" i="27"/>
  <c r="T1027" i="27" l="1"/>
  <c r="BA1027" i="27"/>
  <c r="BC1027" i="27"/>
  <c r="AW1027" i="27"/>
  <c r="AZ1027" i="27"/>
  <c r="BB1027" i="27"/>
  <c r="AY1027" i="27"/>
  <c r="AX1027" i="27"/>
  <c r="AV1027" i="27"/>
  <c r="BE1027" i="27"/>
  <c r="BD1027" i="27"/>
  <c r="T1029" i="27"/>
  <c r="BE1029" i="27"/>
  <c r="AW1029" i="27"/>
  <c r="BA1029" i="27"/>
  <c r="AX1029" i="27"/>
  <c r="BD1029" i="27"/>
  <c r="BB1029" i="27"/>
  <c r="AZ1029" i="27"/>
  <c r="AY1029" i="27"/>
  <c r="AV1029" i="27"/>
  <c r="BC1029" i="27"/>
  <c r="T1028" i="27"/>
  <c r="AY1028" i="27"/>
  <c r="BB1028" i="27"/>
  <c r="AW1028" i="27"/>
  <c r="BC1028" i="27"/>
  <c r="AX1028" i="27"/>
  <c r="AV1028" i="27"/>
  <c r="BA1028" i="27"/>
  <c r="AZ1028" i="27"/>
  <c r="BD1028" i="27"/>
  <c r="BE1028" i="27"/>
  <c r="T1026" i="27"/>
  <c r="BC1026" i="27"/>
  <c r="BD1026" i="27"/>
  <c r="AW1026" i="27"/>
  <c r="AY1026" i="27"/>
  <c r="BE1026" i="27"/>
  <c r="BB1026" i="27"/>
  <c r="AX1026" i="27"/>
  <c r="AV1026" i="27"/>
  <c r="BA1026" i="27"/>
  <c r="AZ1026" i="27"/>
  <c r="T1030" i="27"/>
  <c r="BC1030" i="27"/>
  <c r="AZ1030" i="27"/>
  <c r="AX1030" i="27"/>
  <c r="BE1030" i="27"/>
  <c r="BD1030" i="27"/>
  <c r="BB1030" i="27"/>
  <c r="BA1030" i="27"/>
  <c r="AY1030" i="27"/>
  <c r="AW1030" i="27"/>
  <c r="AV1030" i="27"/>
  <c r="T1031" i="27"/>
  <c r="BA1031" i="27"/>
  <c r="AY1031" i="27"/>
  <c r="AX1031" i="27"/>
  <c r="AV1031" i="27"/>
  <c r="AZ1031" i="27"/>
  <c r="AW1031" i="27"/>
  <c r="BC1031" i="27"/>
  <c r="BB1031" i="27"/>
  <c r="BE1031" i="27"/>
  <c r="BD1031" i="27"/>
  <c r="P1030" i="27"/>
  <c r="P1031" i="27"/>
  <c r="P1029" i="27"/>
  <c r="P1027" i="27"/>
  <c r="P1026" i="27"/>
  <c r="P1028" i="27"/>
  <c r="AJ1027" i="27" l="1"/>
  <c r="AK1027" i="27" s="1"/>
  <c r="AN1027" i="27"/>
  <c r="AO1027" i="27" s="1"/>
  <c r="AF1027" i="27"/>
  <c r="AG1027" i="27" s="1"/>
  <c r="AN1031" i="27"/>
  <c r="AO1031" i="27" s="1"/>
  <c r="AF1031" i="27"/>
  <c r="AG1031" i="27" s="1"/>
  <c r="AJ1031" i="27"/>
  <c r="AK1031" i="27" s="1"/>
  <c r="AJ1030" i="27"/>
  <c r="AK1030" i="27" s="1"/>
  <c r="AN1030" i="27"/>
  <c r="AO1030" i="27" s="1"/>
  <c r="AF1030" i="27"/>
  <c r="AG1030" i="27" s="1"/>
  <c r="AN1028" i="27"/>
  <c r="AO1028" i="27" s="1"/>
  <c r="AF1028" i="27"/>
  <c r="AG1028" i="27" s="1"/>
  <c r="AJ1028" i="27"/>
  <c r="AK1028" i="27" s="1"/>
  <c r="AJ1026" i="27"/>
  <c r="AK1026" i="27" s="1"/>
  <c r="AN1026" i="27"/>
  <c r="AO1026" i="27" s="1"/>
  <c r="AF1026" i="27"/>
  <c r="AG1026" i="27" s="1"/>
  <c r="AN1029" i="27"/>
  <c r="AO1029" i="27" s="1"/>
  <c r="AF1029" i="27"/>
  <c r="AG1029" i="27" s="1"/>
  <c r="AJ1029" i="27"/>
  <c r="AK1029" i="27" s="1"/>
  <c r="V412" i="27" a="1"/>
  <c r="V412" i="27" s="1"/>
  <c r="V1028" i="27" a="1"/>
  <c r="V1028" i="27" s="1"/>
  <c r="V1026" i="27" a="1"/>
  <c r="V1026" i="27" s="1"/>
  <c r="V1030" i="27" a="1"/>
  <c r="V1030" i="27" s="1"/>
  <c r="V425" i="27" a="1"/>
  <c r="V425" i="27" s="1"/>
  <c r="V416" i="27" a="1"/>
  <c r="V416" i="27" s="1"/>
  <c r="V421" i="27" a="1"/>
  <c r="V421" i="27" s="1"/>
  <c r="V410" i="27" a="1"/>
  <c r="V410" i="27" s="1"/>
  <c r="V415" i="27" a="1"/>
  <c r="V415" i="27" s="1"/>
  <c r="V419" i="27" a="1"/>
  <c r="V419" i="27" s="1"/>
  <c r="V1031" i="27" a="1"/>
  <c r="V1031" i="27" s="1"/>
  <c r="V409" i="27" a="1"/>
  <c r="V409" i="27" s="1"/>
  <c r="V413" i="27" a="1"/>
  <c r="V413" i="27" s="1"/>
  <c r="V417" i="27" a="1"/>
  <c r="V417" i="27" s="1"/>
  <c r="V414" i="27" a="1"/>
  <c r="V414" i="27" s="1"/>
  <c r="V418" i="27" a="1"/>
  <c r="V418" i="27" s="1"/>
  <c r="V411" i="27" a="1"/>
  <c r="V411" i="27" s="1"/>
  <c r="V1027" i="27" a="1"/>
  <c r="V1027" i="27" s="1"/>
  <c r="V424" i="27" a="1"/>
  <c r="V424" i="27" s="1"/>
  <c r="V426" i="27" a="1"/>
  <c r="V426" i="27" s="1"/>
  <c r="V423" i="27" a="1"/>
  <c r="V423" i="27" s="1"/>
  <c r="V420" i="27" a="1"/>
  <c r="V420" i="27" s="1"/>
  <c r="V1029" i="27" a="1"/>
  <c r="V1029" i="27" s="1"/>
  <c r="V422" i="27" a="1"/>
  <c r="V422" i="27" s="1"/>
  <c r="V244" i="27" l="1" a="1"/>
  <c r="V244" i="27" s="1"/>
  <c r="V164" i="27" a="1"/>
  <c r="V164" i="27" s="1"/>
  <c r="V233" i="27" a="1"/>
  <c r="V233" i="27" s="1"/>
  <c r="V175" i="27" a="1"/>
  <c r="V175" i="27" s="1"/>
  <c r="V226" i="27" a="1"/>
  <c r="V226" i="27" s="1"/>
  <c r="V217" i="27" a="1"/>
  <c r="V217" i="27" s="1"/>
  <c r="V166" i="27" a="1"/>
  <c r="V166" i="27" s="1"/>
  <c r="V254" i="27" a="1"/>
  <c r="V254" i="27" s="1"/>
  <c r="V245" i="27" a="1"/>
  <c r="V245" i="27" s="1"/>
  <c r="V264" i="27" a="1"/>
  <c r="V264" i="27" s="1"/>
  <c r="V214" i="27" a="1"/>
  <c r="V214" i="27" s="1"/>
  <c r="V239" i="27" a="1"/>
  <c r="V239" i="27" s="1"/>
  <c r="V193" i="27" a="1"/>
  <c r="V193" i="27" s="1"/>
  <c r="V234" i="27" a="1"/>
  <c r="V234" i="27" s="1"/>
  <c r="V189" i="27" a="1"/>
  <c r="V189" i="27" s="1"/>
  <c r="V218" i="27" a="1"/>
  <c r="V218" i="27" s="1"/>
  <c r="V201" i="27" a="1"/>
  <c r="V201" i="27" s="1"/>
  <c r="V183" i="27" a="1"/>
  <c r="V183" i="27" s="1"/>
  <c r="V194" i="27" a="1"/>
  <c r="V194" i="27" s="1"/>
  <c r="V236" i="27" a="1"/>
  <c r="V236" i="27" s="1"/>
  <c r="V216" i="27" a="1"/>
  <c r="V216" i="27" s="1"/>
  <c r="V170" i="27" a="1"/>
  <c r="V170" i="27" s="1"/>
  <c r="V181" i="27" a="1"/>
  <c r="V181" i="27" s="1"/>
  <c r="V174" i="27" a="1"/>
  <c r="V174" i="27" s="1"/>
  <c r="V230" i="27" a="1"/>
  <c r="V230" i="27" s="1"/>
  <c r="V196" i="27" a="1"/>
  <c r="V196" i="27" s="1"/>
  <c r="V204" i="27" a="1"/>
  <c r="V204" i="27" s="1"/>
  <c r="V251" i="27" a="1"/>
  <c r="V251" i="27" s="1"/>
  <c r="V157" i="27" a="1"/>
  <c r="V157" i="27" s="1"/>
  <c r="V149" i="27" a="1"/>
  <c r="V149" i="27" s="1"/>
  <c r="V257" i="27" a="1"/>
  <c r="V257" i="27" s="1"/>
  <c r="V171" i="27" a="1"/>
  <c r="V171" i="27" s="1"/>
  <c r="V187" i="27" a="1"/>
  <c r="V187" i="27" s="1"/>
  <c r="V169" i="27" a="1"/>
  <c r="V169" i="27" s="1"/>
  <c r="V269" i="27" a="1"/>
  <c r="V269" i="27" s="1"/>
  <c r="V198" i="27" a="1"/>
  <c r="V198" i="27" s="1"/>
  <c r="V268" i="27" a="1"/>
  <c r="V268" i="27" s="1"/>
  <c r="V182" i="27" a="1"/>
  <c r="V182" i="27" s="1"/>
  <c r="V211" i="27" a="1"/>
  <c r="V211" i="27" s="1"/>
  <c r="V258" i="27" a="1"/>
  <c r="V258" i="27" s="1"/>
  <c r="V237" i="27" a="1"/>
  <c r="V237" i="27" s="1"/>
  <c r="V262" i="27" a="1"/>
  <c r="V262" i="27" s="1"/>
  <c r="V240" i="27" a="1"/>
  <c r="V240" i="27" s="1"/>
  <c r="V161" i="27" a="1"/>
  <c r="V161" i="27" s="1"/>
  <c r="V261" i="27" a="1"/>
  <c r="V261" i="27" s="1"/>
  <c r="V271" i="27" a="1"/>
  <c r="V271" i="27" s="1"/>
  <c r="V273" i="27" a="1"/>
  <c r="V273" i="27" s="1"/>
  <c r="V253" i="27" a="1"/>
  <c r="V253" i="27" s="1"/>
  <c r="V223" i="27" a="1"/>
  <c r="V223" i="27" s="1"/>
  <c r="V220" i="27" a="1"/>
  <c r="V220" i="27" s="1"/>
  <c r="V267" i="27" a="1"/>
  <c r="V267" i="27" s="1"/>
  <c r="V210" i="27" a="1"/>
  <c r="V210" i="27" s="1"/>
  <c r="V172" i="27" a="1"/>
  <c r="V172" i="27" s="1"/>
  <c r="V227" i="27" a="1"/>
  <c r="V227" i="27" s="1"/>
  <c r="V154" i="27" a="1"/>
  <c r="V154" i="27" s="1"/>
  <c r="V150" i="27" a="1"/>
  <c r="V150" i="27" s="1"/>
  <c r="V184" i="27" a="1"/>
  <c r="V184" i="27" s="1"/>
  <c r="V243" i="27" a="1"/>
  <c r="V243" i="27" s="1"/>
  <c r="V249" i="27" a="1"/>
  <c r="V249" i="27" s="1"/>
  <c r="V215" i="27" a="1"/>
  <c r="V215" i="27" s="1"/>
  <c r="V186" i="27" a="1"/>
  <c r="V186" i="27" s="1"/>
  <c r="V202" i="27" a="1"/>
  <c r="V202" i="27" s="1"/>
  <c r="V222" i="27" a="1"/>
  <c r="V222" i="27" s="1"/>
  <c r="V180" i="27" a="1"/>
  <c r="V180" i="27" s="1"/>
  <c r="V231" i="27" a="1"/>
  <c r="V231" i="27" s="1"/>
  <c r="V188" i="27" a="1"/>
  <c r="V188" i="27" s="1"/>
  <c r="V195" i="27" a="1"/>
  <c r="V195" i="27" s="1"/>
  <c r="V199" i="27" a="1"/>
  <c r="V199" i="27" s="1"/>
  <c r="V178" i="27" a="1"/>
  <c r="V178" i="27" s="1"/>
  <c r="V209" i="27" a="1"/>
  <c r="V209" i="27" s="1"/>
  <c r="V228" i="27" a="1"/>
  <c r="V228" i="27" s="1"/>
  <c r="V266" i="27" a="1"/>
  <c r="V266" i="27" s="1"/>
  <c r="V224" i="27" a="1"/>
  <c r="V224" i="27" s="1"/>
  <c r="V190" i="27" a="1"/>
  <c r="V190" i="27" s="1"/>
  <c r="V185" i="27" a="1"/>
  <c r="V185" i="27" s="1"/>
  <c r="V221" i="27" a="1"/>
  <c r="V221" i="27" s="1"/>
  <c r="V151" i="27" a="1"/>
  <c r="V151" i="27" s="1"/>
  <c r="V158" i="27" a="1"/>
  <c r="V158" i="27" s="1"/>
  <c r="V159" i="27" a="1"/>
  <c r="V159" i="27" s="1"/>
  <c r="V207" i="27" a="1"/>
  <c r="V207" i="27" s="1"/>
  <c r="V173" i="27" a="1"/>
  <c r="V173" i="27" s="1"/>
  <c r="V260" i="27" a="1"/>
  <c r="V260" i="27" s="1"/>
  <c r="V203" i="27" a="1"/>
  <c r="V203" i="27" s="1"/>
  <c r="V274" i="27" a="1"/>
  <c r="V274" i="27" s="1"/>
  <c r="V162" i="27" a="1"/>
  <c r="V162" i="27" s="1"/>
  <c r="V263" i="27" a="1"/>
  <c r="V263" i="27" s="1"/>
  <c r="V179" i="27" a="1"/>
  <c r="V179" i="27" s="1"/>
  <c r="V232" i="27" a="1"/>
  <c r="V232" i="27" s="1"/>
  <c r="V247" i="27" a="1"/>
  <c r="V247" i="27" s="1"/>
  <c r="V250" i="27" a="1"/>
  <c r="V250" i="27" s="1"/>
  <c r="V192" i="27" a="1"/>
  <c r="V192" i="27" s="1"/>
  <c r="V152" i="27" a="1"/>
  <c r="V152" i="27" s="1"/>
  <c r="V163" i="27" a="1"/>
  <c r="V163" i="27" s="1"/>
  <c r="V167" i="27" a="1"/>
  <c r="V167" i="27" s="1"/>
  <c r="V205" i="27" a="1"/>
  <c r="V205" i="27" s="1"/>
  <c r="V160" i="27" a="1"/>
  <c r="V160" i="27" s="1"/>
  <c r="V206" i="27" a="1"/>
  <c r="V206" i="27" s="1"/>
  <c r="V255" i="27" a="1"/>
  <c r="V255" i="27" s="1"/>
  <c r="V191" i="27" a="1"/>
  <c r="V191" i="27" s="1"/>
  <c r="V225" i="27" a="1"/>
  <c r="V225" i="27" s="1"/>
  <c r="V229" i="27" a="1"/>
  <c r="V229" i="27" s="1"/>
  <c r="V176" i="27" a="1"/>
  <c r="V176" i="27" s="1"/>
  <c r="V213" i="27" a="1"/>
  <c r="V213" i="27" s="1"/>
  <c r="V242" i="27" a="1"/>
  <c r="V242" i="27" s="1"/>
  <c r="V168" i="27" a="1"/>
  <c r="V168" i="27" s="1"/>
  <c r="V155" i="27" a="1"/>
  <c r="V155" i="27" s="1"/>
  <c r="V156" i="27" a="1"/>
  <c r="V156" i="27" s="1"/>
  <c r="V259" i="27" a="1"/>
  <c r="V259" i="27" s="1"/>
  <c r="V197" i="27" a="1"/>
  <c r="V197" i="27" s="1"/>
  <c r="V153" i="27" a="1"/>
  <c r="V153" i="27" s="1"/>
  <c r="V235" i="27" a="1"/>
  <c r="V235" i="27" s="1"/>
  <c r="V200" i="27" a="1"/>
  <c r="V200" i="27" s="1"/>
  <c r="V165" i="27" a="1"/>
  <c r="V165" i="27" s="1"/>
  <c r="V265" i="27" a="1"/>
  <c r="V265" i="27" s="1"/>
  <c r="V219" i="27" a="1"/>
  <c r="V219" i="27" s="1"/>
  <c r="V238" i="27" a="1"/>
  <c r="V238" i="27" s="1"/>
  <c r="V256" i="27" a="1"/>
  <c r="V256" i="27" s="1"/>
  <c r="V270" i="27" a="1"/>
  <c r="V270" i="27" s="1"/>
  <c r="V177" i="27" a="1"/>
  <c r="V177" i="27" s="1"/>
  <c r="V272" i="27" a="1"/>
  <c r="V272" i="27" s="1"/>
  <c r="V252" i="27" a="1"/>
  <c r="V252" i="27" s="1"/>
  <c r="V208" i="27" a="1"/>
  <c r="V208" i="27" s="1"/>
  <c r="V248" i="27" a="1"/>
  <c r="V248" i="27" s="1"/>
  <c r="V212" i="27" a="1"/>
  <c r="V212" i="27" s="1"/>
  <c r="V241" i="27" a="1"/>
  <c r="V241" i="27" s="1"/>
  <c r="V246" i="27" a="1"/>
  <c r="V246" i="27" s="1"/>
  <c r="V1046" i="27" a="1"/>
  <c r="V1046" i="27" s="1"/>
  <c r="V1043" i="27" a="1"/>
  <c r="V1043" i="27" s="1"/>
  <c r="V1067" i="27" a="1"/>
  <c r="V1067" i="27" s="1"/>
  <c r="V1065" i="27" a="1"/>
  <c r="V1065" i="27" s="1"/>
  <c r="V1058" i="27" a="1"/>
  <c r="V1058" i="27" s="1"/>
  <c r="V1063" i="27" a="1"/>
  <c r="V1063" i="27" s="1"/>
  <c r="V1049" i="27" a="1"/>
  <c r="V1049" i="27" s="1"/>
  <c r="V1068" i="27" a="1"/>
  <c r="V1068" i="27" s="1"/>
  <c r="V1052" i="27" a="1"/>
  <c r="V1052" i="27" s="1"/>
  <c r="V1066" i="27" a="1"/>
  <c r="V1066" i="27" s="1"/>
  <c r="V1056" i="27" a="1"/>
  <c r="V1056" i="27" s="1"/>
  <c r="V1047" i="27" a="1"/>
  <c r="V1047" i="27" s="1"/>
  <c r="V1071" i="27" a="1"/>
  <c r="V1071" i="27" s="1"/>
  <c r="V1060" i="27" a="1"/>
  <c r="V1060" i="27" s="1"/>
  <c r="V1059" i="27" a="1"/>
  <c r="V1059" i="27" s="1"/>
  <c r="V1050" i="27" a="1"/>
  <c r="V1050" i="27" s="1"/>
  <c r="V1044" i="27" a="1"/>
  <c r="V1044" i="27" s="1"/>
  <c r="V1055" i="27" a="1"/>
  <c r="V1055" i="27" s="1"/>
  <c r="V1062" i="27" a="1"/>
  <c r="V1062" i="27" s="1"/>
  <c r="V1039" i="27" a="1"/>
  <c r="V1039" i="27" s="1"/>
  <c r="V1069" i="27" a="1"/>
  <c r="V1069" i="27" s="1"/>
  <c r="V1082" i="27" a="1"/>
  <c r="V1082" i="27" s="1"/>
  <c r="V1070" i="27" a="1"/>
  <c r="V1070" i="27" s="1"/>
  <c r="V1053" i="27" a="1"/>
  <c r="V1053" i="27" s="1"/>
  <c r="V1054" i="27" a="1"/>
  <c r="V1054" i="27" s="1"/>
  <c r="V1040" i="27" a="1"/>
  <c r="V1040" i="27" s="1"/>
  <c r="V1061" i="27" a="1"/>
  <c r="V1061" i="27" s="1"/>
  <c r="V1064" i="27" a="1"/>
  <c r="V1064" i="27" s="1"/>
  <c r="V1048" i="27" a="1"/>
  <c r="V1048" i="27" s="1"/>
  <c r="V1042" i="27" a="1"/>
  <c r="V1042" i="27" s="1"/>
  <c r="X1072" i="27"/>
  <c r="CA1072" i="27" s="1"/>
  <c r="N1072" i="27"/>
  <c r="Q1072" i="27"/>
  <c r="L1072" i="27"/>
  <c r="R1072" i="27"/>
  <c r="O1072" i="27"/>
  <c r="S1072" i="27"/>
  <c r="AA1072" i="27"/>
  <c r="AB1072" i="27"/>
  <c r="AC1072" i="27"/>
  <c r="AD1072" i="27"/>
  <c r="AE1072" i="27"/>
  <c r="Y1072" i="27"/>
  <c r="M1072" i="27"/>
  <c r="Z1072" i="27"/>
  <c r="T1072" i="27" l="1"/>
  <c r="AY1072" i="27"/>
  <c r="BA1072" i="27"/>
  <c r="AV1072" i="27"/>
  <c r="BD1072" i="27"/>
  <c r="BE1072" i="27"/>
  <c r="BC1072" i="27"/>
  <c r="AX1072" i="27"/>
  <c r="AW1072" i="27"/>
  <c r="BB1072" i="27"/>
  <c r="AZ1072" i="27"/>
  <c r="P1072" i="27"/>
  <c r="V1085" i="27" a="1"/>
  <c r="V1085" i="27" s="1"/>
  <c r="V1089" i="27" a="1"/>
  <c r="V1089" i="27" s="1"/>
  <c r="V1081" i="27" a="1"/>
  <c r="V1081" i="27" s="1"/>
  <c r="V1084" i="27" a="1"/>
  <c r="V1084" i="27" s="1"/>
  <c r="V1088" i="27" a="1"/>
  <c r="V1088" i="27" s="1"/>
  <c r="V1087" i="27" a="1"/>
  <c r="V1087" i="27" s="1"/>
  <c r="V1083" i="27" a="1"/>
  <c r="V1083" i="27" s="1"/>
  <c r="AJ1072" i="27" l="1"/>
  <c r="AK1072" i="27" s="1"/>
  <c r="AF1072" i="27"/>
  <c r="AG1072" i="27" s="1"/>
  <c r="AN1072" i="27"/>
  <c r="AO1072" i="27" s="1"/>
  <c r="V1103" i="27" a="1"/>
  <c r="V1103" i="27" s="1"/>
  <c r="V1116" i="27" a="1"/>
  <c r="V1116" i="27" s="1"/>
  <c r="V1090" i="27" a="1"/>
  <c r="V1090" i="27" s="1"/>
  <c r="V1106" i="27" a="1"/>
  <c r="V1106" i="27" s="1"/>
  <c r="V1111" i="27" a="1"/>
  <c r="V1111" i="27" s="1"/>
  <c r="V1091" i="27" a="1"/>
  <c r="V1091" i="27" s="1"/>
  <c r="V1112" i="27" a="1"/>
  <c r="V1112" i="27" s="1"/>
  <c r="V1113" i="27" a="1"/>
  <c r="V1113" i="27" s="1"/>
  <c r="V1108" i="27" a="1"/>
  <c r="V1108" i="27" s="1"/>
  <c r="V1096" i="27" a="1"/>
  <c r="V1096" i="27" s="1"/>
  <c r="V1092" i="27" a="1"/>
  <c r="V1092" i="27" s="1"/>
  <c r="V1095" i="27" a="1"/>
  <c r="V1095" i="27" s="1"/>
  <c r="V1114" i="27" a="1"/>
  <c r="V1114" i="27" s="1"/>
  <c r="V1109" i="27" a="1"/>
  <c r="V1109" i="27" s="1"/>
  <c r="V1110" i="27" a="1"/>
  <c r="V1110" i="27" s="1"/>
  <c r="V1098" i="27" a="1"/>
  <c r="V1098" i="27" s="1"/>
  <c r="V1100" i="27" a="1"/>
  <c r="V1100" i="27" s="1"/>
  <c r="V1115" i="27" a="1"/>
  <c r="V1115" i="27" s="1"/>
  <c r="V1093" i="27" a="1"/>
  <c r="V1093" i="27" s="1"/>
  <c r="V1105" i="27" a="1"/>
  <c r="V1105" i="27" s="1"/>
  <c r="V1107" i="27" a="1"/>
  <c r="V1107" i="27" s="1"/>
  <c r="V1099" i="27" a="1"/>
  <c r="V1099" i="27" s="1"/>
  <c r="V1101" i="27" a="1"/>
  <c r="V1101" i="27" s="1"/>
  <c r="V1102" i="27" a="1"/>
  <c r="V1102" i="27" s="1"/>
  <c r="V1097" i="27" a="1"/>
  <c r="V1097" i="27" s="1"/>
  <c r="V1094" i="27" a="1"/>
  <c r="V1094" i="27" s="1"/>
  <c r="V1104" i="27" a="1"/>
  <c r="V1104" i="27" s="1"/>
  <c r="V993" i="27" a="1"/>
  <c r="V993" i="27" s="1"/>
  <c r="V991" i="27" a="1"/>
  <c r="V991" i="27" s="1"/>
  <c r="V992" i="27" a="1"/>
  <c r="V992" i="27" s="1"/>
  <c r="V1078" i="27" a="1"/>
  <c r="V1078" i="27" s="1"/>
  <c r="V1073" i="27" a="1"/>
  <c r="V1073" i="27" s="1"/>
  <c r="V989" i="27" a="1"/>
  <c r="V989" i="27" s="1"/>
  <c r="V984" i="27" a="1"/>
  <c r="V984" i="27" s="1"/>
  <c r="V1076" i="27" a="1"/>
  <c r="V1076" i="27" s="1"/>
  <c r="V1000" i="27" a="1"/>
  <c r="V1000" i="27" s="1"/>
  <c r="V998" i="27" a="1"/>
  <c r="V998" i="27" s="1"/>
  <c r="V1077" i="27" a="1"/>
  <c r="V1077" i="27" s="1"/>
  <c r="V1075" i="27" a="1"/>
  <c r="V1075" i="27" s="1"/>
  <c r="V997" i="27" a="1"/>
  <c r="V997" i="27" s="1"/>
  <c r="V999" i="27" a="1"/>
  <c r="V999" i="27" s="1"/>
  <c r="V990" i="27" a="1"/>
  <c r="V990" i="27" s="1"/>
  <c r="V1072" i="27" a="1"/>
  <c r="V1072" i="27" s="1"/>
  <c r="V995" i="27" a="1"/>
  <c r="V995" i="27" s="1"/>
  <c r="V994" i="27" a="1"/>
  <c r="V994" i="27" s="1"/>
  <c r="V988" i="27" a="1"/>
  <c r="V988" i="27" s="1"/>
  <c r="V1080" i="27" a="1"/>
  <c r="V1080" i="27" s="1"/>
  <c r="V986" i="27" a="1"/>
  <c r="V986" i="27" s="1"/>
  <c r="V985" i="27" a="1"/>
  <c r="V985" i="27" s="1"/>
  <c r="V996" i="27" a="1"/>
  <c r="V996" i="27" s="1"/>
  <c r="V987" i="27" a="1"/>
  <c r="V987" i="27" s="1"/>
  <c r="V1079" i="27" a="1"/>
  <c r="V1079" i="27" s="1"/>
  <c r="V1074" i="27" a="1"/>
  <c r="V1074" i="27" s="1"/>
  <c r="V1001" i="27" a="1"/>
  <c r="V1001" i="27" s="1"/>
  <c r="X586" i="27"/>
  <c r="CA586" i="27" s="1"/>
  <c r="S589" i="27"/>
  <c r="AV589" i="27" s="1"/>
  <c r="S590" i="27"/>
  <c r="AY590" i="27" s="1"/>
  <c r="S591" i="27"/>
  <c r="BC591" i="27" s="1"/>
  <c r="S587" i="27"/>
  <c r="BA587" i="27" s="1"/>
  <c r="S588" i="27"/>
  <c r="AY588" i="27" s="1"/>
  <c r="S586" i="27"/>
  <c r="AZ586" i="27" s="1"/>
  <c r="N587" i="27"/>
  <c r="AC587" i="27"/>
  <c r="L587" i="27"/>
  <c r="R587" i="27"/>
  <c r="Z587" i="27"/>
  <c r="Q587" i="27"/>
  <c r="X587" i="27"/>
  <c r="CA587" i="27" s="1"/>
  <c r="AB587" i="27"/>
  <c r="O587" i="27"/>
  <c r="AA587" i="27"/>
  <c r="Y587" i="27"/>
  <c r="AE587" i="27"/>
  <c r="M587" i="27"/>
  <c r="AD587" i="27"/>
  <c r="L586" i="27"/>
  <c r="Y586" i="27"/>
  <c r="AD586" i="27"/>
  <c r="R586" i="27"/>
  <c r="Q586" i="27"/>
  <c r="Z586" i="27"/>
  <c r="AB586" i="27"/>
  <c r="AA586" i="27"/>
  <c r="AC586" i="27"/>
  <c r="AE586" i="27"/>
  <c r="N586" i="27"/>
  <c r="M586" i="27"/>
  <c r="O586" i="27"/>
  <c r="L588" i="27"/>
  <c r="R588" i="27"/>
  <c r="X588" i="27"/>
  <c r="CA588" i="27" s="1"/>
  <c r="Y588" i="27"/>
  <c r="AB588" i="27"/>
  <c r="AE588" i="27"/>
  <c r="N588" i="27"/>
  <c r="Q588" i="27"/>
  <c r="O588" i="27"/>
  <c r="Z588" i="27"/>
  <c r="AD588" i="27"/>
  <c r="AA588" i="27"/>
  <c r="M588" i="27"/>
  <c r="AC588" i="27"/>
  <c r="AC590" i="27"/>
  <c r="O590" i="27"/>
  <c r="Q590" i="27"/>
  <c r="N590" i="27"/>
  <c r="Y590" i="27"/>
  <c r="AE590" i="27"/>
  <c r="Z590" i="27"/>
  <c r="AD590" i="27"/>
  <c r="R590" i="27"/>
  <c r="L590" i="27"/>
  <c r="AA590" i="27"/>
  <c r="X590" i="27"/>
  <c r="CA590" i="27" s="1"/>
  <c r="M590" i="27"/>
  <c r="AB590" i="27"/>
  <c r="Y589" i="27"/>
  <c r="L589" i="27"/>
  <c r="O589" i="27"/>
  <c r="X589" i="27"/>
  <c r="CA589" i="27" s="1"/>
  <c r="AC589" i="27"/>
  <c r="N589" i="27"/>
  <c r="AA589" i="27"/>
  <c r="R589" i="27"/>
  <c r="AD589" i="27"/>
  <c r="AE589" i="27"/>
  <c r="Q589" i="27"/>
  <c r="Z589" i="27"/>
  <c r="M589" i="27"/>
  <c r="AB589" i="27"/>
  <c r="R591" i="27"/>
  <c r="Y591" i="27"/>
  <c r="AD591" i="27"/>
  <c r="X591" i="27"/>
  <c r="CA591" i="27" s="1"/>
  <c r="AB591" i="27"/>
  <c r="L591" i="27"/>
  <c r="AC591" i="27"/>
  <c r="AE591" i="27"/>
  <c r="N591" i="27"/>
  <c r="O591" i="27"/>
  <c r="Z591" i="27"/>
  <c r="Q591" i="27"/>
  <c r="M591" i="27"/>
  <c r="AA591" i="27"/>
  <c r="T588" i="27" l="1"/>
  <c r="P589" i="27"/>
  <c r="P590" i="27"/>
  <c r="BC587" i="27"/>
  <c r="T586" i="27"/>
  <c r="BA590" i="27"/>
  <c r="BE588" i="27"/>
  <c r="P588" i="27"/>
  <c r="BC588" i="27"/>
  <c r="AW591" i="27"/>
  <c r="T589" i="27"/>
  <c r="P586" i="27"/>
  <c r="AW588" i="27"/>
  <c r="BA591" i="27"/>
  <c r="AZ589" i="27"/>
  <c r="BA588" i="27"/>
  <c r="AX591" i="27"/>
  <c r="BE589" i="27"/>
  <c r="BB588" i="27"/>
  <c r="AZ591" i="27"/>
  <c r="BC589" i="27"/>
  <c r="AX588" i="27"/>
  <c r="AV591" i="27"/>
  <c r="AW589" i="27"/>
  <c r="P587" i="27"/>
  <c r="AX587" i="27"/>
  <c r="AV586" i="27"/>
  <c r="AV588" i="27"/>
  <c r="AY591" i="27"/>
  <c r="BD591" i="27"/>
  <c r="BD589" i="27"/>
  <c r="BB589" i="27"/>
  <c r="AX590" i="27"/>
  <c r="P591" i="27"/>
  <c r="AY586" i="27"/>
  <c r="BE590" i="27"/>
  <c r="AW587" i="27"/>
  <c r="T591" i="27"/>
  <c r="AY589" i="27"/>
  <c r="AZ587" i="27"/>
  <c r="AW586" i="27"/>
  <c r="AV590" i="27"/>
  <c r="AZ588" i="27"/>
  <c r="BE591" i="27"/>
  <c r="BB591" i="27"/>
  <c r="BA589" i="27"/>
  <c r="AX589" i="27"/>
  <c r="V589" i="27" a="1"/>
  <c r="V589" i="27" s="1"/>
  <c r="BD586" i="27"/>
  <c r="AV587" i="27"/>
  <c r="BD590" i="27"/>
  <c r="BA586" i="27"/>
  <c r="AX586" i="27"/>
  <c r="BD588" i="27"/>
  <c r="BB587" i="27"/>
  <c r="BD587" i="27"/>
  <c r="AZ590" i="27"/>
  <c r="BC590" i="27"/>
  <c r="BE586" i="27"/>
  <c r="BC586" i="27"/>
  <c r="T587" i="27"/>
  <c r="BE587" i="27"/>
  <c r="BB590" i="27"/>
  <c r="T590" i="27"/>
  <c r="BB586" i="27"/>
  <c r="AY587" i="27"/>
  <c r="AW590" i="27"/>
  <c r="AF586" i="27" l="1"/>
  <c r="AG586" i="27" s="1"/>
  <c r="AN586" i="27"/>
  <c r="AO586" i="27" s="1"/>
  <c r="AJ586" i="27"/>
  <c r="AK586" i="27" s="1"/>
  <c r="AF588" i="27"/>
  <c r="AG588" i="27" s="1"/>
  <c r="AN588" i="27"/>
  <c r="AO588" i="27" s="1"/>
  <c r="AJ588" i="27"/>
  <c r="AK588" i="27" s="1"/>
  <c r="AF590" i="27"/>
  <c r="AG590" i="27" s="1"/>
  <c r="AN590" i="27"/>
  <c r="AO590" i="27" s="1"/>
  <c r="AJ590" i="27"/>
  <c r="AK590" i="27" s="1"/>
  <c r="AJ591" i="27"/>
  <c r="AK591" i="27" s="1"/>
  <c r="AN591" i="27"/>
  <c r="AO591" i="27" s="1"/>
  <c r="AF591" i="27"/>
  <c r="AG591" i="27" s="1"/>
  <c r="AJ589" i="27"/>
  <c r="AK589" i="27" s="1"/>
  <c r="AF589" i="27"/>
  <c r="AG589" i="27" s="1"/>
  <c r="AN589" i="27"/>
  <c r="AO589" i="27" s="1"/>
  <c r="AJ587" i="27"/>
  <c r="AK587" i="27" s="1"/>
  <c r="AF587" i="27"/>
  <c r="AG587" i="27" s="1"/>
  <c r="AN587" i="27"/>
  <c r="AO587" i="27" s="1"/>
  <c r="V588" i="27" a="1"/>
  <c r="V588" i="27" s="1"/>
  <c r="V586" i="27" a="1"/>
  <c r="V586" i="27" s="1"/>
  <c r="V591" i="27" a="1"/>
  <c r="V591" i="27" s="1"/>
  <c r="V590" i="27" a="1"/>
  <c r="V590" i="27" s="1"/>
  <c r="V587" i="27" a="1"/>
  <c r="V587" i="27" s="1"/>
</calcChain>
</file>

<file path=xl/comments1.xml><?xml version="1.0" encoding="utf-8"?>
<comments xmlns="http://schemas.openxmlformats.org/spreadsheetml/2006/main">
  <authors>
    <author>Cemal KARABEL</author>
  </authors>
  <commentList>
    <comment ref="C1" authorId="0" shapeId="0">
      <text>
        <r>
          <rPr>
            <b/>
            <sz val="9"/>
            <color indexed="81"/>
            <rFont val="Tahoma"/>
            <family val="2"/>
            <charset val="162"/>
          </rPr>
          <t>ÜRÜN İSİMLERİ İLE İLGİLİ GENEL YORUM:
ÜRÜN KATEGORİLERİNE GÖRE İSİM SEÇMEK LAZIM
HALİYLE ŞEHİR İSİMLERİNDEN DE ÜRÜN KATEGORİ İLE UYUMLU OLABİLECEK ŞEKİLDE BİR KIRILIM YAPMAYA ÇALIŞTIM
PRESTİJLİ ŞEHİRLERİ AYIRDIM Kİ ONLARI ANA VE EN GÜZEL ÜRÜNLERİMİZE VERELİM
DÜNYA ÇAPINDA SPOR YARIŞMALARI YAPILAN ŞEHİRLERİ AYIRDIM (F1, TENİS, AT YARIŞLARI, OLİMPİYATLAR, BAŞKACA YARIŞLAR VS.) ONLARA YARIŞMA ÜRÜNLERİNİ KOYALIM
SONU LATİNCE MASKÜLEN ANLAMI TAŞIYAN -O İLE BİTEN ERKEK ÇAĞRIŞTIRAN İSİMLERİ ERKEK KATEGORİSİNE
SONU LATİNCE FEMİNEN ANLAMI TAŞIYAN -A İLE BİTEN İSİMLERİ VE KADIN İSİMLERİNİ ÇAĞRIŞTIRAN İSİMLERİ KADIN KATEGORİSİNE YAZDIM
İNGİLİZ İSİMLERİ ASİL, KRALLIK VS SEMBOLLERİNİ ÇAĞRIŞTIRDIĞI İÇİN ELEGAN ÜRÜNLERE YAZALIM DİYE DÜŞÜNDÜM
KIŞLIK İSİMLERİ VE YAZLIK İSİMLERİ COĞRAFİ DURUMLARINA GÖRE AYIRDIM
SON OLARAK DA BU KATEGORİLERE GİRMEYEN İSİMLERİ GENEL KATEGORİ YAPTIM
BİR DE SPESİFİK ÖZEL İSİM VERDİĞİMİZ ÜRÜNLER OLACAKTIR RAIN-X GİBİ ONLARI DA AYRI YAZARIZ
SONUÇ OLARAK TÜM YAPTIĞIMIZ MODEL VE ÜRÜNLERİ BU LİSTEYE İŞLEYEREK DEVAM ETMELİYİZ
SONRA WEB DE DE BURAYI REFERANS ALARAK KODLARI VE AÇIKLAMALARI OLUŞTURACAĞIZ</t>
        </r>
      </text>
    </comment>
    <comment ref="A2" authorId="0" shapeId="0">
      <text>
        <r>
          <rPr>
            <b/>
            <sz val="9"/>
            <color indexed="81"/>
            <rFont val="Tahoma"/>
            <family val="2"/>
            <charset val="162"/>
          </rPr>
          <t>*BUNLAR LONGINES, FORMULA1 VE DÜNYADAKİ DİĞER YARIŞ ŞEHİRLERİ VE YARIŞ ÇAĞRIŞTIRAN İSİMLER</t>
        </r>
        <r>
          <rPr>
            <sz val="9"/>
            <color indexed="81"/>
            <rFont val="Tahoma"/>
            <family val="2"/>
            <charset val="162"/>
          </rPr>
          <t xml:space="preserve">
BURADAKİ İSİMLERİ YARIŞMA ÜRÜNLERİ İÇİN KULLANALIM
KADIN İSİMLERİ VE DAHA FEMİNEN İSİMLERİ KADIN ÜRÜNLERİNDE
ERKEK VE MASKULEN İSİMLERİ ERKEK ÜRÜNLERİNDE KULLANABİLİRİZ</t>
        </r>
      </text>
    </comment>
    <comment ref="A3" authorId="0" shapeId="0">
      <text>
        <r>
          <rPr>
            <b/>
            <sz val="9"/>
            <color indexed="81"/>
            <rFont val="Tahoma"/>
            <family val="2"/>
            <charset val="162"/>
          </rPr>
          <t>* FEMİNEN İSİMLER
KADIN ÜRÜNLERİNDE KULLANABİLİRİZ</t>
        </r>
        <r>
          <rPr>
            <sz val="9"/>
            <color indexed="81"/>
            <rFont val="Tahoma"/>
            <family val="2"/>
            <charset val="162"/>
          </rPr>
          <t xml:space="preserve">
</t>
        </r>
      </text>
    </comment>
    <comment ref="A4" authorId="0" shapeId="0">
      <text>
        <r>
          <rPr>
            <b/>
            <sz val="9"/>
            <color indexed="81"/>
            <rFont val="Tahoma"/>
            <family val="2"/>
            <charset val="162"/>
          </rPr>
          <t>*UZUN KOLLAR, KIŞLIK ÜRÜNLER
ÇOK SOĞUK ŞEHİRLERE DAHA KIŞLIK ÜRÜNLER
NİSPETEN DAHA AZ SOĞUK ŞEHİRLERE KIŞLIK UZUN KOL KOLLEKSİYONLAR</t>
        </r>
        <r>
          <rPr>
            <sz val="9"/>
            <color indexed="81"/>
            <rFont val="Tahoma"/>
            <family val="2"/>
            <charset val="162"/>
          </rPr>
          <t xml:space="preserve">
</t>
        </r>
      </text>
    </comment>
    <comment ref="A6" authorId="0" shapeId="0">
      <text>
        <r>
          <rPr>
            <b/>
            <sz val="9"/>
            <color indexed="81"/>
            <rFont val="Tahoma"/>
            <family val="2"/>
            <charset val="162"/>
          </rPr>
          <t>* TERCİHEN DAHA GENEL, MEVSİMSİZ VEYA 4 MEVSİM ÜRÜNLER</t>
        </r>
        <r>
          <rPr>
            <sz val="9"/>
            <color indexed="81"/>
            <rFont val="Tahoma"/>
            <family val="2"/>
            <charset val="162"/>
          </rPr>
          <t xml:space="preserve">
ARA MODEL VE ÜRÜNLERE BU İSİMLERDEN BOL BOL KULLANABİLİRİZ
BURANIN SAYISINI İHTİYACA GÖRE İSTEDİĞİMİZ KADAR ARTIRABİLİRİZ</t>
        </r>
      </text>
    </comment>
    <comment ref="A14" authorId="0" shapeId="0">
      <text>
        <r>
          <rPr>
            <b/>
            <sz val="9"/>
            <color indexed="81"/>
            <rFont val="Tahoma"/>
            <family val="2"/>
            <charset val="162"/>
          </rPr>
          <t>* BU TOP NAMES SINIRLI SAYIDA VE DÜNYANIN EN ÖNEMLİ ŞEHİRLERİ OLDUĞU İÇİN,
BURAYA SADECE BESTSELLER LAR
VE TOP PRODUCTS YANİ
TEMEL KATEGORİLER KONULACAK
BU İSİMLERİ DİKKATLİ KULLANIP HER ŞEYE VERMEMELİYİZ
SADECE EN ÖNEMLİ VE ANA ÜRÜNLERE</t>
        </r>
        <r>
          <rPr>
            <sz val="9"/>
            <color indexed="81"/>
            <rFont val="Tahoma"/>
            <family val="2"/>
            <charset val="162"/>
          </rPr>
          <t xml:space="preserve">
</t>
        </r>
      </text>
    </comment>
    <comment ref="A23" authorId="0" shapeId="0">
      <text>
        <r>
          <rPr>
            <b/>
            <sz val="9"/>
            <color indexed="81"/>
            <rFont val="Tahoma"/>
            <family val="2"/>
            <charset val="162"/>
          </rPr>
          <t>* TERCİHEN DAHA GENEL, MEVSİMSİZ VEYA 4 MEVSİM ÜRÜNLER</t>
        </r>
        <r>
          <rPr>
            <sz val="9"/>
            <color indexed="81"/>
            <rFont val="Tahoma"/>
            <family val="2"/>
            <charset val="162"/>
          </rPr>
          <t xml:space="preserve">
ARA MODEL VE ÜRÜNLERE BU İSİMLERDEN BOL BOL KULLANABİLİRİZ
BURANIN SAYISINI İHTİYACA GÖRE İSTEDİĞİMİZ KADAR ARTIRABİLİRİZ</t>
        </r>
      </text>
    </comment>
    <comment ref="A35" authorId="0" shapeId="0">
      <text>
        <r>
          <rPr>
            <b/>
            <sz val="9"/>
            <color indexed="81"/>
            <rFont val="Tahoma"/>
            <family val="2"/>
            <charset val="162"/>
          </rPr>
          <t>*KISA KOLLAR VE YAZLIK ÜRÜNLER</t>
        </r>
        <r>
          <rPr>
            <sz val="9"/>
            <color indexed="81"/>
            <rFont val="Tahoma"/>
            <family val="2"/>
            <charset val="162"/>
          </rPr>
          <t xml:space="preserve">
</t>
        </r>
      </text>
    </comment>
    <comment ref="A37" authorId="0" shapeId="0">
      <text>
        <r>
          <rPr>
            <b/>
            <sz val="9"/>
            <color indexed="81"/>
            <rFont val="Tahoma"/>
            <family val="2"/>
            <charset val="162"/>
          </rPr>
          <t>* TERCİHEN DAHA GENEL, MEVSİMSİZ VEYA 4 MEVSİM ÜRÜNLER</t>
        </r>
        <r>
          <rPr>
            <sz val="9"/>
            <color indexed="81"/>
            <rFont val="Tahoma"/>
            <family val="2"/>
            <charset val="162"/>
          </rPr>
          <t xml:space="preserve">
ARA MODEL VE ÜRÜNLERE BU İSİMLERDEN BOL BOL KULLANABİLİRİZ
BURANIN SAYISINI İHTİYACA GÖRE İSTEDİĞİMİZ KADAR ARTIRABİLİRİZ</t>
        </r>
      </text>
    </comment>
    <comment ref="A42" authorId="0" shapeId="0">
      <text>
        <r>
          <rPr>
            <b/>
            <sz val="9"/>
            <color indexed="81"/>
            <rFont val="Tahoma"/>
            <family val="2"/>
            <charset val="162"/>
          </rPr>
          <t>ERKEKLERE UYGUN MASKULEN İSİMLER</t>
        </r>
        <r>
          <rPr>
            <sz val="9"/>
            <color indexed="81"/>
            <rFont val="Tahoma"/>
            <family val="2"/>
            <charset val="162"/>
          </rPr>
          <t xml:space="preserve">
</t>
        </r>
      </text>
    </comment>
    <comment ref="A68" authorId="0" shapeId="0">
      <text>
        <r>
          <rPr>
            <b/>
            <sz val="9"/>
            <color indexed="81"/>
            <rFont val="Tahoma"/>
            <family val="2"/>
            <charset val="162"/>
          </rPr>
          <t>ASİL, ELEGANT İSİMLER
ÖZELLİKLE İNGİLİZ ŞEHİRLERİNİ BU TARZ ÜRÜNLERDE KULLANABİLİRİZ.
ÖRNEĞİN CEKET YAKALI TER BLANKETİMİZ, KRAVATIMIZ BU KATEGORİYE GİREBİLİR</t>
        </r>
        <r>
          <rPr>
            <sz val="9"/>
            <color indexed="81"/>
            <rFont val="Tahoma"/>
            <family val="2"/>
            <charset val="162"/>
          </rPr>
          <t xml:space="preserve">
YİNE BİRAZ DAHA PAHALI ÜRÜN VE MODELLERİMİZE BU İSİMLERİ VEREBİLİRİZ.
ÇİFT RENK VEYA ÖZEL KUMAŞLARDAN YAPTIĞIMIZ TER BLANKETLERİ GİBİ</t>
        </r>
      </text>
    </comment>
    <comment ref="A105" authorId="0" shapeId="0">
      <text>
        <r>
          <rPr>
            <b/>
            <sz val="9"/>
            <color indexed="81"/>
            <rFont val="Tahoma"/>
            <family val="2"/>
            <charset val="162"/>
          </rPr>
          <t>* ŞEHİR HARİCİ ÖZEL VEYA TEKNİK İSİMLER VERMEMİZ GEREKTİĞİNDE KULLANABİLİRİZ.
İSTEĞE VE İHTİYACA GÖRE İSTENİLDİĞİ KADAR ÇOĞALTILABİLİR</t>
        </r>
        <r>
          <rPr>
            <sz val="9"/>
            <color indexed="81"/>
            <rFont val="Tahoma"/>
            <family val="2"/>
            <charset val="162"/>
          </rPr>
          <t xml:space="preserve">
</t>
        </r>
      </text>
    </comment>
    <comment ref="A115" authorId="0" shapeId="0">
      <text>
        <r>
          <rPr>
            <b/>
            <sz val="9"/>
            <color indexed="81"/>
            <rFont val="Tahoma"/>
            <family val="2"/>
            <charset val="162"/>
          </rPr>
          <t>* ŞEHİR HARİCİ ÖZEL VEYA TEKNİK İSİMLER VERMEMİZ GEREKTİĞİNDE KULLANABİLİRİZ.
İSTEĞE VE İHTİYACA GÖRE İSTENİLDİĞİ KADAR ÇOĞALTILABİLİR</t>
        </r>
        <r>
          <rPr>
            <sz val="9"/>
            <color indexed="81"/>
            <rFont val="Tahoma"/>
            <family val="2"/>
            <charset val="162"/>
          </rPr>
          <t xml:space="preserve">
</t>
        </r>
      </text>
    </comment>
    <comment ref="A158" authorId="0" shapeId="0">
      <text>
        <r>
          <rPr>
            <b/>
            <sz val="9"/>
            <color indexed="81"/>
            <rFont val="Tahoma"/>
            <family val="2"/>
            <charset val="162"/>
          </rPr>
          <t>* ŞEHİR HARİCİ ÖZEL VEYA TEKNİK İSİMLER VERMEMİZ GEREKTİĞİNDE KULLANABİLİRİZ.
İSTEĞE VE İHTİYACA GÖRE İSTENİLDİĞİ KADAR ÇOĞALTILABİLİR</t>
        </r>
        <r>
          <rPr>
            <sz val="9"/>
            <color indexed="81"/>
            <rFont val="Tahoma"/>
            <family val="2"/>
            <charset val="162"/>
          </rPr>
          <t xml:space="preserve">
</t>
        </r>
      </text>
    </comment>
    <comment ref="A159" authorId="0" shapeId="0">
      <text>
        <r>
          <rPr>
            <b/>
            <sz val="9"/>
            <color indexed="81"/>
            <rFont val="Tahoma"/>
            <family val="2"/>
            <charset val="162"/>
          </rPr>
          <t>* ŞEHİR HARİCİ ÖZEL VEYA TEKNİK İSİMLER VERMEMİZ GEREKTİĞİNDE KULLANABİLİRİZ.
İSTEĞE VE İHTİYACA GÖRE İSTENİLDİĞİ KADAR ÇOĞALTILABİLİR</t>
        </r>
        <r>
          <rPr>
            <sz val="9"/>
            <color indexed="81"/>
            <rFont val="Tahoma"/>
            <family val="2"/>
            <charset val="162"/>
          </rPr>
          <t xml:space="preserve">
</t>
        </r>
      </text>
    </comment>
    <comment ref="A167" authorId="0" shapeId="0">
      <text>
        <r>
          <rPr>
            <b/>
            <sz val="9"/>
            <color indexed="81"/>
            <rFont val="Tahoma"/>
            <family val="2"/>
            <charset val="162"/>
          </rPr>
          <t>* LUX ŞEHİR İSİMLERİ VE LUX ÇAĞRIŞTIRAN İSİMLER
BUNLARI ÜST SEVİYE LUX, PAHALI VE ÖZELLİKLE HERITAGE KOLEKSİYONLARINDA KULLANABİLİRİZ</t>
        </r>
        <r>
          <rPr>
            <sz val="9"/>
            <color indexed="81"/>
            <rFont val="Tahoma"/>
            <family val="2"/>
            <charset val="162"/>
          </rPr>
          <t xml:space="preserve">
</t>
        </r>
      </text>
    </comment>
    <comment ref="A202" authorId="0" shapeId="0">
      <text>
        <r>
          <rPr>
            <b/>
            <sz val="9"/>
            <color indexed="81"/>
            <rFont val="Tahoma"/>
            <family val="2"/>
            <charset val="162"/>
          </rPr>
          <t>* ŞEHİR HARİCİ ÖZEL VEYA TEKNİK İSİMLER VERMEMİZ GEREKTİĞİNDE KULLANABİLİRİZ.
İSTEĞE VE İHTİYACA GÖRE İSTENİLDİĞİ KADAR ÇOĞALTILABİLİR</t>
        </r>
        <r>
          <rPr>
            <sz val="9"/>
            <color indexed="81"/>
            <rFont val="Tahoma"/>
            <family val="2"/>
            <charset val="162"/>
          </rPr>
          <t xml:space="preserve">
</t>
        </r>
      </text>
    </comment>
    <comment ref="A247" authorId="0" shapeId="0">
      <text>
        <r>
          <rPr>
            <b/>
            <sz val="9"/>
            <color indexed="81"/>
            <rFont val="Tahoma"/>
            <family val="2"/>
            <charset val="162"/>
          </rPr>
          <t>* ŞEHİR HARİCİ ÖZEL VEYA TEKNİK İSİMLER VERMEMİZ GEREKTİĞİNDE KULLANABİLİRİZ.
İSTEĞE VE İHTİYACA GÖRE İSTENİLDİĞİ KADAR ÇOĞALTILABİLİR</t>
        </r>
        <r>
          <rPr>
            <sz val="9"/>
            <color indexed="81"/>
            <rFont val="Tahoma"/>
            <family val="2"/>
            <charset val="162"/>
          </rPr>
          <t xml:space="preserve">
</t>
        </r>
      </text>
    </comment>
    <comment ref="A264" authorId="0" shapeId="0">
      <text>
        <r>
          <rPr>
            <b/>
            <sz val="9"/>
            <color indexed="81"/>
            <rFont val="Tahoma"/>
            <family val="2"/>
            <charset val="162"/>
          </rPr>
          <t>* ŞEHİR HARİCİ ÖZEL VEYA TEKNİK İSİMLER VERMEMİZ GEREKTİĞİNDE KULLANABİLİRİZ.
İSTEĞE VE İHTİYACA GÖRE İSTENİLDİĞİ KADAR ÇOĞALTILABİLİR</t>
        </r>
        <r>
          <rPr>
            <sz val="9"/>
            <color indexed="81"/>
            <rFont val="Tahoma"/>
            <family val="2"/>
            <charset val="162"/>
          </rPr>
          <t xml:space="preserve">
</t>
        </r>
      </text>
    </comment>
  </commentList>
</comments>
</file>

<file path=xl/comments2.xml><?xml version="1.0" encoding="utf-8"?>
<comments xmlns="http://schemas.openxmlformats.org/spreadsheetml/2006/main">
  <authors>
    <author>Cemal KARABEL</author>
    <author>CemalK</author>
  </authors>
  <commentList>
    <comment ref="A1" authorId="0" shapeId="0">
      <text>
        <r>
          <rPr>
            <sz val="9"/>
            <color indexed="81"/>
            <rFont val="Tahoma"/>
            <family val="2"/>
            <charset val="162"/>
          </rPr>
          <t>UNIQUE PRODUCT ID
each single product will have its own numeric unique number in a consecutive order
we might give a prefix for each year/season</t>
        </r>
      </text>
    </comment>
    <comment ref="H1" authorId="0" shapeId="0">
      <text>
        <r>
          <rPr>
            <b/>
            <sz val="9"/>
            <color indexed="81"/>
            <rFont val="Tahoma"/>
            <family val="2"/>
            <charset val="162"/>
          </rPr>
          <t>her farklı kumaşa kart açıp numara vermemiz lazım
parti/sıra no su gibi
çünkü kumaşlar değişecek
aynı kumaş olsa bile farklı zamanlarda farklı renklerde de farklı partilerde gelecek</t>
        </r>
      </text>
    </comment>
    <comment ref="N1" authorId="1" shapeId="0">
      <text>
        <r>
          <rPr>
            <b/>
            <sz val="9"/>
            <color indexed="81"/>
            <rFont val="Tahoma"/>
            <family val="2"/>
          </rPr>
          <t>STYLE CAT. CODE
+ARTICLE CODE
COMBINED MAKES A UNIQUE MODEL CODE</t>
        </r>
        <r>
          <rPr>
            <sz val="9"/>
            <color indexed="81"/>
            <rFont val="Tahoma"/>
            <family val="2"/>
          </rPr>
          <t xml:space="preserve">
THE MODEL CODE REPRESENTS A STYLE NAME, BUT NOT ONLY.
BECAUSE THE STYLE CAN BE REPEATED IN DIFFERENT TIMES WITH DIFFERENT DETAILS AND FABRICS, SO THE ART. NUMBER MAKES EVERY EXECUTION OF THE STYLE UNIQUE CALLING IT A MODEL CODE</t>
        </r>
      </text>
    </comment>
    <comment ref="T1" authorId="0" shapeId="0">
      <text>
        <r>
          <rPr>
            <sz val="9"/>
            <color indexed="81"/>
            <rFont val="Tahoma"/>
            <family val="2"/>
            <charset val="162"/>
          </rPr>
          <t xml:space="preserve">SECOND FABRIC
ACCENT COLOR
OR TRIM COLOR (SUCH AS PIPING, INSERTS, ETC)
</t>
        </r>
      </text>
    </comment>
    <comment ref="V119" authorId="1" shapeId="0">
      <text>
        <r>
          <rPr>
            <b/>
            <sz val="9"/>
            <color indexed="81"/>
            <rFont val="Tahoma"/>
            <charset val="1"/>
          </rPr>
          <t>foto çekilene kadar geçici</t>
        </r>
      </text>
    </comment>
    <comment ref="V126" authorId="1" shapeId="0">
      <text>
        <r>
          <rPr>
            <b/>
            <sz val="9"/>
            <color indexed="81"/>
            <rFont val="Tahoma"/>
            <charset val="1"/>
          </rPr>
          <t>foto çekilene kadar geçici</t>
        </r>
      </text>
    </comment>
  </commentList>
</comments>
</file>

<file path=xl/comments3.xml><?xml version="1.0" encoding="utf-8"?>
<comments xmlns="http://schemas.openxmlformats.org/spreadsheetml/2006/main">
  <authors>
    <author>CemalK</author>
  </authors>
  <commentList>
    <comment ref="BZ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3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4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5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5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5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5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5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5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7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8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2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2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2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2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2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2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3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4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7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7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78" authorId="0" shapeId="0">
      <text>
        <r>
          <rPr>
            <b/>
            <sz val="9"/>
            <color indexed="81"/>
            <rFont val="Tahoma"/>
            <family val="2"/>
            <charset val="162"/>
          </rPr>
          <t>CemalK:</t>
        </r>
        <r>
          <rPr>
            <sz val="9"/>
            <color indexed="81"/>
            <rFont val="Tahoma"/>
            <family val="2"/>
            <charset val="162"/>
          </rPr>
          <t xml:space="preserve">
sayılması lazım</t>
        </r>
      </text>
    </comment>
    <comment ref="BZ279" authorId="0" shapeId="0">
      <text>
        <r>
          <rPr>
            <b/>
            <sz val="9"/>
            <color indexed="81"/>
            <rFont val="Tahoma"/>
            <family val="2"/>
            <charset val="162"/>
          </rPr>
          <t>CemalK:</t>
        </r>
        <r>
          <rPr>
            <sz val="9"/>
            <color indexed="81"/>
            <rFont val="Tahoma"/>
            <family val="2"/>
            <charset val="162"/>
          </rPr>
          <t xml:space="preserve">
sayılması lazım</t>
        </r>
      </text>
    </comment>
    <comment ref="BZ280" authorId="0" shapeId="0">
      <text>
        <r>
          <rPr>
            <b/>
            <sz val="9"/>
            <color indexed="81"/>
            <rFont val="Tahoma"/>
            <family val="2"/>
            <charset val="162"/>
          </rPr>
          <t>CemalK:</t>
        </r>
        <r>
          <rPr>
            <sz val="9"/>
            <color indexed="81"/>
            <rFont val="Tahoma"/>
            <family val="2"/>
            <charset val="162"/>
          </rPr>
          <t xml:space="preserve">
sayılması lazım</t>
        </r>
      </text>
    </comment>
    <comment ref="BZ281" authorId="0" shapeId="0">
      <text>
        <r>
          <rPr>
            <b/>
            <sz val="9"/>
            <color indexed="81"/>
            <rFont val="Tahoma"/>
            <family val="2"/>
            <charset val="162"/>
          </rPr>
          <t>CemalK:</t>
        </r>
        <r>
          <rPr>
            <sz val="9"/>
            <color indexed="81"/>
            <rFont val="Tahoma"/>
            <family val="2"/>
            <charset val="162"/>
          </rPr>
          <t xml:space="preserve">
sayılması lazım</t>
        </r>
      </text>
    </comment>
    <comment ref="BZ282" authorId="0" shapeId="0">
      <text>
        <r>
          <rPr>
            <b/>
            <sz val="9"/>
            <color indexed="81"/>
            <rFont val="Tahoma"/>
            <family val="2"/>
            <charset val="162"/>
          </rPr>
          <t>CemalK:</t>
        </r>
        <r>
          <rPr>
            <sz val="9"/>
            <color indexed="81"/>
            <rFont val="Tahoma"/>
            <family val="2"/>
            <charset val="162"/>
          </rPr>
          <t xml:space="preserve">
sayılması lazım</t>
        </r>
      </text>
    </comment>
    <comment ref="BZ29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29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0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1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61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2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2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2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2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2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2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3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4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4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4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4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4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4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4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4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5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6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7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8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8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8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98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3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4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4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4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4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4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3"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4"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5"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6"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08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17"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18"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19"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20"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21"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 ref="BZ1122" authorId="0" shapeId="0">
      <text>
        <r>
          <rPr>
            <b/>
            <sz val="9"/>
            <color indexed="81"/>
            <rFont val="Tahoma"/>
            <family val="2"/>
            <charset val="162"/>
          </rPr>
          <t>99 ürünün stok miktarı 0 olmasın, siteden sipariş verilebilsin ve sipariş üstüne üretilip gönderebilsin diye sistemi by-pass edip, aynı zamanda gerçek stok ile karıştırmamak için verilen by-pass adedidir. Stok değeri yoktur</t>
        </r>
        <r>
          <rPr>
            <sz val="9"/>
            <color indexed="81"/>
            <rFont val="Tahoma"/>
            <family val="2"/>
            <charset val="162"/>
          </rPr>
          <t xml:space="preserve">
</t>
        </r>
      </text>
    </comment>
  </commentList>
</comments>
</file>

<file path=xl/comments4.xml><?xml version="1.0" encoding="utf-8"?>
<comments xmlns="http://schemas.openxmlformats.org/spreadsheetml/2006/main">
  <authors>
    <author>Cemal KARABEL</author>
  </authors>
  <commentList>
    <comment ref="M1" authorId="0" shapeId="0">
      <text>
        <r>
          <rPr>
            <b/>
            <sz val="9"/>
            <color indexed="81"/>
            <rFont val="Tahoma"/>
            <family val="2"/>
            <charset val="162"/>
          </rPr>
          <t>KODA BAKILDIĞINDA ESKİ TARİHLİ ÜRETİLEN ÜRÜNLERİN MÜŞTERİ TARAFINDAN ANLAŞILIP DEĞERİ DÜŞMESİN DİYE GİZLİ OLARAK YIL YAZILMALI.
BU YÜZDEN KODLAMA HEMEN ANLAŞILMASIN DİYE AŞAĞIDAKİ ŞEKİLDE YAZILDI</t>
        </r>
        <r>
          <rPr>
            <sz val="9"/>
            <color indexed="81"/>
            <rFont val="Tahoma"/>
            <family val="2"/>
            <charset val="162"/>
          </rPr>
          <t xml:space="preserve">
2021 - X1
2025 - X5
2030 - Y0
2040 - Z0
vs vs
</t>
        </r>
      </text>
    </comment>
    <comment ref="O1" authorId="0" shapeId="0">
      <text>
        <r>
          <rPr>
            <b/>
            <sz val="9"/>
            <color indexed="81"/>
            <rFont val="Tahoma"/>
            <family val="2"/>
            <charset val="162"/>
          </rPr>
          <t>Cemal KARABEL:</t>
        </r>
        <r>
          <rPr>
            <sz val="9"/>
            <color indexed="81"/>
            <rFont val="Tahoma"/>
            <family val="2"/>
            <charset val="162"/>
          </rPr>
          <t xml:space="preserve">
BURAYA AYNI TİP KUMAŞTAN BİR ÇOK FARKLI VERSİYON VE RENK TONU OLACAĞI İÇİN KUMAŞ KODU DA VEREBİLİRİZ</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<sst xmlns="http://schemas.openxmlformats.org/spreadsheetml/2006/main" count="23017" uniqueCount="3952">
  <si>
    <t>NOTES &amp; HOW TO USE THE FILE</t>
  </si>
  <si>
    <t>YENİ BİR MODEL GELİŞTİRİLECEĞİ ZAMAN (RENK YA DA VARYANT DEĞİL, YENİ BİR MODEL!) ÖNCE STYLE NAMES PAGE DEN BİR İSİM SEÇİLEREK KISA ÜRÜN TANIMI YAPILMALIDIR.</t>
  </si>
  <si>
    <t>SONRA CODE GENERATOR SAYFASINA YAPILACAK RENK VARYANTLARI İLE BERABER, YENİ, SIRADAKİ ARDIŞIK BİR ARTİKEL NUMARASI VERİLEREK, MANUEL OLARAK SATIR SATIR EKLENEREK KOD TANIMLAMALARI SEÇİLEREK YAPILMALIDIR</t>
  </si>
  <si>
    <t>DAHA ÖNCE YAPILMIŞ BİR MODELE RENK EKLENECEĞİ ZAMAN DA, CODE GENERATOR SAYFASINA MANUEL OLARAK EKLENMELİDİR. ART# NO SU DAHA ÖNCEKİ MODELE BAKILARAK VERİLMELİDİR</t>
  </si>
  <si>
    <t>HER YENİ KUMAŞ FABRIC TYPES SAYFASINA EKLENEREK KOD VERİLMELİ VE TAKİP EDİLMELİDİR</t>
  </si>
  <si>
    <t>ÖNEMLİ NOT:</t>
  </si>
  <si>
    <t>WEB SİTESİ FİYATLAMASI İÇİN STYLE CODES SAYFASINDA GÜNCEL FİYAT LİSTESİ EXCEL İNE LİNK VARDIR</t>
  </si>
  <si>
    <t>BU LİNK EURO VE TL GÜNCEL FİYATLARI ÇEKER</t>
  </si>
  <si>
    <t>BUNA DİKKAT EDEREK LİNK İN DOĞRU ÇALIŞTIĞINDAN EMİN OLMAK GEREKİR</t>
  </si>
  <si>
    <t>MASTER CODE DATA &amp; TEMPLATE PAGE</t>
  </si>
  <si>
    <t>MASTER CODE DATA &amp; TEMPLATE IS THE DATA TABLES OF THE PRODUCTS AND THE RELATIVE CODES</t>
  </si>
  <si>
    <t xml:space="preserve">ALL DEFINITIONS, NEW CATEGORIES, NEW PRODUCTS, SHORTLY ANYTHING NEW THAT IS NOT COVERED WITH THE CURRENT SELECTION NEED TO BE IDENTIFIED IN THIS TABLE </t>
  </si>
  <si>
    <t>IT WOULD BE ENOUGH TO ADD MANUALLY ALL ENTRIES UNDER THE PROPER CAPTION AND A RELATIVE NEW CODE MUST BE GIVEN</t>
  </si>
  <si>
    <t>IF YOU GIVE A CODE THAT IS ALREADY GIVEN, THE SYSTEM WILL COLOR IT TO PINK AND YOU WILL NEED TO FIND A NEW AND UNIQUE CODE. THERE CANNOT BE REPETITIVE CODES FOR DIFFERENT ELEMENTS</t>
  </si>
  <si>
    <t>CATEGORIES PAGE</t>
  </si>
  <si>
    <t>ALL MAIN PRODUCT CATEGORIES AND THEIR DISTRIBUTION TREE IS SHOWN HERE</t>
  </si>
  <si>
    <t>IF THERE IS NEED TO ADD A NEW CATEGORY, MAKE SURE YOU COMPLETE THE DEFINITION IN MASTER CODE PAGE AND THEN YOU AN ADD NEW CATEGORY UNDER THE PROPER SECTION MANUALLY</t>
  </si>
  <si>
    <t>STYLE NAMES PAGE</t>
  </si>
  <si>
    <t>STYLE NAMES IS ONE OF THE CORE SELECTIONS IN THIS FILE.</t>
  </si>
  <si>
    <t xml:space="preserve">EACH DIFFERENT AND UNIQUE STYLE (THERE CAN BE DIFFERENT COLORS AND SIZES) MUST HAVE ITS OWN STYLE NAME. </t>
  </si>
  <si>
    <t>SO, WHEN A NEW PRODUCT/STYLE IS MADE A NAME SHALL BE SELECTED FROM THIS LIST AND THE TABLE MUST BE COMPLETED WITH NECESSARY INFORMATION</t>
  </si>
  <si>
    <t>NOT:NİHAİ MODEL İSİMLERİNE KARAR VERİLDİKTEN SONRA INSTAGRAMDAKİ MODEL İSİMLERİNİN DE BU LİSTEYE GÖRE DÜZELTİLİP DEĞİŞTİRİLMESİ GEREKİYOR</t>
  </si>
  <si>
    <t>CODE GENERATOR</t>
  </si>
  <si>
    <t>THIS IS THE MAIN AND PRINCIPAL REFERENCE FOR ALL STYLES</t>
  </si>
  <si>
    <t>ALL PROPERTIES RELATED TO A NEW STYLE MUST BE CORRECTLY FILLED FROM THIS FORM</t>
  </si>
  <si>
    <t>ONCE ALL FIELDS ARE COMPLETED THE SYSTEM WILL GENERATE THE PRODUCT CODE THAT WILL GO WITH THE PRODUCT FOR ITS LIFETIME</t>
  </si>
  <si>
    <t>THE CODE WILL ALSO HELP US UNDERSTAND, FILTER, ANALYZE ALL COMPONENTS OF THE STYLE</t>
  </si>
  <si>
    <t>THE WEB PAGE WILL ALSO ALWAYS REFER TO THIS MAIN TABLE</t>
  </si>
  <si>
    <t>DICTIONARY CONVERTER</t>
  </si>
  <si>
    <t>DICTIONARY CONVERTER WILL BE USED TO OFFER MULTI-LANGUAGE SUPPORT ON THE WEB-SITE</t>
  </si>
  <si>
    <t>CURRENTLY, THE WEBSITE IS CONSIDERED TO HAVE 4 LANGUAGES BY THE FOLLOWING PRIORITY ORDER</t>
  </si>
  <si>
    <t>ENGLISH (DEFAULT)</t>
  </si>
  <si>
    <t>TURKISH</t>
  </si>
  <si>
    <t>ITALIAN</t>
  </si>
  <si>
    <t>GERMAN</t>
  </si>
  <si>
    <t>THE REST OF THE PAGES</t>
  </si>
  <si>
    <t>THE REST OF THE PAGES ARE ONLY FOR REFERENCE PURPOSES</t>
  </si>
  <si>
    <t>IF NEED BE, IT WILL HELP TO UNDERSTAND AND ADD MORE CATEGORIES, NAMES AND OTHER ENTRY VALUES</t>
  </si>
  <si>
    <t>TO DO</t>
  </si>
  <si>
    <t>STYLE NAMES AÇIKLAMALARINDAKİ COMPOSITION BİLGİLERİ KONTROL EDİLİP DÜZELTİLMELİ</t>
  </si>
  <si>
    <t>FİZİKSEL KUMAŞ KARTLARI AÇILACAK</t>
  </si>
  <si>
    <t>HER FARKLI TİP! KUMAŞ İÇİN AYRI BİR KART OLACAK VE UNIQUE ARTAN KOD VERİLECEK</t>
  </si>
  <si>
    <t>AYNI TİP KUMAŞIN FARKLI RENKLERİ VARSA AYNI KART ALTINDA VARYANT/RENK OLARAK TOPLANACAK</t>
  </si>
  <si>
    <t>AYNI TİP KUMAŞ FARKLI ÜRETİCİDEN GELİRSE YENİ KART İLE YENİ NUMARA VERİLECEK</t>
  </si>
  <si>
    <t>AYNI TİP KUMAŞ AYNI ÜRETİCİNDEN ALINIRSA, YENİ RENK DE OLSA AYNI KARTA İLAVE EDİLECEK. ÖNCEKİ RENKLER İLE AYNI RENK OLUP DA BANYO/KAZAN FARKI VARSA RENK NOSU DEĞİŞTİRİLMEDEN BANYO(PARTİ NO) NO'SU KAYDEDİLECEK VE TARİH İLE KAYIDA GİRECEK</t>
  </si>
  <si>
    <t>KUMAŞ KARTLARINI AÇIP DÜZENLEDİKTEN SONRA BAZI KUMAŞ KODLARINI DEĞİŞTİRMEK GEREKEBİLİR</t>
  </si>
  <si>
    <t>KUMAŞ KARTINA YAZILACAK BİLGİLER</t>
  </si>
  <si>
    <t>FABRIC CODE</t>
  </si>
  <si>
    <t>FABRIC NAME</t>
  </si>
  <si>
    <t>COLOR</t>
  </si>
  <si>
    <t>SUPPLIER FABRIC NAME</t>
  </si>
  <si>
    <t>SUPPLIER CODE</t>
  </si>
  <si>
    <t>SUPPLIER COLOR</t>
  </si>
  <si>
    <t>FABRIC CATEGORY</t>
  </si>
  <si>
    <t>FABRIC TYPE</t>
  </si>
  <si>
    <t>COMPOSITION</t>
  </si>
  <si>
    <t>PRICE / MT</t>
  </si>
  <si>
    <t>SUPPLIER NAME</t>
  </si>
  <si>
    <t>ORIGIN</t>
  </si>
  <si>
    <t>YARN COUNT</t>
  </si>
  <si>
    <t>CONSTRUCTION</t>
  </si>
  <si>
    <t>WIDTH</t>
  </si>
  <si>
    <t>WEIGHT / M2</t>
  </si>
  <si>
    <t>PARTİ / BANYO NO</t>
  </si>
  <si>
    <t>ALINMA TARİHİ</t>
  </si>
  <si>
    <t>NAME CATEGORY</t>
  </si>
  <si>
    <t>STYLE NAMES</t>
  </si>
  <si>
    <t>MODEL CODE</t>
  </si>
  <si>
    <t>PRODUCT DESCRIPTION</t>
  </si>
  <si>
    <t>PRODUCT FEATURES</t>
  </si>
  <si>
    <t>CARE INSTRUCTIONS</t>
  </si>
  <si>
    <t>ÜRÜN ADI</t>
  </si>
  <si>
    <t>ÜRÜN AÇIKLAMASI</t>
  </si>
  <si>
    <t>ÜRÜN ÖZELLİKLERİ</t>
  </si>
  <si>
    <t>YIKAMA TALİMATLARI</t>
  </si>
  <si>
    <t>DESCRIZIONE DEL PRODOTTO</t>
  </si>
  <si>
    <t>CARATTERISTICHE DEL PRODOTTO</t>
  </si>
  <si>
    <t>ISTRUZIONI PER LA CURA</t>
  </si>
  <si>
    <t>PRODUKTBESCHREIBUNG</t>
  </si>
  <si>
    <t>PRODUKTMERKMALE</t>
  </si>
  <si>
    <t>PFLEGEHINWEISE</t>
  </si>
  <si>
    <t>5-COMPETITION NAMES</t>
  </si>
  <si>
    <t>ABU DHABI</t>
  </si>
  <si>
    <t>7-KADIN İÇİN UYGUN İSİMLER</t>
  </si>
  <si>
    <t>ALABAMA</t>
  </si>
  <si>
    <t>2-WINTER NAMES</t>
  </si>
  <si>
    <t>ALASKA</t>
  </si>
  <si>
    <t>WINTER STABLE RUG</t>
  </si>
  <si>
    <t>*Water-repellent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t>
  </si>
  <si>
    <t>Industrial washing is recommended</t>
  </si>
  <si>
    <t>KIŞLIK AHIR BLANKETİ</t>
  </si>
  <si>
    <t>*Su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t>
  </si>
  <si>
    <t>Endüstriyel yıkama tavsiye edilir</t>
  </si>
  <si>
    <t>COPERTA DA BOX INVERNALE</t>
  </si>
  <si>
    <t>Si consiglia il lavaggio industriale</t>
  </si>
  <si>
    <t>BLACK</t>
  </si>
  <si>
    <t>NAVY</t>
  </si>
  <si>
    <t>BORDEAUX</t>
  </si>
  <si>
    <t>GREEN</t>
  </si>
  <si>
    <t>4-GENERAL USE NAMES</t>
  </si>
  <si>
    <t>ALBANIA</t>
  </si>
  <si>
    <t>ALBANY</t>
  </si>
  <si>
    <t>ALEX</t>
  </si>
  <si>
    <t>KID'S FLEECE JUMPER</t>
  </si>
  <si>
    <t xml:space="preserve">CSM fleece jumpers are made with high quality fleece fabric to keep you warm in the horse world where you spend the majority of your time in the outdoors.
</t>
  </si>
  <si>
    <t>*High density &amp; soft fleece fabric
*Extra-warm
Composition:
100% Polyester</t>
  </si>
  <si>
    <t>Machine Wash at 30°C
Mild process
Do not bleach
Do NOT Tumble Dry</t>
  </si>
  <si>
    <t>ÇOCUK POLAR HIRKA</t>
  </si>
  <si>
    <t>CSM polar hırkalar zamanınızın çoğunu açık havada geçirdiğiniz at dünyasında sizi sıcak tutmak için yüksek kaliteli polar kumaştan üretilmiştir.</t>
  </si>
  <si>
    <t>* Yüksek denye &amp; yumuşak polar kumaş
* Extra sıcak tutma
Kompozisyon:
100% Polyester</t>
  </si>
  <si>
    <t>Makinede 30°C' de Yıkayın
Hassas Yıkama
Çamaşır suyu kullanmayın
Kurutma Makinesinde Kurutmayın</t>
  </si>
  <si>
    <t>Felpe in pile CSM Realizzate con tessuto in pile di alta qualità per tenerti al caldo nel mondo dell'equitazione, dove trascorri la maggior parte del tuo tempo all'aperto.</t>
  </si>
  <si>
    <t>Tessuto in pile ad alta densità e morbidezza 
Extra caldo
Composizione: 
100% Poliestere</t>
  </si>
  <si>
    <t>Lavare in lavatrice a 30°C Ciclo delicato 
Non candeggiare
Non asciugare in asciugatrice</t>
  </si>
  <si>
    <t>PURPLE</t>
  </si>
  <si>
    <t>ALMEIRA</t>
  </si>
  <si>
    <t>AMALFI</t>
  </si>
  <si>
    <t>1-TOP NAMES</t>
  </si>
  <si>
    <t>AMSTERDAM</t>
  </si>
  <si>
    <t>ANCONA</t>
  </si>
  <si>
    <t>ANDORRA</t>
  </si>
  <si>
    <t>ANGOLA</t>
  </si>
  <si>
    <t>AREZZO</t>
  </si>
  <si>
    <t>ARGENTINA</t>
  </si>
  <si>
    <t>ARIZONA</t>
  </si>
  <si>
    <t>ARKANSAS</t>
  </si>
  <si>
    <t>ASINARA</t>
  </si>
  <si>
    <t>ASPEN</t>
  </si>
  <si>
    <t>*Extra-soft and comfortable technical jersey
* 4-way stretch fabric
* Breathable and Quick Dry
* Wrinkle-free and Easy Care
Composition:
90% Polyamide 10% Elasthane</t>
  </si>
  <si>
    <t>Machine Wash at 30°C
Mild process
Iron at low temperature
Iron from REVERSE
Do NOT iron on logos or prints
Do not bleach
Do NOT Tumble Dry</t>
  </si>
  <si>
    <t>KADIN UZUN KOL FERMUARLI T-SHIRT</t>
  </si>
  <si>
    <t>*Ekstra yumuşak ve rahat teknik örme kumaş
* 4 yöne esneyen kumaş
* Nefes Alabilir ve Hızlı Kuruma
* Kırışmaz ve Bakımı Kolay
Kompozisyon:
%90 Polyamid %10 Elastan</t>
  </si>
  <si>
    <t>Makinede 30°C' de Yıkayın
Hassas Yıkama
Ilık ütü yapın
Tersten ütüleyin
Logo ve baskıları ÜTÜLEMEYİN
Çamaşır suyu kullanmayın
Kurutma Makinesinde Kurutmayın</t>
  </si>
  <si>
    <t>Jersey tecnico extra-morbido e confortevole 
Tessuto elasticizzato 4-way stretch 
Traspirante e ad asciugatura rapida 
No stiro e di facile manutenzione 
Composizione: 
90% Poliammide, 10% Elastan</t>
  </si>
  <si>
    <t>Lavare in lavatrice a 30°C Ciclo delicato 
Stirare a bassa temperatura
Stirare al rovescio 
Non stirare su loghi o stampe 
Non candeggiare 
Non asciugare in asciugatrice</t>
  </si>
  <si>
    <t>LILAC</t>
  </si>
  <si>
    <t>BEIGE</t>
  </si>
  <si>
    <t>ASPEN-JR</t>
  </si>
  <si>
    <t>KIZ ÇOCUK UZUN KOL FERMUARLI T-SHIRT</t>
  </si>
  <si>
    <t>ATLANTA</t>
  </si>
  <si>
    <t>MEN'S PUFFER VEST</t>
  </si>
  <si>
    <t>ATLANTA Riding Vest
Every rider's must have product in the wardrobe
Ideal for transition seasons</t>
  </si>
  <si>
    <t>*Super-light weight
Composition:
Shell fabric: 100% Nylon
Lining: 100% Nylon
Filling: 100% Polyester Non-woven</t>
  </si>
  <si>
    <t>Machine Wash gently at 30 C
Do not dry clean
Do not bleach
Do not iron
Hang dry</t>
  </si>
  <si>
    <t>ERKEK ŞİŞME YELEK</t>
  </si>
  <si>
    <t>ATLANTA Binici Yeleği
Her binicinin gardrobunda bulunması gereken bir ürün
Geçiş mevsimleri için ideal</t>
  </si>
  <si>
    <t>*Ultra hafif 
Kompozisyon:
Dış Kumaş: 100% Nylon
Astar: 100% Nylon
Dolgu: 100% Polyester Elyaf</t>
  </si>
  <si>
    <t>30 C derecede hassas Makine yıkama
Kuru temizleme yapmayın
Çamaşır suyu kullanmayın
Ütülemeyin
Asarak kurutun</t>
  </si>
  <si>
    <t>GILET IMBOTTITO DA UOMO</t>
  </si>
  <si>
    <t>Gilet da equitazione
Un prodotto essenziale nel guardaroba di ogni cavaliere Ideale per le mezze stagioni</t>
  </si>
  <si>
    <t>Super leggero 
Vestibilita slim per le donne
Composizione: 
Tessuto esterno: 100% Nylon
Fodera: 100% Nylon 
Imbottitura: 100% Poliestere</t>
  </si>
  <si>
    <t>Lavaggio delicato a 30°C 
Non lavare a secco 
Non candeggiare 
Non stirare 
Asciugare appeso</t>
  </si>
  <si>
    <t>PETROL</t>
  </si>
  <si>
    <t>AUGUSTA</t>
  </si>
  <si>
    <t>AUSTIN</t>
  </si>
  <si>
    <t>AUSTRALIA</t>
  </si>
  <si>
    <t>AUSTRIA</t>
  </si>
  <si>
    <t>BADMINTON</t>
  </si>
  <si>
    <t>3-SUMMER NAMES</t>
  </si>
  <si>
    <t>BALI</t>
  </si>
  <si>
    <t>9-ELEGANT, ELITE NAMES</t>
  </si>
  <si>
    <t>BALMORAL</t>
  </si>
  <si>
    <t>BALTIMORE</t>
  </si>
  <si>
    <t>BARBADOS</t>
  </si>
  <si>
    <t>BARCELONA</t>
  </si>
  <si>
    <t>BARI</t>
  </si>
  <si>
    <t>6-ERKEK İÇİN UYGUN İSİMLER</t>
  </si>
  <si>
    <t>BASEL</t>
  </si>
  <si>
    <t>BELFAST</t>
  </si>
  <si>
    <t>8-LUXURY NAMES</t>
  </si>
  <si>
    <t>BELGRADE</t>
  </si>
  <si>
    <t>BELIZE</t>
  </si>
  <si>
    <t>BELLA</t>
  </si>
  <si>
    <t>WOMEN'S TECH T-SHIRT</t>
  </si>
  <si>
    <t xml:space="preserve">Women's Short Sleeve Technical T-shirt
One of our staff's favorites!
These tech t-shirts are very chic and so comfortable to wear </t>
  </si>
  <si>
    <t>*Extra-soft and comfortable technical jersey
* 4-way stretch fabric
* Breathable and Quick Dry
* Wrinkle-free and Easy Care
Composition:
95% Polyamide 5% Elasthane</t>
  </si>
  <si>
    <t>KADIN TECH T-SHIRT</t>
  </si>
  <si>
    <t>Kadın Kısa Kol Teknik T-shirt
Ekibin favorilerinden!
Bu teknik t-shirtler çok şık olmakla birlikte çok da rahatlar</t>
  </si>
  <si>
    <t>*Ekstra yumuşak ve rahat teknik örme kumaş
* 4 yöne esneyen kumaş
* Nefes Alabilir ve Hızlı Kuruma
* Kırışmaz ve Bakımı Kolay
Kompozisyon:
%95 Polyamid %5 Elastan</t>
  </si>
  <si>
    <t>T-SHIRT TECNICA DA DONNA</t>
  </si>
  <si>
    <t>T-shirt tecnica a maniche corte da donna 
Uno dei nostri prodotti preferiti! 
Queste magliette tecniche sono molto eleganti e confortevoli da indossare.</t>
  </si>
  <si>
    <t>Jersey tecnico extra-morbido e confortevole 
Tessuto elasticizzato 4-way stretch 
Traspirante e ad asciugatura rapida 
No stiro e di facile manutenzione 
Composizione: 
95% Poliammide, 5% Elastan</t>
  </si>
  <si>
    <t>BELLEVILLE</t>
  </si>
  <si>
    <t>BENIN</t>
  </si>
  <si>
    <t>BERGAMO</t>
  </si>
  <si>
    <t>BERLIN</t>
  </si>
  <si>
    <t>BERN</t>
  </si>
  <si>
    <t>BILBAO</t>
  </si>
  <si>
    <t>BIRMINGHAM</t>
  </si>
  <si>
    <t>BOGOTA</t>
  </si>
  <si>
    <t>BOLOGNA</t>
  </si>
  <si>
    <t>BOLZANO</t>
  </si>
  <si>
    <t>BOSTON</t>
  </si>
  <si>
    <t>BRADFORD</t>
  </si>
  <si>
    <t>BRESCIA</t>
  </si>
  <si>
    <t>BRIGHTON</t>
  </si>
  <si>
    <t>BRISTOL</t>
  </si>
  <si>
    <t>BRUGES</t>
  </si>
  <si>
    <t>BUCHAREST</t>
  </si>
  <si>
    <t>BUDAPEST</t>
  </si>
  <si>
    <t>BUENOS AIRES</t>
  </si>
  <si>
    <t>BURANO</t>
  </si>
  <si>
    <t>CALIFORNIA</t>
  </si>
  <si>
    <t>CAMBRIDGE</t>
  </si>
  <si>
    <t>COMPETITION TIE</t>
  </si>
  <si>
    <t>Textured woven competition tie with jacquard logo</t>
  </si>
  <si>
    <t>Composition:
100% Polyester</t>
  </si>
  <si>
    <t>Hand Wash at 30°C degrees
Dry Cleaning
Mild iron</t>
  </si>
  <si>
    <t>YARIŞMA KRAVATI</t>
  </si>
  <si>
    <t>Jakar logolu dokuma yarışma kravatı</t>
  </si>
  <si>
    <t>Kompozisyon: 
100% Polyester</t>
  </si>
  <si>
    <t>30°C derecede elde yıkama
Kuru Temizleme yapılabilir
Ilık Ütü</t>
  </si>
  <si>
    <t>CRAVATTA DA CONCORSO</t>
  </si>
  <si>
    <t>Composizione: 
100% Poliestere</t>
  </si>
  <si>
    <t>ONE SIZE</t>
  </si>
  <si>
    <t>WHITE</t>
  </si>
  <si>
    <t>CANADA</t>
  </si>
  <si>
    <t>WOMEN'S PUFFER VEST</t>
  </si>
  <si>
    <t>CANADA Riding Vest
Every rider's must have product
Ideal for transition seasons</t>
  </si>
  <si>
    <t>*Super-light weight
*Tailored fit for women
Composition:
Shell fabric: 100% Nylon
Lining: 100% Nylon
Filling: 100% Polyester Non-woven</t>
  </si>
  <si>
    <t>KADIN ŞİŞME YELEK</t>
  </si>
  <si>
    <t>CANADA Binici Yeleği
Her binicinin gardrobunda bulunması gereken bir ürün
Geçiş mevsimleri için ideal</t>
  </si>
  <si>
    <t>GILET IMBOTTITO DA DONNA</t>
  </si>
  <si>
    <t>CREAM</t>
  </si>
  <si>
    <t>VIOLET</t>
  </si>
  <si>
    <t>CANBERRA</t>
  </si>
  <si>
    <t>CANNES</t>
  </si>
  <si>
    <t>Bi-color Piquet Fabric
Embroidery dressing
Composition:
100% Cotton</t>
  </si>
  <si>
    <t>Çift renk polo pike kumaş
Nakışlı logo
Kompozisyon:
100% Pamuk</t>
  </si>
  <si>
    <t>Polo a maniche corte in cotone morbido da donna 
Grazie al suo tessuto naturale e morbido, è ideale per l'allenamento quotidiano.</t>
  </si>
  <si>
    <t>Tessuto piqué bicolore 
Ricamo decorativo 
Composizione: 
100% Cotone</t>
  </si>
  <si>
    <t>CAPE TOWN</t>
  </si>
  <si>
    <t>BASEBALL CAP</t>
  </si>
  <si>
    <t>Embroidery Logo Baseball Cap</t>
  </si>
  <si>
    <t>Composition:
100% Cotton</t>
  </si>
  <si>
    <t>Machine wash 40 C
Do not iron
Do not bleach</t>
  </si>
  <si>
    <t>KEP ŞAPKA</t>
  </si>
  <si>
    <t>Nakış logolu Şapka</t>
  </si>
  <si>
    <t>Kompozisyon: 
100% Pamuk</t>
  </si>
  <si>
    <t>40 C Makine yıkama
Ütülemeyin
Çamaşır suyu kullanmayın</t>
  </si>
  <si>
    <t>CAPPELLINO DA BASEBALL</t>
  </si>
  <si>
    <t>Cappellino da baseball con logo ricamato</t>
  </si>
  <si>
    <t>Composizione: 
100% Cotone</t>
  </si>
  <si>
    <t>Lavare in lavatrice a 40°C 
Non stirare 
Non candeggiare</t>
  </si>
  <si>
    <t>CAPRI-3XB</t>
  </si>
  <si>
    <t>SUMMER RIDING SOCKS 
3 PACK BUNDLE</t>
  </si>
  <si>
    <t xml:space="preserve">CAPRI 3 PACK BUNDLE
AIRFLOW  SUMMER SOCKS 
Specially designed for riders    
SMART FIT - (Sizes 35 to 45)    
UNISEX    
SUPER LIGHT    
BREATHABLE  
</t>
  </si>
  <si>
    <t xml:space="preserve">50% Cotton, 45% Nylon, 5% Elasthane
Technical Features:    
Fine Cotton bottom for comfort and humidity control    
Maximum breathability with CSM Airflow Technology     
Super light microfiber leg layer for cool feeling            
</t>
  </si>
  <si>
    <t xml:space="preserve">For best use we recommend hand-wash    
or Machine wash at 30C with hand-wash setting    
DO NOT TUMBLE DRY  </t>
  </si>
  <si>
    <t>YAZLIK BİNİCİ ÇORABI
3'LÜ PAKET</t>
  </si>
  <si>
    <t xml:space="preserve">CAPRI 3'LÜ PAKET
AIRFLOW YAZLIK ÇORAP
Biniciler için özel olarak tasarlandı    
SMART FIT - (35 - 45 Beden)    
UNISEX    
SÜPER HAFİF    
NEFES ALABİLİR  
</t>
  </si>
  <si>
    <t>%50 Pamuk, %45 Naylon, %5 Elastan
Teknik Özellikler:    
Konfor ve nem kontrolü için İnce Pamuklu taban    
CSM Hava Akışı Teknolojisi ile maksimum nefes alabilirlik     
Serinlik hissi için süper hafif mikrofiber bacak katmanı</t>
  </si>
  <si>
    <t>En iyi kullanım için elde yıkamanızı öneririz    
veya Makinede 30C'de elde yıkama ayarında yıkayınız    
KURUTUCU KULLANMAYINIZ</t>
  </si>
  <si>
    <t>CALZINI DA EQUITAZIONE ESTIVI_x000D_
PACCHETTO DA 3 CONFEZIONI</t>
  </si>
  <si>
    <t>50% cotone, 45% nylon, 5% elastan_x000D_
Caratteristiche tecniche:_x000D_
Fondo in cotone fine per comfort e controllo dell'umidità_x000D_
Massima traspirabilità con tecnologia CSM Airflow_x000D_
Strato gamba in microfibra super leggero per una sensazione di freschezza_x000D_</t>
  </si>
  <si>
    <t>Per un utilizzo ottimale, consigliamo il lavaggio a mano_x000D_
o il lavaggio in lavatrice a 30°C con programma di lavaggio a mano_x000D_
Non ASCIUGARE IN ASCIUGATRICE</t>
  </si>
  <si>
    <t>CARACAS</t>
  </si>
  <si>
    <t>CARDIFF</t>
  </si>
  <si>
    <t>CAROLINA</t>
  </si>
  <si>
    <t>CARRARA</t>
  </si>
  <si>
    <t>CATANIA</t>
  </si>
  <si>
    <t>CERVINIA</t>
  </si>
  <si>
    <t>CHARLESTON</t>
  </si>
  <si>
    <t>CHICAGO</t>
  </si>
  <si>
    <t xml:space="preserve">MEN'S FLEECE JUMPER </t>
  </si>
  <si>
    <t>ERKEK POLAR HIRKA</t>
  </si>
  <si>
    <t>FELPA DI PILE DA UOMO</t>
  </si>
  <si>
    <t>GRAY</t>
  </si>
  <si>
    <t>COLORADO</t>
  </si>
  <si>
    <t>COMO</t>
  </si>
  <si>
    <t>CONNECTICUT</t>
  </si>
  <si>
    <t>COPENHAGEN</t>
  </si>
  <si>
    <t>ERKEK UZUN KOL T-SHIRT</t>
  </si>
  <si>
    <t>*Ekstra yumuşak ve rahat teknik örme kumaş
* 4 yöne esneyen kumaş
* Nefes Alabilir ve Hızlı Kuruma
* Kırışmaz ve Bakımı Kolay
Kompozisyon:
%90 Poliamid %10 Elastan</t>
  </si>
  <si>
    <t>CORDOBA</t>
  </si>
  <si>
    <t>COSTA RICA</t>
  </si>
  <si>
    <t>COVENTRY</t>
  </si>
  <si>
    <t>CUBA</t>
  </si>
  <si>
    <t>DAKAR</t>
  </si>
  <si>
    <t>DAKOTA</t>
  </si>
  <si>
    <t>DALLAS</t>
  </si>
  <si>
    <t>DELAWARE</t>
  </si>
  <si>
    <t>DENVER</t>
  </si>
  <si>
    <t>DERBY</t>
  </si>
  <si>
    <t>DEVON</t>
  </si>
  <si>
    <t>DOHA</t>
  </si>
  <si>
    <t>DUBAI</t>
  </si>
  <si>
    <t>DUBLIN</t>
  </si>
  <si>
    <t>COOLER BLANKET</t>
  </si>
  <si>
    <t>Tartan knitted cooler blanket
An alternative and a different approach to fleece coolers.
Lighter weight and stylish
Your horse will be noticed with these designer cooler blankets</t>
  </si>
  <si>
    <t>*Lighter weight
*Yarn-dyed knitted fabric
Composition:
Cotton, Acrylic, Polyester</t>
  </si>
  <si>
    <t>TER BLANKETİ</t>
  </si>
  <si>
    <t>Tartan desenli örme ter blanketi
Klasik ter blanketlerine alternatif bir yaklaşım
Bu hafif ve şık ter blanketleri ile atıınız hemen farkedilecek</t>
  </si>
  <si>
    <t>* Hafif kumaş
* Desenli örme kumaş
Kompozisyon:
Pamuk, Akrilik, Polyester</t>
  </si>
  <si>
    <t>COPERTA DA RAFFREDDEMENTO</t>
  </si>
  <si>
    <t>Coperta refrigerante lavorata a maglia tartan 
Un'alternativa e un approccio diverso ai cooler in pile
Più leggera e alla moda
Il tuo cavallo sarà notato con queste coperte refrigeranti dal design esclusivo</t>
  </si>
  <si>
    <t>Più leggera Tessuto lavorato a maglia tinto in filo
Composizione: 
Cotone, Acrilico, Poliestere</t>
  </si>
  <si>
    <t>Lavare in lavatrice a 30°C Ciclo delicato 
Non candeggiare 
Non asciugare in asciugatrice</t>
  </si>
  <si>
    <t>MULTI-COLOR CHECK</t>
  </si>
  <si>
    <t>EDINBURGH</t>
  </si>
  <si>
    <t>ELBA</t>
  </si>
  <si>
    <t>SPECIAL NAMES</t>
  </si>
  <si>
    <t>ELEGANTE</t>
  </si>
  <si>
    <t>ENZA</t>
  </si>
  <si>
    <t>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t>
  </si>
  <si>
    <t>* Specially engineered design for high performance
* 4-way super stretch piquet jersey
* Soft and comfortable
* Breathable
* Quick dry
Composition:
95% Poliamide 5% Elasthane</t>
  </si>
  <si>
    <t>KADIN KISA KOL YARIŞMA POLO</t>
  </si>
  <si>
    <t>* Yüksek performans için özel tasarım
* 4 yönlü süper streç pike kumaş
* Yumuşak ve rahat
* Nefes alabilir
* Hızlı kuruma
Kompozisyon:
%95 Polyamid  %5 Elastan</t>
  </si>
  <si>
    <t>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t>
  </si>
  <si>
    <t>ENZA-JR</t>
  </si>
  <si>
    <t>KIZ ÇOCUK KISA KOL YARIŞMA POLO</t>
  </si>
  <si>
    <t>ENZO</t>
  </si>
  <si>
    <t>ERKEK KISA KOL YARIŞMA POLO</t>
  </si>
  <si>
    <t>ENZO-JR</t>
  </si>
  <si>
    <t>ERKEK ÇOCUK KISA KOL YARIŞMA POLO</t>
  </si>
  <si>
    <t>FERNANDO</t>
  </si>
  <si>
    <t>KEY RING</t>
  </si>
  <si>
    <t>Key Ring with embroidery
Pick what you want to write on your tag, whether it is your horse's name or yours, or even both 
Pick the emroidery color
and have the priviledge to have your horse's name on your keys or accessories</t>
  </si>
  <si>
    <t>* Custom and free text selection
* A wide range of emroidery color selection
*Written on a 100% polyester ribbon tag
*Easy on swivel hook</t>
  </si>
  <si>
    <t>Do not wash in washing machine</t>
  </si>
  <si>
    <t>ANAHTARLIK</t>
  </si>
  <si>
    <t>Nakışlı Anahtarlık
Anahtarlığınıza ne yazmak istediğinizi seçin; ister atınızın, ister sizin, hatta her ikisinin adı olsun. 
Nakış rengini seçin
ve atınızın adını anahtarlarınızda veya aksesuarlarınızda taşıma ayrıcalığına sahip olun</t>
  </si>
  <si>
    <t>* Özel ve serbest metin seçimi
* Geniş bir nakış rengi seçimi
*%100 polyester şerit etiket üzerine yazılmıştır
*Döndürülmesi kolay kanca</t>
  </si>
  <si>
    <t>Ürünü makinada yıkamayınız</t>
  </si>
  <si>
    <t>PORTACHIAVI</t>
  </si>
  <si>
    <t>Portachiavi con ricamo 
Scegli cosa scrivere sul tuo portachiavi: il nome del tuo cavallo, il tuo nome o entrambi.
Scegli il colore del ricamo per avere il nome del tuo cavallo sulle chiavi o sugli accessori.</t>
  </si>
  <si>
    <t>Personalizzazione del testo gratuita 
Ampia gamma di colori per il ricamo 
Scritta su un nastro in 100% poliestere 
Facile da applicare con gancio girevole</t>
  </si>
  <si>
    <t>FIJI</t>
  </si>
  <si>
    <t>Ürünü yıkamayın</t>
  </si>
  <si>
    <t>GOLD</t>
  </si>
  <si>
    <t>FIRENZE</t>
  </si>
  <si>
    <t>FLEECE-X</t>
  </si>
  <si>
    <t>FLEECE EXERCISE SHEET</t>
  </si>
  <si>
    <t>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</si>
  <si>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 xml:space="preserve">*High density fleece fabric
*Custom design and pattern to sit prefectly on the horse during training
*Super soft hand feel
*Keeps warmer with respect to traditional standard density fleece blankets
Composition:
100% Polyester
</t>
  </si>
  <si>
    <t>POLAR ÇALIŞMA BLANKETİ</t>
  </si>
  <si>
    <t>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</si>
  <si>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*Yüksek denye polar kumaş
*Antrenman sırasında atın üstünde mükemmel bir şekilde durması için özel tasarım ve kalıp
*Süper yumuşak tuşe
*Geleneksel standart denye polar blanketlere göre daha sıcak tutar
Kompozisyon:
%100 Polyester</t>
  </si>
  <si>
    <t>COPERTA DI PILE DA PASSEGGIO</t>
  </si>
  <si>
    <t>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</si>
  <si>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Tessuto in pile ad alta densità
Design e modello personalizzati per adattarsi perfettamente al cavallo durante l'allenamento
Sensazione super morbida al tatto 
Mantiene più caldo rispetto alle tradizionali coperte in pile a densità standard 
Composizione: 
100% Poliestere</t>
  </si>
  <si>
    <t>DARK GRAY</t>
  </si>
  <si>
    <t>FLORENCE</t>
  </si>
  <si>
    <t>FLORIDA</t>
  </si>
  <si>
    <t>GENEVE</t>
  </si>
  <si>
    <t>GENOVA</t>
  </si>
  <si>
    <t>GEORGIA</t>
  </si>
  <si>
    <t>GLASGOW</t>
  </si>
  <si>
    <t>GRANADA</t>
  </si>
  <si>
    <t>HAITI</t>
  </si>
  <si>
    <t>HALIFAX</t>
  </si>
  <si>
    <t>HAMBURG</t>
  </si>
  <si>
    <t>HAVANA</t>
  </si>
  <si>
    <t>HAWAII</t>
  </si>
  <si>
    <t>HELSINKI</t>
  </si>
  <si>
    <t>ERKEK UZUN KOL FERMUARLI T-SHIRT</t>
  </si>
  <si>
    <t>LIGHT GRAY</t>
  </si>
  <si>
    <t>HONG KONG</t>
  </si>
  <si>
    <t>IBIZA</t>
  </si>
  <si>
    <t>IDAHO</t>
  </si>
  <si>
    <t>ILLINOIS</t>
  </si>
  <si>
    <t>INDIANA</t>
  </si>
  <si>
    <t>IOWA</t>
  </si>
  <si>
    <t>ISCHIA</t>
  </si>
  <si>
    <t>ISTANBUL</t>
  </si>
  <si>
    <t>JAMAICA</t>
  </si>
  <si>
    <t>KANSAS</t>
  </si>
  <si>
    <t>KENTUCKY</t>
  </si>
  <si>
    <t>LA CORUNA</t>
  </si>
  <si>
    <t>LAMPEDUSA</t>
  </si>
  <si>
    <t>LAS PALMAS</t>
  </si>
  <si>
    <t>LAZIO</t>
  </si>
  <si>
    <t>GEO ALL-SEASON RIDING SOCKS</t>
  </si>
  <si>
    <t xml:space="preserve">LAZIO
PERFORMANCE RIDING SOCKS
Specially designed for riders
ALL SEASONS X UNISEX   
</t>
  </si>
  <si>
    <t xml:space="preserve">%98 Polyamide, 2% Elasthane        
Technical Features:    
Comfortable and durable microfiber    
Anti-bacterial and Breathable    
Heel and front foot reinforced for high durability    
Soft and comfortable fit 
</t>
  </si>
  <si>
    <t>GEO 4 MEVSİM BİNİCİ ÇORABI</t>
  </si>
  <si>
    <t>LAZIO
PERFORMANS BİNİCİ ÇORABI
Biniciler için özel olarak tasarlandı
4 MEVSİM X UNISEX</t>
  </si>
  <si>
    <t xml:space="preserve">%98 Poliamid, %2 Elastan        
Teknik Özellikler:    
Rahat ve dayanıklı mikrofiber    
Anti-bakteriyel ve Nefes Alabilir    
Yüksek dayanıklılık için güçlendirilmiş topuk ve ön ayak    
Yumuşak ve rahat fit </t>
  </si>
  <si>
    <t>CALZINI DA EQUITAZIONE GEO PER TUTTE LE STAGIONI</t>
  </si>
  <si>
    <t>LAZIO CALZE DA EQUITAZIONE PERFORMANCE 
Progettate appositamente per i cavalieri. 
Tutte le stagioni x unisex</t>
  </si>
  <si>
    <t>98% Poliammide, 2% Elastan
Caratteristiche tecniche:
Microfibra comoda e resistente
Antibatterico e traspirante
Tallone e punta rinforzati per un’elevata durata 
Vestibilità morbida e confortevole</t>
  </si>
  <si>
    <t>Per un uso ottimale si consiglia il lavaggio a mano O lavaggio in lavatrice a 30°C con impostazione lavaggio a mano
Non asciugare in asciugatrice</t>
  </si>
  <si>
    <t>LAZIO-3XB</t>
  </si>
  <si>
    <t>GEO ALL-SEASON RIDING SOCKS 
3 PACK BUNDLE</t>
  </si>
  <si>
    <t xml:space="preserve">LAZIO 3 PACK BUNDLE
PERFORMANCE RIDING SOCKS
Specially designed for riders
ALL SEASONS X UNISEX   
</t>
  </si>
  <si>
    <t>GEO 4 MEVSİM BİNİCİ ÇORABI
3'LÜ PAKET</t>
  </si>
  <si>
    <t>LAZIO 3'LÜ PAKET
PERFORMANS BİNİCİ ÇORABI
Biniciler için özel olarak tasarlandı
4 MEVSİM X UNISEX</t>
  </si>
  <si>
    <t>CALZINI DA EQUITAZIONE GEO PER TUTTE LE STAGIONI_x000D_
PACCHETTO DA 3 CONFEZIONI</t>
  </si>
  <si>
    <t>LAZIO 3 PACCHI CALZE DA EQUITAZIONE PERFORMANCE 
Progettate appositamente per i cavalieri.
Tutte le stagioni x unisex</t>
  </si>
  <si>
    <t>LEEDS</t>
  </si>
  <si>
    <t>LEICESTER</t>
  </si>
  <si>
    <t>LILLE</t>
  </si>
  <si>
    <t>LIPARI</t>
  </si>
  <si>
    <t>LISBON</t>
  </si>
  <si>
    <t>LIVERPOOL</t>
  </si>
  <si>
    <t>LONDON</t>
  </si>
  <si>
    <t>Diamond design saddle pad
Bold design followed by superb technical performance
Our saddlepads are engineered to offer a remarkable esthetic look while providing an orthopedic and functional performance</t>
  </si>
  <si>
    <t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t>
  </si>
  <si>
    <t>Elmas desenli eyeraltı (keçe)
Cesur tasarımla birlikte gelen mükemmel teknik performans
Eyeraltlarımız ortopedik ve fonksiyonel bir performans sağlarken olağanüstü bir estetik görünüm sunacak şekilde tasarlandı</t>
  </si>
  <si>
    <t>*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t>
  </si>
  <si>
    <t>Sottosella design a diamante Design audace accompagnato da prestazioni tecniche eccezionali. 
I nostri sottosella sono progettati per offrire un aspetto estetico straordinario garantendo al tempo stesso un supporto ortopedico e funzionale.</t>
  </si>
  <si>
    <t>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t>
  </si>
  <si>
    <t>LONDON-P</t>
  </si>
  <si>
    <t>LOS ANGELES</t>
  </si>
  <si>
    <t>LOUISIANA</t>
  </si>
  <si>
    <t>LUCCA</t>
  </si>
  <si>
    <t>KID'S RIDING SOCKS</t>
  </si>
  <si>
    <t xml:space="preserve">LUCCA
KID'S PERFORMANCE RIDING SOCKS
Specially designed for young riders
ALL SEASONS X UNISEX   
</t>
  </si>
  <si>
    <t>ÇOCUK BİNİCİ ÇORABI</t>
  </si>
  <si>
    <t>LUCCA
ÇOCUKLAR İÇİN PERFORMANS BİNİCİ ÇORABI
Genç biniciler için özel olarak tasarlandı
4 MEVSİM X UNISEX</t>
  </si>
  <si>
    <t>LUCCA CALZE DA EQUITAZIONE PERFORMANCE PER BAMBINI
Progettate appositamente per i giovani cavalieri. 
Tutte le stagioni x unisex</t>
  </si>
  <si>
    <t>TURQUOISE</t>
  </si>
  <si>
    <t>LUCCA-3XB</t>
  </si>
  <si>
    <t>KID'S RIDING SOCKS 
3 PACK BUNDLE</t>
  </si>
  <si>
    <t xml:space="preserve">LUCCA 3 PACK BUNDLE
KID'S PERFORMANCE RIDING SOCKS
Specially designed for young riders
ALL SEASONS X UNISEX   
</t>
  </si>
  <si>
    <t>ÇOCUK BİNİCİ ÇORABI
3'LÜ PAKET</t>
  </si>
  <si>
    <t>LUCCA 3'LÜ PAKET
ÇOCUKLAR İÇİN PERFORMANS BİNİCİ ÇORABI
Genç biniciler için özel olarak tasarlandı
4 MEVSİM X UNISEX</t>
  </si>
  <si>
    <t>Calze da equitazione performance per bambini - LUCCA (3 pezzi) 
Progettate appositamente per i giovani cavalieri. 
Tutte le stagioni x unisex</t>
  </si>
  <si>
    <t>LUCERNE</t>
  </si>
  <si>
    <t>LUGANO</t>
  </si>
  <si>
    <t>ERKEK UZUN KOL YARIŞMA GÖMLEĞİ - DÜĞMELİ YAKA</t>
  </si>
  <si>
    <t>LUXEMBOURG</t>
  </si>
  <si>
    <t>LYON</t>
  </si>
  <si>
    <t>MADRID</t>
  </si>
  <si>
    <t>MAINE</t>
  </si>
  <si>
    <t>MALAGA</t>
  </si>
  <si>
    <t>MALDIVES</t>
  </si>
  <si>
    <t>MALI</t>
  </si>
  <si>
    <t>MALTA</t>
  </si>
  <si>
    <t>MANCHESTER</t>
  </si>
  <si>
    <t>Suede Saddle pad in Line design from the Heritage Collection
SanMarco Horse Embroidery
Elegancy followed by superb technical performance
Our saddle pads are engineered to offer a remarkable esthetic look while providing an orthopedic and functional performance</t>
  </si>
  <si>
    <t xml:space="preserve">* Suede fabric
*High density fiber + sponge filling for ultimate shock absorption to protect your horse's spine
Composition:
Shell fabric: 100% Polyester
Lining: 100% Cotton
Filling: 100%  Polyester
</t>
  </si>
  <si>
    <t>* Süet kumaş
* Atınızın omurgasını korumak için en üst düzeyde şok emilimi sağlayan yüksek yoğunluklu fiber + sünger dolgusu
Kompozisyon:
Dış yüzey kumaşı: %100 Polyester
Astar: %100 Pamuk
Dolgu: %100 Polyester</t>
  </si>
  <si>
    <t>Sottosella in suede della collezione Heritage 
Ricamo Cavalli di SanMarco
Eleganza abbinata a prestazioni tecniche eccezionali. 
I nostri sottosella sono progettati per offrire un aspetto estetico straordinario garantendo al tempo stesso un supporto ortopedico e funzionale.</t>
  </si>
  <si>
    <t>Tessuto in pelle scamosciato
Imbottitura in fibra ad alta densità + spugna per un assorbimento ottimale degli urti e protezione della colonna vertebrale del cavallo
Composizione: 
Tessuto esterno: 100% Poliestere 
Fodera: 100% Cotone
Imbottitura: 100% Poliestere</t>
  </si>
  <si>
    <t>ROYAL BLUE</t>
  </si>
  <si>
    <t>CHOCOLATE</t>
  </si>
  <si>
    <t>LATTE</t>
  </si>
  <si>
    <t>MARBELLA</t>
  </si>
  <si>
    <t>MARCELA</t>
  </si>
  <si>
    <t>WOMEN'S COMPETITION SHIRT BIB PANEL</t>
  </si>
  <si>
    <t>KADIN ÖN PANELLİ YARIŞMA GÖMLEĞİ</t>
  </si>
  <si>
    <t>CAMICIA DA CONCORSO DONNA PANNELLO BIB</t>
  </si>
  <si>
    <t>MARYLAND</t>
  </si>
  <si>
    <t>MELBOURNE</t>
  </si>
  <si>
    <t>MENDERISO</t>
  </si>
  <si>
    <t>ERKEK UZUN KOL YARIŞMA GÖMLEĞİ - AÇIK YAKA</t>
  </si>
  <si>
    <t>MESSINA</t>
  </si>
  <si>
    <t>MEXICO C.</t>
  </si>
  <si>
    <t>MIAMI</t>
  </si>
  <si>
    <t>MIAMI-JR</t>
  </si>
  <si>
    <t>MICHIGAN</t>
  </si>
  <si>
    <t>MILANO</t>
  </si>
  <si>
    <t>MINNESOTA</t>
  </si>
  <si>
    <t>MISSISSIPPI</t>
  </si>
  <si>
    <t>MISSOURI</t>
  </si>
  <si>
    <t>MODENA</t>
  </si>
  <si>
    <t>MONACO</t>
  </si>
  <si>
    <t>MONT BLANC</t>
  </si>
  <si>
    <t>MONTANA</t>
  </si>
  <si>
    <t>Polo a maniche corte in cotone morbido da uomo 
Grazie al suo tessuto naturale e morbido, è ideale per l'allenamento quotidiano.</t>
  </si>
  <si>
    <t>MONTE CARLO</t>
  </si>
  <si>
    <t>MONTE NEGRO</t>
  </si>
  <si>
    <t>MEN'S SWEAT JUMPER</t>
  </si>
  <si>
    <t>One of the most liked products from our winter outerwear category
Our sweat jumpers are brushed on the inside to kee you warmer and they come with a great fit and style</t>
  </si>
  <si>
    <t>*Brushed high quality felpa fabric
*Tailored fit
Composition:
100% Cotton</t>
  </si>
  <si>
    <t>ERKEK SWEAT HIRKA</t>
  </si>
  <si>
    <t>Kışlık dış giyim kategorimizin en beğenilen ürünlerinden biri
Sweat Hırkalarımızın iç kısmı sizi daha sıcak tutmak için şardonludur ve şık bir kalıp ve tarza sahiptirler</t>
  </si>
  <si>
    <t>*Şardonlu sweat kumaş
*Dar kalıp
Kompozisyon:
100% Pamuk</t>
  </si>
  <si>
    <t>FELPA DA UOMO</t>
  </si>
  <si>
    <t>Uno dei prodotti più apprezzati della nostra collezione invernale
Le nostre felpe spazzolate all'interno ti terranno più caldo e offrono una vestibilità e uno stile eccellenti</t>
  </si>
  <si>
    <t>Tessuto felpato di alta qualità spazzolato 
Taglio aderente 
Composizione: 
100% Cotone</t>
  </si>
  <si>
    <t>MONTERREY</t>
  </si>
  <si>
    <t>MONTEVIDEO</t>
  </si>
  <si>
    <t>MONZA</t>
  </si>
  <si>
    <t>MOSCOW</t>
  </si>
  <si>
    <t>NANDO</t>
  </si>
  <si>
    <t>NAME TAG</t>
  </si>
  <si>
    <t>Name Tag with embroidery
Pick what you want to write on your tag, whether it is your horse's name or yours, or even both 
Pick the emroidery color
and have the priviledge to distinguish your barn equipment from others.</t>
  </si>
  <si>
    <t>İSİM KÜNYESİ</t>
  </si>
  <si>
    <t>Nakışlı İsimlik
İsimliğinize ne yazmak istediğinizi seçin; ister atınızın, ister sizin, hatta her ikisinin adı olsun. 
Nakış rengini seçin
ve atınızın adını anahtarlarınızda veya aksesuarlarınızda taşıma ayrıcalığına sahip olun</t>
  </si>
  <si>
    <t>TARGHETTA</t>
  </si>
  <si>
    <t>Etichetta personalizzata con ricamo Scegli cosa scrivere sulla tua etichetta: il nome del tuo cavallo, il tuo nome o entrambi. Scegli il colore del ricamo e distingui la tua attrezzatura dagli altri.</t>
  </si>
  <si>
    <t>Personalizzazione del testo gratuita Ampia gamma di colori per il ricamo Scritta su un nastro in 100% poliestere Facile da applicare con gancio girevole</t>
  </si>
  <si>
    <t>NANTES</t>
  </si>
  <si>
    <t>NAPOLI</t>
  </si>
  <si>
    <t>NEBRASKA</t>
  </si>
  <si>
    <t>NEPAL</t>
  </si>
  <si>
    <t>NEVADA</t>
  </si>
  <si>
    <t>NEW HAMPSHIRE</t>
  </si>
  <si>
    <t>NEW JERSEY</t>
  </si>
  <si>
    <t>NEW MEXICO</t>
  </si>
  <si>
    <t>NEW ORLEANS</t>
  </si>
  <si>
    <t>NEW YORK</t>
  </si>
  <si>
    <t>NEWARK</t>
  </si>
  <si>
    <t>NEWCASTLE</t>
  </si>
  <si>
    <t>NORWICH</t>
  </si>
  <si>
    <t>NOTTINGHAM</t>
  </si>
  <si>
    <t>NOVARA</t>
  </si>
  <si>
    <t>OAKMONT</t>
  </si>
  <si>
    <t>ODESA</t>
  </si>
  <si>
    <t>OHIO</t>
  </si>
  <si>
    <t>OKLAHOMA</t>
  </si>
  <si>
    <t>OLBIA</t>
  </si>
  <si>
    <t>OREGON</t>
  </si>
  <si>
    <t>ORLANDO</t>
  </si>
  <si>
    <t>OSLO</t>
  </si>
  <si>
    <t>OTTAWA</t>
  </si>
  <si>
    <t>BEANIE</t>
  </si>
  <si>
    <t>Winter hat/beanie with CSM patch logo</t>
  </si>
  <si>
    <t>Composition: 
100% Acrylic</t>
  </si>
  <si>
    <t>BERE ŞAPKA</t>
  </si>
  <si>
    <t>Logolu Kışlık Bere</t>
  </si>
  <si>
    <t>Kompozisyon:
100% Akrilik</t>
  </si>
  <si>
    <t>BERRETTO</t>
  </si>
  <si>
    <t>Berretto invernale con logo CSM</t>
  </si>
  <si>
    <t>Composizione: 
100% Acrilico</t>
  </si>
  <si>
    <t>Lavare in lavatrice a 40°C Non stirare Non candeggiare</t>
  </si>
  <si>
    <t>OVIEDO</t>
  </si>
  <si>
    <t>OXFORD</t>
  </si>
  <si>
    <t>PADOVA</t>
  </si>
  <si>
    <t>PALERMO</t>
  </si>
  <si>
    <t>PALM SPRINGS</t>
  </si>
  <si>
    <t>PALMA</t>
  </si>
  <si>
    <t>PALMARIA</t>
  </si>
  <si>
    <t>PALMAROLA</t>
  </si>
  <si>
    <t>PANAMA</t>
  </si>
  <si>
    <t>PANAREA</t>
  </si>
  <si>
    <t>PANDORA</t>
  </si>
  <si>
    <t>High density and bright color knit ear bonnet</t>
  </si>
  <si>
    <t xml:space="preserve">*Made with special polyester yarn in a high density knitting for solid and nice look on your horse's head
* Soft polyamide jersey fabric on the ears
Composition:
Main fabrication: 100% Polyester
Decoration: 100% Polyamide
</t>
  </si>
  <si>
    <t>Parlak ve Yüksek Denye Örme Kulaklık</t>
  </si>
  <si>
    <t>*Atınızın kafasında düzgün ve hoş bir görünüm için özel polyester iplikten yüksek yoğunluklu örgüden yapılmıştır
* Kulaklarda yumuşak poliamid jarse kumaş
Kompozisyon:
Ana örgü %100 Polyester
Dekorasyon: %100 Poliamid</t>
  </si>
  <si>
    <t>Cuffia lavorata a maglia ad alta densità e colori vivaci</t>
  </si>
  <si>
    <t>Realizzata con filato di poliestere speciale in una lavorazione a maglia ad alta densità per un look solido ed elegante sulla testa del tuo cavallo 
Tessuto in jersey di poliammide morbido sulle orecchie
Composizione: 
Struttura principale: 100% Poliestere 
Decorazione: 100% Poliammide</t>
  </si>
  <si>
    <t>PANDORA-P</t>
  </si>
  <si>
    <t>PAOLA</t>
  </si>
  <si>
    <t>KADIN UZUN KOL YARIŞMA POLO</t>
  </si>
  <si>
    <t>PAOLA-JR</t>
  </si>
  <si>
    <t>KIZ ÇOCUK UZUN KOL YARIŞMA POLO</t>
  </si>
  <si>
    <t>PAOLO</t>
  </si>
  <si>
    <t>ERKEK UZUN KOL YARIŞMA POLO</t>
  </si>
  <si>
    <t>PAOLO-JR</t>
  </si>
  <si>
    <t>ERKEK ÇOCUK UZUN KOL YARIŞMA POLO</t>
  </si>
  <si>
    <t>Honeycomb design saddle pad
Bold design followed by superb technical performance
Our saddlepads are engineered to offer a remarkable esthetic look while providing an orthopedic and functional performance</t>
  </si>
  <si>
    <t>Petek desenli eyeraltı (keçe)
Cesur tasarımla birlikte gelen mükemmel teknik performans
Eyeraltlarımız ortopedik ve fonksiyonel bir performans sağlarken olağanüstü bir estetik görünüm sunacak şekilde tasarlandı</t>
  </si>
  <si>
    <t>Sottosella con design a nido d'ape 
Design audace accompagnato da prestazioni tecniche eccezionali. 
I nostri sottosella sono progettati per offrire un aspetto estetico straordinario garantendo al tempo stesso un supporto ortopedico e funzionale.</t>
  </si>
  <si>
    <t>PARIS-P</t>
  </si>
  <si>
    <t>PARMA</t>
  </si>
  <si>
    <t>PEBBLE BEACH</t>
  </si>
  <si>
    <t>PESCARA</t>
  </si>
  <si>
    <t>PETRA</t>
  </si>
  <si>
    <t>PINE VALLEY</t>
  </si>
  <si>
    <t>Polo a maniche corte in cotone morbido da bambino 
Grazie al suo tessuto naturale e morbido, è ideale per l'allenamento quotidiano.</t>
  </si>
  <si>
    <t>PISA</t>
  </si>
  <si>
    <t>PONZA</t>
  </si>
  <si>
    <t>PORTLAND</t>
  </si>
  <si>
    <t>PORTO</t>
  </si>
  <si>
    <t>PORTO CERVO</t>
  </si>
  <si>
    <t>POSITANO</t>
  </si>
  <si>
    <t>POTENZA</t>
  </si>
  <si>
    <t>PRAGUE</t>
  </si>
  <si>
    <t>PRAGUE-JR</t>
  </si>
  <si>
    <t>PRATO</t>
  </si>
  <si>
    <t>QUEBEC</t>
  </si>
  <si>
    <t>KID'S PUFFER VEST</t>
  </si>
  <si>
    <t>QUEBEC Riding Vest
Every rider's must have product
Ideal for transition seasons</t>
  </si>
  <si>
    <t>ÇOCUK ŞİŞME YELEK</t>
  </si>
  <si>
    <t>QUEBEC Binici Yeleği
Her binicinin gardrobunda bulunması gereken bir ürün
Geçiş mevsimleri için ideal</t>
  </si>
  <si>
    <t>RAIN-X</t>
  </si>
  <si>
    <t>RAINPROOF EXERCISE SHEET</t>
  </si>
  <si>
    <t xml:space="preserve">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</si>
  <si>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 xml:space="preserve">*Two layer fabric; rainproof outer shell to keep your horse dry and suğer soft pile lining to keep your horse warm 
*Custom design and pattern to sit prefectly on the horse during training
Composition:
Outer shell: 100% Rainproof Nylon
Lining: 100% Polyester
</t>
  </si>
  <si>
    <t>YAĞMUR GEÇİRMEZ ÇALIŞMA BLANKETİ</t>
  </si>
  <si>
    <t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t>
  </si>
  <si>
    <t>COPERTA DI PILE DA PASSEGGIO ANTIPIOGGIA</t>
  </si>
  <si>
    <t>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</si>
  <si>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t>
  </si>
  <si>
    <t>Lavare in lavatrice a 40°C Non stirare Non candeggire</t>
  </si>
  <si>
    <t>REISENBECK</t>
  </si>
  <si>
    <t>RENNES</t>
  </si>
  <si>
    <t>RIMINI</t>
  </si>
  <si>
    <t>RIO</t>
  </si>
  <si>
    <t>RIYADH</t>
  </si>
  <si>
    <t>ROMA</t>
  </si>
  <si>
    <t>4 SEASON RIDING SOCKS</t>
  </si>
  <si>
    <t xml:space="preserve">ROMA
PERFORMANCE RIDING SOCKS
Specially designed for riders
ALL SEASONS X UNISEX   
</t>
  </si>
  <si>
    <t>4 MEVSİM BİNİCİ ÇORABI</t>
  </si>
  <si>
    <t>ROMA
PERFORMANS BİNİCİ ÇORABI
Biniciler için özel olarak tasarlandı
4 MEVSİM X UNISEX</t>
  </si>
  <si>
    <t>CALZINI DA EQUITAZIONE PER 4 STAGIONI</t>
  </si>
  <si>
    <t>ROMA CALZE DA EQUITAZIONE PERFORMANCE 
Progettate appositamente per i cavalieri.
Tutte le stagioni x unisex</t>
  </si>
  <si>
    <t>ROMA-3XB</t>
  </si>
  <si>
    <t>4 SEASON RIDING SOCKS 
3 PACK BUNDLE</t>
  </si>
  <si>
    <t xml:space="preserve">ROMA 3 PACK BUNDLE
PERFORMANCE RIDING SOCKS
Specially designed for riders
ALL SEASONS X UNISEX   
</t>
  </si>
  <si>
    <t>4 MEVSİM BİNİCİ ÇORABI
3'LÜ PAKET</t>
  </si>
  <si>
    <t>ROMA 3'LÜ PAKET
PERFORMANS BİNİCİ ÇORABI
Biniciler için özel olarak tasarlandı
4 MEVSİM X UNISEX</t>
  </si>
  <si>
    <t>CALZINI DA EQUITAZIONE PER 4 STAGIONI_x000D_
PACCHETTO DA 3 CONFEZIONI</t>
  </si>
  <si>
    <t>ROMA 3 PACCHI CALZE DA EQUITAZIONE PERFORMANCE
Progettate appositamente per i cavalieri. 
Tutte le stagioni x unisex</t>
  </si>
  <si>
    <t>ST.TROPEZ</t>
  </si>
  <si>
    <t>SALERNO</t>
  </si>
  <si>
    <t>STABLE CURTAIN</t>
  </si>
  <si>
    <t>Stable Curtain with customizable team logo and pockets.
Collect and keep your equipment at one place and in order with our high quality and durable stable curtains.</t>
  </si>
  <si>
    <t>*Easy to mount with different attachment options
*Hangers for bridles, halters, side reins, lead ropes and etc.
*Multi pockets in different sizes to keep your stuff together
*Reinforced stitches for endurance
Composition:
100% Heavy Duty Polyester</t>
  </si>
  <si>
    <t>AHIR PERDESİ</t>
  </si>
  <si>
    <t>Cepli ve özel tasarlanabilir logolu Ahır Perdesi
Malzemelerinizi koyabileceğiniz ve düzenleyebileceğiniz kaliteli ve dayanıklı ahır perdesi</t>
  </si>
  <si>
    <t>*Farklı bağlama seçenekleriyle montajı kolaydır
* Dizginler, yularlar, yan dizginler, yular ipleri vs. için askılar
* Eşyalarınızı bir arada tutmak için farklı boyutlarda çoklu cepler
* Dayanıklılık için güçlendirilmiş dikişler
Kompozisyon:
%100 Polyester</t>
  </si>
  <si>
    <t>TENDA DA STALLA</t>
  </si>
  <si>
    <t>Tendina per box con logo personalizzabile 
Organizzare e conserva la tua attrezzatura in un unico posto e in ordine con le nostre tendine da box di alta qualità e resistenza.</t>
  </si>
  <si>
    <t>Facile da montare con diverse opzioni di fissaggio 
Ganci per briglie, capezze, redini laterali, lunghine, ecc. 
Tasche multiple di diverse dimensioni per mantenere il tuo equipaggiamento in ordine
Cuciture rinforzate per una maggiore durata 
Composizione: 
100% Poliestere Heavy Duty</t>
  </si>
  <si>
    <t>SALINA</t>
  </si>
  <si>
    <t>SALVADOR</t>
  </si>
  <si>
    <t>BOX GUARD</t>
  </si>
  <si>
    <t xml:space="preserve">Box Guard with customizable team logo
</t>
  </si>
  <si>
    <t>*Easy to mount with different attachment options
Composition:
100% Heavy Duty Polyester</t>
  </si>
  <si>
    <t>BOX PERDESİ</t>
  </si>
  <si>
    <t>Tasarlanabilir logolu Box Perdesi</t>
  </si>
  <si>
    <t>*Farklı bağlama seçenekleriyle montajı kolaydır
Kompozisyon:
%100 Polyester</t>
  </si>
  <si>
    <t>TENDA PROTEZIONE PER BOX</t>
  </si>
  <si>
    <t>Protezione per box con logo personalizzabile</t>
  </si>
  <si>
    <t>Facile da montare con diverse opzioni di fissaggio Composizione: 100% Poliestere Heavy Duty</t>
  </si>
  <si>
    <t>SALZBURG</t>
  </si>
  <si>
    <t>SAN DIEGO</t>
  </si>
  <si>
    <t>SAN MARINO</t>
  </si>
  <si>
    <t>SAN NICOLA</t>
  </si>
  <si>
    <t>SAN PIETRO</t>
  </si>
  <si>
    <t>SAN REMO</t>
  </si>
  <si>
    <t>SAND HILLS</t>
  </si>
  <si>
    <t>SANTA DOMINGO</t>
  </si>
  <si>
    <t>SANTIAGO</t>
  </si>
  <si>
    <t>SANTORINI</t>
  </si>
  <si>
    <t>BRAIDED BELT</t>
  </si>
  <si>
    <t>Braided Riding Belts
Available in many colors and designs you can use these elegant belts for riding or even at your daily life</t>
  </si>
  <si>
    <t>*Super elastic and comfortable riding belts
Composition:
100% Polyester</t>
  </si>
  <si>
    <t>ÖRGÜ KEMER</t>
  </si>
  <si>
    <t>Örgü Binicilik Kemeri
Birçok renk ve desenleri ile bu şık kemerleri hem biniş kıyafetleriniz ile hem de günlük kıyafetlerinizle kullanabilirsiniz.</t>
  </si>
  <si>
    <t>* Çok esnek ve rahat 
Kompozisyon:
100% Polyester</t>
  </si>
  <si>
    <t>CINTURA ELASTICA</t>
  </si>
  <si>
    <t>Cintura intrecciata per equitazione Disponibile in molti colori e design, queste eleganti cinture possono essere utilizzate sia per l'equitazione che nella vita quotidiana.</t>
  </si>
  <si>
    <t>Cinture elastiche e confortevoli per l'equitazione Composizione: 100% Poliestere</t>
  </si>
  <si>
    <t>SAO PAULO</t>
  </si>
  <si>
    <t>SARDINIA</t>
  </si>
  <si>
    <t>SASSARI</t>
  </si>
  <si>
    <t>SCOTLAND</t>
  </si>
  <si>
    <t>SCOTTSDALE</t>
  </si>
  <si>
    <t>SEATTLE</t>
  </si>
  <si>
    <t>SEOUL</t>
  </si>
  <si>
    <t>SEVILLE</t>
  </si>
  <si>
    <t>SHANGHAI</t>
  </si>
  <si>
    <t>SHEFFIELD</t>
  </si>
  <si>
    <t>SICILY</t>
  </si>
  <si>
    <t>SIENA</t>
  </si>
  <si>
    <t>SINGAPORE</t>
  </si>
  <si>
    <t>SOFIA</t>
  </si>
  <si>
    <t>SORRENTO</t>
  </si>
  <si>
    <t>SOUTHAMPTON</t>
  </si>
  <si>
    <t>ST. ANDREWS</t>
  </si>
  <si>
    <t>ST. PETERSBURG</t>
  </si>
  <si>
    <t>STAR</t>
  </si>
  <si>
    <t>PINK</t>
  </si>
  <si>
    <t>STELLA</t>
  </si>
  <si>
    <t>STOCKHOLM</t>
  </si>
  <si>
    <t>STRASBOURG</t>
  </si>
  <si>
    <t>SYDNEY</t>
  </si>
  <si>
    <t>TAHITI</t>
  </si>
  <si>
    <t>TAMPA</t>
  </si>
  <si>
    <t>TENNESSEE</t>
  </si>
  <si>
    <t>TEXAS</t>
  </si>
  <si>
    <t>THE BAHAMAS</t>
  </si>
  <si>
    <t>TIVOLI</t>
  </si>
  <si>
    <t>TOKYO</t>
  </si>
  <si>
    <t>TOLEDO</t>
  </si>
  <si>
    <t>TOLENTINO</t>
  </si>
  <si>
    <t>TORINO</t>
  </si>
  <si>
    <t>WINTER RIDING SOCKS</t>
  </si>
  <si>
    <t xml:space="preserve">TORINO
THERMAL RIDING SOCKS
Specially designed for riders
WINTER SOCKS X UNISEX 
</t>
  </si>
  <si>
    <t xml:space="preserve">76% Polyamide, 11% Wool, 11% Acrylic, 2% Elasthane      
(50% Wool in foot bottom)      
Technical Features:      
Merino Wool blended towel bottom to keep your feet extra warm      
Breathable, Anti-bacterial, anti-moisture technology to absorb sweating      
Engineered design for ankle grip      
Heel and front foot reinforced for high durability      
Lighter weight fabric around the leg to avoid unnecessary over-layering  </t>
  </si>
  <si>
    <t>KIŞLIK BİNİCİ ÇORABI</t>
  </si>
  <si>
    <t>TORINO
TERMAL BİNİCİ ÇORABI
Biniciler için özel olarak tasarlandı
KIŞLIK ÇORAP X UNISEX</t>
  </si>
  <si>
    <t>%76 Poliamid, %11 Yün, %11 Akrilik, %2 Elastan      
(Ayak tabanında %50 Yün)      
Teknik Özellikler:      
Ayaklarınızı ekstra sıcak tutmak için Merinos Yünü karışımlı havlu tabanı      
Terlemeyi emen, nefes alabilen, Anti-bakteriyel, nem önleyici teknoloji      
Bilek tutuşu için özel tasarım      
Yüksek dayanıklılık için güçlendirilmiş topuk ve ön ayak      
Gereksiz kalınlığı önlemek için bacak çevresinde daha hafif kumaş</t>
  </si>
  <si>
    <t>CALZINI DA EQUITAZIONE INVERNALI</t>
  </si>
  <si>
    <t>TORINO CALZE TERMICHE DA EQUITAZIONE Progettate appositamente per i cavalieri. Calze invernali x unisex</t>
  </si>
  <si>
    <t>76% Poliammide, 11% Lana, 11% Acrilico, 2% Elastan (50% lana nella parte inferiore del piede) 
Caratteristiche tecniche: 
Suola in spugna miscelata con lana merino per mantenere i piedi extra caldi 
Tecnologia traspirante, antibatterica e antiumidità per assorbire il sudore
Design ergonomico per una perfetta aderenza alla caviglia
Tallone e punta rinforzati per un’elevata durata
Tessuto più leggero attorno alla gamba per evitare strati inutili</t>
  </si>
  <si>
    <t>TORINO-2XB</t>
  </si>
  <si>
    <t>WINTER RIDING SOCKS 
2 PACK BUNDLE</t>
  </si>
  <si>
    <t xml:space="preserve">TORINO 2 PACK BUNDLE
THERMAL RIDING SOCKS
Specially designed for riders
WINTER SOCKS X UNISEX 
</t>
  </si>
  <si>
    <t>TORINO 2'Lİ PAKET
TERMAL BİNİCİ ÇORABI
Biniciler için özel olarak tasarlandı
KIŞLIK ÇORAP X UNISEX</t>
  </si>
  <si>
    <t>CALZINI DA EQUITAZIONE INVERNALI_x000D_
PACCHETTO DA 2 CONFEZIONI</t>
  </si>
  <si>
    <t>Calze termiche da equitazione - TORINO (2 pezzi) Progettate appositamente per i cavalieri. Calze invernali x unisex</t>
  </si>
  <si>
    <t>TORONTO</t>
  </si>
  <si>
    <t>FLEECE BLANKET</t>
  </si>
  <si>
    <t>High density and high quality cooler fleece blanket will keep your horse extra warm while allowing cool down.
These soft and beautiful fleece blankets come in a wide variety of profound and nice colors.</t>
  </si>
  <si>
    <t xml:space="preserve">*High density fleece fabric
*Super soft hand feel
*Keeps warmer with respect to traditional standard density fleece blankets
Composition:
100% Polyester
</t>
  </si>
  <si>
    <t>POLAR BLANKET</t>
  </si>
  <si>
    <t>Yüksek denye ve kaliteli, polar ter blanketleri atınızı ekstra sıcak tutarken soğumasına da olanak tanır.
Bu yumuşak ve güzel polar battaniyeler çok çeşitli, derin ve hoş renklerde sunuluyor</t>
  </si>
  <si>
    <t>*Yüksek denye polar kumaş
*Süper yumuşak tuşe
*Geleneksel standart denye polar blanketlere göre daha sıcak tutar
Kompozisyon:
%100 Polyester</t>
  </si>
  <si>
    <t>COPERTA IN PILE</t>
  </si>
  <si>
    <t>Coperta in pile refrigerante ad alta densità e alta qualità manterrà il tuo cavallo extra caldo mentre si raffredda. Queste morbide e bellissime coperte in pile sono disponibili in una vasta gamma di colori intensi e piacevoli.</t>
  </si>
  <si>
    <t>Tessuto in pile ad alta densità
Sensazione super morbida al tatto 
Mantiene più caldo rispetto alle tradizionali coperte in pile a densità standard 
Composizione: 
100% Poliestere</t>
  </si>
  <si>
    <t>TREVISO</t>
  </si>
  <si>
    <t>UDINE</t>
  </si>
  <si>
    <t>UTAH</t>
  </si>
  <si>
    <t>VALENCIA</t>
  </si>
  <si>
    <t>VALKENSWAARD</t>
  </si>
  <si>
    <t>VANCOUVER</t>
  </si>
  <si>
    <t>VARESE</t>
  </si>
  <si>
    <t>VENEZIA</t>
  </si>
  <si>
    <t>VENICE</t>
  </si>
  <si>
    <t>VERMONT</t>
  </si>
  <si>
    <t>VERONA</t>
  </si>
  <si>
    <t>VICENZA</t>
  </si>
  <si>
    <t>VICTORIA</t>
  </si>
  <si>
    <t>VIRGINIA</t>
  </si>
  <si>
    <t>VITTORIA</t>
  </si>
  <si>
    <t>VOLARE</t>
  </si>
  <si>
    <t>FLY SHEET</t>
  </si>
  <si>
    <t>Light fly sheet to protect your horse from disturbing and annoying flies</t>
  </si>
  <si>
    <t>*Very light and fine density micro polyester mesh fabric
*Breathable texture to allow air flowing
Composition:
100% Micro Polyester</t>
  </si>
  <si>
    <t>SİNEKLİK BLANKET</t>
  </si>
  <si>
    <t>Atınızı rahatsız edici sineklerden korumak için Hafif Sineklik</t>
  </si>
  <si>
    <t>*Çok hafif ve mikro denye polyester mesh kumaş
*Yüksek hava geçirgenlikli kumaş örgüsü
Kompozisyon:
100% Mikro Polyester</t>
  </si>
  <si>
    <t>COPERTA ANTIMOSCHE</t>
  </si>
  <si>
    <t>Coperta leggera anti-mosche per proteggere il tuo cavallo da insetti fastidiosi e irritanti.</t>
  </si>
  <si>
    <t>Tessuto a rete micro-poliestere molto leggero e a densità fine 
Struttura traspirante per favorire il flusso d'aria 
Composizione: 
100% Micro Poliestere</t>
  </si>
  <si>
    <t>WASHINGTON</t>
  </si>
  <si>
    <t>WIMBLEDON</t>
  </si>
  <si>
    <t>WINDSOR</t>
  </si>
  <si>
    <t>FLEECE BLANKET WITH COLLAR</t>
  </si>
  <si>
    <t>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t>
  </si>
  <si>
    <t>YAKALI POLAR BLANKET</t>
  </si>
  <si>
    <t>Atınızı daha prestijli gösterecek yakalı ter blanketi
Yüksek denye ve kaliteli, polar ter blanketleri atınızı ekstra sıcak tutarken soğumasına da olanak tanır.
Bu yumuşak ve güzel polar battaniyeler çok çeşitli, derin ve hoş renklerde sunuluyor</t>
  </si>
  <si>
    <t>COPERTA IN PILE CON COLLETTO</t>
  </si>
  <si>
    <t>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t>
  </si>
  <si>
    <t>WISCONSIN</t>
  </si>
  <si>
    <t>WYOMING</t>
  </si>
  <si>
    <t>YORK</t>
  </si>
  <si>
    <t>TWO COLOR FLEECE BLANKET</t>
  </si>
  <si>
    <t>Two-color stylish cooloer blanket
High density and high quality cooler fleece blanket will keep your horse extra warm while allowing cool down.
These soft and beautiful fleece blankets come in a wide variety of profound and nice colors.</t>
  </si>
  <si>
    <t>ÇİFT RENK POLAR BLANKET</t>
  </si>
  <si>
    <t>Çift renkli şık ter blanketi
Yüksek denye ve kaliteli, polar ter blanketleri atınızı ekstra sıcak tutarken soğumasına da olanak tanır.
Bu yumuşak ve güzel polar battaniyeler çok çeşitli, derin ve hoş renklerde sunuluyor</t>
  </si>
  <si>
    <t>COPERTA IN PILE BICOLORE</t>
  </si>
  <si>
    <t>Coperta refrigerante elegante bicolore Coperta in pile refrigerante ad alta densità e alta qualità manterrà il tuo cavallo extra caldo mentre si raffredda. Queste morbide e bellissime coperte in pile sono disponibili in una vasta gamma di colori intensi e piacevoli.</t>
  </si>
  <si>
    <t>ZANNONE</t>
  </si>
  <si>
    <t>ZARAGOZA</t>
  </si>
  <si>
    <t>ZERMATT</t>
  </si>
  <si>
    <t>ZURICH</t>
  </si>
  <si>
    <t>zzz</t>
  </si>
  <si>
    <t>ART. #</t>
  </si>
  <si>
    <t>(start here)
STYLE NAME</t>
  </si>
  <si>
    <t>PRODUCT NAME</t>
  </si>
  <si>
    <t>PRODUCT CODE</t>
  </si>
  <si>
    <t>CATEGORY</t>
  </si>
  <si>
    <t>PRODUCT GROUP</t>
  </si>
  <si>
    <t>TYPE/GENDER</t>
  </si>
  <si>
    <t>PRODUCT CATEGORY</t>
  </si>
  <si>
    <t>SEASON</t>
  </si>
  <si>
    <t>MAIN FABRIC</t>
  </si>
  <si>
    <t>FABRIC/MATERIAL CODE</t>
  </si>
  <si>
    <t>MAIN COLOR</t>
  </si>
  <si>
    <t>SECONDARY COLOR</t>
  </si>
  <si>
    <t>FULL PRODUCT CODE</t>
  </si>
  <si>
    <t>PRODUCT GROUP CODE</t>
  </si>
  <si>
    <t>TYPE/GENDER CODE</t>
  </si>
  <si>
    <t>PRODUCT CATEGORY CODE</t>
  </si>
  <si>
    <t>MAIN FABRIC CODE</t>
  </si>
  <si>
    <t>MAIN COLOR CODE</t>
  </si>
  <si>
    <t>SECONDARY COLOR CODE</t>
  </si>
  <si>
    <t>HORSE</t>
  </si>
  <si>
    <t>RUGS</t>
  </si>
  <si>
    <t>COOLER BLANKETS</t>
  </si>
  <si>
    <t>W</t>
  </si>
  <si>
    <t>FLEECE</t>
  </si>
  <si>
    <t>0001</t>
  </si>
  <si>
    <t>ROSE GOLD</t>
  </si>
  <si>
    <t>RED</t>
  </si>
  <si>
    <t>BROWN</t>
  </si>
  <si>
    <t>0002</t>
  </si>
  <si>
    <t>ELECTRIC BLUE</t>
  </si>
  <si>
    <t>ORANGE</t>
  </si>
  <si>
    <t>KNIT</t>
  </si>
  <si>
    <t>0003</t>
  </si>
  <si>
    <t>0004</t>
  </si>
  <si>
    <t>STABLE RUGS</t>
  </si>
  <si>
    <t>RAINPROOF SHELL</t>
  </si>
  <si>
    <t>0005</t>
  </si>
  <si>
    <t>FLY SHEETS</t>
  </si>
  <si>
    <t>S</t>
  </si>
  <si>
    <t>MESH</t>
  </si>
  <si>
    <t>0006</t>
  </si>
  <si>
    <t>EXERCISE / QUARTER SHEETS</t>
  </si>
  <si>
    <t>0007</t>
  </si>
  <si>
    <t>RAINPROOF EXERCISE SHEETS</t>
  </si>
  <si>
    <t>RAINPROOF NYLON</t>
  </si>
  <si>
    <t>BLUE-BLACK</t>
  </si>
  <si>
    <t>0008</t>
  </si>
  <si>
    <t>SADDLE PADS</t>
  </si>
  <si>
    <t>FULL</t>
  </si>
  <si>
    <t>SADDLE PAD DIAMOND</t>
  </si>
  <si>
    <t>TWILL</t>
  </si>
  <si>
    <t>0009</t>
  </si>
  <si>
    <t>SADDLE PAD ROWS</t>
  </si>
  <si>
    <t>SUEDE</t>
  </si>
  <si>
    <t>0010</t>
  </si>
  <si>
    <t>SADDLE PAD HONEYCOMB</t>
  </si>
  <si>
    <t>SATIN</t>
  </si>
  <si>
    <t>FUCHSIA</t>
  </si>
  <si>
    <t>0011</t>
  </si>
  <si>
    <t>0012</t>
  </si>
  <si>
    <t>DARK ORANGE</t>
  </si>
  <si>
    <t>PONY</t>
  </si>
  <si>
    <t>0013</t>
  </si>
  <si>
    <t>0014</t>
  </si>
  <si>
    <t>ACCESSORIES</t>
  </si>
  <si>
    <t>RIDER ACCESSORIES</t>
  </si>
  <si>
    <t>ADULTS UNISEX</t>
  </si>
  <si>
    <t>BELTS</t>
  </si>
  <si>
    <t>BRAIDED</t>
  </si>
  <si>
    <t>0015</t>
  </si>
  <si>
    <t>MELANGE GRAY</t>
  </si>
  <si>
    <t>MEN</t>
  </si>
  <si>
    <t>POLYESTER</t>
  </si>
  <si>
    <t>0000</t>
  </si>
  <si>
    <t>0016</t>
  </si>
  <si>
    <t>KIDS UNISEX</t>
  </si>
  <si>
    <t>NYLON</t>
  </si>
  <si>
    <t>3 PACK BUNDLE</t>
  </si>
  <si>
    <t>SET #1</t>
  </si>
  <si>
    <t>0017</t>
  </si>
  <si>
    <t>SET #2</t>
  </si>
  <si>
    <t>0018</t>
  </si>
  <si>
    <t>SET #3</t>
  </si>
  <si>
    <t>SET #4</t>
  </si>
  <si>
    <t>SET #5</t>
  </si>
  <si>
    <t>SET #6</t>
  </si>
  <si>
    <t>0019</t>
  </si>
  <si>
    <t>0020</t>
  </si>
  <si>
    <t>2 PACK BUNDLE</t>
  </si>
  <si>
    <t>0021</t>
  </si>
  <si>
    <t>0022</t>
  </si>
  <si>
    <t>CAPRI</t>
  </si>
  <si>
    <t>DISCONTINUED</t>
  </si>
  <si>
    <t>0023</t>
  </si>
  <si>
    <t>ECRU</t>
  </si>
  <si>
    <t>0024</t>
  </si>
  <si>
    <t>MAGENTA</t>
  </si>
  <si>
    <t>0025</t>
  </si>
  <si>
    <t>0026</t>
  </si>
  <si>
    <t>HORSE ACCESSORIES</t>
  </si>
  <si>
    <t>NOT APPLICABLE</t>
  </si>
  <si>
    <t>NAME TAGS</t>
  </si>
  <si>
    <t>GROS-GRAIN</t>
  </si>
  <si>
    <t>0027</t>
  </si>
  <si>
    <t>KEY RINGS</t>
  </si>
  <si>
    <t>RIBBON</t>
  </si>
  <si>
    <t>0028</t>
  </si>
  <si>
    <t>BEANIES</t>
  </si>
  <si>
    <t>ACRYLIC</t>
  </si>
  <si>
    <t>0029</t>
  </si>
  <si>
    <t>CAPS</t>
  </si>
  <si>
    <t>COTTON</t>
  </si>
  <si>
    <t>0030</t>
  </si>
  <si>
    <t>RIDER</t>
  </si>
  <si>
    <t>TOPS</t>
  </si>
  <si>
    <t>SOFT POLO S/S</t>
  </si>
  <si>
    <t>PIQUET</t>
  </si>
  <si>
    <t>0031</t>
  </si>
  <si>
    <t>WOMEN</t>
  </si>
  <si>
    <t>0032</t>
  </si>
  <si>
    <t>KIDS BOY</t>
  </si>
  <si>
    <t>0033</t>
  </si>
  <si>
    <t>KIDS GIRL</t>
  </si>
  <si>
    <t>COMPETITION POLO S/S</t>
  </si>
  <si>
    <t>0034</t>
  </si>
  <si>
    <t>COMPETITION POLO L/S</t>
  </si>
  <si>
    <t>0035</t>
  </si>
  <si>
    <t>0036</t>
  </si>
  <si>
    <t>SUPREME</t>
  </si>
  <si>
    <t>0037</t>
  </si>
  <si>
    <t>0038</t>
  </si>
  <si>
    <t>0039</t>
  </si>
  <si>
    <t>0040</t>
  </si>
  <si>
    <t>0041</t>
  </si>
  <si>
    <t>0042</t>
  </si>
  <si>
    <t>0043</t>
  </si>
  <si>
    <t>0044</t>
  </si>
  <si>
    <t>0045</t>
  </si>
  <si>
    <t>0046</t>
  </si>
  <si>
    <t>COMPETITION SHIRTS L/S</t>
  </si>
  <si>
    <t>MINK</t>
  </si>
  <si>
    <t>0047</t>
  </si>
  <si>
    <t>BASE LAYERS</t>
  </si>
  <si>
    <t>0048</t>
  </si>
  <si>
    <t>0049</t>
  </si>
  <si>
    <t>0050</t>
  </si>
  <si>
    <t>0051</t>
  </si>
  <si>
    <t>0052</t>
  </si>
  <si>
    <t>0053</t>
  </si>
  <si>
    <t>EAR BONNETS / FLY VEILS</t>
  </si>
  <si>
    <t>0054</t>
  </si>
  <si>
    <t>0055</t>
  </si>
  <si>
    <t>OUTERWEAR</t>
  </si>
  <si>
    <t>PUFFER VESTS</t>
  </si>
  <si>
    <t>0056</t>
  </si>
  <si>
    <t>0057</t>
  </si>
  <si>
    <t>0058</t>
  </si>
  <si>
    <t>JUMPERS</t>
  </si>
  <si>
    <t>0059</t>
  </si>
  <si>
    <t>SWEAT</t>
  </si>
  <si>
    <t>0060</t>
  </si>
  <si>
    <t>0061</t>
  </si>
  <si>
    <t>STABLE ACCESSORIES</t>
  </si>
  <si>
    <t>STABLE CURTAINS</t>
  </si>
  <si>
    <t>0062</t>
  </si>
  <si>
    <t>STABLE GUARDS</t>
  </si>
  <si>
    <t>0063</t>
  </si>
  <si>
    <t>TECH T-SHIRTS</t>
  </si>
  <si>
    <t>0064</t>
  </si>
  <si>
    <t>0065</t>
  </si>
  <si>
    <t>COMPETITION</t>
  </si>
  <si>
    <t>OUTLET</t>
  </si>
  <si>
    <t>JUNIOR</t>
  </si>
  <si>
    <t>FLY PROTECTION</t>
  </si>
  <si>
    <t>COMPETITION CLOTHING</t>
  </si>
  <si>
    <t>BOTTOMS</t>
  </si>
  <si>
    <t>LEG PROTECTION</t>
  </si>
  <si>
    <t>BREECHES</t>
  </si>
  <si>
    <t>SWEATSHIRTS</t>
  </si>
  <si>
    <t>TENDON / FRONT BOOTS</t>
  </si>
  <si>
    <t>LEGGINGS</t>
  </si>
  <si>
    <t>HOODIES</t>
  </si>
  <si>
    <t>COMPETITION JACKETS</t>
  </si>
  <si>
    <t>FLY MASKS</t>
  </si>
  <si>
    <t>FETLOCK / HIND BOOTS</t>
  </si>
  <si>
    <t>SOFTSHELLS</t>
  </si>
  <si>
    <t>FLY NECK COVERS</t>
  </si>
  <si>
    <t>HOOF BOOTS</t>
  </si>
  <si>
    <t>HEADCOLLARS &amp; HALTERS</t>
  </si>
  <si>
    <t>SOFT T-SHIRTS</t>
  </si>
  <si>
    <t>FLEECE JACKETS</t>
  </si>
  <si>
    <t>RAIN COATS</t>
  </si>
  <si>
    <t>LEG BANDAGES</t>
  </si>
  <si>
    <t>LEAD ROPES</t>
  </si>
  <si>
    <t>SWEATERS</t>
  </si>
  <si>
    <t>BOMBER JACKETS</t>
  </si>
  <si>
    <t>BAGS</t>
  </si>
  <si>
    <t>NECK COVERS</t>
  </si>
  <si>
    <t>JEWELRY</t>
  </si>
  <si>
    <t>TURNOUT RUGS</t>
  </si>
  <si>
    <t>HAIR BANDS</t>
  </si>
  <si>
    <t>SCARFS</t>
  </si>
  <si>
    <t>COB</t>
  </si>
  <si>
    <t xml:space="preserve"> </t>
  </si>
  <si>
    <t>AÇIKLAMA</t>
  </si>
  <si>
    <t>POLAR</t>
  </si>
  <si>
    <t>100% POLYESTER</t>
  </si>
  <si>
    <t>UNIVERSAL</t>
  </si>
  <si>
    <t>TR</t>
  </si>
  <si>
    <t>ÖRME INTERLOCK</t>
  </si>
  <si>
    <t>AKER</t>
  </si>
  <si>
    <t>BRANDA (RAINPROOF SHELL)</t>
  </si>
  <si>
    <t>KAPİTONE DIAMOND SATEN</t>
  </si>
  <si>
    <t>KAPİTONE DIAMOND TWILL</t>
  </si>
  <si>
    <t>KAPİTONE PETEK SATEN</t>
  </si>
  <si>
    <t>KAPİTONE PETEK TWILL</t>
  </si>
  <si>
    <t>KAPİTONE LINES SÜET</t>
  </si>
  <si>
    <t>KAPİTONE DIAMOND KÜÇÜK SATEN</t>
  </si>
  <si>
    <t>ELASTİK KEMER</t>
  </si>
  <si>
    <t>PIQUET COTTON</t>
  </si>
  <si>
    <t>JERSEY</t>
  </si>
  <si>
    <t>100% COTTON</t>
  </si>
  <si>
    <t>PIQUET STAR PRINT</t>
  </si>
  <si>
    <t>BNB</t>
  </si>
  <si>
    <t>PIQUET POLYAMIDE</t>
  </si>
  <si>
    <t>ARCADIA</t>
  </si>
  <si>
    <t>SUPREME İNCE ŞARDONLU</t>
  </si>
  <si>
    <t>SUPREME KALIN ŞARDONLU</t>
  </si>
  <si>
    <t>Equiline kumaşı</t>
  </si>
  <si>
    <t>PERFORMANTE</t>
  </si>
  <si>
    <t>BOGGI KUMAŞI</t>
  </si>
  <si>
    <t>CANCLINI</t>
  </si>
  <si>
    <t>IT</t>
  </si>
  <si>
    <t xml:space="preserve"> 3 İPLİK SWEAT ŞARDONLU</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</si>
  <si>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</si>
  <si>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</si>
  <si>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</si>
  <si>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</si>
  <si>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</si>
  <si>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</si>
  <si>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</si>
  <si>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</si>
  <si>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</si>
  <si>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</si>
  <si>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</si>
  <si>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</si>
  <si>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</si>
  <si>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</si>
  <si>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</si>
  <si>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</si>
  <si>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</si>
  <si>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</si>
  <si>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</si>
  <si>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</si>
  <si>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</si>
  <si>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</si>
  <si>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</si>
  <si>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</si>
  <si>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</si>
  <si>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</si>
  <si>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</si>
  <si>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</si>
  <si>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</si>
  <si>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</si>
  <si>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</si>
  <si>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</si>
  <si>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</si>
  <si>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</si>
  <si>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</si>
  <si>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</si>
  <si>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</si>
  <si>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</si>
  <si>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</si>
  <si>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</si>
  <si>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</si>
  <si>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</si>
  <si>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</si>
  <si>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</si>
  <si>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</si>
  <si>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</si>
  <si>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</si>
  <si>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</si>
  <si>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</si>
  <si>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</si>
  <si>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</si>
  <si>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</si>
  <si>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</si>
  <si>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</si>
  <si>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</si>
  <si>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</si>
  <si>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</si>
  <si>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</si>
  <si>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</si>
  <si>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</si>
  <si>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</si>
  <si>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</si>
  <si>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</si>
  <si>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</si>
  <si>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</si>
  <si>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</si>
  <si>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</si>
  <si>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</si>
  <si>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</si>
  <si>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</si>
  <si>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</si>
  <si>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</si>
  <si>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</si>
  <si>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</si>
  <si>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</si>
  <si>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</si>
  <si>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</si>
  <si>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</si>
  <si>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</si>
  <si>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</si>
  <si>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</si>
  <si>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</si>
  <si>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</si>
  <si>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</si>
  <si>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</si>
  <si>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</si>
  <si>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</si>
  <si>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</si>
  <si>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</si>
  <si>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</si>
  <si>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</si>
  <si>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</si>
  <si>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</si>
  <si>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</si>
  <si>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</si>
  <si>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</si>
  <si>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</si>
  <si>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</si>
  <si>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</si>
  <si>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</si>
  <si>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</si>
  <si>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</si>
  <si>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</si>
  <si>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</si>
  <si>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</si>
  <si>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</si>
  <si>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</si>
  <si>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</si>
  <si>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</si>
  <si>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</si>
  <si>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</si>
  <si>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</si>
  <si>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</si>
  <si>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</si>
  <si>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</si>
  <si>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</si>
  <si>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</si>
  <si>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</si>
  <si>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</si>
  <si>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</si>
  <si>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</si>
  <si>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</si>
  <si>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</si>
  <si>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</si>
  <si>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</si>
  <si>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</si>
  <si>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</si>
  <si>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</si>
  <si>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</si>
  <si>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</si>
  <si>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</si>
  <si>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</si>
  <si>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</si>
  <si>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</si>
  <si>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</si>
  <si>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</si>
  <si>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</si>
  <si>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</si>
  <si>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</si>
  <si>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</si>
  <si>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</si>
  <si>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</si>
  <si>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</si>
  <si>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</si>
  <si>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</si>
  <si>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</si>
  <si>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</si>
  <si>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</si>
  <si>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</si>
  <si>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</si>
  <si>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</si>
  <si>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</si>
  <si>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</si>
  <si>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</si>
  <si>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</si>
  <si>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</si>
  <si>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</si>
  <si>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</si>
  <si>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</si>
  <si>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</si>
  <si>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</si>
  <si>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</si>
  <si>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</si>
  <si>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</si>
  <si>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</si>
  <si>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</si>
  <si>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</si>
  <si>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</si>
  <si>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</si>
  <si>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</si>
  <si>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</si>
  <si>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</si>
  <si>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</si>
  <si>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</si>
  <si>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</si>
  <si>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</si>
  <si>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</si>
  <si>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</si>
  <si>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</si>
  <si>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</si>
  <si>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</si>
  <si>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</si>
  <si>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</si>
  <si>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</si>
  <si>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</si>
  <si>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</si>
  <si>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</si>
  <si>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</si>
  <si>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</si>
  <si>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</si>
  <si>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</si>
  <si>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</si>
  <si>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</si>
  <si>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</si>
  <si>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</si>
  <si>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</si>
  <si>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</si>
  <si>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</si>
  <si>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</si>
  <si>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</si>
  <si>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</si>
  <si>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</si>
  <si>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</si>
  <si>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</si>
  <si>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</si>
  <si>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</si>
  <si>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</si>
  <si>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</si>
  <si>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</si>
  <si>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</si>
  <si>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</si>
  <si>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</si>
  <si>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</si>
  <si>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</si>
  <si>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</si>
  <si>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</si>
  <si>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</si>
  <si>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</si>
  <si>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</si>
  <si>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</si>
  <si>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</si>
  <si>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</si>
  <si>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</si>
  <si>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</si>
  <si>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</si>
  <si>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</si>
  <si>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</si>
  <si>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</si>
  <si>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</si>
  <si>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</si>
  <si>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</si>
  <si>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</si>
  <si>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</si>
  <si>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</si>
  <si>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</si>
  <si>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</si>
  <si>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</si>
  <si>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</si>
  <si>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</si>
  <si>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</si>
  <si>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</si>
  <si>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</si>
  <si>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</si>
  <si>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</si>
  <si>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</si>
  <si>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</si>
  <si>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</si>
  <si>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</si>
  <si>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</si>
  <si>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</si>
  <si>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</si>
  <si>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</si>
  <si>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</si>
  <si>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</si>
  <si>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</si>
  <si>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</si>
  <si>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</si>
  <si>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</si>
  <si>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</si>
  <si>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</si>
  <si>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</si>
  <si>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</si>
  <si>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</si>
  <si>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</si>
  <si>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</si>
  <si>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</si>
  <si>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</si>
  <si>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</si>
  <si>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</si>
  <si>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</si>
  <si>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</si>
  <si>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</si>
  <si>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</si>
  <si>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</si>
  <si>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</si>
  <si>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</si>
  <si>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</si>
  <si>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</si>
  <si>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</si>
  <si>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</si>
  <si>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</si>
  <si>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</si>
  <si>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</si>
  <si>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</si>
  <si>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</si>
  <si>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</si>
  <si>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</si>
  <si>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</si>
  <si>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</si>
  <si>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</si>
  <si>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</si>
  <si>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</si>
  <si>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</si>
  <si>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</si>
  <si>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</si>
  <si>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</si>
  <si>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</si>
  <si>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</si>
  <si>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</si>
  <si>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</si>
  <si>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</si>
  <si>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</si>
  <si>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</si>
  <si>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</si>
  <si>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</si>
  <si>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</si>
  <si>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</si>
  <si>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</si>
  <si>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</si>
  <si>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</si>
  <si>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</si>
  <si>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</si>
  <si>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</si>
  <si>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</si>
  <si>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</si>
  <si>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</si>
  <si>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</si>
  <si>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</si>
  <si>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</si>
  <si>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</si>
  <si>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</si>
  <si>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</si>
  <si>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</si>
  <si>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</si>
  <si>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</si>
  <si>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</si>
  <si>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</si>
  <si>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</si>
  <si>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</si>
  <si>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</si>
  <si>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</si>
  <si>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</si>
  <si>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</si>
  <si>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</si>
  <si>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</si>
  <si>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</si>
  <si>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</si>
  <si>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</si>
  <si>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</si>
  <si>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</si>
  <si>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</si>
  <si>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</si>
  <si>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</si>
  <si>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</si>
  <si>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</si>
  <si>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</si>
  <si>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</si>
  <si>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</si>
  <si>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</si>
  <si>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</si>
  <si>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</si>
  <si>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</si>
  <si>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</si>
  <si>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</si>
  <si>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</si>
  <si>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</si>
  <si>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</si>
  <si>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</si>
  <si>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</si>
  <si>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</si>
  <si>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</si>
  <si>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</si>
  <si>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</si>
  <si>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</si>
  <si>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</si>
  <si>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</si>
  <si>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</si>
  <si>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</si>
  <si>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</si>
  <si>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</si>
  <si>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</si>
  <si>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</si>
  <si>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</si>
  <si>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</si>
  <si>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</si>
  <si>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</si>
  <si>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</si>
  <si>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</si>
  <si>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</si>
  <si>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</si>
  <si>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</si>
  <si>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</si>
  <si>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</si>
  <si>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</si>
  <si>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</si>
  <si>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</si>
  <si>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</si>
  <si>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</si>
  <si>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</si>
  <si>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</si>
  <si>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</si>
  <si>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</si>
  <si>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</si>
  <si>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</si>
  <si>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</si>
  <si>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</si>
  <si>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</si>
  <si>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</si>
  <si>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</si>
  <si>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</si>
  <si>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</si>
  <si>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</si>
  <si>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</si>
  <si>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</si>
  <si>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</si>
  <si>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</si>
  <si>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</si>
  <si>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</si>
  <si>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</si>
  <si>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</si>
  <si>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</si>
  <si>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</si>
  <si>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</si>
  <si>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</si>
  <si>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</si>
  <si>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</si>
  <si>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</si>
  <si>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</si>
  <si>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</si>
  <si>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</si>
  <si>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</si>
  <si>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</si>
  <si>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</si>
  <si>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</si>
  <si>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</si>
  <si>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</si>
  <si>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</si>
  <si>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</si>
  <si>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</si>
  <si>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</si>
  <si>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</si>
  <si>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</si>
  <si>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</si>
  <si>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</si>
  <si>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</si>
  <si>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</si>
  <si>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</si>
  <si>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</si>
  <si>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</si>
  <si>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</si>
  <si>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</si>
  <si>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</si>
  <si>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</si>
  <si>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</si>
  <si>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</si>
  <si>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</si>
  <si>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</si>
  <si>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</si>
  <si>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</si>
  <si>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</si>
  <si>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</si>
  <si>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</si>
  <si>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</si>
  <si>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</si>
  <si>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</si>
  <si>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</si>
  <si>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</si>
  <si>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</si>
  <si>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</si>
  <si>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</si>
  <si>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</si>
  <si>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</si>
  <si>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</si>
  <si>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</si>
  <si>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</si>
  <si>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</si>
  <si>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</si>
  <si>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</si>
  <si>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</si>
  <si>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</si>
  <si>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</si>
  <si>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</si>
  <si>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</si>
  <si>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</si>
  <si>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</si>
  <si>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</si>
  <si>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</si>
  <si>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</si>
  <si>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</si>
  <si>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</si>
  <si>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</si>
  <si>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</si>
  <si>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</si>
  <si>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</si>
  <si>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</si>
  <si>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</si>
  <si>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</si>
  <si>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</si>
  <si>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</si>
  <si>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</si>
  <si>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</si>
  <si>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</si>
  <si>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</si>
  <si>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</si>
  <si>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</si>
  <si>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</si>
  <si>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</si>
  <si>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</si>
  <si>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</si>
  <si>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</si>
  <si>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</si>
  <si>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</si>
  <si>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</si>
  <si>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</si>
  <si>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</si>
  <si>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</si>
  <si>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</si>
  <si>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</si>
  <si>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</si>
  <si>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</si>
  <si>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</si>
  <si>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</si>
  <si>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</si>
  <si>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</si>
  <si>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</si>
  <si>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</si>
  <si>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</si>
  <si>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</si>
  <si>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</si>
  <si>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</si>
  <si>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</si>
  <si>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</si>
  <si>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</si>
  <si>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</si>
  <si>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</si>
  <si>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</si>
  <si>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</si>
  <si>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</si>
  <si>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</si>
  <si>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</si>
  <si>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</si>
  <si>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</si>
  <si>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</si>
  <si>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</si>
  <si>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</si>
  <si>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</si>
  <si>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</si>
  <si>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</si>
  <si>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</si>
  <si>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</si>
  <si>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</si>
  <si>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</si>
  <si>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</si>
  <si>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</si>
  <si>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</si>
  <si>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</si>
  <si>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</si>
  <si>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</si>
  <si>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</si>
  <si>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</si>
  <si>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</si>
  <si>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</si>
  <si>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</si>
  <si>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</si>
  <si>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</si>
  <si>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</si>
  <si>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</si>
  <si>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</si>
  <si>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</si>
  <si>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</si>
  <si>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</si>
  <si>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</si>
  <si>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</si>
  <si>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</si>
  <si>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</si>
  <si>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</si>
  <si>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</si>
  <si>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</si>
  <si>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</si>
  <si>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</si>
  <si>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</si>
  <si>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</si>
  <si>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</si>
  <si>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</si>
  <si>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</si>
  <si>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</si>
  <si>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</si>
  <si>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</si>
  <si>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</si>
  <si>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</si>
  <si>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</si>
  <si>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</si>
  <si>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</si>
  <si>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</si>
  <si>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</si>
  <si>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</si>
  <si>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</si>
  <si>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</si>
  <si>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</si>
  <si>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</si>
  <si>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</si>
  <si>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</si>
  <si>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</si>
  <si>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</si>
  <si>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NOME DEL PRODOTTO</t>
  </si>
  <si>
    <t>UNISEX</t>
  </si>
  <si>
    <t>FOOTWEAR</t>
  </si>
  <si>
    <t>FLEECE BLANKETS</t>
  </si>
  <si>
    <t>MAIN CATEGORY</t>
  </si>
  <si>
    <t>YEAR</t>
  </si>
  <si>
    <t>MAIN FABRIC / MATERIAL</t>
  </si>
  <si>
    <t>SIZE TYPES</t>
  </si>
  <si>
    <t>SIZE TYPES CODES</t>
  </si>
  <si>
    <t>R</t>
  </si>
  <si>
    <t>AU</t>
  </si>
  <si>
    <t>BAG</t>
  </si>
  <si>
    <t>X1</t>
  </si>
  <si>
    <t>*JERSEY*</t>
  </si>
  <si>
    <t>JSY</t>
  </si>
  <si>
    <t>BEG</t>
  </si>
  <si>
    <t>REG.RIDER (XS - 2XL)</t>
  </si>
  <si>
    <t>RGR</t>
  </si>
  <si>
    <t>H</t>
  </si>
  <si>
    <t>CB</t>
  </si>
  <si>
    <t>BLY</t>
  </si>
  <si>
    <t>X2</t>
  </si>
  <si>
    <t>INTERLOCK</t>
  </si>
  <si>
    <t>INT</t>
  </si>
  <si>
    <t>BLK</t>
  </si>
  <si>
    <t>CENTIMETERS (85-130)</t>
  </si>
  <si>
    <t>CMS</t>
  </si>
  <si>
    <t>A</t>
  </si>
  <si>
    <t>FL</t>
  </si>
  <si>
    <t>BEA</t>
  </si>
  <si>
    <t>X3</t>
  </si>
  <si>
    <t>PIQ</t>
  </si>
  <si>
    <t>BLUE</t>
  </si>
  <si>
    <t>BLE</t>
  </si>
  <si>
    <t>NUM</t>
  </si>
  <si>
    <t>RUG</t>
  </si>
  <si>
    <t>BLT</t>
  </si>
  <si>
    <t>X4</t>
  </si>
  <si>
    <t>SUP</t>
  </si>
  <si>
    <t>BBL</t>
  </si>
  <si>
    <t>KIDS ( 6Y - 14Y)</t>
  </si>
  <si>
    <t>KID</t>
  </si>
  <si>
    <t>PAD</t>
  </si>
  <si>
    <t>KB</t>
  </si>
  <si>
    <t>BJK</t>
  </si>
  <si>
    <t>X5</t>
  </si>
  <si>
    <t>SWT</t>
  </si>
  <si>
    <t>BOR</t>
  </si>
  <si>
    <t>RGH</t>
  </si>
  <si>
    <t>FLY</t>
  </si>
  <si>
    <t>KG</t>
  </si>
  <si>
    <t>BRC</t>
  </si>
  <si>
    <t>X6</t>
  </si>
  <si>
    <t>BRICK RED</t>
  </si>
  <si>
    <t>ONE</t>
  </si>
  <si>
    <t>LEG</t>
  </si>
  <si>
    <t>KU</t>
  </si>
  <si>
    <t>CAP</t>
  </si>
  <si>
    <t>X7</t>
  </si>
  <si>
    <t>*SYNTHETIC*</t>
  </si>
  <si>
    <t>SYN</t>
  </si>
  <si>
    <t>BRONZE</t>
  </si>
  <si>
    <t>BRZ</t>
  </si>
  <si>
    <t>NUMERIC KIDS (29 - 35)</t>
  </si>
  <si>
    <t>NMK</t>
  </si>
  <si>
    <t>RAC</t>
  </si>
  <si>
    <t>MN</t>
  </si>
  <si>
    <t>CJK</t>
  </si>
  <si>
    <t>X8</t>
  </si>
  <si>
    <t>FLC</t>
  </si>
  <si>
    <t>BRW</t>
  </si>
  <si>
    <t>SOCKS ADULT (36/39 - 40/43)</t>
  </si>
  <si>
    <t>SOA</t>
  </si>
  <si>
    <t>HAC</t>
  </si>
  <si>
    <t>PN</t>
  </si>
  <si>
    <t>CPL</t>
  </si>
  <si>
    <t>X9</t>
  </si>
  <si>
    <t>MSH</t>
  </si>
  <si>
    <t>BURGUNDY</t>
  </si>
  <si>
    <t>BUR</t>
  </si>
  <si>
    <t>SOCKS KIDS (29/35)</t>
  </si>
  <si>
    <t>SOK</t>
  </si>
  <si>
    <t>SAC</t>
  </si>
  <si>
    <t>NA</t>
  </si>
  <si>
    <t>CPS</t>
  </si>
  <si>
    <t>Y0</t>
  </si>
  <si>
    <t>NYL</t>
  </si>
  <si>
    <t>CHR</t>
  </si>
  <si>
    <t>SOCKS SMART FIT (35-45)</t>
  </si>
  <si>
    <t>FIT</t>
  </si>
  <si>
    <t>FTW</t>
  </si>
  <si>
    <t>UX</t>
  </si>
  <si>
    <t>CSL</t>
  </si>
  <si>
    <t>Y1</t>
  </si>
  <si>
    <t>POLYAMIDE</t>
  </si>
  <si>
    <t>PAA</t>
  </si>
  <si>
    <t>CHO</t>
  </si>
  <si>
    <t>WN</t>
  </si>
  <si>
    <t>COMPETITION SHIRTS S/S</t>
  </si>
  <si>
    <t>CSS</t>
  </si>
  <si>
    <t>Y2</t>
  </si>
  <si>
    <t>PES</t>
  </si>
  <si>
    <t>COFFEE</t>
  </si>
  <si>
    <t>COF</t>
  </si>
  <si>
    <t>TIE</t>
  </si>
  <si>
    <t>Y3</t>
  </si>
  <si>
    <t>RPN</t>
  </si>
  <si>
    <t>CORAL</t>
  </si>
  <si>
    <t>COR</t>
  </si>
  <si>
    <t>COO</t>
  </si>
  <si>
    <t>Y4</t>
  </si>
  <si>
    <t>RPS</t>
  </si>
  <si>
    <t>CRM</t>
  </si>
  <si>
    <t>EAR</t>
  </si>
  <si>
    <t>Y5</t>
  </si>
  <si>
    <t>SCUBA</t>
  </si>
  <si>
    <t>SCB</t>
  </si>
  <si>
    <t>DGY</t>
  </si>
  <si>
    <t>EXS</t>
  </si>
  <si>
    <t>Y6</t>
  </si>
  <si>
    <t>SOFT SHELL</t>
  </si>
  <si>
    <t>SSH</t>
  </si>
  <si>
    <t>DOR</t>
  </si>
  <si>
    <t>FBT</t>
  </si>
  <si>
    <t>Y7</t>
  </si>
  <si>
    <t>WELSOFT</t>
  </si>
  <si>
    <t>WEL</t>
  </si>
  <si>
    <t>ECR</t>
  </si>
  <si>
    <t>Y8</t>
  </si>
  <si>
    <t>ELB</t>
  </si>
  <si>
    <t>FLJ</t>
  </si>
  <si>
    <t>Y9</t>
  </si>
  <si>
    <t>*SKIN*</t>
  </si>
  <si>
    <t>SKN</t>
  </si>
  <si>
    <t>FCH</t>
  </si>
  <si>
    <t>FLM</t>
  </si>
  <si>
    <t>Z0</t>
  </si>
  <si>
    <t>LEATHER</t>
  </si>
  <si>
    <t>LEA</t>
  </si>
  <si>
    <t>GLD</t>
  </si>
  <si>
    <t>FLN</t>
  </si>
  <si>
    <t>SUE</t>
  </si>
  <si>
    <t>GRY</t>
  </si>
  <si>
    <t>FLS</t>
  </si>
  <si>
    <t>VINYL</t>
  </si>
  <si>
    <t>PVC</t>
  </si>
  <si>
    <t>GRN</t>
  </si>
  <si>
    <t>HRB</t>
  </si>
  <si>
    <t>FAUX FUR</t>
  </si>
  <si>
    <t>FUR</t>
  </si>
  <si>
    <t>INDIGO</t>
  </si>
  <si>
    <t>IND</t>
  </si>
  <si>
    <t>HLT</t>
  </si>
  <si>
    <t>KHAKI</t>
  </si>
  <si>
    <t>KHK</t>
  </si>
  <si>
    <t>HOD</t>
  </si>
  <si>
    <t>*WOVENS*</t>
  </si>
  <si>
    <t>WVN</t>
  </si>
  <si>
    <t>LAT</t>
  </si>
  <si>
    <t>HBT</t>
  </si>
  <si>
    <t>DOBBY</t>
  </si>
  <si>
    <t>DOB</t>
  </si>
  <si>
    <t>LAVENDER</t>
  </si>
  <si>
    <t>LAV</t>
  </si>
  <si>
    <t>JWL</t>
  </si>
  <si>
    <t>JACQUARD</t>
  </si>
  <si>
    <t>JAQ</t>
  </si>
  <si>
    <t>LGY</t>
  </si>
  <si>
    <t>JMP</t>
  </si>
  <si>
    <t>OXF</t>
  </si>
  <si>
    <t>LIL</t>
  </si>
  <si>
    <t>KYR</t>
  </si>
  <si>
    <t>POPELINE</t>
  </si>
  <si>
    <t>POP</t>
  </si>
  <si>
    <t>MLG</t>
  </si>
  <si>
    <t>LDR</t>
  </si>
  <si>
    <t>POP. STRETCH</t>
  </si>
  <si>
    <t>PST</t>
  </si>
  <si>
    <t>MGN</t>
  </si>
  <si>
    <t>BND</t>
  </si>
  <si>
    <t>STN</t>
  </si>
  <si>
    <t>MNK</t>
  </si>
  <si>
    <t>TWL</t>
  </si>
  <si>
    <t>MINT</t>
  </si>
  <si>
    <t>MNT</t>
  </si>
  <si>
    <t>TAG</t>
  </si>
  <si>
    <t>MTC</t>
  </si>
  <si>
    <t>NCK</t>
  </si>
  <si>
    <t>SPECIAL</t>
  </si>
  <si>
    <t>SPC</t>
  </si>
  <si>
    <t>MULTI-COLOR STRIPE</t>
  </si>
  <si>
    <t>MTS</t>
  </si>
  <si>
    <t>PUV</t>
  </si>
  <si>
    <t>KNT</t>
  </si>
  <si>
    <t>NAV</t>
  </si>
  <si>
    <t>RCO</t>
  </si>
  <si>
    <t>BRD</t>
  </si>
  <si>
    <t>NEON GREEN</t>
  </si>
  <si>
    <t>NEG</t>
  </si>
  <si>
    <t>RXS</t>
  </si>
  <si>
    <t>RIB</t>
  </si>
  <si>
    <t>NEON ORANGE</t>
  </si>
  <si>
    <t>NEO</t>
  </si>
  <si>
    <t>SPD</t>
  </si>
  <si>
    <t>GRO</t>
  </si>
  <si>
    <t>NEON YELLOW</t>
  </si>
  <si>
    <t>NEY</t>
  </si>
  <si>
    <t>SPH</t>
  </si>
  <si>
    <t>ACR</t>
  </si>
  <si>
    <t>OLV</t>
  </si>
  <si>
    <t>SPR</t>
  </si>
  <si>
    <t>COT</t>
  </si>
  <si>
    <t>ORG</t>
  </si>
  <si>
    <t>SCF</t>
  </si>
  <si>
    <t>PET</t>
  </si>
  <si>
    <t>SOC</t>
  </si>
  <si>
    <t>*BLENDS*</t>
  </si>
  <si>
    <t>BLN</t>
  </si>
  <si>
    <t>PNK</t>
  </si>
  <si>
    <t>SOFT POLO L/S</t>
  </si>
  <si>
    <t>SPL</t>
  </si>
  <si>
    <t>COT/NYLON/EA</t>
  </si>
  <si>
    <t>CNE</t>
  </si>
  <si>
    <t>PUR</t>
  </si>
  <si>
    <t>SPS</t>
  </si>
  <si>
    <t>COT/NYLON</t>
  </si>
  <si>
    <t>CNY</t>
  </si>
  <si>
    <t>STS</t>
  </si>
  <si>
    <t>COT/NYLON/WOOL</t>
  </si>
  <si>
    <t>CNW</t>
  </si>
  <si>
    <t>RGL</t>
  </si>
  <si>
    <t>SOF</t>
  </si>
  <si>
    <t>RYL</t>
  </si>
  <si>
    <t>STC</t>
  </si>
  <si>
    <t>SAND</t>
  </si>
  <si>
    <t>SND</t>
  </si>
  <si>
    <t>STG</t>
  </si>
  <si>
    <t>SILVER</t>
  </si>
  <si>
    <t>SLV</t>
  </si>
  <si>
    <t>STR</t>
  </si>
  <si>
    <t>SKY</t>
  </si>
  <si>
    <t>SWR</t>
  </si>
  <si>
    <t>TAN</t>
  </si>
  <si>
    <t>TAUPE</t>
  </si>
  <si>
    <t>TAU</t>
  </si>
  <si>
    <t>TECH POLOS L/S</t>
  </si>
  <si>
    <t>TPL</t>
  </si>
  <si>
    <t>TUR</t>
  </si>
  <si>
    <t>TECH POLOS S/S</t>
  </si>
  <si>
    <t>TPS</t>
  </si>
  <si>
    <t>VIO</t>
  </si>
  <si>
    <t>TTS</t>
  </si>
  <si>
    <t>WHT</t>
  </si>
  <si>
    <t>TBT</t>
  </si>
  <si>
    <t>YELLOW</t>
  </si>
  <si>
    <t>YLW</t>
  </si>
  <si>
    <t>TOR</t>
  </si>
  <si>
    <t>COMBO</t>
  </si>
  <si>
    <t>COM</t>
  </si>
  <si>
    <t>ST1</t>
  </si>
  <si>
    <t>3XB</t>
  </si>
  <si>
    <t>ST2</t>
  </si>
  <si>
    <t>2XB</t>
  </si>
  <si>
    <t>ST3</t>
  </si>
  <si>
    <t>BLACK SIM</t>
  </si>
  <si>
    <t>BLS</t>
  </si>
  <si>
    <t>ST4</t>
  </si>
  <si>
    <t>NAVY SIM</t>
  </si>
  <si>
    <t>NVS</t>
  </si>
  <si>
    <t>ST5</t>
  </si>
  <si>
    <t>GOLD SIM</t>
  </si>
  <si>
    <t>GLS</t>
  </si>
  <si>
    <t>ST6</t>
  </si>
  <si>
    <t>SILVER SIM</t>
  </si>
  <si>
    <t>SLS</t>
  </si>
  <si>
    <t>SET #7</t>
  </si>
  <si>
    <t>ST7</t>
  </si>
  <si>
    <t>BROWN SIM</t>
  </si>
  <si>
    <t>BRS</t>
  </si>
  <si>
    <t>SET #8</t>
  </si>
  <si>
    <t>ST8</t>
  </si>
  <si>
    <t>SET #9</t>
  </si>
  <si>
    <t>ST9</t>
  </si>
  <si>
    <t>TONAL SIM</t>
  </si>
  <si>
    <t>SIM</t>
  </si>
  <si>
    <t>BRONZE SIM</t>
  </si>
  <si>
    <t>BZS</t>
  </si>
  <si>
    <t>SAVONA-JR</t>
  </si>
  <si>
    <t>PADOVA-JR</t>
  </si>
  <si>
    <t>GORLA MINORE</t>
  </si>
  <si>
    <t>LUNA</t>
  </si>
  <si>
    <t>ALLEGRA</t>
  </si>
  <si>
    <t>ATLANTIS</t>
  </si>
  <si>
    <t>ALEA</t>
  </si>
  <si>
    <t>LEONARDO</t>
  </si>
  <si>
    <t>MEN'S PRO COMPETITION JACKET</t>
  </si>
  <si>
    <t>WOMEN'S PRO COMPETITION JACKET</t>
  </si>
  <si>
    <t>TECH JERSEY</t>
  </si>
  <si>
    <t>TJR</t>
  </si>
  <si>
    <t>BFT5</t>
  </si>
  <si>
    <t>BONDED</t>
  </si>
  <si>
    <t>78% PA -  22% EL</t>
  </si>
  <si>
    <t>EUROJERSEY</t>
  </si>
  <si>
    <t>GGT5</t>
  </si>
  <si>
    <t>PTWG</t>
  </si>
  <si>
    <t>?</t>
  </si>
  <si>
    <t>SARM PANTOLON KALIN</t>
  </si>
  <si>
    <t>SARM PANTOLON İNCE</t>
  </si>
  <si>
    <t>SARM TAYT</t>
  </si>
  <si>
    <t>SARM PANTOLON UYGUN</t>
  </si>
  <si>
    <t>CARVICO</t>
  </si>
  <si>
    <t>POLYESTER SUPREME</t>
  </si>
  <si>
    <t>ROSE</t>
  </si>
  <si>
    <t>ANTHRA</t>
  </si>
  <si>
    <t>ANT</t>
  </si>
  <si>
    <t>ROZ</t>
  </si>
  <si>
    <t>Antrenmanlar ve her türlü sportif aktivitenin yanı sıra günlük şıklık için uygundur.</t>
  </si>
  <si>
    <t>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t>
  </si>
  <si>
    <t>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t>
  </si>
  <si>
    <t>*İtalyan Premium kumaş
*Ekstra yumuşak ve konforlu teknik jarse
*4 yönlü esneme özelliği
*Nefes alabilir ve hızlı kurur
*Kırışmaz ve kolay bakım
Bileşimi:
%72 Mikro PA / %28 Elastan</t>
  </si>
  <si>
    <t>ERKEK PRO YARIŞMA CEKETİ</t>
  </si>
  <si>
    <t>KADIN PRO YARIŞMA CEKETİ</t>
  </si>
  <si>
    <t>GIACCHE PRO DA GARA DA DONNA</t>
  </si>
  <si>
    <t>GIACCHE PRO DA GARA DA UOMO</t>
  </si>
  <si>
    <t>WOMEN'S KNEE GRIP PRO BREECHES</t>
  </si>
  <si>
    <t>KID'S UNISEX KNEE GRIP PRO BREECHES</t>
  </si>
  <si>
    <t>MEN'S KNEE GRIP PRO BREECHES</t>
  </si>
  <si>
    <t>GIRL'S FULL GRIP PRO LEGGINGS</t>
  </si>
  <si>
    <t>WOMEN'S FULL GRIP PRO LEGGINGS</t>
  </si>
  <si>
    <t>KADIN FULL GRIP PRO BİNİCİ TAYTI</t>
  </si>
  <si>
    <t>KIZ ÇOCUK FULL GRIP PRO BİNİCİ TAYTI</t>
  </si>
  <si>
    <t>PANTALONI KNEE GRIP PRO DA DONNA</t>
  </si>
  <si>
    <t>LEGGINGS FULL GRIP PRO DA DONNA</t>
  </si>
  <si>
    <t>PANTALONI KNEE GRIP PRO JUNIOR</t>
  </si>
  <si>
    <t>LEGGINGS FULL GRIP PRO DA RAGAZZA</t>
  </si>
  <si>
    <t>*İtalyan Premium kumaş
*Ekstra yumuşak ve konforlu teknik jarse
*4 yönlü esneme özelliği
*Nefes alabilir ve hızlı kurur
*Kırışmaz ve kolay bakım
*Full Grip
Bileşimi:
%72 Mikro PA / %28 Elastan</t>
  </si>
  <si>
    <t>MALTA-JR</t>
  </si>
  <si>
    <t>SAN DIEGO-JR</t>
  </si>
  <si>
    <t>FELPA DI PILE DA JUNIOR</t>
  </si>
  <si>
    <t>CALZINI DA EQUITAZIONE DA JUNIOR</t>
  </si>
  <si>
    <t>CALZINI DA EQUITAZIONE DA JUNIOR_x000D_
PACCHETTO DA 3 CONFEZIONI</t>
  </si>
  <si>
    <t>GILET IMBOTTITO DA JUNIOR</t>
  </si>
  <si>
    <t>İKİ DOSYANIN AYNI KLASÖR İÇERİSİNDE BULUNMADIĞI DURUMLARDA GÜNCEL FİYATLARI ÇEKEMEYEBİLİR</t>
  </si>
  <si>
    <t>KNIT COMPETITION TIE</t>
  </si>
  <si>
    <t>€ PRICE</t>
  </si>
  <si>
    <t>TL PRICE</t>
  </si>
  <si>
    <t>PRICE LIST VER.:</t>
  </si>
  <si>
    <t>BFAQ</t>
  </si>
  <si>
    <t>74% PA Micro / 26% EA</t>
  </si>
  <si>
    <t>Elegant and flexible ear bonnet made with Italian technical jersey.
Cavalier SanMarco Tech Earbonnets can be matched with our Tech Series products; Tech Saddlepads, Breeches, Leggings and Show Jackets.</t>
  </si>
  <si>
    <t>*Italian Premium fabric
*Easy fit
*Extra-soft and comfortable technical jersey
*4-way stretch fabric
*Breathable and Quick Dry
*Wrinkle-free and Easy Care
Composition:
74% Micro PA /  26% Elasthane</t>
  </si>
  <si>
    <t>*İtalyan Premium kumaş
*Ekstra yumuşak ve konforlu teknik jarse
*Kolay Fit
*4 yönlü esneme özelliği
*Nefes alabilir ve hızlı kurur
*Kırışmaz ve kolay bakım
Bileşimi:
%74 Mikro PA / %26 Elastan</t>
  </si>
  <si>
    <t>*Tessuto premium italiano
*Jersey tecnico extra morbido e confortevole
*Fit facile
*Tessuto elasticizzato in 4 direzioni
*Traspirante e ad asciugatura rapida
*Antipiega e facile da curare
Composizione:
74% Micro PA / 26% Elastan</t>
  </si>
  <si>
    <t>*Italian Premium fabric
*Extra-soft and comfortable technical jersey
*4-way stretch fabric
*Breathable and Quick Dry
*Wrinkle-free and Easy Care
*Knee Grip
Composition:
74% Micro PA /  26% Elasthane</t>
  </si>
  <si>
    <t>*Tessuto premium italiano
*Jersey tecnico extra morbido e confortevole
*Tessuto elasticizzato in 4 direzioni
*Traspirante e ad asciugatura rapida
*Antipiega e facile da curare
*Knee Grip
Composizione:
74% Micro PA / 26% Elastan</t>
  </si>
  <si>
    <t>*Italian Premium fabric
*Extra-soft and comfortable technical jersey
*4-way stretch fabric
*Breathable and Quick Dry
*Wrinkle-free and Easy Care
*Full Grip
Composition:
74% Micro PA /  26% Elasthane</t>
  </si>
  <si>
    <t>*Tessuto premium italiano
*Jersey tecnico extra morbido e confortevole
*Tessuto elasticizzato in 4 direzioni
*Traspirante e ad asciugatura rapida
*Antipiega e facile da curare
*Full Grip
Composizione:
74% Micro PA / 26% Elastan</t>
  </si>
  <si>
    <t>*Italian Premium fabric
*Extra-soft and comfortable technical jersey
* 4-way stretch fabric
* Breathable and Quick Dry
* Wrinkle-free and Easy Care
Composition:
74% Micro PA /  26% Elasthane</t>
  </si>
  <si>
    <t>*Tessuto premium italiano
*Jersey tecnico extra morbido e confortevole
*Tessuto elasticizzato in 4 direzioni
*Traspirante e ad asciugatura rapida
*Antipiega e facile da curare
Composizione:
74% Micro PA / 26% Elastan</t>
  </si>
  <si>
    <t>CAPPA-P</t>
  </si>
  <si>
    <t>İtalyan teknik örme kumaştan üretilmiş zarif ve esnek kulaklık. Cavalier SanMarco Tech kulaklıkları Tech Serisi ürünlerimizle eşleştirilebilir: Tech eyer altlıkları, binici pantolonları, taytlar ve yarış ceketleri.</t>
  </si>
  <si>
    <t>Elegante e flessibile cuffie realizzata in jersey tecnico Italiano. Le cuffie Tech di Cavalier SanMarco possono essere abbinate ai nostri prodotti della Tech Series: sottosella tecnici, pantaloni da equitazione, leggings e giacche da concorso.</t>
  </si>
  <si>
    <t>ÖRME YARIŞMA KRAVATI</t>
  </si>
  <si>
    <t>Lavaggio a mano a 30°C Lavaggio a secco 
Stiratura delicata</t>
  </si>
  <si>
    <t>4 at baskı logolu örme yarışma karavatı
Yumuşak, şık ve rahat
SanMarco yarışma pololarınızla harika uyumlu</t>
  </si>
  <si>
    <t>CRAVATTA DA CONCORSO IN MAGLIA</t>
  </si>
  <si>
    <t>Cravatta da gara in navetta con logo jacquard</t>
  </si>
  <si>
    <t>Textured knit competition tie with printed 4 horses logo
Soft, elegant and comfortable
Matches perfectly with your SanMarco competition polos</t>
  </si>
  <si>
    <t>Cravatta da gara in maglia con logo 4 cavalli in stampa
Soffice, elegante e comodo
Si abbina perfettamente con le vs. Polo da gara SanMarco</t>
  </si>
  <si>
    <t>DARK BLUE</t>
  </si>
  <si>
    <t>DBL</t>
  </si>
  <si>
    <t>PUDRA</t>
  </si>
  <si>
    <t>PDR</t>
  </si>
  <si>
    <t>WOMEN'S SOFT TRAINING POLO</t>
  </si>
  <si>
    <t>Women's Short Sleeve Soft Training Polo
Thanks to its soft and natural fiber fabric our soft polos are ideal for daily training</t>
  </si>
  <si>
    <t>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t>
  </si>
  <si>
    <t>Men's Short Sleeve Soft Training Polo
Thanks to its soft and natural fiber fabric our soft polos are ideal for daily training</t>
  </si>
  <si>
    <t>Boy's Short Sleeve Soft Training Polo
Thanks to its soft and natural fiber fabric our soft polos are ideal for daily training</t>
  </si>
  <si>
    <t>KADIN SOFT ANTRENMAN POLO</t>
  </si>
  <si>
    <t>KADIN KISA KOL TEKNİK ANTRENMAN POLO</t>
  </si>
  <si>
    <t>KIZ ÇOCUK KISA KOL TEKNİK ANTRENMAN POLO</t>
  </si>
  <si>
    <t xml:space="preserve">ERKEK KISA KOL SOFT ANTRENMAN POLO </t>
  </si>
  <si>
    <t>ERKEK ÇOCUK KISA KOL SOFT ANTRENMAN POLO</t>
  </si>
  <si>
    <t>ERKEK KISA KOL TEKNİK ANTRENMAN POLO</t>
  </si>
  <si>
    <t>ERKEK ÇOCUK KISA KOL TEKNİK ANTRENMAN POLO</t>
  </si>
  <si>
    <t>POLO DA ALLENAMENTO SOFT DA DONNA</t>
  </si>
  <si>
    <t>TECH EAR BONNET</t>
  </si>
  <si>
    <t>DIAMOND SADDLE PAD</t>
  </si>
  <si>
    <t>HERITAGE DIAMOND SADDLE PAD</t>
  </si>
  <si>
    <t>SUEDE SADDLE PAD</t>
  </si>
  <si>
    <t>KNIT EAR BONNET</t>
  </si>
  <si>
    <t>HONEYCOMB SADDLE PAD</t>
  </si>
  <si>
    <t xml:space="preserve"> DIAMOND SADDLE PAD</t>
  </si>
  <si>
    <t>HONEYCOMB SADDLEPAD</t>
  </si>
  <si>
    <t>TECH SERİSİ KULAKLIK</t>
  </si>
  <si>
    <t>ELMAS DESEN EYER ALTI</t>
  </si>
  <si>
    <t>HERITAGE DIAMOND DESEN EYER ALTI</t>
  </si>
  <si>
    <t>SÜET EYER ALTI</t>
  </si>
  <si>
    <t>ÖRME KULAKLIK</t>
  </si>
  <si>
    <t>PETEK DESEN EYER ALTI</t>
  </si>
  <si>
    <t>CUFFIE TECH</t>
  </si>
  <si>
    <t>SOTTOSELLA DIAMANTE</t>
  </si>
  <si>
    <t>SOTTOSELLA HERITAGE DIAMANTE</t>
  </si>
  <si>
    <t>SOTTOSELLA IN SUEDE</t>
  </si>
  <si>
    <t>CUFFIA IN MAGLIA</t>
  </si>
  <si>
    <t>SOTTOSELLA DISEGNO NIDO D'APE</t>
  </si>
  <si>
    <t>FLORAL WHITE</t>
  </si>
  <si>
    <t>FLW</t>
  </si>
  <si>
    <t>ORCHID WHITE</t>
  </si>
  <si>
    <t>ORW</t>
  </si>
  <si>
    <t>PEARL WHITE</t>
  </si>
  <si>
    <t>PLW</t>
  </si>
  <si>
    <t>ALMOND</t>
  </si>
  <si>
    <t>ALM</t>
  </si>
  <si>
    <t>CHAMPAGNE</t>
  </si>
  <si>
    <t>CHM</t>
  </si>
  <si>
    <t>CORN SILK</t>
  </si>
  <si>
    <t>CSK</t>
  </si>
  <si>
    <t>DESERT SILK</t>
  </si>
  <si>
    <t>DSK</t>
  </si>
  <si>
    <t>DUSTY OLIVE</t>
  </si>
  <si>
    <t>DOL</t>
  </si>
  <si>
    <t>HONEY</t>
  </si>
  <si>
    <t>HON</t>
  </si>
  <si>
    <t>IVORY</t>
  </si>
  <si>
    <t>IVR</t>
  </si>
  <si>
    <t>PANNA</t>
  </si>
  <si>
    <t>PAN</t>
  </si>
  <si>
    <t>PEACH CREAM</t>
  </si>
  <si>
    <t>PCH</t>
  </si>
  <si>
    <t>PEARL DUST</t>
  </si>
  <si>
    <t>PRL</t>
  </si>
  <si>
    <t>VANILLA</t>
  </si>
  <si>
    <t>VNL</t>
  </si>
  <si>
    <t>CHARCOAL BLACK</t>
  </si>
  <si>
    <t>JET BLACK</t>
  </si>
  <si>
    <t>JET</t>
  </si>
  <si>
    <t>ONYX BLACK</t>
  </si>
  <si>
    <t>ONX</t>
  </si>
  <si>
    <t>AMETHYST</t>
  </si>
  <si>
    <t>AME</t>
  </si>
  <si>
    <t>ACQUA</t>
  </si>
  <si>
    <t>ACQ</t>
  </si>
  <si>
    <t>AQUAMARINE</t>
  </si>
  <si>
    <t>AQM</t>
  </si>
  <si>
    <t>AZURE</t>
  </si>
  <si>
    <t>AZR</t>
  </si>
  <si>
    <t>CADET BLUE</t>
  </si>
  <si>
    <t>CAD</t>
  </si>
  <si>
    <t>CELESTIAL BLUE</t>
  </si>
  <si>
    <t>CEL</t>
  </si>
  <si>
    <t>COBALT BLUE</t>
  </si>
  <si>
    <t>DEEPSKY BLUE</t>
  </si>
  <si>
    <t>DSB</t>
  </si>
  <si>
    <t>ICY AQUA</t>
  </si>
  <si>
    <t>ICE</t>
  </si>
  <si>
    <t>MIDNIGHT BLUE</t>
  </si>
  <si>
    <t>MDB</t>
  </si>
  <si>
    <t>OBSIDIAN BLUE</t>
  </si>
  <si>
    <t>OBS</t>
  </si>
  <si>
    <t>OCEAN BLUE</t>
  </si>
  <si>
    <t>OCN</t>
  </si>
  <si>
    <t>SAPPHIRE BLUE</t>
  </si>
  <si>
    <t>SAP</t>
  </si>
  <si>
    <t>SKY BLUE</t>
  </si>
  <si>
    <t>STORM BLUE</t>
  </si>
  <si>
    <t>STO</t>
  </si>
  <si>
    <t>BAY</t>
  </si>
  <si>
    <t>BURLYWOOD</t>
  </si>
  <si>
    <t>BWD</t>
  </si>
  <si>
    <t>CHESTNUT BROWN</t>
  </si>
  <si>
    <t>CHN</t>
  </si>
  <si>
    <t>CLAY BROWN</t>
  </si>
  <si>
    <t>CLY</t>
  </si>
  <si>
    <t>DARK BAY</t>
  </si>
  <si>
    <t>DBY</t>
  </si>
  <si>
    <t>MAROON</t>
  </si>
  <si>
    <t>MRN</t>
  </si>
  <si>
    <t>MOCHA BROWN</t>
  </si>
  <si>
    <t>MBR</t>
  </si>
  <si>
    <t>RUSTIC COPPER</t>
  </si>
  <si>
    <t>COP</t>
  </si>
  <si>
    <t>AMBER GOLD</t>
  </si>
  <si>
    <t>AMB</t>
  </si>
  <si>
    <t>GOLD LEAF</t>
  </si>
  <si>
    <t>GLF</t>
  </si>
  <si>
    <t>CLOUD GRAY</t>
  </si>
  <si>
    <t>CLO</t>
  </si>
  <si>
    <t>DIM GRAY</t>
  </si>
  <si>
    <t>DIM</t>
  </si>
  <si>
    <t>GRAPHITE GRAY</t>
  </si>
  <si>
    <t>GRP</t>
  </si>
  <si>
    <t>GUNMETAL</t>
  </si>
  <si>
    <t>GUN</t>
  </si>
  <si>
    <t>IRON GRAY</t>
  </si>
  <si>
    <t>IRN</t>
  </si>
  <si>
    <t>MIST SILVER</t>
  </si>
  <si>
    <t>MST</t>
  </si>
  <si>
    <t>STEEL GRAY</t>
  </si>
  <si>
    <t>STL</t>
  </si>
  <si>
    <t>STONE GRAY</t>
  </si>
  <si>
    <t>EMERALD GREEN</t>
  </si>
  <si>
    <t>EMG</t>
  </si>
  <si>
    <t>FOREST MUSE</t>
  </si>
  <si>
    <t>FRM</t>
  </si>
  <si>
    <t>FORESTGREEN</t>
  </si>
  <si>
    <t>FRG</t>
  </si>
  <si>
    <t>LAWN GREEN</t>
  </si>
  <si>
    <t>LWG</t>
  </si>
  <si>
    <t>LIME GREEN</t>
  </si>
  <si>
    <t>LIM</t>
  </si>
  <si>
    <t>OLIVE GREEN</t>
  </si>
  <si>
    <t>LAVENDER MIST</t>
  </si>
  <si>
    <t>LVM</t>
  </si>
  <si>
    <t>LAVENDER BLUSH</t>
  </si>
  <si>
    <t>LVB</t>
  </si>
  <si>
    <t>LILAC BREEZE</t>
  </si>
  <si>
    <t>LIB</t>
  </si>
  <si>
    <t>PLUM VEIL</t>
  </si>
  <si>
    <t>PLM</t>
  </si>
  <si>
    <t>BABY ROSE</t>
  </si>
  <si>
    <t>BBR</t>
  </si>
  <si>
    <t>BLUSH PINK</t>
  </si>
  <si>
    <t>BLP</t>
  </si>
  <si>
    <t>DEEP PINK</t>
  </si>
  <si>
    <t>DPNK</t>
  </si>
  <si>
    <t>HOT PINK</t>
  </si>
  <si>
    <t>HTTP</t>
  </si>
  <si>
    <t>MISTY ROSE</t>
  </si>
  <si>
    <t>MRZ</t>
  </si>
  <si>
    <t>CRIMSON RED</t>
  </si>
  <si>
    <t>CRD</t>
  </si>
  <si>
    <t>FIREBRICK</t>
  </si>
  <si>
    <t>FRB</t>
  </si>
  <si>
    <t>INDIAN RED</t>
  </si>
  <si>
    <t>IRD</t>
  </si>
  <si>
    <t>ORANGE RED</t>
  </si>
  <si>
    <t>ORD</t>
  </si>
  <si>
    <t>TERRACOTTA</t>
  </si>
  <si>
    <t>TER</t>
  </si>
  <si>
    <t>VELVET WINE</t>
  </si>
  <si>
    <t>VEL</t>
  </si>
  <si>
    <t>WINE BORDEAUX</t>
  </si>
  <si>
    <t>WBD</t>
  </si>
  <si>
    <t>LEMON</t>
  </si>
  <si>
    <t>LEM</t>
  </si>
  <si>
    <t>COLOR LIST</t>
  </si>
  <si>
    <t>COLOR CODE</t>
  </si>
  <si>
    <t>ZZZ</t>
  </si>
  <si>
    <t>21.06.25 UPDATE</t>
  </si>
  <si>
    <t>LONDON-H</t>
  </si>
  <si>
    <t>TRAINING POLO L/S</t>
  </si>
  <si>
    <t>TRAINING POLO S/S</t>
  </si>
  <si>
    <t>TRL</t>
  </si>
  <si>
    <t>TRS</t>
  </si>
  <si>
    <t>Kadın Kısa Kol Soft Antrenman Polo
Doğal pamuk elyaf kumaştan üretilmiş bu pololar günlük antrenmanlarınız için ideal bir kıyafet</t>
  </si>
  <si>
    <t>Erkek Kısa Kol Soft Antrenman Polo
Doğal pamuk elyaf kumaştan üretilmiş bu pololar günlük antrenmanlarınız için ideal bir kıyafet</t>
  </si>
  <si>
    <t>Çocuk Kısa Kol Soft Antrenman Polo
Doğal pamuk elyaf kumaştan üretilmiş bu pololar günlük antrenmanlarınız için ideal bir kıyafet</t>
  </si>
  <si>
    <t>STEEL BLUE</t>
  </si>
  <si>
    <t>STB</t>
  </si>
  <si>
    <t>WEB CATEGORY</t>
  </si>
  <si>
    <t>WMN</t>
  </si>
  <si>
    <t>JNR</t>
  </si>
  <si>
    <t>HRS</t>
  </si>
  <si>
    <t>PNY</t>
  </si>
  <si>
    <t>ACS</t>
  </si>
  <si>
    <t>NEW-IN</t>
  </si>
  <si>
    <t>BEST SELLERS</t>
  </si>
  <si>
    <t>SHOP THE LOOK</t>
  </si>
  <si>
    <t>EQUESTRIAN APPAREL</t>
  </si>
  <si>
    <t>EQA</t>
  </si>
  <si>
    <t>COMPETITION TIES</t>
  </si>
  <si>
    <t>LGN</t>
  </si>
  <si>
    <t>RIDING SOCKS</t>
  </si>
  <si>
    <t>SKU LIST</t>
  </si>
  <si>
    <t>STYLE NAMES' DE MODELİN DEĞİŞKEN OLMAYAN! SABİT ÖZELLİKLERİ BELİRLENECEK, ÜRÜN AÇIKLAMASI VE FİYATI BELİRLENECEK</t>
  </si>
  <si>
    <t>CODE GENERATOR DA MODELİN ARTİKEL (BİR MODEL FARKLI ZAMANLARDA, FARKLI KUMAŞLARLA, FARKLI VERSİYONLARDA (LOGO YERLERİ VS) ÜRETİLMİŞ OLABİLİR),</t>
  </si>
  <si>
    <t>SEZON, KUMAŞ, RENK GİBİ FARKLILIK GÖSTEREN DEĞİŞKENLERDE BURAYA İŞLENMELİ VE BURADAN TAKİP EDİLMELİ</t>
  </si>
  <si>
    <t>17.08.25</t>
  </si>
  <si>
    <t>SKU LIST' DE ÜRÜNÜN SIZE KIRILIMLARI, UNIQUE EAN BARKODLARI VE WEB SİTESİNDE GÖSTERMEK İSTEDİĞİMİZ DETAYLARI BİR DATABASE OLACAK ŞEKİLDE GÖSTERİLECEK</t>
  </si>
  <si>
    <t>WEB CAT. CODE</t>
  </si>
  <si>
    <t>USD PRICE</t>
  </si>
  <si>
    <t>EXT. RIDER (XXS - 3XL)</t>
  </si>
  <si>
    <t>EXR</t>
  </si>
  <si>
    <t>NUMERIC (34 - 54)</t>
  </si>
  <si>
    <t>PRODUKTNAME</t>
  </si>
  <si>
    <t>ALASKA-P</t>
  </si>
  <si>
    <t>ADDITIONAL CAT. 2</t>
  </si>
  <si>
    <t>ADDITIONAL CAT. 3</t>
  </si>
  <si>
    <t>ADDITIONAL CATEGORY 1</t>
  </si>
  <si>
    <t>M.C. CODE</t>
  </si>
  <si>
    <t>COMPOSITION  VE YIKAMA TALİMATINI KUMAŞ SAYFASINDAN AL</t>
  </si>
  <si>
    <t>FABRIC + COLOR CODE</t>
  </si>
  <si>
    <t>CARE LABEL</t>
  </si>
  <si>
    <t>FINISH</t>
  </si>
  <si>
    <t>TOP</t>
  </si>
  <si>
    <t>BOT</t>
  </si>
  <si>
    <t>OTW</t>
  </si>
  <si>
    <t>S&amp;J</t>
  </si>
  <si>
    <t xml:space="preserve">DOLAYISI İLE DE BİR MODELDE FARKLI KUMAŞLAR KULLANILABİLECEĞİNDEN KUMAŞA GÖRE FARKILIK GÖSTEREBİLECEK KOMPOZİSYON VE YIKAMA TALİMATLARI KUMAŞ SAYFASINDAN ALINMALI </t>
  </si>
  <si>
    <t>VE HALİYLE KUMAŞA AİT ÖZELLİK OLAN KOMPOZİSYON VE YIKAMA TALİMATI BİLGİLERİ KUMAŞ SAYFASINA İŞLENMELİ</t>
  </si>
  <si>
    <t>BURDA KARŞIMIZA ŞÖYLE BİR ZORLUK ÇIKABİLİR. İLERİDE BUNU ÇÖZMEK GEREKİR. BİRDEN FAZLA KUMAŞIN KULLANILDIĞI VE TOTALDE FARKLI KOMPOZİSYON OLUŞAN KUMAŞLARDA BUNU NASIL YÖNETECEĞİZ?</t>
  </si>
  <si>
    <t>€ kur- €/$ parite</t>
  </si>
  <si>
    <t>CAPPA</t>
  </si>
  <si>
    <t>STYLE CATEGORY CODE</t>
  </si>
  <si>
    <t>STYLE NAME</t>
  </si>
  <si>
    <t>STLE CATEGORY CODE ÜRÜNÜN CATEGORY GRUBUNUN KODU, UNIQUE OLAMIYOR</t>
  </si>
  <si>
    <t>AMA STYLE CATEGORY CODE A ARDIŞIK ART. NO, KUMNAŞ VE SEZON EKLENİNCE UNIQUE MODEL KODU OLARAK KOD OLUŞUYOR</t>
  </si>
  <si>
    <t>FULL HORSE (S-XL)</t>
  </si>
  <si>
    <t>PONY (XXS-XS)</t>
  </si>
  <si>
    <t>RGP</t>
  </si>
  <si>
    <t>DUBLIN-P</t>
  </si>
  <si>
    <t>FLEECE-XP</t>
  </si>
  <si>
    <t>PARIS</t>
  </si>
  <si>
    <t>RAIN-XP</t>
  </si>
  <si>
    <t>TORONTO-P</t>
  </si>
  <si>
    <t>VOLARE-P</t>
  </si>
  <si>
    <t>WINDSOR-P</t>
  </si>
  <si>
    <t>YORK-P</t>
  </si>
  <si>
    <t>ALPHA NUMERIC MEN S/44 - M/46…)</t>
  </si>
  <si>
    <t>ALPHA NUMERIC WOMEN S/36-38;M/38-40…)</t>
  </si>
  <si>
    <t>ANM</t>
  </si>
  <si>
    <t>ANW</t>
  </si>
  <si>
    <t>WITHOUT A STYLE NAME AND PRODUCT NAME ENTERED,  THE FILE AND THE SYSTEM WILL NOT WORK !!!</t>
  </si>
  <si>
    <t>SWEATS &amp; JUMPERS</t>
  </si>
  <si>
    <t>JACKETS &amp; TAILCOATS</t>
  </si>
  <si>
    <t>J&amp;T</t>
  </si>
  <si>
    <t>NEW</t>
  </si>
  <si>
    <t>BST</t>
  </si>
  <si>
    <t>OUT</t>
  </si>
  <si>
    <t>CPT</t>
  </si>
  <si>
    <t>TBF X SANMARCO</t>
  </si>
  <si>
    <t>TXS</t>
  </si>
  <si>
    <t>CAPPA-F</t>
  </si>
  <si>
    <t>CAPPA-F / TJR0031BLKBLK</t>
  </si>
  <si>
    <t>CAPPA-F / TJR0031NAVNAV</t>
  </si>
  <si>
    <t>CAPPA-P / TJR0031BLKBLK</t>
  </si>
  <si>
    <t>CAPPA-P / TJR0031NAVNAV</t>
  </si>
  <si>
    <t>HATALI GALİBA, ÇİFT VAR BU ÜRÜNLERDEN</t>
  </si>
  <si>
    <t>SANTINI</t>
  </si>
  <si>
    <t>Non lavare in lavatrice</t>
  </si>
  <si>
    <t>BARCODE GS1/EAN</t>
  </si>
  <si>
    <t>SIZE</t>
  </si>
  <si>
    <t>TYPE / GENDER</t>
  </si>
  <si>
    <t>PRODUCT COLOR NAME</t>
  </si>
  <si>
    <t>SKU CODE</t>
  </si>
  <si>
    <t>MAIN PHOTO</t>
  </si>
  <si>
    <t>VIDEO</t>
  </si>
  <si>
    <t>EXTRA MEDIA</t>
  </si>
  <si>
    <t>PRODUCT TITLE</t>
  </si>
  <si>
    <t>TITOLO DEL PRODOTTO</t>
  </si>
  <si>
    <t>PRODUKTTITEL</t>
  </si>
  <si>
    <t>PRODUKT BESCHREIBUNG</t>
  </si>
  <si>
    <t>PRODUKT MERKMALE</t>
  </si>
  <si>
    <t>MAIN CATEGORY ID</t>
  </si>
  <si>
    <t>WEB CATEGORY ID</t>
  </si>
  <si>
    <t>PRODUCT GROUP ID</t>
  </si>
  <si>
    <t>TYPE/GRENDER ID</t>
  </si>
  <si>
    <t>PRODUCT CATEGORY ID</t>
  </si>
  <si>
    <t>NEW IN</t>
  </si>
  <si>
    <t>BESTSELLERS</t>
  </si>
  <si>
    <t>VARIANTS</t>
  </si>
  <si>
    <t>PRICE EURO</t>
  </si>
  <si>
    <t>PRICE TL</t>
  </si>
  <si>
    <t>PRICE USD</t>
  </si>
  <si>
    <t>INITIAL STOCK QTY</t>
  </si>
  <si>
    <t>SOLD QTY</t>
  </si>
  <si>
    <t>IN-STOCK QTY</t>
  </si>
  <si>
    <t>PUBLISH</t>
  </si>
  <si>
    <t>UPDATE</t>
  </si>
  <si>
    <t>001</t>
  </si>
  <si>
    <t>TORONTO / FLC0001NAVGLD</t>
  </si>
  <si>
    <t>M</t>
  </si>
  <si>
    <t>L</t>
  </si>
  <si>
    <t>XL</t>
  </si>
  <si>
    <t>TORONTO / FLC0001PURGLD</t>
  </si>
  <si>
    <t>TORONTO / FLC0001GRNNAV</t>
  </si>
  <si>
    <t>TORONTO / FLC0001BLKRGL</t>
  </si>
  <si>
    <t>TORONTO / FLC0001REDGLD</t>
  </si>
  <si>
    <t>TORONTO / FLC0001BORGLD</t>
  </si>
  <si>
    <t>TORONTO / FLC0001LILWHT</t>
  </si>
  <si>
    <t>TORONTO / FLC0001BLKGLD</t>
  </si>
  <si>
    <t>TORONTO / FLC0001NAVRED</t>
  </si>
  <si>
    <t>TORONTO / FLC0001REDWHT</t>
  </si>
  <si>
    <t>002</t>
  </si>
  <si>
    <t>WINDSOR / FLC0001BRWRGL</t>
  </si>
  <si>
    <t>WINDSOR / FLC0001ELBORG</t>
  </si>
  <si>
    <t>003</t>
  </si>
  <si>
    <t>DUBLIN / KNT0002MTCNAV</t>
  </si>
  <si>
    <t>004</t>
  </si>
  <si>
    <t>YORK / FLC0001GRNNAV</t>
  </si>
  <si>
    <t>YORK / FLC0001NAVBOR</t>
  </si>
  <si>
    <t>005</t>
  </si>
  <si>
    <t>ALASKA / RPS0003BLKBLK</t>
  </si>
  <si>
    <t>ALASKA / RPS0003NAVNAV</t>
  </si>
  <si>
    <t>ALASKA / RPS0003BORBOR</t>
  </si>
  <si>
    <t>ALASKA / RPS0003GRNGRN</t>
  </si>
  <si>
    <t>006</t>
  </si>
  <si>
    <t>VOLARE / MSH0004LGYBOR</t>
  </si>
  <si>
    <t>VOLARE / MSH0004BLKBLK</t>
  </si>
  <si>
    <t>007</t>
  </si>
  <si>
    <t>FLEECE-X / FLC0001BLKGLD</t>
  </si>
  <si>
    <t>FLEECE-X / FLC0001BORGLD</t>
  </si>
  <si>
    <t>FLEECE-X / FLC0001PURGLD</t>
  </si>
  <si>
    <t>FLEECE-X / FLC0001BLKRGL</t>
  </si>
  <si>
    <t>FLEECE-X / FLC0001DGYBLK</t>
  </si>
  <si>
    <t>008</t>
  </si>
  <si>
    <t>RAIN-X / RPN0005BBLGLD</t>
  </si>
  <si>
    <t>RAIN-X / RPN0005BORBLK</t>
  </si>
  <si>
    <t>RAIN-X / RPN0005BEGBLK</t>
  </si>
  <si>
    <t>RAIN-X / RPN0005BLKGLD</t>
  </si>
  <si>
    <t>009</t>
  </si>
  <si>
    <t>LONDON-H / TWL0007BEGBRW</t>
  </si>
  <si>
    <t>LONDON-H / TWL0007WHTWHT</t>
  </si>
  <si>
    <t>MANCHESTER / SUE0010NAVNAV</t>
  </si>
  <si>
    <t>MANCHESTER / SUE0010RYLRYL</t>
  </si>
  <si>
    <t>MANCHESTER / SUE0010CHOCHO</t>
  </si>
  <si>
    <t>MANCHESTER / SUE0010LATLAT</t>
  </si>
  <si>
    <t>PARIS / STN0008FCHBLK</t>
  </si>
  <si>
    <t>PARIS / STN0008BLKGLD</t>
  </si>
  <si>
    <t>PARIS / TWL0009ORGORG</t>
  </si>
  <si>
    <t>PARIS / STN0008ELBELB</t>
  </si>
  <si>
    <t>LONDON / STN0006BLKBLK</t>
  </si>
  <si>
    <t>LONDON / STN0006BRWGLD</t>
  </si>
  <si>
    <t>LONDON / TWL0007NAVGLD</t>
  </si>
  <si>
    <t>LONDON / STN0006BLKRGL</t>
  </si>
  <si>
    <t>LONDON / TWL0007DORDOR</t>
  </si>
  <si>
    <t>LONDON / STN0006BORGLD</t>
  </si>
  <si>
    <t>PARIS-P / STN0008FCHBLK</t>
  </si>
  <si>
    <t>PARIS-P / STN0008ELBELB</t>
  </si>
  <si>
    <t>PARIS-P / STN0008ORGORG</t>
  </si>
  <si>
    <t>PARIS-P / STN0008NAVGLD</t>
  </si>
  <si>
    <t>PARIS-P / STN0008BLKGLD</t>
  </si>
  <si>
    <t>PARIS-P / STN0008REDBLK</t>
  </si>
  <si>
    <t>LONDON-P / STN0006NAVNAV</t>
  </si>
  <si>
    <t>LONDON-P / TWL0007WHTWHT</t>
  </si>
  <si>
    <t>LONDON-P / STN0006BLKGLD</t>
  </si>
  <si>
    <t>SANTORINI / BRD0012BORBOR</t>
  </si>
  <si>
    <t>SANTORINI / BRD0012BORNAV</t>
  </si>
  <si>
    <t>SANTORINI / BRD0012BEGBRW</t>
  </si>
  <si>
    <t>SANTORINI / BRD0012NAVNAV</t>
  </si>
  <si>
    <t>SANTORINI / BRD0012BEGBEG</t>
  </si>
  <si>
    <t>SANTORINI / BRD0012BRWNAV</t>
  </si>
  <si>
    <t>SANTORINI / BRD0012DGYDGY</t>
  </si>
  <si>
    <t>SANTORINI / BRD0012MLGMLG</t>
  </si>
  <si>
    <t>SANTORINI / BRD0012LGYLGY</t>
  </si>
  <si>
    <t>SANTORINI / BRD0012WHTWHT</t>
  </si>
  <si>
    <t>SANTORINI / BRD0012REDRED</t>
  </si>
  <si>
    <t>SANTORINI / BRD0012BLKBLK</t>
  </si>
  <si>
    <t>SANTORINI / BRD0012GRNGRN</t>
  </si>
  <si>
    <t>CAMBRIDGE / PES0000WHTWHT</t>
  </si>
  <si>
    <t>STD</t>
  </si>
  <si>
    <t>LUCCA-3XB / NYL00003XBST1</t>
  </si>
  <si>
    <t>29-35</t>
  </si>
  <si>
    <t>LUCCA-3XB / NYL00003XBST2</t>
  </si>
  <si>
    <t>CAPRI-3XB / NYL00003XBST1</t>
  </si>
  <si>
    <t>CAPRI-3XB / NYL00003XBST2</t>
  </si>
  <si>
    <t>CAPRI-3XB / NYL00003XBST3</t>
  </si>
  <si>
    <t>CAPRI-3XB / NYL00003XBST4</t>
  </si>
  <si>
    <t>CAPRI-3XB / NYL00003XBST5</t>
  </si>
  <si>
    <t>CAPRI-3XB / NYL00003XBST6</t>
  </si>
  <si>
    <t>LAZIO-3XB / NYL00003XBST1</t>
  </si>
  <si>
    <t>36-39</t>
  </si>
  <si>
    <t>40-43</t>
  </si>
  <si>
    <t>ROMA-3XB / NYL00003XBST1</t>
  </si>
  <si>
    <t>TORINO-2XB / NYL00002XBST1</t>
  </si>
  <si>
    <t>NANDO / GRO0000DGYDGY</t>
  </si>
  <si>
    <t>FERNANDO / RIB0000BLKBLK</t>
  </si>
  <si>
    <t>OTTAWA / ACR0000BLKBLK</t>
  </si>
  <si>
    <t>CAPE TOWN / COT0000BLKBLK</t>
  </si>
  <si>
    <t>MONTANA / PIQ0013NAVWHT</t>
  </si>
  <si>
    <t>XS</t>
  </si>
  <si>
    <t>XXL</t>
  </si>
  <si>
    <t>MONTANA / PIQ0013BORWHT</t>
  </si>
  <si>
    <t>CANNES / PIQ0013BORBEG</t>
  </si>
  <si>
    <t>CANNES / PIQ0013NAVBEG</t>
  </si>
  <si>
    <t>PINE VALLEY / PIQ0013NAVWHT</t>
  </si>
  <si>
    <t>6-7 Y</t>
  </si>
  <si>
    <t>8-9 Y</t>
  </si>
  <si>
    <t>10-11 Y</t>
  </si>
  <si>
    <t>12-13 Y</t>
  </si>
  <si>
    <t>14-15 Y</t>
  </si>
  <si>
    <t>STAR / PIQ0014WHTWHT</t>
  </si>
  <si>
    <t>STAR / PIQ0014LILLIL</t>
  </si>
  <si>
    <t>STAR / PIQ0014PNKPNK</t>
  </si>
  <si>
    <t>PAOLO / PIQ0015WHTWHT</t>
  </si>
  <si>
    <t>PAOLO / PIQ0015WHTNAV</t>
  </si>
  <si>
    <t>PAOLO / PIQ0015NAVWHT</t>
  </si>
  <si>
    <t>PAOLA / PIQ0015WHTWHT</t>
  </si>
  <si>
    <t>PAOLA / PIQ0015WHTNAV</t>
  </si>
  <si>
    <t>PAOLA / PIQ0015NAVWHT</t>
  </si>
  <si>
    <t>PAOLA / SUP0017BORBOR</t>
  </si>
  <si>
    <t>PAOLO-JR / PIQ0015WHTWHT</t>
  </si>
  <si>
    <t>PAOLO-JR / PIQ0015WHTNAV</t>
  </si>
  <si>
    <t>PAOLO-JR / PIQ0015NAVWHT</t>
  </si>
  <si>
    <t>PAOLA-JR / PIQ0015WHTWHT</t>
  </si>
  <si>
    <t>PAOLA-JR / PIQ0015WHTNAV</t>
  </si>
  <si>
    <t>PAOLA-JR / PIQ0015NAVWHT</t>
  </si>
  <si>
    <t>PAOLA-JR / SUP0017BORBOR</t>
  </si>
  <si>
    <t>ENZO / PIQ0015WHTWHT</t>
  </si>
  <si>
    <t>ENZO / PIQ0015WHTNAV</t>
  </si>
  <si>
    <t>ENZO / PIQ0015NAVWHT</t>
  </si>
  <si>
    <t>ENZA / PIQ0015WHTWHT</t>
  </si>
  <si>
    <t>ENZA / PIQ0015WHTNAV</t>
  </si>
  <si>
    <t>ENZA / PIQ0015NAVWHT</t>
  </si>
  <si>
    <t>ENZO-JR / PIQ0015WHTWHT</t>
  </si>
  <si>
    <t>ENZO-JR / PIQ0015WHTNAV</t>
  </si>
  <si>
    <t>ENZO-JR / PIQ0015NAVWHT</t>
  </si>
  <si>
    <t>ENZA-JR / PIQ0015WHTWHT</t>
  </si>
  <si>
    <t>ENZA-JR / PIQ0015WHTNAV</t>
  </si>
  <si>
    <t>ENZA-JR / PIQ0015NAVWHT</t>
  </si>
  <si>
    <t>PRAGUE / PIQ0015WHTNAV</t>
  </si>
  <si>
    <t>PRAGUE / PIQ0015NAVWHT</t>
  </si>
  <si>
    <t>MIAMI / PIQ0015WHTNAV</t>
  </si>
  <si>
    <t>MIAMI / PIQ0015NAVWHT</t>
  </si>
  <si>
    <t>PRAGUE-JR / PIQ0015WHTNAV</t>
  </si>
  <si>
    <t>PRAGUE-JR / PIQ0015NAVWHT</t>
  </si>
  <si>
    <t>MIAMI-JR / PIQ0015WHTNAV</t>
  </si>
  <si>
    <t>MIAMI-JR / PIQ0015NAVWHT</t>
  </si>
  <si>
    <t>MARCELA / SUP0016MNKWHT</t>
  </si>
  <si>
    <t>ASPEN / SUP0017LILLIL</t>
  </si>
  <si>
    <t>ASPEN / SUP0017NAVNAV</t>
  </si>
  <si>
    <t>ASPEN / SUP0017BLKBLK</t>
  </si>
  <si>
    <t>ASPEN / SUP0017BEGBEG</t>
  </si>
  <si>
    <t>ASPEN / SUP0017BORBOR</t>
  </si>
  <si>
    <t>ASPEN / SUP0017DGYDGY</t>
  </si>
  <si>
    <t>ASPEN / SUP0017GRNGRN</t>
  </si>
  <si>
    <t>HELSINKI / SUP0018LGYLGY</t>
  </si>
  <si>
    <t>COPENHAGEN / SUP0019BLKBLK</t>
  </si>
  <si>
    <t>COPENHAGEN / SUP0020NAVNAV</t>
  </si>
  <si>
    <t>OSLO / SUP0021NAVBEG</t>
  </si>
  <si>
    <t>OSLO / SUP0022DGYLGY</t>
  </si>
  <si>
    <t>LUGANO / PIQ0015WHTWHT</t>
  </si>
  <si>
    <t>LUGANO / PIQ0015NAVWHT</t>
  </si>
  <si>
    <t>PANDORA / KNT0000NAVWHT</t>
  </si>
  <si>
    <t>PANDORA / KNT0000BLKRED</t>
  </si>
  <si>
    <t>PANDORA / KNT0000BORGLD</t>
  </si>
  <si>
    <t>PANDORA / KNT0000BRWGLD</t>
  </si>
  <si>
    <t>PANDORA / KNT0000GRNGLD</t>
  </si>
  <si>
    <t>PANDORA / KNT0000NAVGLD</t>
  </si>
  <si>
    <t>PANDORA / KNT0000BLKWHT</t>
  </si>
  <si>
    <t>PANDORA-P / KNT0000BORGLD</t>
  </si>
  <si>
    <t>PANDORA-P / KNT0000BRWGLD</t>
  </si>
  <si>
    <t>PANDORA-P / KNT0000GRNGLD</t>
  </si>
  <si>
    <t>PANDORA-P / KNT0000NAVGLD</t>
  </si>
  <si>
    <t>PANDORA-P / KNT0000BLKGLD</t>
  </si>
  <si>
    <t>SALERNO / RPS0003BLKBLK</t>
  </si>
  <si>
    <t>SALVADOR / RPS0003BLKBLK</t>
  </si>
  <si>
    <t>BELLA / SUP0025BLKBLK</t>
  </si>
  <si>
    <t>ASPEN-JR / SUP0017DGYDGY</t>
  </si>
  <si>
    <t>ASPEN-JR / SUP0017BORBOR</t>
  </si>
  <si>
    <t>LEONARDO / TJR0026WHTWHT</t>
  </si>
  <si>
    <t>S / 44</t>
  </si>
  <si>
    <t>M / 46</t>
  </si>
  <si>
    <t>L / 48</t>
  </si>
  <si>
    <t>XL / 50</t>
  </si>
  <si>
    <t>XXL / 52</t>
  </si>
  <si>
    <t>LEONARDO / TJR0026BEGBEG</t>
  </si>
  <si>
    <t>LEONARDO / TJR0026BLKBLK</t>
  </si>
  <si>
    <t>LEONARDO / TJR0026NAVNAV</t>
  </si>
  <si>
    <t>LEONARDO / TJR0026TAUTAU</t>
  </si>
  <si>
    <t>ALEA / TJR0027WHTWHT</t>
  </si>
  <si>
    <t>XXS / 32-34</t>
  </si>
  <si>
    <t>XS / 34-36</t>
  </si>
  <si>
    <t>S / 36-38</t>
  </si>
  <si>
    <t>M / 38-40</t>
  </si>
  <si>
    <t>L / 40-42</t>
  </si>
  <si>
    <t>XL / 42-44</t>
  </si>
  <si>
    <t>ALEA / TJR0027BEGBEG</t>
  </si>
  <si>
    <t>ALEA / TJR0027BLKBLK</t>
  </si>
  <si>
    <t>ALEA / TJR0027NAVNAV</t>
  </si>
  <si>
    <t>ALEA / TJR0027DGYDGY</t>
  </si>
  <si>
    <t>ALEA / TJR0027TAUTAU</t>
  </si>
  <si>
    <t>ALEA / TJR0027GRNGRN</t>
  </si>
  <si>
    <t>ATLANTIS / TJR0029WHTWHT</t>
  </si>
  <si>
    <t>ATLANTIS / TJR0029BLKBLK</t>
  </si>
  <si>
    <t>ATLANTIS / TJR0029NAVNAV</t>
  </si>
  <si>
    <t>ALLEGRA / TJR0028BLKBLK</t>
  </si>
  <si>
    <t>ALLEGRA / TJR0028NAVNAV</t>
  </si>
  <si>
    <t>ALLEGRA / TJR0028DGYDGY</t>
  </si>
  <si>
    <t>ALLEGRA / TJR0028GRNGRN</t>
  </si>
  <si>
    <t>ALLEGRA / TJR0028TAUTAU</t>
  </si>
  <si>
    <t>LUNA / TJR0028BLKBLK</t>
  </si>
  <si>
    <t>LUNA / TJR0028NAVNAV</t>
  </si>
  <si>
    <t>LUNA / TJR0028TAUTAU</t>
  </si>
  <si>
    <t>AREZZO / TJR0026BLKBLK</t>
  </si>
  <si>
    <t>XS / 42</t>
  </si>
  <si>
    <t>GORLA MINORE / TJR0027BLKBLK</t>
  </si>
  <si>
    <t>XXL / 44-46</t>
  </si>
  <si>
    <t>ZANNONE / SUP0016LGYLGY</t>
  </si>
  <si>
    <t>SAN DIEGO / PIQ0015WHTWHT</t>
  </si>
  <si>
    <t>SAN DIEGO / PIQ0015NAVNAV</t>
  </si>
  <si>
    <t>SAN DIEGO / PIQ0015LGYLGY</t>
  </si>
  <si>
    <t>SAN DIEGO / PIQ0015DGYDGY</t>
  </si>
  <si>
    <t>SAN DIEGO / PIQ0015DBLDBL</t>
  </si>
  <si>
    <t>MALTA / PIQ0015WHTWHT</t>
  </si>
  <si>
    <t>MALTA / PIQ0015NAVNAV</t>
  </si>
  <si>
    <t>MALTA / PIQ0015BLKBLK</t>
  </si>
  <si>
    <t>MALTA / PIQ0015LILLIL</t>
  </si>
  <si>
    <t>MALTA / PIQ0015DGYDGY</t>
  </si>
  <si>
    <t>XXS</t>
  </si>
  <si>
    <t>BELLA / SUP0030WHTWHT</t>
  </si>
  <si>
    <t>BELLA / SUP0030ECRECR</t>
  </si>
  <si>
    <t>BELLA / SUP0030ROZROZ</t>
  </si>
  <si>
    <t>BELLA / SUP0030MNKMNK</t>
  </si>
  <si>
    <t>BELLA / SUP0030LGYLGY</t>
  </si>
  <si>
    <t>BELLA / SUP0030ANTANT</t>
  </si>
  <si>
    <t>BELLA / SUP0030BLKBLK</t>
  </si>
  <si>
    <t>VENEZIA / PIQ0015WHTWHT</t>
  </si>
  <si>
    <t>VENEZIA / PIQ0015NAVNAV</t>
  </si>
  <si>
    <t>VERONA / PIQ0015WHTWHT</t>
  </si>
  <si>
    <t>VERONA / PIQ0015TAUTAU</t>
  </si>
  <si>
    <t>SAVONA-JR / SUP0016PNKPNK</t>
  </si>
  <si>
    <t>PADOVA-JR / SUP0016MNTMNT</t>
  </si>
  <si>
    <t>SAN DIEGO-JR / PIQ0015NAVNAV</t>
  </si>
  <si>
    <t>SAN DIEGO-JR / PIQ0015TURTUR</t>
  </si>
  <si>
    <t>MALTA-JR / PIQ0015PNKPNK</t>
  </si>
  <si>
    <t>MALTA-JR / PIQ0015NAVNAV</t>
  </si>
  <si>
    <t>OXFORD / KNT0000WHTWHT</t>
  </si>
  <si>
    <t>CAPPA / TJR0031BLKBLK</t>
  </si>
  <si>
    <t>CAPPA / TJR0031NAVNAV</t>
  </si>
  <si>
    <t>TORONTO-P / FLC0001NAVGLD</t>
  </si>
  <si>
    <t>TORONTO-P / FLC0001PURGLD</t>
  </si>
  <si>
    <t>TORONTO-P / FLC0001GRNNAV</t>
  </si>
  <si>
    <t>TORONTO-P / FLC0001BLKRGL</t>
  </si>
  <si>
    <t>TORONTO-P / FLC0001REDGLD</t>
  </si>
  <si>
    <t>TORONTO-P / FLC0001BORGLD</t>
  </si>
  <si>
    <t>TORONTO-P / FLC0001LILWHT</t>
  </si>
  <si>
    <t>TORONTO-P / FLC0001BLKGLD</t>
  </si>
  <si>
    <t>TORONTO-P / FLC0001NAVRED</t>
  </si>
  <si>
    <t>TORONTO-P / FLC0001REDWHT</t>
  </si>
  <si>
    <t>WINDSOR-P / FLC0001BRWRGL</t>
  </si>
  <si>
    <t>WINDSOR-P / FLC0001ELBORG</t>
  </si>
  <si>
    <t>DUBLIN-P / KNT0002MTCNAV</t>
  </si>
  <si>
    <t>YORK-P / FLC0001GRNNAV</t>
  </si>
  <si>
    <t>YORK-P / FLC0001NAVBOR</t>
  </si>
  <si>
    <t>ALASKA-P / RPS0003BLKBLK</t>
  </si>
  <si>
    <t>ALASKA-P / RPS0003NAVNAV</t>
  </si>
  <si>
    <t>ALASKA-P / RPS0003BORBOR</t>
  </si>
  <si>
    <t>ALASKA-P / RPS0003GRNGRN</t>
  </si>
  <si>
    <t>VOLARE-P / MSH0004LGYBOR</t>
  </si>
  <si>
    <t>VOLARE-P / MSH0004BLKBLK</t>
  </si>
  <si>
    <t>FLEECE-XP / FLC0001BLKGLD</t>
  </si>
  <si>
    <t>FLEECE-XP / FLC0001BORGLD</t>
  </si>
  <si>
    <t>FLEECE-XP / FLC0001PURGLD</t>
  </si>
  <si>
    <t>FLEECE-XP / FLC0001BLKRGL</t>
  </si>
  <si>
    <t>FLEECE-XP / FLC0001DGYBLK</t>
  </si>
  <si>
    <t>RAIN-XP / RPN0005BBLGLD</t>
  </si>
  <si>
    <t>RAIN-XP / RPN0005BORBLK</t>
  </si>
  <si>
    <t>RAIN-XP / RPN0005BEGBLK</t>
  </si>
  <si>
    <t>RAIN-XP / RPN0005BLKGLD</t>
  </si>
  <si>
    <t>SANTINI / BRD0002BEGBEG</t>
  </si>
  <si>
    <t>SANTINI / BRD0002NAVNAV</t>
  </si>
  <si>
    <t>PISA / TJR0027ELBELB</t>
  </si>
  <si>
    <t>AREZZO / TJR0026DGYDGY</t>
  </si>
  <si>
    <t>SIZE RANGE OF STYLE</t>
  </si>
  <si>
    <t>COLOR VARIANTS OF STYLE</t>
  </si>
  <si>
    <t>TBF ÜRÜNLERİNE AYNI MODEL DE KULLANSAK FARKLI İSİM VERMEK LAZIM GİBİ. HEM MİLLİ OLMASI AÇISINDAN HEM DE DİĞER ÜRÜNLERLE AYNI YERDE LİSTELENMESİN DİYE</t>
  </si>
  <si>
    <t>TOTAL CATEGORIES</t>
  </si>
  <si>
    <t>MC CODE</t>
  </si>
  <si>
    <t>MC ID</t>
  </si>
  <si>
    <t>WC CODE</t>
  </si>
  <si>
    <t>WC ID</t>
  </si>
  <si>
    <t>PG ID</t>
  </si>
  <si>
    <t>PC CODE</t>
  </si>
  <si>
    <t>PC ID</t>
  </si>
  <si>
    <t>PHOTO 2</t>
  </si>
  <si>
    <t>PHOTO 3</t>
  </si>
  <si>
    <t>PHOTO 4</t>
  </si>
  <si>
    <t>PHOTO 5</t>
  </si>
  <si>
    <t>PHOTO 6</t>
  </si>
  <si>
    <t>AREZZO-TBF</t>
  </si>
  <si>
    <t>MEN'S PRO COMPETITION JACKET X TEAM TÜRKİYE</t>
  </si>
  <si>
    <t>ERKEK PRO YARIŞMA CEKETİ X TEAM TÜRKİYE</t>
  </si>
  <si>
    <t>GIACCHE PRO DA GARA DA UOMO X TEAM TÜRKİYE</t>
  </si>
  <si>
    <t>ENZA-TBF</t>
  </si>
  <si>
    <t>ENZO-TBF</t>
  </si>
  <si>
    <t>KADIN KISA KOL YARIŞMA POLO X TEAM TÜRKİYE</t>
  </si>
  <si>
    <t>ERKEK KISA KOL YARIŞMA POLO X TEAM TÜRKİYE</t>
  </si>
  <si>
    <t>GORLA MINORE-TBF</t>
  </si>
  <si>
    <t>WOMEN'S PRO COMPETITION JACKET X TEAM TÜRKİYE</t>
  </si>
  <si>
    <t>KADIN PRO YARIŞMA CEKETİ X TEAM TÜRKİYE</t>
  </si>
  <si>
    <t>GIACCHE PRO DA GARA DA DONNA X TEAM TÜRKİYE</t>
  </si>
  <si>
    <t>AREZZO-TBF / TJR0026REDRED</t>
  </si>
  <si>
    <t>GORLA MINORE-TBF / TJR0027REDRED</t>
  </si>
  <si>
    <t>ENZO-TBF / TJR0015WHTRED</t>
  </si>
  <si>
    <t>ENZA-TBF / TJR0015WHTRED</t>
  </si>
  <si>
    <t/>
  </si>
  <si>
    <t>2507_VW_Web_1</t>
  </si>
  <si>
    <t>2507_VW_Web_77</t>
  </si>
  <si>
    <t>2507_VW_Web_31</t>
  </si>
  <si>
    <t>2507_D_cavalier_detay_0103</t>
  </si>
  <si>
    <t>2507_VW_Web_20</t>
  </si>
  <si>
    <t>2507_D_cavalier_detay_0102</t>
  </si>
  <si>
    <t>2507_VW_Web_2</t>
  </si>
  <si>
    <t>2507_D_cavalier_detay_0087</t>
  </si>
  <si>
    <t>2507_VW_Web_56</t>
  </si>
  <si>
    <t>2507_D_cavalier_detay_0088</t>
  </si>
  <si>
    <t>2507_VW_Web_53</t>
  </si>
  <si>
    <t>2507_D_cavalier_detay_0086</t>
  </si>
  <si>
    <t>2507_D_cavalier_detay_0089</t>
  </si>
  <si>
    <t>2507_VW_Web_54</t>
  </si>
  <si>
    <t>2507_D_cavalier_detay_0090</t>
  </si>
  <si>
    <t>2507_VW_Web_22</t>
  </si>
  <si>
    <t>2507_D_cavalier_detay_0083</t>
  </si>
  <si>
    <t>2507_D_cavalier_detay_0084</t>
  </si>
  <si>
    <t>2507_D_cavalier_detay_0082</t>
  </si>
  <si>
    <t>2507_D_cavalier_detay_0081</t>
  </si>
  <si>
    <t>2507_VW_Web_34</t>
  </si>
  <si>
    <t>2507_D_cavalier_detay_0079</t>
  </si>
  <si>
    <t>2507_VW_Web_57</t>
  </si>
  <si>
    <t>2507_D_cavalier_detay_0076</t>
  </si>
  <si>
    <t>2507_VW_Web_73</t>
  </si>
  <si>
    <t>2507_D_cavalier_detay_0066</t>
  </si>
  <si>
    <t>2507_VW_Web_71</t>
  </si>
  <si>
    <t>2507_D_cavalier_detay_0064</t>
  </si>
  <si>
    <t>2507_VW_Web_25</t>
  </si>
  <si>
    <t>2507_D_cavalier_detay_0061</t>
  </si>
  <si>
    <t>2507_VW_Web_13</t>
  </si>
  <si>
    <t>2507_D_cavalier_detay_0067</t>
  </si>
  <si>
    <t>2507_VW_Web_19</t>
  </si>
  <si>
    <t>2507_D_cavalier_detay_0063</t>
  </si>
  <si>
    <t>2507_VW_Web_21</t>
  </si>
  <si>
    <t>2507_D_cavalier_detay_0065</t>
  </si>
  <si>
    <t>2507_D_cavalier_detay_0062</t>
  </si>
  <si>
    <t>2507_VW_Web_16</t>
  </si>
  <si>
    <t>2507_D_cavalier_detay_0060</t>
  </si>
  <si>
    <t>2507_VW_Web_68</t>
  </si>
  <si>
    <t>2507_D_cavalier_detay_0071</t>
  </si>
  <si>
    <t>2507_D_cavalier_detay_0070</t>
  </si>
  <si>
    <t>2507_VW_Web_14</t>
  </si>
  <si>
    <t>2507_D_cavalier_detay_0073</t>
  </si>
  <si>
    <t>2507_D_cavalier_detay_0072</t>
  </si>
  <si>
    <t>2507_VW_Web_17</t>
  </si>
  <si>
    <t>2507_VW_Web_26</t>
  </si>
  <si>
    <t>2507_VW_Web_29</t>
  </si>
  <si>
    <t>2209_O_1W5A9026</t>
  </si>
  <si>
    <t>2507_D_cavalier_detay_0091</t>
  </si>
  <si>
    <t>2507_VW_Web_7</t>
  </si>
  <si>
    <t>2507_G_cavalier_ghost_0042</t>
  </si>
  <si>
    <t>2507_G_cavalier_ghost_0043</t>
  </si>
  <si>
    <t>2507_VW_Web_41</t>
  </si>
  <si>
    <t>2507_G_cavalier_ghost_0045</t>
  </si>
  <si>
    <t>2507_G_cavalier_ghost_0046</t>
  </si>
  <si>
    <t>2507_VW_Web_36</t>
  </si>
  <si>
    <t>2507_G_cavalier_ghost_0036</t>
  </si>
  <si>
    <t>2507_G_cavalier_ghost_0037</t>
  </si>
  <si>
    <t>2507_VW_Web_4</t>
  </si>
  <si>
    <t>2507_G_cavalier_ghost_0051</t>
  </si>
  <si>
    <t>2507_G_cavalier_ghost_0052</t>
  </si>
  <si>
    <t>2507_VW_Web_18</t>
  </si>
  <si>
    <t>2507_G_cavalier_ghost_0039</t>
  </si>
  <si>
    <t>2507_G_cavalier_ghost_0040</t>
  </si>
  <si>
    <t>2507_VW_Web_28</t>
  </si>
  <si>
    <t>2507_G_cavalier_ghost_0048</t>
  </si>
  <si>
    <t>2507_G_cavalier_ghost_0049</t>
  </si>
  <si>
    <t>2507_VW_Web_35</t>
  </si>
  <si>
    <t>2507_G_cavalier_ghost_0033</t>
  </si>
  <si>
    <t>2507_G_cavalier_ghost_0034</t>
  </si>
  <si>
    <t>2507_VW_Web_45</t>
  </si>
  <si>
    <t>2507_G_cavalier_ghost_0024</t>
  </si>
  <si>
    <t>2507_G_cavalier_ghost_0025</t>
  </si>
  <si>
    <t>2507_VW_Web_30</t>
  </si>
  <si>
    <t>2507_G_cavalier_ghost_0021</t>
  </si>
  <si>
    <t>2507_G_cavalier_ghost_0022</t>
  </si>
  <si>
    <t>2507_G_cavalier_ghost_0015</t>
  </si>
  <si>
    <t>2507_G_cavalier_ghost_0016</t>
  </si>
  <si>
    <t>2507_G_cavalier_ghost_0027</t>
  </si>
  <si>
    <t>2507_G_cavalier_ghost_0028</t>
  </si>
  <si>
    <t>2507_G_cavalier_ghost_0030</t>
  </si>
  <si>
    <t>2507_G_cavalier_ghost_0031</t>
  </si>
  <si>
    <t>2507_VW_Web_33</t>
  </si>
  <si>
    <t>2507_G_cavalier_ghost_0018</t>
  </si>
  <si>
    <t>2507_G_cavalier_ghost_0019</t>
  </si>
  <si>
    <t>2507_VW_Web_27</t>
  </si>
  <si>
    <t>2507_G_cavalier_ghost_0004</t>
  </si>
  <si>
    <t>2507_G_cavalier_ghost_0005</t>
  </si>
  <si>
    <t>2507_VW_Web_78</t>
  </si>
  <si>
    <t>2507_G_cavalier_ghost_0007</t>
  </si>
  <si>
    <t>2507_G_cavalier_ghost_0008</t>
  </si>
  <si>
    <t>2507_VW_Web_79</t>
  </si>
  <si>
    <t>2507_G_cavalier_ghost_0010</t>
  </si>
  <si>
    <t>2507_G_cavalier_ghost_0002</t>
  </si>
  <si>
    <t>2507_VW_Web_74</t>
  </si>
  <si>
    <t>2507_G_cavalier_ghost_0013</t>
  </si>
  <si>
    <t>2507_G_cavalier_ghost_0014</t>
  </si>
  <si>
    <t>2507_VW_Web_81</t>
  </si>
  <si>
    <t>2507_G_cavalier_ghost_0011</t>
  </si>
  <si>
    <t>2507_VW_Web_80</t>
  </si>
  <si>
    <t>2507_D_cavalier_detay_0113</t>
  </si>
  <si>
    <t>2507_VW_Web_42</t>
  </si>
  <si>
    <t>2507_W_V46071</t>
  </si>
  <si>
    <t>2507_W_V46267</t>
  </si>
  <si>
    <t>2507_W_V47175</t>
  </si>
  <si>
    <t>2507_D_cavalier_detay_0112</t>
  </si>
  <si>
    <t>2507_VW_Web_47</t>
  </si>
  <si>
    <t>2507_D_cavalier_detay_0085</t>
  </si>
  <si>
    <t>2507_VW_Web_58</t>
  </si>
  <si>
    <t>2507_D_cavalier_detay_0097</t>
  </si>
  <si>
    <t>2507_VW_Web_3</t>
  </si>
  <si>
    <t>2507_D_cavalier_detay_0094</t>
  </si>
  <si>
    <t>2507_D_cavalier_detay_0095</t>
  </si>
  <si>
    <t>2507_VW_Web_72</t>
  </si>
  <si>
    <t>2507_D_cavalier_detay_0096</t>
  </si>
  <si>
    <t>2507_VW_Web_32</t>
  </si>
  <si>
    <t>2507_D_cavalier_detay_0092</t>
  </si>
  <si>
    <t>2507_D_cavalier_detay_0093</t>
  </si>
  <si>
    <t>2507_D_cavalier_detay_0074</t>
  </si>
  <si>
    <t>2507_VW_Web_9</t>
  </si>
  <si>
    <t>2507_D_cavalier_detay_0075</t>
  </si>
  <si>
    <t>2507_VW_Web_51</t>
  </si>
  <si>
    <t>2507_D_cavalier_detay_0078</t>
  </si>
  <si>
    <t>2507_D_cavalier_detay_0077</t>
  </si>
  <si>
    <t>2507_VW_Web_40</t>
  </si>
  <si>
    <t>2507_VW_Web_44</t>
  </si>
  <si>
    <t>2507_VW_Web_67</t>
  </si>
  <si>
    <t>2507_D_cavalier_detay_0108</t>
  </si>
  <si>
    <t>2507_D_cavalier_detay_0109</t>
  </si>
  <si>
    <t>2507_VW_Web_64</t>
  </si>
  <si>
    <t>2507_D_cavalier_detay_0106</t>
  </si>
  <si>
    <t>2507_D_cavalier_detay_0107</t>
  </si>
  <si>
    <t>2507_VW_Web_62</t>
  </si>
  <si>
    <t>2507_W_V59338</t>
  </si>
  <si>
    <t>2507_W_V59286</t>
  </si>
  <si>
    <t>2507_W_V59210</t>
  </si>
  <si>
    <t>2507_VW_Web_59</t>
  </si>
  <si>
    <t>2507_W_V60053</t>
  </si>
  <si>
    <t>2507_W_V60098</t>
  </si>
  <si>
    <t>2507_W_V60238</t>
  </si>
  <si>
    <t>2507_W_V60204</t>
  </si>
  <si>
    <t>2507_VW_Web_60</t>
  </si>
  <si>
    <t>ESKİ FOTOLARIN SIZE LARINI KONTROL ET</t>
  </si>
  <si>
    <t>CODE GENSARI BOYALI FOTO NUMARALARINI KONTROL ET</t>
  </si>
  <si>
    <t>2507_G_cavalier_ghost_0001</t>
  </si>
  <si>
    <t>2507_W_2066</t>
  </si>
  <si>
    <t>2507_W_2328</t>
  </si>
  <si>
    <t>2507_W_2652</t>
  </si>
  <si>
    <t>2507_W_2574</t>
  </si>
  <si>
    <t>2507_W_1929</t>
  </si>
  <si>
    <t>2507_W_1931</t>
  </si>
  <si>
    <t>2507_W_1949</t>
  </si>
  <si>
    <t>2507_W_0478</t>
  </si>
  <si>
    <t>2507_W_0071</t>
  </si>
  <si>
    <t>2507_W_2967</t>
  </si>
  <si>
    <t>2507_W_0823</t>
  </si>
  <si>
    <t>2507_W_1063</t>
  </si>
  <si>
    <t>2507_W_0961</t>
  </si>
  <si>
    <t>2507_W_0945</t>
  </si>
  <si>
    <t>2507_W_1056</t>
  </si>
  <si>
    <t>2507_W_1473</t>
  </si>
  <si>
    <t>2507_W_1485</t>
  </si>
  <si>
    <t>2507_W_1460</t>
  </si>
  <si>
    <t>2507_W_1873</t>
  </si>
  <si>
    <t>2507_W_1772</t>
  </si>
  <si>
    <t>2507_W_1878</t>
  </si>
  <si>
    <t>2507_W_1892</t>
  </si>
  <si>
    <t>2507_W_2362</t>
  </si>
  <si>
    <t>2507_W_2369</t>
  </si>
  <si>
    <t>2507_W_2389</t>
  </si>
  <si>
    <t>2507_W_1536</t>
  </si>
  <si>
    <t>2507_W_1549</t>
  </si>
  <si>
    <t>2507_W_1569</t>
  </si>
  <si>
    <t>2507_W_0406</t>
  </si>
  <si>
    <t>2507_W_0709</t>
  </si>
  <si>
    <t>2507_W_0243</t>
  </si>
  <si>
    <t>2507_W_1322</t>
  </si>
  <si>
    <t>2507_W_1225</t>
  </si>
  <si>
    <t>2507_W_1267</t>
  </si>
  <si>
    <t>2507_W_1824</t>
  </si>
  <si>
    <t>2507_W_1836</t>
  </si>
  <si>
    <t>2507_W_1854</t>
  </si>
  <si>
    <t>2507_W_1696</t>
  </si>
  <si>
    <t>2507_W_1715</t>
  </si>
  <si>
    <t>2507_W_1739</t>
  </si>
  <si>
    <t>2507_W_1423</t>
  </si>
  <si>
    <t>2507_W_1427</t>
  </si>
  <si>
    <t>2507_W_1435</t>
  </si>
  <si>
    <t>2507_W_3313</t>
  </si>
  <si>
    <t>2507_W_3248</t>
  </si>
  <si>
    <t>2507_W_3224</t>
  </si>
  <si>
    <t>2507_W_3303</t>
  </si>
  <si>
    <t>2507_W_3339</t>
  </si>
  <si>
    <t>2507_W_3353</t>
  </si>
  <si>
    <t>2507_W_3362</t>
  </si>
  <si>
    <t>2507_W_3371</t>
  </si>
  <si>
    <t>2507_W_3175</t>
  </si>
  <si>
    <t>2507_W_3183</t>
  </si>
  <si>
    <t>2507_W_3180</t>
  </si>
  <si>
    <t>2507_W_3197</t>
  </si>
  <si>
    <t>2507_W_3424</t>
  </si>
  <si>
    <t>2507_W_3434</t>
  </si>
  <si>
    <t>2507_W_3445</t>
  </si>
  <si>
    <t>2507_W_3448</t>
  </si>
  <si>
    <t>2507_W_3386</t>
  </si>
  <si>
    <t>2507_W_3395</t>
  </si>
  <si>
    <t>2507_W_3398</t>
  </si>
  <si>
    <t>2507_W_3411</t>
  </si>
  <si>
    <t>2209_O_Z3A8120</t>
  </si>
  <si>
    <t>2209_O_Z3A8143</t>
  </si>
  <si>
    <t>2209_O_Z3A8157</t>
  </si>
  <si>
    <t>2209_O_Z3A8142</t>
  </si>
  <si>
    <t>2209_O_Z3A8131</t>
  </si>
  <si>
    <t>2209_O_Z3A8168</t>
  </si>
  <si>
    <t>STORM GRAY</t>
  </si>
  <si>
    <t>LEONARDO / TJR0026STGSTG</t>
  </si>
  <si>
    <t>ALASKA / RPS0003ELBELB</t>
  </si>
  <si>
    <t>ATLANTA / NYL0000BLKBLK</t>
  </si>
  <si>
    <t>MONTANA / PIQ0013BLKWHT</t>
  </si>
  <si>
    <t>MONTANA / PIQ0013WHTWHT</t>
  </si>
  <si>
    <t>CAPE TOWN / COT0000SNDSND</t>
  </si>
  <si>
    <t>SANTORINI / BRD0012GRYBBL</t>
  </si>
  <si>
    <t>MELANGE BLUE</t>
  </si>
  <si>
    <t>MLB</t>
  </si>
  <si>
    <t>SANTORINI / BRD0012MLBMLB</t>
  </si>
  <si>
    <t>ALASKA-P / RPS0003ELBELB</t>
  </si>
  <si>
    <t>SANTINI / BRD0002BLKBLK</t>
  </si>
  <si>
    <t>2507_W_2918</t>
  </si>
  <si>
    <t>2507_W_2924</t>
  </si>
  <si>
    <t>2507_W_2950</t>
  </si>
  <si>
    <t>2507_W_2932</t>
  </si>
  <si>
    <t>2507_D_cavalier_detay_0110</t>
  </si>
  <si>
    <t>2507_D_cavalier_detay_0111</t>
  </si>
  <si>
    <t>2507_VW_Web_70</t>
  </si>
  <si>
    <t>2507_W_0568</t>
  </si>
  <si>
    <t>2507_W_0592</t>
  </si>
  <si>
    <t>2507_W_0566</t>
  </si>
  <si>
    <t>2507_W_0613</t>
  </si>
  <si>
    <t>2507_D_cavalier_detay_0104</t>
  </si>
  <si>
    <t>2507_VW_Web_11</t>
  </si>
  <si>
    <t>2507_W_0324</t>
  </si>
  <si>
    <t>2507_W_0343</t>
  </si>
  <si>
    <t>2507_W_0361</t>
  </si>
  <si>
    <t>2507_W_0353</t>
  </si>
  <si>
    <t>2507_D_cavalier_detay_0105</t>
  </si>
  <si>
    <t>2507_W_0350</t>
  </si>
  <si>
    <t>2507_VW_Web_6</t>
  </si>
  <si>
    <t>2507_W_1560</t>
  </si>
  <si>
    <t>2507_W_1399</t>
  </si>
  <si>
    <t>2507_W_1581</t>
  </si>
  <si>
    <t>2507_W_1566</t>
  </si>
  <si>
    <t>2507_W_3273</t>
  </si>
  <si>
    <t>2507_W_1407</t>
  </si>
  <si>
    <t>2507_W_1401</t>
  </si>
  <si>
    <t>2507_W_1159</t>
  </si>
  <si>
    <t>2507_W_1181</t>
  </si>
  <si>
    <t>2507_W_1150</t>
  </si>
  <si>
    <t>2507_W_1186</t>
  </si>
  <si>
    <t>2507_W_0147</t>
  </si>
  <si>
    <t>2507_W_0177</t>
  </si>
  <si>
    <t>2507_W_0194</t>
  </si>
  <si>
    <t>2507_W_0181</t>
  </si>
  <si>
    <t>2507_W_2524</t>
  </si>
  <si>
    <t>2507_W_2557</t>
  </si>
  <si>
    <t>2507_W_2558</t>
  </si>
  <si>
    <t>2507_W_2400</t>
  </si>
  <si>
    <t>2507_W_2415</t>
  </si>
  <si>
    <t>2507_W_2446</t>
  </si>
  <si>
    <t>2507_W_2427</t>
  </si>
  <si>
    <t>2507_W_2486</t>
  </si>
  <si>
    <t>2507_W_2494</t>
  </si>
  <si>
    <t>2507_W_2520</t>
  </si>
  <si>
    <t>2507_W_2497</t>
  </si>
  <si>
    <t>2507_W_1196</t>
  </si>
  <si>
    <t>2507_W_1240</t>
  </si>
  <si>
    <t>2507_W_1252</t>
  </si>
  <si>
    <t>2507_W_0056</t>
  </si>
  <si>
    <t>2507_W_0095</t>
  </si>
  <si>
    <t>2507_W_0079</t>
  </si>
  <si>
    <t>2507_W_2241</t>
  </si>
  <si>
    <t>2507_W_2232</t>
  </si>
  <si>
    <t>2507_W_2265</t>
  </si>
  <si>
    <t>2507_W_2256</t>
  </si>
  <si>
    <t>2507_W_1060</t>
  </si>
  <si>
    <t>2507_W_1065</t>
  </si>
  <si>
    <t>2507_W_1080</t>
  </si>
  <si>
    <t>2507_W_1850</t>
  </si>
  <si>
    <t>2507_W_1839</t>
  </si>
  <si>
    <t>2507_W_2596</t>
  </si>
  <si>
    <t>2507_W_2603</t>
  </si>
  <si>
    <t>2507_W_2621</t>
  </si>
  <si>
    <t>2507_W_2612</t>
  </si>
  <si>
    <t>2507_W_3107</t>
  </si>
  <si>
    <t>2507_W_3156</t>
  </si>
  <si>
    <t>2507_W_3146</t>
  </si>
  <si>
    <t>2507_W_3140</t>
  </si>
  <si>
    <t>2507_W_3009</t>
  </si>
  <si>
    <t>2507_W_3024</t>
  </si>
  <si>
    <t>2507_W_3046</t>
  </si>
  <si>
    <t>2507_W_3044</t>
  </si>
  <si>
    <t>2507_W_1332</t>
  </si>
  <si>
    <t>2507_W_1361</t>
  </si>
  <si>
    <t>2507_W_1345</t>
  </si>
  <si>
    <t>2507_W_0691</t>
  </si>
  <si>
    <t>2507_W_0721</t>
  </si>
  <si>
    <t>2507_W_0744</t>
  </si>
  <si>
    <t>2507_W_0731</t>
  </si>
  <si>
    <t>2507_W_0982</t>
  </si>
  <si>
    <t>2507_W_1000</t>
  </si>
  <si>
    <t>2507_W_1023</t>
  </si>
  <si>
    <t>2507_W_1042</t>
  </si>
  <si>
    <t>2507_W_1126</t>
  </si>
  <si>
    <t>2507_W_1134</t>
  </si>
  <si>
    <t>2507_W_1095</t>
  </si>
  <si>
    <t>2507_W_1138</t>
  </si>
  <si>
    <t>2507_W_0878</t>
  </si>
  <si>
    <t>2507_W_0903</t>
  </si>
  <si>
    <t>2507_W_0921</t>
  </si>
  <si>
    <t>2507_W_0913</t>
  </si>
  <si>
    <t>2507_W_2965</t>
  </si>
  <si>
    <t>2507_W_2986</t>
  </si>
  <si>
    <t>2507_W_2984</t>
  </si>
  <si>
    <t>2507_W_0768</t>
  </si>
  <si>
    <t>2507_W_0781</t>
  </si>
  <si>
    <t>2507_W_0812</t>
  </si>
  <si>
    <t>2507_W_0954</t>
  </si>
  <si>
    <t>2507_W_0978</t>
  </si>
  <si>
    <t>2507_W_1395</t>
  </si>
  <si>
    <t>2507_W_1364</t>
  </si>
  <si>
    <t>2507_W_1522</t>
  </si>
  <si>
    <t>2507_W_1513</t>
  </si>
  <si>
    <t>2507_W_1497</t>
  </si>
  <si>
    <t>2507_W_1533</t>
  </si>
  <si>
    <t>2507_W_0275</t>
  </si>
  <si>
    <t>2507_W_0289</t>
  </si>
  <si>
    <t>2507_W_0306</t>
  </si>
  <si>
    <t>2507_W_0296</t>
  </si>
  <si>
    <t>2507_W_2128</t>
  </si>
  <si>
    <t>2507_W_2143</t>
  </si>
  <si>
    <t>2507_W_2156</t>
  </si>
  <si>
    <t>2507_W_2145</t>
  </si>
  <si>
    <t>2507_W_0471</t>
  </si>
  <si>
    <t>2507_W_0489</t>
  </si>
  <si>
    <t>2507_W_0520</t>
  </si>
  <si>
    <t>2507_W_0507</t>
  </si>
  <si>
    <t>2507_W_0635</t>
  </si>
  <si>
    <t>2507_W_0666</t>
  </si>
  <si>
    <t>2507_W_0683</t>
  </si>
  <si>
    <t>2507_W_0680</t>
  </si>
  <si>
    <t>2507_W_0213</t>
  </si>
  <si>
    <t>2507_W_0218</t>
  </si>
  <si>
    <t>2507_W_0239</t>
  </si>
  <si>
    <t>2507_W_0238</t>
  </si>
  <si>
    <t>2507_W_3064</t>
  </si>
  <si>
    <t>2507_W_3073</t>
  </si>
  <si>
    <t>2507_W_3091</t>
  </si>
  <si>
    <t>2507_W_3085</t>
  </si>
  <si>
    <t>2507_W_1658</t>
  </si>
  <si>
    <t>2507_W_1667</t>
  </si>
  <si>
    <t>2507_W_1682</t>
  </si>
  <si>
    <t>2507_W_1680</t>
  </si>
  <si>
    <t>2507_W_1447</t>
  </si>
  <si>
    <t>2507_W_3322</t>
  </si>
  <si>
    <t>2507_W_3324</t>
  </si>
  <si>
    <t>2507_W_3333</t>
  </si>
  <si>
    <t>2507_W_0401</t>
  </si>
  <si>
    <t>2507_W_0424</t>
  </si>
  <si>
    <t>2507_W_0447</t>
  </si>
  <si>
    <t>2507_W_0445</t>
  </si>
  <si>
    <t>2507_W_2377</t>
  </si>
  <si>
    <t>2507_W_0103</t>
  </si>
  <si>
    <t>2507_W_0125</t>
  </si>
  <si>
    <t>2507_W_0136</t>
  </si>
  <si>
    <t>2507_W_0132</t>
  </si>
  <si>
    <t>2507_W_2019</t>
  </si>
  <si>
    <t>2507_W_2029</t>
  </si>
  <si>
    <t>2507_W_2054</t>
  </si>
  <si>
    <t>2507_W_2043</t>
  </si>
  <si>
    <t>2507_W_2105</t>
  </si>
  <si>
    <t>2507_W_2062</t>
  </si>
  <si>
    <t>2507_W_2084</t>
  </si>
  <si>
    <t>2507_W_1934</t>
  </si>
  <si>
    <t>2507_W_2857</t>
  </si>
  <si>
    <t>2507_W_2866</t>
  </si>
  <si>
    <t>2507_W_2896</t>
  </si>
  <si>
    <t>2507_W_2886</t>
  </si>
  <si>
    <t>2507_W_2708</t>
  </si>
  <si>
    <t>2507_W_2721</t>
  </si>
  <si>
    <t>2507_W_2740</t>
  </si>
  <si>
    <t>2507_W_2733</t>
  </si>
  <si>
    <t>2507_W_2801</t>
  </si>
  <si>
    <t>2507_W_2810</t>
  </si>
  <si>
    <t>2507_W_2834</t>
  </si>
  <si>
    <t>2507_W_2828</t>
  </si>
  <si>
    <t>COMPETITION POLOS</t>
  </si>
  <si>
    <t>COMPETITION SHIRTS</t>
  </si>
  <si>
    <t>SOFT POLOS</t>
  </si>
  <si>
    <t>TECH POLOS</t>
  </si>
  <si>
    <t>TRAINING POLOS</t>
  </si>
  <si>
    <t>TRP</t>
  </si>
  <si>
    <t>DEĞİŞEN KATEGORİLER</t>
  </si>
  <si>
    <t>15.09.2025</t>
  </si>
  <si>
    <t>NOTES</t>
  </si>
  <si>
    <t>ATTRIBUTES 
(OLD PROD. CAT)</t>
  </si>
  <si>
    <t>ADDITIONAL
 (MANUAL)
CAT.</t>
  </si>
  <si>
    <t>16.09.2025</t>
  </si>
  <si>
    <t>SİLMEYİN LTF</t>
  </si>
  <si>
    <t>ATTRIBUTES</t>
  </si>
  <si>
    <t>WOMEN'S LONG SLEEVE BASE LAYER QUARTER ZIP</t>
  </si>
  <si>
    <t>GIRL'S LONG SLEEVE BASE LAYER QUARTER ZIP</t>
  </si>
  <si>
    <t xml:space="preserve">MEN'S LONG SLEEVE BASE LAYER </t>
  </si>
  <si>
    <t>MEN'S LONG SLEEVE BASE LAYER QUARTER ZIP</t>
  </si>
  <si>
    <t>MEN'S COMPETITION SHIRT LONG SLEEVE B.D. COLLAR</t>
  </si>
  <si>
    <t>COMPETITION SHIRTS LONG SLEEVE</t>
  </si>
  <si>
    <t>MEN'S COMPETITION SHIRT LONG SLEEVE SPREAD COLLAR</t>
  </si>
  <si>
    <t>WOMEN'S COMPETITION POLO LONG SLEEVE</t>
  </si>
  <si>
    <t>COMPETITION POLO LONG SLEEVE</t>
  </si>
  <si>
    <t>GIRL'S COMPETITION POLO LONG SLEEVE</t>
  </si>
  <si>
    <t>MEN'S COMPETITION POLO LONG SLEEVE</t>
  </si>
  <si>
    <t>BOY'S COMPETITION POLO LONG SLEEVE</t>
  </si>
  <si>
    <t>TECH POLOS LONG SLEEVE</t>
  </si>
  <si>
    <t>SOFT POLO SHORT SLEEVE</t>
  </si>
  <si>
    <t>WOMEN'S COMPETITION POLO SHORT SLEEVE</t>
  </si>
  <si>
    <t>COMPETITION POLO SHORT SLEEVE</t>
  </si>
  <si>
    <t>WOMEN'S COMPETITION POLO SHORT SLEEVE X TEAM TÜRKİYE</t>
  </si>
  <si>
    <t>GIRL'S COMPETITION POLO SHORT SLEEVE</t>
  </si>
  <si>
    <t>MEN'S COMPETITION POLO SHORT SLEEVE</t>
  </si>
  <si>
    <t>MEN'S COMPETITION POLO SHORT SLEEVE X TEAM TÜRKİYE</t>
  </si>
  <si>
    <t>BOY'S COMPETITION POLO SHORT SLEEVE</t>
  </si>
  <si>
    <t>WOMEN'S TECH TRAINING POLO SHORT SLEEVE</t>
  </si>
  <si>
    <t>TECH POLOS SHORT SLEEVE</t>
  </si>
  <si>
    <t>GIRL'S TECH TRAINING POLO SHORT SLEEVE</t>
  </si>
  <si>
    <t>TRAINING POLO SHORT SLEEVE</t>
  </si>
  <si>
    <t>MEN'S SOFT TRAINING POLO SHORT SLEEVE</t>
  </si>
  <si>
    <t>BOY'S SOFT TRAINING POLO SHORT SLEEVE</t>
  </si>
  <si>
    <t>MEN'S TECH TRAINING POLO SHORT SLEEVE</t>
  </si>
  <si>
    <t>BOY'S TECH TRAINING POLO SHORT SLEEVE</t>
  </si>
  <si>
    <t>LONG SLEEVE ve SHORT SLEEVE kategoriler birleştirildi.</t>
  </si>
  <si>
    <t>BK SÜTUNUNA ATT. ID EKLENDİ VE LONG SLEEVE, SHORT SLEEVE AYRIMI YAPILABİLMESİ İÇİN WORKAROUND YAPILDI</t>
  </si>
  <si>
    <t>POLO DA CONCORSO DONNA MANICA CORTA</t>
  </si>
  <si>
    <t>POLO DA CONCORSO DONNA MANICA CORTA X TEAM TÜRKİYE</t>
  </si>
  <si>
    <t>POLO DA CONCORSO RAGAZZA MANICA CORTA</t>
  </si>
  <si>
    <t>POLO DA CONCORSO UOMO MANICA CORTA</t>
  </si>
  <si>
    <t>POLO DA CONCORSO UOMO MANICA CORTA X TEAM TÜRKİYE</t>
  </si>
  <si>
    <t>POLO DA CONCORSO RAGAZZO MANICA CORTA</t>
  </si>
  <si>
    <t>POLO DA ALLENAMENTO TECH DA DONNA MANICA CORTA</t>
  </si>
  <si>
    <t>POLO DA ALLENAMENTO TECH DA RAGAZZA MANICA CORTA</t>
  </si>
  <si>
    <t>POLO DA ALLENAMENTO SOFT DA UOMO MANICA CORTA</t>
  </si>
  <si>
    <t>POLO DA ALLENAMENTO TECH DA RAGAZZO MANICA CORTA</t>
  </si>
  <si>
    <t>POLO DA ALLENAMENTO TECH DA UOMO MANICA CORTA</t>
  </si>
  <si>
    <t>MAGILETTA DONNA MANICA LUNGA QUARTER ZIP</t>
  </si>
  <si>
    <t>MAGLIETTA RAGAZZA MANICA LUNGA QUARTER ZIP</t>
  </si>
  <si>
    <t>MAGLIETTA MANICA LUNGA DA UOMO</t>
  </si>
  <si>
    <t>MAGLIETTA MANICA LUNGA  UOMO QUARTER ZIP</t>
  </si>
  <si>
    <t>CAMICIA DA CONCORSO PER UOMO MANICA LUNGA COLLO B.D.</t>
  </si>
  <si>
    <t>CAMICIA DA CONCORSO PER UOMO MANICA LUNGA COLLO FRANCESE</t>
  </si>
  <si>
    <t>POLO DA CONCORSO DONNA MANICA LUNGA</t>
  </si>
  <si>
    <t>POLO DA CONCORSO RAGAZZA MANICA LUNGA</t>
  </si>
  <si>
    <t>POLO DA CONCORSO UOMO MANICA LUNGA</t>
  </si>
  <si>
    <t>POLO DA CONCORSO RAGAZZO MANICA LUNGA</t>
  </si>
  <si>
    <t>17.09.2025</t>
  </si>
  <si>
    <t>MAJÖR DEĞİŞİKLİK. PROD. TITLE YAPISI VE UZUN KOL KISA KOL ATTR. CATEGORY LER EKLENDİ</t>
  </si>
  <si>
    <t>X</t>
  </si>
  <si>
    <t>T-SHIRTS &amp; BASE LAYERS</t>
  </si>
  <si>
    <t>BUNLARI SİSTEME ENTEGRE EDECEĞİZ</t>
  </si>
  <si>
    <t>SOFT POLO LONG SLEEVE</t>
  </si>
  <si>
    <t>TRAINING POLO LONG SLEEVE</t>
  </si>
  <si>
    <t>COMPETITION SHIRTS SHORT SLEEVE</t>
  </si>
  <si>
    <t>EKSİK CAT. ID LER TAMAMLANDI + BUG FIX</t>
  </si>
  <si>
    <t>PC KEY</t>
  </si>
  <si>
    <t>BASE LAYERS&amp;T-SHIRTS CAT.ID LERİ ADD. CATEGORIES A MANUEL EKLENDİ</t>
  </si>
  <si>
    <t>18.09.2025</t>
  </si>
  <si>
    <t>CAT. ID DEKİ BUG DÜZELTİLDİ</t>
  </si>
  <si>
    <t>PG KEY</t>
  </si>
  <si>
    <t>21.09.2025</t>
  </si>
  <si>
    <t>fotosu olan herşey publish "1" oldu</t>
  </si>
  <si>
    <t>22.09.2025</t>
  </si>
  <si>
    <t>CAT ID LER YENİDEN KONTROL EDİLİP DÜZENLENDİ</t>
  </si>
  <si>
    <t>MONTERREY-P</t>
  </si>
  <si>
    <t>SEASONAL STABLE RUG</t>
  </si>
  <si>
    <t>Winter Stable Rug - 300 GR.
Thanks to its quality and high-tech components, our winter rugs will keep your horse extra warm in the stable. Not to mention the elegant look!</t>
  </si>
  <si>
    <t>Kışlık Ahır Blanketi - 300 GR
Kaliteli ve yüksek teknik özellikli materyalleri ile Ahır Blanketlerimiz atınızı box içinde extra sıcak ve şık tutacak</t>
  </si>
  <si>
    <t>Coperta invernale da box - 300 GR
Grazie alla sua qualità e ai suoi componenti high-tech, le nostre coperte invernali manterranno il tuo cavallo extra caldo nella stalla con un elegante aspetto!</t>
  </si>
  <si>
    <t>Seasonal Stable Rug - 0 GR.
Ideal for transition seasons especially in fall and early spring.
When the weather is chilling enough for horse to feel the cold, but not cold enough to put the winter rugs on.</t>
  </si>
  <si>
    <t>MEVSİMLİK AHIR BLANKETİ</t>
  </si>
  <si>
    <t>Mevsimlik Ahır Blanketi - 0 GR
Geçiş sezonları için blanket.
Özellikle Sonbahar ve İlkbahar aylarında havaların serin ancak kalın blanket koyulmayacak kadar soğuk olmadığı durumlarda kullanım için idealdir</t>
  </si>
  <si>
    <t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t>
  </si>
  <si>
    <t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t>
  </si>
  <si>
    <t>COPERTA DA BOX STAGIONALE</t>
  </si>
  <si>
    <t>Coperta stagionale da box - 0 GR
Coperta da box per le stagioni di transizione. 
Specialmente da usare quando il tempo e' fresco abbastanza per farsi sentire freddo per cavallo ma non cosi freddo per mettere coperta invernale</t>
  </si>
  <si>
    <t>*Tessuto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t>
  </si>
  <si>
    <t>*Tessuto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t>
  </si>
  <si>
    <t>KALIN NYLON DIŞ KUMAŞ</t>
  </si>
  <si>
    <t>MARFİL SU GEÇİRMEZ MEVSİMLİK BLANKET KUMAŞI</t>
  </si>
  <si>
    <t>MONTERREY / RPS0032BBLBBL</t>
  </si>
  <si>
    <t>MONTERREY-P / RPS0032BBLBBL</t>
  </si>
  <si>
    <t>25.09.2025</t>
  </si>
  <si>
    <t>prod. Cat id geçici formül düzeltildi</t>
  </si>
  <si>
    <t>ATTRIBUTES (EX -PRODUCT CATEGORY)</t>
  </si>
  <si>
    <t>ATTRIBUTES (EX-PRODUCT CAT) ID</t>
  </si>
  <si>
    <t>ATTRIBUTES (OLD PRODUCT CAT. KEY)</t>
  </si>
  <si>
    <t>26.09.2025</t>
  </si>
  <si>
    <t>EX-prod cat id ler formülü düzeltildi</t>
  </si>
  <si>
    <t>29.09.2025</t>
  </si>
  <si>
    <t>publish count eklendi</t>
  </si>
  <si>
    <t>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t>
  </si>
  <si>
    <t>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t>
  </si>
  <si>
    <t>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t>
  </si>
  <si>
    <t>2402_S01_33883</t>
  </si>
  <si>
    <t>2402_S01_33884</t>
  </si>
  <si>
    <t>2402_S01_33888</t>
  </si>
  <si>
    <t>2402_S01_33886</t>
  </si>
  <si>
    <t>2402_S01_33857</t>
  </si>
  <si>
    <t>2402_S01_33861</t>
  </si>
  <si>
    <t>2402_S01_33858</t>
  </si>
  <si>
    <t>2402_S01_33840</t>
  </si>
  <si>
    <t>2402_S01_33842</t>
  </si>
  <si>
    <t>2402_S01_33843</t>
  </si>
  <si>
    <t>2402_S01_33846</t>
  </si>
  <si>
    <t>2402_S01_33893</t>
  </si>
  <si>
    <t>2402_S01_33894</t>
  </si>
  <si>
    <t>2402_S01_33896</t>
  </si>
  <si>
    <t>2402_S01_33930</t>
  </si>
  <si>
    <t>2402_S01_33932</t>
  </si>
  <si>
    <t>2402_S01_33933</t>
  </si>
  <si>
    <t>2402_S01_33935</t>
  </si>
  <si>
    <t>2402_S01_33864</t>
  </si>
  <si>
    <t>2402_S01_33865</t>
  </si>
  <si>
    <t>2402_S01_33868</t>
  </si>
  <si>
    <t>2402_S01_33869</t>
  </si>
  <si>
    <t>2402_S01_33848</t>
  </si>
  <si>
    <t>2402_S01_33850</t>
  </si>
  <si>
    <t>2402_S01_33852</t>
  </si>
  <si>
    <t>2402_S01_33855</t>
  </si>
  <si>
    <t>2402_S01_33899</t>
  </si>
  <si>
    <t>2402_S01_33900</t>
  </si>
  <si>
    <t>2402_S01_33902</t>
  </si>
  <si>
    <t>2402_S01_33904</t>
  </si>
  <si>
    <t>2402_S01_33906</t>
  </si>
  <si>
    <t>2402_S01_33872</t>
  </si>
  <si>
    <t>2402_S01_33876</t>
  </si>
  <si>
    <t>2402_S01_33878</t>
  </si>
  <si>
    <t>2402_S01_33880</t>
  </si>
  <si>
    <t>2402_S01_33958</t>
  </si>
  <si>
    <t>2402_S01_33960</t>
  </si>
  <si>
    <t>2402_S01_33963</t>
  </si>
  <si>
    <t>2402_S01_33965</t>
  </si>
  <si>
    <t>2402_S01_33816</t>
  </si>
  <si>
    <t>2402_S01_33986</t>
  </si>
  <si>
    <t>2402_S01_33909</t>
  </si>
  <si>
    <t>2402_S01_33911</t>
  </si>
  <si>
    <t>2402_S01_33912</t>
  </si>
  <si>
    <t>2402_S01_33916</t>
  </si>
  <si>
    <t>2402_S01_33832</t>
  </si>
  <si>
    <t>2402_S01_33833</t>
  </si>
  <si>
    <t>2402_S01_33835</t>
  </si>
  <si>
    <t>2402_S01_33950</t>
  </si>
  <si>
    <t>2402_S01_33952</t>
  </si>
  <si>
    <t>2402_S01_33954</t>
  </si>
  <si>
    <t>2402_S01_33957</t>
  </si>
  <si>
    <t>2402_S01_33939</t>
  </si>
  <si>
    <t>2402_S01_33942</t>
  </si>
  <si>
    <t>2402_S01_33945</t>
  </si>
  <si>
    <t>2402_S01_33947</t>
  </si>
  <si>
    <t>2402_S01_33770</t>
  </si>
  <si>
    <t>2402_S01_33772</t>
  </si>
  <si>
    <t>2402_S01_33773</t>
  </si>
  <si>
    <t>2402_S01_33774</t>
  </si>
  <si>
    <t>2402_S01_33776</t>
  </si>
  <si>
    <t>2402_S01_33778</t>
  </si>
  <si>
    <t>2402_S01_33780</t>
  </si>
  <si>
    <t>2402_S01_33782</t>
  </si>
  <si>
    <t>2402_S01_33783</t>
  </si>
  <si>
    <t>2402_S01_33784</t>
  </si>
  <si>
    <t>2402_S01_33787</t>
  </si>
  <si>
    <t>2402_S01_33788</t>
  </si>
  <si>
    <t>2402_S01_33791</t>
  </si>
  <si>
    <t>2402_S01_33792</t>
  </si>
  <si>
    <t>2402_S01_33793</t>
  </si>
  <si>
    <t>2402_S01_33796</t>
  </si>
  <si>
    <t>2402_S01_33798</t>
  </si>
  <si>
    <t>2402_S01_33794</t>
  </si>
  <si>
    <t>2402_S01_86744</t>
  </si>
  <si>
    <t>2402_S01_86748</t>
  </si>
  <si>
    <t>2402_S01_86751</t>
  </si>
  <si>
    <t>2402_S01_86752</t>
  </si>
  <si>
    <t>2402_S01_86754</t>
  </si>
  <si>
    <t>2402_S01_86755</t>
  </si>
  <si>
    <t>2402_S01_34039</t>
  </si>
  <si>
    <t>2402_S01_34041</t>
  </si>
  <si>
    <t>2402_S01_34028</t>
  </si>
  <si>
    <t>2402_S01_34033</t>
  </si>
  <si>
    <t>2402_S01_34036</t>
  </si>
  <si>
    <t>2402_S01_34095</t>
  </si>
  <si>
    <t>2402_S01_34097</t>
  </si>
  <si>
    <t>2402_S01_34087</t>
  </si>
  <si>
    <t>2402_S01_34089</t>
  </si>
  <si>
    <t>2402_S01_34092</t>
  </si>
  <si>
    <t>2402_S01_34093</t>
  </si>
  <si>
    <t>2402_S01_34084</t>
  </si>
  <si>
    <t>2402_S01_34086</t>
  </si>
  <si>
    <t>2402_S01_34099</t>
  </si>
  <si>
    <t>2402_S01_34101</t>
  </si>
  <si>
    <t>2402_S01_34064</t>
  </si>
  <si>
    <t>2402_S01_34061</t>
  </si>
  <si>
    <t>2402_S01_34066</t>
  </si>
  <si>
    <t>2402_S01_34049</t>
  </si>
  <si>
    <t>2402_S01_34050</t>
  </si>
  <si>
    <t>2402_S01_34053</t>
  </si>
  <si>
    <t>2402_S01_34068</t>
  </si>
  <si>
    <t>2402_S01_34071</t>
  </si>
  <si>
    <t>2402_S01_34075</t>
  </si>
  <si>
    <t>2402_S01_34077</t>
  </si>
  <si>
    <t>2402_S01_34055</t>
  </si>
  <si>
    <t>2402_S01_34058</t>
  </si>
  <si>
    <t>2402_S01_32708</t>
  </si>
  <si>
    <t>2402_S01_32706</t>
  </si>
  <si>
    <t>2402_S01_32709</t>
  </si>
  <si>
    <t>2402_S01_32711</t>
  </si>
  <si>
    <t>2402_S01_33137</t>
  </si>
  <si>
    <t>2402_S01_33139</t>
  </si>
  <si>
    <t>2402_S01_33133</t>
  </si>
  <si>
    <t>2402_S01_33128</t>
  </si>
  <si>
    <t>2402_S01_33130</t>
  </si>
  <si>
    <t>2402_S01_33126</t>
  </si>
  <si>
    <t>2402_S01_33149</t>
  </si>
  <si>
    <t>2402_S01_33151</t>
  </si>
  <si>
    <t>2402_S01_33147</t>
  </si>
  <si>
    <t>2402_S01_33155</t>
  </si>
  <si>
    <t>2402_S01_33157</t>
  </si>
  <si>
    <t>2402_S01_33153</t>
  </si>
  <si>
    <t>2402_S01_33142</t>
  </si>
  <si>
    <t>2402_S01_33145</t>
  </si>
  <si>
    <t>2402_S01_33140</t>
  </si>
  <si>
    <t>2402_S01_32790</t>
  </si>
  <si>
    <t>2402_S01_32792</t>
  </si>
  <si>
    <t>2402_S01_32788</t>
  </si>
  <si>
    <t>2402_S01_32794</t>
  </si>
  <si>
    <t>2402_S01_32805</t>
  </si>
  <si>
    <t>2402_S01_32808</t>
  </si>
  <si>
    <t>2402_S01_32804</t>
  </si>
  <si>
    <t>2402_S01_32810</t>
  </si>
  <si>
    <t>2402_S01_32828</t>
  </si>
  <si>
    <t>2402_S01_32830</t>
  </si>
  <si>
    <t>2402_S01_32838</t>
  </si>
  <si>
    <t>2402_S01_32826</t>
  </si>
  <si>
    <t>2402_S01_32815</t>
  </si>
  <si>
    <t>2402_S01_32817</t>
  </si>
  <si>
    <t>2402_S01_32813</t>
  </si>
  <si>
    <t>2402_S01_32822</t>
  </si>
  <si>
    <t>2402_S01_32715</t>
  </si>
  <si>
    <t>2402_S01_32718</t>
  </si>
  <si>
    <t>2402_S01_32714</t>
  </si>
  <si>
    <t>2402_S01_32724</t>
  </si>
  <si>
    <t>2402_S01_32778</t>
  </si>
  <si>
    <t>2402_S01_32780</t>
  </si>
  <si>
    <t>2402_S01_32783</t>
  </si>
  <si>
    <t>2402_S01_32775</t>
  </si>
  <si>
    <t>2402_S01_32729</t>
  </si>
  <si>
    <t>2402_S01_32732</t>
  </si>
  <si>
    <t>2402_S01_32734</t>
  </si>
  <si>
    <t>2402_S01_32727</t>
  </si>
  <si>
    <t>2402_S01_32740</t>
  </si>
  <si>
    <t>2402_S01_32738</t>
  </si>
  <si>
    <t>2402_S01_32758</t>
  </si>
  <si>
    <t>2402_S01_32761</t>
  </si>
  <si>
    <t>2402_S01_32756</t>
  </si>
  <si>
    <t>2402_S01_32763</t>
  </si>
  <si>
    <t>2402_S01_32798</t>
  </si>
  <si>
    <t>2402_S01_32800</t>
  </si>
  <si>
    <t>2402_S01_32796</t>
  </si>
  <si>
    <t>2402_S01_32609</t>
  </si>
  <si>
    <t>2402_S01_32614</t>
  </si>
  <si>
    <t>2402_S01_32621</t>
  </si>
  <si>
    <t>2402_S01_32625</t>
  </si>
  <si>
    <t>2402_S01_32631</t>
  </si>
  <si>
    <t>2402_S01_32629</t>
  </si>
  <si>
    <t>2402_S01_32635</t>
  </si>
  <si>
    <t>2402_S01_32628</t>
  </si>
  <si>
    <t>2402_S01_32640</t>
  </si>
  <si>
    <t>2402_S01_32641</t>
  </si>
  <si>
    <t>2402_S01_32644</t>
  </si>
  <si>
    <t>2402_S01_32638</t>
  </si>
  <si>
    <t>2402_S01_32656</t>
  </si>
  <si>
    <t>2402_S01_32652</t>
  </si>
  <si>
    <t>2402_S01_32658</t>
  </si>
  <si>
    <t>2402_S01_32667</t>
  </si>
  <si>
    <t>2402_S01_32669</t>
  </si>
  <si>
    <t>2402_S01_32663</t>
  </si>
  <si>
    <t>2402_S01_32671</t>
  </si>
  <si>
    <t>2402_S01_32687</t>
  </si>
  <si>
    <t>2402_S01_32689</t>
  </si>
  <si>
    <t>2402_S01_32685</t>
  </si>
  <si>
    <t>2402_S01_32677</t>
  </si>
  <si>
    <t>2402_S01_32679</t>
  </si>
  <si>
    <t>2402_S01_32674</t>
  </si>
  <si>
    <t>2402_S01_32700</t>
  </si>
  <si>
    <t>2402_S01_32702</t>
  </si>
  <si>
    <t>2402_S01_32698</t>
  </si>
  <si>
    <t>2402_S01_32694</t>
  </si>
  <si>
    <t>2402_S01_32696</t>
  </si>
  <si>
    <t>2402_S01_32691</t>
  </si>
  <si>
    <t>2402_S01_32391</t>
  </si>
  <si>
    <t>2402_S01_32382</t>
  </si>
  <si>
    <t>2402_S01_32384</t>
  </si>
  <si>
    <t>2402_S01_32383</t>
  </si>
  <si>
    <t>2402_S01_33735</t>
  </si>
  <si>
    <t>2402_S01_32422</t>
  </si>
  <si>
    <t>2402_S01_32403</t>
  </si>
  <si>
    <t>2402_S01_32423</t>
  </si>
  <si>
    <t>2402_S01_32430</t>
  </si>
  <si>
    <t>2402_S01_32428</t>
  </si>
  <si>
    <t>2402_S01_32435</t>
  </si>
  <si>
    <t>2402_S01_32442</t>
  </si>
  <si>
    <t>2402_S01_32440</t>
  </si>
  <si>
    <t>2402_S01_32445</t>
  </si>
  <si>
    <t>2402_S01_33306</t>
  </si>
  <si>
    <t>2402_S01_32452</t>
  </si>
  <si>
    <t>2402_S01_32450</t>
  </si>
  <si>
    <t>2402_S01_32455</t>
  </si>
  <si>
    <t>2402_S01_32460</t>
  </si>
  <si>
    <t>2402_S01_32459</t>
  </si>
  <si>
    <t>2402_S01_32463</t>
  </si>
  <si>
    <t>2402_S01_33271</t>
  </si>
  <si>
    <t>2402_S01_32471</t>
  </si>
  <si>
    <t>2402_S01_32466</t>
  </si>
  <si>
    <t>2402_S01_32473</t>
  </si>
  <si>
    <t>2402_S01_32478</t>
  </si>
  <si>
    <t>2402_S01_32476</t>
  </si>
  <si>
    <t>2402_S01_32481</t>
  </si>
  <si>
    <t>2402_S01_32486</t>
  </si>
  <si>
    <t>2402_S01_32485</t>
  </si>
  <si>
    <t>2402_S01_32490</t>
  </si>
  <si>
    <t>2402_S01_32495</t>
  </si>
  <si>
    <t>2402_S01_32494</t>
  </si>
  <si>
    <t>2402_S01_32498</t>
  </si>
  <si>
    <t>2402_S01_32504</t>
  </si>
  <si>
    <t>2402_S01_32502</t>
  </si>
  <si>
    <t>2402_S01_32508</t>
  </si>
  <si>
    <t>2402_S01_33457</t>
  </si>
  <si>
    <t>2402_S01_32515</t>
  </si>
  <si>
    <t>2402_S01_32513</t>
  </si>
  <si>
    <t>2402_S01_32517</t>
  </si>
  <si>
    <t>2402_S01_32527</t>
  </si>
  <si>
    <t>2402_S01_32526</t>
  </si>
  <si>
    <t>2402_S01_32529</t>
  </si>
  <si>
    <t>2402_S01_33510</t>
  </si>
  <si>
    <t>2402_S01_32520</t>
  </si>
  <si>
    <t>2402_S01_32522</t>
  </si>
  <si>
    <t>2402_S01_32549</t>
  </si>
  <si>
    <t>2402_S01_32532</t>
  </si>
  <si>
    <t>2402_S01_32555</t>
  </si>
  <si>
    <t>2402_S01_SET#1A-66180</t>
  </si>
  <si>
    <t>2402_S01_SET#1-66197</t>
  </si>
  <si>
    <t>2402_S01_SET#2A-66190</t>
  </si>
  <si>
    <t>2402_S01_SET#2-66194</t>
  </si>
  <si>
    <t>2402_S01_SET#3A-66185</t>
  </si>
  <si>
    <t>2402_S01_SET#3-66195</t>
  </si>
  <si>
    <t>2402_S01_SET#4A-66178</t>
  </si>
  <si>
    <t>2402_S01_SET#4-66175</t>
  </si>
  <si>
    <t>2402_S01_SET#5A-66182</t>
  </si>
  <si>
    <t>2402_S01_SET#5-66196</t>
  </si>
  <si>
    <t>2402_S01_SET#6A-66192</t>
  </si>
  <si>
    <t>2402_S01_SET#6-66193</t>
  </si>
  <si>
    <t>2402_S01_32557</t>
  </si>
  <si>
    <t>2402_S01_32561</t>
  </si>
  <si>
    <t>2402_S01_32559</t>
  </si>
  <si>
    <t>2402_S01_32537</t>
  </si>
  <si>
    <t>2402_S01_32539</t>
  </si>
  <si>
    <t>2402_S01_32540</t>
  </si>
  <si>
    <t>2402_S01_32543</t>
  </si>
  <si>
    <t>2402_S01_32544</t>
  </si>
  <si>
    <t>2402_S01_32564</t>
  </si>
  <si>
    <t>2402_S01_32567</t>
  </si>
  <si>
    <t>2402_S01_32562</t>
  </si>
  <si>
    <t>2402_S01_32600</t>
  </si>
  <si>
    <t>2402_S01_32601</t>
  </si>
  <si>
    <t>2402_S01_33740</t>
  </si>
  <si>
    <t>2402_S01_33747</t>
  </si>
  <si>
    <t>2402_S01_33742</t>
  </si>
  <si>
    <t>2402_S01_33744</t>
  </si>
  <si>
    <t>2402_S01_33285</t>
  </si>
  <si>
    <t>2402_S01_33289</t>
  </si>
  <si>
    <t>2402_S01_33286</t>
  </si>
  <si>
    <t>2402_S01_33282</t>
  </si>
  <si>
    <t>2402_S01_32861</t>
  </si>
  <si>
    <t>2402_S01_32870</t>
  </si>
  <si>
    <t>2402_S01_32872</t>
  </si>
  <si>
    <t>2402_S01_32867</t>
  </si>
  <si>
    <t>2402_S01_33114</t>
  </si>
  <si>
    <t>2402_S01_33112</t>
  </si>
  <si>
    <t>2402_S01_33121</t>
  </si>
  <si>
    <t>2402_S01_33124</t>
  </si>
  <si>
    <t>2402_S01_33097</t>
  </si>
  <si>
    <t>2402_S01_33089</t>
  </si>
  <si>
    <t>2402_S01_33087</t>
  </si>
  <si>
    <t>2402_S01_33091</t>
  </si>
  <si>
    <t>2402_S01_33095</t>
  </si>
  <si>
    <t>2402_S01_33104</t>
  </si>
  <si>
    <t>2402_S01_33105</t>
  </si>
  <si>
    <t>2402_S01_33101</t>
  </si>
  <si>
    <t>2402_S01_33111</t>
  </si>
  <si>
    <t>2402_S01_33517</t>
  </si>
  <si>
    <t>2402_S01_33519</t>
  </si>
  <si>
    <t>2402_S01_33526</t>
  </si>
  <si>
    <t>2402_S01_33512</t>
  </si>
  <si>
    <t>2402_S01_32874</t>
  </si>
  <si>
    <t>2402_S01_32879</t>
  </si>
  <si>
    <t>2402_S01_32881</t>
  </si>
  <si>
    <t>2402_S01_32883</t>
  </si>
  <si>
    <t>2402_S01_32887</t>
  </si>
  <si>
    <t>2402_S01_32846</t>
  </si>
  <si>
    <t>2402_S01_32858</t>
  </si>
  <si>
    <t>2402_S01_32849</t>
  </si>
  <si>
    <t>2402_S01_32927</t>
  </si>
  <si>
    <t>2402_S01_32931</t>
  </si>
  <si>
    <t>2402_S01_32933</t>
  </si>
  <si>
    <t>2402_S01_32939</t>
  </si>
  <si>
    <t>2402_S01_33051</t>
  </si>
  <si>
    <t>2402_S01_33047</t>
  </si>
  <si>
    <t>2402_S01_33052</t>
  </si>
  <si>
    <t>2402_S01_33055</t>
  </si>
  <si>
    <t>2402_S01_33058</t>
  </si>
  <si>
    <t>2402_S01_33081</t>
  </si>
  <si>
    <t>2402_S01_33621</t>
  </si>
  <si>
    <t>2402_S01_33630</t>
  </si>
  <si>
    <t>2402_S01_33628</t>
  </si>
  <si>
    <t>2402_S01_32896</t>
  </si>
  <si>
    <t>2402_S01_32897</t>
  </si>
  <si>
    <t>2402_S01_32899</t>
  </si>
  <si>
    <t>2402_S01_32924</t>
  </si>
  <si>
    <t>2402_S01_32925</t>
  </si>
  <si>
    <t>2402_S01_33015</t>
  </si>
  <si>
    <t>2402_S01_33025</t>
  </si>
  <si>
    <t>2402_S01_33027</t>
  </si>
  <si>
    <t>2402_S01_33029</t>
  </si>
  <si>
    <t>2402_S01_33033</t>
  </si>
  <si>
    <t>2402_S01_33032</t>
  </si>
  <si>
    <t>2402_S01_33040</t>
  </si>
  <si>
    <t>2402_S01_33042</t>
  </si>
  <si>
    <t>2402_S01_33434</t>
  </si>
  <si>
    <t>2402_S01_33436</t>
  </si>
  <si>
    <t>2402_S01_33432</t>
  </si>
  <si>
    <t>2402_S01_33442</t>
  </si>
  <si>
    <t>2402_S01_33462</t>
  </si>
  <si>
    <t>2402_S01_33443</t>
  </si>
  <si>
    <t>2402_S01_33368</t>
  </si>
  <si>
    <t>2402_S01_33370</t>
  </si>
  <si>
    <t>2402_S01_33373</t>
  </si>
  <si>
    <t>2402_S01_33376</t>
  </si>
  <si>
    <t>2402_S01_33377</t>
  </si>
  <si>
    <t>2402_S01_33381</t>
  </si>
  <si>
    <t>2402_S01_33509</t>
  </si>
  <si>
    <t>2402_S01_33505</t>
  </si>
  <si>
    <t>2402_S01_33500</t>
  </si>
  <si>
    <t>2402_S01_33490</t>
  </si>
  <si>
    <t>2402_S01_33563</t>
  </si>
  <si>
    <t>2402_S01_33595</t>
  </si>
  <si>
    <t>2402_S01_33568</t>
  </si>
  <si>
    <t>2402_S01_33560</t>
  </si>
  <si>
    <t>2402_S01_33588</t>
  </si>
  <si>
    <t>2402_S01_34105</t>
  </si>
  <si>
    <t>2402_S01_33685</t>
  </si>
  <si>
    <t>2402_S01_33689</t>
  </si>
  <si>
    <t>2402_S01_33687</t>
  </si>
  <si>
    <t>2402_S01_33677</t>
  </si>
  <si>
    <t>2402_S01_33533</t>
  </si>
  <si>
    <t>2402_S01_33539</t>
  </si>
  <si>
    <t>2402_S01_33535</t>
  </si>
  <si>
    <t>2402_S01_33538</t>
  </si>
  <si>
    <t>2402_S01_33826</t>
  </si>
  <si>
    <t>01.10.2025</t>
  </si>
  <si>
    <t>2402 fotolarındaki hata düzeltildi</t>
  </si>
  <si>
    <t>COMPETITION BREECHES</t>
  </si>
  <si>
    <t>COMPETITION LEGGINGS</t>
  </si>
  <si>
    <t>03.10.2025</t>
  </si>
  <si>
    <t>BESTSELLERS ID LER düzenlendi</t>
  </si>
  <si>
    <t>2402_S01_88070</t>
  </si>
  <si>
    <t>2402_S01_88066</t>
  </si>
  <si>
    <t>2402_S01_880681</t>
  </si>
  <si>
    <t>05.10.2025</t>
  </si>
  <si>
    <t>minor changes on photo numbers black belt santorini and box curtain and guard. Fiyat listesi güncellendi</t>
  </si>
  <si>
    <t>06.10.2025</t>
  </si>
  <si>
    <t>eksik comp id ler additional cat.a eklendi</t>
  </si>
  <si>
    <t>MULTI-PURPOSE POLOS</t>
  </si>
  <si>
    <t>COMP. POLOS&amp;SHIRTS</t>
  </si>
  <si>
    <t>209;232</t>
  </si>
  <si>
    <t>208;232</t>
  </si>
  <si>
    <t>208;231</t>
  </si>
  <si>
    <t>209;231</t>
  </si>
  <si>
    <t>208;230</t>
  </si>
  <si>
    <t>209;230</t>
  </si>
  <si>
    <t>08.10.2025</t>
  </si>
  <si>
    <t>yeni açılan cat id ler eklendi</t>
  </si>
  <si>
    <t>09.10.2025</t>
  </si>
  <si>
    <t>2402_S01_88059</t>
  </si>
  <si>
    <t>2402_S01_88051</t>
  </si>
  <si>
    <t>2402_S01_88054</t>
  </si>
  <si>
    <t>2402_S01_88057</t>
  </si>
  <si>
    <t>2406_S01_66171</t>
  </si>
  <si>
    <t>2406_S01_66170</t>
  </si>
  <si>
    <t>2406_S01_66173</t>
  </si>
  <si>
    <t>2406_S01_66167</t>
  </si>
  <si>
    <t>2406_S01_66165</t>
  </si>
  <si>
    <t>2406_S01_66164</t>
  </si>
  <si>
    <t>2406_S01_66169</t>
  </si>
  <si>
    <t>2406_S01_66172</t>
  </si>
  <si>
    <t>2406_S01_66166</t>
  </si>
  <si>
    <t>comp. jacket idler eklendi, hatalı foto nolar düzeltildi</t>
  </si>
  <si>
    <t>Cavaliers_Detay_36864</t>
  </si>
  <si>
    <t>Cavaliers_Detay_36885</t>
  </si>
  <si>
    <t>Cavaliers_Detay_36869</t>
  </si>
  <si>
    <t>Cavaliers_Detay_36873</t>
  </si>
  <si>
    <t>Cavaliers_Detay_36877</t>
  </si>
  <si>
    <t>Cavaliers_Detay_36881</t>
  </si>
  <si>
    <t>Cavaliers_Detay_36855</t>
  </si>
  <si>
    <t>Cavaliers_Detay_36860</t>
  </si>
  <si>
    <t>Cavaliers_Detay_36845</t>
  </si>
  <si>
    <t>Cavaliers_Detay_36830</t>
  </si>
  <si>
    <t>Cavaliers_Detay_36835</t>
  </si>
  <si>
    <t>Cavaliers_Detay_36850</t>
  </si>
  <si>
    <t>Cavaliers_Detay_36840</t>
  </si>
  <si>
    <t>Cavaliers_Detay_36789</t>
  </si>
  <si>
    <t>Cavaliers_Detay_36813</t>
  </si>
  <si>
    <t>Cavaliers_Detay_36817</t>
  </si>
  <si>
    <t>Cavaliers_Detay_36821</t>
  </si>
  <si>
    <t>Cavaliers_Detay_36809</t>
  </si>
  <si>
    <t>Cavaliers_Detay_36887</t>
  </si>
  <si>
    <t>Cavaliers_Detay_36880</t>
  </si>
  <si>
    <t>Cavaliers_Detay_36854</t>
  </si>
  <si>
    <t>Cavaliers_Detay_36859</t>
  </si>
  <si>
    <t>Cavaliers_Detay_36844</t>
  </si>
  <si>
    <t>Cavaliers_Detay_36829</t>
  </si>
  <si>
    <t>Cavaliers_Detay_36834</t>
  </si>
  <si>
    <t>Cavaliers_Detay_36849</t>
  </si>
  <si>
    <t>Cavaliers_Detay_36839</t>
  </si>
  <si>
    <t>14.10.2025</t>
  </si>
  <si>
    <t>bottoms detail fotolar eklendi, sku list stl kodları düzenlendi</t>
  </si>
  <si>
    <t>stock qty düzenlendi</t>
  </si>
  <si>
    <t>17.10.2025</t>
  </si>
  <si>
    <t>CSM-BLANKET SAKS MAVİ-1</t>
  </si>
  <si>
    <t>CSM-BLANKET SAKS MAVİ-2</t>
  </si>
  <si>
    <t>CSM-BLANKET SAKS MAVİ-3</t>
  </si>
  <si>
    <t>CSM-BLANKET SAKS MAVİ-4</t>
  </si>
  <si>
    <t>PARIS NAVY-GOLD 1</t>
  </si>
  <si>
    <t>PARIS ROYAL BLUE-BRONZE 1</t>
  </si>
  <si>
    <t>PARIS WHITE-WHITE 1</t>
  </si>
  <si>
    <t>PARIS NAVY-GOLD 2</t>
  </si>
  <si>
    <t>PARIS NAVY-GOLD 3</t>
  </si>
  <si>
    <t>PARIS ROYAL BLUE-BRONZE 2</t>
  </si>
  <si>
    <t>PARIS ROYAL BLUE-BRONZE 3</t>
  </si>
  <si>
    <t>PARIS WHITE-WHITE 2</t>
  </si>
  <si>
    <t>PARIS WHITE-WHITE 3</t>
  </si>
  <si>
    <t>PARIS / TWL0008NAVGLD</t>
  </si>
  <si>
    <t>PARIS / TWL0008RYLBRZ</t>
  </si>
  <si>
    <t>PARIS / TWL0008WHTWHT</t>
  </si>
  <si>
    <t>LONDON PANNA-BROWN 1</t>
  </si>
  <si>
    <t>LONDON PANNA-BROWN 2</t>
  </si>
  <si>
    <t>LONDON PANNA-BROWN 3</t>
  </si>
  <si>
    <t>LONDON / TWL0007PANBRW</t>
  </si>
  <si>
    <t>19.10.2025</t>
  </si>
  <si>
    <t>STL foto isimleri dfüzenlendi, yeni ürünler ve fotolar eklendi</t>
  </si>
  <si>
    <t>21.10.2025</t>
  </si>
  <si>
    <t>stoklar güncellendi</t>
  </si>
  <si>
    <t>24.10.2025</t>
  </si>
  <si>
    <t>KADIN PRO BİNİCİ PANTOLONU</t>
  </si>
  <si>
    <t>ÇOCUK UNISEX BİNİCİ PANTOLONU</t>
  </si>
  <si>
    <t>ERKEK PRO BİNİCİ PANTOLONU</t>
  </si>
  <si>
    <t>08.11.2025</t>
  </si>
  <si>
    <t>pantolon yazımı düzeltildi</t>
  </si>
  <si>
    <t>pantalon stokları güncellendi</t>
  </si>
  <si>
    <t>12.11.2025</t>
  </si>
  <si>
    <t>21.11.2025</t>
  </si>
  <si>
    <t>açıklamalara ürün isimleri eklendi</t>
  </si>
  <si>
    <t>Pony Winter Stable Rug - 300 GR.
Thanks to its quality and high-tech components, our winter rugs will keep your horse extra warm in the stable. Not to mention the elegant look!</t>
  </si>
  <si>
    <t>Elegant and flexible Pony ear bonnet made with Italian technical jersey.
Cavalier SanMarco Tech Earbonnets can be matched with our Tech Series products; Tech Saddlepads, Breeches, Leggings and Show Jackets.</t>
  </si>
  <si>
    <t>Tartan knitted Pony cooler blanket
An alternative and a different approach to fleece coolers.
Lighter weight and stylish
Your horse will be noticed with these designer cooler blankets</t>
  </si>
  <si>
    <t>Diamond design saddle pad for Pony
Bold design followed by superb technical performance
Our saddlepads are engineered to offer a remarkable esthetic look while providing an orthopedic and functional performance</t>
  </si>
  <si>
    <t>Pony Seasonal Stable Rug - 0 GR.
Ideal for transition seasons especially in fall and early spring.
When the weather is chilling enough for horse to feel the cold, but not cold enough to put the winter rugs on.</t>
  </si>
  <si>
    <t>High density and bright color knit Pony ear bonnet</t>
  </si>
  <si>
    <t>Honeycomb design Pony saddle pad
Bold design followed by superb technical performance
Our saddlepads are engineered to offer a remarkable esthetic look while providing an orthopedic and functional performance</t>
  </si>
  <si>
    <t>High density and high quality cooler fleece blanket will keep your pony extra warm while allowing cool down.
These soft and beautiful fleece blankets come in a wide variety of profound and nice colors.</t>
  </si>
  <si>
    <t>Light fly sheet to protect your pony from disturbing and annoying flies</t>
  </si>
  <si>
    <t>The cooler with an aristocratic collar to give your pony a more prestigious look!
High density and high quality cooler fleece blanket will keep your horse extra warm while allowing cool down.
These soft and beautiful fleece blankets come in a wide variety of profound and nice colors.</t>
  </si>
  <si>
    <t>Two-color stylish Pony cooloer blanket
High density and high quality cooler fleece blanket will keep your horse extra warm while allowing cool down.
These soft and beautiful fleece blankets come in a wide variety of profound and nice colors.</t>
  </si>
  <si>
    <t>PONY KIŞLIK AHIR BLANKETİ</t>
  </si>
  <si>
    <t>TECH SERİSİ PONY KULAKLIK</t>
  </si>
  <si>
    <t>PONY TER BLANKETİ</t>
  </si>
  <si>
    <t>ELMAS DESEN PONY EYER ALTI</t>
  </si>
  <si>
    <t>MEVSİMLİK PONY AHIR BLANKETİ</t>
  </si>
  <si>
    <t>ÖRME PONY KULAKLIK</t>
  </si>
  <si>
    <t>PETEK DESEN PONY EYER ALTI</t>
  </si>
  <si>
    <t>PONY POLAR BLANKET</t>
  </si>
  <si>
    <t>PONY SİNEKLİK BLANKET</t>
  </si>
  <si>
    <t>YAKALI PONY POLAR BLANKET</t>
  </si>
  <si>
    <t>ÇİFT RENK PONY POLAR BLANKET</t>
  </si>
  <si>
    <t>Pony Kışlık Ahır Blanketi - 300 GR
Kaliteli ve yüksek teknik özellikli materyalleri ile Ahır Blanketlerimiz atınızı box içinde extra sıcak ve şık tutacak</t>
  </si>
  <si>
    <t>İtalyan teknik örme kumaştan üretilmiş zarif ve esnek Pony  kulaklık. Cavalier SanMarco Tech kulaklıkları Tech Serisi ürünlerimizle eşleştirilebilir: Tech eyer altlıkları, binici pantolonları, taytlar ve yarış ceketleri.</t>
  </si>
  <si>
    <t>Tartan desenli örme Pony ter blanketi
Klasik ter blanketlerine alternatif bir yaklaşım
Bu hafif ve şık ter blanketleri ile atıınız hemen farkedilecek</t>
  </si>
  <si>
    <t>Elmas desenli Pony eyeraltı (keçe)
Cesur tasarımla birlikte gelen mükemmel teknik performans
Eyeraltlarımız ortopedik ve fonksiyonel bir performans sağlarken olağanüstü bir estetik görünüm sunacak şekilde tasarlandı</t>
  </si>
  <si>
    <t>Pony Mevsimlik Ahır Blanketi - 0 GR
Geçiş sezonları için blanket.
Özellikle Sonbahar ve İlkbahar aylarında havaların serin ancak kalın blanket koyulmayacak kadar soğuk olmadığı durumlarda kullanım için idealdir</t>
  </si>
  <si>
    <t>Parlak ve Yüksek Denye Örme Pony Kulaklık</t>
  </si>
  <si>
    <t>Petek desenli Pony eyeraltı (keçe)
Cesur tasarımla birlikte gelen mükemmel teknik performans
Eyeraltlarımız ortopedik ve fonksiyonel bir performans sağlarken olağanüstü bir estetik görünüm sunacak şekilde tasarlandı</t>
  </si>
  <si>
    <t>Yüksek denye ve kaliteli, Pony polar ter blanketleri atınızı ekstra sıcak tutarken soğumasına da olanak tanır.
Bu yumuşak ve güzel polar battaniyeler çok çeşitli, derin ve hoş renklerde sunuluyor</t>
  </si>
  <si>
    <t>Atınızı rahatsız edici sineklerden korumak için Hafif Pony Sineklik</t>
  </si>
  <si>
    <t>Atınızı daha prestijli gösterecek yakalı Pony ter blanketi
Yüksek denye ve kaliteli, polar ter blanketleri atınızı ekstra sıcak tutarken soğumasına da olanak tanır.
Bu yumuşak ve güzel polar battaniyeler çok çeşitli, derin ve hoş renklerde sunuluyor</t>
  </si>
  <si>
    <t>Çift renkli şık Pony ter blanketi
Yüksek denye ve kaliteli, polar ter blanketleri atınızı ekstra sıcak tutarken soğumasına da olanak tanır.
Bu yumuşak ve güzel polar battaniyeler çok çeşitli, derin ve hoş renklerde sunuluyor</t>
  </si>
  <si>
    <t>COPERTA DA BOX INVERNALE X PONY</t>
  </si>
  <si>
    <t>CUFFIE TECH X PONY</t>
  </si>
  <si>
    <t>COPERTA DA RAFFREDDEMENTO X PONY</t>
  </si>
  <si>
    <t>SOTTOSELLA DIAMANTE X PONY</t>
  </si>
  <si>
    <t>COPERTA DA BOX STAGIONALE X PONY</t>
  </si>
  <si>
    <t>CUFFIA IN MAGLIA X PONY</t>
  </si>
  <si>
    <t>SOTTOSELLA DISEGNO NIDO D'APE X PONY</t>
  </si>
  <si>
    <t>COPERTA IN PILE X PONY</t>
  </si>
  <si>
    <t>COPERTA ANTIMOSCHE X PONY</t>
  </si>
  <si>
    <t>COPERTA IN PILE CON COLLETTO X PONY</t>
  </si>
  <si>
    <t>COPERTA IN PILE BICOLORE X PONY</t>
  </si>
  <si>
    <t>Coperta invernale da box per Pony - 300 GR
Grazie alla sua qualità e ai suoi componenti high-tech, le nostre coperte invernali manterranno il tuo cavallo extra caldo nella stalla con un elegante aspetto!</t>
  </si>
  <si>
    <t>Elegante e flessibile cuffie per Pony realizzata in jersey tecnico Italiano. Le cuffie Tech di Cavalier SanMarco possono essere abbinate ai nostri prodotti della Tech Series: sottosella tecnici, pantaloni da equitazione, leggings e giacche da concorso.</t>
  </si>
  <si>
    <t>Coperta refrigerante Pony lavorata a maglia tartan 
Un'alternativa e un approccio diverso ai cooler in pile
Più leggera e alla moda
Il tuo cavallo sarà notato con queste coperte refrigeranti dal design esclusivo</t>
  </si>
  <si>
    <t>Sottosella Pony design a diamante Design audace accompagnato da prestazioni tecniche eccezionali. 
I nostri sottosella sono progettati per offrire un aspetto estetico straordinario garantendo al tempo stesso un supporto ortopedico e funzionale.</t>
  </si>
  <si>
    <t>Coperta stagionale da box per Pony - 0 GR
Coperta da box per le stagioni di transizione. 
Specialmente da usare quando il tempo e' fresco abbastanza per farsi sentire freddo per cavallo ma non cosi freddo per mettere coperta invernale</t>
  </si>
  <si>
    <t>Cuffia Pony lavorata a maglia ad alta densità e colori vivaci</t>
  </si>
  <si>
    <t>Sottosella Pony con design a nido d'ape 
Design audace accompagnato da prestazioni tecniche eccezionali. 
I nostri sottosella sono progettati per offrire un aspetto estetico straordinario garantendo al tempo stesso un supporto ortopedico e funzionale.</t>
  </si>
  <si>
    <t>Coperta in pile refrigerante per Pony ad alta densità e alta qualità manterrà il tuo cavallo extra caldo mentre si raffredda. Queste morbide e bellissime coperte in pile sono disponibili in una vasta gamma di colori intensi e piacevoli.</t>
  </si>
  <si>
    <t>Coperta leggera anti-mosche Pony per proteggere il tuo cavallo da insetti fastidiosi e irritanti.</t>
  </si>
  <si>
    <t>Il cooler con un colletto aristocratico per dare al tuo pony un aspetto più prestigioso! Coperta in pile refrigerante ad alta densità e alta qualità manterrà il tuo cavallo extra caldo mentre si raffredda. Queste morbide e bellissime coperte in pile sono disponibili in una vasta gamma di colori intensi e piacevoli.</t>
  </si>
  <si>
    <t>Coperta refrigerante elegante bicolore per Pony
Coperta in pile refrigerante ad alta densità e alta qualità manterrà il tuo cavallo extra caldo mentre si raffredda. Queste morbide e bellissime coperte in pile sono disponibili in una vasta gamma di colori intensi e piacevoli.</t>
  </si>
  <si>
    <t>12.12.2025</t>
  </si>
  <si>
    <t>title ve açıklamalara pony yazısı eklendi</t>
  </si>
  <si>
    <t>ALSO IN THE PHOTO 1</t>
  </si>
  <si>
    <t>ALSO IN THE PHOTO 2</t>
  </si>
  <si>
    <t>ALSO IN THE PHOTO 3</t>
  </si>
  <si>
    <t>ALSO IN THE PHOTO 4</t>
  </si>
  <si>
    <t>ALSO IN THE PHOTO 5</t>
  </si>
  <si>
    <t>RELATED PRODUCTS 1</t>
  </si>
  <si>
    <t>RELATED PRODUCTS 2</t>
  </si>
  <si>
    <t>RELATED PRODUCTS 3</t>
  </si>
  <si>
    <t>RELATED PRODUCTS 4</t>
  </si>
  <si>
    <t>RELATED PRODUCTS 5</t>
  </si>
  <si>
    <t>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t>
  </si>
  <si>
    <t>R.BOTMN_BRC0066_TJR0026BLKBLK</t>
  </si>
  <si>
    <t>R.BOTMN_BRC0066_TJR0026WHTWHT</t>
  </si>
  <si>
    <t>R.BOTMN_BRC0066_TJR0026NAVNAV</t>
  </si>
  <si>
    <t>A.RACUX_BLT0015_BRD0012GRYBBL</t>
  </si>
  <si>
    <t>A.RACUX_BLT0015_BRD0012WHTWHT</t>
  </si>
  <si>
    <t>A.RACUX_BLT0015_BRD0012BORNAV</t>
  </si>
  <si>
    <t>A.RACAU_SOC0018_NYL00003XBST6</t>
  </si>
  <si>
    <t>A.RACAU_SOC0018_NYL00003XBST3</t>
  </si>
  <si>
    <t>A.RACUX_BLT0094A_BRD0002NAVNAV</t>
  </si>
  <si>
    <t>A.RACMN_TIE0083_KNT0000WHTWHT</t>
  </si>
  <si>
    <t>A.RACUX_BLT0015_BRD0012LGYLGY</t>
  </si>
  <si>
    <t>R.BOTMN_BRC0066_TJR0026STGSTG</t>
  </si>
  <si>
    <t>A.RACUX_BLT0015_BRD0012MLBMLB</t>
  </si>
  <si>
    <t>A.RACUX_BLT0015_BRD0012BEGBEG</t>
  </si>
  <si>
    <t>R.J&amp;TMN_CJK0071_TJR0026BLKBLK</t>
  </si>
  <si>
    <t>R.TOPMN_CPL0039_PIQ0015WHTWHT</t>
  </si>
  <si>
    <t>R.BOTMN_BRC0066_TJR0026TAUTAU</t>
  </si>
  <si>
    <t>R.TOPMN_CPL0039_PIQ0015WHTNAV</t>
  </si>
  <si>
    <t>R.TOPMN_BLY0050_SUP0020NAVNAV</t>
  </si>
  <si>
    <t>A.RACAU_SOC0018_NYL00003XBST2</t>
  </si>
  <si>
    <t>R.TOPMN_CPL0098S_TJR0015WHTRED</t>
  </si>
  <si>
    <t>A.RACUX_BLT0015_BRD0012BRWNAV</t>
  </si>
  <si>
    <t>R.TOPMN_BLY0051_SUP0021NAVBEG</t>
  </si>
  <si>
    <t>A.RACUX_BLT0094A_BRD0002BLKBLK</t>
  </si>
  <si>
    <t>A.RACMN_TIE0016_PES0000WHTWHT</t>
  </si>
  <si>
    <t>R.TOPMN_CPL0073_SUP0016LGYLGY</t>
  </si>
  <si>
    <t>R.TOPMN_BLY0049_SUP0018LGYLGY</t>
  </si>
  <si>
    <t>A.RACAU_SOC0020_NYL00003XBST1</t>
  </si>
  <si>
    <t>R.BOTWN_BRC0067_TJR0027BLKBLK</t>
  </si>
  <si>
    <t>R.BOTWN_BRC0067_TJR0027WHTWHT</t>
  </si>
  <si>
    <t>R.BOTWN_BRC0067_TJR0027DGYDGY</t>
  </si>
  <si>
    <t>R.BOTWN_BRC0067_TJR0027NAVNAV</t>
  </si>
  <si>
    <t>R.BOTWN_BRC0067_TJR0027TAUTAU</t>
  </si>
  <si>
    <t>R.BOTWN_BRC0067_TJR0027GRNGRN</t>
  </si>
  <si>
    <t>R.BOTWN_LGN0069_TJR0028BLKBLK</t>
  </si>
  <si>
    <t>A.RACUX_BLT0094A_BRD0002BEGBEG</t>
  </si>
  <si>
    <t>A.RACUX_BLT0015_BRD0012REDRED</t>
  </si>
  <si>
    <t>A.RACUX_BLT0015_BRD0012DGYDGY</t>
  </si>
  <si>
    <t>A.RACAU_SOC0018_NYL00003XBST1</t>
  </si>
  <si>
    <t>A.RACAU_SOC0018_NYL00003XBST4</t>
  </si>
  <si>
    <t>A.RACAU_SOC0018_NYL00003XBST5</t>
  </si>
  <si>
    <t>A.RACUX_BLT0015_BRD0012BORBOR</t>
  </si>
  <si>
    <t>R.TOPWN_CPL0077_PIQ0015NAVNAV</t>
  </si>
  <si>
    <t>A.RACUX_BLT0015_BRD0012BEGBRW</t>
  </si>
  <si>
    <t>R.TOPWN_TTS0076_SUP0030WHTWHT</t>
  </si>
  <si>
    <t>R.TOPWN_TTS0076_SUP0030LGYLGY</t>
  </si>
  <si>
    <t>R.TOPWN_CPL0077_PIQ0015WHTWHT</t>
  </si>
  <si>
    <t>R.TOPWN_CPL0040_PIQ0015WHTWHT</t>
  </si>
  <si>
    <t>R.TOPWN_BLY0048_SUP0017NAVNAV</t>
  </si>
  <si>
    <t>R.TOPWN_CPL0078_PIQ0015WHTWHT</t>
  </si>
  <si>
    <t>R.TOPWN_BLY0048_SUP0017BLKBLK</t>
  </si>
  <si>
    <t>R.TOPWN_TTS0076_SUP0030ANTANT</t>
  </si>
  <si>
    <t>R.TOPWN_TTS0076_SUP0030BLKBLK</t>
  </si>
  <si>
    <t>R.TOPWN_BLY0048_SUP0017BEGBEG</t>
  </si>
  <si>
    <t>R.TOPWN_TTS0076_SUP0030ECRECR</t>
  </si>
  <si>
    <t>R.TOPWN_TTS0076_SUP0030ROZROZ</t>
  </si>
  <si>
    <t>R.TOPWN_TTS0076_SUP0030MNKMNK</t>
  </si>
  <si>
    <t>15.12.2025</t>
  </si>
  <si>
    <t>also in the photo ilgili ürün product codelar eklendi</t>
  </si>
  <si>
    <t>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t>
  </si>
  <si>
    <t xml:space="preserve">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t>
  </si>
  <si>
    <t>PONY POLAR ÇALIŞMA BLANKETİ</t>
  </si>
  <si>
    <t>PONY YAĞMUR GEÇİRMEZ ÇALIŞMA BLANKETİ</t>
  </si>
  <si>
    <t>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t>
  </si>
  <si>
    <t>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</si>
  <si>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COPERTA DI PILE DA PASSEGGIO X PONY</t>
  </si>
  <si>
    <t>COPERTA DI PILE DA PASSEGGIO ANTIPIOGGIA X PONY</t>
  </si>
  <si>
    <t>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t>
  </si>
  <si>
    <t>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t>
  </si>
  <si>
    <t>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t>
  </si>
  <si>
    <t>16.12.2025</t>
  </si>
  <si>
    <t>bazı ürün adları ve açıklamalar düzeltildi (pony)</t>
  </si>
  <si>
    <t>Valid Through:    01.01.26 - 31.06.26</t>
  </si>
  <si>
    <t>KIŞLIK BİNİCİ ÇORABI
2'Lİ PAKET</t>
  </si>
  <si>
    <t>18.01.2026</t>
  </si>
  <si>
    <t>fiyat listesi güncellendi</t>
  </si>
  <si>
    <t>STRASS TAŞ DETAYLI KADIN KISA KOL YARIŞMA POLO</t>
  </si>
  <si>
    <t>POLO DA CONCORSO DONNA MANICA CORTA CON DETTAGLIO STRASS</t>
  </si>
  <si>
    <t>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t>
  </si>
  <si>
    <t>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t>
  </si>
  <si>
    <t>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t>
  </si>
  <si>
    <t>ASPEN Quarter Zip Base Layer / Second Skin
Chic, comfortable and technical
These elegant base layers are designed to ride and train in style.
Available in many colors to match your horse's gear.</t>
  </si>
  <si>
    <t>ASPEN-JR Quarter Zip Base Layer / Second Skin
Chic, comfortable and technical
These elegant base layers are designed to ride and train in style.
Available in many colors to match your horse's gear.</t>
  </si>
  <si>
    <t xml:space="preserve">COPENHAGEN Long Sleeve Base Layer / Second Skin
Soft, comfortable and technical
Ventilation fabric under arms and back neck to increase breathing
These elegant base layers are designed to ride and train in style.
</t>
  </si>
  <si>
    <t xml:space="preserve">HELSINKI Quarter Zip Base Layer / Second Skin
Soft, comfortable and technical
These elegant base layers are designed to ride and train in style.
</t>
  </si>
  <si>
    <t xml:space="preserve">OSLO Two-color Long Sleeve Base Layer / Second Skin
Soft, comfortable and technical
These elegant base layers are designed to ride and train in style.
</t>
  </si>
  <si>
    <t>ASPEN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</si>
  <si>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t>
  </si>
  <si>
    <t>COPENHAGEN Fermuarlı Uzun Kol Antrenman T-shirt / Second Skin
Şık, konforlu ve teknik
Hava alması için kol altlarında ve boyun arkasında özel havalandırma panelleri
Bu zarif t-shirtler, şık bir şekilde ata binmeniz ve antrenman yapmanız için tasarlanmıştır.</t>
  </si>
  <si>
    <t>HELSINKI Fermuarlı Uzun Kol Antrenman T-shirt / Second Skin
Şık, konforlu ve teknik
Bu zarif t-shirtler, şık bir şekilde ata binmeniz ve antrenman yapmanız için tasarlanmıştır.</t>
  </si>
  <si>
    <t>OSLO Çift Renkli Uzun Kol Antrenman T-shirt / Second Skin
Şık, konforlu ve teknik
Bu zarif t-shirtler, şık bir şekilde ata binmeniz ve antrenman yapmanız için tasarlanmıştır.</t>
  </si>
  <si>
    <t>ASPEN Maglietta tecnica a mezza zip / Second Skin
Chic, confortevole e tecnica 
Queste magliette elegante sono progettati per cavalcare e allenarsi con stile
Disponibile in molti colori per abbinarsi all'attrezzatura del tuo cavallo</t>
  </si>
  <si>
    <t>ASPEN-JR Maglietta tecnica a mezza zip / Second Skin
Chic, confortevole e tecnica 
Queste magliette elegante sono progettati per cavalcare e allenarsi con stile
Disponibile in molti colori per abbinarsi all'attrezzatura del tuo cavallo</t>
  </si>
  <si>
    <t>COPENHAGEN Maglietta tecnica a mezza zip / Second Skin
Morbida, confortevole e tecnica 
Queste magliette elegante sono progettati per cavalcare e allenarsi con stile.</t>
  </si>
  <si>
    <t>HELSINKI Maglietta tecnica a mezza zip / Second Skin
Morbida, confortevole e tecnica
Queste magliette elegante sono progettati per cavalcare e allenarsi con stile.</t>
  </si>
  <si>
    <t>OSLO Maglietta tecnica a mezza zip / Second Skin
Morbida, confortevole e tecnica 
Queste magliette elegante sono progettati per cavalcare e allenarsi con stile.</t>
  </si>
  <si>
    <r>
      <t xml:space="preserve">Design ingegnerizzato per alte prestazioni 
</t>
    </r>
    <r>
      <rPr>
        <sz val="9"/>
        <color theme="1"/>
        <rFont val="Calibri"/>
        <family val="2"/>
        <charset val="162"/>
        <scheme val="minor"/>
      </rPr>
      <t>Jersey piqué elasticizzato  4-way-stretch</t>
    </r>
    <r>
      <rPr>
        <sz val="9"/>
        <rFont val="Calibri"/>
        <family val="2"/>
        <charset val="162"/>
        <scheme val="minor"/>
      </rPr>
      <t xml:space="preserve"> 
</t>
    </r>
    <r>
      <rPr>
        <sz val="9"/>
        <color theme="1"/>
        <rFont val="Calibri"/>
        <family val="2"/>
        <charset val="162"/>
        <scheme val="minor"/>
      </rPr>
      <t>Morbido e confortevole</t>
    </r>
    <r>
      <rPr>
        <sz val="9"/>
        <rFont val="Calibri"/>
        <family val="2"/>
        <charset val="162"/>
        <scheme val="minor"/>
      </rPr>
      <t xml:space="preserve"> 
</t>
    </r>
    <r>
      <rPr>
        <sz val="9"/>
        <color theme="1"/>
        <rFont val="Calibri"/>
        <family val="2"/>
        <charset val="162"/>
        <scheme val="minor"/>
      </rPr>
      <t>Traspirante</t>
    </r>
    <r>
      <rPr>
        <sz val="9"/>
        <rFont val="Calibri"/>
        <family val="2"/>
        <charset val="162"/>
        <scheme val="minor"/>
      </rPr>
      <t xml:space="preserve"> </t>
    </r>
    <r>
      <rPr>
        <sz val="9"/>
        <color theme="1"/>
        <rFont val="Calibri"/>
        <family val="2"/>
        <charset val="162"/>
        <scheme val="minor"/>
      </rPr>
      <t>Asciugatura rapida</t>
    </r>
    <r>
      <rPr>
        <sz val="9"/>
        <rFont val="Calibri"/>
        <family val="2"/>
        <charset val="162"/>
        <scheme val="minor"/>
      </rPr>
      <t xml:space="preserve"> 
</t>
    </r>
    <r>
      <rPr>
        <sz val="9"/>
        <color theme="1"/>
        <rFont val="Calibri"/>
        <family val="2"/>
        <charset val="162"/>
        <scheme val="minor"/>
      </rPr>
      <t>Composizione:</t>
    </r>
    <r>
      <rPr>
        <sz val="9"/>
        <rFont val="Calibri"/>
        <family val="2"/>
        <charset val="162"/>
        <scheme val="minor"/>
      </rPr>
      <t xml:space="preserve"> 
95% Poliammide  5% Elastan</t>
    </r>
  </si>
  <si>
    <t>19.01.2026</t>
  </si>
  <si>
    <t>açıklamalar güncellendi</t>
  </si>
  <si>
    <t>MODEL REFERENCE</t>
  </si>
  <si>
    <t>SIZE CHART REFERENCE</t>
  </si>
  <si>
    <t>25.01.2026</t>
  </si>
  <si>
    <t>MAJÖR DEĞİŞİKLİK. SIZE CHART VE MODEL REF. LAR İLGİLİ SAYFALARA VE SKU LISTE EKLENDİ. WORKBOOK LAR ARASI LINK VAR</t>
  </si>
  <si>
    <t>26.01.2026</t>
  </si>
  <si>
    <t>yeni size chartlar eklendi</t>
  </si>
  <si>
    <t>29.01.2026</t>
  </si>
  <si>
    <t>veri güncellemesi</t>
  </si>
  <si>
    <t>CavalierSanmarco_03.02.2026_0615</t>
  </si>
  <si>
    <t>CavalierSanmarco_03.02.2026_0642</t>
  </si>
  <si>
    <t>CavalierSanmarco_03.02.2026_0643</t>
  </si>
  <si>
    <t>CavalierSanmarco_03.02.2026_0620</t>
  </si>
  <si>
    <t>CavalierSanmarco_03.02.2026_0627</t>
  </si>
  <si>
    <t>CavalierSanmarco_03.02.2026_0628</t>
  </si>
  <si>
    <t>CavalierSanmarco_03.02.2026_0622</t>
  </si>
  <si>
    <t>CavalierSanmarco_03.02.2026_0623</t>
  </si>
  <si>
    <t>CavalierSanmarco_03.02.2026_0624</t>
  </si>
  <si>
    <t>CavalierSanmarco_03.02.2026_0621</t>
  </si>
  <si>
    <t>CavalierSanmarco_03.02.2026_0625</t>
  </si>
  <si>
    <t>CavalierSanmarco_03.02.2026_0626</t>
  </si>
  <si>
    <t>CavalierSanmarco_03.02.2026_0619</t>
  </si>
  <si>
    <t>CavalierSanmarco_03.02.2026_0631</t>
  </si>
  <si>
    <t>CavalierSanmarco_03.02.2026_0632</t>
  </si>
  <si>
    <t>CavalierSanmarco_03.02.2026_0629</t>
  </si>
  <si>
    <t>CavalierSanmarco_03.02.2026_0630</t>
  </si>
  <si>
    <t>CavalierSanmarco_03.02.2026_0618</t>
  </si>
  <si>
    <t>CavalierSanmarco_03.02.2026_0609</t>
  </si>
  <si>
    <t>CavalierSanmarco_03.02.2026_0640</t>
  </si>
  <si>
    <t>CavalierSanmarco_03.02.2026_0641</t>
  </si>
  <si>
    <t>CavalierSanmarco_03.02.2026_0612</t>
  </si>
  <si>
    <t>CavalierSanmarco_03.02.2026_0638</t>
  </si>
  <si>
    <t>CavalierSanmarco_03.02.2026_0639</t>
  </si>
  <si>
    <t>CavalierSanmarco_03.02.2026_0613</t>
  </si>
  <si>
    <t>CavalierSanmarco_03.02.2026_0636</t>
  </si>
  <si>
    <t>CavalierSanmarco_03.02.2026_0637</t>
  </si>
  <si>
    <t>MELANGE GREEN</t>
  </si>
  <si>
    <t>MGR</t>
  </si>
  <si>
    <t>CavalierSanmarco_03.02.2026_0614</t>
  </si>
  <si>
    <t>CavalierSanmarco_03.02.2026_0634</t>
  </si>
  <si>
    <t>CavalierSanmarco_03.02.2026_0635</t>
  </si>
  <si>
    <t>CavalierSanmarco_27.01.2026_0388</t>
  </si>
  <si>
    <t>CavalierSanmarco_27.01.2026_0388arka</t>
  </si>
  <si>
    <t>CavalierSanmarco_27.01.2026_0386</t>
  </si>
  <si>
    <t>CavalierSanmarco_27.01.2026_0387</t>
  </si>
  <si>
    <t>CavalierSanmarco_27.01.2026_0383</t>
  </si>
  <si>
    <t>CavalierSanmarco_27.01.2026_0384</t>
  </si>
  <si>
    <t>CavalierSanmarco_27.01.2026_0390</t>
  </si>
  <si>
    <t>CavalierSanmarco_27.01.2026_0391</t>
  </si>
  <si>
    <t>CavalierSanmarco_27.01.2026_0394</t>
  </si>
  <si>
    <t>CavalierSanmarco_27.01.2026_0394arka</t>
  </si>
  <si>
    <t>CavalierSanmarco_27.01.2026_0392</t>
  </si>
  <si>
    <t>CavalierSanmarco_27.01.2026_0393</t>
  </si>
  <si>
    <t>CavalierSanmarco_27.01.2026_0370</t>
  </si>
  <si>
    <t>CavalierSanmarco_27.01.2026_0371</t>
  </si>
  <si>
    <t>CavalierSanmarco_27.01.2026_0376</t>
  </si>
  <si>
    <t>CavalierSanmarco_27.01.2026_0375</t>
  </si>
  <si>
    <t>CavalierSanmarco_27.01.2026_0352</t>
  </si>
  <si>
    <t>CavalierSanmarco_27.01.2026_0354</t>
  </si>
  <si>
    <t>CavalierSanmarco_27.01.2026_0356</t>
  </si>
  <si>
    <t>CavalierSanmarco_27.01.2026_0372</t>
  </si>
  <si>
    <t>CavalierSanmarco_27.01.2026_0374</t>
  </si>
  <si>
    <t>CavalierSanmarco_27.01.2026_0373</t>
  </si>
  <si>
    <t>CavalierSanmarco_27.01.2026_whitewhite</t>
  </si>
  <si>
    <t>CavalierSanmarco_27.01.2026_0361</t>
  </si>
  <si>
    <t>CavalierSanmarco_27.01.2026_0358</t>
  </si>
  <si>
    <t>CavalierSanmarco_27.01.2026_0378</t>
  </si>
  <si>
    <t>CavalierSanmarco_27.01.2026_0379</t>
  </si>
  <si>
    <t>PAOLA-TBF</t>
  </si>
  <si>
    <t>PAOLO-TBF</t>
  </si>
  <si>
    <t>WOMEN'S COMPETITION POLO LONG SLEEVE X TEAM TÜRKİYE</t>
  </si>
  <si>
    <t>MEN'S COMPETITION POLO LONG SLEEVE X TEAM TÜRKİYE</t>
  </si>
  <si>
    <t>KADIN UZUN KOL YARIŞMA POLO X TEAM TÜRKİYE</t>
  </si>
  <si>
    <t>ERKEK UZUN KOL YARIŞMA POLO X TEAM TÜRKİYE</t>
  </si>
  <si>
    <t>POLO DA CONCORSO DONNA MANICA LUNGA X TEAM TÜRKİYE</t>
  </si>
  <si>
    <t>POLO DA CONCORSO UOMO MANICA LUNGA X TEAM TÜRKİYE</t>
  </si>
  <si>
    <t>CavalierSanmarco_27.01.2026_0380</t>
  </si>
  <si>
    <t>CavalierSanmarco_27.01.2026_0381</t>
  </si>
  <si>
    <t>CavalierSanmarco_27.01.2026_0363</t>
  </si>
  <si>
    <t>CavalierSanmarco_27.01.2026_0366</t>
  </si>
  <si>
    <t>* Specially engineered design for high performance
* 4-way super stretch piquet jersey
* Soft and comfortable
* Breathable
* Quick dry
Composition:
75% Poliamide 25% Elasthane</t>
  </si>
  <si>
    <t>* Yüksek performans için özel tasarım
* 4 yönlü süper streç pike kumaş
* Yumuşak ve rahat
* Nefes alabilir
* Hızlı kuruma
Kompozisyon:
%75 Polyamid  %25 Elastan</t>
  </si>
  <si>
    <t>CavalierSanmarco_27.01.2026_0405</t>
  </si>
  <si>
    <t>WOMEN'S LONG SLEEVE CASUAL SHIRT</t>
  </si>
  <si>
    <t xml:space="preserve">The fashion style meets the arena.
Made from natural cotton fabric with a touch of technicality and elasticity, this special item is a strong candidate for being one of your favorite shirts. 
Both in and out of the arena! </t>
  </si>
  <si>
    <t>* Specially engineered design for high performance
* Natural cotton fabric with technical nylon and elasthan
* Soft and comfortable
* Wrinkle-resistant
* Quick dry
Composition:
74% Cotton   23% Poliamide   3%Elasthane</t>
  </si>
  <si>
    <t>KADIN UZUN KOL CASUAL GÖMLEK</t>
  </si>
  <si>
    <t>Moda tarzı arena ile buluşuyor.
Doğal pamuk kumaştan, teknik dokunuş ve esneklikle üretilen bu özel parça, favori gömleklerinizden biri olmaya güçlü bir aday.
Arenada da, günlük hayatta da!</t>
  </si>
  <si>
    <t>Lo stile fashion incontra l’arena.
Realizzato in tessuto di cotone naturale con un tocco di tecnicità ed elasticità, questo capo speciale è un forte candidato per diventare una delle tue camicie preferite.
Sia dentro che fuori dall’arena!</t>
  </si>
  <si>
    <t>CAMICIA DA DONNA CASUAL MANICA LUNGA</t>
  </si>
  <si>
    <t>* Yüksek performans için özel tasarım
* Doğal pamuk, nylon ve elastanlı özel kumaş
* Yumuşak ve rahat
* Kırışmaz
* Hızlı kuruma
Kompozisyon:
%74 Pamuk   %23 Polyamid    %3 Elastan</t>
  </si>
  <si>
    <r>
      <t xml:space="preserve">* Design ingegnerizzato per alte prestazioni 
</t>
    </r>
    <r>
      <rPr>
        <sz val="9"/>
        <color theme="1"/>
        <rFont val="Calibri"/>
        <family val="2"/>
        <charset val="162"/>
        <scheme val="minor"/>
      </rPr>
      <t>*Cotone naturale con tocco di poliammide ed elastan</t>
    </r>
    <r>
      <rPr>
        <sz val="9"/>
        <rFont val="Calibri"/>
        <family val="2"/>
        <charset val="162"/>
        <scheme val="minor"/>
      </rPr>
      <t xml:space="preserve">
</t>
    </r>
    <r>
      <rPr>
        <sz val="9"/>
        <color theme="1"/>
        <rFont val="Calibri"/>
        <family val="2"/>
        <charset val="162"/>
        <scheme val="minor"/>
      </rPr>
      <t>* Morbido e confortevole</t>
    </r>
    <r>
      <rPr>
        <sz val="9"/>
        <rFont val="Calibri"/>
        <family val="2"/>
        <charset val="162"/>
        <scheme val="minor"/>
      </rPr>
      <t xml:space="preserve"> 
* Resistente a pieghe
</t>
    </r>
    <r>
      <rPr>
        <sz val="9"/>
        <color theme="1"/>
        <rFont val="Calibri"/>
        <family val="2"/>
        <charset val="162"/>
        <scheme val="minor"/>
      </rPr>
      <t>* Traspirante</t>
    </r>
    <r>
      <rPr>
        <sz val="9"/>
        <rFont val="Calibri"/>
        <family val="2"/>
        <charset val="162"/>
        <scheme val="minor"/>
      </rPr>
      <t xml:space="preserve"> </t>
    </r>
    <r>
      <rPr>
        <sz val="9"/>
        <color theme="1"/>
        <rFont val="Calibri"/>
        <family val="2"/>
        <charset val="162"/>
        <scheme val="minor"/>
      </rPr>
      <t>Asciugatura rapida</t>
    </r>
    <r>
      <rPr>
        <sz val="9"/>
        <rFont val="Calibri"/>
        <family val="2"/>
        <charset val="162"/>
        <scheme val="minor"/>
      </rPr>
      <t xml:space="preserve"> 
</t>
    </r>
    <r>
      <rPr>
        <sz val="9"/>
        <color theme="1"/>
        <rFont val="Calibri"/>
        <family val="2"/>
        <charset val="162"/>
        <scheme val="minor"/>
      </rPr>
      <t>Composizione:</t>
    </r>
    <r>
      <rPr>
        <sz val="9"/>
        <rFont val="Calibri"/>
        <family val="2"/>
        <charset val="162"/>
        <scheme val="minor"/>
      </rPr>
      <t xml:space="preserve"> 
74% Cotone  23% Poliammide    3% Elastan</t>
    </r>
  </si>
  <si>
    <t>CavalierSanmarco_27.01.2026_0407</t>
  </si>
  <si>
    <t>CavalierSanmarco_27.01.2026_0401</t>
  </si>
  <si>
    <t>COT/NYLON/LYC 50/1</t>
  </si>
  <si>
    <t>COMFORT50</t>
  </si>
  <si>
    <t>DOKUMA</t>
  </si>
  <si>
    <t>LU THAI</t>
  </si>
  <si>
    <t>74% COTTON 23% PA   3% EA</t>
  </si>
  <si>
    <t>COMFORT</t>
  </si>
  <si>
    <t>SANTIAGO / BRD0003GRYBLK</t>
  </si>
  <si>
    <t>SANTIAGO / BRD0003OCNBLK</t>
  </si>
  <si>
    <t>PAOLA-TBF / TJR0015WHTRED</t>
  </si>
  <si>
    <t>PAOLO-TBF / TJR0015WHTRED</t>
  </si>
  <si>
    <t>MARBELLA / COM0033WHTBLE</t>
  </si>
  <si>
    <t>NAPOLI / COM0033WHTBLE</t>
  </si>
  <si>
    <t>CHECK VE BEDEN AÇ</t>
  </si>
  <si>
    <t>MILANO / SUP0023WHTWHT</t>
  </si>
  <si>
    <t>yeni ürünler eklendi, Menderiso ismi Milano ile değiştirildi</t>
  </si>
  <si>
    <t>10.02.2026</t>
  </si>
  <si>
    <t>adultlara karışmış 2 ad. 14-15 y size satırı silindi. Made in italy ürün işaretleri eklendi.</t>
  </si>
  <si>
    <t>MADE IN ITALY LOGO</t>
  </si>
  <si>
    <t>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t>
  </si>
  <si>
    <t>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t>
  </si>
  <si>
    <t>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t>
  </si>
  <si>
    <t>EN İYİ KALİTE İTALYAN KUMAŞLAR İLE İTALYA'DA ÜRETİLMİŞTİR
Çift yönlü esneyen mikrofiberden üretilmiş Profesyonel Seri Binici Pantolonu; antibakteriyel, su itici ve nefes alabilir teknik jarse kumaştan yapılmıştır. Dizde grip detayları en iyi rahatlığı sağlar.</t>
  </si>
  <si>
    <t>MADE IN ITALY WITH PREMIUM ITALIAN FABRICS
Professional leggings in lurex microfibre, perfect wearability for all day activities. Side pockets and full grip applied for the best comfort.</t>
  </si>
  <si>
    <t>MADE IN ITALY WITH PREMIUM ITALIAN FABRICS
Professional Series Competition jacket with soft-shell microfibre that is waterproof, highly elastic and breathable technical jersey fabric. Machine washable</t>
  </si>
  <si>
    <t>EN İYİ KALİTE İTALYAN KUMAŞLAR İLE İTALYA'DA ÜRETİLMİŞTİR
Dört yöne esneyen mikrofiberden üretilmiş Profesyonel Seri Yarış Ceketi; su geçirmez, yüksek elastikiyetli ve nefes alabilir teknik örme kumaştan oluşur. Makinede yıkanabilir.</t>
  </si>
  <si>
    <t>EN İYİ KALİTE İTALYAN KUMAŞLAR İLE İTALYA'DA ÜRETİLMİŞTİR
Dört yöne esneyen mikrofiberden profesyonel tayt, tüm gün aktivitelerinde mükemmel giyilebilirlik sunar. En iyi konfor için yan cepler ve full grip detayları uygulanmıştır.</t>
  </si>
  <si>
    <t>PRODOTTO IN ITALIA CON TESSUTI ITALIANI DI ALTA QUALITÀ
Leggings realizzato in microfibra super elastico che garantisce perfetta vestibilità e durabilità nel tempo. Tasche al fianco e full grip applicato per il massimo comfort</t>
  </si>
  <si>
    <t>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t>
  </si>
  <si>
    <t>PANTALONI KNEE GRIP PRO DA UOMO</t>
  </si>
  <si>
    <t>11.03.2026</t>
  </si>
  <si>
    <t>BANDANA</t>
  </si>
  <si>
    <t>FONDI-3XB</t>
  </si>
  <si>
    <t>ATLANTIS-W</t>
  </si>
  <si>
    <t>ALEA-W</t>
  </si>
  <si>
    <t>LEONARDO-W</t>
  </si>
  <si>
    <t>WOMEN'S KNEE GRIP PRO WINTER BREECHES</t>
  </si>
  <si>
    <t>KID'S UNISEX KNEE GRIP PRO WINTER BREECHES</t>
  </si>
  <si>
    <t>MEN'S KNEE GRIP PRO WINTER BREECHES</t>
  </si>
  <si>
    <t>*Italian Premium fabric
*Extra-soft and comfortable technical jersey with heat tech polar fabric inside
*4-way stretch fabric
*Breathable and Quick Dry
*Wrinkle-free and Easy Care
*Knee Grip
Composition:
74% Micro PA /  26% Elasthane</t>
  </si>
  <si>
    <t>KIŞLIK KADIN PRO BİNİCİ PANTOLONU</t>
  </si>
  <si>
    <t>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t>
  </si>
  <si>
    <t>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t>
  </si>
  <si>
    <t>KIŞLIK ÇOCUK UNISEX BİNİCİ PANTOLONU</t>
  </si>
  <si>
    <t>KIŞLIK ERKEK PRO BİNİCİ PANTOLONU</t>
  </si>
  <si>
    <t>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t>
  </si>
  <si>
    <t>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t>
  </si>
  <si>
    <t>*İtalyan Premium kumaş
*Ekstra yumuşak ve konforlu teknik jarse
*4 yönlü esneme özelliği
*Nefes alabilir ve hızlı kurur
*Kırışmaz ve kolay bakım
*Diz Grip
Bileşimi:
%74 Mikro PA / %26 Elastan</t>
  </si>
  <si>
    <t>*İtalyan Premium kumaş
*Dışı ekstra yumuşak ve konforlu teknik jarse, içi ısı tutan polar kumaş
*4 yönlü esneme özelliği
*Nefes alabilir ve hızlı kurur
*Kırışmaz ve kolay bakım
*Diz Grip
Bileşimi:
%74 Mikro PA / %26 Elastan</t>
  </si>
  <si>
    <t>PANTALONI INVERNALI KNEE GRIP PRO DA DONNA</t>
  </si>
  <si>
    <t>PANTALONI INVERNALI KNEE GRIP PRO JUNIOR</t>
  </si>
  <si>
    <t>PANTALONI INVERNALI KNEE GRIP PRO DA UOMO</t>
  </si>
  <si>
    <t>*Tessuto premium italiano
*Jersey tecnico extra morbido e confortevole con felpa heat tech dentro
*Tessuto elasticizzato in 4 direzioni
*Traspirante e ad asciugatura rapida
*Antipiega e facile da curare
*Knee Grip
Composizione:
74% Micro PA / 26% Elastan</t>
  </si>
  <si>
    <t>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t>
  </si>
  <si>
    <t>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t>
  </si>
  <si>
    <t>HEADBAND</t>
  </si>
  <si>
    <t>100% Technical Polyestre
Light polar lining on the inside</t>
  </si>
  <si>
    <t>The BANDANA headband is designed for riders. Simple, yet effective…
It will keep your hair in order and thanks to its light polar inside lining, it will keep you also warm. Suitable for wearing under helmets.</t>
  </si>
  <si>
    <t>Machine wash warm
Do not tumble dry</t>
  </si>
  <si>
    <t>SanMarco BANDANA, biniciler için tasarlanmıştır. Basit ama kullanışlı bu bandana ile saçlarınızı düzenli tutarken, ince polar astarı sayesinde kulaklarınızı da sıcak tutabilirsiniz. Tog altı kullanım için uygundur.</t>
  </si>
  <si>
    <t>Ilık su ile makinada yıkayabilirsiniz.
Kurutucu kullanmayın</t>
  </si>
  <si>
    <t>La fascia BANDANA è progettata per i cavalieri. Semplice, ma efficace…
Mantiene i capelli in ordine e, grazie alla sua leggera fodera interna in pile, ti mantiene anche al caldo. Adatta per essere indossata sotto il casco</t>
  </si>
  <si>
    <t>%100 Teknik Polyester
İnce polar astar</t>
  </si>
  <si>
    <t xml:space="preserve">100%  Poliestre Tecnico
Fodera in pile leggera
</t>
  </si>
  <si>
    <t xml:space="preserve">FONDI 3 PACK BUNDLE
AIRFLOW  SUMMER SOCKS 
Specially designed for riders    
SMART FIT - (Sizes 35 to 45)    
UNISEX    
COMFORTABLE   
BREATHABLE  
</t>
  </si>
  <si>
    <t xml:space="preserve">FONDI 3'LÜ PAKET
AIRFLOW YAZLIK ÇORAP
Biniciler için özel olarak tasarlandı    
SMART FIT - (35 - 45 Beden)    
UNISEX    
RAHAT  
NEFES ALABİLİR  
</t>
  </si>
  <si>
    <t xml:space="preserve">CAPRI CONFEZIONE DA 3
CALZINI ESTIVI AIRFLOW
Progettato appositamente per i cavalieri
VESTIBILITÀ INTELLIGENTE - (Taglia 35 - 45)
UNISEX
SUPERLEGGERO
TRASPIRANTE
</t>
  </si>
  <si>
    <t xml:space="preserve">FONDI CONFEZIONE DA 3
CALZINI ESTIVI AIRFLOW
Progettato appositamente per i cavalieri
VESTIBILITÀ INTELLIGENTE - (Taglia 35 - 45)
UNISEX
COMODO
TRASPIRANTE
</t>
  </si>
  <si>
    <t>Lavare in lavatrice a 30°C Ciclo delicato 
Non asciugare in asciugatrice</t>
  </si>
  <si>
    <t>4 MEVSİM ÇORAP LİNNA ÇİN</t>
  </si>
  <si>
    <t>GGLO</t>
  </si>
  <si>
    <t>CN</t>
  </si>
  <si>
    <t>İÇİ POLAR PANTOLON KUMAŞI</t>
  </si>
  <si>
    <t>BANDANA / CNE0034BLKBLK</t>
  </si>
  <si>
    <t>CAPE TOWN / CNE0035BLKBLK</t>
  </si>
  <si>
    <t>CAPE TOWN / CNE0035BEGBEG</t>
  </si>
  <si>
    <t>FONDI-3XB / CNE0036ST1ST1</t>
  </si>
  <si>
    <t>FONDI-3XB / CNE0036ST2ST2</t>
  </si>
  <si>
    <t>FONDI-3XB / CNE0036ST3ST3</t>
  </si>
  <si>
    <t>FONDI-3XB / CNE0036ST4ST4</t>
  </si>
  <si>
    <t>FONDI-3XB / CNE0036ST5ST5</t>
  </si>
  <si>
    <t>FONDI-3XB / CNE0036ST6ST6</t>
  </si>
  <si>
    <t>FONDI-3XB / CNE0036ST7ST7</t>
  </si>
  <si>
    <t>ALEA-W / TJR0037WHTWHT</t>
  </si>
  <si>
    <t>ALEA-W / TJR0037BLKBLK</t>
  </si>
  <si>
    <t>LEONARDO-W / TJR0037WHTWHT</t>
  </si>
  <si>
    <t>LEONARDO-W / TJR0037BLKBLK</t>
  </si>
  <si>
    <t>ATLANTIS-W / TJR0037WHTWHT</t>
  </si>
  <si>
    <t>ATLANTIS-W / TJR0037BLKBLK</t>
  </si>
  <si>
    <t>YENİ ÜRÜN AÇMA:</t>
  </si>
  <si>
    <t>CODE GENERATOR SAYFASINDA ÜRÜNÜN RENKLERİNİ AÇ, FOTOLARINI YAZ</t>
  </si>
  <si>
    <t>EŞ ZAMANLI OLARAK:</t>
  </si>
  <si>
    <t>ACTIVE PRICE LIST SAYFASINA ÜRÜNÜN FİYATINI GİR Kİ BURDAN FİYATI ÇEKSİN</t>
  </si>
  <si>
    <t>AMA BUNU ÖNCE MASTER PRICE LİST EXCELİNDE DÜZENLEYİP, ORADAKİ SAYFAYI FORMÜLLERİ BOZMADAN BU EXCELDEKİ ACTIVE PRICE LİST E KOPYALAMAN GEREK</t>
  </si>
  <si>
    <t>MODES AND SIZE INFO DA MODEL BİLGİLERİNİ GİRERSEN MODEL ADINA GÖRE FORMÜLLER ÇEKER</t>
  </si>
  <si>
    <t>MASTER GARMENTS SIZE CHARTS A DA ÖLÇÜ TABLOLARINI TANIMLADIĞINDA O DA OTOMATİK GELİR</t>
  </si>
  <si>
    <t>TÜM SİSTEM BİRBİRİ İLE BAĞLANTILI VE FORMÜLLÜ OLDUĞU İÇİN EXCELLERİ AYNI KLASÖRDE İSİMLERNİ DEĞİŞTİRMEDEN VE DÜZENLİ TUTARSAN HEPSİ DÜZENLİ GELİR</t>
  </si>
  <si>
    <t>ÖNCE STYLE NAMES SAYFASINDAN ÜRÜNE BİR İSİM VER VE YANDAKİ FORMÜL OLMAYAN KOLONLARA ÜRÜNÜN BİLGİLERİNİ GİR. FORMÜLLÜ KOLONLARI YUKARIDAKİ FORMÜLLERDEN KOPYALA</t>
  </si>
  <si>
    <t>SKU LIST-LINKED SAYFASINA DA ÜRÜNÜN BEDENLERİNE GÖRE TEK TEK SATIR AÇ</t>
  </si>
  <si>
    <t>YAYINLAMAK İÇİN SKU LIST-LINKED SAYFASINI  CSM SKU LIST EXCELİNDEKİ SKU LIST SAYFASINA DEĞER YAPIŞTIR DİYEREK KOPYALA</t>
  </si>
  <si>
    <t>DRIVE A CSM SKU LIST SAYFASINI KOYDUĞIUNDA REKLAM5 BURADAN OTOMATİK OKUYOR</t>
  </si>
  <si>
    <t>35-45</t>
  </si>
  <si>
    <t>16.03.2026</t>
  </si>
  <si>
    <t>yeni gelen ürünler eklendi, new-in bestsellers güncellendi</t>
  </si>
  <si>
    <t>NEDİM HER SIZE KIRLIMI İÇİN AYRI VERECEK</t>
  </si>
  <si>
    <t>BU SÜTUNLAR CODE GENERATOR DAN MANUEL KOPYALANACAK</t>
  </si>
  <si>
    <t>HER BEDEN İÇİN AYRI SATIR AÇILACAK</t>
  </si>
  <si>
    <t>SKU LIST TEN BİR ÖRNEK</t>
  </si>
  <si>
    <t>3XL / 54</t>
  </si>
  <si>
    <t>17.03.2026</t>
  </si>
  <si>
    <t>fiyat listesi 26.1.1 versiyon ile güncellendi, siteye yanlış çekilen stoklar revize edildi, küçük harf hataları düzeltildi</t>
  </si>
  <si>
    <t>WOMEN'S OVERSIZE CASUAL SHIRT</t>
  </si>
  <si>
    <t>* Specially engineered design for high performance
* 4-way super stretch supreme jersey
* Soft and comfortable
* Breathable
* Quick dry
Composition:
75% Poliamide 25% Elasthane</t>
  </si>
  <si>
    <t>KADIN OVERSIZE CASUAL GÖMLEK</t>
  </si>
  <si>
    <t>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t>
  </si>
  <si>
    <t>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t>
  </si>
  <si>
    <t>* Yüksek performans için özel tasarım
* 4 yönlü süper streç süprem kumaş
* Yumuşak ve rahat
* Nefes alabilir
* Hızlı kuruma
Kompozisyon:
%75 Polyamid  %25 Elastan</t>
  </si>
  <si>
    <t>CAMICIA DA DONNA CASUAL OVERSIZE</t>
  </si>
  <si>
    <r>
      <t xml:space="preserve">*Design ingegnerizzato per alte prestazioni 
</t>
    </r>
    <r>
      <rPr>
        <sz val="9"/>
        <color theme="1"/>
        <rFont val="Calibri"/>
        <family val="2"/>
        <charset val="162"/>
        <scheme val="minor"/>
      </rPr>
      <t>*Jersey piqué elasticizzato  4-way-stretch</t>
    </r>
    <r>
      <rPr>
        <sz val="9"/>
        <rFont val="Calibri"/>
        <family val="2"/>
        <charset val="162"/>
        <scheme val="minor"/>
      </rPr>
      <t xml:space="preserve"> 
</t>
    </r>
    <r>
      <rPr>
        <sz val="9"/>
        <color theme="1"/>
        <rFont val="Calibri"/>
        <family val="2"/>
        <charset val="162"/>
        <scheme val="minor"/>
      </rPr>
      <t>*Morbido e confortevole</t>
    </r>
    <r>
      <rPr>
        <sz val="9"/>
        <rFont val="Calibri"/>
        <family val="2"/>
        <charset val="162"/>
        <scheme val="minor"/>
      </rPr>
      <t xml:space="preserve"> 
</t>
    </r>
    <r>
      <rPr>
        <sz val="9"/>
        <color theme="1"/>
        <rFont val="Calibri"/>
        <family val="2"/>
        <charset val="162"/>
        <scheme val="minor"/>
      </rPr>
      <t>*Traspirante</t>
    </r>
    <r>
      <rPr>
        <sz val="9"/>
        <rFont val="Calibri"/>
        <family val="2"/>
        <charset val="162"/>
        <scheme val="minor"/>
      </rPr>
      <t xml:space="preserve"> </t>
    </r>
    <r>
      <rPr>
        <sz val="9"/>
        <color theme="1"/>
        <rFont val="Calibri"/>
        <family val="2"/>
        <charset val="162"/>
        <scheme val="minor"/>
      </rPr>
      <t>Asciugatura rapida</t>
    </r>
    <r>
      <rPr>
        <sz val="9"/>
        <rFont val="Calibri"/>
        <family val="2"/>
        <charset val="162"/>
        <scheme val="minor"/>
      </rPr>
      <t xml:space="preserve"> 
</t>
    </r>
    <r>
      <rPr>
        <sz val="9"/>
        <color theme="1"/>
        <rFont val="Calibri"/>
        <family val="2"/>
        <charset val="162"/>
        <scheme val="minor"/>
      </rPr>
      <t xml:space="preserve">
Composizione:</t>
    </r>
    <r>
      <rPr>
        <sz val="9"/>
        <rFont val="Calibri"/>
        <family val="2"/>
        <charset val="162"/>
        <scheme val="minor"/>
      </rPr>
      <t xml:space="preserve"> 
75% Poliammide  25% Elastan</t>
    </r>
  </si>
  <si>
    <r>
      <t xml:space="preserve">*Design ingegnerizzato per alte prestazioni 
</t>
    </r>
    <r>
      <rPr>
        <sz val="9"/>
        <color theme="1"/>
        <rFont val="Calibri"/>
        <family val="2"/>
        <charset val="162"/>
        <scheme val="minor"/>
      </rPr>
      <t>*Jersey supreme elasticizzato  4-way-stretch</t>
    </r>
    <r>
      <rPr>
        <sz val="9"/>
        <rFont val="Calibri"/>
        <family val="2"/>
        <charset val="162"/>
        <scheme val="minor"/>
      </rPr>
      <t xml:space="preserve"> 
</t>
    </r>
    <r>
      <rPr>
        <sz val="9"/>
        <color theme="1"/>
        <rFont val="Calibri"/>
        <family val="2"/>
        <charset val="162"/>
        <scheme val="minor"/>
      </rPr>
      <t>*Morbido e confortevole</t>
    </r>
    <r>
      <rPr>
        <sz val="9"/>
        <rFont val="Calibri"/>
        <family val="2"/>
        <charset val="162"/>
        <scheme val="minor"/>
      </rPr>
      <t xml:space="preserve"> 
</t>
    </r>
    <r>
      <rPr>
        <sz val="9"/>
        <color theme="1"/>
        <rFont val="Calibri"/>
        <family val="2"/>
        <charset val="162"/>
        <scheme val="minor"/>
      </rPr>
      <t>*Traspirante</t>
    </r>
    <r>
      <rPr>
        <sz val="9"/>
        <rFont val="Calibri"/>
        <family val="2"/>
        <charset val="162"/>
        <scheme val="minor"/>
      </rPr>
      <t xml:space="preserve"> </t>
    </r>
    <r>
      <rPr>
        <sz val="9"/>
        <color theme="1"/>
        <rFont val="Calibri"/>
        <family val="2"/>
        <charset val="162"/>
        <scheme val="minor"/>
      </rPr>
      <t>Asciugatura rapida</t>
    </r>
    <r>
      <rPr>
        <sz val="9"/>
        <rFont val="Calibri"/>
        <family val="2"/>
        <charset val="162"/>
        <scheme val="minor"/>
      </rPr>
      <t xml:space="preserve"> 
</t>
    </r>
    <r>
      <rPr>
        <sz val="9"/>
        <color theme="1"/>
        <rFont val="Calibri"/>
        <family val="2"/>
        <charset val="162"/>
        <scheme val="minor"/>
      </rPr>
      <t xml:space="preserve">
Composizione:</t>
    </r>
    <r>
      <rPr>
        <sz val="9"/>
        <rFont val="Calibri"/>
        <family val="2"/>
        <charset val="162"/>
        <scheme val="minor"/>
      </rPr>
      <t xml:space="preserve"> 
75% Poliammide  25% Elastan</t>
    </r>
  </si>
  <si>
    <t>Lo stile fashion arriva sull'arena. Progettate in linea con i prodotti della linea performance di marchi rinomati, queste camicie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t>
  </si>
  <si>
    <t>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t>
  </si>
  <si>
    <t>MARFIL GÖMLEK KUMAŞ</t>
  </si>
  <si>
    <t>MARFİL</t>
  </si>
  <si>
    <t>BELSIANA</t>
  </si>
  <si>
    <t>CASUAL SHIRTS</t>
  </si>
  <si>
    <t>SİTEDE MARBELLA PATH KONTROL ET, CAT. CASUAL SHIRTS OLARAK DEĞİŞTİĞİ İÇİN KODE DEĞİŞTİ</t>
  </si>
  <si>
    <t>VENETA</t>
  </si>
  <si>
    <t>TECH EYERALTLARI</t>
  </si>
  <si>
    <t>isim ver</t>
  </si>
  <si>
    <t>NATURAL EYER ALTLARI</t>
  </si>
  <si>
    <t>TECH EYERALTI + KULAKLIK COMBO</t>
  </si>
  <si>
    <t>ÜRÜN AÇIKLAMALARINA SECOND SKIN, BASE LAYER, STRASS VS EKLE</t>
  </si>
  <si>
    <t>eski dokuma kravatları tbf ye ver, çin de yeni kravat yaptır</t>
  </si>
  <si>
    <t>ottawa isim değiştşir</t>
  </si>
  <si>
    <t>tech series genel isim ver</t>
  </si>
  <si>
    <t>MENDERISO ismini MILANO ile değiştirdim</t>
  </si>
  <si>
    <t>VENETA / TJR0038BLKBLK</t>
  </si>
  <si>
    <t>VENETA / TJR0038TAUTAU</t>
  </si>
  <si>
    <t>VENETA / TJR0038STBSTB</t>
  </si>
  <si>
    <t>MANUEL</t>
  </si>
  <si>
    <t>FORMÜLLÜ</t>
  </si>
  <si>
    <t>ASPEN-STRASS</t>
  </si>
  <si>
    <t>WOMEN'S LONG SLEEVE BASE LAYER QUARTER ZIP WITH STRASS</t>
  </si>
  <si>
    <t>STRASS TAŞ DETAYLI KADIN UZUN KOL FERMUARLI T-SHIRT</t>
  </si>
  <si>
    <t>MAGILETTA DONNA MANICA LUNGA QUARTER ZIP CON STRASS</t>
  </si>
  <si>
    <t>v.26.1.3</t>
  </si>
  <si>
    <t>ASPEN-STRASS AÇILACAK</t>
  </si>
  <si>
    <t>ÜRÜN KODU VE TANIMLAMALARI AÇ</t>
  </si>
  <si>
    <t>ASPEN Quarter Zip Base Layer / Second Skin
Your favorite base layers now come with a touch of Strass to elavate your elegance and shine.
Chic, comfortable and technical
These elegant base layers are designed to ride and train in style.
Available in many colors to match your horse's gear.</t>
  </si>
  <si>
    <t>ASPEN Maglietta tecnica a mezza zip / Second Skin
I tuoi base layer preferiti ora arrivano con un tocco di strass per elevare la tua eleganza e brillantezza.
Chic, confortevole e tecnica 
Queste magliette elegante sono progettati per cavalcare e allenarsi con stile
Disponibile in molti colori per abbinarsi all'attrezzatura del tuo cavallo</t>
  </si>
  <si>
    <t>ASPEN Fermuarlı Uzun Kol Antrenman T-shirt / Second Skin
En sevdiğiniz base layerlar, zarafetinizi ve ışıltınızı artırmak için artık Strass taş detayına sahip.
Şık, konforlu ve teknik
Bu zarif t-shirtler, şık bir şekilde ata binmeniz ve antrenman yapmanız için tasarlanmıştır.
Atınızda kullandığınız malzemelerle uyumlu olması için birçok renk seçeneği mevcuttur.</t>
  </si>
  <si>
    <t>ASPEN-STRASS / TJR0038BRWBRW</t>
  </si>
  <si>
    <t>29.03.2026</t>
  </si>
  <si>
    <t>yeni model strass eklendi, stoklar sayılıp güncellendi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</si>
</sst>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41F]* #,##0.00_-;\-[$₺-41F]* #,##0.00_-;_-[$₺-41F]* &quot;-&quot;??_-;_-@_-"/>
    <numFmt numFmtId="165" formatCode="[$€-2]\ #,##0.00"/>
    <numFmt numFmtId="166" formatCode="[$$-409]#,##0.00"/>
    <numFmt numFmtId="167" formatCode="dd/mm/yyyy;@"/>
    <numFmt numFmtId="168" formatCode="dd\.mm\.yy;@"/>
  </numFmts>
  <fonts count="66" x14ac:knownFonts="1">
    <font>
      <sz val="10"/>
      <name val="Arial"/>
      <family val="2"/>
      <charset val="162"/>
    </font>
    <font>
      <sz val="11"/>
      <color theme="1"/>
      <name val="Calibri"/>
      <family val="2"/>
      <scheme val="minor"/>
    </font>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name val="Calibri"/>
      <family val="2"/>
      <charset val="162"/>
      <scheme val="minor"/>
    </font>
    <font>
      <sz val="10"/>
      <name val="Calibri"/>
      <family val="2"/>
      <charset val="162"/>
      <scheme val="minor"/>
    </font>
    <font>
      <b/>
      <sz val="10"/>
      <name val="Arial"/>
      <family val="2"/>
      <charset val="162"/>
    </font>
    <font>
      <b/>
      <sz val="10"/>
      <color theme="0"/>
      <name val="Calibri"/>
      <family val="2"/>
      <charset val="162"/>
      <scheme val="minor"/>
    </font>
    <font>
      <b/>
      <sz val="10"/>
      <name val="Calibri"/>
      <family val="2"/>
      <charset val="162"/>
      <scheme val="minor"/>
    </font>
    <font>
      <b/>
      <sz val="9"/>
      <color indexed="81"/>
      <name val="Tahoma"/>
      <family val="2"/>
      <charset val="162"/>
    </font>
    <font>
      <sz val="9"/>
      <color indexed="81"/>
      <name val="Tahoma"/>
      <family val="2"/>
      <charset val="162"/>
    </font>
    <font>
      <b/>
      <sz val="10"/>
      <color theme="0" tint="-0.499984740745262"/>
      <name val="Calibri"/>
      <family val="2"/>
      <charset val="162"/>
      <scheme val="minor"/>
    </font>
    <font>
      <sz val="12"/>
      <color theme="1"/>
      <name val="Calibri"/>
      <family val="2"/>
      <charset val="162"/>
      <scheme val="minor"/>
    </font>
    <font>
      <sz val="10"/>
      <color theme="1"/>
      <name val="Calibri"/>
      <family val="2"/>
      <charset val="162"/>
      <scheme val="minor"/>
    </font>
    <font>
      <b/>
      <sz val="12"/>
      <color theme="0"/>
      <name val="Calibri"/>
      <family val="2"/>
      <charset val="162"/>
      <scheme val="minor"/>
    </font>
    <font>
      <b/>
      <sz val="11"/>
      <color rgb="FFC00000"/>
      <name val="Calibri"/>
      <family val="2"/>
      <charset val="162"/>
      <scheme val="minor"/>
    </font>
    <font>
      <b/>
      <sz val="10"/>
      <color rgb="FFFF0000"/>
      <name val="Calibri"/>
      <family val="2"/>
      <charset val="162"/>
      <scheme val="minor"/>
    </font>
    <font>
      <sz val="10"/>
      <color rgb="FFFF0000"/>
      <name val="Calibri"/>
      <family val="2"/>
      <charset val="162"/>
      <scheme val="minor"/>
    </font>
    <font>
      <b/>
      <sz val="10"/>
      <color rgb="FFC00000"/>
      <name val="Arial"/>
      <family val="2"/>
      <charset val="162"/>
    </font>
    <font>
      <sz val="9"/>
      <color theme="1"/>
      <name val="Calibri"/>
      <family val="2"/>
      <charset val="162"/>
      <scheme val="minor"/>
    </font>
    <font>
      <sz val="10"/>
      <name val="Arial"/>
      <family val="2"/>
      <charset val="162"/>
    </font>
    <font>
      <b/>
      <sz val="9"/>
      <color rgb="FFC00000"/>
      <name val="Calibri"/>
      <family val="2"/>
      <scheme val="minor"/>
    </font>
    <font>
      <b/>
      <sz val="9"/>
      <color theme="1"/>
      <name val="Calibri"/>
      <family val="2"/>
      <scheme val="minor"/>
    </font>
    <font>
      <b/>
      <sz val="9"/>
      <color theme="1" tint="0.499984740745262"/>
      <name val="Calibri"/>
      <family val="2"/>
      <scheme val="minor"/>
    </font>
    <font>
      <b/>
      <i/>
      <sz val="9"/>
      <color theme="1"/>
      <name val="Calibri"/>
      <family val="2"/>
      <scheme val="minor"/>
    </font>
    <font>
      <b/>
      <sz val="9"/>
      <name val="Calibri"/>
      <family val="2"/>
      <scheme val="minor"/>
    </font>
    <font>
      <b/>
      <sz val="9"/>
      <color theme="0"/>
      <name val="Calibri"/>
      <family val="2"/>
      <scheme val="minor"/>
    </font>
    <font>
      <b/>
      <sz val="9"/>
      <color rgb="FFFFFF00"/>
      <name val="Calibri"/>
      <family val="2"/>
      <scheme val="minor"/>
    </font>
    <font>
      <sz val="9"/>
      <name val="Calibri"/>
      <family val="2"/>
      <scheme val="minor"/>
    </font>
    <font>
      <b/>
      <sz val="10"/>
      <name val="Calibri"/>
      <family val="2"/>
      <scheme val="minor"/>
    </font>
    <font>
      <sz val="9"/>
      <color indexed="81"/>
      <name val="Tahoma"/>
      <family val="2"/>
    </font>
    <font>
      <b/>
      <sz val="9"/>
      <color indexed="81"/>
      <name val="Tahoma"/>
      <family val="2"/>
    </font>
    <font>
      <b/>
      <sz val="9"/>
      <color theme="1" tint="0.34998626667073579"/>
      <name val="Calibri"/>
      <family val="2"/>
      <scheme val="minor"/>
    </font>
    <font>
      <sz val="10"/>
      <color rgb="FFC00000"/>
      <name val="Arial"/>
      <family val="2"/>
      <charset val="162"/>
    </font>
    <font>
      <sz val="8"/>
      <name val="Arial"/>
      <family val="2"/>
      <charset val="162"/>
    </font>
    <font>
      <b/>
      <sz val="11"/>
      <color theme="1"/>
      <name val="Calibri"/>
      <family val="2"/>
      <charset val="162"/>
      <scheme val="minor"/>
    </font>
    <font>
      <sz val="9"/>
      <color theme="1" tint="0.34998626667073579"/>
      <name val="Calibri"/>
      <family val="2"/>
      <scheme val="minor"/>
    </font>
    <font>
      <b/>
      <sz val="10"/>
      <color rgb="FFC00000"/>
      <name val="Calibri"/>
      <family val="2"/>
      <scheme val="minor"/>
    </font>
    <font>
      <b/>
      <sz val="9"/>
      <color theme="0"/>
      <name val="Calibri"/>
      <family val="2"/>
    </font>
    <font>
      <b/>
      <sz val="9"/>
      <color rgb="FFC00000"/>
      <name val="Calibri"/>
      <family val="2"/>
    </font>
    <font>
      <sz val="9"/>
      <color theme="1"/>
      <name val="Calibri"/>
      <family val="2"/>
    </font>
    <font>
      <sz val="9"/>
      <name val="Calibri"/>
      <family val="2"/>
    </font>
    <font>
      <b/>
      <sz val="9"/>
      <color theme="1" tint="0.34998626667073579"/>
      <name val="Calibri"/>
      <family val="2"/>
    </font>
    <font>
      <sz val="8"/>
      <color theme="1"/>
      <name val="Calibri"/>
      <family val="2"/>
    </font>
    <font>
      <sz val="10"/>
      <color rgb="FFC00000"/>
      <name val="Arial"/>
      <family val="2"/>
    </font>
    <font>
      <sz val="10"/>
      <color theme="1"/>
      <name val="Calibri"/>
      <family val="2"/>
      <scheme val="minor"/>
    </font>
    <font>
      <b/>
      <sz val="10"/>
      <color theme="1" tint="0.499984740745262"/>
      <name val="Calibri"/>
      <family val="2"/>
      <scheme val="minor"/>
    </font>
    <font>
      <b/>
      <sz val="10"/>
      <color theme="1"/>
      <name val="Calibri"/>
      <family val="2"/>
      <scheme val="minor"/>
    </font>
    <font>
      <b/>
      <sz val="10"/>
      <color theme="0"/>
      <name val="Calibri"/>
      <family val="2"/>
    </font>
    <font>
      <b/>
      <sz val="10"/>
      <color theme="1" tint="0.34998626667073579"/>
      <name val="Calibri"/>
      <family val="2"/>
    </font>
    <font>
      <b/>
      <sz val="10"/>
      <color rgb="FFFF0000"/>
      <name val="Calibri"/>
      <family val="2"/>
      <scheme val="minor"/>
    </font>
    <font>
      <b/>
      <sz val="8"/>
      <color rgb="FFFF0000"/>
      <name val="Calibri"/>
      <family val="2"/>
      <scheme val="minor"/>
    </font>
    <font>
      <b/>
      <sz val="9"/>
      <color rgb="FFC00000"/>
      <name val="Calibri"/>
      <family val="2"/>
      <charset val="162"/>
      <scheme val="minor"/>
    </font>
    <font>
      <sz val="9"/>
      <name val="Calibri"/>
      <family val="2"/>
      <charset val="162"/>
      <scheme val="minor"/>
    </font>
    <font>
      <b/>
      <sz val="9"/>
      <name val="Calibri"/>
      <family val="2"/>
      <charset val="162"/>
      <scheme val="minor"/>
    </font>
    <font>
      <b/>
      <sz val="8"/>
      <color theme="0"/>
      <name val="Calibri"/>
      <family val="2"/>
    </font>
    <font>
      <sz val="8"/>
      <name val="Calibri"/>
      <family val="2"/>
      <charset val="162"/>
      <scheme val="minor"/>
    </font>
    <font>
      <sz val="8"/>
      <color rgb="FFFF0000"/>
      <name val="Calibri"/>
      <family val="2"/>
      <charset val="162"/>
      <scheme val="minor"/>
    </font>
    <font>
      <sz val="9"/>
      <name val="Arial"/>
      <family val="2"/>
      <charset val="162"/>
    </font>
    <font>
      <b/>
      <sz val="9"/>
      <color indexed="81"/>
      <name val="Tahoma"/>
      <charset val="1"/>
    </font>
    <font>
      <sz val="10"/>
      <color theme="0"/>
      <name val="Arial"/>
      <family val="2"/>
      <charset val="162"/>
    </font>
    <font>
      <b/>
      <sz val="8"/>
      <color theme="2" tint="-0.499984740745262"/>
      <name val="Calibri"/>
      <family val="2"/>
      <charset val="162"/>
      <scheme val="minor"/>
    </font>
  </fonts>
  <fills count="22">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1"/>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1"/>
        <bgColor rgb="FF000000"/>
      </patternFill>
    </fill>
    <fill>
      <patternFill patternType="solid">
        <fgColor theme="4" tint="0.79998168889431442"/>
        <bgColor indexed="64"/>
      </patternFill>
    </fill>
    <fill>
      <patternFill patternType="solid">
        <fgColor theme="5" tint="0.59999389629810485"/>
        <bgColor indexed="64"/>
      </patternFill>
    </fill>
    <fill>
      <patternFill patternType="solid">
        <fgColor theme="2" tint="-0.499984740745262"/>
        <bgColor indexed="64"/>
      </patternFill>
    </fill>
    <fill>
      <patternFill patternType="solid">
        <fgColor theme="7" tint="0.39997558519241921"/>
        <bgColor indexed="64"/>
      </patternFill>
    </fill>
  </fills>
  <borders count="17">
    <border>
      <left/>
      <right/>
      <top/>
      <bottom/>
      <diagonal/>
    </border>
    <border>
      <left style="thin">
        <color indexed="64"/>
      </left>
      <right style="thin">
        <color indexed="64"/>
      </right>
      <top style="medium">
        <color indexed="64"/>
      </top>
      <bottom style="hair">
        <color indexed="64"/>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medium">
        <color auto="1"/>
      </bottom>
      <diagonal/>
    </border>
    <border>
      <left/>
      <right/>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indexed="64"/>
      </left>
      <right style="thin">
        <color auto="1"/>
      </right>
      <top style="thin">
        <color indexed="64"/>
      </top>
      <bottom style="hair">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s>
  <cellStyleXfs count="12">
    <xf numFmtId="0" fontId="0" fillId="0" borderId="0"/>
    <xf numFmtId="0" fontId="7" fillId="0" borderId="0"/>
    <xf numFmtId="0" fontId="6" fillId="0" borderId="0"/>
    <xf numFmtId="0" fontId="5" fillId="0" borderId="0"/>
    <xf numFmtId="0" fontId="16" fillId="0" borderId="0"/>
    <xf numFmtId="0" fontId="4" fillId="0" borderId="0"/>
    <xf numFmtId="9" fontId="4" fillId="0" borderId="0" applyFont="0" applyFill="0" applyBorder="0" applyAlignment="0" applyProtection="0"/>
    <xf numFmtId="0" fontId="3" fillId="0" borderId="0"/>
    <xf numFmtId="0" fontId="2" fillId="0" borderId="0"/>
    <xf numFmtId="0" fontId="3" fillId="0" borderId="0"/>
    <xf numFmtId="0" fontId="24" fillId="0" borderId="0"/>
    <xf numFmtId="0" fontId="1" fillId="0" borderId="0"/>
  </cellStyleXfs>
  <cellXfs count="213">
    <xf numFmtId="0" fontId="0" fillId="0" borderId="0" xfId="0"/>
    <xf numFmtId="0" fontId="9" fillId="0" borderId="0" xfId="0" applyFont="1" applyAlignment="1">
      <alignment horizontal="center" vertical="top"/>
    </xf>
    <xf numFmtId="0" fontId="12" fillId="0" borderId="0" xfId="0" applyFont="1" applyAlignment="1">
      <alignment horizontal="center" vertical="top"/>
    </xf>
    <xf numFmtId="0" fontId="9" fillId="6" borderId="0" xfId="0" applyFont="1" applyFill="1"/>
    <xf numFmtId="0" fontId="9" fillId="0" borderId="0" xfId="0" applyFont="1" applyAlignment="1">
      <alignment horizontal="center"/>
    </xf>
    <xf numFmtId="0" fontId="9" fillId="6" borderId="0" xfId="0" applyFont="1" applyFill="1" applyAlignment="1">
      <alignment horizontal="center"/>
    </xf>
    <xf numFmtId="0" fontId="18" fillId="5" borderId="0" xfId="0" applyFont="1" applyFill="1" applyAlignment="1">
      <alignment horizontal="center"/>
    </xf>
    <xf numFmtId="0" fontId="0" fillId="0" borderId="0" xfId="0" applyAlignment="1">
      <alignment horizontal="center"/>
    </xf>
    <xf numFmtId="0" fontId="0" fillId="0" borderId="0" xfId="0" quotePrefix="1" applyAlignment="1">
      <alignment horizontal="center"/>
    </xf>
    <xf numFmtId="0" fontId="21" fillId="6" borderId="0" xfId="0" applyFont="1" applyFill="1"/>
    <xf numFmtId="0" fontId="21" fillId="0" borderId="0" xfId="0" applyFont="1" applyAlignment="1">
      <alignment horizontal="center"/>
    </xf>
    <xf numFmtId="0" fontId="22" fillId="0" borderId="0" xfId="0" applyFont="1"/>
    <xf numFmtId="0" fontId="10" fillId="0" borderId="0" xfId="0" applyFont="1"/>
    <xf numFmtId="0" fontId="0" fillId="0" borderId="0" xfId="0" applyAlignment="1">
      <alignment horizontal="left"/>
    </xf>
    <xf numFmtId="0" fontId="19" fillId="0" borderId="0" xfId="7" applyFont="1" applyAlignment="1">
      <alignment horizontal="center" vertical="center"/>
    </xf>
    <xf numFmtId="0" fontId="3" fillId="0" borderId="0" xfId="7" applyAlignment="1">
      <alignment horizontal="center" vertical="center"/>
    </xf>
    <xf numFmtId="0" fontId="9" fillId="0" borderId="2" xfId="7" applyFont="1" applyBorder="1" applyAlignment="1">
      <alignment horizontal="center" vertical="center"/>
    </xf>
    <xf numFmtId="0" fontId="23" fillId="2" borderId="2" xfId="0" applyFont="1" applyFill="1" applyBorder="1" applyAlignment="1">
      <alignment horizontal="center"/>
    </xf>
    <xf numFmtId="0" fontId="26" fillId="0" borderId="0" xfId="4" applyFont="1" applyAlignment="1">
      <alignment horizontal="center" vertical="center"/>
    </xf>
    <xf numFmtId="0" fontId="27" fillId="12" borderId="0" xfId="1" applyFont="1" applyFill="1" applyAlignment="1">
      <alignment horizontal="center" vertical="center"/>
    </xf>
    <xf numFmtId="0" fontId="28" fillId="0" borderId="0" xfId="4" applyFont="1" applyAlignment="1">
      <alignment horizontal="center" vertical="center"/>
    </xf>
    <xf numFmtId="0" fontId="27" fillId="12" borderId="0" xfId="4" applyFont="1" applyFill="1" applyAlignment="1">
      <alignment horizontal="center" vertical="center"/>
    </xf>
    <xf numFmtId="0" fontId="25" fillId="3" borderId="0" xfId="1" applyFont="1" applyFill="1" applyAlignment="1">
      <alignment horizontal="center" vertical="top" wrapText="1"/>
    </xf>
    <xf numFmtId="0" fontId="25" fillId="8" borderId="0" xfId="1" applyFont="1" applyFill="1" applyAlignment="1">
      <alignment horizontal="center" vertical="top" wrapText="1"/>
    </xf>
    <xf numFmtId="0" fontId="25" fillId="9" borderId="0" xfId="1" applyFont="1" applyFill="1" applyAlignment="1">
      <alignment horizontal="center" vertical="top" wrapText="1"/>
    </xf>
    <xf numFmtId="0" fontId="25" fillId="10" borderId="0" xfId="1" applyFont="1" applyFill="1" applyAlignment="1">
      <alignment horizontal="center" vertical="top" wrapText="1"/>
    </xf>
    <xf numFmtId="0" fontId="25" fillId="11" borderId="0" xfId="1" applyFont="1" applyFill="1" applyAlignment="1">
      <alignment horizontal="center" vertical="top" wrapText="1"/>
    </xf>
    <xf numFmtId="0" fontId="25" fillId="15" borderId="0" xfId="0" applyFont="1" applyFill="1" applyAlignment="1">
      <alignment horizontal="center" vertical="top" wrapText="1"/>
    </xf>
    <xf numFmtId="0" fontId="30" fillId="5" borderId="0" xfId="0" applyFont="1" applyFill="1" applyAlignment="1">
      <alignment horizontal="center" vertical="top"/>
    </xf>
    <xf numFmtId="0" fontId="31" fillId="7" borderId="0" xfId="0" applyFont="1" applyFill="1" applyAlignment="1">
      <alignment horizontal="center" vertical="top" wrapText="1"/>
    </xf>
    <xf numFmtId="0" fontId="30" fillId="7" borderId="0" xfId="0" applyFont="1" applyFill="1" applyAlignment="1">
      <alignment horizontal="center" vertical="top" wrapText="1"/>
    </xf>
    <xf numFmtId="0" fontId="32" fillId="0" borderId="0" xfId="0" applyFont="1" applyAlignment="1">
      <alignment horizontal="center" vertical="top"/>
    </xf>
    <xf numFmtId="0" fontId="33" fillId="0" borderId="0" xfId="0" applyFont="1" applyAlignment="1">
      <alignment horizontal="center" vertical="top"/>
    </xf>
    <xf numFmtId="0" fontId="29" fillId="0" borderId="0" xfId="0" applyFont="1" applyAlignment="1">
      <alignment horizontal="center" vertical="top"/>
    </xf>
    <xf numFmtId="0" fontId="32" fillId="0" borderId="0" xfId="0" applyFont="1" applyAlignment="1">
      <alignment vertical="top"/>
    </xf>
    <xf numFmtId="0" fontId="27" fillId="12" borderId="0" xfId="0" applyFont="1" applyFill="1" applyAlignment="1">
      <alignment horizontal="center" vertical="top"/>
    </xf>
    <xf numFmtId="0" fontId="27" fillId="12" borderId="0" xfId="0" applyFont="1" applyFill="1" applyAlignment="1">
      <alignment vertical="top"/>
    </xf>
    <xf numFmtId="0" fontId="25" fillId="12" borderId="0" xfId="0" applyFont="1" applyFill="1" applyAlignment="1">
      <alignment horizontal="center" vertical="top" wrapText="1"/>
    </xf>
    <xf numFmtId="0" fontId="32" fillId="0" borderId="0" xfId="0" applyFont="1" applyAlignment="1">
      <alignment vertical="top" wrapText="1"/>
    </xf>
    <xf numFmtId="0" fontId="29" fillId="0" borderId="0" xfId="0" applyFont="1" applyAlignment="1">
      <alignment horizontal="center" vertical="top" wrapText="1"/>
    </xf>
    <xf numFmtId="0" fontId="36" fillId="12" borderId="0" xfId="0" applyFont="1" applyFill="1" applyAlignment="1">
      <alignment horizontal="center" vertical="top"/>
    </xf>
    <xf numFmtId="0" fontId="37" fillId="0" borderId="0" xfId="0" applyFont="1"/>
    <xf numFmtId="0" fontId="9" fillId="0" borderId="2" xfId="0" applyFont="1" applyBorder="1" applyAlignment="1">
      <alignment horizontal="center"/>
    </xf>
    <xf numFmtId="0" fontId="15" fillId="0" borderId="2" xfId="0" quotePrefix="1" applyFont="1" applyBorder="1" applyAlignment="1">
      <alignment horizontal="center"/>
    </xf>
    <xf numFmtId="0" fontId="12" fillId="0" borderId="2" xfId="0" applyFont="1" applyBorder="1" applyAlignment="1" applyProtection="1">
      <alignment horizontal="center"/>
      <protection locked="0"/>
    </xf>
    <xf numFmtId="0" fontId="9" fillId="0" borderId="2" xfId="0" applyFont="1" applyBorder="1" applyAlignment="1" applyProtection="1">
      <alignment horizontal="center"/>
      <protection locked="0"/>
    </xf>
    <xf numFmtId="0" fontId="9" fillId="0" borderId="2" xfId="0" quotePrefix="1" applyFont="1" applyBorder="1" applyAlignment="1">
      <alignment horizontal="center"/>
    </xf>
    <xf numFmtId="0" fontId="20" fillId="0" borderId="2" xfId="0" quotePrefix="1" applyFont="1" applyBorder="1" applyAlignment="1">
      <alignment horizontal="center"/>
    </xf>
    <xf numFmtId="0" fontId="21" fillId="0" borderId="2" xfId="0" applyFont="1" applyBorder="1" applyAlignment="1" applyProtection="1">
      <alignment horizontal="center"/>
      <protection locked="0"/>
    </xf>
    <xf numFmtId="0" fontId="21" fillId="0" borderId="2" xfId="0" quotePrefix="1" applyFont="1" applyBorder="1" applyAlignment="1">
      <alignment horizontal="center"/>
    </xf>
    <xf numFmtId="0" fontId="21" fillId="0" borderId="2" xfId="0" applyFont="1" applyBorder="1" applyAlignment="1">
      <alignment horizontal="center"/>
    </xf>
    <xf numFmtId="0" fontId="15" fillId="0" borderId="3" xfId="0" quotePrefix="1" applyFont="1" applyBorder="1" applyAlignment="1">
      <alignment horizontal="center"/>
    </xf>
    <xf numFmtId="0" fontId="12" fillId="0" borderId="3" xfId="0" applyFont="1" applyBorder="1" applyAlignment="1" applyProtection="1">
      <alignment horizontal="center"/>
      <protection locked="0"/>
    </xf>
    <xf numFmtId="0" fontId="9" fillId="0" borderId="3" xfId="0" applyFont="1" applyBorder="1" applyAlignment="1">
      <alignment horizontal="center"/>
    </xf>
    <xf numFmtId="0" fontId="9" fillId="0" borderId="3" xfId="0" applyFont="1" applyBorder="1" applyAlignment="1" applyProtection="1">
      <alignment horizontal="center"/>
      <protection locked="0"/>
    </xf>
    <xf numFmtId="0" fontId="36" fillId="12" borderId="0" xfId="1" applyFont="1" applyFill="1" applyAlignment="1">
      <alignment horizontal="center" vertical="center"/>
    </xf>
    <xf numFmtId="0" fontId="36" fillId="12" borderId="0" xfId="1" applyFont="1" applyFill="1" applyAlignment="1">
      <alignment horizontal="center"/>
    </xf>
    <xf numFmtId="0" fontId="36" fillId="12" borderId="0" xfId="0" applyFont="1" applyFill="1" applyAlignment="1">
      <alignment horizontal="center" vertical="center"/>
    </xf>
    <xf numFmtId="0" fontId="36" fillId="12" borderId="0" xfId="0" applyFont="1" applyFill="1" applyAlignment="1">
      <alignment horizontal="center"/>
    </xf>
    <xf numFmtId="0" fontId="36" fillId="12" borderId="0" xfId="4" applyFont="1" applyFill="1" applyAlignment="1">
      <alignment horizontal="center" vertical="center"/>
    </xf>
    <xf numFmtId="164" fontId="39" fillId="0" borderId="2" xfId="7" applyNumberFormat="1" applyFont="1" applyBorder="1" applyAlignment="1">
      <alignment horizontal="center" vertical="center"/>
    </xf>
    <xf numFmtId="0" fontId="39" fillId="0" borderId="0" xfId="7" applyFont="1" applyAlignment="1">
      <alignment horizontal="center" vertical="center"/>
    </xf>
    <xf numFmtId="164" fontId="39" fillId="0" borderId="0" xfId="7" applyNumberFormat="1" applyFont="1" applyAlignment="1">
      <alignment horizontal="center" vertical="center"/>
    </xf>
    <xf numFmtId="166" fontId="39" fillId="0" borderId="0" xfId="7" applyNumberFormat="1" applyFont="1" applyAlignment="1">
      <alignment horizontal="center" vertical="center"/>
    </xf>
    <xf numFmtId="0" fontId="25" fillId="3" borderId="0" xfId="3" applyFont="1" applyFill="1" applyAlignment="1">
      <alignment horizontal="center" vertical="center" wrapText="1"/>
    </xf>
    <xf numFmtId="0" fontId="25" fillId="8" borderId="0" xfId="3" applyFont="1" applyFill="1" applyAlignment="1">
      <alignment horizontal="center" vertical="center" wrapText="1"/>
    </xf>
    <xf numFmtId="0" fontId="25" fillId="9" borderId="0" xfId="3" applyFont="1" applyFill="1" applyAlignment="1">
      <alignment horizontal="center" vertical="center" wrapText="1"/>
    </xf>
    <xf numFmtId="0" fontId="25" fillId="10" borderId="0" xfId="3" applyFont="1" applyFill="1" applyAlignment="1">
      <alignment horizontal="center" vertical="center" wrapText="1"/>
    </xf>
    <xf numFmtId="0" fontId="25" fillId="11" borderId="0" xfId="3" applyFont="1" applyFill="1" applyAlignment="1">
      <alignment horizontal="center" vertical="center" wrapText="1"/>
    </xf>
    <xf numFmtId="0" fontId="25" fillId="15" borderId="0" xfId="1" applyFont="1" applyFill="1" applyAlignment="1">
      <alignment horizontal="center" vertical="center" wrapText="1"/>
    </xf>
    <xf numFmtId="0" fontId="25" fillId="16" borderId="0" xfId="1" applyFont="1" applyFill="1" applyAlignment="1">
      <alignment horizontal="center" vertical="center" wrapText="1"/>
    </xf>
    <xf numFmtId="0" fontId="25" fillId="13" borderId="0" xfId="1" applyFont="1" applyFill="1" applyAlignment="1">
      <alignment horizontal="center" vertical="center" wrapText="1"/>
    </xf>
    <xf numFmtId="0" fontId="25" fillId="14" borderId="0" xfId="1" applyFont="1" applyFill="1" applyAlignment="1">
      <alignment horizontal="center" vertical="center" wrapText="1"/>
    </xf>
    <xf numFmtId="0" fontId="25" fillId="0" borderId="0" xfId="1" applyFont="1" applyAlignment="1">
      <alignment horizontal="center" wrapText="1"/>
    </xf>
    <xf numFmtId="0" fontId="25" fillId="0" borderId="0" xfId="1" applyFont="1" applyAlignment="1">
      <alignment wrapText="1"/>
    </xf>
    <xf numFmtId="0" fontId="36" fillId="12" borderId="0" xfId="3" applyFont="1" applyFill="1" applyAlignment="1">
      <alignment horizontal="center" vertical="center"/>
    </xf>
    <xf numFmtId="0" fontId="26" fillId="0" borderId="0" xfId="1" applyFont="1" applyAlignment="1">
      <alignment horizontal="center" vertical="center"/>
    </xf>
    <xf numFmtId="0" fontId="29" fillId="0" borderId="0" xfId="1" applyFont="1" applyAlignment="1">
      <alignment horizontal="center"/>
    </xf>
    <xf numFmtId="0" fontId="29" fillId="0" borderId="0" xfId="1" applyFont="1"/>
    <xf numFmtId="0" fontId="27" fillId="12" borderId="0" xfId="1" applyFont="1" applyFill="1"/>
    <xf numFmtId="0" fontId="36" fillId="12" borderId="0" xfId="1" applyFont="1" applyFill="1"/>
    <xf numFmtId="0" fontId="40" fillId="12" borderId="0" xfId="1" applyFont="1" applyFill="1" applyAlignment="1">
      <alignment horizontal="center" vertical="center"/>
    </xf>
    <xf numFmtId="0" fontId="40" fillId="12" borderId="0" xfId="1" applyFont="1" applyFill="1" applyAlignment="1">
      <alignment horizontal="center"/>
    </xf>
    <xf numFmtId="0" fontId="40" fillId="12" borderId="0" xfId="0" applyFont="1" applyFill="1" applyAlignment="1">
      <alignment horizontal="center" vertical="center"/>
    </xf>
    <xf numFmtId="0" fontId="40" fillId="12" borderId="0" xfId="0" applyFont="1" applyFill="1" applyAlignment="1">
      <alignment horizontal="center"/>
    </xf>
    <xf numFmtId="0" fontId="40" fillId="12" borderId="0" xfId="4" applyFont="1" applyFill="1" applyAlignment="1">
      <alignment horizontal="center" vertical="center"/>
    </xf>
    <xf numFmtId="0" fontId="41" fillId="3" borderId="1" xfId="0" applyFont="1" applyFill="1" applyBorder="1" applyAlignment="1" applyProtection="1">
      <alignment horizontal="center" vertical="top" wrapText="1"/>
      <protection locked="0"/>
    </xf>
    <xf numFmtId="1" fontId="0" fillId="0" borderId="0" xfId="0" applyNumberFormat="1" applyAlignment="1">
      <alignment horizontal="center"/>
    </xf>
    <xf numFmtId="1" fontId="42" fillId="17" borderId="1" xfId="8" applyNumberFormat="1" applyFont="1" applyFill="1" applyBorder="1" applyAlignment="1">
      <alignment horizontal="center" vertical="top" wrapText="1"/>
    </xf>
    <xf numFmtId="0" fontId="42" fillId="17" borderId="1" xfId="8" applyFont="1" applyFill="1" applyBorder="1" applyAlignment="1">
      <alignment horizontal="center" vertical="top" wrapText="1"/>
    </xf>
    <xf numFmtId="0" fontId="42" fillId="17" borderId="0" xfId="8" applyFont="1" applyFill="1" applyAlignment="1">
      <alignment horizontal="center" vertical="top" wrapText="1"/>
    </xf>
    <xf numFmtId="0" fontId="43" fillId="3" borderId="0" xfId="9" applyFont="1" applyFill="1" applyAlignment="1">
      <alignment horizontal="center" vertical="top" wrapText="1"/>
    </xf>
    <xf numFmtId="0" fontId="43" fillId="8" borderId="0" xfId="9" applyFont="1" applyFill="1" applyAlignment="1">
      <alignment horizontal="center" vertical="top" wrapText="1"/>
    </xf>
    <xf numFmtId="0" fontId="43" fillId="9" borderId="0" xfId="9" applyFont="1" applyFill="1" applyAlignment="1">
      <alignment horizontal="center" vertical="top" wrapText="1"/>
    </xf>
    <xf numFmtId="0" fontId="43" fillId="10" borderId="0" xfId="9" applyFont="1" applyFill="1" applyAlignment="1">
      <alignment horizontal="center" vertical="top" wrapText="1"/>
    </xf>
    <xf numFmtId="0" fontId="43" fillId="11" borderId="0" xfId="9" applyFont="1" applyFill="1" applyAlignment="1">
      <alignment horizontal="center" vertical="top" wrapText="1"/>
    </xf>
    <xf numFmtId="0" fontId="42" fillId="5" borderId="0" xfId="8" applyFont="1" applyFill="1" applyAlignment="1">
      <alignment horizontal="center" vertical="top" wrapText="1"/>
    </xf>
    <xf numFmtId="1" fontId="42" fillId="17" borderId="0" xfId="8" applyNumberFormat="1" applyFont="1" applyFill="1" applyAlignment="1">
      <alignment horizontal="center" vertical="top" wrapText="1"/>
    </xf>
    <xf numFmtId="4" fontId="42" fillId="5" borderId="0" xfId="8" applyNumberFormat="1" applyFont="1" applyFill="1" applyAlignment="1">
      <alignment horizontal="center" vertical="top" wrapText="1"/>
    </xf>
    <xf numFmtId="4" fontId="42" fillId="17" borderId="0" xfId="8" applyNumberFormat="1" applyFont="1" applyFill="1" applyAlignment="1">
      <alignment horizontal="center" vertical="top" wrapText="1"/>
    </xf>
    <xf numFmtId="167" fontId="42" fillId="5" borderId="0" xfId="8" applyNumberFormat="1" applyFont="1" applyFill="1" applyAlignment="1">
      <alignment horizontal="center" vertical="top" wrapText="1"/>
    </xf>
    <xf numFmtId="0" fontId="44" fillId="0" borderId="0" xfId="8" applyFont="1" applyAlignment="1">
      <alignment horizontal="center" vertical="top" wrapText="1"/>
    </xf>
    <xf numFmtId="1" fontId="45" fillId="0" borderId="4" xfId="8" applyNumberFormat="1" applyFont="1" applyBorder="1" applyAlignment="1">
      <alignment horizontal="center" vertical="top" wrapText="1"/>
    </xf>
    <xf numFmtId="0" fontId="44" fillId="0" borderId="0" xfId="8" quotePrefix="1" applyFont="1" applyAlignment="1">
      <alignment horizontal="center" vertical="top" wrapText="1"/>
    </xf>
    <xf numFmtId="0" fontId="46" fillId="12" borderId="0" xfId="9" applyFont="1" applyFill="1" applyAlignment="1">
      <alignment horizontal="center" vertical="top" wrapText="1"/>
    </xf>
    <xf numFmtId="1" fontId="46" fillId="12" borderId="0" xfId="9" applyNumberFormat="1" applyFont="1" applyFill="1" applyAlignment="1">
      <alignment horizontal="center" vertical="top" wrapText="1"/>
    </xf>
    <xf numFmtId="4" fontId="44" fillId="0" borderId="0" xfId="8" applyNumberFormat="1" applyFont="1" applyAlignment="1">
      <alignment horizontal="center" vertical="top" wrapText="1"/>
    </xf>
    <xf numFmtId="0" fontId="47" fillId="0" borderId="0" xfId="8" applyFont="1" applyAlignment="1">
      <alignment horizontal="center" vertical="top" wrapText="1"/>
    </xf>
    <xf numFmtId="0" fontId="48" fillId="0" borderId="0" xfId="0" applyFont="1"/>
    <xf numFmtId="0" fontId="41" fillId="3" borderId="0" xfId="10" applyFont="1" applyFill="1" applyAlignment="1">
      <alignment horizontal="center" vertical="center" wrapText="1"/>
    </xf>
    <xf numFmtId="0" fontId="41" fillId="8" borderId="0" xfId="10" applyFont="1" applyFill="1" applyAlignment="1">
      <alignment horizontal="center" vertical="center" wrapText="1"/>
    </xf>
    <xf numFmtId="0" fontId="41" fillId="9" borderId="0" xfId="10" applyFont="1" applyFill="1" applyAlignment="1">
      <alignment horizontal="center" vertical="center" wrapText="1"/>
    </xf>
    <xf numFmtId="0" fontId="41" fillId="10" borderId="0" xfId="10" applyFont="1" applyFill="1" applyAlignment="1">
      <alignment horizontal="center" vertical="center" wrapText="1"/>
    </xf>
    <xf numFmtId="0" fontId="49" fillId="0" borderId="0" xfId="11" applyFont="1" applyAlignment="1">
      <alignment horizontal="center" vertical="center"/>
    </xf>
    <xf numFmtId="0" fontId="50" fillId="12" borderId="0" xfId="11" applyFont="1" applyFill="1" applyAlignment="1">
      <alignment horizontal="center" vertical="center"/>
    </xf>
    <xf numFmtId="0" fontId="49" fillId="8" borderId="0" xfId="11" applyFont="1" applyFill="1" applyAlignment="1">
      <alignment horizontal="center" vertical="center"/>
    </xf>
    <xf numFmtId="0" fontId="49" fillId="0" borderId="0" xfId="11" applyFont="1"/>
    <xf numFmtId="0" fontId="51" fillId="0" borderId="0" xfId="11" applyFont="1" applyAlignment="1">
      <alignment horizontal="center" vertical="center"/>
    </xf>
    <xf numFmtId="0" fontId="12" fillId="8" borderId="2" xfId="0" applyFont="1" applyFill="1" applyBorder="1" applyAlignment="1" applyProtection="1">
      <alignment horizontal="center"/>
      <protection locked="0"/>
    </xf>
    <xf numFmtId="0" fontId="20" fillId="8" borderId="2" xfId="0" applyFont="1" applyFill="1" applyBorder="1" applyAlignment="1" applyProtection="1">
      <alignment horizontal="center"/>
      <protection locked="0"/>
    </xf>
    <xf numFmtId="0" fontId="15" fillId="0" borderId="2" xfId="0" quotePrefix="1" applyFont="1" applyBorder="1" applyAlignment="1">
      <alignment horizontal="center" vertical="center"/>
    </xf>
    <xf numFmtId="0" fontId="12" fillId="0" borderId="2" xfId="0" applyFont="1" applyBorder="1" applyAlignment="1" applyProtection="1">
      <alignment horizontal="center" vertical="center"/>
      <protection locked="0"/>
    </xf>
    <xf numFmtId="0" fontId="9" fillId="0" borderId="2" xfId="0" applyFont="1" applyBorder="1" applyAlignment="1" applyProtection="1">
      <alignment horizontal="center" vertical="center"/>
      <protection locked="0"/>
    </xf>
    <xf numFmtId="0" fontId="9" fillId="0" borderId="2" xfId="0" quotePrefix="1" applyFont="1" applyBorder="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0" fontId="9" fillId="6" borderId="0" xfId="0" applyFont="1" applyFill="1" applyAlignment="1">
      <alignment horizontal="center" vertical="center"/>
    </xf>
    <xf numFmtId="0" fontId="0" fillId="8" borderId="0" xfId="0" applyFill="1" applyAlignment="1">
      <alignment horizontal="left"/>
    </xf>
    <xf numFmtId="0" fontId="17" fillId="0" borderId="2" xfId="9" applyFont="1" applyBorder="1" applyAlignment="1">
      <alignment horizontal="center"/>
    </xf>
    <xf numFmtId="1" fontId="17" fillId="0" borderId="2" xfId="9" applyNumberFormat="1" applyFont="1" applyBorder="1" applyAlignment="1">
      <alignment horizontal="center"/>
    </xf>
    <xf numFmtId="0" fontId="41" fillId="3" borderId="1" xfId="0" applyFont="1" applyFill="1" applyBorder="1" applyAlignment="1">
      <alignment horizontal="center" vertical="top" wrapText="1"/>
    </xf>
    <xf numFmtId="0" fontId="30" fillId="5" borderId="0" xfId="1" applyFont="1" applyFill="1" applyAlignment="1">
      <alignment horizontal="center" vertical="top" wrapText="1"/>
    </xf>
    <xf numFmtId="0" fontId="33" fillId="6" borderId="0" xfId="0" applyFont="1" applyFill="1" applyAlignment="1">
      <alignment horizontal="center" vertical="top"/>
    </xf>
    <xf numFmtId="0" fontId="42" fillId="17" borderId="5" xfId="8" applyFont="1" applyFill="1" applyBorder="1" applyAlignment="1">
      <alignment horizontal="center" vertical="top" wrapText="1"/>
    </xf>
    <xf numFmtId="0" fontId="0" fillId="0" borderId="2" xfId="0" applyBorder="1"/>
    <xf numFmtId="0" fontId="9" fillId="6" borderId="6" xfId="0" applyFont="1" applyFill="1" applyBorder="1" applyAlignment="1">
      <alignment horizontal="center"/>
    </xf>
    <xf numFmtId="0" fontId="52" fillId="17" borderId="0" xfId="8" applyFont="1" applyFill="1" applyAlignment="1">
      <alignment horizontal="center" vertical="top" wrapText="1"/>
    </xf>
    <xf numFmtId="0" fontId="53" fillId="12" borderId="0" xfId="9" applyFont="1" applyFill="1" applyAlignment="1">
      <alignment horizontal="center" vertical="top" wrapText="1"/>
    </xf>
    <xf numFmtId="0" fontId="50" fillId="8" borderId="0" xfId="11" applyFont="1" applyFill="1" applyAlignment="1">
      <alignment horizontal="center" vertical="center"/>
    </xf>
    <xf numFmtId="0" fontId="50" fillId="0" borderId="0" xfId="11" applyFont="1" applyAlignment="1">
      <alignment horizontal="center" vertical="center"/>
    </xf>
    <xf numFmtId="0" fontId="54" fillId="8" borderId="0" xfId="11" applyFont="1" applyFill="1"/>
    <xf numFmtId="0" fontId="47" fillId="0" borderId="0" xfId="8" applyFont="1" applyAlignment="1">
      <alignment horizontal="left" vertical="top" wrapText="1"/>
    </xf>
    <xf numFmtId="0" fontId="25" fillId="18" borderId="0" xfId="1" applyFont="1" applyFill="1" applyAlignment="1">
      <alignment horizontal="center" vertical="top" wrapText="1"/>
    </xf>
    <xf numFmtId="0" fontId="32" fillId="0" borderId="0" xfId="0" applyFont="1" applyAlignment="1">
      <alignment horizontal="left" vertical="top"/>
    </xf>
    <xf numFmtId="0" fontId="29" fillId="0" borderId="0" xfId="0" applyFont="1" applyAlignment="1">
      <alignment horizontal="left" vertical="top"/>
    </xf>
    <xf numFmtId="0" fontId="30" fillId="5" borderId="0" xfId="0" applyFont="1" applyFill="1" applyAlignment="1">
      <alignment horizontal="center" vertical="top" wrapText="1"/>
    </xf>
    <xf numFmtId="0" fontId="32" fillId="0" borderId="0" xfId="0" applyFont="1" applyAlignment="1">
      <alignment horizontal="left" vertical="top" wrapText="1"/>
    </xf>
    <xf numFmtId="0" fontId="29" fillId="0" borderId="0" xfId="0" applyFont="1" applyAlignment="1">
      <alignment horizontal="left" vertical="top" wrapText="1"/>
    </xf>
    <xf numFmtId="4" fontId="31" fillId="7" borderId="0" xfId="0" applyNumberFormat="1" applyFont="1" applyFill="1" applyAlignment="1">
      <alignment horizontal="center" vertical="top" wrapText="1"/>
    </xf>
    <xf numFmtId="0" fontId="44" fillId="0" borderId="0" xfId="8" applyFont="1" applyAlignment="1">
      <alignment horizontal="left" vertical="top" wrapText="1"/>
    </xf>
    <xf numFmtId="0" fontId="55" fillId="8" borderId="0" xfId="11" applyFont="1" applyFill="1"/>
    <xf numFmtId="0" fontId="24" fillId="0" borderId="0" xfId="10"/>
    <xf numFmtId="0" fontId="49" fillId="19" borderId="0" xfId="11" applyFont="1" applyFill="1"/>
    <xf numFmtId="0" fontId="49" fillId="20" borderId="0" xfId="11" applyFont="1" applyFill="1"/>
    <xf numFmtId="0" fontId="49" fillId="14" borderId="0" xfId="11" applyFont="1" applyFill="1"/>
    <xf numFmtId="0" fontId="49" fillId="21" borderId="0" xfId="11" applyFont="1" applyFill="1"/>
    <xf numFmtId="166" fontId="39" fillId="0" borderId="2" xfId="7" applyNumberFormat="1" applyFont="1" applyBorder="1" applyAlignment="1">
      <alignment horizontal="center" vertical="center"/>
    </xf>
    <xf numFmtId="0" fontId="25" fillId="10" borderId="0" xfId="10" applyFont="1" applyFill="1" applyAlignment="1">
      <alignment horizontal="center" vertical="center" wrapText="1"/>
    </xf>
    <xf numFmtId="0" fontId="56" fillId="15" borderId="0" xfId="0" applyFont="1" applyFill="1" applyAlignment="1">
      <alignment horizontal="center" vertical="top" wrapText="1"/>
    </xf>
    <xf numFmtId="0" fontId="57" fillId="0" borderId="0" xfId="0" applyFont="1" applyAlignment="1">
      <alignment vertical="top"/>
    </xf>
    <xf numFmtId="0" fontId="58" fillId="0" borderId="0" xfId="0" applyFont="1" applyAlignment="1">
      <alignment horizontal="center" vertical="top" wrapText="1"/>
    </xf>
    <xf numFmtId="0" fontId="57" fillId="0" borderId="0" xfId="0" applyFont="1"/>
    <xf numFmtId="0" fontId="24" fillId="8" borderId="0" xfId="10" applyFill="1"/>
    <xf numFmtId="0" fontId="0" fillId="0" borderId="0" xfId="0" applyAlignment="1">
      <alignment horizontal="center" vertical="center"/>
    </xf>
    <xf numFmtId="1" fontId="45" fillId="8" borderId="4" xfId="8" applyNumberFormat="1" applyFont="1" applyFill="1" applyBorder="1" applyAlignment="1">
      <alignment horizontal="center" vertical="top" wrapText="1"/>
    </xf>
    <xf numFmtId="0" fontId="59" fillId="17" borderId="0" xfId="8" applyFont="1" applyFill="1" applyAlignment="1">
      <alignment horizontal="center" vertical="top" wrapText="1"/>
    </xf>
    <xf numFmtId="0" fontId="59" fillId="5" borderId="0" xfId="8" applyFont="1" applyFill="1" applyAlignment="1">
      <alignment horizontal="center" vertical="top" wrapText="1"/>
    </xf>
    <xf numFmtId="0" fontId="60" fillId="0" borderId="0" xfId="0" applyFont="1" applyAlignment="1">
      <alignment horizontal="center"/>
    </xf>
    <xf numFmtId="0" fontId="61" fillId="0" borderId="0" xfId="0" applyFont="1" applyAlignment="1">
      <alignment horizontal="center"/>
    </xf>
    <xf numFmtId="0" fontId="60" fillId="0" borderId="0" xfId="0" applyFont="1" applyAlignment="1">
      <alignment horizontal="center" vertical="center"/>
    </xf>
    <xf numFmtId="0" fontId="38" fillId="0" borderId="0" xfId="0" applyFont="1"/>
    <xf numFmtId="0" fontId="19" fillId="0" borderId="8" xfId="7" applyFont="1" applyBorder="1" applyAlignment="1">
      <alignment horizontal="center" vertical="center"/>
    </xf>
    <xf numFmtId="0" fontId="19" fillId="0" borderId="9" xfId="7" applyFont="1" applyBorder="1" applyAlignment="1">
      <alignment horizontal="center" vertical="center"/>
    </xf>
    <xf numFmtId="164" fontId="56" fillId="0" borderId="9" xfId="7" applyNumberFormat="1" applyFont="1" applyBorder="1" applyAlignment="1">
      <alignment horizontal="center" vertical="center"/>
    </xf>
    <xf numFmtId="4" fontId="19" fillId="0" borderId="9" xfId="7" applyNumberFormat="1" applyFont="1" applyBorder="1" applyAlignment="1">
      <alignment horizontal="center" vertical="center"/>
    </xf>
    <xf numFmtId="164" fontId="56" fillId="0" borderId="10" xfId="7" applyNumberFormat="1" applyFont="1" applyBorder="1" applyAlignment="1">
      <alignment horizontal="center" vertical="center"/>
    </xf>
    <xf numFmtId="0" fontId="11" fillId="5" borderId="11" xfId="7" applyFont="1" applyFill="1" applyBorder="1" applyAlignment="1">
      <alignment horizontal="center" vertical="center"/>
    </xf>
    <xf numFmtId="0" fontId="11" fillId="5" borderId="7" xfId="7" applyFont="1" applyFill="1" applyBorder="1" applyAlignment="1">
      <alignment horizontal="center" vertical="center"/>
    </xf>
    <xf numFmtId="164" fontId="11" fillId="5" borderId="7" xfId="7" applyNumberFormat="1" applyFont="1" applyFill="1" applyBorder="1" applyAlignment="1">
      <alignment horizontal="center" vertical="center"/>
    </xf>
    <xf numFmtId="166" fontId="11" fillId="5" borderId="7" xfId="7" applyNumberFormat="1" applyFont="1" applyFill="1" applyBorder="1" applyAlignment="1">
      <alignment horizontal="center" vertical="center"/>
    </xf>
    <xf numFmtId="0" fontId="11" fillId="5" borderId="12" xfId="7" applyFont="1" applyFill="1" applyBorder="1" applyAlignment="1">
      <alignment horizontal="center" vertical="center"/>
    </xf>
    <xf numFmtId="0" fontId="17" fillId="0" borderId="0" xfId="7" applyFont="1" applyAlignment="1">
      <alignment horizontal="center" vertical="center"/>
    </xf>
    <xf numFmtId="0" fontId="8" fillId="15" borderId="13" xfId="7" applyFont="1" applyFill="1" applyBorder="1" applyAlignment="1">
      <alignment horizontal="center" vertical="center"/>
    </xf>
    <xf numFmtId="165" fontId="10" fillId="15" borderId="2" xfId="7" applyNumberFormat="1" applyFont="1" applyFill="1" applyBorder="1" applyAlignment="1">
      <alignment horizontal="center" vertical="center"/>
    </xf>
    <xf numFmtId="0" fontId="8" fillId="15" borderId="15" xfId="7" applyFont="1" applyFill="1" applyBorder="1" applyAlignment="1">
      <alignment horizontal="center" vertical="center"/>
    </xf>
    <xf numFmtId="0" fontId="9" fillId="0" borderId="3" xfId="7" applyFont="1" applyBorder="1" applyAlignment="1">
      <alignment horizontal="center" vertical="center"/>
    </xf>
    <xf numFmtId="165" fontId="10" fillId="15" borderId="3" xfId="7" applyNumberFormat="1" applyFont="1" applyFill="1" applyBorder="1" applyAlignment="1">
      <alignment horizontal="center" vertical="center"/>
    </xf>
    <xf numFmtId="164" fontId="39" fillId="0" borderId="3" xfId="7" applyNumberFormat="1" applyFont="1" applyBorder="1" applyAlignment="1">
      <alignment horizontal="center" vertical="center"/>
    </xf>
    <xf numFmtId="166" fontId="39" fillId="0" borderId="3" xfId="7" applyNumberFormat="1" applyFont="1" applyBorder="1" applyAlignment="1">
      <alignment horizontal="center" vertical="center"/>
    </xf>
    <xf numFmtId="0" fontId="23" fillId="0" borderId="0" xfId="7" applyFont="1" applyAlignment="1">
      <alignment horizontal="center" vertical="center"/>
    </xf>
    <xf numFmtId="0" fontId="3" fillId="0" borderId="0" xfId="7" applyAlignment="1">
      <alignment horizontal="left" vertical="center"/>
    </xf>
    <xf numFmtId="0" fontId="57" fillId="0" borderId="0" xfId="0" applyFont="1" applyAlignment="1">
      <alignment horizontal="left" vertical="top" wrapText="1"/>
    </xf>
    <xf numFmtId="4" fontId="57" fillId="0" borderId="0" xfId="0" applyNumberFormat="1" applyFont="1" applyAlignment="1">
      <alignment horizontal="left" vertical="top" wrapText="1"/>
    </xf>
    <xf numFmtId="0" fontId="62" fillId="0" borderId="0" xfId="0" applyFont="1"/>
    <xf numFmtId="0" fontId="29" fillId="4" borderId="0" xfId="0" applyFont="1" applyFill="1" applyAlignment="1">
      <alignment horizontal="center" vertical="top"/>
    </xf>
    <xf numFmtId="0" fontId="29" fillId="4" borderId="2" xfId="0" applyFont="1" applyFill="1" applyBorder="1" applyAlignment="1">
      <alignment horizontal="center" vertical="top"/>
    </xf>
    <xf numFmtId="0" fontId="57" fillId="2" borderId="0" xfId="0" applyFont="1" applyFill="1" applyAlignment="1">
      <alignment vertical="top" wrapText="1"/>
    </xf>
    <xf numFmtId="0" fontId="58" fillId="0" borderId="0" xfId="0" applyFont="1" applyAlignment="1">
      <alignment horizontal="center" vertical="top"/>
    </xf>
    <xf numFmtId="0" fontId="62" fillId="0" borderId="0" xfId="0" applyFont="1" applyAlignment="1">
      <alignment horizontal="left" wrapText="1"/>
    </xf>
    <xf numFmtId="0" fontId="62" fillId="0" borderId="0" xfId="0" applyFont="1" applyAlignment="1">
      <alignment horizontal="left"/>
    </xf>
    <xf numFmtId="0" fontId="56" fillId="19" borderId="0" xfId="0" applyFont="1" applyFill="1" applyAlignment="1">
      <alignment horizontal="center" vertical="top"/>
    </xf>
    <xf numFmtId="0" fontId="57" fillId="0" borderId="0" xfId="0" applyFont="1" applyAlignment="1">
      <alignment horizontal="center" vertical="top"/>
    </xf>
    <xf numFmtId="0" fontId="42" fillId="17" borderId="0" xfId="8" applyFont="1" applyFill="1" applyAlignment="1">
      <alignment horizontal="left" vertical="top" wrapText="1"/>
    </xf>
    <xf numFmtId="0" fontId="46" fillId="12" borderId="0" xfId="9" applyFont="1" applyFill="1" applyAlignment="1">
      <alignment horizontal="left" vertical="top" wrapText="1"/>
    </xf>
    <xf numFmtId="168" fontId="42" fillId="5" borderId="0" xfId="8" applyNumberFormat="1" applyFont="1" applyFill="1" applyAlignment="1">
      <alignment horizontal="center" vertical="top" wrapText="1"/>
    </xf>
    <xf numFmtId="168" fontId="44" fillId="0" borderId="0" xfId="8" applyNumberFormat="1" applyFont="1" applyAlignment="1">
      <alignment horizontal="center" vertical="top" wrapText="1"/>
    </xf>
    <xf numFmtId="0" fontId="64" fillId="5" borderId="0" xfId="0" applyFont="1" applyFill="1"/>
    <xf numFmtId="168" fontId="0" fillId="0" borderId="0" xfId="0" applyNumberFormat="1"/>
    <xf numFmtId="0" fontId="9" fillId="0" borderId="14" xfId="7" applyFont="1" applyBorder="1" applyAlignment="1">
      <alignment horizontal="center" vertical="center"/>
    </xf>
    <xf numFmtId="0" fontId="9" fillId="0" borderId="16" xfId="7" applyFont="1" applyBorder="1" applyAlignment="1">
      <alignment horizontal="center" vertical="center"/>
    </xf>
    <xf numFmtId="0" fontId="65" fillId="0" borderId="0" xfId="8" applyFont="1" applyAlignment="1">
      <alignment horizontal="center"/>
    </xf>
    <xf numFmtId="168" fontId="65" fillId="0" borderId="0" xfId="8" applyNumberFormat="1" applyFont="1" applyAlignment="1">
      <alignment horizontal="center"/>
    </xf>
    <xf numFmtId="0" fontId="0" fillId="0" borderId="0" xfId="0" applyAlignment="1">
      <alignment horizontal="center"/>
    </xf>
  </cellXfs>
  <cellStyles count="12">
    <cellStyle name="Normal" xfId="0" builtinId="0"/>
    <cellStyle name="Normal 2" xfId="1"/>
    <cellStyle name="Normal 2 2" xfId="3"/>
    <cellStyle name="Normal 2 2 2" xfId="4"/>
    <cellStyle name="Normal 2 3" xfId="5"/>
    <cellStyle name="Normal 2 4" xfId="9"/>
    <cellStyle name="Normal 2 5" xfId="10"/>
    <cellStyle name="Normal 3" xfId="7"/>
    <cellStyle name="Normal 4" xfId="2"/>
    <cellStyle name="Normal 5" xfId="8"/>
    <cellStyle name="Normal 6" xfId="11"/>
    <cellStyle name="Yüzde 2" xfId="6"/>
  </cellStyles>
  <dxfs count="47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C6E0B4"/>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M%20MASTER%20GARMENT%20SIZE%20CHART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M%20MODELS%20AND%20SIZE%20INF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YLES &amp; SIZE CHARTS"/>
      <sheetName val="WT-SSCP1"/>
      <sheetName val="WT-LSCP1"/>
      <sheetName val="WT-BTTS1"/>
      <sheetName val="WT-LSBL1"/>
      <sheetName val="JT-GSSP1"/>
      <sheetName val="JT-GLSP1"/>
      <sheetName val="JT-BSSP1"/>
      <sheetName val="JT-BLSP1"/>
      <sheetName val="MT-SSCP1"/>
      <sheetName val="MT-LSCP1"/>
      <sheetName val="MT-LSBL1"/>
      <sheetName val="MB-BR1"/>
      <sheetName val="WB-BR1"/>
      <sheetName val="JB-UB1"/>
      <sheetName val="WB-L1"/>
      <sheetName val="JB-GL1"/>
      <sheetName val="MJT-CJ1"/>
      <sheetName val="WJT-CJ1"/>
      <sheetName val="MT-LSBLQZ1"/>
      <sheetName val="HP-RUGS1"/>
    </sheetNames>
    <sheetDataSet>
      <sheetData sheetId="0">
        <row r="1">
          <cell r="A1" t="str">
            <v>STYLE NAMES</v>
          </cell>
          <cell r="B1" t="str">
            <v>PRODUCT NAME</v>
          </cell>
          <cell r="C1" t="str">
            <v>MAIN CATEGORY</v>
          </cell>
          <cell r="D1" t="str">
            <v>WEB CATEGORY</v>
          </cell>
          <cell r="E1" t="str">
            <v>PRODUCT GROUP</v>
          </cell>
          <cell r="F1" t="str">
            <v>TYPE/GENDER</v>
          </cell>
          <cell r="G1" t="str">
            <v>PRODUCT CATEGORY</v>
          </cell>
          <cell r="H1" t="str">
            <v>SIZE CHART REFERENCE</v>
          </cell>
        </row>
        <row r="2">
          <cell r="A2" t="str">
            <v>ALASKA</v>
          </cell>
          <cell r="B2" t="str">
            <v>WINTER STABLE RUG</v>
          </cell>
          <cell r="C2" t="str">
            <v>HORSE</v>
          </cell>
          <cell r="D2" t="str">
            <v>HORSE</v>
          </cell>
          <cell r="E2" t="str">
            <v>RUGS</v>
          </cell>
          <cell r="F2" t="str">
            <v>FULL</v>
          </cell>
          <cell r="G2" t="str">
            <v>STABLE RUGS</v>
          </cell>
          <cell r="H2" t="str">
            <v>HP-RUGS1</v>
          </cell>
        </row>
        <row r="3">
          <cell r="A3" t="str">
            <v>ALASKA-P</v>
          </cell>
          <cell r="B3" t="str">
            <v>WINTER STABLE RUG</v>
          </cell>
          <cell r="C3" t="str">
            <v>HORSE</v>
          </cell>
          <cell r="D3" t="str">
            <v>PONY</v>
          </cell>
          <cell r="E3" t="str">
            <v>RUGS</v>
          </cell>
          <cell r="F3" t="str">
            <v>PONY</v>
          </cell>
          <cell r="G3" t="str">
            <v>STABLE RUGS</v>
          </cell>
          <cell r="H3" t="str">
            <v>HP-RUGS1</v>
          </cell>
        </row>
        <row r="4">
          <cell r="A4" t="str">
            <v>ALEA</v>
          </cell>
          <cell r="B4" t="str">
            <v>WOMEN'S KNEE GRIP PRO BREECHES</v>
          </cell>
          <cell r="C4" t="str">
            <v>RIDER</v>
          </cell>
          <cell r="D4" t="str">
            <v>WOMEN</v>
          </cell>
          <cell r="E4" t="str">
            <v>BOTTOMS</v>
          </cell>
          <cell r="F4" t="str">
            <v>WOMEN</v>
          </cell>
          <cell r="G4" t="str">
            <v>BREECHES</v>
          </cell>
          <cell r="H4" t="str">
            <v>WB-BR1</v>
          </cell>
        </row>
        <row r="5">
          <cell r="A5" t="str">
            <v>ALEA-W</v>
          </cell>
          <cell r="B5" t="str">
            <v>WOMEN'S KNEE GRIP PRO WINTER BREECHES</v>
          </cell>
          <cell r="C5" t="str">
            <v>RIDER</v>
          </cell>
          <cell r="D5" t="str">
            <v>WOMEN</v>
          </cell>
          <cell r="E5" t="str">
            <v>BOTTOMS</v>
          </cell>
          <cell r="F5" t="str">
            <v>WOMEN</v>
          </cell>
          <cell r="G5" t="str">
            <v>BREECHES</v>
          </cell>
          <cell r="H5" t="str">
            <v>WB-BR1</v>
          </cell>
        </row>
        <row r="6">
          <cell r="A6" t="str">
            <v>ALEX</v>
          </cell>
          <cell r="B6" t="str">
            <v>KID'S FLEECE JUMPER</v>
          </cell>
          <cell r="C6" t="str">
            <v>RIDER</v>
          </cell>
          <cell r="D6" t="str">
            <v>JUNIOR</v>
          </cell>
          <cell r="E6" t="str">
            <v>SWEATS &amp; JUMPERS</v>
          </cell>
          <cell r="F6" t="str">
            <v>KIDS UNISEX</v>
          </cell>
          <cell r="G6" t="str">
            <v>JUMPERS</v>
          </cell>
        </row>
        <row r="7">
          <cell r="A7" t="str">
            <v>ALLEGRA</v>
          </cell>
          <cell r="B7" t="str">
            <v>WOMEN'S FULL GRIP PRO LEGGINGS</v>
          </cell>
          <cell r="C7" t="str">
            <v>RIDER</v>
          </cell>
          <cell r="D7" t="str">
            <v>WOMEN</v>
          </cell>
          <cell r="E7" t="str">
            <v>BOTTOMS</v>
          </cell>
          <cell r="F7" t="str">
            <v>WOMEN</v>
          </cell>
          <cell r="G7" t="str">
            <v>LEGGINGS</v>
          </cell>
          <cell r="H7" t="str">
            <v>WB-L1</v>
          </cell>
        </row>
        <row r="8">
          <cell r="A8" t="str">
            <v>AREZZO</v>
          </cell>
          <cell r="B8" t="str">
            <v>MEN'S PRO COMPETITION JACKET</v>
          </cell>
          <cell r="C8" t="str">
            <v>RIDER</v>
          </cell>
          <cell r="D8" t="str">
            <v>MEN</v>
          </cell>
          <cell r="E8" t="str">
            <v>JACKETS &amp; TAILCOATS</v>
          </cell>
          <cell r="F8" t="str">
            <v>MEN</v>
          </cell>
          <cell r="G8" t="str">
            <v>COMPETITION JACKETS</v>
          </cell>
          <cell r="H8" t="str">
            <v>MJT-CJ1</v>
          </cell>
        </row>
        <row r="9">
          <cell r="A9" t="str">
            <v>AREZZO-TBF</v>
          </cell>
          <cell r="B9" t="str">
            <v>MEN'S PRO COMPETITION JACKET X TEAM TÜRKİYE</v>
          </cell>
          <cell r="C9" t="str">
            <v>RIDER</v>
          </cell>
          <cell r="D9" t="str">
            <v>MEN</v>
          </cell>
          <cell r="E9" t="str">
            <v>JACKETS &amp; TAILCOATS</v>
          </cell>
          <cell r="F9" t="str">
            <v>MEN</v>
          </cell>
          <cell r="G9" t="str">
            <v>COMPETITION JACKETS</v>
          </cell>
          <cell r="H9" t="str">
            <v>MJT-CJ1</v>
          </cell>
        </row>
        <row r="10">
          <cell r="A10" t="str">
            <v>ASPEN</v>
          </cell>
          <cell r="B10" t="str">
            <v>WOMEN'S LONG SLEEVE BASE LAYER QUARTER ZIP</v>
          </cell>
          <cell r="C10" t="str">
            <v>RIDER</v>
          </cell>
          <cell r="D10" t="str">
            <v>WOMEN</v>
          </cell>
          <cell r="E10" t="str">
            <v>TOPS</v>
          </cell>
          <cell r="F10" t="str">
            <v>WOMEN</v>
          </cell>
          <cell r="G10" t="str">
            <v>BASE LAYERS</v>
          </cell>
          <cell r="H10" t="str">
            <v>WT-LSBL1</v>
          </cell>
        </row>
        <row r="11">
          <cell r="A11" t="str">
            <v>ASPEN-JR</v>
          </cell>
          <cell r="B11" t="str">
            <v>GIRL'S LONG SLEEVE BASE LAYER QUARTER ZIP</v>
          </cell>
          <cell r="C11" t="str">
            <v>RIDER</v>
          </cell>
          <cell r="D11" t="str">
            <v>JUNIOR</v>
          </cell>
          <cell r="E11" t="str">
            <v>TOPS</v>
          </cell>
          <cell r="F11" t="str">
            <v>KIDS GIRL</v>
          </cell>
          <cell r="G11" t="str">
            <v>BASE LAYERS</v>
          </cell>
          <cell r="H11" t="str">
            <v>JT-GLSP1</v>
          </cell>
        </row>
        <row r="12">
          <cell r="A12" t="str">
            <v>ATLANTA</v>
          </cell>
          <cell r="B12" t="str">
            <v>MEN'S PUFFER VEST</v>
          </cell>
          <cell r="C12" t="str">
            <v>RIDER</v>
          </cell>
          <cell r="D12" t="str">
            <v>MEN</v>
          </cell>
          <cell r="E12" t="str">
            <v>OUTERWEAR</v>
          </cell>
          <cell r="F12" t="str">
            <v>MEN</v>
          </cell>
          <cell r="G12" t="str">
            <v>PUFFER VESTS</v>
          </cell>
        </row>
        <row r="13">
          <cell r="A13" t="str">
            <v>ATLANTIS</v>
          </cell>
          <cell r="B13" t="str">
            <v>KID'S UNISEX KNEE GRIP PRO BREECHES</v>
          </cell>
          <cell r="C13" t="str">
            <v>RIDER</v>
          </cell>
          <cell r="D13" t="str">
            <v>JUNIOR</v>
          </cell>
          <cell r="E13" t="str">
            <v>BOTTOMS</v>
          </cell>
          <cell r="F13" t="str">
            <v>KIDS UNISEX</v>
          </cell>
          <cell r="G13" t="str">
            <v>BREECHES</v>
          </cell>
          <cell r="H13" t="str">
            <v>JB-UB1</v>
          </cell>
        </row>
        <row r="14">
          <cell r="A14" t="str">
            <v>ATLANTIS-W</v>
          </cell>
          <cell r="B14" t="str">
            <v>KID'S UNISEX KNEE GRIP PRO WINTER BREECHES</v>
          </cell>
          <cell r="C14" t="str">
            <v>RIDER</v>
          </cell>
          <cell r="D14" t="str">
            <v>JUNIOR</v>
          </cell>
          <cell r="E14" t="str">
            <v>BOTTOMS</v>
          </cell>
          <cell r="F14" t="str">
            <v>KIDS UNISEX</v>
          </cell>
          <cell r="G14" t="str">
            <v>BREECHES</v>
          </cell>
          <cell r="H14" t="str">
            <v>JB-UB1</v>
          </cell>
        </row>
        <row r="15">
          <cell r="A15" t="str">
            <v>BELLA</v>
          </cell>
          <cell r="B15" t="str">
            <v>WOMEN'S TECH T-SHIRT</v>
          </cell>
          <cell r="C15" t="str">
            <v>RIDER</v>
          </cell>
          <cell r="D15" t="str">
            <v>WOMEN</v>
          </cell>
          <cell r="E15" t="str">
            <v>TOPS</v>
          </cell>
          <cell r="F15" t="str">
            <v>WOMEN</v>
          </cell>
          <cell r="G15" t="str">
            <v>TECH T-SHIRTS</v>
          </cell>
          <cell r="H15" t="str">
            <v>WT-BTTS1</v>
          </cell>
        </row>
        <row r="16">
          <cell r="A16" t="str">
            <v>CAMBRIDGE</v>
          </cell>
          <cell r="B16" t="str">
            <v>COMPETITION TIE</v>
          </cell>
          <cell r="C16" t="str">
            <v>ACCESSORIES</v>
          </cell>
          <cell r="D16" t="str">
            <v>ACCESSORIES</v>
          </cell>
          <cell r="E16" t="str">
            <v>RIDER ACCESSORIES</v>
          </cell>
          <cell r="F16" t="str">
            <v>MEN</v>
          </cell>
          <cell r="G16" t="str">
            <v>COMPETITION TIES</v>
          </cell>
        </row>
        <row r="17">
          <cell r="A17" t="str">
            <v>CANADA</v>
          </cell>
          <cell r="B17" t="str">
            <v>WOMEN'S PUFFER VEST</v>
          </cell>
          <cell r="C17" t="str">
            <v>RIDER</v>
          </cell>
          <cell r="D17" t="str">
            <v>WOMEN</v>
          </cell>
          <cell r="E17" t="str">
            <v>OUTERWEAR</v>
          </cell>
          <cell r="F17" t="str">
            <v>WOMEN</v>
          </cell>
          <cell r="G17" t="str">
            <v>PUFFER VESTS</v>
          </cell>
        </row>
        <row r="18">
          <cell r="A18" t="str">
            <v>CANNES</v>
          </cell>
          <cell r="B18" t="str">
            <v>WOMEN'S SOFT TRAINING POLO</v>
          </cell>
          <cell r="C18" t="str">
            <v>RIDER</v>
          </cell>
          <cell r="D18" t="str">
            <v>WOMEN</v>
          </cell>
          <cell r="E18" t="str">
            <v>TOPS</v>
          </cell>
          <cell r="F18" t="str">
            <v>WOMEN</v>
          </cell>
          <cell r="G18" t="str">
            <v>SOFT POLOS</v>
          </cell>
          <cell r="H18" t="str">
            <v>WT-SSCP1</v>
          </cell>
        </row>
        <row r="19">
          <cell r="A19" t="str">
            <v>CAPE TOWN</v>
          </cell>
          <cell r="B19" t="str">
            <v>BASEBALL CAP</v>
          </cell>
          <cell r="C19" t="str">
            <v>ACCESSORIES</v>
          </cell>
          <cell r="D19" t="str">
            <v>ACCESSORIES</v>
          </cell>
          <cell r="E19" t="str">
            <v>RIDER ACCESSORIES</v>
          </cell>
          <cell r="F19" t="str">
            <v>ADULTS UNISEX</v>
          </cell>
          <cell r="G19" t="str">
            <v>CAPS</v>
          </cell>
        </row>
        <row r="20">
          <cell r="A20" t="str">
            <v>CAPPA</v>
          </cell>
          <cell r="B20" t="str">
            <v>TECH EAR BONNET</v>
          </cell>
          <cell r="C20" t="str">
            <v>HORSE</v>
          </cell>
          <cell r="D20" t="str">
            <v>HORSE</v>
          </cell>
          <cell r="E20" t="str">
            <v>FLY PROTECTION</v>
          </cell>
          <cell r="F20" t="str">
            <v>FULL</v>
          </cell>
          <cell r="G20" t="str">
            <v>EAR BONNETS / FLY VEILS</v>
          </cell>
        </row>
        <row r="21">
          <cell r="A21" t="str">
            <v>CAPPA-P</v>
          </cell>
          <cell r="B21" t="str">
            <v>TECH EAR BONNET</v>
          </cell>
          <cell r="C21" t="str">
            <v>HORSE</v>
          </cell>
          <cell r="D21" t="str">
            <v>PONY</v>
          </cell>
          <cell r="E21" t="str">
            <v>FLY PROTECTION</v>
          </cell>
          <cell r="F21" t="str">
            <v>PONY</v>
          </cell>
          <cell r="G21" t="str">
            <v>EAR BONNETS / FLY VEILS</v>
          </cell>
        </row>
        <row r="22">
          <cell r="A22" t="str">
            <v>CAPRI-3XB</v>
          </cell>
          <cell r="B22" t="str">
            <v>SUMMER RIDING SOCKS 
3 PACK BUNDLE</v>
          </cell>
          <cell r="C22" t="str">
            <v>ACCESSORIES</v>
          </cell>
          <cell r="D22" t="str">
            <v>ACCESSORIES</v>
          </cell>
          <cell r="E22" t="str">
            <v>RIDER ACCESSORIES</v>
          </cell>
          <cell r="F22" t="str">
            <v>ADULTS UNISEX</v>
          </cell>
          <cell r="G22" t="str">
            <v>RIDING SOCKS</v>
          </cell>
        </row>
        <row r="23">
          <cell r="A23" t="str">
            <v>CHICAGO</v>
          </cell>
          <cell r="B23" t="str">
            <v xml:space="preserve">MEN'S FLEECE JUMPER </v>
          </cell>
          <cell r="C23" t="str">
            <v>RIDER</v>
          </cell>
          <cell r="D23" t="str">
            <v>MEN</v>
          </cell>
          <cell r="E23" t="str">
            <v>SWEATS &amp; JUMPERS</v>
          </cell>
          <cell r="F23" t="str">
            <v>MEN</v>
          </cell>
          <cell r="G23" t="str">
            <v>JUMPERS</v>
          </cell>
        </row>
        <row r="24">
          <cell r="A24" t="str">
            <v>COPENHAGEN</v>
          </cell>
          <cell r="B24" t="str">
            <v xml:space="preserve">MEN'S LONG SLEEVE BASE LAYER </v>
          </cell>
          <cell r="C24" t="str">
            <v>RIDER</v>
          </cell>
          <cell r="D24" t="str">
            <v>MEN</v>
          </cell>
          <cell r="E24" t="str">
            <v>TOPS</v>
          </cell>
          <cell r="F24" t="str">
            <v>MEN</v>
          </cell>
          <cell r="G24" t="str">
            <v>BASE LAYERS</v>
          </cell>
          <cell r="H24" t="str">
            <v>MT-LSBL1</v>
          </cell>
        </row>
        <row r="25">
          <cell r="A25" t="str">
            <v>DUBLIN</v>
          </cell>
          <cell r="B25" t="str">
            <v>COOLER BLANKET</v>
          </cell>
          <cell r="C25" t="str">
            <v>HORSE</v>
          </cell>
          <cell r="D25" t="str">
            <v>HORSE</v>
          </cell>
          <cell r="E25" t="str">
            <v>RUGS</v>
          </cell>
          <cell r="F25" t="str">
            <v>FULL</v>
          </cell>
          <cell r="G25" t="str">
            <v>COOLER BLANKETS</v>
          </cell>
          <cell r="H25" t="str">
            <v>HP-RUGS1</v>
          </cell>
        </row>
        <row r="26">
          <cell r="A26" t="str">
            <v>DUBLIN-P</v>
          </cell>
          <cell r="B26" t="str">
            <v>COOLER BLANKET</v>
          </cell>
          <cell r="C26" t="str">
            <v>HORSE</v>
          </cell>
          <cell r="D26" t="str">
            <v>PONY</v>
          </cell>
          <cell r="E26" t="str">
            <v>RUGS</v>
          </cell>
          <cell r="F26" t="str">
            <v>PONY</v>
          </cell>
          <cell r="G26" t="str">
            <v>COOLER BLANKETS</v>
          </cell>
          <cell r="H26" t="str">
            <v>HP-RUGS1</v>
          </cell>
        </row>
        <row r="27">
          <cell r="A27" t="str">
            <v>ENZA</v>
          </cell>
          <cell r="B27" t="str">
            <v>WOMEN'S COMPETITION POLO SHORT SLEEVE</v>
          </cell>
          <cell r="C27" t="str">
            <v>RIDER</v>
          </cell>
          <cell r="D27" t="str">
            <v>WOMEN</v>
          </cell>
          <cell r="E27" t="str">
            <v>TOPS</v>
          </cell>
          <cell r="F27" t="str">
            <v>WOMEN</v>
          </cell>
          <cell r="G27" t="str">
            <v>COMPETITION POLOS</v>
          </cell>
          <cell r="H27" t="str">
            <v>WT-SSCP1</v>
          </cell>
        </row>
        <row r="28">
          <cell r="A28" t="str">
            <v>ENZA-JR</v>
          </cell>
          <cell r="B28" t="str">
            <v>GIRL'S COMPETITION POLO SHORT SLEEVE</v>
          </cell>
          <cell r="C28" t="str">
            <v>RIDER</v>
          </cell>
          <cell r="D28" t="str">
            <v>JUNIOR</v>
          </cell>
          <cell r="E28" t="str">
            <v>TOPS</v>
          </cell>
          <cell r="F28" t="str">
            <v>KIDS GIRL</v>
          </cell>
          <cell r="G28" t="str">
            <v>COMPETITION POLOS</v>
          </cell>
          <cell r="H28" t="str">
            <v>JT-GSSP1</v>
          </cell>
        </row>
        <row r="29">
          <cell r="A29" t="str">
            <v>ENZA-TBF</v>
          </cell>
          <cell r="B29" t="str">
            <v>WOMEN'S COMPETITION POLO SHORT SLEEVE X TEAM TÜRKİYE</v>
          </cell>
          <cell r="C29" t="str">
            <v>RIDER</v>
          </cell>
          <cell r="D29" t="str">
            <v>WOMEN</v>
          </cell>
          <cell r="E29" t="str">
            <v>TOPS</v>
          </cell>
          <cell r="F29" t="str">
            <v>WOMEN</v>
          </cell>
          <cell r="G29" t="str">
            <v>COMPETITION POLOS</v>
          </cell>
          <cell r="H29" t="str">
            <v>WT-SSCP1</v>
          </cell>
        </row>
        <row r="30">
          <cell r="A30" t="str">
            <v>ENZO</v>
          </cell>
          <cell r="B30" t="str">
            <v>MEN'S COMPETITION POLO SHORT SLEEVE</v>
          </cell>
          <cell r="C30" t="str">
            <v>RIDER</v>
          </cell>
          <cell r="D30" t="str">
            <v>MEN</v>
          </cell>
          <cell r="E30" t="str">
            <v>TOPS</v>
          </cell>
          <cell r="F30" t="str">
            <v>MEN</v>
          </cell>
          <cell r="G30" t="str">
            <v>COMPETITION POLOS</v>
          </cell>
          <cell r="H30" t="str">
            <v>MT-SSCP1</v>
          </cell>
        </row>
        <row r="31">
          <cell r="A31" t="str">
            <v>ENZO-JR</v>
          </cell>
          <cell r="B31" t="str">
            <v>BOY'S COMPETITION POLO SHORT SLEEVE</v>
          </cell>
          <cell r="C31" t="str">
            <v>RIDER</v>
          </cell>
          <cell r="D31" t="str">
            <v>JUNIOR</v>
          </cell>
          <cell r="E31" t="str">
            <v>TOPS</v>
          </cell>
          <cell r="F31" t="str">
            <v>KIDS BOY</v>
          </cell>
          <cell r="G31" t="str">
            <v>COMPETITION POLOS</v>
          </cell>
          <cell r="H31" t="str">
            <v>JT-BSSP1</v>
          </cell>
        </row>
        <row r="32">
          <cell r="A32" t="str">
            <v>ENZO-TBF</v>
          </cell>
          <cell r="B32" t="str">
            <v>MEN'S COMPETITION POLO SHORT SLEEVE X TEAM TÜRKİYE</v>
          </cell>
          <cell r="C32" t="str">
            <v>RIDER</v>
          </cell>
          <cell r="D32" t="str">
            <v>MEN</v>
          </cell>
          <cell r="E32" t="str">
            <v>TOPS</v>
          </cell>
          <cell r="F32" t="str">
            <v>MEN</v>
          </cell>
          <cell r="G32" t="str">
            <v>COMPETITION POLOS</v>
          </cell>
          <cell r="H32" t="str">
            <v>MT-SSCP1</v>
          </cell>
        </row>
        <row r="33">
          <cell r="A33" t="str">
            <v>FERNANDO</v>
          </cell>
          <cell r="B33" t="str">
            <v>KEY RING</v>
          </cell>
          <cell r="C33" t="str">
            <v>ACCESSORIES</v>
          </cell>
          <cell r="D33" t="str">
            <v>ACCESSORIES</v>
          </cell>
          <cell r="E33" t="str">
            <v>RIDER ACCESSORIES</v>
          </cell>
          <cell r="F33" t="str">
            <v>NOT APPLICABLE</v>
          </cell>
          <cell r="G33" t="str">
            <v>KEY RINGS</v>
          </cell>
        </row>
        <row r="34">
          <cell r="A34" t="str">
            <v>FLEECE-X</v>
          </cell>
          <cell r="B34" t="str">
            <v>FLEECE EXERCISE SHEET</v>
          </cell>
          <cell r="C34" t="str">
            <v>HORSE</v>
          </cell>
          <cell r="D34" t="str">
            <v>HORSE</v>
          </cell>
          <cell r="E34" t="str">
            <v>RUGS</v>
          </cell>
          <cell r="F34" t="str">
            <v>FULL</v>
          </cell>
          <cell r="G34" t="str">
            <v>EXERCISE / QUARTER SHEETS</v>
          </cell>
          <cell r="H34" t="str">
            <v>HP-RUGS1</v>
          </cell>
        </row>
        <row r="35">
          <cell r="A35" t="str">
            <v>FLEECE-XP</v>
          </cell>
          <cell r="B35" t="str">
            <v>FLEECE EXERCISE SHEET</v>
          </cell>
          <cell r="C35" t="str">
            <v>HORSE</v>
          </cell>
          <cell r="D35" t="str">
            <v>PONY</v>
          </cell>
          <cell r="E35" t="str">
            <v>RUGS</v>
          </cell>
          <cell r="F35" t="str">
            <v>PONY</v>
          </cell>
          <cell r="G35" t="str">
            <v>EXERCISE / QUARTER SHEETS</v>
          </cell>
          <cell r="H35" t="str">
            <v>HP-RUGS1</v>
          </cell>
        </row>
        <row r="36">
          <cell r="A36" t="str">
            <v>GORLA MINORE</v>
          </cell>
          <cell r="B36" t="str">
            <v>WOMEN'S PRO COMPETITION JACKET</v>
          </cell>
          <cell r="C36" t="str">
            <v>RIDER</v>
          </cell>
          <cell r="D36" t="str">
            <v>WOMEN</v>
          </cell>
          <cell r="E36" t="str">
            <v>JACKETS &amp; TAILCOATS</v>
          </cell>
          <cell r="F36" t="str">
            <v>WOMEN</v>
          </cell>
          <cell r="G36" t="str">
            <v>COMPETITION JACKETS</v>
          </cell>
          <cell r="H36" t="str">
            <v>WJT-CJ1</v>
          </cell>
        </row>
        <row r="37">
          <cell r="A37" t="str">
            <v>GORLA MINORE-TBF</v>
          </cell>
          <cell r="B37" t="str">
            <v>WOMEN'S PRO COMPETITION JACKET X TEAM TÜRKİYE</v>
          </cell>
          <cell r="C37" t="str">
            <v>RIDER</v>
          </cell>
          <cell r="D37" t="str">
            <v>WOMEN</v>
          </cell>
          <cell r="E37" t="str">
            <v>JACKETS &amp; TAILCOATS</v>
          </cell>
          <cell r="F37" t="str">
            <v>WOMEN</v>
          </cell>
          <cell r="G37" t="str">
            <v>COMPETITION JACKETS</v>
          </cell>
          <cell r="H37" t="str">
            <v>WJT-CJ1</v>
          </cell>
        </row>
        <row r="38">
          <cell r="A38" t="str">
            <v>HELSINKI</v>
          </cell>
          <cell r="B38" t="str">
            <v>MEN'S LONG SLEEVE BASE LAYER QUARTER ZIP</v>
          </cell>
          <cell r="C38" t="str">
            <v>RIDER</v>
          </cell>
          <cell r="D38" t="str">
            <v>MEN</v>
          </cell>
          <cell r="E38" t="str">
            <v>TOPS</v>
          </cell>
          <cell r="F38" t="str">
            <v>MEN</v>
          </cell>
          <cell r="G38" t="str">
            <v>BASE LAYERS</v>
          </cell>
          <cell r="H38" t="str">
            <v>MT-LSBLQZ1</v>
          </cell>
        </row>
        <row r="39">
          <cell r="A39" t="str">
            <v>LAZIO-3XB</v>
          </cell>
          <cell r="B39" t="str">
            <v>GEO ALL-SEASON RIDING SOCKS 
3 PACK BUNDLE</v>
          </cell>
          <cell r="C39" t="str">
            <v>ACCESSORIES</v>
          </cell>
          <cell r="D39" t="str">
            <v>ACCESSORIES</v>
          </cell>
          <cell r="E39" t="str">
            <v>RIDER ACCESSORIES</v>
          </cell>
          <cell r="F39" t="str">
            <v>ADULTS UNISEX</v>
          </cell>
          <cell r="G39" t="str">
            <v>RIDING SOCKS</v>
          </cell>
        </row>
        <row r="40">
          <cell r="A40" t="str">
            <v>LEONARDO</v>
          </cell>
          <cell r="B40" t="str">
            <v>MEN'S KNEE GRIP PRO BREECHES</v>
          </cell>
          <cell r="C40" t="str">
            <v>RIDER</v>
          </cell>
          <cell r="D40" t="str">
            <v>MEN</v>
          </cell>
          <cell r="E40" t="str">
            <v>BOTTOMS</v>
          </cell>
          <cell r="F40" t="str">
            <v>MEN</v>
          </cell>
          <cell r="G40" t="str">
            <v>BREECHES</v>
          </cell>
          <cell r="H40" t="str">
            <v>MB-BR1</v>
          </cell>
        </row>
        <row r="41">
          <cell r="A41" t="str">
            <v>LEONARDO-W</v>
          </cell>
          <cell r="B41" t="str">
            <v>MEN'S KNEE GRIP PRO WINTER BREECHES</v>
          </cell>
          <cell r="C41" t="str">
            <v>RIDER</v>
          </cell>
          <cell r="D41" t="str">
            <v>MEN</v>
          </cell>
          <cell r="E41" t="str">
            <v>BOTTOMS</v>
          </cell>
          <cell r="F41" t="str">
            <v>MEN</v>
          </cell>
          <cell r="G41" t="str">
            <v>BREECHES</v>
          </cell>
          <cell r="H41" t="str">
            <v>MB-BR1</v>
          </cell>
        </row>
        <row r="42">
          <cell r="A42" t="str">
            <v>LONDON</v>
          </cell>
          <cell r="B42" t="str">
            <v>DIAMOND SADDLE PAD</v>
          </cell>
          <cell r="C42" t="str">
            <v>HORSE</v>
          </cell>
          <cell r="D42" t="str">
            <v>HORSE</v>
          </cell>
          <cell r="E42" t="str">
            <v>SADDLE PADS</v>
          </cell>
          <cell r="F42" t="str">
            <v>FULL</v>
          </cell>
          <cell r="G42" t="str">
            <v>SADDLE PAD DIAMOND</v>
          </cell>
        </row>
        <row r="43">
          <cell r="A43" t="str">
            <v>LONDON-H</v>
          </cell>
          <cell r="B43" t="str">
            <v>HERITAGE DIAMOND SADDLE PAD</v>
          </cell>
          <cell r="C43" t="str">
            <v>HORSE</v>
          </cell>
          <cell r="D43" t="str">
            <v>HORSE</v>
          </cell>
          <cell r="E43" t="str">
            <v>SADDLE PADS</v>
          </cell>
          <cell r="F43" t="str">
            <v>FULL</v>
          </cell>
          <cell r="G43" t="str">
            <v>SADDLE PAD DIAMOND</v>
          </cell>
        </row>
        <row r="44">
          <cell r="A44" t="str">
            <v>LONDON-P</v>
          </cell>
          <cell r="B44" t="str">
            <v xml:space="preserve"> DIAMOND SADDLE PAD</v>
          </cell>
          <cell r="C44" t="str">
            <v>HORSE</v>
          </cell>
          <cell r="D44" t="str">
            <v>PONY</v>
          </cell>
          <cell r="E44" t="str">
            <v>SADDLE PADS</v>
          </cell>
          <cell r="F44" t="str">
            <v>PONY</v>
          </cell>
          <cell r="G44" t="str">
            <v>SADDLE PAD DIAMOND</v>
          </cell>
        </row>
        <row r="45">
          <cell r="A45" t="str">
            <v>LUCCA-3XB</v>
          </cell>
          <cell r="B45" t="str">
            <v>KID'S RIDING SOCKS 
3 PACK BUNDLE</v>
          </cell>
          <cell r="C45" t="str">
            <v>ACCESSORIES</v>
          </cell>
          <cell r="D45" t="str">
            <v>ACCESSORIES</v>
          </cell>
          <cell r="E45" t="str">
            <v>RIDER ACCESSORIES</v>
          </cell>
          <cell r="F45" t="str">
            <v>KIDS UNISEX</v>
          </cell>
          <cell r="G45" t="str">
            <v>RIDING SOCKS</v>
          </cell>
        </row>
        <row r="46">
          <cell r="A46" t="str">
            <v>LUGANO</v>
          </cell>
          <cell r="B46" t="str">
            <v>MEN'S COMPETITION SHIRT LONG SLEEVE B.D. COLLAR</v>
          </cell>
          <cell r="C46" t="str">
            <v>RIDER</v>
          </cell>
          <cell r="D46" t="str">
            <v>MEN</v>
          </cell>
          <cell r="E46" t="str">
            <v>TOPS</v>
          </cell>
          <cell r="F46" t="str">
            <v>MEN</v>
          </cell>
          <cell r="G46" t="str">
            <v>COMPETITION SHIRTS</v>
          </cell>
          <cell r="H46" t="str">
            <v>MT-LSCP1</v>
          </cell>
        </row>
        <row r="47">
          <cell r="A47" t="str">
            <v>LUNA</v>
          </cell>
          <cell r="B47" t="str">
            <v>GIRL'S FULL GRIP PRO LEGGINGS</v>
          </cell>
          <cell r="C47" t="str">
            <v>RIDER</v>
          </cell>
          <cell r="D47" t="str">
            <v>JUNIOR</v>
          </cell>
          <cell r="E47" t="str">
            <v>BOTTOMS</v>
          </cell>
          <cell r="F47" t="str">
            <v>KIDS GIRL</v>
          </cell>
          <cell r="G47" t="str">
            <v>LEGGINGS</v>
          </cell>
          <cell r="H47" t="str">
            <v>JB-GL1</v>
          </cell>
        </row>
        <row r="48">
          <cell r="A48" t="str">
            <v>MALTA</v>
          </cell>
          <cell r="B48" t="str">
            <v>WOMEN'S TECH TRAINING POLO SHORT SLEEVE</v>
          </cell>
          <cell r="C48" t="str">
            <v>RIDER</v>
          </cell>
          <cell r="D48" t="str">
            <v>WOMEN</v>
          </cell>
          <cell r="E48" t="str">
            <v>TOPS</v>
          </cell>
          <cell r="F48" t="str">
            <v>WOMEN</v>
          </cell>
          <cell r="G48" t="str">
            <v>TECH POLOS</v>
          </cell>
          <cell r="H48" t="str">
            <v>WT-SSCP1</v>
          </cell>
        </row>
        <row r="49">
          <cell r="A49" t="str">
            <v>MALTA-JR</v>
          </cell>
          <cell r="B49" t="str">
            <v>GIRL'S TECH TRAINING POLO SHORT SLEEVE</v>
          </cell>
          <cell r="C49" t="str">
            <v>RIDER</v>
          </cell>
          <cell r="D49" t="str">
            <v>JUNIOR</v>
          </cell>
          <cell r="E49" t="str">
            <v>TOPS</v>
          </cell>
          <cell r="F49" t="str">
            <v>KIDS GIRL</v>
          </cell>
          <cell r="G49" t="str">
            <v>TECH POLOS</v>
          </cell>
          <cell r="H49" t="str">
            <v>JT-GSSP1</v>
          </cell>
        </row>
        <row r="50">
          <cell r="A50" t="str">
            <v>MANCHESTER</v>
          </cell>
          <cell r="B50" t="str">
            <v>SUEDE SADDLE PAD</v>
          </cell>
          <cell r="C50" t="str">
            <v>HORSE</v>
          </cell>
          <cell r="D50" t="str">
            <v>HORSE</v>
          </cell>
          <cell r="E50" t="str">
            <v>SADDLE PADS</v>
          </cell>
          <cell r="F50" t="str">
            <v>FULL</v>
          </cell>
          <cell r="G50" t="str">
            <v>SADDLE PAD ROWS</v>
          </cell>
        </row>
        <row r="51">
          <cell r="A51" t="str">
            <v>MARBELLA</v>
          </cell>
          <cell r="B51" t="str">
            <v>WOMEN'S LONG SLEEVE CASUAL SHIRT</v>
          </cell>
          <cell r="C51" t="str">
            <v>RIDER</v>
          </cell>
          <cell r="D51" t="str">
            <v>WOMEN</v>
          </cell>
          <cell r="E51" t="str">
            <v>TOPS</v>
          </cell>
          <cell r="F51" t="str">
            <v>WOMEN</v>
          </cell>
          <cell r="G51" t="str">
            <v>CASUAL SHIRTS</v>
          </cell>
        </row>
        <row r="52">
          <cell r="A52" t="str">
            <v>MARCELA</v>
          </cell>
          <cell r="B52" t="str">
            <v>WOMEN'S COMPETITION SHIRT BIB PANEL</v>
          </cell>
          <cell r="C52" t="str">
            <v>RIDER</v>
          </cell>
          <cell r="D52" t="str">
            <v>WOMEN</v>
          </cell>
          <cell r="E52" t="str">
            <v>TOPS</v>
          </cell>
          <cell r="F52" t="str">
            <v>WOMEN</v>
          </cell>
          <cell r="G52" t="str">
            <v>COMPETITION SHIRTS</v>
          </cell>
          <cell r="H52" t="str">
            <v>WT-LSCP1</v>
          </cell>
        </row>
        <row r="53">
          <cell r="A53" t="str">
            <v>MILANO</v>
          </cell>
          <cell r="B53" t="str">
            <v>MEN'S COMPETITION SHIRT LONG SLEEVE SPREAD COLLAR</v>
          </cell>
          <cell r="C53" t="str">
            <v>RIDER</v>
          </cell>
          <cell r="D53" t="str">
            <v>MEN</v>
          </cell>
          <cell r="E53" t="str">
            <v>TOPS</v>
          </cell>
          <cell r="F53" t="str">
            <v>MEN</v>
          </cell>
          <cell r="G53" t="str">
            <v>COMPETITION SHIRTS</v>
          </cell>
          <cell r="H53" t="str">
            <v>MT-LSCP1</v>
          </cell>
        </row>
        <row r="54">
          <cell r="A54" t="str">
            <v>NAPOLI</v>
          </cell>
          <cell r="B54" t="str">
            <v>MEN'S COMPETITION SHIRT LONG SLEEVE SPREAD COLLAR</v>
          </cell>
          <cell r="C54" t="str">
            <v>RIDER</v>
          </cell>
          <cell r="D54" t="str">
            <v>MEN</v>
          </cell>
          <cell r="E54" t="str">
            <v>TOPS</v>
          </cell>
          <cell r="F54" t="str">
            <v>MEN</v>
          </cell>
          <cell r="G54" t="str">
            <v>COMPETITION SHIRTS</v>
          </cell>
          <cell r="H54" t="str">
            <v>MT-LSCP1</v>
          </cell>
        </row>
        <row r="55">
          <cell r="A55" t="str">
            <v>MIAMI</v>
          </cell>
          <cell r="B55" t="str">
            <v>MEN'S COMPETITION POLO SHORT SLEEVE</v>
          </cell>
          <cell r="C55" t="str">
            <v>RIDER</v>
          </cell>
          <cell r="D55" t="str">
            <v>MEN</v>
          </cell>
          <cell r="E55" t="str">
            <v>TOPS</v>
          </cell>
          <cell r="F55" t="str">
            <v>MEN</v>
          </cell>
          <cell r="G55" t="str">
            <v>COMPETITION POLOS</v>
          </cell>
          <cell r="H55" t="str">
            <v>MT-SSCP1</v>
          </cell>
        </row>
        <row r="56">
          <cell r="A56" t="str">
            <v>MIAMI-JR</v>
          </cell>
          <cell r="B56" t="str">
            <v>BOY'S COMPETITION POLO SHORT SLEEVE</v>
          </cell>
          <cell r="C56" t="str">
            <v>RIDER</v>
          </cell>
          <cell r="D56" t="str">
            <v>JUNIOR</v>
          </cell>
          <cell r="E56" t="str">
            <v>TOPS</v>
          </cell>
          <cell r="F56" t="str">
            <v>KIDS BOY</v>
          </cell>
          <cell r="G56" t="str">
            <v>COMPETITION POLOS</v>
          </cell>
          <cell r="H56" t="str">
            <v>JT-BSSP1</v>
          </cell>
        </row>
        <row r="57">
          <cell r="A57" t="str">
            <v>MONTANA</v>
          </cell>
          <cell r="B57" t="str">
            <v>MEN'S SOFT TRAINING POLO SHORT SLEEVE</v>
          </cell>
          <cell r="C57" t="str">
            <v>RIDER</v>
          </cell>
          <cell r="D57" t="str">
            <v>MEN</v>
          </cell>
          <cell r="E57" t="str">
            <v>TOPS</v>
          </cell>
          <cell r="F57" t="str">
            <v>MEN</v>
          </cell>
          <cell r="G57" t="str">
            <v>SOFT POLOS</v>
          </cell>
          <cell r="H57" t="str">
            <v>MT-SSCP1</v>
          </cell>
        </row>
        <row r="58">
          <cell r="A58" t="str">
            <v>MONTE NEGRO</v>
          </cell>
          <cell r="B58" t="str">
            <v>MEN'S SWEAT JUMPER</v>
          </cell>
          <cell r="C58" t="str">
            <v>RIDER</v>
          </cell>
          <cell r="D58" t="str">
            <v>MEN</v>
          </cell>
          <cell r="E58" t="str">
            <v>SWEATS &amp; JUMPERS</v>
          </cell>
          <cell r="F58" t="str">
            <v>MEN</v>
          </cell>
          <cell r="G58" t="str">
            <v>JUMPERS</v>
          </cell>
        </row>
        <row r="59">
          <cell r="A59" t="str">
            <v>MONTERREY</v>
          </cell>
          <cell r="B59" t="str">
            <v>SEASONAL STABLE RUG</v>
          </cell>
          <cell r="C59" t="str">
            <v>HORSE</v>
          </cell>
          <cell r="D59" t="str">
            <v>HORSE</v>
          </cell>
          <cell r="E59" t="str">
            <v>RUGS</v>
          </cell>
          <cell r="F59" t="str">
            <v>FULL</v>
          </cell>
          <cell r="G59" t="str">
            <v>STABLE RUGS</v>
          </cell>
          <cell r="H59" t="str">
            <v>HP-RUGS1</v>
          </cell>
        </row>
        <row r="60">
          <cell r="A60" t="str">
            <v>MONTERREY-P</v>
          </cell>
          <cell r="B60" t="str">
            <v>SEASONAL STABLE RUG</v>
          </cell>
          <cell r="C60" t="str">
            <v>HORSE</v>
          </cell>
          <cell r="D60" t="str">
            <v>PONY</v>
          </cell>
          <cell r="E60" t="str">
            <v>RUGS</v>
          </cell>
          <cell r="F60" t="str">
            <v>PONY</v>
          </cell>
          <cell r="G60" t="str">
            <v>STABLE RUGS</v>
          </cell>
          <cell r="H60" t="str">
            <v>HP-RUGS1</v>
          </cell>
        </row>
        <row r="61">
          <cell r="A61" t="str">
            <v>NANDO</v>
          </cell>
          <cell r="B61" t="str">
            <v>NAME TAG</v>
          </cell>
          <cell r="C61" t="str">
            <v>ACCESSORIES</v>
          </cell>
          <cell r="D61" t="str">
            <v>ACCESSORIES</v>
          </cell>
          <cell r="E61" t="str">
            <v>HORSE ACCESSORIES</v>
          </cell>
          <cell r="F61" t="str">
            <v>UNISEX</v>
          </cell>
          <cell r="G61" t="str">
            <v>NAME TAGS</v>
          </cell>
        </row>
        <row r="62">
          <cell r="A62" t="str">
            <v>OSLO</v>
          </cell>
          <cell r="B62" t="str">
            <v xml:space="preserve">MEN'S LONG SLEEVE BASE LAYER </v>
          </cell>
          <cell r="C62" t="str">
            <v>RIDER</v>
          </cell>
          <cell r="D62" t="str">
            <v>MEN</v>
          </cell>
          <cell r="E62" t="str">
            <v>TOPS</v>
          </cell>
          <cell r="F62" t="str">
            <v>MEN</v>
          </cell>
          <cell r="G62" t="str">
            <v>BASE LAYERS</v>
          </cell>
          <cell r="H62" t="str">
            <v>MT-LSBL1</v>
          </cell>
        </row>
        <row r="63">
          <cell r="A63" t="str">
            <v>OTTAWA</v>
          </cell>
          <cell r="B63" t="str">
            <v>BEANIE</v>
          </cell>
          <cell r="C63" t="str">
            <v>ACCESSORIES</v>
          </cell>
          <cell r="D63" t="str">
            <v>ACCESSORIES</v>
          </cell>
          <cell r="E63" t="str">
            <v>RIDER ACCESSORIES</v>
          </cell>
          <cell r="F63" t="str">
            <v>ADULTS UNISEX</v>
          </cell>
          <cell r="G63" t="str">
            <v>BEANIES</v>
          </cell>
        </row>
        <row r="64">
          <cell r="A64" t="str">
            <v>OXFORD</v>
          </cell>
          <cell r="B64" t="str">
            <v>KNIT COMPETITION TIE</v>
          </cell>
          <cell r="C64" t="str">
            <v>ACCESSORIES</v>
          </cell>
          <cell r="D64" t="str">
            <v>ACCESSORIES</v>
          </cell>
          <cell r="E64" t="str">
            <v>RIDER ACCESSORIES</v>
          </cell>
          <cell r="F64" t="str">
            <v>MEN</v>
          </cell>
          <cell r="G64" t="str">
            <v>COMPETITION TIES</v>
          </cell>
        </row>
        <row r="65">
          <cell r="A65" t="str">
            <v>PADOVA-JR</v>
          </cell>
          <cell r="B65" t="str">
            <v>GIRL'S COMPETITION POLO SHORT SLEEVE</v>
          </cell>
          <cell r="C65" t="str">
            <v>RIDER</v>
          </cell>
          <cell r="D65" t="str">
            <v>JUNIOR</v>
          </cell>
          <cell r="E65" t="str">
            <v>TOPS</v>
          </cell>
          <cell r="F65" t="str">
            <v>KIDS GIRL</v>
          </cell>
          <cell r="G65" t="str">
            <v>COMPETITION POLOS</v>
          </cell>
          <cell r="H65" t="str">
            <v>JT-GSSP1</v>
          </cell>
        </row>
        <row r="66">
          <cell r="A66" t="str">
            <v>PANDORA</v>
          </cell>
          <cell r="B66" t="str">
            <v>KNIT EAR BONNET</v>
          </cell>
          <cell r="C66" t="str">
            <v>HORSE</v>
          </cell>
          <cell r="D66" t="str">
            <v>HORSE</v>
          </cell>
          <cell r="E66" t="str">
            <v>FLY PROTECTION</v>
          </cell>
          <cell r="F66" t="str">
            <v>FULL</v>
          </cell>
          <cell r="G66" t="str">
            <v>EAR BONNETS / FLY VEILS</v>
          </cell>
        </row>
        <row r="67">
          <cell r="A67" t="str">
            <v>PANDORA-P</v>
          </cell>
          <cell r="B67" t="str">
            <v>KNIT EAR BONNET</v>
          </cell>
          <cell r="C67" t="str">
            <v>HORSE</v>
          </cell>
          <cell r="D67" t="str">
            <v>PONY</v>
          </cell>
          <cell r="E67" t="str">
            <v>FLY PROTECTION</v>
          </cell>
          <cell r="F67" t="str">
            <v>PONY</v>
          </cell>
          <cell r="G67" t="str">
            <v>EAR BONNETS / FLY VEILS</v>
          </cell>
        </row>
        <row r="68">
          <cell r="A68" t="str">
            <v>PAOLA</v>
          </cell>
          <cell r="B68" t="str">
            <v>WOMEN'S COMPETITION POLO LONG SLEEVE</v>
          </cell>
          <cell r="C68" t="str">
            <v>RIDER</v>
          </cell>
          <cell r="D68" t="str">
            <v>WOMEN</v>
          </cell>
          <cell r="E68" t="str">
            <v>TOPS</v>
          </cell>
          <cell r="F68" t="str">
            <v>WOMEN</v>
          </cell>
          <cell r="G68" t="str">
            <v>COMPETITION POLOS</v>
          </cell>
          <cell r="H68" t="str">
            <v>WT-LSCP1</v>
          </cell>
        </row>
        <row r="69">
          <cell r="A69" t="str">
            <v>PAOLA-JR</v>
          </cell>
          <cell r="B69" t="str">
            <v>GIRL'S COMPETITION POLO LONG SLEEVE</v>
          </cell>
          <cell r="C69" t="str">
            <v>RIDER</v>
          </cell>
          <cell r="D69" t="str">
            <v>JUNIOR</v>
          </cell>
          <cell r="E69" t="str">
            <v>TOPS</v>
          </cell>
          <cell r="F69" t="str">
            <v>KIDS GIRL</v>
          </cell>
          <cell r="G69" t="str">
            <v>COMPETITION POLOS</v>
          </cell>
          <cell r="H69" t="str">
            <v>JT-GLSP1</v>
          </cell>
        </row>
        <row r="70">
          <cell r="A70" t="str">
            <v>PAOLA-TBF</v>
          </cell>
          <cell r="B70" t="str">
            <v>WOMEN'S COMPETITION POLO LONG SLEEVE X TEAM TÜRKİYE</v>
          </cell>
          <cell r="C70" t="str">
            <v>RIDER</v>
          </cell>
          <cell r="D70" t="str">
            <v>WOMEN</v>
          </cell>
          <cell r="E70" t="str">
            <v>TOPS</v>
          </cell>
          <cell r="F70" t="str">
            <v>WOMEN</v>
          </cell>
          <cell r="G70" t="str">
            <v>COMPETITION POLOS</v>
          </cell>
          <cell r="H70" t="str">
            <v>WT-LSCP1</v>
          </cell>
        </row>
        <row r="71">
          <cell r="A71" t="str">
            <v>PAOLO</v>
          </cell>
          <cell r="B71" t="str">
            <v>MEN'S COMPETITION POLO LONG SLEEVE</v>
          </cell>
          <cell r="C71" t="str">
            <v>RIDER</v>
          </cell>
          <cell r="D71" t="str">
            <v>MEN</v>
          </cell>
          <cell r="E71" t="str">
            <v>TOPS</v>
          </cell>
          <cell r="F71" t="str">
            <v>MEN</v>
          </cell>
          <cell r="G71" t="str">
            <v>COMPETITION POLOS</v>
          </cell>
          <cell r="H71" t="str">
            <v>MT-LSCP1</v>
          </cell>
        </row>
        <row r="72">
          <cell r="A72" t="str">
            <v>PAOLO-JR</v>
          </cell>
          <cell r="B72" t="str">
            <v>BOY'S COMPETITION POLO LONG SLEEVE</v>
          </cell>
          <cell r="C72" t="str">
            <v>RIDER</v>
          </cell>
          <cell r="D72" t="str">
            <v>JUNIOR</v>
          </cell>
          <cell r="E72" t="str">
            <v>TOPS</v>
          </cell>
          <cell r="F72" t="str">
            <v>KIDS BOY</v>
          </cell>
          <cell r="G72" t="str">
            <v>COMPETITION POLOS</v>
          </cell>
          <cell r="H72" t="str">
            <v>JT-BLSP1</v>
          </cell>
        </row>
        <row r="73">
          <cell r="A73" t="str">
            <v>PAOLO-TBF</v>
          </cell>
          <cell r="B73" t="str">
            <v>MEN'S COMPETITION POLO LONG SLEEVE X TEAM TÜRKİYE</v>
          </cell>
          <cell r="C73" t="str">
            <v>RIDER</v>
          </cell>
          <cell r="D73" t="str">
            <v>MEN</v>
          </cell>
          <cell r="E73" t="str">
            <v>TOPS</v>
          </cell>
          <cell r="F73" t="str">
            <v>MEN</v>
          </cell>
          <cell r="G73" t="str">
            <v>COMPETITION POLOS</v>
          </cell>
          <cell r="H73" t="str">
            <v>MT-LSCP1</v>
          </cell>
        </row>
        <row r="74">
          <cell r="A74" t="str">
            <v>PARIS</v>
          </cell>
          <cell r="B74" t="str">
            <v>HONEYCOMB SADDLE PAD</v>
          </cell>
          <cell r="C74" t="str">
            <v>HORSE</v>
          </cell>
          <cell r="D74" t="str">
            <v>HORSE</v>
          </cell>
          <cell r="E74" t="str">
            <v>SADDLE PADS</v>
          </cell>
          <cell r="F74" t="str">
            <v>FULL</v>
          </cell>
          <cell r="G74" t="str">
            <v>SADDLE PAD HONEYCOMB</v>
          </cell>
        </row>
        <row r="75">
          <cell r="A75" t="str">
            <v>PARIS-P</v>
          </cell>
          <cell r="B75" t="str">
            <v>HONEYCOMB SADDLEPAD</v>
          </cell>
          <cell r="C75" t="str">
            <v>HORSE</v>
          </cell>
          <cell r="D75" t="str">
            <v>PONY</v>
          </cell>
          <cell r="E75" t="str">
            <v>SADDLE PADS</v>
          </cell>
          <cell r="F75" t="str">
            <v>PONY</v>
          </cell>
          <cell r="G75" t="str">
            <v>SADDLE PAD HONEYCOMB</v>
          </cell>
        </row>
        <row r="76">
          <cell r="A76" t="str">
            <v>PINE VALLEY</v>
          </cell>
          <cell r="B76" t="str">
            <v>BOY'S SOFT TRAINING POLO SHORT SLEEVE</v>
          </cell>
          <cell r="C76" t="str">
            <v>RIDER</v>
          </cell>
          <cell r="D76" t="str">
            <v>JUNIOR</v>
          </cell>
          <cell r="E76" t="str">
            <v>TOPS</v>
          </cell>
          <cell r="F76" t="str">
            <v>KIDS BOY</v>
          </cell>
          <cell r="G76" t="str">
            <v>COMPETITION POLOS</v>
          </cell>
          <cell r="H76" t="str">
            <v>JT-BSSP1</v>
          </cell>
        </row>
        <row r="77">
          <cell r="A77" t="str">
            <v>PISA</v>
          </cell>
          <cell r="B77" t="str">
            <v>WOMEN'S PRO COMPETITION JACKET</v>
          </cell>
          <cell r="C77" t="str">
            <v>RIDER</v>
          </cell>
          <cell r="D77" t="str">
            <v>WOMEN</v>
          </cell>
          <cell r="E77" t="str">
            <v>JACKETS &amp; TAILCOATS</v>
          </cell>
          <cell r="F77" t="str">
            <v>WOMEN</v>
          </cell>
          <cell r="G77" t="str">
            <v>COMPETITION JACKETS</v>
          </cell>
          <cell r="H77" t="str">
            <v>WJT-CJ1</v>
          </cell>
        </row>
        <row r="78">
          <cell r="A78" t="str">
            <v>PRAGUE</v>
          </cell>
          <cell r="B78" t="str">
            <v>MEN'S COMPETITION POLO LONG SLEEVE</v>
          </cell>
          <cell r="C78" t="str">
            <v>RIDER</v>
          </cell>
          <cell r="D78" t="str">
            <v>MEN</v>
          </cell>
          <cell r="E78" t="str">
            <v>TOPS</v>
          </cell>
          <cell r="F78" t="str">
            <v>MEN</v>
          </cell>
          <cell r="G78" t="str">
            <v>COMPETITION POLOS</v>
          </cell>
          <cell r="H78" t="str">
            <v>MT-LSCP1</v>
          </cell>
        </row>
        <row r="79">
          <cell r="A79" t="str">
            <v>PRAGUE-JR</v>
          </cell>
          <cell r="B79" t="str">
            <v>BOY'S COMPETITION POLO LONG SLEEVE</v>
          </cell>
          <cell r="C79" t="str">
            <v>RIDER</v>
          </cell>
          <cell r="D79" t="str">
            <v>JUNIOR</v>
          </cell>
          <cell r="E79" t="str">
            <v>TOPS</v>
          </cell>
          <cell r="F79" t="str">
            <v>KIDS BOY</v>
          </cell>
          <cell r="G79" t="str">
            <v>COMPETITION POLOS</v>
          </cell>
          <cell r="H79" t="str">
            <v>JT-BLSP1</v>
          </cell>
        </row>
        <row r="80">
          <cell r="A80" t="str">
            <v>QUEBEC</v>
          </cell>
          <cell r="B80" t="str">
            <v>KID'S PUFFER VEST</v>
          </cell>
          <cell r="C80" t="str">
            <v>RIDER</v>
          </cell>
          <cell r="D80" t="str">
            <v>JUNIOR</v>
          </cell>
          <cell r="E80" t="str">
            <v>OUTERWEAR</v>
          </cell>
          <cell r="F80" t="str">
            <v>KIDS UNISEX</v>
          </cell>
          <cell r="G80" t="str">
            <v>PUFFER VESTS</v>
          </cell>
        </row>
        <row r="81">
          <cell r="A81" t="str">
            <v>RAIN-X</v>
          </cell>
          <cell r="B81" t="str">
            <v>RAINPROOF EXERCISE SHEET</v>
          </cell>
          <cell r="C81" t="str">
            <v>HORSE</v>
          </cell>
          <cell r="D81" t="str">
            <v>HORSE</v>
          </cell>
          <cell r="E81" t="str">
            <v>RUGS</v>
          </cell>
          <cell r="F81" t="str">
            <v>FULL</v>
          </cell>
          <cell r="G81" t="str">
            <v>RAINPROOF EXERCISE SHEETS</v>
          </cell>
          <cell r="H81" t="str">
            <v>HP-RUGS1</v>
          </cell>
        </row>
        <row r="82">
          <cell r="A82" t="str">
            <v>RAIN-XP</v>
          </cell>
          <cell r="B82" t="str">
            <v>RAINPROOF EXERCISE SHEET</v>
          </cell>
          <cell r="C82" t="str">
            <v>HORSE</v>
          </cell>
          <cell r="D82" t="str">
            <v>PONY</v>
          </cell>
          <cell r="E82" t="str">
            <v>RUGS</v>
          </cell>
          <cell r="F82" t="str">
            <v>PONY</v>
          </cell>
          <cell r="G82" t="str">
            <v>RAINPROOF EXERCISE SHEETS</v>
          </cell>
          <cell r="H82" t="str">
            <v>HP-RUGS1</v>
          </cell>
        </row>
        <row r="83">
          <cell r="A83" t="str">
            <v>ROMA-3XB</v>
          </cell>
          <cell r="B83" t="str">
            <v>4 SEASON RIDING SOCKS 
3 PACK BUNDLE</v>
          </cell>
          <cell r="C83" t="str">
            <v>ACCESSORIES</v>
          </cell>
          <cell r="D83" t="str">
            <v>ACCESSORIES</v>
          </cell>
          <cell r="E83" t="str">
            <v>RIDER ACCESSORIES</v>
          </cell>
          <cell r="F83" t="str">
            <v>ADULTS UNISEX</v>
          </cell>
          <cell r="G83" t="str">
            <v>RIDING SOCKS</v>
          </cell>
        </row>
        <row r="84">
          <cell r="A84" t="str">
            <v>SALERNO</v>
          </cell>
          <cell r="B84" t="str">
            <v>STABLE CURTAIN</v>
          </cell>
          <cell r="C84" t="str">
            <v>ACCESSORIES</v>
          </cell>
          <cell r="D84" t="str">
            <v>ACCESSORIES</v>
          </cell>
          <cell r="E84" t="str">
            <v>STABLE ACCESSORIES</v>
          </cell>
          <cell r="F84" t="str">
            <v>NOT APPLICABLE</v>
          </cell>
          <cell r="G84" t="str">
            <v>STABLE CURTAINS</v>
          </cell>
        </row>
        <row r="85">
          <cell r="A85" t="str">
            <v>SALVADOR</v>
          </cell>
          <cell r="B85" t="str">
            <v>BOX GUARD</v>
          </cell>
          <cell r="C85" t="str">
            <v>ACCESSORIES</v>
          </cell>
          <cell r="D85" t="str">
            <v>ACCESSORIES</v>
          </cell>
          <cell r="E85" t="str">
            <v>STABLE ACCESSORIES</v>
          </cell>
          <cell r="F85" t="str">
            <v>NOT APPLICABLE</v>
          </cell>
          <cell r="G85" t="str">
            <v>STABLE GUARDS</v>
          </cell>
        </row>
        <row r="86">
          <cell r="A86" t="str">
            <v>SAN DIEGO</v>
          </cell>
          <cell r="B86" t="str">
            <v>MEN'S TECH TRAINING POLO SHORT SLEEVE</v>
          </cell>
          <cell r="C86" t="str">
            <v>RIDER</v>
          </cell>
          <cell r="D86" t="str">
            <v>MEN</v>
          </cell>
          <cell r="E86" t="str">
            <v>TOPS</v>
          </cell>
          <cell r="F86" t="str">
            <v>MEN</v>
          </cell>
          <cell r="G86" t="str">
            <v>TECH POLOS</v>
          </cell>
          <cell r="H86" t="str">
            <v>MT-SSCP1</v>
          </cell>
        </row>
        <row r="87">
          <cell r="A87" t="str">
            <v>SAN DIEGO-JR</v>
          </cell>
          <cell r="B87" t="str">
            <v>BOY'S TECH TRAINING POLO SHORT SLEEVE</v>
          </cell>
          <cell r="C87" t="str">
            <v>RIDER</v>
          </cell>
          <cell r="D87" t="str">
            <v>JUNIOR</v>
          </cell>
          <cell r="E87" t="str">
            <v>TOPS</v>
          </cell>
          <cell r="F87" t="str">
            <v>KIDS BOY</v>
          </cell>
          <cell r="G87" t="str">
            <v>TECH POLOS</v>
          </cell>
          <cell r="H87" t="str">
            <v>JT-BSSP1</v>
          </cell>
        </row>
        <row r="88">
          <cell r="A88" t="str">
            <v>SANTINI</v>
          </cell>
          <cell r="B88" t="str">
            <v>BRAIDED BELT</v>
          </cell>
          <cell r="C88" t="str">
            <v>ACCESSORIES</v>
          </cell>
          <cell r="D88" t="str">
            <v>ACCESSORIES</v>
          </cell>
          <cell r="E88" t="str">
            <v>RIDER ACCESSORIES</v>
          </cell>
          <cell r="F88" t="str">
            <v>UNISEX</v>
          </cell>
          <cell r="G88" t="str">
            <v>BELTS</v>
          </cell>
        </row>
        <row r="89">
          <cell r="A89" t="str">
            <v>SANTORINI</v>
          </cell>
          <cell r="B89" t="str">
            <v>BRAIDED BELT</v>
          </cell>
          <cell r="C89" t="str">
            <v>ACCESSORIES</v>
          </cell>
          <cell r="D89" t="str">
            <v>ACCESSORIES</v>
          </cell>
          <cell r="E89" t="str">
            <v>RIDER ACCESSORIES</v>
          </cell>
          <cell r="F89" t="str">
            <v>UNISEX</v>
          </cell>
          <cell r="G89" t="str">
            <v>BELTS</v>
          </cell>
        </row>
        <row r="90">
          <cell r="A90" t="str">
            <v>SAVONA-JR</v>
          </cell>
          <cell r="B90" t="str">
            <v>GIRL'S COMPETITION POLO SHORT SLEEVE</v>
          </cell>
          <cell r="C90" t="str">
            <v>RIDER</v>
          </cell>
          <cell r="D90" t="str">
            <v>JUNIOR</v>
          </cell>
          <cell r="E90" t="str">
            <v>TOPS</v>
          </cell>
          <cell r="F90" t="str">
            <v>KIDS GIRL</v>
          </cell>
          <cell r="G90" t="str">
            <v>COMPETITION POLOS</v>
          </cell>
          <cell r="H90" t="str">
            <v>JT-GSSP1</v>
          </cell>
        </row>
        <row r="91">
          <cell r="A91" t="str">
            <v>STAR</v>
          </cell>
          <cell r="B91" t="str">
            <v>GIRL'S COMPETITION POLO SHORT SLEEVE</v>
          </cell>
          <cell r="C91" t="str">
            <v>RIDER</v>
          </cell>
          <cell r="D91" t="str">
            <v>JUNIOR</v>
          </cell>
          <cell r="E91" t="str">
            <v>TOPS</v>
          </cell>
          <cell r="F91" t="str">
            <v>KIDS GIRL</v>
          </cell>
          <cell r="G91" t="str">
            <v>COMPETITION POLOS</v>
          </cell>
          <cell r="H91" t="str">
            <v>JT-GSSP1</v>
          </cell>
        </row>
        <row r="92">
          <cell r="A92" t="str">
            <v>TORINO-2XB</v>
          </cell>
          <cell r="B92" t="str">
            <v>WINTER RIDING SOCKS 
2 PACK BUNDLE</v>
          </cell>
          <cell r="C92" t="str">
            <v>ACCESSORIES</v>
          </cell>
          <cell r="D92" t="str">
            <v>ACCESSORIES</v>
          </cell>
          <cell r="E92" t="str">
            <v>RIDER ACCESSORIES</v>
          </cell>
          <cell r="F92" t="str">
            <v>ADULTS UNISEX</v>
          </cell>
          <cell r="G92" t="str">
            <v>RIDING SOCKS</v>
          </cell>
        </row>
        <row r="93">
          <cell r="A93" t="str">
            <v>TORONTO</v>
          </cell>
          <cell r="B93" t="str">
            <v>FLEECE BLANKET</v>
          </cell>
          <cell r="C93" t="str">
            <v>HORSE</v>
          </cell>
          <cell r="D93" t="str">
            <v>HORSE</v>
          </cell>
          <cell r="E93" t="str">
            <v>RUGS</v>
          </cell>
          <cell r="F93" t="str">
            <v>FULL</v>
          </cell>
          <cell r="G93" t="str">
            <v>FLEECE BLANKETS</v>
          </cell>
          <cell r="H93" t="str">
            <v>HP-RUGS1</v>
          </cell>
        </row>
        <row r="94">
          <cell r="A94" t="str">
            <v>TORONTO-P</v>
          </cell>
          <cell r="B94" t="str">
            <v>FLEECE BLANKET</v>
          </cell>
          <cell r="C94" t="str">
            <v>HORSE</v>
          </cell>
          <cell r="D94" t="str">
            <v>PONY</v>
          </cell>
          <cell r="E94" t="str">
            <v>RUGS</v>
          </cell>
          <cell r="F94" t="str">
            <v>PONY</v>
          </cell>
          <cell r="G94" t="str">
            <v>FLEECE BLANKETS</v>
          </cell>
          <cell r="H94" t="str">
            <v>HP-RUGS1</v>
          </cell>
        </row>
        <row r="95">
          <cell r="A95" t="str">
            <v>VENETA</v>
          </cell>
          <cell r="B95" t="str">
            <v>WOMEN'S OVERSIZE CASUAL SHIRT</v>
          </cell>
          <cell r="C95" t="str">
            <v>RIDER</v>
          </cell>
          <cell r="D95" t="str">
            <v>WOMEN</v>
          </cell>
          <cell r="E95" t="str">
            <v>TOPS</v>
          </cell>
          <cell r="F95" t="str">
            <v>WOMEN</v>
          </cell>
          <cell r="G95" t="str">
            <v>CASUAL SHIRTS</v>
          </cell>
        </row>
        <row r="96">
          <cell r="A96" t="str">
            <v>VENEZIA</v>
          </cell>
          <cell r="B96" t="str">
            <v>WOMEN'S COMPETITION POLO SHORT SLEEVE</v>
          </cell>
          <cell r="C96" t="str">
            <v>RIDER</v>
          </cell>
          <cell r="D96" t="str">
            <v>WOMEN</v>
          </cell>
          <cell r="E96" t="str">
            <v>TOPS</v>
          </cell>
          <cell r="F96" t="str">
            <v>WOMEN</v>
          </cell>
          <cell r="G96" t="str">
            <v>COMPETITION POLOS</v>
          </cell>
          <cell r="H96" t="str">
            <v>WT-SSCP1</v>
          </cell>
        </row>
        <row r="97">
          <cell r="A97" t="str">
            <v>VERONA</v>
          </cell>
          <cell r="B97" t="str">
            <v>WOMEN'S COMPETITION POLO SHORT SLEEVE</v>
          </cell>
          <cell r="C97" t="str">
            <v>RIDER</v>
          </cell>
          <cell r="D97" t="str">
            <v>WOMEN</v>
          </cell>
          <cell r="E97" t="str">
            <v>TOPS</v>
          </cell>
          <cell r="F97" t="str">
            <v>WOMEN</v>
          </cell>
          <cell r="G97" t="str">
            <v>COMPETITION POLOS</v>
          </cell>
          <cell r="H97" t="str">
            <v>WT-SSCP1</v>
          </cell>
        </row>
        <row r="98">
          <cell r="A98" t="str">
            <v>VOLARE</v>
          </cell>
          <cell r="B98" t="str">
            <v>FLY SHEET</v>
          </cell>
          <cell r="C98" t="str">
            <v>HORSE</v>
          </cell>
          <cell r="D98" t="str">
            <v>HORSE</v>
          </cell>
          <cell r="E98" t="str">
            <v>FLY PROTECTION</v>
          </cell>
          <cell r="F98" t="str">
            <v>FULL</v>
          </cell>
          <cell r="G98" t="str">
            <v>FLY SHEETS</v>
          </cell>
        </row>
        <row r="99">
          <cell r="A99" t="str">
            <v>VOLARE-P</v>
          </cell>
          <cell r="B99" t="str">
            <v>FLY SHEET</v>
          </cell>
          <cell r="C99" t="str">
            <v>HORSE</v>
          </cell>
          <cell r="D99" t="str">
            <v>PONY</v>
          </cell>
          <cell r="E99" t="str">
            <v>FLY PROTECTION</v>
          </cell>
          <cell r="F99" t="str">
            <v>PONY</v>
          </cell>
          <cell r="G99" t="str">
            <v>FLY SHEETS</v>
          </cell>
        </row>
        <row r="100">
          <cell r="A100" t="str">
            <v>WINDSOR</v>
          </cell>
          <cell r="B100" t="str">
            <v>FLEECE BLANKET WITH COLLAR</v>
          </cell>
          <cell r="C100" t="str">
            <v>HORSE</v>
          </cell>
          <cell r="D100" t="str">
            <v>HORSE</v>
          </cell>
          <cell r="E100" t="str">
            <v>RUGS</v>
          </cell>
          <cell r="F100" t="str">
            <v>FULL</v>
          </cell>
          <cell r="G100" t="str">
            <v>FLEECE BLANKETS</v>
          </cell>
          <cell r="H100" t="str">
            <v>HP-RUGS1</v>
          </cell>
        </row>
        <row r="101">
          <cell r="A101" t="str">
            <v>WINDSOR-P</v>
          </cell>
          <cell r="B101" t="str">
            <v>FLEECE BLANKET WITH COLLAR</v>
          </cell>
          <cell r="C101" t="str">
            <v>HORSE</v>
          </cell>
          <cell r="D101" t="str">
            <v>PONY</v>
          </cell>
          <cell r="E101" t="str">
            <v>RUGS</v>
          </cell>
          <cell r="F101" t="str">
            <v>PONY</v>
          </cell>
          <cell r="G101" t="str">
            <v>FLEECE BLANKETS</v>
          </cell>
          <cell r="H101" t="str">
            <v>HP-RUGS1</v>
          </cell>
        </row>
        <row r="102">
          <cell r="A102" t="str">
            <v>YORK</v>
          </cell>
          <cell r="B102" t="str">
            <v>TWO COLOR FLEECE BLANKET</v>
          </cell>
          <cell r="C102" t="str">
            <v>HORSE</v>
          </cell>
          <cell r="D102" t="str">
            <v>HORSE</v>
          </cell>
          <cell r="E102" t="str">
            <v>RUGS</v>
          </cell>
          <cell r="F102" t="str">
            <v>FULL</v>
          </cell>
          <cell r="G102" t="str">
            <v>FLEECE BLANKETS</v>
          </cell>
          <cell r="H102" t="str">
            <v>HP-RUGS1</v>
          </cell>
        </row>
        <row r="103">
          <cell r="A103" t="str">
            <v>YORK-P</v>
          </cell>
          <cell r="B103" t="str">
            <v>TWO COLOR FLEECE BLANKET</v>
          </cell>
          <cell r="C103" t="str">
            <v>HORSE</v>
          </cell>
          <cell r="D103" t="str">
            <v>PONY</v>
          </cell>
          <cell r="E103" t="str">
            <v>RUGS</v>
          </cell>
          <cell r="F103" t="str">
            <v>PONY</v>
          </cell>
          <cell r="G103" t="str">
            <v>FLEECE BLANKETS</v>
          </cell>
          <cell r="H103" t="str">
            <v>HP-RUGS1</v>
          </cell>
        </row>
        <row r="104">
          <cell r="A104" t="str">
            <v>ZANNONE</v>
          </cell>
          <cell r="B104" t="str">
            <v>MEN'S COMPETITION POLO SHORT SLEEVE</v>
          </cell>
          <cell r="C104" t="str">
            <v>RIDER</v>
          </cell>
          <cell r="D104" t="str">
            <v>MEN</v>
          </cell>
          <cell r="E104" t="str">
            <v>TOPS</v>
          </cell>
          <cell r="F104" t="str">
            <v>MEN</v>
          </cell>
          <cell r="G104" t="str">
            <v>COMPETITION POLOS</v>
          </cell>
          <cell r="H104" t="str">
            <v>MT-SSCP1</v>
          </cell>
        </row>
        <row r="105">
          <cell r="A105" t="str">
            <v>SANTIAGO</v>
          </cell>
          <cell r="B105" t="str">
            <v>BRAIDED BELT</v>
          </cell>
          <cell r="C105" t="str">
            <v>ACCESSORIES</v>
          </cell>
          <cell r="D105" t="str">
            <v>ACCESSORIES</v>
          </cell>
          <cell r="E105" t="str">
            <v>RIDER ACCESSORIES</v>
          </cell>
          <cell r="F105" t="str">
            <v>UNISEX</v>
          </cell>
          <cell r="G105" t="str">
            <v>BELTS</v>
          </cell>
        </row>
        <row r="106">
          <cell r="A106" t="str">
            <v>BANDANA</v>
          </cell>
          <cell r="B106" t="str">
            <v>HEADBAND</v>
          </cell>
          <cell r="C106" t="str">
            <v>ACCESSORIES</v>
          </cell>
          <cell r="D106" t="str">
            <v>ACCESSORIES</v>
          </cell>
          <cell r="E106" t="str">
            <v>RIDER ACCESSORIES</v>
          </cell>
          <cell r="F106" t="str">
            <v>WOMEN</v>
          </cell>
          <cell r="G106" t="str">
            <v>HAIR BANDS</v>
          </cell>
        </row>
        <row r="107">
          <cell r="A107" t="str">
            <v>FONDI-3XB</v>
          </cell>
          <cell r="B107" t="str">
            <v>4 SEASON RIDING SOCKS 
3 PACK BUNDLE</v>
          </cell>
          <cell r="C107" t="str">
            <v>ACCESSORIES</v>
          </cell>
          <cell r="D107" t="str">
            <v>ACCESSORIES</v>
          </cell>
          <cell r="E107" t="str">
            <v>RIDER ACCESSORIES</v>
          </cell>
          <cell r="F107" t="str">
            <v>ADULTS UNISEX</v>
          </cell>
          <cell r="G107" t="str">
            <v>RIDING SOCKS</v>
          </cell>
        </row>
        <row r="108">
          <cell r="A108" t="str">
            <v>ASPEN-STRASS</v>
          </cell>
          <cell r="B108" t="str">
            <v>WOMEN'S LONG SLEEVE BASE LAYER QUARTER ZIP WITH STRASS</v>
          </cell>
          <cell r="C108" t="str">
            <v>RIDER</v>
          </cell>
          <cell r="D108" t="str">
            <v>WOMEN</v>
          </cell>
          <cell r="E108" t="str">
            <v>TOPS</v>
          </cell>
          <cell r="F108" t="str">
            <v>WOMEN</v>
          </cell>
          <cell r="G108" t="str">
            <v>BASE LAYERS</v>
          </cell>
          <cell r="H108" t="str">
            <v>WT-LSBL1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ULLANIM NOTLARI"/>
      <sheetName val="STYLES &amp; MODELS MATRIX"/>
      <sheetName val="MODELS"/>
    </sheetNames>
    <sheetDataSet>
      <sheetData sheetId="0"/>
      <sheetData sheetId="1">
        <row r="1">
          <cell r="A1" t="str">
            <v>MANUEL GİRİLMESİ GEREKEN HÜCRELER</v>
          </cell>
          <cell r="B1">
            <v>0</v>
          </cell>
          <cell r="C1">
            <v>0</v>
          </cell>
          <cell r="D1" t="str">
            <v>FORMÜLLÜ HÜCRELER</v>
          </cell>
          <cell r="E1">
            <v>0</v>
          </cell>
          <cell r="F1">
            <v>0</v>
          </cell>
          <cell r="G1" t="str">
            <v>MANUEL</v>
          </cell>
        </row>
        <row r="2">
          <cell r="A2" t="str">
            <v>(start here)
STYLE NAME</v>
          </cell>
          <cell r="B2" t="str">
            <v>PRODUCT NAME</v>
          </cell>
          <cell r="C2" t="str">
            <v>PRODUCT CODE</v>
          </cell>
          <cell r="D2" t="str">
            <v>MAIN COLOR</v>
          </cell>
          <cell r="E2" t="str">
            <v>SECONDARY COLOR</v>
          </cell>
          <cell r="F2" t="str">
            <v>FULL PRODUCT CODE</v>
          </cell>
          <cell r="G2" t="str">
            <v>MODEL REFERENCE</v>
          </cell>
        </row>
        <row r="3">
          <cell r="A3" t="str">
            <v>TORONTO</v>
          </cell>
          <cell r="B3" t="str">
            <v>FLEECE BLANKET</v>
          </cell>
          <cell r="C3" t="str">
            <v>TORONTO / FLC0001NAVGLD</v>
          </cell>
          <cell r="D3" t="str">
            <v>NAVY</v>
          </cell>
          <cell r="E3" t="str">
            <v>GOLD</v>
          </cell>
          <cell r="F3" t="str">
            <v>H.RUGFL_FLC0001_FLC0001NAVGLD</v>
          </cell>
        </row>
        <row r="4">
          <cell r="A4" t="str">
            <v>TORONTO</v>
          </cell>
          <cell r="B4" t="str">
            <v>FLEECE BLANKET</v>
          </cell>
          <cell r="C4" t="str">
            <v>TORONTO / FLC0001PURGLD</v>
          </cell>
          <cell r="D4" t="str">
            <v>PURPLE</v>
          </cell>
          <cell r="E4" t="str">
            <v>GOLD</v>
          </cell>
          <cell r="F4" t="str">
            <v>H.RUGFL_FLC0001_FLC0001PURGLD</v>
          </cell>
        </row>
        <row r="5">
          <cell r="A5" t="str">
            <v>TORONTO</v>
          </cell>
          <cell r="B5" t="str">
            <v>FLEECE BLANKET</v>
          </cell>
          <cell r="C5" t="str">
            <v>TORONTO / FLC0001GRNNAV</v>
          </cell>
          <cell r="D5" t="str">
            <v>GREEN</v>
          </cell>
          <cell r="E5" t="str">
            <v>NAVY</v>
          </cell>
          <cell r="F5" t="str">
            <v>H.RUGFL_FLC0001_FLC0001GRNNAV</v>
          </cell>
        </row>
        <row r="6">
          <cell r="A6" t="str">
            <v>TORONTO</v>
          </cell>
          <cell r="B6" t="str">
            <v>FLEECE BLANKET</v>
          </cell>
          <cell r="C6" t="str">
            <v>TORONTO / FLC0001BLKRGL</v>
          </cell>
          <cell r="D6" t="str">
            <v>BLACK</v>
          </cell>
          <cell r="E6" t="str">
            <v>ROSE GOLD</v>
          </cell>
          <cell r="F6" t="str">
            <v>H.RUGFL_FLC0001_FLC0001BLKRGL</v>
          </cell>
        </row>
        <row r="7">
          <cell r="A7" t="str">
            <v>TORONTO</v>
          </cell>
          <cell r="B7" t="str">
            <v>FLEECE BLANKET</v>
          </cell>
          <cell r="C7" t="str">
            <v>TORONTO / FLC0001REDGLD</v>
          </cell>
          <cell r="D7" t="str">
            <v>RED</v>
          </cell>
          <cell r="E7" t="str">
            <v>GOLD</v>
          </cell>
          <cell r="F7" t="str">
            <v>H.RUGFL_FLC0001_FLC0001REDGLD</v>
          </cell>
        </row>
        <row r="8">
          <cell r="A8" t="str">
            <v>TORONTO</v>
          </cell>
          <cell r="B8" t="str">
            <v>FLEECE BLANKET</v>
          </cell>
          <cell r="C8" t="str">
            <v>TORONTO / FLC0001BORGLD</v>
          </cell>
          <cell r="D8" t="str">
            <v>BORDEAUX</v>
          </cell>
          <cell r="E8" t="str">
            <v>GOLD</v>
          </cell>
          <cell r="F8" t="str">
            <v>H.RUGFL_FLC0001_FLC0001BORGLD</v>
          </cell>
        </row>
        <row r="9">
          <cell r="A9" t="str">
            <v>TORONTO</v>
          </cell>
          <cell r="B9" t="str">
            <v>FLEECE BLANKET</v>
          </cell>
          <cell r="C9" t="str">
            <v>TORONTO / FLC0001LILWHT</v>
          </cell>
          <cell r="D9" t="str">
            <v>LILAC</v>
          </cell>
          <cell r="E9" t="str">
            <v>WHITE</v>
          </cell>
          <cell r="F9" t="str">
            <v>H.RUGFL_FLC0001_FLC0001LILWHT</v>
          </cell>
        </row>
        <row r="10">
          <cell r="A10" t="str">
            <v>TORONTO</v>
          </cell>
          <cell r="B10" t="str">
            <v>FLEECE BLANKET</v>
          </cell>
          <cell r="C10" t="str">
            <v>TORONTO / FLC0001BLKGLD</v>
          </cell>
          <cell r="D10" t="str">
            <v>BLACK</v>
          </cell>
          <cell r="E10" t="str">
            <v>GOLD</v>
          </cell>
          <cell r="F10" t="str">
            <v>H.RUGFL_FLC0001_FLC0001BLKGLD</v>
          </cell>
        </row>
        <row r="11">
          <cell r="A11" t="str">
            <v>TORONTO</v>
          </cell>
          <cell r="B11" t="str">
            <v>FLEECE BLANKET</v>
          </cell>
          <cell r="C11" t="str">
            <v>TORONTO / FLC0001NAVRED</v>
          </cell>
          <cell r="D11" t="str">
            <v>NAVY</v>
          </cell>
          <cell r="E11" t="str">
            <v>RED</v>
          </cell>
          <cell r="F11" t="str">
            <v>H.RUGFL_FLC0001_FLC0001NAVRED</v>
          </cell>
        </row>
        <row r="12">
          <cell r="A12" t="str">
            <v>TORONTO</v>
          </cell>
          <cell r="B12" t="str">
            <v>FLEECE BLANKET</v>
          </cell>
          <cell r="C12" t="str">
            <v>TORONTO / FLC0001REDWHT</v>
          </cell>
          <cell r="D12" t="str">
            <v>RED</v>
          </cell>
          <cell r="E12" t="str">
            <v>WHITE</v>
          </cell>
          <cell r="F12" t="str">
            <v>H.RUGFL_FLC0001_FLC0001REDWHT</v>
          </cell>
        </row>
        <row r="13">
          <cell r="A13" t="str">
            <v>WINDSOR</v>
          </cell>
          <cell r="B13" t="str">
            <v>FLEECE BLANKET WITH COLLAR</v>
          </cell>
          <cell r="C13" t="str">
            <v>WINDSOR / FLC0001BRWRGL</v>
          </cell>
          <cell r="D13" t="str">
            <v>BROWN</v>
          </cell>
          <cell r="E13" t="str">
            <v>ROSE GOLD</v>
          </cell>
          <cell r="F13" t="str">
            <v>H.RUGFL_FLC0002_FLC0001BRWRGL</v>
          </cell>
        </row>
        <row r="14">
          <cell r="A14" t="str">
            <v>WINDSOR</v>
          </cell>
          <cell r="B14" t="str">
            <v>FLEECE BLANKET WITH COLLAR</v>
          </cell>
          <cell r="C14" t="str">
            <v>WINDSOR / FLC0001ELBORG</v>
          </cell>
          <cell r="D14" t="str">
            <v>ELECTRIC BLUE</v>
          </cell>
          <cell r="E14" t="str">
            <v>ORANGE</v>
          </cell>
          <cell r="F14" t="str">
            <v>H.RUGFL_FLC0002_FLC0001ELBORG</v>
          </cell>
        </row>
        <row r="15">
          <cell r="A15" t="str">
            <v>DUBLIN</v>
          </cell>
          <cell r="B15" t="str">
            <v>COOLER BLANKET</v>
          </cell>
          <cell r="C15" t="str">
            <v>DUBLIN / KNT0002MTCNAV</v>
          </cell>
          <cell r="D15" t="str">
            <v>MULTI-COLOR CHECK</v>
          </cell>
          <cell r="E15" t="str">
            <v>NAVY</v>
          </cell>
          <cell r="F15" t="str">
            <v>H.RUGFL_COO0003_KNT0002MTCNAV</v>
          </cell>
        </row>
        <row r="16">
          <cell r="A16" t="str">
            <v>YORK</v>
          </cell>
          <cell r="B16" t="str">
            <v>TWO COLOR FLEECE BLANKET</v>
          </cell>
          <cell r="C16" t="str">
            <v>YORK / FLC0001GRNNAV</v>
          </cell>
          <cell r="D16" t="str">
            <v>GREEN</v>
          </cell>
          <cell r="E16" t="str">
            <v>NAVY</v>
          </cell>
          <cell r="F16" t="str">
            <v>H.RUGFL_FLC0004_FLC0001GRNNAV</v>
          </cell>
        </row>
        <row r="17">
          <cell r="A17" t="str">
            <v>YORK</v>
          </cell>
          <cell r="B17" t="str">
            <v>TWO COLOR FLEECE BLANKET</v>
          </cell>
          <cell r="C17" t="str">
            <v>YORK / FLC0001NAVBOR</v>
          </cell>
          <cell r="D17" t="str">
            <v>NAVY</v>
          </cell>
          <cell r="E17" t="str">
            <v>BORDEAUX</v>
          </cell>
          <cell r="F17" t="str">
            <v>H.RUGFL_FLC0004_FLC0001NAVBOR</v>
          </cell>
        </row>
        <row r="18">
          <cell r="A18" t="str">
            <v>ALASKA</v>
          </cell>
          <cell r="B18" t="str">
            <v>WINTER STABLE RUG</v>
          </cell>
          <cell r="C18" t="str">
            <v>ALASKA / RPS0003BLKBLK</v>
          </cell>
          <cell r="D18" t="str">
            <v>BLACK</v>
          </cell>
          <cell r="E18" t="str">
            <v>BLACK</v>
          </cell>
          <cell r="F18" t="str">
            <v>H.RUGFL_STR0005_RPS0003BLKBLK</v>
          </cell>
        </row>
        <row r="19">
          <cell r="A19" t="str">
            <v>ALASKA</v>
          </cell>
          <cell r="B19" t="str">
            <v>WINTER STABLE RUG</v>
          </cell>
          <cell r="C19" t="str">
            <v>ALASKA / RPS0003NAVNAV</v>
          </cell>
          <cell r="D19" t="str">
            <v>NAVY</v>
          </cell>
          <cell r="E19" t="str">
            <v>NAVY</v>
          </cell>
          <cell r="F19" t="str">
            <v>H.RUGFL_STR0005_RPS0003NAVNAV</v>
          </cell>
        </row>
        <row r="20">
          <cell r="A20" t="str">
            <v>ALASKA</v>
          </cell>
          <cell r="B20" t="str">
            <v>WINTER STABLE RUG</v>
          </cell>
          <cell r="C20" t="str">
            <v>ALASKA / RPS0003BORBOR</v>
          </cell>
          <cell r="D20" t="str">
            <v>BORDEAUX</v>
          </cell>
          <cell r="E20" t="str">
            <v>BORDEAUX</v>
          </cell>
          <cell r="F20" t="str">
            <v>H.RUGFL_STR0005_RPS0003BORBOR</v>
          </cell>
        </row>
        <row r="21">
          <cell r="A21" t="str">
            <v>ALASKA</v>
          </cell>
          <cell r="B21" t="str">
            <v>WINTER STABLE RUG</v>
          </cell>
          <cell r="C21" t="str">
            <v>ALASKA / RPS0003ELBELB</v>
          </cell>
          <cell r="D21" t="str">
            <v>ELECTRIC BLUE</v>
          </cell>
          <cell r="E21" t="str">
            <v>ELECTRIC BLUE</v>
          </cell>
          <cell r="F21" t="str">
            <v>H.RUGFL_STR0005_RPS0003ELBELB</v>
          </cell>
        </row>
        <row r="22">
          <cell r="A22" t="str">
            <v>ALASKA</v>
          </cell>
          <cell r="B22" t="str">
            <v>WINTER STABLE RUG</v>
          </cell>
          <cell r="C22" t="str">
            <v>ALASKA / RPS0003GRNGRN</v>
          </cell>
          <cell r="D22" t="str">
            <v>GREEN</v>
          </cell>
          <cell r="E22" t="str">
            <v>GREEN</v>
          </cell>
          <cell r="F22" t="str">
            <v>H.RUGFL_STR0005_RPS0003GRNGRN</v>
          </cell>
        </row>
        <row r="23">
          <cell r="A23" t="str">
            <v>VOLARE</v>
          </cell>
          <cell r="B23" t="str">
            <v>FLY SHEET</v>
          </cell>
          <cell r="C23" t="str">
            <v>VOLARE / MSH0004LGYBOR</v>
          </cell>
          <cell r="D23" t="str">
            <v>LIGHT GRAY</v>
          </cell>
          <cell r="E23" t="str">
            <v>BORDEAUX</v>
          </cell>
          <cell r="F23" t="str">
            <v>H.FLYFL_FLS0006_MSH0004LGYBOR</v>
          </cell>
        </row>
        <row r="24">
          <cell r="A24" t="str">
            <v>VOLARE</v>
          </cell>
          <cell r="B24" t="str">
            <v>FLY SHEET</v>
          </cell>
          <cell r="C24" t="str">
            <v>VOLARE / MSH0004BLKBLK</v>
          </cell>
          <cell r="D24" t="str">
            <v>BLACK</v>
          </cell>
          <cell r="E24" t="str">
            <v>BLACK</v>
          </cell>
          <cell r="F24" t="str">
            <v>H.FLYFL_FLS0006_MSH0004BLKBLK</v>
          </cell>
        </row>
        <row r="25">
          <cell r="A25" t="str">
            <v>FLEECE-X</v>
          </cell>
          <cell r="B25" t="str">
            <v>FLEECE EXERCISE SHEET</v>
          </cell>
          <cell r="C25" t="str">
            <v>FLEECE-X / FLC0001BLKGLD</v>
          </cell>
          <cell r="D25" t="str">
            <v>BLACK</v>
          </cell>
          <cell r="E25" t="str">
            <v>GOLD</v>
          </cell>
          <cell r="F25" t="str">
            <v>H.RUGFL_EXS0007_FLC0001BLKGLD</v>
          </cell>
        </row>
        <row r="26">
          <cell r="A26" t="str">
            <v>FLEECE-X</v>
          </cell>
          <cell r="B26" t="str">
            <v>FLEECE EXERCISE SHEET</v>
          </cell>
          <cell r="C26" t="str">
            <v>FLEECE-X / FLC0001BORGLD</v>
          </cell>
          <cell r="D26" t="str">
            <v>BORDEAUX</v>
          </cell>
          <cell r="E26" t="str">
            <v>GOLD</v>
          </cell>
          <cell r="F26" t="str">
            <v>H.RUGFL_EXS0007_FLC0001BORGLD</v>
          </cell>
        </row>
        <row r="27">
          <cell r="A27" t="str">
            <v>FLEECE-X</v>
          </cell>
          <cell r="B27" t="str">
            <v>FLEECE EXERCISE SHEET</v>
          </cell>
          <cell r="C27" t="str">
            <v>FLEECE-X / FLC0001PURGLD</v>
          </cell>
          <cell r="D27" t="str">
            <v>PURPLE</v>
          </cell>
          <cell r="E27" t="str">
            <v>GOLD</v>
          </cell>
          <cell r="F27" t="str">
            <v>H.RUGFL_EXS0007_FLC0001PURGLD</v>
          </cell>
        </row>
        <row r="28">
          <cell r="A28" t="str">
            <v>FLEECE-X</v>
          </cell>
          <cell r="B28" t="str">
            <v>FLEECE EXERCISE SHEET</v>
          </cell>
          <cell r="C28" t="str">
            <v>FLEECE-X / FLC0001BLKRGL</v>
          </cell>
          <cell r="D28" t="str">
            <v>BLACK</v>
          </cell>
          <cell r="E28" t="str">
            <v>ROSE GOLD</v>
          </cell>
          <cell r="F28" t="str">
            <v>H.RUGFL_EXS0007_FLC0001BLKRGL</v>
          </cell>
        </row>
        <row r="29">
          <cell r="A29" t="str">
            <v>FLEECE-X</v>
          </cell>
          <cell r="B29" t="str">
            <v>FLEECE EXERCISE SHEET</v>
          </cell>
          <cell r="C29" t="str">
            <v>FLEECE-X / FLC0001DGYBLK</v>
          </cell>
          <cell r="D29" t="str">
            <v>DARK GRAY</v>
          </cell>
          <cell r="E29" t="str">
            <v>BLACK</v>
          </cell>
          <cell r="F29" t="str">
            <v>H.RUGFL_EXS0007_FLC0001DGYBLK</v>
          </cell>
        </row>
        <row r="30">
          <cell r="A30" t="str">
            <v>RAIN-X</v>
          </cell>
          <cell r="B30" t="str">
            <v>RAINPROOF EXERCISE SHEET</v>
          </cell>
          <cell r="C30" t="str">
            <v>RAIN-X / RPN0005BBLGLD</v>
          </cell>
          <cell r="D30" t="str">
            <v>BLUE-BLACK</v>
          </cell>
          <cell r="E30" t="str">
            <v>GOLD</v>
          </cell>
          <cell r="F30" t="str">
            <v>H.RUGFL_RXS0008_RPN0005BBLGLD</v>
          </cell>
        </row>
        <row r="31">
          <cell r="A31" t="str">
            <v>RAIN-X</v>
          </cell>
          <cell r="B31" t="str">
            <v>RAINPROOF EXERCISE SHEET</v>
          </cell>
          <cell r="C31" t="str">
            <v>RAIN-X / RPN0005BORBLK</v>
          </cell>
          <cell r="D31" t="str">
            <v>BORDEAUX</v>
          </cell>
          <cell r="E31" t="str">
            <v>BLACK</v>
          </cell>
          <cell r="F31" t="str">
            <v>H.RUGFL_RXS0008_RPN0005BORBLK</v>
          </cell>
        </row>
        <row r="32">
          <cell r="A32" t="str">
            <v>RAIN-X</v>
          </cell>
          <cell r="B32" t="str">
            <v>RAINPROOF EXERCISE SHEET</v>
          </cell>
          <cell r="C32" t="str">
            <v>RAIN-X / RPN0005BEGBLK</v>
          </cell>
          <cell r="D32" t="str">
            <v>BEIGE</v>
          </cell>
          <cell r="E32" t="str">
            <v>BLACK</v>
          </cell>
          <cell r="F32" t="str">
            <v>H.RUGFL_RXS0008_RPN0005BEGBLK</v>
          </cell>
        </row>
        <row r="33">
          <cell r="A33" t="str">
            <v>RAIN-X</v>
          </cell>
          <cell r="B33" t="str">
            <v>RAINPROOF EXERCISE SHEET</v>
          </cell>
          <cell r="C33" t="str">
            <v>RAIN-X / RPN0005BLKGLD</v>
          </cell>
          <cell r="D33" t="str">
            <v>BLACK</v>
          </cell>
          <cell r="E33" t="str">
            <v>GOLD</v>
          </cell>
          <cell r="F33" t="str">
            <v>H.RUGFL_RXS0008_RPN0005BLKGLD</v>
          </cell>
        </row>
        <row r="34">
          <cell r="A34" t="str">
            <v>LONDON-H</v>
          </cell>
          <cell r="B34" t="str">
            <v>HERITAGE DIAMOND SADDLE PAD</v>
          </cell>
          <cell r="C34" t="str">
            <v>LONDON-H / TWL0007BEGBRW</v>
          </cell>
          <cell r="D34" t="str">
            <v>BEIGE</v>
          </cell>
          <cell r="E34" t="str">
            <v>BROWN</v>
          </cell>
          <cell r="F34" t="str">
            <v>H.PADFL_SPD0009_TWL0007BEGBRW</v>
          </cell>
        </row>
        <row r="35">
          <cell r="A35" t="str">
            <v>LONDON-H</v>
          </cell>
          <cell r="B35" t="str">
            <v>HERITAGE DIAMOND SADDLE PAD</v>
          </cell>
          <cell r="C35" t="str">
            <v>LONDON-H / TWL0007WHTWHT</v>
          </cell>
          <cell r="D35" t="str">
            <v>WHITE</v>
          </cell>
          <cell r="E35" t="str">
            <v>WHITE</v>
          </cell>
          <cell r="F35" t="str">
            <v>H.PADFL_SPD0009_TWL0007WHTWHT</v>
          </cell>
        </row>
        <row r="36">
          <cell r="A36" t="str">
            <v>MANCHESTER</v>
          </cell>
          <cell r="B36" t="str">
            <v>SUEDE SADDLE PAD</v>
          </cell>
          <cell r="C36" t="str">
            <v>MANCHESTER / SUE0010NAVNAV</v>
          </cell>
          <cell r="D36" t="str">
            <v>NAVY</v>
          </cell>
          <cell r="E36" t="str">
            <v>NAVY</v>
          </cell>
          <cell r="F36" t="str">
            <v>H.PADFL_SPR0010_SUE0010NAVNAV</v>
          </cell>
        </row>
        <row r="37">
          <cell r="A37" t="str">
            <v>MANCHESTER</v>
          </cell>
          <cell r="B37" t="str">
            <v>SUEDE SADDLE PAD</v>
          </cell>
          <cell r="C37" t="str">
            <v>MANCHESTER / SUE0010RYLRYL</v>
          </cell>
          <cell r="D37" t="str">
            <v>ROYAL BLUE</v>
          </cell>
          <cell r="E37" t="str">
            <v>ROYAL BLUE</v>
          </cell>
          <cell r="F37" t="str">
            <v>H.PADFL_SPR0010_SUE0010RYLRYL</v>
          </cell>
        </row>
        <row r="38">
          <cell r="A38" t="str">
            <v>MANCHESTER</v>
          </cell>
          <cell r="B38" t="str">
            <v>SUEDE SADDLE PAD</v>
          </cell>
          <cell r="C38" t="str">
            <v>MANCHESTER / SUE0010CHOCHO</v>
          </cell>
          <cell r="D38" t="str">
            <v>CHOCOLATE</v>
          </cell>
          <cell r="E38" t="str">
            <v>CHOCOLATE</v>
          </cell>
          <cell r="F38" t="str">
            <v>H.PADFL_SPR0010_SUE0010CHOCHO</v>
          </cell>
        </row>
        <row r="39">
          <cell r="A39" t="str">
            <v>MANCHESTER</v>
          </cell>
          <cell r="B39" t="str">
            <v>SUEDE SADDLE PAD</v>
          </cell>
          <cell r="C39" t="str">
            <v>MANCHESTER / SUE0010LATLAT</v>
          </cell>
          <cell r="D39" t="str">
            <v>LATTE</v>
          </cell>
          <cell r="E39" t="str">
            <v>LATTE</v>
          </cell>
          <cell r="F39" t="str">
            <v>H.PADFL_SPR0010_SUE0010LATLAT</v>
          </cell>
        </row>
        <row r="40">
          <cell r="A40" t="str">
            <v>PARIS</v>
          </cell>
          <cell r="B40" t="str">
            <v>HONEYCOMB SADDLE PAD</v>
          </cell>
          <cell r="C40" t="str">
            <v>PARIS / STN0008FCHBLK</v>
          </cell>
          <cell r="D40" t="str">
            <v>FUCHSIA</v>
          </cell>
          <cell r="E40" t="str">
            <v>BLACK</v>
          </cell>
          <cell r="F40" t="str">
            <v>H.PADFL_SPH0011_STN0008FCHBLK</v>
          </cell>
        </row>
        <row r="41">
          <cell r="A41" t="str">
            <v>PARIS</v>
          </cell>
          <cell r="B41" t="str">
            <v>HONEYCOMB SADDLE PAD</v>
          </cell>
          <cell r="C41" t="str">
            <v>PARIS / TWL0008NAVGLD</v>
          </cell>
          <cell r="D41" t="str">
            <v>NAVY</v>
          </cell>
          <cell r="E41" t="str">
            <v>GOLD</v>
          </cell>
          <cell r="F41" t="str">
            <v>H.PADFL_SPH0011_TWL0008NAVGLD</v>
          </cell>
        </row>
        <row r="42">
          <cell r="A42" t="str">
            <v>PARIS</v>
          </cell>
          <cell r="B42" t="str">
            <v>HONEYCOMB SADDLE PAD</v>
          </cell>
          <cell r="C42" t="str">
            <v>PARIS / TWL0008RYLBRZ</v>
          </cell>
          <cell r="D42" t="str">
            <v>ROYAL BLUE</v>
          </cell>
          <cell r="E42" t="str">
            <v>BRONZE</v>
          </cell>
          <cell r="F42" t="str">
            <v>H.PADFL_SPH0011_TWL0008RYLBRZ</v>
          </cell>
        </row>
        <row r="43">
          <cell r="A43" t="str">
            <v>PARIS</v>
          </cell>
          <cell r="B43" t="str">
            <v>HONEYCOMB SADDLE PAD</v>
          </cell>
          <cell r="C43" t="str">
            <v>PARIS / TWL0008WHTWHT</v>
          </cell>
          <cell r="D43" t="str">
            <v>WHITE</v>
          </cell>
          <cell r="E43" t="str">
            <v>WHITE</v>
          </cell>
          <cell r="F43" t="str">
            <v>H.PADFL_SPH0011_TWL0008WHTWHT</v>
          </cell>
        </row>
        <row r="44">
          <cell r="A44" t="str">
            <v>PARIS</v>
          </cell>
          <cell r="B44" t="str">
            <v>HONEYCOMB SADDLE PAD</v>
          </cell>
          <cell r="C44" t="str">
            <v>PARIS / STN0008BLKGLD</v>
          </cell>
          <cell r="D44" t="str">
            <v>BLACK</v>
          </cell>
          <cell r="E44" t="str">
            <v>GOLD</v>
          </cell>
          <cell r="F44" t="str">
            <v>H.PADFL_SPH0011_STN0008BLKGLD</v>
          </cell>
        </row>
        <row r="45">
          <cell r="A45" t="str">
            <v>PARIS</v>
          </cell>
          <cell r="B45" t="str">
            <v>HONEYCOMB SADDLE PAD</v>
          </cell>
          <cell r="C45" t="str">
            <v>PARIS / TWL0009ORGORG</v>
          </cell>
          <cell r="D45" t="str">
            <v>ORANGE</v>
          </cell>
          <cell r="E45" t="str">
            <v>ORANGE</v>
          </cell>
          <cell r="F45" t="str">
            <v>H.PADFL_SPH0011_TWL0009ORGORG</v>
          </cell>
        </row>
        <row r="46">
          <cell r="A46" t="str">
            <v>PARIS</v>
          </cell>
          <cell r="B46" t="str">
            <v>HONEYCOMB SADDLE PAD</v>
          </cell>
          <cell r="C46" t="str">
            <v>PARIS / STN0008ELBELB</v>
          </cell>
          <cell r="D46" t="str">
            <v>ELECTRIC BLUE</v>
          </cell>
          <cell r="E46" t="str">
            <v>ELECTRIC BLUE</v>
          </cell>
          <cell r="F46" t="str">
            <v>H.PADFL_SPH0011_STN0008ELBELB</v>
          </cell>
        </row>
        <row r="47">
          <cell r="A47" t="str">
            <v>LONDON</v>
          </cell>
          <cell r="B47" t="str">
            <v>DIAMOND SADDLE PAD</v>
          </cell>
          <cell r="C47" t="str">
            <v>LONDON / STN0006BLKBLK</v>
          </cell>
          <cell r="D47" t="str">
            <v>BLACK</v>
          </cell>
          <cell r="E47" t="str">
            <v>BLACK</v>
          </cell>
          <cell r="F47" t="str">
            <v>H.PADFL_SPD0012_STN0006BLKBLK</v>
          </cell>
        </row>
        <row r="48">
          <cell r="A48" t="str">
            <v>LONDON</v>
          </cell>
          <cell r="B48" t="str">
            <v>DIAMOND SADDLE PAD</v>
          </cell>
          <cell r="C48" t="str">
            <v>LONDON / STN0006BRWGLD</v>
          </cell>
          <cell r="D48" t="str">
            <v>BROWN</v>
          </cell>
          <cell r="E48" t="str">
            <v>GOLD</v>
          </cell>
          <cell r="F48" t="str">
            <v>H.PADFL_SPD0012_STN0006BRWGLD</v>
          </cell>
        </row>
        <row r="49">
          <cell r="A49" t="str">
            <v>LONDON</v>
          </cell>
          <cell r="B49" t="str">
            <v>DIAMOND SADDLE PAD</v>
          </cell>
          <cell r="C49" t="str">
            <v>LONDON / TWL0007NAVGLD</v>
          </cell>
          <cell r="D49" t="str">
            <v>NAVY</v>
          </cell>
          <cell r="E49" t="str">
            <v>GOLD</v>
          </cell>
          <cell r="F49" t="str">
            <v>H.PADFL_SPD0012_TWL0007NAVGLD</v>
          </cell>
        </row>
        <row r="50">
          <cell r="A50" t="str">
            <v>LONDON</v>
          </cell>
          <cell r="B50" t="str">
            <v>DIAMOND SADDLE PAD</v>
          </cell>
          <cell r="C50" t="str">
            <v>LONDON / STN0006BLKRGL</v>
          </cell>
          <cell r="D50" t="str">
            <v>BLACK</v>
          </cell>
          <cell r="E50" t="str">
            <v>ROSE GOLD</v>
          </cell>
          <cell r="F50" t="str">
            <v>H.PADFL_SPD0012_STN0006BLKRGL</v>
          </cell>
        </row>
        <row r="51">
          <cell r="A51" t="str">
            <v>LONDON</v>
          </cell>
          <cell r="B51" t="str">
            <v>DIAMOND SADDLE PAD</v>
          </cell>
          <cell r="C51" t="str">
            <v>LONDON / TWL0007DORDOR</v>
          </cell>
          <cell r="D51" t="str">
            <v>DARK ORANGE</v>
          </cell>
          <cell r="E51" t="str">
            <v>DARK ORANGE</v>
          </cell>
          <cell r="F51" t="str">
            <v>H.PADFL_SPD0012_TWL0007DORDOR</v>
          </cell>
        </row>
        <row r="52">
          <cell r="A52" t="str">
            <v>LONDON</v>
          </cell>
          <cell r="B52" t="str">
            <v>DIAMOND SADDLE PAD</v>
          </cell>
          <cell r="C52" t="str">
            <v>LONDON / TWL0007PANBRW</v>
          </cell>
          <cell r="D52" t="str">
            <v>PANNA</v>
          </cell>
          <cell r="E52" t="str">
            <v>BROWN</v>
          </cell>
          <cell r="F52" t="str">
            <v>H.PADFL_SPD0012_TWL0007PANBRW</v>
          </cell>
        </row>
        <row r="53">
          <cell r="A53" t="str">
            <v>LONDON</v>
          </cell>
          <cell r="B53" t="str">
            <v>DIAMOND SADDLE PAD</v>
          </cell>
          <cell r="C53" t="str">
            <v>LONDON / STN0006BORGLD</v>
          </cell>
          <cell r="D53" t="str">
            <v>BORDEAUX</v>
          </cell>
          <cell r="E53" t="str">
            <v>GOLD</v>
          </cell>
          <cell r="F53" t="str">
            <v>H.PADFL_SPD0012_STN0006BORGLD</v>
          </cell>
        </row>
        <row r="54">
          <cell r="A54" t="str">
            <v>PARIS-P</v>
          </cell>
          <cell r="B54" t="str">
            <v>HONEYCOMB SADDLEPAD</v>
          </cell>
          <cell r="C54" t="str">
            <v>PARIS-P / STN0008FCHBLK</v>
          </cell>
          <cell r="D54" t="str">
            <v>FUCHSIA</v>
          </cell>
          <cell r="E54" t="str">
            <v>BLACK</v>
          </cell>
          <cell r="F54" t="str">
            <v>H.PADPN_SPH0013_STN0008FCHBLK</v>
          </cell>
        </row>
        <row r="55">
          <cell r="A55" t="str">
            <v>PARIS-P</v>
          </cell>
          <cell r="B55" t="str">
            <v>HONEYCOMB SADDLEPAD</v>
          </cell>
          <cell r="C55" t="str">
            <v>PARIS-P / STN0008ELBELB</v>
          </cell>
          <cell r="D55" t="str">
            <v>ELECTRIC BLUE</v>
          </cell>
          <cell r="E55" t="str">
            <v>ELECTRIC BLUE</v>
          </cell>
          <cell r="F55" t="str">
            <v>H.PADPN_SPH0013_STN0008ELBELB</v>
          </cell>
        </row>
        <row r="56">
          <cell r="A56" t="str">
            <v>PARIS-P</v>
          </cell>
          <cell r="B56" t="str">
            <v>HONEYCOMB SADDLEPAD</v>
          </cell>
          <cell r="C56" t="str">
            <v>PARIS-P / STN0008ORGORG</v>
          </cell>
          <cell r="D56" t="str">
            <v>ORANGE</v>
          </cell>
          <cell r="E56" t="str">
            <v>ORANGE</v>
          </cell>
          <cell r="F56" t="str">
            <v>H.PADPN_SPH0013_STN0008ORGORG</v>
          </cell>
        </row>
        <row r="57">
          <cell r="A57" t="str">
            <v>PARIS-P</v>
          </cell>
          <cell r="B57" t="str">
            <v>HONEYCOMB SADDLEPAD</v>
          </cell>
          <cell r="C57" t="str">
            <v>PARIS-P / STN0008NAVGLD</v>
          </cell>
          <cell r="D57" t="str">
            <v>NAVY</v>
          </cell>
          <cell r="E57" t="str">
            <v>GOLD</v>
          </cell>
          <cell r="F57" t="str">
            <v>H.PADPN_SPH0013_STN0008NAVGLD</v>
          </cell>
        </row>
        <row r="58">
          <cell r="A58" t="str">
            <v>PARIS-P</v>
          </cell>
          <cell r="B58" t="str">
            <v>HONEYCOMB SADDLEPAD</v>
          </cell>
          <cell r="C58" t="str">
            <v>PARIS-P / STN0008BLKGLD</v>
          </cell>
          <cell r="D58" t="str">
            <v>BLACK</v>
          </cell>
          <cell r="E58" t="str">
            <v>GOLD</v>
          </cell>
          <cell r="F58" t="str">
            <v>H.PADPN_SPH0013_STN0008BLKGLD</v>
          </cell>
        </row>
        <row r="59">
          <cell r="A59" t="str">
            <v>PARIS-P</v>
          </cell>
          <cell r="B59" t="str">
            <v>HONEYCOMB SADDLEPAD</v>
          </cell>
          <cell r="C59" t="str">
            <v>PARIS-P / STN0008REDBLK</v>
          </cell>
          <cell r="D59" t="str">
            <v>RED</v>
          </cell>
          <cell r="E59" t="str">
            <v>BLACK</v>
          </cell>
          <cell r="F59" t="str">
            <v>H.PADPN_SPH0013_STN0008REDBLK</v>
          </cell>
        </row>
        <row r="60">
          <cell r="A60" t="str">
            <v>LONDON-P</v>
          </cell>
          <cell r="B60" t="str">
            <v xml:space="preserve"> DIAMOND SADDLE PAD</v>
          </cell>
          <cell r="C60" t="str">
            <v>LONDON-P / STN0006NAVNAV</v>
          </cell>
          <cell r="D60" t="str">
            <v>NAVY</v>
          </cell>
          <cell r="E60" t="str">
            <v>NAVY</v>
          </cell>
          <cell r="F60" t="str">
            <v>H.PADPN_SPD0014_STN0006NAVNAV</v>
          </cell>
        </row>
        <row r="61">
          <cell r="A61" t="str">
            <v>LONDON-P</v>
          </cell>
          <cell r="B61" t="str">
            <v xml:space="preserve"> DIAMOND SADDLE PAD</v>
          </cell>
          <cell r="C61" t="str">
            <v>LONDON-P / TWL0007WHTWHT</v>
          </cell>
          <cell r="D61" t="str">
            <v>WHITE</v>
          </cell>
          <cell r="E61" t="str">
            <v>WHITE</v>
          </cell>
          <cell r="F61" t="str">
            <v>H.PADPN_SPD0014_TWL0007WHTWHT</v>
          </cell>
        </row>
        <row r="62">
          <cell r="A62" t="str">
            <v>LONDON-P</v>
          </cell>
          <cell r="B62" t="str">
            <v xml:space="preserve"> DIAMOND SADDLE PAD</v>
          </cell>
          <cell r="C62" t="str">
            <v>LONDON-P / STN0006BLKGLD</v>
          </cell>
          <cell r="D62" t="str">
            <v>BLACK</v>
          </cell>
          <cell r="E62" t="str">
            <v>GOLD</v>
          </cell>
          <cell r="F62" t="str">
            <v>H.PADPN_SPD0014_STN0006BLKGLD</v>
          </cell>
        </row>
        <row r="63">
          <cell r="A63" t="str">
            <v>SANTORINI</v>
          </cell>
          <cell r="B63" t="str">
            <v>BRAIDED BELT</v>
          </cell>
          <cell r="C63" t="str">
            <v>SANTORINI / BRD0012BORBOR</v>
          </cell>
          <cell r="D63" t="str">
            <v>BORDEAUX</v>
          </cell>
          <cell r="E63" t="str">
            <v>BORDEAUX</v>
          </cell>
          <cell r="F63" t="str">
            <v>A.RACUX_BLT0015_BRD0012BORBOR</v>
          </cell>
        </row>
        <row r="64">
          <cell r="A64" t="str">
            <v>SANTORINI</v>
          </cell>
          <cell r="B64" t="str">
            <v>BRAIDED BELT</v>
          </cell>
          <cell r="C64" t="str">
            <v>SANTORINI / BRD0012BORNAV</v>
          </cell>
          <cell r="D64" t="str">
            <v>BORDEAUX</v>
          </cell>
          <cell r="E64" t="str">
            <v>NAVY</v>
          </cell>
          <cell r="F64" t="str">
            <v>A.RACUX_BLT0015_BRD0012BORNAV</v>
          </cell>
        </row>
        <row r="65">
          <cell r="A65" t="str">
            <v>SANTORINI</v>
          </cell>
          <cell r="B65" t="str">
            <v>BRAIDED BELT</v>
          </cell>
          <cell r="C65" t="str">
            <v>SANTORINI / BRD0012BEGBRW</v>
          </cell>
          <cell r="D65" t="str">
            <v>BEIGE</v>
          </cell>
          <cell r="E65" t="str">
            <v>BROWN</v>
          </cell>
          <cell r="F65" t="str">
            <v>A.RACUX_BLT0015_BRD0012BEGBRW</v>
          </cell>
        </row>
        <row r="66">
          <cell r="A66" t="str">
            <v>SANTORINI</v>
          </cell>
          <cell r="B66" t="str">
            <v>BRAIDED BELT</v>
          </cell>
          <cell r="C66" t="str">
            <v>SANTORINI / BRD0012NAVNAV</v>
          </cell>
          <cell r="D66" t="str">
            <v>NAVY</v>
          </cell>
          <cell r="E66" t="str">
            <v>NAVY</v>
          </cell>
          <cell r="F66" t="str">
            <v>A.RACUX_BLT0015_BRD0012NAVNAV</v>
          </cell>
        </row>
        <row r="67">
          <cell r="A67" t="str">
            <v>SANTORINI</v>
          </cell>
          <cell r="B67" t="str">
            <v>BRAIDED BELT</v>
          </cell>
          <cell r="C67" t="str">
            <v>SANTORINI / BRD0012BEGBEG</v>
          </cell>
          <cell r="D67" t="str">
            <v>BEIGE</v>
          </cell>
          <cell r="E67" t="str">
            <v>BEIGE</v>
          </cell>
          <cell r="F67" t="str">
            <v>A.RACUX_BLT0015_BRD0012BEGBEG</v>
          </cell>
        </row>
        <row r="68">
          <cell r="A68" t="str">
            <v>SANTORINI</v>
          </cell>
          <cell r="B68" t="str">
            <v>BRAIDED BELT</v>
          </cell>
          <cell r="C68" t="str">
            <v>SANTORINI / BRD0012GRYBBL</v>
          </cell>
          <cell r="D68" t="str">
            <v>GRAY</v>
          </cell>
          <cell r="E68" t="str">
            <v>BLUE-BLACK</v>
          </cell>
          <cell r="F68" t="str">
            <v>A.RACUX_BLT0015_BRD0012GRYBBL</v>
          </cell>
        </row>
        <row r="69">
          <cell r="A69" t="str">
            <v>SANTORINI</v>
          </cell>
          <cell r="B69" t="str">
            <v>BRAIDED BELT</v>
          </cell>
          <cell r="C69" t="str">
            <v>SANTORINI / BRD0012BRWNAV</v>
          </cell>
          <cell r="D69" t="str">
            <v>BROWN</v>
          </cell>
          <cell r="E69" t="str">
            <v>NAVY</v>
          </cell>
          <cell r="F69" t="str">
            <v>A.RACUX_BLT0015_BRD0012BRWNAV</v>
          </cell>
        </row>
        <row r="70">
          <cell r="A70" t="str">
            <v>SANTORINI</v>
          </cell>
          <cell r="B70" t="str">
            <v>BRAIDED BELT</v>
          </cell>
          <cell r="C70" t="str">
            <v>SANTORINI / BRD0012DGYDGY</v>
          </cell>
          <cell r="D70" t="str">
            <v>DARK GRAY</v>
          </cell>
          <cell r="E70" t="str">
            <v>DARK GRAY</v>
          </cell>
          <cell r="F70" t="str">
            <v>A.RACUX_BLT0015_BRD0012DGYDGY</v>
          </cell>
        </row>
        <row r="71">
          <cell r="A71" t="str">
            <v>SANTORINI</v>
          </cell>
          <cell r="B71" t="str">
            <v>BRAIDED BELT</v>
          </cell>
          <cell r="C71" t="str">
            <v>SANTORINI / BRD0012MLGMLG</v>
          </cell>
          <cell r="D71" t="str">
            <v>MELANGE GRAY</v>
          </cell>
          <cell r="E71" t="str">
            <v>MELANGE GRAY</v>
          </cell>
          <cell r="F71" t="str">
            <v>A.RACUX_BLT0015_BRD0012MLGMLG</v>
          </cell>
        </row>
        <row r="72">
          <cell r="A72" t="str">
            <v>SANTORINI</v>
          </cell>
          <cell r="B72" t="str">
            <v>BRAIDED BELT</v>
          </cell>
          <cell r="C72" t="str">
            <v>SANTORINI / BRD0012MLBMLB</v>
          </cell>
          <cell r="D72" t="str">
            <v>MELANGE BLUE</v>
          </cell>
          <cell r="E72" t="str">
            <v>MELANGE BLUE</v>
          </cell>
          <cell r="F72" t="str">
            <v>A.RACUX_BLT0015_BRD0012MLBMLB</v>
          </cell>
        </row>
        <row r="73">
          <cell r="A73" t="str">
            <v>SANTORINI</v>
          </cell>
          <cell r="B73" t="str">
            <v>BRAIDED BELT</v>
          </cell>
          <cell r="C73" t="str">
            <v>SANTORINI / BRD0012LGYLGY</v>
          </cell>
          <cell r="D73" t="str">
            <v>LIGHT GRAY</v>
          </cell>
          <cell r="E73" t="str">
            <v>LIGHT GRAY</v>
          </cell>
          <cell r="F73" t="str">
            <v>A.RACUX_BLT0015_BRD0012LGYLGY</v>
          </cell>
        </row>
        <row r="74">
          <cell r="A74" t="str">
            <v>SANTORINI</v>
          </cell>
          <cell r="B74" t="str">
            <v>BRAIDED BELT</v>
          </cell>
          <cell r="C74" t="str">
            <v>SANTORINI / BRD0012WHTWHT</v>
          </cell>
          <cell r="D74" t="str">
            <v>WHITE</v>
          </cell>
          <cell r="E74" t="str">
            <v>WHITE</v>
          </cell>
          <cell r="F74" t="str">
            <v>A.RACUX_BLT0015_BRD0012WHTWHT</v>
          </cell>
        </row>
        <row r="75">
          <cell r="A75" t="str">
            <v>SANTORINI</v>
          </cell>
          <cell r="B75" t="str">
            <v>BRAIDED BELT</v>
          </cell>
          <cell r="C75" t="str">
            <v>SANTORINI / BRD0012REDRED</v>
          </cell>
          <cell r="D75" t="str">
            <v>RED</v>
          </cell>
          <cell r="E75" t="str">
            <v>RED</v>
          </cell>
          <cell r="F75" t="str">
            <v>A.RACUX_BLT0015_BRD0012REDRED</v>
          </cell>
        </row>
        <row r="76">
          <cell r="A76" t="str">
            <v>SANTORINI</v>
          </cell>
          <cell r="B76" t="str">
            <v>BRAIDED BELT</v>
          </cell>
          <cell r="C76" t="str">
            <v>SANTORINI / BRD0012BLKBLK</v>
          </cell>
          <cell r="D76" t="str">
            <v>BLACK</v>
          </cell>
          <cell r="E76" t="str">
            <v>BLACK</v>
          </cell>
          <cell r="F76" t="str">
            <v>A.RACUX_BLT0015_BRD0012BLKBLK</v>
          </cell>
        </row>
        <row r="77">
          <cell r="A77" t="str">
            <v>SANTORINI</v>
          </cell>
          <cell r="B77" t="str">
            <v>BRAIDED BELT</v>
          </cell>
          <cell r="C77" t="str">
            <v>SANTORINI / BRD0012GRNGRN</v>
          </cell>
          <cell r="D77" t="str">
            <v>GREEN</v>
          </cell>
          <cell r="E77" t="str">
            <v>GREEN</v>
          </cell>
          <cell r="F77" t="str">
            <v>A.RACUX_BLT0015_BRD0012GRNGRN</v>
          </cell>
        </row>
        <row r="78">
          <cell r="A78" t="str">
            <v>CAMBRIDGE</v>
          </cell>
          <cell r="B78" t="str">
            <v>COMPETITION TIE</v>
          </cell>
          <cell r="C78" t="str">
            <v>CAMBRIDGE / PES0000WHTWHT</v>
          </cell>
          <cell r="D78" t="str">
            <v>WHITE</v>
          </cell>
          <cell r="E78" t="str">
            <v>WHITE</v>
          </cell>
          <cell r="F78" t="str">
            <v>A.RACMN_TIE0016_PES0000WHTWHT</v>
          </cell>
        </row>
        <row r="79">
          <cell r="A79" t="str">
            <v>LUCCA-3XB</v>
          </cell>
          <cell r="B79" t="str">
            <v>KID'S RIDING SOCKS 
3 PACK BUNDLE</v>
          </cell>
          <cell r="C79" t="str">
            <v>LUCCA-3XB / NYL00003XBST1</v>
          </cell>
          <cell r="D79" t="str">
            <v>3 PACK BUNDLE</v>
          </cell>
          <cell r="E79" t="str">
            <v>SET #1</v>
          </cell>
          <cell r="F79" t="str">
            <v>A.RACKU_SOC0017_NYL00003XBST1</v>
          </cell>
        </row>
        <row r="80">
          <cell r="A80" t="str">
            <v>LUCCA-3XB</v>
          </cell>
          <cell r="B80" t="str">
            <v>KID'S RIDING SOCKS 
3 PACK BUNDLE</v>
          </cell>
          <cell r="C80" t="str">
            <v>LUCCA-3XB / NYL00003XBST2</v>
          </cell>
          <cell r="D80" t="str">
            <v>3 PACK BUNDLE</v>
          </cell>
          <cell r="E80" t="str">
            <v>SET #2</v>
          </cell>
          <cell r="F80" t="str">
            <v>A.RACKU_SOC0017_NYL00003XBST2</v>
          </cell>
        </row>
        <row r="81">
          <cell r="A81" t="str">
            <v>CAPRI-3XB</v>
          </cell>
          <cell r="B81" t="str">
            <v>SUMMER RIDING SOCKS 
3 PACK BUNDLE</v>
          </cell>
          <cell r="C81" t="str">
            <v>CAPRI-3XB / NYL00003XBST1</v>
          </cell>
          <cell r="D81" t="str">
            <v>3 PACK BUNDLE</v>
          </cell>
          <cell r="E81" t="str">
            <v>SET #1</v>
          </cell>
          <cell r="F81" t="str">
            <v>A.RACAU_SOC0018_NYL00003XBST1</v>
          </cell>
        </row>
        <row r="82">
          <cell r="A82" t="str">
            <v>CAPRI-3XB</v>
          </cell>
          <cell r="B82" t="str">
            <v>SUMMER RIDING SOCKS 
3 PACK BUNDLE</v>
          </cell>
          <cell r="C82" t="str">
            <v>CAPRI-3XB / NYL00003XBST2</v>
          </cell>
          <cell r="D82" t="str">
            <v>3 PACK BUNDLE</v>
          </cell>
          <cell r="E82" t="str">
            <v>SET #2</v>
          </cell>
          <cell r="F82" t="str">
            <v>A.RACAU_SOC0018_NYL00003XBST2</v>
          </cell>
        </row>
        <row r="83">
          <cell r="A83" t="str">
            <v>CAPRI-3XB</v>
          </cell>
          <cell r="B83" t="str">
            <v>SUMMER RIDING SOCKS 
3 PACK BUNDLE</v>
          </cell>
          <cell r="C83" t="str">
            <v>CAPRI-3XB / NYL00003XBST3</v>
          </cell>
          <cell r="D83" t="str">
            <v>3 PACK BUNDLE</v>
          </cell>
          <cell r="E83" t="str">
            <v>SET #3</v>
          </cell>
          <cell r="F83" t="str">
            <v>A.RACAU_SOC0018_NYL00003XBST3</v>
          </cell>
        </row>
        <row r="84">
          <cell r="A84" t="str">
            <v>CAPRI-3XB</v>
          </cell>
          <cell r="B84" t="str">
            <v>SUMMER RIDING SOCKS 
3 PACK BUNDLE</v>
          </cell>
          <cell r="C84" t="str">
            <v>CAPRI-3XB / NYL00003XBST4</v>
          </cell>
          <cell r="D84" t="str">
            <v>3 PACK BUNDLE</v>
          </cell>
          <cell r="E84" t="str">
            <v>SET #4</v>
          </cell>
          <cell r="F84" t="str">
            <v>A.RACAU_SOC0018_NYL00003XBST4</v>
          </cell>
        </row>
        <row r="85">
          <cell r="A85" t="str">
            <v>CAPRI-3XB</v>
          </cell>
          <cell r="B85" t="str">
            <v>SUMMER RIDING SOCKS 
3 PACK BUNDLE</v>
          </cell>
          <cell r="C85" t="str">
            <v>CAPRI-3XB / NYL00003XBST5</v>
          </cell>
          <cell r="D85" t="str">
            <v>3 PACK BUNDLE</v>
          </cell>
          <cell r="E85" t="str">
            <v>SET #5</v>
          </cell>
          <cell r="F85" t="str">
            <v>A.RACAU_SOC0018_NYL00003XBST5</v>
          </cell>
        </row>
        <row r="86">
          <cell r="A86" t="str">
            <v>CAPRI-3XB</v>
          </cell>
          <cell r="B86" t="str">
            <v>SUMMER RIDING SOCKS 
3 PACK BUNDLE</v>
          </cell>
          <cell r="C86" t="str">
            <v>CAPRI-3XB / NYL00003XBST6</v>
          </cell>
          <cell r="D86" t="str">
            <v>3 PACK BUNDLE</v>
          </cell>
          <cell r="E86" t="str">
            <v>SET #6</v>
          </cell>
          <cell r="F86" t="str">
            <v>A.RACAU_SOC0018_NYL00003XBST6</v>
          </cell>
        </row>
        <row r="87">
          <cell r="A87" t="str">
            <v>LAZIO-3XB</v>
          </cell>
          <cell r="B87" t="str">
            <v>GEO ALL-SEASON RIDING SOCKS 
3 PACK BUNDLE</v>
          </cell>
          <cell r="C87" t="str">
            <v>LAZIO-3XB / NYL00003XBST1</v>
          </cell>
          <cell r="D87" t="str">
            <v>3 PACK BUNDLE</v>
          </cell>
          <cell r="E87" t="str">
            <v>SET #1</v>
          </cell>
          <cell r="F87" t="str">
            <v>A.RACAU_SOC0019_NYL00003XBST1</v>
          </cell>
        </row>
        <row r="88">
          <cell r="A88" t="str">
            <v>ROMA-3XB</v>
          </cell>
          <cell r="B88" t="str">
            <v>4 SEASON RIDING SOCKS 
3 PACK BUNDLE</v>
          </cell>
          <cell r="C88" t="str">
            <v>ROMA-3XB / NYL00003XBST1</v>
          </cell>
          <cell r="D88" t="str">
            <v>3 PACK BUNDLE</v>
          </cell>
          <cell r="E88" t="str">
            <v>SET #1</v>
          </cell>
          <cell r="F88" t="str">
            <v>A.RACAU_SOC0020_NYL00003XBST1</v>
          </cell>
        </row>
        <row r="89">
          <cell r="A89" t="str">
            <v>TORINO-2XB</v>
          </cell>
          <cell r="B89" t="str">
            <v>WINTER RIDING SOCKS 
2 PACK BUNDLE</v>
          </cell>
          <cell r="C89" t="str">
            <v>TORINO-2XB / NYL00002XBST1</v>
          </cell>
          <cell r="D89" t="str">
            <v>2 PACK BUNDLE</v>
          </cell>
          <cell r="E89" t="str">
            <v>SET #1</v>
          </cell>
          <cell r="F89" t="str">
            <v>A.RACAU_SOC0021_NYL00002XBST1</v>
          </cell>
        </row>
        <row r="90">
          <cell r="A90" t="str">
            <v>LUCCA</v>
          </cell>
          <cell r="B90" t="str">
            <v>DISCONTINUED</v>
          </cell>
          <cell r="C90" t="str">
            <v xml:space="preserve">LUCCA / </v>
          </cell>
          <cell r="D90" t="str">
            <v>NAVY</v>
          </cell>
          <cell r="E90" t="str">
            <v>PURPLE</v>
          </cell>
          <cell r="F90">
            <v>0</v>
          </cell>
        </row>
        <row r="91">
          <cell r="A91" t="str">
            <v>LUCCA</v>
          </cell>
          <cell r="B91" t="str">
            <v>DISCONTINUED</v>
          </cell>
          <cell r="C91" t="str">
            <v xml:space="preserve">LUCCA / </v>
          </cell>
          <cell r="D91" t="str">
            <v>NAVY</v>
          </cell>
          <cell r="E91" t="str">
            <v>PURPLE</v>
          </cell>
          <cell r="F91">
            <v>0</v>
          </cell>
        </row>
        <row r="92">
          <cell r="A92" t="str">
            <v>LUCCA</v>
          </cell>
          <cell r="B92" t="str">
            <v>DISCONTINUED</v>
          </cell>
          <cell r="C92" t="str">
            <v xml:space="preserve">LUCCA / </v>
          </cell>
          <cell r="D92" t="str">
            <v>NAVY</v>
          </cell>
          <cell r="E92" t="str">
            <v>PURPLE</v>
          </cell>
          <cell r="F92">
            <v>0</v>
          </cell>
        </row>
        <row r="93">
          <cell r="A93" t="str">
            <v>CAPRI</v>
          </cell>
          <cell r="B93" t="str">
            <v>DISCONTINUED</v>
          </cell>
          <cell r="C93" t="str">
            <v xml:space="preserve">CAPRI / </v>
          </cell>
          <cell r="D93" t="str">
            <v>NAVY</v>
          </cell>
          <cell r="E93" t="str">
            <v>RED</v>
          </cell>
          <cell r="F93">
            <v>0</v>
          </cell>
        </row>
        <row r="94">
          <cell r="A94" t="str">
            <v>CAPRI</v>
          </cell>
          <cell r="B94" t="str">
            <v>DISCONTINUED</v>
          </cell>
          <cell r="C94" t="str">
            <v xml:space="preserve">CAPRI / </v>
          </cell>
          <cell r="D94" t="str">
            <v>NAVY</v>
          </cell>
          <cell r="E94" t="str">
            <v>RED</v>
          </cell>
          <cell r="F94">
            <v>0</v>
          </cell>
        </row>
        <row r="95">
          <cell r="A95" t="str">
            <v>CAPRI</v>
          </cell>
          <cell r="B95" t="str">
            <v>DISCONTINUED</v>
          </cell>
          <cell r="C95" t="str">
            <v xml:space="preserve">CAPRI / </v>
          </cell>
          <cell r="D95" t="str">
            <v>NAVY</v>
          </cell>
          <cell r="E95" t="str">
            <v>RED</v>
          </cell>
          <cell r="F95">
            <v>0</v>
          </cell>
        </row>
        <row r="96">
          <cell r="A96" t="str">
            <v>LAZIO</v>
          </cell>
          <cell r="B96" t="str">
            <v>DISCONTINUED</v>
          </cell>
          <cell r="C96" t="str">
            <v xml:space="preserve">LAZIO / </v>
          </cell>
          <cell r="D96" t="str">
            <v>GRAY</v>
          </cell>
          <cell r="E96" t="str">
            <v>TURQUOISE</v>
          </cell>
          <cell r="F96">
            <v>0</v>
          </cell>
        </row>
        <row r="97">
          <cell r="A97" t="str">
            <v>LAZIO</v>
          </cell>
          <cell r="B97" t="str">
            <v>DISCONTINUED</v>
          </cell>
          <cell r="C97" t="str">
            <v xml:space="preserve">LAZIO / </v>
          </cell>
          <cell r="D97" t="str">
            <v>GRAY</v>
          </cell>
          <cell r="E97" t="str">
            <v>TURQUOISE</v>
          </cell>
          <cell r="F97">
            <v>0</v>
          </cell>
        </row>
        <row r="98">
          <cell r="A98" t="str">
            <v>LAZIO</v>
          </cell>
          <cell r="B98" t="str">
            <v>DISCONTINUED</v>
          </cell>
          <cell r="C98" t="str">
            <v xml:space="preserve">LAZIO / </v>
          </cell>
          <cell r="D98" t="str">
            <v>GRAY</v>
          </cell>
          <cell r="E98" t="str">
            <v>TURQUOISE</v>
          </cell>
          <cell r="F98">
            <v>0</v>
          </cell>
        </row>
        <row r="99">
          <cell r="A99" t="str">
            <v>ROMA</v>
          </cell>
          <cell r="B99" t="str">
            <v>DISCONTINUED</v>
          </cell>
          <cell r="C99" t="str">
            <v xml:space="preserve">ROMA / </v>
          </cell>
          <cell r="D99" t="str">
            <v>NAVY</v>
          </cell>
          <cell r="E99" t="str">
            <v>RED</v>
          </cell>
          <cell r="F99">
            <v>0</v>
          </cell>
        </row>
        <row r="100">
          <cell r="A100" t="str">
            <v>ROMA</v>
          </cell>
          <cell r="B100" t="str">
            <v>DISCONTINUED</v>
          </cell>
          <cell r="C100" t="str">
            <v xml:space="preserve">ROMA / </v>
          </cell>
          <cell r="D100" t="str">
            <v>NAVY</v>
          </cell>
          <cell r="E100" t="str">
            <v>RED</v>
          </cell>
          <cell r="F100">
            <v>0</v>
          </cell>
        </row>
        <row r="101">
          <cell r="A101" t="str">
            <v>ROMA</v>
          </cell>
          <cell r="B101" t="str">
            <v>DISCONTINUED</v>
          </cell>
          <cell r="C101" t="str">
            <v xml:space="preserve">ROMA / </v>
          </cell>
          <cell r="D101" t="str">
            <v>NAVY</v>
          </cell>
          <cell r="E101" t="str">
            <v>RED</v>
          </cell>
          <cell r="F101">
            <v>0</v>
          </cell>
        </row>
        <row r="102">
          <cell r="A102" t="str">
            <v>TORINO</v>
          </cell>
          <cell r="B102" t="str">
            <v>DISCONTINUED</v>
          </cell>
          <cell r="C102" t="str">
            <v xml:space="preserve">TORINO / </v>
          </cell>
          <cell r="D102" t="str">
            <v>NAVY</v>
          </cell>
          <cell r="E102" t="str">
            <v>RED</v>
          </cell>
          <cell r="F102">
            <v>0</v>
          </cell>
        </row>
        <row r="103">
          <cell r="A103" t="str">
            <v>TORINO</v>
          </cell>
          <cell r="B103" t="str">
            <v>DISCONTINUED</v>
          </cell>
          <cell r="C103" t="str">
            <v xml:space="preserve">TORINO / </v>
          </cell>
          <cell r="D103" t="str">
            <v>NAVY</v>
          </cell>
          <cell r="E103" t="str">
            <v>RED</v>
          </cell>
          <cell r="F103">
            <v>0</v>
          </cell>
        </row>
        <row r="104">
          <cell r="A104" t="str">
            <v>NANDO</v>
          </cell>
          <cell r="B104" t="str">
            <v>NAME TAG</v>
          </cell>
          <cell r="C104" t="str">
            <v>NANDO / GRO0000DGYDGY</v>
          </cell>
          <cell r="D104" t="str">
            <v>DARK GRAY</v>
          </cell>
          <cell r="E104" t="str">
            <v>DARK GRAY</v>
          </cell>
          <cell r="F104" t="str">
            <v>A.HACUX_TAG0027_GRO0000DGYDGY</v>
          </cell>
        </row>
        <row r="105">
          <cell r="A105" t="str">
            <v>FERNANDO</v>
          </cell>
          <cell r="B105" t="str">
            <v>KEY RING</v>
          </cell>
          <cell r="C105" t="str">
            <v>FERNANDO / RIB0000BLKBLK</v>
          </cell>
          <cell r="D105" t="str">
            <v>BLACK</v>
          </cell>
          <cell r="E105" t="str">
            <v>BLACK</v>
          </cell>
          <cell r="F105" t="str">
            <v>A.RACNA_KYR0028_RIB0000BLKBLK</v>
          </cell>
        </row>
        <row r="106">
          <cell r="A106" t="str">
            <v>OTTAWA</v>
          </cell>
          <cell r="B106" t="str">
            <v>BEANIE</v>
          </cell>
          <cell r="C106" t="str">
            <v>OTTAWA / ACR0000BLKBLK</v>
          </cell>
          <cell r="D106" t="str">
            <v>BLACK</v>
          </cell>
          <cell r="E106" t="str">
            <v>BLACK</v>
          </cell>
          <cell r="F106" t="str">
            <v>A.RACAU_BEA0029_ACR0000BLKBLK</v>
          </cell>
        </row>
        <row r="107">
          <cell r="A107" t="str">
            <v>CAPE TOWN</v>
          </cell>
          <cell r="B107" t="str">
            <v>BASEBALL CAP</v>
          </cell>
          <cell r="C107" t="str">
            <v>CAPE TOWN / COT0000BLKBLK</v>
          </cell>
          <cell r="D107" t="str">
            <v>BLACK</v>
          </cell>
          <cell r="E107" t="str">
            <v>BLACK</v>
          </cell>
          <cell r="F107" t="str">
            <v>A.RACAU_CAP0030_COT0000BLKBLK</v>
          </cell>
        </row>
        <row r="108">
          <cell r="A108" t="str">
            <v>CAPE TOWN</v>
          </cell>
          <cell r="B108" t="str">
            <v>BASEBALL CAP</v>
          </cell>
          <cell r="C108" t="str">
            <v>CAPE TOWN / COT0000SNDSND</v>
          </cell>
          <cell r="D108" t="str">
            <v>SAND</v>
          </cell>
          <cell r="E108" t="str">
            <v>SAND</v>
          </cell>
          <cell r="F108" t="str">
            <v>A.RACAU_CAP0030_COT0000SNDSND</v>
          </cell>
        </row>
        <row r="109">
          <cell r="A109" t="str">
            <v>MONTANA</v>
          </cell>
          <cell r="B109" t="str">
            <v>MEN'S SOFT TRAINING POLO SHORT SLEEVE</v>
          </cell>
          <cell r="C109" t="str">
            <v>MONTANA / PIQ0013NAVWHT</v>
          </cell>
          <cell r="D109" t="str">
            <v>NAVY</v>
          </cell>
          <cell r="E109" t="str">
            <v>WHITE</v>
          </cell>
          <cell r="F109" t="str">
            <v>R.TOPMN_SPL0031_PIQ0013NAVWHT</v>
          </cell>
          <cell r="G109" t="str">
            <v>HDJ</v>
          </cell>
        </row>
        <row r="110">
          <cell r="A110" t="str">
            <v>MONTANA</v>
          </cell>
          <cell r="B110" t="str">
            <v>MEN'S SOFT TRAINING POLO SHORT SLEEVE</v>
          </cell>
          <cell r="C110" t="str">
            <v>MONTANA / PIQ0013BLKWHT</v>
          </cell>
          <cell r="D110" t="str">
            <v>BLACK</v>
          </cell>
          <cell r="E110" t="str">
            <v>WHITE</v>
          </cell>
          <cell r="F110" t="str">
            <v>R.TOPMN_SPL0031_PIQ0013BLKWHT</v>
          </cell>
          <cell r="G110" t="str">
            <v>HDJ</v>
          </cell>
        </row>
        <row r="111">
          <cell r="A111" t="str">
            <v>MONTANA</v>
          </cell>
          <cell r="B111" t="str">
            <v>MEN'S SOFT TRAINING POLO SHORT SLEEVE</v>
          </cell>
          <cell r="C111" t="str">
            <v>MONTANA / PIQ0013WHTWHT</v>
          </cell>
          <cell r="D111" t="str">
            <v>WHITE</v>
          </cell>
          <cell r="E111" t="str">
            <v>WHITE</v>
          </cell>
          <cell r="F111" t="str">
            <v>R.TOPMN_SPL0031_PIQ0013WHTWHT</v>
          </cell>
          <cell r="G111" t="str">
            <v>HDJ</v>
          </cell>
        </row>
        <row r="112">
          <cell r="A112" t="str">
            <v>MONTANA</v>
          </cell>
          <cell r="B112" t="str">
            <v>MEN'S SOFT TRAINING POLO SHORT SLEEVE</v>
          </cell>
          <cell r="C112" t="str">
            <v>MONTANA / PIQ0013BORWHT</v>
          </cell>
          <cell r="D112" t="str">
            <v>BORDEAUX</v>
          </cell>
          <cell r="E112" t="str">
            <v>WHITE</v>
          </cell>
          <cell r="F112" t="str">
            <v>R.TOPMN_SPL0031_PIQ0013BORWHT</v>
          </cell>
          <cell r="G112" t="str">
            <v>HDJ</v>
          </cell>
        </row>
        <row r="113">
          <cell r="A113" t="str">
            <v>CANNES</v>
          </cell>
          <cell r="B113" t="str">
            <v>WOMEN'S SOFT TRAINING POLO</v>
          </cell>
          <cell r="C113" t="str">
            <v>CANNES / PIQ0013BORBEG</v>
          </cell>
          <cell r="D113" t="str">
            <v>BORDEAUX</v>
          </cell>
          <cell r="E113" t="str">
            <v>BEIGE</v>
          </cell>
          <cell r="F113" t="str">
            <v>R.TOPWN_SPL0032_PIQ0013BORBEG</v>
          </cell>
        </row>
        <row r="114">
          <cell r="A114" t="str">
            <v>CANNES</v>
          </cell>
          <cell r="B114" t="str">
            <v>WOMEN'S SOFT TRAINING POLO</v>
          </cell>
          <cell r="C114" t="str">
            <v>CANNES / PIQ0013NAVBEG</v>
          </cell>
          <cell r="D114" t="str">
            <v>NAVY</v>
          </cell>
          <cell r="E114" t="str">
            <v>BEIGE</v>
          </cell>
          <cell r="F114" t="str">
            <v>R.TOPWN_SPL0032_PIQ0013NAVBEG</v>
          </cell>
        </row>
        <row r="115">
          <cell r="A115" t="str">
            <v>PINE VALLEY</v>
          </cell>
          <cell r="B115" t="str">
            <v>BOY'S SOFT TRAINING POLO SHORT SLEEVE</v>
          </cell>
          <cell r="C115" t="str">
            <v>PINE VALLEY / PIQ0013NAVWHT</v>
          </cell>
          <cell r="D115" t="str">
            <v>NAVY</v>
          </cell>
          <cell r="E115" t="str">
            <v>WHITE</v>
          </cell>
          <cell r="F115" t="str">
            <v>R.TOPKB_CPL0033_PIQ0013NAVWHT</v>
          </cell>
        </row>
        <row r="116">
          <cell r="A116" t="str">
            <v>STAR</v>
          </cell>
          <cell r="B116" t="str">
            <v>GIRL'S COMPETITION POLO SHORT SLEEVE</v>
          </cell>
          <cell r="C116" t="str">
            <v>STAR / PIQ0014WHTWHT</v>
          </cell>
          <cell r="D116" t="str">
            <v>WHITE</v>
          </cell>
          <cell r="E116" t="str">
            <v>WHITE</v>
          </cell>
          <cell r="F116" t="str">
            <v>R.TOPKG_CPL0034_PIQ0014WHTWHT</v>
          </cell>
        </row>
        <row r="117">
          <cell r="A117" t="str">
            <v>STAR</v>
          </cell>
          <cell r="B117" t="str">
            <v>GIRL'S COMPETITION POLO SHORT SLEEVE</v>
          </cell>
          <cell r="C117" t="str">
            <v>STAR / PIQ0014LILLIL</v>
          </cell>
          <cell r="D117" t="str">
            <v>LILAC</v>
          </cell>
          <cell r="E117" t="str">
            <v>LILAC</v>
          </cell>
          <cell r="F117" t="str">
            <v>R.TOPKG_CPL0034_PIQ0014LILLIL</v>
          </cell>
        </row>
        <row r="118">
          <cell r="A118" t="str">
            <v>STAR</v>
          </cell>
          <cell r="B118" t="str">
            <v>GIRL'S COMPETITION POLO SHORT SLEEVE</v>
          </cell>
          <cell r="C118" t="str">
            <v>STAR / PIQ0014PNKPNK</v>
          </cell>
          <cell r="D118" t="str">
            <v>PINK</v>
          </cell>
          <cell r="E118" t="str">
            <v>PINK</v>
          </cell>
          <cell r="F118" t="str">
            <v>R.TOPKG_CPL0034_PIQ0014PNKPNK</v>
          </cell>
        </row>
        <row r="119">
          <cell r="A119" t="str">
            <v>PAOLO</v>
          </cell>
          <cell r="B119" t="str">
            <v>MEN'S COMPETITION POLO LONG SLEEVE</v>
          </cell>
          <cell r="C119" t="str">
            <v>PAOLO / PIQ0015WHTWHT</v>
          </cell>
          <cell r="D119" t="str">
            <v>WHITE</v>
          </cell>
          <cell r="E119" t="str">
            <v>WHITE</v>
          </cell>
          <cell r="F119" t="str">
            <v>R.TOPMN_CPL0035_PIQ0015WHTWHT</v>
          </cell>
          <cell r="G119" t="str">
            <v>GHOST</v>
          </cell>
        </row>
        <row r="120">
          <cell r="A120" t="str">
            <v>PAOLO</v>
          </cell>
          <cell r="B120" t="str">
            <v>MEN'S COMPETITION POLO LONG SLEEVE</v>
          </cell>
          <cell r="C120" t="str">
            <v>PAOLO / PIQ0015WHTNAV</v>
          </cell>
          <cell r="D120" t="str">
            <v>WHITE</v>
          </cell>
          <cell r="E120" t="str">
            <v>NAVY</v>
          </cell>
          <cell r="F120" t="str">
            <v>R.TOPMN_CPL0035_PIQ0015WHTNAV</v>
          </cell>
          <cell r="G120" t="str">
            <v>HDJ</v>
          </cell>
        </row>
        <row r="121">
          <cell r="A121" t="str">
            <v>PAOLO</v>
          </cell>
          <cell r="B121" t="str">
            <v>MEN'S COMPETITION POLO LONG SLEEVE</v>
          </cell>
          <cell r="C121" t="str">
            <v>PAOLO / PIQ0015NAVWHT</v>
          </cell>
          <cell r="D121" t="str">
            <v>NAVY</v>
          </cell>
          <cell r="E121" t="str">
            <v>WHITE</v>
          </cell>
          <cell r="F121" t="str">
            <v>R.TOPMN_CPL0035_PIQ0015NAVWHT</v>
          </cell>
          <cell r="G121" t="str">
            <v>HDJ</v>
          </cell>
        </row>
        <row r="122">
          <cell r="A122" t="str">
            <v>PAOLA</v>
          </cell>
          <cell r="B122" t="str">
            <v>WOMEN'S COMPETITION POLO LONG SLEEVE</v>
          </cell>
          <cell r="C122" t="str">
            <v>PAOLA / PIQ0015WHTWHT</v>
          </cell>
          <cell r="D122" t="str">
            <v>WHITE</v>
          </cell>
          <cell r="E122" t="str">
            <v>WHITE</v>
          </cell>
          <cell r="F122" t="str">
            <v>R.TOPWN_CPL0036_PIQ0015WHTWHT</v>
          </cell>
          <cell r="G122" t="str">
            <v>AK</v>
          </cell>
        </row>
        <row r="123">
          <cell r="A123" t="str">
            <v>PAOLA</v>
          </cell>
          <cell r="B123" t="str">
            <v>WOMEN'S COMPETITION POLO LONG SLEEVE</v>
          </cell>
          <cell r="C123" t="str">
            <v>PAOLA / PIQ0015WHTNAV</v>
          </cell>
          <cell r="D123" t="str">
            <v>WHITE</v>
          </cell>
          <cell r="E123" t="str">
            <v>NAVY</v>
          </cell>
          <cell r="F123" t="str">
            <v>R.TOPWN_CPL0036_PIQ0015WHTNAV</v>
          </cell>
          <cell r="G123" t="str">
            <v>GHOST</v>
          </cell>
        </row>
        <row r="124">
          <cell r="A124" t="str">
            <v>PAOLA</v>
          </cell>
          <cell r="B124" t="str">
            <v>WOMEN'S COMPETITION POLO LONG SLEEVE</v>
          </cell>
          <cell r="C124" t="str">
            <v>PAOLA / PIQ0015NAVWHT</v>
          </cell>
          <cell r="D124" t="str">
            <v>NAVY</v>
          </cell>
          <cell r="E124" t="str">
            <v>WHITE</v>
          </cell>
          <cell r="F124" t="str">
            <v>R.TOPWN_CPL0036_PIQ0015NAVWHT</v>
          </cell>
          <cell r="G124" t="str">
            <v>AK</v>
          </cell>
        </row>
        <row r="125">
          <cell r="A125" t="str">
            <v>PAOLA</v>
          </cell>
          <cell r="B125" t="str">
            <v>WOMEN'S COMPETITION POLO LONG SLEEVE</v>
          </cell>
          <cell r="C125" t="str">
            <v>PAOLA / SUP0017BORBOR</v>
          </cell>
          <cell r="D125" t="str">
            <v>BORDEAUX</v>
          </cell>
          <cell r="E125" t="str">
            <v>BORDEAUX</v>
          </cell>
          <cell r="F125" t="str">
            <v>R.TOPWN_CPL0036_SUP0017BORBOR</v>
          </cell>
          <cell r="G125" t="str">
            <v>AK</v>
          </cell>
        </row>
        <row r="126">
          <cell r="A126" t="str">
            <v>PAOLO-JR</v>
          </cell>
          <cell r="B126" t="str">
            <v>BOY'S COMPETITION POLO LONG SLEEVE</v>
          </cell>
          <cell r="C126" t="str">
            <v>PAOLO-JR / PIQ0015WHTWHT</v>
          </cell>
          <cell r="D126" t="str">
            <v>WHITE</v>
          </cell>
          <cell r="E126" t="str">
            <v>WHITE</v>
          </cell>
          <cell r="F126" t="str">
            <v>R.TOPKB_CPL0037_PIQ0015WHTWHT</v>
          </cell>
          <cell r="G126" t="str">
            <v>GHOST</v>
          </cell>
        </row>
        <row r="127">
          <cell r="A127" t="str">
            <v>PAOLO-JR</v>
          </cell>
          <cell r="B127" t="str">
            <v>BOY'S COMPETITION POLO LONG SLEEVE</v>
          </cell>
          <cell r="C127" t="str">
            <v>PAOLO-JR / PIQ0015WHTNAV</v>
          </cell>
          <cell r="D127" t="str">
            <v>WHITE</v>
          </cell>
          <cell r="E127" t="str">
            <v>NAVY</v>
          </cell>
          <cell r="F127" t="str">
            <v>R.TOPKB_CPL0037_PIQ0015WHTNAV</v>
          </cell>
          <cell r="G127" t="str">
            <v>GHOST</v>
          </cell>
        </row>
        <row r="128">
          <cell r="A128" t="str">
            <v>PAOLO-JR</v>
          </cell>
          <cell r="B128" t="str">
            <v>BOY'S COMPETITION POLO LONG SLEEVE</v>
          </cell>
          <cell r="C128" t="str">
            <v>PAOLO-JR / PIQ0015NAVWHT</v>
          </cell>
          <cell r="D128" t="str">
            <v>NAVY</v>
          </cell>
          <cell r="E128" t="str">
            <v>WHITE</v>
          </cell>
          <cell r="F128" t="str">
            <v>R.TOPKB_CPL0037_PIQ0015NAVWHT</v>
          </cell>
          <cell r="G128" t="str">
            <v>GHOST</v>
          </cell>
        </row>
        <row r="129">
          <cell r="A129" t="str">
            <v>PAOLA-JR</v>
          </cell>
          <cell r="B129" t="str">
            <v>GIRL'S COMPETITION POLO LONG SLEEVE</v>
          </cell>
          <cell r="C129" t="str">
            <v>PAOLA-JR / PIQ0015WHTWHT</v>
          </cell>
          <cell r="D129" t="str">
            <v>WHITE</v>
          </cell>
          <cell r="E129" t="str">
            <v>WHITE</v>
          </cell>
          <cell r="F129" t="str">
            <v>R.TOPKG_CPL0038_PIQ0015WHTWHT</v>
          </cell>
          <cell r="G129" t="str">
            <v>GHOST</v>
          </cell>
        </row>
        <row r="130">
          <cell r="A130" t="str">
            <v>PAOLA-JR</v>
          </cell>
          <cell r="B130" t="str">
            <v>GIRL'S COMPETITION POLO LONG SLEEVE</v>
          </cell>
          <cell r="C130" t="str">
            <v>PAOLA-JR / PIQ0015WHTNAV</v>
          </cell>
          <cell r="D130" t="str">
            <v>WHITE</v>
          </cell>
          <cell r="E130" t="str">
            <v>NAVY</v>
          </cell>
          <cell r="F130" t="str">
            <v>R.TOPKG_CPL0038_PIQ0015WHTNAV</v>
          </cell>
          <cell r="G130" t="str">
            <v>GHOST</v>
          </cell>
        </row>
        <row r="131">
          <cell r="A131" t="str">
            <v>PAOLA-JR</v>
          </cell>
          <cell r="B131" t="str">
            <v>GIRL'S COMPETITION POLO LONG SLEEVE</v>
          </cell>
          <cell r="C131" t="str">
            <v>PAOLA-JR / PIQ0015NAVWHT</v>
          </cell>
          <cell r="D131" t="str">
            <v>NAVY</v>
          </cell>
          <cell r="E131" t="str">
            <v>WHITE</v>
          </cell>
          <cell r="F131" t="str">
            <v>R.TOPKG_CPL0038_PIQ0015NAVWHT</v>
          </cell>
          <cell r="G131" t="str">
            <v>GHOST</v>
          </cell>
        </row>
        <row r="132">
          <cell r="A132" t="str">
            <v>PAOLA-JR</v>
          </cell>
          <cell r="B132" t="str">
            <v>GIRL'S COMPETITION POLO LONG SLEEVE</v>
          </cell>
          <cell r="C132" t="str">
            <v>PAOLA-JR / SUP0017BORBOR</v>
          </cell>
          <cell r="D132" t="str">
            <v>BORDEAUX</v>
          </cell>
          <cell r="E132" t="str">
            <v>BORDEAUX</v>
          </cell>
          <cell r="F132" t="str">
            <v>R.TOPKG_CPL0038_SUP0017BORBOR</v>
          </cell>
          <cell r="G132" t="str">
            <v>GHOST</v>
          </cell>
        </row>
        <row r="133">
          <cell r="A133" t="str">
            <v>ENZO</v>
          </cell>
          <cell r="B133" t="str">
            <v>MEN'S COMPETITION POLO SHORT SLEEVE</v>
          </cell>
          <cell r="C133" t="str">
            <v>ENZO / PIQ0015WHTWHT</v>
          </cell>
          <cell r="D133" t="str">
            <v>WHITE</v>
          </cell>
          <cell r="E133" t="str">
            <v>WHITE</v>
          </cell>
          <cell r="F133" t="str">
            <v>R.TOPMN_CPL0039_PIQ0015WHTWHT</v>
          </cell>
          <cell r="G133" t="str">
            <v>HDJ</v>
          </cell>
        </row>
        <row r="134">
          <cell r="A134" t="str">
            <v>ENZO</v>
          </cell>
          <cell r="B134" t="str">
            <v>MEN'S COMPETITION POLO SHORT SLEEVE</v>
          </cell>
          <cell r="C134" t="str">
            <v>ENZO / PIQ0015WHTNAV</v>
          </cell>
          <cell r="D134" t="str">
            <v>WHITE</v>
          </cell>
          <cell r="E134" t="str">
            <v>NAVY</v>
          </cell>
          <cell r="F134" t="str">
            <v>R.TOPMN_CPL0039_PIQ0015WHTNAV</v>
          </cell>
          <cell r="G134" t="str">
            <v>HDJ</v>
          </cell>
        </row>
        <row r="135">
          <cell r="A135" t="str">
            <v>ENZO</v>
          </cell>
          <cell r="B135" t="str">
            <v>MEN'S COMPETITION POLO SHORT SLEEVE</v>
          </cell>
          <cell r="C135" t="str">
            <v>ENZO / PIQ0015NAVWHT</v>
          </cell>
          <cell r="D135" t="str">
            <v>NAVY</v>
          </cell>
          <cell r="E135" t="str">
            <v>WHITE</v>
          </cell>
          <cell r="F135" t="str">
            <v>R.TOPMN_CPL0039_PIQ0015NAVWHT</v>
          </cell>
          <cell r="G135" t="str">
            <v>HDJ</v>
          </cell>
        </row>
        <row r="136">
          <cell r="A136" t="str">
            <v>ENZA</v>
          </cell>
          <cell r="B136" t="str">
            <v>WOMEN'S COMPETITION POLO SHORT SLEEVE</v>
          </cell>
          <cell r="C136" t="str">
            <v>ENZA / PIQ0015WHTWHT</v>
          </cell>
          <cell r="D136" t="str">
            <v>WHITE</v>
          </cell>
          <cell r="E136" t="str">
            <v>WHITE</v>
          </cell>
          <cell r="F136" t="str">
            <v>R.TOPWN_CPL0040_PIQ0015WHTWHT</v>
          </cell>
          <cell r="G136" t="str">
            <v>AK</v>
          </cell>
        </row>
        <row r="137">
          <cell r="A137" t="str">
            <v>ENZA</v>
          </cell>
          <cell r="B137" t="str">
            <v>WOMEN'S COMPETITION POLO SHORT SLEEVE</v>
          </cell>
          <cell r="C137" t="str">
            <v>ENZA / PIQ0015WHTNAV</v>
          </cell>
          <cell r="D137" t="str">
            <v>WHITE</v>
          </cell>
          <cell r="E137" t="str">
            <v>NAVY</v>
          </cell>
          <cell r="F137" t="str">
            <v>R.TOPWN_CPL0040_PIQ0015WHTNAV</v>
          </cell>
          <cell r="G137" t="str">
            <v>AK</v>
          </cell>
        </row>
        <row r="138">
          <cell r="A138" t="str">
            <v>ENZA</v>
          </cell>
          <cell r="B138" t="str">
            <v>WOMEN'S COMPETITION POLO SHORT SLEEVE</v>
          </cell>
          <cell r="C138" t="str">
            <v>ENZA / PIQ0015NAVWHT</v>
          </cell>
          <cell r="D138" t="str">
            <v>NAVY</v>
          </cell>
          <cell r="E138" t="str">
            <v>WHITE</v>
          </cell>
          <cell r="F138" t="str">
            <v>R.TOPWN_CPL0040_PIQ0015NAVWHT</v>
          </cell>
          <cell r="G138" t="str">
            <v>AK</v>
          </cell>
        </row>
        <row r="139">
          <cell r="A139" t="str">
            <v>ENZO-JR</v>
          </cell>
          <cell r="B139" t="str">
            <v>BOY'S COMPETITION POLO SHORT SLEEVE</v>
          </cell>
          <cell r="C139" t="str">
            <v>ENZO-JR / PIQ0015WHTWHT</v>
          </cell>
          <cell r="D139" t="str">
            <v>WHITE</v>
          </cell>
          <cell r="E139" t="str">
            <v>WHITE</v>
          </cell>
          <cell r="F139" t="str">
            <v>R.TOPKB_CPL0041_PIQ0015WHTWHT</v>
          </cell>
          <cell r="G139" t="str">
            <v>GHOST</v>
          </cell>
        </row>
        <row r="140">
          <cell r="A140" t="str">
            <v>ENZO-JR</v>
          </cell>
          <cell r="B140" t="str">
            <v>BOY'S COMPETITION POLO SHORT SLEEVE</v>
          </cell>
          <cell r="C140" t="str">
            <v>ENZO-JR / PIQ0015WHTNAV</v>
          </cell>
          <cell r="D140" t="str">
            <v>WHITE</v>
          </cell>
          <cell r="E140" t="str">
            <v>NAVY</v>
          </cell>
          <cell r="F140" t="str">
            <v>R.TOPKB_CPL0041_PIQ0015WHTNAV</v>
          </cell>
          <cell r="G140" t="str">
            <v>GHOST</v>
          </cell>
        </row>
        <row r="141">
          <cell r="A141" t="str">
            <v>ENZO-JR</v>
          </cell>
          <cell r="B141" t="str">
            <v>BOY'S COMPETITION POLO SHORT SLEEVE</v>
          </cell>
          <cell r="C141" t="str">
            <v>ENZO-JR / PIQ0015NAVWHT</v>
          </cell>
          <cell r="D141" t="str">
            <v>NAVY</v>
          </cell>
          <cell r="E141" t="str">
            <v>WHITE</v>
          </cell>
          <cell r="F141" t="str">
            <v>R.TOPKB_CPL0041_PIQ0015NAVWHT</v>
          </cell>
          <cell r="G141" t="str">
            <v>GHOST</v>
          </cell>
        </row>
        <row r="142">
          <cell r="A142" t="str">
            <v>ENZA-JR</v>
          </cell>
          <cell r="B142" t="str">
            <v>GIRL'S COMPETITION POLO SHORT SLEEVE</v>
          </cell>
          <cell r="C142" t="str">
            <v>ENZA-JR / PIQ0015WHTWHT</v>
          </cell>
          <cell r="D142" t="str">
            <v>WHITE</v>
          </cell>
          <cell r="E142" t="str">
            <v>WHITE</v>
          </cell>
          <cell r="F142" t="str">
            <v>R.TOPKG_CPL0042_PIQ0015WHTWHT</v>
          </cell>
          <cell r="G142" t="str">
            <v>GHOST</v>
          </cell>
        </row>
        <row r="143">
          <cell r="A143" t="str">
            <v>ENZA-JR</v>
          </cell>
          <cell r="B143" t="str">
            <v>GIRL'S COMPETITION POLO SHORT SLEEVE</v>
          </cell>
          <cell r="C143" t="str">
            <v>ENZA-JR / PIQ0015WHTNAV</v>
          </cell>
          <cell r="D143" t="str">
            <v>WHITE</v>
          </cell>
          <cell r="E143" t="str">
            <v>NAVY</v>
          </cell>
          <cell r="F143" t="str">
            <v>R.TOPKG_CPL0042_PIQ0015WHTNAV</v>
          </cell>
          <cell r="G143" t="str">
            <v>GHOST</v>
          </cell>
        </row>
        <row r="144">
          <cell r="A144" t="str">
            <v>ENZA-JR</v>
          </cell>
          <cell r="B144" t="str">
            <v>GIRL'S COMPETITION POLO SHORT SLEEVE</v>
          </cell>
          <cell r="C144" t="str">
            <v>ENZA-JR / PIQ0015NAVWHT</v>
          </cell>
          <cell r="D144" t="str">
            <v>NAVY</v>
          </cell>
          <cell r="E144" t="str">
            <v>WHITE</v>
          </cell>
          <cell r="F144" t="str">
            <v>R.TOPKG_CPL0042_PIQ0015NAVWHT</v>
          </cell>
          <cell r="G144" t="str">
            <v>GHOST</v>
          </cell>
        </row>
        <row r="145">
          <cell r="A145" t="str">
            <v>PRAGUE</v>
          </cell>
          <cell r="B145" t="str">
            <v>MEN'S COMPETITION POLO LONG SLEEVE</v>
          </cell>
          <cell r="C145" t="str">
            <v>PRAGUE / PIQ0015WHTNAV</v>
          </cell>
          <cell r="D145" t="str">
            <v>WHITE</v>
          </cell>
          <cell r="E145" t="str">
            <v>NAVY</v>
          </cell>
          <cell r="F145" t="str">
            <v>R.TOPMN_CPL0043_PIQ0015WHTNAV</v>
          </cell>
        </row>
        <row r="146">
          <cell r="A146" t="str">
            <v>PRAGUE</v>
          </cell>
          <cell r="B146" t="str">
            <v>MEN'S COMPETITION POLO LONG SLEEVE</v>
          </cell>
          <cell r="C146" t="str">
            <v>PRAGUE / PIQ0015NAVWHT</v>
          </cell>
          <cell r="D146" t="str">
            <v>NAVY</v>
          </cell>
          <cell r="E146" t="str">
            <v>WHITE</v>
          </cell>
          <cell r="F146" t="str">
            <v>R.TOPMN_CPL0043_PIQ0015NAVWHT</v>
          </cell>
        </row>
        <row r="147">
          <cell r="A147" t="str">
            <v>MIAMI</v>
          </cell>
          <cell r="B147" t="str">
            <v>MEN'S COMPETITION POLO SHORT SLEEVE</v>
          </cell>
          <cell r="C147" t="str">
            <v>MIAMI / PIQ0015WHTNAV</v>
          </cell>
          <cell r="D147" t="str">
            <v>WHITE</v>
          </cell>
          <cell r="E147" t="str">
            <v>NAVY</v>
          </cell>
          <cell r="F147" t="str">
            <v>R.TOPMN_CPL0044_PIQ0015WHTNAV</v>
          </cell>
        </row>
        <row r="148">
          <cell r="A148" t="str">
            <v>MIAMI</v>
          </cell>
          <cell r="B148" t="str">
            <v>MEN'S COMPETITION POLO SHORT SLEEVE</v>
          </cell>
          <cell r="C148" t="str">
            <v>MIAMI / PIQ0015NAVWHT</v>
          </cell>
          <cell r="D148" t="str">
            <v>NAVY</v>
          </cell>
          <cell r="E148" t="str">
            <v>WHITE</v>
          </cell>
          <cell r="F148" t="str">
            <v>R.TOPMN_CPL0044_PIQ0015NAVWHT</v>
          </cell>
        </row>
        <row r="149">
          <cell r="A149" t="str">
            <v>PRAGUE-JR</v>
          </cell>
          <cell r="B149" t="str">
            <v>BOY'S COMPETITION POLO LONG SLEEVE</v>
          </cell>
          <cell r="C149" t="str">
            <v>PRAGUE-JR / PIQ0015WHTNAV</v>
          </cell>
          <cell r="D149" t="str">
            <v>WHITE</v>
          </cell>
          <cell r="E149" t="str">
            <v>NAVY</v>
          </cell>
          <cell r="F149" t="str">
            <v>R.TOPKB_CPL0045_PIQ0015WHTNAV</v>
          </cell>
        </row>
        <row r="150">
          <cell r="A150" t="str">
            <v>PRAGUE-JR</v>
          </cell>
          <cell r="B150" t="str">
            <v>BOY'S COMPETITION POLO LONG SLEEVE</v>
          </cell>
          <cell r="C150" t="str">
            <v>PRAGUE-JR / PIQ0015NAVWHT</v>
          </cell>
          <cell r="D150" t="str">
            <v>NAVY</v>
          </cell>
          <cell r="E150" t="str">
            <v>WHITE</v>
          </cell>
          <cell r="F150" t="str">
            <v>R.TOPKB_CPL0045_PIQ0015NAVWHT</v>
          </cell>
        </row>
        <row r="151">
          <cell r="A151" t="str">
            <v>MIAMI-JR</v>
          </cell>
          <cell r="B151" t="str">
            <v>BOY'S COMPETITION POLO SHORT SLEEVE</v>
          </cell>
          <cell r="C151" t="str">
            <v>MIAMI-JR / PIQ0015WHTNAV</v>
          </cell>
          <cell r="D151" t="str">
            <v>WHITE</v>
          </cell>
          <cell r="E151" t="str">
            <v>NAVY</v>
          </cell>
          <cell r="F151" t="str">
            <v>R.TOPKB_CPL0046_PIQ0015WHTNAV</v>
          </cell>
        </row>
        <row r="152">
          <cell r="A152" t="str">
            <v>MIAMI-JR</v>
          </cell>
          <cell r="B152" t="str">
            <v>BOY'S COMPETITION POLO SHORT SLEEVE</v>
          </cell>
          <cell r="C152" t="str">
            <v>MIAMI-JR / PIQ0015NAVWHT</v>
          </cell>
          <cell r="D152" t="str">
            <v>NAVY</v>
          </cell>
          <cell r="E152" t="str">
            <v>WHITE</v>
          </cell>
          <cell r="F152" t="str">
            <v>R.TOPKB_CPL0046_PIQ0015NAVWHT</v>
          </cell>
        </row>
        <row r="153">
          <cell r="A153" t="str">
            <v>MARCELA</v>
          </cell>
          <cell r="B153" t="str">
            <v>WOMEN'S COMPETITION SHIRT BIB PANEL</v>
          </cell>
          <cell r="C153" t="str">
            <v>MARCELA / SUP0016MNKWHT</v>
          </cell>
          <cell r="D153" t="str">
            <v>MINK</v>
          </cell>
          <cell r="E153" t="str">
            <v>WHITE</v>
          </cell>
          <cell r="F153" t="str">
            <v>R.TOPWN_CPS0047_SUP0016MNKWHT</v>
          </cell>
          <cell r="G153" t="str">
            <v>AK</v>
          </cell>
        </row>
        <row r="154">
          <cell r="A154" t="str">
            <v>ASPEN</v>
          </cell>
          <cell r="B154" t="str">
            <v>WOMEN'S LONG SLEEVE BASE LAYER QUARTER ZIP</v>
          </cell>
          <cell r="C154" t="str">
            <v>ASPEN / SUP0017LILLIL</v>
          </cell>
          <cell r="D154" t="str">
            <v>LILAC</v>
          </cell>
          <cell r="E154" t="str">
            <v>LILAC</v>
          </cell>
          <cell r="F154" t="str">
            <v>R.TOPWN_BLY0048_SUP0017LILLIL</v>
          </cell>
          <cell r="G154" t="str">
            <v>AK</v>
          </cell>
        </row>
        <row r="155">
          <cell r="A155" t="str">
            <v>ASPEN</v>
          </cell>
          <cell r="B155" t="str">
            <v>WOMEN'S LONG SLEEVE BASE LAYER QUARTER ZIP</v>
          </cell>
          <cell r="C155" t="str">
            <v>ASPEN / SUP0017NAVNAV</v>
          </cell>
          <cell r="D155" t="str">
            <v>NAVY</v>
          </cell>
          <cell r="E155" t="str">
            <v>NAVY</v>
          </cell>
          <cell r="F155" t="str">
            <v>R.TOPWN_BLY0048_SUP0017NAVNAV</v>
          </cell>
          <cell r="G155" t="str">
            <v>AK</v>
          </cell>
        </row>
        <row r="156">
          <cell r="A156" t="str">
            <v>ASPEN</v>
          </cell>
          <cell r="B156" t="str">
            <v>WOMEN'S LONG SLEEVE BASE LAYER QUARTER ZIP</v>
          </cell>
          <cell r="C156" t="str">
            <v>ASPEN / SUP0017BLKBLK</v>
          </cell>
          <cell r="D156" t="str">
            <v>BLACK</v>
          </cell>
          <cell r="E156" t="str">
            <v>BLACK</v>
          </cell>
          <cell r="F156" t="str">
            <v>R.TOPWN_BLY0048_SUP0017BLKBLK</v>
          </cell>
          <cell r="G156" t="str">
            <v>AK</v>
          </cell>
        </row>
        <row r="157">
          <cell r="A157" t="str">
            <v>ASPEN</v>
          </cell>
          <cell r="B157" t="str">
            <v>WOMEN'S LONG SLEEVE BASE LAYER QUARTER ZIP</v>
          </cell>
          <cell r="C157" t="str">
            <v>ASPEN / SUP0017BEGBEG</v>
          </cell>
          <cell r="D157" t="str">
            <v>BEIGE</v>
          </cell>
          <cell r="E157" t="str">
            <v>BEIGE</v>
          </cell>
          <cell r="F157" t="str">
            <v>R.TOPWN_BLY0048_SUP0017BEGBEG</v>
          </cell>
          <cell r="G157" t="str">
            <v>AK</v>
          </cell>
        </row>
        <row r="158">
          <cell r="A158" t="str">
            <v>ASPEN</v>
          </cell>
          <cell r="B158" t="str">
            <v>WOMEN'S LONG SLEEVE BASE LAYER QUARTER ZIP</v>
          </cell>
          <cell r="C158" t="str">
            <v>ASPEN / SUP0017BORBOR</v>
          </cell>
          <cell r="D158" t="str">
            <v>BORDEAUX</v>
          </cell>
          <cell r="E158" t="str">
            <v>BORDEAUX</v>
          </cell>
          <cell r="F158" t="str">
            <v>R.TOPWN_BLY0048_SUP0017BORBOR</v>
          </cell>
          <cell r="G158" t="str">
            <v>AK</v>
          </cell>
        </row>
        <row r="159">
          <cell r="A159" t="str">
            <v>ASPEN</v>
          </cell>
          <cell r="B159" t="str">
            <v>WOMEN'S LONG SLEEVE BASE LAYER QUARTER ZIP</v>
          </cell>
          <cell r="C159" t="str">
            <v>ASPEN / SUP0017DGYDGY</v>
          </cell>
          <cell r="D159" t="str">
            <v>DARK GRAY</v>
          </cell>
          <cell r="E159" t="str">
            <v>DARK GRAY</v>
          </cell>
          <cell r="F159" t="str">
            <v>R.TOPWN_BLY0048_SUP0017DGYDGY</v>
          </cell>
        </row>
        <row r="160">
          <cell r="A160" t="str">
            <v>ASPEN</v>
          </cell>
          <cell r="B160" t="str">
            <v>WOMEN'S LONG SLEEVE BASE LAYER QUARTER ZIP</v>
          </cell>
          <cell r="C160" t="str">
            <v>ASPEN / SUP0017GRNGRN</v>
          </cell>
          <cell r="D160" t="str">
            <v>GREEN</v>
          </cell>
          <cell r="E160" t="str">
            <v>GREEN</v>
          </cell>
          <cell r="F160" t="str">
            <v>R.TOPWN_BLY0048_SUP0017GRNGRN</v>
          </cell>
          <cell r="G160" t="str">
            <v>AK</v>
          </cell>
        </row>
        <row r="161">
          <cell r="A161" t="str">
            <v>HELSINKI</v>
          </cell>
          <cell r="B161" t="str">
            <v>MEN'S LONG SLEEVE BASE LAYER QUARTER ZIP</v>
          </cell>
          <cell r="C161" t="str">
            <v>HELSINKI / SUP0018LGYLGY</v>
          </cell>
          <cell r="D161" t="str">
            <v>LIGHT GRAY</v>
          </cell>
          <cell r="E161" t="str">
            <v>LIGHT GRAY</v>
          </cell>
          <cell r="F161" t="str">
            <v>R.TOPMN_BLY0049_SUP0018LGYLGY</v>
          </cell>
          <cell r="G161" t="str">
            <v>HDJ</v>
          </cell>
        </row>
        <row r="162">
          <cell r="A162" t="str">
            <v>COPENHAGEN</v>
          </cell>
          <cell r="B162" t="str">
            <v xml:space="preserve">MEN'S LONG SLEEVE BASE LAYER </v>
          </cell>
          <cell r="C162" t="str">
            <v>COPENHAGEN / SUP0019BLKBLK</v>
          </cell>
          <cell r="D162" t="str">
            <v>BLACK</v>
          </cell>
          <cell r="E162" t="str">
            <v>BLACK</v>
          </cell>
          <cell r="F162" t="str">
            <v>R.TOPMN_BLY0050_SUP0019BLKBLK</v>
          </cell>
          <cell r="G162" t="str">
            <v>HDJ</v>
          </cell>
        </row>
        <row r="163">
          <cell r="A163" t="str">
            <v>COPENHAGEN</v>
          </cell>
          <cell r="B163" t="str">
            <v xml:space="preserve">MEN'S LONG SLEEVE BASE LAYER </v>
          </cell>
          <cell r="C163" t="str">
            <v>COPENHAGEN / SUP0020NAVNAV</v>
          </cell>
          <cell r="D163" t="str">
            <v>NAVY</v>
          </cell>
          <cell r="E163" t="str">
            <v>NAVY</v>
          </cell>
          <cell r="F163" t="str">
            <v>R.TOPMN_BLY0050_SUP0020NAVNAV</v>
          </cell>
          <cell r="G163" t="str">
            <v>HDJ</v>
          </cell>
        </row>
        <row r="164">
          <cell r="A164" t="str">
            <v>OSLO</v>
          </cell>
          <cell r="B164" t="str">
            <v xml:space="preserve">MEN'S LONG SLEEVE BASE LAYER </v>
          </cell>
          <cell r="C164" t="str">
            <v>OSLO / SUP0021NAVBEG</v>
          </cell>
          <cell r="D164" t="str">
            <v>NAVY</v>
          </cell>
          <cell r="E164" t="str">
            <v>BEIGE</v>
          </cell>
          <cell r="F164" t="str">
            <v>R.TOPMN_BLY0051_SUP0021NAVBEG</v>
          </cell>
          <cell r="G164" t="str">
            <v>HDJ</v>
          </cell>
        </row>
        <row r="165">
          <cell r="A165" t="str">
            <v>OSLO</v>
          </cell>
          <cell r="B165" t="str">
            <v xml:space="preserve">MEN'S LONG SLEEVE BASE LAYER </v>
          </cell>
          <cell r="C165" t="str">
            <v>OSLO / SUP0022DGYLGY</v>
          </cell>
          <cell r="D165" t="str">
            <v>DARK GRAY</v>
          </cell>
          <cell r="E165" t="str">
            <v>LIGHT GRAY</v>
          </cell>
          <cell r="F165" t="str">
            <v>R.TOPMN_BLY0051_SUP0022DGYLGY</v>
          </cell>
          <cell r="G165" t="str">
            <v>HDJ</v>
          </cell>
        </row>
        <row r="166">
          <cell r="A166" t="str">
            <v>MILANO</v>
          </cell>
          <cell r="B166" t="str">
            <v>MEN'S COMPETITION SHIRT LONG SLEEVE SPREAD COLLAR</v>
          </cell>
          <cell r="C166" t="str">
            <v>MILANO / SUP0023WHTWHT</v>
          </cell>
          <cell r="D166" t="str">
            <v>WHITE</v>
          </cell>
          <cell r="E166" t="str">
            <v>WHITE</v>
          </cell>
          <cell r="F166" t="str">
            <v>R.TOPMN_CPS0052_SUP0023WHTWHT</v>
          </cell>
        </row>
        <row r="167">
          <cell r="A167" t="str">
            <v>LUGANO</v>
          </cell>
          <cell r="B167" t="str">
            <v>MEN'S COMPETITION SHIRT LONG SLEEVE B.D. COLLAR</v>
          </cell>
          <cell r="C167" t="str">
            <v>LUGANO / PIQ0015WHTWHT</v>
          </cell>
          <cell r="D167" t="str">
            <v>WHITE</v>
          </cell>
          <cell r="E167" t="str">
            <v>WHITE</v>
          </cell>
          <cell r="F167" t="str">
            <v>R.TOPMN_CPS0053_PIQ0015WHTWHT</v>
          </cell>
        </row>
        <row r="168">
          <cell r="A168" t="str">
            <v>LUGANO</v>
          </cell>
          <cell r="B168" t="str">
            <v>MEN'S COMPETITION SHIRT LONG SLEEVE B.D. COLLAR</v>
          </cell>
          <cell r="C168" t="str">
            <v>LUGANO / PIQ0015NAVWHT</v>
          </cell>
          <cell r="D168" t="str">
            <v>NAVY</v>
          </cell>
          <cell r="E168" t="str">
            <v>WHITE</v>
          </cell>
          <cell r="F168" t="str">
            <v>R.TOPMN_CPS0053_PIQ0015NAVWHT</v>
          </cell>
        </row>
        <row r="169">
          <cell r="A169" t="str">
            <v>PANDORA</v>
          </cell>
          <cell r="B169" t="str">
            <v>KNIT EAR BONNET</v>
          </cell>
          <cell r="C169" t="str">
            <v>PANDORA / KNT0000NAVWHT</v>
          </cell>
          <cell r="D169" t="str">
            <v>NAVY</v>
          </cell>
          <cell r="E169" t="str">
            <v>WHITE</v>
          </cell>
          <cell r="F169" t="str">
            <v>H.FLYFL_EAR0054_KNT0000NAVWHT</v>
          </cell>
        </row>
        <row r="170">
          <cell r="A170" t="str">
            <v>PANDORA</v>
          </cell>
          <cell r="B170" t="str">
            <v>KNIT EAR BONNET</v>
          </cell>
          <cell r="C170" t="str">
            <v>PANDORA / KNT0000BLKRED</v>
          </cell>
          <cell r="D170" t="str">
            <v>BLACK</v>
          </cell>
          <cell r="E170" t="str">
            <v>RED</v>
          </cell>
          <cell r="F170" t="str">
            <v>H.FLYFL_EAR0054_KNT0000BLKRED</v>
          </cell>
        </row>
        <row r="171">
          <cell r="A171" t="str">
            <v>PANDORA</v>
          </cell>
          <cell r="B171" t="str">
            <v>KNIT EAR BONNET</v>
          </cell>
          <cell r="C171" t="str">
            <v>PANDORA / KNT0000BORGLD</v>
          </cell>
          <cell r="D171" t="str">
            <v>BORDEAUX</v>
          </cell>
          <cell r="E171" t="str">
            <v>GOLD</v>
          </cell>
          <cell r="F171" t="str">
            <v>H.FLYFL_EAR0054_KNT0000BORGLD</v>
          </cell>
        </row>
        <row r="172">
          <cell r="A172" t="str">
            <v>PANDORA</v>
          </cell>
          <cell r="B172" t="str">
            <v>KNIT EAR BONNET</v>
          </cell>
          <cell r="C172" t="str">
            <v>PANDORA / KNT0000BRWGLD</v>
          </cell>
          <cell r="D172" t="str">
            <v>BROWN</v>
          </cell>
          <cell r="E172" t="str">
            <v>GOLD</v>
          </cell>
          <cell r="F172" t="str">
            <v>H.FLYFL_EAR0054_KNT0000BRWGLD</v>
          </cell>
        </row>
        <row r="173">
          <cell r="A173" t="str">
            <v>PANDORA</v>
          </cell>
          <cell r="B173" t="str">
            <v>KNIT EAR BONNET</v>
          </cell>
          <cell r="C173" t="str">
            <v>PANDORA / KNT0000GRNGLD</v>
          </cell>
          <cell r="D173" t="str">
            <v>GREEN</v>
          </cell>
          <cell r="E173" t="str">
            <v>GOLD</v>
          </cell>
          <cell r="F173" t="str">
            <v>H.FLYFL_EAR0054_KNT0000GRNGLD</v>
          </cell>
        </row>
        <row r="174">
          <cell r="A174" t="str">
            <v>PANDORA</v>
          </cell>
          <cell r="B174" t="str">
            <v>KNIT EAR BONNET</v>
          </cell>
          <cell r="C174" t="str">
            <v>PANDORA / KNT0000NAVGLD</v>
          </cell>
          <cell r="D174" t="str">
            <v>NAVY</v>
          </cell>
          <cell r="E174" t="str">
            <v>GOLD</v>
          </cell>
          <cell r="F174" t="str">
            <v>H.FLYFL_EAR0054_KNT0000NAVGLD</v>
          </cell>
        </row>
        <row r="175">
          <cell r="A175" t="str">
            <v>PANDORA</v>
          </cell>
          <cell r="B175" t="str">
            <v>KNIT EAR BONNET</v>
          </cell>
          <cell r="C175" t="str">
            <v>PANDORA / KNT0000BLKWHT</v>
          </cell>
          <cell r="D175" t="str">
            <v>BLACK</v>
          </cell>
          <cell r="E175" t="str">
            <v>WHITE</v>
          </cell>
          <cell r="F175" t="str">
            <v>H.FLYFL_EAR0054_KNT0000BLKWHT</v>
          </cell>
        </row>
        <row r="176">
          <cell r="A176" t="str">
            <v>PANDORA-P</v>
          </cell>
          <cell r="B176" t="str">
            <v>KNIT EAR BONNET</v>
          </cell>
          <cell r="C176" t="str">
            <v>PANDORA-P / KNT0000BORGLD</v>
          </cell>
          <cell r="D176" t="str">
            <v>BORDEAUX</v>
          </cell>
          <cell r="E176" t="str">
            <v>GOLD</v>
          </cell>
          <cell r="F176" t="str">
            <v>H.FLYPN_EAR0055_KNT0000BORGLD</v>
          </cell>
        </row>
        <row r="177">
          <cell r="A177" t="str">
            <v>PANDORA-P</v>
          </cell>
          <cell r="B177" t="str">
            <v>KNIT EAR BONNET</v>
          </cell>
          <cell r="C177" t="str">
            <v>PANDORA-P / KNT0000BRWGLD</v>
          </cell>
          <cell r="D177" t="str">
            <v>BROWN</v>
          </cell>
          <cell r="E177" t="str">
            <v>GOLD</v>
          </cell>
          <cell r="F177" t="str">
            <v>H.FLYPN_EAR0055_KNT0000BRWGLD</v>
          </cell>
        </row>
        <row r="178">
          <cell r="A178" t="str">
            <v>PANDORA-P</v>
          </cell>
          <cell r="B178" t="str">
            <v>KNIT EAR BONNET</v>
          </cell>
          <cell r="C178" t="str">
            <v>PANDORA-P / KNT0000GRNGLD</v>
          </cell>
          <cell r="D178" t="str">
            <v>GREEN</v>
          </cell>
          <cell r="E178" t="str">
            <v>GOLD</v>
          </cell>
          <cell r="F178" t="str">
            <v>H.FLYPN_EAR0055_KNT0000GRNGLD</v>
          </cell>
        </row>
        <row r="179">
          <cell r="A179" t="str">
            <v>PANDORA-P</v>
          </cell>
          <cell r="B179" t="str">
            <v>KNIT EAR BONNET</v>
          </cell>
          <cell r="C179" t="str">
            <v>PANDORA-P / KNT0000NAVGLD</v>
          </cell>
          <cell r="D179" t="str">
            <v>NAVY</v>
          </cell>
          <cell r="E179" t="str">
            <v>GOLD</v>
          </cell>
          <cell r="F179" t="str">
            <v>H.FLYPN_EAR0055_KNT0000NAVGLD</v>
          </cell>
        </row>
        <row r="180">
          <cell r="A180" t="str">
            <v>PANDORA-P</v>
          </cell>
          <cell r="B180" t="str">
            <v>KNIT EAR BONNET</v>
          </cell>
          <cell r="C180" t="str">
            <v>PANDORA-P / KNT0000BLKGLD</v>
          </cell>
          <cell r="D180" t="str">
            <v>BLACK</v>
          </cell>
          <cell r="E180" t="str">
            <v>GOLD</v>
          </cell>
          <cell r="F180" t="str">
            <v>H.FLYPN_EAR0055_KNT0000BLKGLD</v>
          </cell>
        </row>
        <row r="181">
          <cell r="A181" t="str">
            <v>ATLANTA</v>
          </cell>
          <cell r="B181" t="str">
            <v>MEN'S PUFFER VEST</v>
          </cell>
          <cell r="C181" t="str">
            <v>ATLANTA / NYL0000BLKBLK</v>
          </cell>
          <cell r="D181" t="str">
            <v>BLACK</v>
          </cell>
          <cell r="E181" t="str">
            <v>BLACK</v>
          </cell>
          <cell r="F181" t="str">
            <v>R.OTWMN_PUV0056_NYL0000BLKBLK</v>
          </cell>
          <cell r="G181" t="str">
            <v>HDJ</v>
          </cell>
        </row>
        <row r="182">
          <cell r="A182" t="str">
            <v>ATLANTA</v>
          </cell>
          <cell r="B182" t="str">
            <v>MEN'S PUFFER VEST</v>
          </cell>
          <cell r="C182" t="str">
            <v>ATLANTA / NYL0000NAVNAV</v>
          </cell>
          <cell r="D182" t="str">
            <v>NAVY</v>
          </cell>
          <cell r="E182" t="str">
            <v>NAVY</v>
          </cell>
          <cell r="F182" t="str">
            <v>R.OTWMN_PUV0056_NYL0000NAVNAV</v>
          </cell>
        </row>
        <row r="183">
          <cell r="A183" t="str">
            <v>ATLANTA</v>
          </cell>
          <cell r="B183" t="str">
            <v>MEN'S PUFFER VEST</v>
          </cell>
          <cell r="C183" t="str">
            <v>ATLANTA / NYL0000PETPET</v>
          </cell>
          <cell r="D183" t="str">
            <v>PETROL</v>
          </cell>
          <cell r="E183" t="str">
            <v>PETROL</v>
          </cell>
          <cell r="F183" t="str">
            <v>R.OTWMN_PUV0056_NYL0000PETPET</v>
          </cell>
        </row>
        <row r="184">
          <cell r="A184" t="str">
            <v>ATLANTA</v>
          </cell>
          <cell r="B184" t="str">
            <v>MEN'S PUFFER VEST</v>
          </cell>
          <cell r="C184" t="str">
            <v>ATLANTA / NYL0000GRNGRN</v>
          </cell>
          <cell r="D184" t="str">
            <v>GREEN</v>
          </cell>
          <cell r="E184" t="str">
            <v>GREEN</v>
          </cell>
          <cell r="F184" t="str">
            <v>R.OTWMN_PUV0056_NYL0000GRNGRN</v>
          </cell>
        </row>
        <row r="185">
          <cell r="A185" t="str">
            <v>CANADA</v>
          </cell>
          <cell r="B185" t="str">
            <v>WOMEN'S PUFFER VEST</v>
          </cell>
          <cell r="C185" t="str">
            <v>CANADA / NYL0000CRMCRM</v>
          </cell>
          <cell r="D185" t="str">
            <v>CREAM</v>
          </cell>
          <cell r="E185" t="str">
            <v>CREAM</v>
          </cell>
          <cell r="F185" t="str">
            <v>R.OTWWN_PUV0057_NYL0000CRMCRM</v>
          </cell>
        </row>
        <row r="186">
          <cell r="A186" t="str">
            <v>CANADA</v>
          </cell>
          <cell r="B186" t="str">
            <v>WOMEN'S PUFFER VEST</v>
          </cell>
          <cell r="C186" t="str">
            <v>CANADA / NYL0000VIOVIO</v>
          </cell>
          <cell r="D186" t="str">
            <v>VIOLET</v>
          </cell>
          <cell r="E186" t="str">
            <v>VIOLET</v>
          </cell>
          <cell r="F186" t="str">
            <v>R.OTWWN_PUV0057_NYL0000VIOVIO</v>
          </cell>
        </row>
        <row r="187">
          <cell r="A187" t="str">
            <v>CANADA</v>
          </cell>
          <cell r="B187" t="str">
            <v>WOMEN'S PUFFER VEST</v>
          </cell>
          <cell r="C187" t="str">
            <v>CANADA / NYL0000BLKBLK</v>
          </cell>
          <cell r="D187" t="str">
            <v>BLACK</v>
          </cell>
          <cell r="E187" t="str">
            <v>BLACK</v>
          </cell>
          <cell r="F187" t="str">
            <v>R.OTWWN_PUV0057_NYL0000BLKBLK</v>
          </cell>
        </row>
        <row r="188">
          <cell r="A188" t="str">
            <v>CANADA</v>
          </cell>
          <cell r="B188" t="str">
            <v>WOMEN'S PUFFER VEST</v>
          </cell>
          <cell r="C188" t="str">
            <v>CANADA / NYL0000NAVNAV</v>
          </cell>
          <cell r="D188" t="str">
            <v>NAVY</v>
          </cell>
          <cell r="E188" t="str">
            <v>NAVY</v>
          </cell>
          <cell r="F188" t="str">
            <v>R.OTWWN_PUV0057_NYL0000NAVNAV</v>
          </cell>
        </row>
        <row r="189">
          <cell r="A189" t="str">
            <v>QUEBEC</v>
          </cell>
          <cell r="B189" t="str">
            <v>KID'S PUFFER VEST</v>
          </cell>
          <cell r="C189" t="str">
            <v>QUEBEC / NYL0000BLKBLK</v>
          </cell>
          <cell r="D189" t="str">
            <v>BLACK</v>
          </cell>
          <cell r="E189" t="str">
            <v>BLACK</v>
          </cell>
          <cell r="F189" t="str">
            <v>R.OTWKU_PUV0058_NYL0000BLKBLK</v>
          </cell>
        </row>
        <row r="190">
          <cell r="A190" t="str">
            <v>QUEBEC</v>
          </cell>
          <cell r="B190" t="str">
            <v>KID'S PUFFER VEST</v>
          </cell>
          <cell r="C190" t="str">
            <v>QUEBEC / NYL0000NAVNAV</v>
          </cell>
          <cell r="D190" t="str">
            <v>NAVY</v>
          </cell>
          <cell r="E190" t="str">
            <v>NAVY</v>
          </cell>
          <cell r="F190" t="str">
            <v>R.OTWKU_PUV0058_NYL0000NAVNAV</v>
          </cell>
        </row>
        <row r="191">
          <cell r="A191" t="str">
            <v>CHICAGO</v>
          </cell>
          <cell r="B191" t="str">
            <v xml:space="preserve">MEN'S FLEECE JUMPER </v>
          </cell>
          <cell r="C191" t="str">
            <v>CHICAGO / FLC0001GRYBLK</v>
          </cell>
          <cell r="D191" t="str">
            <v>GRAY</v>
          </cell>
          <cell r="E191" t="str">
            <v>BLACK</v>
          </cell>
          <cell r="F191" t="str">
            <v>R.S&amp;JMN_JMP0059_FLC0001GRYBLK</v>
          </cell>
        </row>
        <row r="192">
          <cell r="A192" t="str">
            <v>MONTE NEGRO</v>
          </cell>
          <cell r="B192" t="str">
            <v>MEN'S SWEAT JUMPER</v>
          </cell>
          <cell r="C192" t="str">
            <v>MONTE NEGRO / SWT0024GRYBLK</v>
          </cell>
          <cell r="D192" t="str">
            <v>GRAY</v>
          </cell>
          <cell r="E192" t="str">
            <v>BLACK</v>
          </cell>
          <cell r="F192" t="str">
            <v>R.S&amp;JMN_JMP0060_SWT0024GRYBLK</v>
          </cell>
        </row>
        <row r="193">
          <cell r="A193" t="str">
            <v>ALEX</v>
          </cell>
          <cell r="B193" t="str">
            <v>KID'S FLEECE JUMPER</v>
          </cell>
          <cell r="C193" t="str">
            <v>ALEX / FLC0001PURPUR</v>
          </cell>
          <cell r="D193" t="str">
            <v>PURPLE</v>
          </cell>
          <cell r="E193" t="str">
            <v>PURPLE</v>
          </cell>
          <cell r="F193" t="str">
            <v>R.S&amp;JKU_JMP0061_FLC0001PURPUR</v>
          </cell>
        </row>
        <row r="194">
          <cell r="A194" t="str">
            <v>SALERNO</v>
          </cell>
          <cell r="B194" t="str">
            <v>STABLE CURTAIN</v>
          </cell>
          <cell r="C194" t="str">
            <v>SALERNO / RPS0003BLKBLK</v>
          </cell>
          <cell r="D194" t="str">
            <v>BLACK</v>
          </cell>
          <cell r="E194" t="str">
            <v>BLACK</v>
          </cell>
          <cell r="F194" t="str">
            <v>A.SACNA_STC0062_RPS0003BLKBLK</v>
          </cell>
        </row>
        <row r="195">
          <cell r="A195" t="str">
            <v>SALVADOR</v>
          </cell>
          <cell r="B195" t="str">
            <v>BOX GUARD</v>
          </cell>
          <cell r="C195" t="str">
            <v>SALVADOR / RPS0003BLKBLK</v>
          </cell>
          <cell r="D195" t="str">
            <v>BLACK</v>
          </cell>
          <cell r="E195" t="str">
            <v>BLACK</v>
          </cell>
          <cell r="F195" t="str">
            <v>A.SACNA_STG0063_RPS0003BLKBLK</v>
          </cell>
        </row>
        <row r="196">
          <cell r="A196" t="str">
            <v>BELLA</v>
          </cell>
          <cell r="B196" t="str">
            <v>WOMEN'S TECH T-SHIRT</v>
          </cell>
          <cell r="C196" t="str">
            <v>BELLA / SUP0025BLKBLK</v>
          </cell>
          <cell r="D196" t="str">
            <v>BLACK</v>
          </cell>
          <cell r="E196" t="str">
            <v>BLACK</v>
          </cell>
          <cell r="F196" t="str">
            <v>R.TOPWN_TTS0064_SUP0025BLKBLK</v>
          </cell>
          <cell r="G196" t="str">
            <v>AK</v>
          </cell>
        </row>
        <row r="197">
          <cell r="A197" t="str">
            <v>ASPEN-JR</v>
          </cell>
          <cell r="B197" t="str">
            <v>GIRL'S LONG SLEEVE BASE LAYER QUARTER ZIP</v>
          </cell>
          <cell r="C197" t="str">
            <v>ASPEN-JR / SUP0017DGYDGY</v>
          </cell>
          <cell r="D197" t="str">
            <v>DARK GRAY</v>
          </cell>
          <cell r="E197" t="str">
            <v>DARK GRAY</v>
          </cell>
          <cell r="F197" t="str">
            <v>R.TOPKG_BLY0065_SUP0017DGYDGY</v>
          </cell>
        </row>
        <row r="198">
          <cell r="A198" t="str">
            <v>ASPEN-JR</v>
          </cell>
          <cell r="B198" t="str">
            <v>GIRL'S LONG SLEEVE BASE LAYER QUARTER ZIP</v>
          </cell>
          <cell r="C198" t="str">
            <v>ASPEN-JR / SUP0017BORBOR</v>
          </cell>
          <cell r="D198" t="str">
            <v>BORDEAUX</v>
          </cell>
          <cell r="E198" t="str">
            <v>BORDEAUX</v>
          </cell>
          <cell r="F198" t="str">
            <v>R.TOPKG_BLY0065_SUP0017BORBOR</v>
          </cell>
        </row>
        <row r="199">
          <cell r="A199" t="str">
            <v>LEONARDO</v>
          </cell>
          <cell r="B199" t="str">
            <v>MEN'S KNEE GRIP PRO BREECHES</v>
          </cell>
          <cell r="C199" t="str">
            <v>LEONARDO / TJR0026WHTWHT</v>
          </cell>
          <cell r="D199" t="str">
            <v>WHITE</v>
          </cell>
          <cell r="E199" t="str">
            <v>WHITE</v>
          </cell>
          <cell r="F199" t="str">
            <v>R.BOTMN_BRC0066_TJR0026WHTWHT</v>
          </cell>
          <cell r="G199" t="str">
            <v>HDJ</v>
          </cell>
        </row>
        <row r="200">
          <cell r="A200" t="str">
            <v>LEONARDO</v>
          </cell>
          <cell r="B200" t="str">
            <v>MEN'S KNEE GRIP PRO BREECHES</v>
          </cell>
          <cell r="C200" t="str">
            <v>LEONARDO / TJR0026BEGBEG</v>
          </cell>
          <cell r="D200" t="str">
            <v>BEIGE</v>
          </cell>
          <cell r="E200" t="str">
            <v>BEIGE</v>
          </cell>
          <cell r="F200" t="str">
            <v>R.BOTMN_BRC0066_TJR0026BEGBEG</v>
          </cell>
          <cell r="G200" t="str">
            <v>HDJ</v>
          </cell>
        </row>
        <row r="201">
          <cell r="A201" t="str">
            <v>LEONARDO</v>
          </cell>
          <cell r="B201" t="str">
            <v>MEN'S KNEE GRIP PRO BREECHES</v>
          </cell>
          <cell r="C201" t="str">
            <v>LEONARDO / TJR0026BLKBLK</v>
          </cell>
          <cell r="D201" t="str">
            <v>BLACK</v>
          </cell>
          <cell r="E201" t="str">
            <v>BLACK</v>
          </cell>
          <cell r="F201" t="str">
            <v>R.BOTMN_BRC0066_TJR0026BLKBLK</v>
          </cell>
          <cell r="G201" t="str">
            <v>HDJ</v>
          </cell>
        </row>
        <row r="202">
          <cell r="A202" t="str">
            <v>LEONARDO</v>
          </cell>
          <cell r="B202" t="str">
            <v>MEN'S KNEE GRIP PRO BREECHES</v>
          </cell>
          <cell r="C202" t="str">
            <v>LEONARDO / TJR0026NAVNAV</v>
          </cell>
          <cell r="D202" t="str">
            <v>NAVY</v>
          </cell>
          <cell r="E202" t="str">
            <v>NAVY</v>
          </cell>
          <cell r="F202" t="str">
            <v>R.BOTMN_BRC0066_TJR0026NAVNAV</v>
          </cell>
          <cell r="G202" t="str">
            <v>HDJ</v>
          </cell>
        </row>
        <row r="203">
          <cell r="A203" t="str">
            <v>LEONARDO</v>
          </cell>
          <cell r="B203" t="str">
            <v>MEN'S KNEE GRIP PRO BREECHES</v>
          </cell>
          <cell r="C203" t="str">
            <v>LEONARDO / TJR0026STGSTG</v>
          </cell>
          <cell r="D203" t="str">
            <v>STORM GRAY</v>
          </cell>
          <cell r="E203" t="str">
            <v>STORM GRAY</v>
          </cell>
          <cell r="F203" t="str">
            <v>R.BOTMN_BRC0066_TJR0026STGSTG</v>
          </cell>
          <cell r="G203" t="str">
            <v>HDJ</v>
          </cell>
        </row>
        <row r="204">
          <cell r="A204" t="str">
            <v>LEONARDO</v>
          </cell>
          <cell r="B204" t="str">
            <v>MEN'S KNEE GRIP PRO BREECHES</v>
          </cell>
          <cell r="C204" t="str">
            <v>LEONARDO / TJR0026TAUTAU</v>
          </cell>
          <cell r="D204" t="str">
            <v>TAUPE</v>
          </cell>
          <cell r="E204" t="str">
            <v>TAUPE</v>
          </cell>
          <cell r="F204" t="str">
            <v>R.BOTMN_BRC0066_TJR0026TAUTAU</v>
          </cell>
          <cell r="G204" t="str">
            <v>HDJ</v>
          </cell>
        </row>
        <row r="205">
          <cell r="A205" t="str">
            <v>ALEA</v>
          </cell>
          <cell r="B205" t="str">
            <v>WOMEN'S KNEE GRIP PRO BREECHES</v>
          </cell>
          <cell r="C205" t="str">
            <v>ALEA / TJR0027WHTWHT</v>
          </cell>
          <cell r="D205" t="str">
            <v>WHITE</v>
          </cell>
          <cell r="E205" t="str">
            <v>WHITE</v>
          </cell>
          <cell r="F205" t="str">
            <v>R.BOTWN_BRC0067_TJR0027WHTWHT</v>
          </cell>
          <cell r="G205" t="str">
            <v>AK</v>
          </cell>
        </row>
        <row r="206">
          <cell r="A206" t="str">
            <v>ALEA</v>
          </cell>
          <cell r="B206" t="str">
            <v>WOMEN'S KNEE GRIP PRO BREECHES</v>
          </cell>
          <cell r="C206" t="str">
            <v>ALEA / TJR0027BEGBEG</v>
          </cell>
          <cell r="D206" t="str">
            <v>BEIGE</v>
          </cell>
          <cell r="E206" t="str">
            <v>BEIGE</v>
          </cell>
          <cell r="F206" t="str">
            <v>R.BOTWN_BRC0067_TJR0027BEGBEG</v>
          </cell>
          <cell r="G206" t="str">
            <v>AK</v>
          </cell>
        </row>
        <row r="207">
          <cell r="A207" t="str">
            <v>ALEA</v>
          </cell>
          <cell r="B207" t="str">
            <v>WOMEN'S KNEE GRIP PRO BREECHES</v>
          </cell>
          <cell r="C207" t="str">
            <v>ALEA / TJR0027BLKBLK</v>
          </cell>
          <cell r="D207" t="str">
            <v>BLACK</v>
          </cell>
          <cell r="E207" t="str">
            <v>BLACK</v>
          </cell>
          <cell r="F207" t="str">
            <v>R.BOTWN_BRC0067_TJR0027BLKBLK</v>
          </cell>
          <cell r="G207" t="str">
            <v>AK</v>
          </cell>
        </row>
        <row r="208">
          <cell r="A208" t="str">
            <v>ALEA</v>
          </cell>
          <cell r="B208" t="str">
            <v>WOMEN'S KNEE GRIP PRO BREECHES</v>
          </cell>
          <cell r="C208" t="str">
            <v>ALEA / TJR0027NAVNAV</v>
          </cell>
          <cell r="D208" t="str">
            <v>NAVY</v>
          </cell>
          <cell r="E208" t="str">
            <v>NAVY</v>
          </cell>
          <cell r="F208" t="str">
            <v>R.BOTWN_BRC0067_TJR0027NAVNAV</v>
          </cell>
          <cell r="G208" t="str">
            <v>AK</v>
          </cell>
        </row>
        <row r="209">
          <cell r="A209" t="str">
            <v>ALEA</v>
          </cell>
          <cell r="B209" t="str">
            <v>WOMEN'S KNEE GRIP PRO BREECHES</v>
          </cell>
          <cell r="C209" t="str">
            <v>ALEA / TJR0027DGYDGY</v>
          </cell>
          <cell r="D209" t="str">
            <v>DARK GRAY</v>
          </cell>
          <cell r="E209" t="str">
            <v>DARK GRAY</v>
          </cell>
          <cell r="F209" t="str">
            <v>R.BOTWN_BRC0067_TJR0027DGYDGY</v>
          </cell>
          <cell r="G209" t="str">
            <v>AK</v>
          </cell>
        </row>
        <row r="210">
          <cell r="A210" t="str">
            <v>ALEA</v>
          </cell>
          <cell r="B210" t="str">
            <v>WOMEN'S KNEE GRIP PRO BREECHES</v>
          </cell>
          <cell r="C210" t="str">
            <v>ALEA / TJR0027TAUTAU</v>
          </cell>
          <cell r="D210" t="str">
            <v>TAUPE</v>
          </cell>
          <cell r="E210" t="str">
            <v>TAUPE</v>
          </cell>
          <cell r="F210" t="str">
            <v>R.BOTWN_BRC0067_TJR0027TAUTAU</v>
          </cell>
          <cell r="G210" t="str">
            <v>AK</v>
          </cell>
        </row>
        <row r="211">
          <cell r="A211" t="str">
            <v>ALEA</v>
          </cell>
          <cell r="B211" t="str">
            <v>WOMEN'S KNEE GRIP PRO BREECHES</v>
          </cell>
          <cell r="C211" t="str">
            <v>ALEA / TJR0027GRNGRN</v>
          </cell>
          <cell r="D211" t="str">
            <v>GREEN</v>
          </cell>
          <cell r="E211" t="str">
            <v>GREEN</v>
          </cell>
          <cell r="F211" t="str">
            <v>R.BOTWN_BRC0067_TJR0027GRNGRN</v>
          </cell>
          <cell r="G211" t="str">
            <v>AK</v>
          </cell>
        </row>
        <row r="212">
          <cell r="A212" t="str">
            <v>ATLANTIS</v>
          </cell>
          <cell r="B212" t="str">
            <v>KID'S UNISEX KNEE GRIP PRO BREECHES</v>
          </cell>
          <cell r="C212" t="str">
            <v>ATLANTIS / TJR0029WHTWHT</v>
          </cell>
          <cell r="D212" t="str">
            <v>WHITE</v>
          </cell>
          <cell r="E212" t="str">
            <v>WHITE</v>
          </cell>
          <cell r="F212" t="str">
            <v>R.BOTKU_BRC0068_TJR0029WHTWHT</v>
          </cell>
        </row>
        <row r="213">
          <cell r="A213" t="str">
            <v>ATLANTIS</v>
          </cell>
          <cell r="B213" t="str">
            <v>KID'S UNISEX KNEE GRIP PRO BREECHES</v>
          </cell>
          <cell r="C213" t="str">
            <v>ATLANTIS / TJR0029BLKBLK</v>
          </cell>
          <cell r="D213" t="str">
            <v>BLACK</v>
          </cell>
          <cell r="E213" t="str">
            <v>BLACK</v>
          </cell>
          <cell r="F213" t="str">
            <v>R.BOTKU_BRC0068_TJR0029BLKBLK</v>
          </cell>
        </row>
        <row r="214">
          <cell r="A214" t="str">
            <v>ATLANTIS</v>
          </cell>
          <cell r="B214" t="str">
            <v>KID'S UNISEX KNEE GRIP PRO BREECHES</v>
          </cell>
          <cell r="C214" t="str">
            <v>ATLANTIS / TJR0029NAVNAV</v>
          </cell>
          <cell r="D214" t="str">
            <v>NAVY</v>
          </cell>
          <cell r="E214" t="str">
            <v>NAVY</v>
          </cell>
          <cell r="F214" t="str">
            <v>R.BOTKU_BRC0068_TJR0029NAVNAV</v>
          </cell>
        </row>
        <row r="215">
          <cell r="A215" t="str">
            <v>ALLEGRA</v>
          </cell>
          <cell r="B215" t="str">
            <v>WOMEN'S FULL GRIP PRO LEGGINGS</v>
          </cell>
          <cell r="C215" t="str">
            <v>ALLEGRA / TJR0028BLKBLK</v>
          </cell>
          <cell r="D215" t="str">
            <v>BLACK</v>
          </cell>
          <cell r="E215" t="str">
            <v>BLACK</v>
          </cell>
          <cell r="F215" t="str">
            <v>R.BOTWN_LGN0069_TJR0028BLKBLK</v>
          </cell>
          <cell r="G215" t="str">
            <v>AK</v>
          </cell>
        </row>
        <row r="216">
          <cell r="A216" t="str">
            <v>ALLEGRA</v>
          </cell>
          <cell r="B216" t="str">
            <v>WOMEN'S FULL GRIP PRO LEGGINGS</v>
          </cell>
          <cell r="C216" t="str">
            <v>ALLEGRA / TJR0028NAVNAV</v>
          </cell>
          <cell r="D216" t="str">
            <v>NAVY</v>
          </cell>
          <cell r="E216" t="str">
            <v>NAVY</v>
          </cell>
          <cell r="F216" t="str">
            <v>R.BOTWN_LGN0069_TJR0028NAVNAV</v>
          </cell>
          <cell r="G216" t="str">
            <v>AK</v>
          </cell>
        </row>
        <row r="217">
          <cell r="A217" t="str">
            <v>ALLEGRA</v>
          </cell>
          <cell r="B217" t="str">
            <v>WOMEN'S FULL GRIP PRO LEGGINGS</v>
          </cell>
          <cell r="C217" t="str">
            <v>ALLEGRA / TJR0028DGYDGY</v>
          </cell>
          <cell r="D217" t="str">
            <v>DARK GRAY</v>
          </cell>
          <cell r="E217" t="str">
            <v>DARK GRAY</v>
          </cell>
          <cell r="F217" t="str">
            <v>R.BOTWN_LGN0069_TJR0028DGYDGY</v>
          </cell>
          <cell r="G217" t="str">
            <v>AK</v>
          </cell>
        </row>
        <row r="218">
          <cell r="A218" t="str">
            <v>ALLEGRA</v>
          </cell>
          <cell r="B218" t="str">
            <v>WOMEN'S FULL GRIP PRO LEGGINGS</v>
          </cell>
          <cell r="C218" t="str">
            <v>ALLEGRA / TJR0028GRNGRN</v>
          </cell>
          <cell r="D218" t="str">
            <v>GREEN</v>
          </cell>
          <cell r="E218" t="str">
            <v>GREEN</v>
          </cell>
          <cell r="F218" t="str">
            <v>R.BOTWN_LGN0069_TJR0028GRNGRN</v>
          </cell>
          <cell r="G218" t="str">
            <v>AK</v>
          </cell>
        </row>
        <row r="219">
          <cell r="A219" t="str">
            <v>ALLEGRA</v>
          </cell>
          <cell r="B219" t="str">
            <v>WOMEN'S FULL GRIP PRO LEGGINGS</v>
          </cell>
          <cell r="C219" t="str">
            <v>ALLEGRA / TJR0028TAUTAU</v>
          </cell>
          <cell r="D219" t="str">
            <v>TAUPE</v>
          </cell>
          <cell r="E219" t="str">
            <v>TAUPE</v>
          </cell>
          <cell r="F219" t="str">
            <v>R.BOTWN_LGN0069_TJR0028TAUTAU</v>
          </cell>
          <cell r="G219" t="str">
            <v>AK</v>
          </cell>
        </row>
        <row r="220">
          <cell r="A220" t="str">
            <v>LUNA</v>
          </cell>
          <cell r="B220" t="str">
            <v>GIRL'S FULL GRIP PRO LEGGINGS</v>
          </cell>
          <cell r="C220" t="str">
            <v>LUNA / TJR0028BLKBLK</v>
          </cell>
          <cell r="D220" t="str">
            <v>BLACK</v>
          </cell>
          <cell r="E220" t="str">
            <v>BLACK</v>
          </cell>
          <cell r="F220" t="str">
            <v>R.BOTKG_LGN0070_TJR0028BLKBLK</v>
          </cell>
        </row>
        <row r="221">
          <cell r="A221" t="str">
            <v>LUNA</v>
          </cell>
          <cell r="B221" t="str">
            <v>GIRL'S FULL GRIP PRO LEGGINGS</v>
          </cell>
          <cell r="C221" t="str">
            <v>LUNA / TJR0028NAVNAV</v>
          </cell>
          <cell r="D221" t="str">
            <v>NAVY</v>
          </cell>
          <cell r="E221" t="str">
            <v>NAVY</v>
          </cell>
          <cell r="F221" t="str">
            <v>R.BOTKG_LGN0070_TJR0028NAVNAV</v>
          </cell>
        </row>
        <row r="222">
          <cell r="A222" t="str">
            <v>LUNA</v>
          </cell>
          <cell r="B222" t="str">
            <v>GIRL'S FULL GRIP PRO LEGGINGS</v>
          </cell>
          <cell r="C222" t="str">
            <v>LUNA / TJR0028TAUTAU</v>
          </cell>
          <cell r="D222" t="str">
            <v>TAUPE</v>
          </cell>
          <cell r="E222" t="str">
            <v>TAUPE</v>
          </cell>
          <cell r="F222" t="str">
            <v>R.BOTKG_LGN0070_TJR0028TAUTAU</v>
          </cell>
        </row>
        <row r="223">
          <cell r="A223" t="str">
            <v>AREZZO</v>
          </cell>
          <cell r="B223" t="str">
            <v>MEN'S PRO COMPETITION JACKET</v>
          </cell>
          <cell r="C223" t="str">
            <v>AREZZO / TJR0026BLKBLK</v>
          </cell>
          <cell r="D223" t="str">
            <v>BLACK</v>
          </cell>
          <cell r="E223" t="str">
            <v>BLACK</v>
          </cell>
          <cell r="F223" t="str">
            <v>R.J&amp;TMN_CJK0071_TJR0026BLKBLK</v>
          </cell>
          <cell r="G223" t="str">
            <v>HDJ</v>
          </cell>
        </row>
        <row r="224">
          <cell r="A224" t="str">
            <v>AREZZO</v>
          </cell>
          <cell r="B224" t="str">
            <v>MEN'S PRO COMPETITION JACKET</v>
          </cell>
          <cell r="C224" t="str">
            <v>AREZZO / TJR0026DGYDGY</v>
          </cell>
          <cell r="D224" t="str">
            <v>DARK GRAY</v>
          </cell>
          <cell r="E224" t="str">
            <v>DARK GRAY</v>
          </cell>
          <cell r="F224" t="str">
            <v>R.J&amp;TMN_CJK0071_TJR0026DGYDGY</v>
          </cell>
        </row>
        <row r="225">
          <cell r="A225" t="str">
            <v>GORLA MINORE</v>
          </cell>
          <cell r="B225" t="str">
            <v>WOMEN'S PRO COMPETITION JACKET</v>
          </cell>
          <cell r="C225" t="str">
            <v>GORLA MINORE / TJR0027BLKBLK</v>
          </cell>
          <cell r="D225" t="str">
            <v>BLACK</v>
          </cell>
          <cell r="E225" t="str">
            <v>BLACK</v>
          </cell>
          <cell r="F225" t="str">
            <v>R.J&amp;TWN_CJK0072_TJR0027BLKBLK</v>
          </cell>
          <cell r="G225" t="str">
            <v>AK</v>
          </cell>
        </row>
        <row r="226">
          <cell r="A226" t="str">
            <v>ZANNONE</v>
          </cell>
          <cell r="B226" t="str">
            <v>MEN'S COMPETITION POLO SHORT SLEEVE</v>
          </cell>
          <cell r="C226" t="str">
            <v>ZANNONE / SUP0016LGYLGY</v>
          </cell>
          <cell r="D226" t="str">
            <v>LIGHT GRAY</v>
          </cell>
          <cell r="E226" t="str">
            <v>LIGHT GRAY</v>
          </cell>
          <cell r="F226" t="str">
            <v>R.TOPMN_CPL0073_SUP0016LGYLGY</v>
          </cell>
          <cell r="G226" t="str">
            <v>HDJ</v>
          </cell>
        </row>
        <row r="227">
          <cell r="A227" t="str">
            <v>SAN DIEGO</v>
          </cell>
          <cell r="B227" t="str">
            <v>MEN'S TECH TRAINING POLO SHORT SLEEVE</v>
          </cell>
          <cell r="C227" t="str">
            <v>SAN DIEGO / PIQ0015WHTWHT</v>
          </cell>
          <cell r="D227" t="str">
            <v>WHITE</v>
          </cell>
          <cell r="E227" t="str">
            <v>WHITE</v>
          </cell>
          <cell r="F227" t="str">
            <v>R.TOPMN_TPL0074_PIQ0015WHTWHT</v>
          </cell>
        </row>
        <row r="228">
          <cell r="A228" t="str">
            <v>SAN DIEGO</v>
          </cell>
          <cell r="B228" t="str">
            <v>MEN'S TECH TRAINING POLO SHORT SLEEVE</v>
          </cell>
          <cell r="C228" t="str">
            <v>SAN DIEGO / PIQ0015NAVNAV</v>
          </cell>
          <cell r="D228" t="str">
            <v>NAVY</v>
          </cell>
          <cell r="E228" t="str">
            <v>NAVY</v>
          </cell>
          <cell r="F228" t="str">
            <v>R.TOPMN_TPL0074_PIQ0015NAVNAV</v>
          </cell>
        </row>
        <row r="229">
          <cell r="A229" t="str">
            <v>SAN DIEGO</v>
          </cell>
          <cell r="B229" t="str">
            <v>MEN'S TECH TRAINING POLO SHORT SLEEVE</v>
          </cell>
          <cell r="C229" t="str">
            <v>SAN DIEGO / PIQ0015LGYLGY</v>
          </cell>
          <cell r="D229" t="str">
            <v>LIGHT GRAY</v>
          </cell>
          <cell r="E229" t="str">
            <v>LIGHT GRAY</v>
          </cell>
          <cell r="F229" t="str">
            <v>R.TOPMN_TPL0074_PIQ0015LGYLGY</v>
          </cell>
        </row>
        <row r="230">
          <cell r="A230" t="str">
            <v>SAN DIEGO</v>
          </cell>
          <cell r="B230" t="str">
            <v>MEN'S TECH TRAINING POLO SHORT SLEEVE</v>
          </cell>
          <cell r="C230" t="str">
            <v>SAN DIEGO / PIQ0015DGYDGY</v>
          </cell>
          <cell r="D230" t="str">
            <v>DARK GRAY</v>
          </cell>
          <cell r="E230" t="str">
            <v>DARK GRAY</v>
          </cell>
          <cell r="F230" t="str">
            <v>R.TOPMN_TPL0074_PIQ0015DGYDGY</v>
          </cell>
        </row>
        <row r="231">
          <cell r="A231" t="str">
            <v>SAN DIEGO</v>
          </cell>
          <cell r="B231" t="str">
            <v>MEN'S TECH TRAINING POLO SHORT SLEEVE</v>
          </cell>
          <cell r="C231" t="str">
            <v>SAN DIEGO / PIQ0015DBLDBL</v>
          </cell>
          <cell r="D231" t="str">
            <v>DARK BLUE</v>
          </cell>
          <cell r="E231" t="str">
            <v>DARK BLUE</v>
          </cell>
          <cell r="F231" t="str">
            <v>R.TOPMN_TPL0074_PIQ0015DBLDBL</v>
          </cell>
        </row>
        <row r="232">
          <cell r="A232" t="str">
            <v>MALTA</v>
          </cell>
          <cell r="B232" t="str">
            <v>WOMEN'S TECH TRAINING POLO SHORT SLEEVE</v>
          </cell>
          <cell r="C232" t="str">
            <v>MALTA / PIQ0015WHTWHT</v>
          </cell>
          <cell r="D232" t="str">
            <v>WHITE</v>
          </cell>
          <cell r="E232" t="str">
            <v>WHITE</v>
          </cell>
          <cell r="F232" t="str">
            <v>R.TOPWN_TPL0075_PIQ0015WHTWHT</v>
          </cell>
        </row>
        <row r="233">
          <cell r="A233" t="str">
            <v>MALTA</v>
          </cell>
          <cell r="B233" t="str">
            <v>WOMEN'S TECH TRAINING POLO SHORT SLEEVE</v>
          </cell>
          <cell r="C233" t="str">
            <v>MALTA / PIQ0015NAVNAV</v>
          </cell>
          <cell r="D233" t="str">
            <v>NAVY</v>
          </cell>
          <cell r="E233" t="str">
            <v>NAVY</v>
          </cell>
          <cell r="F233" t="str">
            <v>R.TOPWN_TPL0075_PIQ0015NAVNAV</v>
          </cell>
        </row>
        <row r="234">
          <cell r="A234" t="str">
            <v>MALTA</v>
          </cell>
          <cell r="B234" t="str">
            <v>WOMEN'S TECH TRAINING POLO SHORT SLEEVE</v>
          </cell>
          <cell r="C234" t="str">
            <v>MALTA / PIQ0015BLKBLK</v>
          </cell>
          <cell r="D234" t="str">
            <v>BLACK</v>
          </cell>
          <cell r="E234" t="str">
            <v>BLACK</v>
          </cell>
          <cell r="F234" t="str">
            <v>R.TOPWN_TPL0075_PIQ0015BLKBLK</v>
          </cell>
        </row>
        <row r="235">
          <cell r="A235" t="str">
            <v>MALTA</v>
          </cell>
          <cell r="B235" t="str">
            <v>WOMEN'S TECH TRAINING POLO SHORT SLEEVE</v>
          </cell>
          <cell r="C235" t="str">
            <v>MALTA / PIQ0015LILLIL</v>
          </cell>
          <cell r="D235" t="str">
            <v>LILAC</v>
          </cell>
          <cell r="E235" t="str">
            <v>LILAC</v>
          </cell>
          <cell r="F235" t="str">
            <v>R.TOPWN_TPL0075_PIQ0015LILLIL</v>
          </cell>
        </row>
        <row r="236">
          <cell r="A236" t="str">
            <v>MALTA</v>
          </cell>
          <cell r="B236" t="str">
            <v>WOMEN'S TECH TRAINING POLO SHORT SLEEVE</v>
          </cell>
          <cell r="C236" t="str">
            <v>MALTA / PIQ0015DGYDGY</v>
          </cell>
          <cell r="D236" t="str">
            <v>DARK GRAY</v>
          </cell>
          <cell r="E236" t="str">
            <v>DARK GRAY</v>
          </cell>
          <cell r="F236" t="str">
            <v>R.TOPWN_TPL0075_PIQ0015DGYDGY</v>
          </cell>
        </row>
        <row r="237">
          <cell r="A237" t="str">
            <v>BELLA</v>
          </cell>
          <cell r="B237" t="str">
            <v>WOMEN'S TECH T-SHIRT</v>
          </cell>
          <cell r="C237" t="str">
            <v>BELLA / SUP0030WHTWHT</v>
          </cell>
          <cell r="D237" t="str">
            <v>WHITE</v>
          </cell>
          <cell r="E237" t="str">
            <v>WHITE</v>
          </cell>
          <cell r="F237" t="str">
            <v>R.TOPWN_TTS0076_SUP0030WHTWHT</v>
          </cell>
          <cell r="G237" t="str">
            <v>AK</v>
          </cell>
        </row>
        <row r="238">
          <cell r="A238" t="str">
            <v>BELLA</v>
          </cell>
          <cell r="B238" t="str">
            <v>WOMEN'S TECH T-SHIRT</v>
          </cell>
          <cell r="C238" t="str">
            <v>BELLA / SUP0030ECRECR</v>
          </cell>
          <cell r="D238" t="str">
            <v>ECRU</v>
          </cell>
          <cell r="E238" t="str">
            <v>ECRU</v>
          </cell>
          <cell r="F238" t="str">
            <v>R.TOPWN_TTS0076_SUP0030ECRECR</v>
          </cell>
          <cell r="G238" t="str">
            <v>AK</v>
          </cell>
        </row>
        <row r="239">
          <cell r="A239" t="str">
            <v>BELLA</v>
          </cell>
          <cell r="B239" t="str">
            <v>WOMEN'S TECH T-SHIRT</v>
          </cell>
          <cell r="C239" t="str">
            <v>BELLA / SUP0030ROZROZ</v>
          </cell>
          <cell r="D239" t="str">
            <v>ROSE</v>
          </cell>
          <cell r="E239" t="str">
            <v>ROSE</v>
          </cell>
          <cell r="F239" t="str">
            <v>R.TOPWN_TTS0076_SUP0030ROZROZ</v>
          </cell>
          <cell r="G239" t="str">
            <v>AK</v>
          </cell>
        </row>
        <row r="240">
          <cell r="A240" t="str">
            <v>BELLA</v>
          </cell>
          <cell r="B240" t="str">
            <v>WOMEN'S TECH T-SHIRT</v>
          </cell>
          <cell r="C240" t="str">
            <v>BELLA / SUP0030MNKMNK</v>
          </cell>
          <cell r="D240" t="str">
            <v>MINK</v>
          </cell>
          <cell r="E240" t="str">
            <v>MINK</v>
          </cell>
          <cell r="F240" t="str">
            <v>R.TOPWN_TTS0076_SUP0030MNKMNK</v>
          </cell>
          <cell r="G240" t="str">
            <v>AK</v>
          </cell>
        </row>
        <row r="241">
          <cell r="A241" t="str">
            <v>BELLA</v>
          </cell>
          <cell r="B241" t="str">
            <v>WOMEN'S TECH T-SHIRT</v>
          </cell>
          <cell r="C241" t="str">
            <v>BELLA / SUP0030LGYLGY</v>
          </cell>
          <cell r="D241" t="str">
            <v>LIGHT GRAY</v>
          </cell>
          <cell r="E241" t="str">
            <v>LIGHT GRAY</v>
          </cell>
          <cell r="F241" t="str">
            <v>R.TOPWN_TTS0076_SUP0030LGYLGY</v>
          </cell>
          <cell r="G241" t="str">
            <v>AK</v>
          </cell>
        </row>
        <row r="242">
          <cell r="A242" t="str">
            <v>BELLA</v>
          </cell>
          <cell r="B242" t="str">
            <v>WOMEN'S TECH T-SHIRT</v>
          </cell>
          <cell r="C242" t="str">
            <v>BELLA / SUP0030ANTANT</v>
          </cell>
          <cell r="D242" t="str">
            <v>ANTHRA</v>
          </cell>
          <cell r="E242" t="str">
            <v>ANTHRA</v>
          </cell>
          <cell r="F242" t="str">
            <v>R.TOPWN_TTS0076_SUP0030ANTANT</v>
          </cell>
          <cell r="G242" t="str">
            <v>AK</v>
          </cell>
        </row>
        <row r="243">
          <cell r="A243" t="str">
            <v>BELLA</v>
          </cell>
          <cell r="B243" t="str">
            <v>WOMEN'S TECH T-SHIRT</v>
          </cell>
          <cell r="C243" t="str">
            <v>BELLA / SUP0030BLKBLK</v>
          </cell>
          <cell r="D243" t="str">
            <v>BLACK</v>
          </cell>
          <cell r="E243" t="str">
            <v>BLACK</v>
          </cell>
          <cell r="F243" t="str">
            <v>R.TOPWN_TTS0076_SUP0030BLKBLK</v>
          </cell>
          <cell r="G243" t="str">
            <v>AK</v>
          </cell>
        </row>
        <row r="244">
          <cell r="A244" t="str">
            <v>VENEZIA</v>
          </cell>
          <cell r="B244" t="str">
            <v>WOMEN'S COMPETITION POLO SHORT SLEEVE</v>
          </cell>
          <cell r="C244" t="str">
            <v>VENEZIA / PIQ0015WHTWHT</v>
          </cell>
          <cell r="D244" t="str">
            <v>WHITE</v>
          </cell>
          <cell r="E244" t="str">
            <v>WHITE</v>
          </cell>
          <cell r="F244" t="str">
            <v>R.TOPWN_CPL0077_PIQ0015WHTWHT</v>
          </cell>
          <cell r="G244" t="str">
            <v>AK</v>
          </cell>
        </row>
        <row r="245">
          <cell r="A245" t="str">
            <v>VENEZIA</v>
          </cell>
          <cell r="B245" t="str">
            <v>WOMEN'S COMPETITION POLO SHORT SLEEVE</v>
          </cell>
          <cell r="C245" t="str">
            <v>VENEZIA / PIQ0015NAVNAV</v>
          </cell>
          <cell r="D245" t="str">
            <v>NAVY</v>
          </cell>
          <cell r="E245" t="str">
            <v>NAVY</v>
          </cell>
          <cell r="F245" t="str">
            <v>R.TOPWN_CPL0077_PIQ0015NAVNAV</v>
          </cell>
          <cell r="G245" t="str">
            <v>AK</v>
          </cell>
        </row>
        <row r="246">
          <cell r="A246" t="str">
            <v>VERONA</v>
          </cell>
          <cell r="B246" t="str">
            <v>WOMEN'S COMPETITION POLO SHORT SLEEVE</v>
          </cell>
          <cell r="C246" t="str">
            <v>VERONA / PIQ0015WHTWHT</v>
          </cell>
          <cell r="D246" t="str">
            <v>WHITE</v>
          </cell>
          <cell r="E246" t="str">
            <v>WHITE</v>
          </cell>
          <cell r="F246" t="str">
            <v>R.TOPWN_CPL0078_PIQ0015WHTWHT</v>
          </cell>
          <cell r="G246" t="str">
            <v>AK</v>
          </cell>
        </row>
        <row r="247">
          <cell r="A247" t="str">
            <v>VERONA</v>
          </cell>
          <cell r="B247" t="str">
            <v>WOMEN'S COMPETITION POLO SHORT SLEEVE</v>
          </cell>
          <cell r="C247" t="str">
            <v>VERONA / PIQ0015TAUTAU</v>
          </cell>
          <cell r="D247" t="str">
            <v>TAUPE</v>
          </cell>
          <cell r="E247" t="str">
            <v>TAUPE</v>
          </cell>
          <cell r="F247" t="str">
            <v>R.TOPWN_CPL0078_PIQ0015TAUTAU</v>
          </cell>
          <cell r="G247" t="str">
            <v>AK</v>
          </cell>
        </row>
        <row r="248">
          <cell r="A248" t="str">
            <v>SAVONA-JR</v>
          </cell>
          <cell r="B248" t="str">
            <v>GIRL'S COMPETITION POLO SHORT SLEEVE</v>
          </cell>
          <cell r="C248" t="str">
            <v>SAVONA-JR / SUP0016PNKPNK</v>
          </cell>
          <cell r="D248" t="str">
            <v>PINK</v>
          </cell>
          <cell r="E248" t="str">
            <v>PINK</v>
          </cell>
          <cell r="F248" t="str">
            <v>R.TOPKG_CPL0079_SUP0016PNKPNK</v>
          </cell>
        </row>
        <row r="249">
          <cell r="A249" t="str">
            <v>PADOVA-JR</v>
          </cell>
          <cell r="B249" t="str">
            <v>GIRL'S COMPETITION POLO SHORT SLEEVE</v>
          </cell>
          <cell r="C249" t="str">
            <v>PADOVA-JR / SUP0016MNTMNT</v>
          </cell>
          <cell r="D249" t="str">
            <v>MINT</v>
          </cell>
          <cell r="E249" t="str">
            <v>MINT</v>
          </cell>
          <cell r="F249" t="str">
            <v>R.TOPKG_CPL0080_SUP0016MNTMNT</v>
          </cell>
        </row>
        <row r="250">
          <cell r="A250" t="str">
            <v>SAN DIEGO-JR</v>
          </cell>
          <cell r="B250" t="str">
            <v>BOY'S TECH TRAINING POLO SHORT SLEEVE</v>
          </cell>
          <cell r="C250" t="str">
            <v>SAN DIEGO-JR / PIQ0015TURTUR</v>
          </cell>
          <cell r="D250" t="str">
            <v>TURQUOISE</v>
          </cell>
          <cell r="E250" t="str">
            <v>TURQUOISE</v>
          </cell>
          <cell r="F250" t="str">
            <v>R.TOPKB_TPL0081_PIQ0015TURTUR</v>
          </cell>
        </row>
        <row r="251">
          <cell r="A251" t="str">
            <v>SAN DIEGO-JR</v>
          </cell>
          <cell r="B251" t="str">
            <v>BOY'S TECH TRAINING POLO SHORT SLEEVE</v>
          </cell>
          <cell r="C251" t="str">
            <v>SAN DIEGO-JR / PIQ0015NAVNAV</v>
          </cell>
          <cell r="D251" t="str">
            <v>NAVY</v>
          </cell>
          <cell r="E251" t="str">
            <v>NAVY</v>
          </cell>
          <cell r="F251" t="str">
            <v>R.TOPKB_TPL0081_PIQ0015NAVNAV</v>
          </cell>
        </row>
        <row r="252">
          <cell r="A252" t="str">
            <v>MALTA-JR</v>
          </cell>
          <cell r="B252" t="str">
            <v>GIRL'S TECH TRAINING POLO SHORT SLEEVE</v>
          </cell>
          <cell r="C252" t="str">
            <v>MALTA-JR / PIQ0015NAVNAV</v>
          </cell>
          <cell r="D252" t="str">
            <v>NAVY</v>
          </cell>
          <cell r="E252" t="str">
            <v>NAVY</v>
          </cell>
          <cell r="F252" t="str">
            <v>R.TOPKG_TPL0082_PIQ0015NAVNAV</v>
          </cell>
        </row>
        <row r="253">
          <cell r="A253" t="str">
            <v>MALTA-JR</v>
          </cell>
          <cell r="B253" t="str">
            <v>GIRL'S TECH TRAINING POLO SHORT SLEEVE</v>
          </cell>
          <cell r="C253" t="str">
            <v>MALTA-JR / PIQ0015PNKPNK</v>
          </cell>
          <cell r="D253" t="str">
            <v>PINK</v>
          </cell>
          <cell r="E253" t="str">
            <v>PINK</v>
          </cell>
          <cell r="F253" t="str">
            <v>R.TOPKG_TPL0082_PIQ0015PNKPNK</v>
          </cell>
        </row>
        <row r="254">
          <cell r="A254" t="str">
            <v>OXFORD</v>
          </cell>
          <cell r="B254" t="str">
            <v>KNIT COMPETITION TIE</v>
          </cell>
          <cell r="C254" t="str">
            <v>OXFORD / KNT0000WHTWHT</v>
          </cell>
          <cell r="D254" t="str">
            <v>WHITE</v>
          </cell>
          <cell r="E254" t="str">
            <v>WHITE</v>
          </cell>
          <cell r="F254" t="str">
            <v>A.RACMN_TIE0083_KNT0000WHTWHT</v>
          </cell>
        </row>
        <row r="255">
          <cell r="A255" t="str">
            <v>CAPPA</v>
          </cell>
          <cell r="B255" t="str">
            <v>TECH EAR BONNET</v>
          </cell>
          <cell r="C255" t="str">
            <v>CAPPA / TJR0031BLKBLK</v>
          </cell>
          <cell r="D255" t="str">
            <v>BLACK</v>
          </cell>
          <cell r="E255" t="str">
            <v>BLACK</v>
          </cell>
          <cell r="F255" t="str">
            <v>H.FLYFL_EAR0084_TJR0031BLKBLK</v>
          </cell>
        </row>
        <row r="256">
          <cell r="A256" t="str">
            <v>CAPPA</v>
          </cell>
          <cell r="B256" t="str">
            <v>TECH EAR BONNET</v>
          </cell>
          <cell r="C256" t="str">
            <v>CAPPA / TJR0031NAVNAV</v>
          </cell>
          <cell r="D256" t="str">
            <v>NAVY</v>
          </cell>
          <cell r="E256" t="str">
            <v>NAVY</v>
          </cell>
          <cell r="F256" t="str">
            <v>H.FLYFL_EAR0084_TJR0031NAVNAV</v>
          </cell>
        </row>
        <row r="257">
          <cell r="A257" t="str">
            <v>CAPPA-P</v>
          </cell>
          <cell r="B257" t="str">
            <v>TECH EAR BONNET</v>
          </cell>
          <cell r="C257" t="str">
            <v>CAPPA-P / TJR0031BLKBLK</v>
          </cell>
          <cell r="D257" t="str">
            <v>BLACK</v>
          </cell>
          <cell r="E257" t="str">
            <v>BLACK</v>
          </cell>
          <cell r="F257" t="str">
            <v>H.FLYPN_EAR0085_TJR0031BLKBLK</v>
          </cell>
        </row>
        <row r="258">
          <cell r="A258" t="str">
            <v>CAPPA-P</v>
          </cell>
          <cell r="B258" t="str">
            <v>TECH EAR BONNET</v>
          </cell>
          <cell r="C258" t="str">
            <v>CAPPA-P / TJR0031NAVNAV</v>
          </cell>
          <cell r="D258" t="str">
            <v>NAVY</v>
          </cell>
          <cell r="E258" t="str">
            <v>NAVY</v>
          </cell>
          <cell r="F258" t="str">
            <v>H.FLYPN_EAR0085_TJR0031NAVNAV</v>
          </cell>
        </row>
        <row r="259">
          <cell r="A259" t="str">
            <v>TORONTO-P</v>
          </cell>
          <cell r="B259" t="str">
            <v>FLEECE BLANKET</v>
          </cell>
          <cell r="C259" t="str">
            <v>TORONTO-P / FLC0001NAVGLD</v>
          </cell>
          <cell r="D259" t="str">
            <v>NAVY</v>
          </cell>
          <cell r="E259" t="str">
            <v>GOLD</v>
          </cell>
          <cell r="F259" t="str">
            <v>H.RUGPN_FLC0086_FLC0001NAVGLD</v>
          </cell>
        </row>
        <row r="260">
          <cell r="A260" t="str">
            <v>TORONTO-P</v>
          </cell>
          <cell r="B260" t="str">
            <v>FLEECE BLANKET</v>
          </cell>
          <cell r="C260" t="str">
            <v>TORONTO-P / FLC0001PURGLD</v>
          </cell>
          <cell r="D260" t="str">
            <v>PURPLE</v>
          </cell>
          <cell r="E260" t="str">
            <v>GOLD</v>
          </cell>
          <cell r="F260" t="str">
            <v>H.RUGPN_FLC0086_FLC0001PURGLD</v>
          </cell>
        </row>
        <row r="261">
          <cell r="A261" t="str">
            <v>TORONTO-P</v>
          </cell>
          <cell r="B261" t="str">
            <v>FLEECE BLANKET</v>
          </cell>
          <cell r="C261" t="str">
            <v>TORONTO-P / FLC0001GRNNAV</v>
          </cell>
          <cell r="D261" t="str">
            <v>GREEN</v>
          </cell>
          <cell r="E261" t="str">
            <v>NAVY</v>
          </cell>
          <cell r="F261" t="str">
            <v>H.RUGPN_FLC0086_FLC0001GRNNAV</v>
          </cell>
        </row>
        <row r="262">
          <cell r="A262" t="str">
            <v>TORONTO-P</v>
          </cell>
          <cell r="B262" t="str">
            <v>FLEECE BLANKET</v>
          </cell>
          <cell r="C262" t="str">
            <v>TORONTO-P / FLC0001BLKRGL</v>
          </cell>
          <cell r="D262" t="str">
            <v>BLACK</v>
          </cell>
          <cell r="E262" t="str">
            <v>ROSE GOLD</v>
          </cell>
          <cell r="F262" t="str">
            <v>H.RUGPN_FLC0086_FLC0001BLKRGL</v>
          </cell>
        </row>
        <row r="263">
          <cell r="A263" t="str">
            <v>TORONTO-P</v>
          </cell>
          <cell r="B263" t="str">
            <v>FLEECE BLANKET</v>
          </cell>
          <cell r="C263" t="str">
            <v>TORONTO-P / FLC0001REDGLD</v>
          </cell>
          <cell r="D263" t="str">
            <v>RED</v>
          </cell>
          <cell r="E263" t="str">
            <v>GOLD</v>
          </cell>
          <cell r="F263" t="str">
            <v>H.RUGPN_FLC0086_FLC0001REDGLD</v>
          </cell>
        </row>
        <row r="264">
          <cell r="A264" t="str">
            <v>TORONTO-P</v>
          </cell>
          <cell r="B264" t="str">
            <v>FLEECE BLANKET</v>
          </cell>
          <cell r="C264" t="str">
            <v>TORONTO-P / FLC0001BORGLD</v>
          </cell>
          <cell r="D264" t="str">
            <v>BORDEAUX</v>
          </cell>
          <cell r="E264" t="str">
            <v>GOLD</v>
          </cell>
          <cell r="F264" t="str">
            <v>H.RUGPN_FLC0086_FLC0001BORGLD</v>
          </cell>
        </row>
        <row r="265">
          <cell r="A265" t="str">
            <v>TORONTO-P</v>
          </cell>
          <cell r="B265" t="str">
            <v>FLEECE BLANKET</v>
          </cell>
          <cell r="C265" t="str">
            <v>TORONTO-P / FLC0001LILWHT</v>
          </cell>
          <cell r="D265" t="str">
            <v>LILAC</v>
          </cell>
          <cell r="E265" t="str">
            <v>WHITE</v>
          </cell>
          <cell r="F265" t="str">
            <v>H.RUGPN_FLC0086_FLC0001LILWHT</v>
          </cell>
        </row>
        <row r="266">
          <cell r="A266" t="str">
            <v>TORONTO-P</v>
          </cell>
          <cell r="B266" t="str">
            <v>FLEECE BLANKET</v>
          </cell>
          <cell r="C266" t="str">
            <v>TORONTO-P / FLC0001BLKGLD</v>
          </cell>
          <cell r="D266" t="str">
            <v>BLACK</v>
          </cell>
          <cell r="E266" t="str">
            <v>GOLD</v>
          </cell>
          <cell r="F266" t="str">
            <v>H.RUGPN_FLC0086_FLC0001BLKGLD</v>
          </cell>
        </row>
        <row r="267">
          <cell r="A267" t="str">
            <v>TORONTO-P</v>
          </cell>
          <cell r="B267" t="str">
            <v>FLEECE BLANKET</v>
          </cell>
          <cell r="C267" t="str">
            <v>TORONTO-P / FLC0001NAVRED</v>
          </cell>
          <cell r="D267" t="str">
            <v>NAVY</v>
          </cell>
          <cell r="E267" t="str">
            <v>RED</v>
          </cell>
          <cell r="F267" t="str">
            <v>H.RUGPN_FLC0086_FLC0001NAVRED</v>
          </cell>
        </row>
        <row r="268">
          <cell r="A268" t="str">
            <v>TORONTO-P</v>
          </cell>
          <cell r="B268" t="str">
            <v>FLEECE BLANKET</v>
          </cell>
          <cell r="C268" t="str">
            <v>TORONTO-P / FLC0001REDWHT</v>
          </cell>
          <cell r="D268" t="str">
            <v>RED</v>
          </cell>
          <cell r="E268" t="str">
            <v>WHITE</v>
          </cell>
          <cell r="F268" t="str">
            <v>H.RUGPN_FLC0086_FLC0001REDWHT</v>
          </cell>
        </row>
        <row r="269">
          <cell r="A269" t="str">
            <v>WINDSOR-P</v>
          </cell>
          <cell r="B269" t="str">
            <v>FLEECE BLANKET WITH COLLAR</v>
          </cell>
          <cell r="C269" t="str">
            <v>WINDSOR-P / FLC0001BRWRGL</v>
          </cell>
          <cell r="D269" t="str">
            <v>BROWN</v>
          </cell>
          <cell r="E269" t="str">
            <v>ROSE GOLD</v>
          </cell>
          <cell r="F269" t="str">
            <v>H.RUGPN_FLC0087_FLC0001BRWRGL</v>
          </cell>
        </row>
        <row r="270">
          <cell r="A270" t="str">
            <v>WINDSOR-P</v>
          </cell>
          <cell r="B270" t="str">
            <v>FLEECE BLANKET WITH COLLAR</v>
          </cell>
          <cell r="C270" t="str">
            <v>WINDSOR-P / FLC0001ELBORG</v>
          </cell>
          <cell r="D270" t="str">
            <v>ELECTRIC BLUE</v>
          </cell>
          <cell r="E270" t="str">
            <v>ORANGE</v>
          </cell>
          <cell r="F270" t="str">
            <v>H.RUGPN_FLC0087_FLC0001ELBORG</v>
          </cell>
        </row>
        <row r="271">
          <cell r="A271" t="str">
            <v>DUBLIN-P</v>
          </cell>
          <cell r="B271" t="str">
            <v>COOLER BLANKET</v>
          </cell>
          <cell r="C271" t="str">
            <v>DUBLIN-P / KNT0002MTCNAV</v>
          </cell>
          <cell r="D271" t="str">
            <v>MULTI-COLOR CHECK</v>
          </cell>
          <cell r="E271" t="str">
            <v>NAVY</v>
          </cell>
          <cell r="F271" t="str">
            <v>H.RUGPN_COO0088_KNT0002MTCNAV</v>
          </cell>
        </row>
        <row r="272">
          <cell r="A272" t="str">
            <v>YORK-P</v>
          </cell>
          <cell r="B272" t="str">
            <v>TWO COLOR FLEECE BLANKET</v>
          </cell>
          <cell r="C272" t="str">
            <v>YORK-P / FLC0001GRNNAV</v>
          </cell>
          <cell r="D272" t="str">
            <v>GREEN</v>
          </cell>
          <cell r="E272" t="str">
            <v>NAVY</v>
          </cell>
          <cell r="F272" t="str">
            <v>H.RUGPN_FLC0089_FLC0001GRNNAV</v>
          </cell>
        </row>
        <row r="273">
          <cell r="A273" t="str">
            <v>YORK-P</v>
          </cell>
          <cell r="B273" t="str">
            <v>TWO COLOR FLEECE BLANKET</v>
          </cell>
          <cell r="C273" t="str">
            <v>YORK-P / FLC0001NAVBOR</v>
          </cell>
          <cell r="D273" t="str">
            <v>NAVY</v>
          </cell>
          <cell r="E273" t="str">
            <v>BORDEAUX</v>
          </cell>
          <cell r="F273" t="str">
            <v>H.RUGPN_FLC0089_FLC0001NAVBOR</v>
          </cell>
        </row>
        <row r="274">
          <cell r="A274" t="str">
            <v>ALASKA-P</v>
          </cell>
          <cell r="B274" t="str">
            <v>WINTER STABLE RUG</v>
          </cell>
          <cell r="C274" t="str">
            <v>ALASKA-P / RPS0003BLKBLK</v>
          </cell>
          <cell r="D274" t="str">
            <v>BLACK</v>
          </cell>
          <cell r="E274" t="str">
            <v>BLACK</v>
          </cell>
          <cell r="F274" t="str">
            <v>H.RUGPN_STR0090_RPS0003BLKBLK</v>
          </cell>
        </row>
        <row r="275">
          <cell r="A275" t="str">
            <v>ALASKA-P</v>
          </cell>
          <cell r="B275" t="str">
            <v>WINTER STABLE RUG</v>
          </cell>
          <cell r="C275" t="str">
            <v>ALASKA-P / RPS0003NAVNAV</v>
          </cell>
          <cell r="D275" t="str">
            <v>NAVY</v>
          </cell>
          <cell r="E275" t="str">
            <v>NAVY</v>
          </cell>
          <cell r="F275" t="str">
            <v>H.RUGPN_STR0090_RPS0003NAVNAV</v>
          </cell>
        </row>
        <row r="276">
          <cell r="A276" t="str">
            <v>ALASKA-P</v>
          </cell>
          <cell r="B276" t="str">
            <v>WINTER STABLE RUG</v>
          </cell>
          <cell r="C276" t="str">
            <v>ALASKA-P / RPS0003BORBOR</v>
          </cell>
          <cell r="D276" t="str">
            <v>BORDEAUX</v>
          </cell>
          <cell r="E276" t="str">
            <v>BORDEAUX</v>
          </cell>
          <cell r="F276" t="str">
            <v>H.RUGPN_STR0090_RPS0003BORBOR</v>
          </cell>
        </row>
        <row r="277">
          <cell r="A277" t="str">
            <v>ALASKA-P</v>
          </cell>
          <cell r="B277" t="str">
            <v>WINTER STABLE RUG</v>
          </cell>
          <cell r="C277" t="str">
            <v>ALASKA-P / RPS0003ELBELB</v>
          </cell>
          <cell r="D277" t="str">
            <v>ELECTRIC BLUE</v>
          </cell>
          <cell r="E277" t="str">
            <v>ELECTRIC BLUE</v>
          </cell>
          <cell r="F277" t="str">
            <v>H.RUGPN_STR0090_RPS0003ELBELB</v>
          </cell>
        </row>
        <row r="278">
          <cell r="A278" t="str">
            <v>ALASKA-P</v>
          </cell>
          <cell r="B278" t="str">
            <v>WINTER STABLE RUG</v>
          </cell>
          <cell r="C278" t="str">
            <v>ALASKA-P / RPS0003GRNGRN</v>
          </cell>
          <cell r="D278" t="str">
            <v>GREEN</v>
          </cell>
          <cell r="E278" t="str">
            <v>GREEN</v>
          </cell>
          <cell r="F278" t="str">
            <v>H.RUGPN_STR0090_RPS0003GRNGRN</v>
          </cell>
        </row>
        <row r="279">
          <cell r="A279" t="str">
            <v>VOLARE-P</v>
          </cell>
          <cell r="B279" t="str">
            <v>FLY SHEET</v>
          </cell>
          <cell r="C279" t="str">
            <v>VOLARE-P / MSH0004LGYBOR</v>
          </cell>
          <cell r="D279" t="str">
            <v>LIGHT GRAY</v>
          </cell>
          <cell r="E279" t="str">
            <v>BORDEAUX</v>
          </cell>
          <cell r="F279" t="str">
            <v>H.FLYPN_FLS0091_MSH0004LGYBOR</v>
          </cell>
        </row>
        <row r="280">
          <cell r="A280" t="str">
            <v>VOLARE-P</v>
          </cell>
          <cell r="B280" t="str">
            <v>FLY SHEET</v>
          </cell>
          <cell r="C280" t="str">
            <v>VOLARE-P / MSH0004BLKBLK</v>
          </cell>
          <cell r="D280" t="str">
            <v>BLACK</v>
          </cell>
          <cell r="E280" t="str">
            <v>BLACK</v>
          </cell>
          <cell r="F280" t="str">
            <v>H.FLYPN_FLS0091_MSH0004BLKBLK</v>
          </cell>
        </row>
        <row r="281">
          <cell r="A281" t="str">
            <v>FLEECE-XP</v>
          </cell>
          <cell r="B281" t="str">
            <v>FLEECE EXERCISE SHEET</v>
          </cell>
          <cell r="C281" t="str">
            <v>FLEECE-XP / FLC0001BLKGLD</v>
          </cell>
          <cell r="D281" t="str">
            <v>BLACK</v>
          </cell>
          <cell r="E281" t="str">
            <v>GOLD</v>
          </cell>
          <cell r="F281" t="str">
            <v>H.RUGPN_EXS0092_FLC0001BLKGLD</v>
          </cell>
        </row>
        <row r="282">
          <cell r="A282" t="str">
            <v>FLEECE-XP</v>
          </cell>
          <cell r="B282" t="str">
            <v>FLEECE EXERCISE SHEET</v>
          </cell>
          <cell r="C282" t="str">
            <v>FLEECE-XP / FLC0001BORGLD</v>
          </cell>
          <cell r="D282" t="str">
            <v>BORDEAUX</v>
          </cell>
          <cell r="E282" t="str">
            <v>GOLD</v>
          </cell>
          <cell r="F282" t="str">
            <v>H.RUGPN_EXS0092_FLC0001BORGLD</v>
          </cell>
        </row>
        <row r="283">
          <cell r="A283" t="str">
            <v>FLEECE-XP</v>
          </cell>
          <cell r="B283" t="str">
            <v>FLEECE EXERCISE SHEET</v>
          </cell>
          <cell r="C283" t="str">
            <v>FLEECE-XP / FLC0001PURGLD</v>
          </cell>
          <cell r="D283" t="str">
            <v>PURPLE</v>
          </cell>
          <cell r="E283" t="str">
            <v>GOLD</v>
          </cell>
          <cell r="F283" t="str">
            <v>H.RUGPN_EXS0092_FLC0001PURGLD</v>
          </cell>
        </row>
        <row r="284">
          <cell r="A284" t="str">
            <v>FLEECE-XP</v>
          </cell>
          <cell r="B284" t="str">
            <v>FLEECE EXERCISE SHEET</v>
          </cell>
          <cell r="C284" t="str">
            <v>FLEECE-XP / FLC0001BLKRGL</v>
          </cell>
          <cell r="D284" t="str">
            <v>BLACK</v>
          </cell>
          <cell r="E284" t="str">
            <v>ROSE GOLD</v>
          </cell>
          <cell r="F284" t="str">
            <v>H.RUGPN_EXS0092_FLC0001BLKRGL</v>
          </cell>
        </row>
        <row r="285">
          <cell r="A285" t="str">
            <v>FLEECE-XP</v>
          </cell>
          <cell r="B285" t="str">
            <v>FLEECE EXERCISE SHEET</v>
          </cell>
          <cell r="C285" t="str">
            <v>FLEECE-XP / FLC0001DGYBLK</v>
          </cell>
          <cell r="D285" t="str">
            <v>DARK GRAY</v>
          </cell>
          <cell r="E285" t="str">
            <v>BLACK</v>
          </cell>
          <cell r="F285" t="str">
            <v>H.RUGPN_EXS0092_FLC0001DGYBLK</v>
          </cell>
        </row>
        <row r="286">
          <cell r="A286" t="str">
            <v>RAIN-XP</v>
          </cell>
          <cell r="B286" t="str">
            <v>RAINPROOF EXERCISE SHEET</v>
          </cell>
          <cell r="C286" t="str">
            <v>RAIN-XP / RPN0005BBLGLD</v>
          </cell>
          <cell r="D286" t="str">
            <v>BLUE-BLACK</v>
          </cell>
          <cell r="E286" t="str">
            <v>GOLD</v>
          </cell>
          <cell r="F286" t="str">
            <v>H.RUGPN_RXS0093_RPN0005BBLGLD</v>
          </cell>
        </row>
        <row r="287">
          <cell r="A287" t="str">
            <v>RAIN-XP</v>
          </cell>
          <cell r="B287" t="str">
            <v>RAINPROOF EXERCISE SHEET</v>
          </cell>
          <cell r="C287" t="str">
            <v>RAIN-XP / RPN0005BORBLK</v>
          </cell>
          <cell r="D287" t="str">
            <v>BORDEAUX</v>
          </cell>
          <cell r="E287" t="str">
            <v>BLACK</v>
          </cell>
          <cell r="F287" t="str">
            <v>H.RUGPN_RXS0093_RPN0005BORBLK</v>
          </cell>
        </row>
        <row r="288">
          <cell r="A288" t="str">
            <v>RAIN-XP</v>
          </cell>
          <cell r="B288" t="str">
            <v>RAINPROOF EXERCISE SHEET</v>
          </cell>
          <cell r="C288" t="str">
            <v>RAIN-XP / RPN0005BEGBLK</v>
          </cell>
          <cell r="D288" t="str">
            <v>BEIGE</v>
          </cell>
          <cell r="E288" t="str">
            <v>BLACK</v>
          </cell>
          <cell r="F288" t="str">
            <v>H.RUGPN_RXS0093_RPN0005BEGBLK</v>
          </cell>
        </row>
        <row r="289">
          <cell r="A289" t="str">
            <v>RAIN-XP</v>
          </cell>
          <cell r="B289" t="str">
            <v>RAINPROOF EXERCISE SHEET</v>
          </cell>
          <cell r="C289" t="str">
            <v>RAIN-XP / RPN0005BLKGLD</v>
          </cell>
          <cell r="D289" t="str">
            <v>BLACK</v>
          </cell>
          <cell r="E289" t="str">
            <v>GOLD</v>
          </cell>
          <cell r="F289" t="str">
            <v>H.RUGPN_RXS0093_RPN0005BLKGLD</v>
          </cell>
        </row>
        <row r="290">
          <cell r="A290" t="str">
            <v>SANTINI</v>
          </cell>
          <cell r="B290" t="str">
            <v>BRAIDED BELT</v>
          </cell>
          <cell r="C290" t="str">
            <v>SANTINI / BRD0002BEGBEG</v>
          </cell>
          <cell r="D290" t="str">
            <v>BEIGE</v>
          </cell>
          <cell r="E290" t="str">
            <v>BEIGE</v>
          </cell>
          <cell r="F290" t="str">
            <v>A.RACUX_BLT0094A_BRD0002BEGBEG</v>
          </cell>
        </row>
        <row r="291">
          <cell r="A291" t="str">
            <v>SANTINI</v>
          </cell>
          <cell r="B291" t="str">
            <v>BRAIDED BELT</v>
          </cell>
          <cell r="C291" t="str">
            <v>SANTINI / BRD0002BLKBLK</v>
          </cell>
          <cell r="D291" t="str">
            <v>BLACK</v>
          </cell>
          <cell r="E291" t="str">
            <v>BLACK</v>
          </cell>
          <cell r="F291" t="str">
            <v>A.RACUX_BLT0094A_BRD0002BLKBLK</v>
          </cell>
        </row>
        <row r="292">
          <cell r="A292" t="str">
            <v>SANTINI</v>
          </cell>
          <cell r="B292" t="str">
            <v>BRAIDED BELT</v>
          </cell>
          <cell r="C292" t="str">
            <v>SANTINI / BRD0002NAVNAV</v>
          </cell>
          <cell r="D292" t="str">
            <v>NAVY</v>
          </cell>
          <cell r="E292" t="str">
            <v>NAVY</v>
          </cell>
          <cell r="F292" t="str">
            <v>A.RACUX_BLT0094A_BRD0002NAVNAV</v>
          </cell>
        </row>
        <row r="293">
          <cell r="A293" t="str">
            <v>PISA</v>
          </cell>
          <cell r="B293" t="str">
            <v>WOMEN'S PRO COMPETITION JACKET</v>
          </cell>
          <cell r="C293" t="str">
            <v>PISA / TJR0027ELBELB</v>
          </cell>
          <cell r="D293" t="str">
            <v>ELECTRIC BLUE</v>
          </cell>
          <cell r="E293" t="str">
            <v>ELECTRIC BLUE</v>
          </cell>
          <cell r="F293" t="str">
            <v>R.J&amp;TWN_CJK0095A_TJR0027ELBELB</v>
          </cell>
          <cell r="G293" t="str">
            <v>AK</v>
          </cell>
        </row>
        <row r="294">
          <cell r="A294" t="str">
            <v>AREZZO-TBF</v>
          </cell>
          <cell r="B294" t="str">
            <v>MEN'S PRO COMPETITION JACKET X TEAM TÜRKİYE</v>
          </cell>
          <cell r="C294" t="str">
            <v>AREZZO-TBF / TJR0026REDRED</v>
          </cell>
          <cell r="D294" t="str">
            <v>RED</v>
          </cell>
          <cell r="E294" t="str">
            <v>RED</v>
          </cell>
          <cell r="F294" t="str">
            <v>R.J&amp;TMN_CJK0096_TJR0026REDRED</v>
          </cell>
          <cell r="G294" t="str">
            <v>HDJ</v>
          </cell>
        </row>
        <row r="295">
          <cell r="A295" t="str">
            <v>GORLA MINORE-TBF</v>
          </cell>
          <cell r="B295" t="str">
            <v>WOMEN'S PRO COMPETITION JACKET X TEAM TÜRKİYE</v>
          </cell>
          <cell r="C295" t="str">
            <v>GORLA MINORE-TBF / TJR0027REDRED</v>
          </cell>
          <cell r="D295" t="str">
            <v>RED</v>
          </cell>
          <cell r="E295" t="str">
            <v>RED</v>
          </cell>
          <cell r="F295" t="str">
            <v>R.J&amp;TWN_CJK0097_TJR0027REDRED</v>
          </cell>
          <cell r="G295" t="str">
            <v>AK</v>
          </cell>
        </row>
        <row r="296">
          <cell r="A296" t="str">
            <v>ENZO-TBF</v>
          </cell>
          <cell r="B296" t="str">
            <v>MEN'S COMPETITION POLO SHORT SLEEVE X TEAM TÜRKİYE</v>
          </cell>
          <cell r="C296" t="str">
            <v>ENZO-TBF / TJR0015WHTRED</v>
          </cell>
          <cell r="D296" t="str">
            <v>WHITE</v>
          </cell>
          <cell r="E296" t="str">
            <v>RED</v>
          </cell>
          <cell r="F296" t="str">
            <v>R.TOPMN_CPL0098S_TJR0015WHTRED</v>
          </cell>
          <cell r="G296" t="str">
            <v>HDJ</v>
          </cell>
        </row>
        <row r="297">
          <cell r="A297" t="str">
            <v>ENZA-TBF</v>
          </cell>
          <cell r="B297" t="str">
            <v>WOMEN'S COMPETITION POLO SHORT SLEEVE X TEAM TÜRKİYE</v>
          </cell>
          <cell r="C297" t="str">
            <v>ENZA-TBF / TJR0015WHTRED</v>
          </cell>
          <cell r="D297" t="str">
            <v>WHITE</v>
          </cell>
          <cell r="E297" t="str">
            <v>RED</v>
          </cell>
          <cell r="F297" t="str">
            <v>R.TOPWN_CPL0099S_TJR0015WHTRED</v>
          </cell>
          <cell r="G297" t="str">
            <v>AK</v>
          </cell>
        </row>
        <row r="298">
          <cell r="A298" t="str">
            <v>MONTERREY</v>
          </cell>
          <cell r="B298" t="str">
            <v>SEASONAL STABLE RUG</v>
          </cell>
          <cell r="C298" t="str">
            <v>MONTERREY / RPS0032BBLBBL</v>
          </cell>
          <cell r="D298" t="str">
            <v>BLUE-BLACK</v>
          </cell>
          <cell r="E298" t="str">
            <v>BLUE-BLACK</v>
          </cell>
          <cell r="F298" t="str">
            <v>H.RUGFL_STR0100A_RPS0032BBLBBL</v>
          </cell>
        </row>
        <row r="299">
          <cell r="A299" t="str">
            <v>MONTERREY-P</v>
          </cell>
          <cell r="B299" t="str">
            <v>SEASONAL STABLE RUG</v>
          </cell>
          <cell r="C299" t="str">
            <v>MONTERREY-P / RPS0032BBLBBL</v>
          </cell>
          <cell r="D299" t="str">
            <v>BLUE-BLACK</v>
          </cell>
          <cell r="E299" t="str">
            <v>BLUE-BLACK</v>
          </cell>
          <cell r="F299" t="str">
            <v>H.RUGPN_STR0100A_RPS0032BBLBBL</v>
          </cell>
        </row>
        <row r="300">
          <cell r="A300" t="str">
            <v>SANTIAGO</v>
          </cell>
          <cell r="B300" t="str">
            <v>BRAIDED BELT</v>
          </cell>
          <cell r="C300" t="str">
            <v>SANTIAGO / BRD0003GRYBLK</v>
          </cell>
          <cell r="D300" t="str">
            <v>GRAY</v>
          </cell>
          <cell r="E300" t="str">
            <v>BLACK</v>
          </cell>
          <cell r="F300" t="str">
            <v>A.RACUX_BLT0101A_BRD0003GRYBLK</v>
          </cell>
        </row>
        <row r="301">
          <cell r="A301" t="str">
            <v>SANTIAGO</v>
          </cell>
          <cell r="B301" t="str">
            <v>BRAIDED BELT</v>
          </cell>
          <cell r="C301" t="str">
            <v>SANTIAGO / BRD0003OCNBLK</v>
          </cell>
          <cell r="D301" t="str">
            <v>OCEAN BLUE</v>
          </cell>
          <cell r="E301" t="str">
            <v>BLACK</v>
          </cell>
          <cell r="F301" t="str">
            <v>A.RACUX_BLT0101A_BRD0003OCNBLK</v>
          </cell>
        </row>
        <row r="302">
          <cell r="A302" t="str">
            <v>BANDANA</v>
          </cell>
          <cell r="B302" t="str">
            <v>HEADBAND</v>
          </cell>
          <cell r="C302" t="str">
            <v>BANDANA / CNE0034BLKBLK</v>
          </cell>
          <cell r="D302" t="str">
            <v>BLACK</v>
          </cell>
          <cell r="E302" t="str">
            <v>BLACK</v>
          </cell>
          <cell r="F302" t="str">
            <v>A.RACWN_HRB0106A_CNE0034BLKBLK</v>
          </cell>
        </row>
        <row r="303">
          <cell r="A303" t="str">
            <v>CAPE TOWN</v>
          </cell>
          <cell r="B303" t="str">
            <v>BASEBALL CAP</v>
          </cell>
          <cell r="C303" t="str">
            <v>CAPE TOWN / CNE0035BLKBLK</v>
          </cell>
          <cell r="D303" t="str">
            <v>BLACK</v>
          </cell>
          <cell r="E303" t="str">
            <v>BLACK</v>
          </cell>
          <cell r="F303" t="str">
            <v>A.RACAU_CAP0107A_CNE0035BLKBLK</v>
          </cell>
        </row>
        <row r="304">
          <cell r="A304" t="str">
            <v>CAPE TOWN</v>
          </cell>
          <cell r="B304" t="str">
            <v>BASEBALL CAP</v>
          </cell>
          <cell r="C304" t="str">
            <v>CAPE TOWN / CNE0035BEGBEG</v>
          </cell>
          <cell r="D304" t="str">
            <v>BEIGE</v>
          </cell>
          <cell r="E304" t="str">
            <v>BEIGE</v>
          </cell>
          <cell r="F304" t="str">
            <v>A.RACAU_CAP0107A_CNE0035BEGBEG</v>
          </cell>
        </row>
        <row r="305">
          <cell r="A305" t="str">
            <v>FONDI-3XB</v>
          </cell>
          <cell r="B305" t="str">
            <v>4 SEASON RIDING SOCKS 
3 PACK BUNDLE</v>
          </cell>
          <cell r="C305" t="str">
            <v>FONDI-3XB / CNE0036ST1ST1</v>
          </cell>
          <cell r="D305" t="str">
            <v>SET #1</v>
          </cell>
          <cell r="E305" t="str">
            <v>SET #1</v>
          </cell>
          <cell r="F305" t="str">
            <v>A.RACAU_SOC0108A_CNE0036ST1ST1</v>
          </cell>
        </row>
        <row r="306">
          <cell r="A306" t="str">
            <v>FONDI-3XB</v>
          </cell>
          <cell r="B306" t="str">
            <v>4 SEASON RIDING SOCKS 
3 PACK BUNDLE</v>
          </cell>
          <cell r="C306" t="str">
            <v>FONDI-3XB / CNE0036ST2ST2</v>
          </cell>
          <cell r="D306" t="str">
            <v>SET #2</v>
          </cell>
          <cell r="E306" t="str">
            <v>SET #2</v>
          </cell>
          <cell r="F306" t="str">
            <v>A.RACAU_SOC0108A_CNE0036ST2ST2</v>
          </cell>
        </row>
        <row r="307">
          <cell r="A307" t="str">
            <v>FONDI-3XB</v>
          </cell>
          <cell r="B307" t="str">
            <v>4 SEASON RIDING SOCKS 
3 PACK BUNDLE</v>
          </cell>
          <cell r="C307" t="str">
            <v>FONDI-3XB / CNE0036ST3ST3</v>
          </cell>
          <cell r="D307" t="str">
            <v>SET #3</v>
          </cell>
          <cell r="E307" t="str">
            <v>SET #3</v>
          </cell>
          <cell r="F307" t="str">
            <v>A.RACAU_SOC0108A_CNE0036ST3ST3</v>
          </cell>
        </row>
        <row r="308">
          <cell r="A308" t="str">
            <v>FONDI-3XB</v>
          </cell>
          <cell r="B308" t="str">
            <v>4 SEASON RIDING SOCKS 
3 PACK BUNDLE</v>
          </cell>
          <cell r="C308" t="str">
            <v>FONDI-3XB / CNE0036ST4ST4</v>
          </cell>
          <cell r="D308" t="str">
            <v>SET #4</v>
          </cell>
          <cell r="E308" t="str">
            <v>SET #4</v>
          </cell>
          <cell r="F308" t="str">
            <v>A.RACAU_SOC0108A_CNE0036ST4ST4</v>
          </cell>
        </row>
        <row r="309">
          <cell r="A309" t="str">
            <v>FONDI-3XB</v>
          </cell>
          <cell r="B309" t="str">
            <v>4 SEASON RIDING SOCKS 
3 PACK BUNDLE</v>
          </cell>
          <cell r="C309" t="str">
            <v>FONDI-3XB / CNE0036ST5ST5</v>
          </cell>
          <cell r="D309" t="str">
            <v>SET #5</v>
          </cell>
          <cell r="E309" t="str">
            <v>SET #5</v>
          </cell>
          <cell r="F309" t="str">
            <v>A.RACAU_SOC0108A_CNE0036ST5ST5</v>
          </cell>
        </row>
        <row r="310">
          <cell r="A310" t="str">
            <v>FONDI-3XB</v>
          </cell>
          <cell r="B310" t="str">
            <v>4 SEASON RIDING SOCKS 
3 PACK BUNDLE</v>
          </cell>
          <cell r="C310" t="str">
            <v>FONDI-3XB / CNE0036ST6ST6</v>
          </cell>
          <cell r="D310" t="str">
            <v>SET #6</v>
          </cell>
          <cell r="E310" t="str">
            <v>SET #6</v>
          </cell>
          <cell r="F310" t="str">
            <v>A.RACAU_SOC0108A_CNE0036ST6ST6</v>
          </cell>
        </row>
        <row r="311">
          <cell r="A311" t="str">
            <v>FONDI-3XB</v>
          </cell>
          <cell r="B311" t="str">
            <v>4 SEASON RIDING SOCKS 
3 PACK BUNDLE</v>
          </cell>
          <cell r="C311" t="str">
            <v>FONDI-3XB / CNE0036ST7ST7</v>
          </cell>
          <cell r="D311" t="str">
            <v>SET #7</v>
          </cell>
          <cell r="E311" t="str">
            <v>SET #7</v>
          </cell>
          <cell r="F311" t="str">
            <v>A.RACAU_SOC0108A_CNE0036ST7ST7</v>
          </cell>
        </row>
        <row r="312">
          <cell r="A312" t="str">
            <v>ALEA-W</v>
          </cell>
          <cell r="B312" t="str">
            <v>WOMEN'S KNEE GRIP PRO WINTER BREECHES</v>
          </cell>
          <cell r="C312" t="str">
            <v>ALEA-W / TJR0037WHTWHT</v>
          </cell>
          <cell r="D312" t="str">
            <v>WHITE</v>
          </cell>
          <cell r="E312" t="str">
            <v>WHITE</v>
          </cell>
          <cell r="F312" t="str">
            <v>R.BOTWN_BRC0109W_TJR0037WHTWHT</v>
          </cell>
          <cell r="G312" t="str">
            <v>AK</v>
          </cell>
        </row>
        <row r="313">
          <cell r="A313" t="str">
            <v>ALEA-W</v>
          </cell>
          <cell r="B313" t="str">
            <v>WOMEN'S KNEE GRIP PRO WINTER BREECHES</v>
          </cell>
          <cell r="C313" t="str">
            <v>ALEA-W / TJR0037BLKBLK</v>
          </cell>
          <cell r="D313" t="str">
            <v>BLACK</v>
          </cell>
          <cell r="E313" t="str">
            <v>BLACK</v>
          </cell>
          <cell r="F313" t="str">
            <v>R.BOTWN_BRC0109W_TJR0037BLKBLK</v>
          </cell>
          <cell r="G313" t="str">
            <v>AK</v>
          </cell>
        </row>
        <row r="314">
          <cell r="A314" t="str">
            <v>LEONARDO-W</v>
          </cell>
          <cell r="B314" t="str">
            <v>MEN'S KNEE GRIP PRO WINTER BREECHES</v>
          </cell>
          <cell r="C314" t="str">
            <v>LEONARDO-W / TJR0037WHTWHT</v>
          </cell>
          <cell r="D314" t="str">
            <v>WHITE</v>
          </cell>
          <cell r="E314" t="str">
            <v>WHITE</v>
          </cell>
          <cell r="F314" t="str">
            <v>R.BOTMN_BRC0110W_TJR0037WHTWHT</v>
          </cell>
          <cell r="G314" t="str">
            <v>HDJ</v>
          </cell>
        </row>
        <row r="315">
          <cell r="A315" t="str">
            <v>LEONARDO-W</v>
          </cell>
          <cell r="B315" t="str">
            <v>MEN'S KNEE GRIP PRO WINTER BREECHES</v>
          </cell>
          <cell r="C315" t="str">
            <v>LEONARDO-W / TJR0037BLKBLK</v>
          </cell>
          <cell r="D315" t="str">
            <v>BLACK</v>
          </cell>
          <cell r="E315" t="str">
            <v>BLACK</v>
          </cell>
          <cell r="F315" t="str">
            <v>R.BOTMN_BRC0110W_TJR0037BLKBLK</v>
          </cell>
          <cell r="G315" t="str">
            <v>HDJ</v>
          </cell>
        </row>
        <row r="316">
          <cell r="A316" t="str">
            <v>ATLANTIS-W</v>
          </cell>
          <cell r="B316" t="str">
            <v>KID'S UNISEX KNEE GRIP PRO WINTER BREECHES</v>
          </cell>
          <cell r="C316" t="str">
            <v>ATLANTIS-W / TJR0037WHTWHT</v>
          </cell>
          <cell r="D316" t="str">
            <v>WHITE</v>
          </cell>
          <cell r="E316" t="str">
            <v>WHITE</v>
          </cell>
          <cell r="F316" t="str">
            <v>R.BOTKU_BRC0111W_TJR0037WHTWHT</v>
          </cell>
          <cell r="G316" t="str">
            <v>GHOST</v>
          </cell>
        </row>
        <row r="317">
          <cell r="A317" t="str">
            <v>ATLANTIS-W</v>
          </cell>
          <cell r="B317" t="str">
            <v>KID'S UNISEX KNEE GRIP PRO WINTER BREECHES</v>
          </cell>
          <cell r="C317" t="str">
            <v>ATLANTIS-W / TJR0037BLKBLK</v>
          </cell>
          <cell r="D317" t="str">
            <v>BLACK</v>
          </cell>
          <cell r="E317" t="str">
            <v>BLACK</v>
          </cell>
          <cell r="F317" t="str">
            <v>R.BOTKU_BRC0111W_TJR0037BLKBLK</v>
          </cell>
          <cell r="G317" t="str">
            <v>GHOST</v>
          </cell>
        </row>
        <row r="318">
          <cell r="A318" t="str">
            <v>PAOLA-TBF</v>
          </cell>
          <cell r="B318" t="str">
            <v>WOMEN'S COMPETITION POLO LONG SLEEVE X TEAM TÜRKİYE</v>
          </cell>
          <cell r="C318" t="str">
            <v>PAOLA-TBF / TJR0015WHTRED</v>
          </cell>
          <cell r="D318" t="str">
            <v>WHITE</v>
          </cell>
          <cell r="E318" t="str">
            <v>RED</v>
          </cell>
          <cell r="F318" t="str">
            <v>R.TOPWN_CPL0102A_TJR0015WHTRED</v>
          </cell>
          <cell r="G318" t="str">
            <v>AK</v>
          </cell>
        </row>
        <row r="319">
          <cell r="A319" t="str">
            <v>PAOLO-TBF</v>
          </cell>
          <cell r="B319" t="str">
            <v>MEN'S COMPETITION POLO LONG SLEEVE X TEAM TÜRKİYE</v>
          </cell>
          <cell r="C319" t="str">
            <v>PAOLO-TBF / TJR0015WHTRED</v>
          </cell>
          <cell r="D319" t="str">
            <v>WHITE</v>
          </cell>
          <cell r="E319" t="str">
            <v>RED</v>
          </cell>
          <cell r="F319" t="str">
            <v>R.TOPMN_CPL0103A_TJR0015WHTRED</v>
          </cell>
          <cell r="G319" t="str">
            <v>HDJ</v>
          </cell>
        </row>
        <row r="320">
          <cell r="A320" t="str">
            <v>MARBELLA</v>
          </cell>
          <cell r="B320" t="str">
            <v>WOMEN'S LONG SLEEVE CASUAL SHIRT</v>
          </cell>
          <cell r="C320" t="str">
            <v>MARBELLA / COM0033WHTBLE</v>
          </cell>
          <cell r="D320" t="str">
            <v>WHITE</v>
          </cell>
          <cell r="E320" t="str">
            <v>BLUE</v>
          </cell>
          <cell r="F320" t="str">
            <v>R.TOPWN_CSS0104A_COM0033WHTBLE</v>
          </cell>
          <cell r="G320" t="str">
            <v>GHOST</v>
          </cell>
        </row>
        <row r="321">
          <cell r="A321" t="str">
            <v>VENETA</v>
          </cell>
          <cell r="B321" t="str">
            <v>WOMEN'S OVERSIZE CASUAL SHIRT</v>
          </cell>
          <cell r="C321" t="str">
            <v>VENETA / TJR0038BLKBLK</v>
          </cell>
          <cell r="D321" t="str">
            <v>BLACK</v>
          </cell>
          <cell r="E321" t="str">
            <v>BLACK</v>
          </cell>
          <cell r="F321" t="str">
            <v>R.TOPWN_CSS0112W_TJR0038BLKBLK</v>
          </cell>
        </row>
        <row r="322">
          <cell r="A322" t="str">
            <v>VENETA</v>
          </cell>
          <cell r="B322" t="str">
            <v>WOMEN'S OVERSIZE CASUAL SHIRT</v>
          </cell>
          <cell r="C322" t="str">
            <v>VENETA / TJR0038TAUTAU</v>
          </cell>
          <cell r="D322" t="str">
            <v>TAUPE</v>
          </cell>
          <cell r="E322" t="str">
            <v>TAUPE</v>
          </cell>
          <cell r="F322" t="str">
            <v>R.TOPWN_CSS0112W_TJR0038TAUTAU</v>
          </cell>
        </row>
        <row r="323">
          <cell r="A323" t="str">
            <v>VENETA</v>
          </cell>
          <cell r="B323" t="str">
            <v>WOMEN'S OVERSIZE CASUAL SHIRT</v>
          </cell>
          <cell r="C323" t="str">
            <v>VENETA / TJR0038STBSTB</v>
          </cell>
          <cell r="D323" t="str">
            <v>STEEL BLUE</v>
          </cell>
          <cell r="E323" t="str">
            <v>STEEL BLUE</v>
          </cell>
          <cell r="F323" t="str">
            <v>R.TOPWN_CSS0112W_TJR0038STBSTB</v>
          </cell>
        </row>
        <row r="324">
          <cell r="A324" t="str">
            <v>NAPOLI</v>
          </cell>
          <cell r="B324" t="str">
            <v>MEN'S COMPETITION SHIRT LONG SLEEVE SPREAD COLLAR</v>
          </cell>
          <cell r="C324" t="str">
            <v>NAPOLI / COM0033WHTBLE</v>
          </cell>
          <cell r="D324" t="str">
            <v>WHITE</v>
          </cell>
          <cell r="E324" t="str">
            <v>BLUE</v>
          </cell>
          <cell r="F324" t="str">
            <v>R.TOPMN_CPS0105A_COM0033WHTBLE</v>
          </cell>
          <cell r="G324" t="str">
            <v>GHOST</v>
          </cell>
        </row>
        <row r="325">
          <cell r="A325" t="str">
            <v>ASPEN-STRASS</v>
          </cell>
          <cell r="B325" t="str">
            <v>WOMEN'S LONG SLEEVE BASE LAYER QUARTER ZIP WITH STRASS</v>
          </cell>
          <cell r="C325" t="str">
            <v>ASPEN-STRASS / TJR0038BRWBRW</v>
          </cell>
          <cell r="D325" t="str">
            <v>BROWN</v>
          </cell>
          <cell r="E325" t="str">
            <v>BROWN</v>
          </cell>
          <cell r="F325" t="str">
            <v>R.TOPWN_BLY0113W_TJR0038BRWBRW</v>
          </cell>
          <cell r="G325" t="str">
            <v>GHOST</v>
          </cell>
        </row>
        <row r="326">
          <cell r="A326">
            <v>0</v>
          </cell>
          <cell r="B326">
            <v>0</v>
          </cell>
          <cell r="C326">
            <v>0</v>
          </cell>
          <cell r="D326">
            <v>0</v>
          </cell>
          <cell r="E326">
            <v>0</v>
          </cell>
          <cell r="F326">
            <v>0</v>
          </cell>
        </row>
        <row r="327">
          <cell r="A327">
            <v>0</v>
          </cell>
          <cell r="B327">
            <v>0</v>
          </cell>
          <cell r="C327">
            <v>0</v>
          </cell>
          <cell r="D327">
            <v>0</v>
          </cell>
          <cell r="E327">
            <v>0</v>
          </cell>
          <cell r="F327">
            <v>0</v>
          </cell>
        </row>
        <row r="328">
          <cell r="A328">
            <v>0</v>
          </cell>
          <cell r="B328">
            <v>0</v>
          </cell>
          <cell r="C328">
            <v>0</v>
          </cell>
          <cell r="D328">
            <v>0</v>
          </cell>
          <cell r="E328">
            <v>0</v>
          </cell>
          <cell r="F328">
            <v>0</v>
          </cell>
        </row>
        <row r="329">
          <cell r="A329">
            <v>0</v>
          </cell>
          <cell r="B329">
            <v>0</v>
          </cell>
          <cell r="C329">
            <v>0</v>
          </cell>
          <cell r="D329">
            <v>0</v>
          </cell>
          <cell r="E329">
            <v>0</v>
          </cell>
          <cell r="F329">
            <v>0</v>
          </cell>
        </row>
        <row r="330">
          <cell r="A330">
            <v>0</v>
          </cell>
          <cell r="B330">
            <v>0</v>
          </cell>
          <cell r="C330">
            <v>0</v>
          </cell>
          <cell r="D330">
            <v>0</v>
          </cell>
          <cell r="E330">
            <v>0</v>
          </cell>
          <cell r="F330">
            <v>0</v>
          </cell>
        </row>
        <row r="331">
          <cell r="A331">
            <v>0</v>
          </cell>
          <cell r="B331">
            <v>0</v>
          </cell>
          <cell r="C331">
            <v>0</v>
          </cell>
          <cell r="D331">
            <v>0</v>
          </cell>
          <cell r="E331">
            <v>0</v>
          </cell>
          <cell r="F331">
            <v>0</v>
          </cell>
        </row>
        <row r="332">
          <cell r="A332">
            <v>0</v>
          </cell>
          <cell r="B332">
            <v>0</v>
          </cell>
          <cell r="C332">
            <v>0</v>
          </cell>
          <cell r="D332">
            <v>0</v>
          </cell>
          <cell r="E332">
            <v>0</v>
          </cell>
          <cell r="F332">
            <v>0</v>
          </cell>
        </row>
        <row r="333">
          <cell r="A333">
            <v>0</v>
          </cell>
          <cell r="B333">
            <v>0</v>
          </cell>
          <cell r="C333">
            <v>0</v>
          </cell>
          <cell r="D333">
            <v>0</v>
          </cell>
          <cell r="E333">
            <v>0</v>
          </cell>
          <cell r="F333">
            <v>0</v>
          </cell>
        </row>
        <row r="334">
          <cell r="A334">
            <v>0</v>
          </cell>
          <cell r="B334">
            <v>0</v>
          </cell>
          <cell r="C334">
            <v>0</v>
          </cell>
          <cell r="D334">
            <v>0</v>
          </cell>
          <cell r="E334">
            <v>0</v>
          </cell>
          <cell r="F334">
            <v>0</v>
          </cell>
        </row>
        <row r="335">
          <cell r="A335">
            <v>0</v>
          </cell>
          <cell r="B335">
            <v>0</v>
          </cell>
          <cell r="C335">
            <v>0</v>
          </cell>
          <cell r="D335">
            <v>0</v>
          </cell>
          <cell r="E335">
            <v>0</v>
          </cell>
          <cell r="F335">
            <v>0</v>
          </cell>
        </row>
        <row r="336">
          <cell r="A336">
            <v>0</v>
          </cell>
          <cell r="B336">
            <v>0</v>
          </cell>
          <cell r="C336">
            <v>0</v>
          </cell>
          <cell r="D336">
            <v>0</v>
          </cell>
          <cell r="E336">
            <v>0</v>
          </cell>
          <cell r="F336">
            <v>0</v>
          </cell>
        </row>
        <row r="337">
          <cell r="A337">
            <v>0</v>
          </cell>
          <cell r="B337">
            <v>0</v>
          </cell>
          <cell r="C337">
            <v>0</v>
          </cell>
          <cell r="D337">
            <v>0</v>
          </cell>
          <cell r="E337">
            <v>0</v>
          </cell>
          <cell r="F337">
            <v>0</v>
          </cell>
        </row>
        <row r="338">
          <cell r="A338">
            <v>0</v>
          </cell>
          <cell r="B338">
            <v>0</v>
          </cell>
          <cell r="C338">
            <v>0</v>
          </cell>
          <cell r="D338">
            <v>0</v>
          </cell>
          <cell r="E338">
            <v>0</v>
          </cell>
          <cell r="F338">
            <v>0</v>
          </cell>
        </row>
        <row r="339">
          <cell r="A339">
            <v>0</v>
          </cell>
          <cell r="B339">
            <v>0</v>
          </cell>
          <cell r="C339">
            <v>0</v>
          </cell>
          <cell r="D339">
            <v>0</v>
          </cell>
          <cell r="E339">
            <v>0</v>
          </cell>
          <cell r="F339">
            <v>0</v>
          </cell>
        </row>
        <row r="340">
          <cell r="A340">
            <v>0</v>
          </cell>
          <cell r="B340">
            <v>0</v>
          </cell>
          <cell r="C340">
            <v>0</v>
          </cell>
          <cell r="D340">
            <v>0</v>
          </cell>
          <cell r="E340">
            <v>0</v>
          </cell>
          <cell r="F340">
            <v>0</v>
          </cell>
        </row>
        <row r="341">
          <cell r="A341">
            <v>0</v>
          </cell>
          <cell r="B341">
            <v>0</v>
          </cell>
          <cell r="C341">
            <v>0</v>
          </cell>
          <cell r="D341">
            <v>0</v>
          </cell>
          <cell r="E341">
            <v>0</v>
          </cell>
          <cell r="F341">
            <v>0</v>
          </cell>
        </row>
        <row r="342">
          <cell r="A342">
            <v>0</v>
          </cell>
          <cell r="B342">
            <v>0</v>
          </cell>
          <cell r="C342">
            <v>0</v>
          </cell>
          <cell r="D342">
            <v>0</v>
          </cell>
          <cell r="E342">
            <v>0</v>
          </cell>
          <cell r="F342">
            <v>0</v>
          </cell>
        </row>
        <row r="343">
          <cell r="A343">
            <v>0</v>
          </cell>
          <cell r="B343">
            <v>0</v>
          </cell>
          <cell r="C343">
            <v>0</v>
          </cell>
          <cell r="D343">
            <v>0</v>
          </cell>
          <cell r="E343">
            <v>0</v>
          </cell>
          <cell r="F343">
            <v>0</v>
          </cell>
        </row>
        <row r="344">
          <cell r="A344">
            <v>0</v>
          </cell>
          <cell r="B344">
            <v>0</v>
          </cell>
          <cell r="C344">
            <v>0</v>
          </cell>
          <cell r="D344">
            <v>0</v>
          </cell>
          <cell r="E344">
            <v>0</v>
          </cell>
          <cell r="F344">
            <v>0</v>
          </cell>
        </row>
        <row r="345">
          <cell r="A345">
            <v>0</v>
          </cell>
          <cell r="B345">
            <v>0</v>
          </cell>
          <cell r="C345">
            <v>0</v>
          </cell>
          <cell r="D345">
            <v>0</v>
          </cell>
          <cell r="E345">
            <v>0</v>
          </cell>
          <cell r="F345">
            <v>0</v>
          </cell>
        </row>
        <row r="346">
          <cell r="A346">
            <v>0</v>
          </cell>
          <cell r="B346">
            <v>0</v>
          </cell>
          <cell r="C346">
            <v>0</v>
          </cell>
          <cell r="D346">
            <v>0</v>
          </cell>
          <cell r="E346">
            <v>0</v>
          </cell>
          <cell r="F346">
            <v>0</v>
          </cell>
        </row>
        <row r="347">
          <cell r="A347">
            <v>0</v>
          </cell>
          <cell r="B347">
            <v>0</v>
          </cell>
          <cell r="C347">
            <v>0</v>
          </cell>
          <cell r="D347">
            <v>0</v>
          </cell>
          <cell r="E347">
            <v>0</v>
          </cell>
          <cell r="F347">
            <v>0</v>
          </cell>
        </row>
        <row r="348">
          <cell r="A348">
            <v>0</v>
          </cell>
          <cell r="B348">
            <v>0</v>
          </cell>
          <cell r="C348">
            <v>0</v>
          </cell>
          <cell r="D348">
            <v>0</v>
          </cell>
          <cell r="E348">
            <v>0</v>
          </cell>
          <cell r="F348">
            <v>0</v>
          </cell>
        </row>
        <row r="349">
          <cell r="A349">
            <v>0</v>
          </cell>
          <cell r="B349">
            <v>0</v>
          </cell>
          <cell r="C349">
            <v>0</v>
          </cell>
          <cell r="D349">
            <v>0</v>
          </cell>
          <cell r="E349">
            <v>0</v>
          </cell>
          <cell r="F349">
            <v>0</v>
          </cell>
        </row>
        <row r="350">
          <cell r="A350">
            <v>0</v>
          </cell>
          <cell r="B350">
            <v>0</v>
          </cell>
          <cell r="C350">
            <v>0</v>
          </cell>
          <cell r="D350">
            <v>0</v>
          </cell>
          <cell r="E350">
            <v>0</v>
          </cell>
          <cell r="F350">
            <v>0</v>
          </cell>
        </row>
        <row r="351">
          <cell r="A351">
            <v>0</v>
          </cell>
          <cell r="B351">
            <v>0</v>
          </cell>
          <cell r="C351">
            <v>0</v>
          </cell>
          <cell r="D351">
            <v>0</v>
          </cell>
          <cell r="E351">
            <v>0</v>
          </cell>
          <cell r="F351">
            <v>0</v>
          </cell>
        </row>
        <row r="352">
          <cell r="A352">
            <v>0</v>
          </cell>
          <cell r="B352">
            <v>0</v>
          </cell>
          <cell r="C352">
            <v>0</v>
          </cell>
          <cell r="D352">
            <v>0</v>
          </cell>
          <cell r="E352">
            <v>0</v>
          </cell>
          <cell r="F352">
            <v>0</v>
          </cell>
        </row>
        <row r="353">
          <cell r="A353">
            <v>0</v>
          </cell>
          <cell r="B353">
            <v>0</v>
          </cell>
          <cell r="C353">
            <v>0</v>
          </cell>
          <cell r="D353">
            <v>0</v>
          </cell>
          <cell r="E353">
            <v>0</v>
          </cell>
          <cell r="F353">
            <v>0</v>
          </cell>
        </row>
        <row r="354">
          <cell r="A354">
            <v>0</v>
          </cell>
          <cell r="B354">
            <v>0</v>
          </cell>
          <cell r="C354">
            <v>0</v>
          </cell>
          <cell r="D354">
            <v>0</v>
          </cell>
          <cell r="E354">
            <v>0</v>
          </cell>
          <cell r="F354">
            <v>0</v>
          </cell>
        </row>
        <row r="355">
          <cell r="A355">
            <v>0</v>
          </cell>
          <cell r="B355">
            <v>0</v>
          </cell>
          <cell r="C355">
            <v>0</v>
          </cell>
          <cell r="D355">
            <v>0</v>
          </cell>
          <cell r="E355">
            <v>0</v>
          </cell>
          <cell r="F355">
            <v>0</v>
          </cell>
        </row>
        <row r="356">
          <cell r="A356">
            <v>0</v>
          </cell>
          <cell r="B356">
            <v>0</v>
          </cell>
          <cell r="C356">
            <v>0</v>
          </cell>
          <cell r="D356">
            <v>0</v>
          </cell>
          <cell r="E356">
            <v>0</v>
          </cell>
          <cell r="F356">
            <v>0</v>
          </cell>
        </row>
        <row r="357">
          <cell r="A357">
            <v>0</v>
          </cell>
          <cell r="B357">
            <v>0</v>
          </cell>
          <cell r="C357">
            <v>0</v>
          </cell>
          <cell r="D357">
            <v>0</v>
          </cell>
          <cell r="E357">
            <v>0</v>
          </cell>
          <cell r="F357">
            <v>0</v>
          </cell>
        </row>
        <row r="358">
          <cell r="A358">
            <v>0</v>
          </cell>
          <cell r="B358">
            <v>0</v>
          </cell>
          <cell r="C358">
            <v>0</v>
          </cell>
          <cell r="D358">
            <v>0</v>
          </cell>
          <cell r="E358">
            <v>0</v>
          </cell>
          <cell r="F358">
            <v>0</v>
          </cell>
        </row>
        <row r="359">
          <cell r="A359">
            <v>0</v>
          </cell>
          <cell r="B359">
            <v>0</v>
          </cell>
          <cell r="C359">
            <v>0</v>
          </cell>
          <cell r="D359">
            <v>0</v>
          </cell>
          <cell r="E359">
            <v>0</v>
          </cell>
          <cell r="F359">
            <v>0</v>
          </cell>
        </row>
        <row r="360">
          <cell r="A360">
            <v>0</v>
          </cell>
          <cell r="B360">
            <v>0</v>
          </cell>
          <cell r="C360">
            <v>0</v>
          </cell>
          <cell r="D360">
            <v>0</v>
          </cell>
          <cell r="E360">
            <v>0</v>
          </cell>
          <cell r="F360">
            <v>0</v>
          </cell>
        </row>
        <row r="361">
          <cell r="A361">
            <v>0</v>
          </cell>
          <cell r="B361">
            <v>0</v>
          </cell>
          <cell r="C361">
            <v>0</v>
          </cell>
          <cell r="D361">
            <v>0</v>
          </cell>
          <cell r="E361">
            <v>0</v>
          </cell>
          <cell r="F361">
            <v>0</v>
          </cell>
        </row>
        <row r="362">
          <cell r="A362">
            <v>0</v>
          </cell>
          <cell r="B362">
            <v>0</v>
          </cell>
          <cell r="C362">
            <v>0</v>
          </cell>
          <cell r="D362">
            <v>0</v>
          </cell>
          <cell r="E362">
            <v>0</v>
          </cell>
          <cell r="F362">
            <v>0</v>
          </cell>
        </row>
        <row r="363">
          <cell r="A363">
            <v>0</v>
          </cell>
          <cell r="B363">
            <v>0</v>
          </cell>
          <cell r="C363">
            <v>0</v>
          </cell>
          <cell r="D363">
            <v>0</v>
          </cell>
          <cell r="E363">
            <v>0</v>
          </cell>
          <cell r="F363">
            <v>0</v>
          </cell>
        </row>
        <row r="364">
          <cell r="A364">
            <v>0</v>
          </cell>
          <cell r="B364">
            <v>0</v>
          </cell>
          <cell r="C364">
            <v>0</v>
          </cell>
          <cell r="D364">
            <v>0</v>
          </cell>
          <cell r="E364">
            <v>0</v>
          </cell>
          <cell r="F364">
            <v>0</v>
          </cell>
        </row>
        <row r="365">
          <cell r="A365">
            <v>0</v>
          </cell>
          <cell r="B365">
            <v>0</v>
          </cell>
          <cell r="C365">
            <v>0</v>
          </cell>
          <cell r="D365">
            <v>0</v>
          </cell>
          <cell r="E365">
            <v>0</v>
          </cell>
          <cell r="F365">
            <v>0</v>
          </cell>
        </row>
        <row r="366">
          <cell r="A366">
            <v>0</v>
          </cell>
          <cell r="B366">
            <v>0</v>
          </cell>
          <cell r="C366">
            <v>0</v>
          </cell>
          <cell r="D366">
            <v>0</v>
          </cell>
          <cell r="E366">
            <v>0</v>
          </cell>
          <cell r="F366">
            <v>0</v>
          </cell>
        </row>
        <row r="367">
          <cell r="A367">
            <v>0</v>
          </cell>
          <cell r="B367">
            <v>0</v>
          </cell>
          <cell r="C367">
            <v>0</v>
          </cell>
          <cell r="D367">
            <v>0</v>
          </cell>
          <cell r="E367">
            <v>0</v>
          </cell>
          <cell r="F367">
            <v>0</v>
          </cell>
        </row>
        <row r="368">
          <cell r="A368">
            <v>0</v>
          </cell>
          <cell r="B368">
            <v>0</v>
          </cell>
          <cell r="C368">
            <v>0</v>
          </cell>
          <cell r="D368">
            <v>0</v>
          </cell>
          <cell r="E368">
            <v>0</v>
          </cell>
          <cell r="F368">
            <v>0</v>
          </cell>
        </row>
        <row r="369">
          <cell r="A369">
            <v>0</v>
          </cell>
          <cell r="B369">
            <v>0</v>
          </cell>
          <cell r="C369">
            <v>0</v>
          </cell>
          <cell r="D369">
            <v>0</v>
          </cell>
          <cell r="E369">
            <v>0</v>
          </cell>
          <cell r="F369">
            <v>0</v>
          </cell>
        </row>
        <row r="370">
          <cell r="A370">
            <v>0</v>
          </cell>
          <cell r="B370">
            <v>0</v>
          </cell>
          <cell r="C370">
            <v>0</v>
          </cell>
          <cell r="D370">
            <v>0</v>
          </cell>
          <cell r="E370">
            <v>0</v>
          </cell>
          <cell r="F370">
            <v>0</v>
          </cell>
        </row>
        <row r="371">
          <cell r="A371">
            <v>0</v>
          </cell>
          <cell r="B371">
            <v>0</v>
          </cell>
          <cell r="C371">
            <v>0</v>
          </cell>
          <cell r="D371">
            <v>0</v>
          </cell>
          <cell r="E371">
            <v>0</v>
          </cell>
          <cell r="F371">
            <v>0</v>
          </cell>
        </row>
        <row r="372">
          <cell r="A372">
            <v>0</v>
          </cell>
          <cell r="B372">
            <v>0</v>
          </cell>
          <cell r="C372">
            <v>0</v>
          </cell>
          <cell r="D372">
            <v>0</v>
          </cell>
          <cell r="E372">
            <v>0</v>
          </cell>
          <cell r="F372">
            <v>0</v>
          </cell>
        </row>
        <row r="373">
          <cell r="A373">
            <v>0</v>
          </cell>
          <cell r="B373">
            <v>0</v>
          </cell>
          <cell r="C373">
            <v>0</v>
          </cell>
          <cell r="D373">
            <v>0</v>
          </cell>
          <cell r="E373">
            <v>0</v>
          </cell>
          <cell r="F373">
            <v>0</v>
          </cell>
        </row>
        <row r="374">
          <cell r="A374">
            <v>0</v>
          </cell>
          <cell r="B374">
            <v>0</v>
          </cell>
          <cell r="C374">
            <v>0</v>
          </cell>
          <cell r="D374">
            <v>0</v>
          </cell>
          <cell r="E374">
            <v>0</v>
          </cell>
          <cell r="F374">
            <v>0</v>
          </cell>
        </row>
        <row r="375">
          <cell r="A375">
            <v>0</v>
          </cell>
          <cell r="B375">
            <v>0</v>
          </cell>
          <cell r="C375">
            <v>0</v>
          </cell>
          <cell r="D375">
            <v>0</v>
          </cell>
          <cell r="E375">
            <v>0</v>
          </cell>
          <cell r="F375">
            <v>0</v>
          </cell>
        </row>
        <row r="376">
          <cell r="A376">
            <v>0</v>
          </cell>
          <cell r="B376">
            <v>0</v>
          </cell>
          <cell r="C376">
            <v>0</v>
          </cell>
          <cell r="D376">
            <v>0</v>
          </cell>
          <cell r="E376">
            <v>0</v>
          </cell>
          <cell r="F376">
            <v>0</v>
          </cell>
        </row>
        <row r="377">
          <cell r="A377">
            <v>0</v>
          </cell>
          <cell r="B377">
            <v>0</v>
          </cell>
          <cell r="C377">
            <v>0</v>
          </cell>
          <cell r="D377">
            <v>0</v>
          </cell>
          <cell r="E377">
            <v>0</v>
          </cell>
          <cell r="F377">
            <v>0</v>
          </cell>
        </row>
        <row r="378">
          <cell r="A378">
            <v>0</v>
          </cell>
          <cell r="B378">
            <v>0</v>
          </cell>
          <cell r="C378">
            <v>0</v>
          </cell>
          <cell r="D378">
            <v>0</v>
          </cell>
          <cell r="E378">
            <v>0</v>
          </cell>
          <cell r="F378">
            <v>0</v>
          </cell>
        </row>
        <row r="379">
          <cell r="A379">
            <v>0</v>
          </cell>
          <cell r="B379">
            <v>0</v>
          </cell>
          <cell r="C379">
            <v>0</v>
          </cell>
          <cell r="D379">
            <v>0</v>
          </cell>
          <cell r="E379">
            <v>0</v>
          </cell>
          <cell r="F379">
            <v>0</v>
          </cell>
        </row>
        <row r="380">
          <cell r="A380">
            <v>0</v>
          </cell>
          <cell r="B380">
            <v>0</v>
          </cell>
          <cell r="C380">
            <v>0</v>
          </cell>
          <cell r="D380">
            <v>0</v>
          </cell>
          <cell r="E380">
            <v>0</v>
          </cell>
          <cell r="F380">
            <v>0</v>
          </cell>
        </row>
        <row r="381">
          <cell r="A381">
            <v>0</v>
          </cell>
          <cell r="B381">
            <v>0</v>
          </cell>
          <cell r="C381">
            <v>0</v>
          </cell>
          <cell r="D381">
            <v>0</v>
          </cell>
          <cell r="E381">
            <v>0</v>
          </cell>
          <cell r="F381">
            <v>0</v>
          </cell>
        </row>
        <row r="382">
          <cell r="A382">
            <v>0</v>
          </cell>
          <cell r="B382">
            <v>0</v>
          </cell>
          <cell r="C382">
            <v>0</v>
          </cell>
          <cell r="D382">
            <v>0</v>
          </cell>
          <cell r="E382">
            <v>0</v>
          </cell>
          <cell r="F382">
            <v>0</v>
          </cell>
        </row>
        <row r="383">
          <cell r="A383">
            <v>0</v>
          </cell>
          <cell r="B383">
            <v>0</v>
          </cell>
          <cell r="C383">
            <v>0</v>
          </cell>
          <cell r="D383">
            <v>0</v>
          </cell>
          <cell r="E383">
            <v>0</v>
          </cell>
          <cell r="F383">
            <v>0</v>
          </cell>
        </row>
        <row r="384">
          <cell r="A384">
            <v>0</v>
          </cell>
          <cell r="B384">
            <v>0</v>
          </cell>
          <cell r="C384">
            <v>0</v>
          </cell>
          <cell r="D384">
            <v>0</v>
          </cell>
          <cell r="E384">
            <v>0</v>
          </cell>
          <cell r="F384">
            <v>0</v>
          </cell>
        </row>
        <row r="385">
          <cell r="A385">
            <v>0</v>
          </cell>
          <cell r="B385">
            <v>0</v>
          </cell>
          <cell r="C385">
            <v>0</v>
          </cell>
          <cell r="D385">
            <v>0</v>
          </cell>
          <cell r="E385">
            <v>0</v>
          </cell>
          <cell r="F385">
            <v>0</v>
          </cell>
        </row>
        <row r="386">
          <cell r="A386">
            <v>0</v>
          </cell>
          <cell r="B386">
            <v>0</v>
          </cell>
          <cell r="C386">
            <v>0</v>
          </cell>
          <cell r="D386">
            <v>0</v>
          </cell>
          <cell r="E386">
            <v>0</v>
          </cell>
          <cell r="F386">
            <v>0</v>
          </cell>
        </row>
        <row r="387">
          <cell r="A387">
            <v>0</v>
          </cell>
          <cell r="B387">
            <v>0</v>
          </cell>
          <cell r="C387">
            <v>0</v>
          </cell>
          <cell r="D387">
            <v>0</v>
          </cell>
          <cell r="E387">
            <v>0</v>
          </cell>
          <cell r="F387">
            <v>0</v>
          </cell>
        </row>
        <row r="388">
          <cell r="A388">
            <v>0</v>
          </cell>
          <cell r="B388">
            <v>0</v>
          </cell>
          <cell r="C388">
            <v>0</v>
          </cell>
          <cell r="D388">
            <v>0</v>
          </cell>
          <cell r="E388">
            <v>0</v>
          </cell>
          <cell r="F388">
            <v>0</v>
          </cell>
        </row>
        <row r="389">
          <cell r="A389">
            <v>0</v>
          </cell>
          <cell r="B389">
            <v>0</v>
          </cell>
          <cell r="C389">
            <v>0</v>
          </cell>
          <cell r="D389">
            <v>0</v>
          </cell>
          <cell r="E389">
            <v>0</v>
          </cell>
          <cell r="F389">
            <v>0</v>
          </cell>
        </row>
        <row r="390">
          <cell r="A390">
            <v>0</v>
          </cell>
          <cell r="B390">
            <v>0</v>
          </cell>
          <cell r="C390">
            <v>0</v>
          </cell>
          <cell r="D390">
            <v>0</v>
          </cell>
          <cell r="E390">
            <v>0</v>
          </cell>
          <cell r="F390">
            <v>0</v>
          </cell>
        </row>
        <row r="391">
          <cell r="A391">
            <v>0</v>
          </cell>
          <cell r="B391">
            <v>0</v>
          </cell>
          <cell r="C391">
            <v>0</v>
          </cell>
          <cell r="D391">
            <v>0</v>
          </cell>
          <cell r="E391">
            <v>0</v>
          </cell>
          <cell r="F391">
            <v>0</v>
          </cell>
        </row>
        <row r="392">
          <cell r="A392">
            <v>0</v>
          </cell>
          <cell r="B392">
            <v>0</v>
          </cell>
          <cell r="C392">
            <v>0</v>
          </cell>
          <cell r="D392">
            <v>0</v>
          </cell>
          <cell r="E392">
            <v>0</v>
          </cell>
          <cell r="F392">
            <v>0</v>
          </cell>
        </row>
        <row r="393">
          <cell r="A393">
            <v>0</v>
          </cell>
          <cell r="B393">
            <v>0</v>
          </cell>
          <cell r="C393">
            <v>0</v>
          </cell>
          <cell r="D393">
            <v>0</v>
          </cell>
          <cell r="E393">
            <v>0</v>
          </cell>
          <cell r="F393">
            <v>0</v>
          </cell>
        </row>
        <row r="394">
          <cell r="A394">
            <v>0</v>
          </cell>
          <cell r="B394">
            <v>0</v>
          </cell>
          <cell r="C394">
            <v>0</v>
          </cell>
          <cell r="D394">
            <v>0</v>
          </cell>
          <cell r="E394">
            <v>0</v>
          </cell>
          <cell r="F394">
            <v>0</v>
          </cell>
        </row>
        <row r="395">
          <cell r="A395">
            <v>0</v>
          </cell>
          <cell r="B395">
            <v>0</v>
          </cell>
          <cell r="C395">
            <v>0</v>
          </cell>
          <cell r="D395">
            <v>0</v>
          </cell>
          <cell r="E395">
            <v>0</v>
          </cell>
          <cell r="F395">
            <v>0</v>
          </cell>
        </row>
        <row r="396">
          <cell r="A396">
            <v>0</v>
          </cell>
          <cell r="B396">
            <v>0</v>
          </cell>
          <cell r="C396">
            <v>0</v>
          </cell>
          <cell r="D396">
            <v>0</v>
          </cell>
          <cell r="E396">
            <v>0</v>
          </cell>
          <cell r="F396">
            <v>0</v>
          </cell>
        </row>
        <row r="397">
          <cell r="A397">
            <v>0</v>
          </cell>
          <cell r="B397">
            <v>0</v>
          </cell>
          <cell r="C397">
            <v>0</v>
          </cell>
          <cell r="D397">
            <v>0</v>
          </cell>
          <cell r="E397">
            <v>0</v>
          </cell>
          <cell r="F397">
            <v>0</v>
          </cell>
        </row>
        <row r="398">
          <cell r="A398">
            <v>0</v>
          </cell>
          <cell r="B398">
            <v>0</v>
          </cell>
          <cell r="C398">
            <v>0</v>
          </cell>
          <cell r="D398">
            <v>0</v>
          </cell>
          <cell r="E398">
            <v>0</v>
          </cell>
          <cell r="F398">
            <v>0</v>
          </cell>
        </row>
        <row r="399">
          <cell r="A399">
            <v>0</v>
          </cell>
          <cell r="B399">
            <v>0</v>
          </cell>
          <cell r="C399">
            <v>0</v>
          </cell>
          <cell r="D399">
            <v>0</v>
          </cell>
          <cell r="E399">
            <v>0</v>
          </cell>
          <cell r="F399">
            <v>0</v>
          </cell>
        </row>
        <row r="400">
          <cell r="A400">
            <v>0</v>
          </cell>
          <cell r="B400">
            <v>0</v>
          </cell>
          <cell r="C400">
            <v>0</v>
          </cell>
          <cell r="D400">
            <v>0</v>
          </cell>
          <cell r="E400">
            <v>0</v>
          </cell>
          <cell r="F400">
            <v>0</v>
          </cell>
        </row>
        <row r="401">
          <cell r="A401">
            <v>0</v>
          </cell>
          <cell r="B401">
            <v>0</v>
          </cell>
          <cell r="C401">
            <v>0</v>
          </cell>
          <cell r="D401">
            <v>0</v>
          </cell>
          <cell r="E401">
            <v>0</v>
          </cell>
          <cell r="F401">
            <v>0</v>
          </cell>
        </row>
        <row r="402">
          <cell r="A402">
            <v>0</v>
          </cell>
          <cell r="B402">
            <v>0</v>
          </cell>
          <cell r="C402">
            <v>0</v>
          </cell>
          <cell r="D402">
            <v>0</v>
          </cell>
          <cell r="E402">
            <v>0</v>
          </cell>
          <cell r="F402">
            <v>0</v>
          </cell>
        </row>
        <row r="403">
          <cell r="A403">
            <v>0</v>
          </cell>
          <cell r="B403">
            <v>0</v>
          </cell>
          <cell r="C403">
            <v>0</v>
          </cell>
          <cell r="D403">
            <v>0</v>
          </cell>
          <cell r="E403">
            <v>0</v>
          </cell>
          <cell r="F403">
            <v>0</v>
          </cell>
        </row>
        <row r="404">
          <cell r="A404">
            <v>0</v>
          </cell>
          <cell r="B404">
            <v>0</v>
          </cell>
          <cell r="C404">
            <v>0</v>
          </cell>
          <cell r="D404">
            <v>0</v>
          </cell>
          <cell r="E404">
            <v>0</v>
          </cell>
          <cell r="F404">
            <v>0</v>
          </cell>
        </row>
        <row r="405">
          <cell r="A405">
            <v>0</v>
          </cell>
          <cell r="B405">
            <v>0</v>
          </cell>
          <cell r="C405">
            <v>0</v>
          </cell>
          <cell r="D405">
            <v>0</v>
          </cell>
          <cell r="E405">
            <v>0</v>
          </cell>
          <cell r="F405">
            <v>0</v>
          </cell>
        </row>
        <row r="406">
          <cell r="A406">
            <v>0</v>
          </cell>
          <cell r="B406">
            <v>0</v>
          </cell>
          <cell r="C406">
            <v>0</v>
          </cell>
          <cell r="D406">
            <v>0</v>
          </cell>
          <cell r="E406">
            <v>0</v>
          </cell>
          <cell r="F406">
            <v>0</v>
          </cell>
        </row>
        <row r="407">
          <cell r="A407">
            <v>0</v>
          </cell>
          <cell r="B407">
            <v>0</v>
          </cell>
          <cell r="C407">
            <v>0</v>
          </cell>
          <cell r="D407">
            <v>0</v>
          </cell>
          <cell r="E407">
            <v>0</v>
          </cell>
          <cell r="F407">
            <v>0</v>
          </cell>
        </row>
        <row r="408">
          <cell r="A408">
            <v>0</v>
          </cell>
          <cell r="B408">
            <v>0</v>
          </cell>
          <cell r="C408">
            <v>0</v>
          </cell>
          <cell r="D408">
            <v>0</v>
          </cell>
          <cell r="E408">
            <v>0</v>
          </cell>
          <cell r="F408">
            <v>0</v>
          </cell>
        </row>
        <row r="409">
          <cell r="A409">
            <v>0</v>
          </cell>
          <cell r="B409">
            <v>0</v>
          </cell>
          <cell r="C409">
            <v>0</v>
          </cell>
          <cell r="D409">
            <v>0</v>
          </cell>
          <cell r="E409">
            <v>0</v>
          </cell>
          <cell r="F409">
            <v>0</v>
          </cell>
        </row>
        <row r="410">
          <cell r="A410">
            <v>0</v>
          </cell>
          <cell r="B410">
            <v>0</v>
          </cell>
          <cell r="C410">
            <v>0</v>
          </cell>
          <cell r="D410">
            <v>0</v>
          </cell>
          <cell r="E410">
            <v>0</v>
          </cell>
          <cell r="F410">
            <v>0</v>
          </cell>
        </row>
        <row r="411">
          <cell r="A411">
            <v>0</v>
          </cell>
          <cell r="B411">
            <v>0</v>
          </cell>
          <cell r="C411">
            <v>0</v>
          </cell>
          <cell r="D411">
            <v>0</v>
          </cell>
          <cell r="E411">
            <v>0</v>
          </cell>
          <cell r="F411">
            <v>0</v>
          </cell>
        </row>
        <row r="412">
          <cell r="A412">
            <v>0</v>
          </cell>
          <cell r="B412">
            <v>0</v>
          </cell>
          <cell r="C412">
            <v>0</v>
          </cell>
          <cell r="D412">
            <v>0</v>
          </cell>
          <cell r="E412">
            <v>0</v>
          </cell>
          <cell r="F412">
            <v>0</v>
          </cell>
        </row>
        <row r="413">
          <cell r="A413">
            <v>0</v>
          </cell>
          <cell r="B413">
            <v>0</v>
          </cell>
          <cell r="C413">
            <v>0</v>
          </cell>
          <cell r="D413">
            <v>0</v>
          </cell>
          <cell r="E413">
            <v>0</v>
          </cell>
          <cell r="F413">
            <v>0</v>
          </cell>
        </row>
        <row r="414">
          <cell r="A414">
            <v>0</v>
          </cell>
          <cell r="B414">
            <v>0</v>
          </cell>
          <cell r="C414">
            <v>0</v>
          </cell>
          <cell r="D414">
            <v>0</v>
          </cell>
          <cell r="E414">
            <v>0</v>
          </cell>
          <cell r="F414">
            <v>0</v>
          </cell>
        </row>
        <row r="415">
          <cell r="A415">
            <v>0</v>
          </cell>
          <cell r="B415">
            <v>0</v>
          </cell>
          <cell r="C415">
            <v>0</v>
          </cell>
          <cell r="D415">
            <v>0</v>
          </cell>
          <cell r="E415">
            <v>0</v>
          </cell>
          <cell r="F415">
            <v>0</v>
          </cell>
        </row>
        <row r="416">
          <cell r="A416">
            <v>0</v>
          </cell>
          <cell r="B416">
            <v>0</v>
          </cell>
          <cell r="C416">
            <v>0</v>
          </cell>
          <cell r="D416">
            <v>0</v>
          </cell>
          <cell r="E416">
            <v>0</v>
          </cell>
          <cell r="F416">
            <v>0</v>
          </cell>
        </row>
        <row r="417">
          <cell r="A417">
            <v>0</v>
          </cell>
          <cell r="B417">
            <v>0</v>
          </cell>
          <cell r="C417">
            <v>0</v>
          </cell>
          <cell r="D417">
            <v>0</v>
          </cell>
          <cell r="E417">
            <v>0</v>
          </cell>
          <cell r="F417">
            <v>0</v>
          </cell>
        </row>
        <row r="418">
          <cell r="A418">
            <v>0</v>
          </cell>
          <cell r="B418">
            <v>0</v>
          </cell>
          <cell r="C418">
            <v>0</v>
          </cell>
          <cell r="D418">
            <v>0</v>
          </cell>
          <cell r="E418">
            <v>0</v>
          </cell>
          <cell r="F418">
            <v>0</v>
          </cell>
        </row>
        <row r="419">
          <cell r="A419">
            <v>0</v>
          </cell>
          <cell r="B419">
            <v>0</v>
          </cell>
          <cell r="C419">
            <v>0</v>
          </cell>
          <cell r="D419">
            <v>0</v>
          </cell>
          <cell r="E419">
            <v>0</v>
          </cell>
          <cell r="F419">
            <v>0</v>
          </cell>
        </row>
        <row r="420">
          <cell r="A420">
            <v>0</v>
          </cell>
          <cell r="B420">
            <v>0</v>
          </cell>
          <cell r="C420">
            <v>0</v>
          </cell>
          <cell r="D420">
            <v>0</v>
          </cell>
          <cell r="E420">
            <v>0</v>
          </cell>
          <cell r="F420">
            <v>0</v>
          </cell>
        </row>
        <row r="421">
          <cell r="A421">
            <v>0</v>
          </cell>
          <cell r="B421">
            <v>0</v>
          </cell>
          <cell r="C421">
            <v>0</v>
          </cell>
          <cell r="D421">
            <v>0</v>
          </cell>
          <cell r="E421">
            <v>0</v>
          </cell>
          <cell r="F421">
            <v>0</v>
          </cell>
        </row>
        <row r="422">
          <cell r="A422">
            <v>0</v>
          </cell>
          <cell r="B422">
            <v>0</v>
          </cell>
          <cell r="C422">
            <v>0</v>
          </cell>
          <cell r="D422">
            <v>0</v>
          </cell>
          <cell r="E422">
            <v>0</v>
          </cell>
          <cell r="F422">
            <v>0</v>
          </cell>
        </row>
        <row r="423">
          <cell r="A423">
            <v>0</v>
          </cell>
          <cell r="B423">
            <v>0</v>
          </cell>
          <cell r="C423">
            <v>0</v>
          </cell>
          <cell r="D423">
            <v>0</v>
          </cell>
          <cell r="E423">
            <v>0</v>
          </cell>
          <cell r="F423">
            <v>0</v>
          </cell>
        </row>
        <row r="424">
          <cell r="A424">
            <v>0</v>
          </cell>
          <cell r="B424">
            <v>0</v>
          </cell>
          <cell r="C424">
            <v>0</v>
          </cell>
          <cell r="D424">
            <v>0</v>
          </cell>
          <cell r="E424">
            <v>0</v>
          </cell>
          <cell r="F424">
            <v>0</v>
          </cell>
        </row>
        <row r="425">
          <cell r="A425">
            <v>0</v>
          </cell>
          <cell r="B425">
            <v>0</v>
          </cell>
          <cell r="C425">
            <v>0</v>
          </cell>
          <cell r="D425">
            <v>0</v>
          </cell>
          <cell r="E425">
            <v>0</v>
          </cell>
          <cell r="F425">
            <v>0</v>
          </cell>
        </row>
        <row r="426">
          <cell r="A426">
            <v>0</v>
          </cell>
          <cell r="B426">
            <v>0</v>
          </cell>
          <cell r="C426">
            <v>0</v>
          </cell>
          <cell r="D426">
            <v>0</v>
          </cell>
          <cell r="E426">
            <v>0</v>
          </cell>
          <cell r="F426">
            <v>0</v>
          </cell>
        </row>
        <row r="427">
          <cell r="A427">
            <v>0</v>
          </cell>
          <cell r="B427">
            <v>0</v>
          </cell>
          <cell r="C427">
            <v>0</v>
          </cell>
          <cell r="D427">
            <v>0</v>
          </cell>
          <cell r="E427">
            <v>0</v>
          </cell>
          <cell r="F427">
            <v>0</v>
          </cell>
        </row>
        <row r="428">
          <cell r="A428">
            <v>0</v>
          </cell>
          <cell r="B428">
            <v>0</v>
          </cell>
          <cell r="C428">
            <v>0</v>
          </cell>
          <cell r="D428">
            <v>0</v>
          </cell>
          <cell r="E428">
            <v>0</v>
          </cell>
          <cell r="F428">
            <v>0</v>
          </cell>
        </row>
        <row r="429">
          <cell r="A429">
            <v>0</v>
          </cell>
          <cell r="B429">
            <v>0</v>
          </cell>
          <cell r="C429">
            <v>0</v>
          </cell>
          <cell r="D429">
            <v>0</v>
          </cell>
          <cell r="E429">
            <v>0</v>
          </cell>
          <cell r="F429">
            <v>0</v>
          </cell>
        </row>
        <row r="430">
          <cell r="A430">
            <v>0</v>
          </cell>
          <cell r="B430">
            <v>0</v>
          </cell>
          <cell r="C430">
            <v>0</v>
          </cell>
          <cell r="D430">
            <v>0</v>
          </cell>
          <cell r="E430">
            <v>0</v>
          </cell>
          <cell r="F430">
            <v>0</v>
          </cell>
        </row>
        <row r="431">
          <cell r="A431">
            <v>0</v>
          </cell>
          <cell r="B431">
            <v>0</v>
          </cell>
          <cell r="C431">
            <v>0</v>
          </cell>
          <cell r="D431">
            <v>0</v>
          </cell>
          <cell r="E431">
            <v>0</v>
          </cell>
          <cell r="F431">
            <v>0</v>
          </cell>
        </row>
        <row r="432">
          <cell r="A432">
            <v>0</v>
          </cell>
          <cell r="B432">
            <v>0</v>
          </cell>
          <cell r="C432">
            <v>0</v>
          </cell>
          <cell r="D432">
            <v>0</v>
          </cell>
          <cell r="E432">
            <v>0</v>
          </cell>
          <cell r="F432">
            <v>0</v>
          </cell>
        </row>
        <row r="433">
          <cell r="A433">
            <v>0</v>
          </cell>
          <cell r="B433">
            <v>0</v>
          </cell>
          <cell r="C433">
            <v>0</v>
          </cell>
          <cell r="D433">
            <v>0</v>
          </cell>
          <cell r="E433">
            <v>0</v>
          </cell>
          <cell r="F433">
            <v>0</v>
          </cell>
        </row>
        <row r="434">
          <cell r="A434">
            <v>0</v>
          </cell>
          <cell r="B434">
            <v>0</v>
          </cell>
          <cell r="C434">
            <v>0</v>
          </cell>
          <cell r="D434">
            <v>0</v>
          </cell>
          <cell r="E434">
            <v>0</v>
          </cell>
          <cell r="F434">
            <v>0</v>
          </cell>
        </row>
        <row r="435">
          <cell r="A435">
            <v>0</v>
          </cell>
          <cell r="B435">
            <v>0</v>
          </cell>
          <cell r="C435">
            <v>0</v>
          </cell>
          <cell r="D435">
            <v>0</v>
          </cell>
          <cell r="E435">
            <v>0</v>
          </cell>
          <cell r="F435">
            <v>0</v>
          </cell>
        </row>
        <row r="436">
          <cell r="A436">
            <v>0</v>
          </cell>
          <cell r="B436">
            <v>0</v>
          </cell>
          <cell r="C436">
            <v>0</v>
          </cell>
          <cell r="D436">
            <v>0</v>
          </cell>
          <cell r="E436">
            <v>0</v>
          </cell>
          <cell r="F436">
            <v>0</v>
          </cell>
        </row>
        <row r="437">
          <cell r="A437">
            <v>0</v>
          </cell>
          <cell r="B437">
            <v>0</v>
          </cell>
          <cell r="C437">
            <v>0</v>
          </cell>
          <cell r="D437">
            <v>0</v>
          </cell>
          <cell r="E437">
            <v>0</v>
          </cell>
          <cell r="F437">
            <v>0</v>
          </cell>
        </row>
        <row r="438">
          <cell r="A438">
            <v>0</v>
          </cell>
          <cell r="B438">
            <v>0</v>
          </cell>
          <cell r="C438">
            <v>0</v>
          </cell>
          <cell r="D438">
            <v>0</v>
          </cell>
          <cell r="E438">
            <v>0</v>
          </cell>
          <cell r="F438">
            <v>0</v>
          </cell>
        </row>
        <row r="439">
          <cell r="A439">
            <v>0</v>
          </cell>
          <cell r="B439">
            <v>0</v>
          </cell>
          <cell r="C439">
            <v>0</v>
          </cell>
          <cell r="D439">
            <v>0</v>
          </cell>
          <cell r="E439">
            <v>0</v>
          </cell>
          <cell r="F439">
            <v>0</v>
          </cell>
        </row>
        <row r="440">
          <cell r="A440">
            <v>0</v>
          </cell>
          <cell r="B440">
            <v>0</v>
          </cell>
          <cell r="C440">
            <v>0</v>
          </cell>
          <cell r="D440">
            <v>0</v>
          </cell>
          <cell r="E440">
            <v>0</v>
          </cell>
          <cell r="F440">
            <v>0</v>
          </cell>
        </row>
        <row r="441">
          <cell r="A441">
            <v>0</v>
          </cell>
          <cell r="B441">
            <v>0</v>
          </cell>
          <cell r="C441">
            <v>0</v>
          </cell>
          <cell r="D441">
            <v>0</v>
          </cell>
          <cell r="E441">
            <v>0</v>
          </cell>
          <cell r="F441">
            <v>0</v>
          </cell>
        </row>
        <row r="442">
          <cell r="A442">
            <v>0</v>
          </cell>
          <cell r="B442">
            <v>0</v>
          </cell>
          <cell r="C442">
            <v>0</v>
          </cell>
          <cell r="D442">
            <v>0</v>
          </cell>
          <cell r="E442">
            <v>0</v>
          </cell>
          <cell r="F442">
            <v>0</v>
          </cell>
        </row>
        <row r="443">
          <cell r="A443">
            <v>0</v>
          </cell>
          <cell r="B443">
            <v>0</v>
          </cell>
          <cell r="C443">
            <v>0</v>
          </cell>
          <cell r="D443">
            <v>0</v>
          </cell>
          <cell r="E443">
            <v>0</v>
          </cell>
          <cell r="F443">
            <v>0</v>
          </cell>
        </row>
        <row r="444">
          <cell r="A444">
            <v>0</v>
          </cell>
          <cell r="B444">
            <v>0</v>
          </cell>
          <cell r="C444">
            <v>0</v>
          </cell>
          <cell r="D444">
            <v>0</v>
          </cell>
          <cell r="E444">
            <v>0</v>
          </cell>
          <cell r="F444">
            <v>0</v>
          </cell>
        </row>
        <row r="445">
          <cell r="A445">
            <v>0</v>
          </cell>
          <cell r="B445">
            <v>0</v>
          </cell>
          <cell r="C445">
            <v>0</v>
          </cell>
          <cell r="D445">
            <v>0</v>
          </cell>
          <cell r="E445">
            <v>0</v>
          </cell>
          <cell r="F445">
            <v>0</v>
          </cell>
        </row>
        <row r="446">
          <cell r="A446">
            <v>0</v>
          </cell>
          <cell r="B446">
            <v>0</v>
          </cell>
          <cell r="C446">
            <v>0</v>
          </cell>
          <cell r="D446">
            <v>0</v>
          </cell>
          <cell r="E446">
            <v>0</v>
          </cell>
          <cell r="F446">
            <v>0</v>
          </cell>
        </row>
        <row r="447">
          <cell r="A447">
            <v>0</v>
          </cell>
          <cell r="B447">
            <v>0</v>
          </cell>
          <cell r="C447">
            <v>0</v>
          </cell>
          <cell r="D447">
            <v>0</v>
          </cell>
          <cell r="E447">
            <v>0</v>
          </cell>
          <cell r="F447">
            <v>0</v>
          </cell>
        </row>
        <row r="448">
          <cell r="A448">
            <v>0</v>
          </cell>
          <cell r="B448">
            <v>0</v>
          </cell>
          <cell r="C448">
            <v>0</v>
          </cell>
          <cell r="D448">
            <v>0</v>
          </cell>
          <cell r="E448">
            <v>0</v>
          </cell>
          <cell r="F448">
            <v>0</v>
          </cell>
        </row>
        <row r="449">
          <cell r="A449">
            <v>0</v>
          </cell>
          <cell r="B449">
            <v>0</v>
          </cell>
          <cell r="C449">
            <v>0</v>
          </cell>
          <cell r="D449">
            <v>0</v>
          </cell>
          <cell r="E449">
            <v>0</v>
          </cell>
          <cell r="F449">
            <v>0</v>
          </cell>
        </row>
        <row r="450">
          <cell r="A450">
            <v>0</v>
          </cell>
          <cell r="B450">
            <v>0</v>
          </cell>
          <cell r="C450">
            <v>0</v>
          </cell>
          <cell r="D450">
            <v>0</v>
          </cell>
          <cell r="E450">
            <v>0</v>
          </cell>
          <cell r="F450">
            <v>0</v>
          </cell>
        </row>
        <row r="451">
          <cell r="A451">
            <v>0</v>
          </cell>
          <cell r="B451">
            <v>0</v>
          </cell>
          <cell r="C451">
            <v>0</v>
          </cell>
          <cell r="D451">
            <v>0</v>
          </cell>
          <cell r="E451">
            <v>0</v>
          </cell>
          <cell r="F451">
            <v>0</v>
          </cell>
        </row>
        <row r="452">
          <cell r="A452">
            <v>0</v>
          </cell>
          <cell r="B452">
            <v>0</v>
          </cell>
          <cell r="C452">
            <v>0</v>
          </cell>
          <cell r="D452">
            <v>0</v>
          </cell>
          <cell r="E452">
            <v>0</v>
          </cell>
          <cell r="F452">
            <v>0</v>
          </cell>
        </row>
        <row r="453">
          <cell r="A453">
            <v>0</v>
          </cell>
          <cell r="B453">
            <v>0</v>
          </cell>
          <cell r="C453">
            <v>0</v>
          </cell>
          <cell r="D453">
            <v>0</v>
          </cell>
          <cell r="E453">
            <v>0</v>
          </cell>
          <cell r="F453">
            <v>0</v>
          </cell>
        </row>
        <row r="454">
          <cell r="A454">
            <v>0</v>
          </cell>
          <cell r="B454">
            <v>0</v>
          </cell>
          <cell r="C454">
            <v>0</v>
          </cell>
          <cell r="D454">
            <v>0</v>
          </cell>
          <cell r="E454">
            <v>0</v>
          </cell>
          <cell r="F454">
            <v>0</v>
          </cell>
        </row>
        <row r="455">
          <cell r="A455">
            <v>0</v>
          </cell>
          <cell r="B455">
            <v>0</v>
          </cell>
          <cell r="C455">
            <v>0</v>
          </cell>
          <cell r="D455">
            <v>0</v>
          </cell>
          <cell r="E455">
            <v>0</v>
          </cell>
          <cell r="F455">
            <v>0</v>
          </cell>
        </row>
        <row r="456">
          <cell r="A456">
            <v>0</v>
          </cell>
          <cell r="B456">
            <v>0</v>
          </cell>
          <cell r="C456">
            <v>0</v>
          </cell>
          <cell r="D456">
            <v>0</v>
          </cell>
          <cell r="E456">
            <v>0</v>
          </cell>
          <cell r="F456">
            <v>0</v>
          </cell>
        </row>
        <row r="457">
          <cell r="A457">
            <v>0</v>
          </cell>
          <cell r="B457">
            <v>0</v>
          </cell>
          <cell r="C457">
            <v>0</v>
          </cell>
          <cell r="D457">
            <v>0</v>
          </cell>
          <cell r="E457">
            <v>0</v>
          </cell>
          <cell r="F457">
            <v>0</v>
          </cell>
        </row>
        <row r="458">
          <cell r="A458">
            <v>0</v>
          </cell>
          <cell r="B458">
            <v>0</v>
          </cell>
          <cell r="C458">
            <v>0</v>
          </cell>
          <cell r="D458">
            <v>0</v>
          </cell>
          <cell r="E458">
            <v>0</v>
          </cell>
          <cell r="F458">
            <v>0</v>
          </cell>
        </row>
        <row r="459">
          <cell r="A459">
            <v>0</v>
          </cell>
          <cell r="B459">
            <v>0</v>
          </cell>
          <cell r="C459">
            <v>0</v>
          </cell>
          <cell r="D459">
            <v>0</v>
          </cell>
          <cell r="E459">
            <v>0</v>
          </cell>
          <cell r="F459">
            <v>0</v>
          </cell>
        </row>
        <row r="460">
          <cell r="A460">
            <v>0</v>
          </cell>
          <cell r="B460">
            <v>0</v>
          </cell>
          <cell r="C460">
            <v>0</v>
          </cell>
          <cell r="D460">
            <v>0</v>
          </cell>
          <cell r="E460">
            <v>0</v>
          </cell>
          <cell r="F460">
            <v>0</v>
          </cell>
        </row>
        <row r="461">
          <cell r="A461">
            <v>0</v>
          </cell>
          <cell r="B461">
            <v>0</v>
          </cell>
          <cell r="C461">
            <v>0</v>
          </cell>
          <cell r="D461">
            <v>0</v>
          </cell>
          <cell r="E461">
            <v>0</v>
          </cell>
          <cell r="F461">
            <v>0</v>
          </cell>
        </row>
        <row r="462">
          <cell r="A462">
            <v>0</v>
          </cell>
          <cell r="B462">
            <v>0</v>
          </cell>
          <cell r="C462">
            <v>0</v>
          </cell>
          <cell r="D462">
            <v>0</v>
          </cell>
          <cell r="E462">
            <v>0</v>
          </cell>
          <cell r="F462">
            <v>0</v>
          </cell>
        </row>
        <row r="463">
          <cell r="A463">
            <v>0</v>
          </cell>
          <cell r="B463">
            <v>0</v>
          </cell>
          <cell r="C463">
            <v>0</v>
          </cell>
          <cell r="D463">
            <v>0</v>
          </cell>
          <cell r="E463">
            <v>0</v>
          </cell>
          <cell r="F463">
            <v>0</v>
          </cell>
        </row>
        <row r="464">
          <cell r="A464">
            <v>0</v>
          </cell>
          <cell r="B464">
            <v>0</v>
          </cell>
          <cell r="C464">
            <v>0</v>
          </cell>
          <cell r="D464">
            <v>0</v>
          </cell>
          <cell r="E464">
            <v>0</v>
          </cell>
          <cell r="F464">
            <v>0</v>
          </cell>
        </row>
        <row r="465">
          <cell r="A465">
            <v>0</v>
          </cell>
          <cell r="B465">
            <v>0</v>
          </cell>
          <cell r="C465">
            <v>0</v>
          </cell>
          <cell r="D465">
            <v>0</v>
          </cell>
          <cell r="E465">
            <v>0</v>
          </cell>
          <cell r="F465">
            <v>0</v>
          </cell>
        </row>
        <row r="466">
          <cell r="A466">
            <v>0</v>
          </cell>
          <cell r="B466">
            <v>0</v>
          </cell>
          <cell r="C466">
            <v>0</v>
          </cell>
          <cell r="D466">
            <v>0</v>
          </cell>
          <cell r="E466">
            <v>0</v>
          </cell>
          <cell r="F466">
            <v>0</v>
          </cell>
        </row>
        <row r="467">
          <cell r="A467">
            <v>0</v>
          </cell>
          <cell r="B467">
            <v>0</v>
          </cell>
          <cell r="C467">
            <v>0</v>
          </cell>
          <cell r="D467">
            <v>0</v>
          </cell>
          <cell r="E467">
            <v>0</v>
          </cell>
          <cell r="F467">
            <v>0</v>
          </cell>
        </row>
        <row r="468">
          <cell r="A468">
            <v>0</v>
          </cell>
          <cell r="B468">
            <v>0</v>
          </cell>
          <cell r="C468">
            <v>0</v>
          </cell>
          <cell r="D468">
            <v>0</v>
          </cell>
          <cell r="E468">
            <v>0</v>
          </cell>
          <cell r="F468">
            <v>0</v>
          </cell>
        </row>
        <row r="469">
          <cell r="A469">
            <v>0</v>
          </cell>
          <cell r="B469">
            <v>0</v>
          </cell>
          <cell r="C469">
            <v>0</v>
          </cell>
          <cell r="D469">
            <v>0</v>
          </cell>
          <cell r="E469">
            <v>0</v>
          </cell>
          <cell r="F469">
            <v>0</v>
          </cell>
        </row>
        <row r="470">
          <cell r="A470">
            <v>0</v>
          </cell>
          <cell r="B470">
            <v>0</v>
          </cell>
          <cell r="C470">
            <v>0</v>
          </cell>
          <cell r="D470">
            <v>0</v>
          </cell>
          <cell r="E470">
            <v>0</v>
          </cell>
          <cell r="F470">
            <v>0</v>
          </cell>
        </row>
        <row r="471">
          <cell r="A471">
            <v>0</v>
          </cell>
          <cell r="B471">
            <v>0</v>
          </cell>
          <cell r="C471">
            <v>0</v>
          </cell>
          <cell r="D471">
            <v>0</v>
          </cell>
          <cell r="E471">
            <v>0</v>
          </cell>
          <cell r="F471">
            <v>0</v>
          </cell>
        </row>
        <row r="472">
          <cell r="A472">
            <v>0</v>
          </cell>
          <cell r="B472">
            <v>0</v>
          </cell>
          <cell r="C472">
            <v>0</v>
          </cell>
          <cell r="D472">
            <v>0</v>
          </cell>
          <cell r="E472">
            <v>0</v>
          </cell>
          <cell r="F472">
            <v>0</v>
          </cell>
        </row>
        <row r="473">
          <cell r="A473">
            <v>0</v>
          </cell>
          <cell r="B473">
            <v>0</v>
          </cell>
          <cell r="C473">
            <v>0</v>
          </cell>
          <cell r="D473">
            <v>0</v>
          </cell>
          <cell r="E473">
            <v>0</v>
          </cell>
          <cell r="F473">
            <v>0</v>
          </cell>
        </row>
        <row r="474">
          <cell r="A474">
            <v>0</v>
          </cell>
          <cell r="B474">
            <v>0</v>
          </cell>
          <cell r="C474">
            <v>0</v>
          </cell>
          <cell r="D474">
            <v>0</v>
          </cell>
          <cell r="E474">
            <v>0</v>
          </cell>
          <cell r="F474">
            <v>0</v>
          </cell>
        </row>
        <row r="475">
          <cell r="A475">
            <v>0</v>
          </cell>
          <cell r="B475">
            <v>0</v>
          </cell>
          <cell r="C475">
            <v>0</v>
          </cell>
          <cell r="D475">
            <v>0</v>
          </cell>
          <cell r="E475">
            <v>0</v>
          </cell>
          <cell r="F475">
            <v>0</v>
          </cell>
        </row>
        <row r="476">
          <cell r="A476">
            <v>0</v>
          </cell>
          <cell r="B476">
            <v>0</v>
          </cell>
          <cell r="C476">
            <v>0</v>
          </cell>
          <cell r="D476">
            <v>0</v>
          </cell>
          <cell r="E476">
            <v>0</v>
          </cell>
          <cell r="F476">
            <v>0</v>
          </cell>
        </row>
        <row r="477">
          <cell r="A477">
            <v>0</v>
          </cell>
          <cell r="B477">
            <v>0</v>
          </cell>
          <cell r="C477">
            <v>0</v>
          </cell>
          <cell r="D477">
            <v>0</v>
          </cell>
          <cell r="E477">
            <v>0</v>
          </cell>
          <cell r="F477">
            <v>0</v>
          </cell>
        </row>
        <row r="478">
          <cell r="A478">
            <v>0</v>
          </cell>
          <cell r="B478">
            <v>0</v>
          </cell>
          <cell r="C478">
            <v>0</v>
          </cell>
          <cell r="D478">
            <v>0</v>
          </cell>
          <cell r="E478">
            <v>0</v>
          </cell>
          <cell r="F478">
            <v>0</v>
          </cell>
        </row>
        <row r="479">
          <cell r="A479">
            <v>0</v>
          </cell>
          <cell r="B479">
            <v>0</v>
          </cell>
          <cell r="C479">
            <v>0</v>
          </cell>
          <cell r="D479">
            <v>0</v>
          </cell>
          <cell r="E479">
            <v>0</v>
          </cell>
          <cell r="F479">
            <v>0</v>
          </cell>
        </row>
        <row r="480">
          <cell r="A480">
            <v>0</v>
          </cell>
          <cell r="B480">
            <v>0</v>
          </cell>
          <cell r="C480">
            <v>0</v>
          </cell>
          <cell r="D480">
            <v>0</v>
          </cell>
          <cell r="E480">
            <v>0</v>
          </cell>
          <cell r="F480">
            <v>0</v>
          </cell>
        </row>
        <row r="481">
          <cell r="A481">
            <v>0</v>
          </cell>
          <cell r="B481">
            <v>0</v>
          </cell>
          <cell r="C481">
            <v>0</v>
          </cell>
          <cell r="D481">
            <v>0</v>
          </cell>
          <cell r="E481">
            <v>0</v>
          </cell>
          <cell r="F481">
            <v>0</v>
          </cell>
        </row>
        <row r="482">
          <cell r="A482">
            <v>0</v>
          </cell>
          <cell r="B482">
            <v>0</v>
          </cell>
          <cell r="C482">
            <v>0</v>
          </cell>
          <cell r="D482">
            <v>0</v>
          </cell>
          <cell r="E482">
            <v>0</v>
          </cell>
          <cell r="F482">
            <v>0</v>
          </cell>
        </row>
        <row r="483">
          <cell r="A483">
            <v>0</v>
          </cell>
          <cell r="B483">
            <v>0</v>
          </cell>
          <cell r="C483">
            <v>0</v>
          </cell>
          <cell r="D483">
            <v>0</v>
          </cell>
          <cell r="E483">
            <v>0</v>
          </cell>
          <cell r="F483">
            <v>0</v>
          </cell>
        </row>
        <row r="484">
          <cell r="A484">
            <v>0</v>
          </cell>
          <cell r="B484">
            <v>0</v>
          </cell>
          <cell r="C484">
            <v>0</v>
          </cell>
          <cell r="D484">
            <v>0</v>
          </cell>
          <cell r="E484">
            <v>0</v>
          </cell>
          <cell r="F484">
            <v>0</v>
          </cell>
        </row>
        <row r="485">
          <cell r="A485">
            <v>0</v>
          </cell>
          <cell r="B485">
            <v>0</v>
          </cell>
          <cell r="C485">
            <v>0</v>
          </cell>
          <cell r="D485">
            <v>0</v>
          </cell>
          <cell r="E485">
            <v>0</v>
          </cell>
          <cell r="F485">
            <v>0</v>
          </cell>
        </row>
        <row r="486">
          <cell r="A486">
            <v>0</v>
          </cell>
          <cell r="B486">
            <v>0</v>
          </cell>
          <cell r="C486">
            <v>0</v>
          </cell>
          <cell r="D486">
            <v>0</v>
          </cell>
          <cell r="E486">
            <v>0</v>
          </cell>
          <cell r="F486">
            <v>0</v>
          </cell>
        </row>
        <row r="487">
          <cell r="A487">
            <v>0</v>
          </cell>
          <cell r="B487">
            <v>0</v>
          </cell>
          <cell r="C487">
            <v>0</v>
          </cell>
          <cell r="D487">
            <v>0</v>
          </cell>
          <cell r="E487">
            <v>0</v>
          </cell>
          <cell r="F487">
            <v>0</v>
          </cell>
        </row>
        <row r="488">
          <cell r="A488">
            <v>0</v>
          </cell>
          <cell r="B488">
            <v>0</v>
          </cell>
          <cell r="C488">
            <v>0</v>
          </cell>
          <cell r="D488">
            <v>0</v>
          </cell>
          <cell r="E488">
            <v>0</v>
          </cell>
          <cell r="F488">
            <v>0</v>
          </cell>
        </row>
        <row r="489">
          <cell r="A489">
            <v>0</v>
          </cell>
          <cell r="B489">
            <v>0</v>
          </cell>
          <cell r="C489">
            <v>0</v>
          </cell>
          <cell r="D489">
            <v>0</v>
          </cell>
          <cell r="E489">
            <v>0</v>
          </cell>
          <cell r="F489">
            <v>0</v>
          </cell>
        </row>
        <row r="490">
          <cell r="A490">
            <v>0</v>
          </cell>
          <cell r="B490">
            <v>0</v>
          </cell>
          <cell r="C490">
            <v>0</v>
          </cell>
          <cell r="D490">
            <v>0</v>
          </cell>
          <cell r="E490">
            <v>0</v>
          </cell>
          <cell r="F490">
            <v>0</v>
          </cell>
        </row>
        <row r="491">
          <cell r="A491">
            <v>0</v>
          </cell>
          <cell r="B491">
            <v>0</v>
          </cell>
          <cell r="C491">
            <v>0</v>
          </cell>
          <cell r="D491">
            <v>0</v>
          </cell>
          <cell r="E491">
            <v>0</v>
          </cell>
          <cell r="F491">
            <v>0</v>
          </cell>
        </row>
        <row r="492">
          <cell r="A492">
            <v>0</v>
          </cell>
          <cell r="B492">
            <v>0</v>
          </cell>
          <cell r="C492">
            <v>0</v>
          </cell>
          <cell r="D492">
            <v>0</v>
          </cell>
          <cell r="E492">
            <v>0</v>
          </cell>
          <cell r="F492">
            <v>0</v>
          </cell>
        </row>
        <row r="493">
          <cell r="A493">
            <v>0</v>
          </cell>
          <cell r="B493">
            <v>0</v>
          </cell>
          <cell r="C493">
            <v>0</v>
          </cell>
          <cell r="D493">
            <v>0</v>
          </cell>
          <cell r="E493">
            <v>0</v>
          </cell>
          <cell r="F493">
            <v>0</v>
          </cell>
        </row>
        <row r="494">
          <cell r="A494">
            <v>0</v>
          </cell>
          <cell r="B494">
            <v>0</v>
          </cell>
          <cell r="C494">
            <v>0</v>
          </cell>
          <cell r="D494">
            <v>0</v>
          </cell>
          <cell r="E494">
            <v>0</v>
          </cell>
          <cell r="F494">
            <v>0</v>
          </cell>
        </row>
        <row r="495">
          <cell r="A495">
            <v>0</v>
          </cell>
          <cell r="B495">
            <v>0</v>
          </cell>
          <cell r="C495">
            <v>0</v>
          </cell>
          <cell r="D495">
            <v>0</v>
          </cell>
          <cell r="E495">
            <v>0</v>
          </cell>
          <cell r="F495">
            <v>0</v>
          </cell>
        </row>
        <row r="496">
          <cell r="A496">
            <v>0</v>
          </cell>
          <cell r="B496">
            <v>0</v>
          </cell>
          <cell r="C496">
            <v>0</v>
          </cell>
          <cell r="D496">
            <v>0</v>
          </cell>
          <cell r="E496">
            <v>0</v>
          </cell>
          <cell r="F496">
            <v>0</v>
          </cell>
        </row>
        <row r="497">
          <cell r="A497">
            <v>0</v>
          </cell>
          <cell r="B497">
            <v>0</v>
          </cell>
          <cell r="C497">
            <v>0</v>
          </cell>
          <cell r="D497">
            <v>0</v>
          </cell>
          <cell r="E497">
            <v>0</v>
          </cell>
          <cell r="F497">
            <v>0</v>
          </cell>
        </row>
        <row r="498">
          <cell r="A498">
            <v>0</v>
          </cell>
          <cell r="B498">
            <v>0</v>
          </cell>
          <cell r="C498">
            <v>0</v>
          </cell>
          <cell r="D498">
            <v>0</v>
          </cell>
          <cell r="E498">
            <v>0</v>
          </cell>
          <cell r="F498">
            <v>0</v>
          </cell>
        </row>
        <row r="499">
          <cell r="A499">
            <v>0</v>
          </cell>
          <cell r="B499">
            <v>0</v>
          </cell>
          <cell r="C499">
            <v>0</v>
          </cell>
          <cell r="D499">
            <v>0</v>
          </cell>
          <cell r="E499">
            <v>0</v>
          </cell>
          <cell r="F499">
            <v>0</v>
          </cell>
        </row>
        <row r="500">
          <cell r="A500">
            <v>0</v>
          </cell>
          <cell r="B500">
            <v>0</v>
          </cell>
          <cell r="C500">
            <v>0</v>
          </cell>
          <cell r="D500">
            <v>0</v>
          </cell>
          <cell r="E500">
            <v>0</v>
          </cell>
          <cell r="F500">
            <v>0</v>
          </cell>
        </row>
        <row r="501">
          <cell r="A501">
            <v>0</v>
          </cell>
          <cell r="B501">
            <v>0</v>
          </cell>
          <cell r="C501">
            <v>0</v>
          </cell>
          <cell r="D501">
            <v>0</v>
          </cell>
          <cell r="E501">
            <v>0</v>
          </cell>
          <cell r="F501">
            <v>0</v>
          </cell>
        </row>
        <row r="502">
          <cell r="A502">
            <v>0</v>
          </cell>
          <cell r="B502">
            <v>0</v>
          </cell>
          <cell r="C502">
            <v>0</v>
          </cell>
          <cell r="D502">
            <v>0</v>
          </cell>
          <cell r="E502">
            <v>0</v>
          </cell>
          <cell r="F502">
            <v>0</v>
          </cell>
        </row>
        <row r="503">
          <cell r="A503">
            <v>0</v>
          </cell>
          <cell r="B503">
            <v>0</v>
          </cell>
          <cell r="C503">
            <v>0</v>
          </cell>
          <cell r="D503">
            <v>0</v>
          </cell>
          <cell r="E503">
            <v>0</v>
          </cell>
          <cell r="F503">
            <v>0</v>
          </cell>
        </row>
        <row r="504">
          <cell r="A504">
            <v>0</v>
          </cell>
          <cell r="B504">
            <v>0</v>
          </cell>
          <cell r="C504">
            <v>0</v>
          </cell>
          <cell r="D504">
            <v>0</v>
          </cell>
          <cell r="E504">
            <v>0</v>
          </cell>
          <cell r="F504">
            <v>0</v>
          </cell>
        </row>
        <row r="505">
          <cell r="A505">
            <v>0</v>
          </cell>
          <cell r="B505">
            <v>0</v>
          </cell>
          <cell r="C505">
            <v>0</v>
          </cell>
          <cell r="D505">
            <v>0</v>
          </cell>
          <cell r="E505">
            <v>0</v>
          </cell>
          <cell r="F505">
            <v>0</v>
          </cell>
        </row>
        <row r="506">
          <cell r="A506">
            <v>0</v>
          </cell>
          <cell r="B506">
            <v>0</v>
          </cell>
          <cell r="C506">
            <v>0</v>
          </cell>
          <cell r="D506">
            <v>0</v>
          </cell>
          <cell r="E506">
            <v>0</v>
          </cell>
          <cell r="F506">
            <v>0</v>
          </cell>
        </row>
        <row r="507">
          <cell r="A507">
            <v>0</v>
          </cell>
          <cell r="B507">
            <v>0</v>
          </cell>
          <cell r="C507">
            <v>0</v>
          </cell>
          <cell r="D507">
            <v>0</v>
          </cell>
          <cell r="E507">
            <v>0</v>
          </cell>
          <cell r="F507">
            <v>0</v>
          </cell>
        </row>
        <row r="508">
          <cell r="A508">
            <v>0</v>
          </cell>
          <cell r="B508">
            <v>0</v>
          </cell>
          <cell r="C508">
            <v>0</v>
          </cell>
          <cell r="D508">
            <v>0</v>
          </cell>
          <cell r="E508">
            <v>0</v>
          </cell>
          <cell r="F508">
            <v>0</v>
          </cell>
        </row>
        <row r="509">
          <cell r="A509">
            <v>0</v>
          </cell>
          <cell r="B509">
            <v>0</v>
          </cell>
          <cell r="C509">
            <v>0</v>
          </cell>
          <cell r="D509">
            <v>0</v>
          </cell>
          <cell r="E509">
            <v>0</v>
          </cell>
          <cell r="F509">
            <v>0</v>
          </cell>
        </row>
        <row r="510">
          <cell r="A510">
            <v>0</v>
          </cell>
          <cell r="B510">
            <v>0</v>
          </cell>
          <cell r="C510">
            <v>0</v>
          </cell>
          <cell r="D510">
            <v>0</v>
          </cell>
          <cell r="E510">
            <v>0</v>
          </cell>
          <cell r="F510">
            <v>0</v>
          </cell>
        </row>
        <row r="511">
          <cell r="A511">
            <v>0</v>
          </cell>
          <cell r="B511">
            <v>0</v>
          </cell>
          <cell r="C511">
            <v>0</v>
          </cell>
          <cell r="D511">
            <v>0</v>
          </cell>
          <cell r="E511">
            <v>0</v>
          </cell>
          <cell r="F511">
            <v>0</v>
          </cell>
        </row>
        <row r="512">
          <cell r="A512">
            <v>0</v>
          </cell>
          <cell r="B512">
            <v>0</v>
          </cell>
          <cell r="C512">
            <v>0</v>
          </cell>
          <cell r="D512">
            <v>0</v>
          </cell>
          <cell r="E512">
            <v>0</v>
          </cell>
          <cell r="F512">
            <v>0</v>
          </cell>
        </row>
        <row r="513">
          <cell r="A513">
            <v>0</v>
          </cell>
          <cell r="B513">
            <v>0</v>
          </cell>
          <cell r="C513">
            <v>0</v>
          </cell>
          <cell r="D513">
            <v>0</v>
          </cell>
          <cell r="E513">
            <v>0</v>
          </cell>
          <cell r="F513">
            <v>0</v>
          </cell>
        </row>
        <row r="514">
          <cell r="A514">
            <v>0</v>
          </cell>
          <cell r="B514">
            <v>0</v>
          </cell>
          <cell r="C514">
            <v>0</v>
          </cell>
          <cell r="D514">
            <v>0</v>
          </cell>
          <cell r="E514">
            <v>0</v>
          </cell>
          <cell r="F514">
            <v>0</v>
          </cell>
        </row>
        <row r="515">
          <cell r="A515">
            <v>0</v>
          </cell>
          <cell r="B515">
            <v>0</v>
          </cell>
          <cell r="C515">
            <v>0</v>
          </cell>
          <cell r="D515">
            <v>0</v>
          </cell>
          <cell r="E515">
            <v>0</v>
          </cell>
          <cell r="F515">
            <v>0</v>
          </cell>
        </row>
        <row r="516">
          <cell r="A516">
            <v>0</v>
          </cell>
          <cell r="B516">
            <v>0</v>
          </cell>
          <cell r="C516">
            <v>0</v>
          </cell>
          <cell r="D516">
            <v>0</v>
          </cell>
          <cell r="E516">
            <v>0</v>
          </cell>
          <cell r="F516">
            <v>0</v>
          </cell>
        </row>
        <row r="517">
          <cell r="A517">
            <v>0</v>
          </cell>
          <cell r="B517">
            <v>0</v>
          </cell>
          <cell r="C517">
            <v>0</v>
          </cell>
          <cell r="D517">
            <v>0</v>
          </cell>
          <cell r="E517">
            <v>0</v>
          </cell>
          <cell r="F517">
            <v>0</v>
          </cell>
        </row>
        <row r="518">
          <cell r="A518">
            <v>0</v>
          </cell>
          <cell r="B518">
            <v>0</v>
          </cell>
          <cell r="C518">
            <v>0</v>
          </cell>
          <cell r="D518">
            <v>0</v>
          </cell>
          <cell r="E518">
            <v>0</v>
          </cell>
          <cell r="F518">
            <v>0</v>
          </cell>
        </row>
        <row r="519">
          <cell r="A519">
            <v>0</v>
          </cell>
          <cell r="B519">
            <v>0</v>
          </cell>
          <cell r="C519">
            <v>0</v>
          </cell>
          <cell r="D519">
            <v>0</v>
          </cell>
          <cell r="E519">
            <v>0</v>
          </cell>
          <cell r="F519">
            <v>0</v>
          </cell>
        </row>
        <row r="520">
          <cell r="A520">
            <v>0</v>
          </cell>
          <cell r="B520">
            <v>0</v>
          </cell>
          <cell r="C520">
            <v>0</v>
          </cell>
          <cell r="D520">
            <v>0</v>
          </cell>
          <cell r="E520">
            <v>0</v>
          </cell>
          <cell r="F520">
            <v>0</v>
          </cell>
        </row>
        <row r="521">
          <cell r="A521">
            <v>0</v>
          </cell>
          <cell r="B521">
            <v>0</v>
          </cell>
          <cell r="C521">
            <v>0</v>
          </cell>
          <cell r="D521">
            <v>0</v>
          </cell>
          <cell r="E521">
            <v>0</v>
          </cell>
          <cell r="F521">
            <v>0</v>
          </cell>
        </row>
        <row r="522">
          <cell r="A522">
            <v>0</v>
          </cell>
          <cell r="B522">
            <v>0</v>
          </cell>
          <cell r="C522">
            <v>0</v>
          </cell>
          <cell r="D522">
            <v>0</v>
          </cell>
          <cell r="E522">
            <v>0</v>
          </cell>
          <cell r="F522">
            <v>0</v>
          </cell>
        </row>
        <row r="523">
          <cell r="A523">
            <v>0</v>
          </cell>
          <cell r="B523">
            <v>0</v>
          </cell>
          <cell r="C523">
            <v>0</v>
          </cell>
          <cell r="D523">
            <v>0</v>
          </cell>
          <cell r="E523">
            <v>0</v>
          </cell>
          <cell r="F523">
            <v>0</v>
          </cell>
        </row>
        <row r="524">
          <cell r="A524">
            <v>0</v>
          </cell>
          <cell r="B524">
            <v>0</v>
          </cell>
          <cell r="C524">
            <v>0</v>
          </cell>
          <cell r="D524">
            <v>0</v>
          </cell>
          <cell r="E524">
            <v>0</v>
          </cell>
          <cell r="F524">
            <v>0</v>
          </cell>
        </row>
        <row r="525">
          <cell r="A525">
            <v>0</v>
          </cell>
          <cell r="B525">
            <v>0</v>
          </cell>
          <cell r="C525">
            <v>0</v>
          </cell>
          <cell r="D525">
            <v>0</v>
          </cell>
          <cell r="E525">
            <v>0</v>
          </cell>
          <cell r="F525">
            <v>0</v>
          </cell>
        </row>
        <row r="526">
          <cell r="A526">
            <v>0</v>
          </cell>
          <cell r="B526">
            <v>0</v>
          </cell>
          <cell r="C526">
            <v>0</v>
          </cell>
          <cell r="D526">
            <v>0</v>
          </cell>
          <cell r="E526">
            <v>0</v>
          </cell>
          <cell r="F526">
            <v>0</v>
          </cell>
        </row>
        <row r="527">
          <cell r="A527">
            <v>0</v>
          </cell>
          <cell r="B527">
            <v>0</v>
          </cell>
          <cell r="C527">
            <v>0</v>
          </cell>
          <cell r="D527">
            <v>0</v>
          </cell>
          <cell r="E527">
            <v>0</v>
          </cell>
          <cell r="F527">
            <v>0</v>
          </cell>
        </row>
        <row r="528">
          <cell r="A528">
            <v>0</v>
          </cell>
          <cell r="B528">
            <v>0</v>
          </cell>
          <cell r="C528">
            <v>0</v>
          </cell>
          <cell r="D528">
            <v>0</v>
          </cell>
          <cell r="E528">
            <v>0</v>
          </cell>
          <cell r="F528">
            <v>0</v>
          </cell>
        </row>
        <row r="529">
          <cell r="A529">
            <v>0</v>
          </cell>
          <cell r="B529">
            <v>0</v>
          </cell>
          <cell r="C529">
            <v>0</v>
          </cell>
          <cell r="D529">
            <v>0</v>
          </cell>
          <cell r="E529">
            <v>0</v>
          </cell>
          <cell r="F529">
            <v>0</v>
          </cell>
        </row>
        <row r="530">
          <cell r="A530">
            <v>0</v>
          </cell>
          <cell r="B530">
            <v>0</v>
          </cell>
          <cell r="C530">
            <v>0</v>
          </cell>
          <cell r="D530">
            <v>0</v>
          </cell>
          <cell r="E530">
            <v>0</v>
          </cell>
          <cell r="F530">
            <v>0</v>
          </cell>
        </row>
        <row r="531">
          <cell r="A531">
            <v>0</v>
          </cell>
          <cell r="B531">
            <v>0</v>
          </cell>
          <cell r="C531">
            <v>0</v>
          </cell>
          <cell r="D531">
            <v>0</v>
          </cell>
          <cell r="E531">
            <v>0</v>
          </cell>
          <cell r="F531">
            <v>0</v>
          </cell>
        </row>
        <row r="532">
          <cell r="A532">
            <v>0</v>
          </cell>
          <cell r="B532">
            <v>0</v>
          </cell>
          <cell r="C532">
            <v>0</v>
          </cell>
          <cell r="D532">
            <v>0</v>
          </cell>
          <cell r="E532">
            <v>0</v>
          </cell>
          <cell r="F532">
            <v>0</v>
          </cell>
        </row>
        <row r="533">
          <cell r="A533">
            <v>0</v>
          </cell>
          <cell r="B533">
            <v>0</v>
          </cell>
          <cell r="C533">
            <v>0</v>
          </cell>
          <cell r="D533">
            <v>0</v>
          </cell>
          <cell r="E533">
            <v>0</v>
          </cell>
          <cell r="F533">
            <v>0</v>
          </cell>
        </row>
        <row r="534">
          <cell r="A534">
            <v>0</v>
          </cell>
          <cell r="B534">
            <v>0</v>
          </cell>
          <cell r="C534">
            <v>0</v>
          </cell>
          <cell r="D534">
            <v>0</v>
          </cell>
          <cell r="E534">
            <v>0</v>
          </cell>
          <cell r="F534">
            <v>0</v>
          </cell>
        </row>
        <row r="535">
          <cell r="A535">
            <v>0</v>
          </cell>
          <cell r="B535">
            <v>0</v>
          </cell>
          <cell r="C535">
            <v>0</v>
          </cell>
          <cell r="D535">
            <v>0</v>
          </cell>
          <cell r="E535">
            <v>0</v>
          </cell>
          <cell r="F535">
            <v>0</v>
          </cell>
        </row>
        <row r="536">
          <cell r="A536">
            <v>0</v>
          </cell>
          <cell r="B536">
            <v>0</v>
          </cell>
          <cell r="C536">
            <v>0</v>
          </cell>
          <cell r="D536">
            <v>0</v>
          </cell>
          <cell r="E536">
            <v>0</v>
          </cell>
          <cell r="F536">
            <v>0</v>
          </cell>
        </row>
        <row r="537">
          <cell r="A537">
            <v>0</v>
          </cell>
          <cell r="B537">
            <v>0</v>
          </cell>
          <cell r="C537">
            <v>0</v>
          </cell>
          <cell r="D537">
            <v>0</v>
          </cell>
          <cell r="E537">
            <v>0</v>
          </cell>
          <cell r="F537">
            <v>0</v>
          </cell>
        </row>
        <row r="538">
          <cell r="A538">
            <v>0</v>
          </cell>
          <cell r="B538">
            <v>0</v>
          </cell>
          <cell r="C538">
            <v>0</v>
          </cell>
          <cell r="D538">
            <v>0</v>
          </cell>
          <cell r="E538">
            <v>0</v>
          </cell>
          <cell r="F538">
            <v>0</v>
          </cell>
        </row>
        <row r="539">
          <cell r="A539">
            <v>0</v>
          </cell>
          <cell r="B539">
            <v>0</v>
          </cell>
          <cell r="C539">
            <v>0</v>
          </cell>
          <cell r="D539">
            <v>0</v>
          </cell>
          <cell r="E539">
            <v>0</v>
          </cell>
          <cell r="F539">
            <v>0</v>
          </cell>
        </row>
        <row r="540">
          <cell r="A540">
            <v>0</v>
          </cell>
          <cell r="B540">
            <v>0</v>
          </cell>
          <cell r="C540">
            <v>0</v>
          </cell>
          <cell r="D540">
            <v>0</v>
          </cell>
          <cell r="E540">
            <v>0</v>
          </cell>
          <cell r="F540">
            <v>0</v>
          </cell>
        </row>
        <row r="541">
          <cell r="A541">
            <v>0</v>
          </cell>
          <cell r="B541">
            <v>0</v>
          </cell>
          <cell r="C541">
            <v>0</v>
          </cell>
          <cell r="D541">
            <v>0</v>
          </cell>
          <cell r="E541">
            <v>0</v>
          </cell>
          <cell r="F541">
            <v>0</v>
          </cell>
        </row>
        <row r="542">
          <cell r="A542">
            <v>0</v>
          </cell>
          <cell r="B542">
            <v>0</v>
          </cell>
          <cell r="C542">
            <v>0</v>
          </cell>
          <cell r="D542">
            <v>0</v>
          </cell>
          <cell r="E542">
            <v>0</v>
          </cell>
          <cell r="F542">
            <v>0</v>
          </cell>
        </row>
        <row r="543">
          <cell r="A543">
            <v>0</v>
          </cell>
          <cell r="B543">
            <v>0</v>
          </cell>
          <cell r="C543">
            <v>0</v>
          </cell>
          <cell r="D543">
            <v>0</v>
          </cell>
          <cell r="E543">
            <v>0</v>
          </cell>
          <cell r="F543">
            <v>0</v>
          </cell>
        </row>
        <row r="544">
          <cell r="A544">
            <v>0</v>
          </cell>
          <cell r="B544">
            <v>0</v>
          </cell>
          <cell r="C544">
            <v>0</v>
          </cell>
          <cell r="D544">
            <v>0</v>
          </cell>
          <cell r="E544">
            <v>0</v>
          </cell>
          <cell r="F544">
            <v>0</v>
          </cell>
        </row>
        <row r="545">
          <cell r="A545">
            <v>0</v>
          </cell>
          <cell r="B545">
            <v>0</v>
          </cell>
          <cell r="C545">
            <v>0</v>
          </cell>
          <cell r="D545">
            <v>0</v>
          </cell>
          <cell r="E545">
            <v>0</v>
          </cell>
          <cell r="F545">
            <v>0</v>
          </cell>
        </row>
        <row r="546">
          <cell r="A546">
            <v>0</v>
          </cell>
          <cell r="B546">
            <v>0</v>
          </cell>
          <cell r="C546">
            <v>0</v>
          </cell>
          <cell r="D546">
            <v>0</v>
          </cell>
          <cell r="E546">
            <v>0</v>
          </cell>
          <cell r="F546">
            <v>0</v>
          </cell>
        </row>
        <row r="547">
          <cell r="A547">
            <v>0</v>
          </cell>
          <cell r="B547">
            <v>0</v>
          </cell>
          <cell r="C547">
            <v>0</v>
          </cell>
          <cell r="D547">
            <v>0</v>
          </cell>
          <cell r="E547">
            <v>0</v>
          </cell>
          <cell r="F547">
            <v>0</v>
          </cell>
        </row>
        <row r="548">
          <cell r="A548">
            <v>0</v>
          </cell>
          <cell r="B548">
            <v>0</v>
          </cell>
          <cell r="C548">
            <v>0</v>
          </cell>
          <cell r="D548">
            <v>0</v>
          </cell>
          <cell r="E548">
            <v>0</v>
          </cell>
          <cell r="F548">
            <v>0</v>
          </cell>
        </row>
        <row r="549">
          <cell r="A549">
            <v>0</v>
          </cell>
          <cell r="B549">
            <v>0</v>
          </cell>
          <cell r="C549">
            <v>0</v>
          </cell>
          <cell r="D549">
            <v>0</v>
          </cell>
          <cell r="E549">
            <v>0</v>
          </cell>
          <cell r="F549">
            <v>0</v>
          </cell>
        </row>
        <row r="550">
          <cell r="A550">
            <v>0</v>
          </cell>
          <cell r="B550">
            <v>0</v>
          </cell>
          <cell r="C550">
            <v>0</v>
          </cell>
          <cell r="D550">
            <v>0</v>
          </cell>
          <cell r="E550">
            <v>0</v>
          </cell>
          <cell r="F550">
            <v>0</v>
          </cell>
        </row>
        <row r="551">
          <cell r="A551">
            <v>0</v>
          </cell>
          <cell r="B551">
            <v>0</v>
          </cell>
          <cell r="C551">
            <v>0</v>
          </cell>
          <cell r="D551">
            <v>0</v>
          </cell>
          <cell r="E551">
            <v>0</v>
          </cell>
          <cell r="F551">
            <v>0</v>
          </cell>
        </row>
        <row r="552">
          <cell r="A552">
            <v>0</v>
          </cell>
          <cell r="B552">
            <v>0</v>
          </cell>
          <cell r="C552">
            <v>0</v>
          </cell>
          <cell r="D552">
            <v>0</v>
          </cell>
          <cell r="E552">
            <v>0</v>
          </cell>
          <cell r="F552">
            <v>0</v>
          </cell>
        </row>
        <row r="553">
          <cell r="A553">
            <v>0</v>
          </cell>
          <cell r="B553">
            <v>0</v>
          </cell>
          <cell r="C553">
            <v>0</v>
          </cell>
          <cell r="D553">
            <v>0</v>
          </cell>
          <cell r="E553">
            <v>0</v>
          </cell>
          <cell r="F553">
            <v>0</v>
          </cell>
        </row>
        <row r="554">
          <cell r="A554">
            <v>0</v>
          </cell>
          <cell r="B554">
            <v>0</v>
          </cell>
          <cell r="C554">
            <v>0</v>
          </cell>
          <cell r="D554">
            <v>0</v>
          </cell>
          <cell r="E554">
            <v>0</v>
          </cell>
          <cell r="F554">
            <v>0</v>
          </cell>
        </row>
        <row r="555">
          <cell r="A555">
            <v>0</v>
          </cell>
          <cell r="B555">
            <v>0</v>
          </cell>
          <cell r="C555">
            <v>0</v>
          </cell>
          <cell r="D555">
            <v>0</v>
          </cell>
          <cell r="E555">
            <v>0</v>
          </cell>
          <cell r="F555">
            <v>0</v>
          </cell>
        </row>
        <row r="556">
          <cell r="A556">
            <v>0</v>
          </cell>
          <cell r="B556">
            <v>0</v>
          </cell>
          <cell r="C556">
            <v>0</v>
          </cell>
          <cell r="D556">
            <v>0</v>
          </cell>
          <cell r="E556">
            <v>0</v>
          </cell>
          <cell r="F556">
            <v>0</v>
          </cell>
        </row>
        <row r="557">
          <cell r="A557">
            <v>0</v>
          </cell>
          <cell r="B557">
            <v>0</v>
          </cell>
          <cell r="C557">
            <v>0</v>
          </cell>
          <cell r="D557">
            <v>0</v>
          </cell>
          <cell r="E557">
            <v>0</v>
          </cell>
          <cell r="F557">
            <v>0</v>
          </cell>
        </row>
        <row r="558">
          <cell r="A558">
            <v>0</v>
          </cell>
          <cell r="B558">
            <v>0</v>
          </cell>
          <cell r="C558">
            <v>0</v>
          </cell>
          <cell r="D558">
            <v>0</v>
          </cell>
          <cell r="E558">
            <v>0</v>
          </cell>
          <cell r="F558">
            <v>0</v>
          </cell>
        </row>
        <row r="559">
          <cell r="A559">
            <v>0</v>
          </cell>
          <cell r="B559">
            <v>0</v>
          </cell>
          <cell r="C559">
            <v>0</v>
          </cell>
          <cell r="D559">
            <v>0</v>
          </cell>
          <cell r="E559">
            <v>0</v>
          </cell>
          <cell r="F559">
            <v>0</v>
          </cell>
        </row>
        <row r="560">
          <cell r="A560">
            <v>0</v>
          </cell>
          <cell r="B560">
            <v>0</v>
          </cell>
          <cell r="C560">
            <v>0</v>
          </cell>
          <cell r="D560">
            <v>0</v>
          </cell>
          <cell r="E560">
            <v>0</v>
          </cell>
          <cell r="F560">
            <v>0</v>
          </cell>
        </row>
        <row r="561">
          <cell r="A561">
            <v>0</v>
          </cell>
          <cell r="B561">
            <v>0</v>
          </cell>
          <cell r="C561">
            <v>0</v>
          </cell>
          <cell r="D561">
            <v>0</v>
          </cell>
          <cell r="E561">
            <v>0</v>
          </cell>
          <cell r="F561">
            <v>0</v>
          </cell>
        </row>
        <row r="562">
          <cell r="A562">
            <v>0</v>
          </cell>
          <cell r="B562">
            <v>0</v>
          </cell>
          <cell r="C562">
            <v>0</v>
          </cell>
          <cell r="D562">
            <v>0</v>
          </cell>
          <cell r="E562">
            <v>0</v>
          </cell>
          <cell r="F562">
            <v>0</v>
          </cell>
        </row>
        <row r="563">
          <cell r="A563">
            <v>0</v>
          </cell>
          <cell r="B563">
            <v>0</v>
          </cell>
          <cell r="C563">
            <v>0</v>
          </cell>
          <cell r="D563">
            <v>0</v>
          </cell>
          <cell r="E563">
            <v>0</v>
          </cell>
          <cell r="F563">
            <v>0</v>
          </cell>
        </row>
        <row r="564">
          <cell r="A564">
            <v>0</v>
          </cell>
          <cell r="B564">
            <v>0</v>
          </cell>
          <cell r="C564">
            <v>0</v>
          </cell>
          <cell r="D564">
            <v>0</v>
          </cell>
          <cell r="E564">
            <v>0</v>
          </cell>
          <cell r="F564">
            <v>0</v>
          </cell>
        </row>
        <row r="565">
          <cell r="A565">
            <v>0</v>
          </cell>
          <cell r="B565">
            <v>0</v>
          </cell>
          <cell r="C565">
            <v>0</v>
          </cell>
          <cell r="D565">
            <v>0</v>
          </cell>
          <cell r="E565">
            <v>0</v>
          </cell>
          <cell r="F565">
            <v>0</v>
          </cell>
        </row>
        <row r="566">
          <cell r="A566">
            <v>0</v>
          </cell>
          <cell r="B566">
            <v>0</v>
          </cell>
          <cell r="C566">
            <v>0</v>
          </cell>
          <cell r="D566">
            <v>0</v>
          </cell>
          <cell r="E566">
            <v>0</v>
          </cell>
          <cell r="F566">
            <v>0</v>
          </cell>
        </row>
        <row r="567">
          <cell r="A567">
            <v>0</v>
          </cell>
          <cell r="B567">
            <v>0</v>
          </cell>
          <cell r="C567">
            <v>0</v>
          </cell>
          <cell r="D567">
            <v>0</v>
          </cell>
          <cell r="E567">
            <v>0</v>
          </cell>
          <cell r="F567">
            <v>0</v>
          </cell>
        </row>
        <row r="568">
          <cell r="A568">
            <v>0</v>
          </cell>
          <cell r="B568">
            <v>0</v>
          </cell>
          <cell r="C568">
            <v>0</v>
          </cell>
          <cell r="D568">
            <v>0</v>
          </cell>
          <cell r="E568">
            <v>0</v>
          </cell>
          <cell r="F568">
            <v>0</v>
          </cell>
        </row>
        <row r="569">
          <cell r="A569">
            <v>0</v>
          </cell>
          <cell r="B569">
            <v>0</v>
          </cell>
          <cell r="C569">
            <v>0</v>
          </cell>
          <cell r="D569">
            <v>0</v>
          </cell>
          <cell r="E569">
            <v>0</v>
          </cell>
          <cell r="F569">
            <v>0</v>
          </cell>
        </row>
        <row r="570">
          <cell r="A570">
            <v>0</v>
          </cell>
          <cell r="B570">
            <v>0</v>
          </cell>
          <cell r="C570">
            <v>0</v>
          </cell>
          <cell r="D570">
            <v>0</v>
          </cell>
          <cell r="E570">
            <v>0</v>
          </cell>
          <cell r="F570">
            <v>0</v>
          </cell>
        </row>
        <row r="571">
          <cell r="A571">
            <v>0</v>
          </cell>
          <cell r="B571">
            <v>0</v>
          </cell>
          <cell r="C571">
            <v>0</v>
          </cell>
          <cell r="D571">
            <v>0</v>
          </cell>
          <cell r="E571">
            <v>0</v>
          </cell>
          <cell r="F571">
            <v>0</v>
          </cell>
        </row>
        <row r="572">
          <cell r="A572">
            <v>0</v>
          </cell>
          <cell r="B572">
            <v>0</v>
          </cell>
          <cell r="C572">
            <v>0</v>
          </cell>
          <cell r="D572">
            <v>0</v>
          </cell>
          <cell r="E572">
            <v>0</v>
          </cell>
          <cell r="F572">
            <v>0</v>
          </cell>
        </row>
        <row r="573">
          <cell r="A573">
            <v>0</v>
          </cell>
          <cell r="B573">
            <v>0</v>
          </cell>
          <cell r="C573">
            <v>0</v>
          </cell>
          <cell r="D573">
            <v>0</v>
          </cell>
          <cell r="E573">
            <v>0</v>
          </cell>
          <cell r="F573">
            <v>0</v>
          </cell>
        </row>
        <row r="574">
          <cell r="A574">
            <v>0</v>
          </cell>
          <cell r="B574">
            <v>0</v>
          </cell>
          <cell r="C574">
            <v>0</v>
          </cell>
          <cell r="D574">
            <v>0</v>
          </cell>
          <cell r="E574">
            <v>0</v>
          </cell>
          <cell r="F574">
            <v>0</v>
          </cell>
        </row>
        <row r="575">
          <cell r="A575">
            <v>0</v>
          </cell>
          <cell r="B575">
            <v>0</v>
          </cell>
          <cell r="C575">
            <v>0</v>
          </cell>
          <cell r="D575">
            <v>0</v>
          </cell>
          <cell r="E575">
            <v>0</v>
          </cell>
          <cell r="F575">
            <v>0</v>
          </cell>
        </row>
        <row r="576">
          <cell r="A576">
            <v>0</v>
          </cell>
          <cell r="B576">
            <v>0</v>
          </cell>
          <cell r="C576">
            <v>0</v>
          </cell>
          <cell r="D576">
            <v>0</v>
          </cell>
          <cell r="E576">
            <v>0</v>
          </cell>
          <cell r="F576">
            <v>0</v>
          </cell>
        </row>
        <row r="577">
          <cell r="A577">
            <v>0</v>
          </cell>
          <cell r="B577">
            <v>0</v>
          </cell>
          <cell r="C577">
            <v>0</v>
          </cell>
          <cell r="D577">
            <v>0</v>
          </cell>
          <cell r="E577">
            <v>0</v>
          </cell>
          <cell r="F577">
            <v>0</v>
          </cell>
        </row>
        <row r="578">
          <cell r="A578">
            <v>0</v>
          </cell>
          <cell r="B578">
            <v>0</v>
          </cell>
          <cell r="C578">
            <v>0</v>
          </cell>
          <cell r="D578">
            <v>0</v>
          </cell>
          <cell r="E578">
            <v>0</v>
          </cell>
          <cell r="F578">
            <v>0</v>
          </cell>
        </row>
        <row r="579">
          <cell r="A579">
            <v>0</v>
          </cell>
          <cell r="B579">
            <v>0</v>
          </cell>
          <cell r="C579">
            <v>0</v>
          </cell>
          <cell r="D579">
            <v>0</v>
          </cell>
          <cell r="E579">
            <v>0</v>
          </cell>
          <cell r="F579">
            <v>0</v>
          </cell>
        </row>
        <row r="580">
          <cell r="A580">
            <v>0</v>
          </cell>
          <cell r="B580">
            <v>0</v>
          </cell>
          <cell r="C580">
            <v>0</v>
          </cell>
          <cell r="D580">
            <v>0</v>
          </cell>
          <cell r="E580">
            <v>0</v>
          </cell>
          <cell r="F580">
            <v>0</v>
          </cell>
        </row>
        <row r="581">
          <cell r="A581">
            <v>0</v>
          </cell>
          <cell r="B581">
            <v>0</v>
          </cell>
          <cell r="C581">
            <v>0</v>
          </cell>
          <cell r="D581">
            <v>0</v>
          </cell>
          <cell r="E581">
            <v>0</v>
          </cell>
          <cell r="F581">
            <v>0</v>
          </cell>
        </row>
        <row r="582">
          <cell r="A582">
            <v>0</v>
          </cell>
          <cell r="B582">
            <v>0</v>
          </cell>
          <cell r="C582">
            <v>0</v>
          </cell>
          <cell r="D582">
            <v>0</v>
          </cell>
          <cell r="E582">
            <v>0</v>
          </cell>
          <cell r="F582">
            <v>0</v>
          </cell>
        </row>
        <row r="583">
          <cell r="A583">
            <v>0</v>
          </cell>
          <cell r="B583">
            <v>0</v>
          </cell>
          <cell r="C583">
            <v>0</v>
          </cell>
          <cell r="D583">
            <v>0</v>
          </cell>
          <cell r="E583">
            <v>0</v>
          </cell>
          <cell r="F583">
            <v>0</v>
          </cell>
        </row>
        <row r="584">
          <cell r="A584">
            <v>0</v>
          </cell>
          <cell r="B584">
            <v>0</v>
          </cell>
          <cell r="C584">
            <v>0</v>
          </cell>
          <cell r="D584">
            <v>0</v>
          </cell>
          <cell r="E584">
            <v>0</v>
          </cell>
          <cell r="F584">
            <v>0</v>
          </cell>
        </row>
        <row r="585">
          <cell r="A585">
            <v>0</v>
          </cell>
          <cell r="B585">
            <v>0</v>
          </cell>
          <cell r="C585">
            <v>0</v>
          </cell>
          <cell r="D585">
            <v>0</v>
          </cell>
          <cell r="E585">
            <v>0</v>
          </cell>
          <cell r="F585">
            <v>0</v>
          </cell>
        </row>
        <row r="586">
          <cell r="A586">
            <v>0</v>
          </cell>
          <cell r="B586">
            <v>0</v>
          </cell>
          <cell r="C586">
            <v>0</v>
          </cell>
          <cell r="D586">
            <v>0</v>
          </cell>
          <cell r="E586">
            <v>0</v>
          </cell>
          <cell r="F586">
            <v>0</v>
          </cell>
        </row>
        <row r="587">
          <cell r="A587">
            <v>0</v>
          </cell>
          <cell r="B587">
            <v>0</v>
          </cell>
          <cell r="C587">
            <v>0</v>
          </cell>
          <cell r="D587">
            <v>0</v>
          </cell>
          <cell r="E587">
            <v>0</v>
          </cell>
          <cell r="F587">
            <v>0</v>
          </cell>
        </row>
        <row r="588">
          <cell r="A588">
            <v>0</v>
          </cell>
          <cell r="B588">
            <v>0</v>
          </cell>
          <cell r="C588">
            <v>0</v>
          </cell>
          <cell r="D588">
            <v>0</v>
          </cell>
          <cell r="E588">
            <v>0</v>
          </cell>
          <cell r="F588">
            <v>0</v>
          </cell>
        </row>
        <row r="589">
          <cell r="A589">
            <v>0</v>
          </cell>
          <cell r="B589">
            <v>0</v>
          </cell>
          <cell r="C589">
            <v>0</v>
          </cell>
          <cell r="D589">
            <v>0</v>
          </cell>
          <cell r="E589">
            <v>0</v>
          </cell>
          <cell r="F589">
            <v>0</v>
          </cell>
        </row>
        <row r="590">
          <cell r="A590">
            <v>0</v>
          </cell>
          <cell r="B590">
            <v>0</v>
          </cell>
          <cell r="C590">
            <v>0</v>
          </cell>
          <cell r="D590">
            <v>0</v>
          </cell>
          <cell r="E590">
            <v>0</v>
          </cell>
          <cell r="F590">
            <v>0</v>
          </cell>
        </row>
        <row r="591">
          <cell r="A591">
            <v>0</v>
          </cell>
          <cell r="B591">
            <v>0</v>
          </cell>
          <cell r="C591">
            <v>0</v>
          </cell>
          <cell r="D591">
            <v>0</v>
          </cell>
          <cell r="E591">
            <v>0</v>
          </cell>
          <cell r="F591">
            <v>0</v>
          </cell>
        </row>
        <row r="592">
          <cell r="A592">
            <v>0</v>
          </cell>
          <cell r="B592">
            <v>0</v>
          </cell>
          <cell r="C592">
            <v>0</v>
          </cell>
          <cell r="D592">
            <v>0</v>
          </cell>
          <cell r="E592">
            <v>0</v>
          </cell>
          <cell r="F592">
            <v>0</v>
          </cell>
        </row>
        <row r="593">
          <cell r="A593">
            <v>0</v>
          </cell>
          <cell r="B593">
            <v>0</v>
          </cell>
          <cell r="C593">
            <v>0</v>
          </cell>
          <cell r="D593">
            <v>0</v>
          </cell>
          <cell r="E593">
            <v>0</v>
          </cell>
          <cell r="F593">
            <v>0</v>
          </cell>
        </row>
        <row r="594">
          <cell r="A594">
            <v>0</v>
          </cell>
          <cell r="B594">
            <v>0</v>
          </cell>
          <cell r="C594">
            <v>0</v>
          </cell>
          <cell r="D594">
            <v>0</v>
          </cell>
          <cell r="E594">
            <v>0</v>
          </cell>
          <cell r="F594">
            <v>0</v>
          </cell>
        </row>
        <row r="595">
          <cell r="A595">
            <v>0</v>
          </cell>
          <cell r="B595">
            <v>0</v>
          </cell>
          <cell r="C595">
            <v>0</v>
          </cell>
          <cell r="D595">
            <v>0</v>
          </cell>
          <cell r="E595">
            <v>0</v>
          </cell>
          <cell r="F595">
            <v>0</v>
          </cell>
        </row>
        <row r="596">
          <cell r="A596">
            <v>0</v>
          </cell>
          <cell r="B596">
            <v>0</v>
          </cell>
          <cell r="C596">
            <v>0</v>
          </cell>
          <cell r="D596">
            <v>0</v>
          </cell>
          <cell r="E596">
            <v>0</v>
          </cell>
          <cell r="F596">
            <v>0</v>
          </cell>
        </row>
        <row r="597">
          <cell r="A597">
            <v>0</v>
          </cell>
          <cell r="B597">
            <v>0</v>
          </cell>
          <cell r="C597">
            <v>0</v>
          </cell>
          <cell r="D597">
            <v>0</v>
          </cell>
          <cell r="E597">
            <v>0</v>
          </cell>
          <cell r="F597">
            <v>0</v>
          </cell>
        </row>
        <row r="598">
          <cell r="A598">
            <v>0</v>
          </cell>
          <cell r="B598">
            <v>0</v>
          </cell>
          <cell r="C598">
            <v>0</v>
          </cell>
          <cell r="D598">
            <v>0</v>
          </cell>
          <cell r="E598">
            <v>0</v>
          </cell>
          <cell r="F598">
            <v>0</v>
          </cell>
        </row>
        <row r="599">
          <cell r="A599">
            <v>0</v>
          </cell>
          <cell r="B599">
            <v>0</v>
          </cell>
          <cell r="C599">
            <v>0</v>
          </cell>
          <cell r="D599">
            <v>0</v>
          </cell>
          <cell r="E599">
            <v>0</v>
          </cell>
          <cell r="F599">
            <v>0</v>
          </cell>
        </row>
        <row r="600">
          <cell r="A600">
            <v>0</v>
          </cell>
          <cell r="B600">
            <v>0</v>
          </cell>
          <cell r="C600">
            <v>0</v>
          </cell>
          <cell r="D600">
            <v>0</v>
          </cell>
          <cell r="E600">
            <v>0</v>
          </cell>
          <cell r="F600">
            <v>0</v>
          </cell>
        </row>
        <row r="601">
          <cell r="A601">
            <v>0</v>
          </cell>
          <cell r="B601">
            <v>0</v>
          </cell>
          <cell r="C601">
            <v>0</v>
          </cell>
          <cell r="D601">
            <v>0</v>
          </cell>
          <cell r="E601">
            <v>0</v>
          </cell>
          <cell r="F601">
            <v>0</v>
          </cell>
        </row>
        <row r="602">
          <cell r="A602">
            <v>0</v>
          </cell>
          <cell r="B602">
            <v>0</v>
          </cell>
          <cell r="C602">
            <v>0</v>
          </cell>
          <cell r="D602">
            <v>0</v>
          </cell>
          <cell r="E602">
            <v>0</v>
          </cell>
          <cell r="F602">
            <v>0</v>
          </cell>
        </row>
        <row r="603">
          <cell r="A603">
            <v>0</v>
          </cell>
          <cell r="B603">
            <v>0</v>
          </cell>
          <cell r="C603">
            <v>0</v>
          </cell>
          <cell r="D603">
            <v>0</v>
          </cell>
          <cell r="E603">
            <v>0</v>
          </cell>
          <cell r="F603">
            <v>0</v>
          </cell>
        </row>
        <row r="604">
          <cell r="A604">
            <v>0</v>
          </cell>
          <cell r="B604">
            <v>0</v>
          </cell>
          <cell r="C604">
            <v>0</v>
          </cell>
          <cell r="D604">
            <v>0</v>
          </cell>
          <cell r="E604">
            <v>0</v>
          </cell>
          <cell r="F604">
            <v>0</v>
          </cell>
        </row>
        <row r="605">
          <cell r="A605">
            <v>0</v>
          </cell>
          <cell r="B605">
            <v>0</v>
          </cell>
          <cell r="C605">
            <v>0</v>
          </cell>
          <cell r="D605">
            <v>0</v>
          </cell>
          <cell r="E605">
            <v>0</v>
          </cell>
          <cell r="F605">
            <v>0</v>
          </cell>
        </row>
        <row r="606">
          <cell r="A606">
            <v>0</v>
          </cell>
          <cell r="B606">
            <v>0</v>
          </cell>
          <cell r="C606">
            <v>0</v>
          </cell>
          <cell r="D606">
            <v>0</v>
          </cell>
          <cell r="E606">
            <v>0</v>
          </cell>
          <cell r="F606">
            <v>0</v>
          </cell>
        </row>
        <row r="607">
          <cell r="A607">
            <v>0</v>
          </cell>
          <cell r="B607">
            <v>0</v>
          </cell>
          <cell r="C607">
            <v>0</v>
          </cell>
          <cell r="D607">
            <v>0</v>
          </cell>
          <cell r="E607">
            <v>0</v>
          </cell>
          <cell r="F607">
            <v>0</v>
          </cell>
        </row>
        <row r="608">
          <cell r="A608">
            <v>0</v>
          </cell>
          <cell r="B608">
            <v>0</v>
          </cell>
          <cell r="C608">
            <v>0</v>
          </cell>
          <cell r="D608">
            <v>0</v>
          </cell>
          <cell r="E608">
            <v>0</v>
          </cell>
          <cell r="F608">
            <v>0</v>
          </cell>
        </row>
        <row r="609">
          <cell r="A609">
            <v>0</v>
          </cell>
          <cell r="B609">
            <v>0</v>
          </cell>
          <cell r="C609">
            <v>0</v>
          </cell>
          <cell r="D609">
            <v>0</v>
          </cell>
          <cell r="E609">
            <v>0</v>
          </cell>
          <cell r="F609">
            <v>0</v>
          </cell>
        </row>
        <row r="610">
          <cell r="A610">
            <v>0</v>
          </cell>
          <cell r="B610">
            <v>0</v>
          </cell>
          <cell r="C610">
            <v>0</v>
          </cell>
          <cell r="D610">
            <v>0</v>
          </cell>
          <cell r="E610">
            <v>0</v>
          </cell>
          <cell r="F610">
            <v>0</v>
          </cell>
        </row>
        <row r="611">
          <cell r="A611">
            <v>0</v>
          </cell>
          <cell r="B611">
            <v>0</v>
          </cell>
          <cell r="C611">
            <v>0</v>
          </cell>
          <cell r="D611">
            <v>0</v>
          </cell>
          <cell r="E611">
            <v>0</v>
          </cell>
          <cell r="F611">
            <v>0</v>
          </cell>
        </row>
        <row r="612">
          <cell r="A612">
            <v>0</v>
          </cell>
          <cell r="B612">
            <v>0</v>
          </cell>
          <cell r="C612">
            <v>0</v>
          </cell>
          <cell r="D612">
            <v>0</v>
          </cell>
          <cell r="E612">
            <v>0</v>
          </cell>
          <cell r="F612">
            <v>0</v>
          </cell>
        </row>
        <row r="613">
          <cell r="A613">
            <v>0</v>
          </cell>
          <cell r="B613">
            <v>0</v>
          </cell>
          <cell r="C613">
            <v>0</v>
          </cell>
          <cell r="D613">
            <v>0</v>
          </cell>
          <cell r="E613">
            <v>0</v>
          </cell>
          <cell r="F613">
            <v>0</v>
          </cell>
        </row>
        <row r="614">
          <cell r="A614">
            <v>0</v>
          </cell>
          <cell r="B614">
            <v>0</v>
          </cell>
          <cell r="C614">
            <v>0</v>
          </cell>
          <cell r="D614">
            <v>0</v>
          </cell>
          <cell r="E614">
            <v>0</v>
          </cell>
          <cell r="F614">
            <v>0</v>
          </cell>
        </row>
        <row r="615">
          <cell r="A615">
            <v>0</v>
          </cell>
          <cell r="B615">
            <v>0</v>
          </cell>
          <cell r="C615">
            <v>0</v>
          </cell>
          <cell r="D615">
            <v>0</v>
          </cell>
          <cell r="E615">
            <v>0</v>
          </cell>
          <cell r="F615">
            <v>0</v>
          </cell>
        </row>
        <row r="616">
          <cell r="A616">
            <v>0</v>
          </cell>
          <cell r="B616">
            <v>0</v>
          </cell>
          <cell r="C616">
            <v>0</v>
          </cell>
          <cell r="D616">
            <v>0</v>
          </cell>
          <cell r="E616">
            <v>0</v>
          </cell>
          <cell r="F616">
            <v>0</v>
          </cell>
        </row>
        <row r="617">
          <cell r="A617">
            <v>0</v>
          </cell>
          <cell r="B617">
            <v>0</v>
          </cell>
          <cell r="C617">
            <v>0</v>
          </cell>
          <cell r="D617">
            <v>0</v>
          </cell>
          <cell r="E617">
            <v>0</v>
          </cell>
          <cell r="F617">
            <v>0</v>
          </cell>
        </row>
        <row r="618">
          <cell r="A618">
            <v>0</v>
          </cell>
          <cell r="B618">
            <v>0</v>
          </cell>
          <cell r="C618">
            <v>0</v>
          </cell>
          <cell r="D618">
            <v>0</v>
          </cell>
          <cell r="E618">
            <v>0</v>
          </cell>
          <cell r="F618">
            <v>0</v>
          </cell>
        </row>
        <row r="619">
          <cell r="A619">
            <v>0</v>
          </cell>
          <cell r="B619">
            <v>0</v>
          </cell>
          <cell r="C619">
            <v>0</v>
          </cell>
          <cell r="D619">
            <v>0</v>
          </cell>
          <cell r="E619">
            <v>0</v>
          </cell>
          <cell r="F619">
            <v>0</v>
          </cell>
        </row>
        <row r="620">
          <cell r="A620">
            <v>0</v>
          </cell>
          <cell r="B620">
            <v>0</v>
          </cell>
          <cell r="C620">
            <v>0</v>
          </cell>
          <cell r="D620">
            <v>0</v>
          </cell>
          <cell r="E620">
            <v>0</v>
          </cell>
          <cell r="F620">
            <v>0</v>
          </cell>
        </row>
        <row r="621">
          <cell r="A621">
            <v>0</v>
          </cell>
          <cell r="B621">
            <v>0</v>
          </cell>
          <cell r="C621">
            <v>0</v>
          </cell>
          <cell r="D621">
            <v>0</v>
          </cell>
          <cell r="E621">
            <v>0</v>
          </cell>
          <cell r="F621">
            <v>0</v>
          </cell>
        </row>
        <row r="622">
          <cell r="A622">
            <v>0</v>
          </cell>
          <cell r="B622">
            <v>0</v>
          </cell>
          <cell r="C622">
            <v>0</v>
          </cell>
          <cell r="D622">
            <v>0</v>
          </cell>
          <cell r="E622">
            <v>0</v>
          </cell>
          <cell r="F622">
            <v>0</v>
          </cell>
        </row>
        <row r="623">
          <cell r="A623">
            <v>0</v>
          </cell>
          <cell r="B623">
            <v>0</v>
          </cell>
          <cell r="C623">
            <v>0</v>
          </cell>
          <cell r="D623">
            <v>0</v>
          </cell>
          <cell r="E623">
            <v>0</v>
          </cell>
          <cell r="F623">
            <v>0</v>
          </cell>
        </row>
        <row r="624">
          <cell r="A624">
            <v>0</v>
          </cell>
          <cell r="B624">
            <v>0</v>
          </cell>
          <cell r="C624">
            <v>0</v>
          </cell>
          <cell r="D624">
            <v>0</v>
          </cell>
          <cell r="E624">
            <v>0</v>
          </cell>
          <cell r="F624">
            <v>0</v>
          </cell>
        </row>
        <row r="625">
          <cell r="A625">
            <v>0</v>
          </cell>
          <cell r="B625">
            <v>0</v>
          </cell>
          <cell r="C625">
            <v>0</v>
          </cell>
          <cell r="D625">
            <v>0</v>
          </cell>
          <cell r="E625">
            <v>0</v>
          </cell>
          <cell r="F625">
            <v>0</v>
          </cell>
        </row>
        <row r="626">
          <cell r="A626">
            <v>0</v>
          </cell>
          <cell r="B626">
            <v>0</v>
          </cell>
          <cell r="C626">
            <v>0</v>
          </cell>
          <cell r="D626">
            <v>0</v>
          </cell>
          <cell r="E626">
            <v>0</v>
          </cell>
          <cell r="F626">
            <v>0</v>
          </cell>
        </row>
        <row r="627">
          <cell r="A627">
            <v>0</v>
          </cell>
          <cell r="B627">
            <v>0</v>
          </cell>
          <cell r="C627">
            <v>0</v>
          </cell>
          <cell r="D627">
            <v>0</v>
          </cell>
          <cell r="E627">
            <v>0</v>
          </cell>
          <cell r="F627">
            <v>0</v>
          </cell>
        </row>
        <row r="628">
          <cell r="A628">
            <v>0</v>
          </cell>
          <cell r="B628">
            <v>0</v>
          </cell>
          <cell r="C628">
            <v>0</v>
          </cell>
          <cell r="D628">
            <v>0</v>
          </cell>
          <cell r="E628">
            <v>0</v>
          </cell>
          <cell r="F628">
            <v>0</v>
          </cell>
        </row>
        <row r="629">
          <cell r="A629">
            <v>0</v>
          </cell>
          <cell r="B629">
            <v>0</v>
          </cell>
          <cell r="C629">
            <v>0</v>
          </cell>
          <cell r="D629">
            <v>0</v>
          </cell>
          <cell r="E629">
            <v>0</v>
          </cell>
          <cell r="F629">
            <v>0</v>
          </cell>
        </row>
        <row r="630">
          <cell r="A630">
            <v>0</v>
          </cell>
          <cell r="B630">
            <v>0</v>
          </cell>
          <cell r="C630">
            <v>0</v>
          </cell>
          <cell r="D630">
            <v>0</v>
          </cell>
          <cell r="E630">
            <v>0</v>
          </cell>
          <cell r="F630">
            <v>0</v>
          </cell>
        </row>
        <row r="631">
          <cell r="A631">
            <v>0</v>
          </cell>
          <cell r="B631">
            <v>0</v>
          </cell>
          <cell r="C631">
            <v>0</v>
          </cell>
          <cell r="D631">
            <v>0</v>
          </cell>
          <cell r="E631">
            <v>0</v>
          </cell>
          <cell r="F631">
            <v>0</v>
          </cell>
        </row>
        <row r="632">
          <cell r="A632">
            <v>0</v>
          </cell>
          <cell r="B632">
            <v>0</v>
          </cell>
          <cell r="C632">
            <v>0</v>
          </cell>
          <cell r="D632">
            <v>0</v>
          </cell>
          <cell r="E632">
            <v>0</v>
          </cell>
          <cell r="F632">
            <v>0</v>
          </cell>
        </row>
        <row r="633">
          <cell r="A633">
            <v>0</v>
          </cell>
          <cell r="B633">
            <v>0</v>
          </cell>
          <cell r="C633">
            <v>0</v>
          </cell>
          <cell r="D633">
            <v>0</v>
          </cell>
          <cell r="E633">
            <v>0</v>
          </cell>
          <cell r="F633">
            <v>0</v>
          </cell>
        </row>
        <row r="634">
          <cell r="A634">
            <v>0</v>
          </cell>
          <cell r="B634">
            <v>0</v>
          </cell>
          <cell r="C634">
            <v>0</v>
          </cell>
          <cell r="D634">
            <v>0</v>
          </cell>
          <cell r="E634">
            <v>0</v>
          </cell>
          <cell r="F634">
            <v>0</v>
          </cell>
        </row>
        <row r="635">
          <cell r="A635">
            <v>0</v>
          </cell>
          <cell r="B635">
            <v>0</v>
          </cell>
          <cell r="C635">
            <v>0</v>
          </cell>
          <cell r="D635">
            <v>0</v>
          </cell>
          <cell r="E635">
            <v>0</v>
          </cell>
          <cell r="F635">
            <v>0</v>
          </cell>
        </row>
        <row r="636">
          <cell r="A636">
            <v>0</v>
          </cell>
          <cell r="B636">
            <v>0</v>
          </cell>
          <cell r="C636">
            <v>0</v>
          </cell>
          <cell r="D636">
            <v>0</v>
          </cell>
          <cell r="E636">
            <v>0</v>
          </cell>
          <cell r="F636">
            <v>0</v>
          </cell>
        </row>
        <row r="637">
          <cell r="A637">
            <v>0</v>
          </cell>
          <cell r="B637">
            <v>0</v>
          </cell>
          <cell r="C637">
            <v>0</v>
          </cell>
          <cell r="D637">
            <v>0</v>
          </cell>
          <cell r="E637">
            <v>0</v>
          </cell>
          <cell r="F637">
            <v>0</v>
          </cell>
        </row>
        <row r="638">
          <cell r="A638">
            <v>0</v>
          </cell>
          <cell r="B638">
            <v>0</v>
          </cell>
          <cell r="C638">
            <v>0</v>
          </cell>
          <cell r="D638">
            <v>0</v>
          </cell>
          <cell r="E638">
            <v>0</v>
          </cell>
          <cell r="F638">
            <v>0</v>
          </cell>
        </row>
        <row r="639">
          <cell r="A639">
            <v>0</v>
          </cell>
          <cell r="B639">
            <v>0</v>
          </cell>
          <cell r="C639">
            <v>0</v>
          </cell>
          <cell r="D639">
            <v>0</v>
          </cell>
          <cell r="E639">
            <v>0</v>
          </cell>
          <cell r="F639">
            <v>0</v>
          </cell>
        </row>
        <row r="640">
          <cell r="A640">
            <v>0</v>
          </cell>
          <cell r="B640">
            <v>0</v>
          </cell>
          <cell r="C640">
            <v>0</v>
          </cell>
          <cell r="D640">
            <v>0</v>
          </cell>
          <cell r="E640">
            <v>0</v>
          </cell>
          <cell r="F640">
            <v>0</v>
          </cell>
        </row>
        <row r="641">
          <cell r="A641">
            <v>0</v>
          </cell>
          <cell r="B641">
            <v>0</v>
          </cell>
          <cell r="C641">
            <v>0</v>
          </cell>
          <cell r="D641">
            <v>0</v>
          </cell>
          <cell r="E641">
            <v>0</v>
          </cell>
          <cell r="F641">
            <v>0</v>
          </cell>
        </row>
        <row r="642">
          <cell r="A642">
            <v>0</v>
          </cell>
          <cell r="B642">
            <v>0</v>
          </cell>
          <cell r="C642">
            <v>0</v>
          </cell>
          <cell r="D642">
            <v>0</v>
          </cell>
          <cell r="E642">
            <v>0</v>
          </cell>
          <cell r="F642">
            <v>0</v>
          </cell>
        </row>
        <row r="643">
          <cell r="A643">
            <v>0</v>
          </cell>
          <cell r="B643">
            <v>0</v>
          </cell>
          <cell r="C643">
            <v>0</v>
          </cell>
          <cell r="D643">
            <v>0</v>
          </cell>
          <cell r="E643">
            <v>0</v>
          </cell>
          <cell r="F643">
            <v>0</v>
          </cell>
        </row>
        <row r="644">
          <cell r="A644">
            <v>0</v>
          </cell>
          <cell r="B644">
            <v>0</v>
          </cell>
          <cell r="C644">
            <v>0</v>
          </cell>
          <cell r="D644">
            <v>0</v>
          </cell>
          <cell r="E644">
            <v>0</v>
          </cell>
          <cell r="F644">
            <v>0</v>
          </cell>
        </row>
        <row r="645">
          <cell r="A645">
            <v>0</v>
          </cell>
          <cell r="B645">
            <v>0</v>
          </cell>
          <cell r="C645">
            <v>0</v>
          </cell>
          <cell r="D645">
            <v>0</v>
          </cell>
          <cell r="E645">
            <v>0</v>
          </cell>
          <cell r="F645">
            <v>0</v>
          </cell>
        </row>
        <row r="646">
          <cell r="A646">
            <v>0</v>
          </cell>
          <cell r="B646">
            <v>0</v>
          </cell>
          <cell r="C646">
            <v>0</v>
          </cell>
          <cell r="D646">
            <v>0</v>
          </cell>
          <cell r="E646">
            <v>0</v>
          </cell>
          <cell r="F646">
            <v>0</v>
          </cell>
        </row>
        <row r="647">
          <cell r="A647">
            <v>0</v>
          </cell>
          <cell r="B647">
            <v>0</v>
          </cell>
          <cell r="C647">
            <v>0</v>
          </cell>
          <cell r="D647">
            <v>0</v>
          </cell>
          <cell r="E647">
            <v>0</v>
          </cell>
          <cell r="F647">
            <v>0</v>
          </cell>
        </row>
        <row r="648">
          <cell r="A648">
            <v>0</v>
          </cell>
          <cell r="B648">
            <v>0</v>
          </cell>
          <cell r="C648">
            <v>0</v>
          </cell>
          <cell r="D648">
            <v>0</v>
          </cell>
          <cell r="E648">
            <v>0</v>
          </cell>
          <cell r="F648">
            <v>0</v>
          </cell>
        </row>
        <row r="649">
          <cell r="A649">
            <v>0</v>
          </cell>
          <cell r="B649">
            <v>0</v>
          </cell>
          <cell r="C649">
            <v>0</v>
          </cell>
          <cell r="D649">
            <v>0</v>
          </cell>
          <cell r="E649">
            <v>0</v>
          </cell>
          <cell r="F649">
            <v>0</v>
          </cell>
        </row>
        <row r="650">
          <cell r="A650">
            <v>0</v>
          </cell>
          <cell r="B650">
            <v>0</v>
          </cell>
          <cell r="C650">
            <v>0</v>
          </cell>
          <cell r="D650">
            <v>0</v>
          </cell>
          <cell r="E650">
            <v>0</v>
          </cell>
          <cell r="F650">
            <v>0</v>
          </cell>
        </row>
        <row r="651">
          <cell r="A651">
            <v>0</v>
          </cell>
          <cell r="B651">
            <v>0</v>
          </cell>
          <cell r="C651">
            <v>0</v>
          </cell>
          <cell r="D651">
            <v>0</v>
          </cell>
          <cell r="E651">
            <v>0</v>
          </cell>
          <cell r="F651">
            <v>0</v>
          </cell>
        </row>
        <row r="652">
          <cell r="A652">
            <v>0</v>
          </cell>
          <cell r="B652">
            <v>0</v>
          </cell>
          <cell r="C652">
            <v>0</v>
          </cell>
          <cell r="D652">
            <v>0</v>
          </cell>
          <cell r="E652">
            <v>0</v>
          </cell>
          <cell r="F652">
            <v>0</v>
          </cell>
        </row>
        <row r="653">
          <cell r="A653">
            <v>0</v>
          </cell>
          <cell r="B653">
            <v>0</v>
          </cell>
          <cell r="C653">
            <v>0</v>
          </cell>
          <cell r="D653">
            <v>0</v>
          </cell>
          <cell r="E653">
            <v>0</v>
          </cell>
          <cell r="F653">
            <v>0</v>
          </cell>
        </row>
        <row r="654">
          <cell r="A654">
            <v>0</v>
          </cell>
          <cell r="B654">
            <v>0</v>
          </cell>
          <cell r="C654">
            <v>0</v>
          </cell>
          <cell r="D654">
            <v>0</v>
          </cell>
          <cell r="E654">
            <v>0</v>
          </cell>
          <cell r="F654">
            <v>0</v>
          </cell>
        </row>
        <row r="655">
          <cell r="A655">
            <v>0</v>
          </cell>
          <cell r="B655">
            <v>0</v>
          </cell>
          <cell r="C655">
            <v>0</v>
          </cell>
          <cell r="D655">
            <v>0</v>
          </cell>
          <cell r="E655">
            <v>0</v>
          </cell>
          <cell r="F655">
            <v>0</v>
          </cell>
        </row>
        <row r="656">
          <cell r="A656">
            <v>0</v>
          </cell>
          <cell r="B656">
            <v>0</v>
          </cell>
          <cell r="C656">
            <v>0</v>
          </cell>
          <cell r="D656">
            <v>0</v>
          </cell>
          <cell r="E656">
            <v>0</v>
          </cell>
          <cell r="F656">
            <v>0</v>
          </cell>
        </row>
        <row r="657">
          <cell r="A657">
            <v>0</v>
          </cell>
          <cell r="B657">
            <v>0</v>
          </cell>
          <cell r="C657">
            <v>0</v>
          </cell>
          <cell r="D657">
            <v>0</v>
          </cell>
          <cell r="E657">
            <v>0</v>
          </cell>
          <cell r="F657">
            <v>0</v>
          </cell>
        </row>
        <row r="658">
          <cell r="A658">
            <v>0</v>
          </cell>
          <cell r="B658">
            <v>0</v>
          </cell>
          <cell r="C658">
            <v>0</v>
          </cell>
          <cell r="D658">
            <v>0</v>
          </cell>
          <cell r="E658">
            <v>0</v>
          </cell>
          <cell r="F658">
            <v>0</v>
          </cell>
        </row>
        <row r="659">
          <cell r="A659">
            <v>0</v>
          </cell>
          <cell r="B659">
            <v>0</v>
          </cell>
          <cell r="C659">
            <v>0</v>
          </cell>
          <cell r="D659">
            <v>0</v>
          </cell>
          <cell r="E659">
            <v>0</v>
          </cell>
          <cell r="F659">
            <v>0</v>
          </cell>
        </row>
        <row r="660">
          <cell r="A660">
            <v>0</v>
          </cell>
          <cell r="B660">
            <v>0</v>
          </cell>
          <cell r="C660">
            <v>0</v>
          </cell>
          <cell r="D660">
            <v>0</v>
          </cell>
          <cell r="E660">
            <v>0</v>
          </cell>
          <cell r="F660">
            <v>0</v>
          </cell>
        </row>
        <row r="661">
          <cell r="A661">
            <v>0</v>
          </cell>
          <cell r="B661">
            <v>0</v>
          </cell>
          <cell r="C661">
            <v>0</v>
          </cell>
          <cell r="D661">
            <v>0</v>
          </cell>
          <cell r="E661">
            <v>0</v>
          </cell>
          <cell r="F661">
            <v>0</v>
          </cell>
        </row>
        <row r="662">
          <cell r="A662">
            <v>0</v>
          </cell>
          <cell r="B662">
            <v>0</v>
          </cell>
          <cell r="C662">
            <v>0</v>
          </cell>
          <cell r="D662">
            <v>0</v>
          </cell>
          <cell r="E662">
            <v>0</v>
          </cell>
          <cell r="F662">
            <v>0</v>
          </cell>
        </row>
        <row r="663">
          <cell r="A663">
            <v>0</v>
          </cell>
          <cell r="B663">
            <v>0</v>
          </cell>
          <cell r="C663">
            <v>0</v>
          </cell>
          <cell r="D663">
            <v>0</v>
          </cell>
          <cell r="E663">
            <v>0</v>
          </cell>
          <cell r="F663">
            <v>0</v>
          </cell>
        </row>
        <row r="664">
          <cell r="A664">
            <v>0</v>
          </cell>
          <cell r="B664">
            <v>0</v>
          </cell>
          <cell r="C664">
            <v>0</v>
          </cell>
          <cell r="D664">
            <v>0</v>
          </cell>
          <cell r="E664">
            <v>0</v>
          </cell>
          <cell r="F664">
            <v>0</v>
          </cell>
        </row>
        <row r="665">
          <cell r="A665">
            <v>0</v>
          </cell>
          <cell r="B665">
            <v>0</v>
          </cell>
          <cell r="C665">
            <v>0</v>
          </cell>
          <cell r="D665">
            <v>0</v>
          </cell>
          <cell r="E665">
            <v>0</v>
          </cell>
          <cell r="F665">
            <v>0</v>
          </cell>
        </row>
        <row r="666">
          <cell r="A666">
            <v>0</v>
          </cell>
          <cell r="B666">
            <v>0</v>
          </cell>
          <cell r="C666">
            <v>0</v>
          </cell>
          <cell r="D666">
            <v>0</v>
          </cell>
          <cell r="E666">
            <v>0</v>
          </cell>
          <cell r="F666">
            <v>0</v>
          </cell>
        </row>
        <row r="667">
          <cell r="A667">
            <v>0</v>
          </cell>
          <cell r="B667">
            <v>0</v>
          </cell>
          <cell r="C667">
            <v>0</v>
          </cell>
          <cell r="D667">
            <v>0</v>
          </cell>
          <cell r="E667">
            <v>0</v>
          </cell>
          <cell r="F667">
            <v>0</v>
          </cell>
        </row>
        <row r="668">
          <cell r="A668">
            <v>0</v>
          </cell>
          <cell r="B668">
            <v>0</v>
          </cell>
          <cell r="C668">
            <v>0</v>
          </cell>
          <cell r="D668">
            <v>0</v>
          </cell>
          <cell r="E668">
            <v>0</v>
          </cell>
          <cell r="F668">
            <v>0</v>
          </cell>
        </row>
        <row r="669">
          <cell r="A669">
            <v>0</v>
          </cell>
          <cell r="B669">
            <v>0</v>
          </cell>
          <cell r="C669">
            <v>0</v>
          </cell>
          <cell r="D669">
            <v>0</v>
          </cell>
          <cell r="E669">
            <v>0</v>
          </cell>
          <cell r="F669">
            <v>0</v>
          </cell>
        </row>
        <row r="670">
          <cell r="A670">
            <v>0</v>
          </cell>
          <cell r="B670">
            <v>0</v>
          </cell>
          <cell r="C670">
            <v>0</v>
          </cell>
          <cell r="D670">
            <v>0</v>
          </cell>
          <cell r="E670">
            <v>0</v>
          </cell>
          <cell r="F670">
            <v>0</v>
          </cell>
        </row>
        <row r="671">
          <cell r="A671">
            <v>0</v>
          </cell>
          <cell r="B671">
            <v>0</v>
          </cell>
          <cell r="C671">
            <v>0</v>
          </cell>
          <cell r="D671">
            <v>0</v>
          </cell>
          <cell r="E671">
            <v>0</v>
          </cell>
          <cell r="F671">
            <v>0</v>
          </cell>
        </row>
        <row r="672">
          <cell r="A672">
            <v>0</v>
          </cell>
          <cell r="B672">
            <v>0</v>
          </cell>
          <cell r="C672">
            <v>0</v>
          </cell>
          <cell r="D672">
            <v>0</v>
          </cell>
          <cell r="E672">
            <v>0</v>
          </cell>
          <cell r="F672">
            <v>0</v>
          </cell>
        </row>
        <row r="673">
          <cell r="A673">
            <v>0</v>
          </cell>
          <cell r="B673">
            <v>0</v>
          </cell>
          <cell r="C673">
            <v>0</v>
          </cell>
          <cell r="D673">
            <v>0</v>
          </cell>
          <cell r="E673">
            <v>0</v>
          </cell>
          <cell r="F673">
            <v>0</v>
          </cell>
        </row>
        <row r="674">
          <cell r="A674">
            <v>0</v>
          </cell>
          <cell r="B674">
            <v>0</v>
          </cell>
          <cell r="C674">
            <v>0</v>
          </cell>
          <cell r="D674">
            <v>0</v>
          </cell>
          <cell r="E674">
            <v>0</v>
          </cell>
          <cell r="F674">
            <v>0</v>
          </cell>
        </row>
        <row r="675">
          <cell r="A675">
            <v>0</v>
          </cell>
          <cell r="B675">
            <v>0</v>
          </cell>
          <cell r="C675">
            <v>0</v>
          </cell>
          <cell r="D675">
            <v>0</v>
          </cell>
          <cell r="E675">
            <v>0</v>
          </cell>
          <cell r="F675">
            <v>0</v>
          </cell>
        </row>
        <row r="676">
          <cell r="A676">
            <v>0</v>
          </cell>
          <cell r="B676">
            <v>0</v>
          </cell>
          <cell r="C676">
            <v>0</v>
          </cell>
          <cell r="D676">
            <v>0</v>
          </cell>
          <cell r="E676">
            <v>0</v>
          </cell>
          <cell r="F676">
            <v>0</v>
          </cell>
        </row>
        <row r="677">
          <cell r="A677">
            <v>0</v>
          </cell>
          <cell r="B677">
            <v>0</v>
          </cell>
          <cell r="C677">
            <v>0</v>
          </cell>
          <cell r="D677">
            <v>0</v>
          </cell>
          <cell r="E677">
            <v>0</v>
          </cell>
          <cell r="F677">
            <v>0</v>
          </cell>
        </row>
        <row r="678">
          <cell r="A678">
            <v>0</v>
          </cell>
          <cell r="B678">
            <v>0</v>
          </cell>
          <cell r="C678">
            <v>0</v>
          </cell>
          <cell r="D678">
            <v>0</v>
          </cell>
          <cell r="E678">
            <v>0</v>
          </cell>
          <cell r="F678">
            <v>0</v>
          </cell>
        </row>
        <row r="679">
          <cell r="A679">
            <v>0</v>
          </cell>
          <cell r="B679">
            <v>0</v>
          </cell>
          <cell r="C679">
            <v>0</v>
          </cell>
          <cell r="D679">
            <v>0</v>
          </cell>
          <cell r="E679">
            <v>0</v>
          </cell>
          <cell r="F679">
            <v>0</v>
          </cell>
        </row>
        <row r="680">
          <cell r="A680">
            <v>0</v>
          </cell>
          <cell r="B680">
            <v>0</v>
          </cell>
          <cell r="C680">
            <v>0</v>
          </cell>
          <cell r="D680">
            <v>0</v>
          </cell>
          <cell r="E680">
            <v>0</v>
          </cell>
          <cell r="F680">
            <v>0</v>
          </cell>
        </row>
        <row r="681">
          <cell r="A681">
            <v>0</v>
          </cell>
          <cell r="B681">
            <v>0</v>
          </cell>
          <cell r="C681">
            <v>0</v>
          </cell>
          <cell r="D681">
            <v>0</v>
          </cell>
          <cell r="E681">
            <v>0</v>
          </cell>
          <cell r="F681">
            <v>0</v>
          </cell>
        </row>
        <row r="682">
          <cell r="A682">
            <v>0</v>
          </cell>
          <cell r="B682">
            <v>0</v>
          </cell>
          <cell r="C682">
            <v>0</v>
          </cell>
          <cell r="D682">
            <v>0</v>
          </cell>
          <cell r="E682">
            <v>0</v>
          </cell>
          <cell r="F682">
            <v>0</v>
          </cell>
        </row>
        <row r="683">
          <cell r="A683">
            <v>0</v>
          </cell>
          <cell r="B683">
            <v>0</v>
          </cell>
          <cell r="C683">
            <v>0</v>
          </cell>
          <cell r="D683">
            <v>0</v>
          </cell>
          <cell r="E683">
            <v>0</v>
          </cell>
          <cell r="F683">
            <v>0</v>
          </cell>
        </row>
        <row r="684">
          <cell r="A684">
            <v>0</v>
          </cell>
          <cell r="B684">
            <v>0</v>
          </cell>
          <cell r="C684">
            <v>0</v>
          </cell>
          <cell r="D684">
            <v>0</v>
          </cell>
          <cell r="E684">
            <v>0</v>
          </cell>
          <cell r="F684">
            <v>0</v>
          </cell>
        </row>
        <row r="685">
          <cell r="A685">
            <v>0</v>
          </cell>
          <cell r="B685">
            <v>0</v>
          </cell>
          <cell r="C685">
            <v>0</v>
          </cell>
          <cell r="D685">
            <v>0</v>
          </cell>
          <cell r="E685">
            <v>0</v>
          </cell>
          <cell r="F685">
            <v>0</v>
          </cell>
        </row>
        <row r="686">
          <cell r="A686">
            <v>0</v>
          </cell>
          <cell r="B686">
            <v>0</v>
          </cell>
          <cell r="C686">
            <v>0</v>
          </cell>
          <cell r="D686">
            <v>0</v>
          </cell>
          <cell r="E686">
            <v>0</v>
          </cell>
          <cell r="F686">
            <v>0</v>
          </cell>
        </row>
        <row r="687">
          <cell r="A687">
            <v>0</v>
          </cell>
          <cell r="B687">
            <v>0</v>
          </cell>
          <cell r="C687">
            <v>0</v>
          </cell>
          <cell r="D687">
            <v>0</v>
          </cell>
          <cell r="E687">
            <v>0</v>
          </cell>
          <cell r="F687">
            <v>0</v>
          </cell>
        </row>
        <row r="688">
          <cell r="A688">
            <v>0</v>
          </cell>
          <cell r="B688">
            <v>0</v>
          </cell>
          <cell r="C688">
            <v>0</v>
          </cell>
          <cell r="D688">
            <v>0</v>
          </cell>
          <cell r="E688">
            <v>0</v>
          </cell>
          <cell r="F688">
            <v>0</v>
          </cell>
        </row>
        <row r="689">
          <cell r="A689">
            <v>0</v>
          </cell>
          <cell r="B689">
            <v>0</v>
          </cell>
          <cell r="C689">
            <v>0</v>
          </cell>
          <cell r="D689">
            <v>0</v>
          </cell>
          <cell r="E689">
            <v>0</v>
          </cell>
          <cell r="F689">
            <v>0</v>
          </cell>
        </row>
        <row r="690">
          <cell r="A690">
            <v>0</v>
          </cell>
          <cell r="B690">
            <v>0</v>
          </cell>
          <cell r="C690">
            <v>0</v>
          </cell>
          <cell r="D690">
            <v>0</v>
          </cell>
          <cell r="E690">
            <v>0</v>
          </cell>
          <cell r="F690">
            <v>0</v>
          </cell>
        </row>
        <row r="691">
          <cell r="A691">
            <v>0</v>
          </cell>
          <cell r="B691">
            <v>0</v>
          </cell>
          <cell r="C691">
            <v>0</v>
          </cell>
          <cell r="D691">
            <v>0</v>
          </cell>
          <cell r="E691">
            <v>0</v>
          </cell>
          <cell r="F691">
            <v>0</v>
          </cell>
        </row>
        <row r="692">
          <cell r="A692">
            <v>0</v>
          </cell>
          <cell r="B692">
            <v>0</v>
          </cell>
          <cell r="C692">
            <v>0</v>
          </cell>
          <cell r="D692">
            <v>0</v>
          </cell>
          <cell r="E692">
            <v>0</v>
          </cell>
          <cell r="F692">
            <v>0</v>
          </cell>
        </row>
        <row r="693">
          <cell r="A693">
            <v>0</v>
          </cell>
          <cell r="B693">
            <v>0</v>
          </cell>
          <cell r="C693">
            <v>0</v>
          </cell>
          <cell r="D693">
            <v>0</v>
          </cell>
          <cell r="E693">
            <v>0</v>
          </cell>
          <cell r="F693">
            <v>0</v>
          </cell>
        </row>
        <row r="694">
          <cell r="A694">
            <v>0</v>
          </cell>
          <cell r="B694">
            <v>0</v>
          </cell>
          <cell r="C694">
            <v>0</v>
          </cell>
          <cell r="D694">
            <v>0</v>
          </cell>
          <cell r="E694">
            <v>0</v>
          </cell>
          <cell r="F694">
            <v>0</v>
          </cell>
        </row>
        <row r="695">
          <cell r="A695">
            <v>0</v>
          </cell>
          <cell r="B695">
            <v>0</v>
          </cell>
          <cell r="C695">
            <v>0</v>
          </cell>
          <cell r="D695">
            <v>0</v>
          </cell>
          <cell r="E695">
            <v>0</v>
          </cell>
          <cell r="F695">
            <v>0</v>
          </cell>
        </row>
        <row r="696">
          <cell r="A696">
            <v>0</v>
          </cell>
          <cell r="B696">
            <v>0</v>
          </cell>
          <cell r="C696">
            <v>0</v>
          </cell>
          <cell r="D696">
            <v>0</v>
          </cell>
          <cell r="E696">
            <v>0</v>
          </cell>
          <cell r="F696">
            <v>0</v>
          </cell>
        </row>
        <row r="697">
          <cell r="A697">
            <v>0</v>
          </cell>
          <cell r="B697">
            <v>0</v>
          </cell>
          <cell r="C697">
            <v>0</v>
          </cell>
          <cell r="D697">
            <v>0</v>
          </cell>
          <cell r="E697">
            <v>0</v>
          </cell>
          <cell r="F697">
            <v>0</v>
          </cell>
        </row>
        <row r="698">
          <cell r="A698">
            <v>0</v>
          </cell>
          <cell r="B698">
            <v>0</v>
          </cell>
          <cell r="C698">
            <v>0</v>
          </cell>
          <cell r="D698">
            <v>0</v>
          </cell>
          <cell r="E698">
            <v>0</v>
          </cell>
          <cell r="F698">
            <v>0</v>
          </cell>
        </row>
        <row r="699">
          <cell r="A699">
            <v>0</v>
          </cell>
          <cell r="B699">
            <v>0</v>
          </cell>
          <cell r="C699">
            <v>0</v>
          </cell>
          <cell r="D699">
            <v>0</v>
          </cell>
          <cell r="E699">
            <v>0</v>
          </cell>
          <cell r="F699">
            <v>0</v>
          </cell>
        </row>
        <row r="700">
          <cell r="A700">
            <v>0</v>
          </cell>
          <cell r="B700">
            <v>0</v>
          </cell>
          <cell r="C700">
            <v>0</v>
          </cell>
          <cell r="D700">
            <v>0</v>
          </cell>
          <cell r="E700">
            <v>0</v>
          </cell>
          <cell r="F700">
            <v>0</v>
          </cell>
        </row>
        <row r="701">
          <cell r="A701">
            <v>0</v>
          </cell>
          <cell r="B701">
            <v>0</v>
          </cell>
          <cell r="C701">
            <v>0</v>
          </cell>
          <cell r="D701">
            <v>0</v>
          </cell>
          <cell r="E701">
            <v>0</v>
          </cell>
          <cell r="F701">
            <v>0</v>
          </cell>
        </row>
        <row r="702">
          <cell r="A702">
            <v>0</v>
          </cell>
          <cell r="B702">
            <v>0</v>
          </cell>
          <cell r="C702">
            <v>0</v>
          </cell>
          <cell r="D702">
            <v>0</v>
          </cell>
          <cell r="E702">
            <v>0</v>
          </cell>
          <cell r="F702">
            <v>0</v>
          </cell>
        </row>
        <row r="703">
          <cell r="A703">
            <v>0</v>
          </cell>
          <cell r="B703">
            <v>0</v>
          </cell>
          <cell r="C703">
            <v>0</v>
          </cell>
          <cell r="D703">
            <v>0</v>
          </cell>
          <cell r="E703">
            <v>0</v>
          </cell>
          <cell r="F703">
            <v>0</v>
          </cell>
        </row>
        <row r="704">
          <cell r="A704">
            <v>0</v>
          </cell>
          <cell r="B704">
            <v>0</v>
          </cell>
          <cell r="C704">
            <v>0</v>
          </cell>
          <cell r="D704">
            <v>0</v>
          </cell>
          <cell r="E704">
            <v>0</v>
          </cell>
          <cell r="F704">
            <v>0</v>
          </cell>
        </row>
        <row r="705">
          <cell r="A705">
            <v>0</v>
          </cell>
          <cell r="B705">
            <v>0</v>
          </cell>
          <cell r="C705">
            <v>0</v>
          </cell>
          <cell r="D705">
            <v>0</v>
          </cell>
          <cell r="E705">
            <v>0</v>
          </cell>
          <cell r="F705">
            <v>0</v>
          </cell>
        </row>
        <row r="706">
          <cell r="A706">
            <v>0</v>
          </cell>
          <cell r="B706">
            <v>0</v>
          </cell>
          <cell r="C706">
            <v>0</v>
          </cell>
          <cell r="D706">
            <v>0</v>
          </cell>
          <cell r="E706">
            <v>0</v>
          </cell>
          <cell r="F706">
            <v>0</v>
          </cell>
        </row>
        <row r="707">
          <cell r="A707">
            <v>0</v>
          </cell>
          <cell r="B707">
            <v>0</v>
          </cell>
          <cell r="C707">
            <v>0</v>
          </cell>
          <cell r="D707">
            <v>0</v>
          </cell>
          <cell r="E707">
            <v>0</v>
          </cell>
          <cell r="F707">
            <v>0</v>
          </cell>
        </row>
        <row r="708">
          <cell r="A708">
            <v>0</v>
          </cell>
          <cell r="B708">
            <v>0</v>
          </cell>
          <cell r="C708">
            <v>0</v>
          </cell>
          <cell r="D708">
            <v>0</v>
          </cell>
          <cell r="E708">
            <v>0</v>
          </cell>
          <cell r="F708">
            <v>0</v>
          </cell>
        </row>
        <row r="709">
          <cell r="A709">
            <v>0</v>
          </cell>
          <cell r="B709">
            <v>0</v>
          </cell>
          <cell r="C709">
            <v>0</v>
          </cell>
          <cell r="D709">
            <v>0</v>
          </cell>
          <cell r="E709">
            <v>0</v>
          </cell>
          <cell r="F709">
            <v>0</v>
          </cell>
        </row>
        <row r="710">
          <cell r="A710">
            <v>0</v>
          </cell>
          <cell r="B710">
            <v>0</v>
          </cell>
          <cell r="C710">
            <v>0</v>
          </cell>
          <cell r="D710">
            <v>0</v>
          </cell>
          <cell r="E710">
            <v>0</v>
          </cell>
          <cell r="F710">
            <v>0</v>
          </cell>
        </row>
        <row r="711">
          <cell r="A711">
            <v>0</v>
          </cell>
          <cell r="B711">
            <v>0</v>
          </cell>
          <cell r="C711">
            <v>0</v>
          </cell>
          <cell r="D711">
            <v>0</v>
          </cell>
          <cell r="E711">
            <v>0</v>
          </cell>
          <cell r="F711">
            <v>0</v>
          </cell>
        </row>
        <row r="712">
          <cell r="A712">
            <v>0</v>
          </cell>
          <cell r="B712">
            <v>0</v>
          </cell>
          <cell r="C712">
            <v>0</v>
          </cell>
          <cell r="D712">
            <v>0</v>
          </cell>
          <cell r="E712">
            <v>0</v>
          </cell>
          <cell r="F712">
            <v>0</v>
          </cell>
        </row>
        <row r="713">
          <cell r="A713">
            <v>0</v>
          </cell>
          <cell r="B713">
            <v>0</v>
          </cell>
          <cell r="C713">
            <v>0</v>
          </cell>
          <cell r="D713">
            <v>0</v>
          </cell>
          <cell r="E713">
            <v>0</v>
          </cell>
          <cell r="F713">
            <v>0</v>
          </cell>
        </row>
        <row r="714">
          <cell r="A714">
            <v>0</v>
          </cell>
          <cell r="B714">
            <v>0</v>
          </cell>
          <cell r="C714">
            <v>0</v>
          </cell>
          <cell r="D714">
            <v>0</v>
          </cell>
          <cell r="E714">
            <v>0</v>
          </cell>
          <cell r="F714">
            <v>0</v>
          </cell>
        </row>
        <row r="715">
          <cell r="A715">
            <v>0</v>
          </cell>
          <cell r="B715">
            <v>0</v>
          </cell>
          <cell r="C715">
            <v>0</v>
          </cell>
          <cell r="D715">
            <v>0</v>
          </cell>
          <cell r="E715">
            <v>0</v>
          </cell>
          <cell r="F715">
            <v>0</v>
          </cell>
        </row>
        <row r="716">
          <cell r="A716">
            <v>0</v>
          </cell>
          <cell r="B716">
            <v>0</v>
          </cell>
          <cell r="C716">
            <v>0</v>
          </cell>
          <cell r="D716">
            <v>0</v>
          </cell>
          <cell r="E716">
            <v>0</v>
          </cell>
          <cell r="F716">
            <v>0</v>
          </cell>
        </row>
        <row r="717">
          <cell r="A717">
            <v>0</v>
          </cell>
          <cell r="B717">
            <v>0</v>
          </cell>
          <cell r="C717">
            <v>0</v>
          </cell>
          <cell r="D717">
            <v>0</v>
          </cell>
          <cell r="E717">
            <v>0</v>
          </cell>
          <cell r="F717">
            <v>0</v>
          </cell>
        </row>
        <row r="718">
          <cell r="A718">
            <v>0</v>
          </cell>
          <cell r="B718">
            <v>0</v>
          </cell>
          <cell r="C718">
            <v>0</v>
          </cell>
          <cell r="D718">
            <v>0</v>
          </cell>
          <cell r="E718">
            <v>0</v>
          </cell>
          <cell r="F718">
            <v>0</v>
          </cell>
        </row>
        <row r="719">
          <cell r="A719">
            <v>0</v>
          </cell>
          <cell r="B719">
            <v>0</v>
          </cell>
          <cell r="C719">
            <v>0</v>
          </cell>
          <cell r="D719">
            <v>0</v>
          </cell>
          <cell r="E719">
            <v>0</v>
          </cell>
          <cell r="F719">
            <v>0</v>
          </cell>
        </row>
        <row r="720">
          <cell r="A720">
            <v>0</v>
          </cell>
          <cell r="B720">
            <v>0</v>
          </cell>
          <cell r="C720">
            <v>0</v>
          </cell>
          <cell r="D720">
            <v>0</v>
          </cell>
          <cell r="E720">
            <v>0</v>
          </cell>
          <cell r="F720">
            <v>0</v>
          </cell>
        </row>
        <row r="721">
          <cell r="A721">
            <v>0</v>
          </cell>
          <cell r="B721">
            <v>0</v>
          </cell>
          <cell r="C721">
            <v>0</v>
          </cell>
          <cell r="D721">
            <v>0</v>
          </cell>
          <cell r="E721">
            <v>0</v>
          </cell>
          <cell r="F721">
            <v>0</v>
          </cell>
        </row>
        <row r="722">
          <cell r="A722">
            <v>0</v>
          </cell>
          <cell r="B722">
            <v>0</v>
          </cell>
          <cell r="C722">
            <v>0</v>
          </cell>
          <cell r="D722">
            <v>0</v>
          </cell>
          <cell r="E722">
            <v>0</v>
          </cell>
          <cell r="F722">
            <v>0</v>
          </cell>
        </row>
        <row r="723">
          <cell r="A723">
            <v>0</v>
          </cell>
          <cell r="B723">
            <v>0</v>
          </cell>
          <cell r="C723">
            <v>0</v>
          </cell>
          <cell r="D723">
            <v>0</v>
          </cell>
          <cell r="E723">
            <v>0</v>
          </cell>
          <cell r="F723">
            <v>0</v>
          </cell>
        </row>
        <row r="724">
          <cell r="A724">
            <v>0</v>
          </cell>
          <cell r="B724">
            <v>0</v>
          </cell>
          <cell r="C724">
            <v>0</v>
          </cell>
          <cell r="D724">
            <v>0</v>
          </cell>
          <cell r="E724">
            <v>0</v>
          </cell>
          <cell r="F724">
            <v>0</v>
          </cell>
        </row>
        <row r="725">
          <cell r="A725">
            <v>0</v>
          </cell>
          <cell r="B725">
            <v>0</v>
          </cell>
          <cell r="C725">
            <v>0</v>
          </cell>
          <cell r="D725">
            <v>0</v>
          </cell>
          <cell r="E725">
            <v>0</v>
          </cell>
          <cell r="F725">
            <v>0</v>
          </cell>
        </row>
        <row r="726">
          <cell r="A726">
            <v>0</v>
          </cell>
          <cell r="B726">
            <v>0</v>
          </cell>
          <cell r="C726">
            <v>0</v>
          </cell>
          <cell r="D726">
            <v>0</v>
          </cell>
          <cell r="E726">
            <v>0</v>
          </cell>
          <cell r="F726">
            <v>0</v>
          </cell>
        </row>
        <row r="727">
          <cell r="A727">
            <v>0</v>
          </cell>
          <cell r="B727">
            <v>0</v>
          </cell>
          <cell r="C727">
            <v>0</v>
          </cell>
          <cell r="D727">
            <v>0</v>
          </cell>
          <cell r="E727">
            <v>0</v>
          </cell>
          <cell r="F727">
            <v>0</v>
          </cell>
        </row>
        <row r="728">
          <cell r="A728">
            <v>0</v>
          </cell>
          <cell r="B728">
            <v>0</v>
          </cell>
          <cell r="C728">
            <v>0</v>
          </cell>
          <cell r="D728">
            <v>0</v>
          </cell>
          <cell r="E728">
            <v>0</v>
          </cell>
          <cell r="F728">
            <v>0</v>
          </cell>
        </row>
        <row r="729">
          <cell r="A729">
            <v>0</v>
          </cell>
          <cell r="B729">
            <v>0</v>
          </cell>
          <cell r="C729">
            <v>0</v>
          </cell>
          <cell r="D729">
            <v>0</v>
          </cell>
          <cell r="E729">
            <v>0</v>
          </cell>
          <cell r="F729">
            <v>0</v>
          </cell>
        </row>
        <row r="730">
          <cell r="A730">
            <v>0</v>
          </cell>
          <cell r="B730">
            <v>0</v>
          </cell>
          <cell r="C730">
            <v>0</v>
          </cell>
          <cell r="D730">
            <v>0</v>
          </cell>
          <cell r="E730">
            <v>0</v>
          </cell>
          <cell r="F730">
            <v>0</v>
          </cell>
        </row>
        <row r="731">
          <cell r="A731">
            <v>0</v>
          </cell>
          <cell r="B731">
            <v>0</v>
          </cell>
          <cell r="C731">
            <v>0</v>
          </cell>
          <cell r="D731">
            <v>0</v>
          </cell>
          <cell r="E731">
            <v>0</v>
          </cell>
          <cell r="F731">
            <v>0</v>
          </cell>
        </row>
        <row r="732">
          <cell r="A732">
            <v>0</v>
          </cell>
          <cell r="B732">
            <v>0</v>
          </cell>
          <cell r="C732">
            <v>0</v>
          </cell>
          <cell r="D732">
            <v>0</v>
          </cell>
          <cell r="E732">
            <v>0</v>
          </cell>
          <cell r="F732">
            <v>0</v>
          </cell>
        </row>
        <row r="733">
          <cell r="A733">
            <v>0</v>
          </cell>
          <cell r="B733">
            <v>0</v>
          </cell>
          <cell r="C733">
            <v>0</v>
          </cell>
          <cell r="D733">
            <v>0</v>
          </cell>
          <cell r="E733">
            <v>0</v>
          </cell>
          <cell r="F733">
            <v>0</v>
          </cell>
        </row>
        <row r="734">
          <cell r="A734">
            <v>0</v>
          </cell>
          <cell r="B734">
            <v>0</v>
          </cell>
          <cell r="C734">
            <v>0</v>
          </cell>
          <cell r="D734">
            <v>0</v>
          </cell>
          <cell r="E734">
            <v>0</v>
          </cell>
          <cell r="F734">
            <v>0</v>
          </cell>
        </row>
        <row r="735">
          <cell r="A735">
            <v>0</v>
          </cell>
          <cell r="B735">
            <v>0</v>
          </cell>
          <cell r="C735">
            <v>0</v>
          </cell>
          <cell r="D735">
            <v>0</v>
          </cell>
          <cell r="E735">
            <v>0</v>
          </cell>
          <cell r="F735">
            <v>0</v>
          </cell>
        </row>
        <row r="736">
          <cell r="A736">
            <v>0</v>
          </cell>
          <cell r="B736">
            <v>0</v>
          </cell>
          <cell r="C736">
            <v>0</v>
          </cell>
          <cell r="D736">
            <v>0</v>
          </cell>
          <cell r="E736">
            <v>0</v>
          </cell>
          <cell r="F736">
            <v>0</v>
          </cell>
        </row>
        <row r="737">
          <cell r="A737">
            <v>0</v>
          </cell>
          <cell r="B737">
            <v>0</v>
          </cell>
          <cell r="C737">
            <v>0</v>
          </cell>
          <cell r="D737">
            <v>0</v>
          </cell>
          <cell r="E737">
            <v>0</v>
          </cell>
          <cell r="F737">
            <v>0</v>
          </cell>
        </row>
        <row r="738">
          <cell r="A738">
            <v>0</v>
          </cell>
          <cell r="B738">
            <v>0</v>
          </cell>
          <cell r="C738">
            <v>0</v>
          </cell>
          <cell r="D738">
            <v>0</v>
          </cell>
          <cell r="E738">
            <v>0</v>
          </cell>
          <cell r="F738">
            <v>0</v>
          </cell>
        </row>
        <row r="739">
          <cell r="A739">
            <v>0</v>
          </cell>
          <cell r="B739">
            <v>0</v>
          </cell>
          <cell r="C739">
            <v>0</v>
          </cell>
          <cell r="D739">
            <v>0</v>
          </cell>
          <cell r="E739">
            <v>0</v>
          </cell>
          <cell r="F739">
            <v>0</v>
          </cell>
        </row>
        <row r="740">
          <cell r="A740">
            <v>0</v>
          </cell>
          <cell r="B740">
            <v>0</v>
          </cell>
          <cell r="C740">
            <v>0</v>
          </cell>
          <cell r="D740">
            <v>0</v>
          </cell>
          <cell r="E740">
            <v>0</v>
          </cell>
          <cell r="F740">
            <v>0</v>
          </cell>
        </row>
        <row r="741">
          <cell r="A741">
            <v>0</v>
          </cell>
          <cell r="B741">
            <v>0</v>
          </cell>
          <cell r="C741">
            <v>0</v>
          </cell>
          <cell r="D741">
            <v>0</v>
          </cell>
          <cell r="E741">
            <v>0</v>
          </cell>
          <cell r="F741">
            <v>0</v>
          </cell>
        </row>
        <row r="742">
          <cell r="A742">
            <v>0</v>
          </cell>
          <cell r="B742">
            <v>0</v>
          </cell>
          <cell r="C742">
            <v>0</v>
          </cell>
          <cell r="D742">
            <v>0</v>
          </cell>
          <cell r="E742">
            <v>0</v>
          </cell>
          <cell r="F742">
            <v>0</v>
          </cell>
        </row>
        <row r="743">
          <cell r="A743">
            <v>0</v>
          </cell>
          <cell r="B743">
            <v>0</v>
          </cell>
          <cell r="C743">
            <v>0</v>
          </cell>
          <cell r="D743">
            <v>0</v>
          </cell>
          <cell r="E743">
            <v>0</v>
          </cell>
          <cell r="F743">
            <v>0</v>
          </cell>
        </row>
        <row r="744">
          <cell r="A744">
            <v>0</v>
          </cell>
          <cell r="B744">
            <v>0</v>
          </cell>
          <cell r="C744">
            <v>0</v>
          </cell>
          <cell r="D744">
            <v>0</v>
          </cell>
          <cell r="E744">
            <v>0</v>
          </cell>
          <cell r="F744">
            <v>0</v>
          </cell>
        </row>
        <row r="745">
          <cell r="A745">
            <v>0</v>
          </cell>
          <cell r="B745">
            <v>0</v>
          </cell>
          <cell r="C745">
            <v>0</v>
          </cell>
          <cell r="D745">
            <v>0</v>
          </cell>
          <cell r="E745">
            <v>0</v>
          </cell>
          <cell r="F745">
            <v>0</v>
          </cell>
        </row>
        <row r="746">
          <cell r="A746">
            <v>0</v>
          </cell>
          <cell r="B746">
            <v>0</v>
          </cell>
          <cell r="C746">
            <v>0</v>
          </cell>
          <cell r="D746">
            <v>0</v>
          </cell>
          <cell r="E746">
            <v>0</v>
          </cell>
          <cell r="F746">
            <v>0</v>
          </cell>
        </row>
        <row r="747">
          <cell r="A747">
            <v>0</v>
          </cell>
          <cell r="B747">
            <v>0</v>
          </cell>
          <cell r="C747">
            <v>0</v>
          </cell>
          <cell r="D747">
            <v>0</v>
          </cell>
          <cell r="E747">
            <v>0</v>
          </cell>
          <cell r="F747">
            <v>0</v>
          </cell>
        </row>
        <row r="748">
          <cell r="A748">
            <v>0</v>
          </cell>
          <cell r="B748">
            <v>0</v>
          </cell>
          <cell r="C748">
            <v>0</v>
          </cell>
          <cell r="D748">
            <v>0</v>
          </cell>
          <cell r="E748">
            <v>0</v>
          </cell>
          <cell r="F748">
            <v>0</v>
          </cell>
        </row>
        <row r="749">
          <cell r="A749">
            <v>0</v>
          </cell>
          <cell r="B749">
            <v>0</v>
          </cell>
          <cell r="C749">
            <v>0</v>
          </cell>
          <cell r="D749">
            <v>0</v>
          </cell>
          <cell r="E749">
            <v>0</v>
          </cell>
          <cell r="F749">
            <v>0</v>
          </cell>
        </row>
        <row r="750">
          <cell r="A750">
            <v>0</v>
          </cell>
          <cell r="B750">
            <v>0</v>
          </cell>
          <cell r="C750">
            <v>0</v>
          </cell>
          <cell r="D750">
            <v>0</v>
          </cell>
          <cell r="E750">
            <v>0</v>
          </cell>
          <cell r="F750">
            <v>0</v>
          </cell>
        </row>
        <row r="751">
          <cell r="A751">
            <v>0</v>
          </cell>
          <cell r="B751">
            <v>0</v>
          </cell>
          <cell r="C751">
            <v>0</v>
          </cell>
          <cell r="D751">
            <v>0</v>
          </cell>
          <cell r="E751">
            <v>0</v>
          </cell>
          <cell r="F751">
            <v>0</v>
          </cell>
        </row>
        <row r="752">
          <cell r="A752">
            <v>0</v>
          </cell>
          <cell r="B752">
            <v>0</v>
          </cell>
          <cell r="C752">
            <v>0</v>
          </cell>
          <cell r="D752">
            <v>0</v>
          </cell>
          <cell r="E752">
            <v>0</v>
          </cell>
          <cell r="F752">
            <v>0</v>
          </cell>
        </row>
        <row r="753">
          <cell r="A753">
            <v>0</v>
          </cell>
          <cell r="B753">
            <v>0</v>
          </cell>
          <cell r="C753">
            <v>0</v>
          </cell>
          <cell r="D753">
            <v>0</v>
          </cell>
          <cell r="E753">
            <v>0</v>
          </cell>
          <cell r="F753">
            <v>0</v>
          </cell>
        </row>
        <row r="754">
          <cell r="A754">
            <v>0</v>
          </cell>
          <cell r="B754">
            <v>0</v>
          </cell>
          <cell r="C754">
            <v>0</v>
          </cell>
          <cell r="D754">
            <v>0</v>
          </cell>
          <cell r="E754">
            <v>0</v>
          </cell>
          <cell r="F754">
            <v>0</v>
          </cell>
        </row>
        <row r="755">
          <cell r="A755">
            <v>0</v>
          </cell>
          <cell r="B755">
            <v>0</v>
          </cell>
          <cell r="C755">
            <v>0</v>
          </cell>
          <cell r="D755">
            <v>0</v>
          </cell>
          <cell r="E755">
            <v>0</v>
          </cell>
          <cell r="F755">
            <v>0</v>
          </cell>
        </row>
        <row r="756">
          <cell r="A756">
            <v>0</v>
          </cell>
          <cell r="B756">
            <v>0</v>
          </cell>
          <cell r="C756">
            <v>0</v>
          </cell>
          <cell r="D756">
            <v>0</v>
          </cell>
          <cell r="E756">
            <v>0</v>
          </cell>
          <cell r="F756">
            <v>0</v>
          </cell>
        </row>
        <row r="757">
          <cell r="A757">
            <v>0</v>
          </cell>
          <cell r="B757">
            <v>0</v>
          </cell>
          <cell r="C757">
            <v>0</v>
          </cell>
          <cell r="D757">
            <v>0</v>
          </cell>
          <cell r="E757">
            <v>0</v>
          </cell>
          <cell r="F757">
            <v>0</v>
          </cell>
        </row>
        <row r="758">
          <cell r="A758">
            <v>0</v>
          </cell>
          <cell r="B758">
            <v>0</v>
          </cell>
          <cell r="C758">
            <v>0</v>
          </cell>
          <cell r="D758">
            <v>0</v>
          </cell>
          <cell r="E758">
            <v>0</v>
          </cell>
          <cell r="F758">
            <v>0</v>
          </cell>
        </row>
        <row r="759">
          <cell r="A759">
            <v>0</v>
          </cell>
          <cell r="B759">
            <v>0</v>
          </cell>
          <cell r="C759">
            <v>0</v>
          </cell>
          <cell r="D759">
            <v>0</v>
          </cell>
          <cell r="E759">
            <v>0</v>
          </cell>
          <cell r="F759">
            <v>0</v>
          </cell>
        </row>
        <row r="760">
          <cell r="A760">
            <v>0</v>
          </cell>
          <cell r="B760">
            <v>0</v>
          </cell>
          <cell r="C760">
            <v>0</v>
          </cell>
          <cell r="D760">
            <v>0</v>
          </cell>
          <cell r="E760">
            <v>0</v>
          </cell>
          <cell r="F760">
            <v>0</v>
          </cell>
        </row>
        <row r="761">
          <cell r="A761">
            <v>0</v>
          </cell>
          <cell r="B761">
            <v>0</v>
          </cell>
          <cell r="C761">
            <v>0</v>
          </cell>
          <cell r="D761">
            <v>0</v>
          </cell>
          <cell r="E761">
            <v>0</v>
          </cell>
          <cell r="F761">
            <v>0</v>
          </cell>
        </row>
        <row r="762">
          <cell r="A762">
            <v>0</v>
          </cell>
          <cell r="B762">
            <v>0</v>
          </cell>
          <cell r="C762">
            <v>0</v>
          </cell>
          <cell r="D762">
            <v>0</v>
          </cell>
          <cell r="E762">
            <v>0</v>
          </cell>
          <cell r="F762">
            <v>0</v>
          </cell>
        </row>
        <row r="763">
          <cell r="A763">
            <v>0</v>
          </cell>
          <cell r="B763">
            <v>0</v>
          </cell>
          <cell r="C763">
            <v>0</v>
          </cell>
          <cell r="D763">
            <v>0</v>
          </cell>
          <cell r="E763">
            <v>0</v>
          </cell>
          <cell r="F763">
            <v>0</v>
          </cell>
        </row>
        <row r="764">
          <cell r="A764">
            <v>0</v>
          </cell>
          <cell r="B764">
            <v>0</v>
          </cell>
          <cell r="C764">
            <v>0</v>
          </cell>
          <cell r="D764">
            <v>0</v>
          </cell>
          <cell r="E764">
            <v>0</v>
          </cell>
          <cell r="F764">
            <v>0</v>
          </cell>
        </row>
        <row r="765">
          <cell r="A765">
            <v>0</v>
          </cell>
          <cell r="B765">
            <v>0</v>
          </cell>
          <cell r="C765">
            <v>0</v>
          </cell>
          <cell r="D765">
            <v>0</v>
          </cell>
          <cell r="E765">
            <v>0</v>
          </cell>
          <cell r="F765">
            <v>0</v>
          </cell>
        </row>
        <row r="766">
          <cell r="A766">
            <v>0</v>
          </cell>
          <cell r="B766">
            <v>0</v>
          </cell>
          <cell r="C766">
            <v>0</v>
          </cell>
          <cell r="D766">
            <v>0</v>
          </cell>
          <cell r="E766">
            <v>0</v>
          </cell>
          <cell r="F766">
            <v>0</v>
          </cell>
        </row>
        <row r="767">
          <cell r="A767">
            <v>0</v>
          </cell>
          <cell r="B767">
            <v>0</v>
          </cell>
          <cell r="C767">
            <v>0</v>
          </cell>
          <cell r="D767">
            <v>0</v>
          </cell>
          <cell r="E767">
            <v>0</v>
          </cell>
          <cell r="F767">
            <v>0</v>
          </cell>
        </row>
        <row r="768">
          <cell r="A768">
            <v>0</v>
          </cell>
          <cell r="B768">
            <v>0</v>
          </cell>
          <cell r="C768">
            <v>0</v>
          </cell>
          <cell r="D768">
            <v>0</v>
          </cell>
          <cell r="E768">
            <v>0</v>
          </cell>
          <cell r="F768">
            <v>0</v>
          </cell>
        </row>
        <row r="769">
          <cell r="A769">
            <v>0</v>
          </cell>
          <cell r="B769">
            <v>0</v>
          </cell>
          <cell r="C769">
            <v>0</v>
          </cell>
          <cell r="D769">
            <v>0</v>
          </cell>
          <cell r="E769">
            <v>0</v>
          </cell>
          <cell r="F769">
            <v>0</v>
          </cell>
        </row>
        <row r="770">
          <cell r="A770">
            <v>0</v>
          </cell>
          <cell r="B770">
            <v>0</v>
          </cell>
          <cell r="C770">
            <v>0</v>
          </cell>
          <cell r="D770">
            <v>0</v>
          </cell>
          <cell r="E770">
            <v>0</v>
          </cell>
          <cell r="F770">
            <v>0</v>
          </cell>
        </row>
        <row r="771">
          <cell r="A771">
            <v>0</v>
          </cell>
          <cell r="B771">
            <v>0</v>
          </cell>
          <cell r="C771">
            <v>0</v>
          </cell>
          <cell r="D771">
            <v>0</v>
          </cell>
          <cell r="E771">
            <v>0</v>
          </cell>
          <cell r="F771">
            <v>0</v>
          </cell>
        </row>
        <row r="772">
          <cell r="A772">
            <v>0</v>
          </cell>
          <cell r="B772">
            <v>0</v>
          </cell>
          <cell r="C772">
            <v>0</v>
          </cell>
          <cell r="D772">
            <v>0</v>
          </cell>
          <cell r="E772">
            <v>0</v>
          </cell>
          <cell r="F772">
            <v>0</v>
          </cell>
        </row>
        <row r="773">
          <cell r="A773">
            <v>0</v>
          </cell>
          <cell r="B773">
            <v>0</v>
          </cell>
          <cell r="C773">
            <v>0</v>
          </cell>
          <cell r="D773">
            <v>0</v>
          </cell>
          <cell r="E773">
            <v>0</v>
          </cell>
          <cell r="F773">
            <v>0</v>
          </cell>
        </row>
        <row r="774">
          <cell r="A774">
            <v>0</v>
          </cell>
          <cell r="B774">
            <v>0</v>
          </cell>
          <cell r="C774">
            <v>0</v>
          </cell>
          <cell r="D774">
            <v>0</v>
          </cell>
          <cell r="E774">
            <v>0</v>
          </cell>
          <cell r="F774">
            <v>0</v>
          </cell>
        </row>
        <row r="775">
          <cell r="A775">
            <v>0</v>
          </cell>
          <cell r="B775">
            <v>0</v>
          </cell>
          <cell r="C775">
            <v>0</v>
          </cell>
          <cell r="D775">
            <v>0</v>
          </cell>
          <cell r="E775">
            <v>0</v>
          </cell>
          <cell r="F775">
            <v>0</v>
          </cell>
        </row>
        <row r="776">
          <cell r="A776">
            <v>0</v>
          </cell>
          <cell r="B776">
            <v>0</v>
          </cell>
          <cell r="C776">
            <v>0</v>
          </cell>
          <cell r="D776">
            <v>0</v>
          </cell>
          <cell r="E776">
            <v>0</v>
          </cell>
          <cell r="F776">
            <v>0</v>
          </cell>
        </row>
        <row r="777">
          <cell r="A777">
            <v>0</v>
          </cell>
          <cell r="B777">
            <v>0</v>
          </cell>
          <cell r="C777">
            <v>0</v>
          </cell>
          <cell r="D777">
            <v>0</v>
          </cell>
          <cell r="E777">
            <v>0</v>
          </cell>
          <cell r="F777">
            <v>0</v>
          </cell>
        </row>
        <row r="778">
          <cell r="A778">
            <v>0</v>
          </cell>
          <cell r="B778">
            <v>0</v>
          </cell>
          <cell r="C778">
            <v>0</v>
          </cell>
          <cell r="D778">
            <v>0</v>
          </cell>
          <cell r="E778">
            <v>0</v>
          </cell>
          <cell r="F778">
            <v>0</v>
          </cell>
        </row>
        <row r="779">
          <cell r="A779">
            <v>0</v>
          </cell>
          <cell r="B779">
            <v>0</v>
          </cell>
          <cell r="C779">
            <v>0</v>
          </cell>
          <cell r="D779">
            <v>0</v>
          </cell>
          <cell r="E779">
            <v>0</v>
          </cell>
          <cell r="F779">
            <v>0</v>
          </cell>
        </row>
        <row r="780">
          <cell r="A780">
            <v>0</v>
          </cell>
          <cell r="B780">
            <v>0</v>
          </cell>
          <cell r="C780">
            <v>0</v>
          </cell>
          <cell r="D780">
            <v>0</v>
          </cell>
          <cell r="E780">
            <v>0</v>
          </cell>
          <cell r="F780">
            <v>0</v>
          </cell>
        </row>
        <row r="781">
          <cell r="A781">
            <v>0</v>
          </cell>
          <cell r="B781">
            <v>0</v>
          </cell>
          <cell r="C781">
            <v>0</v>
          </cell>
          <cell r="D781">
            <v>0</v>
          </cell>
          <cell r="E781">
            <v>0</v>
          </cell>
          <cell r="F781">
            <v>0</v>
          </cell>
        </row>
        <row r="782">
          <cell r="A782">
            <v>0</v>
          </cell>
          <cell r="B782">
            <v>0</v>
          </cell>
          <cell r="C782">
            <v>0</v>
          </cell>
          <cell r="D782">
            <v>0</v>
          </cell>
          <cell r="E782">
            <v>0</v>
          </cell>
          <cell r="F782">
            <v>0</v>
          </cell>
        </row>
        <row r="783">
          <cell r="A783">
            <v>0</v>
          </cell>
          <cell r="B783">
            <v>0</v>
          </cell>
          <cell r="C783">
            <v>0</v>
          </cell>
          <cell r="D783">
            <v>0</v>
          </cell>
          <cell r="E783">
            <v>0</v>
          </cell>
          <cell r="F783">
            <v>0</v>
          </cell>
        </row>
        <row r="784">
          <cell r="A784">
            <v>0</v>
          </cell>
          <cell r="B784">
            <v>0</v>
          </cell>
          <cell r="C784">
            <v>0</v>
          </cell>
          <cell r="D784">
            <v>0</v>
          </cell>
          <cell r="E784">
            <v>0</v>
          </cell>
          <cell r="F784">
            <v>0</v>
          </cell>
        </row>
        <row r="785">
          <cell r="A785">
            <v>0</v>
          </cell>
          <cell r="B785">
            <v>0</v>
          </cell>
          <cell r="C785">
            <v>0</v>
          </cell>
          <cell r="D785">
            <v>0</v>
          </cell>
          <cell r="E785">
            <v>0</v>
          </cell>
          <cell r="F785">
            <v>0</v>
          </cell>
        </row>
        <row r="786">
          <cell r="A786">
            <v>0</v>
          </cell>
          <cell r="B786">
            <v>0</v>
          </cell>
          <cell r="C786">
            <v>0</v>
          </cell>
          <cell r="D786">
            <v>0</v>
          </cell>
          <cell r="E786">
            <v>0</v>
          </cell>
          <cell r="F786">
            <v>0</v>
          </cell>
        </row>
        <row r="787">
          <cell r="A787">
            <v>0</v>
          </cell>
          <cell r="B787">
            <v>0</v>
          </cell>
          <cell r="C787">
            <v>0</v>
          </cell>
          <cell r="D787">
            <v>0</v>
          </cell>
          <cell r="E787">
            <v>0</v>
          </cell>
          <cell r="F787">
            <v>0</v>
          </cell>
        </row>
        <row r="788">
          <cell r="A788">
            <v>0</v>
          </cell>
          <cell r="B788">
            <v>0</v>
          </cell>
          <cell r="C788">
            <v>0</v>
          </cell>
          <cell r="D788">
            <v>0</v>
          </cell>
          <cell r="E788">
            <v>0</v>
          </cell>
          <cell r="F788">
            <v>0</v>
          </cell>
        </row>
        <row r="789">
          <cell r="A789">
            <v>0</v>
          </cell>
          <cell r="B789">
            <v>0</v>
          </cell>
          <cell r="C789">
            <v>0</v>
          </cell>
          <cell r="D789">
            <v>0</v>
          </cell>
          <cell r="E789">
            <v>0</v>
          </cell>
          <cell r="F789">
            <v>0</v>
          </cell>
        </row>
        <row r="790">
          <cell r="A790">
            <v>0</v>
          </cell>
          <cell r="B790">
            <v>0</v>
          </cell>
          <cell r="C790">
            <v>0</v>
          </cell>
          <cell r="D790">
            <v>0</v>
          </cell>
          <cell r="E790">
            <v>0</v>
          </cell>
          <cell r="F790">
            <v>0</v>
          </cell>
        </row>
        <row r="791">
          <cell r="A791">
            <v>0</v>
          </cell>
          <cell r="B791">
            <v>0</v>
          </cell>
          <cell r="C791">
            <v>0</v>
          </cell>
          <cell r="D791">
            <v>0</v>
          </cell>
          <cell r="E791">
            <v>0</v>
          </cell>
          <cell r="F791">
            <v>0</v>
          </cell>
        </row>
        <row r="792">
          <cell r="A792">
            <v>0</v>
          </cell>
          <cell r="B792">
            <v>0</v>
          </cell>
          <cell r="C792">
            <v>0</v>
          </cell>
          <cell r="D792">
            <v>0</v>
          </cell>
          <cell r="E792">
            <v>0</v>
          </cell>
          <cell r="F792">
            <v>0</v>
          </cell>
        </row>
        <row r="793">
          <cell r="A793">
            <v>0</v>
          </cell>
          <cell r="B793">
            <v>0</v>
          </cell>
          <cell r="C793">
            <v>0</v>
          </cell>
          <cell r="D793">
            <v>0</v>
          </cell>
          <cell r="E793">
            <v>0</v>
          </cell>
          <cell r="F793">
            <v>0</v>
          </cell>
        </row>
        <row r="794">
          <cell r="A794">
            <v>0</v>
          </cell>
          <cell r="B794">
            <v>0</v>
          </cell>
          <cell r="C794">
            <v>0</v>
          </cell>
          <cell r="D794">
            <v>0</v>
          </cell>
          <cell r="E794">
            <v>0</v>
          </cell>
          <cell r="F794">
            <v>0</v>
          </cell>
        </row>
        <row r="795">
          <cell r="A795">
            <v>0</v>
          </cell>
          <cell r="B795">
            <v>0</v>
          </cell>
          <cell r="C795">
            <v>0</v>
          </cell>
          <cell r="D795">
            <v>0</v>
          </cell>
          <cell r="E795">
            <v>0</v>
          </cell>
          <cell r="F795">
            <v>0</v>
          </cell>
        </row>
        <row r="796">
          <cell r="A796">
            <v>0</v>
          </cell>
          <cell r="B796">
            <v>0</v>
          </cell>
          <cell r="C796">
            <v>0</v>
          </cell>
          <cell r="D796">
            <v>0</v>
          </cell>
          <cell r="E796">
            <v>0</v>
          </cell>
          <cell r="F796">
            <v>0</v>
          </cell>
        </row>
        <row r="797">
          <cell r="A797">
            <v>0</v>
          </cell>
          <cell r="B797">
            <v>0</v>
          </cell>
          <cell r="C797">
            <v>0</v>
          </cell>
          <cell r="D797">
            <v>0</v>
          </cell>
          <cell r="E797">
            <v>0</v>
          </cell>
          <cell r="F797">
            <v>0</v>
          </cell>
        </row>
        <row r="798">
          <cell r="A798">
            <v>0</v>
          </cell>
          <cell r="B798">
            <v>0</v>
          </cell>
          <cell r="C798">
            <v>0</v>
          </cell>
          <cell r="D798">
            <v>0</v>
          </cell>
          <cell r="E798">
            <v>0</v>
          </cell>
          <cell r="F798">
            <v>0</v>
          </cell>
        </row>
        <row r="799">
          <cell r="A799">
            <v>0</v>
          </cell>
          <cell r="B799">
            <v>0</v>
          </cell>
          <cell r="C799">
            <v>0</v>
          </cell>
          <cell r="D799">
            <v>0</v>
          </cell>
          <cell r="E799">
            <v>0</v>
          </cell>
          <cell r="F799">
            <v>0</v>
          </cell>
        </row>
        <row r="800">
          <cell r="A800">
            <v>0</v>
          </cell>
          <cell r="B800">
            <v>0</v>
          </cell>
          <cell r="C800">
            <v>0</v>
          </cell>
          <cell r="D800">
            <v>0</v>
          </cell>
          <cell r="E800">
            <v>0</v>
          </cell>
          <cell r="F800">
            <v>0</v>
          </cell>
        </row>
        <row r="801">
          <cell r="A801">
            <v>0</v>
          </cell>
          <cell r="B801">
            <v>0</v>
          </cell>
          <cell r="C801">
            <v>0</v>
          </cell>
          <cell r="D801">
            <v>0</v>
          </cell>
          <cell r="E801">
            <v>0</v>
          </cell>
          <cell r="F801">
            <v>0</v>
          </cell>
        </row>
        <row r="802">
          <cell r="A802">
            <v>0</v>
          </cell>
          <cell r="B802">
            <v>0</v>
          </cell>
          <cell r="C802">
            <v>0</v>
          </cell>
          <cell r="D802">
            <v>0</v>
          </cell>
          <cell r="E802">
            <v>0</v>
          </cell>
          <cell r="F802">
            <v>0</v>
          </cell>
        </row>
        <row r="803">
          <cell r="A803">
            <v>0</v>
          </cell>
          <cell r="B803">
            <v>0</v>
          </cell>
          <cell r="C803">
            <v>0</v>
          </cell>
          <cell r="D803">
            <v>0</v>
          </cell>
          <cell r="E803">
            <v>0</v>
          </cell>
          <cell r="F803">
            <v>0</v>
          </cell>
        </row>
        <row r="804">
          <cell r="A804">
            <v>0</v>
          </cell>
          <cell r="B804">
            <v>0</v>
          </cell>
          <cell r="C804">
            <v>0</v>
          </cell>
          <cell r="D804">
            <v>0</v>
          </cell>
          <cell r="E804">
            <v>0</v>
          </cell>
          <cell r="F804">
            <v>0</v>
          </cell>
        </row>
        <row r="805">
          <cell r="A805">
            <v>0</v>
          </cell>
          <cell r="B805">
            <v>0</v>
          </cell>
          <cell r="C805">
            <v>0</v>
          </cell>
          <cell r="D805">
            <v>0</v>
          </cell>
          <cell r="E805">
            <v>0</v>
          </cell>
          <cell r="F805">
            <v>0</v>
          </cell>
        </row>
        <row r="806">
          <cell r="A806">
            <v>0</v>
          </cell>
          <cell r="B806">
            <v>0</v>
          </cell>
          <cell r="C806">
            <v>0</v>
          </cell>
          <cell r="D806">
            <v>0</v>
          </cell>
          <cell r="E806">
            <v>0</v>
          </cell>
          <cell r="F806">
            <v>0</v>
          </cell>
        </row>
        <row r="807">
          <cell r="A807">
            <v>0</v>
          </cell>
          <cell r="B807">
            <v>0</v>
          </cell>
          <cell r="C807">
            <v>0</v>
          </cell>
          <cell r="D807">
            <v>0</v>
          </cell>
          <cell r="E807">
            <v>0</v>
          </cell>
          <cell r="F807">
            <v>0</v>
          </cell>
        </row>
        <row r="808">
          <cell r="A808">
            <v>0</v>
          </cell>
          <cell r="B808">
            <v>0</v>
          </cell>
          <cell r="C808">
            <v>0</v>
          </cell>
          <cell r="D808">
            <v>0</v>
          </cell>
          <cell r="E808">
            <v>0</v>
          </cell>
          <cell r="F808">
            <v>0</v>
          </cell>
        </row>
        <row r="809">
          <cell r="A809">
            <v>0</v>
          </cell>
          <cell r="B809">
            <v>0</v>
          </cell>
          <cell r="C809">
            <v>0</v>
          </cell>
          <cell r="D809">
            <v>0</v>
          </cell>
          <cell r="E809">
            <v>0</v>
          </cell>
          <cell r="F809">
            <v>0</v>
          </cell>
        </row>
        <row r="810">
          <cell r="A810">
            <v>0</v>
          </cell>
          <cell r="B810">
            <v>0</v>
          </cell>
          <cell r="C810">
            <v>0</v>
          </cell>
          <cell r="D810">
            <v>0</v>
          </cell>
          <cell r="E810">
            <v>0</v>
          </cell>
          <cell r="F810">
            <v>0</v>
          </cell>
        </row>
        <row r="811">
          <cell r="A811">
            <v>0</v>
          </cell>
          <cell r="B811">
            <v>0</v>
          </cell>
          <cell r="C811">
            <v>0</v>
          </cell>
          <cell r="D811">
            <v>0</v>
          </cell>
          <cell r="E811">
            <v>0</v>
          </cell>
          <cell r="F811">
            <v>0</v>
          </cell>
        </row>
        <row r="812">
          <cell r="A812">
            <v>0</v>
          </cell>
          <cell r="B812">
            <v>0</v>
          </cell>
          <cell r="C812">
            <v>0</v>
          </cell>
          <cell r="D812">
            <v>0</v>
          </cell>
          <cell r="E812">
            <v>0</v>
          </cell>
          <cell r="F812">
            <v>0</v>
          </cell>
        </row>
        <row r="813">
          <cell r="A813">
            <v>0</v>
          </cell>
          <cell r="B813">
            <v>0</v>
          </cell>
          <cell r="C813">
            <v>0</v>
          </cell>
          <cell r="D813">
            <v>0</v>
          </cell>
          <cell r="E813">
            <v>0</v>
          </cell>
          <cell r="F813">
            <v>0</v>
          </cell>
        </row>
        <row r="814">
          <cell r="A814">
            <v>0</v>
          </cell>
          <cell r="B814">
            <v>0</v>
          </cell>
          <cell r="C814">
            <v>0</v>
          </cell>
          <cell r="D814">
            <v>0</v>
          </cell>
          <cell r="E814">
            <v>0</v>
          </cell>
          <cell r="F814">
            <v>0</v>
          </cell>
        </row>
        <row r="815">
          <cell r="A815">
            <v>0</v>
          </cell>
          <cell r="B815">
            <v>0</v>
          </cell>
          <cell r="C815">
            <v>0</v>
          </cell>
          <cell r="D815">
            <v>0</v>
          </cell>
          <cell r="E815">
            <v>0</v>
          </cell>
          <cell r="F815">
            <v>0</v>
          </cell>
        </row>
        <row r="816">
          <cell r="A816">
            <v>0</v>
          </cell>
          <cell r="B816">
            <v>0</v>
          </cell>
          <cell r="C816">
            <v>0</v>
          </cell>
          <cell r="D816">
            <v>0</v>
          </cell>
          <cell r="E816">
            <v>0</v>
          </cell>
          <cell r="F816">
            <v>0</v>
          </cell>
        </row>
        <row r="817">
          <cell r="A817">
            <v>0</v>
          </cell>
          <cell r="B817">
            <v>0</v>
          </cell>
          <cell r="C817">
            <v>0</v>
          </cell>
          <cell r="D817">
            <v>0</v>
          </cell>
          <cell r="E817">
            <v>0</v>
          </cell>
          <cell r="F817">
            <v>0</v>
          </cell>
        </row>
        <row r="818">
          <cell r="A818">
            <v>0</v>
          </cell>
          <cell r="B818">
            <v>0</v>
          </cell>
          <cell r="C818">
            <v>0</v>
          </cell>
          <cell r="D818">
            <v>0</v>
          </cell>
          <cell r="E818">
            <v>0</v>
          </cell>
          <cell r="F818">
            <v>0</v>
          </cell>
        </row>
        <row r="819">
          <cell r="A819">
            <v>0</v>
          </cell>
          <cell r="B819">
            <v>0</v>
          </cell>
          <cell r="C819">
            <v>0</v>
          </cell>
          <cell r="D819">
            <v>0</v>
          </cell>
          <cell r="E819">
            <v>0</v>
          </cell>
          <cell r="F819">
            <v>0</v>
          </cell>
        </row>
        <row r="820">
          <cell r="A820">
            <v>0</v>
          </cell>
          <cell r="B820">
            <v>0</v>
          </cell>
          <cell r="C820">
            <v>0</v>
          </cell>
          <cell r="D820">
            <v>0</v>
          </cell>
          <cell r="E820">
            <v>0</v>
          </cell>
          <cell r="F820">
            <v>0</v>
          </cell>
        </row>
        <row r="821">
          <cell r="A821">
            <v>0</v>
          </cell>
          <cell r="B821">
            <v>0</v>
          </cell>
          <cell r="C821">
            <v>0</v>
          </cell>
          <cell r="D821">
            <v>0</v>
          </cell>
          <cell r="E821">
            <v>0</v>
          </cell>
          <cell r="F821">
            <v>0</v>
          </cell>
        </row>
        <row r="822">
          <cell r="A822">
            <v>0</v>
          </cell>
          <cell r="B822">
            <v>0</v>
          </cell>
          <cell r="C822">
            <v>0</v>
          </cell>
          <cell r="D822">
            <v>0</v>
          </cell>
          <cell r="E822">
            <v>0</v>
          </cell>
          <cell r="F822">
            <v>0</v>
          </cell>
        </row>
        <row r="823">
          <cell r="A823">
            <v>0</v>
          </cell>
          <cell r="B823">
            <v>0</v>
          </cell>
          <cell r="C823">
            <v>0</v>
          </cell>
          <cell r="D823">
            <v>0</v>
          </cell>
          <cell r="E823">
            <v>0</v>
          </cell>
          <cell r="F823">
            <v>0</v>
          </cell>
        </row>
        <row r="824">
          <cell r="A824">
            <v>0</v>
          </cell>
          <cell r="B824">
            <v>0</v>
          </cell>
          <cell r="C824">
            <v>0</v>
          </cell>
          <cell r="D824">
            <v>0</v>
          </cell>
          <cell r="E824">
            <v>0</v>
          </cell>
          <cell r="F824">
            <v>0</v>
          </cell>
        </row>
        <row r="825">
          <cell r="A825">
            <v>0</v>
          </cell>
          <cell r="B825">
            <v>0</v>
          </cell>
          <cell r="C825">
            <v>0</v>
          </cell>
          <cell r="D825">
            <v>0</v>
          </cell>
          <cell r="E825">
            <v>0</v>
          </cell>
          <cell r="F825">
            <v>0</v>
          </cell>
        </row>
        <row r="826">
          <cell r="A826">
            <v>0</v>
          </cell>
          <cell r="B826">
            <v>0</v>
          </cell>
          <cell r="C826">
            <v>0</v>
          </cell>
          <cell r="D826">
            <v>0</v>
          </cell>
          <cell r="E826">
            <v>0</v>
          </cell>
          <cell r="F826">
            <v>0</v>
          </cell>
        </row>
        <row r="827">
          <cell r="A827">
            <v>0</v>
          </cell>
          <cell r="B827">
            <v>0</v>
          </cell>
          <cell r="C827">
            <v>0</v>
          </cell>
          <cell r="D827">
            <v>0</v>
          </cell>
          <cell r="E827">
            <v>0</v>
          </cell>
          <cell r="F827">
            <v>0</v>
          </cell>
        </row>
        <row r="828">
          <cell r="A828">
            <v>0</v>
          </cell>
          <cell r="B828">
            <v>0</v>
          </cell>
          <cell r="C828">
            <v>0</v>
          </cell>
          <cell r="D828">
            <v>0</v>
          </cell>
          <cell r="E828">
            <v>0</v>
          </cell>
          <cell r="F828">
            <v>0</v>
          </cell>
        </row>
        <row r="829">
          <cell r="A829">
            <v>0</v>
          </cell>
          <cell r="B829">
            <v>0</v>
          </cell>
          <cell r="C829">
            <v>0</v>
          </cell>
          <cell r="D829">
            <v>0</v>
          </cell>
          <cell r="E829">
            <v>0</v>
          </cell>
          <cell r="F829">
            <v>0</v>
          </cell>
        </row>
        <row r="830">
          <cell r="A830">
            <v>0</v>
          </cell>
          <cell r="B830">
            <v>0</v>
          </cell>
          <cell r="C830">
            <v>0</v>
          </cell>
          <cell r="D830">
            <v>0</v>
          </cell>
          <cell r="E830">
            <v>0</v>
          </cell>
          <cell r="F830">
            <v>0</v>
          </cell>
        </row>
        <row r="831">
          <cell r="A831">
            <v>0</v>
          </cell>
          <cell r="B831">
            <v>0</v>
          </cell>
          <cell r="C831">
            <v>0</v>
          </cell>
          <cell r="D831">
            <v>0</v>
          </cell>
          <cell r="E831">
            <v>0</v>
          </cell>
          <cell r="F831">
            <v>0</v>
          </cell>
        </row>
        <row r="832">
          <cell r="A832">
            <v>0</v>
          </cell>
          <cell r="B832">
            <v>0</v>
          </cell>
          <cell r="C832">
            <v>0</v>
          </cell>
          <cell r="D832">
            <v>0</v>
          </cell>
          <cell r="E832">
            <v>0</v>
          </cell>
          <cell r="F832">
            <v>0</v>
          </cell>
        </row>
        <row r="833">
          <cell r="A833">
            <v>0</v>
          </cell>
          <cell r="B833">
            <v>0</v>
          </cell>
          <cell r="C833">
            <v>0</v>
          </cell>
          <cell r="D833">
            <v>0</v>
          </cell>
          <cell r="E833">
            <v>0</v>
          </cell>
          <cell r="F833">
            <v>0</v>
          </cell>
        </row>
        <row r="834">
          <cell r="A834">
            <v>0</v>
          </cell>
          <cell r="B834">
            <v>0</v>
          </cell>
          <cell r="C834">
            <v>0</v>
          </cell>
          <cell r="D834">
            <v>0</v>
          </cell>
          <cell r="E834">
            <v>0</v>
          </cell>
          <cell r="F834">
            <v>0</v>
          </cell>
        </row>
        <row r="835">
          <cell r="A835">
            <v>0</v>
          </cell>
          <cell r="B835">
            <v>0</v>
          </cell>
          <cell r="C835">
            <v>0</v>
          </cell>
          <cell r="D835">
            <v>0</v>
          </cell>
          <cell r="E835">
            <v>0</v>
          </cell>
          <cell r="F835">
            <v>0</v>
          </cell>
        </row>
        <row r="836">
          <cell r="A836">
            <v>0</v>
          </cell>
          <cell r="B836">
            <v>0</v>
          </cell>
          <cell r="C836">
            <v>0</v>
          </cell>
          <cell r="D836">
            <v>0</v>
          </cell>
          <cell r="E836">
            <v>0</v>
          </cell>
          <cell r="F836">
            <v>0</v>
          </cell>
        </row>
        <row r="837">
          <cell r="A837">
            <v>0</v>
          </cell>
          <cell r="B837">
            <v>0</v>
          </cell>
          <cell r="C837">
            <v>0</v>
          </cell>
          <cell r="D837">
            <v>0</v>
          </cell>
          <cell r="E837">
            <v>0</v>
          </cell>
          <cell r="F837">
            <v>0</v>
          </cell>
        </row>
        <row r="838">
          <cell r="A838">
            <v>0</v>
          </cell>
          <cell r="B838">
            <v>0</v>
          </cell>
          <cell r="C838">
            <v>0</v>
          </cell>
          <cell r="D838">
            <v>0</v>
          </cell>
          <cell r="E838">
            <v>0</v>
          </cell>
          <cell r="F838">
            <v>0</v>
          </cell>
        </row>
        <row r="839">
          <cell r="A839">
            <v>0</v>
          </cell>
          <cell r="B839">
            <v>0</v>
          </cell>
          <cell r="C839">
            <v>0</v>
          </cell>
          <cell r="D839">
            <v>0</v>
          </cell>
          <cell r="E839">
            <v>0</v>
          </cell>
          <cell r="F839">
            <v>0</v>
          </cell>
        </row>
        <row r="840">
          <cell r="A840">
            <v>0</v>
          </cell>
          <cell r="B840">
            <v>0</v>
          </cell>
          <cell r="C840">
            <v>0</v>
          </cell>
          <cell r="D840">
            <v>0</v>
          </cell>
          <cell r="E840">
            <v>0</v>
          </cell>
          <cell r="F840">
            <v>0</v>
          </cell>
        </row>
        <row r="841">
          <cell r="A841">
            <v>0</v>
          </cell>
          <cell r="B841">
            <v>0</v>
          </cell>
          <cell r="C841">
            <v>0</v>
          </cell>
          <cell r="D841">
            <v>0</v>
          </cell>
          <cell r="E841">
            <v>0</v>
          </cell>
          <cell r="F841">
            <v>0</v>
          </cell>
        </row>
        <row r="842">
          <cell r="A842">
            <v>0</v>
          </cell>
          <cell r="B842">
            <v>0</v>
          </cell>
          <cell r="C842">
            <v>0</v>
          </cell>
          <cell r="D842">
            <v>0</v>
          </cell>
          <cell r="E842">
            <v>0</v>
          </cell>
          <cell r="F842">
            <v>0</v>
          </cell>
        </row>
        <row r="843">
          <cell r="A843">
            <v>0</v>
          </cell>
          <cell r="B843">
            <v>0</v>
          </cell>
          <cell r="C843">
            <v>0</v>
          </cell>
          <cell r="D843">
            <v>0</v>
          </cell>
          <cell r="E843">
            <v>0</v>
          </cell>
          <cell r="F843">
            <v>0</v>
          </cell>
        </row>
        <row r="844">
          <cell r="A844">
            <v>0</v>
          </cell>
          <cell r="B844">
            <v>0</v>
          </cell>
          <cell r="C844">
            <v>0</v>
          </cell>
          <cell r="D844">
            <v>0</v>
          </cell>
          <cell r="E844">
            <v>0</v>
          </cell>
          <cell r="F844">
            <v>0</v>
          </cell>
        </row>
        <row r="845">
          <cell r="A845">
            <v>0</v>
          </cell>
          <cell r="B845">
            <v>0</v>
          </cell>
          <cell r="C845">
            <v>0</v>
          </cell>
          <cell r="D845">
            <v>0</v>
          </cell>
          <cell r="E845">
            <v>0</v>
          </cell>
          <cell r="F845">
            <v>0</v>
          </cell>
        </row>
        <row r="846">
          <cell r="A846">
            <v>0</v>
          </cell>
          <cell r="B846">
            <v>0</v>
          </cell>
          <cell r="C846">
            <v>0</v>
          </cell>
          <cell r="D846">
            <v>0</v>
          </cell>
          <cell r="E846">
            <v>0</v>
          </cell>
          <cell r="F846">
            <v>0</v>
          </cell>
        </row>
        <row r="847">
          <cell r="A847">
            <v>0</v>
          </cell>
          <cell r="B847">
            <v>0</v>
          </cell>
          <cell r="C847">
            <v>0</v>
          </cell>
          <cell r="D847">
            <v>0</v>
          </cell>
          <cell r="E847">
            <v>0</v>
          </cell>
          <cell r="F847">
            <v>0</v>
          </cell>
        </row>
        <row r="848">
          <cell r="A848">
            <v>0</v>
          </cell>
          <cell r="B848">
            <v>0</v>
          </cell>
          <cell r="C848">
            <v>0</v>
          </cell>
          <cell r="D848">
            <v>0</v>
          </cell>
          <cell r="E848">
            <v>0</v>
          </cell>
          <cell r="F848">
            <v>0</v>
          </cell>
        </row>
        <row r="849">
          <cell r="A849">
            <v>0</v>
          </cell>
          <cell r="B849">
            <v>0</v>
          </cell>
          <cell r="C849">
            <v>0</v>
          </cell>
          <cell r="D849">
            <v>0</v>
          </cell>
          <cell r="E849">
            <v>0</v>
          </cell>
          <cell r="F849">
            <v>0</v>
          </cell>
        </row>
        <row r="850">
          <cell r="A850">
            <v>0</v>
          </cell>
          <cell r="B850">
            <v>0</v>
          </cell>
          <cell r="C850">
            <v>0</v>
          </cell>
          <cell r="D850">
            <v>0</v>
          </cell>
          <cell r="E850">
            <v>0</v>
          </cell>
          <cell r="F850">
            <v>0</v>
          </cell>
        </row>
        <row r="851">
          <cell r="A851">
            <v>0</v>
          </cell>
          <cell r="B851">
            <v>0</v>
          </cell>
          <cell r="C851">
            <v>0</v>
          </cell>
          <cell r="D851">
            <v>0</v>
          </cell>
          <cell r="E851">
            <v>0</v>
          </cell>
          <cell r="F851">
            <v>0</v>
          </cell>
        </row>
        <row r="852">
          <cell r="A852">
            <v>0</v>
          </cell>
          <cell r="B852">
            <v>0</v>
          </cell>
          <cell r="C852">
            <v>0</v>
          </cell>
          <cell r="D852">
            <v>0</v>
          </cell>
          <cell r="E852">
            <v>0</v>
          </cell>
          <cell r="F852">
            <v>0</v>
          </cell>
        </row>
        <row r="853">
          <cell r="A853">
            <v>0</v>
          </cell>
          <cell r="B853">
            <v>0</v>
          </cell>
          <cell r="C853">
            <v>0</v>
          </cell>
          <cell r="D853">
            <v>0</v>
          </cell>
          <cell r="E853">
            <v>0</v>
          </cell>
          <cell r="F853">
            <v>0</v>
          </cell>
        </row>
        <row r="854">
          <cell r="A854">
            <v>0</v>
          </cell>
          <cell r="B854">
            <v>0</v>
          </cell>
          <cell r="C854">
            <v>0</v>
          </cell>
          <cell r="D854">
            <v>0</v>
          </cell>
          <cell r="E854">
            <v>0</v>
          </cell>
          <cell r="F854">
            <v>0</v>
          </cell>
        </row>
        <row r="855">
          <cell r="A855">
            <v>0</v>
          </cell>
          <cell r="B855">
            <v>0</v>
          </cell>
          <cell r="C855">
            <v>0</v>
          </cell>
          <cell r="D855">
            <v>0</v>
          </cell>
          <cell r="E855">
            <v>0</v>
          </cell>
          <cell r="F855">
            <v>0</v>
          </cell>
        </row>
        <row r="856">
          <cell r="A856">
            <v>0</v>
          </cell>
          <cell r="B856">
            <v>0</v>
          </cell>
          <cell r="C856">
            <v>0</v>
          </cell>
          <cell r="D856">
            <v>0</v>
          </cell>
          <cell r="E856">
            <v>0</v>
          </cell>
          <cell r="F856">
            <v>0</v>
          </cell>
        </row>
        <row r="857">
          <cell r="A857">
            <v>0</v>
          </cell>
          <cell r="B857">
            <v>0</v>
          </cell>
          <cell r="C857">
            <v>0</v>
          </cell>
          <cell r="D857">
            <v>0</v>
          </cell>
          <cell r="E857">
            <v>0</v>
          </cell>
          <cell r="F857">
            <v>0</v>
          </cell>
        </row>
        <row r="858">
          <cell r="A858">
            <v>0</v>
          </cell>
          <cell r="B858">
            <v>0</v>
          </cell>
          <cell r="C858">
            <v>0</v>
          </cell>
          <cell r="D858">
            <v>0</v>
          </cell>
          <cell r="E858">
            <v>0</v>
          </cell>
          <cell r="F858">
            <v>0</v>
          </cell>
        </row>
        <row r="859">
          <cell r="A859">
            <v>0</v>
          </cell>
          <cell r="B859">
            <v>0</v>
          </cell>
          <cell r="C859">
            <v>0</v>
          </cell>
          <cell r="D859">
            <v>0</v>
          </cell>
          <cell r="E859">
            <v>0</v>
          </cell>
          <cell r="F859">
            <v>0</v>
          </cell>
        </row>
        <row r="860">
          <cell r="A860">
            <v>0</v>
          </cell>
          <cell r="B860">
            <v>0</v>
          </cell>
          <cell r="C860">
            <v>0</v>
          </cell>
          <cell r="D860">
            <v>0</v>
          </cell>
          <cell r="E860">
            <v>0</v>
          </cell>
          <cell r="F860">
            <v>0</v>
          </cell>
        </row>
        <row r="861">
          <cell r="A861">
            <v>0</v>
          </cell>
          <cell r="B861">
            <v>0</v>
          </cell>
          <cell r="C861">
            <v>0</v>
          </cell>
          <cell r="D861">
            <v>0</v>
          </cell>
          <cell r="E861">
            <v>0</v>
          </cell>
          <cell r="F861">
            <v>0</v>
          </cell>
        </row>
        <row r="862">
          <cell r="A862">
            <v>0</v>
          </cell>
          <cell r="B862">
            <v>0</v>
          </cell>
          <cell r="C862">
            <v>0</v>
          </cell>
          <cell r="D862">
            <v>0</v>
          </cell>
          <cell r="E862">
            <v>0</v>
          </cell>
          <cell r="F862">
            <v>0</v>
          </cell>
        </row>
        <row r="863">
          <cell r="A863">
            <v>0</v>
          </cell>
          <cell r="B863">
            <v>0</v>
          </cell>
          <cell r="C863">
            <v>0</v>
          </cell>
          <cell r="D863">
            <v>0</v>
          </cell>
          <cell r="E863">
            <v>0</v>
          </cell>
          <cell r="F863">
            <v>0</v>
          </cell>
        </row>
        <row r="864">
          <cell r="A864">
            <v>0</v>
          </cell>
          <cell r="B864">
            <v>0</v>
          </cell>
          <cell r="C864">
            <v>0</v>
          </cell>
          <cell r="D864">
            <v>0</v>
          </cell>
          <cell r="E864">
            <v>0</v>
          </cell>
          <cell r="F864">
            <v>0</v>
          </cell>
        </row>
        <row r="865">
          <cell r="A865">
            <v>0</v>
          </cell>
          <cell r="B865">
            <v>0</v>
          </cell>
          <cell r="C865">
            <v>0</v>
          </cell>
          <cell r="D865">
            <v>0</v>
          </cell>
          <cell r="E865">
            <v>0</v>
          </cell>
          <cell r="F865">
            <v>0</v>
          </cell>
        </row>
        <row r="866">
          <cell r="A866">
            <v>0</v>
          </cell>
          <cell r="B866">
            <v>0</v>
          </cell>
          <cell r="C866">
            <v>0</v>
          </cell>
          <cell r="D866">
            <v>0</v>
          </cell>
          <cell r="E866">
            <v>0</v>
          </cell>
          <cell r="F866">
            <v>0</v>
          </cell>
        </row>
        <row r="867">
          <cell r="A867">
            <v>0</v>
          </cell>
          <cell r="B867">
            <v>0</v>
          </cell>
          <cell r="C867">
            <v>0</v>
          </cell>
          <cell r="D867">
            <v>0</v>
          </cell>
          <cell r="E867">
            <v>0</v>
          </cell>
          <cell r="F867">
            <v>0</v>
          </cell>
        </row>
        <row r="868">
          <cell r="A868">
            <v>0</v>
          </cell>
          <cell r="B868">
            <v>0</v>
          </cell>
          <cell r="C868">
            <v>0</v>
          </cell>
          <cell r="D868">
            <v>0</v>
          </cell>
          <cell r="E868">
            <v>0</v>
          </cell>
          <cell r="F868">
            <v>0</v>
          </cell>
        </row>
        <row r="869">
          <cell r="A869">
            <v>0</v>
          </cell>
          <cell r="B869">
            <v>0</v>
          </cell>
          <cell r="C869">
            <v>0</v>
          </cell>
          <cell r="D869">
            <v>0</v>
          </cell>
          <cell r="E869">
            <v>0</v>
          </cell>
          <cell r="F869">
            <v>0</v>
          </cell>
        </row>
        <row r="870">
          <cell r="A870">
            <v>0</v>
          </cell>
          <cell r="B870">
            <v>0</v>
          </cell>
          <cell r="C870">
            <v>0</v>
          </cell>
          <cell r="D870">
            <v>0</v>
          </cell>
          <cell r="E870">
            <v>0</v>
          </cell>
          <cell r="F870">
            <v>0</v>
          </cell>
        </row>
        <row r="871">
          <cell r="A871">
            <v>0</v>
          </cell>
          <cell r="B871">
            <v>0</v>
          </cell>
          <cell r="C871">
            <v>0</v>
          </cell>
          <cell r="D871">
            <v>0</v>
          </cell>
          <cell r="E871">
            <v>0</v>
          </cell>
          <cell r="F871">
            <v>0</v>
          </cell>
        </row>
        <row r="872">
          <cell r="A872">
            <v>0</v>
          </cell>
          <cell r="B872">
            <v>0</v>
          </cell>
          <cell r="C872">
            <v>0</v>
          </cell>
          <cell r="D872">
            <v>0</v>
          </cell>
          <cell r="E872">
            <v>0</v>
          </cell>
          <cell r="F872">
            <v>0</v>
          </cell>
        </row>
        <row r="873">
          <cell r="A873">
            <v>0</v>
          </cell>
          <cell r="B873">
            <v>0</v>
          </cell>
          <cell r="C873">
            <v>0</v>
          </cell>
          <cell r="D873">
            <v>0</v>
          </cell>
          <cell r="E873">
            <v>0</v>
          </cell>
          <cell r="F873">
            <v>0</v>
          </cell>
        </row>
        <row r="874">
          <cell r="A874">
            <v>0</v>
          </cell>
          <cell r="B874">
            <v>0</v>
          </cell>
          <cell r="C874">
            <v>0</v>
          </cell>
          <cell r="D874">
            <v>0</v>
          </cell>
          <cell r="E874">
            <v>0</v>
          </cell>
          <cell r="F874">
            <v>0</v>
          </cell>
        </row>
        <row r="875">
          <cell r="A875">
            <v>0</v>
          </cell>
          <cell r="B875">
            <v>0</v>
          </cell>
          <cell r="C875">
            <v>0</v>
          </cell>
          <cell r="D875">
            <v>0</v>
          </cell>
          <cell r="E875">
            <v>0</v>
          </cell>
          <cell r="F875">
            <v>0</v>
          </cell>
        </row>
        <row r="876">
          <cell r="A876">
            <v>0</v>
          </cell>
          <cell r="B876">
            <v>0</v>
          </cell>
          <cell r="C876">
            <v>0</v>
          </cell>
          <cell r="D876">
            <v>0</v>
          </cell>
          <cell r="E876">
            <v>0</v>
          </cell>
          <cell r="F876">
            <v>0</v>
          </cell>
        </row>
        <row r="877">
          <cell r="A877">
            <v>0</v>
          </cell>
          <cell r="B877">
            <v>0</v>
          </cell>
          <cell r="C877">
            <v>0</v>
          </cell>
          <cell r="D877">
            <v>0</v>
          </cell>
          <cell r="E877">
            <v>0</v>
          </cell>
          <cell r="F877">
            <v>0</v>
          </cell>
        </row>
        <row r="878">
          <cell r="A878">
            <v>0</v>
          </cell>
          <cell r="B878">
            <v>0</v>
          </cell>
          <cell r="C878">
            <v>0</v>
          </cell>
          <cell r="D878">
            <v>0</v>
          </cell>
          <cell r="E878">
            <v>0</v>
          </cell>
          <cell r="F878">
            <v>0</v>
          </cell>
        </row>
        <row r="879">
          <cell r="A879">
            <v>0</v>
          </cell>
          <cell r="B879">
            <v>0</v>
          </cell>
          <cell r="C879">
            <v>0</v>
          </cell>
          <cell r="D879">
            <v>0</v>
          </cell>
          <cell r="E879">
            <v>0</v>
          </cell>
          <cell r="F879">
            <v>0</v>
          </cell>
        </row>
        <row r="880">
          <cell r="A880">
            <v>0</v>
          </cell>
          <cell r="B880">
            <v>0</v>
          </cell>
          <cell r="C880">
            <v>0</v>
          </cell>
          <cell r="D880">
            <v>0</v>
          </cell>
          <cell r="E880">
            <v>0</v>
          </cell>
          <cell r="F880">
            <v>0</v>
          </cell>
        </row>
        <row r="881">
          <cell r="A881">
            <v>0</v>
          </cell>
          <cell r="B881">
            <v>0</v>
          </cell>
          <cell r="C881">
            <v>0</v>
          </cell>
          <cell r="D881">
            <v>0</v>
          </cell>
          <cell r="E881">
            <v>0</v>
          </cell>
          <cell r="F881">
            <v>0</v>
          </cell>
        </row>
        <row r="882">
          <cell r="A882">
            <v>0</v>
          </cell>
          <cell r="B882">
            <v>0</v>
          </cell>
          <cell r="C882">
            <v>0</v>
          </cell>
          <cell r="D882">
            <v>0</v>
          </cell>
          <cell r="E882">
            <v>0</v>
          </cell>
          <cell r="F882">
            <v>0</v>
          </cell>
        </row>
        <row r="883">
          <cell r="A883">
            <v>0</v>
          </cell>
          <cell r="B883">
            <v>0</v>
          </cell>
          <cell r="C883">
            <v>0</v>
          </cell>
          <cell r="D883">
            <v>0</v>
          </cell>
          <cell r="E883">
            <v>0</v>
          </cell>
          <cell r="F883">
            <v>0</v>
          </cell>
        </row>
        <row r="884">
          <cell r="A884">
            <v>0</v>
          </cell>
          <cell r="B884">
            <v>0</v>
          </cell>
          <cell r="C884">
            <v>0</v>
          </cell>
          <cell r="D884">
            <v>0</v>
          </cell>
          <cell r="E884">
            <v>0</v>
          </cell>
          <cell r="F884">
            <v>0</v>
          </cell>
        </row>
        <row r="885">
          <cell r="A885">
            <v>0</v>
          </cell>
          <cell r="B885">
            <v>0</v>
          </cell>
          <cell r="C885">
            <v>0</v>
          </cell>
          <cell r="D885">
            <v>0</v>
          </cell>
          <cell r="E885">
            <v>0</v>
          </cell>
          <cell r="F885">
            <v>0</v>
          </cell>
        </row>
        <row r="886">
          <cell r="A886">
            <v>0</v>
          </cell>
          <cell r="B886">
            <v>0</v>
          </cell>
          <cell r="C886">
            <v>0</v>
          </cell>
          <cell r="D886">
            <v>0</v>
          </cell>
          <cell r="E886">
            <v>0</v>
          </cell>
          <cell r="F886">
            <v>0</v>
          </cell>
        </row>
        <row r="887">
          <cell r="A887">
            <v>0</v>
          </cell>
          <cell r="B887">
            <v>0</v>
          </cell>
          <cell r="C887">
            <v>0</v>
          </cell>
          <cell r="D887">
            <v>0</v>
          </cell>
          <cell r="E887">
            <v>0</v>
          </cell>
          <cell r="F887">
            <v>0</v>
          </cell>
        </row>
        <row r="888">
          <cell r="A888">
            <v>0</v>
          </cell>
          <cell r="B888">
            <v>0</v>
          </cell>
          <cell r="C888">
            <v>0</v>
          </cell>
          <cell r="D888">
            <v>0</v>
          </cell>
          <cell r="E888">
            <v>0</v>
          </cell>
          <cell r="F888">
            <v>0</v>
          </cell>
        </row>
        <row r="889">
          <cell r="A889">
            <v>0</v>
          </cell>
          <cell r="B889">
            <v>0</v>
          </cell>
          <cell r="C889">
            <v>0</v>
          </cell>
          <cell r="D889">
            <v>0</v>
          </cell>
          <cell r="E889">
            <v>0</v>
          </cell>
          <cell r="F889">
            <v>0</v>
          </cell>
        </row>
        <row r="890">
          <cell r="A890">
            <v>0</v>
          </cell>
          <cell r="B890">
            <v>0</v>
          </cell>
          <cell r="C890">
            <v>0</v>
          </cell>
          <cell r="D890">
            <v>0</v>
          </cell>
          <cell r="E890">
            <v>0</v>
          </cell>
          <cell r="F890">
            <v>0</v>
          </cell>
        </row>
        <row r="891">
          <cell r="A891">
            <v>0</v>
          </cell>
          <cell r="B891">
            <v>0</v>
          </cell>
          <cell r="C891">
            <v>0</v>
          </cell>
          <cell r="D891">
            <v>0</v>
          </cell>
          <cell r="E891">
            <v>0</v>
          </cell>
          <cell r="F891">
            <v>0</v>
          </cell>
        </row>
        <row r="892">
          <cell r="A892">
            <v>0</v>
          </cell>
          <cell r="B892">
            <v>0</v>
          </cell>
          <cell r="C892">
            <v>0</v>
          </cell>
          <cell r="D892">
            <v>0</v>
          </cell>
          <cell r="E892">
            <v>0</v>
          </cell>
          <cell r="F892">
            <v>0</v>
          </cell>
        </row>
        <row r="893">
          <cell r="A893">
            <v>0</v>
          </cell>
          <cell r="B893">
            <v>0</v>
          </cell>
          <cell r="C893">
            <v>0</v>
          </cell>
          <cell r="D893">
            <v>0</v>
          </cell>
          <cell r="E893">
            <v>0</v>
          </cell>
          <cell r="F893">
            <v>0</v>
          </cell>
        </row>
        <row r="894">
          <cell r="A894">
            <v>0</v>
          </cell>
          <cell r="B894">
            <v>0</v>
          </cell>
          <cell r="C894">
            <v>0</v>
          </cell>
          <cell r="D894">
            <v>0</v>
          </cell>
          <cell r="E894">
            <v>0</v>
          </cell>
          <cell r="F894">
            <v>0</v>
          </cell>
        </row>
        <row r="895">
          <cell r="A895">
            <v>0</v>
          </cell>
          <cell r="B895">
            <v>0</v>
          </cell>
          <cell r="C895">
            <v>0</v>
          </cell>
          <cell r="D895">
            <v>0</v>
          </cell>
          <cell r="E895">
            <v>0</v>
          </cell>
          <cell r="F895">
            <v>0</v>
          </cell>
        </row>
        <row r="896">
          <cell r="A896">
            <v>0</v>
          </cell>
          <cell r="B896">
            <v>0</v>
          </cell>
          <cell r="C896">
            <v>0</v>
          </cell>
          <cell r="D896">
            <v>0</v>
          </cell>
          <cell r="E896">
            <v>0</v>
          </cell>
          <cell r="F896">
            <v>0</v>
          </cell>
        </row>
        <row r="897">
          <cell r="A897">
            <v>0</v>
          </cell>
          <cell r="B897">
            <v>0</v>
          </cell>
          <cell r="C897">
            <v>0</v>
          </cell>
          <cell r="D897">
            <v>0</v>
          </cell>
          <cell r="E897">
            <v>0</v>
          </cell>
          <cell r="F897">
            <v>0</v>
          </cell>
        </row>
        <row r="898">
          <cell r="A898">
            <v>0</v>
          </cell>
          <cell r="B898">
            <v>0</v>
          </cell>
          <cell r="C898">
            <v>0</v>
          </cell>
          <cell r="D898">
            <v>0</v>
          </cell>
          <cell r="E898">
            <v>0</v>
          </cell>
          <cell r="F898">
            <v>0</v>
          </cell>
        </row>
        <row r="899">
          <cell r="A899">
            <v>0</v>
          </cell>
          <cell r="B899">
            <v>0</v>
          </cell>
          <cell r="C899">
            <v>0</v>
          </cell>
          <cell r="D899">
            <v>0</v>
          </cell>
          <cell r="E899">
            <v>0</v>
          </cell>
          <cell r="F899">
            <v>0</v>
          </cell>
        </row>
        <row r="900">
          <cell r="A900">
            <v>0</v>
          </cell>
          <cell r="B900">
            <v>0</v>
          </cell>
          <cell r="C900">
            <v>0</v>
          </cell>
          <cell r="D900">
            <v>0</v>
          </cell>
          <cell r="E900">
            <v>0</v>
          </cell>
          <cell r="F900">
            <v>0</v>
          </cell>
        </row>
        <row r="901">
          <cell r="A901">
            <v>0</v>
          </cell>
          <cell r="B901">
            <v>0</v>
          </cell>
          <cell r="C901">
            <v>0</v>
          </cell>
          <cell r="D901">
            <v>0</v>
          </cell>
          <cell r="E901">
            <v>0</v>
          </cell>
          <cell r="F901">
            <v>0</v>
          </cell>
        </row>
        <row r="902">
          <cell r="A902">
            <v>0</v>
          </cell>
          <cell r="B902">
            <v>0</v>
          </cell>
          <cell r="C902">
            <v>0</v>
          </cell>
          <cell r="D902">
            <v>0</v>
          </cell>
          <cell r="E902">
            <v>0</v>
          </cell>
          <cell r="F902">
            <v>0</v>
          </cell>
        </row>
        <row r="903">
          <cell r="A903">
            <v>0</v>
          </cell>
          <cell r="B903">
            <v>0</v>
          </cell>
          <cell r="C903">
            <v>0</v>
          </cell>
          <cell r="D903">
            <v>0</v>
          </cell>
          <cell r="E903">
            <v>0</v>
          </cell>
          <cell r="F903">
            <v>0</v>
          </cell>
        </row>
        <row r="904">
          <cell r="A904">
            <v>0</v>
          </cell>
          <cell r="B904">
            <v>0</v>
          </cell>
          <cell r="C904">
            <v>0</v>
          </cell>
          <cell r="D904">
            <v>0</v>
          </cell>
          <cell r="E904">
            <v>0</v>
          </cell>
          <cell r="F904">
            <v>0</v>
          </cell>
        </row>
        <row r="905">
          <cell r="A905">
            <v>0</v>
          </cell>
          <cell r="B905">
            <v>0</v>
          </cell>
          <cell r="C905">
            <v>0</v>
          </cell>
          <cell r="D905">
            <v>0</v>
          </cell>
          <cell r="E905">
            <v>0</v>
          </cell>
          <cell r="F905">
            <v>0</v>
          </cell>
        </row>
        <row r="906">
          <cell r="A906">
            <v>0</v>
          </cell>
          <cell r="B906">
            <v>0</v>
          </cell>
          <cell r="C906">
            <v>0</v>
          </cell>
          <cell r="D906">
            <v>0</v>
          </cell>
          <cell r="E906">
            <v>0</v>
          </cell>
          <cell r="F906">
            <v>0</v>
          </cell>
        </row>
        <row r="907">
          <cell r="A907">
            <v>0</v>
          </cell>
          <cell r="B907">
            <v>0</v>
          </cell>
          <cell r="C907">
            <v>0</v>
          </cell>
          <cell r="D907">
            <v>0</v>
          </cell>
          <cell r="E907">
            <v>0</v>
          </cell>
          <cell r="F907">
            <v>0</v>
          </cell>
        </row>
        <row r="908">
          <cell r="A908">
            <v>0</v>
          </cell>
          <cell r="B908">
            <v>0</v>
          </cell>
          <cell r="C908">
            <v>0</v>
          </cell>
          <cell r="D908">
            <v>0</v>
          </cell>
          <cell r="E908">
            <v>0</v>
          </cell>
          <cell r="F908">
            <v>0</v>
          </cell>
        </row>
        <row r="909">
          <cell r="A909">
            <v>0</v>
          </cell>
          <cell r="B909">
            <v>0</v>
          </cell>
          <cell r="C909">
            <v>0</v>
          </cell>
          <cell r="D909">
            <v>0</v>
          </cell>
          <cell r="E909">
            <v>0</v>
          </cell>
          <cell r="F909">
            <v>0</v>
          </cell>
        </row>
        <row r="910">
          <cell r="A910">
            <v>0</v>
          </cell>
          <cell r="B910">
            <v>0</v>
          </cell>
          <cell r="C910">
            <v>0</v>
          </cell>
          <cell r="D910">
            <v>0</v>
          </cell>
          <cell r="E910">
            <v>0</v>
          </cell>
          <cell r="F910">
            <v>0</v>
          </cell>
        </row>
        <row r="911">
          <cell r="A911">
            <v>0</v>
          </cell>
          <cell r="B911">
            <v>0</v>
          </cell>
          <cell r="C911">
            <v>0</v>
          </cell>
          <cell r="D911">
            <v>0</v>
          </cell>
          <cell r="E911">
            <v>0</v>
          </cell>
          <cell r="F911">
            <v>0</v>
          </cell>
        </row>
        <row r="912">
          <cell r="A912">
            <v>0</v>
          </cell>
          <cell r="B912">
            <v>0</v>
          </cell>
          <cell r="C912">
            <v>0</v>
          </cell>
          <cell r="D912">
            <v>0</v>
          </cell>
          <cell r="E912">
            <v>0</v>
          </cell>
          <cell r="F912">
            <v>0</v>
          </cell>
        </row>
        <row r="913">
          <cell r="A913">
            <v>0</v>
          </cell>
          <cell r="B913">
            <v>0</v>
          </cell>
          <cell r="C913">
            <v>0</v>
          </cell>
          <cell r="D913">
            <v>0</v>
          </cell>
          <cell r="E913">
            <v>0</v>
          </cell>
          <cell r="F913">
            <v>0</v>
          </cell>
        </row>
        <row r="914">
          <cell r="A914">
            <v>0</v>
          </cell>
          <cell r="B914">
            <v>0</v>
          </cell>
          <cell r="C914">
            <v>0</v>
          </cell>
          <cell r="D914">
            <v>0</v>
          </cell>
          <cell r="E914">
            <v>0</v>
          </cell>
          <cell r="F914">
            <v>0</v>
          </cell>
        </row>
        <row r="915">
          <cell r="A915">
            <v>0</v>
          </cell>
          <cell r="B915">
            <v>0</v>
          </cell>
          <cell r="C915">
            <v>0</v>
          </cell>
          <cell r="D915">
            <v>0</v>
          </cell>
          <cell r="E915">
            <v>0</v>
          </cell>
          <cell r="F915">
            <v>0</v>
          </cell>
        </row>
        <row r="916">
          <cell r="A916">
            <v>0</v>
          </cell>
          <cell r="B916">
            <v>0</v>
          </cell>
          <cell r="C916">
            <v>0</v>
          </cell>
          <cell r="D916">
            <v>0</v>
          </cell>
          <cell r="E916">
            <v>0</v>
          </cell>
          <cell r="F916">
            <v>0</v>
          </cell>
        </row>
        <row r="917">
          <cell r="A917">
            <v>0</v>
          </cell>
          <cell r="B917">
            <v>0</v>
          </cell>
          <cell r="C917">
            <v>0</v>
          </cell>
          <cell r="D917">
            <v>0</v>
          </cell>
          <cell r="E917">
            <v>0</v>
          </cell>
          <cell r="F917">
            <v>0</v>
          </cell>
        </row>
        <row r="918">
          <cell r="A918">
            <v>0</v>
          </cell>
          <cell r="B918">
            <v>0</v>
          </cell>
          <cell r="C918">
            <v>0</v>
          </cell>
          <cell r="D918">
            <v>0</v>
          </cell>
          <cell r="E918">
            <v>0</v>
          </cell>
          <cell r="F918">
            <v>0</v>
          </cell>
        </row>
        <row r="919">
          <cell r="A919">
            <v>0</v>
          </cell>
          <cell r="B919">
            <v>0</v>
          </cell>
          <cell r="C919">
            <v>0</v>
          </cell>
          <cell r="D919">
            <v>0</v>
          </cell>
          <cell r="E919">
            <v>0</v>
          </cell>
          <cell r="F919">
            <v>0</v>
          </cell>
        </row>
        <row r="920">
          <cell r="A920">
            <v>0</v>
          </cell>
          <cell r="B920">
            <v>0</v>
          </cell>
          <cell r="C920">
            <v>0</v>
          </cell>
          <cell r="D920">
            <v>0</v>
          </cell>
          <cell r="E920">
            <v>0</v>
          </cell>
          <cell r="F920">
            <v>0</v>
          </cell>
        </row>
        <row r="921">
          <cell r="A921">
            <v>0</v>
          </cell>
          <cell r="B921">
            <v>0</v>
          </cell>
          <cell r="C921">
            <v>0</v>
          </cell>
          <cell r="D921">
            <v>0</v>
          </cell>
          <cell r="E921">
            <v>0</v>
          </cell>
          <cell r="F921">
            <v>0</v>
          </cell>
        </row>
        <row r="922">
          <cell r="A922">
            <v>0</v>
          </cell>
          <cell r="B922">
            <v>0</v>
          </cell>
          <cell r="C922">
            <v>0</v>
          </cell>
          <cell r="D922">
            <v>0</v>
          </cell>
          <cell r="E922">
            <v>0</v>
          </cell>
          <cell r="F922">
            <v>0</v>
          </cell>
        </row>
        <row r="923">
          <cell r="A923">
            <v>0</v>
          </cell>
          <cell r="B923">
            <v>0</v>
          </cell>
          <cell r="C923">
            <v>0</v>
          </cell>
          <cell r="D923">
            <v>0</v>
          </cell>
          <cell r="E923">
            <v>0</v>
          </cell>
          <cell r="F923">
            <v>0</v>
          </cell>
        </row>
        <row r="924">
          <cell r="A924">
            <v>0</v>
          </cell>
          <cell r="B924">
            <v>0</v>
          </cell>
          <cell r="C924">
            <v>0</v>
          </cell>
          <cell r="D924">
            <v>0</v>
          </cell>
          <cell r="E924">
            <v>0</v>
          </cell>
          <cell r="F924">
            <v>0</v>
          </cell>
        </row>
        <row r="925">
          <cell r="A925">
            <v>0</v>
          </cell>
          <cell r="B925">
            <v>0</v>
          </cell>
          <cell r="C925">
            <v>0</v>
          </cell>
          <cell r="D925">
            <v>0</v>
          </cell>
          <cell r="E925">
            <v>0</v>
          </cell>
          <cell r="F925">
            <v>0</v>
          </cell>
        </row>
        <row r="926">
          <cell r="A926">
            <v>0</v>
          </cell>
          <cell r="B926">
            <v>0</v>
          </cell>
          <cell r="C926">
            <v>0</v>
          </cell>
          <cell r="D926">
            <v>0</v>
          </cell>
          <cell r="E926">
            <v>0</v>
          </cell>
          <cell r="F926">
            <v>0</v>
          </cell>
        </row>
        <row r="927">
          <cell r="A927">
            <v>0</v>
          </cell>
          <cell r="B927">
            <v>0</v>
          </cell>
          <cell r="C927">
            <v>0</v>
          </cell>
          <cell r="D927">
            <v>0</v>
          </cell>
          <cell r="E927">
            <v>0</v>
          </cell>
          <cell r="F927">
            <v>0</v>
          </cell>
        </row>
        <row r="928">
          <cell r="A928">
            <v>0</v>
          </cell>
          <cell r="B928">
            <v>0</v>
          </cell>
          <cell r="C928">
            <v>0</v>
          </cell>
          <cell r="D928">
            <v>0</v>
          </cell>
          <cell r="E928">
            <v>0</v>
          </cell>
          <cell r="F928">
            <v>0</v>
          </cell>
        </row>
        <row r="929">
          <cell r="A929">
            <v>0</v>
          </cell>
          <cell r="B929">
            <v>0</v>
          </cell>
          <cell r="C929">
            <v>0</v>
          </cell>
          <cell r="D929">
            <v>0</v>
          </cell>
          <cell r="E929">
            <v>0</v>
          </cell>
          <cell r="F929">
            <v>0</v>
          </cell>
        </row>
        <row r="930">
          <cell r="A930">
            <v>0</v>
          </cell>
          <cell r="B930">
            <v>0</v>
          </cell>
          <cell r="C930">
            <v>0</v>
          </cell>
          <cell r="D930">
            <v>0</v>
          </cell>
          <cell r="E930">
            <v>0</v>
          </cell>
          <cell r="F930">
            <v>0</v>
          </cell>
        </row>
        <row r="931">
          <cell r="A931">
            <v>0</v>
          </cell>
          <cell r="B931">
            <v>0</v>
          </cell>
          <cell r="C931">
            <v>0</v>
          </cell>
          <cell r="D931">
            <v>0</v>
          </cell>
          <cell r="E931">
            <v>0</v>
          </cell>
          <cell r="F931">
            <v>0</v>
          </cell>
        </row>
        <row r="932">
          <cell r="A932">
            <v>0</v>
          </cell>
          <cell r="B932">
            <v>0</v>
          </cell>
          <cell r="C932">
            <v>0</v>
          </cell>
          <cell r="D932">
            <v>0</v>
          </cell>
          <cell r="E932">
            <v>0</v>
          </cell>
          <cell r="F932">
            <v>0</v>
          </cell>
        </row>
        <row r="933">
          <cell r="A933">
            <v>0</v>
          </cell>
          <cell r="B933">
            <v>0</v>
          </cell>
          <cell r="C933">
            <v>0</v>
          </cell>
          <cell r="D933">
            <v>0</v>
          </cell>
          <cell r="E933">
            <v>0</v>
          </cell>
          <cell r="F933">
            <v>0</v>
          </cell>
        </row>
        <row r="934">
          <cell r="A934">
            <v>0</v>
          </cell>
          <cell r="B934">
            <v>0</v>
          </cell>
          <cell r="C934">
            <v>0</v>
          </cell>
          <cell r="D934">
            <v>0</v>
          </cell>
          <cell r="E934">
            <v>0</v>
          </cell>
          <cell r="F934">
            <v>0</v>
          </cell>
        </row>
        <row r="935">
          <cell r="A935">
            <v>0</v>
          </cell>
          <cell r="B935">
            <v>0</v>
          </cell>
          <cell r="C935">
            <v>0</v>
          </cell>
          <cell r="D935">
            <v>0</v>
          </cell>
          <cell r="E935">
            <v>0</v>
          </cell>
          <cell r="F935">
            <v>0</v>
          </cell>
        </row>
        <row r="936">
          <cell r="A936">
            <v>0</v>
          </cell>
          <cell r="B936">
            <v>0</v>
          </cell>
          <cell r="C936">
            <v>0</v>
          </cell>
          <cell r="D936">
            <v>0</v>
          </cell>
          <cell r="E936">
            <v>0</v>
          </cell>
          <cell r="F936">
            <v>0</v>
          </cell>
        </row>
        <row r="937">
          <cell r="A937">
            <v>0</v>
          </cell>
          <cell r="B937">
            <v>0</v>
          </cell>
          <cell r="C937">
            <v>0</v>
          </cell>
          <cell r="D937">
            <v>0</v>
          </cell>
          <cell r="E937">
            <v>0</v>
          </cell>
          <cell r="F937">
            <v>0</v>
          </cell>
        </row>
        <row r="938">
          <cell r="A938">
            <v>0</v>
          </cell>
          <cell r="B938">
            <v>0</v>
          </cell>
          <cell r="C938">
            <v>0</v>
          </cell>
          <cell r="D938">
            <v>0</v>
          </cell>
          <cell r="E938">
            <v>0</v>
          </cell>
          <cell r="F938">
            <v>0</v>
          </cell>
        </row>
        <row r="939">
          <cell r="A939">
            <v>0</v>
          </cell>
          <cell r="B939">
            <v>0</v>
          </cell>
          <cell r="C939">
            <v>0</v>
          </cell>
          <cell r="D939">
            <v>0</v>
          </cell>
          <cell r="E939">
            <v>0</v>
          </cell>
          <cell r="F939">
            <v>0</v>
          </cell>
        </row>
        <row r="940">
          <cell r="A940">
            <v>0</v>
          </cell>
          <cell r="B940">
            <v>0</v>
          </cell>
          <cell r="C940">
            <v>0</v>
          </cell>
          <cell r="D940">
            <v>0</v>
          </cell>
          <cell r="E940">
            <v>0</v>
          </cell>
          <cell r="F940">
            <v>0</v>
          </cell>
        </row>
        <row r="941">
          <cell r="A941">
            <v>0</v>
          </cell>
          <cell r="B941">
            <v>0</v>
          </cell>
          <cell r="C941">
            <v>0</v>
          </cell>
          <cell r="D941">
            <v>0</v>
          </cell>
          <cell r="E941">
            <v>0</v>
          </cell>
          <cell r="F941">
            <v>0</v>
          </cell>
        </row>
        <row r="942">
          <cell r="A942">
            <v>0</v>
          </cell>
          <cell r="B942">
            <v>0</v>
          </cell>
          <cell r="C942">
            <v>0</v>
          </cell>
          <cell r="D942">
            <v>0</v>
          </cell>
          <cell r="E942">
            <v>0</v>
          </cell>
          <cell r="F942">
            <v>0</v>
          </cell>
        </row>
        <row r="943">
          <cell r="A943">
            <v>0</v>
          </cell>
          <cell r="B943">
            <v>0</v>
          </cell>
          <cell r="C943">
            <v>0</v>
          </cell>
          <cell r="D943">
            <v>0</v>
          </cell>
          <cell r="E943">
            <v>0</v>
          </cell>
          <cell r="F943">
            <v>0</v>
          </cell>
        </row>
        <row r="944">
          <cell r="A944">
            <v>0</v>
          </cell>
          <cell r="B944">
            <v>0</v>
          </cell>
          <cell r="C944">
            <v>0</v>
          </cell>
          <cell r="D944">
            <v>0</v>
          </cell>
          <cell r="E944">
            <v>0</v>
          </cell>
          <cell r="F944">
            <v>0</v>
          </cell>
        </row>
        <row r="945">
          <cell r="A945">
            <v>0</v>
          </cell>
          <cell r="B945">
            <v>0</v>
          </cell>
          <cell r="C945">
            <v>0</v>
          </cell>
          <cell r="D945">
            <v>0</v>
          </cell>
          <cell r="E945">
            <v>0</v>
          </cell>
          <cell r="F945">
            <v>0</v>
          </cell>
        </row>
        <row r="946">
          <cell r="A946">
            <v>0</v>
          </cell>
          <cell r="B946">
            <v>0</v>
          </cell>
          <cell r="C946">
            <v>0</v>
          </cell>
          <cell r="D946">
            <v>0</v>
          </cell>
          <cell r="E946">
            <v>0</v>
          </cell>
          <cell r="F946">
            <v>0</v>
          </cell>
        </row>
        <row r="947">
          <cell r="A947">
            <v>0</v>
          </cell>
          <cell r="B947">
            <v>0</v>
          </cell>
          <cell r="C947">
            <v>0</v>
          </cell>
          <cell r="D947">
            <v>0</v>
          </cell>
          <cell r="E947">
            <v>0</v>
          </cell>
          <cell r="F947">
            <v>0</v>
          </cell>
        </row>
        <row r="948">
          <cell r="A948">
            <v>0</v>
          </cell>
          <cell r="B948">
            <v>0</v>
          </cell>
          <cell r="C948">
            <v>0</v>
          </cell>
          <cell r="D948">
            <v>0</v>
          </cell>
          <cell r="E948">
            <v>0</v>
          </cell>
          <cell r="F948">
            <v>0</v>
          </cell>
        </row>
        <row r="949">
          <cell r="A949">
            <v>0</v>
          </cell>
          <cell r="B949">
            <v>0</v>
          </cell>
          <cell r="C949">
            <v>0</v>
          </cell>
          <cell r="D949">
            <v>0</v>
          </cell>
          <cell r="E949">
            <v>0</v>
          </cell>
          <cell r="F949">
            <v>0</v>
          </cell>
        </row>
        <row r="950">
          <cell r="A950">
            <v>0</v>
          </cell>
          <cell r="B950">
            <v>0</v>
          </cell>
          <cell r="C950">
            <v>0</v>
          </cell>
          <cell r="D950">
            <v>0</v>
          </cell>
          <cell r="E950">
            <v>0</v>
          </cell>
          <cell r="F950">
            <v>0</v>
          </cell>
        </row>
        <row r="951">
          <cell r="A951">
            <v>0</v>
          </cell>
          <cell r="B951">
            <v>0</v>
          </cell>
          <cell r="C951">
            <v>0</v>
          </cell>
          <cell r="D951">
            <v>0</v>
          </cell>
          <cell r="E951">
            <v>0</v>
          </cell>
          <cell r="F951">
            <v>0</v>
          </cell>
        </row>
        <row r="952">
          <cell r="A952">
            <v>0</v>
          </cell>
          <cell r="B952">
            <v>0</v>
          </cell>
          <cell r="C952">
            <v>0</v>
          </cell>
          <cell r="D952">
            <v>0</v>
          </cell>
          <cell r="E952">
            <v>0</v>
          </cell>
          <cell r="F952">
            <v>0</v>
          </cell>
        </row>
        <row r="953">
          <cell r="A953">
            <v>0</v>
          </cell>
          <cell r="B953">
            <v>0</v>
          </cell>
          <cell r="C953">
            <v>0</v>
          </cell>
          <cell r="D953">
            <v>0</v>
          </cell>
          <cell r="E953">
            <v>0</v>
          </cell>
          <cell r="F953">
            <v>0</v>
          </cell>
        </row>
        <row r="954">
          <cell r="A954">
            <v>0</v>
          </cell>
          <cell r="B954">
            <v>0</v>
          </cell>
          <cell r="C954">
            <v>0</v>
          </cell>
          <cell r="D954">
            <v>0</v>
          </cell>
          <cell r="E954">
            <v>0</v>
          </cell>
          <cell r="F954">
            <v>0</v>
          </cell>
        </row>
        <row r="955">
          <cell r="A955">
            <v>0</v>
          </cell>
          <cell r="B955">
            <v>0</v>
          </cell>
          <cell r="C955">
            <v>0</v>
          </cell>
          <cell r="D955">
            <v>0</v>
          </cell>
          <cell r="E955">
            <v>0</v>
          </cell>
          <cell r="F955">
            <v>0</v>
          </cell>
        </row>
        <row r="956">
          <cell r="A956">
            <v>0</v>
          </cell>
          <cell r="B956">
            <v>0</v>
          </cell>
          <cell r="C956">
            <v>0</v>
          </cell>
          <cell r="D956">
            <v>0</v>
          </cell>
          <cell r="E956">
            <v>0</v>
          </cell>
          <cell r="F956">
            <v>0</v>
          </cell>
        </row>
        <row r="957">
          <cell r="A957">
            <v>0</v>
          </cell>
          <cell r="B957">
            <v>0</v>
          </cell>
          <cell r="C957">
            <v>0</v>
          </cell>
          <cell r="D957">
            <v>0</v>
          </cell>
          <cell r="E957">
            <v>0</v>
          </cell>
          <cell r="F957">
            <v>0</v>
          </cell>
        </row>
        <row r="958">
          <cell r="A958">
            <v>0</v>
          </cell>
          <cell r="B958">
            <v>0</v>
          </cell>
          <cell r="C958">
            <v>0</v>
          </cell>
          <cell r="D958">
            <v>0</v>
          </cell>
          <cell r="E958">
            <v>0</v>
          </cell>
          <cell r="F958">
            <v>0</v>
          </cell>
        </row>
        <row r="959">
          <cell r="A959">
            <v>0</v>
          </cell>
          <cell r="B959">
            <v>0</v>
          </cell>
          <cell r="C959">
            <v>0</v>
          </cell>
          <cell r="D959">
            <v>0</v>
          </cell>
          <cell r="E959">
            <v>0</v>
          </cell>
          <cell r="F959">
            <v>0</v>
          </cell>
        </row>
        <row r="960">
          <cell r="A960">
            <v>0</v>
          </cell>
          <cell r="B960">
            <v>0</v>
          </cell>
          <cell r="C960">
            <v>0</v>
          </cell>
          <cell r="D960">
            <v>0</v>
          </cell>
          <cell r="E960">
            <v>0</v>
          </cell>
          <cell r="F960">
            <v>0</v>
          </cell>
        </row>
        <row r="961">
          <cell r="A961">
            <v>0</v>
          </cell>
          <cell r="B961">
            <v>0</v>
          </cell>
          <cell r="C961">
            <v>0</v>
          </cell>
          <cell r="D961">
            <v>0</v>
          </cell>
          <cell r="E961">
            <v>0</v>
          </cell>
          <cell r="F961">
            <v>0</v>
          </cell>
        </row>
        <row r="962">
          <cell r="A962">
            <v>0</v>
          </cell>
          <cell r="B962">
            <v>0</v>
          </cell>
          <cell r="C962">
            <v>0</v>
          </cell>
          <cell r="D962">
            <v>0</v>
          </cell>
          <cell r="E962">
            <v>0</v>
          </cell>
          <cell r="F962">
            <v>0</v>
          </cell>
        </row>
        <row r="963">
          <cell r="A963">
            <v>0</v>
          </cell>
          <cell r="B963">
            <v>0</v>
          </cell>
          <cell r="C963">
            <v>0</v>
          </cell>
          <cell r="D963">
            <v>0</v>
          </cell>
          <cell r="E963">
            <v>0</v>
          </cell>
          <cell r="F963">
            <v>0</v>
          </cell>
        </row>
        <row r="964">
          <cell r="A964">
            <v>0</v>
          </cell>
          <cell r="B964">
            <v>0</v>
          </cell>
          <cell r="C964">
            <v>0</v>
          </cell>
          <cell r="D964">
            <v>0</v>
          </cell>
          <cell r="E964">
            <v>0</v>
          </cell>
          <cell r="F964">
            <v>0</v>
          </cell>
        </row>
        <row r="965">
          <cell r="A965">
            <v>0</v>
          </cell>
          <cell r="B965">
            <v>0</v>
          </cell>
          <cell r="C965">
            <v>0</v>
          </cell>
          <cell r="D965">
            <v>0</v>
          </cell>
          <cell r="E965">
            <v>0</v>
          </cell>
          <cell r="F965">
            <v>0</v>
          </cell>
        </row>
        <row r="966">
          <cell r="A966">
            <v>0</v>
          </cell>
          <cell r="B966">
            <v>0</v>
          </cell>
          <cell r="C966">
            <v>0</v>
          </cell>
          <cell r="D966">
            <v>0</v>
          </cell>
          <cell r="E966">
            <v>0</v>
          </cell>
          <cell r="F966">
            <v>0</v>
          </cell>
        </row>
        <row r="967">
          <cell r="A967">
            <v>0</v>
          </cell>
          <cell r="B967">
            <v>0</v>
          </cell>
          <cell r="C967">
            <v>0</v>
          </cell>
          <cell r="D967">
            <v>0</v>
          </cell>
          <cell r="E967">
            <v>0</v>
          </cell>
          <cell r="F967">
            <v>0</v>
          </cell>
        </row>
        <row r="968">
          <cell r="A968">
            <v>0</v>
          </cell>
          <cell r="B968">
            <v>0</v>
          </cell>
          <cell r="C968">
            <v>0</v>
          </cell>
          <cell r="D968">
            <v>0</v>
          </cell>
          <cell r="E968">
            <v>0</v>
          </cell>
          <cell r="F968">
            <v>0</v>
          </cell>
        </row>
        <row r="969">
          <cell r="A969">
            <v>0</v>
          </cell>
          <cell r="B969">
            <v>0</v>
          </cell>
          <cell r="C969">
            <v>0</v>
          </cell>
          <cell r="D969">
            <v>0</v>
          </cell>
          <cell r="E969">
            <v>0</v>
          </cell>
          <cell r="F969">
            <v>0</v>
          </cell>
        </row>
        <row r="970">
          <cell r="A970">
            <v>0</v>
          </cell>
          <cell r="B970">
            <v>0</v>
          </cell>
          <cell r="C970">
            <v>0</v>
          </cell>
          <cell r="D970">
            <v>0</v>
          </cell>
          <cell r="E970">
            <v>0</v>
          </cell>
          <cell r="F970">
            <v>0</v>
          </cell>
        </row>
        <row r="971">
          <cell r="A971">
            <v>0</v>
          </cell>
          <cell r="B971">
            <v>0</v>
          </cell>
          <cell r="C971">
            <v>0</v>
          </cell>
          <cell r="D971">
            <v>0</v>
          </cell>
          <cell r="E971">
            <v>0</v>
          </cell>
          <cell r="F971">
            <v>0</v>
          </cell>
        </row>
        <row r="972">
          <cell r="A972">
            <v>0</v>
          </cell>
          <cell r="B972">
            <v>0</v>
          </cell>
          <cell r="C972">
            <v>0</v>
          </cell>
          <cell r="D972">
            <v>0</v>
          </cell>
          <cell r="E972">
            <v>0</v>
          </cell>
          <cell r="F972">
            <v>0</v>
          </cell>
        </row>
        <row r="973">
          <cell r="A973">
            <v>0</v>
          </cell>
          <cell r="B973">
            <v>0</v>
          </cell>
          <cell r="C973">
            <v>0</v>
          </cell>
          <cell r="D973">
            <v>0</v>
          </cell>
          <cell r="E973">
            <v>0</v>
          </cell>
          <cell r="F973">
            <v>0</v>
          </cell>
        </row>
        <row r="974">
          <cell r="A974">
            <v>0</v>
          </cell>
          <cell r="B974">
            <v>0</v>
          </cell>
          <cell r="C974">
            <v>0</v>
          </cell>
          <cell r="D974">
            <v>0</v>
          </cell>
          <cell r="E974">
            <v>0</v>
          </cell>
          <cell r="F974">
            <v>0</v>
          </cell>
        </row>
        <row r="975">
          <cell r="A975">
            <v>0</v>
          </cell>
          <cell r="B975">
            <v>0</v>
          </cell>
          <cell r="C975">
            <v>0</v>
          </cell>
          <cell r="D975">
            <v>0</v>
          </cell>
          <cell r="E975">
            <v>0</v>
          </cell>
          <cell r="F975">
            <v>0</v>
          </cell>
        </row>
        <row r="976">
          <cell r="A976">
            <v>0</v>
          </cell>
          <cell r="B976">
            <v>0</v>
          </cell>
          <cell r="C976">
            <v>0</v>
          </cell>
          <cell r="D976">
            <v>0</v>
          </cell>
          <cell r="E976">
            <v>0</v>
          </cell>
          <cell r="F976">
            <v>0</v>
          </cell>
        </row>
        <row r="977">
          <cell r="A977">
            <v>0</v>
          </cell>
          <cell r="B977">
            <v>0</v>
          </cell>
          <cell r="C977">
            <v>0</v>
          </cell>
          <cell r="D977">
            <v>0</v>
          </cell>
          <cell r="E977">
            <v>0</v>
          </cell>
          <cell r="F977">
            <v>0</v>
          </cell>
        </row>
        <row r="978">
          <cell r="A978">
            <v>0</v>
          </cell>
          <cell r="B978">
            <v>0</v>
          </cell>
          <cell r="C978">
            <v>0</v>
          </cell>
          <cell r="D978">
            <v>0</v>
          </cell>
          <cell r="E978">
            <v>0</v>
          </cell>
          <cell r="F978">
            <v>0</v>
          </cell>
        </row>
        <row r="979">
          <cell r="A979">
            <v>0</v>
          </cell>
          <cell r="B979">
            <v>0</v>
          </cell>
          <cell r="C979">
            <v>0</v>
          </cell>
          <cell r="D979">
            <v>0</v>
          </cell>
          <cell r="E979">
            <v>0</v>
          </cell>
          <cell r="F979">
            <v>0</v>
          </cell>
        </row>
        <row r="980">
          <cell r="A980">
            <v>0</v>
          </cell>
          <cell r="B980">
            <v>0</v>
          </cell>
          <cell r="C980">
            <v>0</v>
          </cell>
          <cell r="D980">
            <v>0</v>
          </cell>
          <cell r="E980">
            <v>0</v>
          </cell>
          <cell r="F980">
            <v>0</v>
          </cell>
        </row>
        <row r="981">
          <cell r="A981">
            <v>0</v>
          </cell>
          <cell r="B981">
            <v>0</v>
          </cell>
          <cell r="C981">
            <v>0</v>
          </cell>
          <cell r="D981">
            <v>0</v>
          </cell>
          <cell r="E981">
            <v>0</v>
          </cell>
          <cell r="F981">
            <v>0</v>
          </cell>
        </row>
        <row r="982">
          <cell r="A982">
            <v>0</v>
          </cell>
          <cell r="B982">
            <v>0</v>
          </cell>
          <cell r="C982">
            <v>0</v>
          </cell>
          <cell r="D982">
            <v>0</v>
          </cell>
          <cell r="E982">
            <v>0</v>
          </cell>
          <cell r="F982">
            <v>0</v>
          </cell>
        </row>
        <row r="983">
          <cell r="A983">
            <v>0</v>
          </cell>
          <cell r="B983">
            <v>0</v>
          </cell>
          <cell r="C983">
            <v>0</v>
          </cell>
          <cell r="D983">
            <v>0</v>
          </cell>
          <cell r="E983">
            <v>0</v>
          </cell>
          <cell r="F983">
            <v>0</v>
          </cell>
        </row>
        <row r="984">
          <cell r="A984">
            <v>0</v>
          </cell>
          <cell r="B984">
            <v>0</v>
          </cell>
          <cell r="C984">
            <v>0</v>
          </cell>
          <cell r="D984">
            <v>0</v>
          </cell>
          <cell r="E984">
            <v>0</v>
          </cell>
          <cell r="F984">
            <v>0</v>
          </cell>
        </row>
        <row r="985">
          <cell r="A985">
            <v>0</v>
          </cell>
          <cell r="B985">
            <v>0</v>
          </cell>
          <cell r="C985">
            <v>0</v>
          </cell>
          <cell r="D985">
            <v>0</v>
          </cell>
          <cell r="E985">
            <v>0</v>
          </cell>
          <cell r="F985">
            <v>0</v>
          </cell>
        </row>
        <row r="986">
          <cell r="A986">
            <v>0</v>
          </cell>
          <cell r="B986">
            <v>0</v>
          </cell>
          <cell r="C986">
            <v>0</v>
          </cell>
          <cell r="D986">
            <v>0</v>
          </cell>
          <cell r="E986">
            <v>0</v>
          </cell>
          <cell r="F986">
            <v>0</v>
          </cell>
        </row>
        <row r="987">
          <cell r="A987">
            <v>0</v>
          </cell>
          <cell r="B987">
            <v>0</v>
          </cell>
          <cell r="C987">
            <v>0</v>
          </cell>
          <cell r="D987">
            <v>0</v>
          </cell>
          <cell r="E987">
            <v>0</v>
          </cell>
          <cell r="F987">
            <v>0</v>
          </cell>
        </row>
        <row r="988">
          <cell r="A988">
            <v>0</v>
          </cell>
          <cell r="B988">
            <v>0</v>
          </cell>
          <cell r="C988">
            <v>0</v>
          </cell>
          <cell r="D988">
            <v>0</v>
          </cell>
          <cell r="E988">
            <v>0</v>
          </cell>
          <cell r="F988">
            <v>0</v>
          </cell>
        </row>
        <row r="989">
          <cell r="A989">
            <v>0</v>
          </cell>
          <cell r="B989">
            <v>0</v>
          </cell>
          <cell r="C989">
            <v>0</v>
          </cell>
          <cell r="D989">
            <v>0</v>
          </cell>
          <cell r="E989">
            <v>0</v>
          </cell>
          <cell r="F989">
            <v>0</v>
          </cell>
        </row>
        <row r="990">
          <cell r="A990">
            <v>0</v>
          </cell>
          <cell r="B990">
            <v>0</v>
          </cell>
          <cell r="C990">
            <v>0</v>
          </cell>
          <cell r="D990">
            <v>0</v>
          </cell>
          <cell r="E990">
            <v>0</v>
          </cell>
          <cell r="F990">
            <v>0</v>
          </cell>
        </row>
        <row r="991">
          <cell r="A991">
            <v>0</v>
          </cell>
          <cell r="B991">
            <v>0</v>
          </cell>
          <cell r="C991">
            <v>0</v>
          </cell>
          <cell r="D991">
            <v>0</v>
          </cell>
          <cell r="E991">
            <v>0</v>
          </cell>
          <cell r="F991">
            <v>0</v>
          </cell>
        </row>
        <row r="992">
          <cell r="A992">
            <v>0</v>
          </cell>
          <cell r="B992">
            <v>0</v>
          </cell>
          <cell r="C992">
            <v>0</v>
          </cell>
          <cell r="D992">
            <v>0</v>
          </cell>
          <cell r="E992">
            <v>0</v>
          </cell>
          <cell r="F992">
            <v>0</v>
          </cell>
        </row>
        <row r="993">
          <cell r="A993">
            <v>0</v>
          </cell>
          <cell r="B993">
            <v>0</v>
          </cell>
          <cell r="C993">
            <v>0</v>
          </cell>
          <cell r="D993">
            <v>0</v>
          </cell>
          <cell r="E993">
            <v>0</v>
          </cell>
          <cell r="F993">
            <v>0</v>
          </cell>
        </row>
        <row r="994">
          <cell r="A994">
            <v>0</v>
          </cell>
          <cell r="B994">
            <v>0</v>
          </cell>
          <cell r="C994">
            <v>0</v>
          </cell>
          <cell r="D994">
            <v>0</v>
          </cell>
          <cell r="E994">
            <v>0</v>
          </cell>
          <cell r="F994">
            <v>0</v>
          </cell>
        </row>
        <row r="995">
          <cell r="A995">
            <v>0</v>
          </cell>
          <cell r="B995">
            <v>0</v>
          </cell>
          <cell r="C995">
            <v>0</v>
          </cell>
          <cell r="D995">
            <v>0</v>
          </cell>
          <cell r="E995">
            <v>0</v>
          </cell>
          <cell r="F995">
            <v>0</v>
          </cell>
        </row>
        <row r="996">
          <cell r="A996">
            <v>0</v>
          </cell>
          <cell r="B996">
            <v>0</v>
          </cell>
          <cell r="C996">
            <v>0</v>
          </cell>
          <cell r="D996">
            <v>0</v>
          </cell>
          <cell r="E996">
            <v>0</v>
          </cell>
          <cell r="F996">
            <v>0</v>
          </cell>
        </row>
        <row r="997">
          <cell r="A997">
            <v>0</v>
          </cell>
          <cell r="B997">
            <v>0</v>
          </cell>
          <cell r="C997">
            <v>0</v>
          </cell>
          <cell r="D997">
            <v>0</v>
          </cell>
          <cell r="E997">
            <v>0</v>
          </cell>
          <cell r="F997">
            <v>0</v>
          </cell>
        </row>
        <row r="998">
          <cell r="A998">
            <v>0</v>
          </cell>
          <cell r="B998">
            <v>0</v>
          </cell>
          <cell r="C998">
            <v>0</v>
          </cell>
          <cell r="D998">
            <v>0</v>
          </cell>
          <cell r="E998">
            <v>0</v>
          </cell>
          <cell r="F998">
            <v>0</v>
          </cell>
        </row>
        <row r="999">
          <cell r="A999">
            <v>0</v>
          </cell>
          <cell r="B999">
            <v>0</v>
          </cell>
          <cell r="C999">
            <v>0</v>
          </cell>
          <cell r="D999">
            <v>0</v>
          </cell>
          <cell r="E999">
            <v>0</v>
          </cell>
          <cell r="F999">
            <v>0</v>
          </cell>
        </row>
        <row r="1000">
          <cell r="A1000">
            <v>0</v>
          </cell>
          <cell r="B1000">
            <v>0</v>
          </cell>
          <cell r="C1000">
            <v>0</v>
          </cell>
          <cell r="D1000">
            <v>0</v>
          </cell>
          <cell r="E1000">
            <v>0</v>
          </cell>
          <cell r="F1000">
            <v>0</v>
          </cell>
        </row>
        <row r="1001">
          <cell r="A1001">
            <v>0</v>
          </cell>
          <cell r="B1001">
            <v>0</v>
          </cell>
          <cell r="C1001">
            <v>0</v>
          </cell>
          <cell r="D1001">
            <v>0</v>
          </cell>
          <cell r="E1001">
            <v>0</v>
          </cell>
          <cell r="F1001">
            <v>0</v>
          </cell>
        </row>
        <row r="1002">
          <cell r="A1002">
            <v>0</v>
          </cell>
          <cell r="B1002">
            <v>0</v>
          </cell>
          <cell r="C1002">
            <v>0</v>
          </cell>
          <cell r="D1002">
            <v>0</v>
          </cell>
          <cell r="E1002">
            <v>0</v>
          </cell>
          <cell r="F1002">
            <v>0</v>
          </cell>
        </row>
        <row r="1003">
          <cell r="A1003">
            <v>0</v>
          </cell>
          <cell r="B1003">
            <v>0</v>
          </cell>
          <cell r="C1003">
            <v>0</v>
          </cell>
          <cell r="D1003">
            <v>0</v>
          </cell>
          <cell r="E1003">
            <v>0</v>
          </cell>
          <cell r="F1003">
            <v>0</v>
          </cell>
        </row>
        <row r="1004">
          <cell r="A1004">
            <v>0</v>
          </cell>
          <cell r="B1004">
            <v>0</v>
          </cell>
          <cell r="C1004">
            <v>0</v>
          </cell>
          <cell r="D1004">
            <v>0</v>
          </cell>
          <cell r="E1004">
            <v>0</v>
          </cell>
          <cell r="F1004">
            <v>0</v>
          </cell>
        </row>
        <row r="1005">
          <cell r="A1005">
            <v>0</v>
          </cell>
          <cell r="B1005">
            <v>0</v>
          </cell>
          <cell r="C1005">
            <v>0</v>
          </cell>
          <cell r="D1005">
            <v>0</v>
          </cell>
          <cell r="E1005">
            <v>0</v>
          </cell>
          <cell r="F1005">
            <v>0</v>
          </cell>
        </row>
        <row r="1006">
          <cell r="A1006">
            <v>0</v>
          </cell>
          <cell r="B1006">
            <v>0</v>
          </cell>
          <cell r="C1006">
            <v>0</v>
          </cell>
          <cell r="D1006">
            <v>0</v>
          </cell>
          <cell r="E1006">
            <v>0</v>
          </cell>
          <cell r="F1006">
            <v>0</v>
          </cell>
        </row>
        <row r="1007">
          <cell r="A1007">
            <v>0</v>
          </cell>
          <cell r="B1007">
            <v>0</v>
          </cell>
          <cell r="C1007">
            <v>0</v>
          </cell>
          <cell r="D1007">
            <v>0</v>
          </cell>
          <cell r="E1007">
            <v>0</v>
          </cell>
          <cell r="F1007">
            <v>0</v>
          </cell>
        </row>
        <row r="1008">
          <cell r="A1008">
            <v>0</v>
          </cell>
          <cell r="B1008">
            <v>0</v>
          </cell>
          <cell r="C1008">
            <v>0</v>
          </cell>
          <cell r="D1008">
            <v>0</v>
          </cell>
          <cell r="E1008">
            <v>0</v>
          </cell>
          <cell r="F1008">
            <v>0</v>
          </cell>
        </row>
        <row r="1009">
          <cell r="A1009">
            <v>0</v>
          </cell>
          <cell r="B1009">
            <v>0</v>
          </cell>
          <cell r="C1009">
            <v>0</v>
          </cell>
          <cell r="D1009">
            <v>0</v>
          </cell>
          <cell r="E1009">
            <v>0</v>
          </cell>
          <cell r="F1009">
            <v>0</v>
          </cell>
        </row>
        <row r="1010">
          <cell r="A1010">
            <v>0</v>
          </cell>
          <cell r="B1010">
            <v>0</v>
          </cell>
          <cell r="C1010">
            <v>0</v>
          </cell>
          <cell r="D1010">
            <v>0</v>
          </cell>
          <cell r="E1010">
            <v>0</v>
          </cell>
          <cell r="F1010">
            <v>0</v>
          </cell>
        </row>
        <row r="1011">
          <cell r="A1011">
            <v>0</v>
          </cell>
          <cell r="B1011">
            <v>0</v>
          </cell>
          <cell r="C1011">
            <v>0</v>
          </cell>
          <cell r="D1011">
            <v>0</v>
          </cell>
          <cell r="E1011">
            <v>0</v>
          </cell>
          <cell r="F1011">
            <v>0</v>
          </cell>
        </row>
        <row r="1012">
          <cell r="A1012">
            <v>0</v>
          </cell>
          <cell r="B1012">
            <v>0</v>
          </cell>
          <cell r="C1012">
            <v>0</v>
          </cell>
          <cell r="D1012">
            <v>0</v>
          </cell>
          <cell r="E1012">
            <v>0</v>
          </cell>
          <cell r="F1012">
            <v>0</v>
          </cell>
        </row>
        <row r="1013">
          <cell r="A1013">
            <v>0</v>
          </cell>
          <cell r="B1013">
            <v>0</v>
          </cell>
          <cell r="C1013">
            <v>0</v>
          </cell>
          <cell r="D1013">
            <v>0</v>
          </cell>
          <cell r="E1013">
            <v>0</v>
          </cell>
          <cell r="F1013">
            <v>0</v>
          </cell>
        </row>
        <row r="1014">
          <cell r="A1014">
            <v>0</v>
          </cell>
          <cell r="B1014">
            <v>0</v>
          </cell>
          <cell r="C1014">
            <v>0</v>
          </cell>
          <cell r="D1014">
            <v>0</v>
          </cell>
          <cell r="E1014">
            <v>0</v>
          </cell>
          <cell r="F1014">
            <v>0</v>
          </cell>
        </row>
        <row r="1015">
          <cell r="A1015">
            <v>0</v>
          </cell>
          <cell r="B1015">
            <v>0</v>
          </cell>
          <cell r="C1015">
            <v>0</v>
          </cell>
          <cell r="D1015">
            <v>0</v>
          </cell>
          <cell r="E1015">
            <v>0</v>
          </cell>
          <cell r="F1015">
            <v>0</v>
          </cell>
        </row>
        <row r="1016">
          <cell r="A1016">
            <v>0</v>
          </cell>
          <cell r="B1016">
            <v>0</v>
          </cell>
          <cell r="C1016">
            <v>0</v>
          </cell>
          <cell r="D1016">
            <v>0</v>
          </cell>
          <cell r="E1016">
            <v>0</v>
          </cell>
          <cell r="F1016">
            <v>0</v>
          </cell>
        </row>
        <row r="1017">
          <cell r="A1017">
            <v>0</v>
          </cell>
          <cell r="B1017">
            <v>0</v>
          </cell>
          <cell r="C1017">
            <v>0</v>
          </cell>
          <cell r="D1017">
            <v>0</v>
          </cell>
          <cell r="E1017">
            <v>0</v>
          </cell>
          <cell r="F1017">
            <v>0</v>
          </cell>
        </row>
        <row r="1018">
          <cell r="A1018">
            <v>0</v>
          </cell>
          <cell r="B1018">
            <v>0</v>
          </cell>
          <cell r="C1018">
            <v>0</v>
          </cell>
          <cell r="D1018">
            <v>0</v>
          </cell>
          <cell r="E1018">
            <v>0</v>
          </cell>
          <cell r="F1018">
            <v>0</v>
          </cell>
        </row>
        <row r="1019">
          <cell r="A1019">
            <v>0</v>
          </cell>
          <cell r="B1019">
            <v>0</v>
          </cell>
          <cell r="C1019">
            <v>0</v>
          </cell>
          <cell r="D1019">
            <v>0</v>
          </cell>
          <cell r="E1019">
            <v>0</v>
          </cell>
          <cell r="F1019">
            <v>0</v>
          </cell>
        </row>
        <row r="1020">
          <cell r="A1020">
            <v>0</v>
          </cell>
          <cell r="B1020">
            <v>0</v>
          </cell>
          <cell r="C1020">
            <v>0</v>
          </cell>
          <cell r="D1020">
            <v>0</v>
          </cell>
          <cell r="E1020">
            <v>0</v>
          </cell>
          <cell r="F1020">
            <v>0</v>
          </cell>
        </row>
        <row r="1021">
          <cell r="A1021">
            <v>0</v>
          </cell>
          <cell r="B1021">
            <v>0</v>
          </cell>
          <cell r="C1021">
            <v>0</v>
          </cell>
          <cell r="D1021">
            <v>0</v>
          </cell>
          <cell r="E1021">
            <v>0</v>
          </cell>
          <cell r="F1021">
            <v>0</v>
          </cell>
        </row>
        <row r="1022">
          <cell r="A1022">
            <v>0</v>
          </cell>
          <cell r="B1022">
            <v>0</v>
          </cell>
          <cell r="C1022">
            <v>0</v>
          </cell>
          <cell r="D1022">
            <v>0</v>
          </cell>
          <cell r="E1022">
            <v>0</v>
          </cell>
          <cell r="F1022">
            <v>0</v>
          </cell>
        </row>
        <row r="1023">
          <cell r="A1023">
            <v>0</v>
          </cell>
          <cell r="B1023">
            <v>0</v>
          </cell>
          <cell r="C1023">
            <v>0</v>
          </cell>
          <cell r="D1023">
            <v>0</v>
          </cell>
          <cell r="E1023">
            <v>0</v>
          </cell>
          <cell r="F1023">
            <v>0</v>
          </cell>
        </row>
        <row r="1024">
          <cell r="A1024">
            <v>0</v>
          </cell>
          <cell r="B1024">
            <v>0</v>
          </cell>
          <cell r="C1024">
            <v>0</v>
          </cell>
          <cell r="D1024">
            <v>0</v>
          </cell>
          <cell r="E1024">
            <v>0</v>
          </cell>
          <cell r="F1024">
            <v>0</v>
          </cell>
        </row>
        <row r="1025">
          <cell r="A1025">
            <v>0</v>
          </cell>
          <cell r="B1025">
            <v>0</v>
          </cell>
          <cell r="C1025">
            <v>0</v>
          </cell>
          <cell r="D1025">
            <v>0</v>
          </cell>
          <cell r="E1025">
            <v>0</v>
          </cell>
          <cell r="F1025">
            <v>0</v>
          </cell>
        </row>
        <row r="1026">
          <cell r="A1026">
            <v>0</v>
          </cell>
          <cell r="B1026">
            <v>0</v>
          </cell>
          <cell r="C1026">
            <v>0</v>
          </cell>
          <cell r="D1026">
            <v>0</v>
          </cell>
          <cell r="E1026">
            <v>0</v>
          </cell>
          <cell r="F1026">
            <v>0</v>
          </cell>
        </row>
        <row r="1027">
          <cell r="A1027">
            <v>0</v>
          </cell>
          <cell r="B1027">
            <v>0</v>
          </cell>
          <cell r="C1027">
            <v>0</v>
          </cell>
          <cell r="D1027">
            <v>0</v>
          </cell>
          <cell r="E1027">
            <v>0</v>
          </cell>
          <cell r="F1027">
            <v>0</v>
          </cell>
        </row>
        <row r="1028">
          <cell r="A1028">
            <v>0</v>
          </cell>
          <cell r="B1028">
            <v>0</v>
          </cell>
          <cell r="C1028">
            <v>0</v>
          </cell>
          <cell r="D1028">
            <v>0</v>
          </cell>
          <cell r="E1028">
            <v>0</v>
          </cell>
          <cell r="F1028">
            <v>0</v>
          </cell>
        </row>
        <row r="1029">
          <cell r="A1029">
            <v>0</v>
          </cell>
          <cell r="B1029">
            <v>0</v>
          </cell>
          <cell r="C1029">
            <v>0</v>
          </cell>
          <cell r="D1029">
            <v>0</v>
          </cell>
          <cell r="E1029">
            <v>0</v>
          </cell>
          <cell r="F1029">
            <v>0</v>
          </cell>
        </row>
        <row r="1030">
          <cell r="A1030">
            <v>0</v>
          </cell>
          <cell r="B1030">
            <v>0</v>
          </cell>
          <cell r="C1030">
            <v>0</v>
          </cell>
          <cell r="D1030">
            <v>0</v>
          </cell>
          <cell r="E1030">
            <v>0</v>
          </cell>
          <cell r="F1030">
            <v>0</v>
          </cell>
        </row>
        <row r="1031">
          <cell r="A1031">
            <v>0</v>
          </cell>
          <cell r="B1031">
            <v>0</v>
          </cell>
          <cell r="C1031">
            <v>0</v>
          </cell>
          <cell r="D1031">
            <v>0</v>
          </cell>
          <cell r="E1031">
            <v>0</v>
          </cell>
          <cell r="F1031">
            <v>0</v>
          </cell>
        </row>
        <row r="1032">
          <cell r="A1032">
            <v>0</v>
          </cell>
          <cell r="B1032">
            <v>0</v>
          </cell>
          <cell r="C1032">
            <v>0</v>
          </cell>
          <cell r="D1032">
            <v>0</v>
          </cell>
          <cell r="E1032">
            <v>0</v>
          </cell>
          <cell r="F1032">
            <v>0</v>
          </cell>
        </row>
        <row r="1033">
          <cell r="A1033">
            <v>0</v>
          </cell>
          <cell r="B1033">
            <v>0</v>
          </cell>
          <cell r="C1033">
            <v>0</v>
          </cell>
          <cell r="D1033">
            <v>0</v>
          </cell>
          <cell r="E1033">
            <v>0</v>
          </cell>
          <cell r="F1033">
            <v>0</v>
          </cell>
        </row>
        <row r="1034">
          <cell r="A1034">
            <v>0</v>
          </cell>
          <cell r="B1034">
            <v>0</v>
          </cell>
          <cell r="C1034">
            <v>0</v>
          </cell>
          <cell r="D1034">
            <v>0</v>
          </cell>
          <cell r="E1034">
            <v>0</v>
          </cell>
          <cell r="F1034">
            <v>0</v>
          </cell>
        </row>
        <row r="1035">
          <cell r="A1035">
            <v>0</v>
          </cell>
          <cell r="B1035">
            <v>0</v>
          </cell>
          <cell r="C1035">
            <v>0</v>
          </cell>
          <cell r="D1035">
            <v>0</v>
          </cell>
          <cell r="E1035">
            <v>0</v>
          </cell>
          <cell r="F1035">
            <v>0</v>
          </cell>
        </row>
        <row r="1036">
          <cell r="A1036">
            <v>0</v>
          </cell>
          <cell r="B1036">
            <v>0</v>
          </cell>
          <cell r="C1036">
            <v>0</v>
          </cell>
          <cell r="D1036">
            <v>0</v>
          </cell>
          <cell r="E1036">
            <v>0</v>
          </cell>
          <cell r="F1036">
            <v>0</v>
          </cell>
        </row>
        <row r="1037">
          <cell r="A1037">
            <v>0</v>
          </cell>
          <cell r="B1037">
            <v>0</v>
          </cell>
          <cell r="C1037">
            <v>0</v>
          </cell>
          <cell r="D1037">
            <v>0</v>
          </cell>
          <cell r="E1037">
            <v>0</v>
          </cell>
          <cell r="F1037">
            <v>0</v>
          </cell>
        </row>
        <row r="1038">
          <cell r="A1038">
            <v>0</v>
          </cell>
          <cell r="B1038">
            <v>0</v>
          </cell>
          <cell r="C1038">
            <v>0</v>
          </cell>
          <cell r="D1038">
            <v>0</v>
          </cell>
          <cell r="E1038">
            <v>0</v>
          </cell>
          <cell r="F1038">
            <v>0</v>
          </cell>
        </row>
        <row r="1039">
          <cell r="A1039">
            <v>0</v>
          </cell>
          <cell r="B1039">
            <v>0</v>
          </cell>
          <cell r="C1039">
            <v>0</v>
          </cell>
          <cell r="D1039">
            <v>0</v>
          </cell>
          <cell r="E1039">
            <v>0</v>
          </cell>
          <cell r="F1039">
            <v>0</v>
          </cell>
        </row>
        <row r="1040">
          <cell r="A1040" t="str">
            <v>zzz</v>
          </cell>
          <cell r="B1040" t="str">
            <v>zzz</v>
          </cell>
          <cell r="C1040" t="str">
            <v>zzz</v>
          </cell>
          <cell r="D1040" t="str">
            <v>zzz</v>
          </cell>
          <cell r="E1040" t="str">
            <v>zzz</v>
          </cell>
          <cell r="F1040" t="str">
            <v>zzz       zzz</v>
          </cell>
        </row>
      </sheetData>
      <sheetData sheetId="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458"/>
  <sheetViews>
    <sheetView topLeftCell="A148" workbookViewId="0">
      <selection activeCell="D166" sqref="D166"/>
    </sheetView>
  </sheetViews>
  <sheetFormatPr defaultRowHeight="12.75" x14ac:dyDescent="0.2"/>
  <cols>
    <col min="1" max="1" width="41.42578125" customWidth="1"/>
    <col min="3" max="3" width="12.28515625" bestFit="1" customWidth="1"/>
    <col min="4" max="4" width="32.140625" bestFit="1" customWidth="1"/>
    <col min="5" max="5" width="28.42578125" bestFit="1" customWidth="1"/>
    <col min="6" max="6" width="36.5703125" bestFit="1" customWidth="1"/>
  </cols>
  <sheetData>
    <row r="1" spans="1:1" x14ac:dyDescent="0.2">
      <c r="A1" t="s">
        <v>2124</v>
      </c>
    </row>
    <row r="2" spans="1:1" x14ac:dyDescent="0.2">
      <c r="A2" s="11" t="s">
        <v>0</v>
      </c>
    </row>
    <row r="3" spans="1:1" x14ac:dyDescent="0.2">
      <c r="A3" s="11"/>
    </row>
    <row r="4" spans="1:1" x14ac:dyDescent="0.2">
      <c r="A4" s="12" t="s">
        <v>1</v>
      </c>
    </row>
    <row r="5" spans="1:1" x14ac:dyDescent="0.2">
      <c r="A5" s="12"/>
    </row>
    <row r="6" spans="1:1" x14ac:dyDescent="0.2">
      <c r="A6" s="12" t="s">
        <v>2</v>
      </c>
    </row>
    <row r="7" spans="1:1" x14ac:dyDescent="0.2">
      <c r="A7" s="12"/>
    </row>
    <row r="8" spans="1:1" x14ac:dyDescent="0.2">
      <c r="A8" s="12" t="s">
        <v>3</v>
      </c>
    </row>
    <row r="9" spans="1:1" x14ac:dyDescent="0.2">
      <c r="A9" s="12"/>
    </row>
    <row r="10" spans="1:1" x14ac:dyDescent="0.2">
      <c r="A10" s="12" t="s">
        <v>4</v>
      </c>
    </row>
    <row r="11" spans="1:1" x14ac:dyDescent="0.2">
      <c r="A11" s="12"/>
    </row>
    <row r="12" spans="1:1" x14ac:dyDescent="0.2">
      <c r="A12" s="12"/>
    </row>
    <row r="13" spans="1:1" x14ac:dyDescent="0.2">
      <c r="A13" s="12"/>
    </row>
    <row r="14" spans="1:1" x14ac:dyDescent="0.2">
      <c r="A14" s="12" t="s">
        <v>5</v>
      </c>
    </row>
    <row r="15" spans="1:1" x14ac:dyDescent="0.2">
      <c r="A15" s="12"/>
    </row>
    <row r="16" spans="1:1" x14ac:dyDescent="0.2">
      <c r="A16" s="12" t="s">
        <v>6</v>
      </c>
    </row>
    <row r="17" spans="1:1" x14ac:dyDescent="0.2">
      <c r="A17" s="12" t="s">
        <v>7</v>
      </c>
    </row>
    <row r="18" spans="1:1" x14ac:dyDescent="0.2">
      <c r="A18" s="12" t="s">
        <v>1917</v>
      </c>
    </row>
    <row r="19" spans="1:1" x14ac:dyDescent="0.2">
      <c r="A19" s="12" t="s">
        <v>8</v>
      </c>
    </row>
    <row r="21" spans="1:1" x14ac:dyDescent="0.2">
      <c r="A21" s="12" t="s">
        <v>9</v>
      </c>
    </row>
    <row r="22" spans="1:1" x14ac:dyDescent="0.2">
      <c r="A22" t="s">
        <v>10</v>
      </c>
    </row>
    <row r="23" spans="1:1" x14ac:dyDescent="0.2">
      <c r="A23" t="s">
        <v>11</v>
      </c>
    </row>
    <row r="24" spans="1:1" x14ac:dyDescent="0.2">
      <c r="A24" t="s">
        <v>12</v>
      </c>
    </row>
    <row r="25" spans="1:1" x14ac:dyDescent="0.2">
      <c r="A25" t="s">
        <v>13</v>
      </c>
    </row>
    <row r="29" spans="1:1" x14ac:dyDescent="0.2">
      <c r="A29" s="12" t="s">
        <v>14</v>
      </c>
    </row>
    <row r="30" spans="1:1" x14ac:dyDescent="0.2">
      <c r="A30" t="s">
        <v>15</v>
      </c>
    </row>
    <row r="31" spans="1:1" x14ac:dyDescent="0.2">
      <c r="A31" t="s">
        <v>16</v>
      </c>
    </row>
    <row r="35" spans="1:1" x14ac:dyDescent="0.2">
      <c r="A35" s="12" t="s">
        <v>17</v>
      </c>
    </row>
    <row r="36" spans="1:1" x14ac:dyDescent="0.2">
      <c r="A36" t="s">
        <v>18</v>
      </c>
    </row>
    <row r="37" spans="1:1" x14ac:dyDescent="0.2">
      <c r="A37" t="s">
        <v>19</v>
      </c>
    </row>
    <row r="38" spans="1:1" x14ac:dyDescent="0.2">
      <c r="A38" s="41" t="s">
        <v>2198</v>
      </c>
    </row>
    <row r="39" spans="1:1" x14ac:dyDescent="0.2">
      <c r="A39" t="s">
        <v>20</v>
      </c>
    </row>
    <row r="40" spans="1:1" x14ac:dyDescent="0.2">
      <c r="A40" t="s">
        <v>21</v>
      </c>
    </row>
    <row r="43" spans="1:1" x14ac:dyDescent="0.2">
      <c r="A43" s="12" t="s">
        <v>22</v>
      </c>
    </row>
    <row r="44" spans="1:1" x14ac:dyDescent="0.2">
      <c r="A44" t="s">
        <v>23</v>
      </c>
    </row>
    <row r="45" spans="1:1" x14ac:dyDescent="0.2">
      <c r="A45" t="s">
        <v>24</v>
      </c>
    </row>
    <row r="46" spans="1:1" x14ac:dyDescent="0.2">
      <c r="A46" t="s">
        <v>25</v>
      </c>
    </row>
    <row r="47" spans="1:1" x14ac:dyDescent="0.2">
      <c r="A47" t="s">
        <v>26</v>
      </c>
    </row>
    <row r="48" spans="1:1" x14ac:dyDescent="0.2">
      <c r="A48" t="s">
        <v>27</v>
      </c>
    </row>
    <row r="52" spans="1:1" x14ac:dyDescent="0.2">
      <c r="A52" s="12" t="s">
        <v>28</v>
      </c>
    </row>
    <row r="53" spans="1:1" x14ac:dyDescent="0.2">
      <c r="A53" t="s">
        <v>29</v>
      </c>
    </row>
    <row r="54" spans="1:1" x14ac:dyDescent="0.2">
      <c r="A54" t="s">
        <v>30</v>
      </c>
    </row>
    <row r="55" spans="1:1" x14ac:dyDescent="0.2">
      <c r="A55" t="s">
        <v>31</v>
      </c>
    </row>
    <row r="56" spans="1:1" x14ac:dyDescent="0.2">
      <c r="A56" t="s">
        <v>32</v>
      </c>
    </row>
    <row r="57" spans="1:1" x14ac:dyDescent="0.2">
      <c r="A57" t="s">
        <v>33</v>
      </c>
    </row>
    <row r="58" spans="1:1" x14ac:dyDescent="0.2">
      <c r="A58" t="s">
        <v>34</v>
      </c>
    </row>
    <row r="61" spans="1:1" x14ac:dyDescent="0.2">
      <c r="A61" s="12" t="s">
        <v>35</v>
      </c>
    </row>
    <row r="62" spans="1:1" x14ac:dyDescent="0.2">
      <c r="A62" t="s">
        <v>36</v>
      </c>
    </row>
    <row r="63" spans="1:1" x14ac:dyDescent="0.2">
      <c r="A63" t="s">
        <v>37</v>
      </c>
    </row>
    <row r="67" spans="1:1" x14ac:dyDescent="0.2">
      <c r="A67" s="11" t="s">
        <v>38</v>
      </c>
    </row>
    <row r="68" spans="1:1" x14ac:dyDescent="0.2">
      <c r="A68" t="s">
        <v>39</v>
      </c>
    </row>
    <row r="69" spans="1:1" x14ac:dyDescent="0.2">
      <c r="A69" t="s">
        <v>40</v>
      </c>
    </row>
    <row r="70" spans="1:1" x14ac:dyDescent="0.2">
      <c r="A70" t="s">
        <v>41</v>
      </c>
    </row>
    <row r="71" spans="1:1" x14ac:dyDescent="0.2">
      <c r="A71" t="s">
        <v>42</v>
      </c>
    </row>
    <row r="72" spans="1:1" x14ac:dyDescent="0.2">
      <c r="A72" t="s">
        <v>43</v>
      </c>
    </row>
    <row r="73" spans="1:1" x14ac:dyDescent="0.2">
      <c r="A73" t="s">
        <v>44</v>
      </c>
    </row>
    <row r="74" spans="1:1" x14ac:dyDescent="0.2">
      <c r="A74" t="s">
        <v>45</v>
      </c>
    </row>
    <row r="75" spans="1:1" x14ac:dyDescent="0.2">
      <c r="A75" s="11" t="s">
        <v>46</v>
      </c>
    </row>
    <row r="76" spans="1:1" x14ac:dyDescent="0.2">
      <c r="A76" t="s">
        <v>47</v>
      </c>
    </row>
    <row r="77" spans="1:1" x14ac:dyDescent="0.2">
      <c r="A77" t="s">
        <v>48</v>
      </c>
    </row>
    <row r="78" spans="1:1" x14ac:dyDescent="0.2">
      <c r="A78" t="s">
        <v>49</v>
      </c>
    </row>
    <row r="79" spans="1:1" x14ac:dyDescent="0.2">
      <c r="A79" t="s">
        <v>50</v>
      </c>
    </row>
    <row r="80" spans="1:1" x14ac:dyDescent="0.2">
      <c r="A80" t="s">
        <v>51</v>
      </c>
    </row>
    <row r="81" spans="1:1" x14ac:dyDescent="0.2">
      <c r="A81" t="s">
        <v>52</v>
      </c>
    </row>
    <row r="82" spans="1:1" x14ac:dyDescent="0.2">
      <c r="A82" t="s">
        <v>53</v>
      </c>
    </row>
    <row r="83" spans="1:1" x14ac:dyDescent="0.2">
      <c r="A83" t="s">
        <v>54</v>
      </c>
    </row>
    <row r="84" spans="1:1" x14ac:dyDescent="0.2">
      <c r="A84" t="s">
        <v>55</v>
      </c>
    </row>
    <row r="85" spans="1:1" x14ac:dyDescent="0.2">
      <c r="A85" t="s">
        <v>56</v>
      </c>
    </row>
    <row r="87" spans="1:1" x14ac:dyDescent="0.2">
      <c r="A87" t="s">
        <v>57</v>
      </c>
    </row>
    <row r="88" spans="1:1" x14ac:dyDescent="0.2">
      <c r="A88" t="s">
        <v>58</v>
      </c>
    </row>
    <row r="89" spans="1:1" x14ac:dyDescent="0.2">
      <c r="A89" t="s">
        <v>59</v>
      </c>
    </row>
    <row r="90" spans="1:1" x14ac:dyDescent="0.2">
      <c r="A90" t="s">
        <v>60</v>
      </c>
    </row>
    <row r="91" spans="1:1" x14ac:dyDescent="0.2">
      <c r="A91" t="s">
        <v>61</v>
      </c>
    </row>
    <row r="92" spans="1:1" x14ac:dyDescent="0.2">
      <c r="A92" t="s">
        <v>62</v>
      </c>
    </row>
    <row r="93" spans="1:1" x14ac:dyDescent="0.2">
      <c r="A93" s="7"/>
    </row>
    <row r="94" spans="1:1" x14ac:dyDescent="0.2">
      <c r="A94" s="13" t="s">
        <v>63</v>
      </c>
    </row>
    <row r="95" spans="1:1" x14ac:dyDescent="0.2">
      <c r="A95" s="13" t="s">
        <v>64</v>
      </c>
    </row>
    <row r="96" spans="1:1" x14ac:dyDescent="0.2">
      <c r="A96" s="7"/>
    </row>
    <row r="97" spans="1:1" x14ac:dyDescent="0.2">
      <c r="A97" s="7"/>
    </row>
    <row r="98" spans="1:1" x14ac:dyDescent="0.2">
      <c r="A98" s="7"/>
    </row>
    <row r="99" spans="1:1" x14ac:dyDescent="0.2">
      <c r="A99" s="13" t="s">
        <v>2153</v>
      </c>
    </row>
    <row r="100" spans="1:1" x14ac:dyDescent="0.2">
      <c r="A100" s="11" t="s">
        <v>66</v>
      </c>
    </row>
    <row r="101" spans="1:1" x14ac:dyDescent="0.2">
      <c r="A101" s="13" t="s">
        <v>2150</v>
      </c>
    </row>
    <row r="102" spans="1:1" x14ac:dyDescent="0.2">
      <c r="A102" t="s">
        <v>2181</v>
      </c>
    </row>
    <row r="103" spans="1:1" x14ac:dyDescent="0.2">
      <c r="A103" t="s">
        <v>2182</v>
      </c>
    </row>
    <row r="110" spans="1:1" x14ac:dyDescent="0.2">
      <c r="A110" s="13"/>
    </row>
    <row r="111" spans="1:1" x14ac:dyDescent="0.2">
      <c r="A111" s="11" t="s">
        <v>22</v>
      </c>
    </row>
    <row r="112" spans="1:1" x14ac:dyDescent="0.2">
      <c r="A112" s="13" t="s">
        <v>2151</v>
      </c>
    </row>
    <row r="113" spans="1:1" x14ac:dyDescent="0.2">
      <c r="A113" s="13" t="s">
        <v>2152</v>
      </c>
    </row>
    <row r="114" spans="1:1" x14ac:dyDescent="0.2">
      <c r="A114" s="13" t="s">
        <v>2174</v>
      </c>
    </row>
    <row r="115" spans="1:1" x14ac:dyDescent="0.2">
      <c r="A115" s="13" t="s">
        <v>2175</v>
      </c>
    </row>
    <row r="116" spans="1:1" x14ac:dyDescent="0.2">
      <c r="A116" s="13" t="s">
        <v>2176</v>
      </c>
    </row>
    <row r="117" spans="1:1" x14ac:dyDescent="0.2">
      <c r="A117" s="13"/>
    </row>
    <row r="118" spans="1:1" x14ac:dyDescent="0.2">
      <c r="A118" s="13"/>
    </row>
    <row r="119" spans="1:1" x14ac:dyDescent="0.2">
      <c r="A119" s="13"/>
    </row>
    <row r="120" spans="1:1" x14ac:dyDescent="0.2">
      <c r="A120" s="13"/>
    </row>
    <row r="121" spans="1:1" x14ac:dyDescent="0.2">
      <c r="A121" s="11" t="s">
        <v>2149</v>
      </c>
    </row>
    <row r="122" spans="1:1" x14ac:dyDescent="0.2">
      <c r="A122" s="13" t="s">
        <v>2154</v>
      </c>
    </row>
    <row r="123" spans="1:1" x14ac:dyDescent="0.2">
      <c r="A123" s="11"/>
    </row>
    <row r="124" spans="1:1" x14ac:dyDescent="0.2">
      <c r="A124" s="13"/>
    </row>
    <row r="125" spans="1:1" x14ac:dyDescent="0.2">
      <c r="A125" s="108" t="s">
        <v>2532</v>
      </c>
    </row>
    <row r="126" spans="1:1" x14ac:dyDescent="0.2">
      <c r="A126" s="13"/>
    </row>
    <row r="127" spans="1:1" x14ac:dyDescent="0.2">
      <c r="A127" s="7"/>
    </row>
    <row r="128" spans="1:1" x14ac:dyDescent="0.2">
      <c r="A128" s="7"/>
    </row>
    <row r="129" spans="1:5" x14ac:dyDescent="0.2">
      <c r="A129" s="13" t="s">
        <v>2166</v>
      </c>
    </row>
    <row r="130" spans="1:5" x14ac:dyDescent="0.2">
      <c r="A130" s="7"/>
    </row>
    <row r="131" spans="1:5" x14ac:dyDescent="0.2">
      <c r="A131" s="7"/>
    </row>
    <row r="132" spans="1:5" x14ac:dyDescent="0.2">
      <c r="A132" s="7"/>
    </row>
    <row r="133" spans="1:5" x14ac:dyDescent="0.2">
      <c r="A133" s="7"/>
    </row>
    <row r="134" spans="1:5" x14ac:dyDescent="0.2">
      <c r="A134" s="7" t="s">
        <v>2213</v>
      </c>
    </row>
    <row r="135" spans="1:5" x14ac:dyDescent="0.2">
      <c r="A135" s="87">
        <v>8683711010487</v>
      </c>
      <c r="C135" t="s">
        <v>2208</v>
      </c>
      <c r="D135" t="s">
        <v>1961</v>
      </c>
      <c r="E135" t="s">
        <v>2209</v>
      </c>
    </row>
    <row r="136" spans="1:5" x14ac:dyDescent="0.2">
      <c r="A136" s="87">
        <v>8683711010494</v>
      </c>
      <c r="C136" t="s">
        <v>2208</v>
      </c>
      <c r="D136" t="s">
        <v>1961</v>
      </c>
      <c r="E136" t="s">
        <v>2210</v>
      </c>
    </row>
    <row r="137" spans="1:5" x14ac:dyDescent="0.2">
      <c r="A137" s="87">
        <v>8683711010500</v>
      </c>
      <c r="C137" t="s">
        <v>1934</v>
      </c>
      <c r="D137" t="s">
        <v>1961</v>
      </c>
      <c r="E137" t="s">
        <v>2211</v>
      </c>
    </row>
    <row r="138" spans="1:5" x14ac:dyDescent="0.2">
      <c r="A138" s="87">
        <v>8683711010517</v>
      </c>
      <c r="C138" t="s">
        <v>1934</v>
      </c>
      <c r="D138" t="s">
        <v>1961</v>
      </c>
      <c r="E138" t="s">
        <v>2212</v>
      </c>
    </row>
    <row r="139" spans="1:5" x14ac:dyDescent="0.2">
      <c r="A139" s="7"/>
    </row>
    <row r="140" spans="1:5" x14ac:dyDescent="0.2">
      <c r="A140" s="7"/>
    </row>
    <row r="141" spans="1:5" x14ac:dyDescent="0.2">
      <c r="A141" s="7"/>
    </row>
    <row r="142" spans="1:5" x14ac:dyDescent="0.2">
      <c r="A142" s="7"/>
    </row>
    <row r="143" spans="1:5" x14ac:dyDescent="0.2">
      <c r="A143" s="7"/>
    </row>
    <row r="144" spans="1:5" x14ac:dyDescent="0.2">
      <c r="A144" s="127" t="s">
        <v>2707</v>
      </c>
    </row>
    <row r="145" spans="1:1" x14ac:dyDescent="0.2">
      <c r="A145" s="13" t="s">
        <v>2706</v>
      </c>
    </row>
    <row r="146" spans="1:1" x14ac:dyDescent="0.2">
      <c r="A146" s="7"/>
    </row>
    <row r="147" spans="1:1" x14ac:dyDescent="0.2">
      <c r="A147" s="7"/>
    </row>
    <row r="148" spans="1:1" x14ac:dyDescent="0.2">
      <c r="A148" s="7"/>
    </row>
    <row r="149" spans="1:1" x14ac:dyDescent="0.2">
      <c r="A149" s="7"/>
    </row>
    <row r="150" spans="1:1" x14ac:dyDescent="0.2">
      <c r="A150" s="7"/>
    </row>
    <row r="151" spans="1:1" x14ac:dyDescent="0.2">
      <c r="A151" s="7"/>
    </row>
    <row r="152" spans="1:1" x14ac:dyDescent="0.2">
      <c r="A152" s="7"/>
    </row>
    <row r="153" spans="1:1" x14ac:dyDescent="0.2">
      <c r="A153" s="7"/>
    </row>
    <row r="154" spans="1:1" x14ac:dyDescent="0.2">
      <c r="A154" t="s">
        <v>3886</v>
      </c>
    </row>
    <row r="155" spans="1:1" x14ac:dyDescent="0.2">
      <c r="A155" t="s">
        <v>3894</v>
      </c>
    </row>
    <row r="156" spans="1:1" x14ac:dyDescent="0.2">
      <c r="A156" t="s">
        <v>3887</v>
      </c>
    </row>
    <row r="157" spans="1:1" x14ac:dyDescent="0.2">
      <c r="A157" t="s">
        <v>3895</v>
      </c>
    </row>
    <row r="159" spans="1:1" x14ac:dyDescent="0.2">
      <c r="A159" t="s">
        <v>3896</v>
      </c>
    </row>
    <row r="160" spans="1:1" x14ac:dyDescent="0.2">
      <c r="A160" t="s">
        <v>3897</v>
      </c>
    </row>
    <row r="163" spans="1:6" x14ac:dyDescent="0.2">
      <c r="A163" t="s">
        <v>3888</v>
      </c>
    </row>
    <row r="164" spans="1:6" x14ac:dyDescent="0.2">
      <c r="A164" t="s">
        <v>3889</v>
      </c>
    </row>
    <row r="165" spans="1:6" x14ac:dyDescent="0.2">
      <c r="A165" t="s">
        <v>3890</v>
      </c>
    </row>
    <row r="166" spans="1:6" x14ac:dyDescent="0.2">
      <c r="A166" t="s">
        <v>3891</v>
      </c>
    </row>
    <row r="167" spans="1:6" x14ac:dyDescent="0.2">
      <c r="A167" t="s">
        <v>3892</v>
      </c>
    </row>
    <row r="169" spans="1:6" x14ac:dyDescent="0.2">
      <c r="A169" t="s">
        <v>3893</v>
      </c>
    </row>
    <row r="171" spans="1:6" x14ac:dyDescent="0.2">
      <c r="A171" t="s">
        <v>3904</v>
      </c>
    </row>
    <row r="172" spans="1:6" x14ac:dyDescent="0.2">
      <c r="A172" s="206" t="s">
        <v>2216</v>
      </c>
      <c r="B172" s="206" t="s">
        <v>746</v>
      </c>
      <c r="C172" s="206" t="s">
        <v>2180</v>
      </c>
      <c r="D172" s="206" t="s">
        <v>748</v>
      </c>
      <c r="E172" s="206" t="s">
        <v>749</v>
      </c>
      <c r="F172" s="206" t="s">
        <v>2217</v>
      </c>
    </row>
    <row r="173" spans="1:6" x14ac:dyDescent="0.2">
      <c r="A173">
        <v>8683711006855</v>
      </c>
      <c r="B173" t="s">
        <v>981</v>
      </c>
      <c r="C173" t="s">
        <v>1869</v>
      </c>
      <c r="D173" t="s">
        <v>1901</v>
      </c>
      <c r="E173" t="s">
        <v>2426</v>
      </c>
      <c r="F173" t="s">
        <v>2427</v>
      </c>
    </row>
    <row r="174" spans="1:6" x14ac:dyDescent="0.2">
      <c r="A174">
        <v>8683711006862</v>
      </c>
      <c r="B174" t="s">
        <v>981</v>
      </c>
      <c r="C174" t="s">
        <v>1869</v>
      </c>
      <c r="D174" t="s">
        <v>1901</v>
      </c>
      <c r="E174" t="s">
        <v>2426</v>
      </c>
      <c r="F174" t="s">
        <v>2428</v>
      </c>
    </row>
    <row r="175" spans="1:6" x14ac:dyDescent="0.2">
      <c r="A175">
        <v>8683711006879</v>
      </c>
      <c r="B175" t="s">
        <v>981</v>
      </c>
      <c r="C175" t="s">
        <v>1869</v>
      </c>
      <c r="D175" t="s">
        <v>1901</v>
      </c>
      <c r="E175" t="s">
        <v>2426</v>
      </c>
      <c r="F175" t="s">
        <v>2429</v>
      </c>
    </row>
    <row r="176" spans="1:6" x14ac:dyDescent="0.2">
      <c r="A176">
        <v>8683711006886</v>
      </c>
      <c r="B176" t="s">
        <v>981</v>
      </c>
      <c r="C176" t="s">
        <v>1869</v>
      </c>
      <c r="D176" t="s">
        <v>1901</v>
      </c>
      <c r="E176" t="s">
        <v>2426</v>
      </c>
      <c r="F176" t="s">
        <v>2430</v>
      </c>
    </row>
    <row r="177" spans="1:6" x14ac:dyDescent="0.2">
      <c r="A177">
        <v>8683711006893</v>
      </c>
      <c r="B177" t="s">
        <v>981</v>
      </c>
      <c r="C177" t="s">
        <v>1869</v>
      </c>
      <c r="D177" t="s">
        <v>1901</v>
      </c>
      <c r="E177" t="s">
        <v>2426</v>
      </c>
      <c r="F177" t="s">
        <v>2431</v>
      </c>
    </row>
    <row r="179" spans="1:6" x14ac:dyDescent="0.2">
      <c r="A179" t="s">
        <v>3901</v>
      </c>
      <c r="B179" s="212" t="s">
        <v>3902</v>
      </c>
      <c r="C179" s="212"/>
      <c r="D179" s="212"/>
      <c r="E179" s="212"/>
      <c r="F179" t="s">
        <v>3903</v>
      </c>
    </row>
    <row r="181" spans="1:6" x14ac:dyDescent="0.2">
      <c r="A181" s="7"/>
    </row>
    <row r="182" spans="1:6" x14ac:dyDescent="0.2">
      <c r="A182" s="7"/>
    </row>
    <row r="183" spans="1:6" x14ac:dyDescent="0.2">
      <c r="A183" s="7"/>
    </row>
    <row r="184" spans="1:6" x14ac:dyDescent="0.2">
      <c r="A184" s="7"/>
    </row>
    <row r="185" spans="1:6" x14ac:dyDescent="0.2">
      <c r="A185" s="7"/>
    </row>
    <row r="186" spans="1:6" x14ac:dyDescent="0.2">
      <c r="A186" s="7"/>
    </row>
    <row r="187" spans="1:6" x14ac:dyDescent="0.2">
      <c r="A187" s="7"/>
    </row>
    <row r="188" spans="1:6" x14ac:dyDescent="0.2">
      <c r="A188" s="7"/>
    </row>
    <row r="189" spans="1:6" x14ac:dyDescent="0.2">
      <c r="A189" s="7"/>
    </row>
    <row r="190" spans="1:6" x14ac:dyDescent="0.2">
      <c r="A190" s="7"/>
    </row>
    <row r="191" spans="1:6" x14ac:dyDescent="0.2">
      <c r="A191" s="7"/>
    </row>
    <row r="192" spans="1:6" x14ac:dyDescent="0.2">
      <c r="A192" s="7"/>
    </row>
    <row r="193" spans="1:1" x14ac:dyDescent="0.2">
      <c r="A193" s="7"/>
    </row>
    <row r="194" spans="1:1" x14ac:dyDescent="0.2">
      <c r="A194" s="7"/>
    </row>
    <row r="195" spans="1:1" x14ac:dyDescent="0.2">
      <c r="A195" s="7"/>
    </row>
    <row r="196" spans="1:1" x14ac:dyDescent="0.2">
      <c r="A196" s="7"/>
    </row>
    <row r="197" spans="1:1" x14ac:dyDescent="0.2">
      <c r="A197" s="7"/>
    </row>
    <row r="198" spans="1:1" x14ac:dyDescent="0.2">
      <c r="A198" s="7"/>
    </row>
    <row r="199" spans="1:1" x14ac:dyDescent="0.2">
      <c r="A199" s="7"/>
    </row>
    <row r="200" spans="1:1" x14ac:dyDescent="0.2">
      <c r="A200" s="7"/>
    </row>
    <row r="201" spans="1:1" x14ac:dyDescent="0.2">
      <c r="A201" s="7"/>
    </row>
    <row r="202" spans="1:1" x14ac:dyDescent="0.2">
      <c r="A202" s="7"/>
    </row>
    <row r="203" spans="1:1" x14ac:dyDescent="0.2">
      <c r="A203" s="7"/>
    </row>
    <row r="204" spans="1:1" x14ac:dyDescent="0.2">
      <c r="A204" s="7"/>
    </row>
    <row r="205" spans="1:1" x14ac:dyDescent="0.2">
      <c r="A205" s="7"/>
    </row>
    <row r="206" spans="1:1" x14ac:dyDescent="0.2">
      <c r="A206" s="7"/>
    </row>
    <row r="207" spans="1:1" x14ac:dyDescent="0.2">
      <c r="A207" s="7"/>
    </row>
    <row r="208" spans="1:1" x14ac:dyDescent="0.2">
      <c r="A208" s="7"/>
    </row>
    <row r="209" spans="1:1" x14ac:dyDescent="0.2">
      <c r="A209" s="7"/>
    </row>
    <row r="210" spans="1:1" x14ac:dyDescent="0.2">
      <c r="A210" s="7"/>
    </row>
    <row r="211" spans="1:1" x14ac:dyDescent="0.2">
      <c r="A211" s="7"/>
    </row>
    <row r="212" spans="1:1" x14ac:dyDescent="0.2">
      <c r="A212" s="7"/>
    </row>
    <row r="213" spans="1:1" x14ac:dyDescent="0.2">
      <c r="A213" s="7"/>
    </row>
    <row r="214" spans="1:1" x14ac:dyDescent="0.2">
      <c r="A214" s="7"/>
    </row>
    <row r="215" spans="1:1" x14ac:dyDescent="0.2">
      <c r="A215" s="7"/>
    </row>
    <row r="216" spans="1:1" x14ac:dyDescent="0.2">
      <c r="A216" s="7"/>
    </row>
    <row r="217" spans="1:1" x14ac:dyDescent="0.2">
      <c r="A217" s="7"/>
    </row>
    <row r="218" spans="1:1" x14ac:dyDescent="0.2">
      <c r="A218" s="7"/>
    </row>
    <row r="219" spans="1:1" x14ac:dyDescent="0.2">
      <c r="A219" s="7"/>
    </row>
    <row r="220" spans="1:1" x14ac:dyDescent="0.2">
      <c r="A220" s="7"/>
    </row>
    <row r="221" spans="1:1" x14ac:dyDescent="0.2">
      <c r="A221" s="7"/>
    </row>
    <row r="222" spans="1:1" x14ac:dyDescent="0.2">
      <c r="A222" s="7"/>
    </row>
    <row r="223" spans="1:1" x14ac:dyDescent="0.2">
      <c r="A223" s="7"/>
    </row>
    <row r="224" spans="1:1" x14ac:dyDescent="0.2">
      <c r="A224" s="7"/>
    </row>
    <row r="225" spans="1:1" x14ac:dyDescent="0.2">
      <c r="A225" s="7"/>
    </row>
    <row r="226" spans="1:1" x14ac:dyDescent="0.2">
      <c r="A226" s="7"/>
    </row>
    <row r="227" spans="1:1" x14ac:dyDescent="0.2">
      <c r="A227" s="7"/>
    </row>
    <row r="228" spans="1:1" x14ac:dyDescent="0.2">
      <c r="A228" s="7"/>
    </row>
    <row r="229" spans="1:1" x14ac:dyDescent="0.2">
      <c r="A229" s="7"/>
    </row>
    <row r="230" spans="1:1" x14ac:dyDescent="0.2">
      <c r="A230" s="7"/>
    </row>
    <row r="231" spans="1:1" x14ac:dyDescent="0.2">
      <c r="A231" s="7"/>
    </row>
    <row r="232" spans="1:1" x14ac:dyDescent="0.2">
      <c r="A232" s="7"/>
    </row>
    <row r="233" spans="1:1" x14ac:dyDescent="0.2">
      <c r="A233" s="7"/>
    </row>
    <row r="234" spans="1:1" x14ac:dyDescent="0.2">
      <c r="A234" s="7"/>
    </row>
    <row r="235" spans="1:1" x14ac:dyDescent="0.2">
      <c r="A235" s="7"/>
    </row>
    <row r="236" spans="1:1" x14ac:dyDescent="0.2">
      <c r="A236" s="7"/>
    </row>
    <row r="237" spans="1:1" x14ac:dyDescent="0.2">
      <c r="A237" s="7"/>
    </row>
    <row r="238" spans="1:1" x14ac:dyDescent="0.2">
      <c r="A238" s="7"/>
    </row>
    <row r="239" spans="1:1" x14ac:dyDescent="0.2">
      <c r="A239" s="7"/>
    </row>
    <row r="240" spans="1:1" x14ac:dyDescent="0.2">
      <c r="A240" s="7"/>
    </row>
    <row r="241" spans="1:1" x14ac:dyDescent="0.2">
      <c r="A241" s="7"/>
    </row>
    <row r="242" spans="1:1" x14ac:dyDescent="0.2">
      <c r="A242" s="7"/>
    </row>
    <row r="243" spans="1:1" x14ac:dyDescent="0.2">
      <c r="A243" s="7"/>
    </row>
    <row r="244" spans="1:1" x14ac:dyDescent="0.2">
      <c r="A244" s="7"/>
    </row>
    <row r="245" spans="1:1" x14ac:dyDescent="0.2">
      <c r="A245" s="7"/>
    </row>
    <row r="246" spans="1:1" x14ac:dyDescent="0.2">
      <c r="A246" s="7"/>
    </row>
    <row r="247" spans="1:1" x14ac:dyDescent="0.2">
      <c r="A247" s="7"/>
    </row>
    <row r="248" spans="1:1" x14ac:dyDescent="0.2">
      <c r="A248" s="7"/>
    </row>
    <row r="249" spans="1:1" x14ac:dyDescent="0.2">
      <c r="A249" s="7"/>
    </row>
    <row r="250" spans="1:1" x14ac:dyDescent="0.2">
      <c r="A250" s="7"/>
    </row>
    <row r="251" spans="1:1" x14ac:dyDescent="0.2">
      <c r="A251" s="7"/>
    </row>
    <row r="252" spans="1:1" x14ac:dyDescent="0.2">
      <c r="A252" s="7"/>
    </row>
    <row r="253" spans="1:1" x14ac:dyDescent="0.2">
      <c r="A253" s="7"/>
    </row>
    <row r="254" spans="1:1" x14ac:dyDescent="0.2">
      <c r="A254" s="7"/>
    </row>
    <row r="255" spans="1:1" x14ac:dyDescent="0.2">
      <c r="A255" s="7"/>
    </row>
    <row r="256" spans="1:1" x14ac:dyDescent="0.2">
      <c r="A256" s="7"/>
    </row>
    <row r="257" spans="1:1" x14ac:dyDescent="0.2">
      <c r="A257" s="7"/>
    </row>
    <row r="258" spans="1:1" x14ac:dyDescent="0.2">
      <c r="A258" s="7"/>
    </row>
    <row r="259" spans="1:1" x14ac:dyDescent="0.2">
      <c r="A259" s="7"/>
    </row>
    <row r="260" spans="1:1" x14ac:dyDescent="0.2">
      <c r="A260" s="7"/>
    </row>
    <row r="261" spans="1:1" x14ac:dyDescent="0.2">
      <c r="A261" s="7"/>
    </row>
    <row r="262" spans="1:1" x14ac:dyDescent="0.2">
      <c r="A262" s="7"/>
    </row>
    <row r="263" spans="1:1" x14ac:dyDescent="0.2">
      <c r="A263" s="7"/>
    </row>
    <row r="264" spans="1:1" x14ac:dyDescent="0.2">
      <c r="A264" s="7"/>
    </row>
    <row r="265" spans="1:1" x14ac:dyDescent="0.2">
      <c r="A265" s="7"/>
    </row>
    <row r="266" spans="1:1" x14ac:dyDescent="0.2">
      <c r="A266" s="7"/>
    </row>
    <row r="267" spans="1:1" x14ac:dyDescent="0.2">
      <c r="A267" s="7"/>
    </row>
    <row r="268" spans="1:1" x14ac:dyDescent="0.2">
      <c r="A268" s="7"/>
    </row>
    <row r="269" spans="1:1" x14ac:dyDescent="0.2">
      <c r="A269" s="7"/>
    </row>
    <row r="270" spans="1:1" x14ac:dyDescent="0.2">
      <c r="A270" s="7"/>
    </row>
    <row r="271" spans="1:1" x14ac:dyDescent="0.2">
      <c r="A271" s="7"/>
    </row>
    <row r="272" spans="1:1" x14ac:dyDescent="0.2">
      <c r="A272" s="7"/>
    </row>
    <row r="273" spans="1:1" x14ac:dyDescent="0.2">
      <c r="A273" s="7"/>
    </row>
    <row r="274" spans="1:1" x14ac:dyDescent="0.2">
      <c r="A274" s="7"/>
    </row>
    <row r="275" spans="1:1" x14ac:dyDescent="0.2">
      <c r="A275" s="7"/>
    </row>
    <row r="276" spans="1:1" x14ac:dyDescent="0.2">
      <c r="A276" s="7"/>
    </row>
    <row r="277" spans="1:1" x14ac:dyDescent="0.2">
      <c r="A277" s="7"/>
    </row>
    <row r="278" spans="1:1" x14ac:dyDescent="0.2">
      <c r="A278" s="7"/>
    </row>
    <row r="279" spans="1:1" x14ac:dyDescent="0.2">
      <c r="A279" s="7"/>
    </row>
    <row r="280" spans="1:1" x14ac:dyDescent="0.2">
      <c r="A280" s="7"/>
    </row>
    <row r="281" spans="1:1" x14ac:dyDescent="0.2">
      <c r="A281" s="7"/>
    </row>
    <row r="282" spans="1:1" x14ac:dyDescent="0.2">
      <c r="A282" s="7"/>
    </row>
    <row r="283" spans="1:1" x14ac:dyDescent="0.2">
      <c r="A283" s="7"/>
    </row>
    <row r="284" spans="1:1" x14ac:dyDescent="0.2">
      <c r="A284" s="7"/>
    </row>
    <row r="285" spans="1:1" x14ac:dyDescent="0.2">
      <c r="A285" s="7"/>
    </row>
    <row r="286" spans="1:1" x14ac:dyDescent="0.2">
      <c r="A286" s="7"/>
    </row>
    <row r="287" spans="1:1" x14ac:dyDescent="0.2">
      <c r="A287" s="7"/>
    </row>
    <row r="288" spans="1:1" x14ac:dyDescent="0.2">
      <c r="A288" s="7"/>
    </row>
    <row r="289" spans="1:1" x14ac:dyDescent="0.2">
      <c r="A289" s="7"/>
    </row>
    <row r="290" spans="1:1" x14ac:dyDescent="0.2">
      <c r="A290" s="7"/>
    </row>
    <row r="291" spans="1:1" x14ac:dyDescent="0.2">
      <c r="A291" s="7"/>
    </row>
    <row r="292" spans="1:1" x14ac:dyDescent="0.2">
      <c r="A292" s="7"/>
    </row>
    <row r="293" spans="1:1" x14ac:dyDescent="0.2">
      <c r="A293" s="7"/>
    </row>
    <row r="294" spans="1:1" x14ac:dyDescent="0.2">
      <c r="A294" s="7"/>
    </row>
    <row r="295" spans="1:1" x14ac:dyDescent="0.2">
      <c r="A295" s="7"/>
    </row>
    <row r="296" spans="1:1" x14ac:dyDescent="0.2">
      <c r="A296" s="7"/>
    </row>
    <row r="297" spans="1:1" x14ac:dyDescent="0.2">
      <c r="A297" s="7"/>
    </row>
    <row r="298" spans="1:1" x14ac:dyDescent="0.2">
      <c r="A298" s="7"/>
    </row>
    <row r="299" spans="1:1" x14ac:dyDescent="0.2">
      <c r="A299" s="7"/>
    </row>
    <row r="300" spans="1:1" x14ac:dyDescent="0.2">
      <c r="A300" s="7"/>
    </row>
    <row r="301" spans="1:1" x14ac:dyDescent="0.2">
      <c r="A301" s="7"/>
    </row>
    <row r="302" spans="1:1" x14ac:dyDescent="0.2">
      <c r="A302" s="7"/>
    </row>
    <row r="303" spans="1:1" x14ac:dyDescent="0.2">
      <c r="A303" s="7"/>
    </row>
    <row r="304" spans="1:1"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row r="3414" spans="1:1" x14ac:dyDescent="0.2">
      <c r="A3414" s="7"/>
    </row>
    <row r="3415" spans="1:1" x14ac:dyDescent="0.2">
      <c r="A3415" s="7"/>
    </row>
    <row r="3416" spans="1:1" x14ac:dyDescent="0.2">
      <c r="A3416" s="7"/>
    </row>
    <row r="3417" spans="1:1" x14ac:dyDescent="0.2">
      <c r="A3417" s="7"/>
    </row>
    <row r="3418" spans="1:1" x14ac:dyDescent="0.2">
      <c r="A3418" s="7"/>
    </row>
    <row r="3419" spans="1:1" x14ac:dyDescent="0.2">
      <c r="A3419" s="7"/>
    </row>
    <row r="3420" spans="1:1" x14ac:dyDescent="0.2">
      <c r="A3420" s="7"/>
    </row>
    <row r="3421" spans="1:1" x14ac:dyDescent="0.2">
      <c r="A3421" s="7"/>
    </row>
    <row r="3422" spans="1:1" x14ac:dyDescent="0.2">
      <c r="A3422" s="7"/>
    </row>
    <row r="3423" spans="1:1" x14ac:dyDescent="0.2">
      <c r="A3423" s="7"/>
    </row>
    <row r="3424" spans="1:1" x14ac:dyDescent="0.2">
      <c r="A3424" s="7"/>
    </row>
    <row r="3425" spans="1:1" x14ac:dyDescent="0.2">
      <c r="A3425" s="7"/>
    </row>
    <row r="3426" spans="1:1" x14ac:dyDescent="0.2">
      <c r="A3426" s="7"/>
    </row>
    <row r="3427" spans="1:1" x14ac:dyDescent="0.2">
      <c r="A3427" s="7"/>
    </row>
    <row r="3428" spans="1:1" x14ac:dyDescent="0.2">
      <c r="A3428" s="7"/>
    </row>
    <row r="3429" spans="1:1" x14ac:dyDescent="0.2">
      <c r="A3429" s="7"/>
    </row>
    <row r="3430" spans="1:1" x14ac:dyDescent="0.2">
      <c r="A3430" s="7"/>
    </row>
    <row r="3431" spans="1:1" x14ac:dyDescent="0.2">
      <c r="A3431" s="7"/>
    </row>
    <row r="3432" spans="1:1" x14ac:dyDescent="0.2">
      <c r="A3432" s="7"/>
    </row>
    <row r="3433" spans="1:1" x14ac:dyDescent="0.2">
      <c r="A3433" s="7"/>
    </row>
    <row r="3434" spans="1:1" x14ac:dyDescent="0.2">
      <c r="A3434" s="7"/>
    </row>
    <row r="3435" spans="1:1" x14ac:dyDescent="0.2">
      <c r="A3435" s="7"/>
    </row>
    <row r="3436" spans="1:1" x14ac:dyDescent="0.2">
      <c r="A3436" s="7"/>
    </row>
    <row r="3437" spans="1:1" x14ac:dyDescent="0.2">
      <c r="A3437" s="7"/>
    </row>
    <row r="3438" spans="1:1" x14ac:dyDescent="0.2">
      <c r="A3438" s="7"/>
    </row>
    <row r="3439" spans="1:1" x14ac:dyDescent="0.2">
      <c r="A3439" s="7"/>
    </row>
    <row r="3440" spans="1:1" x14ac:dyDescent="0.2">
      <c r="A3440" s="7"/>
    </row>
    <row r="3441" spans="1:1" x14ac:dyDescent="0.2">
      <c r="A3441" s="7"/>
    </row>
    <row r="3442" spans="1:1" x14ac:dyDescent="0.2">
      <c r="A3442" s="7"/>
    </row>
    <row r="3443" spans="1:1" x14ac:dyDescent="0.2">
      <c r="A3443" s="7"/>
    </row>
    <row r="3444" spans="1:1" x14ac:dyDescent="0.2">
      <c r="A3444" s="7"/>
    </row>
    <row r="3445" spans="1:1" x14ac:dyDescent="0.2">
      <c r="A3445" s="7"/>
    </row>
    <row r="3446" spans="1:1" x14ac:dyDescent="0.2">
      <c r="A3446" s="7"/>
    </row>
    <row r="3447" spans="1:1" x14ac:dyDescent="0.2">
      <c r="A3447" s="7"/>
    </row>
    <row r="3448" spans="1:1" x14ac:dyDescent="0.2">
      <c r="A3448" s="7"/>
    </row>
    <row r="3449" spans="1:1" x14ac:dyDescent="0.2">
      <c r="A3449" s="7"/>
    </row>
    <row r="3450" spans="1:1" x14ac:dyDescent="0.2">
      <c r="A3450" s="7"/>
    </row>
    <row r="3451" spans="1:1" x14ac:dyDescent="0.2">
      <c r="A3451" s="7"/>
    </row>
    <row r="3452" spans="1:1" x14ac:dyDescent="0.2">
      <c r="A3452" s="7"/>
    </row>
    <row r="3453" spans="1:1" x14ac:dyDescent="0.2">
      <c r="A3453" s="7"/>
    </row>
    <row r="3454" spans="1:1" x14ac:dyDescent="0.2">
      <c r="A3454" s="7"/>
    </row>
    <row r="3455" spans="1:1" x14ac:dyDescent="0.2">
      <c r="A3455" s="7"/>
    </row>
    <row r="3456" spans="1:1" x14ac:dyDescent="0.2">
      <c r="A3456" s="7"/>
    </row>
    <row r="3457" spans="1:1" x14ac:dyDescent="0.2">
      <c r="A3457" s="7"/>
    </row>
    <row r="3458" spans="1:1" x14ac:dyDescent="0.2">
      <c r="A3458" s="7"/>
    </row>
    <row r="3459" spans="1:1" x14ac:dyDescent="0.2">
      <c r="A3459" s="7"/>
    </row>
    <row r="3460" spans="1:1" x14ac:dyDescent="0.2">
      <c r="A3460" s="7"/>
    </row>
    <row r="3461" spans="1:1" x14ac:dyDescent="0.2">
      <c r="A3461" s="7"/>
    </row>
    <row r="3462" spans="1:1" x14ac:dyDescent="0.2">
      <c r="A3462" s="7"/>
    </row>
    <row r="3463" spans="1:1" x14ac:dyDescent="0.2">
      <c r="A3463" s="7"/>
    </row>
    <row r="3464" spans="1:1" x14ac:dyDescent="0.2">
      <c r="A3464" s="7"/>
    </row>
    <row r="3465" spans="1:1" x14ac:dyDescent="0.2">
      <c r="A3465" s="7"/>
    </row>
    <row r="3466" spans="1:1" x14ac:dyDescent="0.2">
      <c r="A3466" s="7"/>
    </row>
    <row r="3467" spans="1:1" x14ac:dyDescent="0.2">
      <c r="A3467" s="7"/>
    </row>
    <row r="3468" spans="1:1" x14ac:dyDescent="0.2">
      <c r="A3468" s="7"/>
    </row>
    <row r="3469" spans="1:1" x14ac:dyDescent="0.2">
      <c r="A3469" s="7"/>
    </row>
    <row r="3470" spans="1:1" x14ac:dyDescent="0.2">
      <c r="A3470" s="7"/>
    </row>
    <row r="3471" spans="1:1" x14ac:dyDescent="0.2">
      <c r="A3471" s="7"/>
    </row>
    <row r="3472" spans="1:1" x14ac:dyDescent="0.2">
      <c r="A3472" s="7"/>
    </row>
    <row r="3473" spans="1:1" x14ac:dyDescent="0.2">
      <c r="A3473" s="7"/>
    </row>
    <row r="3474" spans="1:1" x14ac:dyDescent="0.2">
      <c r="A3474" s="7"/>
    </row>
    <row r="3475" spans="1:1" x14ac:dyDescent="0.2">
      <c r="A3475" s="7"/>
    </row>
    <row r="3476" spans="1:1" x14ac:dyDescent="0.2">
      <c r="A3476" s="7"/>
    </row>
    <row r="3477" spans="1:1" x14ac:dyDescent="0.2">
      <c r="A3477" s="7"/>
    </row>
    <row r="3478" spans="1:1" x14ac:dyDescent="0.2">
      <c r="A3478" s="7"/>
    </row>
    <row r="3479" spans="1:1" x14ac:dyDescent="0.2">
      <c r="A3479" s="7"/>
    </row>
    <row r="3480" spans="1:1" x14ac:dyDescent="0.2">
      <c r="A3480" s="7"/>
    </row>
    <row r="3481" spans="1:1" x14ac:dyDescent="0.2">
      <c r="A3481" s="7"/>
    </row>
    <row r="3482" spans="1:1" x14ac:dyDescent="0.2">
      <c r="A3482" s="7"/>
    </row>
    <row r="3483" spans="1:1" x14ac:dyDescent="0.2">
      <c r="A3483" s="7"/>
    </row>
    <row r="3484" spans="1:1" x14ac:dyDescent="0.2">
      <c r="A3484" s="7"/>
    </row>
    <row r="3485" spans="1:1" x14ac:dyDescent="0.2">
      <c r="A3485" s="7"/>
    </row>
    <row r="3486" spans="1:1" x14ac:dyDescent="0.2">
      <c r="A3486" s="7"/>
    </row>
    <row r="3487" spans="1:1" x14ac:dyDescent="0.2">
      <c r="A3487" s="7"/>
    </row>
    <row r="3488" spans="1:1" x14ac:dyDescent="0.2">
      <c r="A3488" s="7"/>
    </row>
    <row r="3489" spans="1:1" x14ac:dyDescent="0.2">
      <c r="A3489" s="7"/>
    </row>
    <row r="3490" spans="1:1" x14ac:dyDescent="0.2">
      <c r="A3490" s="7"/>
    </row>
    <row r="3491" spans="1:1" x14ac:dyDescent="0.2">
      <c r="A3491" s="7"/>
    </row>
    <row r="3492" spans="1:1" x14ac:dyDescent="0.2">
      <c r="A3492" s="7"/>
    </row>
    <row r="3493" spans="1:1" x14ac:dyDescent="0.2">
      <c r="A3493" s="7"/>
    </row>
    <row r="3494" spans="1:1" x14ac:dyDescent="0.2">
      <c r="A3494" s="7"/>
    </row>
    <row r="3495" spans="1:1" x14ac:dyDescent="0.2">
      <c r="A3495" s="7"/>
    </row>
    <row r="3496" spans="1:1" x14ac:dyDescent="0.2">
      <c r="A3496" s="7"/>
    </row>
    <row r="3497" spans="1:1" x14ac:dyDescent="0.2">
      <c r="A3497" s="7"/>
    </row>
    <row r="3498" spans="1:1" x14ac:dyDescent="0.2">
      <c r="A3498" s="7"/>
    </row>
    <row r="3499" spans="1:1" x14ac:dyDescent="0.2">
      <c r="A3499" s="7"/>
    </row>
    <row r="3500" spans="1:1" x14ac:dyDescent="0.2">
      <c r="A3500" s="7"/>
    </row>
    <row r="3501" spans="1:1" x14ac:dyDescent="0.2">
      <c r="A3501" s="7"/>
    </row>
    <row r="3502" spans="1:1" x14ac:dyDescent="0.2">
      <c r="A3502" s="7"/>
    </row>
    <row r="3503" spans="1:1" x14ac:dyDescent="0.2">
      <c r="A3503" s="7"/>
    </row>
    <row r="3504" spans="1:1" x14ac:dyDescent="0.2">
      <c r="A3504" s="7"/>
    </row>
    <row r="3505" spans="1:1" x14ac:dyDescent="0.2">
      <c r="A3505" s="7"/>
    </row>
    <row r="3506" spans="1:1" x14ac:dyDescent="0.2">
      <c r="A3506" s="7"/>
    </row>
    <row r="3507" spans="1:1" x14ac:dyDescent="0.2">
      <c r="A3507" s="7"/>
    </row>
    <row r="3508" spans="1:1" x14ac:dyDescent="0.2">
      <c r="A3508" s="7"/>
    </row>
    <row r="3509" spans="1:1" x14ac:dyDescent="0.2">
      <c r="A3509" s="7"/>
    </row>
    <row r="3510" spans="1:1" x14ac:dyDescent="0.2">
      <c r="A3510" s="7"/>
    </row>
    <row r="3511" spans="1:1" x14ac:dyDescent="0.2">
      <c r="A3511" s="7"/>
    </row>
    <row r="3512" spans="1:1" x14ac:dyDescent="0.2">
      <c r="A3512" s="7"/>
    </row>
    <row r="3513" spans="1:1" x14ac:dyDescent="0.2">
      <c r="A3513" s="7"/>
    </row>
    <row r="3514" spans="1:1" x14ac:dyDescent="0.2">
      <c r="A3514" s="7"/>
    </row>
    <row r="3515" spans="1:1" x14ac:dyDescent="0.2">
      <c r="A3515" s="7"/>
    </row>
    <row r="3516" spans="1:1" x14ac:dyDescent="0.2">
      <c r="A3516" s="7"/>
    </row>
    <row r="3517" spans="1:1" x14ac:dyDescent="0.2">
      <c r="A3517" s="7"/>
    </row>
    <row r="3518" spans="1:1" x14ac:dyDescent="0.2">
      <c r="A3518" s="7"/>
    </row>
    <row r="3519" spans="1:1" x14ac:dyDescent="0.2">
      <c r="A3519" s="7"/>
    </row>
    <row r="3520" spans="1:1" x14ac:dyDescent="0.2">
      <c r="A3520" s="7"/>
    </row>
    <row r="3521" spans="1:1" x14ac:dyDescent="0.2">
      <c r="A3521" s="7"/>
    </row>
    <row r="3522" spans="1:1" x14ac:dyDescent="0.2">
      <c r="A3522" s="7"/>
    </row>
    <row r="3523" spans="1:1" x14ac:dyDescent="0.2">
      <c r="A3523" s="7"/>
    </row>
    <row r="3524" spans="1:1" x14ac:dyDescent="0.2">
      <c r="A3524" s="7"/>
    </row>
    <row r="3525" spans="1:1" x14ac:dyDescent="0.2">
      <c r="A3525" s="7"/>
    </row>
    <row r="3526" spans="1:1" x14ac:dyDescent="0.2">
      <c r="A3526" s="7"/>
    </row>
    <row r="3527" spans="1:1" x14ac:dyDescent="0.2">
      <c r="A3527" s="7"/>
    </row>
    <row r="3528" spans="1:1" x14ac:dyDescent="0.2">
      <c r="A3528" s="7"/>
    </row>
    <row r="3529" spans="1:1" x14ac:dyDescent="0.2">
      <c r="A3529" s="7"/>
    </row>
    <row r="3530" spans="1:1" x14ac:dyDescent="0.2">
      <c r="A3530" s="7"/>
    </row>
    <row r="3531" spans="1:1" x14ac:dyDescent="0.2">
      <c r="A3531" s="7"/>
    </row>
    <row r="3532" spans="1:1" x14ac:dyDescent="0.2">
      <c r="A3532" s="7"/>
    </row>
    <row r="3533" spans="1:1" x14ac:dyDescent="0.2">
      <c r="A3533" s="7"/>
    </row>
    <row r="3534" spans="1:1" x14ac:dyDescent="0.2">
      <c r="A3534" s="7"/>
    </row>
    <row r="3535" spans="1:1" x14ac:dyDescent="0.2">
      <c r="A3535" s="7"/>
    </row>
    <row r="3536" spans="1:1" x14ac:dyDescent="0.2">
      <c r="A3536" s="7"/>
    </row>
    <row r="3537" spans="1:1" x14ac:dyDescent="0.2">
      <c r="A3537" s="7"/>
    </row>
    <row r="3538" spans="1:1" x14ac:dyDescent="0.2">
      <c r="A3538" s="7"/>
    </row>
    <row r="3539" spans="1:1" x14ac:dyDescent="0.2">
      <c r="A3539" s="7"/>
    </row>
    <row r="3540" spans="1:1" x14ac:dyDescent="0.2">
      <c r="A3540" s="7"/>
    </row>
    <row r="3541" spans="1:1" x14ac:dyDescent="0.2">
      <c r="A3541" s="7"/>
    </row>
    <row r="3542" spans="1:1" x14ac:dyDescent="0.2">
      <c r="A3542" s="7"/>
    </row>
    <row r="3543" spans="1:1" x14ac:dyDescent="0.2">
      <c r="A3543" s="7"/>
    </row>
    <row r="3544" spans="1:1" x14ac:dyDescent="0.2">
      <c r="A3544" s="7"/>
    </row>
    <row r="3545" spans="1:1" x14ac:dyDescent="0.2">
      <c r="A3545" s="7"/>
    </row>
    <row r="3546" spans="1:1" x14ac:dyDescent="0.2">
      <c r="A3546" s="7"/>
    </row>
    <row r="3547" spans="1:1" x14ac:dyDescent="0.2">
      <c r="A3547" s="7"/>
    </row>
    <row r="3548" spans="1:1" x14ac:dyDescent="0.2">
      <c r="A3548" s="7"/>
    </row>
    <row r="3549" spans="1:1" x14ac:dyDescent="0.2">
      <c r="A3549" s="7"/>
    </row>
    <row r="3550" spans="1:1" x14ac:dyDescent="0.2">
      <c r="A3550" s="7"/>
    </row>
    <row r="3551" spans="1:1" x14ac:dyDescent="0.2">
      <c r="A3551" s="7"/>
    </row>
    <row r="3552" spans="1:1" x14ac:dyDescent="0.2">
      <c r="A3552" s="7"/>
    </row>
    <row r="3553" spans="1:1" x14ac:dyDescent="0.2">
      <c r="A3553" s="7"/>
    </row>
    <row r="3554" spans="1:1" x14ac:dyDescent="0.2">
      <c r="A3554" s="7"/>
    </row>
    <row r="3555" spans="1:1" x14ac:dyDescent="0.2">
      <c r="A3555" s="7"/>
    </row>
    <row r="3556" spans="1:1" x14ac:dyDescent="0.2">
      <c r="A3556" s="7"/>
    </row>
    <row r="3557" spans="1:1" x14ac:dyDescent="0.2">
      <c r="A3557" s="7"/>
    </row>
    <row r="3558" spans="1:1" x14ac:dyDescent="0.2">
      <c r="A3558" s="7"/>
    </row>
    <row r="3559" spans="1:1" x14ac:dyDescent="0.2">
      <c r="A3559" s="7"/>
    </row>
    <row r="3560" spans="1:1" x14ac:dyDescent="0.2">
      <c r="A3560" s="7"/>
    </row>
    <row r="3561" spans="1:1" x14ac:dyDescent="0.2">
      <c r="A3561" s="7"/>
    </row>
    <row r="3562" spans="1:1" x14ac:dyDescent="0.2">
      <c r="A3562" s="7"/>
    </row>
    <row r="3563" spans="1:1" x14ac:dyDescent="0.2">
      <c r="A3563" s="7"/>
    </row>
    <row r="3564" spans="1:1" x14ac:dyDescent="0.2">
      <c r="A3564" s="7"/>
    </row>
    <row r="3565" spans="1:1" x14ac:dyDescent="0.2">
      <c r="A3565" s="7"/>
    </row>
    <row r="3566" spans="1:1" x14ac:dyDescent="0.2">
      <c r="A3566" s="7"/>
    </row>
    <row r="3567" spans="1:1" x14ac:dyDescent="0.2">
      <c r="A3567" s="7"/>
    </row>
    <row r="3568" spans="1:1" x14ac:dyDescent="0.2">
      <c r="A3568" s="7"/>
    </row>
    <row r="3569" spans="1:1" x14ac:dyDescent="0.2">
      <c r="A3569" s="7"/>
    </row>
    <row r="3570" spans="1:1" x14ac:dyDescent="0.2">
      <c r="A3570" s="7"/>
    </row>
    <row r="3571" spans="1:1" x14ac:dyDescent="0.2">
      <c r="A3571" s="7"/>
    </row>
    <row r="3572" spans="1:1" x14ac:dyDescent="0.2">
      <c r="A3572" s="7"/>
    </row>
    <row r="3573" spans="1:1" x14ac:dyDescent="0.2">
      <c r="A3573" s="7"/>
    </row>
    <row r="3574" spans="1:1" x14ac:dyDescent="0.2">
      <c r="A3574" s="7"/>
    </row>
    <row r="3575" spans="1:1" x14ac:dyDescent="0.2">
      <c r="A3575" s="7"/>
    </row>
    <row r="3576" spans="1:1" x14ac:dyDescent="0.2">
      <c r="A3576" s="7"/>
    </row>
    <row r="3577" spans="1:1" x14ac:dyDescent="0.2">
      <c r="A3577" s="7"/>
    </row>
    <row r="3578" spans="1:1" x14ac:dyDescent="0.2">
      <c r="A3578" s="7"/>
    </row>
    <row r="3579" spans="1:1" x14ac:dyDescent="0.2">
      <c r="A3579" s="7"/>
    </row>
    <row r="3580" spans="1:1" x14ac:dyDescent="0.2">
      <c r="A3580" s="7"/>
    </row>
    <row r="3581" spans="1:1" x14ac:dyDescent="0.2">
      <c r="A3581" s="7"/>
    </row>
    <row r="3582" spans="1:1" x14ac:dyDescent="0.2">
      <c r="A3582" s="7"/>
    </row>
    <row r="3583" spans="1:1" x14ac:dyDescent="0.2">
      <c r="A3583" s="7"/>
    </row>
    <row r="3584" spans="1:1" x14ac:dyDescent="0.2">
      <c r="A3584" s="7"/>
    </row>
    <row r="3585" spans="1:1" x14ac:dyDescent="0.2">
      <c r="A3585" s="7"/>
    </row>
    <row r="3586" spans="1:1" x14ac:dyDescent="0.2">
      <c r="A3586" s="7"/>
    </row>
    <row r="3587" spans="1:1" x14ac:dyDescent="0.2">
      <c r="A3587" s="7"/>
    </row>
    <row r="3588" spans="1:1" x14ac:dyDescent="0.2">
      <c r="A3588" s="7"/>
    </row>
    <row r="3589" spans="1:1" x14ac:dyDescent="0.2">
      <c r="A3589" s="7"/>
    </row>
    <row r="3590" spans="1:1" x14ac:dyDescent="0.2">
      <c r="A3590" s="7"/>
    </row>
    <row r="3591" spans="1:1" x14ac:dyDescent="0.2">
      <c r="A3591" s="7"/>
    </row>
    <row r="3592" spans="1:1" x14ac:dyDescent="0.2">
      <c r="A3592" s="7"/>
    </row>
    <row r="3593" spans="1:1" x14ac:dyDescent="0.2">
      <c r="A3593" s="7"/>
    </row>
    <row r="3594" spans="1:1" x14ac:dyDescent="0.2">
      <c r="A3594" s="7"/>
    </row>
    <row r="3595" spans="1:1" x14ac:dyDescent="0.2">
      <c r="A3595" s="7"/>
    </row>
    <row r="3596" spans="1:1" x14ac:dyDescent="0.2">
      <c r="A3596" s="7"/>
    </row>
    <row r="3597" spans="1:1" x14ac:dyDescent="0.2">
      <c r="A3597" s="7"/>
    </row>
    <row r="3598" spans="1:1" x14ac:dyDescent="0.2">
      <c r="A3598" s="7"/>
    </row>
    <row r="3599" spans="1:1" x14ac:dyDescent="0.2">
      <c r="A3599" s="7"/>
    </row>
    <row r="3600" spans="1:1" x14ac:dyDescent="0.2">
      <c r="A3600" s="7"/>
    </row>
    <row r="3601" spans="1:1" x14ac:dyDescent="0.2">
      <c r="A3601" s="7"/>
    </row>
    <row r="3602" spans="1:1" x14ac:dyDescent="0.2">
      <c r="A3602" s="7"/>
    </row>
    <row r="3603" spans="1:1" x14ac:dyDescent="0.2">
      <c r="A3603" s="7"/>
    </row>
    <row r="3604" spans="1:1" x14ac:dyDescent="0.2">
      <c r="A3604" s="7"/>
    </row>
    <row r="3605" spans="1:1" x14ac:dyDescent="0.2">
      <c r="A3605" s="7"/>
    </row>
    <row r="3606" spans="1:1" x14ac:dyDescent="0.2">
      <c r="A3606" s="7"/>
    </row>
    <row r="3607" spans="1:1" x14ac:dyDescent="0.2">
      <c r="A3607" s="7"/>
    </row>
    <row r="3608" spans="1:1" x14ac:dyDescent="0.2">
      <c r="A3608" s="7"/>
    </row>
    <row r="3609" spans="1:1" x14ac:dyDescent="0.2">
      <c r="A3609" s="7"/>
    </row>
    <row r="3610" spans="1:1" x14ac:dyDescent="0.2">
      <c r="A3610" s="7"/>
    </row>
    <row r="3611" spans="1:1" x14ac:dyDescent="0.2">
      <c r="A3611" s="7"/>
    </row>
    <row r="3612" spans="1:1" x14ac:dyDescent="0.2">
      <c r="A3612" s="7"/>
    </row>
    <row r="3613" spans="1:1" x14ac:dyDescent="0.2">
      <c r="A3613" s="7"/>
    </row>
    <row r="3614" spans="1:1" x14ac:dyDescent="0.2">
      <c r="A3614" s="7"/>
    </row>
    <row r="3615" spans="1:1" x14ac:dyDescent="0.2">
      <c r="A3615" s="7"/>
    </row>
    <row r="3616" spans="1:1" x14ac:dyDescent="0.2">
      <c r="A3616" s="7"/>
    </row>
    <row r="3617" spans="1:1" x14ac:dyDescent="0.2">
      <c r="A3617" s="7"/>
    </row>
    <row r="3618" spans="1:1" x14ac:dyDescent="0.2">
      <c r="A3618" s="7"/>
    </row>
    <row r="3619" spans="1:1" x14ac:dyDescent="0.2">
      <c r="A3619" s="7"/>
    </row>
    <row r="3620" spans="1:1" x14ac:dyDescent="0.2">
      <c r="A3620" s="7"/>
    </row>
    <row r="3621" spans="1:1" x14ac:dyDescent="0.2">
      <c r="A3621" s="7"/>
    </row>
    <row r="3622" spans="1:1" x14ac:dyDescent="0.2">
      <c r="A3622" s="7"/>
    </row>
    <row r="3623" spans="1:1" x14ac:dyDescent="0.2">
      <c r="A3623" s="7"/>
    </row>
    <row r="3624" spans="1:1" x14ac:dyDescent="0.2">
      <c r="A3624" s="7"/>
    </row>
    <row r="3625" spans="1:1" x14ac:dyDescent="0.2">
      <c r="A3625" s="7"/>
    </row>
    <row r="3626" spans="1:1" x14ac:dyDescent="0.2">
      <c r="A3626" s="7"/>
    </row>
    <row r="3627" spans="1:1" x14ac:dyDescent="0.2">
      <c r="A3627" s="7"/>
    </row>
    <row r="3628" spans="1:1" x14ac:dyDescent="0.2">
      <c r="A3628" s="7"/>
    </row>
    <row r="3629" spans="1:1" x14ac:dyDescent="0.2">
      <c r="A3629" s="7"/>
    </row>
    <row r="3630" spans="1:1" x14ac:dyDescent="0.2">
      <c r="A3630" s="7"/>
    </row>
    <row r="3631" spans="1:1" x14ac:dyDescent="0.2">
      <c r="A3631" s="7"/>
    </row>
    <row r="3632" spans="1:1" x14ac:dyDescent="0.2">
      <c r="A3632" s="7"/>
    </row>
    <row r="3633" spans="1:1" x14ac:dyDescent="0.2">
      <c r="A3633" s="7"/>
    </row>
    <row r="3634" spans="1:1" x14ac:dyDescent="0.2">
      <c r="A3634" s="7"/>
    </row>
    <row r="3635" spans="1:1" x14ac:dyDescent="0.2">
      <c r="A3635" s="7"/>
    </row>
    <row r="3636" spans="1:1" x14ac:dyDescent="0.2">
      <c r="A3636" s="7"/>
    </row>
    <row r="3637" spans="1:1" x14ac:dyDescent="0.2">
      <c r="A3637" s="7"/>
    </row>
    <row r="3638" spans="1:1" x14ac:dyDescent="0.2">
      <c r="A3638" s="7"/>
    </row>
    <row r="3639" spans="1:1" x14ac:dyDescent="0.2">
      <c r="A3639" s="7"/>
    </row>
    <row r="3640" spans="1:1" x14ac:dyDescent="0.2">
      <c r="A3640" s="7"/>
    </row>
    <row r="3641" spans="1:1" x14ac:dyDescent="0.2">
      <c r="A3641" s="7"/>
    </row>
    <row r="3642" spans="1:1" x14ac:dyDescent="0.2">
      <c r="A3642" s="7"/>
    </row>
    <row r="3643" spans="1:1" x14ac:dyDescent="0.2">
      <c r="A3643" s="7"/>
    </row>
    <row r="3644" spans="1:1" x14ac:dyDescent="0.2">
      <c r="A3644" s="7"/>
    </row>
    <row r="3645" spans="1:1" x14ac:dyDescent="0.2">
      <c r="A3645" s="7"/>
    </row>
    <row r="3646" spans="1:1" x14ac:dyDescent="0.2">
      <c r="A3646" s="7"/>
    </row>
    <row r="3647" spans="1:1" x14ac:dyDescent="0.2">
      <c r="A3647" s="7"/>
    </row>
    <row r="3648" spans="1:1" x14ac:dyDescent="0.2">
      <c r="A3648" s="7"/>
    </row>
    <row r="3649" spans="1:1" x14ac:dyDescent="0.2">
      <c r="A3649" s="7"/>
    </row>
    <row r="3650" spans="1:1" x14ac:dyDescent="0.2">
      <c r="A3650" s="7"/>
    </row>
    <row r="3651" spans="1:1" x14ac:dyDescent="0.2">
      <c r="A3651" s="7"/>
    </row>
    <row r="3652" spans="1:1" x14ac:dyDescent="0.2">
      <c r="A3652" s="7"/>
    </row>
    <row r="3653" spans="1:1" x14ac:dyDescent="0.2">
      <c r="A3653" s="7"/>
    </row>
    <row r="3654" spans="1:1" x14ac:dyDescent="0.2">
      <c r="A3654" s="7"/>
    </row>
    <row r="3655" spans="1:1" x14ac:dyDescent="0.2">
      <c r="A3655" s="7"/>
    </row>
    <row r="3656" spans="1:1" x14ac:dyDescent="0.2">
      <c r="A3656" s="7"/>
    </row>
    <row r="3657" spans="1:1" x14ac:dyDescent="0.2">
      <c r="A3657" s="7"/>
    </row>
    <row r="3658" spans="1:1" x14ac:dyDescent="0.2">
      <c r="A3658" s="7"/>
    </row>
    <row r="3659" spans="1:1" x14ac:dyDescent="0.2">
      <c r="A3659" s="7"/>
    </row>
    <row r="3660" spans="1:1" x14ac:dyDescent="0.2">
      <c r="A3660" s="7"/>
    </row>
    <row r="3661" spans="1:1" x14ac:dyDescent="0.2">
      <c r="A3661" s="7"/>
    </row>
    <row r="3662" spans="1:1" x14ac:dyDescent="0.2">
      <c r="A3662" s="7"/>
    </row>
    <row r="3663" spans="1:1" x14ac:dyDescent="0.2">
      <c r="A3663" s="7"/>
    </row>
    <row r="3664" spans="1:1" x14ac:dyDescent="0.2">
      <c r="A3664" s="7"/>
    </row>
    <row r="3665" spans="1:1" x14ac:dyDescent="0.2">
      <c r="A3665" s="7"/>
    </row>
    <row r="3666" spans="1:1" x14ac:dyDescent="0.2">
      <c r="A3666" s="7"/>
    </row>
    <row r="3667" spans="1:1" x14ac:dyDescent="0.2">
      <c r="A3667" s="7"/>
    </row>
    <row r="3668" spans="1:1" x14ac:dyDescent="0.2">
      <c r="A3668" s="7"/>
    </row>
    <row r="3669" spans="1:1" x14ac:dyDescent="0.2">
      <c r="A3669" s="7"/>
    </row>
    <row r="3670" spans="1:1" x14ac:dyDescent="0.2">
      <c r="A3670" s="7"/>
    </row>
    <row r="3671" spans="1:1" x14ac:dyDescent="0.2">
      <c r="A3671" s="7"/>
    </row>
    <row r="3672" spans="1:1" x14ac:dyDescent="0.2">
      <c r="A3672" s="7"/>
    </row>
    <row r="3673" spans="1:1" x14ac:dyDescent="0.2">
      <c r="A3673" s="7"/>
    </row>
    <row r="3674" spans="1:1" x14ac:dyDescent="0.2">
      <c r="A3674" s="7"/>
    </row>
    <row r="3675" spans="1:1" x14ac:dyDescent="0.2">
      <c r="A3675" s="7"/>
    </row>
    <row r="3676" spans="1:1" x14ac:dyDescent="0.2">
      <c r="A3676" s="7"/>
    </row>
    <row r="3677" spans="1:1" x14ac:dyDescent="0.2">
      <c r="A3677" s="7"/>
    </row>
    <row r="3678" spans="1:1" x14ac:dyDescent="0.2">
      <c r="A3678" s="7"/>
    </row>
    <row r="3679" spans="1:1" x14ac:dyDescent="0.2">
      <c r="A3679" s="7"/>
    </row>
    <row r="3680" spans="1:1" x14ac:dyDescent="0.2">
      <c r="A3680" s="7"/>
    </row>
    <row r="3681" spans="1:1" x14ac:dyDescent="0.2">
      <c r="A3681" s="7"/>
    </row>
    <row r="3682" spans="1:1" x14ac:dyDescent="0.2">
      <c r="A3682" s="7"/>
    </row>
    <row r="3683" spans="1:1" x14ac:dyDescent="0.2">
      <c r="A3683" s="7"/>
    </row>
    <row r="3684" spans="1:1" x14ac:dyDescent="0.2">
      <c r="A3684" s="7"/>
    </row>
    <row r="3685" spans="1:1" x14ac:dyDescent="0.2">
      <c r="A3685" s="7"/>
    </row>
    <row r="3686" spans="1:1" x14ac:dyDescent="0.2">
      <c r="A3686" s="7"/>
    </row>
    <row r="3687" spans="1:1" x14ac:dyDescent="0.2">
      <c r="A3687" s="7"/>
    </row>
    <row r="3688" spans="1:1" x14ac:dyDescent="0.2">
      <c r="A3688" s="7"/>
    </row>
    <row r="3689" spans="1:1" x14ac:dyDescent="0.2">
      <c r="A3689" s="7"/>
    </row>
    <row r="3690" spans="1:1" x14ac:dyDescent="0.2">
      <c r="A3690" s="7"/>
    </row>
    <row r="3691" spans="1:1" x14ac:dyDescent="0.2">
      <c r="A3691" s="7"/>
    </row>
    <row r="3692" spans="1:1" x14ac:dyDescent="0.2">
      <c r="A3692" s="7"/>
    </row>
    <row r="3693" spans="1:1" x14ac:dyDescent="0.2">
      <c r="A3693" s="7"/>
    </row>
    <row r="3694" spans="1:1" x14ac:dyDescent="0.2">
      <c r="A3694" s="7"/>
    </row>
    <row r="3695" spans="1:1" x14ac:dyDescent="0.2">
      <c r="A3695" s="7"/>
    </row>
    <row r="3696" spans="1:1" x14ac:dyDescent="0.2">
      <c r="A3696" s="7"/>
    </row>
    <row r="3697" spans="1:1" x14ac:dyDescent="0.2">
      <c r="A3697" s="7"/>
    </row>
    <row r="3698" spans="1:1" x14ac:dyDescent="0.2">
      <c r="A3698" s="7"/>
    </row>
    <row r="3699" spans="1:1" x14ac:dyDescent="0.2">
      <c r="A3699" s="7"/>
    </row>
    <row r="3700" spans="1:1" x14ac:dyDescent="0.2">
      <c r="A3700" s="7"/>
    </row>
    <row r="3701" spans="1:1" x14ac:dyDescent="0.2">
      <c r="A3701" s="7"/>
    </row>
    <row r="3702" spans="1:1" x14ac:dyDescent="0.2">
      <c r="A3702" s="7"/>
    </row>
    <row r="3703" spans="1:1" x14ac:dyDescent="0.2">
      <c r="A3703" s="7"/>
    </row>
    <row r="3704" spans="1:1" x14ac:dyDescent="0.2">
      <c r="A3704" s="7"/>
    </row>
    <row r="3705" spans="1:1" x14ac:dyDescent="0.2">
      <c r="A3705" s="7"/>
    </row>
    <row r="3706" spans="1:1" x14ac:dyDescent="0.2">
      <c r="A3706" s="7"/>
    </row>
    <row r="3707" spans="1:1" x14ac:dyDescent="0.2">
      <c r="A3707" s="7"/>
    </row>
    <row r="3708" spans="1:1" x14ac:dyDescent="0.2">
      <c r="A3708" s="7"/>
    </row>
    <row r="3709" spans="1:1" x14ac:dyDescent="0.2">
      <c r="A3709" s="7"/>
    </row>
    <row r="3710" spans="1:1" x14ac:dyDescent="0.2">
      <c r="A3710" s="7"/>
    </row>
    <row r="3711" spans="1:1" x14ac:dyDescent="0.2">
      <c r="A3711" s="7"/>
    </row>
    <row r="3712" spans="1:1" x14ac:dyDescent="0.2">
      <c r="A3712" s="7"/>
    </row>
    <row r="3713" spans="1:1" x14ac:dyDescent="0.2">
      <c r="A3713" s="7"/>
    </row>
    <row r="3714" spans="1:1" x14ac:dyDescent="0.2">
      <c r="A3714" s="7"/>
    </row>
    <row r="3715" spans="1:1" x14ac:dyDescent="0.2">
      <c r="A3715" s="7"/>
    </row>
    <row r="3716" spans="1:1" x14ac:dyDescent="0.2">
      <c r="A3716" s="7"/>
    </row>
    <row r="3717" spans="1:1" x14ac:dyDescent="0.2">
      <c r="A3717" s="7"/>
    </row>
    <row r="3718" spans="1:1" x14ac:dyDescent="0.2">
      <c r="A3718" s="7"/>
    </row>
    <row r="3719" spans="1:1" x14ac:dyDescent="0.2">
      <c r="A3719" s="7"/>
    </row>
    <row r="3720" spans="1:1" x14ac:dyDescent="0.2">
      <c r="A3720" s="7"/>
    </row>
    <row r="3721" spans="1:1" x14ac:dyDescent="0.2">
      <c r="A3721" s="7"/>
    </row>
    <row r="3722" spans="1:1" x14ac:dyDescent="0.2">
      <c r="A3722" s="7"/>
    </row>
    <row r="3723" spans="1:1" x14ac:dyDescent="0.2">
      <c r="A3723" s="7"/>
    </row>
    <row r="3724" spans="1:1" x14ac:dyDescent="0.2">
      <c r="A3724" s="7"/>
    </row>
    <row r="3725" spans="1:1" x14ac:dyDescent="0.2">
      <c r="A3725" s="7"/>
    </row>
    <row r="3726" spans="1:1" x14ac:dyDescent="0.2">
      <c r="A3726" s="7"/>
    </row>
    <row r="3727" spans="1:1" x14ac:dyDescent="0.2">
      <c r="A3727" s="7"/>
    </row>
    <row r="3728" spans="1:1" x14ac:dyDescent="0.2">
      <c r="A3728" s="7"/>
    </row>
    <row r="3729" spans="1:1" x14ac:dyDescent="0.2">
      <c r="A3729" s="7"/>
    </row>
    <row r="3730" spans="1:1" x14ac:dyDescent="0.2">
      <c r="A3730" s="7"/>
    </row>
    <row r="3731" spans="1:1" x14ac:dyDescent="0.2">
      <c r="A3731" s="7"/>
    </row>
    <row r="3732" spans="1:1" x14ac:dyDescent="0.2">
      <c r="A3732" s="7"/>
    </row>
    <row r="3733" spans="1:1" x14ac:dyDescent="0.2">
      <c r="A3733" s="7"/>
    </row>
    <row r="3734" spans="1:1" x14ac:dyDescent="0.2">
      <c r="A3734" s="7"/>
    </row>
    <row r="3735" spans="1:1" x14ac:dyDescent="0.2">
      <c r="A3735" s="7"/>
    </row>
    <row r="3736" spans="1:1" x14ac:dyDescent="0.2">
      <c r="A3736" s="7"/>
    </row>
    <row r="3737" spans="1:1" x14ac:dyDescent="0.2">
      <c r="A3737" s="7"/>
    </row>
    <row r="3738" spans="1:1" x14ac:dyDescent="0.2">
      <c r="A3738" s="7"/>
    </row>
    <row r="3739" spans="1:1" x14ac:dyDescent="0.2">
      <c r="A3739" s="7"/>
    </row>
    <row r="3740" spans="1:1" x14ac:dyDescent="0.2">
      <c r="A3740" s="7"/>
    </row>
    <row r="3741" spans="1:1" x14ac:dyDescent="0.2">
      <c r="A3741" s="7"/>
    </row>
    <row r="3742" spans="1:1" x14ac:dyDescent="0.2">
      <c r="A3742" s="7"/>
    </row>
    <row r="3743" spans="1:1" x14ac:dyDescent="0.2">
      <c r="A3743" s="7"/>
    </row>
    <row r="3744" spans="1:1" x14ac:dyDescent="0.2">
      <c r="A3744" s="7"/>
    </row>
    <row r="3745" spans="1:1" x14ac:dyDescent="0.2">
      <c r="A3745" s="7"/>
    </row>
    <row r="3746" spans="1:1" x14ac:dyDescent="0.2">
      <c r="A3746" s="7"/>
    </row>
    <row r="3747" spans="1:1" x14ac:dyDescent="0.2">
      <c r="A3747" s="7"/>
    </row>
    <row r="3748" spans="1:1" x14ac:dyDescent="0.2">
      <c r="A3748" s="7"/>
    </row>
    <row r="3749" spans="1:1" x14ac:dyDescent="0.2">
      <c r="A3749" s="7"/>
    </row>
    <row r="3750" spans="1:1" x14ac:dyDescent="0.2">
      <c r="A3750" s="7"/>
    </row>
    <row r="3751" spans="1:1" x14ac:dyDescent="0.2">
      <c r="A3751" s="7"/>
    </row>
    <row r="3752" spans="1:1" x14ac:dyDescent="0.2">
      <c r="A3752" s="7"/>
    </row>
    <row r="3753" spans="1:1" x14ac:dyDescent="0.2">
      <c r="A3753" s="7"/>
    </row>
    <row r="3754" spans="1:1" x14ac:dyDescent="0.2">
      <c r="A3754" s="7"/>
    </row>
    <row r="3755" spans="1:1" x14ac:dyDescent="0.2">
      <c r="A3755" s="7"/>
    </row>
    <row r="3756" spans="1:1" x14ac:dyDescent="0.2">
      <c r="A3756" s="7"/>
    </row>
    <row r="3757" spans="1:1" x14ac:dyDescent="0.2">
      <c r="A3757" s="7"/>
    </row>
    <row r="3758" spans="1:1" x14ac:dyDescent="0.2">
      <c r="A3758" s="7"/>
    </row>
    <row r="3759" spans="1:1" x14ac:dyDescent="0.2">
      <c r="A3759" s="7"/>
    </row>
    <row r="3760" spans="1:1" x14ac:dyDescent="0.2">
      <c r="A3760" s="7"/>
    </row>
    <row r="3761" spans="1:1" x14ac:dyDescent="0.2">
      <c r="A3761" s="7"/>
    </row>
    <row r="3762" spans="1:1" x14ac:dyDescent="0.2">
      <c r="A3762" s="7"/>
    </row>
    <row r="3763" spans="1:1" x14ac:dyDescent="0.2">
      <c r="A3763" s="7"/>
    </row>
    <row r="3764" spans="1:1" x14ac:dyDescent="0.2">
      <c r="A3764" s="7"/>
    </row>
    <row r="3765" spans="1:1" x14ac:dyDescent="0.2">
      <c r="A3765" s="7"/>
    </row>
    <row r="3766" spans="1:1" x14ac:dyDescent="0.2">
      <c r="A3766" s="7"/>
    </row>
    <row r="3767" spans="1:1" x14ac:dyDescent="0.2">
      <c r="A3767" s="7"/>
    </row>
    <row r="3768" spans="1:1" x14ac:dyDescent="0.2">
      <c r="A3768" s="7"/>
    </row>
    <row r="3769" spans="1:1" x14ac:dyDescent="0.2">
      <c r="A3769" s="7"/>
    </row>
    <row r="3770" spans="1:1" x14ac:dyDescent="0.2">
      <c r="A3770" s="7"/>
    </row>
    <row r="3771" spans="1:1" x14ac:dyDescent="0.2">
      <c r="A3771" s="7"/>
    </row>
    <row r="3772" spans="1:1" x14ac:dyDescent="0.2">
      <c r="A3772" s="7"/>
    </row>
    <row r="3773" spans="1:1" x14ac:dyDescent="0.2">
      <c r="A3773" s="7"/>
    </row>
    <row r="3774" spans="1:1" x14ac:dyDescent="0.2">
      <c r="A3774" s="7"/>
    </row>
    <row r="3775" spans="1:1" x14ac:dyDescent="0.2">
      <c r="A3775" s="7"/>
    </row>
    <row r="3776" spans="1:1" x14ac:dyDescent="0.2">
      <c r="A3776" s="7"/>
    </row>
    <row r="3777" spans="1:1" x14ac:dyDescent="0.2">
      <c r="A3777" s="7"/>
    </row>
    <row r="3778" spans="1:1" x14ac:dyDescent="0.2">
      <c r="A3778" s="7"/>
    </row>
    <row r="3779" spans="1:1" x14ac:dyDescent="0.2">
      <c r="A3779" s="7"/>
    </row>
    <row r="3780" spans="1:1" x14ac:dyDescent="0.2">
      <c r="A3780" s="7"/>
    </row>
    <row r="3781" spans="1:1" x14ac:dyDescent="0.2">
      <c r="A3781" s="7"/>
    </row>
    <row r="3782" spans="1:1" x14ac:dyDescent="0.2">
      <c r="A3782" s="7"/>
    </row>
    <row r="3783" spans="1:1" x14ac:dyDescent="0.2">
      <c r="A3783" s="7"/>
    </row>
    <row r="3784" spans="1:1" x14ac:dyDescent="0.2">
      <c r="A3784" s="7"/>
    </row>
    <row r="3785" spans="1:1" x14ac:dyDescent="0.2">
      <c r="A3785" s="7"/>
    </row>
    <row r="3786" spans="1:1" x14ac:dyDescent="0.2">
      <c r="A3786" s="7"/>
    </row>
    <row r="3787" spans="1:1" x14ac:dyDescent="0.2">
      <c r="A3787" s="7"/>
    </row>
    <row r="3788" spans="1:1" x14ac:dyDescent="0.2">
      <c r="A3788" s="7"/>
    </row>
    <row r="3789" spans="1:1" x14ac:dyDescent="0.2">
      <c r="A3789" s="7"/>
    </row>
    <row r="3790" spans="1:1" x14ac:dyDescent="0.2">
      <c r="A3790" s="7"/>
    </row>
    <row r="3791" spans="1:1" x14ac:dyDescent="0.2">
      <c r="A3791" s="7"/>
    </row>
    <row r="3792" spans="1:1" x14ac:dyDescent="0.2">
      <c r="A3792" s="7"/>
    </row>
    <row r="3793" spans="1:1" x14ac:dyDescent="0.2">
      <c r="A3793" s="7"/>
    </row>
    <row r="3794" spans="1:1" x14ac:dyDescent="0.2">
      <c r="A3794" s="7"/>
    </row>
    <row r="3795" spans="1:1" x14ac:dyDescent="0.2">
      <c r="A3795" s="7"/>
    </row>
    <row r="3796" spans="1:1" x14ac:dyDescent="0.2">
      <c r="A3796" s="7"/>
    </row>
    <row r="3797" spans="1:1" x14ac:dyDescent="0.2">
      <c r="A3797" s="7"/>
    </row>
    <row r="3798" spans="1:1" x14ac:dyDescent="0.2">
      <c r="A3798" s="7"/>
    </row>
    <row r="3799" spans="1:1" x14ac:dyDescent="0.2">
      <c r="A3799" s="7"/>
    </row>
    <row r="3800" spans="1:1" x14ac:dyDescent="0.2">
      <c r="A3800" s="7"/>
    </row>
    <row r="3801" spans="1:1" x14ac:dyDescent="0.2">
      <c r="A3801" s="7"/>
    </row>
    <row r="3802" spans="1:1" x14ac:dyDescent="0.2">
      <c r="A3802" s="7"/>
    </row>
    <row r="3803" spans="1:1" x14ac:dyDescent="0.2">
      <c r="A3803" s="7"/>
    </row>
    <row r="3804" spans="1:1" x14ac:dyDescent="0.2">
      <c r="A3804" s="7"/>
    </row>
    <row r="3805" spans="1:1" x14ac:dyDescent="0.2">
      <c r="A3805" s="7"/>
    </row>
    <row r="3806" spans="1:1" x14ac:dyDescent="0.2">
      <c r="A3806" s="7"/>
    </row>
    <row r="3807" spans="1:1" x14ac:dyDescent="0.2">
      <c r="A3807" s="7"/>
    </row>
    <row r="3808" spans="1:1" x14ac:dyDescent="0.2">
      <c r="A3808" s="7"/>
    </row>
    <row r="3809" spans="1:1" x14ac:dyDescent="0.2">
      <c r="A3809" s="7"/>
    </row>
    <row r="3810" spans="1:1" x14ac:dyDescent="0.2">
      <c r="A3810" s="7"/>
    </row>
    <row r="3811" spans="1:1" x14ac:dyDescent="0.2">
      <c r="A3811" s="7"/>
    </row>
    <row r="3812" spans="1:1" x14ac:dyDescent="0.2">
      <c r="A3812" s="7"/>
    </row>
    <row r="3813" spans="1:1" x14ac:dyDescent="0.2">
      <c r="A3813" s="7"/>
    </row>
    <row r="3814" spans="1:1" x14ac:dyDescent="0.2">
      <c r="A3814" s="7"/>
    </row>
    <row r="3815" spans="1:1" x14ac:dyDescent="0.2">
      <c r="A3815" s="7"/>
    </row>
    <row r="3816" spans="1:1" x14ac:dyDescent="0.2">
      <c r="A3816" s="7"/>
    </row>
    <row r="3817" spans="1:1" x14ac:dyDescent="0.2">
      <c r="A3817" s="7"/>
    </row>
    <row r="3818" spans="1:1" x14ac:dyDescent="0.2">
      <c r="A3818" s="7"/>
    </row>
    <row r="3819" spans="1:1" x14ac:dyDescent="0.2">
      <c r="A3819" s="7"/>
    </row>
    <row r="3820" spans="1:1" x14ac:dyDescent="0.2">
      <c r="A3820" s="7"/>
    </row>
    <row r="3821" spans="1:1" x14ac:dyDescent="0.2">
      <c r="A3821" s="7"/>
    </row>
    <row r="3822" spans="1:1" x14ac:dyDescent="0.2">
      <c r="A3822" s="7"/>
    </row>
    <row r="3823" spans="1:1" x14ac:dyDescent="0.2">
      <c r="A3823" s="7"/>
    </row>
    <row r="3824" spans="1:1" x14ac:dyDescent="0.2">
      <c r="A3824" s="7"/>
    </row>
    <row r="3825" spans="1:1" x14ac:dyDescent="0.2">
      <c r="A3825" s="7"/>
    </row>
    <row r="3826" spans="1:1" x14ac:dyDescent="0.2">
      <c r="A3826" s="7"/>
    </row>
    <row r="3827" spans="1:1" x14ac:dyDescent="0.2">
      <c r="A3827" s="7"/>
    </row>
    <row r="3828" spans="1:1" x14ac:dyDescent="0.2">
      <c r="A3828" s="7"/>
    </row>
    <row r="3829" spans="1:1" x14ac:dyDescent="0.2">
      <c r="A3829" s="7"/>
    </row>
    <row r="3830" spans="1:1" x14ac:dyDescent="0.2">
      <c r="A3830" s="7"/>
    </row>
    <row r="3831" spans="1:1" x14ac:dyDescent="0.2">
      <c r="A3831" s="7"/>
    </row>
    <row r="3832" spans="1:1" x14ac:dyDescent="0.2">
      <c r="A3832" s="7"/>
    </row>
    <row r="3833" spans="1:1" x14ac:dyDescent="0.2">
      <c r="A3833" s="7"/>
    </row>
    <row r="3834" spans="1:1" x14ac:dyDescent="0.2">
      <c r="A3834" s="7"/>
    </row>
    <row r="3835" spans="1:1" x14ac:dyDescent="0.2">
      <c r="A3835" s="7"/>
    </row>
    <row r="3836" spans="1:1" x14ac:dyDescent="0.2">
      <c r="A3836" s="7"/>
    </row>
    <row r="3837" spans="1:1" x14ac:dyDescent="0.2">
      <c r="A3837" s="7"/>
    </row>
    <row r="3838" spans="1:1" x14ac:dyDescent="0.2">
      <c r="A3838" s="7"/>
    </row>
    <row r="3839" spans="1:1" x14ac:dyDescent="0.2">
      <c r="A3839" s="7"/>
    </row>
    <row r="3840" spans="1:1" x14ac:dyDescent="0.2">
      <c r="A3840" s="7"/>
    </row>
    <row r="3841" spans="1:1" x14ac:dyDescent="0.2">
      <c r="A3841" s="7"/>
    </row>
    <row r="3842" spans="1:1" x14ac:dyDescent="0.2">
      <c r="A3842" s="7"/>
    </row>
    <row r="3843" spans="1:1" x14ac:dyDescent="0.2">
      <c r="A3843" s="7"/>
    </row>
    <row r="3844" spans="1:1" x14ac:dyDescent="0.2">
      <c r="A3844" s="7"/>
    </row>
    <row r="3845" spans="1:1" x14ac:dyDescent="0.2">
      <c r="A3845" s="7"/>
    </row>
    <row r="3846" spans="1:1" x14ac:dyDescent="0.2">
      <c r="A3846" s="7"/>
    </row>
    <row r="3847" spans="1:1" x14ac:dyDescent="0.2">
      <c r="A3847" s="7"/>
    </row>
    <row r="3848" spans="1:1" x14ac:dyDescent="0.2">
      <c r="A3848" s="7"/>
    </row>
    <row r="3849" spans="1:1" x14ac:dyDescent="0.2">
      <c r="A3849" s="7"/>
    </row>
    <row r="3850" spans="1:1" x14ac:dyDescent="0.2">
      <c r="A3850" s="7"/>
    </row>
    <row r="3851" spans="1:1" x14ac:dyDescent="0.2">
      <c r="A3851" s="7"/>
    </row>
    <row r="3852" spans="1:1" x14ac:dyDescent="0.2">
      <c r="A3852" s="7"/>
    </row>
    <row r="3853" spans="1:1" x14ac:dyDescent="0.2">
      <c r="A3853" s="7"/>
    </row>
    <row r="3854" spans="1:1" x14ac:dyDescent="0.2">
      <c r="A3854" s="7"/>
    </row>
    <row r="3855" spans="1:1" x14ac:dyDescent="0.2">
      <c r="A3855" s="7"/>
    </row>
    <row r="3856" spans="1:1" x14ac:dyDescent="0.2">
      <c r="A3856" s="7"/>
    </row>
    <row r="3857" spans="1:1" x14ac:dyDescent="0.2">
      <c r="A3857" s="7"/>
    </row>
    <row r="3858" spans="1:1" x14ac:dyDescent="0.2">
      <c r="A3858" s="7"/>
    </row>
    <row r="3859" spans="1:1" x14ac:dyDescent="0.2">
      <c r="A3859" s="7"/>
    </row>
    <row r="3860" spans="1:1" x14ac:dyDescent="0.2">
      <c r="A3860" s="7"/>
    </row>
    <row r="3861" spans="1:1" x14ac:dyDescent="0.2">
      <c r="A3861" s="7"/>
    </row>
    <row r="3862" spans="1:1" x14ac:dyDescent="0.2">
      <c r="A3862" s="7"/>
    </row>
    <row r="3863" spans="1:1" x14ac:dyDescent="0.2">
      <c r="A3863" s="7"/>
    </row>
    <row r="3864" spans="1:1" x14ac:dyDescent="0.2">
      <c r="A3864" s="7"/>
    </row>
    <row r="3865" spans="1:1" x14ac:dyDescent="0.2">
      <c r="A3865" s="7"/>
    </row>
    <row r="3866" spans="1:1" x14ac:dyDescent="0.2">
      <c r="A3866" s="7"/>
    </row>
    <row r="3867" spans="1:1" x14ac:dyDescent="0.2">
      <c r="A3867" s="7"/>
    </row>
    <row r="3868" spans="1:1" x14ac:dyDescent="0.2">
      <c r="A3868" s="7"/>
    </row>
    <row r="3869" spans="1:1" x14ac:dyDescent="0.2">
      <c r="A3869" s="7"/>
    </row>
    <row r="3870" spans="1:1" x14ac:dyDescent="0.2">
      <c r="A3870" s="7"/>
    </row>
    <row r="3871" spans="1:1" x14ac:dyDescent="0.2">
      <c r="A3871" s="7"/>
    </row>
    <row r="3872" spans="1:1" x14ac:dyDescent="0.2">
      <c r="A3872" s="7"/>
    </row>
    <row r="3873" spans="1:1" x14ac:dyDescent="0.2">
      <c r="A3873" s="7"/>
    </row>
    <row r="3874" spans="1:1" x14ac:dyDescent="0.2">
      <c r="A3874" s="7"/>
    </row>
    <row r="3875" spans="1:1" x14ac:dyDescent="0.2">
      <c r="A3875" s="7"/>
    </row>
    <row r="3876" spans="1:1" x14ac:dyDescent="0.2">
      <c r="A3876" s="7"/>
    </row>
    <row r="3877" spans="1:1" x14ac:dyDescent="0.2">
      <c r="A3877" s="7"/>
    </row>
    <row r="3878" spans="1:1" x14ac:dyDescent="0.2">
      <c r="A3878" s="7"/>
    </row>
    <row r="3879" spans="1:1" x14ac:dyDescent="0.2">
      <c r="A3879" s="7"/>
    </row>
    <row r="3880" spans="1:1" x14ac:dyDescent="0.2">
      <c r="A3880" s="7"/>
    </row>
    <row r="3881" spans="1:1" x14ac:dyDescent="0.2">
      <c r="A3881" s="7"/>
    </row>
    <row r="3882" spans="1:1" x14ac:dyDescent="0.2">
      <c r="A3882" s="7"/>
    </row>
    <row r="3883" spans="1:1" x14ac:dyDescent="0.2">
      <c r="A3883" s="7"/>
    </row>
    <row r="3884" spans="1:1" x14ac:dyDescent="0.2">
      <c r="A3884" s="7"/>
    </row>
    <row r="3885" spans="1:1" x14ac:dyDescent="0.2">
      <c r="A3885" s="7"/>
    </row>
    <row r="3886" spans="1:1" x14ac:dyDescent="0.2">
      <c r="A3886" s="7"/>
    </row>
    <row r="3887" spans="1:1" x14ac:dyDescent="0.2">
      <c r="A3887" s="7"/>
    </row>
    <row r="3888" spans="1:1" x14ac:dyDescent="0.2">
      <c r="A3888" s="7"/>
    </row>
    <row r="3889" spans="1:1" x14ac:dyDescent="0.2">
      <c r="A3889" s="7"/>
    </row>
    <row r="3890" spans="1:1" x14ac:dyDescent="0.2">
      <c r="A3890" s="7"/>
    </row>
    <row r="3891" spans="1:1" x14ac:dyDescent="0.2">
      <c r="A3891" s="7"/>
    </row>
    <row r="3892" spans="1:1" x14ac:dyDescent="0.2">
      <c r="A3892" s="7"/>
    </row>
    <row r="3893" spans="1:1" x14ac:dyDescent="0.2">
      <c r="A3893" s="7"/>
    </row>
    <row r="3894" spans="1:1" x14ac:dyDescent="0.2">
      <c r="A3894" s="7"/>
    </row>
    <row r="3895" spans="1:1" x14ac:dyDescent="0.2">
      <c r="A3895" s="7"/>
    </row>
    <row r="3896" spans="1:1" x14ac:dyDescent="0.2">
      <c r="A3896" s="7"/>
    </row>
    <row r="3897" spans="1:1" x14ac:dyDescent="0.2">
      <c r="A3897" s="7"/>
    </row>
    <row r="3898" spans="1:1" x14ac:dyDescent="0.2">
      <c r="A3898" s="7"/>
    </row>
    <row r="3899" spans="1:1" x14ac:dyDescent="0.2">
      <c r="A3899" s="7"/>
    </row>
    <row r="3900" spans="1:1" x14ac:dyDescent="0.2">
      <c r="A3900" s="7"/>
    </row>
    <row r="3901" spans="1:1" x14ac:dyDescent="0.2">
      <c r="A3901" s="7"/>
    </row>
    <row r="3902" spans="1:1" x14ac:dyDescent="0.2">
      <c r="A3902" s="7"/>
    </row>
    <row r="3903" spans="1:1" x14ac:dyDescent="0.2">
      <c r="A3903" s="7"/>
    </row>
    <row r="3904" spans="1:1" x14ac:dyDescent="0.2">
      <c r="A3904" s="7"/>
    </row>
    <row r="3905" spans="1:1" x14ac:dyDescent="0.2">
      <c r="A3905" s="7"/>
    </row>
    <row r="3906" spans="1:1" x14ac:dyDescent="0.2">
      <c r="A3906" s="7"/>
    </row>
    <row r="3907" spans="1:1" x14ac:dyDescent="0.2">
      <c r="A3907" s="7"/>
    </row>
    <row r="3908" spans="1:1" x14ac:dyDescent="0.2">
      <c r="A3908" s="7"/>
    </row>
    <row r="3909" spans="1:1" x14ac:dyDescent="0.2">
      <c r="A3909" s="7"/>
    </row>
    <row r="3910" spans="1:1" x14ac:dyDescent="0.2">
      <c r="A3910" s="7"/>
    </row>
    <row r="3911" spans="1:1" x14ac:dyDescent="0.2">
      <c r="A3911" s="7"/>
    </row>
    <row r="3912" spans="1:1" x14ac:dyDescent="0.2">
      <c r="A3912" s="7"/>
    </row>
    <row r="3913" spans="1:1" x14ac:dyDescent="0.2">
      <c r="A3913" s="7"/>
    </row>
    <row r="3914" spans="1:1" x14ac:dyDescent="0.2">
      <c r="A3914" s="7"/>
    </row>
    <row r="3915" spans="1:1" x14ac:dyDescent="0.2">
      <c r="A3915" s="7"/>
    </row>
    <row r="3916" spans="1:1" x14ac:dyDescent="0.2">
      <c r="A3916" s="7"/>
    </row>
    <row r="3917" spans="1:1" x14ac:dyDescent="0.2">
      <c r="A3917" s="7"/>
    </row>
    <row r="3918" spans="1:1" x14ac:dyDescent="0.2">
      <c r="A3918" s="7"/>
    </row>
    <row r="3919" spans="1:1" x14ac:dyDescent="0.2">
      <c r="A3919" s="7"/>
    </row>
    <row r="3920" spans="1:1" x14ac:dyDescent="0.2">
      <c r="A3920" s="7"/>
    </row>
    <row r="3921" spans="1:1" x14ac:dyDescent="0.2">
      <c r="A3921" s="7"/>
    </row>
    <row r="3922" spans="1:1" x14ac:dyDescent="0.2">
      <c r="A3922" s="7"/>
    </row>
    <row r="3923" spans="1:1" x14ac:dyDescent="0.2">
      <c r="A3923" s="7"/>
    </row>
    <row r="3924" spans="1:1" x14ac:dyDescent="0.2">
      <c r="A3924" s="7"/>
    </row>
    <row r="3925" spans="1:1" x14ac:dyDescent="0.2">
      <c r="A3925" s="7"/>
    </row>
    <row r="3926" spans="1:1" x14ac:dyDescent="0.2">
      <c r="A3926" s="7"/>
    </row>
    <row r="3927" spans="1:1" x14ac:dyDescent="0.2">
      <c r="A3927" s="7"/>
    </row>
    <row r="3928" spans="1:1" x14ac:dyDescent="0.2">
      <c r="A3928" s="7"/>
    </row>
    <row r="3929" spans="1:1" x14ac:dyDescent="0.2">
      <c r="A3929" s="7"/>
    </row>
    <row r="3930" spans="1:1" x14ac:dyDescent="0.2">
      <c r="A3930" s="7"/>
    </row>
    <row r="3931" spans="1:1" x14ac:dyDescent="0.2">
      <c r="A3931" s="7"/>
    </row>
    <row r="3932" spans="1:1" x14ac:dyDescent="0.2">
      <c r="A3932" s="7"/>
    </row>
    <row r="3933" spans="1:1" x14ac:dyDescent="0.2">
      <c r="A3933" s="7"/>
    </row>
    <row r="3934" spans="1:1" x14ac:dyDescent="0.2">
      <c r="A3934" s="7"/>
    </row>
    <row r="3935" spans="1:1" x14ac:dyDescent="0.2">
      <c r="A3935" s="7"/>
    </row>
    <row r="3936" spans="1:1" x14ac:dyDescent="0.2">
      <c r="A3936" s="7"/>
    </row>
    <row r="3937" spans="1:1" x14ac:dyDescent="0.2">
      <c r="A3937" s="7"/>
    </row>
    <row r="3938" spans="1:1" x14ac:dyDescent="0.2">
      <c r="A3938" s="7"/>
    </row>
    <row r="3939" spans="1:1" x14ac:dyDescent="0.2">
      <c r="A3939" s="7"/>
    </row>
    <row r="3940" spans="1:1" x14ac:dyDescent="0.2">
      <c r="A3940" s="7"/>
    </row>
    <row r="3941" spans="1:1" x14ac:dyDescent="0.2">
      <c r="A3941" s="7"/>
    </row>
    <row r="3942" spans="1:1" x14ac:dyDescent="0.2">
      <c r="A3942" s="7"/>
    </row>
    <row r="3943" spans="1:1" x14ac:dyDescent="0.2">
      <c r="A3943" s="7"/>
    </row>
    <row r="3944" spans="1:1" x14ac:dyDescent="0.2">
      <c r="A3944" s="7"/>
    </row>
    <row r="3945" spans="1:1" x14ac:dyDescent="0.2">
      <c r="A3945" s="7"/>
    </row>
    <row r="3946" spans="1:1" x14ac:dyDescent="0.2">
      <c r="A3946" s="7"/>
    </row>
    <row r="3947" spans="1:1" x14ac:dyDescent="0.2">
      <c r="A3947" s="7"/>
    </row>
    <row r="3948" spans="1:1" x14ac:dyDescent="0.2">
      <c r="A3948" s="7"/>
    </row>
    <row r="3949" spans="1:1" x14ac:dyDescent="0.2">
      <c r="A3949" s="7"/>
    </row>
    <row r="3950" spans="1:1" x14ac:dyDescent="0.2">
      <c r="A3950" s="7"/>
    </row>
    <row r="3951" spans="1:1" x14ac:dyDescent="0.2">
      <c r="A3951" s="7"/>
    </row>
    <row r="3952" spans="1:1" x14ac:dyDescent="0.2">
      <c r="A3952" s="7"/>
    </row>
    <row r="3953" spans="1:1" x14ac:dyDescent="0.2">
      <c r="A3953" s="7"/>
    </row>
    <row r="3954" spans="1:1" x14ac:dyDescent="0.2">
      <c r="A3954" s="7"/>
    </row>
    <row r="3955" spans="1:1" x14ac:dyDescent="0.2">
      <c r="A3955" s="7"/>
    </row>
    <row r="3956" spans="1:1" x14ac:dyDescent="0.2">
      <c r="A3956" s="7"/>
    </row>
    <row r="3957" spans="1:1" x14ac:dyDescent="0.2">
      <c r="A3957" s="7"/>
    </row>
    <row r="3958" spans="1:1" x14ac:dyDescent="0.2">
      <c r="A3958" s="7"/>
    </row>
    <row r="3959" spans="1:1" x14ac:dyDescent="0.2">
      <c r="A3959" s="7"/>
    </row>
    <row r="3960" spans="1:1" x14ac:dyDescent="0.2">
      <c r="A3960" s="7"/>
    </row>
    <row r="3961" spans="1:1" x14ac:dyDescent="0.2">
      <c r="A3961" s="7"/>
    </row>
    <row r="3962" spans="1:1" x14ac:dyDescent="0.2">
      <c r="A3962" s="7"/>
    </row>
    <row r="3963" spans="1:1" x14ac:dyDescent="0.2">
      <c r="A3963" s="7"/>
    </row>
    <row r="3964" spans="1:1" x14ac:dyDescent="0.2">
      <c r="A3964" s="7"/>
    </row>
    <row r="3965" spans="1:1" x14ac:dyDescent="0.2">
      <c r="A3965" s="7"/>
    </row>
    <row r="3966" spans="1:1" x14ac:dyDescent="0.2">
      <c r="A3966" s="7"/>
    </row>
    <row r="3967" spans="1:1" x14ac:dyDescent="0.2">
      <c r="A3967" s="7"/>
    </row>
    <row r="3968" spans="1:1" x14ac:dyDescent="0.2">
      <c r="A3968" s="7"/>
    </row>
    <row r="3969" spans="1:1" x14ac:dyDescent="0.2">
      <c r="A3969" s="7"/>
    </row>
    <row r="3970" spans="1:1" x14ac:dyDescent="0.2">
      <c r="A3970" s="7"/>
    </row>
    <row r="3971" spans="1:1" x14ac:dyDescent="0.2">
      <c r="A3971" s="7"/>
    </row>
    <row r="3972" spans="1:1" x14ac:dyDescent="0.2">
      <c r="A3972" s="7"/>
    </row>
    <row r="3973" spans="1:1" x14ac:dyDescent="0.2">
      <c r="A3973" s="7"/>
    </row>
    <row r="3974" spans="1:1" x14ac:dyDescent="0.2">
      <c r="A3974" s="7"/>
    </row>
    <row r="3975" spans="1:1" x14ac:dyDescent="0.2">
      <c r="A3975" s="7"/>
    </row>
    <row r="3976" spans="1:1" x14ac:dyDescent="0.2">
      <c r="A3976" s="7"/>
    </row>
    <row r="3977" spans="1:1" x14ac:dyDescent="0.2">
      <c r="A3977" s="7"/>
    </row>
    <row r="3978" spans="1:1" x14ac:dyDescent="0.2">
      <c r="A3978" s="7"/>
    </row>
    <row r="3979" spans="1:1" x14ac:dyDescent="0.2">
      <c r="A3979" s="7"/>
    </row>
    <row r="3980" spans="1:1" x14ac:dyDescent="0.2">
      <c r="A3980" s="7"/>
    </row>
    <row r="3981" spans="1:1" x14ac:dyDescent="0.2">
      <c r="A3981" s="7"/>
    </row>
    <row r="3982" spans="1:1" x14ac:dyDescent="0.2">
      <c r="A3982" s="7"/>
    </row>
    <row r="3983" spans="1:1" x14ac:dyDescent="0.2">
      <c r="A3983" s="7"/>
    </row>
    <row r="3984" spans="1:1" x14ac:dyDescent="0.2">
      <c r="A3984" s="7"/>
    </row>
    <row r="3985" spans="1:1" x14ac:dyDescent="0.2">
      <c r="A3985" s="7"/>
    </row>
    <row r="3986" spans="1:1" x14ac:dyDescent="0.2">
      <c r="A3986" s="7"/>
    </row>
    <row r="3987" spans="1:1" x14ac:dyDescent="0.2">
      <c r="A3987" s="7"/>
    </row>
    <row r="3988" spans="1:1" x14ac:dyDescent="0.2">
      <c r="A3988" s="7"/>
    </row>
    <row r="3989" spans="1:1" x14ac:dyDescent="0.2">
      <c r="A3989" s="7"/>
    </row>
    <row r="3990" spans="1:1" x14ac:dyDescent="0.2">
      <c r="A3990" s="7"/>
    </row>
    <row r="3991" spans="1:1" x14ac:dyDescent="0.2">
      <c r="A3991" s="7"/>
    </row>
    <row r="3992" spans="1:1" x14ac:dyDescent="0.2">
      <c r="A3992" s="7"/>
    </row>
    <row r="3993" spans="1:1" x14ac:dyDescent="0.2">
      <c r="A3993" s="7"/>
    </row>
    <row r="3994" spans="1:1" x14ac:dyDescent="0.2">
      <c r="A3994" s="7"/>
    </row>
    <row r="3995" spans="1:1" x14ac:dyDescent="0.2">
      <c r="A3995" s="7"/>
    </row>
    <row r="3996" spans="1:1" x14ac:dyDescent="0.2">
      <c r="A3996" s="7"/>
    </row>
    <row r="3997" spans="1:1" x14ac:dyDescent="0.2">
      <c r="A3997" s="7"/>
    </row>
    <row r="3998" spans="1:1" x14ac:dyDescent="0.2">
      <c r="A3998" s="7"/>
    </row>
    <row r="3999" spans="1:1" x14ac:dyDescent="0.2">
      <c r="A3999" s="7"/>
    </row>
    <row r="4000" spans="1:1" x14ac:dyDescent="0.2">
      <c r="A4000" s="7"/>
    </row>
    <row r="4001" spans="1:1" x14ac:dyDescent="0.2">
      <c r="A4001" s="7"/>
    </row>
    <row r="4002" spans="1:1" x14ac:dyDescent="0.2">
      <c r="A4002" s="7"/>
    </row>
    <row r="4003" spans="1:1" x14ac:dyDescent="0.2">
      <c r="A4003" s="7"/>
    </row>
    <row r="4004" spans="1:1" x14ac:dyDescent="0.2">
      <c r="A4004" s="7"/>
    </row>
    <row r="4005" spans="1:1" x14ac:dyDescent="0.2">
      <c r="A4005" s="7"/>
    </row>
    <row r="4006" spans="1:1" x14ac:dyDescent="0.2">
      <c r="A4006" s="7"/>
    </row>
    <row r="4007" spans="1:1" x14ac:dyDescent="0.2">
      <c r="A4007" s="7"/>
    </row>
    <row r="4008" spans="1:1" x14ac:dyDescent="0.2">
      <c r="A4008" s="7"/>
    </row>
    <row r="4009" spans="1:1" x14ac:dyDescent="0.2">
      <c r="A4009" s="7"/>
    </row>
    <row r="4010" spans="1:1" x14ac:dyDescent="0.2">
      <c r="A4010" s="7"/>
    </row>
    <row r="4011" spans="1:1" x14ac:dyDescent="0.2">
      <c r="A4011" s="7"/>
    </row>
    <row r="4012" spans="1:1" x14ac:dyDescent="0.2">
      <c r="A4012" s="7"/>
    </row>
    <row r="4013" spans="1:1" x14ac:dyDescent="0.2">
      <c r="A4013" s="7"/>
    </row>
    <row r="4014" spans="1:1" x14ac:dyDescent="0.2">
      <c r="A4014" s="7"/>
    </row>
    <row r="4015" spans="1:1" x14ac:dyDescent="0.2">
      <c r="A4015" s="7"/>
    </row>
    <row r="4016" spans="1:1" x14ac:dyDescent="0.2">
      <c r="A4016" s="7"/>
    </row>
    <row r="4017" spans="1:1" x14ac:dyDescent="0.2">
      <c r="A4017" s="7"/>
    </row>
    <row r="4018" spans="1:1" x14ac:dyDescent="0.2">
      <c r="A4018" s="7"/>
    </row>
    <row r="4019" spans="1:1" x14ac:dyDescent="0.2">
      <c r="A4019" s="7"/>
    </row>
    <row r="4020" spans="1:1" x14ac:dyDescent="0.2">
      <c r="A4020" s="7"/>
    </row>
    <row r="4021" spans="1:1" x14ac:dyDescent="0.2">
      <c r="A4021" s="7"/>
    </row>
    <row r="4022" spans="1:1" x14ac:dyDescent="0.2">
      <c r="A4022" s="7"/>
    </row>
    <row r="4023" spans="1:1" x14ac:dyDescent="0.2">
      <c r="A4023" s="7"/>
    </row>
    <row r="4024" spans="1:1" x14ac:dyDescent="0.2">
      <c r="A4024" s="7"/>
    </row>
    <row r="4025" spans="1:1" x14ac:dyDescent="0.2">
      <c r="A4025" s="7"/>
    </row>
    <row r="4026" spans="1:1" x14ac:dyDescent="0.2">
      <c r="A4026" s="7"/>
    </row>
    <row r="4027" spans="1:1" x14ac:dyDescent="0.2">
      <c r="A4027" s="7"/>
    </row>
    <row r="4028" spans="1:1" x14ac:dyDescent="0.2">
      <c r="A4028" s="7"/>
    </row>
    <row r="4029" spans="1:1" x14ac:dyDescent="0.2">
      <c r="A4029" s="7"/>
    </row>
    <row r="4030" spans="1:1" x14ac:dyDescent="0.2">
      <c r="A4030" s="7"/>
    </row>
    <row r="4031" spans="1:1" x14ac:dyDescent="0.2">
      <c r="A4031" s="7"/>
    </row>
    <row r="4032" spans="1:1" x14ac:dyDescent="0.2">
      <c r="A4032" s="7"/>
    </row>
    <row r="4033" spans="1:1" x14ac:dyDescent="0.2">
      <c r="A4033" s="7"/>
    </row>
    <row r="4034" spans="1:1" x14ac:dyDescent="0.2">
      <c r="A4034" s="7"/>
    </row>
    <row r="4035" spans="1:1" x14ac:dyDescent="0.2">
      <c r="A4035" s="7"/>
    </row>
    <row r="4036" spans="1:1" x14ac:dyDescent="0.2">
      <c r="A4036" s="7"/>
    </row>
    <row r="4037" spans="1:1" x14ac:dyDescent="0.2">
      <c r="A4037" s="7"/>
    </row>
    <row r="4038" spans="1:1" x14ac:dyDescent="0.2">
      <c r="A4038" s="7"/>
    </row>
    <row r="4039" spans="1:1" x14ac:dyDescent="0.2">
      <c r="A4039" s="7"/>
    </row>
    <row r="4040" spans="1:1" x14ac:dyDescent="0.2">
      <c r="A4040" s="7"/>
    </row>
    <row r="4041" spans="1:1" x14ac:dyDescent="0.2">
      <c r="A4041" s="7"/>
    </row>
    <row r="4042" spans="1:1" x14ac:dyDescent="0.2">
      <c r="A4042" s="7"/>
    </row>
    <row r="4043" spans="1:1" x14ac:dyDescent="0.2">
      <c r="A4043" s="7"/>
    </row>
    <row r="4044" spans="1:1" x14ac:dyDescent="0.2">
      <c r="A4044" s="7"/>
    </row>
    <row r="4045" spans="1:1" x14ac:dyDescent="0.2">
      <c r="A4045" s="7"/>
    </row>
    <row r="4046" spans="1:1" x14ac:dyDescent="0.2">
      <c r="A4046" s="7"/>
    </row>
    <row r="4047" spans="1:1" x14ac:dyDescent="0.2">
      <c r="A4047" s="7"/>
    </row>
    <row r="4048" spans="1:1" x14ac:dyDescent="0.2">
      <c r="A4048" s="7"/>
    </row>
    <row r="4049" spans="1:1" x14ac:dyDescent="0.2">
      <c r="A4049" s="7"/>
    </row>
    <row r="4050" spans="1:1" x14ac:dyDescent="0.2">
      <c r="A4050" s="7"/>
    </row>
    <row r="4051" spans="1:1" x14ac:dyDescent="0.2">
      <c r="A4051" s="7"/>
    </row>
    <row r="4052" spans="1:1" x14ac:dyDescent="0.2">
      <c r="A4052" s="7"/>
    </row>
    <row r="4053" spans="1:1" x14ac:dyDescent="0.2">
      <c r="A4053" s="7"/>
    </row>
    <row r="4054" spans="1:1" x14ac:dyDescent="0.2">
      <c r="A4054" s="7"/>
    </row>
    <row r="4055" spans="1:1" x14ac:dyDescent="0.2">
      <c r="A4055" s="7"/>
    </row>
    <row r="4056" spans="1:1" x14ac:dyDescent="0.2">
      <c r="A4056" s="7"/>
    </row>
    <row r="4057" spans="1:1" x14ac:dyDescent="0.2">
      <c r="A4057" s="7"/>
    </row>
    <row r="4058" spans="1:1" x14ac:dyDescent="0.2">
      <c r="A4058" s="7"/>
    </row>
    <row r="4059" spans="1:1" x14ac:dyDescent="0.2">
      <c r="A4059" s="7"/>
    </row>
    <row r="4060" spans="1:1" x14ac:dyDescent="0.2">
      <c r="A4060" s="7"/>
    </row>
    <row r="4061" spans="1:1" x14ac:dyDescent="0.2">
      <c r="A4061" s="7"/>
    </row>
    <row r="4062" spans="1:1" x14ac:dyDescent="0.2">
      <c r="A4062" s="7"/>
    </row>
    <row r="4063" spans="1:1" x14ac:dyDescent="0.2">
      <c r="A4063" s="7"/>
    </row>
    <row r="4064" spans="1:1" x14ac:dyDescent="0.2">
      <c r="A4064" s="7"/>
    </row>
    <row r="4065" spans="1:1" x14ac:dyDescent="0.2">
      <c r="A4065" s="7"/>
    </row>
    <row r="4066" spans="1:1" x14ac:dyDescent="0.2">
      <c r="A4066" s="7"/>
    </row>
    <row r="4067" spans="1:1" x14ac:dyDescent="0.2">
      <c r="A4067" s="7"/>
    </row>
    <row r="4068" spans="1:1" x14ac:dyDescent="0.2">
      <c r="A4068" s="7"/>
    </row>
    <row r="4069" spans="1:1" x14ac:dyDescent="0.2">
      <c r="A4069" s="7"/>
    </row>
    <row r="4070" spans="1:1" x14ac:dyDescent="0.2">
      <c r="A4070" s="7"/>
    </row>
    <row r="4071" spans="1:1" x14ac:dyDescent="0.2">
      <c r="A4071" s="7"/>
    </row>
    <row r="4072" spans="1:1" x14ac:dyDescent="0.2">
      <c r="A4072" s="7"/>
    </row>
    <row r="4073" spans="1:1" x14ac:dyDescent="0.2">
      <c r="A4073" s="7"/>
    </row>
    <row r="4074" spans="1:1" x14ac:dyDescent="0.2">
      <c r="A4074" s="7"/>
    </row>
    <row r="4075" spans="1:1" x14ac:dyDescent="0.2">
      <c r="A4075" s="7"/>
    </row>
    <row r="4076" spans="1:1" x14ac:dyDescent="0.2">
      <c r="A4076" s="7"/>
    </row>
    <row r="4077" spans="1:1" x14ac:dyDescent="0.2">
      <c r="A4077" s="7"/>
    </row>
    <row r="4078" spans="1:1" x14ac:dyDescent="0.2">
      <c r="A4078" s="7"/>
    </row>
    <row r="4079" spans="1:1" x14ac:dyDescent="0.2">
      <c r="A4079" s="7"/>
    </row>
    <row r="4080" spans="1:1" x14ac:dyDescent="0.2">
      <c r="A4080" s="7"/>
    </row>
    <row r="4081" spans="1:1" x14ac:dyDescent="0.2">
      <c r="A4081" s="7"/>
    </row>
    <row r="4082" spans="1:1" x14ac:dyDescent="0.2">
      <c r="A4082" s="7"/>
    </row>
    <row r="4083" spans="1:1" x14ac:dyDescent="0.2">
      <c r="A4083" s="7"/>
    </row>
    <row r="4084" spans="1:1" x14ac:dyDescent="0.2">
      <c r="A4084" s="7"/>
    </row>
    <row r="4085" spans="1:1" x14ac:dyDescent="0.2">
      <c r="A4085" s="7"/>
    </row>
    <row r="4086" spans="1:1" x14ac:dyDescent="0.2">
      <c r="A4086" s="7"/>
    </row>
    <row r="4087" spans="1:1" x14ac:dyDescent="0.2">
      <c r="A4087" s="7"/>
    </row>
    <row r="4088" spans="1:1" x14ac:dyDescent="0.2">
      <c r="A4088" s="7"/>
    </row>
    <row r="4089" spans="1:1" x14ac:dyDescent="0.2">
      <c r="A4089" s="7"/>
    </row>
    <row r="4090" spans="1:1" x14ac:dyDescent="0.2">
      <c r="A4090" s="7"/>
    </row>
    <row r="4091" spans="1:1" x14ac:dyDescent="0.2">
      <c r="A4091" s="7"/>
    </row>
    <row r="4092" spans="1:1" x14ac:dyDescent="0.2">
      <c r="A4092" s="7"/>
    </row>
    <row r="4093" spans="1:1" x14ac:dyDescent="0.2">
      <c r="A4093" s="7"/>
    </row>
    <row r="4094" spans="1:1" x14ac:dyDescent="0.2">
      <c r="A4094" s="7"/>
    </row>
    <row r="4095" spans="1:1" x14ac:dyDescent="0.2">
      <c r="A4095" s="7"/>
    </row>
    <row r="4096" spans="1:1" x14ac:dyDescent="0.2">
      <c r="A4096" s="7"/>
    </row>
    <row r="4097" spans="1:1" x14ac:dyDescent="0.2">
      <c r="A4097" s="7"/>
    </row>
    <row r="4098" spans="1:1" x14ac:dyDescent="0.2">
      <c r="A4098" s="7"/>
    </row>
    <row r="4099" spans="1:1" x14ac:dyDescent="0.2">
      <c r="A4099" s="7"/>
    </row>
    <row r="4100" spans="1:1" x14ac:dyDescent="0.2">
      <c r="A4100" s="7"/>
    </row>
    <row r="4101" spans="1:1" x14ac:dyDescent="0.2">
      <c r="A4101" s="7"/>
    </row>
    <row r="4102" spans="1:1" x14ac:dyDescent="0.2">
      <c r="A4102" s="7"/>
    </row>
    <row r="4103" spans="1:1" x14ac:dyDescent="0.2">
      <c r="A4103" s="7"/>
    </row>
    <row r="4104" spans="1:1" x14ac:dyDescent="0.2">
      <c r="A4104" s="7"/>
    </row>
    <row r="4105" spans="1:1" x14ac:dyDescent="0.2">
      <c r="A4105" s="7"/>
    </row>
    <row r="4106" spans="1:1" x14ac:dyDescent="0.2">
      <c r="A4106" s="7"/>
    </row>
    <row r="4107" spans="1:1" x14ac:dyDescent="0.2">
      <c r="A4107" s="7"/>
    </row>
    <row r="4108" spans="1:1" x14ac:dyDescent="0.2">
      <c r="A4108" s="7"/>
    </row>
    <row r="4109" spans="1:1" x14ac:dyDescent="0.2">
      <c r="A4109" s="7"/>
    </row>
    <row r="4110" spans="1:1" x14ac:dyDescent="0.2">
      <c r="A4110" s="7"/>
    </row>
    <row r="4111" spans="1:1" x14ac:dyDescent="0.2">
      <c r="A4111" s="7"/>
    </row>
    <row r="4112" spans="1:1" x14ac:dyDescent="0.2">
      <c r="A4112" s="7"/>
    </row>
    <row r="4113" spans="1:1" x14ac:dyDescent="0.2">
      <c r="A4113" s="7"/>
    </row>
    <row r="4114" spans="1:1" x14ac:dyDescent="0.2">
      <c r="A4114" s="7"/>
    </row>
    <row r="4115" spans="1:1" x14ac:dyDescent="0.2">
      <c r="A4115" s="7"/>
    </row>
    <row r="4116" spans="1:1" x14ac:dyDescent="0.2">
      <c r="A4116" s="7"/>
    </row>
    <row r="4117" spans="1:1" x14ac:dyDescent="0.2">
      <c r="A4117" s="7"/>
    </row>
    <row r="4118" spans="1:1" x14ac:dyDescent="0.2">
      <c r="A4118" s="7"/>
    </row>
    <row r="4119" spans="1:1" x14ac:dyDescent="0.2">
      <c r="A4119" s="7"/>
    </row>
    <row r="4120" spans="1:1" x14ac:dyDescent="0.2">
      <c r="A4120" s="7"/>
    </row>
    <row r="4121" spans="1:1" x14ac:dyDescent="0.2">
      <c r="A4121" s="7"/>
    </row>
    <row r="4122" spans="1:1" x14ac:dyDescent="0.2">
      <c r="A4122" s="7"/>
    </row>
    <row r="4123" spans="1:1" x14ac:dyDescent="0.2">
      <c r="A4123" s="7"/>
    </row>
    <row r="4124" spans="1:1" x14ac:dyDescent="0.2">
      <c r="A4124" s="7"/>
    </row>
    <row r="4125" spans="1:1" x14ac:dyDescent="0.2">
      <c r="A4125" s="7"/>
    </row>
    <row r="4126" spans="1:1" x14ac:dyDescent="0.2">
      <c r="A4126" s="7"/>
    </row>
    <row r="4127" spans="1:1" x14ac:dyDescent="0.2">
      <c r="A4127" s="7"/>
    </row>
    <row r="4128" spans="1:1" x14ac:dyDescent="0.2">
      <c r="A4128" s="7"/>
    </row>
    <row r="4129" spans="1:1" x14ac:dyDescent="0.2">
      <c r="A4129" s="7"/>
    </row>
    <row r="4130" spans="1:1" x14ac:dyDescent="0.2">
      <c r="A4130" s="7"/>
    </row>
    <row r="4131" spans="1:1" x14ac:dyDescent="0.2">
      <c r="A4131" s="7"/>
    </row>
    <row r="4132" spans="1:1" x14ac:dyDescent="0.2">
      <c r="A4132" s="7"/>
    </row>
    <row r="4133" spans="1:1" x14ac:dyDescent="0.2">
      <c r="A4133" s="7"/>
    </row>
    <row r="4134" spans="1:1" x14ac:dyDescent="0.2">
      <c r="A4134" s="7"/>
    </row>
    <row r="4135" spans="1:1" x14ac:dyDescent="0.2">
      <c r="A4135" s="7"/>
    </row>
    <row r="4136" spans="1:1" x14ac:dyDescent="0.2">
      <c r="A4136" s="7"/>
    </row>
    <row r="4137" spans="1:1" x14ac:dyDescent="0.2">
      <c r="A4137" s="7"/>
    </row>
    <row r="4138" spans="1:1" x14ac:dyDescent="0.2">
      <c r="A4138" s="7"/>
    </row>
    <row r="4139" spans="1:1" x14ac:dyDescent="0.2">
      <c r="A4139" s="7"/>
    </row>
    <row r="4140" spans="1:1" x14ac:dyDescent="0.2">
      <c r="A4140" s="7"/>
    </row>
    <row r="4141" spans="1:1" x14ac:dyDescent="0.2">
      <c r="A4141" s="7"/>
    </row>
    <row r="4142" spans="1:1" x14ac:dyDescent="0.2">
      <c r="A4142" s="7"/>
    </row>
    <row r="4143" spans="1:1" x14ac:dyDescent="0.2">
      <c r="A4143" s="7"/>
    </row>
    <row r="4144" spans="1:1" x14ac:dyDescent="0.2">
      <c r="A4144" s="7"/>
    </row>
    <row r="4145" spans="1:1" x14ac:dyDescent="0.2">
      <c r="A4145" s="7"/>
    </row>
    <row r="4146" spans="1:1" x14ac:dyDescent="0.2">
      <c r="A4146" s="7"/>
    </row>
    <row r="4147" spans="1:1" x14ac:dyDescent="0.2">
      <c r="A4147" s="7"/>
    </row>
    <row r="4148" spans="1:1" x14ac:dyDescent="0.2">
      <c r="A4148" s="7"/>
    </row>
    <row r="4149" spans="1:1" x14ac:dyDescent="0.2">
      <c r="A4149" s="7"/>
    </row>
    <row r="4150" spans="1:1" x14ac:dyDescent="0.2">
      <c r="A4150" s="7"/>
    </row>
    <row r="4151" spans="1:1" x14ac:dyDescent="0.2">
      <c r="A4151" s="7"/>
    </row>
    <row r="4152" spans="1:1" x14ac:dyDescent="0.2">
      <c r="A4152" s="7"/>
    </row>
    <row r="4153" spans="1:1" x14ac:dyDescent="0.2">
      <c r="A4153" s="7"/>
    </row>
    <row r="4154" spans="1:1" x14ac:dyDescent="0.2">
      <c r="A4154" s="7"/>
    </row>
    <row r="4155" spans="1:1" x14ac:dyDescent="0.2">
      <c r="A4155" s="7"/>
    </row>
    <row r="4156" spans="1:1" x14ac:dyDescent="0.2">
      <c r="A4156" s="7"/>
    </row>
    <row r="4157" spans="1:1" x14ac:dyDescent="0.2">
      <c r="A4157" s="7"/>
    </row>
    <row r="4158" spans="1:1" x14ac:dyDescent="0.2">
      <c r="A4158" s="7"/>
    </row>
    <row r="4159" spans="1:1" x14ac:dyDescent="0.2">
      <c r="A4159" s="7"/>
    </row>
    <row r="4160" spans="1:1" x14ac:dyDescent="0.2">
      <c r="A4160" s="7"/>
    </row>
    <row r="4161" spans="1:1" x14ac:dyDescent="0.2">
      <c r="A4161" s="7"/>
    </row>
    <row r="4162" spans="1:1" x14ac:dyDescent="0.2">
      <c r="A4162" s="7"/>
    </row>
    <row r="4163" spans="1:1" x14ac:dyDescent="0.2">
      <c r="A4163" s="7"/>
    </row>
    <row r="4164" spans="1:1" x14ac:dyDescent="0.2">
      <c r="A4164" s="7"/>
    </row>
    <row r="4165" spans="1:1" x14ac:dyDescent="0.2">
      <c r="A4165" s="7"/>
    </row>
    <row r="4166" spans="1:1" x14ac:dyDescent="0.2">
      <c r="A4166" s="7"/>
    </row>
    <row r="4167" spans="1:1" x14ac:dyDescent="0.2">
      <c r="A4167" s="7"/>
    </row>
    <row r="4168" spans="1:1" x14ac:dyDescent="0.2">
      <c r="A4168" s="7"/>
    </row>
    <row r="4169" spans="1:1" x14ac:dyDescent="0.2">
      <c r="A4169" s="7"/>
    </row>
    <row r="4170" spans="1:1" x14ac:dyDescent="0.2">
      <c r="A4170" s="7"/>
    </row>
    <row r="4171" spans="1:1" x14ac:dyDescent="0.2">
      <c r="A4171" s="7"/>
    </row>
    <row r="4172" spans="1:1" x14ac:dyDescent="0.2">
      <c r="A4172" s="7"/>
    </row>
    <row r="4173" spans="1:1" x14ac:dyDescent="0.2">
      <c r="A4173" s="7"/>
    </row>
    <row r="4174" spans="1:1" x14ac:dyDescent="0.2">
      <c r="A4174" s="7"/>
    </row>
    <row r="4175" spans="1:1" x14ac:dyDescent="0.2">
      <c r="A4175" s="7"/>
    </row>
    <row r="4176" spans="1:1" x14ac:dyDescent="0.2">
      <c r="A4176" s="7"/>
    </row>
    <row r="4177" spans="1:1" x14ac:dyDescent="0.2">
      <c r="A4177" s="7"/>
    </row>
    <row r="4178" spans="1:1" x14ac:dyDescent="0.2">
      <c r="A4178" s="7"/>
    </row>
    <row r="4179" spans="1:1" x14ac:dyDescent="0.2">
      <c r="A4179" s="7"/>
    </row>
    <row r="4180" spans="1:1" x14ac:dyDescent="0.2">
      <c r="A4180" s="7"/>
    </row>
    <row r="4181" spans="1:1" x14ac:dyDescent="0.2">
      <c r="A4181" s="7"/>
    </row>
    <row r="4182" spans="1:1" x14ac:dyDescent="0.2">
      <c r="A4182" s="7"/>
    </row>
    <row r="4183" spans="1:1" x14ac:dyDescent="0.2">
      <c r="A4183" s="7"/>
    </row>
    <row r="4184" spans="1:1" x14ac:dyDescent="0.2">
      <c r="A4184" s="7"/>
    </row>
    <row r="4185" spans="1:1" x14ac:dyDescent="0.2">
      <c r="A4185" s="7"/>
    </row>
    <row r="4186" spans="1:1" x14ac:dyDescent="0.2">
      <c r="A4186" s="7"/>
    </row>
    <row r="4187" spans="1:1" x14ac:dyDescent="0.2">
      <c r="A4187" s="7"/>
    </row>
    <row r="4188" spans="1:1" x14ac:dyDescent="0.2">
      <c r="A4188" s="7"/>
    </row>
    <row r="4189" spans="1:1" x14ac:dyDescent="0.2">
      <c r="A4189" s="7"/>
    </row>
    <row r="4190" spans="1:1" x14ac:dyDescent="0.2">
      <c r="A4190" s="7"/>
    </row>
    <row r="4191" spans="1:1" x14ac:dyDescent="0.2">
      <c r="A4191" s="7"/>
    </row>
    <row r="4192" spans="1:1" x14ac:dyDescent="0.2">
      <c r="A4192" s="7"/>
    </row>
    <row r="4193" spans="1:1" x14ac:dyDescent="0.2">
      <c r="A4193" s="7"/>
    </row>
    <row r="4194" spans="1:1" x14ac:dyDescent="0.2">
      <c r="A4194" s="7"/>
    </row>
    <row r="4195" spans="1:1" x14ac:dyDescent="0.2">
      <c r="A4195" s="7"/>
    </row>
    <row r="4196" spans="1:1" x14ac:dyDescent="0.2">
      <c r="A4196" s="7"/>
    </row>
    <row r="4197" spans="1:1" x14ac:dyDescent="0.2">
      <c r="A4197" s="7"/>
    </row>
    <row r="4198" spans="1:1" x14ac:dyDescent="0.2">
      <c r="A4198" s="7"/>
    </row>
    <row r="4199" spans="1:1" x14ac:dyDescent="0.2">
      <c r="A4199" s="7"/>
    </row>
    <row r="4200" spans="1:1" x14ac:dyDescent="0.2">
      <c r="A4200" s="7"/>
    </row>
    <row r="4201" spans="1:1" x14ac:dyDescent="0.2">
      <c r="A4201" s="7"/>
    </row>
    <row r="4202" spans="1:1" x14ac:dyDescent="0.2">
      <c r="A4202" s="7"/>
    </row>
    <row r="4203" spans="1:1" x14ac:dyDescent="0.2">
      <c r="A4203" s="7"/>
    </row>
    <row r="4204" spans="1:1" x14ac:dyDescent="0.2">
      <c r="A4204" s="7"/>
    </row>
    <row r="4205" spans="1:1" x14ac:dyDescent="0.2">
      <c r="A4205" s="7"/>
    </row>
    <row r="4206" spans="1:1" x14ac:dyDescent="0.2">
      <c r="A4206" s="7"/>
    </row>
    <row r="4207" spans="1:1" x14ac:dyDescent="0.2">
      <c r="A4207" s="7"/>
    </row>
    <row r="4208" spans="1:1" x14ac:dyDescent="0.2">
      <c r="A4208" s="7"/>
    </row>
    <row r="4209" spans="1:1" x14ac:dyDescent="0.2">
      <c r="A4209" s="7"/>
    </row>
    <row r="4210" spans="1:1" x14ac:dyDescent="0.2">
      <c r="A4210" s="7"/>
    </row>
    <row r="4211" spans="1:1" x14ac:dyDescent="0.2">
      <c r="A4211" s="7"/>
    </row>
    <row r="4212" spans="1:1" x14ac:dyDescent="0.2">
      <c r="A4212" s="7"/>
    </row>
    <row r="4213" spans="1:1" x14ac:dyDescent="0.2">
      <c r="A4213" s="7"/>
    </row>
    <row r="4214" spans="1:1" x14ac:dyDescent="0.2">
      <c r="A4214" s="7"/>
    </row>
    <row r="4215" spans="1:1" x14ac:dyDescent="0.2">
      <c r="A4215" s="7"/>
    </row>
    <row r="4216" spans="1:1" x14ac:dyDescent="0.2">
      <c r="A4216" s="7"/>
    </row>
    <row r="4217" spans="1:1" x14ac:dyDescent="0.2">
      <c r="A4217" s="7"/>
    </row>
    <row r="4218" spans="1:1" x14ac:dyDescent="0.2">
      <c r="A4218" s="7"/>
    </row>
    <row r="4219" spans="1:1" x14ac:dyDescent="0.2">
      <c r="A4219" s="7"/>
    </row>
    <row r="4220" spans="1:1" x14ac:dyDescent="0.2">
      <c r="A4220" s="7"/>
    </row>
    <row r="4221" spans="1:1" x14ac:dyDescent="0.2">
      <c r="A4221" s="7"/>
    </row>
    <row r="4222" spans="1:1" x14ac:dyDescent="0.2">
      <c r="A4222" s="7"/>
    </row>
    <row r="4223" spans="1:1" x14ac:dyDescent="0.2">
      <c r="A4223" s="7"/>
    </row>
    <row r="4224" spans="1:1" x14ac:dyDescent="0.2">
      <c r="A4224" s="7"/>
    </row>
    <row r="4225" spans="1:1" x14ac:dyDescent="0.2">
      <c r="A4225" s="7"/>
    </row>
    <row r="4226" spans="1:1" x14ac:dyDescent="0.2">
      <c r="A4226" s="7"/>
    </row>
    <row r="4227" spans="1:1" x14ac:dyDescent="0.2">
      <c r="A4227" s="7"/>
    </row>
    <row r="4228" spans="1:1" x14ac:dyDescent="0.2">
      <c r="A4228" s="7"/>
    </row>
    <row r="4229" spans="1:1" x14ac:dyDescent="0.2">
      <c r="A4229" s="7"/>
    </row>
    <row r="4230" spans="1:1" x14ac:dyDescent="0.2">
      <c r="A4230" s="7"/>
    </row>
    <row r="4231" spans="1:1" x14ac:dyDescent="0.2">
      <c r="A4231" s="7"/>
    </row>
    <row r="4232" spans="1:1" x14ac:dyDescent="0.2">
      <c r="A4232" s="7"/>
    </row>
    <row r="4233" spans="1:1" x14ac:dyDescent="0.2">
      <c r="A4233" s="7"/>
    </row>
    <row r="4234" spans="1:1" x14ac:dyDescent="0.2">
      <c r="A4234" s="7"/>
    </row>
    <row r="4235" spans="1:1" x14ac:dyDescent="0.2">
      <c r="A4235" s="7"/>
    </row>
    <row r="4236" spans="1:1" x14ac:dyDescent="0.2">
      <c r="A4236" s="7"/>
    </row>
    <row r="4237" spans="1:1" x14ac:dyDescent="0.2">
      <c r="A4237" s="7"/>
    </row>
    <row r="4238" spans="1:1" x14ac:dyDescent="0.2">
      <c r="A4238" s="7"/>
    </row>
    <row r="4239" spans="1:1" x14ac:dyDescent="0.2">
      <c r="A4239" s="7"/>
    </row>
    <row r="4240" spans="1:1" x14ac:dyDescent="0.2">
      <c r="A4240" s="7"/>
    </row>
    <row r="4241" spans="1:1" x14ac:dyDescent="0.2">
      <c r="A4241" s="7"/>
    </row>
    <row r="4242" spans="1:1" x14ac:dyDescent="0.2">
      <c r="A4242" s="7"/>
    </row>
    <row r="4243" spans="1:1" x14ac:dyDescent="0.2">
      <c r="A4243" s="7"/>
    </row>
    <row r="4244" spans="1:1" x14ac:dyDescent="0.2">
      <c r="A4244" s="7"/>
    </row>
    <row r="4245" spans="1:1" x14ac:dyDescent="0.2">
      <c r="A4245" s="7"/>
    </row>
    <row r="4246" spans="1:1" x14ac:dyDescent="0.2">
      <c r="A4246" s="7"/>
    </row>
    <row r="4247" spans="1:1" x14ac:dyDescent="0.2">
      <c r="A4247" s="7"/>
    </row>
    <row r="4248" spans="1:1" x14ac:dyDescent="0.2">
      <c r="A4248" s="7"/>
    </row>
    <row r="4249" spans="1:1" x14ac:dyDescent="0.2">
      <c r="A4249" s="7"/>
    </row>
    <row r="4250" spans="1:1" x14ac:dyDescent="0.2">
      <c r="A4250" s="7"/>
    </row>
    <row r="4251" spans="1:1" x14ac:dyDescent="0.2">
      <c r="A4251" s="7"/>
    </row>
    <row r="4252" spans="1:1" x14ac:dyDescent="0.2">
      <c r="A4252" s="7"/>
    </row>
    <row r="4253" spans="1:1" x14ac:dyDescent="0.2">
      <c r="A4253" s="7"/>
    </row>
    <row r="4254" spans="1:1" x14ac:dyDescent="0.2">
      <c r="A4254" s="7"/>
    </row>
    <row r="4255" spans="1:1" x14ac:dyDescent="0.2">
      <c r="A4255" s="7"/>
    </row>
    <row r="4256" spans="1:1" x14ac:dyDescent="0.2">
      <c r="A4256" s="7"/>
    </row>
    <row r="4257" spans="1:1" x14ac:dyDescent="0.2">
      <c r="A4257" s="7"/>
    </row>
    <row r="4258" spans="1:1" x14ac:dyDescent="0.2">
      <c r="A4258" s="7"/>
    </row>
    <row r="4259" spans="1:1" x14ac:dyDescent="0.2">
      <c r="A4259" s="7"/>
    </row>
    <row r="4260" spans="1:1" x14ac:dyDescent="0.2">
      <c r="A4260" s="7"/>
    </row>
    <row r="4261" spans="1:1" x14ac:dyDescent="0.2">
      <c r="A4261" s="7"/>
    </row>
    <row r="4262" spans="1:1" x14ac:dyDescent="0.2">
      <c r="A4262" s="7"/>
    </row>
    <row r="4263" spans="1:1" x14ac:dyDescent="0.2">
      <c r="A4263" s="7"/>
    </row>
    <row r="4264" spans="1:1" x14ac:dyDescent="0.2">
      <c r="A4264" s="7"/>
    </row>
    <row r="4265" spans="1:1" x14ac:dyDescent="0.2">
      <c r="A4265" s="7"/>
    </row>
    <row r="4266" spans="1:1" x14ac:dyDescent="0.2">
      <c r="A4266" s="7"/>
    </row>
    <row r="4267" spans="1:1" x14ac:dyDescent="0.2">
      <c r="A4267" s="7"/>
    </row>
    <row r="4268" spans="1:1" x14ac:dyDescent="0.2">
      <c r="A4268" s="7"/>
    </row>
    <row r="4269" spans="1:1" x14ac:dyDescent="0.2">
      <c r="A4269" s="7"/>
    </row>
    <row r="4270" spans="1:1" x14ac:dyDescent="0.2">
      <c r="A4270" s="7"/>
    </row>
    <row r="4271" spans="1:1" x14ac:dyDescent="0.2">
      <c r="A4271" s="7"/>
    </row>
    <row r="4272" spans="1:1" x14ac:dyDescent="0.2">
      <c r="A4272" s="7"/>
    </row>
    <row r="4273" spans="1:1" x14ac:dyDescent="0.2">
      <c r="A4273" s="7"/>
    </row>
    <row r="4274" spans="1:1" x14ac:dyDescent="0.2">
      <c r="A4274" s="7"/>
    </row>
    <row r="4275" spans="1:1" x14ac:dyDescent="0.2">
      <c r="A4275" s="7"/>
    </row>
    <row r="4276" spans="1:1" x14ac:dyDescent="0.2">
      <c r="A4276" s="7"/>
    </row>
    <row r="4277" spans="1:1" x14ac:dyDescent="0.2">
      <c r="A4277" s="7"/>
    </row>
    <row r="4278" spans="1:1" x14ac:dyDescent="0.2">
      <c r="A4278" s="7"/>
    </row>
    <row r="4279" spans="1:1" x14ac:dyDescent="0.2">
      <c r="A4279" s="7"/>
    </row>
    <row r="4280" spans="1:1" x14ac:dyDescent="0.2">
      <c r="A4280" s="7"/>
    </row>
    <row r="4281" spans="1:1" x14ac:dyDescent="0.2">
      <c r="A4281" s="7"/>
    </row>
    <row r="4282" spans="1:1" x14ac:dyDescent="0.2">
      <c r="A4282" s="7"/>
    </row>
    <row r="4283" spans="1:1" x14ac:dyDescent="0.2">
      <c r="A4283" s="7"/>
    </row>
    <row r="4284" spans="1:1" x14ac:dyDescent="0.2">
      <c r="A4284" s="7"/>
    </row>
    <row r="4285" spans="1:1" x14ac:dyDescent="0.2">
      <c r="A4285" s="7"/>
    </row>
    <row r="4286" spans="1:1" x14ac:dyDescent="0.2">
      <c r="A4286" s="7"/>
    </row>
    <row r="4287" spans="1:1" x14ac:dyDescent="0.2">
      <c r="A4287" s="7"/>
    </row>
    <row r="4288" spans="1:1" x14ac:dyDescent="0.2">
      <c r="A4288" s="7"/>
    </row>
    <row r="4289" spans="1:1" x14ac:dyDescent="0.2">
      <c r="A4289" s="7"/>
    </row>
    <row r="4290" spans="1:1" x14ac:dyDescent="0.2">
      <c r="A4290" s="7"/>
    </row>
    <row r="4291" spans="1:1" x14ac:dyDescent="0.2">
      <c r="A4291" s="7"/>
    </row>
    <row r="4292" spans="1:1" x14ac:dyDescent="0.2">
      <c r="A4292" s="7"/>
    </row>
    <row r="4293" spans="1:1" x14ac:dyDescent="0.2">
      <c r="A4293" s="7"/>
    </row>
    <row r="4294" spans="1:1" x14ac:dyDescent="0.2">
      <c r="A4294" s="7"/>
    </row>
    <row r="4295" spans="1:1" x14ac:dyDescent="0.2">
      <c r="A4295" s="7"/>
    </row>
    <row r="4296" spans="1:1" x14ac:dyDescent="0.2">
      <c r="A4296" s="7"/>
    </row>
    <row r="4297" spans="1:1" x14ac:dyDescent="0.2">
      <c r="A4297" s="7"/>
    </row>
    <row r="4298" spans="1:1" x14ac:dyDescent="0.2">
      <c r="A4298" s="7"/>
    </row>
    <row r="4299" spans="1:1" x14ac:dyDescent="0.2">
      <c r="A4299" s="7"/>
    </row>
    <row r="4300" spans="1:1" x14ac:dyDescent="0.2">
      <c r="A4300" s="7"/>
    </row>
    <row r="4301" spans="1:1" x14ac:dyDescent="0.2">
      <c r="A4301" s="7"/>
    </row>
    <row r="4302" spans="1:1" x14ac:dyDescent="0.2">
      <c r="A4302" s="7"/>
    </row>
    <row r="4303" spans="1:1" x14ac:dyDescent="0.2">
      <c r="A4303" s="7"/>
    </row>
    <row r="4304" spans="1:1" x14ac:dyDescent="0.2">
      <c r="A4304" s="7"/>
    </row>
    <row r="4305" spans="1:1" x14ac:dyDescent="0.2">
      <c r="A4305" s="7"/>
    </row>
    <row r="4306" spans="1:1" x14ac:dyDescent="0.2">
      <c r="A4306" s="7"/>
    </row>
    <row r="4307" spans="1:1" x14ac:dyDescent="0.2">
      <c r="A4307" s="7"/>
    </row>
    <row r="4308" spans="1:1" x14ac:dyDescent="0.2">
      <c r="A4308" s="7"/>
    </row>
    <row r="4309" spans="1:1" x14ac:dyDescent="0.2">
      <c r="A4309" s="7"/>
    </row>
    <row r="4310" spans="1:1" x14ac:dyDescent="0.2">
      <c r="A4310" s="7"/>
    </row>
    <row r="4311" spans="1:1" x14ac:dyDescent="0.2">
      <c r="A4311" s="7"/>
    </row>
    <row r="4312" spans="1:1" x14ac:dyDescent="0.2">
      <c r="A4312" s="7"/>
    </row>
    <row r="4313" spans="1:1" x14ac:dyDescent="0.2">
      <c r="A4313" s="7"/>
    </row>
    <row r="4314" spans="1:1" x14ac:dyDescent="0.2">
      <c r="A4314" s="7"/>
    </row>
    <row r="4315" spans="1:1" x14ac:dyDescent="0.2">
      <c r="A4315" s="7"/>
    </row>
    <row r="4316" spans="1:1" x14ac:dyDescent="0.2">
      <c r="A4316" s="7"/>
    </row>
    <row r="4317" spans="1:1" x14ac:dyDescent="0.2">
      <c r="A4317" s="7"/>
    </row>
    <row r="4318" spans="1:1" x14ac:dyDescent="0.2">
      <c r="A4318" s="7"/>
    </row>
    <row r="4319" spans="1:1" x14ac:dyDescent="0.2">
      <c r="A4319" s="7"/>
    </row>
    <row r="4320" spans="1:1" x14ac:dyDescent="0.2">
      <c r="A4320" s="7"/>
    </row>
    <row r="4321" spans="1:1" x14ac:dyDescent="0.2">
      <c r="A4321" s="7"/>
    </row>
    <row r="4322" spans="1:1" x14ac:dyDescent="0.2">
      <c r="A4322" s="7"/>
    </row>
    <row r="4323" spans="1:1" x14ac:dyDescent="0.2">
      <c r="A4323" s="7"/>
    </row>
    <row r="4324" spans="1:1" x14ac:dyDescent="0.2">
      <c r="A4324" s="7"/>
    </row>
    <row r="4325" spans="1:1" x14ac:dyDescent="0.2">
      <c r="A4325" s="7"/>
    </row>
    <row r="4326" spans="1:1" x14ac:dyDescent="0.2">
      <c r="A4326" s="7"/>
    </row>
    <row r="4327" spans="1:1" x14ac:dyDescent="0.2">
      <c r="A4327" s="7"/>
    </row>
    <row r="4328" spans="1:1" x14ac:dyDescent="0.2">
      <c r="A4328" s="7"/>
    </row>
    <row r="4329" spans="1:1" x14ac:dyDescent="0.2">
      <c r="A4329" s="7"/>
    </row>
    <row r="4330" spans="1:1" x14ac:dyDescent="0.2">
      <c r="A4330" s="7"/>
    </row>
    <row r="4331" spans="1:1" x14ac:dyDescent="0.2">
      <c r="A4331" s="7"/>
    </row>
    <row r="4332" spans="1:1" x14ac:dyDescent="0.2">
      <c r="A4332" s="7"/>
    </row>
    <row r="4333" spans="1:1" x14ac:dyDescent="0.2">
      <c r="A4333" s="7"/>
    </row>
    <row r="4334" spans="1:1" x14ac:dyDescent="0.2">
      <c r="A4334" s="7"/>
    </row>
    <row r="4335" spans="1:1" x14ac:dyDescent="0.2">
      <c r="A4335" s="7"/>
    </row>
    <row r="4336" spans="1:1" x14ac:dyDescent="0.2">
      <c r="A4336" s="7"/>
    </row>
    <row r="4337" spans="1:1" x14ac:dyDescent="0.2">
      <c r="A4337" s="7"/>
    </row>
    <row r="4338" spans="1:1" x14ac:dyDescent="0.2">
      <c r="A4338" s="7"/>
    </row>
    <row r="4339" spans="1:1" x14ac:dyDescent="0.2">
      <c r="A4339" s="7"/>
    </row>
    <row r="4340" spans="1:1" x14ac:dyDescent="0.2">
      <c r="A4340" s="7"/>
    </row>
    <row r="4341" spans="1:1" x14ac:dyDescent="0.2">
      <c r="A4341" s="7"/>
    </row>
    <row r="4342" spans="1:1" x14ac:dyDescent="0.2">
      <c r="A4342" s="7"/>
    </row>
    <row r="4343" spans="1:1" x14ac:dyDescent="0.2">
      <c r="A4343" s="7"/>
    </row>
    <row r="4344" spans="1:1" x14ac:dyDescent="0.2">
      <c r="A4344" s="7"/>
    </row>
    <row r="4345" spans="1:1" x14ac:dyDescent="0.2">
      <c r="A4345" s="7"/>
    </row>
    <row r="4346" spans="1:1" x14ac:dyDescent="0.2">
      <c r="A4346" s="7"/>
    </row>
    <row r="4347" spans="1:1" x14ac:dyDescent="0.2">
      <c r="A4347" s="7"/>
    </row>
    <row r="4348" spans="1:1" x14ac:dyDescent="0.2">
      <c r="A4348" s="7"/>
    </row>
    <row r="4349" spans="1:1" x14ac:dyDescent="0.2">
      <c r="A4349" s="7"/>
    </row>
    <row r="4350" spans="1:1" x14ac:dyDescent="0.2">
      <c r="A4350" s="7"/>
    </row>
    <row r="4351" spans="1:1" x14ac:dyDescent="0.2">
      <c r="A4351" s="7"/>
    </row>
    <row r="4352" spans="1:1" x14ac:dyDescent="0.2">
      <c r="A4352" s="7"/>
    </row>
    <row r="4353" spans="1:1" x14ac:dyDescent="0.2">
      <c r="A4353" s="7"/>
    </row>
    <row r="4354" spans="1:1" x14ac:dyDescent="0.2">
      <c r="A4354" s="7"/>
    </row>
    <row r="4355" spans="1:1" x14ac:dyDescent="0.2">
      <c r="A4355" s="7"/>
    </row>
    <row r="4356" spans="1:1" x14ac:dyDescent="0.2">
      <c r="A4356" s="7"/>
    </row>
    <row r="4357" spans="1:1" x14ac:dyDescent="0.2">
      <c r="A4357" s="7"/>
    </row>
    <row r="4358" spans="1:1" x14ac:dyDescent="0.2">
      <c r="A4358" s="7"/>
    </row>
    <row r="4359" spans="1:1" x14ac:dyDescent="0.2">
      <c r="A4359" s="7"/>
    </row>
    <row r="4360" spans="1:1" x14ac:dyDescent="0.2">
      <c r="A4360" s="7"/>
    </row>
    <row r="4361" spans="1:1" x14ac:dyDescent="0.2">
      <c r="A4361" s="7"/>
    </row>
    <row r="4362" spans="1:1" x14ac:dyDescent="0.2">
      <c r="A4362" s="7"/>
    </row>
    <row r="4363" spans="1:1" x14ac:dyDescent="0.2">
      <c r="A4363" s="7"/>
    </row>
    <row r="4364" spans="1:1" x14ac:dyDescent="0.2">
      <c r="A4364" s="7"/>
    </row>
    <row r="4365" spans="1:1" x14ac:dyDescent="0.2">
      <c r="A4365" s="7"/>
    </row>
    <row r="4366" spans="1:1" x14ac:dyDescent="0.2">
      <c r="A4366" s="7"/>
    </row>
    <row r="4367" spans="1:1" x14ac:dyDescent="0.2">
      <c r="A4367" s="7"/>
    </row>
    <row r="4368" spans="1:1" x14ac:dyDescent="0.2">
      <c r="A4368" s="7"/>
    </row>
    <row r="4369" spans="1:1" x14ac:dyDescent="0.2">
      <c r="A4369" s="7"/>
    </row>
    <row r="4370" spans="1:1" x14ac:dyDescent="0.2">
      <c r="A4370" s="7"/>
    </row>
    <row r="4371" spans="1:1" x14ac:dyDescent="0.2">
      <c r="A4371" s="7"/>
    </row>
    <row r="4372" spans="1:1" x14ac:dyDescent="0.2">
      <c r="A4372" s="7"/>
    </row>
    <row r="4373" spans="1:1" x14ac:dyDescent="0.2">
      <c r="A4373" s="7"/>
    </row>
    <row r="4374" spans="1:1" x14ac:dyDescent="0.2">
      <c r="A4374" s="7"/>
    </row>
    <row r="4375" spans="1:1" x14ac:dyDescent="0.2">
      <c r="A4375" s="7"/>
    </row>
    <row r="4376" spans="1:1" x14ac:dyDescent="0.2">
      <c r="A4376" s="7"/>
    </row>
    <row r="4377" spans="1:1" x14ac:dyDescent="0.2">
      <c r="A4377" s="7"/>
    </row>
    <row r="4378" spans="1:1" x14ac:dyDescent="0.2">
      <c r="A4378" s="7"/>
    </row>
    <row r="4379" spans="1:1" x14ac:dyDescent="0.2">
      <c r="A4379" s="7"/>
    </row>
    <row r="4380" spans="1:1" x14ac:dyDescent="0.2">
      <c r="A4380" s="7"/>
    </row>
    <row r="4381" spans="1:1" x14ac:dyDescent="0.2">
      <c r="A4381" s="7"/>
    </row>
    <row r="4382" spans="1:1" x14ac:dyDescent="0.2">
      <c r="A4382" s="7"/>
    </row>
    <row r="4383" spans="1:1" x14ac:dyDescent="0.2">
      <c r="A4383" s="7"/>
    </row>
    <row r="4384" spans="1:1" x14ac:dyDescent="0.2">
      <c r="A4384" s="7"/>
    </row>
    <row r="4385" spans="1:1" x14ac:dyDescent="0.2">
      <c r="A4385" s="7"/>
    </row>
    <row r="4386" spans="1:1" x14ac:dyDescent="0.2">
      <c r="A4386" s="7"/>
    </row>
    <row r="4387" spans="1:1" x14ac:dyDescent="0.2">
      <c r="A4387" s="7"/>
    </row>
    <row r="4388" spans="1:1" x14ac:dyDescent="0.2">
      <c r="A4388" s="7"/>
    </row>
    <row r="4389" spans="1:1" x14ac:dyDescent="0.2">
      <c r="A4389" s="7"/>
    </row>
    <row r="4390" spans="1:1" x14ac:dyDescent="0.2">
      <c r="A4390" s="7"/>
    </row>
    <row r="4391" spans="1:1" x14ac:dyDescent="0.2">
      <c r="A4391" s="7"/>
    </row>
    <row r="4392" spans="1:1" x14ac:dyDescent="0.2">
      <c r="A4392" s="7"/>
    </row>
    <row r="4393" spans="1:1" x14ac:dyDescent="0.2">
      <c r="A4393" s="7"/>
    </row>
    <row r="4394" spans="1:1" x14ac:dyDescent="0.2">
      <c r="A4394" s="7"/>
    </row>
    <row r="4395" spans="1:1" x14ac:dyDescent="0.2">
      <c r="A4395" s="7"/>
    </row>
    <row r="4396" spans="1:1" x14ac:dyDescent="0.2">
      <c r="A4396" s="7"/>
    </row>
    <row r="4397" spans="1:1" x14ac:dyDescent="0.2">
      <c r="A4397" s="7"/>
    </row>
    <row r="4398" spans="1:1" x14ac:dyDescent="0.2">
      <c r="A4398" s="7"/>
    </row>
    <row r="4399" spans="1:1" x14ac:dyDescent="0.2">
      <c r="A4399" s="7"/>
    </row>
    <row r="4400" spans="1:1" x14ac:dyDescent="0.2">
      <c r="A4400" s="7"/>
    </row>
    <row r="4401" spans="1:1" x14ac:dyDescent="0.2">
      <c r="A4401" s="7"/>
    </row>
    <row r="4402" spans="1:1" x14ac:dyDescent="0.2">
      <c r="A4402" s="7"/>
    </row>
    <row r="4403" spans="1:1" x14ac:dyDescent="0.2">
      <c r="A4403" s="7"/>
    </row>
    <row r="4404" spans="1:1" x14ac:dyDescent="0.2">
      <c r="A4404" s="7"/>
    </row>
    <row r="4405" spans="1:1" x14ac:dyDescent="0.2">
      <c r="A4405" s="7"/>
    </row>
    <row r="4406" spans="1:1" x14ac:dyDescent="0.2">
      <c r="A4406" s="7"/>
    </row>
    <row r="4407" spans="1:1" x14ac:dyDescent="0.2">
      <c r="A4407" s="7"/>
    </row>
    <row r="4408" spans="1:1" x14ac:dyDescent="0.2">
      <c r="A4408" s="7"/>
    </row>
    <row r="4409" spans="1:1" x14ac:dyDescent="0.2">
      <c r="A4409" s="7"/>
    </row>
    <row r="4410" spans="1:1" x14ac:dyDescent="0.2">
      <c r="A4410" s="7"/>
    </row>
    <row r="4411" spans="1:1" x14ac:dyDescent="0.2">
      <c r="A4411" s="7"/>
    </row>
    <row r="4412" spans="1:1" x14ac:dyDescent="0.2">
      <c r="A4412" s="7"/>
    </row>
    <row r="4413" spans="1:1" x14ac:dyDescent="0.2">
      <c r="A4413" s="7"/>
    </row>
    <row r="4414" spans="1:1" x14ac:dyDescent="0.2">
      <c r="A4414" s="7"/>
    </row>
    <row r="4415" spans="1:1" x14ac:dyDescent="0.2">
      <c r="A4415" s="7"/>
    </row>
    <row r="4416" spans="1:1" x14ac:dyDescent="0.2">
      <c r="A4416" s="7"/>
    </row>
    <row r="4417" spans="1:1" x14ac:dyDescent="0.2">
      <c r="A4417" s="7"/>
    </row>
    <row r="4418" spans="1:1" x14ac:dyDescent="0.2">
      <c r="A4418" s="7"/>
    </row>
    <row r="4419" spans="1:1" x14ac:dyDescent="0.2">
      <c r="A4419" s="7"/>
    </row>
    <row r="4420" spans="1:1" x14ac:dyDescent="0.2">
      <c r="A4420" s="7"/>
    </row>
    <row r="4421" spans="1:1" x14ac:dyDescent="0.2">
      <c r="A4421" s="7"/>
    </row>
    <row r="4422" spans="1:1" x14ac:dyDescent="0.2">
      <c r="A4422" s="7"/>
    </row>
    <row r="4423" spans="1:1" x14ac:dyDescent="0.2">
      <c r="A4423" s="7"/>
    </row>
    <row r="4424" spans="1:1" x14ac:dyDescent="0.2">
      <c r="A4424" s="7"/>
    </row>
    <row r="4425" spans="1:1" x14ac:dyDescent="0.2">
      <c r="A4425" s="7"/>
    </row>
    <row r="4426" spans="1:1" x14ac:dyDescent="0.2">
      <c r="A4426" s="7"/>
    </row>
    <row r="4427" spans="1:1" x14ac:dyDescent="0.2">
      <c r="A4427" s="7"/>
    </row>
    <row r="4428" spans="1:1" x14ac:dyDescent="0.2">
      <c r="A4428" s="7"/>
    </row>
    <row r="4429" spans="1:1" x14ac:dyDescent="0.2">
      <c r="A4429" s="7"/>
    </row>
    <row r="4430" spans="1:1" x14ac:dyDescent="0.2">
      <c r="A4430" s="7"/>
    </row>
    <row r="4431" spans="1:1" x14ac:dyDescent="0.2">
      <c r="A4431" s="7"/>
    </row>
    <row r="4432" spans="1:1" x14ac:dyDescent="0.2">
      <c r="A4432" s="7"/>
    </row>
    <row r="4433" spans="1:1" x14ac:dyDescent="0.2">
      <c r="A4433" s="7"/>
    </row>
    <row r="4434" spans="1:1" x14ac:dyDescent="0.2">
      <c r="A4434" s="7"/>
    </row>
    <row r="4435" spans="1:1" x14ac:dyDescent="0.2">
      <c r="A4435" s="7"/>
    </row>
    <row r="4436" spans="1:1" x14ac:dyDescent="0.2">
      <c r="A4436" s="7"/>
    </row>
    <row r="4437" spans="1:1" x14ac:dyDescent="0.2">
      <c r="A4437" s="7"/>
    </row>
    <row r="4438" spans="1:1" x14ac:dyDescent="0.2">
      <c r="A4438" s="7"/>
    </row>
    <row r="4439" spans="1:1" x14ac:dyDescent="0.2">
      <c r="A4439" s="7"/>
    </row>
    <row r="4440" spans="1:1" x14ac:dyDescent="0.2">
      <c r="A4440" s="7"/>
    </row>
    <row r="4441" spans="1:1" x14ac:dyDescent="0.2">
      <c r="A4441" s="7"/>
    </row>
    <row r="4442" spans="1:1" x14ac:dyDescent="0.2">
      <c r="A4442" s="7"/>
    </row>
    <row r="4443" spans="1:1" x14ac:dyDescent="0.2">
      <c r="A4443" s="7"/>
    </row>
    <row r="4444" spans="1:1" x14ac:dyDescent="0.2">
      <c r="A4444" s="7"/>
    </row>
    <row r="4445" spans="1:1" x14ac:dyDescent="0.2">
      <c r="A4445" s="7"/>
    </row>
    <row r="4446" spans="1:1" x14ac:dyDescent="0.2">
      <c r="A4446" s="7"/>
    </row>
    <row r="4447" spans="1:1" x14ac:dyDescent="0.2">
      <c r="A4447" s="7"/>
    </row>
    <row r="4448" spans="1:1" x14ac:dyDescent="0.2">
      <c r="A4448" s="7"/>
    </row>
    <row r="4449" spans="1:1" x14ac:dyDescent="0.2">
      <c r="A4449" s="7"/>
    </row>
    <row r="4450" spans="1:1" x14ac:dyDescent="0.2">
      <c r="A4450" s="7"/>
    </row>
    <row r="4451" spans="1:1" x14ac:dyDescent="0.2">
      <c r="A4451" s="7"/>
    </row>
    <row r="4452" spans="1:1" x14ac:dyDescent="0.2">
      <c r="A4452" s="7"/>
    </row>
    <row r="4453" spans="1:1" x14ac:dyDescent="0.2">
      <c r="A4453" s="7"/>
    </row>
    <row r="4454" spans="1:1" x14ac:dyDescent="0.2">
      <c r="A4454" s="7"/>
    </row>
    <row r="4455" spans="1:1" x14ac:dyDescent="0.2">
      <c r="A4455" s="7"/>
    </row>
    <row r="4456" spans="1:1" x14ac:dyDescent="0.2">
      <c r="A4456" s="7"/>
    </row>
    <row r="4457" spans="1:1" x14ac:dyDescent="0.2">
      <c r="A4457" s="7"/>
    </row>
    <row r="4458" spans="1:1" x14ac:dyDescent="0.2">
      <c r="A4458" s="7"/>
    </row>
    <row r="4459" spans="1:1" x14ac:dyDescent="0.2">
      <c r="A4459" s="7"/>
    </row>
    <row r="4460" spans="1:1" x14ac:dyDescent="0.2">
      <c r="A4460" s="7"/>
    </row>
    <row r="4461" spans="1:1" x14ac:dyDescent="0.2">
      <c r="A4461" s="7"/>
    </row>
    <row r="4462" spans="1:1" x14ac:dyDescent="0.2">
      <c r="A4462" s="7"/>
    </row>
    <row r="4463" spans="1:1" x14ac:dyDescent="0.2">
      <c r="A4463" s="7"/>
    </row>
    <row r="4464" spans="1:1" x14ac:dyDescent="0.2">
      <c r="A4464" s="7"/>
    </row>
    <row r="4465" spans="1:1" x14ac:dyDescent="0.2">
      <c r="A4465" s="7"/>
    </row>
    <row r="4466" spans="1:1" x14ac:dyDescent="0.2">
      <c r="A4466" s="7"/>
    </row>
    <row r="4467" spans="1:1" x14ac:dyDescent="0.2">
      <c r="A4467" s="7"/>
    </row>
    <row r="4468" spans="1:1" x14ac:dyDescent="0.2">
      <c r="A4468" s="7"/>
    </row>
    <row r="4469" spans="1:1" x14ac:dyDescent="0.2">
      <c r="A4469" s="7"/>
    </row>
    <row r="4470" spans="1:1" x14ac:dyDescent="0.2">
      <c r="A4470" s="7"/>
    </row>
    <row r="4471" spans="1:1" x14ac:dyDescent="0.2">
      <c r="A4471" s="7"/>
    </row>
    <row r="4472" spans="1:1" x14ac:dyDescent="0.2">
      <c r="A4472" s="7"/>
    </row>
    <row r="4473" spans="1:1" x14ac:dyDescent="0.2">
      <c r="A4473" s="7"/>
    </row>
    <row r="4474" spans="1:1" x14ac:dyDescent="0.2">
      <c r="A4474" s="7"/>
    </row>
    <row r="4475" spans="1:1" x14ac:dyDescent="0.2">
      <c r="A4475" s="7"/>
    </row>
    <row r="4476" spans="1:1" x14ac:dyDescent="0.2">
      <c r="A4476" s="7"/>
    </row>
    <row r="4477" spans="1:1" x14ac:dyDescent="0.2">
      <c r="A4477" s="7"/>
    </row>
    <row r="4478" spans="1:1" x14ac:dyDescent="0.2">
      <c r="A4478" s="7"/>
    </row>
    <row r="4479" spans="1:1" x14ac:dyDescent="0.2">
      <c r="A4479" s="7"/>
    </row>
    <row r="4480" spans="1:1" x14ac:dyDescent="0.2">
      <c r="A4480" s="7"/>
    </row>
    <row r="4481" spans="1:1" x14ac:dyDescent="0.2">
      <c r="A4481" s="7"/>
    </row>
    <row r="4482" spans="1:1" x14ac:dyDescent="0.2">
      <c r="A4482" s="7"/>
    </row>
    <row r="4483" spans="1:1" x14ac:dyDescent="0.2">
      <c r="A4483" s="7"/>
    </row>
    <row r="4484" spans="1:1" x14ac:dyDescent="0.2">
      <c r="A4484" s="7"/>
    </row>
    <row r="4485" spans="1:1" x14ac:dyDescent="0.2">
      <c r="A4485" s="7"/>
    </row>
    <row r="4486" spans="1:1" x14ac:dyDescent="0.2">
      <c r="A4486" s="7"/>
    </row>
    <row r="4487" spans="1:1" x14ac:dyDescent="0.2">
      <c r="A4487" s="7"/>
    </row>
    <row r="4488" spans="1:1" x14ac:dyDescent="0.2">
      <c r="A4488" s="7"/>
    </row>
    <row r="4489" spans="1:1" x14ac:dyDescent="0.2">
      <c r="A4489" s="7"/>
    </row>
    <row r="4490" spans="1:1" x14ac:dyDescent="0.2">
      <c r="A4490" s="7"/>
    </row>
    <row r="4491" spans="1:1" x14ac:dyDescent="0.2">
      <c r="A4491" s="7"/>
    </row>
    <row r="4492" spans="1:1" x14ac:dyDescent="0.2">
      <c r="A4492" s="7"/>
    </row>
    <row r="4493" spans="1:1" x14ac:dyDescent="0.2">
      <c r="A4493" s="7"/>
    </row>
    <row r="4494" spans="1:1" x14ac:dyDescent="0.2">
      <c r="A4494" s="7"/>
    </row>
    <row r="4495" spans="1:1" x14ac:dyDescent="0.2">
      <c r="A4495" s="7"/>
    </row>
    <row r="4496" spans="1:1" x14ac:dyDescent="0.2">
      <c r="A4496" s="7"/>
    </row>
    <row r="4497" spans="1:1" x14ac:dyDescent="0.2">
      <c r="A4497" s="7"/>
    </row>
    <row r="4498" spans="1:1" x14ac:dyDescent="0.2">
      <c r="A4498" s="7"/>
    </row>
    <row r="4499" spans="1:1" x14ac:dyDescent="0.2">
      <c r="A4499" s="7"/>
    </row>
    <row r="4500" spans="1:1" x14ac:dyDescent="0.2">
      <c r="A4500" s="7"/>
    </row>
    <row r="4501" spans="1:1" x14ac:dyDescent="0.2">
      <c r="A4501" s="7"/>
    </row>
    <row r="4502" spans="1:1" x14ac:dyDescent="0.2">
      <c r="A4502" s="7"/>
    </row>
    <row r="4503" spans="1:1" x14ac:dyDescent="0.2">
      <c r="A4503" s="7"/>
    </row>
    <row r="4504" spans="1:1" x14ac:dyDescent="0.2">
      <c r="A4504" s="7"/>
    </row>
    <row r="4505" spans="1:1" x14ac:dyDescent="0.2">
      <c r="A4505" s="7"/>
    </row>
    <row r="4506" spans="1:1" x14ac:dyDescent="0.2">
      <c r="A4506" s="7"/>
    </row>
    <row r="4507" spans="1:1" x14ac:dyDescent="0.2">
      <c r="A4507" s="7"/>
    </row>
    <row r="4508" spans="1:1" x14ac:dyDescent="0.2">
      <c r="A4508" s="7"/>
    </row>
    <row r="4509" spans="1:1" x14ac:dyDescent="0.2">
      <c r="A4509" s="7"/>
    </row>
    <row r="4510" spans="1:1" x14ac:dyDescent="0.2">
      <c r="A4510" s="7"/>
    </row>
    <row r="4511" spans="1:1" x14ac:dyDescent="0.2">
      <c r="A4511" s="7"/>
    </row>
    <row r="4512" spans="1:1" x14ac:dyDescent="0.2">
      <c r="A4512" s="7"/>
    </row>
    <row r="4513" spans="1:1" x14ac:dyDescent="0.2">
      <c r="A4513" s="7"/>
    </row>
    <row r="4514" spans="1:1" x14ac:dyDescent="0.2">
      <c r="A4514" s="7"/>
    </row>
    <row r="4515" spans="1:1" x14ac:dyDescent="0.2">
      <c r="A4515" s="7"/>
    </row>
    <row r="4516" spans="1:1" x14ac:dyDescent="0.2">
      <c r="A4516" s="7"/>
    </row>
    <row r="4517" spans="1:1" x14ac:dyDescent="0.2">
      <c r="A4517" s="7"/>
    </row>
    <row r="4518" spans="1:1" x14ac:dyDescent="0.2">
      <c r="A4518" s="7"/>
    </row>
    <row r="4519" spans="1:1" x14ac:dyDescent="0.2">
      <c r="A4519" s="7"/>
    </row>
    <row r="4520" spans="1:1" x14ac:dyDescent="0.2">
      <c r="A4520" s="7"/>
    </row>
    <row r="4521" spans="1:1" x14ac:dyDescent="0.2">
      <c r="A4521" s="7"/>
    </row>
    <row r="4522" spans="1:1" x14ac:dyDescent="0.2">
      <c r="A4522" s="7"/>
    </row>
    <row r="4523" spans="1:1" x14ac:dyDescent="0.2">
      <c r="A4523" s="7"/>
    </row>
    <row r="4524" spans="1:1" x14ac:dyDescent="0.2">
      <c r="A4524" s="7"/>
    </row>
    <row r="4525" spans="1:1" x14ac:dyDescent="0.2">
      <c r="A4525" s="7"/>
    </row>
    <row r="4526" spans="1:1" x14ac:dyDescent="0.2">
      <c r="A4526" s="7"/>
    </row>
    <row r="4527" spans="1:1" x14ac:dyDescent="0.2">
      <c r="A4527" s="7"/>
    </row>
    <row r="4528" spans="1:1" x14ac:dyDescent="0.2">
      <c r="A4528" s="7"/>
    </row>
    <row r="4529" spans="1:1" x14ac:dyDescent="0.2">
      <c r="A4529" s="7"/>
    </row>
    <row r="4530" spans="1:1" x14ac:dyDescent="0.2">
      <c r="A4530" s="7"/>
    </row>
    <row r="4531" spans="1:1" x14ac:dyDescent="0.2">
      <c r="A4531" s="7"/>
    </row>
    <row r="4532" spans="1:1" x14ac:dyDescent="0.2">
      <c r="A4532" s="7"/>
    </row>
    <row r="4533" spans="1:1" x14ac:dyDescent="0.2">
      <c r="A4533" s="7"/>
    </row>
    <row r="4534" spans="1:1" x14ac:dyDescent="0.2">
      <c r="A4534" s="7"/>
    </row>
    <row r="4535" spans="1:1" x14ac:dyDescent="0.2">
      <c r="A4535" s="7"/>
    </row>
    <row r="4536" spans="1:1" x14ac:dyDescent="0.2">
      <c r="A4536" s="7"/>
    </row>
    <row r="4537" spans="1:1" x14ac:dyDescent="0.2">
      <c r="A4537" s="7"/>
    </row>
    <row r="4538" spans="1:1" x14ac:dyDescent="0.2">
      <c r="A4538" s="7"/>
    </row>
    <row r="4539" spans="1:1" x14ac:dyDescent="0.2">
      <c r="A4539" s="7"/>
    </row>
    <row r="4540" spans="1:1" x14ac:dyDescent="0.2">
      <c r="A4540" s="7"/>
    </row>
    <row r="4541" spans="1:1" x14ac:dyDescent="0.2">
      <c r="A4541" s="7"/>
    </row>
    <row r="4542" spans="1:1" x14ac:dyDescent="0.2">
      <c r="A4542" s="7"/>
    </row>
    <row r="4543" spans="1:1" x14ac:dyDescent="0.2">
      <c r="A4543" s="7"/>
    </row>
    <row r="4544" spans="1:1" x14ac:dyDescent="0.2">
      <c r="A4544" s="7"/>
    </row>
    <row r="4545" spans="1:1" x14ac:dyDescent="0.2">
      <c r="A4545" s="7"/>
    </row>
    <row r="4546" spans="1:1" x14ac:dyDescent="0.2">
      <c r="A4546" s="7"/>
    </row>
    <row r="4547" spans="1:1" x14ac:dyDescent="0.2">
      <c r="A4547" s="7"/>
    </row>
    <row r="4548" spans="1:1" x14ac:dyDescent="0.2">
      <c r="A4548" s="7"/>
    </row>
    <row r="4549" spans="1:1" x14ac:dyDescent="0.2">
      <c r="A4549" s="7"/>
    </row>
    <row r="4550" spans="1:1" x14ac:dyDescent="0.2">
      <c r="A4550" s="7"/>
    </row>
    <row r="4551" spans="1:1" x14ac:dyDescent="0.2">
      <c r="A4551" s="7"/>
    </row>
    <row r="4552" spans="1:1" x14ac:dyDescent="0.2">
      <c r="A4552" s="7"/>
    </row>
    <row r="4553" spans="1:1" x14ac:dyDescent="0.2">
      <c r="A4553" s="7"/>
    </row>
    <row r="4554" spans="1:1" x14ac:dyDescent="0.2">
      <c r="A4554" s="7"/>
    </row>
    <row r="4555" spans="1:1" x14ac:dyDescent="0.2">
      <c r="A4555" s="7"/>
    </row>
    <row r="4556" spans="1:1" x14ac:dyDescent="0.2">
      <c r="A4556" s="7"/>
    </row>
    <row r="4557" spans="1:1" x14ac:dyDescent="0.2">
      <c r="A4557" s="7"/>
    </row>
    <row r="4558" spans="1:1" x14ac:dyDescent="0.2">
      <c r="A4558" s="7"/>
    </row>
    <row r="4559" spans="1:1" x14ac:dyDescent="0.2">
      <c r="A4559" s="7"/>
    </row>
    <row r="4560" spans="1:1" x14ac:dyDescent="0.2">
      <c r="A4560" s="7"/>
    </row>
    <row r="4561" spans="1:1" x14ac:dyDescent="0.2">
      <c r="A4561" s="7"/>
    </row>
    <row r="4562" spans="1:1" x14ac:dyDescent="0.2">
      <c r="A4562" s="7"/>
    </row>
    <row r="4563" spans="1:1" x14ac:dyDescent="0.2">
      <c r="A4563" s="7"/>
    </row>
    <row r="4564" spans="1:1" x14ac:dyDescent="0.2">
      <c r="A4564" s="7"/>
    </row>
    <row r="4565" spans="1:1" x14ac:dyDescent="0.2">
      <c r="A4565" s="7"/>
    </row>
    <row r="4566" spans="1:1" x14ac:dyDescent="0.2">
      <c r="A4566" s="7"/>
    </row>
    <row r="4567" spans="1:1" x14ac:dyDescent="0.2">
      <c r="A4567" s="7"/>
    </row>
    <row r="4568" spans="1:1" x14ac:dyDescent="0.2">
      <c r="A4568" s="7"/>
    </row>
    <row r="4569" spans="1:1" x14ac:dyDescent="0.2">
      <c r="A4569" s="7"/>
    </row>
    <row r="4570" spans="1:1" x14ac:dyDescent="0.2">
      <c r="A4570" s="7"/>
    </row>
    <row r="4571" spans="1:1" x14ac:dyDescent="0.2">
      <c r="A4571" s="7"/>
    </row>
    <row r="4572" spans="1:1" x14ac:dyDescent="0.2">
      <c r="A4572" s="7"/>
    </row>
    <row r="4573" spans="1:1" x14ac:dyDescent="0.2">
      <c r="A4573" s="7"/>
    </row>
    <row r="4574" spans="1:1" x14ac:dyDescent="0.2">
      <c r="A4574" s="7"/>
    </row>
    <row r="4575" spans="1:1" x14ac:dyDescent="0.2">
      <c r="A4575" s="7"/>
    </row>
    <row r="4576" spans="1:1" x14ac:dyDescent="0.2">
      <c r="A4576" s="7"/>
    </row>
    <row r="4577" spans="1:1" x14ac:dyDescent="0.2">
      <c r="A4577" s="7"/>
    </row>
    <row r="4578" spans="1:1" x14ac:dyDescent="0.2">
      <c r="A4578" s="7"/>
    </row>
    <row r="4579" spans="1:1" x14ac:dyDescent="0.2">
      <c r="A4579" s="7"/>
    </row>
    <row r="4580" spans="1:1" x14ac:dyDescent="0.2">
      <c r="A4580" s="7"/>
    </row>
    <row r="4581" spans="1:1" x14ac:dyDescent="0.2">
      <c r="A4581" s="7"/>
    </row>
    <row r="4582" spans="1:1" x14ac:dyDescent="0.2">
      <c r="A4582" s="7"/>
    </row>
    <row r="4583" spans="1:1" x14ac:dyDescent="0.2">
      <c r="A4583" s="7"/>
    </row>
    <row r="4584" spans="1:1" x14ac:dyDescent="0.2">
      <c r="A4584" s="7"/>
    </row>
    <row r="4585" spans="1:1" x14ac:dyDescent="0.2">
      <c r="A4585" s="7"/>
    </row>
    <row r="4586" spans="1:1" x14ac:dyDescent="0.2">
      <c r="A4586" s="7"/>
    </row>
    <row r="4587" spans="1:1" x14ac:dyDescent="0.2">
      <c r="A4587" s="7"/>
    </row>
    <row r="4588" spans="1:1" x14ac:dyDescent="0.2">
      <c r="A4588" s="7"/>
    </row>
    <row r="4589" spans="1:1" x14ac:dyDescent="0.2">
      <c r="A4589" s="7"/>
    </row>
    <row r="4590" spans="1:1" x14ac:dyDescent="0.2">
      <c r="A4590" s="7"/>
    </row>
    <row r="4591" spans="1:1" x14ac:dyDescent="0.2">
      <c r="A4591" s="7"/>
    </row>
    <row r="4592" spans="1:1" x14ac:dyDescent="0.2">
      <c r="A4592" s="7"/>
    </row>
    <row r="4593" spans="1:1" x14ac:dyDescent="0.2">
      <c r="A4593" s="7"/>
    </row>
    <row r="4594" spans="1:1" x14ac:dyDescent="0.2">
      <c r="A4594" s="7"/>
    </row>
    <row r="4595" spans="1:1" x14ac:dyDescent="0.2">
      <c r="A4595" s="7"/>
    </row>
    <row r="4596" spans="1:1" x14ac:dyDescent="0.2">
      <c r="A4596" s="7"/>
    </row>
    <row r="4597" spans="1:1" x14ac:dyDescent="0.2">
      <c r="A4597" s="7"/>
    </row>
    <row r="4598" spans="1:1" x14ac:dyDescent="0.2">
      <c r="A4598" s="7"/>
    </row>
    <row r="4599" spans="1:1" x14ac:dyDescent="0.2">
      <c r="A4599" s="7"/>
    </row>
    <row r="4600" spans="1:1" x14ac:dyDescent="0.2">
      <c r="A4600" s="7"/>
    </row>
    <row r="4601" spans="1:1" x14ac:dyDescent="0.2">
      <c r="A4601" s="7"/>
    </row>
    <row r="4602" spans="1:1" x14ac:dyDescent="0.2">
      <c r="A4602" s="7"/>
    </row>
    <row r="4603" spans="1:1" x14ac:dyDescent="0.2">
      <c r="A4603" s="7"/>
    </row>
    <row r="4604" spans="1:1" x14ac:dyDescent="0.2">
      <c r="A4604" s="7"/>
    </row>
    <row r="4605" spans="1:1" x14ac:dyDescent="0.2">
      <c r="A4605" s="7"/>
    </row>
    <row r="4606" spans="1:1" x14ac:dyDescent="0.2">
      <c r="A4606" s="7"/>
    </row>
    <row r="4607" spans="1:1" x14ac:dyDescent="0.2">
      <c r="A4607" s="7"/>
    </row>
    <row r="4608" spans="1:1" x14ac:dyDescent="0.2">
      <c r="A4608" s="7"/>
    </row>
    <row r="4609" spans="1:1" x14ac:dyDescent="0.2">
      <c r="A4609" s="7"/>
    </row>
    <row r="4610" spans="1:1" x14ac:dyDescent="0.2">
      <c r="A4610" s="7"/>
    </row>
    <row r="4611" spans="1:1" x14ac:dyDescent="0.2">
      <c r="A4611" s="7"/>
    </row>
    <row r="4612" spans="1:1" x14ac:dyDescent="0.2">
      <c r="A4612" s="7"/>
    </row>
    <row r="4613" spans="1:1" x14ac:dyDescent="0.2">
      <c r="A4613" s="7"/>
    </row>
    <row r="4614" spans="1:1" x14ac:dyDescent="0.2">
      <c r="A4614" s="7"/>
    </row>
    <row r="4615" spans="1:1" x14ac:dyDescent="0.2">
      <c r="A4615" s="7"/>
    </row>
    <row r="4616" spans="1:1" x14ac:dyDescent="0.2">
      <c r="A4616" s="7"/>
    </row>
    <row r="4617" spans="1:1" x14ac:dyDescent="0.2">
      <c r="A4617" s="7"/>
    </row>
    <row r="4618" spans="1:1" x14ac:dyDescent="0.2">
      <c r="A4618" s="7"/>
    </row>
    <row r="4619" spans="1:1" x14ac:dyDescent="0.2">
      <c r="A4619" s="7"/>
    </row>
    <row r="4620" spans="1:1" x14ac:dyDescent="0.2">
      <c r="A4620" s="7"/>
    </row>
    <row r="4621" spans="1:1" x14ac:dyDescent="0.2">
      <c r="A4621" s="7"/>
    </row>
    <row r="4622" spans="1:1" x14ac:dyDescent="0.2">
      <c r="A4622" s="7"/>
    </row>
    <row r="4623" spans="1:1" x14ac:dyDescent="0.2">
      <c r="A4623" s="7"/>
    </row>
    <row r="4624" spans="1:1" x14ac:dyDescent="0.2">
      <c r="A4624" s="7"/>
    </row>
    <row r="4625" spans="1:1" x14ac:dyDescent="0.2">
      <c r="A4625" s="7"/>
    </row>
    <row r="4626" spans="1:1" x14ac:dyDescent="0.2">
      <c r="A4626" s="7"/>
    </row>
    <row r="4627" spans="1:1" x14ac:dyDescent="0.2">
      <c r="A4627" s="7"/>
    </row>
    <row r="4628" spans="1:1" x14ac:dyDescent="0.2">
      <c r="A4628" s="7"/>
    </row>
    <row r="4629" spans="1:1" x14ac:dyDescent="0.2">
      <c r="A4629" s="7"/>
    </row>
    <row r="4630" spans="1:1" x14ac:dyDescent="0.2">
      <c r="A4630" s="7"/>
    </row>
    <row r="4631" spans="1:1" x14ac:dyDescent="0.2">
      <c r="A4631" s="7"/>
    </row>
    <row r="4632" spans="1:1" x14ac:dyDescent="0.2">
      <c r="A4632" s="7"/>
    </row>
    <row r="4633" spans="1:1" x14ac:dyDescent="0.2">
      <c r="A4633" s="7"/>
    </row>
    <row r="4634" spans="1:1" x14ac:dyDescent="0.2">
      <c r="A4634" s="7"/>
    </row>
    <row r="4635" spans="1:1" x14ac:dyDescent="0.2">
      <c r="A4635" s="7"/>
    </row>
    <row r="4636" spans="1:1" x14ac:dyDescent="0.2">
      <c r="A4636" s="7"/>
    </row>
    <row r="4637" spans="1:1" x14ac:dyDescent="0.2">
      <c r="A4637" s="7"/>
    </row>
    <row r="4638" spans="1:1" x14ac:dyDescent="0.2">
      <c r="A4638" s="7"/>
    </row>
    <row r="4639" spans="1:1" x14ac:dyDescent="0.2">
      <c r="A4639" s="7"/>
    </row>
    <row r="4640" spans="1:1" x14ac:dyDescent="0.2">
      <c r="A4640" s="7"/>
    </row>
    <row r="4641" spans="1:1" x14ac:dyDescent="0.2">
      <c r="A4641" s="7"/>
    </row>
    <row r="4642" spans="1:1" x14ac:dyDescent="0.2">
      <c r="A4642" s="7"/>
    </row>
    <row r="4643" spans="1:1" x14ac:dyDescent="0.2">
      <c r="A4643" s="7"/>
    </row>
    <row r="4644" spans="1:1" x14ac:dyDescent="0.2">
      <c r="A4644" s="7"/>
    </row>
    <row r="4645" spans="1:1" x14ac:dyDescent="0.2">
      <c r="A4645" s="7"/>
    </row>
    <row r="4646" spans="1:1" x14ac:dyDescent="0.2">
      <c r="A4646" s="7"/>
    </row>
    <row r="4647" spans="1:1" x14ac:dyDescent="0.2">
      <c r="A4647" s="7"/>
    </row>
    <row r="4648" spans="1:1" x14ac:dyDescent="0.2">
      <c r="A4648" s="7"/>
    </row>
    <row r="4649" spans="1:1" x14ac:dyDescent="0.2">
      <c r="A4649" s="7"/>
    </row>
    <row r="4650" spans="1:1" x14ac:dyDescent="0.2">
      <c r="A4650" s="7"/>
    </row>
    <row r="4651" spans="1:1" x14ac:dyDescent="0.2">
      <c r="A4651" s="7"/>
    </row>
    <row r="4652" spans="1:1" x14ac:dyDescent="0.2">
      <c r="A4652" s="7"/>
    </row>
    <row r="4653" spans="1:1" x14ac:dyDescent="0.2">
      <c r="A4653" s="7"/>
    </row>
    <row r="4654" spans="1:1" x14ac:dyDescent="0.2">
      <c r="A4654" s="7"/>
    </row>
    <row r="4655" spans="1:1" x14ac:dyDescent="0.2">
      <c r="A4655" s="7"/>
    </row>
    <row r="4656" spans="1:1" x14ac:dyDescent="0.2">
      <c r="A4656" s="7"/>
    </row>
    <row r="4657" spans="1:1" x14ac:dyDescent="0.2">
      <c r="A4657" s="7"/>
    </row>
    <row r="4658" spans="1:1" x14ac:dyDescent="0.2">
      <c r="A4658" s="7"/>
    </row>
    <row r="4659" spans="1:1" x14ac:dyDescent="0.2">
      <c r="A4659" s="7"/>
    </row>
    <row r="4660" spans="1:1" x14ac:dyDescent="0.2">
      <c r="A4660" s="7"/>
    </row>
    <row r="4661" spans="1:1" x14ac:dyDescent="0.2">
      <c r="A4661" s="7"/>
    </row>
    <row r="4662" spans="1:1" x14ac:dyDescent="0.2">
      <c r="A4662" s="7"/>
    </row>
    <row r="4663" spans="1:1" x14ac:dyDescent="0.2">
      <c r="A4663" s="7"/>
    </row>
    <row r="4664" spans="1:1" x14ac:dyDescent="0.2">
      <c r="A4664" s="7"/>
    </row>
    <row r="4665" spans="1:1" x14ac:dyDescent="0.2">
      <c r="A4665" s="7"/>
    </row>
    <row r="4666" spans="1:1" x14ac:dyDescent="0.2">
      <c r="A4666" s="7"/>
    </row>
    <row r="4667" spans="1:1" x14ac:dyDescent="0.2">
      <c r="A4667" s="7"/>
    </row>
    <row r="4668" spans="1:1" x14ac:dyDescent="0.2">
      <c r="A4668" s="7"/>
    </row>
    <row r="4669" spans="1:1" x14ac:dyDescent="0.2">
      <c r="A4669" s="7"/>
    </row>
    <row r="4670" spans="1:1" x14ac:dyDescent="0.2">
      <c r="A4670" s="7"/>
    </row>
    <row r="4671" spans="1:1" x14ac:dyDescent="0.2">
      <c r="A4671" s="7"/>
    </row>
    <row r="4672" spans="1:1" x14ac:dyDescent="0.2">
      <c r="A4672" s="7"/>
    </row>
    <row r="4673" spans="1:1" x14ac:dyDescent="0.2">
      <c r="A4673" s="7"/>
    </row>
    <row r="4674" spans="1:1" x14ac:dyDescent="0.2">
      <c r="A4674" s="7"/>
    </row>
    <row r="4675" spans="1:1" x14ac:dyDescent="0.2">
      <c r="A4675" s="7"/>
    </row>
    <row r="4676" spans="1:1" x14ac:dyDescent="0.2">
      <c r="A4676" s="7"/>
    </row>
    <row r="4677" spans="1:1" x14ac:dyDescent="0.2">
      <c r="A4677" s="7"/>
    </row>
    <row r="4678" spans="1:1" x14ac:dyDescent="0.2">
      <c r="A4678" s="7"/>
    </row>
    <row r="4679" spans="1:1" x14ac:dyDescent="0.2">
      <c r="A4679" s="7"/>
    </row>
    <row r="4680" spans="1:1" x14ac:dyDescent="0.2">
      <c r="A4680" s="7"/>
    </row>
    <row r="4681" spans="1:1" x14ac:dyDescent="0.2">
      <c r="A4681" s="7"/>
    </row>
    <row r="4682" spans="1:1" x14ac:dyDescent="0.2">
      <c r="A4682" s="7"/>
    </row>
    <row r="4683" spans="1:1" x14ac:dyDescent="0.2">
      <c r="A4683" s="7"/>
    </row>
    <row r="4684" spans="1:1" x14ac:dyDescent="0.2">
      <c r="A4684" s="7"/>
    </row>
    <row r="4685" spans="1:1" x14ac:dyDescent="0.2">
      <c r="A4685" s="7"/>
    </row>
    <row r="4686" spans="1:1" x14ac:dyDescent="0.2">
      <c r="A4686" s="7"/>
    </row>
    <row r="4687" spans="1:1" x14ac:dyDescent="0.2">
      <c r="A4687" s="7"/>
    </row>
    <row r="4688" spans="1:1" x14ac:dyDescent="0.2">
      <c r="A4688" s="7"/>
    </row>
    <row r="4689" spans="1:1" x14ac:dyDescent="0.2">
      <c r="A4689" s="7"/>
    </row>
    <row r="4690" spans="1:1" x14ac:dyDescent="0.2">
      <c r="A4690" s="7"/>
    </row>
    <row r="4691" spans="1:1" x14ac:dyDescent="0.2">
      <c r="A4691" s="7"/>
    </row>
    <row r="4692" spans="1:1" x14ac:dyDescent="0.2">
      <c r="A4692" s="7"/>
    </row>
    <row r="4693" spans="1:1" x14ac:dyDescent="0.2">
      <c r="A4693" s="7"/>
    </row>
    <row r="4694" spans="1:1" x14ac:dyDescent="0.2">
      <c r="A4694" s="7"/>
    </row>
    <row r="4695" spans="1:1" x14ac:dyDescent="0.2">
      <c r="A4695" s="7"/>
    </row>
    <row r="4696" spans="1:1" x14ac:dyDescent="0.2">
      <c r="A4696" s="7"/>
    </row>
    <row r="4697" spans="1:1" x14ac:dyDescent="0.2">
      <c r="A4697" s="7"/>
    </row>
    <row r="4698" spans="1:1" x14ac:dyDescent="0.2">
      <c r="A4698" s="7"/>
    </row>
    <row r="4699" spans="1:1" x14ac:dyDescent="0.2">
      <c r="A4699" s="7"/>
    </row>
    <row r="4700" spans="1:1" x14ac:dyDescent="0.2">
      <c r="A4700" s="7"/>
    </row>
    <row r="4701" spans="1:1" x14ac:dyDescent="0.2">
      <c r="A4701" s="7"/>
    </row>
    <row r="4702" spans="1:1" x14ac:dyDescent="0.2">
      <c r="A4702" s="7"/>
    </row>
    <row r="4703" spans="1:1" x14ac:dyDescent="0.2">
      <c r="A4703" s="7"/>
    </row>
    <row r="4704" spans="1:1" x14ac:dyDescent="0.2">
      <c r="A4704" s="7"/>
    </row>
    <row r="4705" spans="1:1" x14ac:dyDescent="0.2">
      <c r="A4705" s="7"/>
    </row>
    <row r="4706" spans="1:1" x14ac:dyDescent="0.2">
      <c r="A4706" s="7"/>
    </row>
    <row r="4707" spans="1:1" x14ac:dyDescent="0.2">
      <c r="A4707" s="7"/>
    </row>
    <row r="4708" spans="1:1" x14ac:dyDescent="0.2">
      <c r="A4708" s="7"/>
    </row>
    <row r="4709" spans="1:1" x14ac:dyDescent="0.2">
      <c r="A4709" s="7"/>
    </row>
    <row r="4710" spans="1:1" x14ac:dyDescent="0.2">
      <c r="A4710" s="7"/>
    </row>
    <row r="4711" spans="1:1" x14ac:dyDescent="0.2">
      <c r="A4711" s="7"/>
    </row>
    <row r="4712" spans="1:1" x14ac:dyDescent="0.2">
      <c r="A4712" s="7"/>
    </row>
    <row r="4713" spans="1:1" x14ac:dyDescent="0.2">
      <c r="A4713" s="7"/>
    </row>
    <row r="4714" spans="1:1" x14ac:dyDescent="0.2">
      <c r="A4714" s="7"/>
    </row>
    <row r="4715" spans="1:1" x14ac:dyDescent="0.2">
      <c r="A4715" s="7"/>
    </row>
    <row r="4716" spans="1:1" x14ac:dyDescent="0.2">
      <c r="A4716" s="7"/>
    </row>
    <row r="4717" spans="1:1" x14ac:dyDescent="0.2">
      <c r="A4717" s="7"/>
    </row>
    <row r="4718" spans="1:1" x14ac:dyDescent="0.2">
      <c r="A4718" s="7"/>
    </row>
    <row r="4719" spans="1:1" x14ac:dyDescent="0.2">
      <c r="A4719" s="7"/>
    </row>
    <row r="4720" spans="1:1" x14ac:dyDescent="0.2">
      <c r="A4720" s="7"/>
    </row>
    <row r="4721" spans="1:1" x14ac:dyDescent="0.2">
      <c r="A4721" s="7"/>
    </row>
    <row r="4722" spans="1:1" x14ac:dyDescent="0.2">
      <c r="A4722" s="7"/>
    </row>
    <row r="4723" spans="1:1" x14ac:dyDescent="0.2">
      <c r="A4723" s="7"/>
    </row>
    <row r="4724" spans="1:1" x14ac:dyDescent="0.2">
      <c r="A4724" s="7"/>
    </row>
    <row r="4725" spans="1:1" x14ac:dyDescent="0.2">
      <c r="A4725" s="7"/>
    </row>
    <row r="4726" spans="1:1" x14ac:dyDescent="0.2">
      <c r="A4726" s="7"/>
    </row>
    <row r="4727" spans="1:1" x14ac:dyDescent="0.2">
      <c r="A4727" s="7"/>
    </row>
    <row r="4728" spans="1:1" x14ac:dyDescent="0.2">
      <c r="A4728" s="7"/>
    </row>
    <row r="4729" spans="1:1" x14ac:dyDescent="0.2">
      <c r="A4729" s="7"/>
    </row>
    <row r="4730" spans="1:1" x14ac:dyDescent="0.2">
      <c r="A4730" s="7"/>
    </row>
    <row r="4731" spans="1:1" x14ac:dyDescent="0.2">
      <c r="A4731" s="7"/>
    </row>
    <row r="4732" spans="1:1" x14ac:dyDescent="0.2">
      <c r="A4732" s="7"/>
    </row>
    <row r="4733" spans="1:1" x14ac:dyDescent="0.2">
      <c r="A4733" s="7"/>
    </row>
    <row r="4734" spans="1:1" x14ac:dyDescent="0.2">
      <c r="A4734" s="7"/>
    </row>
    <row r="4735" spans="1:1" x14ac:dyDescent="0.2">
      <c r="A4735" s="7"/>
    </row>
    <row r="4736" spans="1:1" x14ac:dyDescent="0.2">
      <c r="A4736" s="7"/>
    </row>
    <row r="4737" spans="1:1" x14ac:dyDescent="0.2">
      <c r="A4737" s="7"/>
    </row>
    <row r="4738" spans="1:1" x14ac:dyDescent="0.2">
      <c r="A4738" s="7"/>
    </row>
    <row r="4739" spans="1:1" x14ac:dyDescent="0.2">
      <c r="A4739" s="7"/>
    </row>
    <row r="4740" spans="1:1" x14ac:dyDescent="0.2">
      <c r="A4740" s="7"/>
    </row>
    <row r="4741" spans="1:1" x14ac:dyDescent="0.2">
      <c r="A4741" s="7"/>
    </row>
    <row r="4742" spans="1:1" x14ac:dyDescent="0.2">
      <c r="A4742" s="7"/>
    </row>
    <row r="4743" spans="1:1" x14ac:dyDescent="0.2">
      <c r="A4743" s="7"/>
    </row>
    <row r="4744" spans="1:1" x14ac:dyDescent="0.2">
      <c r="A4744" s="7"/>
    </row>
    <row r="4745" spans="1:1" x14ac:dyDescent="0.2">
      <c r="A4745" s="7"/>
    </row>
    <row r="4746" spans="1:1" x14ac:dyDescent="0.2">
      <c r="A4746" s="7"/>
    </row>
    <row r="4747" spans="1:1" x14ac:dyDescent="0.2">
      <c r="A4747" s="7"/>
    </row>
    <row r="4748" spans="1:1" x14ac:dyDescent="0.2">
      <c r="A4748" s="7"/>
    </row>
    <row r="4749" spans="1:1" x14ac:dyDescent="0.2">
      <c r="A4749" s="7"/>
    </row>
    <row r="4750" spans="1:1" x14ac:dyDescent="0.2">
      <c r="A4750" s="7"/>
    </row>
    <row r="4751" spans="1:1" x14ac:dyDescent="0.2">
      <c r="A4751" s="7"/>
    </row>
    <row r="4752" spans="1:1" x14ac:dyDescent="0.2">
      <c r="A4752" s="7"/>
    </row>
    <row r="4753" spans="1:1" x14ac:dyDescent="0.2">
      <c r="A4753" s="7"/>
    </row>
    <row r="4754" spans="1:1" x14ac:dyDescent="0.2">
      <c r="A4754" s="7"/>
    </row>
    <row r="4755" spans="1:1" x14ac:dyDescent="0.2">
      <c r="A4755" s="7"/>
    </row>
    <row r="4756" spans="1:1" x14ac:dyDescent="0.2">
      <c r="A4756" s="7"/>
    </row>
    <row r="4757" spans="1:1" x14ac:dyDescent="0.2">
      <c r="A4757" s="7"/>
    </row>
    <row r="4758" spans="1:1" x14ac:dyDescent="0.2">
      <c r="A4758" s="7"/>
    </row>
    <row r="4759" spans="1:1" x14ac:dyDescent="0.2">
      <c r="A4759" s="7"/>
    </row>
    <row r="4760" spans="1:1" x14ac:dyDescent="0.2">
      <c r="A4760" s="7"/>
    </row>
    <row r="4761" spans="1:1" x14ac:dyDescent="0.2">
      <c r="A4761" s="7"/>
    </row>
    <row r="4762" spans="1:1" x14ac:dyDescent="0.2">
      <c r="A4762" s="7"/>
    </row>
    <row r="4763" spans="1:1" x14ac:dyDescent="0.2">
      <c r="A4763" s="7"/>
    </row>
    <row r="4764" spans="1:1" x14ac:dyDescent="0.2">
      <c r="A4764" s="7"/>
    </row>
    <row r="4765" spans="1:1" x14ac:dyDescent="0.2">
      <c r="A4765" s="7"/>
    </row>
    <row r="4766" spans="1:1" x14ac:dyDescent="0.2">
      <c r="A4766" s="7"/>
    </row>
    <row r="4767" spans="1:1" x14ac:dyDescent="0.2">
      <c r="A4767" s="7"/>
    </row>
    <row r="4768" spans="1:1" x14ac:dyDescent="0.2">
      <c r="A4768" s="7"/>
    </row>
    <row r="4769" spans="1:1" x14ac:dyDescent="0.2">
      <c r="A4769" s="7"/>
    </row>
    <row r="4770" spans="1:1" x14ac:dyDescent="0.2">
      <c r="A4770" s="7"/>
    </row>
    <row r="4771" spans="1:1" x14ac:dyDescent="0.2">
      <c r="A4771" s="7"/>
    </row>
    <row r="4772" spans="1:1" x14ac:dyDescent="0.2">
      <c r="A4772" s="7"/>
    </row>
    <row r="4773" spans="1:1" x14ac:dyDescent="0.2">
      <c r="A4773" s="7"/>
    </row>
    <row r="4774" spans="1:1" x14ac:dyDescent="0.2">
      <c r="A4774" s="7"/>
    </row>
    <row r="4775" spans="1:1" x14ac:dyDescent="0.2">
      <c r="A4775" s="7"/>
    </row>
    <row r="4776" spans="1:1" x14ac:dyDescent="0.2">
      <c r="A4776" s="7"/>
    </row>
    <row r="4777" spans="1:1" x14ac:dyDescent="0.2">
      <c r="A4777" s="7"/>
    </row>
    <row r="4778" spans="1:1" x14ac:dyDescent="0.2">
      <c r="A4778" s="7"/>
    </row>
    <row r="4779" spans="1:1" x14ac:dyDescent="0.2">
      <c r="A4779" s="7"/>
    </row>
    <row r="4780" spans="1:1" x14ac:dyDescent="0.2">
      <c r="A4780" s="7"/>
    </row>
    <row r="4781" spans="1:1" x14ac:dyDescent="0.2">
      <c r="A4781" s="7"/>
    </row>
    <row r="4782" spans="1:1" x14ac:dyDescent="0.2">
      <c r="A4782" s="7"/>
    </row>
    <row r="4783" spans="1:1" x14ac:dyDescent="0.2">
      <c r="A4783" s="7"/>
    </row>
    <row r="4784" spans="1:1" x14ac:dyDescent="0.2">
      <c r="A4784" s="7"/>
    </row>
    <row r="4785" spans="1:1" x14ac:dyDescent="0.2">
      <c r="A4785" s="7"/>
    </row>
    <row r="4786" spans="1:1" x14ac:dyDescent="0.2">
      <c r="A4786" s="7"/>
    </row>
    <row r="4787" spans="1:1" x14ac:dyDescent="0.2">
      <c r="A4787" s="7"/>
    </row>
    <row r="4788" spans="1:1" x14ac:dyDescent="0.2">
      <c r="A4788" s="7"/>
    </row>
    <row r="4789" spans="1:1" x14ac:dyDescent="0.2">
      <c r="A4789" s="7"/>
    </row>
    <row r="4790" spans="1:1" x14ac:dyDescent="0.2">
      <c r="A4790" s="7"/>
    </row>
    <row r="4791" spans="1:1" x14ac:dyDescent="0.2">
      <c r="A4791" s="7"/>
    </row>
    <row r="4792" spans="1:1" x14ac:dyDescent="0.2">
      <c r="A4792" s="7"/>
    </row>
    <row r="4793" spans="1:1" x14ac:dyDescent="0.2">
      <c r="A4793" s="7"/>
    </row>
    <row r="4794" spans="1:1" x14ac:dyDescent="0.2">
      <c r="A4794" s="7"/>
    </row>
    <row r="4795" spans="1:1" x14ac:dyDescent="0.2">
      <c r="A4795" s="7"/>
    </row>
    <row r="4796" spans="1:1" x14ac:dyDescent="0.2">
      <c r="A4796" s="7"/>
    </row>
    <row r="4797" spans="1:1" x14ac:dyDescent="0.2">
      <c r="A4797" s="7"/>
    </row>
    <row r="4798" spans="1:1" x14ac:dyDescent="0.2">
      <c r="A4798" s="7"/>
    </row>
    <row r="4799" spans="1:1" x14ac:dyDescent="0.2">
      <c r="A4799" s="7"/>
    </row>
    <row r="4800" spans="1:1" x14ac:dyDescent="0.2">
      <c r="A4800" s="7"/>
    </row>
    <row r="4801" spans="1:1" x14ac:dyDescent="0.2">
      <c r="A4801" s="7"/>
    </row>
    <row r="4802" spans="1:1" x14ac:dyDescent="0.2">
      <c r="A4802" s="7"/>
    </row>
    <row r="4803" spans="1:1" x14ac:dyDescent="0.2">
      <c r="A4803" s="7"/>
    </row>
    <row r="4804" spans="1:1" x14ac:dyDescent="0.2">
      <c r="A4804" s="7"/>
    </row>
    <row r="4805" spans="1:1" x14ac:dyDescent="0.2">
      <c r="A4805" s="7"/>
    </row>
    <row r="4806" spans="1:1" x14ac:dyDescent="0.2">
      <c r="A4806" s="7"/>
    </row>
    <row r="4807" spans="1:1" x14ac:dyDescent="0.2">
      <c r="A4807" s="7"/>
    </row>
    <row r="4808" spans="1:1" x14ac:dyDescent="0.2">
      <c r="A4808" s="7"/>
    </row>
    <row r="4809" spans="1:1" x14ac:dyDescent="0.2">
      <c r="A4809" s="7"/>
    </row>
    <row r="4810" spans="1:1" x14ac:dyDescent="0.2">
      <c r="A4810" s="7"/>
    </row>
    <row r="4811" spans="1:1" x14ac:dyDescent="0.2">
      <c r="A4811" s="7"/>
    </row>
    <row r="4812" spans="1:1" x14ac:dyDescent="0.2">
      <c r="A4812" s="7"/>
    </row>
    <row r="4813" spans="1:1" x14ac:dyDescent="0.2">
      <c r="A4813" s="7"/>
    </row>
    <row r="4814" spans="1:1" x14ac:dyDescent="0.2">
      <c r="A4814" s="7"/>
    </row>
    <row r="4815" spans="1:1" x14ac:dyDescent="0.2">
      <c r="A4815" s="7"/>
    </row>
    <row r="4816" spans="1:1" x14ac:dyDescent="0.2">
      <c r="A4816" s="7"/>
    </row>
    <row r="4817" spans="1:1" x14ac:dyDescent="0.2">
      <c r="A4817" s="7"/>
    </row>
    <row r="4818" spans="1:1" x14ac:dyDescent="0.2">
      <c r="A4818" s="7"/>
    </row>
    <row r="4819" spans="1:1" x14ac:dyDescent="0.2">
      <c r="A4819" s="7"/>
    </row>
    <row r="4820" spans="1:1" x14ac:dyDescent="0.2">
      <c r="A4820" s="7"/>
    </row>
    <row r="4821" spans="1:1" x14ac:dyDescent="0.2">
      <c r="A4821" s="7"/>
    </row>
    <row r="4822" spans="1:1" x14ac:dyDescent="0.2">
      <c r="A4822" s="7"/>
    </row>
    <row r="4823" spans="1:1" x14ac:dyDescent="0.2">
      <c r="A4823" s="7"/>
    </row>
    <row r="4824" spans="1:1" x14ac:dyDescent="0.2">
      <c r="A4824" s="7"/>
    </row>
    <row r="4825" spans="1:1" x14ac:dyDescent="0.2">
      <c r="A4825" s="7"/>
    </row>
    <row r="4826" spans="1:1" x14ac:dyDescent="0.2">
      <c r="A4826" s="7"/>
    </row>
    <row r="4827" spans="1:1" x14ac:dyDescent="0.2">
      <c r="A4827" s="7"/>
    </row>
    <row r="4828" spans="1:1" x14ac:dyDescent="0.2">
      <c r="A4828" s="7"/>
    </row>
    <row r="4829" spans="1:1" x14ac:dyDescent="0.2">
      <c r="A4829" s="7"/>
    </row>
    <row r="4830" spans="1:1" x14ac:dyDescent="0.2">
      <c r="A4830" s="7"/>
    </row>
    <row r="4831" spans="1:1" x14ac:dyDescent="0.2">
      <c r="A4831" s="7"/>
    </row>
    <row r="4832" spans="1:1" x14ac:dyDescent="0.2">
      <c r="A4832" s="7"/>
    </row>
    <row r="4833" spans="1:1" x14ac:dyDescent="0.2">
      <c r="A4833" s="7"/>
    </row>
    <row r="4834" spans="1:1" x14ac:dyDescent="0.2">
      <c r="A4834" s="7"/>
    </row>
    <row r="4835" spans="1:1" x14ac:dyDescent="0.2">
      <c r="A4835" s="7"/>
    </row>
    <row r="4836" spans="1:1" x14ac:dyDescent="0.2">
      <c r="A4836" s="7"/>
    </row>
    <row r="4837" spans="1:1" x14ac:dyDescent="0.2">
      <c r="A4837" s="7"/>
    </row>
    <row r="4838" spans="1:1" x14ac:dyDescent="0.2">
      <c r="A4838" s="7"/>
    </row>
    <row r="4839" spans="1:1" x14ac:dyDescent="0.2">
      <c r="A4839" s="7"/>
    </row>
    <row r="4840" spans="1:1" x14ac:dyDescent="0.2">
      <c r="A4840" s="7"/>
    </row>
    <row r="4841" spans="1:1" x14ac:dyDescent="0.2">
      <c r="A4841" s="7"/>
    </row>
    <row r="4842" spans="1:1" x14ac:dyDescent="0.2">
      <c r="A4842" s="7"/>
    </row>
    <row r="4843" spans="1:1" x14ac:dyDescent="0.2">
      <c r="A4843" s="7"/>
    </row>
    <row r="4844" spans="1:1" x14ac:dyDescent="0.2">
      <c r="A4844" s="7"/>
    </row>
    <row r="4845" spans="1:1" x14ac:dyDescent="0.2">
      <c r="A4845" s="7"/>
    </row>
    <row r="4846" spans="1:1" x14ac:dyDescent="0.2">
      <c r="A4846" s="7"/>
    </row>
    <row r="4847" spans="1:1" x14ac:dyDescent="0.2">
      <c r="A4847" s="7"/>
    </row>
    <row r="4848" spans="1:1" x14ac:dyDescent="0.2">
      <c r="A4848" s="7"/>
    </row>
    <row r="4849" spans="1:1" x14ac:dyDescent="0.2">
      <c r="A4849" s="7"/>
    </row>
    <row r="4850" spans="1:1" x14ac:dyDescent="0.2">
      <c r="A4850" s="7"/>
    </row>
    <row r="4851" spans="1:1" x14ac:dyDescent="0.2">
      <c r="A4851" s="7"/>
    </row>
    <row r="4852" spans="1:1" x14ac:dyDescent="0.2">
      <c r="A4852" s="7"/>
    </row>
    <row r="4853" spans="1:1" x14ac:dyDescent="0.2">
      <c r="A4853" s="7"/>
    </row>
    <row r="4854" spans="1:1" x14ac:dyDescent="0.2">
      <c r="A4854" s="7"/>
    </row>
    <row r="4855" spans="1:1" x14ac:dyDescent="0.2">
      <c r="A4855" s="7"/>
    </row>
    <row r="4856" spans="1:1" x14ac:dyDescent="0.2">
      <c r="A4856" s="7"/>
    </row>
    <row r="4857" spans="1:1" x14ac:dyDescent="0.2">
      <c r="A4857" s="7"/>
    </row>
    <row r="4858" spans="1:1" x14ac:dyDescent="0.2">
      <c r="A4858" s="7"/>
    </row>
    <row r="4859" spans="1:1" x14ac:dyDescent="0.2">
      <c r="A4859" s="7"/>
    </row>
    <row r="4860" spans="1:1" x14ac:dyDescent="0.2">
      <c r="A4860" s="7"/>
    </row>
    <row r="4861" spans="1:1" x14ac:dyDescent="0.2">
      <c r="A4861" s="7"/>
    </row>
    <row r="4862" spans="1:1" x14ac:dyDescent="0.2">
      <c r="A4862" s="7"/>
    </row>
    <row r="4863" spans="1:1" x14ac:dyDescent="0.2">
      <c r="A4863" s="7"/>
    </row>
    <row r="4864" spans="1:1" x14ac:dyDescent="0.2">
      <c r="A4864" s="7"/>
    </row>
    <row r="4865" spans="1:1" x14ac:dyDescent="0.2">
      <c r="A4865" s="7"/>
    </row>
    <row r="4866" spans="1:1" x14ac:dyDescent="0.2">
      <c r="A4866" s="7"/>
    </row>
    <row r="4867" spans="1:1" x14ac:dyDescent="0.2">
      <c r="A4867" s="7"/>
    </row>
    <row r="4868" spans="1:1" x14ac:dyDescent="0.2">
      <c r="A4868" s="7"/>
    </row>
    <row r="4869" spans="1:1" x14ac:dyDescent="0.2">
      <c r="A4869" s="7"/>
    </row>
    <row r="4870" spans="1:1" x14ac:dyDescent="0.2">
      <c r="A4870" s="7"/>
    </row>
    <row r="4871" spans="1:1" x14ac:dyDescent="0.2">
      <c r="A4871" s="7"/>
    </row>
    <row r="4872" spans="1:1" x14ac:dyDescent="0.2">
      <c r="A4872" s="7"/>
    </row>
    <row r="4873" spans="1:1" x14ac:dyDescent="0.2">
      <c r="A4873" s="7"/>
    </row>
    <row r="4874" spans="1:1" x14ac:dyDescent="0.2">
      <c r="A4874" s="7"/>
    </row>
    <row r="4875" spans="1:1" x14ac:dyDescent="0.2">
      <c r="A4875" s="7"/>
    </row>
    <row r="4876" spans="1:1" x14ac:dyDescent="0.2">
      <c r="A4876" s="7"/>
    </row>
    <row r="4877" spans="1:1" x14ac:dyDescent="0.2">
      <c r="A4877" s="7"/>
    </row>
    <row r="4878" spans="1:1" x14ac:dyDescent="0.2">
      <c r="A4878" s="7"/>
    </row>
    <row r="4879" spans="1:1" x14ac:dyDescent="0.2">
      <c r="A4879" s="7"/>
    </row>
    <row r="4880" spans="1:1" x14ac:dyDescent="0.2">
      <c r="A4880" s="7"/>
    </row>
    <row r="4881" spans="1:1" x14ac:dyDescent="0.2">
      <c r="A4881" s="7"/>
    </row>
    <row r="4882" spans="1:1" x14ac:dyDescent="0.2">
      <c r="A4882" s="7"/>
    </row>
    <row r="4883" spans="1:1" x14ac:dyDescent="0.2">
      <c r="A4883" s="7"/>
    </row>
    <row r="4884" spans="1:1" x14ac:dyDescent="0.2">
      <c r="A4884" s="7"/>
    </row>
    <row r="4885" spans="1:1" x14ac:dyDescent="0.2">
      <c r="A4885" s="7"/>
    </row>
    <row r="4886" spans="1:1" x14ac:dyDescent="0.2">
      <c r="A4886" s="7"/>
    </row>
    <row r="4887" spans="1:1" x14ac:dyDescent="0.2">
      <c r="A4887" s="7"/>
    </row>
    <row r="4888" spans="1:1" x14ac:dyDescent="0.2">
      <c r="A4888" s="7"/>
    </row>
    <row r="4889" spans="1:1" x14ac:dyDescent="0.2">
      <c r="A4889" s="7"/>
    </row>
    <row r="4890" spans="1:1" x14ac:dyDescent="0.2">
      <c r="A4890" s="7"/>
    </row>
    <row r="4891" spans="1:1" x14ac:dyDescent="0.2">
      <c r="A4891" s="7"/>
    </row>
    <row r="4892" spans="1:1" x14ac:dyDescent="0.2">
      <c r="A4892" s="7"/>
    </row>
    <row r="4893" spans="1:1" x14ac:dyDescent="0.2">
      <c r="A4893" s="7"/>
    </row>
    <row r="4894" spans="1:1" x14ac:dyDescent="0.2">
      <c r="A4894" s="7"/>
    </row>
    <row r="4895" spans="1:1" x14ac:dyDescent="0.2">
      <c r="A4895" s="7"/>
    </row>
    <row r="4896" spans="1:1" x14ac:dyDescent="0.2">
      <c r="A4896" s="7"/>
    </row>
    <row r="4897" spans="1:1" x14ac:dyDescent="0.2">
      <c r="A4897" s="7"/>
    </row>
    <row r="4898" spans="1:1" x14ac:dyDescent="0.2">
      <c r="A4898" s="7"/>
    </row>
    <row r="4899" spans="1:1" x14ac:dyDescent="0.2">
      <c r="A4899" s="7"/>
    </row>
    <row r="4900" spans="1:1" x14ac:dyDescent="0.2">
      <c r="A4900" s="7"/>
    </row>
    <row r="4901" spans="1:1" x14ac:dyDescent="0.2">
      <c r="A4901" s="7"/>
    </row>
    <row r="4902" spans="1:1" x14ac:dyDescent="0.2">
      <c r="A4902" s="7"/>
    </row>
    <row r="4903" spans="1:1" x14ac:dyDescent="0.2">
      <c r="A4903" s="7"/>
    </row>
    <row r="4904" spans="1:1" x14ac:dyDescent="0.2">
      <c r="A4904" s="7"/>
    </row>
    <row r="4905" spans="1:1" x14ac:dyDescent="0.2">
      <c r="A4905" s="7"/>
    </row>
    <row r="4906" spans="1:1" x14ac:dyDescent="0.2">
      <c r="A4906" s="7"/>
    </row>
    <row r="4907" spans="1:1" x14ac:dyDescent="0.2">
      <c r="A4907" s="7"/>
    </row>
    <row r="4908" spans="1:1" x14ac:dyDescent="0.2">
      <c r="A4908" s="7"/>
    </row>
    <row r="4909" spans="1:1" x14ac:dyDescent="0.2">
      <c r="A4909" s="7"/>
    </row>
    <row r="4910" spans="1:1" x14ac:dyDescent="0.2">
      <c r="A4910" s="7"/>
    </row>
    <row r="4911" spans="1:1" x14ac:dyDescent="0.2">
      <c r="A4911" s="7"/>
    </row>
    <row r="4912" spans="1:1" x14ac:dyDescent="0.2">
      <c r="A4912" s="7"/>
    </row>
    <row r="4913" spans="1:1" x14ac:dyDescent="0.2">
      <c r="A4913" s="7"/>
    </row>
    <row r="4914" spans="1:1" x14ac:dyDescent="0.2">
      <c r="A4914" s="7"/>
    </row>
    <row r="4915" spans="1:1" x14ac:dyDescent="0.2">
      <c r="A4915" s="7"/>
    </row>
    <row r="4916" spans="1:1" x14ac:dyDescent="0.2">
      <c r="A4916" s="7"/>
    </row>
    <row r="4917" spans="1:1" x14ac:dyDescent="0.2">
      <c r="A4917" s="7"/>
    </row>
    <row r="4918" spans="1:1" x14ac:dyDescent="0.2">
      <c r="A4918" s="7"/>
    </row>
    <row r="4919" spans="1:1" x14ac:dyDescent="0.2">
      <c r="A4919" s="7"/>
    </row>
    <row r="4920" spans="1:1" x14ac:dyDescent="0.2">
      <c r="A4920" s="7"/>
    </row>
    <row r="4921" spans="1:1" x14ac:dyDescent="0.2">
      <c r="A4921" s="7"/>
    </row>
    <row r="4922" spans="1:1" x14ac:dyDescent="0.2">
      <c r="A4922" s="7"/>
    </row>
    <row r="4923" spans="1:1" x14ac:dyDescent="0.2">
      <c r="A4923" s="7"/>
    </row>
    <row r="4924" spans="1:1" x14ac:dyDescent="0.2">
      <c r="A4924" s="7"/>
    </row>
    <row r="4925" spans="1:1" x14ac:dyDescent="0.2">
      <c r="A4925" s="7"/>
    </row>
    <row r="4926" spans="1:1" x14ac:dyDescent="0.2">
      <c r="A4926" s="7"/>
    </row>
    <row r="4927" spans="1:1" x14ac:dyDescent="0.2">
      <c r="A4927" s="7"/>
    </row>
    <row r="4928" spans="1:1" x14ac:dyDescent="0.2">
      <c r="A4928" s="7"/>
    </row>
    <row r="4929" spans="1:1" x14ac:dyDescent="0.2">
      <c r="A4929" s="7"/>
    </row>
    <row r="4930" spans="1:1" x14ac:dyDescent="0.2">
      <c r="A4930" s="7"/>
    </row>
    <row r="4931" spans="1:1" x14ac:dyDescent="0.2">
      <c r="A4931" s="7"/>
    </row>
    <row r="4932" spans="1:1" x14ac:dyDescent="0.2">
      <c r="A4932" s="7"/>
    </row>
    <row r="4933" spans="1:1" x14ac:dyDescent="0.2">
      <c r="A4933" s="7"/>
    </row>
    <row r="4934" spans="1:1" x14ac:dyDescent="0.2">
      <c r="A4934" s="7"/>
    </row>
    <row r="4935" spans="1:1" x14ac:dyDescent="0.2">
      <c r="A4935" s="7"/>
    </row>
    <row r="4936" spans="1:1" x14ac:dyDescent="0.2">
      <c r="A4936" s="7"/>
    </row>
    <row r="4937" spans="1:1" x14ac:dyDescent="0.2">
      <c r="A4937" s="7"/>
    </row>
    <row r="4938" spans="1:1" x14ac:dyDescent="0.2">
      <c r="A4938" s="7"/>
    </row>
    <row r="4939" spans="1:1" x14ac:dyDescent="0.2">
      <c r="A4939" s="7"/>
    </row>
    <row r="4940" spans="1:1" x14ac:dyDescent="0.2">
      <c r="A4940" s="7"/>
    </row>
    <row r="4941" spans="1:1" x14ac:dyDescent="0.2">
      <c r="A4941" s="7"/>
    </row>
    <row r="4942" spans="1:1" x14ac:dyDescent="0.2">
      <c r="A4942" s="7"/>
    </row>
    <row r="4943" spans="1:1" x14ac:dyDescent="0.2">
      <c r="A4943" s="7"/>
    </row>
    <row r="4944" spans="1:1" x14ac:dyDescent="0.2">
      <c r="A4944" s="7"/>
    </row>
    <row r="4945" spans="1:1" x14ac:dyDescent="0.2">
      <c r="A4945" s="7"/>
    </row>
    <row r="4946" spans="1:1" x14ac:dyDescent="0.2">
      <c r="A4946" s="7"/>
    </row>
    <row r="4947" spans="1:1" x14ac:dyDescent="0.2">
      <c r="A4947" s="7"/>
    </row>
    <row r="4948" spans="1:1" x14ac:dyDescent="0.2">
      <c r="A4948" s="7"/>
    </row>
    <row r="4949" spans="1:1" x14ac:dyDescent="0.2">
      <c r="A4949" s="7"/>
    </row>
    <row r="4950" spans="1:1" x14ac:dyDescent="0.2">
      <c r="A4950" s="7"/>
    </row>
    <row r="4951" spans="1:1" x14ac:dyDescent="0.2">
      <c r="A4951" s="7"/>
    </row>
    <row r="4952" spans="1:1" x14ac:dyDescent="0.2">
      <c r="A4952" s="7"/>
    </row>
    <row r="4953" spans="1:1" x14ac:dyDescent="0.2">
      <c r="A4953" s="7"/>
    </row>
    <row r="4954" spans="1:1" x14ac:dyDescent="0.2">
      <c r="A4954" s="7"/>
    </row>
    <row r="4955" spans="1:1" x14ac:dyDescent="0.2">
      <c r="A4955" s="7"/>
    </row>
    <row r="4956" spans="1:1" x14ac:dyDescent="0.2">
      <c r="A4956" s="7"/>
    </row>
    <row r="4957" spans="1:1" x14ac:dyDescent="0.2">
      <c r="A4957" s="7"/>
    </row>
    <row r="4958" spans="1:1" x14ac:dyDescent="0.2">
      <c r="A4958" s="7"/>
    </row>
    <row r="4959" spans="1:1" x14ac:dyDescent="0.2">
      <c r="A4959" s="7"/>
    </row>
    <row r="4960" spans="1:1" x14ac:dyDescent="0.2">
      <c r="A4960" s="7"/>
    </row>
    <row r="4961" spans="1:1" x14ac:dyDescent="0.2">
      <c r="A4961" s="7"/>
    </row>
    <row r="4962" spans="1:1" x14ac:dyDescent="0.2">
      <c r="A4962" s="7"/>
    </row>
    <row r="4963" spans="1:1" x14ac:dyDescent="0.2">
      <c r="A4963" s="7"/>
    </row>
    <row r="4964" spans="1:1" x14ac:dyDescent="0.2">
      <c r="A4964" s="7"/>
    </row>
    <row r="4965" spans="1:1" x14ac:dyDescent="0.2">
      <c r="A4965" s="7"/>
    </row>
    <row r="4966" spans="1:1" x14ac:dyDescent="0.2">
      <c r="A4966" s="7"/>
    </row>
    <row r="4967" spans="1:1" x14ac:dyDescent="0.2">
      <c r="A4967" s="7"/>
    </row>
    <row r="4968" spans="1:1" x14ac:dyDescent="0.2">
      <c r="A4968" s="7"/>
    </row>
    <row r="4969" spans="1:1" x14ac:dyDescent="0.2">
      <c r="A4969" s="7"/>
    </row>
    <row r="4970" spans="1:1" x14ac:dyDescent="0.2">
      <c r="A4970" s="7"/>
    </row>
    <row r="4971" spans="1:1" x14ac:dyDescent="0.2">
      <c r="A4971" s="7"/>
    </row>
    <row r="4972" spans="1:1" x14ac:dyDescent="0.2">
      <c r="A4972" s="7"/>
    </row>
    <row r="4973" spans="1:1" x14ac:dyDescent="0.2">
      <c r="A4973" s="7"/>
    </row>
    <row r="4974" spans="1:1" x14ac:dyDescent="0.2">
      <c r="A4974" s="7"/>
    </row>
    <row r="4975" spans="1:1" x14ac:dyDescent="0.2">
      <c r="A4975" s="7"/>
    </row>
    <row r="4976" spans="1:1" x14ac:dyDescent="0.2">
      <c r="A4976" s="7"/>
    </row>
    <row r="4977" spans="1:1" x14ac:dyDescent="0.2">
      <c r="A4977" s="7"/>
    </row>
    <row r="4978" spans="1:1" x14ac:dyDescent="0.2">
      <c r="A4978" s="7"/>
    </row>
    <row r="4979" spans="1:1" x14ac:dyDescent="0.2">
      <c r="A4979" s="7"/>
    </row>
    <row r="4980" spans="1:1" x14ac:dyDescent="0.2">
      <c r="A4980" s="7"/>
    </row>
    <row r="4981" spans="1:1" x14ac:dyDescent="0.2">
      <c r="A4981" s="7"/>
    </row>
    <row r="4982" spans="1:1" x14ac:dyDescent="0.2">
      <c r="A4982" s="7"/>
    </row>
    <row r="4983" spans="1:1" x14ac:dyDescent="0.2">
      <c r="A4983" s="7"/>
    </row>
    <row r="4984" spans="1:1" x14ac:dyDescent="0.2">
      <c r="A4984" s="7"/>
    </row>
    <row r="4985" spans="1:1" x14ac:dyDescent="0.2">
      <c r="A4985" s="7"/>
    </row>
    <row r="4986" spans="1:1" x14ac:dyDescent="0.2">
      <c r="A4986" s="7"/>
    </row>
    <row r="4987" spans="1:1" x14ac:dyDescent="0.2">
      <c r="A4987" s="7"/>
    </row>
    <row r="4988" spans="1:1" x14ac:dyDescent="0.2">
      <c r="A4988" s="7"/>
    </row>
    <row r="4989" spans="1:1" x14ac:dyDescent="0.2">
      <c r="A4989" s="7"/>
    </row>
    <row r="4990" spans="1:1" x14ac:dyDescent="0.2">
      <c r="A4990" s="7"/>
    </row>
    <row r="4991" spans="1:1" x14ac:dyDescent="0.2">
      <c r="A4991" s="7"/>
    </row>
    <row r="4992" spans="1:1" x14ac:dyDescent="0.2">
      <c r="A4992" s="7"/>
    </row>
    <row r="4993" spans="1:1" x14ac:dyDescent="0.2">
      <c r="A4993" s="7"/>
    </row>
    <row r="4994" spans="1:1" x14ac:dyDescent="0.2">
      <c r="A4994" s="7"/>
    </row>
    <row r="4995" spans="1:1" x14ac:dyDescent="0.2">
      <c r="A4995" s="7"/>
    </row>
    <row r="4996" spans="1:1" x14ac:dyDescent="0.2">
      <c r="A4996" s="7"/>
    </row>
    <row r="4997" spans="1:1" x14ac:dyDescent="0.2">
      <c r="A4997" s="7"/>
    </row>
    <row r="4998" spans="1:1" x14ac:dyDescent="0.2">
      <c r="A4998" s="7"/>
    </row>
    <row r="4999" spans="1:1" x14ac:dyDescent="0.2">
      <c r="A4999" s="7"/>
    </row>
    <row r="5000" spans="1:1" x14ac:dyDescent="0.2">
      <c r="A5000" s="7"/>
    </row>
    <row r="5001" spans="1:1" x14ac:dyDescent="0.2">
      <c r="A5001" s="7"/>
    </row>
    <row r="5002" spans="1:1" x14ac:dyDescent="0.2">
      <c r="A5002" s="7"/>
    </row>
    <row r="5003" spans="1:1" x14ac:dyDescent="0.2">
      <c r="A5003" s="7"/>
    </row>
    <row r="5004" spans="1:1" x14ac:dyDescent="0.2">
      <c r="A5004" s="7"/>
    </row>
    <row r="5005" spans="1:1" x14ac:dyDescent="0.2">
      <c r="A5005" s="7"/>
    </row>
    <row r="5006" spans="1:1" x14ac:dyDescent="0.2">
      <c r="A5006" s="7"/>
    </row>
    <row r="5007" spans="1:1" x14ac:dyDescent="0.2">
      <c r="A5007" s="7"/>
    </row>
    <row r="5008" spans="1:1" x14ac:dyDescent="0.2">
      <c r="A5008" s="7"/>
    </row>
    <row r="5009" spans="1:1" x14ac:dyDescent="0.2">
      <c r="A5009" s="7"/>
    </row>
    <row r="5010" spans="1:1" x14ac:dyDescent="0.2">
      <c r="A5010" s="7"/>
    </row>
    <row r="5011" spans="1:1" x14ac:dyDescent="0.2">
      <c r="A5011" s="7"/>
    </row>
    <row r="5012" spans="1:1" x14ac:dyDescent="0.2">
      <c r="A5012" s="7"/>
    </row>
    <row r="5013" spans="1:1" x14ac:dyDescent="0.2">
      <c r="A5013" s="7"/>
    </row>
    <row r="5014" spans="1:1" x14ac:dyDescent="0.2">
      <c r="A5014" s="7"/>
    </row>
    <row r="5015" spans="1:1" x14ac:dyDescent="0.2">
      <c r="A5015" s="7"/>
    </row>
    <row r="5016" spans="1:1" x14ac:dyDescent="0.2">
      <c r="A5016" s="7"/>
    </row>
    <row r="5017" spans="1:1" x14ac:dyDescent="0.2">
      <c r="A5017" s="7"/>
    </row>
    <row r="5018" spans="1:1" x14ac:dyDescent="0.2">
      <c r="A5018" s="7"/>
    </row>
    <row r="5019" spans="1:1" x14ac:dyDescent="0.2">
      <c r="A5019" s="7"/>
    </row>
    <row r="5020" spans="1:1" x14ac:dyDescent="0.2">
      <c r="A5020" s="7"/>
    </row>
    <row r="5021" spans="1:1" x14ac:dyDescent="0.2">
      <c r="A5021" s="7"/>
    </row>
    <row r="5022" spans="1:1" x14ac:dyDescent="0.2">
      <c r="A5022" s="7"/>
    </row>
    <row r="5023" spans="1:1" x14ac:dyDescent="0.2">
      <c r="A5023" s="7"/>
    </row>
    <row r="5024" spans="1:1" x14ac:dyDescent="0.2">
      <c r="A5024" s="7"/>
    </row>
    <row r="5025" spans="1:1" x14ac:dyDescent="0.2">
      <c r="A5025" s="7"/>
    </row>
    <row r="5026" spans="1:1" x14ac:dyDescent="0.2">
      <c r="A5026" s="7"/>
    </row>
    <row r="5027" spans="1:1" x14ac:dyDescent="0.2">
      <c r="A5027" s="7"/>
    </row>
    <row r="5028" spans="1:1" x14ac:dyDescent="0.2">
      <c r="A5028" s="7"/>
    </row>
    <row r="5029" spans="1:1" x14ac:dyDescent="0.2">
      <c r="A5029" s="7"/>
    </row>
    <row r="5030" spans="1:1" x14ac:dyDescent="0.2">
      <c r="A5030" s="7"/>
    </row>
    <row r="5031" spans="1:1" x14ac:dyDescent="0.2">
      <c r="A5031" s="7"/>
    </row>
    <row r="5032" spans="1:1" x14ac:dyDescent="0.2">
      <c r="A5032" s="7"/>
    </row>
    <row r="5033" spans="1:1" x14ac:dyDescent="0.2">
      <c r="A5033" s="7"/>
    </row>
    <row r="5034" spans="1:1" x14ac:dyDescent="0.2">
      <c r="A5034" s="7"/>
    </row>
    <row r="5035" spans="1:1" x14ac:dyDescent="0.2">
      <c r="A5035" s="7"/>
    </row>
    <row r="5036" spans="1:1" x14ac:dyDescent="0.2">
      <c r="A5036" s="7"/>
    </row>
    <row r="5037" spans="1:1" x14ac:dyDescent="0.2">
      <c r="A5037" s="7"/>
    </row>
    <row r="5038" spans="1:1" x14ac:dyDescent="0.2">
      <c r="A5038" s="7"/>
    </row>
    <row r="5039" spans="1:1" x14ac:dyDescent="0.2">
      <c r="A5039" s="7"/>
    </row>
    <row r="5040" spans="1:1" x14ac:dyDescent="0.2">
      <c r="A5040" s="7"/>
    </row>
    <row r="5041" spans="1:1" x14ac:dyDescent="0.2">
      <c r="A5041" s="7"/>
    </row>
    <row r="5042" spans="1:1" x14ac:dyDescent="0.2">
      <c r="A5042" s="7"/>
    </row>
    <row r="5043" spans="1:1" x14ac:dyDescent="0.2">
      <c r="A5043" s="7"/>
    </row>
    <row r="5044" spans="1:1" x14ac:dyDescent="0.2">
      <c r="A5044" s="7"/>
    </row>
    <row r="5045" spans="1:1" x14ac:dyDescent="0.2">
      <c r="A5045" s="7"/>
    </row>
    <row r="5046" spans="1:1" x14ac:dyDescent="0.2">
      <c r="A5046" s="7"/>
    </row>
    <row r="5047" spans="1:1" x14ac:dyDescent="0.2">
      <c r="A5047" s="7"/>
    </row>
    <row r="5048" spans="1:1" x14ac:dyDescent="0.2">
      <c r="A5048" s="7"/>
    </row>
    <row r="5049" spans="1:1" x14ac:dyDescent="0.2">
      <c r="A5049" s="7"/>
    </row>
    <row r="5050" spans="1:1" x14ac:dyDescent="0.2">
      <c r="A5050" s="7"/>
    </row>
    <row r="5051" spans="1:1" x14ac:dyDescent="0.2">
      <c r="A5051" s="7"/>
    </row>
    <row r="5052" spans="1:1" x14ac:dyDescent="0.2">
      <c r="A5052" s="7"/>
    </row>
    <row r="5053" spans="1:1" x14ac:dyDescent="0.2">
      <c r="A5053" s="7"/>
    </row>
    <row r="5054" spans="1:1" x14ac:dyDescent="0.2">
      <c r="A5054" s="7"/>
    </row>
    <row r="5055" spans="1:1" x14ac:dyDescent="0.2">
      <c r="A5055" s="7"/>
    </row>
    <row r="5056" spans="1:1" x14ac:dyDescent="0.2">
      <c r="A5056" s="7"/>
    </row>
    <row r="5057" spans="1:1" x14ac:dyDescent="0.2">
      <c r="A5057" s="7"/>
    </row>
    <row r="5058" spans="1:1" x14ac:dyDescent="0.2">
      <c r="A5058" s="7"/>
    </row>
    <row r="5059" spans="1:1" x14ac:dyDescent="0.2">
      <c r="A5059" s="7"/>
    </row>
    <row r="5060" spans="1:1" x14ac:dyDescent="0.2">
      <c r="A5060" s="7"/>
    </row>
    <row r="5061" spans="1:1" x14ac:dyDescent="0.2">
      <c r="A5061" s="7"/>
    </row>
    <row r="5062" spans="1:1" x14ac:dyDescent="0.2">
      <c r="A5062" s="7"/>
    </row>
    <row r="5063" spans="1:1" x14ac:dyDescent="0.2">
      <c r="A5063" s="7"/>
    </row>
    <row r="5064" spans="1:1" x14ac:dyDescent="0.2">
      <c r="A5064" s="7"/>
    </row>
    <row r="5065" spans="1:1" x14ac:dyDescent="0.2">
      <c r="A5065" s="7"/>
    </row>
    <row r="5066" spans="1:1" x14ac:dyDescent="0.2">
      <c r="A5066" s="7"/>
    </row>
    <row r="5067" spans="1:1" x14ac:dyDescent="0.2">
      <c r="A5067" s="7"/>
    </row>
    <row r="5068" spans="1:1" x14ac:dyDescent="0.2">
      <c r="A5068" s="7"/>
    </row>
    <row r="5069" spans="1:1" x14ac:dyDescent="0.2">
      <c r="A5069" s="7"/>
    </row>
    <row r="5070" spans="1:1" x14ac:dyDescent="0.2">
      <c r="A5070" s="7"/>
    </row>
    <row r="5071" spans="1:1" x14ac:dyDescent="0.2">
      <c r="A5071" s="7"/>
    </row>
    <row r="5072" spans="1:1" x14ac:dyDescent="0.2">
      <c r="A5072" s="7"/>
    </row>
    <row r="5073" spans="1:1" x14ac:dyDescent="0.2">
      <c r="A5073" s="7"/>
    </row>
    <row r="5074" spans="1:1" x14ac:dyDescent="0.2">
      <c r="A5074" s="7"/>
    </row>
    <row r="5075" spans="1:1" x14ac:dyDescent="0.2">
      <c r="A5075" s="7"/>
    </row>
    <row r="5076" spans="1:1" x14ac:dyDescent="0.2">
      <c r="A5076" s="7"/>
    </row>
    <row r="5077" spans="1:1" x14ac:dyDescent="0.2">
      <c r="A5077" s="7"/>
    </row>
    <row r="5078" spans="1:1" x14ac:dyDescent="0.2">
      <c r="A5078" s="7"/>
    </row>
    <row r="5079" spans="1:1" x14ac:dyDescent="0.2">
      <c r="A5079" s="7"/>
    </row>
    <row r="5080" spans="1:1" x14ac:dyDescent="0.2">
      <c r="A5080" s="7"/>
    </row>
    <row r="5081" spans="1:1" x14ac:dyDescent="0.2">
      <c r="A5081" s="7"/>
    </row>
    <row r="5082" spans="1:1" x14ac:dyDescent="0.2">
      <c r="A5082" s="7"/>
    </row>
    <row r="5083" spans="1:1" x14ac:dyDescent="0.2">
      <c r="A5083" s="7"/>
    </row>
    <row r="5084" spans="1:1" x14ac:dyDescent="0.2">
      <c r="A5084" s="7"/>
    </row>
    <row r="5085" spans="1:1" x14ac:dyDescent="0.2">
      <c r="A5085" s="7"/>
    </row>
    <row r="5086" spans="1:1" x14ac:dyDescent="0.2">
      <c r="A5086" s="7"/>
    </row>
    <row r="5087" spans="1:1" x14ac:dyDescent="0.2">
      <c r="A5087" s="7"/>
    </row>
    <row r="5088" spans="1:1" x14ac:dyDescent="0.2">
      <c r="A5088" s="7"/>
    </row>
    <row r="5089" spans="1:1" x14ac:dyDescent="0.2">
      <c r="A5089" s="7"/>
    </row>
    <row r="5090" spans="1:1" x14ac:dyDescent="0.2">
      <c r="A5090" s="7"/>
    </row>
    <row r="5091" spans="1:1" x14ac:dyDescent="0.2">
      <c r="A5091" s="7"/>
    </row>
    <row r="5092" spans="1:1" x14ac:dyDescent="0.2">
      <c r="A5092" s="7"/>
    </row>
    <row r="5093" spans="1:1" x14ac:dyDescent="0.2">
      <c r="A5093" s="7"/>
    </row>
    <row r="5094" spans="1:1" x14ac:dyDescent="0.2">
      <c r="A5094" s="7"/>
    </row>
    <row r="5095" spans="1:1" x14ac:dyDescent="0.2">
      <c r="A5095" s="7"/>
    </row>
    <row r="5096" spans="1:1" x14ac:dyDescent="0.2">
      <c r="A5096" s="7"/>
    </row>
    <row r="5097" spans="1:1" x14ac:dyDescent="0.2">
      <c r="A5097" s="7"/>
    </row>
    <row r="5098" spans="1:1" x14ac:dyDescent="0.2">
      <c r="A5098" s="7"/>
    </row>
    <row r="5099" spans="1:1" x14ac:dyDescent="0.2">
      <c r="A5099" s="7"/>
    </row>
    <row r="5100" spans="1:1" x14ac:dyDescent="0.2">
      <c r="A5100" s="7"/>
    </row>
    <row r="5101" spans="1:1" x14ac:dyDescent="0.2">
      <c r="A5101" s="7"/>
    </row>
    <row r="5102" spans="1:1" x14ac:dyDescent="0.2">
      <c r="A5102" s="7"/>
    </row>
    <row r="5103" spans="1:1" x14ac:dyDescent="0.2">
      <c r="A5103" s="7"/>
    </row>
    <row r="5104" spans="1:1" x14ac:dyDescent="0.2">
      <c r="A5104" s="7"/>
    </row>
    <row r="5105" spans="1:1" x14ac:dyDescent="0.2">
      <c r="A5105" s="7"/>
    </row>
    <row r="5106" spans="1:1" x14ac:dyDescent="0.2">
      <c r="A5106" s="7"/>
    </row>
    <row r="5107" spans="1:1" x14ac:dyDescent="0.2">
      <c r="A5107" s="7"/>
    </row>
    <row r="5108" spans="1:1" x14ac:dyDescent="0.2">
      <c r="A5108" s="7"/>
    </row>
    <row r="5109" spans="1:1" x14ac:dyDescent="0.2">
      <c r="A5109" s="7"/>
    </row>
    <row r="5110" spans="1:1" x14ac:dyDescent="0.2">
      <c r="A5110" s="7"/>
    </row>
    <row r="5111" spans="1:1" x14ac:dyDescent="0.2">
      <c r="A5111" s="7"/>
    </row>
    <row r="5112" spans="1:1" x14ac:dyDescent="0.2">
      <c r="A5112" s="7"/>
    </row>
    <row r="5113" spans="1:1" x14ac:dyDescent="0.2">
      <c r="A5113" s="7"/>
    </row>
    <row r="5114" spans="1:1" x14ac:dyDescent="0.2">
      <c r="A5114" s="7"/>
    </row>
    <row r="5115" spans="1:1" x14ac:dyDescent="0.2">
      <c r="A5115" s="7"/>
    </row>
    <row r="5116" spans="1:1" x14ac:dyDescent="0.2">
      <c r="A5116" s="7"/>
    </row>
    <row r="5117" spans="1:1" x14ac:dyDescent="0.2">
      <c r="A5117" s="7"/>
    </row>
    <row r="5118" spans="1:1" x14ac:dyDescent="0.2">
      <c r="A5118" s="7"/>
    </row>
    <row r="5119" spans="1:1" x14ac:dyDescent="0.2">
      <c r="A5119" s="7"/>
    </row>
    <row r="5120" spans="1:1" x14ac:dyDescent="0.2">
      <c r="A5120" s="7"/>
    </row>
    <row r="5121" spans="1:1" x14ac:dyDescent="0.2">
      <c r="A5121" s="7"/>
    </row>
    <row r="5122" spans="1:1" x14ac:dyDescent="0.2">
      <c r="A5122" s="7"/>
    </row>
    <row r="5123" spans="1:1" x14ac:dyDescent="0.2">
      <c r="A5123" s="7"/>
    </row>
    <row r="5124" spans="1:1" x14ac:dyDescent="0.2">
      <c r="A5124" s="7"/>
    </row>
    <row r="5125" spans="1:1" x14ac:dyDescent="0.2">
      <c r="A5125" s="7"/>
    </row>
    <row r="5126" spans="1:1" x14ac:dyDescent="0.2">
      <c r="A5126" s="7"/>
    </row>
    <row r="5127" spans="1:1" x14ac:dyDescent="0.2">
      <c r="A5127" s="7"/>
    </row>
    <row r="5128" spans="1:1" x14ac:dyDescent="0.2">
      <c r="A5128" s="7"/>
    </row>
    <row r="5129" spans="1:1" x14ac:dyDescent="0.2">
      <c r="A5129" s="7"/>
    </row>
    <row r="5130" spans="1:1" x14ac:dyDescent="0.2">
      <c r="A5130" s="7"/>
    </row>
    <row r="5131" spans="1:1" x14ac:dyDescent="0.2">
      <c r="A5131" s="7"/>
    </row>
    <row r="5132" spans="1:1" x14ac:dyDescent="0.2">
      <c r="A5132" s="7"/>
    </row>
    <row r="5133" spans="1:1" x14ac:dyDescent="0.2">
      <c r="A5133" s="7"/>
    </row>
    <row r="5134" spans="1:1" x14ac:dyDescent="0.2">
      <c r="A5134" s="7"/>
    </row>
    <row r="5135" spans="1:1" x14ac:dyDescent="0.2">
      <c r="A5135" s="7"/>
    </row>
    <row r="5136" spans="1:1" x14ac:dyDescent="0.2">
      <c r="A5136" s="7"/>
    </row>
    <row r="5137" spans="1:1" x14ac:dyDescent="0.2">
      <c r="A5137" s="7"/>
    </row>
    <row r="5138" spans="1:1" x14ac:dyDescent="0.2">
      <c r="A5138" s="7"/>
    </row>
    <row r="5139" spans="1:1" x14ac:dyDescent="0.2">
      <c r="A5139" s="7"/>
    </row>
    <row r="5140" spans="1:1" x14ac:dyDescent="0.2">
      <c r="A5140" s="7"/>
    </row>
    <row r="5141" spans="1:1" x14ac:dyDescent="0.2">
      <c r="A5141" s="7"/>
    </row>
    <row r="5142" spans="1:1" x14ac:dyDescent="0.2">
      <c r="A5142" s="7"/>
    </row>
    <row r="5143" spans="1:1" x14ac:dyDescent="0.2">
      <c r="A5143" s="7"/>
    </row>
    <row r="5144" spans="1:1" x14ac:dyDescent="0.2">
      <c r="A5144" s="7"/>
    </row>
    <row r="5145" spans="1:1" x14ac:dyDescent="0.2">
      <c r="A5145" s="7"/>
    </row>
    <row r="5146" spans="1:1" x14ac:dyDescent="0.2">
      <c r="A5146" s="7"/>
    </row>
    <row r="5147" spans="1:1" x14ac:dyDescent="0.2">
      <c r="A5147" s="7"/>
    </row>
    <row r="5148" spans="1:1" x14ac:dyDescent="0.2">
      <c r="A5148" s="7"/>
    </row>
    <row r="5149" spans="1:1" x14ac:dyDescent="0.2">
      <c r="A5149" s="7"/>
    </row>
    <row r="5150" spans="1:1" x14ac:dyDescent="0.2">
      <c r="A5150" s="7"/>
    </row>
    <row r="5151" spans="1:1" x14ac:dyDescent="0.2">
      <c r="A5151" s="7"/>
    </row>
    <row r="5152" spans="1:1" x14ac:dyDescent="0.2">
      <c r="A5152" s="7"/>
    </row>
    <row r="5153" spans="1:1" x14ac:dyDescent="0.2">
      <c r="A5153" s="7"/>
    </row>
    <row r="5154" spans="1:1" x14ac:dyDescent="0.2">
      <c r="A5154" s="7"/>
    </row>
    <row r="5155" spans="1:1" x14ac:dyDescent="0.2">
      <c r="A5155" s="7"/>
    </row>
    <row r="5156" spans="1:1" x14ac:dyDescent="0.2">
      <c r="A5156" s="7"/>
    </row>
    <row r="5157" spans="1:1" x14ac:dyDescent="0.2">
      <c r="A5157" s="7"/>
    </row>
    <row r="5158" spans="1:1" x14ac:dyDescent="0.2">
      <c r="A5158" s="7"/>
    </row>
    <row r="5159" spans="1:1" x14ac:dyDescent="0.2">
      <c r="A5159" s="7"/>
    </row>
    <row r="5160" spans="1:1" x14ac:dyDescent="0.2">
      <c r="A5160" s="7"/>
    </row>
    <row r="5161" spans="1:1" x14ac:dyDescent="0.2">
      <c r="A5161" s="7"/>
    </row>
    <row r="5162" spans="1:1" x14ac:dyDescent="0.2">
      <c r="A5162" s="7"/>
    </row>
    <row r="5163" spans="1:1" x14ac:dyDescent="0.2">
      <c r="A5163" s="7"/>
    </row>
    <row r="5164" spans="1:1" x14ac:dyDescent="0.2">
      <c r="A5164" s="7"/>
    </row>
    <row r="5165" spans="1:1" x14ac:dyDescent="0.2">
      <c r="A5165" s="7"/>
    </row>
    <row r="5166" spans="1:1" x14ac:dyDescent="0.2">
      <c r="A5166" s="7"/>
    </row>
    <row r="5167" spans="1:1" x14ac:dyDescent="0.2">
      <c r="A5167" s="7"/>
    </row>
    <row r="5168" spans="1:1" x14ac:dyDescent="0.2">
      <c r="A5168" s="7"/>
    </row>
    <row r="5169" spans="1:1" x14ac:dyDescent="0.2">
      <c r="A5169" s="7"/>
    </row>
    <row r="5170" spans="1:1" x14ac:dyDescent="0.2">
      <c r="A5170" s="7"/>
    </row>
    <row r="5171" spans="1:1" x14ac:dyDescent="0.2">
      <c r="A5171" s="7"/>
    </row>
    <row r="5172" spans="1:1" x14ac:dyDescent="0.2">
      <c r="A5172" s="7"/>
    </row>
    <row r="5173" spans="1:1" x14ac:dyDescent="0.2">
      <c r="A5173" s="7"/>
    </row>
    <row r="5174" spans="1:1" x14ac:dyDescent="0.2">
      <c r="A5174" s="7"/>
    </row>
    <row r="5175" spans="1:1" x14ac:dyDescent="0.2">
      <c r="A5175" s="7"/>
    </row>
    <row r="5176" spans="1:1" x14ac:dyDescent="0.2">
      <c r="A5176" s="7"/>
    </row>
    <row r="5177" spans="1:1" x14ac:dyDescent="0.2">
      <c r="A5177" s="7"/>
    </row>
    <row r="5178" spans="1:1" x14ac:dyDescent="0.2">
      <c r="A5178" s="7"/>
    </row>
    <row r="5179" spans="1:1" x14ac:dyDescent="0.2">
      <c r="A5179" s="7"/>
    </row>
    <row r="5180" spans="1:1" x14ac:dyDescent="0.2">
      <c r="A5180" s="7"/>
    </row>
    <row r="5181" spans="1:1" x14ac:dyDescent="0.2">
      <c r="A5181" s="7"/>
    </row>
    <row r="5182" spans="1:1" x14ac:dyDescent="0.2">
      <c r="A5182" s="7"/>
    </row>
    <row r="5183" spans="1:1" x14ac:dyDescent="0.2">
      <c r="A5183" s="7"/>
    </row>
    <row r="5184" spans="1:1" x14ac:dyDescent="0.2">
      <c r="A5184" s="7"/>
    </row>
    <row r="5185" spans="1:1" x14ac:dyDescent="0.2">
      <c r="A5185" s="7"/>
    </row>
    <row r="5186" spans="1:1" x14ac:dyDescent="0.2">
      <c r="A5186" s="7"/>
    </row>
    <row r="5187" spans="1:1" x14ac:dyDescent="0.2">
      <c r="A5187" s="7"/>
    </row>
    <row r="5188" spans="1:1" x14ac:dyDescent="0.2">
      <c r="A5188" s="7"/>
    </row>
    <row r="5189" spans="1:1" x14ac:dyDescent="0.2">
      <c r="A5189" s="7"/>
    </row>
    <row r="5190" spans="1:1" x14ac:dyDescent="0.2">
      <c r="A5190" s="7"/>
    </row>
    <row r="5191" spans="1:1" x14ac:dyDescent="0.2">
      <c r="A5191" s="7"/>
    </row>
    <row r="5192" spans="1:1" x14ac:dyDescent="0.2">
      <c r="A5192" s="7"/>
    </row>
    <row r="5193" spans="1:1" x14ac:dyDescent="0.2">
      <c r="A5193" s="7"/>
    </row>
    <row r="5194" spans="1:1" x14ac:dyDescent="0.2">
      <c r="A5194" s="7"/>
    </row>
    <row r="5195" spans="1:1" x14ac:dyDescent="0.2">
      <c r="A5195" s="7"/>
    </row>
    <row r="5196" spans="1:1" x14ac:dyDescent="0.2">
      <c r="A5196" s="7"/>
    </row>
    <row r="5197" spans="1:1" x14ac:dyDescent="0.2">
      <c r="A5197" s="7"/>
    </row>
    <row r="5198" spans="1:1" x14ac:dyDescent="0.2">
      <c r="A5198" s="7"/>
    </row>
    <row r="5199" spans="1:1" x14ac:dyDescent="0.2">
      <c r="A5199" s="7"/>
    </row>
    <row r="5200" spans="1:1" x14ac:dyDescent="0.2">
      <c r="A5200" s="7"/>
    </row>
    <row r="5201" spans="1:1" x14ac:dyDescent="0.2">
      <c r="A5201" s="7"/>
    </row>
    <row r="5202" spans="1:1" x14ac:dyDescent="0.2">
      <c r="A5202" s="7"/>
    </row>
    <row r="5203" spans="1:1" x14ac:dyDescent="0.2">
      <c r="A5203" s="7"/>
    </row>
    <row r="5204" spans="1:1" x14ac:dyDescent="0.2">
      <c r="A5204" s="7"/>
    </row>
    <row r="5205" spans="1:1" x14ac:dyDescent="0.2">
      <c r="A5205" s="7"/>
    </row>
    <row r="5206" spans="1:1" x14ac:dyDescent="0.2">
      <c r="A5206" s="7"/>
    </row>
    <row r="5207" spans="1:1" x14ac:dyDescent="0.2">
      <c r="A5207" s="7"/>
    </row>
    <row r="5208" spans="1:1" x14ac:dyDescent="0.2">
      <c r="A5208" s="7"/>
    </row>
    <row r="5209" spans="1:1" x14ac:dyDescent="0.2">
      <c r="A5209" s="7"/>
    </row>
    <row r="5210" spans="1:1" x14ac:dyDescent="0.2">
      <c r="A5210" s="7"/>
    </row>
    <row r="5211" spans="1:1" x14ac:dyDescent="0.2">
      <c r="A5211" s="7"/>
    </row>
    <row r="5212" spans="1:1" x14ac:dyDescent="0.2">
      <c r="A5212" s="7"/>
    </row>
    <row r="5213" spans="1:1" x14ac:dyDescent="0.2">
      <c r="A5213" s="7"/>
    </row>
    <row r="5214" spans="1:1" x14ac:dyDescent="0.2">
      <c r="A5214" s="7"/>
    </row>
    <row r="5215" spans="1:1" x14ac:dyDescent="0.2">
      <c r="A5215" s="7"/>
    </row>
    <row r="5216" spans="1:1" x14ac:dyDescent="0.2">
      <c r="A5216" s="7"/>
    </row>
    <row r="5217" spans="1:1" x14ac:dyDescent="0.2">
      <c r="A5217" s="7"/>
    </row>
    <row r="5218" spans="1:1" x14ac:dyDescent="0.2">
      <c r="A5218" s="7"/>
    </row>
    <row r="5219" spans="1:1" x14ac:dyDescent="0.2">
      <c r="A5219" s="7"/>
    </row>
    <row r="5220" spans="1:1" x14ac:dyDescent="0.2">
      <c r="A5220" s="7"/>
    </row>
    <row r="5221" spans="1:1" x14ac:dyDescent="0.2">
      <c r="A5221" s="7"/>
    </row>
    <row r="5222" spans="1:1" x14ac:dyDescent="0.2">
      <c r="A5222" s="7"/>
    </row>
    <row r="5223" spans="1:1" x14ac:dyDescent="0.2">
      <c r="A5223" s="7"/>
    </row>
    <row r="5224" spans="1:1" x14ac:dyDescent="0.2">
      <c r="A5224" s="7"/>
    </row>
    <row r="5225" spans="1:1" x14ac:dyDescent="0.2">
      <c r="A5225" s="7"/>
    </row>
    <row r="5226" spans="1:1" x14ac:dyDescent="0.2">
      <c r="A5226" s="7"/>
    </row>
    <row r="5227" spans="1:1" x14ac:dyDescent="0.2">
      <c r="A5227" s="7"/>
    </row>
    <row r="5228" spans="1:1" x14ac:dyDescent="0.2">
      <c r="A5228" s="7"/>
    </row>
    <row r="5229" spans="1:1" x14ac:dyDescent="0.2">
      <c r="A5229" s="7"/>
    </row>
    <row r="5230" spans="1:1" x14ac:dyDescent="0.2">
      <c r="A5230" s="7"/>
    </row>
    <row r="5231" spans="1:1" x14ac:dyDescent="0.2">
      <c r="A5231" s="7"/>
    </row>
    <row r="5232" spans="1:1" x14ac:dyDescent="0.2">
      <c r="A5232" s="7"/>
    </row>
    <row r="5233" spans="1:1" x14ac:dyDescent="0.2">
      <c r="A5233" s="7"/>
    </row>
    <row r="5234" spans="1:1" x14ac:dyDescent="0.2">
      <c r="A5234" s="7"/>
    </row>
    <row r="5235" spans="1:1" x14ac:dyDescent="0.2">
      <c r="A5235" s="7"/>
    </row>
    <row r="5236" spans="1:1" x14ac:dyDescent="0.2">
      <c r="A5236" s="7"/>
    </row>
    <row r="5237" spans="1:1" x14ac:dyDescent="0.2">
      <c r="A5237" s="7"/>
    </row>
    <row r="5238" spans="1:1" x14ac:dyDescent="0.2">
      <c r="A5238" s="7"/>
    </row>
    <row r="5239" spans="1:1" x14ac:dyDescent="0.2">
      <c r="A5239" s="7"/>
    </row>
    <row r="5240" spans="1:1" x14ac:dyDescent="0.2">
      <c r="A5240" s="7"/>
    </row>
    <row r="5241" spans="1:1" x14ac:dyDescent="0.2">
      <c r="A5241" s="7"/>
    </row>
    <row r="5242" spans="1:1" x14ac:dyDescent="0.2">
      <c r="A5242" s="7"/>
    </row>
    <row r="5243" spans="1:1" x14ac:dyDescent="0.2">
      <c r="A5243" s="7"/>
    </row>
    <row r="5244" spans="1:1" x14ac:dyDescent="0.2">
      <c r="A5244" s="7"/>
    </row>
    <row r="5245" spans="1:1" x14ac:dyDescent="0.2">
      <c r="A5245" s="7"/>
    </row>
    <row r="5246" spans="1:1" x14ac:dyDescent="0.2">
      <c r="A5246" s="7"/>
    </row>
    <row r="5247" spans="1:1" x14ac:dyDescent="0.2">
      <c r="A5247" s="7"/>
    </row>
    <row r="5248" spans="1:1" x14ac:dyDescent="0.2">
      <c r="A5248" s="7"/>
    </row>
    <row r="5249" spans="1:1" x14ac:dyDescent="0.2">
      <c r="A5249" s="7"/>
    </row>
    <row r="5250" spans="1:1" x14ac:dyDescent="0.2">
      <c r="A5250" s="7"/>
    </row>
    <row r="5251" spans="1:1" x14ac:dyDescent="0.2">
      <c r="A5251" s="7"/>
    </row>
    <row r="5252" spans="1:1" x14ac:dyDescent="0.2">
      <c r="A5252" s="7"/>
    </row>
    <row r="5253" spans="1:1" x14ac:dyDescent="0.2">
      <c r="A5253" s="7"/>
    </row>
    <row r="5254" spans="1:1" x14ac:dyDescent="0.2">
      <c r="A5254" s="7"/>
    </row>
    <row r="5255" spans="1:1" x14ac:dyDescent="0.2">
      <c r="A5255" s="7"/>
    </row>
    <row r="5256" spans="1:1" x14ac:dyDescent="0.2">
      <c r="A5256" s="7"/>
    </row>
    <row r="5257" spans="1:1" x14ac:dyDescent="0.2">
      <c r="A5257" s="7"/>
    </row>
    <row r="5258" spans="1:1" x14ac:dyDescent="0.2">
      <c r="A5258" s="7"/>
    </row>
    <row r="5259" spans="1:1" x14ac:dyDescent="0.2">
      <c r="A5259" s="7"/>
    </row>
    <row r="5260" spans="1:1" x14ac:dyDescent="0.2">
      <c r="A5260" s="7"/>
    </row>
    <row r="5261" spans="1:1" x14ac:dyDescent="0.2">
      <c r="A5261" s="7"/>
    </row>
    <row r="5262" spans="1:1" x14ac:dyDescent="0.2">
      <c r="A5262" s="7"/>
    </row>
    <row r="5263" spans="1:1" x14ac:dyDescent="0.2">
      <c r="A5263" s="7"/>
    </row>
    <row r="5264" spans="1:1" x14ac:dyDescent="0.2">
      <c r="A5264" s="7"/>
    </row>
    <row r="5265" spans="1:1" x14ac:dyDescent="0.2">
      <c r="A5265" s="7"/>
    </row>
    <row r="5266" spans="1:1" x14ac:dyDescent="0.2">
      <c r="A5266" s="7"/>
    </row>
    <row r="5267" spans="1:1" x14ac:dyDescent="0.2">
      <c r="A5267" s="7"/>
    </row>
    <row r="5268" spans="1:1" x14ac:dyDescent="0.2">
      <c r="A5268" s="7"/>
    </row>
    <row r="5269" spans="1:1" x14ac:dyDescent="0.2">
      <c r="A5269" s="7"/>
    </row>
    <row r="5270" spans="1:1" x14ac:dyDescent="0.2">
      <c r="A5270" s="7"/>
    </row>
    <row r="5271" spans="1:1" x14ac:dyDescent="0.2">
      <c r="A5271" s="7"/>
    </row>
    <row r="5272" spans="1:1" x14ac:dyDescent="0.2">
      <c r="A5272" s="7"/>
    </row>
    <row r="5273" spans="1:1" x14ac:dyDescent="0.2">
      <c r="A5273" s="7"/>
    </row>
    <row r="5274" spans="1:1" x14ac:dyDescent="0.2">
      <c r="A5274" s="7"/>
    </row>
    <row r="5275" spans="1:1" x14ac:dyDescent="0.2">
      <c r="A5275" s="7"/>
    </row>
    <row r="5276" spans="1:1" x14ac:dyDescent="0.2">
      <c r="A5276" s="7"/>
    </row>
    <row r="5277" spans="1:1" x14ac:dyDescent="0.2">
      <c r="A5277" s="7"/>
    </row>
    <row r="5278" spans="1:1" x14ac:dyDescent="0.2">
      <c r="A5278" s="7"/>
    </row>
    <row r="5279" spans="1:1" x14ac:dyDescent="0.2">
      <c r="A5279" s="7"/>
    </row>
    <row r="5280" spans="1:1" x14ac:dyDescent="0.2">
      <c r="A5280" s="7"/>
    </row>
    <row r="5281" spans="1:1" x14ac:dyDescent="0.2">
      <c r="A5281" s="7"/>
    </row>
    <row r="5282" spans="1:1" x14ac:dyDescent="0.2">
      <c r="A5282" s="7"/>
    </row>
    <row r="5283" spans="1:1" x14ac:dyDescent="0.2">
      <c r="A5283" s="7"/>
    </row>
    <row r="5284" spans="1:1" x14ac:dyDescent="0.2">
      <c r="A5284" s="7"/>
    </row>
    <row r="5285" spans="1:1" x14ac:dyDescent="0.2">
      <c r="A5285" s="7"/>
    </row>
    <row r="5286" spans="1:1" x14ac:dyDescent="0.2">
      <c r="A5286" s="7"/>
    </row>
    <row r="5287" spans="1:1" x14ac:dyDescent="0.2">
      <c r="A5287" s="7"/>
    </row>
    <row r="5288" spans="1:1" x14ac:dyDescent="0.2">
      <c r="A5288" s="7"/>
    </row>
    <row r="5289" spans="1:1" x14ac:dyDescent="0.2">
      <c r="A5289" s="7"/>
    </row>
    <row r="5290" spans="1:1" x14ac:dyDescent="0.2">
      <c r="A5290" s="7"/>
    </row>
    <row r="5291" spans="1:1" x14ac:dyDescent="0.2">
      <c r="A5291" s="7"/>
    </row>
    <row r="5292" spans="1:1" x14ac:dyDescent="0.2">
      <c r="A5292" s="7"/>
    </row>
    <row r="5293" spans="1:1" x14ac:dyDescent="0.2">
      <c r="A5293" s="7"/>
    </row>
    <row r="5294" spans="1:1" x14ac:dyDescent="0.2">
      <c r="A5294" s="7"/>
    </row>
    <row r="5295" spans="1:1" x14ac:dyDescent="0.2">
      <c r="A5295" s="7"/>
    </row>
    <row r="5296" spans="1:1" x14ac:dyDescent="0.2">
      <c r="A5296" s="7"/>
    </row>
    <row r="5297" spans="1:1" x14ac:dyDescent="0.2">
      <c r="A5297" s="7"/>
    </row>
    <row r="5298" spans="1:1" x14ac:dyDescent="0.2">
      <c r="A5298" s="7"/>
    </row>
    <row r="5299" spans="1:1" x14ac:dyDescent="0.2">
      <c r="A5299" s="7"/>
    </row>
    <row r="5300" spans="1:1" x14ac:dyDescent="0.2">
      <c r="A5300" s="7"/>
    </row>
    <row r="5301" spans="1:1" x14ac:dyDescent="0.2">
      <c r="A5301" s="7"/>
    </row>
    <row r="5302" spans="1:1" x14ac:dyDescent="0.2">
      <c r="A5302" s="7"/>
    </row>
    <row r="5303" spans="1:1" x14ac:dyDescent="0.2">
      <c r="A5303" s="7"/>
    </row>
    <row r="5304" spans="1:1" x14ac:dyDescent="0.2">
      <c r="A5304" s="7"/>
    </row>
    <row r="5305" spans="1:1" x14ac:dyDescent="0.2">
      <c r="A5305" s="7"/>
    </row>
    <row r="5306" spans="1:1" x14ac:dyDescent="0.2">
      <c r="A5306" s="7"/>
    </row>
    <row r="5307" spans="1:1" x14ac:dyDescent="0.2">
      <c r="A5307" s="7"/>
    </row>
    <row r="5308" spans="1:1" x14ac:dyDescent="0.2">
      <c r="A5308" s="7"/>
    </row>
    <row r="5309" spans="1:1" x14ac:dyDescent="0.2">
      <c r="A5309" s="7"/>
    </row>
    <row r="5310" spans="1:1" x14ac:dyDescent="0.2">
      <c r="A5310" s="7"/>
    </row>
    <row r="5311" spans="1:1" x14ac:dyDescent="0.2">
      <c r="A5311" s="7"/>
    </row>
    <row r="5312" spans="1:1" x14ac:dyDescent="0.2">
      <c r="A5312" s="7"/>
    </row>
    <row r="5313" spans="1:1" x14ac:dyDescent="0.2">
      <c r="A5313" s="7"/>
    </row>
    <row r="5314" spans="1:1" x14ac:dyDescent="0.2">
      <c r="A5314" s="7"/>
    </row>
    <row r="5315" spans="1:1" x14ac:dyDescent="0.2">
      <c r="A5315" s="7"/>
    </row>
    <row r="5316" spans="1:1" x14ac:dyDescent="0.2">
      <c r="A5316" s="7"/>
    </row>
    <row r="5317" spans="1:1" x14ac:dyDescent="0.2">
      <c r="A5317" s="7"/>
    </row>
    <row r="5318" spans="1:1" x14ac:dyDescent="0.2">
      <c r="A5318" s="7"/>
    </row>
    <row r="5319" spans="1:1" x14ac:dyDescent="0.2">
      <c r="A5319" s="7"/>
    </row>
    <row r="5320" spans="1:1" x14ac:dyDescent="0.2">
      <c r="A5320" s="7"/>
    </row>
    <row r="5321" spans="1:1" x14ac:dyDescent="0.2">
      <c r="A5321" s="7"/>
    </row>
    <row r="5322" spans="1:1" x14ac:dyDescent="0.2">
      <c r="A5322" s="7"/>
    </row>
    <row r="5323" spans="1:1" x14ac:dyDescent="0.2">
      <c r="A5323" s="7"/>
    </row>
    <row r="5324" spans="1:1" x14ac:dyDescent="0.2">
      <c r="A5324" s="7"/>
    </row>
    <row r="5325" spans="1:1" x14ac:dyDescent="0.2">
      <c r="A5325" s="7"/>
    </row>
    <row r="5326" spans="1:1" x14ac:dyDescent="0.2">
      <c r="A5326" s="7"/>
    </row>
    <row r="5327" spans="1:1" x14ac:dyDescent="0.2">
      <c r="A5327" s="7"/>
    </row>
    <row r="5328" spans="1:1" x14ac:dyDescent="0.2">
      <c r="A5328" s="7"/>
    </row>
    <row r="5329" spans="1:1" x14ac:dyDescent="0.2">
      <c r="A5329" s="7"/>
    </row>
    <row r="5330" spans="1:1" x14ac:dyDescent="0.2">
      <c r="A5330" s="7"/>
    </row>
    <row r="5331" spans="1:1" x14ac:dyDescent="0.2">
      <c r="A5331" s="7"/>
    </row>
    <row r="5332" spans="1:1" x14ac:dyDescent="0.2">
      <c r="A5332" s="7"/>
    </row>
    <row r="5333" spans="1:1" x14ac:dyDescent="0.2">
      <c r="A5333" s="7"/>
    </row>
    <row r="5334" spans="1:1" x14ac:dyDescent="0.2">
      <c r="A5334" s="7"/>
    </row>
    <row r="5335" spans="1:1" x14ac:dyDescent="0.2">
      <c r="A5335" s="7"/>
    </row>
    <row r="5336" spans="1:1" x14ac:dyDescent="0.2">
      <c r="A5336" s="7"/>
    </row>
    <row r="5337" spans="1:1" x14ac:dyDescent="0.2">
      <c r="A5337" s="7"/>
    </row>
    <row r="5338" spans="1:1" x14ac:dyDescent="0.2">
      <c r="A5338" s="7"/>
    </row>
    <row r="5339" spans="1:1" x14ac:dyDescent="0.2">
      <c r="A5339" s="7"/>
    </row>
    <row r="5340" spans="1:1" x14ac:dyDescent="0.2">
      <c r="A5340" s="7"/>
    </row>
    <row r="5341" spans="1:1" x14ac:dyDescent="0.2">
      <c r="A5341" s="7"/>
    </row>
    <row r="5342" spans="1:1" x14ac:dyDescent="0.2">
      <c r="A5342" s="7"/>
    </row>
    <row r="5343" spans="1:1" x14ac:dyDescent="0.2">
      <c r="A5343" s="7"/>
    </row>
    <row r="5344" spans="1:1" x14ac:dyDescent="0.2">
      <c r="A5344" s="7"/>
    </row>
    <row r="5345" spans="1:1" x14ac:dyDescent="0.2">
      <c r="A5345" s="7"/>
    </row>
    <row r="5346" spans="1:1" x14ac:dyDescent="0.2">
      <c r="A5346" s="7"/>
    </row>
    <row r="5347" spans="1:1" x14ac:dyDescent="0.2">
      <c r="A5347" s="7"/>
    </row>
    <row r="5348" spans="1:1" x14ac:dyDescent="0.2">
      <c r="A5348" s="7"/>
    </row>
    <row r="5349" spans="1:1" x14ac:dyDescent="0.2">
      <c r="A5349" s="7"/>
    </row>
    <row r="5350" spans="1:1" x14ac:dyDescent="0.2">
      <c r="A5350" s="7"/>
    </row>
    <row r="5351" spans="1:1" x14ac:dyDescent="0.2">
      <c r="A5351" s="7"/>
    </row>
    <row r="5352" spans="1:1" x14ac:dyDescent="0.2">
      <c r="A5352" s="7"/>
    </row>
    <row r="5353" spans="1:1" x14ac:dyDescent="0.2">
      <c r="A5353" s="7"/>
    </row>
    <row r="5354" spans="1:1" x14ac:dyDescent="0.2">
      <c r="A5354" s="7"/>
    </row>
    <row r="5355" spans="1:1" x14ac:dyDescent="0.2">
      <c r="A5355" s="7"/>
    </row>
    <row r="5356" spans="1:1" x14ac:dyDescent="0.2">
      <c r="A5356" s="7"/>
    </row>
    <row r="5357" spans="1:1" x14ac:dyDescent="0.2">
      <c r="A5357" s="7"/>
    </row>
    <row r="5358" spans="1:1" x14ac:dyDescent="0.2">
      <c r="A5358" s="7"/>
    </row>
    <row r="5359" spans="1:1" x14ac:dyDescent="0.2">
      <c r="A5359" s="7"/>
    </row>
    <row r="5360" spans="1:1" x14ac:dyDescent="0.2">
      <c r="A5360" s="7"/>
    </row>
    <row r="5361" spans="1:1" x14ac:dyDescent="0.2">
      <c r="A5361" s="7"/>
    </row>
    <row r="5362" spans="1:1" x14ac:dyDescent="0.2">
      <c r="A5362" s="7"/>
    </row>
    <row r="5363" spans="1:1" x14ac:dyDescent="0.2">
      <c r="A5363" s="7"/>
    </row>
    <row r="5364" spans="1:1" x14ac:dyDescent="0.2">
      <c r="A5364" s="7"/>
    </row>
    <row r="5365" spans="1:1" x14ac:dyDescent="0.2">
      <c r="A5365" s="7"/>
    </row>
    <row r="5366" spans="1:1" x14ac:dyDescent="0.2">
      <c r="A5366" s="7"/>
    </row>
    <row r="5367" spans="1:1" x14ac:dyDescent="0.2">
      <c r="A5367" s="7"/>
    </row>
    <row r="5368" spans="1:1" x14ac:dyDescent="0.2">
      <c r="A5368" s="7"/>
    </row>
    <row r="5369" spans="1:1" x14ac:dyDescent="0.2">
      <c r="A5369" s="7"/>
    </row>
    <row r="5370" spans="1:1" x14ac:dyDescent="0.2">
      <c r="A5370" s="7"/>
    </row>
    <row r="5371" spans="1:1" x14ac:dyDescent="0.2">
      <c r="A5371" s="7"/>
    </row>
    <row r="5372" spans="1:1" x14ac:dyDescent="0.2">
      <c r="A5372" s="7"/>
    </row>
    <row r="5373" spans="1:1" x14ac:dyDescent="0.2">
      <c r="A5373" s="7"/>
    </row>
    <row r="5374" spans="1:1" x14ac:dyDescent="0.2">
      <c r="A5374" s="7"/>
    </row>
    <row r="5375" spans="1:1" x14ac:dyDescent="0.2">
      <c r="A5375" s="7"/>
    </row>
    <row r="5376" spans="1:1" x14ac:dyDescent="0.2">
      <c r="A5376" s="7"/>
    </row>
    <row r="5377" spans="1:1" x14ac:dyDescent="0.2">
      <c r="A5377" s="7"/>
    </row>
    <row r="5378" spans="1:1" x14ac:dyDescent="0.2">
      <c r="A5378" s="7"/>
    </row>
    <row r="5379" spans="1:1" x14ac:dyDescent="0.2">
      <c r="A5379" s="7"/>
    </row>
    <row r="5380" spans="1:1" x14ac:dyDescent="0.2">
      <c r="A5380" s="7"/>
    </row>
    <row r="5381" spans="1:1" x14ac:dyDescent="0.2">
      <c r="A5381" s="7"/>
    </row>
    <row r="5382" spans="1:1" x14ac:dyDescent="0.2">
      <c r="A5382" s="7"/>
    </row>
    <row r="5383" spans="1:1" x14ac:dyDescent="0.2">
      <c r="A5383" s="7"/>
    </row>
    <row r="5384" spans="1:1" x14ac:dyDescent="0.2">
      <c r="A5384" s="7"/>
    </row>
    <row r="5385" spans="1:1" x14ac:dyDescent="0.2">
      <c r="A5385" s="7"/>
    </row>
    <row r="5386" spans="1:1" x14ac:dyDescent="0.2">
      <c r="A5386" s="7"/>
    </row>
    <row r="5387" spans="1:1" x14ac:dyDescent="0.2">
      <c r="A5387" s="7"/>
    </row>
    <row r="5388" spans="1:1" x14ac:dyDescent="0.2">
      <c r="A5388" s="7"/>
    </row>
    <row r="5389" spans="1:1" x14ac:dyDescent="0.2">
      <c r="A5389" s="7"/>
    </row>
    <row r="5390" spans="1:1" x14ac:dyDescent="0.2">
      <c r="A5390" s="7"/>
    </row>
    <row r="5391" spans="1:1" x14ac:dyDescent="0.2">
      <c r="A5391" s="7"/>
    </row>
    <row r="5392" spans="1:1" x14ac:dyDescent="0.2">
      <c r="A5392" s="7"/>
    </row>
    <row r="5393" spans="1:1" x14ac:dyDescent="0.2">
      <c r="A5393" s="7"/>
    </row>
    <row r="5394" spans="1:1" x14ac:dyDescent="0.2">
      <c r="A5394" s="7"/>
    </row>
    <row r="5395" spans="1:1" x14ac:dyDescent="0.2">
      <c r="A5395" s="7"/>
    </row>
    <row r="5396" spans="1:1" x14ac:dyDescent="0.2">
      <c r="A5396" s="7"/>
    </row>
    <row r="5397" spans="1:1" x14ac:dyDescent="0.2">
      <c r="A5397" s="7"/>
    </row>
    <row r="5398" spans="1:1" x14ac:dyDescent="0.2">
      <c r="A5398" s="7"/>
    </row>
    <row r="5399" spans="1:1" x14ac:dyDescent="0.2">
      <c r="A5399" s="7"/>
    </row>
    <row r="5400" spans="1:1" x14ac:dyDescent="0.2">
      <c r="A5400" s="7"/>
    </row>
    <row r="5401" spans="1:1" x14ac:dyDescent="0.2">
      <c r="A5401" s="7"/>
    </row>
    <row r="5402" spans="1:1" x14ac:dyDescent="0.2">
      <c r="A5402" s="7"/>
    </row>
    <row r="5403" spans="1:1" x14ac:dyDescent="0.2">
      <c r="A5403" s="7"/>
    </row>
    <row r="5404" spans="1:1" x14ac:dyDescent="0.2">
      <c r="A5404" s="7"/>
    </row>
    <row r="5405" spans="1:1" x14ac:dyDescent="0.2">
      <c r="A5405" s="7"/>
    </row>
    <row r="5406" spans="1:1" x14ac:dyDescent="0.2">
      <c r="A5406" s="7"/>
    </row>
    <row r="5407" spans="1:1" x14ac:dyDescent="0.2">
      <c r="A5407" s="7"/>
    </row>
    <row r="5408" spans="1:1" x14ac:dyDescent="0.2">
      <c r="A5408" s="7"/>
    </row>
    <row r="5409" spans="1:1" x14ac:dyDescent="0.2">
      <c r="A5409" s="7"/>
    </row>
    <row r="5410" spans="1:1" x14ac:dyDescent="0.2">
      <c r="A5410" s="7"/>
    </row>
    <row r="5411" spans="1:1" x14ac:dyDescent="0.2">
      <c r="A5411" s="7"/>
    </row>
    <row r="5412" spans="1:1" x14ac:dyDescent="0.2">
      <c r="A5412" s="7"/>
    </row>
    <row r="5413" spans="1:1" x14ac:dyDescent="0.2">
      <c r="A5413" s="7"/>
    </row>
    <row r="5414" spans="1:1" x14ac:dyDescent="0.2">
      <c r="A5414" s="7"/>
    </row>
    <row r="5415" spans="1:1" x14ac:dyDescent="0.2">
      <c r="A5415" s="7"/>
    </row>
    <row r="5416" spans="1:1" x14ac:dyDescent="0.2">
      <c r="A5416" s="7"/>
    </row>
    <row r="5417" spans="1:1" x14ac:dyDescent="0.2">
      <c r="A5417" s="7"/>
    </row>
    <row r="5418" spans="1:1" x14ac:dyDescent="0.2">
      <c r="A5418" s="7"/>
    </row>
    <row r="5419" spans="1:1" x14ac:dyDescent="0.2">
      <c r="A5419" s="7"/>
    </row>
    <row r="5420" spans="1:1" x14ac:dyDescent="0.2">
      <c r="A5420" s="7"/>
    </row>
    <row r="5421" spans="1:1" x14ac:dyDescent="0.2">
      <c r="A5421" s="7"/>
    </row>
    <row r="5422" spans="1:1" x14ac:dyDescent="0.2">
      <c r="A5422" s="7"/>
    </row>
    <row r="5423" spans="1:1" x14ac:dyDescent="0.2">
      <c r="A5423" s="7"/>
    </row>
    <row r="5424" spans="1:1" x14ac:dyDescent="0.2">
      <c r="A5424" s="7"/>
    </row>
    <row r="5425" spans="1:1" x14ac:dyDescent="0.2">
      <c r="A5425" s="7"/>
    </row>
    <row r="5426" spans="1:1" x14ac:dyDescent="0.2">
      <c r="A5426" s="7"/>
    </row>
    <row r="5427" spans="1:1" x14ac:dyDescent="0.2">
      <c r="A5427" s="7"/>
    </row>
    <row r="5428" spans="1:1" x14ac:dyDescent="0.2">
      <c r="A5428" s="7"/>
    </row>
    <row r="5429" spans="1:1" x14ac:dyDescent="0.2">
      <c r="A5429" s="7"/>
    </row>
    <row r="5430" spans="1:1" x14ac:dyDescent="0.2">
      <c r="A5430" s="7"/>
    </row>
    <row r="5431" spans="1:1" x14ac:dyDescent="0.2">
      <c r="A5431" s="7"/>
    </row>
    <row r="5432" spans="1:1" x14ac:dyDescent="0.2">
      <c r="A5432" s="7"/>
    </row>
    <row r="5433" spans="1:1" x14ac:dyDescent="0.2">
      <c r="A5433" s="7"/>
    </row>
    <row r="5434" spans="1:1" x14ac:dyDescent="0.2">
      <c r="A5434" s="7"/>
    </row>
    <row r="5435" spans="1:1" x14ac:dyDescent="0.2">
      <c r="A5435" s="7"/>
    </row>
    <row r="5436" spans="1:1" x14ac:dyDescent="0.2">
      <c r="A5436" s="7"/>
    </row>
    <row r="5437" spans="1:1" x14ac:dyDescent="0.2">
      <c r="A5437" s="7"/>
    </row>
    <row r="5438" spans="1:1" x14ac:dyDescent="0.2">
      <c r="A5438" s="7"/>
    </row>
    <row r="5439" spans="1:1" x14ac:dyDescent="0.2">
      <c r="A5439" s="7"/>
    </row>
    <row r="5440" spans="1:1" x14ac:dyDescent="0.2">
      <c r="A5440" s="7"/>
    </row>
    <row r="5441" spans="1:1" x14ac:dyDescent="0.2">
      <c r="A5441" s="7"/>
    </row>
    <row r="5442" spans="1:1" x14ac:dyDescent="0.2">
      <c r="A5442" s="7"/>
    </row>
    <row r="5443" spans="1:1" x14ac:dyDescent="0.2">
      <c r="A5443" s="7"/>
    </row>
    <row r="5444" spans="1:1" x14ac:dyDescent="0.2">
      <c r="A5444" s="7"/>
    </row>
    <row r="5445" spans="1:1" x14ac:dyDescent="0.2">
      <c r="A5445" s="7"/>
    </row>
    <row r="5446" spans="1:1" x14ac:dyDescent="0.2">
      <c r="A5446" s="7"/>
    </row>
    <row r="5447" spans="1:1" x14ac:dyDescent="0.2">
      <c r="A5447" s="7"/>
    </row>
    <row r="5448" spans="1:1" x14ac:dyDescent="0.2">
      <c r="A5448" s="7"/>
    </row>
    <row r="5449" spans="1:1" x14ac:dyDescent="0.2">
      <c r="A5449" s="7"/>
    </row>
    <row r="5450" spans="1:1" x14ac:dyDescent="0.2">
      <c r="A5450" s="7"/>
    </row>
    <row r="5451" spans="1:1" x14ac:dyDescent="0.2">
      <c r="A5451" s="7"/>
    </row>
    <row r="5452" spans="1:1" x14ac:dyDescent="0.2">
      <c r="A5452" s="7"/>
    </row>
    <row r="5453" spans="1:1" x14ac:dyDescent="0.2">
      <c r="A5453" s="7"/>
    </row>
    <row r="5454" spans="1:1" x14ac:dyDescent="0.2">
      <c r="A5454" s="7"/>
    </row>
    <row r="5455" spans="1:1" x14ac:dyDescent="0.2">
      <c r="A5455" s="7"/>
    </row>
    <row r="5456" spans="1:1" x14ac:dyDescent="0.2">
      <c r="A5456" s="7"/>
    </row>
    <row r="5457" spans="1:1" x14ac:dyDescent="0.2">
      <c r="A5457" s="7"/>
    </row>
    <row r="5458" spans="1:1" x14ac:dyDescent="0.2">
      <c r="A5458" s="7"/>
    </row>
    <row r="5459" spans="1:1" x14ac:dyDescent="0.2">
      <c r="A5459" s="7"/>
    </row>
    <row r="5460" spans="1:1" x14ac:dyDescent="0.2">
      <c r="A5460" s="7"/>
    </row>
    <row r="5461" spans="1:1" x14ac:dyDescent="0.2">
      <c r="A5461" s="7"/>
    </row>
    <row r="5462" spans="1:1" x14ac:dyDescent="0.2">
      <c r="A5462" s="7"/>
    </row>
    <row r="5463" spans="1:1" x14ac:dyDescent="0.2">
      <c r="A5463" s="7"/>
    </row>
    <row r="5464" spans="1:1" x14ac:dyDescent="0.2">
      <c r="A5464" s="7"/>
    </row>
    <row r="5465" spans="1:1" x14ac:dyDescent="0.2">
      <c r="A5465" s="7"/>
    </row>
    <row r="5466" spans="1:1" x14ac:dyDescent="0.2">
      <c r="A5466" s="7"/>
    </row>
    <row r="5467" spans="1:1" x14ac:dyDescent="0.2">
      <c r="A5467" s="7"/>
    </row>
    <row r="5468" spans="1:1" x14ac:dyDescent="0.2">
      <c r="A5468" s="7"/>
    </row>
    <row r="5469" spans="1:1" x14ac:dyDescent="0.2">
      <c r="A5469" s="7"/>
    </row>
    <row r="5470" spans="1:1" x14ac:dyDescent="0.2">
      <c r="A5470" s="7"/>
    </row>
    <row r="5471" spans="1:1" x14ac:dyDescent="0.2">
      <c r="A5471" s="7"/>
    </row>
    <row r="5472" spans="1:1" x14ac:dyDescent="0.2">
      <c r="A5472" s="7"/>
    </row>
    <row r="5473" spans="1:1" x14ac:dyDescent="0.2">
      <c r="A5473" s="7"/>
    </row>
    <row r="5474" spans="1:1" x14ac:dyDescent="0.2">
      <c r="A5474" s="7"/>
    </row>
    <row r="5475" spans="1:1" x14ac:dyDescent="0.2">
      <c r="A5475" s="7"/>
    </row>
    <row r="5476" spans="1:1" x14ac:dyDescent="0.2">
      <c r="A5476" s="7"/>
    </row>
    <row r="5477" spans="1:1" x14ac:dyDescent="0.2">
      <c r="A5477" s="7"/>
    </row>
    <row r="5478" spans="1:1" x14ac:dyDescent="0.2">
      <c r="A5478" s="7"/>
    </row>
    <row r="5479" spans="1:1" x14ac:dyDescent="0.2">
      <c r="A5479" s="7"/>
    </row>
    <row r="5480" spans="1:1" x14ac:dyDescent="0.2">
      <c r="A5480" s="7"/>
    </row>
    <row r="5481" spans="1:1" x14ac:dyDescent="0.2">
      <c r="A5481" s="7"/>
    </row>
    <row r="5482" spans="1:1" x14ac:dyDescent="0.2">
      <c r="A5482" s="7"/>
    </row>
    <row r="5483" spans="1:1" x14ac:dyDescent="0.2">
      <c r="A5483" s="7"/>
    </row>
    <row r="5484" spans="1:1" x14ac:dyDescent="0.2">
      <c r="A5484" s="7"/>
    </row>
    <row r="5485" spans="1:1" x14ac:dyDescent="0.2">
      <c r="A5485" s="7"/>
    </row>
    <row r="5486" spans="1:1" x14ac:dyDescent="0.2">
      <c r="A5486" s="7"/>
    </row>
    <row r="5487" spans="1:1" x14ac:dyDescent="0.2">
      <c r="A5487" s="7"/>
    </row>
    <row r="5488" spans="1:1" x14ac:dyDescent="0.2">
      <c r="A5488" s="7"/>
    </row>
    <row r="5489" spans="1:1" x14ac:dyDescent="0.2">
      <c r="A5489" s="7"/>
    </row>
    <row r="5490" spans="1:1" x14ac:dyDescent="0.2">
      <c r="A5490" s="7"/>
    </row>
    <row r="5491" spans="1:1" x14ac:dyDescent="0.2">
      <c r="A5491" s="7"/>
    </row>
    <row r="5492" spans="1:1" x14ac:dyDescent="0.2">
      <c r="A5492" s="7"/>
    </row>
    <row r="5493" spans="1:1" x14ac:dyDescent="0.2">
      <c r="A5493" s="7"/>
    </row>
    <row r="5494" spans="1:1" x14ac:dyDescent="0.2">
      <c r="A5494" s="7"/>
    </row>
    <row r="5495" spans="1:1" x14ac:dyDescent="0.2">
      <c r="A5495" s="7"/>
    </row>
    <row r="5496" spans="1:1" x14ac:dyDescent="0.2">
      <c r="A5496" s="7"/>
    </row>
    <row r="5497" spans="1:1" x14ac:dyDescent="0.2">
      <c r="A5497" s="7"/>
    </row>
    <row r="5498" spans="1:1" x14ac:dyDescent="0.2">
      <c r="A5498" s="7"/>
    </row>
    <row r="5499" spans="1:1" x14ac:dyDescent="0.2">
      <c r="A5499" s="7"/>
    </row>
    <row r="5500" spans="1:1" x14ac:dyDescent="0.2">
      <c r="A5500" s="7"/>
    </row>
    <row r="5501" spans="1:1" x14ac:dyDescent="0.2">
      <c r="A5501" s="7"/>
    </row>
    <row r="5502" spans="1:1" x14ac:dyDescent="0.2">
      <c r="A5502" s="7"/>
    </row>
    <row r="5503" spans="1:1" x14ac:dyDescent="0.2">
      <c r="A5503" s="7"/>
    </row>
    <row r="5504" spans="1:1" x14ac:dyDescent="0.2">
      <c r="A5504" s="7"/>
    </row>
    <row r="5505" spans="1:1" x14ac:dyDescent="0.2">
      <c r="A5505" s="7"/>
    </row>
    <row r="5506" spans="1:1" x14ac:dyDescent="0.2">
      <c r="A5506" s="7"/>
    </row>
    <row r="5507" spans="1:1" x14ac:dyDescent="0.2">
      <c r="A5507" s="7"/>
    </row>
    <row r="5508" spans="1:1" x14ac:dyDescent="0.2">
      <c r="A5508" s="7"/>
    </row>
    <row r="5509" spans="1:1" x14ac:dyDescent="0.2">
      <c r="A5509" s="7"/>
    </row>
    <row r="5510" spans="1:1" x14ac:dyDescent="0.2">
      <c r="A5510" s="7"/>
    </row>
    <row r="5511" spans="1:1" x14ac:dyDescent="0.2">
      <c r="A5511" s="7"/>
    </row>
    <row r="5512" spans="1:1" x14ac:dyDescent="0.2">
      <c r="A5512" s="7"/>
    </row>
    <row r="5513" spans="1:1" x14ac:dyDescent="0.2">
      <c r="A5513" s="7"/>
    </row>
    <row r="5514" spans="1:1" x14ac:dyDescent="0.2">
      <c r="A5514" s="7"/>
    </row>
    <row r="5515" spans="1:1" x14ac:dyDescent="0.2">
      <c r="A5515" s="7"/>
    </row>
    <row r="5516" spans="1:1" x14ac:dyDescent="0.2">
      <c r="A5516" s="7"/>
    </row>
    <row r="5517" spans="1:1" x14ac:dyDescent="0.2">
      <c r="A5517" s="7"/>
    </row>
    <row r="5518" spans="1:1" x14ac:dyDescent="0.2">
      <c r="A5518" s="7"/>
    </row>
    <row r="5519" spans="1:1" x14ac:dyDescent="0.2">
      <c r="A5519" s="7"/>
    </row>
    <row r="5520" spans="1:1" x14ac:dyDescent="0.2">
      <c r="A5520" s="7"/>
    </row>
    <row r="5521" spans="1:1" x14ac:dyDescent="0.2">
      <c r="A5521" s="7"/>
    </row>
    <row r="5522" spans="1:1" x14ac:dyDescent="0.2">
      <c r="A5522" s="7"/>
    </row>
    <row r="5523" spans="1:1" x14ac:dyDescent="0.2">
      <c r="A5523" s="7"/>
    </row>
    <row r="5524" spans="1:1" x14ac:dyDescent="0.2">
      <c r="A5524" s="7"/>
    </row>
    <row r="5525" spans="1:1" x14ac:dyDescent="0.2">
      <c r="A5525" s="7"/>
    </row>
    <row r="5526" spans="1:1" x14ac:dyDescent="0.2">
      <c r="A5526" s="7"/>
    </row>
    <row r="5527" spans="1:1" x14ac:dyDescent="0.2">
      <c r="A5527" s="7"/>
    </row>
    <row r="5528" spans="1:1" x14ac:dyDescent="0.2">
      <c r="A5528" s="7"/>
    </row>
    <row r="5529" spans="1:1" x14ac:dyDescent="0.2">
      <c r="A5529" s="7"/>
    </row>
    <row r="5530" spans="1:1" x14ac:dyDescent="0.2">
      <c r="A5530" s="7"/>
    </row>
    <row r="5531" spans="1:1" x14ac:dyDescent="0.2">
      <c r="A5531" s="7"/>
    </row>
    <row r="5532" spans="1:1" x14ac:dyDescent="0.2">
      <c r="A5532" s="7"/>
    </row>
    <row r="5533" spans="1:1" x14ac:dyDescent="0.2">
      <c r="A5533" s="7"/>
    </row>
    <row r="5534" spans="1:1" x14ac:dyDescent="0.2">
      <c r="A5534" s="7"/>
    </row>
    <row r="5535" spans="1:1" x14ac:dyDescent="0.2">
      <c r="A5535" s="7"/>
    </row>
    <row r="5536" spans="1:1" x14ac:dyDescent="0.2">
      <c r="A5536" s="7"/>
    </row>
    <row r="5537" spans="1:1" x14ac:dyDescent="0.2">
      <c r="A5537" s="7"/>
    </row>
    <row r="5538" spans="1:1" x14ac:dyDescent="0.2">
      <c r="A5538" s="7"/>
    </row>
    <row r="5539" spans="1:1" x14ac:dyDescent="0.2">
      <c r="A5539" s="7"/>
    </row>
    <row r="5540" spans="1:1" x14ac:dyDescent="0.2">
      <c r="A5540" s="7"/>
    </row>
    <row r="5541" spans="1:1" x14ac:dyDescent="0.2">
      <c r="A5541" s="7"/>
    </row>
    <row r="5542" spans="1:1" x14ac:dyDescent="0.2">
      <c r="A5542" s="7"/>
    </row>
    <row r="5543" spans="1:1" x14ac:dyDescent="0.2">
      <c r="A5543" s="7"/>
    </row>
    <row r="5544" spans="1:1" x14ac:dyDescent="0.2">
      <c r="A5544" s="7"/>
    </row>
    <row r="5545" spans="1:1" x14ac:dyDescent="0.2">
      <c r="A5545" s="7"/>
    </row>
    <row r="5546" spans="1:1" x14ac:dyDescent="0.2">
      <c r="A5546" s="7"/>
    </row>
    <row r="5547" spans="1:1" x14ac:dyDescent="0.2">
      <c r="A5547" s="7"/>
    </row>
    <row r="5548" spans="1:1" x14ac:dyDescent="0.2">
      <c r="A5548" s="7"/>
    </row>
    <row r="5549" spans="1:1" x14ac:dyDescent="0.2">
      <c r="A5549" s="7"/>
    </row>
    <row r="5550" spans="1:1" x14ac:dyDescent="0.2">
      <c r="A5550" s="7"/>
    </row>
    <row r="5551" spans="1:1" x14ac:dyDescent="0.2">
      <c r="A5551" s="7"/>
    </row>
    <row r="5552" spans="1:1" x14ac:dyDescent="0.2">
      <c r="A5552" s="7"/>
    </row>
    <row r="5553" spans="1:1" x14ac:dyDescent="0.2">
      <c r="A5553" s="7"/>
    </row>
    <row r="5554" spans="1:1" x14ac:dyDescent="0.2">
      <c r="A5554" s="7"/>
    </row>
    <row r="5555" spans="1:1" x14ac:dyDescent="0.2">
      <c r="A5555" s="7"/>
    </row>
    <row r="5556" spans="1:1" x14ac:dyDescent="0.2">
      <c r="A5556" s="7"/>
    </row>
    <row r="5557" spans="1:1" x14ac:dyDescent="0.2">
      <c r="A5557" s="7"/>
    </row>
    <row r="5558" spans="1:1" x14ac:dyDescent="0.2">
      <c r="A5558" s="7"/>
    </row>
    <row r="5559" spans="1:1" x14ac:dyDescent="0.2">
      <c r="A5559" s="7"/>
    </row>
    <row r="5560" spans="1:1" x14ac:dyDescent="0.2">
      <c r="A5560" s="7"/>
    </row>
    <row r="5561" spans="1:1" x14ac:dyDescent="0.2">
      <c r="A5561" s="7"/>
    </row>
    <row r="5562" spans="1:1" x14ac:dyDescent="0.2">
      <c r="A5562" s="7"/>
    </row>
    <row r="5563" spans="1:1" x14ac:dyDescent="0.2">
      <c r="A5563" s="7"/>
    </row>
    <row r="5564" spans="1:1" x14ac:dyDescent="0.2">
      <c r="A5564" s="7"/>
    </row>
    <row r="5565" spans="1:1" x14ac:dyDescent="0.2">
      <c r="A5565" s="7"/>
    </row>
    <row r="5566" spans="1:1" x14ac:dyDescent="0.2">
      <c r="A5566" s="7"/>
    </row>
    <row r="5567" spans="1:1" x14ac:dyDescent="0.2">
      <c r="A5567" s="7"/>
    </row>
    <row r="5568" spans="1:1" x14ac:dyDescent="0.2">
      <c r="A5568" s="7"/>
    </row>
    <row r="5569" spans="1:1" x14ac:dyDescent="0.2">
      <c r="A5569" s="7"/>
    </row>
    <row r="5570" spans="1:1" x14ac:dyDescent="0.2">
      <c r="A5570" s="7"/>
    </row>
    <row r="5571" spans="1:1" x14ac:dyDescent="0.2">
      <c r="A5571" s="7"/>
    </row>
    <row r="5572" spans="1:1" x14ac:dyDescent="0.2">
      <c r="A5572" s="7"/>
    </row>
    <row r="5573" spans="1:1" x14ac:dyDescent="0.2">
      <c r="A5573" s="7"/>
    </row>
    <row r="5574" spans="1:1" x14ac:dyDescent="0.2">
      <c r="A5574" s="7"/>
    </row>
    <row r="5575" spans="1:1" x14ac:dyDescent="0.2">
      <c r="A5575" s="7"/>
    </row>
    <row r="5576" spans="1:1" x14ac:dyDescent="0.2">
      <c r="A5576" s="7"/>
    </row>
    <row r="5577" spans="1:1" x14ac:dyDescent="0.2">
      <c r="A5577" s="7"/>
    </row>
    <row r="5578" spans="1:1" x14ac:dyDescent="0.2">
      <c r="A5578" s="7"/>
    </row>
    <row r="5579" spans="1:1" x14ac:dyDescent="0.2">
      <c r="A5579" s="7"/>
    </row>
    <row r="5580" spans="1:1" x14ac:dyDescent="0.2">
      <c r="A5580" s="7"/>
    </row>
    <row r="5581" spans="1:1" x14ac:dyDescent="0.2">
      <c r="A5581" s="7"/>
    </row>
    <row r="5582" spans="1:1" x14ac:dyDescent="0.2">
      <c r="A5582" s="7"/>
    </row>
    <row r="5583" spans="1:1" x14ac:dyDescent="0.2">
      <c r="A5583" s="7"/>
    </row>
    <row r="5584" spans="1:1" x14ac:dyDescent="0.2">
      <c r="A5584" s="7"/>
    </row>
    <row r="5585" spans="1:1" x14ac:dyDescent="0.2">
      <c r="A5585" s="7"/>
    </row>
    <row r="5586" spans="1:1" x14ac:dyDescent="0.2">
      <c r="A5586" s="7"/>
    </row>
    <row r="5587" spans="1:1" x14ac:dyDescent="0.2">
      <c r="A5587" s="7"/>
    </row>
    <row r="5588" spans="1:1" x14ac:dyDescent="0.2">
      <c r="A5588" s="7"/>
    </row>
    <row r="5589" spans="1:1" x14ac:dyDescent="0.2">
      <c r="A5589" s="7"/>
    </row>
    <row r="5590" spans="1:1" x14ac:dyDescent="0.2">
      <c r="A5590" s="7"/>
    </row>
    <row r="5591" spans="1:1" x14ac:dyDescent="0.2">
      <c r="A5591" s="7"/>
    </row>
    <row r="5592" spans="1:1" x14ac:dyDescent="0.2">
      <c r="A5592" s="7"/>
    </row>
    <row r="5593" spans="1:1" x14ac:dyDescent="0.2">
      <c r="A5593" s="7"/>
    </row>
    <row r="5594" spans="1:1" x14ac:dyDescent="0.2">
      <c r="A5594" s="7"/>
    </row>
    <row r="5595" spans="1:1" x14ac:dyDescent="0.2">
      <c r="A5595" s="7"/>
    </row>
    <row r="5596" spans="1:1" x14ac:dyDescent="0.2">
      <c r="A5596" s="7"/>
    </row>
    <row r="5597" spans="1:1" x14ac:dyDescent="0.2">
      <c r="A5597" s="7"/>
    </row>
    <row r="5598" spans="1:1" x14ac:dyDescent="0.2">
      <c r="A5598" s="7"/>
    </row>
    <row r="5599" spans="1:1" x14ac:dyDescent="0.2">
      <c r="A5599" s="7"/>
    </row>
    <row r="5600" spans="1:1" x14ac:dyDescent="0.2">
      <c r="A5600" s="7"/>
    </row>
    <row r="5601" spans="1:1" x14ac:dyDescent="0.2">
      <c r="A5601" s="7"/>
    </row>
    <row r="5602" spans="1:1" x14ac:dyDescent="0.2">
      <c r="A5602" s="7"/>
    </row>
    <row r="5603" spans="1:1" x14ac:dyDescent="0.2">
      <c r="A5603" s="7"/>
    </row>
    <row r="5604" spans="1:1" x14ac:dyDescent="0.2">
      <c r="A5604" s="7"/>
    </row>
    <row r="5605" spans="1:1" x14ac:dyDescent="0.2">
      <c r="A5605" s="7"/>
    </row>
    <row r="5606" spans="1:1" x14ac:dyDescent="0.2">
      <c r="A5606" s="7"/>
    </row>
    <row r="5607" spans="1:1" x14ac:dyDescent="0.2">
      <c r="A5607" s="7"/>
    </row>
    <row r="5608" spans="1:1" x14ac:dyDescent="0.2">
      <c r="A5608" s="7"/>
    </row>
    <row r="5609" spans="1:1" x14ac:dyDescent="0.2">
      <c r="A5609" s="7"/>
    </row>
    <row r="5610" spans="1:1" x14ac:dyDescent="0.2">
      <c r="A5610" s="7"/>
    </row>
    <row r="5611" spans="1:1" x14ac:dyDescent="0.2">
      <c r="A5611" s="7"/>
    </row>
    <row r="5612" spans="1:1" x14ac:dyDescent="0.2">
      <c r="A5612" s="7"/>
    </row>
    <row r="5613" spans="1:1" x14ac:dyDescent="0.2">
      <c r="A5613" s="7"/>
    </row>
    <row r="5614" spans="1:1" x14ac:dyDescent="0.2">
      <c r="A5614" s="7"/>
    </row>
    <row r="5615" spans="1:1" x14ac:dyDescent="0.2">
      <c r="A5615" s="7"/>
    </row>
    <row r="5616" spans="1:1" x14ac:dyDescent="0.2">
      <c r="A5616" s="7"/>
    </row>
    <row r="5617" spans="1:1" x14ac:dyDescent="0.2">
      <c r="A5617" s="7"/>
    </row>
    <row r="5618" spans="1:1" x14ac:dyDescent="0.2">
      <c r="A5618" s="7"/>
    </row>
    <row r="5619" spans="1:1" x14ac:dyDescent="0.2">
      <c r="A5619" s="7"/>
    </row>
    <row r="5620" spans="1:1" x14ac:dyDescent="0.2">
      <c r="A5620" s="7"/>
    </row>
    <row r="5621" spans="1:1" x14ac:dyDescent="0.2">
      <c r="A5621" s="7"/>
    </row>
    <row r="5622" spans="1:1" x14ac:dyDescent="0.2">
      <c r="A5622" s="7"/>
    </row>
    <row r="5623" spans="1:1" x14ac:dyDescent="0.2">
      <c r="A5623" s="7"/>
    </row>
    <row r="5624" spans="1:1" x14ac:dyDescent="0.2">
      <c r="A5624" s="7"/>
    </row>
    <row r="5625" spans="1:1" x14ac:dyDescent="0.2">
      <c r="A5625" s="7"/>
    </row>
    <row r="5626" spans="1:1" x14ac:dyDescent="0.2">
      <c r="A5626" s="7"/>
    </row>
    <row r="5627" spans="1:1" x14ac:dyDescent="0.2">
      <c r="A5627" s="7"/>
    </row>
    <row r="5628" spans="1:1" x14ac:dyDescent="0.2">
      <c r="A5628" s="7"/>
    </row>
    <row r="5629" spans="1:1" x14ac:dyDescent="0.2">
      <c r="A5629" s="7"/>
    </row>
    <row r="5630" spans="1:1" x14ac:dyDescent="0.2">
      <c r="A5630" s="7"/>
    </row>
    <row r="5631" spans="1:1" x14ac:dyDescent="0.2">
      <c r="A5631" s="7"/>
    </row>
    <row r="5632" spans="1:1" x14ac:dyDescent="0.2">
      <c r="A5632" s="7"/>
    </row>
    <row r="5633" spans="1:1" x14ac:dyDescent="0.2">
      <c r="A5633" s="7"/>
    </row>
    <row r="5634" spans="1:1" x14ac:dyDescent="0.2">
      <c r="A5634" s="7"/>
    </row>
    <row r="5635" spans="1:1" x14ac:dyDescent="0.2">
      <c r="A5635" s="7"/>
    </row>
    <row r="5636" spans="1:1" x14ac:dyDescent="0.2">
      <c r="A5636" s="7"/>
    </row>
    <row r="5637" spans="1:1" x14ac:dyDescent="0.2">
      <c r="A5637" s="7"/>
    </row>
    <row r="5638" spans="1:1" x14ac:dyDescent="0.2">
      <c r="A5638" s="7"/>
    </row>
    <row r="5639" spans="1:1" x14ac:dyDescent="0.2">
      <c r="A5639" s="7"/>
    </row>
    <row r="5640" spans="1:1" x14ac:dyDescent="0.2">
      <c r="A5640" s="7"/>
    </row>
    <row r="5641" spans="1:1" x14ac:dyDescent="0.2">
      <c r="A5641" s="7"/>
    </row>
    <row r="5642" spans="1:1" x14ac:dyDescent="0.2">
      <c r="A5642" s="7"/>
    </row>
    <row r="5643" spans="1:1" x14ac:dyDescent="0.2">
      <c r="A5643" s="7"/>
    </row>
    <row r="5644" spans="1:1" x14ac:dyDescent="0.2">
      <c r="A5644" s="7"/>
    </row>
    <row r="5645" spans="1:1" x14ac:dyDescent="0.2">
      <c r="A5645" s="7"/>
    </row>
    <row r="5646" spans="1:1" x14ac:dyDescent="0.2">
      <c r="A5646" s="7"/>
    </row>
    <row r="5647" spans="1:1" x14ac:dyDescent="0.2">
      <c r="A5647" s="7"/>
    </row>
    <row r="5648" spans="1:1" x14ac:dyDescent="0.2">
      <c r="A5648" s="7"/>
    </row>
    <row r="5649" spans="1:1" x14ac:dyDescent="0.2">
      <c r="A5649" s="7"/>
    </row>
    <row r="5650" spans="1:1" x14ac:dyDescent="0.2">
      <c r="A5650" s="7"/>
    </row>
    <row r="5651" spans="1:1" x14ac:dyDescent="0.2">
      <c r="A5651" s="7"/>
    </row>
    <row r="5652" spans="1:1" x14ac:dyDescent="0.2">
      <c r="A5652" s="7"/>
    </row>
    <row r="5653" spans="1:1" x14ac:dyDescent="0.2">
      <c r="A5653" s="7"/>
    </row>
    <row r="5654" spans="1:1" x14ac:dyDescent="0.2">
      <c r="A5654" s="7"/>
    </row>
    <row r="5655" spans="1:1" x14ac:dyDescent="0.2">
      <c r="A5655" s="7"/>
    </row>
    <row r="5656" spans="1:1" x14ac:dyDescent="0.2">
      <c r="A5656" s="7"/>
    </row>
    <row r="5657" spans="1:1" x14ac:dyDescent="0.2">
      <c r="A5657" s="7"/>
    </row>
    <row r="5658" spans="1:1" x14ac:dyDescent="0.2">
      <c r="A5658" s="7"/>
    </row>
    <row r="5659" spans="1:1" x14ac:dyDescent="0.2">
      <c r="A5659" s="7"/>
    </row>
    <row r="5660" spans="1:1" x14ac:dyDescent="0.2">
      <c r="A5660" s="7"/>
    </row>
    <row r="5661" spans="1:1" x14ac:dyDescent="0.2">
      <c r="A5661" s="7"/>
    </row>
    <row r="5662" spans="1:1" x14ac:dyDescent="0.2">
      <c r="A5662" s="7"/>
    </row>
    <row r="5663" spans="1:1" x14ac:dyDescent="0.2">
      <c r="A5663" s="7"/>
    </row>
    <row r="5664" spans="1:1" x14ac:dyDescent="0.2">
      <c r="A5664" s="7"/>
    </row>
    <row r="5665" spans="1:1" x14ac:dyDescent="0.2">
      <c r="A5665" s="7"/>
    </row>
    <row r="5666" spans="1:1" x14ac:dyDescent="0.2">
      <c r="A5666" s="7"/>
    </row>
    <row r="5667" spans="1:1" x14ac:dyDescent="0.2">
      <c r="A5667" s="7"/>
    </row>
    <row r="5668" spans="1:1" x14ac:dyDescent="0.2">
      <c r="A5668" s="7"/>
    </row>
    <row r="5669" spans="1:1" x14ac:dyDescent="0.2">
      <c r="A5669" s="7"/>
    </row>
    <row r="5670" spans="1:1" x14ac:dyDescent="0.2">
      <c r="A5670" s="7"/>
    </row>
    <row r="5671" spans="1:1" x14ac:dyDescent="0.2">
      <c r="A5671" s="7"/>
    </row>
    <row r="5672" spans="1:1" x14ac:dyDescent="0.2">
      <c r="A5672" s="7"/>
    </row>
    <row r="5673" spans="1:1" x14ac:dyDescent="0.2">
      <c r="A5673" s="7"/>
    </row>
    <row r="5674" spans="1:1" x14ac:dyDescent="0.2">
      <c r="A5674" s="7"/>
    </row>
    <row r="5675" spans="1:1" x14ac:dyDescent="0.2">
      <c r="A5675" s="7"/>
    </row>
    <row r="5676" spans="1:1" x14ac:dyDescent="0.2">
      <c r="A5676" s="7"/>
    </row>
    <row r="5677" spans="1:1" x14ac:dyDescent="0.2">
      <c r="A5677" s="7"/>
    </row>
    <row r="5678" spans="1:1" x14ac:dyDescent="0.2">
      <c r="A5678" s="7"/>
    </row>
    <row r="5679" spans="1:1" x14ac:dyDescent="0.2">
      <c r="A5679" s="7"/>
    </row>
    <row r="5680" spans="1:1" x14ac:dyDescent="0.2">
      <c r="A5680" s="7"/>
    </row>
    <row r="5681" spans="1:1" x14ac:dyDescent="0.2">
      <c r="A5681" s="7"/>
    </row>
    <row r="5682" spans="1:1" x14ac:dyDescent="0.2">
      <c r="A5682" s="7"/>
    </row>
    <row r="5683" spans="1:1" x14ac:dyDescent="0.2">
      <c r="A5683" s="7"/>
    </row>
    <row r="5684" spans="1:1" x14ac:dyDescent="0.2">
      <c r="A5684" s="7"/>
    </row>
    <row r="5685" spans="1:1" x14ac:dyDescent="0.2">
      <c r="A5685" s="7"/>
    </row>
    <row r="5686" spans="1:1" x14ac:dyDescent="0.2">
      <c r="A5686" s="7"/>
    </row>
    <row r="5687" spans="1:1" x14ac:dyDescent="0.2">
      <c r="A5687" s="7"/>
    </row>
    <row r="5688" spans="1:1" x14ac:dyDescent="0.2">
      <c r="A5688" s="7"/>
    </row>
    <row r="5689" spans="1:1" x14ac:dyDescent="0.2">
      <c r="A5689" s="7"/>
    </row>
    <row r="5690" spans="1:1" x14ac:dyDescent="0.2">
      <c r="A5690" s="7"/>
    </row>
    <row r="5691" spans="1:1" x14ac:dyDescent="0.2">
      <c r="A5691" s="7"/>
    </row>
    <row r="5692" spans="1:1" x14ac:dyDescent="0.2">
      <c r="A5692" s="7"/>
    </row>
    <row r="5693" spans="1:1" x14ac:dyDescent="0.2">
      <c r="A5693" s="7"/>
    </row>
    <row r="5694" spans="1:1" x14ac:dyDescent="0.2">
      <c r="A5694" s="7"/>
    </row>
    <row r="5695" spans="1:1" x14ac:dyDescent="0.2">
      <c r="A5695" s="7"/>
    </row>
    <row r="5696" spans="1:1" x14ac:dyDescent="0.2">
      <c r="A5696" s="7"/>
    </row>
    <row r="5697" spans="1:1" x14ac:dyDescent="0.2">
      <c r="A5697" s="7"/>
    </row>
    <row r="5698" spans="1:1" x14ac:dyDescent="0.2">
      <c r="A5698" s="7"/>
    </row>
    <row r="5699" spans="1:1" x14ac:dyDescent="0.2">
      <c r="A5699" s="7"/>
    </row>
    <row r="5700" spans="1:1" x14ac:dyDescent="0.2">
      <c r="A5700" s="7"/>
    </row>
    <row r="5701" spans="1:1" x14ac:dyDescent="0.2">
      <c r="A5701" s="7"/>
    </row>
    <row r="5702" spans="1:1" x14ac:dyDescent="0.2">
      <c r="A5702" s="7"/>
    </row>
    <row r="5703" spans="1:1" x14ac:dyDescent="0.2">
      <c r="A5703" s="7"/>
    </row>
    <row r="5704" spans="1:1" x14ac:dyDescent="0.2">
      <c r="A5704" s="7"/>
    </row>
    <row r="5705" spans="1:1" x14ac:dyDescent="0.2">
      <c r="A5705" s="7"/>
    </row>
    <row r="5706" spans="1:1" x14ac:dyDescent="0.2">
      <c r="A5706" s="7"/>
    </row>
    <row r="5707" spans="1:1" x14ac:dyDescent="0.2">
      <c r="A5707" s="7"/>
    </row>
    <row r="5708" spans="1:1" x14ac:dyDescent="0.2">
      <c r="A5708" s="7"/>
    </row>
    <row r="5709" spans="1:1" x14ac:dyDescent="0.2">
      <c r="A5709" s="7"/>
    </row>
    <row r="5710" spans="1:1" x14ac:dyDescent="0.2">
      <c r="A5710" s="7"/>
    </row>
    <row r="5711" spans="1:1" x14ac:dyDescent="0.2">
      <c r="A5711" s="7"/>
    </row>
    <row r="5712" spans="1:1" x14ac:dyDescent="0.2">
      <c r="A5712" s="7"/>
    </row>
    <row r="5713" spans="1:1" x14ac:dyDescent="0.2">
      <c r="A5713" s="7"/>
    </row>
    <row r="5714" spans="1:1" x14ac:dyDescent="0.2">
      <c r="A5714" s="7"/>
    </row>
    <row r="5715" spans="1:1" x14ac:dyDescent="0.2">
      <c r="A5715" s="7"/>
    </row>
    <row r="5716" spans="1:1" x14ac:dyDescent="0.2">
      <c r="A5716" s="7"/>
    </row>
    <row r="5717" spans="1:1" x14ac:dyDescent="0.2">
      <c r="A5717" s="7"/>
    </row>
    <row r="5718" spans="1:1" x14ac:dyDescent="0.2">
      <c r="A5718" s="7"/>
    </row>
    <row r="5719" spans="1:1" x14ac:dyDescent="0.2">
      <c r="A5719" s="7"/>
    </row>
    <row r="5720" spans="1:1" x14ac:dyDescent="0.2">
      <c r="A5720" s="7"/>
    </row>
    <row r="5721" spans="1:1" x14ac:dyDescent="0.2">
      <c r="A5721" s="7"/>
    </row>
    <row r="5722" spans="1:1" x14ac:dyDescent="0.2">
      <c r="A5722" s="7"/>
    </row>
    <row r="5723" spans="1:1" x14ac:dyDescent="0.2">
      <c r="A5723" s="7"/>
    </row>
    <row r="5724" spans="1:1" x14ac:dyDescent="0.2">
      <c r="A5724" s="7"/>
    </row>
    <row r="5725" spans="1:1" x14ac:dyDescent="0.2">
      <c r="A5725" s="7"/>
    </row>
    <row r="5726" spans="1:1" x14ac:dyDescent="0.2">
      <c r="A5726" s="7"/>
    </row>
    <row r="5727" spans="1:1" x14ac:dyDescent="0.2">
      <c r="A5727" s="7"/>
    </row>
    <row r="5728" spans="1:1" x14ac:dyDescent="0.2">
      <c r="A5728" s="7"/>
    </row>
    <row r="5729" spans="1:1" x14ac:dyDescent="0.2">
      <c r="A5729" s="7"/>
    </row>
    <row r="5730" spans="1:1" x14ac:dyDescent="0.2">
      <c r="A5730" s="7"/>
    </row>
    <row r="5731" spans="1:1" x14ac:dyDescent="0.2">
      <c r="A5731" s="7"/>
    </row>
    <row r="5732" spans="1:1" x14ac:dyDescent="0.2">
      <c r="A5732" s="7"/>
    </row>
    <row r="5733" spans="1:1" x14ac:dyDescent="0.2">
      <c r="A5733" s="7"/>
    </row>
    <row r="5734" spans="1:1" x14ac:dyDescent="0.2">
      <c r="A5734" s="7"/>
    </row>
    <row r="5735" spans="1:1" x14ac:dyDescent="0.2">
      <c r="A5735" s="7"/>
    </row>
    <row r="5736" spans="1:1" x14ac:dyDescent="0.2">
      <c r="A5736" s="7"/>
    </row>
    <row r="5737" spans="1:1" x14ac:dyDescent="0.2">
      <c r="A5737" s="7"/>
    </row>
    <row r="5738" spans="1:1" x14ac:dyDescent="0.2">
      <c r="A5738" s="7"/>
    </row>
    <row r="5739" spans="1:1" x14ac:dyDescent="0.2">
      <c r="A5739" s="7"/>
    </row>
    <row r="5740" spans="1:1" x14ac:dyDescent="0.2">
      <c r="A5740" s="7"/>
    </row>
    <row r="5741" spans="1:1" x14ac:dyDescent="0.2">
      <c r="A5741" s="7"/>
    </row>
    <row r="5742" spans="1:1" x14ac:dyDescent="0.2">
      <c r="A5742" s="7"/>
    </row>
    <row r="5743" spans="1:1" x14ac:dyDescent="0.2">
      <c r="A5743" s="7"/>
    </row>
    <row r="5744" spans="1:1" x14ac:dyDescent="0.2">
      <c r="A5744" s="7"/>
    </row>
    <row r="5745" spans="1:1" x14ac:dyDescent="0.2">
      <c r="A5745" s="7"/>
    </row>
    <row r="5746" spans="1:1" x14ac:dyDescent="0.2">
      <c r="A5746" s="7"/>
    </row>
    <row r="5747" spans="1:1" x14ac:dyDescent="0.2">
      <c r="A5747" s="7"/>
    </row>
    <row r="5748" spans="1:1" x14ac:dyDescent="0.2">
      <c r="A5748" s="7"/>
    </row>
    <row r="5749" spans="1:1" x14ac:dyDescent="0.2">
      <c r="A5749" s="7"/>
    </row>
    <row r="5750" spans="1:1" x14ac:dyDescent="0.2">
      <c r="A5750" s="7"/>
    </row>
    <row r="5751" spans="1:1" x14ac:dyDescent="0.2">
      <c r="A5751" s="7"/>
    </row>
    <row r="5752" spans="1:1" x14ac:dyDescent="0.2">
      <c r="A5752" s="7"/>
    </row>
    <row r="5753" spans="1:1" x14ac:dyDescent="0.2">
      <c r="A5753" s="7"/>
    </row>
    <row r="5754" spans="1:1" x14ac:dyDescent="0.2">
      <c r="A5754" s="7"/>
    </row>
    <row r="5755" spans="1:1" x14ac:dyDescent="0.2">
      <c r="A5755" s="7"/>
    </row>
    <row r="5756" spans="1:1" x14ac:dyDescent="0.2">
      <c r="A5756" s="7"/>
    </row>
    <row r="5757" spans="1:1" x14ac:dyDescent="0.2">
      <c r="A5757" s="7"/>
    </row>
    <row r="5758" spans="1:1" x14ac:dyDescent="0.2">
      <c r="A5758" s="7"/>
    </row>
    <row r="5759" spans="1:1" x14ac:dyDescent="0.2">
      <c r="A5759" s="7"/>
    </row>
    <row r="5760" spans="1:1" x14ac:dyDescent="0.2">
      <c r="A5760" s="7"/>
    </row>
    <row r="5761" spans="1:1" x14ac:dyDescent="0.2">
      <c r="A5761" s="7"/>
    </row>
    <row r="5762" spans="1:1" x14ac:dyDescent="0.2">
      <c r="A5762" s="7"/>
    </row>
    <row r="5763" spans="1:1" x14ac:dyDescent="0.2">
      <c r="A5763" s="7"/>
    </row>
    <row r="5764" spans="1:1" x14ac:dyDescent="0.2">
      <c r="A5764" s="7"/>
    </row>
    <row r="5765" spans="1:1" x14ac:dyDescent="0.2">
      <c r="A5765" s="7"/>
    </row>
    <row r="5766" spans="1:1" x14ac:dyDescent="0.2">
      <c r="A5766" s="7"/>
    </row>
    <row r="5767" spans="1:1" x14ac:dyDescent="0.2">
      <c r="A5767" s="7"/>
    </row>
    <row r="5768" spans="1:1" x14ac:dyDescent="0.2">
      <c r="A5768" s="7"/>
    </row>
    <row r="5769" spans="1:1" x14ac:dyDescent="0.2">
      <c r="A5769" s="7"/>
    </row>
    <row r="5770" spans="1:1" x14ac:dyDescent="0.2">
      <c r="A5770" s="7"/>
    </row>
    <row r="5771" spans="1:1" x14ac:dyDescent="0.2">
      <c r="A5771" s="7"/>
    </row>
    <row r="5772" spans="1:1" x14ac:dyDescent="0.2">
      <c r="A5772" s="7"/>
    </row>
    <row r="5773" spans="1:1" x14ac:dyDescent="0.2">
      <c r="A5773" s="7"/>
    </row>
    <row r="5774" spans="1:1" x14ac:dyDescent="0.2">
      <c r="A5774" s="7"/>
    </row>
    <row r="5775" spans="1:1" x14ac:dyDescent="0.2">
      <c r="A5775" s="7"/>
    </row>
    <row r="5776" spans="1:1" x14ac:dyDescent="0.2">
      <c r="A5776" s="7"/>
    </row>
    <row r="5777" spans="1:1" x14ac:dyDescent="0.2">
      <c r="A5777" s="7"/>
    </row>
    <row r="5778" spans="1:1" x14ac:dyDescent="0.2">
      <c r="A5778" s="7"/>
    </row>
    <row r="5779" spans="1:1" x14ac:dyDescent="0.2">
      <c r="A5779" s="7"/>
    </row>
    <row r="5780" spans="1:1" x14ac:dyDescent="0.2">
      <c r="A5780" s="7"/>
    </row>
    <row r="5781" spans="1:1" x14ac:dyDescent="0.2">
      <c r="A5781" s="7"/>
    </row>
    <row r="5782" spans="1:1" x14ac:dyDescent="0.2">
      <c r="A5782" s="7"/>
    </row>
    <row r="5783" spans="1:1" x14ac:dyDescent="0.2">
      <c r="A5783" s="7"/>
    </row>
    <row r="5784" spans="1:1" x14ac:dyDescent="0.2">
      <c r="A5784" s="7"/>
    </row>
    <row r="5785" spans="1:1" x14ac:dyDescent="0.2">
      <c r="A5785" s="7"/>
    </row>
    <row r="5786" spans="1:1" x14ac:dyDescent="0.2">
      <c r="A5786" s="7"/>
    </row>
    <row r="5787" spans="1:1" x14ac:dyDescent="0.2">
      <c r="A5787" s="7"/>
    </row>
    <row r="5788" spans="1:1" x14ac:dyDescent="0.2">
      <c r="A5788" s="7"/>
    </row>
    <row r="5789" spans="1:1" x14ac:dyDescent="0.2">
      <c r="A5789" s="7"/>
    </row>
    <row r="5790" spans="1:1" x14ac:dyDescent="0.2">
      <c r="A5790" s="7"/>
    </row>
    <row r="5791" spans="1:1" x14ac:dyDescent="0.2">
      <c r="A5791" s="7"/>
    </row>
    <row r="5792" spans="1:1" x14ac:dyDescent="0.2">
      <c r="A5792" s="7"/>
    </row>
    <row r="5793" spans="1:1" x14ac:dyDescent="0.2">
      <c r="A5793" s="7"/>
    </row>
    <row r="5794" spans="1:1" x14ac:dyDescent="0.2">
      <c r="A5794" s="7"/>
    </row>
    <row r="5795" spans="1:1" x14ac:dyDescent="0.2">
      <c r="A5795" s="7"/>
    </row>
    <row r="5796" spans="1:1" x14ac:dyDescent="0.2">
      <c r="A5796" s="7"/>
    </row>
    <row r="5797" spans="1:1" x14ac:dyDescent="0.2">
      <c r="A5797" s="7"/>
    </row>
    <row r="5798" spans="1:1" x14ac:dyDescent="0.2">
      <c r="A5798" s="7"/>
    </row>
    <row r="5799" spans="1:1" x14ac:dyDescent="0.2">
      <c r="A5799" s="7"/>
    </row>
    <row r="5800" spans="1:1" x14ac:dyDescent="0.2">
      <c r="A5800" s="7"/>
    </row>
    <row r="5801" spans="1:1" x14ac:dyDescent="0.2">
      <c r="A5801" s="7"/>
    </row>
    <row r="5802" spans="1:1" x14ac:dyDescent="0.2">
      <c r="A5802" s="7"/>
    </row>
    <row r="5803" spans="1:1" x14ac:dyDescent="0.2">
      <c r="A5803" s="7"/>
    </row>
    <row r="5804" spans="1:1" x14ac:dyDescent="0.2">
      <c r="A5804" s="7"/>
    </row>
    <row r="5805" spans="1:1" x14ac:dyDescent="0.2">
      <c r="A5805" s="7"/>
    </row>
    <row r="5806" spans="1:1" x14ac:dyDescent="0.2">
      <c r="A5806" s="7"/>
    </row>
    <row r="5807" spans="1:1" x14ac:dyDescent="0.2">
      <c r="A5807" s="7"/>
    </row>
    <row r="5808" spans="1:1" x14ac:dyDescent="0.2">
      <c r="A5808" s="7"/>
    </row>
    <row r="5809" spans="1:1" x14ac:dyDescent="0.2">
      <c r="A5809" s="7"/>
    </row>
    <row r="5810" spans="1:1" x14ac:dyDescent="0.2">
      <c r="A5810" s="7"/>
    </row>
    <row r="5811" spans="1:1" x14ac:dyDescent="0.2">
      <c r="A5811" s="7"/>
    </row>
    <row r="5812" spans="1:1" x14ac:dyDescent="0.2">
      <c r="A5812" s="7"/>
    </row>
    <row r="5813" spans="1:1" x14ac:dyDescent="0.2">
      <c r="A5813" s="7"/>
    </row>
    <row r="5814" spans="1:1" x14ac:dyDescent="0.2">
      <c r="A5814" s="7"/>
    </row>
    <row r="5815" spans="1:1" x14ac:dyDescent="0.2">
      <c r="A5815" s="7"/>
    </row>
    <row r="5816" spans="1:1" x14ac:dyDescent="0.2">
      <c r="A5816" s="7"/>
    </row>
    <row r="5817" spans="1:1" x14ac:dyDescent="0.2">
      <c r="A5817" s="7"/>
    </row>
    <row r="5818" spans="1:1" x14ac:dyDescent="0.2">
      <c r="A5818" s="7"/>
    </row>
    <row r="5819" spans="1:1" x14ac:dyDescent="0.2">
      <c r="A5819" s="7"/>
    </row>
    <row r="5820" spans="1:1" x14ac:dyDescent="0.2">
      <c r="A5820" s="7"/>
    </row>
    <row r="5821" spans="1:1" x14ac:dyDescent="0.2">
      <c r="A5821" s="7"/>
    </row>
    <row r="5822" spans="1:1" x14ac:dyDescent="0.2">
      <c r="A5822" s="7"/>
    </row>
    <row r="5823" spans="1:1" x14ac:dyDescent="0.2">
      <c r="A5823" s="7"/>
    </row>
    <row r="5824" spans="1:1" x14ac:dyDescent="0.2">
      <c r="A5824" s="7"/>
    </row>
    <row r="5825" spans="1:1" x14ac:dyDescent="0.2">
      <c r="A5825" s="7"/>
    </row>
    <row r="5826" spans="1:1" x14ac:dyDescent="0.2">
      <c r="A5826" s="7"/>
    </row>
    <row r="5827" spans="1:1" x14ac:dyDescent="0.2">
      <c r="A5827" s="7"/>
    </row>
    <row r="5828" spans="1:1" x14ac:dyDescent="0.2">
      <c r="A5828" s="7"/>
    </row>
    <row r="5829" spans="1:1" x14ac:dyDescent="0.2">
      <c r="A5829" s="7"/>
    </row>
    <row r="5830" spans="1:1" x14ac:dyDescent="0.2">
      <c r="A5830" s="7"/>
    </row>
    <row r="5831" spans="1:1" x14ac:dyDescent="0.2">
      <c r="A5831" s="7"/>
    </row>
    <row r="5832" spans="1:1" x14ac:dyDescent="0.2">
      <c r="A5832" s="7"/>
    </row>
    <row r="5833" spans="1:1" x14ac:dyDescent="0.2">
      <c r="A5833" s="7"/>
    </row>
    <row r="5834" spans="1:1" x14ac:dyDescent="0.2">
      <c r="A5834" s="7"/>
    </row>
    <row r="5835" spans="1:1" x14ac:dyDescent="0.2">
      <c r="A5835" s="7"/>
    </row>
    <row r="5836" spans="1:1" x14ac:dyDescent="0.2">
      <c r="A5836" s="7"/>
    </row>
    <row r="5837" spans="1:1" x14ac:dyDescent="0.2">
      <c r="A5837" s="7"/>
    </row>
    <row r="5838" spans="1:1" x14ac:dyDescent="0.2">
      <c r="A5838" s="7"/>
    </row>
    <row r="5839" spans="1:1" x14ac:dyDescent="0.2">
      <c r="A5839" s="7"/>
    </row>
    <row r="5840" spans="1:1" x14ac:dyDescent="0.2">
      <c r="A5840" s="7"/>
    </row>
    <row r="5841" spans="1:1" x14ac:dyDescent="0.2">
      <c r="A5841" s="7"/>
    </row>
    <row r="5842" spans="1:1" x14ac:dyDescent="0.2">
      <c r="A5842" s="7"/>
    </row>
    <row r="5843" spans="1:1" x14ac:dyDescent="0.2">
      <c r="A5843" s="7"/>
    </row>
    <row r="5844" spans="1:1" x14ac:dyDescent="0.2">
      <c r="A5844" s="7"/>
    </row>
    <row r="5845" spans="1:1" x14ac:dyDescent="0.2">
      <c r="A5845" s="7"/>
    </row>
    <row r="5846" spans="1:1" x14ac:dyDescent="0.2">
      <c r="A5846" s="7"/>
    </row>
    <row r="5847" spans="1:1" x14ac:dyDescent="0.2">
      <c r="A5847" s="7"/>
    </row>
    <row r="5848" spans="1:1" x14ac:dyDescent="0.2">
      <c r="A5848" s="7"/>
    </row>
    <row r="5849" spans="1:1" x14ac:dyDescent="0.2">
      <c r="A5849" s="7"/>
    </row>
    <row r="5850" spans="1:1" x14ac:dyDescent="0.2">
      <c r="A5850" s="7"/>
    </row>
    <row r="5851" spans="1:1" x14ac:dyDescent="0.2">
      <c r="A5851" s="7"/>
    </row>
    <row r="5852" spans="1:1" x14ac:dyDescent="0.2">
      <c r="A5852" s="7"/>
    </row>
    <row r="5853" spans="1:1" x14ac:dyDescent="0.2">
      <c r="A5853" s="7"/>
    </row>
    <row r="5854" spans="1:1" x14ac:dyDescent="0.2">
      <c r="A5854" s="7"/>
    </row>
    <row r="5855" spans="1:1" x14ac:dyDescent="0.2">
      <c r="A5855" s="7"/>
    </row>
    <row r="5856" spans="1:1" x14ac:dyDescent="0.2">
      <c r="A5856" s="7"/>
    </row>
    <row r="5857" spans="1:1" x14ac:dyDescent="0.2">
      <c r="A5857" s="7"/>
    </row>
    <row r="5858" spans="1:1" x14ac:dyDescent="0.2">
      <c r="A5858" s="7"/>
    </row>
    <row r="5859" spans="1:1" x14ac:dyDescent="0.2">
      <c r="A5859" s="7"/>
    </row>
    <row r="5860" spans="1:1" x14ac:dyDescent="0.2">
      <c r="A5860" s="7"/>
    </row>
    <row r="5861" spans="1:1" x14ac:dyDescent="0.2">
      <c r="A5861" s="7"/>
    </row>
    <row r="5862" spans="1:1" x14ac:dyDescent="0.2">
      <c r="A5862" s="7"/>
    </row>
    <row r="5863" spans="1:1" x14ac:dyDescent="0.2">
      <c r="A5863" s="7"/>
    </row>
    <row r="5864" spans="1:1" x14ac:dyDescent="0.2">
      <c r="A5864" s="7"/>
    </row>
    <row r="5865" spans="1:1" x14ac:dyDescent="0.2">
      <c r="A5865" s="7"/>
    </row>
    <row r="5866" spans="1:1" x14ac:dyDescent="0.2">
      <c r="A5866" s="7"/>
    </row>
    <row r="5867" spans="1:1" x14ac:dyDescent="0.2">
      <c r="A5867" s="7"/>
    </row>
    <row r="5868" spans="1:1" x14ac:dyDescent="0.2">
      <c r="A5868" s="7"/>
    </row>
    <row r="5869" spans="1:1" x14ac:dyDescent="0.2">
      <c r="A5869" s="7"/>
    </row>
    <row r="5870" spans="1:1" x14ac:dyDescent="0.2">
      <c r="A5870" s="7"/>
    </row>
    <row r="5871" spans="1:1" x14ac:dyDescent="0.2">
      <c r="A5871" s="7"/>
    </row>
    <row r="5872" spans="1:1" x14ac:dyDescent="0.2">
      <c r="A5872" s="7"/>
    </row>
    <row r="5873" spans="1:1" x14ac:dyDescent="0.2">
      <c r="A5873" s="7"/>
    </row>
    <row r="5874" spans="1:1" x14ac:dyDescent="0.2">
      <c r="A5874" s="7"/>
    </row>
    <row r="5875" spans="1:1" x14ac:dyDescent="0.2">
      <c r="A5875" s="7"/>
    </row>
    <row r="5876" spans="1:1" x14ac:dyDescent="0.2">
      <c r="A5876" s="7"/>
    </row>
    <row r="5877" spans="1:1" x14ac:dyDescent="0.2">
      <c r="A5877" s="7"/>
    </row>
    <row r="5878" spans="1:1" x14ac:dyDescent="0.2">
      <c r="A5878" s="7"/>
    </row>
    <row r="5879" spans="1:1" x14ac:dyDescent="0.2">
      <c r="A5879" s="7"/>
    </row>
    <row r="5880" spans="1:1" x14ac:dyDescent="0.2">
      <c r="A5880" s="7"/>
    </row>
    <row r="5881" spans="1:1" x14ac:dyDescent="0.2">
      <c r="A5881" s="7"/>
    </row>
    <row r="5882" spans="1:1" x14ac:dyDescent="0.2">
      <c r="A5882" s="7"/>
    </row>
    <row r="5883" spans="1:1" x14ac:dyDescent="0.2">
      <c r="A5883" s="7"/>
    </row>
    <row r="5884" spans="1:1" x14ac:dyDescent="0.2">
      <c r="A5884" s="7"/>
    </row>
    <row r="5885" spans="1:1" x14ac:dyDescent="0.2">
      <c r="A5885" s="7"/>
    </row>
    <row r="5886" spans="1:1" x14ac:dyDescent="0.2">
      <c r="A5886" s="7"/>
    </row>
    <row r="5887" spans="1:1" x14ac:dyDescent="0.2">
      <c r="A5887" s="7"/>
    </row>
    <row r="5888" spans="1:1" x14ac:dyDescent="0.2">
      <c r="A5888" s="7"/>
    </row>
    <row r="5889" spans="1:1" x14ac:dyDescent="0.2">
      <c r="A5889" s="7"/>
    </row>
    <row r="5890" spans="1:1" x14ac:dyDescent="0.2">
      <c r="A5890" s="7"/>
    </row>
    <row r="5891" spans="1:1" x14ac:dyDescent="0.2">
      <c r="A5891" s="7"/>
    </row>
    <row r="5892" spans="1:1" x14ac:dyDescent="0.2">
      <c r="A5892" s="7"/>
    </row>
    <row r="5893" spans="1:1" x14ac:dyDescent="0.2">
      <c r="A5893" s="7"/>
    </row>
    <row r="5894" spans="1:1" x14ac:dyDescent="0.2">
      <c r="A5894" s="7"/>
    </row>
    <row r="5895" spans="1:1" x14ac:dyDescent="0.2">
      <c r="A5895" s="7"/>
    </row>
    <row r="5896" spans="1:1" x14ac:dyDescent="0.2">
      <c r="A5896" s="7"/>
    </row>
    <row r="5897" spans="1:1" x14ac:dyDescent="0.2">
      <c r="A5897" s="7"/>
    </row>
    <row r="5898" spans="1:1" x14ac:dyDescent="0.2">
      <c r="A5898" s="7"/>
    </row>
    <row r="5899" spans="1:1" x14ac:dyDescent="0.2">
      <c r="A5899" s="7"/>
    </row>
    <row r="5900" spans="1:1" x14ac:dyDescent="0.2">
      <c r="A5900" s="7"/>
    </row>
    <row r="5901" spans="1:1" x14ac:dyDescent="0.2">
      <c r="A5901" s="7"/>
    </row>
    <row r="5902" spans="1:1" x14ac:dyDescent="0.2">
      <c r="A5902" s="7"/>
    </row>
    <row r="5903" spans="1:1" x14ac:dyDescent="0.2">
      <c r="A5903" s="7"/>
    </row>
    <row r="5904" spans="1:1" x14ac:dyDescent="0.2">
      <c r="A5904" s="7"/>
    </row>
    <row r="5905" spans="1:1" x14ac:dyDescent="0.2">
      <c r="A5905" s="7"/>
    </row>
    <row r="5906" spans="1:1" x14ac:dyDescent="0.2">
      <c r="A5906" s="7"/>
    </row>
    <row r="5907" spans="1:1" x14ac:dyDescent="0.2">
      <c r="A5907" s="7"/>
    </row>
    <row r="5908" spans="1:1" x14ac:dyDescent="0.2">
      <c r="A5908" s="7"/>
    </row>
    <row r="5909" spans="1:1" x14ac:dyDescent="0.2">
      <c r="A5909" s="7"/>
    </row>
    <row r="5910" spans="1:1" x14ac:dyDescent="0.2">
      <c r="A5910" s="7"/>
    </row>
    <row r="5911" spans="1:1" x14ac:dyDescent="0.2">
      <c r="A5911" s="7"/>
    </row>
    <row r="5912" spans="1:1" x14ac:dyDescent="0.2">
      <c r="A5912" s="7"/>
    </row>
    <row r="5913" spans="1:1" x14ac:dyDescent="0.2">
      <c r="A5913" s="7"/>
    </row>
    <row r="5914" spans="1:1" x14ac:dyDescent="0.2">
      <c r="A5914" s="7"/>
    </row>
    <row r="5915" spans="1:1" x14ac:dyDescent="0.2">
      <c r="A5915" s="7"/>
    </row>
    <row r="5916" spans="1:1" x14ac:dyDescent="0.2">
      <c r="A5916" s="7"/>
    </row>
    <row r="5917" spans="1:1" x14ac:dyDescent="0.2">
      <c r="A5917" s="7"/>
    </row>
    <row r="5918" spans="1:1" x14ac:dyDescent="0.2">
      <c r="A5918" s="7"/>
    </row>
    <row r="5919" spans="1:1" x14ac:dyDescent="0.2">
      <c r="A5919" s="7"/>
    </row>
    <row r="5920" spans="1:1" x14ac:dyDescent="0.2">
      <c r="A5920" s="7"/>
    </row>
    <row r="5921" spans="1:1" x14ac:dyDescent="0.2">
      <c r="A5921" s="7"/>
    </row>
    <row r="5922" spans="1:1" x14ac:dyDescent="0.2">
      <c r="A5922" s="7"/>
    </row>
    <row r="5923" spans="1:1" x14ac:dyDescent="0.2">
      <c r="A5923" s="7"/>
    </row>
    <row r="5924" spans="1:1" x14ac:dyDescent="0.2">
      <c r="A5924" s="7"/>
    </row>
    <row r="5925" spans="1:1" x14ac:dyDescent="0.2">
      <c r="A5925" s="7"/>
    </row>
    <row r="5926" spans="1:1" x14ac:dyDescent="0.2">
      <c r="A5926" s="7"/>
    </row>
    <row r="5927" spans="1:1" x14ac:dyDescent="0.2">
      <c r="A5927" s="7"/>
    </row>
    <row r="5928" spans="1:1" x14ac:dyDescent="0.2">
      <c r="A5928" s="7"/>
    </row>
    <row r="5929" spans="1:1" x14ac:dyDescent="0.2">
      <c r="A5929" s="7"/>
    </row>
    <row r="5930" spans="1:1" x14ac:dyDescent="0.2">
      <c r="A5930" s="7"/>
    </row>
    <row r="5931" spans="1:1" x14ac:dyDescent="0.2">
      <c r="A5931" s="7"/>
    </row>
    <row r="5932" spans="1:1" x14ac:dyDescent="0.2">
      <c r="A5932" s="7"/>
    </row>
    <row r="5933" spans="1:1" x14ac:dyDescent="0.2">
      <c r="A5933" s="7"/>
    </row>
    <row r="5934" spans="1:1" x14ac:dyDescent="0.2">
      <c r="A5934" s="7"/>
    </row>
    <row r="5935" spans="1:1" x14ac:dyDescent="0.2">
      <c r="A5935" s="7"/>
    </row>
    <row r="5936" spans="1:1" x14ac:dyDescent="0.2">
      <c r="A5936" s="7"/>
    </row>
    <row r="5937" spans="1:1" x14ac:dyDescent="0.2">
      <c r="A5937" s="7"/>
    </row>
    <row r="5938" spans="1:1" x14ac:dyDescent="0.2">
      <c r="A5938" s="7"/>
    </row>
    <row r="5939" spans="1:1" x14ac:dyDescent="0.2">
      <c r="A5939" s="7"/>
    </row>
    <row r="5940" spans="1:1" x14ac:dyDescent="0.2">
      <c r="A5940" s="7"/>
    </row>
    <row r="5941" spans="1:1" x14ac:dyDescent="0.2">
      <c r="A5941" s="7"/>
    </row>
    <row r="5942" spans="1:1" x14ac:dyDescent="0.2">
      <c r="A5942" s="7"/>
    </row>
    <row r="5943" spans="1:1" x14ac:dyDescent="0.2">
      <c r="A5943" s="7"/>
    </row>
    <row r="5944" spans="1:1" x14ac:dyDescent="0.2">
      <c r="A5944" s="7"/>
    </row>
    <row r="5945" spans="1:1" x14ac:dyDescent="0.2">
      <c r="A5945" s="7"/>
    </row>
    <row r="5946" spans="1:1" x14ac:dyDescent="0.2">
      <c r="A5946" s="7"/>
    </row>
    <row r="5947" spans="1:1" x14ac:dyDescent="0.2">
      <c r="A5947" s="7"/>
    </row>
    <row r="5948" spans="1:1" x14ac:dyDescent="0.2">
      <c r="A5948" s="7"/>
    </row>
    <row r="5949" spans="1:1" x14ac:dyDescent="0.2">
      <c r="A5949" s="7"/>
    </row>
    <row r="5950" spans="1:1" x14ac:dyDescent="0.2">
      <c r="A5950" s="7"/>
    </row>
    <row r="5951" spans="1:1" x14ac:dyDescent="0.2">
      <c r="A5951" s="7"/>
    </row>
    <row r="5952" spans="1:1" x14ac:dyDescent="0.2">
      <c r="A5952" s="7"/>
    </row>
    <row r="5953" spans="1:1" x14ac:dyDescent="0.2">
      <c r="A5953" s="7"/>
    </row>
    <row r="5954" spans="1:1" x14ac:dyDescent="0.2">
      <c r="A5954" s="7"/>
    </row>
    <row r="5955" spans="1:1" x14ac:dyDescent="0.2">
      <c r="A5955" s="7"/>
    </row>
    <row r="5956" spans="1:1" x14ac:dyDescent="0.2">
      <c r="A5956" s="7"/>
    </row>
    <row r="5957" spans="1:1" x14ac:dyDescent="0.2">
      <c r="A5957" s="7"/>
    </row>
    <row r="5958" spans="1:1" x14ac:dyDescent="0.2">
      <c r="A5958" s="7"/>
    </row>
    <row r="5959" spans="1:1" x14ac:dyDescent="0.2">
      <c r="A5959" s="7"/>
    </row>
    <row r="5960" spans="1:1" x14ac:dyDescent="0.2">
      <c r="A5960" s="7"/>
    </row>
    <row r="5961" spans="1:1" x14ac:dyDescent="0.2">
      <c r="A5961" s="7"/>
    </row>
    <row r="5962" spans="1:1" x14ac:dyDescent="0.2">
      <c r="A5962" s="7"/>
    </row>
    <row r="5963" spans="1:1" x14ac:dyDescent="0.2">
      <c r="A5963" s="7"/>
    </row>
    <row r="5964" spans="1:1" x14ac:dyDescent="0.2">
      <c r="A5964" s="7"/>
    </row>
    <row r="5965" spans="1:1" x14ac:dyDescent="0.2">
      <c r="A5965" s="7"/>
    </row>
    <row r="5966" spans="1:1" x14ac:dyDescent="0.2">
      <c r="A5966" s="7"/>
    </row>
    <row r="5967" spans="1:1" x14ac:dyDescent="0.2">
      <c r="A5967" s="7"/>
    </row>
    <row r="5968" spans="1:1" x14ac:dyDescent="0.2">
      <c r="A5968" s="7"/>
    </row>
    <row r="5969" spans="1:1" x14ac:dyDescent="0.2">
      <c r="A5969" s="7"/>
    </row>
    <row r="5970" spans="1:1" x14ac:dyDescent="0.2">
      <c r="A5970" s="7"/>
    </row>
    <row r="5971" spans="1:1" x14ac:dyDescent="0.2">
      <c r="A5971" s="7"/>
    </row>
    <row r="5972" spans="1:1" x14ac:dyDescent="0.2">
      <c r="A5972" s="7"/>
    </row>
    <row r="5973" spans="1:1" x14ac:dyDescent="0.2">
      <c r="A5973" s="7"/>
    </row>
    <row r="5974" spans="1:1" x14ac:dyDescent="0.2">
      <c r="A5974" s="7"/>
    </row>
    <row r="5975" spans="1:1" x14ac:dyDescent="0.2">
      <c r="A5975" s="7"/>
    </row>
    <row r="5976" spans="1:1" x14ac:dyDescent="0.2">
      <c r="A5976" s="7"/>
    </row>
    <row r="5977" spans="1:1" x14ac:dyDescent="0.2">
      <c r="A5977" s="7"/>
    </row>
    <row r="5978" spans="1:1" x14ac:dyDescent="0.2">
      <c r="A5978" s="7"/>
    </row>
    <row r="5979" spans="1:1" x14ac:dyDescent="0.2">
      <c r="A5979" s="7"/>
    </row>
    <row r="5980" spans="1:1" x14ac:dyDescent="0.2">
      <c r="A5980" s="7"/>
    </row>
    <row r="5981" spans="1:1" x14ac:dyDescent="0.2">
      <c r="A5981" s="7"/>
    </row>
    <row r="5982" spans="1:1" x14ac:dyDescent="0.2">
      <c r="A5982" s="7"/>
    </row>
    <row r="5983" spans="1:1" x14ac:dyDescent="0.2">
      <c r="A5983" s="7"/>
    </row>
    <row r="5984" spans="1:1" x14ac:dyDescent="0.2">
      <c r="A5984" s="7"/>
    </row>
    <row r="5985" spans="1:1" x14ac:dyDescent="0.2">
      <c r="A5985" s="7"/>
    </row>
    <row r="5986" spans="1:1" x14ac:dyDescent="0.2">
      <c r="A5986" s="7"/>
    </row>
    <row r="5987" spans="1:1" x14ac:dyDescent="0.2">
      <c r="A5987" s="7"/>
    </row>
    <row r="5988" spans="1:1" x14ac:dyDescent="0.2">
      <c r="A5988" s="7"/>
    </row>
    <row r="5989" spans="1:1" x14ac:dyDescent="0.2">
      <c r="A5989" s="7"/>
    </row>
    <row r="5990" spans="1:1" x14ac:dyDescent="0.2">
      <c r="A5990" s="7"/>
    </row>
    <row r="5991" spans="1:1" x14ac:dyDescent="0.2">
      <c r="A5991" s="7"/>
    </row>
    <row r="5992" spans="1:1" x14ac:dyDescent="0.2">
      <c r="A5992" s="7"/>
    </row>
    <row r="5993" spans="1:1" x14ac:dyDescent="0.2">
      <c r="A5993" s="7"/>
    </row>
    <row r="5994" spans="1:1" x14ac:dyDescent="0.2">
      <c r="A5994" s="7"/>
    </row>
    <row r="5995" spans="1:1" x14ac:dyDescent="0.2">
      <c r="A5995" s="7"/>
    </row>
    <row r="5996" spans="1:1" x14ac:dyDescent="0.2">
      <c r="A5996" s="7"/>
    </row>
    <row r="5997" spans="1:1" x14ac:dyDescent="0.2">
      <c r="A5997" s="7"/>
    </row>
    <row r="5998" spans="1:1" x14ac:dyDescent="0.2">
      <c r="A5998" s="7"/>
    </row>
    <row r="5999" spans="1:1" x14ac:dyDescent="0.2">
      <c r="A5999" s="7"/>
    </row>
    <row r="6000" spans="1:1" x14ac:dyDescent="0.2">
      <c r="A6000" s="7"/>
    </row>
    <row r="6001" spans="1:1" x14ac:dyDescent="0.2">
      <c r="A6001" s="7"/>
    </row>
    <row r="6002" spans="1:1" x14ac:dyDescent="0.2">
      <c r="A6002" s="7"/>
    </row>
    <row r="6003" spans="1:1" x14ac:dyDescent="0.2">
      <c r="A6003" s="7"/>
    </row>
    <row r="6004" spans="1:1" x14ac:dyDescent="0.2">
      <c r="A6004" s="7"/>
    </row>
    <row r="6005" spans="1:1" x14ac:dyDescent="0.2">
      <c r="A6005" s="7"/>
    </row>
    <row r="6006" spans="1:1" x14ac:dyDescent="0.2">
      <c r="A6006" s="7"/>
    </row>
    <row r="6007" spans="1:1" x14ac:dyDescent="0.2">
      <c r="A6007" s="7"/>
    </row>
    <row r="6008" spans="1:1" x14ac:dyDescent="0.2">
      <c r="A6008" s="7"/>
    </row>
    <row r="6009" spans="1:1" x14ac:dyDescent="0.2">
      <c r="A6009" s="7"/>
    </row>
    <row r="6010" spans="1:1" x14ac:dyDescent="0.2">
      <c r="A6010" s="7"/>
    </row>
    <row r="6011" spans="1:1" x14ac:dyDescent="0.2">
      <c r="A6011" s="7"/>
    </row>
    <row r="6012" spans="1:1" x14ac:dyDescent="0.2">
      <c r="A6012" s="7"/>
    </row>
    <row r="6013" spans="1:1" x14ac:dyDescent="0.2">
      <c r="A6013" s="7"/>
    </row>
    <row r="6014" spans="1:1" x14ac:dyDescent="0.2">
      <c r="A6014" s="7"/>
    </row>
    <row r="6015" spans="1:1" x14ac:dyDescent="0.2">
      <c r="A6015" s="7"/>
    </row>
    <row r="6016" spans="1:1" x14ac:dyDescent="0.2">
      <c r="A6016" s="7"/>
    </row>
    <row r="6017" spans="1:1" x14ac:dyDescent="0.2">
      <c r="A6017" s="7"/>
    </row>
    <row r="6018" spans="1:1" x14ac:dyDescent="0.2">
      <c r="A6018" s="7"/>
    </row>
    <row r="6019" spans="1:1" x14ac:dyDescent="0.2">
      <c r="A6019" s="7"/>
    </row>
    <row r="6020" spans="1:1" x14ac:dyDescent="0.2">
      <c r="A6020" s="7"/>
    </row>
    <row r="6021" spans="1:1" x14ac:dyDescent="0.2">
      <c r="A6021" s="7"/>
    </row>
    <row r="6022" spans="1:1" x14ac:dyDescent="0.2">
      <c r="A6022" s="7"/>
    </row>
    <row r="6023" spans="1:1" x14ac:dyDescent="0.2">
      <c r="A6023" s="7"/>
    </row>
    <row r="6024" spans="1:1" x14ac:dyDescent="0.2">
      <c r="A6024" s="7"/>
    </row>
    <row r="6025" spans="1:1" x14ac:dyDescent="0.2">
      <c r="A6025" s="7"/>
    </row>
    <row r="6026" spans="1:1" x14ac:dyDescent="0.2">
      <c r="A6026" s="7"/>
    </row>
    <row r="6027" spans="1:1" x14ac:dyDescent="0.2">
      <c r="A6027" s="7"/>
    </row>
    <row r="6028" spans="1:1" x14ac:dyDescent="0.2">
      <c r="A6028" s="7"/>
    </row>
    <row r="6029" spans="1:1" x14ac:dyDescent="0.2">
      <c r="A6029" s="7"/>
    </row>
    <row r="6030" spans="1:1" x14ac:dyDescent="0.2">
      <c r="A6030" s="7"/>
    </row>
    <row r="6031" spans="1:1" x14ac:dyDescent="0.2">
      <c r="A6031" s="7"/>
    </row>
    <row r="6032" spans="1:1" x14ac:dyDescent="0.2">
      <c r="A6032" s="7"/>
    </row>
    <row r="6033" spans="1:1" x14ac:dyDescent="0.2">
      <c r="A6033" s="7"/>
    </row>
    <row r="6034" spans="1:1" x14ac:dyDescent="0.2">
      <c r="A6034" s="7"/>
    </row>
    <row r="6035" spans="1:1" x14ac:dyDescent="0.2">
      <c r="A6035" s="7"/>
    </row>
    <row r="6036" spans="1:1" x14ac:dyDescent="0.2">
      <c r="A6036" s="7"/>
    </row>
    <row r="6037" spans="1:1" x14ac:dyDescent="0.2">
      <c r="A6037" s="7"/>
    </row>
    <row r="6038" spans="1:1" x14ac:dyDescent="0.2">
      <c r="A6038" s="7"/>
    </row>
    <row r="6039" spans="1:1" x14ac:dyDescent="0.2">
      <c r="A6039" s="7"/>
    </row>
    <row r="6040" spans="1:1" x14ac:dyDescent="0.2">
      <c r="A6040" s="7"/>
    </row>
    <row r="6041" spans="1:1" x14ac:dyDescent="0.2">
      <c r="A6041" s="7"/>
    </row>
    <row r="6042" spans="1:1" x14ac:dyDescent="0.2">
      <c r="A6042" s="7"/>
    </row>
    <row r="6043" spans="1:1" x14ac:dyDescent="0.2">
      <c r="A6043" s="7"/>
    </row>
    <row r="6044" spans="1:1" x14ac:dyDescent="0.2">
      <c r="A6044" s="7"/>
    </row>
    <row r="6045" spans="1:1" x14ac:dyDescent="0.2">
      <c r="A6045" s="7"/>
    </row>
    <row r="6046" spans="1:1" x14ac:dyDescent="0.2">
      <c r="A6046" s="7"/>
    </row>
    <row r="6047" spans="1:1" x14ac:dyDescent="0.2">
      <c r="A6047" s="7"/>
    </row>
    <row r="6048" spans="1:1" x14ac:dyDescent="0.2">
      <c r="A6048" s="7"/>
    </row>
    <row r="6049" spans="1:1" x14ac:dyDescent="0.2">
      <c r="A6049" s="7"/>
    </row>
    <row r="6050" spans="1:1" x14ac:dyDescent="0.2">
      <c r="A6050" s="7"/>
    </row>
    <row r="6051" spans="1:1" x14ac:dyDescent="0.2">
      <c r="A6051" s="7"/>
    </row>
    <row r="6052" spans="1:1" x14ac:dyDescent="0.2">
      <c r="A6052" s="7"/>
    </row>
    <row r="6053" spans="1:1" x14ac:dyDescent="0.2">
      <c r="A6053" s="7"/>
    </row>
    <row r="6054" spans="1:1" x14ac:dyDescent="0.2">
      <c r="A6054" s="7"/>
    </row>
    <row r="6055" spans="1:1" x14ac:dyDescent="0.2">
      <c r="A6055" s="7"/>
    </row>
    <row r="6056" spans="1:1" x14ac:dyDescent="0.2">
      <c r="A6056" s="7"/>
    </row>
    <row r="6057" spans="1:1" x14ac:dyDescent="0.2">
      <c r="A6057" s="7"/>
    </row>
    <row r="6058" spans="1:1" x14ac:dyDescent="0.2">
      <c r="A6058" s="7"/>
    </row>
    <row r="6059" spans="1:1" x14ac:dyDescent="0.2">
      <c r="A6059" s="7"/>
    </row>
    <row r="6060" spans="1:1" x14ac:dyDescent="0.2">
      <c r="A6060" s="7"/>
    </row>
    <row r="6061" spans="1:1" x14ac:dyDescent="0.2">
      <c r="A6061" s="7"/>
    </row>
    <row r="6062" spans="1:1" x14ac:dyDescent="0.2">
      <c r="A6062" s="7"/>
    </row>
    <row r="6063" spans="1:1" x14ac:dyDescent="0.2">
      <c r="A6063" s="7"/>
    </row>
    <row r="6064" spans="1:1" x14ac:dyDescent="0.2">
      <c r="A6064" s="7"/>
    </row>
    <row r="6065" spans="1:1" x14ac:dyDescent="0.2">
      <c r="A6065" s="7"/>
    </row>
    <row r="6066" spans="1:1" x14ac:dyDescent="0.2">
      <c r="A6066" s="7"/>
    </row>
    <row r="6067" spans="1:1" x14ac:dyDescent="0.2">
      <c r="A6067" s="7"/>
    </row>
    <row r="6068" spans="1:1" x14ac:dyDescent="0.2">
      <c r="A6068" s="7"/>
    </row>
    <row r="6069" spans="1:1" x14ac:dyDescent="0.2">
      <c r="A6069" s="7"/>
    </row>
    <row r="6070" spans="1:1" x14ac:dyDescent="0.2">
      <c r="A6070" s="7"/>
    </row>
    <row r="6071" spans="1:1" x14ac:dyDescent="0.2">
      <c r="A6071" s="7"/>
    </row>
    <row r="6072" spans="1:1" x14ac:dyDescent="0.2">
      <c r="A6072" s="7"/>
    </row>
    <row r="6073" spans="1:1" x14ac:dyDescent="0.2">
      <c r="A6073" s="7"/>
    </row>
    <row r="6074" spans="1:1" x14ac:dyDescent="0.2">
      <c r="A6074" s="7"/>
    </row>
    <row r="6075" spans="1:1" x14ac:dyDescent="0.2">
      <c r="A6075" s="7"/>
    </row>
    <row r="6076" spans="1:1" x14ac:dyDescent="0.2">
      <c r="A6076" s="7"/>
    </row>
    <row r="6077" spans="1:1" x14ac:dyDescent="0.2">
      <c r="A6077" s="7"/>
    </row>
    <row r="6078" spans="1:1" x14ac:dyDescent="0.2">
      <c r="A6078" s="7"/>
    </row>
    <row r="6079" spans="1:1" x14ac:dyDescent="0.2">
      <c r="A6079" s="7"/>
    </row>
    <row r="6080" spans="1:1" x14ac:dyDescent="0.2">
      <c r="A6080" s="7"/>
    </row>
    <row r="6081" spans="1:1" x14ac:dyDescent="0.2">
      <c r="A6081" s="7"/>
    </row>
    <row r="6082" spans="1:1" x14ac:dyDescent="0.2">
      <c r="A6082" s="7"/>
    </row>
    <row r="6083" spans="1:1" x14ac:dyDescent="0.2">
      <c r="A6083" s="7"/>
    </row>
    <row r="6084" spans="1:1" x14ac:dyDescent="0.2">
      <c r="A6084" s="7"/>
    </row>
    <row r="6085" spans="1:1" x14ac:dyDescent="0.2">
      <c r="A6085" s="7"/>
    </row>
    <row r="6086" spans="1:1" x14ac:dyDescent="0.2">
      <c r="A6086" s="7"/>
    </row>
    <row r="6087" spans="1:1" x14ac:dyDescent="0.2">
      <c r="A6087" s="7"/>
    </row>
    <row r="6088" spans="1:1" x14ac:dyDescent="0.2">
      <c r="A6088" s="7"/>
    </row>
    <row r="6089" spans="1:1" x14ac:dyDescent="0.2">
      <c r="A6089" s="7"/>
    </row>
    <row r="6090" spans="1:1" x14ac:dyDescent="0.2">
      <c r="A6090" s="7"/>
    </row>
    <row r="6091" spans="1:1" x14ac:dyDescent="0.2">
      <c r="A6091" s="7"/>
    </row>
    <row r="6092" spans="1:1" x14ac:dyDescent="0.2">
      <c r="A6092" s="7"/>
    </row>
    <row r="6093" spans="1:1" x14ac:dyDescent="0.2">
      <c r="A6093" s="7"/>
    </row>
    <row r="6094" spans="1:1" x14ac:dyDescent="0.2">
      <c r="A6094" s="7"/>
    </row>
    <row r="6095" spans="1:1" x14ac:dyDescent="0.2">
      <c r="A6095" s="7"/>
    </row>
    <row r="6096" spans="1:1" x14ac:dyDescent="0.2">
      <c r="A6096" s="7"/>
    </row>
    <row r="6097" spans="1:1" x14ac:dyDescent="0.2">
      <c r="A6097" s="7"/>
    </row>
    <row r="6098" spans="1:1" x14ac:dyDescent="0.2">
      <c r="A6098" s="7"/>
    </row>
    <row r="6099" spans="1:1" x14ac:dyDescent="0.2">
      <c r="A6099" s="7"/>
    </row>
    <row r="6100" spans="1:1" x14ac:dyDescent="0.2">
      <c r="A6100" s="7"/>
    </row>
    <row r="6101" spans="1:1" x14ac:dyDescent="0.2">
      <c r="A6101" s="7"/>
    </row>
    <row r="6102" spans="1:1" x14ac:dyDescent="0.2">
      <c r="A6102" s="7"/>
    </row>
    <row r="6103" spans="1:1" x14ac:dyDescent="0.2">
      <c r="A6103" s="7"/>
    </row>
    <row r="6104" spans="1:1" x14ac:dyDescent="0.2">
      <c r="A6104" s="7"/>
    </row>
    <row r="6105" spans="1:1" x14ac:dyDescent="0.2">
      <c r="A6105" s="7"/>
    </row>
    <row r="6106" spans="1:1" x14ac:dyDescent="0.2">
      <c r="A6106" s="7"/>
    </row>
    <row r="6107" spans="1:1" x14ac:dyDescent="0.2">
      <c r="A6107" s="7"/>
    </row>
    <row r="6108" spans="1:1" x14ac:dyDescent="0.2">
      <c r="A6108" s="7"/>
    </row>
    <row r="6109" spans="1:1" x14ac:dyDescent="0.2">
      <c r="A6109" s="7"/>
    </row>
    <row r="6110" spans="1:1" x14ac:dyDescent="0.2">
      <c r="A6110" s="7"/>
    </row>
    <row r="6111" spans="1:1" x14ac:dyDescent="0.2">
      <c r="A6111" s="7"/>
    </row>
    <row r="6112" spans="1:1" x14ac:dyDescent="0.2">
      <c r="A6112" s="7"/>
    </row>
    <row r="6113" spans="1:1" x14ac:dyDescent="0.2">
      <c r="A6113" s="7"/>
    </row>
    <row r="6114" spans="1:1" x14ac:dyDescent="0.2">
      <c r="A6114" s="7"/>
    </row>
    <row r="6115" spans="1:1" x14ac:dyDescent="0.2">
      <c r="A6115" s="7"/>
    </row>
    <row r="6116" spans="1:1" x14ac:dyDescent="0.2">
      <c r="A6116" s="7"/>
    </row>
    <row r="6117" spans="1:1" x14ac:dyDescent="0.2">
      <c r="A6117" s="7"/>
    </row>
    <row r="6118" spans="1:1" x14ac:dyDescent="0.2">
      <c r="A6118" s="7"/>
    </row>
    <row r="6119" spans="1:1" x14ac:dyDescent="0.2">
      <c r="A6119" s="7"/>
    </row>
    <row r="6120" spans="1:1" x14ac:dyDescent="0.2">
      <c r="A6120" s="7"/>
    </row>
    <row r="6121" spans="1:1" x14ac:dyDescent="0.2">
      <c r="A6121" s="7"/>
    </row>
    <row r="6122" spans="1:1" x14ac:dyDescent="0.2">
      <c r="A6122" s="7"/>
    </row>
    <row r="6123" spans="1:1" x14ac:dyDescent="0.2">
      <c r="A6123" s="7"/>
    </row>
    <row r="6124" spans="1:1" x14ac:dyDescent="0.2">
      <c r="A6124" s="7"/>
    </row>
    <row r="6125" spans="1:1" x14ac:dyDescent="0.2">
      <c r="A6125" s="7"/>
    </row>
    <row r="6126" spans="1:1" x14ac:dyDescent="0.2">
      <c r="A6126" s="7"/>
    </row>
    <row r="6127" spans="1:1" x14ac:dyDescent="0.2">
      <c r="A6127" s="7"/>
    </row>
    <row r="6128" spans="1:1" x14ac:dyDescent="0.2">
      <c r="A6128" s="7"/>
    </row>
    <row r="6129" spans="1:1" x14ac:dyDescent="0.2">
      <c r="A6129" s="7"/>
    </row>
    <row r="6130" spans="1:1" x14ac:dyDescent="0.2">
      <c r="A6130" s="7"/>
    </row>
    <row r="6131" spans="1:1" x14ac:dyDescent="0.2">
      <c r="A6131" s="7"/>
    </row>
    <row r="6132" spans="1:1" x14ac:dyDescent="0.2">
      <c r="A6132" s="7"/>
    </row>
    <row r="6133" spans="1:1" x14ac:dyDescent="0.2">
      <c r="A6133" s="7"/>
    </row>
    <row r="6134" spans="1:1" x14ac:dyDescent="0.2">
      <c r="A6134" s="7"/>
    </row>
    <row r="6135" spans="1:1" x14ac:dyDescent="0.2">
      <c r="A6135" s="7"/>
    </row>
    <row r="6136" spans="1:1" x14ac:dyDescent="0.2">
      <c r="A6136" s="7"/>
    </row>
    <row r="6137" spans="1:1" x14ac:dyDescent="0.2">
      <c r="A6137" s="7"/>
    </row>
    <row r="6138" spans="1:1" x14ac:dyDescent="0.2">
      <c r="A6138" s="7"/>
    </row>
    <row r="6139" spans="1:1" x14ac:dyDescent="0.2">
      <c r="A6139" s="7"/>
    </row>
    <row r="6140" spans="1:1" x14ac:dyDescent="0.2">
      <c r="A6140" s="7"/>
    </row>
    <row r="6141" spans="1:1" x14ac:dyDescent="0.2">
      <c r="A6141" s="7"/>
    </row>
    <row r="6142" spans="1:1" x14ac:dyDescent="0.2">
      <c r="A6142" s="7"/>
    </row>
    <row r="6143" spans="1:1" x14ac:dyDescent="0.2">
      <c r="A6143" s="7"/>
    </row>
    <row r="6144" spans="1:1" x14ac:dyDescent="0.2">
      <c r="A6144" s="7"/>
    </row>
    <row r="6145" spans="1:1" x14ac:dyDescent="0.2">
      <c r="A6145" s="7"/>
    </row>
    <row r="6146" spans="1:1" x14ac:dyDescent="0.2">
      <c r="A6146" s="7"/>
    </row>
    <row r="6147" spans="1:1" x14ac:dyDescent="0.2">
      <c r="A6147" s="7"/>
    </row>
    <row r="6148" spans="1:1" x14ac:dyDescent="0.2">
      <c r="A6148" s="7"/>
    </row>
    <row r="6149" spans="1:1" x14ac:dyDescent="0.2">
      <c r="A6149" s="7"/>
    </row>
    <row r="6150" spans="1:1" x14ac:dyDescent="0.2">
      <c r="A6150" s="7"/>
    </row>
    <row r="6151" spans="1:1" x14ac:dyDescent="0.2">
      <c r="A6151" s="7"/>
    </row>
    <row r="6152" spans="1:1" x14ac:dyDescent="0.2">
      <c r="A6152" s="7"/>
    </row>
    <row r="6153" spans="1:1" x14ac:dyDescent="0.2">
      <c r="A6153" s="7"/>
    </row>
    <row r="6154" spans="1:1" x14ac:dyDescent="0.2">
      <c r="A6154" s="7"/>
    </row>
    <row r="6155" spans="1:1" x14ac:dyDescent="0.2">
      <c r="A6155" s="7"/>
    </row>
    <row r="6156" spans="1:1" x14ac:dyDescent="0.2">
      <c r="A6156" s="7"/>
    </row>
    <row r="6157" spans="1:1" x14ac:dyDescent="0.2">
      <c r="A6157" s="7"/>
    </row>
    <row r="6158" spans="1:1" x14ac:dyDescent="0.2">
      <c r="A6158" s="7"/>
    </row>
    <row r="6159" spans="1:1" x14ac:dyDescent="0.2">
      <c r="A6159" s="7"/>
    </row>
    <row r="6160" spans="1:1" x14ac:dyDescent="0.2">
      <c r="A6160" s="7"/>
    </row>
    <row r="6161" spans="1:1" x14ac:dyDescent="0.2">
      <c r="A6161" s="7"/>
    </row>
    <row r="6162" spans="1:1" x14ac:dyDescent="0.2">
      <c r="A6162" s="7"/>
    </row>
    <row r="6163" spans="1:1" x14ac:dyDescent="0.2">
      <c r="A6163" s="7"/>
    </row>
    <row r="6164" spans="1:1" x14ac:dyDescent="0.2">
      <c r="A6164" s="7"/>
    </row>
    <row r="6165" spans="1:1" x14ac:dyDescent="0.2">
      <c r="A6165" s="7"/>
    </row>
    <row r="6166" spans="1:1" x14ac:dyDescent="0.2">
      <c r="A6166" s="7"/>
    </row>
    <row r="6167" spans="1:1" x14ac:dyDescent="0.2">
      <c r="A6167" s="7"/>
    </row>
    <row r="6168" spans="1:1" x14ac:dyDescent="0.2">
      <c r="A6168" s="7"/>
    </row>
    <row r="6169" spans="1:1" x14ac:dyDescent="0.2">
      <c r="A6169" s="7"/>
    </row>
    <row r="6170" spans="1:1" x14ac:dyDescent="0.2">
      <c r="A6170" s="7"/>
    </row>
    <row r="6171" spans="1:1" x14ac:dyDescent="0.2">
      <c r="A6171" s="7"/>
    </row>
    <row r="6172" spans="1:1" x14ac:dyDescent="0.2">
      <c r="A6172" s="7"/>
    </row>
    <row r="6173" spans="1:1" x14ac:dyDescent="0.2">
      <c r="A6173" s="7"/>
    </row>
    <row r="6174" spans="1:1" x14ac:dyDescent="0.2">
      <c r="A6174" s="7"/>
    </row>
    <row r="6175" spans="1:1" x14ac:dyDescent="0.2">
      <c r="A6175" s="7"/>
    </row>
    <row r="6176" spans="1:1" x14ac:dyDescent="0.2">
      <c r="A6176" s="7"/>
    </row>
    <row r="6177" spans="1:1" x14ac:dyDescent="0.2">
      <c r="A6177" s="7"/>
    </row>
    <row r="6178" spans="1:1" x14ac:dyDescent="0.2">
      <c r="A6178" s="7"/>
    </row>
    <row r="6179" spans="1:1" x14ac:dyDescent="0.2">
      <c r="A6179" s="7"/>
    </row>
    <row r="6180" spans="1:1" x14ac:dyDescent="0.2">
      <c r="A6180" s="7"/>
    </row>
    <row r="6181" spans="1:1" x14ac:dyDescent="0.2">
      <c r="A6181" s="7"/>
    </row>
    <row r="6182" spans="1:1" x14ac:dyDescent="0.2">
      <c r="A6182" s="7"/>
    </row>
    <row r="6183" spans="1:1" x14ac:dyDescent="0.2">
      <c r="A6183" s="7"/>
    </row>
    <row r="6184" spans="1:1" x14ac:dyDescent="0.2">
      <c r="A6184" s="7"/>
    </row>
    <row r="6185" spans="1:1" x14ac:dyDescent="0.2">
      <c r="A6185" s="7"/>
    </row>
    <row r="6186" spans="1:1" x14ac:dyDescent="0.2">
      <c r="A6186" s="7"/>
    </row>
    <row r="6187" spans="1:1" x14ac:dyDescent="0.2">
      <c r="A6187" s="7"/>
    </row>
    <row r="6188" spans="1:1" x14ac:dyDescent="0.2">
      <c r="A6188" s="7"/>
    </row>
    <row r="6189" spans="1:1" x14ac:dyDescent="0.2">
      <c r="A6189" s="7"/>
    </row>
    <row r="6190" spans="1:1" x14ac:dyDescent="0.2">
      <c r="A6190" s="7"/>
    </row>
    <row r="6191" spans="1:1" x14ac:dyDescent="0.2">
      <c r="A6191" s="7"/>
    </row>
    <row r="6192" spans="1:1" x14ac:dyDescent="0.2">
      <c r="A6192" s="7"/>
    </row>
    <row r="6193" spans="1:1" x14ac:dyDescent="0.2">
      <c r="A6193" s="7"/>
    </row>
    <row r="6194" spans="1:1" x14ac:dyDescent="0.2">
      <c r="A6194" s="7"/>
    </row>
    <row r="6195" spans="1:1" x14ac:dyDescent="0.2">
      <c r="A6195" s="7"/>
    </row>
    <row r="6196" spans="1:1" x14ac:dyDescent="0.2">
      <c r="A6196" s="7"/>
    </row>
    <row r="6197" spans="1:1" x14ac:dyDescent="0.2">
      <c r="A6197" s="7"/>
    </row>
    <row r="6198" spans="1:1" x14ac:dyDescent="0.2">
      <c r="A6198" s="7"/>
    </row>
    <row r="6199" spans="1:1" x14ac:dyDescent="0.2">
      <c r="A6199" s="7"/>
    </row>
    <row r="6200" spans="1:1" x14ac:dyDescent="0.2">
      <c r="A6200" s="7"/>
    </row>
    <row r="6201" spans="1:1" x14ac:dyDescent="0.2">
      <c r="A6201" s="7"/>
    </row>
    <row r="6202" spans="1:1" x14ac:dyDescent="0.2">
      <c r="A6202" s="7"/>
    </row>
    <row r="6203" spans="1:1" x14ac:dyDescent="0.2">
      <c r="A6203" s="7"/>
    </row>
    <row r="6204" spans="1:1" x14ac:dyDescent="0.2">
      <c r="A6204" s="7"/>
    </row>
    <row r="6205" spans="1:1" x14ac:dyDescent="0.2">
      <c r="A6205" s="7"/>
    </row>
    <row r="6206" spans="1:1" x14ac:dyDescent="0.2">
      <c r="A6206" s="7"/>
    </row>
    <row r="6207" spans="1:1" x14ac:dyDescent="0.2">
      <c r="A6207" s="7"/>
    </row>
    <row r="6208" spans="1:1" x14ac:dyDescent="0.2">
      <c r="A6208" s="7"/>
    </row>
    <row r="6209" spans="1:1" x14ac:dyDescent="0.2">
      <c r="A6209" s="7"/>
    </row>
    <row r="6210" spans="1:1" x14ac:dyDescent="0.2">
      <c r="A6210" s="7"/>
    </row>
    <row r="6211" spans="1:1" x14ac:dyDescent="0.2">
      <c r="A6211" s="7"/>
    </row>
    <row r="6212" spans="1:1" x14ac:dyDescent="0.2">
      <c r="A6212" s="7"/>
    </row>
    <row r="6213" spans="1:1" x14ac:dyDescent="0.2">
      <c r="A6213" s="7"/>
    </row>
    <row r="6214" spans="1:1" x14ac:dyDescent="0.2">
      <c r="A6214" s="7"/>
    </row>
    <row r="6215" spans="1:1" x14ac:dyDescent="0.2">
      <c r="A6215" s="7"/>
    </row>
    <row r="6216" spans="1:1" x14ac:dyDescent="0.2">
      <c r="A6216" s="7"/>
    </row>
    <row r="6217" spans="1:1" x14ac:dyDescent="0.2">
      <c r="A6217" s="7"/>
    </row>
    <row r="6218" spans="1:1" x14ac:dyDescent="0.2">
      <c r="A6218" s="7"/>
    </row>
    <row r="6219" spans="1:1" x14ac:dyDescent="0.2">
      <c r="A6219" s="7"/>
    </row>
    <row r="6220" spans="1:1" x14ac:dyDescent="0.2">
      <c r="A6220" s="7"/>
    </row>
    <row r="6221" spans="1:1" x14ac:dyDescent="0.2">
      <c r="A6221" s="7"/>
    </row>
    <row r="6222" spans="1:1" x14ac:dyDescent="0.2">
      <c r="A6222" s="7"/>
    </row>
    <row r="6223" spans="1:1" x14ac:dyDescent="0.2">
      <c r="A6223" s="7"/>
    </row>
    <row r="6224" spans="1:1" x14ac:dyDescent="0.2">
      <c r="A6224" s="7"/>
    </row>
    <row r="6225" spans="1:1" x14ac:dyDescent="0.2">
      <c r="A6225" s="7"/>
    </row>
    <row r="6226" spans="1:1" x14ac:dyDescent="0.2">
      <c r="A6226" s="7"/>
    </row>
    <row r="6227" spans="1:1" x14ac:dyDescent="0.2">
      <c r="A6227" s="7"/>
    </row>
    <row r="6228" spans="1:1" x14ac:dyDescent="0.2">
      <c r="A6228" s="7"/>
    </row>
    <row r="6229" spans="1:1" x14ac:dyDescent="0.2">
      <c r="A6229" s="7"/>
    </row>
    <row r="6230" spans="1:1" x14ac:dyDescent="0.2">
      <c r="A6230" s="7"/>
    </row>
    <row r="6231" spans="1:1" x14ac:dyDescent="0.2">
      <c r="A6231" s="7"/>
    </row>
    <row r="6232" spans="1:1" x14ac:dyDescent="0.2">
      <c r="A6232" s="7"/>
    </row>
    <row r="6233" spans="1:1" x14ac:dyDescent="0.2">
      <c r="A6233" s="7"/>
    </row>
    <row r="6234" spans="1:1" x14ac:dyDescent="0.2">
      <c r="A6234" s="7"/>
    </row>
    <row r="6235" spans="1:1" x14ac:dyDescent="0.2">
      <c r="A6235" s="7"/>
    </row>
    <row r="6236" spans="1:1" x14ac:dyDescent="0.2">
      <c r="A6236" s="7"/>
    </row>
    <row r="6237" spans="1:1" x14ac:dyDescent="0.2">
      <c r="A6237" s="7"/>
    </row>
    <row r="6238" spans="1:1" x14ac:dyDescent="0.2">
      <c r="A6238" s="7"/>
    </row>
    <row r="6239" spans="1:1" x14ac:dyDescent="0.2">
      <c r="A6239" s="7"/>
    </row>
    <row r="6240" spans="1:1" x14ac:dyDescent="0.2">
      <c r="A6240" s="7"/>
    </row>
    <row r="6241" spans="1:1" x14ac:dyDescent="0.2">
      <c r="A6241" s="7"/>
    </row>
    <row r="6242" spans="1:1" x14ac:dyDescent="0.2">
      <c r="A6242" s="7"/>
    </row>
    <row r="6243" spans="1:1" x14ac:dyDescent="0.2">
      <c r="A6243" s="7"/>
    </row>
    <row r="6244" spans="1:1" x14ac:dyDescent="0.2">
      <c r="A6244" s="7"/>
    </row>
    <row r="6245" spans="1:1" x14ac:dyDescent="0.2">
      <c r="A6245" s="7"/>
    </row>
    <row r="6246" spans="1:1" x14ac:dyDescent="0.2">
      <c r="A6246" s="7"/>
    </row>
    <row r="6247" spans="1:1" x14ac:dyDescent="0.2">
      <c r="A6247" s="7"/>
    </row>
    <row r="6248" spans="1:1" x14ac:dyDescent="0.2">
      <c r="A6248" s="7"/>
    </row>
    <row r="6249" spans="1:1" x14ac:dyDescent="0.2">
      <c r="A6249" s="7"/>
    </row>
    <row r="6250" spans="1:1" x14ac:dyDescent="0.2">
      <c r="A6250" s="7"/>
    </row>
    <row r="6251" spans="1:1" x14ac:dyDescent="0.2">
      <c r="A6251" s="7"/>
    </row>
    <row r="6252" spans="1:1" x14ac:dyDescent="0.2">
      <c r="A6252" s="7"/>
    </row>
    <row r="6253" spans="1:1" x14ac:dyDescent="0.2">
      <c r="A6253" s="7"/>
    </row>
    <row r="6254" spans="1:1" x14ac:dyDescent="0.2">
      <c r="A6254" s="7"/>
    </row>
    <row r="6255" spans="1:1" x14ac:dyDescent="0.2">
      <c r="A6255" s="7"/>
    </row>
    <row r="6256" spans="1:1" x14ac:dyDescent="0.2">
      <c r="A6256" s="7"/>
    </row>
    <row r="6257" spans="1:1" x14ac:dyDescent="0.2">
      <c r="A6257" s="7"/>
    </row>
    <row r="6258" spans="1:1" x14ac:dyDescent="0.2">
      <c r="A6258" s="7"/>
    </row>
    <row r="6259" spans="1:1" x14ac:dyDescent="0.2">
      <c r="A6259" s="7"/>
    </row>
    <row r="6260" spans="1:1" x14ac:dyDescent="0.2">
      <c r="A6260" s="7"/>
    </row>
    <row r="6261" spans="1:1" x14ac:dyDescent="0.2">
      <c r="A6261" s="7"/>
    </row>
    <row r="6262" spans="1:1" x14ac:dyDescent="0.2">
      <c r="A6262" s="7"/>
    </row>
    <row r="6263" spans="1:1" x14ac:dyDescent="0.2">
      <c r="A6263" s="7"/>
    </row>
    <row r="6264" spans="1:1" x14ac:dyDescent="0.2">
      <c r="A6264" s="7"/>
    </row>
    <row r="6265" spans="1:1" x14ac:dyDescent="0.2">
      <c r="A6265" s="7"/>
    </row>
    <row r="6266" spans="1:1" x14ac:dyDescent="0.2">
      <c r="A6266" s="7"/>
    </row>
    <row r="6267" spans="1:1" x14ac:dyDescent="0.2">
      <c r="A6267" s="7"/>
    </row>
    <row r="6268" spans="1:1" x14ac:dyDescent="0.2">
      <c r="A6268" s="7"/>
    </row>
    <row r="6269" spans="1:1" x14ac:dyDescent="0.2">
      <c r="A6269" s="7"/>
    </row>
    <row r="6270" spans="1:1" x14ac:dyDescent="0.2">
      <c r="A6270" s="7"/>
    </row>
    <row r="6271" spans="1:1" x14ac:dyDescent="0.2">
      <c r="A6271" s="7"/>
    </row>
    <row r="6272" spans="1:1" x14ac:dyDescent="0.2">
      <c r="A6272" s="7"/>
    </row>
    <row r="6273" spans="1:1" x14ac:dyDescent="0.2">
      <c r="A6273" s="7"/>
    </row>
    <row r="6274" spans="1:1" x14ac:dyDescent="0.2">
      <c r="A6274" s="7"/>
    </row>
    <row r="6275" spans="1:1" x14ac:dyDescent="0.2">
      <c r="A6275" s="7"/>
    </row>
    <row r="6276" spans="1:1" x14ac:dyDescent="0.2">
      <c r="A6276" s="7"/>
    </row>
    <row r="6277" spans="1:1" x14ac:dyDescent="0.2">
      <c r="A6277" s="7"/>
    </row>
    <row r="6278" spans="1:1" x14ac:dyDescent="0.2">
      <c r="A6278" s="7"/>
    </row>
    <row r="6279" spans="1:1" x14ac:dyDescent="0.2">
      <c r="A6279" s="7"/>
    </row>
    <row r="6280" spans="1:1" x14ac:dyDescent="0.2">
      <c r="A6280" s="7"/>
    </row>
    <row r="6281" spans="1:1" x14ac:dyDescent="0.2">
      <c r="A6281" s="7"/>
    </row>
    <row r="6282" spans="1:1" x14ac:dyDescent="0.2">
      <c r="A6282" s="7"/>
    </row>
    <row r="6283" spans="1:1" x14ac:dyDescent="0.2">
      <c r="A6283" s="7"/>
    </row>
    <row r="6284" spans="1:1" x14ac:dyDescent="0.2">
      <c r="A6284" s="7"/>
    </row>
    <row r="6285" spans="1:1" x14ac:dyDescent="0.2">
      <c r="A6285" s="7"/>
    </row>
    <row r="6286" spans="1:1" x14ac:dyDescent="0.2">
      <c r="A6286" s="7"/>
    </row>
    <row r="6287" spans="1:1" x14ac:dyDescent="0.2">
      <c r="A6287" s="7"/>
    </row>
    <row r="6288" spans="1:1" x14ac:dyDescent="0.2">
      <c r="A6288" s="7"/>
    </row>
    <row r="6289" spans="1:1" x14ac:dyDescent="0.2">
      <c r="A6289" s="7"/>
    </row>
    <row r="6290" spans="1:1" x14ac:dyDescent="0.2">
      <c r="A6290" s="7"/>
    </row>
    <row r="6291" spans="1:1" x14ac:dyDescent="0.2">
      <c r="A6291" s="7"/>
    </row>
    <row r="6292" spans="1:1" x14ac:dyDescent="0.2">
      <c r="A6292" s="7"/>
    </row>
    <row r="6293" spans="1:1" x14ac:dyDescent="0.2">
      <c r="A6293" s="7"/>
    </row>
    <row r="6294" spans="1:1" x14ac:dyDescent="0.2">
      <c r="A6294" s="7"/>
    </row>
    <row r="6295" spans="1:1" x14ac:dyDescent="0.2">
      <c r="A6295" s="7"/>
    </row>
    <row r="6296" spans="1:1" x14ac:dyDescent="0.2">
      <c r="A6296" s="7"/>
    </row>
    <row r="6297" spans="1:1" x14ac:dyDescent="0.2">
      <c r="A6297" s="7"/>
    </row>
    <row r="6298" spans="1:1" x14ac:dyDescent="0.2">
      <c r="A6298" s="7"/>
    </row>
    <row r="6299" spans="1:1" x14ac:dyDescent="0.2">
      <c r="A6299" s="7"/>
    </row>
    <row r="6300" spans="1:1" x14ac:dyDescent="0.2">
      <c r="A6300" s="7"/>
    </row>
    <row r="6301" spans="1:1" x14ac:dyDescent="0.2">
      <c r="A6301" s="7"/>
    </row>
    <row r="6302" spans="1:1" x14ac:dyDescent="0.2">
      <c r="A6302" s="7"/>
    </row>
    <row r="6303" spans="1:1" x14ac:dyDescent="0.2">
      <c r="A6303" s="7"/>
    </row>
    <row r="6304" spans="1:1" x14ac:dyDescent="0.2">
      <c r="A6304" s="7"/>
    </row>
    <row r="6305" spans="1:1" x14ac:dyDescent="0.2">
      <c r="A6305" s="7"/>
    </row>
    <row r="6306" spans="1:1" x14ac:dyDescent="0.2">
      <c r="A6306" s="7"/>
    </row>
    <row r="6307" spans="1:1" x14ac:dyDescent="0.2">
      <c r="A6307" s="7"/>
    </row>
    <row r="6308" spans="1:1" x14ac:dyDescent="0.2">
      <c r="A6308" s="7"/>
    </row>
    <row r="6309" spans="1:1" x14ac:dyDescent="0.2">
      <c r="A6309" s="7"/>
    </row>
    <row r="6310" spans="1:1" x14ac:dyDescent="0.2">
      <c r="A6310" s="7"/>
    </row>
    <row r="6311" spans="1:1" x14ac:dyDescent="0.2">
      <c r="A6311" s="7"/>
    </row>
    <row r="6312" spans="1:1" x14ac:dyDescent="0.2">
      <c r="A6312" s="7"/>
    </row>
    <row r="6313" spans="1:1" x14ac:dyDescent="0.2">
      <c r="A6313" s="7"/>
    </row>
    <row r="6314" spans="1:1" x14ac:dyDescent="0.2">
      <c r="A6314" s="7"/>
    </row>
    <row r="6315" spans="1:1" x14ac:dyDescent="0.2">
      <c r="A6315" s="7"/>
    </row>
    <row r="6316" spans="1:1" x14ac:dyDescent="0.2">
      <c r="A6316" s="7"/>
    </row>
    <row r="6317" spans="1:1" x14ac:dyDescent="0.2">
      <c r="A6317" s="7"/>
    </row>
    <row r="6318" spans="1:1" x14ac:dyDescent="0.2">
      <c r="A6318" s="7"/>
    </row>
    <row r="6319" spans="1:1" x14ac:dyDescent="0.2">
      <c r="A6319" s="7"/>
    </row>
    <row r="6320" spans="1:1" x14ac:dyDescent="0.2">
      <c r="A6320" s="7"/>
    </row>
    <row r="6321" spans="1:1" x14ac:dyDescent="0.2">
      <c r="A6321" s="7"/>
    </row>
    <row r="6322" spans="1:1" x14ac:dyDescent="0.2">
      <c r="A6322" s="7"/>
    </row>
    <row r="6323" spans="1:1" x14ac:dyDescent="0.2">
      <c r="A6323" s="7"/>
    </row>
    <row r="6324" spans="1:1" x14ac:dyDescent="0.2">
      <c r="A6324" s="7"/>
    </row>
    <row r="6325" spans="1:1" x14ac:dyDescent="0.2">
      <c r="A6325" s="7"/>
    </row>
    <row r="6326" spans="1:1" x14ac:dyDescent="0.2">
      <c r="A6326" s="7"/>
    </row>
    <row r="6327" spans="1:1" x14ac:dyDescent="0.2">
      <c r="A6327" s="7"/>
    </row>
    <row r="6328" spans="1:1" x14ac:dyDescent="0.2">
      <c r="A6328" s="7"/>
    </row>
    <row r="6329" spans="1:1" x14ac:dyDescent="0.2">
      <c r="A6329" s="7"/>
    </row>
    <row r="6330" spans="1:1" x14ac:dyDescent="0.2">
      <c r="A6330" s="7"/>
    </row>
    <row r="6331" spans="1:1" x14ac:dyDescent="0.2">
      <c r="A6331" s="7"/>
    </row>
    <row r="6332" spans="1:1" x14ac:dyDescent="0.2">
      <c r="A6332" s="7"/>
    </row>
    <row r="6333" spans="1:1" x14ac:dyDescent="0.2">
      <c r="A6333" s="7"/>
    </row>
    <row r="6334" spans="1:1" x14ac:dyDescent="0.2">
      <c r="A6334" s="7"/>
    </row>
    <row r="6335" spans="1:1" x14ac:dyDescent="0.2">
      <c r="A6335" s="7"/>
    </row>
    <row r="6336" spans="1:1" x14ac:dyDescent="0.2">
      <c r="A6336" s="7"/>
    </row>
    <row r="6337" spans="1:1" x14ac:dyDescent="0.2">
      <c r="A6337" s="7"/>
    </row>
    <row r="6338" spans="1:1" x14ac:dyDescent="0.2">
      <c r="A6338" s="7"/>
    </row>
    <row r="6339" spans="1:1" x14ac:dyDescent="0.2">
      <c r="A6339" s="7"/>
    </row>
    <row r="6340" spans="1:1" x14ac:dyDescent="0.2">
      <c r="A6340" s="7"/>
    </row>
    <row r="6341" spans="1:1" x14ac:dyDescent="0.2">
      <c r="A6341" s="7"/>
    </row>
    <row r="6342" spans="1:1" x14ac:dyDescent="0.2">
      <c r="A6342" s="7"/>
    </row>
    <row r="6343" spans="1:1" x14ac:dyDescent="0.2">
      <c r="A6343" s="7"/>
    </row>
    <row r="6344" spans="1:1" x14ac:dyDescent="0.2">
      <c r="A6344" s="7"/>
    </row>
    <row r="6345" spans="1:1" x14ac:dyDescent="0.2">
      <c r="A6345" s="7"/>
    </row>
    <row r="6346" spans="1:1" x14ac:dyDescent="0.2">
      <c r="A6346" s="7"/>
    </row>
    <row r="6347" spans="1:1" x14ac:dyDescent="0.2">
      <c r="A6347" s="7"/>
    </row>
    <row r="6348" spans="1:1" x14ac:dyDescent="0.2">
      <c r="A6348" s="7"/>
    </row>
    <row r="6349" spans="1:1" x14ac:dyDescent="0.2">
      <c r="A6349" s="7"/>
    </row>
    <row r="6350" spans="1:1" x14ac:dyDescent="0.2">
      <c r="A6350" s="7"/>
    </row>
    <row r="6351" spans="1:1" x14ac:dyDescent="0.2">
      <c r="A6351" s="7"/>
    </row>
    <row r="6352" spans="1:1" x14ac:dyDescent="0.2">
      <c r="A6352" s="7"/>
    </row>
    <row r="6353" spans="1:1" x14ac:dyDescent="0.2">
      <c r="A6353" s="7"/>
    </row>
    <row r="6354" spans="1:1" x14ac:dyDescent="0.2">
      <c r="A6354" s="7"/>
    </row>
    <row r="6355" spans="1:1" x14ac:dyDescent="0.2">
      <c r="A6355" s="7"/>
    </row>
    <row r="6356" spans="1:1" x14ac:dyDescent="0.2">
      <c r="A6356" s="7"/>
    </row>
    <row r="6357" spans="1:1" x14ac:dyDescent="0.2">
      <c r="A6357" s="7"/>
    </row>
    <row r="6358" spans="1:1" x14ac:dyDescent="0.2">
      <c r="A6358" s="7"/>
    </row>
    <row r="6359" spans="1:1" x14ac:dyDescent="0.2">
      <c r="A6359" s="7"/>
    </row>
    <row r="6360" spans="1:1" x14ac:dyDescent="0.2">
      <c r="A6360" s="7"/>
    </row>
    <row r="6361" spans="1:1" x14ac:dyDescent="0.2">
      <c r="A6361" s="7"/>
    </row>
    <row r="6362" spans="1:1" x14ac:dyDescent="0.2">
      <c r="A6362" s="7"/>
    </row>
    <row r="6363" spans="1:1" x14ac:dyDescent="0.2">
      <c r="A6363" s="7"/>
    </row>
    <row r="6364" spans="1:1" x14ac:dyDescent="0.2">
      <c r="A6364" s="7"/>
    </row>
    <row r="6365" spans="1:1" x14ac:dyDescent="0.2">
      <c r="A6365" s="7"/>
    </row>
    <row r="6366" spans="1:1" x14ac:dyDescent="0.2">
      <c r="A6366" s="7"/>
    </row>
    <row r="6367" spans="1:1" x14ac:dyDescent="0.2">
      <c r="A6367" s="7"/>
    </row>
    <row r="6368" spans="1:1" x14ac:dyDescent="0.2">
      <c r="A6368" s="7"/>
    </row>
    <row r="6369" spans="1:1" x14ac:dyDescent="0.2">
      <c r="A6369" s="7"/>
    </row>
    <row r="6370" spans="1:1" x14ac:dyDescent="0.2">
      <c r="A6370" s="7"/>
    </row>
    <row r="6371" spans="1:1" x14ac:dyDescent="0.2">
      <c r="A6371" s="7"/>
    </row>
    <row r="6372" spans="1:1" x14ac:dyDescent="0.2">
      <c r="A6372" s="7"/>
    </row>
    <row r="6373" spans="1:1" x14ac:dyDescent="0.2">
      <c r="A6373" s="7"/>
    </row>
    <row r="6374" spans="1:1" x14ac:dyDescent="0.2">
      <c r="A6374" s="7"/>
    </row>
    <row r="6375" spans="1:1" x14ac:dyDescent="0.2">
      <c r="A6375" s="7"/>
    </row>
    <row r="6376" spans="1:1" x14ac:dyDescent="0.2">
      <c r="A6376" s="7"/>
    </row>
    <row r="6377" spans="1:1" x14ac:dyDescent="0.2">
      <c r="A6377" s="7"/>
    </row>
    <row r="6378" spans="1:1" x14ac:dyDescent="0.2">
      <c r="A6378" s="7"/>
    </row>
    <row r="6379" spans="1:1" x14ac:dyDescent="0.2">
      <c r="A6379" s="7"/>
    </row>
    <row r="6380" spans="1:1" x14ac:dyDescent="0.2">
      <c r="A6380" s="7"/>
    </row>
    <row r="6381" spans="1:1" x14ac:dyDescent="0.2">
      <c r="A6381" s="7"/>
    </row>
    <row r="6382" spans="1:1" x14ac:dyDescent="0.2">
      <c r="A6382" s="7"/>
    </row>
    <row r="6383" spans="1:1" x14ac:dyDescent="0.2">
      <c r="A6383" s="7"/>
    </row>
    <row r="6384" spans="1:1" x14ac:dyDescent="0.2">
      <c r="A6384" s="7"/>
    </row>
    <row r="6385" spans="1:1" x14ac:dyDescent="0.2">
      <c r="A6385" s="7"/>
    </row>
    <row r="6386" spans="1:1" x14ac:dyDescent="0.2">
      <c r="A6386" s="7"/>
    </row>
    <row r="6387" spans="1:1" x14ac:dyDescent="0.2">
      <c r="A6387" s="7"/>
    </row>
    <row r="6388" spans="1:1" x14ac:dyDescent="0.2">
      <c r="A6388" s="7"/>
    </row>
    <row r="6389" spans="1:1" x14ac:dyDescent="0.2">
      <c r="A6389" s="7"/>
    </row>
    <row r="6390" spans="1:1" x14ac:dyDescent="0.2">
      <c r="A6390" s="7"/>
    </row>
    <row r="6391" spans="1:1" x14ac:dyDescent="0.2">
      <c r="A6391" s="7"/>
    </row>
    <row r="6392" spans="1:1" x14ac:dyDescent="0.2">
      <c r="A6392" s="7"/>
    </row>
    <row r="6393" spans="1:1" x14ac:dyDescent="0.2">
      <c r="A6393" s="7"/>
    </row>
    <row r="6394" spans="1:1" x14ac:dyDescent="0.2">
      <c r="A6394" s="7"/>
    </row>
    <row r="6395" spans="1:1" x14ac:dyDescent="0.2">
      <c r="A6395" s="7"/>
    </row>
    <row r="6396" spans="1:1" x14ac:dyDescent="0.2">
      <c r="A6396" s="7"/>
    </row>
    <row r="6397" spans="1:1" x14ac:dyDescent="0.2">
      <c r="A6397" s="7"/>
    </row>
    <row r="6398" spans="1:1" x14ac:dyDescent="0.2">
      <c r="A6398" s="7"/>
    </row>
    <row r="6399" spans="1:1" x14ac:dyDescent="0.2">
      <c r="A6399" s="7"/>
    </row>
    <row r="6400" spans="1:1" x14ac:dyDescent="0.2">
      <c r="A6400" s="7"/>
    </row>
    <row r="6401" spans="1:1" x14ac:dyDescent="0.2">
      <c r="A6401" s="7"/>
    </row>
    <row r="6402" spans="1:1" x14ac:dyDescent="0.2">
      <c r="A6402" s="7"/>
    </row>
    <row r="6403" spans="1:1" x14ac:dyDescent="0.2">
      <c r="A6403" s="7"/>
    </row>
    <row r="6404" spans="1:1" x14ac:dyDescent="0.2">
      <c r="A6404" s="7"/>
    </row>
    <row r="6405" spans="1:1" x14ac:dyDescent="0.2">
      <c r="A6405" s="7"/>
    </row>
    <row r="6406" spans="1:1" x14ac:dyDescent="0.2">
      <c r="A6406" s="7"/>
    </row>
    <row r="6407" spans="1:1" x14ac:dyDescent="0.2">
      <c r="A6407" s="7"/>
    </row>
    <row r="6408" spans="1:1" x14ac:dyDescent="0.2">
      <c r="A6408" s="7"/>
    </row>
    <row r="6409" spans="1:1" x14ac:dyDescent="0.2">
      <c r="A6409" s="7"/>
    </row>
    <row r="6410" spans="1:1" x14ac:dyDescent="0.2">
      <c r="A6410" s="7"/>
    </row>
    <row r="6411" spans="1:1" x14ac:dyDescent="0.2">
      <c r="A6411" s="7"/>
    </row>
    <row r="6412" spans="1:1" x14ac:dyDescent="0.2">
      <c r="A6412" s="7"/>
    </row>
    <row r="6413" spans="1:1" x14ac:dyDescent="0.2">
      <c r="A6413" s="7"/>
    </row>
    <row r="6414" spans="1:1" x14ac:dyDescent="0.2">
      <c r="A6414" s="7"/>
    </row>
    <row r="6415" spans="1:1" x14ac:dyDescent="0.2">
      <c r="A6415" s="7"/>
    </row>
    <row r="6416" spans="1:1" x14ac:dyDescent="0.2">
      <c r="A6416" s="7"/>
    </row>
    <row r="6417" spans="1:1" x14ac:dyDescent="0.2">
      <c r="A6417" s="7"/>
    </row>
    <row r="6418" spans="1:1" x14ac:dyDescent="0.2">
      <c r="A6418" s="7"/>
    </row>
    <row r="6419" spans="1:1" x14ac:dyDescent="0.2">
      <c r="A6419" s="7"/>
    </row>
    <row r="6420" spans="1:1" x14ac:dyDescent="0.2">
      <c r="A6420" s="7"/>
    </row>
    <row r="6421" spans="1:1" x14ac:dyDescent="0.2">
      <c r="A6421" s="7"/>
    </row>
    <row r="6422" spans="1:1" x14ac:dyDescent="0.2">
      <c r="A6422" s="7"/>
    </row>
    <row r="6423" spans="1:1" x14ac:dyDescent="0.2">
      <c r="A6423" s="7"/>
    </row>
    <row r="6424" spans="1:1" x14ac:dyDescent="0.2">
      <c r="A6424" s="7"/>
    </row>
    <row r="6425" spans="1:1" x14ac:dyDescent="0.2">
      <c r="A6425" s="7"/>
    </row>
    <row r="6426" spans="1:1" x14ac:dyDescent="0.2">
      <c r="A6426" s="7"/>
    </row>
    <row r="6427" spans="1:1" x14ac:dyDescent="0.2">
      <c r="A6427" s="7"/>
    </row>
    <row r="6428" spans="1:1" x14ac:dyDescent="0.2">
      <c r="A6428" s="7"/>
    </row>
    <row r="6429" spans="1:1" x14ac:dyDescent="0.2">
      <c r="A6429" s="7"/>
    </row>
    <row r="6430" spans="1:1" x14ac:dyDescent="0.2">
      <c r="A6430" s="7"/>
    </row>
    <row r="6431" spans="1:1" x14ac:dyDescent="0.2">
      <c r="A6431" s="7"/>
    </row>
    <row r="6432" spans="1:1" x14ac:dyDescent="0.2">
      <c r="A6432" s="7"/>
    </row>
    <row r="6433" spans="1:1" x14ac:dyDescent="0.2">
      <c r="A6433" s="7"/>
    </row>
    <row r="6434" spans="1:1" x14ac:dyDescent="0.2">
      <c r="A6434" s="7"/>
    </row>
    <row r="6435" spans="1:1" x14ac:dyDescent="0.2">
      <c r="A6435" s="7"/>
    </row>
    <row r="6436" spans="1:1" x14ac:dyDescent="0.2">
      <c r="A6436" s="7"/>
    </row>
    <row r="6437" spans="1:1" x14ac:dyDescent="0.2">
      <c r="A6437" s="7"/>
    </row>
    <row r="6438" spans="1:1" x14ac:dyDescent="0.2">
      <c r="A6438" s="7"/>
    </row>
    <row r="6439" spans="1:1" x14ac:dyDescent="0.2">
      <c r="A6439" s="7"/>
    </row>
    <row r="6440" spans="1:1" x14ac:dyDescent="0.2">
      <c r="A6440" s="7"/>
    </row>
    <row r="6441" spans="1:1" x14ac:dyDescent="0.2">
      <c r="A6441" s="7"/>
    </row>
    <row r="6442" spans="1:1" x14ac:dyDescent="0.2">
      <c r="A6442" s="7"/>
    </row>
    <row r="6443" spans="1:1" x14ac:dyDescent="0.2">
      <c r="A6443" s="7"/>
    </row>
    <row r="6444" spans="1:1" x14ac:dyDescent="0.2">
      <c r="A6444" s="7"/>
    </row>
    <row r="6445" spans="1:1" x14ac:dyDescent="0.2">
      <c r="A6445" s="7"/>
    </row>
    <row r="6446" spans="1:1" x14ac:dyDescent="0.2">
      <c r="A6446" s="7"/>
    </row>
    <row r="6447" spans="1:1" x14ac:dyDescent="0.2">
      <c r="A6447" s="7"/>
    </row>
    <row r="6448" spans="1:1" x14ac:dyDescent="0.2">
      <c r="A6448" s="7"/>
    </row>
    <row r="6449" spans="1:1" x14ac:dyDescent="0.2">
      <c r="A6449" s="7"/>
    </row>
    <row r="6450" spans="1:1" x14ac:dyDescent="0.2">
      <c r="A6450" s="7"/>
    </row>
    <row r="6451" spans="1:1" x14ac:dyDescent="0.2">
      <c r="A6451" s="7"/>
    </row>
    <row r="6452" spans="1:1" x14ac:dyDescent="0.2">
      <c r="A6452" s="7"/>
    </row>
    <row r="6453" spans="1:1" x14ac:dyDescent="0.2">
      <c r="A6453" s="7"/>
    </row>
    <row r="6454" spans="1:1" x14ac:dyDescent="0.2">
      <c r="A6454" s="7"/>
    </row>
    <row r="6455" spans="1:1" x14ac:dyDescent="0.2">
      <c r="A6455" s="7"/>
    </row>
    <row r="6456" spans="1:1" x14ac:dyDescent="0.2">
      <c r="A6456" s="7"/>
    </row>
    <row r="6457" spans="1:1" x14ac:dyDescent="0.2">
      <c r="A6457" s="7"/>
    </row>
    <row r="6458" spans="1:1" x14ac:dyDescent="0.2">
      <c r="A6458" s="7"/>
    </row>
    <row r="6459" spans="1:1" x14ac:dyDescent="0.2">
      <c r="A6459" s="7"/>
    </row>
    <row r="6460" spans="1:1" x14ac:dyDescent="0.2">
      <c r="A6460" s="7"/>
    </row>
    <row r="6461" spans="1:1" x14ac:dyDescent="0.2">
      <c r="A6461" s="7"/>
    </row>
    <row r="6462" spans="1:1" x14ac:dyDescent="0.2">
      <c r="A6462" s="7"/>
    </row>
    <row r="6463" spans="1:1" x14ac:dyDescent="0.2">
      <c r="A6463" s="7"/>
    </row>
    <row r="6464" spans="1:1" x14ac:dyDescent="0.2">
      <c r="A6464" s="7"/>
    </row>
    <row r="6465" spans="1:1" x14ac:dyDescent="0.2">
      <c r="A6465" s="7"/>
    </row>
    <row r="6466" spans="1:1" x14ac:dyDescent="0.2">
      <c r="A6466" s="7"/>
    </row>
    <row r="6467" spans="1:1" x14ac:dyDescent="0.2">
      <c r="A6467" s="7"/>
    </row>
    <row r="6468" spans="1:1" x14ac:dyDescent="0.2">
      <c r="A6468" s="7"/>
    </row>
    <row r="6469" spans="1:1" x14ac:dyDescent="0.2">
      <c r="A6469" s="7"/>
    </row>
    <row r="6470" spans="1:1" x14ac:dyDescent="0.2">
      <c r="A6470" s="7"/>
    </row>
    <row r="6471" spans="1:1" x14ac:dyDescent="0.2">
      <c r="A6471" s="7"/>
    </row>
    <row r="6472" spans="1:1" x14ac:dyDescent="0.2">
      <c r="A6472" s="7"/>
    </row>
    <row r="6473" spans="1:1" x14ac:dyDescent="0.2">
      <c r="A6473" s="7"/>
    </row>
    <row r="6474" spans="1:1" x14ac:dyDescent="0.2">
      <c r="A6474" s="7"/>
    </row>
    <row r="6475" spans="1:1" x14ac:dyDescent="0.2">
      <c r="A6475" s="7"/>
    </row>
    <row r="6476" spans="1:1" x14ac:dyDescent="0.2">
      <c r="A6476" s="7"/>
    </row>
    <row r="6477" spans="1:1" x14ac:dyDescent="0.2">
      <c r="A6477" s="7"/>
    </row>
    <row r="6478" spans="1:1" x14ac:dyDescent="0.2">
      <c r="A6478" s="7"/>
    </row>
    <row r="6479" spans="1:1" x14ac:dyDescent="0.2">
      <c r="A6479" s="7"/>
    </row>
    <row r="6480" spans="1:1" x14ac:dyDescent="0.2">
      <c r="A6480" s="7"/>
    </row>
    <row r="6481" spans="1:1" x14ac:dyDescent="0.2">
      <c r="A6481" s="7"/>
    </row>
    <row r="6482" spans="1:1" x14ac:dyDescent="0.2">
      <c r="A6482" s="7"/>
    </row>
    <row r="6483" spans="1:1" x14ac:dyDescent="0.2">
      <c r="A6483" s="7"/>
    </row>
    <row r="6484" spans="1:1" x14ac:dyDescent="0.2">
      <c r="A6484" s="7"/>
    </row>
    <row r="6485" spans="1:1" x14ac:dyDescent="0.2">
      <c r="A6485" s="7"/>
    </row>
    <row r="6486" spans="1:1" x14ac:dyDescent="0.2">
      <c r="A6486" s="7"/>
    </row>
    <row r="6487" spans="1:1" x14ac:dyDescent="0.2">
      <c r="A6487" s="7"/>
    </row>
    <row r="6488" spans="1:1" x14ac:dyDescent="0.2">
      <c r="A6488" s="7"/>
    </row>
    <row r="6489" spans="1:1" x14ac:dyDescent="0.2">
      <c r="A6489" s="7"/>
    </row>
    <row r="6490" spans="1:1" x14ac:dyDescent="0.2">
      <c r="A6490" s="7"/>
    </row>
    <row r="6491" spans="1:1" x14ac:dyDescent="0.2">
      <c r="A6491" s="7"/>
    </row>
    <row r="6492" spans="1:1" x14ac:dyDescent="0.2">
      <c r="A6492" s="7"/>
    </row>
    <row r="6493" spans="1:1" x14ac:dyDescent="0.2">
      <c r="A6493" s="7"/>
    </row>
    <row r="6494" spans="1:1" x14ac:dyDescent="0.2">
      <c r="A6494" s="7"/>
    </row>
    <row r="6495" spans="1:1" x14ac:dyDescent="0.2">
      <c r="A6495" s="7"/>
    </row>
    <row r="6496" spans="1:1" x14ac:dyDescent="0.2">
      <c r="A6496" s="7"/>
    </row>
    <row r="6497" spans="1:1" x14ac:dyDescent="0.2">
      <c r="A6497" s="7"/>
    </row>
    <row r="6498" spans="1:1" x14ac:dyDescent="0.2">
      <c r="A6498" s="7"/>
    </row>
    <row r="6499" spans="1:1" x14ac:dyDescent="0.2">
      <c r="A6499" s="7"/>
    </row>
    <row r="6500" spans="1:1" x14ac:dyDescent="0.2">
      <c r="A6500" s="7"/>
    </row>
    <row r="6501" spans="1:1" x14ac:dyDescent="0.2">
      <c r="A6501" s="7"/>
    </row>
    <row r="6502" spans="1:1" x14ac:dyDescent="0.2">
      <c r="A6502" s="7"/>
    </row>
    <row r="6503" spans="1:1" x14ac:dyDescent="0.2">
      <c r="A6503" s="7"/>
    </row>
    <row r="6504" spans="1:1" x14ac:dyDescent="0.2">
      <c r="A6504" s="7"/>
    </row>
    <row r="6505" spans="1:1" x14ac:dyDescent="0.2">
      <c r="A6505" s="7"/>
    </row>
    <row r="6506" spans="1:1" x14ac:dyDescent="0.2">
      <c r="A6506" s="7"/>
    </row>
    <row r="6507" spans="1:1" x14ac:dyDescent="0.2">
      <c r="A6507" s="7"/>
    </row>
    <row r="6508" spans="1:1" x14ac:dyDescent="0.2">
      <c r="A6508" s="7"/>
    </row>
    <row r="6509" spans="1:1" x14ac:dyDescent="0.2">
      <c r="A6509" s="7"/>
    </row>
    <row r="6510" spans="1:1" x14ac:dyDescent="0.2">
      <c r="A6510" s="7"/>
    </row>
    <row r="6511" spans="1:1" x14ac:dyDescent="0.2">
      <c r="A6511" s="7"/>
    </row>
    <row r="6512" spans="1:1" x14ac:dyDescent="0.2">
      <c r="A6512" s="7"/>
    </row>
    <row r="6513" spans="1:1" x14ac:dyDescent="0.2">
      <c r="A6513" s="7"/>
    </row>
    <row r="6514" spans="1:1" x14ac:dyDescent="0.2">
      <c r="A6514" s="7"/>
    </row>
    <row r="6515" spans="1:1" x14ac:dyDescent="0.2">
      <c r="A6515" s="7"/>
    </row>
    <row r="6516" spans="1:1" x14ac:dyDescent="0.2">
      <c r="A6516" s="7"/>
    </row>
    <row r="6517" spans="1:1" x14ac:dyDescent="0.2">
      <c r="A6517" s="7"/>
    </row>
    <row r="6518" spans="1:1" x14ac:dyDescent="0.2">
      <c r="A6518" s="7"/>
    </row>
    <row r="6519" spans="1:1" x14ac:dyDescent="0.2">
      <c r="A6519" s="7"/>
    </row>
    <row r="6520" spans="1:1" x14ac:dyDescent="0.2">
      <c r="A6520" s="7"/>
    </row>
    <row r="6521" spans="1:1" x14ac:dyDescent="0.2">
      <c r="A6521" s="7"/>
    </row>
    <row r="6522" spans="1:1" x14ac:dyDescent="0.2">
      <c r="A6522" s="7"/>
    </row>
    <row r="6523" spans="1:1" x14ac:dyDescent="0.2">
      <c r="A6523" s="7"/>
    </row>
    <row r="6524" spans="1:1" x14ac:dyDescent="0.2">
      <c r="A6524" s="7"/>
    </row>
    <row r="6525" spans="1:1" x14ac:dyDescent="0.2">
      <c r="A6525" s="7"/>
    </row>
    <row r="6526" spans="1:1" x14ac:dyDescent="0.2">
      <c r="A6526" s="7"/>
    </row>
    <row r="6527" spans="1:1" x14ac:dyDescent="0.2">
      <c r="A6527" s="7"/>
    </row>
    <row r="6528" spans="1:1" x14ac:dyDescent="0.2">
      <c r="A6528" s="7"/>
    </row>
    <row r="6529" spans="1:1" x14ac:dyDescent="0.2">
      <c r="A6529" s="7"/>
    </row>
    <row r="6530" spans="1:1" x14ac:dyDescent="0.2">
      <c r="A6530" s="7"/>
    </row>
    <row r="6531" spans="1:1" x14ac:dyDescent="0.2">
      <c r="A6531" s="7"/>
    </row>
    <row r="6532" spans="1:1" x14ac:dyDescent="0.2">
      <c r="A6532" s="7"/>
    </row>
    <row r="6533" spans="1:1" x14ac:dyDescent="0.2">
      <c r="A6533" s="7"/>
    </row>
    <row r="6534" spans="1:1" x14ac:dyDescent="0.2">
      <c r="A6534" s="7"/>
    </row>
    <row r="6535" spans="1:1" x14ac:dyDescent="0.2">
      <c r="A6535" s="7"/>
    </row>
    <row r="6536" spans="1:1" x14ac:dyDescent="0.2">
      <c r="A6536" s="7"/>
    </row>
    <row r="6537" spans="1:1" x14ac:dyDescent="0.2">
      <c r="A6537" s="7"/>
    </row>
    <row r="6538" spans="1:1" x14ac:dyDescent="0.2">
      <c r="A6538" s="7"/>
    </row>
    <row r="6539" spans="1:1" x14ac:dyDescent="0.2">
      <c r="A6539" s="7"/>
    </row>
    <row r="6540" spans="1:1" x14ac:dyDescent="0.2">
      <c r="A6540" s="7"/>
    </row>
    <row r="6541" spans="1:1" x14ac:dyDescent="0.2">
      <c r="A6541" s="7"/>
    </row>
    <row r="6542" spans="1:1" x14ac:dyDescent="0.2">
      <c r="A6542" s="7"/>
    </row>
    <row r="6543" spans="1:1" x14ac:dyDescent="0.2">
      <c r="A6543" s="7"/>
    </row>
    <row r="6544" spans="1:1" x14ac:dyDescent="0.2">
      <c r="A6544" s="7"/>
    </row>
    <row r="6545" spans="1:1" x14ac:dyDescent="0.2">
      <c r="A6545" s="7"/>
    </row>
    <row r="6546" spans="1:1" x14ac:dyDescent="0.2">
      <c r="A6546" s="7"/>
    </row>
    <row r="6547" spans="1:1" x14ac:dyDescent="0.2">
      <c r="A6547" s="7"/>
    </row>
    <row r="6548" spans="1:1" x14ac:dyDescent="0.2">
      <c r="A6548" s="7"/>
    </row>
    <row r="6549" spans="1:1" x14ac:dyDescent="0.2">
      <c r="A6549" s="7"/>
    </row>
    <row r="6550" spans="1:1" x14ac:dyDescent="0.2">
      <c r="A6550" s="7"/>
    </row>
    <row r="6551" spans="1:1" x14ac:dyDescent="0.2">
      <c r="A6551" s="7"/>
    </row>
    <row r="6552" spans="1:1" x14ac:dyDescent="0.2">
      <c r="A6552" s="7"/>
    </row>
    <row r="6553" spans="1:1" x14ac:dyDescent="0.2">
      <c r="A6553" s="7"/>
    </row>
    <row r="6554" spans="1:1" x14ac:dyDescent="0.2">
      <c r="A6554" s="7"/>
    </row>
    <row r="6555" spans="1:1" x14ac:dyDescent="0.2">
      <c r="A6555" s="7"/>
    </row>
    <row r="6556" spans="1:1" x14ac:dyDescent="0.2">
      <c r="A6556" s="7"/>
    </row>
    <row r="6557" spans="1:1" x14ac:dyDescent="0.2">
      <c r="A6557" s="7"/>
    </row>
    <row r="6558" spans="1:1" x14ac:dyDescent="0.2">
      <c r="A6558" s="7"/>
    </row>
    <row r="6559" spans="1:1" x14ac:dyDescent="0.2">
      <c r="A6559" s="7"/>
    </row>
    <row r="6560" spans="1:1" x14ac:dyDescent="0.2">
      <c r="A6560" s="7"/>
    </row>
    <row r="6561" spans="1:1" x14ac:dyDescent="0.2">
      <c r="A6561" s="7"/>
    </row>
    <row r="6562" spans="1:1" x14ac:dyDescent="0.2">
      <c r="A6562" s="7"/>
    </row>
    <row r="6563" spans="1:1" x14ac:dyDescent="0.2">
      <c r="A6563" s="7"/>
    </row>
    <row r="6564" spans="1:1" x14ac:dyDescent="0.2">
      <c r="A6564" s="7"/>
    </row>
    <row r="6565" spans="1:1" x14ac:dyDescent="0.2">
      <c r="A6565" s="7"/>
    </row>
    <row r="6566" spans="1:1" x14ac:dyDescent="0.2">
      <c r="A6566" s="7"/>
    </row>
    <row r="6567" spans="1:1" x14ac:dyDescent="0.2">
      <c r="A6567" s="7"/>
    </row>
    <row r="6568" spans="1:1" x14ac:dyDescent="0.2">
      <c r="A6568" s="7"/>
    </row>
    <row r="6569" spans="1:1" x14ac:dyDescent="0.2">
      <c r="A6569" s="7"/>
    </row>
    <row r="6570" spans="1:1" x14ac:dyDescent="0.2">
      <c r="A6570" s="7"/>
    </row>
    <row r="6571" spans="1:1" x14ac:dyDescent="0.2">
      <c r="A6571" s="7"/>
    </row>
    <row r="6572" spans="1:1" x14ac:dyDescent="0.2">
      <c r="A6572" s="7"/>
    </row>
    <row r="6573" spans="1:1" x14ac:dyDescent="0.2">
      <c r="A6573" s="7"/>
    </row>
    <row r="6574" spans="1:1" x14ac:dyDescent="0.2">
      <c r="A6574" s="7"/>
    </row>
    <row r="6575" spans="1:1" x14ac:dyDescent="0.2">
      <c r="A6575" s="7"/>
    </row>
    <row r="6576" spans="1:1" x14ac:dyDescent="0.2">
      <c r="A6576" s="7"/>
    </row>
    <row r="6577" spans="1:1" x14ac:dyDescent="0.2">
      <c r="A6577" s="7"/>
    </row>
    <row r="6578" spans="1:1" x14ac:dyDescent="0.2">
      <c r="A6578" s="7"/>
    </row>
    <row r="6579" spans="1:1" x14ac:dyDescent="0.2">
      <c r="A6579" s="7"/>
    </row>
    <row r="6580" spans="1:1" x14ac:dyDescent="0.2">
      <c r="A6580" s="7"/>
    </row>
    <row r="6581" spans="1:1" x14ac:dyDescent="0.2">
      <c r="A6581" s="7"/>
    </row>
    <row r="6582" spans="1:1" x14ac:dyDescent="0.2">
      <c r="A6582" s="7"/>
    </row>
    <row r="6583" spans="1:1" x14ac:dyDescent="0.2">
      <c r="A6583" s="7"/>
    </row>
    <row r="6584" spans="1:1" x14ac:dyDescent="0.2">
      <c r="A6584" s="7"/>
    </row>
    <row r="6585" spans="1:1" x14ac:dyDescent="0.2">
      <c r="A6585" s="7"/>
    </row>
    <row r="6586" spans="1:1" x14ac:dyDescent="0.2">
      <c r="A6586" s="7"/>
    </row>
    <row r="6587" spans="1:1" x14ac:dyDescent="0.2">
      <c r="A6587" s="7"/>
    </row>
    <row r="6588" spans="1:1" x14ac:dyDescent="0.2">
      <c r="A6588" s="7"/>
    </row>
    <row r="6589" spans="1:1" x14ac:dyDescent="0.2">
      <c r="A6589" s="7"/>
    </row>
    <row r="6590" spans="1:1" x14ac:dyDescent="0.2">
      <c r="A6590" s="7"/>
    </row>
    <row r="6591" spans="1:1" x14ac:dyDescent="0.2">
      <c r="A6591" s="7"/>
    </row>
    <row r="6592" spans="1:1" x14ac:dyDescent="0.2">
      <c r="A6592" s="7"/>
    </row>
    <row r="6593" spans="1:1" x14ac:dyDescent="0.2">
      <c r="A6593" s="7"/>
    </row>
    <row r="6594" spans="1:1" x14ac:dyDescent="0.2">
      <c r="A6594" s="7"/>
    </row>
    <row r="6595" spans="1:1" x14ac:dyDescent="0.2">
      <c r="A6595" s="7"/>
    </row>
    <row r="6596" spans="1:1" x14ac:dyDescent="0.2">
      <c r="A6596" s="7"/>
    </row>
    <row r="6597" spans="1:1" x14ac:dyDescent="0.2">
      <c r="A6597" s="7"/>
    </row>
    <row r="6598" spans="1:1" x14ac:dyDescent="0.2">
      <c r="A6598" s="7"/>
    </row>
    <row r="6599" spans="1:1" x14ac:dyDescent="0.2">
      <c r="A6599" s="7"/>
    </row>
    <row r="6600" spans="1:1" x14ac:dyDescent="0.2">
      <c r="A6600" s="7"/>
    </row>
    <row r="6601" spans="1:1" x14ac:dyDescent="0.2">
      <c r="A6601" s="7"/>
    </row>
    <row r="6602" spans="1:1" x14ac:dyDescent="0.2">
      <c r="A6602" s="7"/>
    </row>
    <row r="6603" spans="1:1" x14ac:dyDescent="0.2">
      <c r="A6603" s="7"/>
    </row>
    <row r="6604" spans="1:1" x14ac:dyDescent="0.2">
      <c r="A6604" s="7"/>
    </row>
    <row r="6605" spans="1:1" x14ac:dyDescent="0.2">
      <c r="A6605" s="7"/>
    </row>
    <row r="6606" spans="1:1" x14ac:dyDescent="0.2">
      <c r="A6606" s="7"/>
    </row>
    <row r="6607" spans="1:1" x14ac:dyDescent="0.2">
      <c r="A6607" s="7"/>
    </row>
    <row r="6608" spans="1:1" x14ac:dyDescent="0.2">
      <c r="A6608" s="7"/>
    </row>
    <row r="6609" spans="1:1" x14ac:dyDescent="0.2">
      <c r="A6609" s="7"/>
    </row>
    <row r="6610" spans="1:1" x14ac:dyDescent="0.2">
      <c r="A6610" s="7"/>
    </row>
    <row r="6611" spans="1:1" x14ac:dyDescent="0.2">
      <c r="A6611" s="7"/>
    </row>
    <row r="6612" spans="1:1" x14ac:dyDescent="0.2">
      <c r="A6612" s="7"/>
    </row>
    <row r="6613" spans="1:1" x14ac:dyDescent="0.2">
      <c r="A6613" s="7"/>
    </row>
    <row r="6614" spans="1:1" x14ac:dyDescent="0.2">
      <c r="A6614" s="7"/>
    </row>
    <row r="6615" spans="1:1" x14ac:dyDescent="0.2">
      <c r="A6615" s="7"/>
    </row>
    <row r="6616" spans="1:1" x14ac:dyDescent="0.2">
      <c r="A6616" s="7"/>
    </row>
    <row r="6617" spans="1:1" x14ac:dyDescent="0.2">
      <c r="A6617" s="7"/>
    </row>
    <row r="6618" spans="1:1" x14ac:dyDescent="0.2">
      <c r="A6618" s="7"/>
    </row>
    <row r="6619" spans="1:1" x14ac:dyDescent="0.2">
      <c r="A6619" s="7"/>
    </row>
    <row r="6620" spans="1:1" x14ac:dyDescent="0.2">
      <c r="A6620" s="7"/>
    </row>
    <row r="6621" spans="1:1" x14ac:dyDescent="0.2">
      <c r="A6621" s="7"/>
    </row>
    <row r="6622" spans="1:1" x14ac:dyDescent="0.2">
      <c r="A6622" s="7"/>
    </row>
    <row r="6623" spans="1:1" x14ac:dyDescent="0.2">
      <c r="A6623" s="7"/>
    </row>
    <row r="6624" spans="1:1" x14ac:dyDescent="0.2">
      <c r="A6624" s="7"/>
    </row>
    <row r="6625" spans="1:1" x14ac:dyDescent="0.2">
      <c r="A6625" s="7"/>
    </row>
    <row r="6626" spans="1:1" x14ac:dyDescent="0.2">
      <c r="A6626" s="7"/>
    </row>
    <row r="6627" spans="1:1" x14ac:dyDescent="0.2">
      <c r="A6627" s="7"/>
    </row>
    <row r="6628" spans="1:1" x14ac:dyDescent="0.2">
      <c r="A6628" s="7"/>
    </row>
    <row r="6629" spans="1:1" x14ac:dyDescent="0.2">
      <c r="A6629" s="7"/>
    </row>
    <row r="6630" spans="1:1" x14ac:dyDescent="0.2">
      <c r="A6630" s="7"/>
    </row>
    <row r="6631" spans="1:1" x14ac:dyDescent="0.2">
      <c r="A6631" s="7"/>
    </row>
    <row r="6632" spans="1:1" x14ac:dyDescent="0.2">
      <c r="A6632" s="7"/>
    </row>
    <row r="6633" spans="1:1" x14ac:dyDescent="0.2">
      <c r="A6633" s="7"/>
    </row>
    <row r="6634" spans="1:1" x14ac:dyDescent="0.2">
      <c r="A6634" s="7"/>
    </row>
    <row r="6635" spans="1:1" x14ac:dyDescent="0.2">
      <c r="A6635" s="7"/>
    </row>
    <row r="6636" spans="1:1" x14ac:dyDescent="0.2">
      <c r="A6636" s="7"/>
    </row>
    <row r="6637" spans="1:1" x14ac:dyDescent="0.2">
      <c r="A6637" s="7"/>
    </row>
    <row r="6638" spans="1:1" x14ac:dyDescent="0.2">
      <c r="A6638" s="7"/>
    </row>
    <row r="6639" spans="1:1" x14ac:dyDescent="0.2">
      <c r="A6639" s="7"/>
    </row>
    <row r="6640" spans="1:1" x14ac:dyDescent="0.2">
      <c r="A6640" s="7"/>
    </row>
    <row r="6641" spans="1:1" x14ac:dyDescent="0.2">
      <c r="A6641" s="7"/>
    </row>
    <row r="6642" spans="1:1" x14ac:dyDescent="0.2">
      <c r="A6642" s="7"/>
    </row>
    <row r="6643" spans="1:1" x14ac:dyDescent="0.2">
      <c r="A6643" s="7"/>
    </row>
    <row r="6644" spans="1:1" x14ac:dyDescent="0.2">
      <c r="A6644" s="7"/>
    </row>
    <row r="6645" spans="1:1" x14ac:dyDescent="0.2">
      <c r="A6645" s="7"/>
    </row>
    <row r="6646" spans="1:1" x14ac:dyDescent="0.2">
      <c r="A6646" s="7"/>
    </row>
    <row r="6647" spans="1:1" x14ac:dyDescent="0.2">
      <c r="A6647" s="7"/>
    </row>
    <row r="6648" spans="1:1" x14ac:dyDescent="0.2">
      <c r="A6648" s="7"/>
    </row>
    <row r="6649" spans="1:1" x14ac:dyDescent="0.2">
      <c r="A6649" s="7"/>
    </row>
    <row r="6650" spans="1:1" x14ac:dyDescent="0.2">
      <c r="A6650" s="7"/>
    </row>
    <row r="6651" spans="1:1" x14ac:dyDescent="0.2">
      <c r="A6651" s="7"/>
    </row>
    <row r="6652" spans="1:1" x14ac:dyDescent="0.2">
      <c r="A6652" s="7"/>
    </row>
    <row r="6653" spans="1:1" x14ac:dyDescent="0.2">
      <c r="A6653" s="7"/>
    </row>
    <row r="6654" spans="1:1" x14ac:dyDescent="0.2">
      <c r="A6654" s="7"/>
    </row>
    <row r="6655" spans="1:1" x14ac:dyDescent="0.2">
      <c r="A6655" s="7"/>
    </row>
    <row r="6656" spans="1:1" x14ac:dyDescent="0.2">
      <c r="A6656" s="7"/>
    </row>
    <row r="6657" spans="1:1" x14ac:dyDescent="0.2">
      <c r="A6657" s="7"/>
    </row>
    <row r="6658" spans="1:1" x14ac:dyDescent="0.2">
      <c r="A6658" s="7"/>
    </row>
    <row r="6659" spans="1:1" x14ac:dyDescent="0.2">
      <c r="A6659" s="7"/>
    </row>
    <row r="6660" spans="1:1" x14ac:dyDescent="0.2">
      <c r="A6660" s="7"/>
    </row>
    <row r="6661" spans="1:1" x14ac:dyDescent="0.2">
      <c r="A6661" s="7"/>
    </row>
    <row r="6662" spans="1:1" x14ac:dyDescent="0.2">
      <c r="A6662" s="7"/>
    </row>
    <row r="6663" spans="1:1" x14ac:dyDescent="0.2">
      <c r="A6663" s="7"/>
    </row>
    <row r="6664" spans="1:1" x14ac:dyDescent="0.2">
      <c r="A6664" s="7"/>
    </row>
    <row r="6665" spans="1:1" x14ac:dyDescent="0.2">
      <c r="A6665" s="7"/>
    </row>
    <row r="6666" spans="1:1" x14ac:dyDescent="0.2">
      <c r="A6666" s="7"/>
    </row>
    <row r="6667" spans="1:1" x14ac:dyDescent="0.2">
      <c r="A6667" s="7"/>
    </row>
    <row r="6668" spans="1:1" x14ac:dyDescent="0.2">
      <c r="A6668" s="7"/>
    </row>
    <row r="6669" spans="1:1" x14ac:dyDescent="0.2">
      <c r="A6669" s="7"/>
    </row>
    <row r="6670" spans="1:1" x14ac:dyDescent="0.2">
      <c r="A6670" s="7"/>
    </row>
    <row r="6671" spans="1:1" x14ac:dyDescent="0.2">
      <c r="A6671" s="7"/>
    </row>
    <row r="6672" spans="1:1" x14ac:dyDescent="0.2">
      <c r="A6672" s="7"/>
    </row>
    <row r="6673" spans="1:1" x14ac:dyDescent="0.2">
      <c r="A6673" s="7"/>
    </row>
    <row r="6674" spans="1:1" x14ac:dyDescent="0.2">
      <c r="A6674" s="7"/>
    </row>
    <row r="6675" spans="1:1" x14ac:dyDescent="0.2">
      <c r="A6675" s="7"/>
    </row>
    <row r="6676" spans="1:1" x14ac:dyDescent="0.2">
      <c r="A6676" s="7"/>
    </row>
    <row r="6677" spans="1:1" x14ac:dyDescent="0.2">
      <c r="A6677" s="7"/>
    </row>
    <row r="6678" spans="1:1" x14ac:dyDescent="0.2">
      <c r="A6678" s="7"/>
    </row>
    <row r="6679" spans="1:1" x14ac:dyDescent="0.2">
      <c r="A6679" s="7"/>
    </row>
    <row r="6680" spans="1:1" x14ac:dyDescent="0.2">
      <c r="A6680" s="7"/>
    </row>
    <row r="6681" spans="1:1" x14ac:dyDescent="0.2">
      <c r="A6681" s="7"/>
    </row>
    <row r="6682" spans="1:1" x14ac:dyDescent="0.2">
      <c r="A6682" s="7"/>
    </row>
    <row r="6683" spans="1:1" x14ac:dyDescent="0.2">
      <c r="A6683" s="7"/>
    </row>
    <row r="6684" spans="1:1" x14ac:dyDescent="0.2">
      <c r="A6684" s="7"/>
    </row>
    <row r="6685" spans="1:1" x14ac:dyDescent="0.2">
      <c r="A6685" s="7"/>
    </row>
    <row r="6686" spans="1:1" x14ac:dyDescent="0.2">
      <c r="A6686" s="7"/>
    </row>
    <row r="6687" spans="1:1" x14ac:dyDescent="0.2">
      <c r="A6687" s="7"/>
    </row>
    <row r="6688" spans="1:1" x14ac:dyDescent="0.2">
      <c r="A6688" s="7"/>
    </row>
    <row r="6689" spans="1:1" x14ac:dyDescent="0.2">
      <c r="A6689" s="7"/>
    </row>
    <row r="6690" spans="1:1" x14ac:dyDescent="0.2">
      <c r="A6690" s="7"/>
    </row>
    <row r="6691" spans="1:1" x14ac:dyDescent="0.2">
      <c r="A6691" s="7"/>
    </row>
    <row r="6692" spans="1:1" x14ac:dyDescent="0.2">
      <c r="A6692" s="7"/>
    </row>
    <row r="6693" spans="1:1" x14ac:dyDescent="0.2">
      <c r="A6693" s="7"/>
    </row>
    <row r="6694" spans="1:1" x14ac:dyDescent="0.2">
      <c r="A6694" s="7"/>
    </row>
    <row r="6695" spans="1:1" x14ac:dyDescent="0.2">
      <c r="A6695" s="7"/>
    </row>
    <row r="6696" spans="1:1" x14ac:dyDescent="0.2">
      <c r="A6696" s="7"/>
    </row>
    <row r="6697" spans="1:1" x14ac:dyDescent="0.2">
      <c r="A6697" s="7"/>
    </row>
    <row r="6698" spans="1:1" x14ac:dyDescent="0.2">
      <c r="A6698" s="7"/>
    </row>
    <row r="6699" spans="1:1" x14ac:dyDescent="0.2">
      <c r="A6699" s="7"/>
    </row>
    <row r="6700" spans="1:1" x14ac:dyDescent="0.2">
      <c r="A6700" s="7"/>
    </row>
    <row r="6701" spans="1:1" x14ac:dyDescent="0.2">
      <c r="A6701" s="7"/>
    </row>
    <row r="6702" spans="1:1" x14ac:dyDescent="0.2">
      <c r="A6702" s="7"/>
    </row>
    <row r="6703" spans="1:1" x14ac:dyDescent="0.2">
      <c r="A6703" s="7"/>
    </row>
    <row r="6704" spans="1:1" x14ac:dyDescent="0.2">
      <c r="A6704" s="7"/>
    </row>
    <row r="6705" spans="1:1" x14ac:dyDescent="0.2">
      <c r="A6705" s="7"/>
    </row>
    <row r="6706" spans="1:1" x14ac:dyDescent="0.2">
      <c r="A6706" s="7"/>
    </row>
    <row r="6707" spans="1:1" x14ac:dyDescent="0.2">
      <c r="A6707" s="7"/>
    </row>
    <row r="6708" spans="1:1" x14ac:dyDescent="0.2">
      <c r="A6708" s="7"/>
    </row>
    <row r="6709" spans="1:1" x14ac:dyDescent="0.2">
      <c r="A6709" s="7"/>
    </row>
    <row r="6710" spans="1:1" x14ac:dyDescent="0.2">
      <c r="A6710" s="7"/>
    </row>
    <row r="6711" spans="1:1" x14ac:dyDescent="0.2">
      <c r="A6711" s="7"/>
    </row>
    <row r="6712" spans="1:1" x14ac:dyDescent="0.2">
      <c r="A6712" s="7"/>
    </row>
    <row r="6713" spans="1:1" x14ac:dyDescent="0.2">
      <c r="A6713" s="7"/>
    </row>
    <row r="6714" spans="1:1" x14ac:dyDescent="0.2">
      <c r="A6714" s="7"/>
    </row>
    <row r="6715" spans="1:1" x14ac:dyDescent="0.2">
      <c r="A6715" s="7"/>
    </row>
    <row r="6716" spans="1:1" x14ac:dyDescent="0.2">
      <c r="A6716" s="7"/>
    </row>
    <row r="6717" spans="1:1" x14ac:dyDescent="0.2">
      <c r="A6717" s="7"/>
    </row>
    <row r="6718" spans="1:1" x14ac:dyDescent="0.2">
      <c r="A6718" s="7"/>
    </row>
    <row r="6719" spans="1:1" x14ac:dyDescent="0.2">
      <c r="A6719" s="7"/>
    </row>
    <row r="6720" spans="1:1" x14ac:dyDescent="0.2">
      <c r="A6720" s="7"/>
    </row>
    <row r="6721" spans="1:1" x14ac:dyDescent="0.2">
      <c r="A6721" s="7"/>
    </row>
    <row r="6722" spans="1:1" x14ac:dyDescent="0.2">
      <c r="A6722" s="7"/>
    </row>
    <row r="6723" spans="1:1" x14ac:dyDescent="0.2">
      <c r="A6723" s="7"/>
    </row>
    <row r="6724" spans="1:1" x14ac:dyDescent="0.2">
      <c r="A6724" s="7"/>
    </row>
    <row r="6725" spans="1:1" x14ac:dyDescent="0.2">
      <c r="A6725" s="7"/>
    </row>
    <row r="6726" spans="1:1" x14ac:dyDescent="0.2">
      <c r="A6726" s="7"/>
    </row>
    <row r="6727" spans="1:1" x14ac:dyDescent="0.2">
      <c r="A6727" s="7"/>
    </row>
    <row r="6728" spans="1:1" x14ac:dyDescent="0.2">
      <c r="A6728" s="7"/>
    </row>
    <row r="6729" spans="1:1" x14ac:dyDescent="0.2">
      <c r="A6729" s="7"/>
    </row>
    <row r="6730" spans="1:1" x14ac:dyDescent="0.2">
      <c r="A6730" s="7"/>
    </row>
    <row r="6731" spans="1:1" x14ac:dyDescent="0.2">
      <c r="A6731" s="7"/>
    </row>
    <row r="6732" spans="1:1" x14ac:dyDescent="0.2">
      <c r="A6732" s="7"/>
    </row>
    <row r="6733" spans="1:1" x14ac:dyDescent="0.2">
      <c r="A6733" s="7"/>
    </row>
    <row r="6734" spans="1:1" x14ac:dyDescent="0.2">
      <c r="A6734" s="7"/>
    </row>
    <row r="6735" spans="1:1" x14ac:dyDescent="0.2">
      <c r="A6735" s="7"/>
    </row>
    <row r="6736" spans="1:1" x14ac:dyDescent="0.2">
      <c r="A6736" s="7"/>
    </row>
    <row r="6737" spans="1:1" x14ac:dyDescent="0.2">
      <c r="A6737" s="7"/>
    </row>
    <row r="6738" spans="1:1" x14ac:dyDescent="0.2">
      <c r="A6738" s="7"/>
    </row>
    <row r="6739" spans="1:1" x14ac:dyDescent="0.2">
      <c r="A6739" s="7"/>
    </row>
    <row r="6740" spans="1:1" x14ac:dyDescent="0.2">
      <c r="A6740" s="7"/>
    </row>
    <row r="6741" spans="1:1" x14ac:dyDescent="0.2">
      <c r="A6741" s="7"/>
    </row>
    <row r="6742" spans="1:1" x14ac:dyDescent="0.2">
      <c r="A6742" s="7"/>
    </row>
    <row r="6743" spans="1:1" x14ac:dyDescent="0.2">
      <c r="A6743" s="7"/>
    </row>
    <row r="6744" spans="1:1" x14ac:dyDescent="0.2">
      <c r="A6744" s="7"/>
    </row>
    <row r="6745" spans="1:1" x14ac:dyDescent="0.2">
      <c r="A6745" s="7"/>
    </row>
    <row r="6746" spans="1:1" x14ac:dyDescent="0.2">
      <c r="A6746" s="7"/>
    </row>
    <row r="6747" spans="1:1" x14ac:dyDescent="0.2">
      <c r="A6747" s="7"/>
    </row>
    <row r="6748" spans="1:1" x14ac:dyDescent="0.2">
      <c r="A6748" s="7"/>
    </row>
    <row r="6749" spans="1:1" x14ac:dyDescent="0.2">
      <c r="A6749" s="7"/>
    </row>
    <row r="6750" spans="1:1" x14ac:dyDescent="0.2">
      <c r="A6750" s="7"/>
    </row>
    <row r="6751" spans="1:1" x14ac:dyDescent="0.2">
      <c r="A6751" s="7"/>
    </row>
    <row r="6752" spans="1:1" x14ac:dyDescent="0.2">
      <c r="A6752" s="7"/>
    </row>
    <row r="6753" spans="1:1" x14ac:dyDescent="0.2">
      <c r="A6753" s="7"/>
    </row>
    <row r="6754" spans="1:1" x14ac:dyDescent="0.2">
      <c r="A6754" s="7"/>
    </row>
    <row r="6755" spans="1:1" x14ac:dyDescent="0.2">
      <c r="A6755" s="7"/>
    </row>
    <row r="6756" spans="1:1" x14ac:dyDescent="0.2">
      <c r="A6756" s="7"/>
    </row>
    <row r="6757" spans="1:1" x14ac:dyDescent="0.2">
      <c r="A6757" s="7"/>
    </row>
    <row r="6758" spans="1:1" x14ac:dyDescent="0.2">
      <c r="A6758" s="7"/>
    </row>
    <row r="6759" spans="1:1" x14ac:dyDescent="0.2">
      <c r="A6759" s="7"/>
    </row>
    <row r="6760" spans="1:1" x14ac:dyDescent="0.2">
      <c r="A6760" s="7"/>
    </row>
    <row r="6761" spans="1:1" x14ac:dyDescent="0.2">
      <c r="A6761" s="7"/>
    </row>
    <row r="6762" spans="1:1" x14ac:dyDescent="0.2">
      <c r="A6762" s="7"/>
    </row>
    <row r="6763" spans="1:1" x14ac:dyDescent="0.2">
      <c r="A6763" s="7"/>
    </row>
    <row r="6764" spans="1:1" x14ac:dyDescent="0.2">
      <c r="A6764" s="7"/>
    </row>
    <row r="6765" spans="1:1" x14ac:dyDescent="0.2">
      <c r="A6765" s="7"/>
    </row>
    <row r="6766" spans="1:1" x14ac:dyDescent="0.2">
      <c r="A6766" s="7"/>
    </row>
    <row r="6767" spans="1:1" x14ac:dyDescent="0.2">
      <c r="A6767" s="7"/>
    </row>
    <row r="6768" spans="1:1" x14ac:dyDescent="0.2">
      <c r="A6768" s="7"/>
    </row>
    <row r="6769" spans="1:1" x14ac:dyDescent="0.2">
      <c r="A6769" s="7"/>
    </row>
    <row r="6770" spans="1:1" x14ac:dyDescent="0.2">
      <c r="A6770" s="7"/>
    </row>
    <row r="6771" spans="1:1" x14ac:dyDescent="0.2">
      <c r="A6771" s="7"/>
    </row>
    <row r="6772" spans="1:1" x14ac:dyDescent="0.2">
      <c r="A6772" s="7"/>
    </row>
    <row r="6773" spans="1:1" x14ac:dyDescent="0.2">
      <c r="A6773" s="7"/>
    </row>
    <row r="6774" spans="1:1" x14ac:dyDescent="0.2">
      <c r="A6774" s="7"/>
    </row>
    <row r="6775" spans="1:1" x14ac:dyDescent="0.2">
      <c r="A6775" s="7"/>
    </row>
    <row r="6776" spans="1:1" x14ac:dyDescent="0.2">
      <c r="A6776" s="7"/>
    </row>
    <row r="6777" spans="1:1" x14ac:dyDescent="0.2">
      <c r="A6777" s="7"/>
    </row>
    <row r="6778" spans="1:1" x14ac:dyDescent="0.2">
      <c r="A6778" s="7"/>
    </row>
    <row r="6779" spans="1:1" x14ac:dyDescent="0.2">
      <c r="A6779" s="7"/>
    </row>
    <row r="6780" spans="1:1" x14ac:dyDescent="0.2">
      <c r="A6780" s="7"/>
    </row>
    <row r="6781" spans="1:1" x14ac:dyDescent="0.2">
      <c r="A6781" s="7"/>
    </row>
    <row r="6782" spans="1:1" x14ac:dyDescent="0.2">
      <c r="A6782" s="7"/>
    </row>
    <row r="6783" spans="1:1" x14ac:dyDescent="0.2">
      <c r="A6783" s="7"/>
    </row>
    <row r="6784" spans="1:1" x14ac:dyDescent="0.2">
      <c r="A6784" s="7"/>
    </row>
    <row r="6785" spans="1:1" x14ac:dyDescent="0.2">
      <c r="A6785" s="7"/>
    </row>
    <row r="6786" spans="1:1" x14ac:dyDescent="0.2">
      <c r="A6786" s="7"/>
    </row>
    <row r="6787" spans="1:1" x14ac:dyDescent="0.2">
      <c r="A6787" s="7"/>
    </row>
    <row r="6788" spans="1:1" x14ac:dyDescent="0.2">
      <c r="A6788" s="7"/>
    </row>
    <row r="6789" spans="1:1" x14ac:dyDescent="0.2">
      <c r="A6789" s="7"/>
    </row>
    <row r="6790" spans="1:1" x14ac:dyDescent="0.2">
      <c r="A6790" s="7"/>
    </row>
    <row r="6791" spans="1:1" x14ac:dyDescent="0.2">
      <c r="A6791" s="7"/>
    </row>
    <row r="6792" spans="1:1" x14ac:dyDescent="0.2">
      <c r="A6792" s="7"/>
    </row>
    <row r="6793" spans="1:1" x14ac:dyDescent="0.2">
      <c r="A6793" s="7"/>
    </row>
    <row r="6794" spans="1:1" x14ac:dyDescent="0.2">
      <c r="A6794" s="7"/>
    </row>
    <row r="6795" spans="1:1" x14ac:dyDescent="0.2">
      <c r="A6795" s="7"/>
    </row>
    <row r="6796" spans="1:1" x14ac:dyDescent="0.2">
      <c r="A6796" s="7"/>
    </row>
    <row r="6797" spans="1:1" x14ac:dyDescent="0.2">
      <c r="A6797" s="7"/>
    </row>
    <row r="6798" spans="1:1" x14ac:dyDescent="0.2">
      <c r="A6798" s="7"/>
    </row>
    <row r="6799" spans="1:1" x14ac:dyDescent="0.2">
      <c r="A6799" s="7"/>
    </row>
    <row r="6800" spans="1:1" x14ac:dyDescent="0.2">
      <c r="A6800" s="7"/>
    </row>
    <row r="6801" spans="1:1" x14ac:dyDescent="0.2">
      <c r="A6801" s="7"/>
    </row>
    <row r="6802" spans="1:1" x14ac:dyDescent="0.2">
      <c r="A6802" s="7"/>
    </row>
    <row r="6803" spans="1:1" x14ac:dyDescent="0.2">
      <c r="A6803" s="7"/>
    </row>
    <row r="6804" spans="1:1" x14ac:dyDescent="0.2">
      <c r="A6804" s="7"/>
    </row>
    <row r="6805" spans="1:1" x14ac:dyDescent="0.2">
      <c r="A6805" s="7"/>
    </row>
    <row r="6806" spans="1:1" x14ac:dyDescent="0.2">
      <c r="A6806" s="7"/>
    </row>
    <row r="6807" spans="1:1" x14ac:dyDescent="0.2">
      <c r="A6807" s="7"/>
    </row>
    <row r="6808" spans="1:1" x14ac:dyDescent="0.2">
      <c r="A6808" s="7"/>
    </row>
    <row r="6809" spans="1:1" x14ac:dyDescent="0.2">
      <c r="A6809" s="7"/>
    </row>
    <row r="6810" spans="1:1" x14ac:dyDescent="0.2">
      <c r="A6810" s="7"/>
    </row>
    <row r="6811" spans="1:1" x14ac:dyDescent="0.2">
      <c r="A6811" s="7"/>
    </row>
    <row r="6812" spans="1:1" x14ac:dyDescent="0.2">
      <c r="A6812" s="7"/>
    </row>
    <row r="6813" spans="1:1" x14ac:dyDescent="0.2">
      <c r="A6813" s="7"/>
    </row>
    <row r="6814" spans="1:1" x14ac:dyDescent="0.2">
      <c r="A6814" s="7"/>
    </row>
    <row r="6815" spans="1:1" x14ac:dyDescent="0.2">
      <c r="A6815" s="7"/>
    </row>
    <row r="6816" spans="1:1" x14ac:dyDescent="0.2">
      <c r="A6816" s="7"/>
    </row>
    <row r="6817" spans="1:1" x14ac:dyDescent="0.2">
      <c r="A6817" s="7"/>
    </row>
    <row r="6818" spans="1:1" x14ac:dyDescent="0.2">
      <c r="A6818" s="7"/>
    </row>
    <row r="6819" spans="1:1" x14ac:dyDescent="0.2">
      <c r="A6819" s="7"/>
    </row>
    <row r="6820" spans="1:1" x14ac:dyDescent="0.2">
      <c r="A6820" s="7"/>
    </row>
    <row r="6821" spans="1:1" x14ac:dyDescent="0.2">
      <c r="A6821" s="7"/>
    </row>
    <row r="6822" spans="1:1" x14ac:dyDescent="0.2">
      <c r="A6822" s="7"/>
    </row>
    <row r="6823" spans="1:1" x14ac:dyDescent="0.2">
      <c r="A6823" s="7"/>
    </row>
    <row r="6824" spans="1:1" x14ac:dyDescent="0.2">
      <c r="A6824" s="7"/>
    </row>
    <row r="6825" spans="1:1" x14ac:dyDescent="0.2">
      <c r="A6825" s="7"/>
    </row>
    <row r="6826" spans="1:1" x14ac:dyDescent="0.2">
      <c r="A6826" s="7"/>
    </row>
    <row r="6827" spans="1:1" x14ac:dyDescent="0.2">
      <c r="A6827" s="7"/>
    </row>
    <row r="6828" spans="1:1" x14ac:dyDescent="0.2">
      <c r="A6828" s="7"/>
    </row>
    <row r="6829" spans="1:1" x14ac:dyDescent="0.2">
      <c r="A6829" s="7"/>
    </row>
    <row r="6830" spans="1:1" x14ac:dyDescent="0.2">
      <c r="A6830" s="7"/>
    </row>
    <row r="6831" spans="1:1" x14ac:dyDescent="0.2">
      <c r="A6831" s="7"/>
    </row>
    <row r="6832" spans="1:1" x14ac:dyDescent="0.2">
      <c r="A6832" s="7"/>
    </row>
    <row r="6833" spans="1:1" x14ac:dyDescent="0.2">
      <c r="A6833" s="7"/>
    </row>
    <row r="6834" spans="1:1" x14ac:dyDescent="0.2">
      <c r="A6834" s="7"/>
    </row>
    <row r="6835" spans="1:1" x14ac:dyDescent="0.2">
      <c r="A6835" s="7"/>
    </row>
    <row r="6836" spans="1:1" x14ac:dyDescent="0.2">
      <c r="A6836" s="7"/>
    </row>
    <row r="6837" spans="1:1" x14ac:dyDescent="0.2">
      <c r="A6837" s="7"/>
    </row>
    <row r="6838" spans="1:1" x14ac:dyDescent="0.2">
      <c r="A6838" s="7"/>
    </row>
    <row r="6839" spans="1:1" x14ac:dyDescent="0.2">
      <c r="A6839" s="7"/>
    </row>
    <row r="6840" spans="1:1" x14ac:dyDescent="0.2">
      <c r="A6840" s="7"/>
    </row>
    <row r="6841" spans="1:1" x14ac:dyDescent="0.2">
      <c r="A6841" s="7"/>
    </row>
    <row r="6842" spans="1:1" x14ac:dyDescent="0.2">
      <c r="A6842" s="7"/>
    </row>
    <row r="6843" spans="1:1" x14ac:dyDescent="0.2">
      <c r="A6843" s="7"/>
    </row>
    <row r="6844" spans="1:1" x14ac:dyDescent="0.2">
      <c r="A6844" s="7"/>
    </row>
    <row r="6845" spans="1:1" x14ac:dyDescent="0.2">
      <c r="A6845" s="7"/>
    </row>
    <row r="6846" spans="1:1" x14ac:dyDescent="0.2">
      <c r="A6846" s="7"/>
    </row>
    <row r="6847" spans="1:1" x14ac:dyDescent="0.2">
      <c r="A6847" s="7"/>
    </row>
    <row r="6848" spans="1:1" x14ac:dyDescent="0.2">
      <c r="A6848" s="7"/>
    </row>
    <row r="6849" spans="1:1" x14ac:dyDescent="0.2">
      <c r="A6849" s="7"/>
    </row>
    <row r="6850" spans="1:1" x14ac:dyDescent="0.2">
      <c r="A6850" s="7"/>
    </row>
    <row r="6851" spans="1:1" x14ac:dyDescent="0.2">
      <c r="A6851" s="7"/>
    </row>
    <row r="6852" spans="1:1" x14ac:dyDescent="0.2">
      <c r="A6852" s="7"/>
    </row>
    <row r="6853" spans="1:1" x14ac:dyDescent="0.2">
      <c r="A6853" s="7"/>
    </row>
    <row r="6854" spans="1:1" x14ac:dyDescent="0.2">
      <c r="A6854" s="7"/>
    </row>
    <row r="6855" spans="1:1" x14ac:dyDescent="0.2">
      <c r="A6855" s="7"/>
    </row>
    <row r="6856" spans="1:1" x14ac:dyDescent="0.2">
      <c r="A6856" s="7"/>
    </row>
    <row r="6857" spans="1:1" x14ac:dyDescent="0.2">
      <c r="A6857" s="7"/>
    </row>
    <row r="6858" spans="1:1" x14ac:dyDescent="0.2">
      <c r="A6858" s="7"/>
    </row>
    <row r="6859" spans="1:1" x14ac:dyDescent="0.2">
      <c r="A6859" s="7"/>
    </row>
    <row r="6860" spans="1:1" x14ac:dyDescent="0.2">
      <c r="A6860" s="7"/>
    </row>
    <row r="6861" spans="1:1" x14ac:dyDescent="0.2">
      <c r="A6861" s="7"/>
    </row>
    <row r="6862" spans="1:1" x14ac:dyDescent="0.2">
      <c r="A6862" s="7"/>
    </row>
    <row r="6863" spans="1:1" x14ac:dyDescent="0.2">
      <c r="A6863" s="7"/>
    </row>
    <row r="6864" spans="1:1" x14ac:dyDescent="0.2">
      <c r="A6864" s="7"/>
    </row>
    <row r="6865" spans="1:1" x14ac:dyDescent="0.2">
      <c r="A6865" s="7"/>
    </row>
    <row r="6866" spans="1:1" x14ac:dyDescent="0.2">
      <c r="A6866" s="7"/>
    </row>
    <row r="6867" spans="1:1" x14ac:dyDescent="0.2">
      <c r="A6867" s="7"/>
    </row>
    <row r="6868" spans="1:1" x14ac:dyDescent="0.2">
      <c r="A6868" s="7"/>
    </row>
    <row r="6869" spans="1:1" x14ac:dyDescent="0.2">
      <c r="A6869" s="7"/>
    </row>
    <row r="6870" spans="1:1" x14ac:dyDescent="0.2">
      <c r="A6870" s="7"/>
    </row>
    <row r="6871" spans="1:1" x14ac:dyDescent="0.2">
      <c r="A6871" s="7"/>
    </row>
    <row r="6872" spans="1:1" x14ac:dyDescent="0.2">
      <c r="A6872" s="7"/>
    </row>
    <row r="6873" spans="1:1" x14ac:dyDescent="0.2">
      <c r="A6873" s="7"/>
    </row>
    <row r="6874" spans="1:1" x14ac:dyDescent="0.2">
      <c r="A6874" s="7"/>
    </row>
    <row r="6875" spans="1:1" x14ac:dyDescent="0.2">
      <c r="A6875" s="7"/>
    </row>
    <row r="6876" spans="1:1" x14ac:dyDescent="0.2">
      <c r="A6876" s="7"/>
    </row>
    <row r="6877" spans="1:1" x14ac:dyDescent="0.2">
      <c r="A6877" s="7"/>
    </row>
    <row r="6878" spans="1:1" x14ac:dyDescent="0.2">
      <c r="A6878" s="7"/>
    </row>
    <row r="6879" spans="1:1" x14ac:dyDescent="0.2">
      <c r="A6879" s="7"/>
    </row>
    <row r="6880" spans="1:1" x14ac:dyDescent="0.2">
      <c r="A6880" s="7"/>
    </row>
    <row r="6881" spans="1:1" x14ac:dyDescent="0.2">
      <c r="A6881" s="7"/>
    </row>
    <row r="6882" spans="1:1" x14ac:dyDescent="0.2">
      <c r="A6882" s="7"/>
    </row>
    <row r="6883" spans="1:1" x14ac:dyDescent="0.2">
      <c r="A6883" s="7"/>
    </row>
    <row r="6884" spans="1:1" x14ac:dyDescent="0.2">
      <c r="A6884" s="7"/>
    </row>
    <row r="6885" spans="1:1" x14ac:dyDescent="0.2">
      <c r="A6885" s="7"/>
    </row>
    <row r="6886" spans="1:1" x14ac:dyDescent="0.2">
      <c r="A6886" s="7"/>
    </row>
    <row r="6887" spans="1:1" x14ac:dyDescent="0.2">
      <c r="A6887" s="7"/>
    </row>
    <row r="6888" spans="1:1" x14ac:dyDescent="0.2">
      <c r="A6888" s="7"/>
    </row>
    <row r="6889" spans="1:1" x14ac:dyDescent="0.2">
      <c r="A6889" s="7"/>
    </row>
    <row r="6890" spans="1:1" x14ac:dyDescent="0.2">
      <c r="A6890" s="7"/>
    </row>
    <row r="6891" spans="1:1" x14ac:dyDescent="0.2">
      <c r="A6891" s="7"/>
    </row>
    <row r="6892" spans="1:1" x14ac:dyDescent="0.2">
      <c r="A6892" s="7"/>
    </row>
    <row r="6893" spans="1:1" x14ac:dyDescent="0.2">
      <c r="A6893" s="7"/>
    </row>
    <row r="6894" spans="1:1" x14ac:dyDescent="0.2">
      <c r="A6894" s="7"/>
    </row>
    <row r="6895" spans="1:1" x14ac:dyDescent="0.2">
      <c r="A6895" s="7"/>
    </row>
    <row r="6896" spans="1:1" x14ac:dyDescent="0.2">
      <c r="A6896" s="7"/>
    </row>
    <row r="6897" spans="1:1" x14ac:dyDescent="0.2">
      <c r="A6897" s="7"/>
    </row>
    <row r="6898" spans="1:1" x14ac:dyDescent="0.2">
      <c r="A6898" s="7"/>
    </row>
    <row r="6899" spans="1:1" x14ac:dyDescent="0.2">
      <c r="A6899" s="7"/>
    </row>
    <row r="6900" spans="1:1" x14ac:dyDescent="0.2">
      <c r="A6900" s="7"/>
    </row>
    <row r="6901" spans="1:1" x14ac:dyDescent="0.2">
      <c r="A6901" s="7"/>
    </row>
    <row r="6902" spans="1:1" x14ac:dyDescent="0.2">
      <c r="A6902" s="7"/>
    </row>
    <row r="6903" spans="1:1" x14ac:dyDescent="0.2">
      <c r="A6903" s="7"/>
    </row>
    <row r="6904" spans="1:1" x14ac:dyDescent="0.2">
      <c r="A6904" s="7"/>
    </row>
    <row r="6905" spans="1:1" x14ac:dyDescent="0.2">
      <c r="A6905" s="7"/>
    </row>
    <row r="6906" spans="1:1" x14ac:dyDescent="0.2">
      <c r="A6906" s="7"/>
    </row>
    <row r="6907" spans="1:1" x14ac:dyDescent="0.2">
      <c r="A6907" s="7"/>
    </row>
    <row r="6908" spans="1:1" x14ac:dyDescent="0.2">
      <c r="A6908" s="7"/>
    </row>
    <row r="6909" spans="1:1" x14ac:dyDescent="0.2">
      <c r="A6909" s="7"/>
    </row>
    <row r="6910" spans="1:1" x14ac:dyDescent="0.2">
      <c r="A6910" s="7"/>
    </row>
    <row r="6911" spans="1:1" x14ac:dyDescent="0.2">
      <c r="A6911" s="7"/>
    </row>
    <row r="6912" spans="1:1" x14ac:dyDescent="0.2">
      <c r="A6912" s="7"/>
    </row>
    <row r="6913" spans="1:1" x14ac:dyDescent="0.2">
      <c r="A6913" s="7"/>
    </row>
    <row r="6914" spans="1:1" x14ac:dyDescent="0.2">
      <c r="A6914" s="7"/>
    </row>
    <row r="6915" spans="1:1" x14ac:dyDescent="0.2">
      <c r="A6915" s="7"/>
    </row>
    <row r="6916" spans="1:1" x14ac:dyDescent="0.2">
      <c r="A6916" s="7"/>
    </row>
    <row r="6917" spans="1:1" x14ac:dyDescent="0.2">
      <c r="A6917" s="7"/>
    </row>
    <row r="6918" spans="1:1" x14ac:dyDescent="0.2">
      <c r="A6918" s="7"/>
    </row>
    <row r="6919" spans="1:1" x14ac:dyDescent="0.2">
      <c r="A6919" s="7"/>
    </row>
    <row r="6920" spans="1:1" x14ac:dyDescent="0.2">
      <c r="A6920" s="7"/>
    </row>
    <row r="6921" spans="1:1" x14ac:dyDescent="0.2">
      <c r="A6921" s="7"/>
    </row>
    <row r="6922" spans="1:1" x14ac:dyDescent="0.2">
      <c r="A6922" s="7"/>
    </row>
    <row r="6923" spans="1:1" x14ac:dyDescent="0.2">
      <c r="A6923" s="7"/>
    </row>
    <row r="6924" spans="1:1" x14ac:dyDescent="0.2">
      <c r="A6924" s="7"/>
    </row>
    <row r="6925" spans="1:1" x14ac:dyDescent="0.2">
      <c r="A6925" s="7"/>
    </row>
    <row r="6926" spans="1:1" x14ac:dyDescent="0.2">
      <c r="A6926" s="7"/>
    </row>
    <row r="6927" spans="1:1" x14ac:dyDescent="0.2">
      <c r="A6927" s="7"/>
    </row>
    <row r="6928" spans="1:1" x14ac:dyDescent="0.2">
      <c r="A6928" s="7"/>
    </row>
    <row r="6929" spans="1:1" x14ac:dyDescent="0.2">
      <c r="A6929" s="7"/>
    </row>
    <row r="6930" spans="1:1" x14ac:dyDescent="0.2">
      <c r="A6930" s="7"/>
    </row>
    <row r="6931" spans="1:1" x14ac:dyDescent="0.2">
      <c r="A6931" s="7"/>
    </row>
    <row r="6932" spans="1:1" x14ac:dyDescent="0.2">
      <c r="A6932" s="7"/>
    </row>
    <row r="6933" spans="1:1" x14ac:dyDescent="0.2">
      <c r="A6933" s="7"/>
    </row>
    <row r="6934" spans="1:1" x14ac:dyDescent="0.2">
      <c r="A6934" s="7"/>
    </row>
    <row r="6935" spans="1:1" x14ac:dyDescent="0.2">
      <c r="A6935" s="7"/>
    </row>
    <row r="6936" spans="1:1" x14ac:dyDescent="0.2">
      <c r="A6936" s="7"/>
    </row>
    <row r="6937" spans="1:1" x14ac:dyDescent="0.2">
      <c r="A6937" s="7"/>
    </row>
    <row r="6938" spans="1:1" x14ac:dyDescent="0.2">
      <c r="A6938" s="7"/>
    </row>
    <row r="6939" spans="1:1" x14ac:dyDescent="0.2">
      <c r="A6939" s="7"/>
    </row>
    <row r="6940" spans="1:1" x14ac:dyDescent="0.2">
      <c r="A6940" s="7"/>
    </row>
    <row r="6941" spans="1:1" x14ac:dyDescent="0.2">
      <c r="A6941" s="7"/>
    </row>
    <row r="6942" spans="1:1" x14ac:dyDescent="0.2">
      <c r="A6942" s="7"/>
    </row>
    <row r="6943" spans="1:1" x14ac:dyDescent="0.2">
      <c r="A6943" s="7"/>
    </row>
    <row r="6944" spans="1:1" x14ac:dyDescent="0.2">
      <c r="A6944" s="7"/>
    </row>
    <row r="6945" spans="1:1" x14ac:dyDescent="0.2">
      <c r="A6945" s="7"/>
    </row>
    <row r="6946" spans="1:1" x14ac:dyDescent="0.2">
      <c r="A6946" s="7"/>
    </row>
    <row r="6947" spans="1:1" x14ac:dyDescent="0.2">
      <c r="A6947" s="7"/>
    </row>
    <row r="6948" spans="1:1" x14ac:dyDescent="0.2">
      <c r="A6948" s="7"/>
    </row>
    <row r="6949" spans="1:1" x14ac:dyDescent="0.2">
      <c r="A6949" s="7"/>
    </row>
    <row r="6950" spans="1:1" x14ac:dyDescent="0.2">
      <c r="A6950" s="7"/>
    </row>
    <row r="6951" spans="1:1" x14ac:dyDescent="0.2">
      <c r="A6951" s="7"/>
    </row>
    <row r="6952" spans="1:1" x14ac:dyDescent="0.2">
      <c r="A6952" s="7"/>
    </row>
    <row r="6953" spans="1:1" x14ac:dyDescent="0.2">
      <c r="A6953" s="7"/>
    </row>
    <row r="6954" spans="1:1" x14ac:dyDescent="0.2">
      <c r="A6954" s="7"/>
    </row>
    <row r="6955" spans="1:1" x14ac:dyDescent="0.2">
      <c r="A6955" s="7"/>
    </row>
    <row r="6956" spans="1:1" x14ac:dyDescent="0.2">
      <c r="A6956" s="7"/>
    </row>
    <row r="6957" spans="1:1" x14ac:dyDescent="0.2">
      <c r="A6957" s="7"/>
    </row>
    <row r="6958" spans="1:1" x14ac:dyDescent="0.2">
      <c r="A6958" s="7"/>
    </row>
    <row r="6959" spans="1:1" x14ac:dyDescent="0.2">
      <c r="A6959" s="7"/>
    </row>
    <row r="6960" spans="1:1" x14ac:dyDescent="0.2">
      <c r="A6960" s="7"/>
    </row>
    <row r="6961" spans="1:1" x14ac:dyDescent="0.2">
      <c r="A6961" s="7"/>
    </row>
    <row r="6962" spans="1:1" x14ac:dyDescent="0.2">
      <c r="A6962" s="7"/>
    </row>
    <row r="6963" spans="1:1" x14ac:dyDescent="0.2">
      <c r="A6963" s="7"/>
    </row>
    <row r="6964" spans="1:1" x14ac:dyDescent="0.2">
      <c r="A6964" s="7"/>
    </row>
    <row r="6965" spans="1:1" x14ac:dyDescent="0.2">
      <c r="A6965" s="7"/>
    </row>
    <row r="6966" spans="1:1" x14ac:dyDescent="0.2">
      <c r="A6966" s="7"/>
    </row>
    <row r="6967" spans="1:1" x14ac:dyDescent="0.2">
      <c r="A6967" s="7"/>
    </row>
    <row r="6968" spans="1:1" x14ac:dyDescent="0.2">
      <c r="A6968" s="7"/>
    </row>
    <row r="6969" spans="1:1" x14ac:dyDescent="0.2">
      <c r="A6969" s="7"/>
    </row>
    <row r="6970" spans="1:1" x14ac:dyDescent="0.2">
      <c r="A6970" s="7"/>
    </row>
    <row r="6971" spans="1:1" x14ac:dyDescent="0.2">
      <c r="A6971" s="7"/>
    </row>
    <row r="6972" spans="1:1" x14ac:dyDescent="0.2">
      <c r="A6972" s="7"/>
    </row>
    <row r="6973" spans="1:1" x14ac:dyDescent="0.2">
      <c r="A6973" s="7"/>
    </row>
    <row r="6974" spans="1:1" x14ac:dyDescent="0.2">
      <c r="A6974" s="7"/>
    </row>
    <row r="6975" spans="1:1" x14ac:dyDescent="0.2">
      <c r="A6975" s="7"/>
    </row>
    <row r="6976" spans="1:1" x14ac:dyDescent="0.2">
      <c r="A6976" s="7"/>
    </row>
    <row r="6977" spans="1:1" x14ac:dyDescent="0.2">
      <c r="A6977" s="7"/>
    </row>
    <row r="6978" spans="1:1" x14ac:dyDescent="0.2">
      <c r="A6978" s="7"/>
    </row>
    <row r="6979" spans="1:1" x14ac:dyDescent="0.2">
      <c r="A6979" s="7"/>
    </row>
    <row r="6980" spans="1:1" x14ac:dyDescent="0.2">
      <c r="A6980" s="7"/>
    </row>
    <row r="6981" spans="1:1" x14ac:dyDescent="0.2">
      <c r="A6981" s="7"/>
    </row>
    <row r="6982" spans="1:1" x14ac:dyDescent="0.2">
      <c r="A6982" s="7"/>
    </row>
    <row r="6983" spans="1:1" x14ac:dyDescent="0.2">
      <c r="A6983" s="7"/>
    </row>
    <row r="6984" spans="1:1" x14ac:dyDescent="0.2">
      <c r="A6984" s="7"/>
    </row>
    <row r="6985" spans="1:1" x14ac:dyDescent="0.2">
      <c r="A6985" s="7"/>
    </row>
    <row r="6986" spans="1:1" x14ac:dyDescent="0.2">
      <c r="A6986" s="7"/>
    </row>
    <row r="6987" spans="1:1" x14ac:dyDescent="0.2">
      <c r="A6987" s="7"/>
    </row>
    <row r="6988" spans="1:1" x14ac:dyDescent="0.2">
      <c r="A6988" s="7"/>
    </row>
    <row r="6989" spans="1:1" x14ac:dyDescent="0.2">
      <c r="A6989" s="7"/>
    </row>
    <row r="6990" spans="1:1" x14ac:dyDescent="0.2">
      <c r="A6990" s="7"/>
    </row>
    <row r="6991" spans="1:1" x14ac:dyDescent="0.2">
      <c r="A6991" s="7"/>
    </row>
    <row r="6992" spans="1:1" x14ac:dyDescent="0.2">
      <c r="A6992" s="7"/>
    </row>
    <row r="6993" spans="1:1" x14ac:dyDescent="0.2">
      <c r="A6993" s="7"/>
    </row>
    <row r="6994" spans="1:1" x14ac:dyDescent="0.2">
      <c r="A6994" s="7"/>
    </row>
    <row r="6995" spans="1:1" x14ac:dyDescent="0.2">
      <c r="A6995" s="7"/>
    </row>
    <row r="6996" spans="1:1" x14ac:dyDescent="0.2">
      <c r="A6996" s="7"/>
    </row>
    <row r="6997" spans="1:1" x14ac:dyDescent="0.2">
      <c r="A6997" s="7"/>
    </row>
    <row r="6998" spans="1:1" x14ac:dyDescent="0.2">
      <c r="A6998" s="7"/>
    </row>
    <row r="6999" spans="1:1" x14ac:dyDescent="0.2">
      <c r="A6999" s="7"/>
    </row>
    <row r="7000" spans="1:1" x14ac:dyDescent="0.2">
      <c r="A7000" s="7"/>
    </row>
    <row r="7001" spans="1:1" x14ac:dyDescent="0.2">
      <c r="A7001" s="7"/>
    </row>
    <row r="7002" spans="1:1" x14ac:dyDescent="0.2">
      <c r="A7002" s="7"/>
    </row>
    <row r="7003" spans="1:1" x14ac:dyDescent="0.2">
      <c r="A7003" s="7"/>
    </row>
    <row r="7004" spans="1:1" x14ac:dyDescent="0.2">
      <c r="A7004" s="7"/>
    </row>
    <row r="7005" spans="1:1" x14ac:dyDescent="0.2">
      <c r="A7005" s="7"/>
    </row>
    <row r="7006" spans="1:1" x14ac:dyDescent="0.2">
      <c r="A7006" s="7"/>
    </row>
    <row r="7007" spans="1:1" x14ac:dyDescent="0.2">
      <c r="A7007" s="7"/>
    </row>
    <row r="7008" spans="1:1" x14ac:dyDescent="0.2">
      <c r="A7008" s="7"/>
    </row>
    <row r="7009" spans="1:1" x14ac:dyDescent="0.2">
      <c r="A7009" s="7"/>
    </row>
    <row r="7010" spans="1:1" x14ac:dyDescent="0.2">
      <c r="A7010" s="7"/>
    </row>
    <row r="7011" spans="1:1" x14ac:dyDescent="0.2">
      <c r="A7011" s="7"/>
    </row>
    <row r="7012" spans="1:1" x14ac:dyDescent="0.2">
      <c r="A7012" s="7"/>
    </row>
    <row r="7013" spans="1:1" x14ac:dyDescent="0.2">
      <c r="A7013" s="7"/>
    </row>
    <row r="7014" spans="1:1" x14ac:dyDescent="0.2">
      <c r="A7014" s="7"/>
    </row>
    <row r="7015" spans="1:1" x14ac:dyDescent="0.2">
      <c r="A7015" s="7"/>
    </row>
    <row r="7016" spans="1:1" x14ac:dyDescent="0.2">
      <c r="A7016" s="7"/>
    </row>
    <row r="7017" spans="1:1" x14ac:dyDescent="0.2">
      <c r="A7017" s="7"/>
    </row>
    <row r="7018" spans="1:1" x14ac:dyDescent="0.2">
      <c r="A7018" s="7"/>
    </row>
    <row r="7019" spans="1:1" x14ac:dyDescent="0.2">
      <c r="A7019" s="7"/>
    </row>
    <row r="7020" spans="1:1" x14ac:dyDescent="0.2">
      <c r="A7020" s="7"/>
    </row>
    <row r="7021" spans="1:1" x14ac:dyDescent="0.2">
      <c r="A7021" s="7"/>
    </row>
    <row r="7022" spans="1:1" x14ac:dyDescent="0.2">
      <c r="A7022" s="7"/>
    </row>
    <row r="7023" spans="1:1" x14ac:dyDescent="0.2">
      <c r="A7023" s="7"/>
    </row>
    <row r="7024" spans="1:1" x14ac:dyDescent="0.2">
      <c r="A7024" s="7"/>
    </row>
    <row r="7025" spans="1:1" x14ac:dyDescent="0.2">
      <c r="A7025" s="7"/>
    </row>
    <row r="7026" spans="1:1" x14ac:dyDescent="0.2">
      <c r="A7026" s="7"/>
    </row>
    <row r="7027" spans="1:1" x14ac:dyDescent="0.2">
      <c r="A7027" s="7"/>
    </row>
    <row r="7028" spans="1:1" x14ac:dyDescent="0.2">
      <c r="A7028" s="7"/>
    </row>
    <row r="7029" spans="1:1" x14ac:dyDescent="0.2">
      <c r="A7029" s="7"/>
    </row>
    <row r="7030" spans="1:1" x14ac:dyDescent="0.2">
      <c r="A7030" s="7"/>
    </row>
    <row r="7031" spans="1:1" x14ac:dyDescent="0.2">
      <c r="A7031" s="7"/>
    </row>
    <row r="7032" spans="1:1" x14ac:dyDescent="0.2">
      <c r="A7032" s="7"/>
    </row>
    <row r="7033" spans="1:1" x14ac:dyDescent="0.2">
      <c r="A7033" s="7"/>
    </row>
    <row r="7034" spans="1:1" x14ac:dyDescent="0.2">
      <c r="A7034" s="7"/>
    </row>
    <row r="7035" spans="1:1" x14ac:dyDescent="0.2">
      <c r="A7035" s="7"/>
    </row>
    <row r="7036" spans="1:1" x14ac:dyDescent="0.2">
      <c r="A7036" s="7"/>
    </row>
    <row r="7037" spans="1:1" x14ac:dyDescent="0.2">
      <c r="A7037" s="7"/>
    </row>
    <row r="7038" spans="1:1" x14ac:dyDescent="0.2">
      <c r="A7038" s="7"/>
    </row>
    <row r="7039" spans="1:1" x14ac:dyDescent="0.2">
      <c r="A7039" s="7"/>
    </row>
    <row r="7040" spans="1:1" x14ac:dyDescent="0.2">
      <c r="A7040" s="7"/>
    </row>
    <row r="7041" spans="1:1" x14ac:dyDescent="0.2">
      <c r="A7041" s="7"/>
    </row>
    <row r="7042" spans="1:1" x14ac:dyDescent="0.2">
      <c r="A7042" s="7"/>
    </row>
    <row r="7043" spans="1:1" x14ac:dyDescent="0.2">
      <c r="A7043" s="7"/>
    </row>
    <row r="7044" spans="1:1" x14ac:dyDescent="0.2">
      <c r="A7044" s="7"/>
    </row>
    <row r="7045" spans="1:1" x14ac:dyDescent="0.2">
      <c r="A7045" s="7"/>
    </row>
    <row r="7046" spans="1:1" x14ac:dyDescent="0.2">
      <c r="A7046" s="7"/>
    </row>
    <row r="7047" spans="1:1" x14ac:dyDescent="0.2">
      <c r="A7047" s="7"/>
    </row>
    <row r="7048" spans="1:1" x14ac:dyDescent="0.2">
      <c r="A7048" s="7"/>
    </row>
    <row r="7049" spans="1:1" x14ac:dyDescent="0.2">
      <c r="A7049" s="7"/>
    </row>
    <row r="7050" spans="1:1" x14ac:dyDescent="0.2">
      <c r="A7050" s="7"/>
    </row>
    <row r="7051" spans="1:1" x14ac:dyDescent="0.2">
      <c r="A7051" s="7"/>
    </row>
    <row r="7052" spans="1:1" x14ac:dyDescent="0.2">
      <c r="A7052" s="7"/>
    </row>
    <row r="7053" spans="1:1" x14ac:dyDescent="0.2">
      <c r="A7053" s="7"/>
    </row>
    <row r="7054" spans="1:1" x14ac:dyDescent="0.2">
      <c r="A7054" s="7"/>
    </row>
    <row r="7055" spans="1:1" x14ac:dyDescent="0.2">
      <c r="A7055" s="7"/>
    </row>
    <row r="7056" spans="1:1" x14ac:dyDescent="0.2">
      <c r="A7056" s="7"/>
    </row>
    <row r="7057" spans="1:1" x14ac:dyDescent="0.2">
      <c r="A7057" s="7"/>
    </row>
    <row r="7058" spans="1:1" x14ac:dyDescent="0.2">
      <c r="A7058" s="7"/>
    </row>
    <row r="7059" spans="1:1" x14ac:dyDescent="0.2">
      <c r="A7059" s="7"/>
    </row>
    <row r="7060" spans="1:1" x14ac:dyDescent="0.2">
      <c r="A7060" s="7"/>
    </row>
    <row r="7061" spans="1:1" x14ac:dyDescent="0.2">
      <c r="A7061" s="7"/>
    </row>
    <row r="7062" spans="1:1" x14ac:dyDescent="0.2">
      <c r="A7062" s="7"/>
    </row>
    <row r="7063" spans="1:1" x14ac:dyDescent="0.2">
      <c r="A7063" s="7"/>
    </row>
    <row r="7064" spans="1:1" x14ac:dyDescent="0.2">
      <c r="A7064" s="7"/>
    </row>
    <row r="7065" spans="1:1" x14ac:dyDescent="0.2">
      <c r="A7065" s="7"/>
    </row>
    <row r="7066" spans="1:1" x14ac:dyDescent="0.2">
      <c r="A7066" s="7"/>
    </row>
    <row r="7067" spans="1:1" x14ac:dyDescent="0.2">
      <c r="A7067" s="7"/>
    </row>
    <row r="7068" spans="1:1" x14ac:dyDescent="0.2">
      <c r="A7068" s="7"/>
    </row>
    <row r="7069" spans="1:1" x14ac:dyDescent="0.2">
      <c r="A7069" s="7"/>
    </row>
    <row r="7070" spans="1:1" x14ac:dyDescent="0.2">
      <c r="A7070" s="7"/>
    </row>
    <row r="7071" spans="1:1" x14ac:dyDescent="0.2">
      <c r="A7071" s="7"/>
    </row>
    <row r="7072" spans="1:1" x14ac:dyDescent="0.2">
      <c r="A7072" s="7"/>
    </row>
    <row r="7073" spans="1:1" x14ac:dyDescent="0.2">
      <c r="A7073" s="7"/>
    </row>
    <row r="7074" spans="1:1" x14ac:dyDescent="0.2">
      <c r="A7074" s="7"/>
    </row>
    <row r="7075" spans="1:1" x14ac:dyDescent="0.2">
      <c r="A7075" s="7"/>
    </row>
    <row r="7076" spans="1:1" x14ac:dyDescent="0.2">
      <c r="A7076" s="7"/>
    </row>
    <row r="7077" spans="1:1" x14ac:dyDescent="0.2">
      <c r="A7077" s="7"/>
    </row>
    <row r="7078" spans="1:1" x14ac:dyDescent="0.2">
      <c r="A7078" s="7"/>
    </row>
    <row r="7079" spans="1:1" x14ac:dyDescent="0.2">
      <c r="A7079" s="7"/>
    </row>
    <row r="7080" spans="1:1" x14ac:dyDescent="0.2">
      <c r="A7080" s="7"/>
    </row>
    <row r="7081" spans="1:1" x14ac:dyDescent="0.2">
      <c r="A7081" s="7"/>
    </row>
    <row r="7082" spans="1:1" x14ac:dyDescent="0.2">
      <c r="A7082" s="7"/>
    </row>
    <row r="7083" spans="1:1" x14ac:dyDescent="0.2">
      <c r="A7083" s="7"/>
    </row>
    <row r="7084" spans="1:1" x14ac:dyDescent="0.2">
      <c r="A7084" s="7"/>
    </row>
    <row r="7085" spans="1:1" x14ac:dyDescent="0.2">
      <c r="A7085" s="7"/>
    </row>
    <row r="7086" spans="1:1" x14ac:dyDescent="0.2">
      <c r="A7086" s="7"/>
    </row>
    <row r="7087" spans="1:1" x14ac:dyDescent="0.2">
      <c r="A7087" s="7"/>
    </row>
    <row r="7088" spans="1:1" x14ac:dyDescent="0.2">
      <c r="A7088" s="7"/>
    </row>
    <row r="7089" spans="1:1" x14ac:dyDescent="0.2">
      <c r="A7089" s="7"/>
    </row>
    <row r="7090" spans="1:1" x14ac:dyDescent="0.2">
      <c r="A7090" s="7"/>
    </row>
    <row r="7091" spans="1:1" x14ac:dyDescent="0.2">
      <c r="A7091" s="7"/>
    </row>
    <row r="7092" spans="1:1" x14ac:dyDescent="0.2">
      <c r="A7092" s="7"/>
    </row>
    <row r="7093" spans="1:1" x14ac:dyDescent="0.2">
      <c r="A7093" s="7"/>
    </row>
    <row r="7094" spans="1:1" x14ac:dyDescent="0.2">
      <c r="A7094" s="7"/>
    </row>
    <row r="7095" spans="1:1" x14ac:dyDescent="0.2">
      <c r="A7095" s="7"/>
    </row>
    <row r="7096" spans="1:1" x14ac:dyDescent="0.2">
      <c r="A7096" s="7"/>
    </row>
    <row r="7097" spans="1:1" x14ac:dyDescent="0.2">
      <c r="A7097" s="7"/>
    </row>
    <row r="7098" spans="1:1" x14ac:dyDescent="0.2">
      <c r="A7098" s="7"/>
    </row>
    <row r="7099" spans="1:1" x14ac:dyDescent="0.2">
      <c r="A7099" s="7"/>
    </row>
    <row r="7100" spans="1:1" x14ac:dyDescent="0.2">
      <c r="A7100" s="7"/>
    </row>
    <row r="7101" spans="1:1" x14ac:dyDescent="0.2">
      <c r="A7101" s="7"/>
    </row>
    <row r="7102" spans="1:1" x14ac:dyDescent="0.2">
      <c r="A7102" s="7"/>
    </row>
    <row r="7103" spans="1:1" x14ac:dyDescent="0.2">
      <c r="A7103" s="7"/>
    </row>
    <row r="7104" spans="1:1" x14ac:dyDescent="0.2">
      <c r="A7104" s="7"/>
    </row>
    <row r="7105" spans="1:1" x14ac:dyDescent="0.2">
      <c r="A7105" s="7"/>
    </row>
    <row r="7106" spans="1:1" x14ac:dyDescent="0.2">
      <c r="A7106" s="7"/>
    </row>
    <row r="7107" spans="1:1" x14ac:dyDescent="0.2">
      <c r="A7107" s="7"/>
    </row>
    <row r="7108" spans="1:1" x14ac:dyDescent="0.2">
      <c r="A7108" s="7"/>
    </row>
    <row r="7109" spans="1:1" x14ac:dyDescent="0.2">
      <c r="A7109" s="7"/>
    </row>
    <row r="7110" spans="1:1" x14ac:dyDescent="0.2">
      <c r="A7110" s="7"/>
    </row>
    <row r="7111" spans="1:1" x14ac:dyDescent="0.2">
      <c r="A7111" s="7"/>
    </row>
    <row r="7112" spans="1:1" x14ac:dyDescent="0.2">
      <c r="A7112" s="7"/>
    </row>
    <row r="7113" spans="1:1" x14ac:dyDescent="0.2">
      <c r="A7113" s="7"/>
    </row>
    <row r="7114" spans="1:1" x14ac:dyDescent="0.2">
      <c r="A7114" s="7"/>
    </row>
    <row r="7115" spans="1:1" x14ac:dyDescent="0.2">
      <c r="A7115" s="7"/>
    </row>
    <row r="7116" spans="1:1" x14ac:dyDescent="0.2">
      <c r="A7116" s="7"/>
    </row>
    <row r="7117" spans="1:1" x14ac:dyDescent="0.2">
      <c r="A7117" s="7"/>
    </row>
    <row r="7118" spans="1:1" x14ac:dyDescent="0.2">
      <c r="A7118" s="7"/>
    </row>
    <row r="7119" spans="1:1" x14ac:dyDescent="0.2">
      <c r="A7119" s="7"/>
    </row>
    <row r="7120" spans="1:1" x14ac:dyDescent="0.2">
      <c r="A7120" s="7"/>
    </row>
    <row r="7121" spans="1:1" x14ac:dyDescent="0.2">
      <c r="A7121" s="7"/>
    </row>
    <row r="7122" spans="1:1" x14ac:dyDescent="0.2">
      <c r="A7122" s="7"/>
    </row>
    <row r="7123" spans="1:1" x14ac:dyDescent="0.2">
      <c r="A7123" s="7"/>
    </row>
    <row r="7124" spans="1:1" x14ac:dyDescent="0.2">
      <c r="A7124" s="7"/>
    </row>
    <row r="7125" spans="1:1" x14ac:dyDescent="0.2">
      <c r="A7125" s="7"/>
    </row>
    <row r="7126" spans="1:1" x14ac:dyDescent="0.2">
      <c r="A7126" s="7"/>
    </row>
    <row r="7127" spans="1:1" x14ac:dyDescent="0.2">
      <c r="A7127" s="7"/>
    </row>
    <row r="7128" spans="1:1" x14ac:dyDescent="0.2">
      <c r="A7128" s="7"/>
    </row>
    <row r="7129" spans="1:1" x14ac:dyDescent="0.2">
      <c r="A7129" s="7"/>
    </row>
    <row r="7130" spans="1:1" x14ac:dyDescent="0.2">
      <c r="A7130" s="7"/>
    </row>
    <row r="7131" spans="1:1" x14ac:dyDescent="0.2">
      <c r="A7131" s="7"/>
    </row>
    <row r="7132" spans="1:1" x14ac:dyDescent="0.2">
      <c r="A7132" s="7"/>
    </row>
    <row r="7133" spans="1:1" x14ac:dyDescent="0.2">
      <c r="A7133" s="7"/>
    </row>
    <row r="7134" spans="1:1" x14ac:dyDescent="0.2">
      <c r="A7134" s="7"/>
    </row>
    <row r="7135" spans="1:1" x14ac:dyDescent="0.2">
      <c r="A7135" s="7"/>
    </row>
    <row r="7136" spans="1:1" x14ac:dyDescent="0.2">
      <c r="A7136" s="7"/>
    </row>
    <row r="7137" spans="1:1" x14ac:dyDescent="0.2">
      <c r="A7137" s="7"/>
    </row>
    <row r="7138" spans="1:1" x14ac:dyDescent="0.2">
      <c r="A7138" s="7"/>
    </row>
    <row r="7139" spans="1:1" x14ac:dyDescent="0.2">
      <c r="A7139" s="7"/>
    </row>
    <row r="7140" spans="1:1" x14ac:dyDescent="0.2">
      <c r="A7140" s="7"/>
    </row>
    <row r="7141" spans="1:1" x14ac:dyDescent="0.2">
      <c r="A7141" s="7"/>
    </row>
    <row r="7142" spans="1:1" x14ac:dyDescent="0.2">
      <c r="A7142" s="7"/>
    </row>
    <row r="7143" spans="1:1" x14ac:dyDescent="0.2">
      <c r="A7143" s="7"/>
    </row>
    <row r="7144" spans="1:1" x14ac:dyDescent="0.2">
      <c r="A7144" s="7"/>
    </row>
    <row r="7145" spans="1:1" x14ac:dyDescent="0.2">
      <c r="A7145" s="7"/>
    </row>
    <row r="7146" spans="1:1" x14ac:dyDescent="0.2">
      <c r="A7146" s="7"/>
    </row>
    <row r="7147" spans="1:1" x14ac:dyDescent="0.2">
      <c r="A7147" s="7"/>
    </row>
    <row r="7148" spans="1:1" x14ac:dyDescent="0.2">
      <c r="A7148" s="7"/>
    </row>
    <row r="7149" spans="1:1" x14ac:dyDescent="0.2">
      <c r="A7149" s="7"/>
    </row>
    <row r="7150" spans="1:1" x14ac:dyDescent="0.2">
      <c r="A7150" s="7"/>
    </row>
    <row r="7151" spans="1:1" x14ac:dyDescent="0.2">
      <c r="A7151" s="7"/>
    </row>
    <row r="7152" spans="1:1" x14ac:dyDescent="0.2">
      <c r="A7152" s="7"/>
    </row>
    <row r="7153" spans="1:1" x14ac:dyDescent="0.2">
      <c r="A7153" s="7"/>
    </row>
    <row r="7154" spans="1:1" x14ac:dyDescent="0.2">
      <c r="A7154" s="7"/>
    </row>
    <row r="7155" spans="1:1" x14ac:dyDescent="0.2">
      <c r="A7155" s="7"/>
    </row>
    <row r="7156" spans="1:1" x14ac:dyDescent="0.2">
      <c r="A7156" s="7"/>
    </row>
    <row r="7157" spans="1:1" x14ac:dyDescent="0.2">
      <c r="A7157" s="7"/>
    </row>
    <row r="7158" spans="1:1" x14ac:dyDescent="0.2">
      <c r="A7158" s="7"/>
    </row>
    <row r="7159" spans="1:1" x14ac:dyDescent="0.2">
      <c r="A7159" s="7"/>
    </row>
    <row r="7160" spans="1:1" x14ac:dyDescent="0.2">
      <c r="A7160" s="7"/>
    </row>
    <row r="7161" spans="1:1" x14ac:dyDescent="0.2">
      <c r="A7161" s="7"/>
    </row>
    <row r="7162" spans="1:1" x14ac:dyDescent="0.2">
      <c r="A7162" s="7"/>
    </row>
    <row r="7163" spans="1:1" x14ac:dyDescent="0.2">
      <c r="A7163" s="7"/>
    </row>
    <row r="7164" spans="1:1" x14ac:dyDescent="0.2">
      <c r="A7164" s="7"/>
    </row>
    <row r="7165" spans="1:1" x14ac:dyDescent="0.2">
      <c r="A7165" s="7"/>
    </row>
    <row r="7166" spans="1:1" x14ac:dyDescent="0.2">
      <c r="A7166" s="7"/>
    </row>
    <row r="7167" spans="1:1" x14ac:dyDescent="0.2">
      <c r="A7167" s="7"/>
    </row>
    <row r="7168" spans="1:1" x14ac:dyDescent="0.2">
      <c r="A7168" s="7"/>
    </row>
    <row r="7169" spans="1:1" x14ac:dyDescent="0.2">
      <c r="A7169" s="7"/>
    </row>
    <row r="7170" spans="1:1" x14ac:dyDescent="0.2">
      <c r="A7170" s="7"/>
    </row>
    <row r="7171" spans="1:1" x14ac:dyDescent="0.2">
      <c r="A7171" s="7"/>
    </row>
    <row r="7172" spans="1:1" x14ac:dyDescent="0.2">
      <c r="A7172" s="7"/>
    </row>
    <row r="7173" spans="1:1" x14ac:dyDescent="0.2">
      <c r="A7173" s="7"/>
    </row>
    <row r="7174" spans="1:1" x14ac:dyDescent="0.2">
      <c r="A7174" s="7"/>
    </row>
    <row r="7175" spans="1:1" x14ac:dyDescent="0.2">
      <c r="A7175" s="7"/>
    </row>
    <row r="7176" spans="1:1" x14ac:dyDescent="0.2">
      <c r="A7176" s="7"/>
    </row>
    <row r="7177" spans="1:1" x14ac:dyDescent="0.2">
      <c r="A7177" s="7"/>
    </row>
    <row r="7178" spans="1:1" x14ac:dyDescent="0.2">
      <c r="A7178" s="7"/>
    </row>
    <row r="7179" spans="1:1" x14ac:dyDescent="0.2">
      <c r="A7179" s="7"/>
    </row>
    <row r="7180" spans="1:1" x14ac:dyDescent="0.2">
      <c r="A7180" s="7"/>
    </row>
    <row r="7181" spans="1:1" x14ac:dyDescent="0.2">
      <c r="A7181" s="7"/>
    </row>
    <row r="7182" spans="1:1" x14ac:dyDescent="0.2">
      <c r="A7182" s="7"/>
    </row>
    <row r="7183" spans="1:1" x14ac:dyDescent="0.2">
      <c r="A7183" s="7"/>
    </row>
    <row r="7184" spans="1:1" x14ac:dyDescent="0.2">
      <c r="A7184" s="7"/>
    </row>
    <row r="7185" spans="1:1" x14ac:dyDescent="0.2">
      <c r="A7185" s="7"/>
    </row>
    <row r="7186" spans="1:1" x14ac:dyDescent="0.2">
      <c r="A7186" s="7"/>
    </row>
    <row r="7187" spans="1:1" x14ac:dyDescent="0.2">
      <c r="A7187" s="7"/>
    </row>
    <row r="7188" spans="1:1" x14ac:dyDescent="0.2">
      <c r="A7188" s="7"/>
    </row>
    <row r="7189" spans="1:1" x14ac:dyDescent="0.2">
      <c r="A7189" s="7"/>
    </row>
    <row r="7190" spans="1:1" x14ac:dyDescent="0.2">
      <c r="A7190" s="7"/>
    </row>
    <row r="7191" spans="1:1" x14ac:dyDescent="0.2">
      <c r="A7191" s="7"/>
    </row>
    <row r="7192" spans="1:1" x14ac:dyDescent="0.2">
      <c r="A7192" s="7"/>
    </row>
    <row r="7193" spans="1:1" x14ac:dyDescent="0.2">
      <c r="A7193" s="7"/>
    </row>
    <row r="7194" spans="1:1" x14ac:dyDescent="0.2">
      <c r="A7194" s="7"/>
    </row>
    <row r="7195" spans="1:1" x14ac:dyDescent="0.2">
      <c r="A7195" s="7"/>
    </row>
    <row r="7196" spans="1:1" x14ac:dyDescent="0.2">
      <c r="A7196" s="7"/>
    </row>
    <row r="7197" spans="1:1" x14ac:dyDescent="0.2">
      <c r="A7197" s="7"/>
    </row>
    <row r="7198" spans="1:1" x14ac:dyDescent="0.2">
      <c r="A7198" s="7"/>
    </row>
    <row r="7199" spans="1:1" x14ac:dyDescent="0.2">
      <c r="A7199" s="7"/>
    </row>
    <row r="7200" spans="1:1" x14ac:dyDescent="0.2">
      <c r="A7200" s="7"/>
    </row>
    <row r="7201" spans="1:1" x14ac:dyDescent="0.2">
      <c r="A7201" s="7"/>
    </row>
    <row r="7202" spans="1:1" x14ac:dyDescent="0.2">
      <c r="A7202" s="7"/>
    </row>
    <row r="7203" spans="1:1" x14ac:dyDescent="0.2">
      <c r="A7203" s="7"/>
    </row>
    <row r="7204" spans="1:1" x14ac:dyDescent="0.2">
      <c r="A7204" s="7"/>
    </row>
    <row r="7205" spans="1:1" x14ac:dyDescent="0.2">
      <c r="A7205" s="7"/>
    </row>
    <row r="7206" spans="1:1" x14ac:dyDescent="0.2">
      <c r="A7206" s="7"/>
    </row>
    <row r="7207" spans="1:1" x14ac:dyDescent="0.2">
      <c r="A7207" s="7"/>
    </row>
    <row r="7208" spans="1:1" x14ac:dyDescent="0.2">
      <c r="A7208" s="7"/>
    </row>
    <row r="7209" spans="1:1" x14ac:dyDescent="0.2">
      <c r="A7209" s="7"/>
    </row>
    <row r="7210" spans="1:1" x14ac:dyDescent="0.2">
      <c r="A7210" s="7"/>
    </row>
    <row r="7211" spans="1:1" x14ac:dyDescent="0.2">
      <c r="A7211" s="7"/>
    </row>
    <row r="7212" spans="1:1" x14ac:dyDescent="0.2">
      <c r="A7212" s="7"/>
    </row>
    <row r="7213" spans="1:1" x14ac:dyDescent="0.2">
      <c r="A7213" s="7"/>
    </row>
    <row r="7214" spans="1:1" x14ac:dyDescent="0.2">
      <c r="A7214" s="7"/>
    </row>
    <row r="7215" spans="1:1" x14ac:dyDescent="0.2">
      <c r="A7215" s="7"/>
    </row>
    <row r="7216" spans="1:1" x14ac:dyDescent="0.2">
      <c r="A7216" s="7"/>
    </row>
    <row r="7217" spans="1:1" x14ac:dyDescent="0.2">
      <c r="A7217" s="7"/>
    </row>
    <row r="7218" spans="1:1" x14ac:dyDescent="0.2">
      <c r="A7218" s="7"/>
    </row>
    <row r="7219" spans="1:1" x14ac:dyDescent="0.2">
      <c r="A7219" s="7"/>
    </row>
    <row r="7220" spans="1:1" x14ac:dyDescent="0.2">
      <c r="A7220" s="7"/>
    </row>
    <row r="7221" spans="1:1" x14ac:dyDescent="0.2">
      <c r="A7221" s="7"/>
    </row>
    <row r="7222" spans="1:1" x14ac:dyDescent="0.2">
      <c r="A7222" s="7"/>
    </row>
    <row r="7223" spans="1:1" x14ac:dyDescent="0.2">
      <c r="A7223" s="7"/>
    </row>
    <row r="7224" spans="1:1" x14ac:dyDescent="0.2">
      <c r="A7224" s="7"/>
    </row>
    <row r="7225" spans="1:1" x14ac:dyDescent="0.2">
      <c r="A7225" s="7"/>
    </row>
    <row r="7226" spans="1:1" x14ac:dyDescent="0.2">
      <c r="A7226" s="7"/>
    </row>
    <row r="7227" spans="1:1" x14ac:dyDescent="0.2">
      <c r="A7227" s="7"/>
    </row>
    <row r="7228" spans="1:1" x14ac:dyDescent="0.2">
      <c r="A7228" s="7"/>
    </row>
    <row r="7229" spans="1:1" x14ac:dyDescent="0.2">
      <c r="A7229" s="7"/>
    </row>
    <row r="7230" spans="1:1" x14ac:dyDescent="0.2">
      <c r="A7230" s="7"/>
    </row>
    <row r="7231" spans="1:1" x14ac:dyDescent="0.2">
      <c r="A7231" s="7"/>
    </row>
    <row r="7232" spans="1:1" x14ac:dyDescent="0.2">
      <c r="A7232" s="7"/>
    </row>
    <row r="7233" spans="1:1" x14ac:dyDescent="0.2">
      <c r="A7233" s="7"/>
    </row>
    <row r="7234" spans="1:1" x14ac:dyDescent="0.2">
      <c r="A7234" s="7"/>
    </row>
    <row r="7235" spans="1:1" x14ac:dyDescent="0.2">
      <c r="A7235" s="7"/>
    </row>
    <row r="7236" spans="1:1" x14ac:dyDescent="0.2">
      <c r="A7236" s="7"/>
    </row>
    <row r="7237" spans="1:1" x14ac:dyDescent="0.2">
      <c r="A7237" s="7"/>
    </row>
    <row r="7238" spans="1:1" x14ac:dyDescent="0.2">
      <c r="A7238" s="7"/>
    </row>
    <row r="7239" spans="1:1" x14ac:dyDescent="0.2">
      <c r="A7239" s="7"/>
    </row>
    <row r="7240" spans="1:1" x14ac:dyDescent="0.2">
      <c r="A7240" s="7"/>
    </row>
    <row r="7241" spans="1:1" x14ac:dyDescent="0.2">
      <c r="A7241" s="7"/>
    </row>
    <row r="7242" spans="1:1" x14ac:dyDescent="0.2">
      <c r="A7242" s="7"/>
    </row>
    <row r="7243" spans="1:1" x14ac:dyDescent="0.2">
      <c r="A7243" s="7"/>
    </row>
    <row r="7244" spans="1:1" x14ac:dyDescent="0.2">
      <c r="A7244" s="7"/>
    </row>
    <row r="7245" spans="1:1" x14ac:dyDescent="0.2">
      <c r="A7245" s="7"/>
    </row>
    <row r="7246" spans="1:1" x14ac:dyDescent="0.2">
      <c r="A7246" s="7"/>
    </row>
    <row r="7247" spans="1:1" x14ac:dyDescent="0.2">
      <c r="A7247" s="7"/>
    </row>
    <row r="7248" spans="1:1" x14ac:dyDescent="0.2">
      <c r="A7248" s="7"/>
    </row>
    <row r="7249" spans="1:1" x14ac:dyDescent="0.2">
      <c r="A7249" s="7"/>
    </row>
    <row r="7250" spans="1:1" x14ac:dyDescent="0.2">
      <c r="A7250" s="7"/>
    </row>
    <row r="7251" spans="1:1" x14ac:dyDescent="0.2">
      <c r="A7251" s="7"/>
    </row>
    <row r="7252" spans="1:1" x14ac:dyDescent="0.2">
      <c r="A7252" s="7"/>
    </row>
    <row r="7253" spans="1:1" x14ac:dyDescent="0.2">
      <c r="A7253" s="7"/>
    </row>
    <row r="7254" spans="1:1" x14ac:dyDescent="0.2">
      <c r="A7254" s="7"/>
    </row>
    <row r="7255" spans="1:1" x14ac:dyDescent="0.2">
      <c r="A7255" s="7"/>
    </row>
    <row r="7256" spans="1:1" x14ac:dyDescent="0.2">
      <c r="A7256" s="7"/>
    </row>
    <row r="7257" spans="1:1" x14ac:dyDescent="0.2">
      <c r="A7257" s="7"/>
    </row>
    <row r="7258" spans="1:1" x14ac:dyDescent="0.2">
      <c r="A7258" s="7"/>
    </row>
    <row r="7259" spans="1:1" x14ac:dyDescent="0.2">
      <c r="A7259" s="7"/>
    </row>
    <row r="7260" spans="1:1" x14ac:dyDescent="0.2">
      <c r="A7260" s="7"/>
    </row>
    <row r="7261" spans="1:1" x14ac:dyDescent="0.2">
      <c r="A7261" s="7"/>
    </row>
    <row r="7262" spans="1:1" x14ac:dyDescent="0.2">
      <c r="A7262" s="7"/>
    </row>
    <row r="7263" spans="1:1" x14ac:dyDescent="0.2">
      <c r="A7263" s="7"/>
    </row>
    <row r="7264" spans="1:1" x14ac:dyDescent="0.2">
      <c r="A7264" s="7"/>
    </row>
    <row r="7265" spans="1:1" x14ac:dyDescent="0.2">
      <c r="A7265" s="7"/>
    </row>
    <row r="7266" spans="1:1" x14ac:dyDescent="0.2">
      <c r="A7266" s="7"/>
    </row>
    <row r="7267" spans="1:1" x14ac:dyDescent="0.2">
      <c r="A7267" s="7"/>
    </row>
    <row r="7268" spans="1:1" x14ac:dyDescent="0.2">
      <c r="A7268" s="7"/>
    </row>
    <row r="7269" spans="1:1" x14ac:dyDescent="0.2">
      <c r="A7269" s="7"/>
    </row>
    <row r="7270" spans="1:1" x14ac:dyDescent="0.2">
      <c r="A7270" s="7"/>
    </row>
    <row r="7271" spans="1:1" x14ac:dyDescent="0.2">
      <c r="A7271" s="7"/>
    </row>
    <row r="7272" spans="1:1" x14ac:dyDescent="0.2">
      <c r="A7272" s="7"/>
    </row>
    <row r="7273" spans="1:1" x14ac:dyDescent="0.2">
      <c r="A7273" s="7"/>
    </row>
    <row r="7274" spans="1:1" x14ac:dyDescent="0.2">
      <c r="A7274" s="7"/>
    </row>
    <row r="7275" spans="1:1" x14ac:dyDescent="0.2">
      <c r="A7275" s="7"/>
    </row>
    <row r="7276" spans="1:1" x14ac:dyDescent="0.2">
      <c r="A7276" s="7"/>
    </row>
    <row r="7277" spans="1:1" x14ac:dyDescent="0.2">
      <c r="A7277" s="7"/>
    </row>
    <row r="7278" spans="1:1" x14ac:dyDescent="0.2">
      <c r="A7278" s="7"/>
    </row>
    <row r="7279" spans="1:1" x14ac:dyDescent="0.2">
      <c r="A7279" s="7"/>
    </row>
    <row r="7280" spans="1:1" x14ac:dyDescent="0.2">
      <c r="A7280" s="7"/>
    </row>
    <row r="7281" spans="1:1" x14ac:dyDescent="0.2">
      <c r="A7281" s="7"/>
    </row>
    <row r="7282" spans="1:1" x14ac:dyDescent="0.2">
      <c r="A7282" s="7"/>
    </row>
    <row r="7283" spans="1:1" x14ac:dyDescent="0.2">
      <c r="A7283" s="7"/>
    </row>
    <row r="7284" spans="1:1" x14ac:dyDescent="0.2">
      <c r="A7284" s="7"/>
    </row>
    <row r="7285" spans="1:1" x14ac:dyDescent="0.2">
      <c r="A7285" s="7"/>
    </row>
    <row r="7286" spans="1:1" x14ac:dyDescent="0.2">
      <c r="A7286" s="7"/>
    </row>
    <row r="7287" spans="1:1" x14ac:dyDescent="0.2">
      <c r="A7287" s="7"/>
    </row>
    <row r="7288" spans="1:1" x14ac:dyDescent="0.2">
      <c r="A7288" s="7"/>
    </row>
    <row r="7289" spans="1:1" x14ac:dyDescent="0.2">
      <c r="A7289" s="7"/>
    </row>
    <row r="7290" spans="1:1" x14ac:dyDescent="0.2">
      <c r="A7290" s="7"/>
    </row>
    <row r="7291" spans="1:1" x14ac:dyDescent="0.2">
      <c r="A7291" s="7"/>
    </row>
    <row r="7292" spans="1:1" x14ac:dyDescent="0.2">
      <c r="A7292" s="7"/>
    </row>
    <row r="7293" spans="1:1" x14ac:dyDescent="0.2">
      <c r="A7293" s="7"/>
    </row>
    <row r="7294" spans="1:1" x14ac:dyDescent="0.2">
      <c r="A7294" s="7"/>
    </row>
    <row r="7295" spans="1:1" x14ac:dyDescent="0.2">
      <c r="A7295" s="7"/>
    </row>
    <row r="7296" spans="1:1" x14ac:dyDescent="0.2">
      <c r="A7296" s="7"/>
    </row>
    <row r="7297" spans="1:1" x14ac:dyDescent="0.2">
      <c r="A7297" s="7"/>
    </row>
    <row r="7298" spans="1:1" x14ac:dyDescent="0.2">
      <c r="A7298" s="7"/>
    </row>
    <row r="7299" spans="1:1" x14ac:dyDescent="0.2">
      <c r="A7299" s="7"/>
    </row>
    <row r="7300" spans="1:1" x14ac:dyDescent="0.2">
      <c r="A7300" s="7"/>
    </row>
    <row r="7301" spans="1:1" x14ac:dyDescent="0.2">
      <c r="A7301" s="7"/>
    </row>
    <row r="7302" spans="1:1" x14ac:dyDescent="0.2">
      <c r="A7302" s="7"/>
    </row>
    <row r="7303" spans="1:1" x14ac:dyDescent="0.2">
      <c r="A7303" s="7"/>
    </row>
    <row r="7304" spans="1:1" x14ac:dyDescent="0.2">
      <c r="A7304" s="7"/>
    </row>
    <row r="7305" spans="1:1" x14ac:dyDescent="0.2">
      <c r="A7305" s="7"/>
    </row>
    <row r="7306" spans="1:1" x14ac:dyDescent="0.2">
      <c r="A7306" s="7"/>
    </row>
    <row r="7307" spans="1:1" x14ac:dyDescent="0.2">
      <c r="A7307" s="7"/>
    </row>
    <row r="7308" spans="1:1" x14ac:dyDescent="0.2">
      <c r="A7308" s="7"/>
    </row>
    <row r="7309" spans="1:1" x14ac:dyDescent="0.2">
      <c r="A7309" s="7"/>
    </row>
    <row r="7310" spans="1:1" x14ac:dyDescent="0.2">
      <c r="A7310" s="7"/>
    </row>
    <row r="7311" spans="1:1" x14ac:dyDescent="0.2">
      <c r="A7311" s="7"/>
    </row>
    <row r="7312" spans="1:1" x14ac:dyDescent="0.2">
      <c r="A7312" s="7"/>
    </row>
    <row r="7313" spans="1:1" x14ac:dyDescent="0.2">
      <c r="A7313" s="7"/>
    </row>
    <row r="7314" spans="1:1" x14ac:dyDescent="0.2">
      <c r="A7314" s="7"/>
    </row>
    <row r="7315" spans="1:1" x14ac:dyDescent="0.2">
      <c r="A7315" s="7"/>
    </row>
    <row r="7316" spans="1:1" x14ac:dyDescent="0.2">
      <c r="A7316" s="7"/>
    </row>
    <row r="7317" spans="1:1" x14ac:dyDescent="0.2">
      <c r="A7317" s="7"/>
    </row>
    <row r="7318" spans="1:1" x14ac:dyDescent="0.2">
      <c r="A7318" s="7"/>
    </row>
    <row r="7319" spans="1:1" x14ac:dyDescent="0.2">
      <c r="A7319" s="7"/>
    </row>
    <row r="7320" spans="1:1" x14ac:dyDescent="0.2">
      <c r="A7320" s="7"/>
    </row>
    <row r="7321" spans="1:1" x14ac:dyDescent="0.2">
      <c r="A7321" s="7"/>
    </row>
    <row r="7322" spans="1:1" x14ac:dyDescent="0.2">
      <c r="A7322" s="7"/>
    </row>
    <row r="7323" spans="1:1" x14ac:dyDescent="0.2">
      <c r="A7323" s="7"/>
    </row>
    <row r="7324" spans="1:1" x14ac:dyDescent="0.2">
      <c r="A7324" s="7"/>
    </row>
    <row r="7325" spans="1:1" x14ac:dyDescent="0.2">
      <c r="A7325" s="7"/>
    </row>
    <row r="7326" spans="1:1" x14ac:dyDescent="0.2">
      <c r="A7326" s="7"/>
    </row>
    <row r="7327" spans="1:1" x14ac:dyDescent="0.2">
      <c r="A7327" s="7"/>
    </row>
    <row r="7328" spans="1:1" x14ac:dyDescent="0.2">
      <c r="A7328" s="7"/>
    </row>
    <row r="7329" spans="1:1" x14ac:dyDescent="0.2">
      <c r="A7329" s="7"/>
    </row>
    <row r="7330" spans="1:1" x14ac:dyDescent="0.2">
      <c r="A7330" s="7"/>
    </row>
    <row r="7331" spans="1:1" x14ac:dyDescent="0.2">
      <c r="A7331" s="7"/>
    </row>
    <row r="7332" spans="1:1" x14ac:dyDescent="0.2">
      <c r="A7332" s="7"/>
    </row>
    <row r="7333" spans="1:1" x14ac:dyDescent="0.2">
      <c r="A7333" s="7"/>
    </row>
    <row r="7334" spans="1:1" x14ac:dyDescent="0.2">
      <c r="A7334" s="7"/>
    </row>
    <row r="7335" spans="1:1" x14ac:dyDescent="0.2">
      <c r="A7335" s="7"/>
    </row>
    <row r="7336" spans="1:1" x14ac:dyDescent="0.2">
      <c r="A7336" s="7"/>
    </row>
    <row r="7337" spans="1:1" x14ac:dyDescent="0.2">
      <c r="A7337" s="7"/>
    </row>
    <row r="7338" spans="1:1" x14ac:dyDescent="0.2">
      <c r="A7338" s="7"/>
    </row>
    <row r="7339" spans="1:1" x14ac:dyDescent="0.2">
      <c r="A7339" s="7"/>
    </row>
    <row r="7340" spans="1:1" x14ac:dyDescent="0.2">
      <c r="A7340" s="7"/>
    </row>
    <row r="7341" spans="1:1" x14ac:dyDescent="0.2">
      <c r="A7341" s="7"/>
    </row>
    <row r="7342" spans="1:1" x14ac:dyDescent="0.2">
      <c r="A7342" s="7"/>
    </row>
    <row r="7343" spans="1:1" x14ac:dyDescent="0.2">
      <c r="A7343" s="7"/>
    </row>
    <row r="7344" spans="1:1" x14ac:dyDescent="0.2">
      <c r="A7344" s="7"/>
    </row>
    <row r="7345" spans="1:1" x14ac:dyDescent="0.2">
      <c r="A7345" s="7"/>
    </row>
    <row r="7346" spans="1:1" x14ac:dyDescent="0.2">
      <c r="A7346" s="7"/>
    </row>
    <row r="7347" spans="1:1" x14ac:dyDescent="0.2">
      <c r="A7347" s="7"/>
    </row>
    <row r="7348" spans="1:1" x14ac:dyDescent="0.2">
      <c r="A7348" s="7"/>
    </row>
    <row r="7349" spans="1:1" x14ac:dyDescent="0.2">
      <c r="A7349" s="7"/>
    </row>
    <row r="7350" spans="1:1" x14ac:dyDescent="0.2">
      <c r="A7350" s="7"/>
    </row>
    <row r="7351" spans="1:1" x14ac:dyDescent="0.2">
      <c r="A7351" s="7"/>
    </row>
    <row r="7352" spans="1:1" x14ac:dyDescent="0.2">
      <c r="A7352" s="7"/>
    </row>
    <row r="7353" spans="1:1" x14ac:dyDescent="0.2">
      <c r="A7353" s="7"/>
    </row>
    <row r="7354" spans="1:1" x14ac:dyDescent="0.2">
      <c r="A7354" s="7"/>
    </row>
    <row r="7355" spans="1:1" x14ac:dyDescent="0.2">
      <c r="A7355" s="7"/>
    </row>
    <row r="7356" spans="1:1" x14ac:dyDescent="0.2">
      <c r="A7356" s="7"/>
    </row>
    <row r="7357" spans="1:1" x14ac:dyDescent="0.2">
      <c r="A7357" s="7"/>
    </row>
    <row r="7358" spans="1:1" x14ac:dyDescent="0.2">
      <c r="A7358" s="7"/>
    </row>
    <row r="7359" spans="1:1" x14ac:dyDescent="0.2">
      <c r="A7359" s="7"/>
    </row>
    <row r="7360" spans="1:1" x14ac:dyDescent="0.2">
      <c r="A7360" s="7"/>
    </row>
    <row r="7361" spans="1:1" x14ac:dyDescent="0.2">
      <c r="A7361" s="7"/>
    </row>
    <row r="7362" spans="1:1" x14ac:dyDescent="0.2">
      <c r="A7362" s="7"/>
    </row>
    <row r="7363" spans="1:1" x14ac:dyDescent="0.2">
      <c r="A7363" s="7"/>
    </row>
    <row r="7364" spans="1:1" x14ac:dyDescent="0.2">
      <c r="A7364" s="7"/>
    </row>
    <row r="7365" spans="1:1" x14ac:dyDescent="0.2">
      <c r="A7365" s="7"/>
    </row>
    <row r="7366" spans="1:1" x14ac:dyDescent="0.2">
      <c r="A7366" s="7"/>
    </row>
    <row r="7367" spans="1:1" x14ac:dyDescent="0.2">
      <c r="A7367" s="7"/>
    </row>
    <row r="7368" spans="1:1" x14ac:dyDescent="0.2">
      <c r="A7368" s="7"/>
    </row>
    <row r="7369" spans="1:1" x14ac:dyDescent="0.2">
      <c r="A7369" s="7"/>
    </row>
    <row r="7370" spans="1:1" x14ac:dyDescent="0.2">
      <c r="A7370" s="7"/>
    </row>
    <row r="7371" spans="1:1" x14ac:dyDescent="0.2">
      <c r="A7371" s="7"/>
    </row>
    <row r="7372" spans="1:1" x14ac:dyDescent="0.2">
      <c r="A7372" s="7"/>
    </row>
    <row r="7373" spans="1:1" x14ac:dyDescent="0.2">
      <c r="A7373" s="7"/>
    </row>
    <row r="7374" spans="1:1" x14ac:dyDescent="0.2">
      <c r="A7374" s="7"/>
    </row>
    <row r="7375" spans="1:1" x14ac:dyDescent="0.2">
      <c r="A7375" s="7"/>
    </row>
    <row r="7376" spans="1:1" x14ac:dyDescent="0.2">
      <c r="A7376" s="7"/>
    </row>
    <row r="7377" spans="1:1" x14ac:dyDescent="0.2">
      <c r="A7377" s="7"/>
    </row>
    <row r="7378" spans="1:1" x14ac:dyDescent="0.2">
      <c r="A7378" s="7"/>
    </row>
    <row r="7379" spans="1:1" x14ac:dyDescent="0.2">
      <c r="A7379" s="7"/>
    </row>
    <row r="7380" spans="1:1" x14ac:dyDescent="0.2">
      <c r="A7380" s="7"/>
    </row>
    <row r="7381" spans="1:1" x14ac:dyDescent="0.2">
      <c r="A7381" s="7"/>
    </row>
    <row r="7382" spans="1:1" x14ac:dyDescent="0.2">
      <c r="A7382" s="7"/>
    </row>
    <row r="7383" spans="1:1" x14ac:dyDescent="0.2">
      <c r="A7383" s="7"/>
    </row>
    <row r="7384" spans="1:1" x14ac:dyDescent="0.2">
      <c r="A7384" s="7"/>
    </row>
    <row r="7385" spans="1:1" x14ac:dyDescent="0.2">
      <c r="A7385" s="7"/>
    </row>
    <row r="7386" spans="1:1" x14ac:dyDescent="0.2">
      <c r="A7386" s="7"/>
    </row>
    <row r="7387" spans="1:1" x14ac:dyDescent="0.2">
      <c r="A7387" s="7"/>
    </row>
    <row r="7388" spans="1:1" x14ac:dyDescent="0.2">
      <c r="A7388" s="7"/>
    </row>
    <row r="7389" spans="1:1" x14ac:dyDescent="0.2">
      <c r="A7389" s="7"/>
    </row>
    <row r="7390" spans="1:1" x14ac:dyDescent="0.2">
      <c r="A7390" s="7"/>
    </row>
    <row r="7391" spans="1:1" x14ac:dyDescent="0.2">
      <c r="A7391" s="7"/>
    </row>
    <row r="7392" spans="1:1" x14ac:dyDescent="0.2">
      <c r="A7392" s="7"/>
    </row>
    <row r="7393" spans="1:1" x14ac:dyDescent="0.2">
      <c r="A7393" s="7"/>
    </row>
    <row r="7394" spans="1:1" x14ac:dyDescent="0.2">
      <c r="A7394" s="7"/>
    </row>
    <row r="7395" spans="1:1" x14ac:dyDescent="0.2">
      <c r="A7395" s="7"/>
    </row>
    <row r="7396" spans="1:1" x14ac:dyDescent="0.2">
      <c r="A7396" s="7"/>
    </row>
    <row r="7397" spans="1:1" x14ac:dyDescent="0.2">
      <c r="A7397" s="7"/>
    </row>
    <row r="7398" spans="1:1" x14ac:dyDescent="0.2">
      <c r="A7398" s="7"/>
    </row>
    <row r="7399" spans="1:1" x14ac:dyDescent="0.2">
      <c r="A7399" s="7"/>
    </row>
    <row r="7400" spans="1:1" x14ac:dyDescent="0.2">
      <c r="A7400" s="7"/>
    </row>
    <row r="7401" spans="1:1" x14ac:dyDescent="0.2">
      <c r="A7401" s="7"/>
    </row>
    <row r="7402" spans="1:1" x14ac:dyDescent="0.2">
      <c r="A7402" s="7"/>
    </row>
    <row r="7403" spans="1:1" x14ac:dyDescent="0.2">
      <c r="A7403" s="7"/>
    </row>
    <row r="7404" spans="1:1" x14ac:dyDescent="0.2">
      <c r="A7404" s="7"/>
    </row>
    <row r="7405" spans="1:1" x14ac:dyDescent="0.2">
      <c r="A7405" s="7"/>
    </row>
    <row r="7406" spans="1:1" x14ac:dyDescent="0.2">
      <c r="A7406" s="7"/>
    </row>
    <row r="7407" spans="1:1" x14ac:dyDescent="0.2">
      <c r="A7407" s="7"/>
    </row>
    <row r="7408" spans="1:1" x14ac:dyDescent="0.2">
      <c r="A7408" s="7"/>
    </row>
    <row r="7409" spans="1:1" x14ac:dyDescent="0.2">
      <c r="A7409" s="7"/>
    </row>
    <row r="7410" spans="1:1" x14ac:dyDescent="0.2">
      <c r="A7410" s="7"/>
    </row>
    <row r="7411" spans="1:1" x14ac:dyDescent="0.2">
      <c r="A7411" s="7"/>
    </row>
    <row r="7412" spans="1:1" x14ac:dyDescent="0.2">
      <c r="A7412" s="7"/>
    </row>
    <row r="7413" spans="1:1" x14ac:dyDescent="0.2">
      <c r="A7413" s="7"/>
    </row>
    <row r="7414" spans="1:1" x14ac:dyDescent="0.2">
      <c r="A7414" s="7"/>
    </row>
    <row r="7415" spans="1:1" x14ac:dyDescent="0.2">
      <c r="A7415" s="7"/>
    </row>
    <row r="7416" spans="1:1" x14ac:dyDescent="0.2">
      <c r="A7416" s="7"/>
    </row>
    <row r="7417" spans="1:1" x14ac:dyDescent="0.2">
      <c r="A7417" s="7"/>
    </row>
    <row r="7418" spans="1:1" x14ac:dyDescent="0.2">
      <c r="A7418" s="7"/>
    </row>
    <row r="7419" spans="1:1" x14ac:dyDescent="0.2">
      <c r="A7419" s="7"/>
    </row>
    <row r="7420" spans="1:1" x14ac:dyDescent="0.2">
      <c r="A7420" s="7"/>
    </row>
    <row r="7421" spans="1:1" x14ac:dyDescent="0.2">
      <c r="A7421" s="7"/>
    </row>
    <row r="7422" spans="1:1" x14ac:dyDescent="0.2">
      <c r="A7422" s="7"/>
    </row>
    <row r="7423" spans="1:1" x14ac:dyDescent="0.2">
      <c r="A7423" s="7"/>
    </row>
    <row r="7424" spans="1:1" x14ac:dyDescent="0.2">
      <c r="A7424" s="7"/>
    </row>
    <row r="7425" spans="1:1" x14ac:dyDescent="0.2">
      <c r="A7425" s="7"/>
    </row>
    <row r="7426" spans="1:1" x14ac:dyDescent="0.2">
      <c r="A7426" s="7"/>
    </row>
    <row r="7427" spans="1:1" x14ac:dyDescent="0.2">
      <c r="A7427" s="7"/>
    </row>
    <row r="7428" spans="1:1" x14ac:dyDescent="0.2">
      <c r="A7428" s="7"/>
    </row>
    <row r="7429" spans="1:1" x14ac:dyDescent="0.2">
      <c r="A7429" s="7"/>
    </row>
    <row r="7430" spans="1:1" x14ac:dyDescent="0.2">
      <c r="A7430" s="7"/>
    </row>
    <row r="7431" spans="1:1" x14ac:dyDescent="0.2">
      <c r="A7431" s="7"/>
    </row>
    <row r="7432" spans="1:1" x14ac:dyDescent="0.2">
      <c r="A7432" s="7"/>
    </row>
    <row r="7433" spans="1:1" x14ac:dyDescent="0.2">
      <c r="A7433" s="7"/>
    </row>
    <row r="7434" spans="1:1" x14ac:dyDescent="0.2">
      <c r="A7434" s="7"/>
    </row>
    <row r="7435" spans="1:1" x14ac:dyDescent="0.2">
      <c r="A7435" s="7"/>
    </row>
    <row r="7436" spans="1:1" x14ac:dyDescent="0.2">
      <c r="A7436" s="7"/>
    </row>
    <row r="7437" spans="1:1" x14ac:dyDescent="0.2">
      <c r="A7437" s="7"/>
    </row>
    <row r="7438" spans="1:1" x14ac:dyDescent="0.2">
      <c r="A7438" s="7"/>
    </row>
    <row r="7439" spans="1:1" x14ac:dyDescent="0.2">
      <c r="A7439" s="7"/>
    </row>
    <row r="7440" spans="1:1" x14ac:dyDescent="0.2">
      <c r="A7440" s="7"/>
    </row>
    <row r="7441" spans="1:1" x14ac:dyDescent="0.2">
      <c r="A7441" s="7"/>
    </row>
    <row r="7442" spans="1:1" x14ac:dyDescent="0.2">
      <c r="A7442" s="7"/>
    </row>
    <row r="7443" spans="1:1" x14ac:dyDescent="0.2">
      <c r="A7443" s="7"/>
    </row>
    <row r="7444" spans="1:1" x14ac:dyDescent="0.2">
      <c r="A7444" s="7"/>
    </row>
    <row r="7445" spans="1:1" x14ac:dyDescent="0.2">
      <c r="A7445" s="7"/>
    </row>
    <row r="7446" spans="1:1" x14ac:dyDescent="0.2">
      <c r="A7446" s="7"/>
    </row>
    <row r="7447" spans="1:1" x14ac:dyDescent="0.2">
      <c r="A7447" s="7"/>
    </row>
    <row r="7448" spans="1:1" x14ac:dyDescent="0.2">
      <c r="A7448" s="7"/>
    </row>
    <row r="7449" spans="1:1" x14ac:dyDescent="0.2">
      <c r="A7449" s="7"/>
    </row>
    <row r="7450" spans="1:1" x14ac:dyDescent="0.2">
      <c r="A7450" s="7"/>
    </row>
    <row r="7451" spans="1:1" x14ac:dyDescent="0.2">
      <c r="A7451" s="7"/>
    </row>
    <row r="7452" spans="1:1" x14ac:dyDescent="0.2">
      <c r="A7452" s="7"/>
    </row>
    <row r="7453" spans="1:1" x14ac:dyDescent="0.2">
      <c r="A7453" s="7"/>
    </row>
    <row r="7454" spans="1:1" x14ac:dyDescent="0.2">
      <c r="A7454" s="7"/>
    </row>
    <row r="7455" spans="1:1" x14ac:dyDescent="0.2">
      <c r="A7455" s="7"/>
    </row>
    <row r="7456" spans="1:1" x14ac:dyDescent="0.2">
      <c r="A7456" s="7"/>
    </row>
    <row r="7457" spans="1:1" x14ac:dyDescent="0.2">
      <c r="A7457" s="7"/>
    </row>
    <row r="7458" spans="1:1" x14ac:dyDescent="0.2">
      <c r="A7458" s="7"/>
    </row>
    <row r="7459" spans="1:1" x14ac:dyDescent="0.2">
      <c r="A7459" s="7"/>
    </row>
    <row r="7460" spans="1:1" x14ac:dyDescent="0.2">
      <c r="A7460" s="7"/>
    </row>
    <row r="7461" spans="1:1" x14ac:dyDescent="0.2">
      <c r="A7461" s="7"/>
    </row>
    <row r="7462" spans="1:1" x14ac:dyDescent="0.2">
      <c r="A7462" s="7"/>
    </row>
    <row r="7463" spans="1:1" x14ac:dyDescent="0.2">
      <c r="A7463" s="7"/>
    </row>
    <row r="7464" spans="1:1" x14ac:dyDescent="0.2">
      <c r="A7464" s="7"/>
    </row>
    <row r="7465" spans="1:1" x14ac:dyDescent="0.2">
      <c r="A7465" s="7"/>
    </row>
    <row r="7466" spans="1:1" x14ac:dyDescent="0.2">
      <c r="A7466" s="7"/>
    </row>
    <row r="7467" spans="1:1" x14ac:dyDescent="0.2">
      <c r="A7467" s="7"/>
    </row>
    <row r="7468" spans="1:1" x14ac:dyDescent="0.2">
      <c r="A7468" s="7"/>
    </row>
    <row r="7469" spans="1:1" x14ac:dyDescent="0.2">
      <c r="A7469" s="7"/>
    </row>
    <row r="7470" spans="1:1" x14ac:dyDescent="0.2">
      <c r="A7470" s="7"/>
    </row>
    <row r="7471" spans="1:1" x14ac:dyDescent="0.2">
      <c r="A7471" s="7"/>
    </row>
    <row r="7472" spans="1:1" x14ac:dyDescent="0.2">
      <c r="A7472" s="7"/>
    </row>
    <row r="7473" spans="1:1" x14ac:dyDescent="0.2">
      <c r="A7473" s="7"/>
    </row>
    <row r="7474" spans="1:1" x14ac:dyDescent="0.2">
      <c r="A7474" s="7"/>
    </row>
    <row r="7475" spans="1:1" x14ac:dyDescent="0.2">
      <c r="A7475" s="7"/>
    </row>
    <row r="7476" spans="1:1" x14ac:dyDescent="0.2">
      <c r="A7476" s="7"/>
    </row>
    <row r="7477" spans="1:1" x14ac:dyDescent="0.2">
      <c r="A7477" s="7"/>
    </row>
    <row r="7478" spans="1:1" x14ac:dyDescent="0.2">
      <c r="A7478" s="7"/>
    </row>
    <row r="7479" spans="1:1" x14ac:dyDescent="0.2">
      <c r="A7479" s="7"/>
    </row>
    <row r="7480" spans="1:1" x14ac:dyDescent="0.2">
      <c r="A7480" s="7"/>
    </row>
    <row r="7481" spans="1:1" x14ac:dyDescent="0.2">
      <c r="A7481" s="7"/>
    </row>
    <row r="7482" spans="1:1" x14ac:dyDescent="0.2">
      <c r="A7482" s="7"/>
    </row>
    <row r="7483" spans="1:1" x14ac:dyDescent="0.2">
      <c r="A7483" s="7"/>
    </row>
    <row r="7484" spans="1:1" x14ac:dyDescent="0.2">
      <c r="A7484" s="7"/>
    </row>
    <row r="7485" spans="1:1" x14ac:dyDescent="0.2">
      <c r="A7485" s="7"/>
    </row>
    <row r="7486" spans="1:1" x14ac:dyDescent="0.2">
      <c r="A7486" s="7"/>
    </row>
    <row r="7487" spans="1:1" x14ac:dyDescent="0.2">
      <c r="A7487" s="7"/>
    </row>
    <row r="7488" spans="1:1" x14ac:dyDescent="0.2">
      <c r="A7488" s="7"/>
    </row>
    <row r="7489" spans="1:1" x14ac:dyDescent="0.2">
      <c r="A7489" s="7"/>
    </row>
    <row r="7490" spans="1:1" x14ac:dyDescent="0.2">
      <c r="A7490" s="7"/>
    </row>
    <row r="7491" spans="1:1" x14ac:dyDescent="0.2">
      <c r="A7491" s="7"/>
    </row>
    <row r="7492" spans="1:1" x14ac:dyDescent="0.2">
      <c r="A7492" s="7"/>
    </row>
    <row r="7493" spans="1:1" x14ac:dyDescent="0.2">
      <c r="A7493" s="7"/>
    </row>
    <row r="7494" spans="1:1" x14ac:dyDescent="0.2">
      <c r="A7494" s="7"/>
    </row>
    <row r="7495" spans="1:1" x14ac:dyDescent="0.2">
      <c r="A7495" s="7"/>
    </row>
    <row r="7496" spans="1:1" x14ac:dyDescent="0.2">
      <c r="A7496" s="7"/>
    </row>
    <row r="7497" spans="1:1" x14ac:dyDescent="0.2">
      <c r="A7497" s="7"/>
    </row>
    <row r="7498" spans="1:1" x14ac:dyDescent="0.2">
      <c r="A7498" s="7"/>
    </row>
    <row r="7499" spans="1:1" x14ac:dyDescent="0.2">
      <c r="A7499" s="7"/>
    </row>
    <row r="7500" spans="1:1" x14ac:dyDescent="0.2">
      <c r="A7500" s="7"/>
    </row>
    <row r="7501" spans="1:1" x14ac:dyDescent="0.2">
      <c r="A7501" s="7"/>
    </row>
    <row r="7502" spans="1:1" x14ac:dyDescent="0.2">
      <c r="A7502" s="7"/>
    </row>
    <row r="7503" spans="1:1" x14ac:dyDescent="0.2">
      <c r="A7503" s="7"/>
    </row>
    <row r="7504" spans="1:1" x14ac:dyDescent="0.2">
      <c r="A7504" s="7"/>
    </row>
    <row r="7505" spans="1:1" x14ac:dyDescent="0.2">
      <c r="A7505" s="7"/>
    </row>
    <row r="7506" spans="1:1" x14ac:dyDescent="0.2">
      <c r="A7506" s="7"/>
    </row>
    <row r="7507" spans="1:1" x14ac:dyDescent="0.2">
      <c r="A7507" s="7"/>
    </row>
    <row r="7508" spans="1:1" x14ac:dyDescent="0.2">
      <c r="A7508" s="7"/>
    </row>
    <row r="7509" spans="1:1" x14ac:dyDescent="0.2">
      <c r="A7509" s="7"/>
    </row>
    <row r="7510" spans="1:1" x14ac:dyDescent="0.2">
      <c r="A7510" s="7"/>
    </row>
    <row r="7511" spans="1:1" x14ac:dyDescent="0.2">
      <c r="A7511" s="7"/>
    </row>
    <row r="7512" spans="1:1" x14ac:dyDescent="0.2">
      <c r="A7512" s="7"/>
    </row>
    <row r="7513" spans="1:1" x14ac:dyDescent="0.2">
      <c r="A7513" s="7"/>
    </row>
    <row r="7514" spans="1:1" x14ac:dyDescent="0.2">
      <c r="A7514" s="7"/>
    </row>
    <row r="7515" spans="1:1" x14ac:dyDescent="0.2">
      <c r="A7515" s="7"/>
    </row>
    <row r="7516" spans="1:1" x14ac:dyDescent="0.2">
      <c r="A7516" s="7"/>
    </row>
    <row r="7517" spans="1:1" x14ac:dyDescent="0.2">
      <c r="A7517" s="7"/>
    </row>
    <row r="7518" spans="1:1" x14ac:dyDescent="0.2">
      <c r="A7518" s="7"/>
    </row>
    <row r="7519" spans="1:1" x14ac:dyDescent="0.2">
      <c r="A7519" s="7"/>
    </row>
    <row r="7520" spans="1:1" x14ac:dyDescent="0.2">
      <c r="A7520" s="7"/>
    </row>
    <row r="7521" spans="1:1" x14ac:dyDescent="0.2">
      <c r="A7521" s="7"/>
    </row>
    <row r="7522" spans="1:1" x14ac:dyDescent="0.2">
      <c r="A7522" s="7"/>
    </row>
    <row r="7523" spans="1:1" x14ac:dyDescent="0.2">
      <c r="A7523" s="7"/>
    </row>
    <row r="7524" spans="1:1" x14ac:dyDescent="0.2">
      <c r="A7524" s="7"/>
    </row>
    <row r="7525" spans="1:1" x14ac:dyDescent="0.2">
      <c r="A7525" s="7"/>
    </row>
    <row r="7526" spans="1:1" x14ac:dyDescent="0.2">
      <c r="A7526" s="7"/>
    </row>
    <row r="7527" spans="1:1" x14ac:dyDescent="0.2">
      <c r="A7527" s="7"/>
    </row>
    <row r="7528" spans="1:1" x14ac:dyDescent="0.2">
      <c r="A7528" s="7"/>
    </row>
    <row r="7529" spans="1:1" x14ac:dyDescent="0.2">
      <c r="A7529" s="7"/>
    </row>
    <row r="7530" spans="1:1" x14ac:dyDescent="0.2">
      <c r="A7530" s="7"/>
    </row>
    <row r="7531" spans="1:1" x14ac:dyDescent="0.2">
      <c r="A7531" s="7"/>
    </row>
    <row r="7532" spans="1:1" x14ac:dyDescent="0.2">
      <c r="A7532" s="7"/>
    </row>
    <row r="7533" spans="1:1" x14ac:dyDescent="0.2">
      <c r="A7533" s="7"/>
    </row>
    <row r="7534" spans="1:1" x14ac:dyDescent="0.2">
      <c r="A7534" s="7"/>
    </row>
    <row r="7535" spans="1:1" x14ac:dyDescent="0.2">
      <c r="A7535" s="7"/>
    </row>
    <row r="7536" spans="1:1" x14ac:dyDescent="0.2">
      <c r="A7536" s="7"/>
    </row>
    <row r="7537" spans="1:1" x14ac:dyDescent="0.2">
      <c r="A7537" s="7"/>
    </row>
    <row r="7538" spans="1:1" x14ac:dyDescent="0.2">
      <c r="A7538" s="7"/>
    </row>
    <row r="7539" spans="1:1" x14ac:dyDescent="0.2">
      <c r="A7539" s="7"/>
    </row>
    <row r="7540" spans="1:1" x14ac:dyDescent="0.2">
      <c r="A7540" s="7"/>
    </row>
    <row r="7541" spans="1:1" x14ac:dyDescent="0.2">
      <c r="A7541" s="7"/>
    </row>
    <row r="7542" spans="1:1" x14ac:dyDescent="0.2">
      <c r="A7542" s="7"/>
    </row>
    <row r="7543" spans="1:1" x14ac:dyDescent="0.2">
      <c r="A7543" s="7"/>
    </row>
    <row r="7544" spans="1:1" x14ac:dyDescent="0.2">
      <c r="A7544" s="7"/>
    </row>
    <row r="7545" spans="1:1" x14ac:dyDescent="0.2">
      <c r="A7545" s="7"/>
    </row>
    <row r="7546" spans="1:1" x14ac:dyDescent="0.2">
      <c r="A7546" s="7"/>
    </row>
    <row r="7547" spans="1:1" x14ac:dyDescent="0.2">
      <c r="A7547" s="7"/>
    </row>
    <row r="7548" spans="1:1" x14ac:dyDescent="0.2">
      <c r="A7548" s="7"/>
    </row>
    <row r="7549" spans="1:1" x14ac:dyDescent="0.2">
      <c r="A7549" s="7"/>
    </row>
    <row r="7550" spans="1:1" x14ac:dyDescent="0.2">
      <c r="A7550" s="7"/>
    </row>
    <row r="7551" spans="1:1" x14ac:dyDescent="0.2">
      <c r="A7551" s="7"/>
    </row>
    <row r="7552" spans="1:1" x14ac:dyDescent="0.2">
      <c r="A7552" s="7"/>
    </row>
    <row r="7553" spans="1:1" x14ac:dyDescent="0.2">
      <c r="A7553" s="7"/>
    </row>
    <row r="7554" spans="1:1" x14ac:dyDescent="0.2">
      <c r="A7554" s="7"/>
    </row>
    <row r="7555" spans="1:1" x14ac:dyDescent="0.2">
      <c r="A7555" s="7"/>
    </row>
    <row r="7556" spans="1:1" x14ac:dyDescent="0.2">
      <c r="A7556" s="7"/>
    </row>
    <row r="7557" spans="1:1" x14ac:dyDescent="0.2">
      <c r="A7557" s="7"/>
    </row>
    <row r="7558" spans="1:1" x14ac:dyDescent="0.2">
      <c r="A7558" s="7"/>
    </row>
    <row r="7559" spans="1:1" x14ac:dyDescent="0.2">
      <c r="A7559" s="7"/>
    </row>
    <row r="7560" spans="1:1" x14ac:dyDescent="0.2">
      <c r="A7560" s="7"/>
    </row>
    <row r="7561" spans="1:1" x14ac:dyDescent="0.2">
      <c r="A7561" s="7"/>
    </row>
    <row r="7562" spans="1:1" x14ac:dyDescent="0.2">
      <c r="A7562" s="7"/>
    </row>
    <row r="7563" spans="1:1" x14ac:dyDescent="0.2">
      <c r="A7563" s="7"/>
    </row>
    <row r="7564" spans="1:1" x14ac:dyDescent="0.2">
      <c r="A7564" s="7"/>
    </row>
    <row r="7565" spans="1:1" x14ac:dyDescent="0.2">
      <c r="A7565" s="7"/>
    </row>
    <row r="7566" spans="1:1" x14ac:dyDescent="0.2">
      <c r="A7566" s="7"/>
    </row>
    <row r="7567" spans="1:1" x14ac:dyDescent="0.2">
      <c r="A7567" s="7"/>
    </row>
    <row r="7568" spans="1:1" x14ac:dyDescent="0.2">
      <c r="A7568" s="7"/>
    </row>
    <row r="7569" spans="1:1" x14ac:dyDescent="0.2">
      <c r="A7569" s="7"/>
    </row>
    <row r="7570" spans="1:1" x14ac:dyDescent="0.2">
      <c r="A7570" s="7"/>
    </row>
    <row r="7571" spans="1:1" x14ac:dyDescent="0.2">
      <c r="A7571" s="7"/>
    </row>
    <row r="7572" spans="1:1" x14ac:dyDescent="0.2">
      <c r="A7572" s="7"/>
    </row>
    <row r="7573" spans="1:1" x14ac:dyDescent="0.2">
      <c r="A7573" s="7"/>
    </row>
    <row r="7574" spans="1:1" x14ac:dyDescent="0.2">
      <c r="A7574" s="7"/>
    </row>
    <row r="7575" spans="1:1" x14ac:dyDescent="0.2">
      <c r="A7575" s="7"/>
    </row>
    <row r="7576" spans="1:1" x14ac:dyDescent="0.2">
      <c r="A7576" s="7"/>
    </row>
    <row r="7577" spans="1:1" x14ac:dyDescent="0.2">
      <c r="A7577" s="7"/>
    </row>
    <row r="7578" spans="1:1" x14ac:dyDescent="0.2">
      <c r="A7578" s="7"/>
    </row>
    <row r="7579" spans="1:1" x14ac:dyDescent="0.2">
      <c r="A7579" s="7"/>
    </row>
    <row r="7580" spans="1:1" x14ac:dyDescent="0.2">
      <c r="A7580" s="7"/>
    </row>
    <row r="7581" spans="1:1" x14ac:dyDescent="0.2">
      <c r="A7581" s="7"/>
    </row>
    <row r="7582" spans="1:1" x14ac:dyDescent="0.2">
      <c r="A7582" s="7"/>
    </row>
    <row r="7583" spans="1:1" x14ac:dyDescent="0.2">
      <c r="A7583" s="7"/>
    </row>
    <row r="7584" spans="1:1" x14ac:dyDescent="0.2">
      <c r="A7584" s="7"/>
    </row>
    <row r="7585" spans="1:1" x14ac:dyDescent="0.2">
      <c r="A7585" s="7"/>
    </row>
    <row r="7586" spans="1:1" x14ac:dyDescent="0.2">
      <c r="A7586" s="7"/>
    </row>
    <row r="7587" spans="1:1" x14ac:dyDescent="0.2">
      <c r="A7587" s="7"/>
    </row>
    <row r="7588" spans="1:1" x14ac:dyDescent="0.2">
      <c r="A7588" s="7"/>
    </row>
    <row r="7589" spans="1:1" x14ac:dyDescent="0.2">
      <c r="A7589" s="7"/>
    </row>
    <row r="7590" spans="1:1" x14ac:dyDescent="0.2">
      <c r="A7590" s="7"/>
    </row>
    <row r="7591" spans="1:1" x14ac:dyDescent="0.2">
      <c r="A7591" s="7"/>
    </row>
    <row r="7592" spans="1:1" x14ac:dyDescent="0.2">
      <c r="A7592" s="7"/>
    </row>
    <row r="7593" spans="1:1" x14ac:dyDescent="0.2">
      <c r="A7593" s="7"/>
    </row>
    <row r="7594" spans="1:1" x14ac:dyDescent="0.2">
      <c r="A7594" s="7"/>
    </row>
    <row r="7595" spans="1:1" x14ac:dyDescent="0.2">
      <c r="A7595" s="7"/>
    </row>
    <row r="7596" spans="1:1" x14ac:dyDescent="0.2">
      <c r="A7596" s="7"/>
    </row>
    <row r="7597" spans="1:1" x14ac:dyDescent="0.2">
      <c r="A7597" s="7"/>
    </row>
    <row r="7598" spans="1:1" x14ac:dyDescent="0.2">
      <c r="A7598" s="7"/>
    </row>
    <row r="7599" spans="1:1" x14ac:dyDescent="0.2">
      <c r="A7599" s="7"/>
    </row>
    <row r="7600" spans="1:1" x14ac:dyDescent="0.2">
      <c r="A7600" s="7"/>
    </row>
    <row r="7601" spans="1:1" x14ac:dyDescent="0.2">
      <c r="A7601" s="7"/>
    </row>
    <row r="7602" spans="1:1" x14ac:dyDescent="0.2">
      <c r="A7602" s="7"/>
    </row>
    <row r="7603" spans="1:1" x14ac:dyDescent="0.2">
      <c r="A7603" s="7"/>
    </row>
    <row r="7604" spans="1:1" x14ac:dyDescent="0.2">
      <c r="A7604" s="7"/>
    </row>
    <row r="7605" spans="1:1" x14ac:dyDescent="0.2">
      <c r="A7605" s="7"/>
    </row>
    <row r="7606" spans="1:1" x14ac:dyDescent="0.2">
      <c r="A7606" s="7"/>
    </row>
    <row r="7607" spans="1:1" x14ac:dyDescent="0.2">
      <c r="A7607" s="7"/>
    </row>
    <row r="7608" spans="1:1" x14ac:dyDescent="0.2">
      <c r="A7608" s="7"/>
    </row>
    <row r="7609" spans="1:1" x14ac:dyDescent="0.2">
      <c r="A7609" s="7"/>
    </row>
    <row r="7610" spans="1:1" x14ac:dyDescent="0.2">
      <c r="A7610" s="7"/>
    </row>
    <row r="7611" spans="1:1" x14ac:dyDescent="0.2">
      <c r="A7611" s="7"/>
    </row>
    <row r="7612" spans="1:1" x14ac:dyDescent="0.2">
      <c r="A7612" s="7"/>
    </row>
    <row r="7613" spans="1:1" x14ac:dyDescent="0.2">
      <c r="A7613" s="7"/>
    </row>
    <row r="7614" spans="1:1" x14ac:dyDescent="0.2">
      <c r="A7614" s="7"/>
    </row>
    <row r="7615" spans="1:1" x14ac:dyDescent="0.2">
      <c r="A7615" s="7"/>
    </row>
    <row r="7616" spans="1:1" x14ac:dyDescent="0.2">
      <c r="A7616" s="7"/>
    </row>
    <row r="7617" spans="1:1" x14ac:dyDescent="0.2">
      <c r="A7617" s="7"/>
    </row>
    <row r="7618" spans="1:1" x14ac:dyDescent="0.2">
      <c r="A7618" s="7"/>
    </row>
    <row r="7619" spans="1:1" x14ac:dyDescent="0.2">
      <c r="A7619" s="7"/>
    </row>
    <row r="7620" spans="1:1" x14ac:dyDescent="0.2">
      <c r="A7620" s="7"/>
    </row>
    <row r="7621" spans="1:1" x14ac:dyDescent="0.2">
      <c r="A7621" s="7"/>
    </row>
    <row r="7622" spans="1:1" x14ac:dyDescent="0.2">
      <c r="A7622" s="7"/>
    </row>
    <row r="7623" spans="1:1" x14ac:dyDescent="0.2">
      <c r="A7623" s="7"/>
    </row>
    <row r="7624" spans="1:1" x14ac:dyDescent="0.2">
      <c r="A7624" s="7"/>
    </row>
    <row r="7625" spans="1:1" x14ac:dyDescent="0.2">
      <c r="A7625" s="7"/>
    </row>
    <row r="7626" spans="1:1" x14ac:dyDescent="0.2">
      <c r="A7626" s="7"/>
    </row>
    <row r="7627" spans="1:1" x14ac:dyDescent="0.2">
      <c r="A7627" s="7"/>
    </row>
    <row r="7628" spans="1:1" x14ac:dyDescent="0.2">
      <c r="A7628" s="7"/>
    </row>
    <row r="7629" spans="1:1" x14ac:dyDescent="0.2">
      <c r="A7629" s="7"/>
    </row>
    <row r="7630" spans="1:1" x14ac:dyDescent="0.2">
      <c r="A7630" s="7"/>
    </row>
    <row r="7631" spans="1:1" x14ac:dyDescent="0.2">
      <c r="A7631" s="7"/>
    </row>
    <row r="7632" spans="1:1" x14ac:dyDescent="0.2">
      <c r="A7632" s="7"/>
    </row>
    <row r="7633" spans="1:1" x14ac:dyDescent="0.2">
      <c r="A7633" s="7"/>
    </row>
    <row r="7634" spans="1:1" x14ac:dyDescent="0.2">
      <c r="A7634" s="7"/>
    </row>
    <row r="7635" spans="1:1" x14ac:dyDescent="0.2">
      <c r="A7635" s="7"/>
    </row>
    <row r="7636" spans="1:1" x14ac:dyDescent="0.2">
      <c r="A7636" s="7"/>
    </row>
    <row r="7637" spans="1:1" x14ac:dyDescent="0.2">
      <c r="A7637" s="7"/>
    </row>
    <row r="7638" spans="1:1" x14ac:dyDescent="0.2">
      <c r="A7638" s="7"/>
    </row>
    <row r="7639" spans="1:1" x14ac:dyDescent="0.2">
      <c r="A7639" s="7"/>
    </row>
    <row r="7640" spans="1:1" x14ac:dyDescent="0.2">
      <c r="A7640" s="7"/>
    </row>
    <row r="7641" spans="1:1" x14ac:dyDescent="0.2">
      <c r="A7641" s="7"/>
    </row>
    <row r="7642" spans="1:1" x14ac:dyDescent="0.2">
      <c r="A7642" s="7"/>
    </row>
    <row r="7643" spans="1:1" x14ac:dyDescent="0.2">
      <c r="A7643" s="7"/>
    </row>
    <row r="7644" spans="1:1" x14ac:dyDescent="0.2">
      <c r="A7644" s="7"/>
    </row>
    <row r="7645" spans="1:1" x14ac:dyDescent="0.2">
      <c r="A7645" s="7"/>
    </row>
    <row r="7646" spans="1:1" x14ac:dyDescent="0.2">
      <c r="A7646" s="7"/>
    </row>
    <row r="7647" spans="1:1" x14ac:dyDescent="0.2">
      <c r="A7647" s="7"/>
    </row>
    <row r="7648" spans="1:1" x14ac:dyDescent="0.2">
      <c r="A7648" s="7"/>
    </row>
    <row r="7649" spans="1:1" x14ac:dyDescent="0.2">
      <c r="A7649" s="7"/>
    </row>
    <row r="7650" spans="1:1" x14ac:dyDescent="0.2">
      <c r="A7650" s="7"/>
    </row>
    <row r="7651" spans="1:1" x14ac:dyDescent="0.2">
      <c r="A7651" s="7"/>
    </row>
    <row r="7652" spans="1:1" x14ac:dyDescent="0.2">
      <c r="A7652" s="7"/>
    </row>
    <row r="7653" spans="1:1" x14ac:dyDescent="0.2">
      <c r="A7653" s="7"/>
    </row>
    <row r="7654" spans="1:1" x14ac:dyDescent="0.2">
      <c r="A7654" s="7"/>
    </row>
    <row r="7655" spans="1:1" x14ac:dyDescent="0.2">
      <c r="A7655" s="7"/>
    </row>
    <row r="7656" spans="1:1" x14ac:dyDescent="0.2">
      <c r="A7656" s="7"/>
    </row>
    <row r="7657" spans="1:1" x14ac:dyDescent="0.2">
      <c r="A7657" s="7"/>
    </row>
    <row r="7658" spans="1:1" x14ac:dyDescent="0.2">
      <c r="A7658" s="7"/>
    </row>
    <row r="7659" spans="1:1" x14ac:dyDescent="0.2">
      <c r="A7659" s="7"/>
    </row>
    <row r="7660" spans="1:1" x14ac:dyDescent="0.2">
      <c r="A7660" s="7"/>
    </row>
    <row r="7661" spans="1:1" x14ac:dyDescent="0.2">
      <c r="A7661" s="7"/>
    </row>
    <row r="7662" spans="1:1" x14ac:dyDescent="0.2">
      <c r="A7662" s="7"/>
    </row>
    <row r="7663" spans="1:1" x14ac:dyDescent="0.2">
      <c r="A7663" s="7"/>
    </row>
    <row r="7664" spans="1:1" x14ac:dyDescent="0.2">
      <c r="A7664" s="7"/>
    </row>
    <row r="7665" spans="1:1" x14ac:dyDescent="0.2">
      <c r="A7665" s="7"/>
    </row>
    <row r="7666" spans="1:1" x14ac:dyDescent="0.2">
      <c r="A7666" s="7"/>
    </row>
    <row r="7667" spans="1:1" x14ac:dyDescent="0.2">
      <c r="A7667" s="7"/>
    </row>
    <row r="7668" spans="1:1" x14ac:dyDescent="0.2">
      <c r="A7668" s="7"/>
    </row>
    <row r="7669" spans="1:1" x14ac:dyDescent="0.2">
      <c r="A7669" s="7"/>
    </row>
    <row r="7670" spans="1:1" x14ac:dyDescent="0.2">
      <c r="A7670" s="7"/>
    </row>
    <row r="7671" spans="1:1" x14ac:dyDescent="0.2">
      <c r="A7671" s="7"/>
    </row>
    <row r="7672" spans="1:1" x14ac:dyDescent="0.2">
      <c r="A7672" s="7"/>
    </row>
    <row r="7673" spans="1:1" x14ac:dyDescent="0.2">
      <c r="A7673" s="7"/>
    </row>
    <row r="7674" spans="1:1" x14ac:dyDescent="0.2">
      <c r="A7674" s="7"/>
    </row>
    <row r="7675" spans="1:1" x14ac:dyDescent="0.2">
      <c r="A7675" s="7"/>
    </row>
    <row r="7676" spans="1:1" x14ac:dyDescent="0.2">
      <c r="A7676" s="7"/>
    </row>
    <row r="7677" spans="1:1" x14ac:dyDescent="0.2">
      <c r="A7677" s="7"/>
    </row>
    <row r="7678" spans="1:1" x14ac:dyDescent="0.2">
      <c r="A7678" s="7"/>
    </row>
    <row r="7679" spans="1:1" x14ac:dyDescent="0.2">
      <c r="A7679" s="7"/>
    </row>
    <row r="7680" spans="1:1" x14ac:dyDescent="0.2">
      <c r="A7680" s="7"/>
    </row>
    <row r="7681" spans="1:1" x14ac:dyDescent="0.2">
      <c r="A7681" s="7"/>
    </row>
    <row r="7682" spans="1:1" x14ac:dyDescent="0.2">
      <c r="A7682" s="7"/>
    </row>
    <row r="7683" spans="1:1" x14ac:dyDescent="0.2">
      <c r="A7683" s="7"/>
    </row>
    <row r="7684" spans="1:1" x14ac:dyDescent="0.2">
      <c r="A7684" s="7"/>
    </row>
    <row r="7685" spans="1:1" x14ac:dyDescent="0.2">
      <c r="A7685" s="7"/>
    </row>
    <row r="7686" spans="1:1" x14ac:dyDescent="0.2">
      <c r="A7686" s="7"/>
    </row>
    <row r="7687" spans="1:1" x14ac:dyDescent="0.2">
      <c r="A7687" s="7"/>
    </row>
    <row r="7688" spans="1:1" x14ac:dyDescent="0.2">
      <c r="A7688" s="7"/>
    </row>
    <row r="7689" spans="1:1" x14ac:dyDescent="0.2">
      <c r="A7689" s="7"/>
    </row>
    <row r="7690" spans="1:1" x14ac:dyDescent="0.2">
      <c r="A7690" s="7"/>
    </row>
    <row r="7691" spans="1:1" x14ac:dyDescent="0.2">
      <c r="A7691" s="7"/>
    </row>
    <row r="7692" spans="1:1" x14ac:dyDescent="0.2">
      <c r="A7692" s="7"/>
    </row>
    <row r="7693" spans="1:1" x14ac:dyDescent="0.2">
      <c r="A7693" s="7"/>
    </row>
    <row r="7694" spans="1:1" x14ac:dyDescent="0.2">
      <c r="A7694" s="7"/>
    </row>
    <row r="7695" spans="1:1" x14ac:dyDescent="0.2">
      <c r="A7695" s="7"/>
    </row>
    <row r="7696" spans="1:1" x14ac:dyDescent="0.2">
      <c r="A7696" s="7"/>
    </row>
    <row r="7697" spans="1:1" x14ac:dyDescent="0.2">
      <c r="A7697" s="7"/>
    </row>
    <row r="7698" spans="1:1" x14ac:dyDescent="0.2">
      <c r="A7698" s="7"/>
    </row>
    <row r="7699" spans="1:1" x14ac:dyDescent="0.2">
      <c r="A7699" s="7"/>
    </row>
    <row r="7700" spans="1:1" x14ac:dyDescent="0.2">
      <c r="A7700" s="7"/>
    </row>
    <row r="7701" spans="1:1" x14ac:dyDescent="0.2">
      <c r="A7701" s="7"/>
    </row>
    <row r="7702" spans="1:1" x14ac:dyDescent="0.2">
      <c r="A7702" s="7"/>
    </row>
    <row r="7703" spans="1:1" x14ac:dyDescent="0.2">
      <c r="A7703" s="7"/>
    </row>
    <row r="7704" spans="1:1" x14ac:dyDescent="0.2">
      <c r="A7704" s="7"/>
    </row>
    <row r="7705" spans="1:1" x14ac:dyDescent="0.2">
      <c r="A7705" s="7"/>
    </row>
    <row r="7706" spans="1:1" x14ac:dyDescent="0.2">
      <c r="A7706" s="7"/>
    </row>
    <row r="7707" spans="1:1" x14ac:dyDescent="0.2">
      <c r="A7707" s="7"/>
    </row>
    <row r="7708" spans="1:1" x14ac:dyDescent="0.2">
      <c r="A7708" s="7"/>
    </row>
    <row r="7709" spans="1:1" x14ac:dyDescent="0.2">
      <c r="A7709" s="7"/>
    </row>
    <row r="7710" spans="1:1" x14ac:dyDescent="0.2">
      <c r="A7710" s="7"/>
    </row>
    <row r="7711" spans="1:1" x14ac:dyDescent="0.2">
      <c r="A7711" s="7"/>
    </row>
    <row r="7712" spans="1:1" x14ac:dyDescent="0.2">
      <c r="A7712" s="7"/>
    </row>
    <row r="7713" spans="1:1" x14ac:dyDescent="0.2">
      <c r="A7713" s="7"/>
    </row>
    <row r="7714" spans="1:1" x14ac:dyDescent="0.2">
      <c r="A7714" s="7"/>
    </row>
    <row r="7715" spans="1:1" x14ac:dyDescent="0.2">
      <c r="A7715" s="7"/>
    </row>
    <row r="7716" spans="1:1" x14ac:dyDescent="0.2">
      <c r="A7716" s="7"/>
    </row>
    <row r="7717" spans="1:1" x14ac:dyDescent="0.2">
      <c r="A7717" s="7"/>
    </row>
    <row r="7718" spans="1:1" x14ac:dyDescent="0.2">
      <c r="A7718" s="7"/>
    </row>
    <row r="7719" spans="1:1" x14ac:dyDescent="0.2">
      <c r="A7719" s="7"/>
    </row>
    <row r="7720" spans="1:1" x14ac:dyDescent="0.2">
      <c r="A7720" s="7"/>
    </row>
    <row r="7721" spans="1:1" x14ac:dyDescent="0.2">
      <c r="A7721" s="7"/>
    </row>
    <row r="7722" spans="1:1" x14ac:dyDescent="0.2">
      <c r="A7722" s="7"/>
    </row>
    <row r="7723" spans="1:1" x14ac:dyDescent="0.2">
      <c r="A7723" s="7"/>
    </row>
    <row r="7724" spans="1:1" x14ac:dyDescent="0.2">
      <c r="A7724" s="7"/>
    </row>
    <row r="7725" spans="1:1" x14ac:dyDescent="0.2">
      <c r="A7725" s="7"/>
    </row>
    <row r="7726" spans="1:1" x14ac:dyDescent="0.2">
      <c r="A7726" s="7"/>
    </row>
    <row r="7727" spans="1:1" x14ac:dyDescent="0.2">
      <c r="A7727" s="7"/>
    </row>
    <row r="7728" spans="1:1" x14ac:dyDescent="0.2">
      <c r="A7728" s="7"/>
    </row>
    <row r="7729" spans="1:1" x14ac:dyDescent="0.2">
      <c r="A7729" s="7"/>
    </row>
    <row r="7730" spans="1:1" x14ac:dyDescent="0.2">
      <c r="A7730" s="7"/>
    </row>
    <row r="7731" spans="1:1" x14ac:dyDescent="0.2">
      <c r="A7731" s="7"/>
    </row>
    <row r="7732" spans="1:1" x14ac:dyDescent="0.2">
      <c r="A7732" s="7"/>
    </row>
    <row r="7733" spans="1:1" x14ac:dyDescent="0.2">
      <c r="A7733" s="7"/>
    </row>
    <row r="7734" spans="1:1" x14ac:dyDescent="0.2">
      <c r="A7734" s="7"/>
    </row>
    <row r="7735" spans="1:1" x14ac:dyDescent="0.2">
      <c r="A7735" s="7"/>
    </row>
    <row r="7736" spans="1:1" x14ac:dyDescent="0.2">
      <c r="A7736" s="7"/>
    </row>
    <row r="7737" spans="1:1" x14ac:dyDescent="0.2">
      <c r="A7737" s="7"/>
    </row>
    <row r="7738" spans="1:1" x14ac:dyDescent="0.2">
      <c r="A7738" s="7"/>
    </row>
    <row r="7739" spans="1:1" x14ac:dyDescent="0.2">
      <c r="A7739" s="7"/>
    </row>
    <row r="7740" spans="1:1" x14ac:dyDescent="0.2">
      <c r="A7740" s="7"/>
    </row>
    <row r="7741" spans="1:1" x14ac:dyDescent="0.2">
      <c r="A7741" s="7"/>
    </row>
    <row r="7742" spans="1:1" x14ac:dyDescent="0.2">
      <c r="A7742" s="7"/>
    </row>
    <row r="7743" spans="1:1" x14ac:dyDescent="0.2">
      <c r="A7743" s="7"/>
    </row>
    <row r="7744" spans="1:1" x14ac:dyDescent="0.2">
      <c r="A7744" s="7"/>
    </row>
    <row r="7745" spans="1:1" x14ac:dyDescent="0.2">
      <c r="A7745" s="7"/>
    </row>
    <row r="7746" spans="1:1" x14ac:dyDescent="0.2">
      <c r="A7746" s="7"/>
    </row>
    <row r="7747" spans="1:1" x14ac:dyDescent="0.2">
      <c r="A7747" s="7"/>
    </row>
    <row r="7748" spans="1:1" x14ac:dyDescent="0.2">
      <c r="A7748" s="7"/>
    </row>
    <row r="7749" spans="1:1" x14ac:dyDescent="0.2">
      <c r="A7749" s="7"/>
    </row>
    <row r="7750" spans="1:1" x14ac:dyDescent="0.2">
      <c r="A7750" s="7"/>
    </row>
    <row r="7751" spans="1:1" x14ac:dyDescent="0.2">
      <c r="A7751" s="7"/>
    </row>
    <row r="7752" spans="1:1" x14ac:dyDescent="0.2">
      <c r="A7752" s="7"/>
    </row>
    <row r="7753" spans="1:1" x14ac:dyDescent="0.2">
      <c r="A7753" s="7"/>
    </row>
    <row r="7754" spans="1:1" x14ac:dyDescent="0.2">
      <c r="A7754" s="7"/>
    </row>
    <row r="7755" spans="1:1" x14ac:dyDescent="0.2">
      <c r="A7755" s="7"/>
    </row>
    <row r="7756" spans="1:1" x14ac:dyDescent="0.2">
      <c r="A7756" s="7"/>
    </row>
    <row r="7757" spans="1:1" x14ac:dyDescent="0.2">
      <c r="A7757" s="7"/>
    </row>
    <row r="7758" spans="1:1" x14ac:dyDescent="0.2">
      <c r="A7758" s="7"/>
    </row>
    <row r="7759" spans="1:1" x14ac:dyDescent="0.2">
      <c r="A7759" s="7"/>
    </row>
    <row r="7760" spans="1:1" x14ac:dyDescent="0.2">
      <c r="A7760" s="7"/>
    </row>
    <row r="7761" spans="1:1" x14ac:dyDescent="0.2">
      <c r="A7761" s="7"/>
    </row>
    <row r="7762" spans="1:1" x14ac:dyDescent="0.2">
      <c r="A7762" s="7"/>
    </row>
    <row r="7763" spans="1:1" x14ac:dyDescent="0.2">
      <c r="A7763" s="7"/>
    </row>
    <row r="7764" spans="1:1" x14ac:dyDescent="0.2">
      <c r="A7764" s="7"/>
    </row>
    <row r="7765" spans="1:1" x14ac:dyDescent="0.2">
      <c r="A7765" s="7"/>
    </row>
    <row r="7766" spans="1:1" x14ac:dyDescent="0.2">
      <c r="A7766" s="7"/>
    </row>
    <row r="7767" spans="1:1" x14ac:dyDescent="0.2">
      <c r="A7767" s="7"/>
    </row>
    <row r="7768" spans="1:1" x14ac:dyDescent="0.2">
      <c r="A7768" s="7"/>
    </row>
    <row r="7769" spans="1:1" x14ac:dyDescent="0.2">
      <c r="A7769" s="7"/>
    </row>
    <row r="7770" spans="1:1" x14ac:dyDescent="0.2">
      <c r="A7770" s="7"/>
    </row>
    <row r="7771" spans="1:1" x14ac:dyDescent="0.2">
      <c r="A7771" s="7"/>
    </row>
    <row r="7772" spans="1:1" x14ac:dyDescent="0.2">
      <c r="A7772" s="7"/>
    </row>
    <row r="7773" spans="1:1" x14ac:dyDescent="0.2">
      <c r="A7773" s="7"/>
    </row>
    <row r="7774" spans="1:1" x14ac:dyDescent="0.2">
      <c r="A7774" s="7"/>
    </row>
    <row r="7775" spans="1:1" x14ac:dyDescent="0.2">
      <c r="A7775" s="7"/>
    </row>
    <row r="7776" spans="1:1" x14ac:dyDescent="0.2">
      <c r="A7776" s="7"/>
    </row>
    <row r="7777" spans="1:1" x14ac:dyDescent="0.2">
      <c r="A7777" s="7"/>
    </row>
    <row r="7778" spans="1:1" x14ac:dyDescent="0.2">
      <c r="A7778" s="7"/>
    </row>
    <row r="7779" spans="1:1" x14ac:dyDescent="0.2">
      <c r="A7779" s="7"/>
    </row>
    <row r="7780" spans="1:1" x14ac:dyDescent="0.2">
      <c r="A7780" s="7"/>
    </row>
    <row r="7781" spans="1:1" x14ac:dyDescent="0.2">
      <c r="A7781" s="7"/>
    </row>
    <row r="7782" spans="1:1" x14ac:dyDescent="0.2">
      <c r="A7782" s="7"/>
    </row>
    <row r="7783" spans="1:1" x14ac:dyDescent="0.2">
      <c r="A7783" s="7"/>
    </row>
    <row r="7784" spans="1:1" x14ac:dyDescent="0.2">
      <c r="A7784" s="7"/>
    </row>
    <row r="7785" spans="1:1" x14ac:dyDescent="0.2">
      <c r="A7785" s="7"/>
    </row>
    <row r="7786" spans="1:1" x14ac:dyDescent="0.2">
      <c r="A7786" s="7"/>
    </row>
    <row r="7787" spans="1:1" x14ac:dyDescent="0.2">
      <c r="A7787" s="7"/>
    </row>
    <row r="7788" spans="1:1" x14ac:dyDescent="0.2">
      <c r="A7788" s="7"/>
    </row>
    <row r="7789" spans="1:1" x14ac:dyDescent="0.2">
      <c r="A7789" s="7"/>
    </row>
    <row r="7790" spans="1:1" x14ac:dyDescent="0.2">
      <c r="A7790" s="7"/>
    </row>
    <row r="7791" spans="1:1" x14ac:dyDescent="0.2">
      <c r="A7791" s="7"/>
    </row>
    <row r="7792" spans="1:1" x14ac:dyDescent="0.2">
      <c r="A7792" s="7"/>
    </row>
    <row r="7793" spans="1:1" x14ac:dyDescent="0.2">
      <c r="A7793" s="7"/>
    </row>
    <row r="7794" spans="1:1" x14ac:dyDescent="0.2">
      <c r="A7794" s="7"/>
    </row>
    <row r="7795" spans="1:1" x14ac:dyDescent="0.2">
      <c r="A7795" s="7"/>
    </row>
    <row r="7796" spans="1:1" x14ac:dyDescent="0.2">
      <c r="A7796" s="7"/>
    </row>
    <row r="7797" spans="1:1" x14ac:dyDescent="0.2">
      <c r="A7797" s="7"/>
    </row>
    <row r="7798" spans="1:1" x14ac:dyDescent="0.2">
      <c r="A7798" s="7"/>
    </row>
    <row r="7799" spans="1:1" x14ac:dyDescent="0.2">
      <c r="A7799" s="7"/>
    </row>
    <row r="7800" spans="1:1" x14ac:dyDescent="0.2">
      <c r="A7800" s="7"/>
    </row>
    <row r="7801" spans="1:1" x14ac:dyDescent="0.2">
      <c r="A7801" s="7"/>
    </row>
    <row r="7802" spans="1:1" x14ac:dyDescent="0.2">
      <c r="A7802" s="7"/>
    </row>
    <row r="7803" spans="1:1" x14ac:dyDescent="0.2">
      <c r="A7803" s="7"/>
    </row>
    <row r="7804" spans="1:1" x14ac:dyDescent="0.2">
      <c r="A7804" s="7"/>
    </row>
    <row r="7805" spans="1:1" x14ac:dyDescent="0.2">
      <c r="A7805" s="7"/>
    </row>
    <row r="7806" spans="1:1" x14ac:dyDescent="0.2">
      <c r="A7806" s="7"/>
    </row>
    <row r="7807" spans="1:1" x14ac:dyDescent="0.2">
      <c r="A7807" s="7"/>
    </row>
    <row r="7808" spans="1:1" x14ac:dyDescent="0.2">
      <c r="A7808" s="7"/>
    </row>
    <row r="7809" spans="1:1" x14ac:dyDescent="0.2">
      <c r="A7809" s="7"/>
    </row>
    <row r="7810" spans="1:1" x14ac:dyDescent="0.2">
      <c r="A7810" s="7"/>
    </row>
    <row r="7811" spans="1:1" x14ac:dyDescent="0.2">
      <c r="A7811" s="7"/>
    </row>
    <row r="7812" spans="1:1" x14ac:dyDescent="0.2">
      <c r="A7812" s="7"/>
    </row>
    <row r="7813" spans="1:1" x14ac:dyDescent="0.2">
      <c r="A7813" s="7"/>
    </row>
    <row r="7814" spans="1:1" x14ac:dyDescent="0.2">
      <c r="A7814" s="7"/>
    </row>
    <row r="7815" spans="1:1" x14ac:dyDescent="0.2">
      <c r="A7815" s="7"/>
    </row>
    <row r="7816" spans="1:1" x14ac:dyDescent="0.2">
      <c r="A7816" s="7"/>
    </row>
    <row r="7817" spans="1:1" x14ac:dyDescent="0.2">
      <c r="A7817" s="7"/>
    </row>
    <row r="7818" spans="1:1" x14ac:dyDescent="0.2">
      <c r="A7818" s="7"/>
    </row>
    <row r="7819" spans="1:1" x14ac:dyDescent="0.2">
      <c r="A7819" s="7"/>
    </row>
    <row r="7820" spans="1:1" x14ac:dyDescent="0.2">
      <c r="A7820" s="7"/>
    </row>
    <row r="7821" spans="1:1" x14ac:dyDescent="0.2">
      <c r="A7821" s="7"/>
    </row>
    <row r="7822" spans="1:1" x14ac:dyDescent="0.2">
      <c r="A7822" s="7"/>
    </row>
    <row r="7823" spans="1:1" x14ac:dyDescent="0.2">
      <c r="A7823" s="7"/>
    </row>
    <row r="7824" spans="1:1" x14ac:dyDescent="0.2">
      <c r="A7824" s="7"/>
    </row>
    <row r="7825" spans="1:1" x14ac:dyDescent="0.2">
      <c r="A7825" s="7"/>
    </row>
    <row r="7826" spans="1:1" x14ac:dyDescent="0.2">
      <c r="A7826" s="7"/>
    </row>
    <row r="7827" spans="1:1" x14ac:dyDescent="0.2">
      <c r="A7827" s="7"/>
    </row>
    <row r="7828" spans="1:1" x14ac:dyDescent="0.2">
      <c r="A7828" s="7"/>
    </row>
    <row r="7829" spans="1:1" x14ac:dyDescent="0.2">
      <c r="A7829" s="7"/>
    </row>
    <row r="7830" spans="1:1" x14ac:dyDescent="0.2">
      <c r="A7830" s="7"/>
    </row>
    <row r="7831" spans="1:1" x14ac:dyDescent="0.2">
      <c r="A7831" s="7"/>
    </row>
    <row r="7832" spans="1:1" x14ac:dyDescent="0.2">
      <c r="A7832" s="7"/>
    </row>
    <row r="7833" spans="1:1" x14ac:dyDescent="0.2">
      <c r="A7833" s="7"/>
    </row>
    <row r="7834" spans="1:1" x14ac:dyDescent="0.2">
      <c r="A7834" s="7"/>
    </row>
    <row r="7835" spans="1:1" x14ac:dyDescent="0.2">
      <c r="A7835" s="7"/>
    </row>
    <row r="7836" spans="1:1" x14ac:dyDescent="0.2">
      <c r="A7836" s="7"/>
    </row>
    <row r="7837" spans="1:1" x14ac:dyDescent="0.2">
      <c r="A7837" s="7"/>
    </row>
    <row r="7838" spans="1:1" x14ac:dyDescent="0.2">
      <c r="A7838" s="7"/>
    </row>
    <row r="7839" spans="1:1" x14ac:dyDescent="0.2">
      <c r="A7839" s="7"/>
    </row>
    <row r="7840" spans="1:1" x14ac:dyDescent="0.2">
      <c r="A7840" s="7"/>
    </row>
    <row r="7841" spans="1:1" x14ac:dyDescent="0.2">
      <c r="A7841" s="7"/>
    </row>
    <row r="7842" spans="1:1" x14ac:dyDescent="0.2">
      <c r="A7842" s="7"/>
    </row>
    <row r="7843" spans="1:1" x14ac:dyDescent="0.2">
      <c r="A7843" s="7"/>
    </row>
    <row r="7844" spans="1:1" x14ac:dyDescent="0.2">
      <c r="A7844" s="7"/>
    </row>
    <row r="7845" spans="1:1" x14ac:dyDescent="0.2">
      <c r="A7845" s="7"/>
    </row>
    <row r="7846" spans="1:1" x14ac:dyDescent="0.2">
      <c r="A7846" s="7"/>
    </row>
    <row r="7847" spans="1:1" x14ac:dyDescent="0.2">
      <c r="A7847" s="7"/>
    </row>
    <row r="7848" spans="1:1" x14ac:dyDescent="0.2">
      <c r="A7848" s="7"/>
    </row>
    <row r="7849" spans="1:1" x14ac:dyDescent="0.2">
      <c r="A7849" s="7"/>
    </row>
    <row r="7850" spans="1:1" x14ac:dyDescent="0.2">
      <c r="A7850" s="7"/>
    </row>
    <row r="7851" spans="1:1" x14ac:dyDescent="0.2">
      <c r="A7851" s="7"/>
    </row>
    <row r="7852" spans="1:1" x14ac:dyDescent="0.2">
      <c r="A7852" s="7"/>
    </row>
    <row r="7853" spans="1:1" x14ac:dyDescent="0.2">
      <c r="A7853" s="7"/>
    </row>
    <row r="7854" spans="1:1" x14ac:dyDescent="0.2">
      <c r="A7854" s="7"/>
    </row>
    <row r="7855" spans="1:1" x14ac:dyDescent="0.2">
      <c r="A7855" s="7"/>
    </row>
    <row r="7856" spans="1:1" x14ac:dyDescent="0.2">
      <c r="A7856" s="7"/>
    </row>
    <row r="7857" spans="1:1" x14ac:dyDescent="0.2">
      <c r="A7857" s="7"/>
    </row>
    <row r="7858" spans="1:1" x14ac:dyDescent="0.2">
      <c r="A7858" s="7"/>
    </row>
    <row r="7859" spans="1:1" x14ac:dyDescent="0.2">
      <c r="A7859" s="7"/>
    </row>
    <row r="7860" spans="1:1" x14ac:dyDescent="0.2">
      <c r="A7860" s="7"/>
    </row>
    <row r="7861" spans="1:1" x14ac:dyDescent="0.2">
      <c r="A7861" s="7"/>
    </row>
    <row r="7862" spans="1:1" x14ac:dyDescent="0.2">
      <c r="A7862" s="7"/>
    </row>
    <row r="7863" spans="1:1" x14ac:dyDescent="0.2">
      <c r="A7863" s="7"/>
    </row>
    <row r="7864" spans="1:1" x14ac:dyDescent="0.2">
      <c r="A7864" s="7"/>
    </row>
    <row r="7865" spans="1:1" x14ac:dyDescent="0.2">
      <c r="A7865" s="7"/>
    </row>
    <row r="7866" spans="1:1" x14ac:dyDescent="0.2">
      <c r="A7866" s="7"/>
    </row>
    <row r="7867" spans="1:1" x14ac:dyDescent="0.2">
      <c r="A7867" s="7"/>
    </row>
    <row r="7868" spans="1:1" x14ac:dyDescent="0.2">
      <c r="A7868" s="7"/>
    </row>
    <row r="7869" spans="1:1" x14ac:dyDescent="0.2">
      <c r="A7869" s="7"/>
    </row>
    <row r="7870" spans="1:1" x14ac:dyDescent="0.2">
      <c r="A7870" s="7"/>
    </row>
    <row r="7871" spans="1:1" x14ac:dyDescent="0.2">
      <c r="A7871" s="7"/>
    </row>
    <row r="7872" spans="1:1" x14ac:dyDescent="0.2">
      <c r="A7872" s="7"/>
    </row>
    <row r="7873" spans="1:1" x14ac:dyDescent="0.2">
      <c r="A7873" s="7"/>
    </row>
    <row r="7874" spans="1:1" x14ac:dyDescent="0.2">
      <c r="A7874" s="7"/>
    </row>
    <row r="7875" spans="1:1" x14ac:dyDescent="0.2">
      <c r="A7875" s="7"/>
    </row>
    <row r="7876" spans="1:1" x14ac:dyDescent="0.2">
      <c r="A7876" s="7"/>
    </row>
    <row r="7877" spans="1:1" x14ac:dyDescent="0.2">
      <c r="A7877" s="7"/>
    </row>
    <row r="7878" spans="1:1" x14ac:dyDescent="0.2">
      <c r="A7878" s="7"/>
    </row>
    <row r="7879" spans="1:1" x14ac:dyDescent="0.2">
      <c r="A7879" s="7"/>
    </row>
    <row r="7880" spans="1:1" x14ac:dyDescent="0.2">
      <c r="A7880" s="7"/>
    </row>
    <row r="7881" spans="1:1" x14ac:dyDescent="0.2">
      <c r="A7881" s="7"/>
    </row>
    <row r="7882" spans="1:1" x14ac:dyDescent="0.2">
      <c r="A7882" s="7"/>
    </row>
    <row r="7883" spans="1:1" x14ac:dyDescent="0.2">
      <c r="A7883" s="7"/>
    </row>
    <row r="7884" spans="1:1" x14ac:dyDescent="0.2">
      <c r="A7884" s="7"/>
    </row>
    <row r="7885" spans="1:1" x14ac:dyDescent="0.2">
      <c r="A7885" s="7"/>
    </row>
    <row r="7886" spans="1:1" x14ac:dyDescent="0.2">
      <c r="A7886" s="7"/>
    </row>
    <row r="7887" spans="1:1" x14ac:dyDescent="0.2">
      <c r="A7887" s="7"/>
    </row>
    <row r="7888" spans="1:1" x14ac:dyDescent="0.2">
      <c r="A7888" s="7"/>
    </row>
    <row r="7889" spans="1:1" x14ac:dyDescent="0.2">
      <c r="A7889" s="7"/>
    </row>
    <row r="7890" spans="1:1" x14ac:dyDescent="0.2">
      <c r="A7890" s="7"/>
    </row>
    <row r="7891" spans="1:1" x14ac:dyDescent="0.2">
      <c r="A7891" s="7"/>
    </row>
    <row r="7892" spans="1:1" x14ac:dyDescent="0.2">
      <c r="A7892" s="7"/>
    </row>
    <row r="7893" spans="1:1" x14ac:dyDescent="0.2">
      <c r="A7893" s="7"/>
    </row>
    <row r="7894" spans="1:1" x14ac:dyDescent="0.2">
      <c r="A7894" s="7"/>
    </row>
    <row r="7895" spans="1:1" x14ac:dyDescent="0.2">
      <c r="A7895" s="7"/>
    </row>
    <row r="7896" spans="1:1" x14ac:dyDescent="0.2">
      <c r="A7896" s="7"/>
    </row>
    <row r="7897" spans="1:1" x14ac:dyDescent="0.2">
      <c r="A7897" s="7"/>
    </row>
    <row r="7898" spans="1:1" x14ac:dyDescent="0.2">
      <c r="A7898" s="7"/>
    </row>
    <row r="7899" spans="1:1" x14ac:dyDescent="0.2">
      <c r="A7899" s="7"/>
    </row>
    <row r="7900" spans="1:1" x14ac:dyDescent="0.2">
      <c r="A7900" s="7"/>
    </row>
    <row r="7901" spans="1:1" x14ac:dyDescent="0.2">
      <c r="A7901" s="7"/>
    </row>
    <row r="7902" spans="1:1" x14ac:dyDescent="0.2">
      <c r="A7902" s="7"/>
    </row>
    <row r="7903" spans="1:1" x14ac:dyDescent="0.2">
      <c r="A7903" s="7"/>
    </row>
    <row r="7904" spans="1:1" x14ac:dyDescent="0.2">
      <c r="A7904" s="7"/>
    </row>
    <row r="7905" spans="1:1" x14ac:dyDescent="0.2">
      <c r="A7905" s="7"/>
    </row>
    <row r="7906" spans="1:1" x14ac:dyDescent="0.2">
      <c r="A7906" s="7"/>
    </row>
    <row r="7907" spans="1:1" x14ac:dyDescent="0.2">
      <c r="A7907" s="7"/>
    </row>
    <row r="7908" spans="1:1" x14ac:dyDescent="0.2">
      <c r="A7908" s="7"/>
    </row>
    <row r="7909" spans="1:1" x14ac:dyDescent="0.2">
      <c r="A7909" s="7"/>
    </row>
    <row r="7910" spans="1:1" x14ac:dyDescent="0.2">
      <c r="A7910" s="7"/>
    </row>
    <row r="7911" spans="1:1" x14ac:dyDescent="0.2">
      <c r="A7911" s="7"/>
    </row>
    <row r="7912" spans="1:1" x14ac:dyDescent="0.2">
      <c r="A7912" s="7"/>
    </row>
    <row r="7913" spans="1:1" x14ac:dyDescent="0.2">
      <c r="A7913" s="7"/>
    </row>
    <row r="7914" spans="1:1" x14ac:dyDescent="0.2">
      <c r="A7914" s="7"/>
    </row>
    <row r="7915" spans="1:1" x14ac:dyDescent="0.2">
      <c r="A7915" s="7"/>
    </row>
    <row r="7916" spans="1:1" x14ac:dyDescent="0.2">
      <c r="A7916" s="7"/>
    </row>
    <row r="7917" spans="1:1" x14ac:dyDescent="0.2">
      <c r="A7917" s="7"/>
    </row>
    <row r="7918" spans="1:1" x14ac:dyDescent="0.2">
      <c r="A7918" s="7"/>
    </row>
    <row r="7919" spans="1:1" x14ac:dyDescent="0.2">
      <c r="A7919" s="7"/>
    </row>
    <row r="7920" spans="1:1" x14ac:dyDescent="0.2">
      <c r="A7920" s="7"/>
    </row>
    <row r="7921" spans="1:1" x14ac:dyDescent="0.2">
      <c r="A7921" s="7"/>
    </row>
    <row r="7922" spans="1:1" x14ac:dyDescent="0.2">
      <c r="A7922" s="7"/>
    </row>
    <row r="7923" spans="1:1" x14ac:dyDescent="0.2">
      <c r="A7923" s="7"/>
    </row>
    <row r="7924" spans="1:1" x14ac:dyDescent="0.2">
      <c r="A7924" s="7"/>
    </row>
    <row r="7925" spans="1:1" x14ac:dyDescent="0.2">
      <c r="A7925" s="7"/>
    </row>
    <row r="7926" spans="1:1" x14ac:dyDescent="0.2">
      <c r="A7926" s="7"/>
    </row>
    <row r="7927" spans="1:1" x14ac:dyDescent="0.2">
      <c r="A7927" s="7"/>
    </row>
    <row r="7928" spans="1:1" x14ac:dyDescent="0.2">
      <c r="A7928" s="7"/>
    </row>
    <row r="7929" spans="1:1" x14ac:dyDescent="0.2">
      <c r="A7929" s="7"/>
    </row>
    <row r="7930" spans="1:1" x14ac:dyDescent="0.2">
      <c r="A7930" s="7"/>
    </row>
    <row r="7931" spans="1:1" x14ac:dyDescent="0.2">
      <c r="A7931" s="7"/>
    </row>
    <row r="7932" spans="1:1" x14ac:dyDescent="0.2">
      <c r="A7932" s="7"/>
    </row>
    <row r="7933" spans="1:1" x14ac:dyDescent="0.2">
      <c r="A7933" s="7"/>
    </row>
    <row r="7934" spans="1:1" x14ac:dyDescent="0.2">
      <c r="A7934" s="7"/>
    </row>
    <row r="7935" spans="1:1" x14ac:dyDescent="0.2">
      <c r="A7935" s="7"/>
    </row>
    <row r="7936" spans="1:1" x14ac:dyDescent="0.2">
      <c r="A7936" s="7"/>
    </row>
    <row r="7937" spans="1:1" x14ac:dyDescent="0.2">
      <c r="A7937" s="7"/>
    </row>
    <row r="7938" spans="1:1" x14ac:dyDescent="0.2">
      <c r="A7938" s="7"/>
    </row>
    <row r="7939" spans="1:1" x14ac:dyDescent="0.2">
      <c r="A7939" s="7"/>
    </row>
    <row r="7940" spans="1:1" x14ac:dyDescent="0.2">
      <c r="A7940" s="7"/>
    </row>
    <row r="7941" spans="1:1" x14ac:dyDescent="0.2">
      <c r="A7941" s="7"/>
    </row>
    <row r="7942" spans="1:1" x14ac:dyDescent="0.2">
      <c r="A7942" s="7"/>
    </row>
    <row r="7943" spans="1:1" x14ac:dyDescent="0.2">
      <c r="A7943" s="7"/>
    </row>
    <row r="7944" spans="1:1" x14ac:dyDescent="0.2">
      <c r="A7944" s="7"/>
    </row>
    <row r="7945" spans="1:1" x14ac:dyDescent="0.2">
      <c r="A7945" s="7"/>
    </row>
    <row r="7946" spans="1:1" x14ac:dyDescent="0.2">
      <c r="A7946" s="7"/>
    </row>
    <row r="7947" spans="1:1" x14ac:dyDescent="0.2">
      <c r="A7947" s="7"/>
    </row>
    <row r="7948" spans="1:1" x14ac:dyDescent="0.2">
      <c r="A7948" s="7"/>
    </row>
    <row r="7949" spans="1:1" x14ac:dyDescent="0.2">
      <c r="A7949" s="7"/>
    </row>
    <row r="7950" spans="1:1" x14ac:dyDescent="0.2">
      <c r="A7950" s="7"/>
    </row>
    <row r="7951" spans="1:1" x14ac:dyDescent="0.2">
      <c r="A7951" s="7"/>
    </row>
    <row r="7952" spans="1:1" x14ac:dyDescent="0.2">
      <c r="A7952" s="7"/>
    </row>
    <row r="7953" spans="1:1" x14ac:dyDescent="0.2">
      <c r="A7953" s="7"/>
    </row>
    <row r="7954" spans="1:1" x14ac:dyDescent="0.2">
      <c r="A7954" s="7"/>
    </row>
    <row r="7955" spans="1:1" x14ac:dyDescent="0.2">
      <c r="A7955" s="7"/>
    </row>
    <row r="7956" spans="1:1" x14ac:dyDescent="0.2">
      <c r="A7956" s="7"/>
    </row>
    <row r="7957" spans="1:1" x14ac:dyDescent="0.2">
      <c r="A7957" s="7"/>
    </row>
    <row r="7958" spans="1:1" x14ac:dyDescent="0.2">
      <c r="A7958" s="7"/>
    </row>
    <row r="7959" spans="1:1" x14ac:dyDescent="0.2">
      <c r="A7959" s="7"/>
    </row>
    <row r="7960" spans="1:1" x14ac:dyDescent="0.2">
      <c r="A7960" s="7"/>
    </row>
    <row r="7961" spans="1:1" x14ac:dyDescent="0.2">
      <c r="A7961" s="7"/>
    </row>
    <row r="7962" spans="1:1" x14ac:dyDescent="0.2">
      <c r="A7962" s="7"/>
    </row>
    <row r="7963" spans="1:1" x14ac:dyDescent="0.2">
      <c r="A7963" s="7"/>
    </row>
    <row r="7964" spans="1:1" x14ac:dyDescent="0.2">
      <c r="A7964" s="7"/>
    </row>
    <row r="7965" spans="1:1" x14ac:dyDescent="0.2">
      <c r="A7965" s="7"/>
    </row>
    <row r="7966" spans="1:1" x14ac:dyDescent="0.2">
      <c r="A7966" s="7"/>
    </row>
    <row r="7967" spans="1:1" x14ac:dyDescent="0.2">
      <c r="A7967" s="7"/>
    </row>
    <row r="7968" spans="1:1" x14ac:dyDescent="0.2">
      <c r="A7968" s="7"/>
    </row>
    <row r="7969" spans="1:1" x14ac:dyDescent="0.2">
      <c r="A7969" s="7"/>
    </row>
    <row r="7970" spans="1:1" x14ac:dyDescent="0.2">
      <c r="A7970" s="7"/>
    </row>
    <row r="7971" spans="1:1" x14ac:dyDescent="0.2">
      <c r="A7971" s="7"/>
    </row>
    <row r="7972" spans="1:1" x14ac:dyDescent="0.2">
      <c r="A7972" s="7"/>
    </row>
    <row r="7973" spans="1:1" x14ac:dyDescent="0.2">
      <c r="A7973" s="7"/>
    </row>
    <row r="7974" spans="1:1" x14ac:dyDescent="0.2">
      <c r="A7974" s="7"/>
    </row>
    <row r="7975" spans="1:1" x14ac:dyDescent="0.2">
      <c r="A7975" s="7"/>
    </row>
    <row r="7976" spans="1:1" x14ac:dyDescent="0.2">
      <c r="A7976" s="7"/>
    </row>
    <row r="7977" spans="1:1" x14ac:dyDescent="0.2">
      <c r="A7977" s="7"/>
    </row>
    <row r="7978" spans="1:1" x14ac:dyDescent="0.2">
      <c r="A7978" s="7"/>
    </row>
    <row r="7979" spans="1:1" x14ac:dyDescent="0.2">
      <c r="A7979" s="7"/>
    </row>
    <row r="7980" spans="1:1" x14ac:dyDescent="0.2">
      <c r="A7980" s="7"/>
    </row>
    <row r="7981" spans="1:1" x14ac:dyDescent="0.2">
      <c r="A7981" s="7"/>
    </row>
    <row r="7982" spans="1:1" x14ac:dyDescent="0.2">
      <c r="A7982" s="7"/>
    </row>
    <row r="7983" spans="1:1" x14ac:dyDescent="0.2">
      <c r="A7983" s="7"/>
    </row>
    <row r="7984" spans="1:1" x14ac:dyDescent="0.2">
      <c r="A7984" s="7"/>
    </row>
    <row r="7985" spans="1:1" x14ac:dyDescent="0.2">
      <c r="A7985" s="7"/>
    </row>
    <row r="7986" spans="1:1" x14ac:dyDescent="0.2">
      <c r="A7986" s="7"/>
    </row>
    <row r="7987" spans="1:1" x14ac:dyDescent="0.2">
      <c r="A7987" s="7"/>
    </row>
    <row r="7988" spans="1:1" x14ac:dyDescent="0.2">
      <c r="A7988" s="7"/>
    </row>
    <row r="7989" spans="1:1" x14ac:dyDescent="0.2">
      <c r="A7989" s="7"/>
    </row>
    <row r="7990" spans="1:1" x14ac:dyDescent="0.2">
      <c r="A7990" s="7"/>
    </row>
    <row r="7991" spans="1:1" x14ac:dyDescent="0.2">
      <c r="A7991" s="7"/>
    </row>
    <row r="7992" spans="1:1" x14ac:dyDescent="0.2">
      <c r="A7992" s="7"/>
    </row>
    <row r="7993" spans="1:1" x14ac:dyDescent="0.2">
      <c r="A7993" s="7"/>
    </row>
    <row r="7994" spans="1:1" x14ac:dyDescent="0.2">
      <c r="A7994" s="7"/>
    </row>
    <row r="7995" spans="1:1" x14ac:dyDescent="0.2">
      <c r="A7995" s="7"/>
    </row>
    <row r="7996" spans="1:1" x14ac:dyDescent="0.2">
      <c r="A7996" s="7"/>
    </row>
    <row r="7997" spans="1:1" x14ac:dyDescent="0.2">
      <c r="A7997" s="7"/>
    </row>
    <row r="7998" spans="1:1" x14ac:dyDescent="0.2">
      <c r="A7998" s="7"/>
    </row>
    <row r="7999" spans="1:1" x14ac:dyDescent="0.2">
      <c r="A7999" s="7"/>
    </row>
    <row r="8000" spans="1:1" x14ac:dyDescent="0.2">
      <c r="A8000" s="7"/>
    </row>
    <row r="8001" spans="1:1" x14ac:dyDescent="0.2">
      <c r="A8001" s="7"/>
    </row>
    <row r="8002" spans="1:1" x14ac:dyDescent="0.2">
      <c r="A8002" s="7"/>
    </row>
    <row r="8003" spans="1:1" x14ac:dyDescent="0.2">
      <c r="A8003" s="7"/>
    </row>
    <row r="8004" spans="1:1" x14ac:dyDescent="0.2">
      <c r="A8004" s="7"/>
    </row>
    <row r="8005" spans="1:1" x14ac:dyDescent="0.2">
      <c r="A8005" s="7"/>
    </row>
    <row r="8006" spans="1:1" x14ac:dyDescent="0.2">
      <c r="A8006" s="7"/>
    </row>
    <row r="8007" spans="1:1" x14ac:dyDescent="0.2">
      <c r="A8007" s="7"/>
    </row>
    <row r="8008" spans="1:1" x14ac:dyDescent="0.2">
      <c r="A8008" s="7"/>
    </row>
    <row r="8009" spans="1:1" x14ac:dyDescent="0.2">
      <c r="A8009" s="7"/>
    </row>
    <row r="8010" spans="1:1" x14ac:dyDescent="0.2">
      <c r="A8010" s="7"/>
    </row>
    <row r="8011" spans="1:1" x14ac:dyDescent="0.2">
      <c r="A8011" s="7"/>
    </row>
    <row r="8012" spans="1:1" x14ac:dyDescent="0.2">
      <c r="A8012" s="7"/>
    </row>
    <row r="8013" spans="1:1" x14ac:dyDescent="0.2">
      <c r="A8013" s="7"/>
    </row>
    <row r="8014" spans="1:1" x14ac:dyDescent="0.2">
      <c r="A8014" s="7"/>
    </row>
    <row r="8015" spans="1:1" x14ac:dyDescent="0.2">
      <c r="A8015" s="7"/>
    </row>
    <row r="8016" spans="1:1" x14ac:dyDescent="0.2">
      <c r="A8016" s="7"/>
    </row>
    <row r="8017" spans="1:1" x14ac:dyDescent="0.2">
      <c r="A8017" s="7"/>
    </row>
    <row r="8018" spans="1:1" x14ac:dyDescent="0.2">
      <c r="A8018" s="7"/>
    </row>
    <row r="8019" spans="1:1" x14ac:dyDescent="0.2">
      <c r="A8019" s="7"/>
    </row>
    <row r="8020" spans="1:1" x14ac:dyDescent="0.2">
      <c r="A8020" s="7"/>
    </row>
    <row r="8021" spans="1:1" x14ac:dyDescent="0.2">
      <c r="A8021" s="7"/>
    </row>
    <row r="8022" spans="1:1" x14ac:dyDescent="0.2">
      <c r="A8022" s="7"/>
    </row>
    <row r="8023" spans="1:1" x14ac:dyDescent="0.2">
      <c r="A8023" s="7"/>
    </row>
    <row r="8024" spans="1:1" x14ac:dyDescent="0.2">
      <c r="A8024" s="7"/>
    </row>
    <row r="8025" spans="1:1" x14ac:dyDescent="0.2">
      <c r="A8025" s="7"/>
    </row>
    <row r="8026" spans="1:1" x14ac:dyDescent="0.2">
      <c r="A8026" s="7"/>
    </row>
    <row r="8027" spans="1:1" x14ac:dyDescent="0.2">
      <c r="A8027" s="7"/>
    </row>
    <row r="8028" spans="1:1" x14ac:dyDescent="0.2">
      <c r="A8028" s="7"/>
    </row>
    <row r="8029" spans="1:1" x14ac:dyDescent="0.2">
      <c r="A8029" s="7"/>
    </row>
    <row r="8030" spans="1:1" x14ac:dyDescent="0.2">
      <c r="A8030" s="7"/>
    </row>
    <row r="8031" spans="1:1" x14ac:dyDescent="0.2">
      <c r="A8031" s="7"/>
    </row>
    <row r="8032" spans="1:1" x14ac:dyDescent="0.2">
      <c r="A8032" s="7"/>
    </row>
    <row r="8033" spans="1:1" x14ac:dyDescent="0.2">
      <c r="A8033" s="7"/>
    </row>
    <row r="8034" spans="1:1" x14ac:dyDescent="0.2">
      <c r="A8034" s="7"/>
    </row>
    <row r="8035" spans="1:1" x14ac:dyDescent="0.2">
      <c r="A8035" s="7"/>
    </row>
    <row r="8036" spans="1:1" x14ac:dyDescent="0.2">
      <c r="A8036" s="7"/>
    </row>
    <row r="8037" spans="1:1" x14ac:dyDescent="0.2">
      <c r="A8037" s="7"/>
    </row>
    <row r="8038" spans="1:1" x14ac:dyDescent="0.2">
      <c r="A8038" s="7"/>
    </row>
    <row r="8039" spans="1:1" x14ac:dyDescent="0.2">
      <c r="A8039" s="7"/>
    </row>
    <row r="8040" spans="1:1" x14ac:dyDescent="0.2">
      <c r="A8040" s="7"/>
    </row>
    <row r="8041" spans="1:1" x14ac:dyDescent="0.2">
      <c r="A8041" s="7"/>
    </row>
    <row r="8042" spans="1:1" x14ac:dyDescent="0.2">
      <c r="A8042" s="7"/>
    </row>
    <row r="8043" spans="1:1" x14ac:dyDescent="0.2">
      <c r="A8043" s="7"/>
    </row>
    <row r="8044" spans="1:1" x14ac:dyDescent="0.2">
      <c r="A8044" s="7"/>
    </row>
    <row r="8045" spans="1:1" x14ac:dyDescent="0.2">
      <c r="A8045" s="7"/>
    </row>
    <row r="8046" spans="1:1" x14ac:dyDescent="0.2">
      <c r="A8046" s="7"/>
    </row>
    <row r="8047" spans="1:1" x14ac:dyDescent="0.2">
      <c r="A8047" s="7"/>
    </row>
    <row r="8048" spans="1:1" x14ac:dyDescent="0.2">
      <c r="A8048" s="7"/>
    </row>
    <row r="8049" spans="1:1" x14ac:dyDescent="0.2">
      <c r="A8049" s="7"/>
    </row>
    <row r="8050" spans="1:1" x14ac:dyDescent="0.2">
      <c r="A8050" s="7"/>
    </row>
    <row r="8051" spans="1:1" x14ac:dyDescent="0.2">
      <c r="A8051" s="7"/>
    </row>
    <row r="8052" spans="1:1" x14ac:dyDescent="0.2">
      <c r="A8052" s="7"/>
    </row>
    <row r="8053" spans="1:1" x14ac:dyDescent="0.2">
      <c r="A8053" s="7"/>
    </row>
    <row r="8054" spans="1:1" x14ac:dyDescent="0.2">
      <c r="A8054" s="7"/>
    </row>
    <row r="8055" spans="1:1" x14ac:dyDescent="0.2">
      <c r="A8055" s="7"/>
    </row>
    <row r="8056" spans="1:1" x14ac:dyDescent="0.2">
      <c r="A8056" s="7"/>
    </row>
    <row r="8057" spans="1:1" x14ac:dyDescent="0.2">
      <c r="A8057" s="7"/>
    </row>
    <row r="8058" spans="1:1" x14ac:dyDescent="0.2">
      <c r="A8058" s="7"/>
    </row>
    <row r="8059" spans="1:1" x14ac:dyDescent="0.2">
      <c r="A8059" s="7"/>
    </row>
    <row r="8060" spans="1:1" x14ac:dyDescent="0.2">
      <c r="A8060" s="7"/>
    </row>
    <row r="8061" spans="1:1" x14ac:dyDescent="0.2">
      <c r="A8061" s="7"/>
    </row>
    <row r="8062" spans="1:1" x14ac:dyDescent="0.2">
      <c r="A8062" s="7"/>
    </row>
    <row r="8063" spans="1:1" x14ac:dyDescent="0.2">
      <c r="A8063" s="7"/>
    </row>
    <row r="8064" spans="1:1" x14ac:dyDescent="0.2">
      <c r="A8064" s="7"/>
    </row>
    <row r="8065" spans="1:1" x14ac:dyDescent="0.2">
      <c r="A8065" s="7"/>
    </row>
    <row r="8066" spans="1:1" x14ac:dyDescent="0.2">
      <c r="A8066" s="7"/>
    </row>
    <row r="8067" spans="1:1" x14ac:dyDescent="0.2">
      <c r="A8067" s="7"/>
    </row>
    <row r="8068" spans="1:1" x14ac:dyDescent="0.2">
      <c r="A8068" s="7"/>
    </row>
    <row r="8069" spans="1:1" x14ac:dyDescent="0.2">
      <c r="A8069" s="7"/>
    </row>
    <row r="8070" spans="1:1" x14ac:dyDescent="0.2">
      <c r="A8070" s="7"/>
    </row>
    <row r="8071" spans="1:1" x14ac:dyDescent="0.2">
      <c r="A8071" s="7"/>
    </row>
    <row r="8072" spans="1:1" x14ac:dyDescent="0.2">
      <c r="A8072" s="7"/>
    </row>
    <row r="8073" spans="1:1" x14ac:dyDescent="0.2">
      <c r="A8073" s="7"/>
    </row>
    <row r="8074" spans="1:1" x14ac:dyDescent="0.2">
      <c r="A8074" s="7"/>
    </row>
    <row r="8075" spans="1:1" x14ac:dyDescent="0.2">
      <c r="A8075" s="7"/>
    </row>
    <row r="8076" spans="1:1" x14ac:dyDescent="0.2">
      <c r="A8076" s="7"/>
    </row>
    <row r="8077" spans="1:1" x14ac:dyDescent="0.2">
      <c r="A8077" s="7"/>
    </row>
    <row r="8078" spans="1:1" x14ac:dyDescent="0.2">
      <c r="A8078" s="7"/>
    </row>
    <row r="8079" spans="1:1" x14ac:dyDescent="0.2">
      <c r="A8079" s="7"/>
    </row>
    <row r="8080" spans="1:1" x14ac:dyDescent="0.2">
      <c r="A8080" s="7"/>
    </row>
    <row r="8081" spans="1:1" x14ac:dyDescent="0.2">
      <c r="A8081" s="7"/>
    </row>
    <row r="8082" spans="1:1" x14ac:dyDescent="0.2">
      <c r="A8082" s="7"/>
    </row>
    <row r="8083" spans="1:1" x14ac:dyDescent="0.2">
      <c r="A8083" s="7"/>
    </row>
    <row r="8084" spans="1:1" x14ac:dyDescent="0.2">
      <c r="A8084" s="7"/>
    </row>
    <row r="8085" spans="1:1" x14ac:dyDescent="0.2">
      <c r="A8085" s="7"/>
    </row>
    <row r="8086" spans="1:1" x14ac:dyDescent="0.2">
      <c r="A8086" s="7"/>
    </row>
    <row r="8087" spans="1:1" x14ac:dyDescent="0.2">
      <c r="A8087" s="7"/>
    </row>
    <row r="8088" spans="1:1" x14ac:dyDescent="0.2">
      <c r="A8088" s="7"/>
    </row>
    <row r="8089" spans="1:1" x14ac:dyDescent="0.2">
      <c r="A8089" s="7"/>
    </row>
    <row r="8090" spans="1:1" x14ac:dyDescent="0.2">
      <c r="A8090" s="7"/>
    </row>
    <row r="8091" spans="1:1" x14ac:dyDescent="0.2">
      <c r="A8091" s="7"/>
    </row>
    <row r="8092" spans="1:1" x14ac:dyDescent="0.2">
      <c r="A8092" s="7"/>
    </row>
    <row r="8093" spans="1:1" x14ac:dyDescent="0.2">
      <c r="A8093" s="7"/>
    </row>
    <row r="8094" spans="1:1" x14ac:dyDescent="0.2">
      <c r="A8094" s="7"/>
    </row>
    <row r="8095" spans="1:1" x14ac:dyDescent="0.2">
      <c r="A8095" s="7"/>
    </row>
    <row r="8096" spans="1:1" x14ac:dyDescent="0.2">
      <c r="A8096" s="7"/>
    </row>
    <row r="8097" spans="1:1" x14ac:dyDescent="0.2">
      <c r="A8097" s="7"/>
    </row>
    <row r="8098" spans="1:1" x14ac:dyDescent="0.2">
      <c r="A8098" s="7"/>
    </row>
    <row r="8099" spans="1:1" x14ac:dyDescent="0.2">
      <c r="A8099" s="7"/>
    </row>
    <row r="8100" spans="1:1" x14ac:dyDescent="0.2">
      <c r="A8100" s="7"/>
    </row>
    <row r="8101" spans="1:1" x14ac:dyDescent="0.2">
      <c r="A8101" s="7"/>
    </row>
    <row r="8102" spans="1:1" x14ac:dyDescent="0.2">
      <c r="A8102" s="7"/>
    </row>
    <row r="8103" spans="1:1" x14ac:dyDescent="0.2">
      <c r="A8103" s="7"/>
    </row>
    <row r="8104" spans="1:1" x14ac:dyDescent="0.2">
      <c r="A8104" s="7"/>
    </row>
    <row r="8105" spans="1:1" x14ac:dyDescent="0.2">
      <c r="A8105" s="7"/>
    </row>
    <row r="8106" spans="1:1" x14ac:dyDescent="0.2">
      <c r="A8106" s="7"/>
    </row>
    <row r="8107" spans="1:1" x14ac:dyDescent="0.2">
      <c r="A8107" s="7"/>
    </row>
    <row r="8108" spans="1:1" x14ac:dyDescent="0.2">
      <c r="A8108" s="7"/>
    </row>
    <row r="8109" spans="1:1" x14ac:dyDescent="0.2">
      <c r="A8109" s="7"/>
    </row>
    <row r="8110" spans="1:1" x14ac:dyDescent="0.2">
      <c r="A8110" s="7"/>
    </row>
    <row r="8111" spans="1:1" x14ac:dyDescent="0.2">
      <c r="A8111" s="7"/>
    </row>
    <row r="8112" spans="1:1" x14ac:dyDescent="0.2">
      <c r="A8112" s="7"/>
    </row>
    <row r="8113" spans="1:1" x14ac:dyDescent="0.2">
      <c r="A8113" s="7"/>
    </row>
    <row r="8114" spans="1:1" x14ac:dyDescent="0.2">
      <c r="A8114" s="7"/>
    </row>
    <row r="8115" spans="1:1" x14ac:dyDescent="0.2">
      <c r="A8115" s="7"/>
    </row>
    <row r="8116" spans="1:1" x14ac:dyDescent="0.2">
      <c r="A8116" s="7"/>
    </row>
    <row r="8117" spans="1:1" x14ac:dyDescent="0.2">
      <c r="A8117" s="7"/>
    </row>
    <row r="8118" spans="1:1" x14ac:dyDescent="0.2">
      <c r="A8118" s="7"/>
    </row>
    <row r="8119" spans="1:1" x14ac:dyDescent="0.2">
      <c r="A8119" s="7"/>
    </row>
    <row r="8120" spans="1:1" x14ac:dyDescent="0.2">
      <c r="A8120" s="7"/>
    </row>
    <row r="8121" spans="1:1" x14ac:dyDescent="0.2">
      <c r="A8121" s="7"/>
    </row>
    <row r="8122" spans="1:1" x14ac:dyDescent="0.2">
      <c r="A8122" s="7"/>
    </row>
    <row r="8123" spans="1:1" x14ac:dyDescent="0.2">
      <c r="A8123" s="7"/>
    </row>
    <row r="8124" spans="1:1" x14ac:dyDescent="0.2">
      <c r="A8124" s="7"/>
    </row>
    <row r="8125" spans="1:1" x14ac:dyDescent="0.2">
      <c r="A8125" s="7"/>
    </row>
    <row r="8126" spans="1:1" x14ac:dyDescent="0.2">
      <c r="A8126" s="7"/>
    </row>
    <row r="8127" spans="1:1" x14ac:dyDescent="0.2">
      <c r="A8127" s="7"/>
    </row>
    <row r="8128" spans="1:1" x14ac:dyDescent="0.2">
      <c r="A8128" s="7"/>
    </row>
    <row r="8129" spans="1:1" x14ac:dyDescent="0.2">
      <c r="A8129" s="7"/>
    </row>
    <row r="8130" spans="1:1" x14ac:dyDescent="0.2">
      <c r="A8130" s="7"/>
    </row>
    <row r="8131" spans="1:1" x14ac:dyDescent="0.2">
      <c r="A8131" s="7"/>
    </row>
    <row r="8132" spans="1:1" x14ac:dyDescent="0.2">
      <c r="A8132" s="7"/>
    </row>
    <row r="8133" spans="1:1" x14ac:dyDescent="0.2">
      <c r="A8133" s="7"/>
    </row>
    <row r="8134" spans="1:1" x14ac:dyDescent="0.2">
      <c r="A8134" s="7"/>
    </row>
    <row r="8135" spans="1:1" x14ac:dyDescent="0.2">
      <c r="A8135" s="7"/>
    </row>
    <row r="8136" spans="1:1" x14ac:dyDescent="0.2">
      <c r="A8136" s="7"/>
    </row>
    <row r="8137" spans="1:1" x14ac:dyDescent="0.2">
      <c r="A8137" s="7"/>
    </row>
    <row r="8138" spans="1:1" x14ac:dyDescent="0.2">
      <c r="A8138" s="7"/>
    </row>
    <row r="8139" spans="1:1" x14ac:dyDescent="0.2">
      <c r="A8139" s="7"/>
    </row>
    <row r="8140" spans="1:1" x14ac:dyDescent="0.2">
      <c r="A8140" s="7"/>
    </row>
    <row r="8141" spans="1:1" x14ac:dyDescent="0.2">
      <c r="A8141" s="7"/>
    </row>
    <row r="8142" spans="1:1" x14ac:dyDescent="0.2">
      <c r="A8142" s="7"/>
    </row>
    <row r="8143" spans="1:1" x14ac:dyDescent="0.2">
      <c r="A8143" s="7"/>
    </row>
    <row r="8144" spans="1:1" x14ac:dyDescent="0.2">
      <c r="A8144" s="7"/>
    </row>
    <row r="8145" spans="1:1" x14ac:dyDescent="0.2">
      <c r="A8145" s="7"/>
    </row>
    <row r="8146" spans="1:1" x14ac:dyDescent="0.2">
      <c r="A8146" s="7"/>
    </row>
    <row r="8147" spans="1:1" x14ac:dyDescent="0.2">
      <c r="A8147" s="7"/>
    </row>
    <row r="8148" spans="1:1" x14ac:dyDescent="0.2">
      <c r="A8148" s="7"/>
    </row>
    <row r="8149" spans="1:1" x14ac:dyDescent="0.2">
      <c r="A8149" s="7"/>
    </row>
    <row r="8150" spans="1:1" x14ac:dyDescent="0.2">
      <c r="A8150" s="7"/>
    </row>
    <row r="8151" spans="1:1" x14ac:dyDescent="0.2">
      <c r="A8151" s="7"/>
    </row>
    <row r="8152" spans="1:1" x14ac:dyDescent="0.2">
      <c r="A8152" s="7"/>
    </row>
    <row r="8153" spans="1:1" x14ac:dyDescent="0.2">
      <c r="A8153" s="7"/>
    </row>
    <row r="8154" spans="1:1" x14ac:dyDescent="0.2">
      <c r="A8154" s="7"/>
    </row>
    <row r="8155" spans="1:1" x14ac:dyDescent="0.2">
      <c r="A8155" s="7"/>
    </row>
    <row r="8156" spans="1:1" x14ac:dyDescent="0.2">
      <c r="A8156" s="7"/>
    </row>
    <row r="8157" spans="1:1" x14ac:dyDescent="0.2">
      <c r="A8157" s="7"/>
    </row>
    <row r="8158" spans="1:1" x14ac:dyDescent="0.2">
      <c r="A8158" s="7"/>
    </row>
    <row r="8159" spans="1:1" x14ac:dyDescent="0.2">
      <c r="A8159" s="7"/>
    </row>
    <row r="8160" spans="1:1" x14ac:dyDescent="0.2">
      <c r="A8160" s="7"/>
    </row>
    <row r="8161" spans="1:1" x14ac:dyDescent="0.2">
      <c r="A8161" s="7"/>
    </row>
    <row r="8162" spans="1:1" x14ac:dyDescent="0.2">
      <c r="A8162" s="7"/>
    </row>
    <row r="8163" spans="1:1" x14ac:dyDescent="0.2">
      <c r="A8163" s="7"/>
    </row>
    <row r="8164" spans="1:1" x14ac:dyDescent="0.2">
      <c r="A8164" s="7"/>
    </row>
    <row r="8165" spans="1:1" x14ac:dyDescent="0.2">
      <c r="A8165" s="7"/>
    </row>
    <row r="8166" spans="1:1" x14ac:dyDescent="0.2">
      <c r="A8166" s="7"/>
    </row>
    <row r="8167" spans="1:1" x14ac:dyDescent="0.2">
      <c r="A8167" s="7"/>
    </row>
    <row r="8168" spans="1:1" x14ac:dyDescent="0.2">
      <c r="A8168" s="7"/>
    </row>
    <row r="8169" spans="1:1" x14ac:dyDescent="0.2">
      <c r="A8169" s="7"/>
    </row>
    <row r="8170" spans="1:1" x14ac:dyDescent="0.2">
      <c r="A8170" s="7"/>
    </row>
    <row r="8171" spans="1:1" x14ac:dyDescent="0.2">
      <c r="A8171" s="7"/>
    </row>
    <row r="8172" spans="1:1" x14ac:dyDescent="0.2">
      <c r="A8172" s="7"/>
    </row>
    <row r="8173" spans="1:1" x14ac:dyDescent="0.2">
      <c r="A8173" s="7"/>
    </row>
    <row r="8174" spans="1:1" x14ac:dyDescent="0.2">
      <c r="A8174" s="7"/>
    </row>
    <row r="8175" spans="1:1" x14ac:dyDescent="0.2">
      <c r="A8175" s="7"/>
    </row>
    <row r="8176" spans="1:1" x14ac:dyDescent="0.2">
      <c r="A8176" s="7"/>
    </row>
    <row r="8177" spans="1:1" x14ac:dyDescent="0.2">
      <c r="A8177" s="7"/>
    </row>
    <row r="8178" spans="1:1" x14ac:dyDescent="0.2">
      <c r="A8178" s="7"/>
    </row>
    <row r="8179" spans="1:1" x14ac:dyDescent="0.2">
      <c r="A8179" s="7"/>
    </row>
    <row r="8180" spans="1:1" x14ac:dyDescent="0.2">
      <c r="A8180" s="7"/>
    </row>
    <row r="8181" spans="1:1" x14ac:dyDescent="0.2">
      <c r="A8181" s="7"/>
    </row>
    <row r="8182" spans="1:1" x14ac:dyDescent="0.2">
      <c r="A8182" s="7"/>
    </row>
    <row r="8183" spans="1:1" x14ac:dyDescent="0.2">
      <c r="A8183" s="7"/>
    </row>
    <row r="8184" spans="1:1" x14ac:dyDescent="0.2">
      <c r="A8184" s="7"/>
    </row>
    <row r="8185" spans="1:1" x14ac:dyDescent="0.2">
      <c r="A8185" s="7"/>
    </row>
    <row r="8186" spans="1:1" x14ac:dyDescent="0.2">
      <c r="A8186" s="7"/>
    </row>
    <row r="8187" spans="1:1" x14ac:dyDescent="0.2">
      <c r="A8187" s="7"/>
    </row>
    <row r="8188" spans="1:1" x14ac:dyDescent="0.2">
      <c r="A8188" s="7"/>
    </row>
    <row r="8189" spans="1:1" x14ac:dyDescent="0.2">
      <c r="A8189" s="7"/>
    </row>
    <row r="8190" spans="1:1" x14ac:dyDescent="0.2">
      <c r="A8190" s="7"/>
    </row>
    <row r="8191" spans="1:1" x14ac:dyDescent="0.2">
      <c r="A8191" s="7"/>
    </row>
    <row r="8192" spans="1:1" x14ac:dyDescent="0.2">
      <c r="A8192" s="7"/>
    </row>
    <row r="8193" spans="1:1" x14ac:dyDescent="0.2">
      <c r="A8193" s="7"/>
    </row>
    <row r="8194" spans="1:1" x14ac:dyDescent="0.2">
      <c r="A8194" s="7"/>
    </row>
    <row r="8195" spans="1:1" x14ac:dyDescent="0.2">
      <c r="A8195" s="7"/>
    </row>
    <row r="8196" spans="1:1" x14ac:dyDescent="0.2">
      <c r="A8196" s="7"/>
    </row>
    <row r="8197" spans="1:1" x14ac:dyDescent="0.2">
      <c r="A8197" s="7"/>
    </row>
    <row r="8198" spans="1:1" x14ac:dyDescent="0.2">
      <c r="A8198" s="7"/>
    </row>
    <row r="8199" spans="1:1" x14ac:dyDescent="0.2">
      <c r="A8199" s="7"/>
    </row>
    <row r="8200" spans="1:1" x14ac:dyDescent="0.2">
      <c r="A8200" s="7"/>
    </row>
    <row r="8201" spans="1:1" x14ac:dyDescent="0.2">
      <c r="A8201" s="7"/>
    </row>
    <row r="8202" spans="1:1" x14ac:dyDescent="0.2">
      <c r="A8202" s="7"/>
    </row>
    <row r="8203" spans="1:1" x14ac:dyDescent="0.2">
      <c r="A8203" s="7"/>
    </row>
    <row r="8204" spans="1:1" x14ac:dyDescent="0.2">
      <c r="A8204" s="7"/>
    </row>
    <row r="8205" spans="1:1" x14ac:dyDescent="0.2">
      <c r="A8205" s="7"/>
    </row>
    <row r="8206" spans="1:1" x14ac:dyDescent="0.2">
      <c r="A8206" s="7"/>
    </row>
    <row r="8207" spans="1:1" x14ac:dyDescent="0.2">
      <c r="A8207" s="7"/>
    </row>
    <row r="8208" spans="1:1" x14ac:dyDescent="0.2">
      <c r="A8208" s="7"/>
    </row>
    <row r="8209" spans="1:1" x14ac:dyDescent="0.2">
      <c r="A8209" s="7"/>
    </row>
    <row r="8210" spans="1:1" x14ac:dyDescent="0.2">
      <c r="A8210" s="7"/>
    </row>
    <row r="8211" spans="1:1" x14ac:dyDescent="0.2">
      <c r="A8211" s="7"/>
    </row>
    <row r="8212" spans="1:1" x14ac:dyDescent="0.2">
      <c r="A8212" s="7"/>
    </row>
    <row r="8213" spans="1:1" x14ac:dyDescent="0.2">
      <c r="A8213" s="7"/>
    </row>
    <row r="8214" spans="1:1" x14ac:dyDescent="0.2">
      <c r="A8214" s="7"/>
    </row>
    <row r="8215" spans="1:1" x14ac:dyDescent="0.2">
      <c r="A8215" s="7"/>
    </row>
    <row r="8216" spans="1:1" x14ac:dyDescent="0.2">
      <c r="A8216" s="7"/>
    </row>
    <row r="8217" spans="1:1" x14ac:dyDescent="0.2">
      <c r="A8217" s="7"/>
    </row>
    <row r="8218" spans="1:1" x14ac:dyDescent="0.2">
      <c r="A8218" s="7"/>
    </row>
    <row r="8219" spans="1:1" x14ac:dyDescent="0.2">
      <c r="A8219" s="7"/>
    </row>
    <row r="8220" spans="1:1" x14ac:dyDescent="0.2">
      <c r="A8220" s="7"/>
    </row>
    <row r="8221" spans="1:1" x14ac:dyDescent="0.2">
      <c r="A8221" s="7"/>
    </row>
    <row r="8222" spans="1:1" x14ac:dyDescent="0.2">
      <c r="A8222" s="7"/>
    </row>
    <row r="8223" spans="1:1" x14ac:dyDescent="0.2">
      <c r="A8223" s="7"/>
    </row>
    <row r="8224" spans="1:1" x14ac:dyDescent="0.2">
      <c r="A8224" s="7"/>
    </row>
    <row r="8225" spans="1:1" x14ac:dyDescent="0.2">
      <c r="A8225" s="7"/>
    </row>
    <row r="8226" spans="1:1" x14ac:dyDescent="0.2">
      <c r="A8226" s="7"/>
    </row>
    <row r="8227" spans="1:1" x14ac:dyDescent="0.2">
      <c r="A8227" s="7"/>
    </row>
    <row r="8228" spans="1:1" x14ac:dyDescent="0.2">
      <c r="A8228" s="7"/>
    </row>
    <row r="8229" spans="1:1" x14ac:dyDescent="0.2">
      <c r="A8229" s="7"/>
    </row>
    <row r="8230" spans="1:1" x14ac:dyDescent="0.2">
      <c r="A8230" s="7"/>
    </row>
    <row r="8231" spans="1:1" x14ac:dyDescent="0.2">
      <c r="A8231" s="7"/>
    </row>
    <row r="8232" spans="1:1" x14ac:dyDescent="0.2">
      <c r="A8232" s="7"/>
    </row>
    <row r="8233" spans="1:1" x14ac:dyDescent="0.2">
      <c r="A8233" s="7"/>
    </row>
    <row r="8234" spans="1:1" x14ac:dyDescent="0.2">
      <c r="A8234" s="7"/>
    </row>
    <row r="8235" spans="1:1" x14ac:dyDescent="0.2">
      <c r="A8235" s="7"/>
    </row>
    <row r="8236" spans="1:1" x14ac:dyDescent="0.2">
      <c r="A8236" s="7"/>
    </row>
    <row r="8237" spans="1:1" x14ac:dyDescent="0.2">
      <c r="A8237" s="7"/>
    </row>
    <row r="8238" spans="1:1" x14ac:dyDescent="0.2">
      <c r="A8238" s="7"/>
    </row>
    <row r="8239" spans="1:1" x14ac:dyDescent="0.2">
      <c r="A8239" s="7"/>
    </row>
    <row r="8240" spans="1:1" x14ac:dyDescent="0.2">
      <c r="A8240" s="7"/>
    </row>
    <row r="8241" spans="1:1" x14ac:dyDescent="0.2">
      <c r="A8241" s="7"/>
    </row>
    <row r="8242" spans="1:1" x14ac:dyDescent="0.2">
      <c r="A8242" s="7"/>
    </row>
    <row r="8243" spans="1:1" x14ac:dyDescent="0.2">
      <c r="A8243" s="7"/>
    </row>
    <row r="8244" spans="1:1" x14ac:dyDescent="0.2">
      <c r="A8244" s="7"/>
    </row>
    <row r="8245" spans="1:1" x14ac:dyDescent="0.2">
      <c r="A8245" s="7"/>
    </row>
    <row r="8246" spans="1:1" x14ac:dyDescent="0.2">
      <c r="A8246" s="7"/>
    </row>
    <row r="8247" spans="1:1" x14ac:dyDescent="0.2">
      <c r="A8247" s="7"/>
    </row>
    <row r="8248" spans="1:1" x14ac:dyDescent="0.2">
      <c r="A8248" s="7"/>
    </row>
    <row r="8249" spans="1:1" x14ac:dyDescent="0.2">
      <c r="A8249" s="7"/>
    </row>
    <row r="8250" spans="1:1" x14ac:dyDescent="0.2">
      <c r="A8250" s="7"/>
    </row>
    <row r="8251" spans="1:1" x14ac:dyDescent="0.2">
      <c r="A8251" s="7"/>
    </row>
    <row r="8252" spans="1:1" x14ac:dyDescent="0.2">
      <c r="A8252" s="7"/>
    </row>
    <row r="8253" spans="1:1" x14ac:dyDescent="0.2">
      <c r="A8253" s="7"/>
    </row>
    <row r="8254" spans="1:1" x14ac:dyDescent="0.2">
      <c r="A8254" s="7"/>
    </row>
    <row r="8255" spans="1:1" x14ac:dyDescent="0.2">
      <c r="A8255" s="7"/>
    </row>
    <row r="8256" spans="1:1" x14ac:dyDescent="0.2">
      <c r="A8256" s="7"/>
    </row>
    <row r="8257" spans="1:1" x14ac:dyDescent="0.2">
      <c r="A8257" s="7"/>
    </row>
    <row r="8258" spans="1:1" x14ac:dyDescent="0.2">
      <c r="A8258" s="7"/>
    </row>
    <row r="8259" spans="1:1" x14ac:dyDescent="0.2">
      <c r="A8259" s="7"/>
    </row>
    <row r="8260" spans="1:1" x14ac:dyDescent="0.2">
      <c r="A8260" s="7"/>
    </row>
    <row r="8261" spans="1:1" x14ac:dyDescent="0.2">
      <c r="A8261" s="7"/>
    </row>
    <row r="8262" spans="1:1" x14ac:dyDescent="0.2">
      <c r="A8262" s="7"/>
    </row>
    <row r="8263" spans="1:1" x14ac:dyDescent="0.2">
      <c r="A8263" s="7"/>
    </row>
    <row r="8264" spans="1:1" x14ac:dyDescent="0.2">
      <c r="A8264" s="7"/>
    </row>
    <row r="8265" spans="1:1" x14ac:dyDescent="0.2">
      <c r="A8265" s="7"/>
    </row>
    <row r="8266" spans="1:1" x14ac:dyDescent="0.2">
      <c r="A8266" s="7"/>
    </row>
    <row r="8267" spans="1:1" x14ac:dyDescent="0.2">
      <c r="A8267" s="7"/>
    </row>
    <row r="8268" spans="1:1" x14ac:dyDescent="0.2">
      <c r="A8268" s="7"/>
    </row>
    <row r="8269" spans="1:1" x14ac:dyDescent="0.2">
      <c r="A8269" s="7"/>
    </row>
    <row r="8270" spans="1:1" x14ac:dyDescent="0.2">
      <c r="A8270" s="7"/>
    </row>
    <row r="8271" spans="1:1" x14ac:dyDescent="0.2">
      <c r="A8271" s="7"/>
    </row>
    <row r="8272" spans="1:1" x14ac:dyDescent="0.2">
      <c r="A8272" s="7"/>
    </row>
    <row r="8273" spans="1:1" x14ac:dyDescent="0.2">
      <c r="A8273" s="7"/>
    </row>
    <row r="8274" spans="1:1" x14ac:dyDescent="0.2">
      <c r="A8274" s="7"/>
    </row>
    <row r="8275" spans="1:1" x14ac:dyDescent="0.2">
      <c r="A8275" s="7"/>
    </row>
    <row r="8276" spans="1:1" x14ac:dyDescent="0.2">
      <c r="A8276" s="7"/>
    </row>
    <row r="8277" spans="1:1" x14ac:dyDescent="0.2">
      <c r="A8277" s="7"/>
    </row>
    <row r="8278" spans="1:1" x14ac:dyDescent="0.2">
      <c r="A8278" s="7"/>
    </row>
    <row r="8279" spans="1:1" x14ac:dyDescent="0.2">
      <c r="A8279" s="7"/>
    </row>
    <row r="8280" spans="1:1" x14ac:dyDescent="0.2">
      <c r="A8280" s="7"/>
    </row>
    <row r="8281" spans="1:1" x14ac:dyDescent="0.2">
      <c r="A8281" s="7"/>
    </row>
    <row r="8282" spans="1:1" x14ac:dyDescent="0.2">
      <c r="A8282" s="7"/>
    </row>
    <row r="8283" spans="1:1" x14ac:dyDescent="0.2">
      <c r="A8283" s="7"/>
    </row>
    <row r="8284" spans="1:1" x14ac:dyDescent="0.2">
      <c r="A8284" s="7"/>
    </row>
    <row r="8285" spans="1:1" x14ac:dyDescent="0.2">
      <c r="A8285" s="7"/>
    </row>
    <row r="8286" spans="1:1" x14ac:dyDescent="0.2">
      <c r="A8286" s="7"/>
    </row>
    <row r="8287" spans="1:1" x14ac:dyDescent="0.2">
      <c r="A8287" s="7"/>
    </row>
    <row r="8288" spans="1:1" x14ac:dyDescent="0.2">
      <c r="A8288" s="7"/>
    </row>
    <row r="8289" spans="1:1" x14ac:dyDescent="0.2">
      <c r="A8289" s="7"/>
    </row>
    <row r="8290" spans="1:1" x14ac:dyDescent="0.2">
      <c r="A8290" s="7"/>
    </row>
    <row r="8291" spans="1:1" x14ac:dyDescent="0.2">
      <c r="A8291" s="7"/>
    </row>
    <row r="8292" spans="1:1" x14ac:dyDescent="0.2">
      <c r="A8292" s="7"/>
    </row>
    <row r="8293" spans="1:1" x14ac:dyDescent="0.2">
      <c r="A8293" s="7"/>
    </row>
    <row r="8294" spans="1:1" x14ac:dyDescent="0.2">
      <c r="A8294" s="7"/>
    </row>
    <row r="8295" spans="1:1" x14ac:dyDescent="0.2">
      <c r="A8295" s="7"/>
    </row>
    <row r="8296" spans="1:1" x14ac:dyDescent="0.2">
      <c r="A8296" s="7"/>
    </row>
    <row r="8297" spans="1:1" x14ac:dyDescent="0.2">
      <c r="A8297" s="7"/>
    </row>
    <row r="8298" spans="1:1" x14ac:dyDescent="0.2">
      <c r="A8298" s="7"/>
    </row>
    <row r="8299" spans="1:1" x14ac:dyDescent="0.2">
      <c r="A8299" s="7"/>
    </row>
    <row r="8300" spans="1:1" x14ac:dyDescent="0.2">
      <c r="A8300" s="7"/>
    </row>
    <row r="8301" spans="1:1" x14ac:dyDescent="0.2">
      <c r="A8301" s="7"/>
    </row>
    <row r="8302" spans="1:1" x14ac:dyDescent="0.2">
      <c r="A8302" s="7"/>
    </row>
    <row r="8303" spans="1:1" x14ac:dyDescent="0.2">
      <c r="A8303" s="7"/>
    </row>
    <row r="8304" spans="1:1" x14ac:dyDescent="0.2">
      <c r="A8304" s="7"/>
    </row>
    <row r="8305" spans="1:1" x14ac:dyDescent="0.2">
      <c r="A8305" s="7"/>
    </row>
    <row r="8306" spans="1:1" x14ac:dyDescent="0.2">
      <c r="A8306" s="7"/>
    </row>
    <row r="8307" spans="1:1" x14ac:dyDescent="0.2">
      <c r="A8307" s="7"/>
    </row>
    <row r="8308" spans="1:1" x14ac:dyDescent="0.2">
      <c r="A8308" s="7"/>
    </row>
    <row r="8309" spans="1:1" x14ac:dyDescent="0.2">
      <c r="A8309" s="7"/>
    </row>
    <row r="8310" spans="1:1" x14ac:dyDescent="0.2">
      <c r="A8310" s="7"/>
    </row>
    <row r="8311" spans="1:1" x14ac:dyDescent="0.2">
      <c r="A8311" s="7"/>
    </row>
    <row r="8312" spans="1:1" x14ac:dyDescent="0.2">
      <c r="A8312" s="7"/>
    </row>
    <row r="8313" spans="1:1" x14ac:dyDescent="0.2">
      <c r="A8313" s="7"/>
    </row>
    <row r="8314" spans="1:1" x14ac:dyDescent="0.2">
      <c r="A8314" s="7"/>
    </row>
    <row r="8315" spans="1:1" x14ac:dyDescent="0.2">
      <c r="A8315" s="7"/>
    </row>
    <row r="8316" spans="1:1" x14ac:dyDescent="0.2">
      <c r="A8316" s="7"/>
    </row>
    <row r="8317" spans="1:1" x14ac:dyDescent="0.2">
      <c r="A8317" s="7"/>
    </row>
    <row r="8318" spans="1:1" x14ac:dyDescent="0.2">
      <c r="A8318" s="7"/>
    </row>
    <row r="8319" spans="1:1" x14ac:dyDescent="0.2">
      <c r="A8319" s="7"/>
    </row>
    <row r="8320" spans="1:1" x14ac:dyDescent="0.2">
      <c r="A8320" s="7"/>
    </row>
    <row r="8321" spans="1:1" x14ac:dyDescent="0.2">
      <c r="A8321" s="7"/>
    </row>
    <row r="8322" spans="1:1" x14ac:dyDescent="0.2">
      <c r="A8322" s="7"/>
    </row>
    <row r="8323" spans="1:1" x14ac:dyDescent="0.2">
      <c r="A8323" s="7"/>
    </row>
    <row r="8324" spans="1:1" x14ac:dyDescent="0.2">
      <c r="A8324" s="7"/>
    </row>
    <row r="8325" spans="1:1" x14ac:dyDescent="0.2">
      <c r="A8325" s="7"/>
    </row>
    <row r="8326" spans="1:1" x14ac:dyDescent="0.2">
      <c r="A8326" s="7"/>
    </row>
    <row r="8327" spans="1:1" x14ac:dyDescent="0.2">
      <c r="A8327" s="7"/>
    </row>
    <row r="8328" spans="1:1" x14ac:dyDescent="0.2">
      <c r="A8328" s="7"/>
    </row>
    <row r="8329" spans="1:1" x14ac:dyDescent="0.2">
      <c r="A8329" s="7"/>
    </row>
    <row r="8330" spans="1:1" x14ac:dyDescent="0.2">
      <c r="A8330" s="7"/>
    </row>
    <row r="8331" spans="1:1" x14ac:dyDescent="0.2">
      <c r="A8331" s="7"/>
    </row>
    <row r="8332" spans="1:1" x14ac:dyDescent="0.2">
      <c r="A8332" s="7"/>
    </row>
    <row r="8333" spans="1:1" x14ac:dyDescent="0.2">
      <c r="A8333" s="7"/>
    </row>
    <row r="8334" spans="1:1" x14ac:dyDescent="0.2">
      <c r="A8334" s="7"/>
    </row>
    <row r="8335" spans="1:1" x14ac:dyDescent="0.2">
      <c r="A8335" s="7"/>
    </row>
    <row r="8336" spans="1:1" x14ac:dyDescent="0.2">
      <c r="A8336" s="7"/>
    </row>
    <row r="8337" spans="1:1" x14ac:dyDescent="0.2">
      <c r="A8337" s="7"/>
    </row>
    <row r="8338" spans="1:1" x14ac:dyDescent="0.2">
      <c r="A8338" s="7"/>
    </row>
    <row r="8339" spans="1:1" x14ac:dyDescent="0.2">
      <c r="A8339" s="7"/>
    </row>
    <row r="8340" spans="1:1" x14ac:dyDescent="0.2">
      <c r="A8340" s="7"/>
    </row>
    <row r="8341" spans="1:1" x14ac:dyDescent="0.2">
      <c r="A8341" s="7"/>
    </row>
    <row r="8342" spans="1:1" x14ac:dyDescent="0.2">
      <c r="A8342" s="7"/>
    </row>
    <row r="8343" spans="1:1" x14ac:dyDescent="0.2">
      <c r="A8343" s="7"/>
    </row>
    <row r="8344" spans="1:1" x14ac:dyDescent="0.2">
      <c r="A8344" s="7"/>
    </row>
    <row r="8345" spans="1:1" x14ac:dyDescent="0.2">
      <c r="A8345" s="7"/>
    </row>
    <row r="8346" spans="1:1" x14ac:dyDescent="0.2">
      <c r="A8346" s="7"/>
    </row>
    <row r="8347" spans="1:1" x14ac:dyDescent="0.2">
      <c r="A8347" s="7"/>
    </row>
    <row r="8348" spans="1:1" x14ac:dyDescent="0.2">
      <c r="A8348" s="7"/>
    </row>
    <row r="8349" spans="1:1" x14ac:dyDescent="0.2">
      <c r="A8349" s="7"/>
    </row>
    <row r="8350" spans="1:1" x14ac:dyDescent="0.2">
      <c r="A8350" s="7"/>
    </row>
    <row r="8351" spans="1:1" x14ac:dyDescent="0.2">
      <c r="A8351" s="7"/>
    </row>
    <row r="8352" spans="1:1" x14ac:dyDescent="0.2">
      <c r="A8352" s="7"/>
    </row>
    <row r="8353" spans="1:1" x14ac:dyDescent="0.2">
      <c r="A8353" s="7"/>
    </row>
    <row r="8354" spans="1:1" x14ac:dyDescent="0.2">
      <c r="A8354" s="7"/>
    </row>
    <row r="8355" spans="1:1" x14ac:dyDescent="0.2">
      <c r="A8355" s="7"/>
    </row>
    <row r="8356" spans="1:1" x14ac:dyDescent="0.2">
      <c r="A8356" s="7"/>
    </row>
    <row r="8357" spans="1:1" x14ac:dyDescent="0.2">
      <c r="A8357" s="7"/>
    </row>
    <row r="8358" spans="1:1" x14ac:dyDescent="0.2">
      <c r="A8358" s="7"/>
    </row>
    <row r="8359" spans="1:1" x14ac:dyDescent="0.2">
      <c r="A8359" s="7"/>
    </row>
    <row r="8360" spans="1:1" x14ac:dyDescent="0.2">
      <c r="A8360" s="7"/>
    </row>
    <row r="8361" spans="1:1" x14ac:dyDescent="0.2">
      <c r="A8361" s="7"/>
    </row>
    <row r="8362" spans="1:1" x14ac:dyDescent="0.2">
      <c r="A8362" s="7"/>
    </row>
    <row r="8363" spans="1:1" x14ac:dyDescent="0.2">
      <c r="A8363" s="7"/>
    </row>
    <row r="8364" spans="1:1" x14ac:dyDescent="0.2">
      <c r="A8364" s="7"/>
    </row>
    <row r="8365" spans="1:1" x14ac:dyDescent="0.2">
      <c r="A8365" s="7"/>
    </row>
    <row r="8366" spans="1:1" x14ac:dyDescent="0.2">
      <c r="A8366" s="7"/>
    </row>
    <row r="8367" spans="1:1" x14ac:dyDescent="0.2">
      <c r="A8367" s="7"/>
    </row>
    <row r="8368" spans="1:1" x14ac:dyDescent="0.2">
      <c r="A8368" s="7"/>
    </row>
    <row r="8369" spans="1:1" x14ac:dyDescent="0.2">
      <c r="A8369" s="7"/>
    </row>
    <row r="8370" spans="1:1" x14ac:dyDescent="0.2">
      <c r="A8370" s="7"/>
    </row>
    <row r="8371" spans="1:1" x14ac:dyDescent="0.2">
      <c r="A8371" s="7"/>
    </row>
    <row r="8372" spans="1:1" x14ac:dyDescent="0.2">
      <c r="A8372" s="7"/>
    </row>
    <row r="8373" spans="1:1" x14ac:dyDescent="0.2">
      <c r="A8373" s="7"/>
    </row>
    <row r="8374" spans="1:1" x14ac:dyDescent="0.2">
      <c r="A8374" s="7"/>
    </row>
    <row r="8375" spans="1:1" x14ac:dyDescent="0.2">
      <c r="A8375" s="7"/>
    </row>
    <row r="8376" spans="1:1" x14ac:dyDescent="0.2">
      <c r="A8376" s="7"/>
    </row>
    <row r="8377" spans="1:1" x14ac:dyDescent="0.2">
      <c r="A8377" s="7"/>
    </row>
    <row r="8378" spans="1:1" x14ac:dyDescent="0.2">
      <c r="A8378" s="7"/>
    </row>
    <row r="8379" spans="1:1" x14ac:dyDescent="0.2">
      <c r="A8379" s="7"/>
    </row>
    <row r="8380" spans="1:1" x14ac:dyDescent="0.2">
      <c r="A8380" s="7"/>
    </row>
    <row r="8381" spans="1:1" x14ac:dyDescent="0.2">
      <c r="A8381" s="7"/>
    </row>
    <row r="8382" spans="1:1" x14ac:dyDescent="0.2">
      <c r="A8382" s="7"/>
    </row>
    <row r="8383" spans="1:1" x14ac:dyDescent="0.2">
      <c r="A8383" s="7"/>
    </row>
    <row r="8384" spans="1:1" x14ac:dyDescent="0.2">
      <c r="A8384" s="7"/>
    </row>
    <row r="8385" spans="1:1" x14ac:dyDescent="0.2">
      <c r="A8385" s="7"/>
    </row>
    <row r="8386" spans="1:1" x14ac:dyDescent="0.2">
      <c r="A8386" s="7"/>
    </row>
    <row r="8387" spans="1:1" x14ac:dyDescent="0.2">
      <c r="A8387" s="7"/>
    </row>
    <row r="8388" spans="1:1" x14ac:dyDescent="0.2">
      <c r="A8388" s="7"/>
    </row>
    <row r="8389" spans="1:1" x14ac:dyDescent="0.2">
      <c r="A8389" s="7"/>
    </row>
    <row r="8390" spans="1:1" x14ac:dyDescent="0.2">
      <c r="A8390" s="7"/>
    </row>
    <row r="8391" spans="1:1" x14ac:dyDescent="0.2">
      <c r="A8391" s="7"/>
    </row>
    <row r="8392" spans="1:1" x14ac:dyDescent="0.2">
      <c r="A8392" s="7"/>
    </row>
    <row r="8393" spans="1:1" x14ac:dyDescent="0.2">
      <c r="A8393" s="7"/>
    </row>
    <row r="8394" spans="1:1" x14ac:dyDescent="0.2">
      <c r="A8394" s="7"/>
    </row>
    <row r="8395" spans="1:1" x14ac:dyDescent="0.2">
      <c r="A8395" s="7"/>
    </row>
    <row r="8396" spans="1:1" x14ac:dyDescent="0.2">
      <c r="A8396" s="7"/>
    </row>
    <row r="8397" spans="1:1" x14ac:dyDescent="0.2">
      <c r="A8397" s="7"/>
    </row>
    <row r="8398" spans="1:1" x14ac:dyDescent="0.2">
      <c r="A8398" s="7"/>
    </row>
    <row r="8399" spans="1:1" x14ac:dyDescent="0.2">
      <c r="A8399" s="7"/>
    </row>
    <row r="8400" spans="1:1" x14ac:dyDescent="0.2">
      <c r="A8400" s="7"/>
    </row>
    <row r="8401" spans="1:1" x14ac:dyDescent="0.2">
      <c r="A8401" s="7"/>
    </row>
    <row r="8402" spans="1:1" x14ac:dyDescent="0.2">
      <c r="A8402" s="7"/>
    </row>
    <row r="8403" spans="1:1" x14ac:dyDescent="0.2">
      <c r="A8403" s="7"/>
    </row>
    <row r="8404" spans="1:1" x14ac:dyDescent="0.2">
      <c r="A8404" s="7"/>
    </row>
    <row r="8405" spans="1:1" x14ac:dyDescent="0.2">
      <c r="A8405" s="7"/>
    </row>
    <row r="8406" spans="1:1" x14ac:dyDescent="0.2">
      <c r="A8406" s="7"/>
    </row>
    <row r="8407" spans="1:1" x14ac:dyDescent="0.2">
      <c r="A8407" s="7"/>
    </row>
    <row r="8408" spans="1:1" x14ac:dyDescent="0.2">
      <c r="A8408" s="7"/>
    </row>
    <row r="8409" spans="1:1" x14ac:dyDescent="0.2">
      <c r="A8409" s="7"/>
    </row>
    <row r="8410" spans="1:1" x14ac:dyDescent="0.2">
      <c r="A8410" s="7"/>
    </row>
    <row r="8411" spans="1:1" x14ac:dyDescent="0.2">
      <c r="A8411" s="7"/>
    </row>
    <row r="8412" spans="1:1" x14ac:dyDescent="0.2">
      <c r="A8412" s="7"/>
    </row>
    <row r="8413" spans="1:1" x14ac:dyDescent="0.2">
      <c r="A8413" s="7"/>
    </row>
    <row r="8414" spans="1:1" x14ac:dyDescent="0.2">
      <c r="A8414" s="7"/>
    </row>
    <row r="8415" spans="1:1" x14ac:dyDescent="0.2">
      <c r="A8415" s="7"/>
    </row>
    <row r="8416" spans="1:1" x14ac:dyDescent="0.2">
      <c r="A8416" s="7"/>
    </row>
    <row r="8417" spans="1:1" x14ac:dyDescent="0.2">
      <c r="A8417" s="7"/>
    </row>
    <row r="8418" spans="1:1" x14ac:dyDescent="0.2">
      <c r="A8418" s="7"/>
    </row>
    <row r="8419" spans="1:1" x14ac:dyDescent="0.2">
      <c r="A8419" s="7"/>
    </row>
    <row r="8420" spans="1:1" x14ac:dyDescent="0.2">
      <c r="A8420" s="7"/>
    </row>
    <row r="8421" spans="1:1" x14ac:dyDescent="0.2">
      <c r="A8421" s="7"/>
    </row>
    <row r="8422" spans="1:1" x14ac:dyDescent="0.2">
      <c r="A8422" s="7"/>
    </row>
    <row r="8423" spans="1:1" x14ac:dyDescent="0.2">
      <c r="A8423" s="7"/>
    </row>
    <row r="8424" spans="1:1" x14ac:dyDescent="0.2">
      <c r="A8424" s="7"/>
    </row>
    <row r="8425" spans="1:1" x14ac:dyDescent="0.2">
      <c r="A8425" s="7"/>
    </row>
    <row r="8426" spans="1:1" x14ac:dyDescent="0.2">
      <c r="A8426" s="7"/>
    </row>
    <row r="8427" spans="1:1" x14ac:dyDescent="0.2">
      <c r="A8427" s="7"/>
    </row>
    <row r="8428" spans="1:1" x14ac:dyDescent="0.2">
      <c r="A8428" s="7"/>
    </row>
    <row r="8429" spans="1:1" x14ac:dyDescent="0.2">
      <c r="A8429" s="7"/>
    </row>
    <row r="8430" spans="1:1" x14ac:dyDescent="0.2">
      <c r="A8430" s="7"/>
    </row>
    <row r="8431" spans="1:1" x14ac:dyDescent="0.2">
      <c r="A8431" s="7"/>
    </row>
    <row r="8432" spans="1:1" x14ac:dyDescent="0.2">
      <c r="A8432" s="7"/>
    </row>
    <row r="8433" spans="1:1" x14ac:dyDescent="0.2">
      <c r="A8433" s="7"/>
    </row>
    <row r="8434" spans="1:1" x14ac:dyDescent="0.2">
      <c r="A8434" s="7"/>
    </row>
    <row r="8435" spans="1:1" x14ac:dyDescent="0.2">
      <c r="A8435" s="7"/>
    </row>
    <row r="8436" spans="1:1" x14ac:dyDescent="0.2">
      <c r="A8436" s="7"/>
    </row>
    <row r="8437" spans="1:1" x14ac:dyDescent="0.2">
      <c r="A8437" s="7"/>
    </row>
    <row r="8438" spans="1:1" x14ac:dyDescent="0.2">
      <c r="A8438" s="7"/>
    </row>
    <row r="8439" spans="1:1" x14ac:dyDescent="0.2">
      <c r="A8439" s="7"/>
    </row>
    <row r="8440" spans="1:1" x14ac:dyDescent="0.2">
      <c r="A8440" s="7"/>
    </row>
    <row r="8441" spans="1:1" x14ac:dyDescent="0.2">
      <c r="A8441" s="7"/>
    </row>
    <row r="8442" spans="1:1" x14ac:dyDescent="0.2">
      <c r="A8442" s="7"/>
    </row>
    <row r="8443" spans="1:1" x14ac:dyDescent="0.2">
      <c r="A8443" s="7"/>
    </row>
    <row r="8444" spans="1:1" x14ac:dyDescent="0.2">
      <c r="A8444" s="7"/>
    </row>
    <row r="8445" spans="1:1" x14ac:dyDescent="0.2">
      <c r="A8445" s="7"/>
    </row>
    <row r="8446" spans="1:1" x14ac:dyDescent="0.2">
      <c r="A8446" s="7"/>
    </row>
    <row r="8447" spans="1:1" x14ac:dyDescent="0.2">
      <c r="A8447" s="7"/>
    </row>
    <row r="8448" spans="1:1" x14ac:dyDescent="0.2">
      <c r="A8448" s="7"/>
    </row>
    <row r="8449" spans="1:1" x14ac:dyDescent="0.2">
      <c r="A8449" s="7"/>
    </row>
    <row r="8450" spans="1:1" x14ac:dyDescent="0.2">
      <c r="A8450" s="7"/>
    </row>
    <row r="8451" spans="1:1" x14ac:dyDescent="0.2">
      <c r="A8451" s="7"/>
    </row>
    <row r="8452" spans="1:1" x14ac:dyDescent="0.2">
      <c r="A8452" s="7"/>
    </row>
    <row r="8453" spans="1:1" x14ac:dyDescent="0.2">
      <c r="A8453" s="7"/>
    </row>
    <row r="8454" spans="1:1" x14ac:dyDescent="0.2">
      <c r="A8454" s="7"/>
    </row>
    <row r="8455" spans="1:1" x14ac:dyDescent="0.2">
      <c r="A8455" s="7"/>
    </row>
    <row r="8456" spans="1:1" x14ac:dyDescent="0.2">
      <c r="A8456" s="7"/>
    </row>
    <row r="8457" spans="1:1" x14ac:dyDescent="0.2">
      <c r="A8457" s="7"/>
    </row>
    <row r="8458" spans="1:1" x14ac:dyDescent="0.2">
      <c r="A8458" s="7"/>
    </row>
    <row r="8459" spans="1:1" x14ac:dyDescent="0.2">
      <c r="A8459" s="7"/>
    </row>
    <row r="8460" spans="1:1" x14ac:dyDescent="0.2">
      <c r="A8460" s="7"/>
    </row>
    <row r="8461" spans="1:1" x14ac:dyDescent="0.2">
      <c r="A8461" s="7"/>
    </row>
    <row r="8462" spans="1:1" x14ac:dyDescent="0.2">
      <c r="A8462" s="7"/>
    </row>
    <row r="8463" spans="1:1" x14ac:dyDescent="0.2">
      <c r="A8463" s="7"/>
    </row>
    <row r="8464" spans="1:1" x14ac:dyDescent="0.2">
      <c r="A8464" s="7"/>
    </row>
    <row r="8465" spans="1:1" x14ac:dyDescent="0.2">
      <c r="A8465" s="7"/>
    </row>
    <row r="8466" spans="1:1" x14ac:dyDescent="0.2">
      <c r="A8466" s="7"/>
    </row>
    <row r="8467" spans="1:1" x14ac:dyDescent="0.2">
      <c r="A8467" s="7"/>
    </row>
    <row r="8468" spans="1:1" x14ac:dyDescent="0.2">
      <c r="A8468" s="7"/>
    </row>
    <row r="8469" spans="1:1" x14ac:dyDescent="0.2">
      <c r="A8469" s="7"/>
    </row>
    <row r="8470" spans="1:1" x14ac:dyDescent="0.2">
      <c r="A8470" s="7"/>
    </row>
    <row r="8471" spans="1:1" x14ac:dyDescent="0.2">
      <c r="A8471" s="7"/>
    </row>
    <row r="8472" spans="1:1" x14ac:dyDescent="0.2">
      <c r="A8472" s="7"/>
    </row>
    <row r="8473" spans="1:1" x14ac:dyDescent="0.2">
      <c r="A8473" s="7"/>
    </row>
    <row r="8474" spans="1:1" x14ac:dyDescent="0.2">
      <c r="A8474" s="7"/>
    </row>
    <row r="8475" spans="1:1" x14ac:dyDescent="0.2">
      <c r="A8475" s="7"/>
    </row>
    <row r="8476" spans="1:1" x14ac:dyDescent="0.2">
      <c r="A8476" s="7"/>
    </row>
    <row r="8477" spans="1:1" x14ac:dyDescent="0.2">
      <c r="A8477" s="7"/>
    </row>
    <row r="8478" spans="1:1" x14ac:dyDescent="0.2">
      <c r="A8478" s="7"/>
    </row>
    <row r="8479" spans="1:1" x14ac:dyDescent="0.2">
      <c r="A8479" s="7"/>
    </row>
    <row r="8480" spans="1:1" x14ac:dyDescent="0.2">
      <c r="A8480" s="7"/>
    </row>
    <row r="8481" spans="1:1" x14ac:dyDescent="0.2">
      <c r="A8481" s="7"/>
    </row>
    <row r="8482" spans="1:1" x14ac:dyDescent="0.2">
      <c r="A8482" s="7"/>
    </row>
    <row r="8483" spans="1:1" x14ac:dyDescent="0.2">
      <c r="A8483" s="7"/>
    </row>
    <row r="8484" spans="1:1" x14ac:dyDescent="0.2">
      <c r="A8484" s="7"/>
    </row>
    <row r="8485" spans="1:1" x14ac:dyDescent="0.2">
      <c r="A8485" s="7"/>
    </row>
    <row r="8486" spans="1:1" x14ac:dyDescent="0.2">
      <c r="A8486" s="7"/>
    </row>
    <row r="8487" spans="1:1" x14ac:dyDescent="0.2">
      <c r="A8487" s="7"/>
    </row>
    <row r="8488" spans="1:1" x14ac:dyDescent="0.2">
      <c r="A8488" s="7"/>
    </row>
    <row r="8489" spans="1:1" x14ac:dyDescent="0.2">
      <c r="A8489" s="7"/>
    </row>
    <row r="8490" spans="1:1" x14ac:dyDescent="0.2">
      <c r="A8490" s="7"/>
    </row>
    <row r="8491" spans="1:1" x14ac:dyDescent="0.2">
      <c r="A8491" s="7"/>
    </row>
    <row r="8492" spans="1:1" x14ac:dyDescent="0.2">
      <c r="A8492" s="7"/>
    </row>
    <row r="8493" spans="1:1" x14ac:dyDescent="0.2">
      <c r="A8493" s="7"/>
    </row>
    <row r="8494" spans="1:1" x14ac:dyDescent="0.2">
      <c r="A8494" s="7"/>
    </row>
    <row r="8495" spans="1:1" x14ac:dyDescent="0.2">
      <c r="A8495" s="7"/>
    </row>
    <row r="8496" spans="1:1" x14ac:dyDescent="0.2">
      <c r="A8496" s="7"/>
    </row>
    <row r="8497" spans="1:1" x14ac:dyDescent="0.2">
      <c r="A8497" s="7"/>
    </row>
    <row r="8498" spans="1:1" x14ac:dyDescent="0.2">
      <c r="A8498" s="7"/>
    </row>
    <row r="8499" spans="1:1" x14ac:dyDescent="0.2">
      <c r="A8499" s="7"/>
    </row>
    <row r="8500" spans="1:1" x14ac:dyDescent="0.2">
      <c r="A8500" s="7"/>
    </row>
    <row r="8501" spans="1:1" x14ac:dyDescent="0.2">
      <c r="A8501" s="7"/>
    </row>
    <row r="8502" spans="1:1" x14ac:dyDescent="0.2">
      <c r="A8502" s="7"/>
    </row>
    <row r="8503" spans="1:1" x14ac:dyDescent="0.2">
      <c r="A8503" s="7"/>
    </row>
    <row r="8504" spans="1:1" x14ac:dyDescent="0.2">
      <c r="A8504" s="7"/>
    </row>
    <row r="8505" spans="1:1" x14ac:dyDescent="0.2">
      <c r="A8505" s="7"/>
    </row>
    <row r="8506" spans="1:1" x14ac:dyDescent="0.2">
      <c r="A8506" s="7"/>
    </row>
    <row r="8507" spans="1:1" x14ac:dyDescent="0.2">
      <c r="A8507" s="7"/>
    </row>
    <row r="8508" spans="1:1" x14ac:dyDescent="0.2">
      <c r="A8508" s="7"/>
    </row>
    <row r="8509" spans="1:1" x14ac:dyDescent="0.2">
      <c r="A8509" s="7"/>
    </row>
    <row r="8510" spans="1:1" x14ac:dyDescent="0.2">
      <c r="A8510" s="7"/>
    </row>
    <row r="8511" spans="1:1" x14ac:dyDescent="0.2">
      <c r="A8511" s="7"/>
    </row>
    <row r="8512" spans="1:1" x14ac:dyDescent="0.2">
      <c r="A8512" s="7"/>
    </row>
    <row r="8513" spans="1:1" x14ac:dyDescent="0.2">
      <c r="A8513" s="7"/>
    </row>
    <row r="8514" spans="1:1" x14ac:dyDescent="0.2">
      <c r="A8514" s="7"/>
    </row>
    <row r="8515" spans="1:1" x14ac:dyDescent="0.2">
      <c r="A8515" s="7"/>
    </row>
    <row r="8516" spans="1:1" x14ac:dyDescent="0.2">
      <c r="A8516" s="7"/>
    </row>
    <row r="8517" spans="1:1" x14ac:dyDescent="0.2">
      <c r="A8517" s="7"/>
    </row>
    <row r="8518" spans="1:1" x14ac:dyDescent="0.2">
      <c r="A8518" s="7"/>
    </row>
    <row r="8519" spans="1:1" x14ac:dyDescent="0.2">
      <c r="A8519" s="7"/>
    </row>
    <row r="8520" spans="1:1" x14ac:dyDescent="0.2">
      <c r="A8520" s="7"/>
    </row>
    <row r="8521" spans="1:1" x14ac:dyDescent="0.2">
      <c r="A8521" s="7"/>
    </row>
    <row r="8522" spans="1:1" x14ac:dyDescent="0.2">
      <c r="A8522" s="7"/>
    </row>
    <row r="8523" spans="1:1" x14ac:dyDescent="0.2">
      <c r="A8523" s="7"/>
    </row>
    <row r="8524" spans="1:1" x14ac:dyDescent="0.2">
      <c r="A8524" s="7"/>
    </row>
    <row r="8525" spans="1:1" x14ac:dyDescent="0.2">
      <c r="A8525" s="7"/>
    </row>
    <row r="8526" spans="1:1" x14ac:dyDescent="0.2">
      <c r="A8526" s="7"/>
    </row>
    <row r="8527" spans="1:1" x14ac:dyDescent="0.2">
      <c r="A8527" s="7"/>
    </row>
    <row r="8528" spans="1:1" x14ac:dyDescent="0.2">
      <c r="A8528" s="7"/>
    </row>
    <row r="8529" spans="1:1" x14ac:dyDescent="0.2">
      <c r="A8529" s="7"/>
    </row>
    <row r="8530" spans="1:1" x14ac:dyDescent="0.2">
      <c r="A8530" s="7"/>
    </row>
    <row r="8531" spans="1:1" x14ac:dyDescent="0.2">
      <c r="A8531" s="7"/>
    </row>
    <row r="8532" spans="1:1" x14ac:dyDescent="0.2">
      <c r="A8532" s="7"/>
    </row>
    <row r="8533" spans="1:1" x14ac:dyDescent="0.2">
      <c r="A8533" s="7"/>
    </row>
    <row r="8534" spans="1:1" x14ac:dyDescent="0.2">
      <c r="A8534" s="7"/>
    </row>
    <row r="8535" spans="1:1" x14ac:dyDescent="0.2">
      <c r="A8535" s="7"/>
    </row>
    <row r="8536" spans="1:1" x14ac:dyDescent="0.2">
      <c r="A8536" s="7"/>
    </row>
    <row r="8537" spans="1:1" x14ac:dyDescent="0.2">
      <c r="A8537" s="7"/>
    </row>
    <row r="8538" spans="1:1" x14ac:dyDescent="0.2">
      <c r="A8538" s="7"/>
    </row>
    <row r="8539" spans="1:1" x14ac:dyDescent="0.2">
      <c r="A8539" s="7"/>
    </row>
    <row r="8540" spans="1:1" x14ac:dyDescent="0.2">
      <c r="A8540" s="7"/>
    </row>
    <row r="8541" spans="1:1" x14ac:dyDescent="0.2">
      <c r="A8541" s="7"/>
    </row>
    <row r="8542" spans="1:1" x14ac:dyDescent="0.2">
      <c r="A8542" s="7"/>
    </row>
    <row r="8543" spans="1:1" x14ac:dyDescent="0.2">
      <c r="A8543" s="7"/>
    </row>
    <row r="8544" spans="1:1" x14ac:dyDescent="0.2">
      <c r="A8544" s="7"/>
    </row>
    <row r="8545" spans="1:1" x14ac:dyDescent="0.2">
      <c r="A8545" s="7"/>
    </row>
    <row r="8546" spans="1:1" x14ac:dyDescent="0.2">
      <c r="A8546" s="7"/>
    </row>
    <row r="8547" spans="1:1" x14ac:dyDescent="0.2">
      <c r="A8547" s="7"/>
    </row>
    <row r="8548" spans="1:1" x14ac:dyDescent="0.2">
      <c r="A8548" s="7"/>
    </row>
    <row r="8549" spans="1:1" x14ac:dyDescent="0.2">
      <c r="A8549" s="7"/>
    </row>
    <row r="8550" spans="1:1" x14ac:dyDescent="0.2">
      <c r="A8550" s="7"/>
    </row>
    <row r="8551" spans="1:1" x14ac:dyDescent="0.2">
      <c r="A8551" s="7"/>
    </row>
    <row r="8552" spans="1:1" x14ac:dyDescent="0.2">
      <c r="A8552" s="7"/>
    </row>
    <row r="8553" spans="1:1" x14ac:dyDescent="0.2">
      <c r="A8553" s="7"/>
    </row>
    <row r="8554" spans="1:1" x14ac:dyDescent="0.2">
      <c r="A8554" s="7"/>
    </row>
    <row r="8555" spans="1:1" x14ac:dyDescent="0.2">
      <c r="A8555" s="7"/>
    </row>
    <row r="8556" spans="1:1" x14ac:dyDescent="0.2">
      <c r="A8556" s="7"/>
    </row>
    <row r="8557" spans="1:1" x14ac:dyDescent="0.2">
      <c r="A8557" s="7"/>
    </row>
    <row r="8558" spans="1:1" x14ac:dyDescent="0.2">
      <c r="A8558" s="7"/>
    </row>
    <row r="8559" spans="1:1" x14ac:dyDescent="0.2">
      <c r="A8559" s="7"/>
    </row>
    <row r="8560" spans="1:1" x14ac:dyDescent="0.2">
      <c r="A8560" s="7"/>
    </row>
    <row r="8561" spans="1:1" x14ac:dyDescent="0.2">
      <c r="A8561" s="7"/>
    </row>
    <row r="8562" spans="1:1" x14ac:dyDescent="0.2">
      <c r="A8562" s="7"/>
    </row>
    <row r="8563" spans="1:1" x14ac:dyDescent="0.2">
      <c r="A8563" s="7"/>
    </row>
    <row r="8564" spans="1:1" x14ac:dyDescent="0.2">
      <c r="A8564" s="7"/>
    </row>
    <row r="8565" spans="1:1" x14ac:dyDescent="0.2">
      <c r="A8565" s="7"/>
    </row>
    <row r="8566" spans="1:1" x14ac:dyDescent="0.2">
      <c r="A8566" s="7"/>
    </row>
    <row r="8567" spans="1:1" x14ac:dyDescent="0.2">
      <c r="A8567" s="7"/>
    </row>
    <row r="8568" spans="1:1" x14ac:dyDescent="0.2">
      <c r="A8568" s="7"/>
    </row>
    <row r="8569" spans="1:1" x14ac:dyDescent="0.2">
      <c r="A8569" s="7"/>
    </row>
    <row r="8570" spans="1:1" x14ac:dyDescent="0.2">
      <c r="A8570" s="7"/>
    </row>
    <row r="8571" spans="1:1" x14ac:dyDescent="0.2">
      <c r="A8571" s="7"/>
    </row>
    <row r="8572" spans="1:1" x14ac:dyDescent="0.2">
      <c r="A8572" s="7"/>
    </row>
    <row r="8573" spans="1:1" x14ac:dyDescent="0.2">
      <c r="A8573" s="7"/>
    </row>
    <row r="8574" spans="1:1" x14ac:dyDescent="0.2">
      <c r="A8574" s="7"/>
    </row>
    <row r="8575" spans="1:1" x14ac:dyDescent="0.2">
      <c r="A8575" s="7"/>
    </row>
    <row r="8576" spans="1:1" x14ac:dyDescent="0.2">
      <c r="A8576" s="7"/>
    </row>
    <row r="8577" spans="1:1" x14ac:dyDescent="0.2">
      <c r="A8577" s="7"/>
    </row>
    <row r="8578" spans="1:1" x14ac:dyDescent="0.2">
      <c r="A8578" s="7"/>
    </row>
    <row r="8579" spans="1:1" x14ac:dyDescent="0.2">
      <c r="A8579" s="7"/>
    </row>
    <row r="8580" spans="1:1" x14ac:dyDescent="0.2">
      <c r="A8580" s="7"/>
    </row>
    <row r="8581" spans="1:1" x14ac:dyDescent="0.2">
      <c r="A8581" s="7"/>
    </row>
    <row r="8582" spans="1:1" x14ac:dyDescent="0.2">
      <c r="A8582" s="7"/>
    </row>
    <row r="8583" spans="1:1" x14ac:dyDescent="0.2">
      <c r="A8583" s="7"/>
    </row>
    <row r="8584" spans="1:1" x14ac:dyDescent="0.2">
      <c r="A8584" s="7"/>
    </row>
    <row r="8585" spans="1:1" x14ac:dyDescent="0.2">
      <c r="A8585" s="7"/>
    </row>
    <row r="8586" spans="1:1" x14ac:dyDescent="0.2">
      <c r="A8586" s="7"/>
    </row>
    <row r="8587" spans="1:1" x14ac:dyDescent="0.2">
      <c r="A8587" s="7"/>
    </row>
    <row r="8588" spans="1:1" x14ac:dyDescent="0.2">
      <c r="A8588" s="7"/>
    </row>
    <row r="8589" spans="1:1" x14ac:dyDescent="0.2">
      <c r="A8589" s="7"/>
    </row>
    <row r="8590" spans="1:1" x14ac:dyDescent="0.2">
      <c r="A8590" s="7"/>
    </row>
    <row r="8591" spans="1:1" x14ac:dyDescent="0.2">
      <c r="A8591" s="7"/>
    </row>
    <row r="8592" spans="1:1" x14ac:dyDescent="0.2">
      <c r="A8592" s="7"/>
    </row>
    <row r="8593" spans="1:1" x14ac:dyDescent="0.2">
      <c r="A8593" s="7"/>
    </row>
    <row r="8594" spans="1:1" x14ac:dyDescent="0.2">
      <c r="A8594" s="7"/>
    </row>
    <row r="8595" spans="1:1" x14ac:dyDescent="0.2">
      <c r="A8595" s="7"/>
    </row>
    <row r="8596" spans="1:1" x14ac:dyDescent="0.2">
      <c r="A8596" s="7"/>
    </row>
    <row r="8597" spans="1:1" x14ac:dyDescent="0.2">
      <c r="A8597" s="7"/>
    </row>
    <row r="8598" spans="1:1" x14ac:dyDescent="0.2">
      <c r="A8598" s="7"/>
    </row>
    <row r="8599" spans="1:1" x14ac:dyDescent="0.2">
      <c r="A8599" s="7"/>
    </row>
    <row r="8600" spans="1:1" x14ac:dyDescent="0.2">
      <c r="A8600" s="7"/>
    </row>
    <row r="8601" spans="1:1" x14ac:dyDescent="0.2">
      <c r="A8601" s="7"/>
    </row>
    <row r="8602" spans="1:1" x14ac:dyDescent="0.2">
      <c r="A8602" s="7"/>
    </row>
    <row r="8603" spans="1:1" x14ac:dyDescent="0.2">
      <c r="A8603" s="7"/>
    </row>
    <row r="8604" spans="1:1" x14ac:dyDescent="0.2">
      <c r="A8604" s="7"/>
    </row>
    <row r="8605" spans="1:1" x14ac:dyDescent="0.2">
      <c r="A8605" s="7"/>
    </row>
    <row r="8606" spans="1:1" x14ac:dyDescent="0.2">
      <c r="A8606" s="7"/>
    </row>
    <row r="8607" spans="1:1" x14ac:dyDescent="0.2">
      <c r="A8607" s="7"/>
    </row>
    <row r="8608" spans="1:1" x14ac:dyDescent="0.2">
      <c r="A8608" s="7"/>
    </row>
    <row r="8609" spans="1:1" x14ac:dyDescent="0.2">
      <c r="A8609" s="7"/>
    </row>
    <row r="8610" spans="1:1" x14ac:dyDescent="0.2">
      <c r="A8610" s="7"/>
    </row>
    <row r="8611" spans="1:1" x14ac:dyDescent="0.2">
      <c r="A8611" s="7"/>
    </row>
    <row r="8612" spans="1:1" x14ac:dyDescent="0.2">
      <c r="A8612" s="7"/>
    </row>
    <row r="8613" spans="1:1" x14ac:dyDescent="0.2">
      <c r="A8613" s="7"/>
    </row>
    <row r="8614" spans="1:1" x14ac:dyDescent="0.2">
      <c r="A8614" s="7"/>
    </row>
    <row r="8615" spans="1:1" x14ac:dyDescent="0.2">
      <c r="A8615" s="7"/>
    </row>
    <row r="8616" spans="1:1" x14ac:dyDescent="0.2">
      <c r="A8616" s="7"/>
    </row>
    <row r="8617" spans="1:1" x14ac:dyDescent="0.2">
      <c r="A8617" s="7"/>
    </row>
    <row r="8618" spans="1:1" x14ac:dyDescent="0.2">
      <c r="A8618" s="7"/>
    </row>
    <row r="8619" spans="1:1" x14ac:dyDescent="0.2">
      <c r="A8619" s="7"/>
    </row>
    <row r="8620" spans="1:1" x14ac:dyDescent="0.2">
      <c r="A8620" s="7"/>
    </row>
    <row r="8621" spans="1:1" x14ac:dyDescent="0.2">
      <c r="A8621" s="7"/>
    </row>
    <row r="8622" spans="1:1" x14ac:dyDescent="0.2">
      <c r="A8622" s="7"/>
    </row>
    <row r="8623" spans="1:1" x14ac:dyDescent="0.2">
      <c r="A8623" s="7"/>
    </row>
    <row r="8624" spans="1:1" x14ac:dyDescent="0.2">
      <c r="A8624" s="7"/>
    </row>
    <row r="8625" spans="1:1" x14ac:dyDescent="0.2">
      <c r="A8625" s="7"/>
    </row>
    <row r="8626" spans="1:1" x14ac:dyDescent="0.2">
      <c r="A8626" s="7"/>
    </row>
    <row r="8627" spans="1:1" x14ac:dyDescent="0.2">
      <c r="A8627" s="7"/>
    </row>
    <row r="8628" spans="1:1" x14ac:dyDescent="0.2">
      <c r="A8628" s="7"/>
    </row>
    <row r="8629" spans="1:1" x14ac:dyDescent="0.2">
      <c r="A8629" s="7"/>
    </row>
    <row r="8630" spans="1:1" x14ac:dyDescent="0.2">
      <c r="A8630" s="7"/>
    </row>
    <row r="8631" spans="1:1" x14ac:dyDescent="0.2">
      <c r="A8631" s="7"/>
    </row>
    <row r="8632" spans="1:1" x14ac:dyDescent="0.2">
      <c r="A8632" s="7"/>
    </row>
    <row r="8633" spans="1:1" x14ac:dyDescent="0.2">
      <c r="A8633" s="7"/>
    </row>
    <row r="8634" spans="1:1" x14ac:dyDescent="0.2">
      <c r="A8634" s="7"/>
    </row>
    <row r="8635" spans="1:1" x14ac:dyDescent="0.2">
      <c r="A8635" s="7"/>
    </row>
    <row r="8636" spans="1:1" x14ac:dyDescent="0.2">
      <c r="A8636" s="7"/>
    </row>
    <row r="8637" spans="1:1" x14ac:dyDescent="0.2">
      <c r="A8637" s="7"/>
    </row>
    <row r="8638" spans="1:1" x14ac:dyDescent="0.2">
      <c r="A8638" s="7"/>
    </row>
    <row r="8639" spans="1:1" x14ac:dyDescent="0.2">
      <c r="A8639" s="7"/>
    </row>
    <row r="8640" spans="1:1" x14ac:dyDescent="0.2">
      <c r="A8640" s="7"/>
    </row>
    <row r="8641" spans="1:1" x14ac:dyDescent="0.2">
      <c r="A8641" s="7"/>
    </row>
    <row r="8642" spans="1:1" x14ac:dyDescent="0.2">
      <c r="A8642" s="7"/>
    </row>
    <row r="8643" spans="1:1" x14ac:dyDescent="0.2">
      <c r="A8643" s="7"/>
    </row>
    <row r="8644" spans="1:1" x14ac:dyDescent="0.2">
      <c r="A8644" s="7"/>
    </row>
    <row r="8645" spans="1:1" x14ac:dyDescent="0.2">
      <c r="A8645" s="7"/>
    </row>
    <row r="8646" spans="1:1" x14ac:dyDescent="0.2">
      <c r="A8646" s="7"/>
    </row>
    <row r="8647" spans="1:1" x14ac:dyDescent="0.2">
      <c r="A8647" s="7"/>
    </row>
    <row r="8648" spans="1:1" x14ac:dyDescent="0.2">
      <c r="A8648" s="7"/>
    </row>
    <row r="8649" spans="1:1" x14ac:dyDescent="0.2">
      <c r="A8649" s="7"/>
    </row>
    <row r="8650" spans="1:1" x14ac:dyDescent="0.2">
      <c r="A8650" s="7"/>
    </row>
    <row r="8651" spans="1:1" x14ac:dyDescent="0.2">
      <c r="A8651" s="7"/>
    </row>
    <row r="8652" spans="1:1" x14ac:dyDescent="0.2">
      <c r="A8652" s="7"/>
    </row>
    <row r="8653" spans="1:1" x14ac:dyDescent="0.2">
      <c r="A8653" s="7"/>
    </row>
    <row r="8654" spans="1:1" x14ac:dyDescent="0.2">
      <c r="A8654" s="7"/>
    </row>
    <row r="8655" spans="1:1" x14ac:dyDescent="0.2">
      <c r="A8655" s="7"/>
    </row>
    <row r="8656" spans="1:1" x14ac:dyDescent="0.2">
      <c r="A8656" s="7"/>
    </row>
    <row r="8657" spans="1:1" x14ac:dyDescent="0.2">
      <c r="A8657" s="7"/>
    </row>
    <row r="8658" spans="1:1" x14ac:dyDescent="0.2">
      <c r="A8658" s="7"/>
    </row>
    <row r="8659" spans="1:1" x14ac:dyDescent="0.2">
      <c r="A8659" s="7"/>
    </row>
    <row r="8660" spans="1:1" x14ac:dyDescent="0.2">
      <c r="A8660" s="7"/>
    </row>
    <row r="8661" spans="1:1" x14ac:dyDescent="0.2">
      <c r="A8661" s="7"/>
    </row>
    <row r="8662" spans="1:1" x14ac:dyDescent="0.2">
      <c r="A8662" s="7"/>
    </row>
    <row r="8663" spans="1:1" x14ac:dyDescent="0.2">
      <c r="A8663" s="7"/>
    </row>
    <row r="8664" spans="1:1" x14ac:dyDescent="0.2">
      <c r="A8664" s="7"/>
    </row>
    <row r="8665" spans="1:1" x14ac:dyDescent="0.2">
      <c r="A8665" s="7"/>
    </row>
    <row r="8666" spans="1:1" x14ac:dyDescent="0.2">
      <c r="A8666" s="7"/>
    </row>
    <row r="8667" spans="1:1" x14ac:dyDescent="0.2">
      <c r="A8667" s="7"/>
    </row>
    <row r="8668" spans="1:1" x14ac:dyDescent="0.2">
      <c r="A8668" s="7"/>
    </row>
    <row r="8669" spans="1:1" x14ac:dyDescent="0.2">
      <c r="A8669" s="7"/>
    </row>
    <row r="8670" spans="1:1" x14ac:dyDescent="0.2">
      <c r="A8670" s="7"/>
    </row>
    <row r="8671" spans="1:1" x14ac:dyDescent="0.2">
      <c r="A8671" s="7"/>
    </row>
    <row r="8672" spans="1:1" x14ac:dyDescent="0.2">
      <c r="A8672" s="7"/>
    </row>
    <row r="8673" spans="1:1" x14ac:dyDescent="0.2">
      <c r="A8673" s="7"/>
    </row>
    <row r="8674" spans="1:1" x14ac:dyDescent="0.2">
      <c r="A8674" s="7"/>
    </row>
    <row r="8675" spans="1:1" x14ac:dyDescent="0.2">
      <c r="A8675" s="7"/>
    </row>
    <row r="8676" spans="1:1" x14ac:dyDescent="0.2">
      <c r="A8676" s="7"/>
    </row>
    <row r="8677" spans="1:1" x14ac:dyDescent="0.2">
      <c r="A8677" s="7"/>
    </row>
    <row r="8678" spans="1:1" x14ac:dyDescent="0.2">
      <c r="A8678" s="7"/>
    </row>
    <row r="8679" spans="1:1" x14ac:dyDescent="0.2">
      <c r="A8679" s="7"/>
    </row>
    <row r="8680" spans="1:1" x14ac:dyDescent="0.2">
      <c r="A8680" s="7"/>
    </row>
    <row r="8681" spans="1:1" x14ac:dyDescent="0.2">
      <c r="A8681" s="7"/>
    </row>
    <row r="8682" spans="1:1" x14ac:dyDescent="0.2">
      <c r="A8682" s="7"/>
    </row>
    <row r="8683" spans="1:1" x14ac:dyDescent="0.2">
      <c r="A8683" s="7"/>
    </row>
    <row r="8684" spans="1:1" x14ac:dyDescent="0.2">
      <c r="A8684" s="7"/>
    </row>
    <row r="8685" spans="1:1" x14ac:dyDescent="0.2">
      <c r="A8685" s="7"/>
    </row>
    <row r="8686" spans="1:1" x14ac:dyDescent="0.2">
      <c r="A8686" s="7"/>
    </row>
    <row r="8687" spans="1:1" x14ac:dyDescent="0.2">
      <c r="A8687" s="7"/>
    </row>
    <row r="8688" spans="1:1" x14ac:dyDescent="0.2">
      <c r="A8688" s="7"/>
    </row>
    <row r="8689" spans="1:1" x14ac:dyDescent="0.2">
      <c r="A8689" s="7"/>
    </row>
    <row r="8690" spans="1:1" x14ac:dyDescent="0.2">
      <c r="A8690" s="7"/>
    </row>
    <row r="8691" spans="1:1" x14ac:dyDescent="0.2">
      <c r="A8691" s="7"/>
    </row>
    <row r="8692" spans="1:1" x14ac:dyDescent="0.2">
      <c r="A8692" s="7"/>
    </row>
    <row r="8693" spans="1:1" x14ac:dyDescent="0.2">
      <c r="A8693" s="7"/>
    </row>
    <row r="8694" spans="1:1" x14ac:dyDescent="0.2">
      <c r="A8694" s="7"/>
    </row>
    <row r="8695" spans="1:1" x14ac:dyDescent="0.2">
      <c r="A8695" s="7"/>
    </row>
    <row r="8696" spans="1:1" x14ac:dyDescent="0.2">
      <c r="A8696" s="7"/>
    </row>
    <row r="8697" spans="1:1" x14ac:dyDescent="0.2">
      <c r="A8697" s="7"/>
    </row>
    <row r="8698" spans="1:1" x14ac:dyDescent="0.2">
      <c r="A8698" s="7"/>
    </row>
    <row r="8699" spans="1:1" x14ac:dyDescent="0.2">
      <c r="A8699" s="7"/>
    </row>
    <row r="8700" spans="1:1" x14ac:dyDescent="0.2">
      <c r="A8700" s="7"/>
    </row>
    <row r="8701" spans="1:1" x14ac:dyDescent="0.2">
      <c r="A8701" s="7"/>
    </row>
    <row r="8702" spans="1:1" x14ac:dyDescent="0.2">
      <c r="A8702" s="7"/>
    </row>
    <row r="8703" spans="1:1" x14ac:dyDescent="0.2">
      <c r="A8703" s="7"/>
    </row>
    <row r="8704" spans="1:1" x14ac:dyDescent="0.2">
      <c r="A8704" s="7"/>
    </row>
    <row r="8705" spans="1:1" x14ac:dyDescent="0.2">
      <c r="A8705" s="7"/>
    </row>
    <row r="8706" spans="1:1" x14ac:dyDescent="0.2">
      <c r="A8706" s="7"/>
    </row>
    <row r="8707" spans="1:1" x14ac:dyDescent="0.2">
      <c r="A8707" s="7"/>
    </row>
    <row r="8708" spans="1:1" x14ac:dyDescent="0.2">
      <c r="A8708" s="7"/>
    </row>
    <row r="8709" spans="1:1" x14ac:dyDescent="0.2">
      <c r="A8709" s="7"/>
    </row>
    <row r="8710" spans="1:1" x14ac:dyDescent="0.2">
      <c r="A8710" s="7"/>
    </row>
    <row r="8711" spans="1:1" x14ac:dyDescent="0.2">
      <c r="A8711" s="7"/>
    </row>
    <row r="8712" spans="1:1" x14ac:dyDescent="0.2">
      <c r="A8712" s="7"/>
    </row>
    <row r="8713" spans="1:1" x14ac:dyDescent="0.2">
      <c r="A8713" s="7"/>
    </row>
    <row r="8714" spans="1:1" x14ac:dyDescent="0.2">
      <c r="A8714" s="7"/>
    </row>
    <row r="8715" spans="1:1" x14ac:dyDescent="0.2">
      <c r="A8715" s="7"/>
    </row>
    <row r="8716" spans="1:1" x14ac:dyDescent="0.2">
      <c r="A8716" s="7"/>
    </row>
    <row r="8717" spans="1:1" x14ac:dyDescent="0.2">
      <c r="A8717" s="7"/>
    </row>
    <row r="8718" spans="1:1" x14ac:dyDescent="0.2">
      <c r="A8718" s="7"/>
    </row>
    <row r="8719" spans="1:1" x14ac:dyDescent="0.2">
      <c r="A8719" s="7"/>
    </row>
    <row r="8720" spans="1:1" x14ac:dyDescent="0.2">
      <c r="A8720" s="7"/>
    </row>
    <row r="8721" spans="1:1" x14ac:dyDescent="0.2">
      <c r="A8721" s="7"/>
    </row>
    <row r="8722" spans="1:1" x14ac:dyDescent="0.2">
      <c r="A8722" s="7"/>
    </row>
    <row r="8723" spans="1:1" x14ac:dyDescent="0.2">
      <c r="A8723" s="7"/>
    </row>
    <row r="8724" spans="1:1" x14ac:dyDescent="0.2">
      <c r="A8724" s="7"/>
    </row>
    <row r="8725" spans="1:1" x14ac:dyDescent="0.2">
      <c r="A8725" s="7"/>
    </row>
    <row r="8726" spans="1:1" x14ac:dyDescent="0.2">
      <c r="A8726" s="7"/>
    </row>
    <row r="8727" spans="1:1" x14ac:dyDescent="0.2">
      <c r="A8727" s="7"/>
    </row>
    <row r="8728" spans="1:1" x14ac:dyDescent="0.2">
      <c r="A8728" s="7"/>
    </row>
    <row r="8729" spans="1:1" x14ac:dyDescent="0.2">
      <c r="A8729" s="7"/>
    </row>
    <row r="8730" spans="1:1" x14ac:dyDescent="0.2">
      <c r="A8730" s="7"/>
    </row>
    <row r="8731" spans="1:1" x14ac:dyDescent="0.2">
      <c r="A8731" s="7"/>
    </row>
    <row r="8732" spans="1:1" x14ac:dyDescent="0.2">
      <c r="A8732" s="7"/>
    </row>
    <row r="8733" spans="1:1" x14ac:dyDescent="0.2">
      <c r="A8733" s="7"/>
    </row>
    <row r="8734" spans="1:1" x14ac:dyDescent="0.2">
      <c r="A8734" s="7"/>
    </row>
    <row r="8735" spans="1:1" x14ac:dyDescent="0.2">
      <c r="A8735" s="7"/>
    </row>
    <row r="8736" spans="1:1" x14ac:dyDescent="0.2">
      <c r="A8736" s="7"/>
    </row>
    <row r="8737" spans="1:1" x14ac:dyDescent="0.2">
      <c r="A8737" s="7"/>
    </row>
    <row r="8738" spans="1:1" x14ac:dyDescent="0.2">
      <c r="A8738" s="7"/>
    </row>
    <row r="8739" spans="1:1" x14ac:dyDescent="0.2">
      <c r="A8739" s="7"/>
    </row>
    <row r="8740" spans="1:1" x14ac:dyDescent="0.2">
      <c r="A8740" s="7"/>
    </row>
    <row r="8741" spans="1:1" x14ac:dyDescent="0.2">
      <c r="A8741" s="7"/>
    </row>
    <row r="8742" spans="1:1" x14ac:dyDescent="0.2">
      <c r="A8742" s="7"/>
    </row>
    <row r="8743" spans="1:1" x14ac:dyDescent="0.2">
      <c r="A8743" s="7"/>
    </row>
    <row r="8744" spans="1:1" x14ac:dyDescent="0.2">
      <c r="A8744" s="7"/>
    </row>
    <row r="8745" spans="1:1" x14ac:dyDescent="0.2">
      <c r="A8745" s="7"/>
    </row>
    <row r="8746" spans="1:1" x14ac:dyDescent="0.2">
      <c r="A8746" s="7"/>
    </row>
    <row r="8747" spans="1:1" x14ac:dyDescent="0.2">
      <c r="A8747" s="7"/>
    </row>
    <row r="8748" spans="1:1" x14ac:dyDescent="0.2">
      <c r="A8748" s="7"/>
    </row>
    <row r="8749" spans="1:1" x14ac:dyDescent="0.2">
      <c r="A8749" s="7"/>
    </row>
    <row r="8750" spans="1:1" x14ac:dyDescent="0.2">
      <c r="A8750" s="7"/>
    </row>
    <row r="8751" spans="1:1" x14ac:dyDescent="0.2">
      <c r="A8751" s="7"/>
    </row>
    <row r="8752" spans="1:1" x14ac:dyDescent="0.2">
      <c r="A8752" s="7"/>
    </row>
    <row r="8753" spans="1:1" x14ac:dyDescent="0.2">
      <c r="A8753" s="7"/>
    </row>
    <row r="8754" spans="1:1" x14ac:dyDescent="0.2">
      <c r="A8754" s="7"/>
    </row>
    <row r="8755" spans="1:1" x14ac:dyDescent="0.2">
      <c r="A8755" s="7"/>
    </row>
    <row r="8756" spans="1:1" x14ac:dyDescent="0.2">
      <c r="A8756" s="7"/>
    </row>
    <row r="8757" spans="1:1" x14ac:dyDescent="0.2">
      <c r="A8757" s="7"/>
    </row>
    <row r="8758" spans="1:1" x14ac:dyDescent="0.2">
      <c r="A8758" s="7"/>
    </row>
    <row r="8759" spans="1:1" x14ac:dyDescent="0.2">
      <c r="A8759" s="7"/>
    </row>
    <row r="8760" spans="1:1" x14ac:dyDescent="0.2">
      <c r="A8760" s="7"/>
    </row>
    <row r="8761" spans="1:1" x14ac:dyDescent="0.2">
      <c r="A8761" s="7"/>
    </row>
    <row r="8762" spans="1:1" x14ac:dyDescent="0.2">
      <c r="A8762" s="7"/>
    </row>
    <row r="8763" spans="1:1" x14ac:dyDescent="0.2">
      <c r="A8763" s="7"/>
    </row>
    <row r="8764" spans="1:1" x14ac:dyDescent="0.2">
      <c r="A8764" s="7"/>
    </row>
    <row r="8765" spans="1:1" x14ac:dyDescent="0.2">
      <c r="A8765" s="7"/>
    </row>
    <row r="8766" spans="1:1" x14ac:dyDescent="0.2">
      <c r="A8766" s="7"/>
    </row>
    <row r="8767" spans="1:1" x14ac:dyDescent="0.2">
      <c r="A8767" s="7"/>
    </row>
    <row r="8768" spans="1:1" x14ac:dyDescent="0.2">
      <c r="A8768" s="7"/>
    </row>
    <row r="8769" spans="1:1" x14ac:dyDescent="0.2">
      <c r="A8769" s="7"/>
    </row>
    <row r="8770" spans="1:1" x14ac:dyDescent="0.2">
      <c r="A8770" s="7"/>
    </row>
    <row r="8771" spans="1:1" x14ac:dyDescent="0.2">
      <c r="A8771" s="7"/>
    </row>
    <row r="8772" spans="1:1" x14ac:dyDescent="0.2">
      <c r="A8772" s="7"/>
    </row>
    <row r="8773" spans="1:1" x14ac:dyDescent="0.2">
      <c r="A8773" s="7"/>
    </row>
    <row r="8774" spans="1:1" x14ac:dyDescent="0.2">
      <c r="A8774" s="7"/>
    </row>
    <row r="8775" spans="1:1" x14ac:dyDescent="0.2">
      <c r="A8775" s="7"/>
    </row>
    <row r="8776" spans="1:1" x14ac:dyDescent="0.2">
      <c r="A8776" s="7"/>
    </row>
    <row r="8777" spans="1:1" x14ac:dyDescent="0.2">
      <c r="A8777" s="7"/>
    </row>
    <row r="8778" spans="1:1" x14ac:dyDescent="0.2">
      <c r="A8778" s="7"/>
    </row>
    <row r="8779" spans="1:1" x14ac:dyDescent="0.2">
      <c r="A8779" s="7"/>
    </row>
    <row r="8780" spans="1:1" x14ac:dyDescent="0.2">
      <c r="A8780" s="7"/>
    </row>
    <row r="8781" spans="1:1" x14ac:dyDescent="0.2">
      <c r="A8781" s="7"/>
    </row>
    <row r="8782" spans="1:1" x14ac:dyDescent="0.2">
      <c r="A8782" s="7"/>
    </row>
    <row r="8783" spans="1:1" x14ac:dyDescent="0.2">
      <c r="A8783" s="7"/>
    </row>
    <row r="8784" spans="1:1" x14ac:dyDescent="0.2">
      <c r="A8784" s="7"/>
    </row>
    <row r="8785" spans="1:1" x14ac:dyDescent="0.2">
      <c r="A8785" s="7"/>
    </row>
    <row r="8786" spans="1:1" x14ac:dyDescent="0.2">
      <c r="A8786" s="7"/>
    </row>
    <row r="8787" spans="1:1" x14ac:dyDescent="0.2">
      <c r="A8787" s="7"/>
    </row>
    <row r="8788" spans="1:1" x14ac:dyDescent="0.2">
      <c r="A8788" s="7"/>
    </row>
    <row r="8789" spans="1:1" x14ac:dyDescent="0.2">
      <c r="A8789" s="7"/>
    </row>
    <row r="8790" spans="1:1" x14ac:dyDescent="0.2">
      <c r="A8790" s="7"/>
    </row>
    <row r="8791" spans="1:1" x14ac:dyDescent="0.2">
      <c r="A8791" s="7"/>
    </row>
    <row r="8792" spans="1:1" x14ac:dyDescent="0.2">
      <c r="A8792" s="7"/>
    </row>
    <row r="8793" spans="1:1" x14ac:dyDescent="0.2">
      <c r="A8793" s="7"/>
    </row>
    <row r="8794" spans="1:1" x14ac:dyDescent="0.2">
      <c r="A8794" s="7"/>
    </row>
    <row r="8795" spans="1:1" x14ac:dyDescent="0.2">
      <c r="A8795" s="7"/>
    </row>
    <row r="8796" spans="1:1" x14ac:dyDescent="0.2">
      <c r="A8796" s="7"/>
    </row>
    <row r="8797" spans="1:1" x14ac:dyDescent="0.2">
      <c r="A8797" s="7"/>
    </row>
    <row r="8798" spans="1:1" x14ac:dyDescent="0.2">
      <c r="A8798" s="7"/>
    </row>
    <row r="8799" spans="1:1" x14ac:dyDescent="0.2">
      <c r="A8799" s="7"/>
    </row>
    <row r="8800" spans="1:1" x14ac:dyDescent="0.2">
      <c r="A8800" s="7"/>
    </row>
    <row r="8801" spans="1:1" x14ac:dyDescent="0.2">
      <c r="A8801" s="7"/>
    </row>
    <row r="8802" spans="1:1" x14ac:dyDescent="0.2">
      <c r="A8802" s="7"/>
    </row>
    <row r="8803" spans="1:1" x14ac:dyDescent="0.2">
      <c r="A8803" s="7"/>
    </row>
    <row r="8804" spans="1:1" x14ac:dyDescent="0.2">
      <c r="A8804" s="7"/>
    </row>
    <row r="8805" spans="1:1" x14ac:dyDescent="0.2">
      <c r="A8805" s="7"/>
    </row>
    <row r="8806" spans="1:1" x14ac:dyDescent="0.2">
      <c r="A8806" s="7"/>
    </row>
    <row r="8807" spans="1:1" x14ac:dyDescent="0.2">
      <c r="A8807" s="7"/>
    </row>
    <row r="8808" spans="1:1" x14ac:dyDescent="0.2">
      <c r="A8808" s="7"/>
    </row>
    <row r="8809" spans="1:1" x14ac:dyDescent="0.2">
      <c r="A8809" s="7"/>
    </row>
    <row r="8810" spans="1:1" x14ac:dyDescent="0.2">
      <c r="A8810" s="7"/>
    </row>
    <row r="8811" spans="1:1" x14ac:dyDescent="0.2">
      <c r="A8811" s="7"/>
    </row>
    <row r="8812" spans="1:1" x14ac:dyDescent="0.2">
      <c r="A8812" s="7"/>
    </row>
    <row r="8813" spans="1:1" x14ac:dyDescent="0.2">
      <c r="A8813" s="7"/>
    </row>
    <row r="8814" spans="1:1" x14ac:dyDescent="0.2">
      <c r="A8814" s="7"/>
    </row>
    <row r="8815" spans="1:1" x14ac:dyDescent="0.2">
      <c r="A8815" s="7"/>
    </row>
    <row r="8816" spans="1:1" x14ac:dyDescent="0.2">
      <c r="A8816" s="7"/>
    </row>
    <row r="8817" spans="1:1" x14ac:dyDescent="0.2">
      <c r="A8817" s="7"/>
    </row>
    <row r="8818" spans="1:1" x14ac:dyDescent="0.2">
      <c r="A8818" s="7"/>
    </row>
    <row r="8819" spans="1:1" x14ac:dyDescent="0.2">
      <c r="A8819" s="7"/>
    </row>
    <row r="8820" spans="1:1" x14ac:dyDescent="0.2">
      <c r="A8820" s="7"/>
    </row>
    <row r="8821" spans="1:1" x14ac:dyDescent="0.2">
      <c r="A8821" s="7"/>
    </row>
    <row r="8822" spans="1:1" x14ac:dyDescent="0.2">
      <c r="A8822" s="7"/>
    </row>
    <row r="8823" spans="1:1" x14ac:dyDescent="0.2">
      <c r="A8823" s="7"/>
    </row>
    <row r="8824" spans="1:1" x14ac:dyDescent="0.2">
      <c r="A8824" s="7"/>
    </row>
    <row r="8825" spans="1:1" x14ac:dyDescent="0.2">
      <c r="A8825" s="7"/>
    </row>
    <row r="8826" spans="1:1" x14ac:dyDescent="0.2">
      <c r="A8826" s="7"/>
    </row>
    <row r="8827" spans="1:1" x14ac:dyDescent="0.2">
      <c r="A8827" s="7"/>
    </row>
    <row r="8828" spans="1:1" x14ac:dyDescent="0.2">
      <c r="A8828" s="7"/>
    </row>
    <row r="8829" spans="1:1" x14ac:dyDescent="0.2">
      <c r="A8829" s="7"/>
    </row>
    <row r="8830" spans="1:1" x14ac:dyDescent="0.2">
      <c r="A8830" s="7"/>
    </row>
    <row r="8831" spans="1:1" x14ac:dyDescent="0.2">
      <c r="A8831" s="7"/>
    </row>
    <row r="8832" spans="1:1" x14ac:dyDescent="0.2">
      <c r="A8832" s="7"/>
    </row>
    <row r="8833" spans="1:1" x14ac:dyDescent="0.2">
      <c r="A8833" s="7"/>
    </row>
    <row r="8834" spans="1:1" x14ac:dyDescent="0.2">
      <c r="A8834" s="7"/>
    </row>
    <row r="8835" spans="1:1" x14ac:dyDescent="0.2">
      <c r="A8835" s="7"/>
    </row>
    <row r="8836" spans="1:1" x14ac:dyDescent="0.2">
      <c r="A8836" s="7"/>
    </row>
    <row r="8837" spans="1:1" x14ac:dyDescent="0.2">
      <c r="A8837" s="7"/>
    </row>
    <row r="8838" spans="1:1" x14ac:dyDescent="0.2">
      <c r="A8838" s="7"/>
    </row>
    <row r="8839" spans="1:1" x14ac:dyDescent="0.2">
      <c r="A8839" s="7"/>
    </row>
    <row r="8840" spans="1:1" x14ac:dyDescent="0.2">
      <c r="A8840" s="7"/>
    </row>
    <row r="8841" spans="1:1" x14ac:dyDescent="0.2">
      <c r="A8841" s="7"/>
    </row>
    <row r="8842" spans="1:1" x14ac:dyDescent="0.2">
      <c r="A8842" s="7"/>
    </row>
    <row r="8843" spans="1:1" x14ac:dyDescent="0.2">
      <c r="A8843" s="7"/>
    </row>
    <row r="8844" spans="1:1" x14ac:dyDescent="0.2">
      <c r="A8844" s="7"/>
    </row>
    <row r="8845" spans="1:1" x14ac:dyDescent="0.2">
      <c r="A8845" s="7"/>
    </row>
    <row r="8846" spans="1:1" x14ac:dyDescent="0.2">
      <c r="A8846" s="7"/>
    </row>
    <row r="8847" spans="1:1" x14ac:dyDescent="0.2">
      <c r="A8847" s="7"/>
    </row>
    <row r="8848" spans="1:1" x14ac:dyDescent="0.2">
      <c r="A8848" s="7"/>
    </row>
    <row r="8849" spans="1:1" x14ac:dyDescent="0.2">
      <c r="A8849" s="7"/>
    </row>
    <row r="8850" spans="1:1" x14ac:dyDescent="0.2">
      <c r="A8850" s="7"/>
    </row>
    <row r="8851" spans="1:1" x14ac:dyDescent="0.2">
      <c r="A8851" s="7"/>
    </row>
    <row r="8852" spans="1:1" x14ac:dyDescent="0.2">
      <c r="A8852" s="7"/>
    </row>
    <row r="8853" spans="1:1" x14ac:dyDescent="0.2">
      <c r="A8853" s="7"/>
    </row>
    <row r="8854" spans="1:1" x14ac:dyDescent="0.2">
      <c r="A8854" s="7"/>
    </row>
    <row r="8855" spans="1:1" x14ac:dyDescent="0.2">
      <c r="A8855" s="7"/>
    </row>
    <row r="8856" spans="1:1" x14ac:dyDescent="0.2">
      <c r="A8856" s="7"/>
    </row>
    <row r="8857" spans="1:1" x14ac:dyDescent="0.2">
      <c r="A8857" s="7"/>
    </row>
    <row r="8858" spans="1:1" x14ac:dyDescent="0.2">
      <c r="A8858" s="7"/>
    </row>
    <row r="8859" spans="1:1" x14ac:dyDescent="0.2">
      <c r="A8859" s="7"/>
    </row>
    <row r="8860" spans="1:1" x14ac:dyDescent="0.2">
      <c r="A8860" s="7"/>
    </row>
    <row r="8861" spans="1:1" x14ac:dyDescent="0.2">
      <c r="A8861" s="7"/>
    </row>
    <row r="8862" spans="1:1" x14ac:dyDescent="0.2">
      <c r="A8862" s="7"/>
    </row>
    <row r="8863" spans="1:1" x14ac:dyDescent="0.2">
      <c r="A8863" s="7"/>
    </row>
    <row r="8864" spans="1:1" x14ac:dyDescent="0.2">
      <c r="A8864" s="7"/>
    </row>
    <row r="8865" spans="1:1" x14ac:dyDescent="0.2">
      <c r="A8865" s="7"/>
    </row>
    <row r="8866" spans="1:1" x14ac:dyDescent="0.2">
      <c r="A8866" s="7"/>
    </row>
    <row r="8867" spans="1:1" x14ac:dyDescent="0.2">
      <c r="A8867" s="7"/>
    </row>
    <row r="8868" spans="1:1" x14ac:dyDescent="0.2">
      <c r="A8868" s="7"/>
    </row>
    <row r="8869" spans="1:1" x14ac:dyDescent="0.2">
      <c r="A8869" s="7"/>
    </row>
    <row r="8870" spans="1:1" x14ac:dyDescent="0.2">
      <c r="A8870" s="7"/>
    </row>
    <row r="8871" spans="1:1" x14ac:dyDescent="0.2">
      <c r="A8871" s="7"/>
    </row>
    <row r="8872" spans="1:1" x14ac:dyDescent="0.2">
      <c r="A8872" s="7"/>
    </row>
    <row r="8873" spans="1:1" x14ac:dyDescent="0.2">
      <c r="A8873" s="7"/>
    </row>
    <row r="8874" spans="1:1" x14ac:dyDescent="0.2">
      <c r="A8874" s="7"/>
    </row>
    <row r="8875" spans="1:1" x14ac:dyDescent="0.2">
      <c r="A8875" s="7"/>
    </row>
    <row r="8876" spans="1:1" x14ac:dyDescent="0.2">
      <c r="A8876" s="7"/>
    </row>
    <row r="8877" spans="1:1" x14ac:dyDescent="0.2">
      <c r="A8877" s="7"/>
    </row>
    <row r="8878" spans="1:1" x14ac:dyDescent="0.2">
      <c r="A8878" s="7"/>
    </row>
    <row r="8879" spans="1:1" x14ac:dyDescent="0.2">
      <c r="A8879" s="7"/>
    </row>
    <row r="8880" spans="1:1" x14ac:dyDescent="0.2">
      <c r="A8880" s="7"/>
    </row>
    <row r="8881" spans="1:1" x14ac:dyDescent="0.2">
      <c r="A8881" s="7"/>
    </row>
    <row r="8882" spans="1:1" x14ac:dyDescent="0.2">
      <c r="A8882" s="7"/>
    </row>
    <row r="8883" spans="1:1" x14ac:dyDescent="0.2">
      <c r="A8883" s="7"/>
    </row>
    <row r="8884" spans="1:1" x14ac:dyDescent="0.2">
      <c r="A8884" s="7"/>
    </row>
    <row r="8885" spans="1:1" x14ac:dyDescent="0.2">
      <c r="A8885" s="7"/>
    </row>
    <row r="8886" spans="1:1" x14ac:dyDescent="0.2">
      <c r="A8886" s="7"/>
    </row>
    <row r="8887" spans="1:1" x14ac:dyDescent="0.2">
      <c r="A8887" s="7"/>
    </row>
    <row r="8888" spans="1:1" x14ac:dyDescent="0.2">
      <c r="A8888" s="7"/>
    </row>
    <row r="8889" spans="1:1" x14ac:dyDescent="0.2">
      <c r="A8889" s="7"/>
    </row>
    <row r="8890" spans="1:1" x14ac:dyDescent="0.2">
      <c r="A8890" s="7"/>
    </row>
    <row r="8891" spans="1:1" x14ac:dyDescent="0.2">
      <c r="A8891" s="7"/>
    </row>
    <row r="8892" spans="1:1" x14ac:dyDescent="0.2">
      <c r="A8892" s="7"/>
    </row>
    <row r="8893" spans="1:1" x14ac:dyDescent="0.2">
      <c r="A8893" s="7"/>
    </row>
    <row r="8894" spans="1:1" x14ac:dyDescent="0.2">
      <c r="A8894" s="7"/>
    </row>
    <row r="8895" spans="1:1" x14ac:dyDescent="0.2">
      <c r="A8895" s="7"/>
    </row>
    <row r="8896" spans="1:1" x14ac:dyDescent="0.2">
      <c r="A8896" s="7"/>
    </row>
    <row r="8897" spans="1:1" x14ac:dyDescent="0.2">
      <c r="A8897" s="7"/>
    </row>
    <row r="8898" spans="1:1" x14ac:dyDescent="0.2">
      <c r="A8898" s="7"/>
    </row>
    <row r="8899" spans="1:1" x14ac:dyDescent="0.2">
      <c r="A8899" s="7"/>
    </row>
    <row r="8900" spans="1:1" x14ac:dyDescent="0.2">
      <c r="A8900" s="7"/>
    </row>
    <row r="8901" spans="1:1" x14ac:dyDescent="0.2">
      <c r="A8901" s="7"/>
    </row>
    <row r="8902" spans="1:1" x14ac:dyDescent="0.2">
      <c r="A8902" s="7"/>
    </row>
    <row r="8903" spans="1:1" x14ac:dyDescent="0.2">
      <c r="A8903" s="7"/>
    </row>
    <row r="8904" spans="1:1" x14ac:dyDescent="0.2">
      <c r="A8904" s="7"/>
    </row>
    <row r="8905" spans="1:1" x14ac:dyDescent="0.2">
      <c r="A8905" s="7"/>
    </row>
    <row r="8906" spans="1:1" x14ac:dyDescent="0.2">
      <c r="A8906" s="7"/>
    </row>
    <row r="8907" spans="1:1" x14ac:dyDescent="0.2">
      <c r="A8907" s="7"/>
    </row>
    <row r="8908" spans="1:1" x14ac:dyDescent="0.2">
      <c r="A8908" s="7"/>
    </row>
    <row r="8909" spans="1:1" x14ac:dyDescent="0.2">
      <c r="A8909" s="7"/>
    </row>
    <row r="8910" spans="1:1" x14ac:dyDescent="0.2">
      <c r="A8910" s="7"/>
    </row>
    <row r="8911" spans="1:1" x14ac:dyDescent="0.2">
      <c r="A8911" s="7"/>
    </row>
    <row r="8912" spans="1:1" x14ac:dyDescent="0.2">
      <c r="A8912" s="7"/>
    </row>
    <row r="8913" spans="1:1" x14ac:dyDescent="0.2">
      <c r="A8913" s="7"/>
    </row>
    <row r="8914" spans="1:1" x14ac:dyDescent="0.2">
      <c r="A8914" s="7"/>
    </row>
    <row r="8915" spans="1:1" x14ac:dyDescent="0.2">
      <c r="A8915" s="7"/>
    </row>
    <row r="8916" spans="1:1" x14ac:dyDescent="0.2">
      <c r="A8916" s="7"/>
    </row>
    <row r="8917" spans="1:1" x14ac:dyDescent="0.2">
      <c r="A8917" s="7"/>
    </row>
    <row r="8918" spans="1:1" x14ac:dyDescent="0.2">
      <c r="A8918" s="7"/>
    </row>
    <row r="8919" spans="1:1" x14ac:dyDescent="0.2">
      <c r="A8919" s="7"/>
    </row>
    <row r="8920" spans="1:1" x14ac:dyDescent="0.2">
      <c r="A8920" s="7"/>
    </row>
    <row r="8921" spans="1:1" x14ac:dyDescent="0.2">
      <c r="A8921" s="7"/>
    </row>
    <row r="8922" spans="1:1" x14ac:dyDescent="0.2">
      <c r="A8922" s="7"/>
    </row>
    <row r="8923" spans="1:1" x14ac:dyDescent="0.2">
      <c r="A8923" s="7"/>
    </row>
    <row r="8924" spans="1:1" x14ac:dyDescent="0.2">
      <c r="A8924" s="7"/>
    </row>
    <row r="8925" spans="1:1" x14ac:dyDescent="0.2">
      <c r="A8925" s="7"/>
    </row>
    <row r="8926" spans="1:1" x14ac:dyDescent="0.2">
      <c r="A8926" s="7"/>
    </row>
    <row r="8927" spans="1:1" x14ac:dyDescent="0.2">
      <c r="A8927" s="7"/>
    </row>
    <row r="8928" spans="1:1" x14ac:dyDescent="0.2">
      <c r="A8928" s="7"/>
    </row>
    <row r="8929" spans="1:1" x14ac:dyDescent="0.2">
      <c r="A8929" s="7"/>
    </row>
    <row r="8930" spans="1:1" x14ac:dyDescent="0.2">
      <c r="A8930" s="7"/>
    </row>
    <row r="8931" spans="1:1" x14ac:dyDescent="0.2">
      <c r="A8931" s="7"/>
    </row>
    <row r="8932" spans="1:1" x14ac:dyDescent="0.2">
      <c r="A8932" s="7"/>
    </row>
    <row r="8933" spans="1:1" x14ac:dyDescent="0.2">
      <c r="A8933" s="7"/>
    </row>
    <row r="8934" spans="1:1" x14ac:dyDescent="0.2">
      <c r="A8934" s="7"/>
    </row>
    <row r="8935" spans="1:1" x14ac:dyDescent="0.2">
      <c r="A8935" s="7"/>
    </row>
    <row r="8936" spans="1:1" x14ac:dyDescent="0.2">
      <c r="A8936" s="7"/>
    </row>
    <row r="8937" spans="1:1" x14ac:dyDescent="0.2">
      <c r="A8937" s="7"/>
    </row>
    <row r="8938" spans="1:1" x14ac:dyDescent="0.2">
      <c r="A8938" s="7"/>
    </row>
    <row r="8939" spans="1:1" x14ac:dyDescent="0.2">
      <c r="A8939" s="7"/>
    </row>
    <row r="8940" spans="1:1" x14ac:dyDescent="0.2">
      <c r="A8940" s="7"/>
    </row>
    <row r="8941" spans="1:1" x14ac:dyDescent="0.2">
      <c r="A8941" s="7"/>
    </row>
    <row r="8942" spans="1:1" x14ac:dyDescent="0.2">
      <c r="A8942" s="7"/>
    </row>
    <row r="8943" spans="1:1" x14ac:dyDescent="0.2">
      <c r="A8943" s="7"/>
    </row>
    <row r="8944" spans="1:1" x14ac:dyDescent="0.2">
      <c r="A8944" s="7"/>
    </row>
    <row r="8945" spans="1:1" x14ac:dyDescent="0.2">
      <c r="A8945" s="7"/>
    </row>
    <row r="8946" spans="1:1" x14ac:dyDescent="0.2">
      <c r="A8946" s="7"/>
    </row>
    <row r="8947" spans="1:1" x14ac:dyDescent="0.2">
      <c r="A8947" s="7"/>
    </row>
    <row r="8948" spans="1:1" x14ac:dyDescent="0.2">
      <c r="A8948" s="7"/>
    </row>
    <row r="8949" spans="1:1" x14ac:dyDescent="0.2">
      <c r="A8949" s="7"/>
    </row>
    <row r="8950" spans="1:1" x14ac:dyDescent="0.2">
      <c r="A8950" s="7"/>
    </row>
    <row r="8951" spans="1:1" x14ac:dyDescent="0.2">
      <c r="A8951" s="7"/>
    </row>
    <row r="8952" spans="1:1" x14ac:dyDescent="0.2">
      <c r="A8952" s="7"/>
    </row>
    <row r="8953" spans="1:1" x14ac:dyDescent="0.2">
      <c r="A8953" s="7"/>
    </row>
    <row r="8954" spans="1:1" x14ac:dyDescent="0.2">
      <c r="A8954" s="7"/>
    </row>
    <row r="8955" spans="1:1" x14ac:dyDescent="0.2">
      <c r="A8955" s="7"/>
    </row>
    <row r="8956" spans="1:1" x14ac:dyDescent="0.2">
      <c r="A8956" s="7"/>
    </row>
    <row r="8957" spans="1:1" x14ac:dyDescent="0.2">
      <c r="A8957" s="7"/>
    </row>
    <row r="8958" spans="1:1" x14ac:dyDescent="0.2">
      <c r="A8958" s="7"/>
    </row>
    <row r="8959" spans="1:1" x14ac:dyDescent="0.2">
      <c r="A8959" s="7"/>
    </row>
    <row r="8960" spans="1:1" x14ac:dyDescent="0.2">
      <c r="A8960" s="7"/>
    </row>
    <row r="8961" spans="1:1" x14ac:dyDescent="0.2">
      <c r="A8961" s="7"/>
    </row>
    <row r="8962" spans="1:1" x14ac:dyDescent="0.2">
      <c r="A8962" s="7"/>
    </row>
    <row r="8963" spans="1:1" x14ac:dyDescent="0.2">
      <c r="A8963" s="7"/>
    </row>
    <row r="8964" spans="1:1" x14ac:dyDescent="0.2">
      <c r="A8964" s="7"/>
    </row>
    <row r="8965" spans="1:1" x14ac:dyDescent="0.2">
      <c r="A8965" s="7"/>
    </row>
    <row r="8966" spans="1:1" x14ac:dyDescent="0.2">
      <c r="A8966" s="7"/>
    </row>
    <row r="8967" spans="1:1" x14ac:dyDescent="0.2">
      <c r="A8967" s="7"/>
    </row>
    <row r="8968" spans="1:1" x14ac:dyDescent="0.2">
      <c r="A8968" s="7"/>
    </row>
    <row r="8969" spans="1:1" x14ac:dyDescent="0.2">
      <c r="A8969" s="7"/>
    </row>
    <row r="8970" spans="1:1" x14ac:dyDescent="0.2">
      <c r="A8970" s="7"/>
    </row>
    <row r="8971" spans="1:1" x14ac:dyDescent="0.2">
      <c r="A8971" s="7"/>
    </row>
    <row r="8972" spans="1:1" x14ac:dyDescent="0.2">
      <c r="A8972" s="7"/>
    </row>
    <row r="8973" spans="1:1" x14ac:dyDescent="0.2">
      <c r="A8973" s="7"/>
    </row>
    <row r="8974" spans="1:1" x14ac:dyDescent="0.2">
      <c r="A8974" s="7"/>
    </row>
    <row r="8975" spans="1:1" x14ac:dyDescent="0.2">
      <c r="A8975" s="7"/>
    </row>
    <row r="8976" spans="1:1" x14ac:dyDescent="0.2">
      <c r="A8976" s="7"/>
    </row>
    <row r="8977" spans="1:1" x14ac:dyDescent="0.2">
      <c r="A8977" s="7"/>
    </row>
    <row r="8978" spans="1:1" x14ac:dyDescent="0.2">
      <c r="A8978" s="7"/>
    </row>
    <row r="8979" spans="1:1" x14ac:dyDescent="0.2">
      <c r="A8979" s="7"/>
    </row>
    <row r="8980" spans="1:1" x14ac:dyDescent="0.2">
      <c r="A8980" s="7"/>
    </row>
    <row r="8981" spans="1:1" x14ac:dyDescent="0.2">
      <c r="A8981" s="7"/>
    </row>
    <row r="8982" spans="1:1" x14ac:dyDescent="0.2">
      <c r="A8982" s="7"/>
    </row>
    <row r="8983" spans="1:1" x14ac:dyDescent="0.2">
      <c r="A8983" s="7"/>
    </row>
    <row r="8984" spans="1:1" x14ac:dyDescent="0.2">
      <c r="A8984" s="7"/>
    </row>
    <row r="8985" spans="1:1" x14ac:dyDescent="0.2">
      <c r="A8985" s="7"/>
    </row>
    <row r="8986" spans="1:1" x14ac:dyDescent="0.2">
      <c r="A8986" s="7"/>
    </row>
    <row r="8987" spans="1:1" x14ac:dyDescent="0.2">
      <c r="A8987" s="7"/>
    </row>
    <row r="8988" spans="1:1" x14ac:dyDescent="0.2">
      <c r="A8988" s="7"/>
    </row>
    <row r="8989" spans="1:1" x14ac:dyDescent="0.2">
      <c r="A8989" s="7"/>
    </row>
    <row r="8990" spans="1:1" x14ac:dyDescent="0.2">
      <c r="A8990" s="7"/>
    </row>
    <row r="8991" spans="1:1" x14ac:dyDescent="0.2">
      <c r="A8991" s="7"/>
    </row>
    <row r="8992" spans="1:1" x14ac:dyDescent="0.2">
      <c r="A8992" s="7"/>
    </row>
    <row r="8993" spans="1:1" x14ac:dyDescent="0.2">
      <c r="A8993" s="7"/>
    </row>
    <row r="8994" spans="1:1" x14ac:dyDescent="0.2">
      <c r="A8994" s="7"/>
    </row>
    <row r="8995" spans="1:1" x14ac:dyDescent="0.2">
      <c r="A8995" s="7"/>
    </row>
    <row r="8996" spans="1:1" x14ac:dyDescent="0.2">
      <c r="A8996" s="7"/>
    </row>
    <row r="8997" spans="1:1" x14ac:dyDescent="0.2">
      <c r="A8997" s="7"/>
    </row>
    <row r="8998" spans="1:1" x14ac:dyDescent="0.2">
      <c r="A8998" s="7"/>
    </row>
    <row r="8999" spans="1:1" x14ac:dyDescent="0.2">
      <c r="A8999" s="7"/>
    </row>
    <row r="9000" spans="1:1" x14ac:dyDescent="0.2">
      <c r="A9000" s="7"/>
    </row>
    <row r="9001" spans="1:1" x14ac:dyDescent="0.2">
      <c r="A9001" s="7"/>
    </row>
    <row r="9002" spans="1:1" x14ac:dyDescent="0.2">
      <c r="A9002" s="7"/>
    </row>
    <row r="9003" spans="1:1" x14ac:dyDescent="0.2">
      <c r="A9003" s="7"/>
    </row>
    <row r="9004" spans="1:1" x14ac:dyDescent="0.2">
      <c r="A9004" s="7"/>
    </row>
    <row r="9005" spans="1:1" x14ac:dyDescent="0.2">
      <c r="A9005" s="7"/>
    </row>
    <row r="9006" spans="1:1" x14ac:dyDescent="0.2">
      <c r="A9006" s="7"/>
    </row>
    <row r="9007" spans="1:1" x14ac:dyDescent="0.2">
      <c r="A9007" s="7"/>
    </row>
    <row r="9008" spans="1:1" x14ac:dyDescent="0.2">
      <c r="A9008" s="7"/>
    </row>
    <row r="9009" spans="1:1" x14ac:dyDescent="0.2">
      <c r="A9009" s="7"/>
    </row>
    <row r="9010" spans="1:1" x14ac:dyDescent="0.2">
      <c r="A9010" s="7"/>
    </row>
    <row r="9011" spans="1:1" x14ac:dyDescent="0.2">
      <c r="A9011" s="7"/>
    </row>
    <row r="9012" spans="1:1" x14ac:dyDescent="0.2">
      <c r="A9012" s="7"/>
    </row>
    <row r="9013" spans="1:1" x14ac:dyDescent="0.2">
      <c r="A9013" s="7"/>
    </row>
    <row r="9014" spans="1:1" x14ac:dyDescent="0.2">
      <c r="A9014" s="7"/>
    </row>
    <row r="9015" spans="1:1" x14ac:dyDescent="0.2">
      <c r="A9015" s="7"/>
    </row>
    <row r="9016" spans="1:1" x14ac:dyDescent="0.2">
      <c r="A9016" s="7"/>
    </row>
    <row r="9017" spans="1:1" x14ac:dyDescent="0.2">
      <c r="A9017" s="7"/>
    </row>
    <row r="9018" spans="1:1" x14ac:dyDescent="0.2">
      <c r="A9018" s="7"/>
    </row>
    <row r="9019" spans="1:1" x14ac:dyDescent="0.2">
      <c r="A9019" s="7"/>
    </row>
    <row r="9020" spans="1:1" x14ac:dyDescent="0.2">
      <c r="A9020" s="7"/>
    </row>
    <row r="9021" spans="1:1" x14ac:dyDescent="0.2">
      <c r="A9021" s="7"/>
    </row>
    <row r="9022" spans="1:1" x14ac:dyDescent="0.2">
      <c r="A9022" s="7"/>
    </row>
    <row r="9023" spans="1:1" x14ac:dyDescent="0.2">
      <c r="A9023" s="7"/>
    </row>
    <row r="9024" spans="1:1" x14ac:dyDescent="0.2">
      <c r="A9024" s="7"/>
    </row>
    <row r="9025" spans="1:1" x14ac:dyDescent="0.2">
      <c r="A9025" s="7"/>
    </row>
    <row r="9026" spans="1:1" x14ac:dyDescent="0.2">
      <c r="A9026" s="7"/>
    </row>
    <row r="9027" spans="1:1" x14ac:dyDescent="0.2">
      <c r="A9027" s="7"/>
    </row>
    <row r="9028" spans="1:1" x14ac:dyDescent="0.2">
      <c r="A9028" s="7"/>
    </row>
    <row r="9029" spans="1:1" x14ac:dyDescent="0.2">
      <c r="A9029" s="7"/>
    </row>
    <row r="9030" spans="1:1" x14ac:dyDescent="0.2">
      <c r="A9030" s="7"/>
    </row>
    <row r="9031" spans="1:1" x14ac:dyDescent="0.2">
      <c r="A9031" s="7"/>
    </row>
    <row r="9032" spans="1:1" x14ac:dyDescent="0.2">
      <c r="A9032" s="7"/>
    </row>
    <row r="9033" spans="1:1" x14ac:dyDescent="0.2">
      <c r="A9033" s="7"/>
    </row>
    <row r="9034" spans="1:1" x14ac:dyDescent="0.2">
      <c r="A9034" s="7"/>
    </row>
    <row r="9035" spans="1:1" x14ac:dyDescent="0.2">
      <c r="A9035" s="7"/>
    </row>
    <row r="9036" spans="1:1" x14ac:dyDescent="0.2">
      <c r="A9036" s="7"/>
    </row>
    <row r="9037" spans="1:1" x14ac:dyDescent="0.2">
      <c r="A9037" s="7"/>
    </row>
    <row r="9038" spans="1:1" x14ac:dyDescent="0.2">
      <c r="A9038" s="7"/>
    </row>
    <row r="9039" spans="1:1" x14ac:dyDescent="0.2">
      <c r="A9039" s="7"/>
    </row>
    <row r="9040" spans="1:1" x14ac:dyDescent="0.2">
      <c r="A9040" s="7"/>
    </row>
    <row r="9041" spans="1:1" x14ac:dyDescent="0.2">
      <c r="A9041" s="7"/>
    </row>
    <row r="9042" spans="1:1" x14ac:dyDescent="0.2">
      <c r="A9042" s="7"/>
    </row>
    <row r="9043" spans="1:1" x14ac:dyDescent="0.2">
      <c r="A9043" s="7"/>
    </row>
    <row r="9044" spans="1:1" x14ac:dyDescent="0.2">
      <c r="A9044" s="7"/>
    </row>
    <row r="9045" spans="1:1" x14ac:dyDescent="0.2">
      <c r="A9045" s="7"/>
    </row>
    <row r="9046" spans="1:1" x14ac:dyDescent="0.2">
      <c r="A9046" s="7"/>
    </row>
    <row r="9047" spans="1:1" x14ac:dyDescent="0.2">
      <c r="A9047" s="7"/>
    </row>
    <row r="9048" spans="1:1" x14ac:dyDescent="0.2">
      <c r="A9048" s="7"/>
    </row>
    <row r="9049" spans="1:1" x14ac:dyDescent="0.2">
      <c r="A9049" s="7"/>
    </row>
    <row r="9050" spans="1:1" x14ac:dyDescent="0.2">
      <c r="A9050" s="7"/>
    </row>
    <row r="9051" spans="1:1" x14ac:dyDescent="0.2">
      <c r="A9051" s="7"/>
    </row>
    <row r="9052" spans="1:1" x14ac:dyDescent="0.2">
      <c r="A9052" s="7"/>
    </row>
    <row r="9053" spans="1:1" x14ac:dyDescent="0.2">
      <c r="A9053" s="7"/>
    </row>
    <row r="9054" spans="1:1" x14ac:dyDescent="0.2">
      <c r="A9054" s="7"/>
    </row>
    <row r="9055" spans="1:1" x14ac:dyDescent="0.2">
      <c r="A9055" s="7"/>
    </row>
    <row r="9056" spans="1:1" x14ac:dyDescent="0.2">
      <c r="A9056" s="7"/>
    </row>
    <row r="9057" spans="1:1" x14ac:dyDescent="0.2">
      <c r="A9057" s="7"/>
    </row>
    <row r="9058" spans="1:1" x14ac:dyDescent="0.2">
      <c r="A9058" s="7"/>
    </row>
    <row r="9059" spans="1:1" x14ac:dyDescent="0.2">
      <c r="A9059" s="7"/>
    </row>
    <row r="9060" spans="1:1" x14ac:dyDescent="0.2">
      <c r="A9060" s="7"/>
    </row>
    <row r="9061" spans="1:1" x14ac:dyDescent="0.2">
      <c r="A9061" s="7"/>
    </row>
    <row r="9062" spans="1:1" x14ac:dyDescent="0.2">
      <c r="A9062" s="7"/>
    </row>
    <row r="9063" spans="1:1" x14ac:dyDescent="0.2">
      <c r="A9063" s="7"/>
    </row>
    <row r="9064" spans="1:1" x14ac:dyDescent="0.2">
      <c r="A9064" s="7"/>
    </row>
    <row r="9065" spans="1:1" x14ac:dyDescent="0.2">
      <c r="A9065" s="7"/>
    </row>
    <row r="9066" spans="1:1" x14ac:dyDescent="0.2">
      <c r="A9066" s="7"/>
    </row>
    <row r="9067" spans="1:1" x14ac:dyDescent="0.2">
      <c r="A9067" s="7"/>
    </row>
    <row r="9068" spans="1:1" x14ac:dyDescent="0.2">
      <c r="A9068" s="7"/>
    </row>
    <row r="9069" spans="1:1" x14ac:dyDescent="0.2">
      <c r="A9069" s="7"/>
    </row>
    <row r="9070" spans="1:1" x14ac:dyDescent="0.2">
      <c r="A9070" s="7"/>
    </row>
    <row r="9071" spans="1:1" x14ac:dyDescent="0.2">
      <c r="A9071" s="7"/>
    </row>
    <row r="9072" spans="1:1" x14ac:dyDescent="0.2">
      <c r="A9072" s="7"/>
    </row>
    <row r="9073" spans="1:1" x14ac:dyDescent="0.2">
      <c r="A9073" s="7"/>
    </row>
    <row r="9074" spans="1:1" x14ac:dyDescent="0.2">
      <c r="A9074" s="7"/>
    </row>
    <row r="9075" spans="1:1" x14ac:dyDescent="0.2">
      <c r="A9075" s="7"/>
    </row>
    <row r="9076" spans="1:1" x14ac:dyDescent="0.2">
      <c r="A9076" s="7"/>
    </row>
    <row r="9077" spans="1:1" x14ac:dyDescent="0.2">
      <c r="A9077" s="7"/>
    </row>
    <row r="9078" spans="1:1" x14ac:dyDescent="0.2">
      <c r="A9078" s="7"/>
    </row>
    <row r="9079" spans="1:1" x14ac:dyDescent="0.2">
      <c r="A9079" s="7"/>
    </row>
    <row r="9080" spans="1:1" x14ac:dyDescent="0.2">
      <c r="A9080" s="7"/>
    </row>
    <row r="9081" spans="1:1" x14ac:dyDescent="0.2">
      <c r="A9081" s="7"/>
    </row>
    <row r="9082" spans="1:1" x14ac:dyDescent="0.2">
      <c r="A9082" s="7"/>
    </row>
    <row r="9083" spans="1:1" x14ac:dyDescent="0.2">
      <c r="A9083" s="7"/>
    </row>
    <row r="9084" spans="1:1" x14ac:dyDescent="0.2">
      <c r="A9084" s="7"/>
    </row>
    <row r="9085" spans="1:1" x14ac:dyDescent="0.2">
      <c r="A9085" s="7"/>
    </row>
    <row r="9086" spans="1:1" x14ac:dyDescent="0.2">
      <c r="A9086" s="7"/>
    </row>
    <row r="9087" spans="1:1" x14ac:dyDescent="0.2">
      <c r="A9087" s="7"/>
    </row>
    <row r="9088" spans="1:1" x14ac:dyDescent="0.2">
      <c r="A9088" s="7"/>
    </row>
    <row r="9089" spans="1:1" x14ac:dyDescent="0.2">
      <c r="A9089" s="7"/>
    </row>
    <row r="9090" spans="1:1" x14ac:dyDescent="0.2">
      <c r="A9090" s="7"/>
    </row>
    <row r="9091" spans="1:1" x14ac:dyDescent="0.2">
      <c r="A9091" s="7"/>
    </row>
    <row r="9092" spans="1:1" x14ac:dyDescent="0.2">
      <c r="A9092" s="7"/>
    </row>
    <row r="9093" spans="1:1" x14ac:dyDescent="0.2">
      <c r="A9093" s="7"/>
    </row>
    <row r="9094" spans="1:1" x14ac:dyDescent="0.2">
      <c r="A9094" s="7"/>
    </row>
    <row r="9095" spans="1:1" x14ac:dyDescent="0.2">
      <c r="A9095" s="7"/>
    </row>
    <row r="9096" spans="1:1" x14ac:dyDescent="0.2">
      <c r="A9096" s="7"/>
    </row>
    <row r="9097" spans="1:1" x14ac:dyDescent="0.2">
      <c r="A9097" s="7"/>
    </row>
    <row r="9098" spans="1:1" x14ac:dyDescent="0.2">
      <c r="A9098" s="7"/>
    </row>
    <row r="9099" spans="1:1" x14ac:dyDescent="0.2">
      <c r="A9099" s="7"/>
    </row>
    <row r="9100" spans="1:1" x14ac:dyDescent="0.2">
      <c r="A9100" s="7"/>
    </row>
    <row r="9101" spans="1:1" x14ac:dyDescent="0.2">
      <c r="A9101" s="7"/>
    </row>
    <row r="9102" spans="1:1" x14ac:dyDescent="0.2">
      <c r="A9102" s="7"/>
    </row>
    <row r="9103" spans="1:1" x14ac:dyDescent="0.2">
      <c r="A9103" s="7"/>
    </row>
    <row r="9104" spans="1:1" x14ac:dyDescent="0.2">
      <c r="A9104" s="7"/>
    </row>
    <row r="9105" spans="1:1" x14ac:dyDescent="0.2">
      <c r="A9105" s="7"/>
    </row>
    <row r="9106" spans="1:1" x14ac:dyDescent="0.2">
      <c r="A9106" s="7"/>
    </row>
    <row r="9107" spans="1:1" x14ac:dyDescent="0.2">
      <c r="A9107" s="7"/>
    </row>
    <row r="9108" spans="1:1" x14ac:dyDescent="0.2">
      <c r="A9108" s="7"/>
    </row>
    <row r="9109" spans="1:1" x14ac:dyDescent="0.2">
      <c r="A9109" s="7"/>
    </row>
    <row r="9110" spans="1:1" x14ac:dyDescent="0.2">
      <c r="A9110" s="7"/>
    </row>
    <row r="9111" spans="1:1" x14ac:dyDescent="0.2">
      <c r="A9111" s="7"/>
    </row>
    <row r="9112" spans="1:1" x14ac:dyDescent="0.2">
      <c r="A9112" s="7"/>
    </row>
    <row r="9113" spans="1:1" x14ac:dyDescent="0.2">
      <c r="A9113" s="7"/>
    </row>
    <row r="9114" spans="1:1" x14ac:dyDescent="0.2">
      <c r="A9114" s="7"/>
    </row>
    <row r="9115" spans="1:1" x14ac:dyDescent="0.2">
      <c r="A9115" s="7"/>
    </row>
    <row r="9116" spans="1:1" x14ac:dyDescent="0.2">
      <c r="A9116" s="7"/>
    </row>
    <row r="9117" spans="1:1" x14ac:dyDescent="0.2">
      <c r="A9117" s="7"/>
    </row>
    <row r="9118" spans="1:1" x14ac:dyDescent="0.2">
      <c r="A9118" s="7"/>
    </row>
    <row r="9119" spans="1:1" x14ac:dyDescent="0.2">
      <c r="A9119" s="7"/>
    </row>
    <row r="9120" spans="1:1" x14ac:dyDescent="0.2">
      <c r="A9120" s="7"/>
    </row>
    <row r="9121" spans="1:1" x14ac:dyDescent="0.2">
      <c r="A9121" s="7"/>
    </row>
    <row r="9122" spans="1:1" x14ac:dyDescent="0.2">
      <c r="A9122" s="7"/>
    </row>
    <row r="9123" spans="1:1" x14ac:dyDescent="0.2">
      <c r="A9123" s="7"/>
    </row>
    <row r="9124" spans="1:1" x14ac:dyDescent="0.2">
      <c r="A9124" s="7"/>
    </row>
    <row r="9125" spans="1:1" x14ac:dyDescent="0.2">
      <c r="A9125" s="7"/>
    </row>
    <row r="9126" spans="1:1" x14ac:dyDescent="0.2">
      <c r="A9126" s="7"/>
    </row>
    <row r="9127" spans="1:1" x14ac:dyDescent="0.2">
      <c r="A9127" s="7"/>
    </row>
    <row r="9128" spans="1:1" x14ac:dyDescent="0.2">
      <c r="A9128" s="7"/>
    </row>
    <row r="9129" spans="1:1" x14ac:dyDescent="0.2">
      <c r="A9129" s="7"/>
    </row>
    <row r="9130" spans="1:1" x14ac:dyDescent="0.2">
      <c r="A9130" s="7"/>
    </row>
    <row r="9131" spans="1:1" x14ac:dyDescent="0.2">
      <c r="A9131" s="7"/>
    </row>
    <row r="9132" spans="1:1" x14ac:dyDescent="0.2">
      <c r="A9132" s="7"/>
    </row>
    <row r="9133" spans="1:1" x14ac:dyDescent="0.2">
      <c r="A9133" s="7"/>
    </row>
    <row r="9134" spans="1:1" x14ac:dyDescent="0.2">
      <c r="A9134" s="7"/>
    </row>
    <row r="9135" spans="1:1" x14ac:dyDescent="0.2">
      <c r="A9135" s="7"/>
    </row>
    <row r="9136" spans="1:1" x14ac:dyDescent="0.2">
      <c r="A9136" s="7"/>
    </row>
    <row r="9137" spans="1:1" x14ac:dyDescent="0.2">
      <c r="A9137" s="7"/>
    </row>
    <row r="9138" spans="1:1" x14ac:dyDescent="0.2">
      <c r="A9138" s="7"/>
    </row>
    <row r="9139" spans="1:1" x14ac:dyDescent="0.2">
      <c r="A9139" s="7"/>
    </row>
    <row r="9140" spans="1:1" x14ac:dyDescent="0.2">
      <c r="A9140" s="7"/>
    </row>
    <row r="9141" spans="1:1" x14ac:dyDescent="0.2">
      <c r="A9141" s="7"/>
    </row>
    <row r="9142" spans="1:1" x14ac:dyDescent="0.2">
      <c r="A9142" s="7"/>
    </row>
    <row r="9143" spans="1:1" x14ac:dyDescent="0.2">
      <c r="A9143" s="7"/>
    </row>
    <row r="9144" spans="1:1" x14ac:dyDescent="0.2">
      <c r="A9144" s="7"/>
    </row>
    <row r="9145" spans="1:1" x14ac:dyDescent="0.2">
      <c r="A9145" s="7"/>
    </row>
    <row r="9146" spans="1:1" x14ac:dyDescent="0.2">
      <c r="A9146" s="7"/>
    </row>
    <row r="9147" spans="1:1" x14ac:dyDescent="0.2">
      <c r="A9147" s="7"/>
    </row>
    <row r="9148" spans="1:1" x14ac:dyDescent="0.2">
      <c r="A9148" s="7"/>
    </row>
    <row r="9149" spans="1:1" x14ac:dyDescent="0.2">
      <c r="A9149" s="7"/>
    </row>
    <row r="9150" spans="1:1" x14ac:dyDescent="0.2">
      <c r="A9150" s="7"/>
    </row>
    <row r="9151" spans="1:1" x14ac:dyDescent="0.2">
      <c r="A9151" s="7"/>
    </row>
    <row r="9152" spans="1:1" x14ac:dyDescent="0.2">
      <c r="A9152" s="7"/>
    </row>
    <row r="9153" spans="1:1" x14ac:dyDescent="0.2">
      <c r="A9153" s="7"/>
    </row>
    <row r="9154" spans="1:1" x14ac:dyDescent="0.2">
      <c r="A9154" s="7"/>
    </row>
    <row r="9155" spans="1:1" x14ac:dyDescent="0.2">
      <c r="A9155" s="7"/>
    </row>
    <row r="9156" spans="1:1" x14ac:dyDescent="0.2">
      <c r="A9156" s="7"/>
    </row>
    <row r="9157" spans="1:1" x14ac:dyDescent="0.2">
      <c r="A9157" s="7"/>
    </row>
    <row r="9158" spans="1:1" x14ac:dyDescent="0.2">
      <c r="A9158" s="7"/>
    </row>
    <row r="9159" spans="1:1" x14ac:dyDescent="0.2">
      <c r="A9159" s="7"/>
    </row>
    <row r="9160" spans="1:1" x14ac:dyDescent="0.2">
      <c r="A9160" s="7"/>
    </row>
    <row r="9161" spans="1:1" x14ac:dyDescent="0.2">
      <c r="A9161" s="7"/>
    </row>
    <row r="9162" spans="1:1" x14ac:dyDescent="0.2">
      <c r="A9162" s="7"/>
    </row>
    <row r="9163" spans="1:1" x14ac:dyDescent="0.2">
      <c r="A9163" s="7"/>
    </row>
    <row r="9164" spans="1:1" x14ac:dyDescent="0.2">
      <c r="A9164" s="7"/>
    </row>
    <row r="9165" spans="1:1" x14ac:dyDescent="0.2">
      <c r="A9165" s="7"/>
    </row>
    <row r="9166" spans="1:1" x14ac:dyDescent="0.2">
      <c r="A9166" s="7"/>
    </row>
    <row r="9167" spans="1:1" x14ac:dyDescent="0.2">
      <c r="A9167" s="7"/>
    </row>
    <row r="9168" spans="1:1" x14ac:dyDescent="0.2">
      <c r="A9168" s="7"/>
    </row>
    <row r="9169" spans="1:1" x14ac:dyDescent="0.2">
      <c r="A9169" s="7"/>
    </row>
    <row r="9170" spans="1:1" x14ac:dyDescent="0.2">
      <c r="A9170" s="7"/>
    </row>
    <row r="9171" spans="1:1" x14ac:dyDescent="0.2">
      <c r="A9171" s="7"/>
    </row>
    <row r="9172" spans="1:1" x14ac:dyDescent="0.2">
      <c r="A9172" s="7"/>
    </row>
    <row r="9173" spans="1:1" x14ac:dyDescent="0.2">
      <c r="A9173" s="7"/>
    </row>
    <row r="9174" spans="1:1" x14ac:dyDescent="0.2">
      <c r="A9174" s="7"/>
    </row>
    <row r="9175" spans="1:1" x14ac:dyDescent="0.2">
      <c r="A9175" s="7"/>
    </row>
    <row r="9176" spans="1:1" x14ac:dyDescent="0.2">
      <c r="A9176" s="7"/>
    </row>
    <row r="9177" spans="1:1" x14ac:dyDescent="0.2">
      <c r="A9177" s="7"/>
    </row>
    <row r="9178" spans="1:1" x14ac:dyDescent="0.2">
      <c r="A9178" s="7"/>
    </row>
    <row r="9179" spans="1:1" x14ac:dyDescent="0.2">
      <c r="A9179" s="7"/>
    </row>
    <row r="9180" spans="1:1" x14ac:dyDescent="0.2">
      <c r="A9180" s="7"/>
    </row>
    <row r="9181" spans="1:1" x14ac:dyDescent="0.2">
      <c r="A9181" s="7"/>
    </row>
    <row r="9182" spans="1:1" x14ac:dyDescent="0.2">
      <c r="A9182" s="7"/>
    </row>
    <row r="9183" spans="1:1" x14ac:dyDescent="0.2">
      <c r="A9183" s="7"/>
    </row>
    <row r="9184" spans="1:1" x14ac:dyDescent="0.2">
      <c r="A9184" s="7"/>
    </row>
    <row r="9185" spans="1:1" x14ac:dyDescent="0.2">
      <c r="A9185" s="7"/>
    </row>
    <row r="9186" spans="1:1" x14ac:dyDescent="0.2">
      <c r="A9186" s="7"/>
    </row>
    <row r="9187" spans="1:1" x14ac:dyDescent="0.2">
      <c r="A9187" s="7"/>
    </row>
    <row r="9188" spans="1:1" x14ac:dyDescent="0.2">
      <c r="A9188" s="7"/>
    </row>
    <row r="9189" spans="1:1" x14ac:dyDescent="0.2">
      <c r="A9189" s="7"/>
    </row>
    <row r="9190" spans="1:1" x14ac:dyDescent="0.2">
      <c r="A9190" s="7"/>
    </row>
    <row r="9191" spans="1:1" x14ac:dyDescent="0.2">
      <c r="A9191" s="7"/>
    </row>
    <row r="9192" spans="1:1" x14ac:dyDescent="0.2">
      <c r="A9192" s="7"/>
    </row>
    <row r="9193" spans="1:1" x14ac:dyDescent="0.2">
      <c r="A9193" s="7"/>
    </row>
    <row r="9194" spans="1:1" x14ac:dyDescent="0.2">
      <c r="A9194" s="7"/>
    </row>
    <row r="9195" spans="1:1" x14ac:dyDescent="0.2">
      <c r="A9195" s="7"/>
    </row>
    <row r="9196" spans="1:1" x14ac:dyDescent="0.2">
      <c r="A9196" s="7"/>
    </row>
    <row r="9197" spans="1:1" x14ac:dyDescent="0.2">
      <c r="A9197" s="7"/>
    </row>
    <row r="9198" spans="1:1" x14ac:dyDescent="0.2">
      <c r="A9198" s="7"/>
    </row>
    <row r="9199" spans="1:1" x14ac:dyDescent="0.2">
      <c r="A9199" s="7"/>
    </row>
    <row r="9200" spans="1:1" x14ac:dyDescent="0.2">
      <c r="A9200" s="7"/>
    </row>
    <row r="9201" spans="1:1" x14ac:dyDescent="0.2">
      <c r="A9201" s="7"/>
    </row>
    <row r="9202" spans="1:1" x14ac:dyDescent="0.2">
      <c r="A9202" s="7"/>
    </row>
    <row r="9203" spans="1:1" x14ac:dyDescent="0.2">
      <c r="A9203" s="7"/>
    </row>
    <row r="9204" spans="1:1" x14ac:dyDescent="0.2">
      <c r="A9204" s="7"/>
    </row>
    <row r="9205" spans="1:1" x14ac:dyDescent="0.2">
      <c r="A9205" s="7"/>
    </row>
    <row r="9206" spans="1:1" x14ac:dyDescent="0.2">
      <c r="A9206" s="7"/>
    </row>
    <row r="9207" spans="1:1" x14ac:dyDescent="0.2">
      <c r="A9207" s="7"/>
    </row>
    <row r="9208" spans="1:1" x14ac:dyDescent="0.2">
      <c r="A9208" s="7"/>
    </row>
    <row r="9209" spans="1:1" x14ac:dyDescent="0.2">
      <c r="A9209" s="7"/>
    </row>
    <row r="9210" spans="1:1" x14ac:dyDescent="0.2">
      <c r="A9210" s="7"/>
    </row>
    <row r="9211" spans="1:1" x14ac:dyDescent="0.2">
      <c r="A9211" s="7"/>
    </row>
    <row r="9212" spans="1:1" x14ac:dyDescent="0.2">
      <c r="A9212" s="7"/>
    </row>
    <row r="9213" spans="1:1" x14ac:dyDescent="0.2">
      <c r="A9213" s="7"/>
    </row>
    <row r="9214" spans="1:1" x14ac:dyDescent="0.2">
      <c r="A9214" s="7"/>
    </row>
    <row r="9215" spans="1:1" x14ac:dyDescent="0.2">
      <c r="A9215" s="7"/>
    </row>
    <row r="9216" spans="1:1" x14ac:dyDescent="0.2">
      <c r="A9216" s="7"/>
    </row>
    <row r="9217" spans="1:1" x14ac:dyDescent="0.2">
      <c r="A9217" s="7"/>
    </row>
    <row r="9218" spans="1:1" x14ac:dyDescent="0.2">
      <c r="A9218" s="7"/>
    </row>
    <row r="9219" spans="1:1" x14ac:dyDescent="0.2">
      <c r="A9219" s="7"/>
    </row>
    <row r="9220" spans="1:1" x14ac:dyDescent="0.2">
      <c r="A9220" s="7"/>
    </row>
    <row r="9221" spans="1:1" x14ac:dyDescent="0.2">
      <c r="A9221" s="7"/>
    </row>
    <row r="9222" spans="1:1" x14ac:dyDescent="0.2">
      <c r="A9222" s="7"/>
    </row>
    <row r="9223" spans="1:1" x14ac:dyDescent="0.2">
      <c r="A9223" s="7"/>
    </row>
    <row r="9224" spans="1:1" x14ac:dyDescent="0.2">
      <c r="A9224" s="7"/>
    </row>
    <row r="9225" spans="1:1" x14ac:dyDescent="0.2">
      <c r="A9225" s="7"/>
    </row>
    <row r="9226" spans="1:1" x14ac:dyDescent="0.2">
      <c r="A9226" s="7"/>
    </row>
    <row r="9227" spans="1:1" x14ac:dyDescent="0.2">
      <c r="A9227" s="7"/>
    </row>
    <row r="9228" spans="1:1" x14ac:dyDescent="0.2">
      <c r="A9228" s="7"/>
    </row>
    <row r="9229" spans="1:1" x14ac:dyDescent="0.2">
      <c r="A9229" s="7"/>
    </row>
    <row r="9230" spans="1:1" x14ac:dyDescent="0.2">
      <c r="A9230" s="7"/>
    </row>
    <row r="9231" spans="1:1" x14ac:dyDescent="0.2">
      <c r="A9231" s="7"/>
    </row>
    <row r="9232" spans="1:1" x14ac:dyDescent="0.2">
      <c r="A9232" s="7"/>
    </row>
    <row r="9233" spans="1:1" x14ac:dyDescent="0.2">
      <c r="A9233" s="7"/>
    </row>
    <row r="9234" spans="1:1" x14ac:dyDescent="0.2">
      <c r="A9234" s="7"/>
    </row>
    <row r="9235" spans="1:1" x14ac:dyDescent="0.2">
      <c r="A9235" s="7"/>
    </row>
    <row r="9236" spans="1:1" x14ac:dyDescent="0.2">
      <c r="A9236" s="7"/>
    </row>
    <row r="9237" spans="1:1" x14ac:dyDescent="0.2">
      <c r="A9237" s="7"/>
    </row>
    <row r="9238" spans="1:1" x14ac:dyDescent="0.2">
      <c r="A9238" s="7"/>
    </row>
    <row r="9239" spans="1:1" x14ac:dyDescent="0.2">
      <c r="A9239" s="7"/>
    </row>
    <row r="9240" spans="1:1" x14ac:dyDescent="0.2">
      <c r="A9240" s="7"/>
    </row>
    <row r="9241" spans="1:1" x14ac:dyDescent="0.2">
      <c r="A9241" s="7"/>
    </row>
    <row r="9242" spans="1:1" x14ac:dyDescent="0.2">
      <c r="A9242" s="7"/>
    </row>
    <row r="9243" spans="1:1" x14ac:dyDescent="0.2">
      <c r="A9243" s="7"/>
    </row>
    <row r="9244" spans="1:1" x14ac:dyDescent="0.2">
      <c r="A9244" s="7"/>
    </row>
    <row r="9245" spans="1:1" x14ac:dyDescent="0.2">
      <c r="A9245" s="7"/>
    </row>
    <row r="9246" spans="1:1" x14ac:dyDescent="0.2">
      <c r="A9246" s="7"/>
    </row>
    <row r="9247" spans="1:1" x14ac:dyDescent="0.2">
      <c r="A9247" s="7"/>
    </row>
    <row r="9248" spans="1:1" x14ac:dyDescent="0.2">
      <c r="A9248" s="7"/>
    </row>
    <row r="9249" spans="1:1" x14ac:dyDescent="0.2">
      <c r="A9249" s="7"/>
    </row>
    <row r="9250" spans="1:1" x14ac:dyDescent="0.2">
      <c r="A9250" s="7"/>
    </row>
    <row r="9251" spans="1:1" x14ac:dyDescent="0.2">
      <c r="A9251" s="7"/>
    </row>
    <row r="9252" spans="1:1" x14ac:dyDescent="0.2">
      <c r="A9252" s="7"/>
    </row>
    <row r="9253" spans="1:1" x14ac:dyDescent="0.2">
      <c r="A9253" s="7"/>
    </row>
    <row r="9254" spans="1:1" x14ac:dyDescent="0.2">
      <c r="A9254" s="7"/>
    </row>
    <row r="9255" spans="1:1" x14ac:dyDescent="0.2">
      <c r="A9255" s="7"/>
    </row>
    <row r="9256" spans="1:1" x14ac:dyDescent="0.2">
      <c r="A9256" s="7"/>
    </row>
    <row r="9257" spans="1:1" x14ac:dyDescent="0.2">
      <c r="A9257" s="7"/>
    </row>
    <row r="9258" spans="1:1" x14ac:dyDescent="0.2">
      <c r="A9258" s="7"/>
    </row>
    <row r="9259" spans="1:1" x14ac:dyDescent="0.2">
      <c r="A9259" s="7"/>
    </row>
    <row r="9260" spans="1:1" x14ac:dyDescent="0.2">
      <c r="A9260" s="7"/>
    </row>
    <row r="9261" spans="1:1" x14ac:dyDescent="0.2">
      <c r="A9261" s="7"/>
    </row>
    <row r="9262" spans="1:1" x14ac:dyDescent="0.2">
      <c r="A9262" s="7"/>
    </row>
    <row r="9263" spans="1:1" x14ac:dyDescent="0.2">
      <c r="A9263" s="7"/>
    </row>
    <row r="9264" spans="1:1" x14ac:dyDescent="0.2">
      <c r="A9264" s="7"/>
    </row>
    <row r="9265" spans="1:1" x14ac:dyDescent="0.2">
      <c r="A9265" s="7"/>
    </row>
    <row r="9266" spans="1:1" x14ac:dyDescent="0.2">
      <c r="A9266" s="7"/>
    </row>
    <row r="9267" spans="1:1" x14ac:dyDescent="0.2">
      <c r="A9267" s="7"/>
    </row>
    <row r="9268" spans="1:1" x14ac:dyDescent="0.2">
      <c r="A9268" s="7"/>
    </row>
    <row r="9269" spans="1:1" x14ac:dyDescent="0.2">
      <c r="A9269" s="7"/>
    </row>
    <row r="9270" spans="1:1" x14ac:dyDescent="0.2">
      <c r="A9270" s="7"/>
    </row>
    <row r="9271" spans="1:1" x14ac:dyDescent="0.2">
      <c r="A9271" s="7"/>
    </row>
    <row r="9272" spans="1:1" x14ac:dyDescent="0.2">
      <c r="A9272" s="7"/>
    </row>
    <row r="9273" spans="1:1" x14ac:dyDescent="0.2">
      <c r="A9273" s="7"/>
    </row>
    <row r="9274" spans="1:1" x14ac:dyDescent="0.2">
      <c r="A9274" s="7"/>
    </row>
    <row r="9275" spans="1:1" x14ac:dyDescent="0.2">
      <c r="A9275" s="7"/>
    </row>
    <row r="9276" spans="1:1" x14ac:dyDescent="0.2">
      <c r="A9276" s="7"/>
    </row>
    <row r="9277" spans="1:1" x14ac:dyDescent="0.2">
      <c r="A9277" s="7"/>
    </row>
    <row r="9278" spans="1:1" x14ac:dyDescent="0.2">
      <c r="A9278" s="7"/>
    </row>
    <row r="9279" spans="1:1" x14ac:dyDescent="0.2">
      <c r="A9279" s="7"/>
    </row>
    <row r="9280" spans="1:1" x14ac:dyDescent="0.2">
      <c r="A9280" s="7"/>
    </row>
    <row r="9281" spans="1:1" x14ac:dyDescent="0.2">
      <c r="A9281" s="7"/>
    </row>
    <row r="9282" spans="1:1" x14ac:dyDescent="0.2">
      <c r="A9282" s="7"/>
    </row>
    <row r="9283" spans="1:1" x14ac:dyDescent="0.2">
      <c r="A9283" s="7"/>
    </row>
    <row r="9284" spans="1:1" x14ac:dyDescent="0.2">
      <c r="A9284" s="7"/>
    </row>
    <row r="9285" spans="1:1" x14ac:dyDescent="0.2">
      <c r="A9285" s="7"/>
    </row>
    <row r="9286" spans="1:1" x14ac:dyDescent="0.2">
      <c r="A9286" s="7"/>
    </row>
    <row r="9287" spans="1:1" x14ac:dyDescent="0.2">
      <c r="A9287" s="7"/>
    </row>
    <row r="9288" spans="1:1" x14ac:dyDescent="0.2">
      <c r="A9288" s="7"/>
    </row>
    <row r="9289" spans="1:1" x14ac:dyDescent="0.2">
      <c r="A9289" s="7"/>
    </row>
    <row r="9290" spans="1:1" x14ac:dyDescent="0.2">
      <c r="A9290" s="7"/>
    </row>
    <row r="9291" spans="1:1" x14ac:dyDescent="0.2">
      <c r="A9291" s="7"/>
    </row>
    <row r="9292" spans="1:1" x14ac:dyDescent="0.2">
      <c r="A9292" s="7"/>
    </row>
    <row r="9293" spans="1:1" x14ac:dyDescent="0.2">
      <c r="A9293" s="7"/>
    </row>
    <row r="9294" spans="1:1" x14ac:dyDescent="0.2">
      <c r="A9294" s="7"/>
    </row>
    <row r="9295" spans="1:1" x14ac:dyDescent="0.2">
      <c r="A9295" s="7"/>
    </row>
    <row r="9296" spans="1:1" x14ac:dyDescent="0.2">
      <c r="A9296" s="7"/>
    </row>
    <row r="9297" spans="1:1" x14ac:dyDescent="0.2">
      <c r="A9297" s="7"/>
    </row>
    <row r="9298" spans="1:1" x14ac:dyDescent="0.2">
      <c r="A9298" s="7"/>
    </row>
    <row r="9299" spans="1:1" x14ac:dyDescent="0.2">
      <c r="A9299" s="7"/>
    </row>
    <row r="9300" spans="1:1" x14ac:dyDescent="0.2">
      <c r="A9300" s="7"/>
    </row>
    <row r="9301" spans="1:1" x14ac:dyDescent="0.2">
      <c r="A9301" s="7"/>
    </row>
    <row r="9302" spans="1:1" x14ac:dyDescent="0.2">
      <c r="A9302" s="7"/>
    </row>
    <row r="9303" spans="1:1" x14ac:dyDescent="0.2">
      <c r="A9303" s="7"/>
    </row>
    <row r="9304" spans="1:1" x14ac:dyDescent="0.2">
      <c r="A9304" s="7"/>
    </row>
    <row r="9305" spans="1:1" x14ac:dyDescent="0.2">
      <c r="A9305" s="7"/>
    </row>
    <row r="9306" spans="1:1" x14ac:dyDescent="0.2">
      <c r="A9306" s="7"/>
    </row>
    <row r="9307" spans="1:1" x14ac:dyDescent="0.2">
      <c r="A9307" s="7"/>
    </row>
    <row r="9308" spans="1:1" x14ac:dyDescent="0.2">
      <c r="A9308" s="7"/>
    </row>
    <row r="9309" spans="1:1" x14ac:dyDescent="0.2">
      <c r="A9309" s="7"/>
    </row>
    <row r="9310" spans="1:1" x14ac:dyDescent="0.2">
      <c r="A9310" s="7"/>
    </row>
    <row r="9311" spans="1:1" x14ac:dyDescent="0.2">
      <c r="A9311" s="7"/>
    </row>
    <row r="9312" spans="1:1" x14ac:dyDescent="0.2">
      <c r="A9312" s="7"/>
    </row>
    <row r="9313" spans="1:1" x14ac:dyDescent="0.2">
      <c r="A9313" s="7"/>
    </row>
    <row r="9314" spans="1:1" x14ac:dyDescent="0.2">
      <c r="A9314" s="7"/>
    </row>
    <row r="9315" spans="1:1" x14ac:dyDescent="0.2">
      <c r="A9315" s="7"/>
    </row>
    <row r="9316" spans="1:1" x14ac:dyDescent="0.2">
      <c r="A9316" s="7"/>
    </row>
    <row r="9317" spans="1:1" x14ac:dyDescent="0.2">
      <c r="A9317" s="7"/>
    </row>
    <row r="9318" spans="1:1" x14ac:dyDescent="0.2">
      <c r="A9318" s="7"/>
    </row>
    <row r="9319" spans="1:1" x14ac:dyDescent="0.2">
      <c r="A9319" s="7"/>
    </row>
    <row r="9320" spans="1:1" x14ac:dyDescent="0.2">
      <c r="A9320" s="7"/>
    </row>
    <row r="9321" spans="1:1" x14ac:dyDescent="0.2">
      <c r="A9321" s="7"/>
    </row>
    <row r="9322" spans="1:1" x14ac:dyDescent="0.2">
      <c r="A9322" s="7"/>
    </row>
    <row r="9323" spans="1:1" x14ac:dyDescent="0.2">
      <c r="A9323" s="7"/>
    </row>
    <row r="9324" spans="1:1" x14ac:dyDescent="0.2">
      <c r="A9324" s="7"/>
    </row>
    <row r="9325" spans="1:1" x14ac:dyDescent="0.2">
      <c r="A9325" s="7"/>
    </row>
    <row r="9326" spans="1:1" x14ac:dyDescent="0.2">
      <c r="A9326" s="7"/>
    </row>
    <row r="9327" spans="1:1" x14ac:dyDescent="0.2">
      <c r="A9327" s="7"/>
    </row>
    <row r="9328" spans="1:1" x14ac:dyDescent="0.2">
      <c r="A9328" s="7"/>
    </row>
    <row r="9329" spans="1:1" x14ac:dyDescent="0.2">
      <c r="A9329" s="7"/>
    </row>
    <row r="9330" spans="1:1" x14ac:dyDescent="0.2">
      <c r="A9330" s="7"/>
    </row>
    <row r="9331" spans="1:1" x14ac:dyDescent="0.2">
      <c r="A9331" s="7"/>
    </row>
    <row r="9332" spans="1:1" x14ac:dyDescent="0.2">
      <c r="A9332" s="7"/>
    </row>
    <row r="9333" spans="1:1" x14ac:dyDescent="0.2">
      <c r="A9333" s="7"/>
    </row>
    <row r="9334" spans="1:1" x14ac:dyDescent="0.2">
      <c r="A9334" s="7"/>
    </row>
    <row r="9335" spans="1:1" x14ac:dyDescent="0.2">
      <c r="A9335" s="7"/>
    </row>
    <row r="9336" spans="1:1" x14ac:dyDescent="0.2">
      <c r="A9336" s="7"/>
    </row>
    <row r="9337" spans="1:1" x14ac:dyDescent="0.2">
      <c r="A9337" s="7"/>
    </row>
    <row r="9338" spans="1:1" x14ac:dyDescent="0.2">
      <c r="A9338" s="7"/>
    </row>
    <row r="9339" spans="1:1" x14ac:dyDescent="0.2">
      <c r="A9339" s="7"/>
    </row>
    <row r="9340" spans="1:1" x14ac:dyDescent="0.2">
      <c r="A9340" s="7"/>
    </row>
    <row r="9341" spans="1:1" x14ac:dyDescent="0.2">
      <c r="A9341" s="7"/>
    </row>
    <row r="9342" spans="1:1" x14ac:dyDescent="0.2">
      <c r="A9342" s="7"/>
    </row>
    <row r="9343" spans="1:1" x14ac:dyDescent="0.2">
      <c r="A9343" s="7"/>
    </row>
    <row r="9344" spans="1:1" x14ac:dyDescent="0.2">
      <c r="A9344" s="7"/>
    </row>
    <row r="9345" spans="1:1" x14ac:dyDescent="0.2">
      <c r="A9345" s="7"/>
    </row>
    <row r="9346" spans="1:1" x14ac:dyDescent="0.2">
      <c r="A9346" s="7"/>
    </row>
    <row r="9347" spans="1:1" x14ac:dyDescent="0.2">
      <c r="A9347" s="7"/>
    </row>
    <row r="9348" spans="1:1" x14ac:dyDescent="0.2">
      <c r="A9348" s="7"/>
    </row>
    <row r="9349" spans="1:1" x14ac:dyDescent="0.2">
      <c r="A9349" s="7"/>
    </row>
    <row r="9350" spans="1:1" x14ac:dyDescent="0.2">
      <c r="A9350" s="7"/>
    </row>
    <row r="9351" spans="1:1" x14ac:dyDescent="0.2">
      <c r="A9351" s="7"/>
    </row>
    <row r="9352" spans="1:1" x14ac:dyDescent="0.2">
      <c r="A9352" s="7"/>
    </row>
    <row r="9353" spans="1:1" x14ac:dyDescent="0.2">
      <c r="A9353" s="7"/>
    </row>
    <row r="9354" spans="1:1" x14ac:dyDescent="0.2">
      <c r="A9354" s="7"/>
    </row>
    <row r="9355" spans="1:1" x14ac:dyDescent="0.2">
      <c r="A9355" s="7"/>
    </row>
    <row r="9356" spans="1:1" x14ac:dyDescent="0.2">
      <c r="A9356" s="7"/>
    </row>
    <row r="9357" spans="1:1" x14ac:dyDescent="0.2">
      <c r="A9357" s="7"/>
    </row>
    <row r="9358" spans="1:1" x14ac:dyDescent="0.2">
      <c r="A9358" s="7"/>
    </row>
    <row r="9359" spans="1:1" x14ac:dyDescent="0.2">
      <c r="A9359" s="7"/>
    </row>
    <row r="9360" spans="1:1" x14ac:dyDescent="0.2">
      <c r="A9360" s="7"/>
    </row>
    <row r="9361" spans="1:1" x14ac:dyDescent="0.2">
      <c r="A9361" s="7"/>
    </row>
    <row r="9362" spans="1:1" x14ac:dyDescent="0.2">
      <c r="A9362" s="7"/>
    </row>
    <row r="9363" spans="1:1" x14ac:dyDescent="0.2">
      <c r="A9363" s="7"/>
    </row>
    <row r="9364" spans="1:1" x14ac:dyDescent="0.2">
      <c r="A9364" s="7"/>
    </row>
    <row r="9365" spans="1:1" x14ac:dyDescent="0.2">
      <c r="A9365" s="7"/>
    </row>
    <row r="9366" spans="1:1" x14ac:dyDescent="0.2">
      <c r="A9366" s="7"/>
    </row>
    <row r="9367" spans="1:1" x14ac:dyDescent="0.2">
      <c r="A9367" s="7"/>
    </row>
    <row r="9368" spans="1:1" x14ac:dyDescent="0.2">
      <c r="A9368" s="7"/>
    </row>
    <row r="9369" spans="1:1" x14ac:dyDescent="0.2">
      <c r="A9369" s="7"/>
    </row>
    <row r="9370" spans="1:1" x14ac:dyDescent="0.2">
      <c r="A9370" s="7"/>
    </row>
    <row r="9371" spans="1:1" x14ac:dyDescent="0.2">
      <c r="A9371" s="7"/>
    </row>
    <row r="9372" spans="1:1" x14ac:dyDescent="0.2">
      <c r="A9372" s="7"/>
    </row>
    <row r="9373" spans="1:1" x14ac:dyDescent="0.2">
      <c r="A9373" s="7"/>
    </row>
    <row r="9374" spans="1:1" x14ac:dyDescent="0.2">
      <c r="A9374" s="7"/>
    </row>
    <row r="9375" spans="1:1" x14ac:dyDescent="0.2">
      <c r="A9375" s="7"/>
    </row>
    <row r="9376" spans="1:1" x14ac:dyDescent="0.2">
      <c r="A9376" s="7"/>
    </row>
    <row r="9377" spans="1:1" x14ac:dyDescent="0.2">
      <c r="A9377" s="7"/>
    </row>
    <row r="9378" spans="1:1" x14ac:dyDescent="0.2">
      <c r="A9378" s="7"/>
    </row>
    <row r="9379" spans="1:1" x14ac:dyDescent="0.2">
      <c r="A9379" s="7"/>
    </row>
    <row r="9380" spans="1:1" x14ac:dyDescent="0.2">
      <c r="A9380" s="7"/>
    </row>
    <row r="9381" spans="1:1" x14ac:dyDescent="0.2">
      <c r="A9381" s="7"/>
    </row>
    <row r="9382" spans="1:1" x14ac:dyDescent="0.2">
      <c r="A9382" s="7"/>
    </row>
    <row r="9383" spans="1:1" x14ac:dyDescent="0.2">
      <c r="A9383" s="7"/>
    </row>
    <row r="9384" spans="1:1" x14ac:dyDescent="0.2">
      <c r="A9384" s="7"/>
    </row>
    <row r="9385" spans="1:1" x14ac:dyDescent="0.2">
      <c r="A9385" s="7"/>
    </row>
    <row r="9386" spans="1:1" x14ac:dyDescent="0.2">
      <c r="A9386" s="7"/>
    </row>
    <row r="9387" spans="1:1" x14ac:dyDescent="0.2">
      <c r="A9387" s="7"/>
    </row>
    <row r="9388" spans="1:1" x14ac:dyDescent="0.2">
      <c r="A9388" s="7"/>
    </row>
    <row r="9389" spans="1:1" x14ac:dyDescent="0.2">
      <c r="A9389" s="7"/>
    </row>
    <row r="9390" spans="1:1" x14ac:dyDescent="0.2">
      <c r="A9390" s="7"/>
    </row>
    <row r="9391" spans="1:1" x14ac:dyDescent="0.2">
      <c r="A9391" s="7"/>
    </row>
    <row r="9392" spans="1:1" x14ac:dyDescent="0.2">
      <c r="A9392" s="7"/>
    </row>
    <row r="9393" spans="1:1" x14ac:dyDescent="0.2">
      <c r="A9393" s="7"/>
    </row>
    <row r="9394" spans="1:1" x14ac:dyDescent="0.2">
      <c r="A9394" s="7"/>
    </row>
    <row r="9395" spans="1:1" x14ac:dyDescent="0.2">
      <c r="A9395" s="7"/>
    </row>
    <row r="9396" spans="1:1" x14ac:dyDescent="0.2">
      <c r="A9396" s="7"/>
    </row>
    <row r="9397" spans="1:1" x14ac:dyDescent="0.2">
      <c r="A9397" s="7"/>
    </row>
    <row r="9398" spans="1:1" x14ac:dyDescent="0.2">
      <c r="A9398" s="7"/>
    </row>
    <row r="9399" spans="1:1" x14ac:dyDescent="0.2">
      <c r="A9399" s="7"/>
    </row>
    <row r="9400" spans="1:1" x14ac:dyDescent="0.2">
      <c r="A9400" s="7"/>
    </row>
    <row r="9401" spans="1:1" x14ac:dyDescent="0.2">
      <c r="A9401" s="7"/>
    </row>
    <row r="9402" spans="1:1" x14ac:dyDescent="0.2">
      <c r="A9402" s="7"/>
    </row>
    <row r="9403" spans="1:1" x14ac:dyDescent="0.2">
      <c r="A9403" s="7"/>
    </row>
    <row r="9404" spans="1:1" x14ac:dyDescent="0.2">
      <c r="A9404" s="7"/>
    </row>
    <row r="9405" spans="1:1" x14ac:dyDescent="0.2">
      <c r="A9405" s="7"/>
    </row>
    <row r="9406" spans="1:1" x14ac:dyDescent="0.2">
      <c r="A9406" s="7"/>
    </row>
    <row r="9407" spans="1:1" x14ac:dyDescent="0.2">
      <c r="A9407" s="7"/>
    </row>
    <row r="9408" spans="1:1" x14ac:dyDescent="0.2">
      <c r="A9408" s="7"/>
    </row>
    <row r="9409" spans="1:1" x14ac:dyDescent="0.2">
      <c r="A9409" s="7"/>
    </row>
    <row r="9410" spans="1:1" x14ac:dyDescent="0.2">
      <c r="A9410" s="7"/>
    </row>
    <row r="9411" spans="1:1" x14ac:dyDescent="0.2">
      <c r="A9411" s="7"/>
    </row>
    <row r="9412" spans="1:1" x14ac:dyDescent="0.2">
      <c r="A9412" s="7"/>
    </row>
    <row r="9413" spans="1:1" x14ac:dyDescent="0.2">
      <c r="A9413" s="7"/>
    </row>
    <row r="9414" spans="1:1" x14ac:dyDescent="0.2">
      <c r="A9414" s="7"/>
    </row>
    <row r="9415" spans="1:1" x14ac:dyDescent="0.2">
      <c r="A9415" s="7"/>
    </row>
    <row r="9416" spans="1:1" x14ac:dyDescent="0.2">
      <c r="A9416" s="7"/>
    </row>
    <row r="9417" spans="1:1" x14ac:dyDescent="0.2">
      <c r="A9417" s="7"/>
    </row>
    <row r="9418" spans="1:1" x14ac:dyDescent="0.2">
      <c r="A9418" s="7"/>
    </row>
    <row r="9419" spans="1:1" x14ac:dyDescent="0.2">
      <c r="A9419" s="7"/>
    </row>
    <row r="9420" spans="1:1" x14ac:dyDescent="0.2">
      <c r="A9420" s="7"/>
    </row>
    <row r="9421" spans="1:1" x14ac:dyDescent="0.2">
      <c r="A9421" s="7"/>
    </row>
    <row r="9422" spans="1:1" x14ac:dyDescent="0.2">
      <c r="A9422" s="7"/>
    </row>
    <row r="9423" spans="1:1" x14ac:dyDescent="0.2">
      <c r="A9423" s="7"/>
    </row>
    <row r="9424" spans="1:1" x14ac:dyDescent="0.2">
      <c r="A9424" s="7"/>
    </row>
    <row r="9425" spans="1:1" x14ac:dyDescent="0.2">
      <c r="A9425" s="7"/>
    </row>
    <row r="9426" spans="1:1" x14ac:dyDescent="0.2">
      <c r="A9426" s="7"/>
    </row>
    <row r="9427" spans="1:1" x14ac:dyDescent="0.2">
      <c r="A9427" s="7"/>
    </row>
    <row r="9428" spans="1:1" x14ac:dyDescent="0.2">
      <c r="A9428" s="7"/>
    </row>
    <row r="9429" spans="1:1" x14ac:dyDescent="0.2">
      <c r="A9429" s="7"/>
    </row>
    <row r="9430" spans="1:1" x14ac:dyDescent="0.2">
      <c r="A9430" s="7"/>
    </row>
    <row r="9431" spans="1:1" x14ac:dyDescent="0.2">
      <c r="A9431" s="7"/>
    </row>
    <row r="9432" spans="1:1" x14ac:dyDescent="0.2">
      <c r="A9432" s="7"/>
    </row>
    <row r="9433" spans="1:1" x14ac:dyDescent="0.2">
      <c r="A9433" s="7"/>
    </row>
    <row r="9434" spans="1:1" x14ac:dyDescent="0.2">
      <c r="A9434" s="7"/>
    </row>
    <row r="9435" spans="1:1" x14ac:dyDescent="0.2">
      <c r="A9435" s="7"/>
    </row>
    <row r="9436" spans="1:1" x14ac:dyDescent="0.2">
      <c r="A9436" s="7"/>
    </row>
    <row r="9437" spans="1:1" x14ac:dyDescent="0.2">
      <c r="A9437" s="7"/>
    </row>
    <row r="9438" spans="1:1" x14ac:dyDescent="0.2">
      <c r="A9438" s="7"/>
    </row>
    <row r="9439" spans="1:1" x14ac:dyDescent="0.2">
      <c r="A9439" s="7"/>
    </row>
    <row r="9440" spans="1:1" x14ac:dyDescent="0.2">
      <c r="A9440" s="7"/>
    </row>
    <row r="9441" spans="1:1" x14ac:dyDescent="0.2">
      <c r="A9441" s="7"/>
    </row>
    <row r="9442" spans="1:1" x14ac:dyDescent="0.2">
      <c r="A9442" s="7"/>
    </row>
    <row r="9443" spans="1:1" x14ac:dyDescent="0.2">
      <c r="A9443" s="7"/>
    </row>
    <row r="9444" spans="1:1" x14ac:dyDescent="0.2">
      <c r="A9444" s="7"/>
    </row>
    <row r="9445" spans="1:1" x14ac:dyDescent="0.2">
      <c r="A9445" s="7"/>
    </row>
    <row r="9446" spans="1:1" x14ac:dyDescent="0.2">
      <c r="A9446" s="7"/>
    </row>
    <row r="9447" spans="1:1" x14ac:dyDescent="0.2">
      <c r="A9447" s="7"/>
    </row>
    <row r="9448" spans="1:1" x14ac:dyDescent="0.2">
      <c r="A9448" s="7"/>
    </row>
    <row r="9449" spans="1:1" x14ac:dyDescent="0.2">
      <c r="A9449" s="7"/>
    </row>
    <row r="9450" spans="1:1" x14ac:dyDescent="0.2">
      <c r="A9450" s="7"/>
    </row>
    <row r="9451" spans="1:1" x14ac:dyDescent="0.2">
      <c r="A9451" s="7"/>
    </row>
    <row r="9452" spans="1:1" x14ac:dyDescent="0.2">
      <c r="A9452" s="7"/>
    </row>
    <row r="9453" spans="1:1" x14ac:dyDescent="0.2">
      <c r="A9453" s="7"/>
    </row>
    <row r="9454" spans="1:1" x14ac:dyDescent="0.2">
      <c r="A9454" s="7"/>
    </row>
    <row r="9455" spans="1:1" x14ac:dyDescent="0.2">
      <c r="A9455" s="7"/>
    </row>
    <row r="9456" spans="1:1" x14ac:dyDescent="0.2">
      <c r="A9456" s="7"/>
    </row>
    <row r="9457" spans="1:1" x14ac:dyDescent="0.2">
      <c r="A9457" s="7"/>
    </row>
    <row r="9458" spans="1:1" x14ac:dyDescent="0.2">
      <c r="A9458" s="7"/>
    </row>
    <row r="9459" spans="1:1" x14ac:dyDescent="0.2">
      <c r="A9459" s="7"/>
    </row>
    <row r="9460" spans="1:1" x14ac:dyDescent="0.2">
      <c r="A9460" s="7"/>
    </row>
    <row r="9461" spans="1:1" x14ac:dyDescent="0.2">
      <c r="A9461" s="7"/>
    </row>
    <row r="9462" spans="1:1" x14ac:dyDescent="0.2">
      <c r="A9462" s="7"/>
    </row>
    <row r="9463" spans="1:1" x14ac:dyDescent="0.2">
      <c r="A9463" s="7"/>
    </row>
    <row r="9464" spans="1:1" x14ac:dyDescent="0.2">
      <c r="A9464" s="7"/>
    </row>
    <row r="9465" spans="1:1" x14ac:dyDescent="0.2">
      <c r="A9465" s="7"/>
    </row>
    <row r="9466" spans="1:1" x14ac:dyDescent="0.2">
      <c r="A9466" s="7"/>
    </row>
    <row r="9467" spans="1:1" x14ac:dyDescent="0.2">
      <c r="A9467" s="7"/>
    </row>
    <row r="9468" spans="1:1" x14ac:dyDescent="0.2">
      <c r="A9468" s="7"/>
    </row>
    <row r="9469" spans="1:1" x14ac:dyDescent="0.2">
      <c r="A9469" s="7"/>
    </row>
    <row r="9470" spans="1:1" x14ac:dyDescent="0.2">
      <c r="A9470" s="7"/>
    </row>
    <row r="9471" spans="1:1" x14ac:dyDescent="0.2">
      <c r="A9471" s="7"/>
    </row>
    <row r="9472" spans="1:1" x14ac:dyDescent="0.2">
      <c r="A9472" s="7"/>
    </row>
    <row r="9473" spans="1:1" x14ac:dyDescent="0.2">
      <c r="A9473" s="7"/>
    </row>
    <row r="9474" spans="1:1" x14ac:dyDescent="0.2">
      <c r="A9474" s="7"/>
    </row>
    <row r="9475" spans="1:1" x14ac:dyDescent="0.2">
      <c r="A9475" s="7"/>
    </row>
    <row r="9476" spans="1:1" x14ac:dyDescent="0.2">
      <c r="A9476" s="7"/>
    </row>
    <row r="9477" spans="1:1" x14ac:dyDescent="0.2">
      <c r="A9477" s="7"/>
    </row>
    <row r="9478" spans="1:1" x14ac:dyDescent="0.2">
      <c r="A9478" s="7"/>
    </row>
    <row r="9479" spans="1:1" x14ac:dyDescent="0.2">
      <c r="A9479" s="7"/>
    </row>
    <row r="9480" spans="1:1" x14ac:dyDescent="0.2">
      <c r="A9480" s="7"/>
    </row>
    <row r="9481" spans="1:1" x14ac:dyDescent="0.2">
      <c r="A9481" s="7"/>
    </row>
    <row r="9482" spans="1:1" x14ac:dyDescent="0.2">
      <c r="A9482" s="7"/>
    </row>
    <row r="9483" spans="1:1" x14ac:dyDescent="0.2">
      <c r="A9483" s="7"/>
    </row>
    <row r="9484" spans="1:1" x14ac:dyDescent="0.2">
      <c r="A9484" s="7"/>
    </row>
    <row r="9485" spans="1:1" x14ac:dyDescent="0.2">
      <c r="A9485" s="7"/>
    </row>
    <row r="9486" spans="1:1" x14ac:dyDescent="0.2">
      <c r="A9486" s="7"/>
    </row>
    <row r="9487" spans="1:1" x14ac:dyDescent="0.2">
      <c r="A9487" s="7"/>
    </row>
    <row r="9488" spans="1:1" x14ac:dyDescent="0.2">
      <c r="A9488" s="7"/>
    </row>
    <row r="9489" spans="1:1" x14ac:dyDescent="0.2">
      <c r="A9489" s="7"/>
    </row>
    <row r="9490" spans="1:1" x14ac:dyDescent="0.2">
      <c r="A9490" s="7"/>
    </row>
    <row r="9491" spans="1:1" x14ac:dyDescent="0.2">
      <c r="A9491" s="7"/>
    </row>
    <row r="9492" spans="1:1" x14ac:dyDescent="0.2">
      <c r="A9492" s="7"/>
    </row>
    <row r="9493" spans="1:1" x14ac:dyDescent="0.2">
      <c r="A9493" s="7"/>
    </row>
    <row r="9494" spans="1:1" x14ac:dyDescent="0.2">
      <c r="A9494" s="7"/>
    </row>
    <row r="9495" spans="1:1" x14ac:dyDescent="0.2">
      <c r="A9495" s="7"/>
    </row>
    <row r="9496" spans="1:1" x14ac:dyDescent="0.2">
      <c r="A9496" s="7"/>
    </row>
    <row r="9497" spans="1:1" x14ac:dyDescent="0.2">
      <c r="A9497" s="7"/>
    </row>
    <row r="9498" spans="1:1" x14ac:dyDescent="0.2">
      <c r="A9498" s="7"/>
    </row>
    <row r="9499" spans="1:1" x14ac:dyDescent="0.2">
      <c r="A9499" s="7"/>
    </row>
    <row r="9500" spans="1:1" x14ac:dyDescent="0.2">
      <c r="A9500" s="7"/>
    </row>
    <row r="9501" spans="1:1" x14ac:dyDescent="0.2">
      <c r="A9501" s="7"/>
    </row>
    <row r="9502" spans="1:1" x14ac:dyDescent="0.2">
      <c r="A9502" s="7"/>
    </row>
    <row r="9503" spans="1:1" x14ac:dyDescent="0.2">
      <c r="A9503" s="7"/>
    </row>
    <row r="9504" spans="1:1" x14ac:dyDescent="0.2">
      <c r="A9504" s="7"/>
    </row>
    <row r="9505" spans="1:1" x14ac:dyDescent="0.2">
      <c r="A9505" s="7"/>
    </row>
    <row r="9506" spans="1:1" x14ac:dyDescent="0.2">
      <c r="A9506" s="7"/>
    </row>
    <row r="9507" spans="1:1" x14ac:dyDescent="0.2">
      <c r="A9507" s="7"/>
    </row>
    <row r="9508" spans="1:1" x14ac:dyDescent="0.2">
      <c r="A9508" s="7"/>
    </row>
    <row r="9509" spans="1:1" x14ac:dyDescent="0.2">
      <c r="A9509" s="7"/>
    </row>
    <row r="9510" spans="1:1" x14ac:dyDescent="0.2">
      <c r="A9510" s="7"/>
    </row>
    <row r="9511" spans="1:1" x14ac:dyDescent="0.2">
      <c r="A9511" s="7"/>
    </row>
    <row r="9512" spans="1:1" x14ac:dyDescent="0.2">
      <c r="A9512" s="7"/>
    </row>
    <row r="9513" spans="1:1" x14ac:dyDescent="0.2">
      <c r="A9513" s="7"/>
    </row>
    <row r="9514" spans="1:1" x14ac:dyDescent="0.2">
      <c r="A9514" s="7"/>
    </row>
    <row r="9515" spans="1:1" x14ac:dyDescent="0.2">
      <c r="A9515" s="7"/>
    </row>
    <row r="9516" spans="1:1" x14ac:dyDescent="0.2">
      <c r="A9516" s="7"/>
    </row>
    <row r="9517" spans="1:1" x14ac:dyDescent="0.2">
      <c r="A9517" s="7"/>
    </row>
    <row r="9518" spans="1:1" x14ac:dyDescent="0.2">
      <c r="A9518" s="7"/>
    </row>
    <row r="9519" spans="1:1" x14ac:dyDescent="0.2">
      <c r="A9519" s="7"/>
    </row>
    <row r="9520" spans="1:1" x14ac:dyDescent="0.2">
      <c r="A9520" s="7"/>
    </row>
    <row r="9521" spans="1:1" x14ac:dyDescent="0.2">
      <c r="A9521" s="7"/>
    </row>
    <row r="9522" spans="1:1" x14ac:dyDescent="0.2">
      <c r="A9522" s="7"/>
    </row>
    <row r="9523" spans="1:1" x14ac:dyDescent="0.2">
      <c r="A9523" s="7"/>
    </row>
    <row r="9524" spans="1:1" x14ac:dyDescent="0.2">
      <c r="A9524" s="7"/>
    </row>
    <row r="9525" spans="1:1" x14ac:dyDescent="0.2">
      <c r="A9525" s="7"/>
    </row>
    <row r="9526" spans="1:1" x14ac:dyDescent="0.2">
      <c r="A9526" s="7"/>
    </row>
    <row r="9527" spans="1:1" x14ac:dyDescent="0.2">
      <c r="A9527" s="7"/>
    </row>
    <row r="9528" spans="1:1" x14ac:dyDescent="0.2">
      <c r="A9528" s="7"/>
    </row>
    <row r="9529" spans="1:1" x14ac:dyDescent="0.2">
      <c r="A9529" s="7"/>
    </row>
    <row r="9530" spans="1:1" x14ac:dyDescent="0.2">
      <c r="A9530" s="7"/>
    </row>
    <row r="9531" spans="1:1" x14ac:dyDescent="0.2">
      <c r="A9531" s="7"/>
    </row>
    <row r="9532" spans="1:1" x14ac:dyDescent="0.2">
      <c r="A9532" s="7"/>
    </row>
    <row r="9533" spans="1:1" x14ac:dyDescent="0.2">
      <c r="A9533" s="7"/>
    </row>
    <row r="9534" spans="1:1" x14ac:dyDescent="0.2">
      <c r="A9534" s="7"/>
    </row>
    <row r="9535" spans="1:1" x14ac:dyDescent="0.2">
      <c r="A9535" s="7"/>
    </row>
    <row r="9536" spans="1:1" x14ac:dyDescent="0.2">
      <c r="A9536" s="7"/>
    </row>
    <row r="9537" spans="1:1" x14ac:dyDescent="0.2">
      <c r="A9537" s="7"/>
    </row>
    <row r="9538" spans="1:1" x14ac:dyDescent="0.2">
      <c r="A9538" s="7"/>
    </row>
    <row r="9539" spans="1:1" x14ac:dyDescent="0.2">
      <c r="A9539" s="7"/>
    </row>
    <row r="9540" spans="1:1" x14ac:dyDescent="0.2">
      <c r="A9540" s="7"/>
    </row>
    <row r="9541" spans="1:1" x14ac:dyDescent="0.2">
      <c r="A9541" s="7"/>
    </row>
    <row r="9542" spans="1:1" x14ac:dyDescent="0.2">
      <c r="A9542" s="7"/>
    </row>
    <row r="9543" spans="1:1" x14ac:dyDescent="0.2">
      <c r="A9543" s="7"/>
    </row>
    <row r="9544" spans="1:1" x14ac:dyDescent="0.2">
      <c r="A9544" s="7"/>
    </row>
    <row r="9545" spans="1:1" x14ac:dyDescent="0.2">
      <c r="A9545" s="7"/>
    </row>
    <row r="9546" spans="1:1" x14ac:dyDescent="0.2">
      <c r="A9546" s="7"/>
    </row>
    <row r="9547" spans="1:1" x14ac:dyDescent="0.2">
      <c r="A9547" s="7"/>
    </row>
    <row r="9548" spans="1:1" x14ac:dyDescent="0.2">
      <c r="A9548" s="7"/>
    </row>
    <row r="9549" spans="1:1" x14ac:dyDescent="0.2">
      <c r="A9549" s="7"/>
    </row>
    <row r="9550" spans="1:1" x14ac:dyDescent="0.2">
      <c r="A9550" s="7"/>
    </row>
    <row r="9551" spans="1:1" x14ac:dyDescent="0.2">
      <c r="A9551" s="7"/>
    </row>
    <row r="9552" spans="1:1" x14ac:dyDescent="0.2">
      <c r="A9552" s="7"/>
    </row>
    <row r="9553" spans="1:1" x14ac:dyDescent="0.2">
      <c r="A9553" s="7"/>
    </row>
    <row r="9554" spans="1:1" x14ac:dyDescent="0.2">
      <c r="A9554" s="7"/>
    </row>
    <row r="9555" spans="1:1" x14ac:dyDescent="0.2">
      <c r="A9555" s="7"/>
    </row>
    <row r="9556" spans="1:1" x14ac:dyDescent="0.2">
      <c r="A9556" s="7"/>
    </row>
    <row r="9557" spans="1:1" x14ac:dyDescent="0.2">
      <c r="A9557" s="7"/>
    </row>
    <row r="9558" spans="1:1" x14ac:dyDescent="0.2">
      <c r="A9558" s="7"/>
    </row>
    <row r="9559" spans="1:1" x14ac:dyDescent="0.2">
      <c r="A9559" s="7"/>
    </row>
    <row r="9560" spans="1:1" x14ac:dyDescent="0.2">
      <c r="A9560" s="7"/>
    </row>
    <row r="9561" spans="1:1" x14ac:dyDescent="0.2">
      <c r="A9561" s="7"/>
    </row>
    <row r="9562" spans="1:1" x14ac:dyDescent="0.2">
      <c r="A9562" s="7"/>
    </row>
    <row r="9563" spans="1:1" x14ac:dyDescent="0.2">
      <c r="A9563" s="7"/>
    </row>
    <row r="9564" spans="1:1" x14ac:dyDescent="0.2">
      <c r="A9564" s="7"/>
    </row>
    <row r="9565" spans="1:1" x14ac:dyDescent="0.2">
      <c r="A9565" s="7"/>
    </row>
    <row r="9566" spans="1:1" x14ac:dyDescent="0.2">
      <c r="A9566" s="7"/>
    </row>
    <row r="9567" spans="1:1" x14ac:dyDescent="0.2">
      <c r="A9567" s="7"/>
    </row>
    <row r="9568" spans="1:1" x14ac:dyDescent="0.2">
      <c r="A9568" s="7"/>
    </row>
    <row r="9569" spans="1:1" x14ac:dyDescent="0.2">
      <c r="A9569" s="7"/>
    </row>
    <row r="9570" spans="1:1" x14ac:dyDescent="0.2">
      <c r="A9570" s="7"/>
    </row>
    <row r="9571" spans="1:1" x14ac:dyDescent="0.2">
      <c r="A9571" s="7"/>
    </row>
    <row r="9572" spans="1:1" x14ac:dyDescent="0.2">
      <c r="A9572" s="7"/>
    </row>
    <row r="9573" spans="1:1" x14ac:dyDescent="0.2">
      <c r="A9573" s="7"/>
    </row>
    <row r="9574" spans="1:1" x14ac:dyDescent="0.2">
      <c r="A9574" s="7"/>
    </row>
    <row r="9575" spans="1:1" x14ac:dyDescent="0.2">
      <c r="A9575" s="7"/>
    </row>
    <row r="9576" spans="1:1" x14ac:dyDescent="0.2">
      <c r="A9576" s="7"/>
    </row>
    <row r="9577" spans="1:1" x14ac:dyDescent="0.2">
      <c r="A9577" s="7"/>
    </row>
    <row r="9578" spans="1:1" x14ac:dyDescent="0.2">
      <c r="A9578" s="7"/>
    </row>
    <row r="9579" spans="1:1" x14ac:dyDescent="0.2">
      <c r="A9579" s="7"/>
    </row>
    <row r="9580" spans="1:1" x14ac:dyDescent="0.2">
      <c r="A9580" s="7"/>
    </row>
    <row r="9581" spans="1:1" x14ac:dyDescent="0.2">
      <c r="A9581" s="7"/>
    </row>
    <row r="9582" spans="1:1" x14ac:dyDescent="0.2">
      <c r="A9582" s="7"/>
    </row>
    <row r="9583" spans="1:1" x14ac:dyDescent="0.2">
      <c r="A9583" s="7"/>
    </row>
    <row r="9584" spans="1:1" x14ac:dyDescent="0.2">
      <c r="A9584" s="7"/>
    </row>
    <row r="9585" spans="1:1" x14ac:dyDescent="0.2">
      <c r="A9585" s="7"/>
    </row>
    <row r="9586" spans="1:1" x14ac:dyDescent="0.2">
      <c r="A9586" s="7"/>
    </row>
    <row r="9587" spans="1:1" x14ac:dyDescent="0.2">
      <c r="A9587" s="7"/>
    </row>
    <row r="9588" spans="1:1" x14ac:dyDescent="0.2">
      <c r="A9588" s="7"/>
    </row>
    <row r="9589" spans="1:1" x14ac:dyDescent="0.2">
      <c r="A9589" s="7"/>
    </row>
    <row r="9590" spans="1:1" x14ac:dyDescent="0.2">
      <c r="A9590" s="7"/>
    </row>
    <row r="9591" spans="1:1" x14ac:dyDescent="0.2">
      <c r="A9591" s="7"/>
    </row>
    <row r="9592" spans="1:1" x14ac:dyDescent="0.2">
      <c r="A9592" s="7"/>
    </row>
    <row r="9593" spans="1:1" x14ac:dyDescent="0.2">
      <c r="A9593" s="7"/>
    </row>
    <row r="9594" spans="1:1" x14ac:dyDescent="0.2">
      <c r="A9594" s="7"/>
    </row>
    <row r="9595" spans="1:1" x14ac:dyDescent="0.2">
      <c r="A9595" s="7"/>
    </row>
    <row r="9596" spans="1:1" x14ac:dyDescent="0.2">
      <c r="A9596" s="7"/>
    </row>
    <row r="9597" spans="1:1" x14ac:dyDescent="0.2">
      <c r="A9597" s="7"/>
    </row>
    <row r="9598" spans="1:1" x14ac:dyDescent="0.2">
      <c r="A9598" s="7"/>
    </row>
    <row r="9599" spans="1:1" x14ac:dyDescent="0.2">
      <c r="A9599" s="7"/>
    </row>
    <row r="9600" spans="1:1" x14ac:dyDescent="0.2">
      <c r="A9600" s="7"/>
    </row>
    <row r="9601" spans="1:1" x14ac:dyDescent="0.2">
      <c r="A9601" s="7"/>
    </row>
    <row r="9602" spans="1:1" x14ac:dyDescent="0.2">
      <c r="A9602" s="7"/>
    </row>
    <row r="9603" spans="1:1" x14ac:dyDescent="0.2">
      <c r="A9603" s="7"/>
    </row>
    <row r="9604" spans="1:1" x14ac:dyDescent="0.2">
      <c r="A9604" s="7"/>
    </row>
    <row r="9605" spans="1:1" x14ac:dyDescent="0.2">
      <c r="A9605" s="7"/>
    </row>
    <row r="9606" spans="1:1" x14ac:dyDescent="0.2">
      <c r="A9606" s="7"/>
    </row>
    <row r="9607" spans="1:1" x14ac:dyDescent="0.2">
      <c r="A9607" s="7"/>
    </row>
    <row r="9608" spans="1:1" x14ac:dyDescent="0.2">
      <c r="A9608" s="7"/>
    </row>
    <row r="9609" spans="1:1" x14ac:dyDescent="0.2">
      <c r="A9609" s="7"/>
    </row>
    <row r="9610" spans="1:1" x14ac:dyDescent="0.2">
      <c r="A9610" s="7"/>
    </row>
    <row r="9611" spans="1:1" x14ac:dyDescent="0.2">
      <c r="A9611" s="7"/>
    </row>
    <row r="9612" spans="1:1" x14ac:dyDescent="0.2">
      <c r="A9612" s="7"/>
    </row>
    <row r="9613" spans="1:1" x14ac:dyDescent="0.2">
      <c r="A9613" s="7"/>
    </row>
    <row r="9614" spans="1:1" x14ac:dyDescent="0.2">
      <c r="A9614" s="7"/>
    </row>
    <row r="9615" spans="1:1" x14ac:dyDescent="0.2">
      <c r="A9615" s="7"/>
    </row>
    <row r="9616" spans="1:1" x14ac:dyDescent="0.2">
      <c r="A9616" s="7"/>
    </row>
    <row r="9617" spans="1:1" x14ac:dyDescent="0.2">
      <c r="A9617" s="7"/>
    </row>
    <row r="9618" spans="1:1" x14ac:dyDescent="0.2">
      <c r="A9618" s="7"/>
    </row>
    <row r="9619" spans="1:1" x14ac:dyDescent="0.2">
      <c r="A9619" s="7"/>
    </row>
    <row r="9620" spans="1:1" x14ac:dyDescent="0.2">
      <c r="A9620" s="7"/>
    </row>
    <row r="9621" spans="1:1" x14ac:dyDescent="0.2">
      <c r="A9621" s="7"/>
    </row>
    <row r="9622" spans="1:1" x14ac:dyDescent="0.2">
      <c r="A9622" s="7"/>
    </row>
    <row r="9623" spans="1:1" x14ac:dyDescent="0.2">
      <c r="A9623" s="7"/>
    </row>
    <row r="9624" spans="1:1" x14ac:dyDescent="0.2">
      <c r="A9624" s="7"/>
    </row>
    <row r="9625" spans="1:1" x14ac:dyDescent="0.2">
      <c r="A9625" s="7"/>
    </row>
    <row r="9626" spans="1:1" x14ac:dyDescent="0.2">
      <c r="A9626" s="7"/>
    </row>
    <row r="9627" spans="1:1" x14ac:dyDescent="0.2">
      <c r="A9627" s="7"/>
    </row>
    <row r="9628" spans="1:1" x14ac:dyDescent="0.2">
      <c r="A9628" s="7"/>
    </row>
    <row r="9629" spans="1:1" x14ac:dyDescent="0.2">
      <c r="A9629" s="7"/>
    </row>
    <row r="9630" spans="1:1" x14ac:dyDescent="0.2">
      <c r="A9630" s="7"/>
    </row>
    <row r="9631" spans="1:1" x14ac:dyDescent="0.2">
      <c r="A9631" s="7"/>
    </row>
    <row r="9632" spans="1:1" x14ac:dyDescent="0.2">
      <c r="A9632" s="7"/>
    </row>
    <row r="9633" spans="1:1" x14ac:dyDescent="0.2">
      <c r="A9633" s="7"/>
    </row>
    <row r="9634" spans="1:1" x14ac:dyDescent="0.2">
      <c r="A9634" s="7"/>
    </row>
    <row r="9635" spans="1:1" x14ac:dyDescent="0.2">
      <c r="A9635" s="7"/>
    </row>
    <row r="9636" spans="1:1" x14ac:dyDescent="0.2">
      <c r="A9636" s="7"/>
    </row>
    <row r="9637" spans="1:1" x14ac:dyDescent="0.2">
      <c r="A9637" s="7"/>
    </row>
    <row r="9638" spans="1:1" x14ac:dyDescent="0.2">
      <c r="A9638" s="7"/>
    </row>
    <row r="9639" spans="1:1" x14ac:dyDescent="0.2">
      <c r="A9639" s="7"/>
    </row>
    <row r="9640" spans="1:1" x14ac:dyDescent="0.2">
      <c r="A9640" s="7"/>
    </row>
    <row r="9641" spans="1:1" x14ac:dyDescent="0.2">
      <c r="A9641" s="7"/>
    </row>
    <row r="9642" spans="1:1" x14ac:dyDescent="0.2">
      <c r="A9642" s="7"/>
    </row>
    <row r="9643" spans="1:1" x14ac:dyDescent="0.2">
      <c r="A9643" s="7"/>
    </row>
    <row r="9644" spans="1:1" x14ac:dyDescent="0.2">
      <c r="A9644" s="7"/>
    </row>
    <row r="9645" spans="1:1" x14ac:dyDescent="0.2">
      <c r="A9645" s="7"/>
    </row>
    <row r="9646" spans="1:1" x14ac:dyDescent="0.2">
      <c r="A9646" s="7"/>
    </row>
    <row r="9647" spans="1:1" x14ac:dyDescent="0.2">
      <c r="A9647" s="7"/>
    </row>
    <row r="9648" spans="1:1" x14ac:dyDescent="0.2">
      <c r="A9648" s="7"/>
    </row>
    <row r="9649" spans="1:1" x14ac:dyDescent="0.2">
      <c r="A9649" s="7"/>
    </row>
    <row r="9650" spans="1:1" x14ac:dyDescent="0.2">
      <c r="A9650" s="7"/>
    </row>
    <row r="9651" spans="1:1" x14ac:dyDescent="0.2">
      <c r="A9651" s="7"/>
    </row>
    <row r="9652" spans="1:1" x14ac:dyDescent="0.2">
      <c r="A9652" s="7"/>
    </row>
    <row r="9653" spans="1:1" x14ac:dyDescent="0.2">
      <c r="A9653" s="7"/>
    </row>
    <row r="9654" spans="1:1" x14ac:dyDescent="0.2">
      <c r="A9654" s="7"/>
    </row>
    <row r="9655" spans="1:1" x14ac:dyDescent="0.2">
      <c r="A9655" s="7"/>
    </row>
    <row r="9656" spans="1:1" x14ac:dyDescent="0.2">
      <c r="A9656" s="7"/>
    </row>
    <row r="9657" spans="1:1" x14ac:dyDescent="0.2">
      <c r="A9657" s="7"/>
    </row>
    <row r="9658" spans="1:1" x14ac:dyDescent="0.2">
      <c r="A9658" s="7"/>
    </row>
    <row r="9659" spans="1:1" x14ac:dyDescent="0.2">
      <c r="A9659" s="7"/>
    </row>
    <row r="9660" spans="1:1" x14ac:dyDescent="0.2">
      <c r="A9660" s="7"/>
    </row>
    <row r="9661" spans="1:1" x14ac:dyDescent="0.2">
      <c r="A9661" s="7"/>
    </row>
    <row r="9662" spans="1:1" x14ac:dyDescent="0.2">
      <c r="A9662" s="7"/>
    </row>
    <row r="9663" spans="1:1" x14ac:dyDescent="0.2">
      <c r="A9663" s="7"/>
    </row>
    <row r="9664" spans="1:1" x14ac:dyDescent="0.2">
      <c r="A9664" s="7"/>
    </row>
    <row r="9665" spans="1:1" x14ac:dyDescent="0.2">
      <c r="A9665" s="7"/>
    </row>
    <row r="9666" spans="1:1" x14ac:dyDescent="0.2">
      <c r="A9666" s="7"/>
    </row>
    <row r="9667" spans="1:1" x14ac:dyDescent="0.2">
      <c r="A9667" s="7"/>
    </row>
    <row r="9668" spans="1:1" x14ac:dyDescent="0.2">
      <c r="A9668" s="7"/>
    </row>
    <row r="9669" spans="1:1" x14ac:dyDescent="0.2">
      <c r="A9669" s="7"/>
    </row>
    <row r="9670" spans="1:1" x14ac:dyDescent="0.2">
      <c r="A9670" s="7"/>
    </row>
    <row r="9671" spans="1:1" x14ac:dyDescent="0.2">
      <c r="A9671" s="7"/>
    </row>
    <row r="9672" spans="1:1" x14ac:dyDescent="0.2">
      <c r="A9672" s="7"/>
    </row>
    <row r="9673" spans="1:1" x14ac:dyDescent="0.2">
      <c r="A9673" s="7"/>
    </row>
    <row r="9674" spans="1:1" x14ac:dyDescent="0.2">
      <c r="A9674" s="7"/>
    </row>
    <row r="9675" spans="1:1" x14ac:dyDescent="0.2">
      <c r="A9675" s="7"/>
    </row>
    <row r="9676" spans="1:1" x14ac:dyDescent="0.2">
      <c r="A9676" s="7"/>
    </row>
    <row r="9677" spans="1:1" x14ac:dyDescent="0.2">
      <c r="A9677" s="7"/>
    </row>
    <row r="9678" spans="1:1" x14ac:dyDescent="0.2">
      <c r="A9678" s="7"/>
    </row>
    <row r="9679" spans="1:1" x14ac:dyDescent="0.2">
      <c r="A9679" s="7"/>
    </row>
    <row r="9680" spans="1:1" x14ac:dyDescent="0.2">
      <c r="A9680" s="7"/>
    </row>
    <row r="9681" spans="1:1" x14ac:dyDescent="0.2">
      <c r="A9681" s="7"/>
    </row>
    <row r="9682" spans="1:1" x14ac:dyDescent="0.2">
      <c r="A9682" s="7"/>
    </row>
    <row r="9683" spans="1:1" x14ac:dyDescent="0.2">
      <c r="A9683" s="7"/>
    </row>
    <row r="9684" spans="1:1" x14ac:dyDescent="0.2">
      <c r="A9684" s="7"/>
    </row>
    <row r="9685" spans="1:1" x14ac:dyDescent="0.2">
      <c r="A9685" s="7"/>
    </row>
    <row r="9686" spans="1:1" x14ac:dyDescent="0.2">
      <c r="A9686" s="7"/>
    </row>
    <row r="9687" spans="1:1" x14ac:dyDescent="0.2">
      <c r="A9687" s="7"/>
    </row>
    <row r="9688" spans="1:1" x14ac:dyDescent="0.2">
      <c r="A9688" s="7"/>
    </row>
    <row r="9689" spans="1:1" x14ac:dyDescent="0.2">
      <c r="A9689" s="7"/>
    </row>
    <row r="9690" spans="1:1" x14ac:dyDescent="0.2">
      <c r="A9690" s="7"/>
    </row>
    <row r="9691" spans="1:1" x14ac:dyDescent="0.2">
      <c r="A9691" s="7"/>
    </row>
    <row r="9692" spans="1:1" x14ac:dyDescent="0.2">
      <c r="A9692" s="7"/>
    </row>
    <row r="9693" spans="1:1" x14ac:dyDescent="0.2">
      <c r="A9693" s="7"/>
    </row>
    <row r="9694" spans="1:1" x14ac:dyDescent="0.2">
      <c r="A9694" s="7"/>
    </row>
    <row r="9695" spans="1:1" x14ac:dyDescent="0.2">
      <c r="A9695" s="7"/>
    </row>
    <row r="9696" spans="1:1" x14ac:dyDescent="0.2">
      <c r="A9696" s="7"/>
    </row>
    <row r="9697" spans="1:1" x14ac:dyDescent="0.2">
      <c r="A9697" s="7"/>
    </row>
    <row r="9698" spans="1:1" x14ac:dyDescent="0.2">
      <c r="A9698" s="7"/>
    </row>
    <row r="9699" spans="1:1" x14ac:dyDescent="0.2">
      <c r="A9699" s="7"/>
    </row>
    <row r="9700" spans="1:1" x14ac:dyDescent="0.2">
      <c r="A9700" s="7"/>
    </row>
    <row r="9701" spans="1:1" x14ac:dyDescent="0.2">
      <c r="A9701" s="7"/>
    </row>
    <row r="9702" spans="1:1" x14ac:dyDescent="0.2">
      <c r="A9702" s="7"/>
    </row>
    <row r="9703" spans="1:1" x14ac:dyDescent="0.2">
      <c r="A9703" s="7"/>
    </row>
    <row r="9704" spans="1:1" x14ac:dyDescent="0.2">
      <c r="A9704" s="7"/>
    </row>
    <row r="9705" spans="1:1" x14ac:dyDescent="0.2">
      <c r="A9705" s="7"/>
    </row>
    <row r="9706" spans="1:1" x14ac:dyDescent="0.2">
      <c r="A9706" s="7"/>
    </row>
    <row r="9707" spans="1:1" x14ac:dyDescent="0.2">
      <c r="A9707" s="7"/>
    </row>
    <row r="9708" spans="1:1" x14ac:dyDescent="0.2">
      <c r="A9708" s="7"/>
    </row>
    <row r="9709" spans="1:1" x14ac:dyDescent="0.2">
      <c r="A9709" s="7"/>
    </row>
    <row r="9710" spans="1:1" x14ac:dyDescent="0.2">
      <c r="A9710" s="7"/>
    </row>
    <row r="9711" spans="1:1" x14ac:dyDescent="0.2">
      <c r="A9711" s="7"/>
    </row>
    <row r="9712" spans="1:1" x14ac:dyDescent="0.2">
      <c r="A9712" s="7"/>
    </row>
    <row r="9713" spans="1:1" x14ac:dyDescent="0.2">
      <c r="A9713" s="7"/>
    </row>
    <row r="9714" spans="1:1" x14ac:dyDescent="0.2">
      <c r="A9714" s="7"/>
    </row>
    <row r="9715" spans="1:1" x14ac:dyDescent="0.2">
      <c r="A9715" s="7"/>
    </row>
    <row r="9716" spans="1:1" x14ac:dyDescent="0.2">
      <c r="A9716" s="7"/>
    </row>
    <row r="9717" spans="1:1" x14ac:dyDescent="0.2">
      <c r="A9717" s="7"/>
    </row>
    <row r="9718" spans="1:1" x14ac:dyDescent="0.2">
      <c r="A9718" s="7"/>
    </row>
    <row r="9719" spans="1:1" x14ac:dyDescent="0.2">
      <c r="A9719" s="7"/>
    </row>
    <row r="9720" spans="1:1" x14ac:dyDescent="0.2">
      <c r="A9720" s="7"/>
    </row>
    <row r="9721" spans="1:1" x14ac:dyDescent="0.2">
      <c r="A9721" s="7"/>
    </row>
    <row r="9722" spans="1:1" x14ac:dyDescent="0.2">
      <c r="A9722" s="7"/>
    </row>
    <row r="9723" spans="1:1" x14ac:dyDescent="0.2">
      <c r="A9723" s="7"/>
    </row>
    <row r="9724" spans="1:1" x14ac:dyDescent="0.2">
      <c r="A9724" s="7"/>
    </row>
    <row r="9725" spans="1:1" x14ac:dyDescent="0.2">
      <c r="A9725" s="7"/>
    </row>
    <row r="9726" spans="1:1" x14ac:dyDescent="0.2">
      <c r="A9726" s="7"/>
    </row>
    <row r="9727" spans="1:1" x14ac:dyDescent="0.2">
      <c r="A9727" s="7"/>
    </row>
    <row r="9728" spans="1:1" x14ac:dyDescent="0.2">
      <c r="A9728" s="7"/>
    </row>
    <row r="9729" spans="1:1" x14ac:dyDescent="0.2">
      <c r="A9729" s="7"/>
    </row>
    <row r="9730" spans="1:1" x14ac:dyDescent="0.2">
      <c r="A9730" s="7"/>
    </row>
    <row r="9731" spans="1:1" x14ac:dyDescent="0.2">
      <c r="A9731" s="7"/>
    </row>
    <row r="9732" spans="1:1" x14ac:dyDescent="0.2">
      <c r="A9732" s="7"/>
    </row>
    <row r="9733" spans="1:1" x14ac:dyDescent="0.2">
      <c r="A9733" s="7"/>
    </row>
    <row r="9734" spans="1:1" x14ac:dyDescent="0.2">
      <c r="A9734" s="7"/>
    </row>
    <row r="9735" spans="1:1" x14ac:dyDescent="0.2">
      <c r="A9735" s="7"/>
    </row>
    <row r="9736" spans="1:1" x14ac:dyDescent="0.2">
      <c r="A9736" s="7"/>
    </row>
    <row r="9737" spans="1:1" x14ac:dyDescent="0.2">
      <c r="A9737" s="7"/>
    </row>
    <row r="9738" spans="1:1" x14ac:dyDescent="0.2">
      <c r="A9738" s="7"/>
    </row>
    <row r="9739" spans="1:1" x14ac:dyDescent="0.2">
      <c r="A9739" s="7"/>
    </row>
    <row r="9740" spans="1:1" x14ac:dyDescent="0.2">
      <c r="A9740" s="7"/>
    </row>
    <row r="9741" spans="1:1" x14ac:dyDescent="0.2">
      <c r="A9741" s="7"/>
    </row>
    <row r="9742" spans="1:1" x14ac:dyDescent="0.2">
      <c r="A9742" s="7"/>
    </row>
    <row r="9743" spans="1:1" x14ac:dyDescent="0.2">
      <c r="A9743" s="7"/>
    </row>
    <row r="9744" spans="1:1" x14ac:dyDescent="0.2">
      <c r="A9744" s="7"/>
    </row>
    <row r="9745" spans="1:1" x14ac:dyDescent="0.2">
      <c r="A9745" s="7"/>
    </row>
    <row r="9746" spans="1:1" x14ac:dyDescent="0.2">
      <c r="A9746" s="7"/>
    </row>
    <row r="9747" spans="1:1" x14ac:dyDescent="0.2">
      <c r="A9747" s="7"/>
    </row>
    <row r="9748" spans="1:1" x14ac:dyDescent="0.2">
      <c r="A9748" s="7"/>
    </row>
    <row r="9749" spans="1:1" x14ac:dyDescent="0.2">
      <c r="A9749" s="7"/>
    </row>
    <row r="9750" spans="1:1" x14ac:dyDescent="0.2">
      <c r="A9750" s="7"/>
    </row>
    <row r="9751" spans="1:1" x14ac:dyDescent="0.2">
      <c r="A9751" s="7"/>
    </row>
    <row r="9752" spans="1:1" x14ac:dyDescent="0.2">
      <c r="A9752" s="7"/>
    </row>
    <row r="9753" spans="1:1" x14ac:dyDescent="0.2">
      <c r="A9753" s="7"/>
    </row>
    <row r="9754" spans="1:1" x14ac:dyDescent="0.2">
      <c r="A9754" s="7"/>
    </row>
    <row r="9755" spans="1:1" x14ac:dyDescent="0.2">
      <c r="A9755" s="7"/>
    </row>
    <row r="9756" spans="1:1" x14ac:dyDescent="0.2">
      <c r="A9756" s="7"/>
    </row>
    <row r="9757" spans="1:1" x14ac:dyDescent="0.2">
      <c r="A9757" s="7"/>
    </row>
    <row r="9758" spans="1:1" x14ac:dyDescent="0.2">
      <c r="A9758" s="7"/>
    </row>
    <row r="9759" spans="1:1" x14ac:dyDescent="0.2">
      <c r="A9759" s="7"/>
    </row>
    <row r="9760" spans="1:1" x14ac:dyDescent="0.2">
      <c r="A9760" s="7"/>
    </row>
    <row r="9761" spans="1:1" x14ac:dyDescent="0.2">
      <c r="A9761" s="7"/>
    </row>
    <row r="9762" spans="1:1" x14ac:dyDescent="0.2">
      <c r="A9762" s="7"/>
    </row>
    <row r="9763" spans="1:1" x14ac:dyDescent="0.2">
      <c r="A9763" s="7"/>
    </row>
    <row r="9764" spans="1:1" x14ac:dyDescent="0.2">
      <c r="A9764" s="7"/>
    </row>
    <row r="9765" spans="1:1" x14ac:dyDescent="0.2">
      <c r="A9765" s="7"/>
    </row>
    <row r="9766" spans="1:1" x14ac:dyDescent="0.2">
      <c r="A9766" s="7"/>
    </row>
    <row r="9767" spans="1:1" x14ac:dyDescent="0.2">
      <c r="A9767" s="7"/>
    </row>
    <row r="9768" spans="1:1" x14ac:dyDescent="0.2">
      <c r="A9768" s="7"/>
    </row>
    <row r="9769" spans="1:1" x14ac:dyDescent="0.2">
      <c r="A9769" s="7"/>
    </row>
    <row r="9770" spans="1:1" x14ac:dyDescent="0.2">
      <c r="A9770" s="7"/>
    </row>
    <row r="9771" spans="1:1" x14ac:dyDescent="0.2">
      <c r="A9771" s="7"/>
    </row>
    <row r="9772" spans="1:1" x14ac:dyDescent="0.2">
      <c r="A9772" s="7"/>
    </row>
    <row r="9773" spans="1:1" x14ac:dyDescent="0.2">
      <c r="A9773" s="7"/>
    </row>
    <row r="9774" spans="1:1" x14ac:dyDescent="0.2">
      <c r="A9774" s="7"/>
    </row>
    <row r="9775" spans="1:1" x14ac:dyDescent="0.2">
      <c r="A9775" s="7"/>
    </row>
    <row r="9776" spans="1:1" x14ac:dyDescent="0.2">
      <c r="A9776" s="7"/>
    </row>
    <row r="9777" spans="1:1" x14ac:dyDescent="0.2">
      <c r="A9777" s="7"/>
    </row>
    <row r="9778" spans="1:1" x14ac:dyDescent="0.2">
      <c r="A9778" s="7"/>
    </row>
    <row r="9779" spans="1:1" x14ac:dyDescent="0.2">
      <c r="A9779" s="7"/>
    </row>
    <row r="9780" spans="1:1" x14ac:dyDescent="0.2">
      <c r="A9780" s="7"/>
    </row>
    <row r="9781" spans="1:1" x14ac:dyDescent="0.2">
      <c r="A9781" s="7"/>
    </row>
    <row r="9782" spans="1:1" x14ac:dyDescent="0.2">
      <c r="A9782" s="7"/>
    </row>
    <row r="9783" spans="1:1" x14ac:dyDescent="0.2">
      <c r="A9783" s="7"/>
    </row>
    <row r="9784" spans="1:1" x14ac:dyDescent="0.2">
      <c r="A9784" s="7"/>
    </row>
    <row r="9785" spans="1:1" x14ac:dyDescent="0.2">
      <c r="A9785" s="7"/>
    </row>
    <row r="9786" spans="1:1" x14ac:dyDescent="0.2">
      <c r="A9786" s="7"/>
    </row>
    <row r="9787" spans="1:1" x14ac:dyDescent="0.2">
      <c r="A9787" s="7"/>
    </row>
    <row r="9788" spans="1:1" x14ac:dyDescent="0.2">
      <c r="A9788" s="7"/>
    </row>
    <row r="9789" spans="1:1" x14ac:dyDescent="0.2">
      <c r="A9789" s="7"/>
    </row>
    <row r="9790" spans="1:1" x14ac:dyDescent="0.2">
      <c r="A9790" s="7"/>
    </row>
    <row r="9791" spans="1:1" x14ac:dyDescent="0.2">
      <c r="A9791" s="7"/>
    </row>
    <row r="9792" spans="1:1" x14ac:dyDescent="0.2">
      <c r="A9792" s="7"/>
    </row>
    <row r="9793" spans="1:1" x14ac:dyDescent="0.2">
      <c r="A9793" s="7"/>
    </row>
    <row r="9794" spans="1:1" x14ac:dyDescent="0.2">
      <c r="A9794" s="7"/>
    </row>
    <row r="9795" spans="1:1" x14ac:dyDescent="0.2">
      <c r="A9795" s="7"/>
    </row>
    <row r="9796" spans="1:1" x14ac:dyDescent="0.2">
      <c r="A9796" s="7"/>
    </row>
    <row r="9797" spans="1:1" x14ac:dyDescent="0.2">
      <c r="A9797" s="7"/>
    </row>
    <row r="9798" spans="1:1" x14ac:dyDescent="0.2">
      <c r="A9798" s="7"/>
    </row>
    <row r="9799" spans="1:1" x14ac:dyDescent="0.2">
      <c r="A9799" s="7"/>
    </row>
    <row r="9800" spans="1:1" x14ac:dyDescent="0.2">
      <c r="A9800" s="7"/>
    </row>
    <row r="9801" spans="1:1" x14ac:dyDescent="0.2">
      <c r="A9801" s="7"/>
    </row>
    <row r="9802" spans="1:1" x14ac:dyDescent="0.2">
      <c r="A9802" s="7"/>
    </row>
    <row r="9803" spans="1:1" x14ac:dyDescent="0.2">
      <c r="A9803" s="7"/>
    </row>
    <row r="9804" spans="1:1" x14ac:dyDescent="0.2">
      <c r="A9804" s="7"/>
    </row>
    <row r="9805" spans="1:1" x14ac:dyDescent="0.2">
      <c r="A9805" s="7"/>
    </row>
    <row r="9806" spans="1:1" x14ac:dyDescent="0.2">
      <c r="A9806" s="7"/>
    </row>
    <row r="9807" spans="1:1" x14ac:dyDescent="0.2">
      <c r="A9807" s="7"/>
    </row>
    <row r="9808" spans="1:1" x14ac:dyDescent="0.2">
      <c r="A9808" s="7"/>
    </row>
    <row r="9809" spans="1:1" x14ac:dyDescent="0.2">
      <c r="A9809" s="7"/>
    </row>
    <row r="9810" spans="1:1" x14ac:dyDescent="0.2">
      <c r="A9810" s="7"/>
    </row>
    <row r="9811" spans="1:1" x14ac:dyDescent="0.2">
      <c r="A9811" s="7"/>
    </row>
    <row r="9812" spans="1:1" x14ac:dyDescent="0.2">
      <c r="A9812" s="7"/>
    </row>
    <row r="9813" spans="1:1" x14ac:dyDescent="0.2">
      <c r="A9813" s="7"/>
    </row>
    <row r="9814" spans="1:1" x14ac:dyDescent="0.2">
      <c r="A9814" s="7"/>
    </row>
    <row r="9815" spans="1:1" x14ac:dyDescent="0.2">
      <c r="A9815" s="7"/>
    </row>
    <row r="9816" spans="1:1" x14ac:dyDescent="0.2">
      <c r="A9816" s="7"/>
    </row>
    <row r="9817" spans="1:1" x14ac:dyDescent="0.2">
      <c r="A9817" s="7"/>
    </row>
    <row r="9818" spans="1:1" x14ac:dyDescent="0.2">
      <c r="A9818" s="7"/>
    </row>
    <row r="9819" spans="1:1" x14ac:dyDescent="0.2">
      <c r="A9819" s="7"/>
    </row>
    <row r="9820" spans="1:1" x14ac:dyDescent="0.2">
      <c r="A9820" s="7"/>
    </row>
    <row r="9821" spans="1:1" x14ac:dyDescent="0.2">
      <c r="A9821" s="7"/>
    </row>
    <row r="9822" spans="1:1" x14ac:dyDescent="0.2">
      <c r="A9822" s="7"/>
    </row>
    <row r="9823" spans="1:1" x14ac:dyDescent="0.2">
      <c r="A9823" s="7"/>
    </row>
    <row r="9824" spans="1:1" x14ac:dyDescent="0.2">
      <c r="A9824" s="7"/>
    </row>
    <row r="9825" spans="1:1" x14ac:dyDescent="0.2">
      <c r="A9825" s="7"/>
    </row>
    <row r="9826" spans="1:1" x14ac:dyDescent="0.2">
      <c r="A9826" s="7"/>
    </row>
    <row r="9827" spans="1:1" x14ac:dyDescent="0.2">
      <c r="A9827" s="7"/>
    </row>
    <row r="9828" spans="1:1" x14ac:dyDescent="0.2">
      <c r="A9828" s="7"/>
    </row>
    <row r="9829" spans="1:1" x14ac:dyDescent="0.2">
      <c r="A9829" s="7"/>
    </row>
    <row r="9830" spans="1:1" x14ac:dyDescent="0.2">
      <c r="A9830" s="7"/>
    </row>
    <row r="9831" spans="1:1" x14ac:dyDescent="0.2">
      <c r="A9831" s="7"/>
    </row>
    <row r="9832" spans="1:1" x14ac:dyDescent="0.2">
      <c r="A9832" s="7"/>
    </row>
    <row r="9833" spans="1:1" x14ac:dyDescent="0.2">
      <c r="A9833" s="7"/>
    </row>
    <row r="9834" spans="1:1" x14ac:dyDescent="0.2">
      <c r="A9834" s="7"/>
    </row>
    <row r="9835" spans="1:1" x14ac:dyDescent="0.2">
      <c r="A9835" s="7"/>
    </row>
    <row r="9836" spans="1:1" x14ac:dyDescent="0.2">
      <c r="A9836" s="7"/>
    </row>
    <row r="9837" spans="1:1" x14ac:dyDescent="0.2">
      <c r="A9837" s="7"/>
    </row>
    <row r="9838" spans="1:1" x14ac:dyDescent="0.2">
      <c r="A9838" s="7"/>
    </row>
    <row r="9839" spans="1:1" x14ac:dyDescent="0.2">
      <c r="A9839" s="7"/>
    </row>
    <row r="9840" spans="1:1" x14ac:dyDescent="0.2">
      <c r="A9840" s="7"/>
    </row>
    <row r="9841" spans="1:1" x14ac:dyDescent="0.2">
      <c r="A9841" s="7"/>
    </row>
    <row r="9842" spans="1:1" x14ac:dyDescent="0.2">
      <c r="A9842" s="7"/>
    </row>
    <row r="9843" spans="1:1" x14ac:dyDescent="0.2">
      <c r="A9843" s="7"/>
    </row>
    <row r="9844" spans="1:1" x14ac:dyDescent="0.2">
      <c r="A9844" s="7"/>
    </row>
    <row r="9845" spans="1:1" x14ac:dyDescent="0.2">
      <c r="A9845" s="7"/>
    </row>
    <row r="9846" spans="1:1" x14ac:dyDescent="0.2">
      <c r="A9846" s="7"/>
    </row>
    <row r="9847" spans="1:1" x14ac:dyDescent="0.2">
      <c r="A9847" s="7"/>
    </row>
    <row r="9848" spans="1:1" x14ac:dyDescent="0.2">
      <c r="A9848" s="7"/>
    </row>
    <row r="9849" spans="1:1" x14ac:dyDescent="0.2">
      <c r="A9849" s="7"/>
    </row>
    <row r="9850" spans="1:1" x14ac:dyDescent="0.2">
      <c r="A9850" s="7"/>
    </row>
    <row r="9851" spans="1:1" x14ac:dyDescent="0.2">
      <c r="A9851" s="7"/>
    </row>
    <row r="9852" spans="1:1" x14ac:dyDescent="0.2">
      <c r="A9852" s="7"/>
    </row>
    <row r="9853" spans="1:1" x14ac:dyDescent="0.2">
      <c r="A9853" s="7"/>
    </row>
    <row r="9854" spans="1:1" x14ac:dyDescent="0.2">
      <c r="A9854" s="7"/>
    </row>
    <row r="9855" spans="1:1" x14ac:dyDescent="0.2">
      <c r="A9855" s="7"/>
    </row>
    <row r="9856" spans="1:1" x14ac:dyDescent="0.2">
      <c r="A9856" s="7"/>
    </row>
    <row r="9857" spans="1:1" x14ac:dyDescent="0.2">
      <c r="A9857" s="7"/>
    </row>
    <row r="9858" spans="1:1" x14ac:dyDescent="0.2">
      <c r="A9858" s="7"/>
    </row>
    <row r="9859" spans="1:1" x14ac:dyDescent="0.2">
      <c r="A9859" s="7"/>
    </row>
    <row r="9860" spans="1:1" x14ac:dyDescent="0.2">
      <c r="A9860" s="7"/>
    </row>
    <row r="9861" spans="1:1" x14ac:dyDescent="0.2">
      <c r="A9861" s="7"/>
    </row>
    <row r="9862" spans="1:1" x14ac:dyDescent="0.2">
      <c r="A9862" s="7"/>
    </row>
    <row r="9863" spans="1:1" x14ac:dyDescent="0.2">
      <c r="A9863" s="7"/>
    </row>
    <row r="9864" spans="1:1" x14ac:dyDescent="0.2">
      <c r="A9864" s="7"/>
    </row>
    <row r="9865" spans="1:1" x14ac:dyDescent="0.2">
      <c r="A9865" s="7"/>
    </row>
    <row r="9866" spans="1:1" x14ac:dyDescent="0.2">
      <c r="A9866" s="7"/>
    </row>
    <row r="9867" spans="1:1" x14ac:dyDescent="0.2">
      <c r="A9867" s="7"/>
    </row>
    <row r="9868" spans="1:1" x14ac:dyDescent="0.2">
      <c r="A9868" s="7"/>
    </row>
    <row r="9869" spans="1:1" x14ac:dyDescent="0.2">
      <c r="A9869" s="7"/>
    </row>
    <row r="9870" spans="1:1" x14ac:dyDescent="0.2">
      <c r="A9870" s="7"/>
    </row>
    <row r="9871" spans="1:1" x14ac:dyDescent="0.2">
      <c r="A9871" s="7"/>
    </row>
    <row r="9872" spans="1:1" x14ac:dyDescent="0.2">
      <c r="A9872" s="7"/>
    </row>
    <row r="9873" spans="1:1" x14ac:dyDescent="0.2">
      <c r="A9873" s="7"/>
    </row>
    <row r="9874" spans="1:1" x14ac:dyDescent="0.2">
      <c r="A9874" s="7"/>
    </row>
    <row r="9875" spans="1:1" x14ac:dyDescent="0.2">
      <c r="A9875" s="7"/>
    </row>
    <row r="9876" spans="1:1" x14ac:dyDescent="0.2">
      <c r="A9876" s="7"/>
    </row>
    <row r="9877" spans="1:1" x14ac:dyDescent="0.2">
      <c r="A9877" s="7"/>
    </row>
    <row r="9878" spans="1:1" x14ac:dyDescent="0.2">
      <c r="A9878" s="7"/>
    </row>
    <row r="9879" spans="1:1" x14ac:dyDescent="0.2">
      <c r="A9879" s="7"/>
    </row>
    <row r="9880" spans="1:1" x14ac:dyDescent="0.2">
      <c r="A9880" s="7"/>
    </row>
    <row r="9881" spans="1:1" x14ac:dyDescent="0.2">
      <c r="A9881" s="7"/>
    </row>
    <row r="9882" spans="1:1" x14ac:dyDescent="0.2">
      <c r="A9882" s="7"/>
    </row>
    <row r="9883" spans="1:1" x14ac:dyDescent="0.2">
      <c r="A9883" s="7"/>
    </row>
    <row r="9884" spans="1:1" x14ac:dyDescent="0.2">
      <c r="A9884" s="7"/>
    </row>
    <row r="9885" spans="1:1" x14ac:dyDescent="0.2">
      <c r="A9885" s="7"/>
    </row>
    <row r="9886" spans="1:1" x14ac:dyDescent="0.2">
      <c r="A9886" s="7"/>
    </row>
    <row r="9887" spans="1:1" x14ac:dyDescent="0.2">
      <c r="A9887" s="7"/>
    </row>
    <row r="9888" spans="1:1" x14ac:dyDescent="0.2">
      <c r="A9888" s="7"/>
    </row>
    <row r="9889" spans="1:1" x14ac:dyDescent="0.2">
      <c r="A9889" s="7"/>
    </row>
    <row r="9890" spans="1:1" x14ac:dyDescent="0.2">
      <c r="A9890" s="7"/>
    </row>
    <row r="9891" spans="1:1" x14ac:dyDescent="0.2">
      <c r="A9891" s="7"/>
    </row>
    <row r="9892" spans="1:1" x14ac:dyDescent="0.2">
      <c r="A9892" s="7"/>
    </row>
    <row r="9893" spans="1:1" x14ac:dyDescent="0.2">
      <c r="A9893" s="7"/>
    </row>
    <row r="9894" spans="1:1" x14ac:dyDescent="0.2">
      <c r="A9894" s="7"/>
    </row>
    <row r="9895" spans="1:1" x14ac:dyDescent="0.2">
      <c r="A9895" s="7"/>
    </row>
    <row r="9896" spans="1:1" x14ac:dyDescent="0.2">
      <c r="A9896" s="7"/>
    </row>
    <row r="9897" spans="1:1" x14ac:dyDescent="0.2">
      <c r="A9897" s="7"/>
    </row>
    <row r="9898" spans="1:1" x14ac:dyDescent="0.2">
      <c r="A9898" s="7"/>
    </row>
    <row r="9899" spans="1:1" x14ac:dyDescent="0.2">
      <c r="A9899" s="7"/>
    </row>
    <row r="9900" spans="1:1" x14ac:dyDescent="0.2">
      <c r="A9900" s="7"/>
    </row>
    <row r="9901" spans="1:1" x14ac:dyDescent="0.2">
      <c r="A9901" s="7"/>
    </row>
    <row r="9902" spans="1:1" x14ac:dyDescent="0.2">
      <c r="A9902" s="7"/>
    </row>
    <row r="9903" spans="1:1" x14ac:dyDescent="0.2">
      <c r="A9903" s="7"/>
    </row>
    <row r="9904" spans="1:1" x14ac:dyDescent="0.2">
      <c r="A9904" s="7"/>
    </row>
    <row r="9905" spans="1:1" x14ac:dyDescent="0.2">
      <c r="A9905" s="7"/>
    </row>
    <row r="9906" spans="1:1" x14ac:dyDescent="0.2">
      <c r="A9906" s="7"/>
    </row>
    <row r="9907" spans="1:1" x14ac:dyDescent="0.2">
      <c r="A9907" s="7"/>
    </row>
    <row r="9908" spans="1:1" x14ac:dyDescent="0.2">
      <c r="A9908" s="7"/>
    </row>
    <row r="9909" spans="1:1" x14ac:dyDescent="0.2">
      <c r="A9909" s="7"/>
    </row>
    <row r="9910" spans="1:1" x14ac:dyDescent="0.2">
      <c r="A9910" s="7"/>
    </row>
    <row r="9911" spans="1:1" x14ac:dyDescent="0.2">
      <c r="A9911" s="7"/>
    </row>
    <row r="9912" spans="1:1" x14ac:dyDescent="0.2">
      <c r="A9912" s="7"/>
    </row>
    <row r="9913" spans="1:1" x14ac:dyDescent="0.2">
      <c r="A9913" s="7"/>
    </row>
    <row r="9914" spans="1:1" x14ac:dyDescent="0.2">
      <c r="A9914" s="7"/>
    </row>
    <row r="9915" spans="1:1" x14ac:dyDescent="0.2">
      <c r="A9915" s="7"/>
    </row>
    <row r="9916" spans="1:1" x14ac:dyDescent="0.2">
      <c r="A9916" s="7"/>
    </row>
    <row r="9917" spans="1:1" x14ac:dyDescent="0.2">
      <c r="A9917" s="7"/>
    </row>
    <row r="9918" spans="1:1" x14ac:dyDescent="0.2">
      <c r="A9918" s="7"/>
    </row>
    <row r="9919" spans="1:1" x14ac:dyDescent="0.2">
      <c r="A9919" s="7"/>
    </row>
    <row r="9920" spans="1:1" x14ac:dyDescent="0.2">
      <c r="A9920" s="7"/>
    </row>
    <row r="9921" spans="1:1" x14ac:dyDescent="0.2">
      <c r="A9921" s="7"/>
    </row>
    <row r="9922" spans="1:1" x14ac:dyDescent="0.2">
      <c r="A9922" s="7"/>
    </row>
    <row r="9923" spans="1:1" x14ac:dyDescent="0.2">
      <c r="A9923" s="7"/>
    </row>
    <row r="9924" spans="1:1" x14ac:dyDescent="0.2">
      <c r="A9924" s="7"/>
    </row>
    <row r="9925" spans="1:1" x14ac:dyDescent="0.2">
      <c r="A9925" s="7"/>
    </row>
    <row r="9926" spans="1:1" x14ac:dyDescent="0.2">
      <c r="A9926" s="7"/>
    </row>
    <row r="9927" spans="1:1" x14ac:dyDescent="0.2">
      <c r="A9927" s="7"/>
    </row>
    <row r="9928" spans="1:1" x14ac:dyDescent="0.2">
      <c r="A9928" s="7"/>
    </row>
    <row r="9929" spans="1:1" x14ac:dyDescent="0.2">
      <c r="A9929" s="7"/>
    </row>
    <row r="9930" spans="1:1" x14ac:dyDescent="0.2">
      <c r="A9930" s="7"/>
    </row>
    <row r="9931" spans="1:1" x14ac:dyDescent="0.2">
      <c r="A9931" s="7"/>
    </row>
    <row r="9932" spans="1:1" x14ac:dyDescent="0.2">
      <c r="A9932" s="7"/>
    </row>
    <row r="9933" spans="1:1" x14ac:dyDescent="0.2">
      <c r="A9933" s="7"/>
    </row>
    <row r="9934" spans="1:1" x14ac:dyDescent="0.2">
      <c r="A9934" s="7"/>
    </row>
    <row r="9935" spans="1:1" x14ac:dyDescent="0.2">
      <c r="A9935" s="7"/>
    </row>
    <row r="9936" spans="1:1" x14ac:dyDescent="0.2">
      <c r="A9936" s="7"/>
    </row>
    <row r="9937" spans="1:1" x14ac:dyDescent="0.2">
      <c r="A9937" s="7"/>
    </row>
    <row r="9938" spans="1:1" x14ac:dyDescent="0.2">
      <c r="A9938" s="7"/>
    </row>
    <row r="9939" spans="1:1" x14ac:dyDescent="0.2">
      <c r="A9939" s="7"/>
    </row>
    <row r="9940" spans="1:1" x14ac:dyDescent="0.2">
      <c r="A9940" s="7"/>
    </row>
    <row r="9941" spans="1:1" x14ac:dyDescent="0.2">
      <c r="A9941" s="7"/>
    </row>
    <row r="9942" spans="1:1" x14ac:dyDescent="0.2">
      <c r="A9942" s="7"/>
    </row>
    <row r="9943" spans="1:1" x14ac:dyDescent="0.2">
      <c r="A9943" s="7"/>
    </row>
    <row r="9944" spans="1:1" x14ac:dyDescent="0.2">
      <c r="A9944" s="7"/>
    </row>
    <row r="9945" spans="1:1" x14ac:dyDescent="0.2">
      <c r="A9945" s="7"/>
    </row>
    <row r="9946" spans="1:1" x14ac:dyDescent="0.2">
      <c r="A9946" s="7"/>
    </row>
    <row r="9947" spans="1:1" x14ac:dyDescent="0.2">
      <c r="A9947" s="7"/>
    </row>
    <row r="9948" spans="1:1" x14ac:dyDescent="0.2">
      <c r="A9948" s="7"/>
    </row>
    <row r="9949" spans="1:1" x14ac:dyDescent="0.2">
      <c r="A9949" s="7"/>
    </row>
    <row r="9950" spans="1:1" x14ac:dyDescent="0.2">
      <c r="A9950" s="7"/>
    </row>
    <row r="9951" spans="1:1" x14ac:dyDescent="0.2">
      <c r="A9951" s="7"/>
    </row>
    <row r="9952" spans="1:1" x14ac:dyDescent="0.2">
      <c r="A9952" s="7"/>
    </row>
    <row r="9953" spans="1:1" x14ac:dyDescent="0.2">
      <c r="A9953" s="7"/>
    </row>
    <row r="9954" spans="1:1" x14ac:dyDescent="0.2">
      <c r="A9954" s="7"/>
    </row>
    <row r="9955" spans="1:1" x14ac:dyDescent="0.2">
      <c r="A9955" s="7"/>
    </row>
    <row r="9956" spans="1:1" x14ac:dyDescent="0.2">
      <c r="A9956" s="7"/>
    </row>
    <row r="9957" spans="1:1" x14ac:dyDescent="0.2">
      <c r="A9957" s="7"/>
    </row>
    <row r="9958" spans="1:1" x14ac:dyDescent="0.2">
      <c r="A9958" s="7"/>
    </row>
    <row r="9959" spans="1:1" x14ac:dyDescent="0.2">
      <c r="A9959" s="7"/>
    </row>
    <row r="9960" spans="1:1" x14ac:dyDescent="0.2">
      <c r="A9960" s="7"/>
    </row>
    <row r="9961" spans="1:1" x14ac:dyDescent="0.2">
      <c r="A9961" s="7"/>
    </row>
    <row r="9962" spans="1:1" x14ac:dyDescent="0.2">
      <c r="A9962" s="7"/>
    </row>
    <row r="9963" spans="1:1" x14ac:dyDescent="0.2">
      <c r="A9963" s="7"/>
    </row>
    <row r="9964" spans="1:1" x14ac:dyDescent="0.2">
      <c r="A9964" s="7"/>
    </row>
    <row r="9965" spans="1:1" x14ac:dyDescent="0.2">
      <c r="A9965" s="7"/>
    </row>
    <row r="9966" spans="1:1" x14ac:dyDescent="0.2">
      <c r="A9966" s="7"/>
    </row>
    <row r="9967" spans="1:1" x14ac:dyDescent="0.2">
      <c r="A9967" s="7"/>
    </row>
    <row r="9968" spans="1:1" x14ac:dyDescent="0.2">
      <c r="A9968" s="7"/>
    </row>
    <row r="9969" spans="1:1" x14ac:dyDescent="0.2">
      <c r="A9969" s="7"/>
    </row>
    <row r="9970" spans="1:1" x14ac:dyDescent="0.2">
      <c r="A9970" s="7"/>
    </row>
    <row r="9971" spans="1:1" x14ac:dyDescent="0.2">
      <c r="A9971" s="7"/>
    </row>
    <row r="9972" spans="1:1" x14ac:dyDescent="0.2">
      <c r="A9972" s="7"/>
    </row>
    <row r="9973" spans="1:1" x14ac:dyDescent="0.2">
      <c r="A9973" s="7"/>
    </row>
    <row r="9974" spans="1:1" x14ac:dyDescent="0.2">
      <c r="A9974" s="7"/>
    </row>
    <row r="9975" spans="1:1" x14ac:dyDescent="0.2">
      <c r="A9975" s="7"/>
    </row>
    <row r="9976" spans="1:1" x14ac:dyDescent="0.2">
      <c r="A9976" s="7"/>
    </row>
    <row r="9977" spans="1:1" x14ac:dyDescent="0.2">
      <c r="A9977" s="7"/>
    </row>
    <row r="9978" spans="1:1" x14ac:dyDescent="0.2">
      <c r="A9978" s="7"/>
    </row>
    <row r="9979" spans="1:1" x14ac:dyDescent="0.2">
      <c r="A9979" s="7"/>
    </row>
    <row r="9980" spans="1:1" x14ac:dyDescent="0.2">
      <c r="A9980" s="7"/>
    </row>
    <row r="9981" spans="1:1" x14ac:dyDescent="0.2">
      <c r="A9981" s="7"/>
    </row>
    <row r="9982" spans="1:1" x14ac:dyDescent="0.2">
      <c r="A9982" s="7"/>
    </row>
    <row r="9983" spans="1:1" x14ac:dyDescent="0.2">
      <c r="A9983" s="7"/>
    </row>
    <row r="9984" spans="1:1" x14ac:dyDescent="0.2">
      <c r="A9984" s="7"/>
    </row>
    <row r="9985" spans="1:1" x14ac:dyDescent="0.2">
      <c r="A9985" s="7"/>
    </row>
    <row r="9986" spans="1:1" x14ac:dyDescent="0.2">
      <c r="A9986" s="7"/>
    </row>
    <row r="9987" spans="1:1" x14ac:dyDescent="0.2">
      <c r="A9987" s="7"/>
    </row>
    <row r="9988" spans="1:1" x14ac:dyDescent="0.2">
      <c r="A9988" s="7"/>
    </row>
    <row r="9989" spans="1:1" x14ac:dyDescent="0.2">
      <c r="A9989" s="7"/>
    </row>
    <row r="9990" spans="1:1" x14ac:dyDescent="0.2">
      <c r="A9990" s="7"/>
    </row>
    <row r="9991" spans="1:1" x14ac:dyDescent="0.2">
      <c r="A9991" s="7"/>
    </row>
    <row r="9992" spans="1:1" x14ac:dyDescent="0.2">
      <c r="A9992" s="7"/>
    </row>
    <row r="9993" spans="1:1" x14ac:dyDescent="0.2">
      <c r="A9993" s="7"/>
    </row>
    <row r="9994" spans="1:1" x14ac:dyDescent="0.2">
      <c r="A9994" s="7"/>
    </row>
    <row r="9995" spans="1:1" x14ac:dyDescent="0.2">
      <c r="A9995" s="7"/>
    </row>
    <row r="9996" spans="1:1" x14ac:dyDescent="0.2">
      <c r="A9996" s="7"/>
    </row>
    <row r="9997" spans="1:1" x14ac:dyDescent="0.2">
      <c r="A9997" s="7"/>
    </row>
    <row r="9998" spans="1:1" x14ac:dyDescent="0.2">
      <c r="A9998" s="7"/>
    </row>
    <row r="9999" spans="1:1" x14ac:dyDescent="0.2">
      <c r="A9999" s="7"/>
    </row>
    <row r="10000" spans="1:1" x14ac:dyDescent="0.2">
      <c r="A10000" s="7"/>
    </row>
    <row r="10001" spans="1:1" x14ac:dyDescent="0.2">
      <c r="A10001" s="7"/>
    </row>
    <row r="10002" spans="1:1" x14ac:dyDescent="0.2">
      <c r="A10002" s="7"/>
    </row>
    <row r="10003" spans="1:1" x14ac:dyDescent="0.2">
      <c r="A10003" s="7"/>
    </row>
    <row r="10004" spans="1:1" x14ac:dyDescent="0.2">
      <c r="A10004" s="7"/>
    </row>
    <row r="10005" spans="1:1" x14ac:dyDescent="0.2">
      <c r="A10005" s="7"/>
    </row>
    <row r="10006" spans="1:1" x14ac:dyDescent="0.2">
      <c r="A10006" s="7"/>
    </row>
    <row r="10007" spans="1:1" x14ac:dyDescent="0.2">
      <c r="A10007" s="7"/>
    </row>
    <row r="10008" spans="1:1" x14ac:dyDescent="0.2">
      <c r="A10008" s="7"/>
    </row>
    <row r="10009" spans="1:1" x14ac:dyDescent="0.2">
      <c r="A10009" s="7"/>
    </row>
    <row r="10010" spans="1:1" x14ac:dyDescent="0.2">
      <c r="A10010" s="7"/>
    </row>
    <row r="10011" spans="1:1" x14ac:dyDescent="0.2">
      <c r="A10011" s="7"/>
    </row>
    <row r="10012" spans="1:1" x14ac:dyDescent="0.2">
      <c r="A10012" s="7"/>
    </row>
    <row r="10013" spans="1:1" x14ac:dyDescent="0.2">
      <c r="A10013" s="7"/>
    </row>
    <row r="10014" spans="1:1" x14ac:dyDescent="0.2">
      <c r="A10014" s="7"/>
    </row>
    <row r="10015" spans="1:1" x14ac:dyDescent="0.2">
      <c r="A10015" s="7"/>
    </row>
    <row r="10016" spans="1:1" x14ac:dyDescent="0.2">
      <c r="A10016" s="7"/>
    </row>
    <row r="10017" spans="1:1" x14ac:dyDescent="0.2">
      <c r="A10017" s="7"/>
    </row>
    <row r="10018" spans="1:1" x14ac:dyDescent="0.2">
      <c r="A10018" s="7"/>
    </row>
    <row r="10019" spans="1:1" x14ac:dyDescent="0.2">
      <c r="A10019" s="7"/>
    </row>
    <row r="10020" spans="1:1" x14ac:dyDescent="0.2">
      <c r="A10020" s="7"/>
    </row>
    <row r="10021" spans="1:1" x14ac:dyDescent="0.2">
      <c r="A10021" s="7"/>
    </row>
    <row r="10022" spans="1:1" x14ac:dyDescent="0.2">
      <c r="A10022" s="7"/>
    </row>
    <row r="10023" spans="1:1" x14ac:dyDescent="0.2">
      <c r="A10023" s="7"/>
    </row>
    <row r="10024" spans="1:1" x14ac:dyDescent="0.2">
      <c r="A10024" s="7"/>
    </row>
    <row r="10025" spans="1:1" x14ac:dyDescent="0.2">
      <c r="A10025" s="7"/>
    </row>
    <row r="10026" spans="1:1" x14ac:dyDescent="0.2">
      <c r="A10026" s="7"/>
    </row>
    <row r="10027" spans="1:1" x14ac:dyDescent="0.2">
      <c r="A10027" s="7"/>
    </row>
    <row r="10028" spans="1:1" x14ac:dyDescent="0.2">
      <c r="A10028" s="7"/>
    </row>
    <row r="10029" spans="1:1" x14ac:dyDescent="0.2">
      <c r="A10029" s="7"/>
    </row>
    <row r="10030" spans="1:1" x14ac:dyDescent="0.2">
      <c r="A10030" s="7"/>
    </row>
    <row r="10031" spans="1:1" x14ac:dyDescent="0.2">
      <c r="A10031" s="7"/>
    </row>
    <row r="10032" spans="1:1" x14ac:dyDescent="0.2">
      <c r="A10032" s="7"/>
    </row>
    <row r="10033" spans="1:1" x14ac:dyDescent="0.2">
      <c r="A10033" s="7"/>
    </row>
    <row r="10034" spans="1:1" x14ac:dyDescent="0.2">
      <c r="A10034" s="7"/>
    </row>
    <row r="10035" spans="1:1" x14ac:dyDescent="0.2">
      <c r="A10035" s="7"/>
    </row>
    <row r="10036" spans="1:1" x14ac:dyDescent="0.2">
      <c r="A10036" s="7"/>
    </row>
    <row r="10037" spans="1:1" x14ac:dyDescent="0.2">
      <c r="A10037" s="7"/>
    </row>
    <row r="10038" spans="1:1" x14ac:dyDescent="0.2">
      <c r="A10038" s="7"/>
    </row>
    <row r="10039" spans="1:1" x14ac:dyDescent="0.2">
      <c r="A10039" s="7"/>
    </row>
    <row r="10040" spans="1:1" x14ac:dyDescent="0.2">
      <c r="A10040" s="7"/>
    </row>
    <row r="10041" spans="1:1" x14ac:dyDescent="0.2">
      <c r="A10041" s="7"/>
    </row>
    <row r="10042" spans="1:1" x14ac:dyDescent="0.2">
      <c r="A10042" s="7"/>
    </row>
    <row r="10043" spans="1:1" x14ac:dyDescent="0.2">
      <c r="A10043" s="7"/>
    </row>
    <row r="10044" spans="1:1" x14ac:dyDescent="0.2">
      <c r="A10044" s="7"/>
    </row>
    <row r="10045" spans="1:1" x14ac:dyDescent="0.2">
      <c r="A10045" s="7"/>
    </row>
    <row r="10046" spans="1:1" x14ac:dyDescent="0.2">
      <c r="A10046" s="7"/>
    </row>
    <row r="10047" spans="1:1" x14ac:dyDescent="0.2">
      <c r="A10047" s="7"/>
    </row>
    <row r="10048" spans="1:1" x14ac:dyDescent="0.2">
      <c r="A10048" s="7"/>
    </row>
    <row r="10049" spans="1:1" x14ac:dyDescent="0.2">
      <c r="A10049" s="7"/>
    </row>
    <row r="10050" spans="1:1" x14ac:dyDescent="0.2">
      <c r="A10050" s="7"/>
    </row>
    <row r="10051" spans="1:1" x14ac:dyDescent="0.2">
      <c r="A10051" s="7"/>
    </row>
    <row r="10052" spans="1:1" x14ac:dyDescent="0.2">
      <c r="A10052" s="7"/>
    </row>
    <row r="10053" spans="1:1" x14ac:dyDescent="0.2">
      <c r="A10053" s="7"/>
    </row>
    <row r="10054" spans="1:1" x14ac:dyDescent="0.2">
      <c r="A10054" s="7"/>
    </row>
    <row r="10055" spans="1:1" x14ac:dyDescent="0.2">
      <c r="A10055" s="7"/>
    </row>
    <row r="10056" spans="1:1" x14ac:dyDescent="0.2">
      <c r="A10056" s="7"/>
    </row>
    <row r="10057" spans="1:1" x14ac:dyDescent="0.2">
      <c r="A10057" s="7"/>
    </row>
    <row r="10058" spans="1:1" x14ac:dyDescent="0.2">
      <c r="A10058" s="7"/>
    </row>
    <row r="10059" spans="1:1" x14ac:dyDescent="0.2">
      <c r="A10059" s="7"/>
    </row>
    <row r="10060" spans="1:1" x14ac:dyDescent="0.2">
      <c r="A10060" s="7"/>
    </row>
    <row r="10061" spans="1:1" x14ac:dyDescent="0.2">
      <c r="A10061" s="7"/>
    </row>
    <row r="10062" spans="1:1" x14ac:dyDescent="0.2">
      <c r="A10062" s="7"/>
    </row>
    <row r="10063" spans="1:1" x14ac:dyDescent="0.2">
      <c r="A10063" s="7"/>
    </row>
    <row r="10064" spans="1:1" x14ac:dyDescent="0.2">
      <c r="A10064" s="7"/>
    </row>
    <row r="10065" spans="1:1" x14ac:dyDescent="0.2">
      <c r="A10065" s="7"/>
    </row>
    <row r="10066" spans="1:1" x14ac:dyDescent="0.2">
      <c r="A10066" s="7"/>
    </row>
    <row r="10067" spans="1:1" x14ac:dyDescent="0.2">
      <c r="A10067" s="7"/>
    </row>
    <row r="10068" spans="1:1" x14ac:dyDescent="0.2">
      <c r="A10068" s="7"/>
    </row>
    <row r="10069" spans="1:1" x14ac:dyDescent="0.2">
      <c r="A10069" s="7"/>
    </row>
    <row r="10070" spans="1:1" x14ac:dyDescent="0.2">
      <c r="A10070" s="7"/>
    </row>
    <row r="10071" spans="1:1" x14ac:dyDescent="0.2">
      <c r="A10071" s="7"/>
    </row>
    <row r="10072" spans="1:1" x14ac:dyDescent="0.2">
      <c r="A10072" s="7"/>
    </row>
    <row r="10073" spans="1:1" x14ac:dyDescent="0.2">
      <c r="A10073" s="7"/>
    </row>
    <row r="10074" spans="1:1" x14ac:dyDescent="0.2">
      <c r="A10074" s="7"/>
    </row>
    <row r="10075" spans="1:1" x14ac:dyDescent="0.2">
      <c r="A10075" s="7"/>
    </row>
    <row r="10076" spans="1:1" x14ac:dyDescent="0.2">
      <c r="A10076" s="7"/>
    </row>
    <row r="10077" spans="1:1" x14ac:dyDescent="0.2">
      <c r="A10077" s="7"/>
    </row>
    <row r="10078" spans="1:1" x14ac:dyDescent="0.2">
      <c r="A10078" s="7"/>
    </row>
    <row r="10079" spans="1:1" x14ac:dyDescent="0.2">
      <c r="A10079" s="7"/>
    </row>
    <row r="10080" spans="1:1" x14ac:dyDescent="0.2">
      <c r="A10080" s="7"/>
    </row>
    <row r="10081" spans="1:1" x14ac:dyDescent="0.2">
      <c r="A10081" s="7"/>
    </row>
    <row r="10082" spans="1:1" x14ac:dyDescent="0.2">
      <c r="A10082" s="7"/>
    </row>
    <row r="10083" spans="1:1" x14ac:dyDescent="0.2">
      <c r="A10083" s="7"/>
    </row>
    <row r="10084" spans="1:1" x14ac:dyDescent="0.2">
      <c r="A10084" s="7"/>
    </row>
    <row r="10085" spans="1:1" x14ac:dyDescent="0.2">
      <c r="A10085" s="7"/>
    </row>
    <row r="10086" spans="1:1" x14ac:dyDescent="0.2">
      <c r="A10086" s="7"/>
    </row>
    <row r="10087" spans="1:1" x14ac:dyDescent="0.2">
      <c r="A10087" s="7"/>
    </row>
    <row r="10088" spans="1:1" x14ac:dyDescent="0.2">
      <c r="A10088" s="7"/>
    </row>
    <row r="10089" spans="1:1" x14ac:dyDescent="0.2">
      <c r="A10089" s="7"/>
    </row>
    <row r="10090" spans="1:1" x14ac:dyDescent="0.2">
      <c r="A10090" s="7"/>
    </row>
    <row r="10091" spans="1:1" x14ac:dyDescent="0.2">
      <c r="A10091" s="7"/>
    </row>
    <row r="10092" spans="1:1" x14ac:dyDescent="0.2">
      <c r="A10092" s="7"/>
    </row>
    <row r="10093" spans="1:1" x14ac:dyDescent="0.2">
      <c r="A10093" s="7"/>
    </row>
    <row r="10094" spans="1:1" x14ac:dyDescent="0.2">
      <c r="A10094" s="7"/>
    </row>
    <row r="10095" spans="1:1" x14ac:dyDescent="0.2">
      <c r="A10095" s="7"/>
    </row>
    <row r="10096" spans="1:1" x14ac:dyDescent="0.2">
      <c r="A10096" s="7"/>
    </row>
    <row r="10097" spans="1:1" x14ac:dyDescent="0.2">
      <c r="A10097" s="7"/>
    </row>
    <row r="10098" spans="1:1" x14ac:dyDescent="0.2">
      <c r="A10098" s="7"/>
    </row>
    <row r="10099" spans="1:1" x14ac:dyDescent="0.2">
      <c r="A10099" s="7"/>
    </row>
    <row r="10100" spans="1:1" x14ac:dyDescent="0.2">
      <c r="A10100" s="7"/>
    </row>
    <row r="10101" spans="1:1" x14ac:dyDescent="0.2">
      <c r="A10101" s="7"/>
    </row>
    <row r="10102" spans="1:1" x14ac:dyDescent="0.2">
      <c r="A10102" s="7"/>
    </row>
    <row r="10103" spans="1:1" x14ac:dyDescent="0.2">
      <c r="A10103" s="7"/>
    </row>
    <row r="10104" spans="1:1" x14ac:dyDescent="0.2">
      <c r="A10104" s="7"/>
    </row>
    <row r="10105" spans="1:1" x14ac:dyDescent="0.2">
      <c r="A10105" s="7"/>
    </row>
    <row r="10106" spans="1:1" x14ac:dyDescent="0.2">
      <c r="A10106" s="7"/>
    </row>
    <row r="10107" spans="1:1" x14ac:dyDescent="0.2">
      <c r="A10107" s="7"/>
    </row>
    <row r="10108" spans="1:1" x14ac:dyDescent="0.2">
      <c r="A10108" s="7"/>
    </row>
    <row r="10109" spans="1:1" x14ac:dyDescent="0.2">
      <c r="A10109" s="7"/>
    </row>
    <row r="10110" spans="1:1" x14ac:dyDescent="0.2">
      <c r="A10110" s="7"/>
    </row>
    <row r="10111" spans="1:1" x14ac:dyDescent="0.2">
      <c r="A10111" s="7"/>
    </row>
    <row r="10112" spans="1:1" x14ac:dyDescent="0.2">
      <c r="A10112" s="7"/>
    </row>
    <row r="10113" spans="1:1" x14ac:dyDescent="0.2">
      <c r="A10113" s="7"/>
    </row>
    <row r="10114" spans="1:1" x14ac:dyDescent="0.2">
      <c r="A10114" s="7"/>
    </row>
    <row r="10115" spans="1:1" x14ac:dyDescent="0.2">
      <c r="A10115" s="7"/>
    </row>
    <row r="10116" spans="1:1" x14ac:dyDescent="0.2">
      <c r="A10116" s="7"/>
    </row>
    <row r="10117" spans="1:1" x14ac:dyDescent="0.2">
      <c r="A10117" s="7"/>
    </row>
    <row r="10118" spans="1:1" x14ac:dyDescent="0.2">
      <c r="A10118" s="7"/>
    </row>
    <row r="10119" spans="1:1" x14ac:dyDescent="0.2">
      <c r="A10119" s="7"/>
    </row>
    <row r="10120" spans="1:1" x14ac:dyDescent="0.2">
      <c r="A10120" s="7"/>
    </row>
    <row r="10121" spans="1:1" x14ac:dyDescent="0.2">
      <c r="A10121" s="7"/>
    </row>
    <row r="10122" spans="1:1" x14ac:dyDescent="0.2">
      <c r="A10122" s="7"/>
    </row>
    <row r="10123" spans="1:1" x14ac:dyDescent="0.2">
      <c r="A10123" s="7"/>
    </row>
    <row r="10124" spans="1:1" x14ac:dyDescent="0.2">
      <c r="A10124" s="7"/>
    </row>
    <row r="10125" spans="1:1" x14ac:dyDescent="0.2">
      <c r="A10125" s="7"/>
    </row>
    <row r="10126" spans="1:1" x14ac:dyDescent="0.2">
      <c r="A10126" s="7"/>
    </row>
    <row r="10127" spans="1:1" x14ac:dyDescent="0.2">
      <c r="A10127" s="7"/>
    </row>
    <row r="10128" spans="1:1" x14ac:dyDescent="0.2">
      <c r="A10128" s="7"/>
    </row>
    <row r="10129" spans="1:1" x14ac:dyDescent="0.2">
      <c r="A10129" s="7"/>
    </row>
    <row r="10130" spans="1:1" x14ac:dyDescent="0.2">
      <c r="A10130" s="7"/>
    </row>
    <row r="10131" spans="1:1" x14ac:dyDescent="0.2">
      <c r="A10131" s="7"/>
    </row>
    <row r="10132" spans="1:1" x14ac:dyDescent="0.2">
      <c r="A10132" s="7"/>
    </row>
    <row r="10133" spans="1:1" x14ac:dyDescent="0.2">
      <c r="A10133" s="7"/>
    </row>
    <row r="10134" spans="1:1" x14ac:dyDescent="0.2">
      <c r="A10134" s="7"/>
    </row>
    <row r="10135" spans="1:1" x14ac:dyDescent="0.2">
      <c r="A10135" s="7"/>
    </row>
    <row r="10136" spans="1:1" x14ac:dyDescent="0.2">
      <c r="A10136" s="7"/>
    </row>
    <row r="10137" spans="1:1" x14ac:dyDescent="0.2">
      <c r="A10137" s="7"/>
    </row>
    <row r="10138" spans="1:1" x14ac:dyDescent="0.2">
      <c r="A10138" s="7"/>
    </row>
    <row r="10139" spans="1:1" x14ac:dyDescent="0.2">
      <c r="A10139" s="7"/>
    </row>
    <row r="10140" spans="1:1" x14ac:dyDescent="0.2">
      <c r="A10140" s="7"/>
    </row>
    <row r="10141" spans="1:1" x14ac:dyDescent="0.2">
      <c r="A10141" s="7"/>
    </row>
    <row r="10142" spans="1:1" x14ac:dyDescent="0.2">
      <c r="A10142" s="7"/>
    </row>
    <row r="10143" spans="1:1" x14ac:dyDescent="0.2">
      <c r="A10143" s="7"/>
    </row>
    <row r="10144" spans="1:1" x14ac:dyDescent="0.2">
      <c r="A10144" s="7"/>
    </row>
    <row r="10145" spans="1:1" x14ac:dyDescent="0.2">
      <c r="A10145" s="7"/>
    </row>
    <row r="10146" spans="1:1" x14ac:dyDescent="0.2">
      <c r="A10146" s="7"/>
    </row>
    <row r="10147" spans="1:1" x14ac:dyDescent="0.2">
      <c r="A10147" s="7"/>
    </row>
    <row r="10148" spans="1:1" x14ac:dyDescent="0.2">
      <c r="A10148" s="7"/>
    </row>
    <row r="10149" spans="1:1" x14ac:dyDescent="0.2">
      <c r="A10149" s="7"/>
    </row>
    <row r="10150" spans="1:1" x14ac:dyDescent="0.2">
      <c r="A10150" s="7"/>
    </row>
    <row r="10151" spans="1:1" x14ac:dyDescent="0.2">
      <c r="A10151" s="7"/>
    </row>
    <row r="10152" spans="1:1" x14ac:dyDescent="0.2">
      <c r="A10152" s="7"/>
    </row>
    <row r="10153" spans="1:1" x14ac:dyDescent="0.2">
      <c r="A10153" s="7"/>
    </row>
    <row r="10154" spans="1:1" x14ac:dyDescent="0.2">
      <c r="A10154" s="7"/>
    </row>
    <row r="10155" spans="1:1" x14ac:dyDescent="0.2">
      <c r="A10155" s="7"/>
    </row>
    <row r="10156" spans="1:1" x14ac:dyDescent="0.2">
      <c r="A10156" s="7"/>
    </row>
    <row r="10157" spans="1:1" x14ac:dyDescent="0.2">
      <c r="A10157" s="7"/>
    </row>
    <row r="10158" spans="1:1" x14ac:dyDescent="0.2">
      <c r="A10158" s="7"/>
    </row>
    <row r="10159" spans="1:1" x14ac:dyDescent="0.2">
      <c r="A10159" s="7"/>
    </row>
    <row r="10160" spans="1:1" x14ac:dyDescent="0.2">
      <c r="A10160" s="7"/>
    </row>
    <row r="10161" spans="1:1" x14ac:dyDescent="0.2">
      <c r="A10161" s="7"/>
    </row>
    <row r="10162" spans="1:1" x14ac:dyDescent="0.2">
      <c r="A10162" s="7"/>
    </row>
    <row r="10163" spans="1:1" x14ac:dyDescent="0.2">
      <c r="A10163" s="7"/>
    </row>
    <row r="10164" spans="1:1" x14ac:dyDescent="0.2">
      <c r="A10164" s="7"/>
    </row>
    <row r="10165" spans="1:1" x14ac:dyDescent="0.2">
      <c r="A10165" s="7"/>
    </row>
    <row r="10166" spans="1:1" x14ac:dyDescent="0.2">
      <c r="A10166" s="7"/>
    </row>
    <row r="10167" spans="1:1" x14ac:dyDescent="0.2">
      <c r="A10167" s="7"/>
    </row>
    <row r="10168" spans="1:1" x14ac:dyDescent="0.2">
      <c r="A10168" s="7"/>
    </row>
    <row r="10169" spans="1:1" x14ac:dyDescent="0.2">
      <c r="A10169" s="7"/>
    </row>
    <row r="10170" spans="1:1" x14ac:dyDescent="0.2">
      <c r="A10170" s="7"/>
    </row>
    <row r="10171" spans="1:1" x14ac:dyDescent="0.2">
      <c r="A10171" s="7"/>
    </row>
    <row r="10172" spans="1:1" x14ac:dyDescent="0.2">
      <c r="A10172" s="7"/>
    </row>
    <row r="10173" spans="1:1" x14ac:dyDescent="0.2">
      <c r="A10173" s="7"/>
    </row>
    <row r="10174" spans="1:1" x14ac:dyDescent="0.2">
      <c r="A10174" s="7"/>
    </row>
    <row r="10175" spans="1:1" x14ac:dyDescent="0.2">
      <c r="A10175" s="7"/>
    </row>
    <row r="10176" spans="1:1" x14ac:dyDescent="0.2">
      <c r="A10176" s="7"/>
    </row>
    <row r="10177" spans="1:1" x14ac:dyDescent="0.2">
      <c r="A10177" s="7"/>
    </row>
    <row r="10178" spans="1:1" x14ac:dyDescent="0.2">
      <c r="A10178" s="7"/>
    </row>
    <row r="10179" spans="1:1" x14ac:dyDescent="0.2">
      <c r="A10179" s="7"/>
    </row>
    <row r="10180" spans="1:1" x14ac:dyDescent="0.2">
      <c r="A10180" s="7"/>
    </row>
    <row r="10181" spans="1:1" x14ac:dyDescent="0.2">
      <c r="A10181" s="7"/>
    </row>
    <row r="10182" spans="1:1" x14ac:dyDescent="0.2">
      <c r="A10182" s="7"/>
    </row>
    <row r="10183" spans="1:1" x14ac:dyDescent="0.2">
      <c r="A10183" s="7"/>
    </row>
    <row r="10184" spans="1:1" x14ac:dyDescent="0.2">
      <c r="A10184" s="7"/>
    </row>
    <row r="10185" spans="1:1" x14ac:dyDescent="0.2">
      <c r="A10185" s="7"/>
    </row>
    <row r="10186" spans="1:1" x14ac:dyDescent="0.2">
      <c r="A10186" s="7"/>
    </row>
    <row r="10187" spans="1:1" x14ac:dyDescent="0.2">
      <c r="A10187" s="7"/>
    </row>
    <row r="10188" spans="1:1" x14ac:dyDescent="0.2">
      <c r="A10188" s="7"/>
    </row>
    <row r="10189" spans="1:1" x14ac:dyDescent="0.2">
      <c r="A10189" s="7"/>
    </row>
    <row r="10190" spans="1:1" x14ac:dyDescent="0.2">
      <c r="A10190" s="7"/>
    </row>
    <row r="10191" spans="1:1" x14ac:dyDescent="0.2">
      <c r="A10191" s="7"/>
    </row>
    <row r="10192" spans="1:1" x14ac:dyDescent="0.2">
      <c r="A10192" s="7"/>
    </row>
    <row r="10193" spans="1:1" x14ac:dyDescent="0.2">
      <c r="A10193" s="7"/>
    </row>
    <row r="10194" spans="1:1" x14ac:dyDescent="0.2">
      <c r="A10194" s="7"/>
    </row>
    <row r="10195" spans="1:1" x14ac:dyDescent="0.2">
      <c r="A10195" s="7"/>
    </row>
    <row r="10196" spans="1:1" x14ac:dyDescent="0.2">
      <c r="A10196" s="7"/>
    </row>
    <row r="10197" spans="1:1" x14ac:dyDescent="0.2">
      <c r="A10197" s="7"/>
    </row>
    <row r="10198" spans="1:1" x14ac:dyDescent="0.2">
      <c r="A10198" s="7"/>
    </row>
    <row r="10199" spans="1:1" x14ac:dyDescent="0.2">
      <c r="A10199" s="7"/>
    </row>
    <row r="10200" spans="1:1" x14ac:dyDescent="0.2">
      <c r="A10200" s="7"/>
    </row>
    <row r="10201" spans="1:1" x14ac:dyDescent="0.2">
      <c r="A10201" s="7"/>
    </row>
    <row r="10202" spans="1:1" x14ac:dyDescent="0.2">
      <c r="A10202" s="7"/>
    </row>
    <row r="10203" spans="1:1" x14ac:dyDescent="0.2">
      <c r="A10203" s="7"/>
    </row>
    <row r="10204" spans="1:1" x14ac:dyDescent="0.2">
      <c r="A10204" s="7"/>
    </row>
    <row r="10205" spans="1:1" x14ac:dyDescent="0.2">
      <c r="A10205" s="7"/>
    </row>
    <row r="10206" spans="1:1" x14ac:dyDescent="0.2">
      <c r="A10206" s="7"/>
    </row>
    <row r="10207" spans="1:1" x14ac:dyDescent="0.2">
      <c r="A10207" s="7"/>
    </row>
    <row r="10208" spans="1:1" x14ac:dyDescent="0.2">
      <c r="A10208" s="7"/>
    </row>
    <row r="10209" spans="1:1" x14ac:dyDescent="0.2">
      <c r="A10209" s="7"/>
    </row>
    <row r="10210" spans="1:1" x14ac:dyDescent="0.2">
      <c r="A10210" s="7"/>
    </row>
    <row r="10211" spans="1:1" x14ac:dyDescent="0.2">
      <c r="A10211" s="7"/>
    </row>
    <row r="10212" spans="1:1" x14ac:dyDescent="0.2">
      <c r="A10212" s="7"/>
    </row>
    <row r="10213" spans="1:1" x14ac:dyDescent="0.2">
      <c r="A10213" s="7"/>
    </row>
    <row r="10214" spans="1:1" x14ac:dyDescent="0.2">
      <c r="A10214" s="7"/>
    </row>
    <row r="10215" spans="1:1" x14ac:dyDescent="0.2">
      <c r="A10215" s="7"/>
    </row>
    <row r="10216" spans="1:1" x14ac:dyDescent="0.2">
      <c r="A10216" s="7"/>
    </row>
    <row r="10217" spans="1:1" x14ac:dyDescent="0.2">
      <c r="A10217" s="7"/>
    </row>
    <row r="10218" spans="1:1" x14ac:dyDescent="0.2">
      <c r="A10218" s="7"/>
    </row>
    <row r="10219" spans="1:1" x14ac:dyDescent="0.2">
      <c r="A10219" s="7"/>
    </row>
    <row r="10220" spans="1:1" x14ac:dyDescent="0.2">
      <c r="A10220" s="7"/>
    </row>
    <row r="10221" spans="1:1" x14ac:dyDescent="0.2">
      <c r="A10221" s="7"/>
    </row>
    <row r="10222" spans="1:1" x14ac:dyDescent="0.2">
      <c r="A10222" s="7"/>
    </row>
    <row r="10223" spans="1:1" x14ac:dyDescent="0.2">
      <c r="A10223" s="7"/>
    </row>
    <row r="10224" spans="1:1" x14ac:dyDescent="0.2">
      <c r="A10224" s="7"/>
    </row>
    <row r="10225" spans="1:1" x14ac:dyDescent="0.2">
      <c r="A10225" s="7"/>
    </row>
    <row r="10226" spans="1:1" x14ac:dyDescent="0.2">
      <c r="A10226" s="7"/>
    </row>
    <row r="10227" spans="1:1" x14ac:dyDescent="0.2">
      <c r="A10227" s="7"/>
    </row>
    <row r="10228" spans="1:1" x14ac:dyDescent="0.2">
      <c r="A10228" s="7"/>
    </row>
    <row r="10229" spans="1:1" x14ac:dyDescent="0.2">
      <c r="A10229" s="7"/>
    </row>
    <row r="10230" spans="1:1" x14ac:dyDescent="0.2">
      <c r="A10230" s="7"/>
    </row>
    <row r="10231" spans="1:1" x14ac:dyDescent="0.2">
      <c r="A10231" s="7"/>
    </row>
    <row r="10232" spans="1:1" x14ac:dyDescent="0.2">
      <c r="A10232" s="7"/>
    </row>
    <row r="10233" spans="1:1" x14ac:dyDescent="0.2">
      <c r="A10233" s="7"/>
    </row>
    <row r="10234" spans="1:1" x14ac:dyDescent="0.2">
      <c r="A10234" s="7"/>
    </row>
    <row r="10235" spans="1:1" x14ac:dyDescent="0.2">
      <c r="A10235" s="7"/>
    </row>
    <row r="10236" spans="1:1" x14ac:dyDescent="0.2">
      <c r="A10236" s="7"/>
    </row>
    <row r="10237" spans="1:1" x14ac:dyDescent="0.2">
      <c r="A10237" s="7"/>
    </row>
    <row r="10238" spans="1:1" x14ac:dyDescent="0.2">
      <c r="A10238" s="7"/>
    </row>
    <row r="10239" spans="1:1" x14ac:dyDescent="0.2">
      <c r="A10239" s="7"/>
    </row>
    <row r="10240" spans="1:1" x14ac:dyDescent="0.2">
      <c r="A10240" s="7"/>
    </row>
    <row r="10241" spans="1:1" x14ac:dyDescent="0.2">
      <c r="A10241" s="7"/>
    </row>
    <row r="10242" spans="1:1" x14ac:dyDescent="0.2">
      <c r="A10242" s="7"/>
    </row>
    <row r="10243" spans="1:1" x14ac:dyDescent="0.2">
      <c r="A10243" s="7"/>
    </row>
    <row r="10244" spans="1:1" x14ac:dyDescent="0.2">
      <c r="A10244" s="7"/>
    </row>
    <row r="10245" spans="1:1" x14ac:dyDescent="0.2">
      <c r="A10245" s="7"/>
    </row>
    <row r="10246" spans="1:1" x14ac:dyDescent="0.2">
      <c r="A10246" s="7"/>
    </row>
    <row r="10247" spans="1:1" x14ac:dyDescent="0.2">
      <c r="A10247" s="7"/>
    </row>
    <row r="10248" spans="1:1" x14ac:dyDescent="0.2">
      <c r="A10248" s="7"/>
    </row>
    <row r="10249" spans="1:1" x14ac:dyDescent="0.2">
      <c r="A10249" s="7"/>
    </row>
    <row r="10250" spans="1:1" x14ac:dyDescent="0.2">
      <c r="A10250" s="7"/>
    </row>
    <row r="10251" spans="1:1" x14ac:dyDescent="0.2">
      <c r="A10251" s="7"/>
    </row>
    <row r="10252" spans="1:1" x14ac:dyDescent="0.2">
      <c r="A10252" s="7"/>
    </row>
    <row r="10253" spans="1:1" x14ac:dyDescent="0.2">
      <c r="A10253" s="7"/>
    </row>
    <row r="10254" spans="1:1" x14ac:dyDescent="0.2">
      <c r="A10254" s="7"/>
    </row>
    <row r="10255" spans="1:1" x14ac:dyDescent="0.2">
      <c r="A10255" s="7"/>
    </row>
    <row r="10256" spans="1:1" x14ac:dyDescent="0.2">
      <c r="A10256" s="7"/>
    </row>
    <row r="10257" spans="1:1" x14ac:dyDescent="0.2">
      <c r="A10257" s="7"/>
    </row>
    <row r="10258" spans="1:1" x14ac:dyDescent="0.2">
      <c r="A10258" s="7"/>
    </row>
    <row r="10259" spans="1:1" x14ac:dyDescent="0.2">
      <c r="A10259" s="7"/>
    </row>
    <row r="10260" spans="1:1" x14ac:dyDescent="0.2">
      <c r="A10260" s="7"/>
    </row>
    <row r="10261" spans="1:1" x14ac:dyDescent="0.2">
      <c r="A10261" s="7"/>
    </row>
    <row r="10262" spans="1:1" x14ac:dyDescent="0.2">
      <c r="A10262" s="7"/>
    </row>
    <row r="10263" spans="1:1" x14ac:dyDescent="0.2">
      <c r="A10263" s="7"/>
    </row>
    <row r="10264" spans="1:1" x14ac:dyDescent="0.2">
      <c r="A10264" s="7"/>
    </row>
    <row r="10265" spans="1:1" x14ac:dyDescent="0.2">
      <c r="A10265" s="7"/>
    </row>
    <row r="10266" spans="1:1" x14ac:dyDescent="0.2">
      <c r="A10266" s="7"/>
    </row>
    <row r="10267" spans="1:1" x14ac:dyDescent="0.2">
      <c r="A10267" s="7"/>
    </row>
    <row r="10268" spans="1:1" x14ac:dyDescent="0.2">
      <c r="A10268" s="7"/>
    </row>
    <row r="10269" spans="1:1" x14ac:dyDescent="0.2">
      <c r="A10269" s="7"/>
    </row>
    <row r="10270" spans="1:1" x14ac:dyDescent="0.2">
      <c r="A10270" s="7"/>
    </row>
    <row r="10271" spans="1:1" x14ac:dyDescent="0.2">
      <c r="A10271" s="7"/>
    </row>
    <row r="10272" spans="1:1" x14ac:dyDescent="0.2">
      <c r="A10272" s="7"/>
    </row>
    <row r="10273" spans="1:1" x14ac:dyDescent="0.2">
      <c r="A10273" s="7"/>
    </row>
    <row r="10274" spans="1:1" x14ac:dyDescent="0.2">
      <c r="A10274" s="7"/>
    </row>
    <row r="10275" spans="1:1" x14ac:dyDescent="0.2">
      <c r="A10275" s="7"/>
    </row>
    <row r="10276" spans="1:1" x14ac:dyDescent="0.2">
      <c r="A10276" s="7"/>
    </row>
    <row r="10277" spans="1:1" x14ac:dyDescent="0.2">
      <c r="A10277" s="7"/>
    </row>
    <row r="10278" spans="1:1" x14ac:dyDescent="0.2">
      <c r="A10278" s="7"/>
    </row>
    <row r="10279" spans="1:1" x14ac:dyDescent="0.2">
      <c r="A10279" s="7"/>
    </row>
    <row r="10280" spans="1:1" x14ac:dyDescent="0.2">
      <c r="A10280" s="7"/>
    </row>
    <row r="10281" spans="1:1" x14ac:dyDescent="0.2">
      <c r="A10281" s="7"/>
    </row>
    <row r="10282" spans="1:1" x14ac:dyDescent="0.2">
      <c r="A10282" s="7"/>
    </row>
    <row r="10283" spans="1:1" x14ac:dyDescent="0.2">
      <c r="A10283" s="7"/>
    </row>
    <row r="10284" spans="1:1" x14ac:dyDescent="0.2">
      <c r="A10284" s="7"/>
    </row>
    <row r="10285" spans="1:1" x14ac:dyDescent="0.2">
      <c r="A10285" s="7"/>
    </row>
    <row r="10286" spans="1:1" x14ac:dyDescent="0.2">
      <c r="A10286" s="7"/>
    </row>
    <row r="10287" spans="1:1" x14ac:dyDescent="0.2">
      <c r="A10287" s="7"/>
    </row>
    <row r="10288" spans="1:1" x14ac:dyDescent="0.2">
      <c r="A10288" s="7"/>
    </row>
    <row r="10289" spans="1:1" x14ac:dyDescent="0.2">
      <c r="A10289" s="7"/>
    </row>
    <row r="10290" spans="1:1" x14ac:dyDescent="0.2">
      <c r="A10290" s="7"/>
    </row>
    <row r="10291" spans="1:1" x14ac:dyDescent="0.2">
      <c r="A10291" s="7"/>
    </row>
    <row r="10292" spans="1:1" x14ac:dyDescent="0.2">
      <c r="A10292" s="7"/>
    </row>
    <row r="10293" spans="1:1" x14ac:dyDescent="0.2">
      <c r="A10293" s="7"/>
    </row>
    <row r="10294" spans="1:1" x14ac:dyDescent="0.2">
      <c r="A10294" s="7"/>
    </row>
    <row r="10295" spans="1:1" x14ac:dyDescent="0.2">
      <c r="A10295" s="7"/>
    </row>
    <row r="10296" spans="1:1" x14ac:dyDescent="0.2">
      <c r="A10296" s="7"/>
    </row>
    <row r="10297" spans="1:1" x14ac:dyDescent="0.2">
      <c r="A10297" s="7"/>
    </row>
    <row r="10298" spans="1:1" x14ac:dyDescent="0.2">
      <c r="A10298" s="7"/>
    </row>
    <row r="10299" spans="1:1" x14ac:dyDescent="0.2">
      <c r="A10299" s="7"/>
    </row>
    <row r="10300" spans="1:1" x14ac:dyDescent="0.2">
      <c r="A10300" s="7"/>
    </row>
    <row r="10301" spans="1:1" x14ac:dyDescent="0.2">
      <c r="A10301" s="7"/>
    </row>
    <row r="10302" spans="1:1" x14ac:dyDescent="0.2">
      <c r="A10302" s="7"/>
    </row>
    <row r="10303" spans="1:1" x14ac:dyDescent="0.2">
      <c r="A10303" s="7"/>
    </row>
    <row r="10304" spans="1:1" x14ac:dyDescent="0.2">
      <c r="A10304" s="7"/>
    </row>
    <row r="10305" spans="1:1" x14ac:dyDescent="0.2">
      <c r="A10305" s="7"/>
    </row>
    <row r="10306" spans="1:1" x14ac:dyDescent="0.2">
      <c r="A10306" s="7"/>
    </row>
    <row r="10307" spans="1:1" x14ac:dyDescent="0.2">
      <c r="A10307" s="7"/>
    </row>
    <row r="10308" spans="1:1" x14ac:dyDescent="0.2">
      <c r="A10308" s="7"/>
    </row>
    <row r="10309" spans="1:1" x14ac:dyDescent="0.2">
      <c r="A10309" s="7"/>
    </row>
    <row r="10310" spans="1:1" x14ac:dyDescent="0.2">
      <c r="A10310" s="7"/>
    </row>
    <row r="10311" spans="1:1" x14ac:dyDescent="0.2">
      <c r="A10311" s="7"/>
    </row>
    <row r="10312" spans="1:1" x14ac:dyDescent="0.2">
      <c r="A10312" s="7"/>
    </row>
    <row r="10313" spans="1:1" x14ac:dyDescent="0.2">
      <c r="A10313" s="7"/>
    </row>
    <row r="10314" spans="1:1" x14ac:dyDescent="0.2">
      <c r="A10314" s="7"/>
    </row>
    <row r="10315" spans="1:1" x14ac:dyDescent="0.2">
      <c r="A10315" s="7"/>
    </row>
    <row r="10316" spans="1:1" x14ac:dyDescent="0.2">
      <c r="A10316" s="7"/>
    </row>
    <row r="10317" spans="1:1" x14ac:dyDescent="0.2">
      <c r="A10317" s="7"/>
    </row>
    <row r="10318" spans="1:1" x14ac:dyDescent="0.2">
      <c r="A10318" s="7"/>
    </row>
    <row r="10319" spans="1:1" x14ac:dyDescent="0.2">
      <c r="A10319" s="7"/>
    </row>
    <row r="10320" spans="1:1" x14ac:dyDescent="0.2">
      <c r="A10320" s="7"/>
    </row>
    <row r="10321" spans="1:1" x14ac:dyDescent="0.2">
      <c r="A10321" s="7"/>
    </row>
    <row r="10322" spans="1:1" x14ac:dyDescent="0.2">
      <c r="A10322" s="7"/>
    </row>
    <row r="10323" spans="1:1" x14ac:dyDescent="0.2">
      <c r="A10323" s="7"/>
    </row>
    <row r="10324" spans="1:1" x14ac:dyDescent="0.2">
      <c r="A10324" s="7"/>
    </row>
    <row r="10325" spans="1:1" x14ac:dyDescent="0.2">
      <c r="A10325" s="7"/>
    </row>
    <row r="10326" spans="1:1" x14ac:dyDescent="0.2">
      <c r="A10326" s="7"/>
    </row>
    <row r="10327" spans="1:1" x14ac:dyDescent="0.2">
      <c r="A10327" s="7"/>
    </row>
    <row r="10328" spans="1:1" x14ac:dyDescent="0.2">
      <c r="A10328" s="7"/>
    </row>
    <row r="10329" spans="1:1" x14ac:dyDescent="0.2">
      <c r="A10329" s="7"/>
    </row>
    <row r="10330" spans="1:1" x14ac:dyDescent="0.2">
      <c r="A10330" s="7"/>
    </row>
    <row r="10331" spans="1:1" x14ac:dyDescent="0.2">
      <c r="A10331" s="7"/>
    </row>
    <row r="10332" spans="1:1" x14ac:dyDescent="0.2">
      <c r="A10332" s="7"/>
    </row>
    <row r="10333" spans="1:1" x14ac:dyDescent="0.2">
      <c r="A10333" s="7"/>
    </row>
    <row r="10334" spans="1:1" x14ac:dyDescent="0.2">
      <c r="A10334" s="7"/>
    </row>
    <row r="10335" spans="1:1" x14ac:dyDescent="0.2">
      <c r="A10335" s="7"/>
    </row>
    <row r="10336" spans="1:1" x14ac:dyDescent="0.2">
      <c r="A10336" s="7"/>
    </row>
    <row r="10337" spans="1:1" x14ac:dyDescent="0.2">
      <c r="A10337" s="7"/>
    </row>
    <row r="10338" spans="1:1" x14ac:dyDescent="0.2">
      <c r="A10338" s="7"/>
    </row>
    <row r="10339" spans="1:1" x14ac:dyDescent="0.2">
      <c r="A10339" s="7"/>
    </row>
    <row r="10340" spans="1:1" x14ac:dyDescent="0.2">
      <c r="A10340" s="7"/>
    </row>
    <row r="10341" spans="1:1" x14ac:dyDescent="0.2">
      <c r="A10341" s="7"/>
    </row>
    <row r="10342" spans="1:1" x14ac:dyDescent="0.2">
      <c r="A10342" s="7"/>
    </row>
    <row r="10343" spans="1:1" x14ac:dyDescent="0.2">
      <c r="A10343" s="7"/>
    </row>
    <row r="10344" spans="1:1" x14ac:dyDescent="0.2">
      <c r="A10344" s="7"/>
    </row>
    <row r="10345" spans="1:1" x14ac:dyDescent="0.2">
      <c r="A10345" s="7"/>
    </row>
    <row r="10346" spans="1:1" x14ac:dyDescent="0.2">
      <c r="A10346" s="7"/>
    </row>
    <row r="10347" spans="1:1" x14ac:dyDescent="0.2">
      <c r="A10347" s="7"/>
    </row>
    <row r="10348" spans="1:1" x14ac:dyDescent="0.2">
      <c r="A10348" s="7"/>
    </row>
    <row r="10349" spans="1:1" x14ac:dyDescent="0.2">
      <c r="A10349" s="7"/>
    </row>
    <row r="10350" spans="1:1" x14ac:dyDescent="0.2">
      <c r="A10350" s="7"/>
    </row>
    <row r="10351" spans="1:1" x14ac:dyDescent="0.2">
      <c r="A10351" s="7"/>
    </row>
    <row r="10352" spans="1:1" x14ac:dyDescent="0.2">
      <c r="A10352" s="7"/>
    </row>
    <row r="10353" spans="1:1" x14ac:dyDescent="0.2">
      <c r="A10353" s="7"/>
    </row>
    <row r="10354" spans="1:1" x14ac:dyDescent="0.2">
      <c r="A10354" s="7"/>
    </row>
    <row r="10355" spans="1:1" x14ac:dyDescent="0.2">
      <c r="A10355" s="7"/>
    </row>
    <row r="10356" spans="1:1" x14ac:dyDescent="0.2">
      <c r="A10356" s="7"/>
    </row>
    <row r="10357" spans="1:1" x14ac:dyDescent="0.2">
      <c r="A10357" s="7"/>
    </row>
    <row r="10358" spans="1:1" x14ac:dyDescent="0.2">
      <c r="A10358" s="7"/>
    </row>
    <row r="10359" spans="1:1" x14ac:dyDescent="0.2">
      <c r="A10359" s="7"/>
    </row>
    <row r="10360" spans="1:1" x14ac:dyDescent="0.2">
      <c r="A10360" s="7"/>
    </row>
    <row r="10361" spans="1:1" x14ac:dyDescent="0.2">
      <c r="A10361" s="7"/>
    </row>
    <row r="10362" spans="1:1" x14ac:dyDescent="0.2">
      <c r="A10362" s="7"/>
    </row>
    <row r="10363" spans="1:1" x14ac:dyDescent="0.2">
      <c r="A10363" s="7"/>
    </row>
    <row r="10364" spans="1:1" x14ac:dyDescent="0.2">
      <c r="A10364" s="7"/>
    </row>
    <row r="10365" spans="1:1" x14ac:dyDescent="0.2">
      <c r="A10365" s="7"/>
    </row>
    <row r="10366" spans="1:1" x14ac:dyDescent="0.2">
      <c r="A10366" s="7"/>
    </row>
    <row r="10367" spans="1:1" x14ac:dyDescent="0.2">
      <c r="A10367" s="7"/>
    </row>
    <row r="10368" spans="1:1" x14ac:dyDescent="0.2">
      <c r="A10368" s="7"/>
    </row>
    <row r="10369" spans="1:1" x14ac:dyDescent="0.2">
      <c r="A10369" s="7"/>
    </row>
    <row r="10370" spans="1:1" x14ac:dyDescent="0.2">
      <c r="A10370" s="7"/>
    </row>
    <row r="10371" spans="1:1" x14ac:dyDescent="0.2">
      <c r="A10371" s="7"/>
    </row>
    <row r="10372" spans="1:1" x14ac:dyDescent="0.2">
      <c r="A10372" s="7"/>
    </row>
    <row r="10373" spans="1:1" x14ac:dyDescent="0.2">
      <c r="A10373" s="7"/>
    </row>
    <row r="10374" spans="1:1" x14ac:dyDescent="0.2">
      <c r="A10374" s="7"/>
    </row>
    <row r="10375" spans="1:1" x14ac:dyDescent="0.2">
      <c r="A10375" s="7"/>
    </row>
    <row r="10376" spans="1:1" x14ac:dyDescent="0.2">
      <c r="A10376" s="7"/>
    </row>
    <row r="10377" spans="1:1" x14ac:dyDescent="0.2">
      <c r="A10377" s="7"/>
    </row>
    <row r="10378" spans="1:1" x14ac:dyDescent="0.2">
      <c r="A10378" s="7"/>
    </row>
    <row r="10379" spans="1:1" x14ac:dyDescent="0.2">
      <c r="A10379" s="7"/>
    </row>
    <row r="10380" spans="1:1" x14ac:dyDescent="0.2">
      <c r="A10380" s="7"/>
    </row>
    <row r="10381" spans="1:1" x14ac:dyDescent="0.2">
      <c r="A10381" s="7"/>
    </row>
    <row r="10382" spans="1:1" x14ac:dyDescent="0.2">
      <c r="A10382" s="7"/>
    </row>
    <row r="10383" spans="1:1" x14ac:dyDescent="0.2">
      <c r="A10383" s="7"/>
    </row>
    <row r="10384" spans="1:1" x14ac:dyDescent="0.2">
      <c r="A10384" s="7"/>
    </row>
    <row r="10385" spans="1:1" x14ac:dyDescent="0.2">
      <c r="A10385" s="7"/>
    </row>
    <row r="10386" spans="1:1" x14ac:dyDescent="0.2">
      <c r="A10386" s="7"/>
    </row>
    <row r="10387" spans="1:1" x14ac:dyDescent="0.2">
      <c r="A10387" s="7"/>
    </row>
    <row r="10388" spans="1:1" x14ac:dyDescent="0.2">
      <c r="A10388" s="7"/>
    </row>
    <row r="10389" spans="1:1" x14ac:dyDescent="0.2">
      <c r="A10389" s="7"/>
    </row>
    <row r="10390" spans="1:1" x14ac:dyDescent="0.2">
      <c r="A10390" s="7"/>
    </row>
    <row r="10391" spans="1:1" x14ac:dyDescent="0.2">
      <c r="A10391" s="7"/>
    </row>
    <row r="10392" spans="1:1" x14ac:dyDescent="0.2">
      <c r="A10392" s="7"/>
    </row>
    <row r="10393" spans="1:1" x14ac:dyDescent="0.2">
      <c r="A10393" s="7"/>
    </row>
    <row r="10394" spans="1:1" x14ac:dyDescent="0.2">
      <c r="A10394" s="7"/>
    </row>
    <row r="10395" spans="1:1" x14ac:dyDescent="0.2">
      <c r="A10395" s="7"/>
    </row>
    <row r="10396" spans="1:1" x14ac:dyDescent="0.2">
      <c r="A10396" s="7"/>
    </row>
    <row r="10397" spans="1:1" x14ac:dyDescent="0.2">
      <c r="A10397" s="7"/>
    </row>
    <row r="10398" spans="1:1" x14ac:dyDescent="0.2">
      <c r="A10398" s="7"/>
    </row>
    <row r="10399" spans="1:1" x14ac:dyDescent="0.2">
      <c r="A10399" s="7"/>
    </row>
    <row r="10400" spans="1:1" x14ac:dyDescent="0.2">
      <c r="A10400" s="7"/>
    </row>
    <row r="10401" spans="1:1" x14ac:dyDescent="0.2">
      <c r="A10401" s="7"/>
    </row>
    <row r="10402" spans="1:1" x14ac:dyDescent="0.2">
      <c r="A10402" s="7"/>
    </row>
    <row r="10403" spans="1:1" x14ac:dyDescent="0.2">
      <c r="A10403" s="7"/>
    </row>
    <row r="10404" spans="1:1" x14ac:dyDescent="0.2">
      <c r="A10404" s="7"/>
    </row>
    <row r="10405" spans="1:1" x14ac:dyDescent="0.2">
      <c r="A10405" s="7"/>
    </row>
    <row r="10406" spans="1:1" x14ac:dyDescent="0.2">
      <c r="A10406" s="7"/>
    </row>
    <row r="10407" spans="1:1" x14ac:dyDescent="0.2">
      <c r="A10407" s="7"/>
    </row>
    <row r="10408" spans="1:1" x14ac:dyDescent="0.2">
      <c r="A10408" s="7"/>
    </row>
    <row r="10409" spans="1:1" x14ac:dyDescent="0.2">
      <c r="A10409" s="7"/>
    </row>
    <row r="10410" spans="1:1" x14ac:dyDescent="0.2">
      <c r="A10410" s="7"/>
    </row>
    <row r="10411" spans="1:1" x14ac:dyDescent="0.2">
      <c r="A10411" s="7"/>
    </row>
    <row r="10412" spans="1:1" x14ac:dyDescent="0.2">
      <c r="A10412" s="7"/>
    </row>
    <row r="10413" spans="1:1" x14ac:dyDescent="0.2">
      <c r="A10413" s="7"/>
    </row>
    <row r="10414" spans="1:1" x14ac:dyDescent="0.2">
      <c r="A10414" s="7"/>
    </row>
    <row r="10415" spans="1:1" x14ac:dyDescent="0.2">
      <c r="A10415" s="7"/>
    </row>
    <row r="10416" spans="1:1" x14ac:dyDescent="0.2">
      <c r="A10416" s="7"/>
    </row>
    <row r="10417" spans="1:1" x14ac:dyDescent="0.2">
      <c r="A10417" s="7"/>
    </row>
    <row r="10418" spans="1:1" x14ac:dyDescent="0.2">
      <c r="A10418" s="7"/>
    </row>
    <row r="10419" spans="1:1" x14ac:dyDescent="0.2">
      <c r="A10419" s="7"/>
    </row>
    <row r="10420" spans="1:1" x14ac:dyDescent="0.2">
      <c r="A10420" s="7"/>
    </row>
    <row r="10421" spans="1:1" x14ac:dyDescent="0.2">
      <c r="A10421" s="7"/>
    </row>
    <row r="10422" spans="1:1" x14ac:dyDescent="0.2">
      <c r="A10422" s="7"/>
    </row>
    <row r="10423" spans="1:1" x14ac:dyDescent="0.2">
      <c r="A10423" s="7"/>
    </row>
    <row r="10424" spans="1:1" x14ac:dyDescent="0.2">
      <c r="A10424" s="7"/>
    </row>
    <row r="10425" spans="1:1" x14ac:dyDescent="0.2">
      <c r="A10425" s="7"/>
    </row>
    <row r="10426" spans="1:1" x14ac:dyDescent="0.2">
      <c r="A10426" s="7"/>
    </row>
    <row r="10427" spans="1:1" x14ac:dyDescent="0.2">
      <c r="A10427" s="7"/>
    </row>
    <row r="10428" spans="1:1" x14ac:dyDescent="0.2">
      <c r="A10428" s="7"/>
    </row>
    <row r="10429" spans="1:1" x14ac:dyDescent="0.2">
      <c r="A10429" s="7"/>
    </row>
    <row r="10430" spans="1:1" x14ac:dyDescent="0.2">
      <c r="A10430" s="7"/>
    </row>
    <row r="10431" spans="1:1" x14ac:dyDescent="0.2">
      <c r="A10431" s="7"/>
    </row>
    <row r="10432" spans="1:1" x14ac:dyDescent="0.2">
      <c r="A10432" s="7"/>
    </row>
    <row r="10433" spans="1:1" x14ac:dyDescent="0.2">
      <c r="A10433" s="7"/>
    </row>
    <row r="10434" spans="1:1" x14ac:dyDescent="0.2">
      <c r="A10434" s="7"/>
    </row>
    <row r="10435" spans="1:1" x14ac:dyDescent="0.2">
      <c r="A10435" s="7"/>
    </row>
    <row r="10436" spans="1:1" x14ac:dyDescent="0.2">
      <c r="A10436" s="7"/>
    </row>
    <row r="10437" spans="1:1" x14ac:dyDescent="0.2">
      <c r="A10437" s="7"/>
    </row>
    <row r="10438" spans="1:1" x14ac:dyDescent="0.2">
      <c r="A10438" s="7"/>
    </row>
    <row r="10439" spans="1:1" x14ac:dyDescent="0.2">
      <c r="A10439" s="7"/>
    </row>
    <row r="10440" spans="1:1" x14ac:dyDescent="0.2">
      <c r="A10440" s="7"/>
    </row>
    <row r="10441" spans="1:1" x14ac:dyDescent="0.2">
      <c r="A10441" s="7"/>
    </row>
    <row r="10442" spans="1:1" x14ac:dyDescent="0.2">
      <c r="A10442" s="7"/>
    </row>
    <row r="10443" spans="1:1" x14ac:dyDescent="0.2">
      <c r="A10443" s="7"/>
    </row>
    <row r="10444" spans="1:1" x14ac:dyDescent="0.2">
      <c r="A10444" s="7"/>
    </row>
    <row r="10445" spans="1:1" x14ac:dyDescent="0.2">
      <c r="A10445" s="7"/>
    </row>
    <row r="10446" spans="1:1" x14ac:dyDescent="0.2">
      <c r="A10446" s="7"/>
    </row>
    <row r="10447" spans="1:1" x14ac:dyDescent="0.2">
      <c r="A10447" s="7"/>
    </row>
    <row r="10448" spans="1:1" x14ac:dyDescent="0.2">
      <c r="A10448" s="7"/>
    </row>
    <row r="10449" spans="1:1" x14ac:dyDescent="0.2">
      <c r="A10449" s="7"/>
    </row>
    <row r="10450" spans="1:1" x14ac:dyDescent="0.2">
      <c r="A10450" s="7"/>
    </row>
    <row r="10451" spans="1:1" x14ac:dyDescent="0.2">
      <c r="A10451" s="7"/>
    </row>
    <row r="10452" spans="1:1" x14ac:dyDescent="0.2">
      <c r="A10452" s="7"/>
    </row>
    <row r="10453" spans="1:1" x14ac:dyDescent="0.2">
      <c r="A10453" s="7"/>
    </row>
    <row r="10454" spans="1:1" x14ac:dyDescent="0.2">
      <c r="A10454" s="7"/>
    </row>
    <row r="10455" spans="1:1" x14ac:dyDescent="0.2">
      <c r="A10455" s="7"/>
    </row>
    <row r="10456" spans="1:1" x14ac:dyDescent="0.2">
      <c r="A10456" s="7"/>
    </row>
    <row r="10457" spans="1:1" x14ac:dyDescent="0.2">
      <c r="A10457" s="7"/>
    </row>
    <row r="10458" spans="1:1" x14ac:dyDescent="0.2">
      <c r="A10458" s="7"/>
    </row>
    <row r="10459" spans="1:1" x14ac:dyDescent="0.2">
      <c r="A10459" s="7"/>
    </row>
    <row r="10460" spans="1:1" x14ac:dyDescent="0.2">
      <c r="A10460" s="7"/>
    </row>
    <row r="10461" spans="1:1" x14ac:dyDescent="0.2">
      <c r="A10461" s="7"/>
    </row>
    <row r="10462" spans="1:1" x14ac:dyDescent="0.2">
      <c r="A10462" s="7"/>
    </row>
    <row r="10463" spans="1:1" x14ac:dyDescent="0.2">
      <c r="A10463" s="7"/>
    </row>
    <row r="10464" spans="1:1" x14ac:dyDescent="0.2">
      <c r="A10464" s="7"/>
    </row>
    <row r="10465" spans="1:1" x14ac:dyDescent="0.2">
      <c r="A10465" s="7"/>
    </row>
    <row r="10466" spans="1:1" x14ac:dyDescent="0.2">
      <c r="A10466" s="7"/>
    </row>
    <row r="10467" spans="1:1" x14ac:dyDescent="0.2">
      <c r="A10467" s="7"/>
    </row>
    <row r="10468" spans="1:1" x14ac:dyDescent="0.2">
      <c r="A10468" s="7"/>
    </row>
    <row r="10469" spans="1:1" x14ac:dyDescent="0.2">
      <c r="A10469" s="7"/>
    </row>
    <row r="10470" spans="1:1" x14ac:dyDescent="0.2">
      <c r="A10470" s="7"/>
    </row>
    <row r="10471" spans="1:1" x14ac:dyDescent="0.2">
      <c r="A10471" s="7"/>
    </row>
    <row r="10472" spans="1:1" x14ac:dyDescent="0.2">
      <c r="A10472" s="7"/>
    </row>
    <row r="10473" spans="1:1" x14ac:dyDescent="0.2">
      <c r="A10473" s="7"/>
    </row>
    <row r="10474" spans="1:1" x14ac:dyDescent="0.2">
      <c r="A10474" s="7"/>
    </row>
    <row r="10475" spans="1:1" x14ac:dyDescent="0.2">
      <c r="A10475" s="7"/>
    </row>
    <row r="10476" spans="1:1" x14ac:dyDescent="0.2">
      <c r="A10476" s="7"/>
    </row>
    <row r="10477" spans="1:1" x14ac:dyDescent="0.2">
      <c r="A10477" s="7"/>
    </row>
    <row r="10478" spans="1:1" x14ac:dyDescent="0.2">
      <c r="A10478" s="7"/>
    </row>
    <row r="10479" spans="1:1" x14ac:dyDescent="0.2">
      <c r="A10479" s="7"/>
    </row>
    <row r="10480" spans="1:1" x14ac:dyDescent="0.2">
      <c r="A10480" s="7"/>
    </row>
    <row r="10481" spans="1:1" x14ac:dyDescent="0.2">
      <c r="A10481" s="7"/>
    </row>
    <row r="10482" spans="1:1" x14ac:dyDescent="0.2">
      <c r="A10482" s="7"/>
    </row>
    <row r="10483" spans="1:1" x14ac:dyDescent="0.2">
      <c r="A10483" s="7"/>
    </row>
    <row r="10484" spans="1:1" x14ac:dyDescent="0.2">
      <c r="A10484" s="7"/>
    </row>
    <row r="10485" spans="1:1" x14ac:dyDescent="0.2">
      <c r="A10485" s="7"/>
    </row>
    <row r="10486" spans="1:1" x14ac:dyDescent="0.2">
      <c r="A10486" s="7"/>
    </row>
    <row r="10487" spans="1:1" x14ac:dyDescent="0.2">
      <c r="A10487" s="7"/>
    </row>
    <row r="10488" spans="1:1" x14ac:dyDescent="0.2">
      <c r="A10488" s="7"/>
    </row>
    <row r="10489" spans="1:1" x14ac:dyDescent="0.2">
      <c r="A10489" s="7"/>
    </row>
    <row r="10490" spans="1:1" x14ac:dyDescent="0.2">
      <c r="A10490" s="7"/>
    </row>
    <row r="10491" spans="1:1" x14ac:dyDescent="0.2">
      <c r="A10491" s="7"/>
    </row>
    <row r="10492" spans="1:1" x14ac:dyDescent="0.2">
      <c r="A10492" s="7"/>
    </row>
    <row r="10493" spans="1:1" x14ac:dyDescent="0.2">
      <c r="A10493" s="7"/>
    </row>
    <row r="10494" spans="1:1" x14ac:dyDescent="0.2">
      <c r="A10494" s="7"/>
    </row>
    <row r="10495" spans="1:1" x14ac:dyDescent="0.2">
      <c r="A10495" s="7"/>
    </row>
    <row r="10496" spans="1:1" x14ac:dyDescent="0.2">
      <c r="A10496" s="7"/>
    </row>
    <row r="10497" spans="1:1" x14ac:dyDescent="0.2">
      <c r="A10497" s="7"/>
    </row>
    <row r="10498" spans="1:1" x14ac:dyDescent="0.2">
      <c r="A10498" s="7"/>
    </row>
    <row r="10499" spans="1:1" x14ac:dyDescent="0.2">
      <c r="A10499" s="7"/>
    </row>
    <row r="10500" spans="1:1" x14ac:dyDescent="0.2">
      <c r="A10500" s="7"/>
    </row>
    <row r="10501" spans="1:1" x14ac:dyDescent="0.2">
      <c r="A10501" s="7"/>
    </row>
    <row r="10502" spans="1:1" x14ac:dyDescent="0.2">
      <c r="A10502" s="7"/>
    </row>
    <row r="10503" spans="1:1" x14ac:dyDescent="0.2">
      <c r="A10503" s="7"/>
    </row>
    <row r="10504" spans="1:1" x14ac:dyDescent="0.2">
      <c r="A10504" s="7"/>
    </row>
    <row r="10505" spans="1:1" x14ac:dyDescent="0.2">
      <c r="A10505" s="7"/>
    </row>
    <row r="10506" spans="1:1" x14ac:dyDescent="0.2">
      <c r="A10506" s="7"/>
    </row>
    <row r="10507" spans="1:1" x14ac:dyDescent="0.2">
      <c r="A10507" s="7"/>
    </row>
    <row r="10508" spans="1:1" x14ac:dyDescent="0.2">
      <c r="A10508" s="7"/>
    </row>
    <row r="10509" spans="1:1" x14ac:dyDescent="0.2">
      <c r="A10509" s="7"/>
    </row>
    <row r="10510" spans="1:1" x14ac:dyDescent="0.2">
      <c r="A10510" s="7"/>
    </row>
    <row r="10511" spans="1:1" x14ac:dyDescent="0.2">
      <c r="A10511" s="7"/>
    </row>
    <row r="10512" spans="1:1" x14ac:dyDescent="0.2">
      <c r="A10512" s="7"/>
    </row>
    <row r="10513" spans="1:1" x14ac:dyDescent="0.2">
      <c r="A10513" s="7"/>
    </row>
    <row r="10514" spans="1:1" x14ac:dyDescent="0.2">
      <c r="A10514" s="7"/>
    </row>
    <row r="10515" spans="1:1" x14ac:dyDescent="0.2">
      <c r="A10515" s="7"/>
    </row>
    <row r="10516" spans="1:1" x14ac:dyDescent="0.2">
      <c r="A10516" s="7"/>
    </row>
    <row r="10517" spans="1:1" x14ac:dyDescent="0.2">
      <c r="A10517" s="7"/>
    </row>
    <row r="10518" spans="1:1" x14ac:dyDescent="0.2">
      <c r="A10518" s="7"/>
    </row>
    <row r="10519" spans="1:1" x14ac:dyDescent="0.2">
      <c r="A10519" s="7"/>
    </row>
    <row r="10520" spans="1:1" x14ac:dyDescent="0.2">
      <c r="A10520" s="7"/>
    </row>
    <row r="10521" spans="1:1" x14ac:dyDescent="0.2">
      <c r="A10521" s="7"/>
    </row>
    <row r="10522" spans="1:1" x14ac:dyDescent="0.2">
      <c r="A10522" s="7"/>
    </row>
    <row r="10523" spans="1:1" x14ac:dyDescent="0.2">
      <c r="A10523" s="7"/>
    </row>
    <row r="10524" spans="1:1" x14ac:dyDescent="0.2">
      <c r="A10524" s="7"/>
    </row>
    <row r="10525" spans="1:1" x14ac:dyDescent="0.2">
      <c r="A10525" s="7"/>
    </row>
    <row r="10526" spans="1:1" x14ac:dyDescent="0.2">
      <c r="A10526" s="7"/>
    </row>
    <row r="10527" spans="1:1" x14ac:dyDescent="0.2">
      <c r="A10527" s="7"/>
    </row>
    <row r="10528" spans="1:1" x14ac:dyDescent="0.2">
      <c r="A10528" s="7"/>
    </row>
    <row r="10529" spans="1:1" x14ac:dyDescent="0.2">
      <c r="A10529" s="7"/>
    </row>
    <row r="10530" spans="1:1" x14ac:dyDescent="0.2">
      <c r="A10530" s="7"/>
    </row>
    <row r="10531" spans="1:1" x14ac:dyDescent="0.2">
      <c r="A10531" s="7"/>
    </row>
    <row r="10532" spans="1:1" x14ac:dyDescent="0.2">
      <c r="A10532" s="7"/>
    </row>
    <row r="10533" spans="1:1" x14ac:dyDescent="0.2">
      <c r="A10533" s="7"/>
    </row>
    <row r="10534" spans="1:1" x14ac:dyDescent="0.2">
      <c r="A10534" s="7"/>
    </row>
    <row r="10535" spans="1:1" x14ac:dyDescent="0.2">
      <c r="A10535" s="7"/>
    </row>
    <row r="10536" spans="1:1" x14ac:dyDescent="0.2">
      <c r="A10536" s="7"/>
    </row>
    <row r="10537" spans="1:1" x14ac:dyDescent="0.2">
      <c r="A10537" s="7"/>
    </row>
    <row r="10538" spans="1:1" x14ac:dyDescent="0.2">
      <c r="A10538" s="7"/>
    </row>
    <row r="10539" spans="1:1" x14ac:dyDescent="0.2">
      <c r="A10539" s="7"/>
    </row>
    <row r="10540" spans="1:1" x14ac:dyDescent="0.2">
      <c r="A10540" s="7"/>
    </row>
    <row r="10541" spans="1:1" x14ac:dyDescent="0.2">
      <c r="A10541" s="7"/>
    </row>
    <row r="10542" spans="1:1" x14ac:dyDescent="0.2">
      <c r="A10542" s="7"/>
    </row>
    <row r="10543" spans="1:1" x14ac:dyDescent="0.2">
      <c r="A10543" s="7"/>
    </row>
    <row r="10544" spans="1:1" x14ac:dyDescent="0.2">
      <c r="A10544" s="7"/>
    </row>
    <row r="10545" spans="1:1" x14ac:dyDescent="0.2">
      <c r="A10545" s="7"/>
    </row>
    <row r="10546" spans="1:1" x14ac:dyDescent="0.2">
      <c r="A10546" s="7"/>
    </row>
    <row r="10547" spans="1:1" x14ac:dyDescent="0.2">
      <c r="A10547" s="7"/>
    </row>
    <row r="10548" spans="1:1" x14ac:dyDescent="0.2">
      <c r="A10548" s="7"/>
    </row>
    <row r="10549" spans="1:1" x14ac:dyDescent="0.2">
      <c r="A10549" s="7"/>
    </row>
    <row r="10550" spans="1:1" x14ac:dyDescent="0.2">
      <c r="A10550" s="7"/>
    </row>
    <row r="10551" spans="1:1" x14ac:dyDescent="0.2">
      <c r="A10551" s="7"/>
    </row>
    <row r="10552" spans="1:1" x14ac:dyDescent="0.2">
      <c r="A10552" s="7"/>
    </row>
    <row r="10553" spans="1:1" x14ac:dyDescent="0.2">
      <c r="A10553" s="7"/>
    </row>
    <row r="10554" spans="1:1" x14ac:dyDescent="0.2">
      <c r="A10554" s="7"/>
    </row>
    <row r="10555" spans="1:1" x14ac:dyDescent="0.2">
      <c r="A10555" s="7"/>
    </row>
    <row r="10556" spans="1:1" x14ac:dyDescent="0.2">
      <c r="A10556" s="7"/>
    </row>
    <row r="10557" spans="1:1" x14ac:dyDescent="0.2">
      <c r="A10557" s="7"/>
    </row>
    <row r="10558" spans="1:1" x14ac:dyDescent="0.2">
      <c r="A10558" s="7"/>
    </row>
    <row r="10559" spans="1:1" x14ac:dyDescent="0.2">
      <c r="A10559" s="7"/>
    </row>
    <row r="10560" spans="1:1" x14ac:dyDescent="0.2">
      <c r="A10560" s="7"/>
    </row>
    <row r="10561" spans="1:1" x14ac:dyDescent="0.2">
      <c r="A10561" s="7"/>
    </row>
    <row r="10562" spans="1:1" x14ac:dyDescent="0.2">
      <c r="A10562" s="7"/>
    </row>
    <row r="10563" spans="1:1" x14ac:dyDescent="0.2">
      <c r="A10563" s="7"/>
    </row>
    <row r="10564" spans="1:1" x14ac:dyDescent="0.2">
      <c r="A10564" s="7"/>
    </row>
    <row r="10565" spans="1:1" x14ac:dyDescent="0.2">
      <c r="A10565" s="7"/>
    </row>
    <row r="10566" spans="1:1" x14ac:dyDescent="0.2">
      <c r="A10566" s="7"/>
    </row>
    <row r="10567" spans="1:1" x14ac:dyDescent="0.2">
      <c r="A10567" s="7"/>
    </row>
    <row r="10568" spans="1:1" x14ac:dyDescent="0.2">
      <c r="A10568" s="7"/>
    </row>
    <row r="10569" spans="1:1" x14ac:dyDescent="0.2">
      <c r="A10569" s="7"/>
    </row>
    <row r="10570" spans="1:1" x14ac:dyDescent="0.2">
      <c r="A10570" s="7"/>
    </row>
    <row r="10571" spans="1:1" x14ac:dyDescent="0.2">
      <c r="A10571" s="7"/>
    </row>
    <row r="10572" spans="1:1" x14ac:dyDescent="0.2">
      <c r="A10572" s="7"/>
    </row>
    <row r="10573" spans="1:1" x14ac:dyDescent="0.2">
      <c r="A10573" s="7"/>
    </row>
    <row r="10574" spans="1:1" x14ac:dyDescent="0.2">
      <c r="A10574" s="7"/>
    </row>
    <row r="10575" spans="1:1" x14ac:dyDescent="0.2">
      <c r="A10575" s="7"/>
    </row>
    <row r="10576" spans="1:1" x14ac:dyDescent="0.2">
      <c r="A10576" s="7"/>
    </row>
    <row r="10577" spans="1:1" x14ac:dyDescent="0.2">
      <c r="A10577" s="7"/>
    </row>
    <row r="10578" spans="1:1" x14ac:dyDescent="0.2">
      <c r="A10578" s="7"/>
    </row>
    <row r="10579" spans="1:1" x14ac:dyDescent="0.2">
      <c r="A10579" s="7"/>
    </row>
    <row r="10580" spans="1:1" x14ac:dyDescent="0.2">
      <c r="A10580" s="7"/>
    </row>
    <row r="10581" spans="1:1" x14ac:dyDescent="0.2">
      <c r="A10581" s="7"/>
    </row>
    <row r="10582" spans="1:1" x14ac:dyDescent="0.2">
      <c r="A10582" s="7"/>
    </row>
    <row r="10583" spans="1:1" x14ac:dyDescent="0.2">
      <c r="A10583" s="7"/>
    </row>
    <row r="10584" spans="1:1" x14ac:dyDescent="0.2">
      <c r="A10584" s="7"/>
    </row>
    <row r="10585" spans="1:1" x14ac:dyDescent="0.2">
      <c r="A10585" s="7"/>
    </row>
    <row r="10586" spans="1:1" x14ac:dyDescent="0.2">
      <c r="A10586" s="7"/>
    </row>
    <row r="10587" spans="1:1" x14ac:dyDescent="0.2">
      <c r="A10587" s="7"/>
    </row>
    <row r="10588" spans="1:1" x14ac:dyDescent="0.2">
      <c r="A10588" s="7"/>
    </row>
    <row r="10589" spans="1:1" x14ac:dyDescent="0.2">
      <c r="A10589" s="7"/>
    </row>
    <row r="10590" spans="1:1" x14ac:dyDescent="0.2">
      <c r="A10590" s="7"/>
    </row>
    <row r="10591" spans="1:1" x14ac:dyDescent="0.2">
      <c r="A10591" s="7"/>
    </row>
    <row r="10592" spans="1:1" x14ac:dyDescent="0.2">
      <c r="A10592" s="7"/>
    </row>
    <row r="10593" spans="1:1" x14ac:dyDescent="0.2">
      <c r="A10593" s="7"/>
    </row>
    <row r="10594" spans="1:1" x14ac:dyDescent="0.2">
      <c r="A10594" s="7"/>
    </row>
    <row r="10595" spans="1:1" x14ac:dyDescent="0.2">
      <c r="A10595" s="7"/>
    </row>
    <row r="10596" spans="1:1" x14ac:dyDescent="0.2">
      <c r="A10596" s="7"/>
    </row>
    <row r="10597" spans="1:1" x14ac:dyDescent="0.2">
      <c r="A10597" s="7"/>
    </row>
    <row r="10598" spans="1:1" x14ac:dyDescent="0.2">
      <c r="A10598" s="7"/>
    </row>
    <row r="10599" spans="1:1" x14ac:dyDescent="0.2">
      <c r="A10599" s="7"/>
    </row>
    <row r="10600" spans="1:1" x14ac:dyDescent="0.2">
      <c r="A10600" s="7"/>
    </row>
    <row r="10601" spans="1:1" x14ac:dyDescent="0.2">
      <c r="A10601" s="7"/>
    </row>
    <row r="10602" spans="1:1" x14ac:dyDescent="0.2">
      <c r="A10602" s="7"/>
    </row>
    <row r="10603" spans="1:1" x14ac:dyDescent="0.2">
      <c r="A10603" s="7"/>
    </row>
    <row r="10604" spans="1:1" x14ac:dyDescent="0.2">
      <c r="A10604" s="7"/>
    </row>
    <row r="10605" spans="1:1" x14ac:dyDescent="0.2">
      <c r="A10605" s="7"/>
    </row>
    <row r="10606" spans="1:1" x14ac:dyDescent="0.2">
      <c r="A10606" s="7"/>
    </row>
    <row r="10607" spans="1:1" x14ac:dyDescent="0.2">
      <c r="A10607" s="7"/>
    </row>
    <row r="10608" spans="1:1" x14ac:dyDescent="0.2">
      <c r="A10608" s="7"/>
    </row>
    <row r="10609" spans="1:1" x14ac:dyDescent="0.2">
      <c r="A10609" s="7"/>
    </row>
    <row r="10610" spans="1:1" x14ac:dyDescent="0.2">
      <c r="A10610" s="7"/>
    </row>
    <row r="10611" spans="1:1" x14ac:dyDescent="0.2">
      <c r="A10611" s="7"/>
    </row>
    <row r="10612" spans="1:1" x14ac:dyDescent="0.2">
      <c r="A10612" s="7"/>
    </row>
    <row r="10613" spans="1:1" x14ac:dyDescent="0.2">
      <c r="A10613" s="7"/>
    </row>
    <row r="10614" spans="1:1" x14ac:dyDescent="0.2">
      <c r="A10614" s="7"/>
    </row>
    <row r="10615" spans="1:1" x14ac:dyDescent="0.2">
      <c r="A10615" s="7"/>
    </row>
    <row r="10616" spans="1:1" x14ac:dyDescent="0.2">
      <c r="A10616" s="7"/>
    </row>
    <row r="10617" spans="1:1" x14ac:dyDescent="0.2">
      <c r="A10617" s="7"/>
    </row>
    <row r="10618" spans="1:1" x14ac:dyDescent="0.2">
      <c r="A10618" s="7"/>
    </row>
    <row r="10619" spans="1:1" x14ac:dyDescent="0.2">
      <c r="A10619" s="7"/>
    </row>
    <row r="10620" spans="1:1" x14ac:dyDescent="0.2">
      <c r="A10620" s="7"/>
    </row>
    <row r="10621" spans="1:1" x14ac:dyDescent="0.2">
      <c r="A10621" s="7"/>
    </row>
    <row r="10622" spans="1:1" x14ac:dyDescent="0.2">
      <c r="A10622" s="7"/>
    </row>
    <row r="10623" spans="1:1" x14ac:dyDescent="0.2">
      <c r="A10623" s="7"/>
    </row>
    <row r="10624" spans="1:1" x14ac:dyDescent="0.2">
      <c r="A10624" s="7"/>
    </row>
    <row r="10625" spans="1:1" x14ac:dyDescent="0.2">
      <c r="A10625" s="7"/>
    </row>
    <row r="10626" spans="1:1" x14ac:dyDescent="0.2">
      <c r="A10626" s="7"/>
    </row>
    <row r="10627" spans="1:1" x14ac:dyDescent="0.2">
      <c r="A10627" s="7"/>
    </row>
    <row r="10628" spans="1:1" x14ac:dyDescent="0.2">
      <c r="A10628" s="7"/>
    </row>
    <row r="10629" spans="1:1" x14ac:dyDescent="0.2">
      <c r="A10629" s="7"/>
    </row>
    <row r="10630" spans="1:1" x14ac:dyDescent="0.2">
      <c r="A10630" s="7"/>
    </row>
    <row r="10631" spans="1:1" x14ac:dyDescent="0.2">
      <c r="A10631" s="7"/>
    </row>
    <row r="10632" spans="1:1" x14ac:dyDescent="0.2">
      <c r="A10632" s="7"/>
    </row>
    <row r="10633" spans="1:1" x14ac:dyDescent="0.2">
      <c r="A10633" s="7"/>
    </row>
    <row r="10634" spans="1:1" x14ac:dyDescent="0.2">
      <c r="A10634" s="7"/>
    </row>
    <row r="10635" spans="1:1" x14ac:dyDescent="0.2">
      <c r="A10635" s="7"/>
    </row>
    <row r="10636" spans="1:1" x14ac:dyDescent="0.2">
      <c r="A10636" s="7"/>
    </row>
    <row r="10637" spans="1:1" x14ac:dyDescent="0.2">
      <c r="A10637" s="7"/>
    </row>
    <row r="10638" spans="1:1" x14ac:dyDescent="0.2">
      <c r="A10638" s="7"/>
    </row>
    <row r="10639" spans="1:1" x14ac:dyDescent="0.2">
      <c r="A10639" s="7"/>
    </row>
    <row r="10640" spans="1:1" x14ac:dyDescent="0.2">
      <c r="A10640" s="7"/>
    </row>
    <row r="10641" spans="1:1" x14ac:dyDescent="0.2">
      <c r="A10641" s="7"/>
    </row>
    <row r="10642" spans="1:1" x14ac:dyDescent="0.2">
      <c r="A10642" s="7"/>
    </row>
    <row r="10643" spans="1:1" x14ac:dyDescent="0.2">
      <c r="A10643" s="7"/>
    </row>
    <row r="10644" spans="1:1" x14ac:dyDescent="0.2">
      <c r="A10644" s="7"/>
    </row>
    <row r="10645" spans="1:1" x14ac:dyDescent="0.2">
      <c r="A10645" s="7"/>
    </row>
    <row r="10646" spans="1:1" x14ac:dyDescent="0.2">
      <c r="A10646" s="7"/>
    </row>
    <row r="10647" spans="1:1" x14ac:dyDescent="0.2">
      <c r="A10647" s="7"/>
    </row>
    <row r="10648" spans="1:1" x14ac:dyDescent="0.2">
      <c r="A10648" s="7"/>
    </row>
    <row r="10649" spans="1:1" x14ac:dyDescent="0.2">
      <c r="A10649" s="7"/>
    </row>
    <row r="10650" spans="1:1" x14ac:dyDescent="0.2">
      <c r="A10650" s="7"/>
    </row>
    <row r="10651" spans="1:1" x14ac:dyDescent="0.2">
      <c r="A10651" s="7"/>
    </row>
    <row r="10652" spans="1:1" x14ac:dyDescent="0.2">
      <c r="A10652" s="7"/>
    </row>
    <row r="10653" spans="1:1" x14ac:dyDescent="0.2">
      <c r="A10653" s="7"/>
    </row>
    <row r="10654" spans="1:1" x14ac:dyDescent="0.2">
      <c r="A10654" s="7"/>
    </row>
    <row r="10655" spans="1:1" x14ac:dyDescent="0.2">
      <c r="A10655" s="7"/>
    </row>
    <row r="10656" spans="1:1" x14ac:dyDescent="0.2">
      <c r="A10656" s="7"/>
    </row>
    <row r="10657" spans="1:1" x14ac:dyDescent="0.2">
      <c r="A10657" s="7"/>
    </row>
    <row r="10658" spans="1:1" x14ac:dyDescent="0.2">
      <c r="A10658" s="7"/>
    </row>
    <row r="10659" spans="1:1" x14ac:dyDescent="0.2">
      <c r="A10659" s="7"/>
    </row>
    <row r="10660" spans="1:1" x14ac:dyDescent="0.2">
      <c r="A10660" s="7"/>
    </row>
    <row r="10661" spans="1:1" x14ac:dyDescent="0.2">
      <c r="A10661" s="7"/>
    </row>
    <row r="10662" spans="1:1" x14ac:dyDescent="0.2">
      <c r="A10662" s="7"/>
    </row>
    <row r="10663" spans="1:1" x14ac:dyDescent="0.2">
      <c r="A10663" s="7"/>
    </row>
    <row r="10664" spans="1:1" x14ac:dyDescent="0.2">
      <c r="A10664" s="7"/>
    </row>
    <row r="10665" spans="1:1" x14ac:dyDescent="0.2">
      <c r="A10665" s="7"/>
    </row>
    <row r="10666" spans="1:1" x14ac:dyDescent="0.2">
      <c r="A10666" s="7"/>
    </row>
    <row r="10667" spans="1:1" x14ac:dyDescent="0.2">
      <c r="A10667" s="7"/>
    </row>
    <row r="10668" spans="1:1" x14ac:dyDescent="0.2">
      <c r="A10668" s="7"/>
    </row>
    <row r="10669" spans="1:1" x14ac:dyDescent="0.2">
      <c r="A10669" s="7"/>
    </row>
    <row r="10670" spans="1:1" x14ac:dyDescent="0.2">
      <c r="A10670" s="7"/>
    </row>
    <row r="10671" spans="1:1" x14ac:dyDescent="0.2">
      <c r="A10671" s="7"/>
    </row>
    <row r="10672" spans="1:1" x14ac:dyDescent="0.2">
      <c r="A10672" s="7"/>
    </row>
    <row r="10673" spans="1:1" x14ac:dyDescent="0.2">
      <c r="A10673" s="7"/>
    </row>
    <row r="10674" spans="1:1" x14ac:dyDescent="0.2">
      <c r="A10674" s="7"/>
    </row>
    <row r="10675" spans="1:1" x14ac:dyDescent="0.2">
      <c r="A10675" s="7"/>
    </row>
    <row r="10676" spans="1:1" x14ac:dyDescent="0.2">
      <c r="A10676" s="7"/>
    </row>
    <row r="10677" spans="1:1" x14ac:dyDescent="0.2">
      <c r="A10677" s="7"/>
    </row>
    <row r="10678" spans="1:1" x14ac:dyDescent="0.2">
      <c r="A10678" s="7"/>
    </row>
    <row r="10679" spans="1:1" x14ac:dyDescent="0.2">
      <c r="A10679" s="7"/>
    </row>
    <row r="10680" spans="1:1" x14ac:dyDescent="0.2">
      <c r="A10680" s="7"/>
    </row>
    <row r="10681" spans="1:1" x14ac:dyDescent="0.2">
      <c r="A10681" s="7"/>
    </row>
    <row r="10682" spans="1:1" x14ac:dyDescent="0.2">
      <c r="A10682" s="7"/>
    </row>
    <row r="10683" spans="1:1" x14ac:dyDescent="0.2">
      <c r="A10683" s="7"/>
    </row>
    <row r="10684" spans="1:1" x14ac:dyDescent="0.2">
      <c r="A10684" s="7"/>
    </row>
    <row r="10685" spans="1:1" x14ac:dyDescent="0.2">
      <c r="A10685" s="7"/>
    </row>
    <row r="10686" spans="1:1" x14ac:dyDescent="0.2">
      <c r="A10686" s="7"/>
    </row>
    <row r="10687" spans="1:1" x14ac:dyDescent="0.2">
      <c r="A10687" s="7"/>
    </row>
    <row r="10688" spans="1:1" x14ac:dyDescent="0.2">
      <c r="A10688" s="7"/>
    </row>
    <row r="10689" spans="1:1" x14ac:dyDescent="0.2">
      <c r="A10689" s="7"/>
    </row>
    <row r="10690" spans="1:1" x14ac:dyDescent="0.2">
      <c r="A10690" s="7"/>
    </row>
    <row r="10691" spans="1:1" x14ac:dyDescent="0.2">
      <c r="A10691" s="7"/>
    </row>
    <row r="10692" spans="1:1" x14ac:dyDescent="0.2">
      <c r="A10692" s="7"/>
    </row>
    <row r="10693" spans="1:1" x14ac:dyDescent="0.2">
      <c r="A10693" s="7"/>
    </row>
    <row r="10694" spans="1:1" x14ac:dyDescent="0.2">
      <c r="A10694" s="7"/>
    </row>
    <row r="10695" spans="1:1" x14ac:dyDescent="0.2">
      <c r="A10695" s="7"/>
    </row>
    <row r="10696" spans="1:1" x14ac:dyDescent="0.2">
      <c r="A10696" s="7"/>
    </row>
    <row r="10697" spans="1:1" x14ac:dyDescent="0.2">
      <c r="A10697" s="7"/>
    </row>
    <row r="10698" spans="1:1" x14ac:dyDescent="0.2">
      <c r="A10698" s="7"/>
    </row>
    <row r="10699" spans="1:1" x14ac:dyDescent="0.2">
      <c r="A10699" s="7"/>
    </row>
    <row r="10700" spans="1:1" x14ac:dyDescent="0.2">
      <c r="A10700" s="7"/>
    </row>
    <row r="10701" spans="1:1" x14ac:dyDescent="0.2">
      <c r="A10701" s="7"/>
    </row>
    <row r="10702" spans="1:1" x14ac:dyDescent="0.2">
      <c r="A10702" s="7"/>
    </row>
    <row r="10703" spans="1:1" x14ac:dyDescent="0.2">
      <c r="A10703" s="7"/>
    </row>
    <row r="10704" spans="1:1" x14ac:dyDescent="0.2">
      <c r="A10704" s="7"/>
    </row>
    <row r="10705" spans="1:1" x14ac:dyDescent="0.2">
      <c r="A10705" s="7"/>
    </row>
    <row r="10706" spans="1:1" x14ac:dyDescent="0.2">
      <c r="A10706" s="7"/>
    </row>
    <row r="10707" spans="1:1" x14ac:dyDescent="0.2">
      <c r="A10707" s="7"/>
    </row>
    <row r="10708" spans="1:1" x14ac:dyDescent="0.2">
      <c r="A10708" s="7"/>
    </row>
    <row r="10709" spans="1:1" x14ac:dyDescent="0.2">
      <c r="A10709" s="7"/>
    </row>
    <row r="10710" spans="1:1" x14ac:dyDescent="0.2">
      <c r="A10710" s="7"/>
    </row>
    <row r="10711" spans="1:1" x14ac:dyDescent="0.2">
      <c r="A10711" s="7"/>
    </row>
    <row r="10712" spans="1:1" x14ac:dyDescent="0.2">
      <c r="A10712" s="7"/>
    </row>
    <row r="10713" spans="1:1" x14ac:dyDescent="0.2">
      <c r="A10713" s="7"/>
    </row>
    <row r="10714" spans="1:1" x14ac:dyDescent="0.2">
      <c r="A10714" s="7"/>
    </row>
    <row r="10715" spans="1:1" x14ac:dyDescent="0.2">
      <c r="A10715" s="7"/>
    </row>
    <row r="10716" spans="1:1" x14ac:dyDescent="0.2">
      <c r="A10716" s="7"/>
    </row>
    <row r="10717" spans="1:1" x14ac:dyDescent="0.2">
      <c r="A10717" s="7"/>
    </row>
    <row r="10718" spans="1:1" x14ac:dyDescent="0.2">
      <c r="A10718" s="7"/>
    </row>
    <row r="10719" spans="1:1" x14ac:dyDescent="0.2">
      <c r="A10719" s="7"/>
    </row>
    <row r="10720" spans="1:1" x14ac:dyDescent="0.2">
      <c r="A10720" s="7"/>
    </row>
    <row r="10721" spans="1:1" x14ac:dyDescent="0.2">
      <c r="A10721" s="7"/>
    </row>
    <row r="10722" spans="1:1" x14ac:dyDescent="0.2">
      <c r="A10722" s="7"/>
    </row>
    <row r="10723" spans="1:1" x14ac:dyDescent="0.2">
      <c r="A10723" s="7"/>
    </row>
    <row r="10724" spans="1:1" x14ac:dyDescent="0.2">
      <c r="A10724" s="7"/>
    </row>
    <row r="10725" spans="1:1" x14ac:dyDescent="0.2">
      <c r="A10725" s="7"/>
    </row>
    <row r="10726" spans="1:1" x14ac:dyDescent="0.2">
      <c r="A10726" s="7"/>
    </row>
    <row r="10727" spans="1:1" x14ac:dyDescent="0.2">
      <c r="A10727" s="7"/>
    </row>
    <row r="10728" spans="1:1" x14ac:dyDescent="0.2">
      <c r="A10728" s="7"/>
    </row>
    <row r="10729" spans="1:1" x14ac:dyDescent="0.2">
      <c r="A10729" s="7"/>
    </row>
    <row r="10730" spans="1:1" x14ac:dyDescent="0.2">
      <c r="A10730" s="7"/>
    </row>
    <row r="10731" spans="1:1" x14ac:dyDescent="0.2">
      <c r="A10731" s="7"/>
    </row>
    <row r="10732" spans="1:1" x14ac:dyDescent="0.2">
      <c r="A10732" s="7"/>
    </row>
    <row r="10733" spans="1:1" x14ac:dyDescent="0.2">
      <c r="A10733" s="7"/>
    </row>
    <row r="10734" spans="1:1" x14ac:dyDescent="0.2">
      <c r="A10734" s="7"/>
    </row>
    <row r="10735" spans="1:1" x14ac:dyDescent="0.2">
      <c r="A10735" s="7"/>
    </row>
    <row r="10736" spans="1:1" x14ac:dyDescent="0.2">
      <c r="A10736" s="7"/>
    </row>
    <row r="10737" spans="1:1" x14ac:dyDescent="0.2">
      <c r="A10737" s="7"/>
    </row>
    <row r="10738" spans="1:1" x14ac:dyDescent="0.2">
      <c r="A10738" s="7"/>
    </row>
    <row r="10739" spans="1:1" x14ac:dyDescent="0.2">
      <c r="A10739" s="7"/>
    </row>
    <row r="10740" spans="1:1" x14ac:dyDescent="0.2">
      <c r="A10740" s="7"/>
    </row>
    <row r="10741" spans="1:1" x14ac:dyDescent="0.2">
      <c r="A10741" s="7"/>
    </row>
    <row r="10742" spans="1:1" x14ac:dyDescent="0.2">
      <c r="A10742" s="7"/>
    </row>
    <row r="10743" spans="1:1" x14ac:dyDescent="0.2">
      <c r="A10743" s="7"/>
    </row>
    <row r="10744" spans="1:1" x14ac:dyDescent="0.2">
      <c r="A10744" s="7"/>
    </row>
    <row r="10745" spans="1:1" x14ac:dyDescent="0.2">
      <c r="A10745" s="7"/>
    </row>
    <row r="10746" spans="1:1" x14ac:dyDescent="0.2">
      <c r="A10746" s="7"/>
    </row>
    <row r="10747" spans="1:1" x14ac:dyDescent="0.2">
      <c r="A10747" s="7"/>
    </row>
    <row r="10748" spans="1:1" x14ac:dyDescent="0.2">
      <c r="A10748" s="7"/>
    </row>
    <row r="10749" spans="1:1" x14ac:dyDescent="0.2">
      <c r="A10749" s="7"/>
    </row>
    <row r="10750" spans="1:1" x14ac:dyDescent="0.2">
      <c r="A10750" s="7"/>
    </row>
    <row r="10751" spans="1:1" x14ac:dyDescent="0.2">
      <c r="A10751" s="7"/>
    </row>
    <row r="10752" spans="1:1" x14ac:dyDescent="0.2">
      <c r="A10752" s="7"/>
    </row>
    <row r="10753" spans="1:1" x14ac:dyDescent="0.2">
      <c r="A10753" s="7"/>
    </row>
    <row r="10754" spans="1:1" x14ac:dyDescent="0.2">
      <c r="A10754" s="7"/>
    </row>
    <row r="10755" spans="1:1" x14ac:dyDescent="0.2">
      <c r="A10755" s="7"/>
    </row>
    <row r="10756" spans="1:1" x14ac:dyDescent="0.2">
      <c r="A10756" s="7"/>
    </row>
    <row r="10757" spans="1:1" x14ac:dyDescent="0.2">
      <c r="A10757" s="7"/>
    </row>
    <row r="10758" spans="1:1" x14ac:dyDescent="0.2">
      <c r="A10758" s="7"/>
    </row>
    <row r="10759" spans="1:1" x14ac:dyDescent="0.2">
      <c r="A10759" s="7"/>
    </row>
    <row r="10760" spans="1:1" x14ac:dyDescent="0.2">
      <c r="A10760" s="7"/>
    </row>
    <row r="10761" spans="1:1" x14ac:dyDescent="0.2">
      <c r="A10761" s="7"/>
    </row>
    <row r="10762" spans="1:1" x14ac:dyDescent="0.2">
      <c r="A10762" s="7"/>
    </row>
    <row r="10763" spans="1:1" x14ac:dyDescent="0.2">
      <c r="A10763" s="7"/>
    </row>
    <row r="10764" spans="1:1" x14ac:dyDescent="0.2">
      <c r="A10764" s="7"/>
    </row>
    <row r="10765" spans="1:1" x14ac:dyDescent="0.2">
      <c r="A10765" s="7"/>
    </row>
    <row r="10766" spans="1:1" x14ac:dyDescent="0.2">
      <c r="A10766" s="7"/>
    </row>
    <row r="10767" spans="1:1" x14ac:dyDescent="0.2">
      <c r="A10767" s="7"/>
    </row>
    <row r="10768" spans="1:1" x14ac:dyDescent="0.2">
      <c r="A10768" s="7"/>
    </row>
    <row r="10769" spans="1:1" x14ac:dyDescent="0.2">
      <c r="A10769" s="7"/>
    </row>
    <row r="10770" spans="1:1" x14ac:dyDescent="0.2">
      <c r="A10770" s="7"/>
    </row>
    <row r="10771" spans="1:1" x14ac:dyDescent="0.2">
      <c r="A10771" s="7"/>
    </row>
    <row r="10772" spans="1:1" x14ac:dyDescent="0.2">
      <c r="A10772" s="7"/>
    </row>
    <row r="10773" spans="1:1" x14ac:dyDescent="0.2">
      <c r="A10773" s="7"/>
    </row>
    <row r="10774" spans="1:1" x14ac:dyDescent="0.2">
      <c r="A10774" s="7"/>
    </row>
    <row r="10775" spans="1:1" x14ac:dyDescent="0.2">
      <c r="A10775" s="7"/>
    </row>
    <row r="10776" spans="1:1" x14ac:dyDescent="0.2">
      <c r="A10776" s="7"/>
    </row>
    <row r="10777" spans="1:1" x14ac:dyDescent="0.2">
      <c r="A10777" s="7"/>
    </row>
    <row r="10778" spans="1:1" x14ac:dyDescent="0.2">
      <c r="A10778" s="7"/>
    </row>
    <row r="10779" spans="1:1" x14ac:dyDescent="0.2">
      <c r="A10779" s="7"/>
    </row>
    <row r="10780" spans="1:1" x14ac:dyDescent="0.2">
      <c r="A10780" s="7"/>
    </row>
    <row r="10781" spans="1:1" x14ac:dyDescent="0.2">
      <c r="A10781" s="7"/>
    </row>
    <row r="10782" spans="1:1" x14ac:dyDescent="0.2">
      <c r="A10782" s="7"/>
    </row>
    <row r="10783" spans="1:1" x14ac:dyDescent="0.2">
      <c r="A10783" s="7"/>
    </row>
    <row r="10784" spans="1:1" x14ac:dyDescent="0.2">
      <c r="A10784" s="7"/>
    </row>
    <row r="10785" spans="1:1" x14ac:dyDescent="0.2">
      <c r="A10785" s="7"/>
    </row>
    <row r="10786" spans="1:1" x14ac:dyDescent="0.2">
      <c r="A10786" s="7"/>
    </row>
    <row r="10787" spans="1:1" x14ac:dyDescent="0.2">
      <c r="A10787" s="7"/>
    </row>
    <row r="10788" spans="1:1" x14ac:dyDescent="0.2">
      <c r="A10788" s="7"/>
    </row>
    <row r="10789" spans="1:1" x14ac:dyDescent="0.2">
      <c r="A10789" s="7"/>
    </row>
    <row r="10790" spans="1:1" x14ac:dyDescent="0.2">
      <c r="A10790" s="7"/>
    </row>
    <row r="10791" spans="1:1" x14ac:dyDescent="0.2">
      <c r="A10791" s="7"/>
    </row>
    <row r="10792" spans="1:1" x14ac:dyDescent="0.2">
      <c r="A10792" s="7"/>
    </row>
    <row r="10793" spans="1:1" x14ac:dyDescent="0.2">
      <c r="A10793" s="7"/>
    </row>
    <row r="10794" spans="1:1" x14ac:dyDescent="0.2">
      <c r="A10794" s="7"/>
    </row>
    <row r="10795" spans="1:1" x14ac:dyDescent="0.2">
      <c r="A10795" s="7"/>
    </row>
    <row r="10796" spans="1:1" x14ac:dyDescent="0.2">
      <c r="A10796" s="7"/>
    </row>
    <row r="10797" spans="1:1" x14ac:dyDescent="0.2">
      <c r="A10797" s="7"/>
    </row>
    <row r="10798" spans="1:1" x14ac:dyDescent="0.2">
      <c r="A10798" s="7"/>
    </row>
    <row r="10799" spans="1:1" x14ac:dyDescent="0.2">
      <c r="A10799" s="7"/>
    </row>
    <row r="10800" spans="1:1" x14ac:dyDescent="0.2">
      <c r="A10800" s="7"/>
    </row>
    <row r="10801" spans="1:1" x14ac:dyDescent="0.2">
      <c r="A10801" s="7"/>
    </row>
    <row r="10802" spans="1:1" x14ac:dyDescent="0.2">
      <c r="A10802" s="7"/>
    </row>
    <row r="10803" spans="1:1" x14ac:dyDescent="0.2">
      <c r="A10803" s="7"/>
    </row>
    <row r="10804" spans="1:1" x14ac:dyDescent="0.2">
      <c r="A10804" s="7"/>
    </row>
    <row r="10805" spans="1:1" x14ac:dyDescent="0.2">
      <c r="A10805" s="7"/>
    </row>
    <row r="10806" spans="1:1" x14ac:dyDescent="0.2">
      <c r="A10806" s="7"/>
    </row>
    <row r="10807" spans="1:1" x14ac:dyDescent="0.2">
      <c r="A10807" s="7"/>
    </row>
    <row r="10808" spans="1:1" x14ac:dyDescent="0.2">
      <c r="A10808" s="7"/>
    </row>
    <row r="10809" spans="1:1" x14ac:dyDescent="0.2">
      <c r="A10809" s="7"/>
    </row>
    <row r="10810" spans="1:1" x14ac:dyDescent="0.2">
      <c r="A10810" s="7"/>
    </row>
    <row r="10811" spans="1:1" x14ac:dyDescent="0.2">
      <c r="A10811" s="7"/>
    </row>
    <row r="10812" spans="1:1" x14ac:dyDescent="0.2">
      <c r="A10812" s="7"/>
    </row>
    <row r="10813" spans="1:1" x14ac:dyDescent="0.2">
      <c r="A10813" s="7"/>
    </row>
    <row r="10814" spans="1:1" x14ac:dyDescent="0.2">
      <c r="A10814" s="7"/>
    </row>
    <row r="10815" spans="1:1" x14ac:dyDescent="0.2">
      <c r="A10815" s="7"/>
    </row>
    <row r="10816" spans="1:1" x14ac:dyDescent="0.2">
      <c r="A10816" s="7"/>
    </row>
    <row r="10817" spans="1:1" x14ac:dyDescent="0.2">
      <c r="A10817" s="7"/>
    </row>
    <row r="10818" spans="1:1" x14ac:dyDescent="0.2">
      <c r="A10818" s="7"/>
    </row>
    <row r="10819" spans="1:1" x14ac:dyDescent="0.2">
      <c r="A10819" s="7"/>
    </row>
    <row r="10820" spans="1:1" x14ac:dyDescent="0.2">
      <c r="A10820" s="7"/>
    </row>
    <row r="10821" spans="1:1" x14ac:dyDescent="0.2">
      <c r="A10821" s="7"/>
    </row>
    <row r="10822" spans="1:1" x14ac:dyDescent="0.2">
      <c r="A10822" s="7"/>
    </row>
    <row r="10823" spans="1:1" x14ac:dyDescent="0.2">
      <c r="A10823" s="7"/>
    </row>
    <row r="10824" spans="1:1" x14ac:dyDescent="0.2">
      <c r="A10824" s="7"/>
    </row>
    <row r="10825" spans="1:1" x14ac:dyDescent="0.2">
      <c r="A10825" s="7"/>
    </row>
    <row r="10826" spans="1:1" x14ac:dyDescent="0.2">
      <c r="A10826" s="7"/>
    </row>
    <row r="10827" spans="1:1" x14ac:dyDescent="0.2">
      <c r="A10827" s="7"/>
    </row>
    <row r="10828" spans="1:1" x14ac:dyDescent="0.2">
      <c r="A10828" s="7"/>
    </row>
    <row r="10829" spans="1:1" x14ac:dyDescent="0.2">
      <c r="A10829" s="7"/>
    </row>
    <row r="10830" spans="1:1" x14ac:dyDescent="0.2">
      <c r="A10830" s="7"/>
    </row>
    <row r="10831" spans="1:1" x14ac:dyDescent="0.2">
      <c r="A10831" s="7"/>
    </row>
    <row r="10832" spans="1:1" x14ac:dyDescent="0.2">
      <c r="A10832" s="7"/>
    </row>
    <row r="10833" spans="1:1" x14ac:dyDescent="0.2">
      <c r="A10833" s="7"/>
    </row>
    <row r="10834" spans="1:1" x14ac:dyDescent="0.2">
      <c r="A10834" s="7"/>
    </row>
    <row r="10835" spans="1:1" x14ac:dyDescent="0.2">
      <c r="A10835" s="7"/>
    </row>
    <row r="10836" spans="1:1" x14ac:dyDescent="0.2">
      <c r="A10836" s="7"/>
    </row>
    <row r="10837" spans="1:1" x14ac:dyDescent="0.2">
      <c r="A10837" s="7"/>
    </row>
    <row r="10838" spans="1:1" x14ac:dyDescent="0.2">
      <c r="A10838" s="7"/>
    </row>
    <row r="10839" spans="1:1" x14ac:dyDescent="0.2">
      <c r="A10839" s="7"/>
    </row>
    <row r="10840" spans="1:1" x14ac:dyDescent="0.2">
      <c r="A10840" s="7"/>
    </row>
    <row r="10841" spans="1:1" x14ac:dyDescent="0.2">
      <c r="A10841" s="7"/>
    </row>
    <row r="10842" spans="1:1" x14ac:dyDescent="0.2">
      <c r="A10842" s="7"/>
    </row>
    <row r="10843" spans="1:1" x14ac:dyDescent="0.2">
      <c r="A10843" s="7"/>
    </row>
    <row r="10844" spans="1:1" x14ac:dyDescent="0.2">
      <c r="A10844" s="7"/>
    </row>
    <row r="10845" spans="1:1" x14ac:dyDescent="0.2">
      <c r="A10845" s="7"/>
    </row>
    <row r="10846" spans="1:1" x14ac:dyDescent="0.2">
      <c r="A10846" s="7"/>
    </row>
    <row r="10847" spans="1:1" x14ac:dyDescent="0.2">
      <c r="A10847" s="7"/>
    </row>
    <row r="10848" spans="1:1" x14ac:dyDescent="0.2">
      <c r="A10848" s="7"/>
    </row>
    <row r="10849" spans="1:1" x14ac:dyDescent="0.2">
      <c r="A10849" s="7"/>
    </row>
    <row r="10850" spans="1:1" x14ac:dyDescent="0.2">
      <c r="A10850" s="7"/>
    </row>
    <row r="10851" spans="1:1" x14ac:dyDescent="0.2">
      <c r="A10851" s="7"/>
    </row>
    <row r="10852" spans="1:1" x14ac:dyDescent="0.2">
      <c r="A10852" s="7"/>
    </row>
    <row r="10853" spans="1:1" x14ac:dyDescent="0.2">
      <c r="A10853" s="7"/>
    </row>
    <row r="10854" spans="1:1" x14ac:dyDescent="0.2">
      <c r="A10854" s="7"/>
    </row>
    <row r="10855" spans="1:1" x14ac:dyDescent="0.2">
      <c r="A10855" s="7"/>
    </row>
    <row r="10856" spans="1:1" x14ac:dyDescent="0.2">
      <c r="A10856" s="7"/>
    </row>
    <row r="10857" spans="1:1" x14ac:dyDescent="0.2">
      <c r="A10857" s="7"/>
    </row>
    <row r="10858" spans="1:1" x14ac:dyDescent="0.2">
      <c r="A10858" s="7"/>
    </row>
    <row r="10859" spans="1:1" x14ac:dyDescent="0.2">
      <c r="A10859" s="7"/>
    </row>
    <row r="10860" spans="1:1" x14ac:dyDescent="0.2">
      <c r="A10860" s="7"/>
    </row>
    <row r="10861" spans="1:1" x14ac:dyDescent="0.2">
      <c r="A10861" s="7"/>
    </row>
    <row r="10862" spans="1:1" x14ac:dyDescent="0.2">
      <c r="A10862" s="7"/>
    </row>
    <row r="10863" spans="1:1" x14ac:dyDescent="0.2">
      <c r="A10863" s="7"/>
    </row>
    <row r="10864" spans="1:1" x14ac:dyDescent="0.2">
      <c r="A10864" s="7"/>
    </row>
    <row r="10865" spans="1:1" x14ac:dyDescent="0.2">
      <c r="A10865" s="7"/>
    </row>
    <row r="10866" spans="1:1" x14ac:dyDescent="0.2">
      <c r="A10866" s="7"/>
    </row>
    <row r="10867" spans="1:1" x14ac:dyDescent="0.2">
      <c r="A10867" s="7"/>
    </row>
    <row r="10868" spans="1:1" x14ac:dyDescent="0.2">
      <c r="A10868" s="7"/>
    </row>
    <row r="10869" spans="1:1" x14ac:dyDescent="0.2">
      <c r="A10869" s="7"/>
    </row>
    <row r="10870" spans="1:1" x14ac:dyDescent="0.2">
      <c r="A10870" s="7"/>
    </row>
    <row r="10871" spans="1:1" x14ac:dyDescent="0.2">
      <c r="A10871" s="7"/>
    </row>
    <row r="10872" spans="1:1" x14ac:dyDescent="0.2">
      <c r="A10872" s="7"/>
    </row>
    <row r="10873" spans="1:1" x14ac:dyDescent="0.2">
      <c r="A10873" s="7"/>
    </row>
    <row r="10874" spans="1:1" x14ac:dyDescent="0.2">
      <c r="A10874" s="7"/>
    </row>
    <row r="10875" spans="1:1" x14ac:dyDescent="0.2">
      <c r="A10875" s="7"/>
    </row>
    <row r="10876" spans="1:1" x14ac:dyDescent="0.2">
      <c r="A10876" s="7"/>
    </row>
    <row r="10877" spans="1:1" x14ac:dyDescent="0.2">
      <c r="A10877" s="7"/>
    </row>
    <row r="10878" spans="1:1" x14ac:dyDescent="0.2">
      <c r="A10878" s="7"/>
    </row>
    <row r="10879" spans="1:1" x14ac:dyDescent="0.2">
      <c r="A10879" s="7"/>
    </row>
    <row r="10880" spans="1:1" x14ac:dyDescent="0.2">
      <c r="A10880" s="7"/>
    </row>
    <row r="10881" spans="1:1" x14ac:dyDescent="0.2">
      <c r="A10881" s="7"/>
    </row>
    <row r="10882" spans="1:1" x14ac:dyDescent="0.2">
      <c r="A10882" s="7"/>
    </row>
    <row r="10883" spans="1:1" x14ac:dyDescent="0.2">
      <c r="A10883" s="7"/>
    </row>
    <row r="10884" spans="1:1" x14ac:dyDescent="0.2">
      <c r="A10884" s="7"/>
    </row>
    <row r="10885" spans="1:1" x14ac:dyDescent="0.2">
      <c r="A10885" s="7"/>
    </row>
    <row r="10886" spans="1:1" x14ac:dyDescent="0.2">
      <c r="A10886" s="7"/>
    </row>
    <row r="10887" spans="1:1" x14ac:dyDescent="0.2">
      <c r="A10887" s="7"/>
    </row>
    <row r="10888" spans="1:1" x14ac:dyDescent="0.2">
      <c r="A10888" s="7"/>
    </row>
    <row r="10889" spans="1:1" x14ac:dyDescent="0.2">
      <c r="A10889" s="7"/>
    </row>
    <row r="10890" spans="1:1" x14ac:dyDescent="0.2">
      <c r="A10890" s="7"/>
    </row>
    <row r="10891" spans="1:1" x14ac:dyDescent="0.2">
      <c r="A10891" s="7"/>
    </row>
    <row r="10892" spans="1:1" x14ac:dyDescent="0.2">
      <c r="A10892" s="7"/>
    </row>
    <row r="10893" spans="1:1" x14ac:dyDescent="0.2">
      <c r="A10893" s="7"/>
    </row>
    <row r="10894" spans="1:1" x14ac:dyDescent="0.2">
      <c r="A10894" s="7"/>
    </row>
    <row r="10895" spans="1:1" x14ac:dyDescent="0.2">
      <c r="A10895" s="7"/>
    </row>
    <row r="10896" spans="1:1" x14ac:dyDescent="0.2">
      <c r="A10896" s="7"/>
    </row>
    <row r="10897" spans="1:1" x14ac:dyDescent="0.2">
      <c r="A10897" s="7"/>
    </row>
    <row r="10898" spans="1:1" x14ac:dyDescent="0.2">
      <c r="A10898" s="7"/>
    </row>
    <row r="10899" spans="1:1" x14ac:dyDescent="0.2">
      <c r="A10899" s="7"/>
    </row>
    <row r="10900" spans="1:1" x14ac:dyDescent="0.2">
      <c r="A10900" s="7"/>
    </row>
    <row r="10901" spans="1:1" x14ac:dyDescent="0.2">
      <c r="A10901" s="7"/>
    </row>
    <row r="10902" spans="1:1" x14ac:dyDescent="0.2">
      <c r="A10902" s="7"/>
    </row>
    <row r="10903" spans="1:1" x14ac:dyDescent="0.2">
      <c r="A10903" s="7"/>
    </row>
    <row r="10904" spans="1:1" x14ac:dyDescent="0.2">
      <c r="A10904" s="7"/>
    </row>
    <row r="10905" spans="1:1" x14ac:dyDescent="0.2">
      <c r="A10905" s="7"/>
    </row>
    <row r="10906" spans="1:1" x14ac:dyDescent="0.2">
      <c r="A10906" s="7"/>
    </row>
    <row r="10907" spans="1:1" x14ac:dyDescent="0.2">
      <c r="A10907" s="7"/>
    </row>
    <row r="10908" spans="1:1" x14ac:dyDescent="0.2">
      <c r="A10908" s="7"/>
    </row>
    <row r="10909" spans="1:1" x14ac:dyDescent="0.2">
      <c r="A10909" s="7"/>
    </row>
    <row r="10910" spans="1:1" x14ac:dyDescent="0.2">
      <c r="A10910" s="7"/>
    </row>
    <row r="10911" spans="1:1" x14ac:dyDescent="0.2">
      <c r="A10911" s="7"/>
    </row>
    <row r="10912" spans="1:1" x14ac:dyDescent="0.2">
      <c r="A10912" s="7"/>
    </row>
    <row r="10913" spans="1:1" x14ac:dyDescent="0.2">
      <c r="A10913" s="7"/>
    </row>
    <row r="10914" spans="1:1" x14ac:dyDescent="0.2">
      <c r="A10914" s="7"/>
    </row>
    <row r="10915" spans="1:1" x14ac:dyDescent="0.2">
      <c r="A10915" s="7"/>
    </row>
    <row r="10916" spans="1:1" x14ac:dyDescent="0.2">
      <c r="A10916" s="7"/>
    </row>
    <row r="10917" spans="1:1" x14ac:dyDescent="0.2">
      <c r="A10917" s="7"/>
    </row>
    <row r="10918" spans="1:1" x14ac:dyDescent="0.2">
      <c r="A10918" s="7"/>
    </row>
    <row r="10919" spans="1:1" x14ac:dyDescent="0.2">
      <c r="A10919" s="7"/>
    </row>
    <row r="10920" spans="1:1" x14ac:dyDescent="0.2">
      <c r="A10920" s="7"/>
    </row>
    <row r="10921" spans="1:1" x14ac:dyDescent="0.2">
      <c r="A10921" s="7"/>
    </row>
    <row r="10922" spans="1:1" x14ac:dyDescent="0.2">
      <c r="A10922" s="7"/>
    </row>
    <row r="10923" spans="1:1" x14ac:dyDescent="0.2">
      <c r="A10923" s="7"/>
    </row>
    <row r="10924" spans="1:1" x14ac:dyDescent="0.2">
      <c r="A10924" s="7"/>
    </row>
    <row r="10925" spans="1:1" x14ac:dyDescent="0.2">
      <c r="A10925" s="7"/>
    </row>
    <row r="10926" spans="1:1" x14ac:dyDescent="0.2">
      <c r="A10926" s="7"/>
    </row>
    <row r="10927" spans="1:1" x14ac:dyDescent="0.2">
      <c r="A10927" s="7"/>
    </row>
    <row r="10928" spans="1:1" x14ac:dyDescent="0.2">
      <c r="A10928" s="7"/>
    </row>
    <row r="10929" spans="1:1" x14ac:dyDescent="0.2">
      <c r="A10929" s="7"/>
    </row>
    <row r="10930" spans="1:1" x14ac:dyDescent="0.2">
      <c r="A10930" s="7"/>
    </row>
    <row r="10931" spans="1:1" x14ac:dyDescent="0.2">
      <c r="A10931" s="7"/>
    </row>
    <row r="10932" spans="1:1" x14ac:dyDescent="0.2">
      <c r="A10932" s="7"/>
    </row>
    <row r="10933" spans="1:1" x14ac:dyDescent="0.2">
      <c r="A10933" s="7"/>
    </row>
    <row r="10934" spans="1:1" x14ac:dyDescent="0.2">
      <c r="A10934" s="7"/>
    </row>
    <row r="10935" spans="1:1" x14ac:dyDescent="0.2">
      <c r="A10935" s="7"/>
    </row>
    <row r="10936" spans="1:1" x14ac:dyDescent="0.2">
      <c r="A10936" s="7"/>
    </row>
    <row r="10937" spans="1:1" x14ac:dyDescent="0.2">
      <c r="A10937" s="7"/>
    </row>
    <row r="10938" spans="1:1" x14ac:dyDescent="0.2">
      <c r="A10938" s="7"/>
    </row>
    <row r="10939" spans="1:1" x14ac:dyDescent="0.2">
      <c r="A10939" s="7"/>
    </row>
    <row r="10940" spans="1:1" x14ac:dyDescent="0.2">
      <c r="A10940" s="7"/>
    </row>
    <row r="10941" spans="1:1" x14ac:dyDescent="0.2">
      <c r="A10941" s="7"/>
    </row>
    <row r="10942" spans="1:1" x14ac:dyDescent="0.2">
      <c r="A10942" s="7"/>
    </row>
    <row r="10943" spans="1:1" x14ac:dyDescent="0.2">
      <c r="A10943" s="7"/>
    </row>
    <row r="10944" spans="1:1" x14ac:dyDescent="0.2">
      <c r="A10944" s="7"/>
    </row>
    <row r="10945" spans="1:1" x14ac:dyDescent="0.2">
      <c r="A10945" s="7"/>
    </row>
    <row r="10946" spans="1:1" x14ac:dyDescent="0.2">
      <c r="A10946" s="7"/>
    </row>
    <row r="10947" spans="1:1" x14ac:dyDescent="0.2">
      <c r="A10947" s="7"/>
    </row>
    <row r="10948" spans="1:1" x14ac:dyDescent="0.2">
      <c r="A10948" s="7"/>
    </row>
    <row r="10949" spans="1:1" x14ac:dyDescent="0.2">
      <c r="A10949" s="7"/>
    </row>
    <row r="10950" spans="1:1" x14ac:dyDescent="0.2">
      <c r="A10950" s="7"/>
    </row>
    <row r="10951" spans="1:1" x14ac:dyDescent="0.2">
      <c r="A10951" s="7"/>
    </row>
    <row r="10952" spans="1:1" x14ac:dyDescent="0.2">
      <c r="A10952" s="7"/>
    </row>
    <row r="10953" spans="1:1" x14ac:dyDescent="0.2">
      <c r="A10953" s="7"/>
    </row>
    <row r="10954" spans="1:1" x14ac:dyDescent="0.2">
      <c r="A10954" s="7"/>
    </row>
    <row r="10955" spans="1:1" x14ac:dyDescent="0.2">
      <c r="A10955" s="7"/>
    </row>
    <row r="10956" spans="1:1" x14ac:dyDescent="0.2">
      <c r="A10956" s="7"/>
    </row>
    <row r="10957" spans="1:1" x14ac:dyDescent="0.2">
      <c r="A10957" s="7"/>
    </row>
    <row r="10958" spans="1:1" x14ac:dyDescent="0.2">
      <c r="A10958" s="7"/>
    </row>
    <row r="10959" spans="1:1" x14ac:dyDescent="0.2">
      <c r="A10959" s="7"/>
    </row>
    <row r="10960" spans="1:1" x14ac:dyDescent="0.2">
      <c r="A10960" s="7"/>
    </row>
    <row r="10961" spans="1:1" x14ac:dyDescent="0.2">
      <c r="A10961" s="7"/>
    </row>
    <row r="10962" spans="1:1" x14ac:dyDescent="0.2">
      <c r="A10962" s="7"/>
    </row>
    <row r="10963" spans="1:1" x14ac:dyDescent="0.2">
      <c r="A10963" s="7"/>
    </row>
    <row r="10964" spans="1:1" x14ac:dyDescent="0.2">
      <c r="A10964" s="7"/>
    </row>
    <row r="10965" spans="1:1" x14ac:dyDescent="0.2">
      <c r="A10965" s="7"/>
    </row>
    <row r="10966" spans="1:1" x14ac:dyDescent="0.2">
      <c r="A10966" s="7"/>
    </row>
    <row r="10967" spans="1:1" x14ac:dyDescent="0.2">
      <c r="A10967" s="7"/>
    </row>
    <row r="10968" spans="1:1" x14ac:dyDescent="0.2">
      <c r="A10968" s="7"/>
    </row>
    <row r="10969" spans="1:1" x14ac:dyDescent="0.2">
      <c r="A10969" s="7"/>
    </row>
    <row r="10970" spans="1:1" x14ac:dyDescent="0.2">
      <c r="A10970" s="7"/>
    </row>
    <row r="10971" spans="1:1" x14ac:dyDescent="0.2">
      <c r="A10971" s="7"/>
    </row>
    <row r="10972" spans="1:1" x14ac:dyDescent="0.2">
      <c r="A10972" s="7"/>
    </row>
    <row r="10973" spans="1:1" x14ac:dyDescent="0.2">
      <c r="A10973" s="7"/>
    </row>
    <row r="10974" spans="1:1" x14ac:dyDescent="0.2">
      <c r="A10974" s="7"/>
    </row>
    <row r="10975" spans="1:1" x14ac:dyDescent="0.2">
      <c r="A10975" s="7"/>
    </row>
    <row r="10976" spans="1:1" x14ac:dyDescent="0.2">
      <c r="A10976" s="7"/>
    </row>
    <row r="10977" spans="1:1" x14ac:dyDescent="0.2">
      <c r="A10977" s="7"/>
    </row>
    <row r="10978" spans="1:1" x14ac:dyDescent="0.2">
      <c r="A10978" s="7"/>
    </row>
    <row r="10979" spans="1:1" x14ac:dyDescent="0.2">
      <c r="A10979" s="7"/>
    </row>
    <row r="10980" spans="1:1" x14ac:dyDescent="0.2">
      <c r="A10980" s="7"/>
    </row>
    <row r="10981" spans="1:1" x14ac:dyDescent="0.2">
      <c r="A10981" s="7"/>
    </row>
    <row r="10982" spans="1:1" x14ac:dyDescent="0.2">
      <c r="A10982" s="7"/>
    </row>
    <row r="10983" spans="1:1" x14ac:dyDescent="0.2">
      <c r="A10983" s="7"/>
    </row>
    <row r="10984" spans="1:1" x14ac:dyDescent="0.2">
      <c r="A10984" s="7"/>
    </row>
    <row r="10985" spans="1:1" x14ac:dyDescent="0.2">
      <c r="A10985" s="7"/>
    </row>
    <row r="10986" spans="1:1" x14ac:dyDescent="0.2">
      <c r="A10986" s="7"/>
    </row>
    <row r="10987" spans="1:1" x14ac:dyDescent="0.2">
      <c r="A10987" s="7"/>
    </row>
    <row r="10988" spans="1:1" x14ac:dyDescent="0.2">
      <c r="A10988" s="7"/>
    </row>
    <row r="10989" spans="1:1" x14ac:dyDescent="0.2">
      <c r="A10989" s="7"/>
    </row>
    <row r="10990" spans="1:1" x14ac:dyDescent="0.2">
      <c r="A10990" s="7"/>
    </row>
    <row r="10991" spans="1:1" x14ac:dyDescent="0.2">
      <c r="A10991" s="7"/>
    </row>
    <row r="10992" spans="1:1" x14ac:dyDescent="0.2">
      <c r="A10992" s="7"/>
    </row>
    <row r="10993" spans="1:1" x14ac:dyDescent="0.2">
      <c r="A10993" s="7"/>
    </row>
    <row r="10994" spans="1:1" x14ac:dyDescent="0.2">
      <c r="A10994" s="7"/>
    </row>
    <row r="10995" spans="1:1" x14ac:dyDescent="0.2">
      <c r="A10995" s="7"/>
    </row>
    <row r="10996" spans="1:1" x14ac:dyDescent="0.2">
      <c r="A10996" s="7"/>
    </row>
    <row r="10997" spans="1:1" x14ac:dyDescent="0.2">
      <c r="A10997" s="7"/>
    </row>
    <row r="10998" spans="1:1" x14ac:dyDescent="0.2">
      <c r="A10998" s="7"/>
    </row>
    <row r="10999" spans="1:1" x14ac:dyDescent="0.2">
      <c r="A10999" s="7"/>
    </row>
    <row r="11000" spans="1:1" x14ac:dyDescent="0.2">
      <c r="A11000" s="7"/>
    </row>
    <row r="11001" spans="1:1" x14ac:dyDescent="0.2">
      <c r="A11001" s="7"/>
    </row>
    <row r="11002" spans="1:1" x14ac:dyDescent="0.2">
      <c r="A11002" s="7"/>
    </row>
    <row r="11003" spans="1:1" x14ac:dyDescent="0.2">
      <c r="A11003" s="7"/>
    </row>
    <row r="11004" spans="1:1" x14ac:dyDescent="0.2">
      <c r="A11004" s="7"/>
    </row>
    <row r="11005" spans="1:1" x14ac:dyDescent="0.2">
      <c r="A11005" s="7"/>
    </row>
    <row r="11006" spans="1:1" x14ac:dyDescent="0.2">
      <c r="A11006" s="7"/>
    </row>
    <row r="11007" spans="1:1" x14ac:dyDescent="0.2">
      <c r="A11007" s="7"/>
    </row>
    <row r="11008" spans="1:1" x14ac:dyDescent="0.2">
      <c r="A11008" s="7"/>
    </row>
    <row r="11009" spans="1:1" x14ac:dyDescent="0.2">
      <c r="A11009" s="7"/>
    </row>
    <row r="11010" spans="1:1" x14ac:dyDescent="0.2">
      <c r="A11010" s="7"/>
    </row>
    <row r="11011" spans="1:1" x14ac:dyDescent="0.2">
      <c r="A11011" s="7"/>
    </row>
    <row r="11012" spans="1:1" x14ac:dyDescent="0.2">
      <c r="A11012" s="7"/>
    </row>
    <row r="11013" spans="1:1" x14ac:dyDescent="0.2">
      <c r="A11013" s="7"/>
    </row>
    <row r="11014" spans="1:1" x14ac:dyDescent="0.2">
      <c r="A11014" s="7"/>
    </row>
    <row r="11015" spans="1:1" x14ac:dyDescent="0.2">
      <c r="A11015" s="7"/>
    </row>
    <row r="11016" spans="1:1" x14ac:dyDescent="0.2">
      <c r="A11016" s="7"/>
    </row>
    <row r="11017" spans="1:1" x14ac:dyDescent="0.2">
      <c r="A11017" s="7"/>
    </row>
    <row r="11018" spans="1:1" x14ac:dyDescent="0.2">
      <c r="A11018" s="7"/>
    </row>
    <row r="11019" spans="1:1" x14ac:dyDescent="0.2">
      <c r="A11019" s="7"/>
    </row>
    <row r="11020" spans="1:1" x14ac:dyDescent="0.2">
      <c r="A11020" s="7"/>
    </row>
    <row r="11021" spans="1:1" x14ac:dyDescent="0.2">
      <c r="A11021" s="7"/>
    </row>
    <row r="11022" spans="1:1" x14ac:dyDescent="0.2">
      <c r="A11022" s="7"/>
    </row>
    <row r="11023" spans="1:1" x14ac:dyDescent="0.2">
      <c r="A11023" s="7"/>
    </row>
    <row r="11024" spans="1:1" x14ac:dyDescent="0.2">
      <c r="A11024" s="7"/>
    </row>
    <row r="11025" spans="1:1" x14ac:dyDescent="0.2">
      <c r="A11025" s="7"/>
    </row>
    <row r="11026" spans="1:1" x14ac:dyDescent="0.2">
      <c r="A11026" s="7"/>
    </row>
    <row r="11027" spans="1:1" x14ac:dyDescent="0.2">
      <c r="A11027" s="7"/>
    </row>
    <row r="11028" spans="1:1" x14ac:dyDescent="0.2">
      <c r="A11028" s="7"/>
    </row>
    <row r="11029" spans="1:1" x14ac:dyDescent="0.2">
      <c r="A11029" s="7"/>
    </row>
    <row r="11030" spans="1:1" x14ac:dyDescent="0.2">
      <c r="A11030" s="7"/>
    </row>
    <row r="11031" spans="1:1" x14ac:dyDescent="0.2">
      <c r="A11031" s="7"/>
    </row>
    <row r="11032" spans="1:1" x14ac:dyDescent="0.2">
      <c r="A11032" s="7"/>
    </row>
    <row r="11033" spans="1:1" x14ac:dyDescent="0.2">
      <c r="A11033" s="7"/>
    </row>
    <row r="11034" spans="1:1" x14ac:dyDescent="0.2">
      <c r="A11034" s="7"/>
    </row>
    <row r="11035" spans="1:1" x14ac:dyDescent="0.2">
      <c r="A11035" s="7"/>
    </row>
    <row r="11036" spans="1:1" x14ac:dyDescent="0.2">
      <c r="A11036" s="7"/>
    </row>
    <row r="11037" spans="1:1" x14ac:dyDescent="0.2">
      <c r="A11037" s="7"/>
    </row>
    <row r="11038" spans="1:1" x14ac:dyDescent="0.2">
      <c r="A11038" s="7"/>
    </row>
    <row r="11039" spans="1:1" x14ac:dyDescent="0.2">
      <c r="A11039" s="7"/>
    </row>
    <row r="11040" spans="1:1" x14ac:dyDescent="0.2">
      <c r="A11040" s="7"/>
    </row>
    <row r="11041" spans="1:1" x14ac:dyDescent="0.2">
      <c r="A11041" s="7"/>
    </row>
    <row r="11042" spans="1:1" x14ac:dyDescent="0.2">
      <c r="A11042" s="7"/>
    </row>
    <row r="11043" spans="1:1" x14ac:dyDescent="0.2">
      <c r="A11043" s="7"/>
    </row>
    <row r="11044" spans="1:1" x14ac:dyDescent="0.2">
      <c r="A11044" s="7"/>
    </row>
    <row r="11045" spans="1:1" x14ac:dyDescent="0.2">
      <c r="A11045" s="7"/>
    </row>
    <row r="11046" spans="1:1" x14ac:dyDescent="0.2">
      <c r="A11046" s="7"/>
    </row>
    <row r="11047" spans="1:1" x14ac:dyDescent="0.2">
      <c r="A11047" s="7"/>
    </row>
    <row r="11048" spans="1:1" x14ac:dyDescent="0.2">
      <c r="A11048" s="7"/>
    </row>
    <row r="11049" spans="1:1" x14ac:dyDescent="0.2">
      <c r="A11049" s="7"/>
    </row>
    <row r="11050" spans="1:1" x14ac:dyDescent="0.2">
      <c r="A11050" s="7"/>
    </row>
    <row r="11051" spans="1:1" x14ac:dyDescent="0.2">
      <c r="A11051" s="7"/>
    </row>
    <row r="11052" spans="1:1" x14ac:dyDescent="0.2">
      <c r="A11052" s="7"/>
    </row>
    <row r="11053" spans="1:1" x14ac:dyDescent="0.2">
      <c r="A11053" s="7"/>
    </row>
    <row r="11054" spans="1:1" x14ac:dyDescent="0.2">
      <c r="A11054" s="7"/>
    </row>
    <row r="11055" spans="1:1" x14ac:dyDescent="0.2">
      <c r="A11055" s="7"/>
    </row>
    <row r="11056" spans="1:1" x14ac:dyDescent="0.2">
      <c r="A11056" s="7"/>
    </row>
    <row r="11057" spans="1:1" x14ac:dyDescent="0.2">
      <c r="A11057" s="7"/>
    </row>
    <row r="11058" spans="1:1" x14ac:dyDescent="0.2">
      <c r="A11058" s="7"/>
    </row>
    <row r="11059" spans="1:1" x14ac:dyDescent="0.2">
      <c r="A11059" s="7"/>
    </row>
    <row r="11060" spans="1:1" x14ac:dyDescent="0.2">
      <c r="A11060" s="7"/>
    </row>
    <row r="11061" spans="1:1" x14ac:dyDescent="0.2">
      <c r="A11061" s="7"/>
    </row>
    <row r="11062" spans="1:1" x14ac:dyDescent="0.2">
      <c r="A11062" s="7"/>
    </row>
    <row r="11063" spans="1:1" x14ac:dyDescent="0.2">
      <c r="A11063" s="7"/>
    </row>
    <row r="11064" spans="1:1" x14ac:dyDescent="0.2">
      <c r="A11064" s="7"/>
    </row>
    <row r="11065" spans="1:1" x14ac:dyDescent="0.2">
      <c r="A11065" s="7"/>
    </row>
    <row r="11066" spans="1:1" x14ac:dyDescent="0.2">
      <c r="A11066" s="7"/>
    </row>
    <row r="11067" spans="1:1" x14ac:dyDescent="0.2">
      <c r="A11067" s="7"/>
    </row>
    <row r="11068" spans="1:1" x14ac:dyDescent="0.2">
      <c r="A11068" s="7"/>
    </row>
    <row r="11069" spans="1:1" x14ac:dyDescent="0.2">
      <c r="A11069" s="7"/>
    </row>
    <row r="11070" spans="1:1" x14ac:dyDescent="0.2">
      <c r="A11070" s="7"/>
    </row>
    <row r="11071" spans="1:1" x14ac:dyDescent="0.2">
      <c r="A11071" s="7"/>
    </row>
    <row r="11072" spans="1:1" x14ac:dyDescent="0.2">
      <c r="A11072" s="7"/>
    </row>
    <row r="11073" spans="1:1" x14ac:dyDescent="0.2">
      <c r="A11073" s="7"/>
    </row>
    <row r="11074" spans="1:1" x14ac:dyDescent="0.2">
      <c r="A11074" s="7"/>
    </row>
    <row r="11075" spans="1:1" x14ac:dyDescent="0.2">
      <c r="A11075" s="7"/>
    </row>
    <row r="11076" spans="1:1" x14ac:dyDescent="0.2">
      <c r="A11076" s="7"/>
    </row>
    <row r="11077" spans="1:1" x14ac:dyDescent="0.2">
      <c r="A11077" s="7"/>
    </row>
    <row r="11078" spans="1:1" x14ac:dyDescent="0.2">
      <c r="A11078" s="7"/>
    </row>
    <row r="11079" spans="1:1" x14ac:dyDescent="0.2">
      <c r="A11079" s="7"/>
    </row>
    <row r="11080" spans="1:1" x14ac:dyDescent="0.2">
      <c r="A11080" s="7"/>
    </row>
    <row r="11081" spans="1:1" x14ac:dyDescent="0.2">
      <c r="A11081" s="7"/>
    </row>
    <row r="11082" spans="1:1" x14ac:dyDescent="0.2">
      <c r="A11082" s="7"/>
    </row>
    <row r="11083" spans="1:1" x14ac:dyDescent="0.2">
      <c r="A11083" s="7"/>
    </row>
    <row r="11084" spans="1:1" x14ac:dyDescent="0.2">
      <c r="A11084" s="7"/>
    </row>
    <row r="11085" spans="1:1" x14ac:dyDescent="0.2">
      <c r="A11085" s="7"/>
    </row>
    <row r="11086" spans="1:1" x14ac:dyDescent="0.2">
      <c r="A11086" s="7"/>
    </row>
    <row r="11087" spans="1:1" x14ac:dyDescent="0.2">
      <c r="A11087" s="7"/>
    </row>
    <row r="11088" spans="1:1" x14ac:dyDescent="0.2">
      <c r="A11088" s="7"/>
    </row>
    <row r="11089" spans="1:1" x14ac:dyDescent="0.2">
      <c r="A11089" s="7"/>
    </row>
    <row r="11090" spans="1:1" x14ac:dyDescent="0.2">
      <c r="A11090" s="7"/>
    </row>
    <row r="11091" spans="1:1" x14ac:dyDescent="0.2">
      <c r="A11091" s="7"/>
    </row>
    <row r="11092" spans="1:1" x14ac:dyDescent="0.2">
      <c r="A11092" s="7"/>
    </row>
    <row r="11093" spans="1:1" x14ac:dyDescent="0.2">
      <c r="A11093" s="7"/>
    </row>
    <row r="11094" spans="1:1" x14ac:dyDescent="0.2">
      <c r="A11094" s="7"/>
    </row>
    <row r="11095" spans="1:1" x14ac:dyDescent="0.2">
      <c r="A11095" s="7"/>
    </row>
    <row r="11096" spans="1:1" x14ac:dyDescent="0.2">
      <c r="A11096" s="7"/>
    </row>
    <row r="11097" spans="1:1" x14ac:dyDescent="0.2">
      <c r="A11097" s="7"/>
    </row>
    <row r="11098" spans="1:1" x14ac:dyDescent="0.2">
      <c r="A11098" s="7"/>
    </row>
    <row r="11099" spans="1:1" x14ac:dyDescent="0.2">
      <c r="A11099" s="7"/>
    </row>
    <row r="11100" spans="1:1" x14ac:dyDescent="0.2">
      <c r="A11100" s="7"/>
    </row>
    <row r="11101" spans="1:1" x14ac:dyDescent="0.2">
      <c r="A11101" s="7"/>
    </row>
    <row r="11102" spans="1:1" x14ac:dyDescent="0.2">
      <c r="A11102" s="7"/>
    </row>
    <row r="11103" spans="1:1" x14ac:dyDescent="0.2">
      <c r="A11103" s="7"/>
    </row>
    <row r="11104" spans="1:1" x14ac:dyDescent="0.2">
      <c r="A11104" s="7"/>
    </row>
    <row r="11105" spans="1:1" x14ac:dyDescent="0.2">
      <c r="A11105" s="7"/>
    </row>
    <row r="11106" spans="1:1" x14ac:dyDescent="0.2">
      <c r="A11106" s="7"/>
    </row>
    <row r="11107" spans="1:1" x14ac:dyDescent="0.2">
      <c r="A11107" s="7"/>
    </row>
    <row r="11108" spans="1:1" x14ac:dyDescent="0.2">
      <c r="A11108" s="7"/>
    </row>
    <row r="11109" spans="1:1" x14ac:dyDescent="0.2">
      <c r="A11109" s="7"/>
    </row>
    <row r="11110" spans="1:1" x14ac:dyDescent="0.2">
      <c r="A11110" s="7"/>
    </row>
    <row r="11111" spans="1:1" x14ac:dyDescent="0.2">
      <c r="A11111" s="7"/>
    </row>
    <row r="11112" spans="1:1" x14ac:dyDescent="0.2">
      <c r="A11112" s="7"/>
    </row>
    <row r="11113" spans="1:1" x14ac:dyDescent="0.2">
      <c r="A11113" s="7"/>
    </row>
    <row r="11114" spans="1:1" x14ac:dyDescent="0.2">
      <c r="A11114" s="7"/>
    </row>
    <row r="11115" spans="1:1" x14ac:dyDescent="0.2">
      <c r="A11115" s="7"/>
    </row>
    <row r="11116" spans="1:1" x14ac:dyDescent="0.2">
      <c r="A11116" s="7"/>
    </row>
    <row r="11117" spans="1:1" x14ac:dyDescent="0.2">
      <c r="A11117" s="7"/>
    </row>
    <row r="11118" spans="1:1" x14ac:dyDescent="0.2">
      <c r="A11118" s="7"/>
    </row>
    <row r="11119" spans="1:1" x14ac:dyDescent="0.2">
      <c r="A11119" s="7"/>
    </row>
    <row r="11120" spans="1:1" x14ac:dyDescent="0.2">
      <c r="A11120" s="7"/>
    </row>
    <row r="11121" spans="1:1" x14ac:dyDescent="0.2">
      <c r="A11121" s="7"/>
    </row>
    <row r="11122" spans="1:1" x14ac:dyDescent="0.2">
      <c r="A11122" s="7"/>
    </row>
    <row r="11123" spans="1:1" x14ac:dyDescent="0.2">
      <c r="A11123" s="7"/>
    </row>
    <row r="11124" spans="1:1" x14ac:dyDescent="0.2">
      <c r="A11124" s="7"/>
    </row>
    <row r="11125" spans="1:1" x14ac:dyDescent="0.2">
      <c r="A11125" s="7"/>
    </row>
    <row r="11126" spans="1:1" x14ac:dyDescent="0.2">
      <c r="A11126" s="7"/>
    </row>
    <row r="11127" spans="1:1" x14ac:dyDescent="0.2">
      <c r="A11127" s="7"/>
    </row>
    <row r="11128" spans="1:1" x14ac:dyDescent="0.2">
      <c r="A11128" s="7"/>
    </row>
    <row r="11129" spans="1:1" x14ac:dyDescent="0.2">
      <c r="A11129" s="7"/>
    </row>
    <row r="11130" spans="1:1" x14ac:dyDescent="0.2">
      <c r="A11130" s="7"/>
    </row>
    <row r="11131" spans="1:1" x14ac:dyDescent="0.2">
      <c r="A11131" s="7"/>
    </row>
    <row r="11132" spans="1:1" x14ac:dyDescent="0.2">
      <c r="A11132" s="7"/>
    </row>
    <row r="11133" spans="1:1" x14ac:dyDescent="0.2">
      <c r="A11133" s="7"/>
    </row>
    <row r="11134" spans="1:1" x14ac:dyDescent="0.2">
      <c r="A11134" s="7"/>
    </row>
    <row r="11135" spans="1:1" x14ac:dyDescent="0.2">
      <c r="A11135" s="7"/>
    </row>
    <row r="11136" spans="1:1" x14ac:dyDescent="0.2">
      <c r="A11136" s="7"/>
    </row>
    <row r="11137" spans="1:1" x14ac:dyDescent="0.2">
      <c r="A11137" s="7"/>
    </row>
    <row r="11138" spans="1:1" x14ac:dyDescent="0.2">
      <c r="A11138" s="7"/>
    </row>
    <row r="11139" spans="1:1" x14ac:dyDescent="0.2">
      <c r="A11139" s="7"/>
    </row>
    <row r="11140" spans="1:1" x14ac:dyDescent="0.2">
      <c r="A11140" s="7"/>
    </row>
    <row r="11141" spans="1:1" x14ac:dyDescent="0.2">
      <c r="A11141" s="7"/>
    </row>
    <row r="11142" spans="1:1" x14ac:dyDescent="0.2">
      <c r="A11142" s="7"/>
    </row>
    <row r="11143" spans="1:1" x14ac:dyDescent="0.2">
      <c r="A11143" s="7"/>
    </row>
    <row r="11144" spans="1:1" x14ac:dyDescent="0.2">
      <c r="A11144" s="7"/>
    </row>
    <row r="11145" spans="1:1" x14ac:dyDescent="0.2">
      <c r="A11145" s="7"/>
    </row>
    <row r="11146" spans="1:1" x14ac:dyDescent="0.2">
      <c r="A11146" s="7"/>
    </row>
    <row r="11147" spans="1:1" x14ac:dyDescent="0.2">
      <c r="A11147" s="7"/>
    </row>
    <row r="11148" spans="1:1" x14ac:dyDescent="0.2">
      <c r="A11148" s="7"/>
    </row>
    <row r="11149" spans="1:1" x14ac:dyDescent="0.2">
      <c r="A11149" s="7"/>
    </row>
    <row r="11150" spans="1:1" x14ac:dyDescent="0.2">
      <c r="A11150" s="7"/>
    </row>
    <row r="11151" spans="1:1" x14ac:dyDescent="0.2">
      <c r="A11151" s="7"/>
    </row>
    <row r="11152" spans="1:1" x14ac:dyDescent="0.2">
      <c r="A11152" s="7"/>
    </row>
    <row r="11153" spans="1:1" x14ac:dyDescent="0.2">
      <c r="A11153" s="7"/>
    </row>
    <row r="11154" spans="1:1" x14ac:dyDescent="0.2">
      <c r="A11154" s="7"/>
    </row>
    <row r="11155" spans="1:1" x14ac:dyDescent="0.2">
      <c r="A11155" s="7"/>
    </row>
    <row r="11156" spans="1:1" x14ac:dyDescent="0.2">
      <c r="A11156" s="7"/>
    </row>
    <row r="11157" spans="1:1" x14ac:dyDescent="0.2">
      <c r="A11157" s="7"/>
    </row>
    <row r="11158" spans="1:1" x14ac:dyDescent="0.2">
      <c r="A11158" s="7"/>
    </row>
    <row r="11159" spans="1:1" x14ac:dyDescent="0.2">
      <c r="A11159" s="7"/>
    </row>
    <row r="11160" spans="1:1" x14ac:dyDescent="0.2">
      <c r="A11160" s="7"/>
    </row>
    <row r="11161" spans="1:1" x14ac:dyDescent="0.2">
      <c r="A11161" s="7"/>
    </row>
    <row r="11162" spans="1:1" x14ac:dyDescent="0.2">
      <c r="A11162" s="7"/>
    </row>
    <row r="11163" spans="1:1" x14ac:dyDescent="0.2">
      <c r="A11163" s="7"/>
    </row>
    <row r="11164" spans="1:1" x14ac:dyDescent="0.2">
      <c r="A11164" s="7"/>
    </row>
    <row r="11165" spans="1:1" x14ac:dyDescent="0.2">
      <c r="A11165" s="7"/>
    </row>
    <row r="11166" spans="1:1" x14ac:dyDescent="0.2">
      <c r="A11166" s="7"/>
    </row>
    <row r="11167" spans="1:1" x14ac:dyDescent="0.2">
      <c r="A11167" s="7"/>
    </row>
    <row r="11168" spans="1:1" x14ac:dyDescent="0.2">
      <c r="A11168" s="7"/>
    </row>
    <row r="11169" spans="1:1" x14ac:dyDescent="0.2">
      <c r="A11169" s="7"/>
    </row>
    <row r="11170" spans="1:1" x14ac:dyDescent="0.2">
      <c r="A11170" s="7"/>
    </row>
    <row r="11171" spans="1:1" x14ac:dyDescent="0.2">
      <c r="A11171" s="7"/>
    </row>
    <row r="11172" spans="1:1" x14ac:dyDescent="0.2">
      <c r="A11172" s="7"/>
    </row>
    <row r="11173" spans="1:1" x14ac:dyDescent="0.2">
      <c r="A11173" s="7"/>
    </row>
    <row r="11174" spans="1:1" x14ac:dyDescent="0.2">
      <c r="A11174" s="7"/>
    </row>
    <row r="11175" spans="1:1" x14ac:dyDescent="0.2">
      <c r="A11175" s="7"/>
    </row>
    <row r="11176" spans="1:1" x14ac:dyDescent="0.2">
      <c r="A11176" s="7"/>
    </row>
    <row r="11177" spans="1:1" x14ac:dyDescent="0.2">
      <c r="A11177" s="7"/>
    </row>
    <row r="11178" spans="1:1" x14ac:dyDescent="0.2">
      <c r="A11178" s="7"/>
    </row>
    <row r="11179" spans="1:1" x14ac:dyDescent="0.2">
      <c r="A11179" s="7"/>
    </row>
    <row r="11180" spans="1:1" x14ac:dyDescent="0.2">
      <c r="A11180" s="7"/>
    </row>
    <row r="11181" spans="1:1" x14ac:dyDescent="0.2">
      <c r="A11181" s="7"/>
    </row>
    <row r="11182" spans="1:1" x14ac:dyDescent="0.2">
      <c r="A11182" s="7"/>
    </row>
    <row r="11183" spans="1:1" x14ac:dyDescent="0.2">
      <c r="A11183" s="7"/>
    </row>
    <row r="11184" spans="1:1" x14ac:dyDescent="0.2">
      <c r="A11184" s="7"/>
    </row>
    <row r="11185" spans="1:1" x14ac:dyDescent="0.2">
      <c r="A11185" s="7"/>
    </row>
    <row r="11186" spans="1:1" x14ac:dyDescent="0.2">
      <c r="A11186" s="7"/>
    </row>
    <row r="11187" spans="1:1" x14ac:dyDescent="0.2">
      <c r="A11187" s="7"/>
    </row>
    <row r="11188" spans="1:1" x14ac:dyDescent="0.2">
      <c r="A11188" s="7"/>
    </row>
    <row r="11189" spans="1:1" x14ac:dyDescent="0.2">
      <c r="A11189" s="7"/>
    </row>
    <row r="11190" spans="1:1" x14ac:dyDescent="0.2">
      <c r="A11190" s="7"/>
    </row>
    <row r="11191" spans="1:1" x14ac:dyDescent="0.2">
      <c r="A11191" s="7"/>
    </row>
    <row r="11192" spans="1:1" x14ac:dyDescent="0.2">
      <c r="A11192" s="7"/>
    </row>
    <row r="11193" spans="1:1" x14ac:dyDescent="0.2">
      <c r="A11193" s="7"/>
    </row>
    <row r="11194" spans="1:1" x14ac:dyDescent="0.2">
      <c r="A11194" s="7"/>
    </row>
    <row r="11195" spans="1:1" x14ac:dyDescent="0.2">
      <c r="A11195" s="7"/>
    </row>
    <row r="11196" spans="1:1" x14ac:dyDescent="0.2">
      <c r="A11196" s="7"/>
    </row>
    <row r="11197" spans="1:1" x14ac:dyDescent="0.2">
      <c r="A11197" s="7"/>
    </row>
    <row r="11198" spans="1:1" x14ac:dyDescent="0.2">
      <c r="A11198" s="7"/>
    </row>
    <row r="11199" spans="1:1" x14ac:dyDescent="0.2">
      <c r="A11199" s="7"/>
    </row>
    <row r="11200" spans="1:1" x14ac:dyDescent="0.2">
      <c r="A11200" s="7"/>
    </row>
    <row r="11201" spans="1:1" x14ac:dyDescent="0.2">
      <c r="A11201" s="7"/>
    </row>
    <row r="11202" spans="1:1" x14ac:dyDescent="0.2">
      <c r="A11202" s="7"/>
    </row>
    <row r="11203" spans="1:1" x14ac:dyDescent="0.2">
      <c r="A11203" s="7"/>
    </row>
    <row r="11204" spans="1:1" x14ac:dyDescent="0.2">
      <c r="A11204" s="7"/>
    </row>
    <row r="11205" spans="1:1" x14ac:dyDescent="0.2">
      <c r="A11205" s="7"/>
    </row>
    <row r="11206" spans="1:1" x14ac:dyDescent="0.2">
      <c r="A11206" s="7"/>
    </row>
    <row r="11207" spans="1:1" x14ac:dyDescent="0.2">
      <c r="A11207" s="7"/>
    </row>
    <row r="11208" spans="1:1" x14ac:dyDescent="0.2">
      <c r="A11208" s="7"/>
    </row>
    <row r="11209" spans="1:1" x14ac:dyDescent="0.2">
      <c r="A11209" s="7"/>
    </row>
    <row r="11210" spans="1:1" x14ac:dyDescent="0.2">
      <c r="A11210" s="7"/>
    </row>
    <row r="11211" spans="1:1" x14ac:dyDescent="0.2">
      <c r="A11211" s="7"/>
    </row>
    <row r="11212" spans="1:1" x14ac:dyDescent="0.2">
      <c r="A11212" s="7"/>
    </row>
    <row r="11213" spans="1:1" x14ac:dyDescent="0.2">
      <c r="A11213" s="7"/>
    </row>
    <row r="11214" spans="1:1" x14ac:dyDescent="0.2">
      <c r="A11214" s="7"/>
    </row>
    <row r="11215" spans="1:1" x14ac:dyDescent="0.2">
      <c r="A11215" s="7"/>
    </row>
    <row r="11216" spans="1:1" x14ac:dyDescent="0.2">
      <c r="A11216" s="7"/>
    </row>
    <row r="11217" spans="1:1" x14ac:dyDescent="0.2">
      <c r="A11217" s="7"/>
    </row>
    <row r="11218" spans="1:1" x14ac:dyDescent="0.2">
      <c r="A11218" s="7"/>
    </row>
    <row r="11219" spans="1:1" x14ac:dyDescent="0.2">
      <c r="A11219" s="7"/>
    </row>
    <row r="11220" spans="1:1" x14ac:dyDescent="0.2">
      <c r="A11220" s="7"/>
    </row>
    <row r="11221" spans="1:1" x14ac:dyDescent="0.2">
      <c r="A11221" s="7"/>
    </row>
    <row r="11222" spans="1:1" x14ac:dyDescent="0.2">
      <c r="A11222" s="7"/>
    </row>
    <row r="11223" spans="1:1" x14ac:dyDescent="0.2">
      <c r="A11223" s="7"/>
    </row>
    <row r="11224" spans="1:1" x14ac:dyDescent="0.2">
      <c r="A11224" s="7"/>
    </row>
    <row r="11225" spans="1:1" x14ac:dyDescent="0.2">
      <c r="A11225" s="7"/>
    </row>
    <row r="11226" spans="1:1" x14ac:dyDescent="0.2">
      <c r="A11226" s="7"/>
    </row>
    <row r="11227" spans="1:1" x14ac:dyDescent="0.2">
      <c r="A11227" s="7"/>
    </row>
    <row r="11228" spans="1:1" x14ac:dyDescent="0.2">
      <c r="A11228" s="7"/>
    </row>
    <row r="11229" spans="1:1" x14ac:dyDescent="0.2">
      <c r="A11229" s="7"/>
    </row>
    <row r="11230" spans="1:1" x14ac:dyDescent="0.2">
      <c r="A11230" s="7"/>
    </row>
    <row r="11231" spans="1:1" x14ac:dyDescent="0.2">
      <c r="A11231" s="7"/>
    </row>
    <row r="11232" spans="1:1" x14ac:dyDescent="0.2">
      <c r="A11232" s="7"/>
    </row>
    <row r="11233" spans="1:1" x14ac:dyDescent="0.2">
      <c r="A11233" s="7"/>
    </row>
    <row r="11234" spans="1:1" x14ac:dyDescent="0.2">
      <c r="A11234" s="7"/>
    </row>
    <row r="11235" spans="1:1" x14ac:dyDescent="0.2">
      <c r="A11235" s="7"/>
    </row>
    <row r="11236" spans="1:1" x14ac:dyDescent="0.2">
      <c r="A11236" s="7"/>
    </row>
    <row r="11237" spans="1:1" x14ac:dyDescent="0.2">
      <c r="A11237" s="7"/>
    </row>
    <row r="11238" spans="1:1" x14ac:dyDescent="0.2">
      <c r="A11238" s="7"/>
    </row>
    <row r="11239" spans="1:1" x14ac:dyDescent="0.2">
      <c r="A11239" s="7"/>
    </row>
    <row r="11240" spans="1:1" x14ac:dyDescent="0.2">
      <c r="A11240" s="7"/>
    </row>
    <row r="11241" spans="1:1" x14ac:dyDescent="0.2">
      <c r="A11241" s="7"/>
    </row>
    <row r="11242" spans="1:1" x14ac:dyDescent="0.2">
      <c r="A11242" s="7"/>
    </row>
    <row r="11243" spans="1:1" x14ac:dyDescent="0.2">
      <c r="A11243" s="7"/>
    </row>
    <row r="11244" spans="1:1" x14ac:dyDescent="0.2">
      <c r="A11244" s="7"/>
    </row>
    <row r="11245" spans="1:1" x14ac:dyDescent="0.2">
      <c r="A11245" s="7"/>
    </row>
    <row r="11246" spans="1:1" x14ac:dyDescent="0.2">
      <c r="A11246" s="7"/>
    </row>
    <row r="11247" spans="1:1" x14ac:dyDescent="0.2">
      <c r="A11247" s="7"/>
    </row>
    <row r="11248" spans="1:1" x14ac:dyDescent="0.2">
      <c r="A11248" s="7"/>
    </row>
    <row r="11249" spans="1:1" x14ac:dyDescent="0.2">
      <c r="A11249" s="7"/>
    </row>
    <row r="11250" spans="1:1" x14ac:dyDescent="0.2">
      <c r="A11250" s="7"/>
    </row>
    <row r="11251" spans="1:1" x14ac:dyDescent="0.2">
      <c r="A11251" s="7"/>
    </row>
    <row r="11252" spans="1:1" x14ac:dyDescent="0.2">
      <c r="A11252" s="7"/>
    </row>
    <row r="11253" spans="1:1" x14ac:dyDescent="0.2">
      <c r="A11253" s="7"/>
    </row>
    <row r="11254" spans="1:1" x14ac:dyDescent="0.2">
      <c r="A11254" s="7"/>
    </row>
    <row r="11255" spans="1:1" x14ac:dyDescent="0.2">
      <c r="A11255" s="7"/>
    </row>
    <row r="11256" spans="1:1" x14ac:dyDescent="0.2">
      <c r="A11256" s="7"/>
    </row>
    <row r="11257" spans="1:1" x14ac:dyDescent="0.2">
      <c r="A11257" s="7"/>
    </row>
    <row r="11258" spans="1:1" x14ac:dyDescent="0.2">
      <c r="A11258" s="7"/>
    </row>
    <row r="11259" spans="1:1" x14ac:dyDescent="0.2">
      <c r="A11259" s="7"/>
    </row>
    <row r="11260" spans="1:1" x14ac:dyDescent="0.2">
      <c r="A11260" s="7"/>
    </row>
    <row r="11261" spans="1:1" x14ac:dyDescent="0.2">
      <c r="A11261" s="7"/>
    </row>
    <row r="11262" spans="1:1" x14ac:dyDescent="0.2">
      <c r="A11262" s="7"/>
    </row>
    <row r="11263" spans="1:1" x14ac:dyDescent="0.2">
      <c r="A11263" s="7"/>
    </row>
    <row r="11264" spans="1:1" x14ac:dyDescent="0.2">
      <c r="A11264" s="7"/>
    </row>
    <row r="11265" spans="1:1" x14ac:dyDescent="0.2">
      <c r="A11265" s="7"/>
    </row>
    <row r="11266" spans="1:1" x14ac:dyDescent="0.2">
      <c r="A11266" s="7"/>
    </row>
    <row r="11267" spans="1:1" x14ac:dyDescent="0.2">
      <c r="A11267" s="7"/>
    </row>
    <row r="11268" spans="1:1" x14ac:dyDescent="0.2">
      <c r="A11268" s="7"/>
    </row>
    <row r="11269" spans="1:1" x14ac:dyDescent="0.2">
      <c r="A11269" s="7"/>
    </row>
    <row r="11270" spans="1:1" x14ac:dyDescent="0.2">
      <c r="A11270" s="7"/>
    </row>
    <row r="11271" spans="1:1" x14ac:dyDescent="0.2">
      <c r="A11271" s="7"/>
    </row>
    <row r="11272" spans="1:1" x14ac:dyDescent="0.2">
      <c r="A11272" s="7"/>
    </row>
    <row r="11273" spans="1:1" x14ac:dyDescent="0.2">
      <c r="A11273" s="7"/>
    </row>
    <row r="11274" spans="1:1" x14ac:dyDescent="0.2">
      <c r="A11274" s="7"/>
    </row>
    <row r="11275" spans="1:1" x14ac:dyDescent="0.2">
      <c r="A11275" s="7"/>
    </row>
    <row r="11276" spans="1:1" x14ac:dyDescent="0.2">
      <c r="A11276" s="7"/>
    </row>
    <row r="11277" spans="1:1" x14ac:dyDescent="0.2">
      <c r="A11277" s="7"/>
    </row>
    <row r="11278" spans="1:1" x14ac:dyDescent="0.2">
      <c r="A11278" s="7"/>
    </row>
    <row r="11279" spans="1:1" x14ac:dyDescent="0.2">
      <c r="A11279" s="7"/>
    </row>
    <row r="11280" spans="1:1" x14ac:dyDescent="0.2">
      <c r="A11280" s="7"/>
    </row>
    <row r="11281" spans="1:1" x14ac:dyDescent="0.2">
      <c r="A11281" s="7"/>
    </row>
    <row r="11282" spans="1:1" x14ac:dyDescent="0.2">
      <c r="A11282" s="7"/>
    </row>
    <row r="11283" spans="1:1" x14ac:dyDescent="0.2">
      <c r="A11283" s="7"/>
    </row>
    <row r="11284" spans="1:1" x14ac:dyDescent="0.2">
      <c r="A11284" s="7"/>
    </row>
    <row r="11285" spans="1:1" x14ac:dyDescent="0.2">
      <c r="A11285" s="7"/>
    </row>
    <row r="11286" spans="1:1" x14ac:dyDescent="0.2">
      <c r="A11286" s="7"/>
    </row>
    <row r="11287" spans="1:1" x14ac:dyDescent="0.2">
      <c r="A11287" s="7"/>
    </row>
    <row r="11288" spans="1:1" x14ac:dyDescent="0.2">
      <c r="A11288" s="7"/>
    </row>
    <row r="11289" spans="1:1" x14ac:dyDescent="0.2">
      <c r="A11289" s="7"/>
    </row>
    <row r="11290" spans="1:1" x14ac:dyDescent="0.2">
      <c r="A11290" s="7"/>
    </row>
    <row r="11291" spans="1:1" x14ac:dyDescent="0.2">
      <c r="A11291" s="7"/>
    </row>
    <row r="11292" spans="1:1" x14ac:dyDescent="0.2">
      <c r="A11292" s="7"/>
    </row>
    <row r="11293" spans="1:1" x14ac:dyDescent="0.2">
      <c r="A11293" s="7"/>
    </row>
    <row r="11294" spans="1:1" x14ac:dyDescent="0.2">
      <c r="A11294" s="7"/>
    </row>
    <row r="11295" spans="1:1" x14ac:dyDescent="0.2">
      <c r="A11295" s="7"/>
    </row>
    <row r="11296" spans="1:1" x14ac:dyDescent="0.2">
      <c r="A11296" s="7"/>
    </row>
    <row r="11297" spans="1:1" x14ac:dyDescent="0.2">
      <c r="A11297" s="7"/>
    </row>
    <row r="11298" spans="1:1" x14ac:dyDescent="0.2">
      <c r="A11298" s="7"/>
    </row>
    <row r="11299" spans="1:1" x14ac:dyDescent="0.2">
      <c r="A11299" s="7"/>
    </row>
    <row r="11300" spans="1:1" x14ac:dyDescent="0.2">
      <c r="A11300" s="7"/>
    </row>
    <row r="11301" spans="1:1" x14ac:dyDescent="0.2">
      <c r="A11301" s="7"/>
    </row>
    <row r="11302" spans="1:1" x14ac:dyDescent="0.2">
      <c r="A11302" s="7"/>
    </row>
    <row r="11303" spans="1:1" x14ac:dyDescent="0.2">
      <c r="A11303" s="7"/>
    </row>
    <row r="11304" spans="1:1" x14ac:dyDescent="0.2">
      <c r="A11304" s="7"/>
    </row>
    <row r="11305" spans="1:1" x14ac:dyDescent="0.2">
      <c r="A11305" s="7"/>
    </row>
    <row r="11306" spans="1:1" x14ac:dyDescent="0.2">
      <c r="A11306" s="7"/>
    </row>
    <row r="11307" spans="1:1" x14ac:dyDescent="0.2">
      <c r="A11307" s="7"/>
    </row>
    <row r="11308" spans="1:1" x14ac:dyDescent="0.2">
      <c r="A11308" s="7"/>
    </row>
    <row r="11309" spans="1:1" x14ac:dyDescent="0.2">
      <c r="A11309" s="7"/>
    </row>
    <row r="11310" spans="1:1" x14ac:dyDescent="0.2">
      <c r="A11310" s="7"/>
    </row>
    <row r="11311" spans="1:1" x14ac:dyDescent="0.2">
      <c r="A11311" s="7"/>
    </row>
    <row r="11312" spans="1:1" x14ac:dyDescent="0.2">
      <c r="A11312" s="7"/>
    </row>
    <row r="11313" spans="1:1" x14ac:dyDescent="0.2">
      <c r="A11313" s="7"/>
    </row>
    <row r="11314" spans="1:1" x14ac:dyDescent="0.2">
      <c r="A11314" s="7"/>
    </row>
    <row r="11315" spans="1:1" x14ac:dyDescent="0.2">
      <c r="A11315" s="7"/>
    </row>
    <row r="11316" spans="1:1" x14ac:dyDescent="0.2">
      <c r="A11316" s="7"/>
    </row>
    <row r="11317" spans="1:1" x14ac:dyDescent="0.2">
      <c r="A11317" s="7"/>
    </row>
    <row r="11318" spans="1:1" x14ac:dyDescent="0.2">
      <c r="A11318" s="7"/>
    </row>
    <row r="11319" spans="1:1" x14ac:dyDescent="0.2">
      <c r="A11319" s="7"/>
    </row>
    <row r="11320" spans="1:1" x14ac:dyDescent="0.2">
      <c r="A11320" s="7"/>
    </row>
    <row r="11321" spans="1:1" x14ac:dyDescent="0.2">
      <c r="A11321" s="7"/>
    </row>
    <row r="11322" spans="1:1" x14ac:dyDescent="0.2">
      <c r="A11322" s="7"/>
    </row>
    <row r="11323" spans="1:1" x14ac:dyDescent="0.2">
      <c r="A11323" s="7"/>
    </row>
    <row r="11324" spans="1:1" x14ac:dyDescent="0.2">
      <c r="A11324" s="7"/>
    </row>
    <row r="11325" spans="1:1" x14ac:dyDescent="0.2">
      <c r="A11325" s="7"/>
    </row>
    <row r="11326" spans="1:1" x14ac:dyDescent="0.2">
      <c r="A11326" s="7"/>
    </row>
    <row r="11327" spans="1:1" x14ac:dyDescent="0.2">
      <c r="A11327" s="7"/>
    </row>
    <row r="11328" spans="1:1" x14ac:dyDescent="0.2">
      <c r="A11328" s="7"/>
    </row>
    <row r="11329" spans="1:1" x14ac:dyDescent="0.2">
      <c r="A11329" s="7"/>
    </row>
    <row r="11330" spans="1:1" x14ac:dyDescent="0.2">
      <c r="A11330" s="7"/>
    </row>
    <row r="11331" spans="1:1" x14ac:dyDescent="0.2">
      <c r="A11331" s="7"/>
    </row>
    <row r="11332" spans="1:1" x14ac:dyDescent="0.2">
      <c r="A11332" s="7"/>
    </row>
    <row r="11333" spans="1:1" x14ac:dyDescent="0.2">
      <c r="A11333" s="7"/>
    </row>
    <row r="11334" spans="1:1" x14ac:dyDescent="0.2">
      <c r="A11334" s="7"/>
    </row>
    <row r="11335" spans="1:1" x14ac:dyDescent="0.2">
      <c r="A11335" s="7"/>
    </row>
    <row r="11336" spans="1:1" x14ac:dyDescent="0.2">
      <c r="A11336" s="7"/>
    </row>
    <row r="11337" spans="1:1" x14ac:dyDescent="0.2">
      <c r="A11337" s="7"/>
    </row>
    <row r="11338" spans="1:1" x14ac:dyDescent="0.2">
      <c r="A11338" s="7"/>
    </row>
    <row r="11339" spans="1:1" x14ac:dyDescent="0.2">
      <c r="A11339" s="7"/>
    </row>
    <row r="11340" spans="1:1" x14ac:dyDescent="0.2">
      <c r="A11340" s="7"/>
    </row>
    <row r="11341" spans="1:1" x14ac:dyDescent="0.2">
      <c r="A11341" s="7"/>
    </row>
    <row r="11342" spans="1:1" x14ac:dyDescent="0.2">
      <c r="A11342" s="7"/>
    </row>
    <row r="11343" spans="1:1" x14ac:dyDescent="0.2">
      <c r="A11343" s="7"/>
    </row>
    <row r="11344" spans="1:1" x14ac:dyDescent="0.2">
      <c r="A11344" s="7"/>
    </row>
    <row r="11345" spans="1:1" x14ac:dyDescent="0.2">
      <c r="A11345" s="7"/>
    </row>
    <row r="11346" spans="1:1" x14ac:dyDescent="0.2">
      <c r="A11346" s="7"/>
    </row>
    <row r="11347" spans="1:1" x14ac:dyDescent="0.2">
      <c r="A11347" s="7"/>
    </row>
    <row r="11348" spans="1:1" x14ac:dyDescent="0.2">
      <c r="A11348" s="7"/>
    </row>
    <row r="11349" spans="1:1" x14ac:dyDescent="0.2">
      <c r="A11349" s="7"/>
    </row>
    <row r="11350" spans="1:1" x14ac:dyDescent="0.2">
      <c r="A11350" s="7"/>
    </row>
    <row r="11351" spans="1:1" x14ac:dyDescent="0.2">
      <c r="A11351" s="7"/>
    </row>
    <row r="11352" spans="1:1" x14ac:dyDescent="0.2">
      <c r="A11352" s="7"/>
    </row>
    <row r="11353" spans="1:1" x14ac:dyDescent="0.2">
      <c r="A11353" s="7"/>
    </row>
    <row r="11354" spans="1:1" x14ac:dyDescent="0.2">
      <c r="A11354" s="7"/>
    </row>
    <row r="11355" spans="1:1" x14ac:dyDescent="0.2">
      <c r="A11355" s="7"/>
    </row>
    <row r="11356" spans="1:1" x14ac:dyDescent="0.2">
      <c r="A11356" s="7"/>
    </row>
    <row r="11357" spans="1:1" x14ac:dyDescent="0.2">
      <c r="A11357" s="7"/>
    </row>
    <row r="11358" spans="1:1" x14ac:dyDescent="0.2">
      <c r="A11358" s="7"/>
    </row>
    <row r="11359" spans="1:1" x14ac:dyDescent="0.2">
      <c r="A11359" s="7"/>
    </row>
    <row r="11360" spans="1:1" x14ac:dyDescent="0.2">
      <c r="A11360" s="7"/>
    </row>
    <row r="11361" spans="1:1" x14ac:dyDescent="0.2">
      <c r="A11361" s="7"/>
    </row>
    <row r="11362" spans="1:1" x14ac:dyDescent="0.2">
      <c r="A11362" s="7"/>
    </row>
    <row r="11363" spans="1:1" x14ac:dyDescent="0.2">
      <c r="A11363" s="7"/>
    </row>
    <row r="11364" spans="1:1" x14ac:dyDescent="0.2">
      <c r="A11364" s="7"/>
    </row>
    <row r="11365" spans="1:1" x14ac:dyDescent="0.2">
      <c r="A11365" s="7"/>
    </row>
    <row r="11366" spans="1:1" x14ac:dyDescent="0.2">
      <c r="A11366" s="7"/>
    </row>
    <row r="11367" spans="1:1" x14ac:dyDescent="0.2">
      <c r="A11367" s="7"/>
    </row>
    <row r="11368" spans="1:1" x14ac:dyDescent="0.2">
      <c r="A11368" s="7"/>
    </row>
    <row r="11369" spans="1:1" x14ac:dyDescent="0.2">
      <c r="A11369" s="7"/>
    </row>
    <row r="11370" spans="1:1" x14ac:dyDescent="0.2">
      <c r="A11370" s="7"/>
    </row>
    <row r="11371" spans="1:1" x14ac:dyDescent="0.2">
      <c r="A11371" s="7"/>
    </row>
    <row r="11372" spans="1:1" x14ac:dyDescent="0.2">
      <c r="A11372" s="7"/>
    </row>
    <row r="11373" spans="1:1" x14ac:dyDescent="0.2">
      <c r="A11373" s="7"/>
    </row>
    <row r="11374" spans="1:1" x14ac:dyDescent="0.2">
      <c r="A11374" s="7"/>
    </row>
    <row r="11375" spans="1:1" x14ac:dyDescent="0.2">
      <c r="A11375" s="7"/>
    </row>
    <row r="11376" spans="1:1" x14ac:dyDescent="0.2">
      <c r="A11376" s="7"/>
    </row>
    <row r="11377" spans="1:1" x14ac:dyDescent="0.2">
      <c r="A11377" s="7"/>
    </row>
    <row r="11378" spans="1:1" x14ac:dyDescent="0.2">
      <c r="A11378" s="7"/>
    </row>
    <row r="11379" spans="1:1" x14ac:dyDescent="0.2">
      <c r="A11379" s="7"/>
    </row>
    <row r="11380" spans="1:1" x14ac:dyDescent="0.2">
      <c r="A11380" s="7"/>
    </row>
    <row r="11381" spans="1:1" x14ac:dyDescent="0.2">
      <c r="A11381" s="7"/>
    </row>
    <row r="11382" spans="1:1" x14ac:dyDescent="0.2">
      <c r="A11382" s="7"/>
    </row>
    <row r="11383" spans="1:1" x14ac:dyDescent="0.2">
      <c r="A11383" s="7"/>
    </row>
    <row r="11384" spans="1:1" x14ac:dyDescent="0.2">
      <c r="A11384" s="7"/>
    </row>
    <row r="11385" spans="1:1" x14ac:dyDescent="0.2">
      <c r="A11385" s="7"/>
    </row>
    <row r="11386" spans="1:1" x14ac:dyDescent="0.2">
      <c r="A11386" s="7"/>
    </row>
    <row r="11387" spans="1:1" x14ac:dyDescent="0.2">
      <c r="A11387" s="7"/>
    </row>
    <row r="11388" spans="1:1" x14ac:dyDescent="0.2">
      <c r="A11388" s="7"/>
    </row>
    <row r="11389" spans="1:1" x14ac:dyDescent="0.2">
      <c r="A11389" s="7"/>
    </row>
    <row r="11390" spans="1:1" x14ac:dyDescent="0.2">
      <c r="A11390" s="7"/>
    </row>
    <row r="11391" spans="1:1" x14ac:dyDescent="0.2">
      <c r="A11391" s="7"/>
    </row>
    <row r="11392" spans="1:1" x14ac:dyDescent="0.2">
      <c r="A11392" s="7"/>
    </row>
    <row r="11393" spans="1:1" x14ac:dyDescent="0.2">
      <c r="A11393" s="7"/>
    </row>
    <row r="11394" spans="1:1" x14ac:dyDescent="0.2">
      <c r="A11394" s="7"/>
    </row>
    <row r="11395" spans="1:1" x14ac:dyDescent="0.2">
      <c r="A11395" s="7"/>
    </row>
    <row r="11396" spans="1:1" x14ac:dyDescent="0.2">
      <c r="A11396" s="7"/>
    </row>
    <row r="11397" spans="1:1" x14ac:dyDescent="0.2">
      <c r="A11397" s="7"/>
    </row>
    <row r="11398" spans="1:1" x14ac:dyDescent="0.2">
      <c r="A11398" s="7"/>
    </row>
    <row r="11399" spans="1:1" x14ac:dyDescent="0.2">
      <c r="A11399" s="7"/>
    </row>
    <row r="11400" spans="1:1" x14ac:dyDescent="0.2">
      <c r="A11400" s="7"/>
    </row>
    <row r="11401" spans="1:1" x14ac:dyDescent="0.2">
      <c r="A11401" s="7"/>
    </row>
    <row r="11402" spans="1:1" x14ac:dyDescent="0.2">
      <c r="A11402" s="7"/>
    </row>
    <row r="11403" spans="1:1" x14ac:dyDescent="0.2">
      <c r="A11403" s="7"/>
    </row>
    <row r="11404" spans="1:1" x14ac:dyDescent="0.2">
      <c r="A11404" s="7"/>
    </row>
    <row r="11405" spans="1:1" x14ac:dyDescent="0.2">
      <c r="A11405" s="7"/>
    </row>
    <row r="11406" spans="1:1" x14ac:dyDescent="0.2">
      <c r="A11406" s="7"/>
    </row>
    <row r="11407" spans="1:1" x14ac:dyDescent="0.2">
      <c r="A11407" s="7"/>
    </row>
    <row r="11408" spans="1:1" x14ac:dyDescent="0.2">
      <c r="A11408" s="7"/>
    </row>
    <row r="11409" spans="1:1" x14ac:dyDescent="0.2">
      <c r="A11409" s="7"/>
    </row>
    <row r="11410" spans="1:1" x14ac:dyDescent="0.2">
      <c r="A11410" s="7"/>
    </row>
    <row r="11411" spans="1:1" x14ac:dyDescent="0.2">
      <c r="A11411" s="7"/>
    </row>
    <row r="11412" spans="1:1" x14ac:dyDescent="0.2">
      <c r="A11412" s="7"/>
    </row>
    <row r="11413" spans="1:1" x14ac:dyDescent="0.2">
      <c r="A11413" s="7"/>
    </row>
    <row r="11414" spans="1:1" x14ac:dyDescent="0.2">
      <c r="A11414" s="7"/>
    </row>
    <row r="11415" spans="1:1" x14ac:dyDescent="0.2">
      <c r="A11415" s="7"/>
    </row>
    <row r="11416" spans="1:1" x14ac:dyDescent="0.2">
      <c r="A11416" s="7"/>
    </row>
    <row r="11417" spans="1:1" x14ac:dyDescent="0.2">
      <c r="A11417" s="7"/>
    </row>
    <row r="11418" spans="1:1" x14ac:dyDescent="0.2">
      <c r="A11418" s="7"/>
    </row>
    <row r="11419" spans="1:1" x14ac:dyDescent="0.2">
      <c r="A11419" s="7"/>
    </row>
    <row r="11420" spans="1:1" x14ac:dyDescent="0.2">
      <c r="A11420" s="7"/>
    </row>
    <row r="11421" spans="1:1" x14ac:dyDescent="0.2">
      <c r="A11421" s="7"/>
    </row>
    <row r="11422" spans="1:1" x14ac:dyDescent="0.2">
      <c r="A11422" s="7"/>
    </row>
    <row r="11423" spans="1:1" x14ac:dyDescent="0.2">
      <c r="A11423" s="7"/>
    </row>
    <row r="11424" spans="1:1" x14ac:dyDescent="0.2">
      <c r="A11424" s="7"/>
    </row>
    <row r="11425" spans="1:1" x14ac:dyDescent="0.2">
      <c r="A11425" s="7"/>
    </row>
    <row r="11426" spans="1:1" x14ac:dyDescent="0.2">
      <c r="A11426" s="7"/>
    </row>
    <row r="11427" spans="1:1" x14ac:dyDescent="0.2">
      <c r="A11427" s="7"/>
    </row>
    <row r="11428" spans="1:1" x14ac:dyDescent="0.2">
      <c r="A11428" s="7"/>
    </row>
    <row r="11429" spans="1:1" x14ac:dyDescent="0.2">
      <c r="A11429" s="7"/>
    </row>
    <row r="11430" spans="1:1" x14ac:dyDescent="0.2">
      <c r="A11430" s="7"/>
    </row>
    <row r="11431" spans="1:1" x14ac:dyDescent="0.2">
      <c r="A11431" s="7"/>
    </row>
    <row r="11432" spans="1:1" x14ac:dyDescent="0.2">
      <c r="A11432" s="7"/>
    </row>
    <row r="11433" spans="1:1" x14ac:dyDescent="0.2">
      <c r="A11433" s="7"/>
    </row>
    <row r="11434" spans="1:1" x14ac:dyDescent="0.2">
      <c r="A11434" s="7"/>
    </row>
    <row r="11435" spans="1:1" x14ac:dyDescent="0.2">
      <c r="A11435" s="7"/>
    </row>
    <row r="11436" spans="1:1" x14ac:dyDescent="0.2">
      <c r="A11436" s="7"/>
    </row>
    <row r="11437" spans="1:1" x14ac:dyDescent="0.2">
      <c r="A11437" s="7"/>
    </row>
    <row r="11438" spans="1:1" x14ac:dyDescent="0.2">
      <c r="A11438" s="7"/>
    </row>
    <row r="11439" spans="1:1" x14ac:dyDescent="0.2">
      <c r="A11439" s="7"/>
    </row>
    <row r="11440" spans="1:1" x14ac:dyDescent="0.2">
      <c r="A11440" s="7"/>
    </row>
    <row r="11441" spans="1:1" x14ac:dyDescent="0.2">
      <c r="A11441" s="7"/>
    </row>
    <row r="11442" spans="1:1" x14ac:dyDescent="0.2">
      <c r="A11442" s="7"/>
    </row>
    <row r="11443" spans="1:1" x14ac:dyDescent="0.2">
      <c r="A11443" s="7"/>
    </row>
    <row r="11444" spans="1:1" x14ac:dyDescent="0.2">
      <c r="A11444" s="7"/>
    </row>
    <row r="11445" spans="1:1" x14ac:dyDescent="0.2">
      <c r="A11445" s="7"/>
    </row>
    <row r="11446" spans="1:1" x14ac:dyDescent="0.2">
      <c r="A11446" s="7"/>
    </row>
    <row r="11447" spans="1:1" x14ac:dyDescent="0.2">
      <c r="A11447" s="7"/>
    </row>
    <row r="11448" spans="1:1" x14ac:dyDescent="0.2">
      <c r="A11448" s="7"/>
    </row>
    <row r="11449" spans="1:1" x14ac:dyDescent="0.2">
      <c r="A11449" s="7"/>
    </row>
    <row r="11450" spans="1:1" x14ac:dyDescent="0.2">
      <c r="A11450" s="7"/>
    </row>
    <row r="11451" spans="1:1" x14ac:dyDescent="0.2">
      <c r="A11451" s="7"/>
    </row>
    <row r="11452" spans="1:1" x14ac:dyDescent="0.2">
      <c r="A11452" s="7"/>
    </row>
    <row r="11453" spans="1:1" x14ac:dyDescent="0.2">
      <c r="A11453" s="7"/>
    </row>
    <row r="11454" spans="1:1" x14ac:dyDescent="0.2">
      <c r="A11454" s="7"/>
    </row>
    <row r="11455" spans="1:1" x14ac:dyDescent="0.2">
      <c r="A11455" s="7"/>
    </row>
    <row r="11456" spans="1:1" x14ac:dyDescent="0.2">
      <c r="A11456" s="7"/>
    </row>
    <row r="11457" spans="1:1" x14ac:dyDescent="0.2">
      <c r="A11457" s="7"/>
    </row>
    <row r="11458" spans="1:1" x14ac:dyDescent="0.2">
      <c r="A11458" s="7"/>
    </row>
    <row r="11459" spans="1:1" x14ac:dyDescent="0.2">
      <c r="A11459" s="7"/>
    </row>
    <row r="11460" spans="1:1" x14ac:dyDescent="0.2">
      <c r="A11460" s="7"/>
    </row>
    <row r="11461" spans="1:1" x14ac:dyDescent="0.2">
      <c r="A11461" s="7"/>
    </row>
    <row r="11462" spans="1:1" x14ac:dyDescent="0.2">
      <c r="A11462" s="7"/>
    </row>
    <row r="11463" spans="1:1" x14ac:dyDescent="0.2">
      <c r="A11463" s="7"/>
    </row>
    <row r="11464" spans="1:1" x14ac:dyDescent="0.2">
      <c r="A11464" s="7"/>
    </row>
    <row r="11465" spans="1:1" x14ac:dyDescent="0.2">
      <c r="A11465" s="7"/>
    </row>
    <row r="11466" spans="1:1" x14ac:dyDescent="0.2">
      <c r="A11466" s="7"/>
    </row>
    <row r="11467" spans="1:1" x14ac:dyDescent="0.2">
      <c r="A11467" s="7"/>
    </row>
    <row r="11468" spans="1:1" x14ac:dyDescent="0.2">
      <c r="A11468" s="7"/>
    </row>
    <row r="11469" spans="1:1" x14ac:dyDescent="0.2">
      <c r="A11469" s="7"/>
    </row>
    <row r="11470" spans="1:1" x14ac:dyDescent="0.2">
      <c r="A11470" s="7"/>
    </row>
    <row r="11471" spans="1:1" x14ac:dyDescent="0.2">
      <c r="A11471" s="7"/>
    </row>
    <row r="11472" spans="1:1" x14ac:dyDescent="0.2">
      <c r="A11472" s="7"/>
    </row>
    <row r="11473" spans="1:1" x14ac:dyDescent="0.2">
      <c r="A11473" s="7"/>
    </row>
    <row r="11474" spans="1:1" x14ac:dyDescent="0.2">
      <c r="A11474" s="7"/>
    </row>
    <row r="11475" spans="1:1" x14ac:dyDescent="0.2">
      <c r="A11475" s="7"/>
    </row>
    <row r="11476" spans="1:1" x14ac:dyDescent="0.2">
      <c r="A11476" s="7"/>
    </row>
    <row r="11477" spans="1:1" x14ac:dyDescent="0.2">
      <c r="A11477" s="7"/>
    </row>
    <row r="11478" spans="1:1" x14ac:dyDescent="0.2">
      <c r="A11478" s="7"/>
    </row>
    <row r="11479" spans="1:1" x14ac:dyDescent="0.2">
      <c r="A11479" s="7"/>
    </row>
    <row r="11480" spans="1:1" x14ac:dyDescent="0.2">
      <c r="A11480" s="7"/>
    </row>
    <row r="11481" spans="1:1" x14ac:dyDescent="0.2">
      <c r="A11481" s="7"/>
    </row>
    <row r="11482" spans="1:1" x14ac:dyDescent="0.2">
      <c r="A11482" s="7"/>
    </row>
    <row r="11483" spans="1:1" x14ac:dyDescent="0.2">
      <c r="A11483" s="7"/>
    </row>
    <row r="11484" spans="1:1" x14ac:dyDescent="0.2">
      <c r="A11484" s="7"/>
    </row>
    <row r="11485" spans="1:1" x14ac:dyDescent="0.2">
      <c r="A11485" s="7"/>
    </row>
    <row r="11486" spans="1:1" x14ac:dyDescent="0.2">
      <c r="A11486" s="7"/>
    </row>
    <row r="11487" spans="1:1" x14ac:dyDescent="0.2">
      <c r="A11487" s="7"/>
    </row>
    <row r="11488" spans="1:1" x14ac:dyDescent="0.2">
      <c r="A11488" s="7"/>
    </row>
    <row r="11489" spans="1:1" x14ac:dyDescent="0.2">
      <c r="A11489" s="7"/>
    </row>
    <row r="11490" spans="1:1" x14ac:dyDescent="0.2">
      <c r="A11490" s="7"/>
    </row>
    <row r="11491" spans="1:1" x14ac:dyDescent="0.2">
      <c r="A11491" s="7"/>
    </row>
    <row r="11492" spans="1:1" x14ac:dyDescent="0.2">
      <c r="A11492" s="7"/>
    </row>
    <row r="11493" spans="1:1" x14ac:dyDescent="0.2">
      <c r="A11493" s="7"/>
    </row>
    <row r="11494" spans="1:1" x14ac:dyDescent="0.2">
      <c r="A11494" s="7"/>
    </row>
    <row r="11495" spans="1:1" x14ac:dyDescent="0.2">
      <c r="A11495" s="7"/>
    </row>
    <row r="11496" spans="1:1" x14ac:dyDescent="0.2">
      <c r="A11496" s="7"/>
    </row>
    <row r="11497" spans="1:1" x14ac:dyDescent="0.2">
      <c r="A11497" s="7"/>
    </row>
    <row r="11498" spans="1:1" x14ac:dyDescent="0.2">
      <c r="A11498" s="7"/>
    </row>
    <row r="11499" spans="1:1" x14ac:dyDescent="0.2">
      <c r="A11499" s="7"/>
    </row>
    <row r="11500" spans="1:1" x14ac:dyDescent="0.2">
      <c r="A11500" s="7"/>
    </row>
    <row r="11501" spans="1:1" x14ac:dyDescent="0.2">
      <c r="A11501" s="7"/>
    </row>
    <row r="11502" spans="1:1" x14ac:dyDescent="0.2">
      <c r="A11502" s="7"/>
    </row>
    <row r="11503" spans="1:1" x14ac:dyDescent="0.2">
      <c r="A11503" s="7"/>
    </row>
    <row r="11504" spans="1:1" x14ac:dyDescent="0.2">
      <c r="A11504" s="7"/>
    </row>
    <row r="11505" spans="1:1" x14ac:dyDescent="0.2">
      <c r="A11505" s="7"/>
    </row>
    <row r="11506" spans="1:1" x14ac:dyDescent="0.2">
      <c r="A11506" s="7"/>
    </row>
    <row r="11507" spans="1:1" x14ac:dyDescent="0.2">
      <c r="A11507" s="7"/>
    </row>
    <row r="11508" spans="1:1" x14ac:dyDescent="0.2">
      <c r="A11508" s="7"/>
    </row>
    <row r="11509" spans="1:1" x14ac:dyDescent="0.2">
      <c r="A11509" s="7"/>
    </row>
    <row r="11510" spans="1:1" x14ac:dyDescent="0.2">
      <c r="A11510" s="7"/>
    </row>
    <row r="11511" spans="1:1" x14ac:dyDescent="0.2">
      <c r="A11511" s="7"/>
    </row>
    <row r="11512" spans="1:1" x14ac:dyDescent="0.2">
      <c r="A11512" s="7"/>
    </row>
    <row r="11513" spans="1:1" x14ac:dyDescent="0.2">
      <c r="A11513" s="7"/>
    </row>
    <row r="11514" spans="1:1" x14ac:dyDescent="0.2">
      <c r="A11514" s="7"/>
    </row>
    <row r="11515" spans="1:1" x14ac:dyDescent="0.2">
      <c r="A11515" s="7"/>
    </row>
    <row r="11516" spans="1:1" x14ac:dyDescent="0.2">
      <c r="A11516" s="7"/>
    </row>
    <row r="11517" spans="1:1" x14ac:dyDescent="0.2">
      <c r="A11517" s="7"/>
    </row>
    <row r="11518" spans="1:1" x14ac:dyDescent="0.2">
      <c r="A11518" s="7"/>
    </row>
    <row r="11519" spans="1:1" x14ac:dyDescent="0.2">
      <c r="A11519" s="7"/>
    </row>
    <row r="11520" spans="1:1" x14ac:dyDescent="0.2">
      <c r="A11520" s="7"/>
    </row>
    <row r="11521" spans="1:1" x14ac:dyDescent="0.2">
      <c r="A11521" s="7"/>
    </row>
    <row r="11522" spans="1:1" x14ac:dyDescent="0.2">
      <c r="A11522" s="7"/>
    </row>
    <row r="11523" spans="1:1" x14ac:dyDescent="0.2">
      <c r="A11523" s="7"/>
    </row>
    <row r="11524" spans="1:1" x14ac:dyDescent="0.2">
      <c r="A11524" s="7"/>
    </row>
    <row r="11525" spans="1:1" x14ac:dyDescent="0.2">
      <c r="A11525" s="7"/>
    </row>
    <row r="11526" spans="1:1" x14ac:dyDescent="0.2">
      <c r="A11526" s="7"/>
    </row>
    <row r="11527" spans="1:1" x14ac:dyDescent="0.2">
      <c r="A11527" s="7"/>
    </row>
    <row r="11528" spans="1:1" x14ac:dyDescent="0.2">
      <c r="A11528" s="7"/>
    </row>
    <row r="11529" spans="1:1" x14ac:dyDescent="0.2">
      <c r="A11529" s="7"/>
    </row>
    <row r="11530" spans="1:1" x14ac:dyDescent="0.2">
      <c r="A11530" s="7"/>
    </row>
    <row r="11531" spans="1:1" x14ac:dyDescent="0.2">
      <c r="A11531" s="7"/>
    </row>
    <row r="11532" spans="1:1" x14ac:dyDescent="0.2">
      <c r="A11532" s="7"/>
    </row>
    <row r="11533" spans="1:1" x14ac:dyDescent="0.2">
      <c r="A11533" s="7"/>
    </row>
    <row r="11534" spans="1:1" x14ac:dyDescent="0.2">
      <c r="A11534" s="7"/>
    </row>
    <row r="11535" spans="1:1" x14ac:dyDescent="0.2">
      <c r="A11535" s="7"/>
    </row>
    <row r="11536" spans="1:1" x14ac:dyDescent="0.2">
      <c r="A11536" s="7"/>
    </row>
    <row r="11537" spans="1:1" x14ac:dyDescent="0.2">
      <c r="A11537" s="7"/>
    </row>
    <row r="11538" spans="1:1" x14ac:dyDescent="0.2">
      <c r="A11538" s="7"/>
    </row>
    <row r="11539" spans="1:1" x14ac:dyDescent="0.2">
      <c r="A11539" s="7"/>
    </row>
    <row r="11540" spans="1:1" x14ac:dyDescent="0.2">
      <c r="A11540" s="7"/>
    </row>
    <row r="11541" spans="1:1" x14ac:dyDescent="0.2">
      <c r="A11541" s="7"/>
    </row>
    <row r="11542" spans="1:1" x14ac:dyDescent="0.2">
      <c r="A11542" s="7"/>
    </row>
    <row r="11543" spans="1:1" x14ac:dyDescent="0.2">
      <c r="A11543" s="7"/>
    </row>
    <row r="11544" spans="1:1" x14ac:dyDescent="0.2">
      <c r="A11544" s="7"/>
    </row>
    <row r="11545" spans="1:1" x14ac:dyDescent="0.2">
      <c r="A11545" s="7"/>
    </row>
    <row r="11546" spans="1:1" x14ac:dyDescent="0.2">
      <c r="A11546" s="7"/>
    </row>
    <row r="11547" spans="1:1" x14ac:dyDescent="0.2">
      <c r="A11547" s="7"/>
    </row>
    <row r="11548" spans="1:1" x14ac:dyDescent="0.2">
      <c r="A11548" s="7"/>
    </row>
    <row r="11549" spans="1:1" x14ac:dyDescent="0.2">
      <c r="A11549" s="7"/>
    </row>
    <row r="11550" spans="1:1" x14ac:dyDescent="0.2">
      <c r="A11550" s="7"/>
    </row>
    <row r="11551" spans="1:1" x14ac:dyDescent="0.2">
      <c r="A11551" s="7"/>
    </row>
    <row r="11552" spans="1:1" x14ac:dyDescent="0.2">
      <c r="A11552" s="7"/>
    </row>
    <row r="11553" spans="1:1" x14ac:dyDescent="0.2">
      <c r="A11553" s="7"/>
    </row>
    <row r="11554" spans="1:1" x14ac:dyDescent="0.2">
      <c r="A11554" s="7"/>
    </row>
    <row r="11555" spans="1:1" x14ac:dyDescent="0.2">
      <c r="A11555" s="7"/>
    </row>
    <row r="11556" spans="1:1" x14ac:dyDescent="0.2">
      <c r="A11556" s="7"/>
    </row>
    <row r="11557" spans="1:1" x14ac:dyDescent="0.2">
      <c r="A11557" s="7"/>
    </row>
    <row r="11558" spans="1:1" x14ac:dyDescent="0.2">
      <c r="A11558" s="7"/>
    </row>
    <row r="11559" spans="1:1" x14ac:dyDescent="0.2">
      <c r="A11559" s="7"/>
    </row>
    <row r="11560" spans="1:1" x14ac:dyDescent="0.2">
      <c r="A11560" s="7"/>
    </row>
    <row r="11561" spans="1:1" x14ac:dyDescent="0.2">
      <c r="A11561" s="7"/>
    </row>
    <row r="11562" spans="1:1" x14ac:dyDescent="0.2">
      <c r="A11562" s="7"/>
    </row>
    <row r="11563" spans="1:1" x14ac:dyDescent="0.2">
      <c r="A11563" s="7"/>
    </row>
    <row r="11564" spans="1:1" x14ac:dyDescent="0.2">
      <c r="A11564" s="7"/>
    </row>
    <row r="11565" spans="1:1" x14ac:dyDescent="0.2">
      <c r="A11565" s="7"/>
    </row>
    <row r="11566" spans="1:1" x14ac:dyDescent="0.2">
      <c r="A11566" s="7"/>
    </row>
    <row r="11567" spans="1:1" x14ac:dyDescent="0.2">
      <c r="A11567" s="7"/>
    </row>
    <row r="11568" spans="1:1" x14ac:dyDescent="0.2">
      <c r="A11568" s="7"/>
    </row>
    <row r="11569" spans="1:1" x14ac:dyDescent="0.2">
      <c r="A11569" s="7"/>
    </row>
    <row r="11570" spans="1:1" x14ac:dyDescent="0.2">
      <c r="A11570" s="7"/>
    </row>
    <row r="11571" spans="1:1" x14ac:dyDescent="0.2">
      <c r="A11571" s="7"/>
    </row>
    <row r="11572" spans="1:1" x14ac:dyDescent="0.2">
      <c r="A11572" s="7"/>
    </row>
    <row r="11573" spans="1:1" x14ac:dyDescent="0.2">
      <c r="A11573" s="7"/>
    </row>
    <row r="11574" spans="1:1" x14ac:dyDescent="0.2">
      <c r="A11574" s="7"/>
    </row>
    <row r="11575" spans="1:1" x14ac:dyDescent="0.2">
      <c r="A11575" s="7"/>
    </row>
    <row r="11576" spans="1:1" x14ac:dyDescent="0.2">
      <c r="A11576" s="7"/>
    </row>
    <row r="11577" spans="1:1" x14ac:dyDescent="0.2">
      <c r="A11577" s="7"/>
    </row>
    <row r="11578" spans="1:1" x14ac:dyDescent="0.2">
      <c r="A11578" s="7"/>
    </row>
    <row r="11579" spans="1:1" x14ac:dyDescent="0.2">
      <c r="A11579" s="7"/>
    </row>
    <row r="11580" spans="1:1" x14ac:dyDescent="0.2">
      <c r="A11580" s="7"/>
    </row>
    <row r="11581" spans="1:1" x14ac:dyDescent="0.2">
      <c r="A11581" s="7"/>
    </row>
    <row r="11582" spans="1:1" x14ac:dyDescent="0.2">
      <c r="A11582" s="7"/>
    </row>
    <row r="11583" spans="1:1" x14ac:dyDescent="0.2">
      <c r="A11583" s="7"/>
    </row>
    <row r="11584" spans="1:1" x14ac:dyDescent="0.2">
      <c r="A11584" s="7"/>
    </row>
    <row r="11585" spans="1:1" x14ac:dyDescent="0.2">
      <c r="A11585" s="7"/>
    </row>
    <row r="11586" spans="1:1" x14ac:dyDescent="0.2">
      <c r="A11586" s="7"/>
    </row>
    <row r="11587" spans="1:1" x14ac:dyDescent="0.2">
      <c r="A11587" s="7"/>
    </row>
    <row r="11588" spans="1:1" x14ac:dyDescent="0.2">
      <c r="A11588" s="7"/>
    </row>
    <row r="11589" spans="1:1" x14ac:dyDescent="0.2">
      <c r="A11589" s="7"/>
    </row>
    <row r="11590" spans="1:1" x14ac:dyDescent="0.2">
      <c r="A11590" s="7"/>
    </row>
    <row r="11591" spans="1:1" x14ac:dyDescent="0.2">
      <c r="A11591" s="7"/>
    </row>
    <row r="11592" spans="1:1" x14ac:dyDescent="0.2">
      <c r="A11592" s="7"/>
    </row>
    <row r="11593" spans="1:1" x14ac:dyDescent="0.2">
      <c r="A11593" s="7"/>
    </row>
    <row r="11594" spans="1:1" x14ac:dyDescent="0.2">
      <c r="A11594" s="7"/>
    </row>
    <row r="11595" spans="1:1" x14ac:dyDescent="0.2">
      <c r="A11595" s="7"/>
    </row>
    <row r="11596" spans="1:1" x14ac:dyDescent="0.2">
      <c r="A11596" s="7"/>
    </row>
    <row r="11597" spans="1:1" x14ac:dyDescent="0.2">
      <c r="A11597" s="7"/>
    </row>
    <row r="11598" spans="1:1" x14ac:dyDescent="0.2">
      <c r="A11598" s="7"/>
    </row>
    <row r="11599" spans="1:1" x14ac:dyDescent="0.2">
      <c r="A11599" s="7"/>
    </row>
    <row r="11600" spans="1:1" x14ac:dyDescent="0.2">
      <c r="A11600" s="7"/>
    </row>
    <row r="11601" spans="1:1" x14ac:dyDescent="0.2">
      <c r="A11601" s="7"/>
    </row>
    <row r="11602" spans="1:1" x14ac:dyDescent="0.2">
      <c r="A11602" s="7"/>
    </row>
    <row r="11603" spans="1:1" x14ac:dyDescent="0.2">
      <c r="A11603" s="7"/>
    </row>
    <row r="11604" spans="1:1" x14ac:dyDescent="0.2">
      <c r="A11604" s="7"/>
    </row>
    <row r="11605" spans="1:1" x14ac:dyDescent="0.2">
      <c r="A11605" s="7"/>
    </row>
    <row r="11606" spans="1:1" x14ac:dyDescent="0.2">
      <c r="A11606" s="7"/>
    </row>
    <row r="11607" spans="1:1" x14ac:dyDescent="0.2">
      <c r="A11607" s="7"/>
    </row>
    <row r="11608" spans="1:1" x14ac:dyDescent="0.2">
      <c r="A11608" s="7"/>
    </row>
    <row r="11609" spans="1:1" x14ac:dyDescent="0.2">
      <c r="A11609" s="7"/>
    </row>
    <row r="11610" spans="1:1" x14ac:dyDescent="0.2">
      <c r="A11610" s="7"/>
    </row>
    <row r="11611" spans="1:1" x14ac:dyDescent="0.2">
      <c r="A11611" s="7"/>
    </row>
    <row r="11612" spans="1:1" x14ac:dyDescent="0.2">
      <c r="A11612" s="7"/>
    </row>
    <row r="11613" spans="1:1" x14ac:dyDescent="0.2">
      <c r="A11613" s="7"/>
    </row>
    <row r="11614" spans="1:1" x14ac:dyDescent="0.2">
      <c r="A11614" s="7"/>
    </row>
    <row r="11615" spans="1:1" x14ac:dyDescent="0.2">
      <c r="A11615" s="7"/>
    </row>
    <row r="11616" spans="1:1" x14ac:dyDescent="0.2">
      <c r="A11616" s="7"/>
    </row>
    <row r="11617" spans="1:1" x14ac:dyDescent="0.2">
      <c r="A11617" s="7"/>
    </row>
    <row r="11618" spans="1:1" x14ac:dyDescent="0.2">
      <c r="A11618" s="7"/>
    </row>
    <row r="11619" spans="1:1" x14ac:dyDescent="0.2">
      <c r="A11619" s="7"/>
    </row>
    <row r="11620" spans="1:1" x14ac:dyDescent="0.2">
      <c r="A11620" s="7"/>
    </row>
    <row r="11621" spans="1:1" x14ac:dyDescent="0.2">
      <c r="A11621" s="7"/>
    </row>
    <row r="11622" spans="1:1" x14ac:dyDescent="0.2">
      <c r="A11622" s="7"/>
    </row>
    <row r="11623" spans="1:1" x14ac:dyDescent="0.2">
      <c r="A11623" s="7"/>
    </row>
    <row r="11624" spans="1:1" x14ac:dyDescent="0.2">
      <c r="A11624" s="7"/>
    </row>
    <row r="11625" spans="1:1" x14ac:dyDescent="0.2">
      <c r="A11625" s="7"/>
    </row>
    <row r="11626" spans="1:1" x14ac:dyDescent="0.2">
      <c r="A11626" s="7"/>
    </row>
    <row r="11627" spans="1:1" x14ac:dyDescent="0.2">
      <c r="A11627" s="7"/>
    </row>
    <row r="11628" spans="1:1" x14ac:dyDescent="0.2">
      <c r="A11628" s="7"/>
    </row>
    <row r="11629" spans="1:1" x14ac:dyDescent="0.2">
      <c r="A11629" s="7"/>
    </row>
    <row r="11630" spans="1:1" x14ac:dyDescent="0.2">
      <c r="A11630" s="7"/>
    </row>
    <row r="11631" spans="1:1" x14ac:dyDescent="0.2">
      <c r="A11631" s="7"/>
    </row>
    <row r="11632" spans="1:1" x14ac:dyDescent="0.2">
      <c r="A11632" s="7"/>
    </row>
    <row r="11633" spans="1:1" x14ac:dyDescent="0.2">
      <c r="A11633" s="7"/>
    </row>
    <row r="11634" spans="1:1" x14ac:dyDescent="0.2">
      <c r="A11634" s="7"/>
    </row>
    <row r="11635" spans="1:1" x14ac:dyDescent="0.2">
      <c r="A11635" s="7"/>
    </row>
    <row r="11636" spans="1:1" x14ac:dyDescent="0.2">
      <c r="A11636" s="7"/>
    </row>
    <row r="11637" spans="1:1" x14ac:dyDescent="0.2">
      <c r="A11637" s="7"/>
    </row>
    <row r="11638" spans="1:1" x14ac:dyDescent="0.2">
      <c r="A11638" s="7"/>
    </row>
    <row r="11639" spans="1:1" x14ac:dyDescent="0.2">
      <c r="A11639" s="7"/>
    </row>
    <row r="11640" spans="1:1" x14ac:dyDescent="0.2">
      <c r="A11640" s="7"/>
    </row>
    <row r="11641" spans="1:1" x14ac:dyDescent="0.2">
      <c r="A11641" s="7"/>
    </row>
    <row r="11642" spans="1:1" x14ac:dyDescent="0.2">
      <c r="A11642" s="7"/>
    </row>
    <row r="11643" spans="1:1" x14ac:dyDescent="0.2">
      <c r="A11643" s="7"/>
    </row>
    <row r="11644" spans="1:1" x14ac:dyDescent="0.2">
      <c r="A11644" s="7"/>
    </row>
    <row r="11645" spans="1:1" x14ac:dyDescent="0.2">
      <c r="A11645" s="7"/>
    </row>
    <row r="11646" spans="1:1" x14ac:dyDescent="0.2">
      <c r="A11646" s="7"/>
    </row>
    <row r="11647" spans="1:1" x14ac:dyDescent="0.2">
      <c r="A11647" s="7"/>
    </row>
    <row r="11648" spans="1:1" x14ac:dyDescent="0.2">
      <c r="A11648" s="7"/>
    </row>
    <row r="11649" spans="1:1" x14ac:dyDescent="0.2">
      <c r="A11649" s="7"/>
    </row>
    <row r="11650" spans="1:1" x14ac:dyDescent="0.2">
      <c r="A11650" s="7"/>
    </row>
    <row r="11651" spans="1:1" x14ac:dyDescent="0.2">
      <c r="A11651" s="7"/>
    </row>
    <row r="11652" spans="1:1" x14ac:dyDescent="0.2">
      <c r="A11652" s="7"/>
    </row>
    <row r="11653" spans="1:1" x14ac:dyDescent="0.2">
      <c r="A11653" s="7"/>
    </row>
    <row r="11654" spans="1:1" x14ac:dyDescent="0.2">
      <c r="A11654" s="7"/>
    </row>
    <row r="11655" spans="1:1" x14ac:dyDescent="0.2">
      <c r="A11655" s="7"/>
    </row>
    <row r="11656" spans="1:1" x14ac:dyDescent="0.2">
      <c r="A11656" s="7"/>
    </row>
    <row r="11657" spans="1:1" x14ac:dyDescent="0.2">
      <c r="A11657" s="7"/>
    </row>
    <row r="11658" spans="1:1" x14ac:dyDescent="0.2">
      <c r="A11658" s="7"/>
    </row>
    <row r="11659" spans="1:1" x14ac:dyDescent="0.2">
      <c r="A11659" s="7"/>
    </row>
    <row r="11660" spans="1:1" x14ac:dyDescent="0.2">
      <c r="A11660" s="7"/>
    </row>
    <row r="11661" spans="1:1" x14ac:dyDescent="0.2">
      <c r="A11661" s="7"/>
    </row>
    <row r="11662" spans="1:1" x14ac:dyDescent="0.2">
      <c r="A11662" s="7"/>
    </row>
    <row r="11663" spans="1:1" x14ac:dyDescent="0.2">
      <c r="A11663" s="7"/>
    </row>
    <row r="11664" spans="1:1" x14ac:dyDescent="0.2">
      <c r="A11664" s="7"/>
    </row>
    <row r="11665" spans="1:1" x14ac:dyDescent="0.2">
      <c r="A11665" s="7"/>
    </row>
    <row r="11666" spans="1:1" x14ac:dyDescent="0.2">
      <c r="A11666" s="7"/>
    </row>
    <row r="11667" spans="1:1" x14ac:dyDescent="0.2">
      <c r="A11667" s="7"/>
    </row>
    <row r="11668" spans="1:1" x14ac:dyDescent="0.2">
      <c r="A11668" s="7"/>
    </row>
    <row r="11669" spans="1:1" x14ac:dyDescent="0.2">
      <c r="A11669" s="7"/>
    </row>
    <row r="11670" spans="1:1" x14ac:dyDescent="0.2">
      <c r="A11670" s="7"/>
    </row>
    <row r="11671" spans="1:1" x14ac:dyDescent="0.2">
      <c r="A11671" s="7"/>
    </row>
    <row r="11672" spans="1:1" x14ac:dyDescent="0.2">
      <c r="A11672" s="7"/>
    </row>
    <row r="11673" spans="1:1" x14ac:dyDescent="0.2">
      <c r="A11673" s="7"/>
    </row>
    <row r="11674" spans="1:1" x14ac:dyDescent="0.2">
      <c r="A11674" s="7"/>
    </row>
    <row r="11675" spans="1:1" x14ac:dyDescent="0.2">
      <c r="A11675" s="7"/>
    </row>
    <row r="11676" spans="1:1" x14ac:dyDescent="0.2">
      <c r="A11676" s="7"/>
    </row>
    <row r="11677" spans="1:1" x14ac:dyDescent="0.2">
      <c r="A11677" s="7"/>
    </row>
    <row r="11678" spans="1:1" x14ac:dyDescent="0.2">
      <c r="A11678" s="7"/>
    </row>
    <row r="11679" spans="1:1" x14ac:dyDescent="0.2">
      <c r="A11679" s="7"/>
    </row>
    <row r="11680" spans="1:1" x14ac:dyDescent="0.2">
      <c r="A11680" s="7"/>
    </row>
    <row r="11681" spans="1:1" x14ac:dyDescent="0.2">
      <c r="A11681" s="7"/>
    </row>
    <row r="11682" spans="1:1" x14ac:dyDescent="0.2">
      <c r="A11682" s="7"/>
    </row>
    <row r="11683" spans="1:1" x14ac:dyDescent="0.2">
      <c r="A11683" s="7"/>
    </row>
    <row r="11684" spans="1:1" x14ac:dyDescent="0.2">
      <c r="A11684" s="7"/>
    </row>
    <row r="11685" spans="1:1" x14ac:dyDescent="0.2">
      <c r="A11685" s="7"/>
    </row>
    <row r="11686" spans="1:1" x14ac:dyDescent="0.2">
      <c r="A11686" s="7"/>
    </row>
    <row r="11687" spans="1:1" x14ac:dyDescent="0.2">
      <c r="A11687" s="7"/>
    </row>
    <row r="11688" spans="1:1" x14ac:dyDescent="0.2">
      <c r="A11688" s="7"/>
    </row>
    <row r="11689" spans="1:1" x14ac:dyDescent="0.2">
      <c r="A11689" s="7"/>
    </row>
    <row r="11690" spans="1:1" x14ac:dyDescent="0.2">
      <c r="A11690" s="7"/>
    </row>
    <row r="11691" spans="1:1" x14ac:dyDescent="0.2">
      <c r="A11691" s="7"/>
    </row>
    <row r="11692" spans="1:1" x14ac:dyDescent="0.2">
      <c r="A11692" s="7"/>
    </row>
    <row r="11693" spans="1:1" x14ac:dyDescent="0.2">
      <c r="A11693" s="7"/>
    </row>
    <row r="11694" spans="1:1" x14ac:dyDescent="0.2">
      <c r="A11694" s="7"/>
    </row>
    <row r="11695" spans="1:1" x14ac:dyDescent="0.2">
      <c r="A11695" s="7"/>
    </row>
    <row r="11696" spans="1:1" x14ac:dyDescent="0.2">
      <c r="A11696" s="7"/>
    </row>
    <row r="11697" spans="1:1" x14ac:dyDescent="0.2">
      <c r="A11697" s="7"/>
    </row>
    <row r="11698" spans="1:1" x14ac:dyDescent="0.2">
      <c r="A11698" s="7"/>
    </row>
    <row r="11699" spans="1:1" x14ac:dyDescent="0.2">
      <c r="A11699" s="7"/>
    </row>
    <row r="11700" spans="1:1" x14ac:dyDescent="0.2">
      <c r="A11700" s="7"/>
    </row>
    <row r="11701" spans="1:1" x14ac:dyDescent="0.2">
      <c r="A11701" s="7"/>
    </row>
    <row r="11702" spans="1:1" x14ac:dyDescent="0.2">
      <c r="A11702" s="7"/>
    </row>
    <row r="11703" spans="1:1" x14ac:dyDescent="0.2">
      <c r="A11703" s="7"/>
    </row>
    <row r="11704" spans="1:1" x14ac:dyDescent="0.2">
      <c r="A11704" s="7"/>
    </row>
    <row r="11705" spans="1:1" x14ac:dyDescent="0.2">
      <c r="A11705" s="7"/>
    </row>
    <row r="11706" spans="1:1" x14ac:dyDescent="0.2">
      <c r="A11706" s="7"/>
    </row>
    <row r="11707" spans="1:1" x14ac:dyDescent="0.2">
      <c r="A11707" s="7"/>
    </row>
    <row r="11708" spans="1:1" x14ac:dyDescent="0.2">
      <c r="A11708" s="7"/>
    </row>
    <row r="11709" spans="1:1" x14ac:dyDescent="0.2">
      <c r="A11709" s="7"/>
    </row>
    <row r="11710" spans="1:1" x14ac:dyDescent="0.2">
      <c r="A11710" s="7"/>
    </row>
    <row r="11711" spans="1:1" x14ac:dyDescent="0.2">
      <c r="A11711" s="7"/>
    </row>
    <row r="11712" spans="1:1" x14ac:dyDescent="0.2">
      <c r="A11712" s="7"/>
    </row>
    <row r="11713" spans="1:1" x14ac:dyDescent="0.2">
      <c r="A11713" s="7"/>
    </row>
    <row r="11714" spans="1:1" x14ac:dyDescent="0.2">
      <c r="A11714" s="7"/>
    </row>
    <row r="11715" spans="1:1" x14ac:dyDescent="0.2">
      <c r="A11715" s="7"/>
    </row>
    <row r="11716" spans="1:1" x14ac:dyDescent="0.2">
      <c r="A11716" s="7"/>
    </row>
    <row r="11717" spans="1:1" x14ac:dyDescent="0.2">
      <c r="A11717" s="7"/>
    </row>
    <row r="11718" spans="1:1" x14ac:dyDescent="0.2">
      <c r="A11718" s="7"/>
    </row>
    <row r="11719" spans="1:1" x14ac:dyDescent="0.2">
      <c r="A11719" s="7"/>
    </row>
    <row r="11720" spans="1:1" x14ac:dyDescent="0.2">
      <c r="A11720" s="7"/>
    </row>
    <row r="11721" spans="1:1" x14ac:dyDescent="0.2">
      <c r="A11721" s="7"/>
    </row>
    <row r="11722" spans="1:1" x14ac:dyDescent="0.2">
      <c r="A11722" s="7"/>
    </row>
    <row r="11723" spans="1:1" x14ac:dyDescent="0.2">
      <c r="A11723" s="7"/>
    </row>
    <row r="11724" spans="1:1" x14ac:dyDescent="0.2">
      <c r="A11724" s="7"/>
    </row>
    <row r="11725" spans="1:1" x14ac:dyDescent="0.2">
      <c r="A11725" s="7"/>
    </row>
    <row r="11726" spans="1:1" x14ac:dyDescent="0.2">
      <c r="A11726" s="7"/>
    </row>
    <row r="11727" spans="1:1" x14ac:dyDescent="0.2">
      <c r="A11727" s="7"/>
    </row>
    <row r="11728" spans="1:1" x14ac:dyDescent="0.2">
      <c r="A11728" s="7"/>
    </row>
    <row r="11729" spans="1:1" x14ac:dyDescent="0.2">
      <c r="A11729" s="7"/>
    </row>
    <row r="11730" spans="1:1" x14ac:dyDescent="0.2">
      <c r="A11730" s="7"/>
    </row>
    <row r="11731" spans="1:1" x14ac:dyDescent="0.2">
      <c r="A11731" s="7"/>
    </row>
    <row r="11732" spans="1:1" x14ac:dyDescent="0.2">
      <c r="A11732" s="7"/>
    </row>
    <row r="11733" spans="1:1" x14ac:dyDescent="0.2">
      <c r="A11733" s="7"/>
    </row>
    <row r="11734" spans="1:1" x14ac:dyDescent="0.2">
      <c r="A11734" s="7"/>
    </row>
    <row r="11735" spans="1:1" x14ac:dyDescent="0.2">
      <c r="A11735" s="7"/>
    </row>
    <row r="11736" spans="1:1" x14ac:dyDescent="0.2">
      <c r="A11736" s="7"/>
    </row>
    <row r="11737" spans="1:1" x14ac:dyDescent="0.2">
      <c r="A11737" s="7"/>
    </row>
    <row r="11738" spans="1:1" x14ac:dyDescent="0.2">
      <c r="A11738" s="7"/>
    </row>
    <row r="11739" spans="1:1" x14ac:dyDescent="0.2">
      <c r="A11739" s="7"/>
    </row>
    <row r="11740" spans="1:1" x14ac:dyDescent="0.2">
      <c r="A11740" s="7"/>
    </row>
    <row r="11741" spans="1:1" x14ac:dyDescent="0.2">
      <c r="A11741" s="7"/>
    </row>
    <row r="11742" spans="1:1" x14ac:dyDescent="0.2">
      <c r="A11742" s="7"/>
    </row>
    <row r="11743" spans="1:1" x14ac:dyDescent="0.2">
      <c r="A11743" s="7"/>
    </row>
    <row r="11744" spans="1:1" x14ac:dyDescent="0.2">
      <c r="A11744" s="7"/>
    </row>
    <row r="11745" spans="1:1" x14ac:dyDescent="0.2">
      <c r="A11745" s="7"/>
    </row>
    <row r="11746" spans="1:1" x14ac:dyDescent="0.2">
      <c r="A11746" s="7"/>
    </row>
    <row r="11747" spans="1:1" x14ac:dyDescent="0.2">
      <c r="A11747" s="7"/>
    </row>
    <row r="11748" spans="1:1" x14ac:dyDescent="0.2">
      <c r="A11748" s="7"/>
    </row>
    <row r="11749" spans="1:1" x14ac:dyDescent="0.2">
      <c r="A11749" s="7"/>
    </row>
    <row r="11750" spans="1:1" x14ac:dyDescent="0.2">
      <c r="A11750" s="7"/>
    </row>
    <row r="11751" spans="1:1" x14ac:dyDescent="0.2">
      <c r="A11751" s="7"/>
    </row>
    <row r="11752" spans="1:1" x14ac:dyDescent="0.2">
      <c r="A11752" s="7"/>
    </row>
    <row r="11753" spans="1:1" x14ac:dyDescent="0.2">
      <c r="A11753" s="7"/>
    </row>
    <row r="11754" spans="1:1" x14ac:dyDescent="0.2">
      <c r="A11754" s="7"/>
    </row>
    <row r="11755" spans="1:1" x14ac:dyDescent="0.2">
      <c r="A11755" s="7"/>
    </row>
    <row r="11756" spans="1:1" x14ac:dyDescent="0.2">
      <c r="A11756" s="7"/>
    </row>
    <row r="11757" spans="1:1" x14ac:dyDescent="0.2">
      <c r="A11757" s="7"/>
    </row>
    <row r="11758" spans="1:1" x14ac:dyDescent="0.2">
      <c r="A11758" s="7"/>
    </row>
    <row r="11759" spans="1:1" x14ac:dyDescent="0.2">
      <c r="A11759" s="7"/>
    </row>
    <row r="11760" spans="1:1" x14ac:dyDescent="0.2">
      <c r="A11760" s="7"/>
    </row>
    <row r="11761" spans="1:1" x14ac:dyDescent="0.2">
      <c r="A11761" s="7"/>
    </row>
    <row r="11762" spans="1:1" x14ac:dyDescent="0.2">
      <c r="A11762" s="7"/>
    </row>
    <row r="11763" spans="1:1" x14ac:dyDescent="0.2">
      <c r="A11763" s="7"/>
    </row>
    <row r="11764" spans="1:1" x14ac:dyDescent="0.2">
      <c r="A11764" s="7"/>
    </row>
    <row r="11765" spans="1:1" x14ac:dyDescent="0.2">
      <c r="A11765" s="7"/>
    </row>
    <row r="11766" spans="1:1" x14ac:dyDescent="0.2">
      <c r="A11766" s="7"/>
    </row>
    <row r="11767" spans="1:1" x14ac:dyDescent="0.2">
      <c r="A11767" s="7"/>
    </row>
    <row r="11768" spans="1:1" x14ac:dyDescent="0.2">
      <c r="A11768" s="7"/>
    </row>
    <row r="11769" spans="1:1" x14ac:dyDescent="0.2">
      <c r="A11769" s="7"/>
    </row>
    <row r="11770" spans="1:1" x14ac:dyDescent="0.2">
      <c r="A11770" s="7"/>
    </row>
    <row r="11771" spans="1:1" x14ac:dyDescent="0.2">
      <c r="A11771" s="7"/>
    </row>
    <row r="11772" spans="1:1" x14ac:dyDescent="0.2">
      <c r="A11772" s="7"/>
    </row>
    <row r="11773" spans="1:1" x14ac:dyDescent="0.2">
      <c r="A11773" s="7"/>
    </row>
    <row r="11774" spans="1:1" x14ac:dyDescent="0.2">
      <c r="A11774" s="7"/>
    </row>
    <row r="11775" spans="1:1" x14ac:dyDescent="0.2">
      <c r="A11775" s="7"/>
    </row>
    <row r="11776" spans="1:1" x14ac:dyDescent="0.2">
      <c r="A11776" s="7"/>
    </row>
    <row r="11777" spans="1:1" x14ac:dyDescent="0.2">
      <c r="A11777" s="7"/>
    </row>
    <row r="11778" spans="1:1" x14ac:dyDescent="0.2">
      <c r="A11778" s="7"/>
    </row>
    <row r="11779" spans="1:1" x14ac:dyDescent="0.2">
      <c r="A11779" s="7"/>
    </row>
    <row r="11780" spans="1:1" x14ac:dyDescent="0.2">
      <c r="A11780" s="7"/>
    </row>
    <row r="11781" spans="1:1" x14ac:dyDescent="0.2">
      <c r="A11781" s="7"/>
    </row>
    <row r="11782" spans="1:1" x14ac:dyDescent="0.2">
      <c r="A11782" s="7"/>
    </row>
    <row r="11783" spans="1:1" x14ac:dyDescent="0.2">
      <c r="A11783" s="7"/>
    </row>
    <row r="11784" spans="1:1" x14ac:dyDescent="0.2">
      <c r="A11784" s="7"/>
    </row>
    <row r="11785" spans="1:1" x14ac:dyDescent="0.2">
      <c r="A11785" s="7"/>
    </row>
    <row r="11786" spans="1:1" x14ac:dyDescent="0.2">
      <c r="A11786" s="7"/>
    </row>
    <row r="11787" spans="1:1" x14ac:dyDescent="0.2">
      <c r="A11787" s="7"/>
    </row>
    <row r="11788" spans="1:1" x14ac:dyDescent="0.2">
      <c r="A11788" s="7"/>
    </row>
    <row r="11789" spans="1:1" x14ac:dyDescent="0.2">
      <c r="A11789" s="7"/>
    </row>
    <row r="11790" spans="1:1" x14ac:dyDescent="0.2">
      <c r="A11790" s="7"/>
    </row>
    <row r="11791" spans="1:1" x14ac:dyDescent="0.2">
      <c r="A11791" s="7"/>
    </row>
    <row r="11792" spans="1:1" x14ac:dyDescent="0.2">
      <c r="A11792" s="7"/>
    </row>
    <row r="11793" spans="1:1" x14ac:dyDescent="0.2">
      <c r="A11793" s="7"/>
    </row>
    <row r="11794" spans="1:1" x14ac:dyDescent="0.2">
      <c r="A11794" s="7"/>
    </row>
    <row r="11795" spans="1:1" x14ac:dyDescent="0.2">
      <c r="A11795" s="7"/>
    </row>
    <row r="11796" spans="1:1" x14ac:dyDescent="0.2">
      <c r="A11796" s="7"/>
    </row>
    <row r="11797" spans="1:1" x14ac:dyDescent="0.2">
      <c r="A11797" s="7"/>
    </row>
    <row r="11798" spans="1:1" x14ac:dyDescent="0.2">
      <c r="A11798" s="7"/>
    </row>
    <row r="11799" spans="1:1" x14ac:dyDescent="0.2">
      <c r="A11799" s="7"/>
    </row>
    <row r="11800" spans="1:1" x14ac:dyDescent="0.2">
      <c r="A11800" s="7"/>
    </row>
    <row r="11801" spans="1:1" x14ac:dyDescent="0.2">
      <c r="A11801" s="7"/>
    </row>
    <row r="11802" spans="1:1" x14ac:dyDescent="0.2">
      <c r="A11802" s="7"/>
    </row>
    <row r="11803" spans="1:1" x14ac:dyDescent="0.2">
      <c r="A11803" s="7"/>
    </row>
    <row r="11804" spans="1:1" x14ac:dyDescent="0.2">
      <c r="A11804" s="7"/>
    </row>
    <row r="11805" spans="1:1" x14ac:dyDescent="0.2">
      <c r="A11805" s="7"/>
    </row>
    <row r="11806" spans="1:1" x14ac:dyDescent="0.2">
      <c r="A11806" s="7"/>
    </row>
    <row r="11807" spans="1:1" x14ac:dyDescent="0.2">
      <c r="A11807" s="7"/>
    </row>
    <row r="11808" spans="1:1" x14ac:dyDescent="0.2">
      <c r="A11808" s="7"/>
    </row>
    <row r="11809" spans="1:1" x14ac:dyDescent="0.2">
      <c r="A11809" s="7"/>
    </row>
    <row r="11810" spans="1:1" x14ac:dyDescent="0.2">
      <c r="A11810" s="7"/>
    </row>
    <row r="11811" spans="1:1" x14ac:dyDescent="0.2">
      <c r="A11811" s="7"/>
    </row>
    <row r="11812" spans="1:1" x14ac:dyDescent="0.2">
      <c r="A11812" s="7"/>
    </row>
    <row r="11813" spans="1:1" x14ac:dyDescent="0.2">
      <c r="A11813" s="7"/>
    </row>
    <row r="11814" spans="1:1" x14ac:dyDescent="0.2">
      <c r="A11814" s="7"/>
    </row>
    <row r="11815" spans="1:1" x14ac:dyDescent="0.2">
      <c r="A11815" s="7"/>
    </row>
    <row r="11816" spans="1:1" x14ac:dyDescent="0.2">
      <c r="A11816" s="7"/>
    </row>
    <row r="11817" spans="1:1" x14ac:dyDescent="0.2">
      <c r="A11817" s="7"/>
    </row>
    <row r="11818" spans="1:1" x14ac:dyDescent="0.2">
      <c r="A11818" s="7"/>
    </row>
    <row r="11819" spans="1:1" x14ac:dyDescent="0.2">
      <c r="A11819" s="7"/>
    </row>
    <row r="11820" spans="1:1" x14ac:dyDescent="0.2">
      <c r="A11820" s="7"/>
    </row>
    <row r="11821" spans="1:1" x14ac:dyDescent="0.2">
      <c r="A11821" s="7"/>
    </row>
    <row r="11822" spans="1:1" x14ac:dyDescent="0.2">
      <c r="A11822" s="7"/>
    </row>
    <row r="11823" spans="1:1" x14ac:dyDescent="0.2">
      <c r="A11823" s="7"/>
    </row>
    <row r="11824" spans="1:1" x14ac:dyDescent="0.2">
      <c r="A11824" s="7"/>
    </row>
    <row r="11825" spans="1:1" x14ac:dyDescent="0.2">
      <c r="A11825" s="7"/>
    </row>
    <row r="11826" spans="1:1" x14ac:dyDescent="0.2">
      <c r="A11826" s="7"/>
    </row>
    <row r="11827" spans="1:1" x14ac:dyDescent="0.2">
      <c r="A11827" s="7"/>
    </row>
    <row r="11828" spans="1:1" x14ac:dyDescent="0.2">
      <c r="A11828" s="7"/>
    </row>
    <row r="11829" spans="1:1" x14ac:dyDescent="0.2">
      <c r="A11829" s="7"/>
    </row>
    <row r="11830" spans="1:1" x14ac:dyDescent="0.2">
      <c r="A11830" s="7"/>
    </row>
    <row r="11831" spans="1:1" x14ac:dyDescent="0.2">
      <c r="A11831" s="7"/>
    </row>
    <row r="11832" spans="1:1" x14ac:dyDescent="0.2">
      <c r="A11832" s="7"/>
    </row>
    <row r="11833" spans="1:1" x14ac:dyDescent="0.2">
      <c r="A11833" s="7"/>
    </row>
    <row r="11834" spans="1:1" x14ac:dyDescent="0.2">
      <c r="A11834" s="7"/>
    </row>
    <row r="11835" spans="1:1" x14ac:dyDescent="0.2">
      <c r="A11835" s="7"/>
    </row>
    <row r="11836" spans="1:1" x14ac:dyDescent="0.2">
      <c r="A11836" s="7"/>
    </row>
    <row r="11837" spans="1:1" x14ac:dyDescent="0.2">
      <c r="A11837" s="7"/>
    </row>
    <row r="11838" spans="1:1" x14ac:dyDescent="0.2">
      <c r="A11838" s="7"/>
    </row>
    <row r="11839" spans="1:1" x14ac:dyDescent="0.2">
      <c r="A11839" s="7"/>
    </row>
    <row r="11840" spans="1:1" x14ac:dyDescent="0.2">
      <c r="A11840" s="7"/>
    </row>
    <row r="11841" spans="1:1" x14ac:dyDescent="0.2">
      <c r="A11841" s="7"/>
    </row>
    <row r="11842" spans="1:1" x14ac:dyDescent="0.2">
      <c r="A11842" s="7"/>
    </row>
    <row r="11843" spans="1:1" x14ac:dyDescent="0.2">
      <c r="A11843" s="7"/>
    </row>
    <row r="11844" spans="1:1" x14ac:dyDescent="0.2">
      <c r="A11844" s="7"/>
    </row>
    <row r="11845" spans="1:1" x14ac:dyDescent="0.2">
      <c r="A11845" s="7"/>
    </row>
    <row r="11846" spans="1:1" x14ac:dyDescent="0.2">
      <c r="A11846" s="7"/>
    </row>
    <row r="11847" spans="1:1" x14ac:dyDescent="0.2">
      <c r="A11847" s="7"/>
    </row>
    <row r="11848" spans="1:1" x14ac:dyDescent="0.2">
      <c r="A11848" s="7"/>
    </row>
    <row r="11849" spans="1:1" x14ac:dyDescent="0.2">
      <c r="A11849" s="7"/>
    </row>
    <row r="11850" spans="1:1" x14ac:dyDescent="0.2">
      <c r="A11850" s="7"/>
    </row>
    <row r="11851" spans="1:1" x14ac:dyDescent="0.2">
      <c r="A11851" s="7"/>
    </row>
    <row r="11852" spans="1:1" x14ac:dyDescent="0.2">
      <c r="A11852" s="7"/>
    </row>
    <row r="11853" spans="1:1" x14ac:dyDescent="0.2">
      <c r="A11853" s="7"/>
    </row>
    <row r="11854" spans="1:1" x14ac:dyDescent="0.2">
      <c r="A11854" s="7"/>
    </row>
    <row r="11855" spans="1:1" x14ac:dyDescent="0.2">
      <c r="A11855" s="7"/>
    </row>
    <row r="11856" spans="1:1" x14ac:dyDescent="0.2">
      <c r="A11856" s="7"/>
    </row>
    <row r="11857" spans="1:1" x14ac:dyDescent="0.2">
      <c r="A11857" s="7"/>
    </row>
    <row r="11858" spans="1:1" x14ac:dyDescent="0.2">
      <c r="A11858" s="7"/>
    </row>
    <row r="11859" spans="1:1" x14ac:dyDescent="0.2">
      <c r="A11859" s="7"/>
    </row>
    <row r="11860" spans="1:1" x14ac:dyDescent="0.2">
      <c r="A11860" s="7"/>
    </row>
    <row r="11861" spans="1:1" x14ac:dyDescent="0.2">
      <c r="A11861" s="7"/>
    </row>
    <row r="11862" spans="1:1" x14ac:dyDescent="0.2">
      <c r="A11862" s="7"/>
    </row>
    <row r="11863" spans="1:1" x14ac:dyDescent="0.2">
      <c r="A11863" s="7"/>
    </row>
    <row r="11864" spans="1:1" x14ac:dyDescent="0.2">
      <c r="A11864" s="7"/>
    </row>
    <row r="11865" spans="1:1" x14ac:dyDescent="0.2">
      <c r="A11865" s="7"/>
    </row>
    <row r="11866" spans="1:1" x14ac:dyDescent="0.2">
      <c r="A11866" s="7"/>
    </row>
    <row r="11867" spans="1:1" x14ac:dyDescent="0.2">
      <c r="A11867" s="7"/>
    </row>
    <row r="11868" spans="1:1" x14ac:dyDescent="0.2">
      <c r="A11868" s="7"/>
    </row>
    <row r="11869" spans="1:1" x14ac:dyDescent="0.2">
      <c r="A11869" s="7"/>
    </row>
    <row r="11870" spans="1:1" x14ac:dyDescent="0.2">
      <c r="A11870" s="7"/>
    </row>
    <row r="11871" spans="1:1" x14ac:dyDescent="0.2">
      <c r="A11871" s="7"/>
    </row>
    <row r="11872" spans="1:1" x14ac:dyDescent="0.2">
      <c r="A11872" s="7"/>
    </row>
    <row r="11873" spans="1:1" x14ac:dyDescent="0.2">
      <c r="A11873" s="7"/>
    </row>
    <row r="11874" spans="1:1" x14ac:dyDescent="0.2">
      <c r="A11874" s="7"/>
    </row>
    <row r="11875" spans="1:1" x14ac:dyDescent="0.2">
      <c r="A11875" s="7"/>
    </row>
    <row r="11876" spans="1:1" x14ac:dyDescent="0.2">
      <c r="A11876" s="7"/>
    </row>
    <row r="11877" spans="1:1" x14ac:dyDescent="0.2">
      <c r="A11877" s="7"/>
    </row>
    <row r="11878" spans="1:1" x14ac:dyDescent="0.2">
      <c r="A11878" s="7"/>
    </row>
    <row r="11879" spans="1:1" x14ac:dyDescent="0.2">
      <c r="A11879" s="7"/>
    </row>
    <row r="11880" spans="1:1" x14ac:dyDescent="0.2">
      <c r="A11880" s="7"/>
    </row>
    <row r="11881" spans="1:1" x14ac:dyDescent="0.2">
      <c r="A11881" s="7"/>
    </row>
    <row r="11882" spans="1:1" x14ac:dyDescent="0.2">
      <c r="A11882" s="7"/>
    </row>
    <row r="11883" spans="1:1" x14ac:dyDescent="0.2">
      <c r="A11883" s="7"/>
    </row>
    <row r="11884" spans="1:1" x14ac:dyDescent="0.2">
      <c r="A11884" s="7"/>
    </row>
    <row r="11885" spans="1:1" x14ac:dyDescent="0.2">
      <c r="A11885" s="7"/>
    </row>
    <row r="11886" spans="1:1" x14ac:dyDescent="0.2">
      <c r="A11886" s="7"/>
    </row>
    <row r="11887" spans="1:1" x14ac:dyDescent="0.2">
      <c r="A11887" s="7"/>
    </row>
    <row r="11888" spans="1:1" x14ac:dyDescent="0.2">
      <c r="A11888" s="7"/>
    </row>
    <row r="11889" spans="1:1" x14ac:dyDescent="0.2">
      <c r="A11889" s="7"/>
    </row>
    <row r="11890" spans="1:1" x14ac:dyDescent="0.2">
      <c r="A11890" s="7"/>
    </row>
    <row r="11891" spans="1:1" x14ac:dyDescent="0.2">
      <c r="A11891" s="7"/>
    </row>
    <row r="11892" spans="1:1" x14ac:dyDescent="0.2">
      <c r="A11892" s="7"/>
    </row>
    <row r="11893" spans="1:1" x14ac:dyDescent="0.2">
      <c r="A11893" s="7"/>
    </row>
    <row r="11894" spans="1:1" x14ac:dyDescent="0.2">
      <c r="A11894" s="7"/>
    </row>
    <row r="11895" spans="1:1" x14ac:dyDescent="0.2">
      <c r="A11895" s="7"/>
    </row>
    <row r="11896" spans="1:1" x14ac:dyDescent="0.2">
      <c r="A11896" s="7"/>
    </row>
    <row r="11897" spans="1:1" x14ac:dyDescent="0.2">
      <c r="A11897" s="7"/>
    </row>
    <row r="11898" spans="1:1" x14ac:dyDescent="0.2">
      <c r="A11898" s="7"/>
    </row>
    <row r="11899" spans="1:1" x14ac:dyDescent="0.2">
      <c r="A11899" s="7"/>
    </row>
    <row r="11900" spans="1:1" x14ac:dyDescent="0.2">
      <c r="A11900" s="7"/>
    </row>
    <row r="11901" spans="1:1" x14ac:dyDescent="0.2">
      <c r="A11901" s="7"/>
    </row>
    <row r="11902" spans="1:1" x14ac:dyDescent="0.2">
      <c r="A11902" s="7"/>
    </row>
    <row r="11903" spans="1:1" x14ac:dyDescent="0.2">
      <c r="A11903" s="7"/>
    </row>
    <row r="11904" spans="1:1" x14ac:dyDescent="0.2">
      <c r="A11904" s="7"/>
    </row>
    <row r="11905" spans="1:1" x14ac:dyDescent="0.2">
      <c r="A11905" s="7"/>
    </row>
    <row r="11906" spans="1:1" x14ac:dyDescent="0.2">
      <c r="A11906" s="7"/>
    </row>
    <row r="11907" spans="1:1" x14ac:dyDescent="0.2">
      <c r="A11907" s="7"/>
    </row>
    <row r="11908" spans="1:1" x14ac:dyDescent="0.2">
      <c r="A11908" s="7"/>
    </row>
    <row r="11909" spans="1:1" x14ac:dyDescent="0.2">
      <c r="A11909" s="7"/>
    </row>
    <row r="11910" spans="1:1" x14ac:dyDescent="0.2">
      <c r="A11910" s="7"/>
    </row>
    <row r="11911" spans="1:1" x14ac:dyDescent="0.2">
      <c r="A11911" s="7"/>
    </row>
    <row r="11912" spans="1:1" x14ac:dyDescent="0.2">
      <c r="A11912" s="7"/>
    </row>
    <row r="11913" spans="1:1" x14ac:dyDescent="0.2">
      <c r="A11913" s="7"/>
    </row>
    <row r="11914" spans="1:1" x14ac:dyDescent="0.2">
      <c r="A11914" s="7"/>
    </row>
    <row r="11915" spans="1:1" x14ac:dyDescent="0.2">
      <c r="A11915" s="7"/>
    </row>
    <row r="11916" spans="1:1" x14ac:dyDescent="0.2">
      <c r="A11916" s="7"/>
    </row>
    <row r="11917" spans="1:1" x14ac:dyDescent="0.2">
      <c r="A11917" s="7"/>
    </row>
    <row r="11918" spans="1:1" x14ac:dyDescent="0.2">
      <c r="A11918" s="7"/>
    </row>
    <row r="11919" spans="1:1" x14ac:dyDescent="0.2">
      <c r="A11919" s="7"/>
    </row>
    <row r="11920" spans="1:1" x14ac:dyDescent="0.2">
      <c r="A11920" s="7"/>
    </row>
    <row r="11921" spans="1:1" x14ac:dyDescent="0.2">
      <c r="A11921" s="7"/>
    </row>
    <row r="11922" spans="1:1" x14ac:dyDescent="0.2">
      <c r="A11922" s="7"/>
    </row>
    <row r="11923" spans="1:1" x14ac:dyDescent="0.2">
      <c r="A11923" s="7"/>
    </row>
    <row r="11924" spans="1:1" x14ac:dyDescent="0.2">
      <c r="A11924" s="7"/>
    </row>
    <row r="11925" spans="1:1" x14ac:dyDescent="0.2">
      <c r="A11925" s="7"/>
    </row>
    <row r="11926" spans="1:1" x14ac:dyDescent="0.2">
      <c r="A11926" s="7"/>
    </row>
    <row r="11927" spans="1:1" x14ac:dyDescent="0.2">
      <c r="A11927" s="7"/>
    </row>
    <row r="11928" spans="1:1" x14ac:dyDescent="0.2">
      <c r="A11928" s="7"/>
    </row>
    <row r="11929" spans="1:1" x14ac:dyDescent="0.2">
      <c r="A11929" s="7"/>
    </row>
    <row r="11930" spans="1:1" x14ac:dyDescent="0.2">
      <c r="A11930" s="7"/>
    </row>
    <row r="11931" spans="1:1" x14ac:dyDescent="0.2">
      <c r="A11931" s="7"/>
    </row>
    <row r="11932" spans="1:1" x14ac:dyDescent="0.2">
      <c r="A11932" s="7"/>
    </row>
    <row r="11933" spans="1:1" x14ac:dyDescent="0.2">
      <c r="A11933" s="7"/>
    </row>
    <row r="11934" spans="1:1" x14ac:dyDescent="0.2">
      <c r="A11934" s="7"/>
    </row>
    <row r="11935" spans="1:1" x14ac:dyDescent="0.2">
      <c r="A11935" s="7"/>
    </row>
    <row r="11936" spans="1:1" x14ac:dyDescent="0.2">
      <c r="A11936" s="7"/>
    </row>
    <row r="11937" spans="1:1" x14ac:dyDescent="0.2">
      <c r="A11937" s="7"/>
    </row>
    <row r="11938" spans="1:1" x14ac:dyDescent="0.2">
      <c r="A11938" s="7"/>
    </row>
    <row r="11939" spans="1:1" x14ac:dyDescent="0.2">
      <c r="A11939" s="7"/>
    </row>
    <row r="11940" spans="1:1" x14ac:dyDescent="0.2">
      <c r="A11940" s="7"/>
    </row>
    <row r="11941" spans="1:1" x14ac:dyDescent="0.2">
      <c r="A11941" s="7"/>
    </row>
    <row r="11942" spans="1:1" x14ac:dyDescent="0.2">
      <c r="A11942" s="7"/>
    </row>
    <row r="11943" spans="1:1" x14ac:dyDescent="0.2">
      <c r="A11943" s="7"/>
    </row>
    <row r="11944" spans="1:1" x14ac:dyDescent="0.2">
      <c r="A11944" s="7"/>
    </row>
    <row r="11945" spans="1:1" x14ac:dyDescent="0.2">
      <c r="A11945" s="7"/>
    </row>
    <row r="11946" spans="1:1" x14ac:dyDescent="0.2">
      <c r="A11946" s="7"/>
    </row>
    <row r="11947" spans="1:1" x14ac:dyDescent="0.2">
      <c r="A11947" s="7"/>
    </row>
    <row r="11948" spans="1:1" x14ac:dyDescent="0.2">
      <c r="A11948" s="7"/>
    </row>
    <row r="11949" spans="1:1" x14ac:dyDescent="0.2">
      <c r="A11949" s="7"/>
    </row>
    <row r="11950" spans="1:1" x14ac:dyDescent="0.2">
      <c r="A11950" s="7"/>
    </row>
    <row r="11951" spans="1:1" x14ac:dyDescent="0.2">
      <c r="A11951" s="7"/>
    </row>
    <row r="11952" spans="1:1" x14ac:dyDescent="0.2">
      <c r="A11952" s="7"/>
    </row>
    <row r="11953" spans="1:1" x14ac:dyDescent="0.2">
      <c r="A11953" s="7"/>
    </row>
    <row r="11954" spans="1:1" x14ac:dyDescent="0.2">
      <c r="A11954" s="7"/>
    </row>
    <row r="11955" spans="1:1" x14ac:dyDescent="0.2">
      <c r="A11955" s="7"/>
    </row>
    <row r="11956" spans="1:1" x14ac:dyDescent="0.2">
      <c r="A11956" s="7"/>
    </row>
    <row r="11957" spans="1:1" x14ac:dyDescent="0.2">
      <c r="A11957" s="7"/>
    </row>
    <row r="11958" spans="1:1" x14ac:dyDescent="0.2">
      <c r="A11958" s="7"/>
    </row>
    <row r="11959" spans="1:1" x14ac:dyDescent="0.2">
      <c r="A11959" s="7"/>
    </row>
    <row r="11960" spans="1:1" x14ac:dyDescent="0.2">
      <c r="A11960" s="7"/>
    </row>
    <row r="11961" spans="1:1" x14ac:dyDescent="0.2">
      <c r="A11961" s="7"/>
    </row>
    <row r="11962" spans="1:1" x14ac:dyDescent="0.2">
      <c r="A11962" s="7"/>
    </row>
    <row r="11963" spans="1:1" x14ac:dyDescent="0.2">
      <c r="A11963" s="7"/>
    </row>
    <row r="11964" spans="1:1" x14ac:dyDescent="0.2">
      <c r="A11964" s="7"/>
    </row>
    <row r="11965" spans="1:1" x14ac:dyDescent="0.2">
      <c r="A11965" s="7"/>
    </row>
    <row r="11966" spans="1:1" x14ac:dyDescent="0.2">
      <c r="A11966" s="7"/>
    </row>
    <row r="11967" spans="1:1" x14ac:dyDescent="0.2">
      <c r="A11967" s="7"/>
    </row>
    <row r="11968" spans="1:1" x14ac:dyDescent="0.2">
      <c r="A11968" s="7"/>
    </row>
    <row r="11969" spans="1:1" x14ac:dyDescent="0.2">
      <c r="A11969" s="7"/>
    </row>
    <row r="11970" spans="1:1" x14ac:dyDescent="0.2">
      <c r="A11970" s="7"/>
    </row>
    <row r="11971" spans="1:1" x14ac:dyDescent="0.2">
      <c r="A11971" s="7"/>
    </row>
    <row r="11972" spans="1:1" x14ac:dyDescent="0.2">
      <c r="A11972" s="7"/>
    </row>
    <row r="11973" spans="1:1" x14ac:dyDescent="0.2">
      <c r="A11973" s="7"/>
    </row>
    <row r="11974" spans="1:1" x14ac:dyDescent="0.2">
      <c r="A11974" s="7"/>
    </row>
    <row r="11975" spans="1:1" x14ac:dyDescent="0.2">
      <c r="A11975" s="7"/>
    </row>
    <row r="11976" spans="1:1" x14ac:dyDescent="0.2">
      <c r="A11976" s="7"/>
    </row>
    <row r="11977" spans="1:1" x14ac:dyDescent="0.2">
      <c r="A11977" s="7"/>
    </row>
    <row r="11978" spans="1:1" x14ac:dyDescent="0.2">
      <c r="A11978" s="7"/>
    </row>
    <row r="11979" spans="1:1" x14ac:dyDescent="0.2">
      <c r="A11979" s="7"/>
    </row>
    <row r="11980" spans="1:1" x14ac:dyDescent="0.2">
      <c r="A11980" s="7"/>
    </row>
    <row r="11981" spans="1:1" x14ac:dyDescent="0.2">
      <c r="A11981" s="7"/>
    </row>
    <row r="11982" spans="1:1" x14ac:dyDescent="0.2">
      <c r="A11982" s="7"/>
    </row>
    <row r="11983" spans="1:1" x14ac:dyDescent="0.2">
      <c r="A11983" s="7"/>
    </row>
    <row r="11984" spans="1:1" x14ac:dyDescent="0.2">
      <c r="A11984" s="7"/>
    </row>
    <row r="11985" spans="1:1" x14ac:dyDescent="0.2">
      <c r="A11985" s="7"/>
    </row>
    <row r="11986" spans="1:1" x14ac:dyDescent="0.2">
      <c r="A11986" s="7"/>
    </row>
    <row r="11987" spans="1:1" x14ac:dyDescent="0.2">
      <c r="A11987" s="7"/>
    </row>
    <row r="11988" spans="1:1" x14ac:dyDescent="0.2">
      <c r="A11988" s="7"/>
    </row>
    <row r="11989" spans="1:1" x14ac:dyDescent="0.2">
      <c r="A11989" s="7"/>
    </row>
    <row r="11990" spans="1:1" x14ac:dyDescent="0.2">
      <c r="A11990" s="7"/>
    </row>
    <row r="11991" spans="1:1" x14ac:dyDescent="0.2">
      <c r="A11991" s="7"/>
    </row>
    <row r="11992" spans="1:1" x14ac:dyDescent="0.2">
      <c r="A11992" s="7"/>
    </row>
    <row r="11993" spans="1:1" x14ac:dyDescent="0.2">
      <c r="A11993" s="7"/>
    </row>
    <row r="11994" spans="1:1" x14ac:dyDescent="0.2">
      <c r="A11994" s="7"/>
    </row>
    <row r="11995" spans="1:1" x14ac:dyDescent="0.2">
      <c r="A11995" s="7"/>
    </row>
    <row r="11996" spans="1:1" x14ac:dyDescent="0.2">
      <c r="A11996" s="7"/>
    </row>
    <row r="11997" spans="1:1" x14ac:dyDescent="0.2">
      <c r="A11997" s="7"/>
    </row>
    <row r="11998" spans="1:1" x14ac:dyDescent="0.2">
      <c r="A11998" s="7"/>
    </row>
    <row r="11999" spans="1:1" x14ac:dyDescent="0.2">
      <c r="A11999" s="7"/>
    </row>
    <row r="12000" spans="1:1" x14ac:dyDescent="0.2">
      <c r="A12000" s="7"/>
    </row>
    <row r="12001" spans="1:1" x14ac:dyDescent="0.2">
      <c r="A12001" s="7"/>
    </row>
    <row r="12002" spans="1:1" x14ac:dyDescent="0.2">
      <c r="A12002" s="7"/>
    </row>
    <row r="12003" spans="1:1" x14ac:dyDescent="0.2">
      <c r="A12003" s="7"/>
    </row>
    <row r="12004" spans="1:1" x14ac:dyDescent="0.2">
      <c r="A12004" s="7"/>
    </row>
    <row r="12005" spans="1:1" x14ac:dyDescent="0.2">
      <c r="A12005" s="7"/>
    </row>
    <row r="12006" spans="1:1" x14ac:dyDescent="0.2">
      <c r="A12006" s="7"/>
    </row>
    <row r="12007" spans="1:1" x14ac:dyDescent="0.2">
      <c r="A12007" s="7"/>
    </row>
    <row r="12008" spans="1:1" x14ac:dyDescent="0.2">
      <c r="A12008" s="7"/>
    </row>
    <row r="12009" spans="1:1" x14ac:dyDescent="0.2">
      <c r="A12009" s="7"/>
    </row>
    <row r="12010" spans="1:1" x14ac:dyDescent="0.2">
      <c r="A12010" s="7"/>
    </row>
    <row r="12011" spans="1:1" x14ac:dyDescent="0.2">
      <c r="A12011" s="7"/>
    </row>
    <row r="12012" spans="1:1" x14ac:dyDescent="0.2">
      <c r="A12012" s="7"/>
    </row>
    <row r="12013" spans="1:1" x14ac:dyDescent="0.2">
      <c r="A12013" s="7"/>
    </row>
    <row r="12014" spans="1:1" x14ac:dyDescent="0.2">
      <c r="A12014" s="7"/>
    </row>
    <row r="12015" spans="1:1" x14ac:dyDescent="0.2">
      <c r="A12015" s="7"/>
    </row>
    <row r="12016" spans="1:1" x14ac:dyDescent="0.2">
      <c r="A12016" s="7"/>
    </row>
    <row r="12017" spans="1:1" x14ac:dyDescent="0.2">
      <c r="A12017" s="7"/>
    </row>
    <row r="12018" spans="1:1" x14ac:dyDescent="0.2">
      <c r="A12018" s="7"/>
    </row>
    <row r="12019" spans="1:1" x14ac:dyDescent="0.2">
      <c r="A12019" s="7"/>
    </row>
    <row r="12020" spans="1:1" x14ac:dyDescent="0.2">
      <c r="A12020" s="7"/>
    </row>
    <row r="12021" spans="1:1" x14ac:dyDescent="0.2">
      <c r="A12021" s="7"/>
    </row>
    <row r="12022" spans="1:1" x14ac:dyDescent="0.2">
      <c r="A12022" s="7"/>
    </row>
    <row r="12023" spans="1:1" x14ac:dyDescent="0.2">
      <c r="A12023" s="7"/>
    </row>
    <row r="12024" spans="1:1" x14ac:dyDescent="0.2">
      <c r="A12024" s="7"/>
    </row>
    <row r="12025" spans="1:1" x14ac:dyDescent="0.2">
      <c r="A12025" s="7"/>
    </row>
    <row r="12026" spans="1:1" x14ac:dyDescent="0.2">
      <c r="A12026" s="7"/>
    </row>
    <row r="12027" spans="1:1" x14ac:dyDescent="0.2">
      <c r="A12027" s="7"/>
    </row>
    <row r="12028" spans="1:1" x14ac:dyDescent="0.2">
      <c r="A12028" s="7"/>
    </row>
    <row r="12029" spans="1:1" x14ac:dyDescent="0.2">
      <c r="A12029" s="7"/>
    </row>
    <row r="12030" spans="1:1" x14ac:dyDescent="0.2">
      <c r="A12030" s="7"/>
    </row>
    <row r="12031" spans="1:1" x14ac:dyDescent="0.2">
      <c r="A12031" s="7"/>
    </row>
    <row r="12032" spans="1:1" x14ac:dyDescent="0.2">
      <c r="A12032" s="7"/>
    </row>
    <row r="12033" spans="1:1" x14ac:dyDescent="0.2">
      <c r="A12033" s="7"/>
    </row>
    <row r="12034" spans="1:1" x14ac:dyDescent="0.2">
      <c r="A12034" s="7"/>
    </row>
    <row r="12035" spans="1:1" x14ac:dyDescent="0.2">
      <c r="A12035" s="7"/>
    </row>
    <row r="12036" spans="1:1" x14ac:dyDescent="0.2">
      <c r="A12036" s="7"/>
    </row>
    <row r="12037" spans="1:1" x14ac:dyDescent="0.2">
      <c r="A12037" s="7"/>
    </row>
    <row r="12038" spans="1:1" x14ac:dyDescent="0.2">
      <c r="A12038" s="7"/>
    </row>
    <row r="12039" spans="1:1" x14ac:dyDescent="0.2">
      <c r="A12039" s="7"/>
    </row>
    <row r="12040" spans="1:1" x14ac:dyDescent="0.2">
      <c r="A12040" s="7"/>
    </row>
    <row r="12041" spans="1:1" x14ac:dyDescent="0.2">
      <c r="A12041" s="7"/>
    </row>
    <row r="12042" spans="1:1" x14ac:dyDescent="0.2">
      <c r="A12042" s="7"/>
    </row>
    <row r="12043" spans="1:1" x14ac:dyDescent="0.2">
      <c r="A12043" s="7"/>
    </row>
    <row r="12044" spans="1:1" x14ac:dyDescent="0.2">
      <c r="A12044" s="7"/>
    </row>
    <row r="12045" spans="1:1" x14ac:dyDescent="0.2">
      <c r="A12045" s="7"/>
    </row>
    <row r="12046" spans="1:1" x14ac:dyDescent="0.2">
      <c r="A12046" s="7"/>
    </row>
    <row r="12047" spans="1:1" x14ac:dyDescent="0.2">
      <c r="A12047" s="7"/>
    </row>
    <row r="12048" spans="1:1" x14ac:dyDescent="0.2">
      <c r="A12048" s="7"/>
    </row>
    <row r="12049" spans="1:1" x14ac:dyDescent="0.2">
      <c r="A12049" s="7"/>
    </row>
    <row r="12050" spans="1:1" x14ac:dyDescent="0.2">
      <c r="A12050" s="7"/>
    </row>
    <row r="12051" spans="1:1" x14ac:dyDescent="0.2">
      <c r="A12051" s="7"/>
    </row>
    <row r="12052" spans="1:1" x14ac:dyDescent="0.2">
      <c r="A12052" s="7"/>
    </row>
    <row r="12053" spans="1:1" x14ac:dyDescent="0.2">
      <c r="A12053" s="7"/>
    </row>
    <row r="12054" spans="1:1" x14ac:dyDescent="0.2">
      <c r="A12054" s="7"/>
    </row>
    <row r="12055" spans="1:1" x14ac:dyDescent="0.2">
      <c r="A12055" s="7"/>
    </row>
    <row r="12056" spans="1:1" x14ac:dyDescent="0.2">
      <c r="A12056" s="7"/>
    </row>
    <row r="12057" spans="1:1" x14ac:dyDescent="0.2">
      <c r="A12057" s="7"/>
    </row>
    <row r="12058" spans="1:1" x14ac:dyDescent="0.2">
      <c r="A12058" s="7"/>
    </row>
    <row r="12059" spans="1:1" x14ac:dyDescent="0.2">
      <c r="A12059" s="7"/>
    </row>
    <row r="12060" spans="1:1" x14ac:dyDescent="0.2">
      <c r="A12060" s="7"/>
    </row>
    <row r="12061" spans="1:1" x14ac:dyDescent="0.2">
      <c r="A12061" s="7"/>
    </row>
    <row r="12062" spans="1:1" x14ac:dyDescent="0.2">
      <c r="A12062" s="7"/>
    </row>
    <row r="12063" spans="1:1" x14ac:dyDescent="0.2">
      <c r="A12063" s="7"/>
    </row>
    <row r="12064" spans="1:1" x14ac:dyDescent="0.2">
      <c r="A12064" s="7"/>
    </row>
    <row r="12065" spans="1:1" x14ac:dyDescent="0.2">
      <c r="A12065" s="7"/>
    </row>
    <row r="12066" spans="1:1" x14ac:dyDescent="0.2">
      <c r="A12066" s="7"/>
    </row>
    <row r="12067" spans="1:1" x14ac:dyDescent="0.2">
      <c r="A12067" s="7"/>
    </row>
    <row r="12068" spans="1:1" x14ac:dyDescent="0.2">
      <c r="A12068" s="7"/>
    </row>
    <row r="12069" spans="1:1" x14ac:dyDescent="0.2">
      <c r="A12069" s="7"/>
    </row>
    <row r="12070" spans="1:1" x14ac:dyDescent="0.2">
      <c r="A12070" s="7"/>
    </row>
    <row r="12071" spans="1:1" x14ac:dyDescent="0.2">
      <c r="A12071" s="7"/>
    </row>
    <row r="12072" spans="1:1" x14ac:dyDescent="0.2">
      <c r="A12072" s="7"/>
    </row>
    <row r="12073" spans="1:1" x14ac:dyDescent="0.2">
      <c r="A12073" s="7"/>
    </row>
    <row r="12074" spans="1:1" x14ac:dyDescent="0.2">
      <c r="A12074" s="7"/>
    </row>
    <row r="12075" spans="1:1" x14ac:dyDescent="0.2">
      <c r="A12075" s="7"/>
    </row>
    <row r="12076" spans="1:1" x14ac:dyDescent="0.2">
      <c r="A12076" s="7"/>
    </row>
    <row r="12077" spans="1:1" x14ac:dyDescent="0.2">
      <c r="A12077" s="7"/>
    </row>
    <row r="12078" spans="1:1" x14ac:dyDescent="0.2">
      <c r="A12078" s="7"/>
    </row>
    <row r="12079" spans="1:1" x14ac:dyDescent="0.2">
      <c r="A12079" s="7"/>
    </row>
    <row r="12080" spans="1:1" x14ac:dyDescent="0.2">
      <c r="A12080" s="7"/>
    </row>
    <row r="12081" spans="1:1" x14ac:dyDescent="0.2">
      <c r="A12081" s="7"/>
    </row>
    <row r="12082" spans="1:1" x14ac:dyDescent="0.2">
      <c r="A12082" s="7"/>
    </row>
    <row r="12083" spans="1:1" x14ac:dyDescent="0.2">
      <c r="A12083" s="7"/>
    </row>
    <row r="12084" spans="1:1" x14ac:dyDescent="0.2">
      <c r="A12084" s="7"/>
    </row>
    <row r="12085" spans="1:1" x14ac:dyDescent="0.2">
      <c r="A12085" s="7"/>
    </row>
    <row r="12086" spans="1:1" x14ac:dyDescent="0.2">
      <c r="A12086" s="7"/>
    </row>
    <row r="12087" spans="1:1" x14ac:dyDescent="0.2">
      <c r="A12087" s="7"/>
    </row>
    <row r="12088" spans="1:1" x14ac:dyDescent="0.2">
      <c r="A12088" s="7"/>
    </row>
    <row r="12089" spans="1:1" x14ac:dyDescent="0.2">
      <c r="A12089" s="7"/>
    </row>
    <row r="12090" spans="1:1" x14ac:dyDescent="0.2">
      <c r="A12090" s="7"/>
    </row>
    <row r="12091" spans="1:1" x14ac:dyDescent="0.2">
      <c r="A12091" s="7"/>
    </row>
    <row r="12092" spans="1:1" x14ac:dyDescent="0.2">
      <c r="A12092" s="7"/>
    </row>
    <row r="12093" spans="1:1" x14ac:dyDescent="0.2">
      <c r="A12093" s="7"/>
    </row>
    <row r="12094" spans="1:1" x14ac:dyDescent="0.2">
      <c r="A12094" s="7"/>
    </row>
    <row r="12095" spans="1:1" x14ac:dyDescent="0.2">
      <c r="A12095" s="7"/>
    </row>
    <row r="12096" spans="1:1" x14ac:dyDescent="0.2">
      <c r="A12096" s="7"/>
    </row>
    <row r="12097" spans="1:1" x14ac:dyDescent="0.2">
      <c r="A12097" s="7"/>
    </row>
    <row r="12098" spans="1:1" x14ac:dyDescent="0.2">
      <c r="A12098" s="7"/>
    </row>
    <row r="12099" spans="1:1" x14ac:dyDescent="0.2">
      <c r="A12099" s="7"/>
    </row>
    <row r="12100" spans="1:1" x14ac:dyDescent="0.2">
      <c r="A12100" s="7"/>
    </row>
    <row r="12101" spans="1:1" x14ac:dyDescent="0.2">
      <c r="A12101" s="7"/>
    </row>
    <row r="12102" spans="1:1" x14ac:dyDescent="0.2">
      <c r="A12102" s="7"/>
    </row>
    <row r="12103" spans="1:1" x14ac:dyDescent="0.2">
      <c r="A12103" s="7"/>
    </row>
    <row r="12104" spans="1:1" x14ac:dyDescent="0.2">
      <c r="A12104" s="7"/>
    </row>
    <row r="12105" spans="1:1" x14ac:dyDescent="0.2">
      <c r="A12105" s="7"/>
    </row>
    <row r="12106" spans="1:1" x14ac:dyDescent="0.2">
      <c r="A12106" s="7"/>
    </row>
    <row r="12107" spans="1:1" x14ac:dyDescent="0.2">
      <c r="A12107" s="7"/>
    </row>
    <row r="12108" spans="1:1" x14ac:dyDescent="0.2">
      <c r="A12108" s="7"/>
    </row>
    <row r="12109" spans="1:1" x14ac:dyDescent="0.2">
      <c r="A12109" s="7"/>
    </row>
    <row r="12110" spans="1:1" x14ac:dyDescent="0.2">
      <c r="A12110" s="7"/>
    </row>
    <row r="12111" spans="1:1" x14ac:dyDescent="0.2">
      <c r="A12111" s="7"/>
    </row>
    <row r="12112" spans="1:1" x14ac:dyDescent="0.2">
      <c r="A12112" s="7"/>
    </row>
    <row r="12113" spans="1:1" x14ac:dyDescent="0.2">
      <c r="A12113" s="7"/>
    </row>
    <row r="12114" spans="1:1" x14ac:dyDescent="0.2">
      <c r="A12114" s="7"/>
    </row>
    <row r="12115" spans="1:1" x14ac:dyDescent="0.2">
      <c r="A12115" s="7"/>
    </row>
    <row r="12116" spans="1:1" x14ac:dyDescent="0.2">
      <c r="A12116" s="7"/>
    </row>
    <row r="12117" spans="1:1" x14ac:dyDescent="0.2">
      <c r="A12117" s="7"/>
    </row>
    <row r="12118" spans="1:1" x14ac:dyDescent="0.2">
      <c r="A12118" s="7"/>
    </row>
    <row r="12119" spans="1:1" x14ac:dyDescent="0.2">
      <c r="A12119" s="7"/>
    </row>
    <row r="12120" spans="1:1" x14ac:dyDescent="0.2">
      <c r="A12120" s="7"/>
    </row>
    <row r="12121" spans="1:1" x14ac:dyDescent="0.2">
      <c r="A12121" s="7"/>
    </row>
    <row r="12122" spans="1:1" x14ac:dyDescent="0.2">
      <c r="A12122" s="7"/>
    </row>
    <row r="12123" spans="1:1" x14ac:dyDescent="0.2">
      <c r="A12123" s="7"/>
    </row>
    <row r="12124" spans="1:1" x14ac:dyDescent="0.2">
      <c r="A12124" s="7"/>
    </row>
    <row r="12125" spans="1:1" x14ac:dyDescent="0.2">
      <c r="A12125" s="7"/>
    </row>
    <row r="12126" spans="1:1" x14ac:dyDescent="0.2">
      <c r="A12126" s="7"/>
    </row>
    <row r="12127" spans="1:1" x14ac:dyDescent="0.2">
      <c r="A12127" s="7"/>
    </row>
    <row r="12128" spans="1:1" x14ac:dyDescent="0.2">
      <c r="A12128" s="7"/>
    </row>
    <row r="12129" spans="1:1" x14ac:dyDescent="0.2">
      <c r="A12129" s="7"/>
    </row>
    <row r="12130" spans="1:1" x14ac:dyDescent="0.2">
      <c r="A12130" s="7"/>
    </row>
    <row r="12131" spans="1:1" x14ac:dyDescent="0.2">
      <c r="A12131" s="7"/>
    </row>
    <row r="12132" spans="1:1" x14ac:dyDescent="0.2">
      <c r="A12132" s="7"/>
    </row>
    <row r="12133" spans="1:1" x14ac:dyDescent="0.2">
      <c r="A12133" s="7"/>
    </row>
    <row r="12134" spans="1:1" x14ac:dyDescent="0.2">
      <c r="A12134" s="7"/>
    </row>
    <row r="12135" spans="1:1" x14ac:dyDescent="0.2">
      <c r="A12135" s="7"/>
    </row>
    <row r="12136" spans="1:1" x14ac:dyDescent="0.2">
      <c r="A12136" s="7"/>
    </row>
    <row r="12137" spans="1:1" x14ac:dyDescent="0.2">
      <c r="A12137" s="7"/>
    </row>
    <row r="12138" spans="1:1" x14ac:dyDescent="0.2">
      <c r="A12138" s="7"/>
    </row>
    <row r="12139" spans="1:1" x14ac:dyDescent="0.2">
      <c r="A12139" s="7"/>
    </row>
    <row r="12140" spans="1:1" x14ac:dyDescent="0.2">
      <c r="A12140" s="7"/>
    </row>
    <row r="12141" spans="1:1" x14ac:dyDescent="0.2">
      <c r="A12141" s="7"/>
    </row>
    <row r="12142" spans="1:1" x14ac:dyDescent="0.2">
      <c r="A12142" s="7"/>
    </row>
    <row r="12143" spans="1:1" x14ac:dyDescent="0.2">
      <c r="A12143" s="7"/>
    </row>
    <row r="12144" spans="1:1" x14ac:dyDescent="0.2">
      <c r="A12144" s="7"/>
    </row>
    <row r="12145" spans="1:1" x14ac:dyDescent="0.2">
      <c r="A12145" s="7"/>
    </row>
    <row r="12146" spans="1:1" x14ac:dyDescent="0.2">
      <c r="A12146" s="7"/>
    </row>
    <row r="12147" spans="1:1" x14ac:dyDescent="0.2">
      <c r="A12147" s="7"/>
    </row>
    <row r="12148" spans="1:1" x14ac:dyDescent="0.2">
      <c r="A12148" s="7"/>
    </row>
    <row r="12149" spans="1:1" x14ac:dyDescent="0.2">
      <c r="A12149" s="7"/>
    </row>
    <row r="12150" spans="1:1" x14ac:dyDescent="0.2">
      <c r="A12150" s="7"/>
    </row>
    <row r="12151" spans="1:1" x14ac:dyDescent="0.2">
      <c r="A12151" s="7"/>
    </row>
    <row r="12152" spans="1:1" x14ac:dyDescent="0.2">
      <c r="A12152" s="7"/>
    </row>
    <row r="12153" spans="1:1" x14ac:dyDescent="0.2">
      <c r="A12153" s="7"/>
    </row>
    <row r="12154" spans="1:1" x14ac:dyDescent="0.2">
      <c r="A12154" s="7"/>
    </row>
    <row r="12155" spans="1:1" x14ac:dyDescent="0.2">
      <c r="A12155" s="7"/>
    </row>
    <row r="12156" spans="1:1" x14ac:dyDescent="0.2">
      <c r="A12156" s="7"/>
    </row>
    <row r="12157" spans="1:1" x14ac:dyDescent="0.2">
      <c r="A12157" s="7"/>
    </row>
    <row r="12158" spans="1:1" x14ac:dyDescent="0.2">
      <c r="A12158" s="7"/>
    </row>
    <row r="12159" spans="1:1" x14ac:dyDescent="0.2">
      <c r="A12159" s="7"/>
    </row>
    <row r="12160" spans="1:1" x14ac:dyDescent="0.2">
      <c r="A12160" s="7"/>
    </row>
    <row r="12161" spans="1:1" x14ac:dyDescent="0.2">
      <c r="A12161" s="7"/>
    </row>
    <row r="12162" spans="1:1" x14ac:dyDescent="0.2">
      <c r="A12162" s="7"/>
    </row>
    <row r="12163" spans="1:1" x14ac:dyDescent="0.2">
      <c r="A12163" s="7"/>
    </row>
    <row r="12164" spans="1:1" x14ac:dyDescent="0.2">
      <c r="A12164" s="7"/>
    </row>
    <row r="12165" spans="1:1" x14ac:dyDescent="0.2">
      <c r="A12165" s="7"/>
    </row>
    <row r="12166" spans="1:1" x14ac:dyDescent="0.2">
      <c r="A12166" s="7"/>
    </row>
    <row r="12167" spans="1:1" x14ac:dyDescent="0.2">
      <c r="A12167" s="7"/>
    </row>
    <row r="12168" spans="1:1" x14ac:dyDescent="0.2">
      <c r="A12168" s="7"/>
    </row>
    <row r="12169" spans="1:1" x14ac:dyDescent="0.2">
      <c r="A12169" s="7"/>
    </row>
    <row r="12170" spans="1:1" x14ac:dyDescent="0.2">
      <c r="A12170" s="7"/>
    </row>
    <row r="12171" spans="1:1" x14ac:dyDescent="0.2">
      <c r="A12171" s="7"/>
    </row>
    <row r="12172" spans="1:1" x14ac:dyDescent="0.2">
      <c r="A12172" s="7"/>
    </row>
    <row r="12173" spans="1:1" x14ac:dyDescent="0.2">
      <c r="A12173" s="7"/>
    </row>
    <row r="12174" spans="1:1" x14ac:dyDescent="0.2">
      <c r="A12174" s="7"/>
    </row>
    <row r="12175" spans="1:1" x14ac:dyDescent="0.2">
      <c r="A12175" s="7"/>
    </row>
    <row r="12176" spans="1:1" x14ac:dyDescent="0.2">
      <c r="A12176" s="7"/>
    </row>
    <row r="12177" spans="1:1" x14ac:dyDescent="0.2">
      <c r="A12177" s="7"/>
    </row>
    <row r="12178" spans="1:1" x14ac:dyDescent="0.2">
      <c r="A12178" s="7"/>
    </row>
    <row r="12179" spans="1:1" x14ac:dyDescent="0.2">
      <c r="A12179" s="7"/>
    </row>
    <row r="12180" spans="1:1" x14ac:dyDescent="0.2">
      <c r="A12180" s="7"/>
    </row>
    <row r="12181" spans="1:1" x14ac:dyDescent="0.2">
      <c r="A12181" s="7"/>
    </row>
    <row r="12182" spans="1:1" x14ac:dyDescent="0.2">
      <c r="A12182" s="7"/>
    </row>
    <row r="12183" spans="1:1" x14ac:dyDescent="0.2">
      <c r="A12183" s="7"/>
    </row>
    <row r="12184" spans="1:1" x14ac:dyDescent="0.2">
      <c r="A12184" s="7"/>
    </row>
    <row r="12185" spans="1:1" x14ac:dyDescent="0.2">
      <c r="A12185" s="7"/>
    </row>
    <row r="12186" spans="1:1" x14ac:dyDescent="0.2">
      <c r="A12186" s="7"/>
    </row>
    <row r="12187" spans="1:1" x14ac:dyDescent="0.2">
      <c r="A12187" s="7"/>
    </row>
    <row r="12188" spans="1:1" x14ac:dyDescent="0.2">
      <c r="A12188" s="7"/>
    </row>
    <row r="12189" spans="1:1" x14ac:dyDescent="0.2">
      <c r="A12189" s="7"/>
    </row>
    <row r="12190" spans="1:1" x14ac:dyDescent="0.2">
      <c r="A12190" s="7"/>
    </row>
    <row r="12191" spans="1:1" x14ac:dyDescent="0.2">
      <c r="A12191" s="7"/>
    </row>
    <row r="12192" spans="1:1" x14ac:dyDescent="0.2">
      <c r="A12192" s="7"/>
    </row>
    <row r="12193" spans="1:1" x14ac:dyDescent="0.2">
      <c r="A12193" s="7"/>
    </row>
    <row r="12194" spans="1:1" x14ac:dyDescent="0.2">
      <c r="A12194" s="7"/>
    </row>
    <row r="12195" spans="1:1" x14ac:dyDescent="0.2">
      <c r="A12195" s="7"/>
    </row>
    <row r="12196" spans="1:1" x14ac:dyDescent="0.2">
      <c r="A12196" s="7"/>
    </row>
    <row r="12197" spans="1:1" x14ac:dyDescent="0.2">
      <c r="A12197" s="7"/>
    </row>
    <row r="12198" spans="1:1" x14ac:dyDescent="0.2">
      <c r="A12198" s="7"/>
    </row>
    <row r="12199" spans="1:1" x14ac:dyDescent="0.2">
      <c r="A12199" s="7"/>
    </row>
    <row r="12200" spans="1:1" x14ac:dyDescent="0.2">
      <c r="A12200" s="7"/>
    </row>
    <row r="12201" spans="1:1" x14ac:dyDescent="0.2">
      <c r="A12201" s="7"/>
    </row>
    <row r="12202" spans="1:1" x14ac:dyDescent="0.2">
      <c r="A12202" s="7"/>
    </row>
    <row r="12203" spans="1:1" x14ac:dyDescent="0.2">
      <c r="A12203" s="7"/>
    </row>
    <row r="12204" spans="1:1" x14ac:dyDescent="0.2">
      <c r="A12204" s="7"/>
    </row>
    <row r="12205" spans="1:1" x14ac:dyDescent="0.2">
      <c r="A12205" s="7"/>
    </row>
    <row r="12206" spans="1:1" x14ac:dyDescent="0.2">
      <c r="A12206" s="7"/>
    </row>
    <row r="12207" spans="1:1" x14ac:dyDescent="0.2">
      <c r="A12207" s="7"/>
    </row>
    <row r="12208" spans="1:1" x14ac:dyDescent="0.2">
      <c r="A12208" s="7"/>
    </row>
    <row r="12209" spans="1:1" x14ac:dyDescent="0.2">
      <c r="A12209" s="7"/>
    </row>
    <row r="12210" spans="1:1" x14ac:dyDescent="0.2">
      <c r="A12210" s="7"/>
    </row>
    <row r="12211" spans="1:1" x14ac:dyDescent="0.2">
      <c r="A12211" s="7"/>
    </row>
    <row r="12212" spans="1:1" x14ac:dyDescent="0.2">
      <c r="A12212" s="7"/>
    </row>
    <row r="12213" spans="1:1" x14ac:dyDescent="0.2">
      <c r="A12213" s="7"/>
    </row>
    <row r="12214" spans="1:1" x14ac:dyDescent="0.2">
      <c r="A12214" s="7"/>
    </row>
    <row r="12215" spans="1:1" x14ac:dyDescent="0.2">
      <c r="A12215" s="7"/>
    </row>
    <row r="12216" spans="1:1" x14ac:dyDescent="0.2">
      <c r="A12216" s="7"/>
    </row>
    <row r="12217" spans="1:1" x14ac:dyDescent="0.2">
      <c r="A12217" s="7"/>
    </row>
    <row r="12218" spans="1:1" x14ac:dyDescent="0.2">
      <c r="A12218" s="7"/>
    </row>
    <row r="12219" spans="1:1" x14ac:dyDescent="0.2">
      <c r="A12219" s="7"/>
    </row>
    <row r="12220" spans="1:1" x14ac:dyDescent="0.2">
      <c r="A12220" s="7"/>
    </row>
    <row r="12221" spans="1:1" x14ac:dyDescent="0.2">
      <c r="A12221" s="7"/>
    </row>
    <row r="12222" spans="1:1" x14ac:dyDescent="0.2">
      <c r="A12222" s="7"/>
    </row>
    <row r="12223" spans="1:1" x14ac:dyDescent="0.2">
      <c r="A12223" s="7"/>
    </row>
    <row r="12224" spans="1:1" x14ac:dyDescent="0.2">
      <c r="A12224" s="7"/>
    </row>
    <row r="12225" spans="1:1" x14ac:dyDescent="0.2">
      <c r="A12225" s="7"/>
    </row>
    <row r="12226" spans="1:1" x14ac:dyDescent="0.2">
      <c r="A12226" s="7"/>
    </row>
    <row r="12227" spans="1:1" x14ac:dyDescent="0.2">
      <c r="A12227" s="7"/>
    </row>
    <row r="12228" spans="1:1" x14ac:dyDescent="0.2">
      <c r="A12228" s="7"/>
    </row>
    <row r="12229" spans="1:1" x14ac:dyDescent="0.2">
      <c r="A12229" s="7"/>
    </row>
    <row r="12230" spans="1:1" x14ac:dyDescent="0.2">
      <c r="A12230" s="7"/>
    </row>
    <row r="12231" spans="1:1" x14ac:dyDescent="0.2">
      <c r="A12231" s="7"/>
    </row>
    <row r="12232" spans="1:1" x14ac:dyDescent="0.2">
      <c r="A12232" s="7"/>
    </row>
    <row r="12233" spans="1:1" x14ac:dyDescent="0.2">
      <c r="A12233" s="7"/>
    </row>
    <row r="12234" spans="1:1" x14ac:dyDescent="0.2">
      <c r="A12234" s="7"/>
    </row>
    <row r="12235" spans="1:1" x14ac:dyDescent="0.2">
      <c r="A12235" s="7"/>
    </row>
    <row r="12236" spans="1:1" x14ac:dyDescent="0.2">
      <c r="A12236" s="7"/>
    </row>
    <row r="12237" spans="1:1" x14ac:dyDescent="0.2">
      <c r="A12237" s="7"/>
    </row>
    <row r="12238" spans="1:1" x14ac:dyDescent="0.2">
      <c r="A12238" s="7"/>
    </row>
    <row r="12239" spans="1:1" x14ac:dyDescent="0.2">
      <c r="A12239" s="7"/>
    </row>
    <row r="12240" spans="1:1" x14ac:dyDescent="0.2">
      <c r="A12240" s="7"/>
    </row>
    <row r="12241" spans="1:1" x14ac:dyDescent="0.2">
      <c r="A12241" s="7"/>
    </row>
    <row r="12242" spans="1:1" x14ac:dyDescent="0.2">
      <c r="A12242" s="7"/>
    </row>
    <row r="12243" spans="1:1" x14ac:dyDescent="0.2">
      <c r="A12243" s="7"/>
    </row>
    <row r="12244" spans="1:1" x14ac:dyDescent="0.2">
      <c r="A12244" s="7"/>
    </row>
    <row r="12245" spans="1:1" x14ac:dyDescent="0.2">
      <c r="A12245" s="7"/>
    </row>
    <row r="12246" spans="1:1" x14ac:dyDescent="0.2">
      <c r="A12246" s="7"/>
    </row>
    <row r="12247" spans="1:1" x14ac:dyDescent="0.2">
      <c r="A12247" s="7"/>
    </row>
    <row r="12248" spans="1:1" x14ac:dyDescent="0.2">
      <c r="A12248" s="7"/>
    </row>
    <row r="12249" spans="1:1" x14ac:dyDescent="0.2">
      <c r="A12249" s="7"/>
    </row>
    <row r="12250" spans="1:1" x14ac:dyDescent="0.2">
      <c r="A12250" s="7"/>
    </row>
    <row r="12251" spans="1:1" x14ac:dyDescent="0.2">
      <c r="A12251" s="7"/>
    </row>
    <row r="12252" spans="1:1" x14ac:dyDescent="0.2">
      <c r="A12252" s="7"/>
    </row>
    <row r="12253" spans="1:1" x14ac:dyDescent="0.2">
      <c r="A12253" s="7"/>
    </row>
    <row r="12254" spans="1:1" x14ac:dyDescent="0.2">
      <c r="A12254" s="7"/>
    </row>
    <row r="12255" spans="1:1" x14ac:dyDescent="0.2">
      <c r="A12255" s="7"/>
    </row>
    <row r="12256" spans="1:1" x14ac:dyDescent="0.2">
      <c r="A12256" s="7"/>
    </row>
    <row r="12257" spans="1:1" x14ac:dyDescent="0.2">
      <c r="A12257" s="7"/>
    </row>
    <row r="12258" spans="1:1" x14ac:dyDescent="0.2">
      <c r="A12258" s="7"/>
    </row>
    <row r="12259" spans="1:1" x14ac:dyDescent="0.2">
      <c r="A12259" s="7"/>
    </row>
    <row r="12260" spans="1:1" x14ac:dyDescent="0.2">
      <c r="A12260" s="7"/>
    </row>
    <row r="12261" spans="1:1" x14ac:dyDescent="0.2">
      <c r="A12261" s="7"/>
    </row>
    <row r="12262" spans="1:1" x14ac:dyDescent="0.2">
      <c r="A12262" s="7"/>
    </row>
    <row r="12263" spans="1:1" x14ac:dyDescent="0.2">
      <c r="A12263" s="7"/>
    </row>
    <row r="12264" spans="1:1" x14ac:dyDescent="0.2">
      <c r="A12264" s="7"/>
    </row>
    <row r="12265" spans="1:1" x14ac:dyDescent="0.2">
      <c r="A12265" s="7"/>
    </row>
    <row r="12266" spans="1:1" x14ac:dyDescent="0.2">
      <c r="A12266" s="7"/>
    </row>
    <row r="12267" spans="1:1" x14ac:dyDescent="0.2">
      <c r="A12267" s="7"/>
    </row>
    <row r="12268" spans="1:1" x14ac:dyDescent="0.2">
      <c r="A12268" s="7"/>
    </row>
    <row r="12269" spans="1:1" x14ac:dyDescent="0.2">
      <c r="A12269" s="7"/>
    </row>
    <row r="12270" spans="1:1" x14ac:dyDescent="0.2">
      <c r="A12270" s="7"/>
    </row>
    <row r="12271" spans="1:1" x14ac:dyDescent="0.2">
      <c r="A12271" s="7"/>
    </row>
    <row r="12272" spans="1:1" x14ac:dyDescent="0.2">
      <c r="A12272" s="7"/>
    </row>
    <row r="12273" spans="1:1" x14ac:dyDescent="0.2">
      <c r="A12273" s="7"/>
    </row>
    <row r="12274" spans="1:1" x14ac:dyDescent="0.2">
      <c r="A12274" s="7"/>
    </row>
    <row r="12275" spans="1:1" x14ac:dyDescent="0.2">
      <c r="A12275" s="7"/>
    </row>
    <row r="12276" spans="1:1" x14ac:dyDescent="0.2">
      <c r="A12276" s="7"/>
    </row>
    <row r="12277" spans="1:1" x14ac:dyDescent="0.2">
      <c r="A12277" s="7"/>
    </row>
    <row r="12278" spans="1:1" x14ac:dyDescent="0.2">
      <c r="A12278" s="7"/>
    </row>
    <row r="12279" spans="1:1" x14ac:dyDescent="0.2">
      <c r="A12279" s="7"/>
    </row>
    <row r="12280" spans="1:1" x14ac:dyDescent="0.2">
      <c r="A12280" s="7"/>
    </row>
    <row r="12281" spans="1:1" x14ac:dyDescent="0.2">
      <c r="A12281" s="7"/>
    </row>
    <row r="12282" spans="1:1" x14ac:dyDescent="0.2">
      <c r="A12282" s="7"/>
    </row>
    <row r="12283" spans="1:1" x14ac:dyDescent="0.2">
      <c r="A12283" s="7"/>
    </row>
    <row r="12284" spans="1:1" x14ac:dyDescent="0.2">
      <c r="A12284" s="7"/>
    </row>
    <row r="12285" spans="1:1" x14ac:dyDescent="0.2">
      <c r="A12285" s="7"/>
    </row>
    <row r="12286" spans="1:1" x14ac:dyDescent="0.2">
      <c r="A12286" s="7"/>
    </row>
    <row r="12287" spans="1:1" x14ac:dyDescent="0.2">
      <c r="A12287" s="7"/>
    </row>
    <row r="12288" spans="1:1" x14ac:dyDescent="0.2">
      <c r="A12288" s="7"/>
    </row>
    <row r="12289" spans="1:1" x14ac:dyDescent="0.2">
      <c r="A12289" s="7"/>
    </row>
    <row r="12290" spans="1:1" x14ac:dyDescent="0.2">
      <c r="A12290" s="7"/>
    </row>
    <row r="12291" spans="1:1" x14ac:dyDescent="0.2">
      <c r="A12291" s="7"/>
    </row>
    <row r="12292" spans="1:1" x14ac:dyDescent="0.2">
      <c r="A12292" s="7"/>
    </row>
    <row r="12293" spans="1:1" x14ac:dyDescent="0.2">
      <c r="A12293" s="7"/>
    </row>
    <row r="12294" spans="1:1" x14ac:dyDescent="0.2">
      <c r="A12294" s="7"/>
    </row>
    <row r="12295" spans="1:1" x14ac:dyDescent="0.2">
      <c r="A12295" s="7"/>
    </row>
    <row r="12296" spans="1:1" x14ac:dyDescent="0.2">
      <c r="A12296" s="7"/>
    </row>
    <row r="12297" spans="1:1" x14ac:dyDescent="0.2">
      <c r="A12297" s="7"/>
    </row>
    <row r="12298" spans="1:1" x14ac:dyDescent="0.2">
      <c r="A12298" s="7"/>
    </row>
    <row r="12299" spans="1:1" x14ac:dyDescent="0.2">
      <c r="A12299" s="7"/>
    </row>
    <row r="12300" spans="1:1" x14ac:dyDescent="0.2">
      <c r="A12300" s="7"/>
    </row>
    <row r="12301" spans="1:1" x14ac:dyDescent="0.2">
      <c r="A12301" s="7"/>
    </row>
    <row r="12302" spans="1:1" x14ac:dyDescent="0.2">
      <c r="A12302" s="7"/>
    </row>
    <row r="12303" spans="1:1" x14ac:dyDescent="0.2">
      <c r="A12303" s="7"/>
    </row>
    <row r="12304" spans="1:1" x14ac:dyDescent="0.2">
      <c r="A12304" s="7"/>
    </row>
    <row r="12305" spans="1:1" x14ac:dyDescent="0.2">
      <c r="A12305" s="7"/>
    </row>
    <row r="12306" spans="1:1" x14ac:dyDescent="0.2">
      <c r="A12306" s="7"/>
    </row>
    <row r="12307" spans="1:1" x14ac:dyDescent="0.2">
      <c r="A12307" s="7"/>
    </row>
    <row r="12308" spans="1:1" x14ac:dyDescent="0.2">
      <c r="A12308" s="7"/>
    </row>
    <row r="12309" spans="1:1" x14ac:dyDescent="0.2">
      <c r="A12309" s="7"/>
    </row>
    <row r="12310" spans="1:1" x14ac:dyDescent="0.2">
      <c r="A12310" s="7"/>
    </row>
    <row r="12311" spans="1:1" x14ac:dyDescent="0.2">
      <c r="A12311" s="7"/>
    </row>
    <row r="12312" spans="1:1" x14ac:dyDescent="0.2">
      <c r="A12312" s="7"/>
    </row>
    <row r="12313" spans="1:1" x14ac:dyDescent="0.2">
      <c r="A12313" s="7"/>
    </row>
    <row r="12314" spans="1:1" x14ac:dyDescent="0.2">
      <c r="A12314" s="7"/>
    </row>
    <row r="12315" spans="1:1" x14ac:dyDescent="0.2">
      <c r="A12315" s="7"/>
    </row>
    <row r="12316" spans="1:1" x14ac:dyDescent="0.2">
      <c r="A12316" s="7"/>
    </row>
    <row r="12317" spans="1:1" x14ac:dyDescent="0.2">
      <c r="A12317" s="7"/>
    </row>
    <row r="12318" spans="1:1" x14ac:dyDescent="0.2">
      <c r="A12318" s="7"/>
    </row>
    <row r="12319" spans="1:1" x14ac:dyDescent="0.2">
      <c r="A12319" s="7"/>
    </row>
    <row r="12320" spans="1:1" x14ac:dyDescent="0.2">
      <c r="A12320" s="7"/>
    </row>
    <row r="12321" spans="1:1" x14ac:dyDescent="0.2">
      <c r="A12321" s="7"/>
    </row>
    <row r="12322" spans="1:1" x14ac:dyDescent="0.2">
      <c r="A12322" s="7"/>
    </row>
    <row r="12323" spans="1:1" x14ac:dyDescent="0.2">
      <c r="A12323" s="7"/>
    </row>
    <row r="12324" spans="1:1" x14ac:dyDescent="0.2">
      <c r="A12324" s="7"/>
    </row>
    <row r="12325" spans="1:1" x14ac:dyDescent="0.2">
      <c r="A12325" s="7"/>
    </row>
    <row r="12326" spans="1:1" x14ac:dyDescent="0.2">
      <c r="A12326" s="7"/>
    </row>
    <row r="12327" spans="1:1" x14ac:dyDescent="0.2">
      <c r="A12327" s="7"/>
    </row>
    <row r="12328" spans="1:1" x14ac:dyDescent="0.2">
      <c r="A12328" s="7"/>
    </row>
    <row r="12329" spans="1:1" x14ac:dyDescent="0.2">
      <c r="A12329" s="7"/>
    </row>
    <row r="12330" spans="1:1" x14ac:dyDescent="0.2">
      <c r="A12330" s="7"/>
    </row>
    <row r="12331" spans="1:1" x14ac:dyDescent="0.2">
      <c r="A12331" s="7"/>
    </row>
    <row r="12332" spans="1:1" x14ac:dyDescent="0.2">
      <c r="A12332" s="7"/>
    </row>
    <row r="12333" spans="1:1" x14ac:dyDescent="0.2">
      <c r="A12333" s="7"/>
    </row>
    <row r="12334" spans="1:1" x14ac:dyDescent="0.2">
      <c r="A12334" s="7"/>
    </row>
    <row r="12335" spans="1:1" x14ac:dyDescent="0.2">
      <c r="A12335" s="7"/>
    </row>
    <row r="12336" spans="1:1" x14ac:dyDescent="0.2">
      <c r="A12336" s="7"/>
    </row>
    <row r="12337" spans="1:1" x14ac:dyDescent="0.2">
      <c r="A12337" s="7"/>
    </row>
    <row r="12338" spans="1:1" x14ac:dyDescent="0.2">
      <c r="A12338" s="7"/>
    </row>
    <row r="12339" spans="1:1" x14ac:dyDescent="0.2">
      <c r="A12339" s="7"/>
    </row>
    <row r="12340" spans="1:1" x14ac:dyDescent="0.2">
      <c r="A12340" s="7"/>
    </row>
    <row r="12341" spans="1:1" x14ac:dyDescent="0.2">
      <c r="A12341" s="7"/>
    </row>
    <row r="12342" spans="1:1" x14ac:dyDescent="0.2">
      <c r="A12342" s="7"/>
    </row>
    <row r="12343" spans="1:1" x14ac:dyDescent="0.2">
      <c r="A12343" s="7"/>
    </row>
    <row r="12344" spans="1:1" x14ac:dyDescent="0.2">
      <c r="A12344" s="7"/>
    </row>
    <row r="12345" spans="1:1" x14ac:dyDescent="0.2">
      <c r="A12345" s="7"/>
    </row>
    <row r="12346" spans="1:1" x14ac:dyDescent="0.2">
      <c r="A12346" s="7"/>
    </row>
    <row r="12347" spans="1:1" x14ac:dyDescent="0.2">
      <c r="A12347" s="7"/>
    </row>
    <row r="12348" spans="1:1" x14ac:dyDescent="0.2">
      <c r="A12348" s="7"/>
    </row>
    <row r="12349" spans="1:1" x14ac:dyDescent="0.2">
      <c r="A12349" s="7"/>
    </row>
    <row r="12350" spans="1:1" x14ac:dyDescent="0.2">
      <c r="A12350" s="7"/>
    </row>
    <row r="12351" spans="1:1" x14ac:dyDescent="0.2">
      <c r="A12351" s="7"/>
    </row>
    <row r="12352" spans="1:1" x14ac:dyDescent="0.2">
      <c r="A12352" s="7"/>
    </row>
    <row r="12353" spans="1:1" x14ac:dyDescent="0.2">
      <c r="A12353" s="7"/>
    </row>
    <row r="12354" spans="1:1" x14ac:dyDescent="0.2">
      <c r="A12354" s="7"/>
    </row>
    <row r="12355" spans="1:1" x14ac:dyDescent="0.2">
      <c r="A12355" s="7"/>
    </row>
    <row r="12356" spans="1:1" x14ac:dyDescent="0.2">
      <c r="A12356" s="7"/>
    </row>
    <row r="12357" spans="1:1" x14ac:dyDescent="0.2">
      <c r="A12357" s="7"/>
    </row>
    <row r="12358" spans="1:1" x14ac:dyDescent="0.2">
      <c r="A12358" s="7"/>
    </row>
    <row r="12359" spans="1:1" x14ac:dyDescent="0.2">
      <c r="A12359" s="7"/>
    </row>
    <row r="12360" spans="1:1" x14ac:dyDescent="0.2">
      <c r="A12360" s="7"/>
    </row>
    <row r="12361" spans="1:1" x14ac:dyDescent="0.2">
      <c r="A12361" s="7"/>
    </row>
    <row r="12362" spans="1:1" x14ac:dyDescent="0.2">
      <c r="A12362" s="7"/>
    </row>
    <row r="12363" spans="1:1" x14ac:dyDescent="0.2">
      <c r="A12363" s="7"/>
    </row>
    <row r="12364" spans="1:1" x14ac:dyDescent="0.2">
      <c r="A12364" s="7"/>
    </row>
    <row r="12365" spans="1:1" x14ac:dyDescent="0.2">
      <c r="A12365" s="7"/>
    </row>
    <row r="12366" spans="1:1" x14ac:dyDescent="0.2">
      <c r="A12366" s="7"/>
    </row>
    <row r="12367" spans="1:1" x14ac:dyDescent="0.2">
      <c r="A12367" s="7"/>
    </row>
    <row r="12368" spans="1:1" x14ac:dyDescent="0.2">
      <c r="A12368" s="7"/>
    </row>
    <row r="12369" spans="1:1" x14ac:dyDescent="0.2">
      <c r="A12369" s="7"/>
    </row>
    <row r="12370" spans="1:1" x14ac:dyDescent="0.2">
      <c r="A12370" s="7"/>
    </row>
    <row r="12371" spans="1:1" x14ac:dyDescent="0.2">
      <c r="A12371" s="7"/>
    </row>
    <row r="12372" spans="1:1" x14ac:dyDescent="0.2">
      <c r="A12372" s="7"/>
    </row>
    <row r="12373" spans="1:1" x14ac:dyDescent="0.2">
      <c r="A12373" s="7"/>
    </row>
    <row r="12374" spans="1:1" x14ac:dyDescent="0.2">
      <c r="A12374" s="7"/>
    </row>
    <row r="12375" spans="1:1" x14ac:dyDescent="0.2">
      <c r="A12375" s="7"/>
    </row>
    <row r="12376" spans="1:1" x14ac:dyDescent="0.2">
      <c r="A12376" s="7"/>
    </row>
    <row r="12377" spans="1:1" x14ac:dyDescent="0.2">
      <c r="A12377" s="7"/>
    </row>
    <row r="12378" spans="1:1" x14ac:dyDescent="0.2">
      <c r="A12378" s="7"/>
    </row>
    <row r="12379" spans="1:1" x14ac:dyDescent="0.2">
      <c r="A12379" s="7"/>
    </row>
    <row r="12380" spans="1:1" x14ac:dyDescent="0.2">
      <c r="A12380" s="7"/>
    </row>
    <row r="12381" spans="1:1" x14ac:dyDescent="0.2">
      <c r="A12381" s="7"/>
    </row>
    <row r="12382" spans="1:1" x14ac:dyDescent="0.2">
      <c r="A12382" s="7"/>
    </row>
    <row r="12383" spans="1:1" x14ac:dyDescent="0.2">
      <c r="A12383" s="7"/>
    </row>
    <row r="12384" spans="1:1" x14ac:dyDescent="0.2">
      <c r="A12384" s="7"/>
    </row>
    <row r="12385" spans="1:1" x14ac:dyDescent="0.2">
      <c r="A12385" s="7"/>
    </row>
    <row r="12386" spans="1:1" x14ac:dyDescent="0.2">
      <c r="A12386" s="7"/>
    </row>
    <row r="12387" spans="1:1" x14ac:dyDescent="0.2">
      <c r="A12387" s="7"/>
    </row>
    <row r="12388" spans="1:1" x14ac:dyDescent="0.2">
      <c r="A12388" s="7"/>
    </row>
    <row r="12389" spans="1:1" x14ac:dyDescent="0.2">
      <c r="A12389" s="7"/>
    </row>
    <row r="12390" spans="1:1" x14ac:dyDescent="0.2">
      <c r="A12390" s="7"/>
    </row>
    <row r="12391" spans="1:1" x14ac:dyDescent="0.2">
      <c r="A12391" s="7"/>
    </row>
    <row r="12392" spans="1:1" x14ac:dyDescent="0.2">
      <c r="A12392" s="7"/>
    </row>
    <row r="12393" spans="1:1" x14ac:dyDescent="0.2">
      <c r="A12393" s="7"/>
    </row>
    <row r="12394" spans="1:1" x14ac:dyDescent="0.2">
      <c r="A12394" s="7"/>
    </row>
    <row r="12395" spans="1:1" x14ac:dyDescent="0.2">
      <c r="A12395" s="7"/>
    </row>
    <row r="12396" spans="1:1" x14ac:dyDescent="0.2">
      <c r="A12396" s="7"/>
    </row>
    <row r="12397" spans="1:1" x14ac:dyDescent="0.2">
      <c r="A12397" s="7"/>
    </row>
    <row r="12398" spans="1:1" x14ac:dyDescent="0.2">
      <c r="A12398" s="7"/>
    </row>
    <row r="12399" spans="1:1" x14ac:dyDescent="0.2">
      <c r="A12399" s="7"/>
    </row>
    <row r="12400" spans="1:1" x14ac:dyDescent="0.2">
      <c r="A12400" s="7"/>
    </row>
    <row r="12401" spans="1:1" x14ac:dyDescent="0.2">
      <c r="A12401" s="7"/>
    </row>
    <row r="12402" spans="1:1" x14ac:dyDescent="0.2">
      <c r="A12402" s="7"/>
    </row>
    <row r="12403" spans="1:1" x14ac:dyDescent="0.2">
      <c r="A12403" s="7"/>
    </row>
    <row r="12404" spans="1:1" x14ac:dyDescent="0.2">
      <c r="A12404" s="7"/>
    </row>
    <row r="12405" spans="1:1" x14ac:dyDescent="0.2">
      <c r="A12405" s="7"/>
    </row>
    <row r="12406" spans="1:1" x14ac:dyDescent="0.2">
      <c r="A12406" s="7"/>
    </row>
    <row r="12407" spans="1:1" x14ac:dyDescent="0.2">
      <c r="A12407" s="7"/>
    </row>
    <row r="12408" spans="1:1" x14ac:dyDescent="0.2">
      <c r="A12408" s="7"/>
    </row>
    <row r="12409" spans="1:1" x14ac:dyDescent="0.2">
      <c r="A12409" s="7"/>
    </row>
    <row r="12410" spans="1:1" x14ac:dyDescent="0.2">
      <c r="A12410" s="7"/>
    </row>
    <row r="12411" spans="1:1" x14ac:dyDescent="0.2">
      <c r="A12411" s="7"/>
    </row>
    <row r="12412" spans="1:1" x14ac:dyDescent="0.2">
      <c r="A12412" s="7"/>
    </row>
    <row r="12413" spans="1:1" x14ac:dyDescent="0.2">
      <c r="A12413" s="7"/>
    </row>
    <row r="12414" spans="1:1" x14ac:dyDescent="0.2">
      <c r="A12414" s="7"/>
    </row>
    <row r="12415" spans="1:1" x14ac:dyDescent="0.2">
      <c r="A12415" s="7"/>
    </row>
    <row r="12416" spans="1:1" x14ac:dyDescent="0.2">
      <c r="A12416" s="7"/>
    </row>
    <row r="12417" spans="1:1" x14ac:dyDescent="0.2">
      <c r="A12417" s="7"/>
    </row>
    <row r="12418" spans="1:1" x14ac:dyDescent="0.2">
      <c r="A12418" s="7"/>
    </row>
    <row r="12419" spans="1:1" x14ac:dyDescent="0.2">
      <c r="A12419" s="7"/>
    </row>
    <row r="12420" spans="1:1" x14ac:dyDescent="0.2">
      <c r="A12420" s="7"/>
    </row>
    <row r="12421" spans="1:1" x14ac:dyDescent="0.2">
      <c r="A12421" s="7"/>
    </row>
    <row r="12422" spans="1:1" x14ac:dyDescent="0.2">
      <c r="A12422" s="7"/>
    </row>
    <row r="12423" spans="1:1" x14ac:dyDescent="0.2">
      <c r="A12423" s="7"/>
    </row>
    <row r="12424" spans="1:1" x14ac:dyDescent="0.2">
      <c r="A12424" s="7"/>
    </row>
    <row r="12425" spans="1:1" x14ac:dyDescent="0.2">
      <c r="A12425" s="7"/>
    </row>
    <row r="12426" spans="1:1" x14ac:dyDescent="0.2">
      <c r="A12426" s="7"/>
    </row>
    <row r="12427" spans="1:1" x14ac:dyDescent="0.2">
      <c r="A12427" s="7"/>
    </row>
    <row r="12428" spans="1:1" x14ac:dyDescent="0.2">
      <c r="A12428" s="7"/>
    </row>
    <row r="12429" spans="1:1" x14ac:dyDescent="0.2">
      <c r="A12429" s="7"/>
    </row>
    <row r="12430" spans="1:1" x14ac:dyDescent="0.2">
      <c r="A12430" s="7"/>
    </row>
    <row r="12431" spans="1:1" x14ac:dyDescent="0.2">
      <c r="A12431" s="7"/>
    </row>
    <row r="12432" spans="1:1" x14ac:dyDescent="0.2">
      <c r="A12432" s="7"/>
    </row>
    <row r="12433" spans="1:1" x14ac:dyDescent="0.2">
      <c r="A12433" s="7"/>
    </row>
    <row r="12434" spans="1:1" x14ac:dyDescent="0.2">
      <c r="A12434" s="7"/>
    </row>
    <row r="12435" spans="1:1" x14ac:dyDescent="0.2">
      <c r="A12435" s="7"/>
    </row>
    <row r="12436" spans="1:1" x14ac:dyDescent="0.2">
      <c r="A12436" s="7"/>
    </row>
    <row r="12437" spans="1:1" x14ac:dyDescent="0.2">
      <c r="A12437" s="7"/>
    </row>
    <row r="12438" spans="1:1" x14ac:dyDescent="0.2">
      <c r="A12438" s="7"/>
    </row>
    <row r="12439" spans="1:1" x14ac:dyDescent="0.2">
      <c r="A12439" s="7"/>
    </row>
    <row r="12440" spans="1:1" x14ac:dyDescent="0.2">
      <c r="A12440" s="7"/>
    </row>
    <row r="12441" spans="1:1" x14ac:dyDescent="0.2">
      <c r="A12441" s="7"/>
    </row>
    <row r="12442" spans="1:1" x14ac:dyDescent="0.2">
      <c r="A12442" s="7"/>
    </row>
    <row r="12443" spans="1:1" x14ac:dyDescent="0.2">
      <c r="A12443" s="7"/>
    </row>
    <row r="12444" spans="1:1" x14ac:dyDescent="0.2">
      <c r="A12444" s="7"/>
    </row>
    <row r="12445" spans="1:1" x14ac:dyDescent="0.2">
      <c r="A12445" s="7"/>
    </row>
    <row r="12446" spans="1:1" x14ac:dyDescent="0.2">
      <c r="A12446" s="7"/>
    </row>
    <row r="12447" spans="1:1" x14ac:dyDescent="0.2">
      <c r="A12447" s="7"/>
    </row>
    <row r="12448" spans="1:1" x14ac:dyDescent="0.2">
      <c r="A12448" s="7"/>
    </row>
    <row r="12449" spans="1:1" x14ac:dyDescent="0.2">
      <c r="A12449" s="7"/>
    </row>
    <row r="12450" spans="1:1" x14ac:dyDescent="0.2">
      <c r="A12450" s="7"/>
    </row>
    <row r="12451" spans="1:1" x14ac:dyDescent="0.2">
      <c r="A12451" s="7"/>
    </row>
    <row r="12452" spans="1:1" x14ac:dyDescent="0.2">
      <c r="A12452" s="7"/>
    </row>
    <row r="12453" spans="1:1" x14ac:dyDescent="0.2">
      <c r="A12453" s="7"/>
    </row>
    <row r="12454" spans="1:1" x14ac:dyDescent="0.2">
      <c r="A12454" s="7"/>
    </row>
    <row r="12455" spans="1:1" x14ac:dyDescent="0.2">
      <c r="A12455" s="7"/>
    </row>
    <row r="12456" spans="1:1" x14ac:dyDescent="0.2">
      <c r="A12456" s="7"/>
    </row>
    <row r="12457" spans="1:1" x14ac:dyDescent="0.2">
      <c r="A12457" s="7"/>
    </row>
    <row r="12458" spans="1:1" x14ac:dyDescent="0.2">
      <c r="A12458" s="7"/>
    </row>
    <row r="12459" spans="1:1" x14ac:dyDescent="0.2">
      <c r="A12459" s="7"/>
    </row>
    <row r="12460" spans="1:1" x14ac:dyDescent="0.2">
      <c r="A12460" s="7"/>
    </row>
    <row r="12461" spans="1:1" x14ac:dyDescent="0.2">
      <c r="A12461" s="7"/>
    </row>
    <row r="12462" spans="1:1" x14ac:dyDescent="0.2">
      <c r="A12462" s="7"/>
    </row>
    <row r="12463" spans="1:1" x14ac:dyDescent="0.2">
      <c r="A12463" s="7"/>
    </row>
    <row r="12464" spans="1:1" x14ac:dyDescent="0.2">
      <c r="A12464" s="7"/>
    </row>
    <row r="12465" spans="1:1" x14ac:dyDescent="0.2">
      <c r="A12465" s="7"/>
    </row>
    <row r="12466" spans="1:1" x14ac:dyDescent="0.2">
      <c r="A12466" s="7"/>
    </row>
    <row r="12467" spans="1:1" x14ac:dyDescent="0.2">
      <c r="A12467" s="7"/>
    </row>
    <row r="12468" spans="1:1" x14ac:dyDescent="0.2">
      <c r="A12468" s="7"/>
    </row>
    <row r="12469" spans="1:1" x14ac:dyDescent="0.2">
      <c r="A12469" s="7"/>
    </row>
    <row r="12470" spans="1:1" x14ac:dyDescent="0.2">
      <c r="A12470" s="7"/>
    </row>
    <row r="12471" spans="1:1" x14ac:dyDescent="0.2">
      <c r="A12471" s="7"/>
    </row>
    <row r="12472" spans="1:1" x14ac:dyDescent="0.2">
      <c r="A12472" s="7"/>
    </row>
    <row r="12473" spans="1:1" x14ac:dyDescent="0.2">
      <c r="A12473" s="7"/>
    </row>
    <row r="12474" spans="1:1" x14ac:dyDescent="0.2">
      <c r="A12474" s="7"/>
    </row>
    <row r="12475" spans="1:1" x14ac:dyDescent="0.2">
      <c r="A12475" s="7"/>
    </row>
    <row r="12476" spans="1:1" x14ac:dyDescent="0.2">
      <c r="A12476" s="7"/>
    </row>
    <row r="12477" spans="1:1" x14ac:dyDescent="0.2">
      <c r="A12477" s="7"/>
    </row>
    <row r="12478" spans="1:1" x14ac:dyDescent="0.2">
      <c r="A12478" s="7"/>
    </row>
    <row r="12479" spans="1:1" x14ac:dyDescent="0.2">
      <c r="A12479" s="7"/>
    </row>
    <row r="12480" spans="1:1" x14ac:dyDescent="0.2">
      <c r="A12480" s="7"/>
    </row>
    <row r="12481" spans="1:1" x14ac:dyDescent="0.2">
      <c r="A12481" s="7"/>
    </row>
    <row r="12482" spans="1:1" x14ac:dyDescent="0.2">
      <c r="A12482" s="7"/>
    </row>
    <row r="12483" spans="1:1" x14ac:dyDescent="0.2">
      <c r="A12483" s="7"/>
    </row>
    <row r="12484" spans="1:1" x14ac:dyDescent="0.2">
      <c r="A12484" s="7"/>
    </row>
    <row r="12485" spans="1:1" x14ac:dyDescent="0.2">
      <c r="A12485" s="7"/>
    </row>
    <row r="12486" spans="1:1" x14ac:dyDescent="0.2">
      <c r="A12486" s="7"/>
    </row>
    <row r="12487" spans="1:1" x14ac:dyDescent="0.2">
      <c r="A12487" s="7"/>
    </row>
    <row r="12488" spans="1:1" x14ac:dyDescent="0.2">
      <c r="A12488" s="7"/>
    </row>
    <row r="12489" spans="1:1" x14ac:dyDescent="0.2">
      <c r="A12489" s="7"/>
    </row>
    <row r="12490" spans="1:1" x14ac:dyDescent="0.2">
      <c r="A12490" s="7"/>
    </row>
    <row r="12491" spans="1:1" x14ac:dyDescent="0.2">
      <c r="A12491" s="7"/>
    </row>
    <row r="12492" spans="1:1" x14ac:dyDescent="0.2">
      <c r="A12492" s="7"/>
    </row>
    <row r="12493" spans="1:1" x14ac:dyDescent="0.2">
      <c r="A12493" s="7"/>
    </row>
    <row r="12494" spans="1:1" x14ac:dyDescent="0.2">
      <c r="A12494" s="7"/>
    </row>
    <row r="12495" spans="1:1" x14ac:dyDescent="0.2">
      <c r="A12495" s="7"/>
    </row>
    <row r="12496" spans="1:1" x14ac:dyDescent="0.2">
      <c r="A12496" s="7"/>
    </row>
    <row r="12497" spans="1:1" x14ac:dyDescent="0.2">
      <c r="A12497" s="7"/>
    </row>
    <row r="12498" spans="1:1" x14ac:dyDescent="0.2">
      <c r="A12498" s="7"/>
    </row>
    <row r="12499" spans="1:1" x14ac:dyDescent="0.2">
      <c r="A12499" s="7"/>
    </row>
    <row r="12500" spans="1:1" x14ac:dyDescent="0.2">
      <c r="A12500" s="7"/>
    </row>
    <row r="12501" spans="1:1" x14ac:dyDescent="0.2">
      <c r="A12501" s="7"/>
    </row>
    <row r="12502" spans="1:1" x14ac:dyDescent="0.2">
      <c r="A12502" s="7"/>
    </row>
    <row r="12503" spans="1:1" x14ac:dyDescent="0.2">
      <c r="A12503" s="7"/>
    </row>
    <row r="12504" spans="1:1" x14ac:dyDescent="0.2">
      <c r="A12504" s="7"/>
    </row>
    <row r="12505" spans="1:1" x14ac:dyDescent="0.2">
      <c r="A12505" s="7"/>
    </row>
    <row r="12506" spans="1:1" x14ac:dyDescent="0.2">
      <c r="A12506" s="7"/>
    </row>
    <row r="12507" spans="1:1" x14ac:dyDescent="0.2">
      <c r="A12507" s="7"/>
    </row>
    <row r="12508" spans="1:1" x14ac:dyDescent="0.2">
      <c r="A12508" s="7"/>
    </row>
    <row r="12509" spans="1:1" x14ac:dyDescent="0.2">
      <c r="A12509" s="7"/>
    </row>
    <row r="12510" spans="1:1" x14ac:dyDescent="0.2">
      <c r="A12510" s="7"/>
    </row>
    <row r="12511" spans="1:1" x14ac:dyDescent="0.2">
      <c r="A12511" s="7"/>
    </row>
    <row r="12512" spans="1:1" x14ac:dyDescent="0.2">
      <c r="A12512" s="7"/>
    </row>
    <row r="12513" spans="1:1" x14ac:dyDescent="0.2">
      <c r="A12513" s="7"/>
    </row>
    <row r="12514" spans="1:1" x14ac:dyDescent="0.2">
      <c r="A12514" s="7"/>
    </row>
    <row r="12515" spans="1:1" x14ac:dyDescent="0.2">
      <c r="A12515" s="7"/>
    </row>
    <row r="12516" spans="1:1" x14ac:dyDescent="0.2">
      <c r="A12516" s="7"/>
    </row>
    <row r="12517" spans="1:1" x14ac:dyDescent="0.2">
      <c r="A12517" s="7"/>
    </row>
    <row r="12518" spans="1:1" x14ac:dyDescent="0.2">
      <c r="A12518" s="7"/>
    </row>
    <row r="12519" spans="1:1" x14ac:dyDescent="0.2">
      <c r="A12519" s="7"/>
    </row>
    <row r="12520" spans="1:1" x14ac:dyDescent="0.2">
      <c r="A12520" s="7"/>
    </row>
    <row r="12521" spans="1:1" x14ac:dyDescent="0.2">
      <c r="A12521" s="7"/>
    </row>
    <row r="12522" spans="1:1" x14ac:dyDescent="0.2">
      <c r="A12522" s="7"/>
    </row>
    <row r="12523" spans="1:1" x14ac:dyDescent="0.2">
      <c r="A12523" s="7"/>
    </row>
    <row r="12524" spans="1:1" x14ac:dyDescent="0.2">
      <c r="A12524" s="7"/>
    </row>
    <row r="12525" spans="1:1" x14ac:dyDescent="0.2">
      <c r="A12525" s="7"/>
    </row>
    <row r="12526" spans="1:1" x14ac:dyDescent="0.2">
      <c r="A12526" s="7"/>
    </row>
    <row r="12527" spans="1:1" x14ac:dyDescent="0.2">
      <c r="A12527" s="7"/>
    </row>
    <row r="12528" spans="1:1" x14ac:dyDescent="0.2">
      <c r="A12528" s="7"/>
    </row>
    <row r="12529" spans="1:1" x14ac:dyDescent="0.2">
      <c r="A12529" s="7"/>
    </row>
    <row r="12530" spans="1:1" x14ac:dyDescent="0.2">
      <c r="A12530" s="7"/>
    </row>
    <row r="12531" spans="1:1" x14ac:dyDescent="0.2">
      <c r="A12531" s="7"/>
    </row>
    <row r="12532" spans="1:1" x14ac:dyDescent="0.2">
      <c r="A12532" s="7"/>
    </row>
    <row r="12533" spans="1:1" x14ac:dyDescent="0.2">
      <c r="A12533" s="7"/>
    </row>
    <row r="12534" spans="1:1" x14ac:dyDescent="0.2">
      <c r="A12534" s="7"/>
    </row>
    <row r="12535" spans="1:1" x14ac:dyDescent="0.2">
      <c r="A12535" s="7"/>
    </row>
    <row r="12536" spans="1:1" x14ac:dyDescent="0.2">
      <c r="A12536" s="7"/>
    </row>
    <row r="12537" spans="1:1" x14ac:dyDescent="0.2">
      <c r="A12537" s="7"/>
    </row>
    <row r="12538" spans="1:1" x14ac:dyDescent="0.2">
      <c r="A12538" s="7"/>
    </row>
    <row r="12539" spans="1:1" x14ac:dyDescent="0.2">
      <c r="A12539" s="7"/>
    </row>
    <row r="12540" spans="1:1" x14ac:dyDescent="0.2">
      <c r="A12540" s="7"/>
    </row>
    <row r="12541" spans="1:1" x14ac:dyDescent="0.2">
      <c r="A12541" s="7"/>
    </row>
    <row r="12542" spans="1:1" x14ac:dyDescent="0.2">
      <c r="A12542" s="7"/>
    </row>
    <row r="12543" spans="1:1" x14ac:dyDescent="0.2">
      <c r="A12543" s="7"/>
    </row>
    <row r="12544" spans="1:1" x14ac:dyDescent="0.2">
      <c r="A12544" s="7"/>
    </row>
    <row r="12545" spans="1:1" x14ac:dyDescent="0.2">
      <c r="A12545" s="7"/>
    </row>
    <row r="12546" spans="1:1" x14ac:dyDescent="0.2">
      <c r="A12546" s="7"/>
    </row>
    <row r="12547" spans="1:1" x14ac:dyDescent="0.2">
      <c r="A12547" s="7"/>
    </row>
    <row r="12548" spans="1:1" x14ac:dyDescent="0.2">
      <c r="A12548" s="7"/>
    </row>
    <row r="12549" spans="1:1" x14ac:dyDescent="0.2">
      <c r="A12549" s="7"/>
    </row>
    <row r="12550" spans="1:1" x14ac:dyDescent="0.2">
      <c r="A12550" s="7"/>
    </row>
    <row r="12551" spans="1:1" x14ac:dyDescent="0.2">
      <c r="A12551" s="7"/>
    </row>
    <row r="12552" spans="1:1" x14ac:dyDescent="0.2">
      <c r="A12552" s="7"/>
    </row>
    <row r="12553" spans="1:1" x14ac:dyDescent="0.2">
      <c r="A12553" s="7"/>
    </row>
    <row r="12554" spans="1:1" x14ac:dyDescent="0.2">
      <c r="A12554" s="7"/>
    </row>
    <row r="12555" spans="1:1" x14ac:dyDescent="0.2">
      <c r="A12555" s="7"/>
    </row>
    <row r="12556" spans="1:1" x14ac:dyDescent="0.2">
      <c r="A12556" s="7"/>
    </row>
    <row r="12557" spans="1:1" x14ac:dyDescent="0.2">
      <c r="A12557" s="7"/>
    </row>
    <row r="12558" spans="1:1" x14ac:dyDescent="0.2">
      <c r="A12558" s="7"/>
    </row>
    <row r="12559" spans="1:1" x14ac:dyDescent="0.2">
      <c r="A12559" s="7"/>
    </row>
    <row r="12560" spans="1:1" x14ac:dyDescent="0.2">
      <c r="A12560" s="7"/>
    </row>
    <row r="12561" spans="1:1" x14ac:dyDescent="0.2">
      <c r="A12561" s="7"/>
    </row>
    <row r="12562" spans="1:1" x14ac:dyDescent="0.2">
      <c r="A12562" s="7"/>
    </row>
    <row r="12563" spans="1:1" x14ac:dyDescent="0.2">
      <c r="A12563" s="7"/>
    </row>
    <row r="12564" spans="1:1" x14ac:dyDescent="0.2">
      <c r="A12564" s="7"/>
    </row>
    <row r="12565" spans="1:1" x14ac:dyDescent="0.2">
      <c r="A12565" s="7"/>
    </row>
    <row r="12566" spans="1:1" x14ac:dyDescent="0.2">
      <c r="A12566" s="7"/>
    </row>
    <row r="12567" spans="1:1" x14ac:dyDescent="0.2">
      <c r="A12567" s="7"/>
    </row>
    <row r="12568" spans="1:1" x14ac:dyDescent="0.2">
      <c r="A12568" s="7"/>
    </row>
    <row r="12569" spans="1:1" x14ac:dyDescent="0.2">
      <c r="A12569" s="7"/>
    </row>
    <row r="12570" spans="1:1" x14ac:dyDescent="0.2">
      <c r="A12570" s="7"/>
    </row>
    <row r="12571" spans="1:1" x14ac:dyDescent="0.2">
      <c r="A12571" s="7"/>
    </row>
    <row r="12572" spans="1:1" x14ac:dyDescent="0.2">
      <c r="A12572" s="7"/>
    </row>
    <row r="12573" spans="1:1" x14ac:dyDescent="0.2">
      <c r="A12573" s="7"/>
    </row>
    <row r="12574" spans="1:1" x14ac:dyDescent="0.2">
      <c r="A12574" s="7"/>
    </row>
    <row r="12575" spans="1:1" x14ac:dyDescent="0.2">
      <c r="A12575" s="7"/>
    </row>
    <row r="12576" spans="1:1" x14ac:dyDescent="0.2">
      <c r="A12576" s="7"/>
    </row>
    <row r="12577" spans="1:1" x14ac:dyDescent="0.2">
      <c r="A12577" s="7"/>
    </row>
    <row r="12578" spans="1:1" x14ac:dyDescent="0.2">
      <c r="A12578" s="7"/>
    </row>
    <row r="12579" spans="1:1" x14ac:dyDescent="0.2">
      <c r="A12579" s="7"/>
    </row>
    <row r="12580" spans="1:1" x14ac:dyDescent="0.2">
      <c r="A12580" s="7"/>
    </row>
    <row r="12581" spans="1:1" x14ac:dyDescent="0.2">
      <c r="A12581" s="7"/>
    </row>
    <row r="12582" spans="1:1" x14ac:dyDescent="0.2">
      <c r="A12582" s="7"/>
    </row>
    <row r="12583" spans="1:1" x14ac:dyDescent="0.2">
      <c r="A12583" s="7"/>
    </row>
    <row r="12584" spans="1:1" x14ac:dyDescent="0.2">
      <c r="A12584" s="7"/>
    </row>
    <row r="12585" spans="1:1" x14ac:dyDescent="0.2">
      <c r="A12585" s="7"/>
    </row>
    <row r="12586" spans="1:1" x14ac:dyDescent="0.2">
      <c r="A12586" s="7"/>
    </row>
    <row r="12587" spans="1:1" x14ac:dyDescent="0.2">
      <c r="A12587" s="7"/>
    </row>
    <row r="12588" spans="1:1" x14ac:dyDescent="0.2">
      <c r="A12588" s="7"/>
    </row>
    <row r="12589" spans="1:1" x14ac:dyDescent="0.2">
      <c r="A12589" s="7"/>
    </row>
    <row r="12590" spans="1:1" x14ac:dyDescent="0.2">
      <c r="A12590" s="7"/>
    </row>
    <row r="12591" spans="1:1" x14ac:dyDescent="0.2">
      <c r="A12591" s="7"/>
    </row>
    <row r="12592" spans="1:1" x14ac:dyDescent="0.2">
      <c r="A12592" s="7"/>
    </row>
    <row r="12593" spans="1:1" x14ac:dyDescent="0.2">
      <c r="A12593" s="7"/>
    </row>
    <row r="12594" spans="1:1" x14ac:dyDescent="0.2">
      <c r="A12594" s="7"/>
    </row>
    <row r="12595" spans="1:1" x14ac:dyDescent="0.2">
      <c r="A12595" s="7"/>
    </row>
    <row r="12596" spans="1:1" x14ac:dyDescent="0.2">
      <c r="A12596" s="7"/>
    </row>
    <row r="12597" spans="1:1" x14ac:dyDescent="0.2">
      <c r="A12597" s="7"/>
    </row>
    <row r="12598" spans="1:1" x14ac:dyDescent="0.2">
      <c r="A12598" s="7"/>
    </row>
    <row r="12599" spans="1:1" x14ac:dyDescent="0.2">
      <c r="A12599" s="7"/>
    </row>
    <row r="12600" spans="1:1" x14ac:dyDescent="0.2">
      <c r="A12600" s="7"/>
    </row>
    <row r="12601" spans="1:1" x14ac:dyDescent="0.2">
      <c r="A12601" s="7"/>
    </row>
    <row r="12602" spans="1:1" x14ac:dyDescent="0.2">
      <c r="A12602" s="7"/>
    </row>
    <row r="12603" spans="1:1" x14ac:dyDescent="0.2">
      <c r="A12603" s="7"/>
    </row>
    <row r="12604" spans="1:1" x14ac:dyDescent="0.2">
      <c r="A12604" s="7"/>
    </row>
    <row r="12605" spans="1:1" x14ac:dyDescent="0.2">
      <c r="A12605" s="7"/>
    </row>
    <row r="12606" spans="1:1" x14ac:dyDescent="0.2">
      <c r="A12606" s="7"/>
    </row>
    <row r="12607" spans="1:1" x14ac:dyDescent="0.2">
      <c r="A12607" s="7"/>
    </row>
    <row r="12608" spans="1:1" x14ac:dyDescent="0.2">
      <c r="A12608" s="7"/>
    </row>
    <row r="12609" spans="1:1" x14ac:dyDescent="0.2">
      <c r="A12609" s="7"/>
    </row>
    <row r="12610" spans="1:1" x14ac:dyDescent="0.2">
      <c r="A12610" s="7"/>
    </row>
    <row r="12611" spans="1:1" x14ac:dyDescent="0.2">
      <c r="A12611" s="7"/>
    </row>
    <row r="12612" spans="1:1" x14ac:dyDescent="0.2">
      <c r="A12612" s="7"/>
    </row>
    <row r="12613" spans="1:1" x14ac:dyDescent="0.2">
      <c r="A12613" s="7"/>
    </row>
    <row r="12614" spans="1:1" x14ac:dyDescent="0.2">
      <c r="A12614" s="7"/>
    </row>
    <row r="12615" spans="1:1" x14ac:dyDescent="0.2">
      <c r="A12615" s="7"/>
    </row>
    <row r="12616" spans="1:1" x14ac:dyDescent="0.2">
      <c r="A12616" s="7"/>
    </row>
    <row r="12617" spans="1:1" x14ac:dyDescent="0.2">
      <c r="A12617" s="7"/>
    </row>
    <row r="12618" spans="1:1" x14ac:dyDescent="0.2">
      <c r="A12618" s="7"/>
    </row>
    <row r="12619" spans="1:1" x14ac:dyDescent="0.2">
      <c r="A12619" s="7"/>
    </row>
    <row r="12620" spans="1:1" x14ac:dyDescent="0.2">
      <c r="A12620" s="7"/>
    </row>
    <row r="12621" spans="1:1" x14ac:dyDescent="0.2">
      <c r="A12621" s="7"/>
    </row>
    <row r="12622" spans="1:1" x14ac:dyDescent="0.2">
      <c r="A12622" s="7"/>
    </row>
    <row r="12623" spans="1:1" x14ac:dyDescent="0.2">
      <c r="A12623" s="7"/>
    </row>
    <row r="12624" spans="1:1" x14ac:dyDescent="0.2">
      <c r="A12624" s="7"/>
    </row>
    <row r="12625" spans="1:1" x14ac:dyDescent="0.2">
      <c r="A12625" s="7"/>
    </row>
    <row r="12626" spans="1:1" x14ac:dyDescent="0.2">
      <c r="A12626" s="7"/>
    </row>
    <row r="12627" spans="1:1" x14ac:dyDescent="0.2">
      <c r="A12627" s="7"/>
    </row>
    <row r="12628" spans="1:1" x14ac:dyDescent="0.2">
      <c r="A12628" s="7"/>
    </row>
    <row r="12629" spans="1:1" x14ac:dyDescent="0.2">
      <c r="A12629" s="7"/>
    </row>
    <row r="12630" spans="1:1" x14ac:dyDescent="0.2">
      <c r="A12630" s="7"/>
    </row>
    <row r="12631" spans="1:1" x14ac:dyDescent="0.2">
      <c r="A12631" s="7"/>
    </row>
    <row r="12632" spans="1:1" x14ac:dyDescent="0.2">
      <c r="A12632" s="7"/>
    </row>
    <row r="12633" spans="1:1" x14ac:dyDescent="0.2">
      <c r="A12633" s="7"/>
    </row>
    <row r="12634" spans="1:1" x14ac:dyDescent="0.2">
      <c r="A12634" s="7"/>
    </row>
    <row r="12635" spans="1:1" x14ac:dyDescent="0.2">
      <c r="A12635" s="7"/>
    </row>
    <row r="12636" spans="1:1" x14ac:dyDescent="0.2">
      <c r="A12636" s="7"/>
    </row>
    <row r="12637" spans="1:1" x14ac:dyDescent="0.2">
      <c r="A12637" s="7"/>
    </row>
    <row r="12638" spans="1:1" x14ac:dyDescent="0.2">
      <c r="A12638" s="7"/>
    </row>
    <row r="12639" spans="1:1" x14ac:dyDescent="0.2">
      <c r="A12639" s="7"/>
    </row>
    <row r="12640" spans="1:1" x14ac:dyDescent="0.2">
      <c r="A12640" s="7"/>
    </row>
    <row r="12641" spans="1:1" x14ac:dyDescent="0.2">
      <c r="A12641" s="7"/>
    </row>
    <row r="12642" spans="1:1" x14ac:dyDescent="0.2">
      <c r="A12642" s="7"/>
    </row>
    <row r="12643" spans="1:1" x14ac:dyDescent="0.2">
      <c r="A12643" s="7"/>
    </row>
    <row r="12644" spans="1:1" x14ac:dyDescent="0.2">
      <c r="A12644" s="7"/>
    </row>
    <row r="12645" spans="1:1" x14ac:dyDescent="0.2">
      <c r="A12645" s="7"/>
    </row>
    <row r="12646" spans="1:1" x14ac:dyDescent="0.2">
      <c r="A12646" s="7"/>
    </row>
    <row r="12647" spans="1:1" x14ac:dyDescent="0.2">
      <c r="A12647" s="7"/>
    </row>
    <row r="12648" spans="1:1" x14ac:dyDescent="0.2">
      <c r="A12648" s="7"/>
    </row>
    <row r="12649" spans="1:1" x14ac:dyDescent="0.2">
      <c r="A12649" s="7"/>
    </row>
    <row r="12650" spans="1:1" x14ac:dyDescent="0.2">
      <c r="A12650" s="7"/>
    </row>
    <row r="12651" spans="1:1" x14ac:dyDescent="0.2">
      <c r="A12651" s="7"/>
    </row>
    <row r="12652" spans="1:1" x14ac:dyDescent="0.2">
      <c r="A12652" s="7"/>
    </row>
    <row r="12653" spans="1:1" x14ac:dyDescent="0.2">
      <c r="A12653" s="7"/>
    </row>
    <row r="12654" spans="1:1" x14ac:dyDescent="0.2">
      <c r="A12654" s="7"/>
    </row>
    <row r="12655" spans="1:1" x14ac:dyDescent="0.2">
      <c r="A12655" s="7"/>
    </row>
    <row r="12656" spans="1:1" x14ac:dyDescent="0.2">
      <c r="A12656" s="7"/>
    </row>
    <row r="12657" spans="1:1" x14ac:dyDescent="0.2">
      <c r="A12657" s="7"/>
    </row>
    <row r="12658" spans="1:1" x14ac:dyDescent="0.2">
      <c r="A12658" s="7"/>
    </row>
    <row r="12659" spans="1:1" x14ac:dyDescent="0.2">
      <c r="A12659" s="7"/>
    </row>
    <row r="12660" spans="1:1" x14ac:dyDescent="0.2">
      <c r="A12660" s="7"/>
    </row>
    <row r="12661" spans="1:1" x14ac:dyDescent="0.2">
      <c r="A12661" s="7"/>
    </row>
    <row r="12662" spans="1:1" x14ac:dyDescent="0.2">
      <c r="A12662" s="7"/>
    </row>
    <row r="12663" spans="1:1" x14ac:dyDescent="0.2">
      <c r="A12663" s="7"/>
    </row>
    <row r="12664" spans="1:1" x14ac:dyDescent="0.2">
      <c r="A12664" s="7"/>
    </row>
    <row r="12665" spans="1:1" x14ac:dyDescent="0.2">
      <c r="A12665" s="7"/>
    </row>
    <row r="12666" spans="1:1" x14ac:dyDescent="0.2">
      <c r="A12666" s="7"/>
    </row>
    <row r="12667" spans="1:1" x14ac:dyDescent="0.2">
      <c r="A12667" s="7"/>
    </row>
    <row r="12668" spans="1:1" x14ac:dyDescent="0.2">
      <c r="A12668" s="7"/>
    </row>
    <row r="12669" spans="1:1" x14ac:dyDescent="0.2">
      <c r="A12669" s="7"/>
    </row>
    <row r="12670" spans="1:1" x14ac:dyDescent="0.2">
      <c r="A12670" s="7"/>
    </row>
    <row r="12671" spans="1:1" x14ac:dyDescent="0.2">
      <c r="A12671" s="7"/>
    </row>
    <row r="12672" spans="1:1" x14ac:dyDescent="0.2">
      <c r="A12672" s="7"/>
    </row>
    <row r="12673" spans="1:1" x14ac:dyDescent="0.2">
      <c r="A12673" s="7"/>
    </row>
    <row r="12674" spans="1:1" x14ac:dyDescent="0.2">
      <c r="A12674" s="7"/>
    </row>
    <row r="12675" spans="1:1" x14ac:dyDescent="0.2">
      <c r="A12675" s="7"/>
    </row>
    <row r="12676" spans="1:1" x14ac:dyDescent="0.2">
      <c r="A12676" s="7"/>
    </row>
    <row r="12677" spans="1:1" x14ac:dyDescent="0.2">
      <c r="A12677" s="7"/>
    </row>
    <row r="12678" spans="1:1" x14ac:dyDescent="0.2">
      <c r="A12678" s="7"/>
    </row>
    <row r="12679" spans="1:1" x14ac:dyDescent="0.2">
      <c r="A12679" s="7"/>
    </row>
    <row r="12680" spans="1:1" x14ac:dyDescent="0.2">
      <c r="A12680" s="7"/>
    </row>
    <row r="12681" spans="1:1" x14ac:dyDescent="0.2">
      <c r="A12681" s="7"/>
    </row>
    <row r="12682" spans="1:1" x14ac:dyDescent="0.2">
      <c r="A12682" s="7"/>
    </row>
    <row r="12683" spans="1:1" x14ac:dyDescent="0.2">
      <c r="A12683" s="7"/>
    </row>
    <row r="12684" spans="1:1" x14ac:dyDescent="0.2">
      <c r="A12684" s="7"/>
    </row>
    <row r="12685" spans="1:1" x14ac:dyDescent="0.2">
      <c r="A12685" s="7"/>
    </row>
    <row r="12686" spans="1:1" x14ac:dyDescent="0.2">
      <c r="A12686" s="7"/>
    </row>
    <row r="12687" spans="1:1" x14ac:dyDescent="0.2">
      <c r="A12687" s="7"/>
    </row>
    <row r="12688" spans="1:1" x14ac:dyDescent="0.2">
      <c r="A12688" s="7"/>
    </row>
    <row r="12689" spans="1:1" x14ac:dyDescent="0.2">
      <c r="A12689" s="7"/>
    </row>
    <row r="12690" spans="1:1" x14ac:dyDescent="0.2">
      <c r="A12690" s="7"/>
    </row>
    <row r="12691" spans="1:1" x14ac:dyDescent="0.2">
      <c r="A12691" s="7"/>
    </row>
    <row r="12692" spans="1:1" x14ac:dyDescent="0.2">
      <c r="A12692" s="7"/>
    </row>
    <row r="12693" spans="1:1" x14ac:dyDescent="0.2">
      <c r="A12693" s="7"/>
    </row>
    <row r="12694" spans="1:1" x14ac:dyDescent="0.2">
      <c r="A12694" s="7"/>
    </row>
    <row r="12695" spans="1:1" x14ac:dyDescent="0.2">
      <c r="A12695" s="7"/>
    </row>
    <row r="12696" spans="1:1" x14ac:dyDescent="0.2">
      <c r="A12696" s="7"/>
    </row>
    <row r="12697" spans="1:1" x14ac:dyDescent="0.2">
      <c r="A12697" s="7"/>
    </row>
    <row r="12698" spans="1:1" x14ac:dyDescent="0.2">
      <c r="A12698" s="7"/>
    </row>
    <row r="12699" spans="1:1" x14ac:dyDescent="0.2">
      <c r="A12699" s="7"/>
    </row>
    <row r="12700" spans="1:1" x14ac:dyDescent="0.2">
      <c r="A12700" s="7"/>
    </row>
    <row r="12701" spans="1:1" x14ac:dyDescent="0.2">
      <c r="A12701" s="7"/>
    </row>
    <row r="12702" spans="1:1" x14ac:dyDescent="0.2">
      <c r="A12702" s="7"/>
    </row>
    <row r="12703" spans="1:1" x14ac:dyDescent="0.2">
      <c r="A12703" s="7"/>
    </row>
    <row r="12704" spans="1:1" x14ac:dyDescent="0.2">
      <c r="A12704" s="7"/>
    </row>
    <row r="12705" spans="1:1" x14ac:dyDescent="0.2">
      <c r="A12705" s="7"/>
    </row>
    <row r="12706" spans="1:1" x14ac:dyDescent="0.2">
      <c r="A12706" s="7"/>
    </row>
    <row r="12707" spans="1:1" x14ac:dyDescent="0.2">
      <c r="A12707" s="7"/>
    </row>
    <row r="12708" spans="1:1" x14ac:dyDescent="0.2">
      <c r="A12708" s="7"/>
    </row>
    <row r="12709" spans="1:1" x14ac:dyDescent="0.2">
      <c r="A12709" s="7"/>
    </row>
    <row r="12710" spans="1:1" x14ac:dyDescent="0.2">
      <c r="A12710" s="7"/>
    </row>
    <row r="12711" spans="1:1" x14ac:dyDescent="0.2">
      <c r="A12711" s="7"/>
    </row>
    <row r="12712" spans="1:1" x14ac:dyDescent="0.2">
      <c r="A12712" s="7"/>
    </row>
    <row r="12713" spans="1:1" x14ac:dyDescent="0.2">
      <c r="A12713" s="7"/>
    </row>
    <row r="12714" spans="1:1" x14ac:dyDescent="0.2">
      <c r="A12714" s="7"/>
    </row>
    <row r="12715" spans="1:1" x14ac:dyDescent="0.2">
      <c r="A12715" s="7"/>
    </row>
    <row r="12716" spans="1:1" x14ac:dyDescent="0.2">
      <c r="A12716" s="7"/>
    </row>
    <row r="12717" spans="1:1" x14ac:dyDescent="0.2">
      <c r="A12717" s="7"/>
    </row>
    <row r="12718" spans="1:1" x14ac:dyDescent="0.2">
      <c r="A12718" s="7"/>
    </row>
    <row r="12719" spans="1:1" x14ac:dyDescent="0.2">
      <c r="A12719" s="7"/>
    </row>
    <row r="12720" spans="1:1" x14ac:dyDescent="0.2">
      <c r="A12720" s="7"/>
    </row>
    <row r="12721" spans="1:1" x14ac:dyDescent="0.2">
      <c r="A12721" s="7"/>
    </row>
    <row r="12722" spans="1:1" x14ac:dyDescent="0.2">
      <c r="A12722" s="7"/>
    </row>
    <row r="12723" spans="1:1" x14ac:dyDescent="0.2">
      <c r="A12723" s="7"/>
    </row>
    <row r="12724" spans="1:1" x14ac:dyDescent="0.2">
      <c r="A12724" s="7"/>
    </row>
    <row r="12725" spans="1:1" x14ac:dyDescent="0.2">
      <c r="A12725" s="7"/>
    </row>
    <row r="12726" spans="1:1" x14ac:dyDescent="0.2">
      <c r="A12726" s="7"/>
    </row>
    <row r="12727" spans="1:1" x14ac:dyDescent="0.2">
      <c r="A12727" s="7"/>
    </row>
    <row r="12728" spans="1:1" x14ac:dyDescent="0.2">
      <c r="A12728" s="7"/>
    </row>
    <row r="12729" spans="1:1" x14ac:dyDescent="0.2">
      <c r="A12729" s="7"/>
    </row>
    <row r="12730" spans="1:1" x14ac:dyDescent="0.2">
      <c r="A12730" s="7"/>
    </row>
    <row r="12731" spans="1:1" x14ac:dyDescent="0.2">
      <c r="A12731" s="7"/>
    </row>
    <row r="12732" spans="1:1" x14ac:dyDescent="0.2">
      <c r="A12732" s="7"/>
    </row>
    <row r="12733" spans="1:1" x14ac:dyDescent="0.2">
      <c r="A12733" s="7"/>
    </row>
    <row r="12734" spans="1:1" x14ac:dyDescent="0.2">
      <c r="A12734" s="7"/>
    </row>
    <row r="12735" spans="1:1" x14ac:dyDescent="0.2">
      <c r="A12735" s="7"/>
    </row>
    <row r="12736" spans="1:1" x14ac:dyDescent="0.2">
      <c r="A12736" s="7"/>
    </row>
    <row r="12737" spans="1:1" x14ac:dyDescent="0.2">
      <c r="A12737" s="7"/>
    </row>
    <row r="12738" spans="1:1" x14ac:dyDescent="0.2">
      <c r="A12738" s="7"/>
    </row>
    <row r="12739" spans="1:1" x14ac:dyDescent="0.2">
      <c r="A12739" s="7"/>
    </row>
    <row r="12740" spans="1:1" x14ac:dyDescent="0.2">
      <c r="A12740" s="7"/>
    </row>
    <row r="12741" spans="1:1" x14ac:dyDescent="0.2">
      <c r="A12741" s="7"/>
    </row>
    <row r="12742" spans="1:1" x14ac:dyDescent="0.2">
      <c r="A12742" s="7"/>
    </row>
    <row r="12743" spans="1:1" x14ac:dyDescent="0.2">
      <c r="A12743" s="7"/>
    </row>
    <row r="12744" spans="1:1" x14ac:dyDescent="0.2">
      <c r="A12744" s="7"/>
    </row>
    <row r="12745" spans="1:1" x14ac:dyDescent="0.2">
      <c r="A12745" s="7"/>
    </row>
    <row r="12746" spans="1:1" x14ac:dyDescent="0.2">
      <c r="A12746" s="7"/>
    </row>
    <row r="12747" spans="1:1" x14ac:dyDescent="0.2">
      <c r="A12747" s="7"/>
    </row>
    <row r="12748" spans="1:1" x14ac:dyDescent="0.2">
      <c r="A12748" s="7"/>
    </row>
    <row r="12749" spans="1:1" x14ac:dyDescent="0.2">
      <c r="A12749" s="7"/>
    </row>
    <row r="12750" spans="1:1" x14ac:dyDescent="0.2">
      <c r="A12750" s="7"/>
    </row>
    <row r="12751" spans="1:1" x14ac:dyDescent="0.2">
      <c r="A12751" s="7"/>
    </row>
    <row r="12752" spans="1:1" x14ac:dyDescent="0.2">
      <c r="A12752" s="7"/>
    </row>
    <row r="12753" spans="1:1" x14ac:dyDescent="0.2">
      <c r="A12753" s="7"/>
    </row>
    <row r="12754" spans="1:1" x14ac:dyDescent="0.2">
      <c r="A12754" s="7"/>
    </row>
    <row r="12755" spans="1:1" x14ac:dyDescent="0.2">
      <c r="A12755" s="7"/>
    </row>
    <row r="12756" spans="1:1" x14ac:dyDescent="0.2">
      <c r="A12756" s="7"/>
    </row>
    <row r="12757" spans="1:1" x14ac:dyDescent="0.2">
      <c r="A12757" s="7"/>
    </row>
    <row r="12758" spans="1:1" x14ac:dyDescent="0.2">
      <c r="A12758" s="7"/>
    </row>
    <row r="12759" spans="1:1" x14ac:dyDescent="0.2">
      <c r="A12759" s="7"/>
    </row>
    <row r="12760" spans="1:1" x14ac:dyDescent="0.2">
      <c r="A12760" s="7"/>
    </row>
    <row r="12761" spans="1:1" x14ac:dyDescent="0.2">
      <c r="A12761" s="7"/>
    </row>
    <row r="12762" spans="1:1" x14ac:dyDescent="0.2">
      <c r="A12762" s="7"/>
    </row>
    <row r="12763" spans="1:1" x14ac:dyDescent="0.2">
      <c r="A12763" s="7"/>
    </row>
    <row r="12764" spans="1:1" x14ac:dyDescent="0.2">
      <c r="A12764" s="7"/>
    </row>
    <row r="12765" spans="1:1" x14ac:dyDescent="0.2">
      <c r="A12765" s="7"/>
    </row>
    <row r="12766" spans="1:1" x14ac:dyDescent="0.2">
      <c r="A12766" s="7"/>
    </row>
    <row r="12767" spans="1:1" x14ac:dyDescent="0.2">
      <c r="A12767" s="7"/>
    </row>
    <row r="12768" spans="1:1" x14ac:dyDescent="0.2">
      <c r="A12768" s="7"/>
    </row>
    <row r="12769" spans="1:1" x14ac:dyDescent="0.2">
      <c r="A12769" s="7"/>
    </row>
    <row r="12770" spans="1:1" x14ac:dyDescent="0.2">
      <c r="A12770" s="7"/>
    </row>
    <row r="12771" spans="1:1" x14ac:dyDescent="0.2">
      <c r="A12771" s="7"/>
    </row>
    <row r="12772" spans="1:1" x14ac:dyDescent="0.2">
      <c r="A12772" s="7"/>
    </row>
    <row r="12773" spans="1:1" x14ac:dyDescent="0.2">
      <c r="A12773" s="7"/>
    </row>
    <row r="12774" spans="1:1" x14ac:dyDescent="0.2">
      <c r="A12774" s="7"/>
    </row>
    <row r="12775" spans="1:1" x14ac:dyDescent="0.2">
      <c r="A12775" s="7"/>
    </row>
    <row r="12776" spans="1:1" x14ac:dyDescent="0.2">
      <c r="A12776" s="7"/>
    </row>
    <row r="12777" spans="1:1" x14ac:dyDescent="0.2">
      <c r="A12777" s="7"/>
    </row>
    <row r="12778" spans="1:1" x14ac:dyDescent="0.2">
      <c r="A12778" s="7"/>
    </row>
    <row r="12779" spans="1:1" x14ac:dyDescent="0.2">
      <c r="A12779" s="7"/>
    </row>
    <row r="12780" spans="1:1" x14ac:dyDescent="0.2">
      <c r="A12780" s="7"/>
    </row>
    <row r="12781" spans="1:1" x14ac:dyDescent="0.2">
      <c r="A12781" s="7"/>
    </row>
    <row r="12782" spans="1:1" x14ac:dyDescent="0.2">
      <c r="A12782" s="7"/>
    </row>
    <row r="12783" spans="1:1" x14ac:dyDescent="0.2">
      <c r="A12783" s="7"/>
    </row>
    <row r="12784" spans="1:1" x14ac:dyDescent="0.2">
      <c r="A12784" s="7"/>
    </row>
    <row r="12785" spans="1:1" x14ac:dyDescent="0.2">
      <c r="A12785" s="7"/>
    </row>
    <row r="12786" spans="1:1" x14ac:dyDescent="0.2">
      <c r="A12786" s="7"/>
    </row>
    <row r="12787" spans="1:1" x14ac:dyDescent="0.2">
      <c r="A12787" s="7"/>
    </row>
    <row r="12788" spans="1:1" x14ac:dyDescent="0.2">
      <c r="A12788" s="7"/>
    </row>
    <row r="12789" spans="1:1" x14ac:dyDescent="0.2">
      <c r="A12789" s="7"/>
    </row>
    <row r="12790" spans="1:1" x14ac:dyDescent="0.2">
      <c r="A12790" s="7"/>
    </row>
    <row r="12791" spans="1:1" x14ac:dyDescent="0.2">
      <c r="A12791" s="7"/>
    </row>
    <row r="12792" spans="1:1" x14ac:dyDescent="0.2">
      <c r="A12792" s="7"/>
    </row>
    <row r="12793" spans="1:1" x14ac:dyDescent="0.2">
      <c r="A12793" s="7"/>
    </row>
    <row r="12794" spans="1:1" x14ac:dyDescent="0.2">
      <c r="A12794" s="7"/>
    </row>
    <row r="12795" spans="1:1" x14ac:dyDescent="0.2">
      <c r="A12795" s="7"/>
    </row>
    <row r="12796" spans="1:1" x14ac:dyDescent="0.2">
      <c r="A12796" s="7"/>
    </row>
    <row r="12797" spans="1:1" x14ac:dyDescent="0.2">
      <c r="A12797" s="7"/>
    </row>
    <row r="12798" spans="1:1" x14ac:dyDescent="0.2">
      <c r="A12798" s="7"/>
    </row>
    <row r="12799" spans="1:1" x14ac:dyDescent="0.2">
      <c r="A12799" s="7"/>
    </row>
    <row r="12800" spans="1:1" x14ac:dyDescent="0.2">
      <c r="A12800" s="7"/>
    </row>
    <row r="12801" spans="1:1" x14ac:dyDescent="0.2">
      <c r="A12801" s="7"/>
    </row>
    <row r="12802" spans="1:1" x14ac:dyDescent="0.2">
      <c r="A12802" s="7"/>
    </row>
    <row r="12803" spans="1:1" x14ac:dyDescent="0.2">
      <c r="A12803" s="7"/>
    </row>
    <row r="12804" spans="1:1" x14ac:dyDescent="0.2">
      <c r="A12804" s="7"/>
    </row>
    <row r="12805" spans="1:1" x14ac:dyDescent="0.2">
      <c r="A12805" s="7"/>
    </row>
    <row r="12806" spans="1:1" x14ac:dyDescent="0.2">
      <c r="A12806" s="7"/>
    </row>
    <row r="12807" spans="1:1" x14ac:dyDescent="0.2">
      <c r="A12807" s="7"/>
    </row>
    <row r="12808" spans="1:1" x14ac:dyDescent="0.2">
      <c r="A12808" s="7"/>
    </row>
    <row r="12809" spans="1:1" x14ac:dyDescent="0.2">
      <c r="A12809" s="7"/>
    </row>
    <row r="12810" spans="1:1" x14ac:dyDescent="0.2">
      <c r="A12810" s="7"/>
    </row>
    <row r="12811" spans="1:1" x14ac:dyDescent="0.2">
      <c r="A12811" s="7"/>
    </row>
    <row r="12812" spans="1:1" x14ac:dyDescent="0.2">
      <c r="A12812" s="7"/>
    </row>
    <row r="12813" spans="1:1" x14ac:dyDescent="0.2">
      <c r="A12813" s="7"/>
    </row>
    <row r="12814" spans="1:1" x14ac:dyDescent="0.2">
      <c r="A12814" s="7"/>
    </row>
    <row r="12815" spans="1:1" x14ac:dyDescent="0.2">
      <c r="A12815" s="7"/>
    </row>
    <row r="12816" spans="1:1" x14ac:dyDescent="0.2">
      <c r="A12816" s="7"/>
    </row>
    <row r="12817" spans="1:1" x14ac:dyDescent="0.2">
      <c r="A12817" s="7"/>
    </row>
    <row r="12818" spans="1:1" x14ac:dyDescent="0.2">
      <c r="A12818" s="7"/>
    </row>
    <row r="12819" spans="1:1" x14ac:dyDescent="0.2">
      <c r="A12819" s="7"/>
    </row>
    <row r="12820" spans="1:1" x14ac:dyDescent="0.2">
      <c r="A12820" s="7"/>
    </row>
    <row r="12821" spans="1:1" x14ac:dyDescent="0.2">
      <c r="A12821" s="7"/>
    </row>
    <row r="12822" spans="1:1" x14ac:dyDescent="0.2">
      <c r="A12822" s="7"/>
    </row>
    <row r="12823" spans="1:1" x14ac:dyDescent="0.2">
      <c r="A12823" s="7"/>
    </row>
    <row r="12824" spans="1:1" x14ac:dyDescent="0.2">
      <c r="A12824" s="7"/>
    </row>
    <row r="12825" spans="1:1" x14ac:dyDescent="0.2">
      <c r="A12825" s="7"/>
    </row>
    <row r="12826" spans="1:1" x14ac:dyDescent="0.2">
      <c r="A12826" s="7"/>
    </row>
    <row r="12827" spans="1:1" x14ac:dyDescent="0.2">
      <c r="A12827" s="7"/>
    </row>
    <row r="12828" spans="1:1" x14ac:dyDescent="0.2">
      <c r="A12828" s="7"/>
    </row>
    <row r="12829" spans="1:1" x14ac:dyDescent="0.2">
      <c r="A12829" s="7"/>
    </row>
    <row r="12830" spans="1:1" x14ac:dyDescent="0.2">
      <c r="A12830" s="7"/>
    </row>
    <row r="12831" spans="1:1" x14ac:dyDescent="0.2">
      <c r="A12831" s="7"/>
    </row>
    <row r="12832" spans="1:1" x14ac:dyDescent="0.2">
      <c r="A12832" s="7"/>
    </row>
    <row r="12833" spans="1:1" x14ac:dyDescent="0.2">
      <c r="A12833" s="7"/>
    </row>
    <row r="12834" spans="1:1" x14ac:dyDescent="0.2">
      <c r="A12834" s="7"/>
    </row>
    <row r="12835" spans="1:1" x14ac:dyDescent="0.2">
      <c r="A12835" s="7"/>
    </row>
    <row r="12836" spans="1:1" x14ac:dyDescent="0.2">
      <c r="A12836" s="7"/>
    </row>
    <row r="12837" spans="1:1" x14ac:dyDescent="0.2">
      <c r="A12837" s="7"/>
    </row>
    <row r="12838" spans="1:1" x14ac:dyDescent="0.2">
      <c r="A12838" s="7"/>
    </row>
    <row r="12839" spans="1:1" x14ac:dyDescent="0.2">
      <c r="A12839" s="7"/>
    </row>
    <row r="12840" spans="1:1" x14ac:dyDescent="0.2">
      <c r="A12840" s="7"/>
    </row>
    <row r="12841" spans="1:1" x14ac:dyDescent="0.2">
      <c r="A12841" s="7"/>
    </row>
    <row r="12842" spans="1:1" x14ac:dyDescent="0.2">
      <c r="A12842" s="7"/>
    </row>
    <row r="12843" spans="1:1" x14ac:dyDescent="0.2">
      <c r="A12843" s="7"/>
    </row>
    <row r="12844" spans="1:1" x14ac:dyDescent="0.2">
      <c r="A12844" s="7"/>
    </row>
    <row r="12845" spans="1:1" x14ac:dyDescent="0.2">
      <c r="A12845" s="7"/>
    </row>
    <row r="12846" spans="1:1" x14ac:dyDescent="0.2">
      <c r="A12846" s="7"/>
    </row>
    <row r="12847" spans="1:1" x14ac:dyDescent="0.2">
      <c r="A12847" s="7"/>
    </row>
    <row r="12848" spans="1:1" x14ac:dyDescent="0.2">
      <c r="A12848" s="7"/>
    </row>
    <row r="12849" spans="1:1" x14ac:dyDescent="0.2">
      <c r="A12849" s="7"/>
    </row>
    <row r="12850" spans="1:1" x14ac:dyDescent="0.2">
      <c r="A12850" s="7"/>
    </row>
    <row r="12851" spans="1:1" x14ac:dyDescent="0.2">
      <c r="A12851" s="7"/>
    </row>
    <row r="12852" spans="1:1" x14ac:dyDescent="0.2">
      <c r="A12852" s="7"/>
    </row>
    <row r="12853" spans="1:1" x14ac:dyDescent="0.2">
      <c r="A12853" s="7"/>
    </row>
    <row r="12854" spans="1:1" x14ac:dyDescent="0.2">
      <c r="A12854" s="7"/>
    </row>
    <row r="12855" spans="1:1" x14ac:dyDescent="0.2">
      <c r="A12855" s="7"/>
    </row>
    <row r="12856" spans="1:1" x14ac:dyDescent="0.2">
      <c r="A12856" s="7"/>
    </row>
    <row r="12857" spans="1:1" x14ac:dyDescent="0.2">
      <c r="A12857" s="7"/>
    </row>
    <row r="12858" spans="1:1" x14ac:dyDescent="0.2">
      <c r="A12858" s="7"/>
    </row>
    <row r="12859" spans="1:1" x14ac:dyDescent="0.2">
      <c r="A12859" s="7"/>
    </row>
    <row r="12860" spans="1:1" x14ac:dyDescent="0.2">
      <c r="A12860" s="7"/>
    </row>
    <row r="12861" spans="1:1" x14ac:dyDescent="0.2">
      <c r="A12861" s="7"/>
    </row>
    <row r="12862" spans="1:1" x14ac:dyDescent="0.2">
      <c r="A12862" s="7"/>
    </row>
    <row r="12863" spans="1:1" x14ac:dyDescent="0.2">
      <c r="A12863" s="7"/>
    </row>
    <row r="12864" spans="1:1" x14ac:dyDescent="0.2">
      <c r="A12864" s="7"/>
    </row>
    <row r="12865" spans="1:1" x14ac:dyDescent="0.2">
      <c r="A12865" s="7"/>
    </row>
    <row r="12866" spans="1:1" x14ac:dyDescent="0.2">
      <c r="A12866" s="7"/>
    </row>
    <row r="12867" spans="1:1" x14ac:dyDescent="0.2">
      <c r="A12867" s="7"/>
    </row>
    <row r="12868" spans="1:1" x14ac:dyDescent="0.2">
      <c r="A12868" s="7"/>
    </row>
    <row r="12869" spans="1:1" x14ac:dyDescent="0.2">
      <c r="A12869" s="7"/>
    </row>
    <row r="12870" spans="1:1" x14ac:dyDescent="0.2">
      <c r="A12870" s="7"/>
    </row>
    <row r="12871" spans="1:1" x14ac:dyDescent="0.2">
      <c r="A12871" s="7"/>
    </row>
    <row r="12872" spans="1:1" x14ac:dyDescent="0.2">
      <c r="A12872" s="7"/>
    </row>
    <row r="12873" spans="1:1" x14ac:dyDescent="0.2">
      <c r="A12873" s="7"/>
    </row>
    <row r="12874" spans="1:1" x14ac:dyDescent="0.2">
      <c r="A12874" s="7"/>
    </row>
    <row r="12875" spans="1:1" x14ac:dyDescent="0.2">
      <c r="A12875" s="7"/>
    </row>
    <row r="12876" spans="1:1" x14ac:dyDescent="0.2">
      <c r="A12876" s="7"/>
    </row>
    <row r="12877" spans="1:1" x14ac:dyDescent="0.2">
      <c r="A12877" s="7"/>
    </row>
    <row r="12878" spans="1:1" x14ac:dyDescent="0.2">
      <c r="A12878" s="7"/>
    </row>
    <row r="12879" spans="1:1" x14ac:dyDescent="0.2">
      <c r="A12879" s="7"/>
    </row>
    <row r="12880" spans="1:1" x14ac:dyDescent="0.2">
      <c r="A12880" s="7"/>
    </row>
    <row r="12881" spans="1:1" x14ac:dyDescent="0.2">
      <c r="A12881" s="7"/>
    </row>
    <row r="12882" spans="1:1" x14ac:dyDescent="0.2">
      <c r="A12882" s="7"/>
    </row>
    <row r="12883" spans="1:1" x14ac:dyDescent="0.2">
      <c r="A12883" s="7"/>
    </row>
    <row r="12884" spans="1:1" x14ac:dyDescent="0.2">
      <c r="A12884" s="7"/>
    </row>
    <row r="12885" spans="1:1" x14ac:dyDescent="0.2">
      <c r="A12885" s="7"/>
    </row>
    <row r="12886" spans="1:1" x14ac:dyDescent="0.2">
      <c r="A12886" s="7"/>
    </row>
    <row r="12887" spans="1:1" x14ac:dyDescent="0.2">
      <c r="A12887" s="7"/>
    </row>
    <row r="12888" spans="1:1" x14ac:dyDescent="0.2">
      <c r="A12888" s="7"/>
    </row>
    <row r="12889" spans="1:1" x14ac:dyDescent="0.2">
      <c r="A12889" s="7"/>
    </row>
    <row r="12890" spans="1:1" x14ac:dyDescent="0.2">
      <c r="A12890" s="7"/>
    </row>
    <row r="12891" spans="1:1" x14ac:dyDescent="0.2">
      <c r="A12891" s="7"/>
    </row>
    <row r="12892" spans="1:1" x14ac:dyDescent="0.2">
      <c r="A12892" s="7"/>
    </row>
    <row r="12893" spans="1:1" x14ac:dyDescent="0.2">
      <c r="A12893" s="7"/>
    </row>
    <row r="12894" spans="1:1" x14ac:dyDescent="0.2">
      <c r="A12894" s="7"/>
    </row>
    <row r="12895" spans="1:1" x14ac:dyDescent="0.2">
      <c r="A12895" s="7"/>
    </row>
    <row r="12896" spans="1:1" x14ac:dyDescent="0.2">
      <c r="A12896" s="7"/>
    </row>
    <row r="12897" spans="1:1" x14ac:dyDescent="0.2">
      <c r="A12897" s="7"/>
    </row>
    <row r="12898" spans="1:1" x14ac:dyDescent="0.2">
      <c r="A12898" s="7"/>
    </row>
    <row r="12899" spans="1:1" x14ac:dyDescent="0.2">
      <c r="A12899" s="7"/>
    </row>
    <row r="12900" spans="1:1" x14ac:dyDescent="0.2">
      <c r="A12900" s="7"/>
    </row>
    <row r="12901" spans="1:1" x14ac:dyDescent="0.2">
      <c r="A12901" s="7"/>
    </row>
    <row r="12902" spans="1:1" x14ac:dyDescent="0.2">
      <c r="A12902" s="7"/>
    </row>
    <row r="12903" spans="1:1" x14ac:dyDescent="0.2">
      <c r="A12903" s="7"/>
    </row>
    <row r="12904" spans="1:1" x14ac:dyDescent="0.2">
      <c r="A12904" s="7"/>
    </row>
    <row r="12905" spans="1:1" x14ac:dyDescent="0.2">
      <c r="A12905" s="7"/>
    </row>
    <row r="12906" spans="1:1" x14ac:dyDescent="0.2">
      <c r="A12906" s="7"/>
    </row>
    <row r="12907" spans="1:1" x14ac:dyDescent="0.2">
      <c r="A12907" s="7"/>
    </row>
    <row r="12908" spans="1:1" x14ac:dyDescent="0.2">
      <c r="A12908" s="7"/>
    </row>
    <row r="12909" spans="1:1" x14ac:dyDescent="0.2">
      <c r="A12909" s="7"/>
    </row>
    <row r="12910" spans="1:1" x14ac:dyDescent="0.2">
      <c r="A12910" s="7"/>
    </row>
    <row r="12911" spans="1:1" x14ac:dyDescent="0.2">
      <c r="A12911" s="7"/>
    </row>
    <row r="12912" spans="1:1" x14ac:dyDescent="0.2">
      <c r="A12912" s="7"/>
    </row>
    <row r="12913" spans="1:1" x14ac:dyDescent="0.2">
      <c r="A12913" s="7"/>
    </row>
    <row r="12914" spans="1:1" x14ac:dyDescent="0.2">
      <c r="A12914" s="7"/>
    </row>
    <row r="12915" spans="1:1" x14ac:dyDescent="0.2">
      <c r="A12915" s="7"/>
    </row>
    <row r="12916" spans="1:1" x14ac:dyDescent="0.2">
      <c r="A12916" s="7"/>
    </row>
    <row r="12917" spans="1:1" x14ac:dyDescent="0.2">
      <c r="A12917" s="7"/>
    </row>
    <row r="12918" spans="1:1" x14ac:dyDescent="0.2">
      <c r="A12918" s="7"/>
    </row>
    <row r="12919" spans="1:1" x14ac:dyDescent="0.2">
      <c r="A12919" s="7"/>
    </row>
    <row r="12920" spans="1:1" x14ac:dyDescent="0.2">
      <c r="A12920" s="7"/>
    </row>
    <row r="12921" spans="1:1" x14ac:dyDescent="0.2">
      <c r="A12921" s="7"/>
    </row>
    <row r="12922" spans="1:1" x14ac:dyDescent="0.2">
      <c r="A12922" s="7"/>
    </row>
    <row r="12923" spans="1:1" x14ac:dyDescent="0.2">
      <c r="A12923" s="7"/>
    </row>
    <row r="12924" spans="1:1" x14ac:dyDescent="0.2">
      <c r="A12924" s="7"/>
    </row>
    <row r="12925" spans="1:1" x14ac:dyDescent="0.2">
      <c r="A12925" s="7"/>
    </row>
    <row r="12926" spans="1:1" x14ac:dyDescent="0.2">
      <c r="A12926" s="7"/>
    </row>
    <row r="12927" spans="1:1" x14ac:dyDescent="0.2">
      <c r="A12927" s="7"/>
    </row>
    <row r="12928" spans="1:1" x14ac:dyDescent="0.2">
      <c r="A12928" s="7"/>
    </row>
    <row r="12929" spans="1:1" x14ac:dyDescent="0.2">
      <c r="A12929" s="7"/>
    </row>
    <row r="12930" spans="1:1" x14ac:dyDescent="0.2">
      <c r="A12930" s="7"/>
    </row>
    <row r="12931" spans="1:1" x14ac:dyDescent="0.2">
      <c r="A12931" s="7"/>
    </row>
    <row r="12932" spans="1:1" x14ac:dyDescent="0.2">
      <c r="A12932" s="7"/>
    </row>
    <row r="12933" spans="1:1" x14ac:dyDescent="0.2">
      <c r="A12933" s="7"/>
    </row>
    <row r="12934" spans="1:1" x14ac:dyDescent="0.2">
      <c r="A12934" s="7"/>
    </row>
    <row r="12935" spans="1:1" x14ac:dyDescent="0.2">
      <c r="A12935" s="7"/>
    </row>
    <row r="12936" spans="1:1" x14ac:dyDescent="0.2">
      <c r="A12936" s="7"/>
    </row>
    <row r="12937" spans="1:1" x14ac:dyDescent="0.2">
      <c r="A12937" s="7"/>
    </row>
    <row r="12938" spans="1:1" x14ac:dyDescent="0.2">
      <c r="A12938" s="7"/>
    </row>
    <row r="12939" spans="1:1" x14ac:dyDescent="0.2">
      <c r="A12939" s="7"/>
    </row>
    <row r="12940" spans="1:1" x14ac:dyDescent="0.2">
      <c r="A12940" s="7"/>
    </row>
    <row r="12941" spans="1:1" x14ac:dyDescent="0.2">
      <c r="A12941" s="7"/>
    </row>
    <row r="12942" spans="1:1" x14ac:dyDescent="0.2">
      <c r="A12942" s="7"/>
    </row>
    <row r="12943" spans="1:1" x14ac:dyDescent="0.2">
      <c r="A12943" s="7"/>
    </row>
    <row r="12944" spans="1:1" x14ac:dyDescent="0.2">
      <c r="A12944" s="7"/>
    </row>
    <row r="12945" spans="1:1" x14ac:dyDescent="0.2">
      <c r="A12945" s="7"/>
    </row>
    <row r="12946" spans="1:1" x14ac:dyDescent="0.2">
      <c r="A12946" s="7"/>
    </row>
    <row r="12947" spans="1:1" x14ac:dyDescent="0.2">
      <c r="A12947" s="7"/>
    </row>
    <row r="12948" spans="1:1" x14ac:dyDescent="0.2">
      <c r="A12948" s="7"/>
    </row>
    <row r="12949" spans="1:1" x14ac:dyDescent="0.2">
      <c r="A12949" s="7"/>
    </row>
    <row r="12950" spans="1:1" x14ac:dyDescent="0.2">
      <c r="A12950" s="7"/>
    </row>
    <row r="12951" spans="1:1" x14ac:dyDescent="0.2">
      <c r="A12951" s="7"/>
    </row>
    <row r="12952" spans="1:1" x14ac:dyDescent="0.2">
      <c r="A12952" s="7"/>
    </row>
    <row r="12953" spans="1:1" x14ac:dyDescent="0.2">
      <c r="A12953" s="7"/>
    </row>
    <row r="12954" spans="1:1" x14ac:dyDescent="0.2">
      <c r="A12954" s="7"/>
    </row>
    <row r="12955" spans="1:1" x14ac:dyDescent="0.2">
      <c r="A12955" s="7"/>
    </row>
    <row r="12956" spans="1:1" x14ac:dyDescent="0.2">
      <c r="A12956" s="7"/>
    </row>
    <row r="12957" spans="1:1" x14ac:dyDescent="0.2">
      <c r="A12957" s="7"/>
    </row>
    <row r="12958" spans="1:1" x14ac:dyDescent="0.2">
      <c r="A12958" s="7"/>
    </row>
    <row r="12959" spans="1:1" x14ac:dyDescent="0.2">
      <c r="A12959" s="7"/>
    </row>
    <row r="12960" spans="1:1" x14ac:dyDescent="0.2">
      <c r="A12960" s="7"/>
    </row>
    <row r="12961" spans="1:1" x14ac:dyDescent="0.2">
      <c r="A12961" s="7"/>
    </row>
    <row r="12962" spans="1:1" x14ac:dyDescent="0.2">
      <c r="A12962" s="7"/>
    </row>
    <row r="12963" spans="1:1" x14ac:dyDescent="0.2">
      <c r="A12963" s="7"/>
    </row>
    <row r="12964" spans="1:1" x14ac:dyDescent="0.2">
      <c r="A12964" s="7"/>
    </row>
    <row r="12965" spans="1:1" x14ac:dyDescent="0.2">
      <c r="A12965" s="7"/>
    </row>
    <row r="12966" spans="1:1" x14ac:dyDescent="0.2">
      <c r="A12966" s="7"/>
    </row>
    <row r="12967" spans="1:1" x14ac:dyDescent="0.2">
      <c r="A12967" s="7"/>
    </row>
    <row r="12968" spans="1:1" x14ac:dyDescent="0.2">
      <c r="A12968" s="7"/>
    </row>
    <row r="12969" spans="1:1" x14ac:dyDescent="0.2">
      <c r="A12969" s="7"/>
    </row>
    <row r="12970" spans="1:1" x14ac:dyDescent="0.2">
      <c r="A12970" s="7"/>
    </row>
    <row r="12971" spans="1:1" x14ac:dyDescent="0.2">
      <c r="A12971" s="7"/>
    </row>
    <row r="12972" spans="1:1" x14ac:dyDescent="0.2">
      <c r="A12972" s="7"/>
    </row>
    <row r="12973" spans="1:1" x14ac:dyDescent="0.2">
      <c r="A12973" s="7"/>
    </row>
    <row r="12974" spans="1:1" x14ac:dyDescent="0.2">
      <c r="A12974" s="7"/>
    </row>
    <row r="12975" spans="1:1" x14ac:dyDescent="0.2">
      <c r="A12975" s="7"/>
    </row>
    <row r="12976" spans="1:1" x14ac:dyDescent="0.2">
      <c r="A12976" s="7"/>
    </row>
    <row r="12977" spans="1:1" x14ac:dyDescent="0.2">
      <c r="A12977" s="7"/>
    </row>
    <row r="12978" spans="1:1" x14ac:dyDescent="0.2">
      <c r="A12978" s="7"/>
    </row>
    <row r="12979" spans="1:1" x14ac:dyDescent="0.2">
      <c r="A12979" s="7"/>
    </row>
    <row r="12980" spans="1:1" x14ac:dyDescent="0.2">
      <c r="A12980" s="7"/>
    </row>
    <row r="12981" spans="1:1" x14ac:dyDescent="0.2">
      <c r="A12981" s="7"/>
    </row>
    <row r="12982" spans="1:1" x14ac:dyDescent="0.2">
      <c r="A12982" s="7"/>
    </row>
    <row r="12983" spans="1:1" x14ac:dyDescent="0.2">
      <c r="A12983" s="7"/>
    </row>
    <row r="12984" spans="1:1" x14ac:dyDescent="0.2">
      <c r="A12984" s="7"/>
    </row>
    <row r="12985" spans="1:1" x14ac:dyDescent="0.2">
      <c r="A12985" s="7"/>
    </row>
    <row r="12986" spans="1:1" x14ac:dyDescent="0.2">
      <c r="A12986" s="7"/>
    </row>
    <row r="12987" spans="1:1" x14ac:dyDescent="0.2">
      <c r="A12987" s="7"/>
    </row>
    <row r="12988" spans="1:1" x14ac:dyDescent="0.2">
      <c r="A12988" s="7"/>
    </row>
    <row r="12989" spans="1:1" x14ac:dyDescent="0.2">
      <c r="A12989" s="7"/>
    </row>
    <row r="12990" spans="1:1" x14ac:dyDescent="0.2">
      <c r="A12990" s="7"/>
    </row>
    <row r="12991" spans="1:1" x14ac:dyDescent="0.2">
      <c r="A12991" s="7"/>
    </row>
    <row r="12992" spans="1:1" x14ac:dyDescent="0.2">
      <c r="A12992" s="7"/>
    </row>
    <row r="12993" spans="1:1" x14ac:dyDescent="0.2">
      <c r="A12993" s="7"/>
    </row>
    <row r="12994" spans="1:1" x14ac:dyDescent="0.2">
      <c r="A12994" s="7"/>
    </row>
    <row r="12995" spans="1:1" x14ac:dyDescent="0.2">
      <c r="A12995" s="7"/>
    </row>
    <row r="12996" spans="1:1" x14ac:dyDescent="0.2">
      <c r="A12996" s="7"/>
    </row>
    <row r="12997" spans="1:1" x14ac:dyDescent="0.2">
      <c r="A12997" s="7"/>
    </row>
    <row r="12998" spans="1:1" x14ac:dyDescent="0.2">
      <c r="A12998" s="7"/>
    </row>
    <row r="12999" spans="1:1" x14ac:dyDescent="0.2">
      <c r="A12999" s="7"/>
    </row>
    <row r="13000" spans="1:1" x14ac:dyDescent="0.2">
      <c r="A13000" s="7"/>
    </row>
    <row r="13001" spans="1:1" x14ac:dyDescent="0.2">
      <c r="A13001" s="7"/>
    </row>
    <row r="13002" spans="1:1" x14ac:dyDescent="0.2">
      <c r="A13002" s="7"/>
    </row>
    <row r="13003" spans="1:1" x14ac:dyDescent="0.2">
      <c r="A13003" s="7"/>
    </row>
    <row r="13004" spans="1:1" x14ac:dyDescent="0.2">
      <c r="A13004" s="7"/>
    </row>
    <row r="13005" spans="1:1" x14ac:dyDescent="0.2">
      <c r="A13005" s="7"/>
    </row>
    <row r="13006" spans="1:1" x14ac:dyDescent="0.2">
      <c r="A13006" s="7"/>
    </row>
    <row r="13007" spans="1:1" x14ac:dyDescent="0.2">
      <c r="A13007" s="7"/>
    </row>
    <row r="13008" spans="1:1" x14ac:dyDescent="0.2">
      <c r="A13008" s="7"/>
    </row>
    <row r="13009" spans="1:1" x14ac:dyDescent="0.2">
      <c r="A13009" s="7"/>
    </row>
    <row r="13010" spans="1:1" x14ac:dyDescent="0.2">
      <c r="A13010" s="7"/>
    </row>
    <row r="13011" spans="1:1" x14ac:dyDescent="0.2">
      <c r="A13011" s="7"/>
    </row>
    <row r="13012" spans="1:1" x14ac:dyDescent="0.2">
      <c r="A13012" s="7"/>
    </row>
    <row r="13013" spans="1:1" x14ac:dyDescent="0.2">
      <c r="A13013" s="7"/>
    </row>
    <row r="13014" spans="1:1" x14ac:dyDescent="0.2">
      <c r="A13014" s="7"/>
    </row>
    <row r="13015" spans="1:1" x14ac:dyDescent="0.2">
      <c r="A13015" s="7"/>
    </row>
    <row r="13016" spans="1:1" x14ac:dyDescent="0.2">
      <c r="A13016" s="7"/>
    </row>
    <row r="13017" spans="1:1" x14ac:dyDescent="0.2">
      <c r="A13017" s="7"/>
    </row>
    <row r="13018" spans="1:1" x14ac:dyDescent="0.2">
      <c r="A13018" s="7"/>
    </row>
    <row r="13019" spans="1:1" x14ac:dyDescent="0.2">
      <c r="A13019" s="7"/>
    </row>
    <row r="13020" spans="1:1" x14ac:dyDescent="0.2">
      <c r="A13020" s="7"/>
    </row>
    <row r="13021" spans="1:1" x14ac:dyDescent="0.2">
      <c r="A13021" s="7"/>
    </row>
    <row r="13022" spans="1:1" x14ac:dyDescent="0.2">
      <c r="A13022" s="7"/>
    </row>
    <row r="13023" spans="1:1" x14ac:dyDescent="0.2">
      <c r="A13023" s="7"/>
    </row>
    <row r="13024" spans="1:1" x14ac:dyDescent="0.2">
      <c r="A13024" s="7"/>
    </row>
    <row r="13025" spans="1:1" x14ac:dyDescent="0.2">
      <c r="A13025" s="7"/>
    </row>
    <row r="13026" spans="1:1" x14ac:dyDescent="0.2">
      <c r="A13026" s="7"/>
    </row>
    <row r="13027" spans="1:1" x14ac:dyDescent="0.2">
      <c r="A13027" s="7"/>
    </row>
    <row r="13028" spans="1:1" x14ac:dyDescent="0.2">
      <c r="A13028" s="7"/>
    </row>
    <row r="13029" spans="1:1" x14ac:dyDescent="0.2">
      <c r="A13029" s="7"/>
    </row>
    <row r="13030" spans="1:1" x14ac:dyDescent="0.2">
      <c r="A13030" s="7"/>
    </row>
    <row r="13031" spans="1:1" x14ac:dyDescent="0.2">
      <c r="A13031" s="7"/>
    </row>
    <row r="13032" spans="1:1" x14ac:dyDescent="0.2">
      <c r="A13032" s="7"/>
    </row>
    <row r="13033" spans="1:1" x14ac:dyDescent="0.2">
      <c r="A13033" s="7"/>
    </row>
    <row r="13034" spans="1:1" x14ac:dyDescent="0.2">
      <c r="A13034" s="7"/>
    </row>
    <row r="13035" spans="1:1" x14ac:dyDescent="0.2">
      <c r="A13035" s="7"/>
    </row>
    <row r="13036" spans="1:1" x14ac:dyDescent="0.2">
      <c r="A13036" s="7"/>
    </row>
    <row r="13037" spans="1:1" x14ac:dyDescent="0.2">
      <c r="A13037" s="7"/>
    </row>
    <row r="13038" spans="1:1" x14ac:dyDescent="0.2">
      <c r="A13038" s="7"/>
    </row>
    <row r="13039" spans="1:1" x14ac:dyDescent="0.2">
      <c r="A13039" s="7"/>
    </row>
    <row r="13040" spans="1:1" x14ac:dyDescent="0.2">
      <c r="A13040" s="7"/>
    </row>
    <row r="13041" spans="1:1" x14ac:dyDescent="0.2">
      <c r="A13041" s="7"/>
    </row>
    <row r="13042" spans="1:1" x14ac:dyDescent="0.2">
      <c r="A13042" s="7"/>
    </row>
    <row r="13043" spans="1:1" x14ac:dyDescent="0.2">
      <c r="A13043" s="7"/>
    </row>
    <row r="13044" spans="1:1" x14ac:dyDescent="0.2">
      <c r="A13044" s="7"/>
    </row>
    <row r="13045" spans="1:1" x14ac:dyDescent="0.2">
      <c r="A13045" s="7"/>
    </row>
    <row r="13046" spans="1:1" x14ac:dyDescent="0.2">
      <c r="A13046" s="7"/>
    </row>
    <row r="13047" spans="1:1" x14ac:dyDescent="0.2">
      <c r="A13047" s="7"/>
    </row>
    <row r="13048" spans="1:1" x14ac:dyDescent="0.2">
      <c r="A13048" s="7"/>
    </row>
    <row r="13049" spans="1:1" x14ac:dyDescent="0.2">
      <c r="A13049" s="7"/>
    </row>
    <row r="13050" spans="1:1" x14ac:dyDescent="0.2">
      <c r="A13050" s="7"/>
    </row>
    <row r="13051" spans="1:1" x14ac:dyDescent="0.2">
      <c r="A13051" s="7"/>
    </row>
    <row r="13052" spans="1:1" x14ac:dyDescent="0.2">
      <c r="A13052" s="7"/>
    </row>
    <row r="13053" spans="1:1" x14ac:dyDescent="0.2">
      <c r="A13053" s="7"/>
    </row>
    <row r="13054" spans="1:1" x14ac:dyDescent="0.2">
      <c r="A13054" s="7"/>
    </row>
    <row r="13055" spans="1:1" x14ac:dyDescent="0.2">
      <c r="A13055" s="7"/>
    </row>
    <row r="13056" spans="1:1" x14ac:dyDescent="0.2">
      <c r="A13056" s="7"/>
    </row>
    <row r="13057" spans="1:1" x14ac:dyDescent="0.2">
      <c r="A13057" s="7"/>
    </row>
    <row r="13058" spans="1:1" x14ac:dyDescent="0.2">
      <c r="A13058" s="7"/>
    </row>
    <row r="13059" spans="1:1" x14ac:dyDescent="0.2">
      <c r="A13059" s="7"/>
    </row>
    <row r="13060" spans="1:1" x14ac:dyDescent="0.2">
      <c r="A13060" s="7"/>
    </row>
    <row r="13061" spans="1:1" x14ac:dyDescent="0.2">
      <c r="A13061" s="7"/>
    </row>
    <row r="13062" spans="1:1" x14ac:dyDescent="0.2">
      <c r="A13062" s="7"/>
    </row>
    <row r="13063" spans="1:1" x14ac:dyDescent="0.2">
      <c r="A13063" s="7"/>
    </row>
    <row r="13064" spans="1:1" x14ac:dyDescent="0.2">
      <c r="A13064" s="7"/>
    </row>
    <row r="13065" spans="1:1" x14ac:dyDescent="0.2">
      <c r="A13065" s="7"/>
    </row>
    <row r="13066" spans="1:1" x14ac:dyDescent="0.2">
      <c r="A13066" s="7"/>
    </row>
    <row r="13067" spans="1:1" x14ac:dyDescent="0.2">
      <c r="A13067" s="7"/>
    </row>
    <row r="13068" spans="1:1" x14ac:dyDescent="0.2">
      <c r="A13068" s="7"/>
    </row>
    <row r="13069" spans="1:1" x14ac:dyDescent="0.2">
      <c r="A13069" s="7"/>
    </row>
    <row r="13070" spans="1:1" x14ac:dyDescent="0.2">
      <c r="A13070" s="7"/>
    </row>
    <row r="13071" spans="1:1" x14ac:dyDescent="0.2">
      <c r="A13071" s="7"/>
    </row>
    <row r="13072" spans="1:1" x14ac:dyDescent="0.2">
      <c r="A13072" s="7"/>
    </row>
    <row r="13073" spans="1:1" x14ac:dyDescent="0.2">
      <c r="A13073" s="7"/>
    </row>
    <row r="13074" spans="1:1" x14ac:dyDescent="0.2">
      <c r="A13074" s="7"/>
    </row>
    <row r="13075" spans="1:1" x14ac:dyDescent="0.2">
      <c r="A13075" s="7"/>
    </row>
    <row r="13076" spans="1:1" x14ac:dyDescent="0.2">
      <c r="A13076" s="7"/>
    </row>
    <row r="13077" spans="1:1" x14ac:dyDescent="0.2">
      <c r="A13077" s="7"/>
    </row>
    <row r="13078" spans="1:1" x14ac:dyDescent="0.2">
      <c r="A13078" s="7"/>
    </row>
    <row r="13079" spans="1:1" x14ac:dyDescent="0.2">
      <c r="A13079" s="7"/>
    </row>
    <row r="13080" spans="1:1" x14ac:dyDescent="0.2">
      <c r="A13080" s="7"/>
    </row>
    <row r="13081" spans="1:1" x14ac:dyDescent="0.2">
      <c r="A13081" s="7"/>
    </row>
    <row r="13082" spans="1:1" x14ac:dyDescent="0.2">
      <c r="A13082" s="7"/>
    </row>
    <row r="13083" spans="1:1" x14ac:dyDescent="0.2">
      <c r="A13083" s="7"/>
    </row>
    <row r="13084" spans="1:1" x14ac:dyDescent="0.2">
      <c r="A13084" s="7"/>
    </row>
    <row r="13085" spans="1:1" x14ac:dyDescent="0.2">
      <c r="A13085" s="7"/>
    </row>
    <row r="13086" spans="1:1" x14ac:dyDescent="0.2">
      <c r="A13086" s="7"/>
    </row>
    <row r="13087" spans="1:1" x14ac:dyDescent="0.2">
      <c r="A13087" s="7"/>
    </row>
    <row r="13088" spans="1:1" x14ac:dyDescent="0.2">
      <c r="A13088" s="7"/>
    </row>
    <row r="13089" spans="1:1" x14ac:dyDescent="0.2">
      <c r="A13089" s="7"/>
    </row>
    <row r="13090" spans="1:1" x14ac:dyDescent="0.2">
      <c r="A13090" s="7"/>
    </row>
    <row r="13091" spans="1:1" x14ac:dyDescent="0.2">
      <c r="A13091" s="7"/>
    </row>
    <row r="13092" spans="1:1" x14ac:dyDescent="0.2">
      <c r="A13092" s="7"/>
    </row>
    <row r="13093" spans="1:1" x14ac:dyDescent="0.2">
      <c r="A13093" s="7"/>
    </row>
    <row r="13094" spans="1:1" x14ac:dyDescent="0.2">
      <c r="A13094" s="7"/>
    </row>
    <row r="13095" spans="1:1" x14ac:dyDescent="0.2">
      <c r="A13095" s="7"/>
    </row>
    <row r="13096" spans="1:1" x14ac:dyDescent="0.2">
      <c r="A13096" s="7"/>
    </row>
    <row r="13097" spans="1:1" x14ac:dyDescent="0.2">
      <c r="A13097" s="7"/>
    </row>
    <row r="13098" spans="1:1" x14ac:dyDescent="0.2">
      <c r="A13098" s="7"/>
    </row>
    <row r="13099" spans="1:1" x14ac:dyDescent="0.2">
      <c r="A13099" s="7"/>
    </row>
    <row r="13100" spans="1:1" x14ac:dyDescent="0.2">
      <c r="A13100" s="7"/>
    </row>
    <row r="13101" spans="1:1" x14ac:dyDescent="0.2">
      <c r="A13101" s="7"/>
    </row>
    <row r="13102" spans="1:1" x14ac:dyDescent="0.2">
      <c r="A13102" s="7"/>
    </row>
    <row r="13103" spans="1:1" x14ac:dyDescent="0.2">
      <c r="A13103" s="7"/>
    </row>
    <row r="13104" spans="1:1" x14ac:dyDescent="0.2">
      <c r="A13104" s="7"/>
    </row>
    <row r="13105" spans="1:1" x14ac:dyDescent="0.2">
      <c r="A13105" s="7"/>
    </row>
    <row r="13106" spans="1:1" x14ac:dyDescent="0.2">
      <c r="A13106" s="7"/>
    </row>
    <row r="13107" spans="1:1" x14ac:dyDescent="0.2">
      <c r="A13107" s="7"/>
    </row>
    <row r="13108" spans="1:1" x14ac:dyDescent="0.2">
      <c r="A13108" s="7"/>
    </row>
    <row r="13109" spans="1:1" x14ac:dyDescent="0.2">
      <c r="A13109" s="7"/>
    </row>
    <row r="13110" spans="1:1" x14ac:dyDescent="0.2">
      <c r="A13110" s="7"/>
    </row>
    <row r="13111" spans="1:1" x14ac:dyDescent="0.2">
      <c r="A13111" s="7"/>
    </row>
    <row r="13112" spans="1:1" x14ac:dyDescent="0.2">
      <c r="A13112" s="7"/>
    </row>
    <row r="13113" spans="1:1" x14ac:dyDescent="0.2">
      <c r="A13113" s="7"/>
    </row>
    <row r="13114" spans="1:1" x14ac:dyDescent="0.2">
      <c r="A13114" s="7"/>
    </row>
    <row r="13115" spans="1:1" x14ac:dyDescent="0.2">
      <c r="A13115" s="7"/>
    </row>
    <row r="13116" spans="1:1" x14ac:dyDescent="0.2">
      <c r="A13116" s="7"/>
    </row>
    <row r="13117" spans="1:1" x14ac:dyDescent="0.2">
      <c r="A13117" s="7"/>
    </row>
    <row r="13118" spans="1:1" x14ac:dyDescent="0.2">
      <c r="A13118" s="7"/>
    </row>
    <row r="13119" spans="1:1" x14ac:dyDescent="0.2">
      <c r="A13119" s="7"/>
    </row>
    <row r="13120" spans="1:1" x14ac:dyDescent="0.2">
      <c r="A13120" s="7"/>
    </row>
    <row r="13121" spans="1:1" x14ac:dyDescent="0.2">
      <c r="A13121" s="7"/>
    </row>
    <row r="13122" spans="1:1" x14ac:dyDescent="0.2">
      <c r="A13122" s="7"/>
    </row>
    <row r="13123" spans="1:1" x14ac:dyDescent="0.2">
      <c r="A13123" s="7"/>
    </row>
    <row r="13124" spans="1:1" x14ac:dyDescent="0.2">
      <c r="A13124" s="7"/>
    </row>
    <row r="13125" spans="1:1" x14ac:dyDescent="0.2">
      <c r="A13125" s="7"/>
    </row>
    <row r="13126" spans="1:1" x14ac:dyDescent="0.2">
      <c r="A13126" s="7"/>
    </row>
    <row r="13127" spans="1:1" x14ac:dyDescent="0.2">
      <c r="A13127" s="7"/>
    </row>
    <row r="13128" spans="1:1" x14ac:dyDescent="0.2">
      <c r="A13128" s="7"/>
    </row>
    <row r="13129" spans="1:1" x14ac:dyDescent="0.2">
      <c r="A13129" s="7"/>
    </row>
    <row r="13130" spans="1:1" x14ac:dyDescent="0.2">
      <c r="A13130" s="7"/>
    </row>
    <row r="13131" spans="1:1" x14ac:dyDescent="0.2">
      <c r="A13131" s="7"/>
    </row>
    <row r="13132" spans="1:1" x14ac:dyDescent="0.2">
      <c r="A13132" s="7"/>
    </row>
    <row r="13133" spans="1:1" x14ac:dyDescent="0.2">
      <c r="A13133" s="7"/>
    </row>
    <row r="13134" spans="1:1" x14ac:dyDescent="0.2">
      <c r="A13134" s="7"/>
    </row>
    <row r="13135" spans="1:1" x14ac:dyDescent="0.2">
      <c r="A13135" s="7"/>
    </row>
    <row r="13136" spans="1:1" x14ac:dyDescent="0.2">
      <c r="A13136" s="7"/>
    </row>
    <row r="13137" spans="1:1" x14ac:dyDescent="0.2">
      <c r="A13137" s="7"/>
    </row>
    <row r="13138" spans="1:1" x14ac:dyDescent="0.2">
      <c r="A13138" s="7"/>
    </row>
    <row r="13139" spans="1:1" x14ac:dyDescent="0.2">
      <c r="A13139" s="7"/>
    </row>
    <row r="13140" spans="1:1" x14ac:dyDescent="0.2">
      <c r="A13140" s="7"/>
    </row>
    <row r="13141" spans="1:1" x14ac:dyDescent="0.2">
      <c r="A13141" s="7"/>
    </row>
    <row r="13142" spans="1:1" x14ac:dyDescent="0.2">
      <c r="A13142" s="7"/>
    </row>
    <row r="13143" spans="1:1" x14ac:dyDescent="0.2">
      <c r="A13143" s="7"/>
    </row>
    <row r="13144" spans="1:1" x14ac:dyDescent="0.2">
      <c r="A13144" s="7"/>
    </row>
    <row r="13145" spans="1:1" x14ac:dyDescent="0.2">
      <c r="A13145" s="7"/>
    </row>
    <row r="13146" spans="1:1" x14ac:dyDescent="0.2">
      <c r="A13146" s="7"/>
    </row>
    <row r="13147" spans="1:1" x14ac:dyDescent="0.2">
      <c r="A13147" s="7"/>
    </row>
    <row r="13148" spans="1:1" x14ac:dyDescent="0.2">
      <c r="A13148" s="7"/>
    </row>
    <row r="13149" spans="1:1" x14ac:dyDescent="0.2">
      <c r="A13149" s="7"/>
    </row>
    <row r="13150" spans="1:1" x14ac:dyDescent="0.2">
      <c r="A13150" s="7"/>
    </row>
    <row r="13151" spans="1:1" x14ac:dyDescent="0.2">
      <c r="A13151" s="7"/>
    </row>
    <row r="13152" spans="1:1" x14ac:dyDescent="0.2">
      <c r="A13152" s="7"/>
    </row>
    <row r="13153" spans="1:1" x14ac:dyDescent="0.2">
      <c r="A13153" s="7"/>
    </row>
    <row r="13154" spans="1:1" x14ac:dyDescent="0.2">
      <c r="A13154" s="7"/>
    </row>
    <row r="13155" spans="1:1" x14ac:dyDescent="0.2">
      <c r="A13155" s="7"/>
    </row>
    <row r="13156" spans="1:1" x14ac:dyDescent="0.2">
      <c r="A13156" s="7"/>
    </row>
    <row r="13157" spans="1:1" x14ac:dyDescent="0.2">
      <c r="A13157" s="7"/>
    </row>
    <row r="13158" spans="1:1" x14ac:dyDescent="0.2">
      <c r="A13158" s="7"/>
    </row>
    <row r="13159" spans="1:1" x14ac:dyDescent="0.2">
      <c r="A13159" s="7"/>
    </row>
    <row r="13160" spans="1:1" x14ac:dyDescent="0.2">
      <c r="A13160" s="7"/>
    </row>
    <row r="13161" spans="1:1" x14ac:dyDescent="0.2">
      <c r="A13161" s="7"/>
    </row>
    <row r="13162" spans="1:1" x14ac:dyDescent="0.2">
      <c r="A13162" s="7"/>
    </row>
    <row r="13163" spans="1:1" x14ac:dyDescent="0.2">
      <c r="A13163" s="7"/>
    </row>
    <row r="13164" spans="1:1" x14ac:dyDescent="0.2">
      <c r="A13164" s="7"/>
    </row>
    <row r="13165" spans="1:1" x14ac:dyDescent="0.2">
      <c r="A13165" s="7"/>
    </row>
    <row r="13166" spans="1:1" x14ac:dyDescent="0.2">
      <c r="A13166" s="7"/>
    </row>
    <row r="13167" spans="1:1" x14ac:dyDescent="0.2">
      <c r="A13167" s="7"/>
    </row>
    <row r="13168" spans="1:1" x14ac:dyDescent="0.2">
      <c r="A13168" s="7"/>
    </row>
    <row r="13169" spans="1:1" x14ac:dyDescent="0.2">
      <c r="A13169" s="7"/>
    </row>
    <row r="13170" spans="1:1" x14ac:dyDescent="0.2">
      <c r="A13170" s="7"/>
    </row>
    <row r="13171" spans="1:1" x14ac:dyDescent="0.2">
      <c r="A13171" s="7"/>
    </row>
    <row r="13172" spans="1:1" x14ac:dyDescent="0.2">
      <c r="A13172" s="7"/>
    </row>
    <row r="13173" spans="1:1" x14ac:dyDescent="0.2">
      <c r="A13173" s="7"/>
    </row>
    <row r="13174" spans="1:1" x14ac:dyDescent="0.2">
      <c r="A13174" s="7"/>
    </row>
    <row r="13175" spans="1:1" x14ac:dyDescent="0.2">
      <c r="A13175" s="7"/>
    </row>
    <row r="13176" spans="1:1" x14ac:dyDescent="0.2">
      <c r="A13176" s="7"/>
    </row>
    <row r="13177" spans="1:1" x14ac:dyDescent="0.2">
      <c r="A13177" s="7"/>
    </row>
    <row r="13178" spans="1:1" x14ac:dyDescent="0.2">
      <c r="A13178" s="7"/>
    </row>
    <row r="13179" spans="1:1" x14ac:dyDescent="0.2">
      <c r="A13179" s="7"/>
    </row>
    <row r="13180" spans="1:1" x14ac:dyDescent="0.2">
      <c r="A13180" s="7"/>
    </row>
    <row r="13181" spans="1:1" x14ac:dyDescent="0.2">
      <c r="A13181" s="7"/>
    </row>
    <row r="13182" spans="1:1" x14ac:dyDescent="0.2">
      <c r="A13182" s="7"/>
    </row>
    <row r="13183" spans="1:1" x14ac:dyDescent="0.2">
      <c r="A13183" s="7"/>
    </row>
    <row r="13184" spans="1:1" x14ac:dyDescent="0.2">
      <c r="A13184" s="7"/>
    </row>
    <row r="13185" spans="1:1" x14ac:dyDescent="0.2">
      <c r="A13185" s="7"/>
    </row>
    <row r="13186" spans="1:1" x14ac:dyDescent="0.2">
      <c r="A13186" s="7"/>
    </row>
    <row r="13187" spans="1:1" x14ac:dyDescent="0.2">
      <c r="A13187" s="7"/>
    </row>
    <row r="13188" spans="1:1" x14ac:dyDescent="0.2">
      <c r="A13188" s="7"/>
    </row>
    <row r="13189" spans="1:1" x14ac:dyDescent="0.2">
      <c r="A13189" s="7"/>
    </row>
    <row r="13190" spans="1:1" x14ac:dyDescent="0.2">
      <c r="A13190" s="7"/>
    </row>
    <row r="13191" spans="1:1" x14ac:dyDescent="0.2">
      <c r="A13191" s="7"/>
    </row>
    <row r="13192" spans="1:1" x14ac:dyDescent="0.2">
      <c r="A13192" s="7"/>
    </row>
    <row r="13193" spans="1:1" x14ac:dyDescent="0.2">
      <c r="A13193" s="7"/>
    </row>
    <row r="13194" spans="1:1" x14ac:dyDescent="0.2">
      <c r="A13194" s="7"/>
    </row>
    <row r="13195" spans="1:1" x14ac:dyDescent="0.2">
      <c r="A13195" s="7"/>
    </row>
    <row r="13196" spans="1:1" x14ac:dyDescent="0.2">
      <c r="A13196" s="7"/>
    </row>
    <row r="13197" spans="1:1" x14ac:dyDescent="0.2">
      <c r="A13197" s="7"/>
    </row>
    <row r="13198" spans="1:1" x14ac:dyDescent="0.2">
      <c r="A13198" s="7"/>
    </row>
    <row r="13199" spans="1:1" x14ac:dyDescent="0.2">
      <c r="A13199" s="7"/>
    </row>
    <row r="13200" spans="1:1" x14ac:dyDescent="0.2">
      <c r="A13200" s="7"/>
    </row>
    <row r="13201" spans="1:1" x14ac:dyDescent="0.2">
      <c r="A13201" s="7"/>
    </row>
    <row r="13202" spans="1:1" x14ac:dyDescent="0.2">
      <c r="A13202" s="7"/>
    </row>
    <row r="13203" spans="1:1" x14ac:dyDescent="0.2">
      <c r="A13203" s="7"/>
    </row>
    <row r="13204" spans="1:1" x14ac:dyDescent="0.2">
      <c r="A13204" s="7"/>
    </row>
    <row r="13205" spans="1:1" x14ac:dyDescent="0.2">
      <c r="A13205" s="7"/>
    </row>
    <row r="13206" spans="1:1" x14ac:dyDescent="0.2">
      <c r="A13206" s="7"/>
    </row>
    <row r="13207" spans="1:1" x14ac:dyDescent="0.2">
      <c r="A13207" s="7"/>
    </row>
    <row r="13208" spans="1:1" x14ac:dyDescent="0.2">
      <c r="A13208" s="7"/>
    </row>
    <row r="13209" spans="1:1" x14ac:dyDescent="0.2">
      <c r="A13209" s="7"/>
    </row>
    <row r="13210" spans="1:1" x14ac:dyDescent="0.2">
      <c r="A13210" s="7"/>
    </row>
    <row r="13211" spans="1:1" x14ac:dyDescent="0.2">
      <c r="A13211" s="7"/>
    </row>
    <row r="13212" spans="1:1" x14ac:dyDescent="0.2">
      <c r="A13212" s="7"/>
    </row>
    <row r="13213" spans="1:1" x14ac:dyDescent="0.2">
      <c r="A13213" s="7"/>
    </row>
    <row r="13214" spans="1:1" x14ac:dyDescent="0.2">
      <c r="A13214" s="7"/>
    </row>
    <row r="13215" spans="1:1" x14ac:dyDescent="0.2">
      <c r="A13215" s="7"/>
    </row>
    <row r="13216" spans="1:1" x14ac:dyDescent="0.2">
      <c r="A13216" s="7"/>
    </row>
    <row r="13217" spans="1:1" x14ac:dyDescent="0.2">
      <c r="A13217" s="7"/>
    </row>
    <row r="13218" spans="1:1" x14ac:dyDescent="0.2">
      <c r="A13218" s="7"/>
    </row>
    <row r="13219" spans="1:1" x14ac:dyDescent="0.2">
      <c r="A13219" s="7"/>
    </row>
    <row r="13220" spans="1:1" x14ac:dyDescent="0.2">
      <c r="A13220" s="7"/>
    </row>
    <row r="13221" spans="1:1" x14ac:dyDescent="0.2">
      <c r="A13221" s="7"/>
    </row>
    <row r="13222" spans="1:1" x14ac:dyDescent="0.2">
      <c r="A13222" s="7"/>
    </row>
    <row r="13223" spans="1:1" x14ac:dyDescent="0.2">
      <c r="A13223" s="7"/>
    </row>
    <row r="13224" spans="1:1" x14ac:dyDescent="0.2">
      <c r="A13224" s="7"/>
    </row>
    <row r="13225" spans="1:1" x14ac:dyDescent="0.2">
      <c r="A13225" s="7"/>
    </row>
    <row r="13226" spans="1:1" x14ac:dyDescent="0.2">
      <c r="A13226" s="7"/>
    </row>
    <row r="13227" spans="1:1" x14ac:dyDescent="0.2">
      <c r="A13227" s="7"/>
    </row>
    <row r="13228" spans="1:1" x14ac:dyDescent="0.2">
      <c r="A13228" s="7"/>
    </row>
    <row r="13229" spans="1:1" x14ac:dyDescent="0.2">
      <c r="A13229" s="7"/>
    </row>
    <row r="13230" spans="1:1" x14ac:dyDescent="0.2">
      <c r="A13230" s="7"/>
    </row>
    <row r="13231" spans="1:1" x14ac:dyDescent="0.2">
      <c r="A13231" s="7"/>
    </row>
    <row r="13232" spans="1:1" x14ac:dyDescent="0.2">
      <c r="A13232" s="7"/>
    </row>
    <row r="13233" spans="1:1" x14ac:dyDescent="0.2">
      <c r="A13233" s="7"/>
    </row>
    <row r="13234" spans="1:1" x14ac:dyDescent="0.2">
      <c r="A13234" s="7"/>
    </row>
    <row r="13235" spans="1:1" x14ac:dyDescent="0.2">
      <c r="A13235" s="7"/>
    </row>
    <row r="13236" spans="1:1" x14ac:dyDescent="0.2">
      <c r="A13236" s="7"/>
    </row>
    <row r="13237" spans="1:1" x14ac:dyDescent="0.2">
      <c r="A13237" s="7"/>
    </row>
    <row r="13238" spans="1:1" x14ac:dyDescent="0.2">
      <c r="A13238" s="7"/>
    </row>
    <row r="13239" spans="1:1" x14ac:dyDescent="0.2">
      <c r="A13239" s="7"/>
    </row>
    <row r="13240" spans="1:1" x14ac:dyDescent="0.2">
      <c r="A13240" s="7"/>
    </row>
    <row r="13241" spans="1:1" x14ac:dyDescent="0.2">
      <c r="A13241" s="7"/>
    </row>
    <row r="13242" spans="1:1" x14ac:dyDescent="0.2">
      <c r="A13242" s="7"/>
    </row>
    <row r="13243" spans="1:1" x14ac:dyDescent="0.2">
      <c r="A13243" s="7"/>
    </row>
    <row r="13244" spans="1:1" x14ac:dyDescent="0.2">
      <c r="A13244" s="7"/>
    </row>
    <row r="13245" spans="1:1" x14ac:dyDescent="0.2">
      <c r="A13245" s="7"/>
    </row>
    <row r="13246" spans="1:1" x14ac:dyDescent="0.2">
      <c r="A13246" s="7"/>
    </row>
    <row r="13247" spans="1:1" x14ac:dyDescent="0.2">
      <c r="A13247" s="7"/>
    </row>
    <row r="13248" spans="1:1" x14ac:dyDescent="0.2">
      <c r="A13248" s="7"/>
    </row>
    <row r="13249" spans="1:1" x14ac:dyDescent="0.2">
      <c r="A13249" s="7"/>
    </row>
    <row r="13250" spans="1:1" x14ac:dyDescent="0.2">
      <c r="A13250" s="7"/>
    </row>
    <row r="13251" spans="1:1" x14ac:dyDescent="0.2">
      <c r="A13251" s="7"/>
    </row>
    <row r="13252" spans="1:1" x14ac:dyDescent="0.2">
      <c r="A13252" s="7"/>
    </row>
    <row r="13253" spans="1:1" x14ac:dyDescent="0.2">
      <c r="A13253" s="7"/>
    </row>
    <row r="13254" spans="1:1" x14ac:dyDescent="0.2">
      <c r="A13254" s="7"/>
    </row>
    <row r="13255" spans="1:1" x14ac:dyDescent="0.2">
      <c r="A13255" s="7"/>
    </row>
    <row r="13256" spans="1:1" x14ac:dyDescent="0.2">
      <c r="A13256" s="7"/>
    </row>
    <row r="13257" spans="1:1" x14ac:dyDescent="0.2">
      <c r="A13257" s="7"/>
    </row>
    <row r="13258" spans="1:1" x14ac:dyDescent="0.2">
      <c r="A13258" s="7"/>
    </row>
    <row r="13259" spans="1:1" x14ac:dyDescent="0.2">
      <c r="A13259" s="7"/>
    </row>
    <row r="13260" spans="1:1" x14ac:dyDescent="0.2">
      <c r="A13260" s="7"/>
    </row>
    <row r="13261" spans="1:1" x14ac:dyDescent="0.2">
      <c r="A13261" s="7"/>
    </row>
    <row r="13262" spans="1:1" x14ac:dyDescent="0.2">
      <c r="A13262" s="7"/>
    </row>
    <row r="13263" spans="1:1" x14ac:dyDescent="0.2">
      <c r="A13263" s="7"/>
    </row>
    <row r="13264" spans="1:1" x14ac:dyDescent="0.2">
      <c r="A13264" s="7"/>
    </row>
    <row r="13265" spans="1:1" x14ac:dyDescent="0.2">
      <c r="A13265" s="7"/>
    </row>
    <row r="13266" spans="1:1" x14ac:dyDescent="0.2">
      <c r="A13266" s="7"/>
    </row>
    <row r="13267" spans="1:1" x14ac:dyDescent="0.2">
      <c r="A13267" s="7"/>
    </row>
    <row r="13268" spans="1:1" x14ac:dyDescent="0.2">
      <c r="A13268" s="7"/>
    </row>
    <row r="13269" spans="1:1" x14ac:dyDescent="0.2">
      <c r="A13269" s="7"/>
    </row>
    <row r="13270" spans="1:1" x14ac:dyDescent="0.2">
      <c r="A13270" s="7"/>
    </row>
    <row r="13271" spans="1:1" x14ac:dyDescent="0.2">
      <c r="A13271" s="7"/>
    </row>
    <row r="13272" spans="1:1" x14ac:dyDescent="0.2">
      <c r="A13272" s="7"/>
    </row>
    <row r="13273" spans="1:1" x14ac:dyDescent="0.2">
      <c r="A13273" s="7"/>
    </row>
    <row r="13274" spans="1:1" x14ac:dyDescent="0.2">
      <c r="A13274" s="7"/>
    </row>
    <row r="13275" spans="1:1" x14ac:dyDescent="0.2">
      <c r="A13275" s="7"/>
    </row>
    <row r="13276" spans="1:1" x14ac:dyDescent="0.2">
      <c r="A13276" s="7"/>
    </row>
    <row r="13277" spans="1:1" x14ac:dyDescent="0.2">
      <c r="A13277" s="7"/>
    </row>
    <row r="13278" spans="1:1" x14ac:dyDescent="0.2">
      <c r="A13278" s="7"/>
    </row>
    <row r="13279" spans="1:1" x14ac:dyDescent="0.2">
      <c r="A13279" s="7"/>
    </row>
    <row r="13280" spans="1:1" x14ac:dyDescent="0.2">
      <c r="A13280" s="7"/>
    </row>
    <row r="13281" spans="1:1" x14ac:dyDescent="0.2">
      <c r="A13281" s="7"/>
    </row>
    <row r="13282" spans="1:1" x14ac:dyDescent="0.2">
      <c r="A13282" s="7"/>
    </row>
    <row r="13283" spans="1:1" x14ac:dyDescent="0.2">
      <c r="A13283" s="7"/>
    </row>
    <row r="13284" spans="1:1" x14ac:dyDescent="0.2">
      <c r="A13284" s="7"/>
    </row>
    <row r="13285" spans="1:1" x14ac:dyDescent="0.2">
      <c r="A13285" s="7"/>
    </row>
    <row r="13286" spans="1:1" x14ac:dyDescent="0.2">
      <c r="A13286" s="7"/>
    </row>
    <row r="13287" spans="1:1" x14ac:dyDescent="0.2">
      <c r="A13287" s="7"/>
    </row>
    <row r="13288" spans="1:1" x14ac:dyDescent="0.2">
      <c r="A13288" s="7"/>
    </row>
    <row r="13289" spans="1:1" x14ac:dyDescent="0.2">
      <c r="A13289" s="7"/>
    </row>
    <row r="13290" spans="1:1" x14ac:dyDescent="0.2">
      <c r="A13290" s="7"/>
    </row>
    <row r="13291" spans="1:1" x14ac:dyDescent="0.2">
      <c r="A13291" s="7"/>
    </row>
    <row r="13292" spans="1:1" x14ac:dyDescent="0.2">
      <c r="A13292" s="7"/>
    </row>
    <row r="13293" spans="1:1" x14ac:dyDescent="0.2">
      <c r="A13293" s="7"/>
    </row>
    <row r="13294" spans="1:1" x14ac:dyDescent="0.2">
      <c r="A13294" s="7"/>
    </row>
    <row r="13295" spans="1:1" x14ac:dyDescent="0.2">
      <c r="A13295" s="7"/>
    </row>
    <row r="13296" spans="1:1" x14ac:dyDescent="0.2">
      <c r="A13296" s="7"/>
    </row>
    <row r="13297" spans="1:1" x14ac:dyDescent="0.2">
      <c r="A13297" s="7"/>
    </row>
    <row r="13298" spans="1:1" x14ac:dyDescent="0.2">
      <c r="A13298" s="7"/>
    </row>
    <row r="13299" spans="1:1" x14ac:dyDescent="0.2">
      <c r="A13299" s="7"/>
    </row>
    <row r="13300" spans="1:1" x14ac:dyDescent="0.2">
      <c r="A13300" s="7"/>
    </row>
    <row r="13301" spans="1:1" x14ac:dyDescent="0.2">
      <c r="A13301" s="7"/>
    </row>
    <row r="13302" spans="1:1" x14ac:dyDescent="0.2">
      <c r="A13302" s="7"/>
    </row>
    <row r="13303" spans="1:1" x14ac:dyDescent="0.2">
      <c r="A13303" s="7"/>
    </row>
    <row r="13304" spans="1:1" x14ac:dyDescent="0.2">
      <c r="A13304" s="7"/>
    </row>
    <row r="13305" spans="1:1" x14ac:dyDescent="0.2">
      <c r="A13305" s="7"/>
    </row>
    <row r="13306" spans="1:1" x14ac:dyDescent="0.2">
      <c r="A13306" s="7"/>
    </row>
    <row r="13307" spans="1:1" x14ac:dyDescent="0.2">
      <c r="A13307" s="7"/>
    </row>
    <row r="13308" spans="1:1" x14ac:dyDescent="0.2">
      <c r="A13308" s="7"/>
    </row>
    <row r="13309" spans="1:1" x14ac:dyDescent="0.2">
      <c r="A13309" s="7"/>
    </row>
    <row r="13310" spans="1:1" x14ac:dyDescent="0.2">
      <c r="A13310" s="7"/>
    </row>
    <row r="13311" spans="1:1" x14ac:dyDescent="0.2">
      <c r="A13311" s="7"/>
    </row>
    <row r="13312" spans="1:1" x14ac:dyDescent="0.2">
      <c r="A13312" s="7"/>
    </row>
    <row r="13313" spans="1:1" x14ac:dyDescent="0.2">
      <c r="A13313" s="7"/>
    </row>
    <row r="13314" spans="1:1" x14ac:dyDescent="0.2">
      <c r="A13314" s="7"/>
    </row>
    <row r="13315" spans="1:1" x14ac:dyDescent="0.2">
      <c r="A13315" s="7"/>
    </row>
    <row r="13316" spans="1:1" x14ac:dyDescent="0.2">
      <c r="A13316" s="7"/>
    </row>
    <row r="13317" spans="1:1" x14ac:dyDescent="0.2">
      <c r="A13317" s="7"/>
    </row>
    <row r="13318" spans="1:1" x14ac:dyDescent="0.2">
      <c r="A13318" s="7"/>
    </row>
    <row r="13319" spans="1:1" x14ac:dyDescent="0.2">
      <c r="A13319" s="7"/>
    </row>
    <row r="13320" spans="1:1" x14ac:dyDescent="0.2">
      <c r="A13320" s="7"/>
    </row>
    <row r="13321" spans="1:1" x14ac:dyDescent="0.2">
      <c r="A13321" s="7"/>
    </row>
    <row r="13322" spans="1:1" x14ac:dyDescent="0.2">
      <c r="A13322" s="7"/>
    </row>
    <row r="13323" spans="1:1" x14ac:dyDescent="0.2">
      <c r="A13323" s="7"/>
    </row>
    <row r="13324" spans="1:1" x14ac:dyDescent="0.2">
      <c r="A13324" s="7"/>
    </row>
    <row r="13325" spans="1:1" x14ac:dyDescent="0.2">
      <c r="A13325" s="7"/>
    </row>
    <row r="13326" spans="1:1" x14ac:dyDescent="0.2">
      <c r="A13326" s="7"/>
    </row>
    <row r="13327" spans="1:1" x14ac:dyDescent="0.2">
      <c r="A13327" s="7"/>
    </row>
    <row r="13328" spans="1:1" x14ac:dyDescent="0.2">
      <c r="A13328" s="7"/>
    </row>
    <row r="13329" spans="1:1" x14ac:dyDescent="0.2">
      <c r="A13329" s="7"/>
    </row>
    <row r="13330" spans="1:1" x14ac:dyDescent="0.2">
      <c r="A13330" s="7"/>
    </row>
    <row r="13331" spans="1:1" x14ac:dyDescent="0.2">
      <c r="A13331" s="7"/>
    </row>
    <row r="13332" spans="1:1" x14ac:dyDescent="0.2">
      <c r="A13332" s="7"/>
    </row>
    <row r="13333" spans="1:1" x14ac:dyDescent="0.2">
      <c r="A13333" s="7"/>
    </row>
    <row r="13334" spans="1:1" x14ac:dyDescent="0.2">
      <c r="A13334" s="7"/>
    </row>
    <row r="13335" spans="1:1" x14ac:dyDescent="0.2">
      <c r="A13335" s="7"/>
    </row>
    <row r="13336" spans="1:1" x14ac:dyDescent="0.2">
      <c r="A13336" s="7"/>
    </row>
    <row r="13337" spans="1:1" x14ac:dyDescent="0.2">
      <c r="A13337" s="7"/>
    </row>
    <row r="13338" spans="1:1" x14ac:dyDescent="0.2">
      <c r="A13338" s="7"/>
    </row>
    <row r="13339" spans="1:1" x14ac:dyDescent="0.2">
      <c r="A13339" s="7"/>
    </row>
    <row r="13340" spans="1:1" x14ac:dyDescent="0.2">
      <c r="A13340" s="7"/>
    </row>
    <row r="13341" spans="1:1" x14ac:dyDescent="0.2">
      <c r="A13341" s="7"/>
    </row>
    <row r="13342" spans="1:1" x14ac:dyDescent="0.2">
      <c r="A13342" s="7"/>
    </row>
    <row r="13343" spans="1:1" x14ac:dyDescent="0.2">
      <c r="A13343" s="7"/>
    </row>
    <row r="13344" spans="1:1" x14ac:dyDescent="0.2">
      <c r="A13344" s="7"/>
    </row>
    <row r="13345" spans="1:1" x14ac:dyDescent="0.2">
      <c r="A13345" s="7"/>
    </row>
    <row r="13346" spans="1:1" x14ac:dyDescent="0.2">
      <c r="A13346" s="7"/>
    </row>
    <row r="13347" spans="1:1" x14ac:dyDescent="0.2">
      <c r="A13347" s="7"/>
    </row>
    <row r="13348" spans="1:1" x14ac:dyDescent="0.2">
      <c r="A13348" s="7"/>
    </row>
    <row r="13349" spans="1:1" x14ac:dyDescent="0.2">
      <c r="A13349" s="7"/>
    </row>
    <row r="13350" spans="1:1" x14ac:dyDescent="0.2">
      <c r="A13350" s="7"/>
    </row>
    <row r="13351" spans="1:1" x14ac:dyDescent="0.2">
      <c r="A13351" s="7"/>
    </row>
    <row r="13352" spans="1:1" x14ac:dyDescent="0.2">
      <c r="A13352" s="7"/>
    </row>
    <row r="13353" spans="1:1" x14ac:dyDescent="0.2">
      <c r="A13353" s="7"/>
    </row>
    <row r="13354" spans="1:1" x14ac:dyDescent="0.2">
      <c r="A13354" s="7"/>
    </row>
    <row r="13355" spans="1:1" x14ac:dyDescent="0.2">
      <c r="A13355" s="7"/>
    </row>
    <row r="13356" spans="1:1" x14ac:dyDescent="0.2">
      <c r="A13356" s="7"/>
    </row>
    <row r="13357" spans="1:1" x14ac:dyDescent="0.2">
      <c r="A13357" s="7"/>
    </row>
    <row r="13358" spans="1:1" x14ac:dyDescent="0.2">
      <c r="A13358" s="7"/>
    </row>
    <row r="13359" spans="1:1" x14ac:dyDescent="0.2">
      <c r="A13359" s="7"/>
    </row>
    <row r="13360" spans="1:1" x14ac:dyDescent="0.2">
      <c r="A13360" s="7"/>
    </row>
    <row r="13361" spans="1:1" x14ac:dyDescent="0.2">
      <c r="A13361" s="7"/>
    </row>
    <row r="13362" spans="1:1" x14ac:dyDescent="0.2">
      <c r="A13362" s="7"/>
    </row>
    <row r="13363" spans="1:1" x14ac:dyDescent="0.2">
      <c r="A13363" s="7"/>
    </row>
    <row r="13364" spans="1:1" x14ac:dyDescent="0.2">
      <c r="A13364" s="7"/>
    </row>
    <row r="13365" spans="1:1" x14ac:dyDescent="0.2">
      <c r="A13365" s="7"/>
    </row>
    <row r="13366" spans="1:1" x14ac:dyDescent="0.2">
      <c r="A13366" s="7"/>
    </row>
    <row r="13367" spans="1:1" x14ac:dyDescent="0.2">
      <c r="A13367" s="7"/>
    </row>
    <row r="13368" spans="1:1" x14ac:dyDescent="0.2">
      <c r="A13368" s="7"/>
    </row>
    <row r="13369" spans="1:1" x14ac:dyDescent="0.2">
      <c r="A13369" s="7"/>
    </row>
    <row r="13370" spans="1:1" x14ac:dyDescent="0.2">
      <c r="A13370" s="7"/>
    </row>
    <row r="13371" spans="1:1" x14ac:dyDescent="0.2">
      <c r="A13371" s="7"/>
    </row>
    <row r="13372" spans="1:1" x14ac:dyDescent="0.2">
      <c r="A13372" s="7"/>
    </row>
    <row r="13373" spans="1:1" x14ac:dyDescent="0.2">
      <c r="A13373" s="7"/>
    </row>
    <row r="13374" spans="1:1" x14ac:dyDescent="0.2">
      <c r="A13374" s="7"/>
    </row>
    <row r="13375" spans="1:1" x14ac:dyDescent="0.2">
      <c r="A13375" s="7"/>
    </row>
    <row r="13376" spans="1:1" x14ac:dyDescent="0.2">
      <c r="A13376" s="7"/>
    </row>
    <row r="13377" spans="1:1" x14ac:dyDescent="0.2">
      <c r="A13377" s="7"/>
    </row>
    <row r="13378" spans="1:1" x14ac:dyDescent="0.2">
      <c r="A13378" s="7"/>
    </row>
    <row r="13379" spans="1:1" x14ac:dyDescent="0.2">
      <c r="A13379" s="7"/>
    </row>
    <row r="13380" spans="1:1" x14ac:dyDescent="0.2">
      <c r="A13380" s="7"/>
    </row>
    <row r="13381" spans="1:1" x14ac:dyDescent="0.2">
      <c r="A13381" s="7"/>
    </row>
    <row r="13382" spans="1:1" x14ac:dyDescent="0.2">
      <c r="A13382" s="7"/>
    </row>
    <row r="13383" spans="1:1" x14ac:dyDescent="0.2">
      <c r="A13383" s="7"/>
    </row>
    <row r="13384" spans="1:1" x14ac:dyDescent="0.2">
      <c r="A13384" s="7"/>
    </row>
    <row r="13385" spans="1:1" x14ac:dyDescent="0.2">
      <c r="A13385" s="7"/>
    </row>
    <row r="13386" spans="1:1" x14ac:dyDescent="0.2">
      <c r="A13386" s="7"/>
    </row>
    <row r="13387" spans="1:1" x14ac:dyDescent="0.2">
      <c r="A13387" s="7"/>
    </row>
    <row r="13388" spans="1:1" x14ac:dyDescent="0.2">
      <c r="A13388" s="7"/>
    </row>
    <row r="13389" spans="1:1" x14ac:dyDescent="0.2">
      <c r="A13389" s="7"/>
    </row>
    <row r="13390" spans="1:1" x14ac:dyDescent="0.2">
      <c r="A13390" s="7"/>
    </row>
    <row r="13391" spans="1:1" x14ac:dyDescent="0.2">
      <c r="A13391" s="7"/>
    </row>
    <row r="13392" spans="1:1" x14ac:dyDescent="0.2">
      <c r="A13392" s="7"/>
    </row>
    <row r="13393" spans="1:1" x14ac:dyDescent="0.2">
      <c r="A13393" s="7"/>
    </row>
    <row r="13394" spans="1:1" x14ac:dyDescent="0.2">
      <c r="A13394" s="7"/>
    </row>
    <row r="13395" spans="1:1" x14ac:dyDescent="0.2">
      <c r="A13395" s="7"/>
    </row>
    <row r="13396" spans="1:1" x14ac:dyDescent="0.2">
      <c r="A13396" s="7"/>
    </row>
    <row r="13397" spans="1:1" x14ac:dyDescent="0.2">
      <c r="A13397" s="7"/>
    </row>
    <row r="13398" spans="1:1" x14ac:dyDescent="0.2">
      <c r="A13398" s="7"/>
    </row>
    <row r="13399" spans="1:1" x14ac:dyDescent="0.2">
      <c r="A13399" s="7"/>
    </row>
    <row r="13400" spans="1:1" x14ac:dyDescent="0.2">
      <c r="A13400" s="7"/>
    </row>
    <row r="13401" spans="1:1" x14ac:dyDescent="0.2">
      <c r="A13401" s="7"/>
    </row>
    <row r="13402" spans="1:1" x14ac:dyDescent="0.2">
      <c r="A13402" s="7"/>
    </row>
    <row r="13403" spans="1:1" x14ac:dyDescent="0.2">
      <c r="A13403" s="7"/>
    </row>
    <row r="13404" spans="1:1" x14ac:dyDescent="0.2">
      <c r="A13404" s="7"/>
    </row>
    <row r="13405" spans="1:1" x14ac:dyDescent="0.2">
      <c r="A13405" s="7"/>
    </row>
    <row r="13406" spans="1:1" x14ac:dyDescent="0.2">
      <c r="A13406" s="7"/>
    </row>
    <row r="13407" spans="1:1" x14ac:dyDescent="0.2">
      <c r="A13407" s="7"/>
    </row>
    <row r="13408" spans="1:1" x14ac:dyDescent="0.2">
      <c r="A13408" s="7"/>
    </row>
    <row r="13409" spans="1:1" x14ac:dyDescent="0.2">
      <c r="A13409" s="7"/>
    </row>
    <row r="13410" spans="1:1" x14ac:dyDescent="0.2">
      <c r="A13410" s="7"/>
    </row>
    <row r="13411" spans="1:1" x14ac:dyDescent="0.2">
      <c r="A13411" s="7"/>
    </row>
    <row r="13412" spans="1:1" x14ac:dyDescent="0.2">
      <c r="A13412" s="7"/>
    </row>
    <row r="13413" spans="1:1" x14ac:dyDescent="0.2">
      <c r="A13413" s="7"/>
    </row>
    <row r="13414" spans="1:1" x14ac:dyDescent="0.2">
      <c r="A13414" s="7"/>
    </row>
    <row r="13415" spans="1:1" x14ac:dyDescent="0.2">
      <c r="A13415" s="7"/>
    </row>
    <row r="13416" spans="1:1" x14ac:dyDescent="0.2">
      <c r="A13416" s="7"/>
    </row>
    <row r="13417" spans="1:1" x14ac:dyDescent="0.2">
      <c r="A13417" s="7"/>
    </row>
    <row r="13418" spans="1:1" x14ac:dyDescent="0.2">
      <c r="A13418" s="7"/>
    </row>
    <row r="13419" spans="1:1" x14ac:dyDescent="0.2">
      <c r="A13419" s="7"/>
    </row>
    <row r="13420" spans="1:1" x14ac:dyDescent="0.2">
      <c r="A13420" s="7"/>
    </row>
    <row r="13421" spans="1:1" x14ac:dyDescent="0.2">
      <c r="A13421" s="7"/>
    </row>
    <row r="13422" spans="1:1" x14ac:dyDescent="0.2">
      <c r="A13422" s="7"/>
    </row>
    <row r="13423" spans="1:1" x14ac:dyDescent="0.2">
      <c r="A13423" s="7"/>
    </row>
    <row r="13424" spans="1:1" x14ac:dyDescent="0.2">
      <c r="A13424" s="7"/>
    </row>
    <row r="13425" spans="1:1" x14ac:dyDescent="0.2">
      <c r="A13425" s="7"/>
    </row>
    <row r="13426" spans="1:1" x14ac:dyDescent="0.2">
      <c r="A13426" s="7"/>
    </row>
    <row r="13427" spans="1:1" x14ac:dyDescent="0.2">
      <c r="A13427" s="7"/>
    </row>
    <row r="13428" spans="1:1" x14ac:dyDescent="0.2">
      <c r="A13428" s="7"/>
    </row>
    <row r="13429" spans="1:1" x14ac:dyDescent="0.2">
      <c r="A13429" s="7"/>
    </row>
    <row r="13430" spans="1:1" x14ac:dyDescent="0.2">
      <c r="A13430" s="7"/>
    </row>
    <row r="13431" spans="1:1" x14ac:dyDescent="0.2">
      <c r="A13431" s="7"/>
    </row>
    <row r="13432" spans="1:1" x14ac:dyDescent="0.2">
      <c r="A13432" s="7"/>
    </row>
    <row r="13433" spans="1:1" x14ac:dyDescent="0.2">
      <c r="A13433" s="7"/>
    </row>
    <row r="13434" spans="1:1" x14ac:dyDescent="0.2">
      <c r="A13434" s="7"/>
    </row>
    <row r="13435" spans="1:1" x14ac:dyDescent="0.2">
      <c r="A13435" s="7"/>
    </row>
    <row r="13436" spans="1:1" x14ac:dyDescent="0.2">
      <c r="A13436" s="7"/>
    </row>
    <row r="13437" spans="1:1" x14ac:dyDescent="0.2">
      <c r="A13437" s="7"/>
    </row>
    <row r="13438" spans="1:1" x14ac:dyDescent="0.2">
      <c r="A13438" s="7"/>
    </row>
    <row r="13439" spans="1:1" x14ac:dyDescent="0.2">
      <c r="A13439" s="7"/>
    </row>
    <row r="13440" spans="1:1" x14ac:dyDescent="0.2">
      <c r="A13440" s="7"/>
    </row>
    <row r="13441" spans="1:1" x14ac:dyDescent="0.2">
      <c r="A13441" s="7"/>
    </row>
    <row r="13442" spans="1:1" x14ac:dyDescent="0.2">
      <c r="A13442" s="7"/>
    </row>
    <row r="13443" spans="1:1" x14ac:dyDescent="0.2">
      <c r="A13443" s="7"/>
    </row>
    <row r="13444" spans="1:1" x14ac:dyDescent="0.2">
      <c r="A13444" s="7"/>
    </row>
    <row r="13445" spans="1:1" x14ac:dyDescent="0.2">
      <c r="A13445" s="7"/>
    </row>
    <row r="13446" spans="1:1" x14ac:dyDescent="0.2">
      <c r="A13446" s="7"/>
    </row>
    <row r="13447" spans="1:1" x14ac:dyDescent="0.2">
      <c r="A13447" s="7"/>
    </row>
    <row r="13448" spans="1:1" x14ac:dyDescent="0.2">
      <c r="A13448" s="7"/>
    </row>
    <row r="13449" spans="1:1" x14ac:dyDescent="0.2">
      <c r="A13449" s="7"/>
    </row>
    <row r="13450" spans="1:1" x14ac:dyDescent="0.2">
      <c r="A13450" s="7"/>
    </row>
    <row r="13451" spans="1:1" x14ac:dyDescent="0.2">
      <c r="A13451" s="7"/>
    </row>
    <row r="13452" spans="1:1" x14ac:dyDescent="0.2">
      <c r="A13452" s="7"/>
    </row>
    <row r="13453" spans="1:1" x14ac:dyDescent="0.2">
      <c r="A13453" s="7"/>
    </row>
    <row r="13454" spans="1:1" x14ac:dyDescent="0.2">
      <c r="A13454" s="7"/>
    </row>
    <row r="13455" spans="1:1" x14ac:dyDescent="0.2">
      <c r="A13455" s="7"/>
    </row>
    <row r="13456" spans="1:1" x14ac:dyDescent="0.2">
      <c r="A13456" s="7"/>
    </row>
    <row r="13457" spans="1:1" x14ac:dyDescent="0.2">
      <c r="A13457" s="7"/>
    </row>
    <row r="13458" spans="1:1" x14ac:dyDescent="0.2">
      <c r="A13458" s="7"/>
    </row>
    <row r="13459" spans="1:1" x14ac:dyDescent="0.2">
      <c r="A13459" s="7"/>
    </row>
    <row r="13460" spans="1:1" x14ac:dyDescent="0.2">
      <c r="A13460" s="7"/>
    </row>
    <row r="13461" spans="1:1" x14ac:dyDescent="0.2">
      <c r="A13461" s="7"/>
    </row>
    <row r="13462" spans="1:1" x14ac:dyDescent="0.2">
      <c r="A13462" s="7"/>
    </row>
    <row r="13463" spans="1:1" x14ac:dyDescent="0.2">
      <c r="A13463" s="7"/>
    </row>
    <row r="13464" spans="1:1" x14ac:dyDescent="0.2">
      <c r="A13464" s="7"/>
    </row>
    <row r="13465" spans="1:1" x14ac:dyDescent="0.2">
      <c r="A13465" s="7"/>
    </row>
    <row r="13466" spans="1:1" x14ac:dyDescent="0.2">
      <c r="A13466" s="7"/>
    </row>
    <row r="13467" spans="1:1" x14ac:dyDescent="0.2">
      <c r="A13467" s="7"/>
    </row>
    <row r="13468" spans="1:1" x14ac:dyDescent="0.2">
      <c r="A13468" s="7"/>
    </row>
    <row r="13469" spans="1:1" x14ac:dyDescent="0.2">
      <c r="A13469" s="7"/>
    </row>
    <row r="13470" spans="1:1" x14ac:dyDescent="0.2">
      <c r="A13470" s="7"/>
    </row>
    <row r="13471" spans="1:1" x14ac:dyDescent="0.2">
      <c r="A13471" s="7"/>
    </row>
    <row r="13472" spans="1:1" x14ac:dyDescent="0.2">
      <c r="A13472" s="7"/>
    </row>
    <row r="13473" spans="1:1" x14ac:dyDescent="0.2">
      <c r="A13473" s="7"/>
    </row>
    <row r="13474" spans="1:1" x14ac:dyDescent="0.2">
      <c r="A13474" s="7"/>
    </row>
    <row r="13475" spans="1:1" x14ac:dyDescent="0.2">
      <c r="A13475" s="7"/>
    </row>
    <row r="13476" spans="1:1" x14ac:dyDescent="0.2">
      <c r="A13476" s="7"/>
    </row>
    <row r="13477" spans="1:1" x14ac:dyDescent="0.2">
      <c r="A13477" s="7"/>
    </row>
    <row r="13478" spans="1:1" x14ac:dyDescent="0.2">
      <c r="A13478" s="7"/>
    </row>
    <row r="13479" spans="1:1" x14ac:dyDescent="0.2">
      <c r="A13479" s="7"/>
    </row>
    <row r="13480" spans="1:1" x14ac:dyDescent="0.2">
      <c r="A13480" s="7"/>
    </row>
    <row r="13481" spans="1:1" x14ac:dyDescent="0.2">
      <c r="A13481" s="7"/>
    </row>
    <row r="13482" spans="1:1" x14ac:dyDescent="0.2">
      <c r="A13482" s="7"/>
    </row>
    <row r="13483" spans="1:1" x14ac:dyDescent="0.2">
      <c r="A13483" s="7"/>
    </row>
    <row r="13484" spans="1:1" x14ac:dyDescent="0.2">
      <c r="A13484" s="7"/>
    </row>
    <row r="13485" spans="1:1" x14ac:dyDescent="0.2">
      <c r="A13485" s="7"/>
    </row>
    <row r="13486" spans="1:1" x14ac:dyDescent="0.2">
      <c r="A13486" s="7"/>
    </row>
    <row r="13487" spans="1:1" x14ac:dyDescent="0.2">
      <c r="A13487" s="7"/>
    </row>
    <row r="13488" spans="1:1" x14ac:dyDescent="0.2">
      <c r="A13488" s="7"/>
    </row>
    <row r="13489" spans="1:1" x14ac:dyDescent="0.2">
      <c r="A13489" s="7"/>
    </row>
    <row r="13490" spans="1:1" x14ac:dyDescent="0.2">
      <c r="A13490" s="7"/>
    </row>
    <row r="13491" spans="1:1" x14ac:dyDescent="0.2">
      <c r="A13491" s="7"/>
    </row>
    <row r="13492" spans="1:1" x14ac:dyDescent="0.2">
      <c r="A13492" s="7"/>
    </row>
    <row r="13493" spans="1:1" x14ac:dyDescent="0.2">
      <c r="A13493" s="7"/>
    </row>
    <row r="13494" spans="1:1" x14ac:dyDescent="0.2">
      <c r="A13494" s="7"/>
    </row>
    <row r="13495" spans="1:1" x14ac:dyDescent="0.2">
      <c r="A13495" s="7"/>
    </row>
    <row r="13496" spans="1:1" x14ac:dyDescent="0.2">
      <c r="A13496" s="7"/>
    </row>
    <row r="13497" spans="1:1" x14ac:dyDescent="0.2">
      <c r="A13497" s="7"/>
    </row>
    <row r="13498" spans="1:1" x14ac:dyDescent="0.2">
      <c r="A13498" s="7"/>
    </row>
    <row r="13499" spans="1:1" x14ac:dyDescent="0.2">
      <c r="A13499" s="7"/>
    </row>
    <row r="13500" spans="1:1" x14ac:dyDescent="0.2">
      <c r="A13500" s="7"/>
    </row>
    <row r="13501" spans="1:1" x14ac:dyDescent="0.2">
      <c r="A13501" s="7"/>
    </row>
    <row r="13502" spans="1:1" x14ac:dyDescent="0.2">
      <c r="A13502" s="7"/>
    </row>
    <row r="13503" spans="1:1" x14ac:dyDescent="0.2">
      <c r="A13503" s="7"/>
    </row>
    <row r="13504" spans="1:1" x14ac:dyDescent="0.2">
      <c r="A13504" s="7"/>
    </row>
    <row r="13505" spans="1:1" x14ac:dyDescent="0.2">
      <c r="A13505" s="7"/>
    </row>
    <row r="13506" spans="1:1" x14ac:dyDescent="0.2">
      <c r="A13506" s="7"/>
    </row>
    <row r="13507" spans="1:1" x14ac:dyDescent="0.2">
      <c r="A13507" s="7"/>
    </row>
    <row r="13508" spans="1:1" x14ac:dyDescent="0.2">
      <c r="A13508" s="7"/>
    </row>
    <row r="13509" spans="1:1" x14ac:dyDescent="0.2">
      <c r="A13509" s="7"/>
    </row>
    <row r="13510" spans="1:1" x14ac:dyDescent="0.2">
      <c r="A13510" s="7"/>
    </row>
    <row r="13511" spans="1:1" x14ac:dyDescent="0.2">
      <c r="A13511" s="7"/>
    </row>
    <row r="13512" spans="1:1" x14ac:dyDescent="0.2">
      <c r="A13512" s="7"/>
    </row>
    <row r="13513" spans="1:1" x14ac:dyDescent="0.2">
      <c r="A13513" s="7"/>
    </row>
    <row r="13514" spans="1:1" x14ac:dyDescent="0.2">
      <c r="A13514" s="7"/>
    </row>
    <row r="13515" spans="1:1" x14ac:dyDescent="0.2">
      <c r="A13515" s="7"/>
    </row>
    <row r="13516" spans="1:1" x14ac:dyDescent="0.2">
      <c r="A13516" s="7"/>
    </row>
    <row r="13517" spans="1:1" x14ac:dyDescent="0.2">
      <c r="A13517" s="7"/>
    </row>
    <row r="13518" spans="1:1" x14ac:dyDescent="0.2">
      <c r="A13518" s="7"/>
    </row>
    <row r="13519" spans="1:1" x14ac:dyDescent="0.2">
      <c r="A13519" s="7"/>
    </row>
    <row r="13520" spans="1:1" x14ac:dyDescent="0.2">
      <c r="A13520" s="7"/>
    </row>
    <row r="13521" spans="1:1" x14ac:dyDescent="0.2">
      <c r="A13521" s="7"/>
    </row>
    <row r="13522" spans="1:1" x14ac:dyDescent="0.2">
      <c r="A13522" s="7"/>
    </row>
    <row r="13523" spans="1:1" x14ac:dyDescent="0.2">
      <c r="A13523" s="7"/>
    </row>
    <row r="13524" spans="1:1" x14ac:dyDescent="0.2">
      <c r="A13524" s="7"/>
    </row>
    <row r="13525" spans="1:1" x14ac:dyDescent="0.2">
      <c r="A13525" s="7"/>
    </row>
    <row r="13526" spans="1:1" x14ac:dyDescent="0.2">
      <c r="A13526" s="7"/>
    </row>
    <row r="13527" spans="1:1" x14ac:dyDescent="0.2">
      <c r="A13527" s="7"/>
    </row>
    <row r="13528" spans="1:1" x14ac:dyDescent="0.2">
      <c r="A13528" s="7"/>
    </row>
    <row r="13529" spans="1:1" x14ac:dyDescent="0.2">
      <c r="A13529" s="7"/>
    </row>
    <row r="13530" spans="1:1" x14ac:dyDescent="0.2">
      <c r="A13530" s="7"/>
    </row>
    <row r="13531" spans="1:1" x14ac:dyDescent="0.2">
      <c r="A13531" s="7"/>
    </row>
    <row r="13532" spans="1:1" x14ac:dyDescent="0.2">
      <c r="A13532" s="7"/>
    </row>
    <row r="13533" spans="1:1" x14ac:dyDescent="0.2">
      <c r="A13533" s="7"/>
    </row>
    <row r="13534" spans="1:1" x14ac:dyDescent="0.2">
      <c r="A13534" s="7"/>
    </row>
    <row r="13535" spans="1:1" x14ac:dyDescent="0.2">
      <c r="A13535" s="7"/>
    </row>
    <row r="13536" spans="1:1" x14ac:dyDescent="0.2">
      <c r="A13536" s="7"/>
    </row>
    <row r="13537" spans="1:1" x14ac:dyDescent="0.2">
      <c r="A13537" s="7"/>
    </row>
    <row r="13538" spans="1:1" x14ac:dyDescent="0.2">
      <c r="A13538" s="7"/>
    </row>
    <row r="13539" spans="1:1" x14ac:dyDescent="0.2">
      <c r="A13539" s="7"/>
    </row>
    <row r="13540" spans="1:1" x14ac:dyDescent="0.2">
      <c r="A13540" s="7"/>
    </row>
    <row r="13541" spans="1:1" x14ac:dyDescent="0.2">
      <c r="A13541" s="7"/>
    </row>
    <row r="13542" spans="1:1" x14ac:dyDescent="0.2">
      <c r="A13542" s="7"/>
    </row>
    <row r="13543" spans="1:1" x14ac:dyDescent="0.2">
      <c r="A13543" s="7"/>
    </row>
    <row r="13544" spans="1:1" x14ac:dyDescent="0.2">
      <c r="A13544" s="7"/>
    </row>
    <row r="13545" spans="1:1" x14ac:dyDescent="0.2">
      <c r="A13545" s="7"/>
    </row>
    <row r="13546" spans="1:1" x14ac:dyDescent="0.2">
      <c r="A13546" s="7"/>
    </row>
    <row r="13547" spans="1:1" x14ac:dyDescent="0.2">
      <c r="A13547" s="7"/>
    </row>
    <row r="13548" spans="1:1" x14ac:dyDescent="0.2">
      <c r="A13548" s="7"/>
    </row>
    <row r="13549" spans="1:1" x14ac:dyDescent="0.2">
      <c r="A13549" s="7"/>
    </row>
    <row r="13550" spans="1:1" x14ac:dyDescent="0.2">
      <c r="A13550" s="7"/>
    </row>
    <row r="13551" spans="1:1" x14ac:dyDescent="0.2">
      <c r="A13551" s="7"/>
    </row>
    <row r="13552" spans="1:1" x14ac:dyDescent="0.2">
      <c r="A13552" s="7"/>
    </row>
    <row r="13553" spans="1:1" x14ac:dyDescent="0.2">
      <c r="A13553" s="7"/>
    </row>
    <row r="13554" spans="1:1" x14ac:dyDescent="0.2">
      <c r="A13554" s="7"/>
    </row>
    <row r="13555" spans="1:1" x14ac:dyDescent="0.2">
      <c r="A13555" s="7"/>
    </row>
    <row r="13556" spans="1:1" x14ac:dyDescent="0.2">
      <c r="A13556" s="7"/>
    </row>
    <row r="13557" spans="1:1" x14ac:dyDescent="0.2">
      <c r="A13557" s="7"/>
    </row>
    <row r="13558" spans="1:1" x14ac:dyDescent="0.2">
      <c r="A13558" s="7"/>
    </row>
    <row r="13559" spans="1:1" x14ac:dyDescent="0.2">
      <c r="A13559" s="7"/>
    </row>
    <row r="13560" spans="1:1" x14ac:dyDescent="0.2">
      <c r="A13560" s="7"/>
    </row>
    <row r="13561" spans="1:1" x14ac:dyDescent="0.2">
      <c r="A13561" s="7"/>
    </row>
    <row r="13562" spans="1:1" x14ac:dyDescent="0.2">
      <c r="A13562" s="7"/>
    </row>
    <row r="13563" spans="1:1" x14ac:dyDescent="0.2">
      <c r="A13563" s="7"/>
    </row>
    <row r="13564" spans="1:1" x14ac:dyDescent="0.2">
      <c r="A13564" s="7"/>
    </row>
    <row r="13565" spans="1:1" x14ac:dyDescent="0.2">
      <c r="A13565" s="7"/>
    </row>
    <row r="13566" spans="1:1" x14ac:dyDescent="0.2">
      <c r="A13566" s="7"/>
    </row>
    <row r="13567" spans="1:1" x14ac:dyDescent="0.2">
      <c r="A13567" s="7"/>
    </row>
    <row r="13568" spans="1:1" x14ac:dyDescent="0.2">
      <c r="A13568" s="7"/>
    </row>
    <row r="13569" spans="1:1" x14ac:dyDescent="0.2">
      <c r="A13569" s="7"/>
    </row>
    <row r="13570" spans="1:1" x14ac:dyDescent="0.2">
      <c r="A13570" s="7"/>
    </row>
    <row r="13571" spans="1:1" x14ac:dyDescent="0.2">
      <c r="A13571" s="7"/>
    </row>
    <row r="13572" spans="1:1" x14ac:dyDescent="0.2">
      <c r="A13572" s="7"/>
    </row>
    <row r="13573" spans="1:1" x14ac:dyDescent="0.2">
      <c r="A13573" s="7"/>
    </row>
    <row r="13574" spans="1:1" x14ac:dyDescent="0.2">
      <c r="A13574" s="7"/>
    </row>
    <row r="13575" spans="1:1" x14ac:dyDescent="0.2">
      <c r="A13575" s="7"/>
    </row>
    <row r="13576" spans="1:1" x14ac:dyDescent="0.2">
      <c r="A13576" s="7"/>
    </row>
    <row r="13577" spans="1:1" x14ac:dyDescent="0.2">
      <c r="A13577" s="7"/>
    </row>
    <row r="13578" spans="1:1" x14ac:dyDescent="0.2">
      <c r="A13578" s="7"/>
    </row>
    <row r="13579" spans="1:1" x14ac:dyDescent="0.2">
      <c r="A13579" s="7"/>
    </row>
    <row r="13580" spans="1:1" x14ac:dyDescent="0.2">
      <c r="A13580" s="7"/>
    </row>
    <row r="13581" spans="1:1" x14ac:dyDescent="0.2">
      <c r="A13581" s="7"/>
    </row>
    <row r="13582" spans="1:1" x14ac:dyDescent="0.2">
      <c r="A13582" s="7"/>
    </row>
    <row r="13583" spans="1:1" x14ac:dyDescent="0.2">
      <c r="A13583" s="7"/>
    </row>
    <row r="13584" spans="1:1" x14ac:dyDescent="0.2">
      <c r="A13584" s="7"/>
    </row>
    <row r="13585" spans="1:1" x14ac:dyDescent="0.2">
      <c r="A13585" s="7"/>
    </row>
    <row r="13586" spans="1:1" x14ac:dyDescent="0.2">
      <c r="A13586" s="7"/>
    </row>
    <row r="13587" spans="1:1" x14ac:dyDescent="0.2">
      <c r="A13587" s="7"/>
    </row>
    <row r="13588" spans="1:1" x14ac:dyDescent="0.2">
      <c r="A13588" s="7"/>
    </row>
    <row r="13589" spans="1:1" x14ac:dyDescent="0.2">
      <c r="A13589" s="7"/>
    </row>
    <row r="13590" spans="1:1" x14ac:dyDescent="0.2">
      <c r="A13590" s="7"/>
    </row>
    <row r="13591" spans="1:1" x14ac:dyDescent="0.2">
      <c r="A13591" s="7"/>
    </row>
    <row r="13592" spans="1:1" x14ac:dyDescent="0.2">
      <c r="A13592" s="7"/>
    </row>
    <row r="13593" spans="1:1" x14ac:dyDescent="0.2">
      <c r="A13593" s="7"/>
    </row>
    <row r="13594" spans="1:1" x14ac:dyDescent="0.2">
      <c r="A13594" s="7"/>
    </row>
    <row r="13595" spans="1:1" x14ac:dyDescent="0.2">
      <c r="A13595" s="7"/>
    </row>
    <row r="13596" spans="1:1" x14ac:dyDescent="0.2">
      <c r="A13596" s="7"/>
    </row>
    <row r="13597" spans="1:1" x14ac:dyDescent="0.2">
      <c r="A13597" s="7"/>
    </row>
    <row r="13598" spans="1:1" x14ac:dyDescent="0.2">
      <c r="A13598" s="7"/>
    </row>
    <row r="13599" spans="1:1" x14ac:dyDescent="0.2">
      <c r="A13599" s="7"/>
    </row>
    <row r="13600" spans="1:1" x14ac:dyDescent="0.2">
      <c r="A13600" s="7"/>
    </row>
    <row r="13601" spans="1:1" x14ac:dyDescent="0.2">
      <c r="A13601" s="7"/>
    </row>
    <row r="13602" spans="1:1" x14ac:dyDescent="0.2">
      <c r="A13602" s="7"/>
    </row>
    <row r="13603" spans="1:1" x14ac:dyDescent="0.2">
      <c r="A13603" s="7"/>
    </row>
    <row r="13604" spans="1:1" x14ac:dyDescent="0.2">
      <c r="A13604" s="7"/>
    </row>
    <row r="13605" spans="1:1" x14ac:dyDescent="0.2">
      <c r="A13605" s="7"/>
    </row>
    <row r="13606" spans="1:1" x14ac:dyDescent="0.2">
      <c r="A13606" s="7"/>
    </row>
    <row r="13607" spans="1:1" x14ac:dyDescent="0.2">
      <c r="A13607" s="7"/>
    </row>
    <row r="13608" spans="1:1" x14ac:dyDescent="0.2">
      <c r="A13608" s="7"/>
    </row>
    <row r="13609" spans="1:1" x14ac:dyDescent="0.2">
      <c r="A13609" s="7"/>
    </row>
    <row r="13610" spans="1:1" x14ac:dyDescent="0.2">
      <c r="A13610" s="7"/>
    </row>
    <row r="13611" spans="1:1" x14ac:dyDescent="0.2">
      <c r="A13611" s="7"/>
    </row>
    <row r="13612" spans="1:1" x14ac:dyDescent="0.2">
      <c r="A13612" s="7"/>
    </row>
    <row r="13613" spans="1:1" x14ac:dyDescent="0.2">
      <c r="A13613" s="7"/>
    </row>
    <row r="13614" spans="1:1" x14ac:dyDescent="0.2">
      <c r="A13614" s="7"/>
    </row>
    <row r="13615" spans="1:1" x14ac:dyDescent="0.2">
      <c r="A13615" s="7"/>
    </row>
    <row r="13616" spans="1:1" x14ac:dyDescent="0.2">
      <c r="A13616" s="7"/>
    </row>
    <row r="13617" spans="1:1" x14ac:dyDescent="0.2">
      <c r="A13617" s="7"/>
    </row>
    <row r="13618" spans="1:1" x14ac:dyDescent="0.2">
      <c r="A13618" s="7"/>
    </row>
    <row r="13619" spans="1:1" x14ac:dyDescent="0.2">
      <c r="A13619" s="7"/>
    </row>
    <row r="13620" spans="1:1" x14ac:dyDescent="0.2">
      <c r="A13620" s="7"/>
    </row>
    <row r="13621" spans="1:1" x14ac:dyDescent="0.2">
      <c r="A13621" s="7"/>
    </row>
    <row r="13622" spans="1:1" x14ac:dyDescent="0.2">
      <c r="A13622" s="7"/>
    </row>
    <row r="13623" spans="1:1" x14ac:dyDescent="0.2">
      <c r="A13623" s="7"/>
    </row>
    <row r="13624" spans="1:1" x14ac:dyDescent="0.2">
      <c r="A13624" s="7"/>
    </row>
    <row r="13625" spans="1:1" x14ac:dyDescent="0.2">
      <c r="A13625" s="7"/>
    </row>
    <row r="13626" spans="1:1" x14ac:dyDescent="0.2">
      <c r="A13626" s="7"/>
    </row>
    <row r="13627" spans="1:1" x14ac:dyDescent="0.2">
      <c r="A13627" s="7"/>
    </row>
    <row r="13628" spans="1:1" x14ac:dyDescent="0.2">
      <c r="A13628" s="7"/>
    </row>
    <row r="13629" spans="1:1" x14ac:dyDescent="0.2">
      <c r="A13629" s="7"/>
    </row>
    <row r="13630" spans="1:1" x14ac:dyDescent="0.2">
      <c r="A13630" s="7"/>
    </row>
    <row r="13631" spans="1:1" x14ac:dyDescent="0.2">
      <c r="A13631" s="7"/>
    </row>
    <row r="13632" spans="1:1" x14ac:dyDescent="0.2">
      <c r="A13632" s="7"/>
    </row>
    <row r="13633" spans="1:1" x14ac:dyDescent="0.2">
      <c r="A13633" s="7"/>
    </row>
    <row r="13634" spans="1:1" x14ac:dyDescent="0.2">
      <c r="A13634" s="7"/>
    </row>
    <row r="13635" spans="1:1" x14ac:dyDescent="0.2">
      <c r="A13635" s="7"/>
    </row>
    <row r="13636" spans="1:1" x14ac:dyDescent="0.2">
      <c r="A13636" s="7"/>
    </row>
    <row r="13637" spans="1:1" x14ac:dyDescent="0.2">
      <c r="A13637" s="7"/>
    </row>
    <row r="13638" spans="1:1" x14ac:dyDescent="0.2">
      <c r="A13638" s="7"/>
    </row>
    <row r="13639" spans="1:1" x14ac:dyDescent="0.2">
      <c r="A13639" s="7"/>
    </row>
    <row r="13640" spans="1:1" x14ac:dyDescent="0.2">
      <c r="A13640" s="7"/>
    </row>
    <row r="13641" spans="1:1" x14ac:dyDescent="0.2">
      <c r="A13641" s="7"/>
    </row>
    <row r="13642" spans="1:1" x14ac:dyDescent="0.2">
      <c r="A13642" s="7"/>
    </row>
    <row r="13643" spans="1:1" x14ac:dyDescent="0.2">
      <c r="A13643" s="7"/>
    </row>
    <row r="13644" spans="1:1" x14ac:dyDescent="0.2">
      <c r="A13644" s="7"/>
    </row>
    <row r="13645" spans="1:1" x14ac:dyDescent="0.2">
      <c r="A13645" s="7"/>
    </row>
    <row r="13646" spans="1:1" x14ac:dyDescent="0.2">
      <c r="A13646" s="7"/>
    </row>
    <row r="13647" spans="1:1" x14ac:dyDescent="0.2">
      <c r="A13647" s="7"/>
    </row>
    <row r="13648" spans="1:1" x14ac:dyDescent="0.2">
      <c r="A13648" s="7"/>
    </row>
    <row r="13649" spans="1:1" x14ac:dyDescent="0.2">
      <c r="A13649" s="7"/>
    </row>
    <row r="13650" spans="1:1" x14ac:dyDescent="0.2">
      <c r="A13650" s="7"/>
    </row>
    <row r="13651" spans="1:1" x14ac:dyDescent="0.2">
      <c r="A13651" s="7"/>
    </row>
    <row r="13652" spans="1:1" x14ac:dyDescent="0.2">
      <c r="A13652" s="7"/>
    </row>
    <row r="13653" spans="1:1" x14ac:dyDescent="0.2">
      <c r="A13653" s="7"/>
    </row>
    <row r="13654" spans="1:1" x14ac:dyDescent="0.2">
      <c r="A13654" s="7"/>
    </row>
    <row r="13655" spans="1:1" x14ac:dyDescent="0.2">
      <c r="A13655" s="7"/>
    </row>
    <row r="13656" spans="1:1" x14ac:dyDescent="0.2">
      <c r="A13656" s="7"/>
    </row>
    <row r="13657" spans="1:1" x14ac:dyDescent="0.2">
      <c r="A13657" s="7"/>
    </row>
    <row r="13658" spans="1:1" x14ac:dyDescent="0.2">
      <c r="A13658" s="7"/>
    </row>
    <row r="13659" spans="1:1" x14ac:dyDescent="0.2">
      <c r="A13659" s="7"/>
    </row>
    <row r="13660" spans="1:1" x14ac:dyDescent="0.2">
      <c r="A13660" s="7"/>
    </row>
    <row r="13661" spans="1:1" x14ac:dyDescent="0.2">
      <c r="A13661" s="7"/>
    </row>
    <row r="13662" spans="1:1" x14ac:dyDescent="0.2">
      <c r="A13662" s="7"/>
    </row>
    <row r="13663" spans="1:1" x14ac:dyDescent="0.2">
      <c r="A13663" s="7"/>
    </row>
    <row r="13664" spans="1:1" x14ac:dyDescent="0.2">
      <c r="A13664" s="7"/>
    </row>
    <row r="13665" spans="1:1" x14ac:dyDescent="0.2">
      <c r="A13665" s="7"/>
    </row>
    <row r="13666" spans="1:1" x14ac:dyDescent="0.2">
      <c r="A13666" s="7"/>
    </row>
    <row r="13667" spans="1:1" x14ac:dyDescent="0.2">
      <c r="A13667" s="7"/>
    </row>
    <row r="13668" spans="1:1" x14ac:dyDescent="0.2">
      <c r="A13668" s="7"/>
    </row>
    <row r="13669" spans="1:1" x14ac:dyDescent="0.2">
      <c r="A13669" s="7"/>
    </row>
    <row r="13670" spans="1:1" x14ac:dyDescent="0.2">
      <c r="A13670" s="7"/>
    </row>
    <row r="13671" spans="1:1" x14ac:dyDescent="0.2">
      <c r="A13671" s="7"/>
    </row>
    <row r="13672" spans="1:1" x14ac:dyDescent="0.2">
      <c r="A13672" s="7"/>
    </row>
    <row r="13673" spans="1:1" x14ac:dyDescent="0.2">
      <c r="A13673" s="7"/>
    </row>
    <row r="13674" spans="1:1" x14ac:dyDescent="0.2">
      <c r="A13674" s="7"/>
    </row>
    <row r="13675" spans="1:1" x14ac:dyDescent="0.2">
      <c r="A13675" s="7"/>
    </row>
    <row r="13676" spans="1:1" x14ac:dyDescent="0.2">
      <c r="A13676" s="7"/>
    </row>
    <row r="13677" spans="1:1" x14ac:dyDescent="0.2">
      <c r="A13677" s="7"/>
    </row>
    <row r="13678" spans="1:1" x14ac:dyDescent="0.2">
      <c r="A13678" s="7"/>
    </row>
    <row r="13679" spans="1:1" x14ac:dyDescent="0.2">
      <c r="A13679" s="7"/>
    </row>
    <row r="13680" spans="1:1" x14ac:dyDescent="0.2">
      <c r="A13680" s="7"/>
    </row>
    <row r="13681" spans="1:1" x14ac:dyDescent="0.2">
      <c r="A13681" s="7"/>
    </row>
    <row r="13682" spans="1:1" x14ac:dyDescent="0.2">
      <c r="A13682" s="7"/>
    </row>
    <row r="13683" spans="1:1" x14ac:dyDescent="0.2">
      <c r="A13683" s="7"/>
    </row>
    <row r="13684" spans="1:1" x14ac:dyDescent="0.2">
      <c r="A13684" s="7"/>
    </row>
    <row r="13685" spans="1:1" x14ac:dyDescent="0.2">
      <c r="A13685" s="7"/>
    </row>
    <row r="13686" spans="1:1" x14ac:dyDescent="0.2">
      <c r="A13686" s="7"/>
    </row>
    <row r="13687" spans="1:1" x14ac:dyDescent="0.2">
      <c r="A13687" s="7"/>
    </row>
    <row r="13688" spans="1:1" x14ac:dyDescent="0.2">
      <c r="A13688" s="7"/>
    </row>
    <row r="13689" spans="1:1" x14ac:dyDescent="0.2">
      <c r="A13689" s="7"/>
    </row>
    <row r="13690" spans="1:1" x14ac:dyDescent="0.2">
      <c r="A13690" s="7"/>
    </row>
    <row r="13691" spans="1:1" x14ac:dyDescent="0.2">
      <c r="A13691" s="7"/>
    </row>
    <row r="13692" spans="1:1" x14ac:dyDescent="0.2">
      <c r="A13692" s="7"/>
    </row>
    <row r="13693" spans="1:1" x14ac:dyDescent="0.2">
      <c r="A13693" s="7"/>
    </row>
    <row r="13694" spans="1:1" x14ac:dyDescent="0.2">
      <c r="A13694" s="7"/>
    </row>
    <row r="13695" spans="1:1" x14ac:dyDescent="0.2">
      <c r="A13695" s="7"/>
    </row>
    <row r="13696" spans="1:1" x14ac:dyDescent="0.2">
      <c r="A13696" s="7"/>
    </row>
    <row r="13697" spans="1:1" x14ac:dyDescent="0.2">
      <c r="A13697" s="7"/>
    </row>
    <row r="13698" spans="1:1" x14ac:dyDescent="0.2">
      <c r="A13698" s="7"/>
    </row>
    <row r="13699" spans="1:1" x14ac:dyDescent="0.2">
      <c r="A13699" s="7"/>
    </row>
    <row r="13700" spans="1:1" x14ac:dyDescent="0.2">
      <c r="A13700" s="7"/>
    </row>
    <row r="13701" spans="1:1" x14ac:dyDescent="0.2">
      <c r="A13701" s="7"/>
    </row>
    <row r="13702" spans="1:1" x14ac:dyDescent="0.2">
      <c r="A13702" s="7"/>
    </row>
    <row r="13703" spans="1:1" x14ac:dyDescent="0.2">
      <c r="A13703" s="7"/>
    </row>
    <row r="13704" spans="1:1" x14ac:dyDescent="0.2">
      <c r="A13704" s="7"/>
    </row>
    <row r="13705" spans="1:1" x14ac:dyDescent="0.2">
      <c r="A13705" s="7"/>
    </row>
    <row r="13706" spans="1:1" x14ac:dyDescent="0.2">
      <c r="A13706" s="7"/>
    </row>
    <row r="13707" spans="1:1" x14ac:dyDescent="0.2">
      <c r="A13707" s="7"/>
    </row>
    <row r="13708" spans="1:1" x14ac:dyDescent="0.2">
      <c r="A13708" s="7"/>
    </row>
    <row r="13709" spans="1:1" x14ac:dyDescent="0.2">
      <c r="A13709" s="7"/>
    </row>
    <row r="13710" spans="1:1" x14ac:dyDescent="0.2">
      <c r="A13710" s="7"/>
    </row>
    <row r="13711" spans="1:1" x14ac:dyDescent="0.2">
      <c r="A13711" s="7"/>
    </row>
    <row r="13712" spans="1:1" x14ac:dyDescent="0.2">
      <c r="A13712" s="7"/>
    </row>
    <row r="13713" spans="1:1" x14ac:dyDescent="0.2">
      <c r="A13713" s="7"/>
    </row>
    <row r="13714" spans="1:1" x14ac:dyDescent="0.2">
      <c r="A13714" s="7"/>
    </row>
    <row r="13715" spans="1:1" x14ac:dyDescent="0.2">
      <c r="A13715" s="7"/>
    </row>
    <row r="13716" spans="1:1" x14ac:dyDescent="0.2">
      <c r="A13716" s="7"/>
    </row>
    <row r="13717" spans="1:1" x14ac:dyDescent="0.2">
      <c r="A13717" s="7"/>
    </row>
    <row r="13718" spans="1:1" x14ac:dyDescent="0.2">
      <c r="A13718" s="7"/>
    </row>
    <row r="13719" spans="1:1" x14ac:dyDescent="0.2">
      <c r="A13719" s="7"/>
    </row>
    <row r="13720" spans="1:1" x14ac:dyDescent="0.2">
      <c r="A13720" s="7"/>
    </row>
    <row r="13721" spans="1:1" x14ac:dyDescent="0.2">
      <c r="A13721" s="7"/>
    </row>
    <row r="13722" spans="1:1" x14ac:dyDescent="0.2">
      <c r="A13722" s="7"/>
    </row>
    <row r="13723" spans="1:1" x14ac:dyDescent="0.2">
      <c r="A13723" s="7"/>
    </row>
    <row r="13724" spans="1:1" x14ac:dyDescent="0.2">
      <c r="A13724" s="7"/>
    </row>
    <row r="13725" spans="1:1" x14ac:dyDescent="0.2">
      <c r="A13725" s="7"/>
    </row>
    <row r="13726" spans="1:1" x14ac:dyDescent="0.2">
      <c r="A13726" s="7"/>
    </row>
    <row r="13727" spans="1:1" x14ac:dyDescent="0.2">
      <c r="A13727" s="7"/>
    </row>
    <row r="13728" spans="1:1" x14ac:dyDescent="0.2">
      <c r="A13728" s="7"/>
    </row>
    <row r="13729" spans="1:1" x14ac:dyDescent="0.2">
      <c r="A13729" s="7"/>
    </row>
    <row r="13730" spans="1:1" x14ac:dyDescent="0.2">
      <c r="A13730" s="7"/>
    </row>
    <row r="13731" spans="1:1" x14ac:dyDescent="0.2">
      <c r="A13731" s="7"/>
    </row>
    <row r="13732" spans="1:1" x14ac:dyDescent="0.2">
      <c r="A13732" s="7"/>
    </row>
    <row r="13733" spans="1:1" x14ac:dyDescent="0.2">
      <c r="A13733" s="7"/>
    </row>
    <row r="13734" spans="1:1" x14ac:dyDescent="0.2">
      <c r="A13734" s="7"/>
    </row>
    <row r="13735" spans="1:1" x14ac:dyDescent="0.2">
      <c r="A13735" s="7"/>
    </row>
    <row r="13736" spans="1:1" x14ac:dyDescent="0.2">
      <c r="A13736" s="7"/>
    </row>
    <row r="13737" spans="1:1" x14ac:dyDescent="0.2">
      <c r="A13737" s="7"/>
    </row>
    <row r="13738" spans="1:1" x14ac:dyDescent="0.2">
      <c r="A13738" s="7"/>
    </row>
    <row r="13739" spans="1:1" x14ac:dyDescent="0.2">
      <c r="A13739" s="7"/>
    </row>
    <row r="13740" spans="1:1" x14ac:dyDescent="0.2">
      <c r="A13740" s="7"/>
    </row>
    <row r="13741" spans="1:1" x14ac:dyDescent="0.2">
      <c r="A13741" s="7"/>
    </row>
    <row r="13742" spans="1:1" x14ac:dyDescent="0.2">
      <c r="A13742" s="7"/>
    </row>
    <row r="13743" spans="1:1" x14ac:dyDescent="0.2">
      <c r="A13743" s="7"/>
    </row>
    <row r="13744" spans="1:1" x14ac:dyDescent="0.2">
      <c r="A13744" s="7"/>
    </row>
    <row r="13745" spans="1:1" x14ac:dyDescent="0.2">
      <c r="A13745" s="7"/>
    </row>
    <row r="13746" spans="1:1" x14ac:dyDescent="0.2">
      <c r="A13746" s="7"/>
    </row>
    <row r="13747" spans="1:1" x14ac:dyDescent="0.2">
      <c r="A13747" s="7"/>
    </row>
    <row r="13748" spans="1:1" x14ac:dyDescent="0.2">
      <c r="A13748" s="7"/>
    </row>
    <row r="13749" spans="1:1" x14ac:dyDescent="0.2">
      <c r="A13749" s="7"/>
    </row>
    <row r="13750" spans="1:1" x14ac:dyDescent="0.2">
      <c r="A13750" s="7"/>
    </row>
    <row r="13751" spans="1:1" x14ac:dyDescent="0.2">
      <c r="A13751" s="7"/>
    </row>
    <row r="13752" spans="1:1" x14ac:dyDescent="0.2">
      <c r="A13752" s="7"/>
    </row>
    <row r="13753" spans="1:1" x14ac:dyDescent="0.2">
      <c r="A13753" s="7"/>
    </row>
    <row r="13754" spans="1:1" x14ac:dyDescent="0.2">
      <c r="A13754" s="7"/>
    </row>
    <row r="13755" spans="1:1" x14ac:dyDescent="0.2">
      <c r="A13755" s="7"/>
    </row>
    <row r="13756" spans="1:1" x14ac:dyDescent="0.2">
      <c r="A13756" s="7"/>
    </row>
    <row r="13757" spans="1:1" x14ac:dyDescent="0.2">
      <c r="A13757" s="7"/>
    </row>
    <row r="13758" spans="1:1" x14ac:dyDescent="0.2">
      <c r="A13758" s="7"/>
    </row>
    <row r="13759" spans="1:1" x14ac:dyDescent="0.2">
      <c r="A13759" s="7"/>
    </row>
    <row r="13760" spans="1:1" x14ac:dyDescent="0.2">
      <c r="A13760" s="7"/>
    </row>
    <row r="13761" spans="1:1" x14ac:dyDescent="0.2">
      <c r="A13761" s="7"/>
    </row>
    <row r="13762" spans="1:1" x14ac:dyDescent="0.2">
      <c r="A13762" s="7"/>
    </row>
    <row r="13763" spans="1:1" x14ac:dyDescent="0.2">
      <c r="A13763" s="7"/>
    </row>
    <row r="13764" spans="1:1" x14ac:dyDescent="0.2">
      <c r="A13764" s="7"/>
    </row>
    <row r="13765" spans="1:1" x14ac:dyDescent="0.2">
      <c r="A13765" s="7"/>
    </row>
    <row r="13766" spans="1:1" x14ac:dyDescent="0.2">
      <c r="A13766" s="7"/>
    </row>
    <row r="13767" spans="1:1" x14ac:dyDescent="0.2">
      <c r="A13767" s="7"/>
    </row>
    <row r="13768" spans="1:1" x14ac:dyDescent="0.2">
      <c r="A13768" s="7"/>
    </row>
    <row r="13769" spans="1:1" x14ac:dyDescent="0.2">
      <c r="A13769" s="7"/>
    </row>
    <row r="13770" spans="1:1" x14ac:dyDescent="0.2">
      <c r="A13770" s="7"/>
    </row>
    <row r="13771" spans="1:1" x14ac:dyDescent="0.2">
      <c r="A13771" s="7"/>
    </row>
    <row r="13772" spans="1:1" x14ac:dyDescent="0.2">
      <c r="A13772" s="7"/>
    </row>
    <row r="13773" spans="1:1" x14ac:dyDescent="0.2">
      <c r="A13773" s="7"/>
    </row>
    <row r="13774" spans="1:1" x14ac:dyDescent="0.2">
      <c r="A13774" s="7"/>
    </row>
    <row r="13775" spans="1:1" x14ac:dyDescent="0.2">
      <c r="A13775" s="7"/>
    </row>
    <row r="13776" spans="1:1" x14ac:dyDescent="0.2">
      <c r="A13776" s="7"/>
    </row>
    <row r="13777" spans="1:1" x14ac:dyDescent="0.2">
      <c r="A13777" s="7"/>
    </row>
    <row r="13778" spans="1:1" x14ac:dyDescent="0.2">
      <c r="A13778" s="7"/>
    </row>
    <row r="13779" spans="1:1" x14ac:dyDescent="0.2">
      <c r="A13779" s="7"/>
    </row>
    <row r="13780" spans="1:1" x14ac:dyDescent="0.2">
      <c r="A13780" s="7"/>
    </row>
    <row r="13781" spans="1:1" x14ac:dyDescent="0.2">
      <c r="A13781" s="7"/>
    </row>
    <row r="13782" spans="1:1" x14ac:dyDescent="0.2">
      <c r="A13782" s="7"/>
    </row>
    <row r="13783" spans="1:1" x14ac:dyDescent="0.2">
      <c r="A13783" s="7"/>
    </row>
    <row r="13784" spans="1:1" x14ac:dyDescent="0.2">
      <c r="A13784" s="7"/>
    </row>
    <row r="13785" spans="1:1" x14ac:dyDescent="0.2">
      <c r="A13785" s="7"/>
    </row>
    <row r="13786" spans="1:1" x14ac:dyDescent="0.2">
      <c r="A13786" s="7"/>
    </row>
    <row r="13787" spans="1:1" x14ac:dyDescent="0.2">
      <c r="A13787" s="7"/>
    </row>
    <row r="13788" spans="1:1" x14ac:dyDescent="0.2">
      <c r="A13788" s="7"/>
    </row>
    <row r="13789" spans="1:1" x14ac:dyDescent="0.2">
      <c r="A13789" s="7"/>
    </row>
    <row r="13790" spans="1:1" x14ac:dyDescent="0.2">
      <c r="A13790" s="7"/>
    </row>
    <row r="13791" spans="1:1" x14ac:dyDescent="0.2">
      <c r="A13791" s="7"/>
    </row>
    <row r="13792" spans="1:1" x14ac:dyDescent="0.2">
      <c r="A13792" s="7"/>
    </row>
    <row r="13793" spans="1:1" x14ac:dyDescent="0.2">
      <c r="A13793" s="7"/>
    </row>
    <row r="13794" spans="1:1" x14ac:dyDescent="0.2">
      <c r="A13794" s="7"/>
    </row>
    <row r="13795" spans="1:1" x14ac:dyDescent="0.2">
      <c r="A13795" s="7"/>
    </row>
    <row r="13796" spans="1:1" x14ac:dyDescent="0.2">
      <c r="A13796" s="7"/>
    </row>
    <row r="13797" spans="1:1" x14ac:dyDescent="0.2">
      <c r="A13797" s="7"/>
    </row>
    <row r="13798" spans="1:1" x14ac:dyDescent="0.2">
      <c r="A13798" s="7"/>
    </row>
    <row r="13799" spans="1:1" x14ac:dyDescent="0.2">
      <c r="A13799" s="7"/>
    </row>
    <row r="13800" spans="1:1" x14ac:dyDescent="0.2">
      <c r="A13800" s="7"/>
    </row>
    <row r="13801" spans="1:1" x14ac:dyDescent="0.2">
      <c r="A13801" s="7"/>
    </row>
    <row r="13802" spans="1:1" x14ac:dyDescent="0.2">
      <c r="A13802" s="7"/>
    </row>
    <row r="13803" spans="1:1" x14ac:dyDescent="0.2">
      <c r="A13803" s="7"/>
    </row>
    <row r="13804" spans="1:1" x14ac:dyDescent="0.2">
      <c r="A13804" s="7"/>
    </row>
    <row r="13805" spans="1:1" x14ac:dyDescent="0.2">
      <c r="A13805" s="7"/>
    </row>
    <row r="13806" spans="1:1" x14ac:dyDescent="0.2">
      <c r="A13806" s="7"/>
    </row>
    <row r="13807" spans="1:1" x14ac:dyDescent="0.2">
      <c r="A13807" s="7"/>
    </row>
    <row r="13808" spans="1:1" x14ac:dyDescent="0.2">
      <c r="A13808" s="7"/>
    </row>
    <row r="13809" spans="1:1" x14ac:dyDescent="0.2">
      <c r="A13809" s="7"/>
    </row>
    <row r="13810" spans="1:1" x14ac:dyDescent="0.2">
      <c r="A13810" s="7"/>
    </row>
    <row r="13811" spans="1:1" x14ac:dyDescent="0.2">
      <c r="A13811" s="7"/>
    </row>
    <row r="13812" spans="1:1" x14ac:dyDescent="0.2">
      <c r="A13812" s="7"/>
    </row>
    <row r="13813" spans="1:1" x14ac:dyDescent="0.2">
      <c r="A13813" s="7"/>
    </row>
    <row r="13814" spans="1:1" x14ac:dyDescent="0.2">
      <c r="A13814" s="7"/>
    </row>
    <row r="13815" spans="1:1" x14ac:dyDescent="0.2">
      <c r="A13815" s="7"/>
    </row>
    <row r="13816" spans="1:1" x14ac:dyDescent="0.2">
      <c r="A13816" s="7"/>
    </row>
    <row r="13817" spans="1:1" x14ac:dyDescent="0.2">
      <c r="A13817" s="7"/>
    </row>
    <row r="13818" spans="1:1" x14ac:dyDescent="0.2">
      <c r="A13818" s="7"/>
    </row>
    <row r="13819" spans="1:1" x14ac:dyDescent="0.2">
      <c r="A13819" s="7"/>
    </row>
    <row r="13820" spans="1:1" x14ac:dyDescent="0.2">
      <c r="A13820" s="7"/>
    </row>
    <row r="13821" spans="1:1" x14ac:dyDescent="0.2">
      <c r="A13821" s="7"/>
    </row>
    <row r="13822" spans="1:1" x14ac:dyDescent="0.2">
      <c r="A13822" s="7"/>
    </row>
    <row r="13823" spans="1:1" x14ac:dyDescent="0.2">
      <c r="A13823" s="7"/>
    </row>
    <row r="13824" spans="1:1" x14ac:dyDescent="0.2">
      <c r="A13824" s="7"/>
    </row>
    <row r="13825" spans="1:1" x14ac:dyDescent="0.2">
      <c r="A13825" s="7"/>
    </row>
    <row r="13826" spans="1:1" x14ac:dyDescent="0.2">
      <c r="A13826" s="7"/>
    </row>
    <row r="13827" spans="1:1" x14ac:dyDescent="0.2">
      <c r="A13827" s="7"/>
    </row>
    <row r="13828" spans="1:1" x14ac:dyDescent="0.2">
      <c r="A13828" s="7"/>
    </row>
    <row r="13829" spans="1:1" x14ac:dyDescent="0.2">
      <c r="A13829" s="7"/>
    </row>
    <row r="13830" spans="1:1" x14ac:dyDescent="0.2">
      <c r="A13830" s="7"/>
    </row>
    <row r="13831" spans="1:1" x14ac:dyDescent="0.2">
      <c r="A13831" s="7"/>
    </row>
    <row r="13832" spans="1:1" x14ac:dyDescent="0.2">
      <c r="A13832" s="7"/>
    </row>
    <row r="13833" spans="1:1" x14ac:dyDescent="0.2">
      <c r="A13833" s="7"/>
    </row>
    <row r="13834" spans="1:1" x14ac:dyDescent="0.2">
      <c r="A13834" s="7"/>
    </row>
    <row r="13835" spans="1:1" x14ac:dyDescent="0.2">
      <c r="A13835" s="7"/>
    </row>
    <row r="13836" spans="1:1" x14ac:dyDescent="0.2">
      <c r="A13836" s="7"/>
    </row>
    <row r="13837" spans="1:1" x14ac:dyDescent="0.2">
      <c r="A13837" s="7"/>
    </row>
    <row r="13838" spans="1:1" x14ac:dyDescent="0.2">
      <c r="A13838" s="7"/>
    </row>
    <row r="13839" spans="1:1" x14ac:dyDescent="0.2">
      <c r="A13839" s="7"/>
    </row>
    <row r="13840" spans="1:1" x14ac:dyDescent="0.2">
      <c r="A13840" s="7"/>
    </row>
    <row r="13841" spans="1:1" x14ac:dyDescent="0.2">
      <c r="A13841" s="7"/>
    </row>
    <row r="13842" spans="1:1" x14ac:dyDescent="0.2">
      <c r="A13842" s="7"/>
    </row>
    <row r="13843" spans="1:1" x14ac:dyDescent="0.2">
      <c r="A13843" s="7"/>
    </row>
    <row r="13844" spans="1:1" x14ac:dyDescent="0.2">
      <c r="A13844" s="7"/>
    </row>
    <row r="13845" spans="1:1" x14ac:dyDescent="0.2">
      <c r="A13845" s="7"/>
    </row>
    <row r="13846" spans="1:1" x14ac:dyDescent="0.2">
      <c r="A13846" s="7"/>
    </row>
    <row r="13847" spans="1:1" x14ac:dyDescent="0.2">
      <c r="A13847" s="7"/>
    </row>
    <row r="13848" spans="1:1" x14ac:dyDescent="0.2">
      <c r="A13848" s="7"/>
    </row>
    <row r="13849" spans="1:1" x14ac:dyDescent="0.2">
      <c r="A13849" s="7"/>
    </row>
    <row r="13850" spans="1:1" x14ac:dyDescent="0.2">
      <c r="A13850" s="7"/>
    </row>
    <row r="13851" spans="1:1" x14ac:dyDescent="0.2">
      <c r="A13851" s="7"/>
    </row>
    <row r="13852" spans="1:1" x14ac:dyDescent="0.2">
      <c r="A13852" s="7"/>
    </row>
    <row r="13853" spans="1:1" x14ac:dyDescent="0.2">
      <c r="A13853" s="7"/>
    </row>
    <row r="13854" spans="1:1" x14ac:dyDescent="0.2">
      <c r="A13854" s="7"/>
    </row>
    <row r="13855" spans="1:1" x14ac:dyDescent="0.2">
      <c r="A13855" s="7"/>
    </row>
    <row r="13856" spans="1:1" x14ac:dyDescent="0.2">
      <c r="A13856" s="7"/>
    </row>
    <row r="13857" spans="1:1" x14ac:dyDescent="0.2">
      <c r="A13857" s="7"/>
    </row>
    <row r="13858" spans="1:1" x14ac:dyDescent="0.2">
      <c r="A13858" s="7"/>
    </row>
    <row r="13859" spans="1:1" x14ac:dyDescent="0.2">
      <c r="A13859" s="7"/>
    </row>
    <row r="13860" spans="1:1" x14ac:dyDescent="0.2">
      <c r="A13860" s="7"/>
    </row>
    <row r="13861" spans="1:1" x14ac:dyDescent="0.2">
      <c r="A13861" s="7"/>
    </row>
    <row r="13862" spans="1:1" x14ac:dyDescent="0.2">
      <c r="A13862" s="7"/>
    </row>
    <row r="13863" spans="1:1" x14ac:dyDescent="0.2">
      <c r="A13863" s="7"/>
    </row>
    <row r="13864" spans="1:1" x14ac:dyDescent="0.2">
      <c r="A13864" s="7"/>
    </row>
    <row r="13865" spans="1:1" x14ac:dyDescent="0.2">
      <c r="A13865" s="7"/>
    </row>
    <row r="13866" spans="1:1" x14ac:dyDescent="0.2">
      <c r="A13866" s="7"/>
    </row>
    <row r="13867" spans="1:1" x14ac:dyDescent="0.2">
      <c r="A13867" s="7"/>
    </row>
    <row r="13868" spans="1:1" x14ac:dyDescent="0.2">
      <c r="A13868" s="7"/>
    </row>
    <row r="13869" spans="1:1" x14ac:dyDescent="0.2">
      <c r="A13869" s="7"/>
    </row>
    <row r="13870" spans="1:1" x14ac:dyDescent="0.2">
      <c r="A13870" s="7"/>
    </row>
    <row r="13871" spans="1:1" x14ac:dyDescent="0.2">
      <c r="A13871" s="7"/>
    </row>
    <row r="13872" spans="1:1" x14ac:dyDescent="0.2">
      <c r="A13872" s="7"/>
    </row>
    <row r="13873" spans="1:1" x14ac:dyDescent="0.2">
      <c r="A13873" s="7"/>
    </row>
    <row r="13874" spans="1:1" x14ac:dyDescent="0.2">
      <c r="A13874" s="7"/>
    </row>
    <row r="13875" spans="1:1" x14ac:dyDescent="0.2">
      <c r="A13875" s="7"/>
    </row>
    <row r="13876" spans="1:1" x14ac:dyDescent="0.2">
      <c r="A13876" s="7"/>
    </row>
    <row r="13877" spans="1:1" x14ac:dyDescent="0.2">
      <c r="A13877" s="7"/>
    </row>
    <row r="13878" spans="1:1" x14ac:dyDescent="0.2">
      <c r="A13878" s="7"/>
    </row>
    <row r="13879" spans="1:1" x14ac:dyDescent="0.2">
      <c r="A13879" s="7"/>
    </row>
    <row r="13880" spans="1:1" x14ac:dyDescent="0.2">
      <c r="A13880" s="7"/>
    </row>
    <row r="13881" spans="1:1" x14ac:dyDescent="0.2">
      <c r="A13881" s="7"/>
    </row>
    <row r="13882" spans="1:1" x14ac:dyDescent="0.2">
      <c r="A13882" s="7"/>
    </row>
    <row r="13883" spans="1:1" x14ac:dyDescent="0.2">
      <c r="A13883" s="7"/>
    </row>
    <row r="13884" spans="1:1" x14ac:dyDescent="0.2">
      <c r="A13884" s="7"/>
    </row>
    <row r="13885" spans="1:1" x14ac:dyDescent="0.2">
      <c r="A13885" s="7"/>
    </row>
    <row r="13886" spans="1:1" x14ac:dyDescent="0.2">
      <c r="A13886" s="7"/>
    </row>
    <row r="13887" spans="1:1" x14ac:dyDescent="0.2">
      <c r="A13887" s="7"/>
    </row>
    <row r="13888" spans="1:1" x14ac:dyDescent="0.2">
      <c r="A13888" s="7"/>
    </row>
    <row r="13889" spans="1:1" x14ac:dyDescent="0.2">
      <c r="A13889" s="7"/>
    </row>
    <row r="13890" spans="1:1" x14ac:dyDescent="0.2">
      <c r="A13890" s="7"/>
    </row>
    <row r="13891" spans="1:1" x14ac:dyDescent="0.2">
      <c r="A13891" s="7"/>
    </row>
    <row r="13892" spans="1:1" x14ac:dyDescent="0.2">
      <c r="A13892" s="7"/>
    </row>
    <row r="13893" spans="1:1" x14ac:dyDescent="0.2">
      <c r="A13893" s="7"/>
    </row>
    <row r="13894" spans="1:1" x14ac:dyDescent="0.2">
      <c r="A13894" s="7"/>
    </row>
    <row r="13895" spans="1:1" x14ac:dyDescent="0.2">
      <c r="A13895" s="7"/>
    </row>
    <row r="13896" spans="1:1" x14ac:dyDescent="0.2">
      <c r="A13896" s="7"/>
    </row>
    <row r="13897" spans="1:1" x14ac:dyDescent="0.2">
      <c r="A13897" s="7"/>
    </row>
    <row r="13898" spans="1:1" x14ac:dyDescent="0.2">
      <c r="A13898" s="7"/>
    </row>
    <row r="13899" spans="1:1" x14ac:dyDescent="0.2">
      <c r="A13899" s="7"/>
    </row>
    <row r="13900" spans="1:1" x14ac:dyDescent="0.2">
      <c r="A13900" s="7"/>
    </row>
    <row r="13901" spans="1:1" x14ac:dyDescent="0.2">
      <c r="A13901" s="7"/>
    </row>
    <row r="13902" spans="1:1" x14ac:dyDescent="0.2">
      <c r="A13902" s="7"/>
    </row>
    <row r="13903" spans="1:1" x14ac:dyDescent="0.2">
      <c r="A13903" s="7"/>
    </row>
    <row r="13904" spans="1:1" x14ac:dyDescent="0.2">
      <c r="A13904" s="7"/>
    </row>
    <row r="13905" spans="1:1" x14ac:dyDescent="0.2">
      <c r="A13905" s="7"/>
    </row>
    <row r="13906" spans="1:1" x14ac:dyDescent="0.2">
      <c r="A13906" s="7"/>
    </row>
    <row r="13907" spans="1:1" x14ac:dyDescent="0.2">
      <c r="A13907" s="7"/>
    </row>
    <row r="13908" spans="1:1" x14ac:dyDescent="0.2">
      <c r="A13908" s="7"/>
    </row>
    <row r="13909" spans="1:1" x14ac:dyDescent="0.2">
      <c r="A13909" s="7"/>
    </row>
    <row r="13910" spans="1:1" x14ac:dyDescent="0.2">
      <c r="A13910" s="7"/>
    </row>
    <row r="13911" spans="1:1" x14ac:dyDescent="0.2">
      <c r="A13911" s="7"/>
    </row>
    <row r="13912" spans="1:1" x14ac:dyDescent="0.2">
      <c r="A13912" s="7"/>
    </row>
    <row r="13913" spans="1:1" x14ac:dyDescent="0.2">
      <c r="A13913" s="7"/>
    </row>
    <row r="13914" spans="1:1" x14ac:dyDescent="0.2">
      <c r="A13914" s="7"/>
    </row>
    <row r="13915" spans="1:1" x14ac:dyDescent="0.2">
      <c r="A13915" s="7"/>
    </row>
    <row r="13916" spans="1:1" x14ac:dyDescent="0.2">
      <c r="A13916" s="7"/>
    </row>
    <row r="13917" spans="1:1" x14ac:dyDescent="0.2">
      <c r="A13917" s="7"/>
    </row>
    <row r="13918" spans="1:1" x14ac:dyDescent="0.2">
      <c r="A13918" s="7"/>
    </row>
    <row r="13919" spans="1:1" x14ac:dyDescent="0.2">
      <c r="A13919" s="7"/>
    </row>
    <row r="13920" spans="1:1" x14ac:dyDescent="0.2">
      <c r="A13920" s="7"/>
    </row>
    <row r="13921" spans="1:1" x14ac:dyDescent="0.2">
      <c r="A13921" s="7"/>
    </row>
    <row r="13922" spans="1:1" x14ac:dyDescent="0.2">
      <c r="A13922" s="7"/>
    </row>
    <row r="13923" spans="1:1" x14ac:dyDescent="0.2">
      <c r="A13923" s="7"/>
    </row>
    <row r="13924" spans="1:1" x14ac:dyDescent="0.2">
      <c r="A13924" s="7"/>
    </row>
    <row r="13925" spans="1:1" x14ac:dyDescent="0.2">
      <c r="A13925" s="7"/>
    </row>
    <row r="13926" spans="1:1" x14ac:dyDescent="0.2">
      <c r="A13926" s="7"/>
    </row>
    <row r="13927" spans="1:1" x14ac:dyDescent="0.2">
      <c r="A13927" s="7"/>
    </row>
    <row r="13928" spans="1:1" x14ac:dyDescent="0.2">
      <c r="A13928" s="7"/>
    </row>
    <row r="13929" spans="1:1" x14ac:dyDescent="0.2">
      <c r="A13929" s="7"/>
    </row>
    <row r="13930" spans="1:1" x14ac:dyDescent="0.2">
      <c r="A13930" s="7"/>
    </row>
    <row r="13931" spans="1:1" x14ac:dyDescent="0.2">
      <c r="A13931" s="7"/>
    </row>
    <row r="13932" spans="1:1" x14ac:dyDescent="0.2">
      <c r="A13932" s="7"/>
    </row>
    <row r="13933" spans="1:1" x14ac:dyDescent="0.2">
      <c r="A13933" s="7"/>
    </row>
    <row r="13934" spans="1:1" x14ac:dyDescent="0.2">
      <c r="A13934" s="7"/>
    </row>
    <row r="13935" spans="1:1" x14ac:dyDescent="0.2">
      <c r="A13935" s="7"/>
    </row>
    <row r="13936" spans="1:1" x14ac:dyDescent="0.2">
      <c r="A13936" s="7"/>
    </row>
    <row r="13937" spans="1:1" x14ac:dyDescent="0.2">
      <c r="A13937" s="7"/>
    </row>
    <row r="13938" spans="1:1" x14ac:dyDescent="0.2">
      <c r="A13938" s="7"/>
    </row>
    <row r="13939" spans="1:1" x14ac:dyDescent="0.2">
      <c r="A13939" s="7"/>
    </row>
    <row r="13940" spans="1:1" x14ac:dyDescent="0.2">
      <c r="A13940" s="7"/>
    </row>
    <row r="13941" spans="1:1" x14ac:dyDescent="0.2">
      <c r="A13941" s="7"/>
    </row>
    <row r="13942" spans="1:1" x14ac:dyDescent="0.2">
      <c r="A13942" s="7"/>
    </row>
    <row r="13943" spans="1:1" x14ac:dyDescent="0.2">
      <c r="A13943" s="7"/>
    </row>
    <row r="13944" spans="1:1" x14ac:dyDescent="0.2">
      <c r="A13944" s="7"/>
    </row>
    <row r="13945" spans="1:1" x14ac:dyDescent="0.2">
      <c r="A13945" s="7"/>
    </row>
    <row r="13946" spans="1:1" x14ac:dyDescent="0.2">
      <c r="A13946" s="7"/>
    </row>
    <row r="13947" spans="1:1" x14ac:dyDescent="0.2">
      <c r="A13947" s="7"/>
    </row>
    <row r="13948" spans="1:1" x14ac:dyDescent="0.2">
      <c r="A13948" s="7"/>
    </row>
    <row r="13949" spans="1:1" x14ac:dyDescent="0.2">
      <c r="A13949" s="7"/>
    </row>
    <row r="13950" spans="1:1" x14ac:dyDescent="0.2">
      <c r="A13950" s="7"/>
    </row>
    <row r="13951" spans="1:1" x14ac:dyDescent="0.2">
      <c r="A13951" s="7"/>
    </row>
    <row r="13952" spans="1:1" x14ac:dyDescent="0.2">
      <c r="A13952" s="7"/>
    </row>
    <row r="13953" spans="1:1" x14ac:dyDescent="0.2">
      <c r="A13953" s="7"/>
    </row>
    <row r="13954" spans="1:1" x14ac:dyDescent="0.2">
      <c r="A13954" s="7"/>
    </row>
    <row r="13955" spans="1:1" x14ac:dyDescent="0.2">
      <c r="A13955" s="7"/>
    </row>
    <row r="13956" spans="1:1" x14ac:dyDescent="0.2">
      <c r="A13956" s="7"/>
    </row>
    <row r="13957" spans="1:1" x14ac:dyDescent="0.2">
      <c r="A13957" s="7"/>
    </row>
    <row r="13958" spans="1:1" x14ac:dyDescent="0.2">
      <c r="A13958" s="7"/>
    </row>
    <row r="13959" spans="1:1" x14ac:dyDescent="0.2">
      <c r="A13959" s="7"/>
    </row>
    <row r="13960" spans="1:1" x14ac:dyDescent="0.2">
      <c r="A13960" s="7"/>
    </row>
    <row r="13961" spans="1:1" x14ac:dyDescent="0.2">
      <c r="A13961" s="7"/>
    </row>
    <row r="13962" spans="1:1" x14ac:dyDescent="0.2">
      <c r="A13962" s="7"/>
    </row>
    <row r="13963" spans="1:1" x14ac:dyDescent="0.2">
      <c r="A13963" s="7"/>
    </row>
    <row r="13964" spans="1:1" x14ac:dyDescent="0.2">
      <c r="A13964" s="7"/>
    </row>
    <row r="13965" spans="1:1" x14ac:dyDescent="0.2">
      <c r="A13965" s="7"/>
    </row>
    <row r="13966" spans="1:1" x14ac:dyDescent="0.2">
      <c r="A13966" s="7"/>
    </row>
    <row r="13967" spans="1:1" x14ac:dyDescent="0.2">
      <c r="A13967" s="7"/>
    </row>
    <row r="13968" spans="1:1" x14ac:dyDescent="0.2">
      <c r="A13968" s="7"/>
    </row>
    <row r="13969" spans="1:1" x14ac:dyDescent="0.2">
      <c r="A13969" s="7"/>
    </row>
    <row r="13970" spans="1:1" x14ac:dyDescent="0.2">
      <c r="A13970" s="7"/>
    </row>
    <row r="13971" spans="1:1" x14ac:dyDescent="0.2">
      <c r="A13971" s="7"/>
    </row>
    <row r="13972" spans="1:1" x14ac:dyDescent="0.2">
      <c r="A13972" s="7"/>
    </row>
    <row r="13973" spans="1:1" x14ac:dyDescent="0.2">
      <c r="A13973" s="7"/>
    </row>
    <row r="13974" spans="1:1" x14ac:dyDescent="0.2">
      <c r="A13974" s="7"/>
    </row>
    <row r="13975" spans="1:1" x14ac:dyDescent="0.2">
      <c r="A13975" s="7"/>
    </row>
    <row r="13976" spans="1:1" x14ac:dyDescent="0.2">
      <c r="A13976" s="7"/>
    </row>
    <row r="13977" spans="1:1" x14ac:dyDescent="0.2">
      <c r="A13977" s="7"/>
    </row>
    <row r="13978" spans="1:1" x14ac:dyDescent="0.2">
      <c r="A13978" s="7"/>
    </row>
    <row r="13979" spans="1:1" x14ac:dyDescent="0.2">
      <c r="A13979" s="7"/>
    </row>
    <row r="13980" spans="1:1" x14ac:dyDescent="0.2">
      <c r="A13980" s="7"/>
    </row>
    <row r="13981" spans="1:1" x14ac:dyDescent="0.2">
      <c r="A13981" s="7"/>
    </row>
    <row r="13982" spans="1:1" x14ac:dyDescent="0.2">
      <c r="A13982" s="7"/>
    </row>
    <row r="13983" spans="1:1" x14ac:dyDescent="0.2">
      <c r="A13983" s="7"/>
    </row>
    <row r="13984" spans="1:1" x14ac:dyDescent="0.2">
      <c r="A13984" s="7"/>
    </row>
    <row r="13985" spans="1:1" x14ac:dyDescent="0.2">
      <c r="A13985" s="7"/>
    </row>
    <row r="13986" spans="1:1" x14ac:dyDescent="0.2">
      <c r="A13986" s="7"/>
    </row>
    <row r="13987" spans="1:1" x14ac:dyDescent="0.2">
      <c r="A13987" s="7"/>
    </row>
    <row r="13988" spans="1:1" x14ac:dyDescent="0.2">
      <c r="A13988" s="7"/>
    </row>
    <row r="13989" spans="1:1" x14ac:dyDescent="0.2">
      <c r="A13989" s="7"/>
    </row>
    <row r="13990" spans="1:1" x14ac:dyDescent="0.2">
      <c r="A13990" s="7"/>
    </row>
    <row r="13991" spans="1:1" x14ac:dyDescent="0.2">
      <c r="A13991" s="7"/>
    </row>
    <row r="13992" spans="1:1" x14ac:dyDescent="0.2">
      <c r="A13992" s="7"/>
    </row>
    <row r="13993" spans="1:1" x14ac:dyDescent="0.2">
      <c r="A13993" s="7"/>
    </row>
    <row r="13994" spans="1:1" x14ac:dyDescent="0.2">
      <c r="A13994" s="7"/>
    </row>
    <row r="13995" spans="1:1" x14ac:dyDescent="0.2">
      <c r="A13995" s="7"/>
    </row>
    <row r="13996" spans="1:1" x14ac:dyDescent="0.2">
      <c r="A13996" s="7"/>
    </row>
    <row r="13997" spans="1:1" x14ac:dyDescent="0.2">
      <c r="A13997" s="7"/>
    </row>
    <row r="13998" spans="1:1" x14ac:dyDescent="0.2">
      <c r="A13998" s="7"/>
    </row>
    <row r="13999" spans="1:1" x14ac:dyDescent="0.2">
      <c r="A13999" s="7"/>
    </row>
    <row r="14000" spans="1:1" x14ac:dyDescent="0.2">
      <c r="A14000" s="7"/>
    </row>
    <row r="14001" spans="1:1" x14ac:dyDescent="0.2">
      <c r="A14001" s="7"/>
    </row>
    <row r="14002" spans="1:1" x14ac:dyDescent="0.2">
      <c r="A14002" s="7"/>
    </row>
    <row r="14003" spans="1:1" x14ac:dyDescent="0.2">
      <c r="A14003" s="7"/>
    </row>
    <row r="14004" spans="1:1" x14ac:dyDescent="0.2">
      <c r="A14004" s="7"/>
    </row>
    <row r="14005" spans="1:1" x14ac:dyDescent="0.2">
      <c r="A14005" s="7"/>
    </row>
    <row r="14006" spans="1:1" x14ac:dyDescent="0.2">
      <c r="A14006" s="7"/>
    </row>
    <row r="14007" spans="1:1" x14ac:dyDescent="0.2">
      <c r="A14007" s="7"/>
    </row>
    <row r="14008" spans="1:1" x14ac:dyDescent="0.2">
      <c r="A14008" s="7"/>
    </row>
    <row r="14009" spans="1:1" x14ac:dyDescent="0.2">
      <c r="A14009" s="7"/>
    </row>
    <row r="14010" spans="1:1" x14ac:dyDescent="0.2">
      <c r="A14010" s="7"/>
    </row>
    <row r="14011" spans="1:1" x14ac:dyDescent="0.2">
      <c r="A14011" s="7"/>
    </row>
    <row r="14012" spans="1:1" x14ac:dyDescent="0.2">
      <c r="A14012" s="7"/>
    </row>
    <row r="14013" spans="1:1" x14ac:dyDescent="0.2">
      <c r="A14013" s="7"/>
    </row>
    <row r="14014" spans="1:1" x14ac:dyDescent="0.2">
      <c r="A14014" s="7"/>
    </row>
    <row r="14015" spans="1:1" x14ac:dyDescent="0.2">
      <c r="A14015" s="7"/>
    </row>
    <row r="14016" spans="1:1" x14ac:dyDescent="0.2">
      <c r="A14016" s="7"/>
    </row>
    <row r="14017" spans="1:1" x14ac:dyDescent="0.2">
      <c r="A14017" s="7"/>
    </row>
    <row r="14018" spans="1:1" x14ac:dyDescent="0.2">
      <c r="A14018" s="7"/>
    </row>
    <row r="14019" spans="1:1" x14ac:dyDescent="0.2">
      <c r="A14019" s="7"/>
    </row>
    <row r="14020" spans="1:1" x14ac:dyDescent="0.2">
      <c r="A14020" s="7"/>
    </row>
    <row r="14021" spans="1:1" x14ac:dyDescent="0.2">
      <c r="A14021" s="7"/>
    </row>
    <row r="14022" spans="1:1" x14ac:dyDescent="0.2">
      <c r="A14022" s="7"/>
    </row>
    <row r="14023" spans="1:1" x14ac:dyDescent="0.2">
      <c r="A14023" s="7"/>
    </row>
    <row r="14024" spans="1:1" x14ac:dyDescent="0.2">
      <c r="A14024" s="7"/>
    </row>
    <row r="14025" spans="1:1" x14ac:dyDescent="0.2">
      <c r="A14025" s="7"/>
    </row>
    <row r="14026" spans="1:1" x14ac:dyDescent="0.2">
      <c r="A14026" s="7"/>
    </row>
    <row r="14027" spans="1:1" x14ac:dyDescent="0.2">
      <c r="A14027" s="7"/>
    </row>
    <row r="14028" spans="1:1" x14ac:dyDescent="0.2">
      <c r="A14028" s="7"/>
    </row>
    <row r="14029" spans="1:1" x14ac:dyDescent="0.2">
      <c r="A14029" s="7"/>
    </row>
    <row r="14030" spans="1:1" x14ac:dyDescent="0.2">
      <c r="A14030" s="7"/>
    </row>
    <row r="14031" spans="1:1" x14ac:dyDescent="0.2">
      <c r="A14031" s="7"/>
    </row>
    <row r="14032" spans="1:1" x14ac:dyDescent="0.2">
      <c r="A14032" s="7"/>
    </row>
    <row r="14033" spans="1:1" x14ac:dyDescent="0.2">
      <c r="A14033" s="7"/>
    </row>
    <row r="14034" spans="1:1" x14ac:dyDescent="0.2">
      <c r="A14034" s="7"/>
    </row>
    <row r="14035" spans="1:1" x14ac:dyDescent="0.2">
      <c r="A14035" s="7"/>
    </row>
    <row r="14036" spans="1:1" x14ac:dyDescent="0.2">
      <c r="A14036" s="7"/>
    </row>
    <row r="14037" spans="1:1" x14ac:dyDescent="0.2">
      <c r="A14037" s="7"/>
    </row>
    <row r="14038" spans="1:1" x14ac:dyDescent="0.2">
      <c r="A14038" s="7"/>
    </row>
    <row r="14039" spans="1:1" x14ac:dyDescent="0.2">
      <c r="A14039" s="7"/>
    </row>
    <row r="14040" spans="1:1" x14ac:dyDescent="0.2">
      <c r="A14040" s="7"/>
    </row>
    <row r="14041" spans="1:1" x14ac:dyDescent="0.2">
      <c r="A14041" s="7"/>
    </row>
    <row r="14042" spans="1:1" x14ac:dyDescent="0.2">
      <c r="A14042" s="7"/>
    </row>
    <row r="14043" spans="1:1" x14ac:dyDescent="0.2">
      <c r="A14043" s="7"/>
    </row>
    <row r="14044" spans="1:1" x14ac:dyDescent="0.2">
      <c r="A14044" s="7"/>
    </row>
    <row r="14045" spans="1:1" x14ac:dyDescent="0.2">
      <c r="A14045" s="7"/>
    </row>
    <row r="14046" spans="1:1" x14ac:dyDescent="0.2">
      <c r="A14046" s="7"/>
    </row>
    <row r="14047" spans="1:1" x14ac:dyDescent="0.2">
      <c r="A14047" s="7"/>
    </row>
    <row r="14048" spans="1:1" x14ac:dyDescent="0.2">
      <c r="A14048" s="7"/>
    </row>
    <row r="14049" spans="1:1" x14ac:dyDescent="0.2">
      <c r="A14049" s="7"/>
    </row>
    <row r="14050" spans="1:1" x14ac:dyDescent="0.2">
      <c r="A14050" s="7"/>
    </row>
    <row r="14051" spans="1:1" x14ac:dyDescent="0.2">
      <c r="A14051" s="7"/>
    </row>
    <row r="14052" spans="1:1" x14ac:dyDescent="0.2">
      <c r="A14052" s="7"/>
    </row>
    <row r="14053" spans="1:1" x14ac:dyDescent="0.2">
      <c r="A14053" s="7"/>
    </row>
    <row r="14054" spans="1:1" x14ac:dyDescent="0.2">
      <c r="A14054" s="7"/>
    </row>
    <row r="14055" spans="1:1" x14ac:dyDescent="0.2">
      <c r="A14055" s="7"/>
    </row>
    <row r="14056" spans="1:1" x14ac:dyDescent="0.2">
      <c r="A14056" s="7"/>
    </row>
    <row r="14057" spans="1:1" x14ac:dyDescent="0.2">
      <c r="A14057" s="7"/>
    </row>
    <row r="14058" spans="1:1" x14ac:dyDescent="0.2">
      <c r="A14058" s="7"/>
    </row>
    <row r="14059" spans="1:1" x14ac:dyDescent="0.2">
      <c r="A14059" s="7"/>
    </row>
    <row r="14060" spans="1:1" x14ac:dyDescent="0.2">
      <c r="A14060" s="7"/>
    </row>
    <row r="14061" spans="1:1" x14ac:dyDescent="0.2">
      <c r="A14061" s="7"/>
    </row>
    <row r="14062" spans="1:1" x14ac:dyDescent="0.2">
      <c r="A14062" s="7"/>
    </row>
    <row r="14063" spans="1:1" x14ac:dyDescent="0.2">
      <c r="A14063" s="7"/>
    </row>
    <row r="14064" spans="1:1" x14ac:dyDescent="0.2">
      <c r="A14064" s="7"/>
    </row>
    <row r="14065" spans="1:1" x14ac:dyDescent="0.2">
      <c r="A14065" s="7"/>
    </row>
    <row r="14066" spans="1:1" x14ac:dyDescent="0.2">
      <c r="A14066" s="7"/>
    </row>
    <row r="14067" spans="1:1" x14ac:dyDescent="0.2">
      <c r="A14067" s="7"/>
    </row>
    <row r="14068" spans="1:1" x14ac:dyDescent="0.2">
      <c r="A14068" s="7"/>
    </row>
    <row r="14069" spans="1:1" x14ac:dyDescent="0.2">
      <c r="A14069" s="7"/>
    </row>
    <row r="14070" spans="1:1" x14ac:dyDescent="0.2">
      <c r="A14070" s="7"/>
    </row>
    <row r="14071" spans="1:1" x14ac:dyDescent="0.2">
      <c r="A14071" s="7"/>
    </row>
    <row r="14072" spans="1:1" x14ac:dyDescent="0.2">
      <c r="A14072" s="7"/>
    </row>
    <row r="14073" spans="1:1" x14ac:dyDescent="0.2">
      <c r="A14073" s="7"/>
    </row>
    <row r="14074" spans="1:1" x14ac:dyDescent="0.2">
      <c r="A14074" s="7"/>
    </row>
    <row r="14075" spans="1:1" x14ac:dyDescent="0.2">
      <c r="A14075" s="7"/>
    </row>
    <row r="14076" spans="1:1" x14ac:dyDescent="0.2">
      <c r="A14076" s="7"/>
    </row>
    <row r="14077" spans="1:1" x14ac:dyDescent="0.2">
      <c r="A14077" s="7"/>
    </row>
    <row r="14078" spans="1:1" x14ac:dyDescent="0.2">
      <c r="A14078" s="7"/>
    </row>
    <row r="14079" spans="1:1" x14ac:dyDescent="0.2">
      <c r="A14079" s="7"/>
    </row>
    <row r="14080" spans="1:1" x14ac:dyDescent="0.2">
      <c r="A14080" s="7"/>
    </row>
    <row r="14081" spans="1:1" x14ac:dyDescent="0.2">
      <c r="A14081" s="7"/>
    </row>
    <row r="14082" spans="1:1" x14ac:dyDescent="0.2">
      <c r="A14082" s="7"/>
    </row>
    <row r="14083" spans="1:1" x14ac:dyDescent="0.2">
      <c r="A14083" s="7"/>
    </row>
    <row r="14084" spans="1:1" x14ac:dyDescent="0.2">
      <c r="A14084" s="7"/>
    </row>
    <row r="14085" spans="1:1" x14ac:dyDescent="0.2">
      <c r="A14085" s="7"/>
    </row>
    <row r="14086" spans="1:1" x14ac:dyDescent="0.2">
      <c r="A14086" s="7"/>
    </row>
    <row r="14087" spans="1:1" x14ac:dyDescent="0.2">
      <c r="A14087" s="7"/>
    </row>
    <row r="14088" spans="1:1" x14ac:dyDescent="0.2">
      <c r="A14088" s="7"/>
    </row>
    <row r="14089" spans="1:1" x14ac:dyDescent="0.2">
      <c r="A14089" s="7"/>
    </row>
    <row r="14090" spans="1:1" x14ac:dyDescent="0.2">
      <c r="A14090" s="7"/>
    </row>
    <row r="14091" spans="1:1" x14ac:dyDescent="0.2">
      <c r="A14091" s="7"/>
    </row>
    <row r="14092" spans="1:1" x14ac:dyDescent="0.2">
      <c r="A14092" s="7"/>
    </row>
    <row r="14093" spans="1:1" x14ac:dyDescent="0.2">
      <c r="A14093" s="7"/>
    </row>
    <row r="14094" spans="1:1" x14ac:dyDescent="0.2">
      <c r="A14094" s="7"/>
    </row>
    <row r="14095" spans="1:1" x14ac:dyDescent="0.2">
      <c r="A14095" s="7"/>
    </row>
    <row r="14096" spans="1:1" x14ac:dyDescent="0.2">
      <c r="A14096" s="7"/>
    </row>
    <row r="14097" spans="1:1" x14ac:dyDescent="0.2">
      <c r="A14097" s="7"/>
    </row>
    <row r="14098" spans="1:1" x14ac:dyDescent="0.2">
      <c r="A14098" s="7"/>
    </row>
    <row r="14099" spans="1:1" x14ac:dyDescent="0.2">
      <c r="A14099" s="7"/>
    </row>
    <row r="14100" spans="1:1" x14ac:dyDescent="0.2">
      <c r="A14100" s="7"/>
    </row>
    <row r="14101" spans="1:1" x14ac:dyDescent="0.2">
      <c r="A14101" s="7"/>
    </row>
    <row r="14102" spans="1:1" x14ac:dyDescent="0.2">
      <c r="A14102" s="7"/>
    </row>
    <row r="14103" spans="1:1" x14ac:dyDescent="0.2">
      <c r="A14103" s="7"/>
    </row>
    <row r="14104" spans="1:1" x14ac:dyDescent="0.2">
      <c r="A14104" s="7"/>
    </row>
    <row r="14105" spans="1:1" x14ac:dyDescent="0.2">
      <c r="A14105" s="7"/>
    </row>
    <row r="14106" spans="1:1" x14ac:dyDescent="0.2">
      <c r="A14106" s="7"/>
    </row>
    <row r="14107" spans="1:1" x14ac:dyDescent="0.2">
      <c r="A14107" s="7"/>
    </row>
    <row r="14108" spans="1:1" x14ac:dyDescent="0.2">
      <c r="A14108" s="7"/>
    </row>
    <row r="14109" spans="1:1" x14ac:dyDescent="0.2">
      <c r="A14109" s="7"/>
    </row>
    <row r="14110" spans="1:1" x14ac:dyDescent="0.2">
      <c r="A14110" s="7"/>
    </row>
    <row r="14111" spans="1:1" x14ac:dyDescent="0.2">
      <c r="A14111" s="7"/>
    </row>
    <row r="14112" spans="1:1" x14ac:dyDescent="0.2">
      <c r="A14112" s="7"/>
    </row>
    <row r="14113" spans="1:1" x14ac:dyDescent="0.2">
      <c r="A14113" s="7"/>
    </row>
    <row r="14114" spans="1:1" x14ac:dyDescent="0.2">
      <c r="A14114" s="7"/>
    </row>
    <row r="14115" spans="1:1" x14ac:dyDescent="0.2">
      <c r="A14115" s="7"/>
    </row>
    <row r="14116" spans="1:1" x14ac:dyDescent="0.2">
      <c r="A14116" s="7"/>
    </row>
    <row r="14117" spans="1:1" x14ac:dyDescent="0.2">
      <c r="A14117" s="7"/>
    </row>
    <row r="14118" spans="1:1" x14ac:dyDescent="0.2">
      <c r="A14118" s="7"/>
    </row>
    <row r="14119" spans="1:1" x14ac:dyDescent="0.2">
      <c r="A14119" s="7"/>
    </row>
    <row r="14120" spans="1:1" x14ac:dyDescent="0.2">
      <c r="A14120" s="7"/>
    </row>
    <row r="14121" spans="1:1" x14ac:dyDescent="0.2">
      <c r="A14121" s="7"/>
    </row>
    <row r="14122" spans="1:1" x14ac:dyDescent="0.2">
      <c r="A14122" s="7"/>
    </row>
    <row r="14123" spans="1:1" x14ac:dyDescent="0.2">
      <c r="A14123" s="7"/>
    </row>
    <row r="14124" spans="1:1" x14ac:dyDescent="0.2">
      <c r="A14124" s="7"/>
    </row>
    <row r="14125" spans="1:1" x14ac:dyDescent="0.2">
      <c r="A14125" s="7"/>
    </row>
    <row r="14126" spans="1:1" x14ac:dyDescent="0.2">
      <c r="A14126" s="7"/>
    </row>
    <row r="14127" spans="1:1" x14ac:dyDescent="0.2">
      <c r="A14127" s="7"/>
    </row>
    <row r="14128" spans="1:1" x14ac:dyDescent="0.2">
      <c r="A14128" s="7"/>
    </row>
    <row r="14129" spans="1:1" x14ac:dyDescent="0.2">
      <c r="A14129" s="7"/>
    </row>
    <row r="14130" spans="1:1" x14ac:dyDescent="0.2">
      <c r="A14130" s="7"/>
    </row>
    <row r="14131" spans="1:1" x14ac:dyDescent="0.2">
      <c r="A14131" s="7"/>
    </row>
    <row r="14132" spans="1:1" x14ac:dyDescent="0.2">
      <c r="A14132" s="7"/>
    </row>
    <row r="14133" spans="1:1" x14ac:dyDescent="0.2">
      <c r="A14133" s="7"/>
    </row>
    <row r="14134" spans="1:1" x14ac:dyDescent="0.2">
      <c r="A14134" s="7"/>
    </row>
    <row r="14135" spans="1:1" x14ac:dyDescent="0.2">
      <c r="A14135" s="7"/>
    </row>
    <row r="14136" spans="1:1" x14ac:dyDescent="0.2">
      <c r="A14136" s="7"/>
    </row>
    <row r="14137" spans="1:1" x14ac:dyDescent="0.2">
      <c r="A14137" s="7"/>
    </row>
    <row r="14138" spans="1:1" x14ac:dyDescent="0.2">
      <c r="A14138" s="7"/>
    </row>
    <row r="14139" spans="1:1" x14ac:dyDescent="0.2">
      <c r="A14139" s="7"/>
    </row>
    <row r="14140" spans="1:1" x14ac:dyDescent="0.2">
      <c r="A14140" s="7"/>
    </row>
    <row r="14141" spans="1:1" x14ac:dyDescent="0.2">
      <c r="A14141" s="7"/>
    </row>
    <row r="14142" spans="1:1" x14ac:dyDescent="0.2">
      <c r="A14142" s="7"/>
    </row>
    <row r="14143" spans="1:1" x14ac:dyDescent="0.2">
      <c r="A14143" s="7"/>
    </row>
    <row r="14144" spans="1:1" x14ac:dyDescent="0.2">
      <c r="A14144" s="7"/>
    </row>
    <row r="14145" spans="1:1" x14ac:dyDescent="0.2">
      <c r="A14145" s="7"/>
    </row>
    <row r="14146" spans="1:1" x14ac:dyDescent="0.2">
      <c r="A14146" s="7"/>
    </row>
    <row r="14147" spans="1:1" x14ac:dyDescent="0.2">
      <c r="A14147" s="7"/>
    </row>
    <row r="14148" spans="1:1" x14ac:dyDescent="0.2">
      <c r="A14148" s="7"/>
    </row>
    <row r="14149" spans="1:1" x14ac:dyDescent="0.2">
      <c r="A14149" s="7"/>
    </row>
    <row r="14150" spans="1:1" x14ac:dyDescent="0.2">
      <c r="A14150" s="7"/>
    </row>
    <row r="14151" spans="1:1" x14ac:dyDescent="0.2">
      <c r="A14151" s="7"/>
    </row>
    <row r="14152" spans="1:1" x14ac:dyDescent="0.2">
      <c r="A14152" s="7"/>
    </row>
    <row r="14153" spans="1:1" x14ac:dyDescent="0.2">
      <c r="A14153" s="7"/>
    </row>
    <row r="14154" spans="1:1" x14ac:dyDescent="0.2">
      <c r="A14154" s="7"/>
    </row>
    <row r="14155" spans="1:1" x14ac:dyDescent="0.2">
      <c r="A14155" s="7"/>
    </row>
    <row r="14156" spans="1:1" x14ac:dyDescent="0.2">
      <c r="A14156" s="7"/>
    </row>
    <row r="14157" spans="1:1" x14ac:dyDescent="0.2">
      <c r="A14157" s="7"/>
    </row>
    <row r="14158" spans="1:1" x14ac:dyDescent="0.2">
      <c r="A14158" s="7"/>
    </row>
    <row r="14159" spans="1:1" x14ac:dyDescent="0.2">
      <c r="A14159" s="7"/>
    </row>
    <row r="14160" spans="1:1" x14ac:dyDescent="0.2">
      <c r="A14160" s="7"/>
    </row>
    <row r="14161" spans="1:1" x14ac:dyDescent="0.2">
      <c r="A14161" s="7"/>
    </row>
    <row r="14162" spans="1:1" x14ac:dyDescent="0.2">
      <c r="A14162" s="7"/>
    </row>
    <row r="14163" spans="1:1" x14ac:dyDescent="0.2">
      <c r="A14163" s="7"/>
    </row>
    <row r="14164" spans="1:1" x14ac:dyDescent="0.2">
      <c r="A14164" s="7"/>
    </row>
    <row r="14165" spans="1:1" x14ac:dyDescent="0.2">
      <c r="A14165" s="7"/>
    </row>
    <row r="14166" spans="1:1" x14ac:dyDescent="0.2">
      <c r="A14166" s="7"/>
    </row>
    <row r="14167" spans="1:1" x14ac:dyDescent="0.2">
      <c r="A14167" s="7"/>
    </row>
    <row r="14168" spans="1:1" x14ac:dyDescent="0.2">
      <c r="A14168" s="7"/>
    </row>
    <row r="14169" spans="1:1" x14ac:dyDescent="0.2">
      <c r="A14169" s="7"/>
    </row>
    <row r="14170" spans="1:1" x14ac:dyDescent="0.2">
      <c r="A14170" s="7"/>
    </row>
    <row r="14171" spans="1:1" x14ac:dyDescent="0.2">
      <c r="A14171" s="7"/>
    </row>
    <row r="14172" spans="1:1" x14ac:dyDescent="0.2">
      <c r="A14172" s="7"/>
    </row>
    <row r="14173" spans="1:1" x14ac:dyDescent="0.2">
      <c r="A14173" s="7"/>
    </row>
    <row r="14174" spans="1:1" x14ac:dyDescent="0.2">
      <c r="A14174" s="7"/>
    </row>
    <row r="14175" spans="1:1" x14ac:dyDescent="0.2">
      <c r="A14175" s="7"/>
    </row>
    <row r="14176" spans="1:1" x14ac:dyDescent="0.2">
      <c r="A14176" s="7"/>
    </row>
    <row r="14177" spans="1:1" x14ac:dyDescent="0.2">
      <c r="A14177" s="7"/>
    </row>
    <row r="14178" spans="1:1" x14ac:dyDescent="0.2">
      <c r="A14178" s="7"/>
    </row>
    <row r="14179" spans="1:1" x14ac:dyDescent="0.2">
      <c r="A14179" s="7"/>
    </row>
    <row r="14180" spans="1:1" x14ac:dyDescent="0.2">
      <c r="A14180" s="7"/>
    </row>
    <row r="14181" spans="1:1" x14ac:dyDescent="0.2">
      <c r="A14181" s="7"/>
    </row>
    <row r="14182" spans="1:1" x14ac:dyDescent="0.2">
      <c r="A14182" s="7"/>
    </row>
    <row r="14183" spans="1:1" x14ac:dyDescent="0.2">
      <c r="A14183" s="7"/>
    </row>
    <row r="14184" spans="1:1" x14ac:dyDescent="0.2">
      <c r="A14184" s="7"/>
    </row>
    <row r="14185" spans="1:1" x14ac:dyDescent="0.2">
      <c r="A14185" s="7"/>
    </row>
    <row r="14186" spans="1:1" x14ac:dyDescent="0.2">
      <c r="A14186" s="7"/>
    </row>
    <row r="14187" spans="1:1" x14ac:dyDescent="0.2">
      <c r="A14187" s="7"/>
    </row>
    <row r="14188" spans="1:1" x14ac:dyDescent="0.2">
      <c r="A14188" s="7"/>
    </row>
    <row r="14189" spans="1:1" x14ac:dyDescent="0.2">
      <c r="A14189" s="7"/>
    </row>
    <row r="14190" spans="1:1" x14ac:dyDescent="0.2">
      <c r="A14190" s="7"/>
    </row>
    <row r="14191" spans="1:1" x14ac:dyDescent="0.2">
      <c r="A14191" s="7"/>
    </row>
    <row r="14192" spans="1:1" x14ac:dyDescent="0.2">
      <c r="A14192" s="7"/>
    </row>
    <row r="14193" spans="1:1" x14ac:dyDescent="0.2">
      <c r="A14193" s="7"/>
    </row>
    <row r="14194" spans="1:1" x14ac:dyDescent="0.2">
      <c r="A14194" s="7"/>
    </row>
    <row r="14195" spans="1:1" x14ac:dyDescent="0.2">
      <c r="A14195" s="7"/>
    </row>
    <row r="14196" spans="1:1" x14ac:dyDescent="0.2">
      <c r="A14196" s="7"/>
    </row>
    <row r="14197" spans="1:1" x14ac:dyDescent="0.2">
      <c r="A14197" s="7"/>
    </row>
    <row r="14198" spans="1:1" x14ac:dyDescent="0.2">
      <c r="A14198" s="7"/>
    </row>
    <row r="14199" spans="1:1" x14ac:dyDescent="0.2">
      <c r="A14199" s="7"/>
    </row>
    <row r="14200" spans="1:1" x14ac:dyDescent="0.2">
      <c r="A14200" s="7"/>
    </row>
    <row r="14201" spans="1:1" x14ac:dyDescent="0.2">
      <c r="A14201" s="7"/>
    </row>
    <row r="14202" spans="1:1" x14ac:dyDescent="0.2">
      <c r="A14202" s="7"/>
    </row>
    <row r="14203" spans="1:1" x14ac:dyDescent="0.2">
      <c r="A14203" s="7"/>
    </row>
    <row r="14204" spans="1:1" x14ac:dyDescent="0.2">
      <c r="A14204" s="7"/>
    </row>
    <row r="14205" spans="1:1" x14ac:dyDescent="0.2">
      <c r="A14205" s="7"/>
    </row>
    <row r="14206" spans="1:1" x14ac:dyDescent="0.2">
      <c r="A14206" s="7"/>
    </row>
    <row r="14207" spans="1:1" x14ac:dyDescent="0.2">
      <c r="A14207" s="7"/>
    </row>
    <row r="14208" spans="1:1" x14ac:dyDescent="0.2">
      <c r="A14208" s="7"/>
    </row>
    <row r="14209" spans="1:1" x14ac:dyDescent="0.2">
      <c r="A14209" s="7"/>
    </row>
    <row r="14210" spans="1:1" x14ac:dyDescent="0.2">
      <c r="A14210" s="7"/>
    </row>
    <row r="14211" spans="1:1" x14ac:dyDescent="0.2">
      <c r="A14211" s="7"/>
    </row>
    <row r="14212" spans="1:1" x14ac:dyDescent="0.2">
      <c r="A14212" s="7"/>
    </row>
    <row r="14213" spans="1:1" x14ac:dyDescent="0.2">
      <c r="A14213" s="7"/>
    </row>
    <row r="14214" spans="1:1" x14ac:dyDescent="0.2">
      <c r="A14214" s="7"/>
    </row>
    <row r="14215" spans="1:1" x14ac:dyDescent="0.2">
      <c r="A14215" s="7"/>
    </row>
    <row r="14216" spans="1:1" x14ac:dyDescent="0.2">
      <c r="A14216" s="7"/>
    </row>
    <row r="14217" spans="1:1" x14ac:dyDescent="0.2">
      <c r="A14217" s="7"/>
    </row>
    <row r="14218" spans="1:1" x14ac:dyDescent="0.2">
      <c r="A14218" s="7"/>
    </row>
    <row r="14219" spans="1:1" x14ac:dyDescent="0.2">
      <c r="A14219" s="7"/>
    </row>
    <row r="14220" spans="1:1" x14ac:dyDescent="0.2">
      <c r="A14220" s="7"/>
    </row>
    <row r="14221" spans="1:1" x14ac:dyDescent="0.2">
      <c r="A14221" s="7"/>
    </row>
    <row r="14222" spans="1:1" x14ac:dyDescent="0.2">
      <c r="A14222" s="7"/>
    </row>
    <row r="14223" spans="1:1" x14ac:dyDescent="0.2">
      <c r="A14223" s="7"/>
    </row>
    <row r="14224" spans="1:1" x14ac:dyDescent="0.2">
      <c r="A14224" s="7"/>
    </row>
    <row r="14225" spans="1:1" x14ac:dyDescent="0.2">
      <c r="A14225" s="7"/>
    </row>
    <row r="14226" spans="1:1" x14ac:dyDescent="0.2">
      <c r="A14226" s="7"/>
    </row>
    <row r="14227" spans="1:1" x14ac:dyDescent="0.2">
      <c r="A14227" s="7"/>
    </row>
    <row r="14228" spans="1:1" x14ac:dyDescent="0.2">
      <c r="A14228" s="7"/>
    </row>
    <row r="14229" spans="1:1" x14ac:dyDescent="0.2">
      <c r="A14229" s="7"/>
    </row>
    <row r="14230" spans="1:1" x14ac:dyDescent="0.2">
      <c r="A14230" s="7"/>
    </row>
    <row r="14231" spans="1:1" x14ac:dyDescent="0.2">
      <c r="A14231" s="7"/>
    </row>
    <row r="14232" spans="1:1" x14ac:dyDescent="0.2">
      <c r="A14232" s="7"/>
    </row>
    <row r="14233" spans="1:1" x14ac:dyDescent="0.2">
      <c r="A14233" s="7"/>
    </row>
    <row r="14234" spans="1:1" x14ac:dyDescent="0.2">
      <c r="A14234" s="7"/>
    </row>
    <row r="14235" spans="1:1" x14ac:dyDescent="0.2">
      <c r="A14235" s="7"/>
    </row>
    <row r="14236" spans="1:1" x14ac:dyDescent="0.2">
      <c r="A14236" s="7"/>
    </row>
    <row r="14237" spans="1:1" x14ac:dyDescent="0.2">
      <c r="A14237" s="7"/>
    </row>
    <row r="14238" spans="1:1" x14ac:dyDescent="0.2">
      <c r="A14238" s="7"/>
    </row>
    <row r="14239" spans="1:1" x14ac:dyDescent="0.2">
      <c r="A14239" s="7"/>
    </row>
    <row r="14240" spans="1:1" x14ac:dyDescent="0.2">
      <c r="A14240" s="7"/>
    </row>
    <row r="14241" spans="1:1" x14ac:dyDescent="0.2">
      <c r="A14241" s="7"/>
    </row>
    <row r="14242" spans="1:1" x14ac:dyDescent="0.2">
      <c r="A14242" s="7"/>
    </row>
    <row r="14243" spans="1:1" x14ac:dyDescent="0.2">
      <c r="A14243" s="7"/>
    </row>
    <row r="14244" spans="1:1" x14ac:dyDescent="0.2">
      <c r="A14244" s="7"/>
    </row>
    <row r="14245" spans="1:1" x14ac:dyDescent="0.2">
      <c r="A14245" s="7"/>
    </row>
    <row r="14246" spans="1:1" x14ac:dyDescent="0.2">
      <c r="A14246" s="7"/>
    </row>
    <row r="14247" spans="1:1" x14ac:dyDescent="0.2">
      <c r="A14247" s="7"/>
    </row>
    <row r="14248" spans="1:1" x14ac:dyDescent="0.2">
      <c r="A14248" s="7"/>
    </row>
    <row r="14249" spans="1:1" x14ac:dyDescent="0.2">
      <c r="A14249" s="7"/>
    </row>
    <row r="14250" spans="1:1" x14ac:dyDescent="0.2">
      <c r="A14250" s="7"/>
    </row>
    <row r="14251" spans="1:1" x14ac:dyDescent="0.2">
      <c r="A14251" s="7"/>
    </row>
    <row r="14252" spans="1:1" x14ac:dyDescent="0.2">
      <c r="A14252" s="7"/>
    </row>
    <row r="14253" spans="1:1" x14ac:dyDescent="0.2">
      <c r="A14253" s="7"/>
    </row>
    <row r="14254" spans="1:1" x14ac:dyDescent="0.2">
      <c r="A14254" s="7"/>
    </row>
    <row r="14255" spans="1:1" x14ac:dyDescent="0.2">
      <c r="A14255" s="7"/>
    </row>
    <row r="14256" spans="1:1" x14ac:dyDescent="0.2">
      <c r="A14256" s="7"/>
    </row>
    <row r="14257" spans="1:1" x14ac:dyDescent="0.2">
      <c r="A14257" s="7"/>
    </row>
    <row r="14258" spans="1:1" x14ac:dyDescent="0.2">
      <c r="A14258" s="7"/>
    </row>
    <row r="14259" spans="1:1" x14ac:dyDescent="0.2">
      <c r="A14259" s="7"/>
    </row>
    <row r="14260" spans="1:1" x14ac:dyDescent="0.2">
      <c r="A14260" s="7"/>
    </row>
    <row r="14261" spans="1:1" x14ac:dyDescent="0.2">
      <c r="A14261" s="7"/>
    </row>
    <row r="14262" spans="1:1" x14ac:dyDescent="0.2">
      <c r="A14262" s="7"/>
    </row>
    <row r="14263" spans="1:1" x14ac:dyDescent="0.2">
      <c r="A14263" s="7"/>
    </row>
    <row r="14264" spans="1:1" x14ac:dyDescent="0.2">
      <c r="A14264" s="7"/>
    </row>
    <row r="14265" spans="1:1" x14ac:dyDescent="0.2">
      <c r="A14265" s="7"/>
    </row>
    <row r="14266" spans="1:1" x14ac:dyDescent="0.2">
      <c r="A14266" s="7"/>
    </row>
    <row r="14267" spans="1:1" x14ac:dyDescent="0.2">
      <c r="A14267" s="7"/>
    </row>
    <row r="14268" spans="1:1" x14ac:dyDescent="0.2">
      <c r="A14268" s="7"/>
    </row>
    <row r="14269" spans="1:1" x14ac:dyDescent="0.2">
      <c r="A14269" s="7"/>
    </row>
    <row r="14270" spans="1:1" x14ac:dyDescent="0.2">
      <c r="A14270" s="7"/>
    </row>
    <row r="14271" spans="1:1" x14ac:dyDescent="0.2">
      <c r="A14271" s="7"/>
    </row>
    <row r="14272" spans="1:1" x14ac:dyDescent="0.2">
      <c r="A14272" s="7"/>
    </row>
    <row r="14273" spans="1:1" x14ac:dyDescent="0.2">
      <c r="A14273" s="7"/>
    </row>
    <row r="14274" spans="1:1" x14ac:dyDescent="0.2">
      <c r="A14274" s="7"/>
    </row>
    <row r="14275" spans="1:1" x14ac:dyDescent="0.2">
      <c r="A14275" s="7"/>
    </row>
    <row r="14276" spans="1:1" x14ac:dyDescent="0.2">
      <c r="A14276" s="7"/>
    </row>
    <row r="14277" spans="1:1" x14ac:dyDescent="0.2">
      <c r="A14277" s="7"/>
    </row>
    <row r="14278" spans="1:1" x14ac:dyDescent="0.2">
      <c r="A14278" s="7"/>
    </row>
    <row r="14279" spans="1:1" x14ac:dyDescent="0.2">
      <c r="A14279" s="7"/>
    </row>
    <row r="14280" spans="1:1" x14ac:dyDescent="0.2">
      <c r="A14280" s="7"/>
    </row>
    <row r="14281" spans="1:1" x14ac:dyDescent="0.2">
      <c r="A14281" s="7"/>
    </row>
    <row r="14282" spans="1:1" x14ac:dyDescent="0.2">
      <c r="A14282" s="7"/>
    </row>
    <row r="14283" spans="1:1" x14ac:dyDescent="0.2">
      <c r="A14283" s="7"/>
    </row>
    <row r="14284" spans="1:1" x14ac:dyDescent="0.2">
      <c r="A14284" s="7"/>
    </row>
    <row r="14285" spans="1:1" x14ac:dyDescent="0.2">
      <c r="A14285" s="7"/>
    </row>
    <row r="14286" spans="1:1" x14ac:dyDescent="0.2">
      <c r="A14286" s="7"/>
    </row>
    <row r="14287" spans="1:1" x14ac:dyDescent="0.2">
      <c r="A14287" s="7"/>
    </row>
    <row r="14288" spans="1:1" x14ac:dyDescent="0.2">
      <c r="A14288" s="7"/>
    </row>
    <row r="14289" spans="1:1" x14ac:dyDescent="0.2">
      <c r="A14289" s="7"/>
    </row>
    <row r="14290" spans="1:1" x14ac:dyDescent="0.2">
      <c r="A14290" s="7"/>
    </row>
    <row r="14291" spans="1:1" x14ac:dyDescent="0.2">
      <c r="A14291" s="7"/>
    </row>
    <row r="14292" spans="1:1" x14ac:dyDescent="0.2">
      <c r="A14292" s="7"/>
    </row>
    <row r="14293" spans="1:1" x14ac:dyDescent="0.2">
      <c r="A14293" s="7"/>
    </row>
    <row r="14294" spans="1:1" x14ac:dyDescent="0.2">
      <c r="A14294" s="7"/>
    </row>
    <row r="14295" spans="1:1" x14ac:dyDescent="0.2">
      <c r="A14295" s="7"/>
    </row>
    <row r="14296" spans="1:1" x14ac:dyDescent="0.2">
      <c r="A14296" s="7"/>
    </row>
    <row r="14297" spans="1:1" x14ac:dyDescent="0.2">
      <c r="A14297" s="7"/>
    </row>
    <row r="14298" spans="1:1" x14ac:dyDescent="0.2">
      <c r="A14298" s="7"/>
    </row>
    <row r="14299" spans="1:1" x14ac:dyDescent="0.2">
      <c r="A14299" s="7"/>
    </row>
    <row r="14300" spans="1:1" x14ac:dyDescent="0.2">
      <c r="A14300" s="7"/>
    </row>
    <row r="14301" spans="1:1" x14ac:dyDescent="0.2">
      <c r="A14301" s="7"/>
    </row>
    <row r="14302" spans="1:1" x14ac:dyDescent="0.2">
      <c r="A14302" s="7"/>
    </row>
    <row r="14303" spans="1:1" x14ac:dyDescent="0.2">
      <c r="A14303" s="7"/>
    </row>
    <row r="14304" spans="1:1" x14ac:dyDescent="0.2">
      <c r="A14304" s="7"/>
    </row>
    <row r="14305" spans="1:1" x14ac:dyDescent="0.2">
      <c r="A14305" s="7"/>
    </row>
    <row r="14306" spans="1:1" x14ac:dyDescent="0.2">
      <c r="A14306" s="7"/>
    </row>
    <row r="14307" spans="1:1" x14ac:dyDescent="0.2">
      <c r="A14307" s="7"/>
    </row>
    <row r="14308" spans="1:1" x14ac:dyDescent="0.2">
      <c r="A14308" s="7"/>
    </row>
    <row r="14309" spans="1:1" x14ac:dyDescent="0.2">
      <c r="A14309" s="7"/>
    </row>
    <row r="14310" spans="1:1" x14ac:dyDescent="0.2">
      <c r="A14310" s="7"/>
    </row>
    <row r="14311" spans="1:1" x14ac:dyDescent="0.2">
      <c r="A14311" s="7"/>
    </row>
    <row r="14312" spans="1:1" x14ac:dyDescent="0.2">
      <c r="A14312" s="7"/>
    </row>
    <row r="14313" spans="1:1" x14ac:dyDescent="0.2">
      <c r="A14313" s="7"/>
    </row>
    <row r="14314" spans="1:1" x14ac:dyDescent="0.2">
      <c r="A14314" s="7"/>
    </row>
    <row r="14315" spans="1:1" x14ac:dyDescent="0.2">
      <c r="A14315" s="7"/>
    </row>
    <row r="14316" spans="1:1" x14ac:dyDescent="0.2">
      <c r="A14316" s="7"/>
    </row>
    <row r="14317" spans="1:1" x14ac:dyDescent="0.2">
      <c r="A14317" s="7"/>
    </row>
    <row r="14318" spans="1:1" x14ac:dyDescent="0.2">
      <c r="A14318" s="7"/>
    </row>
    <row r="14319" spans="1:1" x14ac:dyDescent="0.2">
      <c r="A14319" s="7"/>
    </row>
    <row r="14320" spans="1:1" x14ac:dyDescent="0.2">
      <c r="A14320" s="7"/>
    </row>
    <row r="14321" spans="1:1" x14ac:dyDescent="0.2">
      <c r="A14321" s="7"/>
    </row>
    <row r="14322" spans="1:1" x14ac:dyDescent="0.2">
      <c r="A14322" s="7"/>
    </row>
    <row r="14323" spans="1:1" x14ac:dyDescent="0.2">
      <c r="A14323" s="7"/>
    </row>
    <row r="14324" spans="1:1" x14ac:dyDescent="0.2">
      <c r="A14324" s="7"/>
    </row>
    <row r="14325" spans="1:1" x14ac:dyDescent="0.2">
      <c r="A14325" s="7"/>
    </row>
    <row r="14326" spans="1:1" x14ac:dyDescent="0.2">
      <c r="A14326" s="7"/>
    </row>
    <row r="14327" spans="1:1" x14ac:dyDescent="0.2">
      <c r="A14327" s="7"/>
    </row>
    <row r="14328" spans="1:1" x14ac:dyDescent="0.2">
      <c r="A14328" s="7"/>
    </row>
    <row r="14329" spans="1:1" x14ac:dyDescent="0.2">
      <c r="A14329" s="7"/>
    </row>
    <row r="14330" spans="1:1" x14ac:dyDescent="0.2">
      <c r="A14330" s="7"/>
    </row>
    <row r="14331" spans="1:1" x14ac:dyDescent="0.2">
      <c r="A14331" s="7"/>
    </row>
    <row r="14332" spans="1:1" x14ac:dyDescent="0.2">
      <c r="A14332" s="7"/>
    </row>
    <row r="14333" spans="1:1" x14ac:dyDescent="0.2">
      <c r="A14333" s="7"/>
    </row>
    <row r="14334" spans="1:1" x14ac:dyDescent="0.2">
      <c r="A14334" s="7"/>
    </row>
    <row r="14335" spans="1:1" x14ac:dyDescent="0.2">
      <c r="A14335" s="7"/>
    </row>
    <row r="14336" spans="1:1" x14ac:dyDescent="0.2">
      <c r="A14336" s="7"/>
    </row>
    <row r="14337" spans="1:1" x14ac:dyDescent="0.2">
      <c r="A14337" s="7"/>
    </row>
    <row r="14338" spans="1:1" x14ac:dyDescent="0.2">
      <c r="A14338" s="7"/>
    </row>
    <row r="14339" spans="1:1" x14ac:dyDescent="0.2">
      <c r="A14339" s="7"/>
    </row>
    <row r="14340" spans="1:1" x14ac:dyDescent="0.2">
      <c r="A14340" s="7"/>
    </row>
    <row r="14341" spans="1:1" x14ac:dyDescent="0.2">
      <c r="A14341" s="7"/>
    </row>
    <row r="14342" spans="1:1" x14ac:dyDescent="0.2">
      <c r="A14342" s="7"/>
    </row>
    <row r="14343" spans="1:1" x14ac:dyDescent="0.2">
      <c r="A14343" s="7"/>
    </row>
    <row r="14344" spans="1:1" x14ac:dyDescent="0.2">
      <c r="A14344" s="7"/>
    </row>
    <row r="14345" spans="1:1" x14ac:dyDescent="0.2">
      <c r="A14345" s="7"/>
    </row>
    <row r="14346" spans="1:1" x14ac:dyDescent="0.2">
      <c r="A14346" s="7"/>
    </row>
    <row r="14347" spans="1:1" x14ac:dyDescent="0.2">
      <c r="A14347" s="7"/>
    </row>
    <row r="14348" spans="1:1" x14ac:dyDescent="0.2">
      <c r="A14348" s="7"/>
    </row>
    <row r="14349" spans="1:1" x14ac:dyDescent="0.2">
      <c r="A14349" s="7"/>
    </row>
    <row r="14350" spans="1:1" x14ac:dyDescent="0.2">
      <c r="A14350" s="7"/>
    </row>
    <row r="14351" spans="1:1" x14ac:dyDescent="0.2">
      <c r="A14351" s="7"/>
    </row>
    <row r="14352" spans="1:1" x14ac:dyDescent="0.2">
      <c r="A14352" s="7"/>
    </row>
    <row r="14353" spans="1:1" x14ac:dyDescent="0.2">
      <c r="A14353" s="7"/>
    </row>
    <row r="14354" spans="1:1" x14ac:dyDescent="0.2">
      <c r="A14354" s="7"/>
    </row>
    <row r="14355" spans="1:1" x14ac:dyDescent="0.2">
      <c r="A14355" s="7"/>
    </row>
    <row r="14356" spans="1:1" x14ac:dyDescent="0.2">
      <c r="A14356" s="7"/>
    </row>
    <row r="14357" spans="1:1" x14ac:dyDescent="0.2">
      <c r="A14357" s="7"/>
    </row>
    <row r="14358" spans="1:1" x14ac:dyDescent="0.2">
      <c r="A14358" s="7"/>
    </row>
    <row r="14359" spans="1:1" x14ac:dyDescent="0.2">
      <c r="A14359" s="7"/>
    </row>
    <row r="14360" spans="1:1" x14ac:dyDescent="0.2">
      <c r="A14360" s="7"/>
    </row>
    <row r="14361" spans="1:1" x14ac:dyDescent="0.2">
      <c r="A14361" s="7"/>
    </row>
    <row r="14362" spans="1:1" x14ac:dyDescent="0.2">
      <c r="A14362" s="7"/>
    </row>
    <row r="14363" spans="1:1" x14ac:dyDescent="0.2">
      <c r="A14363" s="7"/>
    </row>
    <row r="14364" spans="1:1" x14ac:dyDescent="0.2">
      <c r="A14364" s="7"/>
    </row>
    <row r="14365" spans="1:1" x14ac:dyDescent="0.2">
      <c r="A14365" s="7"/>
    </row>
    <row r="14366" spans="1:1" x14ac:dyDescent="0.2">
      <c r="A14366" s="7"/>
    </row>
    <row r="14367" spans="1:1" x14ac:dyDescent="0.2">
      <c r="A14367" s="7"/>
    </row>
    <row r="14368" spans="1:1" x14ac:dyDescent="0.2">
      <c r="A14368" s="7"/>
    </row>
    <row r="14369" spans="1:1" x14ac:dyDescent="0.2">
      <c r="A14369" s="7"/>
    </row>
    <row r="14370" spans="1:1" x14ac:dyDescent="0.2">
      <c r="A14370" s="7"/>
    </row>
    <row r="14371" spans="1:1" x14ac:dyDescent="0.2">
      <c r="A14371" s="7"/>
    </row>
    <row r="14372" spans="1:1" x14ac:dyDescent="0.2">
      <c r="A14372" s="7"/>
    </row>
    <row r="14373" spans="1:1" x14ac:dyDescent="0.2">
      <c r="A14373" s="7"/>
    </row>
    <row r="14374" spans="1:1" x14ac:dyDescent="0.2">
      <c r="A14374" s="7"/>
    </row>
    <row r="14375" spans="1:1" x14ac:dyDescent="0.2">
      <c r="A14375" s="7"/>
    </row>
    <row r="14376" spans="1:1" x14ac:dyDescent="0.2">
      <c r="A14376" s="7"/>
    </row>
    <row r="14377" spans="1:1" x14ac:dyDescent="0.2">
      <c r="A14377" s="7"/>
    </row>
    <row r="14378" spans="1:1" x14ac:dyDescent="0.2">
      <c r="A14378" s="7"/>
    </row>
    <row r="14379" spans="1:1" x14ac:dyDescent="0.2">
      <c r="A14379" s="7"/>
    </row>
    <row r="14380" spans="1:1" x14ac:dyDescent="0.2">
      <c r="A14380" s="7"/>
    </row>
    <row r="14381" spans="1:1" x14ac:dyDescent="0.2">
      <c r="A14381" s="7"/>
    </row>
    <row r="14382" spans="1:1" x14ac:dyDescent="0.2">
      <c r="A14382" s="7"/>
    </row>
    <row r="14383" spans="1:1" x14ac:dyDescent="0.2">
      <c r="A14383" s="7"/>
    </row>
    <row r="14384" spans="1:1" x14ac:dyDescent="0.2">
      <c r="A14384" s="7"/>
    </row>
    <row r="14385" spans="1:1" x14ac:dyDescent="0.2">
      <c r="A14385" s="7"/>
    </row>
    <row r="14386" spans="1:1" x14ac:dyDescent="0.2">
      <c r="A14386" s="7"/>
    </row>
    <row r="14387" spans="1:1" x14ac:dyDescent="0.2">
      <c r="A14387" s="7"/>
    </row>
    <row r="14388" spans="1:1" x14ac:dyDescent="0.2">
      <c r="A14388" s="7"/>
    </row>
    <row r="14389" spans="1:1" x14ac:dyDescent="0.2">
      <c r="A14389" s="7"/>
    </row>
    <row r="14390" spans="1:1" x14ac:dyDescent="0.2">
      <c r="A14390" s="7"/>
    </row>
    <row r="14391" spans="1:1" x14ac:dyDescent="0.2">
      <c r="A14391" s="7"/>
    </row>
    <row r="14392" spans="1:1" x14ac:dyDescent="0.2">
      <c r="A14392" s="7"/>
    </row>
    <row r="14393" spans="1:1" x14ac:dyDescent="0.2">
      <c r="A14393" s="7"/>
    </row>
    <row r="14394" spans="1:1" x14ac:dyDescent="0.2">
      <c r="A14394" s="7"/>
    </row>
    <row r="14395" spans="1:1" x14ac:dyDescent="0.2">
      <c r="A14395" s="7"/>
    </row>
    <row r="14396" spans="1:1" x14ac:dyDescent="0.2">
      <c r="A14396" s="7"/>
    </row>
    <row r="14397" spans="1:1" x14ac:dyDescent="0.2">
      <c r="A14397" s="7"/>
    </row>
    <row r="14398" spans="1:1" x14ac:dyDescent="0.2">
      <c r="A14398" s="7"/>
    </row>
    <row r="14399" spans="1:1" x14ac:dyDescent="0.2">
      <c r="A14399" s="7"/>
    </row>
    <row r="14400" spans="1:1" x14ac:dyDescent="0.2">
      <c r="A14400" s="7"/>
    </row>
    <row r="14401" spans="1:1" x14ac:dyDescent="0.2">
      <c r="A14401" s="7"/>
    </row>
    <row r="14402" spans="1:1" x14ac:dyDescent="0.2">
      <c r="A14402" s="7"/>
    </row>
    <row r="14403" spans="1:1" x14ac:dyDescent="0.2">
      <c r="A14403" s="7"/>
    </row>
    <row r="14404" spans="1:1" x14ac:dyDescent="0.2">
      <c r="A14404" s="7"/>
    </row>
    <row r="14405" spans="1:1" x14ac:dyDescent="0.2">
      <c r="A14405" s="7"/>
    </row>
    <row r="14406" spans="1:1" x14ac:dyDescent="0.2">
      <c r="A14406" s="7"/>
    </row>
    <row r="14407" spans="1:1" x14ac:dyDescent="0.2">
      <c r="A14407" s="7"/>
    </row>
    <row r="14408" spans="1:1" x14ac:dyDescent="0.2">
      <c r="A14408" s="7"/>
    </row>
    <row r="14409" spans="1:1" x14ac:dyDescent="0.2">
      <c r="A14409" s="7"/>
    </row>
    <row r="14410" spans="1:1" x14ac:dyDescent="0.2">
      <c r="A14410" s="7"/>
    </row>
    <row r="14411" spans="1:1" x14ac:dyDescent="0.2">
      <c r="A14411" s="7"/>
    </row>
    <row r="14412" spans="1:1" x14ac:dyDescent="0.2">
      <c r="A14412" s="7"/>
    </row>
    <row r="14413" spans="1:1" x14ac:dyDescent="0.2">
      <c r="A14413" s="7"/>
    </row>
    <row r="14414" spans="1:1" x14ac:dyDescent="0.2">
      <c r="A14414" s="7"/>
    </row>
    <row r="14415" spans="1:1" x14ac:dyDescent="0.2">
      <c r="A14415" s="7"/>
    </row>
    <row r="14416" spans="1:1" x14ac:dyDescent="0.2">
      <c r="A14416" s="7"/>
    </row>
    <row r="14417" spans="1:1" x14ac:dyDescent="0.2">
      <c r="A14417" s="7"/>
    </row>
    <row r="14418" spans="1:1" x14ac:dyDescent="0.2">
      <c r="A14418" s="7"/>
    </row>
    <row r="14419" spans="1:1" x14ac:dyDescent="0.2">
      <c r="A14419" s="7"/>
    </row>
    <row r="14420" spans="1:1" x14ac:dyDescent="0.2">
      <c r="A14420" s="7"/>
    </row>
    <row r="14421" spans="1:1" x14ac:dyDescent="0.2">
      <c r="A14421" s="7"/>
    </row>
    <row r="14422" spans="1:1" x14ac:dyDescent="0.2">
      <c r="A14422" s="7"/>
    </row>
    <row r="14423" spans="1:1" x14ac:dyDescent="0.2">
      <c r="A14423" s="7"/>
    </row>
    <row r="14424" spans="1:1" x14ac:dyDescent="0.2">
      <c r="A14424" s="7"/>
    </row>
    <row r="14425" spans="1:1" x14ac:dyDescent="0.2">
      <c r="A14425" s="7"/>
    </row>
    <row r="14426" spans="1:1" x14ac:dyDescent="0.2">
      <c r="A14426" s="7"/>
    </row>
    <row r="14427" spans="1:1" x14ac:dyDescent="0.2">
      <c r="A14427" s="7"/>
    </row>
    <row r="14428" spans="1:1" x14ac:dyDescent="0.2">
      <c r="A14428" s="7"/>
    </row>
    <row r="14429" spans="1:1" x14ac:dyDescent="0.2">
      <c r="A14429" s="7"/>
    </row>
    <row r="14430" spans="1:1" x14ac:dyDescent="0.2">
      <c r="A14430" s="7"/>
    </row>
    <row r="14431" spans="1:1" x14ac:dyDescent="0.2">
      <c r="A14431" s="7"/>
    </row>
    <row r="14432" spans="1:1" x14ac:dyDescent="0.2">
      <c r="A14432" s="7"/>
    </row>
    <row r="14433" spans="1:1" x14ac:dyDescent="0.2">
      <c r="A14433" s="7"/>
    </row>
    <row r="14434" spans="1:1" x14ac:dyDescent="0.2">
      <c r="A14434" s="7"/>
    </row>
    <row r="14435" spans="1:1" x14ac:dyDescent="0.2">
      <c r="A14435" s="7"/>
    </row>
    <row r="14436" spans="1:1" x14ac:dyDescent="0.2">
      <c r="A14436" s="7"/>
    </row>
    <row r="14437" spans="1:1" x14ac:dyDescent="0.2">
      <c r="A14437" s="7"/>
    </row>
    <row r="14438" spans="1:1" x14ac:dyDescent="0.2">
      <c r="A14438" s="7"/>
    </row>
    <row r="14439" spans="1:1" x14ac:dyDescent="0.2">
      <c r="A14439" s="7"/>
    </row>
    <row r="14440" spans="1:1" x14ac:dyDescent="0.2">
      <c r="A14440" s="7"/>
    </row>
    <row r="14441" spans="1:1" x14ac:dyDescent="0.2">
      <c r="A14441" s="7"/>
    </row>
    <row r="14442" spans="1:1" x14ac:dyDescent="0.2">
      <c r="A14442" s="7"/>
    </row>
    <row r="14443" spans="1:1" x14ac:dyDescent="0.2">
      <c r="A14443" s="7"/>
    </row>
    <row r="14444" spans="1:1" x14ac:dyDescent="0.2">
      <c r="A14444" s="7"/>
    </row>
    <row r="14445" spans="1:1" x14ac:dyDescent="0.2">
      <c r="A14445" s="7"/>
    </row>
    <row r="14446" spans="1:1" x14ac:dyDescent="0.2">
      <c r="A14446" s="7"/>
    </row>
    <row r="14447" spans="1:1" x14ac:dyDescent="0.2">
      <c r="A14447" s="7"/>
    </row>
    <row r="14448" spans="1:1" x14ac:dyDescent="0.2">
      <c r="A14448" s="7"/>
    </row>
    <row r="14449" spans="1:1" x14ac:dyDescent="0.2">
      <c r="A14449" s="7"/>
    </row>
    <row r="14450" spans="1:1" x14ac:dyDescent="0.2">
      <c r="A14450" s="7"/>
    </row>
    <row r="14451" spans="1:1" x14ac:dyDescent="0.2">
      <c r="A14451" s="7"/>
    </row>
    <row r="14452" spans="1:1" x14ac:dyDescent="0.2">
      <c r="A14452" s="7"/>
    </row>
    <row r="14453" spans="1:1" x14ac:dyDescent="0.2">
      <c r="A14453" s="7"/>
    </row>
    <row r="14454" spans="1:1" x14ac:dyDescent="0.2">
      <c r="A14454" s="7"/>
    </row>
    <row r="14455" spans="1:1" x14ac:dyDescent="0.2">
      <c r="A14455" s="7"/>
    </row>
    <row r="14456" spans="1:1" x14ac:dyDescent="0.2">
      <c r="A14456" s="7"/>
    </row>
    <row r="14457" spans="1:1" x14ac:dyDescent="0.2">
      <c r="A14457" s="7"/>
    </row>
    <row r="14458" spans="1:1" x14ac:dyDescent="0.2">
      <c r="A14458" s="7"/>
    </row>
    <row r="14459" spans="1:1" x14ac:dyDescent="0.2">
      <c r="A14459" s="7"/>
    </row>
    <row r="14460" spans="1:1" x14ac:dyDescent="0.2">
      <c r="A14460" s="7"/>
    </row>
    <row r="14461" spans="1:1" x14ac:dyDescent="0.2">
      <c r="A14461" s="7"/>
    </row>
    <row r="14462" spans="1:1" x14ac:dyDescent="0.2">
      <c r="A14462" s="7"/>
    </row>
    <row r="14463" spans="1:1" x14ac:dyDescent="0.2">
      <c r="A14463" s="7"/>
    </row>
    <row r="14464" spans="1:1" x14ac:dyDescent="0.2">
      <c r="A14464" s="7"/>
    </row>
    <row r="14465" spans="1:1" x14ac:dyDescent="0.2">
      <c r="A14465" s="7"/>
    </row>
    <row r="14466" spans="1:1" x14ac:dyDescent="0.2">
      <c r="A14466" s="7"/>
    </row>
    <row r="14467" spans="1:1" x14ac:dyDescent="0.2">
      <c r="A14467" s="7"/>
    </row>
    <row r="14468" spans="1:1" x14ac:dyDescent="0.2">
      <c r="A14468" s="7"/>
    </row>
    <row r="14469" spans="1:1" x14ac:dyDescent="0.2">
      <c r="A14469" s="7"/>
    </row>
    <row r="14470" spans="1:1" x14ac:dyDescent="0.2">
      <c r="A14470" s="7"/>
    </row>
    <row r="14471" spans="1:1" x14ac:dyDescent="0.2">
      <c r="A14471" s="7"/>
    </row>
    <row r="14472" spans="1:1" x14ac:dyDescent="0.2">
      <c r="A14472" s="7"/>
    </row>
    <row r="14473" spans="1:1" x14ac:dyDescent="0.2">
      <c r="A14473" s="7"/>
    </row>
    <row r="14474" spans="1:1" x14ac:dyDescent="0.2">
      <c r="A14474" s="7"/>
    </row>
    <row r="14475" spans="1:1" x14ac:dyDescent="0.2">
      <c r="A14475" s="7"/>
    </row>
    <row r="14476" spans="1:1" x14ac:dyDescent="0.2">
      <c r="A14476" s="7"/>
    </row>
    <row r="14477" spans="1:1" x14ac:dyDescent="0.2">
      <c r="A14477" s="7"/>
    </row>
    <row r="14478" spans="1:1" x14ac:dyDescent="0.2">
      <c r="A14478" s="7"/>
    </row>
    <row r="14479" spans="1:1" x14ac:dyDescent="0.2">
      <c r="A14479" s="7"/>
    </row>
    <row r="14480" spans="1:1" x14ac:dyDescent="0.2">
      <c r="A14480" s="7"/>
    </row>
    <row r="14481" spans="1:1" x14ac:dyDescent="0.2">
      <c r="A14481" s="7"/>
    </row>
    <row r="14482" spans="1:1" x14ac:dyDescent="0.2">
      <c r="A14482" s="7"/>
    </row>
    <row r="14483" spans="1:1" x14ac:dyDescent="0.2">
      <c r="A14483" s="7"/>
    </row>
    <row r="14484" spans="1:1" x14ac:dyDescent="0.2">
      <c r="A14484" s="7"/>
    </row>
    <row r="14485" spans="1:1" x14ac:dyDescent="0.2">
      <c r="A14485" s="7"/>
    </row>
    <row r="14486" spans="1:1" x14ac:dyDescent="0.2">
      <c r="A14486" s="7"/>
    </row>
    <row r="14487" spans="1:1" x14ac:dyDescent="0.2">
      <c r="A14487" s="7"/>
    </row>
    <row r="14488" spans="1:1" x14ac:dyDescent="0.2">
      <c r="A14488" s="7"/>
    </row>
    <row r="14489" spans="1:1" x14ac:dyDescent="0.2">
      <c r="A14489" s="7"/>
    </row>
    <row r="14490" spans="1:1" x14ac:dyDescent="0.2">
      <c r="A14490" s="7"/>
    </row>
    <row r="14491" spans="1:1" x14ac:dyDescent="0.2">
      <c r="A14491" s="7"/>
    </row>
    <row r="14492" spans="1:1" x14ac:dyDescent="0.2">
      <c r="A14492" s="7"/>
    </row>
    <row r="14493" spans="1:1" x14ac:dyDescent="0.2">
      <c r="A14493" s="7"/>
    </row>
    <row r="14494" spans="1:1" x14ac:dyDescent="0.2">
      <c r="A14494" s="7"/>
    </row>
    <row r="14495" spans="1:1" x14ac:dyDescent="0.2">
      <c r="A14495" s="7"/>
    </row>
    <row r="14496" spans="1:1" x14ac:dyDescent="0.2">
      <c r="A14496" s="7"/>
    </row>
    <row r="14497" spans="1:1" x14ac:dyDescent="0.2">
      <c r="A14497" s="7"/>
    </row>
    <row r="14498" spans="1:1" x14ac:dyDescent="0.2">
      <c r="A14498" s="7"/>
    </row>
    <row r="14499" spans="1:1" x14ac:dyDescent="0.2">
      <c r="A14499" s="7"/>
    </row>
    <row r="14500" spans="1:1" x14ac:dyDescent="0.2">
      <c r="A14500" s="7"/>
    </row>
    <row r="14501" spans="1:1" x14ac:dyDescent="0.2">
      <c r="A14501" s="7"/>
    </row>
    <row r="14502" spans="1:1" x14ac:dyDescent="0.2">
      <c r="A14502" s="7"/>
    </row>
    <row r="14503" spans="1:1" x14ac:dyDescent="0.2">
      <c r="A14503" s="7"/>
    </row>
    <row r="14504" spans="1:1" x14ac:dyDescent="0.2">
      <c r="A14504" s="7"/>
    </row>
    <row r="14505" spans="1:1" x14ac:dyDescent="0.2">
      <c r="A14505" s="7"/>
    </row>
    <row r="14506" spans="1:1" x14ac:dyDescent="0.2">
      <c r="A14506" s="7"/>
    </row>
    <row r="14507" spans="1:1" x14ac:dyDescent="0.2">
      <c r="A14507" s="7"/>
    </row>
    <row r="14508" spans="1:1" x14ac:dyDescent="0.2">
      <c r="A14508" s="7"/>
    </row>
    <row r="14509" spans="1:1" x14ac:dyDescent="0.2">
      <c r="A14509" s="7"/>
    </row>
    <row r="14510" spans="1:1" x14ac:dyDescent="0.2">
      <c r="A14510" s="7"/>
    </row>
    <row r="14511" spans="1:1" x14ac:dyDescent="0.2">
      <c r="A14511" s="7"/>
    </row>
    <row r="14512" spans="1:1" x14ac:dyDescent="0.2">
      <c r="A14512" s="7"/>
    </row>
    <row r="14513" spans="1:1" x14ac:dyDescent="0.2">
      <c r="A14513" s="7"/>
    </row>
    <row r="14514" spans="1:1" x14ac:dyDescent="0.2">
      <c r="A14514" s="7"/>
    </row>
    <row r="14515" spans="1:1" x14ac:dyDescent="0.2">
      <c r="A14515" s="7"/>
    </row>
    <row r="14516" spans="1:1" x14ac:dyDescent="0.2">
      <c r="A14516" s="7"/>
    </row>
    <row r="14517" spans="1:1" x14ac:dyDescent="0.2">
      <c r="A14517" s="7"/>
    </row>
    <row r="14518" spans="1:1" x14ac:dyDescent="0.2">
      <c r="A14518" s="7"/>
    </row>
    <row r="14519" spans="1:1" x14ac:dyDescent="0.2">
      <c r="A14519" s="7"/>
    </row>
    <row r="14520" spans="1:1" x14ac:dyDescent="0.2">
      <c r="A14520" s="7"/>
    </row>
    <row r="14521" spans="1:1" x14ac:dyDescent="0.2">
      <c r="A14521" s="7"/>
    </row>
    <row r="14522" spans="1:1" x14ac:dyDescent="0.2">
      <c r="A14522" s="7"/>
    </row>
    <row r="14523" spans="1:1" x14ac:dyDescent="0.2">
      <c r="A14523" s="7"/>
    </row>
    <row r="14524" spans="1:1" x14ac:dyDescent="0.2">
      <c r="A14524" s="7"/>
    </row>
    <row r="14525" spans="1:1" x14ac:dyDescent="0.2">
      <c r="A14525" s="7"/>
    </row>
    <row r="14526" spans="1:1" x14ac:dyDescent="0.2">
      <c r="A14526" s="7"/>
    </row>
    <row r="14527" spans="1:1" x14ac:dyDescent="0.2">
      <c r="A14527" s="7"/>
    </row>
    <row r="14528" spans="1:1" x14ac:dyDescent="0.2">
      <c r="A14528" s="7"/>
    </row>
    <row r="14529" spans="1:1" x14ac:dyDescent="0.2">
      <c r="A14529" s="7"/>
    </row>
    <row r="14530" spans="1:1" x14ac:dyDescent="0.2">
      <c r="A14530" s="7"/>
    </row>
    <row r="14531" spans="1:1" x14ac:dyDescent="0.2">
      <c r="A14531" s="7"/>
    </row>
    <row r="14532" spans="1:1" x14ac:dyDescent="0.2">
      <c r="A14532" s="7"/>
    </row>
    <row r="14533" spans="1:1" x14ac:dyDescent="0.2">
      <c r="A14533" s="7"/>
    </row>
    <row r="14534" spans="1:1" x14ac:dyDescent="0.2">
      <c r="A14534" s="7"/>
    </row>
    <row r="14535" spans="1:1" x14ac:dyDescent="0.2">
      <c r="A14535" s="7"/>
    </row>
    <row r="14536" spans="1:1" x14ac:dyDescent="0.2">
      <c r="A14536" s="7"/>
    </row>
    <row r="14537" spans="1:1" x14ac:dyDescent="0.2">
      <c r="A14537" s="7"/>
    </row>
    <row r="14538" spans="1:1" x14ac:dyDescent="0.2">
      <c r="A14538" s="7"/>
    </row>
    <row r="14539" spans="1:1" x14ac:dyDescent="0.2">
      <c r="A14539" s="7"/>
    </row>
    <row r="14540" spans="1:1" x14ac:dyDescent="0.2">
      <c r="A14540" s="7"/>
    </row>
    <row r="14541" spans="1:1" x14ac:dyDescent="0.2">
      <c r="A14541" s="7"/>
    </row>
    <row r="14542" spans="1:1" x14ac:dyDescent="0.2">
      <c r="A14542" s="7"/>
    </row>
    <row r="14543" spans="1:1" x14ac:dyDescent="0.2">
      <c r="A14543" s="7"/>
    </row>
    <row r="14544" spans="1:1" x14ac:dyDescent="0.2">
      <c r="A14544" s="7"/>
    </row>
    <row r="14545" spans="1:1" x14ac:dyDescent="0.2">
      <c r="A14545" s="7"/>
    </row>
    <row r="14546" spans="1:1" x14ac:dyDescent="0.2">
      <c r="A14546" s="7"/>
    </row>
    <row r="14547" spans="1:1" x14ac:dyDescent="0.2">
      <c r="A14547" s="7"/>
    </row>
    <row r="14548" spans="1:1" x14ac:dyDescent="0.2">
      <c r="A14548" s="7"/>
    </row>
    <row r="14549" spans="1:1" x14ac:dyDescent="0.2">
      <c r="A14549" s="7"/>
    </row>
    <row r="14550" spans="1:1" x14ac:dyDescent="0.2">
      <c r="A14550" s="7"/>
    </row>
    <row r="14551" spans="1:1" x14ac:dyDescent="0.2">
      <c r="A14551" s="7"/>
    </row>
    <row r="14552" spans="1:1" x14ac:dyDescent="0.2">
      <c r="A14552" s="7"/>
    </row>
    <row r="14553" spans="1:1" x14ac:dyDescent="0.2">
      <c r="A14553" s="7"/>
    </row>
    <row r="14554" spans="1:1" x14ac:dyDescent="0.2">
      <c r="A14554" s="7"/>
    </row>
    <row r="14555" spans="1:1" x14ac:dyDescent="0.2">
      <c r="A14555" s="7"/>
    </row>
    <row r="14556" spans="1:1" x14ac:dyDescent="0.2">
      <c r="A14556" s="7"/>
    </row>
    <row r="14557" spans="1:1" x14ac:dyDescent="0.2">
      <c r="A14557" s="7"/>
    </row>
    <row r="14558" spans="1:1" x14ac:dyDescent="0.2">
      <c r="A14558" s="7"/>
    </row>
    <row r="14559" spans="1:1" x14ac:dyDescent="0.2">
      <c r="A14559" s="7"/>
    </row>
    <row r="14560" spans="1:1" x14ac:dyDescent="0.2">
      <c r="A14560" s="7"/>
    </row>
    <row r="14561" spans="1:1" x14ac:dyDescent="0.2">
      <c r="A14561" s="7"/>
    </row>
    <row r="14562" spans="1:1" x14ac:dyDescent="0.2">
      <c r="A14562" s="7"/>
    </row>
    <row r="14563" spans="1:1" x14ac:dyDescent="0.2">
      <c r="A14563" s="7"/>
    </row>
    <row r="14564" spans="1:1" x14ac:dyDescent="0.2">
      <c r="A14564" s="7"/>
    </row>
    <row r="14565" spans="1:1" x14ac:dyDescent="0.2">
      <c r="A14565" s="7"/>
    </row>
    <row r="14566" spans="1:1" x14ac:dyDescent="0.2">
      <c r="A14566" s="7"/>
    </row>
    <row r="14567" spans="1:1" x14ac:dyDescent="0.2">
      <c r="A14567" s="7"/>
    </row>
    <row r="14568" spans="1:1" x14ac:dyDescent="0.2">
      <c r="A14568" s="7"/>
    </row>
    <row r="14569" spans="1:1" x14ac:dyDescent="0.2">
      <c r="A14569" s="7"/>
    </row>
    <row r="14570" spans="1:1" x14ac:dyDescent="0.2">
      <c r="A14570" s="7"/>
    </row>
    <row r="14571" spans="1:1" x14ac:dyDescent="0.2">
      <c r="A14571" s="7"/>
    </row>
    <row r="14572" spans="1:1" x14ac:dyDescent="0.2">
      <c r="A14572" s="7"/>
    </row>
    <row r="14573" spans="1:1" x14ac:dyDescent="0.2">
      <c r="A14573" s="7"/>
    </row>
    <row r="14574" spans="1:1" x14ac:dyDescent="0.2">
      <c r="A14574" s="7"/>
    </row>
    <row r="14575" spans="1:1" x14ac:dyDescent="0.2">
      <c r="A14575" s="7"/>
    </row>
    <row r="14576" spans="1:1" x14ac:dyDescent="0.2">
      <c r="A14576" s="7"/>
    </row>
    <row r="14577" spans="1:1" x14ac:dyDescent="0.2">
      <c r="A14577" s="7"/>
    </row>
    <row r="14578" spans="1:1" x14ac:dyDescent="0.2">
      <c r="A14578" s="7"/>
    </row>
    <row r="14579" spans="1:1" x14ac:dyDescent="0.2">
      <c r="A14579" s="7"/>
    </row>
    <row r="14580" spans="1:1" x14ac:dyDescent="0.2">
      <c r="A14580" s="7"/>
    </row>
    <row r="14581" spans="1:1" x14ac:dyDescent="0.2">
      <c r="A14581" s="7"/>
    </row>
    <row r="14582" spans="1:1" x14ac:dyDescent="0.2">
      <c r="A14582" s="7"/>
    </row>
    <row r="14583" spans="1:1" x14ac:dyDescent="0.2">
      <c r="A14583" s="7"/>
    </row>
    <row r="14584" spans="1:1" x14ac:dyDescent="0.2">
      <c r="A14584" s="7"/>
    </row>
    <row r="14585" spans="1:1" x14ac:dyDescent="0.2">
      <c r="A14585" s="7"/>
    </row>
    <row r="14586" spans="1:1" x14ac:dyDescent="0.2">
      <c r="A14586" s="7"/>
    </row>
    <row r="14587" spans="1:1" x14ac:dyDescent="0.2">
      <c r="A14587" s="7"/>
    </row>
    <row r="14588" spans="1:1" x14ac:dyDescent="0.2">
      <c r="A14588" s="7"/>
    </row>
    <row r="14589" spans="1:1" x14ac:dyDescent="0.2">
      <c r="A14589" s="7"/>
    </row>
    <row r="14590" spans="1:1" x14ac:dyDescent="0.2">
      <c r="A14590" s="7"/>
    </row>
    <row r="14591" spans="1:1" x14ac:dyDescent="0.2">
      <c r="A14591" s="7"/>
    </row>
    <row r="14592" spans="1:1" x14ac:dyDescent="0.2">
      <c r="A14592" s="7"/>
    </row>
    <row r="14593" spans="1:1" x14ac:dyDescent="0.2">
      <c r="A14593" s="7"/>
    </row>
    <row r="14594" spans="1:1" x14ac:dyDescent="0.2">
      <c r="A14594" s="7"/>
    </row>
    <row r="14595" spans="1:1" x14ac:dyDescent="0.2">
      <c r="A14595" s="7"/>
    </row>
    <row r="14596" spans="1:1" x14ac:dyDescent="0.2">
      <c r="A14596" s="7"/>
    </row>
    <row r="14597" spans="1:1" x14ac:dyDescent="0.2">
      <c r="A14597" s="7"/>
    </row>
    <row r="14598" spans="1:1" x14ac:dyDescent="0.2">
      <c r="A14598" s="7"/>
    </row>
    <row r="14599" spans="1:1" x14ac:dyDescent="0.2">
      <c r="A14599" s="7"/>
    </row>
    <row r="14600" spans="1:1" x14ac:dyDescent="0.2">
      <c r="A14600" s="7"/>
    </row>
    <row r="14601" spans="1:1" x14ac:dyDescent="0.2">
      <c r="A14601" s="7"/>
    </row>
    <row r="14602" spans="1:1" x14ac:dyDescent="0.2">
      <c r="A14602" s="7"/>
    </row>
    <row r="14603" spans="1:1" x14ac:dyDescent="0.2">
      <c r="A14603" s="7"/>
    </row>
    <row r="14604" spans="1:1" x14ac:dyDescent="0.2">
      <c r="A14604" s="7"/>
    </row>
    <row r="14605" spans="1:1" x14ac:dyDescent="0.2">
      <c r="A14605" s="7"/>
    </row>
    <row r="14606" spans="1:1" x14ac:dyDescent="0.2">
      <c r="A14606" s="7"/>
    </row>
    <row r="14607" spans="1:1" x14ac:dyDescent="0.2">
      <c r="A14607" s="7"/>
    </row>
    <row r="14608" spans="1:1" x14ac:dyDescent="0.2">
      <c r="A14608" s="7"/>
    </row>
    <row r="14609" spans="1:1" x14ac:dyDescent="0.2">
      <c r="A14609" s="7"/>
    </row>
    <row r="14610" spans="1:1" x14ac:dyDescent="0.2">
      <c r="A14610" s="7"/>
    </row>
    <row r="14611" spans="1:1" x14ac:dyDescent="0.2">
      <c r="A14611" s="7"/>
    </row>
    <row r="14612" spans="1:1" x14ac:dyDescent="0.2">
      <c r="A14612" s="7"/>
    </row>
    <row r="14613" spans="1:1" x14ac:dyDescent="0.2">
      <c r="A14613" s="7"/>
    </row>
    <row r="14614" spans="1:1" x14ac:dyDescent="0.2">
      <c r="A14614" s="7"/>
    </row>
    <row r="14615" spans="1:1" x14ac:dyDescent="0.2">
      <c r="A14615" s="7"/>
    </row>
    <row r="14616" spans="1:1" x14ac:dyDescent="0.2">
      <c r="A14616" s="7"/>
    </row>
    <row r="14617" spans="1:1" x14ac:dyDescent="0.2">
      <c r="A14617" s="7"/>
    </row>
    <row r="14618" spans="1:1" x14ac:dyDescent="0.2">
      <c r="A14618" s="7"/>
    </row>
    <row r="14619" spans="1:1" x14ac:dyDescent="0.2">
      <c r="A14619" s="7"/>
    </row>
    <row r="14620" spans="1:1" x14ac:dyDescent="0.2">
      <c r="A14620" s="7"/>
    </row>
    <row r="14621" spans="1:1" x14ac:dyDescent="0.2">
      <c r="A14621" s="7"/>
    </row>
    <row r="14622" spans="1:1" x14ac:dyDescent="0.2">
      <c r="A14622" s="7"/>
    </row>
    <row r="14623" spans="1:1" x14ac:dyDescent="0.2">
      <c r="A14623" s="7"/>
    </row>
    <row r="14624" spans="1:1" x14ac:dyDescent="0.2">
      <c r="A14624" s="7"/>
    </row>
    <row r="14625" spans="1:1" x14ac:dyDescent="0.2">
      <c r="A14625" s="7"/>
    </row>
    <row r="14626" spans="1:1" x14ac:dyDescent="0.2">
      <c r="A14626" s="7"/>
    </row>
    <row r="14627" spans="1:1" x14ac:dyDescent="0.2">
      <c r="A14627" s="7"/>
    </row>
    <row r="14628" spans="1:1" x14ac:dyDescent="0.2">
      <c r="A14628" s="7"/>
    </row>
    <row r="14629" spans="1:1" x14ac:dyDescent="0.2">
      <c r="A14629" s="7"/>
    </row>
    <row r="14630" spans="1:1" x14ac:dyDescent="0.2">
      <c r="A14630" s="7"/>
    </row>
    <row r="14631" spans="1:1" x14ac:dyDescent="0.2">
      <c r="A14631" s="7"/>
    </row>
    <row r="14632" spans="1:1" x14ac:dyDescent="0.2">
      <c r="A14632" s="7"/>
    </row>
    <row r="14633" spans="1:1" x14ac:dyDescent="0.2">
      <c r="A14633" s="7"/>
    </row>
    <row r="14634" spans="1:1" x14ac:dyDescent="0.2">
      <c r="A14634" s="7"/>
    </row>
    <row r="14635" spans="1:1" x14ac:dyDescent="0.2">
      <c r="A14635" s="7"/>
    </row>
    <row r="14636" spans="1:1" x14ac:dyDescent="0.2">
      <c r="A14636" s="7"/>
    </row>
    <row r="14637" spans="1:1" x14ac:dyDescent="0.2">
      <c r="A14637" s="7"/>
    </row>
    <row r="14638" spans="1:1" x14ac:dyDescent="0.2">
      <c r="A14638" s="7"/>
    </row>
    <row r="14639" spans="1:1" x14ac:dyDescent="0.2">
      <c r="A14639" s="7"/>
    </row>
    <row r="14640" spans="1:1" x14ac:dyDescent="0.2">
      <c r="A14640" s="7"/>
    </row>
    <row r="14641" spans="1:1" x14ac:dyDescent="0.2">
      <c r="A14641" s="7"/>
    </row>
    <row r="14642" spans="1:1" x14ac:dyDescent="0.2">
      <c r="A14642" s="7"/>
    </row>
    <row r="14643" spans="1:1" x14ac:dyDescent="0.2">
      <c r="A14643" s="7"/>
    </row>
    <row r="14644" spans="1:1" x14ac:dyDescent="0.2">
      <c r="A14644" s="7"/>
    </row>
    <row r="14645" spans="1:1" x14ac:dyDescent="0.2">
      <c r="A14645" s="7"/>
    </row>
    <row r="14646" spans="1:1" x14ac:dyDescent="0.2">
      <c r="A14646" s="7"/>
    </row>
    <row r="14647" spans="1:1" x14ac:dyDescent="0.2">
      <c r="A14647" s="7"/>
    </row>
    <row r="14648" spans="1:1" x14ac:dyDescent="0.2">
      <c r="A14648" s="7"/>
    </row>
    <row r="14649" spans="1:1" x14ac:dyDescent="0.2">
      <c r="A14649" s="7"/>
    </row>
    <row r="14650" spans="1:1" x14ac:dyDescent="0.2">
      <c r="A14650" s="7"/>
    </row>
    <row r="14651" spans="1:1" x14ac:dyDescent="0.2">
      <c r="A14651" s="7"/>
    </row>
    <row r="14652" spans="1:1" x14ac:dyDescent="0.2">
      <c r="A14652" s="7"/>
    </row>
    <row r="14653" spans="1:1" x14ac:dyDescent="0.2">
      <c r="A14653" s="7"/>
    </row>
    <row r="14654" spans="1:1" x14ac:dyDescent="0.2">
      <c r="A14654" s="7"/>
    </row>
    <row r="14655" spans="1:1" x14ac:dyDescent="0.2">
      <c r="A14655" s="7"/>
    </row>
    <row r="14656" spans="1:1" x14ac:dyDescent="0.2">
      <c r="A14656" s="7"/>
    </row>
    <row r="14657" spans="1:1" x14ac:dyDescent="0.2">
      <c r="A14657" s="7"/>
    </row>
    <row r="14658" spans="1:1" x14ac:dyDescent="0.2">
      <c r="A14658" s="7"/>
    </row>
    <row r="14659" spans="1:1" x14ac:dyDescent="0.2">
      <c r="A14659" s="7"/>
    </row>
    <row r="14660" spans="1:1" x14ac:dyDescent="0.2">
      <c r="A14660" s="7"/>
    </row>
    <row r="14661" spans="1:1" x14ac:dyDescent="0.2">
      <c r="A14661" s="7"/>
    </row>
    <row r="14662" spans="1:1" x14ac:dyDescent="0.2">
      <c r="A14662" s="7"/>
    </row>
    <row r="14663" spans="1:1" x14ac:dyDescent="0.2">
      <c r="A14663" s="7"/>
    </row>
    <row r="14664" spans="1:1" x14ac:dyDescent="0.2">
      <c r="A14664" s="7"/>
    </row>
    <row r="14665" spans="1:1" x14ac:dyDescent="0.2">
      <c r="A14665" s="7"/>
    </row>
    <row r="14666" spans="1:1" x14ac:dyDescent="0.2">
      <c r="A14666" s="7"/>
    </row>
    <row r="14667" spans="1:1" x14ac:dyDescent="0.2">
      <c r="A14667" s="7"/>
    </row>
    <row r="14668" spans="1:1" x14ac:dyDescent="0.2">
      <c r="A14668" s="7"/>
    </row>
    <row r="14669" spans="1:1" x14ac:dyDescent="0.2">
      <c r="A14669" s="7"/>
    </row>
    <row r="14670" spans="1:1" x14ac:dyDescent="0.2">
      <c r="A14670" s="7"/>
    </row>
    <row r="14671" spans="1:1" x14ac:dyDescent="0.2">
      <c r="A14671" s="7"/>
    </row>
    <row r="14672" spans="1:1" x14ac:dyDescent="0.2">
      <c r="A14672" s="7"/>
    </row>
    <row r="14673" spans="1:1" x14ac:dyDescent="0.2">
      <c r="A14673" s="7"/>
    </row>
    <row r="14674" spans="1:1" x14ac:dyDescent="0.2">
      <c r="A14674" s="7"/>
    </row>
    <row r="14675" spans="1:1" x14ac:dyDescent="0.2">
      <c r="A14675" s="7"/>
    </row>
    <row r="14676" spans="1:1" x14ac:dyDescent="0.2">
      <c r="A14676" s="7"/>
    </row>
    <row r="14677" spans="1:1" x14ac:dyDescent="0.2">
      <c r="A14677" s="7"/>
    </row>
    <row r="14678" spans="1:1" x14ac:dyDescent="0.2">
      <c r="A14678" s="7"/>
    </row>
    <row r="14679" spans="1:1" x14ac:dyDescent="0.2">
      <c r="A14679" s="7"/>
    </row>
    <row r="14680" spans="1:1" x14ac:dyDescent="0.2">
      <c r="A14680" s="7"/>
    </row>
    <row r="14681" spans="1:1" x14ac:dyDescent="0.2">
      <c r="A14681" s="7"/>
    </row>
    <row r="14682" spans="1:1" x14ac:dyDescent="0.2">
      <c r="A14682" s="7"/>
    </row>
    <row r="14683" spans="1:1" x14ac:dyDescent="0.2">
      <c r="A14683" s="7"/>
    </row>
    <row r="14684" spans="1:1" x14ac:dyDescent="0.2">
      <c r="A14684" s="7"/>
    </row>
    <row r="14685" spans="1:1" x14ac:dyDescent="0.2">
      <c r="A14685" s="7"/>
    </row>
    <row r="14686" spans="1:1" x14ac:dyDescent="0.2">
      <c r="A14686" s="7"/>
    </row>
    <row r="14687" spans="1:1" x14ac:dyDescent="0.2">
      <c r="A14687" s="7"/>
    </row>
    <row r="14688" spans="1:1" x14ac:dyDescent="0.2">
      <c r="A14688" s="7"/>
    </row>
    <row r="14689" spans="1:1" x14ac:dyDescent="0.2">
      <c r="A14689" s="7"/>
    </row>
    <row r="14690" spans="1:1" x14ac:dyDescent="0.2">
      <c r="A14690" s="7"/>
    </row>
    <row r="14691" spans="1:1" x14ac:dyDescent="0.2">
      <c r="A14691" s="7"/>
    </row>
    <row r="14692" spans="1:1" x14ac:dyDescent="0.2">
      <c r="A14692" s="7"/>
    </row>
    <row r="14693" spans="1:1" x14ac:dyDescent="0.2">
      <c r="A14693" s="7"/>
    </row>
    <row r="14694" spans="1:1" x14ac:dyDescent="0.2">
      <c r="A14694" s="7"/>
    </row>
    <row r="14695" spans="1:1" x14ac:dyDescent="0.2">
      <c r="A14695" s="7"/>
    </row>
    <row r="14696" spans="1:1" x14ac:dyDescent="0.2">
      <c r="A14696" s="7"/>
    </row>
    <row r="14697" spans="1:1" x14ac:dyDescent="0.2">
      <c r="A14697" s="7"/>
    </row>
    <row r="14698" spans="1:1" x14ac:dyDescent="0.2">
      <c r="A14698" s="7"/>
    </row>
    <row r="14699" spans="1:1" x14ac:dyDescent="0.2">
      <c r="A14699" s="7"/>
    </row>
    <row r="14700" spans="1:1" x14ac:dyDescent="0.2">
      <c r="A14700" s="7"/>
    </row>
    <row r="14701" spans="1:1" x14ac:dyDescent="0.2">
      <c r="A14701" s="7"/>
    </row>
    <row r="14702" spans="1:1" x14ac:dyDescent="0.2">
      <c r="A14702" s="7"/>
    </row>
    <row r="14703" spans="1:1" x14ac:dyDescent="0.2">
      <c r="A14703" s="7"/>
    </row>
    <row r="14704" spans="1:1" x14ac:dyDescent="0.2">
      <c r="A14704" s="7"/>
    </row>
    <row r="14705" spans="1:1" x14ac:dyDescent="0.2">
      <c r="A14705" s="7"/>
    </row>
    <row r="14706" spans="1:1" x14ac:dyDescent="0.2">
      <c r="A14706" s="7"/>
    </row>
    <row r="14707" spans="1:1" x14ac:dyDescent="0.2">
      <c r="A14707" s="7"/>
    </row>
    <row r="14708" spans="1:1" x14ac:dyDescent="0.2">
      <c r="A14708" s="7"/>
    </row>
    <row r="14709" spans="1:1" x14ac:dyDescent="0.2">
      <c r="A14709" s="7"/>
    </row>
    <row r="14710" spans="1:1" x14ac:dyDescent="0.2">
      <c r="A14710" s="7"/>
    </row>
    <row r="14711" spans="1:1" x14ac:dyDescent="0.2">
      <c r="A14711" s="7"/>
    </row>
    <row r="14712" spans="1:1" x14ac:dyDescent="0.2">
      <c r="A14712" s="7"/>
    </row>
    <row r="14713" spans="1:1" x14ac:dyDescent="0.2">
      <c r="A14713" s="7"/>
    </row>
    <row r="14714" spans="1:1" x14ac:dyDescent="0.2">
      <c r="A14714" s="7"/>
    </row>
    <row r="14715" spans="1:1" x14ac:dyDescent="0.2">
      <c r="A14715" s="7"/>
    </row>
    <row r="14716" spans="1:1" x14ac:dyDescent="0.2">
      <c r="A14716" s="7"/>
    </row>
    <row r="14717" spans="1:1" x14ac:dyDescent="0.2">
      <c r="A14717" s="7"/>
    </row>
    <row r="14718" spans="1:1" x14ac:dyDescent="0.2">
      <c r="A14718" s="7"/>
    </row>
    <row r="14719" spans="1:1" x14ac:dyDescent="0.2">
      <c r="A14719" s="7"/>
    </row>
    <row r="14720" spans="1:1" x14ac:dyDescent="0.2">
      <c r="A14720" s="7"/>
    </row>
    <row r="14721" spans="1:1" x14ac:dyDescent="0.2">
      <c r="A14721" s="7"/>
    </row>
    <row r="14722" spans="1:1" x14ac:dyDescent="0.2">
      <c r="A14722" s="7"/>
    </row>
    <row r="14723" spans="1:1" x14ac:dyDescent="0.2">
      <c r="A14723" s="7"/>
    </row>
    <row r="14724" spans="1:1" x14ac:dyDescent="0.2">
      <c r="A14724" s="7"/>
    </row>
    <row r="14725" spans="1:1" x14ac:dyDescent="0.2">
      <c r="A14725" s="7"/>
    </row>
    <row r="14726" spans="1:1" x14ac:dyDescent="0.2">
      <c r="A14726" s="7"/>
    </row>
    <row r="14727" spans="1:1" x14ac:dyDescent="0.2">
      <c r="A14727" s="7"/>
    </row>
    <row r="14728" spans="1:1" x14ac:dyDescent="0.2">
      <c r="A14728" s="7"/>
    </row>
    <row r="14729" spans="1:1" x14ac:dyDescent="0.2">
      <c r="A14729" s="7"/>
    </row>
    <row r="14730" spans="1:1" x14ac:dyDescent="0.2">
      <c r="A14730" s="7"/>
    </row>
    <row r="14731" spans="1:1" x14ac:dyDescent="0.2">
      <c r="A14731" s="7"/>
    </row>
    <row r="14732" spans="1:1" x14ac:dyDescent="0.2">
      <c r="A14732" s="7"/>
    </row>
    <row r="14733" spans="1:1" x14ac:dyDescent="0.2">
      <c r="A14733" s="7"/>
    </row>
    <row r="14734" spans="1:1" x14ac:dyDescent="0.2">
      <c r="A14734" s="7"/>
    </row>
    <row r="14735" spans="1:1" x14ac:dyDescent="0.2">
      <c r="A14735" s="7"/>
    </row>
    <row r="14736" spans="1:1" x14ac:dyDescent="0.2">
      <c r="A14736" s="7"/>
    </row>
    <row r="14737" spans="1:1" x14ac:dyDescent="0.2">
      <c r="A14737" s="7"/>
    </row>
    <row r="14738" spans="1:1" x14ac:dyDescent="0.2">
      <c r="A14738" s="7"/>
    </row>
    <row r="14739" spans="1:1" x14ac:dyDescent="0.2">
      <c r="A14739" s="7"/>
    </row>
    <row r="14740" spans="1:1" x14ac:dyDescent="0.2">
      <c r="A14740" s="7"/>
    </row>
    <row r="14741" spans="1:1" x14ac:dyDescent="0.2">
      <c r="A14741" s="7"/>
    </row>
    <row r="14742" spans="1:1" x14ac:dyDescent="0.2">
      <c r="A14742" s="7"/>
    </row>
    <row r="14743" spans="1:1" x14ac:dyDescent="0.2">
      <c r="A14743" s="7"/>
    </row>
    <row r="14744" spans="1:1" x14ac:dyDescent="0.2">
      <c r="A14744" s="7"/>
    </row>
    <row r="14745" spans="1:1" x14ac:dyDescent="0.2">
      <c r="A14745" s="7"/>
    </row>
    <row r="14746" spans="1:1" x14ac:dyDescent="0.2">
      <c r="A14746" s="7"/>
    </row>
    <row r="14747" spans="1:1" x14ac:dyDescent="0.2">
      <c r="A14747" s="7"/>
    </row>
    <row r="14748" spans="1:1" x14ac:dyDescent="0.2">
      <c r="A14748" s="7"/>
    </row>
    <row r="14749" spans="1:1" x14ac:dyDescent="0.2">
      <c r="A14749" s="7"/>
    </row>
    <row r="14750" spans="1:1" x14ac:dyDescent="0.2">
      <c r="A14750" s="7"/>
    </row>
    <row r="14751" spans="1:1" x14ac:dyDescent="0.2">
      <c r="A14751" s="7"/>
    </row>
    <row r="14752" spans="1:1" x14ac:dyDescent="0.2">
      <c r="A14752" s="7"/>
    </row>
    <row r="14753" spans="1:1" x14ac:dyDescent="0.2">
      <c r="A14753" s="7"/>
    </row>
    <row r="14754" spans="1:1" x14ac:dyDescent="0.2">
      <c r="A14754" s="7"/>
    </row>
    <row r="14755" spans="1:1" x14ac:dyDescent="0.2">
      <c r="A14755" s="7"/>
    </row>
    <row r="14756" spans="1:1" x14ac:dyDescent="0.2">
      <c r="A14756" s="7"/>
    </row>
    <row r="14757" spans="1:1" x14ac:dyDescent="0.2">
      <c r="A14757" s="7"/>
    </row>
    <row r="14758" spans="1:1" x14ac:dyDescent="0.2">
      <c r="A14758" s="7"/>
    </row>
    <row r="14759" spans="1:1" x14ac:dyDescent="0.2">
      <c r="A14759" s="7"/>
    </row>
    <row r="14760" spans="1:1" x14ac:dyDescent="0.2">
      <c r="A14760" s="7"/>
    </row>
    <row r="14761" spans="1:1" x14ac:dyDescent="0.2">
      <c r="A14761" s="7"/>
    </row>
    <row r="14762" spans="1:1" x14ac:dyDescent="0.2">
      <c r="A14762" s="7"/>
    </row>
    <row r="14763" spans="1:1" x14ac:dyDescent="0.2">
      <c r="A14763" s="7"/>
    </row>
    <row r="14764" spans="1:1" x14ac:dyDescent="0.2">
      <c r="A14764" s="7"/>
    </row>
    <row r="14765" spans="1:1" x14ac:dyDescent="0.2">
      <c r="A14765" s="7"/>
    </row>
    <row r="14766" spans="1:1" x14ac:dyDescent="0.2">
      <c r="A14766" s="7"/>
    </row>
    <row r="14767" spans="1:1" x14ac:dyDescent="0.2">
      <c r="A14767" s="7"/>
    </row>
    <row r="14768" spans="1:1" x14ac:dyDescent="0.2">
      <c r="A14768" s="7"/>
    </row>
    <row r="14769" spans="1:1" x14ac:dyDescent="0.2">
      <c r="A14769" s="7"/>
    </row>
    <row r="14770" spans="1:1" x14ac:dyDescent="0.2">
      <c r="A14770" s="7"/>
    </row>
    <row r="14771" spans="1:1" x14ac:dyDescent="0.2">
      <c r="A14771" s="7"/>
    </row>
    <row r="14772" spans="1:1" x14ac:dyDescent="0.2">
      <c r="A14772" s="7"/>
    </row>
    <row r="14773" spans="1:1" x14ac:dyDescent="0.2">
      <c r="A14773" s="7"/>
    </row>
    <row r="14774" spans="1:1" x14ac:dyDescent="0.2">
      <c r="A14774" s="7"/>
    </row>
    <row r="14775" spans="1:1" x14ac:dyDescent="0.2">
      <c r="A14775" s="7"/>
    </row>
    <row r="14776" spans="1:1" x14ac:dyDescent="0.2">
      <c r="A14776" s="7"/>
    </row>
    <row r="14777" spans="1:1" x14ac:dyDescent="0.2">
      <c r="A14777" s="7"/>
    </row>
    <row r="14778" spans="1:1" x14ac:dyDescent="0.2">
      <c r="A14778" s="7"/>
    </row>
    <row r="14779" spans="1:1" x14ac:dyDescent="0.2">
      <c r="A14779" s="7"/>
    </row>
    <row r="14780" spans="1:1" x14ac:dyDescent="0.2">
      <c r="A14780" s="7"/>
    </row>
    <row r="14781" spans="1:1" x14ac:dyDescent="0.2">
      <c r="A14781" s="7"/>
    </row>
    <row r="14782" spans="1:1" x14ac:dyDescent="0.2">
      <c r="A14782" s="7"/>
    </row>
    <row r="14783" spans="1:1" x14ac:dyDescent="0.2">
      <c r="A14783" s="7"/>
    </row>
    <row r="14784" spans="1:1" x14ac:dyDescent="0.2">
      <c r="A14784" s="7"/>
    </row>
    <row r="14785" spans="1:1" x14ac:dyDescent="0.2">
      <c r="A14785" s="7"/>
    </row>
    <row r="14786" spans="1:1" x14ac:dyDescent="0.2">
      <c r="A14786" s="7"/>
    </row>
    <row r="14787" spans="1:1" x14ac:dyDescent="0.2">
      <c r="A14787" s="7"/>
    </row>
    <row r="14788" spans="1:1" x14ac:dyDescent="0.2">
      <c r="A14788" s="7"/>
    </row>
    <row r="14789" spans="1:1" x14ac:dyDescent="0.2">
      <c r="A14789" s="7"/>
    </row>
    <row r="14790" spans="1:1" x14ac:dyDescent="0.2">
      <c r="A14790" s="7"/>
    </row>
    <row r="14791" spans="1:1" x14ac:dyDescent="0.2">
      <c r="A14791" s="7"/>
    </row>
    <row r="14792" spans="1:1" x14ac:dyDescent="0.2">
      <c r="A14792" s="7"/>
    </row>
    <row r="14793" spans="1:1" x14ac:dyDescent="0.2">
      <c r="A14793" s="7"/>
    </row>
    <row r="14794" spans="1:1" x14ac:dyDescent="0.2">
      <c r="A14794" s="7"/>
    </row>
    <row r="14795" spans="1:1" x14ac:dyDescent="0.2">
      <c r="A14795" s="7"/>
    </row>
    <row r="14796" spans="1:1" x14ac:dyDescent="0.2">
      <c r="A14796" s="7"/>
    </row>
    <row r="14797" spans="1:1" x14ac:dyDescent="0.2">
      <c r="A14797" s="7"/>
    </row>
    <row r="14798" spans="1:1" x14ac:dyDescent="0.2">
      <c r="A14798" s="7"/>
    </row>
    <row r="14799" spans="1:1" x14ac:dyDescent="0.2">
      <c r="A14799" s="7"/>
    </row>
    <row r="14800" spans="1:1" x14ac:dyDescent="0.2">
      <c r="A14800" s="7"/>
    </row>
    <row r="14801" spans="1:1" x14ac:dyDescent="0.2">
      <c r="A14801" s="7"/>
    </row>
    <row r="14802" spans="1:1" x14ac:dyDescent="0.2">
      <c r="A14802" s="7"/>
    </row>
    <row r="14803" spans="1:1" x14ac:dyDescent="0.2">
      <c r="A14803" s="7"/>
    </row>
    <row r="14804" spans="1:1" x14ac:dyDescent="0.2">
      <c r="A14804" s="7"/>
    </row>
    <row r="14805" spans="1:1" x14ac:dyDescent="0.2">
      <c r="A14805" s="7"/>
    </row>
    <row r="14806" spans="1:1" x14ac:dyDescent="0.2">
      <c r="A14806" s="7"/>
    </row>
    <row r="14807" spans="1:1" x14ac:dyDescent="0.2">
      <c r="A14807" s="7"/>
    </row>
    <row r="14808" spans="1:1" x14ac:dyDescent="0.2">
      <c r="A14808" s="7"/>
    </row>
    <row r="14809" spans="1:1" x14ac:dyDescent="0.2">
      <c r="A14809" s="7"/>
    </row>
    <row r="14810" spans="1:1" x14ac:dyDescent="0.2">
      <c r="A14810" s="7"/>
    </row>
    <row r="14811" spans="1:1" x14ac:dyDescent="0.2">
      <c r="A14811" s="7"/>
    </row>
    <row r="14812" spans="1:1" x14ac:dyDescent="0.2">
      <c r="A14812" s="7"/>
    </row>
    <row r="14813" spans="1:1" x14ac:dyDescent="0.2">
      <c r="A14813" s="7"/>
    </row>
    <row r="14814" spans="1:1" x14ac:dyDescent="0.2">
      <c r="A14814" s="7"/>
    </row>
    <row r="14815" spans="1:1" x14ac:dyDescent="0.2">
      <c r="A14815" s="7"/>
    </row>
    <row r="14816" spans="1:1" x14ac:dyDescent="0.2">
      <c r="A14816" s="7"/>
    </row>
    <row r="14817" spans="1:1" x14ac:dyDescent="0.2">
      <c r="A14817" s="7"/>
    </row>
    <row r="14818" spans="1:1" x14ac:dyDescent="0.2">
      <c r="A14818" s="7"/>
    </row>
    <row r="14819" spans="1:1" x14ac:dyDescent="0.2">
      <c r="A14819" s="7"/>
    </row>
    <row r="14820" spans="1:1" x14ac:dyDescent="0.2">
      <c r="A14820" s="7"/>
    </row>
    <row r="14821" spans="1:1" x14ac:dyDescent="0.2">
      <c r="A14821" s="7"/>
    </row>
    <row r="14822" spans="1:1" x14ac:dyDescent="0.2">
      <c r="A14822" s="7"/>
    </row>
    <row r="14823" spans="1:1" x14ac:dyDescent="0.2">
      <c r="A14823" s="7"/>
    </row>
    <row r="14824" spans="1:1" x14ac:dyDescent="0.2">
      <c r="A14824" s="7"/>
    </row>
    <row r="14825" spans="1:1" x14ac:dyDescent="0.2">
      <c r="A14825" s="7"/>
    </row>
    <row r="14826" spans="1:1" x14ac:dyDescent="0.2">
      <c r="A14826" s="7"/>
    </row>
    <row r="14827" spans="1:1" x14ac:dyDescent="0.2">
      <c r="A14827" s="7"/>
    </row>
    <row r="14828" spans="1:1" x14ac:dyDescent="0.2">
      <c r="A14828" s="7"/>
    </row>
    <row r="14829" spans="1:1" x14ac:dyDescent="0.2">
      <c r="A14829" s="7"/>
    </row>
    <row r="14830" spans="1:1" x14ac:dyDescent="0.2">
      <c r="A14830" s="7"/>
    </row>
    <row r="14831" spans="1:1" x14ac:dyDescent="0.2">
      <c r="A14831" s="7"/>
    </row>
    <row r="14832" spans="1:1" x14ac:dyDescent="0.2">
      <c r="A14832" s="7"/>
    </row>
    <row r="14833" spans="1:1" x14ac:dyDescent="0.2">
      <c r="A14833" s="7"/>
    </row>
    <row r="14834" spans="1:1" x14ac:dyDescent="0.2">
      <c r="A14834" s="7"/>
    </row>
    <row r="14835" spans="1:1" x14ac:dyDescent="0.2">
      <c r="A14835" s="7"/>
    </row>
    <row r="14836" spans="1:1" x14ac:dyDescent="0.2">
      <c r="A14836" s="7"/>
    </row>
    <row r="14837" spans="1:1" x14ac:dyDescent="0.2">
      <c r="A14837" s="7"/>
    </row>
    <row r="14838" spans="1:1" x14ac:dyDescent="0.2">
      <c r="A14838" s="7"/>
    </row>
    <row r="14839" spans="1:1" x14ac:dyDescent="0.2">
      <c r="A14839" s="7"/>
    </row>
    <row r="14840" spans="1:1" x14ac:dyDescent="0.2">
      <c r="A14840" s="7"/>
    </row>
    <row r="14841" spans="1:1" x14ac:dyDescent="0.2">
      <c r="A14841" s="7"/>
    </row>
    <row r="14842" spans="1:1" x14ac:dyDescent="0.2">
      <c r="A14842" s="7"/>
    </row>
    <row r="14843" spans="1:1" x14ac:dyDescent="0.2">
      <c r="A14843" s="7"/>
    </row>
    <row r="14844" spans="1:1" x14ac:dyDescent="0.2">
      <c r="A14844" s="7"/>
    </row>
    <row r="14845" spans="1:1" x14ac:dyDescent="0.2">
      <c r="A14845" s="7"/>
    </row>
    <row r="14846" spans="1:1" x14ac:dyDescent="0.2">
      <c r="A14846" s="7"/>
    </row>
    <row r="14847" spans="1:1" x14ac:dyDescent="0.2">
      <c r="A14847" s="7"/>
    </row>
    <row r="14848" spans="1:1" x14ac:dyDescent="0.2">
      <c r="A14848" s="7"/>
    </row>
    <row r="14849" spans="1:1" x14ac:dyDescent="0.2">
      <c r="A14849" s="7"/>
    </row>
    <row r="14850" spans="1:1" x14ac:dyDescent="0.2">
      <c r="A14850" s="7"/>
    </row>
    <row r="14851" spans="1:1" x14ac:dyDescent="0.2">
      <c r="A14851" s="7"/>
    </row>
    <row r="14852" spans="1:1" x14ac:dyDescent="0.2">
      <c r="A14852" s="7"/>
    </row>
    <row r="14853" spans="1:1" x14ac:dyDescent="0.2">
      <c r="A14853" s="7"/>
    </row>
    <row r="14854" spans="1:1" x14ac:dyDescent="0.2">
      <c r="A14854" s="7"/>
    </row>
    <row r="14855" spans="1:1" x14ac:dyDescent="0.2">
      <c r="A14855" s="7"/>
    </row>
    <row r="14856" spans="1:1" x14ac:dyDescent="0.2">
      <c r="A14856" s="7"/>
    </row>
    <row r="14857" spans="1:1" x14ac:dyDescent="0.2">
      <c r="A14857" s="7"/>
    </row>
    <row r="14858" spans="1:1" x14ac:dyDescent="0.2">
      <c r="A14858" s="7"/>
    </row>
    <row r="14859" spans="1:1" x14ac:dyDescent="0.2">
      <c r="A14859" s="7"/>
    </row>
    <row r="14860" spans="1:1" x14ac:dyDescent="0.2">
      <c r="A14860" s="7"/>
    </row>
    <row r="14861" spans="1:1" x14ac:dyDescent="0.2">
      <c r="A14861" s="7"/>
    </row>
    <row r="14862" spans="1:1" x14ac:dyDescent="0.2">
      <c r="A14862" s="7"/>
    </row>
    <row r="14863" spans="1:1" x14ac:dyDescent="0.2">
      <c r="A14863" s="7"/>
    </row>
    <row r="14864" spans="1:1" x14ac:dyDescent="0.2">
      <c r="A14864" s="7"/>
    </row>
    <row r="14865" spans="1:1" x14ac:dyDescent="0.2">
      <c r="A14865" s="7"/>
    </row>
    <row r="14866" spans="1:1" x14ac:dyDescent="0.2">
      <c r="A14866" s="7"/>
    </row>
    <row r="14867" spans="1:1" x14ac:dyDescent="0.2">
      <c r="A14867" s="7"/>
    </row>
    <row r="14868" spans="1:1" x14ac:dyDescent="0.2">
      <c r="A14868" s="7"/>
    </row>
    <row r="14869" spans="1:1" x14ac:dyDescent="0.2">
      <c r="A14869" s="7"/>
    </row>
    <row r="14870" spans="1:1" x14ac:dyDescent="0.2">
      <c r="A14870" s="7"/>
    </row>
    <row r="14871" spans="1:1" x14ac:dyDescent="0.2">
      <c r="A14871" s="7"/>
    </row>
    <row r="14872" spans="1:1" x14ac:dyDescent="0.2">
      <c r="A14872" s="7"/>
    </row>
    <row r="14873" spans="1:1" x14ac:dyDescent="0.2">
      <c r="A14873" s="7"/>
    </row>
    <row r="14874" spans="1:1" x14ac:dyDescent="0.2">
      <c r="A14874" s="7"/>
    </row>
    <row r="14875" spans="1:1" x14ac:dyDescent="0.2">
      <c r="A14875" s="7"/>
    </row>
    <row r="14876" spans="1:1" x14ac:dyDescent="0.2">
      <c r="A14876" s="7"/>
    </row>
    <row r="14877" spans="1:1" x14ac:dyDescent="0.2">
      <c r="A14877" s="7"/>
    </row>
    <row r="14878" spans="1:1" x14ac:dyDescent="0.2">
      <c r="A14878" s="7"/>
    </row>
    <row r="14879" spans="1:1" x14ac:dyDescent="0.2">
      <c r="A14879" s="7"/>
    </row>
    <row r="14880" spans="1:1" x14ac:dyDescent="0.2">
      <c r="A14880" s="7"/>
    </row>
    <row r="14881" spans="1:1" x14ac:dyDescent="0.2">
      <c r="A14881" s="7"/>
    </row>
    <row r="14882" spans="1:1" x14ac:dyDescent="0.2">
      <c r="A14882" s="7"/>
    </row>
    <row r="14883" spans="1:1" x14ac:dyDescent="0.2">
      <c r="A14883" s="7"/>
    </row>
    <row r="14884" spans="1:1" x14ac:dyDescent="0.2">
      <c r="A14884" s="7"/>
    </row>
    <row r="14885" spans="1:1" x14ac:dyDescent="0.2">
      <c r="A14885" s="7"/>
    </row>
    <row r="14886" spans="1:1" x14ac:dyDescent="0.2">
      <c r="A14886" s="7"/>
    </row>
    <row r="14887" spans="1:1" x14ac:dyDescent="0.2">
      <c r="A14887" s="7"/>
    </row>
    <row r="14888" spans="1:1" x14ac:dyDescent="0.2">
      <c r="A14888" s="7"/>
    </row>
    <row r="14889" spans="1:1" x14ac:dyDescent="0.2">
      <c r="A14889" s="7"/>
    </row>
    <row r="14890" spans="1:1" x14ac:dyDescent="0.2">
      <c r="A14890" s="7"/>
    </row>
    <row r="14891" spans="1:1" x14ac:dyDescent="0.2">
      <c r="A14891" s="7"/>
    </row>
    <row r="14892" spans="1:1" x14ac:dyDescent="0.2">
      <c r="A14892" s="7"/>
    </row>
    <row r="14893" spans="1:1" x14ac:dyDescent="0.2">
      <c r="A14893" s="7"/>
    </row>
    <row r="14894" spans="1:1" x14ac:dyDescent="0.2">
      <c r="A14894" s="7"/>
    </row>
    <row r="14895" spans="1:1" x14ac:dyDescent="0.2">
      <c r="A14895" s="7"/>
    </row>
    <row r="14896" spans="1:1" x14ac:dyDescent="0.2">
      <c r="A14896" s="7"/>
    </row>
    <row r="14897" spans="1:1" x14ac:dyDescent="0.2">
      <c r="A14897" s="7"/>
    </row>
    <row r="14898" spans="1:1" x14ac:dyDescent="0.2">
      <c r="A14898" s="7"/>
    </row>
    <row r="14899" spans="1:1" x14ac:dyDescent="0.2">
      <c r="A14899" s="7"/>
    </row>
    <row r="14900" spans="1:1" x14ac:dyDescent="0.2">
      <c r="A14900" s="7"/>
    </row>
    <row r="14901" spans="1:1" x14ac:dyDescent="0.2">
      <c r="A14901" s="7"/>
    </row>
    <row r="14902" spans="1:1" x14ac:dyDescent="0.2">
      <c r="A14902" s="7"/>
    </row>
    <row r="14903" spans="1:1" x14ac:dyDescent="0.2">
      <c r="A14903" s="7"/>
    </row>
    <row r="14904" spans="1:1" x14ac:dyDescent="0.2">
      <c r="A14904" s="7"/>
    </row>
    <row r="14905" spans="1:1" x14ac:dyDescent="0.2">
      <c r="A14905" s="7"/>
    </row>
    <row r="14906" spans="1:1" x14ac:dyDescent="0.2">
      <c r="A14906" s="7"/>
    </row>
    <row r="14907" spans="1:1" x14ac:dyDescent="0.2">
      <c r="A14907" s="7"/>
    </row>
    <row r="14908" spans="1:1" x14ac:dyDescent="0.2">
      <c r="A14908" s="7"/>
    </row>
    <row r="14909" spans="1:1" x14ac:dyDescent="0.2">
      <c r="A14909" s="7"/>
    </row>
    <row r="14910" spans="1:1" x14ac:dyDescent="0.2">
      <c r="A14910" s="7"/>
    </row>
    <row r="14911" spans="1:1" x14ac:dyDescent="0.2">
      <c r="A14911" s="7"/>
    </row>
    <row r="14912" spans="1:1" x14ac:dyDescent="0.2">
      <c r="A14912" s="7"/>
    </row>
    <row r="14913" spans="1:1" x14ac:dyDescent="0.2">
      <c r="A14913" s="7"/>
    </row>
    <row r="14914" spans="1:1" x14ac:dyDescent="0.2">
      <c r="A14914" s="7"/>
    </row>
    <row r="14915" spans="1:1" x14ac:dyDescent="0.2">
      <c r="A14915" s="7"/>
    </row>
    <row r="14916" spans="1:1" x14ac:dyDescent="0.2">
      <c r="A14916" s="7"/>
    </row>
    <row r="14917" spans="1:1" x14ac:dyDescent="0.2">
      <c r="A14917" s="7"/>
    </row>
    <row r="14918" spans="1:1" x14ac:dyDescent="0.2">
      <c r="A14918" s="7"/>
    </row>
    <row r="14919" spans="1:1" x14ac:dyDescent="0.2">
      <c r="A14919" s="7"/>
    </row>
    <row r="14920" spans="1:1" x14ac:dyDescent="0.2">
      <c r="A14920" s="7"/>
    </row>
    <row r="14921" spans="1:1" x14ac:dyDescent="0.2">
      <c r="A14921" s="7"/>
    </row>
    <row r="14922" spans="1:1" x14ac:dyDescent="0.2">
      <c r="A14922" s="7"/>
    </row>
    <row r="14923" spans="1:1" x14ac:dyDescent="0.2">
      <c r="A14923" s="7"/>
    </row>
    <row r="14924" spans="1:1" x14ac:dyDescent="0.2">
      <c r="A14924" s="7"/>
    </row>
    <row r="14925" spans="1:1" x14ac:dyDescent="0.2">
      <c r="A14925" s="7"/>
    </row>
    <row r="14926" spans="1:1" x14ac:dyDescent="0.2">
      <c r="A14926" s="7"/>
    </row>
    <row r="14927" spans="1:1" x14ac:dyDescent="0.2">
      <c r="A14927" s="7"/>
    </row>
    <row r="14928" spans="1:1" x14ac:dyDescent="0.2">
      <c r="A14928" s="7"/>
    </row>
    <row r="14929" spans="1:1" x14ac:dyDescent="0.2">
      <c r="A14929" s="7"/>
    </row>
    <row r="14930" spans="1:1" x14ac:dyDescent="0.2">
      <c r="A14930" s="7"/>
    </row>
    <row r="14931" spans="1:1" x14ac:dyDescent="0.2">
      <c r="A14931" s="7"/>
    </row>
    <row r="14932" spans="1:1" x14ac:dyDescent="0.2">
      <c r="A14932" s="7"/>
    </row>
    <row r="14933" spans="1:1" x14ac:dyDescent="0.2">
      <c r="A14933" s="7"/>
    </row>
    <row r="14934" spans="1:1" x14ac:dyDescent="0.2">
      <c r="A14934" s="7"/>
    </row>
    <row r="14935" spans="1:1" x14ac:dyDescent="0.2">
      <c r="A14935" s="7"/>
    </row>
    <row r="14936" spans="1:1" x14ac:dyDescent="0.2">
      <c r="A14936" s="7"/>
    </row>
    <row r="14937" spans="1:1" x14ac:dyDescent="0.2">
      <c r="A14937" s="7"/>
    </row>
    <row r="14938" spans="1:1" x14ac:dyDescent="0.2">
      <c r="A14938" s="7"/>
    </row>
    <row r="14939" spans="1:1" x14ac:dyDescent="0.2">
      <c r="A14939" s="7"/>
    </row>
    <row r="14940" spans="1:1" x14ac:dyDescent="0.2">
      <c r="A14940" s="7"/>
    </row>
    <row r="14941" spans="1:1" x14ac:dyDescent="0.2">
      <c r="A14941" s="7"/>
    </row>
    <row r="14942" spans="1:1" x14ac:dyDescent="0.2">
      <c r="A14942" s="7"/>
    </row>
    <row r="14943" spans="1:1" x14ac:dyDescent="0.2">
      <c r="A14943" s="7"/>
    </row>
    <row r="14944" spans="1:1" x14ac:dyDescent="0.2">
      <c r="A14944" s="7"/>
    </row>
    <row r="14945" spans="1:1" x14ac:dyDescent="0.2">
      <c r="A14945" s="7"/>
    </row>
    <row r="14946" spans="1:1" x14ac:dyDescent="0.2">
      <c r="A14946" s="7"/>
    </row>
    <row r="14947" spans="1:1" x14ac:dyDescent="0.2">
      <c r="A14947" s="7"/>
    </row>
    <row r="14948" spans="1:1" x14ac:dyDescent="0.2">
      <c r="A14948" s="7"/>
    </row>
    <row r="14949" spans="1:1" x14ac:dyDescent="0.2">
      <c r="A14949" s="7"/>
    </row>
    <row r="14950" spans="1:1" x14ac:dyDescent="0.2">
      <c r="A14950" s="7"/>
    </row>
    <row r="14951" spans="1:1" x14ac:dyDescent="0.2">
      <c r="A14951" s="7"/>
    </row>
    <row r="14952" spans="1:1" x14ac:dyDescent="0.2">
      <c r="A14952" s="7"/>
    </row>
    <row r="14953" spans="1:1" x14ac:dyDescent="0.2">
      <c r="A14953" s="7"/>
    </row>
    <row r="14954" spans="1:1" x14ac:dyDescent="0.2">
      <c r="A14954" s="7"/>
    </row>
    <row r="14955" spans="1:1" x14ac:dyDescent="0.2">
      <c r="A14955" s="7"/>
    </row>
    <row r="14956" spans="1:1" x14ac:dyDescent="0.2">
      <c r="A14956" s="7"/>
    </row>
    <row r="14957" spans="1:1" x14ac:dyDescent="0.2">
      <c r="A14957" s="7"/>
    </row>
    <row r="14958" spans="1:1" x14ac:dyDescent="0.2">
      <c r="A14958" s="7"/>
    </row>
    <row r="14959" spans="1:1" x14ac:dyDescent="0.2">
      <c r="A14959" s="7"/>
    </row>
    <row r="14960" spans="1:1" x14ac:dyDescent="0.2">
      <c r="A14960" s="7"/>
    </row>
    <row r="14961" spans="1:1" x14ac:dyDescent="0.2">
      <c r="A14961" s="7"/>
    </row>
    <row r="14962" spans="1:1" x14ac:dyDescent="0.2">
      <c r="A14962" s="7"/>
    </row>
    <row r="14963" spans="1:1" x14ac:dyDescent="0.2">
      <c r="A14963" s="7"/>
    </row>
    <row r="14964" spans="1:1" x14ac:dyDescent="0.2">
      <c r="A14964" s="7"/>
    </row>
    <row r="14965" spans="1:1" x14ac:dyDescent="0.2">
      <c r="A14965" s="7"/>
    </row>
    <row r="14966" spans="1:1" x14ac:dyDescent="0.2">
      <c r="A14966" s="7"/>
    </row>
    <row r="14967" spans="1:1" x14ac:dyDescent="0.2">
      <c r="A14967" s="7"/>
    </row>
    <row r="14968" spans="1:1" x14ac:dyDescent="0.2">
      <c r="A14968" s="7"/>
    </row>
    <row r="14969" spans="1:1" x14ac:dyDescent="0.2">
      <c r="A14969" s="7"/>
    </row>
    <row r="14970" spans="1:1" x14ac:dyDescent="0.2">
      <c r="A14970" s="7"/>
    </row>
    <row r="14971" spans="1:1" x14ac:dyDescent="0.2">
      <c r="A14971" s="7"/>
    </row>
    <row r="14972" spans="1:1" x14ac:dyDescent="0.2">
      <c r="A14972" s="7"/>
    </row>
    <row r="14973" spans="1:1" x14ac:dyDescent="0.2">
      <c r="A14973" s="7"/>
    </row>
    <row r="14974" spans="1:1" x14ac:dyDescent="0.2">
      <c r="A14974" s="7"/>
    </row>
    <row r="14975" spans="1:1" x14ac:dyDescent="0.2">
      <c r="A14975" s="7"/>
    </row>
    <row r="14976" spans="1:1" x14ac:dyDescent="0.2">
      <c r="A14976" s="7"/>
    </row>
    <row r="14977" spans="1:1" x14ac:dyDescent="0.2">
      <c r="A14977" s="7"/>
    </row>
    <row r="14978" spans="1:1" x14ac:dyDescent="0.2">
      <c r="A14978" s="7"/>
    </row>
    <row r="14979" spans="1:1" x14ac:dyDescent="0.2">
      <c r="A14979" s="7"/>
    </row>
    <row r="14980" spans="1:1" x14ac:dyDescent="0.2">
      <c r="A14980" s="7"/>
    </row>
    <row r="14981" spans="1:1" x14ac:dyDescent="0.2">
      <c r="A14981" s="7"/>
    </row>
    <row r="14982" spans="1:1" x14ac:dyDescent="0.2">
      <c r="A14982" s="7"/>
    </row>
    <row r="14983" spans="1:1" x14ac:dyDescent="0.2">
      <c r="A14983" s="7"/>
    </row>
    <row r="14984" spans="1:1" x14ac:dyDescent="0.2">
      <c r="A14984" s="7"/>
    </row>
    <row r="14985" spans="1:1" x14ac:dyDescent="0.2">
      <c r="A14985" s="7"/>
    </row>
    <row r="14986" spans="1:1" x14ac:dyDescent="0.2">
      <c r="A14986" s="7"/>
    </row>
    <row r="14987" spans="1:1" x14ac:dyDescent="0.2">
      <c r="A14987" s="7"/>
    </row>
    <row r="14988" spans="1:1" x14ac:dyDescent="0.2">
      <c r="A14988" s="7"/>
    </row>
    <row r="14989" spans="1:1" x14ac:dyDescent="0.2">
      <c r="A14989" s="7"/>
    </row>
    <row r="14990" spans="1:1" x14ac:dyDescent="0.2">
      <c r="A14990" s="7"/>
    </row>
    <row r="14991" spans="1:1" x14ac:dyDescent="0.2">
      <c r="A14991" s="7"/>
    </row>
    <row r="14992" spans="1:1" x14ac:dyDescent="0.2">
      <c r="A14992" s="7"/>
    </row>
    <row r="14993" spans="1:1" x14ac:dyDescent="0.2">
      <c r="A14993" s="7"/>
    </row>
    <row r="14994" spans="1:1" x14ac:dyDescent="0.2">
      <c r="A14994" s="7"/>
    </row>
    <row r="14995" spans="1:1" x14ac:dyDescent="0.2">
      <c r="A14995" s="7"/>
    </row>
    <row r="14996" spans="1:1" x14ac:dyDescent="0.2">
      <c r="A14996" s="7"/>
    </row>
    <row r="14997" spans="1:1" x14ac:dyDescent="0.2">
      <c r="A14997" s="7"/>
    </row>
    <row r="14998" spans="1:1" x14ac:dyDescent="0.2">
      <c r="A14998" s="7"/>
    </row>
    <row r="14999" spans="1:1" x14ac:dyDescent="0.2">
      <c r="A14999" s="7"/>
    </row>
    <row r="15000" spans="1:1" x14ac:dyDescent="0.2">
      <c r="A15000" s="7"/>
    </row>
    <row r="15001" spans="1:1" x14ac:dyDescent="0.2">
      <c r="A15001" s="7"/>
    </row>
    <row r="15002" spans="1:1" x14ac:dyDescent="0.2">
      <c r="A15002" s="7"/>
    </row>
    <row r="15003" spans="1:1" x14ac:dyDescent="0.2">
      <c r="A15003" s="7"/>
    </row>
    <row r="15004" spans="1:1" x14ac:dyDescent="0.2">
      <c r="A15004" s="7"/>
    </row>
    <row r="15005" spans="1:1" x14ac:dyDescent="0.2">
      <c r="A15005" s="7"/>
    </row>
    <row r="15006" spans="1:1" x14ac:dyDescent="0.2">
      <c r="A15006" s="7"/>
    </row>
    <row r="15007" spans="1:1" x14ac:dyDescent="0.2">
      <c r="A15007" s="7"/>
    </row>
    <row r="15008" spans="1:1" x14ac:dyDescent="0.2">
      <c r="A15008" s="7"/>
    </row>
    <row r="15009" spans="1:1" x14ac:dyDescent="0.2">
      <c r="A15009" s="7"/>
    </row>
    <row r="15010" spans="1:1" x14ac:dyDescent="0.2">
      <c r="A15010" s="7"/>
    </row>
    <row r="15011" spans="1:1" x14ac:dyDescent="0.2">
      <c r="A15011" s="7"/>
    </row>
    <row r="15012" spans="1:1" x14ac:dyDescent="0.2">
      <c r="A15012" s="7"/>
    </row>
    <row r="15013" spans="1:1" x14ac:dyDescent="0.2">
      <c r="A15013" s="7"/>
    </row>
    <row r="15014" spans="1:1" x14ac:dyDescent="0.2">
      <c r="A15014" s="7"/>
    </row>
    <row r="15015" spans="1:1" x14ac:dyDescent="0.2">
      <c r="A15015" s="7"/>
    </row>
    <row r="15016" spans="1:1" x14ac:dyDescent="0.2">
      <c r="A15016" s="7"/>
    </row>
    <row r="15017" spans="1:1" x14ac:dyDescent="0.2">
      <c r="A15017" s="7"/>
    </row>
    <row r="15018" spans="1:1" x14ac:dyDescent="0.2">
      <c r="A15018" s="7"/>
    </row>
    <row r="15019" spans="1:1" x14ac:dyDescent="0.2">
      <c r="A15019" s="7"/>
    </row>
    <row r="15020" spans="1:1" x14ac:dyDescent="0.2">
      <c r="A15020" s="7"/>
    </row>
    <row r="15021" spans="1:1" x14ac:dyDescent="0.2">
      <c r="A15021" s="7"/>
    </row>
    <row r="15022" spans="1:1" x14ac:dyDescent="0.2">
      <c r="A15022" s="7"/>
    </row>
    <row r="15023" spans="1:1" x14ac:dyDescent="0.2">
      <c r="A15023" s="7"/>
    </row>
    <row r="15024" spans="1:1" x14ac:dyDescent="0.2">
      <c r="A15024" s="7"/>
    </row>
    <row r="15025" spans="1:1" x14ac:dyDescent="0.2">
      <c r="A15025" s="7"/>
    </row>
    <row r="15026" spans="1:1" x14ac:dyDescent="0.2">
      <c r="A15026" s="7"/>
    </row>
    <row r="15027" spans="1:1" x14ac:dyDescent="0.2">
      <c r="A15027" s="7"/>
    </row>
    <row r="15028" spans="1:1" x14ac:dyDescent="0.2">
      <c r="A15028" s="7"/>
    </row>
    <row r="15029" spans="1:1" x14ac:dyDescent="0.2">
      <c r="A15029" s="7"/>
    </row>
    <row r="15030" spans="1:1" x14ac:dyDescent="0.2">
      <c r="A15030" s="7"/>
    </row>
    <row r="15031" spans="1:1" x14ac:dyDescent="0.2">
      <c r="A15031" s="7"/>
    </row>
    <row r="15032" spans="1:1" x14ac:dyDescent="0.2">
      <c r="A15032" s="7"/>
    </row>
    <row r="15033" spans="1:1" x14ac:dyDescent="0.2">
      <c r="A15033" s="7"/>
    </row>
    <row r="15034" spans="1:1" x14ac:dyDescent="0.2">
      <c r="A15034" s="7"/>
    </row>
    <row r="15035" spans="1:1" x14ac:dyDescent="0.2">
      <c r="A15035" s="7"/>
    </row>
    <row r="15036" spans="1:1" x14ac:dyDescent="0.2">
      <c r="A15036" s="7"/>
    </row>
    <row r="15037" spans="1:1" x14ac:dyDescent="0.2">
      <c r="A15037" s="7"/>
    </row>
    <row r="15038" spans="1:1" x14ac:dyDescent="0.2">
      <c r="A15038" s="7"/>
    </row>
    <row r="15039" spans="1:1" x14ac:dyDescent="0.2">
      <c r="A15039" s="7"/>
    </row>
    <row r="15040" spans="1:1" x14ac:dyDescent="0.2">
      <c r="A15040" s="7"/>
    </row>
    <row r="15041" spans="1:1" x14ac:dyDescent="0.2">
      <c r="A15041" s="7"/>
    </row>
    <row r="15042" spans="1:1" x14ac:dyDescent="0.2">
      <c r="A15042" s="7"/>
    </row>
    <row r="15043" spans="1:1" x14ac:dyDescent="0.2">
      <c r="A15043" s="7"/>
    </row>
    <row r="15044" spans="1:1" x14ac:dyDescent="0.2">
      <c r="A15044" s="7"/>
    </row>
    <row r="15045" spans="1:1" x14ac:dyDescent="0.2">
      <c r="A15045" s="7"/>
    </row>
    <row r="15046" spans="1:1" x14ac:dyDescent="0.2">
      <c r="A15046" s="7"/>
    </row>
    <row r="15047" spans="1:1" x14ac:dyDescent="0.2">
      <c r="A15047" s="7"/>
    </row>
    <row r="15048" spans="1:1" x14ac:dyDescent="0.2">
      <c r="A15048" s="7"/>
    </row>
    <row r="15049" spans="1:1" x14ac:dyDescent="0.2">
      <c r="A15049" s="7"/>
    </row>
    <row r="15050" spans="1:1" x14ac:dyDescent="0.2">
      <c r="A15050" s="7"/>
    </row>
    <row r="15051" spans="1:1" x14ac:dyDescent="0.2">
      <c r="A15051" s="7"/>
    </row>
    <row r="15052" spans="1:1" x14ac:dyDescent="0.2">
      <c r="A15052" s="7"/>
    </row>
    <row r="15053" spans="1:1" x14ac:dyDescent="0.2">
      <c r="A15053" s="7"/>
    </row>
    <row r="15054" spans="1:1" x14ac:dyDescent="0.2">
      <c r="A15054" s="7"/>
    </row>
    <row r="15055" spans="1:1" x14ac:dyDescent="0.2">
      <c r="A15055" s="7"/>
    </row>
    <row r="15056" spans="1:1" x14ac:dyDescent="0.2">
      <c r="A15056" s="7"/>
    </row>
    <row r="15057" spans="1:1" x14ac:dyDescent="0.2">
      <c r="A15057" s="7"/>
    </row>
    <row r="15058" spans="1:1" x14ac:dyDescent="0.2">
      <c r="A15058" s="7"/>
    </row>
    <row r="15059" spans="1:1" x14ac:dyDescent="0.2">
      <c r="A15059" s="7"/>
    </row>
    <row r="15060" spans="1:1" x14ac:dyDescent="0.2">
      <c r="A15060" s="7"/>
    </row>
    <row r="15061" spans="1:1" x14ac:dyDescent="0.2">
      <c r="A15061" s="7"/>
    </row>
    <row r="15062" spans="1:1" x14ac:dyDescent="0.2">
      <c r="A15062" s="7"/>
    </row>
    <row r="15063" spans="1:1" x14ac:dyDescent="0.2">
      <c r="A15063" s="7"/>
    </row>
    <row r="15064" spans="1:1" x14ac:dyDescent="0.2">
      <c r="A15064" s="7"/>
    </row>
    <row r="15065" spans="1:1" x14ac:dyDescent="0.2">
      <c r="A15065" s="7"/>
    </row>
    <row r="15066" spans="1:1" x14ac:dyDescent="0.2">
      <c r="A15066" s="7"/>
    </row>
    <row r="15067" spans="1:1" x14ac:dyDescent="0.2">
      <c r="A15067" s="7"/>
    </row>
    <row r="15068" spans="1:1" x14ac:dyDescent="0.2">
      <c r="A15068" s="7"/>
    </row>
    <row r="15069" spans="1:1" x14ac:dyDescent="0.2">
      <c r="A15069" s="7"/>
    </row>
    <row r="15070" spans="1:1" x14ac:dyDescent="0.2">
      <c r="A15070" s="7"/>
    </row>
    <row r="15071" spans="1:1" x14ac:dyDescent="0.2">
      <c r="A15071" s="7"/>
    </row>
    <row r="15072" spans="1:1" x14ac:dyDescent="0.2">
      <c r="A15072" s="7"/>
    </row>
    <row r="15073" spans="1:1" x14ac:dyDescent="0.2">
      <c r="A15073" s="7"/>
    </row>
    <row r="15074" spans="1:1" x14ac:dyDescent="0.2">
      <c r="A15074" s="7"/>
    </row>
    <row r="15075" spans="1:1" x14ac:dyDescent="0.2">
      <c r="A15075" s="7"/>
    </row>
    <row r="15076" spans="1:1" x14ac:dyDescent="0.2">
      <c r="A15076" s="7"/>
    </row>
    <row r="15077" spans="1:1" x14ac:dyDescent="0.2">
      <c r="A15077" s="7"/>
    </row>
    <row r="15078" spans="1:1" x14ac:dyDescent="0.2">
      <c r="A15078" s="7"/>
    </row>
    <row r="15079" spans="1:1" x14ac:dyDescent="0.2">
      <c r="A15079" s="7"/>
    </row>
    <row r="15080" spans="1:1" x14ac:dyDescent="0.2">
      <c r="A15080" s="7"/>
    </row>
    <row r="15081" spans="1:1" x14ac:dyDescent="0.2">
      <c r="A15081" s="7"/>
    </row>
    <row r="15082" spans="1:1" x14ac:dyDescent="0.2">
      <c r="A15082" s="7"/>
    </row>
    <row r="15083" spans="1:1" x14ac:dyDescent="0.2">
      <c r="A15083" s="7"/>
    </row>
    <row r="15084" spans="1:1" x14ac:dyDescent="0.2">
      <c r="A15084" s="7"/>
    </row>
    <row r="15085" spans="1:1" x14ac:dyDescent="0.2">
      <c r="A15085" s="7"/>
    </row>
    <row r="15086" spans="1:1" x14ac:dyDescent="0.2">
      <c r="A15086" s="7"/>
    </row>
    <row r="15087" spans="1:1" x14ac:dyDescent="0.2">
      <c r="A15087" s="7"/>
    </row>
    <row r="15088" spans="1:1" x14ac:dyDescent="0.2">
      <c r="A15088" s="7"/>
    </row>
    <row r="15089" spans="1:1" x14ac:dyDescent="0.2">
      <c r="A15089" s="7"/>
    </row>
    <row r="15090" spans="1:1" x14ac:dyDescent="0.2">
      <c r="A15090" s="7"/>
    </row>
    <row r="15091" spans="1:1" x14ac:dyDescent="0.2">
      <c r="A15091" s="7"/>
    </row>
    <row r="15092" spans="1:1" x14ac:dyDescent="0.2">
      <c r="A15092" s="7"/>
    </row>
    <row r="15093" spans="1:1" x14ac:dyDescent="0.2">
      <c r="A15093" s="7"/>
    </row>
    <row r="15094" spans="1:1" x14ac:dyDescent="0.2">
      <c r="A15094" s="7"/>
    </row>
    <row r="15095" spans="1:1" x14ac:dyDescent="0.2">
      <c r="A15095" s="7"/>
    </row>
    <row r="15096" spans="1:1" x14ac:dyDescent="0.2">
      <c r="A15096" s="7"/>
    </row>
    <row r="15097" spans="1:1" x14ac:dyDescent="0.2">
      <c r="A15097" s="7"/>
    </row>
    <row r="15098" spans="1:1" x14ac:dyDescent="0.2">
      <c r="A15098" s="7"/>
    </row>
    <row r="15099" spans="1:1" x14ac:dyDescent="0.2">
      <c r="A15099" s="7"/>
    </row>
    <row r="15100" spans="1:1" x14ac:dyDescent="0.2">
      <c r="A15100" s="7"/>
    </row>
    <row r="15101" spans="1:1" x14ac:dyDescent="0.2">
      <c r="A15101" s="7"/>
    </row>
    <row r="15102" spans="1:1" x14ac:dyDescent="0.2">
      <c r="A15102" s="7"/>
    </row>
    <row r="15103" spans="1:1" x14ac:dyDescent="0.2">
      <c r="A15103" s="7"/>
    </row>
    <row r="15104" spans="1:1" x14ac:dyDescent="0.2">
      <c r="A15104" s="7"/>
    </row>
    <row r="15105" spans="1:1" x14ac:dyDescent="0.2">
      <c r="A15105" s="7"/>
    </row>
    <row r="15106" spans="1:1" x14ac:dyDescent="0.2">
      <c r="A15106" s="7"/>
    </row>
    <row r="15107" spans="1:1" x14ac:dyDescent="0.2">
      <c r="A15107" s="7"/>
    </row>
    <row r="15108" spans="1:1" x14ac:dyDescent="0.2">
      <c r="A15108" s="7"/>
    </row>
    <row r="15109" spans="1:1" x14ac:dyDescent="0.2">
      <c r="A15109" s="7"/>
    </row>
    <row r="15110" spans="1:1" x14ac:dyDescent="0.2">
      <c r="A15110" s="7"/>
    </row>
    <row r="15111" spans="1:1" x14ac:dyDescent="0.2">
      <c r="A15111" s="7"/>
    </row>
    <row r="15112" spans="1:1" x14ac:dyDescent="0.2">
      <c r="A15112" s="7"/>
    </row>
    <row r="15113" spans="1:1" x14ac:dyDescent="0.2">
      <c r="A15113" s="7"/>
    </row>
    <row r="15114" spans="1:1" x14ac:dyDescent="0.2">
      <c r="A15114" s="7"/>
    </row>
    <row r="15115" spans="1:1" x14ac:dyDescent="0.2">
      <c r="A15115" s="7"/>
    </row>
    <row r="15116" spans="1:1" x14ac:dyDescent="0.2">
      <c r="A15116" s="7"/>
    </row>
    <row r="15117" spans="1:1" x14ac:dyDescent="0.2">
      <c r="A15117" s="7"/>
    </row>
    <row r="15118" spans="1:1" x14ac:dyDescent="0.2">
      <c r="A15118" s="7"/>
    </row>
    <row r="15119" spans="1:1" x14ac:dyDescent="0.2">
      <c r="A15119" s="7"/>
    </row>
    <row r="15120" spans="1:1" x14ac:dyDescent="0.2">
      <c r="A15120" s="7"/>
    </row>
    <row r="15121" spans="1:1" x14ac:dyDescent="0.2">
      <c r="A15121" s="7"/>
    </row>
    <row r="15122" spans="1:1" x14ac:dyDescent="0.2">
      <c r="A15122" s="7"/>
    </row>
    <row r="15123" spans="1:1" x14ac:dyDescent="0.2">
      <c r="A15123" s="7"/>
    </row>
    <row r="15124" spans="1:1" x14ac:dyDescent="0.2">
      <c r="A15124" s="7"/>
    </row>
    <row r="15125" spans="1:1" x14ac:dyDescent="0.2">
      <c r="A15125" s="7"/>
    </row>
    <row r="15126" spans="1:1" x14ac:dyDescent="0.2">
      <c r="A15126" s="7"/>
    </row>
    <row r="15127" spans="1:1" x14ac:dyDescent="0.2">
      <c r="A15127" s="7"/>
    </row>
    <row r="15128" spans="1:1" x14ac:dyDescent="0.2">
      <c r="A15128" s="7"/>
    </row>
    <row r="15129" spans="1:1" x14ac:dyDescent="0.2">
      <c r="A15129" s="7"/>
    </row>
    <row r="15130" spans="1:1" x14ac:dyDescent="0.2">
      <c r="A15130" s="7"/>
    </row>
    <row r="15131" spans="1:1" x14ac:dyDescent="0.2">
      <c r="A15131" s="7"/>
    </row>
    <row r="15132" spans="1:1" x14ac:dyDescent="0.2">
      <c r="A15132" s="7"/>
    </row>
    <row r="15133" spans="1:1" x14ac:dyDescent="0.2">
      <c r="A15133" s="7"/>
    </row>
    <row r="15134" spans="1:1" x14ac:dyDescent="0.2">
      <c r="A15134" s="7"/>
    </row>
    <row r="15135" spans="1:1" x14ac:dyDescent="0.2">
      <c r="A15135" s="7"/>
    </row>
    <row r="15136" spans="1:1" x14ac:dyDescent="0.2">
      <c r="A15136" s="7"/>
    </row>
    <row r="15137" spans="1:1" x14ac:dyDescent="0.2">
      <c r="A15137" s="7"/>
    </row>
    <row r="15138" spans="1:1" x14ac:dyDescent="0.2">
      <c r="A15138" s="7"/>
    </row>
    <row r="15139" spans="1:1" x14ac:dyDescent="0.2">
      <c r="A15139" s="7"/>
    </row>
    <row r="15140" spans="1:1" x14ac:dyDescent="0.2">
      <c r="A15140" s="7"/>
    </row>
    <row r="15141" spans="1:1" x14ac:dyDescent="0.2">
      <c r="A15141" s="7"/>
    </row>
    <row r="15142" spans="1:1" x14ac:dyDescent="0.2">
      <c r="A15142" s="7"/>
    </row>
    <row r="15143" spans="1:1" x14ac:dyDescent="0.2">
      <c r="A15143" s="7"/>
    </row>
    <row r="15144" spans="1:1" x14ac:dyDescent="0.2">
      <c r="A15144" s="7"/>
    </row>
    <row r="15145" spans="1:1" x14ac:dyDescent="0.2">
      <c r="A15145" s="7"/>
    </row>
    <row r="15146" spans="1:1" x14ac:dyDescent="0.2">
      <c r="A15146" s="7"/>
    </row>
    <row r="15147" spans="1:1" x14ac:dyDescent="0.2">
      <c r="A15147" s="7"/>
    </row>
    <row r="15148" spans="1:1" x14ac:dyDescent="0.2">
      <c r="A15148" s="7"/>
    </row>
    <row r="15149" spans="1:1" x14ac:dyDescent="0.2">
      <c r="A15149" s="7"/>
    </row>
    <row r="15150" spans="1:1" x14ac:dyDescent="0.2">
      <c r="A15150" s="7"/>
    </row>
    <row r="15151" spans="1:1" x14ac:dyDescent="0.2">
      <c r="A15151" s="7"/>
    </row>
    <row r="15152" spans="1:1" x14ac:dyDescent="0.2">
      <c r="A15152" s="7"/>
    </row>
    <row r="15153" spans="1:1" x14ac:dyDescent="0.2">
      <c r="A15153" s="7"/>
    </row>
    <row r="15154" spans="1:1" x14ac:dyDescent="0.2">
      <c r="A15154" s="7"/>
    </row>
    <row r="15155" spans="1:1" x14ac:dyDescent="0.2">
      <c r="A15155" s="7"/>
    </row>
    <row r="15156" spans="1:1" x14ac:dyDescent="0.2">
      <c r="A15156" s="7"/>
    </row>
    <row r="15157" spans="1:1" x14ac:dyDescent="0.2">
      <c r="A15157" s="7"/>
    </row>
    <row r="15158" spans="1:1" x14ac:dyDescent="0.2">
      <c r="A15158" s="7"/>
    </row>
    <row r="15159" spans="1:1" x14ac:dyDescent="0.2">
      <c r="A15159" s="7"/>
    </row>
    <row r="15160" spans="1:1" x14ac:dyDescent="0.2">
      <c r="A15160" s="7"/>
    </row>
    <row r="15161" spans="1:1" x14ac:dyDescent="0.2">
      <c r="A15161" s="7"/>
    </row>
    <row r="15162" spans="1:1" x14ac:dyDescent="0.2">
      <c r="A15162" s="7"/>
    </row>
    <row r="15163" spans="1:1" x14ac:dyDescent="0.2">
      <c r="A15163" s="7"/>
    </row>
    <row r="15164" spans="1:1" x14ac:dyDescent="0.2">
      <c r="A15164" s="7"/>
    </row>
    <row r="15165" spans="1:1" x14ac:dyDescent="0.2">
      <c r="A15165" s="7"/>
    </row>
    <row r="15166" spans="1:1" x14ac:dyDescent="0.2">
      <c r="A15166" s="7"/>
    </row>
    <row r="15167" spans="1:1" x14ac:dyDescent="0.2">
      <c r="A15167" s="7"/>
    </row>
    <row r="15168" spans="1:1" x14ac:dyDescent="0.2">
      <c r="A15168" s="7"/>
    </row>
    <row r="15169" spans="1:1" x14ac:dyDescent="0.2">
      <c r="A15169" s="7"/>
    </row>
    <row r="15170" spans="1:1" x14ac:dyDescent="0.2">
      <c r="A15170" s="7"/>
    </row>
    <row r="15171" spans="1:1" x14ac:dyDescent="0.2">
      <c r="A15171" s="7"/>
    </row>
    <row r="15172" spans="1:1" x14ac:dyDescent="0.2">
      <c r="A15172" s="7"/>
    </row>
    <row r="15173" spans="1:1" x14ac:dyDescent="0.2">
      <c r="A15173" s="7"/>
    </row>
    <row r="15174" spans="1:1" x14ac:dyDescent="0.2">
      <c r="A15174" s="7"/>
    </row>
    <row r="15175" spans="1:1" x14ac:dyDescent="0.2">
      <c r="A15175" s="7"/>
    </row>
    <row r="15176" spans="1:1" x14ac:dyDescent="0.2">
      <c r="A15176" s="7"/>
    </row>
    <row r="15177" spans="1:1" x14ac:dyDescent="0.2">
      <c r="A15177" s="7"/>
    </row>
    <row r="15178" spans="1:1" x14ac:dyDescent="0.2">
      <c r="A15178" s="7"/>
    </row>
    <row r="15179" spans="1:1" x14ac:dyDescent="0.2">
      <c r="A15179" s="7"/>
    </row>
    <row r="15180" spans="1:1" x14ac:dyDescent="0.2">
      <c r="A15180" s="7"/>
    </row>
    <row r="15181" spans="1:1" x14ac:dyDescent="0.2">
      <c r="A15181" s="7"/>
    </row>
    <row r="15182" spans="1:1" x14ac:dyDescent="0.2">
      <c r="A15182" s="7"/>
    </row>
    <row r="15183" spans="1:1" x14ac:dyDescent="0.2">
      <c r="A15183" s="7"/>
    </row>
    <row r="15184" spans="1:1" x14ac:dyDescent="0.2">
      <c r="A15184" s="7"/>
    </row>
    <row r="15185" spans="1:1" x14ac:dyDescent="0.2">
      <c r="A15185" s="7"/>
    </row>
    <row r="15186" spans="1:1" x14ac:dyDescent="0.2">
      <c r="A15186" s="7"/>
    </row>
    <row r="15187" spans="1:1" x14ac:dyDescent="0.2">
      <c r="A15187" s="7"/>
    </row>
    <row r="15188" spans="1:1" x14ac:dyDescent="0.2">
      <c r="A15188" s="7"/>
    </row>
    <row r="15189" spans="1:1" x14ac:dyDescent="0.2">
      <c r="A15189" s="7"/>
    </row>
    <row r="15190" spans="1:1" x14ac:dyDescent="0.2">
      <c r="A15190" s="7"/>
    </row>
    <row r="15191" spans="1:1" x14ac:dyDescent="0.2">
      <c r="A15191" s="7"/>
    </row>
    <row r="15192" spans="1:1" x14ac:dyDescent="0.2">
      <c r="A15192" s="7"/>
    </row>
    <row r="15193" spans="1:1" x14ac:dyDescent="0.2">
      <c r="A15193" s="7"/>
    </row>
    <row r="15194" spans="1:1" x14ac:dyDescent="0.2">
      <c r="A15194" s="7"/>
    </row>
    <row r="15195" spans="1:1" x14ac:dyDescent="0.2">
      <c r="A15195" s="7"/>
    </row>
    <row r="15196" spans="1:1" x14ac:dyDescent="0.2">
      <c r="A15196" s="7"/>
    </row>
    <row r="15197" spans="1:1" x14ac:dyDescent="0.2">
      <c r="A15197" s="7"/>
    </row>
    <row r="15198" spans="1:1" x14ac:dyDescent="0.2">
      <c r="A15198" s="7"/>
    </row>
    <row r="15199" spans="1:1" x14ac:dyDescent="0.2">
      <c r="A15199" s="7"/>
    </row>
    <row r="15200" spans="1:1" x14ac:dyDescent="0.2">
      <c r="A15200" s="7"/>
    </row>
    <row r="15201" spans="1:1" x14ac:dyDescent="0.2">
      <c r="A15201" s="7"/>
    </row>
    <row r="15202" spans="1:1" x14ac:dyDescent="0.2">
      <c r="A15202" s="7"/>
    </row>
    <row r="15203" spans="1:1" x14ac:dyDescent="0.2">
      <c r="A15203" s="7"/>
    </row>
    <row r="15204" spans="1:1" x14ac:dyDescent="0.2">
      <c r="A15204" s="7"/>
    </row>
    <row r="15205" spans="1:1" x14ac:dyDescent="0.2">
      <c r="A15205" s="7"/>
    </row>
    <row r="15206" spans="1:1" x14ac:dyDescent="0.2">
      <c r="A15206" s="7"/>
    </row>
    <row r="15207" spans="1:1" x14ac:dyDescent="0.2">
      <c r="A15207" s="7"/>
    </row>
    <row r="15208" spans="1:1" x14ac:dyDescent="0.2">
      <c r="A15208" s="7"/>
    </row>
    <row r="15209" spans="1:1" x14ac:dyDescent="0.2">
      <c r="A15209" s="7"/>
    </row>
    <row r="15210" spans="1:1" x14ac:dyDescent="0.2">
      <c r="A15210" s="7"/>
    </row>
    <row r="15211" spans="1:1" x14ac:dyDescent="0.2">
      <c r="A15211" s="7"/>
    </row>
    <row r="15212" spans="1:1" x14ac:dyDescent="0.2">
      <c r="A15212" s="7"/>
    </row>
    <row r="15213" spans="1:1" x14ac:dyDescent="0.2">
      <c r="A15213" s="7"/>
    </row>
    <row r="15214" spans="1:1" x14ac:dyDescent="0.2">
      <c r="A15214" s="7"/>
    </row>
    <row r="15215" spans="1:1" x14ac:dyDescent="0.2">
      <c r="A15215" s="7"/>
    </row>
    <row r="15216" spans="1:1" x14ac:dyDescent="0.2">
      <c r="A15216" s="7"/>
    </row>
    <row r="15217" spans="1:1" x14ac:dyDescent="0.2">
      <c r="A15217" s="7"/>
    </row>
    <row r="15218" spans="1:1" x14ac:dyDescent="0.2">
      <c r="A15218" s="7"/>
    </row>
    <row r="15219" spans="1:1" x14ac:dyDescent="0.2">
      <c r="A15219" s="7"/>
    </row>
    <row r="15220" spans="1:1" x14ac:dyDescent="0.2">
      <c r="A15220" s="7"/>
    </row>
    <row r="15221" spans="1:1" x14ac:dyDescent="0.2">
      <c r="A15221" s="7"/>
    </row>
    <row r="15222" spans="1:1" x14ac:dyDescent="0.2">
      <c r="A15222" s="7"/>
    </row>
    <row r="15223" spans="1:1" x14ac:dyDescent="0.2">
      <c r="A15223" s="7"/>
    </row>
    <row r="15224" spans="1:1" x14ac:dyDescent="0.2">
      <c r="A15224" s="7"/>
    </row>
    <row r="15225" spans="1:1" x14ac:dyDescent="0.2">
      <c r="A15225" s="7"/>
    </row>
    <row r="15226" spans="1:1" x14ac:dyDescent="0.2">
      <c r="A15226" s="7"/>
    </row>
    <row r="15227" spans="1:1" x14ac:dyDescent="0.2">
      <c r="A15227" s="7"/>
    </row>
    <row r="15228" spans="1:1" x14ac:dyDescent="0.2">
      <c r="A15228" s="7"/>
    </row>
    <row r="15229" spans="1:1" x14ac:dyDescent="0.2">
      <c r="A15229" s="7"/>
    </row>
    <row r="15230" spans="1:1" x14ac:dyDescent="0.2">
      <c r="A15230" s="7"/>
    </row>
    <row r="15231" spans="1:1" x14ac:dyDescent="0.2">
      <c r="A15231" s="7"/>
    </row>
    <row r="15232" spans="1:1" x14ac:dyDescent="0.2">
      <c r="A15232" s="7"/>
    </row>
    <row r="15233" spans="1:1" x14ac:dyDescent="0.2">
      <c r="A15233" s="7"/>
    </row>
    <row r="15234" spans="1:1" x14ac:dyDescent="0.2">
      <c r="A15234" s="7"/>
    </row>
    <row r="15235" spans="1:1" x14ac:dyDescent="0.2">
      <c r="A15235" s="7"/>
    </row>
    <row r="15236" spans="1:1" x14ac:dyDescent="0.2">
      <c r="A15236" s="7"/>
    </row>
    <row r="15237" spans="1:1" x14ac:dyDescent="0.2">
      <c r="A15237" s="7"/>
    </row>
    <row r="15238" spans="1:1" x14ac:dyDescent="0.2">
      <c r="A15238" s="7"/>
    </row>
    <row r="15239" spans="1:1" x14ac:dyDescent="0.2">
      <c r="A15239" s="7"/>
    </row>
    <row r="15240" spans="1:1" x14ac:dyDescent="0.2">
      <c r="A15240" s="7"/>
    </row>
    <row r="15241" spans="1:1" x14ac:dyDescent="0.2">
      <c r="A15241" s="7"/>
    </row>
    <row r="15242" spans="1:1" x14ac:dyDescent="0.2">
      <c r="A15242" s="7"/>
    </row>
    <row r="15243" spans="1:1" x14ac:dyDescent="0.2">
      <c r="A15243" s="7"/>
    </row>
    <row r="15244" spans="1:1" x14ac:dyDescent="0.2">
      <c r="A15244" s="7"/>
    </row>
    <row r="15245" spans="1:1" x14ac:dyDescent="0.2">
      <c r="A15245" s="7"/>
    </row>
    <row r="15246" spans="1:1" x14ac:dyDescent="0.2">
      <c r="A15246" s="7"/>
    </row>
    <row r="15247" spans="1:1" x14ac:dyDescent="0.2">
      <c r="A15247" s="7"/>
    </row>
    <row r="15248" spans="1:1" x14ac:dyDescent="0.2">
      <c r="A15248" s="7"/>
    </row>
    <row r="15249" spans="1:1" x14ac:dyDescent="0.2">
      <c r="A15249" s="7"/>
    </row>
    <row r="15250" spans="1:1" x14ac:dyDescent="0.2">
      <c r="A15250" s="7"/>
    </row>
    <row r="15251" spans="1:1" x14ac:dyDescent="0.2">
      <c r="A15251" s="7"/>
    </row>
    <row r="15252" spans="1:1" x14ac:dyDescent="0.2">
      <c r="A15252" s="7"/>
    </row>
    <row r="15253" spans="1:1" x14ac:dyDescent="0.2">
      <c r="A15253" s="7"/>
    </row>
    <row r="15254" spans="1:1" x14ac:dyDescent="0.2">
      <c r="A15254" s="7"/>
    </row>
    <row r="15255" spans="1:1" x14ac:dyDescent="0.2">
      <c r="A15255" s="7"/>
    </row>
    <row r="15256" spans="1:1" x14ac:dyDescent="0.2">
      <c r="A15256" s="7"/>
    </row>
    <row r="15257" spans="1:1" x14ac:dyDescent="0.2">
      <c r="A15257" s="7"/>
    </row>
    <row r="15258" spans="1:1" x14ac:dyDescent="0.2">
      <c r="A15258" s="7"/>
    </row>
    <row r="15259" spans="1:1" x14ac:dyDescent="0.2">
      <c r="A15259" s="7"/>
    </row>
    <row r="15260" spans="1:1" x14ac:dyDescent="0.2">
      <c r="A15260" s="7"/>
    </row>
    <row r="15261" spans="1:1" x14ac:dyDescent="0.2">
      <c r="A15261" s="7"/>
    </row>
    <row r="15262" spans="1:1" x14ac:dyDescent="0.2">
      <c r="A15262" s="7"/>
    </row>
    <row r="15263" spans="1:1" x14ac:dyDescent="0.2">
      <c r="A15263" s="7"/>
    </row>
    <row r="15264" spans="1:1" x14ac:dyDescent="0.2">
      <c r="A15264" s="7"/>
    </row>
    <row r="15265" spans="1:1" x14ac:dyDescent="0.2">
      <c r="A15265" s="7"/>
    </row>
    <row r="15266" spans="1:1" x14ac:dyDescent="0.2">
      <c r="A15266" s="7"/>
    </row>
    <row r="15267" spans="1:1" x14ac:dyDescent="0.2">
      <c r="A15267" s="7"/>
    </row>
    <row r="15268" spans="1:1" x14ac:dyDescent="0.2">
      <c r="A15268" s="7"/>
    </row>
    <row r="15269" spans="1:1" x14ac:dyDescent="0.2">
      <c r="A15269" s="7"/>
    </row>
    <row r="15270" spans="1:1" x14ac:dyDescent="0.2">
      <c r="A15270" s="7"/>
    </row>
    <row r="15271" spans="1:1" x14ac:dyDescent="0.2">
      <c r="A15271" s="7"/>
    </row>
    <row r="15272" spans="1:1" x14ac:dyDescent="0.2">
      <c r="A15272" s="7"/>
    </row>
    <row r="15273" spans="1:1" x14ac:dyDescent="0.2">
      <c r="A15273" s="7"/>
    </row>
    <row r="15274" spans="1:1" x14ac:dyDescent="0.2">
      <c r="A15274" s="7"/>
    </row>
    <row r="15275" spans="1:1" x14ac:dyDescent="0.2">
      <c r="A15275" s="7"/>
    </row>
    <row r="15276" spans="1:1" x14ac:dyDescent="0.2">
      <c r="A15276" s="7"/>
    </row>
    <row r="15277" spans="1:1" x14ac:dyDescent="0.2">
      <c r="A15277" s="7"/>
    </row>
    <row r="15278" spans="1:1" x14ac:dyDescent="0.2">
      <c r="A15278" s="7"/>
    </row>
    <row r="15279" spans="1:1" x14ac:dyDescent="0.2">
      <c r="A15279" s="7"/>
    </row>
    <row r="15280" spans="1:1" x14ac:dyDescent="0.2">
      <c r="A15280" s="7"/>
    </row>
    <row r="15281" spans="1:1" x14ac:dyDescent="0.2">
      <c r="A15281" s="7"/>
    </row>
    <row r="15282" spans="1:1" x14ac:dyDescent="0.2">
      <c r="A15282" s="7"/>
    </row>
    <row r="15283" spans="1:1" x14ac:dyDescent="0.2">
      <c r="A15283" s="7"/>
    </row>
    <row r="15284" spans="1:1" x14ac:dyDescent="0.2">
      <c r="A15284" s="7"/>
    </row>
    <row r="15285" spans="1:1" x14ac:dyDescent="0.2">
      <c r="A15285" s="7"/>
    </row>
    <row r="15286" spans="1:1" x14ac:dyDescent="0.2">
      <c r="A15286" s="7"/>
    </row>
    <row r="15287" spans="1:1" x14ac:dyDescent="0.2">
      <c r="A15287" s="7"/>
    </row>
    <row r="15288" spans="1:1" x14ac:dyDescent="0.2">
      <c r="A15288" s="7"/>
    </row>
    <row r="15289" spans="1:1" x14ac:dyDescent="0.2">
      <c r="A15289" s="7"/>
    </row>
    <row r="15290" spans="1:1" x14ac:dyDescent="0.2">
      <c r="A15290" s="7"/>
    </row>
    <row r="15291" spans="1:1" x14ac:dyDescent="0.2">
      <c r="A15291" s="7"/>
    </row>
    <row r="15292" spans="1:1" x14ac:dyDescent="0.2">
      <c r="A15292" s="7"/>
    </row>
    <row r="15293" spans="1:1" x14ac:dyDescent="0.2">
      <c r="A15293" s="7"/>
    </row>
    <row r="15294" spans="1:1" x14ac:dyDescent="0.2">
      <c r="A15294" s="7"/>
    </row>
    <row r="15295" spans="1:1" x14ac:dyDescent="0.2">
      <c r="A15295" s="7"/>
    </row>
    <row r="15296" spans="1:1" x14ac:dyDescent="0.2">
      <c r="A15296" s="7"/>
    </row>
    <row r="15297" spans="1:1" x14ac:dyDescent="0.2">
      <c r="A15297" s="7"/>
    </row>
    <row r="15298" spans="1:1" x14ac:dyDescent="0.2">
      <c r="A15298" s="7"/>
    </row>
    <row r="15299" spans="1:1" x14ac:dyDescent="0.2">
      <c r="A15299" s="7"/>
    </row>
    <row r="15300" spans="1:1" x14ac:dyDescent="0.2">
      <c r="A15300" s="7"/>
    </row>
    <row r="15301" spans="1:1" x14ac:dyDescent="0.2">
      <c r="A15301" s="7"/>
    </row>
    <row r="15302" spans="1:1" x14ac:dyDescent="0.2">
      <c r="A15302" s="7"/>
    </row>
    <row r="15303" spans="1:1" x14ac:dyDescent="0.2">
      <c r="A15303" s="7"/>
    </row>
    <row r="15304" spans="1:1" x14ac:dyDescent="0.2">
      <c r="A15304" s="7"/>
    </row>
    <row r="15305" spans="1:1" x14ac:dyDescent="0.2">
      <c r="A15305" s="7"/>
    </row>
    <row r="15306" spans="1:1" x14ac:dyDescent="0.2">
      <c r="A15306" s="7"/>
    </row>
    <row r="15307" spans="1:1" x14ac:dyDescent="0.2">
      <c r="A15307" s="7"/>
    </row>
    <row r="15308" spans="1:1" x14ac:dyDescent="0.2">
      <c r="A15308" s="7"/>
    </row>
    <row r="15309" spans="1:1" x14ac:dyDescent="0.2">
      <c r="A15309" s="7"/>
    </row>
    <row r="15310" spans="1:1" x14ac:dyDescent="0.2">
      <c r="A15310" s="7"/>
    </row>
    <row r="15311" spans="1:1" x14ac:dyDescent="0.2">
      <c r="A15311" s="7"/>
    </row>
    <row r="15312" spans="1:1" x14ac:dyDescent="0.2">
      <c r="A15312" s="7"/>
    </row>
    <row r="15313" spans="1:1" x14ac:dyDescent="0.2">
      <c r="A15313" s="7"/>
    </row>
    <row r="15314" spans="1:1" x14ac:dyDescent="0.2">
      <c r="A15314" s="7"/>
    </row>
    <row r="15315" spans="1:1" x14ac:dyDescent="0.2">
      <c r="A15315" s="7"/>
    </row>
    <row r="15316" spans="1:1" x14ac:dyDescent="0.2">
      <c r="A15316" s="7"/>
    </row>
    <row r="15317" spans="1:1" x14ac:dyDescent="0.2">
      <c r="A15317" s="7"/>
    </row>
    <row r="15318" spans="1:1" x14ac:dyDescent="0.2">
      <c r="A15318" s="7"/>
    </row>
    <row r="15319" spans="1:1" x14ac:dyDescent="0.2">
      <c r="A15319" s="7"/>
    </row>
    <row r="15320" spans="1:1" x14ac:dyDescent="0.2">
      <c r="A15320" s="7"/>
    </row>
    <row r="15321" spans="1:1" x14ac:dyDescent="0.2">
      <c r="A15321" s="7"/>
    </row>
    <row r="15322" spans="1:1" x14ac:dyDescent="0.2">
      <c r="A15322" s="7"/>
    </row>
    <row r="15323" spans="1:1" x14ac:dyDescent="0.2">
      <c r="A15323" s="7"/>
    </row>
    <row r="15324" spans="1:1" x14ac:dyDescent="0.2">
      <c r="A15324" s="7"/>
    </row>
    <row r="15325" spans="1:1" x14ac:dyDescent="0.2">
      <c r="A15325" s="7"/>
    </row>
    <row r="15326" spans="1:1" x14ac:dyDescent="0.2">
      <c r="A15326" s="7"/>
    </row>
    <row r="15327" spans="1:1" x14ac:dyDescent="0.2">
      <c r="A15327" s="7"/>
    </row>
    <row r="15328" spans="1:1" x14ac:dyDescent="0.2">
      <c r="A15328" s="7"/>
    </row>
    <row r="15329" spans="1:1" x14ac:dyDescent="0.2">
      <c r="A15329" s="7"/>
    </row>
    <row r="15330" spans="1:1" x14ac:dyDescent="0.2">
      <c r="A15330" s="7"/>
    </row>
    <row r="15331" spans="1:1" x14ac:dyDescent="0.2">
      <c r="A15331" s="7"/>
    </row>
    <row r="15332" spans="1:1" x14ac:dyDescent="0.2">
      <c r="A15332" s="7"/>
    </row>
    <row r="15333" spans="1:1" x14ac:dyDescent="0.2">
      <c r="A15333" s="7"/>
    </row>
    <row r="15334" spans="1:1" x14ac:dyDescent="0.2">
      <c r="A15334" s="7"/>
    </row>
    <row r="15335" spans="1:1" x14ac:dyDescent="0.2">
      <c r="A15335" s="7"/>
    </row>
    <row r="15336" spans="1:1" x14ac:dyDescent="0.2">
      <c r="A15336" s="7"/>
    </row>
    <row r="15337" spans="1:1" x14ac:dyDescent="0.2">
      <c r="A15337" s="7"/>
    </row>
    <row r="15338" spans="1:1" x14ac:dyDescent="0.2">
      <c r="A15338" s="7"/>
    </row>
    <row r="15339" spans="1:1" x14ac:dyDescent="0.2">
      <c r="A15339" s="7"/>
    </row>
    <row r="15340" spans="1:1" x14ac:dyDescent="0.2">
      <c r="A15340" s="7"/>
    </row>
    <row r="15341" spans="1:1" x14ac:dyDescent="0.2">
      <c r="A15341" s="7"/>
    </row>
    <row r="15342" spans="1:1" x14ac:dyDescent="0.2">
      <c r="A15342" s="7"/>
    </row>
    <row r="15343" spans="1:1" x14ac:dyDescent="0.2">
      <c r="A15343" s="7"/>
    </row>
    <row r="15344" spans="1:1" x14ac:dyDescent="0.2">
      <c r="A15344" s="7"/>
    </row>
    <row r="15345" spans="1:1" x14ac:dyDescent="0.2">
      <c r="A15345" s="7"/>
    </row>
    <row r="15346" spans="1:1" x14ac:dyDescent="0.2">
      <c r="A15346" s="7"/>
    </row>
    <row r="15347" spans="1:1" x14ac:dyDescent="0.2">
      <c r="A15347" s="7"/>
    </row>
    <row r="15348" spans="1:1" x14ac:dyDescent="0.2">
      <c r="A15348" s="7"/>
    </row>
    <row r="15349" spans="1:1" x14ac:dyDescent="0.2">
      <c r="A15349" s="7"/>
    </row>
    <row r="15350" spans="1:1" x14ac:dyDescent="0.2">
      <c r="A15350" s="7"/>
    </row>
    <row r="15351" spans="1:1" x14ac:dyDescent="0.2">
      <c r="A15351" s="7"/>
    </row>
    <row r="15352" spans="1:1" x14ac:dyDescent="0.2">
      <c r="A15352" s="7"/>
    </row>
    <row r="15353" spans="1:1" x14ac:dyDescent="0.2">
      <c r="A15353" s="7"/>
    </row>
    <row r="15354" spans="1:1" x14ac:dyDescent="0.2">
      <c r="A15354" s="7"/>
    </row>
    <row r="15355" spans="1:1" x14ac:dyDescent="0.2">
      <c r="A15355" s="7"/>
    </row>
    <row r="15356" spans="1:1" x14ac:dyDescent="0.2">
      <c r="A15356" s="7"/>
    </row>
    <row r="15357" spans="1:1" x14ac:dyDescent="0.2">
      <c r="A15357" s="7"/>
    </row>
    <row r="15358" spans="1:1" x14ac:dyDescent="0.2">
      <c r="A15358" s="7"/>
    </row>
    <row r="15359" spans="1:1" x14ac:dyDescent="0.2">
      <c r="A15359" s="7"/>
    </row>
    <row r="15360" spans="1:1" x14ac:dyDescent="0.2">
      <c r="A15360" s="7"/>
    </row>
    <row r="15361" spans="1:1" x14ac:dyDescent="0.2">
      <c r="A15361" s="7"/>
    </row>
    <row r="15362" spans="1:1" x14ac:dyDescent="0.2">
      <c r="A15362" s="7"/>
    </row>
    <row r="15363" spans="1:1" x14ac:dyDescent="0.2">
      <c r="A15363" s="7"/>
    </row>
    <row r="15364" spans="1:1" x14ac:dyDescent="0.2">
      <c r="A15364" s="7"/>
    </row>
    <row r="15365" spans="1:1" x14ac:dyDescent="0.2">
      <c r="A15365" s="7"/>
    </row>
    <row r="15366" spans="1:1" x14ac:dyDescent="0.2">
      <c r="A15366" s="7"/>
    </row>
    <row r="15367" spans="1:1" x14ac:dyDescent="0.2">
      <c r="A15367" s="7"/>
    </row>
    <row r="15368" spans="1:1" x14ac:dyDescent="0.2">
      <c r="A15368" s="7"/>
    </row>
    <row r="15369" spans="1:1" x14ac:dyDescent="0.2">
      <c r="A15369" s="7"/>
    </row>
    <row r="15370" spans="1:1" x14ac:dyDescent="0.2">
      <c r="A15370" s="7"/>
    </row>
    <row r="15371" spans="1:1" x14ac:dyDescent="0.2">
      <c r="A15371" s="7"/>
    </row>
    <row r="15372" spans="1:1" x14ac:dyDescent="0.2">
      <c r="A15372" s="7"/>
    </row>
    <row r="15373" spans="1:1" x14ac:dyDescent="0.2">
      <c r="A15373" s="7"/>
    </row>
    <row r="15374" spans="1:1" x14ac:dyDescent="0.2">
      <c r="A15374" s="7"/>
    </row>
    <row r="15375" spans="1:1" x14ac:dyDescent="0.2">
      <c r="A15375" s="7"/>
    </row>
    <row r="15376" spans="1:1" x14ac:dyDescent="0.2">
      <c r="A15376" s="7"/>
    </row>
    <row r="15377" spans="1:1" x14ac:dyDescent="0.2">
      <c r="A15377" s="7"/>
    </row>
    <row r="15378" spans="1:1" x14ac:dyDescent="0.2">
      <c r="A15378" s="7"/>
    </row>
    <row r="15379" spans="1:1" x14ac:dyDescent="0.2">
      <c r="A15379" s="7"/>
    </row>
    <row r="15380" spans="1:1" x14ac:dyDescent="0.2">
      <c r="A15380" s="7"/>
    </row>
    <row r="15381" spans="1:1" x14ac:dyDescent="0.2">
      <c r="A15381" s="7"/>
    </row>
    <row r="15382" spans="1:1" x14ac:dyDescent="0.2">
      <c r="A15382" s="7"/>
    </row>
    <row r="15383" spans="1:1" x14ac:dyDescent="0.2">
      <c r="A15383" s="7"/>
    </row>
    <row r="15384" spans="1:1" x14ac:dyDescent="0.2">
      <c r="A15384" s="7"/>
    </row>
    <row r="15385" spans="1:1" x14ac:dyDescent="0.2">
      <c r="A15385" s="7"/>
    </row>
    <row r="15386" spans="1:1" x14ac:dyDescent="0.2">
      <c r="A15386" s="7"/>
    </row>
    <row r="15387" spans="1:1" x14ac:dyDescent="0.2">
      <c r="A15387" s="7"/>
    </row>
    <row r="15388" spans="1:1" x14ac:dyDescent="0.2">
      <c r="A15388" s="7"/>
    </row>
    <row r="15389" spans="1:1" x14ac:dyDescent="0.2">
      <c r="A15389" s="7"/>
    </row>
    <row r="15390" spans="1:1" x14ac:dyDescent="0.2">
      <c r="A15390" s="7"/>
    </row>
    <row r="15391" spans="1:1" x14ac:dyDescent="0.2">
      <c r="A15391" s="7"/>
    </row>
    <row r="15392" spans="1:1" x14ac:dyDescent="0.2">
      <c r="A15392" s="7"/>
    </row>
    <row r="15393" spans="1:1" x14ac:dyDescent="0.2">
      <c r="A15393" s="7"/>
    </row>
    <row r="15394" spans="1:1" x14ac:dyDescent="0.2">
      <c r="A15394" s="7"/>
    </row>
    <row r="15395" spans="1:1" x14ac:dyDescent="0.2">
      <c r="A15395" s="7"/>
    </row>
    <row r="15396" spans="1:1" x14ac:dyDescent="0.2">
      <c r="A15396" s="7"/>
    </row>
    <row r="15397" spans="1:1" x14ac:dyDescent="0.2">
      <c r="A15397" s="7"/>
    </row>
    <row r="15398" spans="1:1" x14ac:dyDescent="0.2">
      <c r="A15398" s="7"/>
    </row>
    <row r="15399" spans="1:1" x14ac:dyDescent="0.2">
      <c r="A15399" s="7"/>
    </row>
    <row r="15400" spans="1:1" x14ac:dyDescent="0.2">
      <c r="A15400" s="7"/>
    </row>
    <row r="15401" spans="1:1" x14ac:dyDescent="0.2">
      <c r="A15401" s="7"/>
    </row>
    <row r="15402" spans="1:1" x14ac:dyDescent="0.2">
      <c r="A15402" s="7"/>
    </row>
    <row r="15403" spans="1:1" x14ac:dyDescent="0.2">
      <c r="A15403" s="7"/>
    </row>
    <row r="15404" spans="1:1" x14ac:dyDescent="0.2">
      <c r="A15404" s="7"/>
    </row>
    <row r="15405" spans="1:1" x14ac:dyDescent="0.2">
      <c r="A15405" s="7"/>
    </row>
    <row r="15406" spans="1:1" x14ac:dyDescent="0.2">
      <c r="A15406" s="7"/>
    </row>
    <row r="15407" spans="1:1" x14ac:dyDescent="0.2">
      <c r="A15407" s="7"/>
    </row>
    <row r="15408" spans="1:1" x14ac:dyDescent="0.2">
      <c r="A15408" s="7"/>
    </row>
    <row r="15409" spans="1:1" x14ac:dyDescent="0.2">
      <c r="A15409" s="7"/>
    </row>
    <row r="15410" spans="1:1" x14ac:dyDescent="0.2">
      <c r="A15410" s="7"/>
    </row>
    <row r="15411" spans="1:1" x14ac:dyDescent="0.2">
      <c r="A15411" s="7"/>
    </row>
    <row r="15412" spans="1:1" x14ac:dyDescent="0.2">
      <c r="A15412" s="7"/>
    </row>
    <row r="15413" spans="1:1" x14ac:dyDescent="0.2">
      <c r="A15413" s="7"/>
    </row>
    <row r="15414" spans="1:1" x14ac:dyDescent="0.2">
      <c r="A15414" s="7"/>
    </row>
    <row r="15415" spans="1:1" x14ac:dyDescent="0.2">
      <c r="A15415" s="7"/>
    </row>
    <row r="15416" spans="1:1" x14ac:dyDescent="0.2">
      <c r="A15416" s="7"/>
    </row>
    <row r="15417" spans="1:1" x14ac:dyDescent="0.2">
      <c r="A15417" s="7"/>
    </row>
    <row r="15418" spans="1:1" x14ac:dyDescent="0.2">
      <c r="A15418" s="7"/>
    </row>
    <row r="15419" spans="1:1" x14ac:dyDescent="0.2">
      <c r="A15419" s="7"/>
    </row>
    <row r="15420" spans="1:1" x14ac:dyDescent="0.2">
      <c r="A15420" s="7"/>
    </row>
    <row r="15421" spans="1:1" x14ac:dyDescent="0.2">
      <c r="A15421" s="7"/>
    </row>
    <row r="15422" spans="1:1" x14ac:dyDescent="0.2">
      <c r="A15422" s="7"/>
    </row>
    <row r="15423" spans="1:1" x14ac:dyDescent="0.2">
      <c r="A15423" s="7"/>
    </row>
    <row r="15424" spans="1:1" x14ac:dyDescent="0.2">
      <c r="A15424" s="7"/>
    </row>
    <row r="15425" spans="1:1" x14ac:dyDescent="0.2">
      <c r="A15425" s="7"/>
    </row>
    <row r="15426" spans="1:1" x14ac:dyDescent="0.2">
      <c r="A15426" s="7"/>
    </row>
    <row r="15427" spans="1:1" x14ac:dyDescent="0.2">
      <c r="A15427" s="7"/>
    </row>
    <row r="15428" spans="1:1" x14ac:dyDescent="0.2">
      <c r="A15428" s="7"/>
    </row>
    <row r="15429" spans="1:1" x14ac:dyDescent="0.2">
      <c r="A15429" s="7"/>
    </row>
    <row r="15430" spans="1:1" x14ac:dyDescent="0.2">
      <c r="A15430" s="7"/>
    </row>
    <row r="15431" spans="1:1" x14ac:dyDescent="0.2">
      <c r="A15431" s="7"/>
    </row>
    <row r="15432" spans="1:1" x14ac:dyDescent="0.2">
      <c r="A15432" s="7"/>
    </row>
    <row r="15433" spans="1:1" x14ac:dyDescent="0.2">
      <c r="A15433" s="7"/>
    </row>
    <row r="15434" spans="1:1" x14ac:dyDescent="0.2">
      <c r="A15434" s="7"/>
    </row>
    <row r="15435" spans="1:1" x14ac:dyDescent="0.2">
      <c r="A15435" s="7"/>
    </row>
    <row r="15436" spans="1:1" x14ac:dyDescent="0.2">
      <c r="A15436" s="7"/>
    </row>
    <row r="15437" spans="1:1" x14ac:dyDescent="0.2">
      <c r="A15437" s="7"/>
    </row>
    <row r="15438" spans="1:1" x14ac:dyDescent="0.2">
      <c r="A15438" s="7"/>
    </row>
    <row r="15439" spans="1:1" x14ac:dyDescent="0.2">
      <c r="A15439" s="7"/>
    </row>
    <row r="15440" spans="1:1" x14ac:dyDescent="0.2">
      <c r="A15440" s="7"/>
    </row>
    <row r="15441" spans="1:1" x14ac:dyDescent="0.2">
      <c r="A15441" s="7"/>
    </row>
    <row r="15442" spans="1:1" x14ac:dyDescent="0.2">
      <c r="A15442" s="7"/>
    </row>
    <row r="15443" spans="1:1" x14ac:dyDescent="0.2">
      <c r="A15443" s="7"/>
    </row>
    <row r="15444" spans="1:1" x14ac:dyDescent="0.2">
      <c r="A15444" s="7"/>
    </row>
    <row r="15445" spans="1:1" x14ac:dyDescent="0.2">
      <c r="A15445" s="7"/>
    </row>
    <row r="15446" spans="1:1" x14ac:dyDescent="0.2">
      <c r="A15446" s="7"/>
    </row>
    <row r="15447" spans="1:1" x14ac:dyDescent="0.2">
      <c r="A15447" s="7"/>
    </row>
    <row r="15448" spans="1:1" x14ac:dyDescent="0.2">
      <c r="A15448" s="7"/>
    </row>
    <row r="15449" spans="1:1" x14ac:dyDescent="0.2">
      <c r="A15449" s="7"/>
    </row>
    <row r="15450" spans="1:1" x14ac:dyDescent="0.2">
      <c r="A15450" s="7"/>
    </row>
    <row r="15451" spans="1:1" x14ac:dyDescent="0.2">
      <c r="A15451" s="7"/>
    </row>
    <row r="15452" spans="1:1" x14ac:dyDescent="0.2">
      <c r="A15452" s="7"/>
    </row>
    <row r="15453" spans="1:1" x14ac:dyDescent="0.2">
      <c r="A15453" s="7"/>
    </row>
    <row r="15454" spans="1:1" x14ac:dyDescent="0.2">
      <c r="A15454" s="7"/>
    </row>
    <row r="15455" spans="1:1" x14ac:dyDescent="0.2">
      <c r="A15455" s="7"/>
    </row>
    <row r="15456" spans="1:1" x14ac:dyDescent="0.2">
      <c r="A15456" s="7"/>
    </row>
    <row r="15457" spans="1:1" x14ac:dyDescent="0.2">
      <c r="A15457" s="7"/>
    </row>
    <row r="15458" spans="1:1" x14ac:dyDescent="0.2">
      <c r="A15458" s="7"/>
    </row>
    <row r="15459" spans="1:1" x14ac:dyDescent="0.2">
      <c r="A15459" s="7"/>
    </row>
    <row r="15460" spans="1:1" x14ac:dyDescent="0.2">
      <c r="A15460" s="7"/>
    </row>
    <row r="15461" spans="1:1" x14ac:dyDescent="0.2">
      <c r="A15461" s="7"/>
    </row>
    <row r="15462" spans="1:1" x14ac:dyDescent="0.2">
      <c r="A15462" s="7"/>
    </row>
    <row r="15463" spans="1:1" x14ac:dyDescent="0.2">
      <c r="A15463" s="7"/>
    </row>
    <row r="15464" spans="1:1" x14ac:dyDescent="0.2">
      <c r="A15464" s="7"/>
    </row>
    <row r="15465" spans="1:1" x14ac:dyDescent="0.2">
      <c r="A15465" s="7"/>
    </row>
    <row r="15466" spans="1:1" x14ac:dyDescent="0.2">
      <c r="A15466" s="7"/>
    </row>
    <row r="15467" spans="1:1" x14ac:dyDescent="0.2">
      <c r="A15467" s="7"/>
    </row>
    <row r="15468" spans="1:1" x14ac:dyDescent="0.2">
      <c r="A15468" s="7"/>
    </row>
    <row r="15469" spans="1:1" x14ac:dyDescent="0.2">
      <c r="A15469" s="7"/>
    </row>
    <row r="15470" spans="1:1" x14ac:dyDescent="0.2">
      <c r="A15470" s="7"/>
    </row>
    <row r="15471" spans="1:1" x14ac:dyDescent="0.2">
      <c r="A15471" s="7"/>
    </row>
    <row r="15472" spans="1:1" x14ac:dyDescent="0.2">
      <c r="A15472" s="7"/>
    </row>
    <row r="15473" spans="1:1" x14ac:dyDescent="0.2">
      <c r="A15473" s="7"/>
    </row>
    <row r="15474" spans="1:1" x14ac:dyDescent="0.2">
      <c r="A15474" s="7"/>
    </row>
    <row r="15475" spans="1:1" x14ac:dyDescent="0.2">
      <c r="A15475" s="7"/>
    </row>
    <row r="15476" spans="1:1" x14ac:dyDescent="0.2">
      <c r="A15476" s="7"/>
    </row>
    <row r="15477" spans="1:1" x14ac:dyDescent="0.2">
      <c r="A15477" s="7"/>
    </row>
    <row r="15478" spans="1:1" x14ac:dyDescent="0.2">
      <c r="A15478" s="7"/>
    </row>
    <row r="15479" spans="1:1" x14ac:dyDescent="0.2">
      <c r="A15479" s="7"/>
    </row>
    <row r="15480" spans="1:1" x14ac:dyDescent="0.2">
      <c r="A15480" s="7"/>
    </row>
    <row r="15481" spans="1:1" x14ac:dyDescent="0.2">
      <c r="A15481" s="7"/>
    </row>
    <row r="15482" spans="1:1" x14ac:dyDescent="0.2">
      <c r="A15482" s="7"/>
    </row>
    <row r="15483" spans="1:1" x14ac:dyDescent="0.2">
      <c r="A15483" s="7"/>
    </row>
    <row r="15484" spans="1:1" x14ac:dyDescent="0.2">
      <c r="A15484" s="7"/>
    </row>
    <row r="15485" spans="1:1" x14ac:dyDescent="0.2">
      <c r="A15485" s="7"/>
    </row>
    <row r="15486" spans="1:1" x14ac:dyDescent="0.2">
      <c r="A15486" s="7"/>
    </row>
    <row r="15487" spans="1:1" x14ac:dyDescent="0.2">
      <c r="A15487" s="7"/>
    </row>
    <row r="15488" spans="1:1" x14ac:dyDescent="0.2">
      <c r="A15488" s="7"/>
    </row>
    <row r="15489" spans="1:1" x14ac:dyDescent="0.2">
      <c r="A15489" s="7"/>
    </row>
    <row r="15490" spans="1:1" x14ac:dyDescent="0.2">
      <c r="A15490" s="7"/>
    </row>
    <row r="15491" spans="1:1" x14ac:dyDescent="0.2">
      <c r="A15491" s="7"/>
    </row>
    <row r="15492" spans="1:1" x14ac:dyDescent="0.2">
      <c r="A15492" s="7"/>
    </row>
    <row r="15493" spans="1:1" x14ac:dyDescent="0.2">
      <c r="A15493" s="7"/>
    </row>
    <row r="15494" spans="1:1" x14ac:dyDescent="0.2">
      <c r="A15494" s="7"/>
    </row>
    <row r="15495" spans="1:1" x14ac:dyDescent="0.2">
      <c r="A15495" s="7"/>
    </row>
    <row r="15496" spans="1:1" x14ac:dyDescent="0.2">
      <c r="A15496" s="7"/>
    </row>
    <row r="15497" spans="1:1" x14ac:dyDescent="0.2">
      <c r="A15497" s="7"/>
    </row>
    <row r="15498" spans="1:1" x14ac:dyDescent="0.2">
      <c r="A15498" s="7"/>
    </row>
    <row r="15499" spans="1:1" x14ac:dyDescent="0.2">
      <c r="A15499" s="7"/>
    </row>
    <row r="15500" spans="1:1" x14ac:dyDescent="0.2">
      <c r="A15500" s="7"/>
    </row>
    <row r="15501" spans="1:1" x14ac:dyDescent="0.2">
      <c r="A15501" s="7"/>
    </row>
    <row r="15502" spans="1:1" x14ac:dyDescent="0.2">
      <c r="A15502" s="7"/>
    </row>
    <row r="15503" spans="1:1" x14ac:dyDescent="0.2">
      <c r="A15503" s="7"/>
    </row>
    <row r="15504" spans="1:1" x14ac:dyDescent="0.2">
      <c r="A15504" s="7"/>
    </row>
    <row r="15505" spans="1:1" x14ac:dyDescent="0.2">
      <c r="A15505" s="7"/>
    </row>
    <row r="15506" spans="1:1" x14ac:dyDescent="0.2">
      <c r="A15506" s="7"/>
    </row>
    <row r="15507" spans="1:1" x14ac:dyDescent="0.2">
      <c r="A15507" s="7"/>
    </row>
    <row r="15508" spans="1:1" x14ac:dyDescent="0.2">
      <c r="A15508" s="7"/>
    </row>
    <row r="15509" spans="1:1" x14ac:dyDescent="0.2">
      <c r="A15509" s="7"/>
    </row>
    <row r="15510" spans="1:1" x14ac:dyDescent="0.2">
      <c r="A15510" s="7"/>
    </row>
    <row r="15511" spans="1:1" x14ac:dyDescent="0.2">
      <c r="A15511" s="7"/>
    </row>
    <row r="15512" spans="1:1" x14ac:dyDescent="0.2">
      <c r="A15512" s="7"/>
    </row>
    <row r="15513" spans="1:1" x14ac:dyDescent="0.2">
      <c r="A15513" s="7"/>
    </row>
    <row r="15514" spans="1:1" x14ac:dyDescent="0.2">
      <c r="A15514" s="7"/>
    </row>
    <row r="15515" spans="1:1" x14ac:dyDescent="0.2">
      <c r="A15515" s="7"/>
    </row>
    <row r="15516" spans="1:1" x14ac:dyDescent="0.2">
      <c r="A15516" s="7"/>
    </row>
    <row r="15517" spans="1:1" x14ac:dyDescent="0.2">
      <c r="A15517" s="7"/>
    </row>
    <row r="15518" spans="1:1" x14ac:dyDescent="0.2">
      <c r="A15518" s="7"/>
    </row>
    <row r="15519" spans="1:1" x14ac:dyDescent="0.2">
      <c r="A15519" s="7"/>
    </row>
    <row r="15520" spans="1:1" x14ac:dyDescent="0.2">
      <c r="A15520" s="7"/>
    </row>
    <row r="15521" spans="1:1" x14ac:dyDescent="0.2">
      <c r="A15521" s="7"/>
    </row>
    <row r="15522" spans="1:1" x14ac:dyDescent="0.2">
      <c r="A15522" s="7"/>
    </row>
    <row r="15523" spans="1:1" x14ac:dyDescent="0.2">
      <c r="A15523" s="7"/>
    </row>
    <row r="15524" spans="1:1" x14ac:dyDescent="0.2">
      <c r="A15524" s="7"/>
    </row>
    <row r="15525" spans="1:1" x14ac:dyDescent="0.2">
      <c r="A15525" s="7"/>
    </row>
    <row r="15526" spans="1:1" x14ac:dyDescent="0.2">
      <c r="A15526" s="7"/>
    </row>
    <row r="15527" spans="1:1" x14ac:dyDescent="0.2">
      <c r="A15527" s="7"/>
    </row>
    <row r="15528" spans="1:1" x14ac:dyDescent="0.2">
      <c r="A15528" s="7"/>
    </row>
    <row r="15529" spans="1:1" x14ac:dyDescent="0.2">
      <c r="A15529" s="7"/>
    </row>
    <row r="15530" spans="1:1" x14ac:dyDescent="0.2">
      <c r="A15530" s="7"/>
    </row>
    <row r="15531" spans="1:1" x14ac:dyDescent="0.2">
      <c r="A15531" s="7"/>
    </row>
    <row r="15532" spans="1:1" x14ac:dyDescent="0.2">
      <c r="A15532" s="7"/>
    </row>
    <row r="15533" spans="1:1" x14ac:dyDescent="0.2">
      <c r="A15533" s="7"/>
    </row>
    <row r="15534" spans="1:1" x14ac:dyDescent="0.2">
      <c r="A15534" s="7"/>
    </row>
    <row r="15535" spans="1:1" x14ac:dyDescent="0.2">
      <c r="A15535" s="7"/>
    </row>
    <row r="15536" spans="1:1" x14ac:dyDescent="0.2">
      <c r="A15536" s="7"/>
    </row>
    <row r="15537" spans="1:1" x14ac:dyDescent="0.2">
      <c r="A15537" s="7"/>
    </row>
    <row r="15538" spans="1:1" x14ac:dyDescent="0.2">
      <c r="A15538" s="7"/>
    </row>
    <row r="15539" spans="1:1" x14ac:dyDescent="0.2">
      <c r="A15539" s="7"/>
    </row>
    <row r="15540" spans="1:1" x14ac:dyDescent="0.2">
      <c r="A15540" s="7"/>
    </row>
    <row r="15541" spans="1:1" x14ac:dyDescent="0.2">
      <c r="A15541" s="7"/>
    </row>
    <row r="15542" spans="1:1" x14ac:dyDescent="0.2">
      <c r="A15542" s="7"/>
    </row>
    <row r="15543" spans="1:1" x14ac:dyDescent="0.2">
      <c r="A15543" s="7"/>
    </row>
    <row r="15544" spans="1:1" x14ac:dyDescent="0.2">
      <c r="A15544" s="7"/>
    </row>
    <row r="15545" spans="1:1" x14ac:dyDescent="0.2">
      <c r="A15545" s="7"/>
    </row>
    <row r="15546" spans="1:1" x14ac:dyDescent="0.2">
      <c r="A15546" s="7"/>
    </row>
    <row r="15547" spans="1:1" x14ac:dyDescent="0.2">
      <c r="A15547" s="7"/>
    </row>
    <row r="15548" spans="1:1" x14ac:dyDescent="0.2">
      <c r="A15548" s="7"/>
    </row>
    <row r="15549" spans="1:1" x14ac:dyDescent="0.2">
      <c r="A15549" s="7"/>
    </row>
    <row r="15550" spans="1:1" x14ac:dyDescent="0.2">
      <c r="A15550" s="7"/>
    </row>
    <row r="15551" spans="1:1" x14ac:dyDescent="0.2">
      <c r="A15551" s="7"/>
    </row>
    <row r="15552" spans="1:1" x14ac:dyDescent="0.2">
      <c r="A15552" s="7"/>
    </row>
    <row r="15553" spans="1:1" x14ac:dyDescent="0.2">
      <c r="A15553" s="7"/>
    </row>
    <row r="15554" spans="1:1" x14ac:dyDescent="0.2">
      <c r="A15554" s="7"/>
    </row>
    <row r="15555" spans="1:1" x14ac:dyDescent="0.2">
      <c r="A15555" s="7"/>
    </row>
    <row r="15556" spans="1:1" x14ac:dyDescent="0.2">
      <c r="A15556" s="7"/>
    </row>
    <row r="15557" spans="1:1" x14ac:dyDescent="0.2">
      <c r="A15557" s="7"/>
    </row>
    <row r="15558" spans="1:1" x14ac:dyDescent="0.2">
      <c r="A15558" s="7"/>
    </row>
    <row r="15559" spans="1:1" x14ac:dyDescent="0.2">
      <c r="A15559" s="7"/>
    </row>
    <row r="15560" spans="1:1" x14ac:dyDescent="0.2">
      <c r="A15560" s="7"/>
    </row>
    <row r="15561" spans="1:1" x14ac:dyDescent="0.2">
      <c r="A15561" s="7"/>
    </row>
    <row r="15562" spans="1:1" x14ac:dyDescent="0.2">
      <c r="A15562" s="7"/>
    </row>
    <row r="15563" spans="1:1" x14ac:dyDescent="0.2">
      <c r="A15563" s="7"/>
    </row>
    <row r="15564" spans="1:1" x14ac:dyDescent="0.2">
      <c r="A15564" s="7"/>
    </row>
    <row r="15565" spans="1:1" x14ac:dyDescent="0.2">
      <c r="A15565" s="7"/>
    </row>
    <row r="15566" spans="1:1" x14ac:dyDescent="0.2">
      <c r="A15566" s="7"/>
    </row>
    <row r="15567" spans="1:1" x14ac:dyDescent="0.2">
      <c r="A15567" s="7"/>
    </row>
    <row r="15568" spans="1:1" x14ac:dyDescent="0.2">
      <c r="A15568" s="7"/>
    </row>
    <row r="15569" spans="1:1" x14ac:dyDescent="0.2">
      <c r="A15569" s="7"/>
    </row>
    <row r="15570" spans="1:1" x14ac:dyDescent="0.2">
      <c r="A15570" s="7"/>
    </row>
    <row r="15571" spans="1:1" x14ac:dyDescent="0.2">
      <c r="A15571" s="7"/>
    </row>
    <row r="15572" spans="1:1" x14ac:dyDescent="0.2">
      <c r="A15572" s="7"/>
    </row>
    <row r="15573" spans="1:1" x14ac:dyDescent="0.2">
      <c r="A15573" s="7"/>
    </row>
    <row r="15574" spans="1:1" x14ac:dyDescent="0.2">
      <c r="A15574" s="7"/>
    </row>
    <row r="15575" spans="1:1" x14ac:dyDescent="0.2">
      <c r="A15575" s="7"/>
    </row>
    <row r="15576" spans="1:1" x14ac:dyDescent="0.2">
      <c r="A15576" s="7"/>
    </row>
    <row r="15577" spans="1:1" x14ac:dyDescent="0.2">
      <c r="A15577" s="7"/>
    </row>
    <row r="15578" spans="1:1" x14ac:dyDescent="0.2">
      <c r="A15578" s="7"/>
    </row>
    <row r="15579" spans="1:1" x14ac:dyDescent="0.2">
      <c r="A15579" s="7"/>
    </row>
    <row r="15580" spans="1:1" x14ac:dyDescent="0.2">
      <c r="A15580" s="7"/>
    </row>
    <row r="15581" spans="1:1" x14ac:dyDescent="0.2">
      <c r="A15581" s="7"/>
    </row>
    <row r="15582" spans="1:1" x14ac:dyDescent="0.2">
      <c r="A15582" s="7"/>
    </row>
    <row r="15583" spans="1:1" x14ac:dyDescent="0.2">
      <c r="A15583" s="7"/>
    </row>
    <row r="15584" spans="1:1" x14ac:dyDescent="0.2">
      <c r="A15584" s="7"/>
    </row>
    <row r="15585" spans="1:1" x14ac:dyDescent="0.2">
      <c r="A15585" s="7"/>
    </row>
    <row r="15586" spans="1:1" x14ac:dyDescent="0.2">
      <c r="A15586" s="7"/>
    </row>
    <row r="15587" spans="1:1" x14ac:dyDescent="0.2">
      <c r="A15587" s="7"/>
    </row>
    <row r="15588" spans="1:1" x14ac:dyDescent="0.2">
      <c r="A15588" s="7"/>
    </row>
    <row r="15589" spans="1:1" x14ac:dyDescent="0.2">
      <c r="A15589" s="7"/>
    </row>
    <row r="15590" spans="1:1" x14ac:dyDescent="0.2">
      <c r="A15590" s="7"/>
    </row>
    <row r="15591" spans="1:1" x14ac:dyDescent="0.2">
      <c r="A15591" s="7"/>
    </row>
    <row r="15592" spans="1:1" x14ac:dyDescent="0.2">
      <c r="A15592" s="7"/>
    </row>
    <row r="15593" spans="1:1" x14ac:dyDescent="0.2">
      <c r="A15593" s="7"/>
    </row>
    <row r="15594" spans="1:1" x14ac:dyDescent="0.2">
      <c r="A15594" s="7"/>
    </row>
    <row r="15595" spans="1:1" x14ac:dyDescent="0.2">
      <c r="A15595" s="7"/>
    </row>
    <row r="15596" spans="1:1" x14ac:dyDescent="0.2">
      <c r="A15596" s="7"/>
    </row>
    <row r="15597" spans="1:1" x14ac:dyDescent="0.2">
      <c r="A15597" s="7"/>
    </row>
    <row r="15598" spans="1:1" x14ac:dyDescent="0.2">
      <c r="A15598" s="7"/>
    </row>
    <row r="15599" spans="1:1" x14ac:dyDescent="0.2">
      <c r="A15599" s="7"/>
    </row>
    <row r="15600" spans="1:1" x14ac:dyDescent="0.2">
      <c r="A15600" s="7"/>
    </row>
    <row r="15601" spans="1:1" x14ac:dyDescent="0.2">
      <c r="A15601" s="7"/>
    </row>
    <row r="15602" spans="1:1" x14ac:dyDescent="0.2">
      <c r="A15602" s="7"/>
    </row>
    <row r="15603" spans="1:1" x14ac:dyDescent="0.2">
      <c r="A15603" s="7"/>
    </row>
    <row r="15604" spans="1:1" x14ac:dyDescent="0.2">
      <c r="A15604" s="7"/>
    </row>
    <row r="15605" spans="1:1" x14ac:dyDescent="0.2">
      <c r="A15605" s="7"/>
    </row>
    <row r="15606" spans="1:1" x14ac:dyDescent="0.2">
      <c r="A15606" s="7"/>
    </row>
    <row r="15607" spans="1:1" x14ac:dyDescent="0.2">
      <c r="A15607" s="7"/>
    </row>
    <row r="15608" spans="1:1" x14ac:dyDescent="0.2">
      <c r="A15608" s="7"/>
    </row>
    <row r="15609" spans="1:1" x14ac:dyDescent="0.2">
      <c r="A15609" s="7"/>
    </row>
    <row r="15610" spans="1:1" x14ac:dyDescent="0.2">
      <c r="A15610" s="7"/>
    </row>
    <row r="15611" spans="1:1" x14ac:dyDescent="0.2">
      <c r="A15611" s="7"/>
    </row>
    <row r="15612" spans="1:1" x14ac:dyDescent="0.2">
      <c r="A15612" s="7"/>
    </row>
    <row r="15613" spans="1:1" x14ac:dyDescent="0.2">
      <c r="A15613" s="7"/>
    </row>
    <row r="15614" spans="1:1" x14ac:dyDescent="0.2">
      <c r="A15614" s="7"/>
    </row>
    <row r="15615" spans="1:1" x14ac:dyDescent="0.2">
      <c r="A15615" s="7"/>
    </row>
    <row r="15616" spans="1:1" x14ac:dyDescent="0.2">
      <c r="A15616" s="7"/>
    </row>
    <row r="15617" spans="1:1" x14ac:dyDescent="0.2">
      <c r="A15617" s="7"/>
    </row>
    <row r="15618" spans="1:1" x14ac:dyDescent="0.2">
      <c r="A15618" s="7"/>
    </row>
    <row r="15619" spans="1:1" x14ac:dyDescent="0.2">
      <c r="A15619" s="7"/>
    </row>
    <row r="15620" spans="1:1" x14ac:dyDescent="0.2">
      <c r="A15620" s="7"/>
    </row>
    <row r="15621" spans="1:1" x14ac:dyDescent="0.2">
      <c r="A15621" s="7"/>
    </row>
    <row r="15622" spans="1:1" x14ac:dyDescent="0.2">
      <c r="A15622" s="7"/>
    </row>
    <row r="15623" spans="1:1" x14ac:dyDescent="0.2">
      <c r="A15623" s="7"/>
    </row>
    <row r="15624" spans="1:1" x14ac:dyDescent="0.2">
      <c r="A15624" s="7"/>
    </row>
    <row r="15625" spans="1:1" x14ac:dyDescent="0.2">
      <c r="A15625" s="7"/>
    </row>
    <row r="15626" spans="1:1" x14ac:dyDescent="0.2">
      <c r="A15626" s="7"/>
    </row>
    <row r="15627" spans="1:1" x14ac:dyDescent="0.2">
      <c r="A15627" s="7"/>
    </row>
    <row r="15628" spans="1:1" x14ac:dyDescent="0.2">
      <c r="A15628" s="7"/>
    </row>
    <row r="15629" spans="1:1" x14ac:dyDescent="0.2">
      <c r="A15629" s="7"/>
    </row>
    <row r="15630" spans="1:1" x14ac:dyDescent="0.2">
      <c r="A15630" s="7"/>
    </row>
    <row r="15631" spans="1:1" x14ac:dyDescent="0.2">
      <c r="A15631" s="7"/>
    </row>
    <row r="15632" spans="1:1" x14ac:dyDescent="0.2">
      <c r="A15632" s="7"/>
    </row>
    <row r="15633" spans="1:1" x14ac:dyDescent="0.2">
      <c r="A15633" s="7"/>
    </row>
    <row r="15634" spans="1:1" x14ac:dyDescent="0.2">
      <c r="A15634" s="7"/>
    </row>
    <row r="15635" spans="1:1" x14ac:dyDescent="0.2">
      <c r="A15635" s="7"/>
    </row>
    <row r="15636" spans="1:1" x14ac:dyDescent="0.2">
      <c r="A15636" s="7"/>
    </row>
    <row r="15637" spans="1:1" x14ac:dyDescent="0.2">
      <c r="A15637" s="7"/>
    </row>
    <row r="15638" spans="1:1" x14ac:dyDescent="0.2">
      <c r="A15638" s="7"/>
    </row>
    <row r="15639" spans="1:1" x14ac:dyDescent="0.2">
      <c r="A15639" s="7"/>
    </row>
    <row r="15640" spans="1:1" x14ac:dyDescent="0.2">
      <c r="A15640" s="7"/>
    </row>
    <row r="15641" spans="1:1" x14ac:dyDescent="0.2">
      <c r="A15641" s="7"/>
    </row>
    <row r="15642" spans="1:1" x14ac:dyDescent="0.2">
      <c r="A15642" s="7"/>
    </row>
    <row r="15643" spans="1:1" x14ac:dyDescent="0.2">
      <c r="A15643" s="7"/>
    </row>
    <row r="15644" spans="1:1" x14ac:dyDescent="0.2">
      <c r="A15644" s="7"/>
    </row>
    <row r="15645" spans="1:1" x14ac:dyDescent="0.2">
      <c r="A15645" s="7"/>
    </row>
    <row r="15646" spans="1:1" x14ac:dyDescent="0.2">
      <c r="A15646" s="7"/>
    </row>
    <row r="15647" spans="1:1" x14ac:dyDescent="0.2">
      <c r="A15647" s="7"/>
    </row>
    <row r="15648" spans="1:1" x14ac:dyDescent="0.2">
      <c r="A15648" s="7"/>
    </row>
    <row r="15649" spans="1:1" x14ac:dyDescent="0.2">
      <c r="A15649" s="7"/>
    </row>
    <row r="15650" spans="1:1" x14ac:dyDescent="0.2">
      <c r="A15650" s="7"/>
    </row>
    <row r="15651" spans="1:1" x14ac:dyDescent="0.2">
      <c r="A15651" s="7"/>
    </row>
    <row r="15652" spans="1:1" x14ac:dyDescent="0.2">
      <c r="A15652" s="7"/>
    </row>
    <row r="15653" spans="1:1" x14ac:dyDescent="0.2">
      <c r="A15653" s="7"/>
    </row>
    <row r="15654" spans="1:1" x14ac:dyDescent="0.2">
      <c r="A15654" s="7"/>
    </row>
    <row r="15655" spans="1:1" x14ac:dyDescent="0.2">
      <c r="A15655" s="7"/>
    </row>
    <row r="15656" spans="1:1" x14ac:dyDescent="0.2">
      <c r="A15656" s="7"/>
    </row>
    <row r="15657" spans="1:1" x14ac:dyDescent="0.2">
      <c r="A15657" s="7"/>
    </row>
    <row r="15658" spans="1:1" x14ac:dyDescent="0.2">
      <c r="A15658" s="7"/>
    </row>
    <row r="15659" spans="1:1" x14ac:dyDescent="0.2">
      <c r="A15659" s="7"/>
    </row>
    <row r="15660" spans="1:1" x14ac:dyDescent="0.2">
      <c r="A15660" s="7"/>
    </row>
    <row r="15661" spans="1:1" x14ac:dyDescent="0.2">
      <c r="A15661" s="7"/>
    </row>
    <row r="15662" spans="1:1" x14ac:dyDescent="0.2">
      <c r="A15662" s="7"/>
    </row>
    <row r="15663" spans="1:1" x14ac:dyDescent="0.2">
      <c r="A15663" s="7"/>
    </row>
    <row r="15664" spans="1:1" x14ac:dyDescent="0.2">
      <c r="A15664" s="7"/>
    </row>
    <row r="15665" spans="1:1" x14ac:dyDescent="0.2">
      <c r="A15665" s="7"/>
    </row>
    <row r="15666" spans="1:1" x14ac:dyDescent="0.2">
      <c r="A15666" s="7"/>
    </row>
    <row r="15667" spans="1:1" x14ac:dyDescent="0.2">
      <c r="A15667" s="7"/>
    </row>
    <row r="15668" spans="1:1" x14ac:dyDescent="0.2">
      <c r="A15668" s="7"/>
    </row>
    <row r="15669" spans="1:1" x14ac:dyDescent="0.2">
      <c r="A15669" s="7"/>
    </row>
    <row r="15670" spans="1:1" x14ac:dyDescent="0.2">
      <c r="A15670" s="7"/>
    </row>
    <row r="15671" spans="1:1" x14ac:dyDescent="0.2">
      <c r="A15671" s="7"/>
    </row>
    <row r="15672" spans="1:1" x14ac:dyDescent="0.2">
      <c r="A15672" s="7"/>
    </row>
    <row r="15673" spans="1:1" x14ac:dyDescent="0.2">
      <c r="A15673" s="7"/>
    </row>
    <row r="15674" spans="1:1" x14ac:dyDescent="0.2">
      <c r="A15674" s="7"/>
    </row>
    <row r="15675" spans="1:1" x14ac:dyDescent="0.2">
      <c r="A15675" s="7"/>
    </row>
    <row r="15676" spans="1:1" x14ac:dyDescent="0.2">
      <c r="A15676" s="7"/>
    </row>
    <row r="15677" spans="1:1" x14ac:dyDescent="0.2">
      <c r="A15677" s="7"/>
    </row>
    <row r="15678" spans="1:1" x14ac:dyDescent="0.2">
      <c r="A15678" s="7"/>
    </row>
    <row r="15679" spans="1:1" x14ac:dyDescent="0.2">
      <c r="A15679" s="7"/>
    </row>
    <row r="15680" spans="1:1" x14ac:dyDescent="0.2">
      <c r="A15680" s="7"/>
    </row>
    <row r="15681" spans="1:1" x14ac:dyDescent="0.2">
      <c r="A15681" s="7"/>
    </row>
    <row r="15682" spans="1:1" x14ac:dyDescent="0.2">
      <c r="A15682" s="7"/>
    </row>
    <row r="15683" spans="1:1" x14ac:dyDescent="0.2">
      <c r="A15683" s="7"/>
    </row>
    <row r="15684" spans="1:1" x14ac:dyDescent="0.2">
      <c r="A15684" s="7"/>
    </row>
    <row r="15685" spans="1:1" x14ac:dyDescent="0.2">
      <c r="A15685" s="7"/>
    </row>
    <row r="15686" spans="1:1" x14ac:dyDescent="0.2">
      <c r="A15686" s="7"/>
    </row>
    <row r="15687" spans="1:1" x14ac:dyDescent="0.2">
      <c r="A15687" s="7"/>
    </row>
    <row r="15688" spans="1:1" x14ac:dyDescent="0.2">
      <c r="A15688" s="7"/>
    </row>
    <row r="15689" spans="1:1" x14ac:dyDescent="0.2">
      <c r="A15689" s="7"/>
    </row>
    <row r="15690" spans="1:1" x14ac:dyDescent="0.2">
      <c r="A15690" s="7"/>
    </row>
    <row r="15691" spans="1:1" x14ac:dyDescent="0.2">
      <c r="A15691" s="7"/>
    </row>
    <row r="15692" spans="1:1" x14ac:dyDescent="0.2">
      <c r="A15692" s="7"/>
    </row>
    <row r="15693" spans="1:1" x14ac:dyDescent="0.2">
      <c r="A15693" s="7"/>
    </row>
    <row r="15694" spans="1:1" x14ac:dyDescent="0.2">
      <c r="A15694" s="7"/>
    </row>
    <row r="15695" spans="1:1" x14ac:dyDescent="0.2">
      <c r="A15695" s="7"/>
    </row>
    <row r="15696" spans="1:1" x14ac:dyDescent="0.2">
      <c r="A15696" s="7"/>
    </row>
    <row r="15697" spans="1:1" x14ac:dyDescent="0.2">
      <c r="A15697" s="7"/>
    </row>
    <row r="15698" spans="1:1" x14ac:dyDescent="0.2">
      <c r="A15698" s="7"/>
    </row>
    <row r="15699" spans="1:1" x14ac:dyDescent="0.2">
      <c r="A15699" s="7"/>
    </row>
    <row r="15700" spans="1:1" x14ac:dyDescent="0.2">
      <c r="A15700" s="7"/>
    </row>
    <row r="15701" spans="1:1" x14ac:dyDescent="0.2">
      <c r="A15701" s="7"/>
    </row>
    <row r="15702" spans="1:1" x14ac:dyDescent="0.2">
      <c r="A15702" s="7"/>
    </row>
    <row r="15703" spans="1:1" x14ac:dyDescent="0.2">
      <c r="A15703" s="7"/>
    </row>
    <row r="15704" spans="1:1" x14ac:dyDescent="0.2">
      <c r="A15704" s="7"/>
    </row>
    <row r="15705" spans="1:1" x14ac:dyDescent="0.2">
      <c r="A15705" s="7"/>
    </row>
    <row r="15706" spans="1:1" x14ac:dyDescent="0.2">
      <c r="A15706" s="7"/>
    </row>
    <row r="15707" spans="1:1" x14ac:dyDescent="0.2">
      <c r="A15707" s="7"/>
    </row>
    <row r="15708" spans="1:1" x14ac:dyDescent="0.2">
      <c r="A15708" s="7"/>
    </row>
    <row r="15709" spans="1:1" x14ac:dyDescent="0.2">
      <c r="A15709" s="7"/>
    </row>
    <row r="15710" spans="1:1" x14ac:dyDescent="0.2">
      <c r="A15710" s="7"/>
    </row>
    <row r="15711" spans="1:1" x14ac:dyDescent="0.2">
      <c r="A15711" s="7"/>
    </row>
    <row r="15712" spans="1:1" x14ac:dyDescent="0.2">
      <c r="A15712" s="7"/>
    </row>
    <row r="15713" spans="1:1" x14ac:dyDescent="0.2">
      <c r="A15713" s="7"/>
    </row>
    <row r="15714" spans="1:1" x14ac:dyDescent="0.2">
      <c r="A15714" s="7"/>
    </row>
    <row r="15715" spans="1:1" x14ac:dyDescent="0.2">
      <c r="A15715" s="7"/>
    </row>
    <row r="15716" spans="1:1" x14ac:dyDescent="0.2">
      <c r="A15716" s="7"/>
    </row>
    <row r="15717" spans="1:1" x14ac:dyDescent="0.2">
      <c r="A15717" s="7"/>
    </row>
    <row r="15718" spans="1:1" x14ac:dyDescent="0.2">
      <c r="A15718" s="7"/>
    </row>
    <row r="15719" spans="1:1" x14ac:dyDescent="0.2">
      <c r="A15719" s="7"/>
    </row>
    <row r="15720" spans="1:1" x14ac:dyDescent="0.2">
      <c r="A15720" s="7"/>
    </row>
    <row r="15721" spans="1:1" x14ac:dyDescent="0.2">
      <c r="A15721" s="7"/>
    </row>
    <row r="15722" spans="1:1" x14ac:dyDescent="0.2">
      <c r="A15722" s="7"/>
    </row>
    <row r="15723" spans="1:1" x14ac:dyDescent="0.2">
      <c r="A15723" s="7"/>
    </row>
    <row r="15724" spans="1:1" x14ac:dyDescent="0.2">
      <c r="A15724" s="7"/>
    </row>
    <row r="15725" spans="1:1" x14ac:dyDescent="0.2">
      <c r="A15725" s="7"/>
    </row>
    <row r="15726" spans="1:1" x14ac:dyDescent="0.2">
      <c r="A15726" s="7"/>
    </row>
    <row r="15727" spans="1:1" x14ac:dyDescent="0.2">
      <c r="A15727" s="7"/>
    </row>
    <row r="15728" spans="1:1" x14ac:dyDescent="0.2">
      <c r="A15728" s="7"/>
    </row>
    <row r="15729" spans="1:1" x14ac:dyDescent="0.2">
      <c r="A15729" s="7"/>
    </row>
    <row r="15730" spans="1:1" x14ac:dyDescent="0.2">
      <c r="A15730" s="7"/>
    </row>
    <row r="15731" spans="1:1" x14ac:dyDescent="0.2">
      <c r="A15731" s="7"/>
    </row>
    <row r="15732" spans="1:1" x14ac:dyDescent="0.2">
      <c r="A15732" s="7"/>
    </row>
    <row r="15733" spans="1:1" x14ac:dyDescent="0.2">
      <c r="A15733" s="7"/>
    </row>
    <row r="15734" spans="1:1" x14ac:dyDescent="0.2">
      <c r="A15734" s="7"/>
    </row>
    <row r="15735" spans="1:1" x14ac:dyDescent="0.2">
      <c r="A15735" s="7"/>
    </row>
    <row r="15736" spans="1:1" x14ac:dyDescent="0.2">
      <c r="A15736" s="7"/>
    </row>
    <row r="15737" spans="1:1" x14ac:dyDescent="0.2">
      <c r="A15737" s="7"/>
    </row>
    <row r="15738" spans="1:1" x14ac:dyDescent="0.2">
      <c r="A15738" s="7"/>
    </row>
    <row r="15739" spans="1:1" x14ac:dyDescent="0.2">
      <c r="A15739" s="7"/>
    </row>
    <row r="15740" spans="1:1" x14ac:dyDescent="0.2">
      <c r="A15740" s="7"/>
    </row>
    <row r="15741" spans="1:1" x14ac:dyDescent="0.2">
      <c r="A15741" s="7"/>
    </row>
    <row r="15742" spans="1:1" x14ac:dyDescent="0.2">
      <c r="A15742" s="7"/>
    </row>
    <row r="15743" spans="1:1" x14ac:dyDescent="0.2">
      <c r="A15743" s="7"/>
    </row>
    <row r="15744" spans="1:1" x14ac:dyDescent="0.2">
      <c r="A15744" s="7"/>
    </row>
    <row r="15745" spans="1:1" x14ac:dyDescent="0.2">
      <c r="A15745" s="7"/>
    </row>
    <row r="15746" spans="1:1" x14ac:dyDescent="0.2">
      <c r="A15746" s="7"/>
    </row>
    <row r="15747" spans="1:1" x14ac:dyDescent="0.2">
      <c r="A15747" s="7"/>
    </row>
    <row r="15748" spans="1:1" x14ac:dyDescent="0.2">
      <c r="A15748" s="7"/>
    </row>
    <row r="15749" spans="1:1" x14ac:dyDescent="0.2">
      <c r="A15749" s="7"/>
    </row>
    <row r="15750" spans="1:1" x14ac:dyDescent="0.2">
      <c r="A15750" s="7"/>
    </row>
    <row r="15751" spans="1:1" x14ac:dyDescent="0.2">
      <c r="A15751" s="7"/>
    </row>
    <row r="15752" spans="1:1" x14ac:dyDescent="0.2">
      <c r="A15752" s="7"/>
    </row>
    <row r="15753" spans="1:1" x14ac:dyDescent="0.2">
      <c r="A15753" s="7"/>
    </row>
    <row r="15754" spans="1:1" x14ac:dyDescent="0.2">
      <c r="A15754" s="7"/>
    </row>
    <row r="15755" spans="1:1" x14ac:dyDescent="0.2">
      <c r="A15755" s="7"/>
    </row>
    <row r="15756" spans="1:1" x14ac:dyDescent="0.2">
      <c r="A15756" s="7"/>
    </row>
    <row r="15757" spans="1:1" x14ac:dyDescent="0.2">
      <c r="A15757" s="7"/>
    </row>
    <row r="15758" spans="1:1" x14ac:dyDescent="0.2">
      <c r="A15758" s="7"/>
    </row>
    <row r="15759" spans="1:1" x14ac:dyDescent="0.2">
      <c r="A15759" s="7"/>
    </row>
    <row r="15760" spans="1:1" x14ac:dyDescent="0.2">
      <c r="A15760" s="7"/>
    </row>
    <row r="15761" spans="1:1" x14ac:dyDescent="0.2">
      <c r="A15761" s="7"/>
    </row>
    <row r="15762" spans="1:1" x14ac:dyDescent="0.2">
      <c r="A15762" s="7"/>
    </row>
    <row r="15763" spans="1:1" x14ac:dyDescent="0.2">
      <c r="A15763" s="7"/>
    </row>
    <row r="15764" spans="1:1" x14ac:dyDescent="0.2">
      <c r="A15764" s="7"/>
    </row>
    <row r="15765" spans="1:1" x14ac:dyDescent="0.2">
      <c r="A15765" s="7"/>
    </row>
    <row r="15766" spans="1:1" x14ac:dyDescent="0.2">
      <c r="A15766" s="7"/>
    </row>
    <row r="15767" spans="1:1" x14ac:dyDescent="0.2">
      <c r="A15767" s="7"/>
    </row>
    <row r="15768" spans="1:1" x14ac:dyDescent="0.2">
      <c r="A15768" s="7"/>
    </row>
    <row r="15769" spans="1:1" x14ac:dyDescent="0.2">
      <c r="A15769" s="7"/>
    </row>
    <row r="15770" spans="1:1" x14ac:dyDescent="0.2">
      <c r="A15770" s="7"/>
    </row>
    <row r="15771" spans="1:1" x14ac:dyDescent="0.2">
      <c r="A15771" s="7"/>
    </row>
    <row r="15772" spans="1:1" x14ac:dyDescent="0.2">
      <c r="A15772" s="7"/>
    </row>
    <row r="15773" spans="1:1" x14ac:dyDescent="0.2">
      <c r="A15773" s="7"/>
    </row>
    <row r="15774" spans="1:1" x14ac:dyDescent="0.2">
      <c r="A15774" s="7"/>
    </row>
    <row r="15775" spans="1:1" x14ac:dyDescent="0.2">
      <c r="A15775" s="7"/>
    </row>
    <row r="15776" spans="1:1" x14ac:dyDescent="0.2">
      <c r="A15776" s="7"/>
    </row>
    <row r="15777" spans="1:1" x14ac:dyDescent="0.2">
      <c r="A15777" s="7"/>
    </row>
    <row r="15778" spans="1:1" x14ac:dyDescent="0.2">
      <c r="A15778" s="7"/>
    </row>
    <row r="15779" spans="1:1" x14ac:dyDescent="0.2">
      <c r="A15779" s="7"/>
    </row>
    <row r="15780" spans="1:1" x14ac:dyDescent="0.2">
      <c r="A15780" s="7"/>
    </row>
    <row r="15781" spans="1:1" x14ac:dyDescent="0.2">
      <c r="A15781" s="7"/>
    </row>
    <row r="15782" spans="1:1" x14ac:dyDescent="0.2">
      <c r="A15782" s="7"/>
    </row>
    <row r="15783" spans="1:1" x14ac:dyDescent="0.2">
      <c r="A15783" s="7"/>
    </row>
    <row r="15784" spans="1:1" x14ac:dyDescent="0.2">
      <c r="A15784" s="7"/>
    </row>
    <row r="15785" spans="1:1" x14ac:dyDescent="0.2">
      <c r="A15785" s="7"/>
    </row>
    <row r="15786" spans="1:1" x14ac:dyDescent="0.2">
      <c r="A15786" s="7"/>
    </row>
    <row r="15787" spans="1:1" x14ac:dyDescent="0.2">
      <c r="A15787" s="7"/>
    </row>
    <row r="15788" spans="1:1" x14ac:dyDescent="0.2">
      <c r="A15788" s="7"/>
    </row>
    <row r="15789" spans="1:1" x14ac:dyDescent="0.2">
      <c r="A15789" s="7"/>
    </row>
    <row r="15790" spans="1:1" x14ac:dyDescent="0.2">
      <c r="A15790" s="7"/>
    </row>
    <row r="15791" spans="1:1" x14ac:dyDescent="0.2">
      <c r="A15791" s="7"/>
    </row>
    <row r="15792" spans="1:1" x14ac:dyDescent="0.2">
      <c r="A15792" s="7"/>
    </row>
    <row r="15793" spans="1:1" x14ac:dyDescent="0.2">
      <c r="A15793" s="7"/>
    </row>
    <row r="15794" spans="1:1" x14ac:dyDescent="0.2">
      <c r="A15794" s="7"/>
    </row>
    <row r="15795" spans="1:1" x14ac:dyDescent="0.2">
      <c r="A15795" s="7"/>
    </row>
    <row r="15796" spans="1:1" x14ac:dyDescent="0.2">
      <c r="A15796" s="7"/>
    </row>
    <row r="15797" spans="1:1" x14ac:dyDescent="0.2">
      <c r="A15797" s="7"/>
    </row>
    <row r="15798" spans="1:1" x14ac:dyDescent="0.2">
      <c r="A15798" s="7"/>
    </row>
    <row r="15799" spans="1:1" x14ac:dyDescent="0.2">
      <c r="A15799" s="7"/>
    </row>
    <row r="15800" spans="1:1" x14ac:dyDescent="0.2">
      <c r="A15800" s="7"/>
    </row>
    <row r="15801" spans="1:1" x14ac:dyDescent="0.2">
      <c r="A15801" s="7"/>
    </row>
    <row r="15802" spans="1:1" x14ac:dyDescent="0.2">
      <c r="A15802" s="7"/>
    </row>
    <row r="15803" spans="1:1" x14ac:dyDescent="0.2">
      <c r="A15803" s="7"/>
    </row>
    <row r="15804" spans="1:1" x14ac:dyDescent="0.2">
      <c r="A15804" s="7"/>
    </row>
    <row r="15805" spans="1:1" x14ac:dyDescent="0.2">
      <c r="A15805" s="7"/>
    </row>
    <row r="15806" spans="1:1" x14ac:dyDescent="0.2">
      <c r="A15806" s="7"/>
    </row>
    <row r="15807" spans="1:1" x14ac:dyDescent="0.2">
      <c r="A15807" s="7"/>
    </row>
    <row r="15808" spans="1:1" x14ac:dyDescent="0.2">
      <c r="A15808" s="7"/>
    </row>
    <row r="15809" spans="1:1" x14ac:dyDescent="0.2">
      <c r="A15809" s="7"/>
    </row>
    <row r="15810" spans="1:1" x14ac:dyDescent="0.2">
      <c r="A15810" s="7"/>
    </row>
    <row r="15811" spans="1:1" x14ac:dyDescent="0.2">
      <c r="A15811" s="7"/>
    </row>
    <row r="15812" spans="1:1" x14ac:dyDescent="0.2">
      <c r="A15812" s="7"/>
    </row>
    <row r="15813" spans="1:1" x14ac:dyDescent="0.2">
      <c r="A15813" s="7"/>
    </row>
    <row r="15814" spans="1:1" x14ac:dyDescent="0.2">
      <c r="A15814" s="7"/>
    </row>
    <row r="15815" spans="1:1" x14ac:dyDescent="0.2">
      <c r="A15815" s="7"/>
    </row>
    <row r="15816" spans="1:1" x14ac:dyDescent="0.2">
      <c r="A15816" s="7"/>
    </row>
    <row r="15817" spans="1:1" x14ac:dyDescent="0.2">
      <c r="A15817" s="7"/>
    </row>
    <row r="15818" spans="1:1" x14ac:dyDescent="0.2">
      <c r="A15818" s="7"/>
    </row>
    <row r="15819" spans="1:1" x14ac:dyDescent="0.2">
      <c r="A15819" s="7"/>
    </row>
    <row r="15820" spans="1:1" x14ac:dyDescent="0.2">
      <c r="A15820" s="7"/>
    </row>
    <row r="15821" spans="1:1" x14ac:dyDescent="0.2">
      <c r="A15821" s="7"/>
    </row>
    <row r="15822" spans="1:1" x14ac:dyDescent="0.2">
      <c r="A15822" s="7"/>
    </row>
    <row r="15823" spans="1:1" x14ac:dyDescent="0.2">
      <c r="A15823" s="7"/>
    </row>
    <row r="15824" spans="1:1" x14ac:dyDescent="0.2">
      <c r="A15824" s="7"/>
    </row>
    <row r="15825" spans="1:1" x14ac:dyDescent="0.2">
      <c r="A15825" s="7"/>
    </row>
    <row r="15826" spans="1:1" x14ac:dyDescent="0.2">
      <c r="A15826" s="7"/>
    </row>
    <row r="15827" spans="1:1" x14ac:dyDescent="0.2">
      <c r="A15827" s="7"/>
    </row>
    <row r="15828" spans="1:1" x14ac:dyDescent="0.2">
      <c r="A15828" s="7"/>
    </row>
    <row r="15829" spans="1:1" x14ac:dyDescent="0.2">
      <c r="A15829" s="7"/>
    </row>
    <row r="15830" spans="1:1" x14ac:dyDescent="0.2">
      <c r="A15830" s="7"/>
    </row>
    <row r="15831" spans="1:1" x14ac:dyDescent="0.2">
      <c r="A15831" s="7"/>
    </row>
    <row r="15832" spans="1:1" x14ac:dyDescent="0.2">
      <c r="A15832" s="7"/>
    </row>
    <row r="15833" spans="1:1" x14ac:dyDescent="0.2">
      <c r="A15833" s="7"/>
    </row>
    <row r="15834" spans="1:1" x14ac:dyDescent="0.2">
      <c r="A15834" s="7"/>
    </row>
    <row r="15835" spans="1:1" x14ac:dyDescent="0.2">
      <c r="A15835" s="7"/>
    </row>
    <row r="15836" spans="1:1" x14ac:dyDescent="0.2">
      <c r="A15836" s="7"/>
    </row>
    <row r="15837" spans="1:1" x14ac:dyDescent="0.2">
      <c r="A15837" s="7"/>
    </row>
    <row r="15838" spans="1:1" x14ac:dyDescent="0.2">
      <c r="A15838" s="7"/>
    </row>
    <row r="15839" spans="1:1" x14ac:dyDescent="0.2">
      <c r="A15839" s="7"/>
    </row>
    <row r="15840" spans="1:1" x14ac:dyDescent="0.2">
      <c r="A15840" s="7"/>
    </row>
    <row r="15841" spans="1:1" x14ac:dyDescent="0.2">
      <c r="A15841" s="7"/>
    </row>
    <row r="15842" spans="1:1" x14ac:dyDescent="0.2">
      <c r="A15842" s="7"/>
    </row>
    <row r="15843" spans="1:1" x14ac:dyDescent="0.2">
      <c r="A15843" s="7"/>
    </row>
    <row r="15844" spans="1:1" x14ac:dyDescent="0.2">
      <c r="A15844" s="7"/>
    </row>
    <row r="15845" spans="1:1" x14ac:dyDescent="0.2">
      <c r="A15845" s="7"/>
    </row>
    <row r="15846" spans="1:1" x14ac:dyDescent="0.2">
      <c r="A15846" s="7"/>
    </row>
    <row r="15847" spans="1:1" x14ac:dyDescent="0.2">
      <c r="A15847" s="7"/>
    </row>
    <row r="15848" spans="1:1" x14ac:dyDescent="0.2">
      <c r="A15848" s="7"/>
    </row>
    <row r="15849" spans="1:1" x14ac:dyDescent="0.2">
      <c r="A15849" s="7"/>
    </row>
    <row r="15850" spans="1:1" x14ac:dyDescent="0.2">
      <c r="A15850" s="7"/>
    </row>
    <row r="15851" spans="1:1" x14ac:dyDescent="0.2">
      <c r="A15851" s="7"/>
    </row>
    <row r="15852" spans="1:1" x14ac:dyDescent="0.2">
      <c r="A15852" s="7"/>
    </row>
    <row r="15853" spans="1:1" x14ac:dyDescent="0.2">
      <c r="A15853" s="7"/>
    </row>
    <row r="15854" spans="1:1" x14ac:dyDescent="0.2">
      <c r="A15854" s="7"/>
    </row>
    <row r="15855" spans="1:1" x14ac:dyDescent="0.2">
      <c r="A15855" s="7"/>
    </row>
    <row r="15856" spans="1:1" x14ac:dyDescent="0.2">
      <c r="A15856" s="7"/>
    </row>
    <row r="15857" spans="1:1" x14ac:dyDescent="0.2">
      <c r="A15857" s="7"/>
    </row>
    <row r="15858" spans="1:1" x14ac:dyDescent="0.2">
      <c r="A15858" s="7"/>
    </row>
    <row r="15859" spans="1:1" x14ac:dyDescent="0.2">
      <c r="A15859" s="7"/>
    </row>
    <row r="15860" spans="1:1" x14ac:dyDescent="0.2">
      <c r="A15860" s="7"/>
    </row>
    <row r="15861" spans="1:1" x14ac:dyDescent="0.2">
      <c r="A15861" s="7"/>
    </row>
    <row r="15862" spans="1:1" x14ac:dyDescent="0.2">
      <c r="A15862" s="7"/>
    </row>
    <row r="15863" spans="1:1" x14ac:dyDescent="0.2">
      <c r="A15863" s="7"/>
    </row>
    <row r="15864" spans="1:1" x14ac:dyDescent="0.2">
      <c r="A15864" s="7"/>
    </row>
    <row r="15865" spans="1:1" x14ac:dyDescent="0.2">
      <c r="A15865" s="7"/>
    </row>
    <row r="15866" spans="1:1" x14ac:dyDescent="0.2">
      <c r="A15866" s="7"/>
    </row>
    <row r="15867" spans="1:1" x14ac:dyDescent="0.2">
      <c r="A15867" s="7"/>
    </row>
    <row r="15868" spans="1:1" x14ac:dyDescent="0.2">
      <c r="A15868" s="7"/>
    </row>
    <row r="15869" spans="1:1" x14ac:dyDescent="0.2">
      <c r="A15869" s="7"/>
    </row>
    <row r="15870" spans="1:1" x14ac:dyDescent="0.2">
      <c r="A15870" s="7"/>
    </row>
    <row r="15871" spans="1:1" x14ac:dyDescent="0.2">
      <c r="A15871" s="7"/>
    </row>
    <row r="15872" spans="1:1" x14ac:dyDescent="0.2">
      <c r="A15872" s="7"/>
    </row>
    <row r="15873" spans="1:1" x14ac:dyDescent="0.2">
      <c r="A15873" s="7"/>
    </row>
    <row r="15874" spans="1:1" x14ac:dyDescent="0.2">
      <c r="A15874" s="7"/>
    </row>
    <row r="15875" spans="1:1" x14ac:dyDescent="0.2">
      <c r="A15875" s="7"/>
    </row>
    <row r="15876" spans="1:1" x14ac:dyDescent="0.2">
      <c r="A15876" s="7"/>
    </row>
    <row r="15877" spans="1:1" x14ac:dyDescent="0.2">
      <c r="A15877" s="7"/>
    </row>
    <row r="15878" spans="1:1" x14ac:dyDescent="0.2">
      <c r="A15878" s="7"/>
    </row>
    <row r="15879" spans="1:1" x14ac:dyDescent="0.2">
      <c r="A15879" s="7"/>
    </row>
    <row r="15880" spans="1:1" x14ac:dyDescent="0.2">
      <c r="A15880" s="7"/>
    </row>
    <row r="15881" spans="1:1" x14ac:dyDescent="0.2">
      <c r="A15881" s="7"/>
    </row>
    <row r="15882" spans="1:1" x14ac:dyDescent="0.2">
      <c r="A15882" s="7"/>
    </row>
    <row r="15883" spans="1:1" x14ac:dyDescent="0.2">
      <c r="A15883" s="7"/>
    </row>
    <row r="15884" spans="1:1" x14ac:dyDescent="0.2">
      <c r="A15884" s="7"/>
    </row>
    <row r="15885" spans="1:1" x14ac:dyDescent="0.2">
      <c r="A15885" s="7"/>
    </row>
    <row r="15886" spans="1:1" x14ac:dyDescent="0.2">
      <c r="A15886" s="7"/>
    </row>
    <row r="15887" spans="1:1" x14ac:dyDescent="0.2">
      <c r="A15887" s="7"/>
    </row>
    <row r="15888" spans="1:1" x14ac:dyDescent="0.2">
      <c r="A15888" s="7"/>
    </row>
    <row r="15889" spans="1:1" x14ac:dyDescent="0.2">
      <c r="A15889" s="7"/>
    </row>
    <row r="15890" spans="1:1" x14ac:dyDescent="0.2">
      <c r="A15890" s="7"/>
    </row>
    <row r="15891" spans="1:1" x14ac:dyDescent="0.2">
      <c r="A15891" s="7"/>
    </row>
    <row r="15892" spans="1:1" x14ac:dyDescent="0.2">
      <c r="A15892" s="7"/>
    </row>
    <row r="15893" spans="1:1" x14ac:dyDescent="0.2">
      <c r="A15893" s="7"/>
    </row>
    <row r="15894" spans="1:1" x14ac:dyDescent="0.2">
      <c r="A15894" s="7"/>
    </row>
    <row r="15895" spans="1:1" x14ac:dyDescent="0.2">
      <c r="A15895" s="7"/>
    </row>
    <row r="15896" spans="1:1" x14ac:dyDescent="0.2">
      <c r="A15896" s="7"/>
    </row>
    <row r="15897" spans="1:1" x14ac:dyDescent="0.2">
      <c r="A15897" s="7"/>
    </row>
    <row r="15898" spans="1:1" x14ac:dyDescent="0.2">
      <c r="A15898" s="7"/>
    </row>
    <row r="15899" spans="1:1" x14ac:dyDescent="0.2">
      <c r="A15899" s="7"/>
    </row>
    <row r="15900" spans="1:1" x14ac:dyDescent="0.2">
      <c r="A15900" s="7"/>
    </row>
    <row r="15901" spans="1:1" x14ac:dyDescent="0.2">
      <c r="A15901" s="7"/>
    </row>
    <row r="15902" spans="1:1" x14ac:dyDescent="0.2">
      <c r="A15902" s="7"/>
    </row>
    <row r="15903" spans="1:1" x14ac:dyDescent="0.2">
      <c r="A15903" s="7"/>
    </row>
    <row r="15904" spans="1:1" x14ac:dyDescent="0.2">
      <c r="A15904" s="7"/>
    </row>
    <row r="15905" spans="1:1" x14ac:dyDescent="0.2">
      <c r="A15905" s="7"/>
    </row>
    <row r="15906" spans="1:1" x14ac:dyDescent="0.2">
      <c r="A15906" s="7"/>
    </row>
    <row r="15907" spans="1:1" x14ac:dyDescent="0.2">
      <c r="A15907" s="7"/>
    </row>
    <row r="15908" spans="1:1" x14ac:dyDescent="0.2">
      <c r="A15908" s="7"/>
    </row>
    <row r="15909" spans="1:1" x14ac:dyDescent="0.2">
      <c r="A15909" s="7"/>
    </row>
    <row r="15910" spans="1:1" x14ac:dyDescent="0.2">
      <c r="A15910" s="7"/>
    </row>
    <row r="15911" spans="1:1" x14ac:dyDescent="0.2">
      <c r="A15911" s="7"/>
    </row>
    <row r="15912" spans="1:1" x14ac:dyDescent="0.2">
      <c r="A15912" s="7"/>
    </row>
    <row r="15913" spans="1:1" x14ac:dyDescent="0.2">
      <c r="A15913" s="7"/>
    </row>
    <row r="15914" spans="1:1" x14ac:dyDescent="0.2">
      <c r="A15914" s="7"/>
    </row>
    <row r="15915" spans="1:1" x14ac:dyDescent="0.2">
      <c r="A15915" s="7"/>
    </row>
    <row r="15916" spans="1:1" x14ac:dyDescent="0.2">
      <c r="A15916" s="7"/>
    </row>
    <row r="15917" spans="1:1" x14ac:dyDescent="0.2">
      <c r="A15917" s="7"/>
    </row>
    <row r="15918" spans="1:1" x14ac:dyDescent="0.2">
      <c r="A15918" s="7"/>
    </row>
    <row r="15919" spans="1:1" x14ac:dyDescent="0.2">
      <c r="A15919" s="7"/>
    </row>
    <row r="15920" spans="1:1" x14ac:dyDescent="0.2">
      <c r="A15920" s="7"/>
    </row>
    <row r="15921" spans="1:1" x14ac:dyDescent="0.2">
      <c r="A15921" s="7"/>
    </row>
    <row r="15922" spans="1:1" x14ac:dyDescent="0.2">
      <c r="A15922" s="7"/>
    </row>
    <row r="15923" spans="1:1" x14ac:dyDescent="0.2">
      <c r="A15923" s="7"/>
    </row>
    <row r="15924" spans="1:1" x14ac:dyDescent="0.2">
      <c r="A15924" s="7"/>
    </row>
    <row r="15925" spans="1:1" x14ac:dyDescent="0.2">
      <c r="A15925" s="7"/>
    </row>
    <row r="15926" spans="1:1" x14ac:dyDescent="0.2">
      <c r="A15926" s="7"/>
    </row>
    <row r="15927" spans="1:1" x14ac:dyDescent="0.2">
      <c r="A15927" s="7"/>
    </row>
    <row r="15928" spans="1:1" x14ac:dyDescent="0.2">
      <c r="A15928" s="7"/>
    </row>
    <row r="15929" spans="1:1" x14ac:dyDescent="0.2">
      <c r="A15929" s="7"/>
    </row>
    <row r="15930" spans="1:1" x14ac:dyDescent="0.2">
      <c r="A15930" s="7"/>
    </row>
    <row r="15931" spans="1:1" x14ac:dyDescent="0.2">
      <c r="A15931" s="7"/>
    </row>
    <row r="15932" spans="1:1" x14ac:dyDescent="0.2">
      <c r="A15932" s="7"/>
    </row>
    <row r="15933" spans="1:1" x14ac:dyDescent="0.2">
      <c r="A15933" s="7"/>
    </row>
    <row r="15934" spans="1:1" x14ac:dyDescent="0.2">
      <c r="A15934" s="7"/>
    </row>
    <row r="15935" spans="1:1" x14ac:dyDescent="0.2">
      <c r="A15935" s="7"/>
    </row>
    <row r="15936" spans="1:1" x14ac:dyDescent="0.2">
      <c r="A15936" s="7"/>
    </row>
    <row r="15937" spans="1:1" x14ac:dyDescent="0.2">
      <c r="A15937" s="7"/>
    </row>
    <row r="15938" spans="1:1" x14ac:dyDescent="0.2">
      <c r="A15938" s="7"/>
    </row>
    <row r="15939" spans="1:1" x14ac:dyDescent="0.2">
      <c r="A15939" s="7"/>
    </row>
    <row r="15940" spans="1:1" x14ac:dyDescent="0.2">
      <c r="A15940" s="7"/>
    </row>
    <row r="15941" spans="1:1" x14ac:dyDescent="0.2">
      <c r="A15941" s="7"/>
    </row>
    <row r="15942" spans="1:1" x14ac:dyDescent="0.2">
      <c r="A15942" s="7"/>
    </row>
    <row r="15943" spans="1:1" x14ac:dyDescent="0.2">
      <c r="A15943" s="7"/>
    </row>
    <row r="15944" spans="1:1" x14ac:dyDescent="0.2">
      <c r="A15944" s="7"/>
    </row>
    <row r="15945" spans="1:1" x14ac:dyDescent="0.2">
      <c r="A15945" s="7"/>
    </row>
    <row r="15946" spans="1:1" x14ac:dyDescent="0.2">
      <c r="A15946" s="7"/>
    </row>
    <row r="15947" spans="1:1" x14ac:dyDescent="0.2">
      <c r="A15947" s="7"/>
    </row>
    <row r="15948" spans="1:1" x14ac:dyDescent="0.2">
      <c r="A15948" s="7"/>
    </row>
    <row r="15949" spans="1:1" x14ac:dyDescent="0.2">
      <c r="A15949" s="7"/>
    </row>
    <row r="15950" spans="1:1" x14ac:dyDescent="0.2">
      <c r="A15950" s="7"/>
    </row>
    <row r="15951" spans="1:1" x14ac:dyDescent="0.2">
      <c r="A15951" s="7"/>
    </row>
    <row r="15952" spans="1:1" x14ac:dyDescent="0.2">
      <c r="A15952" s="7"/>
    </row>
    <row r="15953" spans="1:1" x14ac:dyDescent="0.2">
      <c r="A15953" s="7"/>
    </row>
    <row r="15954" spans="1:1" x14ac:dyDescent="0.2">
      <c r="A15954" s="7"/>
    </row>
    <row r="15955" spans="1:1" x14ac:dyDescent="0.2">
      <c r="A15955" s="7"/>
    </row>
    <row r="15956" spans="1:1" x14ac:dyDescent="0.2">
      <c r="A15956" s="7"/>
    </row>
    <row r="15957" spans="1:1" x14ac:dyDescent="0.2">
      <c r="A15957" s="7"/>
    </row>
    <row r="15958" spans="1:1" x14ac:dyDescent="0.2">
      <c r="A15958" s="7"/>
    </row>
    <row r="15959" spans="1:1" x14ac:dyDescent="0.2">
      <c r="A15959" s="7"/>
    </row>
    <row r="15960" spans="1:1" x14ac:dyDescent="0.2">
      <c r="A15960" s="7"/>
    </row>
    <row r="15961" spans="1:1" x14ac:dyDescent="0.2">
      <c r="A15961" s="7"/>
    </row>
    <row r="15962" spans="1:1" x14ac:dyDescent="0.2">
      <c r="A15962" s="7"/>
    </row>
    <row r="15963" spans="1:1" x14ac:dyDescent="0.2">
      <c r="A15963" s="7"/>
    </row>
    <row r="15964" spans="1:1" x14ac:dyDescent="0.2">
      <c r="A15964" s="7"/>
    </row>
    <row r="15965" spans="1:1" x14ac:dyDescent="0.2">
      <c r="A15965" s="7"/>
    </row>
    <row r="15966" spans="1:1" x14ac:dyDescent="0.2">
      <c r="A15966" s="7"/>
    </row>
    <row r="15967" spans="1:1" x14ac:dyDescent="0.2">
      <c r="A15967" s="7"/>
    </row>
    <row r="15968" spans="1:1" x14ac:dyDescent="0.2">
      <c r="A15968" s="7"/>
    </row>
    <row r="15969" spans="1:1" x14ac:dyDescent="0.2">
      <c r="A15969" s="7"/>
    </row>
    <row r="15970" spans="1:1" x14ac:dyDescent="0.2">
      <c r="A15970" s="7"/>
    </row>
    <row r="15971" spans="1:1" x14ac:dyDescent="0.2">
      <c r="A15971" s="7"/>
    </row>
    <row r="15972" spans="1:1" x14ac:dyDescent="0.2">
      <c r="A15972" s="7"/>
    </row>
    <row r="15973" spans="1:1" x14ac:dyDescent="0.2">
      <c r="A15973" s="7"/>
    </row>
    <row r="15974" spans="1:1" x14ac:dyDescent="0.2">
      <c r="A15974" s="7"/>
    </row>
    <row r="15975" spans="1:1" x14ac:dyDescent="0.2">
      <c r="A15975" s="7"/>
    </row>
    <row r="15976" spans="1:1" x14ac:dyDescent="0.2">
      <c r="A15976" s="7"/>
    </row>
    <row r="15977" spans="1:1" x14ac:dyDescent="0.2">
      <c r="A15977" s="7"/>
    </row>
    <row r="15978" spans="1:1" x14ac:dyDescent="0.2">
      <c r="A15978" s="7"/>
    </row>
    <row r="15979" spans="1:1" x14ac:dyDescent="0.2">
      <c r="A15979" s="7"/>
    </row>
    <row r="15980" spans="1:1" x14ac:dyDescent="0.2">
      <c r="A15980" s="7"/>
    </row>
    <row r="15981" spans="1:1" x14ac:dyDescent="0.2">
      <c r="A15981" s="7"/>
    </row>
    <row r="15982" spans="1:1" x14ac:dyDescent="0.2">
      <c r="A15982" s="7"/>
    </row>
    <row r="15983" spans="1:1" x14ac:dyDescent="0.2">
      <c r="A15983" s="7"/>
    </row>
    <row r="15984" spans="1:1" x14ac:dyDescent="0.2">
      <c r="A15984" s="7"/>
    </row>
    <row r="15985" spans="1:1" x14ac:dyDescent="0.2">
      <c r="A15985" s="7"/>
    </row>
    <row r="15986" spans="1:1" x14ac:dyDescent="0.2">
      <c r="A15986" s="7"/>
    </row>
    <row r="15987" spans="1:1" x14ac:dyDescent="0.2">
      <c r="A15987" s="7"/>
    </row>
    <row r="15988" spans="1:1" x14ac:dyDescent="0.2">
      <c r="A15988" s="7"/>
    </row>
    <row r="15989" spans="1:1" x14ac:dyDescent="0.2">
      <c r="A15989" s="7"/>
    </row>
    <row r="15990" spans="1:1" x14ac:dyDescent="0.2">
      <c r="A15990" s="7"/>
    </row>
    <row r="15991" spans="1:1" x14ac:dyDescent="0.2">
      <c r="A15991" s="7"/>
    </row>
    <row r="15992" spans="1:1" x14ac:dyDescent="0.2">
      <c r="A15992" s="7"/>
    </row>
    <row r="15993" spans="1:1" x14ac:dyDescent="0.2">
      <c r="A15993" s="7"/>
    </row>
    <row r="15994" spans="1:1" x14ac:dyDescent="0.2">
      <c r="A15994" s="7"/>
    </row>
    <row r="15995" spans="1:1" x14ac:dyDescent="0.2">
      <c r="A15995" s="7"/>
    </row>
    <row r="15996" spans="1:1" x14ac:dyDescent="0.2">
      <c r="A15996" s="7"/>
    </row>
    <row r="15997" spans="1:1" x14ac:dyDescent="0.2">
      <c r="A15997" s="7"/>
    </row>
    <row r="15998" spans="1:1" x14ac:dyDescent="0.2">
      <c r="A15998" s="7"/>
    </row>
    <row r="15999" spans="1:1" x14ac:dyDescent="0.2">
      <c r="A15999" s="7"/>
    </row>
    <row r="16000" spans="1:1" x14ac:dyDescent="0.2">
      <c r="A16000" s="7"/>
    </row>
    <row r="16001" spans="1:1" x14ac:dyDescent="0.2">
      <c r="A16001" s="7"/>
    </row>
    <row r="16002" spans="1:1" x14ac:dyDescent="0.2">
      <c r="A16002" s="7"/>
    </row>
    <row r="16003" spans="1:1" x14ac:dyDescent="0.2">
      <c r="A16003" s="7"/>
    </row>
    <row r="16004" spans="1:1" x14ac:dyDescent="0.2">
      <c r="A16004" s="7"/>
    </row>
    <row r="16005" spans="1:1" x14ac:dyDescent="0.2">
      <c r="A16005" s="7"/>
    </row>
    <row r="16006" spans="1:1" x14ac:dyDescent="0.2">
      <c r="A16006" s="7"/>
    </row>
    <row r="16007" spans="1:1" x14ac:dyDescent="0.2">
      <c r="A16007" s="7"/>
    </row>
    <row r="16008" spans="1:1" x14ac:dyDescent="0.2">
      <c r="A16008" s="7"/>
    </row>
    <row r="16009" spans="1:1" x14ac:dyDescent="0.2">
      <c r="A16009" s="7"/>
    </row>
    <row r="16010" spans="1:1" x14ac:dyDescent="0.2">
      <c r="A16010" s="7"/>
    </row>
    <row r="16011" spans="1:1" x14ac:dyDescent="0.2">
      <c r="A16011" s="7"/>
    </row>
    <row r="16012" spans="1:1" x14ac:dyDescent="0.2">
      <c r="A16012" s="7"/>
    </row>
    <row r="16013" spans="1:1" x14ac:dyDescent="0.2">
      <c r="A16013" s="7"/>
    </row>
    <row r="16014" spans="1:1" x14ac:dyDescent="0.2">
      <c r="A16014" s="7"/>
    </row>
    <row r="16015" spans="1:1" x14ac:dyDescent="0.2">
      <c r="A16015" s="7"/>
    </row>
    <row r="16016" spans="1:1" x14ac:dyDescent="0.2">
      <c r="A16016" s="7"/>
    </row>
    <row r="16017" spans="1:1" x14ac:dyDescent="0.2">
      <c r="A16017" s="7"/>
    </row>
    <row r="16018" spans="1:1" x14ac:dyDescent="0.2">
      <c r="A16018" s="7"/>
    </row>
    <row r="16019" spans="1:1" x14ac:dyDescent="0.2">
      <c r="A16019" s="7"/>
    </row>
    <row r="16020" spans="1:1" x14ac:dyDescent="0.2">
      <c r="A16020" s="7"/>
    </row>
    <row r="16021" spans="1:1" x14ac:dyDescent="0.2">
      <c r="A16021" s="7"/>
    </row>
    <row r="16022" spans="1:1" x14ac:dyDescent="0.2">
      <c r="A16022" s="7"/>
    </row>
    <row r="16023" spans="1:1" x14ac:dyDescent="0.2">
      <c r="A16023" s="7"/>
    </row>
    <row r="16024" spans="1:1" x14ac:dyDescent="0.2">
      <c r="A16024" s="7"/>
    </row>
    <row r="16025" spans="1:1" x14ac:dyDescent="0.2">
      <c r="A16025" s="7"/>
    </row>
    <row r="16026" spans="1:1" x14ac:dyDescent="0.2">
      <c r="A16026" s="7"/>
    </row>
    <row r="16027" spans="1:1" x14ac:dyDescent="0.2">
      <c r="A16027" s="7"/>
    </row>
    <row r="16028" spans="1:1" x14ac:dyDescent="0.2">
      <c r="A16028" s="7"/>
    </row>
    <row r="16029" spans="1:1" x14ac:dyDescent="0.2">
      <c r="A16029" s="7"/>
    </row>
    <row r="16030" spans="1:1" x14ac:dyDescent="0.2">
      <c r="A16030" s="7"/>
    </row>
    <row r="16031" spans="1:1" x14ac:dyDescent="0.2">
      <c r="A16031" s="7"/>
    </row>
    <row r="16032" spans="1:1" x14ac:dyDescent="0.2">
      <c r="A16032" s="7"/>
    </row>
    <row r="16033" spans="1:1" x14ac:dyDescent="0.2">
      <c r="A16033" s="7"/>
    </row>
    <row r="16034" spans="1:1" x14ac:dyDescent="0.2">
      <c r="A16034" s="7"/>
    </row>
    <row r="16035" spans="1:1" x14ac:dyDescent="0.2">
      <c r="A16035" s="7"/>
    </row>
    <row r="16036" spans="1:1" x14ac:dyDescent="0.2">
      <c r="A16036" s="7"/>
    </row>
    <row r="16037" spans="1:1" x14ac:dyDescent="0.2">
      <c r="A16037" s="7"/>
    </row>
    <row r="16038" spans="1:1" x14ac:dyDescent="0.2">
      <c r="A16038" s="7"/>
    </row>
    <row r="16039" spans="1:1" x14ac:dyDescent="0.2">
      <c r="A16039" s="7"/>
    </row>
    <row r="16040" spans="1:1" x14ac:dyDescent="0.2">
      <c r="A16040" s="7"/>
    </row>
    <row r="16041" spans="1:1" x14ac:dyDescent="0.2">
      <c r="A16041" s="7"/>
    </row>
    <row r="16042" spans="1:1" x14ac:dyDescent="0.2">
      <c r="A16042" s="7"/>
    </row>
    <row r="16043" spans="1:1" x14ac:dyDescent="0.2">
      <c r="A16043" s="7"/>
    </row>
    <row r="16044" spans="1:1" x14ac:dyDescent="0.2">
      <c r="A16044" s="7"/>
    </row>
    <row r="16045" spans="1:1" x14ac:dyDescent="0.2">
      <c r="A16045" s="7"/>
    </row>
    <row r="16046" spans="1:1" x14ac:dyDescent="0.2">
      <c r="A16046" s="7"/>
    </row>
    <row r="16047" spans="1:1" x14ac:dyDescent="0.2">
      <c r="A16047" s="7"/>
    </row>
    <row r="16048" spans="1:1" x14ac:dyDescent="0.2">
      <c r="A16048" s="7"/>
    </row>
    <row r="16049" spans="1:1" x14ac:dyDescent="0.2">
      <c r="A16049" s="7"/>
    </row>
    <row r="16050" spans="1:1" x14ac:dyDescent="0.2">
      <c r="A16050" s="7"/>
    </row>
    <row r="16051" spans="1:1" x14ac:dyDescent="0.2">
      <c r="A16051" s="7"/>
    </row>
    <row r="16052" spans="1:1" x14ac:dyDescent="0.2">
      <c r="A16052" s="7"/>
    </row>
    <row r="16053" spans="1:1" x14ac:dyDescent="0.2">
      <c r="A16053" s="7"/>
    </row>
    <row r="16054" spans="1:1" x14ac:dyDescent="0.2">
      <c r="A16054" s="7"/>
    </row>
    <row r="16055" spans="1:1" x14ac:dyDescent="0.2">
      <c r="A16055" s="7"/>
    </row>
    <row r="16056" spans="1:1" x14ac:dyDescent="0.2">
      <c r="A16056" s="7"/>
    </row>
    <row r="16057" spans="1:1" x14ac:dyDescent="0.2">
      <c r="A16057" s="7"/>
    </row>
    <row r="16058" spans="1:1" x14ac:dyDescent="0.2">
      <c r="A16058" s="7"/>
    </row>
    <row r="16059" spans="1:1" x14ac:dyDescent="0.2">
      <c r="A16059" s="7"/>
    </row>
    <row r="16060" spans="1:1" x14ac:dyDescent="0.2">
      <c r="A16060" s="7"/>
    </row>
    <row r="16061" spans="1:1" x14ac:dyDescent="0.2">
      <c r="A16061" s="7"/>
    </row>
    <row r="16062" spans="1:1" x14ac:dyDescent="0.2">
      <c r="A16062" s="7"/>
    </row>
    <row r="16063" spans="1:1" x14ac:dyDescent="0.2">
      <c r="A16063" s="7"/>
    </row>
    <row r="16064" spans="1:1" x14ac:dyDescent="0.2">
      <c r="A16064" s="7"/>
    </row>
    <row r="16065" spans="1:1" x14ac:dyDescent="0.2">
      <c r="A16065" s="7"/>
    </row>
    <row r="16066" spans="1:1" x14ac:dyDescent="0.2">
      <c r="A16066" s="7"/>
    </row>
    <row r="16067" spans="1:1" x14ac:dyDescent="0.2">
      <c r="A16067" s="7"/>
    </row>
    <row r="16068" spans="1:1" x14ac:dyDescent="0.2">
      <c r="A16068" s="7"/>
    </row>
    <row r="16069" spans="1:1" x14ac:dyDescent="0.2">
      <c r="A16069" s="7"/>
    </row>
    <row r="16070" spans="1:1" x14ac:dyDescent="0.2">
      <c r="A16070" s="7"/>
    </row>
    <row r="16071" spans="1:1" x14ac:dyDescent="0.2">
      <c r="A16071" s="7"/>
    </row>
    <row r="16072" spans="1:1" x14ac:dyDescent="0.2">
      <c r="A16072" s="7"/>
    </row>
    <row r="16073" spans="1:1" x14ac:dyDescent="0.2">
      <c r="A16073" s="7"/>
    </row>
    <row r="16074" spans="1:1" x14ac:dyDescent="0.2">
      <c r="A16074" s="7"/>
    </row>
    <row r="16075" spans="1:1" x14ac:dyDescent="0.2">
      <c r="A16075" s="7"/>
    </row>
    <row r="16076" spans="1:1" x14ac:dyDescent="0.2">
      <c r="A16076" s="7"/>
    </row>
    <row r="16077" spans="1:1" x14ac:dyDescent="0.2">
      <c r="A16077" s="7"/>
    </row>
    <row r="16078" spans="1:1" x14ac:dyDescent="0.2">
      <c r="A16078" s="7"/>
    </row>
    <row r="16079" spans="1:1" x14ac:dyDescent="0.2">
      <c r="A16079" s="7"/>
    </row>
    <row r="16080" spans="1:1" x14ac:dyDescent="0.2">
      <c r="A16080" s="7"/>
    </row>
    <row r="16081" spans="1:1" x14ac:dyDescent="0.2">
      <c r="A16081" s="7"/>
    </row>
    <row r="16082" spans="1:1" x14ac:dyDescent="0.2">
      <c r="A16082" s="7"/>
    </row>
    <row r="16083" spans="1:1" x14ac:dyDescent="0.2">
      <c r="A16083" s="7"/>
    </row>
    <row r="16084" spans="1:1" x14ac:dyDescent="0.2">
      <c r="A16084" s="7"/>
    </row>
    <row r="16085" spans="1:1" x14ac:dyDescent="0.2">
      <c r="A16085" s="7"/>
    </row>
    <row r="16086" spans="1:1" x14ac:dyDescent="0.2">
      <c r="A16086" s="7"/>
    </row>
    <row r="16087" spans="1:1" x14ac:dyDescent="0.2">
      <c r="A16087" s="7"/>
    </row>
    <row r="16088" spans="1:1" x14ac:dyDescent="0.2">
      <c r="A16088" s="7"/>
    </row>
    <row r="16089" spans="1:1" x14ac:dyDescent="0.2">
      <c r="A16089" s="7"/>
    </row>
    <row r="16090" spans="1:1" x14ac:dyDescent="0.2">
      <c r="A16090" s="7"/>
    </row>
    <row r="16091" spans="1:1" x14ac:dyDescent="0.2">
      <c r="A16091" s="7"/>
    </row>
    <row r="16092" spans="1:1" x14ac:dyDescent="0.2">
      <c r="A16092" s="7"/>
    </row>
    <row r="16093" spans="1:1" x14ac:dyDescent="0.2">
      <c r="A16093" s="7"/>
    </row>
    <row r="16094" spans="1:1" x14ac:dyDescent="0.2">
      <c r="A16094" s="7"/>
    </row>
    <row r="16095" spans="1:1" x14ac:dyDescent="0.2">
      <c r="A16095" s="7"/>
    </row>
    <row r="16096" spans="1:1" x14ac:dyDescent="0.2">
      <c r="A16096" s="7"/>
    </row>
    <row r="16097" spans="1:1" x14ac:dyDescent="0.2">
      <c r="A16097" s="7"/>
    </row>
    <row r="16098" spans="1:1" x14ac:dyDescent="0.2">
      <c r="A16098" s="7"/>
    </row>
    <row r="16099" spans="1:1" x14ac:dyDescent="0.2">
      <c r="A16099" s="7"/>
    </row>
    <row r="16100" spans="1:1" x14ac:dyDescent="0.2">
      <c r="A16100" s="7"/>
    </row>
    <row r="16101" spans="1:1" x14ac:dyDescent="0.2">
      <c r="A16101" s="7"/>
    </row>
    <row r="16102" spans="1:1" x14ac:dyDescent="0.2">
      <c r="A16102" s="7"/>
    </row>
    <row r="16103" spans="1:1" x14ac:dyDescent="0.2">
      <c r="A16103" s="7"/>
    </row>
    <row r="16104" spans="1:1" x14ac:dyDescent="0.2">
      <c r="A16104" s="7"/>
    </row>
    <row r="16105" spans="1:1" x14ac:dyDescent="0.2">
      <c r="A16105" s="7"/>
    </row>
    <row r="16106" spans="1:1" x14ac:dyDescent="0.2">
      <c r="A16106" s="7"/>
    </row>
    <row r="16107" spans="1:1" x14ac:dyDescent="0.2">
      <c r="A16107" s="7"/>
    </row>
    <row r="16108" spans="1:1" x14ac:dyDescent="0.2">
      <c r="A16108" s="7"/>
    </row>
    <row r="16109" spans="1:1" x14ac:dyDescent="0.2">
      <c r="A16109" s="7"/>
    </row>
    <row r="16110" spans="1:1" x14ac:dyDescent="0.2">
      <c r="A16110" s="7"/>
    </row>
    <row r="16111" spans="1:1" x14ac:dyDescent="0.2">
      <c r="A16111" s="7"/>
    </row>
    <row r="16112" spans="1:1" x14ac:dyDescent="0.2">
      <c r="A16112" s="7"/>
    </row>
    <row r="16113" spans="1:1" x14ac:dyDescent="0.2">
      <c r="A16113" s="7"/>
    </row>
    <row r="16114" spans="1:1" x14ac:dyDescent="0.2">
      <c r="A16114" s="7"/>
    </row>
    <row r="16115" spans="1:1" x14ac:dyDescent="0.2">
      <c r="A16115" s="7"/>
    </row>
    <row r="16116" spans="1:1" x14ac:dyDescent="0.2">
      <c r="A16116" s="7"/>
    </row>
    <row r="16117" spans="1:1" x14ac:dyDescent="0.2">
      <c r="A16117" s="7"/>
    </row>
    <row r="16118" spans="1:1" x14ac:dyDescent="0.2">
      <c r="A16118" s="7"/>
    </row>
    <row r="16119" spans="1:1" x14ac:dyDescent="0.2">
      <c r="A16119" s="7"/>
    </row>
    <row r="16120" spans="1:1" x14ac:dyDescent="0.2">
      <c r="A16120" s="7"/>
    </row>
    <row r="16121" spans="1:1" x14ac:dyDescent="0.2">
      <c r="A16121" s="7"/>
    </row>
    <row r="16122" spans="1:1" x14ac:dyDescent="0.2">
      <c r="A16122" s="7"/>
    </row>
    <row r="16123" spans="1:1" x14ac:dyDescent="0.2">
      <c r="A16123" s="7"/>
    </row>
    <row r="16124" spans="1:1" x14ac:dyDescent="0.2">
      <c r="A16124" s="7"/>
    </row>
    <row r="16125" spans="1:1" x14ac:dyDescent="0.2">
      <c r="A16125" s="7"/>
    </row>
    <row r="16126" spans="1:1" x14ac:dyDescent="0.2">
      <c r="A16126" s="7"/>
    </row>
    <row r="16127" spans="1:1" x14ac:dyDescent="0.2">
      <c r="A16127" s="7"/>
    </row>
    <row r="16128" spans="1:1" x14ac:dyDescent="0.2">
      <c r="A16128" s="7"/>
    </row>
    <row r="16129" spans="1:1" x14ac:dyDescent="0.2">
      <c r="A16129" s="7"/>
    </row>
    <row r="16130" spans="1:1" x14ac:dyDescent="0.2">
      <c r="A16130" s="7"/>
    </row>
    <row r="16131" spans="1:1" x14ac:dyDescent="0.2">
      <c r="A16131" s="7"/>
    </row>
    <row r="16132" spans="1:1" x14ac:dyDescent="0.2">
      <c r="A16132" s="7"/>
    </row>
    <row r="16133" spans="1:1" x14ac:dyDescent="0.2">
      <c r="A16133" s="7"/>
    </row>
    <row r="16134" spans="1:1" x14ac:dyDescent="0.2">
      <c r="A16134" s="7"/>
    </row>
    <row r="16135" spans="1:1" x14ac:dyDescent="0.2">
      <c r="A16135" s="7"/>
    </row>
    <row r="16136" spans="1:1" x14ac:dyDescent="0.2">
      <c r="A16136" s="7"/>
    </row>
    <row r="16137" spans="1:1" x14ac:dyDescent="0.2">
      <c r="A16137" s="7"/>
    </row>
    <row r="16138" spans="1:1" x14ac:dyDescent="0.2">
      <c r="A16138" s="7"/>
    </row>
    <row r="16139" spans="1:1" x14ac:dyDescent="0.2">
      <c r="A16139" s="7"/>
    </row>
    <row r="16140" spans="1:1" x14ac:dyDescent="0.2">
      <c r="A16140" s="7"/>
    </row>
    <row r="16141" spans="1:1" x14ac:dyDescent="0.2">
      <c r="A16141" s="7"/>
    </row>
    <row r="16142" spans="1:1" x14ac:dyDescent="0.2">
      <c r="A16142" s="7"/>
    </row>
    <row r="16143" spans="1:1" x14ac:dyDescent="0.2">
      <c r="A16143" s="7"/>
    </row>
    <row r="16144" spans="1:1" x14ac:dyDescent="0.2">
      <c r="A16144" s="7"/>
    </row>
    <row r="16145" spans="1:1" x14ac:dyDescent="0.2">
      <c r="A16145" s="7"/>
    </row>
    <row r="16146" spans="1:1" x14ac:dyDescent="0.2">
      <c r="A16146" s="7"/>
    </row>
    <row r="16147" spans="1:1" x14ac:dyDescent="0.2">
      <c r="A16147" s="7"/>
    </row>
    <row r="16148" spans="1:1" x14ac:dyDescent="0.2">
      <c r="A16148" s="7"/>
    </row>
    <row r="16149" spans="1:1" x14ac:dyDescent="0.2">
      <c r="A16149" s="7"/>
    </row>
    <row r="16150" spans="1:1" x14ac:dyDescent="0.2">
      <c r="A16150" s="7"/>
    </row>
    <row r="16151" spans="1:1" x14ac:dyDescent="0.2">
      <c r="A16151" s="7"/>
    </row>
    <row r="16152" spans="1:1" x14ac:dyDescent="0.2">
      <c r="A16152" s="7"/>
    </row>
    <row r="16153" spans="1:1" x14ac:dyDescent="0.2">
      <c r="A16153" s="7"/>
    </row>
    <row r="16154" spans="1:1" x14ac:dyDescent="0.2">
      <c r="A16154" s="7"/>
    </row>
    <row r="16155" spans="1:1" x14ac:dyDescent="0.2">
      <c r="A16155" s="7"/>
    </row>
    <row r="16156" spans="1:1" x14ac:dyDescent="0.2">
      <c r="A16156" s="7"/>
    </row>
    <row r="16157" spans="1:1" x14ac:dyDescent="0.2">
      <c r="A16157" s="7"/>
    </row>
    <row r="16158" spans="1:1" x14ac:dyDescent="0.2">
      <c r="A16158" s="7"/>
    </row>
    <row r="16159" spans="1:1" x14ac:dyDescent="0.2">
      <c r="A16159" s="7"/>
    </row>
    <row r="16160" spans="1:1" x14ac:dyDescent="0.2">
      <c r="A16160" s="7"/>
    </row>
    <row r="16161" spans="1:1" x14ac:dyDescent="0.2">
      <c r="A16161" s="7"/>
    </row>
    <row r="16162" spans="1:1" x14ac:dyDescent="0.2">
      <c r="A16162" s="7"/>
    </row>
    <row r="16163" spans="1:1" x14ac:dyDescent="0.2">
      <c r="A16163" s="7"/>
    </row>
    <row r="16164" spans="1:1" x14ac:dyDescent="0.2">
      <c r="A16164" s="7"/>
    </row>
    <row r="16165" spans="1:1" x14ac:dyDescent="0.2">
      <c r="A16165" s="7"/>
    </row>
    <row r="16166" spans="1:1" x14ac:dyDescent="0.2">
      <c r="A16166" s="7"/>
    </row>
    <row r="16167" spans="1:1" x14ac:dyDescent="0.2">
      <c r="A16167" s="7"/>
    </row>
    <row r="16168" spans="1:1" x14ac:dyDescent="0.2">
      <c r="A16168" s="7"/>
    </row>
    <row r="16169" spans="1:1" x14ac:dyDescent="0.2">
      <c r="A16169" s="7"/>
    </row>
    <row r="16170" spans="1:1" x14ac:dyDescent="0.2">
      <c r="A16170" s="7"/>
    </row>
    <row r="16171" spans="1:1" x14ac:dyDescent="0.2">
      <c r="A16171" s="7"/>
    </row>
    <row r="16172" spans="1:1" x14ac:dyDescent="0.2">
      <c r="A16172" s="7"/>
    </row>
    <row r="16173" spans="1:1" x14ac:dyDescent="0.2">
      <c r="A16173" s="7"/>
    </row>
    <row r="16174" spans="1:1" x14ac:dyDescent="0.2">
      <c r="A16174" s="7"/>
    </row>
    <row r="16175" spans="1:1" x14ac:dyDescent="0.2">
      <c r="A16175" s="7"/>
    </row>
    <row r="16176" spans="1:1" x14ac:dyDescent="0.2">
      <c r="A16176" s="7"/>
    </row>
    <row r="16177" spans="1:1" x14ac:dyDescent="0.2">
      <c r="A16177" s="7"/>
    </row>
    <row r="16178" spans="1:1" x14ac:dyDescent="0.2">
      <c r="A16178" s="7"/>
    </row>
    <row r="16179" spans="1:1" x14ac:dyDescent="0.2">
      <c r="A16179" s="7"/>
    </row>
    <row r="16180" spans="1:1" x14ac:dyDescent="0.2">
      <c r="A16180" s="7"/>
    </row>
    <row r="16181" spans="1:1" x14ac:dyDescent="0.2">
      <c r="A16181" s="7"/>
    </row>
    <row r="16182" spans="1:1" x14ac:dyDescent="0.2">
      <c r="A16182" s="7"/>
    </row>
    <row r="16183" spans="1:1" x14ac:dyDescent="0.2">
      <c r="A16183" s="7"/>
    </row>
    <row r="16184" spans="1:1" x14ac:dyDescent="0.2">
      <c r="A16184" s="7"/>
    </row>
    <row r="16185" spans="1:1" x14ac:dyDescent="0.2">
      <c r="A16185" s="7"/>
    </row>
    <row r="16186" spans="1:1" x14ac:dyDescent="0.2">
      <c r="A16186" s="7"/>
    </row>
    <row r="16187" spans="1:1" x14ac:dyDescent="0.2">
      <c r="A16187" s="7"/>
    </row>
    <row r="16188" spans="1:1" x14ac:dyDescent="0.2">
      <c r="A16188" s="7"/>
    </row>
    <row r="16189" spans="1:1" x14ac:dyDescent="0.2">
      <c r="A16189" s="7"/>
    </row>
    <row r="16190" spans="1:1" x14ac:dyDescent="0.2">
      <c r="A16190" s="7"/>
    </row>
    <row r="16191" spans="1:1" x14ac:dyDescent="0.2">
      <c r="A16191" s="7"/>
    </row>
    <row r="16192" spans="1:1" x14ac:dyDescent="0.2">
      <c r="A16192" s="7"/>
    </row>
    <row r="16193" spans="1:1" x14ac:dyDescent="0.2">
      <c r="A16193" s="7"/>
    </row>
    <row r="16194" spans="1:1" x14ac:dyDescent="0.2">
      <c r="A16194" s="7"/>
    </row>
    <row r="16195" spans="1:1" x14ac:dyDescent="0.2">
      <c r="A16195" s="7"/>
    </row>
    <row r="16196" spans="1:1" x14ac:dyDescent="0.2">
      <c r="A16196" s="7"/>
    </row>
    <row r="16197" spans="1:1" x14ac:dyDescent="0.2">
      <c r="A16197" s="7"/>
    </row>
    <row r="16198" spans="1:1" x14ac:dyDescent="0.2">
      <c r="A16198" s="7"/>
    </row>
    <row r="16199" spans="1:1" x14ac:dyDescent="0.2">
      <c r="A16199" s="7"/>
    </row>
    <row r="16200" spans="1:1" x14ac:dyDescent="0.2">
      <c r="A16200" s="7"/>
    </row>
    <row r="16201" spans="1:1" x14ac:dyDescent="0.2">
      <c r="A16201" s="7"/>
    </row>
    <row r="16202" spans="1:1" x14ac:dyDescent="0.2">
      <c r="A16202" s="7"/>
    </row>
    <row r="16203" spans="1:1" x14ac:dyDescent="0.2">
      <c r="A16203" s="7"/>
    </row>
    <row r="16204" spans="1:1" x14ac:dyDescent="0.2">
      <c r="A16204" s="7"/>
    </row>
    <row r="16205" spans="1:1" x14ac:dyDescent="0.2">
      <c r="A16205" s="7"/>
    </row>
    <row r="16206" spans="1:1" x14ac:dyDescent="0.2">
      <c r="A16206" s="7"/>
    </row>
    <row r="16207" spans="1:1" x14ac:dyDescent="0.2">
      <c r="A16207" s="7"/>
    </row>
    <row r="16208" spans="1:1" x14ac:dyDescent="0.2">
      <c r="A16208" s="7"/>
    </row>
    <row r="16209" spans="1:1" x14ac:dyDescent="0.2">
      <c r="A16209" s="7"/>
    </row>
    <row r="16210" spans="1:1" x14ac:dyDescent="0.2">
      <c r="A16210" s="7"/>
    </row>
    <row r="16211" spans="1:1" x14ac:dyDescent="0.2">
      <c r="A16211" s="7"/>
    </row>
    <row r="16212" spans="1:1" x14ac:dyDescent="0.2">
      <c r="A16212" s="7"/>
    </row>
    <row r="16213" spans="1:1" x14ac:dyDescent="0.2">
      <c r="A16213" s="7"/>
    </row>
    <row r="16214" spans="1:1" x14ac:dyDescent="0.2">
      <c r="A16214" s="7"/>
    </row>
    <row r="16215" spans="1:1" x14ac:dyDescent="0.2">
      <c r="A16215" s="7"/>
    </row>
    <row r="16216" spans="1:1" x14ac:dyDescent="0.2">
      <c r="A16216" s="7"/>
    </row>
    <row r="16217" spans="1:1" x14ac:dyDescent="0.2">
      <c r="A16217" s="7"/>
    </row>
    <row r="16218" spans="1:1" x14ac:dyDescent="0.2">
      <c r="A16218" s="7"/>
    </row>
    <row r="16219" spans="1:1" x14ac:dyDescent="0.2">
      <c r="A16219" s="7"/>
    </row>
    <row r="16220" spans="1:1" x14ac:dyDescent="0.2">
      <c r="A16220" s="7"/>
    </row>
    <row r="16221" spans="1:1" x14ac:dyDescent="0.2">
      <c r="A16221" s="7"/>
    </row>
    <row r="16222" spans="1:1" x14ac:dyDescent="0.2">
      <c r="A16222" s="7"/>
    </row>
    <row r="16223" spans="1:1" x14ac:dyDescent="0.2">
      <c r="A16223" s="7"/>
    </row>
    <row r="16224" spans="1:1" x14ac:dyDescent="0.2">
      <c r="A16224" s="7"/>
    </row>
    <row r="16225" spans="1:1" x14ac:dyDescent="0.2">
      <c r="A16225" s="7"/>
    </row>
    <row r="16226" spans="1:1" x14ac:dyDescent="0.2">
      <c r="A16226" s="7"/>
    </row>
    <row r="16227" spans="1:1" x14ac:dyDescent="0.2">
      <c r="A16227" s="7"/>
    </row>
    <row r="16228" spans="1:1" x14ac:dyDescent="0.2">
      <c r="A16228" s="7"/>
    </row>
    <row r="16229" spans="1:1" x14ac:dyDescent="0.2">
      <c r="A16229" s="7"/>
    </row>
    <row r="16230" spans="1:1" x14ac:dyDescent="0.2">
      <c r="A16230" s="7"/>
    </row>
    <row r="16231" spans="1:1" x14ac:dyDescent="0.2">
      <c r="A16231" s="7"/>
    </row>
    <row r="16232" spans="1:1" x14ac:dyDescent="0.2">
      <c r="A16232" s="7"/>
    </row>
    <row r="16233" spans="1:1" x14ac:dyDescent="0.2">
      <c r="A16233" s="7"/>
    </row>
    <row r="16234" spans="1:1" x14ac:dyDescent="0.2">
      <c r="A16234" s="7"/>
    </row>
    <row r="16235" spans="1:1" x14ac:dyDescent="0.2">
      <c r="A16235" s="7"/>
    </row>
    <row r="16236" spans="1:1" x14ac:dyDescent="0.2">
      <c r="A16236" s="7"/>
    </row>
    <row r="16237" spans="1:1" x14ac:dyDescent="0.2">
      <c r="A16237" s="7"/>
    </row>
    <row r="16238" spans="1:1" x14ac:dyDescent="0.2">
      <c r="A16238" s="7"/>
    </row>
    <row r="16239" spans="1:1" x14ac:dyDescent="0.2">
      <c r="A16239" s="7"/>
    </row>
    <row r="16240" spans="1:1" x14ac:dyDescent="0.2">
      <c r="A16240" s="7"/>
    </row>
    <row r="16241" spans="1:1" x14ac:dyDescent="0.2">
      <c r="A16241" s="7"/>
    </row>
    <row r="16242" spans="1:1" x14ac:dyDescent="0.2">
      <c r="A16242" s="7"/>
    </row>
    <row r="16243" spans="1:1" x14ac:dyDescent="0.2">
      <c r="A16243" s="7"/>
    </row>
    <row r="16244" spans="1:1" x14ac:dyDescent="0.2">
      <c r="A16244" s="7"/>
    </row>
    <row r="16245" spans="1:1" x14ac:dyDescent="0.2">
      <c r="A16245" s="7"/>
    </row>
    <row r="16246" spans="1:1" x14ac:dyDescent="0.2">
      <c r="A16246" s="7"/>
    </row>
    <row r="16247" spans="1:1" x14ac:dyDescent="0.2">
      <c r="A16247" s="7"/>
    </row>
    <row r="16248" spans="1:1" x14ac:dyDescent="0.2">
      <c r="A16248" s="7"/>
    </row>
    <row r="16249" spans="1:1" x14ac:dyDescent="0.2">
      <c r="A16249" s="7"/>
    </row>
    <row r="16250" spans="1:1" x14ac:dyDescent="0.2">
      <c r="A16250" s="7"/>
    </row>
    <row r="16251" spans="1:1" x14ac:dyDescent="0.2">
      <c r="A16251" s="7"/>
    </row>
    <row r="16252" spans="1:1" x14ac:dyDescent="0.2">
      <c r="A16252" s="7"/>
    </row>
    <row r="16253" spans="1:1" x14ac:dyDescent="0.2">
      <c r="A16253" s="7"/>
    </row>
    <row r="16254" spans="1:1" x14ac:dyDescent="0.2">
      <c r="A16254" s="7"/>
    </row>
    <row r="16255" spans="1:1" x14ac:dyDescent="0.2">
      <c r="A16255" s="7"/>
    </row>
    <row r="16256" spans="1:1" x14ac:dyDescent="0.2">
      <c r="A16256" s="7"/>
    </row>
    <row r="16257" spans="1:1" x14ac:dyDescent="0.2">
      <c r="A16257" s="7"/>
    </row>
    <row r="16258" spans="1:1" x14ac:dyDescent="0.2">
      <c r="A16258" s="7"/>
    </row>
    <row r="16259" spans="1:1" x14ac:dyDescent="0.2">
      <c r="A16259" s="7"/>
    </row>
    <row r="16260" spans="1:1" x14ac:dyDescent="0.2">
      <c r="A16260" s="7"/>
    </row>
    <row r="16261" spans="1:1" x14ac:dyDescent="0.2">
      <c r="A16261" s="7"/>
    </row>
    <row r="16262" spans="1:1" x14ac:dyDescent="0.2">
      <c r="A16262" s="7"/>
    </row>
    <row r="16263" spans="1:1" x14ac:dyDescent="0.2">
      <c r="A16263" s="7"/>
    </row>
    <row r="16264" spans="1:1" x14ac:dyDescent="0.2">
      <c r="A16264" s="7"/>
    </row>
    <row r="16265" spans="1:1" x14ac:dyDescent="0.2">
      <c r="A16265" s="7"/>
    </row>
    <row r="16266" spans="1:1" x14ac:dyDescent="0.2">
      <c r="A16266" s="7"/>
    </row>
    <row r="16267" spans="1:1" x14ac:dyDescent="0.2">
      <c r="A16267" s="7"/>
    </row>
    <row r="16268" spans="1:1" x14ac:dyDescent="0.2">
      <c r="A16268" s="7"/>
    </row>
    <row r="16269" spans="1:1" x14ac:dyDescent="0.2">
      <c r="A16269" s="7"/>
    </row>
    <row r="16270" spans="1:1" x14ac:dyDescent="0.2">
      <c r="A16270" s="7"/>
    </row>
    <row r="16271" spans="1:1" x14ac:dyDescent="0.2">
      <c r="A16271" s="7"/>
    </row>
    <row r="16272" spans="1:1" x14ac:dyDescent="0.2">
      <c r="A16272" s="7"/>
    </row>
    <row r="16273" spans="1:1" x14ac:dyDescent="0.2">
      <c r="A16273" s="7"/>
    </row>
    <row r="16274" spans="1:1" x14ac:dyDescent="0.2">
      <c r="A16274" s="7"/>
    </row>
    <row r="16275" spans="1:1" x14ac:dyDescent="0.2">
      <c r="A16275" s="7"/>
    </row>
    <row r="16276" spans="1:1" x14ac:dyDescent="0.2">
      <c r="A16276" s="7"/>
    </row>
    <row r="16277" spans="1:1" x14ac:dyDescent="0.2">
      <c r="A16277" s="7"/>
    </row>
    <row r="16278" spans="1:1" x14ac:dyDescent="0.2">
      <c r="A16278" s="7"/>
    </row>
    <row r="16279" spans="1:1" x14ac:dyDescent="0.2">
      <c r="A16279" s="7"/>
    </row>
    <row r="16280" spans="1:1" x14ac:dyDescent="0.2">
      <c r="A16280" s="7"/>
    </row>
    <row r="16281" spans="1:1" x14ac:dyDescent="0.2">
      <c r="A16281" s="7"/>
    </row>
    <row r="16282" spans="1:1" x14ac:dyDescent="0.2">
      <c r="A16282" s="7"/>
    </row>
    <row r="16283" spans="1:1" x14ac:dyDescent="0.2">
      <c r="A16283" s="7"/>
    </row>
    <row r="16284" spans="1:1" x14ac:dyDescent="0.2">
      <c r="A16284" s="7"/>
    </row>
    <row r="16285" spans="1:1" x14ac:dyDescent="0.2">
      <c r="A16285" s="7"/>
    </row>
    <row r="16286" spans="1:1" x14ac:dyDescent="0.2">
      <c r="A16286" s="7"/>
    </row>
    <row r="16287" spans="1:1" x14ac:dyDescent="0.2">
      <c r="A16287" s="7"/>
    </row>
    <row r="16288" spans="1:1" x14ac:dyDescent="0.2">
      <c r="A16288" s="7"/>
    </row>
    <row r="16289" spans="1:1" x14ac:dyDescent="0.2">
      <c r="A16289" s="7"/>
    </row>
    <row r="16290" spans="1:1" x14ac:dyDescent="0.2">
      <c r="A16290" s="7"/>
    </row>
    <row r="16291" spans="1:1" x14ac:dyDescent="0.2">
      <c r="A16291" s="7"/>
    </row>
    <row r="16292" spans="1:1" x14ac:dyDescent="0.2">
      <c r="A16292" s="7"/>
    </row>
    <row r="16293" spans="1:1" x14ac:dyDescent="0.2">
      <c r="A16293" s="7"/>
    </row>
    <row r="16294" spans="1:1" x14ac:dyDescent="0.2">
      <c r="A16294" s="7"/>
    </row>
    <row r="16295" spans="1:1" x14ac:dyDescent="0.2">
      <c r="A16295" s="7"/>
    </row>
    <row r="16296" spans="1:1" x14ac:dyDescent="0.2">
      <c r="A16296" s="7"/>
    </row>
    <row r="16297" spans="1:1" x14ac:dyDescent="0.2">
      <c r="A16297" s="7"/>
    </row>
    <row r="16298" spans="1:1" x14ac:dyDescent="0.2">
      <c r="A16298" s="7"/>
    </row>
    <row r="16299" spans="1:1" x14ac:dyDescent="0.2">
      <c r="A16299" s="7"/>
    </row>
    <row r="16300" spans="1:1" x14ac:dyDescent="0.2">
      <c r="A16300" s="7"/>
    </row>
    <row r="16301" spans="1:1" x14ac:dyDescent="0.2">
      <c r="A16301" s="7"/>
    </row>
    <row r="16302" spans="1:1" x14ac:dyDescent="0.2">
      <c r="A16302" s="7"/>
    </row>
    <row r="16303" spans="1:1" x14ac:dyDescent="0.2">
      <c r="A16303" s="7"/>
    </row>
    <row r="16304" spans="1:1" x14ac:dyDescent="0.2">
      <c r="A16304" s="7"/>
    </row>
    <row r="16305" spans="1:1" x14ac:dyDescent="0.2">
      <c r="A16305" s="7"/>
    </row>
    <row r="16306" spans="1:1" x14ac:dyDescent="0.2">
      <c r="A16306" s="7"/>
    </row>
    <row r="16307" spans="1:1" x14ac:dyDescent="0.2">
      <c r="A16307" s="7"/>
    </row>
    <row r="16308" spans="1:1" x14ac:dyDescent="0.2">
      <c r="A16308" s="7"/>
    </row>
    <row r="16309" spans="1:1" x14ac:dyDescent="0.2">
      <c r="A16309" s="7"/>
    </row>
    <row r="16310" spans="1:1" x14ac:dyDescent="0.2">
      <c r="A16310" s="7"/>
    </row>
    <row r="16311" spans="1:1" x14ac:dyDescent="0.2">
      <c r="A16311" s="7"/>
    </row>
    <row r="16312" spans="1:1" x14ac:dyDescent="0.2">
      <c r="A16312" s="7"/>
    </row>
    <row r="16313" spans="1:1" x14ac:dyDescent="0.2">
      <c r="A16313" s="7"/>
    </row>
    <row r="16314" spans="1:1" x14ac:dyDescent="0.2">
      <c r="A16314" s="7"/>
    </row>
    <row r="16315" spans="1:1" x14ac:dyDescent="0.2">
      <c r="A16315" s="7"/>
    </row>
    <row r="16316" spans="1:1" x14ac:dyDescent="0.2">
      <c r="A16316" s="7"/>
    </row>
    <row r="16317" spans="1:1" x14ac:dyDescent="0.2">
      <c r="A16317" s="7"/>
    </row>
    <row r="16318" spans="1:1" x14ac:dyDescent="0.2">
      <c r="A16318" s="7"/>
    </row>
    <row r="16319" spans="1:1" x14ac:dyDescent="0.2">
      <c r="A16319" s="7"/>
    </row>
    <row r="16320" spans="1:1" x14ac:dyDescent="0.2">
      <c r="A16320" s="7"/>
    </row>
    <row r="16321" spans="1:1" x14ac:dyDescent="0.2">
      <c r="A16321" s="7"/>
    </row>
    <row r="16322" spans="1:1" x14ac:dyDescent="0.2">
      <c r="A16322" s="7"/>
    </row>
    <row r="16323" spans="1:1" x14ac:dyDescent="0.2">
      <c r="A16323" s="7"/>
    </row>
    <row r="16324" spans="1:1" x14ac:dyDescent="0.2">
      <c r="A16324" s="7"/>
    </row>
    <row r="16325" spans="1:1" x14ac:dyDescent="0.2">
      <c r="A16325" s="7"/>
    </row>
    <row r="16326" spans="1:1" x14ac:dyDescent="0.2">
      <c r="A16326" s="7"/>
    </row>
    <row r="16327" spans="1:1" x14ac:dyDescent="0.2">
      <c r="A16327" s="7"/>
    </row>
    <row r="16328" spans="1:1" x14ac:dyDescent="0.2">
      <c r="A16328" s="7"/>
    </row>
    <row r="16329" spans="1:1" x14ac:dyDescent="0.2">
      <c r="A16329" s="7"/>
    </row>
    <row r="16330" spans="1:1" x14ac:dyDescent="0.2">
      <c r="A16330" s="7"/>
    </row>
    <row r="16331" spans="1:1" x14ac:dyDescent="0.2">
      <c r="A16331" s="7"/>
    </row>
    <row r="16332" spans="1:1" x14ac:dyDescent="0.2">
      <c r="A16332" s="7"/>
    </row>
    <row r="16333" spans="1:1" x14ac:dyDescent="0.2">
      <c r="A16333" s="7"/>
    </row>
    <row r="16334" spans="1:1" x14ac:dyDescent="0.2">
      <c r="A16334" s="7"/>
    </row>
    <row r="16335" spans="1:1" x14ac:dyDescent="0.2">
      <c r="A16335" s="7"/>
    </row>
    <row r="16336" spans="1:1" x14ac:dyDescent="0.2">
      <c r="A16336" s="7"/>
    </row>
    <row r="16337" spans="1:1" x14ac:dyDescent="0.2">
      <c r="A16337" s="7"/>
    </row>
    <row r="16338" spans="1:1" x14ac:dyDescent="0.2">
      <c r="A16338" s="7"/>
    </row>
    <row r="16339" spans="1:1" x14ac:dyDescent="0.2">
      <c r="A16339" s="7"/>
    </row>
    <row r="16340" spans="1:1" x14ac:dyDescent="0.2">
      <c r="A16340" s="7"/>
    </row>
    <row r="16341" spans="1:1" x14ac:dyDescent="0.2">
      <c r="A16341" s="7"/>
    </row>
    <row r="16342" spans="1:1" x14ac:dyDescent="0.2">
      <c r="A16342" s="7"/>
    </row>
    <row r="16343" spans="1:1" x14ac:dyDescent="0.2">
      <c r="A16343" s="7"/>
    </row>
    <row r="16344" spans="1:1" x14ac:dyDescent="0.2">
      <c r="A16344" s="7"/>
    </row>
    <row r="16345" spans="1:1" x14ac:dyDescent="0.2">
      <c r="A16345" s="7"/>
    </row>
    <row r="16346" spans="1:1" x14ac:dyDescent="0.2">
      <c r="A16346" s="7"/>
    </row>
    <row r="16347" spans="1:1" x14ac:dyDescent="0.2">
      <c r="A16347" s="7"/>
    </row>
    <row r="16348" spans="1:1" x14ac:dyDescent="0.2">
      <c r="A16348" s="7"/>
    </row>
    <row r="16349" spans="1:1" x14ac:dyDescent="0.2">
      <c r="A16349" s="7"/>
    </row>
    <row r="16350" spans="1:1" x14ac:dyDescent="0.2">
      <c r="A16350" s="7"/>
    </row>
    <row r="16351" spans="1:1" x14ac:dyDescent="0.2">
      <c r="A16351" s="7"/>
    </row>
    <row r="16352" spans="1:1" x14ac:dyDescent="0.2">
      <c r="A16352" s="7"/>
    </row>
    <row r="16353" spans="1:1" x14ac:dyDescent="0.2">
      <c r="A16353" s="7"/>
    </row>
    <row r="16354" spans="1:1" x14ac:dyDescent="0.2">
      <c r="A16354" s="7"/>
    </row>
    <row r="16355" spans="1:1" x14ac:dyDescent="0.2">
      <c r="A16355" s="7"/>
    </row>
    <row r="16356" spans="1:1" x14ac:dyDescent="0.2">
      <c r="A16356" s="7"/>
    </row>
    <row r="16357" spans="1:1" x14ac:dyDescent="0.2">
      <c r="A16357" s="7"/>
    </row>
    <row r="16358" spans="1:1" x14ac:dyDescent="0.2">
      <c r="A16358" s="7"/>
    </row>
    <row r="16359" spans="1:1" x14ac:dyDescent="0.2">
      <c r="A16359" s="7"/>
    </row>
    <row r="16360" spans="1:1" x14ac:dyDescent="0.2">
      <c r="A16360" s="7"/>
    </row>
    <row r="16361" spans="1:1" x14ac:dyDescent="0.2">
      <c r="A16361" s="7"/>
    </row>
    <row r="16362" spans="1:1" x14ac:dyDescent="0.2">
      <c r="A16362" s="7"/>
    </row>
    <row r="16363" spans="1:1" x14ac:dyDescent="0.2">
      <c r="A16363" s="7"/>
    </row>
    <row r="16364" spans="1:1" x14ac:dyDescent="0.2">
      <c r="A16364" s="7"/>
    </row>
    <row r="16365" spans="1:1" x14ac:dyDescent="0.2">
      <c r="A16365" s="7"/>
    </row>
    <row r="16366" spans="1:1" x14ac:dyDescent="0.2">
      <c r="A16366" s="7"/>
    </row>
    <row r="16367" spans="1:1" x14ac:dyDescent="0.2">
      <c r="A16367" s="7"/>
    </row>
    <row r="16368" spans="1:1" x14ac:dyDescent="0.2">
      <c r="A16368" s="7"/>
    </row>
    <row r="16369" spans="1:1" x14ac:dyDescent="0.2">
      <c r="A16369" s="7"/>
    </row>
    <row r="16370" spans="1:1" x14ac:dyDescent="0.2">
      <c r="A16370" s="7"/>
    </row>
    <row r="16371" spans="1:1" x14ac:dyDescent="0.2">
      <c r="A16371" s="7"/>
    </row>
    <row r="16372" spans="1:1" x14ac:dyDescent="0.2">
      <c r="A16372" s="7"/>
    </row>
    <row r="16373" spans="1:1" x14ac:dyDescent="0.2">
      <c r="A16373" s="7"/>
    </row>
    <row r="16374" spans="1:1" x14ac:dyDescent="0.2">
      <c r="A16374" s="7"/>
    </row>
    <row r="16375" spans="1:1" x14ac:dyDescent="0.2">
      <c r="A16375" s="7"/>
    </row>
    <row r="16376" spans="1:1" x14ac:dyDescent="0.2">
      <c r="A16376" s="7"/>
    </row>
    <row r="16377" spans="1:1" x14ac:dyDescent="0.2">
      <c r="A16377" s="7"/>
    </row>
    <row r="16378" spans="1:1" x14ac:dyDescent="0.2">
      <c r="A16378" s="7"/>
    </row>
    <row r="16379" spans="1:1" x14ac:dyDescent="0.2">
      <c r="A16379" s="7"/>
    </row>
    <row r="16380" spans="1:1" x14ac:dyDescent="0.2">
      <c r="A16380" s="7"/>
    </row>
    <row r="16381" spans="1:1" x14ac:dyDescent="0.2">
      <c r="A16381" s="7"/>
    </row>
    <row r="16382" spans="1:1" x14ac:dyDescent="0.2">
      <c r="A16382" s="7"/>
    </row>
    <row r="16383" spans="1:1" x14ac:dyDescent="0.2">
      <c r="A16383" s="7"/>
    </row>
    <row r="16384" spans="1:1" x14ac:dyDescent="0.2">
      <c r="A16384" s="7"/>
    </row>
    <row r="16385" spans="1:1" x14ac:dyDescent="0.2">
      <c r="A16385" s="7"/>
    </row>
    <row r="16386" spans="1:1" x14ac:dyDescent="0.2">
      <c r="A16386" s="7"/>
    </row>
    <row r="16387" spans="1:1" x14ac:dyDescent="0.2">
      <c r="A16387" s="7"/>
    </row>
    <row r="16388" spans="1:1" x14ac:dyDescent="0.2">
      <c r="A16388" s="7"/>
    </row>
    <row r="16389" spans="1:1" x14ac:dyDescent="0.2">
      <c r="A16389" s="7"/>
    </row>
    <row r="16390" spans="1:1" x14ac:dyDescent="0.2">
      <c r="A16390" s="7"/>
    </row>
    <row r="16391" spans="1:1" x14ac:dyDescent="0.2">
      <c r="A16391" s="7"/>
    </row>
    <row r="16392" spans="1:1" x14ac:dyDescent="0.2">
      <c r="A16392" s="7"/>
    </row>
    <row r="16393" spans="1:1" x14ac:dyDescent="0.2">
      <c r="A16393" s="7"/>
    </row>
    <row r="16394" spans="1:1" x14ac:dyDescent="0.2">
      <c r="A16394" s="7"/>
    </row>
    <row r="16395" spans="1:1" x14ac:dyDescent="0.2">
      <c r="A16395" s="7"/>
    </row>
    <row r="16396" spans="1:1" x14ac:dyDescent="0.2">
      <c r="A16396" s="7"/>
    </row>
    <row r="16397" spans="1:1" x14ac:dyDescent="0.2">
      <c r="A16397" s="7"/>
    </row>
    <row r="16398" spans="1:1" x14ac:dyDescent="0.2">
      <c r="A16398" s="7"/>
    </row>
    <row r="16399" spans="1:1" x14ac:dyDescent="0.2">
      <c r="A16399" s="7"/>
    </row>
    <row r="16400" spans="1:1" x14ac:dyDescent="0.2">
      <c r="A16400" s="7"/>
    </row>
    <row r="16401" spans="1:1" x14ac:dyDescent="0.2">
      <c r="A16401" s="7"/>
    </row>
    <row r="16402" spans="1:1" x14ac:dyDescent="0.2">
      <c r="A16402" s="7"/>
    </row>
    <row r="16403" spans="1:1" x14ac:dyDescent="0.2">
      <c r="A16403" s="7"/>
    </row>
    <row r="16404" spans="1:1" x14ac:dyDescent="0.2">
      <c r="A16404" s="7"/>
    </row>
    <row r="16405" spans="1:1" x14ac:dyDescent="0.2">
      <c r="A16405" s="7"/>
    </row>
    <row r="16406" spans="1:1" x14ac:dyDescent="0.2">
      <c r="A16406" s="7"/>
    </row>
    <row r="16407" spans="1:1" x14ac:dyDescent="0.2">
      <c r="A16407" s="7"/>
    </row>
    <row r="16408" spans="1:1" x14ac:dyDescent="0.2">
      <c r="A16408" s="7"/>
    </row>
    <row r="16409" spans="1:1" x14ac:dyDescent="0.2">
      <c r="A16409" s="7"/>
    </row>
    <row r="16410" spans="1:1" x14ac:dyDescent="0.2">
      <c r="A16410" s="7"/>
    </row>
    <row r="16411" spans="1:1" x14ac:dyDescent="0.2">
      <c r="A16411" s="7"/>
    </row>
    <row r="16412" spans="1:1" x14ac:dyDescent="0.2">
      <c r="A16412" s="7"/>
    </row>
    <row r="16413" spans="1:1" x14ac:dyDescent="0.2">
      <c r="A16413" s="7"/>
    </row>
    <row r="16414" spans="1:1" x14ac:dyDescent="0.2">
      <c r="A16414" s="7"/>
    </row>
    <row r="16415" spans="1:1" x14ac:dyDescent="0.2">
      <c r="A16415" s="7"/>
    </row>
    <row r="16416" spans="1:1" x14ac:dyDescent="0.2">
      <c r="A16416" s="7"/>
    </row>
    <row r="16417" spans="1:1" x14ac:dyDescent="0.2">
      <c r="A16417" s="7"/>
    </row>
    <row r="16418" spans="1:1" x14ac:dyDescent="0.2">
      <c r="A16418" s="7"/>
    </row>
    <row r="16419" spans="1:1" x14ac:dyDescent="0.2">
      <c r="A16419" s="7"/>
    </row>
    <row r="16420" spans="1:1" x14ac:dyDescent="0.2">
      <c r="A16420" s="7"/>
    </row>
    <row r="16421" spans="1:1" x14ac:dyDescent="0.2">
      <c r="A16421" s="7"/>
    </row>
    <row r="16422" spans="1:1" x14ac:dyDescent="0.2">
      <c r="A16422" s="7"/>
    </row>
    <row r="16423" spans="1:1" x14ac:dyDescent="0.2">
      <c r="A16423" s="7"/>
    </row>
    <row r="16424" spans="1:1" x14ac:dyDescent="0.2">
      <c r="A16424" s="7"/>
    </row>
    <row r="16425" spans="1:1" x14ac:dyDescent="0.2">
      <c r="A16425" s="7"/>
    </row>
    <row r="16426" spans="1:1" x14ac:dyDescent="0.2">
      <c r="A16426" s="7"/>
    </row>
    <row r="16427" spans="1:1" x14ac:dyDescent="0.2">
      <c r="A16427" s="7"/>
    </row>
    <row r="16428" spans="1:1" x14ac:dyDescent="0.2">
      <c r="A16428" s="7"/>
    </row>
    <row r="16429" spans="1:1" x14ac:dyDescent="0.2">
      <c r="A16429" s="7"/>
    </row>
    <row r="16430" spans="1:1" x14ac:dyDescent="0.2">
      <c r="A16430" s="7"/>
    </row>
    <row r="16431" spans="1:1" x14ac:dyDescent="0.2">
      <c r="A16431" s="7"/>
    </row>
    <row r="16432" spans="1:1" x14ac:dyDescent="0.2">
      <c r="A16432" s="7"/>
    </row>
    <row r="16433" spans="1:1" x14ac:dyDescent="0.2">
      <c r="A16433" s="7"/>
    </row>
    <row r="16434" spans="1:1" x14ac:dyDescent="0.2">
      <c r="A16434" s="7"/>
    </row>
    <row r="16435" spans="1:1" x14ac:dyDescent="0.2">
      <c r="A16435" s="7"/>
    </row>
    <row r="16436" spans="1:1" x14ac:dyDescent="0.2">
      <c r="A16436" s="7"/>
    </row>
    <row r="16437" spans="1:1" x14ac:dyDescent="0.2">
      <c r="A16437" s="7"/>
    </row>
    <row r="16438" spans="1:1" x14ac:dyDescent="0.2">
      <c r="A16438" s="7"/>
    </row>
    <row r="16439" spans="1:1" x14ac:dyDescent="0.2">
      <c r="A16439" s="7"/>
    </row>
    <row r="16440" spans="1:1" x14ac:dyDescent="0.2">
      <c r="A16440" s="7"/>
    </row>
    <row r="16441" spans="1:1" x14ac:dyDescent="0.2">
      <c r="A16441" s="7"/>
    </row>
    <row r="16442" spans="1:1" x14ac:dyDescent="0.2">
      <c r="A16442" s="7"/>
    </row>
    <row r="16443" spans="1:1" x14ac:dyDescent="0.2">
      <c r="A16443" s="7"/>
    </row>
    <row r="16444" spans="1:1" x14ac:dyDescent="0.2">
      <c r="A16444" s="7"/>
    </row>
    <row r="16445" spans="1:1" x14ac:dyDescent="0.2">
      <c r="A16445" s="7"/>
    </row>
    <row r="16446" spans="1:1" x14ac:dyDescent="0.2">
      <c r="A16446" s="7"/>
    </row>
    <row r="16447" spans="1:1" x14ac:dyDescent="0.2">
      <c r="A16447" s="7"/>
    </row>
    <row r="16448" spans="1:1" x14ac:dyDescent="0.2">
      <c r="A16448" s="7"/>
    </row>
    <row r="16449" spans="1:1" x14ac:dyDescent="0.2">
      <c r="A16449" s="7"/>
    </row>
    <row r="16450" spans="1:1" x14ac:dyDescent="0.2">
      <c r="A16450" s="7"/>
    </row>
    <row r="16451" spans="1:1" x14ac:dyDescent="0.2">
      <c r="A16451" s="7"/>
    </row>
    <row r="16452" spans="1:1" x14ac:dyDescent="0.2">
      <c r="A16452" s="7"/>
    </row>
    <row r="16453" spans="1:1" x14ac:dyDescent="0.2">
      <c r="A16453" s="7"/>
    </row>
    <row r="16454" spans="1:1" x14ac:dyDescent="0.2">
      <c r="A16454" s="7"/>
    </row>
    <row r="16455" spans="1:1" x14ac:dyDescent="0.2">
      <c r="A16455" s="7"/>
    </row>
    <row r="16456" spans="1:1" x14ac:dyDescent="0.2">
      <c r="A16456" s="7"/>
    </row>
    <row r="16457" spans="1:1" x14ac:dyDescent="0.2">
      <c r="A16457" s="7"/>
    </row>
    <row r="16458" spans="1:1" x14ac:dyDescent="0.2">
      <c r="A16458" s="7"/>
    </row>
  </sheetData>
  <mergeCells count="1">
    <mergeCell ref="B179:E179"/>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K374"/>
  <sheetViews>
    <sheetView topLeftCell="X1" zoomScale="106" zoomScaleNormal="106" workbookViewId="0">
      <pane ySplit="1" topLeftCell="A19" activePane="bottomLeft" state="frozen"/>
      <selection pane="bottomLeft" activeCell="AE26" sqref="AE26"/>
    </sheetView>
  </sheetViews>
  <sheetFormatPr defaultColWidth="9.140625" defaultRowHeight="12.75" x14ac:dyDescent="0.2"/>
  <cols>
    <col min="1" max="1" width="20.5703125" style="193" bestFit="1" customWidth="1"/>
    <col min="2" max="2" width="20" style="193" customWidth="1"/>
    <col min="3" max="3" width="23.140625" style="198" customWidth="1"/>
    <col min="4" max="4" width="13.42578125" style="193" customWidth="1"/>
    <col min="5" max="5" width="21.140625" style="193" customWidth="1"/>
    <col min="6" max="6" width="13.85546875" style="193" bestFit="1" customWidth="1"/>
    <col min="7" max="7" width="23.140625" style="193" bestFit="1" customWidth="1"/>
    <col min="8" max="8" width="13.85546875" style="193" customWidth="1"/>
    <col min="9" max="9" width="22.28515625" style="193" bestFit="1" customWidth="1"/>
    <col min="10" max="10" width="22.28515625" style="199" bestFit="1" customWidth="1"/>
    <col min="11" max="12" width="29.42578125" style="193" customWidth="1"/>
    <col min="13" max="13" width="28.7109375" style="193" customWidth="1"/>
    <col min="14" max="14" width="25.42578125" style="193" customWidth="1"/>
    <col min="15" max="15" width="26.85546875" style="193" customWidth="1"/>
    <col min="16" max="19" width="25.42578125" style="193" customWidth="1"/>
    <col min="20" max="20" width="28.140625" style="193" customWidth="1"/>
    <col min="21" max="21" width="30" style="193" customWidth="1"/>
    <col min="22" max="22" width="27.42578125" style="193" customWidth="1"/>
    <col min="23" max="23" width="31" style="193" customWidth="1"/>
    <col min="24" max="26" width="25.42578125" style="193" customWidth="1"/>
    <col min="27" max="27" width="12.42578125" style="193" bestFit="1" customWidth="1"/>
    <col min="28" max="28" width="13.140625" style="193" bestFit="1" customWidth="1"/>
    <col min="29" max="29" width="12.42578125" style="193" bestFit="1" customWidth="1"/>
    <col min="30" max="30" width="13.85546875" style="193" customWidth="1"/>
    <col min="31" max="31" width="44.140625" style="161" bestFit="1" customWidth="1"/>
    <col min="32" max="32" width="19.42578125" style="159" bestFit="1" customWidth="1"/>
    <col min="33" max="34" width="12.7109375" bestFit="1" customWidth="1"/>
    <col min="35" max="35" width="11.85546875" bestFit="1" customWidth="1"/>
    <col min="36" max="36" width="13.28515625" bestFit="1" customWidth="1"/>
    <col min="37" max="37" width="10.7109375" customWidth="1"/>
  </cols>
  <sheetData>
    <row r="1" spans="1:37" s="31" customFormat="1" ht="24" x14ac:dyDescent="0.2">
      <c r="A1" s="28" t="s">
        <v>65</v>
      </c>
      <c r="B1" s="28" t="s">
        <v>66</v>
      </c>
      <c r="C1" s="145" t="s">
        <v>748</v>
      </c>
      <c r="D1" s="37" t="s">
        <v>2179</v>
      </c>
      <c r="E1" s="22" t="s">
        <v>1579</v>
      </c>
      <c r="F1" s="23" t="s">
        <v>2135</v>
      </c>
      <c r="G1" s="24" t="s">
        <v>751</v>
      </c>
      <c r="H1" s="25" t="s">
        <v>752</v>
      </c>
      <c r="I1" s="26" t="s">
        <v>753</v>
      </c>
      <c r="J1" s="142" t="s">
        <v>2967</v>
      </c>
      <c r="K1" s="29" t="s">
        <v>2224</v>
      </c>
      <c r="L1" s="30" t="s">
        <v>68</v>
      </c>
      <c r="M1" s="30" t="s">
        <v>69</v>
      </c>
      <c r="N1" s="30" t="s">
        <v>70</v>
      </c>
      <c r="O1" s="30" t="s">
        <v>71</v>
      </c>
      <c r="P1" s="30" t="s">
        <v>72</v>
      </c>
      <c r="Q1" s="30" t="s">
        <v>73</v>
      </c>
      <c r="R1" s="30" t="s">
        <v>74</v>
      </c>
      <c r="S1" s="30" t="s">
        <v>1575</v>
      </c>
      <c r="T1" s="30" t="s">
        <v>75</v>
      </c>
      <c r="U1" s="30" t="s">
        <v>76</v>
      </c>
      <c r="V1" s="30" t="s">
        <v>77</v>
      </c>
      <c r="W1" s="30" t="s">
        <v>2160</v>
      </c>
      <c r="X1" s="30" t="s">
        <v>78</v>
      </c>
      <c r="Y1" s="30" t="s">
        <v>79</v>
      </c>
      <c r="Z1" s="30" t="s">
        <v>80</v>
      </c>
      <c r="AA1" s="148" t="s">
        <v>1919</v>
      </c>
      <c r="AB1" s="148" t="s">
        <v>1920</v>
      </c>
      <c r="AC1" s="148" t="s">
        <v>2156</v>
      </c>
      <c r="AD1" s="27" t="s">
        <v>1582</v>
      </c>
      <c r="AE1" s="158" t="s">
        <v>3064</v>
      </c>
      <c r="AF1" s="200" t="s">
        <v>3706</v>
      </c>
      <c r="AG1" s="22" t="s">
        <v>1579</v>
      </c>
      <c r="AH1" s="23" t="s">
        <v>2135</v>
      </c>
      <c r="AI1" s="24" t="s">
        <v>751</v>
      </c>
      <c r="AJ1" s="25" t="s">
        <v>752</v>
      </c>
      <c r="AK1" s="26" t="s">
        <v>753</v>
      </c>
    </row>
    <row r="2" spans="1:37" s="1" customFormat="1" hidden="1" x14ac:dyDescent="0.2">
      <c r="A2" s="33" t="s">
        <v>81</v>
      </c>
      <c r="B2" s="33" t="s">
        <v>82</v>
      </c>
      <c r="C2" s="146"/>
      <c r="D2" s="35" t="str">
        <f t="shared" ref="D2:D65" si="0">IF(C2&gt;0,+AG2&amp;"."&amp;AI2&amp;AJ2&amp;"_"&amp;AK2,"")</f>
        <v/>
      </c>
      <c r="E2" s="34"/>
      <c r="F2" s="34"/>
      <c r="G2" s="34"/>
      <c r="H2" s="34"/>
      <c r="I2" s="34"/>
      <c r="J2" s="143">
        <v>0</v>
      </c>
      <c r="K2" s="191" t="str">
        <f>IF(C2&gt;0,C2,"")</f>
        <v/>
      </c>
      <c r="L2" s="191"/>
      <c r="M2" s="191"/>
      <c r="N2" s="191"/>
      <c r="O2" s="191"/>
      <c r="P2" s="191"/>
      <c r="Q2" s="191"/>
      <c r="R2" s="191"/>
      <c r="S2" s="191"/>
      <c r="T2" s="191"/>
      <c r="U2" s="191"/>
      <c r="V2" s="191"/>
      <c r="W2" s="191"/>
      <c r="X2" s="191"/>
      <c r="Y2" s="191"/>
      <c r="Z2" s="191"/>
      <c r="AA2" s="192" t="str">
        <f>+IF($C2&gt;0,VLOOKUP($B2,'CSM ACTIVE PRICE LIST'!$A$2:$F$1022,4,FALSE),"")</f>
        <v/>
      </c>
      <c r="AB2" s="192" t="str">
        <f>+IF($C2&gt;0,VLOOKUP($B2,'CSM ACTIVE PRICE LIST'!$A$2:$F$1022,5,FALSE),"")</f>
        <v/>
      </c>
      <c r="AC2" s="192" t="str">
        <f>+IF($C2&gt;0,VLOOKUP($B2,'CSM ACTIVE PRICE LIST'!$A$2:$F$1022,6,FALSE),"")</f>
        <v/>
      </c>
      <c r="AD2" s="38"/>
      <c r="AE2" s="159" t="str">
        <f t="shared" ref="AE2:AE67" si="1">+H2&amp;J2</f>
        <v>0</v>
      </c>
      <c r="AF2" s="201"/>
      <c r="AG2" s="40" t="str">
        <f>IF($C2&gt;0,+VLOOKUP(E2,'MASTER CODE DATA'!A$1:B$99,2,FALSE),"")</f>
        <v/>
      </c>
      <c r="AH2" s="40" t="str">
        <f>IF(C2&gt;0,+VLOOKUP(F2,'MASTER CODE DATA'!C$1:D$99,2,FALSE),"")</f>
        <v/>
      </c>
      <c r="AI2" s="40" t="str">
        <f>IF(C2&gt;0,+VLOOKUP(G2,'MASTER CODE DATA'!E$1:F$99,2,FALSE),"")</f>
        <v/>
      </c>
      <c r="AJ2" s="40" t="str">
        <f>IF(C2&gt;0,+VLOOKUP(H2,'MASTER CODE DATA'!G$1:H$99,2,FALSE),"")</f>
        <v/>
      </c>
      <c r="AK2" s="40" t="str">
        <f>IF(C2&gt;0,+VLOOKUP(I2,'MASTER CODE DATA'!I$1:J$99,2,FALSE),"")</f>
        <v/>
      </c>
    </row>
    <row r="3" spans="1:37" s="1" customFormat="1" hidden="1" x14ac:dyDescent="0.2">
      <c r="A3" s="33" t="s">
        <v>83</v>
      </c>
      <c r="B3" s="33" t="s">
        <v>84</v>
      </c>
      <c r="C3" s="146"/>
      <c r="D3" s="35" t="str">
        <f t="shared" si="0"/>
        <v/>
      </c>
      <c r="E3" s="34"/>
      <c r="F3" s="34"/>
      <c r="G3" s="34"/>
      <c r="H3" s="34"/>
      <c r="I3" s="34"/>
      <c r="J3" s="143">
        <v>0</v>
      </c>
      <c r="K3" s="191" t="str">
        <f t="shared" ref="K3:K72" si="2">IF(C3&gt;0,C3,"")</f>
        <v/>
      </c>
      <c r="L3" s="191"/>
      <c r="M3" s="191"/>
      <c r="N3" s="191"/>
      <c r="O3" s="191"/>
      <c r="P3" s="191"/>
      <c r="Q3" s="191"/>
      <c r="R3" s="191"/>
      <c r="S3" s="191"/>
      <c r="T3" s="191"/>
      <c r="U3" s="191"/>
      <c r="V3" s="191"/>
      <c r="W3" s="191"/>
      <c r="X3" s="191"/>
      <c r="Y3" s="191"/>
      <c r="Z3" s="191"/>
      <c r="AA3" s="192" t="str">
        <f>+IF($C3&gt;0,VLOOKUP($B3,'CSM ACTIVE PRICE LIST'!$A$2:$F$1022,4,FALSE),"")</f>
        <v/>
      </c>
      <c r="AB3" s="192" t="str">
        <f>+IF($C3&gt;0,VLOOKUP($B3,'CSM ACTIVE PRICE LIST'!$A$2:$F$1022,5,FALSE),"")</f>
        <v/>
      </c>
      <c r="AC3" s="192" t="str">
        <f>+IF($C3&gt;0,VLOOKUP($B3,'CSM ACTIVE PRICE LIST'!$A$2:$F$1022,6,FALSE),"")</f>
        <v/>
      </c>
      <c r="AD3" s="38"/>
      <c r="AE3" s="159" t="str">
        <f t="shared" si="1"/>
        <v>0</v>
      </c>
      <c r="AF3" s="201"/>
      <c r="AG3" s="40" t="str">
        <f>IF($C3&gt;0,+VLOOKUP(E3,'MASTER CODE DATA'!A$1:B$99,2,FALSE),"")</f>
        <v/>
      </c>
      <c r="AH3" s="40" t="str">
        <f>IF(C3&gt;0,+VLOOKUP(F3,'MASTER CODE DATA'!C$1:D$99,2,FALSE),"")</f>
        <v/>
      </c>
      <c r="AI3" s="40" t="str">
        <f>IF(C3&gt;0,+VLOOKUP(G3,'MASTER CODE DATA'!E$1:F$99,2,FALSE),"")</f>
        <v/>
      </c>
      <c r="AJ3" s="40" t="str">
        <f>IF(C3&gt;0,+VLOOKUP(H3,'MASTER CODE DATA'!G$1:H$99,2,FALSE),"")</f>
        <v/>
      </c>
      <c r="AK3" s="40" t="str">
        <f>IF(C3&gt;0,+VLOOKUP(I3,'MASTER CODE DATA'!I$1:J$99,2,FALSE),"")</f>
        <v/>
      </c>
    </row>
    <row r="4" spans="1:37" s="1" customFormat="1" ht="216" x14ac:dyDescent="0.2">
      <c r="A4" s="33" t="s">
        <v>85</v>
      </c>
      <c r="B4" s="194" t="s">
        <v>86</v>
      </c>
      <c r="C4" s="146" t="s">
        <v>87</v>
      </c>
      <c r="D4" s="35" t="str">
        <f t="shared" si="0"/>
        <v>H.RUGFL_STR</v>
      </c>
      <c r="E4" s="34" t="s">
        <v>766</v>
      </c>
      <c r="F4" s="34" t="s">
        <v>766</v>
      </c>
      <c r="G4" s="34" t="s">
        <v>767</v>
      </c>
      <c r="H4" s="34" t="s">
        <v>795</v>
      </c>
      <c r="I4" s="34" t="s">
        <v>781</v>
      </c>
      <c r="J4" s="143" t="s">
        <v>781</v>
      </c>
      <c r="K4" s="191" t="str">
        <f t="shared" si="2"/>
        <v>WINTER STABLE RUG</v>
      </c>
      <c r="L4" s="191" t="s">
        <v>3044</v>
      </c>
      <c r="M4" s="191" t="s">
        <v>88</v>
      </c>
      <c r="N4" s="191" t="s">
        <v>89</v>
      </c>
      <c r="O4" s="191" t="s">
        <v>90</v>
      </c>
      <c r="P4" s="191" t="s">
        <v>3045</v>
      </c>
      <c r="Q4" s="191" t="s">
        <v>91</v>
      </c>
      <c r="R4" s="191" t="s">
        <v>92</v>
      </c>
      <c r="S4" s="191" t="s">
        <v>93</v>
      </c>
      <c r="T4" s="191" t="s">
        <v>3046</v>
      </c>
      <c r="U4" s="191" t="s">
        <v>3054</v>
      </c>
      <c r="V4" s="191" t="s">
        <v>94</v>
      </c>
      <c r="W4" s="191"/>
      <c r="X4" s="191"/>
      <c r="Y4" s="191"/>
      <c r="Z4" s="191"/>
      <c r="AA4" s="192">
        <f>+IF($C4&gt;0,VLOOKUP($B4,'CSM ACTIVE PRICE LIST'!$A$2:$F$1022,4,FALSE),"")</f>
        <v>249.9</v>
      </c>
      <c r="AB4" s="192">
        <f>+IF($C4&gt;0,VLOOKUP($B4,'CSM ACTIVE PRICE LIST'!$A$2:$F$1022,5,FALSE),"")</f>
        <v>13740</v>
      </c>
      <c r="AC4" s="192">
        <f>+IF($C4&gt;0,VLOOKUP($B4,'CSM ACTIVE PRICE LIST'!$A$2:$F$1022,6,FALSE),"")</f>
        <v>287.38499999999999</v>
      </c>
      <c r="AD4" s="38" t="str">
        <f>+VLOOKUP(B4,'SKU LIST - LINKED'!C:W,21,FALSE)</f>
        <v>S;M;L;XL</v>
      </c>
      <c r="AE4" s="159" t="str">
        <f>+H4&amp;"-"&amp;J4</f>
        <v>FULL-STABLE RUGS</v>
      </c>
      <c r="AF4" s="159" t="str">
        <f>+VLOOKUP(B4,'[1]STYLES &amp; SIZE CHARTS'!$A:$H,8,FALSE)</f>
        <v>HP-RUGS1</v>
      </c>
      <c r="AG4" s="40" t="str">
        <f>IF($C4&gt;0,+VLOOKUP(E4,'MASTER CODE DATA'!A$1:B$99,2,FALSE),"")</f>
        <v>H</v>
      </c>
      <c r="AH4" s="40" t="str">
        <f>IF(C4&gt;0,+VLOOKUP(F4,'MASTER CODE DATA'!C$1:D$99,2,FALSE),"")</f>
        <v>HRS</v>
      </c>
      <c r="AI4" s="40" t="str">
        <f>IF(C4&gt;0,+VLOOKUP(G4,'MASTER CODE DATA'!E$1:F$99,2,FALSE),"")</f>
        <v>RUG</v>
      </c>
      <c r="AJ4" s="40" t="str">
        <f>IF(C4&gt;0,+VLOOKUP(H4,'MASTER CODE DATA'!G$1:H$99,2,FALSE),"")</f>
        <v>FL</v>
      </c>
      <c r="AK4" s="40" t="str">
        <f>IF(C4&gt;0,+VLOOKUP(I4,'MASTER CODE DATA'!I$1:J$99,2,FALSE),"")</f>
        <v>STR</v>
      </c>
    </row>
    <row r="5" spans="1:37" s="1" customFormat="1" ht="216" x14ac:dyDescent="0.2">
      <c r="A5" s="33" t="s">
        <v>85</v>
      </c>
      <c r="B5" s="194" t="s">
        <v>2161</v>
      </c>
      <c r="C5" s="146" t="s">
        <v>87</v>
      </c>
      <c r="D5" s="35" t="str">
        <f t="shared" si="0"/>
        <v>H.RUGPN_STR</v>
      </c>
      <c r="E5" s="34" t="s">
        <v>766</v>
      </c>
      <c r="F5" s="34" t="s">
        <v>808</v>
      </c>
      <c r="G5" s="34" t="s">
        <v>767</v>
      </c>
      <c r="H5" s="34" t="s">
        <v>808</v>
      </c>
      <c r="I5" s="34" t="s">
        <v>781</v>
      </c>
      <c r="J5" s="143" t="s">
        <v>781</v>
      </c>
      <c r="K5" s="191" t="str">
        <f>IF(C5&gt;0,H5&amp;" - "&amp;C5,"")</f>
        <v>PONY - WINTER STABLE RUG</v>
      </c>
      <c r="L5" s="191" t="s">
        <v>3538</v>
      </c>
      <c r="M5" s="191" t="s">
        <v>88</v>
      </c>
      <c r="N5" s="191" t="s">
        <v>89</v>
      </c>
      <c r="O5" s="191" t="s">
        <v>3549</v>
      </c>
      <c r="P5" s="191" t="s">
        <v>3560</v>
      </c>
      <c r="Q5" s="191" t="s">
        <v>91</v>
      </c>
      <c r="R5" s="191" t="s">
        <v>92</v>
      </c>
      <c r="S5" s="191" t="s">
        <v>3571</v>
      </c>
      <c r="T5" s="191" t="s">
        <v>3582</v>
      </c>
      <c r="U5" s="191" t="s">
        <v>3054</v>
      </c>
      <c r="V5" s="191" t="s">
        <v>94</v>
      </c>
      <c r="W5" s="191"/>
      <c r="X5" s="191"/>
      <c r="Y5" s="191"/>
      <c r="Z5" s="191"/>
      <c r="AA5" s="192">
        <f>+IF($C5&gt;0,VLOOKUP($B5,'CSM ACTIVE PRICE LIST'!$A$2:$F$1022,4,FALSE),"")</f>
        <v>249.9</v>
      </c>
      <c r="AB5" s="192">
        <f>+IF($C5&gt;0,VLOOKUP($B5,'CSM ACTIVE PRICE LIST'!$A$2:$F$1022,5,FALSE),"")</f>
        <v>13740</v>
      </c>
      <c r="AC5" s="192">
        <f>+IF($C5&gt;0,VLOOKUP($B5,'CSM ACTIVE PRICE LIST'!$A$2:$F$1022,6,FALSE),"")</f>
        <v>287.38499999999999</v>
      </c>
      <c r="AD5" s="38" t="str">
        <f>+VLOOKUP(B5,'SKU LIST - LINKED'!C:W,21,FALSE)</f>
        <v>XXS;XS</v>
      </c>
      <c r="AE5" s="159" t="str">
        <f>+H5&amp;"-"&amp;J5</f>
        <v>PONY-STABLE RUGS</v>
      </c>
      <c r="AF5" s="159" t="str">
        <f>+VLOOKUP(B5,'[1]STYLES &amp; SIZE CHARTS'!$A:$H,8,FALSE)</f>
        <v>HP-RUGS1</v>
      </c>
      <c r="AG5" s="40" t="str">
        <f>IF($C5&gt;0,+VLOOKUP(E5,'MASTER CODE DATA'!A$1:B$99,2,FALSE),"")</f>
        <v>H</v>
      </c>
      <c r="AH5" s="40" t="str">
        <f>IF(C5&gt;0,+VLOOKUP(F5,'MASTER CODE DATA'!C$1:D$99,2,FALSE),"")</f>
        <v>PNY</v>
      </c>
      <c r="AI5" s="40" t="str">
        <f>IF(C5&gt;0,+VLOOKUP(G5,'MASTER CODE DATA'!E$1:F$99,2,FALSE),"")</f>
        <v>RUG</v>
      </c>
      <c r="AJ5" s="40" t="str">
        <f>IF(C5&gt;0,+VLOOKUP(H5,'MASTER CODE DATA'!G$1:H$99,2,FALSE),"")</f>
        <v>PN</v>
      </c>
      <c r="AK5" s="40" t="str">
        <f>IF(C5&gt;0,+VLOOKUP(I5,'MASTER CODE DATA'!I$1:J$99,2,FALSE),"")</f>
        <v>STR</v>
      </c>
    </row>
    <row r="6" spans="1:37" s="1" customFormat="1" ht="12.75" hidden="1" customHeight="1" x14ac:dyDescent="0.2">
      <c r="A6" s="33" t="s">
        <v>99</v>
      </c>
      <c r="B6" s="33" t="s">
        <v>100</v>
      </c>
      <c r="C6" s="146"/>
      <c r="D6" s="35" t="str">
        <f t="shared" si="0"/>
        <v/>
      </c>
      <c r="E6" s="34"/>
      <c r="F6" s="34"/>
      <c r="G6" s="34"/>
      <c r="H6" s="34"/>
      <c r="I6" s="34"/>
      <c r="J6" s="143">
        <v>0</v>
      </c>
      <c r="K6" s="191" t="str">
        <f t="shared" si="2"/>
        <v/>
      </c>
      <c r="L6" s="191"/>
      <c r="M6" s="191"/>
      <c r="N6" s="191"/>
      <c r="O6" s="191"/>
      <c r="P6" s="191"/>
      <c r="Q6" s="191"/>
      <c r="R6" s="191"/>
      <c r="S6" s="191"/>
      <c r="T6" s="191"/>
      <c r="U6" s="191"/>
      <c r="V6" s="191"/>
      <c r="W6" s="191"/>
      <c r="X6" s="191"/>
      <c r="Y6" s="191"/>
      <c r="Z6" s="191"/>
      <c r="AA6" s="192" t="str">
        <f>+IF($C6&gt;0,VLOOKUP($B6,'CSM ACTIVE PRICE LIST'!$A$2:$F$1022,4,FALSE),"")</f>
        <v/>
      </c>
      <c r="AB6" s="192" t="str">
        <f>+IF($C6&gt;0,VLOOKUP($B6,'CSM ACTIVE PRICE LIST'!$A$2:$F$1022,5,FALSE),"")</f>
        <v/>
      </c>
      <c r="AC6" s="192" t="str">
        <f>+IF($C6&gt;0,VLOOKUP($B6,'CSM ACTIVE PRICE LIST'!$A$2:$F$1022,6,FALSE),"")</f>
        <v/>
      </c>
      <c r="AD6" s="38"/>
      <c r="AE6" s="159" t="str">
        <f t="shared" si="1"/>
        <v>0</v>
      </c>
      <c r="AF6" s="201"/>
      <c r="AG6" s="40" t="str">
        <f>IF($C6&gt;0,+VLOOKUP(E6,'MASTER CODE DATA'!A$1:B$99,2,FALSE),"")</f>
        <v/>
      </c>
      <c r="AH6" s="40" t="str">
        <f>IF(C6&gt;0,+VLOOKUP(F6,'MASTER CODE DATA'!C$1:D$99,2,FALSE),"")</f>
        <v/>
      </c>
      <c r="AI6" s="40" t="str">
        <f>IF(C6&gt;0,+VLOOKUP(G6,'MASTER CODE DATA'!E$1:F$99,2,FALSE),"")</f>
        <v/>
      </c>
      <c r="AJ6" s="40" t="str">
        <f>IF(C6&gt;0,+VLOOKUP(H6,'MASTER CODE DATA'!G$1:H$99,2,FALSE),"")</f>
        <v/>
      </c>
      <c r="AK6" s="40" t="str">
        <f>IF(C6&gt;0,+VLOOKUP(I6,'MASTER CODE DATA'!I$1:J$99,2,FALSE),"")</f>
        <v/>
      </c>
    </row>
    <row r="7" spans="1:37" s="1" customFormat="1" ht="12.75" hidden="1" customHeight="1" x14ac:dyDescent="0.2">
      <c r="A7" s="33" t="s">
        <v>85</v>
      </c>
      <c r="B7" s="33" t="s">
        <v>101</v>
      </c>
      <c r="C7" s="146"/>
      <c r="D7" s="35" t="str">
        <f t="shared" si="0"/>
        <v/>
      </c>
      <c r="E7" s="34"/>
      <c r="F7" s="34"/>
      <c r="G7" s="34"/>
      <c r="H7" s="34"/>
      <c r="I7" s="34"/>
      <c r="J7" s="143">
        <v>0</v>
      </c>
      <c r="K7" s="191" t="str">
        <f t="shared" si="2"/>
        <v/>
      </c>
      <c r="L7" s="191"/>
      <c r="M7" s="191"/>
      <c r="N7" s="191"/>
      <c r="O7" s="191"/>
      <c r="P7" s="191"/>
      <c r="Q7" s="191"/>
      <c r="R7" s="191"/>
      <c r="S7" s="191"/>
      <c r="T7" s="191"/>
      <c r="U7" s="191"/>
      <c r="V7" s="191"/>
      <c r="W7" s="191"/>
      <c r="X7" s="191"/>
      <c r="Y7" s="191"/>
      <c r="Z7" s="191"/>
      <c r="AA7" s="192" t="str">
        <f>+IF($C7&gt;0,VLOOKUP($B7,'CSM ACTIVE PRICE LIST'!$A$2:$F$1022,4,FALSE),"")</f>
        <v/>
      </c>
      <c r="AB7" s="192" t="str">
        <f>+IF($C7&gt;0,VLOOKUP($B7,'CSM ACTIVE PRICE LIST'!$A$2:$F$1022,5,FALSE),"")</f>
        <v/>
      </c>
      <c r="AC7" s="192" t="str">
        <f>+IF($C7&gt;0,VLOOKUP($B7,'CSM ACTIVE PRICE LIST'!$A$2:$F$1022,6,FALSE),"")</f>
        <v/>
      </c>
      <c r="AD7" s="38"/>
      <c r="AE7" s="159" t="str">
        <f t="shared" si="1"/>
        <v>0</v>
      </c>
      <c r="AF7" s="201"/>
      <c r="AG7" s="40" t="str">
        <f>IF($C7&gt;0,+VLOOKUP(E7,'MASTER CODE DATA'!A$1:B$99,2,FALSE),"")</f>
        <v/>
      </c>
      <c r="AH7" s="40" t="str">
        <f>IF(C7&gt;0,+VLOOKUP(F7,'MASTER CODE DATA'!C$1:D$99,2,FALSE),"")</f>
        <v/>
      </c>
      <c r="AI7" s="40" t="str">
        <f>IF(C7&gt;0,+VLOOKUP(G7,'MASTER CODE DATA'!E$1:F$99,2,FALSE),"")</f>
        <v/>
      </c>
      <c r="AJ7" s="40" t="str">
        <f>IF(C7&gt;0,+VLOOKUP(H7,'MASTER CODE DATA'!G$1:H$99,2,FALSE),"")</f>
        <v/>
      </c>
      <c r="AK7" s="40" t="str">
        <f>IF(C7&gt;0,+VLOOKUP(I7,'MASTER CODE DATA'!I$1:J$99,2,FALSE),"")</f>
        <v/>
      </c>
    </row>
    <row r="8" spans="1:37" s="1" customFormat="1" ht="156" x14ac:dyDescent="0.2">
      <c r="A8" s="33" t="s">
        <v>83</v>
      </c>
      <c r="B8" s="194" t="s">
        <v>1868</v>
      </c>
      <c r="C8" s="146" t="s">
        <v>1899</v>
      </c>
      <c r="D8" s="35" t="str">
        <f t="shared" si="0"/>
        <v>R.BOTWN_BRC</v>
      </c>
      <c r="E8" s="34" t="s">
        <v>860</v>
      </c>
      <c r="F8" s="34" t="s">
        <v>865</v>
      </c>
      <c r="G8" s="34" t="s">
        <v>922</v>
      </c>
      <c r="H8" s="34" t="s">
        <v>865</v>
      </c>
      <c r="I8" s="34" t="s">
        <v>924</v>
      </c>
      <c r="J8" s="143" t="s">
        <v>924</v>
      </c>
      <c r="K8" s="191" t="str">
        <f t="shared" si="2"/>
        <v>WOMEN'S KNEE GRIP PRO BREECHES</v>
      </c>
      <c r="L8" s="191" t="s">
        <v>3816</v>
      </c>
      <c r="M8" s="191" t="s">
        <v>1928</v>
      </c>
      <c r="N8" s="191" t="s">
        <v>129</v>
      </c>
      <c r="O8" s="191" t="s">
        <v>3529</v>
      </c>
      <c r="P8" s="191" t="s">
        <v>3818</v>
      </c>
      <c r="Q8" s="191" t="s">
        <v>3844</v>
      </c>
      <c r="R8" s="191" t="s">
        <v>132</v>
      </c>
      <c r="S8" s="191" t="s">
        <v>1906</v>
      </c>
      <c r="T8" s="191" t="s">
        <v>3850</v>
      </c>
      <c r="U8" s="191" t="s">
        <v>1929</v>
      </c>
      <c r="V8" s="191" t="s">
        <v>134</v>
      </c>
      <c r="W8" s="191"/>
      <c r="X8" s="191"/>
      <c r="Y8" s="191"/>
      <c r="Z8" s="191"/>
      <c r="AA8" s="192">
        <f>+IF($C8&gt;0,VLOOKUP($B8,'CSM ACTIVE PRICE LIST'!$A$2:$F$1022,4,FALSE),"")</f>
        <v>219.9</v>
      </c>
      <c r="AB8" s="192">
        <f>+IF($C8&gt;0,VLOOKUP($B8,'CSM ACTIVE PRICE LIST'!$A$2:$F$1022,5,FALSE),"")</f>
        <v>12090</v>
      </c>
      <c r="AC8" s="192">
        <f>+IF($C8&gt;0,VLOOKUP($B8,'CSM ACTIVE PRICE LIST'!$A$2:$F$1022,6,FALSE),"")</f>
        <v>252.88499999999999</v>
      </c>
      <c r="AD8" s="38" t="str">
        <f>+VLOOKUP(B8,'SKU LIST - LINKED'!C:W,21,FALSE)</f>
        <v>XXS / 32-34;XS / 34-36;S / 36-38;M / 38-40;L / 40-42;XL / 42-44</v>
      </c>
      <c r="AE8" s="159" t="str">
        <f t="shared" ref="AE8:AE11" si="3">+H8&amp;"-"&amp;J8</f>
        <v>WOMEN-BREECHES</v>
      </c>
      <c r="AF8" s="159" t="str">
        <f>+VLOOKUP(B8,'[1]STYLES &amp; SIZE CHARTS'!$A:$H,8,FALSE)</f>
        <v>WB-BR1</v>
      </c>
      <c r="AG8" s="40" t="str">
        <f>IF($C8&gt;0,+VLOOKUP(E8,'MASTER CODE DATA'!A$1:B$99,2,FALSE),"")</f>
        <v>R</v>
      </c>
      <c r="AH8" s="40" t="str">
        <f>IF(C8&gt;0,+VLOOKUP(F8,'MASTER CODE DATA'!C$1:D$99,2,FALSE),"")</f>
        <v>WMN</v>
      </c>
      <c r="AI8" s="40" t="str">
        <f>IF(C8&gt;0,+VLOOKUP(G8,'MASTER CODE DATA'!E$1:F$99,2,FALSE),"")</f>
        <v>BOT</v>
      </c>
      <c r="AJ8" s="40" t="str">
        <f>IF(C8&gt;0,+VLOOKUP(H8,'MASTER CODE DATA'!G$1:H$99,2,FALSE),"")</f>
        <v>WN</v>
      </c>
      <c r="AK8" s="40" t="str">
        <f>IF(C8&gt;0,+VLOOKUP(I8,'MASTER CODE DATA'!I$1:J$99,2,FALSE),"")</f>
        <v>BRC</v>
      </c>
    </row>
    <row r="9" spans="1:37" s="1" customFormat="1" ht="192" x14ac:dyDescent="0.2">
      <c r="A9" s="33"/>
      <c r="B9" s="194" t="s">
        <v>3831</v>
      </c>
      <c r="C9" s="146" t="s">
        <v>3833</v>
      </c>
      <c r="D9" s="35" t="str">
        <f t="shared" si="0"/>
        <v>R.BOTWN_BRC</v>
      </c>
      <c r="E9" s="34" t="s">
        <v>860</v>
      </c>
      <c r="F9" s="34" t="s">
        <v>865</v>
      </c>
      <c r="G9" s="34" t="s">
        <v>922</v>
      </c>
      <c r="H9" s="34" t="s">
        <v>865</v>
      </c>
      <c r="I9" s="34" t="s">
        <v>924</v>
      </c>
      <c r="J9" s="143" t="s">
        <v>924</v>
      </c>
      <c r="K9" s="191" t="str">
        <f t="shared" si="2"/>
        <v>WOMEN'S KNEE GRIP PRO WINTER BREECHES</v>
      </c>
      <c r="L9" s="191" t="s">
        <v>3838</v>
      </c>
      <c r="M9" s="191" t="s">
        <v>3836</v>
      </c>
      <c r="N9" s="191" t="s">
        <v>129</v>
      </c>
      <c r="O9" s="191" t="s">
        <v>3837</v>
      </c>
      <c r="P9" s="191" t="s">
        <v>3842</v>
      </c>
      <c r="Q9" s="191" t="s">
        <v>3845</v>
      </c>
      <c r="R9" s="191" t="s">
        <v>132</v>
      </c>
      <c r="S9" s="191" t="s">
        <v>3846</v>
      </c>
      <c r="T9" s="191" t="s">
        <v>3851</v>
      </c>
      <c r="U9" s="191" t="s">
        <v>3849</v>
      </c>
      <c r="V9" s="191" t="s">
        <v>134</v>
      </c>
      <c r="W9" s="191"/>
      <c r="X9" s="191"/>
      <c r="Y9" s="191"/>
      <c r="Z9" s="191"/>
      <c r="AA9" s="192">
        <f>+IF($C9&gt;0,VLOOKUP($B9,'CSM ACTIVE PRICE LIST'!$A$2:$F$1022,4,FALSE),"")</f>
        <v>229.9</v>
      </c>
      <c r="AB9" s="192">
        <f>+IF($C9&gt;0,VLOOKUP($B9,'CSM ACTIVE PRICE LIST'!$A$2:$F$1022,5,FALSE),"")</f>
        <v>12640</v>
      </c>
      <c r="AC9" s="192">
        <f>+IF($C9&gt;0,VLOOKUP($B9,'CSM ACTIVE PRICE LIST'!$A$2:$F$1022,6,FALSE),"")</f>
        <v>264.38499999999999</v>
      </c>
      <c r="AD9" s="38" t="str">
        <f>+VLOOKUP(B9,'SKU LIST - LINKED'!C:W,21,FALSE)</f>
        <v>XXS / 32-34;XS / 34-36;S / 36-38;M / 38-40;L / 40-42;XL / 42-44</v>
      </c>
      <c r="AE9" s="159" t="str">
        <f t="shared" si="3"/>
        <v>WOMEN-BREECHES</v>
      </c>
      <c r="AF9" s="159" t="str">
        <f>+VLOOKUP(B9,'[1]STYLES &amp; SIZE CHARTS'!$A:$H,8,FALSE)</f>
        <v>WB-BR1</v>
      </c>
      <c r="AG9" s="40" t="str">
        <f>IF($C9&gt;0,+VLOOKUP(E9,'MASTER CODE DATA'!A$1:B$99,2,FALSE),"")</f>
        <v>R</v>
      </c>
      <c r="AH9" s="40" t="str">
        <f>IF(C9&gt;0,+VLOOKUP(F9,'MASTER CODE DATA'!C$1:D$99,2,FALSE),"")</f>
        <v>WMN</v>
      </c>
      <c r="AI9" s="40" t="str">
        <f>IF(C9&gt;0,+VLOOKUP(G9,'MASTER CODE DATA'!E$1:F$99,2,FALSE),"")</f>
        <v>BOT</v>
      </c>
      <c r="AJ9" s="40" t="str">
        <f>IF(C9&gt;0,+VLOOKUP(H9,'MASTER CODE DATA'!G$1:H$99,2,FALSE),"")</f>
        <v>WN</v>
      </c>
      <c r="AK9" s="40" t="str">
        <f>IF(C9&gt;0,+VLOOKUP(I9,'MASTER CODE DATA'!I$1:J$99,2,FALSE),"")</f>
        <v>BRC</v>
      </c>
    </row>
    <row r="10" spans="1:37" s="1" customFormat="1" ht="72" x14ac:dyDescent="0.2">
      <c r="A10" s="33" t="s">
        <v>99</v>
      </c>
      <c r="B10" s="194" t="s">
        <v>102</v>
      </c>
      <c r="C10" s="146" t="s">
        <v>103</v>
      </c>
      <c r="D10" s="35" t="str">
        <f t="shared" si="0"/>
        <v>R.S&amp;JKU_JMP</v>
      </c>
      <c r="E10" s="34" t="s">
        <v>860</v>
      </c>
      <c r="F10" s="34" t="s">
        <v>919</v>
      </c>
      <c r="G10" s="34" t="s">
        <v>2199</v>
      </c>
      <c r="H10" s="34" t="s">
        <v>822</v>
      </c>
      <c r="I10" s="34" t="s">
        <v>904</v>
      </c>
      <c r="J10" s="143" t="s">
        <v>904</v>
      </c>
      <c r="K10" s="191" t="str">
        <f t="shared" si="2"/>
        <v>KID'S FLEECE JUMPER</v>
      </c>
      <c r="L10" s="191" t="s">
        <v>104</v>
      </c>
      <c r="M10" s="191" t="s">
        <v>105</v>
      </c>
      <c r="N10" s="191" t="s">
        <v>106</v>
      </c>
      <c r="O10" s="191" t="s">
        <v>107</v>
      </c>
      <c r="P10" s="191" t="s">
        <v>108</v>
      </c>
      <c r="Q10" s="191" t="s">
        <v>109</v>
      </c>
      <c r="R10" s="191" t="s">
        <v>110</v>
      </c>
      <c r="S10" s="191" t="s">
        <v>1913</v>
      </c>
      <c r="T10" s="191" t="s">
        <v>111</v>
      </c>
      <c r="U10" s="191" t="s">
        <v>112</v>
      </c>
      <c r="V10" s="191" t="s">
        <v>113</v>
      </c>
      <c r="W10" s="191"/>
      <c r="X10" s="191"/>
      <c r="Y10" s="191"/>
      <c r="Z10" s="191"/>
      <c r="AA10" s="192">
        <f>+IF($C10&gt;0,VLOOKUP($B10,'CSM ACTIVE PRICE LIST'!$A$2:$F$1022,4,FALSE),"")</f>
        <v>99.9</v>
      </c>
      <c r="AB10" s="192">
        <f>+IF($C10&gt;0,VLOOKUP($B10,'CSM ACTIVE PRICE LIST'!$A$2:$F$1022,5,FALSE),"")</f>
        <v>5490</v>
      </c>
      <c r="AC10" s="192">
        <f>+IF($C10&gt;0,VLOOKUP($B10,'CSM ACTIVE PRICE LIST'!$A$2:$F$1022,6,FALSE),"")</f>
        <v>114.88499999999999</v>
      </c>
      <c r="AD10" s="38" t="e">
        <f>+VLOOKUP(B10,'SKU LIST - LINKED'!C:W,21,FALSE)</f>
        <v>#N/A</v>
      </c>
      <c r="AE10" s="159" t="str">
        <f t="shared" si="3"/>
        <v>KIDS UNISEX-JUMPERS</v>
      </c>
      <c r="AF10" s="159">
        <f>+VLOOKUP(B10,'[1]STYLES &amp; SIZE CHARTS'!$A:$H,8,FALSE)</f>
        <v>0</v>
      </c>
      <c r="AG10" s="40" t="str">
        <f>IF($C10&gt;0,+VLOOKUP(E10,'MASTER CODE DATA'!A$1:B$99,2,FALSE),"")</f>
        <v>R</v>
      </c>
      <c r="AH10" s="40" t="str">
        <f>IF(C10&gt;0,+VLOOKUP(F10,'MASTER CODE DATA'!C$1:D$99,2,FALSE),"")</f>
        <v>JNR</v>
      </c>
      <c r="AI10" s="40" t="str">
        <f>IF(C10&gt;0,+VLOOKUP(G10,'MASTER CODE DATA'!E$1:F$99,2,FALSE),"")</f>
        <v>S&amp;J</v>
      </c>
      <c r="AJ10" s="40" t="str">
        <f>IF(C10&gt;0,+VLOOKUP(H10,'MASTER CODE DATA'!G$1:H$99,2,FALSE),"")</f>
        <v>KU</v>
      </c>
      <c r="AK10" s="40" t="str">
        <f>IF(C10&gt;0,+VLOOKUP(I10,'MASTER CODE DATA'!I$1:J$99,2,FALSE),"")</f>
        <v>JMP</v>
      </c>
    </row>
    <row r="11" spans="1:37" s="1" customFormat="1" ht="132" x14ac:dyDescent="0.2">
      <c r="A11" s="33" t="s">
        <v>83</v>
      </c>
      <c r="B11" s="194" t="s">
        <v>1866</v>
      </c>
      <c r="C11" s="146" t="s">
        <v>1903</v>
      </c>
      <c r="D11" s="35" t="str">
        <f t="shared" si="0"/>
        <v>R.BOTWN_LGN</v>
      </c>
      <c r="E11" s="34" t="s">
        <v>860</v>
      </c>
      <c r="F11" s="34" t="s">
        <v>865</v>
      </c>
      <c r="G11" s="34" t="s">
        <v>922</v>
      </c>
      <c r="H11" s="34" t="s">
        <v>865</v>
      </c>
      <c r="I11" s="34" t="s">
        <v>927</v>
      </c>
      <c r="J11" s="143" t="s">
        <v>927</v>
      </c>
      <c r="K11" s="191" t="str">
        <f t="shared" si="2"/>
        <v>WOMEN'S FULL GRIP PRO LEGGINGS</v>
      </c>
      <c r="L11" s="191" t="s">
        <v>3820</v>
      </c>
      <c r="M11" s="191" t="s">
        <v>1930</v>
      </c>
      <c r="N11" s="191" t="s">
        <v>129</v>
      </c>
      <c r="O11" s="191" t="s">
        <v>1904</v>
      </c>
      <c r="P11" s="191" t="s">
        <v>3823</v>
      </c>
      <c r="Q11" s="191" t="s">
        <v>1910</v>
      </c>
      <c r="R11" s="191" t="s">
        <v>132</v>
      </c>
      <c r="S11" s="191" t="s">
        <v>1907</v>
      </c>
      <c r="T11" s="191" t="s">
        <v>3824</v>
      </c>
      <c r="U11" s="191" t="s">
        <v>1931</v>
      </c>
      <c r="V11" s="191" t="s">
        <v>134</v>
      </c>
      <c r="W11" s="191"/>
      <c r="X11" s="191"/>
      <c r="Y11" s="191"/>
      <c r="Z11" s="191"/>
      <c r="AA11" s="192">
        <f>+IF($C11&gt;0,VLOOKUP($B11,'CSM ACTIVE PRICE LIST'!$A$2:$F$1022,4,FALSE),"")</f>
        <v>109.9</v>
      </c>
      <c r="AB11" s="192">
        <f>+IF($C11&gt;0,VLOOKUP($B11,'CSM ACTIVE PRICE LIST'!$A$2:$F$1022,5,FALSE),"")</f>
        <v>6040</v>
      </c>
      <c r="AC11" s="192">
        <f>+IF($C11&gt;0,VLOOKUP($B11,'CSM ACTIVE PRICE LIST'!$A$2:$F$1022,6,FALSE),"")</f>
        <v>126.38499999999999</v>
      </c>
      <c r="AD11" s="38" t="str">
        <f>+VLOOKUP(B11,'SKU LIST - LINKED'!C:W,21,FALSE)</f>
        <v>XS / 34-36;S / 36-38;M / 38-40;L / 40-42;XL / 42-44</v>
      </c>
      <c r="AE11" s="159" t="str">
        <f t="shared" si="3"/>
        <v>WOMEN-LEGGINGS</v>
      </c>
      <c r="AF11" s="159" t="str">
        <f>+VLOOKUP(B11,'[1]STYLES &amp; SIZE CHARTS'!$A:$H,8,FALSE)</f>
        <v>WB-L1</v>
      </c>
      <c r="AG11" s="40" t="str">
        <f>IF($C11&gt;0,+VLOOKUP(E11,'MASTER CODE DATA'!A$1:B$99,2,FALSE),"")</f>
        <v>R</v>
      </c>
      <c r="AH11" s="40" t="str">
        <f>IF(C11&gt;0,+VLOOKUP(F11,'MASTER CODE DATA'!C$1:D$99,2,FALSE),"")</f>
        <v>WMN</v>
      </c>
      <c r="AI11" s="40" t="str">
        <f>IF(C11&gt;0,+VLOOKUP(G11,'MASTER CODE DATA'!E$1:F$99,2,FALSE),"")</f>
        <v>BOT</v>
      </c>
      <c r="AJ11" s="40" t="str">
        <f>IF(C11&gt;0,+VLOOKUP(H11,'MASTER CODE DATA'!G$1:H$99,2,FALSE),"")</f>
        <v>WN</v>
      </c>
      <c r="AK11" s="40" t="str">
        <f>IF(C11&gt;0,+VLOOKUP(I11,'MASTER CODE DATA'!I$1:J$99,2,FALSE),"")</f>
        <v>LGN</v>
      </c>
    </row>
    <row r="12" spans="1:37" s="1" customFormat="1" ht="12.75" hidden="1" customHeight="1" x14ac:dyDescent="0.2">
      <c r="A12" s="33" t="s">
        <v>83</v>
      </c>
      <c r="B12" s="33" t="s">
        <v>115</v>
      </c>
      <c r="C12" s="146"/>
      <c r="D12" s="35" t="str">
        <f t="shared" si="0"/>
        <v/>
      </c>
      <c r="E12" s="34"/>
      <c r="F12" s="34"/>
      <c r="G12" s="34"/>
      <c r="H12" s="34"/>
      <c r="I12" s="34"/>
      <c r="J12" s="143">
        <v>0</v>
      </c>
      <c r="K12" s="191" t="str">
        <f t="shared" si="2"/>
        <v/>
      </c>
      <c r="L12" s="191"/>
      <c r="M12" s="191"/>
      <c r="N12" s="191"/>
      <c r="O12" s="191"/>
      <c r="P12" s="191"/>
      <c r="Q12" s="191"/>
      <c r="R12" s="191"/>
      <c r="S12" s="191"/>
      <c r="T12" s="191"/>
      <c r="U12" s="191"/>
      <c r="V12" s="191"/>
      <c r="W12" s="191"/>
      <c r="X12" s="191"/>
      <c r="Y12" s="191"/>
      <c r="Z12" s="191"/>
      <c r="AA12" s="192" t="str">
        <f>+IF($C12&gt;0,VLOOKUP($B12,'CSM ACTIVE PRICE LIST'!$A$2:$F$1022,4,FALSE),"")</f>
        <v/>
      </c>
      <c r="AB12" s="192" t="str">
        <f>+IF($C12&gt;0,VLOOKUP($B12,'CSM ACTIVE PRICE LIST'!$A$2:$F$1022,5,FALSE),"")</f>
        <v/>
      </c>
      <c r="AC12" s="192" t="str">
        <f>+IF($C12&gt;0,VLOOKUP($B12,'CSM ACTIVE PRICE LIST'!$A$2:$F$1022,6,FALSE),"")</f>
        <v/>
      </c>
      <c r="AD12" s="38"/>
      <c r="AE12" s="159" t="str">
        <f t="shared" si="1"/>
        <v>0</v>
      </c>
      <c r="AF12" s="201"/>
      <c r="AG12" s="40" t="str">
        <f>IF($C12&gt;0,+VLOOKUP(E12,'MASTER CODE DATA'!A$1:B$99,2,FALSE),"")</f>
        <v/>
      </c>
      <c r="AH12" s="40" t="str">
        <f>IF(C12&gt;0,+VLOOKUP(F12,'MASTER CODE DATA'!C$1:D$99,2,FALSE),"")</f>
        <v/>
      </c>
      <c r="AI12" s="40" t="str">
        <f>IF(C12&gt;0,+VLOOKUP(G12,'MASTER CODE DATA'!E$1:F$99,2,FALSE),"")</f>
        <v/>
      </c>
      <c r="AJ12" s="40" t="str">
        <f>IF(C12&gt;0,+VLOOKUP(H12,'MASTER CODE DATA'!G$1:H$99,2,FALSE),"")</f>
        <v/>
      </c>
      <c r="AK12" s="40" t="str">
        <f>IF(C12&gt;0,+VLOOKUP(I12,'MASTER CODE DATA'!I$1:J$99,2,FALSE),"")</f>
        <v/>
      </c>
    </row>
    <row r="13" spans="1:37" s="1" customFormat="1" hidden="1" x14ac:dyDescent="0.2">
      <c r="A13" s="33" t="s">
        <v>81</v>
      </c>
      <c r="B13" s="33" t="s">
        <v>116</v>
      </c>
      <c r="C13" s="146"/>
      <c r="D13" s="35" t="str">
        <f t="shared" si="0"/>
        <v/>
      </c>
      <c r="E13" s="34"/>
      <c r="F13" s="34"/>
      <c r="G13" s="34"/>
      <c r="H13" s="34"/>
      <c r="I13" s="34"/>
      <c r="J13" s="143">
        <v>0</v>
      </c>
      <c r="K13" s="191" t="str">
        <f t="shared" si="2"/>
        <v/>
      </c>
      <c r="L13" s="191"/>
      <c r="M13" s="191"/>
      <c r="N13" s="191"/>
      <c r="O13" s="191"/>
      <c r="P13" s="191"/>
      <c r="Q13" s="191"/>
      <c r="R13" s="191"/>
      <c r="S13" s="191"/>
      <c r="T13" s="191"/>
      <c r="U13" s="191"/>
      <c r="V13" s="191"/>
      <c r="W13" s="191"/>
      <c r="X13" s="191"/>
      <c r="Y13" s="191"/>
      <c r="Z13" s="191"/>
      <c r="AA13" s="192" t="str">
        <f>+IF($C13&gt;0,VLOOKUP($B13,'CSM ACTIVE PRICE LIST'!$A$2:$F$1022,4,FALSE),"")</f>
        <v/>
      </c>
      <c r="AB13" s="192" t="str">
        <f>+IF($C13&gt;0,VLOOKUP($B13,'CSM ACTIVE PRICE LIST'!$A$2:$F$1022,5,FALSE),"")</f>
        <v/>
      </c>
      <c r="AC13" s="192" t="str">
        <f>+IF($C13&gt;0,VLOOKUP($B13,'CSM ACTIVE PRICE LIST'!$A$2:$F$1022,6,FALSE),"")</f>
        <v/>
      </c>
      <c r="AD13" s="38"/>
      <c r="AE13" s="159" t="str">
        <f t="shared" si="1"/>
        <v>0</v>
      </c>
      <c r="AF13" s="201"/>
      <c r="AG13" s="40" t="str">
        <f>IF($C13&gt;0,+VLOOKUP(E13,'MASTER CODE DATA'!A$1:B$99,2,FALSE),"")</f>
        <v/>
      </c>
      <c r="AH13" s="40" t="str">
        <f>IF(C13&gt;0,+VLOOKUP(F13,'MASTER CODE DATA'!C$1:D$99,2,FALSE),"")</f>
        <v/>
      </c>
      <c r="AI13" s="40" t="str">
        <f>IF(C13&gt;0,+VLOOKUP(G13,'MASTER CODE DATA'!E$1:F$99,2,FALSE),"")</f>
        <v/>
      </c>
      <c r="AJ13" s="40" t="str">
        <f>IF(C13&gt;0,+VLOOKUP(H13,'MASTER CODE DATA'!G$1:H$99,2,FALSE),"")</f>
        <v/>
      </c>
      <c r="AK13" s="40" t="str">
        <f>IF(C13&gt;0,+VLOOKUP(I13,'MASTER CODE DATA'!I$1:J$99,2,FALSE),"")</f>
        <v/>
      </c>
    </row>
    <row r="14" spans="1:37" s="1" customFormat="1" hidden="1" x14ac:dyDescent="0.2">
      <c r="A14" s="33" t="s">
        <v>117</v>
      </c>
      <c r="B14" s="33" t="s">
        <v>118</v>
      </c>
      <c r="C14" s="146"/>
      <c r="D14" s="35" t="str">
        <f t="shared" si="0"/>
        <v/>
      </c>
      <c r="E14" s="34"/>
      <c r="F14" s="34"/>
      <c r="G14" s="34"/>
      <c r="H14" s="34"/>
      <c r="I14" s="34"/>
      <c r="J14" s="143">
        <v>0</v>
      </c>
      <c r="K14" s="191" t="str">
        <f t="shared" si="2"/>
        <v/>
      </c>
      <c r="L14" s="191"/>
      <c r="M14" s="191"/>
      <c r="N14" s="191"/>
      <c r="O14" s="191"/>
      <c r="P14" s="191"/>
      <c r="Q14" s="191"/>
      <c r="R14" s="191"/>
      <c r="S14" s="191"/>
      <c r="T14" s="191"/>
      <c r="U14" s="191"/>
      <c r="V14" s="191"/>
      <c r="W14" s="191"/>
      <c r="X14" s="191"/>
      <c r="Y14" s="191"/>
      <c r="Z14" s="191"/>
      <c r="AA14" s="192" t="str">
        <f>+IF($C14&gt;0,VLOOKUP($B14,'CSM ACTIVE PRICE LIST'!$A$2:$F$1022,4,FALSE),"")</f>
        <v/>
      </c>
      <c r="AB14" s="192" t="str">
        <f>+IF($C14&gt;0,VLOOKUP($B14,'CSM ACTIVE PRICE LIST'!$A$2:$F$1022,5,FALSE),"")</f>
        <v/>
      </c>
      <c r="AC14" s="192" t="str">
        <f>+IF($C14&gt;0,VLOOKUP($B14,'CSM ACTIVE PRICE LIST'!$A$2:$F$1022,6,FALSE),"")</f>
        <v/>
      </c>
      <c r="AD14" s="38"/>
      <c r="AE14" s="159" t="str">
        <f t="shared" si="1"/>
        <v>0</v>
      </c>
      <c r="AF14" s="201"/>
      <c r="AG14" s="40" t="str">
        <f>IF($C14&gt;0,+VLOOKUP(E14,'MASTER CODE DATA'!A$1:B$99,2,FALSE),"")</f>
        <v/>
      </c>
      <c r="AH14" s="40" t="str">
        <f>IF(C14&gt;0,+VLOOKUP(F14,'MASTER CODE DATA'!C$1:D$99,2,FALSE),"")</f>
        <v/>
      </c>
      <c r="AI14" s="40" t="str">
        <f>IF(C14&gt;0,+VLOOKUP(G14,'MASTER CODE DATA'!E$1:F$99,2,FALSE),"")</f>
        <v/>
      </c>
      <c r="AJ14" s="40" t="str">
        <f>IF(C14&gt;0,+VLOOKUP(H14,'MASTER CODE DATA'!G$1:H$99,2,FALSE),"")</f>
        <v/>
      </c>
      <c r="AK14" s="40" t="str">
        <f>IF(C14&gt;0,+VLOOKUP(I14,'MASTER CODE DATA'!I$1:J$99,2,FALSE),"")</f>
        <v/>
      </c>
    </row>
    <row r="15" spans="1:37" s="1" customFormat="1" hidden="1" x14ac:dyDescent="0.2">
      <c r="A15" s="33" t="s">
        <v>81</v>
      </c>
      <c r="B15" s="33" t="s">
        <v>119</v>
      </c>
      <c r="C15" s="146"/>
      <c r="D15" s="35" t="str">
        <f t="shared" si="0"/>
        <v/>
      </c>
      <c r="E15" s="34"/>
      <c r="F15" s="34"/>
      <c r="G15" s="34"/>
      <c r="H15" s="34"/>
      <c r="I15" s="34"/>
      <c r="J15" s="143">
        <v>0</v>
      </c>
      <c r="K15" s="191" t="str">
        <f t="shared" si="2"/>
        <v/>
      </c>
      <c r="L15" s="191"/>
      <c r="M15" s="191"/>
      <c r="N15" s="191"/>
      <c r="O15" s="191"/>
      <c r="P15" s="191"/>
      <c r="Q15" s="191"/>
      <c r="R15" s="191"/>
      <c r="S15" s="191"/>
      <c r="T15" s="191"/>
      <c r="U15" s="191"/>
      <c r="V15" s="191"/>
      <c r="W15" s="191"/>
      <c r="X15" s="191"/>
      <c r="Y15" s="191"/>
      <c r="Z15" s="191"/>
      <c r="AA15" s="192" t="str">
        <f>+IF($C15&gt;0,VLOOKUP($B15,'CSM ACTIVE PRICE LIST'!$A$2:$F$1022,4,FALSE),"")</f>
        <v/>
      </c>
      <c r="AB15" s="192" t="str">
        <f>+IF($C15&gt;0,VLOOKUP($B15,'CSM ACTIVE PRICE LIST'!$A$2:$F$1022,5,FALSE),"")</f>
        <v/>
      </c>
      <c r="AC15" s="192" t="str">
        <f>+IF($C15&gt;0,VLOOKUP($B15,'CSM ACTIVE PRICE LIST'!$A$2:$F$1022,6,FALSE),"")</f>
        <v/>
      </c>
      <c r="AD15" s="38"/>
      <c r="AE15" s="159" t="str">
        <f t="shared" si="1"/>
        <v>0</v>
      </c>
      <c r="AF15" s="201"/>
      <c r="AG15" s="40" t="str">
        <f>IF($C15&gt;0,+VLOOKUP(E15,'MASTER CODE DATA'!A$1:B$99,2,FALSE),"")</f>
        <v/>
      </c>
      <c r="AH15" s="40" t="str">
        <f>IF(C15&gt;0,+VLOOKUP(F15,'MASTER CODE DATA'!C$1:D$99,2,FALSE),"")</f>
        <v/>
      </c>
      <c r="AI15" s="40" t="str">
        <f>IF(C15&gt;0,+VLOOKUP(G15,'MASTER CODE DATA'!E$1:F$99,2,FALSE),"")</f>
        <v/>
      </c>
      <c r="AJ15" s="40" t="str">
        <f>IF(C15&gt;0,+VLOOKUP(H15,'MASTER CODE DATA'!G$1:H$99,2,FALSE),"")</f>
        <v/>
      </c>
      <c r="AK15" s="40" t="str">
        <f>IF(C15&gt;0,+VLOOKUP(I15,'MASTER CODE DATA'!I$1:J$99,2,FALSE),"")</f>
        <v/>
      </c>
    </row>
    <row r="16" spans="1:37" s="1" customFormat="1" hidden="1" x14ac:dyDescent="0.2">
      <c r="A16" s="33" t="s">
        <v>81</v>
      </c>
      <c r="B16" s="33" t="s">
        <v>120</v>
      </c>
      <c r="C16" s="146"/>
      <c r="D16" s="35" t="str">
        <f t="shared" si="0"/>
        <v/>
      </c>
      <c r="E16" s="34"/>
      <c r="F16" s="34"/>
      <c r="G16" s="34"/>
      <c r="H16" s="34"/>
      <c r="I16" s="34"/>
      <c r="J16" s="143">
        <v>0</v>
      </c>
      <c r="K16" s="191" t="str">
        <f t="shared" si="2"/>
        <v/>
      </c>
      <c r="L16" s="191"/>
      <c r="M16" s="191"/>
      <c r="N16" s="191"/>
      <c r="O16" s="191"/>
      <c r="P16" s="191"/>
      <c r="Q16" s="191"/>
      <c r="R16" s="191"/>
      <c r="S16" s="191"/>
      <c r="T16" s="191"/>
      <c r="U16" s="191"/>
      <c r="V16" s="191"/>
      <c r="W16" s="191"/>
      <c r="X16" s="191"/>
      <c r="Y16" s="191"/>
      <c r="Z16" s="191"/>
      <c r="AA16" s="192" t="str">
        <f>+IF($C16&gt;0,VLOOKUP($B16,'CSM ACTIVE PRICE LIST'!$A$2:$F$1022,4,FALSE),"")</f>
        <v/>
      </c>
      <c r="AB16" s="192" t="str">
        <f>+IF($C16&gt;0,VLOOKUP($B16,'CSM ACTIVE PRICE LIST'!$A$2:$F$1022,5,FALSE),"")</f>
        <v/>
      </c>
      <c r="AC16" s="192" t="str">
        <f>+IF($C16&gt;0,VLOOKUP($B16,'CSM ACTIVE PRICE LIST'!$A$2:$F$1022,6,FALSE),"")</f>
        <v/>
      </c>
      <c r="AD16" s="38"/>
      <c r="AE16" s="159" t="str">
        <f t="shared" si="1"/>
        <v>0</v>
      </c>
      <c r="AF16" s="201"/>
      <c r="AG16" s="40" t="str">
        <f>IF($C16&gt;0,+VLOOKUP(E16,'MASTER CODE DATA'!A$1:B$99,2,FALSE),"")</f>
        <v/>
      </c>
      <c r="AH16" s="40" t="str">
        <f>IF(C16&gt;0,+VLOOKUP(F16,'MASTER CODE DATA'!C$1:D$99,2,FALSE),"")</f>
        <v/>
      </c>
      <c r="AI16" s="40" t="str">
        <f>IF(C16&gt;0,+VLOOKUP(G16,'MASTER CODE DATA'!E$1:F$99,2,FALSE),"")</f>
        <v/>
      </c>
      <c r="AJ16" s="40" t="str">
        <f>IF(C16&gt;0,+VLOOKUP(H16,'MASTER CODE DATA'!G$1:H$99,2,FALSE),"")</f>
        <v/>
      </c>
      <c r="AK16" s="40" t="str">
        <f>IF(C16&gt;0,+VLOOKUP(I16,'MASTER CODE DATA'!I$1:J$99,2,FALSE),"")</f>
        <v/>
      </c>
    </row>
    <row r="17" spans="1:37" s="1" customFormat="1" hidden="1" x14ac:dyDescent="0.2">
      <c r="A17" s="33" t="s">
        <v>81</v>
      </c>
      <c r="B17" s="33" t="s">
        <v>121</v>
      </c>
      <c r="C17" s="146"/>
      <c r="D17" s="35" t="str">
        <f t="shared" si="0"/>
        <v/>
      </c>
      <c r="E17" s="34"/>
      <c r="F17" s="34"/>
      <c r="G17" s="34"/>
      <c r="H17" s="34"/>
      <c r="I17" s="34"/>
      <c r="J17" s="143">
        <v>0</v>
      </c>
      <c r="K17" s="191" t="str">
        <f t="shared" si="2"/>
        <v/>
      </c>
      <c r="L17" s="191"/>
      <c r="M17" s="191"/>
      <c r="N17" s="191"/>
      <c r="O17" s="191"/>
      <c r="P17" s="191"/>
      <c r="Q17" s="191"/>
      <c r="R17" s="191"/>
      <c r="S17" s="191"/>
      <c r="T17" s="191"/>
      <c r="U17" s="191"/>
      <c r="V17" s="191"/>
      <c r="W17" s="191"/>
      <c r="X17" s="191"/>
      <c r="Y17" s="191"/>
      <c r="Z17" s="191"/>
      <c r="AA17" s="192" t="str">
        <f>+IF($C17&gt;0,VLOOKUP($B17,'CSM ACTIVE PRICE LIST'!$A$2:$F$1022,4,FALSE),"")</f>
        <v/>
      </c>
      <c r="AB17" s="192" t="str">
        <f>+IF($C17&gt;0,VLOOKUP($B17,'CSM ACTIVE PRICE LIST'!$A$2:$F$1022,5,FALSE),"")</f>
        <v/>
      </c>
      <c r="AC17" s="192" t="str">
        <f>+IF($C17&gt;0,VLOOKUP($B17,'CSM ACTIVE PRICE LIST'!$A$2:$F$1022,6,FALSE),"")</f>
        <v/>
      </c>
      <c r="AD17" s="38"/>
      <c r="AE17" s="159" t="str">
        <f t="shared" si="1"/>
        <v>0</v>
      </c>
      <c r="AF17" s="201"/>
      <c r="AG17" s="40" t="str">
        <f>IF($C17&gt;0,+VLOOKUP(E17,'MASTER CODE DATA'!A$1:B$99,2,FALSE),"")</f>
        <v/>
      </c>
      <c r="AH17" s="40" t="str">
        <f>IF(C17&gt;0,+VLOOKUP(F17,'MASTER CODE DATA'!C$1:D$99,2,FALSE),"")</f>
        <v/>
      </c>
      <c r="AI17" s="40" t="str">
        <f>IF(C17&gt;0,+VLOOKUP(G17,'MASTER CODE DATA'!E$1:F$99,2,FALSE),"")</f>
        <v/>
      </c>
      <c r="AJ17" s="40" t="str">
        <f>IF(C17&gt;0,+VLOOKUP(H17,'MASTER CODE DATA'!G$1:H$99,2,FALSE),"")</f>
        <v/>
      </c>
      <c r="AK17" s="40" t="str">
        <f>IF(C17&gt;0,+VLOOKUP(I17,'MASTER CODE DATA'!I$1:J$99,2,FALSE),"")</f>
        <v/>
      </c>
    </row>
    <row r="18" spans="1:37" s="1" customFormat="1" ht="132" x14ac:dyDescent="0.2">
      <c r="A18" s="33" t="s">
        <v>81</v>
      </c>
      <c r="B18" s="194" t="s">
        <v>122</v>
      </c>
      <c r="C18" s="146" t="s">
        <v>1870</v>
      </c>
      <c r="D18" s="35" t="str">
        <f t="shared" si="0"/>
        <v>R.J&amp;TMN_CJK</v>
      </c>
      <c r="E18" s="34" t="s">
        <v>860</v>
      </c>
      <c r="F18" s="34" t="s">
        <v>818</v>
      </c>
      <c r="G18" s="34" t="s">
        <v>2200</v>
      </c>
      <c r="H18" s="34" t="s">
        <v>818</v>
      </c>
      <c r="I18" s="34" t="s">
        <v>929</v>
      </c>
      <c r="J18" s="143" t="s">
        <v>929</v>
      </c>
      <c r="K18" s="191" t="str">
        <f t="shared" si="2"/>
        <v>MEN'S PRO COMPETITION JACKET</v>
      </c>
      <c r="L18" s="191" t="s">
        <v>3821</v>
      </c>
      <c r="M18" s="191" t="s">
        <v>1932</v>
      </c>
      <c r="N18" s="191" t="s">
        <v>129</v>
      </c>
      <c r="O18" s="191" t="s">
        <v>1895</v>
      </c>
      <c r="P18" s="191" t="s">
        <v>3822</v>
      </c>
      <c r="Q18" s="191" t="s">
        <v>1894</v>
      </c>
      <c r="R18" s="191" t="s">
        <v>132</v>
      </c>
      <c r="S18" s="191" t="s">
        <v>1898</v>
      </c>
      <c r="T18" s="191" t="s">
        <v>3825</v>
      </c>
      <c r="U18" s="191" t="s">
        <v>1933</v>
      </c>
      <c r="V18" s="191" t="s">
        <v>134</v>
      </c>
      <c r="W18" s="191"/>
      <c r="X18" s="191"/>
      <c r="Y18" s="191"/>
      <c r="Z18" s="191"/>
      <c r="AA18" s="192">
        <f>+IF($C18&gt;0,VLOOKUP($B18,'CSM ACTIVE PRICE LIST'!$A$2:$F$1022,4,FALSE),"")</f>
        <v>449.9</v>
      </c>
      <c r="AB18" s="192">
        <f>+IF($C18&gt;0,VLOOKUP($B18,'CSM ACTIVE PRICE LIST'!$A$2:$F$1022,5,FALSE),"")</f>
        <v>24740</v>
      </c>
      <c r="AC18" s="192">
        <f>+IF($C18&gt;0,VLOOKUP($B18,'CSM ACTIVE PRICE LIST'!$A$2:$F$1022,6,FALSE),"")</f>
        <v>517.38499999999988</v>
      </c>
      <c r="AD18" s="38" t="str">
        <f>+VLOOKUP(B18,'SKU LIST - LINKED'!C:W,21,FALSE)</f>
        <v>XS / 42;S / 44;M / 46;L / 48;XL / 50;XXL / 52</v>
      </c>
      <c r="AE18" s="159" t="str">
        <f t="shared" ref="AE18:AE19" si="4">+H18&amp;"-"&amp;J18</f>
        <v>MEN-COMPETITION JACKETS</v>
      </c>
      <c r="AF18" s="159" t="str">
        <f>+VLOOKUP(B18,'[1]STYLES &amp; SIZE CHARTS'!$A:$H,8,FALSE)</f>
        <v>MJT-CJ1</v>
      </c>
      <c r="AG18" s="40" t="str">
        <f>IF($C18&gt;0,+VLOOKUP(E18,'MASTER CODE DATA'!A$1:B$99,2,FALSE),"")</f>
        <v>R</v>
      </c>
      <c r="AH18" s="40" t="str">
        <f>IF(C18&gt;0,+VLOOKUP(F18,'MASTER CODE DATA'!C$1:D$99,2,FALSE),"")</f>
        <v>MEN</v>
      </c>
      <c r="AI18" s="40" t="str">
        <f>IF(C18&gt;0,+VLOOKUP(G18,'MASTER CODE DATA'!E$1:F$99,2,FALSE),"")</f>
        <v>J&amp;T</v>
      </c>
      <c r="AJ18" s="40" t="str">
        <f>IF(C18&gt;0,+VLOOKUP(H18,'MASTER CODE DATA'!G$1:H$99,2,FALSE),"")</f>
        <v>MN</v>
      </c>
      <c r="AK18" s="40" t="str">
        <f>IF(C18&gt;0,+VLOOKUP(I18,'MASTER CODE DATA'!I$1:J$99,2,FALSE),"")</f>
        <v>CJK</v>
      </c>
    </row>
    <row r="19" spans="1:37" s="1" customFormat="1" ht="132" x14ac:dyDescent="0.2">
      <c r="A19" s="33" t="s">
        <v>81</v>
      </c>
      <c r="B19" s="194" t="s">
        <v>2546</v>
      </c>
      <c r="C19" s="146" t="s">
        <v>2547</v>
      </c>
      <c r="D19" s="35" t="str">
        <f t="shared" si="0"/>
        <v>R.J&amp;TMN_CJK</v>
      </c>
      <c r="E19" s="34" t="s">
        <v>860</v>
      </c>
      <c r="F19" s="34" t="s">
        <v>818</v>
      </c>
      <c r="G19" s="34" t="s">
        <v>2200</v>
      </c>
      <c r="H19" s="34" t="s">
        <v>818</v>
      </c>
      <c r="I19" s="34" t="s">
        <v>929</v>
      </c>
      <c r="J19" s="143" t="s">
        <v>929</v>
      </c>
      <c r="K19" s="191" t="str">
        <f t="shared" ref="K19" si="5">IF(C19&gt;0,C19,"")</f>
        <v>MEN'S PRO COMPETITION JACKET X TEAM TÜRKİYE</v>
      </c>
      <c r="L19" s="191" t="s">
        <v>3821</v>
      </c>
      <c r="M19" s="191" t="s">
        <v>1932</v>
      </c>
      <c r="N19" s="191" t="s">
        <v>129</v>
      </c>
      <c r="O19" s="191" t="s">
        <v>2548</v>
      </c>
      <c r="P19" s="191" t="s">
        <v>3822</v>
      </c>
      <c r="Q19" s="191" t="s">
        <v>1894</v>
      </c>
      <c r="R19" s="191" t="s">
        <v>132</v>
      </c>
      <c r="S19" s="191" t="s">
        <v>2549</v>
      </c>
      <c r="T19" s="191" t="s">
        <v>3825</v>
      </c>
      <c r="U19" s="191" t="s">
        <v>1933</v>
      </c>
      <c r="V19" s="191" t="s">
        <v>134</v>
      </c>
      <c r="W19" s="191"/>
      <c r="X19" s="191"/>
      <c r="Y19" s="191"/>
      <c r="Z19" s="191"/>
      <c r="AA19" s="192">
        <f>+IF($C19&gt;0,VLOOKUP($B19,'CSM ACTIVE PRICE LIST'!$A$2:$F$1022,4,FALSE),"")</f>
        <v>499.9</v>
      </c>
      <c r="AB19" s="192">
        <f>+IF($C19&gt;0,VLOOKUP($B19,'CSM ACTIVE PRICE LIST'!$A$2:$F$1022,5,FALSE),"")</f>
        <v>27490</v>
      </c>
      <c r="AC19" s="192">
        <f>+IF($C19&gt;0,VLOOKUP($B19,'CSM ACTIVE PRICE LIST'!$A$2:$F$1022,6,FALSE),"")</f>
        <v>574.88499999999988</v>
      </c>
      <c r="AD19" s="38" t="str">
        <f>+VLOOKUP(B19,'SKU LIST - LINKED'!C:W,21,FALSE)</f>
        <v>XS / 42;S / 44;M / 46;L / 48;XL / 50;XXL / 52</v>
      </c>
      <c r="AE19" s="159" t="str">
        <f t="shared" si="4"/>
        <v>MEN-COMPETITION JACKETS</v>
      </c>
      <c r="AF19" s="159" t="str">
        <f>+VLOOKUP(B19,'[1]STYLES &amp; SIZE CHARTS'!$A:$H,8,FALSE)</f>
        <v>MJT-CJ1</v>
      </c>
      <c r="AG19" s="40" t="str">
        <f>IF($C19&gt;0,+VLOOKUP(E19,'MASTER CODE DATA'!A$1:B$99,2,FALSE),"")</f>
        <v>R</v>
      </c>
      <c r="AH19" s="40" t="str">
        <f>IF(C19&gt;0,+VLOOKUP(F19,'MASTER CODE DATA'!C$1:D$99,2,FALSE),"")</f>
        <v>MEN</v>
      </c>
      <c r="AI19" s="40" t="str">
        <f>IF(C19&gt;0,+VLOOKUP(G19,'MASTER CODE DATA'!E$1:F$99,2,FALSE),"")</f>
        <v>J&amp;T</v>
      </c>
      <c r="AJ19" s="40" t="str">
        <f>IF(C19&gt;0,+VLOOKUP(H19,'MASTER CODE DATA'!G$1:H$99,2,FALSE),"")</f>
        <v>MN</v>
      </c>
      <c r="AK19" s="40" t="str">
        <f>IF(C19&gt;0,+VLOOKUP(I19,'MASTER CODE DATA'!I$1:J$99,2,FALSE),"")</f>
        <v>CJK</v>
      </c>
    </row>
    <row r="20" spans="1:37" s="1" customFormat="1" hidden="1" x14ac:dyDescent="0.2">
      <c r="A20" s="33" t="s">
        <v>99</v>
      </c>
      <c r="B20" s="33" t="s">
        <v>123</v>
      </c>
      <c r="C20" s="146"/>
      <c r="D20" s="35" t="str">
        <f t="shared" si="0"/>
        <v/>
      </c>
      <c r="E20" s="34"/>
      <c r="F20" s="34"/>
      <c r="G20" s="34"/>
      <c r="H20" s="34"/>
      <c r="I20" s="34"/>
      <c r="J20" s="143">
        <v>0</v>
      </c>
      <c r="K20" s="191" t="str">
        <f t="shared" si="2"/>
        <v/>
      </c>
      <c r="L20" s="191"/>
      <c r="M20" s="191"/>
      <c r="N20" s="191"/>
      <c r="O20" s="191"/>
      <c r="P20" s="191"/>
      <c r="Q20" s="191"/>
      <c r="R20" s="191"/>
      <c r="S20" s="191"/>
      <c r="T20" s="191"/>
      <c r="U20" s="191"/>
      <c r="V20" s="191"/>
      <c r="W20" s="191"/>
      <c r="X20" s="191"/>
      <c r="Y20" s="191"/>
      <c r="Z20" s="191"/>
      <c r="AA20" s="192" t="str">
        <f>+IF($C20&gt;0,VLOOKUP($B20,'CSM ACTIVE PRICE LIST'!$A$2:$F$1022,4,FALSE),"")</f>
        <v/>
      </c>
      <c r="AB20" s="192" t="str">
        <f>+IF($C20&gt;0,VLOOKUP($B20,'CSM ACTIVE PRICE LIST'!$A$2:$F$1022,5,FALSE),"")</f>
        <v/>
      </c>
      <c r="AC20" s="192" t="str">
        <f>+IF($C20&gt;0,VLOOKUP($B20,'CSM ACTIVE PRICE LIST'!$A$2:$F$1022,6,FALSE),"")</f>
        <v/>
      </c>
      <c r="AD20" s="38"/>
      <c r="AE20" s="159" t="str">
        <f t="shared" si="1"/>
        <v>0</v>
      </c>
      <c r="AF20" s="201"/>
      <c r="AG20" s="40" t="str">
        <f>IF($C20&gt;0,+VLOOKUP(E20,'MASTER CODE DATA'!A$1:B$99,2,FALSE),"")</f>
        <v/>
      </c>
      <c r="AH20" s="40" t="str">
        <f>IF(C20&gt;0,+VLOOKUP(F20,'MASTER CODE DATA'!C$1:D$99,2,FALSE),"")</f>
        <v/>
      </c>
      <c r="AI20" s="40" t="str">
        <f>IF(C20&gt;0,+VLOOKUP(G20,'MASTER CODE DATA'!E$1:F$99,2,FALSE),"")</f>
        <v/>
      </c>
      <c r="AJ20" s="40" t="str">
        <f>IF(C20&gt;0,+VLOOKUP(H20,'MASTER CODE DATA'!G$1:H$99,2,FALSE),"")</f>
        <v/>
      </c>
      <c r="AK20" s="40" t="str">
        <f>IF(C20&gt;0,+VLOOKUP(I20,'MASTER CODE DATA'!I$1:J$99,2,FALSE),"")</f>
        <v/>
      </c>
    </row>
    <row r="21" spans="1:37" s="1" customFormat="1" hidden="1" x14ac:dyDescent="0.2">
      <c r="A21" s="33" t="s">
        <v>83</v>
      </c>
      <c r="B21" s="33" t="s">
        <v>124</v>
      </c>
      <c r="C21" s="146"/>
      <c r="D21" s="35" t="str">
        <f t="shared" si="0"/>
        <v/>
      </c>
      <c r="E21" s="34"/>
      <c r="F21" s="34"/>
      <c r="G21" s="34"/>
      <c r="H21" s="34"/>
      <c r="I21" s="34"/>
      <c r="J21" s="143">
        <v>0</v>
      </c>
      <c r="K21" s="191" t="str">
        <f t="shared" si="2"/>
        <v/>
      </c>
      <c r="L21" s="191"/>
      <c r="M21" s="191"/>
      <c r="N21" s="191"/>
      <c r="O21" s="191"/>
      <c r="P21" s="191"/>
      <c r="Q21" s="191"/>
      <c r="R21" s="191"/>
      <c r="S21" s="191"/>
      <c r="T21" s="191"/>
      <c r="U21" s="191"/>
      <c r="V21" s="191"/>
      <c r="W21" s="191"/>
      <c r="X21" s="191"/>
      <c r="Y21" s="191"/>
      <c r="Z21" s="191"/>
      <c r="AA21" s="192" t="str">
        <f>+IF($C21&gt;0,VLOOKUP($B21,'CSM ACTIVE PRICE LIST'!$A$2:$F$1022,4,FALSE),"")</f>
        <v/>
      </c>
      <c r="AB21" s="192" t="str">
        <f>+IF($C21&gt;0,VLOOKUP($B21,'CSM ACTIVE PRICE LIST'!$A$2:$F$1022,5,FALSE),"")</f>
        <v/>
      </c>
      <c r="AC21" s="192" t="str">
        <f>+IF($C21&gt;0,VLOOKUP($B21,'CSM ACTIVE PRICE LIST'!$A$2:$F$1022,6,FALSE),"")</f>
        <v/>
      </c>
      <c r="AD21" s="38"/>
      <c r="AE21" s="159" t="str">
        <f t="shared" si="1"/>
        <v>0</v>
      </c>
      <c r="AF21" s="201"/>
      <c r="AG21" s="40" t="str">
        <f>IF($C21&gt;0,+VLOOKUP(E21,'MASTER CODE DATA'!A$1:B$99,2,FALSE),"")</f>
        <v/>
      </c>
      <c r="AH21" s="40" t="str">
        <f>IF(C21&gt;0,+VLOOKUP(F21,'MASTER CODE DATA'!C$1:D$99,2,FALSE),"")</f>
        <v/>
      </c>
      <c r="AI21" s="40" t="str">
        <f>IF(C21&gt;0,+VLOOKUP(G21,'MASTER CODE DATA'!E$1:F$99,2,FALSE),"")</f>
        <v/>
      </c>
      <c r="AJ21" s="40" t="str">
        <f>IF(C21&gt;0,+VLOOKUP(H21,'MASTER CODE DATA'!G$1:H$99,2,FALSE),"")</f>
        <v/>
      </c>
      <c r="AK21" s="40" t="str">
        <f>IF(C21&gt;0,+VLOOKUP(I21,'MASTER CODE DATA'!I$1:J$99,2,FALSE),"")</f>
        <v/>
      </c>
    </row>
    <row r="22" spans="1:37" s="1" customFormat="1" ht="12.75" hidden="1" customHeight="1" x14ac:dyDescent="0.2">
      <c r="A22" s="33" t="s">
        <v>99</v>
      </c>
      <c r="B22" s="33" t="s">
        <v>125</v>
      </c>
      <c r="C22" s="146"/>
      <c r="D22" s="35" t="str">
        <f t="shared" si="0"/>
        <v/>
      </c>
      <c r="E22" s="34"/>
      <c r="F22" s="34"/>
      <c r="G22" s="34"/>
      <c r="H22" s="34"/>
      <c r="I22" s="34"/>
      <c r="J22" s="143">
        <v>0</v>
      </c>
      <c r="K22" s="191" t="str">
        <f t="shared" si="2"/>
        <v/>
      </c>
      <c r="L22" s="191"/>
      <c r="M22" s="191"/>
      <c r="N22" s="191"/>
      <c r="O22" s="191"/>
      <c r="P22" s="191"/>
      <c r="Q22" s="191"/>
      <c r="R22" s="191"/>
      <c r="S22" s="191"/>
      <c r="T22" s="191"/>
      <c r="U22" s="191"/>
      <c r="V22" s="191"/>
      <c r="W22" s="191"/>
      <c r="X22" s="191"/>
      <c r="Y22" s="191"/>
      <c r="Z22" s="191"/>
      <c r="AA22" s="192" t="str">
        <f>+IF($C22&gt;0,VLOOKUP($B22,'CSM ACTIVE PRICE LIST'!$A$2:$F$1022,4,FALSE),"")</f>
        <v/>
      </c>
      <c r="AB22" s="192" t="str">
        <f>+IF($C22&gt;0,VLOOKUP($B22,'CSM ACTIVE PRICE LIST'!$A$2:$F$1022,5,FALSE),"")</f>
        <v/>
      </c>
      <c r="AC22" s="192" t="str">
        <f>+IF($C22&gt;0,VLOOKUP($B22,'CSM ACTIVE PRICE LIST'!$A$2:$F$1022,6,FALSE),"")</f>
        <v/>
      </c>
      <c r="AD22" s="38"/>
      <c r="AE22" s="159" t="str">
        <f t="shared" si="1"/>
        <v>0</v>
      </c>
      <c r="AF22" s="201"/>
      <c r="AG22" s="40" t="str">
        <f>IF($C22&gt;0,+VLOOKUP(E22,'MASTER CODE DATA'!A$1:B$99,2,FALSE),"")</f>
        <v/>
      </c>
      <c r="AH22" s="40" t="str">
        <f>IF(C22&gt;0,+VLOOKUP(F22,'MASTER CODE DATA'!C$1:D$99,2,FALSE),"")</f>
        <v/>
      </c>
      <c r="AI22" s="40" t="str">
        <f>IF(C22&gt;0,+VLOOKUP(G22,'MASTER CODE DATA'!E$1:F$99,2,FALSE),"")</f>
        <v/>
      </c>
      <c r="AJ22" s="40" t="str">
        <f>IF(C22&gt;0,+VLOOKUP(H22,'MASTER CODE DATA'!G$1:H$99,2,FALSE),"")</f>
        <v/>
      </c>
      <c r="AK22" s="40" t="str">
        <f>IF(C22&gt;0,+VLOOKUP(I22,'MASTER CODE DATA'!I$1:J$99,2,FALSE),"")</f>
        <v/>
      </c>
    </row>
    <row r="23" spans="1:37" s="1" customFormat="1" hidden="1" x14ac:dyDescent="0.2">
      <c r="A23" s="33" t="s">
        <v>99</v>
      </c>
      <c r="B23" s="33" t="s">
        <v>126</v>
      </c>
      <c r="C23" s="146"/>
      <c r="D23" s="35" t="str">
        <f t="shared" si="0"/>
        <v/>
      </c>
      <c r="E23" s="34"/>
      <c r="F23" s="34"/>
      <c r="G23" s="34"/>
      <c r="H23" s="34"/>
      <c r="I23" s="34"/>
      <c r="J23" s="143">
        <v>0</v>
      </c>
      <c r="K23" s="191" t="str">
        <f t="shared" si="2"/>
        <v/>
      </c>
      <c r="L23" s="191"/>
      <c r="M23" s="191"/>
      <c r="N23" s="191"/>
      <c r="O23" s="191"/>
      <c r="P23" s="191"/>
      <c r="Q23" s="191"/>
      <c r="R23" s="191"/>
      <c r="S23" s="191"/>
      <c r="T23" s="191"/>
      <c r="U23" s="191"/>
      <c r="V23" s="191"/>
      <c r="W23" s="191"/>
      <c r="X23" s="191"/>
      <c r="Y23" s="191"/>
      <c r="Z23" s="191"/>
      <c r="AA23" s="192" t="str">
        <f>+IF($C23&gt;0,VLOOKUP($B23,'CSM ACTIVE PRICE LIST'!$A$2:$F$1022,4,FALSE),"")</f>
        <v/>
      </c>
      <c r="AB23" s="192" t="str">
        <f>+IF($C23&gt;0,VLOOKUP($B23,'CSM ACTIVE PRICE LIST'!$A$2:$F$1022,5,FALSE),"")</f>
        <v/>
      </c>
      <c r="AC23" s="192" t="str">
        <f>+IF($C23&gt;0,VLOOKUP($B23,'CSM ACTIVE PRICE LIST'!$A$2:$F$1022,6,FALSE),"")</f>
        <v/>
      </c>
      <c r="AD23" s="38"/>
      <c r="AE23" s="159" t="str">
        <f t="shared" si="1"/>
        <v>0</v>
      </c>
      <c r="AF23" s="201"/>
      <c r="AG23" s="40" t="str">
        <f>IF($C23&gt;0,+VLOOKUP(E23,'MASTER CODE DATA'!A$1:B$99,2,FALSE),"")</f>
        <v/>
      </c>
      <c r="AH23" s="40" t="str">
        <f>IF(C23&gt;0,+VLOOKUP(F23,'MASTER CODE DATA'!C$1:D$99,2,FALSE),"")</f>
        <v/>
      </c>
      <c r="AI23" s="40" t="str">
        <f>IF(C23&gt;0,+VLOOKUP(G23,'MASTER CODE DATA'!E$1:F$99,2,FALSE),"")</f>
        <v/>
      </c>
      <c r="AJ23" s="40" t="str">
        <f>IF(C23&gt;0,+VLOOKUP(H23,'MASTER CODE DATA'!G$1:H$99,2,FALSE),"")</f>
        <v/>
      </c>
      <c r="AK23" s="40" t="str">
        <f>IF(C23&gt;0,+VLOOKUP(I23,'MASTER CODE DATA'!I$1:J$99,2,FALSE),"")</f>
        <v/>
      </c>
    </row>
    <row r="24" spans="1:37" s="1" customFormat="1" ht="156" x14ac:dyDescent="0.2">
      <c r="A24" s="33" t="s">
        <v>85</v>
      </c>
      <c r="B24" s="194" t="s">
        <v>127</v>
      </c>
      <c r="C24" s="146" t="s">
        <v>2972</v>
      </c>
      <c r="D24" s="35" t="str">
        <f t="shared" si="0"/>
        <v>R.TOPWN_BLY</v>
      </c>
      <c r="E24" s="34" t="s">
        <v>860</v>
      </c>
      <c r="F24" s="34" t="s">
        <v>865</v>
      </c>
      <c r="G24" s="34" t="s">
        <v>861</v>
      </c>
      <c r="H24" s="34" t="s">
        <v>865</v>
      </c>
      <c r="I24" s="34" t="s">
        <v>889</v>
      </c>
      <c r="J24" s="143" t="s">
        <v>889</v>
      </c>
      <c r="K24" s="191" t="str">
        <f t="shared" si="2"/>
        <v>WOMEN'S LONG SLEEVE BASE LAYER QUARTER ZIP</v>
      </c>
      <c r="L24" s="191" t="s">
        <v>3687</v>
      </c>
      <c r="M24" s="191" t="s">
        <v>128</v>
      </c>
      <c r="N24" s="191" t="s">
        <v>129</v>
      </c>
      <c r="O24" s="191" t="s">
        <v>130</v>
      </c>
      <c r="P24" s="191" t="s">
        <v>3692</v>
      </c>
      <c r="Q24" s="191" t="s">
        <v>131</v>
      </c>
      <c r="R24" s="191" t="s">
        <v>132</v>
      </c>
      <c r="S24" s="191" t="s">
        <v>3014</v>
      </c>
      <c r="T24" s="191" t="s">
        <v>3697</v>
      </c>
      <c r="U24" s="191" t="s">
        <v>133</v>
      </c>
      <c r="V24" s="191" t="s">
        <v>134</v>
      </c>
      <c r="W24" s="191"/>
      <c r="X24" s="191"/>
      <c r="Y24" s="191"/>
      <c r="Z24" s="191"/>
      <c r="AA24" s="192">
        <f>+IF($C24&gt;0,VLOOKUP($B24,'CSM ACTIVE PRICE LIST'!$A$2:$F$1022,4,FALSE),"")</f>
        <v>99.9</v>
      </c>
      <c r="AB24" s="192">
        <f>+IF($C24&gt;0,VLOOKUP($B24,'CSM ACTIVE PRICE LIST'!$A$2:$F$1022,5,FALSE),"")</f>
        <v>5490</v>
      </c>
      <c r="AC24" s="192">
        <f>+IF($C24&gt;0,VLOOKUP($B24,'CSM ACTIVE PRICE LIST'!$A$2:$F$1022,6,FALSE),"")</f>
        <v>114.88499999999999</v>
      </c>
      <c r="AD24" s="38" t="str">
        <f>+VLOOKUP(B24,'SKU LIST - LINKED'!C:W,21,FALSE)</f>
        <v>XS;S;M;L;XL</v>
      </c>
      <c r="AE24" s="159" t="str">
        <f t="shared" ref="AE24:AE29" si="6">+H24&amp;"-"&amp;J24</f>
        <v>WOMEN-BASE LAYERS</v>
      </c>
      <c r="AF24" s="159" t="str">
        <f>+VLOOKUP(B24,'[1]STYLES &amp; SIZE CHARTS'!$A:$H,8,FALSE)</f>
        <v>WT-LSBL1</v>
      </c>
      <c r="AG24" s="40" t="str">
        <f>IF($C24&gt;0,+VLOOKUP(E24,'MASTER CODE DATA'!A$1:B$99,2,FALSE),"")</f>
        <v>R</v>
      </c>
      <c r="AH24" s="40" t="str">
        <f>IF(C24&gt;0,+VLOOKUP(F24,'MASTER CODE DATA'!C$1:D$99,2,FALSE),"")</f>
        <v>WMN</v>
      </c>
      <c r="AI24" s="40" t="str">
        <f>IF(C24&gt;0,+VLOOKUP(G24,'MASTER CODE DATA'!E$1:F$99,2,FALSE),"")</f>
        <v>TOP</v>
      </c>
      <c r="AJ24" s="40" t="str">
        <f>IF(C24&gt;0,+VLOOKUP(H24,'MASTER CODE DATA'!G$1:H$99,2,FALSE),"")</f>
        <v>WN</v>
      </c>
      <c r="AK24" s="40" t="str">
        <f>IF(C24&gt;0,+VLOOKUP(I24,'MASTER CODE DATA'!I$1:J$99,2,FALSE),"")</f>
        <v>BLY</v>
      </c>
    </row>
    <row r="25" spans="1:37" s="1" customFormat="1" ht="204" x14ac:dyDescent="0.2">
      <c r="A25" s="33"/>
      <c r="B25" s="194" t="s">
        <v>3939</v>
      </c>
      <c r="C25" s="146" t="s">
        <v>3940</v>
      </c>
      <c r="D25" s="35" t="str">
        <f t="shared" si="0"/>
        <v>R.TOPWN_BLY</v>
      </c>
      <c r="E25" s="34" t="s">
        <v>860</v>
      </c>
      <c r="F25" s="34" t="s">
        <v>865</v>
      </c>
      <c r="G25" s="34" t="s">
        <v>861</v>
      </c>
      <c r="H25" s="34" t="s">
        <v>865</v>
      </c>
      <c r="I25" s="34" t="s">
        <v>889</v>
      </c>
      <c r="J25" s="143" t="s">
        <v>889</v>
      </c>
      <c r="K25" s="191" t="str">
        <f>IF(C25&gt;0,C25,"")</f>
        <v>WOMEN'S LONG SLEEVE BASE LAYER QUARTER ZIP WITH STRASS</v>
      </c>
      <c r="L25" s="191" t="s">
        <v>3946</v>
      </c>
      <c r="M25" s="191" t="s">
        <v>128</v>
      </c>
      <c r="N25" s="191" t="s">
        <v>129</v>
      </c>
      <c r="O25" s="191" t="s">
        <v>3941</v>
      </c>
      <c r="P25" s="191" t="s">
        <v>3948</v>
      </c>
      <c r="Q25" s="191" t="s">
        <v>131</v>
      </c>
      <c r="R25" s="191" t="s">
        <v>132</v>
      </c>
      <c r="S25" s="191" t="s">
        <v>3942</v>
      </c>
      <c r="T25" s="191" t="s">
        <v>3947</v>
      </c>
      <c r="U25" s="191" t="s">
        <v>133</v>
      </c>
      <c r="V25" s="191" t="s">
        <v>134</v>
      </c>
      <c r="W25" s="191"/>
      <c r="X25" s="191"/>
      <c r="Y25" s="191"/>
      <c r="Z25" s="191"/>
      <c r="AA25" s="192">
        <f>+IF($C25&gt;0,VLOOKUP($B25,'CSM ACTIVE PRICE LIST'!$A$2:$F$1022,4,FALSE),"")</f>
        <v>119.9</v>
      </c>
      <c r="AB25" s="192">
        <f>+IF($C25&gt;0,VLOOKUP($B25,'CSM ACTIVE PRICE LIST'!$A$2:$F$1022,5,FALSE),"")</f>
        <v>6590</v>
      </c>
      <c r="AC25" s="192">
        <f>+IF($C25&gt;0,VLOOKUP($B25,'CSM ACTIVE PRICE LIST'!$A$2:$F$1022,6,FALSE),"")</f>
        <v>137.88499999999999</v>
      </c>
      <c r="AD25" s="38" t="str">
        <f>+VLOOKUP(B25,'SKU LIST - LINKED'!C:W,21,FALSE)</f>
        <v>XS;S;M;L;XL;XXL</v>
      </c>
      <c r="AE25" s="159" t="str">
        <f t="shared" ref="AE25" si="7">+H25&amp;"-"&amp;J25</f>
        <v>WOMEN-BASE LAYERS</v>
      </c>
      <c r="AF25" s="159" t="str">
        <f>+VLOOKUP(B25,'[1]STYLES &amp; SIZE CHARTS'!$A:$H,8,FALSE)</f>
        <v>WT-LSBL1</v>
      </c>
      <c r="AG25" s="40" t="str">
        <f>IF($C25&gt;0,+VLOOKUP(E25,'MASTER CODE DATA'!A$1:B$99,2,FALSE),"")</f>
        <v>R</v>
      </c>
      <c r="AH25" s="40" t="str">
        <f>IF(C25&gt;0,+VLOOKUP(F25,'MASTER CODE DATA'!C$1:D$99,2,FALSE),"")</f>
        <v>WMN</v>
      </c>
      <c r="AI25" s="40" t="str">
        <f>IF(C25&gt;0,+VLOOKUP(G25,'MASTER CODE DATA'!E$1:F$99,2,FALSE),"")</f>
        <v>TOP</v>
      </c>
      <c r="AJ25" s="40" t="str">
        <f>IF(C25&gt;0,+VLOOKUP(H25,'MASTER CODE DATA'!G$1:H$99,2,FALSE),"")</f>
        <v>WN</v>
      </c>
      <c r="AK25" s="40" t="str">
        <f>IF(C25&gt;0,+VLOOKUP(I25,'MASTER CODE DATA'!I$1:J$99,2,FALSE),"")</f>
        <v>BLY</v>
      </c>
    </row>
    <row r="26" spans="1:37" s="1" customFormat="1" ht="156" x14ac:dyDescent="0.2">
      <c r="A26" s="33" t="s">
        <v>85</v>
      </c>
      <c r="B26" s="194" t="s">
        <v>137</v>
      </c>
      <c r="C26" s="146" t="s">
        <v>2973</v>
      </c>
      <c r="D26" s="35" t="str">
        <f t="shared" si="0"/>
        <v>R.TOPKG_BLY</v>
      </c>
      <c r="E26" s="34" t="s">
        <v>860</v>
      </c>
      <c r="F26" s="34" t="s">
        <v>919</v>
      </c>
      <c r="G26" s="34" t="s">
        <v>861</v>
      </c>
      <c r="H26" s="34" t="s">
        <v>869</v>
      </c>
      <c r="I26" s="34" t="s">
        <v>889</v>
      </c>
      <c r="J26" s="143" t="s">
        <v>889</v>
      </c>
      <c r="K26" s="191" t="str">
        <f t="shared" si="2"/>
        <v>GIRL'S LONG SLEEVE BASE LAYER QUARTER ZIP</v>
      </c>
      <c r="L26" s="191" t="s">
        <v>3688</v>
      </c>
      <c r="M26" s="191" t="s">
        <v>128</v>
      </c>
      <c r="N26" s="191" t="s">
        <v>129</v>
      </c>
      <c r="O26" s="191" t="s">
        <v>138</v>
      </c>
      <c r="P26" s="191" t="s">
        <v>3693</v>
      </c>
      <c r="Q26" s="191" t="s">
        <v>131</v>
      </c>
      <c r="R26" s="191" t="s">
        <v>132</v>
      </c>
      <c r="S26" s="191" t="s">
        <v>3015</v>
      </c>
      <c r="T26" s="191" t="s">
        <v>3698</v>
      </c>
      <c r="U26" s="191" t="s">
        <v>133</v>
      </c>
      <c r="V26" s="191" t="s">
        <v>134</v>
      </c>
      <c r="W26" s="191"/>
      <c r="X26" s="191"/>
      <c r="Y26" s="191"/>
      <c r="Z26" s="191"/>
      <c r="AA26" s="192">
        <f>+IF($C26&gt;0,VLOOKUP($B26,'CSM ACTIVE PRICE LIST'!$A$2:$F$1022,4,FALSE),"")</f>
        <v>69.900000000000006</v>
      </c>
      <c r="AB26" s="192">
        <f>+IF($C26&gt;0,VLOOKUP($B26,'CSM ACTIVE PRICE LIST'!$A$2:$F$1022,5,FALSE),"")</f>
        <v>3840</v>
      </c>
      <c r="AC26" s="192">
        <f>+IF($C26&gt;0,VLOOKUP($B26,'CSM ACTIVE PRICE LIST'!$A$2:$F$1022,6,FALSE),"")</f>
        <v>80.385000000000005</v>
      </c>
      <c r="AD26" s="38" t="str">
        <f>+VLOOKUP(B26,'SKU LIST - LINKED'!C:W,21,FALSE)</f>
        <v>6-7 Y;8-9 Y;10-11 Y;12-13 Y;14-15 Y</v>
      </c>
      <c r="AE26" s="159" t="str">
        <f t="shared" si="6"/>
        <v>KIDS GIRL-BASE LAYERS</v>
      </c>
      <c r="AF26" s="159" t="str">
        <f>+VLOOKUP(B26,'[1]STYLES &amp; SIZE CHARTS'!$A:$H,8,FALSE)</f>
        <v>JT-GLSP1</v>
      </c>
      <c r="AG26" s="40" t="str">
        <f>IF($C26&gt;0,+VLOOKUP(E26,'MASTER CODE DATA'!A$1:B$99,2,FALSE),"")</f>
        <v>R</v>
      </c>
      <c r="AH26" s="40" t="str">
        <f>IF(C26&gt;0,+VLOOKUP(F26,'MASTER CODE DATA'!C$1:D$99,2,FALSE),"")</f>
        <v>JNR</v>
      </c>
      <c r="AI26" s="40" t="str">
        <f>IF(C26&gt;0,+VLOOKUP(G26,'MASTER CODE DATA'!E$1:F$99,2,FALSE),"")</f>
        <v>TOP</v>
      </c>
      <c r="AJ26" s="40" t="str">
        <f>IF(C26&gt;0,+VLOOKUP(H26,'MASTER CODE DATA'!G$1:H$99,2,FALSE),"")</f>
        <v>KG</v>
      </c>
      <c r="AK26" s="40" t="str">
        <f>IF(C26&gt;0,+VLOOKUP(I26,'MASTER CODE DATA'!I$1:J$99,2,FALSE),"")</f>
        <v>BLY</v>
      </c>
    </row>
    <row r="27" spans="1:37" s="1" customFormat="1" ht="72" x14ac:dyDescent="0.2">
      <c r="A27" s="33" t="s">
        <v>85</v>
      </c>
      <c r="B27" s="194" t="s">
        <v>139</v>
      </c>
      <c r="C27" s="146" t="s">
        <v>140</v>
      </c>
      <c r="D27" s="35" t="str">
        <f t="shared" si="0"/>
        <v>R.OTWMN_PUV</v>
      </c>
      <c r="E27" s="34" t="s">
        <v>860</v>
      </c>
      <c r="F27" s="34" t="s">
        <v>818</v>
      </c>
      <c r="G27" s="34" t="s">
        <v>899</v>
      </c>
      <c r="H27" s="34" t="s">
        <v>818</v>
      </c>
      <c r="I27" s="34" t="s">
        <v>900</v>
      </c>
      <c r="J27" s="143" t="s">
        <v>900</v>
      </c>
      <c r="K27" s="191" t="str">
        <f t="shared" si="2"/>
        <v>MEN'S PUFFER VEST</v>
      </c>
      <c r="L27" s="191" t="s">
        <v>141</v>
      </c>
      <c r="M27" s="191" t="s">
        <v>142</v>
      </c>
      <c r="N27" s="191" t="s">
        <v>143</v>
      </c>
      <c r="O27" s="191" t="s">
        <v>144</v>
      </c>
      <c r="P27" s="191" t="s">
        <v>145</v>
      </c>
      <c r="Q27" s="191" t="s">
        <v>146</v>
      </c>
      <c r="R27" s="191" t="s">
        <v>147</v>
      </c>
      <c r="S27" s="191" t="s">
        <v>148</v>
      </c>
      <c r="T27" s="191" t="s">
        <v>149</v>
      </c>
      <c r="U27" s="191" t="s">
        <v>150</v>
      </c>
      <c r="V27" s="191" t="s">
        <v>151</v>
      </c>
      <c r="W27" s="191"/>
      <c r="X27" s="191"/>
      <c r="Y27" s="191"/>
      <c r="Z27" s="191"/>
      <c r="AA27" s="192">
        <f>+IF($C27&gt;0,VLOOKUP($B27,'CSM ACTIVE PRICE LIST'!$A$2:$F$1022,4,FALSE),"")</f>
        <v>99.9</v>
      </c>
      <c r="AB27" s="192">
        <f>+IF($C27&gt;0,VLOOKUP($B27,'CSM ACTIVE PRICE LIST'!$A$2:$F$1022,5,FALSE),"")</f>
        <v>5490</v>
      </c>
      <c r="AC27" s="192">
        <f>+IF($C27&gt;0,VLOOKUP($B27,'CSM ACTIVE PRICE LIST'!$A$2:$F$1022,6,FALSE),"")</f>
        <v>114.88499999999999</v>
      </c>
      <c r="AD27" s="38" t="str">
        <f>+VLOOKUP(B27,'SKU LIST - LINKED'!C:W,21,FALSE)</f>
        <v>XS;S;M;L;XL;XXL</v>
      </c>
      <c r="AE27" s="159" t="str">
        <f t="shared" si="6"/>
        <v>MEN-PUFFER VESTS</v>
      </c>
      <c r="AF27" s="159">
        <f>+VLOOKUP(B27,'[1]STYLES &amp; SIZE CHARTS'!$A:$H,8,FALSE)</f>
        <v>0</v>
      </c>
      <c r="AG27" s="40" t="str">
        <f>IF($C27&gt;0,+VLOOKUP(E27,'MASTER CODE DATA'!A$1:B$99,2,FALSE),"")</f>
        <v>R</v>
      </c>
      <c r="AH27" s="40" t="str">
        <f>IF(C27&gt;0,+VLOOKUP(F27,'MASTER CODE DATA'!C$1:D$99,2,FALSE),"")</f>
        <v>MEN</v>
      </c>
      <c r="AI27" s="40" t="str">
        <f>IF(C27&gt;0,+VLOOKUP(G27,'MASTER CODE DATA'!E$1:F$99,2,FALSE),"")</f>
        <v>OTW</v>
      </c>
      <c r="AJ27" s="40" t="str">
        <f>IF(C27&gt;0,+VLOOKUP(H27,'MASTER CODE DATA'!G$1:H$99,2,FALSE),"")</f>
        <v>MN</v>
      </c>
      <c r="AK27" s="40" t="str">
        <f>IF(C27&gt;0,+VLOOKUP(I27,'MASTER CODE DATA'!I$1:J$99,2,FALSE),"")</f>
        <v>PUV</v>
      </c>
    </row>
    <row r="28" spans="1:37" s="1" customFormat="1" ht="132" x14ac:dyDescent="0.2">
      <c r="A28" s="33"/>
      <c r="B28" s="194" t="s">
        <v>1867</v>
      </c>
      <c r="C28" s="146" t="s">
        <v>1900</v>
      </c>
      <c r="D28" s="35" t="str">
        <f t="shared" si="0"/>
        <v>R.BOTKU_BRC</v>
      </c>
      <c r="E28" s="34" t="s">
        <v>860</v>
      </c>
      <c r="F28" s="34" t="s">
        <v>919</v>
      </c>
      <c r="G28" s="34" t="s">
        <v>922</v>
      </c>
      <c r="H28" s="34" t="s">
        <v>822</v>
      </c>
      <c r="I28" s="34" t="s">
        <v>924</v>
      </c>
      <c r="J28" s="143" t="s">
        <v>924</v>
      </c>
      <c r="K28" s="191" t="str">
        <f t="shared" si="2"/>
        <v>KID'S UNISEX KNEE GRIP PRO BREECHES</v>
      </c>
      <c r="L28" s="191" t="s">
        <v>3817</v>
      </c>
      <c r="M28" s="191" t="s">
        <v>1928</v>
      </c>
      <c r="N28" s="191" t="s">
        <v>129</v>
      </c>
      <c r="O28" s="191" t="s">
        <v>3530</v>
      </c>
      <c r="P28" s="191" t="s">
        <v>3819</v>
      </c>
      <c r="Q28" s="191" t="s">
        <v>3844</v>
      </c>
      <c r="R28" s="191" t="s">
        <v>132</v>
      </c>
      <c r="S28" s="191" t="s">
        <v>1908</v>
      </c>
      <c r="T28" s="191" t="s">
        <v>3850</v>
      </c>
      <c r="U28" s="191" t="s">
        <v>1929</v>
      </c>
      <c r="V28" s="191" t="s">
        <v>134</v>
      </c>
      <c r="W28" s="191"/>
      <c r="X28" s="191"/>
      <c r="Y28" s="191"/>
      <c r="Z28" s="191"/>
      <c r="AA28" s="192">
        <f>+IF($C28&gt;0,VLOOKUP($B28,'CSM ACTIVE PRICE LIST'!$A$2:$F$1022,4,FALSE),"")</f>
        <v>159.9</v>
      </c>
      <c r="AB28" s="192">
        <f>+IF($C28&gt;0,VLOOKUP($B28,'CSM ACTIVE PRICE LIST'!$A$2:$F$1022,5,FALSE),"")</f>
        <v>8790</v>
      </c>
      <c r="AC28" s="192">
        <f>+IF($C28&gt;0,VLOOKUP($B28,'CSM ACTIVE PRICE LIST'!$A$2:$F$1022,6,FALSE),"")</f>
        <v>183.88499999999999</v>
      </c>
      <c r="AD28" s="38" t="str">
        <f>+VLOOKUP(B28,'SKU LIST - LINKED'!C:W,21,FALSE)</f>
        <v>6-7 Y;8-9 Y;10-11 Y;12-13 Y;14-15 Y</v>
      </c>
      <c r="AE28" s="159" t="str">
        <f t="shared" si="6"/>
        <v>KIDS UNISEX-BREECHES</v>
      </c>
      <c r="AF28" s="159" t="str">
        <f>+VLOOKUP(B28,'[1]STYLES &amp; SIZE CHARTS'!$A:$H,8,FALSE)</f>
        <v>JB-UB1</v>
      </c>
      <c r="AG28" s="40" t="str">
        <f>IF($C28&gt;0,+VLOOKUP(E28,'MASTER CODE DATA'!A$1:B$99,2,FALSE),"")</f>
        <v>R</v>
      </c>
      <c r="AH28" s="40" t="str">
        <f>IF(C28&gt;0,+VLOOKUP(F28,'MASTER CODE DATA'!C$1:D$99,2,FALSE),"")</f>
        <v>JNR</v>
      </c>
      <c r="AI28" s="40" t="str">
        <f>IF(C28&gt;0,+VLOOKUP(G28,'MASTER CODE DATA'!E$1:F$99,2,FALSE),"")</f>
        <v>BOT</v>
      </c>
      <c r="AJ28" s="40" t="str">
        <f>IF(C28&gt;0,+VLOOKUP(H28,'MASTER CODE DATA'!G$1:H$99,2,FALSE),"")</f>
        <v>KU</v>
      </c>
      <c r="AK28" s="40" t="str">
        <f>IF(C28&gt;0,+VLOOKUP(I28,'MASTER CODE DATA'!I$1:J$99,2,FALSE),"")</f>
        <v>BRC</v>
      </c>
    </row>
    <row r="29" spans="1:37" s="1" customFormat="1" ht="180" x14ac:dyDescent="0.2">
      <c r="A29" s="33"/>
      <c r="B29" s="194" t="s">
        <v>3830</v>
      </c>
      <c r="C29" s="146" t="s">
        <v>3834</v>
      </c>
      <c r="D29" s="35" t="str">
        <f t="shared" si="0"/>
        <v>R.BOTKU_BRC</v>
      </c>
      <c r="E29" s="34" t="s">
        <v>860</v>
      </c>
      <c r="F29" s="34" t="s">
        <v>919</v>
      </c>
      <c r="G29" s="34" t="s">
        <v>922</v>
      </c>
      <c r="H29" s="34" t="s">
        <v>822</v>
      </c>
      <c r="I29" s="34" t="s">
        <v>924</v>
      </c>
      <c r="J29" s="143" t="s">
        <v>924</v>
      </c>
      <c r="K29" s="191" t="str">
        <f t="shared" si="2"/>
        <v>KID'S UNISEX KNEE GRIP PRO WINTER BREECHES</v>
      </c>
      <c r="L29" s="191" t="s">
        <v>3839</v>
      </c>
      <c r="M29" s="191" t="s">
        <v>3836</v>
      </c>
      <c r="N29" s="191" t="s">
        <v>129</v>
      </c>
      <c r="O29" s="191" t="s">
        <v>3840</v>
      </c>
      <c r="P29" s="191" t="s">
        <v>3843</v>
      </c>
      <c r="Q29" s="191" t="s">
        <v>3845</v>
      </c>
      <c r="R29" s="191" t="s">
        <v>132</v>
      </c>
      <c r="S29" s="191" t="s">
        <v>3847</v>
      </c>
      <c r="T29" s="191" t="s">
        <v>3851</v>
      </c>
      <c r="U29" s="191" t="s">
        <v>3849</v>
      </c>
      <c r="V29" s="191" t="s">
        <v>134</v>
      </c>
      <c r="W29" s="191"/>
      <c r="X29" s="191"/>
      <c r="Y29" s="191"/>
      <c r="Z29" s="191"/>
      <c r="AA29" s="192">
        <f>+IF($C29&gt;0,VLOOKUP($B29,'CSM ACTIVE PRICE LIST'!$A$2:$F$1022,4,FALSE),"")</f>
        <v>169.9</v>
      </c>
      <c r="AB29" s="192">
        <f>+IF($C29&gt;0,VLOOKUP($B29,'CSM ACTIVE PRICE LIST'!$A$2:$F$1022,5,FALSE),"")</f>
        <v>9340</v>
      </c>
      <c r="AC29" s="192">
        <f>+IF($C29&gt;0,VLOOKUP($B29,'CSM ACTIVE PRICE LIST'!$A$2:$F$1022,6,FALSE),"")</f>
        <v>195.38499999999999</v>
      </c>
      <c r="AD29" s="38" t="str">
        <f>+VLOOKUP(B29,'SKU LIST - LINKED'!C:W,21,FALSE)</f>
        <v>6-7 Y;8-9 Y;10-11 Y;12-13 Y;14-15 Y</v>
      </c>
      <c r="AE29" s="159" t="str">
        <f t="shared" si="6"/>
        <v>KIDS UNISEX-BREECHES</v>
      </c>
      <c r="AF29" s="159" t="str">
        <f>+VLOOKUP(B29,'[1]STYLES &amp; SIZE CHARTS'!$A:$H,8,FALSE)</f>
        <v>JB-UB1</v>
      </c>
      <c r="AG29" s="40" t="str">
        <f>IF($C29&gt;0,+VLOOKUP(E29,'MASTER CODE DATA'!A$1:B$99,2,FALSE),"")</f>
        <v>R</v>
      </c>
      <c r="AH29" s="40" t="str">
        <f>IF(C29&gt;0,+VLOOKUP(F29,'MASTER CODE DATA'!C$1:D$99,2,FALSE),"")</f>
        <v>JNR</v>
      </c>
      <c r="AI29" s="40" t="str">
        <f>IF(C29&gt;0,+VLOOKUP(G29,'MASTER CODE DATA'!E$1:F$99,2,FALSE),"")</f>
        <v>BOT</v>
      </c>
      <c r="AJ29" s="40" t="str">
        <f>IF(C29&gt;0,+VLOOKUP(H29,'MASTER CODE DATA'!G$1:H$99,2,FALSE),"")</f>
        <v>KU</v>
      </c>
      <c r="AK29" s="40" t="str">
        <f>IF(C29&gt;0,+VLOOKUP(I29,'MASTER CODE DATA'!I$1:J$99,2,FALSE),"")</f>
        <v>BRC</v>
      </c>
    </row>
    <row r="30" spans="1:37" s="1" customFormat="1" hidden="1" x14ac:dyDescent="0.2">
      <c r="A30" s="33" t="s">
        <v>81</v>
      </c>
      <c r="B30" s="33" t="s">
        <v>153</v>
      </c>
      <c r="C30" s="146"/>
      <c r="D30" s="35" t="str">
        <f t="shared" si="0"/>
        <v/>
      </c>
      <c r="E30" s="34"/>
      <c r="F30" s="34"/>
      <c r="G30" s="34"/>
      <c r="H30" s="34"/>
      <c r="I30" s="34"/>
      <c r="J30" s="143">
        <v>0</v>
      </c>
      <c r="K30" s="191" t="str">
        <f t="shared" si="2"/>
        <v/>
      </c>
      <c r="L30" s="191"/>
      <c r="M30" s="191"/>
      <c r="N30" s="191"/>
      <c r="O30" s="191"/>
      <c r="P30" s="191"/>
      <c r="Q30" s="191"/>
      <c r="R30" s="191"/>
      <c r="S30" s="191"/>
      <c r="T30" s="191"/>
      <c r="U30" s="191"/>
      <c r="V30" s="191"/>
      <c r="W30" s="191"/>
      <c r="X30" s="191"/>
      <c r="Y30" s="191"/>
      <c r="Z30" s="191"/>
      <c r="AA30" s="192" t="str">
        <f>+IF($C30&gt;0,VLOOKUP($B30,'CSM ACTIVE PRICE LIST'!$A$2:$F$1022,4,FALSE),"")</f>
        <v/>
      </c>
      <c r="AB30" s="192" t="str">
        <f>+IF($C30&gt;0,VLOOKUP($B30,'CSM ACTIVE PRICE LIST'!$A$2:$F$1022,5,FALSE),"")</f>
        <v/>
      </c>
      <c r="AC30" s="192" t="str">
        <f>+IF($C30&gt;0,VLOOKUP($B30,'CSM ACTIVE PRICE LIST'!$A$2:$F$1022,6,FALSE),"")</f>
        <v/>
      </c>
      <c r="AD30" s="38"/>
      <c r="AE30" s="159" t="str">
        <f t="shared" si="1"/>
        <v>0</v>
      </c>
      <c r="AF30" s="201"/>
      <c r="AG30" s="40" t="str">
        <f>IF($C30&gt;0,+VLOOKUP(E30,'MASTER CODE DATA'!A$1:B$99,2,FALSE),"")</f>
        <v/>
      </c>
      <c r="AH30" s="40" t="str">
        <f>IF(C30&gt;0,+VLOOKUP(F30,'MASTER CODE DATA'!C$1:D$99,2,FALSE),"")</f>
        <v/>
      </c>
      <c r="AI30" s="40" t="str">
        <f>IF(C30&gt;0,+VLOOKUP(G30,'MASTER CODE DATA'!E$1:F$99,2,FALSE),"")</f>
        <v/>
      </c>
      <c r="AJ30" s="40" t="str">
        <f>IF(C30&gt;0,+VLOOKUP(H30,'MASTER CODE DATA'!G$1:H$99,2,FALSE),"")</f>
        <v/>
      </c>
      <c r="AK30" s="40" t="str">
        <f>IF(C30&gt;0,+VLOOKUP(I30,'MASTER CODE DATA'!I$1:J$99,2,FALSE),"")</f>
        <v/>
      </c>
    </row>
    <row r="31" spans="1:37" s="1" customFormat="1" hidden="1" x14ac:dyDescent="0.2">
      <c r="A31" s="33" t="s">
        <v>81</v>
      </c>
      <c r="B31" s="33" t="s">
        <v>154</v>
      </c>
      <c r="C31" s="146"/>
      <c r="D31" s="35" t="str">
        <f t="shared" si="0"/>
        <v/>
      </c>
      <c r="E31" s="34"/>
      <c r="F31" s="34"/>
      <c r="G31" s="34"/>
      <c r="H31" s="34"/>
      <c r="I31" s="34"/>
      <c r="J31" s="143">
        <v>0</v>
      </c>
      <c r="K31" s="191" t="str">
        <f t="shared" si="2"/>
        <v/>
      </c>
      <c r="L31" s="191"/>
      <c r="M31" s="191"/>
      <c r="N31" s="191"/>
      <c r="O31" s="191"/>
      <c r="P31" s="191"/>
      <c r="Q31" s="191"/>
      <c r="R31" s="191"/>
      <c r="S31" s="191"/>
      <c r="T31" s="191"/>
      <c r="U31" s="191"/>
      <c r="V31" s="191"/>
      <c r="W31" s="191"/>
      <c r="X31" s="191"/>
      <c r="Y31" s="191"/>
      <c r="Z31" s="191"/>
      <c r="AA31" s="192" t="str">
        <f>+IF($C31&gt;0,VLOOKUP($B31,'CSM ACTIVE PRICE LIST'!$A$2:$F$1022,4,FALSE),"")</f>
        <v/>
      </c>
      <c r="AB31" s="192" t="str">
        <f>+IF($C31&gt;0,VLOOKUP($B31,'CSM ACTIVE PRICE LIST'!$A$2:$F$1022,5,FALSE),"")</f>
        <v/>
      </c>
      <c r="AC31" s="192" t="str">
        <f>+IF($C31&gt;0,VLOOKUP($B31,'CSM ACTIVE PRICE LIST'!$A$2:$F$1022,6,FALSE),"")</f>
        <v/>
      </c>
      <c r="AD31" s="38"/>
      <c r="AE31" s="159" t="str">
        <f t="shared" si="1"/>
        <v>0</v>
      </c>
      <c r="AF31" s="201"/>
      <c r="AG31" s="40" t="str">
        <f>IF($C31&gt;0,+VLOOKUP(E31,'MASTER CODE DATA'!A$1:B$99,2,FALSE),"")</f>
        <v/>
      </c>
      <c r="AH31" s="40" t="str">
        <f>IF(C31&gt;0,+VLOOKUP(F31,'MASTER CODE DATA'!C$1:D$99,2,FALSE),"")</f>
        <v/>
      </c>
      <c r="AI31" s="40" t="str">
        <f>IF(C31&gt;0,+VLOOKUP(G31,'MASTER CODE DATA'!E$1:F$99,2,FALSE),"")</f>
        <v/>
      </c>
      <c r="AJ31" s="40" t="str">
        <f>IF(C31&gt;0,+VLOOKUP(H31,'MASTER CODE DATA'!G$1:H$99,2,FALSE),"")</f>
        <v/>
      </c>
      <c r="AK31" s="40" t="str">
        <f>IF(C31&gt;0,+VLOOKUP(I31,'MASTER CODE DATA'!I$1:J$99,2,FALSE),"")</f>
        <v/>
      </c>
    </row>
    <row r="32" spans="1:37" s="1" customFormat="1" hidden="1" x14ac:dyDescent="0.2">
      <c r="A32" s="33" t="s">
        <v>99</v>
      </c>
      <c r="B32" s="33" t="s">
        <v>155</v>
      </c>
      <c r="C32" s="146"/>
      <c r="D32" s="35" t="str">
        <f t="shared" si="0"/>
        <v/>
      </c>
      <c r="E32" s="34"/>
      <c r="F32" s="34"/>
      <c r="G32" s="34"/>
      <c r="H32" s="34"/>
      <c r="I32" s="34"/>
      <c r="J32" s="143">
        <v>0</v>
      </c>
      <c r="K32" s="191" t="str">
        <f t="shared" si="2"/>
        <v/>
      </c>
      <c r="L32" s="191"/>
      <c r="M32" s="191"/>
      <c r="N32" s="191"/>
      <c r="O32" s="191"/>
      <c r="P32" s="191"/>
      <c r="Q32" s="191"/>
      <c r="R32" s="191"/>
      <c r="S32" s="191"/>
      <c r="T32" s="191"/>
      <c r="U32" s="191"/>
      <c r="V32" s="191"/>
      <c r="W32" s="191"/>
      <c r="X32" s="191"/>
      <c r="Y32" s="191"/>
      <c r="Z32" s="191"/>
      <c r="AA32" s="192" t="str">
        <f>+IF($C32&gt;0,VLOOKUP($B32,'CSM ACTIVE PRICE LIST'!$A$2:$F$1022,4,FALSE),"")</f>
        <v/>
      </c>
      <c r="AB32" s="192" t="str">
        <f>+IF($C32&gt;0,VLOOKUP($B32,'CSM ACTIVE PRICE LIST'!$A$2:$F$1022,5,FALSE),"")</f>
        <v/>
      </c>
      <c r="AC32" s="192" t="str">
        <f>+IF($C32&gt;0,VLOOKUP($B32,'CSM ACTIVE PRICE LIST'!$A$2:$F$1022,6,FALSE),"")</f>
        <v/>
      </c>
      <c r="AD32" s="38"/>
      <c r="AE32" s="159" t="str">
        <f t="shared" si="1"/>
        <v>0</v>
      </c>
      <c r="AF32" s="201"/>
      <c r="AG32" s="40" t="str">
        <f>IF($C32&gt;0,+VLOOKUP(E32,'MASTER CODE DATA'!A$1:B$99,2,FALSE),"")</f>
        <v/>
      </c>
      <c r="AH32" s="40" t="str">
        <f>IF(C32&gt;0,+VLOOKUP(F32,'MASTER CODE DATA'!C$1:D$99,2,FALSE),"")</f>
        <v/>
      </c>
      <c r="AI32" s="40" t="str">
        <f>IF(C32&gt;0,+VLOOKUP(G32,'MASTER CODE DATA'!E$1:F$99,2,FALSE),"")</f>
        <v/>
      </c>
      <c r="AJ32" s="40" t="str">
        <f>IF(C32&gt;0,+VLOOKUP(H32,'MASTER CODE DATA'!G$1:H$99,2,FALSE),"")</f>
        <v/>
      </c>
      <c r="AK32" s="40" t="str">
        <f>IF(C32&gt;0,+VLOOKUP(I32,'MASTER CODE DATA'!I$1:J$99,2,FALSE),"")</f>
        <v/>
      </c>
    </row>
    <row r="33" spans="1:37" s="1" customFormat="1" hidden="1" x14ac:dyDescent="0.2">
      <c r="A33" s="33" t="s">
        <v>99</v>
      </c>
      <c r="B33" s="33" t="s">
        <v>156</v>
      </c>
      <c r="C33" s="146"/>
      <c r="D33" s="35" t="str">
        <f t="shared" si="0"/>
        <v/>
      </c>
      <c r="E33" s="34"/>
      <c r="F33" s="34"/>
      <c r="G33" s="34"/>
      <c r="H33" s="34"/>
      <c r="I33" s="34"/>
      <c r="J33" s="143">
        <v>0</v>
      </c>
      <c r="K33" s="191" t="str">
        <f t="shared" si="2"/>
        <v/>
      </c>
      <c r="L33" s="191"/>
      <c r="M33" s="191"/>
      <c r="N33" s="191"/>
      <c r="O33" s="191"/>
      <c r="P33" s="191"/>
      <c r="Q33" s="191"/>
      <c r="R33" s="191"/>
      <c r="S33" s="191"/>
      <c r="T33" s="191"/>
      <c r="U33" s="191"/>
      <c r="V33" s="191"/>
      <c r="W33" s="191"/>
      <c r="X33" s="191"/>
      <c r="Y33" s="191"/>
      <c r="Z33" s="191"/>
      <c r="AA33" s="192" t="str">
        <f>+IF($C33&gt;0,VLOOKUP($B33,'CSM ACTIVE PRICE LIST'!$A$2:$F$1022,4,FALSE),"")</f>
        <v/>
      </c>
      <c r="AB33" s="192" t="str">
        <f>+IF($C33&gt;0,VLOOKUP($B33,'CSM ACTIVE PRICE LIST'!$A$2:$F$1022,5,FALSE),"")</f>
        <v/>
      </c>
      <c r="AC33" s="192" t="str">
        <f>+IF($C33&gt;0,VLOOKUP($B33,'CSM ACTIVE PRICE LIST'!$A$2:$F$1022,6,FALSE),"")</f>
        <v/>
      </c>
      <c r="AD33" s="38"/>
      <c r="AE33" s="159" t="str">
        <f t="shared" si="1"/>
        <v>0</v>
      </c>
      <c r="AF33" s="201"/>
      <c r="AG33" s="40" t="str">
        <f>IF($C33&gt;0,+VLOOKUP(E33,'MASTER CODE DATA'!A$1:B$99,2,FALSE),"")</f>
        <v/>
      </c>
      <c r="AH33" s="40" t="str">
        <f>IF(C33&gt;0,+VLOOKUP(F33,'MASTER CODE DATA'!C$1:D$99,2,FALSE),"")</f>
        <v/>
      </c>
      <c r="AI33" s="40" t="str">
        <f>IF(C33&gt;0,+VLOOKUP(G33,'MASTER CODE DATA'!E$1:F$99,2,FALSE),"")</f>
        <v/>
      </c>
      <c r="AJ33" s="40" t="str">
        <f>IF(C33&gt;0,+VLOOKUP(H33,'MASTER CODE DATA'!G$1:H$99,2,FALSE),"")</f>
        <v/>
      </c>
      <c r="AK33" s="40" t="str">
        <f>IF(C33&gt;0,+VLOOKUP(I33,'MASTER CODE DATA'!I$1:J$99,2,FALSE),"")</f>
        <v/>
      </c>
    </row>
    <row r="34" spans="1:37" s="1" customFormat="1" hidden="1" x14ac:dyDescent="0.2">
      <c r="A34" s="33" t="s">
        <v>81</v>
      </c>
      <c r="B34" s="33" t="s">
        <v>157</v>
      </c>
      <c r="C34" s="146"/>
      <c r="D34" s="35" t="str">
        <f t="shared" si="0"/>
        <v/>
      </c>
      <c r="E34" s="34"/>
      <c r="F34" s="34"/>
      <c r="G34" s="34"/>
      <c r="H34" s="34"/>
      <c r="I34" s="34"/>
      <c r="J34" s="143">
        <v>0</v>
      </c>
      <c r="K34" s="191" t="str">
        <f t="shared" si="2"/>
        <v/>
      </c>
      <c r="L34" s="191"/>
      <c r="M34" s="191"/>
      <c r="N34" s="191"/>
      <c r="O34" s="191"/>
      <c r="P34" s="191"/>
      <c r="Q34" s="191"/>
      <c r="R34" s="191"/>
      <c r="S34" s="191"/>
      <c r="T34" s="191"/>
      <c r="U34" s="191"/>
      <c r="V34" s="191"/>
      <c r="W34" s="191"/>
      <c r="X34" s="191"/>
      <c r="Y34" s="191"/>
      <c r="Z34" s="191"/>
      <c r="AA34" s="192" t="str">
        <f>+IF($C34&gt;0,VLOOKUP($B34,'CSM ACTIVE PRICE LIST'!$A$2:$F$1022,4,FALSE),"")</f>
        <v/>
      </c>
      <c r="AB34" s="192" t="str">
        <f>+IF($C34&gt;0,VLOOKUP($B34,'CSM ACTIVE PRICE LIST'!$A$2:$F$1022,5,FALSE),"")</f>
        <v/>
      </c>
      <c r="AC34" s="192" t="str">
        <f>+IF($C34&gt;0,VLOOKUP($B34,'CSM ACTIVE PRICE LIST'!$A$2:$F$1022,6,FALSE),"")</f>
        <v/>
      </c>
      <c r="AD34" s="38"/>
      <c r="AE34" s="159" t="str">
        <f t="shared" si="1"/>
        <v>0</v>
      </c>
      <c r="AF34" s="201"/>
      <c r="AG34" s="40" t="str">
        <f>IF($C34&gt;0,+VLOOKUP(E34,'MASTER CODE DATA'!A$1:B$99,2,FALSE),"")</f>
        <v/>
      </c>
      <c r="AH34" s="40" t="str">
        <f>IF(C34&gt;0,+VLOOKUP(F34,'MASTER CODE DATA'!C$1:D$99,2,FALSE),"")</f>
        <v/>
      </c>
      <c r="AI34" s="40" t="str">
        <f>IF(C34&gt;0,+VLOOKUP(G34,'MASTER CODE DATA'!E$1:F$99,2,FALSE),"")</f>
        <v/>
      </c>
      <c r="AJ34" s="40" t="str">
        <f>IF(C34&gt;0,+VLOOKUP(H34,'MASTER CODE DATA'!G$1:H$99,2,FALSE),"")</f>
        <v/>
      </c>
      <c r="AK34" s="40" t="str">
        <f>IF(C34&gt;0,+VLOOKUP(I34,'MASTER CODE DATA'!I$1:J$99,2,FALSE),"")</f>
        <v/>
      </c>
    </row>
    <row r="35" spans="1:37" s="1" customFormat="1" hidden="1" x14ac:dyDescent="0.2">
      <c r="A35" s="33" t="s">
        <v>158</v>
      </c>
      <c r="B35" s="33" t="s">
        <v>159</v>
      </c>
      <c r="C35" s="146"/>
      <c r="D35" s="35" t="str">
        <f t="shared" si="0"/>
        <v/>
      </c>
      <c r="E35" s="34"/>
      <c r="F35" s="34"/>
      <c r="G35" s="34"/>
      <c r="H35" s="34"/>
      <c r="I35" s="34"/>
      <c r="J35" s="143">
        <v>0</v>
      </c>
      <c r="K35" s="191" t="str">
        <f t="shared" si="2"/>
        <v/>
      </c>
      <c r="L35" s="191"/>
      <c r="M35" s="191"/>
      <c r="N35" s="191"/>
      <c r="O35" s="191"/>
      <c r="P35" s="191"/>
      <c r="Q35" s="191"/>
      <c r="R35" s="191"/>
      <c r="S35" s="191"/>
      <c r="T35" s="191"/>
      <c r="U35" s="191"/>
      <c r="V35" s="191"/>
      <c r="W35" s="191"/>
      <c r="X35" s="191"/>
      <c r="Y35" s="191"/>
      <c r="Z35" s="191"/>
      <c r="AA35" s="192" t="str">
        <f>+IF($C35&gt;0,VLOOKUP($B35,'CSM ACTIVE PRICE LIST'!$A$2:$F$1022,4,FALSE),"")</f>
        <v/>
      </c>
      <c r="AB35" s="192" t="str">
        <f>+IF($C35&gt;0,VLOOKUP($B35,'CSM ACTIVE PRICE LIST'!$A$2:$F$1022,5,FALSE),"")</f>
        <v/>
      </c>
      <c r="AC35" s="192" t="str">
        <f>+IF($C35&gt;0,VLOOKUP($B35,'CSM ACTIVE PRICE LIST'!$A$2:$F$1022,6,FALSE),"")</f>
        <v/>
      </c>
      <c r="AD35" s="38"/>
      <c r="AE35" s="159" t="str">
        <f t="shared" si="1"/>
        <v>0</v>
      </c>
      <c r="AF35" s="201"/>
      <c r="AG35" s="40" t="str">
        <f>IF($C35&gt;0,+VLOOKUP(E35,'MASTER CODE DATA'!A$1:B$99,2,FALSE),"")</f>
        <v/>
      </c>
      <c r="AH35" s="40" t="str">
        <f>IF(C35&gt;0,+VLOOKUP(F35,'MASTER CODE DATA'!C$1:D$99,2,FALSE),"")</f>
        <v/>
      </c>
      <c r="AI35" s="40" t="str">
        <f>IF(C35&gt;0,+VLOOKUP(G35,'MASTER CODE DATA'!E$1:F$99,2,FALSE),"")</f>
        <v/>
      </c>
      <c r="AJ35" s="40" t="str">
        <f>IF(C35&gt;0,+VLOOKUP(H35,'MASTER CODE DATA'!G$1:H$99,2,FALSE),"")</f>
        <v/>
      </c>
      <c r="AK35" s="40" t="str">
        <f>IF(C35&gt;0,+VLOOKUP(I35,'MASTER CODE DATA'!I$1:J$99,2,FALSE),"")</f>
        <v/>
      </c>
    </row>
    <row r="36" spans="1:37" s="1" customFormat="1" hidden="1" x14ac:dyDescent="0.2">
      <c r="A36" s="33" t="s">
        <v>160</v>
      </c>
      <c r="B36" s="33" t="s">
        <v>161</v>
      </c>
      <c r="C36" s="146"/>
      <c r="D36" s="35" t="str">
        <f t="shared" si="0"/>
        <v/>
      </c>
      <c r="E36" s="34"/>
      <c r="F36" s="34"/>
      <c r="G36" s="34"/>
      <c r="H36" s="34"/>
      <c r="I36" s="34"/>
      <c r="J36" s="143">
        <v>0</v>
      </c>
      <c r="K36" s="191" t="str">
        <f t="shared" si="2"/>
        <v/>
      </c>
      <c r="L36" s="191"/>
      <c r="M36" s="191"/>
      <c r="N36" s="191"/>
      <c r="O36" s="191"/>
      <c r="P36" s="191"/>
      <c r="Q36" s="191"/>
      <c r="R36" s="191"/>
      <c r="S36" s="191"/>
      <c r="T36" s="191"/>
      <c r="U36" s="191"/>
      <c r="V36" s="191"/>
      <c r="W36" s="191"/>
      <c r="X36" s="191"/>
      <c r="Y36" s="191"/>
      <c r="Z36" s="191"/>
      <c r="AA36" s="192" t="str">
        <f>+IF($C36&gt;0,VLOOKUP($B36,'CSM ACTIVE PRICE LIST'!$A$2:$F$1022,4,FALSE),"")</f>
        <v/>
      </c>
      <c r="AB36" s="192" t="str">
        <f>+IF($C36&gt;0,VLOOKUP($B36,'CSM ACTIVE PRICE LIST'!$A$2:$F$1022,5,FALSE),"")</f>
        <v/>
      </c>
      <c r="AC36" s="192" t="str">
        <f>+IF($C36&gt;0,VLOOKUP($B36,'CSM ACTIVE PRICE LIST'!$A$2:$F$1022,6,FALSE),"")</f>
        <v/>
      </c>
      <c r="AD36" s="38"/>
      <c r="AE36" s="159" t="str">
        <f t="shared" si="1"/>
        <v>0</v>
      </c>
      <c r="AF36" s="201"/>
      <c r="AG36" s="40" t="str">
        <f>IF($C36&gt;0,+VLOOKUP(E36,'MASTER CODE DATA'!A$1:B$99,2,FALSE),"")</f>
        <v/>
      </c>
      <c r="AH36" s="40" t="str">
        <f>IF(C36&gt;0,+VLOOKUP(F36,'MASTER CODE DATA'!C$1:D$99,2,FALSE),"")</f>
        <v/>
      </c>
      <c r="AI36" s="40" t="str">
        <f>IF(C36&gt;0,+VLOOKUP(G36,'MASTER CODE DATA'!E$1:F$99,2,FALSE),"")</f>
        <v/>
      </c>
      <c r="AJ36" s="40" t="str">
        <f>IF(C36&gt;0,+VLOOKUP(H36,'MASTER CODE DATA'!G$1:H$99,2,FALSE),"")</f>
        <v/>
      </c>
      <c r="AK36" s="40" t="str">
        <f>IF(C36&gt;0,+VLOOKUP(I36,'MASTER CODE DATA'!I$1:J$99,2,FALSE),"")</f>
        <v/>
      </c>
    </row>
    <row r="37" spans="1:37" s="1" customFormat="1" hidden="1" x14ac:dyDescent="0.2">
      <c r="A37" s="33" t="s">
        <v>99</v>
      </c>
      <c r="B37" s="33" t="s">
        <v>162</v>
      </c>
      <c r="C37" s="146"/>
      <c r="D37" s="35" t="str">
        <f t="shared" si="0"/>
        <v/>
      </c>
      <c r="E37" s="34"/>
      <c r="F37" s="34"/>
      <c r="G37" s="34"/>
      <c r="H37" s="34"/>
      <c r="I37" s="34"/>
      <c r="J37" s="143">
        <v>0</v>
      </c>
      <c r="K37" s="191" t="str">
        <f t="shared" si="2"/>
        <v/>
      </c>
      <c r="L37" s="191"/>
      <c r="M37" s="191"/>
      <c r="N37" s="191"/>
      <c r="O37" s="191"/>
      <c r="P37" s="191"/>
      <c r="Q37" s="191"/>
      <c r="R37" s="191"/>
      <c r="S37" s="191"/>
      <c r="T37" s="191"/>
      <c r="U37" s="191"/>
      <c r="V37" s="191"/>
      <c r="W37" s="191"/>
      <c r="X37" s="191"/>
      <c r="Y37" s="191"/>
      <c r="Z37" s="191"/>
      <c r="AA37" s="192" t="str">
        <f>+IF($C37&gt;0,VLOOKUP($B37,'CSM ACTIVE PRICE LIST'!$A$2:$F$1022,4,FALSE),"")</f>
        <v/>
      </c>
      <c r="AB37" s="192" t="str">
        <f>+IF($C37&gt;0,VLOOKUP($B37,'CSM ACTIVE PRICE LIST'!$A$2:$F$1022,5,FALSE),"")</f>
        <v/>
      </c>
      <c r="AC37" s="192" t="str">
        <f>+IF($C37&gt;0,VLOOKUP($B37,'CSM ACTIVE PRICE LIST'!$A$2:$F$1022,6,FALSE),"")</f>
        <v/>
      </c>
      <c r="AD37" s="38"/>
      <c r="AE37" s="159" t="str">
        <f t="shared" si="1"/>
        <v>0</v>
      </c>
      <c r="AF37" s="201"/>
      <c r="AG37" s="40" t="str">
        <f>IF($C37&gt;0,+VLOOKUP(E37,'MASTER CODE DATA'!A$1:B$99,2,FALSE),"")</f>
        <v/>
      </c>
      <c r="AH37" s="40" t="str">
        <f>IF(C37&gt;0,+VLOOKUP(F37,'MASTER CODE DATA'!C$1:D$99,2,FALSE),"")</f>
        <v/>
      </c>
      <c r="AI37" s="40" t="str">
        <f>IF(C37&gt;0,+VLOOKUP(G37,'MASTER CODE DATA'!E$1:F$99,2,FALSE),"")</f>
        <v/>
      </c>
      <c r="AJ37" s="40" t="str">
        <f>IF(C37&gt;0,+VLOOKUP(H37,'MASTER CODE DATA'!G$1:H$99,2,FALSE),"")</f>
        <v/>
      </c>
      <c r="AK37" s="40" t="str">
        <f>IF(C37&gt;0,+VLOOKUP(I37,'MASTER CODE DATA'!I$1:J$99,2,FALSE),"")</f>
        <v/>
      </c>
    </row>
    <row r="38" spans="1:37" s="1" customFormat="1" ht="96" x14ac:dyDescent="0.2">
      <c r="A38" s="33"/>
      <c r="B38" s="194" t="s">
        <v>3828</v>
      </c>
      <c r="C38" s="146" t="s">
        <v>3852</v>
      </c>
      <c r="D38" s="35" t="str">
        <f t="shared" si="0"/>
        <v>A.RACWN_HRB</v>
      </c>
      <c r="E38" s="34" t="s">
        <v>811</v>
      </c>
      <c r="F38" s="34" t="s">
        <v>811</v>
      </c>
      <c r="G38" s="34" t="s">
        <v>812</v>
      </c>
      <c r="H38" s="34" t="s">
        <v>865</v>
      </c>
      <c r="I38" s="34" t="s">
        <v>947</v>
      </c>
      <c r="J38" s="143"/>
      <c r="K38" s="191" t="s">
        <v>3852</v>
      </c>
      <c r="L38" s="191" t="s">
        <v>3854</v>
      </c>
      <c r="M38" s="191" t="s">
        <v>3853</v>
      </c>
      <c r="N38" s="191" t="s">
        <v>3855</v>
      </c>
      <c r="O38" s="191" t="s">
        <v>3828</v>
      </c>
      <c r="P38" s="191" t="s">
        <v>3856</v>
      </c>
      <c r="Q38" s="191" t="s">
        <v>3859</v>
      </c>
      <c r="R38" s="191" t="s">
        <v>3857</v>
      </c>
      <c r="S38" s="191" t="s">
        <v>3828</v>
      </c>
      <c r="T38" s="191" t="s">
        <v>3858</v>
      </c>
      <c r="U38" s="191" t="s">
        <v>3860</v>
      </c>
      <c r="V38" s="191" t="s">
        <v>3865</v>
      </c>
      <c r="W38" s="191"/>
      <c r="X38" s="191"/>
      <c r="Y38" s="191"/>
      <c r="Z38" s="191"/>
      <c r="AA38" s="192">
        <f>+IF($C38&gt;0,VLOOKUP($B38,'CSM ACTIVE PRICE LIST'!$A$2:$F$1022,4,FALSE),"")</f>
        <v>12.9</v>
      </c>
      <c r="AB38" s="192">
        <f>+IF($C38&gt;0,VLOOKUP($B38,'CSM ACTIVE PRICE LIST'!$A$2:$F$1022,5,FALSE),"")</f>
        <v>700</v>
      </c>
      <c r="AC38" s="192">
        <f>+IF($C38&gt;0,VLOOKUP($B38,'CSM ACTIVE PRICE LIST'!$A$2:$F$1022,6,FALSE),"")</f>
        <v>14.834999999999999</v>
      </c>
      <c r="AD38" s="38" t="str">
        <f>+VLOOKUP(B38,'SKU LIST - LINKED'!C:W,21,FALSE)</f>
        <v>STD</v>
      </c>
      <c r="AE38" s="159" t="str">
        <f>+H38&amp;"-"&amp;J38</f>
        <v>WOMEN-</v>
      </c>
      <c r="AF38" s="159">
        <f>+VLOOKUP(B38,'[1]STYLES &amp; SIZE CHARTS'!$A:$H,8,FALSE)</f>
        <v>0</v>
      </c>
      <c r="AG38" s="40" t="str">
        <f>IF($C38&gt;0,+VLOOKUP(E38,'MASTER CODE DATA'!A$1:B$99,2,FALSE),"")</f>
        <v>A</v>
      </c>
      <c r="AH38" s="40" t="str">
        <f>IF(C38&gt;0,+VLOOKUP(F38,'MASTER CODE DATA'!C$1:D$99,2,FALSE),"")</f>
        <v>ACS</v>
      </c>
      <c r="AI38" s="40" t="str">
        <f>IF(C38&gt;0,+VLOOKUP(G38,'MASTER CODE DATA'!E$1:F$99,2,FALSE),"")</f>
        <v>RAC</v>
      </c>
      <c r="AJ38" s="40" t="str">
        <f>IF(C38&gt;0,+VLOOKUP(H38,'MASTER CODE DATA'!G$1:H$99,2,FALSE),"")</f>
        <v>WN</v>
      </c>
      <c r="AK38" s="40" t="str">
        <f>IF(C38&gt;0,+VLOOKUP(I38,'MASTER CODE DATA'!I$1:J$99,2,FALSE),"")</f>
        <v>HRB</v>
      </c>
    </row>
    <row r="39" spans="1:37" s="1" customFormat="1" ht="24" hidden="1" x14ac:dyDescent="0.2">
      <c r="A39" s="33" t="s">
        <v>99</v>
      </c>
      <c r="B39" s="33" t="s">
        <v>163</v>
      </c>
      <c r="C39" s="146"/>
      <c r="D39" s="35" t="str">
        <f t="shared" si="0"/>
        <v/>
      </c>
      <c r="E39" s="34"/>
      <c r="F39" s="34"/>
      <c r="G39" s="34"/>
      <c r="H39" s="34"/>
      <c r="I39" s="34"/>
      <c r="J39" s="143">
        <v>0</v>
      </c>
      <c r="K39" s="191" t="str">
        <f t="shared" si="2"/>
        <v/>
      </c>
      <c r="L39" s="191"/>
      <c r="M39" s="191"/>
      <c r="N39" s="191"/>
      <c r="O39" s="191"/>
      <c r="P39" s="191"/>
      <c r="Q39" s="191"/>
      <c r="R39" s="191"/>
      <c r="S39" s="191"/>
      <c r="T39" s="191"/>
      <c r="U39" s="191"/>
      <c r="V39" s="191"/>
      <c r="W39" s="191"/>
      <c r="X39" s="191"/>
      <c r="Y39" s="191"/>
      <c r="Z39" s="191"/>
      <c r="AA39" s="192" t="str">
        <f>+IF($C39&gt;0,VLOOKUP($B39,'CSM ACTIVE PRICE LIST'!$A$2:$F$1022,4,FALSE),"")</f>
        <v/>
      </c>
      <c r="AB39" s="192" t="str">
        <f>+IF($C39&gt;0,VLOOKUP($B39,'CSM ACTIVE PRICE LIST'!$A$2:$F$1022,5,FALSE),"")</f>
        <v/>
      </c>
      <c r="AC39" s="192" t="str">
        <f>+IF($C39&gt;0,VLOOKUP($B39,'CSM ACTIVE PRICE LIST'!$A$2:$F$1022,6,FALSE),"")</f>
        <v/>
      </c>
      <c r="AD39" s="38" t="s">
        <v>2183</v>
      </c>
      <c r="AE39" s="159" t="str">
        <f t="shared" si="1"/>
        <v>0</v>
      </c>
      <c r="AF39" s="159" t="e">
        <f>+VLOOKUP(B39,'[1]STYLES &amp; SIZE CHARTS'!$A:$H,8,FALSE)</f>
        <v>#N/A</v>
      </c>
      <c r="AG39" s="40" t="str">
        <f>IF($C39&gt;0,+VLOOKUP(E39,'MASTER CODE DATA'!A$1:B$99,2,FALSE),"")</f>
        <v/>
      </c>
      <c r="AH39" s="40" t="str">
        <f>IF(C39&gt;0,+VLOOKUP(F39,'MASTER CODE DATA'!C$1:D$99,2,FALSE),"")</f>
        <v/>
      </c>
      <c r="AI39" s="40" t="str">
        <f>IF(C39&gt;0,+VLOOKUP(G39,'MASTER CODE DATA'!E$1:F$99,2,FALSE),"")</f>
        <v/>
      </c>
      <c r="AJ39" s="40" t="str">
        <f>IF(C39&gt;0,+VLOOKUP(H39,'MASTER CODE DATA'!G$1:H$99,2,FALSE),"")</f>
        <v/>
      </c>
      <c r="AK39" s="40" t="str">
        <f>IF(C39&gt;0,+VLOOKUP(I39,'MASTER CODE DATA'!I$1:J$99,2,FALSE),"")</f>
        <v/>
      </c>
    </row>
    <row r="40" spans="1:37" s="1" customFormat="1" ht="24" hidden="1" x14ac:dyDescent="0.2">
      <c r="A40" s="33" t="s">
        <v>117</v>
      </c>
      <c r="B40" s="33" t="s">
        <v>164</v>
      </c>
      <c r="C40" s="146"/>
      <c r="D40" s="35" t="str">
        <f t="shared" si="0"/>
        <v/>
      </c>
      <c r="E40" s="34"/>
      <c r="F40" s="34"/>
      <c r="G40" s="34"/>
      <c r="H40" s="34"/>
      <c r="I40" s="34"/>
      <c r="J40" s="143">
        <v>0</v>
      </c>
      <c r="K40" s="191" t="str">
        <f t="shared" si="2"/>
        <v/>
      </c>
      <c r="L40" s="191"/>
      <c r="M40" s="191"/>
      <c r="N40" s="191"/>
      <c r="O40" s="191"/>
      <c r="P40" s="191"/>
      <c r="Q40" s="191"/>
      <c r="R40" s="191"/>
      <c r="S40" s="191"/>
      <c r="T40" s="191"/>
      <c r="U40" s="191"/>
      <c r="V40" s="191"/>
      <c r="W40" s="191"/>
      <c r="X40" s="191"/>
      <c r="Y40" s="191"/>
      <c r="Z40" s="191"/>
      <c r="AA40" s="192" t="str">
        <f>+IF($C40&gt;0,VLOOKUP($B40,'CSM ACTIVE PRICE LIST'!$A$2:$F$1022,4,FALSE),"")</f>
        <v/>
      </c>
      <c r="AB40" s="192" t="str">
        <f>+IF($C40&gt;0,VLOOKUP($B40,'CSM ACTIVE PRICE LIST'!$A$2:$F$1022,5,FALSE),"")</f>
        <v/>
      </c>
      <c r="AC40" s="192" t="str">
        <f>+IF($C40&gt;0,VLOOKUP($B40,'CSM ACTIVE PRICE LIST'!$A$2:$F$1022,6,FALSE),"")</f>
        <v/>
      </c>
      <c r="AD40" s="38" t="s">
        <v>2183</v>
      </c>
      <c r="AE40" s="159" t="str">
        <f t="shared" si="1"/>
        <v>0</v>
      </c>
      <c r="AF40" s="159" t="e">
        <f>+VLOOKUP(B40,'[1]STYLES &amp; SIZE CHARTS'!$A:$H,8,FALSE)</f>
        <v>#N/A</v>
      </c>
      <c r="AG40" s="40" t="str">
        <f>IF($C40&gt;0,+VLOOKUP(E40,'MASTER CODE DATA'!A$1:B$99,2,FALSE),"")</f>
        <v/>
      </c>
      <c r="AH40" s="40" t="str">
        <f>IF(C40&gt;0,+VLOOKUP(F40,'MASTER CODE DATA'!C$1:D$99,2,FALSE),"")</f>
        <v/>
      </c>
      <c r="AI40" s="40" t="str">
        <f>IF(C40&gt;0,+VLOOKUP(G40,'MASTER CODE DATA'!E$1:F$99,2,FALSE),"")</f>
        <v/>
      </c>
      <c r="AJ40" s="40" t="str">
        <f>IF(C40&gt;0,+VLOOKUP(H40,'MASTER CODE DATA'!G$1:H$99,2,FALSE),"")</f>
        <v/>
      </c>
      <c r="AK40" s="40" t="str">
        <f>IF(C40&gt;0,+VLOOKUP(I40,'MASTER CODE DATA'!I$1:J$99,2,FALSE),"")</f>
        <v/>
      </c>
    </row>
    <row r="41" spans="1:37" s="1" customFormat="1" ht="24" hidden="1" x14ac:dyDescent="0.2">
      <c r="A41" s="33" t="s">
        <v>99</v>
      </c>
      <c r="B41" s="33" t="s">
        <v>165</v>
      </c>
      <c r="C41" s="146"/>
      <c r="D41" s="35" t="str">
        <f t="shared" si="0"/>
        <v/>
      </c>
      <c r="E41" s="34"/>
      <c r="F41" s="34"/>
      <c r="G41" s="34"/>
      <c r="H41" s="34"/>
      <c r="I41" s="34"/>
      <c r="J41" s="143">
        <v>0</v>
      </c>
      <c r="K41" s="191" t="str">
        <f t="shared" si="2"/>
        <v/>
      </c>
      <c r="L41" s="191"/>
      <c r="M41" s="191"/>
      <c r="N41" s="191"/>
      <c r="O41" s="191"/>
      <c r="P41" s="191"/>
      <c r="Q41" s="191"/>
      <c r="R41" s="191"/>
      <c r="S41" s="191"/>
      <c r="T41" s="191"/>
      <c r="U41" s="191"/>
      <c r="V41" s="191"/>
      <c r="W41" s="191"/>
      <c r="X41" s="191"/>
      <c r="Y41" s="191"/>
      <c r="Z41" s="191"/>
      <c r="AA41" s="192" t="str">
        <f>+IF($C41&gt;0,VLOOKUP($B41,'CSM ACTIVE PRICE LIST'!$A$2:$F$1022,4,FALSE),"")</f>
        <v/>
      </c>
      <c r="AB41" s="192" t="str">
        <f>+IF($C41&gt;0,VLOOKUP($B41,'CSM ACTIVE PRICE LIST'!$A$2:$F$1022,5,FALSE),"")</f>
        <v/>
      </c>
      <c r="AC41" s="192" t="str">
        <f>+IF($C41&gt;0,VLOOKUP($B41,'CSM ACTIVE PRICE LIST'!$A$2:$F$1022,6,FALSE),"")</f>
        <v/>
      </c>
      <c r="AD41" s="38" t="s">
        <v>2183</v>
      </c>
      <c r="AE41" s="159" t="str">
        <f t="shared" si="1"/>
        <v>0</v>
      </c>
      <c r="AF41" s="159" t="e">
        <f>+VLOOKUP(B41,'[1]STYLES &amp; SIZE CHARTS'!$A:$H,8,FALSE)</f>
        <v>#N/A</v>
      </c>
      <c r="AG41" s="40" t="str">
        <f>IF($C41&gt;0,+VLOOKUP(E41,'MASTER CODE DATA'!A$1:B$99,2,FALSE),"")</f>
        <v/>
      </c>
      <c r="AH41" s="40" t="str">
        <f>IF(C41&gt;0,+VLOOKUP(F41,'MASTER CODE DATA'!C$1:D$99,2,FALSE),"")</f>
        <v/>
      </c>
      <c r="AI41" s="40" t="str">
        <f>IF(C41&gt;0,+VLOOKUP(G41,'MASTER CODE DATA'!E$1:F$99,2,FALSE),"")</f>
        <v/>
      </c>
      <c r="AJ41" s="40" t="str">
        <f>IF(C41&gt;0,+VLOOKUP(H41,'MASTER CODE DATA'!G$1:H$99,2,FALSE),"")</f>
        <v/>
      </c>
      <c r="AK41" s="40" t="str">
        <f>IF(C41&gt;0,+VLOOKUP(I41,'MASTER CODE DATA'!I$1:J$99,2,FALSE),"")</f>
        <v/>
      </c>
    </row>
    <row r="42" spans="1:37" s="1" customFormat="1" ht="24" hidden="1" x14ac:dyDescent="0.2">
      <c r="A42" s="33" t="s">
        <v>166</v>
      </c>
      <c r="B42" s="33" t="s">
        <v>167</v>
      </c>
      <c r="C42" s="146"/>
      <c r="D42" s="35" t="str">
        <f t="shared" si="0"/>
        <v/>
      </c>
      <c r="E42" s="34"/>
      <c r="F42" s="34"/>
      <c r="G42" s="34"/>
      <c r="H42" s="34"/>
      <c r="I42" s="34"/>
      <c r="J42" s="143">
        <v>0</v>
      </c>
      <c r="K42" s="191" t="str">
        <f t="shared" si="2"/>
        <v/>
      </c>
      <c r="L42" s="191"/>
      <c r="M42" s="191"/>
      <c r="N42" s="191"/>
      <c r="O42" s="191"/>
      <c r="P42" s="191"/>
      <c r="Q42" s="191"/>
      <c r="R42" s="191"/>
      <c r="S42" s="191"/>
      <c r="T42" s="191"/>
      <c r="U42" s="191"/>
      <c r="V42" s="191"/>
      <c r="W42" s="191"/>
      <c r="X42" s="191"/>
      <c r="Y42" s="191"/>
      <c r="Z42" s="191"/>
      <c r="AA42" s="192" t="str">
        <f>+IF($C42&gt;0,VLOOKUP($B42,'CSM ACTIVE PRICE LIST'!$A$2:$F$1022,4,FALSE),"")</f>
        <v/>
      </c>
      <c r="AB42" s="192" t="str">
        <f>+IF($C42&gt;0,VLOOKUP($B42,'CSM ACTIVE PRICE LIST'!$A$2:$F$1022,5,FALSE),"")</f>
        <v/>
      </c>
      <c r="AC42" s="192" t="str">
        <f>+IF($C42&gt;0,VLOOKUP($B42,'CSM ACTIVE PRICE LIST'!$A$2:$F$1022,6,FALSE),"")</f>
        <v/>
      </c>
      <c r="AD42" s="38" t="s">
        <v>2183</v>
      </c>
      <c r="AE42" s="159" t="str">
        <f t="shared" si="1"/>
        <v>0</v>
      </c>
      <c r="AF42" s="159" t="e">
        <f>+VLOOKUP(B42,'[1]STYLES &amp; SIZE CHARTS'!$A:$H,8,FALSE)</f>
        <v>#N/A</v>
      </c>
      <c r="AG42" s="40" t="str">
        <f>IF($C42&gt;0,+VLOOKUP(E42,'MASTER CODE DATA'!A$1:B$99,2,FALSE),"")</f>
        <v/>
      </c>
      <c r="AH42" s="40" t="str">
        <f>IF(C42&gt;0,+VLOOKUP(F42,'MASTER CODE DATA'!C$1:D$99,2,FALSE),"")</f>
        <v/>
      </c>
      <c r="AI42" s="40" t="str">
        <f>IF(C42&gt;0,+VLOOKUP(G42,'MASTER CODE DATA'!E$1:F$99,2,FALSE),"")</f>
        <v/>
      </c>
      <c r="AJ42" s="40" t="str">
        <f>IF(C42&gt;0,+VLOOKUP(H42,'MASTER CODE DATA'!G$1:H$99,2,FALSE),"")</f>
        <v/>
      </c>
      <c r="AK42" s="40" t="str">
        <f>IF(C42&gt;0,+VLOOKUP(I42,'MASTER CODE DATA'!I$1:J$99,2,FALSE),"")</f>
        <v/>
      </c>
    </row>
    <row r="43" spans="1:37" s="1" customFormat="1" ht="12.75" hidden="1" customHeight="1" x14ac:dyDescent="0.2">
      <c r="A43" s="33" t="s">
        <v>160</v>
      </c>
      <c r="B43" s="33" t="s">
        <v>168</v>
      </c>
      <c r="C43" s="146"/>
      <c r="D43" s="35" t="str">
        <f t="shared" si="0"/>
        <v/>
      </c>
      <c r="E43" s="34"/>
      <c r="F43" s="34"/>
      <c r="G43" s="34"/>
      <c r="H43" s="34"/>
      <c r="I43" s="34"/>
      <c r="J43" s="143">
        <v>0</v>
      </c>
      <c r="K43" s="191" t="str">
        <f t="shared" si="2"/>
        <v/>
      </c>
      <c r="L43" s="191"/>
      <c r="M43" s="191"/>
      <c r="N43" s="191"/>
      <c r="O43" s="191"/>
      <c r="P43" s="191"/>
      <c r="Q43" s="191"/>
      <c r="R43" s="191"/>
      <c r="S43" s="191"/>
      <c r="T43" s="191"/>
      <c r="U43" s="191"/>
      <c r="V43" s="191"/>
      <c r="W43" s="191"/>
      <c r="X43" s="191"/>
      <c r="Y43" s="191"/>
      <c r="Z43" s="191"/>
      <c r="AA43" s="192" t="str">
        <f>+IF($C43&gt;0,VLOOKUP($B43,'CSM ACTIVE PRICE LIST'!$A$2:$F$1022,4,FALSE),"")</f>
        <v/>
      </c>
      <c r="AB43" s="192" t="str">
        <f>+IF($C43&gt;0,VLOOKUP($B43,'CSM ACTIVE PRICE LIST'!$A$2:$F$1022,5,FALSE),"")</f>
        <v/>
      </c>
      <c r="AC43" s="192" t="str">
        <f>+IF($C43&gt;0,VLOOKUP($B43,'CSM ACTIVE PRICE LIST'!$A$2:$F$1022,6,FALSE),"")</f>
        <v/>
      </c>
      <c r="AD43" s="38" t="s">
        <v>2183</v>
      </c>
      <c r="AE43" s="159" t="str">
        <f t="shared" si="1"/>
        <v>0</v>
      </c>
      <c r="AF43" s="159" t="e">
        <f>+VLOOKUP(B43,'[1]STYLES &amp; SIZE CHARTS'!$A:$H,8,FALSE)</f>
        <v>#N/A</v>
      </c>
      <c r="AG43" s="40" t="str">
        <f>IF($C43&gt;0,+VLOOKUP(E43,'MASTER CODE DATA'!A$1:B$99,2,FALSE),"")</f>
        <v/>
      </c>
      <c r="AH43" s="40" t="str">
        <f>IF(C43&gt;0,+VLOOKUP(F43,'MASTER CODE DATA'!C$1:D$99,2,FALSE),"")</f>
        <v/>
      </c>
      <c r="AI43" s="40" t="str">
        <f>IF(C43&gt;0,+VLOOKUP(G43,'MASTER CODE DATA'!E$1:F$99,2,FALSE),"")</f>
        <v/>
      </c>
      <c r="AJ43" s="40" t="str">
        <f>IF(C43&gt;0,+VLOOKUP(H43,'MASTER CODE DATA'!G$1:H$99,2,FALSE),"")</f>
        <v/>
      </c>
      <c r="AK43" s="40" t="str">
        <f>IF(C43&gt;0,+VLOOKUP(I43,'MASTER CODE DATA'!I$1:J$99,2,FALSE),"")</f>
        <v/>
      </c>
    </row>
    <row r="44" spans="1:37" s="1" customFormat="1" ht="24" hidden="1" x14ac:dyDescent="0.2">
      <c r="A44" s="33" t="s">
        <v>169</v>
      </c>
      <c r="B44" s="33" t="s">
        <v>170</v>
      </c>
      <c r="C44" s="146"/>
      <c r="D44" s="35" t="str">
        <f t="shared" si="0"/>
        <v/>
      </c>
      <c r="E44" s="34"/>
      <c r="F44" s="34"/>
      <c r="G44" s="34"/>
      <c r="H44" s="34"/>
      <c r="I44" s="34"/>
      <c r="J44" s="143">
        <v>0</v>
      </c>
      <c r="K44" s="191" t="str">
        <f t="shared" si="2"/>
        <v/>
      </c>
      <c r="L44" s="191"/>
      <c r="M44" s="191"/>
      <c r="N44" s="191"/>
      <c r="O44" s="191"/>
      <c r="P44" s="191"/>
      <c r="Q44" s="191"/>
      <c r="R44" s="191"/>
      <c r="S44" s="191"/>
      <c r="T44" s="191"/>
      <c r="U44" s="191"/>
      <c r="V44" s="191"/>
      <c r="W44" s="191"/>
      <c r="X44" s="191"/>
      <c r="Y44" s="191"/>
      <c r="Z44" s="191"/>
      <c r="AA44" s="192" t="str">
        <f>+IF($C44&gt;0,VLOOKUP($B44,'CSM ACTIVE PRICE LIST'!$A$2:$F$1022,4,FALSE),"")</f>
        <v/>
      </c>
      <c r="AB44" s="192" t="str">
        <f>+IF($C44&gt;0,VLOOKUP($B44,'CSM ACTIVE PRICE LIST'!$A$2:$F$1022,5,FALSE),"")</f>
        <v/>
      </c>
      <c r="AC44" s="192" t="str">
        <f>+IF($C44&gt;0,VLOOKUP($B44,'CSM ACTIVE PRICE LIST'!$A$2:$F$1022,6,FALSE),"")</f>
        <v/>
      </c>
      <c r="AD44" s="38" t="s">
        <v>2183</v>
      </c>
      <c r="AE44" s="159" t="str">
        <f t="shared" si="1"/>
        <v>0</v>
      </c>
      <c r="AF44" s="159" t="e">
        <f>+VLOOKUP(B44,'[1]STYLES &amp; SIZE CHARTS'!$A:$H,8,FALSE)</f>
        <v>#N/A</v>
      </c>
      <c r="AG44" s="40" t="str">
        <f>IF($C44&gt;0,+VLOOKUP(E44,'MASTER CODE DATA'!A$1:B$99,2,FALSE),"")</f>
        <v/>
      </c>
      <c r="AH44" s="40" t="str">
        <f>IF(C44&gt;0,+VLOOKUP(F44,'MASTER CODE DATA'!C$1:D$99,2,FALSE),"")</f>
        <v/>
      </c>
      <c r="AI44" s="40" t="str">
        <f>IF(C44&gt;0,+VLOOKUP(G44,'MASTER CODE DATA'!E$1:F$99,2,FALSE),"")</f>
        <v/>
      </c>
      <c r="AJ44" s="40" t="str">
        <f>IF(C44&gt;0,+VLOOKUP(H44,'MASTER CODE DATA'!G$1:H$99,2,FALSE),"")</f>
        <v/>
      </c>
      <c r="AK44" s="40" t="str">
        <f>IF(C44&gt;0,+VLOOKUP(I44,'MASTER CODE DATA'!I$1:J$99,2,FALSE),"")</f>
        <v/>
      </c>
    </row>
    <row r="45" spans="1:37" s="1" customFormat="1" ht="12.75" hidden="1" customHeight="1" x14ac:dyDescent="0.2">
      <c r="A45" s="33" t="s">
        <v>83</v>
      </c>
      <c r="B45" s="33" t="s">
        <v>171</v>
      </c>
      <c r="C45" s="146"/>
      <c r="D45" s="35" t="str">
        <f t="shared" si="0"/>
        <v/>
      </c>
      <c r="E45" s="34"/>
      <c r="F45" s="34"/>
      <c r="G45" s="34"/>
      <c r="H45" s="34"/>
      <c r="I45" s="34"/>
      <c r="J45" s="143">
        <v>0</v>
      </c>
      <c r="K45" s="191" t="str">
        <f t="shared" si="2"/>
        <v/>
      </c>
      <c r="L45" s="191"/>
      <c r="M45" s="191"/>
      <c r="N45" s="191"/>
      <c r="O45" s="191"/>
      <c r="P45" s="191"/>
      <c r="Q45" s="191"/>
      <c r="R45" s="191"/>
      <c r="S45" s="191"/>
      <c r="T45" s="191"/>
      <c r="U45" s="191"/>
      <c r="V45" s="191"/>
      <c r="W45" s="191"/>
      <c r="X45" s="191"/>
      <c r="Y45" s="191"/>
      <c r="Z45" s="191"/>
      <c r="AA45" s="192" t="str">
        <f>+IF($C45&gt;0,VLOOKUP($B45,'CSM ACTIVE PRICE LIST'!$A$2:$F$1022,4,FALSE),"")</f>
        <v/>
      </c>
      <c r="AB45" s="192" t="str">
        <f>+IF($C45&gt;0,VLOOKUP($B45,'CSM ACTIVE PRICE LIST'!$A$2:$F$1022,5,FALSE),"")</f>
        <v/>
      </c>
      <c r="AC45" s="192" t="str">
        <f>+IF($C45&gt;0,VLOOKUP($B45,'CSM ACTIVE PRICE LIST'!$A$2:$F$1022,6,FALSE),"")</f>
        <v/>
      </c>
      <c r="AD45" s="38" t="s">
        <v>2183</v>
      </c>
      <c r="AE45" s="159" t="str">
        <f t="shared" si="1"/>
        <v>0</v>
      </c>
      <c r="AF45" s="159" t="e">
        <f>+VLOOKUP(B45,'[1]STYLES &amp; SIZE CHARTS'!$A:$H,8,FALSE)</f>
        <v>#N/A</v>
      </c>
      <c r="AG45" s="40" t="str">
        <f>IF($C45&gt;0,+VLOOKUP(E45,'MASTER CODE DATA'!A$1:B$99,2,FALSE),"")</f>
        <v/>
      </c>
      <c r="AH45" s="40" t="str">
        <f>IF(C45&gt;0,+VLOOKUP(F45,'MASTER CODE DATA'!C$1:D$99,2,FALSE),"")</f>
        <v/>
      </c>
      <c r="AI45" s="40" t="str">
        <f>IF(C45&gt;0,+VLOOKUP(G45,'MASTER CODE DATA'!E$1:F$99,2,FALSE),"")</f>
        <v/>
      </c>
      <c r="AJ45" s="40" t="str">
        <f>IF(C45&gt;0,+VLOOKUP(H45,'MASTER CODE DATA'!G$1:H$99,2,FALSE),"")</f>
        <v/>
      </c>
      <c r="AK45" s="40" t="str">
        <f>IF(C45&gt;0,+VLOOKUP(I45,'MASTER CODE DATA'!I$1:J$99,2,FALSE),"")</f>
        <v/>
      </c>
    </row>
    <row r="46" spans="1:37" s="1" customFormat="1" ht="108" x14ac:dyDescent="0.2">
      <c r="A46" s="33" t="s">
        <v>83</v>
      </c>
      <c r="B46" s="194" t="s">
        <v>172</v>
      </c>
      <c r="C46" s="146" t="s">
        <v>173</v>
      </c>
      <c r="D46" s="35" t="str">
        <f t="shared" si="0"/>
        <v>R.TOPWN_TTS</v>
      </c>
      <c r="E46" s="34" t="s">
        <v>860</v>
      </c>
      <c r="F46" s="34" t="s">
        <v>865</v>
      </c>
      <c r="G46" s="34" t="s">
        <v>861</v>
      </c>
      <c r="H46" s="34" t="s">
        <v>865</v>
      </c>
      <c r="I46" s="34" t="s">
        <v>914</v>
      </c>
      <c r="J46" s="143" t="s">
        <v>914</v>
      </c>
      <c r="K46" s="191" t="str">
        <f t="shared" si="2"/>
        <v>WOMEN'S TECH T-SHIRT</v>
      </c>
      <c r="L46" s="191" t="s">
        <v>174</v>
      </c>
      <c r="M46" s="191" t="s">
        <v>175</v>
      </c>
      <c r="N46" s="191" t="s">
        <v>129</v>
      </c>
      <c r="O46" s="191" t="s">
        <v>176</v>
      </c>
      <c r="P46" s="191" t="s">
        <v>177</v>
      </c>
      <c r="Q46" s="191" t="s">
        <v>178</v>
      </c>
      <c r="R46" s="191" t="s">
        <v>132</v>
      </c>
      <c r="S46" s="191" t="s">
        <v>179</v>
      </c>
      <c r="T46" s="191" t="s">
        <v>180</v>
      </c>
      <c r="U46" s="191" t="s">
        <v>181</v>
      </c>
      <c r="V46" s="191" t="s">
        <v>134</v>
      </c>
      <c r="W46" s="191"/>
      <c r="X46" s="191"/>
      <c r="Y46" s="191"/>
      <c r="Z46" s="191"/>
      <c r="AA46" s="192">
        <f>+IF($C46&gt;0,VLOOKUP($B46,'CSM ACTIVE PRICE LIST'!$A$2:$F$1022,4,FALSE),"")</f>
        <v>69.900000000000006</v>
      </c>
      <c r="AB46" s="192">
        <f>+IF($C46&gt;0,VLOOKUP($B46,'CSM ACTIVE PRICE LIST'!$A$2:$F$1022,5,FALSE),"")</f>
        <v>3840</v>
      </c>
      <c r="AC46" s="192">
        <f>+IF($C46&gt;0,VLOOKUP($B46,'CSM ACTIVE PRICE LIST'!$A$2:$F$1022,6,FALSE),"")</f>
        <v>80.385000000000005</v>
      </c>
      <c r="AD46" s="38" t="str">
        <f>+VLOOKUP(B46,'SKU LIST - LINKED'!C:W,21,FALSE)</f>
        <v>XS;S;M;L;XL;XXS</v>
      </c>
      <c r="AE46" s="159" t="str">
        <f>+H46&amp;"-"&amp;J46</f>
        <v>WOMEN-TECH T-SHIRTS</v>
      </c>
      <c r="AF46" s="159" t="str">
        <f>+VLOOKUP(B46,'[1]STYLES &amp; SIZE CHARTS'!$A:$H,8,FALSE)</f>
        <v>WT-BTTS1</v>
      </c>
      <c r="AG46" s="40" t="str">
        <f>IF($C46&gt;0,+VLOOKUP(E46,'MASTER CODE DATA'!A$1:B$99,2,FALSE),"")</f>
        <v>R</v>
      </c>
      <c r="AH46" s="40" t="str">
        <f>IF(C46&gt;0,+VLOOKUP(F46,'MASTER CODE DATA'!C$1:D$99,2,FALSE),"")</f>
        <v>WMN</v>
      </c>
      <c r="AI46" s="40" t="str">
        <f>IF(C46&gt;0,+VLOOKUP(G46,'MASTER CODE DATA'!E$1:F$99,2,FALSE),"")</f>
        <v>TOP</v>
      </c>
      <c r="AJ46" s="40" t="str">
        <f>IF(C46&gt;0,+VLOOKUP(H46,'MASTER CODE DATA'!G$1:H$99,2,FALSE),"")</f>
        <v>WN</v>
      </c>
      <c r="AK46" s="40" t="str">
        <f>IF(C46&gt;0,+VLOOKUP(I46,'MASTER CODE DATA'!I$1:J$99,2,FALSE),"")</f>
        <v>TTS</v>
      </c>
    </row>
    <row r="47" spans="1:37" s="1" customFormat="1" hidden="1" x14ac:dyDescent="0.2">
      <c r="A47" s="33" t="s">
        <v>83</v>
      </c>
      <c r="B47" s="33" t="s">
        <v>182</v>
      </c>
      <c r="C47" s="146"/>
      <c r="D47" s="35" t="str">
        <f t="shared" si="0"/>
        <v/>
      </c>
      <c r="E47" s="34"/>
      <c r="F47" s="34"/>
      <c r="G47" s="34"/>
      <c r="H47" s="34"/>
      <c r="I47" s="34"/>
      <c r="J47" s="143">
        <v>0</v>
      </c>
      <c r="K47" s="191" t="str">
        <f t="shared" si="2"/>
        <v/>
      </c>
      <c r="L47" s="191"/>
      <c r="M47" s="191"/>
      <c r="N47" s="191"/>
      <c r="O47" s="191"/>
      <c r="P47" s="191"/>
      <c r="Q47" s="191"/>
      <c r="R47" s="191"/>
      <c r="S47" s="191"/>
      <c r="T47" s="191"/>
      <c r="U47" s="191"/>
      <c r="V47" s="191"/>
      <c r="W47" s="191"/>
      <c r="X47" s="191"/>
      <c r="Y47" s="191"/>
      <c r="Z47" s="191"/>
      <c r="AA47" s="192" t="str">
        <f>+IF($C47&gt;0,VLOOKUP($B47,'CSM ACTIVE PRICE LIST'!$A$2:$F$1022,4,FALSE),"")</f>
        <v/>
      </c>
      <c r="AB47" s="192" t="str">
        <f>+IF($C47&gt;0,VLOOKUP($B47,'CSM ACTIVE PRICE LIST'!$A$2:$F$1022,5,FALSE),"")</f>
        <v/>
      </c>
      <c r="AC47" s="192" t="str">
        <f>+IF($C47&gt;0,VLOOKUP($B47,'CSM ACTIVE PRICE LIST'!$A$2:$F$1022,6,FALSE),"")</f>
        <v/>
      </c>
      <c r="AD47" s="38"/>
      <c r="AE47" s="159" t="str">
        <f t="shared" si="1"/>
        <v>0</v>
      </c>
      <c r="AF47" s="201"/>
      <c r="AG47" s="40" t="str">
        <f>IF($C47&gt;0,+VLOOKUP(E47,'MASTER CODE DATA'!A$1:B$99,2,FALSE),"")</f>
        <v/>
      </c>
      <c r="AH47" s="40" t="str">
        <f>IF(C47&gt;0,+VLOOKUP(F47,'MASTER CODE DATA'!C$1:D$99,2,FALSE),"")</f>
        <v/>
      </c>
      <c r="AI47" s="40" t="str">
        <f>IF(C47&gt;0,+VLOOKUP(G47,'MASTER CODE DATA'!E$1:F$99,2,FALSE),"")</f>
        <v/>
      </c>
      <c r="AJ47" s="40" t="str">
        <f>IF(C47&gt;0,+VLOOKUP(H47,'MASTER CODE DATA'!G$1:H$99,2,FALSE),"")</f>
        <v/>
      </c>
      <c r="AK47" s="40" t="str">
        <f>IF(C47&gt;0,+VLOOKUP(I47,'MASTER CODE DATA'!I$1:J$99,2,FALSE),"")</f>
        <v/>
      </c>
    </row>
    <row r="48" spans="1:37" s="1" customFormat="1" hidden="1" x14ac:dyDescent="0.2">
      <c r="A48" s="33" t="s">
        <v>99</v>
      </c>
      <c r="B48" s="33" t="s">
        <v>183</v>
      </c>
      <c r="C48" s="146"/>
      <c r="D48" s="35" t="str">
        <f t="shared" si="0"/>
        <v/>
      </c>
      <c r="E48" s="34"/>
      <c r="F48" s="34"/>
      <c r="G48" s="34"/>
      <c r="H48" s="34"/>
      <c r="I48" s="34"/>
      <c r="J48" s="143">
        <v>0</v>
      </c>
      <c r="K48" s="191" t="str">
        <f t="shared" si="2"/>
        <v/>
      </c>
      <c r="L48" s="191"/>
      <c r="M48" s="191"/>
      <c r="N48" s="191"/>
      <c r="O48" s="191"/>
      <c r="P48" s="191"/>
      <c r="Q48" s="191"/>
      <c r="R48" s="191"/>
      <c r="S48" s="191"/>
      <c r="T48" s="191"/>
      <c r="U48" s="191"/>
      <c r="V48" s="191"/>
      <c r="W48" s="191"/>
      <c r="X48" s="191"/>
      <c r="Y48" s="191"/>
      <c r="Z48" s="191"/>
      <c r="AA48" s="192" t="str">
        <f>+IF($C48&gt;0,VLOOKUP($B48,'CSM ACTIVE PRICE LIST'!$A$2:$F$1022,4,FALSE),"")</f>
        <v/>
      </c>
      <c r="AB48" s="192" t="str">
        <f>+IF($C48&gt;0,VLOOKUP($B48,'CSM ACTIVE PRICE LIST'!$A$2:$F$1022,5,FALSE),"")</f>
        <v/>
      </c>
      <c r="AC48" s="192" t="str">
        <f>+IF($C48&gt;0,VLOOKUP($B48,'CSM ACTIVE PRICE LIST'!$A$2:$F$1022,6,FALSE),"")</f>
        <v/>
      </c>
      <c r="AD48" s="38"/>
      <c r="AE48" s="159" t="str">
        <f t="shared" si="1"/>
        <v>0</v>
      </c>
      <c r="AF48" s="201"/>
      <c r="AG48" s="40" t="str">
        <f>IF($C48&gt;0,+VLOOKUP(E48,'MASTER CODE DATA'!A$1:B$99,2,FALSE),"")</f>
        <v/>
      </c>
      <c r="AH48" s="40" t="str">
        <f>IF(C48&gt;0,+VLOOKUP(F48,'MASTER CODE DATA'!C$1:D$99,2,FALSE),"")</f>
        <v/>
      </c>
      <c r="AI48" s="40" t="str">
        <f>IF(C48&gt;0,+VLOOKUP(G48,'MASTER CODE DATA'!E$1:F$99,2,FALSE),"")</f>
        <v/>
      </c>
      <c r="AJ48" s="40" t="str">
        <f>IF(C48&gt;0,+VLOOKUP(H48,'MASTER CODE DATA'!G$1:H$99,2,FALSE),"")</f>
        <v/>
      </c>
      <c r="AK48" s="40" t="str">
        <f>IF(C48&gt;0,+VLOOKUP(I48,'MASTER CODE DATA'!I$1:J$99,2,FALSE),"")</f>
        <v/>
      </c>
    </row>
    <row r="49" spans="1:37" s="1" customFormat="1" hidden="1" x14ac:dyDescent="0.2">
      <c r="A49" s="33" t="s">
        <v>166</v>
      </c>
      <c r="B49" s="33" t="s">
        <v>184</v>
      </c>
      <c r="C49" s="146"/>
      <c r="D49" s="35" t="str">
        <f t="shared" si="0"/>
        <v/>
      </c>
      <c r="E49" s="34"/>
      <c r="F49" s="34"/>
      <c r="G49" s="34"/>
      <c r="H49" s="34"/>
      <c r="I49" s="34"/>
      <c r="J49" s="143">
        <v>0</v>
      </c>
      <c r="K49" s="191" t="str">
        <f t="shared" si="2"/>
        <v/>
      </c>
      <c r="L49" s="191"/>
      <c r="M49" s="191"/>
      <c r="N49" s="191"/>
      <c r="O49" s="191"/>
      <c r="P49" s="191"/>
      <c r="Q49" s="191"/>
      <c r="R49" s="191"/>
      <c r="S49" s="191"/>
      <c r="T49" s="191"/>
      <c r="U49" s="191"/>
      <c r="V49" s="191"/>
      <c r="W49" s="191"/>
      <c r="X49" s="191"/>
      <c r="Y49" s="191"/>
      <c r="Z49" s="191"/>
      <c r="AA49" s="192" t="str">
        <f>+IF($C49&gt;0,VLOOKUP($B49,'CSM ACTIVE PRICE LIST'!$A$2:$F$1022,4,FALSE),"")</f>
        <v/>
      </c>
      <c r="AB49" s="192" t="str">
        <f>+IF($C49&gt;0,VLOOKUP($B49,'CSM ACTIVE PRICE LIST'!$A$2:$F$1022,5,FALSE),"")</f>
        <v/>
      </c>
      <c r="AC49" s="192" t="str">
        <f>+IF($C49&gt;0,VLOOKUP($B49,'CSM ACTIVE PRICE LIST'!$A$2:$F$1022,6,FALSE),"")</f>
        <v/>
      </c>
      <c r="AD49" s="38"/>
      <c r="AE49" s="159" t="str">
        <f t="shared" si="1"/>
        <v>0</v>
      </c>
      <c r="AF49" s="201"/>
      <c r="AG49" s="40" t="str">
        <f>IF($C49&gt;0,+VLOOKUP(E49,'MASTER CODE DATA'!A$1:B$99,2,FALSE),"")</f>
        <v/>
      </c>
      <c r="AH49" s="40" t="str">
        <f>IF(C49&gt;0,+VLOOKUP(F49,'MASTER CODE DATA'!C$1:D$99,2,FALSE),"")</f>
        <v/>
      </c>
      <c r="AI49" s="40" t="str">
        <f>IF(C49&gt;0,+VLOOKUP(G49,'MASTER CODE DATA'!E$1:F$99,2,FALSE),"")</f>
        <v/>
      </c>
      <c r="AJ49" s="40" t="str">
        <f>IF(C49&gt;0,+VLOOKUP(H49,'MASTER CODE DATA'!G$1:H$99,2,FALSE),"")</f>
        <v/>
      </c>
      <c r="AK49" s="40" t="str">
        <f>IF(C49&gt;0,+VLOOKUP(I49,'MASTER CODE DATA'!I$1:J$99,2,FALSE),"")</f>
        <v/>
      </c>
    </row>
    <row r="50" spans="1:37" s="1" customFormat="1" hidden="1" x14ac:dyDescent="0.2">
      <c r="A50" s="33" t="s">
        <v>117</v>
      </c>
      <c r="B50" s="33" t="s">
        <v>185</v>
      </c>
      <c r="C50" s="146"/>
      <c r="D50" s="35" t="str">
        <f t="shared" si="0"/>
        <v/>
      </c>
      <c r="E50" s="34"/>
      <c r="F50" s="34"/>
      <c r="G50" s="34"/>
      <c r="H50" s="34"/>
      <c r="I50" s="34"/>
      <c r="J50" s="143">
        <v>0</v>
      </c>
      <c r="K50" s="191" t="str">
        <f t="shared" si="2"/>
        <v/>
      </c>
      <c r="L50" s="191"/>
      <c r="M50" s="191"/>
      <c r="N50" s="191"/>
      <c r="O50" s="191"/>
      <c r="P50" s="191"/>
      <c r="Q50" s="191"/>
      <c r="R50" s="191"/>
      <c r="S50" s="191"/>
      <c r="T50" s="191"/>
      <c r="U50" s="191"/>
      <c r="V50" s="191"/>
      <c r="W50" s="191"/>
      <c r="X50" s="191"/>
      <c r="Y50" s="191"/>
      <c r="Z50" s="191"/>
      <c r="AA50" s="192" t="str">
        <f>+IF($C50&gt;0,VLOOKUP($B50,'CSM ACTIVE PRICE LIST'!$A$2:$F$1022,4,FALSE),"")</f>
        <v/>
      </c>
      <c r="AB50" s="192" t="str">
        <f>+IF($C50&gt;0,VLOOKUP($B50,'CSM ACTIVE PRICE LIST'!$A$2:$F$1022,5,FALSE),"")</f>
        <v/>
      </c>
      <c r="AC50" s="192" t="str">
        <f>+IF($C50&gt;0,VLOOKUP($B50,'CSM ACTIVE PRICE LIST'!$A$2:$F$1022,6,FALSE),"")</f>
        <v/>
      </c>
      <c r="AD50" s="38"/>
      <c r="AE50" s="159" t="str">
        <f t="shared" si="1"/>
        <v>0</v>
      </c>
      <c r="AF50" s="201"/>
      <c r="AG50" s="40" t="str">
        <f>IF($C50&gt;0,+VLOOKUP(E50,'MASTER CODE DATA'!A$1:B$99,2,FALSE),"")</f>
        <v/>
      </c>
      <c r="AH50" s="40" t="str">
        <f>IF(C50&gt;0,+VLOOKUP(F50,'MASTER CODE DATA'!C$1:D$99,2,FALSE),"")</f>
        <v/>
      </c>
      <c r="AI50" s="40" t="str">
        <f>IF(C50&gt;0,+VLOOKUP(G50,'MASTER CODE DATA'!E$1:F$99,2,FALSE),"")</f>
        <v/>
      </c>
      <c r="AJ50" s="40" t="str">
        <f>IF(C50&gt;0,+VLOOKUP(H50,'MASTER CODE DATA'!G$1:H$99,2,FALSE),"")</f>
        <v/>
      </c>
      <c r="AK50" s="40" t="str">
        <f>IF(C50&gt;0,+VLOOKUP(I50,'MASTER CODE DATA'!I$1:J$99,2,FALSE),"")</f>
        <v/>
      </c>
    </row>
    <row r="51" spans="1:37" s="1" customFormat="1" hidden="1" x14ac:dyDescent="0.2">
      <c r="A51" s="33" t="s">
        <v>166</v>
      </c>
      <c r="B51" s="33" t="s">
        <v>186</v>
      </c>
      <c r="C51" s="146"/>
      <c r="D51" s="35" t="str">
        <f t="shared" si="0"/>
        <v/>
      </c>
      <c r="E51" s="34"/>
      <c r="F51" s="34"/>
      <c r="G51" s="34"/>
      <c r="H51" s="34"/>
      <c r="I51" s="34"/>
      <c r="J51" s="143">
        <v>0</v>
      </c>
      <c r="K51" s="191" t="str">
        <f t="shared" si="2"/>
        <v/>
      </c>
      <c r="L51" s="191"/>
      <c r="M51" s="191"/>
      <c r="N51" s="191"/>
      <c r="O51" s="191"/>
      <c r="P51" s="191"/>
      <c r="Q51" s="191"/>
      <c r="R51" s="191"/>
      <c r="S51" s="191"/>
      <c r="T51" s="191"/>
      <c r="U51" s="191"/>
      <c r="V51" s="191"/>
      <c r="W51" s="191"/>
      <c r="X51" s="191"/>
      <c r="Y51" s="191"/>
      <c r="Z51" s="191"/>
      <c r="AA51" s="192" t="str">
        <f>+IF($C51&gt;0,VLOOKUP($B51,'CSM ACTIVE PRICE LIST'!$A$2:$F$1022,4,FALSE),"")</f>
        <v/>
      </c>
      <c r="AB51" s="192" t="str">
        <f>+IF($C51&gt;0,VLOOKUP($B51,'CSM ACTIVE PRICE LIST'!$A$2:$F$1022,5,FALSE),"")</f>
        <v/>
      </c>
      <c r="AC51" s="192" t="str">
        <f>+IF($C51&gt;0,VLOOKUP($B51,'CSM ACTIVE PRICE LIST'!$A$2:$F$1022,6,FALSE),"")</f>
        <v/>
      </c>
      <c r="AD51" s="38"/>
      <c r="AE51" s="159" t="str">
        <f t="shared" si="1"/>
        <v>0</v>
      </c>
      <c r="AF51" s="201"/>
      <c r="AG51" s="40" t="str">
        <f>IF($C51&gt;0,+VLOOKUP(E51,'MASTER CODE DATA'!A$1:B$99,2,FALSE),"")</f>
        <v/>
      </c>
      <c r="AH51" s="40" t="str">
        <f>IF(C51&gt;0,+VLOOKUP(F51,'MASTER CODE DATA'!C$1:D$99,2,FALSE),"")</f>
        <v/>
      </c>
      <c r="AI51" s="40" t="str">
        <f>IF(C51&gt;0,+VLOOKUP(G51,'MASTER CODE DATA'!E$1:F$99,2,FALSE),"")</f>
        <v/>
      </c>
      <c r="AJ51" s="40" t="str">
        <f>IF(C51&gt;0,+VLOOKUP(H51,'MASTER CODE DATA'!G$1:H$99,2,FALSE),"")</f>
        <v/>
      </c>
      <c r="AK51" s="40" t="str">
        <f>IF(C51&gt;0,+VLOOKUP(I51,'MASTER CODE DATA'!I$1:J$99,2,FALSE),"")</f>
        <v/>
      </c>
    </row>
    <row r="52" spans="1:37" s="1" customFormat="1" ht="12.75" hidden="1" customHeight="1" x14ac:dyDescent="0.2">
      <c r="A52" s="33" t="s">
        <v>166</v>
      </c>
      <c r="B52" s="33" t="s">
        <v>187</v>
      </c>
      <c r="C52" s="146"/>
      <c r="D52" s="35" t="str">
        <f t="shared" si="0"/>
        <v/>
      </c>
      <c r="E52" s="34"/>
      <c r="F52" s="34"/>
      <c r="G52" s="34"/>
      <c r="H52" s="34"/>
      <c r="I52" s="34"/>
      <c r="J52" s="143">
        <v>0</v>
      </c>
      <c r="K52" s="191" t="str">
        <f t="shared" si="2"/>
        <v/>
      </c>
      <c r="L52" s="191"/>
      <c r="M52" s="191"/>
      <c r="N52" s="191"/>
      <c r="O52" s="191"/>
      <c r="P52" s="191"/>
      <c r="Q52" s="191"/>
      <c r="R52" s="191"/>
      <c r="S52" s="191"/>
      <c r="T52" s="191"/>
      <c r="U52" s="191"/>
      <c r="V52" s="191"/>
      <c r="W52" s="191"/>
      <c r="X52" s="191"/>
      <c r="Y52" s="191"/>
      <c r="Z52" s="191"/>
      <c r="AA52" s="192" t="str">
        <f>+IF($C52&gt;0,VLOOKUP($B52,'CSM ACTIVE PRICE LIST'!$A$2:$F$1022,4,FALSE),"")</f>
        <v/>
      </c>
      <c r="AB52" s="192" t="str">
        <f>+IF($C52&gt;0,VLOOKUP($B52,'CSM ACTIVE PRICE LIST'!$A$2:$F$1022,5,FALSE),"")</f>
        <v/>
      </c>
      <c r="AC52" s="192" t="str">
        <f>+IF($C52&gt;0,VLOOKUP($B52,'CSM ACTIVE PRICE LIST'!$A$2:$F$1022,6,FALSE),"")</f>
        <v/>
      </c>
      <c r="AD52" s="38"/>
      <c r="AE52" s="159" t="str">
        <f t="shared" si="1"/>
        <v>0</v>
      </c>
      <c r="AF52" s="201"/>
      <c r="AG52" s="40" t="str">
        <f>IF($C52&gt;0,+VLOOKUP(E52,'MASTER CODE DATA'!A$1:B$99,2,FALSE),"")</f>
        <v/>
      </c>
      <c r="AH52" s="40" t="str">
        <f>IF(C52&gt;0,+VLOOKUP(F52,'MASTER CODE DATA'!C$1:D$99,2,FALSE),"")</f>
        <v/>
      </c>
      <c r="AI52" s="40" t="str">
        <f>IF(C52&gt;0,+VLOOKUP(G52,'MASTER CODE DATA'!E$1:F$99,2,FALSE),"")</f>
        <v/>
      </c>
      <c r="AJ52" s="40" t="str">
        <f>IF(C52&gt;0,+VLOOKUP(H52,'MASTER CODE DATA'!G$1:H$99,2,FALSE),"")</f>
        <v/>
      </c>
      <c r="AK52" s="40" t="str">
        <f>IF(C52&gt;0,+VLOOKUP(I52,'MASTER CODE DATA'!I$1:J$99,2,FALSE),"")</f>
        <v/>
      </c>
    </row>
    <row r="53" spans="1:37" s="1" customFormat="1" hidden="1" x14ac:dyDescent="0.2">
      <c r="A53" s="33" t="s">
        <v>160</v>
      </c>
      <c r="B53" s="33" t="s">
        <v>188</v>
      </c>
      <c r="C53" s="146"/>
      <c r="D53" s="35" t="str">
        <f t="shared" si="0"/>
        <v/>
      </c>
      <c r="E53" s="34"/>
      <c r="F53" s="34"/>
      <c r="G53" s="34"/>
      <c r="H53" s="34"/>
      <c r="I53" s="34"/>
      <c r="J53" s="143">
        <v>0</v>
      </c>
      <c r="K53" s="191" t="str">
        <f t="shared" si="2"/>
        <v/>
      </c>
      <c r="L53" s="191"/>
      <c r="M53" s="191"/>
      <c r="N53" s="191"/>
      <c r="O53" s="191"/>
      <c r="P53" s="191"/>
      <c r="Q53" s="191"/>
      <c r="R53" s="191"/>
      <c r="S53" s="191"/>
      <c r="T53" s="191"/>
      <c r="U53" s="191"/>
      <c r="V53" s="191"/>
      <c r="W53" s="191"/>
      <c r="X53" s="191"/>
      <c r="Y53" s="191"/>
      <c r="Z53" s="191"/>
      <c r="AA53" s="192" t="str">
        <f>+IF($C53&gt;0,VLOOKUP($B53,'CSM ACTIVE PRICE LIST'!$A$2:$F$1022,4,FALSE),"")</f>
        <v/>
      </c>
      <c r="AB53" s="192" t="str">
        <f>+IF($C53&gt;0,VLOOKUP($B53,'CSM ACTIVE PRICE LIST'!$A$2:$F$1022,5,FALSE),"")</f>
        <v/>
      </c>
      <c r="AC53" s="192" t="str">
        <f>+IF($C53&gt;0,VLOOKUP($B53,'CSM ACTIVE PRICE LIST'!$A$2:$F$1022,6,FALSE),"")</f>
        <v/>
      </c>
      <c r="AD53" s="38"/>
      <c r="AE53" s="159" t="str">
        <f t="shared" si="1"/>
        <v>0</v>
      </c>
      <c r="AF53" s="201"/>
      <c r="AG53" s="40" t="str">
        <f>IF($C53&gt;0,+VLOOKUP(E53,'MASTER CODE DATA'!A$1:B$99,2,FALSE),"")</f>
        <v/>
      </c>
      <c r="AH53" s="40" t="str">
        <f>IF(C53&gt;0,+VLOOKUP(F53,'MASTER CODE DATA'!C$1:D$99,2,FALSE),"")</f>
        <v/>
      </c>
      <c r="AI53" s="40" t="str">
        <f>IF(C53&gt;0,+VLOOKUP(G53,'MASTER CODE DATA'!E$1:F$99,2,FALSE),"")</f>
        <v/>
      </c>
      <c r="AJ53" s="40" t="str">
        <f>IF(C53&gt;0,+VLOOKUP(H53,'MASTER CODE DATA'!G$1:H$99,2,FALSE),"")</f>
        <v/>
      </c>
      <c r="AK53" s="40" t="str">
        <f>IF(C53&gt;0,+VLOOKUP(I53,'MASTER CODE DATA'!I$1:J$99,2,FALSE),"")</f>
        <v/>
      </c>
    </row>
    <row r="54" spans="1:37" s="1" customFormat="1" hidden="1" x14ac:dyDescent="0.2">
      <c r="A54" s="33" t="s">
        <v>158</v>
      </c>
      <c r="B54" s="33" t="s">
        <v>189</v>
      </c>
      <c r="C54" s="146"/>
      <c r="D54" s="35" t="str">
        <f t="shared" si="0"/>
        <v/>
      </c>
      <c r="E54" s="34"/>
      <c r="F54" s="34"/>
      <c r="G54" s="34"/>
      <c r="H54" s="34"/>
      <c r="I54" s="34"/>
      <c r="J54" s="143">
        <v>0</v>
      </c>
      <c r="K54" s="191" t="str">
        <f t="shared" si="2"/>
        <v/>
      </c>
      <c r="L54" s="191"/>
      <c r="M54" s="191"/>
      <c r="N54" s="191"/>
      <c r="O54" s="191"/>
      <c r="P54" s="191"/>
      <c r="Q54" s="191"/>
      <c r="R54" s="191"/>
      <c r="S54" s="191"/>
      <c r="T54" s="191"/>
      <c r="U54" s="191"/>
      <c r="V54" s="191"/>
      <c r="W54" s="191"/>
      <c r="X54" s="191"/>
      <c r="Y54" s="191"/>
      <c r="Z54" s="191"/>
      <c r="AA54" s="192" t="str">
        <f>+IF($C54&gt;0,VLOOKUP($B54,'CSM ACTIVE PRICE LIST'!$A$2:$F$1022,4,FALSE),"")</f>
        <v/>
      </c>
      <c r="AB54" s="192" t="str">
        <f>+IF($C54&gt;0,VLOOKUP($B54,'CSM ACTIVE PRICE LIST'!$A$2:$F$1022,5,FALSE),"")</f>
        <v/>
      </c>
      <c r="AC54" s="192" t="str">
        <f>+IF($C54&gt;0,VLOOKUP($B54,'CSM ACTIVE PRICE LIST'!$A$2:$F$1022,6,FALSE),"")</f>
        <v/>
      </c>
      <c r="AD54" s="38"/>
      <c r="AE54" s="159" t="str">
        <f t="shared" si="1"/>
        <v>0</v>
      </c>
      <c r="AF54" s="201"/>
      <c r="AG54" s="40" t="str">
        <f>IF($C54&gt;0,+VLOOKUP(E54,'MASTER CODE DATA'!A$1:B$99,2,FALSE),"")</f>
        <v/>
      </c>
      <c r="AH54" s="40" t="str">
        <f>IF(C54&gt;0,+VLOOKUP(F54,'MASTER CODE DATA'!C$1:D$99,2,FALSE),"")</f>
        <v/>
      </c>
      <c r="AI54" s="40" t="str">
        <f>IF(C54&gt;0,+VLOOKUP(G54,'MASTER CODE DATA'!E$1:F$99,2,FALSE),"")</f>
        <v/>
      </c>
      <c r="AJ54" s="40" t="str">
        <f>IF(C54&gt;0,+VLOOKUP(H54,'MASTER CODE DATA'!G$1:H$99,2,FALSE),"")</f>
        <v/>
      </c>
      <c r="AK54" s="40" t="str">
        <f>IF(C54&gt;0,+VLOOKUP(I54,'MASTER CODE DATA'!I$1:J$99,2,FALSE),"")</f>
        <v/>
      </c>
    </row>
    <row r="55" spans="1:37" s="1" customFormat="1" ht="12.75" hidden="1" customHeight="1" x14ac:dyDescent="0.2">
      <c r="A55" s="33" t="s">
        <v>81</v>
      </c>
      <c r="B55" s="33" t="s">
        <v>190</v>
      </c>
      <c r="C55" s="146"/>
      <c r="D55" s="35" t="str">
        <f t="shared" si="0"/>
        <v/>
      </c>
      <c r="E55" s="34"/>
      <c r="F55" s="34"/>
      <c r="G55" s="34"/>
      <c r="H55" s="34"/>
      <c r="I55" s="34"/>
      <c r="J55" s="143">
        <v>0</v>
      </c>
      <c r="K55" s="191" t="str">
        <f t="shared" si="2"/>
        <v/>
      </c>
      <c r="L55" s="191"/>
      <c r="M55" s="191"/>
      <c r="N55" s="191"/>
      <c r="O55" s="191"/>
      <c r="P55" s="191"/>
      <c r="Q55" s="191"/>
      <c r="R55" s="191"/>
      <c r="S55" s="191"/>
      <c r="T55" s="191"/>
      <c r="U55" s="191"/>
      <c r="V55" s="191"/>
      <c r="W55" s="191"/>
      <c r="X55" s="191"/>
      <c r="Y55" s="191"/>
      <c r="Z55" s="191"/>
      <c r="AA55" s="192" t="str">
        <f>+IF($C55&gt;0,VLOOKUP($B55,'CSM ACTIVE PRICE LIST'!$A$2:$F$1022,4,FALSE),"")</f>
        <v/>
      </c>
      <c r="AB55" s="192" t="str">
        <f>+IF($C55&gt;0,VLOOKUP($B55,'CSM ACTIVE PRICE LIST'!$A$2:$F$1022,5,FALSE),"")</f>
        <v/>
      </c>
      <c r="AC55" s="192" t="str">
        <f>+IF($C55&gt;0,VLOOKUP($B55,'CSM ACTIVE PRICE LIST'!$A$2:$F$1022,6,FALSE),"")</f>
        <v/>
      </c>
      <c r="AD55" s="38"/>
      <c r="AE55" s="159" t="str">
        <f t="shared" si="1"/>
        <v>0</v>
      </c>
      <c r="AF55" s="201"/>
      <c r="AG55" s="40" t="str">
        <f>IF($C55&gt;0,+VLOOKUP(E55,'MASTER CODE DATA'!A$1:B$99,2,FALSE),"")</f>
        <v/>
      </c>
      <c r="AH55" s="40" t="str">
        <f>IF(C55&gt;0,+VLOOKUP(F55,'MASTER CODE DATA'!C$1:D$99,2,FALSE),"")</f>
        <v/>
      </c>
      <c r="AI55" s="40" t="str">
        <f>IF(C55&gt;0,+VLOOKUP(G55,'MASTER CODE DATA'!E$1:F$99,2,FALSE),"")</f>
        <v/>
      </c>
      <c r="AJ55" s="40" t="str">
        <f>IF(C55&gt;0,+VLOOKUP(H55,'MASTER CODE DATA'!G$1:H$99,2,FALSE),"")</f>
        <v/>
      </c>
      <c r="AK55" s="40" t="str">
        <f>IF(C55&gt;0,+VLOOKUP(I55,'MASTER CODE DATA'!I$1:J$99,2,FALSE),"")</f>
        <v/>
      </c>
    </row>
    <row r="56" spans="1:37" s="1" customFormat="1" hidden="1" x14ac:dyDescent="0.2">
      <c r="A56" s="33" t="s">
        <v>166</v>
      </c>
      <c r="B56" s="33" t="s">
        <v>191</v>
      </c>
      <c r="C56" s="146"/>
      <c r="D56" s="35" t="str">
        <f t="shared" si="0"/>
        <v/>
      </c>
      <c r="E56" s="34"/>
      <c r="F56" s="34"/>
      <c r="G56" s="34"/>
      <c r="H56" s="34"/>
      <c r="I56" s="34"/>
      <c r="J56" s="143">
        <v>0</v>
      </c>
      <c r="K56" s="191" t="str">
        <f t="shared" si="2"/>
        <v/>
      </c>
      <c r="L56" s="191"/>
      <c r="M56" s="191"/>
      <c r="N56" s="191"/>
      <c r="O56" s="191"/>
      <c r="P56" s="191"/>
      <c r="Q56" s="191"/>
      <c r="R56" s="191"/>
      <c r="S56" s="191"/>
      <c r="T56" s="191"/>
      <c r="U56" s="191"/>
      <c r="V56" s="191"/>
      <c r="W56" s="191"/>
      <c r="X56" s="191"/>
      <c r="Y56" s="191"/>
      <c r="Z56" s="191"/>
      <c r="AA56" s="192" t="str">
        <f>+IF($C56&gt;0,VLOOKUP($B56,'CSM ACTIVE PRICE LIST'!$A$2:$F$1022,4,FALSE),"")</f>
        <v/>
      </c>
      <c r="AB56" s="192" t="str">
        <f>+IF($C56&gt;0,VLOOKUP($B56,'CSM ACTIVE PRICE LIST'!$A$2:$F$1022,5,FALSE),"")</f>
        <v/>
      </c>
      <c r="AC56" s="192" t="str">
        <f>+IF($C56&gt;0,VLOOKUP($B56,'CSM ACTIVE PRICE LIST'!$A$2:$F$1022,6,FALSE),"")</f>
        <v/>
      </c>
      <c r="AD56" s="38"/>
      <c r="AE56" s="159" t="str">
        <f t="shared" si="1"/>
        <v>0</v>
      </c>
      <c r="AF56" s="201"/>
      <c r="AG56" s="40" t="str">
        <f>IF($C56&gt;0,+VLOOKUP(E56,'MASTER CODE DATA'!A$1:B$99,2,FALSE),"")</f>
        <v/>
      </c>
      <c r="AH56" s="40" t="str">
        <f>IF(C56&gt;0,+VLOOKUP(F56,'MASTER CODE DATA'!C$1:D$99,2,FALSE),"")</f>
        <v/>
      </c>
      <c r="AI56" s="40" t="str">
        <f>IF(C56&gt;0,+VLOOKUP(G56,'MASTER CODE DATA'!E$1:F$99,2,FALSE),"")</f>
        <v/>
      </c>
      <c r="AJ56" s="40" t="str">
        <f>IF(C56&gt;0,+VLOOKUP(H56,'MASTER CODE DATA'!G$1:H$99,2,FALSE),"")</f>
        <v/>
      </c>
      <c r="AK56" s="40" t="str">
        <f>IF(C56&gt;0,+VLOOKUP(I56,'MASTER CODE DATA'!I$1:J$99,2,FALSE),"")</f>
        <v/>
      </c>
    </row>
    <row r="57" spans="1:37" s="1" customFormat="1" ht="12.75" hidden="1" customHeight="1" x14ac:dyDescent="0.2">
      <c r="A57" s="33" t="s">
        <v>99</v>
      </c>
      <c r="B57" s="33" t="s">
        <v>192</v>
      </c>
      <c r="C57" s="146"/>
      <c r="D57" s="35" t="str">
        <f t="shared" si="0"/>
        <v/>
      </c>
      <c r="E57" s="34"/>
      <c r="F57" s="34"/>
      <c r="G57" s="34"/>
      <c r="H57" s="34"/>
      <c r="I57" s="34"/>
      <c r="J57" s="143">
        <v>0</v>
      </c>
      <c r="K57" s="191" t="str">
        <f t="shared" si="2"/>
        <v/>
      </c>
      <c r="L57" s="191"/>
      <c r="M57" s="191"/>
      <c r="N57" s="191"/>
      <c r="O57" s="191"/>
      <c r="P57" s="191"/>
      <c r="Q57" s="191"/>
      <c r="R57" s="191"/>
      <c r="S57" s="191"/>
      <c r="T57" s="191"/>
      <c r="U57" s="191"/>
      <c r="V57" s="191"/>
      <c r="W57" s="191"/>
      <c r="X57" s="191"/>
      <c r="Y57" s="191"/>
      <c r="Z57" s="191"/>
      <c r="AA57" s="192" t="str">
        <f>+IF($C57&gt;0,VLOOKUP($B57,'CSM ACTIVE PRICE LIST'!$A$2:$F$1022,4,FALSE),"")</f>
        <v/>
      </c>
      <c r="AB57" s="192" t="str">
        <f>+IF($C57&gt;0,VLOOKUP($B57,'CSM ACTIVE PRICE LIST'!$A$2:$F$1022,5,FALSE),"")</f>
        <v/>
      </c>
      <c r="AC57" s="192" t="str">
        <f>+IF($C57&gt;0,VLOOKUP($B57,'CSM ACTIVE PRICE LIST'!$A$2:$F$1022,6,FALSE),"")</f>
        <v/>
      </c>
      <c r="AD57" s="38"/>
      <c r="AE57" s="159" t="str">
        <f t="shared" si="1"/>
        <v>0</v>
      </c>
      <c r="AF57" s="201"/>
      <c r="AG57" s="40" t="str">
        <f>IF($C57&gt;0,+VLOOKUP(E57,'MASTER CODE DATA'!A$1:B$99,2,FALSE),"")</f>
        <v/>
      </c>
      <c r="AH57" s="40" t="str">
        <f>IF(C57&gt;0,+VLOOKUP(F57,'MASTER CODE DATA'!C$1:D$99,2,FALSE),"")</f>
        <v/>
      </c>
      <c r="AI57" s="40" t="str">
        <f>IF(C57&gt;0,+VLOOKUP(G57,'MASTER CODE DATA'!E$1:F$99,2,FALSE),"")</f>
        <v/>
      </c>
      <c r="AJ57" s="40" t="str">
        <f>IF(C57&gt;0,+VLOOKUP(H57,'MASTER CODE DATA'!G$1:H$99,2,FALSE),"")</f>
        <v/>
      </c>
      <c r="AK57" s="40" t="str">
        <f>IF(C57&gt;0,+VLOOKUP(I57,'MASTER CODE DATA'!I$1:J$99,2,FALSE),"")</f>
        <v/>
      </c>
    </row>
    <row r="58" spans="1:37" s="1" customFormat="1" hidden="1" x14ac:dyDescent="0.2">
      <c r="A58" s="33" t="s">
        <v>160</v>
      </c>
      <c r="B58" s="33" t="s">
        <v>193</v>
      </c>
      <c r="C58" s="146"/>
      <c r="D58" s="35" t="str">
        <f t="shared" si="0"/>
        <v/>
      </c>
      <c r="E58" s="34"/>
      <c r="F58" s="34"/>
      <c r="G58" s="34"/>
      <c r="H58" s="34"/>
      <c r="I58" s="34"/>
      <c r="J58" s="143">
        <v>0</v>
      </c>
      <c r="K58" s="191" t="str">
        <f t="shared" si="2"/>
        <v/>
      </c>
      <c r="L58" s="191"/>
      <c r="M58" s="191"/>
      <c r="N58" s="191"/>
      <c r="O58" s="191"/>
      <c r="P58" s="191"/>
      <c r="Q58" s="191"/>
      <c r="R58" s="191"/>
      <c r="S58" s="191"/>
      <c r="T58" s="191"/>
      <c r="U58" s="191"/>
      <c r="V58" s="191"/>
      <c r="W58" s="191"/>
      <c r="X58" s="191"/>
      <c r="Y58" s="191"/>
      <c r="Z58" s="191"/>
      <c r="AA58" s="192" t="str">
        <f>+IF($C58&gt;0,VLOOKUP($B58,'CSM ACTIVE PRICE LIST'!$A$2:$F$1022,4,FALSE),"")</f>
        <v/>
      </c>
      <c r="AB58" s="192" t="str">
        <f>+IF($C58&gt;0,VLOOKUP($B58,'CSM ACTIVE PRICE LIST'!$A$2:$F$1022,5,FALSE),"")</f>
        <v/>
      </c>
      <c r="AC58" s="192" t="str">
        <f>+IF($C58&gt;0,VLOOKUP($B58,'CSM ACTIVE PRICE LIST'!$A$2:$F$1022,6,FALSE),"")</f>
        <v/>
      </c>
      <c r="AD58" s="38"/>
      <c r="AE58" s="159" t="str">
        <f t="shared" si="1"/>
        <v>0</v>
      </c>
      <c r="AF58" s="201"/>
      <c r="AG58" s="40" t="str">
        <f>IF($C58&gt;0,+VLOOKUP(E58,'MASTER CODE DATA'!A$1:B$99,2,FALSE),"")</f>
        <v/>
      </c>
      <c r="AH58" s="40" t="str">
        <f>IF(C58&gt;0,+VLOOKUP(F58,'MASTER CODE DATA'!C$1:D$99,2,FALSE),"")</f>
        <v/>
      </c>
      <c r="AI58" s="40" t="str">
        <f>IF(C58&gt;0,+VLOOKUP(G58,'MASTER CODE DATA'!E$1:F$99,2,FALSE),"")</f>
        <v/>
      </c>
      <c r="AJ58" s="40" t="str">
        <f>IF(C58&gt;0,+VLOOKUP(H58,'MASTER CODE DATA'!G$1:H$99,2,FALSE),"")</f>
        <v/>
      </c>
      <c r="AK58" s="40" t="str">
        <f>IF(C58&gt;0,+VLOOKUP(I58,'MASTER CODE DATA'!I$1:J$99,2,FALSE),"")</f>
        <v/>
      </c>
    </row>
    <row r="59" spans="1:37" s="1" customFormat="1" ht="12.75" hidden="1" customHeight="1" x14ac:dyDescent="0.2">
      <c r="A59" s="33" t="s">
        <v>83</v>
      </c>
      <c r="B59" s="33" t="s">
        <v>194</v>
      </c>
      <c r="C59" s="146"/>
      <c r="D59" s="35" t="str">
        <f t="shared" si="0"/>
        <v/>
      </c>
      <c r="E59" s="34"/>
      <c r="F59" s="34"/>
      <c r="G59" s="34"/>
      <c r="H59" s="34"/>
      <c r="I59" s="34"/>
      <c r="J59" s="143">
        <v>0</v>
      </c>
      <c r="K59" s="191" t="str">
        <f t="shared" si="2"/>
        <v/>
      </c>
      <c r="L59" s="191"/>
      <c r="M59" s="191"/>
      <c r="N59" s="191"/>
      <c r="O59" s="191"/>
      <c r="P59" s="191"/>
      <c r="Q59" s="191"/>
      <c r="R59" s="191"/>
      <c r="S59" s="191"/>
      <c r="T59" s="191"/>
      <c r="U59" s="191"/>
      <c r="V59" s="191"/>
      <c r="W59" s="191"/>
      <c r="X59" s="191"/>
      <c r="Y59" s="191"/>
      <c r="Z59" s="191"/>
      <c r="AA59" s="192" t="str">
        <f>+IF($C59&gt;0,VLOOKUP($B59,'CSM ACTIVE PRICE LIST'!$A$2:$F$1022,4,FALSE),"")</f>
        <v/>
      </c>
      <c r="AB59" s="192" t="str">
        <f>+IF($C59&gt;0,VLOOKUP($B59,'CSM ACTIVE PRICE LIST'!$A$2:$F$1022,5,FALSE),"")</f>
        <v/>
      </c>
      <c r="AC59" s="192" t="str">
        <f>+IF($C59&gt;0,VLOOKUP($B59,'CSM ACTIVE PRICE LIST'!$A$2:$F$1022,6,FALSE),"")</f>
        <v/>
      </c>
      <c r="AD59" s="38"/>
      <c r="AE59" s="159" t="str">
        <f t="shared" si="1"/>
        <v>0</v>
      </c>
      <c r="AF59" s="201"/>
      <c r="AG59" s="40" t="str">
        <f>IF($C59&gt;0,+VLOOKUP(E59,'MASTER CODE DATA'!A$1:B$99,2,FALSE),"")</f>
        <v/>
      </c>
      <c r="AH59" s="40" t="str">
        <f>IF(C59&gt;0,+VLOOKUP(F59,'MASTER CODE DATA'!C$1:D$99,2,FALSE),"")</f>
        <v/>
      </c>
      <c r="AI59" s="40" t="str">
        <f>IF(C59&gt;0,+VLOOKUP(G59,'MASTER CODE DATA'!E$1:F$99,2,FALSE),"")</f>
        <v/>
      </c>
      <c r="AJ59" s="40" t="str">
        <f>IF(C59&gt;0,+VLOOKUP(H59,'MASTER CODE DATA'!G$1:H$99,2,FALSE),"")</f>
        <v/>
      </c>
      <c r="AK59" s="40" t="str">
        <f>IF(C59&gt;0,+VLOOKUP(I59,'MASTER CODE DATA'!I$1:J$99,2,FALSE),"")</f>
        <v/>
      </c>
    </row>
    <row r="60" spans="1:37" s="1" customFormat="1" hidden="1" x14ac:dyDescent="0.2">
      <c r="A60" s="33" t="s">
        <v>160</v>
      </c>
      <c r="B60" s="33" t="s">
        <v>195</v>
      </c>
      <c r="C60" s="146"/>
      <c r="D60" s="35" t="str">
        <f t="shared" si="0"/>
        <v/>
      </c>
      <c r="E60" s="34"/>
      <c r="F60" s="34"/>
      <c r="G60" s="34"/>
      <c r="H60" s="34"/>
      <c r="I60" s="34"/>
      <c r="J60" s="143">
        <v>0</v>
      </c>
      <c r="K60" s="191" t="str">
        <f t="shared" si="2"/>
        <v/>
      </c>
      <c r="L60" s="191"/>
      <c r="M60" s="191"/>
      <c r="N60" s="191"/>
      <c r="O60" s="191"/>
      <c r="P60" s="191"/>
      <c r="Q60" s="191"/>
      <c r="R60" s="191"/>
      <c r="S60" s="191"/>
      <c r="T60" s="191"/>
      <c r="U60" s="191"/>
      <c r="V60" s="191"/>
      <c r="W60" s="191"/>
      <c r="X60" s="191"/>
      <c r="Y60" s="191"/>
      <c r="Z60" s="191"/>
      <c r="AA60" s="192" t="str">
        <f>+IF($C60&gt;0,VLOOKUP($B60,'CSM ACTIVE PRICE LIST'!$A$2:$F$1022,4,FALSE),"")</f>
        <v/>
      </c>
      <c r="AB60" s="192" t="str">
        <f>+IF($C60&gt;0,VLOOKUP($B60,'CSM ACTIVE PRICE LIST'!$A$2:$F$1022,5,FALSE),"")</f>
        <v/>
      </c>
      <c r="AC60" s="192" t="str">
        <f>+IF($C60&gt;0,VLOOKUP($B60,'CSM ACTIVE PRICE LIST'!$A$2:$F$1022,6,FALSE),"")</f>
        <v/>
      </c>
      <c r="AD60" s="38"/>
      <c r="AE60" s="159" t="str">
        <f t="shared" si="1"/>
        <v>0</v>
      </c>
      <c r="AF60" s="201"/>
      <c r="AG60" s="40" t="str">
        <f>IF($C60&gt;0,+VLOOKUP(E60,'MASTER CODE DATA'!A$1:B$99,2,FALSE),"")</f>
        <v/>
      </c>
      <c r="AH60" s="40" t="str">
        <f>IF(C60&gt;0,+VLOOKUP(F60,'MASTER CODE DATA'!C$1:D$99,2,FALSE),"")</f>
        <v/>
      </c>
      <c r="AI60" s="40" t="str">
        <f>IF(C60&gt;0,+VLOOKUP(G60,'MASTER CODE DATA'!E$1:F$99,2,FALSE),"")</f>
        <v/>
      </c>
      <c r="AJ60" s="40" t="str">
        <f>IF(C60&gt;0,+VLOOKUP(H60,'MASTER CODE DATA'!G$1:H$99,2,FALSE),"")</f>
        <v/>
      </c>
      <c r="AK60" s="40" t="str">
        <f>IF(C60&gt;0,+VLOOKUP(I60,'MASTER CODE DATA'!I$1:J$99,2,FALSE),"")</f>
        <v/>
      </c>
    </row>
    <row r="61" spans="1:37" s="1" customFormat="1" ht="12.75" hidden="1" customHeight="1" x14ac:dyDescent="0.2">
      <c r="A61" s="33" t="s">
        <v>160</v>
      </c>
      <c r="B61" s="33" t="s">
        <v>196</v>
      </c>
      <c r="C61" s="146"/>
      <c r="D61" s="35" t="str">
        <f t="shared" si="0"/>
        <v/>
      </c>
      <c r="E61" s="34"/>
      <c r="F61" s="34"/>
      <c r="G61" s="34"/>
      <c r="H61" s="34"/>
      <c r="I61" s="34"/>
      <c r="J61" s="143">
        <v>0</v>
      </c>
      <c r="K61" s="191" t="str">
        <f t="shared" si="2"/>
        <v/>
      </c>
      <c r="L61" s="191"/>
      <c r="M61" s="191"/>
      <c r="N61" s="191"/>
      <c r="O61" s="191"/>
      <c r="P61" s="191"/>
      <c r="Q61" s="191"/>
      <c r="R61" s="191"/>
      <c r="S61" s="191"/>
      <c r="T61" s="191"/>
      <c r="U61" s="191"/>
      <c r="V61" s="191"/>
      <c r="W61" s="191"/>
      <c r="X61" s="191"/>
      <c r="Y61" s="191"/>
      <c r="Z61" s="191"/>
      <c r="AA61" s="192" t="str">
        <f>+IF($C61&gt;0,VLOOKUP($B61,'CSM ACTIVE PRICE LIST'!$A$2:$F$1022,4,FALSE),"")</f>
        <v/>
      </c>
      <c r="AB61" s="192" t="str">
        <f>+IF($C61&gt;0,VLOOKUP($B61,'CSM ACTIVE PRICE LIST'!$A$2:$F$1022,5,FALSE),"")</f>
        <v/>
      </c>
      <c r="AC61" s="192" t="str">
        <f>+IF($C61&gt;0,VLOOKUP($B61,'CSM ACTIVE PRICE LIST'!$A$2:$F$1022,6,FALSE),"")</f>
        <v/>
      </c>
      <c r="AD61" s="38"/>
      <c r="AE61" s="159" t="str">
        <f t="shared" si="1"/>
        <v>0</v>
      </c>
      <c r="AF61" s="201"/>
      <c r="AG61" s="40" t="str">
        <f>IF($C61&gt;0,+VLOOKUP(E61,'MASTER CODE DATA'!A$1:B$99,2,FALSE),"")</f>
        <v/>
      </c>
      <c r="AH61" s="40" t="str">
        <f>IF(C61&gt;0,+VLOOKUP(F61,'MASTER CODE DATA'!C$1:D$99,2,FALSE),"")</f>
        <v/>
      </c>
      <c r="AI61" s="40" t="str">
        <f>IF(C61&gt;0,+VLOOKUP(G61,'MASTER CODE DATA'!E$1:F$99,2,FALSE),"")</f>
        <v/>
      </c>
      <c r="AJ61" s="40" t="str">
        <f>IF(C61&gt;0,+VLOOKUP(H61,'MASTER CODE DATA'!G$1:H$99,2,FALSE),"")</f>
        <v/>
      </c>
      <c r="AK61" s="40" t="str">
        <f>IF(C61&gt;0,+VLOOKUP(I61,'MASTER CODE DATA'!I$1:J$99,2,FALSE),"")</f>
        <v/>
      </c>
    </row>
    <row r="62" spans="1:37" s="1" customFormat="1" ht="15" hidden="1" customHeight="1" x14ac:dyDescent="0.2">
      <c r="A62" s="33" t="s">
        <v>99</v>
      </c>
      <c r="B62" s="33" t="s">
        <v>197</v>
      </c>
      <c r="C62" s="146"/>
      <c r="D62" s="35" t="str">
        <f t="shared" si="0"/>
        <v/>
      </c>
      <c r="E62" s="34"/>
      <c r="F62" s="34"/>
      <c r="G62" s="34"/>
      <c r="H62" s="34"/>
      <c r="I62" s="34"/>
      <c r="J62" s="143">
        <v>0</v>
      </c>
      <c r="K62" s="191" t="str">
        <f t="shared" si="2"/>
        <v/>
      </c>
      <c r="L62" s="191"/>
      <c r="M62" s="191"/>
      <c r="N62" s="191"/>
      <c r="O62" s="191"/>
      <c r="P62" s="191"/>
      <c r="Q62" s="191"/>
      <c r="R62" s="191"/>
      <c r="S62" s="191"/>
      <c r="T62" s="191"/>
      <c r="U62" s="191"/>
      <c r="V62" s="191"/>
      <c r="W62" s="191"/>
      <c r="X62" s="191"/>
      <c r="Y62" s="191"/>
      <c r="Z62" s="191"/>
      <c r="AA62" s="192" t="str">
        <f>+IF($C62&gt;0,VLOOKUP($B62,'CSM ACTIVE PRICE LIST'!$A$2:$F$1022,4,FALSE),"")</f>
        <v/>
      </c>
      <c r="AB62" s="192" t="str">
        <f>+IF($C62&gt;0,VLOOKUP($B62,'CSM ACTIVE PRICE LIST'!$A$2:$F$1022,5,FALSE),"")</f>
        <v/>
      </c>
      <c r="AC62" s="192" t="str">
        <f>+IF($C62&gt;0,VLOOKUP($B62,'CSM ACTIVE PRICE LIST'!$A$2:$F$1022,6,FALSE),"")</f>
        <v/>
      </c>
      <c r="AD62" s="38"/>
      <c r="AE62" s="159" t="str">
        <f t="shared" si="1"/>
        <v>0</v>
      </c>
      <c r="AF62" s="201"/>
      <c r="AG62" s="40" t="str">
        <f>IF($C62&gt;0,+VLOOKUP(E62,'MASTER CODE DATA'!A$1:B$99,2,FALSE),"")</f>
        <v/>
      </c>
      <c r="AH62" s="40" t="str">
        <f>IF(C62&gt;0,+VLOOKUP(F62,'MASTER CODE DATA'!C$1:D$99,2,FALSE),"")</f>
        <v/>
      </c>
      <c r="AI62" s="40" t="str">
        <f>IF(C62&gt;0,+VLOOKUP(G62,'MASTER CODE DATA'!E$1:F$99,2,FALSE),"")</f>
        <v/>
      </c>
      <c r="AJ62" s="40" t="str">
        <f>IF(C62&gt;0,+VLOOKUP(H62,'MASTER CODE DATA'!G$1:H$99,2,FALSE),"")</f>
        <v/>
      </c>
      <c r="AK62" s="40" t="str">
        <f>IF(C62&gt;0,+VLOOKUP(I62,'MASTER CODE DATA'!I$1:J$99,2,FALSE),"")</f>
        <v/>
      </c>
    </row>
    <row r="63" spans="1:37" s="1" customFormat="1" ht="15" hidden="1" customHeight="1" x14ac:dyDescent="0.2">
      <c r="A63" s="33" t="s">
        <v>85</v>
      </c>
      <c r="B63" s="33" t="s">
        <v>198</v>
      </c>
      <c r="C63" s="146"/>
      <c r="D63" s="35" t="str">
        <f t="shared" si="0"/>
        <v/>
      </c>
      <c r="E63" s="34"/>
      <c r="F63" s="34"/>
      <c r="G63" s="34"/>
      <c r="H63" s="34"/>
      <c r="I63" s="34"/>
      <c r="J63" s="143">
        <v>0</v>
      </c>
      <c r="K63" s="191" t="str">
        <f t="shared" si="2"/>
        <v/>
      </c>
      <c r="L63" s="191"/>
      <c r="M63" s="191"/>
      <c r="N63" s="191"/>
      <c r="O63" s="191"/>
      <c r="P63" s="191"/>
      <c r="Q63" s="191"/>
      <c r="R63" s="191"/>
      <c r="S63" s="191"/>
      <c r="T63" s="191"/>
      <c r="U63" s="191"/>
      <c r="V63" s="191"/>
      <c r="W63" s="191"/>
      <c r="X63" s="191"/>
      <c r="Y63" s="191"/>
      <c r="Z63" s="191"/>
      <c r="AA63" s="192" t="str">
        <f>+IF($C63&gt;0,VLOOKUP($B63,'CSM ACTIVE PRICE LIST'!$A$2:$F$1022,4,FALSE),"")</f>
        <v/>
      </c>
      <c r="AB63" s="192" t="str">
        <f>+IF($C63&gt;0,VLOOKUP($B63,'CSM ACTIVE PRICE LIST'!$A$2:$F$1022,5,FALSE),"")</f>
        <v/>
      </c>
      <c r="AC63" s="192" t="str">
        <f>+IF($C63&gt;0,VLOOKUP($B63,'CSM ACTIVE PRICE LIST'!$A$2:$F$1022,6,FALSE),"")</f>
        <v/>
      </c>
      <c r="AD63" s="38"/>
      <c r="AE63" s="159" t="str">
        <f t="shared" si="1"/>
        <v>0</v>
      </c>
      <c r="AF63" s="201"/>
      <c r="AG63" s="40" t="str">
        <f>IF($C63&gt;0,+VLOOKUP(E63,'MASTER CODE DATA'!A$1:B$99,2,FALSE),"")</f>
        <v/>
      </c>
      <c r="AH63" s="40" t="str">
        <f>IF(C63&gt;0,+VLOOKUP(F63,'MASTER CODE DATA'!C$1:D$99,2,FALSE),"")</f>
        <v/>
      </c>
      <c r="AI63" s="40" t="str">
        <f>IF(C63&gt;0,+VLOOKUP(G63,'MASTER CODE DATA'!E$1:F$99,2,FALSE),"")</f>
        <v/>
      </c>
      <c r="AJ63" s="40" t="str">
        <f>IF(C63&gt;0,+VLOOKUP(H63,'MASTER CODE DATA'!G$1:H$99,2,FALSE),"")</f>
        <v/>
      </c>
      <c r="AK63" s="40" t="str">
        <f>IF(C63&gt;0,+VLOOKUP(I63,'MASTER CODE DATA'!I$1:J$99,2,FALSE),"")</f>
        <v/>
      </c>
    </row>
    <row r="64" spans="1:37" s="1" customFormat="1" ht="15" hidden="1" customHeight="1" x14ac:dyDescent="0.2">
      <c r="A64" s="33" t="s">
        <v>85</v>
      </c>
      <c r="B64" s="33" t="s">
        <v>199</v>
      </c>
      <c r="C64" s="146"/>
      <c r="D64" s="35" t="str">
        <f t="shared" si="0"/>
        <v/>
      </c>
      <c r="E64" s="34"/>
      <c r="F64" s="34"/>
      <c r="G64" s="34"/>
      <c r="H64" s="34"/>
      <c r="I64" s="34"/>
      <c r="J64" s="143">
        <v>0</v>
      </c>
      <c r="K64" s="191" t="str">
        <f t="shared" si="2"/>
        <v/>
      </c>
      <c r="L64" s="191"/>
      <c r="M64" s="191"/>
      <c r="N64" s="191"/>
      <c r="O64" s="191"/>
      <c r="P64" s="191"/>
      <c r="Q64" s="191"/>
      <c r="R64" s="191"/>
      <c r="S64" s="191"/>
      <c r="T64" s="191"/>
      <c r="U64" s="191"/>
      <c r="V64" s="191"/>
      <c r="W64" s="191"/>
      <c r="X64" s="191"/>
      <c r="Y64" s="191"/>
      <c r="Z64" s="191"/>
      <c r="AA64" s="192" t="str">
        <f>+IF($C64&gt;0,VLOOKUP($B64,'CSM ACTIVE PRICE LIST'!$A$2:$F$1022,4,FALSE),"")</f>
        <v/>
      </c>
      <c r="AB64" s="192" t="str">
        <f>+IF($C64&gt;0,VLOOKUP($B64,'CSM ACTIVE PRICE LIST'!$A$2:$F$1022,5,FALSE),"")</f>
        <v/>
      </c>
      <c r="AC64" s="192" t="str">
        <f>+IF($C64&gt;0,VLOOKUP($B64,'CSM ACTIVE PRICE LIST'!$A$2:$F$1022,6,FALSE),"")</f>
        <v/>
      </c>
      <c r="AD64" s="38"/>
      <c r="AE64" s="159" t="str">
        <f t="shared" si="1"/>
        <v>0</v>
      </c>
      <c r="AF64" s="201"/>
      <c r="AG64" s="40" t="str">
        <f>IF($C64&gt;0,+VLOOKUP(E64,'MASTER CODE DATA'!A$1:B$99,2,FALSE),"")</f>
        <v/>
      </c>
      <c r="AH64" s="40" t="str">
        <f>IF(C64&gt;0,+VLOOKUP(F64,'MASTER CODE DATA'!C$1:D$99,2,FALSE),"")</f>
        <v/>
      </c>
      <c r="AI64" s="40" t="str">
        <f>IF(C64&gt;0,+VLOOKUP(G64,'MASTER CODE DATA'!E$1:F$99,2,FALSE),"")</f>
        <v/>
      </c>
      <c r="AJ64" s="40" t="str">
        <f>IF(C64&gt;0,+VLOOKUP(H64,'MASTER CODE DATA'!G$1:H$99,2,FALSE),"")</f>
        <v/>
      </c>
      <c r="AK64" s="40" t="str">
        <f>IF(C64&gt;0,+VLOOKUP(I64,'MASTER CODE DATA'!I$1:J$99,2,FALSE),"")</f>
        <v/>
      </c>
    </row>
    <row r="65" spans="1:37" s="1" customFormat="1" ht="15" hidden="1" customHeight="1" x14ac:dyDescent="0.2">
      <c r="A65" s="33" t="s">
        <v>158</v>
      </c>
      <c r="B65" s="33" t="s">
        <v>200</v>
      </c>
      <c r="C65" s="146"/>
      <c r="D65" s="35" t="str">
        <f t="shared" si="0"/>
        <v/>
      </c>
      <c r="E65" s="34"/>
      <c r="F65" s="34"/>
      <c r="G65" s="34"/>
      <c r="H65" s="34"/>
      <c r="I65" s="34"/>
      <c r="J65" s="143">
        <v>0</v>
      </c>
      <c r="K65" s="191" t="str">
        <f t="shared" si="2"/>
        <v/>
      </c>
      <c r="L65" s="191"/>
      <c r="M65" s="191"/>
      <c r="N65" s="191"/>
      <c r="O65" s="191"/>
      <c r="P65" s="191"/>
      <c r="Q65" s="191"/>
      <c r="R65" s="191"/>
      <c r="S65" s="191"/>
      <c r="T65" s="191"/>
      <c r="U65" s="191"/>
      <c r="V65" s="191"/>
      <c r="W65" s="191"/>
      <c r="X65" s="191"/>
      <c r="Y65" s="191"/>
      <c r="Z65" s="191"/>
      <c r="AA65" s="192" t="str">
        <f>+IF($C65&gt;0,VLOOKUP($B65,'CSM ACTIVE PRICE LIST'!$A$2:$F$1022,4,FALSE),"")</f>
        <v/>
      </c>
      <c r="AB65" s="192" t="str">
        <f>+IF($C65&gt;0,VLOOKUP($B65,'CSM ACTIVE PRICE LIST'!$A$2:$F$1022,5,FALSE),"")</f>
        <v/>
      </c>
      <c r="AC65" s="192" t="str">
        <f>+IF($C65&gt;0,VLOOKUP($B65,'CSM ACTIVE PRICE LIST'!$A$2:$F$1022,6,FALSE),"")</f>
        <v/>
      </c>
      <c r="AD65" s="38"/>
      <c r="AE65" s="159" t="str">
        <f t="shared" si="1"/>
        <v>0</v>
      </c>
      <c r="AF65" s="201"/>
      <c r="AG65" s="40" t="str">
        <f>IF($C65&gt;0,+VLOOKUP(E65,'MASTER CODE DATA'!A$1:B$99,2,FALSE),"")</f>
        <v/>
      </c>
      <c r="AH65" s="40" t="str">
        <f>IF(C65&gt;0,+VLOOKUP(F65,'MASTER CODE DATA'!C$1:D$99,2,FALSE),"")</f>
        <v/>
      </c>
      <c r="AI65" s="40" t="str">
        <f>IF(C65&gt;0,+VLOOKUP(G65,'MASTER CODE DATA'!E$1:F$99,2,FALSE),"")</f>
        <v/>
      </c>
      <c r="AJ65" s="40" t="str">
        <f>IF(C65&gt;0,+VLOOKUP(H65,'MASTER CODE DATA'!G$1:H$99,2,FALSE),"")</f>
        <v/>
      </c>
      <c r="AK65" s="40" t="str">
        <f>IF(C65&gt;0,+VLOOKUP(I65,'MASTER CODE DATA'!I$1:J$99,2,FALSE),"")</f>
        <v/>
      </c>
    </row>
    <row r="66" spans="1:37" s="1" customFormat="1" ht="15" hidden="1" customHeight="1" x14ac:dyDescent="0.2">
      <c r="A66" s="33" t="s">
        <v>166</v>
      </c>
      <c r="B66" s="33" t="s">
        <v>201</v>
      </c>
      <c r="C66" s="146"/>
      <c r="D66" s="35" t="str">
        <f t="shared" ref="D66:D129" si="8">IF(C66&gt;0,+AG66&amp;"."&amp;AI66&amp;AJ66&amp;"_"&amp;AK66,"")</f>
        <v/>
      </c>
      <c r="E66" s="34"/>
      <c r="F66" s="34"/>
      <c r="G66" s="34"/>
      <c r="H66" s="34"/>
      <c r="I66" s="34"/>
      <c r="J66" s="143">
        <v>0</v>
      </c>
      <c r="K66" s="191" t="str">
        <f t="shared" si="2"/>
        <v/>
      </c>
      <c r="L66" s="191"/>
      <c r="M66" s="191"/>
      <c r="N66" s="191"/>
      <c r="O66" s="191"/>
      <c r="P66" s="191"/>
      <c r="Q66" s="191"/>
      <c r="R66" s="191"/>
      <c r="S66" s="191"/>
      <c r="T66" s="191"/>
      <c r="U66" s="191"/>
      <c r="V66" s="191"/>
      <c r="W66" s="191"/>
      <c r="X66" s="191"/>
      <c r="Y66" s="191"/>
      <c r="Z66" s="191"/>
      <c r="AA66" s="192" t="str">
        <f>+IF($C66&gt;0,VLOOKUP($B66,'CSM ACTIVE PRICE LIST'!$A$2:$F$1022,4,FALSE),"")</f>
        <v/>
      </c>
      <c r="AB66" s="192" t="str">
        <f>+IF($C66&gt;0,VLOOKUP($B66,'CSM ACTIVE PRICE LIST'!$A$2:$F$1022,5,FALSE),"")</f>
        <v/>
      </c>
      <c r="AC66" s="192" t="str">
        <f>+IF($C66&gt;0,VLOOKUP($B66,'CSM ACTIVE PRICE LIST'!$A$2:$F$1022,6,FALSE),"")</f>
        <v/>
      </c>
      <c r="AD66" s="38"/>
      <c r="AE66" s="159" t="str">
        <f t="shared" si="1"/>
        <v>0</v>
      </c>
      <c r="AF66" s="201"/>
      <c r="AG66" s="40" t="str">
        <f>IF($C66&gt;0,+VLOOKUP(E66,'MASTER CODE DATA'!A$1:B$99,2,FALSE),"")</f>
        <v/>
      </c>
      <c r="AH66" s="40" t="str">
        <f>IF(C66&gt;0,+VLOOKUP(F66,'MASTER CODE DATA'!C$1:D$99,2,FALSE),"")</f>
        <v/>
      </c>
      <c r="AI66" s="40" t="str">
        <f>IF(C66&gt;0,+VLOOKUP(G66,'MASTER CODE DATA'!E$1:F$99,2,FALSE),"")</f>
        <v/>
      </c>
      <c r="AJ66" s="40" t="str">
        <f>IF(C66&gt;0,+VLOOKUP(H66,'MASTER CODE DATA'!G$1:H$99,2,FALSE),"")</f>
        <v/>
      </c>
      <c r="AK66" s="40" t="str">
        <f>IF(C66&gt;0,+VLOOKUP(I66,'MASTER CODE DATA'!I$1:J$99,2,FALSE),"")</f>
        <v/>
      </c>
    </row>
    <row r="67" spans="1:37" s="1" customFormat="1" hidden="1" x14ac:dyDescent="0.2">
      <c r="A67" s="33" t="s">
        <v>99</v>
      </c>
      <c r="B67" s="33" t="s">
        <v>202</v>
      </c>
      <c r="C67" s="146"/>
      <c r="D67" s="35" t="str">
        <f t="shared" si="8"/>
        <v/>
      </c>
      <c r="E67" s="34"/>
      <c r="F67" s="34"/>
      <c r="G67" s="34"/>
      <c r="H67" s="34"/>
      <c r="I67" s="34"/>
      <c r="J67" s="143">
        <v>0</v>
      </c>
      <c r="K67" s="191" t="str">
        <f t="shared" si="2"/>
        <v/>
      </c>
      <c r="L67" s="191"/>
      <c r="M67" s="191"/>
      <c r="N67" s="191"/>
      <c r="O67" s="191"/>
      <c r="P67" s="191"/>
      <c r="Q67" s="191"/>
      <c r="R67" s="191"/>
      <c r="S67" s="191"/>
      <c r="T67" s="191"/>
      <c r="U67" s="191"/>
      <c r="V67" s="191"/>
      <c r="W67" s="191"/>
      <c r="X67" s="191"/>
      <c r="Y67" s="191"/>
      <c r="Z67" s="191"/>
      <c r="AA67" s="192" t="str">
        <f>+IF($C67&gt;0,VLOOKUP($B67,'CSM ACTIVE PRICE LIST'!$A$2:$F$1022,4,FALSE),"")</f>
        <v/>
      </c>
      <c r="AB67" s="192" t="str">
        <f>+IF($C67&gt;0,VLOOKUP($B67,'CSM ACTIVE PRICE LIST'!$A$2:$F$1022,5,FALSE),"")</f>
        <v/>
      </c>
      <c r="AC67" s="192" t="str">
        <f>+IF($C67&gt;0,VLOOKUP($B67,'CSM ACTIVE PRICE LIST'!$A$2:$F$1022,6,FALSE),"")</f>
        <v/>
      </c>
      <c r="AD67" s="38"/>
      <c r="AE67" s="159" t="str">
        <f t="shared" si="1"/>
        <v>0</v>
      </c>
      <c r="AF67" s="201"/>
      <c r="AG67" s="40" t="str">
        <f>IF($C67&gt;0,+VLOOKUP(E67,'MASTER CODE DATA'!A$1:B$99,2,FALSE),"")</f>
        <v/>
      </c>
      <c r="AH67" s="40" t="str">
        <f>IF(C67&gt;0,+VLOOKUP(F67,'MASTER CODE DATA'!C$1:D$99,2,FALSE),"")</f>
        <v/>
      </c>
      <c r="AI67" s="40" t="str">
        <f>IF(C67&gt;0,+VLOOKUP(G67,'MASTER CODE DATA'!E$1:F$99,2,FALSE),"")</f>
        <v/>
      </c>
      <c r="AJ67" s="40" t="str">
        <f>IF(C67&gt;0,+VLOOKUP(H67,'MASTER CODE DATA'!G$1:H$99,2,FALSE),"")</f>
        <v/>
      </c>
      <c r="AK67" s="40" t="str">
        <f>IF(C67&gt;0,+VLOOKUP(I67,'MASTER CODE DATA'!I$1:J$99,2,FALSE),"")</f>
        <v/>
      </c>
    </row>
    <row r="68" spans="1:37" s="1" customFormat="1" ht="36" x14ac:dyDescent="0.2">
      <c r="A68" s="33" t="s">
        <v>160</v>
      </c>
      <c r="B68" s="194" t="s">
        <v>203</v>
      </c>
      <c r="C68" s="146" t="s">
        <v>204</v>
      </c>
      <c r="D68" s="35" t="str">
        <f t="shared" si="8"/>
        <v>A.RACMN_TIE</v>
      </c>
      <c r="E68" s="34" t="s">
        <v>811</v>
      </c>
      <c r="F68" s="34" t="s">
        <v>811</v>
      </c>
      <c r="G68" s="34" t="s">
        <v>812</v>
      </c>
      <c r="H68" s="34" t="s">
        <v>818</v>
      </c>
      <c r="I68" s="34" t="s">
        <v>2146</v>
      </c>
      <c r="J68" s="143" t="s">
        <v>2146</v>
      </c>
      <c r="K68" s="191" t="str">
        <f t="shared" si="2"/>
        <v>COMPETITION TIE</v>
      </c>
      <c r="L68" s="191" t="s">
        <v>205</v>
      </c>
      <c r="M68" s="191" t="s">
        <v>206</v>
      </c>
      <c r="N68" s="191" t="s">
        <v>207</v>
      </c>
      <c r="O68" s="191" t="s">
        <v>208</v>
      </c>
      <c r="P68" s="191" t="s">
        <v>209</v>
      </c>
      <c r="Q68" s="191" t="s">
        <v>210</v>
      </c>
      <c r="R68" s="191" t="s">
        <v>211</v>
      </c>
      <c r="S68" s="191" t="s">
        <v>212</v>
      </c>
      <c r="T68" s="191" t="s">
        <v>1941</v>
      </c>
      <c r="U68" s="191" t="s">
        <v>213</v>
      </c>
      <c r="V68" s="191" t="s">
        <v>1938</v>
      </c>
      <c r="W68" s="191"/>
      <c r="X68" s="191"/>
      <c r="Y68" s="191"/>
      <c r="Z68" s="191"/>
      <c r="AA68" s="192">
        <f>+IF($C68&gt;0,VLOOKUP($B68,'CSM ACTIVE PRICE LIST'!$A$2:$F$1022,4,FALSE),"")</f>
        <v>39.9</v>
      </c>
      <c r="AB68" s="192">
        <f>+IF($C68&gt;0,VLOOKUP($B68,'CSM ACTIVE PRICE LIST'!$A$2:$F$1022,5,FALSE),"")</f>
        <v>2190</v>
      </c>
      <c r="AC68" s="192">
        <f>+IF($C68&gt;0,VLOOKUP($B68,'CSM ACTIVE PRICE LIST'!$A$2:$F$1022,6,FALSE),"")</f>
        <v>45.884999999999998</v>
      </c>
      <c r="AD68" s="38" t="str">
        <f>+VLOOKUP(B68,'SKU LIST - LINKED'!C:W,21,FALSE)</f>
        <v>STD</v>
      </c>
      <c r="AE68" s="159" t="str">
        <f t="shared" ref="AE68:AE69" si="9">+H68&amp;"-"&amp;J68</f>
        <v>MEN-COMPETITION TIES</v>
      </c>
      <c r="AF68" s="159">
        <f>+VLOOKUP(B68,'[1]STYLES &amp; SIZE CHARTS'!$A:$H,8,FALSE)</f>
        <v>0</v>
      </c>
      <c r="AG68" s="40" t="str">
        <f>IF($C68&gt;0,+VLOOKUP(E68,'MASTER CODE DATA'!A$1:B$99,2,FALSE),"")</f>
        <v>A</v>
      </c>
      <c r="AH68" s="40" t="str">
        <f>IF(C68&gt;0,+VLOOKUP(F68,'MASTER CODE DATA'!C$1:D$99,2,FALSE),"")</f>
        <v>ACS</v>
      </c>
      <c r="AI68" s="40" t="str">
        <f>IF(C68&gt;0,+VLOOKUP(G68,'MASTER CODE DATA'!E$1:F$99,2,FALSE),"")</f>
        <v>RAC</v>
      </c>
      <c r="AJ68" s="40" t="str">
        <f>IF(C68&gt;0,+VLOOKUP(H68,'MASTER CODE DATA'!G$1:H$99,2,FALSE),"")</f>
        <v>MN</v>
      </c>
      <c r="AK68" s="40" t="str">
        <f>IF(C68&gt;0,+VLOOKUP(I68,'MASTER CODE DATA'!I$1:J$99,2,FALSE),"")</f>
        <v>TIE</v>
      </c>
    </row>
    <row r="69" spans="1:37" s="1" customFormat="1" ht="84" x14ac:dyDescent="0.2">
      <c r="A69" s="33" t="s">
        <v>85</v>
      </c>
      <c r="B69" s="194" t="s">
        <v>216</v>
      </c>
      <c r="C69" s="146" t="s">
        <v>217</v>
      </c>
      <c r="D69" s="35" t="str">
        <f t="shared" si="8"/>
        <v>R.OTWWN_PUV</v>
      </c>
      <c r="E69" s="34" t="s">
        <v>860</v>
      </c>
      <c r="F69" s="34" t="s">
        <v>865</v>
      </c>
      <c r="G69" s="34" t="s">
        <v>899</v>
      </c>
      <c r="H69" s="34" t="s">
        <v>865</v>
      </c>
      <c r="I69" s="34" t="s">
        <v>900</v>
      </c>
      <c r="J69" s="143" t="s">
        <v>900</v>
      </c>
      <c r="K69" s="191" t="str">
        <f t="shared" si="2"/>
        <v>WOMEN'S PUFFER VEST</v>
      </c>
      <c r="L69" s="191" t="s">
        <v>218</v>
      </c>
      <c r="M69" s="191" t="s">
        <v>219</v>
      </c>
      <c r="N69" s="191" t="s">
        <v>143</v>
      </c>
      <c r="O69" s="191" t="s">
        <v>220</v>
      </c>
      <c r="P69" s="191" t="s">
        <v>221</v>
      </c>
      <c r="Q69" s="191" t="s">
        <v>146</v>
      </c>
      <c r="R69" s="191" t="s">
        <v>147</v>
      </c>
      <c r="S69" s="191" t="s">
        <v>222</v>
      </c>
      <c r="T69" s="191" t="s">
        <v>149</v>
      </c>
      <c r="U69" s="191" t="s">
        <v>150</v>
      </c>
      <c r="V69" s="191" t="s">
        <v>151</v>
      </c>
      <c r="W69" s="191"/>
      <c r="X69" s="191"/>
      <c r="Y69" s="191"/>
      <c r="Z69" s="191"/>
      <c r="AA69" s="192">
        <f>+IF($C69&gt;0,VLOOKUP($B69,'CSM ACTIVE PRICE LIST'!$A$2:$F$1022,4,FALSE),"")</f>
        <v>99.9</v>
      </c>
      <c r="AB69" s="192">
        <f>+IF($C69&gt;0,VLOOKUP($B69,'CSM ACTIVE PRICE LIST'!$A$2:$F$1022,5,FALSE),"")</f>
        <v>5490</v>
      </c>
      <c r="AC69" s="192">
        <f>+IF($C69&gt;0,VLOOKUP($B69,'CSM ACTIVE PRICE LIST'!$A$2:$F$1022,6,FALSE),"")</f>
        <v>114.88499999999999</v>
      </c>
      <c r="AD69" s="38" t="e">
        <f>+VLOOKUP(B69,'SKU LIST - LINKED'!C:W,21,FALSE)</f>
        <v>#N/A</v>
      </c>
      <c r="AE69" s="159" t="str">
        <f t="shared" si="9"/>
        <v>WOMEN-PUFFER VESTS</v>
      </c>
      <c r="AF69" s="159">
        <f>+VLOOKUP(B69,'[1]STYLES &amp; SIZE CHARTS'!$A:$H,8,FALSE)</f>
        <v>0</v>
      </c>
      <c r="AG69" s="40" t="str">
        <f>IF($C69&gt;0,+VLOOKUP(E69,'MASTER CODE DATA'!A$1:B$99,2,FALSE),"")</f>
        <v>R</v>
      </c>
      <c r="AH69" s="40" t="str">
        <f>IF(C69&gt;0,+VLOOKUP(F69,'MASTER CODE DATA'!C$1:D$99,2,FALSE),"")</f>
        <v>WMN</v>
      </c>
      <c r="AI69" s="40" t="str">
        <f>IF(C69&gt;0,+VLOOKUP(G69,'MASTER CODE DATA'!E$1:F$99,2,FALSE),"")</f>
        <v>OTW</v>
      </c>
      <c r="AJ69" s="40" t="str">
        <f>IF(C69&gt;0,+VLOOKUP(H69,'MASTER CODE DATA'!G$1:H$99,2,FALSE),"")</f>
        <v>WN</v>
      </c>
      <c r="AK69" s="40" t="str">
        <f>IF(C69&gt;0,+VLOOKUP(I69,'MASTER CODE DATA'!I$1:J$99,2,FALSE),"")</f>
        <v>PUV</v>
      </c>
    </row>
    <row r="70" spans="1:37" s="1" customFormat="1" ht="15" hidden="1" customHeight="1" x14ac:dyDescent="0.2">
      <c r="A70" s="33" t="s">
        <v>83</v>
      </c>
      <c r="B70" s="33" t="s">
        <v>225</v>
      </c>
      <c r="C70" s="146"/>
      <c r="D70" s="35" t="str">
        <f t="shared" si="8"/>
        <v/>
      </c>
      <c r="E70" s="34"/>
      <c r="F70" s="34"/>
      <c r="G70" s="34"/>
      <c r="H70" s="34"/>
      <c r="I70" s="34"/>
      <c r="J70" s="143">
        <v>0</v>
      </c>
      <c r="K70" s="191" t="str">
        <f t="shared" si="2"/>
        <v/>
      </c>
      <c r="L70" s="191"/>
      <c r="M70" s="191"/>
      <c r="N70" s="191"/>
      <c r="O70" s="191"/>
      <c r="P70" s="191"/>
      <c r="Q70" s="191"/>
      <c r="R70" s="191"/>
      <c r="S70" s="191"/>
      <c r="T70" s="191"/>
      <c r="U70" s="191"/>
      <c r="V70" s="191"/>
      <c r="W70" s="191"/>
      <c r="X70" s="191"/>
      <c r="Y70" s="191"/>
      <c r="Z70" s="191"/>
      <c r="AA70" s="192" t="str">
        <f>+IF($C70&gt;0,VLOOKUP($B70,'CSM ACTIVE PRICE LIST'!$A$2:$F$1022,4,FALSE),"")</f>
        <v/>
      </c>
      <c r="AB70" s="192" t="str">
        <f>+IF($C70&gt;0,VLOOKUP($B70,'CSM ACTIVE PRICE LIST'!$A$2:$F$1022,5,FALSE),"")</f>
        <v/>
      </c>
      <c r="AC70" s="192" t="str">
        <f>+IF($C70&gt;0,VLOOKUP($B70,'CSM ACTIVE PRICE LIST'!$A$2:$F$1022,6,FALSE),"")</f>
        <v/>
      </c>
      <c r="AD70" s="38"/>
      <c r="AE70" s="159" t="str">
        <f t="shared" ref="AE70:AE134" si="10">+H70&amp;J70</f>
        <v>0</v>
      </c>
      <c r="AF70" s="201"/>
      <c r="AG70" s="40" t="str">
        <f>IF($C70&gt;0,+VLOOKUP(E70,'MASTER CODE DATA'!A$1:B$99,2,FALSE),"")</f>
        <v/>
      </c>
      <c r="AH70" s="40" t="str">
        <f>IF(C70&gt;0,+VLOOKUP(F70,'MASTER CODE DATA'!C$1:D$99,2,FALSE),"")</f>
        <v/>
      </c>
      <c r="AI70" s="40" t="str">
        <f>IF(C70&gt;0,+VLOOKUP(G70,'MASTER CODE DATA'!E$1:F$99,2,FALSE),"")</f>
        <v/>
      </c>
      <c r="AJ70" s="40" t="str">
        <f>IF(C70&gt;0,+VLOOKUP(H70,'MASTER CODE DATA'!G$1:H$99,2,FALSE),"")</f>
        <v/>
      </c>
      <c r="AK70" s="40" t="str">
        <f>IF(C70&gt;0,+VLOOKUP(I70,'MASTER CODE DATA'!I$1:J$99,2,FALSE),"")</f>
        <v/>
      </c>
    </row>
    <row r="71" spans="1:37" s="1" customFormat="1" ht="96" x14ac:dyDescent="0.2">
      <c r="A71" s="33" t="s">
        <v>158</v>
      </c>
      <c r="B71" s="194" t="s">
        <v>226</v>
      </c>
      <c r="C71" s="146" t="s">
        <v>1948</v>
      </c>
      <c r="D71" s="35" t="str">
        <f t="shared" si="8"/>
        <v>R.TOPWN_SPL</v>
      </c>
      <c r="E71" s="34" t="s">
        <v>860</v>
      </c>
      <c r="F71" s="34" t="s">
        <v>865</v>
      </c>
      <c r="G71" s="34" t="s">
        <v>861</v>
      </c>
      <c r="H71" s="34" t="s">
        <v>865</v>
      </c>
      <c r="I71" s="34" t="s">
        <v>2960</v>
      </c>
      <c r="J71" s="143" t="s">
        <v>2985</v>
      </c>
      <c r="K71" s="191" t="str">
        <f t="shared" si="2"/>
        <v>WOMEN'S SOFT TRAINING POLO</v>
      </c>
      <c r="L71" s="191" t="s">
        <v>1949</v>
      </c>
      <c r="M71" s="191" t="s">
        <v>227</v>
      </c>
      <c r="N71" s="191" t="s">
        <v>129</v>
      </c>
      <c r="O71" s="191" t="s">
        <v>1953</v>
      </c>
      <c r="P71" s="191" t="s">
        <v>2130</v>
      </c>
      <c r="Q71" s="191" t="s">
        <v>228</v>
      </c>
      <c r="R71" s="191" t="s">
        <v>132</v>
      </c>
      <c r="S71" s="191" t="s">
        <v>1960</v>
      </c>
      <c r="T71" s="191" t="s">
        <v>229</v>
      </c>
      <c r="U71" s="191" t="s">
        <v>230</v>
      </c>
      <c r="V71" s="191" t="s">
        <v>134</v>
      </c>
      <c r="W71" s="191"/>
      <c r="X71" s="191"/>
      <c r="Y71" s="191"/>
      <c r="Z71" s="191"/>
      <c r="AA71" s="192">
        <f>+IF($C71&gt;0,VLOOKUP($B71,'CSM ACTIVE PRICE LIST'!$A$2:$F$1022,4,FALSE),"")</f>
        <v>69.900000000000006</v>
      </c>
      <c r="AB71" s="192">
        <f>+IF($C71&gt;0,VLOOKUP($B71,'CSM ACTIVE PRICE LIST'!$A$2:$F$1022,5,FALSE),"")</f>
        <v>3840</v>
      </c>
      <c r="AC71" s="192">
        <f>+IF($C71&gt;0,VLOOKUP($B71,'CSM ACTIVE PRICE LIST'!$A$2:$F$1022,6,FALSE),"")</f>
        <v>80.385000000000005</v>
      </c>
      <c r="AD71" s="38" t="str">
        <f>+VLOOKUP(B71,'SKU LIST - LINKED'!C:W,21,FALSE)</f>
        <v>XS;S;M;L;XL</v>
      </c>
      <c r="AE71" s="159" t="str">
        <f t="shared" ref="AE71:AE75" si="11">+H71&amp;"-"&amp;J71</f>
        <v>WOMEN-SOFT POLO SHORT SLEEVE</v>
      </c>
      <c r="AF71" s="159" t="str">
        <f>+VLOOKUP(B71,'[1]STYLES &amp; SIZE CHARTS'!$A:$H,8,FALSE)</f>
        <v>WT-SSCP1</v>
      </c>
      <c r="AG71" s="40" t="str">
        <f>IF($C71&gt;0,+VLOOKUP(E71,'MASTER CODE DATA'!A$1:B$99,2,FALSE),"")</f>
        <v>R</v>
      </c>
      <c r="AH71" s="40" t="str">
        <f>IF(C71&gt;0,+VLOOKUP(F71,'MASTER CODE DATA'!C$1:D$99,2,FALSE),"")</f>
        <v>WMN</v>
      </c>
      <c r="AI71" s="40" t="str">
        <f>IF(C71&gt;0,+VLOOKUP(G71,'MASTER CODE DATA'!E$1:F$99,2,FALSE),"")</f>
        <v>TOP</v>
      </c>
      <c r="AJ71" s="40" t="str">
        <f>IF(C71&gt;0,+VLOOKUP(H71,'MASTER CODE DATA'!G$1:H$99,2,FALSE),"")</f>
        <v>WN</v>
      </c>
      <c r="AK71" s="40" t="str">
        <f>IF(C71&gt;0,+VLOOKUP(I71,'MASTER CODE DATA'!I$1:J$99,2,FALSE),"")</f>
        <v>SPL</v>
      </c>
    </row>
    <row r="72" spans="1:37" s="1" customFormat="1" ht="36" x14ac:dyDescent="0.2">
      <c r="A72" s="33" t="s">
        <v>158</v>
      </c>
      <c r="B72" s="194" t="s">
        <v>231</v>
      </c>
      <c r="C72" s="146" t="s">
        <v>232</v>
      </c>
      <c r="D72" s="35" t="str">
        <f t="shared" si="8"/>
        <v>A.RACAU_CAP</v>
      </c>
      <c r="E72" s="34" t="s">
        <v>811</v>
      </c>
      <c r="F72" s="34" t="s">
        <v>811</v>
      </c>
      <c r="G72" s="34" t="s">
        <v>812</v>
      </c>
      <c r="H72" s="34" t="s">
        <v>813</v>
      </c>
      <c r="I72" s="34" t="s">
        <v>857</v>
      </c>
      <c r="J72" s="143" t="s">
        <v>857</v>
      </c>
      <c r="K72" s="191" t="str">
        <f t="shared" si="2"/>
        <v>BASEBALL CAP</v>
      </c>
      <c r="L72" s="191" t="s">
        <v>233</v>
      </c>
      <c r="M72" s="191" t="s">
        <v>234</v>
      </c>
      <c r="N72" s="191" t="s">
        <v>235</v>
      </c>
      <c r="O72" s="191" t="s">
        <v>236</v>
      </c>
      <c r="P72" s="191" t="s">
        <v>237</v>
      </c>
      <c r="Q72" s="191" t="s">
        <v>238</v>
      </c>
      <c r="R72" s="191" t="s">
        <v>239</v>
      </c>
      <c r="S72" s="191" t="s">
        <v>240</v>
      </c>
      <c r="T72" s="191" t="s">
        <v>241</v>
      </c>
      <c r="U72" s="191" t="s">
        <v>242</v>
      </c>
      <c r="V72" s="191" t="s">
        <v>243</v>
      </c>
      <c r="W72" s="191"/>
      <c r="X72" s="191"/>
      <c r="Y72" s="191"/>
      <c r="Z72" s="191"/>
      <c r="AA72" s="192">
        <f>+IF($C72&gt;0,VLOOKUP($B72,'CSM ACTIVE PRICE LIST'!$A$2:$F$1022,4,FALSE),"")</f>
        <v>29.9</v>
      </c>
      <c r="AB72" s="192">
        <f>+IF($C72&gt;0,VLOOKUP($B72,'CSM ACTIVE PRICE LIST'!$A$2:$F$1022,5,FALSE),"")</f>
        <v>1640</v>
      </c>
      <c r="AC72" s="192">
        <f>+IF($C72&gt;0,VLOOKUP($B72,'CSM ACTIVE PRICE LIST'!$A$2:$F$1022,6,FALSE),"")</f>
        <v>34.384999999999998</v>
      </c>
      <c r="AD72" s="38" t="str">
        <f>+VLOOKUP(B72,'SKU LIST - LINKED'!C:W,21,FALSE)</f>
        <v>STD</v>
      </c>
      <c r="AE72" s="159" t="str">
        <f t="shared" si="11"/>
        <v>ADULTS UNISEX-CAPS</v>
      </c>
      <c r="AF72" s="159">
        <f>+VLOOKUP(B72,'[1]STYLES &amp; SIZE CHARTS'!$A:$H,8,FALSE)</f>
        <v>0</v>
      </c>
      <c r="AG72" s="40" t="str">
        <f>IF($C72&gt;0,+VLOOKUP(E72,'MASTER CODE DATA'!A$1:B$99,2,FALSE),"")</f>
        <v>A</v>
      </c>
      <c r="AH72" s="40" t="str">
        <f>IF(C72&gt;0,+VLOOKUP(F72,'MASTER CODE DATA'!C$1:D$99,2,FALSE),"")</f>
        <v>ACS</v>
      </c>
      <c r="AI72" s="40" t="str">
        <f>IF(C72&gt;0,+VLOOKUP(G72,'MASTER CODE DATA'!E$1:F$99,2,FALSE),"")</f>
        <v>RAC</v>
      </c>
      <c r="AJ72" s="40" t="str">
        <f>IF(C72&gt;0,+VLOOKUP(H72,'MASTER CODE DATA'!G$1:H$99,2,FALSE),"")</f>
        <v>AU</v>
      </c>
      <c r="AK72" s="40" t="str">
        <f>IF(C72&gt;0,+VLOOKUP(I72,'MASTER CODE DATA'!I$1:J$99,2,FALSE),"")</f>
        <v>CAP</v>
      </c>
    </row>
    <row r="73" spans="1:37" s="1" customFormat="1" ht="144" x14ac:dyDescent="0.2">
      <c r="A73" s="33" t="s">
        <v>99</v>
      </c>
      <c r="B73" s="194" t="s">
        <v>2178</v>
      </c>
      <c r="C73" s="146" t="s">
        <v>1961</v>
      </c>
      <c r="D73" s="35" t="str">
        <f t="shared" si="8"/>
        <v>H.FLYFL_EAR</v>
      </c>
      <c r="E73" s="34" t="s">
        <v>766</v>
      </c>
      <c r="F73" s="34" t="s">
        <v>766</v>
      </c>
      <c r="G73" s="34" t="s">
        <v>920</v>
      </c>
      <c r="H73" s="34" t="s">
        <v>795</v>
      </c>
      <c r="I73" s="34" t="s">
        <v>896</v>
      </c>
      <c r="J73" s="143" t="s">
        <v>896</v>
      </c>
      <c r="K73" s="191" t="str">
        <f t="shared" ref="K73:K142" si="12">IF(C73&gt;0,C73,"")</f>
        <v>TECH EAR BONNET</v>
      </c>
      <c r="L73" s="191" t="s">
        <v>1924</v>
      </c>
      <c r="M73" s="191" t="s">
        <v>1925</v>
      </c>
      <c r="N73" s="191" t="s">
        <v>129</v>
      </c>
      <c r="O73" s="191" t="s">
        <v>1969</v>
      </c>
      <c r="P73" s="191" t="s">
        <v>1935</v>
      </c>
      <c r="Q73" s="191" t="s">
        <v>1926</v>
      </c>
      <c r="R73" s="191" t="s">
        <v>132</v>
      </c>
      <c r="S73" s="191" t="s">
        <v>1975</v>
      </c>
      <c r="T73" s="191" t="s">
        <v>1936</v>
      </c>
      <c r="U73" s="191" t="s">
        <v>1927</v>
      </c>
      <c r="V73" s="191" t="s">
        <v>134</v>
      </c>
      <c r="W73" s="191"/>
      <c r="X73" s="191"/>
      <c r="Y73" s="191"/>
      <c r="Z73" s="191"/>
      <c r="AA73" s="192">
        <f>+IF($C73&gt;0,VLOOKUP($B73,'CSM ACTIVE PRICE LIST'!$A$2:$F$1022,4,FALSE),"")</f>
        <v>49.9</v>
      </c>
      <c r="AB73" s="192">
        <f>+IF($C73&gt;0,VLOOKUP($B73,'CSM ACTIVE PRICE LIST'!$A$2:$F$1022,5,FALSE),"")</f>
        <v>2740</v>
      </c>
      <c r="AC73" s="192">
        <f>+IF($C73&gt;0,VLOOKUP($B73,'CSM ACTIVE PRICE LIST'!$A$2:$F$1022,6,FALSE),"")</f>
        <v>57.384999999999991</v>
      </c>
      <c r="AD73" s="38" t="str">
        <f>+VLOOKUP(B73,'SKU LIST - LINKED'!C:W,21,FALSE)</f>
        <v>FULL</v>
      </c>
      <c r="AE73" s="159" t="str">
        <f t="shared" si="11"/>
        <v>FULL-EAR BONNETS / FLY VEILS</v>
      </c>
      <c r="AF73" s="159">
        <f>+VLOOKUP(B73,'[1]STYLES &amp; SIZE CHARTS'!$A:$H,8,FALSE)</f>
        <v>0</v>
      </c>
      <c r="AG73" s="40" t="str">
        <f>IF($C73&gt;0,+VLOOKUP(E73,'MASTER CODE DATA'!A$1:B$99,2,FALSE),"")</f>
        <v>H</v>
      </c>
      <c r="AH73" s="40" t="str">
        <f>IF(C73&gt;0,+VLOOKUP(F73,'MASTER CODE DATA'!C$1:D$99,2,FALSE),"")</f>
        <v>HRS</v>
      </c>
      <c r="AI73" s="40" t="str">
        <f>IF(C73&gt;0,+VLOOKUP(G73,'MASTER CODE DATA'!E$1:F$99,2,FALSE),"")</f>
        <v>FLY</v>
      </c>
      <c r="AJ73" s="40" t="str">
        <f>IF(C73&gt;0,+VLOOKUP(H73,'MASTER CODE DATA'!G$1:H$99,2,FALSE),"")</f>
        <v>FL</v>
      </c>
      <c r="AK73" s="40" t="str">
        <f>IF(C73&gt;0,+VLOOKUP(I73,'MASTER CODE DATA'!I$1:J$99,2,FALSE),"")</f>
        <v>EAR</v>
      </c>
    </row>
    <row r="74" spans="1:37" s="1" customFormat="1" ht="144" x14ac:dyDescent="0.2">
      <c r="A74" s="33" t="s">
        <v>99</v>
      </c>
      <c r="B74" s="194" t="s">
        <v>1934</v>
      </c>
      <c r="C74" s="146" t="s">
        <v>1961</v>
      </c>
      <c r="D74" s="35" t="str">
        <f t="shared" si="8"/>
        <v>H.FLYPN_EAR</v>
      </c>
      <c r="E74" s="34" t="s">
        <v>766</v>
      </c>
      <c r="F74" s="34" t="s">
        <v>808</v>
      </c>
      <c r="G74" s="34" t="s">
        <v>920</v>
      </c>
      <c r="H74" s="34" t="s">
        <v>808</v>
      </c>
      <c r="I74" s="34" t="s">
        <v>896</v>
      </c>
      <c r="J74" s="143" t="s">
        <v>896</v>
      </c>
      <c r="K74" s="191" t="str">
        <f>IF(C74&gt;0,H74&amp;" - "&amp;C74,"")</f>
        <v>PONY - TECH EAR BONNET</v>
      </c>
      <c r="L74" s="191" t="s">
        <v>3539</v>
      </c>
      <c r="M74" s="191" t="s">
        <v>1925</v>
      </c>
      <c r="N74" s="191" t="s">
        <v>129</v>
      </c>
      <c r="O74" s="191" t="s">
        <v>3550</v>
      </c>
      <c r="P74" s="191" t="s">
        <v>3561</v>
      </c>
      <c r="Q74" s="191" t="s">
        <v>1926</v>
      </c>
      <c r="R74" s="191" t="s">
        <v>132</v>
      </c>
      <c r="S74" s="191" t="s">
        <v>3572</v>
      </c>
      <c r="T74" s="191" t="s">
        <v>3583</v>
      </c>
      <c r="U74" s="191" t="s">
        <v>1927</v>
      </c>
      <c r="V74" s="191" t="s">
        <v>134</v>
      </c>
      <c r="W74" s="191"/>
      <c r="X74" s="191"/>
      <c r="Y74" s="191"/>
      <c r="Z74" s="191"/>
      <c r="AA74" s="192">
        <f>+IF($C74&gt;0,VLOOKUP($B74,'CSM ACTIVE PRICE LIST'!$A$2:$F$1022,4,FALSE),"")</f>
        <v>49.9</v>
      </c>
      <c r="AB74" s="192">
        <f>+IF($C74&gt;0,VLOOKUP($B74,'CSM ACTIVE PRICE LIST'!$A$2:$F$1022,5,FALSE),"")</f>
        <v>2740</v>
      </c>
      <c r="AC74" s="192">
        <f>+IF($C74&gt;0,VLOOKUP($B74,'CSM ACTIVE PRICE LIST'!$A$2:$F$1022,6,FALSE),"")</f>
        <v>57.384999999999991</v>
      </c>
      <c r="AD74" s="38" t="str">
        <f>+VLOOKUP(B74,'SKU LIST - LINKED'!C:W,21,FALSE)</f>
        <v>PONY</v>
      </c>
      <c r="AE74" s="159" t="str">
        <f t="shared" si="11"/>
        <v>PONY-EAR BONNETS / FLY VEILS</v>
      </c>
      <c r="AF74" s="159">
        <f>+VLOOKUP(B74,'[1]STYLES &amp; SIZE CHARTS'!$A:$H,8,FALSE)</f>
        <v>0</v>
      </c>
      <c r="AG74" s="40" t="str">
        <f>IF($C74&gt;0,+VLOOKUP(E74,'MASTER CODE DATA'!A$1:B$99,2,FALSE),"")</f>
        <v>H</v>
      </c>
      <c r="AH74" s="40" t="str">
        <f>IF(C74&gt;0,+VLOOKUP(F74,'MASTER CODE DATA'!C$1:D$99,2,FALSE),"")</f>
        <v>PNY</v>
      </c>
      <c r="AI74" s="40" t="str">
        <f>IF(C74&gt;0,+VLOOKUP(G74,'MASTER CODE DATA'!E$1:F$99,2,FALSE),"")</f>
        <v>FLY</v>
      </c>
      <c r="AJ74" s="40" t="str">
        <f>IF(C74&gt;0,+VLOOKUP(H74,'MASTER CODE DATA'!G$1:H$99,2,FALSE),"")</f>
        <v>PN</v>
      </c>
      <c r="AK74" s="40" t="str">
        <f>IF(C74&gt;0,+VLOOKUP(I74,'MASTER CODE DATA'!I$1:J$99,2,FALSE),"")</f>
        <v>EAR</v>
      </c>
    </row>
    <row r="75" spans="1:37" s="1" customFormat="1" ht="155.25" customHeight="1" x14ac:dyDescent="0.2">
      <c r="A75" s="33" t="s">
        <v>158</v>
      </c>
      <c r="B75" s="195" t="s">
        <v>244</v>
      </c>
      <c r="C75" s="146" t="s">
        <v>245</v>
      </c>
      <c r="D75" s="35" t="str">
        <f t="shared" si="8"/>
        <v>A.RACAU_SOC</v>
      </c>
      <c r="E75" s="34" t="s">
        <v>811</v>
      </c>
      <c r="F75" s="34" t="s">
        <v>811</v>
      </c>
      <c r="G75" s="34" t="s">
        <v>812</v>
      </c>
      <c r="H75" s="34" t="s">
        <v>813</v>
      </c>
      <c r="I75" s="34" t="s">
        <v>2148</v>
      </c>
      <c r="J75" s="143" t="s">
        <v>2148</v>
      </c>
      <c r="K75" s="191" t="str">
        <f t="shared" si="12"/>
        <v>SUMMER RIDING SOCKS 
3 PACK BUNDLE</v>
      </c>
      <c r="L75" s="191" t="s">
        <v>246</v>
      </c>
      <c r="M75" s="196" t="s">
        <v>247</v>
      </c>
      <c r="N75" s="191" t="s">
        <v>248</v>
      </c>
      <c r="O75" s="191" t="s">
        <v>249</v>
      </c>
      <c r="P75" s="191" t="s">
        <v>250</v>
      </c>
      <c r="Q75" s="191" t="s">
        <v>251</v>
      </c>
      <c r="R75" s="191" t="s">
        <v>252</v>
      </c>
      <c r="S75" s="191" t="s">
        <v>253</v>
      </c>
      <c r="T75" s="191" t="s">
        <v>3863</v>
      </c>
      <c r="U75" s="191" t="s">
        <v>254</v>
      </c>
      <c r="V75" s="191" t="s">
        <v>255</v>
      </c>
      <c r="W75" s="191"/>
      <c r="X75" s="191"/>
      <c r="Y75" s="191"/>
      <c r="Z75" s="191"/>
      <c r="AA75" s="192">
        <f>+IF($C75&gt;0,VLOOKUP($B75,'CSM ACTIVE PRICE LIST'!$A$2:$F$1022,4,FALSE),"")</f>
        <v>34.9</v>
      </c>
      <c r="AB75" s="192">
        <f>+IF($C75&gt;0,VLOOKUP($B75,'CSM ACTIVE PRICE LIST'!$A$2:$F$1022,5,FALSE),"")</f>
        <v>1910</v>
      </c>
      <c r="AC75" s="192">
        <f>+IF($C75&gt;0,VLOOKUP($B75,'CSM ACTIVE PRICE LIST'!$A$2:$F$1022,6,FALSE),"")</f>
        <v>40.134999999999998</v>
      </c>
      <c r="AD75" s="38" t="str">
        <f>+VLOOKUP(B75,'SKU LIST - LINKED'!C:W,21,FALSE)</f>
        <v>35-45</v>
      </c>
      <c r="AE75" s="159" t="str">
        <f t="shared" si="11"/>
        <v>ADULTS UNISEX-RIDING SOCKS</v>
      </c>
      <c r="AF75" s="159">
        <f>+VLOOKUP(B75,'[1]STYLES &amp; SIZE CHARTS'!$A:$H,8,FALSE)</f>
        <v>0</v>
      </c>
      <c r="AG75" s="40" t="str">
        <f>IF($C75&gt;0,+VLOOKUP(E75,'MASTER CODE DATA'!A$1:B$99,2,FALSE),"")</f>
        <v>A</v>
      </c>
      <c r="AH75" s="40" t="str">
        <f>IF(C75&gt;0,+VLOOKUP(F75,'MASTER CODE DATA'!C$1:D$99,2,FALSE),"")</f>
        <v>ACS</v>
      </c>
      <c r="AI75" s="40" t="str">
        <f>IF(C75&gt;0,+VLOOKUP(G75,'MASTER CODE DATA'!E$1:F$99,2,FALSE),"")</f>
        <v>RAC</v>
      </c>
      <c r="AJ75" s="40" t="str">
        <f>IF(C75&gt;0,+VLOOKUP(H75,'MASTER CODE DATA'!G$1:H$99,2,FALSE),"")</f>
        <v>AU</v>
      </c>
      <c r="AK75" s="40" t="str">
        <f>IF(C75&gt;0,+VLOOKUP(I75,'MASTER CODE DATA'!I$1:J$99,2,FALSE),"")</f>
        <v>SOC</v>
      </c>
    </row>
    <row r="76" spans="1:37" s="1" customFormat="1" ht="15" hidden="1" customHeight="1" x14ac:dyDescent="0.2">
      <c r="A76" s="33" t="s">
        <v>99</v>
      </c>
      <c r="B76" s="33" t="s">
        <v>256</v>
      </c>
      <c r="C76" s="146"/>
      <c r="D76" s="35" t="str">
        <f t="shared" si="8"/>
        <v/>
      </c>
      <c r="E76" s="34"/>
      <c r="F76" s="34"/>
      <c r="G76" s="34"/>
      <c r="H76" s="34"/>
      <c r="I76" s="34"/>
      <c r="J76" s="143">
        <v>0</v>
      </c>
      <c r="K76" s="191" t="str">
        <f t="shared" si="12"/>
        <v/>
      </c>
      <c r="L76" s="191"/>
      <c r="M76" s="191"/>
      <c r="N76" s="191"/>
      <c r="O76" s="191"/>
      <c r="P76" s="191"/>
      <c r="Q76" s="191"/>
      <c r="R76" s="191"/>
      <c r="S76" s="191"/>
      <c r="T76" s="191"/>
      <c r="U76" s="191"/>
      <c r="V76" s="191"/>
      <c r="W76" s="191"/>
      <c r="X76" s="191"/>
      <c r="Y76" s="191"/>
      <c r="Z76" s="191"/>
      <c r="AA76" s="192" t="str">
        <f>+IF($C76&gt;0,VLOOKUP($B76,'CSM ACTIVE PRICE LIST'!$A$2:$F$1022,4,FALSE),"")</f>
        <v/>
      </c>
      <c r="AB76" s="192" t="str">
        <f>+IF($C76&gt;0,VLOOKUP($B76,'CSM ACTIVE PRICE LIST'!$A$2:$F$1022,5,FALSE),"")</f>
        <v/>
      </c>
      <c r="AC76" s="192" t="str">
        <f>+IF($C76&gt;0,VLOOKUP($B76,'CSM ACTIVE PRICE LIST'!$A$2:$F$1022,6,FALSE),"")</f>
        <v/>
      </c>
      <c r="AD76" s="38"/>
      <c r="AE76" s="159" t="str">
        <f t="shared" si="10"/>
        <v>0</v>
      </c>
      <c r="AF76" s="201"/>
      <c r="AG76" s="40" t="str">
        <f>IF($C76&gt;0,+VLOOKUP(E76,'MASTER CODE DATA'!A$1:B$99,2,FALSE),"")</f>
        <v/>
      </c>
      <c r="AH76" s="40" t="str">
        <f>IF(C76&gt;0,+VLOOKUP(F76,'MASTER CODE DATA'!C$1:D$99,2,FALSE),"")</f>
        <v/>
      </c>
      <c r="AI76" s="40" t="str">
        <f>IF(C76&gt;0,+VLOOKUP(G76,'MASTER CODE DATA'!E$1:F$99,2,FALSE),"")</f>
        <v/>
      </c>
      <c r="AJ76" s="40" t="str">
        <f>IF(C76&gt;0,+VLOOKUP(H76,'MASTER CODE DATA'!G$1:H$99,2,FALSE),"")</f>
        <v/>
      </c>
      <c r="AK76" s="40" t="str">
        <f>IF(C76&gt;0,+VLOOKUP(I76,'MASTER CODE DATA'!I$1:J$99,2,FALSE),"")</f>
        <v/>
      </c>
    </row>
    <row r="77" spans="1:37" s="1" customFormat="1" hidden="1" x14ac:dyDescent="0.2">
      <c r="A77" s="33" t="s">
        <v>160</v>
      </c>
      <c r="B77" s="33" t="s">
        <v>257</v>
      </c>
      <c r="C77" s="146"/>
      <c r="D77" s="35" t="str">
        <f t="shared" si="8"/>
        <v/>
      </c>
      <c r="E77" s="34"/>
      <c r="F77" s="34"/>
      <c r="G77" s="34"/>
      <c r="H77" s="34"/>
      <c r="I77" s="34"/>
      <c r="J77" s="143">
        <v>0</v>
      </c>
      <c r="K77" s="191" t="str">
        <f t="shared" si="12"/>
        <v/>
      </c>
      <c r="L77" s="191"/>
      <c r="M77" s="191"/>
      <c r="N77" s="191"/>
      <c r="O77" s="191"/>
      <c r="P77" s="191"/>
      <c r="Q77" s="191"/>
      <c r="R77" s="191"/>
      <c r="S77" s="191"/>
      <c r="T77" s="191"/>
      <c r="U77" s="191"/>
      <c r="V77" s="191"/>
      <c r="W77" s="191"/>
      <c r="X77" s="191"/>
      <c r="Y77" s="191"/>
      <c r="Z77" s="191"/>
      <c r="AA77" s="192" t="str">
        <f>+IF($C77&gt;0,VLOOKUP($B77,'CSM ACTIVE PRICE LIST'!$A$2:$F$1022,4,FALSE),"")</f>
        <v/>
      </c>
      <c r="AB77" s="192" t="str">
        <f>+IF($C77&gt;0,VLOOKUP($B77,'CSM ACTIVE PRICE LIST'!$A$2:$F$1022,5,FALSE),"")</f>
        <v/>
      </c>
      <c r="AC77" s="192" t="str">
        <f>+IF($C77&gt;0,VLOOKUP($B77,'CSM ACTIVE PRICE LIST'!$A$2:$F$1022,6,FALSE),"")</f>
        <v/>
      </c>
      <c r="AD77" s="38"/>
      <c r="AE77" s="159" t="str">
        <f t="shared" si="10"/>
        <v>0</v>
      </c>
      <c r="AF77" s="201"/>
      <c r="AG77" s="40" t="str">
        <f>IF($C77&gt;0,+VLOOKUP(E77,'MASTER CODE DATA'!A$1:B$99,2,FALSE),"")</f>
        <v/>
      </c>
      <c r="AH77" s="40" t="str">
        <f>IF(C77&gt;0,+VLOOKUP(F77,'MASTER CODE DATA'!C$1:D$99,2,FALSE),"")</f>
        <v/>
      </c>
      <c r="AI77" s="40" t="str">
        <f>IF(C77&gt;0,+VLOOKUP(G77,'MASTER CODE DATA'!E$1:F$99,2,FALSE),"")</f>
        <v/>
      </c>
      <c r="AJ77" s="40" t="str">
        <f>IF(C77&gt;0,+VLOOKUP(H77,'MASTER CODE DATA'!G$1:H$99,2,FALSE),"")</f>
        <v/>
      </c>
      <c r="AK77" s="40" t="str">
        <f>IF(C77&gt;0,+VLOOKUP(I77,'MASTER CODE DATA'!I$1:J$99,2,FALSE),"")</f>
        <v/>
      </c>
    </row>
    <row r="78" spans="1:37" s="1" customFormat="1" ht="15" hidden="1" customHeight="1" x14ac:dyDescent="0.2">
      <c r="A78" s="33" t="s">
        <v>83</v>
      </c>
      <c r="B78" s="33" t="s">
        <v>258</v>
      </c>
      <c r="C78" s="146"/>
      <c r="D78" s="35" t="str">
        <f t="shared" si="8"/>
        <v/>
      </c>
      <c r="E78" s="34"/>
      <c r="F78" s="34"/>
      <c r="G78" s="34"/>
      <c r="H78" s="34"/>
      <c r="I78" s="34"/>
      <c r="J78" s="143">
        <v>0</v>
      </c>
      <c r="K78" s="191" t="str">
        <f t="shared" si="12"/>
        <v/>
      </c>
      <c r="L78" s="191"/>
      <c r="M78" s="191"/>
      <c r="N78" s="191"/>
      <c r="O78" s="191"/>
      <c r="P78" s="191"/>
      <c r="Q78" s="191"/>
      <c r="R78" s="191"/>
      <c r="S78" s="191"/>
      <c r="T78" s="191"/>
      <c r="U78" s="191"/>
      <c r="V78" s="191"/>
      <c r="W78" s="191"/>
      <c r="X78" s="191"/>
      <c r="Y78" s="191"/>
      <c r="Z78" s="191"/>
      <c r="AA78" s="192" t="str">
        <f>+IF($C78&gt;0,VLOOKUP($B78,'CSM ACTIVE PRICE LIST'!$A$2:$F$1022,4,FALSE),"")</f>
        <v/>
      </c>
      <c r="AB78" s="192" t="str">
        <f>+IF($C78&gt;0,VLOOKUP($B78,'CSM ACTIVE PRICE LIST'!$A$2:$F$1022,5,FALSE),"")</f>
        <v/>
      </c>
      <c r="AC78" s="192" t="str">
        <f>+IF($C78&gt;0,VLOOKUP($B78,'CSM ACTIVE PRICE LIST'!$A$2:$F$1022,6,FALSE),"")</f>
        <v/>
      </c>
      <c r="AD78" s="38"/>
      <c r="AE78" s="159" t="str">
        <f t="shared" si="10"/>
        <v>0</v>
      </c>
      <c r="AF78" s="201"/>
      <c r="AG78" s="40" t="str">
        <f>IF($C78&gt;0,+VLOOKUP(E78,'MASTER CODE DATA'!A$1:B$99,2,FALSE),"")</f>
        <v/>
      </c>
      <c r="AH78" s="40" t="str">
        <f>IF(C78&gt;0,+VLOOKUP(F78,'MASTER CODE DATA'!C$1:D$99,2,FALSE),"")</f>
        <v/>
      </c>
      <c r="AI78" s="40" t="str">
        <f>IF(C78&gt;0,+VLOOKUP(G78,'MASTER CODE DATA'!E$1:F$99,2,FALSE),"")</f>
        <v/>
      </c>
      <c r="AJ78" s="40" t="str">
        <f>IF(C78&gt;0,+VLOOKUP(H78,'MASTER CODE DATA'!G$1:H$99,2,FALSE),"")</f>
        <v/>
      </c>
      <c r="AK78" s="40" t="str">
        <f>IF(C78&gt;0,+VLOOKUP(I78,'MASTER CODE DATA'!I$1:J$99,2,FALSE),"")</f>
        <v/>
      </c>
    </row>
    <row r="79" spans="1:37" s="1" customFormat="1" hidden="1" x14ac:dyDescent="0.2">
      <c r="A79" s="33" t="s">
        <v>81</v>
      </c>
      <c r="B79" s="33" t="s">
        <v>259</v>
      </c>
      <c r="C79" s="146"/>
      <c r="D79" s="35" t="str">
        <f t="shared" si="8"/>
        <v/>
      </c>
      <c r="E79" s="34"/>
      <c r="F79" s="34"/>
      <c r="G79" s="34"/>
      <c r="H79" s="34"/>
      <c r="I79" s="34"/>
      <c r="J79" s="143">
        <v>0</v>
      </c>
      <c r="K79" s="191" t="str">
        <f t="shared" si="12"/>
        <v/>
      </c>
      <c r="L79" s="191"/>
      <c r="M79" s="191"/>
      <c r="N79" s="191"/>
      <c r="O79" s="191"/>
      <c r="P79" s="191"/>
      <c r="Q79" s="191"/>
      <c r="R79" s="191"/>
      <c r="S79" s="191"/>
      <c r="T79" s="191"/>
      <c r="U79" s="191"/>
      <c r="V79" s="191"/>
      <c r="W79" s="191"/>
      <c r="X79" s="191"/>
      <c r="Y79" s="191"/>
      <c r="Z79" s="191"/>
      <c r="AA79" s="192" t="str">
        <f>+IF($C79&gt;0,VLOOKUP($B79,'CSM ACTIVE PRICE LIST'!$A$2:$F$1022,4,FALSE),"")</f>
        <v/>
      </c>
      <c r="AB79" s="192" t="str">
        <f>+IF($C79&gt;0,VLOOKUP($B79,'CSM ACTIVE PRICE LIST'!$A$2:$F$1022,5,FALSE),"")</f>
        <v/>
      </c>
      <c r="AC79" s="192" t="str">
        <f>+IF($C79&gt;0,VLOOKUP($B79,'CSM ACTIVE PRICE LIST'!$A$2:$F$1022,6,FALSE),"")</f>
        <v/>
      </c>
      <c r="AD79" s="38"/>
      <c r="AE79" s="159" t="str">
        <f t="shared" si="10"/>
        <v>0</v>
      </c>
      <c r="AF79" s="201"/>
      <c r="AG79" s="40" t="str">
        <f>IF($C79&gt;0,+VLOOKUP(E79,'MASTER CODE DATA'!A$1:B$99,2,FALSE),"")</f>
        <v/>
      </c>
      <c r="AH79" s="40" t="str">
        <f>IF(C79&gt;0,+VLOOKUP(F79,'MASTER CODE DATA'!C$1:D$99,2,FALSE),"")</f>
        <v/>
      </c>
      <c r="AI79" s="40" t="str">
        <f>IF(C79&gt;0,+VLOOKUP(G79,'MASTER CODE DATA'!E$1:F$99,2,FALSE),"")</f>
        <v/>
      </c>
      <c r="AJ79" s="40" t="str">
        <f>IF(C79&gt;0,+VLOOKUP(H79,'MASTER CODE DATA'!G$1:H$99,2,FALSE),"")</f>
        <v/>
      </c>
      <c r="AK79" s="40" t="str">
        <f>IF(C79&gt;0,+VLOOKUP(I79,'MASTER CODE DATA'!I$1:J$99,2,FALSE),"")</f>
        <v/>
      </c>
    </row>
    <row r="80" spans="1:37" s="1" customFormat="1" hidden="1" x14ac:dyDescent="0.2">
      <c r="A80" s="33" t="s">
        <v>83</v>
      </c>
      <c r="B80" s="33" t="s">
        <v>260</v>
      </c>
      <c r="C80" s="146"/>
      <c r="D80" s="35" t="str">
        <f t="shared" si="8"/>
        <v/>
      </c>
      <c r="E80" s="34"/>
      <c r="F80" s="34"/>
      <c r="G80" s="34"/>
      <c r="H80" s="34"/>
      <c r="I80" s="34"/>
      <c r="J80" s="143">
        <v>0</v>
      </c>
      <c r="K80" s="191" t="str">
        <f t="shared" si="12"/>
        <v/>
      </c>
      <c r="L80" s="191"/>
      <c r="M80" s="191"/>
      <c r="N80" s="191"/>
      <c r="O80" s="191"/>
      <c r="P80" s="191"/>
      <c r="Q80" s="191"/>
      <c r="R80" s="191"/>
      <c r="S80" s="191"/>
      <c r="T80" s="191"/>
      <c r="U80" s="191"/>
      <c r="V80" s="191"/>
      <c r="W80" s="191"/>
      <c r="X80" s="191"/>
      <c r="Y80" s="191"/>
      <c r="Z80" s="191"/>
      <c r="AA80" s="192" t="str">
        <f>+IF($C80&gt;0,VLOOKUP($B80,'CSM ACTIVE PRICE LIST'!$A$2:$F$1022,4,FALSE),"")</f>
        <v/>
      </c>
      <c r="AB80" s="192" t="str">
        <f>+IF($C80&gt;0,VLOOKUP($B80,'CSM ACTIVE PRICE LIST'!$A$2:$F$1022,5,FALSE),"")</f>
        <v/>
      </c>
      <c r="AC80" s="192" t="str">
        <f>+IF($C80&gt;0,VLOOKUP($B80,'CSM ACTIVE PRICE LIST'!$A$2:$F$1022,6,FALSE),"")</f>
        <v/>
      </c>
      <c r="AD80" s="38"/>
      <c r="AE80" s="159" t="str">
        <f t="shared" si="10"/>
        <v>0</v>
      </c>
      <c r="AF80" s="201"/>
      <c r="AG80" s="40" t="str">
        <f>IF($C80&gt;0,+VLOOKUP(E80,'MASTER CODE DATA'!A$1:B$99,2,FALSE),"")</f>
        <v/>
      </c>
      <c r="AH80" s="40" t="str">
        <f>IF(C80&gt;0,+VLOOKUP(F80,'MASTER CODE DATA'!C$1:D$99,2,FALSE),"")</f>
        <v/>
      </c>
      <c r="AI80" s="40" t="str">
        <f>IF(C80&gt;0,+VLOOKUP(G80,'MASTER CODE DATA'!E$1:F$99,2,FALSE),"")</f>
        <v/>
      </c>
      <c r="AJ80" s="40" t="str">
        <f>IF(C80&gt;0,+VLOOKUP(H80,'MASTER CODE DATA'!G$1:H$99,2,FALSE),"")</f>
        <v/>
      </c>
      <c r="AK80" s="40" t="str">
        <f>IF(C80&gt;0,+VLOOKUP(I80,'MASTER CODE DATA'!I$1:J$99,2,FALSE),"")</f>
        <v/>
      </c>
    </row>
    <row r="81" spans="1:37" s="1" customFormat="1" hidden="1" x14ac:dyDescent="0.2">
      <c r="A81" s="33" t="s">
        <v>85</v>
      </c>
      <c r="B81" s="33" t="s">
        <v>261</v>
      </c>
      <c r="C81" s="146"/>
      <c r="D81" s="35" t="str">
        <f t="shared" si="8"/>
        <v/>
      </c>
      <c r="E81" s="34"/>
      <c r="F81" s="34"/>
      <c r="G81" s="34"/>
      <c r="H81" s="34"/>
      <c r="I81" s="34"/>
      <c r="J81" s="143">
        <v>0</v>
      </c>
      <c r="K81" s="191" t="str">
        <f t="shared" si="12"/>
        <v/>
      </c>
      <c r="L81" s="191"/>
      <c r="M81" s="191"/>
      <c r="N81" s="191"/>
      <c r="O81" s="191"/>
      <c r="P81" s="191"/>
      <c r="Q81" s="191"/>
      <c r="R81" s="191"/>
      <c r="S81" s="191"/>
      <c r="T81" s="191"/>
      <c r="U81" s="191"/>
      <c r="V81" s="191"/>
      <c r="W81" s="191"/>
      <c r="X81" s="191"/>
      <c r="Y81" s="191"/>
      <c r="Z81" s="191"/>
      <c r="AA81" s="192" t="str">
        <f>+IF($C81&gt;0,VLOOKUP($B81,'CSM ACTIVE PRICE LIST'!$A$2:$F$1022,4,FALSE),"")</f>
        <v/>
      </c>
      <c r="AB81" s="192" t="str">
        <f>+IF($C81&gt;0,VLOOKUP($B81,'CSM ACTIVE PRICE LIST'!$A$2:$F$1022,5,FALSE),"")</f>
        <v/>
      </c>
      <c r="AC81" s="192" t="str">
        <f>+IF($C81&gt;0,VLOOKUP($B81,'CSM ACTIVE PRICE LIST'!$A$2:$F$1022,6,FALSE),"")</f>
        <v/>
      </c>
      <c r="AD81" s="38"/>
      <c r="AE81" s="159" t="str">
        <f t="shared" si="10"/>
        <v>0</v>
      </c>
      <c r="AF81" s="201"/>
      <c r="AG81" s="40" t="str">
        <f>IF($C81&gt;0,+VLOOKUP(E81,'MASTER CODE DATA'!A$1:B$99,2,FALSE),"")</f>
        <v/>
      </c>
      <c r="AH81" s="40" t="str">
        <f>IF(C81&gt;0,+VLOOKUP(F81,'MASTER CODE DATA'!C$1:D$99,2,FALSE),"")</f>
        <v/>
      </c>
      <c r="AI81" s="40" t="str">
        <f>IF(C81&gt;0,+VLOOKUP(G81,'MASTER CODE DATA'!E$1:F$99,2,FALSE),"")</f>
        <v/>
      </c>
      <c r="AJ81" s="40" t="str">
        <f>IF(C81&gt;0,+VLOOKUP(H81,'MASTER CODE DATA'!G$1:H$99,2,FALSE),"")</f>
        <v/>
      </c>
      <c r="AK81" s="40" t="str">
        <f>IF(C81&gt;0,+VLOOKUP(I81,'MASTER CODE DATA'!I$1:J$99,2,FALSE),"")</f>
        <v/>
      </c>
    </row>
    <row r="82" spans="1:37" s="1" customFormat="1" ht="12.75" hidden="1" customHeight="1" x14ac:dyDescent="0.2">
      <c r="A82" s="33" t="s">
        <v>81</v>
      </c>
      <c r="B82" s="33" t="s">
        <v>262</v>
      </c>
      <c r="C82" s="146"/>
      <c r="D82" s="35" t="str">
        <f t="shared" si="8"/>
        <v/>
      </c>
      <c r="E82" s="34"/>
      <c r="F82" s="34"/>
      <c r="G82" s="34"/>
      <c r="H82" s="34"/>
      <c r="I82" s="34"/>
      <c r="J82" s="143">
        <v>0</v>
      </c>
      <c r="K82" s="191" t="str">
        <f t="shared" si="12"/>
        <v/>
      </c>
      <c r="L82" s="191"/>
      <c r="M82" s="191"/>
      <c r="N82" s="191"/>
      <c r="O82" s="191"/>
      <c r="P82" s="191"/>
      <c r="Q82" s="191"/>
      <c r="R82" s="191"/>
      <c r="S82" s="191"/>
      <c r="T82" s="191"/>
      <c r="U82" s="191"/>
      <c r="V82" s="191"/>
      <c r="W82" s="191"/>
      <c r="X82" s="191"/>
      <c r="Y82" s="191"/>
      <c r="Z82" s="191"/>
      <c r="AA82" s="192" t="str">
        <f>+IF($C82&gt;0,VLOOKUP($B82,'CSM ACTIVE PRICE LIST'!$A$2:$F$1022,4,FALSE),"")</f>
        <v/>
      </c>
      <c r="AB82" s="192" t="str">
        <f>+IF($C82&gt;0,VLOOKUP($B82,'CSM ACTIVE PRICE LIST'!$A$2:$F$1022,5,FALSE),"")</f>
        <v/>
      </c>
      <c r="AC82" s="192" t="str">
        <f>+IF($C82&gt;0,VLOOKUP($B82,'CSM ACTIVE PRICE LIST'!$A$2:$F$1022,6,FALSE),"")</f>
        <v/>
      </c>
      <c r="AD82" s="38"/>
      <c r="AE82" s="159" t="str">
        <f t="shared" si="10"/>
        <v>0</v>
      </c>
      <c r="AF82" s="201"/>
      <c r="AG82" s="40" t="str">
        <f>IF($C82&gt;0,+VLOOKUP(E82,'MASTER CODE DATA'!A$1:B$99,2,FALSE),"")</f>
        <v/>
      </c>
      <c r="AH82" s="40" t="str">
        <f>IF(C82&gt;0,+VLOOKUP(F82,'MASTER CODE DATA'!C$1:D$99,2,FALSE),"")</f>
        <v/>
      </c>
      <c r="AI82" s="40" t="str">
        <f>IF(C82&gt;0,+VLOOKUP(G82,'MASTER CODE DATA'!E$1:F$99,2,FALSE),"")</f>
        <v/>
      </c>
      <c r="AJ82" s="40" t="str">
        <f>IF(C82&gt;0,+VLOOKUP(H82,'MASTER CODE DATA'!G$1:H$99,2,FALSE),"")</f>
        <v/>
      </c>
      <c r="AK82" s="40" t="str">
        <f>IF(C82&gt;0,+VLOOKUP(I82,'MASTER CODE DATA'!I$1:J$99,2,FALSE),"")</f>
        <v/>
      </c>
    </row>
    <row r="83" spans="1:37" s="1" customFormat="1" ht="72" x14ac:dyDescent="0.2">
      <c r="A83" s="33" t="s">
        <v>85</v>
      </c>
      <c r="B83" s="194" t="s">
        <v>263</v>
      </c>
      <c r="C83" s="146" t="s">
        <v>264</v>
      </c>
      <c r="D83" s="35" t="str">
        <f t="shared" si="8"/>
        <v>R.S&amp;JMN_JMP</v>
      </c>
      <c r="E83" s="34" t="s">
        <v>860</v>
      </c>
      <c r="F83" s="34" t="s">
        <v>818</v>
      </c>
      <c r="G83" s="34" t="s">
        <v>2199</v>
      </c>
      <c r="H83" s="34" t="s">
        <v>818</v>
      </c>
      <c r="I83" s="34" t="s">
        <v>904</v>
      </c>
      <c r="J83" s="143" t="s">
        <v>904</v>
      </c>
      <c r="K83" s="191" t="str">
        <f t="shared" si="12"/>
        <v xml:space="preserve">MEN'S FLEECE JUMPER </v>
      </c>
      <c r="L83" s="191" t="s">
        <v>104</v>
      </c>
      <c r="M83" s="191" t="s">
        <v>105</v>
      </c>
      <c r="N83" s="191" t="s">
        <v>106</v>
      </c>
      <c r="O83" s="191" t="s">
        <v>265</v>
      </c>
      <c r="P83" s="191" t="s">
        <v>108</v>
      </c>
      <c r="Q83" s="191" t="s">
        <v>109</v>
      </c>
      <c r="R83" s="191" t="s">
        <v>110</v>
      </c>
      <c r="S83" s="191" t="s">
        <v>266</v>
      </c>
      <c r="T83" s="191" t="s">
        <v>111</v>
      </c>
      <c r="U83" s="191" t="s">
        <v>112</v>
      </c>
      <c r="V83" s="191" t="s">
        <v>113</v>
      </c>
      <c r="W83" s="191"/>
      <c r="X83" s="191"/>
      <c r="Y83" s="191"/>
      <c r="Z83" s="191"/>
      <c r="AA83" s="192">
        <f>+IF($C83&gt;0,VLOOKUP($B83,'CSM ACTIVE PRICE LIST'!$A$2:$F$1022,4,FALSE),"")</f>
        <v>99.9</v>
      </c>
      <c r="AB83" s="192">
        <f>+IF($C83&gt;0,VLOOKUP($B83,'CSM ACTIVE PRICE LIST'!$A$2:$F$1022,5,FALSE),"")</f>
        <v>5490</v>
      </c>
      <c r="AC83" s="192">
        <f>+IF($C83&gt;0,VLOOKUP($B83,'CSM ACTIVE PRICE LIST'!$A$2:$F$1022,6,FALSE),"")</f>
        <v>114.88499999999999</v>
      </c>
      <c r="AD83" s="38" t="e">
        <f>+VLOOKUP(B83,'SKU LIST - LINKED'!C:W,21,FALSE)</f>
        <v>#N/A</v>
      </c>
      <c r="AE83" s="159" t="str">
        <f>+H83&amp;"-"&amp;J83</f>
        <v>MEN-JUMPERS</v>
      </c>
      <c r="AF83" s="159">
        <f>+VLOOKUP(B83,'[1]STYLES &amp; SIZE CHARTS'!$A:$H,8,FALSE)</f>
        <v>0</v>
      </c>
      <c r="AG83" s="40" t="str">
        <f>IF($C83&gt;0,+VLOOKUP(E83,'MASTER CODE DATA'!A$1:B$99,2,FALSE),"")</f>
        <v>R</v>
      </c>
      <c r="AH83" s="40" t="str">
        <f>IF(C83&gt;0,+VLOOKUP(F83,'MASTER CODE DATA'!C$1:D$99,2,FALSE),"")</f>
        <v>MEN</v>
      </c>
      <c r="AI83" s="40" t="str">
        <f>IF(C83&gt;0,+VLOOKUP(G83,'MASTER CODE DATA'!E$1:F$99,2,FALSE),"")</f>
        <v>S&amp;J</v>
      </c>
      <c r="AJ83" s="40" t="str">
        <f>IF(C83&gt;0,+VLOOKUP(H83,'MASTER CODE DATA'!G$1:H$99,2,FALSE),"")</f>
        <v>MN</v>
      </c>
      <c r="AK83" s="40" t="str">
        <f>IF(C83&gt;0,+VLOOKUP(I83,'MASTER CODE DATA'!I$1:J$99,2,FALSE),"")</f>
        <v>JMP</v>
      </c>
    </row>
    <row r="84" spans="1:37" s="1" customFormat="1" ht="12.75" hidden="1" customHeight="1" x14ac:dyDescent="0.2">
      <c r="A84" s="33" t="s">
        <v>99</v>
      </c>
      <c r="B84" s="33" t="s">
        <v>268</v>
      </c>
      <c r="C84" s="146"/>
      <c r="D84" s="35" t="str">
        <f t="shared" si="8"/>
        <v/>
      </c>
      <c r="E84" s="34"/>
      <c r="F84" s="34"/>
      <c r="G84" s="34"/>
      <c r="H84" s="34"/>
      <c r="I84" s="34"/>
      <c r="J84" s="143">
        <v>0</v>
      </c>
      <c r="K84" s="191" t="str">
        <f t="shared" si="12"/>
        <v/>
      </c>
      <c r="L84" s="191"/>
      <c r="M84" s="191"/>
      <c r="N84" s="191"/>
      <c r="O84" s="191"/>
      <c r="P84" s="191"/>
      <c r="Q84" s="191"/>
      <c r="R84" s="191"/>
      <c r="S84" s="191"/>
      <c r="T84" s="191"/>
      <c r="U84" s="191"/>
      <c r="V84" s="191"/>
      <c r="W84" s="191"/>
      <c r="X84" s="191"/>
      <c r="Y84" s="191"/>
      <c r="Z84" s="191"/>
      <c r="AA84" s="192" t="str">
        <f>+IF($C84&gt;0,VLOOKUP($B84,'CSM ACTIVE PRICE LIST'!$A$2:$F$1022,4,FALSE),"")</f>
        <v/>
      </c>
      <c r="AB84" s="192" t="str">
        <f>+IF($C84&gt;0,VLOOKUP($B84,'CSM ACTIVE PRICE LIST'!$A$2:$F$1022,5,FALSE),"")</f>
        <v/>
      </c>
      <c r="AC84" s="192" t="str">
        <f>+IF($C84&gt;0,VLOOKUP($B84,'CSM ACTIVE PRICE LIST'!$A$2:$F$1022,6,FALSE),"")</f>
        <v/>
      </c>
      <c r="AD84" s="38"/>
      <c r="AE84" s="159" t="str">
        <f t="shared" si="10"/>
        <v>0</v>
      </c>
      <c r="AF84" s="201"/>
      <c r="AG84" s="40" t="str">
        <f>IF($C84&gt;0,+VLOOKUP(E84,'MASTER CODE DATA'!A$1:B$99,2,FALSE),"")</f>
        <v/>
      </c>
      <c r="AH84" s="40" t="str">
        <f>IF(C84&gt;0,+VLOOKUP(F84,'MASTER CODE DATA'!C$1:D$99,2,FALSE),"")</f>
        <v/>
      </c>
      <c r="AI84" s="40" t="str">
        <f>IF(C84&gt;0,+VLOOKUP(G84,'MASTER CODE DATA'!E$1:F$99,2,FALSE),"")</f>
        <v/>
      </c>
      <c r="AJ84" s="40" t="str">
        <f>IF(C84&gt;0,+VLOOKUP(H84,'MASTER CODE DATA'!G$1:H$99,2,FALSE),"")</f>
        <v/>
      </c>
      <c r="AK84" s="40" t="str">
        <f>IF(C84&gt;0,+VLOOKUP(I84,'MASTER CODE DATA'!I$1:J$99,2,FALSE),"")</f>
        <v/>
      </c>
    </row>
    <row r="85" spans="1:37" s="1" customFormat="1" ht="12.75" hidden="1" customHeight="1" x14ac:dyDescent="0.2">
      <c r="A85" s="33" t="s">
        <v>81</v>
      </c>
      <c r="B85" s="33" t="s">
        <v>269</v>
      </c>
      <c r="C85" s="146"/>
      <c r="D85" s="35" t="str">
        <f t="shared" si="8"/>
        <v/>
      </c>
      <c r="E85" s="34"/>
      <c r="F85" s="34"/>
      <c r="G85" s="34"/>
      <c r="H85" s="34"/>
      <c r="I85" s="34"/>
      <c r="J85" s="143">
        <v>0</v>
      </c>
      <c r="K85" s="191" t="str">
        <f t="shared" si="12"/>
        <v/>
      </c>
      <c r="L85" s="191"/>
      <c r="M85" s="191"/>
      <c r="N85" s="191"/>
      <c r="O85" s="191"/>
      <c r="P85" s="191"/>
      <c r="Q85" s="191"/>
      <c r="R85" s="191"/>
      <c r="S85" s="191"/>
      <c r="T85" s="191"/>
      <c r="U85" s="191"/>
      <c r="V85" s="191"/>
      <c r="W85" s="191"/>
      <c r="X85" s="191"/>
      <c r="Y85" s="191"/>
      <c r="Z85" s="191"/>
      <c r="AA85" s="192" t="str">
        <f>+IF($C85&gt;0,VLOOKUP($B85,'CSM ACTIVE PRICE LIST'!$A$2:$F$1022,4,FALSE),"")</f>
        <v/>
      </c>
      <c r="AB85" s="192" t="str">
        <f>+IF($C85&gt;0,VLOOKUP($B85,'CSM ACTIVE PRICE LIST'!$A$2:$F$1022,5,FALSE),"")</f>
        <v/>
      </c>
      <c r="AC85" s="192" t="str">
        <f>+IF($C85&gt;0,VLOOKUP($B85,'CSM ACTIVE PRICE LIST'!$A$2:$F$1022,6,FALSE),"")</f>
        <v/>
      </c>
      <c r="AD85" s="38"/>
      <c r="AE85" s="159" t="str">
        <f t="shared" si="10"/>
        <v>0</v>
      </c>
      <c r="AF85" s="201"/>
      <c r="AG85" s="40" t="str">
        <f>IF($C85&gt;0,+VLOOKUP(E85,'MASTER CODE DATA'!A$1:B$99,2,FALSE),"")</f>
        <v/>
      </c>
      <c r="AH85" s="40" t="str">
        <f>IF(C85&gt;0,+VLOOKUP(F85,'MASTER CODE DATA'!C$1:D$99,2,FALSE),"")</f>
        <v/>
      </c>
      <c r="AI85" s="40" t="str">
        <f>IF(C85&gt;0,+VLOOKUP(G85,'MASTER CODE DATA'!E$1:F$99,2,FALSE),"")</f>
        <v/>
      </c>
      <c r="AJ85" s="40" t="str">
        <f>IF(C85&gt;0,+VLOOKUP(H85,'MASTER CODE DATA'!G$1:H$99,2,FALSE),"")</f>
        <v/>
      </c>
      <c r="AK85" s="40" t="str">
        <f>IF(C85&gt;0,+VLOOKUP(I85,'MASTER CODE DATA'!I$1:J$99,2,FALSE),"")</f>
        <v/>
      </c>
    </row>
    <row r="86" spans="1:37" s="1" customFormat="1" hidden="1" x14ac:dyDescent="0.2">
      <c r="A86" s="33" t="s">
        <v>99</v>
      </c>
      <c r="B86" s="33" t="s">
        <v>270</v>
      </c>
      <c r="C86" s="146"/>
      <c r="D86" s="35" t="str">
        <f t="shared" si="8"/>
        <v/>
      </c>
      <c r="E86" s="34"/>
      <c r="F86" s="34"/>
      <c r="G86" s="34"/>
      <c r="H86" s="34"/>
      <c r="I86" s="34"/>
      <c r="J86" s="143">
        <v>0</v>
      </c>
      <c r="K86" s="191" t="str">
        <f t="shared" si="12"/>
        <v/>
      </c>
      <c r="L86" s="191"/>
      <c r="M86" s="191"/>
      <c r="N86" s="191"/>
      <c r="O86" s="191"/>
      <c r="P86" s="191"/>
      <c r="Q86" s="191"/>
      <c r="R86" s="191"/>
      <c r="S86" s="191"/>
      <c r="T86" s="191"/>
      <c r="U86" s="191"/>
      <c r="V86" s="191"/>
      <c r="W86" s="191"/>
      <c r="X86" s="191"/>
      <c r="Y86" s="191"/>
      <c r="Z86" s="191"/>
      <c r="AA86" s="192" t="str">
        <f>+IF($C86&gt;0,VLOOKUP($B86,'CSM ACTIVE PRICE LIST'!$A$2:$F$1022,4,FALSE),"")</f>
        <v/>
      </c>
      <c r="AB86" s="192" t="str">
        <f>+IF($C86&gt;0,VLOOKUP($B86,'CSM ACTIVE PRICE LIST'!$A$2:$F$1022,5,FALSE),"")</f>
        <v/>
      </c>
      <c r="AC86" s="192" t="str">
        <f>+IF($C86&gt;0,VLOOKUP($B86,'CSM ACTIVE PRICE LIST'!$A$2:$F$1022,6,FALSE),"")</f>
        <v/>
      </c>
      <c r="AD86" s="38"/>
      <c r="AE86" s="159" t="str">
        <f t="shared" si="10"/>
        <v>0</v>
      </c>
      <c r="AF86" s="201"/>
      <c r="AG86" s="40" t="str">
        <f>IF($C86&gt;0,+VLOOKUP(E86,'MASTER CODE DATA'!A$1:B$99,2,FALSE),"")</f>
        <v/>
      </c>
      <c r="AH86" s="40" t="str">
        <f>IF(C86&gt;0,+VLOOKUP(F86,'MASTER CODE DATA'!C$1:D$99,2,FALSE),"")</f>
        <v/>
      </c>
      <c r="AI86" s="40" t="str">
        <f>IF(C86&gt;0,+VLOOKUP(G86,'MASTER CODE DATA'!E$1:F$99,2,FALSE),"")</f>
        <v/>
      </c>
      <c r="AJ86" s="40" t="str">
        <f>IF(C86&gt;0,+VLOOKUP(H86,'MASTER CODE DATA'!G$1:H$99,2,FALSE),"")</f>
        <v/>
      </c>
      <c r="AK86" s="40" t="str">
        <f>IF(C86&gt;0,+VLOOKUP(I86,'MASTER CODE DATA'!I$1:J$99,2,FALSE),"")</f>
        <v/>
      </c>
    </row>
    <row r="87" spans="1:37" s="1" customFormat="1" ht="144" x14ac:dyDescent="0.2">
      <c r="A87" s="33" t="s">
        <v>85</v>
      </c>
      <c r="B87" s="194" t="s">
        <v>271</v>
      </c>
      <c r="C87" s="146" t="s">
        <v>2974</v>
      </c>
      <c r="D87" s="35" t="str">
        <f t="shared" si="8"/>
        <v>R.TOPMN_BLY</v>
      </c>
      <c r="E87" s="34" t="s">
        <v>860</v>
      </c>
      <c r="F87" s="34" t="s">
        <v>818</v>
      </c>
      <c r="G87" s="34" t="s">
        <v>861</v>
      </c>
      <c r="H87" s="34" t="s">
        <v>818</v>
      </c>
      <c r="I87" s="34" t="s">
        <v>889</v>
      </c>
      <c r="J87" s="143" t="s">
        <v>889</v>
      </c>
      <c r="K87" s="191" t="str">
        <f t="shared" si="12"/>
        <v xml:space="preserve">MEN'S LONG SLEEVE BASE LAYER </v>
      </c>
      <c r="L87" s="191" t="s">
        <v>3689</v>
      </c>
      <c r="M87" s="191" t="s">
        <v>128</v>
      </c>
      <c r="N87" s="191" t="s">
        <v>129</v>
      </c>
      <c r="O87" s="191" t="s">
        <v>272</v>
      </c>
      <c r="P87" s="191" t="s">
        <v>3694</v>
      </c>
      <c r="Q87" s="191" t="s">
        <v>273</v>
      </c>
      <c r="R87" s="191" t="s">
        <v>132</v>
      </c>
      <c r="S87" s="191" t="s">
        <v>3016</v>
      </c>
      <c r="T87" s="191" t="s">
        <v>3699</v>
      </c>
      <c r="U87" s="191" t="s">
        <v>133</v>
      </c>
      <c r="V87" s="191" t="s">
        <v>134</v>
      </c>
      <c r="W87" s="191"/>
      <c r="X87" s="191"/>
      <c r="Y87" s="191"/>
      <c r="Z87" s="191"/>
      <c r="AA87" s="192">
        <f>+IF($C87&gt;0,VLOOKUP($B87,'CSM ACTIVE PRICE LIST'!$A$2:$F$1022,4,FALSE),"")</f>
        <v>99.9</v>
      </c>
      <c r="AB87" s="192">
        <f>+IF($C87&gt;0,VLOOKUP($B87,'CSM ACTIVE PRICE LIST'!$A$2:$F$1022,5,FALSE),"")</f>
        <v>5490</v>
      </c>
      <c r="AC87" s="192">
        <f>+IF($C87&gt;0,VLOOKUP($B87,'CSM ACTIVE PRICE LIST'!$A$2:$F$1022,6,FALSE),"")</f>
        <v>114.88499999999999</v>
      </c>
      <c r="AD87" s="38" t="str">
        <f>+VLOOKUP(B87,'SKU LIST - LINKED'!C:W,21,FALSE)</f>
        <v>XS;S;M;L;XL;XXL</v>
      </c>
      <c r="AE87" s="159" t="str">
        <f>+H87&amp;"-"&amp;J87</f>
        <v>MEN-BASE LAYERS</v>
      </c>
      <c r="AF87" s="159" t="str">
        <f>+VLOOKUP(B87,'[1]STYLES &amp; SIZE CHARTS'!$A:$H,8,FALSE)</f>
        <v>MT-LSBL1</v>
      </c>
      <c r="AG87" s="40" t="str">
        <f>IF($C87&gt;0,+VLOOKUP(E87,'MASTER CODE DATA'!A$1:B$99,2,FALSE),"")</f>
        <v>R</v>
      </c>
      <c r="AH87" s="40" t="str">
        <f>IF(C87&gt;0,+VLOOKUP(F87,'MASTER CODE DATA'!C$1:D$99,2,FALSE),"")</f>
        <v>MEN</v>
      </c>
      <c r="AI87" s="40" t="str">
        <f>IF(C87&gt;0,+VLOOKUP(G87,'MASTER CODE DATA'!E$1:F$99,2,FALSE),"")</f>
        <v>TOP</v>
      </c>
      <c r="AJ87" s="40" t="str">
        <f>IF(C87&gt;0,+VLOOKUP(H87,'MASTER CODE DATA'!G$1:H$99,2,FALSE),"")</f>
        <v>MN</v>
      </c>
      <c r="AK87" s="40" t="str">
        <f>IF(C87&gt;0,+VLOOKUP(I87,'MASTER CODE DATA'!I$1:J$99,2,FALSE),"")</f>
        <v>BLY</v>
      </c>
    </row>
    <row r="88" spans="1:37" s="1" customFormat="1" ht="12.75" hidden="1" customHeight="1" x14ac:dyDescent="0.2">
      <c r="A88" s="33" t="s">
        <v>166</v>
      </c>
      <c r="B88" s="33" t="s">
        <v>274</v>
      </c>
      <c r="C88" s="146"/>
      <c r="D88" s="35" t="str">
        <f t="shared" si="8"/>
        <v/>
      </c>
      <c r="E88" s="34"/>
      <c r="F88" s="34"/>
      <c r="G88" s="34"/>
      <c r="H88" s="34"/>
      <c r="I88" s="34"/>
      <c r="J88" s="143">
        <v>0</v>
      </c>
      <c r="K88" s="191" t="str">
        <f t="shared" si="12"/>
        <v/>
      </c>
      <c r="L88" s="191"/>
      <c r="M88" s="191"/>
      <c r="N88" s="191"/>
      <c r="O88" s="191"/>
      <c r="P88" s="191"/>
      <c r="Q88" s="191"/>
      <c r="R88" s="191"/>
      <c r="S88" s="191"/>
      <c r="T88" s="191"/>
      <c r="U88" s="191"/>
      <c r="V88" s="191"/>
      <c r="W88" s="191"/>
      <c r="X88" s="191"/>
      <c r="Y88" s="191"/>
      <c r="Z88" s="191"/>
      <c r="AA88" s="192" t="str">
        <f>+IF($C88&gt;0,VLOOKUP($B88,'CSM ACTIVE PRICE LIST'!$A$2:$F$1022,4,FALSE),"")</f>
        <v/>
      </c>
      <c r="AB88" s="192" t="str">
        <f>+IF($C88&gt;0,VLOOKUP($B88,'CSM ACTIVE PRICE LIST'!$A$2:$F$1022,5,FALSE),"")</f>
        <v/>
      </c>
      <c r="AC88" s="192" t="str">
        <f>+IF($C88&gt;0,VLOOKUP($B88,'CSM ACTIVE PRICE LIST'!$A$2:$F$1022,6,FALSE),"")</f>
        <v/>
      </c>
      <c r="AD88" s="38"/>
      <c r="AE88" s="159" t="str">
        <f t="shared" si="10"/>
        <v>0</v>
      </c>
      <c r="AF88" s="201"/>
      <c r="AG88" s="40" t="str">
        <f>IF($C88&gt;0,+VLOOKUP(E88,'MASTER CODE DATA'!A$1:B$99,2,FALSE),"")</f>
        <v/>
      </c>
      <c r="AH88" s="40" t="str">
        <f>IF(C88&gt;0,+VLOOKUP(F88,'MASTER CODE DATA'!C$1:D$99,2,FALSE),"")</f>
        <v/>
      </c>
      <c r="AI88" s="40" t="str">
        <f>IF(C88&gt;0,+VLOOKUP(G88,'MASTER CODE DATA'!E$1:F$99,2,FALSE),"")</f>
        <v/>
      </c>
      <c r="AJ88" s="40" t="str">
        <f>IF(C88&gt;0,+VLOOKUP(H88,'MASTER CODE DATA'!G$1:H$99,2,FALSE),"")</f>
        <v/>
      </c>
      <c r="AK88" s="40" t="str">
        <f>IF(C88&gt;0,+VLOOKUP(I88,'MASTER CODE DATA'!I$1:J$99,2,FALSE),"")</f>
        <v/>
      </c>
    </row>
    <row r="89" spans="1:37" s="1" customFormat="1" hidden="1" x14ac:dyDescent="0.2">
      <c r="A89" s="33" t="s">
        <v>158</v>
      </c>
      <c r="B89" s="33" t="s">
        <v>275</v>
      </c>
      <c r="C89" s="146"/>
      <c r="D89" s="35" t="str">
        <f t="shared" si="8"/>
        <v/>
      </c>
      <c r="E89" s="34"/>
      <c r="F89" s="34"/>
      <c r="G89" s="34"/>
      <c r="H89" s="34"/>
      <c r="I89" s="34"/>
      <c r="J89" s="143">
        <v>0</v>
      </c>
      <c r="K89" s="191" t="str">
        <f t="shared" si="12"/>
        <v/>
      </c>
      <c r="L89" s="191"/>
      <c r="M89" s="191"/>
      <c r="N89" s="191"/>
      <c r="O89" s="191"/>
      <c r="P89" s="191"/>
      <c r="Q89" s="191"/>
      <c r="R89" s="191"/>
      <c r="S89" s="191"/>
      <c r="T89" s="191"/>
      <c r="U89" s="191"/>
      <c r="V89" s="191"/>
      <c r="W89" s="191"/>
      <c r="X89" s="191"/>
      <c r="Y89" s="191"/>
      <c r="Z89" s="191"/>
      <c r="AA89" s="192" t="str">
        <f>+IF($C89&gt;0,VLOOKUP($B89,'CSM ACTIVE PRICE LIST'!$A$2:$F$1022,4,FALSE),"")</f>
        <v/>
      </c>
      <c r="AB89" s="192" t="str">
        <f>+IF($C89&gt;0,VLOOKUP($B89,'CSM ACTIVE PRICE LIST'!$A$2:$F$1022,5,FALSE),"")</f>
        <v/>
      </c>
      <c r="AC89" s="192" t="str">
        <f>+IF($C89&gt;0,VLOOKUP($B89,'CSM ACTIVE PRICE LIST'!$A$2:$F$1022,6,FALSE),"")</f>
        <v/>
      </c>
      <c r="AD89" s="38"/>
      <c r="AE89" s="159" t="str">
        <f t="shared" si="10"/>
        <v>0</v>
      </c>
      <c r="AF89" s="201"/>
      <c r="AG89" s="40" t="str">
        <f>IF($C89&gt;0,+VLOOKUP(E89,'MASTER CODE DATA'!A$1:B$99,2,FALSE),"")</f>
        <v/>
      </c>
      <c r="AH89" s="40" t="str">
        <f>IF(C89&gt;0,+VLOOKUP(F89,'MASTER CODE DATA'!C$1:D$99,2,FALSE),"")</f>
        <v/>
      </c>
      <c r="AI89" s="40" t="str">
        <f>IF(C89&gt;0,+VLOOKUP(G89,'MASTER CODE DATA'!E$1:F$99,2,FALSE),"")</f>
        <v/>
      </c>
      <c r="AJ89" s="40" t="str">
        <f>IF(C89&gt;0,+VLOOKUP(H89,'MASTER CODE DATA'!G$1:H$99,2,FALSE),"")</f>
        <v/>
      </c>
      <c r="AK89" s="40" t="str">
        <f>IF(C89&gt;0,+VLOOKUP(I89,'MASTER CODE DATA'!I$1:J$99,2,FALSE),"")</f>
        <v/>
      </c>
    </row>
    <row r="90" spans="1:37" s="1" customFormat="1" hidden="1" x14ac:dyDescent="0.2">
      <c r="A90" s="33" t="s">
        <v>160</v>
      </c>
      <c r="B90" s="33" t="s">
        <v>276</v>
      </c>
      <c r="C90" s="146"/>
      <c r="D90" s="35" t="str">
        <f t="shared" si="8"/>
        <v/>
      </c>
      <c r="E90" s="34"/>
      <c r="F90" s="34"/>
      <c r="G90" s="34"/>
      <c r="H90" s="34"/>
      <c r="I90" s="34"/>
      <c r="J90" s="143">
        <v>0</v>
      </c>
      <c r="K90" s="191" t="str">
        <f t="shared" si="12"/>
        <v/>
      </c>
      <c r="L90" s="191"/>
      <c r="M90" s="191"/>
      <c r="N90" s="191"/>
      <c r="O90" s="191"/>
      <c r="P90" s="191"/>
      <c r="Q90" s="191"/>
      <c r="R90" s="191"/>
      <c r="S90" s="191"/>
      <c r="T90" s="191"/>
      <c r="U90" s="191"/>
      <c r="V90" s="191"/>
      <c r="W90" s="191"/>
      <c r="X90" s="191"/>
      <c r="Y90" s="191"/>
      <c r="Z90" s="191"/>
      <c r="AA90" s="192" t="str">
        <f>+IF($C90&gt;0,VLOOKUP($B90,'CSM ACTIVE PRICE LIST'!$A$2:$F$1022,4,FALSE),"")</f>
        <v/>
      </c>
      <c r="AB90" s="192" t="str">
        <f>+IF($C90&gt;0,VLOOKUP($B90,'CSM ACTIVE PRICE LIST'!$A$2:$F$1022,5,FALSE),"")</f>
        <v/>
      </c>
      <c r="AC90" s="192" t="str">
        <f>+IF($C90&gt;0,VLOOKUP($B90,'CSM ACTIVE PRICE LIST'!$A$2:$F$1022,6,FALSE),"")</f>
        <v/>
      </c>
      <c r="AD90" s="38"/>
      <c r="AE90" s="159" t="str">
        <f t="shared" si="10"/>
        <v>0</v>
      </c>
      <c r="AF90" s="201"/>
      <c r="AG90" s="40" t="str">
        <f>IF($C90&gt;0,+VLOOKUP(E90,'MASTER CODE DATA'!A$1:B$99,2,FALSE),"")</f>
        <v/>
      </c>
      <c r="AH90" s="40" t="str">
        <f>IF(C90&gt;0,+VLOOKUP(F90,'MASTER CODE DATA'!C$1:D$99,2,FALSE),"")</f>
        <v/>
      </c>
      <c r="AI90" s="40" t="str">
        <f>IF(C90&gt;0,+VLOOKUP(G90,'MASTER CODE DATA'!E$1:F$99,2,FALSE),"")</f>
        <v/>
      </c>
      <c r="AJ90" s="40" t="str">
        <f>IF(C90&gt;0,+VLOOKUP(H90,'MASTER CODE DATA'!G$1:H$99,2,FALSE),"")</f>
        <v/>
      </c>
      <c r="AK90" s="40" t="str">
        <f>IF(C90&gt;0,+VLOOKUP(I90,'MASTER CODE DATA'!I$1:J$99,2,FALSE),"")</f>
        <v/>
      </c>
    </row>
    <row r="91" spans="1:37" s="1" customFormat="1" hidden="1" x14ac:dyDescent="0.2">
      <c r="A91" s="33" t="s">
        <v>158</v>
      </c>
      <c r="B91" s="33" t="s">
        <v>277</v>
      </c>
      <c r="C91" s="146"/>
      <c r="D91" s="35" t="str">
        <f t="shared" si="8"/>
        <v/>
      </c>
      <c r="E91" s="34"/>
      <c r="F91" s="34"/>
      <c r="G91" s="34"/>
      <c r="H91" s="34"/>
      <c r="I91" s="34"/>
      <c r="J91" s="143">
        <v>0</v>
      </c>
      <c r="K91" s="191" t="str">
        <f t="shared" si="12"/>
        <v/>
      </c>
      <c r="L91" s="191"/>
      <c r="M91" s="191"/>
      <c r="N91" s="191"/>
      <c r="O91" s="191"/>
      <c r="P91" s="191"/>
      <c r="Q91" s="191"/>
      <c r="R91" s="191"/>
      <c r="S91" s="191"/>
      <c r="T91" s="191"/>
      <c r="U91" s="191"/>
      <c r="V91" s="191"/>
      <c r="W91" s="191"/>
      <c r="X91" s="191"/>
      <c r="Y91" s="191"/>
      <c r="Z91" s="191"/>
      <c r="AA91" s="192" t="str">
        <f>+IF($C91&gt;0,VLOOKUP($B91,'CSM ACTIVE PRICE LIST'!$A$2:$F$1022,4,FALSE),"")</f>
        <v/>
      </c>
      <c r="AB91" s="192" t="str">
        <f>+IF($C91&gt;0,VLOOKUP($B91,'CSM ACTIVE PRICE LIST'!$A$2:$F$1022,5,FALSE),"")</f>
        <v/>
      </c>
      <c r="AC91" s="192" t="str">
        <f>+IF($C91&gt;0,VLOOKUP($B91,'CSM ACTIVE PRICE LIST'!$A$2:$F$1022,6,FALSE),"")</f>
        <v/>
      </c>
      <c r="AD91" s="38"/>
      <c r="AE91" s="159" t="str">
        <f t="shared" si="10"/>
        <v>0</v>
      </c>
      <c r="AF91" s="201"/>
      <c r="AG91" s="40" t="str">
        <f>IF($C91&gt;0,+VLOOKUP(E91,'MASTER CODE DATA'!A$1:B$99,2,FALSE),"")</f>
        <v/>
      </c>
      <c r="AH91" s="40" t="str">
        <f>IF(C91&gt;0,+VLOOKUP(F91,'MASTER CODE DATA'!C$1:D$99,2,FALSE),"")</f>
        <v/>
      </c>
      <c r="AI91" s="40" t="str">
        <f>IF(C91&gt;0,+VLOOKUP(G91,'MASTER CODE DATA'!E$1:F$99,2,FALSE),"")</f>
        <v/>
      </c>
      <c r="AJ91" s="40" t="str">
        <f>IF(C91&gt;0,+VLOOKUP(H91,'MASTER CODE DATA'!G$1:H$99,2,FALSE),"")</f>
        <v/>
      </c>
      <c r="AK91" s="40" t="str">
        <f>IF(C91&gt;0,+VLOOKUP(I91,'MASTER CODE DATA'!I$1:J$99,2,FALSE),"")</f>
        <v/>
      </c>
    </row>
    <row r="92" spans="1:37" s="1" customFormat="1" hidden="1" x14ac:dyDescent="0.2">
      <c r="A92" s="33" t="s">
        <v>158</v>
      </c>
      <c r="B92" s="33" t="s">
        <v>278</v>
      </c>
      <c r="C92" s="146"/>
      <c r="D92" s="35" t="str">
        <f t="shared" si="8"/>
        <v/>
      </c>
      <c r="E92" s="34"/>
      <c r="F92" s="34"/>
      <c r="G92" s="34"/>
      <c r="H92" s="34"/>
      <c r="I92" s="34"/>
      <c r="J92" s="143">
        <v>0</v>
      </c>
      <c r="K92" s="191" t="str">
        <f t="shared" si="12"/>
        <v/>
      </c>
      <c r="L92" s="191"/>
      <c r="M92" s="191"/>
      <c r="N92" s="191"/>
      <c r="O92" s="191"/>
      <c r="P92" s="191"/>
      <c r="Q92" s="191"/>
      <c r="R92" s="191"/>
      <c r="S92" s="191"/>
      <c r="T92" s="191"/>
      <c r="U92" s="191"/>
      <c r="V92" s="191"/>
      <c r="W92" s="191"/>
      <c r="X92" s="191"/>
      <c r="Y92" s="191"/>
      <c r="Z92" s="191"/>
      <c r="AA92" s="192" t="str">
        <f>+IF($C92&gt;0,VLOOKUP($B92,'CSM ACTIVE PRICE LIST'!$A$2:$F$1022,4,FALSE),"")</f>
        <v/>
      </c>
      <c r="AB92" s="192" t="str">
        <f>+IF($C92&gt;0,VLOOKUP($B92,'CSM ACTIVE PRICE LIST'!$A$2:$F$1022,5,FALSE),"")</f>
        <v/>
      </c>
      <c r="AC92" s="192" t="str">
        <f>+IF($C92&gt;0,VLOOKUP($B92,'CSM ACTIVE PRICE LIST'!$A$2:$F$1022,6,FALSE),"")</f>
        <v/>
      </c>
      <c r="AD92" s="38"/>
      <c r="AE92" s="159" t="str">
        <f t="shared" si="10"/>
        <v>0</v>
      </c>
      <c r="AF92" s="201"/>
      <c r="AG92" s="40" t="str">
        <f>IF($C92&gt;0,+VLOOKUP(E92,'MASTER CODE DATA'!A$1:B$99,2,FALSE),"")</f>
        <v/>
      </c>
      <c r="AH92" s="40" t="str">
        <f>IF(C92&gt;0,+VLOOKUP(F92,'MASTER CODE DATA'!C$1:D$99,2,FALSE),"")</f>
        <v/>
      </c>
      <c r="AI92" s="40" t="str">
        <f>IF(C92&gt;0,+VLOOKUP(G92,'MASTER CODE DATA'!E$1:F$99,2,FALSE),"")</f>
        <v/>
      </c>
      <c r="AJ92" s="40" t="str">
        <f>IF(C92&gt;0,+VLOOKUP(H92,'MASTER CODE DATA'!G$1:H$99,2,FALSE),"")</f>
        <v/>
      </c>
      <c r="AK92" s="40" t="str">
        <f>IF(C92&gt;0,+VLOOKUP(I92,'MASTER CODE DATA'!I$1:J$99,2,FALSE),"")</f>
        <v/>
      </c>
    </row>
    <row r="93" spans="1:37" s="1" customFormat="1" ht="12.75" hidden="1" customHeight="1" x14ac:dyDescent="0.2">
      <c r="A93" s="33" t="s">
        <v>81</v>
      </c>
      <c r="B93" s="33" t="s">
        <v>279</v>
      </c>
      <c r="C93" s="146"/>
      <c r="D93" s="35" t="str">
        <f t="shared" si="8"/>
        <v/>
      </c>
      <c r="E93" s="34"/>
      <c r="F93" s="34"/>
      <c r="G93" s="34"/>
      <c r="H93" s="34"/>
      <c r="I93" s="34"/>
      <c r="J93" s="143">
        <v>0</v>
      </c>
      <c r="K93" s="191" t="str">
        <f t="shared" si="12"/>
        <v/>
      </c>
      <c r="L93" s="191"/>
      <c r="M93" s="191"/>
      <c r="N93" s="191"/>
      <c r="O93" s="191"/>
      <c r="P93" s="191"/>
      <c r="Q93" s="191"/>
      <c r="R93" s="191"/>
      <c r="S93" s="191"/>
      <c r="T93" s="191"/>
      <c r="U93" s="191"/>
      <c r="V93" s="191"/>
      <c r="W93" s="191"/>
      <c r="X93" s="191"/>
      <c r="Y93" s="191"/>
      <c r="Z93" s="191"/>
      <c r="AA93" s="192" t="str">
        <f>+IF($C93&gt;0,VLOOKUP($B93,'CSM ACTIVE PRICE LIST'!$A$2:$F$1022,4,FALSE),"")</f>
        <v/>
      </c>
      <c r="AB93" s="192" t="str">
        <f>+IF($C93&gt;0,VLOOKUP($B93,'CSM ACTIVE PRICE LIST'!$A$2:$F$1022,5,FALSE),"")</f>
        <v/>
      </c>
      <c r="AC93" s="192" t="str">
        <f>+IF($C93&gt;0,VLOOKUP($B93,'CSM ACTIVE PRICE LIST'!$A$2:$F$1022,6,FALSE),"")</f>
        <v/>
      </c>
      <c r="AD93" s="38"/>
      <c r="AE93" s="159" t="str">
        <f t="shared" si="10"/>
        <v>0</v>
      </c>
      <c r="AF93" s="201"/>
      <c r="AG93" s="40" t="str">
        <f>IF($C93&gt;0,+VLOOKUP(E93,'MASTER CODE DATA'!A$1:B$99,2,FALSE),"")</f>
        <v/>
      </c>
      <c r="AH93" s="40" t="str">
        <f>IF(C93&gt;0,+VLOOKUP(F93,'MASTER CODE DATA'!C$1:D$99,2,FALSE),"")</f>
        <v/>
      </c>
      <c r="AI93" s="40" t="str">
        <f>IF(C93&gt;0,+VLOOKUP(G93,'MASTER CODE DATA'!E$1:F$99,2,FALSE),"")</f>
        <v/>
      </c>
      <c r="AJ93" s="40" t="str">
        <f>IF(C93&gt;0,+VLOOKUP(H93,'MASTER CODE DATA'!G$1:H$99,2,FALSE),"")</f>
        <v/>
      </c>
      <c r="AK93" s="40" t="str">
        <f>IF(C93&gt;0,+VLOOKUP(I93,'MASTER CODE DATA'!I$1:J$99,2,FALSE),"")</f>
        <v/>
      </c>
    </row>
    <row r="94" spans="1:37" s="1" customFormat="1" hidden="1" x14ac:dyDescent="0.2">
      <c r="A94" s="33" t="s">
        <v>99</v>
      </c>
      <c r="B94" s="33" t="s">
        <v>280</v>
      </c>
      <c r="C94" s="146"/>
      <c r="D94" s="35" t="str">
        <f t="shared" si="8"/>
        <v/>
      </c>
      <c r="E94" s="34"/>
      <c r="F94" s="34"/>
      <c r="G94" s="34"/>
      <c r="H94" s="34"/>
      <c r="I94" s="34"/>
      <c r="J94" s="143">
        <v>0</v>
      </c>
      <c r="K94" s="191" t="str">
        <f t="shared" si="12"/>
        <v/>
      </c>
      <c r="L94" s="191"/>
      <c r="M94" s="191"/>
      <c r="N94" s="191"/>
      <c r="O94" s="191"/>
      <c r="P94" s="191"/>
      <c r="Q94" s="191"/>
      <c r="R94" s="191"/>
      <c r="S94" s="191"/>
      <c r="T94" s="191"/>
      <c r="U94" s="191"/>
      <c r="V94" s="191"/>
      <c r="W94" s="191"/>
      <c r="X94" s="191"/>
      <c r="Y94" s="191"/>
      <c r="Z94" s="191"/>
      <c r="AA94" s="192" t="str">
        <f>+IF($C94&gt;0,VLOOKUP($B94,'CSM ACTIVE PRICE LIST'!$A$2:$F$1022,4,FALSE),"")</f>
        <v/>
      </c>
      <c r="AB94" s="192" t="str">
        <f>+IF($C94&gt;0,VLOOKUP($B94,'CSM ACTIVE PRICE LIST'!$A$2:$F$1022,5,FALSE),"")</f>
        <v/>
      </c>
      <c r="AC94" s="192" t="str">
        <f>+IF($C94&gt;0,VLOOKUP($B94,'CSM ACTIVE PRICE LIST'!$A$2:$F$1022,6,FALSE),"")</f>
        <v/>
      </c>
      <c r="AD94" s="38"/>
      <c r="AE94" s="159" t="str">
        <f t="shared" si="10"/>
        <v>0</v>
      </c>
      <c r="AF94" s="201"/>
      <c r="AG94" s="40" t="str">
        <f>IF($C94&gt;0,+VLOOKUP(E94,'MASTER CODE DATA'!A$1:B$99,2,FALSE),"")</f>
        <v/>
      </c>
      <c r="AH94" s="40" t="str">
        <f>IF(C94&gt;0,+VLOOKUP(F94,'MASTER CODE DATA'!C$1:D$99,2,FALSE),"")</f>
        <v/>
      </c>
      <c r="AI94" s="40" t="str">
        <f>IF(C94&gt;0,+VLOOKUP(G94,'MASTER CODE DATA'!E$1:F$99,2,FALSE),"")</f>
        <v/>
      </c>
      <c r="AJ94" s="40" t="str">
        <f>IF(C94&gt;0,+VLOOKUP(H94,'MASTER CODE DATA'!G$1:H$99,2,FALSE),"")</f>
        <v/>
      </c>
      <c r="AK94" s="40" t="str">
        <f>IF(C94&gt;0,+VLOOKUP(I94,'MASTER CODE DATA'!I$1:J$99,2,FALSE),"")</f>
        <v/>
      </c>
    </row>
    <row r="95" spans="1:37" s="1" customFormat="1" hidden="1" x14ac:dyDescent="0.2">
      <c r="A95" s="33" t="s">
        <v>99</v>
      </c>
      <c r="B95" s="33" t="s">
        <v>281</v>
      </c>
      <c r="C95" s="146"/>
      <c r="D95" s="35" t="str">
        <f t="shared" si="8"/>
        <v/>
      </c>
      <c r="E95" s="34"/>
      <c r="F95" s="34"/>
      <c r="G95" s="34"/>
      <c r="H95" s="34"/>
      <c r="I95" s="34"/>
      <c r="J95" s="143">
        <v>0</v>
      </c>
      <c r="K95" s="191" t="str">
        <f t="shared" si="12"/>
        <v/>
      </c>
      <c r="L95" s="191"/>
      <c r="M95" s="191"/>
      <c r="N95" s="191"/>
      <c r="O95" s="191"/>
      <c r="P95" s="191"/>
      <c r="Q95" s="191"/>
      <c r="R95" s="191"/>
      <c r="S95" s="191"/>
      <c r="T95" s="191"/>
      <c r="U95" s="191"/>
      <c r="V95" s="191"/>
      <c r="W95" s="191"/>
      <c r="X95" s="191"/>
      <c r="Y95" s="191"/>
      <c r="Z95" s="191"/>
      <c r="AA95" s="192" t="str">
        <f>+IF($C95&gt;0,VLOOKUP($B95,'CSM ACTIVE PRICE LIST'!$A$2:$F$1022,4,FALSE),"")</f>
        <v/>
      </c>
      <c r="AB95" s="192" t="str">
        <f>+IF($C95&gt;0,VLOOKUP($B95,'CSM ACTIVE PRICE LIST'!$A$2:$F$1022,5,FALSE),"")</f>
        <v/>
      </c>
      <c r="AC95" s="192" t="str">
        <f>+IF($C95&gt;0,VLOOKUP($B95,'CSM ACTIVE PRICE LIST'!$A$2:$F$1022,6,FALSE),"")</f>
        <v/>
      </c>
      <c r="AD95" s="38"/>
      <c r="AE95" s="159" t="str">
        <f t="shared" si="10"/>
        <v>0</v>
      </c>
      <c r="AF95" s="201"/>
      <c r="AG95" s="40" t="str">
        <f>IF($C95&gt;0,+VLOOKUP(E95,'MASTER CODE DATA'!A$1:B$99,2,FALSE),"")</f>
        <v/>
      </c>
      <c r="AH95" s="40" t="str">
        <f>IF(C95&gt;0,+VLOOKUP(F95,'MASTER CODE DATA'!C$1:D$99,2,FALSE),"")</f>
        <v/>
      </c>
      <c r="AI95" s="40" t="str">
        <f>IF(C95&gt;0,+VLOOKUP(G95,'MASTER CODE DATA'!E$1:F$99,2,FALSE),"")</f>
        <v/>
      </c>
      <c r="AJ95" s="40" t="str">
        <f>IF(C95&gt;0,+VLOOKUP(H95,'MASTER CODE DATA'!G$1:H$99,2,FALSE),"")</f>
        <v/>
      </c>
      <c r="AK95" s="40" t="str">
        <f>IF(C95&gt;0,+VLOOKUP(I95,'MASTER CODE DATA'!I$1:J$99,2,FALSE),"")</f>
        <v/>
      </c>
    </row>
    <row r="96" spans="1:37" s="1" customFormat="1" hidden="1" x14ac:dyDescent="0.2">
      <c r="A96" s="33" t="s">
        <v>99</v>
      </c>
      <c r="B96" s="33" t="s">
        <v>282</v>
      </c>
      <c r="C96" s="146"/>
      <c r="D96" s="35" t="str">
        <f t="shared" si="8"/>
        <v/>
      </c>
      <c r="E96" s="34"/>
      <c r="F96" s="34"/>
      <c r="G96" s="34"/>
      <c r="H96" s="34"/>
      <c r="I96" s="34"/>
      <c r="J96" s="143">
        <v>0</v>
      </c>
      <c r="K96" s="191" t="str">
        <f t="shared" si="12"/>
        <v/>
      </c>
      <c r="L96" s="191"/>
      <c r="M96" s="191"/>
      <c r="N96" s="191"/>
      <c r="O96" s="191"/>
      <c r="P96" s="191"/>
      <c r="Q96" s="191"/>
      <c r="R96" s="191"/>
      <c r="S96" s="191"/>
      <c r="T96" s="191"/>
      <c r="U96" s="191"/>
      <c r="V96" s="191"/>
      <c r="W96" s="191"/>
      <c r="X96" s="191"/>
      <c r="Y96" s="191"/>
      <c r="Z96" s="191"/>
      <c r="AA96" s="192" t="str">
        <f>+IF($C96&gt;0,VLOOKUP($B96,'CSM ACTIVE PRICE LIST'!$A$2:$F$1022,4,FALSE),"")</f>
        <v/>
      </c>
      <c r="AB96" s="192" t="str">
        <f>+IF($C96&gt;0,VLOOKUP($B96,'CSM ACTIVE PRICE LIST'!$A$2:$F$1022,5,FALSE),"")</f>
        <v/>
      </c>
      <c r="AC96" s="192" t="str">
        <f>+IF($C96&gt;0,VLOOKUP($B96,'CSM ACTIVE PRICE LIST'!$A$2:$F$1022,6,FALSE),"")</f>
        <v/>
      </c>
      <c r="AD96" s="38"/>
      <c r="AE96" s="159" t="str">
        <f t="shared" si="10"/>
        <v>0</v>
      </c>
      <c r="AF96" s="201"/>
      <c r="AG96" s="40" t="str">
        <f>IF($C96&gt;0,+VLOOKUP(E96,'MASTER CODE DATA'!A$1:B$99,2,FALSE),"")</f>
        <v/>
      </c>
      <c r="AH96" s="40" t="str">
        <f>IF(C96&gt;0,+VLOOKUP(F96,'MASTER CODE DATA'!C$1:D$99,2,FALSE),"")</f>
        <v/>
      </c>
      <c r="AI96" s="40" t="str">
        <f>IF(C96&gt;0,+VLOOKUP(G96,'MASTER CODE DATA'!E$1:F$99,2,FALSE),"")</f>
        <v/>
      </c>
      <c r="AJ96" s="40" t="str">
        <f>IF(C96&gt;0,+VLOOKUP(H96,'MASTER CODE DATA'!G$1:H$99,2,FALSE),"")</f>
        <v/>
      </c>
      <c r="AK96" s="40" t="str">
        <f>IF(C96&gt;0,+VLOOKUP(I96,'MASTER CODE DATA'!I$1:J$99,2,FALSE),"")</f>
        <v/>
      </c>
    </row>
    <row r="97" spans="1:37" s="1" customFormat="1" hidden="1" x14ac:dyDescent="0.2">
      <c r="A97" s="33" t="s">
        <v>81</v>
      </c>
      <c r="B97" s="33" t="s">
        <v>283</v>
      </c>
      <c r="C97" s="146"/>
      <c r="D97" s="35" t="str">
        <f t="shared" si="8"/>
        <v/>
      </c>
      <c r="E97" s="34"/>
      <c r="F97" s="34"/>
      <c r="G97" s="34"/>
      <c r="H97" s="34"/>
      <c r="I97" s="34"/>
      <c r="J97" s="143">
        <v>0</v>
      </c>
      <c r="K97" s="191" t="str">
        <f t="shared" si="12"/>
        <v/>
      </c>
      <c r="L97" s="191"/>
      <c r="M97" s="191"/>
      <c r="N97" s="191"/>
      <c r="O97" s="191"/>
      <c r="P97" s="191"/>
      <c r="Q97" s="191"/>
      <c r="R97" s="191"/>
      <c r="S97" s="191"/>
      <c r="T97" s="191"/>
      <c r="U97" s="191"/>
      <c r="V97" s="191"/>
      <c r="W97" s="191"/>
      <c r="X97" s="191"/>
      <c r="Y97" s="191"/>
      <c r="Z97" s="191"/>
      <c r="AA97" s="192" t="str">
        <f>+IF($C97&gt;0,VLOOKUP($B97,'CSM ACTIVE PRICE LIST'!$A$2:$F$1022,4,FALSE),"")</f>
        <v/>
      </c>
      <c r="AB97" s="192" t="str">
        <f>+IF($C97&gt;0,VLOOKUP($B97,'CSM ACTIVE PRICE LIST'!$A$2:$F$1022,5,FALSE),"")</f>
        <v/>
      </c>
      <c r="AC97" s="192" t="str">
        <f>+IF($C97&gt;0,VLOOKUP($B97,'CSM ACTIVE PRICE LIST'!$A$2:$F$1022,6,FALSE),"")</f>
        <v/>
      </c>
      <c r="AD97" s="38"/>
      <c r="AE97" s="159" t="str">
        <f t="shared" si="10"/>
        <v>0</v>
      </c>
      <c r="AF97" s="201"/>
      <c r="AG97" s="40" t="str">
        <f>IF($C97&gt;0,+VLOOKUP(E97,'MASTER CODE DATA'!A$1:B$99,2,FALSE),"")</f>
        <v/>
      </c>
      <c r="AH97" s="40" t="str">
        <f>IF(C97&gt;0,+VLOOKUP(F97,'MASTER CODE DATA'!C$1:D$99,2,FALSE),"")</f>
        <v/>
      </c>
      <c r="AI97" s="40" t="str">
        <f>IF(C97&gt;0,+VLOOKUP(G97,'MASTER CODE DATA'!E$1:F$99,2,FALSE),"")</f>
        <v/>
      </c>
      <c r="AJ97" s="40" t="str">
        <f>IF(C97&gt;0,+VLOOKUP(H97,'MASTER CODE DATA'!G$1:H$99,2,FALSE),"")</f>
        <v/>
      </c>
      <c r="AK97" s="40" t="str">
        <f>IF(C97&gt;0,+VLOOKUP(I97,'MASTER CODE DATA'!I$1:J$99,2,FALSE),"")</f>
        <v/>
      </c>
    </row>
    <row r="98" spans="1:37" s="1" customFormat="1" hidden="1" x14ac:dyDescent="0.2">
      <c r="A98" s="33" t="s">
        <v>83</v>
      </c>
      <c r="B98" s="33" t="s">
        <v>284</v>
      </c>
      <c r="C98" s="146"/>
      <c r="D98" s="35" t="str">
        <f t="shared" si="8"/>
        <v/>
      </c>
      <c r="E98" s="34"/>
      <c r="F98" s="34"/>
      <c r="G98" s="34"/>
      <c r="H98" s="34"/>
      <c r="I98" s="34"/>
      <c r="J98" s="143">
        <v>0</v>
      </c>
      <c r="K98" s="191" t="str">
        <f t="shared" si="12"/>
        <v/>
      </c>
      <c r="L98" s="191"/>
      <c r="M98" s="191"/>
      <c r="N98" s="191"/>
      <c r="O98" s="191"/>
      <c r="P98" s="191"/>
      <c r="Q98" s="191"/>
      <c r="R98" s="191"/>
      <c r="S98" s="191"/>
      <c r="T98" s="191"/>
      <c r="U98" s="191"/>
      <c r="V98" s="191"/>
      <c r="W98" s="191"/>
      <c r="X98" s="191"/>
      <c r="Y98" s="191"/>
      <c r="Z98" s="191"/>
      <c r="AA98" s="192" t="str">
        <f>+IF($C98&gt;0,VLOOKUP($B98,'CSM ACTIVE PRICE LIST'!$A$2:$F$1022,4,FALSE),"")</f>
        <v/>
      </c>
      <c r="AB98" s="192" t="str">
        <f>+IF($C98&gt;0,VLOOKUP($B98,'CSM ACTIVE PRICE LIST'!$A$2:$F$1022,5,FALSE),"")</f>
        <v/>
      </c>
      <c r="AC98" s="192" t="str">
        <f>+IF($C98&gt;0,VLOOKUP($B98,'CSM ACTIVE PRICE LIST'!$A$2:$F$1022,6,FALSE),"")</f>
        <v/>
      </c>
      <c r="AD98" s="38"/>
      <c r="AE98" s="159" t="str">
        <f t="shared" si="10"/>
        <v>0</v>
      </c>
      <c r="AF98" s="201"/>
      <c r="AG98" s="40" t="str">
        <f>IF($C98&gt;0,+VLOOKUP(E98,'MASTER CODE DATA'!A$1:B$99,2,FALSE),"")</f>
        <v/>
      </c>
      <c r="AH98" s="40" t="str">
        <f>IF(C98&gt;0,+VLOOKUP(F98,'MASTER CODE DATA'!C$1:D$99,2,FALSE),"")</f>
        <v/>
      </c>
      <c r="AI98" s="40" t="str">
        <f>IF(C98&gt;0,+VLOOKUP(G98,'MASTER CODE DATA'!E$1:F$99,2,FALSE),"")</f>
        <v/>
      </c>
      <c r="AJ98" s="40" t="str">
        <f>IF(C98&gt;0,+VLOOKUP(H98,'MASTER CODE DATA'!G$1:H$99,2,FALSE),"")</f>
        <v/>
      </c>
      <c r="AK98" s="40" t="str">
        <f>IF(C98&gt;0,+VLOOKUP(I98,'MASTER CODE DATA'!I$1:J$99,2,FALSE),"")</f>
        <v/>
      </c>
    </row>
    <row r="99" spans="1:37" s="1" customFormat="1" hidden="1" x14ac:dyDescent="0.2">
      <c r="A99" s="33" t="s">
        <v>81</v>
      </c>
      <c r="B99" s="33" t="s">
        <v>285</v>
      </c>
      <c r="C99" s="146"/>
      <c r="D99" s="35" t="str">
        <f t="shared" si="8"/>
        <v/>
      </c>
      <c r="E99" s="34"/>
      <c r="F99" s="34"/>
      <c r="G99" s="34"/>
      <c r="H99" s="34"/>
      <c r="I99" s="34"/>
      <c r="J99" s="143">
        <v>0</v>
      </c>
      <c r="K99" s="191" t="str">
        <f t="shared" si="12"/>
        <v/>
      </c>
      <c r="L99" s="191"/>
      <c r="M99" s="191"/>
      <c r="N99" s="191"/>
      <c r="O99" s="191"/>
      <c r="P99" s="191"/>
      <c r="Q99" s="191"/>
      <c r="R99" s="191"/>
      <c r="S99" s="191"/>
      <c r="T99" s="191"/>
      <c r="U99" s="191"/>
      <c r="V99" s="191"/>
      <c r="W99" s="191"/>
      <c r="X99" s="191"/>
      <c r="Y99" s="191"/>
      <c r="Z99" s="191"/>
      <c r="AA99" s="192" t="str">
        <f>+IF($C99&gt;0,VLOOKUP($B99,'CSM ACTIVE PRICE LIST'!$A$2:$F$1022,4,FALSE),"")</f>
        <v/>
      </c>
      <c r="AB99" s="192" t="str">
        <f>+IF($C99&gt;0,VLOOKUP($B99,'CSM ACTIVE PRICE LIST'!$A$2:$F$1022,5,FALSE),"")</f>
        <v/>
      </c>
      <c r="AC99" s="192" t="str">
        <f>+IF($C99&gt;0,VLOOKUP($B99,'CSM ACTIVE PRICE LIST'!$A$2:$F$1022,6,FALSE),"")</f>
        <v/>
      </c>
      <c r="AD99" s="38"/>
      <c r="AE99" s="159" t="str">
        <f t="shared" si="10"/>
        <v>0</v>
      </c>
      <c r="AF99" s="201"/>
      <c r="AG99" s="40" t="str">
        <f>IF($C99&gt;0,+VLOOKUP(E99,'MASTER CODE DATA'!A$1:B$99,2,FALSE),"")</f>
        <v/>
      </c>
      <c r="AH99" s="40" t="str">
        <f>IF(C99&gt;0,+VLOOKUP(F99,'MASTER CODE DATA'!C$1:D$99,2,FALSE),"")</f>
        <v/>
      </c>
      <c r="AI99" s="40" t="str">
        <f>IF(C99&gt;0,+VLOOKUP(G99,'MASTER CODE DATA'!E$1:F$99,2,FALSE),"")</f>
        <v/>
      </c>
      <c r="AJ99" s="40" t="str">
        <f>IF(C99&gt;0,+VLOOKUP(H99,'MASTER CODE DATA'!G$1:H$99,2,FALSE),"")</f>
        <v/>
      </c>
      <c r="AK99" s="40" t="str">
        <f>IF(C99&gt;0,+VLOOKUP(I99,'MASTER CODE DATA'!I$1:J$99,2,FALSE),"")</f>
        <v/>
      </c>
    </row>
    <row r="100" spans="1:37" s="1" customFormat="1" hidden="1" x14ac:dyDescent="0.2">
      <c r="A100" s="33" t="s">
        <v>117</v>
      </c>
      <c r="B100" s="33" t="s">
        <v>286</v>
      </c>
      <c r="C100" s="146"/>
      <c r="D100" s="35" t="str">
        <f t="shared" si="8"/>
        <v/>
      </c>
      <c r="E100" s="34"/>
      <c r="F100" s="34"/>
      <c r="G100" s="34"/>
      <c r="H100" s="34"/>
      <c r="I100" s="34"/>
      <c r="J100" s="143">
        <v>0</v>
      </c>
      <c r="K100" s="191" t="str">
        <f t="shared" si="12"/>
        <v/>
      </c>
      <c r="L100" s="191"/>
      <c r="M100" s="191"/>
      <c r="N100" s="191"/>
      <c r="O100" s="191"/>
      <c r="P100" s="191"/>
      <c r="Q100" s="191"/>
      <c r="R100" s="191"/>
      <c r="S100" s="191"/>
      <c r="T100" s="191"/>
      <c r="U100" s="191"/>
      <c r="V100" s="191"/>
      <c r="W100" s="191"/>
      <c r="X100" s="191"/>
      <c r="Y100" s="191"/>
      <c r="Z100" s="191"/>
      <c r="AA100" s="192" t="str">
        <f>+IF($C100&gt;0,VLOOKUP($B100,'CSM ACTIVE PRICE LIST'!$A$2:$F$1022,4,FALSE),"")</f>
        <v/>
      </c>
      <c r="AB100" s="192" t="str">
        <f>+IF($C100&gt;0,VLOOKUP($B100,'CSM ACTIVE PRICE LIST'!$A$2:$F$1022,5,FALSE),"")</f>
        <v/>
      </c>
      <c r="AC100" s="192" t="str">
        <f>+IF($C100&gt;0,VLOOKUP($B100,'CSM ACTIVE PRICE LIST'!$A$2:$F$1022,6,FALSE),"")</f>
        <v/>
      </c>
      <c r="AD100" s="38"/>
      <c r="AE100" s="159" t="str">
        <f t="shared" si="10"/>
        <v>0</v>
      </c>
      <c r="AF100" s="201"/>
      <c r="AG100" s="40" t="str">
        <f>IF($C100&gt;0,+VLOOKUP(E100,'MASTER CODE DATA'!A$1:B$99,2,FALSE),"")</f>
        <v/>
      </c>
      <c r="AH100" s="40" t="str">
        <f>IF(C100&gt;0,+VLOOKUP(F100,'MASTER CODE DATA'!C$1:D$99,2,FALSE),"")</f>
        <v/>
      </c>
      <c r="AI100" s="40" t="str">
        <f>IF(C100&gt;0,+VLOOKUP(G100,'MASTER CODE DATA'!E$1:F$99,2,FALSE),"")</f>
        <v/>
      </c>
      <c r="AJ100" s="40" t="str">
        <f>IF(C100&gt;0,+VLOOKUP(H100,'MASTER CODE DATA'!G$1:H$99,2,FALSE),"")</f>
        <v/>
      </c>
      <c r="AK100" s="40" t="str">
        <f>IF(C100&gt;0,+VLOOKUP(I100,'MASTER CODE DATA'!I$1:J$99,2,FALSE),"")</f>
        <v/>
      </c>
    </row>
    <row r="101" spans="1:37" s="1" customFormat="1" ht="96" x14ac:dyDescent="0.2">
      <c r="A101" s="33" t="s">
        <v>85</v>
      </c>
      <c r="B101" s="194" t="s">
        <v>287</v>
      </c>
      <c r="C101" s="146" t="s">
        <v>288</v>
      </c>
      <c r="D101" s="35" t="str">
        <f t="shared" si="8"/>
        <v>H.RUGFL_COO</v>
      </c>
      <c r="E101" s="34" t="s">
        <v>766</v>
      </c>
      <c r="F101" s="34" t="s">
        <v>766</v>
      </c>
      <c r="G101" s="34" t="s">
        <v>767</v>
      </c>
      <c r="H101" s="34" t="s">
        <v>795</v>
      </c>
      <c r="I101" s="34" t="s">
        <v>768</v>
      </c>
      <c r="J101" s="143" t="s">
        <v>768</v>
      </c>
      <c r="K101" s="191" t="str">
        <f t="shared" si="12"/>
        <v>COOLER BLANKET</v>
      </c>
      <c r="L101" s="191" t="s">
        <v>289</v>
      </c>
      <c r="M101" s="191" t="s">
        <v>290</v>
      </c>
      <c r="N101" s="191" t="s">
        <v>106</v>
      </c>
      <c r="O101" s="191" t="s">
        <v>291</v>
      </c>
      <c r="P101" s="191" t="s">
        <v>292</v>
      </c>
      <c r="Q101" s="191" t="s">
        <v>293</v>
      </c>
      <c r="R101" s="191" t="s">
        <v>110</v>
      </c>
      <c r="S101" s="191" t="s">
        <v>294</v>
      </c>
      <c r="T101" s="191" t="s">
        <v>295</v>
      </c>
      <c r="U101" s="191" t="s">
        <v>296</v>
      </c>
      <c r="V101" s="191" t="s">
        <v>297</v>
      </c>
      <c r="W101" s="191"/>
      <c r="X101" s="191"/>
      <c r="Y101" s="191"/>
      <c r="Z101" s="191"/>
      <c r="AA101" s="192">
        <f>+IF($C101&gt;0,VLOOKUP($B101,'CSM ACTIVE PRICE LIST'!$A$2:$F$1022,4,FALSE),"")</f>
        <v>99.9</v>
      </c>
      <c r="AB101" s="192">
        <f>+IF($C101&gt;0,VLOOKUP($B101,'CSM ACTIVE PRICE LIST'!$A$2:$F$1022,5,FALSE),"")</f>
        <v>5490</v>
      </c>
      <c r="AC101" s="192">
        <f>+IF($C101&gt;0,VLOOKUP($B101,'CSM ACTIVE PRICE LIST'!$A$2:$F$1022,6,FALSE),"")</f>
        <v>114.88499999999999</v>
      </c>
      <c r="AD101" s="38" t="str">
        <f>+VLOOKUP(B101,'SKU LIST - LINKED'!C:W,21,FALSE)</f>
        <v>S;M;L;XL</v>
      </c>
      <c r="AE101" s="159" t="str">
        <f t="shared" ref="AE101:AE102" si="13">+H101&amp;"-"&amp;J101</f>
        <v>FULL-COOLER BLANKETS</v>
      </c>
      <c r="AF101" s="159" t="str">
        <f>+VLOOKUP(B101,'[1]STYLES &amp; SIZE CHARTS'!$A:$H,8,FALSE)</f>
        <v>HP-RUGS1</v>
      </c>
      <c r="AG101" s="40" t="str">
        <f>IF($C101&gt;0,+VLOOKUP(E101,'MASTER CODE DATA'!A$1:B$99,2,FALSE),"")</f>
        <v>H</v>
      </c>
      <c r="AH101" s="40" t="str">
        <f>IF(C101&gt;0,+VLOOKUP(F101,'MASTER CODE DATA'!C$1:D$99,2,FALSE),"")</f>
        <v>HRS</v>
      </c>
      <c r="AI101" s="40" t="str">
        <f>IF(C101&gt;0,+VLOOKUP(G101,'MASTER CODE DATA'!E$1:F$99,2,FALSE),"")</f>
        <v>RUG</v>
      </c>
      <c r="AJ101" s="40" t="str">
        <f>IF(C101&gt;0,+VLOOKUP(H101,'MASTER CODE DATA'!G$1:H$99,2,FALSE),"")</f>
        <v>FL</v>
      </c>
      <c r="AK101" s="40" t="str">
        <f>IF(C101&gt;0,+VLOOKUP(I101,'MASTER CODE DATA'!I$1:J$99,2,FALSE),"")</f>
        <v>COO</v>
      </c>
    </row>
    <row r="102" spans="1:37" s="1" customFormat="1" ht="96" x14ac:dyDescent="0.2">
      <c r="A102" s="33" t="s">
        <v>85</v>
      </c>
      <c r="B102" s="194" t="s">
        <v>2186</v>
      </c>
      <c r="C102" s="146" t="s">
        <v>288</v>
      </c>
      <c r="D102" s="35" t="str">
        <f t="shared" si="8"/>
        <v>H.RUGPN_COO</v>
      </c>
      <c r="E102" s="34" t="s">
        <v>766</v>
      </c>
      <c r="F102" s="34" t="s">
        <v>808</v>
      </c>
      <c r="G102" s="34" t="s">
        <v>767</v>
      </c>
      <c r="H102" s="34" t="s">
        <v>808</v>
      </c>
      <c r="I102" s="34" t="s">
        <v>768</v>
      </c>
      <c r="J102" s="143" t="s">
        <v>768</v>
      </c>
      <c r="K102" s="191" t="str">
        <f>IF(C102&gt;0,H102&amp;" - "&amp;C102,"")</f>
        <v>PONY - COOLER BLANKET</v>
      </c>
      <c r="L102" s="191" t="s">
        <v>3540</v>
      </c>
      <c r="M102" s="191" t="s">
        <v>290</v>
      </c>
      <c r="N102" s="191" t="s">
        <v>106</v>
      </c>
      <c r="O102" s="191" t="s">
        <v>3551</v>
      </c>
      <c r="P102" s="191" t="s">
        <v>3562</v>
      </c>
      <c r="Q102" s="191" t="s">
        <v>293</v>
      </c>
      <c r="R102" s="191" t="s">
        <v>110</v>
      </c>
      <c r="S102" s="191" t="s">
        <v>3573</v>
      </c>
      <c r="T102" s="191" t="s">
        <v>3584</v>
      </c>
      <c r="U102" s="191" t="s">
        <v>296</v>
      </c>
      <c r="V102" s="191" t="s">
        <v>297</v>
      </c>
      <c r="W102" s="191"/>
      <c r="X102" s="191"/>
      <c r="Y102" s="191"/>
      <c r="Z102" s="191"/>
      <c r="AA102" s="192">
        <f>+IF($C102&gt;0,VLOOKUP($B102,'CSM ACTIVE PRICE LIST'!$A$2:$F$1022,4,FALSE),"")</f>
        <v>99.9</v>
      </c>
      <c r="AB102" s="192">
        <f>+IF($C102&gt;0,VLOOKUP($B102,'CSM ACTIVE PRICE LIST'!$A$2:$F$1022,5,FALSE),"")</f>
        <v>5490</v>
      </c>
      <c r="AC102" s="192">
        <f>+IF($C102&gt;0,VLOOKUP($B102,'CSM ACTIVE PRICE LIST'!$A$2:$F$1022,6,FALSE),"")</f>
        <v>114.88499999999999</v>
      </c>
      <c r="AD102" s="38" t="str">
        <f>+VLOOKUP(B102,'SKU LIST - LINKED'!C:W,21,FALSE)</f>
        <v>XXS;XS</v>
      </c>
      <c r="AE102" s="159" t="str">
        <f t="shared" si="13"/>
        <v>PONY-COOLER BLANKETS</v>
      </c>
      <c r="AF102" s="159" t="str">
        <f>+VLOOKUP(B102,'[1]STYLES &amp; SIZE CHARTS'!$A:$H,8,FALSE)</f>
        <v>HP-RUGS1</v>
      </c>
      <c r="AG102" s="40" t="str">
        <f>IF($C102&gt;0,+VLOOKUP(E102,'MASTER CODE DATA'!A$1:B$99,2,FALSE),"")</f>
        <v>H</v>
      </c>
      <c r="AH102" s="40" t="str">
        <f>IF(C102&gt;0,+VLOOKUP(F102,'MASTER CODE DATA'!C$1:D$99,2,FALSE),"")</f>
        <v>PNY</v>
      </c>
      <c r="AI102" s="40" t="str">
        <f>IF(C102&gt;0,+VLOOKUP(G102,'MASTER CODE DATA'!E$1:F$99,2,FALSE),"")</f>
        <v>RUG</v>
      </c>
      <c r="AJ102" s="40" t="str">
        <f>IF(C102&gt;0,+VLOOKUP(H102,'MASTER CODE DATA'!G$1:H$99,2,FALSE),"")</f>
        <v>PN</v>
      </c>
      <c r="AK102" s="40" t="str">
        <f>IF(C102&gt;0,+VLOOKUP(I102,'MASTER CODE DATA'!I$1:J$99,2,FALSE),"")</f>
        <v>COO</v>
      </c>
    </row>
    <row r="103" spans="1:37" s="1" customFormat="1" hidden="1" x14ac:dyDescent="0.2">
      <c r="A103" s="33" t="s">
        <v>160</v>
      </c>
      <c r="B103" s="33" t="s">
        <v>299</v>
      </c>
      <c r="C103" s="146"/>
      <c r="D103" s="35" t="str">
        <f t="shared" si="8"/>
        <v/>
      </c>
      <c r="E103" s="34"/>
      <c r="F103" s="34"/>
      <c r="G103" s="34"/>
      <c r="H103" s="34"/>
      <c r="I103" s="34"/>
      <c r="J103" s="143">
        <v>0</v>
      </c>
      <c r="K103" s="191" t="str">
        <f t="shared" si="12"/>
        <v/>
      </c>
      <c r="L103" s="191"/>
      <c r="M103" s="191"/>
      <c r="N103" s="191"/>
      <c r="O103" s="191"/>
      <c r="P103" s="191"/>
      <c r="Q103" s="191"/>
      <c r="R103" s="191"/>
      <c r="S103" s="191"/>
      <c r="T103" s="191"/>
      <c r="U103" s="191"/>
      <c r="V103" s="191"/>
      <c r="W103" s="191"/>
      <c r="X103" s="191"/>
      <c r="Y103" s="191"/>
      <c r="Z103" s="191"/>
      <c r="AA103" s="192" t="str">
        <f>+IF($C103&gt;0,VLOOKUP($B103,'CSM ACTIVE PRICE LIST'!$A$2:$F$1022,4,FALSE),"")</f>
        <v/>
      </c>
      <c r="AB103" s="192" t="str">
        <f>+IF($C103&gt;0,VLOOKUP($B103,'CSM ACTIVE PRICE LIST'!$A$2:$F$1022,5,FALSE),"")</f>
        <v/>
      </c>
      <c r="AC103" s="192" t="str">
        <f>+IF($C103&gt;0,VLOOKUP($B103,'CSM ACTIVE PRICE LIST'!$A$2:$F$1022,6,FALSE),"")</f>
        <v/>
      </c>
      <c r="AD103" s="38"/>
      <c r="AE103" s="159" t="str">
        <f t="shared" si="10"/>
        <v>0</v>
      </c>
      <c r="AF103" s="201"/>
      <c r="AG103" s="40" t="str">
        <f>IF($C103&gt;0,+VLOOKUP(E103,'MASTER CODE DATA'!A$1:B$99,2,FALSE),"")</f>
        <v/>
      </c>
      <c r="AH103" s="40" t="str">
        <f>IF(C103&gt;0,+VLOOKUP(F103,'MASTER CODE DATA'!C$1:D$99,2,FALSE),"")</f>
        <v/>
      </c>
      <c r="AI103" s="40" t="str">
        <f>IF(C103&gt;0,+VLOOKUP(G103,'MASTER CODE DATA'!E$1:F$99,2,FALSE),"")</f>
        <v/>
      </c>
      <c r="AJ103" s="40" t="str">
        <f>IF(C103&gt;0,+VLOOKUP(H103,'MASTER CODE DATA'!G$1:H$99,2,FALSE),"")</f>
        <v/>
      </c>
      <c r="AK103" s="40" t="str">
        <f>IF(C103&gt;0,+VLOOKUP(I103,'MASTER CODE DATA'!I$1:J$99,2,FALSE),"")</f>
        <v/>
      </c>
    </row>
    <row r="104" spans="1:37" s="1" customFormat="1" hidden="1" x14ac:dyDescent="0.2">
      <c r="A104" s="33" t="s">
        <v>81</v>
      </c>
      <c r="B104" s="33" t="s">
        <v>300</v>
      </c>
      <c r="C104" s="146"/>
      <c r="D104" s="35" t="str">
        <f t="shared" si="8"/>
        <v/>
      </c>
      <c r="E104" s="34"/>
      <c r="F104" s="34"/>
      <c r="G104" s="34"/>
      <c r="H104" s="34"/>
      <c r="I104" s="34"/>
      <c r="J104" s="143">
        <v>0</v>
      </c>
      <c r="K104" s="191" t="str">
        <f t="shared" si="12"/>
        <v/>
      </c>
      <c r="L104" s="191"/>
      <c r="M104" s="191"/>
      <c r="N104" s="191"/>
      <c r="O104" s="191"/>
      <c r="P104" s="191"/>
      <c r="Q104" s="191"/>
      <c r="R104" s="191"/>
      <c r="S104" s="191"/>
      <c r="T104" s="191"/>
      <c r="U104" s="191"/>
      <c r="V104" s="191"/>
      <c r="W104" s="191"/>
      <c r="X104" s="191"/>
      <c r="Y104" s="191"/>
      <c r="Z104" s="191"/>
      <c r="AA104" s="192" t="str">
        <f>+IF($C104&gt;0,VLOOKUP($B104,'CSM ACTIVE PRICE LIST'!$A$2:$F$1022,4,FALSE),"")</f>
        <v/>
      </c>
      <c r="AB104" s="192" t="str">
        <f>+IF($C104&gt;0,VLOOKUP($B104,'CSM ACTIVE PRICE LIST'!$A$2:$F$1022,5,FALSE),"")</f>
        <v/>
      </c>
      <c r="AC104" s="192" t="str">
        <f>+IF($C104&gt;0,VLOOKUP($B104,'CSM ACTIVE PRICE LIST'!$A$2:$F$1022,6,FALSE),"")</f>
        <v/>
      </c>
      <c r="AD104" s="38"/>
      <c r="AE104" s="159" t="str">
        <f t="shared" si="10"/>
        <v>0</v>
      </c>
      <c r="AF104" s="201"/>
      <c r="AG104" s="40" t="str">
        <f>IF($C104&gt;0,+VLOOKUP(E104,'MASTER CODE DATA'!A$1:B$99,2,FALSE),"")</f>
        <v/>
      </c>
      <c r="AH104" s="40" t="str">
        <f>IF(C104&gt;0,+VLOOKUP(F104,'MASTER CODE DATA'!C$1:D$99,2,FALSE),"")</f>
        <v/>
      </c>
      <c r="AI104" s="40" t="str">
        <f>IF(C104&gt;0,+VLOOKUP(G104,'MASTER CODE DATA'!E$1:F$99,2,FALSE),"")</f>
        <v/>
      </c>
      <c r="AJ104" s="40" t="str">
        <f>IF(C104&gt;0,+VLOOKUP(H104,'MASTER CODE DATA'!G$1:H$99,2,FALSE),"")</f>
        <v/>
      </c>
      <c r="AK104" s="40" t="str">
        <f>IF(C104&gt;0,+VLOOKUP(I104,'MASTER CODE DATA'!I$1:J$99,2,FALSE),"")</f>
        <v/>
      </c>
    </row>
    <row r="105" spans="1:37" s="1" customFormat="1" hidden="1" x14ac:dyDescent="0.2">
      <c r="A105" s="33" t="s">
        <v>301</v>
      </c>
      <c r="B105" s="33" t="s">
        <v>302</v>
      </c>
      <c r="C105" s="146"/>
      <c r="D105" s="35" t="str">
        <f t="shared" si="8"/>
        <v/>
      </c>
      <c r="E105" s="34"/>
      <c r="F105" s="34"/>
      <c r="G105" s="34"/>
      <c r="H105" s="34"/>
      <c r="I105" s="34"/>
      <c r="J105" s="143">
        <v>0</v>
      </c>
      <c r="K105" s="191" t="str">
        <f t="shared" si="12"/>
        <v/>
      </c>
      <c r="L105" s="191"/>
      <c r="M105" s="191"/>
      <c r="N105" s="191"/>
      <c r="O105" s="191"/>
      <c r="P105" s="191"/>
      <c r="Q105" s="191"/>
      <c r="R105" s="191"/>
      <c r="S105" s="191"/>
      <c r="T105" s="191"/>
      <c r="U105" s="191"/>
      <c r="V105" s="191"/>
      <c r="W105" s="191"/>
      <c r="X105" s="191"/>
      <c r="Y105" s="191"/>
      <c r="Z105" s="191"/>
      <c r="AA105" s="192" t="str">
        <f>+IF($C105&gt;0,VLOOKUP($B105,'CSM ACTIVE PRICE LIST'!$A$2:$F$1022,4,FALSE),"")</f>
        <v/>
      </c>
      <c r="AB105" s="192" t="str">
        <f>+IF($C105&gt;0,VLOOKUP($B105,'CSM ACTIVE PRICE LIST'!$A$2:$F$1022,5,FALSE),"")</f>
        <v/>
      </c>
      <c r="AC105" s="192" t="str">
        <f>+IF($C105&gt;0,VLOOKUP($B105,'CSM ACTIVE PRICE LIST'!$A$2:$F$1022,6,FALSE),"")</f>
        <v/>
      </c>
      <c r="AD105" s="38"/>
      <c r="AE105" s="159" t="str">
        <f t="shared" si="10"/>
        <v>0</v>
      </c>
      <c r="AF105" s="201"/>
      <c r="AG105" s="40" t="str">
        <f>IF($C105&gt;0,+VLOOKUP(E105,'MASTER CODE DATA'!A$1:B$99,2,FALSE),"")</f>
        <v/>
      </c>
      <c r="AH105" s="40" t="str">
        <f>IF(C105&gt;0,+VLOOKUP(F105,'MASTER CODE DATA'!C$1:D$99,2,FALSE),"")</f>
        <v/>
      </c>
      <c r="AI105" s="40" t="str">
        <f>IF(C105&gt;0,+VLOOKUP(G105,'MASTER CODE DATA'!E$1:F$99,2,FALSE),"")</f>
        <v/>
      </c>
      <c r="AJ105" s="40" t="str">
        <f>IF(C105&gt;0,+VLOOKUP(H105,'MASTER CODE DATA'!G$1:H$99,2,FALSE),"")</f>
        <v/>
      </c>
      <c r="AK105" s="40" t="str">
        <f>IF(C105&gt;0,+VLOOKUP(I105,'MASTER CODE DATA'!I$1:J$99,2,FALSE),"")</f>
        <v/>
      </c>
    </row>
    <row r="106" spans="1:37" s="1" customFormat="1" ht="144" x14ac:dyDescent="0.2">
      <c r="A106" s="33" t="s">
        <v>81</v>
      </c>
      <c r="B106" s="194" t="s">
        <v>303</v>
      </c>
      <c r="C106" s="146" t="s">
        <v>2986</v>
      </c>
      <c r="D106" s="35" t="str">
        <f t="shared" si="8"/>
        <v>R.TOPWN_CPL</v>
      </c>
      <c r="E106" s="34" t="s">
        <v>860</v>
      </c>
      <c r="F106" s="34" t="s">
        <v>865</v>
      </c>
      <c r="G106" s="34" t="s">
        <v>861</v>
      </c>
      <c r="H106" s="34" t="s">
        <v>865</v>
      </c>
      <c r="I106" s="34" t="s">
        <v>2958</v>
      </c>
      <c r="J106" s="143" t="s">
        <v>2987</v>
      </c>
      <c r="K106" s="191" t="str">
        <f t="shared" si="12"/>
        <v>WOMEN'S COMPETITION POLO SHORT SLEEVE</v>
      </c>
      <c r="L106" s="191" t="s">
        <v>304</v>
      </c>
      <c r="M106" s="191" t="s">
        <v>305</v>
      </c>
      <c r="N106" s="191" t="s">
        <v>129</v>
      </c>
      <c r="O106" s="191" t="s">
        <v>306</v>
      </c>
      <c r="P106" s="191" t="s">
        <v>3605</v>
      </c>
      <c r="Q106" s="191" t="s">
        <v>307</v>
      </c>
      <c r="R106" s="191" t="s">
        <v>132</v>
      </c>
      <c r="S106" s="191" t="s">
        <v>3003</v>
      </c>
      <c r="T106" s="191" t="s">
        <v>308</v>
      </c>
      <c r="U106" s="191" t="s">
        <v>3702</v>
      </c>
      <c r="V106" s="191" t="s">
        <v>134</v>
      </c>
      <c r="W106" s="191"/>
      <c r="X106" s="191"/>
      <c r="Y106" s="191"/>
      <c r="Z106" s="191"/>
      <c r="AA106" s="192">
        <f>+IF($C106&gt;0,VLOOKUP($B106,'CSM ACTIVE PRICE LIST'!$A$2:$F$1022,4,FALSE),"")</f>
        <v>89.9</v>
      </c>
      <c r="AB106" s="192">
        <f>+IF($C106&gt;0,VLOOKUP($B106,'CSM ACTIVE PRICE LIST'!$A$2:$F$1022,5,FALSE),"")</f>
        <v>4940</v>
      </c>
      <c r="AC106" s="192">
        <f>+IF($C106&gt;0,VLOOKUP($B106,'CSM ACTIVE PRICE LIST'!$A$2:$F$1022,6,FALSE),"")</f>
        <v>103.38500000000001</v>
      </c>
      <c r="AD106" s="38" t="str">
        <f>+VLOOKUP(B106,'SKU LIST - LINKED'!C:W,21,FALSE)</f>
        <v>XS;S;M;L;XL</v>
      </c>
      <c r="AE106" s="159" t="str">
        <f t="shared" ref="AE106:AE112" si="14">+H106&amp;"-"&amp;J106</f>
        <v>WOMEN-COMPETITION POLO SHORT SLEEVE</v>
      </c>
      <c r="AF106" s="159" t="str">
        <f>+VLOOKUP(B106,'[1]STYLES &amp; SIZE CHARTS'!$A:$H,8,FALSE)</f>
        <v>WT-SSCP1</v>
      </c>
      <c r="AG106" s="40" t="str">
        <f>IF($C106&gt;0,+VLOOKUP(E106,'MASTER CODE DATA'!A$1:B$99,2,FALSE),"")</f>
        <v>R</v>
      </c>
      <c r="AH106" s="40" t="str">
        <f>IF(C106&gt;0,+VLOOKUP(F106,'MASTER CODE DATA'!C$1:D$99,2,FALSE),"")</f>
        <v>WMN</v>
      </c>
      <c r="AI106" s="40" t="str">
        <f>IF(C106&gt;0,+VLOOKUP(G106,'MASTER CODE DATA'!E$1:F$99,2,FALSE),"")</f>
        <v>TOP</v>
      </c>
      <c r="AJ106" s="40" t="str">
        <f>IF(C106&gt;0,+VLOOKUP(H106,'MASTER CODE DATA'!G$1:H$99,2,FALSE),"")</f>
        <v>WN</v>
      </c>
      <c r="AK106" s="40" t="str">
        <f>IF(C106&gt;0,+VLOOKUP(I106,'MASTER CODE DATA'!I$1:J$99,2,FALSE),"")</f>
        <v>CPL</v>
      </c>
    </row>
    <row r="107" spans="1:37" s="1" customFormat="1" ht="144" x14ac:dyDescent="0.2">
      <c r="A107" s="33" t="s">
        <v>81</v>
      </c>
      <c r="B107" s="194" t="s">
        <v>2550</v>
      </c>
      <c r="C107" s="146" t="s">
        <v>2988</v>
      </c>
      <c r="D107" s="35" t="str">
        <f t="shared" si="8"/>
        <v>R.TOPWN_CPL</v>
      </c>
      <c r="E107" s="34" t="s">
        <v>860</v>
      </c>
      <c r="F107" s="34" t="s">
        <v>865</v>
      </c>
      <c r="G107" s="34" t="s">
        <v>861</v>
      </c>
      <c r="H107" s="34" t="s">
        <v>865</v>
      </c>
      <c r="I107" s="34" t="s">
        <v>2958</v>
      </c>
      <c r="J107" s="143" t="s">
        <v>2987</v>
      </c>
      <c r="K107" s="191" t="str">
        <f t="shared" ref="K107" si="15">IF(C107&gt;0,C107,"")</f>
        <v>WOMEN'S COMPETITION POLO SHORT SLEEVE X TEAM TÜRKİYE</v>
      </c>
      <c r="L107" s="191" t="s">
        <v>304</v>
      </c>
      <c r="M107" s="191" t="s">
        <v>305</v>
      </c>
      <c r="N107" s="191" t="s">
        <v>129</v>
      </c>
      <c r="O107" s="191" t="s">
        <v>2552</v>
      </c>
      <c r="P107" s="191" t="s">
        <v>3605</v>
      </c>
      <c r="Q107" s="191" t="s">
        <v>307</v>
      </c>
      <c r="R107" s="191" t="s">
        <v>132</v>
      </c>
      <c r="S107" s="191" t="s">
        <v>3004</v>
      </c>
      <c r="T107" s="191" t="s">
        <v>308</v>
      </c>
      <c r="U107" s="191" t="s">
        <v>3702</v>
      </c>
      <c r="V107" s="191" t="s">
        <v>134</v>
      </c>
      <c r="W107" s="191"/>
      <c r="X107" s="191"/>
      <c r="Y107" s="191"/>
      <c r="Z107" s="191"/>
      <c r="AA107" s="192">
        <f>+IF($C107&gt;0,VLOOKUP($B107,'CSM ACTIVE PRICE LIST'!$A$2:$F$1022,4,FALSE),"")</f>
        <v>99.9</v>
      </c>
      <c r="AB107" s="192">
        <f>+IF($C107&gt;0,VLOOKUP($B107,'CSM ACTIVE PRICE LIST'!$A$2:$F$1022,5,FALSE),"")</f>
        <v>5490</v>
      </c>
      <c r="AC107" s="192">
        <f>+IF($C107&gt;0,VLOOKUP($B107,'CSM ACTIVE PRICE LIST'!$A$2:$F$1022,6,FALSE),"")</f>
        <v>114.88499999999999</v>
      </c>
      <c r="AD107" s="38" t="str">
        <f>+VLOOKUP(B107,'SKU LIST - LINKED'!C:W,21,FALSE)</f>
        <v>XS;S;M;L;XL;XXL</v>
      </c>
      <c r="AE107" s="159" t="str">
        <f t="shared" si="14"/>
        <v>WOMEN-COMPETITION POLO SHORT SLEEVE</v>
      </c>
      <c r="AF107" s="159" t="str">
        <f>+VLOOKUP(B107,'[1]STYLES &amp; SIZE CHARTS'!$A:$H,8,FALSE)</f>
        <v>WT-SSCP1</v>
      </c>
      <c r="AG107" s="40" t="str">
        <f>IF($C107&gt;0,+VLOOKUP(E107,'MASTER CODE DATA'!A$1:B$99,2,FALSE),"")</f>
        <v>R</v>
      </c>
      <c r="AH107" s="40" t="str">
        <f>IF(C107&gt;0,+VLOOKUP(F107,'MASTER CODE DATA'!C$1:D$99,2,FALSE),"")</f>
        <v>WMN</v>
      </c>
      <c r="AI107" s="40" t="str">
        <f>IF(C107&gt;0,+VLOOKUP(G107,'MASTER CODE DATA'!E$1:F$99,2,FALSE),"")</f>
        <v>TOP</v>
      </c>
      <c r="AJ107" s="40" t="str">
        <f>IF(C107&gt;0,+VLOOKUP(H107,'MASTER CODE DATA'!G$1:H$99,2,FALSE),"")</f>
        <v>WN</v>
      </c>
      <c r="AK107" s="40" t="str">
        <f>IF(C107&gt;0,+VLOOKUP(I107,'MASTER CODE DATA'!I$1:J$99,2,FALSE),"")</f>
        <v>CPL</v>
      </c>
    </row>
    <row r="108" spans="1:37" s="1" customFormat="1" ht="144" x14ac:dyDescent="0.2">
      <c r="A108" s="33" t="s">
        <v>81</v>
      </c>
      <c r="B108" s="194" t="s">
        <v>309</v>
      </c>
      <c r="C108" s="146" t="s">
        <v>2989</v>
      </c>
      <c r="D108" s="35" t="str">
        <f t="shared" si="8"/>
        <v>R.TOPKG_CPL</v>
      </c>
      <c r="E108" s="34" t="s">
        <v>860</v>
      </c>
      <c r="F108" s="34" t="s">
        <v>919</v>
      </c>
      <c r="G108" s="34" t="s">
        <v>861</v>
      </c>
      <c r="H108" s="34" t="s">
        <v>869</v>
      </c>
      <c r="I108" s="34" t="s">
        <v>2958</v>
      </c>
      <c r="J108" s="143" t="s">
        <v>2987</v>
      </c>
      <c r="K108" s="191" t="str">
        <f t="shared" si="12"/>
        <v>GIRL'S COMPETITION POLO SHORT SLEEVE</v>
      </c>
      <c r="L108" s="191" t="s">
        <v>304</v>
      </c>
      <c r="M108" s="191" t="s">
        <v>305</v>
      </c>
      <c r="N108" s="191" t="s">
        <v>129</v>
      </c>
      <c r="O108" s="191" t="s">
        <v>310</v>
      </c>
      <c r="P108" s="191" t="s">
        <v>3605</v>
      </c>
      <c r="Q108" s="191" t="s">
        <v>307</v>
      </c>
      <c r="R108" s="191" t="s">
        <v>132</v>
      </c>
      <c r="S108" s="191" t="s">
        <v>3005</v>
      </c>
      <c r="T108" s="191" t="s">
        <v>308</v>
      </c>
      <c r="U108" s="191" t="s">
        <v>3702</v>
      </c>
      <c r="V108" s="191" t="s">
        <v>134</v>
      </c>
      <c r="W108" s="191"/>
      <c r="X108" s="191"/>
      <c r="Y108" s="191"/>
      <c r="Z108" s="191"/>
      <c r="AA108" s="192">
        <f>+IF($C108&gt;0,VLOOKUP($B108,'CSM ACTIVE PRICE LIST'!$A$2:$F$1022,4,FALSE),"")</f>
        <v>59.9</v>
      </c>
      <c r="AB108" s="192">
        <f>+IF($C108&gt;0,VLOOKUP($B108,'CSM ACTIVE PRICE LIST'!$A$2:$F$1022,5,FALSE),"")</f>
        <v>3290</v>
      </c>
      <c r="AC108" s="192">
        <f>+IF($C108&gt;0,VLOOKUP($B108,'CSM ACTIVE PRICE LIST'!$A$2:$F$1022,6,FALSE),"")</f>
        <v>68.884999999999991</v>
      </c>
      <c r="AD108" s="38" t="str">
        <f>+VLOOKUP(B108,'SKU LIST - LINKED'!C:W,21,FALSE)</f>
        <v>6-7 Y;8-9 Y;10-11 Y;12-13 Y;14-15 Y</v>
      </c>
      <c r="AE108" s="159" t="str">
        <f t="shared" si="14"/>
        <v>KIDS GIRL-COMPETITION POLO SHORT SLEEVE</v>
      </c>
      <c r="AF108" s="159" t="str">
        <f>+VLOOKUP(B108,'[1]STYLES &amp; SIZE CHARTS'!$A:$H,8,FALSE)</f>
        <v>JT-GSSP1</v>
      </c>
      <c r="AG108" s="40" t="str">
        <f>IF($C108&gt;0,+VLOOKUP(E108,'MASTER CODE DATA'!A$1:B$99,2,FALSE),"")</f>
        <v>R</v>
      </c>
      <c r="AH108" s="40" t="str">
        <f>IF(C108&gt;0,+VLOOKUP(F108,'MASTER CODE DATA'!C$1:D$99,2,FALSE),"")</f>
        <v>JNR</v>
      </c>
      <c r="AI108" s="40" t="str">
        <f>IF(C108&gt;0,+VLOOKUP(G108,'MASTER CODE DATA'!E$1:F$99,2,FALSE),"")</f>
        <v>TOP</v>
      </c>
      <c r="AJ108" s="40" t="str">
        <f>IF(C108&gt;0,+VLOOKUP(H108,'MASTER CODE DATA'!G$1:H$99,2,FALSE),"")</f>
        <v>KG</v>
      </c>
      <c r="AK108" s="40" t="str">
        <f>IF(C108&gt;0,+VLOOKUP(I108,'MASTER CODE DATA'!I$1:J$99,2,FALSE),"")</f>
        <v>CPL</v>
      </c>
    </row>
    <row r="109" spans="1:37" s="1" customFormat="1" ht="144" x14ac:dyDescent="0.2">
      <c r="A109" s="33" t="s">
        <v>81</v>
      </c>
      <c r="B109" s="194" t="s">
        <v>311</v>
      </c>
      <c r="C109" s="146" t="s">
        <v>2990</v>
      </c>
      <c r="D109" s="35" t="str">
        <f t="shared" si="8"/>
        <v>R.TOPMN_CPL</v>
      </c>
      <c r="E109" s="34" t="s">
        <v>860</v>
      </c>
      <c r="F109" s="34" t="s">
        <v>818</v>
      </c>
      <c r="G109" s="34" t="s">
        <v>861</v>
      </c>
      <c r="H109" s="34" t="s">
        <v>818</v>
      </c>
      <c r="I109" s="34" t="s">
        <v>2958</v>
      </c>
      <c r="J109" s="143" t="s">
        <v>2987</v>
      </c>
      <c r="K109" s="191" t="str">
        <f t="shared" si="12"/>
        <v>MEN'S COMPETITION POLO SHORT SLEEVE</v>
      </c>
      <c r="L109" s="191" t="s">
        <v>304</v>
      </c>
      <c r="M109" s="191" t="s">
        <v>305</v>
      </c>
      <c r="N109" s="191" t="s">
        <v>129</v>
      </c>
      <c r="O109" s="191" t="s">
        <v>312</v>
      </c>
      <c r="P109" s="191" t="s">
        <v>3605</v>
      </c>
      <c r="Q109" s="191" t="s">
        <v>307</v>
      </c>
      <c r="R109" s="191" t="s">
        <v>132</v>
      </c>
      <c r="S109" s="191" t="s">
        <v>3006</v>
      </c>
      <c r="T109" s="191" t="s">
        <v>308</v>
      </c>
      <c r="U109" s="191" t="s">
        <v>3702</v>
      </c>
      <c r="V109" s="191" t="s">
        <v>134</v>
      </c>
      <c r="W109" s="191"/>
      <c r="X109" s="191"/>
      <c r="Y109" s="191"/>
      <c r="Z109" s="191"/>
      <c r="AA109" s="192">
        <f>+IF($C109&gt;0,VLOOKUP($B109,'CSM ACTIVE PRICE LIST'!$A$2:$F$1022,4,FALSE),"")</f>
        <v>89.9</v>
      </c>
      <c r="AB109" s="192">
        <f>+IF($C109&gt;0,VLOOKUP($B109,'CSM ACTIVE PRICE LIST'!$A$2:$F$1022,5,FALSE),"")</f>
        <v>4940</v>
      </c>
      <c r="AC109" s="192">
        <f>+IF($C109&gt;0,VLOOKUP($B109,'CSM ACTIVE PRICE LIST'!$A$2:$F$1022,6,FALSE),"")</f>
        <v>103.38500000000001</v>
      </c>
      <c r="AD109" s="38" t="str">
        <f>+VLOOKUP(B109,'SKU LIST - LINKED'!C:W,21,FALSE)</f>
        <v>XS;S;M;L;XL;XXL</v>
      </c>
      <c r="AE109" s="159" t="str">
        <f t="shared" si="14"/>
        <v>MEN-COMPETITION POLO SHORT SLEEVE</v>
      </c>
      <c r="AF109" s="159" t="str">
        <f>+VLOOKUP(B109,'[1]STYLES &amp; SIZE CHARTS'!$A:$H,8,FALSE)</f>
        <v>MT-SSCP1</v>
      </c>
      <c r="AG109" s="40" t="str">
        <f>IF($C109&gt;0,+VLOOKUP(E109,'MASTER CODE DATA'!A$1:B$99,2,FALSE),"")</f>
        <v>R</v>
      </c>
      <c r="AH109" s="40" t="str">
        <f>IF(C109&gt;0,+VLOOKUP(F109,'MASTER CODE DATA'!C$1:D$99,2,FALSE),"")</f>
        <v>MEN</v>
      </c>
      <c r="AI109" s="40" t="str">
        <f>IF(C109&gt;0,+VLOOKUP(G109,'MASTER CODE DATA'!E$1:F$99,2,FALSE),"")</f>
        <v>TOP</v>
      </c>
      <c r="AJ109" s="40" t="str">
        <f>IF(C109&gt;0,+VLOOKUP(H109,'MASTER CODE DATA'!G$1:H$99,2,FALSE),"")</f>
        <v>MN</v>
      </c>
      <c r="AK109" s="40" t="str">
        <f>IF(C109&gt;0,+VLOOKUP(I109,'MASTER CODE DATA'!I$1:J$99,2,FALSE),"")</f>
        <v>CPL</v>
      </c>
    </row>
    <row r="110" spans="1:37" s="1" customFormat="1" ht="144" x14ac:dyDescent="0.2">
      <c r="A110" s="33" t="s">
        <v>81</v>
      </c>
      <c r="B110" s="194" t="s">
        <v>2551</v>
      </c>
      <c r="C110" s="146" t="s">
        <v>2991</v>
      </c>
      <c r="D110" s="35" t="str">
        <f t="shared" si="8"/>
        <v>R.TOPMN_CPL</v>
      </c>
      <c r="E110" s="34" t="s">
        <v>860</v>
      </c>
      <c r="F110" s="34" t="s">
        <v>818</v>
      </c>
      <c r="G110" s="34" t="s">
        <v>861</v>
      </c>
      <c r="H110" s="34" t="s">
        <v>818</v>
      </c>
      <c r="I110" s="34" t="s">
        <v>2958</v>
      </c>
      <c r="J110" s="143" t="s">
        <v>2987</v>
      </c>
      <c r="K110" s="191" t="str">
        <f t="shared" ref="K110" si="16">IF(C110&gt;0,C110,"")</f>
        <v>MEN'S COMPETITION POLO SHORT SLEEVE X TEAM TÜRKİYE</v>
      </c>
      <c r="L110" s="191" t="s">
        <v>304</v>
      </c>
      <c r="M110" s="191" t="s">
        <v>305</v>
      </c>
      <c r="N110" s="191" t="s">
        <v>129</v>
      </c>
      <c r="O110" s="191" t="s">
        <v>2553</v>
      </c>
      <c r="P110" s="191" t="s">
        <v>3605</v>
      </c>
      <c r="Q110" s="191" t="s">
        <v>307</v>
      </c>
      <c r="R110" s="191" t="s">
        <v>132</v>
      </c>
      <c r="S110" s="191" t="s">
        <v>3007</v>
      </c>
      <c r="T110" s="191" t="s">
        <v>308</v>
      </c>
      <c r="U110" s="191" t="s">
        <v>3702</v>
      </c>
      <c r="V110" s="191" t="s">
        <v>134</v>
      </c>
      <c r="W110" s="191"/>
      <c r="X110" s="191"/>
      <c r="Y110" s="191"/>
      <c r="Z110" s="191"/>
      <c r="AA110" s="192">
        <f>+IF($C110&gt;0,VLOOKUP($B110,'CSM ACTIVE PRICE LIST'!$A$2:$F$1022,4,FALSE),"")</f>
        <v>99.9</v>
      </c>
      <c r="AB110" s="192">
        <f>+IF($C110&gt;0,VLOOKUP($B110,'CSM ACTIVE PRICE LIST'!$A$2:$F$1022,5,FALSE),"")</f>
        <v>5490</v>
      </c>
      <c r="AC110" s="192">
        <f>+IF($C110&gt;0,VLOOKUP($B110,'CSM ACTIVE PRICE LIST'!$A$2:$F$1022,6,FALSE),"")</f>
        <v>114.88499999999999</v>
      </c>
      <c r="AD110" s="38" t="str">
        <f>+VLOOKUP(B110,'SKU LIST - LINKED'!C:W,21,FALSE)</f>
        <v>XS;S;M;L;XL;XXL</v>
      </c>
      <c r="AE110" s="159" t="str">
        <f t="shared" si="14"/>
        <v>MEN-COMPETITION POLO SHORT SLEEVE</v>
      </c>
      <c r="AF110" s="159" t="str">
        <f>+VLOOKUP(B110,'[1]STYLES &amp; SIZE CHARTS'!$A:$H,8,FALSE)</f>
        <v>MT-SSCP1</v>
      </c>
      <c r="AG110" s="40" t="str">
        <f>IF($C110&gt;0,+VLOOKUP(E110,'MASTER CODE DATA'!A$1:B$99,2,FALSE),"")</f>
        <v>R</v>
      </c>
      <c r="AH110" s="40" t="str">
        <f>IF(C110&gt;0,+VLOOKUP(F110,'MASTER CODE DATA'!C$1:D$99,2,FALSE),"")</f>
        <v>MEN</v>
      </c>
      <c r="AI110" s="40" t="str">
        <f>IF(C110&gt;0,+VLOOKUP(G110,'MASTER CODE DATA'!E$1:F$99,2,FALSE),"")</f>
        <v>TOP</v>
      </c>
      <c r="AJ110" s="40" t="str">
        <f>IF(C110&gt;0,+VLOOKUP(H110,'MASTER CODE DATA'!G$1:H$99,2,FALSE),"")</f>
        <v>MN</v>
      </c>
      <c r="AK110" s="40" t="str">
        <f>IF(C110&gt;0,+VLOOKUP(I110,'MASTER CODE DATA'!I$1:J$99,2,FALSE),"")</f>
        <v>CPL</v>
      </c>
    </row>
    <row r="111" spans="1:37" s="1" customFormat="1" ht="144" x14ac:dyDescent="0.2">
      <c r="A111" s="33" t="s">
        <v>81</v>
      </c>
      <c r="B111" s="194" t="s">
        <v>313</v>
      </c>
      <c r="C111" s="146" t="s">
        <v>2992</v>
      </c>
      <c r="D111" s="35" t="str">
        <f t="shared" si="8"/>
        <v>R.TOPKB_CPL</v>
      </c>
      <c r="E111" s="34" t="s">
        <v>860</v>
      </c>
      <c r="F111" s="34" t="s">
        <v>919</v>
      </c>
      <c r="G111" s="34" t="s">
        <v>861</v>
      </c>
      <c r="H111" s="34" t="s">
        <v>867</v>
      </c>
      <c r="I111" s="34" t="s">
        <v>2958</v>
      </c>
      <c r="J111" s="143" t="s">
        <v>2987</v>
      </c>
      <c r="K111" s="191" t="str">
        <f t="shared" si="12"/>
        <v>BOY'S COMPETITION POLO SHORT SLEEVE</v>
      </c>
      <c r="L111" s="191" t="s">
        <v>304</v>
      </c>
      <c r="M111" s="191" t="s">
        <v>305</v>
      </c>
      <c r="N111" s="191" t="s">
        <v>129</v>
      </c>
      <c r="O111" s="191" t="s">
        <v>314</v>
      </c>
      <c r="P111" s="191" t="s">
        <v>3605</v>
      </c>
      <c r="Q111" s="191" t="s">
        <v>307</v>
      </c>
      <c r="R111" s="191" t="s">
        <v>132</v>
      </c>
      <c r="S111" s="191" t="s">
        <v>3008</v>
      </c>
      <c r="T111" s="191" t="s">
        <v>308</v>
      </c>
      <c r="U111" s="191" t="s">
        <v>3702</v>
      </c>
      <c r="V111" s="191" t="s">
        <v>134</v>
      </c>
      <c r="W111" s="191"/>
      <c r="X111" s="191"/>
      <c r="Y111" s="191"/>
      <c r="Z111" s="191"/>
      <c r="AA111" s="192">
        <f>+IF($C111&gt;0,VLOOKUP($B111,'CSM ACTIVE PRICE LIST'!$A$2:$F$1022,4,FALSE),"")</f>
        <v>59.9</v>
      </c>
      <c r="AB111" s="192">
        <f>+IF($C111&gt;0,VLOOKUP($B111,'CSM ACTIVE PRICE LIST'!$A$2:$F$1022,5,FALSE),"")</f>
        <v>3290</v>
      </c>
      <c r="AC111" s="192">
        <f>+IF($C111&gt;0,VLOOKUP($B111,'CSM ACTIVE PRICE LIST'!$A$2:$F$1022,6,FALSE),"")</f>
        <v>68.884999999999991</v>
      </c>
      <c r="AD111" s="38" t="str">
        <f>+VLOOKUP(B111,'SKU LIST - LINKED'!C:W,21,FALSE)</f>
        <v>6-7 Y;8-9 Y;10-11 Y;12-13 Y;14-15 Y</v>
      </c>
      <c r="AE111" s="159" t="str">
        <f t="shared" si="14"/>
        <v>KIDS BOY-COMPETITION POLO SHORT SLEEVE</v>
      </c>
      <c r="AF111" s="159" t="str">
        <f>+VLOOKUP(B111,'[1]STYLES &amp; SIZE CHARTS'!$A:$H,8,FALSE)</f>
        <v>JT-BSSP1</v>
      </c>
      <c r="AG111" s="40" t="str">
        <f>IF($C111&gt;0,+VLOOKUP(E111,'MASTER CODE DATA'!A$1:B$99,2,FALSE),"")</f>
        <v>R</v>
      </c>
      <c r="AH111" s="40" t="str">
        <f>IF(C111&gt;0,+VLOOKUP(F111,'MASTER CODE DATA'!C$1:D$99,2,FALSE),"")</f>
        <v>JNR</v>
      </c>
      <c r="AI111" s="40" t="str">
        <f>IF(C111&gt;0,+VLOOKUP(G111,'MASTER CODE DATA'!E$1:F$99,2,FALSE),"")</f>
        <v>TOP</v>
      </c>
      <c r="AJ111" s="40" t="str">
        <f>IF(C111&gt;0,+VLOOKUP(H111,'MASTER CODE DATA'!G$1:H$99,2,FALSE),"")</f>
        <v>KB</v>
      </c>
      <c r="AK111" s="40" t="str">
        <f>IF(C111&gt;0,+VLOOKUP(I111,'MASTER CODE DATA'!I$1:J$99,2,FALSE),"")</f>
        <v>CPL</v>
      </c>
    </row>
    <row r="112" spans="1:37" s="1" customFormat="1" ht="120" x14ac:dyDescent="0.2">
      <c r="A112" s="33" t="s">
        <v>301</v>
      </c>
      <c r="B112" s="194" t="s">
        <v>315</v>
      </c>
      <c r="C112" s="146" t="s">
        <v>316</v>
      </c>
      <c r="D112" s="35" t="str">
        <f t="shared" si="8"/>
        <v>A.RACNA_KYR</v>
      </c>
      <c r="E112" s="34" t="s">
        <v>811</v>
      </c>
      <c r="F112" s="34" t="s">
        <v>811</v>
      </c>
      <c r="G112" s="34" t="s">
        <v>812</v>
      </c>
      <c r="H112" s="34" t="s">
        <v>847</v>
      </c>
      <c r="I112" s="34" t="s">
        <v>851</v>
      </c>
      <c r="J112" s="143" t="s">
        <v>851</v>
      </c>
      <c r="K112" s="191" t="str">
        <f t="shared" si="12"/>
        <v>KEY RING</v>
      </c>
      <c r="L112" s="191" t="s">
        <v>317</v>
      </c>
      <c r="M112" s="191" t="s">
        <v>318</v>
      </c>
      <c r="N112" s="191" t="s">
        <v>319</v>
      </c>
      <c r="O112" s="191" t="s">
        <v>320</v>
      </c>
      <c r="P112" s="191" t="s">
        <v>321</v>
      </c>
      <c r="Q112" s="191" t="s">
        <v>322</v>
      </c>
      <c r="R112" s="191" t="s">
        <v>323</v>
      </c>
      <c r="S112" s="191" t="s">
        <v>324</v>
      </c>
      <c r="T112" s="191" t="s">
        <v>325</v>
      </c>
      <c r="U112" s="191" t="s">
        <v>326</v>
      </c>
      <c r="V112" s="191" t="s">
        <v>2215</v>
      </c>
      <c r="W112" s="191"/>
      <c r="X112" s="191"/>
      <c r="Y112" s="191"/>
      <c r="Z112" s="191"/>
      <c r="AA112" s="192">
        <f>+IF($C112&gt;0,VLOOKUP($B112,'CSM ACTIVE PRICE LIST'!$A$2:$F$1022,4,FALSE),"")</f>
        <v>12.9</v>
      </c>
      <c r="AB112" s="192">
        <f>+IF($C112&gt;0,VLOOKUP($B112,'CSM ACTIVE PRICE LIST'!$A$2:$F$1022,5,FALSE),"")</f>
        <v>700</v>
      </c>
      <c r="AC112" s="192">
        <f>+IF($C112&gt;0,VLOOKUP($B112,'CSM ACTIVE PRICE LIST'!$A$2:$F$1022,6,FALSE),"")</f>
        <v>14.834999999999999</v>
      </c>
      <c r="AD112" s="38" t="str">
        <f>+VLOOKUP(B112,'SKU LIST - LINKED'!C:W,21,FALSE)</f>
        <v>STD</v>
      </c>
      <c r="AE112" s="159" t="str">
        <f t="shared" si="14"/>
        <v>NOT APPLICABLE-KEY RINGS</v>
      </c>
      <c r="AF112" s="159">
        <f>+VLOOKUP(B112,'[1]STYLES &amp; SIZE CHARTS'!$A:$H,8,FALSE)</f>
        <v>0</v>
      </c>
      <c r="AG112" s="40" t="str">
        <f>IF($C112&gt;0,+VLOOKUP(E112,'MASTER CODE DATA'!A$1:B$99,2,FALSE),"")</f>
        <v>A</v>
      </c>
      <c r="AH112" s="40" t="str">
        <f>IF(C112&gt;0,+VLOOKUP(F112,'MASTER CODE DATA'!C$1:D$99,2,FALSE),"")</f>
        <v>ACS</v>
      </c>
      <c r="AI112" s="40" t="str">
        <f>IF(C112&gt;0,+VLOOKUP(G112,'MASTER CODE DATA'!E$1:F$99,2,FALSE),"")</f>
        <v>RAC</v>
      </c>
      <c r="AJ112" s="40" t="str">
        <f>IF(C112&gt;0,+VLOOKUP(H112,'MASTER CODE DATA'!G$1:H$99,2,FALSE),"")</f>
        <v>NA</v>
      </c>
      <c r="AK112" s="40" t="str">
        <f>IF(C112&gt;0,+VLOOKUP(I112,'MASTER CODE DATA'!I$1:J$99,2,FALSE),"")</f>
        <v>KYR</v>
      </c>
    </row>
    <row r="113" spans="1:37" s="1" customFormat="1" hidden="1" x14ac:dyDescent="0.2">
      <c r="A113" s="33" t="s">
        <v>158</v>
      </c>
      <c r="B113" s="33" t="s">
        <v>327</v>
      </c>
      <c r="C113" s="146"/>
      <c r="D113" s="35" t="str">
        <f t="shared" si="8"/>
        <v/>
      </c>
      <c r="E113" s="34"/>
      <c r="F113" s="34"/>
      <c r="G113" s="34"/>
      <c r="H113" s="34"/>
      <c r="I113" s="34"/>
      <c r="J113" s="143">
        <v>0</v>
      </c>
      <c r="K113" s="191" t="str">
        <f t="shared" si="12"/>
        <v/>
      </c>
      <c r="L113" s="191"/>
      <c r="M113" s="191"/>
      <c r="N113" s="191"/>
      <c r="O113" s="191"/>
      <c r="P113" s="191"/>
      <c r="Q113" s="191"/>
      <c r="R113" s="191" t="s">
        <v>328</v>
      </c>
      <c r="S113" s="191"/>
      <c r="T113" s="191"/>
      <c r="U113" s="191"/>
      <c r="V113" s="191"/>
      <c r="W113" s="191"/>
      <c r="X113" s="191"/>
      <c r="Y113" s="191"/>
      <c r="Z113" s="191"/>
      <c r="AA113" s="192" t="str">
        <f>+IF($C113&gt;0,VLOOKUP($B113,'CSM ACTIVE PRICE LIST'!$A$2:$F$1022,4,FALSE),"")</f>
        <v/>
      </c>
      <c r="AB113" s="192" t="str">
        <f>+IF($C113&gt;0,VLOOKUP($B113,'CSM ACTIVE PRICE LIST'!$A$2:$F$1022,5,FALSE),"")</f>
        <v/>
      </c>
      <c r="AC113" s="192" t="str">
        <f>+IF($C113&gt;0,VLOOKUP($B113,'CSM ACTIVE PRICE LIST'!$A$2:$F$1022,6,FALSE),"")</f>
        <v/>
      </c>
      <c r="AD113" s="38"/>
      <c r="AE113" s="159" t="str">
        <f t="shared" si="10"/>
        <v>0</v>
      </c>
      <c r="AF113" s="201"/>
      <c r="AG113" s="40" t="str">
        <f>IF($C113&gt;0,+VLOOKUP(E113,'MASTER CODE DATA'!A$1:B$99,2,FALSE),"")</f>
        <v/>
      </c>
      <c r="AH113" s="40" t="str">
        <f>IF(C113&gt;0,+VLOOKUP(F113,'MASTER CODE DATA'!C$1:D$99,2,FALSE),"")</f>
        <v/>
      </c>
      <c r="AI113" s="40" t="str">
        <f>IF(C113&gt;0,+VLOOKUP(G113,'MASTER CODE DATA'!E$1:F$99,2,FALSE),"")</f>
        <v/>
      </c>
      <c r="AJ113" s="40" t="str">
        <f>IF(C113&gt;0,+VLOOKUP(H113,'MASTER CODE DATA'!G$1:H$99,2,FALSE),"")</f>
        <v/>
      </c>
      <c r="AK113" s="40" t="str">
        <f>IF(C113&gt;0,+VLOOKUP(I113,'MASTER CODE DATA'!I$1:J$99,2,FALSE),"")</f>
        <v/>
      </c>
    </row>
    <row r="114" spans="1:37" s="1" customFormat="1" hidden="1" x14ac:dyDescent="0.2">
      <c r="A114" s="33" t="s">
        <v>99</v>
      </c>
      <c r="B114" s="33" t="s">
        <v>330</v>
      </c>
      <c r="C114" s="146"/>
      <c r="D114" s="35" t="str">
        <f t="shared" si="8"/>
        <v/>
      </c>
      <c r="E114" s="34"/>
      <c r="F114" s="34"/>
      <c r="G114" s="34"/>
      <c r="H114" s="34"/>
      <c r="I114" s="34"/>
      <c r="J114" s="143">
        <v>0</v>
      </c>
      <c r="K114" s="191" t="str">
        <f t="shared" si="12"/>
        <v/>
      </c>
      <c r="L114" s="191"/>
      <c r="M114" s="191"/>
      <c r="N114" s="191"/>
      <c r="O114" s="191"/>
      <c r="P114" s="191"/>
      <c r="Q114" s="191"/>
      <c r="R114" s="191"/>
      <c r="S114" s="191"/>
      <c r="T114" s="191"/>
      <c r="U114" s="191"/>
      <c r="V114" s="191"/>
      <c r="W114" s="191"/>
      <c r="X114" s="191"/>
      <c r="Y114" s="191"/>
      <c r="Z114" s="191"/>
      <c r="AA114" s="192" t="str">
        <f>+IF($C114&gt;0,VLOOKUP($B114,'CSM ACTIVE PRICE LIST'!$A$2:$F$1022,4,FALSE),"")</f>
        <v/>
      </c>
      <c r="AB114" s="192" t="str">
        <f>+IF($C114&gt;0,VLOOKUP($B114,'CSM ACTIVE PRICE LIST'!$A$2:$F$1022,5,FALSE),"")</f>
        <v/>
      </c>
      <c r="AC114" s="192" t="str">
        <f>+IF($C114&gt;0,VLOOKUP($B114,'CSM ACTIVE PRICE LIST'!$A$2:$F$1022,6,FALSE),"")</f>
        <v/>
      </c>
      <c r="AD114" s="38"/>
      <c r="AE114" s="159" t="str">
        <f t="shared" si="10"/>
        <v>0</v>
      </c>
      <c r="AF114" s="201"/>
      <c r="AG114" s="40" t="str">
        <f>IF($C114&gt;0,+VLOOKUP(E114,'MASTER CODE DATA'!A$1:B$99,2,FALSE),"")</f>
        <v/>
      </c>
      <c r="AH114" s="40" t="str">
        <f>IF(C114&gt;0,+VLOOKUP(F114,'MASTER CODE DATA'!C$1:D$99,2,FALSE),"")</f>
        <v/>
      </c>
      <c r="AI114" s="40" t="str">
        <f>IF(C114&gt;0,+VLOOKUP(G114,'MASTER CODE DATA'!E$1:F$99,2,FALSE),"")</f>
        <v/>
      </c>
      <c r="AJ114" s="40" t="str">
        <f>IF(C114&gt;0,+VLOOKUP(H114,'MASTER CODE DATA'!G$1:H$99,2,FALSE),"")</f>
        <v/>
      </c>
      <c r="AK114" s="40" t="str">
        <f>IF(C114&gt;0,+VLOOKUP(I114,'MASTER CODE DATA'!I$1:J$99,2,FALSE),"")</f>
        <v/>
      </c>
    </row>
    <row r="115" spans="1:37" s="1" customFormat="1" ht="168" x14ac:dyDescent="0.2">
      <c r="A115" s="33" t="s">
        <v>301</v>
      </c>
      <c r="B115" s="194" t="s">
        <v>331</v>
      </c>
      <c r="C115" s="146" t="s">
        <v>332</v>
      </c>
      <c r="D115" s="35" t="str">
        <f t="shared" si="8"/>
        <v>H.RUGFL_EXS</v>
      </c>
      <c r="E115" s="34" t="s">
        <v>766</v>
      </c>
      <c r="F115" s="34" t="s">
        <v>766</v>
      </c>
      <c r="G115" s="34" t="s">
        <v>767</v>
      </c>
      <c r="H115" s="34" t="s">
        <v>795</v>
      </c>
      <c r="I115" s="34" t="s">
        <v>788</v>
      </c>
      <c r="J115" s="143" t="s">
        <v>788</v>
      </c>
      <c r="K115" s="191" t="str">
        <f t="shared" si="12"/>
        <v>FLEECE EXERCISE SHEET</v>
      </c>
      <c r="L115" s="191" t="s">
        <v>333</v>
      </c>
      <c r="M115" s="191" t="s">
        <v>334</v>
      </c>
      <c r="N115" s="191" t="s">
        <v>106</v>
      </c>
      <c r="O115" s="191" t="s">
        <v>335</v>
      </c>
      <c r="P115" s="191" t="s">
        <v>336</v>
      </c>
      <c r="Q115" s="191" t="s">
        <v>337</v>
      </c>
      <c r="R115" s="191" t="s">
        <v>110</v>
      </c>
      <c r="S115" s="191" t="s">
        <v>338</v>
      </c>
      <c r="T115" s="191" t="s">
        <v>339</v>
      </c>
      <c r="U115" s="191" t="s">
        <v>340</v>
      </c>
      <c r="V115" s="191" t="s">
        <v>297</v>
      </c>
      <c r="W115" s="191"/>
      <c r="X115" s="191"/>
      <c r="Y115" s="191"/>
      <c r="Z115" s="191"/>
      <c r="AA115" s="192">
        <f>+IF($C115&gt;0,VLOOKUP($B115,'CSM ACTIVE PRICE LIST'!$A$2:$F$1022,4,FALSE),"")</f>
        <v>79.900000000000006</v>
      </c>
      <c r="AB115" s="192">
        <f>+IF($C115&gt;0,VLOOKUP($B115,'CSM ACTIVE PRICE LIST'!$A$2:$F$1022,5,FALSE),"")</f>
        <v>4390</v>
      </c>
      <c r="AC115" s="192">
        <f>+IF($C115&gt;0,VLOOKUP($B115,'CSM ACTIVE PRICE LIST'!$A$2:$F$1022,6,FALSE),"")</f>
        <v>91.885000000000005</v>
      </c>
      <c r="AD115" s="38" t="str">
        <f>+VLOOKUP(B115,'SKU LIST - LINKED'!C:W,21,FALSE)</f>
        <v>S;M;L;XL</v>
      </c>
      <c r="AE115" s="159" t="str">
        <f t="shared" ref="AE115:AE116" si="17">+H115&amp;"-"&amp;J115</f>
        <v>FULL-EXERCISE / QUARTER SHEETS</v>
      </c>
      <c r="AF115" s="159" t="str">
        <f>+VLOOKUP(B115,'[1]STYLES &amp; SIZE CHARTS'!$A:$H,8,FALSE)</f>
        <v>HP-RUGS1</v>
      </c>
      <c r="AG115" s="40" t="str">
        <f>IF($C115&gt;0,+VLOOKUP(E115,'MASTER CODE DATA'!A$1:B$99,2,FALSE),"")</f>
        <v>H</v>
      </c>
      <c r="AH115" s="40" t="str">
        <f>IF(C115&gt;0,+VLOOKUP(F115,'MASTER CODE DATA'!C$1:D$99,2,FALSE),"")</f>
        <v>HRS</v>
      </c>
      <c r="AI115" s="40" t="str">
        <f>IF(C115&gt;0,+VLOOKUP(G115,'MASTER CODE DATA'!E$1:F$99,2,FALSE),"")</f>
        <v>RUG</v>
      </c>
      <c r="AJ115" s="40" t="str">
        <f>IF(C115&gt;0,+VLOOKUP(H115,'MASTER CODE DATA'!G$1:H$99,2,FALSE),"")</f>
        <v>FL</v>
      </c>
      <c r="AK115" s="40" t="str">
        <f>IF(C115&gt;0,+VLOOKUP(I115,'MASTER CODE DATA'!I$1:J$99,2,FALSE),"")</f>
        <v>EXS</v>
      </c>
    </row>
    <row r="116" spans="1:37" s="1" customFormat="1" ht="168" x14ac:dyDescent="0.2">
      <c r="A116" s="33" t="s">
        <v>301</v>
      </c>
      <c r="B116" s="194" t="s">
        <v>2187</v>
      </c>
      <c r="C116" s="146" t="s">
        <v>332</v>
      </c>
      <c r="D116" s="35" t="str">
        <f t="shared" si="8"/>
        <v>H.RUGPN_EXS</v>
      </c>
      <c r="E116" s="34" t="s">
        <v>766</v>
      </c>
      <c r="F116" s="34" t="s">
        <v>808</v>
      </c>
      <c r="G116" s="34" t="s">
        <v>767</v>
      </c>
      <c r="H116" s="34" t="s">
        <v>808</v>
      </c>
      <c r="I116" s="34" t="s">
        <v>788</v>
      </c>
      <c r="J116" s="143" t="s">
        <v>788</v>
      </c>
      <c r="K116" s="191" t="str">
        <f>IF(C116&gt;0,H116&amp;" - "&amp;C116,"")</f>
        <v>PONY - FLEECE EXERCISE SHEET</v>
      </c>
      <c r="L116" s="191" t="s">
        <v>3665</v>
      </c>
      <c r="M116" s="191" t="s">
        <v>334</v>
      </c>
      <c r="N116" s="191" t="s">
        <v>106</v>
      </c>
      <c r="O116" s="191" t="s">
        <v>3667</v>
      </c>
      <c r="P116" s="191" t="s">
        <v>3669</v>
      </c>
      <c r="Q116" s="191" t="s">
        <v>337</v>
      </c>
      <c r="R116" s="191" t="s">
        <v>110</v>
      </c>
      <c r="S116" s="191" t="s">
        <v>3671</v>
      </c>
      <c r="T116" s="191" t="s">
        <v>3674</v>
      </c>
      <c r="U116" s="191" t="s">
        <v>340</v>
      </c>
      <c r="V116" s="191" t="s">
        <v>297</v>
      </c>
      <c r="W116" s="191"/>
      <c r="X116" s="191"/>
      <c r="Y116" s="191"/>
      <c r="Z116" s="191"/>
      <c r="AA116" s="192">
        <f>+IF($C116&gt;0,VLOOKUP($B116,'CSM ACTIVE PRICE LIST'!$A$2:$F$1022,4,FALSE),"")</f>
        <v>79.900000000000006</v>
      </c>
      <c r="AB116" s="192">
        <f>+IF($C116&gt;0,VLOOKUP($B116,'CSM ACTIVE PRICE LIST'!$A$2:$F$1022,5,FALSE),"")</f>
        <v>4390</v>
      </c>
      <c r="AC116" s="192">
        <f>+IF($C116&gt;0,VLOOKUP($B116,'CSM ACTIVE PRICE LIST'!$A$2:$F$1022,6,FALSE),"")</f>
        <v>91.885000000000005</v>
      </c>
      <c r="AD116" s="38" t="str">
        <f>+VLOOKUP(B116,'SKU LIST - LINKED'!C:W,21,FALSE)</f>
        <v>XXS;XS</v>
      </c>
      <c r="AE116" s="159" t="str">
        <f t="shared" si="17"/>
        <v>PONY-EXERCISE / QUARTER SHEETS</v>
      </c>
      <c r="AF116" s="159" t="str">
        <f>+VLOOKUP(B116,'[1]STYLES &amp; SIZE CHARTS'!$A:$H,8,FALSE)</f>
        <v>HP-RUGS1</v>
      </c>
      <c r="AG116" s="40" t="str">
        <f>IF($C116&gt;0,+VLOOKUP(E116,'MASTER CODE DATA'!A$1:B$99,2,FALSE),"")</f>
        <v>H</v>
      </c>
      <c r="AH116" s="40" t="str">
        <f>IF(C116&gt;0,+VLOOKUP(F116,'MASTER CODE DATA'!C$1:D$99,2,FALSE),"")</f>
        <v>PNY</v>
      </c>
      <c r="AI116" s="40" t="str">
        <f>IF(C116&gt;0,+VLOOKUP(G116,'MASTER CODE DATA'!E$1:F$99,2,FALSE),"")</f>
        <v>RUG</v>
      </c>
      <c r="AJ116" s="40" t="str">
        <f>IF(C116&gt;0,+VLOOKUP(H116,'MASTER CODE DATA'!G$1:H$99,2,FALSE),"")</f>
        <v>PN</v>
      </c>
      <c r="AK116" s="40" t="str">
        <f>IF(C116&gt;0,+VLOOKUP(I116,'MASTER CODE DATA'!I$1:J$99,2,FALSE),"")</f>
        <v>EXS</v>
      </c>
    </row>
    <row r="117" spans="1:37" s="1" customFormat="1" hidden="1" x14ac:dyDescent="0.2">
      <c r="A117" s="33" t="s">
        <v>99</v>
      </c>
      <c r="B117" s="33" t="s">
        <v>342</v>
      </c>
      <c r="C117" s="146"/>
      <c r="D117" s="35" t="str">
        <f t="shared" si="8"/>
        <v/>
      </c>
      <c r="E117" s="34"/>
      <c r="F117" s="34"/>
      <c r="G117" s="34"/>
      <c r="H117" s="34"/>
      <c r="I117" s="34"/>
      <c r="J117" s="143">
        <v>0</v>
      </c>
      <c r="K117" s="191" t="str">
        <f t="shared" si="12"/>
        <v/>
      </c>
      <c r="L117" s="191"/>
      <c r="M117" s="191"/>
      <c r="N117" s="191"/>
      <c r="O117" s="191"/>
      <c r="P117" s="191"/>
      <c r="Q117" s="191"/>
      <c r="R117" s="191"/>
      <c r="S117" s="191"/>
      <c r="T117" s="191"/>
      <c r="U117" s="191"/>
      <c r="V117" s="191"/>
      <c r="W117" s="191"/>
      <c r="X117" s="191"/>
      <c r="Y117" s="191"/>
      <c r="Z117" s="191"/>
      <c r="AA117" s="192" t="str">
        <f>+IF($C117&gt;0,VLOOKUP($B117,'CSM ACTIVE PRICE LIST'!$A$2:$F$1022,4,FALSE),"")</f>
        <v/>
      </c>
      <c r="AB117" s="192" t="str">
        <f>+IF($C117&gt;0,VLOOKUP($B117,'CSM ACTIVE PRICE LIST'!$A$2:$F$1022,5,FALSE),"")</f>
        <v/>
      </c>
      <c r="AC117" s="192" t="str">
        <f>+IF($C117&gt;0,VLOOKUP($B117,'CSM ACTIVE PRICE LIST'!$A$2:$F$1022,6,FALSE),"")</f>
        <v/>
      </c>
      <c r="AD117" s="38"/>
      <c r="AE117" s="159" t="str">
        <f t="shared" si="10"/>
        <v>0</v>
      </c>
      <c r="AF117" s="201"/>
      <c r="AG117" s="40" t="str">
        <f>IF($C117&gt;0,+VLOOKUP(E117,'MASTER CODE DATA'!A$1:B$99,2,FALSE),"")</f>
        <v/>
      </c>
      <c r="AH117" s="40" t="str">
        <f>IF(C117&gt;0,+VLOOKUP(F117,'MASTER CODE DATA'!C$1:D$99,2,FALSE),"")</f>
        <v/>
      </c>
      <c r="AI117" s="40" t="str">
        <f>IF(C117&gt;0,+VLOOKUP(G117,'MASTER CODE DATA'!E$1:F$99,2,FALSE),"")</f>
        <v/>
      </c>
      <c r="AJ117" s="40" t="str">
        <f>IF(C117&gt;0,+VLOOKUP(H117,'MASTER CODE DATA'!G$1:H$99,2,FALSE),"")</f>
        <v/>
      </c>
      <c r="AK117" s="40" t="str">
        <f>IF(C117&gt;0,+VLOOKUP(I117,'MASTER CODE DATA'!I$1:J$99,2,FALSE),"")</f>
        <v/>
      </c>
    </row>
    <row r="118" spans="1:37" s="1" customFormat="1" hidden="1" x14ac:dyDescent="0.2">
      <c r="A118" s="33" t="s">
        <v>158</v>
      </c>
      <c r="B118" s="33" t="s">
        <v>343</v>
      </c>
      <c r="C118" s="146"/>
      <c r="D118" s="35" t="str">
        <f t="shared" si="8"/>
        <v/>
      </c>
      <c r="E118" s="34"/>
      <c r="F118" s="34"/>
      <c r="G118" s="34"/>
      <c r="H118" s="34"/>
      <c r="I118" s="34"/>
      <c r="J118" s="143">
        <v>0</v>
      </c>
      <c r="K118" s="191" t="str">
        <f t="shared" si="12"/>
        <v/>
      </c>
      <c r="L118" s="191"/>
      <c r="M118" s="191"/>
      <c r="N118" s="191"/>
      <c r="O118" s="191"/>
      <c r="P118" s="191"/>
      <c r="Q118" s="191"/>
      <c r="R118" s="191"/>
      <c r="S118" s="191"/>
      <c r="T118" s="191"/>
      <c r="U118" s="191"/>
      <c r="V118" s="191"/>
      <c r="W118" s="191"/>
      <c r="X118" s="191"/>
      <c r="Y118" s="191"/>
      <c r="Z118" s="191"/>
      <c r="AA118" s="192" t="str">
        <f>+IF($C118&gt;0,VLOOKUP($B118,'CSM ACTIVE PRICE LIST'!$A$2:$F$1022,4,FALSE),"")</f>
        <v/>
      </c>
      <c r="AB118" s="192" t="str">
        <f>+IF($C118&gt;0,VLOOKUP($B118,'CSM ACTIVE PRICE LIST'!$A$2:$F$1022,5,FALSE),"")</f>
        <v/>
      </c>
      <c r="AC118" s="192" t="str">
        <f>+IF($C118&gt;0,VLOOKUP($B118,'CSM ACTIVE PRICE LIST'!$A$2:$F$1022,6,FALSE),"")</f>
        <v/>
      </c>
      <c r="AD118" s="38"/>
      <c r="AE118" s="159" t="str">
        <f t="shared" si="10"/>
        <v>0</v>
      </c>
      <c r="AF118" s="201"/>
      <c r="AG118" s="40" t="str">
        <f>IF($C118&gt;0,+VLOOKUP(E118,'MASTER CODE DATA'!A$1:B$99,2,FALSE),"")</f>
        <v/>
      </c>
      <c r="AH118" s="40" t="str">
        <f>IF(C118&gt;0,+VLOOKUP(F118,'MASTER CODE DATA'!C$1:D$99,2,FALSE),"")</f>
        <v/>
      </c>
      <c r="AI118" s="40" t="str">
        <f>IF(C118&gt;0,+VLOOKUP(G118,'MASTER CODE DATA'!E$1:F$99,2,FALSE),"")</f>
        <v/>
      </c>
      <c r="AJ118" s="40" t="str">
        <f>IF(C118&gt;0,+VLOOKUP(H118,'MASTER CODE DATA'!G$1:H$99,2,FALSE),"")</f>
        <v/>
      </c>
      <c r="AK118" s="40" t="str">
        <f>IF(C118&gt;0,+VLOOKUP(I118,'MASTER CODE DATA'!I$1:J$99,2,FALSE),"")</f>
        <v/>
      </c>
    </row>
    <row r="119" spans="1:37" s="1" customFormat="1" ht="156" x14ac:dyDescent="0.2">
      <c r="A119" s="33"/>
      <c r="B119" s="194" t="s">
        <v>3829</v>
      </c>
      <c r="C119" s="146" t="s">
        <v>592</v>
      </c>
      <c r="D119" s="35" t="str">
        <f t="shared" si="8"/>
        <v>A.RACAU_SOC</v>
      </c>
      <c r="E119" s="34" t="s">
        <v>811</v>
      </c>
      <c r="F119" s="34" t="s">
        <v>811</v>
      </c>
      <c r="G119" s="34" t="s">
        <v>812</v>
      </c>
      <c r="H119" s="34" t="s">
        <v>813</v>
      </c>
      <c r="I119" s="34" t="s">
        <v>2148</v>
      </c>
      <c r="J119" s="143" t="s">
        <v>2148</v>
      </c>
      <c r="K119" s="191" t="str">
        <f t="shared" si="12"/>
        <v>4 SEASON RIDING SOCKS 
3 PACK BUNDLE</v>
      </c>
      <c r="L119" s="191" t="s">
        <v>3861</v>
      </c>
      <c r="M119" s="196" t="s">
        <v>247</v>
      </c>
      <c r="N119" s="191" t="s">
        <v>248</v>
      </c>
      <c r="O119" s="191" t="s">
        <v>594</v>
      </c>
      <c r="P119" s="191" t="s">
        <v>3862</v>
      </c>
      <c r="Q119" s="191" t="s">
        <v>251</v>
      </c>
      <c r="R119" s="191" t="s">
        <v>252</v>
      </c>
      <c r="S119" s="191" t="s">
        <v>596</v>
      </c>
      <c r="T119" s="191" t="s">
        <v>3864</v>
      </c>
      <c r="U119" s="191" t="s">
        <v>254</v>
      </c>
      <c r="V119" s="191" t="s">
        <v>255</v>
      </c>
      <c r="W119" s="191"/>
      <c r="X119" s="191"/>
      <c r="Y119" s="191"/>
      <c r="Z119" s="191"/>
      <c r="AA119" s="192">
        <f>+IF($C119&gt;0,VLOOKUP($B119,'CSM ACTIVE PRICE LIST'!$A$2:$F$1022,4,FALSE),"")</f>
        <v>39.9</v>
      </c>
      <c r="AB119" s="192">
        <f>+IF($C119&gt;0,VLOOKUP($B119,'CSM ACTIVE PRICE LIST'!$A$2:$F$1022,5,FALSE),"")</f>
        <v>2190</v>
      </c>
      <c r="AC119" s="192">
        <f>+IF($C119&gt;0,VLOOKUP($B119,'CSM ACTIVE PRICE LIST'!$A$2:$F$1022,6,FALSE),"")</f>
        <v>45.884999999999998</v>
      </c>
      <c r="AD119" s="38" t="str">
        <f>+VLOOKUP(B119,'SKU LIST - LINKED'!C:W,21,FALSE)</f>
        <v>35-45</v>
      </c>
      <c r="AE119" s="159" t="str">
        <f>+H119&amp;"-"&amp;J119</f>
        <v>ADULTS UNISEX-RIDING SOCKS</v>
      </c>
      <c r="AF119" s="159">
        <f>+VLOOKUP(B119,'[1]STYLES &amp; SIZE CHARTS'!$A:$H,8,FALSE)</f>
        <v>0</v>
      </c>
      <c r="AG119" s="40" t="str">
        <f>IF($C119&gt;0,+VLOOKUP(E119,'MASTER CODE DATA'!A$1:B$99,2,FALSE),"")</f>
        <v>A</v>
      </c>
      <c r="AH119" s="40" t="str">
        <f>IF(C119&gt;0,+VLOOKUP(F119,'MASTER CODE DATA'!C$1:D$99,2,FALSE),"")</f>
        <v>ACS</v>
      </c>
      <c r="AI119" s="40" t="str">
        <f>IF(C119&gt;0,+VLOOKUP(G119,'MASTER CODE DATA'!E$1:F$99,2,FALSE),"")</f>
        <v>RAC</v>
      </c>
      <c r="AJ119" s="40" t="str">
        <f>IF(C119&gt;0,+VLOOKUP(H119,'MASTER CODE DATA'!G$1:H$99,2,FALSE),"")</f>
        <v>AU</v>
      </c>
      <c r="AK119" s="40" t="str">
        <f>IF(C119&gt;0,+VLOOKUP(I119,'MASTER CODE DATA'!I$1:J$99,2,FALSE),"")</f>
        <v>SOC</v>
      </c>
    </row>
    <row r="120" spans="1:37" s="1" customFormat="1" hidden="1" x14ac:dyDescent="0.2">
      <c r="A120" s="33" t="s">
        <v>169</v>
      </c>
      <c r="B120" s="33" t="s">
        <v>344</v>
      </c>
      <c r="C120" s="146"/>
      <c r="D120" s="35" t="str">
        <f t="shared" si="8"/>
        <v/>
      </c>
      <c r="E120" s="34"/>
      <c r="F120" s="34"/>
      <c r="G120" s="34"/>
      <c r="H120" s="34"/>
      <c r="I120" s="34"/>
      <c r="J120" s="143">
        <v>0</v>
      </c>
      <c r="K120" s="191" t="str">
        <f t="shared" si="12"/>
        <v/>
      </c>
      <c r="L120" s="191"/>
      <c r="M120" s="191"/>
      <c r="N120" s="191"/>
      <c r="O120" s="191"/>
      <c r="P120" s="191"/>
      <c r="Q120" s="191"/>
      <c r="R120" s="191"/>
      <c r="S120" s="191"/>
      <c r="T120" s="191"/>
      <c r="U120" s="191"/>
      <c r="V120" s="191"/>
      <c r="W120" s="191"/>
      <c r="X120" s="191"/>
      <c r="Y120" s="191"/>
      <c r="Z120" s="191"/>
      <c r="AA120" s="192" t="str">
        <f>+IF($C120&gt;0,VLOOKUP($B120,'CSM ACTIVE PRICE LIST'!$A$2:$F$1022,4,FALSE),"")</f>
        <v/>
      </c>
      <c r="AB120" s="192" t="str">
        <f>+IF($C120&gt;0,VLOOKUP($B120,'CSM ACTIVE PRICE LIST'!$A$2:$F$1022,5,FALSE),"")</f>
        <v/>
      </c>
      <c r="AC120" s="192" t="str">
        <f>+IF($C120&gt;0,VLOOKUP($B120,'CSM ACTIVE PRICE LIST'!$A$2:$F$1022,6,FALSE),"")</f>
        <v/>
      </c>
      <c r="AD120" s="38"/>
      <c r="AE120" s="159" t="str">
        <f t="shared" si="10"/>
        <v>0</v>
      </c>
      <c r="AF120" s="201"/>
      <c r="AG120" s="40" t="str">
        <f>IF($C120&gt;0,+VLOOKUP(E120,'MASTER CODE DATA'!A$1:B$99,2,FALSE),"")</f>
        <v/>
      </c>
      <c r="AH120" s="40" t="str">
        <f>IF(C120&gt;0,+VLOOKUP(F120,'MASTER CODE DATA'!C$1:D$99,2,FALSE),"")</f>
        <v/>
      </c>
      <c r="AI120" s="40" t="str">
        <f>IF(C120&gt;0,+VLOOKUP(G120,'MASTER CODE DATA'!E$1:F$99,2,FALSE),"")</f>
        <v/>
      </c>
      <c r="AJ120" s="40" t="str">
        <f>IF(C120&gt;0,+VLOOKUP(H120,'MASTER CODE DATA'!G$1:H$99,2,FALSE),"")</f>
        <v/>
      </c>
      <c r="AK120" s="40" t="str">
        <f>IF(C120&gt;0,+VLOOKUP(I120,'MASTER CODE DATA'!I$1:J$99,2,FALSE),"")</f>
        <v/>
      </c>
    </row>
    <row r="121" spans="1:37" s="1" customFormat="1" hidden="1" x14ac:dyDescent="0.2">
      <c r="A121" s="33" t="s">
        <v>169</v>
      </c>
      <c r="B121" s="33" t="s">
        <v>345</v>
      </c>
      <c r="C121" s="146"/>
      <c r="D121" s="35" t="str">
        <f t="shared" si="8"/>
        <v/>
      </c>
      <c r="E121" s="34"/>
      <c r="F121" s="34"/>
      <c r="G121" s="34"/>
      <c r="H121" s="34"/>
      <c r="I121" s="34"/>
      <c r="J121" s="143">
        <v>0</v>
      </c>
      <c r="K121" s="191" t="str">
        <f t="shared" si="12"/>
        <v/>
      </c>
      <c r="L121" s="191"/>
      <c r="M121" s="191"/>
      <c r="N121" s="191"/>
      <c r="O121" s="191"/>
      <c r="P121" s="191"/>
      <c r="Q121" s="191"/>
      <c r="R121" s="191"/>
      <c r="S121" s="191"/>
      <c r="T121" s="191"/>
      <c r="U121" s="191"/>
      <c r="V121" s="191"/>
      <c r="W121" s="191"/>
      <c r="X121" s="191"/>
      <c r="Y121" s="191"/>
      <c r="Z121" s="191"/>
      <c r="AA121" s="192" t="str">
        <f>+IF($C121&gt;0,VLOOKUP($B121,'CSM ACTIVE PRICE LIST'!$A$2:$F$1022,4,FALSE),"")</f>
        <v/>
      </c>
      <c r="AB121" s="192" t="str">
        <f>+IF($C121&gt;0,VLOOKUP($B121,'CSM ACTIVE PRICE LIST'!$A$2:$F$1022,5,FALSE),"")</f>
        <v/>
      </c>
      <c r="AC121" s="192" t="str">
        <f>+IF($C121&gt;0,VLOOKUP($B121,'CSM ACTIVE PRICE LIST'!$A$2:$F$1022,6,FALSE),"")</f>
        <v/>
      </c>
      <c r="AD121" s="38"/>
      <c r="AE121" s="159" t="str">
        <f t="shared" si="10"/>
        <v>0</v>
      </c>
      <c r="AF121" s="201"/>
      <c r="AG121" s="40" t="str">
        <f>IF($C121&gt;0,+VLOOKUP(E121,'MASTER CODE DATA'!A$1:B$99,2,FALSE),"")</f>
        <v/>
      </c>
      <c r="AH121" s="40" t="str">
        <f>IF(C121&gt;0,+VLOOKUP(F121,'MASTER CODE DATA'!C$1:D$99,2,FALSE),"")</f>
        <v/>
      </c>
      <c r="AI121" s="40" t="str">
        <f>IF(C121&gt;0,+VLOOKUP(G121,'MASTER CODE DATA'!E$1:F$99,2,FALSE),"")</f>
        <v/>
      </c>
      <c r="AJ121" s="40" t="str">
        <f>IF(C121&gt;0,+VLOOKUP(H121,'MASTER CODE DATA'!G$1:H$99,2,FALSE),"")</f>
        <v/>
      </c>
      <c r="AK121" s="40" t="str">
        <f>IF(C121&gt;0,+VLOOKUP(I121,'MASTER CODE DATA'!I$1:J$99,2,FALSE),"")</f>
        <v/>
      </c>
    </row>
    <row r="122" spans="1:37" s="1" customFormat="1" hidden="1" x14ac:dyDescent="0.2">
      <c r="A122" s="33" t="s">
        <v>83</v>
      </c>
      <c r="B122" s="33" t="s">
        <v>346</v>
      </c>
      <c r="C122" s="146"/>
      <c r="D122" s="35" t="str">
        <f t="shared" si="8"/>
        <v/>
      </c>
      <c r="E122" s="34"/>
      <c r="F122" s="34"/>
      <c r="G122" s="34"/>
      <c r="H122" s="34"/>
      <c r="I122" s="34"/>
      <c r="J122" s="143">
        <v>0</v>
      </c>
      <c r="K122" s="191" t="str">
        <f t="shared" si="12"/>
        <v/>
      </c>
      <c r="L122" s="191"/>
      <c r="M122" s="191"/>
      <c r="N122" s="191"/>
      <c r="O122" s="191"/>
      <c r="P122" s="191"/>
      <c r="Q122" s="191"/>
      <c r="R122" s="191"/>
      <c r="S122" s="191"/>
      <c r="T122" s="191"/>
      <c r="U122" s="191"/>
      <c r="V122" s="191"/>
      <c r="W122" s="191"/>
      <c r="X122" s="191"/>
      <c r="Y122" s="191"/>
      <c r="Z122" s="191"/>
      <c r="AA122" s="192" t="str">
        <f>+IF($C122&gt;0,VLOOKUP($B122,'CSM ACTIVE PRICE LIST'!$A$2:$F$1022,4,FALSE),"")</f>
        <v/>
      </c>
      <c r="AB122" s="192" t="str">
        <f>+IF($C122&gt;0,VLOOKUP($B122,'CSM ACTIVE PRICE LIST'!$A$2:$F$1022,5,FALSE),"")</f>
        <v/>
      </c>
      <c r="AC122" s="192" t="str">
        <f>+IF($C122&gt;0,VLOOKUP($B122,'CSM ACTIVE PRICE LIST'!$A$2:$F$1022,6,FALSE),"")</f>
        <v/>
      </c>
      <c r="AD122" s="38"/>
      <c r="AE122" s="159" t="str">
        <f t="shared" si="10"/>
        <v>0</v>
      </c>
      <c r="AF122" s="201"/>
      <c r="AG122" s="40" t="str">
        <f>IF($C122&gt;0,+VLOOKUP(E122,'MASTER CODE DATA'!A$1:B$99,2,FALSE),"")</f>
        <v/>
      </c>
      <c r="AH122" s="40" t="str">
        <f>IF(C122&gt;0,+VLOOKUP(F122,'MASTER CODE DATA'!C$1:D$99,2,FALSE),"")</f>
        <v/>
      </c>
      <c r="AI122" s="40" t="str">
        <f>IF(C122&gt;0,+VLOOKUP(G122,'MASTER CODE DATA'!E$1:F$99,2,FALSE),"")</f>
        <v/>
      </c>
      <c r="AJ122" s="40" t="str">
        <f>IF(C122&gt;0,+VLOOKUP(H122,'MASTER CODE DATA'!G$1:H$99,2,FALSE),"")</f>
        <v/>
      </c>
      <c r="AK122" s="40" t="str">
        <f>IF(C122&gt;0,+VLOOKUP(I122,'MASTER CODE DATA'!I$1:J$99,2,FALSE),"")</f>
        <v/>
      </c>
    </row>
    <row r="123" spans="1:37" s="1" customFormat="1" hidden="1" x14ac:dyDescent="0.2">
      <c r="A123" s="33" t="s">
        <v>160</v>
      </c>
      <c r="B123" s="33" t="s">
        <v>347</v>
      </c>
      <c r="C123" s="146"/>
      <c r="D123" s="35" t="str">
        <f t="shared" si="8"/>
        <v/>
      </c>
      <c r="E123" s="34"/>
      <c r="F123" s="34"/>
      <c r="G123" s="34"/>
      <c r="H123" s="34"/>
      <c r="I123" s="34"/>
      <c r="J123" s="143">
        <v>0</v>
      </c>
      <c r="K123" s="191" t="str">
        <f t="shared" si="12"/>
        <v/>
      </c>
      <c r="L123" s="191"/>
      <c r="M123" s="191"/>
      <c r="N123" s="191"/>
      <c r="O123" s="191"/>
      <c r="P123" s="191"/>
      <c r="Q123" s="191"/>
      <c r="R123" s="191"/>
      <c r="S123" s="191"/>
      <c r="T123" s="191"/>
      <c r="U123" s="191"/>
      <c r="V123" s="191"/>
      <c r="W123" s="191"/>
      <c r="X123" s="191"/>
      <c r="Y123" s="191"/>
      <c r="Z123" s="191"/>
      <c r="AA123" s="192" t="str">
        <f>+IF($C123&gt;0,VLOOKUP($B123,'CSM ACTIVE PRICE LIST'!$A$2:$F$1022,4,FALSE),"")</f>
        <v/>
      </c>
      <c r="AB123" s="192" t="str">
        <f>+IF($C123&gt;0,VLOOKUP($B123,'CSM ACTIVE PRICE LIST'!$A$2:$F$1022,5,FALSE),"")</f>
        <v/>
      </c>
      <c r="AC123" s="192" t="str">
        <f>+IF($C123&gt;0,VLOOKUP($B123,'CSM ACTIVE PRICE LIST'!$A$2:$F$1022,6,FALSE),"")</f>
        <v/>
      </c>
      <c r="AD123" s="38"/>
      <c r="AE123" s="159" t="str">
        <f t="shared" si="10"/>
        <v>0</v>
      </c>
      <c r="AF123" s="201"/>
      <c r="AG123" s="40" t="str">
        <f>IF($C123&gt;0,+VLOOKUP(E123,'MASTER CODE DATA'!A$1:B$99,2,FALSE),"")</f>
        <v/>
      </c>
      <c r="AH123" s="40" t="str">
        <f>IF(C123&gt;0,+VLOOKUP(F123,'MASTER CODE DATA'!C$1:D$99,2,FALSE),"")</f>
        <v/>
      </c>
      <c r="AI123" s="40" t="str">
        <f>IF(C123&gt;0,+VLOOKUP(G123,'MASTER CODE DATA'!E$1:F$99,2,FALSE),"")</f>
        <v/>
      </c>
      <c r="AJ123" s="40" t="str">
        <f>IF(C123&gt;0,+VLOOKUP(H123,'MASTER CODE DATA'!G$1:H$99,2,FALSE),"")</f>
        <v/>
      </c>
      <c r="AK123" s="40" t="str">
        <f>IF(C123&gt;0,+VLOOKUP(I123,'MASTER CODE DATA'!I$1:J$99,2,FALSE),"")</f>
        <v/>
      </c>
    </row>
    <row r="124" spans="1:37" s="1" customFormat="1" ht="132" x14ac:dyDescent="0.2">
      <c r="A124" s="33" t="s">
        <v>81</v>
      </c>
      <c r="B124" s="194" t="s">
        <v>1864</v>
      </c>
      <c r="C124" s="146" t="s">
        <v>1871</v>
      </c>
      <c r="D124" s="35" t="str">
        <f t="shared" si="8"/>
        <v>R.J&amp;TWN_CJK</v>
      </c>
      <c r="E124" s="34" t="s">
        <v>860</v>
      </c>
      <c r="F124" s="34" t="s">
        <v>865</v>
      </c>
      <c r="G124" s="34" t="s">
        <v>2200</v>
      </c>
      <c r="H124" s="34" t="s">
        <v>865</v>
      </c>
      <c r="I124" s="34" t="s">
        <v>929</v>
      </c>
      <c r="J124" s="143" t="s">
        <v>929</v>
      </c>
      <c r="K124" s="191" t="str">
        <f t="shared" si="12"/>
        <v>WOMEN'S PRO COMPETITION JACKET</v>
      </c>
      <c r="L124" s="191" t="s">
        <v>3821</v>
      </c>
      <c r="M124" s="191" t="s">
        <v>1932</v>
      </c>
      <c r="N124" s="191" t="s">
        <v>129</v>
      </c>
      <c r="O124" s="191" t="s">
        <v>1896</v>
      </c>
      <c r="P124" s="191" t="s">
        <v>3822</v>
      </c>
      <c r="Q124" s="191" t="s">
        <v>1894</v>
      </c>
      <c r="R124" s="191" t="s">
        <v>132</v>
      </c>
      <c r="S124" s="191" t="s">
        <v>1897</v>
      </c>
      <c r="T124" s="191" t="s">
        <v>3825</v>
      </c>
      <c r="U124" s="191" t="s">
        <v>1933</v>
      </c>
      <c r="V124" s="191" t="s">
        <v>134</v>
      </c>
      <c r="W124" s="191"/>
      <c r="X124" s="191"/>
      <c r="Y124" s="191"/>
      <c r="Z124" s="191"/>
      <c r="AA124" s="192">
        <f>+IF($C124&gt;0,VLOOKUP($B124,'CSM ACTIVE PRICE LIST'!$A$2:$F$1022,4,FALSE),"")</f>
        <v>449.9</v>
      </c>
      <c r="AB124" s="192">
        <f>+IF($C124&gt;0,VLOOKUP($B124,'CSM ACTIVE PRICE LIST'!$A$2:$F$1022,5,FALSE),"")</f>
        <v>24740</v>
      </c>
      <c r="AC124" s="192">
        <f>+IF($C124&gt;0,VLOOKUP($B124,'CSM ACTIVE PRICE LIST'!$A$2:$F$1022,6,FALSE),"")</f>
        <v>517.38499999999988</v>
      </c>
      <c r="AD124" s="38" t="str">
        <f>+VLOOKUP(B124,'SKU LIST - LINKED'!C:W,21,FALSE)</f>
        <v>XS / 34-36;S / 36-38;M / 38-40;L / 40-42;XL / 42-44;XXL / 44-46</v>
      </c>
      <c r="AE124" s="159" t="str">
        <f t="shared" ref="AE124:AE125" si="18">+H124&amp;"-"&amp;J124</f>
        <v>WOMEN-COMPETITION JACKETS</v>
      </c>
      <c r="AF124" s="159" t="str">
        <f>+VLOOKUP(B124,'[1]STYLES &amp; SIZE CHARTS'!$A:$H,8,FALSE)</f>
        <v>WJT-CJ1</v>
      </c>
      <c r="AG124" s="40" t="str">
        <f>IF($C124&gt;0,+VLOOKUP(E124,'MASTER CODE DATA'!A$1:B$99,2,FALSE),"")</f>
        <v>R</v>
      </c>
      <c r="AH124" s="40" t="str">
        <f>IF(C124&gt;0,+VLOOKUP(F124,'MASTER CODE DATA'!C$1:D$99,2,FALSE),"")</f>
        <v>WMN</v>
      </c>
      <c r="AI124" s="40" t="str">
        <f>IF(C124&gt;0,+VLOOKUP(G124,'MASTER CODE DATA'!E$1:F$99,2,FALSE),"")</f>
        <v>J&amp;T</v>
      </c>
      <c r="AJ124" s="40" t="str">
        <f>IF(C124&gt;0,+VLOOKUP(H124,'MASTER CODE DATA'!G$1:H$99,2,FALSE),"")</f>
        <v>WN</v>
      </c>
      <c r="AK124" s="40" t="str">
        <f>IF(C124&gt;0,+VLOOKUP(I124,'MASTER CODE DATA'!I$1:J$99,2,FALSE),"")</f>
        <v>CJK</v>
      </c>
    </row>
    <row r="125" spans="1:37" s="1" customFormat="1" ht="132" x14ac:dyDescent="0.2">
      <c r="A125" s="33" t="s">
        <v>81</v>
      </c>
      <c r="B125" s="194" t="s">
        <v>2554</v>
      </c>
      <c r="C125" s="146" t="s">
        <v>2555</v>
      </c>
      <c r="D125" s="35" t="str">
        <f t="shared" si="8"/>
        <v>R.J&amp;TWN_CJK</v>
      </c>
      <c r="E125" s="34" t="s">
        <v>860</v>
      </c>
      <c r="F125" s="34" t="s">
        <v>865</v>
      </c>
      <c r="G125" s="34" t="s">
        <v>2200</v>
      </c>
      <c r="H125" s="34" t="s">
        <v>865</v>
      </c>
      <c r="I125" s="34" t="s">
        <v>929</v>
      </c>
      <c r="J125" s="143" t="s">
        <v>929</v>
      </c>
      <c r="K125" s="191" t="str">
        <f t="shared" ref="K125" si="19">IF(C125&gt;0,C125,"")</f>
        <v>WOMEN'S PRO COMPETITION JACKET X TEAM TÜRKİYE</v>
      </c>
      <c r="L125" s="191" t="s">
        <v>3821</v>
      </c>
      <c r="M125" s="191" t="s">
        <v>1932</v>
      </c>
      <c r="N125" s="191" t="s">
        <v>129</v>
      </c>
      <c r="O125" s="191" t="s">
        <v>2556</v>
      </c>
      <c r="P125" s="191" t="s">
        <v>3822</v>
      </c>
      <c r="Q125" s="191" t="s">
        <v>1894</v>
      </c>
      <c r="R125" s="191" t="s">
        <v>132</v>
      </c>
      <c r="S125" s="191" t="s">
        <v>2557</v>
      </c>
      <c r="T125" s="191" t="s">
        <v>3825</v>
      </c>
      <c r="U125" s="191" t="s">
        <v>1933</v>
      </c>
      <c r="V125" s="191" t="s">
        <v>134</v>
      </c>
      <c r="W125" s="191"/>
      <c r="X125" s="191"/>
      <c r="Y125" s="191"/>
      <c r="Z125" s="191"/>
      <c r="AA125" s="192">
        <f>+IF($C125&gt;0,VLOOKUP($B125,'CSM ACTIVE PRICE LIST'!$A$2:$F$1022,4,FALSE),"")</f>
        <v>499.9</v>
      </c>
      <c r="AB125" s="192">
        <f>+IF($C125&gt;0,VLOOKUP($B125,'CSM ACTIVE PRICE LIST'!$A$2:$F$1022,5,FALSE),"")</f>
        <v>27490</v>
      </c>
      <c r="AC125" s="192">
        <f>+IF($C125&gt;0,VLOOKUP($B125,'CSM ACTIVE PRICE LIST'!$A$2:$F$1022,6,FALSE),"")</f>
        <v>574.88499999999988</v>
      </c>
      <c r="AD125" s="38" t="str">
        <f>+VLOOKUP(B125,'SKU LIST - LINKED'!C:W,21,FALSE)</f>
        <v>XS / 34-36;S / 36-38;M / 38-40;L / 40-42;XL / 42-44;XXL / 44-46</v>
      </c>
      <c r="AE125" s="159" t="str">
        <f t="shared" si="18"/>
        <v>WOMEN-COMPETITION JACKETS</v>
      </c>
      <c r="AF125" s="159" t="str">
        <f>+VLOOKUP(B125,'[1]STYLES &amp; SIZE CHARTS'!$A:$H,8,FALSE)</f>
        <v>WJT-CJ1</v>
      </c>
      <c r="AG125" s="40" t="str">
        <f>IF($C125&gt;0,+VLOOKUP(E125,'MASTER CODE DATA'!A$1:B$99,2,FALSE),"")</f>
        <v>R</v>
      </c>
      <c r="AH125" s="40" t="str">
        <f>IF(C125&gt;0,+VLOOKUP(F125,'MASTER CODE DATA'!C$1:D$99,2,FALSE),"")</f>
        <v>WMN</v>
      </c>
      <c r="AI125" s="40" t="str">
        <f>IF(C125&gt;0,+VLOOKUP(G125,'MASTER CODE DATA'!E$1:F$99,2,FALSE),"")</f>
        <v>J&amp;T</v>
      </c>
      <c r="AJ125" s="40" t="str">
        <f>IF(C125&gt;0,+VLOOKUP(H125,'MASTER CODE DATA'!G$1:H$99,2,FALSE),"")</f>
        <v>WN</v>
      </c>
      <c r="AK125" s="40" t="str">
        <f>IF(C125&gt;0,+VLOOKUP(I125,'MASTER CODE DATA'!I$1:J$99,2,FALSE),"")</f>
        <v>CJK</v>
      </c>
    </row>
    <row r="126" spans="1:37" s="1" customFormat="1" hidden="1" x14ac:dyDescent="0.2">
      <c r="A126" s="33" t="s">
        <v>99</v>
      </c>
      <c r="B126" s="33" t="s">
        <v>348</v>
      </c>
      <c r="C126" s="146"/>
      <c r="D126" s="35" t="str">
        <f t="shared" si="8"/>
        <v/>
      </c>
      <c r="E126" s="34"/>
      <c r="F126" s="34"/>
      <c r="G126" s="34"/>
      <c r="H126" s="34"/>
      <c r="I126" s="34"/>
      <c r="J126" s="143">
        <v>0</v>
      </c>
      <c r="K126" s="191" t="str">
        <f t="shared" si="12"/>
        <v/>
      </c>
      <c r="L126" s="191"/>
      <c r="M126" s="191"/>
      <c r="N126" s="191"/>
      <c r="O126" s="191"/>
      <c r="P126" s="191"/>
      <c r="Q126" s="191"/>
      <c r="R126" s="191"/>
      <c r="S126" s="191"/>
      <c r="T126" s="191"/>
      <c r="U126" s="191"/>
      <c r="V126" s="191"/>
      <c r="W126" s="191"/>
      <c r="X126" s="191"/>
      <c r="Y126" s="191"/>
      <c r="Z126" s="191"/>
      <c r="AA126" s="192" t="str">
        <f>+IF($C126&gt;0,VLOOKUP($B126,'CSM ACTIVE PRICE LIST'!$A$2:$F$1022,4,FALSE),"")</f>
        <v/>
      </c>
      <c r="AB126" s="192" t="str">
        <f>+IF($C126&gt;0,VLOOKUP($B126,'CSM ACTIVE PRICE LIST'!$A$2:$F$1022,5,FALSE),"")</f>
        <v/>
      </c>
      <c r="AC126" s="192" t="str">
        <f>+IF($C126&gt;0,VLOOKUP($B126,'CSM ACTIVE PRICE LIST'!$A$2:$F$1022,6,FALSE),"")</f>
        <v/>
      </c>
      <c r="AD126" s="38"/>
      <c r="AE126" s="159" t="str">
        <f t="shared" si="10"/>
        <v>0</v>
      </c>
      <c r="AF126" s="201"/>
      <c r="AG126" s="40" t="str">
        <f>IF($C126&gt;0,+VLOOKUP(E126,'MASTER CODE DATA'!A$1:B$99,2,FALSE),"")</f>
        <v/>
      </c>
      <c r="AH126" s="40" t="str">
        <f>IF(C126&gt;0,+VLOOKUP(F126,'MASTER CODE DATA'!C$1:D$99,2,FALSE),"")</f>
        <v/>
      </c>
      <c r="AI126" s="40" t="str">
        <f>IF(C126&gt;0,+VLOOKUP(G126,'MASTER CODE DATA'!E$1:F$99,2,FALSE),"")</f>
        <v/>
      </c>
      <c r="AJ126" s="40" t="str">
        <f>IF(C126&gt;0,+VLOOKUP(H126,'MASTER CODE DATA'!G$1:H$99,2,FALSE),"")</f>
        <v/>
      </c>
      <c r="AK126" s="40" t="str">
        <f>IF(C126&gt;0,+VLOOKUP(I126,'MASTER CODE DATA'!I$1:J$99,2,FALSE),"")</f>
        <v/>
      </c>
    </row>
    <row r="127" spans="1:37" s="1" customFormat="1" hidden="1" x14ac:dyDescent="0.2">
      <c r="A127" s="33" t="s">
        <v>158</v>
      </c>
      <c r="B127" s="33" t="s">
        <v>349</v>
      </c>
      <c r="C127" s="146"/>
      <c r="D127" s="35" t="str">
        <f t="shared" si="8"/>
        <v/>
      </c>
      <c r="E127" s="34"/>
      <c r="F127" s="34"/>
      <c r="G127" s="34"/>
      <c r="H127" s="34"/>
      <c r="I127" s="34"/>
      <c r="J127" s="143">
        <v>0</v>
      </c>
      <c r="K127" s="191" t="str">
        <f t="shared" si="12"/>
        <v/>
      </c>
      <c r="L127" s="191"/>
      <c r="M127" s="191"/>
      <c r="N127" s="191"/>
      <c r="O127" s="191"/>
      <c r="P127" s="191"/>
      <c r="Q127" s="191"/>
      <c r="R127" s="191"/>
      <c r="S127" s="191"/>
      <c r="T127" s="191"/>
      <c r="U127" s="191"/>
      <c r="V127" s="191"/>
      <c r="W127" s="191"/>
      <c r="X127" s="191"/>
      <c r="Y127" s="191"/>
      <c r="Z127" s="191"/>
      <c r="AA127" s="192" t="str">
        <f>+IF($C127&gt;0,VLOOKUP($B127,'CSM ACTIVE PRICE LIST'!$A$2:$F$1022,4,FALSE),"")</f>
        <v/>
      </c>
      <c r="AB127" s="192" t="str">
        <f>+IF($C127&gt;0,VLOOKUP($B127,'CSM ACTIVE PRICE LIST'!$A$2:$F$1022,5,FALSE),"")</f>
        <v/>
      </c>
      <c r="AC127" s="192" t="str">
        <f>+IF($C127&gt;0,VLOOKUP($B127,'CSM ACTIVE PRICE LIST'!$A$2:$F$1022,6,FALSE),"")</f>
        <v/>
      </c>
      <c r="AD127" s="38"/>
      <c r="AE127" s="159" t="str">
        <f t="shared" si="10"/>
        <v>0</v>
      </c>
      <c r="AF127" s="201"/>
      <c r="AG127" s="40" t="str">
        <f>IF($C127&gt;0,+VLOOKUP(E127,'MASTER CODE DATA'!A$1:B$99,2,FALSE),"")</f>
        <v/>
      </c>
      <c r="AH127" s="40" t="str">
        <f>IF(C127&gt;0,+VLOOKUP(F127,'MASTER CODE DATA'!C$1:D$99,2,FALSE),"")</f>
        <v/>
      </c>
      <c r="AI127" s="40" t="str">
        <f>IF(C127&gt;0,+VLOOKUP(G127,'MASTER CODE DATA'!E$1:F$99,2,FALSE),"")</f>
        <v/>
      </c>
      <c r="AJ127" s="40" t="str">
        <f>IF(C127&gt;0,+VLOOKUP(H127,'MASTER CODE DATA'!G$1:H$99,2,FALSE),"")</f>
        <v/>
      </c>
      <c r="AK127" s="40" t="str">
        <f>IF(C127&gt;0,+VLOOKUP(I127,'MASTER CODE DATA'!I$1:J$99,2,FALSE),"")</f>
        <v/>
      </c>
    </row>
    <row r="128" spans="1:37" s="1" customFormat="1" hidden="1" x14ac:dyDescent="0.2">
      <c r="A128" s="33" t="s">
        <v>160</v>
      </c>
      <c r="B128" s="33" t="s">
        <v>350</v>
      </c>
      <c r="C128" s="146"/>
      <c r="D128" s="35" t="str">
        <f t="shared" si="8"/>
        <v/>
      </c>
      <c r="E128" s="34"/>
      <c r="F128" s="34"/>
      <c r="G128" s="34"/>
      <c r="H128" s="34"/>
      <c r="I128" s="34"/>
      <c r="J128" s="143">
        <v>0</v>
      </c>
      <c r="K128" s="191" t="str">
        <f t="shared" si="12"/>
        <v/>
      </c>
      <c r="L128" s="191"/>
      <c r="M128" s="191"/>
      <c r="N128" s="191"/>
      <c r="O128" s="191"/>
      <c r="P128" s="191"/>
      <c r="Q128" s="191"/>
      <c r="R128" s="191"/>
      <c r="S128" s="191"/>
      <c r="T128" s="191"/>
      <c r="U128" s="191"/>
      <c r="V128" s="191"/>
      <c r="W128" s="191"/>
      <c r="X128" s="191"/>
      <c r="Y128" s="191"/>
      <c r="Z128" s="191"/>
      <c r="AA128" s="192" t="str">
        <f>+IF($C128&gt;0,VLOOKUP($B128,'CSM ACTIVE PRICE LIST'!$A$2:$F$1022,4,FALSE),"")</f>
        <v/>
      </c>
      <c r="AB128" s="192" t="str">
        <f>+IF($C128&gt;0,VLOOKUP($B128,'CSM ACTIVE PRICE LIST'!$A$2:$F$1022,5,FALSE),"")</f>
        <v/>
      </c>
      <c r="AC128" s="192" t="str">
        <f>+IF($C128&gt;0,VLOOKUP($B128,'CSM ACTIVE PRICE LIST'!$A$2:$F$1022,6,FALSE),"")</f>
        <v/>
      </c>
      <c r="AD128" s="38"/>
      <c r="AE128" s="159" t="str">
        <f t="shared" si="10"/>
        <v>0</v>
      </c>
      <c r="AF128" s="201"/>
      <c r="AG128" s="40" t="str">
        <f>IF($C128&gt;0,+VLOOKUP(E128,'MASTER CODE DATA'!A$1:B$99,2,FALSE),"")</f>
        <v/>
      </c>
      <c r="AH128" s="40" t="str">
        <f>IF(C128&gt;0,+VLOOKUP(F128,'MASTER CODE DATA'!C$1:D$99,2,FALSE),"")</f>
        <v/>
      </c>
      <c r="AI128" s="40" t="str">
        <f>IF(C128&gt;0,+VLOOKUP(G128,'MASTER CODE DATA'!E$1:F$99,2,FALSE),"")</f>
        <v/>
      </c>
      <c r="AJ128" s="40" t="str">
        <f>IF(C128&gt;0,+VLOOKUP(H128,'MASTER CODE DATA'!G$1:H$99,2,FALSE),"")</f>
        <v/>
      </c>
      <c r="AK128" s="40" t="str">
        <f>IF(C128&gt;0,+VLOOKUP(I128,'MASTER CODE DATA'!I$1:J$99,2,FALSE),"")</f>
        <v/>
      </c>
    </row>
    <row r="129" spans="1:37" s="1" customFormat="1" hidden="1" x14ac:dyDescent="0.2">
      <c r="A129" s="33" t="s">
        <v>99</v>
      </c>
      <c r="B129" s="33" t="s">
        <v>351</v>
      </c>
      <c r="C129" s="146"/>
      <c r="D129" s="35" t="str">
        <f t="shared" si="8"/>
        <v/>
      </c>
      <c r="E129" s="34"/>
      <c r="F129" s="34"/>
      <c r="G129" s="34"/>
      <c r="H129" s="34"/>
      <c r="I129" s="34"/>
      <c r="J129" s="143">
        <v>0</v>
      </c>
      <c r="K129" s="191" t="str">
        <f t="shared" si="12"/>
        <v/>
      </c>
      <c r="L129" s="191"/>
      <c r="M129" s="191"/>
      <c r="N129" s="191"/>
      <c r="O129" s="191"/>
      <c r="P129" s="191"/>
      <c r="Q129" s="191"/>
      <c r="R129" s="191"/>
      <c r="S129" s="191"/>
      <c r="T129" s="191"/>
      <c r="U129" s="191"/>
      <c r="V129" s="191"/>
      <c r="W129" s="191"/>
      <c r="X129" s="191"/>
      <c r="Y129" s="191"/>
      <c r="Z129" s="191"/>
      <c r="AA129" s="192" t="str">
        <f>+IF($C129&gt;0,VLOOKUP($B129,'CSM ACTIVE PRICE LIST'!$A$2:$F$1022,4,FALSE),"")</f>
        <v/>
      </c>
      <c r="AB129" s="192" t="str">
        <f>+IF($C129&gt;0,VLOOKUP($B129,'CSM ACTIVE PRICE LIST'!$A$2:$F$1022,5,FALSE),"")</f>
        <v/>
      </c>
      <c r="AC129" s="192" t="str">
        <f>+IF($C129&gt;0,VLOOKUP($B129,'CSM ACTIVE PRICE LIST'!$A$2:$F$1022,6,FALSE),"")</f>
        <v/>
      </c>
      <c r="AD129" s="38"/>
      <c r="AE129" s="159" t="str">
        <f t="shared" si="10"/>
        <v>0</v>
      </c>
      <c r="AF129" s="201"/>
      <c r="AG129" s="40" t="str">
        <f>IF($C129&gt;0,+VLOOKUP(E129,'MASTER CODE DATA'!A$1:B$99,2,FALSE),"")</f>
        <v/>
      </c>
      <c r="AH129" s="40" t="str">
        <f>IF(C129&gt;0,+VLOOKUP(F129,'MASTER CODE DATA'!C$1:D$99,2,FALSE),"")</f>
        <v/>
      </c>
      <c r="AI129" s="40" t="str">
        <f>IF(C129&gt;0,+VLOOKUP(G129,'MASTER CODE DATA'!E$1:F$99,2,FALSE),"")</f>
        <v/>
      </c>
      <c r="AJ129" s="40" t="str">
        <f>IF(C129&gt;0,+VLOOKUP(H129,'MASTER CODE DATA'!G$1:H$99,2,FALSE),"")</f>
        <v/>
      </c>
      <c r="AK129" s="40" t="str">
        <f>IF(C129&gt;0,+VLOOKUP(I129,'MASTER CODE DATA'!I$1:J$99,2,FALSE),"")</f>
        <v/>
      </c>
    </row>
    <row r="130" spans="1:37" s="1" customFormat="1" hidden="1" x14ac:dyDescent="0.2">
      <c r="A130" s="33" t="s">
        <v>158</v>
      </c>
      <c r="B130" s="33" t="s">
        <v>352</v>
      </c>
      <c r="C130" s="146"/>
      <c r="D130" s="35" t="str">
        <f t="shared" ref="D130:D193" si="20">IF(C130&gt;0,+AG130&amp;"."&amp;AI130&amp;AJ130&amp;"_"&amp;AK130,"")</f>
        <v/>
      </c>
      <c r="E130" s="34"/>
      <c r="F130" s="34"/>
      <c r="G130" s="34"/>
      <c r="H130" s="34"/>
      <c r="I130" s="34"/>
      <c r="J130" s="143">
        <v>0</v>
      </c>
      <c r="K130" s="191" t="str">
        <f t="shared" si="12"/>
        <v/>
      </c>
      <c r="L130" s="191"/>
      <c r="M130" s="191"/>
      <c r="N130" s="191"/>
      <c r="O130" s="191"/>
      <c r="P130" s="191"/>
      <c r="Q130" s="191"/>
      <c r="R130" s="191"/>
      <c r="S130" s="191"/>
      <c r="T130" s="191"/>
      <c r="U130" s="191"/>
      <c r="V130" s="191"/>
      <c r="W130" s="191"/>
      <c r="X130" s="191"/>
      <c r="Y130" s="191"/>
      <c r="Z130" s="191"/>
      <c r="AA130" s="192" t="str">
        <f>+IF($C130&gt;0,VLOOKUP($B130,'CSM ACTIVE PRICE LIST'!$A$2:$F$1022,4,FALSE),"")</f>
        <v/>
      </c>
      <c r="AB130" s="192" t="str">
        <f>+IF($C130&gt;0,VLOOKUP($B130,'CSM ACTIVE PRICE LIST'!$A$2:$F$1022,5,FALSE),"")</f>
        <v/>
      </c>
      <c r="AC130" s="192" t="str">
        <f>+IF($C130&gt;0,VLOOKUP($B130,'CSM ACTIVE PRICE LIST'!$A$2:$F$1022,6,FALSE),"")</f>
        <v/>
      </c>
      <c r="AD130" s="38"/>
      <c r="AE130" s="159" t="str">
        <f t="shared" si="10"/>
        <v>0</v>
      </c>
      <c r="AF130" s="201"/>
      <c r="AG130" s="40" t="str">
        <f>IF($C130&gt;0,+VLOOKUP(E130,'MASTER CODE DATA'!A$1:B$99,2,FALSE),"")</f>
        <v/>
      </c>
      <c r="AH130" s="40" t="str">
        <f>IF(C130&gt;0,+VLOOKUP(F130,'MASTER CODE DATA'!C$1:D$99,2,FALSE),"")</f>
        <v/>
      </c>
      <c r="AI130" s="40" t="str">
        <f>IF(C130&gt;0,+VLOOKUP(G130,'MASTER CODE DATA'!E$1:F$99,2,FALSE),"")</f>
        <v/>
      </c>
      <c r="AJ130" s="40" t="str">
        <f>IF(C130&gt;0,+VLOOKUP(H130,'MASTER CODE DATA'!G$1:H$99,2,FALSE),"")</f>
        <v/>
      </c>
      <c r="AK130" s="40" t="str">
        <f>IF(C130&gt;0,+VLOOKUP(I130,'MASTER CODE DATA'!I$1:J$99,2,FALSE),"")</f>
        <v/>
      </c>
    </row>
    <row r="131" spans="1:37" s="1" customFormat="1" hidden="1" x14ac:dyDescent="0.2">
      <c r="A131" s="33" t="s">
        <v>158</v>
      </c>
      <c r="B131" s="33" t="s">
        <v>353</v>
      </c>
      <c r="C131" s="146"/>
      <c r="D131" s="35" t="str">
        <f t="shared" si="20"/>
        <v/>
      </c>
      <c r="E131" s="34"/>
      <c r="F131" s="34"/>
      <c r="G131" s="34"/>
      <c r="H131" s="34"/>
      <c r="I131" s="34"/>
      <c r="J131" s="143">
        <v>0</v>
      </c>
      <c r="K131" s="191" t="str">
        <f t="shared" si="12"/>
        <v/>
      </c>
      <c r="L131" s="191"/>
      <c r="M131" s="191"/>
      <c r="N131" s="191"/>
      <c r="O131" s="191"/>
      <c r="P131" s="191"/>
      <c r="Q131" s="191"/>
      <c r="R131" s="191"/>
      <c r="S131" s="191"/>
      <c r="T131" s="191"/>
      <c r="U131" s="191"/>
      <c r="V131" s="191"/>
      <c r="W131" s="191"/>
      <c r="X131" s="191"/>
      <c r="Y131" s="191"/>
      <c r="Z131" s="191"/>
      <c r="AA131" s="192" t="str">
        <f>+IF($C131&gt;0,VLOOKUP($B131,'CSM ACTIVE PRICE LIST'!$A$2:$F$1022,4,FALSE),"")</f>
        <v/>
      </c>
      <c r="AB131" s="192" t="str">
        <f>+IF($C131&gt;0,VLOOKUP($B131,'CSM ACTIVE PRICE LIST'!$A$2:$F$1022,5,FALSE),"")</f>
        <v/>
      </c>
      <c r="AC131" s="192" t="str">
        <f>+IF($C131&gt;0,VLOOKUP($B131,'CSM ACTIVE PRICE LIST'!$A$2:$F$1022,6,FALSE),"")</f>
        <v/>
      </c>
      <c r="AD131" s="38"/>
      <c r="AE131" s="159" t="str">
        <f t="shared" si="10"/>
        <v>0</v>
      </c>
      <c r="AF131" s="201"/>
      <c r="AG131" s="40" t="str">
        <f>IF($C131&gt;0,+VLOOKUP(E131,'MASTER CODE DATA'!A$1:B$99,2,FALSE),"")</f>
        <v/>
      </c>
      <c r="AH131" s="40" t="str">
        <f>IF(C131&gt;0,+VLOOKUP(F131,'MASTER CODE DATA'!C$1:D$99,2,FALSE),"")</f>
        <v/>
      </c>
      <c r="AI131" s="40" t="str">
        <f>IF(C131&gt;0,+VLOOKUP(G131,'MASTER CODE DATA'!E$1:F$99,2,FALSE),"")</f>
        <v/>
      </c>
      <c r="AJ131" s="40" t="str">
        <f>IF(C131&gt;0,+VLOOKUP(H131,'MASTER CODE DATA'!G$1:H$99,2,FALSE),"")</f>
        <v/>
      </c>
      <c r="AK131" s="40" t="str">
        <f>IF(C131&gt;0,+VLOOKUP(I131,'MASTER CODE DATA'!I$1:J$99,2,FALSE),"")</f>
        <v/>
      </c>
    </row>
    <row r="132" spans="1:37" s="1" customFormat="1" ht="108" x14ac:dyDescent="0.2">
      <c r="A132" s="33" t="s">
        <v>85</v>
      </c>
      <c r="B132" s="194" t="s">
        <v>354</v>
      </c>
      <c r="C132" s="146" t="s">
        <v>2975</v>
      </c>
      <c r="D132" s="35" t="str">
        <f t="shared" si="20"/>
        <v>R.TOPMN_BLY</v>
      </c>
      <c r="E132" s="34" t="s">
        <v>860</v>
      </c>
      <c r="F132" s="34" t="s">
        <v>818</v>
      </c>
      <c r="G132" s="34" t="s">
        <v>861</v>
      </c>
      <c r="H132" s="34" t="s">
        <v>818</v>
      </c>
      <c r="I132" s="34" t="s">
        <v>889</v>
      </c>
      <c r="J132" s="143" t="s">
        <v>889</v>
      </c>
      <c r="K132" s="191" t="str">
        <f t="shared" si="12"/>
        <v>MEN'S LONG SLEEVE BASE LAYER QUARTER ZIP</v>
      </c>
      <c r="L132" s="191" t="s">
        <v>3690</v>
      </c>
      <c r="M132" s="191" t="s">
        <v>128</v>
      </c>
      <c r="N132" s="191" t="s">
        <v>129</v>
      </c>
      <c r="O132" s="191" t="s">
        <v>355</v>
      </c>
      <c r="P132" s="191" t="s">
        <v>3695</v>
      </c>
      <c r="Q132" s="191" t="s">
        <v>273</v>
      </c>
      <c r="R132" s="191" t="s">
        <v>132</v>
      </c>
      <c r="S132" s="191" t="s">
        <v>3017</v>
      </c>
      <c r="T132" s="191" t="s">
        <v>3700</v>
      </c>
      <c r="U132" s="191" t="s">
        <v>133</v>
      </c>
      <c r="V132" s="191" t="s">
        <v>134</v>
      </c>
      <c r="W132" s="191"/>
      <c r="X132" s="191"/>
      <c r="Y132" s="191"/>
      <c r="Z132" s="191"/>
      <c r="AA132" s="192">
        <f>+IF($C132&gt;0,VLOOKUP($B132,'CSM ACTIVE PRICE LIST'!$A$2:$F$1022,4,FALSE),"")</f>
        <v>99.9</v>
      </c>
      <c r="AB132" s="192">
        <f>+IF($C132&gt;0,VLOOKUP($B132,'CSM ACTIVE PRICE LIST'!$A$2:$F$1022,5,FALSE),"")</f>
        <v>5490</v>
      </c>
      <c r="AC132" s="192">
        <f>+IF($C132&gt;0,VLOOKUP($B132,'CSM ACTIVE PRICE LIST'!$A$2:$F$1022,6,FALSE),"")</f>
        <v>114.88499999999999</v>
      </c>
      <c r="AD132" s="38" t="str">
        <f>+VLOOKUP(B132,'SKU LIST - LINKED'!C:W,21,FALSE)</f>
        <v>XS;S;M;L;XL;XXL</v>
      </c>
      <c r="AE132" s="159" t="str">
        <f>+H132&amp;"-"&amp;J132</f>
        <v>MEN-BASE LAYERS</v>
      </c>
      <c r="AF132" s="159" t="str">
        <f>+VLOOKUP(B132,'[1]STYLES &amp; SIZE CHARTS'!$A:$H,8,FALSE)</f>
        <v>MT-LSBLQZ1</v>
      </c>
      <c r="AG132" s="40" t="str">
        <f>IF($C132&gt;0,+VLOOKUP(E132,'MASTER CODE DATA'!A$1:B$99,2,FALSE),"")</f>
        <v>R</v>
      </c>
      <c r="AH132" s="40" t="str">
        <f>IF(C132&gt;0,+VLOOKUP(F132,'MASTER CODE DATA'!C$1:D$99,2,FALSE),"")</f>
        <v>MEN</v>
      </c>
      <c r="AI132" s="40" t="str">
        <f>IF(C132&gt;0,+VLOOKUP(G132,'MASTER CODE DATA'!E$1:F$99,2,FALSE),"")</f>
        <v>TOP</v>
      </c>
      <c r="AJ132" s="40" t="str">
        <f>IF(C132&gt;0,+VLOOKUP(H132,'MASTER CODE DATA'!G$1:H$99,2,FALSE),"")</f>
        <v>MN</v>
      </c>
      <c r="AK132" s="40" t="str">
        <f>IF(C132&gt;0,+VLOOKUP(I132,'MASTER CODE DATA'!I$1:J$99,2,FALSE),"")</f>
        <v>BLY</v>
      </c>
    </row>
    <row r="133" spans="1:37" s="1" customFormat="1" hidden="1" x14ac:dyDescent="0.2">
      <c r="A133" s="33" t="s">
        <v>117</v>
      </c>
      <c r="B133" s="33" t="s">
        <v>357</v>
      </c>
      <c r="C133" s="146"/>
      <c r="D133" s="35" t="str">
        <f t="shared" si="20"/>
        <v/>
      </c>
      <c r="E133" s="34"/>
      <c r="F133" s="34"/>
      <c r="G133" s="34"/>
      <c r="H133" s="34"/>
      <c r="I133" s="34"/>
      <c r="J133" s="143">
        <v>0</v>
      </c>
      <c r="K133" s="191" t="str">
        <f t="shared" si="12"/>
        <v/>
      </c>
      <c r="L133" s="191"/>
      <c r="M133" s="191"/>
      <c r="N133" s="191"/>
      <c r="O133" s="191"/>
      <c r="P133" s="191"/>
      <c r="Q133" s="191"/>
      <c r="R133" s="191"/>
      <c r="S133" s="191"/>
      <c r="T133" s="191"/>
      <c r="U133" s="191"/>
      <c r="V133" s="191"/>
      <c r="W133" s="191"/>
      <c r="X133" s="191"/>
      <c r="Y133" s="191"/>
      <c r="Z133" s="191"/>
      <c r="AA133" s="192" t="str">
        <f>+IF($C133&gt;0,VLOOKUP($B133,'CSM ACTIVE PRICE LIST'!$A$2:$F$1022,4,FALSE),"")</f>
        <v/>
      </c>
      <c r="AB133" s="192" t="str">
        <f>+IF($C133&gt;0,VLOOKUP($B133,'CSM ACTIVE PRICE LIST'!$A$2:$F$1022,5,FALSE),"")</f>
        <v/>
      </c>
      <c r="AC133" s="192" t="str">
        <f>+IF($C133&gt;0,VLOOKUP($B133,'CSM ACTIVE PRICE LIST'!$A$2:$F$1022,6,FALSE),"")</f>
        <v/>
      </c>
      <c r="AD133" s="38"/>
      <c r="AE133" s="159" t="str">
        <f t="shared" si="10"/>
        <v>0</v>
      </c>
      <c r="AF133" s="201"/>
      <c r="AG133" s="40" t="str">
        <f>IF($C133&gt;0,+VLOOKUP(E133,'MASTER CODE DATA'!A$1:B$99,2,FALSE),"")</f>
        <v/>
      </c>
      <c r="AH133" s="40" t="str">
        <f>IF(C133&gt;0,+VLOOKUP(F133,'MASTER CODE DATA'!C$1:D$99,2,FALSE),"")</f>
        <v/>
      </c>
      <c r="AI133" s="40" t="str">
        <f>IF(C133&gt;0,+VLOOKUP(G133,'MASTER CODE DATA'!E$1:F$99,2,FALSE),"")</f>
        <v/>
      </c>
      <c r="AJ133" s="40" t="str">
        <f>IF(C133&gt;0,+VLOOKUP(H133,'MASTER CODE DATA'!G$1:H$99,2,FALSE),"")</f>
        <v/>
      </c>
      <c r="AK133" s="40" t="str">
        <f>IF(C133&gt;0,+VLOOKUP(I133,'MASTER CODE DATA'!I$1:J$99,2,FALSE),"")</f>
        <v/>
      </c>
    </row>
    <row r="134" spans="1:37" s="1" customFormat="1" hidden="1" x14ac:dyDescent="0.2">
      <c r="A134" s="33" t="s">
        <v>158</v>
      </c>
      <c r="B134" s="33" t="s">
        <v>358</v>
      </c>
      <c r="C134" s="146"/>
      <c r="D134" s="35" t="str">
        <f t="shared" si="20"/>
        <v/>
      </c>
      <c r="E134" s="34"/>
      <c r="F134" s="34"/>
      <c r="G134" s="34"/>
      <c r="H134" s="34"/>
      <c r="I134" s="34"/>
      <c r="J134" s="143">
        <v>0</v>
      </c>
      <c r="K134" s="191" t="str">
        <f t="shared" si="12"/>
        <v/>
      </c>
      <c r="L134" s="191"/>
      <c r="M134" s="191"/>
      <c r="N134" s="191"/>
      <c r="O134" s="191"/>
      <c r="P134" s="191"/>
      <c r="Q134" s="191"/>
      <c r="R134" s="191"/>
      <c r="S134" s="191"/>
      <c r="T134" s="191"/>
      <c r="U134" s="191"/>
      <c r="V134" s="191"/>
      <c r="W134" s="191"/>
      <c r="X134" s="191"/>
      <c r="Y134" s="191"/>
      <c r="Z134" s="191"/>
      <c r="AA134" s="192" t="str">
        <f>+IF($C134&gt;0,VLOOKUP($B134,'CSM ACTIVE PRICE LIST'!$A$2:$F$1022,4,FALSE),"")</f>
        <v/>
      </c>
      <c r="AB134" s="192" t="str">
        <f>+IF($C134&gt;0,VLOOKUP($B134,'CSM ACTIVE PRICE LIST'!$A$2:$F$1022,5,FALSE),"")</f>
        <v/>
      </c>
      <c r="AC134" s="192" t="str">
        <f>+IF($C134&gt;0,VLOOKUP($B134,'CSM ACTIVE PRICE LIST'!$A$2:$F$1022,6,FALSE),"")</f>
        <v/>
      </c>
      <c r="AD134" s="38"/>
      <c r="AE134" s="159" t="str">
        <f t="shared" si="10"/>
        <v>0</v>
      </c>
      <c r="AF134" s="201"/>
      <c r="AG134" s="40" t="str">
        <f>IF($C134&gt;0,+VLOOKUP(E134,'MASTER CODE DATA'!A$1:B$99,2,FALSE),"")</f>
        <v/>
      </c>
      <c r="AH134" s="40" t="str">
        <f>IF(C134&gt;0,+VLOOKUP(F134,'MASTER CODE DATA'!C$1:D$99,2,FALSE),"")</f>
        <v/>
      </c>
      <c r="AI134" s="40" t="str">
        <f>IF(C134&gt;0,+VLOOKUP(G134,'MASTER CODE DATA'!E$1:F$99,2,FALSE),"")</f>
        <v/>
      </c>
      <c r="AJ134" s="40" t="str">
        <f>IF(C134&gt;0,+VLOOKUP(H134,'MASTER CODE DATA'!G$1:H$99,2,FALSE),"")</f>
        <v/>
      </c>
      <c r="AK134" s="40" t="str">
        <f>IF(C134&gt;0,+VLOOKUP(I134,'MASTER CODE DATA'!I$1:J$99,2,FALSE),"")</f>
        <v/>
      </c>
    </row>
    <row r="135" spans="1:37" s="1" customFormat="1" hidden="1" x14ac:dyDescent="0.2">
      <c r="A135" s="33" t="s">
        <v>99</v>
      </c>
      <c r="B135" s="33" t="s">
        <v>359</v>
      </c>
      <c r="C135" s="146"/>
      <c r="D135" s="35" t="str">
        <f t="shared" si="20"/>
        <v/>
      </c>
      <c r="E135" s="34"/>
      <c r="F135" s="34"/>
      <c r="G135" s="34"/>
      <c r="H135" s="34"/>
      <c r="I135" s="34"/>
      <c r="J135" s="143">
        <v>0</v>
      </c>
      <c r="K135" s="191" t="str">
        <f t="shared" si="12"/>
        <v/>
      </c>
      <c r="L135" s="191"/>
      <c r="M135" s="191"/>
      <c r="N135" s="191"/>
      <c r="O135" s="191"/>
      <c r="P135" s="191"/>
      <c r="Q135" s="191"/>
      <c r="R135" s="191"/>
      <c r="S135" s="191"/>
      <c r="T135" s="191"/>
      <c r="U135" s="191"/>
      <c r="V135" s="191"/>
      <c r="W135" s="191"/>
      <c r="X135" s="191"/>
      <c r="Y135" s="191"/>
      <c r="Z135" s="191"/>
      <c r="AA135" s="192" t="str">
        <f>+IF($C135&gt;0,VLOOKUP($B135,'CSM ACTIVE PRICE LIST'!$A$2:$F$1022,4,FALSE),"")</f>
        <v/>
      </c>
      <c r="AB135" s="192" t="str">
        <f>+IF($C135&gt;0,VLOOKUP($B135,'CSM ACTIVE PRICE LIST'!$A$2:$F$1022,5,FALSE),"")</f>
        <v/>
      </c>
      <c r="AC135" s="192" t="str">
        <f>+IF($C135&gt;0,VLOOKUP($B135,'CSM ACTIVE PRICE LIST'!$A$2:$F$1022,6,FALSE),"")</f>
        <v/>
      </c>
      <c r="AD135" s="38"/>
      <c r="AE135" s="159" t="str">
        <f t="shared" ref="AE135:AE199" si="21">+H135&amp;J135</f>
        <v>0</v>
      </c>
      <c r="AF135" s="201"/>
      <c r="AG135" s="40" t="str">
        <f>IF($C135&gt;0,+VLOOKUP(E135,'MASTER CODE DATA'!A$1:B$99,2,FALSE),"")</f>
        <v/>
      </c>
      <c r="AH135" s="40" t="str">
        <f>IF(C135&gt;0,+VLOOKUP(F135,'MASTER CODE DATA'!C$1:D$99,2,FALSE),"")</f>
        <v/>
      </c>
      <c r="AI135" s="40" t="str">
        <f>IF(C135&gt;0,+VLOOKUP(G135,'MASTER CODE DATA'!E$1:F$99,2,FALSE),"")</f>
        <v/>
      </c>
      <c r="AJ135" s="40" t="str">
        <f>IF(C135&gt;0,+VLOOKUP(H135,'MASTER CODE DATA'!G$1:H$99,2,FALSE),"")</f>
        <v/>
      </c>
      <c r="AK135" s="40" t="str">
        <f>IF(C135&gt;0,+VLOOKUP(I135,'MASTER CODE DATA'!I$1:J$99,2,FALSE),"")</f>
        <v/>
      </c>
    </row>
    <row r="136" spans="1:37" s="1" customFormat="1" hidden="1" x14ac:dyDescent="0.2">
      <c r="A136" s="33" t="s">
        <v>83</v>
      </c>
      <c r="B136" s="33" t="s">
        <v>360</v>
      </c>
      <c r="C136" s="146"/>
      <c r="D136" s="35" t="str">
        <f t="shared" si="20"/>
        <v/>
      </c>
      <c r="E136" s="34"/>
      <c r="F136" s="34"/>
      <c r="G136" s="34"/>
      <c r="H136" s="34"/>
      <c r="I136" s="34"/>
      <c r="J136" s="143">
        <v>0</v>
      </c>
      <c r="K136" s="191" t="str">
        <f t="shared" si="12"/>
        <v/>
      </c>
      <c r="L136" s="191"/>
      <c r="M136" s="191"/>
      <c r="N136" s="191"/>
      <c r="O136" s="191"/>
      <c r="P136" s="191"/>
      <c r="Q136" s="191"/>
      <c r="R136" s="191"/>
      <c r="S136" s="191"/>
      <c r="T136" s="191"/>
      <c r="U136" s="191"/>
      <c r="V136" s="191"/>
      <c r="W136" s="191"/>
      <c r="X136" s="191"/>
      <c r="Y136" s="191"/>
      <c r="Z136" s="191"/>
      <c r="AA136" s="192" t="str">
        <f>+IF($C136&gt;0,VLOOKUP($B136,'CSM ACTIVE PRICE LIST'!$A$2:$F$1022,4,FALSE),"")</f>
        <v/>
      </c>
      <c r="AB136" s="192" t="str">
        <f>+IF($C136&gt;0,VLOOKUP($B136,'CSM ACTIVE PRICE LIST'!$A$2:$F$1022,5,FALSE),"")</f>
        <v/>
      </c>
      <c r="AC136" s="192" t="str">
        <f>+IF($C136&gt;0,VLOOKUP($B136,'CSM ACTIVE PRICE LIST'!$A$2:$F$1022,6,FALSE),"")</f>
        <v/>
      </c>
      <c r="AD136" s="38"/>
      <c r="AE136" s="159" t="str">
        <f t="shared" si="21"/>
        <v>0</v>
      </c>
      <c r="AF136" s="201"/>
      <c r="AG136" s="40" t="str">
        <f>IF($C136&gt;0,+VLOOKUP(E136,'MASTER CODE DATA'!A$1:B$99,2,FALSE),"")</f>
        <v/>
      </c>
      <c r="AH136" s="40" t="str">
        <f>IF(C136&gt;0,+VLOOKUP(F136,'MASTER CODE DATA'!C$1:D$99,2,FALSE),"")</f>
        <v/>
      </c>
      <c r="AI136" s="40" t="str">
        <f>IF(C136&gt;0,+VLOOKUP(G136,'MASTER CODE DATA'!E$1:F$99,2,FALSE),"")</f>
        <v/>
      </c>
      <c r="AJ136" s="40" t="str">
        <f>IF(C136&gt;0,+VLOOKUP(H136,'MASTER CODE DATA'!G$1:H$99,2,FALSE),"")</f>
        <v/>
      </c>
      <c r="AK136" s="40" t="str">
        <f>IF(C136&gt;0,+VLOOKUP(I136,'MASTER CODE DATA'!I$1:J$99,2,FALSE),"")</f>
        <v/>
      </c>
    </row>
    <row r="137" spans="1:37" s="1" customFormat="1" hidden="1" x14ac:dyDescent="0.2">
      <c r="A137" s="33" t="s">
        <v>83</v>
      </c>
      <c r="B137" s="33" t="s">
        <v>361</v>
      </c>
      <c r="C137" s="146"/>
      <c r="D137" s="35" t="str">
        <f t="shared" si="20"/>
        <v/>
      </c>
      <c r="E137" s="34"/>
      <c r="F137" s="34"/>
      <c r="G137" s="34"/>
      <c r="H137" s="34"/>
      <c r="I137" s="34"/>
      <c r="J137" s="143">
        <v>0</v>
      </c>
      <c r="K137" s="191" t="str">
        <f t="shared" si="12"/>
        <v/>
      </c>
      <c r="L137" s="191"/>
      <c r="M137" s="191"/>
      <c r="N137" s="191"/>
      <c r="O137" s="191"/>
      <c r="P137" s="191"/>
      <c r="Q137" s="191"/>
      <c r="R137" s="191"/>
      <c r="S137" s="191"/>
      <c r="T137" s="191"/>
      <c r="U137" s="191"/>
      <c r="V137" s="191"/>
      <c r="W137" s="191"/>
      <c r="X137" s="191"/>
      <c r="Y137" s="191"/>
      <c r="Z137" s="191"/>
      <c r="AA137" s="192" t="str">
        <f>+IF($C137&gt;0,VLOOKUP($B137,'CSM ACTIVE PRICE LIST'!$A$2:$F$1022,4,FALSE),"")</f>
        <v/>
      </c>
      <c r="AB137" s="192" t="str">
        <f>+IF($C137&gt;0,VLOOKUP($B137,'CSM ACTIVE PRICE LIST'!$A$2:$F$1022,5,FALSE),"")</f>
        <v/>
      </c>
      <c r="AC137" s="192" t="str">
        <f>+IF($C137&gt;0,VLOOKUP($B137,'CSM ACTIVE PRICE LIST'!$A$2:$F$1022,6,FALSE),"")</f>
        <v/>
      </c>
      <c r="AD137" s="38"/>
      <c r="AE137" s="159" t="str">
        <f t="shared" si="21"/>
        <v>0</v>
      </c>
      <c r="AF137" s="201"/>
      <c r="AG137" s="40" t="str">
        <f>IF($C137&gt;0,+VLOOKUP(E137,'MASTER CODE DATA'!A$1:B$99,2,FALSE),"")</f>
        <v/>
      </c>
      <c r="AH137" s="40" t="str">
        <f>IF(C137&gt;0,+VLOOKUP(F137,'MASTER CODE DATA'!C$1:D$99,2,FALSE),"")</f>
        <v/>
      </c>
      <c r="AI137" s="40" t="str">
        <f>IF(C137&gt;0,+VLOOKUP(G137,'MASTER CODE DATA'!E$1:F$99,2,FALSE),"")</f>
        <v/>
      </c>
      <c r="AJ137" s="40" t="str">
        <f>IF(C137&gt;0,+VLOOKUP(H137,'MASTER CODE DATA'!G$1:H$99,2,FALSE),"")</f>
        <v/>
      </c>
      <c r="AK137" s="40" t="str">
        <f>IF(C137&gt;0,+VLOOKUP(I137,'MASTER CODE DATA'!I$1:J$99,2,FALSE),"")</f>
        <v/>
      </c>
    </row>
    <row r="138" spans="1:37" s="1" customFormat="1" hidden="1" x14ac:dyDescent="0.2">
      <c r="A138" s="33" t="s">
        <v>83</v>
      </c>
      <c r="B138" s="33" t="s">
        <v>362</v>
      </c>
      <c r="C138" s="146"/>
      <c r="D138" s="35" t="str">
        <f t="shared" si="20"/>
        <v/>
      </c>
      <c r="E138" s="34"/>
      <c r="F138" s="34"/>
      <c r="G138" s="34"/>
      <c r="H138" s="34"/>
      <c r="I138" s="34"/>
      <c r="J138" s="143">
        <v>0</v>
      </c>
      <c r="K138" s="191" t="str">
        <f t="shared" si="12"/>
        <v/>
      </c>
      <c r="L138" s="191"/>
      <c r="M138" s="191"/>
      <c r="N138" s="191"/>
      <c r="O138" s="191"/>
      <c r="P138" s="191"/>
      <c r="Q138" s="191"/>
      <c r="R138" s="191"/>
      <c r="S138" s="191"/>
      <c r="T138" s="191"/>
      <c r="U138" s="191"/>
      <c r="V138" s="191"/>
      <c r="W138" s="191"/>
      <c r="X138" s="191"/>
      <c r="Y138" s="191"/>
      <c r="Z138" s="191"/>
      <c r="AA138" s="192" t="str">
        <f>+IF($C138&gt;0,VLOOKUP($B138,'CSM ACTIVE PRICE LIST'!$A$2:$F$1022,4,FALSE),"")</f>
        <v/>
      </c>
      <c r="AB138" s="192" t="str">
        <f>+IF($C138&gt;0,VLOOKUP($B138,'CSM ACTIVE PRICE LIST'!$A$2:$F$1022,5,FALSE),"")</f>
        <v/>
      </c>
      <c r="AC138" s="192" t="str">
        <f>+IF($C138&gt;0,VLOOKUP($B138,'CSM ACTIVE PRICE LIST'!$A$2:$F$1022,6,FALSE),"")</f>
        <v/>
      </c>
      <c r="AD138" s="38"/>
      <c r="AE138" s="159" t="str">
        <f t="shared" si="21"/>
        <v>0</v>
      </c>
      <c r="AF138" s="201"/>
      <c r="AG138" s="40" t="str">
        <f>IF($C138&gt;0,+VLOOKUP(E138,'MASTER CODE DATA'!A$1:B$99,2,FALSE),"")</f>
        <v/>
      </c>
      <c r="AH138" s="40" t="str">
        <f>IF(C138&gt;0,+VLOOKUP(F138,'MASTER CODE DATA'!C$1:D$99,2,FALSE),"")</f>
        <v/>
      </c>
      <c r="AI138" s="40" t="str">
        <f>IF(C138&gt;0,+VLOOKUP(G138,'MASTER CODE DATA'!E$1:F$99,2,FALSE),"")</f>
        <v/>
      </c>
      <c r="AJ138" s="40" t="str">
        <f>IF(C138&gt;0,+VLOOKUP(H138,'MASTER CODE DATA'!G$1:H$99,2,FALSE),"")</f>
        <v/>
      </c>
      <c r="AK138" s="40" t="str">
        <f>IF(C138&gt;0,+VLOOKUP(I138,'MASTER CODE DATA'!I$1:J$99,2,FALSE),"")</f>
        <v/>
      </c>
    </row>
    <row r="139" spans="1:37" s="1" customFormat="1" hidden="1" x14ac:dyDescent="0.2">
      <c r="A139" s="33" t="s">
        <v>158</v>
      </c>
      <c r="B139" s="33" t="s">
        <v>363</v>
      </c>
      <c r="C139" s="146"/>
      <c r="D139" s="35" t="str">
        <f t="shared" si="20"/>
        <v/>
      </c>
      <c r="E139" s="34"/>
      <c r="F139" s="34"/>
      <c r="G139" s="34"/>
      <c r="H139" s="34"/>
      <c r="I139" s="34"/>
      <c r="J139" s="143">
        <v>0</v>
      </c>
      <c r="K139" s="191" t="str">
        <f t="shared" si="12"/>
        <v/>
      </c>
      <c r="L139" s="191"/>
      <c r="M139" s="191"/>
      <c r="N139" s="191"/>
      <c r="O139" s="191"/>
      <c r="P139" s="191"/>
      <c r="Q139" s="191"/>
      <c r="R139" s="191"/>
      <c r="S139" s="191"/>
      <c r="T139" s="191"/>
      <c r="U139" s="191"/>
      <c r="V139" s="191"/>
      <c r="W139" s="191"/>
      <c r="X139" s="191"/>
      <c r="Y139" s="191"/>
      <c r="Z139" s="191"/>
      <c r="AA139" s="192" t="str">
        <f>+IF($C139&gt;0,VLOOKUP($B139,'CSM ACTIVE PRICE LIST'!$A$2:$F$1022,4,FALSE),"")</f>
        <v/>
      </c>
      <c r="AB139" s="192" t="str">
        <f>+IF($C139&gt;0,VLOOKUP($B139,'CSM ACTIVE PRICE LIST'!$A$2:$F$1022,5,FALSE),"")</f>
        <v/>
      </c>
      <c r="AC139" s="192" t="str">
        <f>+IF($C139&gt;0,VLOOKUP($B139,'CSM ACTIVE PRICE LIST'!$A$2:$F$1022,6,FALSE),"")</f>
        <v/>
      </c>
      <c r="AD139" s="38"/>
      <c r="AE139" s="159" t="str">
        <f t="shared" si="21"/>
        <v>0</v>
      </c>
      <c r="AF139" s="201"/>
      <c r="AG139" s="40" t="str">
        <f>IF($C139&gt;0,+VLOOKUP(E139,'MASTER CODE DATA'!A$1:B$99,2,FALSE),"")</f>
        <v/>
      </c>
      <c r="AH139" s="40" t="str">
        <f>IF(C139&gt;0,+VLOOKUP(F139,'MASTER CODE DATA'!C$1:D$99,2,FALSE),"")</f>
        <v/>
      </c>
      <c r="AI139" s="40" t="str">
        <f>IF(C139&gt;0,+VLOOKUP(G139,'MASTER CODE DATA'!E$1:F$99,2,FALSE),"")</f>
        <v/>
      </c>
      <c r="AJ139" s="40" t="str">
        <f>IF(C139&gt;0,+VLOOKUP(H139,'MASTER CODE DATA'!G$1:H$99,2,FALSE),"")</f>
        <v/>
      </c>
      <c r="AK139" s="40" t="str">
        <f>IF(C139&gt;0,+VLOOKUP(I139,'MASTER CODE DATA'!I$1:J$99,2,FALSE),"")</f>
        <v/>
      </c>
    </row>
    <row r="140" spans="1:37" s="1" customFormat="1" hidden="1" x14ac:dyDescent="0.2">
      <c r="A140" s="33" t="s">
        <v>117</v>
      </c>
      <c r="B140" s="33" t="s">
        <v>364</v>
      </c>
      <c r="C140" s="146"/>
      <c r="D140" s="35" t="str">
        <f t="shared" si="20"/>
        <v/>
      </c>
      <c r="E140" s="34"/>
      <c r="F140" s="34"/>
      <c r="G140" s="34"/>
      <c r="H140" s="34"/>
      <c r="I140" s="34"/>
      <c r="J140" s="143">
        <v>0</v>
      </c>
      <c r="K140" s="191" t="str">
        <f t="shared" si="12"/>
        <v/>
      </c>
      <c r="L140" s="191"/>
      <c r="M140" s="191"/>
      <c r="N140" s="191"/>
      <c r="O140" s="191"/>
      <c r="P140" s="191"/>
      <c r="Q140" s="191"/>
      <c r="R140" s="191"/>
      <c r="S140" s="191"/>
      <c r="T140" s="191"/>
      <c r="U140" s="191"/>
      <c r="V140" s="191"/>
      <c r="W140" s="191"/>
      <c r="X140" s="191"/>
      <c r="Y140" s="191"/>
      <c r="Z140" s="191"/>
      <c r="AA140" s="192" t="str">
        <f>+IF($C140&gt;0,VLOOKUP($B140,'CSM ACTIVE PRICE LIST'!$A$2:$F$1022,4,FALSE),"")</f>
        <v/>
      </c>
      <c r="AB140" s="192" t="str">
        <f>+IF($C140&gt;0,VLOOKUP($B140,'CSM ACTIVE PRICE LIST'!$A$2:$F$1022,5,FALSE),"")</f>
        <v/>
      </c>
      <c r="AC140" s="192" t="str">
        <f>+IF($C140&gt;0,VLOOKUP($B140,'CSM ACTIVE PRICE LIST'!$A$2:$F$1022,6,FALSE),"")</f>
        <v/>
      </c>
      <c r="AD140" s="38"/>
      <c r="AE140" s="159" t="str">
        <f t="shared" si="21"/>
        <v>0</v>
      </c>
      <c r="AF140" s="201"/>
      <c r="AG140" s="40" t="str">
        <f>IF($C140&gt;0,+VLOOKUP(E140,'MASTER CODE DATA'!A$1:B$99,2,FALSE),"")</f>
        <v/>
      </c>
      <c r="AH140" s="40" t="str">
        <f>IF(C140&gt;0,+VLOOKUP(F140,'MASTER CODE DATA'!C$1:D$99,2,FALSE),"")</f>
        <v/>
      </c>
      <c r="AI140" s="40" t="str">
        <f>IF(C140&gt;0,+VLOOKUP(G140,'MASTER CODE DATA'!E$1:F$99,2,FALSE),"")</f>
        <v/>
      </c>
      <c r="AJ140" s="40" t="str">
        <f>IF(C140&gt;0,+VLOOKUP(H140,'MASTER CODE DATA'!G$1:H$99,2,FALSE),"")</f>
        <v/>
      </c>
      <c r="AK140" s="40" t="str">
        <f>IF(C140&gt;0,+VLOOKUP(I140,'MASTER CODE DATA'!I$1:J$99,2,FALSE),"")</f>
        <v/>
      </c>
    </row>
    <row r="141" spans="1:37" s="1" customFormat="1" hidden="1" x14ac:dyDescent="0.2">
      <c r="A141" s="33" t="s">
        <v>158</v>
      </c>
      <c r="B141" s="33" t="s">
        <v>365</v>
      </c>
      <c r="C141" s="146"/>
      <c r="D141" s="35" t="str">
        <f t="shared" si="20"/>
        <v/>
      </c>
      <c r="E141" s="34"/>
      <c r="F141" s="34"/>
      <c r="G141" s="34"/>
      <c r="H141" s="34"/>
      <c r="I141" s="34"/>
      <c r="J141" s="143">
        <v>0</v>
      </c>
      <c r="K141" s="191" t="str">
        <f t="shared" si="12"/>
        <v/>
      </c>
      <c r="L141" s="191"/>
      <c r="M141" s="191"/>
      <c r="N141" s="191"/>
      <c r="O141" s="191"/>
      <c r="P141" s="191"/>
      <c r="Q141" s="191"/>
      <c r="R141" s="191"/>
      <c r="S141" s="191"/>
      <c r="T141" s="191"/>
      <c r="U141" s="191"/>
      <c r="V141" s="191"/>
      <c r="W141" s="191"/>
      <c r="X141" s="191"/>
      <c r="Y141" s="191"/>
      <c r="Z141" s="191"/>
      <c r="AA141" s="192" t="str">
        <f>+IF($C141&gt;0,VLOOKUP($B141,'CSM ACTIVE PRICE LIST'!$A$2:$F$1022,4,FALSE),"")</f>
        <v/>
      </c>
      <c r="AB141" s="192" t="str">
        <f>+IF($C141&gt;0,VLOOKUP($B141,'CSM ACTIVE PRICE LIST'!$A$2:$F$1022,5,FALSE),"")</f>
        <v/>
      </c>
      <c r="AC141" s="192" t="str">
        <f>+IF($C141&gt;0,VLOOKUP($B141,'CSM ACTIVE PRICE LIST'!$A$2:$F$1022,6,FALSE),"")</f>
        <v/>
      </c>
      <c r="AD141" s="38"/>
      <c r="AE141" s="159" t="str">
        <f t="shared" si="21"/>
        <v>0</v>
      </c>
      <c r="AF141" s="201"/>
      <c r="AG141" s="40" t="str">
        <f>IF($C141&gt;0,+VLOOKUP(E141,'MASTER CODE DATA'!A$1:B$99,2,FALSE),"")</f>
        <v/>
      </c>
      <c r="AH141" s="40" t="str">
        <f>IF(C141&gt;0,+VLOOKUP(F141,'MASTER CODE DATA'!C$1:D$99,2,FALSE),"")</f>
        <v/>
      </c>
      <c r="AI141" s="40" t="str">
        <f>IF(C141&gt;0,+VLOOKUP(G141,'MASTER CODE DATA'!E$1:F$99,2,FALSE),"")</f>
        <v/>
      </c>
      <c r="AJ141" s="40" t="str">
        <f>IF(C141&gt;0,+VLOOKUP(H141,'MASTER CODE DATA'!G$1:H$99,2,FALSE),"")</f>
        <v/>
      </c>
      <c r="AK141" s="40" t="str">
        <f>IF(C141&gt;0,+VLOOKUP(I141,'MASTER CODE DATA'!I$1:J$99,2,FALSE),"")</f>
        <v/>
      </c>
    </row>
    <row r="142" spans="1:37" s="1" customFormat="1" hidden="1" x14ac:dyDescent="0.2">
      <c r="A142" s="33" t="s">
        <v>99</v>
      </c>
      <c r="B142" s="33" t="s">
        <v>366</v>
      </c>
      <c r="C142" s="146"/>
      <c r="D142" s="35" t="str">
        <f t="shared" si="20"/>
        <v/>
      </c>
      <c r="E142" s="34"/>
      <c r="F142" s="34"/>
      <c r="G142" s="34"/>
      <c r="H142" s="34"/>
      <c r="I142" s="34"/>
      <c r="J142" s="143">
        <v>0</v>
      </c>
      <c r="K142" s="191" t="str">
        <f t="shared" si="12"/>
        <v/>
      </c>
      <c r="L142" s="191"/>
      <c r="M142" s="191"/>
      <c r="N142" s="191"/>
      <c r="O142" s="191"/>
      <c r="P142" s="191"/>
      <c r="Q142" s="191"/>
      <c r="R142" s="191"/>
      <c r="S142" s="191"/>
      <c r="T142" s="191"/>
      <c r="U142" s="191"/>
      <c r="V142" s="191"/>
      <c r="W142" s="191"/>
      <c r="X142" s="191"/>
      <c r="Y142" s="191"/>
      <c r="Z142" s="191"/>
      <c r="AA142" s="192" t="str">
        <f>+IF($C142&gt;0,VLOOKUP($B142,'CSM ACTIVE PRICE LIST'!$A$2:$F$1022,4,FALSE),"")</f>
        <v/>
      </c>
      <c r="AB142" s="192" t="str">
        <f>+IF($C142&gt;0,VLOOKUP($B142,'CSM ACTIVE PRICE LIST'!$A$2:$F$1022,5,FALSE),"")</f>
        <v/>
      </c>
      <c r="AC142" s="192" t="str">
        <f>+IF($C142&gt;0,VLOOKUP($B142,'CSM ACTIVE PRICE LIST'!$A$2:$F$1022,6,FALSE),"")</f>
        <v/>
      </c>
      <c r="AD142" s="38"/>
      <c r="AE142" s="159" t="str">
        <f t="shared" si="21"/>
        <v>0</v>
      </c>
      <c r="AF142" s="201"/>
      <c r="AG142" s="40" t="str">
        <f>IF($C142&gt;0,+VLOOKUP(E142,'MASTER CODE DATA'!A$1:B$99,2,FALSE),"")</f>
        <v/>
      </c>
      <c r="AH142" s="40" t="str">
        <f>IF(C142&gt;0,+VLOOKUP(F142,'MASTER CODE DATA'!C$1:D$99,2,FALSE),"")</f>
        <v/>
      </c>
      <c r="AI142" s="40" t="str">
        <f>IF(C142&gt;0,+VLOOKUP(G142,'MASTER CODE DATA'!E$1:F$99,2,FALSE),"")</f>
        <v/>
      </c>
      <c r="AJ142" s="40" t="str">
        <f>IF(C142&gt;0,+VLOOKUP(H142,'MASTER CODE DATA'!G$1:H$99,2,FALSE),"")</f>
        <v/>
      </c>
      <c r="AK142" s="40" t="str">
        <f>IF(C142&gt;0,+VLOOKUP(I142,'MASTER CODE DATA'!I$1:J$99,2,FALSE),"")</f>
        <v/>
      </c>
    </row>
    <row r="143" spans="1:37" s="1" customFormat="1" hidden="1" x14ac:dyDescent="0.2">
      <c r="A143" s="33" t="s">
        <v>99</v>
      </c>
      <c r="B143" s="33" t="s">
        <v>367</v>
      </c>
      <c r="C143" s="146"/>
      <c r="D143" s="35" t="str">
        <f t="shared" si="20"/>
        <v/>
      </c>
      <c r="E143" s="34"/>
      <c r="F143" s="34"/>
      <c r="G143" s="34"/>
      <c r="H143" s="34"/>
      <c r="I143" s="34"/>
      <c r="J143" s="143">
        <v>0</v>
      </c>
      <c r="K143" s="191" t="str">
        <f t="shared" ref="K143:K208" si="22">IF(C143&gt;0,C143,"")</f>
        <v/>
      </c>
      <c r="L143" s="191"/>
      <c r="M143" s="191"/>
      <c r="N143" s="191"/>
      <c r="O143" s="191"/>
      <c r="P143" s="191"/>
      <c r="Q143" s="191"/>
      <c r="R143" s="191"/>
      <c r="S143" s="191"/>
      <c r="T143" s="191"/>
      <c r="U143" s="191"/>
      <c r="V143" s="191"/>
      <c r="W143" s="191"/>
      <c r="X143" s="191"/>
      <c r="Y143" s="191"/>
      <c r="Z143" s="191"/>
      <c r="AA143" s="192" t="str">
        <f>+IF($C143&gt;0,VLOOKUP($B143,'CSM ACTIVE PRICE LIST'!$A$2:$F$1022,4,FALSE),"")</f>
        <v/>
      </c>
      <c r="AB143" s="192" t="str">
        <f>+IF($C143&gt;0,VLOOKUP($B143,'CSM ACTIVE PRICE LIST'!$A$2:$F$1022,5,FALSE),"")</f>
        <v/>
      </c>
      <c r="AC143" s="192" t="str">
        <f>+IF($C143&gt;0,VLOOKUP($B143,'CSM ACTIVE PRICE LIST'!$A$2:$F$1022,6,FALSE),"")</f>
        <v/>
      </c>
      <c r="AD143" s="38"/>
      <c r="AE143" s="159" t="str">
        <f t="shared" si="21"/>
        <v>0</v>
      </c>
      <c r="AF143" s="201"/>
      <c r="AG143" s="40" t="str">
        <f>IF($C143&gt;0,+VLOOKUP(E143,'MASTER CODE DATA'!A$1:B$99,2,FALSE),"")</f>
        <v/>
      </c>
      <c r="AH143" s="40" t="str">
        <f>IF(C143&gt;0,+VLOOKUP(F143,'MASTER CODE DATA'!C$1:D$99,2,FALSE),"")</f>
        <v/>
      </c>
      <c r="AI143" s="40" t="str">
        <f>IF(C143&gt;0,+VLOOKUP(G143,'MASTER CODE DATA'!E$1:F$99,2,FALSE),"")</f>
        <v/>
      </c>
      <c r="AJ143" s="40" t="str">
        <f>IF(C143&gt;0,+VLOOKUP(H143,'MASTER CODE DATA'!G$1:H$99,2,FALSE),"")</f>
        <v/>
      </c>
      <c r="AK143" s="40" t="str">
        <f>IF(C143&gt;0,+VLOOKUP(I143,'MASTER CODE DATA'!I$1:J$99,2,FALSE),"")</f>
        <v/>
      </c>
    </row>
    <row r="144" spans="1:37" s="1" customFormat="1" hidden="1" x14ac:dyDescent="0.2">
      <c r="A144" s="33" t="s">
        <v>158</v>
      </c>
      <c r="B144" s="33" t="s">
        <v>368</v>
      </c>
      <c r="C144" s="146"/>
      <c r="D144" s="35" t="str">
        <f t="shared" si="20"/>
        <v/>
      </c>
      <c r="E144" s="34"/>
      <c r="F144" s="34"/>
      <c r="G144" s="34"/>
      <c r="H144" s="34"/>
      <c r="I144" s="34"/>
      <c r="J144" s="143">
        <v>0</v>
      </c>
      <c r="K144" s="191" t="str">
        <f t="shared" si="22"/>
        <v/>
      </c>
      <c r="L144" s="191"/>
      <c r="M144" s="191"/>
      <c r="N144" s="191"/>
      <c r="O144" s="191"/>
      <c r="P144" s="191"/>
      <c r="Q144" s="191"/>
      <c r="R144" s="191"/>
      <c r="S144" s="191"/>
      <c r="T144" s="191"/>
      <c r="U144" s="191"/>
      <c r="V144" s="191"/>
      <c r="W144" s="191"/>
      <c r="X144" s="191"/>
      <c r="Y144" s="191"/>
      <c r="Z144" s="191"/>
      <c r="AA144" s="192" t="str">
        <f>+IF($C144&gt;0,VLOOKUP($B144,'CSM ACTIVE PRICE LIST'!$A$2:$F$1022,4,FALSE),"")</f>
        <v/>
      </c>
      <c r="AB144" s="192" t="str">
        <f>+IF($C144&gt;0,VLOOKUP($B144,'CSM ACTIVE PRICE LIST'!$A$2:$F$1022,5,FALSE),"")</f>
        <v/>
      </c>
      <c r="AC144" s="192" t="str">
        <f>+IF($C144&gt;0,VLOOKUP($B144,'CSM ACTIVE PRICE LIST'!$A$2:$F$1022,6,FALSE),"")</f>
        <v/>
      </c>
      <c r="AD144" s="38"/>
      <c r="AE144" s="159" t="str">
        <f t="shared" si="21"/>
        <v>0</v>
      </c>
      <c r="AF144" s="201"/>
      <c r="AG144" s="40" t="str">
        <f>IF($C144&gt;0,+VLOOKUP(E144,'MASTER CODE DATA'!A$1:B$99,2,FALSE),"")</f>
        <v/>
      </c>
      <c r="AH144" s="40" t="str">
        <f>IF(C144&gt;0,+VLOOKUP(F144,'MASTER CODE DATA'!C$1:D$99,2,FALSE),"")</f>
        <v/>
      </c>
      <c r="AI144" s="40" t="str">
        <f>IF(C144&gt;0,+VLOOKUP(G144,'MASTER CODE DATA'!E$1:F$99,2,FALSE),"")</f>
        <v/>
      </c>
      <c r="AJ144" s="40" t="str">
        <f>IF(C144&gt;0,+VLOOKUP(H144,'MASTER CODE DATA'!G$1:H$99,2,FALSE),"")</f>
        <v/>
      </c>
      <c r="AK144" s="40" t="str">
        <f>IF(C144&gt;0,+VLOOKUP(I144,'MASTER CODE DATA'!I$1:J$99,2,FALSE),"")</f>
        <v/>
      </c>
    </row>
    <row r="145" spans="1:37" s="1" customFormat="1" hidden="1" x14ac:dyDescent="0.2">
      <c r="A145" s="33" t="s">
        <v>158</v>
      </c>
      <c r="B145" s="33" t="s">
        <v>369</v>
      </c>
      <c r="C145" s="146"/>
      <c r="D145" s="35" t="str">
        <f t="shared" si="20"/>
        <v/>
      </c>
      <c r="E145" s="34"/>
      <c r="F145" s="34"/>
      <c r="G145" s="34"/>
      <c r="H145" s="34"/>
      <c r="I145" s="34"/>
      <c r="J145" s="143">
        <v>0</v>
      </c>
      <c r="K145" s="191" t="str">
        <f t="shared" si="22"/>
        <v/>
      </c>
      <c r="L145" s="191"/>
      <c r="M145" s="191"/>
      <c r="N145" s="191"/>
      <c r="O145" s="191"/>
      <c r="P145" s="191"/>
      <c r="Q145" s="191"/>
      <c r="R145" s="191"/>
      <c r="S145" s="191"/>
      <c r="T145" s="191"/>
      <c r="U145" s="191"/>
      <c r="V145" s="191"/>
      <c r="W145" s="191"/>
      <c r="X145" s="191"/>
      <c r="Y145" s="191"/>
      <c r="Z145" s="191"/>
      <c r="AA145" s="192" t="str">
        <f>+IF($C145&gt;0,VLOOKUP($B145,'CSM ACTIVE PRICE LIST'!$A$2:$F$1022,4,FALSE),"")</f>
        <v/>
      </c>
      <c r="AB145" s="192" t="str">
        <f>+IF($C145&gt;0,VLOOKUP($B145,'CSM ACTIVE PRICE LIST'!$A$2:$F$1022,5,FALSE),"")</f>
        <v/>
      </c>
      <c r="AC145" s="192" t="str">
        <f>+IF($C145&gt;0,VLOOKUP($B145,'CSM ACTIVE PRICE LIST'!$A$2:$F$1022,6,FALSE),"")</f>
        <v/>
      </c>
      <c r="AD145" s="38"/>
      <c r="AE145" s="159" t="str">
        <f t="shared" si="21"/>
        <v>0</v>
      </c>
      <c r="AF145" s="201"/>
      <c r="AG145" s="40" t="str">
        <f>IF($C145&gt;0,+VLOOKUP(E145,'MASTER CODE DATA'!A$1:B$99,2,FALSE),"")</f>
        <v/>
      </c>
      <c r="AH145" s="40" t="str">
        <f>IF(C145&gt;0,+VLOOKUP(F145,'MASTER CODE DATA'!C$1:D$99,2,FALSE),"")</f>
        <v/>
      </c>
      <c r="AI145" s="40" t="str">
        <f>IF(C145&gt;0,+VLOOKUP(G145,'MASTER CODE DATA'!E$1:F$99,2,FALSE),"")</f>
        <v/>
      </c>
      <c r="AJ145" s="40" t="str">
        <f>IF(C145&gt;0,+VLOOKUP(H145,'MASTER CODE DATA'!G$1:H$99,2,FALSE),"")</f>
        <v/>
      </c>
      <c r="AK145" s="40" t="str">
        <f>IF(C145&gt;0,+VLOOKUP(I145,'MASTER CODE DATA'!I$1:J$99,2,FALSE),"")</f>
        <v/>
      </c>
    </row>
    <row r="146" spans="1:37" s="1" customFormat="1" hidden="1" x14ac:dyDescent="0.2">
      <c r="A146" s="33" t="s">
        <v>158</v>
      </c>
      <c r="B146" s="33" t="s">
        <v>370</v>
      </c>
      <c r="C146" s="146"/>
      <c r="D146" s="35" t="str">
        <f t="shared" si="20"/>
        <v/>
      </c>
      <c r="E146" s="34"/>
      <c r="F146" s="34"/>
      <c r="G146" s="34"/>
      <c r="H146" s="34"/>
      <c r="I146" s="34"/>
      <c r="J146" s="143">
        <v>0</v>
      </c>
      <c r="K146" s="191" t="str">
        <f t="shared" si="22"/>
        <v/>
      </c>
      <c r="L146" s="191"/>
      <c r="M146" s="191"/>
      <c r="N146" s="191"/>
      <c r="O146" s="191"/>
      <c r="P146" s="191"/>
      <c r="Q146" s="191"/>
      <c r="R146" s="191"/>
      <c r="S146" s="191"/>
      <c r="T146" s="191"/>
      <c r="U146" s="191"/>
      <c r="V146" s="191"/>
      <c r="W146" s="191"/>
      <c r="X146" s="191"/>
      <c r="Y146" s="191"/>
      <c r="Z146" s="191"/>
      <c r="AA146" s="192" t="str">
        <f>+IF($C146&gt;0,VLOOKUP($B146,'CSM ACTIVE PRICE LIST'!$A$2:$F$1022,4,FALSE),"")</f>
        <v/>
      </c>
      <c r="AB146" s="192" t="str">
        <f>+IF($C146&gt;0,VLOOKUP($B146,'CSM ACTIVE PRICE LIST'!$A$2:$F$1022,5,FALSE),"")</f>
        <v/>
      </c>
      <c r="AC146" s="192" t="str">
        <f>+IF($C146&gt;0,VLOOKUP($B146,'CSM ACTIVE PRICE LIST'!$A$2:$F$1022,6,FALSE),"")</f>
        <v/>
      </c>
      <c r="AD146" s="38"/>
      <c r="AE146" s="159" t="str">
        <f t="shared" si="21"/>
        <v>0</v>
      </c>
      <c r="AF146" s="201"/>
      <c r="AG146" s="40" t="str">
        <f>IF($C146&gt;0,+VLOOKUP(E146,'MASTER CODE DATA'!A$1:B$99,2,FALSE),"")</f>
        <v/>
      </c>
      <c r="AH146" s="40" t="str">
        <f>IF(C146&gt;0,+VLOOKUP(F146,'MASTER CODE DATA'!C$1:D$99,2,FALSE),"")</f>
        <v/>
      </c>
      <c r="AI146" s="40" t="str">
        <f>IF(C146&gt;0,+VLOOKUP(G146,'MASTER CODE DATA'!E$1:F$99,2,FALSE),"")</f>
        <v/>
      </c>
      <c r="AJ146" s="40" t="str">
        <f>IF(C146&gt;0,+VLOOKUP(H146,'MASTER CODE DATA'!G$1:H$99,2,FALSE),"")</f>
        <v/>
      </c>
      <c r="AK146" s="40" t="str">
        <f>IF(C146&gt;0,+VLOOKUP(I146,'MASTER CODE DATA'!I$1:J$99,2,FALSE),"")</f>
        <v/>
      </c>
    </row>
    <row r="147" spans="1:37" s="1" customFormat="1" ht="120" x14ac:dyDescent="0.2">
      <c r="A147" s="33" t="s">
        <v>99</v>
      </c>
      <c r="B147" s="194" t="s">
        <v>371</v>
      </c>
      <c r="C147" s="146" t="s">
        <v>372</v>
      </c>
      <c r="D147" s="35" t="str">
        <f t="shared" si="20"/>
        <v>A.RACAU_SOC</v>
      </c>
      <c r="E147" s="34" t="s">
        <v>811</v>
      </c>
      <c r="F147" s="34" t="s">
        <v>811</v>
      </c>
      <c r="G147" s="34" t="s">
        <v>812</v>
      </c>
      <c r="H147" s="34" t="s">
        <v>813</v>
      </c>
      <c r="I147" s="34" t="s">
        <v>2148</v>
      </c>
      <c r="J147" s="143" t="s">
        <v>2148</v>
      </c>
      <c r="K147" s="191" t="str">
        <f t="shared" si="22"/>
        <v>GEO ALL-SEASON RIDING SOCKS</v>
      </c>
      <c r="L147" s="191" t="s">
        <v>373</v>
      </c>
      <c r="M147" s="191" t="s">
        <v>374</v>
      </c>
      <c r="N147" s="191" t="s">
        <v>248</v>
      </c>
      <c r="O147" s="191" t="s">
        <v>375</v>
      </c>
      <c r="P147" s="191" t="s">
        <v>376</v>
      </c>
      <c r="Q147" s="191" t="s">
        <v>377</v>
      </c>
      <c r="R147" s="191" t="s">
        <v>252</v>
      </c>
      <c r="S147" s="191" t="s">
        <v>378</v>
      </c>
      <c r="T147" s="191" t="s">
        <v>379</v>
      </c>
      <c r="U147" s="191" t="s">
        <v>380</v>
      </c>
      <c r="V147" s="191" t="s">
        <v>381</v>
      </c>
      <c r="W147" s="191"/>
      <c r="X147" s="191"/>
      <c r="Y147" s="191"/>
      <c r="Z147" s="191"/>
      <c r="AA147" s="192" t="e">
        <f>+IF($C147&gt;0,VLOOKUP($B147,'CSM ACTIVE PRICE LIST'!$A$2:$F$1022,4,FALSE),"")</f>
        <v>#N/A</v>
      </c>
      <c r="AB147" s="192" t="e">
        <f>+IF($C147&gt;0,VLOOKUP($B147,'CSM ACTIVE PRICE LIST'!$A$2:$F$1022,5,FALSE),"")</f>
        <v>#N/A</v>
      </c>
      <c r="AC147" s="192" t="e">
        <f>+IF($C147&gt;0,VLOOKUP($B147,'CSM ACTIVE PRICE LIST'!$A$2:$F$1022,6,FALSE),"")</f>
        <v>#N/A</v>
      </c>
      <c r="AD147" s="38" t="e">
        <f>+VLOOKUP(B147,'SKU LIST - LINKED'!C:W,21,FALSE)</f>
        <v>#N/A</v>
      </c>
      <c r="AE147" s="159" t="str">
        <f t="shared" ref="AE147:AE148" si="23">+H147&amp;"-"&amp;J147</f>
        <v>ADULTS UNISEX-RIDING SOCKS</v>
      </c>
      <c r="AF147" s="159" t="e">
        <f>+VLOOKUP(B147,'[1]STYLES &amp; SIZE CHARTS'!$A:$H,8,FALSE)</f>
        <v>#N/A</v>
      </c>
      <c r="AG147" s="40" t="str">
        <f>IF($C147&gt;0,+VLOOKUP(E147,'MASTER CODE DATA'!A$1:B$99,2,FALSE),"")</f>
        <v>A</v>
      </c>
      <c r="AH147" s="40" t="str">
        <f>IF(C147&gt;0,+VLOOKUP(F147,'MASTER CODE DATA'!C$1:D$99,2,FALSE),"")</f>
        <v>ACS</v>
      </c>
      <c r="AI147" s="40" t="str">
        <f>IF(C147&gt;0,+VLOOKUP(G147,'MASTER CODE DATA'!E$1:F$99,2,FALSE),"")</f>
        <v>RAC</v>
      </c>
      <c r="AJ147" s="40" t="str">
        <f>IF(C147&gt;0,+VLOOKUP(H147,'MASTER CODE DATA'!G$1:H$99,2,FALSE),"")</f>
        <v>AU</v>
      </c>
      <c r="AK147" s="40" t="str">
        <f>IF(C147&gt;0,+VLOOKUP(I147,'MASTER CODE DATA'!I$1:J$99,2,FALSE),"")</f>
        <v>SOC</v>
      </c>
    </row>
    <row r="148" spans="1:37" s="1" customFormat="1" ht="120" x14ac:dyDescent="0.2">
      <c r="A148" s="33" t="s">
        <v>99</v>
      </c>
      <c r="B148" s="194" t="s">
        <v>382</v>
      </c>
      <c r="C148" s="146" t="s">
        <v>383</v>
      </c>
      <c r="D148" s="35" t="str">
        <f t="shared" si="20"/>
        <v>A.RACAU_SOC</v>
      </c>
      <c r="E148" s="34" t="s">
        <v>811</v>
      </c>
      <c r="F148" s="34" t="s">
        <v>811</v>
      </c>
      <c r="G148" s="34" t="s">
        <v>812</v>
      </c>
      <c r="H148" s="34" t="s">
        <v>813</v>
      </c>
      <c r="I148" s="34" t="s">
        <v>2148</v>
      </c>
      <c r="J148" s="143" t="s">
        <v>2148</v>
      </c>
      <c r="K148" s="191" t="str">
        <f t="shared" si="22"/>
        <v>GEO ALL-SEASON RIDING SOCKS 
3 PACK BUNDLE</v>
      </c>
      <c r="L148" s="191" t="s">
        <v>384</v>
      </c>
      <c r="M148" s="191" t="s">
        <v>374</v>
      </c>
      <c r="N148" s="191" t="s">
        <v>248</v>
      </c>
      <c r="O148" s="191" t="s">
        <v>385</v>
      </c>
      <c r="P148" s="191" t="s">
        <v>386</v>
      </c>
      <c r="Q148" s="191" t="s">
        <v>377</v>
      </c>
      <c r="R148" s="191" t="s">
        <v>252</v>
      </c>
      <c r="S148" s="191" t="s">
        <v>387</v>
      </c>
      <c r="T148" s="191" t="s">
        <v>388</v>
      </c>
      <c r="U148" s="191" t="s">
        <v>380</v>
      </c>
      <c r="V148" s="191" t="s">
        <v>381</v>
      </c>
      <c r="W148" s="191"/>
      <c r="X148" s="191"/>
      <c r="Y148" s="191"/>
      <c r="Z148" s="191"/>
      <c r="AA148" s="192">
        <f>+IF($C148&gt;0,VLOOKUP($B148,'CSM ACTIVE PRICE LIST'!$A$2:$F$1022,4,FALSE),"")</f>
        <v>34.9</v>
      </c>
      <c r="AB148" s="192">
        <f>+IF($C148&gt;0,VLOOKUP($B148,'CSM ACTIVE PRICE LIST'!$A$2:$F$1022,5,FALSE),"")</f>
        <v>1910</v>
      </c>
      <c r="AC148" s="192">
        <f>+IF($C148&gt;0,VLOOKUP($B148,'CSM ACTIVE PRICE LIST'!$A$2:$F$1022,6,FALSE),"")</f>
        <v>40.134999999999998</v>
      </c>
      <c r="AD148" s="38" t="str">
        <f>+VLOOKUP(B148,'SKU LIST - LINKED'!C:W,21,FALSE)</f>
        <v>36-39;40-43</v>
      </c>
      <c r="AE148" s="159" t="str">
        <f t="shared" si="23"/>
        <v>ADULTS UNISEX-RIDING SOCKS</v>
      </c>
      <c r="AF148" s="159">
        <f>+VLOOKUP(B148,'[1]STYLES &amp; SIZE CHARTS'!$A:$H,8,FALSE)</f>
        <v>0</v>
      </c>
      <c r="AG148" s="40" t="str">
        <f>IF($C148&gt;0,+VLOOKUP(E148,'MASTER CODE DATA'!A$1:B$99,2,FALSE),"")</f>
        <v>A</v>
      </c>
      <c r="AH148" s="40" t="str">
        <f>IF(C148&gt;0,+VLOOKUP(F148,'MASTER CODE DATA'!C$1:D$99,2,FALSE),"")</f>
        <v>ACS</v>
      </c>
      <c r="AI148" s="40" t="str">
        <f>IF(C148&gt;0,+VLOOKUP(G148,'MASTER CODE DATA'!E$1:F$99,2,FALSE),"")</f>
        <v>RAC</v>
      </c>
      <c r="AJ148" s="40" t="str">
        <f>IF(C148&gt;0,+VLOOKUP(H148,'MASTER CODE DATA'!G$1:H$99,2,FALSE),"")</f>
        <v>AU</v>
      </c>
      <c r="AK148" s="40" t="str">
        <f>IF(C148&gt;0,+VLOOKUP(I148,'MASTER CODE DATA'!I$1:J$99,2,FALSE),"")</f>
        <v>SOC</v>
      </c>
    </row>
    <row r="149" spans="1:37" s="1" customFormat="1" hidden="1" x14ac:dyDescent="0.2">
      <c r="A149" s="33" t="s">
        <v>160</v>
      </c>
      <c r="B149" s="33" t="s">
        <v>389</v>
      </c>
      <c r="C149" s="146"/>
      <c r="D149" s="35" t="str">
        <f t="shared" si="20"/>
        <v/>
      </c>
      <c r="E149" s="34"/>
      <c r="F149" s="34"/>
      <c r="G149" s="34"/>
      <c r="H149" s="34"/>
      <c r="I149" s="34"/>
      <c r="J149" s="143">
        <v>0</v>
      </c>
      <c r="K149" s="191" t="str">
        <f t="shared" si="22"/>
        <v/>
      </c>
      <c r="L149" s="191"/>
      <c r="M149" s="191"/>
      <c r="N149" s="191"/>
      <c r="O149" s="191"/>
      <c r="P149" s="191"/>
      <c r="Q149" s="191"/>
      <c r="R149" s="191"/>
      <c r="S149" s="191"/>
      <c r="T149" s="191"/>
      <c r="U149" s="191"/>
      <c r="V149" s="191"/>
      <c r="W149" s="191"/>
      <c r="X149" s="191"/>
      <c r="Y149" s="191"/>
      <c r="Z149" s="191"/>
      <c r="AA149" s="192" t="str">
        <f>+IF($C149&gt;0,VLOOKUP($B149,'CSM ACTIVE PRICE LIST'!$A$2:$F$1022,4,FALSE),"")</f>
        <v/>
      </c>
      <c r="AB149" s="192" t="str">
        <f>+IF($C149&gt;0,VLOOKUP($B149,'CSM ACTIVE PRICE LIST'!$A$2:$F$1022,5,FALSE),"")</f>
        <v/>
      </c>
      <c r="AC149" s="192" t="str">
        <f>+IF($C149&gt;0,VLOOKUP($B149,'CSM ACTIVE PRICE LIST'!$A$2:$F$1022,6,FALSE),"")</f>
        <v/>
      </c>
      <c r="AD149" s="38"/>
      <c r="AE149" s="159" t="str">
        <f t="shared" si="21"/>
        <v>0</v>
      </c>
      <c r="AF149" s="201"/>
      <c r="AG149" s="40" t="str">
        <f>IF($C149&gt;0,+VLOOKUP(E149,'MASTER CODE DATA'!A$1:B$99,2,FALSE),"")</f>
        <v/>
      </c>
      <c r="AH149" s="40" t="str">
        <f>IF(C149&gt;0,+VLOOKUP(F149,'MASTER CODE DATA'!C$1:D$99,2,FALSE),"")</f>
        <v/>
      </c>
      <c r="AI149" s="40" t="str">
        <f>IF(C149&gt;0,+VLOOKUP(G149,'MASTER CODE DATA'!E$1:F$99,2,FALSE),"")</f>
        <v/>
      </c>
      <c r="AJ149" s="40" t="str">
        <f>IF(C149&gt;0,+VLOOKUP(H149,'MASTER CODE DATA'!G$1:H$99,2,FALSE),"")</f>
        <v/>
      </c>
      <c r="AK149" s="40" t="str">
        <f>IF(C149&gt;0,+VLOOKUP(I149,'MASTER CODE DATA'!I$1:J$99,2,FALSE),"")</f>
        <v/>
      </c>
    </row>
    <row r="150" spans="1:37" s="1" customFormat="1" hidden="1" x14ac:dyDescent="0.2">
      <c r="A150" s="33" t="s">
        <v>160</v>
      </c>
      <c r="B150" s="33" t="s">
        <v>390</v>
      </c>
      <c r="C150" s="146"/>
      <c r="D150" s="35" t="str">
        <f t="shared" si="20"/>
        <v/>
      </c>
      <c r="E150" s="34"/>
      <c r="F150" s="34"/>
      <c r="G150" s="34"/>
      <c r="H150" s="34"/>
      <c r="I150" s="34"/>
      <c r="J150" s="143">
        <v>0</v>
      </c>
      <c r="K150" s="191" t="str">
        <f t="shared" si="22"/>
        <v/>
      </c>
      <c r="L150" s="191"/>
      <c r="M150" s="191"/>
      <c r="N150" s="191"/>
      <c r="O150" s="191"/>
      <c r="P150" s="191"/>
      <c r="Q150" s="191"/>
      <c r="R150" s="191"/>
      <c r="S150" s="191"/>
      <c r="T150" s="191"/>
      <c r="U150" s="191"/>
      <c r="V150" s="191"/>
      <c r="W150" s="191"/>
      <c r="X150" s="191"/>
      <c r="Y150" s="191"/>
      <c r="Z150" s="191"/>
      <c r="AA150" s="192" t="str">
        <f>+IF($C150&gt;0,VLOOKUP($B150,'CSM ACTIVE PRICE LIST'!$A$2:$F$1022,4,FALSE),"")</f>
        <v/>
      </c>
      <c r="AB150" s="192" t="str">
        <f>+IF($C150&gt;0,VLOOKUP($B150,'CSM ACTIVE PRICE LIST'!$A$2:$F$1022,5,FALSE),"")</f>
        <v/>
      </c>
      <c r="AC150" s="192" t="str">
        <f>+IF($C150&gt;0,VLOOKUP($B150,'CSM ACTIVE PRICE LIST'!$A$2:$F$1022,6,FALSE),"")</f>
        <v/>
      </c>
      <c r="AD150" s="38"/>
      <c r="AE150" s="159" t="str">
        <f t="shared" si="21"/>
        <v>0</v>
      </c>
      <c r="AF150" s="201"/>
      <c r="AG150" s="40" t="str">
        <f>IF($C150&gt;0,+VLOOKUP(E150,'MASTER CODE DATA'!A$1:B$99,2,FALSE),"")</f>
        <v/>
      </c>
      <c r="AH150" s="40" t="str">
        <f>IF(C150&gt;0,+VLOOKUP(F150,'MASTER CODE DATA'!C$1:D$99,2,FALSE),"")</f>
        <v/>
      </c>
      <c r="AI150" s="40" t="str">
        <f>IF(C150&gt;0,+VLOOKUP(G150,'MASTER CODE DATA'!E$1:F$99,2,FALSE),"")</f>
        <v/>
      </c>
      <c r="AJ150" s="40" t="str">
        <f>IF(C150&gt;0,+VLOOKUP(H150,'MASTER CODE DATA'!G$1:H$99,2,FALSE),"")</f>
        <v/>
      </c>
      <c r="AK150" s="40" t="str">
        <f>IF(C150&gt;0,+VLOOKUP(I150,'MASTER CODE DATA'!I$1:J$99,2,FALSE),"")</f>
        <v/>
      </c>
    </row>
    <row r="151" spans="1:37" s="1" customFormat="1" ht="156" x14ac:dyDescent="0.2">
      <c r="A151" s="33"/>
      <c r="B151" s="194" t="s">
        <v>1869</v>
      </c>
      <c r="C151" s="146" t="s">
        <v>1901</v>
      </c>
      <c r="D151" s="35" t="str">
        <f t="shared" si="20"/>
        <v>R.BOTMN_BRC</v>
      </c>
      <c r="E151" s="34" t="s">
        <v>860</v>
      </c>
      <c r="F151" s="34" t="s">
        <v>818</v>
      </c>
      <c r="G151" s="34" t="s">
        <v>922</v>
      </c>
      <c r="H151" s="34" t="s">
        <v>818</v>
      </c>
      <c r="I151" s="34" t="s">
        <v>924</v>
      </c>
      <c r="J151" s="143" t="s">
        <v>924</v>
      </c>
      <c r="K151" s="191" t="str">
        <f t="shared" si="22"/>
        <v>MEN'S KNEE GRIP PRO BREECHES</v>
      </c>
      <c r="L151" s="191" t="s">
        <v>3817</v>
      </c>
      <c r="M151" s="191" t="s">
        <v>1928</v>
      </c>
      <c r="N151" s="191" t="s">
        <v>129</v>
      </c>
      <c r="O151" s="191" t="s">
        <v>3531</v>
      </c>
      <c r="P151" s="191" t="s">
        <v>3818</v>
      </c>
      <c r="Q151" s="191" t="s">
        <v>3844</v>
      </c>
      <c r="R151" s="191" t="s">
        <v>132</v>
      </c>
      <c r="S151" s="191" t="s">
        <v>3826</v>
      </c>
      <c r="T151" s="191" t="s">
        <v>3850</v>
      </c>
      <c r="U151" s="191" t="s">
        <v>1929</v>
      </c>
      <c r="V151" s="191" t="s">
        <v>134</v>
      </c>
      <c r="W151" s="191"/>
      <c r="X151" s="191"/>
      <c r="Y151" s="191"/>
      <c r="Z151" s="191"/>
      <c r="AA151" s="192">
        <f>+IF($C151&gt;0,VLOOKUP($B151,'CSM ACTIVE PRICE LIST'!$A$2:$F$1022,4,FALSE),"")</f>
        <v>219.9</v>
      </c>
      <c r="AB151" s="192">
        <f>+IF($C151&gt;0,VLOOKUP($B151,'CSM ACTIVE PRICE LIST'!$A$2:$F$1022,5,FALSE),"")</f>
        <v>12090</v>
      </c>
      <c r="AC151" s="192">
        <f>+IF($C151&gt;0,VLOOKUP($B151,'CSM ACTIVE PRICE LIST'!$A$2:$F$1022,6,FALSE),"")</f>
        <v>252.88499999999999</v>
      </c>
      <c r="AD151" s="38" t="str">
        <f>+VLOOKUP(B151,'SKU LIST - LINKED'!C:W,21,FALSE)</f>
        <v>S / 44;M / 46;L / 48;XL / 50;XXL / 52</v>
      </c>
      <c r="AE151" s="159" t="str">
        <f t="shared" ref="AE151:AE152" si="24">+H151&amp;"-"&amp;J151</f>
        <v>MEN-BREECHES</v>
      </c>
      <c r="AF151" s="159" t="str">
        <f>+VLOOKUP(B151,'[1]STYLES &amp; SIZE CHARTS'!$A:$H,8,FALSE)</f>
        <v>MB-BR1</v>
      </c>
      <c r="AG151" s="40" t="str">
        <f>IF($C151&gt;0,+VLOOKUP(E151,'MASTER CODE DATA'!A$1:B$99,2,FALSE),"")</f>
        <v>R</v>
      </c>
      <c r="AH151" s="40" t="str">
        <f>IF(C151&gt;0,+VLOOKUP(F151,'MASTER CODE DATA'!C$1:D$99,2,FALSE),"")</f>
        <v>MEN</v>
      </c>
      <c r="AI151" s="40" t="str">
        <f>IF(C151&gt;0,+VLOOKUP(G151,'MASTER CODE DATA'!E$1:F$99,2,FALSE),"")</f>
        <v>BOT</v>
      </c>
      <c r="AJ151" s="40" t="str">
        <f>IF(C151&gt;0,+VLOOKUP(H151,'MASTER CODE DATA'!G$1:H$99,2,FALSE),"")</f>
        <v>MN</v>
      </c>
      <c r="AK151" s="40" t="str">
        <f>IF(C151&gt;0,+VLOOKUP(I151,'MASTER CODE DATA'!I$1:J$99,2,FALSE),"")</f>
        <v>BRC</v>
      </c>
    </row>
    <row r="152" spans="1:37" s="1" customFormat="1" ht="192" x14ac:dyDescent="0.2">
      <c r="A152" s="33"/>
      <c r="B152" s="194" t="s">
        <v>3832</v>
      </c>
      <c r="C152" s="146" t="s">
        <v>3835</v>
      </c>
      <c r="D152" s="35" t="str">
        <f t="shared" si="20"/>
        <v>R.BOTMN_BRC</v>
      </c>
      <c r="E152" s="34" t="s">
        <v>860</v>
      </c>
      <c r="F152" s="34" t="s">
        <v>818</v>
      </c>
      <c r="G152" s="34" t="s">
        <v>922</v>
      </c>
      <c r="H152" s="34" t="s">
        <v>818</v>
      </c>
      <c r="I152" s="34" t="s">
        <v>924</v>
      </c>
      <c r="J152" s="143" t="s">
        <v>924</v>
      </c>
      <c r="K152" s="191" t="str">
        <f t="shared" si="22"/>
        <v>MEN'S KNEE GRIP PRO WINTER BREECHES</v>
      </c>
      <c r="L152" s="191" t="s">
        <v>3838</v>
      </c>
      <c r="M152" s="191" t="s">
        <v>3836</v>
      </c>
      <c r="N152" s="191" t="s">
        <v>129</v>
      </c>
      <c r="O152" s="191" t="s">
        <v>3841</v>
      </c>
      <c r="P152" s="191" t="s">
        <v>3842</v>
      </c>
      <c r="Q152" s="191" t="s">
        <v>3845</v>
      </c>
      <c r="R152" s="191" t="s">
        <v>132</v>
      </c>
      <c r="S152" s="191" t="s">
        <v>3848</v>
      </c>
      <c r="T152" s="191" t="s">
        <v>3851</v>
      </c>
      <c r="U152" s="191" t="s">
        <v>3849</v>
      </c>
      <c r="V152" s="191" t="s">
        <v>134</v>
      </c>
      <c r="W152" s="191"/>
      <c r="X152" s="191"/>
      <c r="Y152" s="191"/>
      <c r="Z152" s="191"/>
      <c r="AA152" s="192">
        <f>+IF($C152&gt;0,VLOOKUP($B152,'CSM ACTIVE PRICE LIST'!$A$2:$F$1022,4,FALSE),"")</f>
        <v>229.9</v>
      </c>
      <c r="AB152" s="192">
        <f>+IF($C152&gt;0,VLOOKUP($B152,'CSM ACTIVE PRICE LIST'!$A$2:$F$1022,5,FALSE),"")</f>
        <v>12640</v>
      </c>
      <c r="AC152" s="192">
        <f>+IF($C152&gt;0,VLOOKUP($B152,'CSM ACTIVE PRICE LIST'!$A$2:$F$1022,6,FALSE),"")</f>
        <v>264.38499999999999</v>
      </c>
      <c r="AD152" s="38" t="str">
        <f>+VLOOKUP(B152,'SKU LIST - LINKED'!C:W,21,FALSE)</f>
        <v>XS / 42;S / 44;M / 46;L / 48;XL / 50;XXL / 52;3XL / 54</v>
      </c>
      <c r="AE152" s="159" t="str">
        <f t="shared" si="24"/>
        <v>MEN-BREECHES</v>
      </c>
      <c r="AF152" s="159" t="str">
        <f>+VLOOKUP(B152,'[1]STYLES &amp; SIZE CHARTS'!$A:$H,8,FALSE)</f>
        <v>MB-BR1</v>
      </c>
      <c r="AG152" s="40" t="str">
        <f>IF($C152&gt;0,+VLOOKUP(E152,'MASTER CODE DATA'!A$1:B$99,2,FALSE),"")</f>
        <v>R</v>
      </c>
      <c r="AH152" s="40" t="str">
        <f>IF(C152&gt;0,+VLOOKUP(F152,'MASTER CODE DATA'!C$1:D$99,2,FALSE),"")</f>
        <v>MEN</v>
      </c>
      <c r="AI152" s="40" t="str">
        <f>IF(C152&gt;0,+VLOOKUP(G152,'MASTER CODE DATA'!E$1:F$99,2,FALSE),"")</f>
        <v>BOT</v>
      </c>
      <c r="AJ152" s="40" t="str">
        <f>IF(C152&gt;0,+VLOOKUP(H152,'MASTER CODE DATA'!G$1:H$99,2,FALSE),"")</f>
        <v>MN</v>
      </c>
      <c r="AK152" s="40" t="str">
        <f>IF(C152&gt;0,+VLOOKUP(I152,'MASTER CODE DATA'!I$1:J$99,2,FALSE),"")</f>
        <v>BRC</v>
      </c>
    </row>
    <row r="153" spans="1:37" s="1" customFormat="1" hidden="1" x14ac:dyDescent="0.2">
      <c r="A153" s="33" t="s">
        <v>83</v>
      </c>
      <c r="B153" s="33" t="s">
        <v>391</v>
      </c>
      <c r="C153" s="146"/>
      <c r="D153" s="35" t="str">
        <f t="shared" si="20"/>
        <v/>
      </c>
      <c r="E153" s="34"/>
      <c r="F153" s="34"/>
      <c r="G153" s="34"/>
      <c r="H153" s="34"/>
      <c r="I153" s="34"/>
      <c r="J153" s="143">
        <v>0</v>
      </c>
      <c r="K153" s="191" t="str">
        <f t="shared" si="22"/>
        <v/>
      </c>
      <c r="L153" s="191"/>
      <c r="M153" s="191"/>
      <c r="N153" s="191"/>
      <c r="O153" s="191"/>
      <c r="P153" s="191"/>
      <c r="Q153" s="191"/>
      <c r="R153" s="191"/>
      <c r="S153" s="191"/>
      <c r="T153" s="191"/>
      <c r="U153" s="191"/>
      <c r="V153" s="191"/>
      <c r="W153" s="191"/>
      <c r="X153" s="191"/>
      <c r="Y153" s="191"/>
      <c r="Z153" s="191"/>
      <c r="AA153" s="192" t="str">
        <f>+IF($C153&gt;0,VLOOKUP($B153,'CSM ACTIVE PRICE LIST'!$A$2:$F$1022,4,FALSE),"")</f>
        <v/>
      </c>
      <c r="AB153" s="192" t="str">
        <f>+IF($C153&gt;0,VLOOKUP($B153,'CSM ACTIVE PRICE LIST'!$A$2:$F$1022,5,FALSE),"")</f>
        <v/>
      </c>
      <c r="AC153" s="192" t="str">
        <f>+IF($C153&gt;0,VLOOKUP($B153,'CSM ACTIVE PRICE LIST'!$A$2:$F$1022,6,FALSE),"")</f>
        <v/>
      </c>
      <c r="AD153" s="38"/>
      <c r="AE153" s="159" t="str">
        <f t="shared" si="21"/>
        <v>0</v>
      </c>
      <c r="AF153" s="201"/>
      <c r="AG153" s="40" t="str">
        <f>IF($C153&gt;0,+VLOOKUP(E153,'MASTER CODE DATA'!A$1:B$99,2,FALSE),"")</f>
        <v/>
      </c>
      <c r="AH153" s="40" t="str">
        <f>IF(C153&gt;0,+VLOOKUP(F153,'MASTER CODE DATA'!C$1:D$99,2,FALSE),"")</f>
        <v/>
      </c>
      <c r="AI153" s="40" t="str">
        <f>IF(C153&gt;0,+VLOOKUP(G153,'MASTER CODE DATA'!E$1:F$99,2,FALSE),"")</f>
        <v/>
      </c>
      <c r="AJ153" s="40" t="str">
        <f>IF(C153&gt;0,+VLOOKUP(H153,'MASTER CODE DATA'!G$1:H$99,2,FALSE),"")</f>
        <v/>
      </c>
      <c r="AK153" s="40" t="str">
        <f>IF(C153&gt;0,+VLOOKUP(I153,'MASTER CODE DATA'!I$1:J$99,2,FALSE),"")</f>
        <v/>
      </c>
    </row>
    <row r="154" spans="1:37" s="1" customFormat="1" hidden="1" x14ac:dyDescent="0.2">
      <c r="A154" s="33" t="s">
        <v>158</v>
      </c>
      <c r="B154" s="33" t="s">
        <v>392</v>
      </c>
      <c r="C154" s="146"/>
      <c r="D154" s="35" t="str">
        <f t="shared" si="20"/>
        <v/>
      </c>
      <c r="E154" s="34"/>
      <c r="F154" s="34"/>
      <c r="G154" s="34"/>
      <c r="H154" s="34"/>
      <c r="I154" s="34"/>
      <c r="J154" s="143">
        <v>0</v>
      </c>
      <c r="K154" s="191" t="str">
        <f t="shared" si="22"/>
        <v/>
      </c>
      <c r="L154" s="191"/>
      <c r="M154" s="191"/>
      <c r="N154" s="191"/>
      <c r="O154" s="191"/>
      <c r="P154" s="191"/>
      <c r="Q154" s="191"/>
      <c r="R154" s="191"/>
      <c r="S154" s="191"/>
      <c r="T154" s="191"/>
      <c r="U154" s="191"/>
      <c r="V154" s="191"/>
      <c r="W154" s="191"/>
      <c r="X154" s="191"/>
      <c r="Y154" s="191"/>
      <c r="Z154" s="191"/>
      <c r="AA154" s="192" t="str">
        <f>+IF($C154&gt;0,VLOOKUP($B154,'CSM ACTIVE PRICE LIST'!$A$2:$F$1022,4,FALSE),"")</f>
        <v/>
      </c>
      <c r="AB154" s="192" t="str">
        <f>+IF($C154&gt;0,VLOOKUP($B154,'CSM ACTIVE PRICE LIST'!$A$2:$F$1022,5,FALSE),"")</f>
        <v/>
      </c>
      <c r="AC154" s="192" t="str">
        <f>+IF($C154&gt;0,VLOOKUP($B154,'CSM ACTIVE PRICE LIST'!$A$2:$F$1022,6,FALSE),"")</f>
        <v/>
      </c>
      <c r="AD154" s="38"/>
      <c r="AE154" s="159" t="str">
        <f t="shared" si="21"/>
        <v>0</v>
      </c>
      <c r="AF154" s="201"/>
      <c r="AG154" s="40" t="str">
        <f>IF($C154&gt;0,+VLOOKUP(E154,'MASTER CODE DATA'!A$1:B$99,2,FALSE),"")</f>
        <v/>
      </c>
      <c r="AH154" s="40" t="str">
        <f>IF(C154&gt;0,+VLOOKUP(F154,'MASTER CODE DATA'!C$1:D$99,2,FALSE),"")</f>
        <v/>
      </c>
      <c r="AI154" s="40" t="str">
        <f>IF(C154&gt;0,+VLOOKUP(G154,'MASTER CODE DATA'!E$1:F$99,2,FALSE),"")</f>
        <v/>
      </c>
      <c r="AJ154" s="40" t="str">
        <f>IF(C154&gt;0,+VLOOKUP(H154,'MASTER CODE DATA'!G$1:H$99,2,FALSE),"")</f>
        <v/>
      </c>
      <c r="AK154" s="40" t="str">
        <f>IF(C154&gt;0,+VLOOKUP(I154,'MASTER CODE DATA'!I$1:J$99,2,FALSE),"")</f>
        <v/>
      </c>
    </row>
    <row r="155" spans="1:37" s="1" customFormat="1" hidden="1" x14ac:dyDescent="0.2">
      <c r="A155" s="33" t="s">
        <v>99</v>
      </c>
      <c r="B155" s="33" t="s">
        <v>393</v>
      </c>
      <c r="C155" s="146"/>
      <c r="D155" s="35" t="str">
        <f t="shared" si="20"/>
        <v/>
      </c>
      <c r="E155" s="34"/>
      <c r="F155" s="34"/>
      <c r="G155" s="34"/>
      <c r="H155" s="34"/>
      <c r="I155" s="34"/>
      <c r="J155" s="143">
        <v>0</v>
      </c>
      <c r="K155" s="191" t="str">
        <f t="shared" si="22"/>
        <v/>
      </c>
      <c r="L155" s="191"/>
      <c r="M155" s="191"/>
      <c r="N155" s="191"/>
      <c r="O155" s="191"/>
      <c r="P155" s="191"/>
      <c r="Q155" s="191"/>
      <c r="R155" s="191"/>
      <c r="S155" s="191"/>
      <c r="T155" s="191"/>
      <c r="U155" s="191"/>
      <c r="V155" s="191"/>
      <c r="W155" s="191"/>
      <c r="X155" s="191"/>
      <c r="Y155" s="191"/>
      <c r="Z155" s="191"/>
      <c r="AA155" s="192" t="str">
        <f>+IF($C155&gt;0,VLOOKUP($B155,'CSM ACTIVE PRICE LIST'!$A$2:$F$1022,4,FALSE),"")</f>
        <v/>
      </c>
      <c r="AB155" s="192" t="str">
        <f>+IF($C155&gt;0,VLOOKUP($B155,'CSM ACTIVE PRICE LIST'!$A$2:$F$1022,5,FALSE),"")</f>
        <v/>
      </c>
      <c r="AC155" s="192" t="str">
        <f>+IF($C155&gt;0,VLOOKUP($B155,'CSM ACTIVE PRICE LIST'!$A$2:$F$1022,6,FALSE),"")</f>
        <v/>
      </c>
      <c r="AD155" s="38"/>
      <c r="AE155" s="159" t="str">
        <f t="shared" si="21"/>
        <v>0</v>
      </c>
      <c r="AF155" s="201"/>
      <c r="AG155" s="40" t="str">
        <f>IF($C155&gt;0,+VLOOKUP(E155,'MASTER CODE DATA'!A$1:B$99,2,FALSE),"")</f>
        <v/>
      </c>
      <c r="AH155" s="40" t="str">
        <f>IF(C155&gt;0,+VLOOKUP(F155,'MASTER CODE DATA'!C$1:D$99,2,FALSE),"")</f>
        <v/>
      </c>
      <c r="AI155" s="40" t="str">
        <f>IF(C155&gt;0,+VLOOKUP(G155,'MASTER CODE DATA'!E$1:F$99,2,FALSE),"")</f>
        <v/>
      </c>
      <c r="AJ155" s="40" t="str">
        <f>IF(C155&gt;0,+VLOOKUP(H155,'MASTER CODE DATA'!G$1:H$99,2,FALSE),"")</f>
        <v/>
      </c>
      <c r="AK155" s="40" t="str">
        <f>IF(C155&gt;0,+VLOOKUP(I155,'MASTER CODE DATA'!I$1:J$99,2,FALSE),"")</f>
        <v/>
      </c>
    </row>
    <row r="156" spans="1:37" s="1" customFormat="1" hidden="1" x14ac:dyDescent="0.2">
      <c r="A156" s="33" t="s">
        <v>160</v>
      </c>
      <c r="B156" s="33" t="s">
        <v>394</v>
      </c>
      <c r="C156" s="146"/>
      <c r="D156" s="35" t="str">
        <f t="shared" si="20"/>
        <v/>
      </c>
      <c r="E156" s="34"/>
      <c r="F156" s="34"/>
      <c r="G156" s="34"/>
      <c r="H156" s="34"/>
      <c r="I156" s="34"/>
      <c r="J156" s="143">
        <v>0</v>
      </c>
      <c r="K156" s="191" t="str">
        <f t="shared" si="22"/>
        <v/>
      </c>
      <c r="L156" s="191"/>
      <c r="M156" s="191"/>
      <c r="N156" s="191"/>
      <c r="O156" s="191"/>
      <c r="P156" s="191"/>
      <c r="Q156" s="191"/>
      <c r="R156" s="191"/>
      <c r="S156" s="191"/>
      <c r="T156" s="191"/>
      <c r="U156" s="191"/>
      <c r="V156" s="191"/>
      <c r="W156" s="191"/>
      <c r="X156" s="191"/>
      <c r="Y156" s="191"/>
      <c r="Z156" s="191"/>
      <c r="AA156" s="192" t="str">
        <f>+IF($C156&gt;0,VLOOKUP($B156,'CSM ACTIVE PRICE LIST'!$A$2:$F$1022,4,FALSE),"")</f>
        <v/>
      </c>
      <c r="AB156" s="192" t="str">
        <f>+IF($C156&gt;0,VLOOKUP($B156,'CSM ACTIVE PRICE LIST'!$A$2:$F$1022,5,FALSE),"")</f>
        <v/>
      </c>
      <c r="AC156" s="192" t="str">
        <f>+IF($C156&gt;0,VLOOKUP($B156,'CSM ACTIVE PRICE LIST'!$A$2:$F$1022,6,FALSE),"")</f>
        <v/>
      </c>
      <c r="AD156" s="38"/>
      <c r="AE156" s="159" t="str">
        <f t="shared" si="21"/>
        <v>0</v>
      </c>
      <c r="AF156" s="201"/>
      <c r="AG156" s="40" t="str">
        <f>IF($C156&gt;0,+VLOOKUP(E156,'MASTER CODE DATA'!A$1:B$99,2,FALSE),"")</f>
        <v/>
      </c>
      <c r="AH156" s="40" t="str">
        <f>IF(C156&gt;0,+VLOOKUP(F156,'MASTER CODE DATA'!C$1:D$99,2,FALSE),"")</f>
        <v/>
      </c>
      <c r="AI156" s="40" t="str">
        <f>IF(C156&gt;0,+VLOOKUP(G156,'MASTER CODE DATA'!E$1:F$99,2,FALSE),"")</f>
        <v/>
      </c>
      <c r="AJ156" s="40" t="str">
        <f>IF(C156&gt;0,+VLOOKUP(H156,'MASTER CODE DATA'!G$1:H$99,2,FALSE),"")</f>
        <v/>
      </c>
      <c r="AK156" s="40" t="str">
        <f>IF(C156&gt;0,+VLOOKUP(I156,'MASTER CODE DATA'!I$1:J$99,2,FALSE),"")</f>
        <v/>
      </c>
    </row>
    <row r="157" spans="1:37" s="1" customFormat="1" ht="276" x14ac:dyDescent="0.2">
      <c r="A157" s="33" t="s">
        <v>117</v>
      </c>
      <c r="B157" s="194" t="s">
        <v>395</v>
      </c>
      <c r="C157" s="146" t="s">
        <v>1962</v>
      </c>
      <c r="D157" s="35" t="str">
        <f t="shared" si="20"/>
        <v>H.PADFL_SPD</v>
      </c>
      <c r="E157" s="34" t="s">
        <v>766</v>
      </c>
      <c r="F157" s="34" t="s">
        <v>766</v>
      </c>
      <c r="G157" s="34" t="s">
        <v>794</v>
      </c>
      <c r="H157" s="34" t="s">
        <v>795</v>
      </c>
      <c r="I157" s="34" t="s">
        <v>796</v>
      </c>
      <c r="J157" s="143" t="s">
        <v>796</v>
      </c>
      <c r="K157" s="191" t="str">
        <f t="shared" si="22"/>
        <v>DIAMOND SADDLE PAD</v>
      </c>
      <c r="L157" s="191" t="s">
        <v>396</v>
      </c>
      <c r="M157" s="191" t="s">
        <v>397</v>
      </c>
      <c r="N157" s="191" t="s">
        <v>106</v>
      </c>
      <c r="O157" s="191" t="s">
        <v>1970</v>
      </c>
      <c r="P157" s="191" t="s">
        <v>398</v>
      </c>
      <c r="Q157" s="191" t="s">
        <v>399</v>
      </c>
      <c r="R157" s="191" t="s">
        <v>110</v>
      </c>
      <c r="S157" s="191" t="s">
        <v>1976</v>
      </c>
      <c r="T157" s="191" t="s">
        <v>400</v>
      </c>
      <c r="U157" s="191" t="s">
        <v>401</v>
      </c>
      <c r="V157" s="191" t="s">
        <v>297</v>
      </c>
      <c r="W157" s="191"/>
      <c r="X157" s="191"/>
      <c r="Y157" s="191"/>
      <c r="Z157" s="191"/>
      <c r="AA157" s="192">
        <f>+IF($C157&gt;0,VLOOKUP($B157,'CSM ACTIVE PRICE LIST'!$A$2:$F$1022,4,FALSE),"")</f>
        <v>79.900000000000006</v>
      </c>
      <c r="AB157" s="192">
        <f>+IF($C157&gt;0,VLOOKUP($B157,'CSM ACTIVE PRICE LIST'!$A$2:$F$1022,5,FALSE),"")</f>
        <v>4390</v>
      </c>
      <c r="AC157" s="192">
        <f>+IF($C157&gt;0,VLOOKUP($B157,'CSM ACTIVE PRICE LIST'!$A$2:$F$1022,6,FALSE),"")</f>
        <v>91.885000000000005</v>
      </c>
      <c r="AD157" s="38" t="str">
        <f>+VLOOKUP(B157,'SKU LIST - LINKED'!C:W,21,FALSE)</f>
        <v>FULL</v>
      </c>
      <c r="AE157" s="159" t="str">
        <f t="shared" ref="AE157:AE159" si="25">+H157&amp;"-"&amp;J157</f>
        <v>FULL-SADDLE PAD DIAMOND</v>
      </c>
      <c r="AF157" s="159">
        <f>+VLOOKUP(B157,'[1]STYLES &amp; SIZE CHARTS'!$A:$H,8,FALSE)</f>
        <v>0</v>
      </c>
      <c r="AG157" s="40" t="str">
        <f>IF($C157&gt;0,+VLOOKUP(E157,'MASTER CODE DATA'!A$1:B$99,2,FALSE),"")</f>
        <v>H</v>
      </c>
      <c r="AH157" s="40" t="str">
        <f>IF(C157&gt;0,+VLOOKUP(F157,'MASTER CODE DATA'!C$1:D$99,2,FALSE),"")</f>
        <v>HRS</v>
      </c>
      <c r="AI157" s="40" t="str">
        <f>IF(C157&gt;0,+VLOOKUP(G157,'MASTER CODE DATA'!E$1:F$99,2,FALSE),"")</f>
        <v>PAD</v>
      </c>
      <c r="AJ157" s="40" t="str">
        <f>IF(C157&gt;0,+VLOOKUP(H157,'MASTER CODE DATA'!G$1:H$99,2,FALSE),"")</f>
        <v>FL</v>
      </c>
      <c r="AK157" s="40" t="str">
        <f>IF(C157&gt;0,+VLOOKUP(I157,'MASTER CODE DATA'!I$1:J$99,2,FALSE),"")</f>
        <v>SPD</v>
      </c>
    </row>
    <row r="158" spans="1:37" s="1" customFormat="1" ht="276" x14ac:dyDescent="0.2">
      <c r="A158" s="33" t="s">
        <v>301</v>
      </c>
      <c r="B158" s="194" t="s">
        <v>2125</v>
      </c>
      <c r="C158" s="146" t="s">
        <v>1963</v>
      </c>
      <c r="D158" s="35" t="str">
        <f t="shared" si="20"/>
        <v>H.PADFL_SPD</v>
      </c>
      <c r="E158" s="34" t="s">
        <v>766</v>
      </c>
      <c r="F158" s="34" t="s">
        <v>766</v>
      </c>
      <c r="G158" s="34" t="s">
        <v>794</v>
      </c>
      <c r="H158" s="34" t="s">
        <v>795</v>
      </c>
      <c r="I158" s="34" t="s">
        <v>796</v>
      </c>
      <c r="J158" s="143" t="s">
        <v>796</v>
      </c>
      <c r="K158" s="191" t="str">
        <f t="shared" si="22"/>
        <v>HERITAGE DIAMOND SADDLE PAD</v>
      </c>
      <c r="L158" s="191" t="s">
        <v>396</v>
      </c>
      <c r="M158" s="191" t="s">
        <v>397</v>
      </c>
      <c r="N158" s="191" t="s">
        <v>106</v>
      </c>
      <c r="O158" s="191" t="s">
        <v>1971</v>
      </c>
      <c r="P158" s="191" t="s">
        <v>398</v>
      </c>
      <c r="Q158" s="191" t="s">
        <v>399</v>
      </c>
      <c r="R158" s="191" t="s">
        <v>110</v>
      </c>
      <c r="S158" s="191" t="s">
        <v>1977</v>
      </c>
      <c r="T158" s="191" t="s">
        <v>400</v>
      </c>
      <c r="U158" s="191" t="s">
        <v>401</v>
      </c>
      <c r="V158" s="191" t="s">
        <v>297</v>
      </c>
      <c r="W158" s="191"/>
      <c r="X158" s="191"/>
      <c r="Y158" s="191"/>
      <c r="Z158" s="191"/>
      <c r="AA158" s="192">
        <f>+IF($C158&gt;0,VLOOKUP($B158,'CSM ACTIVE PRICE LIST'!$A$2:$F$1022,4,FALSE),"")</f>
        <v>99.9</v>
      </c>
      <c r="AB158" s="192">
        <f>+IF($C158&gt;0,VLOOKUP($B158,'CSM ACTIVE PRICE LIST'!$A$2:$F$1022,5,FALSE),"")</f>
        <v>5490</v>
      </c>
      <c r="AC158" s="192">
        <f>+IF($C158&gt;0,VLOOKUP($B158,'CSM ACTIVE PRICE LIST'!$A$2:$F$1022,6,FALSE),"")</f>
        <v>114.88499999999999</v>
      </c>
      <c r="AD158" s="38" t="str">
        <f>+VLOOKUP(B158,'SKU LIST - LINKED'!C:W,21,FALSE)</f>
        <v>FULL</v>
      </c>
      <c r="AE158" s="159" t="str">
        <f t="shared" si="25"/>
        <v>FULL-SADDLE PAD DIAMOND</v>
      </c>
      <c r="AF158" s="159">
        <f>+VLOOKUP(B158,'[1]STYLES &amp; SIZE CHARTS'!$A:$H,8,FALSE)</f>
        <v>0</v>
      </c>
      <c r="AG158" s="40" t="str">
        <f>IF($C158&gt;0,+VLOOKUP(E158,'MASTER CODE DATA'!A$1:B$99,2,FALSE),"")</f>
        <v>H</v>
      </c>
      <c r="AH158" s="40" t="str">
        <f>IF(C158&gt;0,+VLOOKUP(F158,'MASTER CODE DATA'!C$1:D$99,2,FALSE),"")</f>
        <v>HRS</v>
      </c>
      <c r="AI158" s="40" t="str">
        <f>IF(C158&gt;0,+VLOOKUP(G158,'MASTER CODE DATA'!E$1:F$99,2,FALSE),"")</f>
        <v>PAD</v>
      </c>
      <c r="AJ158" s="40" t="str">
        <f>IF(C158&gt;0,+VLOOKUP(H158,'MASTER CODE DATA'!G$1:H$99,2,FALSE),"")</f>
        <v>FL</v>
      </c>
      <c r="AK158" s="40" t="str">
        <f>IF(C158&gt;0,+VLOOKUP(I158,'MASTER CODE DATA'!I$1:J$99,2,FALSE),"")</f>
        <v>SPD</v>
      </c>
    </row>
    <row r="159" spans="1:37" s="1" customFormat="1" ht="276" x14ac:dyDescent="0.2">
      <c r="A159" s="33" t="s">
        <v>301</v>
      </c>
      <c r="B159" s="194" t="s">
        <v>402</v>
      </c>
      <c r="C159" s="146" t="s">
        <v>1967</v>
      </c>
      <c r="D159" s="35" t="str">
        <f t="shared" si="20"/>
        <v>H.PADPN_SPD</v>
      </c>
      <c r="E159" s="34" t="s">
        <v>766</v>
      </c>
      <c r="F159" s="34" t="s">
        <v>808</v>
      </c>
      <c r="G159" s="34" t="s">
        <v>794</v>
      </c>
      <c r="H159" s="34" t="s">
        <v>808</v>
      </c>
      <c r="I159" s="34" t="s">
        <v>796</v>
      </c>
      <c r="J159" s="143" t="s">
        <v>796</v>
      </c>
      <c r="K159" s="191" t="str">
        <f>IF(C159&gt;0,H159&amp;" - "&amp;C159,"")</f>
        <v>PONY -  DIAMOND SADDLE PAD</v>
      </c>
      <c r="L159" s="191" t="s">
        <v>3541</v>
      </c>
      <c r="M159" s="191" t="s">
        <v>397</v>
      </c>
      <c r="N159" s="191" t="s">
        <v>106</v>
      </c>
      <c r="O159" s="191" t="s">
        <v>3552</v>
      </c>
      <c r="P159" s="191" t="s">
        <v>3563</v>
      </c>
      <c r="Q159" s="191" t="s">
        <v>399</v>
      </c>
      <c r="R159" s="191" t="s">
        <v>110</v>
      </c>
      <c r="S159" s="191" t="s">
        <v>3574</v>
      </c>
      <c r="T159" s="191" t="s">
        <v>3585</v>
      </c>
      <c r="U159" s="191" t="s">
        <v>401</v>
      </c>
      <c r="V159" s="191" t="s">
        <v>297</v>
      </c>
      <c r="W159" s="191"/>
      <c r="X159" s="191"/>
      <c r="Y159" s="191"/>
      <c r="Z159" s="191"/>
      <c r="AA159" s="192">
        <f>+IF($C159&gt;0,VLOOKUP($B159,'CSM ACTIVE PRICE LIST'!$A$2:$F$1022,4,FALSE),"")</f>
        <v>79.900000000000006</v>
      </c>
      <c r="AB159" s="192">
        <f>+IF($C159&gt;0,VLOOKUP($B159,'CSM ACTIVE PRICE LIST'!$A$2:$F$1022,5,FALSE),"")</f>
        <v>4390</v>
      </c>
      <c r="AC159" s="192">
        <f>+IF($C159&gt;0,VLOOKUP($B159,'CSM ACTIVE PRICE LIST'!$A$2:$F$1022,6,FALSE),"")</f>
        <v>91.885000000000005</v>
      </c>
      <c r="AD159" s="38" t="str">
        <f>+VLOOKUP(B159,'SKU LIST - LINKED'!C:W,21,FALSE)</f>
        <v>PONY</v>
      </c>
      <c r="AE159" s="159" t="str">
        <f t="shared" si="25"/>
        <v>PONY-SADDLE PAD DIAMOND</v>
      </c>
      <c r="AF159" s="159">
        <f>+VLOOKUP(B159,'[1]STYLES &amp; SIZE CHARTS'!$A:$H,8,FALSE)</f>
        <v>0</v>
      </c>
      <c r="AG159" s="40" t="str">
        <f>IF($C159&gt;0,+VLOOKUP(E159,'MASTER CODE DATA'!A$1:B$99,2,FALSE),"")</f>
        <v>H</v>
      </c>
      <c r="AH159" s="40" t="str">
        <f>IF(C159&gt;0,+VLOOKUP(F159,'MASTER CODE DATA'!C$1:D$99,2,FALSE),"")</f>
        <v>PNY</v>
      </c>
      <c r="AI159" s="40" t="str">
        <f>IF(C159&gt;0,+VLOOKUP(G159,'MASTER CODE DATA'!E$1:F$99,2,FALSE),"")</f>
        <v>PAD</v>
      </c>
      <c r="AJ159" s="40" t="str">
        <f>IF(C159&gt;0,+VLOOKUP(H159,'MASTER CODE DATA'!G$1:H$99,2,FALSE),"")</f>
        <v>PN</v>
      </c>
      <c r="AK159" s="40" t="str">
        <f>IF(C159&gt;0,+VLOOKUP(I159,'MASTER CODE DATA'!I$1:J$99,2,FALSE),"")</f>
        <v>SPD</v>
      </c>
    </row>
    <row r="160" spans="1:37" s="1" customFormat="1" hidden="1" x14ac:dyDescent="0.2">
      <c r="A160" s="33" t="s">
        <v>117</v>
      </c>
      <c r="B160" s="33" t="s">
        <v>403</v>
      </c>
      <c r="C160" s="146"/>
      <c r="D160" s="35" t="str">
        <f t="shared" si="20"/>
        <v/>
      </c>
      <c r="E160" s="34"/>
      <c r="F160" s="34"/>
      <c r="G160" s="34"/>
      <c r="H160" s="34"/>
      <c r="I160" s="34"/>
      <c r="J160" s="143">
        <v>0</v>
      </c>
      <c r="K160" s="191" t="str">
        <f t="shared" si="22"/>
        <v/>
      </c>
      <c r="L160" s="191"/>
      <c r="M160" s="191"/>
      <c r="N160" s="191"/>
      <c r="O160" s="191"/>
      <c r="P160" s="191"/>
      <c r="Q160" s="191"/>
      <c r="R160" s="191"/>
      <c r="S160" s="191"/>
      <c r="T160" s="191"/>
      <c r="U160" s="191"/>
      <c r="V160" s="191"/>
      <c r="W160" s="191"/>
      <c r="X160" s="191"/>
      <c r="Y160" s="191"/>
      <c r="Z160" s="191"/>
      <c r="AA160" s="192" t="str">
        <f>+IF($C160&gt;0,VLOOKUP($B160,'CSM ACTIVE PRICE LIST'!$A$2:$F$1022,4,FALSE),"")</f>
        <v/>
      </c>
      <c r="AB160" s="192" t="str">
        <f>+IF($C160&gt;0,VLOOKUP($B160,'CSM ACTIVE PRICE LIST'!$A$2:$F$1022,5,FALSE),"")</f>
        <v/>
      </c>
      <c r="AC160" s="192" t="str">
        <f>+IF($C160&gt;0,VLOOKUP($B160,'CSM ACTIVE PRICE LIST'!$A$2:$F$1022,6,FALSE),"")</f>
        <v/>
      </c>
      <c r="AD160" s="38"/>
      <c r="AE160" s="159" t="str">
        <f t="shared" si="21"/>
        <v>0</v>
      </c>
      <c r="AF160" s="201"/>
      <c r="AG160" s="40" t="str">
        <f>IF($C160&gt;0,+VLOOKUP(E160,'MASTER CODE DATA'!A$1:B$99,2,FALSE),"")</f>
        <v/>
      </c>
      <c r="AH160" s="40" t="str">
        <f>IF(C160&gt;0,+VLOOKUP(F160,'MASTER CODE DATA'!C$1:D$99,2,FALSE),"")</f>
        <v/>
      </c>
      <c r="AI160" s="40" t="str">
        <f>IF(C160&gt;0,+VLOOKUP(G160,'MASTER CODE DATA'!E$1:F$99,2,FALSE),"")</f>
        <v/>
      </c>
      <c r="AJ160" s="40" t="str">
        <f>IF(C160&gt;0,+VLOOKUP(H160,'MASTER CODE DATA'!G$1:H$99,2,FALSE),"")</f>
        <v/>
      </c>
      <c r="AK160" s="40" t="str">
        <f>IF(C160&gt;0,+VLOOKUP(I160,'MASTER CODE DATA'!I$1:J$99,2,FALSE),"")</f>
        <v/>
      </c>
    </row>
    <row r="161" spans="1:37" s="1" customFormat="1" hidden="1" x14ac:dyDescent="0.2">
      <c r="A161" s="33" t="s">
        <v>83</v>
      </c>
      <c r="B161" s="33" t="s">
        <v>404</v>
      </c>
      <c r="C161" s="146"/>
      <c r="D161" s="35" t="str">
        <f t="shared" si="20"/>
        <v/>
      </c>
      <c r="E161" s="34"/>
      <c r="F161" s="34"/>
      <c r="G161" s="34"/>
      <c r="H161" s="34"/>
      <c r="I161" s="34"/>
      <c r="J161" s="143">
        <v>0</v>
      </c>
      <c r="K161" s="191" t="str">
        <f t="shared" si="22"/>
        <v/>
      </c>
      <c r="L161" s="191"/>
      <c r="M161" s="191"/>
      <c r="N161" s="191"/>
      <c r="O161" s="191"/>
      <c r="P161" s="191"/>
      <c r="Q161" s="191"/>
      <c r="R161" s="191"/>
      <c r="S161" s="191"/>
      <c r="T161" s="191"/>
      <c r="U161" s="191"/>
      <c r="V161" s="191"/>
      <c r="W161" s="191"/>
      <c r="X161" s="191"/>
      <c r="Y161" s="191"/>
      <c r="Z161" s="191"/>
      <c r="AA161" s="192" t="str">
        <f>+IF($C161&gt;0,VLOOKUP($B161,'CSM ACTIVE PRICE LIST'!$A$2:$F$1022,4,FALSE),"")</f>
        <v/>
      </c>
      <c r="AB161" s="192" t="str">
        <f>+IF($C161&gt;0,VLOOKUP($B161,'CSM ACTIVE PRICE LIST'!$A$2:$F$1022,5,FALSE),"")</f>
        <v/>
      </c>
      <c r="AC161" s="192" t="str">
        <f>+IF($C161&gt;0,VLOOKUP($B161,'CSM ACTIVE PRICE LIST'!$A$2:$F$1022,6,FALSE),"")</f>
        <v/>
      </c>
      <c r="AD161" s="38"/>
      <c r="AE161" s="159" t="str">
        <f t="shared" si="21"/>
        <v>0</v>
      </c>
      <c r="AF161" s="201"/>
      <c r="AG161" s="40" t="str">
        <f>IF($C161&gt;0,+VLOOKUP(E161,'MASTER CODE DATA'!A$1:B$99,2,FALSE),"")</f>
        <v/>
      </c>
      <c r="AH161" s="40" t="str">
        <f>IF(C161&gt;0,+VLOOKUP(F161,'MASTER CODE DATA'!C$1:D$99,2,FALSE),"")</f>
        <v/>
      </c>
      <c r="AI161" s="40" t="str">
        <f>IF(C161&gt;0,+VLOOKUP(G161,'MASTER CODE DATA'!E$1:F$99,2,FALSE),"")</f>
        <v/>
      </c>
      <c r="AJ161" s="40" t="str">
        <f>IF(C161&gt;0,+VLOOKUP(H161,'MASTER CODE DATA'!G$1:H$99,2,FALSE),"")</f>
        <v/>
      </c>
      <c r="AK161" s="40" t="str">
        <f>IF(C161&gt;0,+VLOOKUP(I161,'MASTER CODE DATA'!I$1:J$99,2,FALSE),"")</f>
        <v/>
      </c>
    </row>
    <row r="162" spans="1:37" s="1" customFormat="1" ht="120" x14ac:dyDescent="0.2">
      <c r="A162" s="33" t="s">
        <v>99</v>
      </c>
      <c r="B162" s="194" t="s">
        <v>405</v>
      </c>
      <c r="C162" s="146" t="s">
        <v>406</v>
      </c>
      <c r="D162" s="35" t="str">
        <f t="shared" si="20"/>
        <v>A.RACKU_SOC</v>
      </c>
      <c r="E162" s="34" t="s">
        <v>811</v>
      </c>
      <c r="F162" s="34" t="s">
        <v>811</v>
      </c>
      <c r="G162" s="34" t="s">
        <v>812</v>
      </c>
      <c r="H162" s="34" t="s">
        <v>822</v>
      </c>
      <c r="I162" s="34" t="s">
        <v>2148</v>
      </c>
      <c r="J162" s="143" t="s">
        <v>2148</v>
      </c>
      <c r="K162" s="191" t="str">
        <f t="shared" si="22"/>
        <v>KID'S RIDING SOCKS</v>
      </c>
      <c r="L162" s="191" t="s">
        <v>407</v>
      </c>
      <c r="M162" s="191" t="s">
        <v>374</v>
      </c>
      <c r="N162" s="191" t="s">
        <v>248</v>
      </c>
      <c r="O162" s="191" t="s">
        <v>408</v>
      </c>
      <c r="P162" s="191" t="s">
        <v>409</v>
      </c>
      <c r="Q162" s="191" t="s">
        <v>377</v>
      </c>
      <c r="R162" s="191" t="s">
        <v>252</v>
      </c>
      <c r="S162" s="191" t="s">
        <v>1914</v>
      </c>
      <c r="T162" s="191" t="s">
        <v>410</v>
      </c>
      <c r="U162" s="191" t="s">
        <v>380</v>
      </c>
      <c r="V162" s="191" t="s">
        <v>381</v>
      </c>
      <c r="W162" s="191"/>
      <c r="X162" s="191"/>
      <c r="Y162" s="191"/>
      <c r="Z162" s="191"/>
      <c r="AA162" s="192" t="e">
        <f>+IF($C162&gt;0,VLOOKUP($B162,'CSM ACTIVE PRICE LIST'!$A$2:$F$1022,4,FALSE),"")</f>
        <v>#N/A</v>
      </c>
      <c r="AB162" s="192" t="e">
        <f>+IF($C162&gt;0,VLOOKUP($B162,'CSM ACTIVE PRICE LIST'!$A$2:$F$1022,5,FALSE),"")</f>
        <v>#N/A</v>
      </c>
      <c r="AC162" s="192" t="e">
        <f>+IF($C162&gt;0,VLOOKUP($B162,'CSM ACTIVE PRICE LIST'!$A$2:$F$1022,6,FALSE),"")</f>
        <v>#N/A</v>
      </c>
      <c r="AD162" s="38" t="e">
        <f>+VLOOKUP(B162,'SKU LIST - LINKED'!C:W,21,FALSE)</f>
        <v>#N/A</v>
      </c>
      <c r="AE162" s="159" t="str">
        <f t="shared" ref="AE162:AE163" si="26">+H162&amp;"-"&amp;J162</f>
        <v>KIDS UNISEX-RIDING SOCKS</v>
      </c>
      <c r="AF162" s="159" t="e">
        <f>+VLOOKUP(B162,'[1]STYLES &amp; SIZE CHARTS'!$A:$H,8,FALSE)</f>
        <v>#N/A</v>
      </c>
      <c r="AG162" s="40" t="str">
        <f>IF($C162&gt;0,+VLOOKUP(E162,'MASTER CODE DATA'!A$1:B$99,2,FALSE),"")</f>
        <v>A</v>
      </c>
      <c r="AH162" s="40" t="str">
        <f>IF(C162&gt;0,+VLOOKUP(F162,'MASTER CODE DATA'!C$1:D$99,2,FALSE),"")</f>
        <v>ACS</v>
      </c>
      <c r="AI162" s="40" t="str">
        <f>IF(C162&gt;0,+VLOOKUP(G162,'MASTER CODE DATA'!E$1:F$99,2,FALSE),"")</f>
        <v>RAC</v>
      </c>
      <c r="AJ162" s="40" t="str">
        <f>IF(C162&gt;0,+VLOOKUP(H162,'MASTER CODE DATA'!G$1:H$99,2,FALSE),"")</f>
        <v>KU</v>
      </c>
      <c r="AK162" s="40" t="str">
        <f>IF(C162&gt;0,+VLOOKUP(I162,'MASTER CODE DATA'!I$1:J$99,2,FALSE),"")</f>
        <v>SOC</v>
      </c>
    </row>
    <row r="163" spans="1:37" s="1" customFormat="1" ht="120" x14ac:dyDescent="0.2">
      <c r="A163" s="33" t="s">
        <v>99</v>
      </c>
      <c r="B163" s="194" t="s">
        <v>412</v>
      </c>
      <c r="C163" s="146" t="s">
        <v>413</v>
      </c>
      <c r="D163" s="35" t="str">
        <f t="shared" si="20"/>
        <v>A.RACKU_SOC</v>
      </c>
      <c r="E163" s="34" t="s">
        <v>811</v>
      </c>
      <c r="F163" s="34" t="s">
        <v>811</v>
      </c>
      <c r="G163" s="34" t="s">
        <v>812</v>
      </c>
      <c r="H163" s="34" t="s">
        <v>822</v>
      </c>
      <c r="I163" s="34" t="s">
        <v>2148</v>
      </c>
      <c r="J163" s="143" t="s">
        <v>2148</v>
      </c>
      <c r="K163" s="191" t="str">
        <f t="shared" si="22"/>
        <v>KID'S RIDING SOCKS 
3 PACK BUNDLE</v>
      </c>
      <c r="L163" s="191" t="s">
        <v>414</v>
      </c>
      <c r="M163" s="191" t="s">
        <v>374</v>
      </c>
      <c r="N163" s="191" t="s">
        <v>248</v>
      </c>
      <c r="O163" s="191" t="s">
        <v>415</v>
      </c>
      <c r="P163" s="191" t="s">
        <v>416</v>
      </c>
      <c r="Q163" s="191" t="s">
        <v>377</v>
      </c>
      <c r="R163" s="191" t="s">
        <v>252</v>
      </c>
      <c r="S163" s="191" t="s">
        <v>1915</v>
      </c>
      <c r="T163" s="191" t="s">
        <v>417</v>
      </c>
      <c r="U163" s="191" t="s">
        <v>380</v>
      </c>
      <c r="V163" s="191" t="s">
        <v>381</v>
      </c>
      <c r="W163" s="191"/>
      <c r="X163" s="191"/>
      <c r="Y163" s="191"/>
      <c r="Z163" s="191"/>
      <c r="AA163" s="192">
        <f>+IF($C163&gt;0,VLOOKUP($B163,'CSM ACTIVE PRICE LIST'!$A$2:$F$1022,4,FALSE),"")</f>
        <v>34.9</v>
      </c>
      <c r="AB163" s="192">
        <f>+IF($C163&gt;0,VLOOKUP($B163,'CSM ACTIVE PRICE LIST'!$A$2:$F$1022,5,FALSE),"")</f>
        <v>1910</v>
      </c>
      <c r="AC163" s="192">
        <f>+IF($C163&gt;0,VLOOKUP($B163,'CSM ACTIVE PRICE LIST'!$A$2:$F$1022,6,FALSE),"")</f>
        <v>40.134999999999998</v>
      </c>
      <c r="AD163" s="38" t="str">
        <f>+VLOOKUP(B163,'SKU LIST - LINKED'!C:W,21,FALSE)</f>
        <v>29-35</v>
      </c>
      <c r="AE163" s="159" t="str">
        <f t="shared" si="26"/>
        <v>KIDS UNISEX-RIDING SOCKS</v>
      </c>
      <c r="AF163" s="159">
        <f>+VLOOKUP(B163,'[1]STYLES &amp; SIZE CHARTS'!$A:$H,8,FALSE)</f>
        <v>0</v>
      </c>
      <c r="AG163" s="40" t="str">
        <f>IF($C163&gt;0,+VLOOKUP(E163,'MASTER CODE DATA'!A$1:B$99,2,FALSE),"")</f>
        <v>A</v>
      </c>
      <c r="AH163" s="40" t="str">
        <f>IF(C163&gt;0,+VLOOKUP(F163,'MASTER CODE DATA'!C$1:D$99,2,FALSE),"")</f>
        <v>ACS</v>
      </c>
      <c r="AI163" s="40" t="str">
        <f>IF(C163&gt;0,+VLOOKUP(G163,'MASTER CODE DATA'!E$1:F$99,2,FALSE),"")</f>
        <v>RAC</v>
      </c>
      <c r="AJ163" s="40" t="str">
        <f>IF(C163&gt;0,+VLOOKUP(H163,'MASTER CODE DATA'!G$1:H$99,2,FALSE),"")</f>
        <v>KU</v>
      </c>
      <c r="AK163" s="40" t="str">
        <f>IF(C163&gt;0,+VLOOKUP(I163,'MASTER CODE DATA'!I$1:J$99,2,FALSE),"")</f>
        <v>SOC</v>
      </c>
    </row>
    <row r="164" spans="1:37" s="1" customFormat="1" hidden="1" x14ac:dyDescent="0.2">
      <c r="A164" s="33" t="s">
        <v>169</v>
      </c>
      <c r="B164" s="33" t="s">
        <v>418</v>
      </c>
      <c r="C164" s="146"/>
      <c r="D164" s="35" t="str">
        <f t="shared" si="20"/>
        <v/>
      </c>
      <c r="E164" s="34"/>
      <c r="F164" s="34"/>
      <c r="G164" s="34"/>
      <c r="H164" s="34"/>
      <c r="I164" s="34"/>
      <c r="J164" s="143">
        <v>0</v>
      </c>
      <c r="K164" s="191" t="str">
        <f t="shared" si="22"/>
        <v/>
      </c>
      <c r="L164" s="191"/>
      <c r="M164" s="191"/>
      <c r="N164" s="191"/>
      <c r="O164" s="191"/>
      <c r="P164" s="191"/>
      <c r="Q164" s="191"/>
      <c r="R164" s="191"/>
      <c r="S164" s="191"/>
      <c r="T164" s="191"/>
      <c r="U164" s="191"/>
      <c r="V164" s="191"/>
      <c r="W164" s="191"/>
      <c r="X164" s="191"/>
      <c r="Y164" s="191"/>
      <c r="Z164" s="191"/>
      <c r="AA164" s="192" t="str">
        <f>+IF($C164&gt;0,VLOOKUP($B164,'CSM ACTIVE PRICE LIST'!$A$2:$F$1022,4,FALSE),"")</f>
        <v/>
      </c>
      <c r="AB164" s="192" t="str">
        <f>+IF($C164&gt;0,VLOOKUP($B164,'CSM ACTIVE PRICE LIST'!$A$2:$F$1022,5,FALSE),"")</f>
        <v/>
      </c>
      <c r="AC164" s="192" t="str">
        <f>+IF($C164&gt;0,VLOOKUP($B164,'CSM ACTIVE PRICE LIST'!$A$2:$F$1022,6,FALSE),"")</f>
        <v/>
      </c>
      <c r="AD164" s="38"/>
      <c r="AE164" s="159" t="str">
        <f t="shared" si="21"/>
        <v>0</v>
      </c>
      <c r="AF164" s="201"/>
      <c r="AG164" s="40" t="str">
        <f>IF($C164&gt;0,+VLOOKUP(E164,'MASTER CODE DATA'!A$1:B$99,2,FALSE),"")</f>
        <v/>
      </c>
      <c r="AH164" s="40" t="str">
        <f>IF(C164&gt;0,+VLOOKUP(F164,'MASTER CODE DATA'!C$1:D$99,2,FALSE),"")</f>
        <v/>
      </c>
      <c r="AI164" s="40" t="str">
        <f>IF(C164&gt;0,+VLOOKUP(G164,'MASTER CODE DATA'!E$1:F$99,2,FALSE),"")</f>
        <v/>
      </c>
      <c r="AJ164" s="40" t="str">
        <f>IF(C164&gt;0,+VLOOKUP(H164,'MASTER CODE DATA'!G$1:H$99,2,FALSE),"")</f>
        <v/>
      </c>
      <c r="AK164" s="40" t="str">
        <f>IF(C164&gt;0,+VLOOKUP(I164,'MASTER CODE DATA'!I$1:J$99,2,FALSE),"")</f>
        <v/>
      </c>
    </row>
    <row r="165" spans="1:37" s="1" customFormat="1" ht="216" x14ac:dyDescent="0.2">
      <c r="A165" s="33" t="s">
        <v>81</v>
      </c>
      <c r="B165" s="194" t="s">
        <v>419</v>
      </c>
      <c r="C165" s="146" t="s">
        <v>2976</v>
      </c>
      <c r="D165" s="35" t="str">
        <f t="shared" si="20"/>
        <v>R.TOPMN_CPS</v>
      </c>
      <c r="E165" s="34" t="s">
        <v>860</v>
      </c>
      <c r="F165" s="34" t="s">
        <v>818</v>
      </c>
      <c r="G165" s="34" t="s">
        <v>861</v>
      </c>
      <c r="H165" s="34" t="s">
        <v>818</v>
      </c>
      <c r="I165" s="34" t="s">
        <v>2959</v>
      </c>
      <c r="J165" s="143" t="s">
        <v>2977</v>
      </c>
      <c r="K165" s="191" t="str">
        <f t="shared" si="22"/>
        <v>MEN'S COMPETITION SHIRT LONG SLEEVE B.D. COLLAR</v>
      </c>
      <c r="L165" s="191" t="s">
        <v>3069</v>
      </c>
      <c r="M165" s="191" t="s">
        <v>305</v>
      </c>
      <c r="N165" s="191" t="s">
        <v>129</v>
      </c>
      <c r="O165" s="191" t="s">
        <v>420</v>
      </c>
      <c r="P165" s="191" t="s">
        <v>3070</v>
      </c>
      <c r="Q165" s="191" t="s">
        <v>307</v>
      </c>
      <c r="R165" s="191" t="s">
        <v>132</v>
      </c>
      <c r="S165" s="191" t="s">
        <v>3018</v>
      </c>
      <c r="T165" s="191" t="s">
        <v>3071</v>
      </c>
      <c r="U165" s="191" t="s">
        <v>3702</v>
      </c>
      <c r="V165" s="191" t="s">
        <v>134</v>
      </c>
      <c r="W165" s="191"/>
      <c r="X165" s="191"/>
      <c r="Y165" s="191"/>
      <c r="Z165" s="191"/>
      <c r="AA165" s="192">
        <f>+IF($C165&gt;0,VLOOKUP($B165,'CSM ACTIVE PRICE LIST'!$A$2:$F$1022,4,FALSE),"")</f>
        <v>129.9</v>
      </c>
      <c r="AB165" s="192">
        <f>+IF($C165&gt;0,VLOOKUP($B165,'CSM ACTIVE PRICE LIST'!$A$2:$F$1022,5,FALSE),"")</f>
        <v>7140</v>
      </c>
      <c r="AC165" s="192">
        <f>+IF($C165&gt;0,VLOOKUP($B165,'CSM ACTIVE PRICE LIST'!$A$2:$F$1022,6,FALSE),"")</f>
        <v>149.38499999999999</v>
      </c>
      <c r="AD165" s="38" t="str">
        <f>+VLOOKUP(B165,'SKU LIST - LINKED'!C:W,21,FALSE)</f>
        <v>XS;S;M;L;XL;XXL</v>
      </c>
      <c r="AE165" s="159" t="str">
        <f t="shared" ref="AE165:AE166" si="27">+H165&amp;"-"&amp;J165</f>
        <v>MEN-COMPETITION SHIRTS LONG SLEEVE</v>
      </c>
      <c r="AF165" s="159" t="str">
        <f>+VLOOKUP(B165,'[1]STYLES &amp; SIZE CHARTS'!$A:$H,8,FALSE)</f>
        <v>MT-LSCP1</v>
      </c>
      <c r="AG165" s="40" t="str">
        <f>IF($C165&gt;0,+VLOOKUP(E165,'MASTER CODE DATA'!A$1:B$99,2,FALSE),"")</f>
        <v>R</v>
      </c>
      <c r="AH165" s="40" t="str">
        <f>IF(C165&gt;0,+VLOOKUP(F165,'MASTER CODE DATA'!C$1:D$99,2,FALSE),"")</f>
        <v>MEN</v>
      </c>
      <c r="AI165" s="40" t="str">
        <f>IF(C165&gt;0,+VLOOKUP(G165,'MASTER CODE DATA'!E$1:F$99,2,FALSE),"")</f>
        <v>TOP</v>
      </c>
      <c r="AJ165" s="40" t="str">
        <f>IF(C165&gt;0,+VLOOKUP(H165,'MASTER CODE DATA'!G$1:H$99,2,FALSE),"")</f>
        <v>MN</v>
      </c>
      <c r="AK165" s="40" t="str">
        <f>IF(C165&gt;0,+VLOOKUP(I165,'MASTER CODE DATA'!I$1:J$99,2,FALSE),"")</f>
        <v>CPS</v>
      </c>
    </row>
    <row r="166" spans="1:37" s="1" customFormat="1" ht="132" x14ac:dyDescent="0.2">
      <c r="A166" s="33"/>
      <c r="B166" s="194" t="s">
        <v>1865</v>
      </c>
      <c r="C166" s="146" t="s">
        <v>1902</v>
      </c>
      <c r="D166" s="35" t="str">
        <f t="shared" si="20"/>
        <v>R.BOTKG_LGN</v>
      </c>
      <c r="E166" s="34" t="s">
        <v>860</v>
      </c>
      <c r="F166" s="34" t="s">
        <v>919</v>
      </c>
      <c r="G166" s="34" t="s">
        <v>922</v>
      </c>
      <c r="H166" s="34" t="s">
        <v>869</v>
      </c>
      <c r="I166" s="34" t="s">
        <v>927</v>
      </c>
      <c r="J166" s="143" t="s">
        <v>927</v>
      </c>
      <c r="K166" s="191" t="str">
        <f t="shared" si="22"/>
        <v>GIRL'S FULL GRIP PRO LEGGINGS</v>
      </c>
      <c r="L166" s="191" t="s">
        <v>3820</v>
      </c>
      <c r="M166" s="191" t="s">
        <v>1930</v>
      </c>
      <c r="N166" s="191" t="s">
        <v>129</v>
      </c>
      <c r="O166" s="191" t="s">
        <v>1905</v>
      </c>
      <c r="P166" s="191" t="s">
        <v>3823</v>
      </c>
      <c r="Q166" s="191" t="s">
        <v>1910</v>
      </c>
      <c r="R166" s="191" t="s">
        <v>132</v>
      </c>
      <c r="S166" s="191" t="s">
        <v>1909</v>
      </c>
      <c r="T166" s="191" t="s">
        <v>3824</v>
      </c>
      <c r="U166" s="191" t="s">
        <v>1931</v>
      </c>
      <c r="V166" s="191" t="s">
        <v>134</v>
      </c>
      <c r="W166" s="191"/>
      <c r="X166" s="191"/>
      <c r="Y166" s="191"/>
      <c r="Z166" s="191"/>
      <c r="AA166" s="192">
        <f>+IF($C166&gt;0,VLOOKUP($B166,'CSM ACTIVE PRICE LIST'!$A$2:$F$1022,4,FALSE),"")</f>
        <v>99.9</v>
      </c>
      <c r="AB166" s="192">
        <f>+IF($C166&gt;0,VLOOKUP($B166,'CSM ACTIVE PRICE LIST'!$A$2:$F$1022,5,FALSE),"")</f>
        <v>5490</v>
      </c>
      <c r="AC166" s="192">
        <f>+IF($C166&gt;0,VLOOKUP($B166,'CSM ACTIVE PRICE LIST'!$A$2:$F$1022,6,FALSE),"")</f>
        <v>114.88499999999999</v>
      </c>
      <c r="AD166" s="38" t="str">
        <f>+VLOOKUP(B166,'SKU LIST - LINKED'!C:W,21,FALSE)</f>
        <v>8-9 Y;10-11 Y;12-13 Y</v>
      </c>
      <c r="AE166" s="159" t="str">
        <f t="shared" si="27"/>
        <v>KIDS GIRL-LEGGINGS</v>
      </c>
      <c r="AF166" s="159" t="str">
        <f>+VLOOKUP(B166,'[1]STYLES &amp; SIZE CHARTS'!$A:$H,8,FALSE)</f>
        <v>JB-GL1</v>
      </c>
      <c r="AG166" s="40" t="str">
        <f>IF($C166&gt;0,+VLOOKUP(E166,'MASTER CODE DATA'!A$1:B$99,2,FALSE),"")</f>
        <v>R</v>
      </c>
      <c r="AH166" s="40" t="str">
        <f>IF(C166&gt;0,+VLOOKUP(F166,'MASTER CODE DATA'!C$1:D$99,2,FALSE),"")</f>
        <v>JNR</v>
      </c>
      <c r="AI166" s="40" t="str">
        <f>IF(C166&gt;0,+VLOOKUP(G166,'MASTER CODE DATA'!E$1:F$99,2,FALSE),"")</f>
        <v>BOT</v>
      </c>
      <c r="AJ166" s="40" t="str">
        <f>IF(C166&gt;0,+VLOOKUP(H166,'MASTER CODE DATA'!G$1:H$99,2,FALSE),"")</f>
        <v>KG</v>
      </c>
      <c r="AK166" s="40" t="str">
        <f>IF(C166&gt;0,+VLOOKUP(I166,'MASTER CODE DATA'!I$1:J$99,2,FALSE),"")</f>
        <v>LGN</v>
      </c>
    </row>
    <row r="167" spans="1:37" s="1" customFormat="1" hidden="1" x14ac:dyDescent="0.2">
      <c r="A167" s="33" t="s">
        <v>169</v>
      </c>
      <c r="B167" s="33" t="s">
        <v>421</v>
      </c>
      <c r="C167" s="146"/>
      <c r="D167" s="35" t="str">
        <f t="shared" si="20"/>
        <v/>
      </c>
      <c r="E167" s="34"/>
      <c r="F167" s="34"/>
      <c r="G167" s="34"/>
      <c r="H167" s="34"/>
      <c r="I167" s="34"/>
      <c r="J167" s="143">
        <v>0</v>
      </c>
      <c r="K167" s="191" t="str">
        <f t="shared" si="22"/>
        <v/>
      </c>
      <c r="L167" s="191"/>
      <c r="M167" s="191"/>
      <c r="N167" s="191"/>
      <c r="O167" s="191"/>
      <c r="P167" s="191"/>
      <c r="Q167" s="191"/>
      <c r="R167" s="191"/>
      <c r="S167" s="191"/>
      <c r="T167" s="191"/>
      <c r="U167" s="191"/>
      <c r="V167" s="191"/>
      <c r="W167" s="191"/>
      <c r="X167" s="191"/>
      <c r="Y167" s="191"/>
      <c r="Z167" s="191"/>
      <c r="AA167" s="192" t="str">
        <f>+IF($C167&gt;0,VLOOKUP($B167,'CSM ACTIVE PRICE LIST'!$A$2:$F$1022,4,FALSE),"")</f>
        <v/>
      </c>
      <c r="AB167" s="192" t="str">
        <f>+IF($C167&gt;0,VLOOKUP($B167,'CSM ACTIVE PRICE LIST'!$A$2:$F$1022,5,FALSE),"")</f>
        <v/>
      </c>
      <c r="AC167" s="192" t="str">
        <f>+IF($C167&gt;0,VLOOKUP($B167,'CSM ACTIVE PRICE LIST'!$A$2:$F$1022,6,FALSE),"")</f>
        <v/>
      </c>
      <c r="AD167" s="38"/>
      <c r="AE167" s="159" t="str">
        <f t="shared" si="21"/>
        <v>0</v>
      </c>
      <c r="AF167" s="201"/>
      <c r="AG167" s="40" t="str">
        <f>IF($C167&gt;0,+VLOOKUP(E167,'MASTER CODE DATA'!A$1:B$99,2,FALSE),"")</f>
        <v/>
      </c>
      <c r="AH167" s="40" t="str">
        <f>IF(C167&gt;0,+VLOOKUP(F167,'MASTER CODE DATA'!C$1:D$99,2,FALSE),"")</f>
        <v/>
      </c>
      <c r="AI167" s="40" t="str">
        <f>IF(C167&gt;0,+VLOOKUP(G167,'MASTER CODE DATA'!E$1:F$99,2,FALSE),"")</f>
        <v/>
      </c>
      <c r="AJ167" s="40" t="str">
        <f>IF(C167&gt;0,+VLOOKUP(H167,'MASTER CODE DATA'!G$1:H$99,2,FALSE),"")</f>
        <v/>
      </c>
      <c r="AK167" s="40" t="str">
        <f>IF(C167&gt;0,+VLOOKUP(I167,'MASTER CODE DATA'!I$1:J$99,2,FALSE),"")</f>
        <v/>
      </c>
    </row>
    <row r="168" spans="1:37" s="1" customFormat="1" hidden="1" x14ac:dyDescent="0.2">
      <c r="A168" s="33" t="s">
        <v>99</v>
      </c>
      <c r="B168" s="33" t="s">
        <v>422</v>
      </c>
      <c r="C168" s="146"/>
      <c r="D168" s="35" t="str">
        <f t="shared" si="20"/>
        <v/>
      </c>
      <c r="E168" s="34"/>
      <c r="F168" s="34"/>
      <c r="G168" s="34"/>
      <c r="H168" s="34"/>
      <c r="I168" s="34"/>
      <c r="J168" s="143">
        <v>0</v>
      </c>
      <c r="K168" s="191" t="str">
        <f t="shared" si="22"/>
        <v/>
      </c>
      <c r="L168" s="191"/>
      <c r="M168" s="191"/>
      <c r="N168" s="191"/>
      <c r="O168" s="191"/>
      <c r="P168" s="191"/>
      <c r="Q168" s="191"/>
      <c r="R168" s="191"/>
      <c r="S168" s="191"/>
      <c r="T168" s="191"/>
      <c r="U168" s="191"/>
      <c r="V168" s="191"/>
      <c r="W168" s="191"/>
      <c r="X168" s="191"/>
      <c r="Y168" s="191"/>
      <c r="Z168" s="191"/>
      <c r="AA168" s="192" t="str">
        <f>+IF($C168&gt;0,VLOOKUP($B168,'CSM ACTIVE PRICE LIST'!$A$2:$F$1022,4,FALSE),"")</f>
        <v/>
      </c>
      <c r="AB168" s="192" t="str">
        <f>+IF($C168&gt;0,VLOOKUP($B168,'CSM ACTIVE PRICE LIST'!$A$2:$F$1022,5,FALSE),"")</f>
        <v/>
      </c>
      <c r="AC168" s="192" t="str">
        <f>+IF($C168&gt;0,VLOOKUP($B168,'CSM ACTIVE PRICE LIST'!$A$2:$F$1022,6,FALSE),"")</f>
        <v/>
      </c>
      <c r="AD168" s="38"/>
      <c r="AE168" s="159" t="str">
        <f t="shared" si="21"/>
        <v>0</v>
      </c>
      <c r="AF168" s="201"/>
      <c r="AG168" s="40" t="str">
        <f>IF($C168&gt;0,+VLOOKUP(E168,'MASTER CODE DATA'!A$1:B$99,2,FALSE),"")</f>
        <v/>
      </c>
      <c r="AH168" s="40" t="str">
        <f>IF(C168&gt;0,+VLOOKUP(F168,'MASTER CODE DATA'!C$1:D$99,2,FALSE),"")</f>
        <v/>
      </c>
      <c r="AI168" s="40" t="str">
        <f>IF(C168&gt;0,+VLOOKUP(G168,'MASTER CODE DATA'!E$1:F$99,2,FALSE),"")</f>
        <v/>
      </c>
      <c r="AJ168" s="40" t="str">
        <f>IF(C168&gt;0,+VLOOKUP(H168,'MASTER CODE DATA'!G$1:H$99,2,FALSE),"")</f>
        <v/>
      </c>
      <c r="AK168" s="40" t="str">
        <f>IF(C168&gt;0,+VLOOKUP(I168,'MASTER CODE DATA'!I$1:J$99,2,FALSE),"")</f>
        <v/>
      </c>
    </row>
    <row r="169" spans="1:37" s="1" customFormat="1" hidden="1" x14ac:dyDescent="0.2">
      <c r="A169" s="33" t="s">
        <v>117</v>
      </c>
      <c r="B169" s="33" t="s">
        <v>423</v>
      </c>
      <c r="C169" s="146"/>
      <c r="D169" s="35" t="str">
        <f t="shared" si="20"/>
        <v/>
      </c>
      <c r="E169" s="34"/>
      <c r="F169" s="34"/>
      <c r="G169" s="34"/>
      <c r="H169" s="34"/>
      <c r="I169" s="34"/>
      <c r="J169" s="143">
        <v>0</v>
      </c>
      <c r="K169" s="191" t="str">
        <f t="shared" si="22"/>
        <v/>
      </c>
      <c r="L169" s="191"/>
      <c r="M169" s="191"/>
      <c r="N169" s="191"/>
      <c r="O169" s="191"/>
      <c r="P169" s="191"/>
      <c r="Q169" s="191"/>
      <c r="R169" s="191"/>
      <c r="S169" s="191"/>
      <c r="T169" s="191"/>
      <c r="U169" s="191"/>
      <c r="V169" s="191"/>
      <c r="W169" s="191"/>
      <c r="X169" s="191"/>
      <c r="Y169" s="191"/>
      <c r="Z169" s="191"/>
      <c r="AA169" s="192" t="str">
        <f>+IF($C169&gt;0,VLOOKUP($B169,'CSM ACTIVE PRICE LIST'!$A$2:$F$1022,4,FALSE),"")</f>
        <v/>
      </c>
      <c r="AB169" s="192" t="str">
        <f>+IF($C169&gt;0,VLOOKUP($B169,'CSM ACTIVE PRICE LIST'!$A$2:$F$1022,5,FALSE),"")</f>
        <v/>
      </c>
      <c r="AC169" s="192" t="str">
        <f>+IF($C169&gt;0,VLOOKUP($B169,'CSM ACTIVE PRICE LIST'!$A$2:$F$1022,6,FALSE),"")</f>
        <v/>
      </c>
      <c r="AD169" s="38"/>
      <c r="AE169" s="159" t="str">
        <f t="shared" si="21"/>
        <v>0</v>
      </c>
      <c r="AF169" s="201"/>
      <c r="AG169" s="40" t="str">
        <f>IF($C169&gt;0,+VLOOKUP(E169,'MASTER CODE DATA'!A$1:B$99,2,FALSE),"")</f>
        <v/>
      </c>
      <c r="AH169" s="40" t="str">
        <f>IF(C169&gt;0,+VLOOKUP(F169,'MASTER CODE DATA'!C$1:D$99,2,FALSE),"")</f>
        <v/>
      </c>
      <c r="AI169" s="40" t="str">
        <f>IF(C169&gt;0,+VLOOKUP(G169,'MASTER CODE DATA'!E$1:F$99,2,FALSE),"")</f>
        <v/>
      </c>
      <c r="AJ169" s="40" t="str">
        <f>IF(C169&gt;0,+VLOOKUP(H169,'MASTER CODE DATA'!G$1:H$99,2,FALSE),"")</f>
        <v/>
      </c>
      <c r="AK169" s="40" t="str">
        <f>IF(C169&gt;0,+VLOOKUP(I169,'MASTER CODE DATA'!I$1:J$99,2,FALSE),"")</f>
        <v/>
      </c>
    </row>
    <row r="170" spans="1:37" s="1" customFormat="1" hidden="1" x14ac:dyDescent="0.2">
      <c r="A170" s="33" t="s">
        <v>83</v>
      </c>
      <c r="B170" s="33" t="s">
        <v>424</v>
      </c>
      <c r="C170" s="146"/>
      <c r="D170" s="35" t="str">
        <f t="shared" si="20"/>
        <v/>
      </c>
      <c r="E170" s="34"/>
      <c r="F170" s="34"/>
      <c r="G170" s="34"/>
      <c r="H170" s="34"/>
      <c r="I170" s="34"/>
      <c r="J170" s="143">
        <v>0</v>
      </c>
      <c r="K170" s="191" t="str">
        <f t="shared" si="22"/>
        <v/>
      </c>
      <c r="L170" s="191"/>
      <c r="M170" s="191"/>
      <c r="N170" s="191"/>
      <c r="O170" s="191"/>
      <c r="P170" s="191"/>
      <c r="Q170" s="191"/>
      <c r="R170" s="191"/>
      <c r="S170" s="191"/>
      <c r="T170" s="191"/>
      <c r="U170" s="191"/>
      <c r="V170" s="191"/>
      <c r="W170" s="191"/>
      <c r="X170" s="191"/>
      <c r="Y170" s="191"/>
      <c r="Z170" s="191"/>
      <c r="AA170" s="192" t="str">
        <f>+IF($C170&gt;0,VLOOKUP($B170,'CSM ACTIVE PRICE LIST'!$A$2:$F$1022,4,FALSE),"")</f>
        <v/>
      </c>
      <c r="AB170" s="192" t="str">
        <f>+IF($C170&gt;0,VLOOKUP($B170,'CSM ACTIVE PRICE LIST'!$A$2:$F$1022,5,FALSE),"")</f>
        <v/>
      </c>
      <c r="AC170" s="192" t="str">
        <f>+IF($C170&gt;0,VLOOKUP($B170,'CSM ACTIVE PRICE LIST'!$A$2:$F$1022,6,FALSE),"")</f>
        <v/>
      </c>
      <c r="AD170" s="38"/>
      <c r="AE170" s="159" t="str">
        <f t="shared" si="21"/>
        <v>0</v>
      </c>
      <c r="AF170" s="201"/>
      <c r="AG170" s="40" t="str">
        <f>IF($C170&gt;0,+VLOOKUP(E170,'MASTER CODE DATA'!A$1:B$99,2,FALSE),"")</f>
        <v/>
      </c>
      <c r="AH170" s="40" t="str">
        <f>IF(C170&gt;0,+VLOOKUP(F170,'MASTER CODE DATA'!C$1:D$99,2,FALSE),"")</f>
        <v/>
      </c>
      <c r="AI170" s="40" t="str">
        <f>IF(C170&gt;0,+VLOOKUP(G170,'MASTER CODE DATA'!E$1:F$99,2,FALSE),"")</f>
        <v/>
      </c>
      <c r="AJ170" s="40" t="str">
        <f>IF(C170&gt;0,+VLOOKUP(H170,'MASTER CODE DATA'!G$1:H$99,2,FALSE),"")</f>
        <v/>
      </c>
      <c r="AK170" s="40" t="str">
        <f>IF(C170&gt;0,+VLOOKUP(I170,'MASTER CODE DATA'!I$1:J$99,2,FALSE),"")</f>
        <v/>
      </c>
    </row>
    <row r="171" spans="1:37" s="1" customFormat="1" hidden="1" x14ac:dyDescent="0.2">
      <c r="A171" s="33" t="s">
        <v>158</v>
      </c>
      <c r="B171" s="33" t="s">
        <v>425</v>
      </c>
      <c r="C171" s="146"/>
      <c r="D171" s="35" t="str">
        <f t="shared" si="20"/>
        <v/>
      </c>
      <c r="E171" s="34"/>
      <c r="F171" s="34"/>
      <c r="G171" s="34"/>
      <c r="H171" s="34"/>
      <c r="I171" s="34"/>
      <c r="J171" s="143">
        <v>0</v>
      </c>
      <c r="K171" s="191" t="str">
        <f t="shared" si="22"/>
        <v/>
      </c>
      <c r="L171" s="191"/>
      <c r="M171" s="191"/>
      <c r="N171" s="191"/>
      <c r="O171" s="191"/>
      <c r="P171" s="191"/>
      <c r="Q171" s="191"/>
      <c r="R171" s="191"/>
      <c r="S171" s="191"/>
      <c r="T171" s="191"/>
      <c r="U171" s="191"/>
      <c r="V171" s="191"/>
      <c r="W171" s="191"/>
      <c r="X171" s="191"/>
      <c r="Y171" s="191"/>
      <c r="Z171" s="191"/>
      <c r="AA171" s="192" t="str">
        <f>+IF($C171&gt;0,VLOOKUP($B171,'CSM ACTIVE PRICE LIST'!$A$2:$F$1022,4,FALSE),"")</f>
        <v/>
      </c>
      <c r="AB171" s="192" t="str">
        <f>+IF($C171&gt;0,VLOOKUP($B171,'CSM ACTIVE PRICE LIST'!$A$2:$F$1022,5,FALSE),"")</f>
        <v/>
      </c>
      <c r="AC171" s="192" t="str">
        <f>+IF($C171&gt;0,VLOOKUP($B171,'CSM ACTIVE PRICE LIST'!$A$2:$F$1022,6,FALSE),"")</f>
        <v/>
      </c>
      <c r="AD171" s="38"/>
      <c r="AE171" s="159" t="str">
        <f t="shared" si="21"/>
        <v>0</v>
      </c>
      <c r="AF171" s="201"/>
      <c r="AG171" s="40" t="str">
        <f>IF($C171&gt;0,+VLOOKUP(E171,'MASTER CODE DATA'!A$1:B$99,2,FALSE),"")</f>
        <v/>
      </c>
      <c r="AH171" s="40" t="str">
        <f>IF(C171&gt;0,+VLOOKUP(F171,'MASTER CODE DATA'!C$1:D$99,2,FALSE),"")</f>
        <v/>
      </c>
      <c r="AI171" s="40" t="str">
        <f>IF(C171&gt;0,+VLOOKUP(G171,'MASTER CODE DATA'!E$1:F$99,2,FALSE),"")</f>
        <v/>
      </c>
      <c r="AJ171" s="40" t="str">
        <f>IF(C171&gt;0,+VLOOKUP(H171,'MASTER CODE DATA'!G$1:H$99,2,FALSE),"")</f>
        <v/>
      </c>
      <c r="AK171" s="40" t="str">
        <f>IF(C171&gt;0,+VLOOKUP(I171,'MASTER CODE DATA'!I$1:J$99,2,FALSE),"")</f>
        <v/>
      </c>
    </row>
    <row r="172" spans="1:37" s="1" customFormat="1" hidden="1" x14ac:dyDescent="0.2">
      <c r="A172" s="33" t="s">
        <v>158</v>
      </c>
      <c r="B172" s="33" t="s">
        <v>426</v>
      </c>
      <c r="C172" s="146"/>
      <c r="D172" s="35" t="str">
        <f t="shared" si="20"/>
        <v/>
      </c>
      <c r="E172" s="34"/>
      <c r="F172" s="34"/>
      <c r="G172" s="34"/>
      <c r="H172" s="34"/>
      <c r="I172" s="34"/>
      <c r="J172" s="143">
        <v>0</v>
      </c>
      <c r="K172" s="191" t="str">
        <f t="shared" si="22"/>
        <v/>
      </c>
      <c r="L172" s="191"/>
      <c r="M172" s="191"/>
      <c r="N172" s="191"/>
      <c r="O172" s="191"/>
      <c r="P172" s="191"/>
      <c r="Q172" s="191"/>
      <c r="R172" s="191"/>
      <c r="S172" s="191"/>
      <c r="T172" s="191"/>
      <c r="U172" s="191"/>
      <c r="V172" s="191"/>
      <c r="W172" s="191"/>
      <c r="X172" s="191"/>
      <c r="Y172" s="191"/>
      <c r="Z172" s="191"/>
      <c r="AA172" s="192" t="str">
        <f>+IF($C172&gt;0,VLOOKUP($B172,'CSM ACTIVE PRICE LIST'!$A$2:$F$1022,4,FALSE),"")</f>
        <v/>
      </c>
      <c r="AB172" s="192" t="str">
        <f>+IF($C172&gt;0,VLOOKUP($B172,'CSM ACTIVE PRICE LIST'!$A$2:$F$1022,5,FALSE),"")</f>
        <v/>
      </c>
      <c r="AC172" s="192" t="str">
        <f>+IF($C172&gt;0,VLOOKUP($B172,'CSM ACTIVE PRICE LIST'!$A$2:$F$1022,6,FALSE),"")</f>
        <v/>
      </c>
      <c r="AD172" s="38"/>
      <c r="AE172" s="159" t="str">
        <f t="shared" si="21"/>
        <v>0</v>
      </c>
      <c r="AF172" s="201"/>
      <c r="AG172" s="40" t="str">
        <f>IF($C172&gt;0,+VLOOKUP(E172,'MASTER CODE DATA'!A$1:B$99,2,FALSE),"")</f>
        <v/>
      </c>
      <c r="AH172" s="40" t="str">
        <f>IF(C172&gt;0,+VLOOKUP(F172,'MASTER CODE DATA'!C$1:D$99,2,FALSE),"")</f>
        <v/>
      </c>
      <c r="AI172" s="40" t="str">
        <f>IF(C172&gt;0,+VLOOKUP(G172,'MASTER CODE DATA'!E$1:F$99,2,FALSE),"")</f>
        <v/>
      </c>
      <c r="AJ172" s="40" t="str">
        <f>IF(C172&gt;0,+VLOOKUP(H172,'MASTER CODE DATA'!G$1:H$99,2,FALSE),"")</f>
        <v/>
      </c>
      <c r="AK172" s="40" t="str">
        <f>IF(C172&gt;0,+VLOOKUP(I172,'MASTER CODE DATA'!I$1:J$99,2,FALSE),"")</f>
        <v/>
      </c>
    </row>
    <row r="173" spans="1:37" s="1" customFormat="1" hidden="1" x14ac:dyDescent="0.2">
      <c r="A173" s="33" t="s">
        <v>158</v>
      </c>
      <c r="B173" s="33" t="s">
        <v>427</v>
      </c>
      <c r="C173" s="146"/>
      <c r="D173" s="35" t="str">
        <f t="shared" si="20"/>
        <v/>
      </c>
      <c r="E173" s="34"/>
      <c r="F173" s="34"/>
      <c r="G173" s="34"/>
      <c r="H173" s="34"/>
      <c r="I173" s="34"/>
      <c r="J173" s="143">
        <v>0</v>
      </c>
      <c r="K173" s="191" t="str">
        <f t="shared" si="22"/>
        <v/>
      </c>
      <c r="L173" s="191"/>
      <c r="M173" s="191"/>
      <c r="N173" s="191"/>
      <c r="O173" s="191"/>
      <c r="P173" s="191"/>
      <c r="Q173" s="191"/>
      <c r="R173" s="191"/>
      <c r="S173" s="191"/>
      <c r="T173" s="191"/>
      <c r="U173" s="191"/>
      <c r="V173" s="191"/>
      <c r="W173" s="191"/>
      <c r="X173" s="191"/>
      <c r="Y173" s="191"/>
      <c r="Z173" s="191"/>
      <c r="AA173" s="192" t="str">
        <f>+IF($C173&gt;0,VLOOKUP($B173,'CSM ACTIVE PRICE LIST'!$A$2:$F$1022,4,FALSE),"")</f>
        <v/>
      </c>
      <c r="AB173" s="192" t="str">
        <f>+IF($C173&gt;0,VLOOKUP($B173,'CSM ACTIVE PRICE LIST'!$A$2:$F$1022,5,FALSE),"")</f>
        <v/>
      </c>
      <c r="AC173" s="192" t="str">
        <f>+IF($C173&gt;0,VLOOKUP($B173,'CSM ACTIVE PRICE LIST'!$A$2:$F$1022,6,FALSE),"")</f>
        <v/>
      </c>
      <c r="AD173" s="38"/>
      <c r="AE173" s="159" t="str">
        <f t="shared" si="21"/>
        <v>0</v>
      </c>
      <c r="AF173" s="201"/>
      <c r="AG173" s="40" t="str">
        <f>IF($C173&gt;0,+VLOOKUP(E173,'MASTER CODE DATA'!A$1:B$99,2,FALSE),"")</f>
        <v/>
      </c>
      <c r="AH173" s="40" t="str">
        <f>IF(C173&gt;0,+VLOOKUP(F173,'MASTER CODE DATA'!C$1:D$99,2,FALSE),"")</f>
        <v/>
      </c>
      <c r="AI173" s="40" t="str">
        <f>IF(C173&gt;0,+VLOOKUP(G173,'MASTER CODE DATA'!E$1:F$99,2,FALSE),"")</f>
        <v/>
      </c>
      <c r="AJ173" s="40" t="str">
        <f>IF(C173&gt;0,+VLOOKUP(H173,'MASTER CODE DATA'!G$1:H$99,2,FALSE),"")</f>
        <v/>
      </c>
      <c r="AK173" s="40" t="str">
        <f>IF(C173&gt;0,+VLOOKUP(I173,'MASTER CODE DATA'!I$1:J$99,2,FALSE),"")</f>
        <v/>
      </c>
    </row>
    <row r="174" spans="1:37" s="1" customFormat="1" ht="156" x14ac:dyDescent="0.2">
      <c r="A174" s="33" t="s">
        <v>158</v>
      </c>
      <c r="B174" s="194" t="s">
        <v>428</v>
      </c>
      <c r="C174" s="146" t="s">
        <v>2993</v>
      </c>
      <c r="D174" s="35" t="str">
        <f t="shared" si="20"/>
        <v>R.TOPWN_TPL</v>
      </c>
      <c r="E174" s="34" t="s">
        <v>860</v>
      </c>
      <c r="F174" s="34" t="s">
        <v>865</v>
      </c>
      <c r="G174" s="34" t="s">
        <v>861</v>
      </c>
      <c r="H174" s="34" t="s">
        <v>865</v>
      </c>
      <c r="I174" s="34" t="s">
        <v>2961</v>
      </c>
      <c r="J174" s="143" t="s">
        <v>2994</v>
      </c>
      <c r="K174" s="191" t="str">
        <f t="shared" si="22"/>
        <v>WOMEN'S TECH TRAINING POLO SHORT SLEEVE</v>
      </c>
      <c r="L174" s="191" t="s">
        <v>1950</v>
      </c>
      <c r="M174" s="191" t="s">
        <v>305</v>
      </c>
      <c r="N174" s="191" t="s">
        <v>129</v>
      </c>
      <c r="O174" s="191" t="s">
        <v>1954</v>
      </c>
      <c r="P174" s="191" t="s">
        <v>1892</v>
      </c>
      <c r="Q174" s="191" t="s">
        <v>307</v>
      </c>
      <c r="R174" s="191" t="s">
        <v>132</v>
      </c>
      <c r="S174" s="191" t="s">
        <v>3009</v>
      </c>
      <c r="T174" s="191" t="s">
        <v>1893</v>
      </c>
      <c r="U174" s="191" t="s">
        <v>3702</v>
      </c>
      <c r="V174" s="191" t="s">
        <v>134</v>
      </c>
      <c r="W174" s="191"/>
      <c r="X174" s="191"/>
      <c r="Y174" s="191"/>
      <c r="Z174" s="191"/>
      <c r="AA174" s="192">
        <f>+IF($C174&gt;0,VLOOKUP($B174,'CSM ACTIVE PRICE LIST'!$A$2:$F$1022,4,FALSE),"")</f>
        <v>89.9</v>
      </c>
      <c r="AB174" s="192">
        <f>+IF($C174&gt;0,VLOOKUP($B174,'CSM ACTIVE PRICE LIST'!$A$2:$F$1022,5,FALSE),"")</f>
        <v>4940</v>
      </c>
      <c r="AC174" s="192">
        <f>+IF($C174&gt;0,VLOOKUP($B174,'CSM ACTIVE PRICE LIST'!$A$2:$F$1022,6,FALSE),"")</f>
        <v>103.38500000000001</v>
      </c>
      <c r="AD174" s="38" t="str">
        <f>+VLOOKUP(B174,'SKU LIST - LINKED'!C:W,21,FALSE)</f>
        <v>XS;S;M;L;XL;XXS</v>
      </c>
      <c r="AE174" s="159" t="str">
        <f t="shared" ref="AE174:AE178" si="28">+H174&amp;"-"&amp;J174</f>
        <v>WOMEN-TECH POLOS SHORT SLEEVE</v>
      </c>
      <c r="AF174" s="159" t="str">
        <f>+VLOOKUP(B174,'[1]STYLES &amp; SIZE CHARTS'!$A:$H,8,FALSE)</f>
        <v>WT-SSCP1</v>
      </c>
      <c r="AG174" s="40" t="str">
        <f>IF($C174&gt;0,+VLOOKUP(E174,'MASTER CODE DATA'!A$1:B$99,2,FALSE),"")</f>
        <v>R</v>
      </c>
      <c r="AH174" s="40" t="str">
        <f>IF(C174&gt;0,+VLOOKUP(F174,'MASTER CODE DATA'!C$1:D$99,2,FALSE),"")</f>
        <v>WMN</v>
      </c>
      <c r="AI174" s="40" t="str">
        <f>IF(C174&gt;0,+VLOOKUP(G174,'MASTER CODE DATA'!E$1:F$99,2,FALSE),"")</f>
        <v>TOP</v>
      </c>
      <c r="AJ174" s="40" t="str">
        <f>IF(C174&gt;0,+VLOOKUP(H174,'MASTER CODE DATA'!G$1:H$99,2,FALSE),"")</f>
        <v>WN</v>
      </c>
      <c r="AK174" s="40" t="str">
        <f>IF(C174&gt;0,+VLOOKUP(I174,'MASTER CODE DATA'!I$1:J$99,2,FALSE),"")</f>
        <v>TPL</v>
      </c>
    </row>
    <row r="175" spans="1:37" s="1" customFormat="1" ht="156" x14ac:dyDescent="0.2">
      <c r="A175" s="33" t="s">
        <v>158</v>
      </c>
      <c r="B175" s="194" t="s">
        <v>1911</v>
      </c>
      <c r="C175" s="146" t="s">
        <v>2995</v>
      </c>
      <c r="D175" s="35" t="str">
        <f t="shared" si="20"/>
        <v>R.TOPKG_TPL</v>
      </c>
      <c r="E175" s="34" t="s">
        <v>860</v>
      </c>
      <c r="F175" s="34" t="s">
        <v>919</v>
      </c>
      <c r="G175" s="34" t="s">
        <v>861</v>
      </c>
      <c r="H175" s="34" t="s">
        <v>869</v>
      </c>
      <c r="I175" s="34" t="s">
        <v>2961</v>
      </c>
      <c r="J175" s="143" t="s">
        <v>1823</v>
      </c>
      <c r="K175" s="191" t="str">
        <f t="shared" si="22"/>
        <v>GIRL'S TECH TRAINING POLO SHORT SLEEVE</v>
      </c>
      <c r="L175" s="191" t="s">
        <v>1950</v>
      </c>
      <c r="M175" s="191" t="s">
        <v>305</v>
      </c>
      <c r="N175" s="191" t="s">
        <v>129</v>
      </c>
      <c r="O175" s="191" t="s">
        <v>1955</v>
      </c>
      <c r="P175" s="191" t="s">
        <v>1892</v>
      </c>
      <c r="Q175" s="191" t="s">
        <v>307</v>
      </c>
      <c r="R175" s="191" t="s">
        <v>132</v>
      </c>
      <c r="S175" s="191" t="s">
        <v>3010</v>
      </c>
      <c r="T175" s="191" t="s">
        <v>1893</v>
      </c>
      <c r="U175" s="191" t="s">
        <v>3702</v>
      </c>
      <c r="V175" s="191" t="s">
        <v>134</v>
      </c>
      <c r="W175" s="191"/>
      <c r="X175" s="191"/>
      <c r="Y175" s="191"/>
      <c r="Z175" s="191"/>
      <c r="AA175" s="192">
        <f>+IF($C175&gt;0,VLOOKUP($B175,'CSM ACTIVE PRICE LIST'!$A$2:$F$1022,4,FALSE),"")</f>
        <v>59.9</v>
      </c>
      <c r="AB175" s="192">
        <f>+IF($C175&gt;0,VLOOKUP($B175,'CSM ACTIVE PRICE LIST'!$A$2:$F$1022,5,FALSE),"")</f>
        <v>3290</v>
      </c>
      <c r="AC175" s="192">
        <f>+IF($C175&gt;0,VLOOKUP($B175,'CSM ACTIVE PRICE LIST'!$A$2:$F$1022,6,FALSE),"")</f>
        <v>68.884999999999991</v>
      </c>
      <c r="AD175" s="38" t="str">
        <f>+VLOOKUP(B175,'SKU LIST - LINKED'!C:W,21,FALSE)</f>
        <v>6-7 Y;8-9 Y;10-11 Y;12-13 Y;14-15 Y</v>
      </c>
      <c r="AE175" s="159" t="str">
        <f t="shared" si="28"/>
        <v>KIDS GIRL-TECH POLOS S/S</v>
      </c>
      <c r="AF175" s="159" t="str">
        <f>+VLOOKUP(B175,'[1]STYLES &amp; SIZE CHARTS'!$A:$H,8,FALSE)</f>
        <v>JT-GSSP1</v>
      </c>
      <c r="AG175" s="40" t="str">
        <f>IF($C175&gt;0,+VLOOKUP(E175,'MASTER CODE DATA'!A$1:B$99,2,FALSE),"")</f>
        <v>R</v>
      </c>
      <c r="AH175" s="40" t="str">
        <f>IF(C175&gt;0,+VLOOKUP(F175,'MASTER CODE DATA'!C$1:D$99,2,FALSE),"")</f>
        <v>JNR</v>
      </c>
      <c r="AI175" s="40" t="str">
        <f>IF(C175&gt;0,+VLOOKUP(G175,'MASTER CODE DATA'!E$1:F$99,2,FALSE),"")</f>
        <v>TOP</v>
      </c>
      <c r="AJ175" s="40" t="str">
        <f>IF(C175&gt;0,+VLOOKUP(H175,'MASTER CODE DATA'!G$1:H$99,2,FALSE),"")</f>
        <v>KG</v>
      </c>
      <c r="AK175" s="40" t="str">
        <f>IF(C175&gt;0,+VLOOKUP(I175,'MASTER CODE DATA'!I$1:J$99,2,FALSE),"")</f>
        <v>TPL</v>
      </c>
    </row>
    <row r="176" spans="1:37" s="1" customFormat="1" ht="144" x14ac:dyDescent="0.2">
      <c r="A176" s="33" t="s">
        <v>160</v>
      </c>
      <c r="B176" s="194" t="s">
        <v>429</v>
      </c>
      <c r="C176" s="146" t="s">
        <v>1964</v>
      </c>
      <c r="D176" s="35" t="str">
        <f t="shared" si="20"/>
        <v>H.PADFL_SPR</v>
      </c>
      <c r="E176" s="34" t="s">
        <v>766</v>
      </c>
      <c r="F176" s="34" t="s">
        <v>766</v>
      </c>
      <c r="G176" s="34" t="s">
        <v>794</v>
      </c>
      <c r="H176" s="34" t="s">
        <v>795</v>
      </c>
      <c r="I176" s="34" t="s">
        <v>799</v>
      </c>
      <c r="J176" s="143" t="s">
        <v>799</v>
      </c>
      <c r="K176" s="191" t="str">
        <f t="shared" si="22"/>
        <v>SUEDE SADDLE PAD</v>
      </c>
      <c r="L176" s="191" t="s">
        <v>430</v>
      </c>
      <c r="M176" s="191" t="s">
        <v>431</v>
      </c>
      <c r="N176" s="191" t="s">
        <v>106</v>
      </c>
      <c r="O176" s="191" t="s">
        <v>1972</v>
      </c>
      <c r="P176" s="191" t="s">
        <v>1891</v>
      </c>
      <c r="Q176" s="191" t="s">
        <v>432</v>
      </c>
      <c r="R176" s="191" t="s">
        <v>110</v>
      </c>
      <c r="S176" s="191" t="s">
        <v>1978</v>
      </c>
      <c r="T176" s="191" t="s">
        <v>433</v>
      </c>
      <c r="U176" s="191" t="s">
        <v>434</v>
      </c>
      <c r="V176" s="191" t="s">
        <v>297</v>
      </c>
      <c r="W176" s="191"/>
      <c r="X176" s="191"/>
      <c r="Y176" s="191"/>
      <c r="Z176" s="191"/>
      <c r="AA176" s="192">
        <f>+IF($C176&gt;0,VLOOKUP($B176,'CSM ACTIVE PRICE LIST'!$A$2:$F$1022,4,FALSE),"")</f>
        <v>99.9</v>
      </c>
      <c r="AB176" s="192">
        <f>+IF($C176&gt;0,VLOOKUP($B176,'CSM ACTIVE PRICE LIST'!$A$2:$F$1022,5,FALSE),"")</f>
        <v>5490</v>
      </c>
      <c r="AC176" s="192">
        <f>+IF($C176&gt;0,VLOOKUP($B176,'CSM ACTIVE PRICE LIST'!$A$2:$F$1022,6,FALSE),"")</f>
        <v>114.88499999999999</v>
      </c>
      <c r="AD176" s="38" t="str">
        <f>+VLOOKUP(B176,'SKU LIST - LINKED'!C:W,21,FALSE)</f>
        <v>FULL</v>
      </c>
      <c r="AE176" s="159" t="str">
        <f t="shared" si="28"/>
        <v>FULL-SADDLE PAD ROWS</v>
      </c>
      <c r="AF176" s="159">
        <f>+VLOOKUP(B176,'[1]STYLES &amp; SIZE CHARTS'!$A:$H,8,FALSE)</f>
        <v>0</v>
      </c>
      <c r="AG176" s="40" t="str">
        <f>IF($C176&gt;0,+VLOOKUP(E176,'MASTER CODE DATA'!A$1:B$99,2,FALSE),"")</f>
        <v>H</v>
      </c>
      <c r="AH176" s="40" t="str">
        <f>IF(C176&gt;0,+VLOOKUP(F176,'MASTER CODE DATA'!C$1:D$99,2,FALSE),"")</f>
        <v>HRS</v>
      </c>
      <c r="AI176" s="40" t="str">
        <f>IF(C176&gt;0,+VLOOKUP(G176,'MASTER CODE DATA'!E$1:F$99,2,FALSE),"")</f>
        <v>PAD</v>
      </c>
      <c r="AJ176" s="40" t="str">
        <f>IF(C176&gt;0,+VLOOKUP(H176,'MASTER CODE DATA'!G$1:H$99,2,FALSE),"")</f>
        <v>FL</v>
      </c>
      <c r="AK176" s="40" t="str">
        <f>IF(C176&gt;0,+VLOOKUP(I176,'MASTER CODE DATA'!I$1:J$99,2,FALSE),"")</f>
        <v>SPR</v>
      </c>
    </row>
    <row r="177" spans="1:37" s="1" customFormat="1" ht="132" x14ac:dyDescent="0.2">
      <c r="A177" s="33" t="s">
        <v>81</v>
      </c>
      <c r="B177" s="194" t="s">
        <v>438</v>
      </c>
      <c r="C177" s="146" t="s">
        <v>3787</v>
      </c>
      <c r="D177" s="35" t="str">
        <f t="shared" si="20"/>
        <v>R.TOPWN_CSS</v>
      </c>
      <c r="E177" s="34" t="s">
        <v>860</v>
      </c>
      <c r="F177" s="34" t="s">
        <v>865</v>
      </c>
      <c r="G177" s="34" t="s">
        <v>861</v>
      </c>
      <c r="H177" s="34" t="s">
        <v>865</v>
      </c>
      <c r="I177" s="34" t="s">
        <v>3922</v>
      </c>
      <c r="J177" s="143" t="s">
        <v>2977</v>
      </c>
      <c r="K177" s="191" t="str">
        <f t="shared" ref="K177" si="29">IF(C177&gt;0,C177,"")</f>
        <v>WOMEN'S LONG SLEEVE CASUAL SHIRT</v>
      </c>
      <c r="L177" s="191" t="s">
        <v>3788</v>
      </c>
      <c r="M177" s="191" t="s">
        <v>3789</v>
      </c>
      <c r="N177" s="191" t="s">
        <v>129</v>
      </c>
      <c r="O177" s="191" t="s">
        <v>3790</v>
      </c>
      <c r="P177" s="191" t="s">
        <v>3791</v>
      </c>
      <c r="Q177" s="191" t="s">
        <v>3794</v>
      </c>
      <c r="R177" s="191" t="s">
        <v>132</v>
      </c>
      <c r="S177" s="191" t="s">
        <v>3793</v>
      </c>
      <c r="T177" s="191" t="s">
        <v>3792</v>
      </c>
      <c r="U177" s="191" t="s">
        <v>3795</v>
      </c>
      <c r="V177" s="191" t="s">
        <v>134</v>
      </c>
      <c r="W177" s="191"/>
      <c r="X177" s="191"/>
      <c r="Y177" s="191"/>
      <c r="Z177" s="191"/>
      <c r="AA177" s="192">
        <f>+IF($C177&gt;0,VLOOKUP($B177,'CSM ACTIVE PRICE LIST'!$A$2:$F$1022,4,FALSE),"")</f>
        <v>129.9</v>
      </c>
      <c r="AB177" s="192">
        <f>+IF($C177&gt;0,VLOOKUP($B177,'CSM ACTIVE PRICE LIST'!$A$2:$F$1022,5,FALSE),"")</f>
        <v>7140</v>
      </c>
      <c r="AC177" s="192">
        <f>+IF($C177&gt;0,VLOOKUP($B177,'CSM ACTIVE PRICE LIST'!$A$2:$F$1022,6,FALSE),"")</f>
        <v>149.38499999999999</v>
      </c>
      <c r="AD177" s="38" t="str">
        <f>+VLOOKUP(B177,'SKU LIST - LINKED'!C:W,21,FALSE)</f>
        <v>XS;S;M;L;XL;XXL</v>
      </c>
      <c r="AE177" s="159" t="str">
        <f t="shared" si="28"/>
        <v>WOMEN-COMPETITION SHIRTS LONG SLEEVE</v>
      </c>
      <c r="AF177" s="159">
        <f>+VLOOKUP(B177,'[1]STYLES &amp; SIZE CHARTS'!$A:$H,8,FALSE)</f>
        <v>0</v>
      </c>
      <c r="AG177" s="40" t="str">
        <f>IF($C177&gt;0,+VLOOKUP(E177,'MASTER CODE DATA'!A$1:B$99,2,FALSE),"")</f>
        <v>R</v>
      </c>
      <c r="AH177" s="40" t="str">
        <f>IF(C177&gt;0,+VLOOKUP(F177,'MASTER CODE DATA'!C$1:D$99,2,FALSE),"")</f>
        <v>WMN</v>
      </c>
      <c r="AI177" s="40" t="str">
        <f>IF(C177&gt;0,+VLOOKUP(G177,'MASTER CODE DATA'!E$1:F$99,2,FALSE),"")</f>
        <v>TOP</v>
      </c>
      <c r="AJ177" s="40" t="str">
        <f>IF(C177&gt;0,+VLOOKUP(H177,'MASTER CODE DATA'!G$1:H$99,2,FALSE),"")</f>
        <v>WN</v>
      </c>
      <c r="AK177" s="40" t="str">
        <f>IF(C177&gt;0,+VLOOKUP(I177,'MASTER CODE DATA'!I$1:J$99,2,FALSE),"")</f>
        <v>CSS</v>
      </c>
    </row>
    <row r="178" spans="1:37" s="1" customFormat="1" ht="216" x14ac:dyDescent="0.2">
      <c r="A178" s="33" t="s">
        <v>81</v>
      </c>
      <c r="B178" s="194" t="s">
        <v>439</v>
      </c>
      <c r="C178" s="146" t="s">
        <v>440</v>
      </c>
      <c r="D178" s="35" t="str">
        <f t="shared" si="20"/>
        <v>R.TOPWN_CPS</v>
      </c>
      <c r="E178" s="34" t="s">
        <v>860</v>
      </c>
      <c r="F178" s="34" t="s">
        <v>865</v>
      </c>
      <c r="G178" s="34" t="s">
        <v>861</v>
      </c>
      <c r="H178" s="34" t="s">
        <v>865</v>
      </c>
      <c r="I178" s="34" t="s">
        <v>2959</v>
      </c>
      <c r="J178" s="143" t="s">
        <v>2977</v>
      </c>
      <c r="K178" s="191" t="str">
        <f t="shared" si="22"/>
        <v>WOMEN'S COMPETITION SHIRT BIB PANEL</v>
      </c>
      <c r="L178" s="191" t="s">
        <v>3069</v>
      </c>
      <c r="M178" s="191" t="s">
        <v>305</v>
      </c>
      <c r="N178" s="191" t="s">
        <v>129</v>
      </c>
      <c r="O178" s="191" t="s">
        <v>441</v>
      </c>
      <c r="P178" s="191" t="s">
        <v>3070</v>
      </c>
      <c r="Q178" s="191" t="s">
        <v>307</v>
      </c>
      <c r="R178" s="191" t="s">
        <v>132</v>
      </c>
      <c r="S178" s="191" t="s">
        <v>442</v>
      </c>
      <c r="T178" s="191" t="s">
        <v>3071</v>
      </c>
      <c r="U178" s="191" t="s">
        <v>3702</v>
      </c>
      <c r="V178" s="191" t="s">
        <v>134</v>
      </c>
      <c r="W178" s="191"/>
      <c r="X178" s="191"/>
      <c r="Y178" s="191"/>
      <c r="Z178" s="191"/>
      <c r="AA178" s="192">
        <f>+IF($C178&gt;0,VLOOKUP($B178,'CSM ACTIVE PRICE LIST'!$A$2:$F$1022,4,FALSE),"")</f>
        <v>129.9</v>
      </c>
      <c r="AB178" s="192">
        <f>+IF($C178&gt;0,VLOOKUP($B178,'CSM ACTIVE PRICE LIST'!$A$2:$F$1022,5,FALSE),"")</f>
        <v>7140</v>
      </c>
      <c r="AC178" s="192">
        <f>+IF($C178&gt;0,VLOOKUP($B178,'CSM ACTIVE PRICE LIST'!$A$2:$F$1022,6,FALSE),"")</f>
        <v>149.38499999999999</v>
      </c>
      <c r="AD178" s="38" t="str">
        <f>+VLOOKUP(B178,'SKU LIST - LINKED'!C:W,21,FALSE)</f>
        <v>XS;S;M;L;XL</v>
      </c>
      <c r="AE178" s="159" t="str">
        <f t="shared" si="28"/>
        <v>WOMEN-COMPETITION SHIRTS LONG SLEEVE</v>
      </c>
      <c r="AF178" s="159" t="str">
        <f>+VLOOKUP(B178,'[1]STYLES &amp; SIZE CHARTS'!$A:$H,8,FALSE)</f>
        <v>WT-LSCP1</v>
      </c>
      <c r="AG178" s="40" t="str">
        <f>IF($C178&gt;0,+VLOOKUP(E178,'MASTER CODE DATA'!A$1:B$99,2,FALSE),"")</f>
        <v>R</v>
      </c>
      <c r="AH178" s="40" t="str">
        <f>IF(C178&gt;0,+VLOOKUP(F178,'MASTER CODE DATA'!C$1:D$99,2,FALSE),"")</f>
        <v>WMN</v>
      </c>
      <c r="AI178" s="40" t="str">
        <f>IF(C178&gt;0,+VLOOKUP(G178,'MASTER CODE DATA'!E$1:F$99,2,FALSE),"")</f>
        <v>TOP</v>
      </c>
      <c r="AJ178" s="40" t="str">
        <f>IF(C178&gt;0,+VLOOKUP(H178,'MASTER CODE DATA'!G$1:H$99,2,FALSE),"")</f>
        <v>WN</v>
      </c>
      <c r="AK178" s="40" t="str">
        <f>IF(C178&gt;0,+VLOOKUP(I178,'MASTER CODE DATA'!I$1:J$99,2,FALSE),"")</f>
        <v>CPS</v>
      </c>
    </row>
    <row r="179" spans="1:37" s="1" customFormat="1" hidden="1" x14ac:dyDescent="0.2">
      <c r="A179" s="33" t="s">
        <v>83</v>
      </c>
      <c r="B179" s="33" t="s">
        <v>443</v>
      </c>
      <c r="C179" s="146"/>
      <c r="D179" s="35" t="str">
        <f t="shared" si="20"/>
        <v/>
      </c>
      <c r="E179" s="34"/>
      <c r="F179" s="34"/>
      <c r="G179" s="34"/>
      <c r="H179" s="34"/>
      <c r="I179" s="34"/>
      <c r="J179" s="143">
        <v>0</v>
      </c>
      <c r="K179" s="191" t="str">
        <f t="shared" si="22"/>
        <v/>
      </c>
      <c r="L179" s="191"/>
      <c r="M179" s="191"/>
      <c r="N179" s="191"/>
      <c r="O179" s="191"/>
      <c r="P179" s="191"/>
      <c r="Q179" s="191"/>
      <c r="R179" s="191"/>
      <c r="S179" s="191"/>
      <c r="T179" s="191"/>
      <c r="U179" s="191"/>
      <c r="V179" s="191"/>
      <c r="W179" s="191"/>
      <c r="X179" s="191"/>
      <c r="Y179" s="191"/>
      <c r="Z179" s="191"/>
      <c r="AA179" s="192" t="str">
        <f>+IF($C179&gt;0,VLOOKUP($B179,'CSM ACTIVE PRICE LIST'!$A$2:$F$1022,4,FALSE),"")</f>
        <v/>
      </c>
      <c r="AB179" s="192" t="str">
        <f>+IF($C179&gt;0,VLOOKUP($B179,'CSM ACTIVE PRICE LIST'!$A$2:$F$1022,5,FALSE),"")</f>
        <v/>
      </c>
      <c r="AC179" s="192" t="str">
        <f>+IF($C179&gt;0,VLOOKUP($B179,'CSM ACTIVE PRICE LIST'!$A$2:$F$1022,6,FALSE),"")</f>
        <v/>
      </c>
      <c r="AD179" s="38"/>
      <c r="AE179" s="159" t="str">
        <f t="shared" si="21"/>
        <v>0</v>
      </c>
      <c r="AF179" s="201"/>
      <c r="AG179" s="40" t="str">
        <f>IF($C179&gt;0,+VLOOKUP(E179,'MASTER CODE DATA'!A$1:B$99,2,FALSE),"")</f>
        <v/>
      </c>
      <c r="AH179" s="40" t="str">
        <f>IF(C179&gt;0,+VLOOKUP(F179,'MASTER CODE DATA'!C$1:D$99,2,FALSE),"")</f>
        <v/>
      </c>
      <c r="AI179" s="40" t="str">
        <f>IF(C179&gt;0,+VLOOKUP(G179,'MASTER CODE DATA'!E$1:F$99,2,FALSE),"")</f>
        <v/>
      </c>
      <c r="AJ179" s="40" t="str">
        <f>IF(C179&gt;0,+VLOOKUP(H179,'MASTER CODE DATA'!G$1:H$99,2,FALSE),"")</f>
        <v/>
      </c>
      <c r="AK179" s="40" t="str">
        <f>IF(C179&gt;0,+VLOOKUP(I179,'MASTER CODE DATA'!I$1:J$99,2,FALSE),"")</f>
        <v/>
      </c>
    </row>
    <row r="180" spans="1:37" s="1" customFormat="1" hidden="1" x14ac:dyDescent="0.2">
      <c r="A180" s="33" t="s">
        <v>81</v>
      </c>
      <c r="B180" s="33" t="s">
        <v>444</v>
      </c>
      <c r="C180" s="146"/>
      <c r="D180" s="35" t="str">
        <f t="shared" si="20"/>
        <v/>
      </c>
      <c r="E180" s="34"/>
      <c r="F180" s="34"/>
      <c r="G180" s="34"/>
      <c r="H180" s="34"/>
      <c r="I180" s="34"/>
      <c r="J180" s="143">
        <v>0</v>
      </c>
      <c r="K180" s="191" t="str">
        <f t="shared" si="22"/>
        <v/>
      </c>
      <c r="L180" s="191"/>
      <c r="M180" s="191"/>
      <c r="N180" s="191"/>
      <c r="O180" s="191"/>
      <c r="P180" s="191"/>
      <c r="Q180" s="191"/>
      <c r="R180" s="191"/>
      <c r="S180" s="191"/>
      <c r="T180" s="191"/>
      <c r="U180" s="191"/>
      <c r="V180" s="191"/>
      <c r="W180" s="191"/>
      <c r="X180" s="191"/>
      <c r="Y180" s="191"/>
      <c r="Z180" s="191"/>
      <c r="AA180" s="192" t="str">
        <f>+IF($C180&gt;0,VLOOKUP($B180,'CSM ACTIVE PRICE LIST'!$A$2:$F$1022,4,FALSE),"")</f>
        <v/>
      </c>
      <c r="AB180" s="192" t="str">
        <f>+IF($C180&gt;0,VLOOKUP($B180,'CSM ACTIVE PRICE LIST'!$A$2:$F$1022,5,FALSE),"")</f>
        <v/>
      </c>
      <c r="AC180" s="192" t="str">
        <f>+IF($C180&gt;0,VLOOKUP($B180,'CSM ACTIVE PRICE LIST'!$A$2:$F$1022,6,FALSE),"")</f>
        <v/>
      </c>
      <c r="AD180" s="38"/>
      <c r="AE180" s="159" t="str">
        <f t="shared" si="21"/>
        <v>0</v>
      </c>
      <c r="AF180" s="201"/>
      <c r="AG180" s="40" t="str">
        <f>IF($C180&gt;0,+VLOOKUP(E180,'MASTER CODE DATA'!A$1:B$99,2,FALSE),"")</f>
        <v/>
      </c>
      <c r="AH180" s="40" t="str">
        <f>IF(C180&gt;0,+VLOOKUP(F180,'MASTER CODE DATA'!C$1:D$99,2,FALSE),"")</f>
        <v/>
      </c>
      <c r="AI180" s="40" t="str">
        <f>IF(C180&gt;0,+VLOOKUP(G180,'MASTER CODE DATA'!E$1:F$99,2,FALSE),"")</f>
        <v/>
      </c>
      <c r="AJ180" s="40" t="str">
        <f>IF(C180&gt;0,+VLOOKUP(H180,'MASTER CODE DATA'!G$1:H$99,2,FALSE),"")</f>
        <v/>
      </c>
      <c r="AK180" s="40" t="str">
        <f>IF(C180&gt;0,+VLOOKUP(I180,'MASTER CODE DATA'!I$1:J$99,2,FALSE),"")</f>
        <v/>
      </c>
    </row>
    <row r="181" spans="1:37" s="1" customFormat="1" ht="216" x14ac:dyDescent="0.2">
      <c r="A181" s="33" t="s">
        <v>81</v>
      </c>
      <c r="B181" s="194" t="s">
        <v>452</v>
      </c>
      <c r="C181" s="146" t="s">
        <v>2978</v>
      </c>
      <c r="D181" s="35" t="str">
        <f t="shared" si="20"/>
        <v>R.TOPMN_CPS</v>
      </c>
      <c r="E181" s="34" t="s">
        <v>860</v>
      </c>
      <c r="F181" s="34" t="s">
        <v>818</v>
      </c>
      <c r="G181" s="34" t="s">
        <v>861</v>
      </c>
      <c r="H181" s="34" t="s">
        <v>818</v>
      </c>
      <c r="I181" s="34" t="s">
        <v>2959</v>
      </c>
      <c r="J181" s="143" t="s">
        <v>2977</v>
      </c>
      <c r="K181" s="191" t="str">
        <f t="shared" si="22"/>
        <v>MEN'S COMPETITION SHIRT LONG SLEEVE SPREAD COLLAR</v>
      </c>
      <c r="L181" s="191" t="s">
        <v>3069</v>
      </c>
      <c r="M181" s="191" t="s">
        <v>3784</v>
      </c>
      <c r="N181" s="191" t="s">
        <v>129</v>
      </c>
      <c r="O181" s="191" t="s">
        <v>446</v>
      </c>
      <c r="P181" s="191" t="s">
        <v>3070</v>
      </c>
      <c r="Q181" s="191" t="s">
        <v>3785</v>
      </c>
      <c r="R181" s="191" t="s">
        <v>132</v>
      </c>
      <c r="S181" s="191" t="s">
        <v>3019</v>
      </c>
      <c r="T181" s="191" t="s">
        <v>3917</v>
      </c>
      <c r="U181" s="191" t="s">
        <v>3915</v>
      </c>
      <c r="V181" s="191" t="s">
        <v>134</v>
      </c>
      <c r="W181" s="191"/>
      <c r="X181" s="191"/>
      <c r="Y181" s="191"/>
      <c r="Z181" s="191"/>
      <c r="AA181" s="192">
        <f>+IF($C181&gt;0,VLOOKUP($B181,'CSM ACTIVE PRICE LIST'!$A$2:$F$1022,4,FALSE),"")</f>
        <v>129.9</v>
      </c>
      <c r="AB181" s="192">
        <f>+IF($C181&gt;0,VLOOKUP($B181,'CSM ACTIVE PRICE LIST'!$A$2:$F$1022,5,FALSE),"")</f>
        <v>7140</v>
      </c>
      <c r="AC181" s="192">
        <f>+IF($C181&gt;0,VLOOKUP($B181,'CSM ACTIVE PRICE LIST'!$A$2:$F$1022,6,FALSE),"")</f>
        <v>149.38499999999999</v>
      </c>
      <c r="AD181" s="38" t="str">
        <f>+VLOOKUP(B181,'SKU LIST - LINKED'!C:W,21,FALSE)</f>
        <v>XS;S;M;L;XL;XXL</v>
      </c>
      <c r="AE181" s="159" t="str">
        <f>+H181&amp;"-"&amp;J181</f>
        <v>MEN-COMPETITION SHIRTS LONG SLEEVE</v>
      </c>
      <c r="AF181" s="159" t="str">
        <f>+VLOOKUP(B181,'[1]STYLES &amp; SIZE CHARTS'!$A:$H,8,FALSE)</f>
        <v>MT-LSCP1</v>
      </c>
      <c r="AG181" s="40" t="str">
        <f>IF($C181&gt;0,+VLOOKUP(E181,'MASTER CODE DATA'!A$1:B$99,2,FALSE),"")</f>
        <v>R</v>
      </c>
      <c r="AH181" s="40" t="str">
        <f>IF(C181&gt;0,+VLOOKUP(F181,'MASTER CODE DATA'!C$1:D$99,2,FALSE),"")</f>
        <v>MEN</v>
      </c>
      <c r="AI181" s="40" t="str">
        <f>IF(C181&gt;0,+VLOOKUP(G181,'MASTER CODE DATA'!E$1:F$99,2,FALSE),"")</f>
        <v>TOP</v>
      </c>
      <c r="AJ181" s="40" t="str">
        <f>IF(C181&gt;0,+VLOOKUP(H181,'MASTER CODE DATA'!G$1:H$99,2,FALSE),"")</f>
        <v>MN</v>
      </c>
      <c r="AK181" s="40" t="str">
        <f>IF(C181&gt;0,+VLOOKUP(I181,'MASTER CODE DATA'!I$1:J$99,2,FALSE),"")</f>
        <v>CPS</v>
      </c>
    </row>
    <row r="182" spans="1:37" s="1" customFormat="1" hidden="1" x14ac:dyDescent="0.2">
      <c r="A182" s="33" t="s">
        <v>81</v>
      </c>
      <c r="B182" s="33" t="s">
        <v>447</v>
      </c>
      <c r="C182" s="146"/>
      <c r="D182" s="35" t="str">
        <f t="shared" si="20"/>
        <v/>
      </c>
      <c r="E182" s="34"/>
      <c r="F182" s="34"/>
      <c r="G182" s="34"/>
      <c r="H182" s="34"/>
      <c r="I182" s="34"/>
      <c r="J182" s="143">
        <v>0</v>
      </c>
      <c r="K182" s="191" t="str">
        <f t="shared" si="22"/>
        <v/>
      </c>
      <c r="L182" s="191"/>
      <c r="M182" s="191"/>
      <c r="N182" s="191"/>
      <c r="O182" s="191"/>
      <c r="P182" s="191"/>
      <c r="Q182" s="191"/>
      <c r="R182" s="191"/>
      <c r="S182" s="191"/>
      <c r="T182" s="191"/>
      <c r="U182" s="191"/>
      <c r="V182" s="191"/>
      <c r="W182" s="191"/>
      <c r="X182" s="191"/>
      <c r="Y182" s="191"/>
      <c r="Z182" s="191"/>
      <c r="AA182" s="192" t="str">
        <f>+IF($C182&gt;0,VLOOKUP($B182,'CSM ACTIVE PRICE LIST'!$A$2:$F$1022,4,FALSE),"")</f>
        <v/>
      </c>
      <c r="AB182" s="192" t="str">
        <f>+IF($C182&gt;0,VLOOKUP($B182,'CSM ACTIVE PRICE LIST'!$A$2:$F$1022,5,FALSE),"")</f>
        <v/>
      </c>
      <c r="AC182" s="192" t="str">
        <f>+IF($C182&gt;0,VLOOKUP($B182,'CSM ACTIVE PRICE LIST'!$A$2:$F$1022,6,FALSE),"")</f>
        <v/>
      </c>
      <c r="AD182" s="38"/>
      <c r="AE182" s="159" t="str">
        <f t="shared" si="21"/>
        <v>0</v>
      </c>
      <c r="AF182" s="201"/>
      <c r="AG182" s="40" t="str">
        <f>IF($C182&gt;0,+VLOOKUP(E182,'MASTER CODE DATA'!A$1:B$99,2,FALSE),"")</f>
        <v/>
      </c>
      <c r="AH182" s="40" t="str">
        <f>IF(C182&gt;0,+VLOOKUP(F182,'MASTER CODE DATA'!C$1:D$99,2,FALSE),"")</f>
        <v/>
      </c>
      <c r="AI182" s="40" t="str">
        <f>IF(C182&gt;0,+VLOOKUP(G182,'MASTER CODE DATA'!E$1:F$99,2,FALSE),"")</f>
        <v/>
      </c>
      <c r="AJ182" s="40" t="str">
        <f>IF(C182&gt;0,+VLOOKUP(H182,'MASTER CODE DATA'!G$1:H$99,2,FALSE),"")</f>
        <v/>
      </c>
      <c r="AK182" s="40" t="str">
        <f>IF(C182&gt;0,+VLOOKUP(I182,'MASTER CODE DATA'!I$1:J$99,2,FALSE),"")</f>
        <v/>
      </c>
    </row>
    <row r="183" spans="1:37" s="1" customFormat="1" hidden="1" x14ac:dyDescent="0.2">
      <c r="A183" s="33" t="s">
        <v>81</v>
      </c>
      <c r="B183" s="33" t="s">
        <v>448</v>
      </c>
      <c r="C183" s="146"/>
      <c r="D183" s="35" t="str">
        <f t="shared" si="20"/>
        <v/>
      </c>
      <c r="E183" s="34"/>
      <c r="F183" s="34"/>
      <c r="G183" s="34"/>
      <c r="H183" s="34"/>
      <c r="I183" s="34"/>
      <c r="J183" s="143">
        <v>0</v>
      </c>
      <c r="K183" s="191" t="str">
        <f t="shared" si="22"/>
        <v/>
      </c>
      <c r="L183" s="191"/>
      <c r="M183" s="191"/>
      <c r="N183" s="191"/>
      <c r="O183" s="191"/>
      <c r="P183" s="191"/>
      <c r="Q183" s="191"/>
      <c r="R183" s="191"/>
      <c r="S183" s="191"/>
      <c r="T183" s="191"/>
      <c r="U183" s="191"/>
      <c r="V183" s="191"/>
      <c r="W183" s="191"/>
      <c r="X183" s="191"/>
      <c r="Y183" s="191"/>
      <c r="Z183" s="191"/>
      <c r="AA183" s="192" t="str">
        <f>+IF($C183&gt;0,VLOOKUP($B183,'CSM ACTIVE PRICE LIST'!$A$2:$F$1022,4,FALSE),"")</f>
        <v/>
      </c>
      <c r="AB183" s="192" t="str">
        <f>+IF($C183&gt;0,VLOOKUP($B183,'CSM ACTIVE PRICE LIST'!$A$2:$F$1022,5,FALSE),"")</f>
        <v/>
      </c>
      <c r="AC183" s="192" t="str">
        <f>+IF($C183&gt;0,VLOOKUP($B183,'CSM ACTIVE PRICE LIST'!$A$2:$F$1022,6,FALSE),"")</f>
        <v/>
      </c>
      <c r="AD183" s="38"/>
      <c r="AE183" s="159" t="str">
        <f t="shared" si="21"/>
        <v>0</v>
      </c>
      <c r="AF183" s="201"/>
      <c r="AG183" s="40" t="str">
        <f>IF($C183&gt;0,+VLOOKUP(E183,'MASTER CODE DATA'!A$1:B$99,2,FALSE),"")</f>
        <v/>
      </c>
      <c r="AH183" s="40" t="str">
        <f>IF(C183&gt;0,+VLOOKUP(F183,'MASTER CODE DATA'!C$1:D$99,2,FALSE),"")</f>
        <v/>
      </c>
      <c r="AI183" s="40" t="str">
        <f>IF(C183&gt;0,+VLOOKUP(G183,'MASTER CODE DATA'!E$1:F$99,2,FALSE),"")</f>
        <v/>
      </c>
      <c r="AJ183" s="40" t="str">
        <f>IF(C183&gt;0,+VLOOKUP(H183,'MASTER CODE DATA'!G$1:H$99,2,FALSE),"")</f>
        <v/>
      </c>
      <c r="AK183" s="40" t="str">
        <f>IF(C183&gt;0,+VLOOKUP(I183,'MASTER CODE DATA'!I$1:J$99,2,FALSE),"")</f>
        <v/>
      </c>
    </row>
    <row r="184" spans="1:37" s="1" customFormat="1" ht="144" x14ac:dyDescent="0.2">
      <c r="A184" s="33" t="s">
        <v>81</v>
      </c>
      <c r="B184" s="194" t="s">
        <v>449</v>
      </c>
      <c r="C184" s="146" t="s">
        <v>2990</v>
      </c>
      <c r="D184" s="35" t="str">
        <f t="shared" si="20"/>
        <v>R.TOPMN_CPL</v>
      </c>
      <c r="E184" s="34" t="s">
        <v>860</v>
      </c>
      <c r="F184" s="34" t="s">
        <v>818</v>
      </c>
      <c r="G184" s="34" t="s">
        <v>861</v>
      </c>
      <c r="H184" s="34" t="s">
        <v>818</v>
      </c>
      <c r="I184" s="34" t="s">
        <v>2958</v>
      </c>
      <c r="J184" s="143" t="s">
        <v>2987</v>
      </c>
      <c r="K184" s="191" t="str">
        <f t="shared" si="22"/>
        <v>MEN'S COMPETITION POLO SHORT SLEEVE</v>
      </c>
      <c r="L184" s="191" t="s">
        <v>304</v>
      </c>
      <c r="M184" s="191" t="s">
        <v>305</v>
      </c>
      <c r="N184" s="191" t="s">
        <v>129</v>
      </c>
      <c r="O184" s="191" t="s">
        <v>312</v>
      </c>
      <c r="P184" s="191" t="s">
        <v>3605</v>
      </c>
      <c r="Q184" s="191" t="s">
        <v>307</v>
      </c>
      <c r="R184" s="191" t="s">
        <v>132</v>
      </c>
      <c r="S184" s="191" t="s">
        <v>3006</v>
      </c>
      <c r="T184" s="191" t="s">
        <v>308</v>
      </c>
      <c r="U184" s="191" t="s">
        <v>3702</v>
      </c>
      <c r="V184" s="191" t="s">
        <v>134</v>
      </c>
      <c r="W184" s="191"/>
      <c r="X184" s="191"/>
      <c r="Y184" s="191"/>
      <c r="Z184" s="191"/>
      <c r="AA184" s="192">
        <f>+IF($C184&gt;0,VLOOKUP($B184,'CSM ACTIVE PRICE LIST'!$A$2:$F$1022,4,FALSE),"")</f>
        <v>89.9</v>
      </c>
      <c r="AB184" s="192">
        <f>+IF($C184&gt;0,VLOOKUP($B184,'CSM ACTIVE PRICE LIST'!$A$2:$F$1022,5,FALSE),"")</f>
        <v>4940</v>
      </c>
      <c r="AC184" s="192">
        <f>+IF($C184&gt;0,VLOOKUP($B184,'CSM ACTIVE PRICE LIST'!$A$2:$F$1022,6,FALSE),"")</f>
        <v>103.38500000000001</v>
      </c>
      <c r="AD184" s="38" t="str">
        <f>+VLOOKUP(B184,'SKU LIST - LINKED'!C:W,21,FALSE)</f>
        <v>XS;S;M;L;XL;XXL</v>
      </c>
      <c r="AE184" s="159" t="str">
        <f t="shared" ref="AE184:AE185" si="30">+H184&amp;"-"&amp;J184</f>
        <v>MEN-COMPETITION POLO SHORT SLEEVE</v>
      </c>
      <c r="AF184" s="159" t="str">
        <f>+VLOOKUP(B184,'[1]STYLES &amp; SIZE CHARTS'!$A:$H,8,FALSE)</f>
        <v>MT-SSCP1</v>
      </c>
      <c r="AG184" s="40" t="str">
        <f>IF($C184&gt;0,+VLOOKUP(E184,'MASTER CODE DATA'!A$1:B$99,2,FALSE),"")</f>
        <v>R</v>
      </c>
      <c r="AH184" s="40" t="str">
        <f>IF(C184&gt;0,+VLOOKUP(F184,'MASTER CODE DATA'!C$1:D$99,2,FALSE),"")</f>
        <v>MEN</v>
      </c>
      <c r="AI184" s="40" t="str">
        <f>IF(C184&gt;0,+VLOOKUP(G184,'MASTER CODE DATA'!E$1:F$99,2,FALSE),"")</f>
        <v>TOP</v>
      </c>
      <c r="AJ184" s="40" t="str">
        <f>IF(C184&gt;0,+VLOOKUP(H184,'MASTER CODE DATA'!G$1:H$99,2,FALSE),"")</f>
        <v>MN</v>
      </c>
      <c r="AK184" s="40" t="str">
        <f>IF(C184&gt;0,+VLOOKUP(I184,'MASTER CODE DATA'!I$1:J$99,2,FALSE),"")</f>
        <v>CPL</v>
      </c>
    </row>
    <row r="185" spans="1:37" s="1" customFormat="1" ht="144" x14ac:dyDescent="0.2">
      <c r="A185" s="33" t="s">
        <v>81</v>
      </c>
      <c r="B185" s="194" t="s">
        <v>450</v>
      </c>
      <c r="C185" s="146" t="s">
        <v>2992</v>
      </c>
      <c r="D185" s="35" t="str">
        <f t="shared" si="20"/>
        <v>R.TOPKB_CPL</v>
      </c>
      <c r="E185" s="34" t="s">
        <v>860</v>
      </c>
      <c r="F185" s="34" t="s">
        <v>919</v>
      </c>
      <c r="G185" s="34" t="s">
        <v>861</v>
      </c>
      <c r="H185" s="34" t="s">
        <v>867</v>
      </c>
      <c r="I185" s="34" t="s">
        <v>2958</v>
      </c>
      <c r="J185" s="143" t="s">
        <v>2987</v>
      </c>
      <c r="K185" s="191" t="str">
        <f t="shared" si="22"/>
        <v>BOY'S COMPETITION POLO SHORT SLEEVE</v>
      </c>
      <c r="L185" s="191" t="s">
        <v>304</v>
      </c>
      <c r="M185" s="191" t="s">
        <v>305</v>
      </c>
      <c r="N185" s="191" t="s">
        <v>129</v>
      </c>
      <c r="O185" s="191" t="s">
        <v>314</v>
      </c>
      <c r="P185" s="191" t="s">
        <v>3605</v>
      </c>
      <c r="Q185" s="191" t="s">
        <v>307</v>
      </c>
      <c r="R185" s="191" t="s">
        <v>132</v>
      </c>
      <c r="S185" s="191" t="s">
        <v>3008</v>
      </c>
      <c r="T185" s="191" t="s">
        <v>308</v>
      </c>
      <c r="U185" s="191" t="s">
        <v>3702</v>
      </c>
      <c r="V185" s="191" t="s">
        <v>134</v>
      </c>
      <c r="W185" s="191"/>
      <c r="X185" s="191"/>
      <c r="Y185" s="191"/>
      <c r="Z185" s="191"/>
      <c r="AA185" s="192">
        <f>+IF($C185&gt;0,VLOOKUP($B185,'CSM ACTIVE PRICE LIST'!$A$2:$F$1022,4,FALSE),"")</f>
        <v>59.9</v>
      </c>
      <c r="AB185" s="192">
        <f>+IF($C185&gt;0,VLOOKUP($B185,'CSM ACTIVE PRICE LIST'!$A$2:$F$1022,5,FALSE),"")</f>
        <v>3290</v>
      </c>
      <c r="AC185" s="192">
        <f>+IF($C185&gt;0,VLOOKUP($B185,'CSM ACTIVE PRICE LIST'!$A$2:$F$1022,6,FALSE),"")</f>
        <v>68.884999999999991</v>
      </c>
      <c r="AD185" s="38" t="str">
        <f>+VLOOKUP(B185,'SKU LIST - LINKED'!C:W,21,FALSE)</f>
        <v>6-7 Y;8-9 Y;10-11 Y;12-13 Y;14-15 Y</v>
      </c>
      <c r="AE185" s="159" t="str">
        <f t="shared" si="30"/>
        <v>KIDS BOY-COMPETITION POLO SHORT SLEEVE</v>
      </c>
      <c r="AF185" s="159" t="str">
        <f>+VLOOKUP(B185,'[1]STYLES &amp; SIZE CHARTS'!$A:$H,8,FALSE)</f>
        <v>JT-BSSP1</v>
      </c>
      <c r="AG185" s="40" t="str">
        <f>IF($C185&gt;0,+VLOOKUP(E185,'MASTER CODE DATA'!A$1:B$99,2,FALSE),"")</f>
        <v>R</v>
      </c>
      <c r="AH185" s="40" t="str">
        <f>IF(C185&gt;0,+VLOOKUP(F185,'MASTER CODE DATA'!C$1:D$99,2,FALSE),"")</f>
        <v>JNR</v>
      </c>
      <c r="AI185" s="40" t="str">
        <f>IF(C185&gt;0,+VLOOKUP(G185,'MASTER CODE DATA'!E$1:F$99,2,FALSE),"")</f>
        <v>TOP</v>
      </c>
      <c r="AJ185" s="40" t="str">
        <f>IF(C185&gt;0,+VLOOKUP(H185,'MASTER CODE DATA'!G$1:H$99,2,FALSE),"")</f>
        <v>KB</v>
      </c>
      <c r="AK185" s="40" t="str">
        <f>IF(C185&gt;0,+VLOOKUP(I185,'MASTER CODE DATA'!I$1:J$99,2,FALSE),"")</f>
        <v>CPL</v>
      </c>
    </row>
    <row r="186" spans="1:37" s="1" customFormat="1" hidden="1" x14ac:dyDescent="0.2">
      <c r="A186" s="33" t="s">
        <v>83</v>
      </c>
      <c r="B186" s="33" t="s">
        <v>451</v>
      </c>
      <c r="C186" s="146"/>
      <c r="D186" s="35" t="str">
        <f t="shared" si="20"/>
        <v/>
      </c>
      <c r="E186" s="34"/>
      <c r="F186" s="34"/>
      <c r="G186" s="34"/>
      <c r="H186" s="34"/>
      <c r="I186" s="34"/>
      <c r="J186" s="143">
        <v>0</v>
      </c>
      <c r="K186" s="191" t="str">
        <f t="shared" si="22"/>
        <v/>
      </c>
      <c r="L186" s="191"/>
      <c r="M186" s="191"/>
      <c r="N186" s="191"/>
      <c r="O186" s="191"/>
      <c r="P186" s="191"/>
      <c r="Q186" s="191"/>
      <c r="R186" s="191"/>
      <c r="S186" s="191"/>
      <c r="T186" s="191"/>
      <c r="U186" s="191"/>
      <c r="V186" s="191"/>
      <c r="W186" s="191"/>
      <c r="X186" s="191"/>
      <c r="Y186" s="191"/>
      <c r="Z186" s="191"/>
      <c r="AA186" s="192" t="str">
        <f>+IF($C186&gt;0,VLOOKUP($B186,'CSM ACTIVE PRICE LIST'!$A$2:$F$1022,4,FALSE),"")</f>
        <v/>
      </c>
      <c r="AB186" s="192" t="str">
        <f>+IF($C186&gt;0,VLOOKUP($B186,'CSM ACTIVE PRICE LIST'!$A$2:$F$1022,5,FALSE),"")</f>
        <v/>
      </c>
      <c r="AC186" s="192" t="str">
        <f>+IF($C186&gt;0,VLOOKUP($B186,'CSM ACTIVE PRICE LIST'!$A$2:$F$1022,6,FALSE),"")</f>
        <v/>
      </c>
      <c r="AD186" s="38"/>
      <c r="AE186" s="159" t="str">
        <f t="shared" si="21"/>
        <v>0</v>
      </c>
      <c r="AF186" s="201"/>
      <c r="AG186" s="40" t="str">
        <f>IF($C186&gt;0,+VLOOKUP(E186,'MASTER CODE DATA'!A$1:B$99,2,FALSE),"")</f>
        <v/>
      </c>
      <c r="AH186" s="40" t="str">
        <f>IF(C186&gt;0,+VLOOKUP(F186,'MASTER CODE DATA'!C$1:D$99,2,FALSE),"")</f>
        <v/>
      </c>
      <c r="AI186" s="40" t="str">
        <f>IF(C186&gt;0,+VLOOKUP(G186,'MASTER CODE DATA'!E$1:F$99,2,FALSE),"")</f>
        <v/>
      </c>
      <c r="AJ186" s="40" t="str">
        <f>IF(C186&gt;0,+VLOOKUP(H186,'MASTER CODE DATA'!G$1:H$99,2,FALSE),"")</f>
        <v/>
      </c>
      <c r="AK186" s="40" t="str">
        <f>IF(C186&gt;0,+VLOOKUP(I186,'MASTER CODE DATA'!I$1:J$99,2,FALSE),"")</f>
        <v/>
      </c>
    </row>
    <row r="187" spans="1:37" s="1" customFormat="1" hidden="1" x14ac:dyDescent="0.2">
      <c r="A187" s="33" t="s">
        <v>117</v>
      </c>
      <c r="B187" s="33" t="s">
        <v>445</v>
      </c>
      <c r="C187" s="146"/>
      <c r="D187" s="35" t="str">
        <f t="shared" si="20"/>
        <v/>
      </c>
      <c r="E187" s="34"/>
      <c r="F187" s="34"/>
      <c r="G187" s="34"/>
      <c r="H187" s="34"/>
      <c r="I187" s="34"/>
      <c r="J187" s="143">
        <v>0</v>
      </c>
      <c r="K187" s="191" t="str">
        <f t="shared" si="22"/>
        <v/>
      </c>
      <c r="L187" s="191"/>
      <c r="M187" s="191"/>
      <c r="N187" s="191"/>
      <c r="O187" s="191"/>
      <c r="P187" s="191"/>
      <c r="Q187" s="191"/>
      <c r="R187" s="191"/>
      <c r="S187" s="191"/>
      <c r="T187" s="191"/>
      <c r="U187" s="191"/>
      <c r="V187" s="191"/>
      <c r="W187" s="191"/>
      <c r="X187" s="191"/>
      <c r="Y187" s="191"/>
      <c r="Z187" s="191"/>
      <c r="AA187" s="192" t="str">
        <f>+IF($C187&gt;0,VLOOKUP($B187,'CSM ACTIVE PRICE LIST'!$A$2:$F$1022,4,FALSE),"")</f>
        <v/>
      </c>
      <c r="AB187" s="192" t="str">
        <f>+IF($C187&gt;0,VLOOKUP($B187,'CSM ACTIVE PRICE LIST'!$A$2:$F$1022,5,FALSE),"")</f>
        <v/>
      </c>
      <c r="AC187" s="192" t="str">
        <f>+IF($C187&gt;0,VLOOKUP($B187,'CSM ACTIVE PRICE LIST'!$A$2:$F$1022,6,FALSE),"")</f>
        <v/>
      </c>
      <c r="AD187" s="38"/>
      <c r="AE187" s="159" t="str">
        <f t="shared" si="21"/>
        <v>0</v>
      </c>
      <c r="AF187" s="201"/>
      <c r="AG187" s="40" t="str">
        <f>IF($C187&gt;0,+VLOOKUP(E187,'MASTER CODE DATA'!A$1:B$99,2,FALSE),"")</f>
        <v/>
      </c>
      <c r="AH187" s="40" t="str">
        <f>IF(C187&gt;0,+VLOOKUP(F187,'MASTER CODE DATA'!C$1:D$99,2,FALSE),"")</f>
        <v/>
      </c>
      <c r="AI187" s="40" t="str">
        <f>IF(C187&gt;0,+VLOOKUP(G187,'MASTER CODE DATA'!E$1:F$99,2,FALSE),"")</f>
        <v/>
      </c>
      <c r="AJ187" s="40" t="str">
        <f>IF(C187&gt;0,+VLOOKUP(H187,'MASTER CODE DATA'!G$1:H$99,2,FALSE),"")</f>
        <v/>
      </c>
      <c r="AK187" s="40" t="str">
        <f>IF(C187&gt;0,+VLOOKUP(I187,'MASTER CODE DATA'!I$1:J$99,2,FALSE),"")</f>
        <v/>
      </c>
    </row>
    <row r="188" spans="1:37" s="1" customFormat="1" hidden="1" x14ac:dyDescent="0.2">
      <c r="A188" s="33" t="s">
        <v>83</v>
      </c>
      <c r="B188" s="33" t="s">
        <v>453</v>
      </c>
      <c r="C188" s="146"/>
      <c r="D188" s="35" t="str">
        <f t="shared" si="20"/>
        <v/>
      </c>
      <c r="E188" s="34"/>
      <c r="F188" s="34"/>
      <c r="G188" s="34"/>
      <c r="H188" s="34"/>
      <c r="I188" s="34"/>
      <c r="J188" s="143">
        <v>0</v>
      </c>
      <c r="K188" s="191" t="str">
        <f t="shared" si="22"/>
        <v/>
      </c>
      <c r="L188" s="191"/>
      <c r="M188" s="191"/>
      <c r="N188" s="191"/>
      <c r="O188" s="191"/>
      <c r="P188" s="191"/>
      <c r="Q188" s="191"/>
      <c r="R188" s="191"/>
      <c r="S188" s="191"/>
      <c r="T188" s="191"/>
      <c r="U188" s="191"/>
      <c r="V188" s="191"/>
      <c r="W188" s="191"/>
      <c r="X188" s="191"/>
      <c r="Y188" s="191"/>
      <c r="Z188" s="191"/>
      <c r="AA188" s="192" t="str">
        <f>+IF($C188&gt;0,VLOOKUP($B188,'CSM ACTIVE PRICE LIST'!$A$2:$F$1022,4,FALSE),"")</f>
        <v/>
      </c>
      <c r="AB188" s="192" t="str">
        <f>+IF($C188&gt;0,VLOOKUP($B188,'CSM ACTIVE PRICE LIST'!$A$2:$F$1022,5,FALSE),"")</f>
        <v/>
      </c>
      <c r="AC188" s="192" t="str">
        <f>+IF($C188&gt;0,VLOOKUP($B188,'CSM ACTIVE PRICE LIST'!$A$2:$F$1022,6,FALSE),"")</f>
        <v/>
      </c>
      <c r="AD188" s="38"/>
      <c r="AE188" s="159" t="str">
        <f t="shared" si="21"/>
        <v>0</v>
      </c>
      <c r="AF188" s="201"/>
      <c r="AG188" s="40" t="str">
        <f>IF($C188&gt;0,+VLOOKUP(E188,'MASTER CODE DATA'!A$1:B$99,2,FALSE),"")</f>
        <v/>
      </c>
      <c r="AH188" s="40" t="str">
        <f>IF(C188&gt;0,+VLOOKUP(F188,'MASTER CODE DATA'!C$1:D$99,2,FALSE),"")</f>
        <v/>
      </c>
      <c r="AI188" s="40" t="str">
        <f>IF(C188&gt;0,+VLOOKUP(G188,'MASTER CODE DATA'!E$1:F$99,2,FALSE),"")</f>
        <v/>
      </c>
      <c r="AJ188" s="40" t="str">
        <f>IF(C188&gt;0,+VLOOKUP(H188,'MASTER CODE DATA'!G$1:H$99,2,FALSE),"")</f>
        <v/>
      </c>
      <c r="AK188" s="40" t="str">
        <f>IF(C188&gt;0,+VLOOKUP(I188,'MASTER CODE DATA'!I$1:J$99,2,FALSE),"")</f>
        <v/>
      </c>
    </row>
    <row r="189" spans="1:37" s="1" customFormat="1" hidden="1" x14ac:dyDescent="0.2">
      <c r="A189" s="33" t="s">
        <v>83</v>
      </c>
      <c r="B189" s="33" t="s">
        <v>454</v>
      </c>
      <c r="C189" s="146"/>
      <c r="D189" s="35" t="str">
        <f t="shared" si="20"/>
        <v/>
      </c>
      <c r="E189" s="34"/>
      <c r="F189" s="34"/>
      <c r="G189" s="34"/>
      <c r="H189" s="34"/>
      <c r="I189" s="34"/>
      <c r="J189" s="143">
        <v>0</v>
      </c>
      <c r="K189" s="191" t="str">
        <f t="shared" si="22"/>
        <v/>
      </c>
      <c r="L189" s="191"/>
      <c r="M189" s="191"/>
      <c r="N189" s="191"/>
      <c r="O189" s="191"/>
      <c r="P189" s="191"/>
      <c r="Q189" s="191"/>
      <c r="R189" s="191"/>
      <c r="S189" s="191"/>
      <c r="T189" s="191"/>
      <c r="U189" s="191"/>
      <c r="V189" s="191"/>
      <c r="W189" s="191"/>
      <c r="X189" s="191"/>
      <c r="Y189" s="191"/>
      <c r="Z189" s="191"/>
      <c r="AA189" s="192" t="str">
        <f>+IF($C189&gt;0,VLOOKUP($B189,'CSM ACTIVE PRICE LIST'!$A$2:$F$1022,4,FALSE),"")</f>
        <v/>
      </c>
      <c r="AB189" s="192" t="str">
        <f>+IF($C189&gt;0,VLOOKUP($B189,'CSM ACTIVE PRICE LIST'!$A$2:$F$1022,5,FALSE),"")</f>
        <v/>
      </c>
      <c r="AC189" s="192" t="str">
        <f>+IF($C189&gt;0,VLOOKUP($B189,'CSM ACTIVE PRICE LIST'!$A$2:$F$1022,6,FALSE),"")</f>
        <v/>
      </c>
      <c r="AD189" s="38"/>
      <c r="AE189" s="159" t="str">
        <f t="shared" si="21"/>
        <v>0</v>
      </c>
      <c r="AF189" s="201"/>
      <c r="AG189" s="40" t="str">
        <f>IF($C189&gt;0,+VLOOKUP(E189,'MASTER CODE DATA'!A$1:B$99,2,FALSE),"")</f>
        <v/>
      </c>
      <c r="AH189" s="40" t="str">
        <f>IF(C189&gt;0,+VLOOKUP(F189,'MASTER CODE DATA'!C$1:D$99,2,FALSE),"")</f>
        <v/>
      </c>
      <c r="AI189" s="40" t="str">
        <f>IF(C189&gt;0,+VLOOKUP(G189,'MASTER CODE DATA'!E$1:F$99,2,FALSE),"")</f>
        <v/>
      </c>
      <c r="AJ189" s="40" t="str">
        <f>IF(C189&gt;0,+VLOOKUP(H189,'MASTER CODE DATA'!G$1:H$99,2,FALSE),"")</f>
        <v/>
      </c>
      <c r="AK189" s="40" t="str">
        <f>IF(C189&gt;0,+VLOOKUP(I189,'MASTER CODE DATA'!I$1:J$99,2,FALSE),"")</f>
        <v/>
      </c>
    </row>
    <row r="190" spans="1:37" s="1" customFormat="1" hidden="1" x14ac:dyDescent="0.2">
      <c r="A190" s="33" t="s">
        <v>83</v>
      </c>
      <c r="B190" s="33" t="s">
        <v>455</v>
      </c>
      <c r="C190" s="146"/>
      <c r="D190" s="35" t="str">
        <f t="shared" si="20"/>
        <v/>
      </c>
      <c r="E190" s="34"/>
      <c r="F190" s="34"/>
      <c r="G190" s="34"/>
      <c r="H190" s="34"/>
      <c r="I190" s="34"/>
      <c r="J190" s="143">
        <v>0</v>
      </c>
      <c r="K190" s="191" t="str">
        <f t="shared" si="22"/>
        <v/>
      </c>
      <c r="L190" s="191"/>
      <c r="M190" s="191"/>
      <c r="N190" s="191"/>
      <c r="O190" s="191"/>
      <c r="P190" s="191"/>
      <c r="Q190" s="191"/>
      <c r="R190" s="191"/>
      <c r="S190" s="191"/>
      <c r="T190" s="191"/>
      <c r="U190" s="191"/>
      <c r="V190" s="191"/>
      <c r="W190" s="191"/>
      <c r="X190" s="191"/>
      <c r="Y190" s="191"/>
      <c r="Z190" s="191"/>
      <c r="AA190" s="192" t="str">
        <f>+IF($C190&gt;0,VLOOKUP($B190,'CSM ACTIVE PRICE LIST'!$A$2:$F$1022,4,FALSE),"")</f>
        <v/>
      </c>
      <c r="AB190" s="192" t="str">
        <f>+IF($C190&gt;0,VLOOKUP($B190,'CSM ACTIVE PRICE LIST'!$A$2:$F$1022,5,FALSE),"")</f>
        <v/>
      </c>
      <c r="AC190" s="192" t="str">
        <f>+IF($C190&gt;0,VLOOKUP($B190,'CSM ACTIVE PRICE LIST'!$A$2:$F$1022,6,FALSE),"")</f>
        <v/>
      </c>
      <c r="AD190" s="38"/>
      <c r="AE190" s="159" t="str">
        <f t="shared" si="21"/>
        <v>0</v>
      </c>
      <c r="AF190" s="201"/>
      <c r="AG190" s="40" t="str">
        <f>IF($C190&gt;0,+VLOOKUP(E190,'MASTER CODE DATA'!A$1:B$99,2,FALSE),"")</f>
        <v/>
      </c>
      <c r="AH190" s="40" t="str">
        <f>IF(C190&gt;0,+VLOOKUP(F190,'MASTER CODE DATA'!C$1:D$99,2,FALSE),"")</f>
        <v/>
      </c>
      <c r="AI190" s="40" t="str">
        <f>IF(C190&gt;0,+VLOOKUP(G190,'MASTER CODE DATA'!E$1:F$99,2,FALSE),"")</f>
        <v/>
      </c>
      <c r="AJ190" s="40" t="str">
        <f>IF(C190&gt;0,+VLOOKUP(H190,'MASTER CODE DATA'!G$1:H$99,2,FALSE),"")</f>
        <v/>
      </c>
      <c r="AK190" s="40" t="str">
        <f>IF(C190&gt;0,+VLOOKUP(I190,'MASTER CODE DATA'!I$1:J$99,2,FALSE),"")</f>
        <v/>
      </c>
    </row>
    <row r="191" spans="1:37" s="1" customFormat="1" hidden="1" x14ac:dyDescent="0.2">
      <c r="A191" s="33" t="s">
        <v>81</v>
      </c>
      <c r="B191" s="33" t="s">
        <v>456</v>
      </c>
      <c r="C191" s="146"/>
      <c r="D191" s="35" t="str">
        <f t="shared" si="20"/>
        <v/>
      </c>
      <c r="E191" s="34"/>
      <c r="F191" s="34"/>
      <c r="G191" s="34"/>
      <c r="H191" s="34"/>
      <c r="I191" s="34"/>
      <c r="J191" s="143">
        <v>0</v>
      </c>
      <c r="K191" s="191" t="str">
        <f t="shared" si="22"/>
        <v/>
      </c>
      <c r="L191" s="191"/>
      <c r="M191" s="191"/>
      <c r="N191" s="191"/>
      <c r="O191" s="191"/>
      <c r="P191" s="191"/>
      <c r="Q191" s="191"/>
      <c r="R191" s="191"/>
      <c r="S191" s="191"/>
      <c r="T191" s="191"/>
      <c r="U191" s="191"/>
      <c r="V191" s="191"/>
      <c r="W191" s="191"/>
      <c r="X191" s="191"/>
      <c r="Y191" s="191"/>
      <c r="Z191" s="191"/>
      <c r="AA191" s="192" t="str">
        <f>+IF($C191&gt;0,VLOOKUP($B191,'CSM ACTIVE PRICE LIST'!$A$2:$F$1022,4,FALSE),"")</f>
        <v/>
      </c>
      <c r="AB191" s="192" t="str">
        <f>+IF($C191&gt;0,VLOOKUP($B191,'CSM ACTIVE PRICE LIST'!$A$2:$F$1022,5,FALSE),"")</f>
        <v/>
      </c>
      <c r="AC191" s="192" t="str">
        <f>+IF($C191&gt;0,VLOOKUP($B191,'CSM ACTIVE PRICE LIST'!$A$2:$F$1022,6,FALSE),"")</f>
        <v/>
      </c>
      <c r="AD191" s="38"/>
      <c r="AE191" s="159" t="str">
        <f t="shared" si="21"/>
        <v>0</v>
      </c>
      <c r="AF191" s="201"/>
      <c r="AG191" s="40" t="str">
        <f>IF($C191&gt;0,+VLOOKUP(E191,'MASTER CODE DATA'!A$1:B$99,2,FALSE),"")</f>
        <v/>
      </c>
      <c r="AH191" s="40" t="str">
        <f>IF(C191&gt;0,+VLOOKUP(F191,'MASTER CODE DATA'!C$1:D$99,2,FALSE),"")</f>
        <v/>
      </c>
      <c r="AI191" s="40" t="str">
        <f>IF(C191&gt;0,+VLOOKUP(G191,'MASTER CODE DATA'!E$1:F$99,2,FALSE),"")</f>
        <v/>
      </c>
      <c r="AJ191" s="40" t="str">
        <f>IF(C191&gt;0,+VLOOKUP(H191,'MASTER CODE DATA'!G$1:H$99,2,FALSE),"")</f>
        <v/>
      </c>
      <c r="AK191" s="40" t="str">
        <f>IF(C191&gt;0,+VLOOKUP(I191,'MASTER CODE DATA'!I$1:J$99,2,FALSE),"")</f>
        <v/>
      </c>
    </row>
    <row r="192" spans="1:37" s="1" customFormat="1" hidden="1" x14ac:dyDescent="0.2">
      <c r="A192" s="33" t="s">
        <v>81</v>
      </c>
      <c r="B192" s="33" t="s">
        <v>457</v>
      </c>
      <c r="C192" s="146"/>
      <c r="D192" s="35" t="str">
        <f t="shared" si="20"/>
        <v/>
      </c>
      <c r="E192" s="34"/>
      <c r="F192" s="34"/>
      <c r="G192" s="34"/>
      <c r="H192" s="34"/>
      <c r="I192" s="34"/>
      <c r="J192" s="143">
        <v>0</v>
      </c>
      <c r="K192" s="191" t="str">
        <f t="shared" si="22"/>
        <v/>
      </c>
      <c r="L192" s="191"/>
      <c r="M192" s="191"/>
      <c r="N192" s="191"/>
      <c r="O192" s="191"/>
      <c r="P192" s="191"/>
      <c r="Q192" s="191"/>
      <c r="R192" s="191"/>
      <c r="S192" s="191"/>
      <c r="T192" s="191"/>
      <c r="U192" s="191"/>
      <c r="V192" s="191"/>
      <c r="W192" s="191"/>
      <c r="X192" s="191"/>
      <c r="Y192" s="191"/>
      <c r="Z192" s="191"/>
      <c r="AA192" s="192" t="str">
        <f>+IF($C192&gt;0,VLOOKUP($B192,'CSM ACTIVE PRICE LIST'!$A$2:$F$1022,4,FALSE),"")</f>
        <v/>
      </c>
      <c r="AB192" s="192" t="str">
        <f>+IF($C192&gt;0,VLOOKUP($B192,'CSM ACTIVE PRICE LIST'!$A$2:$F$1022,5,FALSE),"")</f>
        <v/>
      </c>
      <c r="AC192" s="192" t="str">
        <f>+IF($C192&gt;0,VLOOKUP($B192,'CSM ACTIVE PRICE LIST'!$A$2:$F$1022,6,FALSE),"")</f>
        <v/>
      </c>
      <c r="AD192" s="38"/>
      <c r="AE192" s="159" t="str">
        <f t="shared" si="21"/>
        <v>0</v>
      </c>
      <c r="AF192" s="201"/>
      <c r="AG192" s="40" t="str">
        <f>IF($C192&gt;0,+VLOOKUP(E192,'MASTER CODE DATA'!A$1:B$99,2,FALSE),"")</f>
        <v/>
      </c>
      <c r="AH192" s="40" t="str">
        <f>IF(C192&gt;0,+VLOOKUP(F192,'MASTER CODE DATA'!C$1:D$99,2,FALSE),"")</f>
        <v/>
      </c>
      <c r="AI192" s="40" t="str">
        <f>IF(C192&gt;0,+VLOOKUP(G192,'MASTER CODE DATA'!E$1:F$99,2,FALSE),"")</f>
        <v/>
      </c>
      <c r="AJ192" s="40" t="str">
        <f>IF(C192&gt;0,+VLOOKUP(H192,'MASTER CODE DATA'!G$1:H$99,2,FALSE),"")</f>
        <v/>
      </c>
      <c r="AK192" s="40" t="str">
        <f>IF(C192&gt;0,+VLOOKUP(I192,'MASTER CODE DATA'!I$1:J$99,2,FALSE),"")</f>
        <v/>
      </c>
    </row>
    <row r="193" spans="1:37" s="1" customFormat="1" hidden="1" x14ac:dyDescent="0.2">
      <c r="A193" s="33" t="s">
        <v>169</v>
      </c>
      <c r="B193" s="33" t="s">
        <v>458</v>
      </c>
      <c r="C193" s="146"/>
      <c r="D193" s="35" t="str">
        <f t="shared" si="20"/>
        <v/>
      </c>
      <c r="E193" s="34"/>
      <c r="F193" s="34"/>
      <c r="G193" s="34"/>
      <c r="H193" s="34"/>
      <c r="I193" s="34"/>
      <c r="J193" s="143">
        <v>0</v>
      </c>
      <c r="K193" s="191" t="str">
        <f t="shared" si="22"/>
        <v/>
      </c>
      <c r="L193" s="191"/>
      <c r="M193" s="191"/>
      <c r="N193" s="191"/>
      <c r="O193" s="191"/>
      <c r="P193" s="191"/>
      <c r="Q193" s="191"/>
      <c r="R193" s="191"/>
      <c r="S193" s="191"/>
      <c r="T193" s="191"/>
      <c r="U193" s="191"/>
      <c r="V193" s="191"/>
      <c r="W193" s="191"/>
      <c r="X193" s="191"/>
      <c r="Y193" s="191"/>
      <c r="Z193" s="191"/>
      <c r="AA193" s="192" t="str">
        <f>+IF($C193&gt;0,VLOOKUP($B193,'CSM ACTIVE PRICE LIST'!$A$2:$F$1022,4,FALSE),"")</f>
        <v/>
      </c>
      <c r="AB193" s="192" t="str">
        <f>+IF($C193&gt;0,VLOOKUP($B193,'CSM ACTIVE PRICE LIST'!$A$2:$F$1022,5,FALSE),"")</f>
        <v/>
      </c>
      <c r="AC193" s="192" t="str">
        <f>+IF($C193&gt;0,VLOOKUP($B193,'CSM ACTIVE PRICE LIST'!$A$2:$F$1022,6,FALSE),"")</f>
        <v/>
      </c>
      <c r="AD193" s="38"/>
      <c r="AE193" s="159" t="str">
        <f t="shared" si="21"/>
        <v>0</v>
      </c>
      <c r="AF193" s="201"/>
      <c r="AG193" s="40" t="str">
        <f>IF($C193&gt;0,+VLOOKUP(E193,'MASTER CODE DATA'!A$1:B$99,2,FALSE),"")</f>
        <v/>
      </c>
      <c r="AH193" s="40" t="str">
        <f>IF(C193&gt;0,+VLOOKUP(F193,'MASTER CODE DATA'!C$1:D$99,2,FALSE),"")</f>
        <v/>
      </c>
      <c r="AI193" s="40" t="str">
        <f>IF(C193&gt;0,+VLOOKUP(G193,'MASTER CODE DATA'!E$1:F$99,2,FALSE),"")</f>
        <v/>
      </c>
      <c r="AJ193" s="40" t="str">
        <f>IF(C193&gt;0,+VLOOKUP(H193,'MASTER CODE DATA'!G$1:H$99,2,FALSE),"")</f>
        <v/>
      </c>
      <c r="AK193" s="40" t="str">
        <f>IF(C193&gt;0,+VLOOKUP(I193,'MASTER CODE DATA'!I$1:J$99,2,FALSE),"")</f>
        <v/>
      </c>
    </row>
    <row r="194" spans="1:37" s="1" customFormat="1" ht="96" x14ac:dyDescent="0.2">
      <c r="A194" s="33" t="s">
        <v>99</v>
      </c>
      <c r="B194" s="194" t="s">
        <v>459</v>
      </c>
      <c r="C194" s="146" t="s">
        <v>2997</v>
      </c>
      <c r="D194" s="35" t="str">
        <f t="shared" ref="D194:D257" si="31">IF(C194&gt;0,+AG194&amp;"."&amp;AI194&amp;AJ194&amp;"_"&amp;AK194,"")</f>
        <v>R.TOPMN_SPL</v>
      </c>
      <c r="E194" s="34" t="s">
        <v>860</v>
      </c>
      <c r="F194" s="34" t="s">
        <v>818</v>
      </c>
      <c r="G194" s="34" t="s">
        <v>861</v>
      </c>
      <c r="H194" s="34" t="s">
        <v>818</v>
      </c>
      <c r="I194" s="34" t="s">
        <v>2960</v>
      </c>
      <c r="J194" s="143" t="s">
        <v>2985</v>
      </c>
      <c r="K194" s="191" t="str">
        <f t="shared" si="22"/>
        <v>MEN'S SOFT TRAINING POLO SHORT SLEEVE</v>
      </c>
      <c r="L194" s="191" t="s">
        <v>1951</v>
      </c>
      <c r="M194" s="191" t="s">
        <v>227</v>
      </c>
      <c r="N194" s="191" t="s">
        <v>129</v>
      </c>
      <c r="O194" s="191" t="s">
        <v>1956</v>
      </c>
      <c r="P194" s="191" t="s">
        <v>2131</v>
      </c>
      <c r="Q194" s="191" t="s">
        <v>228</v>
      </c>
      <c r="R194" s="191" t="s">
        <v>132</v>
      </c>
      <c r="S194" s="191" t="s">
        <v>3011</v>
      </c>
      <c r="T194" s="191" t="s">
        <v>460</v>
      </c>
      <c r="U194" s="191" t="s">
        <v>230</v>
      </c>
      <c r="V194" s="191" t="s">
        <v>134</v>
      </c>
      <c r="W194" s="191"/>
      <c r="X194" s="191"/>
      <c r="Y194" s="191"/>
      <c r="Z194" s="191"/>
      <c r="AA194" s="192">
        <f>+IF($C194&gt;0,VLOOKUP($B194,'CSM ACTIVE PRICE LIST'!$A$2:$F$1022,4,FALSE),"")</f>
        <v>69.900000000000006</v>
      </c>
      <c r="AB194" s="192">
        <f>+IF($C194&gt;0,VLOOKUP($B194,'CSM ACTIVE PRICE LIST'!$A$2:$F$1022,5,FALSE),"")</f>
        <v>3840</v>
      </c>
      <c r="AC194" s="192">
        <f>+IF($C194&gt;0,VLOOKUP($B194,'CSM ACTIVE PRICE LIST'!$A$2:$F$1022,6,FALSE),"")</f>
        <v>80.385000000000005</v>
      </c>
      <c r="AD194" s="38" t="str">
        <f>+VLOOKUP(B194,'SKU LIST - LINKED'!C:W,21,FALSE)</f>
        <v>XS;S;M;L;XL;XXL</v>
      </c>
      <c r="AE194" s="159" t="str">
        <f>+H194&amp;"-"&amp;J194</f>
        <v>MEN-SOFT POLO SHORT SLEEVE</v>
      </c>
      <c r="AF194" s="159" t="str">
        <f>+VLOOKUP(B194,'[1]STYLES &amp; SIZE CHARTS'!$A:$H,8,FALSE)</f>
        <v>MT-SSCP1</v>
      </c>
      <c r="AG194" s="40" t="str">
        <f>IF($C194&gt;0,+VLOOKUP(E194,'MASTER CODE DATA'!A$1:B$99,2,FALSE),"")</f>
        <v>R</v>
      </c>
      <c r="AH194" s="40" t="str">
        <f>IF(C194&gt;0,+VLOOKUP(F194,'MASTER CODE DATA'!C$1:D$99,2,FALSE),"")</f>
        <v>MEN</v>
      </c>
      <c r="AI194" s="40" t="str">
        <f>IF(C194&gt;0,+VLOOKUP(G194,'MASTER CODE DATA'!E$1:F$99,2,FALSE),"")</f>
        <v>TOP</v>
      </c>
      <c r="AJ194" s="40" t="str">
        <f>IF(C194&gt;0,+VLOOKUP(H194,'MASTER CODE DATA'!G$1:H$99,2,FALSE),"")</f>
        <v>MN</v>
      </c>
      <c r="AK194" s="40" t="str">
        <f>IF(C194&gt;0,+VLOOKUP(I194,'MASTER CODE DATA'!I$1:J$99,2,FALSE),"")</f>
        <v>SPL</v>
      </c>
    </row>
    <row r="195" spans="1:37" s="1" customFormat="1" hidden="1" x14ac:dyDescent="0.2">
      <c r="A195" s="33" t="s">
        <v>81</v>
      </c>
      <c r="B195" s="33" t="s">
        <v>461</v>
      </c>
      <c r="C195" s="146"/>
      <c r="D195" s="35" t="str">
        <f t="shared" si="31"/>
        <v/>
      </c>
      <c r="E195" s="34"/>
      <c r="F195" s="34"/>
      <c r="G195" s="34"/>
      <c r="H195" s="34"/>
      <c r="I195" s="34"/>
      <c r="J195" s="143">
        <v>0</v>
      </c>
      <c r="K195" s="191" t="str">
        <f t="shared" si="22"/>
        <v/>
      </c>
      <c r="L195" s="191"/>
      <c r="M195" s="191"/>
      <c r="N195" s="191"/>
      <c r="O195" s="191"/>
      <c r="P195" s="191"/>
      <c r="Q195" s="191"/>
      <c r="R195" s="191"/>
      <c r="S195" s="191"/>
      <c r="T195" s="191"/>
      <c r="U195" s="191"/>
      <c r="V195" s="191"/>
      <c r="W195" s="191"/>
      <c r="X195" s="191"/>
      <c r="Y195" s="191"/>
      <c r="Z195" s="191"/>
      <c r="AA195" s="192" t="str">
        <f>+IF($C195&gt;0,VLOOKUP($B195,'CSM ACTIVE PRICE LIST'!$A$2:$F$1022,4,FALSE),"")</f>
        <v/>
      </c>
      <c r="AB195" s="192" t="str">
        <f>+IF($C195&gt;0,VLOOKUP($B195,'CSM ACTIVE PRICE LIST'!$A$2:$F$1022,5,FALSE),"")</f>
        <v/>
      </c>
      <c r="AC195" s="192" t="str">
        <f>+IF($C195&gt;0,VLOOKUP($B195,'CSM ACTIVE PRICE LIST'!$A$2:$F$1022,6,FALSE),"")</f>
        <v/>
      </c>
      <c r="AD195" s="38"/>
      <c r="AE195" s="159" t="str">
        <f t="shared" si="21"/>
        <v>0</v>
      </c>
      <c r="AF195" s="201"/>
      <c r="AG195" s="40" t="str">
        <f>IF($C195&gt;0,+VLOOKUP(E195,'MASTER CODE DATA'!A$1:B$99,2,FALSE),"")</f>
        <v/>
      </c>
      <c r="AH195" s="40" t="str">
        <f>IF(C195&gt;0,+VLOOKUP(F195,'MASTER CODE DATA'!C$1:D$99,2,FALSE),"")</f>
        <v/>
      </c>
      <c r="AI195" s="40" t="str">
        <f>IF(C195&gt;0,+VLOOKUP(G195,'MASTER CODE DATA'!E$1:F$99,2,FALSE),"")</f>
        <v/>
      </c>
      <c r="AJ195" s="40" t="str">
        <f>IF(C195&gt;0,+VLOOKUP(H195,'MASTER CODE DATA'!G$1:H$99,2,FALSE),"")</f>
        <v/>
      </c>
      <c r="AK195" s="40" t="str">
        <f>IF(C195&gt;0,+VLOOKUP(I195,'MASTER CODE DATA'!I$1:J$99,2,FALSE),"")</f>
        <v/>
      </c>
    </row>
    <row r="196" spans="1:37" s="1" customFormat="1" ht="84" x14ac:dyDescent="0.2">
      <c r="A196" s="33" t="s">
        <v>85</v>
      </c>
      <c r="B196" s="194" t="s">
        <v>462</v>
      </c>
      <c r="C196" s="146" t="s">
        <v>463</v>
      </c>
      <c r="D196" s="35" t="str">
        <f t="shared" si="31"/>
        <v>R.S&amp;JMN_JMP</v>
      </c>
      <c r="E196" s="34" t="s">
        <v>860</v>
      </c>
      <c r="F196" s="34" t="s">
        <v>818</v>
      </c>
      <c r="G196" s="34" t="s">
        <v>2199</v>
      </c>
      <c r="H196" s="34" t="s">
        <v>818</v>
      </c>
      <c r="I196" s="34" t="s">
        <v>904</v>
      </c>
      <c r="J196" s="143" t="s">
        <v>904</v>
      </c>
      <c r="K196" s="191" t="str">
        <f t="shared" si="22"/>
        <v>MEN'S SWEAT JUMPER</v>
      </c>
      <c r="L196" s="191" t="s">
        <v>464</v>
      </c>
      <c r="M196" s="191" t="s">
        <v>465</v>
      </c>
      <c r="N196" s="191" t="s">
        <v>106</v>
      </c>
      <c r="O196" s="191" t="s">
        <v>466</v>
      </c>
      <c r="P196" s="191" t="s">
        <v>467</v>
      </c>
      <c r="Q196" s="191" t="s">
        <v>468</v>
      </c>
      <c r="R196" s="191" t="s">
        <v>110</v>
      </c>
      <c r="S196" s="191" t="s">
        <v>469</v>
      </c>
      <c r="T196" s="191" t="s">
        <v>470</v>
      </c>
      <c r="U196" s="191" t="s">
        <v>471</v>
      </c>
      <c r="V196" s="191" t="s">
        <v>113</v>
      </c>
      <c r="W196" s="191"/>
      <c r="X196" s="191"/>
      <c r="Y196" s="191"/>
      <c r="Z196" s="191"/>
      <c r="AA196" s="192">
        <f>+IF($C196&gt;0,VLOOKUP($B196,'CSM ACTIVE PRICE LIST'!$A$2:$F$1022,4,FALSE),"")</f>
        <v>99.9</v>
      </c>
      <c r="AB196" s="192">
        <f>+IF($C196&gt;0,VLOOKUP($B196,'CSM ACTIVE PRICE LIST'!$A$2:$F$1022,5,FALSE),"")</f>
        <v>5490</v>
      </c>
      <c r="AC196" s="192">
        <f>+IF($C196&gt;0,VLOOKUP($B196,'CSM ACTIVE PRICE LIST'!$A$2:$F$1022,6,FALSE),"")</f>
        <v>114.88499999999999</v>
      </c>
      <c r="AD196" s="38" t="e">
        <f>+VLOOKUP(B196,'SKU LIST - LINKED'!C:W,21,FALSE)</f>
        <v>#N/A</v>
      </c>
      <c r="AE196" s="159" t="str">
        <f t="shared" ref="AE196:AE198" si="32">+H196&amp;"-"&amp;J196</f>
        <v>MEN-JUMPERS</v>
      </c>
      <c r="AF196" s="159">
        <f>+VLOOKUP(B196,'[1]STYLES &amp; SIZE CHARTS'!$A:$H,8,FALSE)</f>
        <v>0</v>
      </c>
      <c r="AG196" s="40" t="str">
        <f>IF($C196&gt;0,+VLOOKUP(E196,'MASTER CODE DATA'!A$1:B$99,2,FALSE),"")</f>
        <v>R</v>
      </c>
      <c r="AH196" s="40" t="str">
        <f>IF(C196&gt;0,+VLOOKUP(F196,'MASTER CODE DATA'!C$1:D$99,2,FALSE),"")</f>
        <v>MEN</v>
      </c>
      <c r="AI196" s="40" t="str">
        <f>IF(C196&gt;0,+VLOOKUP(G196,'MASTER CODE DATA'!E$1:F$99,2,FALSE),"")</f>
        <v>S&amp;J</v>
      </c>
      <c r="AJ196" s="40" t="str">
        <f>IF(C196&gt;0,+VLOOKUP(H196,'MASTER CODE DATA'!G$1:H$99,2,FALSE),"")</f>
        <v>MN</v>
      </c>
      <c r="AK196" s="40" t="str">
        <f>IF(C196&gt;0,+VLOOKUP(I196,'MASTER CODE DATA'!I$1:J$99,2,FALSE),"")</f>
        <v>JMP</v>
      </c>
    </row>
    <row r="197" spans="1:37" s="1" customFormat="1" ht="204" x14ac:dyDescent="0.2">
      <c r="A197" s="33" t="s">
        <v>85</v>
      </c>
      <c r="B197" s="194" t="s">
        <v>472</v>
      </c>
      <c r="C197" s="146" t="s">
        <v>3043</v>
      </c>
      <c r="D197" s="35" t="str">
        <f t="shared" si="31"/>
        <v>H.RUGFL_STR</v>
      </c>
      <c r="E197" s="34" t="s">
        <v>766</v>
      </c>
      <c r="F197" s="34" t="s">
        <v>766</v>
      </c>
      <c r="G197" s="34" t="s">
        <v>767</v>
      </c>
      <c r="H197" s="34" t="s">
        <v>795</v>
      </c>
      <c r="I197" s="34" t="s">
        <v>781</v>
      </c>
      <c r="J197" s="143" t="s">
        <v>781</v>
      </c>
      <c r="K197" s="191" t="str">
        <f t="shared" ref="K197" si="33">IF(C197&gt;0,C197,"")</f>
        <v>SEASONAL STABLE RUG</v>
      </c>
      <c r="L197" s="191" t="s">
        <v>3047</v>
      </c>
      <c r="M197" s="191" t="s">
        <v>3050</v>
      </c>
      <c r="N197" s="191" t="s">
        <v>89</v>
      </c>
      <c r="O197" s="191" t="s">
        <v>3048</v>
      </c>
      <c r="P197" s="191" t="s">
        <v>3049</v>
      </c>
      <c r="Q197" s="191" t="s">
        <v>3051</v>
      </c>
      <c r="R197" s="191" t="s">
        <v>92</v>
      </c>
      <c r="S197" s="191" t="s">
        <v>3052</v>
      </c>
      <c r="T197" s="191" t="s">
        <v>3053</v>
      </c>
      <c r="U197" s="191" t="s">
        <v>3055</v>
      </c>
      <c r="V197" s="191" t="s">
        <v>94</v>
      </c>
      <c r="W197" s="191"/>
      <c r="X197" s="191"/>
      <c r="Y197" s="191"/>
      <c r="Z197" s="191"/>
      <c r="AA197" s="192">
        <f>+IF($C197&gt;0,VLOOKUP($B197,'CSM ACTIVE PRICE LIST'!$A$2:$F$1022,4,FALSE),"")</f>
        <v>189.9</v>
      </c>
      <c r="AB197" s="192">
        <f>+IF($C197&gt;0,VLOOKUP($B197,'CSM ACTIVE PRICE LIST'!$A$2:$F$1022,5,FALSE),"")</f>
        <v>10440</v>
      </c>
      <c r="AC197" s="192">
        <f>+IF($C197&gt;0,VLOOKUP($B197,'CSM ACTIVE PRICE LIST'!$A$2:$F$1022,6,FALSE),"")</f>
        <v>218.38499999999999</v>
      </c>
      <c r="AD197" s="38" t="str">
        <f>+VLOOKUP(B197,'SKU LIST - LINKED'!C:W,21,FALSE)</f>
        <v>S;M;L;XL</v>
      </c>
      <c r="AE197" s="159" t="str">
        <f t="shared" si="32"/>
        <v>FULL-STABLE RUGS</v>
      </c>
      <c r="AF197" s="159" t="str">
        <f>+VLOOKUP(B197,'[1]STYLES &amp; SIZE CHARTS'!$A:$H,8,FALSE)</f>
        <v>HP-RUGS1</v>
      </c>
      <c r="AG197" s="40" t="str">
        <f>IF($C197&gt;0,+VLOOKUP(E197,'MASTER CODE DATA'!A$1:B$99,2,FALSE),"")</f>
        <v>H</v>
      </c>
      <c r="AH197" s="40" t="str">
        <f>IF(C197&gt;0,+VLOOKUP(F197,'MASTER CODE DATA'!C$1:D$99,2,FALSE),"")</f>
        <v>HRS</v>
      </c>
      <c r="AI197" s="40" t="str">
        <f>IF(C197&gt;0,+VLOOKUP(G197,'MASTER CODE DATA'!E$1:F$99,2,FALSE),"")</f>
        <v>RUG</v>
      </c>
      <c r="AJ197" s="40" t="str">
        <f>IF(C197&gt;0,+VLOOKUP(H197,'MASTER CODE DATA'!G$1:H$99,2,FALSE),"")</f>
        <v>FL</v>
      </c>
      <c r="AK197" s="40" t="str">
        <f>IF(C197&gt;0,+VLOOKUP(I197,'MASTER CODE DATA'!I$1:J$99,2,FALSE),"")</f>
        <v>STR</v>
      </c>
    </row>
    <row r="198" spans="1:37" s="1" customFormat="1" ht="204" x14ac:dyDescent="0.2">
      <c r="A198" s="33" t="s">
        <v>85</v>
      </c>
      <c r="B198" s="194" t="s">
        <v>3042</v>
      </c>
      <c r="C198" s="146" t="s">
        <v>3043</v>
      </c>
      <c r="D198" s="35" t="str">
        <f t="shared" si="31"/>
        <v>H.RUGPN_STR</v>
      </c>
      <c r="E198" s="34" t="s">
        <v>766</v>
      </c>
      <c r="F198" s="34" t="s">
        <v>808</v>
      </c>
      <c r="G198" s="34" t="s">
        <v>767</v>
      </c>
      <c r="H198" s="34" t="s">
        <v>808</v>
      </c>
      <c r="I198" s="34" t="s">
        <v>781</v>
      </c>
      <c r="J198" s="143" t="s">
        <v>781</v>
      </c>
      <c r="K198" s="191" t="str">
        <f>IF(C198&gt;0,H198&amp;" - "&amp;C198,"")</f>
        <v>PONY - SEASONAL STABLE RUG</v>
      </c>
      <c r="L198" s="191" t="s">
        <v>3542</v>
      </c>
      <c r="M198" s="191" t="s">
        <v>3050</v>
      </c>
      <c r="N198" s="191" t="s">
        <v>89</v>
      </c>
      <c r="O198" s="191" t="s">
        <v>3553</v>
      </c>
      <c r="P198" s="191" t="s">
        <v>3564</v>
      </c>
      <c r="Q198" s="191" t="s">
        <v>3051</v>
      </c>
      <c r="R198" s="191" t="s">
        <v>92</v>
      </c>
      <c r="S198" s="191" t="s">
        <v>3575</v>
      </c>
      <c r="T198" s="191" t="s">
        <v>3586</v>
      </c>
      <c r="U198" s="191" t="s">
        <v>3055</v>
      </c>
      <c r="V198" s="191" t="s">
        <v>94</v>
      </c>
      <c r="W198" s="191"/>
      <c r="X198" s="191"/>
      <c r="Y198" s="191"/>
      <c r="Z198" s="191"/>
      <c r="AA198" s="192">
        <f>+IF($C198&gt;0,VLOOKUP($B198,'CSM ACTIVE PRICE LIST'!$A$2:$F$1022,4,FALSE),"")</f>
        <v>189.9</v>
      </c>
      <c r="AB198" s="192">
        <f>+IF($C198&gt;0,VLOOKUP($B198,'CSM ACTIVE PRICE LIST'!$A$2:$F$1022,5,FALSE),"")</f>
        <v>10440</v>
      </c>
      <c r="AC198" s="192">
        <f>+IF($C198&gt;0,VLOOKUP($B198,'CSM ACTIVE PRICE LIST'!$A$2:$F$1022,6,FALSE),"")</f>
        <v>218.38499999999999</v>
      </c>
      <c r="AD198" s="38" t="str">
        <f>+VLOOKUP(B198,'SKU LIST - LINKED'!C:W,21,FALSE)</f>
        <v>XXS;XS</v>
      </c>
      <c r="AE198" s="159" t="str">
        <f t="shared" si="32"/>
        <v>PONY-STABLE RUGS</v>
      </c>
      <c r="AF198" s="159" t="str">
        <f>+VLOOKUP(B198,'[1]STYLES &amp; SIZE CHARTS'!$A:$H,8,FALSE)</f>
        <v>HP-RUGS1</v>
      </c>
      <c r="AG198" s="40" t="str">
        <f>IF($C198&gt;0,+VLOOKUP(E198,'MASTER CODE DATA'!A$1:B$99,2,FALSE),"")</f>
        <v>H</v>
      </c>
      <c r="AH198" s="40" t="str">
        <f>IF(C198&gt;0,+VLOOKUP(F198,'MASTER CODE DATA'!C$1:D$99,2,FALSE),"")</f>
        <v>PNY</v>
      </c>
      <c r="AI198" s="40" t="str">
        <f>IF(C198&gt;0,+VLOOKUP(G198,'MASTER CODE DATA'!E$1:F$99,2,FALSE),"")</f>
        <v>RUG</v>
      </c>
      <c r="AJ198" s="40" t="str">
        <f>IF(C198&gt;0,+VLOOKUP(H198,'MASTER CODE DATA'!G$1:H$99,2,FALSE),"")</f>
        <v>PN</v>
      </c>
      <c r="AK198" s="40" t="str">
        <f>IF(C198&gt;0,+VLOOKUP(I198,'MASTER CODE DATA'!I$1:J$99,2,FALSE),"")</f>
        <v>STR</v>
      </c>
    </row>
    <row r="199" spans="1:37" s="1" customFormat="1" hidden="1" x14ac:dyDescent="0.2">
      <c r="A199" s="33" t="s">
        <v>99</v>
      </c>
      <c r="B199" s="33" t="s">
        <v>473</v>
      </c>
      <c r="C199" s="146"/>
      <c r="D199" s="35" t="str">
        <f t="shared" si="31"/>
        <v/>
      </c>
      <c r="E199" s="34"/>
      <c r="F199" s="34"/>
      <c r="G199" s="34"/>
      <c r="H199" s="34"/>
      <c r="I199" s="34"/>
      <c r="J199" s="143">
        <v>0</v>
      </c>
      <c r="K199" s="191" t="str">
        <f t="shared" si="22"/>
        <v/>
      </c>
      <c r="L199" s="191"/>
      <c r="M199" s="191"/>
      <c r="N199" s="191"/>
      <c r="O199" s="191"/>
      <c r="P199" s="191"/>
      <c r="Q199" s="191"/>
      <c r="R199" s="191"/>
      <c r="S199" s="191"/>
      <c r="T199" s="191"/>
      <c r="U199" s="191"/>
      <c r="V199" s="191"/>
      <c r="W199" s="191"/>
      <c r="X199" s="191"/>
      <c r="Y199" s="191"/>
      <c r="Z199" s="191"/>
      <c r="AA199" s="192" t="str">
        <f>+IF($C199&gt;0,VLOOKUP($B199,'CSM ACTIVE PRICE LIST'!$A$2:$F$1022,4,FALSE),"")</f>
        <v/>
      </c>
      <c r="AB199" s="192" t="str">
        <f>+IF($C199&gt;0,VLOOKUP($B199,'CSM ACTIVE PRICE LIST'!$A$2:$F$1022,5,FALSE),"")</f>
        <v/>
      </c>
      <c r="AC199" s="192" t="str">
        <f>+IF($C199&gt;0,VLOOKUP($B199,'CSM ACTIVE PRICE LIST'!$A$2:$F$1022,6,FALSE),"")</f>
        <v/>
      </c>
      <c r="AD199" s="38"/>
      <c r="AE199" s="159" t="str">
        <f t="shared" si="21"/>
        <v>0</v>
      </c>
      <c r="AF199" s="201"/>
      <c r="AG199" s="40" t="str">
        <f>IF($C199&gt;0,+VLOOKUP(E199,'MASTER CODE DATA'!A$1:B$99,2,FALSE),"")</f>
        <v/>
      </c>
      <c r="AH199" s="40" t="str">
        <f>IF(C199&gt;0,+VLOOKUP(F199,'MASTER CODE DATA'!C$1:D$99,2,FALSE),"")</f>
        <v/>
      </c>
      <c r="AI199" s="40" t="str">
        <f>IF(C199&gt;0,+VLOOKUP(G199,'MASTER CODE DATA'!E$1:F$99,2,FALSE),"")</f>
        <v/>
      </c>
      <c r="AJ199" s="40" t="str">
        <f>IF(C199&gt;0,+VLOOKUP(H199,'MASTER CODE DATA'!G$1:H$99,2,FALSE),"")</f>
        <v/>
      </c>
      <c r="AK199" s="40" t="str">
        <f>IF(C199&gt;0,+VLOOKUP(I199,'MASTER CODE DATA'!I$1:J$99,2,FALSE),"")</f>
        <v/>
      </c>
    </row>
    <row r="200" spans="1:37" s="1" customFormat="1" hidden="1" x14ac:dyDescent="0.2">
      <c r="A200" s="33" t="s">
        <v>81</v>
      </c>
      <c r="B200" s="33" t="s">
        <v>474</v>
      </c>
      <c r="C200" s="146"/>
      <c r="D200" s="35" t="str">
        <f t="shared" si="31"/>
        <v/>
      </c>
      <c r="E200" s="34"/>
      <c r="F200" s="34"/>
      <c r="G200" s="34"/>
      <c r="H200" s="34"/>
      <c r="I200" s="34"/>
      <c r="J200" s="143">
        <v>0</v>
      </c>
      <c r="K200" s="191" t="str">
        <f t="shared" si="22"/>
        <v/>
      </c>
      <c r="L200" s="191"/>
      <c r="M200" s="191"/>
      <c r="N200" s="191"/>
      <c r="O200" s="191"/>
      <c r="P200" s="191"/>
      <c r="Q200" s="191"/>
      <c r="R200" s="191"/>
      <c r="S200" s="191"/>
      <c r="T200" s="191"/>
      <c r="U200" s="191"/>
      <c r="V200" s="191"/>
      <c r="W200" s="191"/>
      <c r="X200" s="191"/>
      <c r="Y200" s="191"/>
      <c r="Z200" s="191"/>
      <c r="AA200" s="192" t="str">
        <f>+IF($C200&gt;0,VLOOKUP($B200,'CSM ACTIVE PRICE LIST'!$A$2:$F$1022,4,FALSE),"")</f>
        <v/>
      </c>
      <c r="AB200" s="192" t="str">
        <f>+IF($C200&gt;0,VLOOKUP($B200,'CSM ACTIVE PRICE LIST'!$A$2:$F$1022,5,FALSE),"")</f>
        <v/>
      </c>
      <c r="AC200" s="192" t="str">
        <f>+IF($C200&gt;0,VLOOKUP($B200,'CSM ACTIVE PRICE LIST'!$A$2:$F$1022,6,FALSE),"")</f>
        <v/>
      </c>
      <c r="AD200" s="38"/>
      <c r="AE200" s="159" t="str">
        <f t="shared" ref="AE200:AE262" si="34">+H200&amp;J200</f>
        <v>0</v>
      </c>
      <c r="AF200" s="201"/>
      <c r="AG200" s="40" t="str">
        <f>IF($C200&gt;0,+VLOOKUP(E200,'MASTER CODE DATA'!A$1:B$99,2,FALSE),"")</f>
        <v/>
      </c>
      <c r="AH200" s="40" t="str">
        <f>IF(C200&gt;0,+VLOOKUP(F200,'MASTER CODE DATA'!C$1:D$99,2,FALSE),"")</f>
        <v/>
      </c>
      <c r="AI200" s="40" t="str">
        <f>IF(C200&gt;0,+VLOOKUP(G200,'MASTER CODE DATA'!E$1:F$99,2,FALSE),"")</f>
        <v/>
      </c>
      <c r="AJ200" s="40" t="str">
        <f>IF(C200&gt;0,+VLOOKUP(H200,'MASTER CODE DATA'!G$1:H$99,2,FALSE),"")</f>
        <v/>
      </c>
      <c r="AK200" s="40" t="str">
        <f>IF(C200&gt;0,+VLOOKUP(I200,'MASTER CODE DATA'!I$1:J$99,2,FALSE),"")</f>
        <v/>
      </c>
    </row>
    <row r="201" spans="1:37" s="1" customFormat="1" hidden="1" x14ac:dyDescent="0.2">
      <c r="A201" s="33" t="s">
        <v>85</v>
      </c>
      <c r="B201" s="33" t="s">
        <v>475</v>
      </c>
      <c r="C201" s="146"/>
      <c r="D201" s="35" t="str">
        <f t="shared" si="31"/>
        <v/>
      </c>
      <c r="E201" s="34"/>
      <c r="F201" s="34"/>
      <c r="G201" s="34"/>
      <c r="H201" s="34"/>
      <c r="I201" s="34"/>
      <c r="J201" s="143">
        <v>0</v>
      </c>
      <c r="K201" s="191" t="str">
        <f t="shared" si="22"/>
        <v/>
      </c>
      <c r="L201" s="191"/>
      <c r="M201" s="191"/>
      <c r="N201" s="191"/>
      <c r="O201" s="191"/>
      <c r="P201" s="191"/>
      <c r="Q201" s="191"/>
      <c r="R201" s="191"/>
      <c r="S201" s="191"/>
      <c r="T201" s="191"/>
      <c r="U201" s="191"/>
      <c r="V201" s="191"/>
      <c r="W201" s="191"/>
      <c r="X201" s="191"/>
      <c r="Y201" s="191"/>
      <c r="Z201" s="191"/>
      <c r="AA201" s="192" t="str">
        <f>+IF($C201&gt;0,VLOOKUP($B201,'CSM ACTIVE PRICE LIST'!$A$2:$F$1022,4,FALSE),"")</f>
        <v/>
      </c>
      <c r="AB201" s="192" t="str">
        <f>+IF($C201&gt;0,VLOOKUP($B201,'CSM ACTIVE PRICE LIST'!$A$2:$F$1022,5,FALSE),"")</f>
        <v/>
      </c>
      <c r="AC201" s="192" t="str">
        <f>+IF($C201&gt;0,VLOOKUP($B201,'CSM ACTIVE PRICE LIST'!$A$2:$F$1022,6,FALSE),"")</f>
        <v/>
      </c>
      <c r="AD201" s="38"/>
      <c r="AE201" s="159" t="str">
        <f t="shared" si="34"/>
        <v>0</v>
      </c>
      <c r="AF201" s="201"/>
      <c r="AG201" s="40" t="str">
        <f>IF($C201&gt;0,+VLOOKUP(E201,'MASTER CODE DATA'!A$1:B$99,2,FALSE),"")</f>
        <v/>
      </c>
      <c r="AH201" s="40" t="str">
        <f>IF(C201&gt;0,+VLOOKUP(F201,'MASTER CODE DATA'!C$1:D$99,2,FALSE),"")</f>
        <v/>
      </c>
      <c r="AI201" s="40" t="str">
        <f>IF(C201&gt;0,+VLOOKUP(G201,'MASTER CODE DATA'!E$1:F$99,2,FALSE),"")</f>
        <v/>
      </c>
      <c r="AJ201" s="40" t="str">
        <f>IF(C201&gt;0,+VLOOKUP(H201,'MASTER CODE DATA'!G$1:H$99,2,FALSE),"")</f>
        <v/>
      </c>
      <c r="AK201" s="40" t="str">
        <f>IF(C201&gt;0,+VLOOKUP(I201,'MASTER CODE DATA'!I$1:J$99,2,FALSE),"")</f>
        <v/>
      </c>
    </row>
    <row r="202" spans="1:37" s="1" customFormat="1" ht="120" x14ac:dyDescent="0.2">
      <c r="A202" s="33" t="s">
        <v>301</v>
      </c>
      <c r="B202" s="194" t="s">
        <v>476</v>
      </c>
      <c r="C202" s="146" t="s">
        <v>477</v>
      </c>
      <c r="D202" s="35" t="str">
        <f t="shared" si="31"/>
        <v>A.HACUX_TAG</v>
      </c>
      <c r="E202" s="34" t="s">
        <v>811</v>
      </c>
      <c r="F202" s="34" t="s">
        <v>811</v>
      </c>
      <c r="G202" s="34" t="s">
        <v>846</v>
      </c>
      <c r="H202" s="34" t="s">
        <v>1576</v>
      </c>
      <c r="I202" s="34" t="s">
        <v>848</v>
      </c>
      <c r="J202" s="143" t="s">
        <v>848</v>
      </c>
      <c r="K202" s="191" t="str">
        <f t="shared" si="22"/>
        <v>NAME TAG</v>
      </c>
      <c r="L202" s="191" t="s">
        <v>478</v>
      </c>
      <c r="M202" s="191" t="s">
        <v>318</v>
      </c>
      <c r="N202" s="191" t="s">
        <v>319</v>
      </c>
      <c r="O202" s="191" t="s">
        <v>479</v>
      </c>
      <c r="P202" s="191" t="s">
        <v>480</v>
      </c>
      <c r="Q202" s="191" t="s">
        <v>322</v>
      </c>
      <c r="R202" s="191" t="s">
        <v>323</v>
      </c>
      <c r="S202" s="191" t="s">
        <v>481</v>
      </c>
      <c r="T202" s="191" t="s">
        <v>482</v>
      </c>
      <c r="U202" s="191" t="s">
        <v>483</v>
      </c>
      <c r="V202" s="191" t="s">
        <v>2215</v>
      </c>
      <c r="W202" s="191"/>
      <c r="X202" s="191"/>
      <c r="Y202" s="191"/>
      <c r="Z202" s="191"/>
      <c r="AA202" s="192">
        <f>+IF($C202&gt;0,VLOOKUP($B202,'CSM ACTIVE PRICE LIST'!$A$2:$F$1022,4,FALSE),"")</f>
        <v>12.9</v>
      </c>
      <c r="AB202" s="192">
        <f>+IF($C202&gt;0,VLOOKUP($B202,'CSM ACTIVE PRICE LIST'!$A$2:$F$1022,5,FALSE),"")</f>
        <v>700</v>
      </c>
      <c r="AC202" s="192">
        <f>+IF($C202&gt;0,VLOOKUP($B202,'CSM ACTIVE PRICE LIST'!$A$2:$F$1022,6,FALSE),"")</f>
        <v>14.834999999999999</v>
      </c>
      <c r="AD202" s="38" t="str">
        <f>+VLOOKUP(B202,'SKU LIST - LINKED'!C:W,21,FALSE)</f>
        <v>STD</v>
      </c>
      <c r="AE202" s="159" t="str">
        <f>+H202&amp;"-"&amp;J202</f>
        <v>UNISEX-NAME TAGS</v>
      </c>
      <c r="AF202" s="159">
        <f>+VLOOKUP(B202,'[1]STYLES &amp; SIZE CHARTS'!$A:$H,8,FALSE)</f>
        <v>0</v>
      </c>
      <c r="AG202" s="40" t="str">
        <f>IF($C202&gt;0,+VLOOKUP(E202,'MASTER CODE DATA'!A$1:B$99,2,FALSE),"")</f>
        <v>A</v>
      </c>
      <c r="AH202" s="40" t="str">
        <f>IF(C202&gt;0,+VLOOKUP(F202,'MASTER CODE DATA'!C$1:D$99,2,FALSE),"")</f>
        <v>ACS</v>
      </c>
      <c r="AI202" s="40" t="str">
        <f>IF(C202&gt;0,+VLOOKUP(G202,'MASTER CODE DATA'!E$1:F$99,2,FALSE),"")</f>
        <v>HAC</v>
      </c>
      <c r="AJ202" s="40" t="str">
        <f>IF(C202&gt;0,+VLOOKUP(H202,'MASTER CODE DATA'!G$1:H$99,2,FALSE),"")</f>
        <v>UX</v>
      </c>
      <c r="AK202" s="40" t="str">
        <f>IF(C202&gt;0,+VLOOKUP(I202,'MASTER CODE DATA'!I$1:J$99,2,FALSE),"")</f>
        <v>TAG</v>
      </c>
    </row>
    <row r="203" spans="1:37" s="1" customFormat="1" hidden="1" x14ac:dyDescent="0.2">
      <c r="A203" s="33" t="s">
        <v>158</v>
      </c>
      <c r="B203" s="33" t="s">
        <v>484</v>
      </c>
      <c r="C203" s="146"/>
      <c r="D203" s="35" t="str">
        <f t="shared" si="31"/>
        <v/>
      </c>
      <c r="E203" s="34"/>
      <c r="F203" s="34"/>
      <c r="G203" s="34"/>
      <c r="H203" s="34"/>
      <c r="I203" s="34"/>
      <c r="J203" s="143">
        <v>0</v>
      </c>
      <c r="K203" s="191" t="str">
        <f t="shared" si="22"/>
        <v/>
      </c>
      <c r="L203" s="191"/>
      <c r="M203" s="191"/>
      <c r="N203" s="191"/>
      <c r="O203" s="191"/>
      <c r="P203" s="191"/>
      <c r="Q203" s="191"/>
      <c r="R203" s="191"/>
      <c r="S203" s="191"/>
      <c r="T203" s="191"/>
      <c r="U203" s="191"/>
      <c r="V203" s="191"/>
      <c r="W203" s="191"/>
      <c r="X203" s="191"/>
      <c r="Y203" s="191"/>
      <c r="Z203" s="191"/>
      <c r="AA203" s="192" t="str">
        <f>+IF($C203&gt;0,VLOOKUP($B203,'CSM ACTIVE PRICE LIST'!$A$2:$F$1022,4,FALSE),"")</f>
        <v/>
      </c>
      <c r="AB203" s="192" t="str">
        <f>+IF($C203&gt;0,VLOOKUP($B203,'CSM ACTIVE PRICE LIST'!$A$2:$F$1022,5,FALSE),"")</f>
        <v/>
      </c>
      <c r="AC203" s="192" t="str">
        <f>+IF($C203&gt;0,VLOOKUP($B203,'CSM ACTIVE PRICE LIST'!$A$2:$F$1022,6,FALSE),"")</f>
        <v/>
      </c>
      <c r="AD203" s="38"/>
      <c r="AE203" s="159" t="str">
        <f t="shared" si="34"/>
        <v>0</v>
      </c>
      <c r="AF203" s="201"/>
      <c r="AG203" s="40" t="str">
        <f>IF($C203&gt;0,+VLOOKUP(E203,'MASTER CODE DATA'!A$1:B$99,2,FALSE),"")</f>
        <v/>
      </c>
      <c r="AH203" s="40" t="str">
        <f>IF(C203&gt;0,+VLOOKUP(F203,'MASTER CODE DATA'!C$1:D$99,2,FALSE),"")</f>
        <v/>
      </c>
      <c r="AI203" s="40" t="str">
        <f>IF(C203&gt;0,+VLOOKUP(G203,'MASTER CODE DATA'!E$1:F$99,2,FALSE),"")</f>
        <v/>
      </c>
      <c r="AJ203" s="40" t="str">
        <f>IF(C203&gt;0,+VLOOKUP(H203,'MASTER CODE DATA'!G$1:H$99,2,FALSE),"")</f>
        <v/>
      </c>
      <c r="AK203" s="40" t="str">
        <f>IF(C203&gt;0,+VLOOKUP(I203,'MASTER CODE DATA'!I$1:J$99,2,FALSE),"")</f>
        <v/>
      </c>
    </row>
    <row r="204" spans="1:37" s="1" customFormat="1" ht="132" x14ac:dyDescent="0.2">
      <c r="A204" s="33" t="s">
        <v>81</v>
      </c>
      <c r="B204" s="194" t="s">
        <v>485</v>
      </c>
      <c r="C204" s="146" t="s">
        <v>2978</v>
      </c>
      <c r="D204" s="35" t="str">
        <f t="shared" si="31"/>
        <v>R.TOPMN_CPS</v>
      </c>
      <c r="E204" s="34" t="s">
        <v>860</v>
      </c>
      <c r="F204" s="34" t="s">
        <v>818</v>
      </c>
      <c r="G204" s="34" t="s">
        <v>861</v>
      </c>
      <c r="H204" s="34" t="s">
        <v>818</v>
      </c>
      <c r="I204" s="34" t="s">
        <v>2959</v>
      </c>
      <c r="J204" s="143" t="s">
        <v>2977</v>
      </c>
      <c r="K204" s="191" t="str">
        <f t="shared" ref="K204" si="35">IF(C204&gt;0,C204,"")</f>
        <v>MEN'S COMPETITION SHIRT LONG SLEEVE SPREAD COLLAR</v>
      </c>
      <c r="L204" s="191" t="s">
        <v>3788</v>
      </c>
      <c r="M204" s="191" t="s">
        <v>3789</v>
      </c>
      <c r="N204" s="191" t="s">
        <v>129</v>
      </c>
      <c r="O204" s="191" t="s">
        <v>446</v>
      </c>
      <c r="P204" s="191" t="s">
        <v>3791</v>
      </c>
      <c r="Q204" s="191" t="s">
        <v>3794</v>
      </c>
      <c r="R204" s="191" t="s">
        <v>132</v>
      </c>
      <c r="S204" s="191" t="s">
        <v>3019</v>
      </c>
      <c r="T204" s="191" t="s">
        <v>3792</v>
      </c>
      <c r="U204" s="191" t="s">
        <v>3795</v>
      </c>
      <c r="V204" s="191" t="s">
        <v>134</v>
      </c>
      <c r="W204" s="191"/>
      <c r="X204" s="191"/>
      <c r="Y204" s="191"/>
      <c r="Z204" s="191"/>
      <c r="AA204" s="192">
        <f>+IF($C204&gt;0,VLOOKUP($B204,'CSM ACTIVE PRICE LIST'!$A$2:$F$1022,4,FALSE),"")</f>
        <v>129.9</v>
      </c>
      <c r="AB204" s="192">
        <f>+IF($C204&gt;0,VLOOKUP($B204,'CSM ACTIVE PRICE LIST'!$A$2:$F$1022,5,FALSE),"")</f>
        <v>7140</v>
      </c>
      <c r="AC204" s="192">
        <f>+IF($C204&gt;0,VLOOKUP($B204,'CSM ACTIVE PRICE LIST'!$A$2:$F$1022,6,FALSE),"")</f>
        <v>149.38499999999999</v>
      </c>
      <c r="AD204" s="38" t="str">
        <f>+VLOOKUP(B204,'SKU LIST - LINKED'!C:W,21,FALSE)</f>
        <v>XS;S;M;L;XL;XXL</v>
      </c>
      <c r="AE204" s="159" t="str">
        <f>+H204&amp;"-"&amp;J204</f>
        <v>MEN-COMPETITION SHIRTS LONG SLEEVE</v>
      </c>
      <c r="AF204" s="159" t="str">
        <f>+VLOOKUP(B204,'[1]STYLES &amp; SIZE CHARTS'!$A:$H,8,FALSE)</f>
        <v>MT-LSCP1</v>
      </c>
      <c r="AG204" s="40" t="str">
        <f>IF($C204&gt;0,+VLOOKUP(E204,'MASTER CODE DATA'!A$1:B$99,2,FALSE),"")</f>
        <v>R</v>
      </c>
      <c r="AH204" s="40" t="str">
        <f>IF(C204&gt;0,+VLOOKUP(F204,'MASTER CODE DATA'!C$1:D$99,2,FALSE),"")</f>
        <v>MEN</v>
      </c>
      <c r="AI204" s="40" t="str">
        <f>IF(C204&gt;0,+VLOOKUP(G204,'MASTER CODE DATA'!E$1:F$99,2,FALSE),"")</f>
        <v>TOP</v>
      </c>
      <c r="AJ204" s="40" t="str">
        <f>IF(C204&gt;0,+VLOOKUP(H204,'MASTER CODE DATA'!G$1:H$99,2,FALSE),"")</f>
        <v>MN</v>
      </c>
      <c r="AK204" s="40" t="str">
        <f>IF(C204&gt;0,+VLOOKUP(I204,'MASTER CODE DATA'!I$1:J$99,2,FALSE),"")</f>
        <v>CPS</v>
      </c>
    </row>
    <row r="205" spans="1:37" s="1" customFormat="1" hidden="1" x14ac:dyDescent="0.2">
      <c r="A205" s="33" t="s">
        <v>83</v>
      </c>
      <c r="B205" s="33" t="s">
        <v>486</v>
      </c>
      <c r="C205" s="146"/>
      <c r="D205" s="35" t="str">
        <f t="shared" si="31"/>
        <v/>
      </c>
      <c r="E205" s="34"/>
      <c r="F205" s="34"/>
      <c r="G205" s="34"/>
      <c r="H205" s="34"/>
      <c r="I205" s="34"/>
      <c r="J205" s="143">
        <v>0</v>
      </c>
      <c r="K205" s="191" t="str">
        <f t="shared" si="22"/>
        <v/>
      </c>
      <c r="L205" s="191"/>
      <c r="M205" s="191"/>
      <c r="N205" s="191"/>
      <c r="O205" s="191"/>
      <c r="P205" s="191"/>
      <c r="Q205" s="191"/>
      <c r="R205" s="191"/>
      <c r="S205" s="191"/>
      <c r="T205" s="191"/>
      <c r="U205" s="191"/>
      <c r="V205" s="191"/>
      <c r="W205" s="191"/>
      <c r="X205" s="191"/>
      <c r="Y205" s="191"/>
      <c r="Z205" s="191"/>
      <c r="AA205" s="192" t="str">
        <f>+IF($C205&gt;0,VLOOKUP($B205,'CSM ACTIVE PRICE LIST'!$A$2:$F$1022,4,FALSE),"")</f>
        <v/>
      </c>
      <c r="AB205" s="192" t="str">
        <f>+IF($C205&gt;0,VLOOKUP($B205,'CSM ACTIVE PRICE LIST'!$A$2:$F$1022,5,FALSE),"")</f>
        <v/>
      </c>
      <c r="AC205" s="192" t="str">
        <f>+IF($C205&gt;0,VLOOKUP($B205,'CSM ACTIVE PRICE LIST'!$A$2:$F$1022,6,FALSE),"")</f>
        <v/>
      </c>
      <c r="AD205" s="38"/>
      <c r="AE205" s="159" t="str">
        <f t="shared" si="34"/>
        <v>0</v>
      </c>
      <c r="AF205" s="201"/>
      <c r="AG205" s="40" t="str">
        <f>IF($C205&gt;0,+VLOOKUP(E205,'MASTER CODE DATA'!A$1:B$99,2,FALSE),"")</f>
        <v/>
      </c>
      <c r="AH205" s="40" t="str">
        <f>IF(C205&gt;0,+VLOOKUP(F205,'MASTER CODE DATA'!C$1:D$99,2,FALSE),"")</f>
        <v/>
      </c>
      <c r="AI205" s="40" t="str">
        <f>IF(C205&gt;0,+VLOOKUP(G205,'MASTER CODE DATA'!E$1:F$99,2,FALSE),"")</f>
        <v/>
      </c>
      <c r="AJ205" s="40" t="str">
        <f>IF(C205&gt;0,+VLOOKUP(H205,'MASTER CODE DATA'!G$1:H$99,2,FALSE),"")</f>
        <v/>
      </c>
      <c r="AK205" s="40" t="str">
        <f>IF(C205&gt;0,+VLOOKUP(I205,'MASTER CODE DATA'!I$1:J$99,2,FALSE),"")</f>
        <v/>
      </c>
    </row>
    <row r="206" spans="1:37" s="1" customFormat="1" hidden="1" x14ac:dyDescent="0.2">
      <c r="A206" s="33" t="s">
        <v>85</v>
      </c>
      <c r="B206" s="33" t="s">
        <v>487</v>
      </c>
      <c r="C206" s="146"/>
      <c r="D206" s="35" t="str">
        <f t="shared" si="31"/>
        <v/>
      </c>
      <c r="E206" s="34"/>
      <c r="F206" s="34"/>
      <c r="G206" s="34"/>
      <c r="H206" s="34"/>
      <c r="I206" s="34"/>
      <c r="J206" s="143">
        <v>0</v>
      </c>
      <c r="K206" s="191" t="str">
        <f t="shared" si="22"/>
        <v/>
      </c>
      <c r="L206" s="191"/>
      <c r="M206" s="191"/>
      <c r="N206" s="191"/>
      <c r="O206" s="191"/>
      <c r="P206" s="191"/>
      <c r="Q206" s="191"/>
      <c r="R206" s="191"/>
      <c r="S206" s="191"/>
      <c r="T206" s="191"/>
      <c r="U206" s="191"/>
      <c r="V206" s="191"/>
      <c r="W206" s="191"/>
      <c r="X206" s="191"/>
      <c r="Y206" s="191"/>
      <c r="Z206" s="191"/>
      <c r="AA206" s="192" t="str">
        <f>+IF($C206&gt;0,VLOOKUP($B206,'CSM ACTIVE PRICE LIST'!$A$2:$F$1022,4,FALSE),"")</f>
        <v/>
      </c>
      <c r="AB206" s="192" t="str">
        <f>+IF($C206&gt;0,VLOOKUP($B206,'CSM ACTIVE PRICE LIST'!$A$2:$F$1022,5,FALSE),"")</f>
        <v/>
      </c>
      <c r="AC206" s="192" t="str">
        <f>+IF($C206&gt;0,VLOOKUP($B206,'CSM ACTIVE PRICE LIST'!$A$2:$F$1022,6,FALSE),"")</f>
        <v/>
      </c>
      <c r="AD206" s="38"/>
      <c r="AE206" s="159" t="str">
        <f t="shared" si="34"/>
        <v>0</v>
      </c>
      <c r="AF206" s="201"/>
      <c r="AG206" s="40" t="str">
        <f>IF($C206&gt;0,+VLOOKUP(E206,'MASTER CODE DATA'!A$1:B$99,2,FALSE),"")</f>
        <v/>
      </c>
      <c r="AH206" s="40" t="str">
        <f>IF(C206&gt;0,+VLOOKUP(F206,'MASTER CODE DATA'!C$1:D$99,2,FALSE),"")</f>
        <v/>
      </c>
      <c r="AI206" s="40" t="str">
        <f>IF(C206&gt;0,+VLOOKUP(G206,'MASTER CODE DATA'!E$1:F$99,2,FALSE),"")</f>
        <v/>
      </c>
      <c r="AJ206" s="40" t="str">
        <f>IF(C206&gt;0,+VLOOKUP(H206,'MASTER CODE DATA'!G$1:H$99,2,FALSE),"")</f>
        <v/>
      </c>
      <c r="AK206" s="40" t="str">
        <f>IF(C206&gt;0,+VLOOKUP(I206,'MASTER CODE DATA'!I$1:J$99,2,FALSE),"")</f>
        <v/>
      </c>
    </row>
    <row r="207" spans="1:37" s="1" customFormat="1" hidden="1" x14ac:dyDescent="0.2">
      <c r="A207" s="33" t="s">
        <v>83</v>
      </c>
      <c r="B207" s="33" t="s">
        <v>488</v>
      </c>
      <c r="C207" s="146"/>
      <c r="D207" s="35" t="str">
        <f t="shared" si="31"/>
        <v/>
      </c>
      <c r="E207" s="34"/>
      <c r="F207" s="34"/>
      <c r="G207" s="34"/>
      <c r="H207" s="34"/>
      <c r="I207" s="34"/>
      <c r="J207" s="143">
        <v>0</v>
      </c>
      <c r="K207" s="191" t="str">
        <f t="shared" si="22"/>
        <v/>
      </c>
      <c r="L207" s="191"/>
      <c r="M207" s="191"/>
      <c r="N207" s="191"/>
      <c r="O207" s="191"/>
      <c r="P207" s="191"/>
      <c r="Q207" s="191"/>
      <c r="R207" s="191"/>
      <c r="S207" s="191"/>
      <c r="T207" s="191"/>
      <c r="U207" s="191"/>
      <c r="V207" s="191"/>
      <c r="W207" s="191"/>
      <c r="X207" s="191"/>
      <c r="Y207" s="191"/>
      <c r="Z207" s="191"/>
      <c r="AA207" s="192" t="str">
        <f>+IF($C207&gt;0,VLOOKUP($B207,'CSM ACTIVE PRICE LIST'!$A$2:$F$1022,4,FALSE),"")</f>
        <v/>
      </c>
      <c r="AB207" s="192" t="str">
        <f>+IF($C207&gt;0,VLOOKUP($B207,'CSM ACTIVE PRICE LIST'!$A$2:$F$1022,5,FALSE),"")</f>
        <v/>
      </c>
      <c r="AC207" s="192" t="str">
        <f>+IF($C207&gt;0,VLOOKUP($B207,'CSM ACTIVE PRICE LIST'!$A$2:$F$1022,6,FALSE),"")</f>
        <v/>
      </c>
      <c r="AD207" s="38"/>
      <c r="AE207" s="159" t="str">
        <f t="shared" si="34"/>
        <v>0</v>
      </c>
      <c r="AF207" s="201"/>
      <c r="AG207" s="40" t="str">
        <f>IF($C207&gt;0,+VLOOKUP(E207,'MASTER CODE DATA'!A$1:B$99,2,FALSE),"")</f>
        <v/>
      </c>
      <c r="AH207" s="40" t="str">
        <f>IF(C207&gt;0,+VLOOKUP(F207,'MASTER CODE DATA'!C$1:D$99,2,FALSE),"")</f>
        <v/>
      </c>
      <c r="AI207" s="40" t="str">
        <f>IF(C207&gt;0,+VLOOKUP(G207,'MASTER CODE DATA'!E$1:F$99,2,FALSE),"")</f>
        <v/>
      </c>
      <c r="AJ207" s="40" t="str">
        <f>IF(C207&gt;0,+VLOOKUP(H207,'MASTER CODE DATA'!G$1:H$99,2,FALSE),"")</f>
        <v/>
      </c>
      <c r="AK207" s="40" t="str">
        <f>IF(C207&gt;0,+VLOOKUP(I207,'MASTER CODE DATA'!I$1:J$99,2,FALSE),"")</f>
        <v/>
      </c>
    </row>
    <row r="208" spans="1:37" s="1" customFormat="1" hidden="1" x14ac:dyDescent="0.2">
      <c r="A208" s="33" t="s">
        <v>99</v>
      </c>
      <c r="B208" s="33" t="s">
        <v>489</v>
      </c>
      <c r="C208" s="146"/>
      <c r="D208" s="35" t="str">
        <f t="shared" si="31"/>
        <v/>
      </c>
      <c r="E208" s="34"/>
      <c r="F208" s="34"/>
      <c r="G208" s="34"/>
      <c r="H208" s="34"/>
      <c r="I208" s="34"/>
      <c r="J208" s="143">
        <v>0</v>
      </c>
      <c r="K208" s="191" t="str">
        <f t="shared" si="22"/>
        <v/>
      </c>
      <c r="L208" s="191"/>
      <c r="M208" s="191"/>
      <c r="N208" s="191"/>
      <c r="O208" s="191"/>
      <c r="P208" s="191"/>
      <c r="Q208" s="191"/>
      <c r="R208" s="191"/>
      <c r="S208" s="191"/>
      <c r="T208" s="191"/>
      <c r="U208" s="191"/>
      <c r="V208" s="191"/>
      <c r="W208" s="191"/>
      <c r="X208" s="191"/>
      <c r="Y208" s="191"/>
      <c r="Z208" s="191"/>
      <c r="AA208" s="192" t="str">
        <f>+IF($C208&gt;0,VLOOKUP($B208,'CSM ACTIVE PRICE LIST'!$A$2:$F$1022,4,FALSE),"")</f>
        <v/>
      </c>
      <c r="AB208" s="192" t="str">
        <f>+IF($C208&gt;0,VLOOKUP($B208,'CSM ACTIVE PRICE LIST'!$A$2:$F$1022,5,FALSE),"")</f>
        <v/>
      </c>
      <c r="AC208" s="192" t="str">
        <f>+IF($C208&gt;0,VLOOKUP($B208,'CSM ACTIVE PRICE LIST'!$A$2:$F$1022,6,FALSE),"")</f>
        <v/>
      </c>
      <c r="AD208" s="38"/>
      <c r="AE208" s="159" t="str">
        <f t="shared" si="34"/>
        <v>0</v>
      </c>
      <c r="AF208" s="201"/>
      <c r="AG208" s="40" t="str">
        <f>IF($C208&gt;0,+VLOOKUP(E208,'MASTER CODE DATA'!A$1:B$99,2,FALSE),"")</f>
        <v/>
      </c>
      <c r="AH208" s="40" t="str">
        <f>IF(C208&gt;0,+VLOOKUP(F208,'MASTER CODE DATA'!C$1:D$99,2,FALSE),"")</f>
        <v/>
      </c>
      <c r="AI208" s="40" t="str">
        <f>IF(C208&gt;0,+VLOOKUP(G208,'MASTER CODE DATA'!E$1:F$99,2,FALSE),"")</f>
        <v/>
      </c>
      <c r="AJ208" s="40" t="str">
        <f>IF(C208&gt;0,+VLOOKUP(H208,'MASTER CODE DATA'!G$1:H$99,2,FALSE),"")</f>
        <v/>
      </c>
      <c r="AK208" s="40" t="str">
        <f>IF(C208&gt;0,+VLOOKUP(I208,'MASTER CODE DATA'!I$1:J$99,2,FALSE),"")</f>
        <v/>
      </c>
    </row>
    <row r="209" spans="1:37" s="1" customFormat="1" hidden="1" x14ac:dyDescent="0.2">
      <c r="A209" s="33" t="s">
        <v>99</v>
      </c>
      <c r="B209" s="33" t="s">
        <v>490</v>
      </c>
      <c r="C209" s="146"/>
      <c r="D209" s="35" t="str">
        <f t="shared" si="31"/>
        <v/>
      </c>
      <c r="E209" s="34"/>
      <c r="F209" s="34"/>
      <c r="G209" s="34"/>
      <c r="H209" s="34"/>
      <c r="I209" s="34"/>
      <c r="J209" s="143">
        <v>0</v>
      </c>
      <c r="K209" s="191" t="str">
        <f t="shared" ref="K209:K275" si="36">IF(C209&gt;0,C209,"")</f>
        <v/>
      </c>
      <c r="L209" s="191"/>
      <c r="M209" s="191"/>
      <c r="N209" s="191"/>
      <c r="O209" s="191"/>
      <c r="P209" s="191"/>
      <c r="Q209" s="191"/>
      <c r="R209" s="191"/>
      <c r="S209" s="191"/>
      <c r="T209" s="191"/>
      <c r="U209" s="191"/>
      <c r="V209" s="191"/>
      <c r="W209" s="191"/>
      <c r="X209" s="191"/>
      <c r="Y209" s="191"/>
      <c r="Z209" s="191"/>
      <c r="AA209" s="192" t="str">
        <f>+IF($C209&gt;0,VLOOKUP($B209,'CSM ACTIVE PRICE LIST'!$A$2:$F$1022,4,FALSE),"")</f>
        <v/>
      </c>
      <c r="AB209" s="192" t="str">
        <f>+IF($C209&gt;0,VLOOKUP($B209,'CSM ACTIVE PRICE LIST'!$A$2:$F$1022,5,FALSE),"")</f>
        <v/>
      </c>
      <c r="AC209" s="192" t="str">
        <f>+IF($C209&gt;0,VLOOKUP($B209,'CSM ACTIVE PRICE LIST'!$A$2:$F$1022,6,FALSE),"")</f>
        <v/>
      </c>
      <c r="AD209" s="38"/>
      <c r="AE209" s="159" t="str">
        <f t="shared" si="34"/>
        <v>0</v>
      </c>
      <c r="AF209" s="201"/>
      <c r="AG209" s="40" t="str">
        <f>IF($C209&gt;0,+VLOOKUP(E209,'MASTER CODE DATA'!A$1:B$99,2,FALSE),"")</f>
        <v/>
      </c>
      <c r="AH209" s="40" t="str">
        <f>IF(C209&gt;0,+VLOOKUP(F209,'MASTER CODE DATA'!C$1:D$99,2,FALSE),"")</f>
        <v/>
      </c>
      <c r="AI209" s="40" t="str">
        <f>IF(C209&gt;0,+VLOOKUP(G209,'MASTER CODE DATA'!E$1:F$99,2,FALSE),"")</f>
        <v/>
      </c>
      <c r="AJ209" s="40" t="str">
        <f>IF(C209&gt;0,+VLOOKUP(H209,'MASTER CODE DATA'!G$1:H$99,2,FALSE),"")</f>
        <v/>
      </c>
      <c r="AK209" s="40" t="str">
        <f>IF(C209&gt;0,+VLOOKUP(I209,'MASTER CODE DATA'!I$1:J$99,2,FALSE),"")</f>
        <v/>
      </c>
    </row>
    <row r="210" spans="1:37" s="1" customFormat="1" hidden="1" x14ac:dyDescent="0.2">
      <c r="A210" s="33" t="s">
        <v>99</v>
      </c>
      <c r="B210" s="33" t="s">
        <v>491</v>
      </c>
      <c r="C210" s="146"/>
      <c r="D210" s="35" t="str">
        <f t="shared" si="31"/>
        <v/>
      </c>
      <c r="E210" s="34"/>
      <c r="F210" s="34"/>
      <c r="G210" s="34"/>
      <c r="H210" s="34"/>
      <c r="I210" s="34"/>
      <c r="J210" s="143">
        <v>0</v>
      </c>
      <c r="K210" s="191" t="str">
        <f t="shared" si="36"/>
        <v/>
      </c>
      <c r="L210" s="191"/>
      <c r="M210" s="191"/>
      <c r="N210" s="191"/>
      <c r="O210" s="191"/>
      <c r="P210" s="191"/>
      <c r="Q210" s="191"/>
      <c r="R210" s="191"/>
      <c r="S210" s="191"/>
      <c r="T210" s="191"/>
      <c r="U210" s="191"/>
      <c r="V210" s="191"/>
      <c r="W210" s="191"/>
      <c r="X210" s="191"/>
      <c r="Y210" s="191"/>
      <c r="Z210" s="191"/>
      <c r="AA210" s="192" t="str">
        <f>+IF($C210&gt;0,VLOOKUP($B210,'CSM ACTIVE PRICE LIST'!$A$2:$F$1022,4,FALSE),"")</f>
        <v/>
      </c>
      <c r="AB210" s="192" t="str">
        <f>+IF($C210&gt;0,VLOOKUP($B210,'CSM ACTIVE PRICE LIST'!$A$2:$F$1022,5,FALSE),"")</f>
        <v/>
      </c>
      <c r="AC210" s="192" t="str">
        <f>+IF($C210&gt;0,VLOOKUP($B210,'CSM ACTIVE PRICE LIST'!$A$2:$F$1022,6,FALSE),"")</f>
        <v/>
      </c>
      <c r="AD210" s="38"/>
      <c r="AE210" s="159" t="str">
        <f t="shared" si="34"/>
        <v>0</v>
      </c>
      <c r="AF210" s="201"/>
      <c r="AG210" s="40" t="str">
        <f>IF($C210&gt;0,+VLOOKUP(E210,'MASTER CODE DATA'!A$1:B$99,2,FALSE),"")</f>
        <v/>
      </c>
      <c r="AH210" s="40" t="str">
        <f>IF(C210&gt;0,+VLOOKUP(F210,'MASTER CODE DATA'!C$1:D$99,2,FALSE),"")</f>
        <v/>
      </c>
      <c r="AI210" s="40" t="str">
        <f>IF(C210&gt;0,+VLOOKUP(G210,'MASTER CODE DATA'!E$1:F$99,2,FALSE),"")</f>
        <v/>
      </c>
      <c r="AJ210" s="40" t="str">
        <f>IF(C210&gt;0,+VLOOKUP(H210,'MASTER CODE DATA'!G$1:H$99,2,FALSE),"")</f>
        <v/>
      </c>
      <c r="AK210" s="40" t="str">
        <f>IF(C210&gt;0,+VLOOKUP(I210,'MASTER CODE DATA'!I$1:J$99,2,FALSE),"")</f>
        <v/>
      </c>
    </row>
    <row r="211" spans="1:37" s="1" customFormat="1" hidden="1" x14ac:dyDescent="0.2">
      <c r="A211" s="33" t="s">
        <v>99</v>
      </c>
      <c r="B211" s="33" t="s">
        <v>492</v>
      </c>
      <c r="C211" s="146"/>
      <c r="D211" s="35" t="str">
        <f t="shared" si="31"/>
        <v/>
      </c>
      <c r="E211" s="34"/>
      <c r="F211" s="34"/>
      <c r="G211" s="34"/>
      <c r="H211" s="34"/>
      <c r="I211" s="34"/>
      <c r="J211" s="143">
        <v>0</v>
      </c>
      <c r="K211" s="191" t="str">
        <f t="shared" si="36"/>
        <v/>
      </c>
      <c r="L211" s="191"/>
      <c r="M211" s="191"/>
      <c r="N211" s="191"/>
      <c r="O211" s="191"/>
      <c r="P211" s="191"/>
      <c r="Q211" s="191"/>
      <c r="R211" s="191"/>
      <c r="S211" s="191"/>
      <c r="T211" s="191"/>
      <c r="U211" s="191"/>
      <c r="V211" s="191"/>
      <c r="W211" s="191"/>
      <c r="X211" s="191"/>
      <c r="Y211" s="191"/>
      <c r="Z211" s="191"/>
      <c r="AA211" s="192" t="str">
        <f>+IF($C211&gt;0,VLOOKUP($B211,'CSM ACTIVE PRICE LIST'!$A$2:$F$1022,4,FALSE),"")</f>
        <v/>
      </c>
      <c r="AB211" s="192" t="str">
        <f>+IF($C211&gt;0,VLOOKUP($B211,'CSM ACTIVE PRICE LIST'!$A$2:$F$1022,5,FALSE),"")</f>
        <v/>
      </c>
      <c r="AC211" s="192" t="str">
        <f>+IF($C211&gt;0,VLOOKUP($B211,'CSM ACTIVE PRICE LIST'!$A$2:$F$1022,6,FALSE),"")</f>
        <v/>
      </c>
      <c r="AD211" s="38"/>
      <c r="AE211" s="159" t="str">
        <f t="shared" si="34"/>
        <v>0</v>
      </c>
      <c r="AF211" s="201"/>
      <c r="AG211" s="40" t="str">
        <f>IF($C211&gt;0,+VLOOKUP(E211,'MASTER CODE DATA'!A$1:B$99,2,FALSE),"")</f>
        <v/>
      </c>
      <c r="AH211" s="40" t="str">
        <f>IF(C211&gt;0,+VLOOKUP(F211,'MASTER CODE DATA'!C$1:D$99,2,FALSE),"")</f>
        <v/>
      </c>
      <c r="AI211" s="40" t="str">
        <f>IF(C211&gt;0,+VLOOKUP(G211,'MASTER CODE DATA'!E$1:F$99,2,FALSE),"")</f>
        <v/>
      </c>
      <c r="AJ211" s="40" t="str">
        <f>IF(C211&gt;0,+VLOOKUP(H211,'MASTER CODE DATA'!G$1:H$99,2,FALSE),"")</f>
        <v/>
      </c>
      <c r="AK211" s="40" t="str">
        <f>IF(C211&gt;0,+VLOOKUP(I211,'MASTER CODE DATA'!I$1:J$99,2,FALSE),"")</f>
        <v/>
      </c>
    </row>
    <row r="212" spans="1:37" s="1" customFormat="1" hidden="1" x14ac:dyDescent="0.2">
      <c r="A212" s="33" t="s">
        <v>117</v>
      </c>
      <c r="B212" s="33" t="s">
        <v>493</v>
      </c>
      <c r="C212" s="146"/>
      <c r="D212" s="35" t="str">
        <f t="shared" si="31"/>
        <v/>
      </c>
      <c r="E212" s="34"/>
      <c r="F212" s="34"/>
      <c r="G212" s="34"/>
      <c r="H212" s="34"/>
      <c r="I212" s="34"/>
      <c r="J212" s="143">
        <v>0</v>
      </c>
      <c r="K212" s="191" t="str">
        <f t="shared" si="36"/>
        <v/>
      </c>
      <c r="L212" s="191"/>
      <c r="M212" s="191"/>
      <c r="N212" s="191"/>
      <c r="O212" s="191"/>
      <c r="P212" s="191"/>
      <c r="Q212" s="191"/>
      <c r="R212" s="191"/>
      <c r="S212" s="191"/>
      <c r="T212" s="191"/>
      <c r="U212" s="191"/>
      <c r="V212" s="191"/>
      <c r="W212" s="191"/>
      <c r="X212" s="191"/>
      <c r="Y212" s="191"/>
      <c r="Z212" s="191"/>
      <c r="AA212" s="192" t="str">
        <f>+IF($C212&gt;0,VLOOKUP($B212,'CSM ACTIVE PRICE LIST'!$A$2:$F$1022,4,FALSE),"")</f>
        <v/>
      </c>
      <c r="AB212" s="192" t="str">
        <f>+IF($C212&gt;0,VLOOKUP($B212,'CSM ACTIVE PRICE LIST'!$A$2:$F$1022,5,FALSE),"")</f>
        <v/>
      </c>
      <c r="AC212" s="192" t="str">
        <f>+IF($C212&gt;0,VLOOKUP($B212,'CSM ACTIVE PRICE LIST'!$A$2:$F$1022,6,FALSE),"")</f>
        <v/>
      </c>
      <c r="AD212" s="38"/>
      <c r="AE212" s="159" t="str">
        <f t="shared" si="34"/>
        <v>0</v>
      </c>
      <c r="AF212" s="201"/>
      <c r="AG212" s="40" t="str">
        <f>IF($C212&gt;0,+VLOOKUP(E212,'MASTER CODE DATA'!A$1:B$99,2,FALSE),"")</f>
        <v/>
      </c>
      <c r="AH212" s="40" t="str">
        <f>IF(C212&gt;0,+VLOOKUP(F212,'MASTER CODE DATA'!C$1:D$99,2,FALSE),"")</f>
        <v/>
      </c>
      <c r="AI212" s="40" t="str">
        <f>IF(C212&gt;0,+VLOOKUP(G212,'MASTER CODE DATA'!E$1:F$99,2,FALSE),"")</f>
        <v/>
      </c>
      <c r="AJ212" s="40" t="str">
        <f>IF(C212&gt;0,+VLOOKUP(H212,'MASTER CODE DATA'!G$1:H$99,2,FALSE),"")</f>
        <v/>
      </c>
      <c r="AK212" s="40" t="str">
        <f>IF(C212&gt;0,+VLOOKUP(I212,'MASTER CODE DATA'!I$1:J$99,2,FALSE),"")</f>
        <v/>
      </c>
    </row>
    <row r="213" spans="1:37" s="1" customFormat="1" hidden="1" x14ac:dyDescent="0.2">
      <c r="A213" s="33" t="s">
        <v>99</v>
      </c>
      <c r="B213" s="33" t="s">
        <v>494</v>
      </c>
      <c r="C213" s="146"/>
      <c r="D213" s="35" t="str">
        <f t="shared" si="31"/>
        <v/>
      </c>
      <c r="E213" s="34"/>
      <c r="F213" s="34"/>
      <c r="G213" s="34"/>
      <c r="H213" s="34"/>
      <c r="I213" s="34"/>
      <c r="J213" s="143">
        <v>0</v>
      </c>
      <c r="K213" s="191" t="str">
        <f t="shared" si="36"/>
        <v/>
      </c>
      <c r="L213" s="191"/>
      <c r="M213" s="191"/>
      <c r="N213" s="191"/>
      <c r="O213" s="191"/>
      <c r="P213" s="191"/>
      <c r="Q213" s="191"/>
      <c r="R213" s="191"/>
      <c r="S213" s="191"/>
      <c r="T213" s="191"/>
      <c r="U213" s="191"/>
      <c r="V213" s="191"/>
      <c r="W213" s="191"/>
      <c r="X213" s="191"/>
      <c r="Y213" s="191"/>
      <c r="Z213" s="191"/>
      <c r="AA213" s="192" t="str">
        <f>+IF($C213&gt;0,VLOOKUP($B213,'CSM ACTIVE PRICE LIST'!$A$2:$F$1022,4,FALSE),"")</f>
        <v/>
      </c>
      <c r="AB213" s="192" t="str">
        <f>+IF($C213&gt;0,VLOOKUP($B213,'CSM ACTIVE PRICE LIST'!$A$2:$F$1022,5,FALSE),"")</f>
        <v/>
      </c>
      <c r="AC213" s="192" t="str">
        <f>+IF($C213&gt;0,VLOOKUP($B213,'CSM ACTIVE PRICE LIST'!$A$2:$F$1022,6,FALSE),"")</f>
        <v/>
      </c>
      <c r="AD213" s="38"/>
      <c r="AE213" s="159" t="str">
        <f t="shared" si="34"/>
        <v>0</v>
      </c>
      <c r="AF213" s="201"/>
      <c r="AG213" s="40" t="str">
        <f>IF($C213&gt;0,+VLOOKUP(E213,'MASTER CODE DATA'!A$1:B$99,2,FALSE),"")</f>
        <v/>
      </c>
      <c r="AH213" s="40" t="str">
        <f>IF(C213&gt;0,+VLOOKUP(F213,'MASTER CODE DATA'!C$1:D$99,2,FALSE),"")</f>
        <v/>
      </c>
      <c r="AI213" s="40" t="str">
        <f>IF(C213&gt;0,+VLOOKUP(G213,'MASTER CODE DATA'!E$1:F$99,2,FALSE),"")</f>
        <v/>
      </c>
      <c r="AJ213" s="40" t="str">
        <f>IF(C213&gt;0,+VLOOKUP(H213,'MASTER CODE DATA'!G$1:H$99,2,FALSE),"")</f>
        <v/>
      </c>
      <c r="AK213" s="40" t="str">
        <f>IF(C213&gt;0,+VLOOKUP(I213,'MASTER CODE DATA'!I$1:J$99,2,FALSE),"")</f>
        <v/>
      </c>
    </row>
    <row r="214" spans="1:37" s="1" customFormat="1" hidden="1" x14ac:dyDescent="0.2">
      <c r="A214" s="33" t="s">
        <v>160</v>
      </c>
      <c r="B214" s="33" t="s">
        <v>495</v>
      </c>
      <c r="C214" s="146"/>
      <c r="D214" s="35" t="str">
        <f t="shared" si="31"/>
        <v/>
      </c>
      <c r="E214" s="34"/>
      <c r="F214" s="34"/>
      <c r="G214" s="34"/>
      <c r="H214" s="34"/>
      <c r="I214" s="34"/>
      <c r="J214" s="143">
        <v>0</v>
      </c>
      <c r="K214" s="191" t="str">
        <f t="shared" si="36"/>
        <v/>
      </c>
      <c r="L214" s="191"/>
      <c r="M214" s="191"/>
      <c r="N214" s="191"/>
      <c r="O214" s="191"/>
      <c r="P214" s="191"/>
      <c r="Q214" s="191"/>
      <c r="R214" s="191"/>
      <c r="S214" s="191"/>
      <c r="T214" s="191"/>
      <c r="U214" s="191"/>
      <c r="V214" s="191"/>
      <c r="W214" s="191"/>
      <c r="X214" s="191"/>
      <c r="Y214" s="191"/>
      <c r="Z214" s="191"/>
      <c r="AA214" s="192" t="str">
        <f>+IF($C214&gt;0,VLOOKUP($B214,'CSM ACTIVE PRICE LIST'!$A$2:$F$1022,4,FALSE),"")</f>
        <v/>
      </c>
      <c r="AB214" s="192" t="str">
        <f>+IF($C214&gt;0,VLOOKUP($B214,'CSM ACTIVE PRICE LIST'!$A$2:$F$1022,5,FALSE),"")</f>
        <v/>
      </c>
      <c r="AC214" s="192" t="str">
        <f>+IF($C214&gt;0,VLOOKUP($B214,'CSM ACTIVE PRICE LIST'!$A$2:$F$1022,6,FALSE),"")</f>
        <v/>
      </c>
      <c r="AD214" s="38"/>
      <c r="AE214" s="159" t="str">
        <f t="shared" si="34"/>
        <v>0</v>
      </c>
      <c r="AF214" s="201"/>
      <c r="AG214" s="40" t="str">
        <f>IF($C214&gt;0,+VLOOKUP(E214,'MASTER CODE DATA'!A$1:B$99,2,FALSE),"")</f>
        <v/>
      </c>
      <c r="AH214" s="40" t="str">
        <f>IF(C214&gt;0,+VLOOKUP(F214,'MASTER CODE DATA'!C$1:D$99,2,FALSE),"")</f>
        <v/>
      </c>
      <c r="AI214" s="40" t="str">
        <f>IF(C214&gt;0,+VLOOKUP(G214,'MASTER CODE DATA'!E$1:F$99,2,FALSE),"")</f>
        <v/>
      </c>
      <c r="AJ214" s="40" t="str">
        <f>IF(C214&gt;0,+VLOOKUP(H214,'MASTER CODE DATA'!G$1:H$99,2,FALSE),"")</f>
        <v/>
      </c>
      <c r="AK214" s="40" t="str">
        <f>IF(C214&gt;0,+VLOOKUP(I214,'MASTER CODE DATA'!I$1:J$99,2,FALSE),"")</f>
        <v/>
      </c>
    </row>
    <row r="215" spans="1:37" s="1" customFormat="1" hidden="1" x14ac:dyDescent="0.2">
      <c r="A215" s="33" t="s">
        <v>160</v>
      </c>
      <c r="B215" s="33" t="s">
        <v>496</v>
      </c>
      <c r="C215" s="146"/>
      <c r="D215" s="35" t="str">
        <f t="shared" si="31"/>
        <v/>
      </c>
      <c r="E215" s="34"/>
      <c r="F215" s="34"/>
      <c r="G215" s="34"/>
      <c r="H215" s="34"/>
      <c r="I215" s="34"/>
      <c r="J215" s="143">
        <v>0</v>
      </c>
      <c r="K215" s="191" t="str">
        <f t="shared" si="36"/>
        <v/>
      </c>
      <c r="L215" s="191"/>
      <c r="M215" s="191"/>
      <c r="N215" s="191"/>
      <c r="O215" s="191"/>
      <c r="P215" s="191"/>
      <c r="Q215" s="191"/>
      <c r="R215" s="191"/>
      <c r="S215" s="191"/>
      <c r="T215" s="191"/>
      <c r="U215" s="191"/>
      <c r="V215" s="191"/>
      <c r="W215" s="191"/>
      <c r="X215" s="191"/>
      <c r="Y215" s="191"/>
      <c r="Z215" s="191"/>
      <c r="AA215" s="192" t="str">
        <f>+IF($C215&gt;0,VLOOKUP($B215,'CSM ACTIVE PRICE LIST'!$A$2:$F$1022,4,FALSE),"")</f>
        <v/>
      </c>
      <c r="AB215" s="192" t="str">
        <f>+IF($C215&gt;0,VLOOKUP($B215,'CSM ACTIVE PRICE LIST'!$A$2:$F$1022,5,FALSE),"")</f>
        <v/>
      </c>
      <c r="AC215" s="192" t="str">
        <f>+IF($C215&gt;0,VLOOKUP($B215,'CSM ACTIVE PRICE LIST'!$A$2:$F$1022,6,FALSE),"")</f>
        <v/>
      </c>
      <c r="AD215" s="38"/>
      <c r="AE215" s="159" t="str">
        <f t="shared" si="34"/>
        <v>0</v>
      </c>
      <c r="AF215" s="201"/>
      <c r="AG215" s="40" t="str">
        <f>IF($C215&gt;0,+VLOOKUP(E215,'MASTER CODE DATA'!A$1:B$99,2,FALSE),"")</f>
        <v/>
      </c>
      <c r="AH215" s="40" t="str">
        <f>IF(C215&gt;0,+VLOOKUP(F215,'MASTER CODE DATA'!C$1:D$99,2,FALSE),"")</f>
        <v/>
      </c>
      <c r="AI215" s="40" t="str">
        <f>IF(C215&gt;0,+VLOOKUP(G215,'MASTER CODE DATA'!E$1:F$99,2,FALSE),"")</f>
        <v/>
      </c>
      <c r="AJ215" s="40" t="str">
        <f>IF(C215&gt;0,+VLOOKUP(H215,'MASTER CODE DATA'!G$1:H$99,2,FALSE),"")</f>
        <v/>
      </c>
      <c r="AK215" s="40" t="str">
        <f>IF(C215&gt;0,+VLOOKUP(I215,'MASTER CODE DATA'!I$1:J$99,2,FALSE),"")</f>
        <v/>
      </c>
    </row>
    <row r="216" spans="1:37" s="1" customFormat="1" hidden="1" x14ac:dyDescent="0.2">
      <c r="A216" s="33" t="s">
        <v>160</v>
      </c>
      <c r="B216" s="33" t="s">
        <v>497</v>
      </c>
      <c r="C216" s="146"/>
      <c r="D216" s="35" t="str">
        <f t="shared" si="31"/>
        <v/>
      </c>
      <c r="E216" s="34"/>
      <c r="F216" s="34"/>
      <c r="G216" s="34"/>
      <c r="H216" s="34"/>
      <c r="I216" s="34"/>
      <c r="J216" s="143">
        <v>0</v>
      </c>
      <c r="K216" s="191" t="str">
        <f t="shared" si="36"/>
        <v/>
      </c>
      <c r="L216" s="191"/>
      <c r="M216" s="191"/>
      <c r="N216" s="191"/>
      <c r="O216" s="191"/>
      <c r="P216" s="191"/>
      <c r="Q216" s="191"/>
      <c r="R216" s="191"/>
      <c r="S216" s="191"/>
      <c r="T216" s="191"/>
      <c r="U216" s="191"/>
      <c r="V216" s="191"/>
      <c r="W216" s="191"/>
      <c r="X216" s="191"/>
      <c r="Y216" s="191"/>
      <c r="Z216" s="191"/>
      <c r="AA216" s="192" t="str">
        <f>+IF($C216&gt;0,VLOOKUP($B216,'CSM ACTIVE PRICE LIST'!$A$2:$F$1022,4,FALSE),"")</f>
        <v/>
      </c>
      <c r="AB216" s="192" t="str">
        <f>+IF($C216&gt;0,VLOOKUP($B216,'CSM ACTIVE PRICE LIST'!$A$2:$F$1022,5,FALSE),"")</f>
        <v/>
      </c>
      <c r="AC216" s="192" t="str">
        <f>+IF($C216&gt;0,VLOOKUP($B216,'CSM ACTIVE PRICE LIST'!$A$2:$F$1022,6,FALSE),"")</f>
        <v/>
      </c>
      <c r="AD216" s="38"/>
      <c r="AE216" s="159" t="str">
        <f t="shared" si="34"/>
        <v>0</v>
      </c>
      <c r="AF216" s="201"/>
      <c r="AG216" s="40" t="str">
        <f>IF($C216&gt;0,+VLOOKUP(E216,'MASTER CODE DATA'!A$1:B$99,2,FALSE),"")</f>
        <v/>
      </c>
      <c r="AH216" s="40" t="str">
        <f>IF(C216&gt;0,+VLOOKUP(F216,'MASTER CODE DATA'!C$1:D$99,2,FALSE),"")</f>
        <v/>
      </c>
      <c r="AI216" s="40" t="str">
        <f>IF(C216&gt;0,+VLOOKUP(G216,'MASTER CODE DATA'!E$1:F$99,2,FALSE),"")</f>
        <v/>
      </c>
      <c r="AJ216" s="40" t="str">
        <f>IF(C216&gt;0,+VLOOKUP(H216,'MASTER CODE DATA'!G$1:H$99,2,FALSE),"")</f>
        <v/>
      </c>
      <c r="AK216" s="40" t="str">
        <f>IF(C216&gt;0,+VLOOKUP(I216,'MASTER CODE DATA'!I$1:J$99,2,FALSE),"")</f>
        <v/>
      </c>
    </row>
    <row r="217" spans="1:37" s="1" customFormat="1" hidden="1" x14ac:dyDescent="0.2">
      <c r="A217" s="33" t="s">
        <v>99</v>
      </c>
      <c r="B217" s="33" t="s">
        <v>498</v>
      </c>
      <c r="C217" s="146"/>
      <c r="D217" s="35" t="str">
        <f t="shared" si="31"/>
        <v/>
      </c>
      <c r="E217" s="34"/>
      <c r="F217" s="34"/>
      <c r="G217" s="34"/>
      <c r="H217" s="34"/>
      <c r="I217" s="34"/>
      <c r="J217" s="143">
        <v>0</v>
      </c>
      <c r="K217" s="191" t="str">
        <f t="shared" si="36"/>
        <v/>
      </c>
      <c r="L217" s="191"/>
      <c r="M217" s="191"/>
      <c r="N217" s="191"/>
      <c r="O217" s="191"/>
      <c r="P217" s="191"/>
      <c r="Q217" s="191"/>
      <c r="R217" s="191"/>
      <c r="S217" s="191"/>
      <c r="T217" s="191"/>
      <c r="U217" s="191"/>
      <c r="V217" s="191"/>
      <c r="W217" s="191"/>
      <c r="X217" s="191"/>
      <c r="Y217" s="191"/>
      <c r="Z217" s="191"/>
      <c r="AA217" s="192" t="str">
        <f>+IF($C217&gt;0,VLOOKUP($B217,'CSM ACTIVE PRICE LIST'!$A$2:$F$1022,4,FALSE),"")</f>
        <v/>
      </c>
      <c r="AB217" s="192" t="str">
        <f>+IF($C217&gt;0,VLOOKUP($B217,'CSM ACTIVE PRICE LIST'!$A$2:$F$1022,5,FALSE),"")</f>
        <v/>
      </c>
      <c r="AC217" s="192" t="str">
        <f>+IF($C217&gt;0,VLOOKUP($B217,'CSM ACTIVE PRICE LIST'!$A$2:$F$1022,6,FALSE),"")</f>
        <v/>
      </c>
      <c r="AD217" s="38"/>
      <c r="AE217" s="159" t="str">
        <f t="shared" si="34"/>
        <v>0</v>
      </c>
      <c r="AF217" s="201"/>
      <c r="AG217" s="40" t="str">
        <f>IF($C217&gt;0,+VLOOKUP(E217,'MASTER CODE DATA'!A$1:B$99,2,FALSE),"")</f>
        <v/>
      </c>
      <c r="AH217" s="40" t="str">
        <f>IF(C217&gt;0,+VLOOKUP(F217,'MASTER CODE DATA'!C$1:D$99,2,FALSE),"")</f>
        <v/>
      </c>
      <c r="AI217" s="40" t="str">
        <f>IF(C217&gt;0,+VLOOKUP(G217,'MASTER CODE DATA'!E$1:F$99,2,FALSE),"")</f>
        <v/>
      </c>
      <c r="AJ217" s="40" t="str">
        <f>IF(C217&gt;0,+VLOOKUP(H217,'MASTER CODE DATA'!G$1:H$99,2,FALSE),"")</f>
        <v/>
      </c>
      <c r="AK217" s="40" t="str">
        <f>IF(C217&gt;0,+VLOOKUP(I217,'MASTER CODE DATA'!I$1:J$99,2,FALSE),"")</f>
        <v/>
      </c>
    </row>
    <row r="218" spans="1:37" s="1" customFormat="1" hidden="1" x14ac:dyDescent="0.2">
      <c r="A218" s="33" t="s">
        <v>81</v>
      </c>
      <c r="B218" s="33" t="s">
        <v>499</v>
      </c>
      <c r="C218" s="146"/>
      <c r="D218" s="35" t="str">
        <f t="shared" si="31"/>
        <v/>
      </c>
      <c r="E218" s="34"/>
      <c r="F218" s="34"/>
      <c r="G218" s="34"/>
      <c r="H218" s="34"/>
      <c r="I218" s="34"/>
      <c r="J218" s="143">
        <v>0</v>
      </c>
      <c r="K218" s="191" t="str">
        <f t="shared" si="36"/>
        <v/>
      </c>
      <c r="L218" s="191"/>
      <c r="M218" s="191"/>
      <c r="N218" s="191"/>
      <c r="O218" s="191"/>
      <c r="P218" s="191"/>
      <c r="Q218" s="191"/>
      <c r="R218" s="191"/>
      <c r="S218" s="191"/>
      <c r="T218" s="191"/>
      <c r="U218" s="191"/>
      <c r="V218" s="191"/>
      <c r="W218" s="191"/>
      <c r="X218" s="191"/>
      <c r="Y218" s="191"/>
      <c r="Z218" s="191"/>
      <c r="AA218" s="192" t="str">
        <f>+IF($C218&gt;0,VLOOKUP($B218,'CSM ACTIVE PRICE LIST'!$A$2:$F$1022,4,FALSE),"")</f>
        <v/>
      </c>
      <c r="AB218" s="192" t="str">
        <f>+IF($C218&gt;0,VLOOKUP($B218,'CSM ACTIVE PRICE LIST'!$A$2:$F$1022,5,FALSE),"")</f>
        <v/>
      </c>
      <c r="AC218" s="192" t="str">
        <f>+IF($C218&gt;0,VLOOKUP($B218,'CSM ACTIVE PRICE LIST'!$A$2:$F$1022,6,FALSE),"")</f>
        <v/>
      </c>
      <c r="AD218" s="38"/>
      <c r="AE218" s="159" t="str">
        <f t="shared" si="34"/>
        <v>0</v>
      </c>
      <c r="AF218" s="201"/>
      <c r="AG218" s="40" t="str">
        <f>IF($C218&gt;0,+VLOOKUP(E218,'MASTER CODE DATA'!A$1:B$99,2,FALSE),"")</f>
        <v/>
      </c>
      <c r="AH218" s="40" t="str">
        <f>IF(C218&gt;0,+VLOOKUP(F218,'MASTER CODE DATA'!C$1:D$99,2,FALSE),"")</f>
        <v/>
      </c>
      <c r="AI218" s="40" t="str">
        <f>IF(C218&gt;0,+VLOOKUP(G218,'MASTER CODE DATA'!E$1:F$99,2,FALSE),"")</f>
        <v/>
      </c>
      <c r="AJ218" s="40" t="str">
        <f>IF(C218&gt;0,+VLOOKUP(H218,'MASTER CODE DATA'!G$1:H$99,2,FALSE),"")</f>
        <v/>
      </c>
      <c r="AK218" s="40" t="str">
        <f>IF(C218&gt;0,+VLOOKUP(I218,'MASTER CODE DATA'!I$1:J$99,2,FALSE),"")</f>
        <v/>
      </c>
    </row>
    <row r="219" spans="1:37" s="1" customFormat="1" hidden="1" x14ac:dyDescent="0.2">
      <c r="A219" s="33" t="s">
        <v>85</v>
      </c>
      <c r="B219" s="33" t="s">
        <v>500</v>
      </c>
      <c r="C219" s="146"/>
      <c r="D219" s="35" t="str">
        <f t="shared" si="31"/>
        <v/>
      </c>
      <c r="E219" s="34"/>
      <c r="F219" s="34"/>
      <c r="G219" s="34"/>
      <c r="H219" s="34"/>
      <c r="I219" s="34"/>
      <c r="J219" s="143">
        <v>0</v>
      </c>
      <c r="K219" s="191" t="str">
        <f t="shared" si="36"/>
        <v/>
      </c>
      <c r="L219" s="191"/>
      <c r="M219" s="191"/>
      <c r="N219" s="191"/>
      <c r="O219" s="191"/>
      <c r="P219" s="191"/>
      <c r="Q219" s="191"/>
      <c r="R219" s="191"/>
      <c r="S219" s="191"/>
      <c r="T219" s="191"/>
      <c r="U219" s="191"/>
      <c r="V219" s="191"/>
      <c r="W219" s="191"/>
      <c r="X219" s="191"/>
      <c r="Y219" s="191"/>
      <c r="Z219" s="191"/>
      <c r="AA219" s="192" t="str">
        <f>+IF($C219&gt;0,VLOOKUP($B219,'CSM ACTIVE PRICE LIST'!$A$2:$F$1022,4,FALSE),"")</f>
        <v/>
      </c>
      <c r="AB219" s="192" t="str">
        <f>+IF($C219&gt;0,VLOOKUP($B219,'CSM ACTIVE PRICE LIST'!$A$2:$F$1022,5,FALSE),"")</f>
        <v/>
      </c>
      <c r="AC219" s="192" t="str">
        <f>+IF($C219&gt;0,VLOOKUP($B219,'CSM ACTIVE PRICE LIST'!$A$2:$F$1022,6,FALSE),"")</f>
        <v/>
      </c>
      <c r="AD219" s="38"/>
      <c r="AE219" s="159" t="str">
        <f t="shared" si="34"/>
        <v>0</v>
      </c>
      <c r="AF219" s="201"/>
      <c r="AG219" s="40" t="str">
        <f>IF($C219&gt;0,+VLOOKUP(E219,'MASTER CODE DATA'!A$1:B$99,2,FALSE),"")</f>
        <v/>
      </c>
      <c r="AH219" s="40" t="str">
        <f>IF(C219&gt;0,+VLOOKUP(F219,'MASTER CODE DATA'!C$1:D$99,2,FALSE),"")</f>
        <v/>
      </c>
      <c r="AI219" s="40" t="str">
        <f>IF(C219&gt;0,+VLOOKUP(G219,'MASTER CODE DATA'!E$1:F$99,2,FALSE),"")</f>
        <v/>
      </c>
      <c r="AJ219" s="40" t="str">
        <f>IF(C219&gt;0,+VLOOKUP(H219,'MASTER CODE DATA'!G$1:H$99,2,FALSE),"")</f>
        <v/>
      </c>
      <c r="AK219" s="40" t="str">
        <f>IF(C219&gt;0,+VLOOKUP(I219,'MASTER CODE DATA'!I$1:J$99,2,FALSE),"")</f>
        <v/>
      </c>
    </row>
    <row r="220" spans="1:37" s="1" customFormat="1" hidden="1" x14ac:dyDescent="0.2">
      <c r="A220" s="33" t="s">
        <v>85</v>
      </c>
      <c r="B220" s="33" t="s">
        <v>501</v>
      </c>
      <c r="C220" s="146"/>
      <c r="D220" s="35" t="str">
        <f t="shared" si="31"/>
        <v/>
      </c>
      <c r="E220" s="34"/>
      <c r="F220" s="34"/>
      <c r="G220" s="34"/>
      <c r="H220" s="34"/>
      <c r="I220" s="34"/>
      <c r="J220" s="143">
        <v>0</v>
      </c>
      <c r="K220" s="191" t="str">
        <f t="shared" si="36"/>
        <v/>
      </c>
      <c r="L220" s="191"/>
      <c r="M220" s="191"/>
      <c r="N220" s="191"/>
      <c r="O220" s="191"/>
      <c r="P220" s="191"/>
      <c r="Q220" s="191"/>
      <c r="R220" s="191"/>
      <c r="S220" s="191"/>
      <c r="T220" s="191"/>
      <c r="U220" s="191"/>
      <c r="V220" s="191"/>
      <c r="W220" s="191"/>
      <c r="X220" s="191"/>
      <c r="Y220" s="191"/>
      <c r="Z220" s="191"/>
      <c r="AA220" s="192" t="str">
        <f>+IF($C220&gt;0,VLOOKUP($B220,'CSM ACTIVE PRICE LIST'!$A$2:$F$1022,4,FALSE),"")</f>
        <v/>
      </c>
      <c r="AB220" s="192" t="str">
        <f>+IF($C220&gt;0,VLOOKUP($B220,'CSM ACTIVE PRICE LIST'!$A$2:$F$1022,5,FALSE),"")</f>
        <v/>
      </c>
      <c r="AC220" s="192" t="str">
        <f>+IF($C220&gt;0,VLOOKUP($B220,'CSM ACTIVE PRICE LIST'!$A$2:$F$1022,6,FALSE),"")</f>
        <v/>
      </c>
      <c r="AD220" s="38"/>
      <c r="AE220" s="159" t="str">
        <f t="shared" si="34"/>
        <v>0</v>
      </c>
      <c r="AF220" s="201"/>
      <c r="AG220" s="40" t="str">
        <f>IF($C220&gt;0,+VLOOKUP(E220,'MASTER CODE DATA'!A$1:B$99,2,FALSE),"")</f>
        <v/>
      </c>
      <c r="AH220" s="40" t="str">
        <f>IF(C220&gt;0,+VLOOKUP(F220,'MASTER CODE DATA'!C$1:D$99,2,FALSE),"")</f>
        <v/>
      </c>
      <c r="AI220" s="40" t="str">
        <f>IF(C220&gt;0,+VLOOKUP(G220,'MASTER CODE DATA'!E$1:F$99,2,FALSE),"")</f>
        <v/>
      </c>
      <c r="AJ220" s="40" t="str">
        <f>IF(C220&gt;0,+VLOOKUP(H220,'MASTER CODE DATA'!G$1:H$99,2,FALSE),"")</f>
        <v/>
      </c>
      <c r="AK220" s="40" t="str">
        <f>IF(C220&gt;0,+VLOOKUP(I220,'MASTER CODE DATA'!I$1:J$99,2,FALSE),"")</f>
        <v/>
      </c>
    </row>
    <row r="221" spans="1:37" s="1" customFormat="1" hidden="1" x14ac:dyDescent="0.2">
      <c r="A221" s="33" t="s">
        <v>99</v>
      </c>
      <c r="B221" s="33" t="s">
        <v>502</v>
      </c>
      <c r="C221" s="146"/>
      <c r="D221" s="35" t="str">
        <f t="shared" si="31"/>
        <v/>
      </c>
      <c r="E221" s="34"/>
      <c r="F221" s="34"/>
      <c r="G221" s="34"/>
      <c r="H221" s="34"/>
      <c r="I221" s="34"/>
      <c r="J221" s="143">
        <v>0</v>
      </c>
      <c r="K221" s="191" t="str">
        <f t="shared" si="36"/>
        <v/>
      </c>
      <c r="L221" s="191"/>
      <c r="M221" s="191"/>
      <c r="N221" s="191"/>
      <c r="O221" s="191"/>
      <c r="P221" s="191"/>
      <c r="Q221" s="191"/>
      <c r="R221" s="191"/>
      <c r="S221" s="191"/>
      <c r="T221" s="191"/>
      <c r="U221" s="191"/>
      <c r="V221" s="191"/>
      <c r="W221" s="191"/>
      <c r="X221" s="191"/>
      <c r="Y221" s="191"/>
      <c r="Z221" s="191"/>
      <c r="AA221" s="192" t="str">
        <f>+IF($C221&gt;0,VLOOKUP($B221,'CSM ACTIVE PRICE LIST'!$A$2:$F$1022,4,FALSE),"")</f>
        <v/>
      </c>
      <c r="AB221" s="192" t="str">
        <f>+IF($C221&gt;0,VLOOKUP($B221,'CSM ACTIVE PRICE LIST'!$A$2:$F$1022,5,FALSE),"")</f>
        <v/>
      </c>
      <c r="AC221" s="192" t="str">
        <f>+IF($C221&gt;0,VLOOKUP($B221,'CSM ACTIVE PRICE LIST'!$A$2:$F$1022,6,FALSE),"")</f>
        <v/>
      </c>
      <c r="AD221" s="38"/>
      <c r="AE221" s="159" t="str">
        <f t="shared" si="34"/>
        <v>0</v>
      </c>
      <c r="AF221" s="201"/>
      <c r="AG221" s="40" t="str">
        <f>IF($C221&gt;0,+VLOOKUP(E221,'MASTER CODE DATA'!A$1:B$99,2,FALSE),"")</f>
        <v/>
      </c>
      <c r="AH221" s="40" t="str">
        <f>IF(C221&gt;0,+VLOOKUP(F221,'MASTER CODE DATA'!C$1:D$99,2,FALSE),"")</f>
        <v/>
      </c>
      <c r="AI221" s="40" t="str">
        <f>IF(C221&gt;0,+VLOOKUP(G221,'MASTER CODE DATA'!E$1:F$99,2,FALSE),"")</f>
        <v/>
      </c>
      <c r="AJ221" s="40" t="str">
        <f>IF(C221&gt;0,+VLOOKUP(H221,'MASTER CODE DATA'!G$1:H$99,2,FALSE),"")</f>
        <v/>
      </c>
      <c r="AK221" s="40" t="str">
        <f>IF(C221&gt;0,+VLOOKUP(I221,'MASTER CODE DATA'!I$1:J$99,2,FALSE),"")</f>
        <v/>
      </c>
    </row>
    <row r="222" spans="1:37" s="1" customFormat="1" hidden="1" x14ac:dyDescent="0.2">
      <c r="A222" s="33" t="s">
        <v>99</v>
      </c>
      <c r="B222" s="33" t="s">
        <v>503</v>
      </c>
      <c r="C222" s="146"/>
      <c r="D222" s="35" t="str">
        <f t="shared" si="31"/>
        <v/>
      </c>
      <c r="E222" s="34"/>
      <c r="F222" s="34"/>
      <c r="G222" s="34"/>
      <c r="H222" s="34"/>
      <c r="I222" s="34"/>
      <c r="J222" s="143">
        <v>0</v>
      </c>
      <c r="K222" s="191" t="str">
        <f t="shared" si="36"/>
        <v/>
      </c>
      <c r="L222" s="191"/>
      <c r="M222" s="191"/>
      <c r="N222" s="191"/>
      <c r="O222" s="191"/>
      <c r="P222" s="191"/>
      <c r="Q222" s="191"/>
      <c r="R222" s="191"/>
      <c r="S222" s="191"/>
      <c r="T222" s="191"/>
      <c r="U222" s="191"/>
      <c r="V222" s="191"/>
      <c r="W222" s="191"/>
      <c r="X222" s="191"/>
      <c r="Y222" s="191"/>
      <c r="Z222" s="191"/>
      <c r="AA222" s="192" t="str">
        <f>+IF($C222&gt;0,VLOOKUP($B222,'CSM ACTIVE PRICE LIST'!$A$2:$F$1022,4,FALSE),"")</f>
        <v/>
      </c>
      <c r="AB222" s="192" t="str">
        <f>+IF($C222&gt;0,VLOOKUP($B222,'CSM ACTIVE PRICE LIST'!$A$2:$F$1022,5,FALSE),"")</f>
        <v/>
      </c>
      <c r="AC222" s="192" t="str">
        <f>+IF($C222&gt;0,VLOOKUP($B222,'CSM ACTIVE PRICE LIST'!$A$2:$F$1022,6,FALSE),"")</f>
        <v/>
      </c>
      <c r="AD222" s="38"/>
      <c r="AE222" s="159" t="str">
        <f t="shared" si="34"/>
        <v>0</v>
      </c>
      <c r="AF222" s="201"/>
      <c r="AG222" s="40" t="str">
        <f>IF($C222&gt;0,+VLOOKUP(E222,'MASTER CODE DATA'!A$1:B$99,2,FALSE),"")</f>
        <v/>
      </c>
      <c r="AH222" s="40" t="str">
        <f>IF(C222&gt;0,+VLOOKUP(F222,'MASTER CODE DATA'!C$1:D$99,2,FALSE),"")</f>
        <v/>
      </c>
      <c r="AI222" s="40" t="str">
        <f>IF(C222&gt;0,+VLOOKUP(G222,'MASTER CODE DATA'!E$1:F$99,2,FALSE),"")</f>
        <v/>
      </c>
      <c r="AJ222" s="40" t="str">
        <f>IF(C222&gt;0,+VLOOKUP(H222,'MASTER CODE DATA'!G$1:H$99,2,FALSE),"")</f>
        <v/>
      </c>
      <c r="AK222" s="40" t="str">
        <f>IF(C222&gt;0,+VLOOKUP(I222,'MASTER CODE DATA'!I$1:J$99,2,FALSE),"")</f>
        <v/>
      </c>
    </row>
    <row r="223" spans="1:37" s="1" customFormat="1" hidden="1" x14ac:dyDescent="0.2">
      <c r="A223" s="33" t="s">
        <v>99</v>
      </c>
      <c r="B223" s="33" t="s">
        <v>504</v>
      </c>
      <c r="C223" s="146"/>
      <c r="D223" s="35" t="str">
        <f t="shared" si="31"/>
        <v/>
      </c>
      <c r="E223" s="34"/>
      <c r="F223" s="34"/>
      <c r="G223" s="34"/>
      <c r="H223" s="34"/>
      <c r="I223" s="34"/>
      <c r="J223" s="143">
        <v>0</v>
      </c>
      <c r="K223" s="191" t="str">
        <f t="shared" si="36"/>
        <v/>
      </c>
      <c r="L223" s="191"/>
      <c r="M223" s="191"/>
      <c r="N223" s="191"/>
      <c r="O223" s="191"/>
      <c r="P223" s="191"/>
      <c r="Q223" s="191"/>
      <c r="R223" s="191"/>
      <c r="S223" s="191"/>
      <c r="T223" s="191"/>
      <c r="U223" s="191"/>
      <c r="V223" s="191"/>
      <c r="W223" s="191"/>
      <c r="X223" s="191"/>
      <c r="Y223" s="191"/>
      <c r="Z223" s="191"/>
      <c r="AA223" s="192" t="str">
        <f>+IF($C223&gt;0,VLOOKUP($B223,'CSM ACTIVE PRICE LIST'!$A$2:$F$1022,4,FALSE),"")</f>
        <v/>
      </c>
      <c r="AB223" s="192" t="str">
        <f>+IF($C223&gt;0,VLOOKUP($B223,'CSM ACTIVE PRICE LIST'!$A$2:$F$1022,5,FALSE),"")</f>
        <v/>
      </c>
      <c r="AC223" s="192" t="str">
        <f>+IF($C223&gt;0,VLOOKUP($B223,'CSM ACTIVE PRICE LIST'!$A$2:$F$1022,6,FALSE),"")</f>
        <v/>
      </c>
      <c r="AD223" s="38"/>
      <c r="AE223" s="159" t="str">
        <f t="shared" si="34"/>
        <v>0</v>
      </c>
      <c r="AF223" s="201"/>
      <c r="AG223" s="40" t="str">
        <f>IF($C223&gt;0,+VLOOKUP(E223,'MASTER CODE DATA'!A$1:B$99,2,FALSE),"")</f>
        <v/>
      </c>
      <c r="AH223" s="40" t="str">
        <f>IF(C223&gt;0,+VLOOKUP(F223,'MASTER CODE DATA'!C$1:D$99,2,FALSE),"")</f>
        <v/>
      </c>
      <c r="AI223" s="40" t="str">
        <f>IF(C223&gt;0,+VLOOKUP(G223,'MASTER CODE DATA'!E$1:F$99,2,FALSE),"")</f>
        <v/>
      </c>
      <c r="AJ223" s="40" t="str">
        <f>IF(C223&gt;0,+VLOOKUP(H223,'MASTER CODE DATA'!G$1:H$99,2,FALSE),"")</f>
        <v/>
      </c>
      <c r="AK223" s="40" t="str">
        <f>IF(C223&gt;0,+VLOOKUP(I223,'MASTER CODE DATA'!I$1:J$99,2,FALSE),"")</f>
        <v/>
      </c>
    </row>
    <row r="224" spans="1:37" s="1" customFormat="1" hidden="1" x14ac:dyDescent="0.2">
      <c r="A224" s="33" t="s">
        <v>81</v>
      </c>
      <c r="B224" s="33" t="s">
        <v>505</v>
      </c>
      <c r="C224" s="146"/>
      <c r="D224" s="35" t="str">
        <f t="shared" si="31"/>
        <v/>
      </c>
      <c r="E224" s="34"/>
      <c r="F224" s="34"/>
      <c r="G224" s="34"/>
      <c r="H224" s="34"/>
      <c r="I224" s="34"/>
      <c r="J224" s="143">
        <v>0</v>
      </c>
      <c r="K224" s="191" t="str">
        <f t="shared" si="36"/>
        <v/>
      </c>
      <c r="L224" s="191"/>
      <c r="M224" s="191"/>
      <c r="N224" s="191"/>
      <c r="O224" s="191"/>
      <c r="P224" s="191"/>
      <c r="Q224" s="191"/>
      <c r="R224" s="191"/>
      <c r="S224" s="191"/>
      <c r="T224" s="191"/>
      <c r="U224" s="191"/>
      <c r="V224" s="191"/>
      <c r="W224" s="191"/>
      <c r="X224" s="191"/>
      <c r="Y224" s="191"/>
      <c r="Z224" s="191"/>
      <c r="AA224" s="192" t="str">
        <f>+IF($C224&gt;0,VLOOKUP($B224,'CSM ACTIVE PRICE LIST'!$A$2:$F$1022,4,FALSE),"")</f>
        <v/>
      </c>
      <c r="AB224" s="192" t="str">
        <f>+IF($C224&gt;0,VLOOKUP($B224,'CSM ACTIVE PRICE LIST'!$A$2:$F$1022,5,FALSE),"")</f>
        <v/>
      </c>
      <c r="AC224" s="192" t="str">
        <f>+IF($C224&gt;0,VLOOKUP($B224,'CSM ACTIVE PRICE LIST'!$A$2:$F$1022,6,FALSE),"")</f>
        <v/>
      </c>
      <c r="AD224" s="38"/>
      <c r="AE224" s="159" t="str">
        <f t="shared" si="34"/>
        <v>0</v>
      </c>
      <c r="AF224" s="201"/>
      <c r="AG224" s="40" t="str">
        <f>IF($C224&gt;0,+VLOOKUP(E224,'MASTER CODE DATA'!A$1:B$99,2,FALSE),"")</f>
        <v/>
      </c>
      <c r="AH224" s="40" t="str">
        <f>IF(C224&gt;0,+VLOOKUP(F224,'MASTER CODE DATA'!C$1:D$99,2,FALSE),"")</f>
        <v/>
      </c>
      <c r="AI224" s="40" t="str">
        <f>IF(C224&gt;0,+VLOOKUP(G224,'MASTER CODE DATA'!E$1:F$99,2,FALSE),"")</f>
        <v/>
      </c>
      <c r="AJ224" s="40" t="str">
        <f>IF(C224&gt;0,+VLOOKUP(H224,'MASTER CODE DATA'!G$1:H$99,2,FALSE),"")</f>
        <v/>
      </c>
      <c r="AK224" s="40" t="str">
        <f>IF(C224&gt;0,+VLOOKUP(I224,'MASTER CODE DATA'!I$1:J$99,2,FALSE),"")</f>
        <v/>
      </c>
    </row>
    <row r="225" spans="1:37" s="1" customFormat="1" ht="108" x14ac:dyDescent="0.2">
      <c r="A225" s="33" t="s">
        <v>85</v>
      </c>
      <c r="B225" s="194" t="s">
        <v>506</v>
      </c>
      <c r="C225" s="146" t="s">
        <v>2974</v>
      </c>
      <c r="D225" s="35" t="str">
        <f t="shared" si="31"/>
        <v>R.TOPMN_BLY</v>
      </c>
      <c r="E225" s="34" t="s">
        <v>860</v>
      </c>
      <c r="F225" s="34" t="s">
        <v>818</v>
      </c>
      <c r="G225" s="34" t="s">
        <v>861</v>
      </c>
      <c r="H225" s="34" t="s">
        <v>818</v>
      </c>
      <c r="I225" s="34" t="s">
        <v>889</v>
      </c>
      <c r="J225" s="143" t="s">
        <v>889</v>
      </c>
      <c r="K225" s="191" t="str">
        <f t="shared" si="36"/>
        <v xml:space="preserve">MEN'S LONG SLEEVE BASE LAYER </v>
      </c>
      <c r="L225" s="191" t="s">
        <v>3691</v>
      </c>
      <c r="M225" s="191" t="s">
        <v>128</v>
      </c>
      <c r="N225" s="191" t="s">
        <v>129</v>
      </c>
      <c r="O225" s="191" t="s">
        <v>272</v>
      </c>
      <c r="P225" s="191" t="s">
        <v>3696</v>
      </c>
      <c r="Q225" s="191" t="s">
        <v>273</v>
      </c>
      <c r="R225" s="191" t="s">
        <v>132</v>
      </c>
      <c r="S225" s="191" t="s">
        <v>3016</v>
      </c>
      <c r="T225" s="191" t="s">
        <v>3701</v>
      </c>
      <c r="U225" s="191" t="s">
        <v>133</v>
      </c>
      <c r="V225" s="191" t="s">
        <v>134</v>
      </c>
      <c r="W225" s="191"/>
      <c r="X225" s="191"/>
      <c r="Y225" s="191"/>
      <c r="Z225" s="191"/>
      <c r="AA225" s="192">
        <f>+IF($C225&gt;0,VLOOKUP($B225,'CSM ACTIVE PRICE LIST'!$A$2:$F$1022,4,FALSE),"")</f>
        <v>99.9</v>
      </c>
      <c r="AB225" s="192">
        <f>+IF($C225&gt;0,VLOOKUP($B225,'CSM ACTIVE PRICE LIST'!$A$2:$F$1022,5,FALSE),"")</f>
        <v>5490</v>
      </c>
      <c r="AC225" s="192">
        <f>+IF($C225&gt;0,VLOOKUP($B225,'CSM ACTIVE PRICE LIST'!$A$2:$F$1022,6,FALSE),"")</f>
        <v>114.88499999999999</v>
      </c>
      <c r="AD225" s="38" t="str">
        <f>+VLOOKUP(B225,'SKU LIST - LINKED'!C:W,21,FALSE)</f>
        <v>XS;S;M;L;XL;XXL</v>
      </c>
      <c r="AE225" s="159" t="str">
        <f t="shared" ref="AE225:AE226" si="37">+H225&amp;"-"&amp;J225</f>
        <v>MEN-BASE LAYERS</v>
      </c>
      <c r="AF225" s="159" t="str">
        <f>+VLOOKUP(B225,'[1]STYLES &amp; SIZE CHARTS'!$A:$H,8,FALSE)</f>
        <v>MT-LSBL1</v>
      </c>
      <c r="AG225" s="40" t="str">
        <f>IF($C225&gt;0,+VLOOKUP(E225,'MASTER CODE DATA'!A$1:B$99,2,FALSE),"")</f>
        <v>R</v>
      </c>
      <c r="AH225" s="40" t="str">
        <f>IF(C225&gt;0,+VLOOKUP(F225,'MASTER CODE DATA'!C$1:D$99,2,FALSE),"")</f>
        <v>MEN</v>
      </c>
      <c r="AI225" s="40" t="str">
        <f>IF(C225&gt;0,+VLOOKUP(G225,'MASTER CODE DATA'!E$1:F$99,2,FALSE),"")</f>
        <v>TOP</v>
      </c>
      <c r="AJ225" s="40" t="str">
        <f>IF(C225&gt;0,+VLOOKUP(H225,'MASTER CODE DATA'!G$1:H$99,2,FALSE),"")</f>
        <v>MN</v>
      </c>
      <c r="AK225" s="40" t="str">
        <f>IF(C225&gt;0,+VLOOKUP(I225,'MASTER CODE DATA'!I$1:J$99,2,FALSE),"")</f>
        <v>BLY</v>
      </c>
    </row>
    <row r="226" spans="1:37" s="1" customFormat="1" ht="36" x14ac:dyDescent="0.2">
      <c r="A226" s="33" t="s">
        <v>85</v>
      </c>
      <c r="B226" s="194" t="s">
        <v>507</v>
      </c>
      <c r="C226" s="146" t="s">
        <v>508</v>
      </c>
      <c r="D226" s="35" t="str">
        <f t="shared" si="31"/>
        <v>A.RACAU_BEA</v>
      </c>
      <c r="E226" s="34" t="s">
        <v>811</v>
      </c>
      <c r="F226" s="34" t="s">
        <v>811</v>
      </c>
      <c r="G226" s="34" t="s">
        <v>812</v>
      </c>
      <c r="H226" s="34" t="s">
        <v>813</v>
      </c>
      <c r="I226" s="34" t="s">
        <v>854</v>
      </c>
      <c r="J226" s="143" t="s">
        <v>854</v>
      </c>
      <c r="K226" s="191" t="str">
        <f t="shared" si="36"/>
        <v>BEANIE</v>
      </c>
      <c r="L226" s="191" t="s">
        <v>509</v>
      </c>
      <c r="M226" s="191" t="s">
        <v>510</v>
      </c>
      <c r="N226" s="191" t="s">
        <v>235</v>
      </c>
      <c r="O226" s="191" t="s">
        <v>511</v>
      </c>
      <c r="P226" s="191" t="s">
        <v>512</v>
      </c>
      <c r="Q226" s="191" t="s">
        <v>513</v>
      </c>
      <c r="R226" s="191" t="s">
        <v>239</v>
      </c>
      <c r="S226" s="191" t="s">
        <v>514</v>
      </c>
      <c r="T226" s="191" t="s">
        <v>515</v>
      </c>
      <c r="U226" s="191" t="s">
        <v>516</v>
      </c>
      <c r="V226" s="191" t="s">
        <v>517</v>
      </c>
      <c r="W226" s="191"/>
      <c r="X226" s="191"/>
      <c r="Y226" s="191"/>
      <c r="Z226" s="191"/>
      <c r="AA226" s="192">
        <f>+IF($C226&gt;0,VLOOKUP($B226,'CSM ACTIVE PRICE LIST'!$A$2:$F$1022,4,FALSE),"")</f>
        <v>29.9</v>
      </c>
      <c r="AB226" s="192">
        <f>+IF($C226&gt;0,VLOOKUP($B226,'CSM ACTIVE PRICE LIST'!$A$2:$F$1022,5,FALSE),"")</f>
        <v>1640</v>
      </c>
      <c r="AC226" s="192">
        <f>+IF($C226&gt;0,VLOOKUP($B226,'CSM ACTIVE PRICE LIST'!$A$2:$F$1022,6,FALSE),"")</f>
        <v>34.384999999999998</v>
      </c>
      <c r="AD226" s="38" t="str">
        <f>+VLOOKUP(B226,'SKU LIST - LINKED'!C:W,21,FALSE)</f>
        <v>STD</v>
      </c>
      <c r="AE226" s="159" t="str">
        <f t="shared" si="37"/>
        <v>ADULTS UNISEX-BEANIES</v>
      </c>
      <c r="AF226" s="159">
        <f>+VLOOKUP(B226,'[1]STYLES &amp; SIZE CHARTS'!$A:$H,8,FALSE)</f>
        <v>0</v>
      </c>
      <c r="AG226" s="40" t="str">
        <f>IF($C226&gt;0,+VLOOKUP(E226,'MASTER CODE DATA'!A$1:B$99,2,FALSE),"")</f>
        <v>A</v>
      </c>
      <c r="AH226" s="40" t="str">
        <f>IF(C226&gt;0,+VLOOKUP(F226,'MASTER CODE DATA'!C$1:D$99,2,FALSE),"")</f>
        <v>ACS</v>
      </c>
      <c r="AI226" s="40" t="str">
        <f>IF(C226&gt;0,+VLOOKUP(G226,'MASTER CODE DATA'!E$1:F$99,2,FALSE),"")</f>
        <v>RAC</v>
      </c>
      <c r="AJ226" s="40" t="str">
        <f>IF(C226&gt;0,+VLOOKUP(H226,'MASTER CODE DATA'!G$1:H$99,2,FALSE),"")</f>
        <v>AU</v>
      </c>
      <c r="AK226" s="40" t="str">
        <f>IF(C226&gt;0,+VLOOKUP(I226,'MASTER CODE DATA'!I$1:J$99,2,FALSE),"")</f>
        <v>BEA</v>
      </c>
    </row>
    <row r="227" spans="1:37" s="1" customFormat="1" hidden="1" x14ac:dyDescent="0.2">
      <c r="A227" s="33" t="s">
        <v>166</v>
      </c>
      <c r="B227" s="33" t="s">
        <v>518</v>
      </c>
      <c r="C227" s="146"/>
      <c r="D227" s="35" t="str">
        <f t="shared" si="31"/>
        <v/>
      </c>
      <c r="E227" s="34"/>
      <c r="F227" s="34"/>
      <c r="G227" s="34"/>
      <c r="H227" s="34"/>
      <c r="I227" s="34"/>
      <c r="J227" s="143">
        <v>0</v>
      </c>
      <c r="K227" s="191" t="str">
        <f t="shared" si="36"/>
        <v/>
      </c>
      <c r="L227" s="191"/>
      <c r="M227" s="191"/>
      <c r="N227" s="191"/>
      <c r="O227" s="191"/>
      <c r="P227" s="191"/>
      <c r="Q227" s="191"/>
      <c r="R227" s="191"/>
      <c r="S227" s="191"/>
      <c r="T227" s="191"/>
      <c r="U227" s="191"/>
      <c r="V227" s="191"/>
      <c r="W227" s="191"/>
      <c r="X227" s="191"/>
      <c r="Y227" s="191"/>
      <c r="Z227" s="191"/>
      <c r="AA227" s="192" t="str">
        <f>+IF($C227&gt;0,VLOOKUP($B227,'CSM ACTIVE PRICE LIST'!$A$2:$F$1022,4,FALSE),"")</f>
        <v/>
      </c>
      <c r="AB227" s="192" t="str">
        <f>+IF($C227&gt;0,VLOOKUP($B227,'CSM ACTIVE PRICE LIST'!$A$2:$F$1022,5,FALSE),"")</f>
        <v/>
      </c>
      <c r="AC227" s="192" t="str">
        <f>+IF($C227&gt;0,VLOOKUP($B227,'CSM ACTIVE PRICE LIST'!$A$2:$F$1022,6,FALSE),"")</f>
        <v/>
      </c>
      <c r="AD227" s="38"/>
      <c r="AE227" s="159" t="str">
        <f t="shared" si="34"/>
        <v>0</v>
      </c>
      <c r="AF227" s="201"/>
      <c r="AG227" s="40" t="str">
        <f>IF($C227&gt;0,+VLOOKUP(E227,'MASTER CODE DATA'!A$1:B$99,2,FALSE),"")</f>
        <v/>
      </c>
      <c r="AH227" s="40" t="str">
        <f>IF(C227&gt;0,+VLOOKUP(F227,'MASTER CODE DATA'!C$1:D$99,2,FALSE),"")</f>
        <v/>
      </c>
      <c r="AI227" s="40" t="str">
        <f>IF(C227&gt;0,+VLOOKUP(G227,'MASTER CODE DATA'!E$1:F$99,2,FALSE),"")</f>
        <v/>
      </c>
      <c r="AJ227" s="40" t="str">
        <f>IF(C227&gt;0,+VLOOKUP(H227,'MASTER CODE DATA'!G$1:H$99,2,FALSE),"")</f>
        <v/>
      </c>
      <c r="AK227" s="40" t="str">
        <f>IF(C227&gt;0,+VLOOKUP(I227,'MASTER CODE DATA'!I$1:J$99,2,FALSE),"")</f>
        <v/>
      </c>
    </row>
    <row r="228" spans="1:37" s="1" customFormat="1" ht="60" x14ac:dyDescent="0.2">
      <c r="A228" s="33" t="s">
        <v>160</v>
      </c>
      <c r="B228" s="194" t="s">
        <v>519</v>
      </c>
      <c r="C228" s="146" t="s">
        <v>1918</v>
      </c>
      <c r="D228" s="35" t="str">
        <f t="shared" si="31"/>
        <v>A.RACMN_TIE</v>
      </c>
      <c r="E228" s="34" t="s">
        <v>811</v>
      </c>
      <c r="F228" s="34" t="s">
        <v>811</v>
      </c>
      <c r="G228" s="34" t="s">
        <v>812</v>
      </c>
      <c r="H228" s="34" t="s">
        <v>818</v>
      </c>
      <c r="I228" s="34" t="s">
        <v>2146</v>
      </c>
      <c r="J228" s="143" t="s">
        <v>2146</v>
      </c>
      <c r="K228" s="191" t="str">
        <f t="shared" si="36"/>
        <v>KNIT COMPETITION TIE</v>
      </c>
      <c r="L228" s="191" t="s">
        <v>1942</v>
      </c>
      <c r="M228" s="191" t="s">
        <v>206</v>
      </c>
      <c r="N228" s="191" t="s">
        <v>207</v>
      </c>
      <c r="O228" s="191" t="s">
        <v>1937</v>
      </c>
      <c r="P228" s="191" t="s">
        <v>1939</v>
      </c>
      <c r="Q228" s="191" t="s">
        <v>210</v>
      </c>
      <c r="R228" s="191" t="s">
        <v>211</v>
      </c>
      <c r="S228" s="191" t="s">
        <v>1940</v>
      </c>
      <c r="T228" s="191" t="s">
        <v>1943</v>
      </c>
      <c r="U228" s="191" t="s">
        <v>213</v>
      </c>
      <c r="V228" s="191" t="s">
        <v>1938</v>
      </c>
      <c r="W228" s="191"/>
      <c r="X228" s="191"/>
      <c r="Y228" s="191"/>
      <c r="Z228" s="191"/>
      <c r="AA228" s="192">
        <f>+IF($C228&gt;0,VLOOKUP($B228,'CSM ACTIVE PRICE LIST'!$A$2:$F$1022,4,FALSE),"")</f>
        <v>39.9</v>
      </c>
      <c r="AB228" s="192">
        <f>+IF($C228&gt;0,VLOOKUP($B228,'CSM ACTIVE PRICE LIST'!$A$2:$F$1022,5,FALSE),"")</f>
        <v>2190</v>
      </c>
      <c r="AC228" s="192">
        <f>+IF($C228&gt;0,VLOOKUP($B228,'CSM ACTIVE PRICE LIST'!$A$2:$F$1022,6,FALSE),"")</f>
        <v>45.884999999999998</v>
      </c>
      <c r="AD228" s="38" t="str">
        <f>+VLOOKUP(B228,'SKU LIST - LINKED'!C:W,21,FALSE)</f>
        <v>STD</v>
      </c>
      <c r="AE228" s="159" t="str">
        <f t="shared" ref="AE228:AE229" si="38">+H228&amp;"-"&amp;J228</f>
        <v>MEN-COMPETITION TIES</v>
      </c>
      <c r="AF228" s="159">
        <f>+VLOOKUP(B228,'[1]STYLES &amp; SIZE CHARTS'!$A:$H,8,FALSE)</f>
        <v>0</v>
      </c>
      <c r="AG228" s="40" t="str">
        <f>IF($C228&gt;0,+VLOOKUP(E228,'MASTER CODE DATA'!A$1:B$99,2,FALSE),"")</f>
        <v>A</v>
      </c>
      <c r="AH228" s="40" t="str">
        <f>IF(C228&gt;0,+VLOOKUP(F228,'MASTER CODE DATA'!C$1:D$99,2,FALSE),"")</f>
        <v>ACS</v>
      </c>
      <c r="AI228" s="40" t="str">
        <f>IF(C228&gt;0,+VLOOKUP(G228,'MASTER CODE DATA'!E$1:F$99,2,FALSE),"")</f>
        <v>RAC</v>
      </c>
      <c r="AJ228" s="40" t="str">
        <f>IF(C228&gt;0,+VLOOKUP(H228,'MASTER CODE DATA'!G$1:H$99,2,FALSE),"")</f>
        <v>MN</v>
      </c>
      <c r="AK228" s="40" t="str">
        <f>IF(C228&gt;0,+VLOOKUP(I228,'MASTER CODE DATA'!I$1:J$99,2,FALSE),"")</f>
        <v>TIE</v>
      </c>
    </row>
    <row r="229" spans="1:37" s="1" customFormat="1" ht="144" x14ac:dyDescent="0.2">
      <c r="A229" s="33" t="s">
        <v>99</v>
      </c>
      <c r="B229" s="194" t="s">
        <v>1863</v>
      </c>
      <c r="C229" s="146" t="s">
        <v>2989</v>
      </c>
      <c r="D229" s="35" t="str">
        <f t="shared" si="31"/>
        <v>R.TOPKG_CPL</v>
      </c>
      <c r="E229" s="34" t="s">
        <v>860</v>
      </c>
      <c r="F229" s="34" t="s">
        <v>919</v>
      </c>
      <c r="G229" s="34" t="s">
        <v>861</v>
      </c>
      <c r="H229" s="34" t="s">
        <v>869</v>
      </c>
      <c r="I229" s="34" t="s">
        <v>2958</v>
      </c>
      <c r="J229" s="143" t="s">
        <v>2987</v>
      </c>
      <c r="K229" s="191" t="str">
        <f t="shared" si="36"/>
        <v>GIRL'S COMPETITION POLO SHORT SLEEVE</v>
      </c>
      <c r="L229" s="191" t="s">
        <v>304</v>
      </c>
      <c r="M229" s="191" t="s">
        <v>305</v>
      </c>
      <c r="N229" s="191" t="s">
        <v>129</v>
      </c>
      <c r="O229" s="191" t="s">
        <v>310</v>
      </c>
      <c r="P229" s="191" t="s">
        <v>3605</v>
      </c>
      <c r="Q229" s="191" t="s">
        <v>307</v>
      </c>
      <c r="R229" s="191" t="s">
        <v>132</v>
      </c>
      <c r="S229" s="191" t="s">
        <v>3005</v>
      </c>
      <c r="T229" s="191" t="s">
        <v>308</v>
      </c>
      <c r="U229" s="191" t="s">
        <v>3702</v>
      </c>
      <c r="V229" s="191" t="s">
        <v>134</v>
      </c>
      <c r="W229" s="191"/>
      <c r="X229" s="191"/>
      <c r="Y229" s="191"/>
      <c r="Z229" s="191"/>
      <c r="AA229" s="192">
        <f>+IF($C229&gt;0,VLOOKUP($B229,'CSM ACTIVE PRICE LIST'!$A$2:$F$1022,4,FALSE),"")</f>
        <v>69.900000000000006</v>
      </c>
      <c r="AB229" s="192">
        <f>+IF($C229&gt;0,VLOOKUP($B229,'CSM ACTIVE PRICE LIST'!$A$2:$F$1022,5,FALSE),"")</f>
        <v>3840</v>
      </c>
      <c r="AC229" s="192">
        <f>+IF($C229&gt;0,VLOOKUP($B229,'CSM ACTIVE PRICE LIST'!$A$2:$F$1022,6,FALSE),"")</f>
        <v>80.385000000000005</v>
      </c>
      <c r="AD229" s="38" t="str">
        <f>+VLOOKUP(B229,'SKU LIST - LINKED'!C:W,21,FALSE)</f>
        <v>6-7 Y;8-9 Y;10-11 Y;12-13 Y;14-15 Y</v>
      </c>
      <c r="AE229" s="159" t="str">
        <f t="shared" si="38"/>
        <v>KIDS GIRL-COMPETITION POLO SHORT SLEEVE</v>
      </c>
      <c r="AF229" s="159" t="str">
        <f>+VLOOKUP(B229,'[1]STYLES &amp; SIZE CHARTS'!$A:$H,8,FALSE)</f>
        <v>JT-GSSP1</v>
      </c>
      <c r="AG229" s="40" t="str">
        <f>IF($C229&gt;0,+VLOOKUP(E229,'MASTER CODE DATA'!A$1:B$99,2,FALSE),"")</f>
        <v>R</v>
      </c>
      <c r="AH229" s="40" t="str">
        <f>IF(C229&gt;0,+VLOOKUP(F229,'MASTER CODE DATA'!C$1:D$99,2,FALSE),"")</f>
        <v>JNR</v>
      </c>
      <c r="AI229" s="40" t="str">
        <f>IF(C229&gt;0,+VLOOKUP(G229,'MASTER CODE DATA'!E$1:F$99,2,FALSE),"")</f>
        <v>TOP</v>
      </c>
      <c r="AJ229" s="40" t="str">
        <f>IF(C229&gt;0,+VLOOKUP(H229,'MASTER CODE DATA'!G$1:H$99,2,FALSE),"")</f>
        <v>KG</v>
      </c>
      <c r="AK229" s="40" t="str">
        <f>IF(C229&gt;0,+VLOOKUP(I229,'MASTER CODE DATA'!I$1:J$99,2,FALSE),"")</f>
        <v>CPL</v>
      </c>
    </row>
    <row r="230" spans="1:37" s="1" customFormat="1" hidden="1" x14ac:dyDescent="0.2">
      <c r="A230" s="33" t="s">
        <v>99</v>
      </c>
      <c r="B230" s="33" t="s">
        <v>520</v>
      </c>
      <c r="C230" s="146"/>
      <c r="D230" s="35" t="str">
        <f t="shared" si="31"/>
        <v/>
      </c>
      <c r="E230" s="34"/>
      <c r="F230" s="34"/>
      <c r="G230" s="34"/>
      <c r="H230" s="34"/>
      <c r="I230" s="34"/>
      <c r="J230" s="143">
        <v>0</v>
      </c>
      <c r="K230" s="191" t="str">
        <f t="shared" si="36"/>
        <v/>
      </c>
      <c r="L230" s="191"/>
      <c r="M230" s="191"/>
      <c r="N230" s="191"/>
      <c r="O230" s="191"/>
      <c r="P230" s="191"/>
      <c r="Q230" s="191"/>
      <c r="R230" s="191"/>
      <c r="S230" s="191"/>
      <c r="T230" s="191"/>
      <c r="U230" s="191"/>
      <c r="V230" s="191"/>
      <c r="W230" s="191"/>
      <c r="X230" s="191"/>
      <c r="Y230" s="191"/>
      <c r="Z230" s="191"/>
      <c r="AA230" s="192" t="str">
        <f>+IF($C230&gt;0,VLOOKUP($B230,'CSM ACTIVE PRICE LIST'!$A$2:$F$1022,4,FALSE),"")</f>
        <v/>
      </c>
      <c r="AB230" s="192" t="str">
        <f>+IF($C230&gt;0,VLOOKUP($B230,'CSM ACTIVE PRICE LIST'!$A$2:$F$1022,5,FALSE),"")</f>
        <v/>
      </c>
      <c r="AC230" s="192" t="str">
        <f>+IF($C230&gt;0,VLOOKUP($B230,'CSM ACTIVE PRICE LIST'!$A$2:$F$1022,6,FALSE),"")</f>
        <v/>
      </c>
      <c r="AD230" s="38"/>
      <c r="AE230" s="159" t="str">
        <f t="shared" si="34"/>
        <v>0</v>
      </c>
      <c r="AF230" s="201"/>
      <c r="AG230" s="40" t="str">
        <f>IF($C230&gt;0,+VLOOKUP(E230,'MASTER CODE DATA'!A$1:B$99,2,FALSE),"")</f>
        <v/>
      </c>
      <c r="AH230" s="40" t="str">
        <f>IF(C230&gt;0,+VLOOKUP(F230,'MASTER CODE DATA'!C$1:D$99,2,FALSE),"")</f>
        <v/>
      </c>
      <c r="AI230" s="40" t="str">
        <f>IF(C230&gt;0,+VLOOKUP(G230,'MASTER CODE DATA'!E$1:F$99,2,FALSE),"")</f>
        <v/>
      </c>
      <c r="AJ230" s="40" t="str">
        <f>IF(C230&gt;0,+VLOOKUP(H230,'MASTER CODE DATA'!G$1:H$99,2,FALSE),"")</f>
        <v/>
      </c>
      <c r="AK230" s="40" t="str">
        <f>IF(C230&gt;0,+VLOOKUP(I230,'MASTER CODE DATA'!I$1:J$99,2,FALSE),"")</f>
        <v/>
      </c>
    </row>
    <row r="231" spans="1:37" s="1" customFormat="1" hidden="1" x14ac:dyDescent="0.2">
      <c r="A231" s="33" t="s">
        <v>166</v>
      </c>
      <c r="B231" s="33" t="s">
        <v>521</v>
      </c>
      <c r="C231" s="146"/>
      <c r="D231" s="35" t="str">
        <f t="shared" si="31"/>
        <v/>
      </c>
      <c r="E231" s="34"/>
      <c r="F231" s="34"/>
      <c r="G231" s="34"/>
      <c r="H231" s="34"/>
      <c r="I231" s="34"/>
      <c r="J231" s="143">
        <v>0</v>
      </c>
      <c r="K231" s="191" t="str">
        <f t="shared" si="36"/>
        <v/>
      </c>
      <c r="L231" s="191"/>
      <c r="M231" s="191"/>
      <c r="N231" s="191"/>
      <c r="O231" s="191"/>
      <c r="P231" s="191"/>
      <c r="Q231" s="191"/>
      <c r="R231" s="191"/>
      <c r="S231" s="191"/>
      <c r="T231" s="191"/>
      <c r="U231" s="191"/>
      <c r="V231" s="191"/>
      <c r="W231" s="191"/>
      <c r="X231" s="191"/>
      <c r="Y231" s="191"/>
      <c r="Z231" s="191"/>
      <c r="AA231" s="192" t="str">
        <f>+IF($C231&gt;0,VLOOKUP($B231,'CSM ACTIVE PRICE LIST'!$A$2:$F$1022,4,FALSE),"")</f>
        <v/>
      </c>
      <c r="AB231" s="192" t="str">
        <f>+IF($C231&gt;0,VLOOKUP($B231,'CSM ACTIVE PRICE LIST'!$A$2:$F$1022,5,FALSE),"")</f>
        <v/>
      </c>
      <c r="AC231" s="192" t="str">
        <f>+IF($C231&gt;0,VLOOKUP($B231,'CSM ACTIVE PRICE LIST'!$A$2:$F$1022,6,FALSE),"")</f>
        <v/>
      </c>
      <c r="AD231" s="38"/>
      <c r="AE231" s="159" t="str">
        <f t="shared" si="34"/>
        <v>0</v>
      </c>
      <c r="AF231" s="201"/>
      <c r="AG231" s="40" t="str">
        <f>IF($C231&gt;0,+VLOOKUP(E231,'MASTER CODE DATA'!A$1:B$99,2,FALSE),"")</f>
        <v/>
      </c>
      <c r="AH231" s="40" t="str">
        <f>IF(C231&gt;0,+VLOOKUP(F231,'MASTER CODE DATA'!C$1:D$99,2,FALSE),"")</f>
        <v/>
      </c>
      <c r="AI231" s="40" t="str">
        <f>IF(C231&gt;0,+VLOOKUP(G231,'MASTER CODE DATA'!E$1:F$99,2,FALSE),"")</f>
        <v/>
      </c>
      <c r="AJ231" s="40" t="str">
        <f>IF(C231&gt;0,+VLOOKUP(H231,'MASTER CODE DATA'!G$1:H$99,2,FALSE),"")</f>
        <v/>
      </c>
      <c r="AK231" s="40" t="str">
        <f>IF(C231&gt;0,+VLOOKUP(I231,'MASTER CODE DATA'!I$1:J$99,2,FALSE),"")</f>
        <v/>
      </c>
    </row>
    <row r="232" spans="1:37" s="1" customFormat="1" hidden="1" x14ac:dyDescent="0.2">
      <c r="A232" s="33" t="s">
        <v>81</v>
      </c>
      <c r="B232" s="33" t="s">
        <v>522</v>
      </c>
      <c r="C232" s="146"/>
      <c r="D232" s="35" t="str">
        <f t="shared" si="31"/>
        <v/>
      </c>
      <c r="E232" s="34"/>
      <c r="F232" s="34"/>
      <c r="G232" s="34"/>
      <c r="H232" s="34"/>
      <c r="I232" s="34"/>
      <c r="J232" s="143">
        <v>0</v>
      </c>
      <c r="K232" s="191" t="str">
        <f t="shared" si="36"/>
        <v/>
      </c>
      <c r="L232" s="191"/>
      <c r="M232" s="191"/>
      <c r="N232" s="191"/>
      <c r="O232" s="191"/>
      <c r="P232" s="191"/>
      <c r="Q232" s="191"/>
      <c r="R232" s="191"/>
      <c r="S232" s="191"/>
      <c r="T232" s="191"/>
      <c r="U232" s="191"/>
      <c r="V232" s="191"/>
      <c r="W232" s="191"/>
      <c r="X232" s="191"/>
      <c r="Y232" s="191"/>
      <c r="Z232" s="191"/>
      <c r="AA232" s="192" t="str">
        <f>+IF($C232&gt;0,VLOOKUP($B232,'CSM ACTIVE PRICE LIST'!$A$2:$F$1022,4,FALSE),"")</f>
        <v/>
      </c>
      <c r="AB232" s="192" t="str">
        <f>+IF($C232&gt;0,VLOOKUP($B232,'CSM ACTIVE PRICE LIST'!$A$2:$F$1022,5,FALSE),"")</f>
        <v/>
      </c>
      <c r="AC232" s="192" t="str">
        <f>+IF($C232&gt;0,VLOOKUP($B232,'CSM ACTIVE PRICE LIST'!$A$2:$F$1022,6,FALSE),"")</f>
        <v/>
      </c>
      <c r="AD232" s="38"/>
      <c r="AE232" s="159" t="str">
        <f t="shared" si="34"/>
        <v>0</v>
      </c>
      <c r="AF232" s="201"/>
      <c r="AG232" s="40" t="str">
        <f>IF($C232&gt;0,+VLOOKUP(E232,'MASTER CODE DATA'!A$1:B$99,2,FALSE),"")</f>
        <v/>
      </c>
      <c r="AH232" s="40" t="str">
        <f>IF(C232&gt;0,+VLOOKUP(F232,'MASTER CODE DATA'!C$1:D$99,2,FALSE),"")</f>
        <v/>
      </c>
      <c r="AI232" s="40" t="str">
        <f>IF(C232&gt;0,+VLOOKUP(G232,'MASTER CODE DATA'!E$1:F$99,2,FALSE),"")</f>
        <v/>
      </c>
      <c r="AJ232" s="40" t="str">
        <f>IF(C232&gt;0,+VLOOKUP(H232,'MASTER CODE DATA'!G$1:H$99,2,FALSE),"")</f>
        <v/>
      </c>
      <c r="AK232" s="40" t="str">
        <f>IF(C232&gt;0,+VLOOKUP(I232,'MASTER CODE DATA'!I$1:J$99,2,FALSE),"")</f>
        <v/>
      </c>
    </row>
    <row r="233" spans="1:37" s="1" customFormat="1" hidden="1" x14ac:dyDescent="0.2">
      <c r="A233" s="33" t="s">
        <v>158</v>
      </c>
      <c r="B233" s="33" t="s">
        <v>523</v>
      </c>
      <c r="C233" s="146"/>
      <c r="D233" s="35" t="str">
        <f t="shared" si="31"/>
        <v/>
      </c>
      <c r="E233" s="34"/>
      <c r="F233" s="34"/>
      <c r="G233" s="34"/>
      <c r="H233" s="34"/>
      <c r="I233" s="34"/>
      <c r="J233" s="143">
        <v>0</v>
      </c>
      <c r="K233" s="191" t="str">
        <f t="shared" si="36"/>
        <v/>
      </c>
      <c r="L233" s="191"/>
      <c r="M233" s="191"/>
      <c r="N233" s="191"/>
      <c r="O233" s="191"/>
      <c r="P233" s="191"/>
      <c r="Q233" s="191"/>
      <c r="R233" s="191"/>
      <c r="S233" s="191"/>
      <c r="T233" s="191"/>
      <c r="U233" s="191"/>
      <c r="V233" s="191"/>
      <c r="W233" s="191"/>
      <c r="X233" s="191"/>
      <c r="Y233" s="191"/>
      <c r="Z233" s="191"/>
      <c r="AA233" s="192" t="str">
        <f>+IF($C233&gt;0,VLOOKUP($B233,'CSM ACTIVE PRICE LIST'!$A$2:$F$1022,4,FALSE),"")</f>
        <v/>
      </c>
      <c r="AB233" s="192" t="str">
        <f>+IF($C233&gt;0,VLOOKUP($B233,'CSM ACTIVE PRICE LIST'!$A$2:$F$1022,5,FALSE),"")</f>
        <v/>
      </c>
      <c r="AC233" s="192" t="str">
        <f>+IF($C233&gt;0,VLOOKUP($B233,'CSM ACTIVE PRICE LIST'!$A$2:$F$1022,6,FALSE),"")</f>
        <v/>
      </c>
      <c r="AD233" s="38"/>
      <c r="AE233" s="159" t="str">
        <f t="shared" si="34"/>
        <v>0</v>
      </c>
      <c r="AF233" s="201"/>
      <c r="AG233" s="40" t="str">
        <f>IF($C233&gt;0,+VLOOKUP(E233,'MASTER CODE DATA'!A$1:B$99,2,FALSE),"")</f>
        <v/>
      </c>
      <c r="AH233" s="40" t="str">
        <f>IF(C233&gt;0,+VLOOKUP(F233,'MASTER CODE DATA'!C$1:D$99,2,FALSE),"")</f>
        <v/>
      </c>
      <c r="AI233" s="40" t="str">
        <f>IF(C233&gt;0,+VLOOKUP(G233,'MASTER CODE DATA'!E$1:F$99,2,FALSE),"")</f>
        <v/>
      </c>
      <c r="AJ233" s="40" t="str">
        <f>IF(C233&gt;0,+VLOOKUP(H233,'MASTER CODE DATA'!G$1:H$99,2,FALSE),"")</f>
        <v/>
      </c>
      <c r="AK233" s="40" t="str">
        <f>IF(C233&gt;0,+VLOOKUP(I233,'MASTER CODE DATA'!I$1:J$99,2,FALSE),"")</f>
        <v/>
      </c>
    </row>
    <row r="234" spans="1:37" s="1" customFormat="1" hidden="1" x14ac:dyDescent="0.2">
      <c r="A234" s="33" t="s">
        <v>158</v>
      </c>
      <c r="B234" s="33" t="s">
        <v>524</v>
      </c>
      <c r="C234" s="146"/>
      <c r="D234" s="35" t="str">
        <f t="shared" si="31"/>
        <v/>
      </c>
      <c r="E234" s="34"/>
      <c r="F234" s="34"/>
      <c r="G234" s="34"/>
      <c r="H234" s="34"/>
      <c r="I234" s="34"/>
      <c r="J234" s="143">
        <v>0</v>
      </c>
      <c r="K234" s="191" t="str">
        <f t="shared" si="36"/>
        <v/>
      </c>
      <c r="L234" s="191"/>
      <c r="M234" s="191"/>
      <c r="N234" s="191"/>
      <c r="O234" s="191"/>
      <c r="P234" s="191"/>
      <c r="Q234" s="191"/>
      <c r="R234" s="191"/>
      <c r="S234" s="191"/>
      <c r="T234" s="191"/>
      <c r="U234" s="191"/>
      <c r="V234" s="191"/>
      <c r="W234" s="191"/>
      <c r="X234" s="191"/>
      <c r="Y234" s="191"/>
      <c r="Z234" s="191"/>
      <c r="AA234" s="192" t="str">
        <f>+IF($C234&gt;0,VLOOKUP($B234,'CSM ACTIVE PRICE LIST'!$A$2:$F$1022,4,FALSE),"")</f>
        <v/>
      </c>
      <c r="AB234" s="192" t="str">
        <f>+IF($C234&gt;0,VLOOKUP($B234,'CSM ACTIVE PRICE LIST'!$A$2:$F$1022,5,FALSE),"")</f>
        <v/>
      </c>
      <c r="AC234" s="192" t="str">
        <f>+IF($C234&gt;0,VLOOKUP($B234,'CSM ACTIVE PRICE LIST'!$A$2:$F$1022,6,FALSE),"")</f>
        <v/>
      </c>
      <c r="AD234" s="38"/>
      <c r="AE234" s="159" t="str">
        <f t="shared" si="34"/>
        <v>0</v>
      </c>
      <c r="AF234" s="201"/>
      <c r="AG234" s="40" t="str">
        <f>IF($C234&gt;0,+VLOOKUP(E234,'MASTER CODE DATA'!A$1:B$99,2,FALSE),"")</f>
        <v/>
      </c>
      <c r="AH234" s="40" t="str">
        <f>IF(C234&gt;0,+VLOOKUP(F234,'MASTER CODE DATA'!C$1:D$99,2,FALSE),"")</f>
        <v/>
      </c>
      <c r="AI234" s="40" t="str">
        <f>IF(C234&gt;0,+VLOOKUP(G234,'MASTER CODE DATA'!E$1:F$99,2,FALSE),"")</f>
        <v/>
      </c>
      <c r="AJ234" s="40" t="str">
        <f>IF(C234&gt;0,+VLOOKUP(H234,'MASTER CODE DATA'!G$1:H$99,2,FALSE),"")</f>
        <v/>
      </c>
      <c r="AK234" s="40" t="str">
        <f>IF(C234&gt;0,+VLOOKUP(I234,'MASTER CODE DATA'!I$1:J$99,2,FALSE),"")</f>
        <v/>
      </c>
    </row>
    <row r="235" spans="1:37" s="1" customFormat="1" ht="12.75" hidden="1" customHeight="1" x14ac:dyDescent="0.2">
      <c r="A235" s="33" t="s">
        <v>158</v>
      </c>
      <c r="B235" s="33" t="s">
        <v>525</v>
      </c>
      <c r="C235" s="146"/>
      <c r="D235" s="35" t="str">
        <f t="shared" si="31"/>
        <v/>
      </c>
      <c r="E235" s="34"/>
      <c r="F235" s="34"/>
      <c r="G235" s="34"/>
      <c r="H235" s="34"/>
      <c r="I235" s="34"/>
      <c r="J235" s="143">
        <v>0</v>
      </c>
      <c r="K235" s="191" t="str">
        <f t="shared" si="36"/>
        <v/>
      </c>
      <c r="L235" s="191"/>
      <c r="M235" s="191"/>
      <c r="N235" s="191"/>
      <c r="O235" s="191"/>
      <c r="P235" s="191"/>
      <c r="Q235" s="191"/>
      <c r="R235" s="191"/>
      <c r="S235" s="191"/>
      <c r="T235" s="191"/>
      <c r="U235" s="191"/>
      <c r="V235" s="191"/>
      <c r="W235" s="191"/>
      <c r="X235" s="191"/>
      <c r="Y235" s="191"/>
      <c r="Z235" s="191"/>
      <c r="AA235" s="192" t="str">
        <f>+IF($C235&gt;0,VLOOKUP($B235,'CSM ACTIVE PRICE LIST'!$A$2:$F$1022,4,FALSE),"")</f>
        <v/>
      </c>
      <c r="AB235" s="192" t="str">
        <f>+IF($C235&gt;0,VLOOKUP($B235,'CSM ACTIVE PRICE LIST'!$A$2:$F$1022,5,FALSE),"")</f>
        <v/>
      </c>
      <c r="AC235" s="192" t="str">
        <f>+IF($C235&gt;0,VLOOKUP($B235,'CSM ACTIVE PRICE LIST'!$A$2:$F$1022,6,FALSE),"")</f>
        <v/>
      </c>
      <c r="AD235" s="38"/>
      <c r="AE235" s="159" t="str">
        <f t="shared" si="34"/>
        <v>0</v>
      </c>
      <c r="AF235" s="201"/>
      <c r="AG235" s="40" t="str">
        <f>IF($C235&gt;0,+VLOOKUP(E235,'MASTER CODE DATA'!A$1:B$99,2,FALSE),"")</f>
        <v/>
      </c>
      <c r="AH235" s="40" t="str">
        <f>IF(C235&gt;0,+VLOOKUP(F235,'MASTER CODE DATA'!C$1:D$99,2,FALSE),"")</f>
        <v/>
      </c>
      <c r="AI235" s="40" t="str">
        <f>IF(C235&gt;0,+VLOOKUP(G235,'MASTER CODE DATA'!E$1:F$99,2,FALSE),"")</f>
        <v/>
      </c>
      <c r="AJ235" s="40" t="str">
        <f>IF(C235&gt;0,+VLOOKUP(H235,'MASTER CODE DATA'!G$1:H$99,2,FALSE),"")</f>
        <v/>
      </c>
      <c r="AK235" s="40" t="str">
        <f>IF(C235&gt;0,+VLOOKUP(I235,'MASTER CODE DATA'!I$1:J$99,2,FALSE),"")</f>
        <v/>
      </c>
    </row>
    <row r="236" spans="1:37" s="1" customFormat="1" ht="12.75" hidden="1" customHeight="1" x14ac:dyDescent="0.2">
      <c r="A236" s="33" t="s">
        <v>99</v>
      </c>
      <c r="B236" s="33" t="s">
        <v>526</v>
      </c>
      <c r="C236" s="146"/>
      <c r="D236" s="35" t="str">
        <f t="shared" si="31"/>
        <v/>
      </c>
      <c r="E236" s="34"/>
      <c r="F236" s="34"/>
      <c r="G236" s="34"/>
      <c r="H236" s="34"/>
      <c r="I236" s="34"/>
      <c r="J236" s="143">
        <v>0</v>
      </c>
      <c r="K236" s="191" t="str">
        <f t="shared" si="36"/>
        <v/>
      </c>
      <c r="L236" s="191"/>
      <c r="M236" s="191"/>
      <c r="N236" s="191"/>
      <c r="O236" s="191"/>
      <c r="P236" s="191"/>
      <c r="Q236" s="191"/>
      <c r="R236" s="191"/>
      <c r="S236" s="191"/>
      <c r="T236" s="191"/>
      <c r="U236" s="191"/>
      <c r="V236" s="191"/>
      <c r="W236" s="191"/>
      <c r="X236" s="191"/>
      <c r="Y236" s="191"/>
      <c r="Z236" s="191"/>
      <c r="AA236" s="192" t="str">
        <f>+IF($C236&gt;0,VLOOKUP($B236,'CSM ACTIVE PRICE LIST'!$A$2:$F$1022,4,FALSE),"")</f>
        <v/>
      </c>
      <c r="AB236" s="192" t="str">
        <f>+IF($C236&gt;0,VLOOKUP($B236,'CSM ACTIVE PRICE LIST'!$A$2:$F$1022,5,FALSE),"")</f>
        <v/>
      </c>
      <c r="AC236" s="192" t="str">
        <f>+IF($C236&gt;0,VLOOKUP($B236,'CSM ACTIVE PRICE LIST'!$A$2:$F$1022,6,FALSE),"")</f>
        <v/>
      </c>
      <c r="AD236" s="38"/>
      <c r="AE236" s="159" t="str">
        <f t="shared" si="34"/>
        <v>0</v>
      </c>
      <c r="AF236" s="201"/>
      <c r="AG236" s="40" t="str">
        <f>IF($C236&gt;0,+VLOOKUP(E236,'MASTER CODE DATA'!A$1:B$99,2,FALSE),"")</f>
        <v/>
      </c>
      <c r="AH236" s="40" t="str">
        <f>IF(C236&gt;0,+VLOOKUP(F236,'MASTER CODE DATA'!C$1:D$99,2,FALSE),"")</f>
        <v/>
      </c>
      <c r="AI236" s="40" t="str">
        <f>IF(C236&gt;0,+VLOOKUP(G236,'MASTER CODE DATA'!E$1:F$99,2,FALSE),"")</f>
        <v/>
      </c>
      <c r="AJ236" s="40" t="str">
        <f>IF(C236&gt;0,+VLOOKUP(H236,'MASTER CODE DATA'!G$1:H$99,2,FALSE),"")</f>
        <v/>
      </c>
      <c r="AK236" s="40" t="str">
        <f>IF(C236&gt;0,+VLOOKUP(I236,'MASTER CODE DATA'!I$1:J$99,2,FALSE),"")</f>
        <v/>
      </c>
    </row>
    <row r="237" spans="1:37" s="1" customFormat="1" ht="12.75" hidden="1" customHeight="1" x14ac:dyDescent="0.2">
      <c r="A237" s="33" t="s">
        <v>81</v>
      </c>
      <c r="B237" s="33" t="s">
        <v>527</v>
      </c>
      <c r="C237" s="146"/>
      <c r="D237" s="35" t="str">
        <f t="shared" si="31"/>
        <v/>
      </c>
      <c r="E237" s="34"/>
      <c r="F237" s="34"/>
      <c r="G237" s="34"/>
      <c r="H237" s="34"/>
      <c r="I237" s="34"/>
      <c r="J237" s="143">
        <v>0</v>
      </c>
      <c r="K237" s="191" t="str">
        <f t="shared" si="36"/>
        <v/>
      </c>
      <c r="L237" s="191"/>
      <c r="M237" s="191"/>
      <c r="N237" s="191"/>
      <c r="O237" s="191"/>
      <c r="P237" s="191"/>
      <c r="Q237" s="191"/>
      <c r="R237" s="191"/>
      <c r="S237" s="191"/>
      <c r="T237" s="191"/>
      <c r="U237" s="191"/>
      <c r="V237" s="191"/>
      <c r="W237" s="191"/>
      <c r="X237" s="191"/>
      <c r="Y237" s="191"/>
      <c r="Z237" s="191"/>
      <c r="AA237" s="192" t="str">
        <f>+IF($C237&gt;0,VLOOKUP($B237,'CSM ACTIVE PRICE LIST'!$A$2:$F$1022,4,FALSE),"")</f>
        <v/>
      </c>
      <c r="AB237" s="192" t="str">
        <f>+IF($C237&gt;0,VLOOKUP($B237,'CSM ACTIVE PRICE LIST'!$A$2:$F$1022,5,FALSE),"")</f>
        <v/>
      </c>
      <c r="AC237" s="192" t="str">
        <f>+IF($C237&gt;0,VLOOKUP($B237,'CSM ACTIVE PRICE LIST'!$A$2:$F$1022,6,FALSE),"")</f>
        <v/>
      </c>
      <c r="AD237" s="38"/>
      <c r="AE237" s="159" t="str">
        <f t="shared" si="34"/>
        <v>0</v>
      </c>
      <c r="AF237" s="201"/>
      <c r="AG237" s="40" t="str">
        <f>IF($C237&gt;0,+VLOOKUP(E237,'MASTER CODE DATA'!A$1:B$99,2,FALSE),"")</f>
        <v/>
      </c>
      <c r="AH237" s="40" t="str">
        <f>IF(C237&gt;0,+VLOOKUP(F237,'MASTER CODE DATA'!C$1:D$99,2,FALSE),"")</f>
        <v/>
      </c>
      <c r="AI237" s="40" t="str">
        <f>IF(C237&gt;0,+VLOOKUP(G237,'MASTER CODE DATA'!E$1:F$99,2,FALSE),"")</f>
        <v/>
      </c>
      <c r="AJ237" s="40" t="str">
        <f>IF(C237&gt;0,+VLOOKUP(H237,'MASTER CODE DATA'!G$1:H$99,2,FALSE),"")</f>
        <v/>
      </c>
      <c r="AK237" s="40" t="str">
        <f>IF(C237&gt;0,+VLOOKUP(I237,'MASTER CODE DATA'!I$1:J$99,2,FALSE),"")</f>
        <v/>
      </c>
    </row>
    <row r="238" spans="1:37" s="1" customFormat="1" ht="120" x14ac:dyDescent="0.2">
      <c r="A238" s="33" t="s">
        <v>99</v>
      </c>
      <c r="B238" s="194" t="s">
        <v>528</v>
      </c>
      <c r="C238" s="146" t="s">
        <v>1965</v>
      </c>
      <c r="D238" s="35" t="str">
        <f t="shared" si="31"/>
        <v>H.FLYFL_EAR</v>
      </c>
      <c r="E238" s="34" t="s">
        <v>766</v>
      </c>
      <c r="F238" s="34" t="s">
        <v>766</v>
      </c>
      <c r="G238" s="34" t="s">
        <v>920</v>
      </c>
      <c r="H238" s="34" t="s">
        <v>795</v>
      </c>
      <c r="I238" s="34" t="s">
        <v>896</v>
      </c>
      <c r="J238" s="143" t="s">
        <v>896</v>
      </c>
      <c r="K238" s="191" t="str">
        <f t="shared" si="36"/>
        <v>KNIT EAR BONNET</v>
      </c>
      <c r="L238" s="191" t="s">
        <v>529</v>
      </c>
      <c r="M238" s="191" t="s">
        <v>530</v>
      </c>
      <c r="N238" s="191" t="s">
        <v>106</v>
      </c>
      <c r="O238" s="191" t="s">
        <v>1973</v>
      </c>
      <c r="P238" s="191" t="s">
        <v>531</v>
      </c>
      <c r="Q238" s="191" t="s">
        <v>532</v>
      </c>
      <c r="R238" s="191" t="s">
        <v>110</v>
      </c>
      <c r="S238" s="191" t="s">
        <v>1979</v>
      </c>
      <c r="T238" s="191" t="s">
        <v>533</v>
      </c>
      <c r="U238" s="191" t="s">
        <v>534</v>
      </c>
      <c r="V238" s="191" t="s">
        <v>297</v>
      </c>
      <c r="W238" s="191"/>
      <c r="X238" s="191"/>
      <c r="Y238" s="191"/>
      <c r="Z238" s="191"/>
      <c r="AA238" s="192">
        <f>+IF($C238&gt;0,VLOOKUP($B238,'CSM ACTIVE PRICE LIST'!$A$2:$F$1022,4,FALSE),"")</f>
        <v>39.9</v>
      </c>
      <c r="AB238" s="192">
        <f>+IF($C238&gt;0,VLOOKUP($B238,'CSM ACTIVE PRICE LIST'!$A$2:$F$1022,5,FALSE),"")</f>
        <v>2190</v>
      </c>
      <c r="AC238" s="192">
        <f>+IF($C238&gt;0,VLOOKUP($B238,'CSM ACTIVE PRICE LIST'!$A$2:$F$1022,6,FALSE),"")</f>
        <v>45.884999999999998</v>
      </c>
      <c r="AD238" s="38" t="str">
        <f>+VLOOKUP(B238,'SKU LIST - LINKED'!C:W,21,FALSE)</f>
        <v>FULL</v>
      </c>
      <c r="AE238" s="159" t="str">
        <f t="shared" ref="AE238:AE247" si="39">+H238&amp;"-"&amp;J238</f>
        <v>FULL-EAR BONNETS / FLY VEILS</v>
      </c>
      <c r="AF238" s="159">
        <f>+VLOOKUP(B238,'[1]STYLES &amp; SIZE CHARTS'!$A:$H,8,FALSE)</f>
        <v>0</v>
      </c>
      <c r="AG238" s="40" t="str">
        <f>IF($C238&gt;0,+VLOOKUP(E238,'MASTER CODE DATA'!A$1:B$99,2,FALSE),"")</f>
        <v>H</v>
      </c>
      <c r="AH238" s="40" t="str">
        <f>IF(C238&gt;0,+VLOOKUP(F238,'MASTER CODE DATA'!C$1:D$99,2,FALSE),"")</f>
        <v>HRS</v>
      </c>
      <c r="AI238" s="40" t="str">
        <f>IF(C238&gt;0,+VLOOKUP(G238,'MASTER CODE DATA'!E$1:F$99,2,FALSE),"")</f>
        <v>FLY</v>
      </c>
      <c r="AJ238" s="40" t="str">
        <f>IF(C238&gt;0,+VLOOKUP(H238,'MASTER CODE DATA'!G$1:H$99,2,FALSE),"")</f>
        <v>FL</v>
      </c>
      <c r="AK238" s="40" t="str">
        <f>IF(C238&gt;0,+VLOOKUP(I238,'MASTER CODE DATA'!I$1:J$99,2,FALSE),"")</f>
        <v>EAR</v>
      </c>
    </row>
    <row r="239" spans="1:37" s="1" customFormat="1" ht="120" x14ac:dyDescent="0.2">
      <c r="A239" s="33" t="s">
        <v>99</v>
      </c>
      <c r="B239" s="194" t="s">
        <v>535</v>
      </c>
      <c r="C239" s="146" t="s">
        <v>1965</v>
      </c>
      <c r="D239" s="35" t="str">
        <f t="shared" si="31"/>
        <v>H.FLYPN_EAR</v>
      </c>
      <c r="E239" s="34" t="s">
        <v>766</v>
      </c>
      <c r="F239" s="34" t="s">
        <v>808</v>
      </c>
      <c r="G239" s="34" t="s">
        <v>920</v>
      </c>
      <c r="H239" s="34" t="s">
        <v>808</v>
      </c>
      <c r="I239" s="34" t="s">
        <v>896</v>
      </c>
      <c r="J239" s="143" t="s">
        <v>896</v>
      </c>
      <c r="K239" s="191" t="str">
        <f>IF(C239&gt;0,H239&amp;" - "&amp;C239,"")</f>
        <v>PONY - KNIT EAR BONNET</v>
      </c>
      <c r="L239" s="191" t="s">
        <v>3543</v>
      </c>
      <c r="M239" s="191" t="s">
        <v>530</v>
      </c>
      <c r="N239" s="191" t="s">
        <v>106</v>
      </c>
      <c r="O239" s="191" t="s">
        <v>3554</v>
      </c>
      <c r="P239" s="191" t="s">
        <v>3565</v>
      </c>
      <c r="Q239" s="191" t="s">
        <v>532</v>
      </c>
      <c r="R239" s="191" t="s">
        <v>110</v>
      </c>
      <c r="S239" s="191" t="s">
        <v>3576</v>
      </c>
      <c r="T239" s="191" t="s">
        <v>3587</v>
      </c>
      <c r="U239" s="191" t="s">
        <v>534</v>
      </c>
      <c r="V239" s="191" t="s">
        <v>297</v>
      </c>
      <c r="W239" s="191"/>
      <c r="X239" s="191"/>
      <c r="Y239" s="191"/>
      <c r="Z239" s="191"/>
      <c r="AA239" s="192">
        <f>+IF($C239&gt;0,VLOOKUP($B239,'CSM ACTIVE PRICE LIST'!$A$2:$F$1022,4,FALSE),"")</f>
        <v>39.9</v>
      </c>
      <c r="AB239" s="192">
        <f>+IF($C239&gt;0,VLOOKUP($B239,'CSM ACTIVE PRICE LIST'!$A$2:$F$1022,5,FALSE),"")</f>
        <v>2190</v>
      </c>
      <c r="AC239" s="192">
        <f>+IF($C239&gt;0,VLOOKUP($B239,'CSM ACTIVE PRICE LIST'!$A$2:$F$1022,6,FALSE),"")</f>
        <v>45.884999999999998</v>
      </c>
      <c r="AD239" s="38" t="str">
        <f>+VLOOKUP(B239,'SKU LIST - LINKED'!C:W,21,FALSE)</f>
        <v>PONY</v>
      </c>
      <c r="AE239" s="159" t="str">
        <f t="shared" si="39"/>
        <v>PONY-EAR BONNETS / FLY VEILS</v>
      </c>
      <c r="AF239" s="159">
        <f>+VLOOKUP(B239,'[1]STYLES &amp; SIZE CHARTS'!$A:$H,8,FALSE)</f>
        <v>0</v>
      </c>
      <c r="AG239" s="40" t="str">
        <f>IF($C239&gt;0,+VLOOKUP(E239,'MASTER CODE DATA'!A$1:B$99,2,FALSE),"")</f>
        <v>H</v>
      </c>
      <c r="AH239" s="40" t="str">
        <f>IF(C239&gt;0,+VLOOKUP(F239,'MASTER CODE DATA'!C$1:D$99,2,FALSE),"")</f>
        <v>PNY</v>
      </c>
      <c r="AI239" s="40" t="str">
        <f>IF(C239&gt;0,+VLOOKUP(G239,'MASTER CODE DATA'!E$1:F$99,2,FALSE),"")</f>
        <v>FLY</v>
      </c>
      <c r="AJ239" s="40" t="str">
        <f>IF(C239&gt;0,+VLOOKUP(H239,'MASTER CODE DATA'!G$1:H$99,2,FALSE),"")</f>
        <v>PN</v>
      </c>
      <c r="AK239" s="40" t="str">
        <f>IF(C239&gt;0,+VLOOKUP(I239,'MASTER CODE DATA'!I$1:J$99,2,FALSE),"")</f>
        <v>EAR</v>
      </c>
    </row>
    <row r="240" spans="1:37" s="1" customFormat="1" ht="144" x14ac:dyDescent="0.2">
      <c r="A240" s="33" t="s">
        <v>81</v>
      </c>
      <c r="B240" s="194" t="s">
        <v>536</v>
      </c>
      <c r="C240" s="146" t="s">
        <v>2979</v>
      </c>
      <c r="D240" s="35" t="str">
        <f t="shared" si="31"/>
        <v>R.TOPWN_CPL</v>
      </c>
      <c r="E240" s="34" t="s">
        <v>860</v>
      </c>
      <c r="F240" s="34" t="s">
        <v>865</v>
      </c>
      <c r="G240" s="34" t="s">
        <v>861</v>
      </c>
      <c r="H240" s="34" t="s">
        <v>865</v>
      </c>
      <c r="I240" s="34" t="s">
        <v>2958</v>
      </c>
      <c r="J240" s="143" t="s">
        <v>2980</v>
      </c>
      <c r="K240" s="191" t="str">
        <f t="shared" si="36"/>
        <v>WOMEN'S COMPETITION POLO LONG SLEEVE</v>
      </c>
      <c r="L240" s="191" t="s">
        <v>304</v>
      </c>
      <c r="M240" s="191" t="s">
        <v>305</v>
      </c>
      <c r="N240" s="191" t="s">
        <v>129</v>
      </c>
      <c r="O240" s="191" t="s">
        <v>537</v>
      </c>
      <c r="P240" s="191" t="s">
        <v>3605</v>
      </c>
      <c r="Q240" s="191" t="s">
        <v>307</v>
      </c>
      <c r="R240" s="191" t="s">
        <v>132</v>
      </c>
      <c r="S240" s="191" t="s">
        <v>3020</v>
      </c>
      <c r="T240" s="191" t="s">
        <v>308</v>
      </c>
      <c r="U240" s="191" t="s">
        <v>3702</v>
      </c>
      <c r="V240" s="191" t="s">
        <v>134</v>
      </c>
      <c r="W240" s="191"/>
      <c r="X240" s="191"/>
      <c r="Y240" s="191"/>
      <c r="Z240" s="191"/>
      <c r="AA240" s="192">
        <f>+IF($C240&gt;0,VLOOKUP($B240,'CSM ACTIVE PRICE LIST'!$A$2:$F$1022,4,FALSE),"")</f>
        <v>99.9</v>
      </c>
      <c r="AB240" s="192">
        <f>+IF($C240&gt;0,VLOOKUP($B240,'CSM ACTIVE PRICE LIST'!$A$2:$F$1022,5,FALSE),"")</f>
        <v>5490</v>
      </c>
      <c r="AC240" s="192">
        <f>+IF($C240&gt;0,VLOOKUP($B240,'CSM ACTIVE PRICE LIST'!$A$2:$F$1022,6,FALSE),"")</f>
        <v>114.88499999999999</v>
      </c>
      <c r="AD240" s="38" t="str">
        <f>+VLOOKUP(B240,'SKU LIST - LINKED'!C:W,21,FALSE)</f>
        <v>XS;S;M;L;XL</v>
      </c>
      <c r="AE240" s="159" t="str">
        <f t="shared" si="39"/>
        <v>WOMEN-COMPETITION POLO LONG SLEEVE</v>
      </c>
      <c r="AF240" s="159" t="str">
        <f>+VLOOKUP(B240,'[1]STYLES &amp; SIZE CHARTS'!$A:$H,8,FALSE)</f>
        <v>WT-LSCP1</v>
      </c>
      <c r="AG240" s="40" t="str">
        <f>IF($C240&gt;0,+VLOOKUP(E240,'MASTER CODE DATA'!A$1:B$99,2,FALSE),"")</f>
        <v>R</v>
      </c>
      <c r="AH240" s="40" t="str">
        <f>IF(C240&gt;0,+VLOOKUP(F240,'MASTER CODE DATA'!C$1:D$99,2,FALSE),"")</f>
        <v>WMN</v>
      </c>
      <c r="AI240" s="40" t="str">
        <f>IF(C240&gt;0,+VLOOKUP(G240,'MASTER CODE DATA'!E$1:F$99,2,FALSE),"")</f>
        <v>TOP</v>
      </c>
      <c r="AJ240" s="40" t="str">
        <f>IF(C240&gt;0,+VLOOKUP(H240,'MASTER CODE DATA'!G$1:H$99,2,FALSE),"")</f>
        <v>WN</v>
      </c>
      <c r="AK240" s="40" t="str">
        <f>IF(C240&gt;0,+VLOOKUP(I240,'MASTER CODE DATA'!I$1:J$99,2,FALSE),"")</f>
        <v>CPL</v>
      </c>
    </row>
    <row r="241" spans="1:37" s="1" customFormat="1" ht="144" x14ac:dyDescent="0.2">
      <c r="A241" s="33" t="s">
        <v>81</v>
      </c>
      <c r="B241" s="194" t="s">
        <v>538</v>
      </c>
      <c r="C241" s="146" t="s">
        <v>2981</v>
      </c>
      <c r="D241" s="35" t="str">
        <f t="shared" si="31"/>
        <v>R.TOPKG_CPL</v>
      </c>
      <c r="E241" s="34" t="s">
        <v>860</v>
      </c>
      <c r="F241" s="34" t="s">
        <v>919</v>
      </c>
      <c r="G241" s="34" t="s">
        <v>861</v>
      </c>
      <c r="H241" s="34" t="s">
        <v>869</v>
      </c>
      <c r="I241" s="34" t="s">
        <v>2958</v>
      </c>
      <c r="J241" s="143" t="s">
        <v>2980</v>
      </c>
      <c r="K241" s="191" t="str">
        <f t="shared" si="36"/>
        <v>GIRL'S COMPETITION POLO LONG SLEEVE</v>
      </c>
      <c r="L241" s="191" t="s">
        <v>304</v>
      </c>
      <c r="M241" s="191" t="s">
        <v>305</v>
      </c>
      <c r="N241" s="191" t="s">
        <v>129</v>
      </c>
      <c r="O241" s="191" t="s">
        <v>539</v>
      </c>
      <c r="P241" s="191" t="s">
        <v>3605</v>
      </c>
      <c r="Q241" s="191" t="s">
        <v>307</v>
      </c>
      <c r="R241" s="191" t="s">
        <v>132</v>
      </c>
      <c r="S241" s="191" t="s">
        <v>3021</v>
      </c>
      <c r="T241" s="191" t="s">
        <v>308</v>
      </c>
      <c r="U241" s="191" t="s">
        <v>3702</v>
      </c>
      <c r="V241" s="191" t="s">
        <v>134</v>
      </c>
      <c r="W241" s="191"/>
      <c r="X241" s="191"/>
      <c r="Y241" s="191"/>
      <c r="Z241" s="191"/>
      <c r="AA241" s="192">
        <f>+IF($C241&gt;0,VLOOKUP($B241,'CSM ACTIVE PRICE LIST'!$A$2:$F$1022,4,FALSE),"")</f>
        <v>69.900000000000006</v>
      </c>
      <c r="AB241" s="192">
        <f>+IF($C241&gt;0,VLOOKUP($B241,'CSM ACTIVE PRICE LIST'!$A$2:$F$1022,5,FALSE),"")</f>
        <v>3840</v>
      </c>
      <c r="AC241" s="192">
        <f>+IF($C241&gt;0,VLOOKUP($B241,'CSM ACTIVE PRICE LIST'!$A$2:$F$1022,6,FALSE),"")</f>
        <v>80.385000000000005</v>
      </c>
      <c r="AD241" s="38" t="str">
        <f>+VLOOKUP(B241,'SKU LIST - LINKED'!C:W,21,FALSE)</f>
        <v>6-7 Y;8-9 Y;10-11 Y;12-13 Y;14-15 Y</v>
      </c>
      <c r="AE241" s="159" t="str">
        <f t="shared" si="39"/>
        <v>KIDS GIRL-COMPETITION POLO LONG SLEEVE</v>
      </c>
      <c r="AF241" s="159" t="str">
        <f>+VLOOKUP(B241,'[1]STYLES &amp; SIZE CHARTS'!$A:$H,8,FALSE)</f>
        <v>JT-GLSP1</v>
      </c>
      <c r="AG241" s="40" t="str">
        <f>IF($C241&gt;0,+VLOOKUP(E241,'MASTER CODE DATA'!A$1:B$99,2,FALSE),"")</f>
        <v>R</v>
      </c>
      <c r="AH241" s="40" t="str">
        <f>IF(C241&gt;0,+VLOOKUP(F241,'MASTER CODE DATA'!C$1:D$99,2,FALSE),"")</f>
        <v>JNR</v>
      </c>
      <c r="AI241" s="40" t="str">
        <f>IF(C241&gt;0,+VLOOKUP(G241,'MASTER CODE DATA'!E$1:F$99,2,FALSE),"")</f>
        <v>TOP</v>
      </c>
      <c r="AJ241" s="40" t="str">
        <f>IF(C241&gt;0,+VLOOKUP(H241,'MASTER CODE DATA'!G$1:H$99,2,FALSE),"")</f>
        <v>KG</v>
      </c>
      <c r="AK241" s="40" t="str">
        <f>IF(C241&gt;0,+VLOOKUP(I241,'MASTER CODE DATA'!I$1:J$99,2,FALSE),"")</f>
        <v>CPL</v>
      </c>
    </row>
    <row r="242" spans="1:37" s="1" customFormat="1" ht="144" x14ac:dyDescent="0.2">
      <c r="A242" s="33" t="s">
        <v>81</v>
      </c>
      <c r="B242" s="194" t="s">
        <v>540</v>
      </c>
      <c r="C242" s="146" t="s">
        <v>2982</v>
      </c>
      <c r="D242" s="35" t="str">
        <f t="shared" si="31"/>
        <v>R.TOPMN_CPL</v>
      </c>
      <c r="E242" s="34" t="s">
        <v>860</v>
      </c>
      <c r="F242" s="34" t="s">
        <v>818</v>
      </c>
      <c r="G242" s="34" t="s">
        <v>861</v>
      </c>
      <c r="H242" s="34" t="s">
        <v>818</v>
      </c>
      <c r="I242" s="34" t="s">
        <v>2958</v>
      </c>
      <c r="J242" s="143" t="s">
        <v>2980</v>
      </c>
      <c r="K242" s="191" t="str">
        <f t="shared" si="36"/>
        <v>MEN'S COMPETITION POLO LONG SLEEVE</v>
      </c>
      <c r="L242" s="191" t="s">
        <v>304</v>
      </c>
      <c r="M242" s="191" t="s">
        <v>305</v>
      </c>
      <c r="N242" s="191" t="s">
        <v>129</v>
      </c>
      <c r="O242" s="191" t="s">
        <v>541</v>
      </c>
      <c r="P242" s="191" t="s">
        <v>3605</v>
      </c>
      <c r="Q242" s="191" t="s">
        <v>307</v>
      </c>
      <c r="R242" s="191" t="s">
        <v>132</v>
      </c>
      <c r="S242" s="191" t="s">
        <v>3022</v>
      </c>
      <c r="T242" s="191" t="s">
        <v>308</v>
      </c>
      <c r="U242" s="191" t="s">
        <v>3702</v>
      </c>
      <c r="V242" s="191" t="s">
        <v>134</v>
      </c>
      <c r="W242" s="191"/>
      <c r="X242" s="191"/>
      <c r="Y242" s="191"/>
      <c r="Z242" s="191"/>
      <c r="AA242" s="192">
        <f>+IF($C242&gt;0,VLOOKUP($B242,'CSM ACTIVE PRICE LIST'!$A$2:$F$1022,4,FALSE),"")</f>
        <v>99.9</v>
      </c>
      <c r="AB242" s="192">
        <f>+IF($C242&gt;0,VLOOKUP($B242,'CSM ACTIVE PRICE LIST'!$A$2:$F$1022,5,FALSE),"")</f>
        <v>5490</v>
      </c>
      <c r="AC242" s="192">
        <f>+IF($C242&gt;0,VLOOKUP($B242,'CSM ACTIVE PRICE LIST'!$A$2:$F$1022,6,FALSE),"")</f>
        <v>114.88499999999999</v>
      </c>
      <c r="AD242" s="38" t="str">
        <f>+VLOOKUP(B242,'SKU LIST - LINKED'!C:W,21,FALSE)</f>
        <v>XS;S;M;L;XL;XXL</v>
      </c>
      <c r="AE242" s="159" t="str">
        <f t="shared" si="39"/>
        <v>MEN-COMPETITION POLO LONG SLEEVE</v>
      </c>
      <c r="AF242" s="159" t="str">
        <f>+VLOOKUP(B242,'[1]STYLES &amp; SIZE CHARTS'!$A:$H,8,FALSE)</f>
        <v>MT-LSCP1</v>
      </c>
      <c r="AG242" s="40" t="str">
        <f>IF($C242&gt;0,+VLOOKUP(E242,'MASTER CODE DATA'!A$1:B$99,2,FALSE),"")</f>
        <v>R</v>
      </c>
      <c r="AH242" s="40" t="str">
        <f>IF(C242&gt;0,+VLOOKUP(F242,'MASTER CODE DATA'!C$1:D$99,2,FALSE),"")</f>
        <v>MEN</v>
      </c>
      <c r="AI242" s="40" t="str">
        <f>IF(C242&gt;0,+VLOOKUP(G242,'MASTER CODE DATA'!E$1:F$99,2,FALSE),"")</f>
        <v>TOP</v>
      </c>
      <c r="AJ242" s="40" t="str">
        <f>IF(C242&gt;0,+VLOOKUP(H242,'MASTER CODE DATA'!G$1:H$99,2,FALSE),"")</f>
        <v>MN</v>
      </c>
      <c r="AK242" s="40" t="str">
        <f>IF(C242&gt;0,+VLOOKUP(I242,'MASTER CODE DATA'!I$1:J$99,2,FALSE),"")</f>
        <v>CPL</v>
      </c>
    </row>
    <row r="243" spans="1:37" s="1" customFormat="1" ht="144" x14ac:dyDescent="0.2">
      <c r="A243" s="33" t="s">
        <v>81</v>
      </c>
      <c r="B243" s="194" t="s">
        <v>542</v>
      </c>
      <c r="C243" s="146" t="s">
        <v>2983</v>
      </c>
      <c r="D243" s="35" t="str">
        <f t="shared" si="31"/>
        <v>R.TOPKB_CPL</v>
      </c>
      <c r="E243" s="34" t="s">
        <v>860</v>
      </c>
      <c r="F243" s="34" t="s">
        <v>919</v>
      </c>
      <c r="G243" s="34" t="s">
        <v>861</v>
      </c>
      <c r="H243" s="34" t="s">
        <v>867</v>
      </c>
      <c r="I243" s="34" t="s">
        <v>2958</v>
      </c>
      <c r="J243" s="143" t="s">
        <v>2980</v>
      </c>
      <c r="K243" s="191" t="str">
        <f t="shared" si="36"/>
        <v>BOY'S COMPETITION POLO LONG SLEEVE</v>
      </c>
      <c r="L243" s="191" t="s">
        <v>304</v>
      </c>
      <c r="M243" s="191" t="s">
        <v>305</v>
      </c>
      <c r="N243" s="191" t="s">
        <v>129</v>
      </c>
      <c r="O243" s="191" t="s">
        <v>543</v>
      </c>
      <c r="P243" s="191" t="s">
        <v>3605</v>
      </c>
      <c r="Q243" s="191" t="s">
        <v>307</v>
      </c>
      <c r="R243" s="191" t="s">
        <v>132</v>
      </c>
      <c r="S243" s="191" t="s">
        <v>3023</v>
      </c>
      <c r="T243" s="191" t="s">
        <v>308</v>
      </c>
      <c r="U243" s="191" t="s">
        <v>3702</v>
      </c>
      <c r="V243" s="191" t="s">
        <v>134</v>
      </c>
      <c r="W243" s="191"/>
      <c r="X243" s="191"/>
      <c r="Y243" s="191"/>
      <c r="Z243" s="191"/>
      <c r="AA243" s="192">
        <f>+IF($C243&gt;0,VLOOKUP($B243,'CSM ACTIVE PRICE LIST'!$A$2:$F$1022,4,FALSE),"")</f>
        <v>69.900000000000006</v>
      </c>
      <c r="AB243" s="192">
        <f>+IF($C243&gt;0,VLOOKUP($B243,'CSM ACTIVE PRICE LIST'!$A$2:$F$1022,5,FALSE),"")</f>
        <v>3840</v>
      </c>
      <c r="AC243" s="192">
        <f>+IF($C243&gt;0,VLOOKUP($B243,'CSM ACTIVE PRICE LIST'!$A$2:$F$1022,6,FALSE),"")</f>
        <v>80.385000000000005</v>
      </c>
      <c r="AD243" s="38" t="str">
        <f>+VLOOKUP(B243,'SKU LIST - LINKED'!C:W,21,FALSE)</f>
        <v>6-7 Y;8-9 Y;10-11 Y;12-13 Y;14-15 Y</v>
      </c>
      <c r="AE243" s="159" t="str">
        <f t="shared" si="39"/>
        <v>KIDS BOY-COMPETITION POLO LONG SLEEVE</v>
      </c>
      <c r="AF243" s="159" t="str">
        <f>+VLOOKUP(B243,'[1]STYLES &amp; SIZE CHARTS'!$A:$H,8,FALSE)</f>
        <v>JT-BLSP1</v>
      </c>
      <c r="AG243" s="40" t="str">
        <f>IF($C243&gt;0,+VLOOKUP(E243,'MASTER CODE DATA'!A$1:B$99,2,FALSE),"")</f>
        <v>R</v>
      </c>
      <c r="AH243" s="40" t="str">
        <f>IF(C243&gt;0,+VLOOKUP(F243,'MASTER CODE DATA'!C$1:D$99,2,FALSE),"")</f>
        <v>JNR</v>
      </c>
      <c r="AI243" s="40" t="str">
        <f>IF(C243&gt;0,+VLOOKUP(G243,'MASTER CODE DATA'!E$1:F$99,2,FALSE),"")</f>
        <v>TOP</v>
      </c>
      <c r="AJ243" s="40" t="str">
        <f>IF(C243&gt;0,+VLOOKUP(H243,'MASTER CODE DATA'!G$1:H$99,2,FALSE),"")</f>
        <v>KB</v>
      </c>
      <c r="AK243" s="40" t="str">
        <f>IF(C243&gt;0,+VLOOKUP(I243,'MASTER CODE DATA'!I$1:J$99,2,FALSE),"")</f>
        <v>CPL</v>
      </c>
    </row>
    <row r="244" spans="1:37" s="1" customFormat="1" ht="144" x14ac:dyDescent="0.2">
      <c r="A244" s="33"/>
      <c r="B244" s="194" t="s">
        <v>3772</v>
      </c>
      <c r="C244" s="146" t="s">
        <v>3774</v>
      </c>
      <c r="D244" s="35" t="str">
        <f t="shared" si="31"/>
        <v>R.TOPWN_CPL</v>
      </c>
      <c r="E244" s="34" t="s">
        <v>860</v>
      </c>
      <c r="F244" s="34" t="s">
        <v>865</v>
      </c>
      <c r="G244" s="34" t="s">
        <v>861</v>
      </c>
      <c r="H244" s="34" t="s">
        <v>865</v>
      </c>
      <c r="I244" s="34" t="s">
        <v>2958</v>
      </c>
      <c r="J244" s="143" t="s">
        <v>872</v>
      </c>
      <c r="K244" s="191" t="str">
        <f t="shared" si="36"/>
        <v>WOMEN'S COMPETITION POLO LONG SLEEVE X TEAM TÜRKİYE</v>
      </c>
      <c r="L244" s="191" t="s">
        <v>304</v>
      </c>
      <c r="M244" s="191" t="s">
        <v>305</v>
      </c>
      <c r="N244" s="191" t="s">
        <v>129</v>
      </c>
      <c r="O244" s="191" t="s">
        <v>3776</v>
      </c>
      <c r="P244" s="191" t="s">
        <v>3605</v>
      </c>
      <c r="Q244" s="191" t="s">
        <v>307</v>
      </c>
      <c r="R244" s="191" t="s">
        <v>132</v>
      </c>
      <c r="S244" s="191" t="s">
        <v>3778</v>
      </c>
      <c r="T244" s="191" t="s">
        <v>308</v>
      </c>
      <c r="U244" s="191" t="s">
        <v>3702</v>
      </c>
      <c r="V244" s="191" t="s">
        <v>134</v>
      </c>
      <c r="W244" s="191"/>
      <c r="X244" s="191"/>
      <c r="Y244" s="191"/>
      <c r="Z244" s="191"/>
      <c r="AA244" s="192">
        <f>+IF($C244&gt;0,VLOOKUP($B244,'CSM ACTIVE PRICE LIST'!$A$2:$F$1022,4,FALSE),"")</f>
        <v>109.9</v>
      </c>
      <c r="AB244" s="192">
        <f>+IF($C244&gt;0,VLOOKUP($B244,'CSM ACTIVE PRICE LIST'!$A$2:$F$1022,5,FALSE),"")</f>
        <v>6040</v>
      </c>
      <c r="AC244" s="192">
        <f>+IF($C244&gt;0,VLOOKUP($B244,'CSM ACTIVE PRICE LIST'!$A$2:$F$1022,6,FALSE),"")</f>
        <v>126.38499999999999</v>
      </c>
      <c r="AD244" s="38" t="str">
        <f>+VLOOKUP(B244,'SKU LIST - LINKED'!C:W,21,FALSE)</f>
        <v>XS;S;M;L;XL;XXL</v>
      </c>
      <c r="AE244" s="159" t="str">
        <f t="shared" si="39"/>
        <v>WOMEN-COMPETITION POLO L/S</v>
      </c>
      <c r="AF244" s="159" t="str">
        <f>+VLOOKUP(B244,'[1]STYLES &amp; SIZE CHARTS'!$A:$H,8,FALSE)</f>
        <v>WT-LSCP1</v>
      </c>
      <c r="AG244" s="40" t="str">
        <f>IF($C244&gt;0,+VLOOKUP(E244,'MASTER CODE DATA'!A$1:B$99,2,FALSE),"")</f>
        <v>R</v>
      </c>
      <c r="AH244" s="40" t="str">
        <f>IF(C244&gt;0,+VLOOKUP(F244,'MASTER CODE DATA'!C$1:D$99,2,FALSE),"")</f>
        <v>WMN</v>
      </c>
      <c r="AI244" s="40" t="str">
        <f>IF(C244&gt;0,+VLOOKUP(G244,'MASTER CODE DATA'!E$1:F$99,2,FALSE),"")</f>
        <v>TOP</v>
      </c>
      <c r="AJ244" s="40" t="str">
        <f>IF(C244&gt;0,+VLOOKUP(H244,'MASTER CODE DATA'!G$1:H$99,2,FALSE),"")</f>
        <v>WN</v>
      </c>
      <c r="AK244" s="40" t="str">
        <f>IF(C244&gt;0,+VLOOKUP(I244,'MASTER CODE DATA'!I$1:J$99,2,FALSE),"")</f>
        <v>CPL</v>
      </c>
    </row>
    <row r="245" spans="1:37" s="1" customFormat="1" ht="144" x14ac:dyDescent="0.2">
      <c r="A245" s="33"/>
      <c r="B245" s="194" t="s">
        <v>3773</v>
      </c>
      <c r="C245" s="146" t="s">
        <v>3775</v>
      </c>
      <c r="D245" s="35" t="str">
        <f t="shared" si="31"/>
        <v>R.TOPMN_CPL</v>
      </c>
      <c r="E245" s="34" t="s">
        <v>860</v>
      </c>
      <c r="F245" s="34" t="s">
        <v>818</v>
      </c>
      <c r="G245" s="34" t="s">
        <v>861</v>
      </c>
      <c r="H245" s="34" t="s">
        <v>818</v>
      </c>
      <c r="I245" s="34" t="s">
        <v>2958</v>
      </c>
      <c r="J245" s="143" t="s">
        <v>872</v>
      </c>
      <c r="K245" s="191" t="str">
        <f t="shared" si="36"/>
        <v>MEN'S COMPETITION POLO LONG SLEEVE X TEAM TÜRKİYE</v>
      </c>
      <c r="L245" s="191" t="s">
        <v>304</v>
      </c>
      <c r="M245" s="191" t="s">
        <v>305</v>
      </c>
      <c r="N245" s="191" t="s">
        <v>129</v>
      </c>
      <c r="O245" s="191" t="s">
        <v>3777</v>
      </c>
      <c r="P245" s="191" t="s">
        <v>3605</v>
      </c>
      <c r="Q245" s="191" t="s">
        <v>307</v>
      </c>
      <c r="R245" s="191" t="s">
        <v>132</v>
      </c>
      <c r="S245" s="191" t="s">
        <v>3779</v>
      </c>
      <c r="T245" s="191" t="s">
        <v>308</v>
      </c>
      <c r="U245" s="191" t="s">
        <v>3702</v>
      </c>
      <c r="V245" s="191" t="s">
        <v>134</v>
      </c>
      <c r="W245" s="191"/>
      <c r="X245" s="191"/>
      <c r="Y245" s="191"/>
      <c r="Z245" s="191"/>
      <c r="AA245" s="192">
        <f>+IF($C245&gt;0,VLOOKUP($B245,'CSM ACTIVE PRICE LIST'!$A$2:$F$1022,4,FALSE),"")</f>
        <v>109.9</v>
      </c>
      <c r="AB245" s="192">
        <f>+IF($C245&gt;0,VLOOKUP($B245,'CSM ACTIVE PRICE LIST'!$A$2:$F$1022,5,FALSE),"")</f>
        <v>6040</v>
      </c>
      <c r="AC245" s="192">
        <f>+IF($C245&gt;0,VLOOKUP($B245,'CSM ACTIVE PRICE LIST'!$A$2:$F$1022,6,FALSE),"")</f>
        <v>126.38499999999999</v>
      </c>
      <c r="AD245" s="38" t="str">
        <f>+VLOOKUP(B245,'SKU LIST - LINKED'!C:W,21,FALSE)</f>
        <v>XS;S;M;L;XL;XXL</v>
      </c>
      <c r="AE245" s="159" t="str">
        <f t="shared" si="39"/>
        <v>MEN-COMPETITION POLO L/S</v>
      </c>
      <c r="AF245" s="159" t="str">
        <f>+VLOOKUP(B245,'[1]STYLES &amp; SIZE CHARTS'!$A:$H,8,FALSE)</f>
        <v>MT-LSCP1</v>
      </c>
      <c r="AG245" s="40" t="str">
        <f>IF($C245&gt;0,+VLOOKUP(E245,'MASTER CODE DATA'!A$1:B$99,2,FALSE),"")</f>
        <v>R</v>
      </c>
      <c r="AH245" s="40" t="str">
        <f>IF(C245&gt;0,+VLOOKUP(F245,'MASTER CODE DATA'!C$1:D$99,2,FALSE),"")</f>
        <v>MEN</v>
      </c>
      <c r="AI245" s="40" t="str">
        <f>IF(C245&gt;0,+VLOOKUP(G245,'MASTER CODE DATA'!E$1:F$99,2,FALSE),"")</f>
        <v>TOP</v>
      </c>
      <c r="AJ245" s="40" t="str">
        <f>IF(C245&gt;0,+VLOOKUP(H245,'MASTER CODE DATA'!G$1:H$99,2,FALSE),"")</f>
        <v>MN</v>
      </c>
      <c r="AK245" s="40" t="str">
        <f>IF(C245&gt;0,+VLOOKUP(I245,'MASTER CODE DATA'!I$1:J$99,2,FALSE),"")</f>
        <v>CPL</v>
      </c>
    </row>
    <row r="246" spans="1:37" s="1" customFormat="1" ht="276" x14ac:dyDescent="0.2">
      <c r="A246" s="33" t="s">
        <v>117</v>
      </c>
      <c r="B246" s="194" t="s">
        <v>2188</v>
      </c>
      <c r="C246" s="146" t="s">
        <v>1966</v>
      </c>
      <c r="D246" s="35" t="str">
        <f t="shared" si="31"/>
        <v>H.PADFL_SPH</v>
      </c>
      <c r="E246" s="34" t="s">
        <v>766</v>
      </c>
      <c r="F246" s="34" t="s">
        <v>766</v>
      </c>
      <c r="G246" s="34" t="s">
        <v>794</v>
      </c>
      <c r="H246" s="34" t="s">
        <v>795</v>
      </c>
      <c r="I246" s="34" t="s">
        <v>802</v>
      </c>
      <c r="J246" s="143" t="s">
        <v>802</v>
      </c>
      <c r="K246" s="191" t="str">
        <f t="shared" si="36"/>
        <v>HONEYCOMB SADDLE PAD</v>
      </c>
      <c r="L246" s="191" t="s">
        <v>544</v>
      </c>
      <c r="M246" s="191" t="s">
        <v>397</v>
      </c>
      <c r="N246" s="191" t="s">
        <v>106</v>
      </c>
      <c r="O246" s="191" t="s">
        <v>1974</v>
      </c>
      <c r="P246" s="191" t="s">
        <v>545</v>
      </c>
      <c r="Q246" s="191" t="s">
        <v>399</v>
      </c>
      <c r="R246" s="191" t="s">
        <v>110</v>
      </c>
      <c r="S246" s="191" t="s">
        <v>1980</v>
      </c>
      <c r="T246" s="191" t="s">
        <v>546</v>
      </c>
      <c r="U246" s="191" t="s">
        <v>401</v>
      </c>
      <c r="V246" s="191" t="s">
        <v>297</v>
      </c>
      <c r="W246" s="191"/>
      <c r="X246" s="191"/>
      <c r="Y246" s="191"/>
      <c r="Z246" s="191"/>
      <c r="AA246" s="192">
        <f>+IF($C246&gt;0,VLOOKUP($B246,'CSM ACTIVE PRICE LIST'!$A$2:$F$1022,4,FALSE),"")</f>
        <v>79.900000000000006</v>
      </c>
      <c r="AB246" s="192">
        <f>+IF($C246&gt;0,VLOOKUP($B246,'CSM ACTIVE PRICE LIST'!$A$2:$F$1022,5,FALSE),"")</f>
        <v>4390</v>
      </c>
      <c r="AC246" s="192">
        <f>+IF($C246&gt;0,VLOOKUP($B246,'CSM ACTIVE PRICE LIST'!$A$2:$F$1022,6,FALSE),"")</f>
        <v>91.885000000000005</v>
      </c>
      <c r="AD246" s="38" t="str">
        <f>+VLOOKUP(B246,'SKU LIST - LINKED'!C:W,21,FALSE)</f>
        <v>FULL</v>
      </c>
      <c r="AE246" s="159" t="str">
        <f t="shared" si="39"/>
        <v>FULL-SADDLE PAD HONEYCOMB</v>
      </c>
      <c r="AF246" s="159">
        <f>+VLOOKUP(B246,'[1]STYLES &amp; SIZE CHARTS'!$A:$H,8,FALSE)</f>
        <v>0</v>
      </c>
      <c r="AG246" s="40" t="str">
        <f>IF($C246&gt;0,+VLOOKUP(E246,'MASTER CODE DATA'!A$1:B$99,2,FALSE),"")</f>
        <v>H</v>
      </c>
      <c r="AH246" s="40" t="str">
        <f>IF(C246&gt;0,+VLOOKUP(F246,'MASTER CODE DATA'!C$1:D$99,2,FALSE),"")</f>
        <v>HRS</v>
      </c>
      <c r="AI246" s="40" t="str">
        <f>IF(C246&gt;0,+VLOOKUP(G246,'MASTER CODE DATA'!E$1:F$99,2,FALSE),"")</f>
        <v>PAD</v>
      </c>
      <c r="AJ246" s="40" t="str">
        <f>IF(C246&gt;0,+VLOOKUP(H246,'MASTER CODE DATA'!G$1:H$99,2,FALSE),"")</f>
        <v>FL</v>
      </c>
      <c r="AK246" s="40" t="str">
        <f>IF(C246&gt;0,+VLOOKUP(I246,'MASTER CODE DATA'!I$1:J$99,2,FALSE),"")</f>
        <v>SPH</v>
      </c>
    </row>
    <row r="247" spans="1:37" s="1" customFormat="1" ht="276" x14ac:dyDescent="0.2">
      <c r="A247" s="33" t="s">
        <v>301</v>
      </c>
      <c r="B247" s="194" t="s">
        <v>547</v>
      </c>
      <c r="C247" s="146" t="s">
        <v>1968</v>
      </c>
      <c r="D247" s="35" t="str">
        <f t="shared" si="31"/>
        <v>H.PADPN_SPH</v>
      </c>
      <c r="E247" s="34" t="s">
        <v>766</v>
      </c>
      <c r="F247" s="34" t="s">
        <v>808</v>
      </c>
      <c r="G247" s="34" t="s">
        <v>794</v>
      </c>
      <c r="H247" s="34" t="s">
        <v>808</v>
      </c>
      <c r="I247" s="34" t="s">
        <v>802</v>
      </c>
      <c r="J247" s="143" t="s">
        <v>802</v>
      </c>
      <c r="K247" s="191" t="str">
        <f>IF(C247&gt;0,H247&amp;" - "&amp;C247,"")</f>
        <v>PONY - HONEYCOMB SADDLEPAD</v>
      </c>
      <c r="L247" s="191" t="s">
        <v>3544</v>
      </c>
      <c r="M247" s="191" t="s">
        <v>397</v>
      </c>
      <c r="N247" s="191" t="s">
        <v>106</v>
      </c>
      <c r="O247" s="191" t="s">
        <v>3555</v>
      </c>
      <c r="P247" s="191" t="s">
        <v>3566</v>
      </c>
      <c r="Q247" s="191" t="s">
        <v>399</v>
      </c>
      <c r="R247" s="191" t="s">
        <v>110</v>
      </c>
      <c r="S247" s="191" t="s">
        <v>3577</v>
      </c>
      <c r="T247" s="191" t="s">
        <v>3588</v>
      </c>
      <c r="U247" s="191" t="s">
        <v>401</v>
      </c>
      <c r="V247" s="191" t="s">
        <v>297</v>
      </c>
      <c r="W247" s="191"/>
      <c r="X247" s="191"/>
      <c r="Y247" s="191"/>
      <c r="Z247" s="191"/>
      <c r="AA247" s="192">
        <f>+IF($C247&gt;0,VLOOKUP($B247,'CSM ACTIVE PRICE LIST'!$A$2:$F$1022,4,FALSE),"")</f>
        <v>79.900000000000006</v>
      </c>
      <c r="AB247" s="192">
        <f>+IF($C247&gt;0,VLOOKUP($B247,'CSM ACTIVE PRICE LIST'!$A$2:$F$1022,5,FALSE),"")</f>
        <v>4390</v>
      </c>
      <c r="AC247" s="192">
        <f>+IF($C247&gt;0,VLOOKUP($B247,'CSM ACTIVE PRICE LIST'!$A$2:$F$1022,6,FALSE),"")</f>
        <v>91.885000000000005</v>
      </c>
      <c r="AD247" s="38" t="str">
        <f>+VLOOKUP(B247,'SKU LIST - LINKED'!C:W,21,FALSE)</f>
        <v>PONY</v>
      </c>
      <c r="AE247" s="159" t="str">
        <f t="shared" si="39"/>
        <v>PONY-SADDLE PAD HONEYCOMB</v>
      </c>
      <c r="AF247" s="159">
        <f>+VLOOKUP(B247,'[1]STYLES &amp; SIZE CHARTS'!$A:$H,8,FALSE)</f>
        <v>0</v>
      </c>
      <c r="AG247" s="40" t="str">
        <f>IF($C247&gt;0,+VLOOKUP(E247,'MASTER CODE DATA'!A$1:B$99,2,FALSE),"")</f>
        <v>H</v>
      </c>
      <c r="AH247" s="40" t="str">
        <f>IF(C247&gt;0,+VLOOKUP(F247,'MASTER CODE DATA'!C$1:D$99,2,FALSE),"")</f>
        <v>PNY</v>
      </c>
      <c r="AI247" s="40" t="str">
        <f>IF(C247&gt;0,+VLOOKUP(G247,'MASTER CODE DATA'!E$1:F$99,2,FALSE),"")</f>
        <v>PAD</v>
      </c>
      <c r="AJ247" s="40" t="str">
        <f>IF(C247&gt;0,+VLOOKUP(H247,'MASTER CODE DATA'!G$1:H$99,2,FALSE),"")</f>
        <v>PN</v>
      </c>
      <c r="AK247" s="40" t="str">
        <f>IF(C247&gt;0,+VLOOKUP(I247,'MASTER CODE DATA'!I$1:J$99,2,FALSE),"")</f>
        <v>SPH</v>
      </c>
    </row>
    <row r="248" spans="1:37" s="1" customFormat="1" hidden="1" x14ac:dyDescent="0.2">
      <c r="A248" s="33" t="s">
        <v>99</v>
      </c>
      <c r="B248" s="33" t="s">
        <v>548</v>
      </c>
      <c r="C248" s="146"/>
      <c r="D248" s="35" t="str">
        <f t="shared" si="31"/>
        <v/>
      </c>
      <c r="E248" s="34"/>
      <c r="F248" s="34"/>
      <c r="G248" s="34"/>
      <c r="H248" s="34"/>
      <c r="I248" s="34"/>
      <c r="J248" s="143">
        <v>0</v>
      </c>
      <c r="K248" s="191" t="str">
        <f t="shared" si="36"/>
        <v/>
      </c>
      <c r="L248" s="191"/>
      <c r="M248" s="191"/>
      <c r="N248" s="191"/>
      <c r="O248" s="191"/>
      <c r="P248" s="191"/>
      <c r="Q248" s="191"/>
      <c r="R248" s="191"/>
      <c r="S248" s="191"/>
      <c r="T248" s="191"/>
      <c r="U248" s="191"/>
      <c r="V248" s="191"/>
      <c r="W248" s="191"/>
      <c r="X248" s="191"/>
      <c r="Y248" s="191"/>
      <c r="Z248" s="191"/>
      <c r="AA248" s="192" t="str">
        <f>+IF($C248&gt;0,VLOOKUP($B248,'CSM ACTIVE PRICE LIST'!$A$2:$F$1022,4,FALSE),"")</f>
        <v/>
      </c>
      <c r="AB248" s="192" t="str">
        <f>+IF($C248&gt;0,VLOOKUP($B248,'CSM ACTIVE PRICE LIST'!$A$2:$F$1022,5,FALSE),"")</f>
        <v/>
      </c>
      <c r="AC248" s="192" t="str">
        <f>+IF($C248&gt;0,VLOOKUP($B248,'CSM ACTIVE PRICE LIST'!$A$2:$F$1022,6,FALSE),"")</f>
        <v/>
      </c>
      <c r="AD248" s="38"/>
      <c r="AE248" s="159" t="str">
        <f t="shared" si="34"/>
        <v>0</v>
      </c>
      <c r="AF248" s="201"/>
      <c r="AG248" s="40" t="str">
        <f>IF($C248&gt;0,+VLOOKUP(E248,'MASTER CODE DATA'!A$1:B$99,2,FALSE),"")</f>
        <v/>
      </c>
      <c r="AH248" s="40" t="str">
        <f>IF(C248&gt;0,+VLOOKUP(F248,'MASTER CODE DATA'!C$1:D$99,2,FALSE),"")</f>
        <v/>
      </c>
      <c r="AI248" s="40" t="str">
        <f>IF(C248&gt;0,+VLOOKUP(G248,'MASTER CODE DATA'!E$1:F$99,2,FALSE),"")</f>
        <v/>
      </c>
      <c r="AJ248" s="40" t="str">
        <f>IF(C248&gt;0,+VLOOKUP(H248,'MASTER CODE DATA'!G$1:H$99,2,FALSE),"")</f>
        <v/>
      </c>
      <c r="AK248" s="40" t="str">
        <f>IF(C248&gt;0,+VLOOKUP(I248,'MASTER CODE DATA'!I$1:J$99,2,FALSE),"")</f>
        <v/>
      </c>
    </row>
    <row r="249" spans="1:37" s="1" customFormat="1" hidden="1" x14ac:dyDescent="0.2">
      <c r="A249" s="33" t="s">
        <v>81</v>
      </c>
      <c r="B249" s="33" t="s">
        <v>549</v>
      </c>
      <c r="C249" s="146"/>
      <c r="D249" s="35" t="str">
        <f t="shared" si="31"/>
        <v/>
      </c>
      <c r="E249" s="34"/>
      <c r="F249" s="34"/>
      <c r="G249" s="34"/>
      <c r="H249" s="34"/>
      <c r="I249" s="34"/>
      <c r="J249" s="143">
        <v>0</v>
      </c>
      <c r="K249" s="191" t="str">
        <f t="shared" si="36"/>
        <v/>
      </c>
      <c r="L249" s="191"/>
      <c r="M249" s="191"/>
      <c r="N249" s="191"/>
      <c r="O249" s="191"/>
      <c r="P249" s="191"/>
      <c r="Q249" s="191"/>
      <c r="R249" s="191"/>
      <c r="S249" s="191"/>
      <c r="T249" s="191"/>
      <c r="U249" s="191"/>
      <c r="V249" s="191"/>
      <c r="W249" s="191"/>
      <c r="X249" s="191"/>
      <c r="Y249" s="191"/>
      <c r="Z249" s="191"/>
      <c r="AA249" s="192" t="str">
        <f>+IF($C249&gt;0,VLOOKUP($B249,'CSM ACTIVE PRICE LIST'!$A$2:$F$1022,4,FALSE),"")</f>
        <v/>
      </c>
      <c r="AB249" s="192" t="str">
        <f>+IF($C249&gt;0,VLOOKUP($B249,'CSM ACTIVE PRICE LIST'!$A$2:$F$1022,5,FALSE),"")</f>
        <v/>
      </c>
      <c r="AC249" s="192" t="str">
        <f>+IF($C249&gt;0,VLOOKUP($B249,'CSM ACTIVE PRICE LIST'!$A$2:$F$1022,6,FALSE),"")</f>
        <v/>
      </c>
      <c r="AD249" s="38"/>
      <c r="AE249" s="159" t="str">
        <f t="shared" si="34"/>
        <v>0</v>
      </c>
      <c r="AF249" s="201"/>
      <c r="AG249" s="40" t="str">
        <f>IF($C249&gt;0,+VLOOKUP(E249,'MASTER CODE DATA'!A$1:B$99,2,FALSE),"")</f>
        <v/>
      </c>
      <c r="AH249" s="40" t="str">
        <f>IF(C249&gt;0,+VLOOKUP(F249,'MASTER CODE DATA'!C$1:D$99,2,FALSE),"")</f>
        <v/>
      </c>
      <c r="AI249" s="40" t="str">
        <f>IF(C249&gt;0,+VLOOKUP(G249,'MASTER CODE DATA'!E$1:F$99,2,FALSE),"")</f>
        <v/>
      </c>
      <c r="AJ249" s="40" t="str">
        <f>IF(C249&gt;0,+VLOOKUP(H249,'MASTER CODE DATA'!G$1:H$99,2,FALSE),"")</f>
        <v/>
      </c>
      <c r="AK249" s="40" t="str">
        <f>IF(C249&gt;0,+VLOOKUP(I249,'MASTER CODE DATA'!I$1:J$99,2,FALSE),"")</f>
        <v/>
      </c>
    </row>
    <row r="250" spans="1:37" s="1" customFormat="1" hidden="1" x14ac:dyDescent="0.2">
      <c r="A250" s="33" t="s">
        <v>99</v>
      </c>
      <c r="B250" s="33" t="s">
        <v>550</v>
      </c>
      <c r="C250" s="146"/>
      <c r="D250" s="35" t="str">
        <f t="shared" si="31"/>
        <v/>
      </c>
      <c r="E250" s="34"/>
      <c r="F250" s="34"/>
      <c r="G250" s="34"/>
      <c r="H250" s="34"/>
      <c r="I250" s="34"/>
      <c r="J250" s="143">
        <v>0</v>
      </c>
      <c r="K250" s="191" t="str">
        <f t="shared" si="36"/>
        <v/>
      </c>
      <c r="L250" s="191"/>
      <c r="M250" s="191"/>
      <c r="N250" s="191"/>
      <c r="O250" s="191"/>
      <c r="P250" s="191"/>
      <c r="Q250" s="191"/>
      <c r="R250" s="191"/>
      <c r="S250" s="191"/>
      <c r="T250" s="191"/>
      <c r="U250" s="191"/>
      <c r="V250" s="191"/>
      <c r="W250" s="191"/>
      <c r="X250" s="191"/>
      <c r="Y250" s="191"/>
      <c r="Z250" s="191"/>
      <c r="AA250" s="192" t="str">
        <f>+IF($C250&gt;0,VLOOKUP($B250,'CSM ACTIVE PRICE LIST'!$A$2:$F$1022,4,FALSE),"")</f>
        <v/>
      </c>
      <c r="AB250" s="192" t="str">
        <f>+IF($C250&gt;0,VLOOKUP($B250,'CSM ACTIVE PRICE LIST'!$A$2:$F$1022,5,FALSE),"")</f>
        <v/>
      </c>
      <c r="AC250" s="192" t="str">
        <f>+IF($C250&gt;0,VLOOKUP($B250,'CSM ACTIVE PRICE LIST'!$A$2:$F$1022,6,FALSE),"")</f>
        <v/>
      </c>
      <c r="AD250" s="38"/>
      <c r="AE250" s="159" t="str">
        <f t="shared" si="34"/>
        <v>0</v>
      </c>
      <c r="AF250" s="201"/>
      <c r="AG250" s="40" t="str">
        <f>IF($C250&gt;0,+VLOOKUP(E250,'MASTER CODE DATA'!A$1:B$99,2,FALSE),"")</f>
        <v/>
      </c>
      <c r="AH250" s="40" t="str">
        <f>IF(C250&gt;0,+VLOOKUP(F250,'MASTER CODE DATA'!C$1:D$99,2,FALSE),"")</f>
        <v/>
      </c>
      <c r="AI250" s="40" t="str">
        <f>IF(C250&gt;0,+VLOOKUP(G250,'MASTER CODE DATA'!E$1:F$99,2,FALSE),"")</f>
        <v/>
      </c>
      <c r="AJ250" s="40" t="str">
        <f>IF(C250&gt;0,+VLOOKUP(H250,'MASTER CODE DATA'!G$1:H$99,2,FALSE),"")</f>
        <v/>
      </c>
      <c r="AK250" s="40" t="str">
        <f>IF(C250&gt;0,+VLOOKUP(I250,'MASTER CODE DATA'!I$1:J$99,2,FALSE),"")</f>
        <v/>
      </c>
    </row>
    <row r="251" spans="1:37" s="1" customFormat="1" hidden="1" x14ac:dyDescent="0.2">
      <c r="A251" s="33" t="s">
        <v>81</v>
      </c>
      <c r="B251" s="33" t="s">
        <v>551</v>
      </c>
      <c r="C251" s="146"/>
      <c r="D251" s="35" t="str">
        <f t="shared" si="31"/>
        <v/>
      </c>
      <c r="E251" s="34"/>
      <c r="F251" s="34"/>
      <c r="G251" s="34"/>
      <c r="H251" s="34"/>
      <c r="I251" s="34"/>
      <c r="J251" s="143">
        <v>0</v>
      </c>
      <c r="K251" s="191" t="str">
        <f t="shared" si="36"/>
        <v/>
      </c>
      <c r="L251" s="191"/>
      <c r="M251" s="191"/>
      <c r="N251" s="191"/>
      <c r="O251" s="191"/>
      <c r="P251" s="191"/>
      <c r="Q251" s="191"/>
      <c r="R251" s="191"/>
      <c r="S251" s="191"/>
      <c r="T251" s="191"/>
      <c r="U251" s="191"/>
      <c r="V251" s="191"/>
      <c r="W251" s="191"/>
      <c r="X251" s="191"/>
      <c r="Y251" s="191"/>
      <c r="Z251" s="191"/>
      <c r="AA251" s="192" t="str">
        <f>+IF($C251&gt;0,VLOOKUP($B251,'CSM ACTIVE PRICE LIST'!$A$2:$F$1022,4,FALSE),"")</f>
        <v/>
      </c>
      <c r="AB251" s="192" t="str">
        <f>+IF($C251&gt;0,VLOOKUP($B251,'CSM ACTIVE PRICE LIST'!$A$2:$F$1022,5,FALSE),"")</f>
        <v/>
      </c>
      <c r="AC251" s="192" t="str">
        <f>+IF($C251&gt;0,VLOOKUP($B251,'CSM ACTIVE PRICE LIST'!$A$2:$F$1022,6,FALSE),"")</f>
        <v/>
      </c>
      <c r="AD251" s="38"/>
      <c r="AE251" s="159" t="str">
        <f t="shared" si="34"/>
        <v>0</v>
      </c>
      <c r="AF251" s="201"/>
      <c r="AG251" s="40" t="str">
        <f>IF($C251&gt;0,+VLOOKUP(E251,'MASTER CODE DATA'!A$1:B$99,2,FALSE),"")</f>
        <v/>
      </c>
      <c r="AH251" s="40" t="str">
        <f>IF(C251&gt;0,+VLOOKUP(F251,'MASTER CODE DATA'!C$1:D$99,2,FALSE),"")</f>
        <v/>
      </c>
      <c r="AI251" s="40" t="str">
        <f>IF(C251&gt;0,+VLOOKUP(G251,'MASTER CODE DATA'!E$1:F$99,2,FALSE),"")</f>
        <v/>
      </c>
      <c r="AJ251" s="40" t="str">
        <f>IF(C251&gt;0,+VLOOKUP(H251,'MASTER CODE DATA'!G$1:H$99,2,FALSE),"")</f>
        <v/>
      </c>
      <c r="AK251" s="40" t="str">
        <f>IF(C251&gt;0,+VLOOKUP(I251,'MASTER CODE DATA'!I$1:J$99,2,FALSE),"")</f>
        <v/>
      </c>
    </row>
    <row r="252" spans="1:37" s="1" customFormat="1" ht="96" x14ac:dyDescent="0.2">
      <c r="A252" s="33" t="s">
        <v>99</v>
      </c>
      <c r="B252" s="194" t="s">
        <v>552</v>
      </c>
      <c r="C252" s="146" t="s">
        <v>2998</v>
      </c>
      <c r="D252" s="35" t="str">
        <f t="shared" si="31"/>
        <v>R.TOPKB_CPL</v>
      </c>
      <c r="E252" s="34" t="s">
        <v>860</v>
      </c>
      <c r="F252" s="34" t="s">
        <v>919</v>
      </c>
      <c r="G252" s="34" t="s">
        <v>861</v>
      </c>
      <c r="H252" s="34" t="s">
        <v>867</v>
      </c>
      <c r="I252" s="34" t="s">
        <v>2958</v>
      </c>
      <c r="J252" s="143" t="s">
        <v>2980</v>
      </c>
      <c r="K252" s="191" t="str">
        <f t="shared" si="36"/>
        <v>BOY'S SOFT TRAINING POLO SHORT SLEEVE</v>
      </c>
      <c r="L252" s="191" t="s">
        <v>1952</v>
      </c>
      <c r="M252" s="191" t="s">
        <v>227</v>
      </c>
      <c r="N252" s="191" t="s">
        <v>129</v>
      </c>
      <c r="O252" s="191" t="s">
        <v>1957</v>
      </c>
      <c r="P252" s="191" t="s">
        <v>2132</v>
      </c>
      <c r="Q252" s="191" t="s">
        <v>228</v>
      </c>
      <c r="R252" s="191" t="s">
        <v>132</v>
      </c>
      <c r="S252" s="191" t="s">
        <v>3012</v>
      </c>
      <c r="T252" s="191" t="s">
        <v>553</v>
      </c>
      <c r="U252" s="191" t="s">
        <v>230</v>
      </c>
      <c r="V252" s="191" t="s">
        <v>134</v>
      </c>
      <c r="W252" s="191"/>
      <c r="X252" s="191"/>
      <c r="Y252" s="191"/>
      <c r="Z252" s="191"/>
      <c r="AA252" s="192">
        <f>+IF($C252&gt;0,VLOOKUP($B252,'CSM ACTIVE PRICE LIST'!$A$2:$F$1022,4,FALSE),"")</f>
        <v>49.9</v>
      </c>
      <c r="AB252" s="192">
        <f>+IF($C252&gt;0,VLOOKUP($B252,'CSM ACTIVE PRICE LIST'!$A$2:$F$1022,5,FALSE),"")</f>
        <v>2740</v>
      </c>
      <c r="AC252" s="192">
        <f>+IF($C252&gt;0,VLOOKUP($B252,'CSM ACTIVE PRICE LIST'!$A$2:$F$1022,6,FALSE),"")</f>
        <v>57.384999999999991</v>
      </c>
      <c r="AD252" s="38" t="str">
        <f>+VLOOKUP(B252,'SKU LIST - LINKED'!C:W,21,FALSE)</f>
        <v>6-7 Y;8-9 Y;10-11 Y;12-13 Y;14-15 Y</v>
      </c>
      <c r="AE252" s="159" t="str">
        <f t="shared" ref="AE252:AE253" si="40">+H252&amp;"-"&amp;J252</f>
        <v>KIDS BOY-COMPETITION POLO LONG SLEEVE</v>
      </c>
      <c r="AF252" s="159" t="str">
        <f>+VLOOKUP(B252,'[1]STYLES &amp; SIZE CHARTS'!$A:$H,8,FALSE)</f>
        <v>JT-BSSP1</v>
      </c>
      <c r="AG252" s="40" t="str">
        <f>IF($C252&gt;0,+VLOOKUP(E252,'MASTER CODE DATA'!A$1:B$99,2,FALSE),"")</f>
        <v>R</v>
      </c>
      <c r="AH252" s="40" t="str">
        <f>IF(C252&gt;0,+VLOOKUP(F252,'MASTER CODE DATA'!C$1:D$99,2,FALSE),"")</f>
        <v>JNR</v>
      </c>
      <c r="AI252" s="40" t="str">
        <f>IF(C252&gt;0,+VLOOKUP(G252,'MASTER CODE DATA'!E$1:F$99,2,FALSE),"")</f>
        <v>TOP</v>
      </c>
      <c r="AJ252" s="40" t="str">
        <f>IF(C252&gt;0,+VLOOKUP(H252,'MASTER CODE DATA'!G$1:H$99,2,FALSE),"")</f>
        <v>KB</v>
      </c>
      <c r="AK252" s="40" t="str">
        <f>IF(C252&gt;0,+VLOOKUP(I252,'MASTER CODE DATA'!I$1:J$99,2,FALSE),"")</f>
        <v>CPL</v>
      </c>
    </row>
    <row r="253" spans="1:37" s="1" customFormat="1" ht="132" x14ac:dyDescent="0.2">
      <c r="A253" s="33" t="s">
        <v>99</v>
      </c>
      <c r="B253" s="194" t="s">
        <v>554</v>
      </c>
      <c r="C253" s="146" t="s">
        <v>1871</v>
      </c>
      <c r="D253" s="35" t="str">
        <f t="shared" si="31"/>
        <v>R.J&amp;TWN_CJK</v>
      </c>
      <c r="E253" s="34" t="s">
        <v>860</v>
      </c>
      <c r="F253" s="34" t="s">
        <v>865</v>
      </c>
      <c r="G253" s="34" t="s">
        <v>2200</v>
      </c>
      <c r="H253" s="34" t="s">
        <v>865</v>
      </c>
      <c r="I253" s="34" t="s">
        <v>929</v>
      </c>
      <c r="J253" s="143" t="s">
        <v>929</v>
      </c>
      <c r="K253" s="191" t="str">
        <f t="shared" si="36"/>
        <v>WOMEN'S PRO COMPETITION JACKET</v>
      </c>
      <c r="L253" s="191" t="s">
        <v>3821</v>
      </c>
      <c r="M253" s="191" t="s">
        <v>1932</v>
      </c>
      <c r="N253" s="191" t="s">
        <v>129</v>
      </c>
      <c r="O253" s="191" t="s">
        <v>1896</v>
      </c>
      <c r="P253" s="191" t="s">
        <v>3822</v>
      </c>
      <c r="Q253" s="191" t="s">
        <v>1894</v>
      </c>
      <c r="R253" s="191" t="s">
        <v>132</v>
      </c>
      <c r="S253" s="191" t="s">
        <v>1897</v>
      </c>
      <c r="T253" s="191" t="s">
        <v>3825</v>
      </c>
      <c r="U253" s="191" t="s">
        <v>1933</v>
      </c>
      <c r="V253" s="191" t="s">
        <v>134</v>
      </c>
      <c r="W253" s="191"/>
      <c r="X253" s="191"/>
      <c r="Y253" s="191"/>
      <c r="Z253" s="191"/>
      <c r="AA253" s="192">
        <f>+IF($C253&gt;0,VLOOKUP($B253,'CSM ACTIVE PRICE LIST'!$A$2:$F$1022,4,FALSE),"")</f>
        <v>449.9</v>
      </c>
      <c r="AB253" s="192">
        <f>+IF($C253&gt;0,VLOOKUP($B253,'CSM ACTIVE PRICE LIST'!$A$2:$F$1022,5,FALSE),"")</f>
        <v>24740</v>
      </c>
      <c r="AC253" s="192">
        <f>+IF($C253&gt;0,VLOOKUP($B253,'CSM ACTIVE PRICE LIST'!$A$2:$F$1022,6,FALSE),"")</f>
        <v>517.38499999999988</v>
      </c>
      <c r="AD253" s="38" t="str">
        <f>+VLOOKUP(B253,'SKU LIST - LINKED'!C:W,21,FALSE)</f>
        <v>XS / 34-36;S / 36-38;M / 38-40;L / 40-42;XL / 42-44;XXL / 44-46</v>
      </c>
      <c r="AE253" s="159" t="str">
        <f t="shared" si="40"/>
        <v>WOMEN-COMPETITION JACKETS</v>
      </c>
      <c r="AF253" s="159" t="str">
        <f>+VLOOKUP(B253,'[1]STYLES &amp; SIZE CHARTS'!$A:$H,8,FALSE)</f>
        <v>WJT-CJ1</v>
      </c>
      <c r="AG253" s="40" t="str">
        <f>IF($C253&gt;0,+VLOOKUP(E253,'MASTER CODE DATA'!A$1:B$99,2,FALSE),"")</f>
        <v>R</v>
      </c>
      <c r="AH253" s="40" t="str">
        <f>IF(C253&gt;0,+VLOOKUP(F253,'MASTER CODE DATA'!C$1:D$99,2,FALSE),"")</f>
        <v>WMN</v>
      </c>
      <c r="AI253" s="40" t="str">
        <f>IF(C253&gt;0,+VLOOKUP(G253,'MASTER CODE DATA'!E$1:F$99,2,FALSE),"")</f>
        <v>J&amp;T</v>
      </c>
      <c r="AJ253" s="40" t="str">
        <f>IF(C253&gt;0,+VLOOKUP(H253,'MASTER CODE DATA'!G$1:H$99,2,FALSE),"")</f>
        <v>WN</v>
      </c>
      <c r="AK253" s="40" t="str">
        <f>IF(C253&gt;0,+VLOOKUP(I253,'MASTER CODE DATA'!I$1:J$99,2,FALSE),"")</f>
        <v>CJK</v>
      </c>
    </row>
    <row r="254" spans="1:37" s="1" customFormat="1" hidden="1" x14ac:dyDescent="0.2">
      <c r="A254" s="33" t="s">
        <v>81</v>
      </c>
      <c r="B254" s="33" t="s">
        <v>555</v>
      </c>
      <c r="C254" s="146"/>
      <c r="D254" s="35" t="str">
        <f t="shared" si="31"/>
        <v/>
      </c>
      <c r="E254" s="34"/>
      <c r="F254" s="34"/>
      <c r="G254" s="34"/>
      <c r="H254" s="34"/>
      <c r="I254" s="34"/>
      <c r="J254" s="143">
        <v>0</v>
      </c>
      <c r="K254" s="191" t="str">
        <f t="shared" si="36"/>
        <v/>
      </c>
      <c r="L254" s="191"/>
      <c r="M254" s="191"/>
      <c r="N254" s="191"/>
      <c r="O254" s="191"/>
      <c r="P254" s="191"/>
      <c r="Q254" s="191"/>
      <c r="R254" s="191"/>
      <c r="S254" s="191"/>
      <c r="T254" s="191"/>
      <c r="U254" s="191"/>
      <c r="V254" s="191"/>
      <c r="W254" s="191"/>
      <c r="X254" s="191"/>
      <c r="Y254" s="191"/>
      <c r="Z254" s="191"/>
      <c r="AA254" s="192" t="str">
        <f>+IF($C254&gt;0,VLOOKUP($B254,'CSM ACTIVE PRICE LIST'!$A$2:$F$1022,4,FALSE),"")</f>
        <v/>
      </c>
      <c r="AB254" s="192" t="str">
        <f>+IF($C254&gt;0,VLOOKUP($B254,'CSM ACTIVE PRICE LIST'!$A$2:$F$1022,5,FALSE),"")</f>
        <v/>
      </c>
      <c r="AC254" s="192" t="str">
        <f>+IF($C254&gt;0,VLOOKUP($B254,'CSM ACTIVE PRICE LIST'!$A$2:$F$1022,6,FALSE),"")</f>
        <v/>
      </c>
      <c r="AD254" s="38"/>
      <c r="AE254" s="159" t="str">
        <f t="shared" si="34"/>
        <v>0</v>
      </c>
      <c r="AF254" s="201"/>
      <c r="AG254" s="40" t="str">
        <f>IF($C254&gt;0,+VLOOKUP(E254,'MASTER CODE DATA'!A$1:B$99,2,FALSE),"")</f>
        <v/>
      </c>
      <c r="AH254" s="40" t="str">
        <f>IF(C254&gt;0,+VLOOKUP(F254,'MASTER CODE DATA'!C$1:D$99,2,FALSE),"")</f>
        <v/>
      </c>
      <c r="AI254" s="40" t="str">
        <f>IF(C254&gt;0,+VLOOKUP(G254,'MASTER CODE DATA'!E$1:F$99,2,FALSE),"")</f>
        <v/>
      </c>
      <c r="AJ254" s="40" t="str">
        <f>IF(C254&gt;0,+VLOOKUP(H254,'MASTER CODE DATA'!G$1:H$99,2,FALSE),"")</f>
        <v/>
      </c>
      <c r="AK254" s="40" t="str">
        <f>IF(C254&gt;0,+VLOOKUP(I254,'MASTER CODE DATA'!I$1:J$99,2,FALSE),"")</f>
        <v/>
      </c>
    </row>
    <row r="255" spans="1:37" s="1" customFormat="1" hidden="1" x14ac:dyDescent="0.2">
      <c r="A255" s="33" t="s">
        <v>99</v>
      </c>
      <c r="B255" s="33" t="s">
        <v>556</v>
      </c>
      <c r="C255" s="146"/>
      <c r="D255" s="35" t="str">
        <f t="shared" si="31"/>
        <v/>
      </c>
      <c r="E255" s="34"/>
      <c r="F255" s="34"/>
      <c r="G255" s="34"/>
      <c r="H255" s="34"/>
      <c r="I255" s="34"/>
      <c r="J255" s="143">
        <v>0</v>
      </c>
      <c r="K255" s="191" t="str">
        <f t="shared" si="36"/>
        <v/>
      </c>
      <c r="L255" s="191"/>
      <c r="M255" s="191"/>
      <c r="N255" s="191"/>
      <c r="O255" s="191"/>
      <c r="P255" s="191"/>
      <c r="Q255" s="191"/>
      <c r="R255" s="191"/>
      <c r="S255" s="191"/>
      <c r="T255" s="191"/>
      <c r="U255" s="191"/>
      <c r="V255" s="191"/>
      <c r="W255" s="191"/>
      <c r="X255" s="191"/>
      <c r="Y255" s="191"/>
      <c r="Z255" s="191"/>
      <c r="AA255" s="192" t="str">
        <f>+IF($C255&gt;0,VLOOKUP($B255,'CSM ACTIVE PRICE LIST'!$A$2:$F$1022,4,FALSE),"")</f>
        <v/>
      </c>
      <c r="AB255" s="192" t="str">
        <f>+IF($C255&gt;0,VLOOKUP($B255,'CSM ACTIVE PRICE LIST'!$A$2:$F$1022,5,FALSE),"")</f>
        <v/>
      </c>
      <c r="AC255" s="192" t="str">
        <f>+IF($C255&gt;0,VLOOKUP($B255,'CSM ACTIVE PRICE LIST'!$A$2:$F$1022,6,FALSE),"")</f>
        <v/>
      </c>
      <c r="AD255" s="38"/>
      <c r="AE255" s="159" t="str">
        <f t="shared" si="34"/>
        <v>0</v>
      </c>
      <c r="AF255" s="201"/>
      <c r="AG255" s="40" t="str">
        <f>IF($C255&gt;0,+VLOOKUP(E255,'MASTER CODE DATA'!A$1:B$99,2,FALSE),"")</f>
        <v/>
      </c>
      <c r="AH255" s="40" t="str">
        <f>IF(C255&gt;0,+VLOOKUP(F255,'MASTER CODE DATA'!C$1:D$99,2,FALSE),"")</f>
        <v/>
      </c>
      <c r="AI255" s="40" t="str">
        <f>IF(C255&gt;0,+VLOOKUP(G255,'MASTER CODE DATA'!E$1:F$99,2,FALSE),"")</f>
        <v/>
      </c>
      <c r="AJ255" s="40" t="str">
        <f>IF(C255&gt;0,+VLOOKUP(H255,'MASTER CODE DATA'!G$1:H$99,2,FALSE),"")</f>
        <v/>
      </c>
      <c r="AK255" s="40" t="str">
        <f>IF(C255&gt;0,+VLOOKUP(I255,'MASTER CODE DATA'!I$1:J$99,2,FALSE),"")</f>
        <v/>
      </c>
    </row>
    <row r="256" spans="1:37" s="1" customFormat="1" hidden="1" x14ac:dyDescent="0.2">
      <c r="A256" s="33" t="s">
        <v>99</v>
      </c>
      <c r="B256" s="33" t="s">
        <v>557</v>
      </c>
      <c r="C256" s="146"/>
      <c r="D256" s="35" t="str">
        <f t="shared" si="31"/>
        <v/>
      </c>
      <c r="E256" s="34"/>
      <c r="F256" s="34"/>
      <c r="G256" s="34"/>
      <c r="H256" s="34"/>
      <c r="I256" s="34"/>
      <c r="J256" s="143">
        <v>0</v>
      </c>
      <c r="K256" s="191" t="str">
        <f t="shared" si="36"/>
        <v/>
      </c>
      <c r="L256" s="191"/>
      <c r="M256" s="191"/>
      <c r="N256" s="191"/>
      <c r="O256" s="191"/>
      <c r="P256" s="191"/>
      <c r="Q256" s="191"/>
      <c r="R256" s="191"/>
      <c r="S256" s="191"/>
      <c r="T256" s="191"/>
      <c r="U256" s="191"/>
      <c r="V256" s="191"/>
      <c r="W256" s="191"/>
      <c r="X256" s="191"/>
      <c r="Y256" s="191"/>
      <c r="Z256" s="191"/>
      <c r="AA256" s="192" t="str">
        <f>+IF($C256&gt;0,VLOOKUP($B256,'CSM ACTIVE PRICE LIST'!$A$2:$F$1022,4,FALSE),"")</f>
        <v/>
      </c>
      <c r="AB256" s="192" t="str">
        <f>+IF($C256&gt;0,VLOOKUP($B256,'CSM ACTIVE PRICE LIST'!$A$2:$F$1022,5,FALSE),"")</f>
        <v/>
      </c>
      <c r="AC256" s="192" t="str">
        <f>+IF($C256&gt;0,VLOOKUP($B256,'CSM ACTIVE PRICE LIST'!$A$2:$F$1022,6,FALSE),"")</f>
        <v/>
      </c>
      <c r="AD256" s="38"/>
      <c r="AE256" s="159" t="str">
        <f t="shared" si="34"/>
        <v>0</v>
      </c>
      <c r="AF256" s="201"/>
      <c r="AG256" s="40" t="str">
        <f>IF($C256&gt;0,+VLOOKUP(E256,'MASTER CODE DATA'!A$1:B$99,2,FALSE),"")</f>
        <v/>
      </c>
      <c r="AH256" s="40" t="str">
        <f>IF(C256&gt;0,+VLOOKUP(F256,'MASTER CODE DATA'!C$1:D$99,2,FALSE),"")</f>
        <v/>
      </c>
      <c r="AI256" s="40" t="str">
        <f>IF(C256&gt;0,+VLOOKUP(G256,'MASTER CODE DATA'!E$1:F$99,2,FALSE),"")</f>
        <v/>
      </c>
      <c r="AJ256" s="40" t="str">
        <f>IF(C256&gt;0,+VLOOKUP(H256,'MASTER CODE DATA'!G$1:H$99,2,FALSE),"")</f>
        <v/>
      </c>
      <c r="AK256" s="40" t="str">
        <f>IF(C256&gt;0,+VLOOKUP(I256,'MASTER CODE DATA'!I$1:J$99,2,FALSE),"")</f>
        <v/>
      </c>
    </row>
    <row r="257" spans="1:37" s="1" customFormat="1" hidden="1" x14ac:dyDescent="0.2">
      <c r="A257" s="33" t="s">
        <v>81</v>
      </c>
      <c r="B257" s="33" t="s">
        <v>558</v>
      </c>
      <c r="C257" s="146"/>
      <c r="D257" s="35" t="str">
        <f t="shared" si="31"/>
        <v/>
      </c>
      <c r="E257" s="34"/>
      <c r="F257" s="34"/>
      <c r="G257" s="34"/>
      <c r="H257" s="34"/>
      <c r="I257" s="34"/>
      <c r="J257" s="143">
        <v>0</v>
      </c>
      <c r="K257" s="191" t="str">
        <f t="shared" si="36"/>
        <v/>
      </c>
      <c r="L257" s="191"/>
      <c r="M257" s="191"/>
      <c r="N257" s="191"/>
      <c r="O257" s="191"/>
      <c r="P257" s="191"/>
      <c r="Q257" s="191"/>
      <c r="R257" s="191"/>
      <c r="S257" s="191"/>
      <c r="T257" s="191"/>
      <c r="U257" s="191"/>
      <c r="V257" s="191"/>
      <c r="W257" s="191"/>
      <c r="X257" s="191"/>
      <c r="Y257" s="191"/>
      <c r="Z257" s="191"/>
      <c r="AA257" s="192" t="str">
        <f>+IF($C257&gt;0,VLOOKUP($B257,'CSM ACTIVE PRICE LIST'!$A$2:$F$1022,4,FALSE),"")</f>
        <v/>
      </c>
      <c r="AB257" s="192" t="str">
        <f>+IF($C257&gt;0,VLOOKUP($B257,'CSM ACTIVE PRICE LIST'!$A$2:$F$1022,5,FALSE),"")</f>
        <v/>
      </c>
      <c r="AC257" s="192" t="str">
        <f>+IF($C257&gt;0,VLOOKUP($B257,'CSM ACTIVE PRICE LIST'!$A$2:$F$1022,6,FALSE),"")</f>
        <v/>
      </c>
      <c r="AD257" s="38"/>
      <c r="AE257" s="159" t="str">
        <f t="shared" si="34"/>
        <v>0</v>
      </c>
      <c r="AF257" s="201"/>
      <c r="AG257" s="40" t="str">
        <f>IF($C257&gt;0,+VLOOKUP(E257,'MASTER CODE DATA'!A$1:B$99,2,FALSE),"")</f>
        <v/>
      </c>
      <c r="AH257" s="40" t="str">
        <f>IF(C257&gt;0,+VLOOKUP(F257,'MASTER CODE DATA'!C$1:D$99,2,FALSE),"")</f>
        <v/>
      </c>
      <c r="AI257" s="40" t="str">
        <f>IF(C257&gt;0,+VLOOKUP(G257,'MASTER CODE DATA'!E$1:F$99,2,FALSE),"")</f>
        <v/>
      </c>
      <c r="AJ257" s="40" t="str">
        <f>IF(C257&gt;0,+VLOOKUP(H257,'MASTER CODE DATA'!G$1:H$99,2,FALSE),"")</f>
        <v/>
      </c>
      <c r="AK257" s="40" t="str">
        <f>IF(C257&gt;0,+VLOOKUP(I257,'MASTER CODE DATA'!I$1:J$99,2,FALSE),"")</f>
        <v/>
      </c>
    </row>
    <row r="258" spans="1:37" s="1" customFormat="1" hidden="1" x14ac:dyDescent="0.2">
      <c r="A258" s="33" t="s">
        <v>81</v>
      </c>
      <c r="B258" s="33" t="s">
        <v>559</v>
      </c>
      <c r="C258" s="146"/>
      <c r="D258" s="35" t="str">
        <f t="shared" ref="D258:D321" si="41">IF(C258&gt;0,+AG258&amp;"."&amp;AI258&amp;AJ258&amp;"_"&amp;AK258,"")</f>
        <v/>
      </c>
      <c r="E258" s="34"/>
      <c r="F258" s="34"/>
      <c r="G258" s="34"/>
      <c r="H258" s="34"/>
      <c r="I258" s="34"/>
      <c r="J258" s="143">
        <v>0</v>
      </c>
      <c r="K258" s="191" t="str">
        <f t="shared" si="36"/>
        <v/>
      </c>
      <c r="L258" s="191"/>
      <c r="M258" s="191"/>
      <c r="N258" s="191"/>
      <c r="O258" s="191"/>
      <c r="P258" s="191"/>
      <c r="Q258" s="191"/>
      <c r="R258" s="191"/>
      <c r="S258" s="191"/>
      <c r="T258" s="191"/>
      <c r="U258" s="191"/>
      <c r="V258" s="191"/>
      <c r="W258" s="191"/>
      <c r="X258" s="191"/>
      <c r="Y258" s="191"/>
      <c r="Z258" s="191"/>
      <c r="AA258" s="192" t="str">
        <f>+IF($C258&gt;0,VLOOKUP($B258,'CSM ACTIVE PRICE LIST'!$A$2:$F$1022,4,FALSE),"")</f>
        <v/>
      </c>
      <c r="AB258" s="192" t="str">
        <f>+IF($C258&gt;0,VLOOKUP($B258,'CSM ACTIVE PRICE LIST'!$A$2:$F$1022,5,FALSE),"")</f>
        <v/>
      </c>
      <c r="AC258" s="192" t="str">
        <f>+IF($C258&gt;0,VLOOKUP($B258,'CSM ACTIVE PRICE LIST'!$A$2:$F$1022,6,FALSE),"")</f>
        <v/>
      </c>
      <c r="AD258" s="38"/>
      <c r="AE258" s="159" t="str">
        <f t="shared" si="34"/>
        <v>0</v>
      </c>
      <c r="AF258" s="201"/>
      <c r="AG258" s="40" t="str">
        <f>IF($C258&gt;0,+VLOOKUP(E258,'MASTER CODE DATA'!A$1:B$99,2,FALSE),"")</f>
        <v/>
      </c>
      <c r="AH258" s="40" t="str">
        <f>IF(C258&gt;0,+VLOOKUP(F258,'MASTER CODE DATA'!C$1:D$99,2,FALSE),"")</f>
        <v/>
      </c>
      <c r="AI258" s="40" t="str">
        <f>IF(C258&gt;0,+VLOOKUP(G258,'MASTER CODE DATA'!E$1:F$99,2,FALSE),"")</f>
        <v/>
      </c>
      <c r="AJ258" s="40" t="str">
        <f>IF(C258&gt;0,+VLOOKUP(H258,'MASTER CODE DATA'!G$1:H$99,2,FALSE),"")</f>
        <v/>
      </c>
      <c r="AK258" s="40" t="str">
        <f>IF(C258&gt;0,+VLOOKUP(I258,'MASTER CODE DATA'!I$1:J$99,2,FALSE),"")</f>
        <v/>
      </c>
    </row>
    <row r="259" spans="1:37" s="1" customFormat="1" hidden="1" x14ac:dyDescent="0.2">
      <c r="A259" s="33" t="s">
        <v>81</v>
      </c>
      <c r="B259" s="33" t="s">
        <v>560</v>
      </c>
      <c r="C259" s="146"/>
      <c r="D259" s="35" t="str">
        <f t="shared" si="41"/>
        <v/>
      </c>
      <c r="E259" s="34"/>
      <c r="F259" s="34"/>
      <c r="G259" s="34"/>
      <c r="H259" s="34"/>
      <c r="I259" s="34"/>
      <c r="J259" s="143">
        <v>0</v>
      </c>
      <c r="K259" s="191" t="str">
        <f t="shared" si="36"/>
        <v/>
      </c>
      <c r="L259" s="191"/>
      <c r="M259" s="191"/>
      <c r="N259" s="191"/>
      <c r="O259" s="191"/>
      <c r="P259" s="191"/>
      <c r="Q259" s="191"/>
      <c r="R259" s="191"/>
      <c r="S259" s="191"/>
      <c r="T259" s="191"/>
      <c r="U259" s="191"/>
      <c r="V259" s="191"/>
      <c r="W259" s="191"/>
      <c r="X259" s="191"/>
      <c r="Y259" s="191"/>
      <c r="Z259" s="191"/>
      <c r="AA259" s="192" t="str">
        <f>+IF($C259&gt;0,VLOOKUP($B259,'CSM ACTIVE PRICE LIST'!$A$2:$F$1022,4,FALSE),"")</f>
        <v/>
      </c>
      <c r="AB259" s="192" t="str">
        <f>+IF($C259&gt;0,VLOOKUP($B259,'CSM ACTIVE PRICE LIST'!$A$2:$F$1022,5,FALSE),"")</f>
        <v/>
      </c>
      <c r="AC259" s="192" t="str">
        <f>+IF($C259&gt;0,VLOOKUP($B259,'CSM ACTIVE PRICE LIST'!$A$2:$F$1022,6,FALSE),"")</f>
        <v/>
      </c>
      <c r="AD259" s="38"/>
      <c r="AE259" s="159" t="str">
        <f t="shared" si="34"/>
        <v>0</v>
      </c>
      <c r="AF259" s="201"/>
      <c r="AG259" s="40" t="str">
        <f>IF($C259&gt;0,+VLOOKUP(E259,'MASTER CODE DATA'!A$1:B$99,2,FALSE),"")</f>
        <v/>
      </c>
      <c r="AH259" s="40" t="str">
        <f>IF(C259&gt;0,+VLOOKUP(F259,'MASTER CODE DATA'!C$1:D$99,2,FALSE),"")</f>
        <v/>
      </c>
      <c r="AI259" s="40" t="str">
        <f>IF(C259&gt;0,+VLOOKUP(G259,'MASTER CODE DATA'!E$1:F$99,2,FALSE),"")</f>
        <v/>
      </c>
      <c r="AJ259" s="40" t="str">
        <f>IF(C259&gt;0,+VLOOKUP(H259,'MASTER CODE DATA'!G$1:H$99,2,FALSE),"")</f>
        <v/>
      </c>
      <c r="AK259" s="40" t="str">
        <f>IF(C259&gt;0,+VLOOKUP(I259,'MASTER CODE DATA'!I$1:J$99,2,FALSE),"")</f>
        <v/>
      </c>
    </row>
    <row r="260" spans="1:37" s="1" customFormat="1" ht="144" x14ac:dyDescent="0.2">
      <c r="A260" s="33" t="s">
        <v>81</v>
      </c>
      <c r="B260" s="194" t="s">
        <v>561</v>
      </c>
      <c r="C260" s="146" t="s">
        <v>2982</v>
      </c>
      <c r="D260" s="35" t="str">
        <f t="shared" si="41"/>
        <v>R.TOPMN_CPL</v>
      </c>
      <c r="E260" s="34" t="s">
        <v>860</v>
      </c>
      <c r="F260" s="34" t="s">
        <v>818</v>
      </c>
      <c r="G260" s="34" t="s">
        <v>861</v>
      </c>
      <c r="H260" s="34" t="s">
        <v>818</v>
      </c>
      <c r="I260" s="34" t="s">
        <v>2958</v>
      </c>
      <c r="J260" s="143" t="s">
        <v>2980</v>
      </c>
      <c r="K260" s="191" t="str">
        <f t="shared" si="36"/>
        <v>MEN'S COMPETITION POLO LONG SLEEVE</v>
      </c>
      <c r="L260" s="191" t="s">
        <v>304</v>
      </c>
      <c r="M260" s="191" t="s">
        <v>305</v>
      </c>
      <c r="N260" s="191" t="s">
        <v>129</v>
      </c>
      <c r="O260" s="191" t="s">
        <v>541</v>
      </c>
      <c r="P260" s="191" t="s">
        <v>3605</v>
      </c>
      <c r="Q260" s="191" t="s">
        <v>307</v>
      </c>
      <c r="R260" s="191" t="s">
        <v>132</v>
      </c>
      <c r="S260" s="191" t="s">
        <v>3022</v>
      </c>
      <c r="T260" s="191" t="s">
        <v>308</v>
      </c>
      <c r="U260" s="191" t="s">
        <v>3702</v>
      </c>
      <c r="V260" s="191" t="s">
        <v>134</v>
      </c>
      <c r="W260" s="191"/>
      <c r="X260" s="191"/>
      <c r="Y260" s="191"/>
      <c r="Z260" s="191"/>
      <c r="AA260" s="192">
        <f>+IF($C260&gt;0,VLOOKUP($B260,'CSM ACTIVE PRICE LIST'!$A$2:$F$1022,4,FALSE),"")</f>
        <v>99.9</v>
      </c>
      <c r="AB260" s="192">
        <f>+IF($C260&gt;0,VLOOKUP($B260,'CSM ACTIVE PRICE LIST'!$A$2:$F$1022,5,FALSE),"")</f>
        <v>5490</v>
      </c>
      <c r="AC260" s="192">
        <f>+IF($C260&gt;0,VLOOKUP($B260,'CSM ACTIVE PRICE LIST'!$A$2:$F$1022,6,FALSE),"")</f>
        <v>114.88499999999999</v>
      </c>
      <c r="AD260" s="38" t="str">
        <f>+VLOOKUP(B260,'SKU LIST - LINKED'!C:W,21,FALSE)</f>
        <v>XS;S;M;L;XL;XXL</v>
      </c>
      <c r="AE260" s="159" t="str">
        <f t="shared" ref="AE260:AE261" si="42">+H260&amp;"-"&amp;J260</f>
        <v>MEN-COMPETITION POLO LONG SLEEVE</v>
      </c>
      <c r="AF260" s="159" t="str">
        <f>+VLOOKUP(B260,'[1]STYLES &amp; SIZE CHARTS'!$A:$H,8,FALSE)</f>
        <v>MT-LSCP1</v>
      </c>
      <c r="AG260" s="40" t="str">
        <f>IF($C260&gt;0,+VLOOKUP(E260,'MASTER CODE DATA'!A$1:B$99,2,FALSE),"")</f>
        <v>R</v>
      </c>
      <c r="AH260" s="40" t="str">
        <f>IF(C260&gt;0,+VLOOKUP(F260,'MASTER CODE DATA'!C$1:D$99,2,FALSE),"")</f>
        <v>MEN</v>
      </c>
      <c r="AI260" s="40" t="str">
        <f>IF(C260&gt;0,+VLOOKUP(G260,'MASTER CODE DATA'!E$1:F$99,2,FALSE),"")</f>
        <v>TOP</v>
      </c>
      <c r="AJ260" s="40" t="str">
        <f>IF(C260&gt;0,+VLOOKUP(H260,'MASTER CODE DATA'!G$1:H$99,2,FALSE),"")</f>
        <v>MN</v>
      </c>
      <c r="AK260" s="40" t="str">
        <f>IF(C260&gt;0,+VLOOKUP(I260,'MASTER CODE DATA'!I$1:J$99,2,FALSE),"")</f>
        <v>CPL</v>
      </c>
    </row>
    <row r="261" spans="1:37" s="1" customFormat="1" ht="144" x14ac:dyDescent="0.2">
      <c r="A261" s="33" t="s">
        <v>81</v>
      </c>
      <c r="B261" s="194" t="s">
        <v>562</v>
      </c>
      <c r="C261" s="146" t="s">
        <v>2983</v>
      </c>
      <c r="D261" s="35" t="str">
        <f t="shared" si="41"/>
        <v>R.TOPKB_CPL</v>
      </c>
      <c r="E261" s="34" t="s">
        <v>860</v>
      </c>
      <c r="F261" s="34" t="s">
        <v>919</v>
      </c>
      <c r="G261" s="34" t="s">
        <v>861</v>
      </c>
      <c r="H261" s="34" t="s">
        <v>867</v>
      </c>
      <c r="I261" s="34" t="s">
        <v>2958</v>
      </c>
      <c r="J261" s="143" t="s">
        <v>2980</v>
      </c>
      <c r="K261" s="191" t="str">
        <f t="shared" si="36"/>
        <v>BOY'S COMPETITION POLO LONG SLEEVE</v>
      </c>
      <c r="L261" s="191" t="s">
        <v>304</v>
      </c>
      <c r="M261" s="191" t="s">
        <v>305</v>
      </c>
      <c r="N261" s="191" t="s">
        <v>129</v>
      </c>
      <c r="O261" s="191" t="s">
        <v>543</v>
      </c>
      <c r="P261" s="191" t="s">
        <v>3605</v>
      </c>
      <c r="Q261" s="191" t="s">
        <v>307</v>
      </c>
      <c r="R261" s="191" t="s">
        <v>132</v>
      </c>
      <c r="S261" s="191" t="s">
        <v>3023</v>
      </c>
      <c r="T261" s="191" t="s">
        <v>308</v>
      </c>
      <c r="U261" s="191" t="s">
        <v>3702</v>
      </c>
      <c r="V261" s="191" t="s">
        <v>134</v>
      </c>
      <c r="W261" s="191"/>
      <c r="X261" s="191"/>
      <c r="Y261" s="191"/>
      <c r="Z261" s="191"/>
      <c r="AA261" s="192">
        <f>+IF($C261&gt;0,VLOOKUP($B261,'CSM ACTIVE PRICE LIST'!$A$2:$F$1022,4,FALSE),"")</f>
        <v>69.900000000000006</v>
      </c>
      <c r="AB261" s="192">
        <f>+IF($C261&gt;0,VLOOKUP($B261,'CSM ACTIVE PRICE LIST'!$A$2:$F$1022,5,FALSE),"")</f>
        <v>3840</v>
      </c>
      <c r="AC261" s="192">
        <f>+IF($C261&gt;0,VLOOKUP($B261,'CSM ACTIVE PRICE LIST'!$A$2:$F$1022,6,FALSE),"")</f>
        <v>80.385000000000005</v>
      </c>
      <c r="AD261" s="38" t="str">
        <f>+VLOOKUP(B261,'SKU LIST - LINKED'!C:W,21,FALSE)</f>
        <v>6-7 Y;8-9 Y;10-11 Y;12-13 Y;14-15 Y</v>
      </c>
      <c r="AE261" s="159" t="str">
        <f t="shared" si="42"/>
        <v>KIDS BOY-COMPETITION POLO LONG SLEEVE</v>
      </c>
      <c r="AF261" s="159" t="str">
        <f>+VLOOKUP(B261,'[1]STYLES &amp; SIZE CHARTS'!$A:$H,8,FALSE)</f>
        <v>JT-BLSP1</v>
      </c>
      <c r="AG261" s="40" t="str">
        <f>IF($C261&gt;0,+VLOOKUP(E261,'MASTER CODE DATA'!A$1:B$99,2,FALSE),"")</f>
        <v>R</v>
      </c>
      <c r="AH261" s="40" t="str">
        <f>IF(C261&gt;0,+VLOOKUP(F261,'MASTER CODE DATA'!C$1:D$99,2,FALSE),"")</f>
        <v>JNR</v>
      </c>
      <c r="AI261" s="40" t="str">
        <f>IF(C261&gt;0,+VLOOKUP(G261,'MASTER CODE DATA'!E$1:F$99,2,FALSE),"")</f>
        <v>TOP</v>
      </c>
      <c r="AJ261" s="40" t="str">
        <f>IF(C261&gt;0,+VLOOKUP(H261,'MASTER CODE DATA'!G$1:H$99,2,FALSE),"")</f>
        <v>KB</v>
      </c>
      <c r="AK261" s="40" t="str">
        <f>IF(C261&gt;0,+VLOOKUP(I261,'MASTER CODE DATA'!I$1:J$99,2,FALSE),"")</f>
        <v>CPL</v>
      </c>
    </row>
    <row r="262" spans="1:37" s="1" customFormat="1" hidden="1" x14ac:dyDescent="0.2">
      <c r="A262" s="33" t="s">
        <v>99</v>
      </c>
      <c r="B262" s="33" t="s">
        <v>563</v>
      </c>
      <c r="C262" s="146"/>
      <c r="D262" s="35" t="str">
        <f t="shared" si="41"/>
        <v/>
      </c>
      <c r="E262" s="34"/>
      <c r="F262" s="34"/>
      <c r="G262" s="34"/>
      <c r="H262" s="34"/>
      <c r="I262" s="34"/>
      <c r="J262" s="143">
        <v>0</v>
      </c>
      <c r="K262" s="191" t="str">
        <f t="shared" si="36"/>
        <v/>
      </c>
      <c r="L262" s="191"/>
      <c r="M262" s="191"/>
      <c r="N262" s="191"/>
      <c r="O262" s="191"/>
      <c r="P262" s="191"/>
      <c r="Q262" s="191"/>
      <c r="R262" s="191"/>
      <c r="S262" s="191"/>
      <c r="T262" s="191"/>
      <c r="U262" s="191"/>
      <c r="V262" s="191"/>
      <c r="W262" s="191"/>
      <c r="X262" s="191"/>
      <c r="Y262" s="191"/>
      <c r="Z262" s="191"/>
      <c r="AA262" s="192" t="str">
        <f>+IF($C262&gt;0,VLOOKUP($B262,'CSM ACTIVE PRICE LIST'!$A$2:$F$1022,4,FALSE),"")</f>
        <v/>
      </c>
      <c r="AB262" s="192" t="str">
        <f>+IF($C262&gt;0,VLOOKUP($B262,'CSM ACTIVE PRICE LIST'!$A$2:$F$1022,5,FALSE),"")</f>
        <v/>
      </c>
      <c r="AC262" s="192" t="str">
        <f>+IF($C262&gt;0,VLOOKUP($B262,'CSM ACTIVE PRICE LIST'!$A$2:$F$1022,6,FALSE),"")</f>
        <v/>
      </c>
      <c r="AD262" s="38"/>
      <c r="AE262" s="159" t="str">
        <f t="shared" si="34"/>
        <v>0</v>
      </c>
      <c r="AF262" s="201"/>
      <c r="AG262" s="40" t="str">
        <f>IF($C262&gt;0,+VLOOKUP(E262,'MASTER CODE DATA'!A$1:B$99,2,FALSE),"")</f>
        <v/>
      </c>
      <c r="AH262" s="40" t="str">
        <f>IF(C262&gt;0,+VLOOKUP(F262,'MASTER CODE DATA'!C$1:D$99,2,FALSE),"")</f>
        <v/>
      </c>
      <c r="AI262" s="40" t="str">
        <f>IF(C262&gt;0,+VLOOKUP(G262,'MASTER CODE DATA'!E$1:F$99,2,FALSE),"")</f>
        <v/>
      </c>
      <c r="AJ262" s="40" t="str">
        <f>IF(C262&gt;0,+VLOOKUP(H262,'MASTER CODE DATA'!G$1:H$99,2,FALSE),"")</f>
        <v/>
      </c>
      <c r="AK262" s="40" t="str">
        <f>IF(C262&gt;0,+VLOOKUP(I262,'MASTER CODE DATA'!I$1:J$99,2,FALSE),"")</f>
        <v/>
      </c>
    </row>
    <row r="263" spans="1:37" s="1" customFormat="1" ht="84" x14ac:dyDescent="0.2">
      <c r="A263" s="33" t="s">
        <v>85</v>
      </c>
      <c r="B263" s="194" t="s">
        <v>564</v>
      </c>
      <c r="C263" s="146" t="s">
        <v>565</v>
      </c>
      <c r="D263" s="35" t="str">
        <f t="shared" si="41"/>
        <v>R.OTWKU_PUV</v>
      </c>
      <c r="E263" s="34" t="s">
        <v>860</v>
      </c>
      <c r="F263" s="34" t="s">
        <v>919</v>
      </c>
      <c r="G263" s="34" t="s">
        <v>899</v>
      </c>
      <c r="H263" s="34" t="s">
        <v>822</v>
      </c>
      <c r="I263" s="34" t="s">
        <v>900</v>
      </c>
      <c r="J263" s="143" t="s">
        <v>900</v>
      </c>
      <c r="K263" s="191" t="str">
        <f t="shared" si="36"/>
        <v>KID'S PUFFER VEST</v>
      </c>
      <c r="L263" s="191" t="s">
        <v>566</v>
      </c>
      <c r="M263" s="191" t="s">
        <v>219</v>
      </c>
      <c r="N263" s="191" t="s">
        <v>143</v>
      </c>
      <c r="O263" s="191" t="s">
        <v>567</v>
      </c>
      <c r="P263" s="191" t="s">
        <v>568</v>
      </c>
      <c r="Q263" s="191" t="s">
        <v>146</v>
      </c>
      <c r="R263" s="191" t="s">
        <v>147</v>
      </c>
      <c r="S263" s="191" t="s">
        <v>1916</v>
      </c>
      <c r="T263" s="191" t="s">
        <v>149</v>
      </c>
      <c r="U263" s="191" t="s">
        <v>150</v>
      </c>
      <c r="V263" s="191" t="s">
        <v>151</v>
      </c>
      <c r="W263" s="191"/>
      <c r="X263" s="191"/>
      <c r="Y263" s="191"/>
      <c r="Z263" s="191"/>
      <c r="AA263" s="192">
        <f>+IF($C263&gt;0,VLOOKUP($B263,'CSM ACTIVE PRICE LIST'!$A$2:$F$1022,4,FALSE),"")</f>
        <v>89.9</v>
      </c>
      <c r="AB263" s="192">
        <f>+IF($C263&gt;0,VLOOKUP($B263,'CSM ACTIVE PRICE LIST'!$A$2:$F$1022,5,FALSE),"")</f>
        <v>4940</v>
      </c>
      <c r="AC263" s="192">
        <f>+IF($C263&gt;0,VLOOKUP($B263,'CSM ACTIVE PRICE LIST'!$A$2:$F$1022,6,FALSE),"")</f>
        <v>103.38500000000001</v>
      </c>
      <c r="AD263" s="38" t="e">
        <f>+VLOOKUP(B263,'SKU LIST - LINKED'!C:W,21,FALSE)</f>
        <v>#N/A</v>
      </c>
      <c r="AE263" s="159" t="str">
        <f t="shared" ref="AE263:AE265" si="43">+H263&amp;"-"&amp;J263</f>
        <v>KIDS UNISEX-PUFFER VESTS</v>
      </c>
      <c r="AF263" s="159">
        <f>+VLOOKUP(B263,'[1]STYLES &amp; SIZE CHARTS'!$A:$H,8,FALSE)</f>
        <v>0</v>
      </c>
      <c r="AG263" s="40" t="str">
        <f>IF($C263&gt;0,+VLOOKUP(E263,'MASTER CODE DATA'!A$1:B$99,2,FALSE),"")</f>
        <v>R</v>
      </c>
      <c r="AH263" s="40" t="str">
        <f>IF(C263&gt;0,+VLOOKUP(F263,'MASTER CODE DATA'!C$1:D$99,2,FALSE),"")</f>
        <v>JNR</v>
      </c>
      <c r="AI263" s="40" t="str">
        <f>IF(C263&gt;0,+VLOOKUP(G263,'MASTER CODE DATA'!E$1:F$99,2,FALSE),"")</f>
        <v>OTW</v>
      </c>
      <c r="AJ263" s="40" t="str">
        <f>IF(C263&gt;0,+VLOOKUP(H263,'MASTER CODE DATA'!G$1:H$99,2,FALSE),"")</f>
        <v>KU</v>
      </c>
      <c r="AK263" s="40" t="str">
        <f>IF(C263&gt;0,+VLOOKUP(I263,'MASTER CODE DATA'!I$1:J$99,2,FALSE),"")</f>
        <v>PUV</v>
      </c>
    </row>
    <row r="264" spans="1:37" s="1" customFormat="1" ht="180" x14ac:dyDescent="0.2">
      <c r="A264" s="33" t="s">
        <v>301</v>
      </c>
      <c r="B264" s="194" t="s">
        <v>569</v>
      </c>
      <c r="C264" s="146" t="s">
        <v>570</v>
      </c>
      <c r="D264" s="35" t="str">
        <f t="shared" si="41"/>
        <v>H.RUGFL_RXS</v>
      </c>
      <c r="E264" s="34" t="s">
        <v>766</v>
      </c>
      <c r="F264" s="34" t="s">
        <v>766</v>
      </c>
      <c r="G264" s="34" t="s">
        <v>767</v>
      </c>
      <c r="H264" s="34" t="s">
        <v>795</v>
      </c>
      <c r="I264" s="34" t="s">
        <v>790</v>
      </c>
      <c r="J264" s="143" t="s">
        <v>790</v>
      </c>
      <c r="K264" s="191" t="str">
        <f t="shared" si="36"/>
        <v>RAINPROOF EXERCISE SHEET</v>
      </c>
      <c r="L264" s="191" t="s">
        <v>571</v>
      </c>
      <c r="M264" s="191" t="s">
        <v>572</v>
      </c>
      <c r="N264" s="191" t="s">
        <v>235</v>
      </c>
      <c r="O264" s="191" t="s">
        <v>573</v>
      </c>
      <c r="P264" s="191" t="s">
        <v>3675</v>
      </c>
      <c r="Q264" s="191" t="s">
        <v>574</v>
      </c>
      <c r="R264" s="191" t="s">
        <v>239</v>
      </c>
      <c r="S264" s="191" t="s">
        <v>575</v>
      </c>
      <c r="T264" s="191" t="s">
        <v>576</v>
      </c>
      <c r="U264" s="191" t="s">
        <v>577</v>
      </c>
      <c r="V264" s="191" t="s">
        <v>578</v>
      </c>
      <c r="W264" s="191"/>
      <c r="X264" s="191"/>
      <c r="Y264" s="191"/>
      <c r="Z264" s="191"/>
      <c r="AA264" s="192">
        <f>+IF($C264&gt;0,VLOOKUP($B264,'CSM ACTIVE PRICE LIST'!$A$2:$F$1022,4,FALSE),"")</f>
        <v>99.9</v>
      </c>
      <c r="AB264" s="192">
        <f>+IF($C264&gt;0,VLOOKUP($B264,'CSM ACTIVE PRICE LIST'!$A$2:$F$1022,5,FALSE),"")</f>
        <v>5490</v>
      </c>
      <c r="AC264" s="192">
        <f>+IF($C264&gt;0,VLOOKUP($B264,'CSM ACTIVE PRICE LIST'!$A$2:$F$1022,6,FALSE),"")</f>
        <v>114.88499999999999</v>
      </c>
      <c r="AD264" s="38" t="str">
        <f>+VLOOKUP(B264,'SKU LIST - LINKED'!C:W,21,FALSE)</f>
        <v>S;M;L;XL</v>
      </c>
      <c r="AE264" s="159" t="str">
        <f t="shared" si="43"/>
        <v>FULL-RAINPROOF EXERCISE SHEETS</v>
      </c>
      <c r="AF264" s="159" t="str">
        <f>+VLOOKUP(B264,'[1]STYLES &amp; SIZE CHARTS'!$A:$H,8,FALSE)</f>
        <v>HP-RUGS1</v>
      </c>
      <c r="AG264" s="40" t="str">
        <f>IF($C264&gt;0,+VLOOKUP(E264,'MASTER CODE DATA'!A$1:B$99,2,FALSE),"")</f>
        <v>H</v>
      </c>
      <c r="AH264" s="40" t="str">
        <f>IF(C264&gt;0,+VLOOKUP(F264,'MASTER CODE DATA'!C$1:D$99,2,FALSE),"")</f>
        <v>HRS</v>
      </c>
      <c r="AI264" s="40" t="str">
        <f>IF(C264&gt;0,+VLOOKUP(G264,'MASTER CODE DATA'!E$1:F$99,2,FALSE),"")</f>
        <v>RUG</v>
      </c>
      <c r="AJ264" s="40" t="str">
        <f>IF(C264&gt;0,+VLOOKUP(H264,'MASTER CODE DATA'!G$1:H$99,2,FALSE),"")</f>
        <v>FL</v>
      </c>
      <c r="AK264" s="40" t="str">
        <f>IF(C264&gt;0,+VLOOKUP(I264,'MASTER CODE DATA'!I$1:J$99,2,FALSE),"")</f>
        <v>RXS</v>
      </c>
    </row>
    <row r="265" spans="1:37" s="1" customFormat="1" ht="180" x14ac:dyDescent="0.2">
      <c r="A265" s="33" t="s">
        <v>301</v>
      </c>
      <c r="B265" s="194" t="s">
        <v>2189</v>
      </c>
      <c r="C265" s="146" t="s">
        <v>570</v>
      </c>
      <c r="D265" s="35" t="str">
        <f t="shared" si="41"/>
        <v>H.RUGPN_RXS</v>
      </c>
      <c r="E265" s="34" t="s">
        <v>766</v>
      </c>
      <c r="F265" s="34" t="s">
        <v>808</v>
      </c>
      <c r="G265" s="34" t="s">
        <v>767</v>
      </c>
      <c r="H265" s="34" t="s">
        <v>808</v>
      </c>
      <c r="I265" s="34" t="s">
        <v>790</v>
      </c>
      <c r="J265" s="143" t="s">
        <v>790</v>
      </c>
      <c r="K265" s="191" t="str">
        <f>IF(C265&gt;0,H265&amp;" - "&amp;C265,"")</f>
        <v>PONY - RAINPROOF EXERCISE SHEET</v>
      </c>
      <c r="L265" s="191" t="s">
        <v>3666</v>
      </c>
      <c r="M265" s="191" t="s">
        <v>572</v>
      </c>
      <c r="N265" s="191" t="s">
        <v>235</v>
      </c>
      <c r="O265" s="191" t="s">
        <v>3668</v>
      </c>
      <c r="P265" s="191" t="s">
        <v>3670</v>
      </c>
      <c r="Q265" s="191" t="s">
        <v>574</v>
      </c>
      <c r="R265" s="191" t="s">
        <v>239</v>
      </c>
      <c r="S265" s="191" t="s">
        <v>3672</v>
      </c>
      <c r="T265" s="191" t="s">
        <v>3673</v>
      </c>
      <c r="U265" s="191" t="s">
        <v>577</v>
      </c>
      <c r="V265" s="191" t="s">
        <v>578</v>
      </c>
      <c r="W265" s="191"/>
      <c r="X265" s="191"/>
      <c r="Y265" s="191"/>
      <c r="Z265" s="191"/>
      <c r="AA265" s="192">
        <f>+IF($C265&gt;0,VLOOKUP($B265,'CSM ACTIVE PRICE LIST'!$A$2:$F$1022,4,FALSE),"")</f>
        <v>99.9</v>
      </c>
      <c r="AB265" s="192">
        <f>+IF($C265&gt;0,VLOOKUP($B265,'CSM ACTIVE PRICE LIST'!$A$2:$F$1022,5,FALSE),"")</f>
        <v>5490</v>
      </c>
      <c r="AC265" s="192">
        <f>+IF($C265&gt;0,VLOOKUP($B265,'CSM ACTIVE PRICE LIST'!$A$2:$F$1022,6,FALSE),"")</f>
        <v>114.88499999999999</v>
      </c>
      <c r="AD265" s="38" t="str">
        <f>+VLOOKUP(B265,'SKU LIST - LINKED'!C:W,21,FALSE)</f>
        <v>XXS;XS</v>
      </c>
      <c r="AE265" s="159" t="str">
        <f t="shared" si="43"/>
        <v>PONY-RAINPROOF EXERCISE SHEETS</v>
      </c>
      <c r="AF265" s="159" t="str">
        <f>+VLOOKUP(B265,'[1]STYLES &amp; SIZE CHARTS'!$A:$H,8,FALSE)</f>
        <v>HP-RUGS1</v>
      </c>
      <c r="AG265" s="40" t="str">
        <f>IF($C265&gt;0,+VLOOKUP(E265,'MASTER CODE DATA'!A$1:B$99,2,FALSE),"")</f>
        <v>H</v>
      </c>
      <c r="AH265" s="40" t="str">
        <f>IF(C265&gt;0,+VLOOKUP(F265,'MASTER CODE DATA'!C$1:D$99,2,FALSE),"")</f>
        <v>PNY</v>
      </c>
      <c r="AI265" s="40" t="str">
        <f>IF(C265&gt;0,+VLOOKUP(G265,'MASTER CODE DATA'!E$1:F$99,2,FALSE),"")</f>
        <v>RUG</v>
      </c>
      <c r="AJ265" s="40" t="str">
        <f>IF(C265&gt;0,+VLOOKUP(H265,'MASTER CODE DATA'!G$1:H$99,2,FALSE),"")</f>
        <v>PN</v>
      </c>
      <c r="AK265" s="40" t="str">
        <f>IF(C265&gt;0,+VLOOKUP(I265,'MASTER CODE DATA'!I$1:J$99,2,FALSE),"")</f>
        <v>RXS</v>
      </c>
    </row>
    <row r="266" spans="1:37" s="1" customFormat="1" hidden="1" x14ac:dyDescent="0.2">
      <c r="A266" s="33" t="s">
        <v>81</v>
      </c>
      <c r="B266" s="33" t="s">
        <v>579</v>
      </c>
      <c r="C266" s="146"/>
      <c r="D266" s="35" t="str">
        <f t="shared" si="41"/>
        <v/>
      </c>
      <c r="E266" s="34"/>
      <c r="F266" s="34"/>
      <c r="G266" s="34"/>
      <c r="H266" s="34"/>
      <c r="I266" s="34"/>
      <c r="J266" s="143">
        <v>0</v>
      </c>
      <c r="K266" s="191" t="str">
        <f t="shared" si="36"/>
        <v/>
      </c>
      <c r="L266" s="191"/>
      <c r="M266" s="191"/>
      <c r="N266" s="191"/>
      <c r="O266" s="191"/>
      <c r="P266" s="191"/>
      <c r="Q266" s="191"/>
      <c r="R266" s="191"/>
      <c r="S266" s="191"/>
      <c r="T266" s="191"/>
      <c r="U266" s="191"/>
      <c r="V266" s="191"/>
      <c r="W266" s="191"/>
      <c r="X266" s="191"/>
      <c r="Y266" s="191"/>
      <c r="Z266" s="191"/>
      <c r="AA266" s="192" t="str">
        <f>+IF($C266&gt;0,VLOOKUP($B266,'CSM ACTIVE PRICE LIST'!$A$2:$F$1022,4,FALSE),"")</f>
        <v/>
      </c>
      <c r="AB266" s="192" t="str">
        <f>+IF($C266&gt;0,VLOOKUP($B266,'CSM ACTIVE PRICE LIST'!$A$2:$F$1022,5,FALSE),"")</f>
        <v/>
      </c>
      <c r="AC266" s="192" t="str">
        <f>+IF($C266&gt;0,VLOOKUP($B266,'CSM ACTIVE PRICE LIST'!$A$2:$F$1022,6,FALSE),"")</f>
        <v/>
      </c>
      <c r="AD266" s="38"/>
      <c r="AE266" s="159" t="str">
        <f t="shared" ref="AE266:AE329" si="44">+H266&amp;J266</f>
        <v>0</v>
      </c>
      <c r="AF266" s="201"/>
      <c r="AG266" s="40" t="str">
        <f>IF($C266&gt;0,+VLOOKUP(E266,'MASTER CODE DATA'!A$1:B$99,2,FALSE),"")</f>
        <v/>
      </c>
      <c r="AH266" s="40" t="str">
        <f>IF(C266&gt;0,+VLOOKUP(F266,'MASTER CODE DATA'!C$1:D$99,2,FALSE),"")</f>
        <v/>
      </c>
      <c r="AI266" s="40" t="str">
        <f>IF(C266&gt;0,+VLOOKUP(G266,'MASTER CODE DATA'!E$1:F$99,2,FALSE),"")</f>
        <v/>
      </c>
      <c r="AJ266" s="40" t="str">
        <f>IF(C266&gt;0,+VLOOKUP(H266,'MASTER CODE DATA'!G$1:H$99,2,FALSE),"")</f>
        <v/>
      </c>
      <c r="AK266" s="40" t="str">
        <f>IF(C266&gt;0,+VLOOKUP(I266,'MASTER CODE DATA'!I$1:J$99,2,FALSE),"")</f>
        <v/>
      </c>
    </row>
    <row r="267" spans="1:37" s="1" customFormat="1" hidden="1" x14ac:dyDescent="0.2">
      <c r="A267" s="33" t="s">
        <v>83</v>
      </c>
      <c r="B267" s="33" t="s">
        <v>580</v>
      </c>
      <c r="C267" s="146"/>
      <c r="D267" s="35" t="str">
        <f t="shared" si="41"/>
        <v/>
      </c>
      <c r="E267" s="34"/>
      <c r="F267" s="34"/>
      <c r="G267" s="34"/>
      <c r="H267" s="34"/>
      <c r="I267" s="34"/>
      <c r="J267" s="143">
        <v>0</v>
      </c>
      <c r="K267" s="191" t="str">
        <f t="shared" si="36"/>
        <v/>
      </c>
      <c r="L267" s="191"/>
      <c r="M267" s="191"/>
      <c r="N267" s="191"/>
      <c r="O267" s="191"/>
      <c r="P267" s="191"/>
      <c r="Q267" s="191"/>
      <c r="R267" s="191"/>
      <c r="S267" s="191"/>
      <c r="T267" s="191"/>
      <c r="U267" s="191"/>
      <c r="V267" s="191"/>
      <c r="W267" s="191"/>
      <c r="X267" s="191"/>
      <c r="Y267" s="191"/>
      <c r="Z267" s="191"/>
      <c r="AA267" s="192" t="str">
        <f>+IF($C267&gt;0,VLOOKUP($B267,'CSM ACTIVE PRICE LIST'!$A$2:$F$1022,4,FALSE),"")</f>
        <v/>
      </c>
      <c r="AB267" s="192" t="str">
        <f>+IF($C267&gt;0,VLOOKUP($B267,'CSM ACTIVE PRICE LIST'!$A$2:$F$1022,5,FALSE),"")</f>
        <v/>
      </c>
      <c r="AC267" s="192" t="str">
        <f>+IF($C267&gt;0,VLOOKUP($B267,'CSM ACTIVE PRICE LIST'!$A$2:$F$1022,6,FALSE),"")</f>
        <v/>
      </c>
      <c r="AD267" s="38"/>
      <c r="AE267" s="159" t="str">
        <f t="shared" si="44"/>
        <v>0</v>
      </c>
      <c r="AF267" s="201"/>
      <c r="AG267" s="40" t="str">
        <f>IF($C267&gt;0,+VLOOKUP(E267,'MASTER CODE DATA'!A$1:B$99,2,FALSE),"")</f>
        <v/>
      </c>
      <c r="AH267" s="40" t="str">
        <f>IF(C267&gt;0,+VLOOKUP(F267,'MASTER CODE DATA'!C$1:D$99,2,FALSE),"")</f>
        <v/>
      </c>
      <c r="AI267" s="40" t="str">
        <f>IF(C267&gt;0,+VLOOKUP(G267,'MASTER CODE DATA'!E$1:F$99,2,FALSE),"")</f>
        <v/>
      </c>
      <c r="AJ267" s="40" t="str">
        <f>IF(C267&gt;0,+VLOOKUP(H267,'MASTER CODE DATA'!G$1:H$99,2,FALSE),"")</f>
        <v/>
      </c>
      <c r="AK267" s="40" t="str">
        <f>IF(C267&gt;0,+VLOOKUP(I267,'MASTER CODE DATA'!I$1:J$99,2,FALSE),"")</f>
        <v/>
      </c>
    </row>
    <row r="268" spans="1:37" s="1" customFormat="1" hidden="1" x14ac:dyDescent="0.2">
      <c r="A268" s="33" t="s">
        <v>99</v>
      </c>
      <c r="B268" s="33" t="s">
        <v>581</v>
      </c>
      <c r="C268" s="146"/>
      <c r="D268" s="35" t="str">
        <f t="shared" si="41"/>
        <v/>
      </c>
      <c r="E268" s="34"/>
      <c r="F268" s="34"/>
      <c r="G268" s="34"/>
      <c r="H268" s="34"/>
      <c r="I268" s="34"/>
      <c r="J268" s="143">
        <v>0</v>
      </c>
      <c r="K268" s="191" t="str">
        <f t="shared" si="36"/>
        <v/>
      </c>
      <c r="L268" s="191"/>
      <c r="M268" s="191"/>
      <c r="N268" s="191"/>
      <c r="O268" s="191"/>
      <c r="P268" s="191"/>
      <c r="Q268" s="191"/>
      <c r="R268" s="191"/>
      <c r="S268" s="191"/>
      <c r="T268" s="191"/>
      <c r="U268" s="191"/>
      <c r="V268" s="191"/>
      <c r="W268" s="191"/>
      <c r="X268" s="191"/>
      <c r="Y268" s="191"/>
      <c r="Z268" s="191"/>
      <c r="AA268" s="192" t="str">
        <f>+IF($C268&gt;0,VLOOKUP($B268,'CSM ACTIVE PRICE LIST'!$A$2:$F$1022,4,FALSE),"")</f>
        <v/>
      </c>
      <c r="AB268" s="192" t="str">
        <f>+IF($C268&gt;0,VLOOKUP($B268,'CSM ACTIVE PRICE LIST'!$A$2:$F$1022,5,FALSE),"")</f>
        <v/>
      </c>
      <c r="AC268" s="192" t="str">
        <f>+IF($C268&gt;0,VLOOKUP($B268,'CSM ACTIVE PRICE LIST'!$A$2:$F$1022,6,FALSE),"")</f>
        <v/>
      </c>
      <c r="AD268" s="38"/>
      <c r="AE268" s="159" t="str">
        <f t="shared" si="44"/>
        <v>0</v>
      </c>
      <c r="AF268" s="201"/>
      <c r="AG268" s="40" t="str">
        <f>IF($C268&gt;0,+VLOOKUP(E268,'MASTER CODE DATA'!A$1:B$99,2,FALSE),"")</f>
        <v/>
      </c>
      <c r="AH268" s="40" t="str">
        <f>IF(C268&gt;0,+VLOOKUP(F268,'MASTER CODE DATA'!C$1:D$99,2,FALSE),"")</f>
        <v/>
      </c>
      <c r="AI268" s="40" t="str">
        <f>IF(C268&gt;0,+VLOOKUP(G268,'MASTER CODE DATA'!E$1:F$99,2,FALSE),"")</f>
        <v/>
      </c>
      <c r="AJ268" s="40" t="str">
        <f>IF(C268&gt;0,+VLOOKUP(H268,'MASTER CODE DATA'!G$1:H$99,2,FALSE),"")</f>
        <v/>
      </c>
      <c r="AK268" s="40" t="str">
        <f>IF(C268&gt;0,+VLOOKUP(I268,'MASTER CODE DATA'!I$1:J$99,2,FALSE),"")</f>
        <v/>
      </c>
    </row>
    <row r="269" spans="1:37" s="1" customFormat="1" hidden="1" x14ac:dyDescent="0.2">
      <c r="A269" s="33" t="s">
        <v>166</v>
      </c>
      <c r="B269" s="33" t="s">
        <v>582</v>
      </c>
      <c r="C269" s="146"/>
      <c r="D269" s="35" t="str">
        <f t="shared" si="41"/>
        <v/>
      </c>
      <c r="E269" s="34"/>
      <c r="F269" s="34"/>
      <c r="G269" s="34"/>
      <c r="H269" s="34"/>
      <c r="I269" s="34"/>
      <c r="J269" s="143">
        <v>0</v>
      </c>
      <c r="K269" s="191" t="str">
        <f t="shared" si="36"/>
        <v/>
      </c>
      <c r="L269" s="191"/>
      <c r="M269" s="191"/>
      <c r="N269" s="191"/>
      <c r="O269" s="191"/>
      <c r="P269" s="191"/>
      <c r="Q269" s="191"/>
      <c r="R269" s="191"/>
      <c r="S269" s="191"/>
      <c r="T269" s="191"/>
      <c r="U269" s="191"/>
      <c r="V269" s="191"/>
      <c r="W269" s="191"/>
      <c r="X269" s="191"/>
      <c r="Y269" s="191"/>
      <c r="Z269" s="191"/>
      <c r="AA269" s="192" t="str">
        <f>+IF($C269&gt;0,VLOOKUP($B269,'CSM ACTIVE PRICE LIST'!$A$2:$F$1022,4,FALSE),"")</f>
        <v/>
      </c>
      <c r="AB269" s="192" t="str">
        <f>+IF($C269&gt;0,VLOOKUP($B269,'CSM ACTIVE PRICE LIST'!$A$2:$F$1022,5,FALSE),"")</f>
        <v/>
      </c>
      <c r="AC269" s="192" t="str">
        <f>+IF($C269&gt;0,VLOOKUP($B269,'CSM ACTIVE PRICE LIST'!$A$2:$F$1022,6,FALSE),"")</f>
        <v/>
      </c>
      <c r="AD269" s="38"/>
      <c r="AE269" s="159" t="str">
        <f t="shared" si="44"/>
        <v>0</v>
      </c>
      <c r="AF269" s="201"/>
      <c r="AG269" s="40" t="str">
        <f>IF($C269&gt;0,+VLOOKUP(E269,'MASTER CODE DATA'!A$1:B$99,2,FALSE),"")</f>
        <v/>
      </c>
      <c r="AH269" s="40" t="str">
        <f>IF(C269&gt;0,+VLOOKUP(F269,'MASTER CODE DATA'!C$1:D$99,2,FALSE),"")</f>
        <v/>
      </c>
      <c r="AI269" s="40" t="str">
        <f>IF(C269&gt;0,+VLOOKUP(G269,'MASTER CODE DATA'!E$1:F$99,2,FALSE),"")</f>
        <v/>
      </c>
      <c r="AJ269" s="40" t="str">
        <f>IF(C269&gt;0,+VLOOKUP(H269,'MASTER CODE DATA'!G$1:H$99,2,FALSE),"")</f>
        <v/>
      </c>
      <c r="AK269" s="40" t="str">
        <f>IF(C269&gt;0,+VLOOKUP(I269,'MASTER CODE DATA'!I$1:J$99,2,FALSE),"")</f>
        <v/>
      </c>
    </row>
    <row r="270" spans="1:37" s="1" customFormat="1" hidden="1" x14ac:dyDescent="0.2">
      <c r="A270" s="33" t="s">
        <v>81</v>
      </c>
      <c r="B270" s="33" t="s">
        <v>583</v>
      </c>
      <c r="C270" s="146"/>
      <c r="D270" s="35" t="str">
        <f t="shared" si="41"/>
        <v/>
      </c>
      <c r="E270" s="34"/>
      <c r="F270" s="34"/>
      <c r="G270" s="34"/>
      <c r="H270" s="34"/>
      <c r="I270" s="34"/>
      <c r="J270" s="143">
        <v>0</v>
      </c>
      <c r="K270" s="191" t="str">
        <f t="shared" si="36"/>
        <v/>
      </c>
      <c r="L270" s="191"/>
      <c r="M270" s="191"/>
      <c r="N270" s="191"/>
      <c r="O270" s="191"/>
      <c r="P270" s="191"/>
      <c r="Q270" s="191"/>
      <c r="R270" s="191"/>
      <c r="S270" s="191"/>
      <c r="T270" s="191"/>
      <c r="U270" s="191"/>
      <c r="V270" s="191"/>
      <c r="W270" s="191"/>
      <c r="X270" s="191"/>
      <c r="Y270" s="191"/>
      <c r="Z270" s="191"/>
      <c r="AA270" s="192" t="str">
        <f>+IF($C270&gt;0,VLOOKUP($B270,'CSM ACTIVE PRICE LIST'!$A$2:$F$1022,4,FALSE),"")</f>
        <v/>
      </c>
      <c r="AB270" s="192" t="str">
        <f>+IF($C270&gt;0,VLOOKUP($B270,'CSM ACTIVE PRICE LIST'!$A$2:$F$1022,5,FALSE),"")</f>
        <v/>
      </c>
      <c r="AC270" s="192" t="str">
        <f>+IF($C270&gt;0,VLOOKUP($B270,'CSM ACTIVE PRICE LIST'!$A$2:$F$1022,6,FALSE),"")</f>
        <v/>
      </c>
      <c r="AD270" s="38"/>
      <c r="AE270" s="159" t="str">
        <f t="shared" si="44"/>
        <v>0</v>
      </c>
      <c r="AF270" s="201"/>
      <c r="AG270" s="40" t="str">
        <f>IF($C270&gt;0,+VLOOKUP(E270,'MASTER CODE DATA'!A$1:B$99,2,FALSE),"")</f>
        <v/>
      </c>
      <c r="AH270" s="40" t="str">
        <f>IF(C270&gt;0,+VLOOKUP(F270,'MASTER CODE DATA'!C$1:D$99,2,FALSE),"")</f>
        <v/>
      </c>
      <c r="AI270" s="40" t="str">
        <f>IF(C270&gt;0,+VLOOKUP(G270,'MASTER CODE DATA'!E$1:F$99,2,FALSE),"")</f>
        <v/>
      </c>
      <c r="AJ270" s="40" t="str">
        <f>IF(C270&gt;0,+VLOOKUP(H270,'MASTER CODE DATA'!G$1:H$99,2,FALSE),"")</f>
        <v/>
      </c>
      <c r="AK270" s="40" t="str">
        <f>IF(C270&gt;0,+VLOOKUP(I270,'MASTER CODE DATA'!I$1:J$99,2,FALSE),"")</f>
        <v/>
      </c>
    </row>
    <row r="271" spans="1:37" s="1" customFormat="1" ht="120" x14ac:dyDescent="0.2">
      <c r="A271" s="33" t="s">
        <v>117</v>
      </c>
      <c r="B271" s="194" t="s">
        <v>584</v>
      </c>
      <c r="C271" s="146" t="s">
        <v>585</v>
      </c>
      <c r="D271" s="35" t="str">
        <f t="shared" si="41"/>
        <v>A.RACAU_SOC</v>
      </c>
      <c r="E271" s="34" t="s">
        <v>811</v>
      </c>
      <c r="F271" s="34" t="s">
        <v>811</v>
      </c>
      <c r="G271" s="34" t="s">
        <v>812</v>
      </c>
      <c r="H271" s="34" t="s">
        <v>813</v>
      </c>
      <c r="I271" s="34" t="s">
        <v>2148</v>
      </c>
      <c r="J271" s="143" t="s">
        <v>2148</v>
      </c>
      <c r="K271" s="191" t="str">
        <f t="shared" si="36"/>
        <v>4 SEASON RIDING SOCKS</v>
      </c>
      <c r="L271" s="191" t="s">
        <v>586</v>
      </c>
      <c r="M271" s="191" t="s">
        <v>374</v>
      </c>
      <c r="N271" s="191" t="s">
        <v>248</v>
      </c>
      <c r="O271" s="191" t="s">
        <v>587</v>
      </c>
      <c r="P271" s="191" t="s">
        <v>588</v>
      </c>
      <c r="Q271" s="191" t="s">
        <v>377</v>
      </c>
      <c r="R271" s="191" t="s">
        <v>252</v>
      </c>
      <c r="S271" s="191" t="s">
        <v>589</v>
      </c>
      <c r="T271" s="191" t="s">
        <v>590</v>
      </c>
      <c r="U271" s="191" t="s">
        <v>380</v>
      </c>
      <c r="V271" s="191" t="s">
        <v>381</v>
      </c>
      <c r="W271" s="191"/>
      <c r="X271" s="191"/>
      <c r="Y271" s="191"/>
      <c r="Z271" s="191"/>
      <c r="AA271" s="192" t="e">
        <f>+IF($C271&gt;0,VLOOKUP($B271,'CSM ACTIVE PRICE LIST'!$A$2:$F$1022,4,FALSE),"")</f>
        <v>#N/A</v>
      </c>
      <c r="AB271" s="192" t="e">
        <f>+IF($C271&gt;0,VLOOKUP($B271,'CSM ACTIVE PRICE LIST'!$A$2:$F$1022,5,FALSE),"")</f>
        <v>#N/A</v>
      </c>
      <c r="AC271" s="192" t="e">
        <f>+IF($C271&gt;0,VLOOKUP($B271,'CSM ACTIVE PRICE LIST'!$A$2:$F$1022,6,FALSE),"")</f>
        <v>#N/A</v>
      </c>
      <c r="AD271" s="38" t="e">
        <f>+VLOOKUP(B271,'SKU LIST - LINKED'!C:W,21,FALSE)</f>
        <v>#N/A</v>
      </c>
      <c r="AE271" s="159" t="str">
        <f t="shared" ref="AE271:AE272" si="45">+H271&amp;"-"&amp;J271</f>
        <v>ADULTS UNISEX-RIDING SOCKS</v>
      </c>
      <c r="AF271" s="159" t="e">
        <f>+VLOOKUP(B271,'[1]STYLES &amp; SIZE CHARTS'!$A:$H,8,FALSE)</f>
        <v>#N/A</v>
      </c>
      <c r="AG271" s="40" t="str">
        <f>IF($C271&gt;0,+VLOOKUP(E271,'MASTER CODE DATA'!A$1:B$99,2,FALSE),"")</f>
        <v>A</v>
      </c>
      <c r="AH271" s="40" t="str">
        <f>IF(C271&gt;0,+VLOOKUP(F271,'MASTER CODE DATA'!C$1:D$99,2,FALSE),"")</f>
        <v>ACS</v>
      </c>
      <c r="AI271" s="40" t="str">
        <f>IF(C271&gt;0,+VLOOKUP(G271,'MASTER CODE DATA'!E$1:F$99,2,FALSE),"")</f>
        <v>RAC</v>
      </c>
      <c r="AJ271" s="40" t="str">
        <f>IF(C271&gt;0,+VLOOKUP(H271,'MASTER CODE DATA'!G$1:H$99,2,FALSE),"")</f>
        <v>AU</v>
      </c>
      <c r="AK271" s="40" t="str">
        <f>IF(C271&gt;0,+VLOOKUP(I271,'MASTER CODE DATA'!I$1:J$99,2,FALSE),"")</f>
        <v>SOC</v>
      </c>
    </row>
    <row r="272" spans="1:37" s="1" customFormat="1" ht="120" x14ac:dyDescent="0.2">
      <c r="A272" s="33" t="s">
        <v>117</v>
      </c>
      <c r="B272" s="194" t="s">
        <v>591</v>
      </c>
      <c r="C272" s="146" t="s">
        <v>592</v>
      </c>
      <c r="D272" s="35" t="str">
        <f t="shared" si="41"/>
        <v>A.RACAU_SOC</v>
      </c>
      <c r="E272" s="34" t="s">
        <v>811</v>
      </c>
      <c r="F272" s="34" t="s">
        <v>811</v>
      </c>
      <c r="G272" s="34" t="s">
        <v>812</v>
      </c>
      <c r="H272" s="34" t="s">
        <v>813</v>
      </c>
      <c r="I272" s="34" t="s">
        <v>2148</v>
      </c>
      <c r="J272" s="143" t="s">
        <v>2148</v>
      </c>
      <c r="K272" s="191" t="str">
        <f t="shared" si="36"/>
        <v>4 SEASON RIDING SOCKS 
3 PACK BUNDLE</v>
      </c>
      <c r="L272" s="191" t="s">
        <v>593</v>
      </c>
      <c r="M272" s="191" t="s">
        <v>374</v>
      </c>
      <c r="N272" s="191" t="s">
        <v>248</v>
      </c>
      <c r="O272" s="191" t="s">
        <v>594</v>
      </c>
      <c r="P272" s="191" t="s">
        <v>595</v>
      </c>
      <c r="Q272" s="191" t="s">
        <v>377</v>
      </c>
      <c r="R272" s="191" t="s">
        <v>252</v>
      </c>
      <c r="S272" s="191" t="s">
        <v>596</v>
      </c>
      <c r="T272" s="191" t="s">
        <v>597</v>
      </c>
      <c r="U272" s="191" t="s">
        <v>380</v>
      </c>
      <c r="V272" s="191" t="s">
        <v>381</v>
      </c>
      <c r="W272" s="191"/>
      <c r="X272" s="191"/>
      <c r="Y272" s="191"/>
      <c r="Z272" s="191"/>
      <c r="AA272" s="192">
        <f>+IF($C272&gt;0,VLOOKUP($B272,'CSM ACTIVE PRICE LIST'!$A$2:$F$1022,4,FALSE),"")</f>
        <v>39.9</v>
      </c>
      <c r="AB272" s="192">
        <f>+IF($C272&gt;0,VLOOKUP($B272,'CSM ACTIVE PRICE LIST'!$A$2:$F$1022,5,FALSE),"")</f>
        <v>2190</v>
      </c>
      <c r="AC272" s="192">
        <f>+IF($C272&gt;0,VLOOKUP($B272,'CSM ACTIVE PRICE LIST'!$A$2:$F$1022,6,FALSE),"")</f>
        <v>45.884999999999998</v>
      </c>
      <c r="AD272" s="38" t="str">
        <f>+VLOOKUP(B272,'SKU LIST - LINKED'!C:W,21,FALSE)</f>
        <v>36-39;40-43</v>
      </c>
      <c r="AE272" s="159" t="str">
        <f t="shared" si="45"/>
        <v>ADULTS UNISEX-RIDING SOCKS</v>
      </c>
      <c r="AF272" s="159">
        <f>+VLOOKUP(B272,'[1]STYLES &amp; SIZE CHARTS'!$A:$H,8,FALSE)</f>
        <v>0</v>
      </c>
      <c r="AG272" s="40" t="str">
        <f>IF($C272&gt;0,+VLOOKUP(E272,'MASTER CODE DATA'!A$1:B$99,2,FALSE),"")</f>
        <v>A</v>
      </c>
      <c r="AH272" s="40" t="str">
        <f>IF(C272&gt;0,+VLOOKUP(F272,'MASTER CODE DATA'!C$1:D$99,2,FALSE),"")</f>
        <v>ACS</v>
      </c>
      <c r="AI272" s="40" t="str">
        <f>IF(C272&gt;0,+VLOOKUP(G272,'MASTER CODE DATA'!E$1:F$99,2,FALSE),"")</f>
        <v>RAC</v>
      </c>
      <c r="AJ272" s="40" t="str">
        <f>IF(C272&gt;0,+VLOOKUP(H272,'MASTER CODE DATA'!G$1:H$99,2,FALSE),"")</f>
        <v>AU</v>
      </c>
      <c r="AK272" s="40" t="str">
        <f>IF(C272&gt;0,+VLOOKUP(I272,'MASTER CODE DATA'!I$1:J$99,2,FALSE),"")</f>
        <v>SOC</v>
      </c>
    </row>
    <row r="273" spans="1:37" s="1" customFormat="1" hidden="1" x14ac:dyDescent="0.2">
      <c r="A273" s="33" t="s">
        <v>81</v>
      </c>
      <c r="B273" s="33" t="s">
        <v>598</v>
      </c>
      <c r="C273" s="146"/>
      <c r="D273" s="35" t="str">
        <f t="shared" si="41"/>
        <v/>
      </c>
      <c r="E273" s="34"/>
      <c r="F273" s="34"/>
      <c r="G273" s="34"/>
      <c r="H273" s="34"/>
      <c r="I273" s="34"/>
      <c r="J273" s="143">
        <v>0</v>
      </c>
      <c r="K273" s="191" t="str">
        <f t="shared" si="36"/>
        <v/>
      </c>
      <c r="L273" s="191"/>
      <c r="M273" s="191"/>
      <c r="N273" s="191"/>
      <c r="O273" s="191"/>
      <c r="P273" s="191"/>
      <c r="Q273" s="191"/>
      <c r="R273" s="191"/>
      <c r="S273" s="191"/>
      <c r="T273" s="191"/>
      <c r="U273" s="191"/>
      <c r="V273" s="191"/>
      <c r="W273" s="191"/>
      <c r="X273" s="191"/>
      <c r="Y273" s="191"/>
      <c r="Z273" s="191"/>
      <c r="AA273" s="192" t="str">
        <f>+IF($C273&gt;0,VLOOKUP($B273,'CSM ACTIVE PRICE LIST'!$A$2:$F$1022,4,FALSE),"")</f>
        <v/>
      </c>
      <c r="AB273" s="192" t="str">
        <f>+IF($C273&gt;0,VLOOKUP($B273,'CSM ACTIVE PRICE LIST'!$A$2:$F$1022,5,FALSE),"")</f>
        <v/>
      </c>
      <c r="AC273" s="192" t="str">
        <f>+IF($C273&gt;0,VLOOKUP($B273,'CSM ACTIVE PRICE LIST'!$A$2:$F$1022,6,FALSE),"")</f>
        <v/>
      </c>
      <c r="AD273" s="38"/>
      <c r="AE273" s="159" t="str">
        <f t="shared" si="44"/>
        <v>0</v>
      </c>
      <c r="AF273" s="201"/>
      <c r="AG273" s="40" t="str">
        <f>IF($C273&gt;0,+VLOOKUP(E273,'MASTER CODE DATA'!A$1:B$99,2,FALSE),"")</f>
        <v/>
      </c>
      <c r="AH273" s="40" t="str">
        <f>IF(C273&gt;0,+VLOOKUP(F273,'MASTER CODE DATA'!C$1:D$99,2,FALSE),"")</f>
        <v/>
      </c>
      <c r="AI273" s="40" t="str">
        <f>IF(C273&gt;0,+VLOOKUP(G273,'MASTER CODE DATA'!E$1:F$99,2,FALSE),"")</f>
        <v/>
      </c>
      <c r="AJ273" s="40" t="str">
        <f>IF(C273&gt;0,+VLOOKUP(H273,'MASTER CODE DATA'!G$1:H$99,2,FALSE),"")</f>
        <v/>
      </c>
      <c r="AK273" s="40" t="str">
        <f>IF(C273&gt;0,+VLOOKUP(I273,'MASTER CODE DATA'!I$1:J$99,2,FALSE),"")</f>
        <v/>
      </c>
    </row>
    <row r="274" spans="1:37" s="1" customFormat="1" ht="168" x14ac:dyDescent="0.2">
      <c r="A274" s="33" t="s">
        <v>99</v>
      </c>
      <c r="B274" s="194" t="s">
        <v>599</v>
      </c>
      <c r="C274" s="146" t="s">
        <v>600</v>
      </c>
      <c r="D274" s="35" t="str">
        <f t="shared" si="41"/>
        <v>A.SACNA_STC</v>
      </c>
      <c r="E274" s="34" t="s">
        <v>811</v>
      </c>
      <c r="F274" s="34" t="s">
        <v>811</v>
      </c>
      <c r="G274" s="34" t="s">
        <v>909</v>
      </c>
      <c r="H274" s="34" t="s">
        <v>847</v>
      </c>
      <c r="I274" s="34" t="s">
        <v>910</v>
      </c>
      <c r="J274" s="143" t="s">
        <v>910</v>
      </c>
      <c r="K274" s="191" t="str">
        <f t="shared" si="36"/>
        <v>STABLE CURTAIN</v>
      </c>
      <c r="L274" s="191" t="s">
        <v>601</v>
      </c>
      <c r="M274" s="191" t="s">
        <v>602</v>
      </c>
      <c r="N274" s="191" t="s">
        <v>235</v>
      </c>
      <c r="O274" s="191" t="s">
        <v>603</v>
      </c>
      <c r="P274" s="191" t="s">
        <v>604</v>
      </c>
      <c r="Q274" s="191" t="s">
        <v>605</v>
      </c>
      <c r="R274" s="191" t="s">
        <v>239</v>
      </c>
      <c r="S274" s="191" t="s">
        <v>606</v>
      </c>
      <c r="T274" s="191" t="s">
        <v>607</v>
      </c>
      <c r="U274" s="191" t="s">
        <v>608</v>
      </c>
      <c r="V274" s="191" t="s">
        <v>243</v>
      </c>
      <c r="W274" s="191"/>
      <c r="X274" s="191"/>
      <c r="Y274" s="191"/>
      <c r="Z274" s="191"/>
      <c r="AA274" s="192">
        <f>+IF($C274&gt;0,VLOOKUP($B274,'CSM ACTIVE PRICE LIST'!$A$2:$F$1022,4,FALSE),"")</f>
        <v>99.9</v>
      </c>
      <c r="AB274" s="192">
        <f>+IF($C274&gt;0,VLOOKUP($B274,'CSM ACTIVE PRICE LIST'!$A$2:$F$1022,5,FALSE),"")</f>
        <v>5490</v>
      </c>
      <c r="AC274" s="192">
        <f>+IF($C274&gt;0,VLOOKUP($B274,'CSM ACTIVE PRICE LIST'!$A$2:$F$1022,6,FALSE),"")</f>
        <v>114.88499999999999</v>
      </c>
      <c r="AD274" s="38" t="str">
        <f>+VLOOKUP(B274,'SKU LIST - LINKED'!C:W,21,FALSE)</f>
        <v>STD</v>
      </c>
      <c r="AE274" s="159" t="str">
        <f>+H274&amp;"-"&amp;J274</f>
        <v>NOT APPLICABLE-STABLE CURTAINS</v>
      </c>
      <c r="AF274" s="159">
        <f>+VLOOKUP(B274,'[1]STYLES &amp; SIZE CHARTS'!$A:$H,8,FALSE)</f>
        <v>0</v>
      </c>
      <c r="AG274" s="40" t="str">
        <f>IF($C274&gt;0,+VLOOKUP(E274,'MASTER CODE DATA'!A$1:B$99,2,FALSE),"")</f>
        <v>A</v>
      </c>
      <c r="AH274" s="40" t="str">
        <f>IF(C274&gt;0,+VLOOKUP(F274,'MASTER CODE DATA'!C$1:D$99,2,FALSE),"")</f>
        <v>ACS</v>
      </c>
      <c r="AI274" s="40" t="str">
        <f>IF(C274&gt;0,+VLOOKUP(G274,'MASTER CODE DATA'!E$1:F$99,2,FALSE),"")</f>
        <v>SAC</v>
      </c>
      <c r="AJ274" s="40" t="str">
        <f>IF(C274&gt;0,+VLOOKUP(H274,'MASTER CODE DATA'!G$1:H$99,2,FALSE),"")</f>
        <v>NA</v>
      </c>
      <c r="AK274" s="40" t="str">
        <f>IF(C274&gt;0,+VLOOKUP(I274,'MASTER CODE DATA'!I$1:J$99,2,FALSE),"")</f>
        <v>STC</v>
      </c>
    </row>
    <row r="275" spans="1:37" s="1" customFormat="1" hidden="1" x14ac:dyDescent="0.2">
      <c r="A275" s="33" t="s">
        <v>83</v>
      </c>
      <c r="B275" s="33" t="s">
        <v>609</v>
      </c>
      <c r="C275" s="146"/>
      <c r="D275" s="35" t="str">
        <f t="shared" si="41"/>
        <v/>
      </c>
      <c r="E275" s="34"/>
      <c r="F275" s="34"/>
      <c r="G275" s="34"/>
      <c r="H275" s="34"/>
      <c r="I275" s="34"/>
      <c r="J275" s="143">
        <v>0</v>
      </c>
      <c r="K275" s="191" t="str">
        <f t="shared" si="36"/>
        <v/>
      </c>
      <c r="L275" s="191"/>
      <c r="M275" s="191"/>
      <c r="N275" s="191"/>
      <c r="O275" s="191"/>
      <c r="P275" s="191"/>
      <c r="Q275" s="191"/>
      <c r="R275" s="191"/>
      <c r="S275" s="191"/>
      <c r="T275" s="191"/>
      <c r="U275" s="191"/>
      <c r="V275" s="191"/>
      <c r="W275" s="191"/>
      <c r="X275" s="191"/>
      <c r="Y275" s="191"/>
      <c r="Z275" s="191"/>
      <c r="AA275" s="192" t="str">
        <f>+IF($C275&gt;0,VLOOKUP($B275,'CSM ACTIVE PRICE LIST'!$A$2:$F$1022,4,FALSE),"")</f>
        <v/>
      </c>
      <c r="AB275" s="192" t="str">
        <f>+IF($C275&gt;0,VLOOKUP($B275,'CSM ACTIVE PRICE LIST'!$A$2:$F$1022,5,FALSE),"")</f>
        <v/>
      </c>
      <c r="AC275" s="192" t="str">
        <f>+IF($C275&gt;0,VLOOKUP($B275,'CSM ACTIVE PRICE LIST'!$A$2:$F$1022,6,FALSE),"")</f>
        <v/>
      </c>
      <c r="AD275" s="38"/>
      <c r="AE275" s="159" t="str">
        <f t="shared" si="44"/>
        <v>0</v>
      </c>
      <c r="AF275" s="201"/>
      <c r="AG275" s="40" t="str">
        <f>IF($C275&gt;0,+VLOOKUP(E275,'MASTER CODE DATA'!A$1:B$99,2,FALSE),"")</f>
        <v/>
      </c>
      <c r="AH275" s="40" t="str">
        <f>IF(C275&gt;0,+VLOOKUP(F275,'MASTER CODE DATA'!C$1:D$99,2,FALSE),"")</f>
        <v/>
      </c>
      <c r="AI275" s="40" t="str">
        <f>IF(C275&gt;0,+VLOOKUP(G275,'MASTER CODE DATA'!E$1:F$99,2,FALSE),"")</f>
        <v/>
      </c>
      <c r="AJ275" s="40" t="str">
        <f>IF(C275&gt;0,+VLOOKUP(H275,'MASTER CODE DATA'!G$1:H$99,2,FALSE),"")</f>
        <v/>
      </c>
      <c r="AK275" s="40" t="str">
        <f>IF(C275&gt;0,+VLOOKUP(I275,'MASTER CODE DATA'!I$1:J$99,2,FALSE),"")</f>
        <v/>
      </c>
    </row>
    <row r="276" spans="1:37" s="1" customFormat="1" ht="72" x14ac:dyDescent="0.2">
      <c r="A276" s="33" t="s">
        <v>99</v>
      </c>
      <c r="B276" s="194" t="s">
        <v>610</v>
      </c>
      <c r="C276" s="146" t="s">
        <v>611</v>
      </c>
      <c r="D276" s="35" t="str">
        <f t="shared" si="41"/>
        <v>A.SACNA_STG</v>
      </c>
      <c r="E276" s="34" t="s">
        <v>811</v>
      </c>
      <c r="F276" s="34" t="s">
        <v>811</v>
      </c>
      <c r="G276" s="34" t="s">
        <v>909</v>
      </c>
      <c r="H276" s="34" t="s">
        <v>847</v>
      </c>
      <c r="I276" s="34" t="s">
        <v>912</v>
      </c>
      <c r="J276" s="143" t="s">
        <v>912</v>
      </c>
      <c r="K276" s="191" t="str">
        <f t="shared" ref="K276:K342" si="46">IF(C276&gt;0,C276,"")</f>
        <v>BOX GUARD</v>
      </c>
      <c r="L276" s="191" t="s">
        <v>612</v>
      </c>
      <c r="M276" s="191" t="s">
        <v>613</v>
      </c>
      <c r="N276" s="191" t="s">
        <v>235</v>
      </c>
      <c r="O276" s="191" t="s">
        <v>614</v>
      </c>
      <c r="P276" s="191" t="s">
        <v>615</v>
      </c>
      <c r="Q276" s="191" t="s">
        <v>616</v>
      </c>
      <c r="R276" s="191" t="s">
        <v>239</v>
      </c>
      <c r="S276" s="191" t="s">
        <v>617</v>
      </c>
      <c r="T276" s="191" t="s">
        <v>618</v>
      </c>
      <c r="U276" s="191" t="s">
        <v>619</v>
      </c>
      <c r="V276" s="191" t="s">
        <v>517</v>
      </c>
      <c r="W276" s="191"/>
      <c r="X276" s="191"/>
      <c r="Y276" s="191"/>
      <c r="Z276" s="191"/>
      <c r="AA276" s="192">
        <f>+IF($C276&gt;0,VLOOKUP($B276,'CSM ACTIVE PRICE LIST'!$A$2:$F$1022,4,FALSE),"")</f>
        <v>49.9</v>
      </c>
      <c r="AB276" s="192">
        <f>+IF($C276&gt;0,VLOOKUP($B276,'CSM ACTIVE PRICE LIST'!$A$2:$F$1022,5,FALSE),"")</f>
        <v>2740</v>
      </c>
      <c r="AC276" s="192">
        <f>+IF($C276&gt;0,VLOOKUP($B276,'CSM ACTIVE PRICE LIST'!$A$2:$F$1022,6,FALSE),"")</f>
        <v>57.384999999999991</v>
      </c>
      <c r="AD276" s="38" t="str">
        <f>+VLOOKUP(B276,'SKU LIST - LINKED'!C:W,21,FALSE)</f>
        <v>STD</v>
      </c>
      <c r="AE276" s="159" t="str">
        <f>+H276&amp;"-"&amp;J276</f>
        <v>NOT APPLICABLE-STABLE GUARDS</v>
      </c>
      <c r="AF276" s="159">
        <f>+VLOOKUP(B276,'[1]STYLES &amp; SIZE CHARTS'!$A:$H,8,FALSE)</f>
        <v>0</v>
      </c>
      <c r="AG276" s="40" t="str">
        <f>IF($C276&gt;0,+VLOOKUP(E276,'MASTER CODE DATA'!A$1:B$99,2,FALSE),"")</f>
        <v>A</v>
      </c>
      <c r="AH276" s="40" t="str">
        <f>IF(C276&gt;0,+VLOOKUP(F276,'MASTER CODE DATA'!C$1:D$99,2,FALSE),"")</f>
        <v>ACS</v>
      </c>
      <c r="AI276" s="40" t="str">
        <f>IF(C276&gt;0,+VLOOKUP(G276,'MASTER CODE DATA'!E$1:F$99,2,FALSE),"")</f>
        <v>SAC</v>
      </c>
      <c r="AJ276" s="40" t="str">
        <f>IF(C276&gt;0,+VLOOKUP(H276,'MASTER CODE DATA'!G$1:H$99,2,FALSE),"")</f>
        <v>NA</v>
      </c>
      <c r="AK276" s="40" t="str">
        <f>IF(C276&gt;0,+VLOOKUP(I276,'MASTER CODE DATA'!I$1:J$99,2,FALSE),"")</f>
        <v>STG</v>
      </c>
    </row>
    <row r="277" spans="1:37" s="1" customFormat="1" hidden="1" x14ac:dyDescent="0.2">
      <c r="A277" s="33" t="s">
        <v>99</v>
      </c>
      <c r="B277" s="33" t="s">
        <v>620</v>
      </c>
      <c r="C277" s="146"/>
      <c r="D277" s="35" t="str">
        <f t="shared" si="41"/>
        <v/>
      </c>
      <c r="E277" s="34"/>
      <c r="F277" s="34"/>
      <c r="G277" s="34"/>
      <c r="H277" s="34"/>
      <c r="I277" s="34"/>
      <c r="J277" s="143">
        <v>0</v>
      </c>
      <c r="K277" s="191" t="str">
        <f t="shared" si="46"/>
        <v/>
      </c>
      <c r="L277" s="191"/>
      <c r="M277" s="191"/>
      <c r="N277" s="191"/>
      <c r="O277" s="191"/>
      <c r="P277" s="191"/>
      <c r="Q277" s="191"/>
      <c r="R277" s="191"/>
      <c r="S277" s="191"/>
      <c r="T277" s="191"/>
      <c r="U277" s="191"/>
      <c r="V277" s="191"/>
      <c r="W277" s="191"/>
      <c r="X277" s="191"/>
      <c r="Y277" s="191"/>
      <c r="Z277" s="191"/>
      <c r="AA277" s="192" t="str">
        <f>+IF($C277&gt;0,VLOOKUP($B277,'CSM ACTIVE PRICE LIST'!$A$2:$F$1022,4,FALSE),"")</f>
        <v/>
      </c>
      <c r="AB277" s="192" t="str">
        <f>+IF($C277&gt;0,VLOOKUP($B277,'CSM ACTIVE PRICE LIST'!$A$2:$F$1022,5,FALSE),"")</f>
        <v/>
      </c>
      <c r="AC277" s="192" t="str">
        <f>+IF($C277&gt;0,VLOOKUP($B277,'CSM ACTIVE PRICE LIST'!$A$2:$F$1022,6,FALSE),"")</f>
        <v/>
      </c>
      <c r="AD277" s="38"/>
      <c r="AE277" s="159" t="str">
        <f t="shared" si="44"/>
        <v>0</v>
      </c>
      <c r="AF277" s="201"/>
      <c r="AG277" s="40" t="str">
        <f>IF($C277&gt;0,+VLOOKUP(E277,'MASTER CODE DATA'!A$1:B$99,2,FALSE),"")</f>
        <v/>
      </c>
      <c r="AH277" s="40" t="str">
        <f>IF(C277&gt;0,+VLOOKUP(F277,'MASTER CODE DATA'!C$1:D$99,2,FALSE),"")</f>
        <v/>
      </c>
      <c r="AI277" s="40" t="str">
        <f>IF(C277&gt;0,+VLOOKUP(G277,'MASTER CODE DATA'!E$1:F$99,2,FALSE),"")</f>
        <v/>
      </c>
      <c r="AJ277" s="40" t="str">
        <f>IF(C277&gt;0,+VLOOKUP(H277,'MASTER CODE DATA'!G$1:H$99,2,FALSE),"")</f>
        <v/>
      </c>
      <c r="AK277" s="40" t="str">
        <f>IF(C277&gt;0,+VLOOKUP(I277,'MASTER CODE DATA'!I$1:J$99,2,FALSE),"")</f>
        <v/>
      </c>
    </row>
    <row r="278" spans="1:37" s="1" customFormat="1" ht="156" x14ac:dyDescent="0.2">
      <c r="A278" s="33" t="s">
        <v>158</v>
      </c>
      <c r="B278" s="194" t="s">
        <v>621</v>
      </c>
      <c r="C278" s="146" t="s">
        <v>2999</v>
      </c>
      <c r="D278" s="35" t="str">
        <f t="shared" si="41"/>
        <v>R.TOPMN_TPL</v>
      </c>
      <c r="E278" s="34" t="s">
        <v>860</v>
      </c>
      <c r="F278" s="34" t="s">
        <v>818</v>
      </c>
      <c r="G278" s="34" t="s">
        <v>861</v>
      </c>
      <c r="H278" s="34" t="s">
        <v>818</v>
      </c>
      <c r="I278" s="34" t="s">
        <v>2961</v>
      </c>
      <c r="J278" s="143" t="s">
        <v>2984</v>
      </c>
      <c r="K278" s="191" t="str">
        <f t="shared" si="46"/>
        <v>MEN'S TECH TRAINING POLO SHORT SLEEVE</v>
      </c>
      <c r="L278" s="191" t="s">
        <v>1950</v>
      </c>
      <c r="M278" s="191" t="s">
        <v>305</v>
      </c>
      <c r="N278" s="191" t="s">
        <v>129</v>
      </c>
      <c r="O278" s="191" t="s">
        <v>1958</v>
      </c>
      <c r="P278" s="191" t="s">
        <v>1892</v>
      </c>
      <c r="Q278" s="191" t="s">
        <v>307</v>
      </c>
      <c r="R278" s="191" t="s">
        <v>132</v>
      </c>
      <c r="S278" s="191" t="s">
        <v>3013</v>
      </c>
      <c r="T278" s="191" t="s">
        <v>1893</v>
      </c>
      <c r="U278" s="191" t="s">
        <v>3702</v>
      </c>
      <c r="V278" s="191" t="s">
        <v>134</v>
      </c>
      <c r="W278" s="191"/>
      <c r="X278" s="191"/>
      <c r="Y278" s="191"/>
      <c r="Z278" s="191"/>
      <c r="AA278" s="192">
        <f>+IF($C278&gt;0,VLOOKUP($B278,'CSM ACTIVE PRICE LIST'!$A$2:$F$1022,4,FALSE),"")</f>
        <v>89.9</v>
      </c>
      <c r="AB278" s="192">
        <f>+IF($C278&gt;0,VLOOKUP($B278,'CSM ACTIVE PRICE LIST'!$A$2:$F$1022,5,FALSE),"")</f>
        <v>4940</v>
      </c>
      <c r="AC278" s="192">
        <f>+IF($C278&gt;0,VLOOKUP($B278,'CSM ACTIVE PRICE LIST'!$A$2:$F$1022,6,FALSE),"")</f>
        <v>103.38500000000001</v>
      </c>
      <c r="AD278" s="38" t="str">
        <f>+VLOOKUP(B278,'SKU LIST - LINKED'!C:W,21,FALSE)</f>
        <v>XS;S;M;L;XL;XXL</v>
      </c>
      <c r="AE278" s="159" t="str">
        <f t="shared" ref="AE278:AE279" si="47">+H278&amp;"-"&amp;J278</f>
        <v>MEN-TECH POLOS LONG SLEEVE</v>
      </c>
      <c r="AF278" s="159" t="str">
        <f>+VLOOKUP(B278,'[1]STYLES &amp; SIZE CHARTS'!$A:$H,8,FALSE)</f>
        <v>MT-SSCP1</v>
      </c>
      <c r="AG278" s="40" t="str">
        <f>IF($C278&gt;0,+VLOOKUP(E278,'MASTER CODE DATA'!A$1:B$99,2,FALSE),"")</f>
        <v>R</v>
      </c>
      <c r="AH278" s="40" t="str">
        <f>IF(C278&gt;0,+VLOOKUP(F278,'MASTER CODE DATA'!C$1:D$99,2,FALSE),"")</f>
        <v>MEN</v>
      </c>
      <c r="AI278" s="40" t="str">
        <f>IF(C278&gt;0,+VLOOKUP(G278,'MASTER CODE DATA'!E$1:F$99,2,FALSE),"")</f>
        <v>TOP</v>
      </c>
      <c r="AJ278" s="40" t="str">
        <f>IF(C278&gt;0,+VLOOKUP(H278,'MASTER CODE DATA'!G$1:H$99,2,FALSE),"")</f>
        <v>MN</v>
      </c>
      <c r="AK278" s="40" t="str">
        <f>IF(C278&gt;0,+VLOOKUP(I278,'MASTER CODE DATA'!I$1:J$99,2,FALSE),"")</f>
        <v>TPL</v>
      </c>
    </row>
    <row r="279" spans="1:37" s="1" customFormat="1" ht="156" x14ac:dyDescent="0.2">
      <c r="A279" s="33" t="s">
        <v>158</v>
      </c>
      <c r="B279" s="194" t="s">
        <v>1912</v>
      </c>
      <c r="C279" s="146" t="s">
        <v>3000</v>
      </c>
      <c r="D279" s="35" t="str">
        <f t="shared" si="41"/>
        <v>R.TOPKB_TPL</v>
      </c>
      <c r="E279" s="34" t="s">
        <v>860</v>
      </c>
      <c r="F279" s="34" t="s">
        <v>919</v>
      </c>
      <c r="G279" s="34" t="s">
        <v>861</v>
      </c>
      <c r="H279" s="34" t="s">
        <v>867</v>
      </c>
      <c r="I279" s="34" t="s">
        <v>2961</v>
      </c>
      <c r="J279" s="143" t="s">
        <v>1823</v>
      </c>
      <c r="K279" s="191" t="str">
        <f t="shared" si="46"/>
        <v>BOY'S TECH TRAINING POLO SHORT SLEEVE</v>
      </c>
      <c r="L279" s="191" t="s">
        <v>1950</v>
      </c>
      <c r="M279" s="191" t="s">
        <v>305</v>
      </c>
      <c r="N279" s="191" t="s">
        <v>129</v>
      </c>
      <c r="O279" s="191" t="s">
        <v>1959</v>
      </c>
      <c r="P279" s="191" t="s">
        <v>1892</v>
      </c>
      <c r="Q279" s="191" t="s">
        <v>307</v>
      </c>
      <c r="R279" s="191" t="s">
        <v>132</v>
      </c>
      <c r="S279" s="191" t="s">
        <v>3012</v>
      </c>
      <c r="T279" s="191" t="s">
        <v>1893</v>
      </c>
      <c r="U279" s="191" t="s">
        <v>3702</v>
      </c>
      <c r="V279" s="191" t="s">
        <v>134</v>
      </c>
      <c r="W279" s="191"/>
      <c r="X279" s="191"/>
      <c r="Y279" s="191"/>
      <c r="Z279" s="191"/>
      <c r="AA279" s="192">
        <f>+IF($C279&gt;0,VLOOKUP($B279,'CSM ACTIVE PRICE LIST'!$A$2:$F$1022,4,FALSE),"")</f>
        <v>59.9</v>
      </c>
      <c r="AB279" s="192">
        <f>+IF($C279&gt;0,VLOOKUP($B279,'CSM ACTIVE PRICE LIST'!$A$2:$F$1022,5,FALSE),"")</f>
        <v>3290</v>
      </c>
      <c r="AC279" s="192">
        <f>+IF($C279&gt;0,VLOOKUP($B279,'CSM ACTIVE PRICE LIST'!$A$2:$F$1022,6,FALSE),"")</f>
        <v>68.884999999999991</v>
      </c>
      <c r="AD279" s="38" t="str">
        <f>+VLOOKUP(B279,'SKU LIST - LINKED'!C:W,21,FALSE)</f>
        <v>6-7 Y;8-9 Y;10-11 Y;12-13 Y;14-15 Y</v>
      </c>
      <c r="AE279" s="159" t="str">
        <f t="shared" si="47"/>
        <v>KIDS BOY-TECH POLOS S/S</v>
      </c>
      <c r="AF279" s="159" t="str">
        <f>+VLOOKUP(B279,'[1]STYLES &amp; SIZE CHARTS'!$A:$H,8,FALSE)</f>
        <v>JT-BSSP1</v>
      </c>
      <c r="AG279" s="40" t="str">
        <f>IF($C279&gt;0,+VLOOKUP(E279,'MASTER CODE DATA'!A$1:B$99,2,FALSE),"")</f>
        <v>R</v>
      </c>
      <c r="AH279" s="40" t="str">
        <f>IF(C279&gt;0,+VLOOKUP(F279,'MASTER CODE DATA'!C$1:D$99,2,FALSE),"")</f>
        <v>JNR</v>
      </c>
      <c r="AI279" s="40" t="str">
        <f>IF(C279&gt;0,+VLOOKUP(G279,'MASTER CODE DATA'!E$1:F$99,2,FALSE),"")</f>
        <v>TOP</v>
      </c>
      <c r="AJ279" s="40" t="str">
        <f>IF(C279&gt;0,+VLOOKUP(H279,'MASTER CODE DATA'!G$1:H$99,2,FALSE),"")</f>
        <v>KB</v>
      </c>
      <c r="AK279" s="40" t="str">
        <f>IF(C279&gt;0,+VLOOKUP(I279,'MASTER CODE DATA'!I$1:J$99,2,FALSE),"")</f>
        <v>TPL</v>
      </c>
    </row>
    <row r="280" spans="1:37" s="1" customFormat="1" hidden="1" x14ac:dyDescent="0.2">
      <c r="A280" s="33" t="s">
        <v>81</v>
      </c>
      <c r="B280" s="33" t="s">
        <v>622</v>
      </c>
      <c r="C280" s="146"/>
      <c r="D280" s="35" t="str">
        <f t="shared" si="41"/>
        <v/>
      </c>
      <c r="E280" s="34"/>
      <c r="F280" s="34"/>
      <c r="G280" s="34"/>
      <c r="H280" s="34"/>
      <c r="I280" s="34"/>
      <c r="J280" s="143">
        <v>0</v>
      </c>
      <c r="K280" s="191" t="str">
        <f t="shared" si="46"/>
        <v/>
      </c>
      <c r="L280" s="191"/>
      <c r="M280" s="191"/>
      <c r="N280" s="191"/>
      <c r="O280" s="191"/>
      <c r="P280" s="191"/>
      <c r="Q280" s="191"/>
      <c r="R280" s="191"/>
      <c r="S280" s="191"/>
      <c r="T280" s="191"/>
      <c r="U280" s="191"/>
      <c r="V280" s="191"/>
      <c r="W280" s="191"/>
      <c r="X280" s="191"/>
      <c r="Y280" s="191"/>
      <c r="Z280" s="191"/>
      <c r="AA280" s="192" t="str">
        <f>+IF($C280&gt;0,VLOOKUP($B280,'CSM ACTIVE PRICE LIST'!$A$2:$F$1022,4,FALSE),"")</f>
        <v/>
      </c>
      <c r="AB280" s="192" t="str">
        <f>+IF($C280&gt;0,VLOOKUP($B280,'CSM ACTIVE PRICE LIST'!$A$2:$F$1022,5,FALSE),"")</f>
        <v/>
      </c>
      <c r="AC280" s="192" t="str">
        <f>+IF($C280&gt;0,VLOOKUP($B280,'CSM ACTIVE PRICE LIST'!$A$2:$F$1022,6,FALSE),"")</f>
        <v/>
      </c>
      <c r="AD280" s="38"/>
      <c r="AE280" s="159" t="str">
        <f t="shared" si="44"/>
        <v>0</v>
      </c>
      <c r="AF280" s="201"/>
      <c r="AG280" s="40" t="str">
        <f>IF($C280&gt;0,+VLOOKUP(E280,'MASTER CODE DATA'!A$1:B$99,2,FALSE),"")</f>
        <v/>
      </c>
      <c r="AH280" s="40" t="str">
        <f>IF(C280&gt;0,+VLOOKUP(F280,'MASTER CODE DATA'!C$1:D$99,2,FALSE),"")</f>
        <v/>
      </c>
      <c r="AI280" s="40" t="str">
        <f>IF(C280&gt;0,+VLOOKUP(G280,'MASTER CODE DATA'!E$1:F$99,2,FALSE),"")</f>
        <v/>
      </c>
      <c r="AJ280" s="40" t="str">
        <f>IF(C280&gt;0,+VLOOKUP(H280,'MASTER CODE DATA'!G$1:H$99,2,FALSE),"")</f>
        <v/>
      </c>
      <c r="AK280" s="40" t="str">
        <f>IF(C280&gt;0,+VLOOKUP(I280,'MASTER CODE DATA'!I$1:J$99,2,FALSE),"")</f>
        <v/>
      </c>
    </row>
    <row r="281" spans="1:37" s="1" customFormat="1" hidden="1" x14ac:dyDescent="0.2">
      <c r="A281" s="33" t="s">
        <v>81</v>
      </c>
      <c r="B281" s="33" t="s">
        <v>623</v>
      </c>
      <c r="C281" s="146"/>
      <c r="D281" s="35" t="str">
        <f t="shared" si="41"/>
        <v/>
      </c>
      <c r="E281" s="34"/>
      <c r="F281" s="34"/>
      <c r="G281" s="34"/>
      <c r="H281" s="34"/>
      <c r="I281" s="34"/>
      <c r="J281" s="143">
        <v>0</v>
      </c>
      <c r="K281" s="191" t="str">
        <f t="shared" si="46"/>
        <v/>
      </c>
      <c r="L281" s="191"/>
      <c r="M281" s="191"/>
      <c r="N281" s="191"/>
      <c r="O281" s="191"/>
      <c r="P281" s="191"/>
      <c r="Q281" s="191"/>
      <c r="R281" s="191"/>
      <c r="S281" s="191"/>
      <c r="T281" s="191"/>
      <c r="U281" s="191"/>
      <c r="V281" s="191"/>
      <c r="W281" s="191"/>
      <c r="X281" s="191"/>
      <c r="Y281" s="191"/>
      <c r="Z281" s="191"/>
      <c r="AA281" s="192" t="str">
        <f>+IF($C281&gt;0,VLOOKUP($B281,'CSM ACTIVE PRICE LIST'!$A$2:$F$1022,4,FALSE),"")</f>
        <v/>
      </c>
      <c r="AB281" s="192" t="str">
        <f>+IF($C281&gt;0,VLOOKUP($B281,'CSM ACTIVE PRICE LIST'!$A$2:$F$1022,5,FALSE),"")</f>
        <v/>
      </c>
      <c r="AC281" s="192" t="str">
        <f>+IF($C281&gt;0,VLOOKUP($B281,'CSM ACTIVE PRICE LIST'!$A$2:$F$1022,6,FALSE),"")</f>
        <v/>
      </c>
      <c r="AD281" s="38"/>
      <c r="AE281" s="159" t="str">
        <f t="shared" si="44"/>
        <v>0</v>
      </c>
      <c r="AF281" s="201"/>
      <c r="AG281" s="40" t="str">
        <f>IF($C281&gt;0,+VLOOKUP(E281,'MASTER CODE DATA'!A$1:B$99,2,FALSE),"")</f>
        <v/>
      </c>
      <c r="AH281" s="40" t="str">
        <f>IF(C281&gt;0,+VLOOKUP(F281,'MASTER CODE DATA'!C$1:D$99,2,FALSE),"")</f>
        <v/>
      </c>
      <c r="AI281" s="40" t="str">
        <f>IF(C281&gt;0,+VLOOKUP(G281,'MASTER CODE DATA'!E$1:F$99,2,FALSE),"")</f>
        <v/>
      </c>
      <c r="AJ281" s="40" t="str">
        <f>IF(C281&gt;0,+VLOOKUP(H281,'MASTER CODE DATA'!G$1:H$99,2,FALSE),"")</f>
        <v/>
      </c>
      <c r="AK281" s="40" t="str">
        <f>IF(C281&gt;0,+VLOOKUP(I281,'MASTER CODE DATA'!I$1:J$99,2,FALSE),"")</f>
        <v/>
      </c>
    </row>
    <row r="282" spans="1:37" s="1" customFormat="1" hidden="1" x14ac:dyDescent="0.2">
      <c r="A282" s="33" t="s">
        <v>81</v>
      </c>
      <c r="B282" s="33" t="s">
        <v>624</v>
      </c>
      <c r="C282" s="146"/>
      <c r="D282" s="35" t="str">
        <f t="shared" si="41"/>
        <v/>
      </c>
      <c r="E282" s="34"/>
      <c r="F282" s="34"/>
      <c r="G282" s="34"/>
      <c r="H282" s="34"/>
      <c r="I282" s="34"/>
      <c r="J282" s="143">
        <v>0</v>
      </c>
      <c r="K282" s="191" t="str">
        <f t="shared" si="46"/>
        <v/>
      </c>
      <c r="L282" s="191"/>
      <c r="M282" s="191"/>
      <c r="N282" s="191"/>
      <c r="O282" s="191"/>
      <c r="P282" s="191"/>
      <c r="Q282" s="191"/>
      <c r="R282" s="191"/>
      <c r="S282" s="191"/>
      <c r="T282" s="191"/>
      <c r="U282" s="191"/>
      <c r="V282" s="191"/>
      <c r="W282" s="191"/>
      <c r="X282" s="191"/>
      <c r="Y282" s="191"/>
      <c r="Z282" s="191"/>
      <c r="AA282" s="192" t="str">
        <f>+IF($C282&gt;0,VLOOKUP($B282,'CSM ACTIVE PRICE LIST'!$A$2:$F$1022,4,FALSE),"")</f>
        <v/>
      </c>
      <c r="AB282" s="192" t="str">
        <f>+IF($C282&gt;0,VLOOKUP($B282,'CSM ACTIVE PRICE LIST'!$A$2:$F$1022,5,FALSE),"")</f>
        <v/>
      </c>
      <c r="AC282" s="192" t="str">
        <f>+IF($C282&gt;0,VLOOKUP($B282,'CSM ACTIVE PRICE LIST'!$A$2:$F$1022,6,FALSE),"")</f>
        <v/>
      </c>
      <c r="AD282" s="38"/>
      <c r="AE282" s="159" t="str">
        <f t="shared" si="44"/>
        <v>0</v>
      </c>
      <c r="AF282" s="201"/>
      <c r="AG282" s="40" t="str">
        <f>IF($C282&gt;0,+VLOOKUP(E282,'MASTER CODE DATA'!A$1:B$99,2,FALSE),"")</f>
        <v/>
      </c>
      <c r="AH282" s="40" t="str">
        <f>IF(C282&gt;0,+VLOOKUP(F282,'MASTER CODE DATA'!C$1:D$99,2,FALSE),"")</f>
        <v/>
      </c>
      <c r="AI282" s="40" t="str">
        <f>IF(C282&gt;0,+VLOOKUP(G282,'MASTER CODE DATA'!E$1:F$99,2,FALSE),"")</f>
        <v/>
      </c>
      <c r="AJ282" s="40" t="str">
        <f>IF(C282&gt;0,+VLOOKUP(H282,'MASTER CODE DATA'!G$1:H$99,2,FALSE),"")</f>
        <v/>
      </c>
      <c r="AK282" s="40" t="str">
        <f>IF(C282&gt;0,+VLOOKUP(I282,'MASTER CODE DATA'!I$1:J$99,2,FALSE),"")</f>
        <v/>
      </c>
    </row>
    <row r="283" spans="1:37" s="1" customFormat="1" hidden="1" x14ac:dyDescent="0.2">
      <c r="A283" s="33" t="s">
        <v>81</v>
      </c>
      <c r="B283" s="33" t="s">
        <v>625</v>
      </c>
      <c r="C283" s="146"/>
      <c r="D283" s="35" t="str">
        <f t="shared" si="41"/>
        <v/>
      </c>
      <c r="E283" s="34"/>
      <c r="F283" s="34"/>
      <c r="G283" s="34"/>
      <c r="H283" s="34"/>
      <c r="I283" s="34"/>
      <c r="J283" s="143">
        <v>0</v>
      </c>
      <c r="K283" s="191" t="str">
        <f t="shared" si="46"/>
        <v/>
      </c>
      <c r="L283" s="191"/>
      <c r="M283" s="191"/>
      <c r="N283" s="191"/>
      <c r="O283" s="191"/>
      <c r="P283" s="191"/>
      <c r="Q283" s="191"/>
      <c r="R283" s="191"/>
      <c r="S283" s="191"/>
      <c r="T283" s="191"/>
      <c r="U283" s="191"/>
      <c r="V283" s="191"/>
      <c r="W283" s="191"/>
      <c r="X283" s="191"/>
      <c r="Y283" s="191"/>
      <c r="Z283" s="191"/>
      <c r="AA283" s="192" t="str">
        <f>+IF($C283&gt;0,VLOOKUP($B283,'CSM ACTIVE PRICE LIST'!$A$2:$F$1022,4,FALSE),"")</f>
        <v/>
      </c>
      <c r="AB283" s="192" t="str">
        <f>+IF($C283&gt;0,VLOOKUP($B283,'CSM ACTIVE PRICE LIST'!$A$2:$F$1022,5,FALSE),"")</f>
        <v/>
      </c>
      <c r="AC283" s="192" t="str">
        <f>+IF($C283&gt;0,VLOOKUP($B283,'CSM ACTIVE PRICE LIST'!$A$2:$F$1022,6,FALSE),"")</f>
        <v/>
      </c>
      <c r="AD283" s="38"/>
      <c r="AE283" s="159" t="str">
        <f t="shared" si="44"/>
        <v>0</v>
      </c>
      <c r="AF283" s="201"/>
      <c r="AG283" s="40" t="str">
        <f>IF($C283&gt;0,+VLOOKUP(E283,'MASTER CODE DATA'!A$1:B$99,2,FALSE),"")</f>
        <v/>
      </c>
      <c r="AH283" s="40" t="str">
        <f>IF(C283&gt;0,+VLOOKUP(F283,'MASTER CODE DATA'!C$1:D$99,2,FALSE),"")</f>
        <v/>
      </c>
      <c r="AI283" s="40" t="str">
        <f>IF(C283&gt;0,+VLOOKUP(G283,'MASTER CODE DATA'!E$1:F$99,2,FALSE),"")</f>
        <v/>
      </c>
      <c r="AJ283" s="40" t="str">
        <f>IF(C283&gt;0,+VLOOKUP(H283,'MASTER CODE DATA'!G$1:H$99,2,FALSE),"")</f>
        <v/>
      </c>
      <c r="AK283" s="40" t="str">
        <f>IF(C283&gt;0,+VLOOKUP(I283,'MASTER CODE DATA'!I$1:J$99,2,FALSE),"")</f>
        <v/>
      </c>
    </row>
    <row r="284" spans="1:37" s="1" customFormat="1" hidden="1" x14ac:dyDescent="0.2">
      <c r="A284" s="33" t="s">
        <v>81</v>
      </c>
      <c r="B284" s="33" t="s">
        <v>626</v>
      </c>
      <c r="C284" s="146"/>
      <c r="D284" s="35" t="str">
        <f t="shared" si="41"/>
        <v/>
      </c>
      <c r="E284" s="34"/>
      <c r="F284" s="34"/>
      <c r="G284" s="34"/>
      <c r="H284" s="34"/>
      <c r="I284" s="34"/>
      <c r="J284" s="143">
        <v>0</v>
      </c>
      <c r="K284" s="191" t="str">
        <f t="shared" si="46"/>
        <v/>
      </c>
      <c r="L284" s="191"/>
      <c r="M284" s="191"/>
      <c r="N284" s="191"/>
      <c r="O284" s="191"/>
      <c r="P284" s="191"/>
      <c r="Q284" s="191"/>
      <c r="R284" s="191"/>
      <c r="S284" s="191"/>
      <c r="T284" s="191"/>
      <c r="U284" s="191"/>
      <c r="V284" s="191"/>
      <c r="W284" s="191"/>
      <c r="X284" s="191"/>
      <c r="Y284" s="191"/>
      <c r="Z284" s="191"/>
      <c r="AA284" s="192" t="str">
        <f>+IF($C284&gt;0,VLOOKUP($B284,'CSM ACTIVE PRICE LIST'!$A$2:$F$1022,4,FALSE),"")</f>
        <v/>
      </c>
      <c r="AB284" s="192" t="str">
        <f>+IF($C284&gt;0,VLOOKUP($B284,'CSM ACTIVE PRICE LIST'!$A$2:$F$1022,5,FALSE),"")</f>
        <v/>
      </c>
      <c r="AC284" s="192" t="str">
        <f>+IF($C284&gt;0,VLOOKUP($B284,'CSM ACTIVE PRICE LIST'!$A$2:$F$1022,6,FALSE),"")</f>
        <v/>
      </c>
      <c r="AD284" s="38"/>
      <c r="AE284" s="159" t="str">
        <f t="shared" si="44"/>
        <v>0</v>
      </c>
      <c r="AF284" s="201"/>
      <c r="AG284" s="40" t="str">
        <f>IF($C284&gt;0,+VLOOKUP(E284,'MASTER CODE DATA'!A$1:B$99,2,FALSE),"")</f>
        <v/>
      </c>
      <c r="AH284" s="40" t="str">
        <f>IF(C284&gt;0,+VLOOKUP(F284,'MASTER CODE DATA'!C$1:D$99,2,FALSE),"")</f>
        <v/>
      </c>
      <c r="AI284" s="40" t="str">
        <f>IF(C284&gt;0,+VLOOKUP(G284,'MASTER CODE DATA'!E$1:F$99,2,FALSE),"")</f>
        <v/>
      </c>
      <c r="AJ284" s="40" t="str">
        <f>IF(C284&gt;0,+VLOOKUP(H284,'MASTER CODE DATA'!G$1:H$99,2,FALSE),"")</f>
        <v/>
      </c>
      <c r="AK284" s="40" t="str">
        <f>IF(C284&gt;0,+VLOOKUP(I284,'MASTER CODE DATA'!I$1:J$99,2,FALSE),"")</f>
        <v/>
      </c>
    </row>
    <row r="285" spans="1:37" s="1" customFormat="1" hidden="1" x14ac:dyDescent="0.2">
      <c r="A285" s="33" t="s">
        <v>158</v>
      </c>
      <c r="B285" s="33" t="s">
        <v>627</v>
      </c>
      <c r="C285" s="146"/>
      <c r="D285" s="35" t="str">
        <f t="shared" si="41"/>
        <v/>
      </c>
      <c r="E285" s="34"/>
      <c r="F285" s="34"/>
      <c r="G285" s="34"/>
      <c r="H285" s="34"/>
      <c r="I285" s="34"/>
      <c r="J285" s="143">
        <v>0</v>
      </c>
      <c r="K285" s="191" t="str">
        <f t="shared" si="46"/>
        <v/>
      </c>
      <c r="L285" s="191"/>
      <c r="M285" s="191"/>
      <c r="N285" s="191"/>
      <c r="O285" s="191"/>
      <c r="P285" s="191"/>
      <c r="Q285" s="191"/>
      <c r="R285" s="191"/>
      <c r="S285" s="191"/>
      <c r="T285" s="191"/>
      <c r="U285" s="191"/>
      <c r="V285" s="191"/>
      <c r="W285" s="191"/>
      <c r="X285" s="191"/>
      <c r="Y285" s="191"/>
      <c r="Z285" s="191"/>
      <c r="AA285" s="192" t="str">
        <f>+IF($C285&gt;0,VLOOKUP($B285,'CSM ACTIVE PRICE LIST'!$A$2:$F$1022,4,FALSE),"")</f>
        <v/>
      </c>
      <c r="AB285" s="192" t="str">
        <f>+IF($C285&gt;0,VLOOKUP($B285,'CSM ACTIVE PRICE LIST'!$A$2:$F$1022,5,FALSE),"")</f>
        <v/>
      </c>
      <c r="AC285" s="192" t="str">
        <f>+IF($C285&gt;0,VLOOKUP($B285,'CSM ACTIVE PRICE LIST'!$A$2:$F$1022,6,FALSE),"")</f>
        <v/>
      </c>
      <c r="AD285" s="38"/>
      <c r="AE285" s="159" t="str">
        <f t="shared" si="44"/>
        <v>0</v>
      </c>
      <c r="AF285" s="201"/>
      <c r="AG285" s="40" t="str">
        <f>IF($C285&gt;0,+VLOOKUP(E285,'MASTER CODE DATA'!A$1:B$99,2,FALSE),"")</f>
        <v/>
      </c>
      <c r="AH285" s="40" t="str">
        <f>IF(C285&gt;0,+VLOOKUP(F285,'MASTER CODE DATA'!C$1:D$99,2,FALSE),"")</f>
        <v/>
      </c>
      <c r="AI285" s="40" t="str">
        <f>IF(C285&gt;0,+VLOOKUP(G285,'MASTER CODE DATA'!E$1:F$99,2,FALSE),"")</f>
        <v/>
      </c>
      <c r="AJ285" s="40" t="str">
        <f>IF(C285&gt;0,+VLOOKUP(H285,'MASTER CODE DATA'!G$1:H$99,2,FALSE),"")</f>
        <v/>
      </c>
      <c r="AK285" s="40" t="str">
        <f>IF(C285&gt;0,+VLOOKUP(I285,'MASTER CODE DATA'!I$1:J$99,2,FALSE),"")</f>
        <v/>
      </c>
    </row>
    <row r="286" spans="1:37" s="1" customFormat="1" ht="72" x14ac:dyDescent="0.2">
      <c r="A286" s="33" t="s">
        <v>166</v>
      </c>
      <c r="B286" s="194" t="s">
        <v>628</v>
      </c>
      <c r="C286" s="146" t="s">
        <v>630</v>
      </c>
      <c r="D286" s="35" t="str">
        <f t="shared" si="41"/>
        <v>A.RACUX_BLT</v>
      </c>
      <c r="E286" s="34" t="s">
        <v>811</v>
      </c>
      <c r="F286" s="34" t="s">
        <v>811</v>
      </c>
      <c r="G286" s="34" t="s">
        <v>812</v>
      </c>
      <c r="H286" s="34" t="s">
        <v>1576</v>
      </c>
      <c r="I286" s="34" t="s">
        <v>814</v>
      </c>
      <c r="J286" s="143" t="s">
        <v>814</v>
      </c>
      <c r="K286" s="191" t="str">
        <f t="shared" si="46"/>
        <v>BRAIDED BELT</v>
      </c>
      <c r="L286" s="191" t="s">
        <v>631</v>
      </c>
      <c r="M286" s="191" t="s">
        <v>632</v>
      </c>
      <c r="N286" s="191" t="s">
        <v>319</v>
      </c>
      <c r="O286" s="191" t="s">
        <v>633</v>
      </c>
      <c r="P286" s="191" t="s">
        <v>634</v>
      </c>
      <c r="Q286" s="191" t="s">
        <v>635</v>
      </c>
      <c r="R286" s="191" t="s">
        <v>323</v>
      </c>
      <c r="S286" s="191" t="s">
        <v>636</v>
      </c>
      <c r="T286" s="191" t="s">
        <v>637</v>
      </c>
      <c r="U286" s="191" t="s">
        <v>638</v>
      </c>
      <c r="V286" s="191" t="s">
        <v>2215</v>
      </c>
      <c r="W286" s="191"/>
      <c r="X286" s="191"/>
      <c r="Y286" s="191"/>
      <c r="Z286" s="191"/>
      <c r="AA286" s="192">
        <f>+IF($C286&gt;0,VLOOKUP($B286,'CSM ACTIVE PRICE LIST'!$A$2:$F$1022,4,FALSE),"")</f>
        <v>59.9</v>
      </c>
      <c r="AB286" s="192">
        <f>+IF($C286&gt;0,VLOOKUP($B286,'CSM ACTIVE PRICE LIST'!$A$2:$F$1022,5,FALSE),"")</f>
        <v>3290</v>
      </c>
      <c r="AC286" s="192">
        <f>+IF($C286&gt;0,VLOOKUP($B286,'CSM ACTIVE PRICE LIST'!$A$2:$F$1022,6,FALSE),"")</f>
        <v>68.884999999999991</v>
      </c>
      <c r="AD286" s="38" t="str">
        <f>+VLOOKUP(B286,'SKU LIST - LINKED'!C:W,21,FALSE)</f>
        <v>85;90;95;100;105;110;115;120;125</v>
      </c>
      <c r="AE286" s="159" t="str">
        <f t="shared" ref="AE286:AE288" si="48">+H286&amp;"-"&amp;J286</f>
        <v>UNISEX-BELTS</v>
      </c>
      <c r="AF286" s="159">
        <f>+VLOOKUP(B286,'[1]STYLES &amp; SIZE CHARTS'!$A:$H,8,FALSE)</f>
        <v>0</v>
      </c>
      <c r="AG286" s="40" t="str">
        <f>IF($C286&gt;0,+VLOOKUP(E286,'MASTER CODE DATA'!A$1:B$99,2,FALSE),"")</f>
        <v>A</v>
      </c>
      <c r="AH286" s="40" t="str">
        <f>IF(C286&gt;0,+VLOOKUP(F286,'MASTER CODE DATA'!C$1:D$99,2,FALSE),"")</f>
        <v>ACS</v>
      </c>
      <c r="AI286" s="40" t="str">
        <f>IF(C286&gt;0,+VLOOKUP(G286,'MASTER CODE DATA'!E$1:F$99,2,FALSE),"")</f>
        <v>RAC</v>
      </c>
      <c r="AJ286" s="40" t="str">
        <f>IF(C286&gt;0,+VLOOKUP(H286,'MASTER CODE DATA'!G$1:H$99,2,FALSE),"")</f>
        <v>UX</v>
      </c>
      <c r="AK286" s="40" t="str">
        <f>IF(C286&gt;0,+VLOOKUP(I286,'MASTER CODE DATA'!I$1:J$99,2,FALSE),"")</f>
        <v>BLT</v>
      </c>
    </row>
    <row r="287" spans="1:37" s="1" customFormat="1" ht="72" x14ac:dyDescent="0.2">
      <c r="A287" s="33"/>
      <c r="B287" s="194" t="s">
        <v>2214</v>
      </c>
      <c r="C287" s="146" t="s">
        <v>630</v>
      </c>
      <c r="D287" s="35" t="str">
        <f t="shared" si="41"/>
        <v>A.RACUX_BLT</v>
      </c>
      <c r="E287" s="34" t="s">
        <v>811</v>
      </c>
      <c r="F287" s="34" t="s">
        <v>811</v>
      </c>
      <c r="G287" s="34" t="s">
        <v>812</v>
      </c>
      <c r="H287" s="34" t="s">
        <v>1576</v>
      </c>
      <c r="I287" s="34" t="s">
        <v>814</v>
      </c>
      <c r="J287" s="143" t="s">
        <v>814</v>
      </c>
      <c r="K287" s="191" t="str">
        <f t="shared" ref="K287" si="49">IF(C287&gt;0,C287,"")</f>
        <v>BRAIDED BELT</v>
      </c>
      <c r="L287" s="191" t="s">
        <v>631</v>
      </c>
      <c r="M287" s="191" t="s">
        <v>632</v>
      </c>
      <c r="N287" s="191" t="s">
        <v>319</v>
      </c>
      <c r="O287" s="191" t="s">
        <v>633</v>
      </c>
      <c r="P287" s="191" t="s">
        <v>634</v>
      </c>
      <c r="Q287" s="191" t="s">
        <v>635</v>
      </c>
      <c r="R287" s="191" t="s">
        <v>323</v>
      </c>
      <c r="S287" s="191" t="s">
        <v>636</v>
      </c>
      <c r="T287" s="191" t="s">
        <v>637</v>
      </c>
      <c r="U287" s="191" t="s">
        <v>638</v>
      </c>
      <c r="V287" s="191" t="s">
        <v>2215</v>
      </c>
      <c r="W287" s="191"/>
      <c r="X287" s="191"/>
      <c r="Y287" s="191"/>
      <c r="Z287" s="191"/>
      <c r="AA287" s="192">
        <f>+IF($C287&gt;0,VLOOKUP($B287,'CSM ACTIVE PRICE LIST'!$A$2:$F$1022,4,FALSE),"")</f>
        <v>49.9</v>
      </c>
      <c r="AB287" s="192">
        <f>+IF($C287&gt;0,VLOOKUP($B287,'CSM ACTIVE PRICE LIST'!$A$2:$F$1022,5,FALSE),"")</f>
        <v>2740</v>
      </c>
      <c r="AC287" s="192">
        <f>+IF($C287&gt;0,VLOOKUP($B287,'CSM ACTIVE PRICE LIST'!$A$2:$F$1022,6,FALSE),"")</f>
        <v>57.384999999999991</v>
      </c>
      <c r="AD287" s="38" t="str">
        <f>+VLOOKUP(B287,'SKU LIST - LINKED'!C:W,21,FALSE)</f>
        <v>85;90;95;100;105;110;115;120;125</v>
      </c>
      <c r="AE287" s="159" t="str">
        <f t="shared" si="48"/>
        <v>UNISEX-BELTS</v>
      </c>
      <c r="AF287" s="159">
        <f>+VLOOKUP(B287,'[1]STYLES &amp; SIZE CHARTS'!$A:$H,8,FALSE)</f>
        <v>0</v>
      </c>
      <c r="AG287" s="40" t="str">
        <f>IF($C287&gt;0,+VLOOKUP(E287,'MASTER CODE DATA'!A$1:B$99,2,FALSE),"")</f>
        <v>A</v>
      </c>
      <c r="AH287" s="40" t="str">
        <f>IF(C287&gt;0,+VLOOKUP(F287,'MASTER CODE DATA'!C$1:D$99,2,FALSE),"")</f>
        <v>ACS</v>
      </c>
      <c r="AI287" s="40" t="str">
        <f>IF(C287&gt;0,+VLOOKUP(G287,'MASTER CODE DATA'!E$1:F$99,2,FALSE),"")</f>
        <v>RAC</v>
      </c>
      <c r="AJ287" s="40" t="str">
        <f>IF(C287&gt;0,+VLOOKUP(H287,'MASTER CODE DATA'!G$1:H$99,2,FALSE),"")</f>
        <v>UX</v>
      </c>
      <c r="AK287" s="40" t="str">
        <f>IF(C287&gt;0,+VLOOKUP(I287,'MASTER CODE DATA'!I$1:J$99,2,FALSE),"")</f>
        <v>BLT</v>
      </c>
    </row>
    <row r="288" spans="1:37" s="1" customFormat="1" ht="72" x14ac:dyDescent="0.2">
      <c r="A288" s="33" t="s">
        <v>158</v>
      </c>
      <c r="B288" s="194" t="s">
        <v>629</v>
      </c>
      <c r="C288" s="146" t="s">
        <v>630</v>
      </c>
      <c r="D288" s="35" t="str">
        <f t="shared" si="41"/>
        <v>A.RACUX_BLT</v>
      </c>
      <c r="E288" s="34" t="s">
        <v>811</v>
      </c>
      <c r="F288" s="34" t="s">
        <v>811</v>
      </c>
      <c r="G288" s="34" t="s">
        <v>812</v>
      </c>
      <c r="H288" s="34" t="s">
        <v>1576</v>
      </c>
      <c r="I288" s="34" t="s">
        <v>814</v>
      </c>
      <c r="J288" s="143" t="s">
        <v>814</v>
      </c>
      <c r="K288" s="191" t="str">
        <f t="shared" si="46"/>
        <v>BRAIDED BELT</v>
      </c>
      <c r="L288" s="191" t="s">
        <v>631</v>
      </c>
      <c r="M288" s="191" t="s">
        <v>632</v>
      </c>
      <c r="N288" s="191" t="s">
        <v>319</v>
      </c>
      <c r="O288" s="191" t="s">
        <v>633</v>
      </c>
      <c r="P288" s="191" t="s">
        <v>634</v>
      </c>
      <c r="Q288" s="191" t="s">
        <v>635</v>
      </c>
      <c r="R288" s="191" t="s">
        <v>323</v>
      </c>
      <c r="S288" s="191" t="s">
        <v>636</v>
      </c>
      <c r="T288" s="191" t="s">
        <v>637</v>
      </c>
      <c r="U288" s="191" t="s">
        <v>638</v>
      </c>
      <c r="V288" s="191" t="s">
        <v>2215</v>
      </c>
      <c r="W288" s="191"/>
      <c r="X288" s="191"/>
      <c r="Y288" s="191"/>
      <c r="Z288" s="191"/>
      <c r="AA288" s="192">
        <f>+IF($C288&gt;0,VLOOKUP($B288,'CSM ACTIVE PRICE LIST'!$A$2:$F$1022,4,FALSE),"")</f>
        <v>49.9</v>
      </c>
      <c r="AB288" s="192">
        <f>+IF($C288&gt;0,VLOOKUP($B288,'CSM ACTIVE PRICE LIST'!$A$2:$F$1022,5,FALSE),"")</f>
        <v>2740</v>
      </c>
      <c r="AC288" s="192">
        <f>+IF($C288&gt;0,VLOOKUP($B288,'CSM ACTIVE PRICE LIST'!$A$2:$F$1022,6,FALSE),"")</f>
        <v>57.384999999999991</v>
      </c>
      <c r="AD288" s="38" t="str">
        <f>+VLOOKUP(B288,'SKU LIST - LINKED'!C:W,21,FALSE)</f>
        <v>85;90;95;100;105;110;115;120;125</v>
      </c>
      <c r="AE288" s="159" t="str">
        <f t="shared" si="48"/>
        <v>UNISEX-BELTS</v>
      </c>
      <c r="AF288" s="159">
        <f>+VLOOKUP(B288,'[1]STYLES &amp; SIZE CHARTS'!$A:$H,8,FALSE)</f>
        <v>0</v>
      </c>
      <c r="AG288" s="40" t="str">
        <f>IF($C288&gt;0,+VLOOKUP(E288,'MASTER CODE DATA'!A$1:B$99,2,FALSE),"")</f>
        <v>A</v>
      </c>
      <c r="AH288" s="40" t="str">
        <f>IF(C288&gt;0,+VLOOKUP(F288,'MASTER CODE DATA'!C$1:D$99,2,FALSE),"")</f>
        <v>ACS</v>
      </c>
      <c r="AI288" s="40" t="str">
        <f>IF(C288&gt;0,+VLOOKUP(G288,'MASTER CODE DATA'!E$1:F$99,2,FALSE),"")</f>
        <v>RAC</v>
      </c>
      <c r="AJ288" s="40" t="str">
        <f>IF(C288&gt;0,+VLOOKUP(H288,'MASTER CODE DATA'!G$1:H$99,2,FALSE),"")</f>
        <v>UX</v>
      </c>
      <c r="AK288" s="40" t="str">
        <f>IF(C288&gt;0,+VLOOKUP(I288,'MASTER CODE DATA'!I$1:J$99,2,FALSE),"")</f>
        <v>BLT</v>
      </c>
    </row>
    <row r="289" spans="1:37" s="1" customFormat="1" hidden="1" x14ac:dyDescent="0.2">
      <c r="A289" s="33" t="s">
        <v>158</v>
      </c>
      <c r="B289" s="33" t="s">
        <v>639</v>
      </c>
      <c r="C289" s="146"/>
      <c r="D289" s="35" t="str">
        <f t="shared" si="41"/>
        <v/>
      </c>
      <c r="E289" s="34"/>
      <c r="F289" s="34"/>
      <c r="G289" s="34"/>
      <c r="H289" s="34"/>
      <c r="I289" s="34"/>
      <c r="J289" s="143">
        <v>0</v>
      </c>
      <c r="K289" s="191" t="str">
        <f t="shared" si="46"/>
        <v/>
      </c>
      <c r="L289" s="191"/>
      <c r="M289" s="191"/>
      <c r="N289" s="191"/>
      <c r="O289" s="191"/>
      <c r="P289" s="191"/>
      <c r="Q289" s="191"/>
      <c r="R289" s="191"/>
      <c r="S289" s="191"/>
      <c r="T289" s="191"/>
      <c r="U289" s="191"/>
      <c r="V289" s="191"/>
      <c r="W289" s="191"/>
      <c r="X289" s="191"/>
      <c r="Y289" s="191"/>
      <c r="Z289" s="191"/>
      <c r="AA289" s="192" t="str">
        <f>+IF($C289&gt;0,VLOOKUP($B289,'CSM ACTIVE PRICE LIST'!$A$2:$F$1022,4,FALSE),"")</f>
        <v/>
      </c>
      <c r="AB289" s="192" t="str">
        <f>+IF($C289&gt;0,VLOOKUP($B289,'CSM ACTIVE PRICE LIST'!$A$2:$F$1022,5,FALSE),"")</f>
        <v/>
      </c>
      <c r="AC289" s="192" t="str">
        <f>+IF($C289&gt;0,VLOOKUP($B289,'CSM ACTIVE PRICE LIST'!$A$2:$F$1022,6,FALSE),"")</f>
        <v/>
      </c>
      <c r="AD289" s="38"/>
      <c r="AE289" s="159" t="str">
        <f t="shared" si="44"/>
        <v>0</v>
      </c>
      <c r="AF289" s="201"/>
      <c r="AG289" s="40" t="str">
        <f>IF($C289&gt;0,+VLOOKUP(E289,'MASTER CODE DATA'!A$1:B$99,2,FALSE),"")</f>
        <v/>
      </c>
      <c r="AH289" s="40" t="str">
        <f>IF(C289&gt;0,+VLOOKUP(F289,'MASTER CODE DATA'!C$1:D$99,2,FALSE),"")</f>
        <v/>
      </c>
      <c r="AI289" s="40" t="str">
        <f>IF(C289&gt;0,+VLOOKUP(G289,'MASTER CODE DATA'!E$1:F$99,2,FALSE),"")</f>
        <v/>
      </c>
      <c r="AJ289" s="40" t="str">
        <f>IF(C289&gt;0,+VLOOKUP(H289,'MASTER CODE DATA'!G$1:H$99,2,FALSE),"")</f>
        <v/>
      </c>
      <c r="AK289" s="40" t="str">
        <f>IF(C289&gt;0,+VLOOKUP(I289,'MASTER CODE DATA'!I$1:J$99,2,FALSE),"")</f>
        <v/>
      </c>
    </row>
    <row r="290" spans="1:37" s="1" customFormat="1" hidden="1" x14ac:dyDescent="0.2">
      <c r="A290" s="33" t="s">
        <v>83</v>
      </c>
      <c r="B290" s="33" t="s">
        <v>640</v>
      </c>
      <c r="C290" s="146"/>
      <c r="D290" s="35" t="str">
        <f t="shared" si="41"/>
        <v/>
      </c>
      <c r="E290" s="34"/>
      <c r="F290" s="34"/>
      <c r="G290" s="34"/>
      <c r="H290" s="34"/>
      <c r="I290" s="34"/>
      <c r="J290" s="143">
        <v>0</v>
      </c>
      <c r="K290" s="191" t="str">
        <f t="shared" si="46"/>
        <v/>
      </c>
      <c r="L290" s="191"/>
      <c r="M290" s="191"/>
      <c r="N290" s="191"/>
      <c r="O290" s="191"/>
      <c r="P290" s="191"/>
      <c r="Q290" s="191"/>
      <c r="R290" s="191"/>
      <c r="S290" s="191"/>
      <c r="T290" s="191"/>
      <c r="U290" s="191"/>
      <c r="V290" s="191"/>
      <c r="W290" s="191"/>
      <c r="X290" s="191"/>
      <c r="Y290" s="191"/>
      <c r="Z290" s="191"/>
      <c r="AA290" s="192" t="str">
        <f>+IF($C290&gt;0,VLOOKUP($B290,'CSM ACTIVE PRICE LIST'!$A$2:$F$1022,4,FALSE),"")</f>
        <v/>
      </c>
      <c r="AB290" s="192" t="str">
        <f>+IF($C290&gt;0,VLOOKUP($B290,'CSM ACTIVE PRICE LIST'!$A$2:$F$1022,5,FALSE),"")</f>
        <v/>
      </c>
      <c r="AC290" s="192" t="str">
        <f>+IF($C290&gt;0,VLOOKUP($B290,'CSM ACTIVE PRICE LIST'!$A$2:$F$1022,6,FALSE),"")</f>
        <v/>
      </c>
      <c r="AD290" s="38"/>
      <c r="AE290" s="159" t="str">
        <f t="shared" si="44"/>
        <v>0</v>
      </c>
      <c r="AF290" s="201"/>
      <c r="AG290" s="40" t="str">
        <f>IF($C290&gt;0,+VLOOKUP(E290,'MASTER CODE DATA'!A$1:B$99,2,FALSE),"")</f>
        <v/>
      </c>
      <c r="AH290" s="40" t="str">
        <f>IF(C290&gt;0,+VLOOKUP(F290,'MASTER CODE DATA'!C$1:D$99,2,FALSE),"")</f>
        <v/>
      </c>
      <c r="AI290" s="40" t="str">
        <f>IF(C290&gt;0,+VLOOKUP(G290,'MASTER CODE DATA'!E$1:F$99,2,FALSE),"")</f>
        <v/>
      </c>
      <c r="AJ290" s="40" t="str">
        <f>IF(C290&gt;0,+VLOOKUP(H290,'MASTER CODE DATA'!G$1:H$99,2,FALSE),"")</f>
        <v/>
      </c>
      <c r="AK290" s="40" t="str">
        <f>IF(C290&gt;0,+VLOOKUP(I290,'MASTER CODE DATA'!I$1:J$99,2,FALSE),"")</f>
        <v/>
      </c>
    </row>
    <row r="291" spans="1:37" s="1" customFormat="1" hidden="1" x14ac:dyDescent="0.2">
      <c r="A291" s="33" t="s">
        <v>99</v>
      </c>
      <c r="B291" s="33" t="s">
        <v>641</v>
      </c>
      <c r="C291" s="146"/>
      <c r="D291" s="35" t="str">
        <f t="shared" si="41"/>
        <v/>
      </c>
      <c r="E291" s="34"/>
      <c r="F291" s="34"/>
      <c r="G291" s="34"/>
      <c r="H291" s="34"/>
      <c r="I291" s="34"/>
      <c r="J291" s="143">
        <v>0</v>
      </c>
      <c r="K291" s="191" t="str">
        <f t="shared" si="46"/>
        <v/>
      </c>
      <c r="L291" s="191"/>
      <c r="M291" s="191"/>
      <c r="N291" s="191"/>
      <c r="O291" s="191"/>
      <c r="P291" s="191"/>
      <c r="Q291" s="191"/>
      <c r="R291" s="191"/>
      <c r="S291" s="191"/>
      <c r="T291" s="191"/>
      <c r="U291" s="191"/>
      <c r="V291" s="191"/>
      <c r="W291" s="191"/>
      <c r="X291" s="191"/>
      <c r="Y291" s="191"/>
      <c r="Z291" s="191"/>
      <c r="AA291" s="192" t="str">
        <f>+IF($C291&gt;0,VLOOKUP($B291,'CSM ACTIVE PRICE LIST'!$A$2:$F$1022,4,FALSE),"")</f>
        <v/>
      </c>
      <c r="AB291" s="192" t="str">
        <f>+IF($C291&gt;0,VLOOKUP($B291,'CSM ACTIVE PRICE LIST'!$A$2:$F$1022,5,FALSE),"")</f>
        <v/>
      </c>
      <c r="AC291" s="192" t="str">
        <f>+IF($C291&gt;0,VLOOKUP($B291,'CSM ACTIVE PRICE LIST'!$A$2:$F$1022,6,FALSE),"")</f>
        <v/>
      </c>
      <c r="AD291" s="38"/>
      <c r="AE291" s="159" t="str">
        <f t="shared" si="44"/>
        <v>0</v>
      </c>
      <c r="AF291" s="201"/>
      <c r="AG291" s="40" t="str">
        <f>IF($C291&gt;0,+VLOOKUP(E291,'MASTER CODE DATA'!A$1:B$99,2,FALSE),"")</f>
        <v/>
      </c>
      <c r="AH291" s="40" t="str">
        <f>IF(C291&gt;0,+VLOOKUP(F291,'MASTER CODE DATA'!C$1:D$99,2,FALSE),"")</f>
        <v/>
      </c>
      <c r="AI291" s="40" t="str">
        <f>IF(C291&gt;0,+VLOOKUP(G291,'MASTER CODE DATA'!E$1:F$99,2,FALSE),"")</f>
        <v/>
      </c>
      <c r="AJ291" s="40" t="str">
        <f>IF(C291&gt;0,+VLOOKUP(H291,'MASTER CODE DATA'!G$1:H$99,2,FALSE),"")</f>
        <v/>
      </c>
      <c r="AK291" s="40" t="str">
        <f>IF(C291&gt;0,+VLOOKUP(I291,'MASTER CODE DATA'!I$1:J$99,2,FALSE),"")</f>
        <v/>
      </c>
    </row>
    <row r="292" spans="1:37" s="1" customFormat="1" ht="144" x14ac:dyDescent="0.2">
      <c r="A292" s="33" t="s">
        <v>99</v>
      </c>
      <c r="B292" s="194" t="s">
        <v>1862</v>
      </c>
      <c r="C292" s="146" t="s">
        <v>2989</v>
      </c>
      <c r="D292" s="35" t="str">
        <f t="shared" si="41"/>
        <v>R.TOPKG_CPL</v>
      </c>
      <c r="E292" s="34" t="s">
        <v>860</v>
      </c>
      <c r="F292" s="34" t="s">
        <v>919</v>
      </c>
      <c r="G292" s="34" t="s">
        <v>861</v>
      </c>
      <c r="H292" s="34" t="s">
        <v>869</v>
      </c>
      <c r="I292" s="34" t="s">
        <v>2958</v>
      </c>
      <c r="J292" s="143" t="s">
        <v>2987</v>
      </c>
      <c r="K292" s="191" t="str">
        <f t="shared" si="46"/>
        <v>GIRL'S COMPETITION POLO SHORT SLEEVE</v>
      </c>
      <c r="L292" s="191" t="s">
        <v>304</v>
      </c>
      <c r="M292" s="191" t="s">
        <v>305</v>
      </c>
      <c r="N292" s="191" t="s">
        <v>129</v>
      </c>
      <c r="O292" s="191" t="s">
        <v>310</v>
      </c>
      <c r="P292" s="191" t="s">
        <v>3605</v>
      </c>
      <c r="Q292" s="191" t="s">
        <v>307</v>
      </c>
      <c r="R292" s="191" t="s">
        <v>132</v>
      </c>
      <c r="S292" s="191" t="s">
        <v>3005</v>
      </c>
      <c r="T292" s="191" t="s">
        <v>308</v>
      </c>
      <c r="U292" s="191" t="s">
        <v>3702</v>
      </c>
      <c r="V292" s="191" t="s">
        <v>134</v>
      </c>
      <c r="W292" s="191"/>
      <c r="X292" s="191"/>
      <c r="Y292" s="191"/>
      <c r="Z292" s="191"/>
      <c r="AA292" s="192">
        <f>+IF($C292&gt;0,VLOOKUP($B292,'CSM ACTIVE PRICE LIST'!$A$2:$F$1022,4,FALSE),"")</f>
        <v>69.900000000000006</v>
      </c>
      <c r="AB292" s="192">
        <f>+IF($C292&gt;0,VLOOKUP($B292,'CSM ACTIVE PRICE LIST'!$A$2:$F$1022,5,FALSE),"")</f>
        <v>3840</v>
      </c>
      <c r="AC292" s="192">
        <f>+IF($C292&gt;0,VLOOKUP($B292,'CSM ACTIVE PRICE LIST'!$A$2:$F$1022,6,FALSE),"")</f>
        <v>80.385000000000005</v>
      </c>
      <c r="AD292" s="38" t="str">
        <f>+VLOOKUP(B292,'SKU LIST - LINKED'!C:W,21,FALSE)</f>
        <v>6-7 Y;8-9 Y;10-11 Y;12-13 Y;14-15 Y</v>
      </c>
      <c r="AE292" s="159" t="str">
        <f>+H292&amp;"-"&amp;J292</f>
        <v>KIDS GIRL-COMPETITION POLO SHORT SLEEVE</v>
      </c>
      <c r="AF292" s="159" t="str">
        <f>+VLOOKUP(B292,'[1]STYLES &amp; SIZE CHARTS'!$A:$H,8,FALSE)</f>
        <v>JT-GSSP1</v>
      </c>
      <c r="AG292" s="40" t="str">
        <f>IF($C292&gt;0,+VLOOKUP(E292,'MASTER CODE DATA'!A$1:B$99,2,FALSE),"")</f>
        <v>R</v>
      </c>
      <c r="AH292" s="40" t="str">
        <f>IF(C292&gt;0,+VLOOKUP(F292,'MASTER CODE DATA'!C$1:D$99,2,FALSE),"")</f>
        <v>JNR</v>
      </c>
      <c r="AI292" s="40" t="str">
        <f>IF(C292&gt;0,+VLOOKUP(G292,'MASTER CODE DATA'!E$1:F$99,2,FALSE),"")</f>
        <v>TOP</v>
      </c>
      <c r="AJ292" s="40" t="str">
        <f>IF(C292&gt;0,+VLOOKUP(H292,'MASTER CODE DATA'!G$1:H$99,2,FALSE),"")</f>
        <v>KG</v>
      </c>
      <c r="AK292" s="40" t="str">
        <f>IF(C292&gt;0,+VLOOKUP(I292,'MASTER CODE DATA'!I$1:J$99,2,FALSE),"")</f>
        <v>CPL</v>
      </c>
    </row>
    <row r="293" spans="1:37" s="1" customFormat="1" hidden="1" x14ac:dyDescent="0.2">
      <c r="A293" s="33" t="s">
        <v>160</v>
      </c>
      <c r="B293" s="33" t="s">
        <v>642</v>
      </c>
      <c r="C293" s="146"/>
      <c r="D293" s="35" t="str">
        <f t="shared" si="41"/>
        <v/>
      </c>
      <c r="E293" s="34"/>
      <c r="F293" s="34"/>
      <c r="G293" s="34"/>
      <c r="H293" s="34"/>
      <c r="I293" s="34"/>
      <c r="J293" s="143">
        <v>0</v>
      </c>
      <c r="K293" s="191" t="str">
        <f t="shared" si="46"/>
        <v/>
      </c>
      <c r="L293" s="191"/>
      <c r="M293" s="191"/>
      <c r="N293" s="191"/>
      <c r="O293" s="191"/>
      <c r="P293" s="191"/>
      <c r="Q293" s="191"/>
      <c r="R293" s="191"/>
      <c r="S293" s="191"/>
      <c r="T293" s="191"/>
      <c r="U293" s="191"/>
      <c r="V293" s="191"/>
      <c r="W293" s="191"/>
      <c r="X293" s="191"/>
      <c r="Y293" s="191"/>
      <c r="Z293" s="191"/>
      <c r="AA293" s="192" t="str">
        <f>+IF($C293&gt;0,VLOOKUP($B293,'CSM ACTIVE PRICE LIST'!$A$2:$F$1022,4,FALSE),"")</f>
        <v/>
      </c>
      <c r="AB293" s="192" t="str">
        <f>+IF($C293&gt;0,VLOOKUP($B293,'CSM ACTIVE PRICE LIST'!$A$2:$F$1022,5,FALSE),"")</f>
        <v/>
      </c>
      <c r="AC293" s="192" t="str">
        <f>+IF($C293&gt;0,VLOOKUP($B293,'CSM ACTIVE PRICE LIST'!$A$2:$F$1022,6,FALSE),"")</f>
        <v/>
      </c>
      <c r="AD293" s="38"/>
      <c r="AE293" s="159" t="str">
        <f t="shared" si="44"/>
        <v>0</v>
      </c>
      <c r="AF293" s="201"/>
      <c r="AG293" s="40" t="str">
        <f>IF($C293&gt;0,+VLOOKUP(E293,'MASTER CODE DATA'!A$1:B$99,2,FALSE),"")</f>
        <v/>
      </c>
      <c r="AH293" s="40" t="str">
        <f>IF(C293&gt;0,+VLOOKUP(F293,'MASTER CODE DATA'!C$1:D$99,2,FALSE),"")</f>
        <v/>
      </c>
      <c r="AI293" s="40" t="str">
        <f>IF(C293&gt;0,+VLOOKUP(G293,'MASTER CODE DATA'!E$1:F$99,2,FALSE),"")</f>
        <v/>
      </c>
      <c r="AJ293" s="40" t="str">
        <f>IF(C293&gt;0,+VLOOKUP(H293,'MASTER CODE DATA'!G$1:H$99,2,FALSE),"")</f>
        <v/>
      </c>
      <c r="AK293" s="40" t="str">
        <f>IF(C293&gt;0,+VLOOKUP(I293,'MASTER CODE DATA'!I$1:J$99,2,FALSE),"")</f>
        <v/>
      </c>
    </row>
    <row r="294" spans="1:37" s="1" customFormat="1" hidden="1" x14ac:dyDescent="0.2">
      <c r="A294" s="33" t="s">
        <v>81</v>
      </c>
      <c r="B294" s="33" t="s">
        <v>643</v>
      </c>
      <c r="C294" s="146"/>
      <c r="D294" s="35" t="str">
        <f t="shared" si="41"/>
        <v/>
      </c>
      <c r="E294" s="34"/>
      <c r="F294" s="34"/>
      <c r="G294" s="34"/>
      <c r="H294" s="34"/>
      <c r="I294" s="34"/>
      <c r="J294" s="143">
        <v>0</v>
      </c>
      <c r="K294" s="191" t="str">
        <f t="shared" si="46"/>
        <v/>
      </c>
      <c r="L294" s="191"/>
      <c r="M294" s="191"/>
      <c r="N294" s="191"/>
      <c r="O294" s="191"/>
      <c r="P294" s="191"/>
      <c r="Q294" s="191"/>
      <c r="R294" s="191"/>
      <c r="S294" s="191"/>
      <c r="T294" s="191"/>
      <c r="U294" s="191"/>
      <c r="V294" s="191"/>
      <c r="W294" s="191"/>
      <c r="X294" s="191"/>
      <c r="Y294" s="191"/>
      <c r="Z294" s="191"/>
      <c r="AA294" s="192" t="str">
        <f>+IF($C294&gt;0,VLOOKUP($B294,'CSM ACTIVE PRICE LIST'!$A$2:$F$1022,4,FALSE),"")</f>
        <v/>
      </c>
      <c r="AB294" s="192" t="str">
        <f>+IF($C294&gt;0,VLOOKUP($B294,'CSM ACTIVE PRICE LIST'!$A$2:$F$1022,5,FALSE),"")</f>
        <v/>
      </c>
      <c r="AC294" s="192" t="str">
        <f>+IF($C294&gt;0,VLOOKUP($B294,'CSM ACTIVE PRICE LIST'!$A$2:$F$1022,6,FALSE),"")</f>
        <v/>
      </c>
      <c r="AD294" s="38"/>
      <c r="AE294" s="159" t="str">
        <f t="shared" si="44"/>
        <v>0</v>
      </c>
      <c r="AF294" s="201"/>
      <c r="AG294" s="40" t="str">
        <f>IF($C294&gt;0,+VLOOKUP(E294,'MASTER CODE DATA'!A$1:B$99,2,FALSE),"")</f>
        <v/>
      </c>
      <c r="AH294" s="40" t="str">
        <f>IF(C294&gt;0,+VLOOKUP(F294,'MASTER CODE DATA'!C$1:D$99,2,FALSE),"")</f>
        <v/>
      </c>
      <c r="AI294" s="40" t="str">
        <f>IF(C294&gt;0,+VLOOKUP(G294,'MASTER CODE DATA'!E$1:F$99,2,FALSE),"")</f>
        <v/>
      </c>
      <c r="AJ294" s="40" t="str">
        <f>IF(C294&gt;0,+VLOOKUP(H294,'MASTER CODE DATA'!G$1:H$99,2,FALSE),"")</f>
        <v/>
      </c>
      <c r="AK294" s="40" t="str">
        <f>IF(C294&gt;0,+VLOOKUP(I294,'MASTER CODE DATA'!I$1:J$99,2,FALSE),"")</f>
        <v/>
      </c>
    </row>
    <row r="295" spans="1:37" s="1" customFormat="1" hidden="1" x14ac:dyDescent="0.2">
      <c r="A295" s="33" t="s">
        <v>99</v>
      </c>
      <c r="B295" s="33" t="s">
        <v>644</v>
      </c>
      <c r="C295" s="146"/>
      <c r="D295" s="35" t="str">
        <f t="shared" si="41"/>
        <v/>
      </c>
      <c r="E295" s="34"/>
      <c r="F295" s="34"/>
      <c r="G295" s="34"/>
      <c r="H295" s="34"/>
      <c r="I295" s="34"/>
      <c r="J295" s="143">
        <v>0</v>
      </c>
      <c r="K295" s="191" t="str">
        <f t="shared" si="46"/>
        <v/>
      </c>
      <c r="L295" s="191"/>
      <c r="M295" s="191"/>
      <c r="N295" s="191"/>
      <c r="O295" s="191"/>
      <c r="P295" s="191"/>
      <c r="Q295" s="191"/>
      <c r="R295" s="191"/>
      <c r="S295" s="191"/>
      <c r="T295" s="191"/>
      <c r="U295" s="191"/>
      <c r="V295" s="191"/>
      <c r="W295" s="191"/>
      <c r="X295" s="191"/>
      <c r="Y295" s="191"/>
      <c r="Z295" s="191"/>
      <c r="AA295" s="192" t="str">
        <f>+IF($C295&gt;0,VLOOKUP($B295,'CSM ACTIVE PRICE LIST'!$A$2:$F$1022,4,FALSE),"")</f>
        <v/>
      </c>
      <c r="AB295" s="192" t="str">
        <f>+IF($C295&gt;0,VLOOKUP($B295,'CSM ACTIVE PRICE LIST'!$A$2:$F$1022,5,FALSE),"")</f>
        <v/>
      </c>
      <c r="AC295" s="192" t="str">
        <f>+IF($C295&gt;0,VLOOKUP($B295,'CSM ACTIVE PRICE LIST'!$A$2:$F$1022,6,FALSE),"")</f>
        <v/>
      </c>
      <c r="AD295" s="38"/>
      <c r="AE295" s="159" t="str">
        <f t="shared" si="44"/>
        <v>0</v>
      </c>
      <c r="AF295" s="201"/>
      <c r="AG295" s="40" t="str">
        <f>IF($C295&gt;0,+VLOOKUP(E295,'MASTER CODE DATA'!A$1:B$99,2,FALSE),"")</f>
        <v/>
      </c>
      <c r="AH295" s="40" t="str">
        <f>IF(C295&gt;0,+VLOOKUP(F295,'MASTER CODE DATA'!C$1:D$99,2,FALSE),"")</f>
        <v/>
      </c>
      <c r="AI295" s="40" t="str">
        <f>IF(C295&gt;0,+VLOOKUP(G295,'MASTER CODE DATA'!E$1:F$99,2,FALSE),"")</f>
        <v/>
      </c>
      <c r="AJ295" s="40" t="str">
        <f>IF(C295&gt;0,+VLOOKUP(H295,'MASTER CODE DATA'!G$1:H$99,2,FALSE),"")</f>
        <v/>
      </c>
      <c r="AK295" s="40" t="str">
        <f>IF(C295&gt;0,+VLOOKUP(I295,'MASTER CODE DATA'!I$1:J$99,2,FALSE),"")</f>
        <v/>
      </c>
    </row>
    <row r="296" spans="1:37" s="1" customFormat="1" hidden="1" x14ac:dyDescent="0.2">
      <c r="A296" s="33" t="s">
        <v>81</v>
      </c>
      <c r="B296" s="33" t="s">
        <v>645</v>
      </c>
      <c r="C296" s="146"/>
      <c r="D296" s="35" t="str">
        <f t="shared" si="41"/>
        <v/>
      </c>
      <c r="E296" s="34"/>
      <c r="F296" s="34"/>
      <c r="G296" s="34"/>
      <c r="H296" s="34"/>
      <c r="I296" s="34"/>
      <c r="J296" s="143">
        <v>0</v>
      </c>
      <c r="K296" s="191" t="str">
        <f t="shared" si="46"/>
        <v/>
      </c>
      <c r="L296" s="191"/>
      <c r="M296" s="191"/>
      <c r="N296" s="191"/>
      <c r="O296" s="191"/>
      <c r="P296" s="191"/>
      <c r="Q296" s="191"/>
      <c r="R296" s="191"/>
      <c r="S296" s="191"/>
      <c r="T296" s="191"/>
      <c r="U296" s="191"/>
      <c r="V296" s="191"/>
      <c r="W296" s="191"/>
      <c r="X296" s="191"/>
      <c r="Y296" s="191"/>
      <c r="Z296" s="191"/>
      <c r="AA296" s="192" t="str">
        <f>+IF($C296&gt;0,VLOOKUP($B296,'CSM ACTIVE PRICE LIST'!$A$2:$F$1022,4,FALSE),"")</f>
        <v/>
      </c>
      <c r="AB296" s="192" t="str">
        <f>+IF($C296&gt;0,VLOOKUP($B296,'CSM ACTIVE PRICE LIST'!$A$2:$F$1022,5,FALSE),"")</f>
        <v/>
      </c>
      <c r="AC296" s="192" t="str">
        <f>+IF($C296&gt;0,VLOOKUP($B296,'CSM ACTIVE PRICE LIST'!$A$2:$F$1022,6,FALSE),"")</f>
        <v/>
      </c>
      <c r="AD296" s="38"/>
      <c r="AE296" s="159" t="str">
        <f t="shared" si="44"/>
        <v>0</v>
      </c>
      <c r="AF296" s="201"/>
      <c r="AG296" s="40" t="str">
        <f>IF($C296&gt;0,+VLOOKUP(E296,'MASTER CODE DATA'!A$1:B$99,2,FALSE),"")</f>
        <v/>
      </c>
      <c r="AH296" s="40" t="str">
        <f>IF(C296&gt;0,+VLOOKUP(F296,'MASTER CODE DATA'!C$1:D$99,2,FALSE),"")</f>
        <v/>
      </c>
      <c r="AI296" s="40" t="str">
        <f>IF(C296&gt;0,+VLOOKUP(G296,'MASTER CODE DATA'!E$1:F$99,2,FALSE),"")</f>
        <v/>
      </c>
      <c r="AJ296" s="40" t="str">
        <f>IF(C296&gt;0,+VLOOKUP(H296,'MASTER CODE DATA'!G$1:H$99,2,FALSE),"")</f>
        <v/>
      </c>
      <c r="AK296" s="40" t="str">
        <f>IF(C296&gt;0,+VLOOKUP(I296,'MASTER CODE DATA'!I$1:J$99,2,FALSE),"")</f>
        <v/>
      </c>
    </row>
    <row r="297" spans="1:37" s="1" customFormat="1" hidden="1" x14ac:dyDescent="0.2">
      <c r="A297" s="33" t="s">
        <v>158</v>
      </c>
      <c r="B297" s="33" t="s">
        <v>646</v>
      </c>
      <c r="C297" s="146"/>
      <c r="D297" s="35" t="str">
        <f t="shared" si="41"/>
        <v/>
      </c>
      <c r="E297" s="34"/>
      <c r="F297" s="34"/>
      <c r="G297" s="34"/>
      <c r="H297" s="34"/>
      <c r="I297" s="34"/>
      <c r="J297" s="143">
        <v>0</v>
      </c>
      <c r="K297" s="191" t="str">
        <f t="shared" si="46"/>
        <v/>
      </c>
      <c r="L297" s="191"/>
      <c r="M297" s="191"/>
      <c r="N297" s="191"/>
      <c r="O297" s="191"/>
      <c r="P297" s="191"/>
      <c r="Q297" s="191"/>
      <c r="R297" s="191"/>
      <c r="S297" s="191"/>
      <c r="T297" s="191"/>
      <c r="U297" s="191"/>
      <c r="V297" s="191"/>
      <c r="W297" s="191"/>
      <c r="X297" s="191"/>
      <c r="Y297" s="191"/>
      <c r="Z297" s="191"/>
      <c r="AA297" s="192" t="str">
        <f>+IF($C297&gt;0,VLOOKUP($B297,'CSM ACTIVE PRICE LIST'!$A$2:$F$1022,4,FALSE),"")</f>
        <v/>
      </c>
      <c r="AB297" s="192" t="str">
        <f>+IF($C297&gt;0,VLOOKUP($B297,'CSM ACTIVE PRICE LIST'!$A$2:$F$1022,5,FALSE),"")</f>
        <v/>
      </c>
      <c r="AC297" s="192" t="str">
        <f>+IF($C297&gt;0,VLOOKUP($B297,'CSM ACTIVE PRICE LIST'!$A$2:$F$1022,6,FALSE),"")</f>
        <v/>
      </c>
      <c r="AD297" s="38"/>
      <c r="AE297" s="159" t="str">
        <f t="shared" si="44"/>
        <v>0</v>
      </c>
      <c r="AF297" s="201"/>
      <c r="AG297" s="40" t="str">
        <f>IF($C297&gt;0,+VLOOKUP(E297,'MASTER CODE DATA'!A$1:B$99,2,FALSE),"")</f>
        <v/>
      </c>
      <c r="AH297" s="40" t="str">
        <f>IF(C297&gt;0,+VLOOKUP(F297,'MASTER CODE DATA'!C$1:D$99,2,FALSE),"")</f>
        <v/>
      </c>
      <c r="AI297" s="40" t="str">
        <f>IF(C297&gt;0,+VLOOKUP(G297,'MASTER CODE DATA'!E$1:F$99,2,FALSE),"")</f>
        <v/>
      </c>
      <c r="AJ297" s="40" t="str">
        <f>IF(C297&gt;0,+VLOOKUP(H297,'MASTER CODE DATA'!G$1:H$99,2,FALSE),"")</f>
        <v/>
      </c>
      <c r="AK297" s="40" t="str">
        <f>IF(C297&gt;0,+VLOOKUP(I297,'MASTER CODE DATA'!I$1:J$99,2,FALSE),"")</f>
        <v/>
      </c>
    </row>
    <row r="298" spans="1:37" s="1" customFormat="1" hidden="1" x14ac:dyDescent="0.2">
      <c r="A298" s="33" t="s">
        <v>81</v>
      </c>
      <c r="B298" s="33" t="s">
        <v>647</v>
      </c>
      <c r="C298" s="146"/>
      <c r="D298" s="35" t="str">
        <f t="shared" si="41"/>
        <v/>
      </c>
      <c r="E298" s="34"/>
      <c r="F298" s="34"/>
      <c r="G298" s="34"/>
      <c r="H298" s="34"/>
      <c r="I298" s="34"/>
      <c r="J298" s="143">
        <v>0</v>
      </c>
      <c r="K298" s="191" t="str">
        <f t="shared" si="46"/>
        <v/>
      </c>
      <c r="L298" s="191"/>
      <c r="M298" s="191"/>
      <c r="N298" s="191"/>
      <c r="O298" s="191"/>
      <c r="P298" s="191"/>
      <c r="Q298" s="191"/>
      <c r="R298" s="191"/>
      <c r="S298" s="191"/>
      <c r="T298" s="191"/>
      <c r="U298" s="191"/>
      <c r="V298" s="191"/>
      <c r="W298" s="191"/>
      <c r="X298" s="191"/>
      <c r="Y298" s="191"/>
      <c r="Z298" s="191"/>
      <c r="AA298" s="192" t="str">
        <f>+IF($C298&gt;0,VLOOKUP($B298,'CSM ACTIVE PRICE LIST'!$A$2:$F$1022,4,FALSE),"")</f>
        <v/>
      </c>
      <c r="AB298" s="192" t="str">
        <f>+IF($C298&gt;0,VLOOKUP($B298,'CSM ACTIVE PRICE LIST'!$A$2:$F$1022,5,FALSE),"")</f>
        <v/>
      </c>
      <c r="AC298" s="192" t="str">
        <f>+IF($C298&gt;0,VLOOKUP($B298,'CSM ACTIVE PRICE LIST'!$A$2:$F$1022,6,FALSE),"")</f>
        <v/>
      </c>
      <c r="AD298" s="38"/>
      <c r="AE298" s="159" t="str">
        <f t="shared" si="44"/>
        <v>0</v>
      </c>
      <c r="AF298" s="201"/>
      <c r="AG298" s="40" t="str">
        <f>IF($C298&gt;0,+VLOOKUP(E298,'MASTER CODE DATA'!A$1:B$99,2,FALSE),"")</f>
        <v/>
      </c>
      <c r="AH298" s="40" t="str">
        <f>IF(C298&gt;0,+VLOOKUP(F298,'MASTER CODE DATA'!C$1:D$99,2,FALSE),"")</f>
        <v/>
      </c>
      <c r="AI298" s="40" t="str">
        <f>IF(C298&gt;0,+VLOOKUP(G298,'MASTER CODE DATA'!E$1:F$99,2,FALSE),"")</f>
        <v/>
      </c>
      <c r="AJ298" s="40" t="str">
        <f>IF(C298&gt;0,+VLOOKUP(H298,'MASTER CODE DATA'!G$1:H$99,2,FALSE),"")</f>
        <v/>
      </c>
      <c r="AK298" s="40" t="str">
        <f>IF(C298&gt;0,+VLOOKUP(I298,'MASTER CODE DATA'!I$1:J$99,2,FALSE),"")</f>
        <v/>
      </c>
    </row>
    <row r="299" spans="1:37" s="1" customFormat="1" hidden="1" x14ac:dyDescent="0.2">
      <c r="A299" s="33" t="s">
        <v>160</v>
      </c>
      <c r="B299" s="33" t="s">
        <v>648</v>
      </c>
      <c r="C299" s="146"/>
      <c r="D299" s="35" t="str">
        <f t="shared" si="41"/>
        <v/>
      </c>
      <c r="E299" s="34"/>
      <c r="F299" s="34"/>
      <c r="G299" s="34"/>
      <c r="H299" s="34"/>
      <c r="I299" s="34"/>
      <c r="J299" s="143">
        <v>0</v>
      </c>
      <c r="K299" s="191" t="str">
        <f t="shared" si="46"/>
        <v/>
      </c>
      <c r="L299" s="191"/>
      <c r="M299" s="191"/>
      <c r="N299" s="191"/>
      <c r="O299" s="191"/>
      <c r="P299" s="191"/>
      <c r="Q299" s="191"/>
      <c r="R299" s="191"/>
      <c r="S299" s="191"/>
      <c r="T299" s="191"/>
      <c r="U299" s="191"/>
      <c r="V299" s="191"/>
      <c r="W299" s="191"/>
      <c r="X299" s="191"/>
      <c r="Y299" s="191"/>
      <c r="Z299" s="191"/>
      <c r="AA299" s="192" t="str">
        <f>+IF($C299&gt;0,VLOOKUP($B299,'CSM ACTIVE PRICE LIST'!$A$2:$F$1022,4,FALSE),"")</f>
        <v/>
      </c>
      <c r="AB299" s="192" t="str">
        <f>+IF($C299&gt;0,VLOOKUP($B299,'CSM ACTIVE PRICE LIST'!$A$2:$F$1022,5,FALSE),"")</f>
        <v/>
      </c>
      <c r="AC299" s="192" t="str">
        <f>+IF($C299&gt;0,VLOOKUP($B299,'CSM ACTIVE PRICE LIST'!$A$2:$F$1022,6,FALSE),"")</f>
        <v/>
      </c>
      <c r="AD299" s="38"/>
      <c r="AE299" s="159" t="str">
        <f t="shared" si="44"/>
        <v>0</v>
      </c>
      <c r="AF299" s="201"/>
      <c r="AG299" s="40" t="str">
        <f>IF($C299&gt;0,+VLOOKUP(E299,'MASTER CODE DATA'!A$1:B$99,2,FALSE),"")</f>
        <v/>
      </c>
      <c r="AH299" s="40" t="str">
        <f>IF(C299&gt;0,+VLOOKUP(F299,'MASTER CODE DATA'!C$1:D$99,2,FALSE),"")</f>
        <v/>
      </c>
      <c r="AI299" s="40" t="str">
        <f>IF(C299&gt;0,+VLOOKUP(G299,'MASTER CODE DATA'!E$1:F$99,2,FALSE),"")</f>
        <v/>
      </c>
      <c r="AJ299" s="40" t="str">
        <f>IF(C299&gt;0,+VLOOKUP(H299,'MASTER CODE DATA'!G$1:H$99,2,FALSE),"")</f>
        <v/>
      </c>
      <c r="AK299" s="40" t="str">
        <f>IF(C299&gt;0,+VLOOKUP(I299,'MASTER CODE DATA'!I$1:J$99,2,FALSE),"")</f>
        <v/>
      </c>
    </row>
    <row r="300" spans="1:37" s="1" customFormat="1" hidden="1" x14ac:dyDescent="0.2">
      <c r="A300" s="33" t="s">
        <v>158</v>
      </c>
      <c r="B300" s="33" t="s">
        <v>649</v>
      </c>
      <c r="C300" s="146"/>
      <c r="D300" s="35" t="str">
        <f t="shared" si="41"/>
        <v/>
      </c>
      <c r="E300" s="34"/>
      <c r="F300" s="34"/>
      <c r="G300" s="34"/>
      <c r="H300" s="34"/>
      <c r="I300" s="34"/>
      <c r="J300" s="143">
        <v>0</v>
      </c>
      <c r="K300" s="191" t="str">
        <f t="shared" si="46"/>
        <v/>
      </c>
      <c r="L300" s="191"/>
      <c r="M300" s="191"/>
      <c r="N300" s="191"/>
      <c r="O300" s="191"/>
      <c r="P300" s="191"/>
      <c r="Q300" s="191"/>
      <c r="R300" s="191"/>
      <c r="S300" s="191"/>
      <c r="T300" s="191"/>
      <c r="U300" s="191"/>
      <c r="V300" s="191"/>
      <c r="W300" s="191"/>
      <c r="X300" s="191"/>
      <c r="Y300" s="191"/>
      <c r="Z300" s="191"/>
      <c r="AA300" s="192" t="str">
        <f>+IF($C300&gt;0,VLOOKUP($B300,'CSM ACTIVE PRICE LIST'!$A$2:$F$1022,4,FALSE),"")</f>
        <v/>
      </c>
      <c r="AB300" s="192" t="str">
        <f>+IF($C300&gt;0,VLOOKUP($B300,'CSM ACTIVE PRICE LIST'!$A$2:$F$1022,5,FALSE),"")</f>
        <v/>
      </c>
      <c r="AC300" s="192" t="str">
        <f>+IF($C300&gt;0,VLOOKUP($B300,'CSM ACTIVE PRICE LIST'!$A$2:$F$1022,6,FALSE),"")</f>
        <v/>
      </c>
      <c r="AD300" s="38"/>
      <c r="AE300" s="159" t="str">
        <f t="shared" si="44"/>
        <v>0</v>
      </c>
      <c r="AF300" s="201"/>
      <c r="AG300" s="40" t="str">
        <f>IF($C300&gt;0,+VLOOKUP(E300,'MASTER CODE DATA'!A$1:B$99,2,FALSE),"")</f>
        <v/>
      </c>
      <c r="AH300" s="40" t="str">
        <f>IF(C300&gt;0,+VLOOKUP(F300,'MASTER CODE DATA'!C$1:D$99,2,FALSE),"")</f>
        <v/>
      </c>
      <c r="AI300" s="40" t="str">
        <f>IF(C300&gt;0,+VLOOKUP(G300,'MASTER CODE DATA'!E$1:F$99,2,FALSE),"")</f>
        <v/>
      </c>
      <c r="AJ300" s="40" t="str">
        <f>IF(C300&gt;0,+VLOOKUP(H300,'MASTER CODE DATA'!G$1:H$99,2,FALSE),"")</f>
        <v/>
      </c>
      <c r="AK300" s="40" t="str">
        <f>IF(C300&gt;0,+VLOOKUP(I300,'MASTER CODE DATA'!I$1:J$99,2,FALSE),"")</f>
        <v/>
      </c>
    </row>
    <row r="301" spans="1:37" s="1" customFormat="1" hidden="1" x14ac:dyDescent="0.2">
      <c r="A301" s="33" t="s">
        <v>81</v>
      </c>
      <c r="B301" s="33" t="s">
        <v>650</v>
      </c>
      <c r="C301" s="146"/>
      <c r="D301" s="35" t="str">
        <f t="shared" si="41"/>
        <v/>
      </c>
      <c r="E301" s="34"/>
      <c r="F301" s="34"/>
      <c r="G301" s="34"/>
      <c r="H301" s="34"/>
      <c r="I301" s="34"/>
      <c r="J301" s="143">
        <v>0</v>
      </c>
      <c r="K301" s="191" t="str">
        <f t="shared" si="46"/>
        <v/>
      </c>
      <c r="L301" s="191"/>
      <c r="M301" s="191"/>
      <c r="N301" s="191"/>
      <c r="O301" s="191"/>
      <c r="P301" s="191"/>
      <c r="Q301" s="191"/>
      <c r="R301" s="191"/>
      <c r="S301" s="191"/>
      <c r="T301" s="191"/>
      <c r="U301" s="191"/>
      <c r="V301" s="191"/>
      <c r="W301" s="191"/>
      <c r="X301" s="191"/>
      <c r="Y301" s="191"/>
      <c r="Z301" s="191"/>
      <c r="AA301" s="192" t="str">
        <f>+IF($C301&gt;0,VLOOKUP($B301,'CSM ACTIVE PRICE LIST'!$A$2:$F$1022,4,FALSE),"")</f>
        <v/>
      </c>
      <c r="AB301" s="192" t="str">
        <f>+IF($C301&gt;0,VLOOKUP($B301,'CSM ACTIVE PRICE LIST'!$A$2:$F$1022,5,FALSE),"")</f>
        <v/>
      </c>
      <c r="AC301" s="192" t="str">
        <f>+IF($C301&gt;0,VLOOKUP($B301,'CSM ACTIVE PRICE LIST'!$A$2:$F$1022,6,FALSE),"")</f>
        <v/>
      </c>
      <c r="AD301" s="38"/>
      <c r="AE301" s="159" t="str">
        <f t="shared" si="44"/>
        <v>0</v>
      </c>
      <c r="AF301" s="201"/>
      <c r="AG301" s="40" t="str">
        <f>IF($C301&gt;0,+VLOOKUP(E301,'MASTER CODE DATA'!A$1:B$99,2,FALSE),"")</f>
        <v/>
      </c>
      <c r="AH301" s="40" t="str">
        <f>IF(C301&gt;0,+VLOOKUP(F301,'MASTER CODE DATA'!C$1:D$99,2,FALSE),"")</f>
        <v/>
      </c>
      <c r="AI301" s="40" t="str">
        <f>IF(C301&gt;0,+VLOOKUP(G301,'MASTER CODE DATA'!E$1:F$99,2,FALSE),"")</f>
        <v/>
      </c>
      <c r="AJ301" s="40" t="str">
        <f>IF(C301&gt;0,+VLOOKUP(H301,'MASTER CODE DATA'!G$1:H$99,2,FALSE),"")</f>
        <v/>
      </c>
      <c r="AK301" s="40" t="str">
        <f>IF(C301&gt;0,+VLOOKUP(I301,'MASTER CODE DATA'!I$1:J$99,2,FALSE),"")</f>
        <v/>
      </c>
    </row>
    <row r="302" spans="1:37" s="1" customFormat="1" hidden="1" x14ac:dyDescent="0.2">
      <c r="A302" s="33" t="s">
        <v>117</v>
      </c>
      <c r="B302" s="33" t="s">
        <v>651</v>
      </c>
      <c r="C302" s="146"/>
      <c r="D302" s="35" t="str">
        <f t="shared" si="41"/>
        <v/>
      </c>
      <c r="E302" s="34"/>
      <c r="F302" s="34"/>
      <c r="G302" s="34"/>
      <c r="H302" s="34"/>
      <c r="I302" s="34"/>
      <c r="J302" s="143">
        <v>0</v>
      </c>
      <c r="K302" s="191" t="str">
        <f t="shared" si="46"/>
        <v/>
      </c>
      <c r="L302" s="191"/>
      <c r="M302" s="191"/>
      <c r="N302" s="191"/>
      <c r="O302" s="191"/>
      <c r="P302" s="191"/>
      <c r="Q302" s="191"/>
      <c r="R302" s="191"/>
      <c r="S302" s="191"/>
      <c r="T302" s="191"/>
      <c r="U302" s="191"/>
      <c r="V302" s="191"/>
      <c r="W302" s="191"/>
      <c r="X302" s="191"/>
      <c r="Y302" s="191"/>
      <c r="Z302" s="191"/>
      <c r="AA302" s="192" t="str">
        <f>+IF($C302&gt;0,VLOOKUP($B302,'CSM ACTIVE PRICE LIST'!$A$2:$F$1022,4,FALSE),"")</f>
        <v/>
      </c>
      <c r="AB302" s="192" t="str">
        <f>+IF($C302&gt;0,VLOOKUP($B302,'CSM ACTIVE PRICE LIST'!$A$2:$F$1022,5,FALSE),"")</f>
        <v/>
      </c>
      <c r="AC302" s="192" t="str">
        <f>+IF($C302&gt;0,VLOOKUP($B302,'CSM ACTIVE PRICE LIST'!$A$2:$F$1022,6,FALSE),"")</f>
        <v/>
      </c>
      <c r="AD302" s="38"/>
      <c r="AE302" s="159" t="str">
        <f t="shared" si="44"/>
        <v>0</v>
      </c>
      <c r="AF302" s="201"/>
      <c r="AG302" s="40" t="str">
        <f>IF($C302&gt;0,+VLOOKUP(E302,'MASTER CODE DATA'!A$1:B$99,2,FALSE),"")</f>
        <v/>
      </c>
      <c r="AH302" s="40" t="str">
        <f>IF(C302&gt;0,+VLOOKUP(F302,'MASTER CODE DATA'!C$1:D$99,2,FALSE),"")</f>
        <v/>
      </c>
      <c r="AI302" s="40" t="str">
        <f>IF(C302&gt;0,+VLOOKUP(G302,'MASTER CODE DATA'!E$1:F$99,2,FALSE),"")</f>
        <v/>
      </c>
      <c r="AJ302" s="40" t="str">
        <f>IF(C302&gt;0,+VLOOKUP(H302,'MASTER CODE DATA'!G$1:H$99,2,FALSE),"")</f>
        <v/>
      </c>
      <c r="AK302" s="40" t="str">
        <f>IF(C302&gt;0,+VLOOKUP(I302,'MASTER CODE DATA'!I$1:J$99,2,FALSE),"")</f>
        <v/>
      </c>
    </row>
    <row r="303" spans="1:37" s="1" customFormat="1" hidden="1" x14ac:dyDescent="0.2">
      <c r="A303" s="33" t="s">
        <v>83</v>
      </c>
      <c r="B303" s="33" t="s">
        <v>652</v>
      </c>
      <c r="C303" s="146"/>
      <c r="D303" s="35" t="str">
        <f t="shared" si="41"/>
        <v/>
      </c>
      <c r="E303" s="34"/>
      <c r="F303" s="34"/>
      <c r="G303" s="34"/>
      <c r="H303" s="34"/>
      <c r="I303" s="34"/>
      <c r="J303" s="143">
        <v>0</v>
      </c>
      <c r="K303" s="191" t="str">
        <f t="shared" si="46"/>
        <v/>
      </c>
      <c r="L303" s="191"/>
      <c r="M303" s="191"/>
      <c r="N303" s="191"/>
      <c r="O303" s="191"/>
      <c r="P303" s="191"/>
      <c r="Q303" s="191"/>
      <c r="R303" s="191"/>
      <c r="S303" s="191"/>
      <c r="T303" s="191"/>
      <c r="U303" s="191"/>
      <c r="V303" s="191"/>
      <c r="W303" s="191"/>
      <c r="X303" s="191"/>
      <c r="Y303" s="191"/>
      <c r="Z303" s="191"/>
      <c r="AA303" s="192" t="str">
        <f>+IF($C303&gt;0,VLOOKUP($B303,'CSM ACTIVE PRICE LIST'!$A$2:$F$1022,4,FALSE),"")</f>
        <v/>
      </c>
      <c r="AB303" s="192" t="str">
        <f>+IF($C303&gt;0,VLOOKUP($B303,'CSM ACTIVE PRICE LIST'!$A$2:$F$1022,5,FALSE),"")</f>
        <v/>
      </c>
      <c r="AC303" s="192" t="str">
        <f>+IF($C303&gt;0,VLOOKUP($B303,'CSM ACTIVE PRICE LIST'!$A$2:$F$1022,6,FALSE),"")</f>
        <v/>
      </c>
      <c r="AD303" s="38"/>
      <c r="AE303" s="159" t="str">
        <f t="shared" si="44"/>
        <v>0</v>
      </c>
      <c r="AF303" s="201"/>
      <c r="AG303" s="40" t="str">
        <f>IF($C303&gt;0,+VLOOKUP(E303,'MASTER CODE DATA'!A$1:B$99,2,FALSE),"")</f>
        <v/>
      </c>
      <c r="AH303" s="40" t="str">
        <f>IF(C303&gt;0,+VLOOKUP(F303,'MASTER CODE DATA'!C$1:D$99,2,FALSE),"")</f>
        <v/>
      </c>
      <c r="AI303" s="40" t="str">
        <f>IF(C303&gt;0,+VLOOKUP(G303,'MASTER CODE DATA'!E$1:F$99,2,FALSE),"")</f>
        <v/>
      </c>
      <c r="AJ303" s="40" t="str">
        <f>IF(C303&gt;0,+VLOOKUP(H303,'MASTER CODE DATA'!G$1:H$99,2,FALSE),"")</f>
        <v/>
      </c>
      <c r="AK303" s="40" t="str">
        <f>IF(C303&gt;0,+VLOOKUP(I303,'MASTER CODE DATA'!I$1:J$99,2,FALSE),"")</f>
        <v/>
      </c>
    </row>
    <row r="304" spans="1:37" s="1" customFormat="1" hidden="1" x14ac:dyDescent="0.2">
      <c r="A304" s="33" t="s">
        <v>166</v>
      </c>
      <c r="B304" s="33" t="s">
        <v>653</v>
      </c>
      <c r="C304" s="146"/>
      <c r="D304" s="35" t="str">
        <f t="shared" si="41"/>
        <v/>
      </c>
      <c r="E304" s="34"/>
      <c r="F304" s="34"/>
      <c r="G304" s="34"/>
      <c r="H304" s="34"/>
      <c r="I304" s="34"/>
      <c r="J304" s="143">
        <v>0</v>
      </c>
      <c r="K304" s="191" t="str">
        <f t="shared" si="46"/>
        <v/>
      </c>
      <c r="L304" s="191"/>
      <c r="M304" s="191"/>
      <c r="N304" s="191"/>
      <c r="O304" s="191"/>
      <c r="P304" s="191"/>
      <c r="Q304" s="191"/>
      <c r="R304" s="191"/>
      <c r="S304" s="191"/>
      <c r="T304" s="191"/>
      <c r="U304" s="191"/>
      <c r="V304" s="191"/>
      <c r="W304" s="191"/>
      <c r="X304" s="191"/>
      <c r="Y304" s="191"/>
      <c r="Z304" s="191"/>
      <c r="AA304" s="192" t="str">
        <f>+IF($C304&gt;0,VLOOKUP($B304,'CSM ACTIVE PRICE LIST'!$A$2:$F$1022,4,FALSE),"")</f>
        <v/>
      </c>
      <c r="AB304" s="192" t="str">
        <f>+IF($C304&gt;0,VLOOKUP($B304,'CSM ACTIVE PRICE LIST'!$A$2:$F$1022,5,FALSE),"")</f>
        <v/>
      </c>
      <c r="AC304" s="192" t="str">
        <f>+IF($C304&gt;0,VLOOKUP($B304,'CSM ACTIVE PRICE LIST'!$A$2:$F$1022,6,FALSE),"")</f>
        <v/>
      </c>
      <c r="AD304" s="38"/>
      <c r="AE304" s="159" t="str">
        <f t="shared" si="44"/>
        <v>0</v>
      </c>
      <c r="AF304" s="201"/>
      <c r="AG304" s="40" t="str">
        <f>IF($C304&gt;0,+VLOOKUP(E304,'MASTER CODE DATA'!A$1:B$99,2,FALSE),"")</f>
        <v/>
      </c>
      <c r="AH304" s="40" t="str">
        <f>IF(C304&gt;0,+VLOOKUP(F304,'MASTER CODE DATA'!C$1:D$99,2,FALSE),"")</f>
        <v/>
      </c>
      <c r="AI304" s="40" t="str">
        <f>IF(C304&gt;0,+VLOOKUP(G304,'MASTER CODE DATA'!E$1:F$99,2,FALSE),"")</f>
        <v/>
      </c>
      <c r="AJ304" s="40" t="str">
        <f>IF(C304&gt;0,+VLOOKUP(H304,'MASTER CODE DATA'!G$1:H$99,2,FALSE),"")</f>
        <v/>
      </c>
      <c r="AK304" s="40" t="str">
        <f>IF(C304&gt;0,+VLOOKUP(I304,'MASTER CODE DATA'!I$1:J$99,2,FALSE),"")</f>
        <v/>
      </c>
    </row>
    <row r="305" spans="1:37" s="1" customFormat="1" hidden="1" x14ac:dyDescent="0.2">
      <c r="A305" s="33" t="s">
        <v>160</v>
      </c>
      <c r="B305" s="33" t="s">
        <v>654</v>
      </c>
      <c r="C305" s="146"/>
      <c r="D305" s="35" t="str">
        <f t="shared" si="41"/>
        <v/>
      </c>
      <c r="E305" s="34"/>
      <c r="F305" s="34"/>
      <c r="G305" s="34"/>
      <c r="H305" s="34"/>
      <c r="I305" s="34"/>
      <c r="J305" s="143">
        <v>0</v>
      </c>
      <c r="K305" s="191" t="str">
        <f t="shared" si="46"/>
        <v/>
      </c>
      <c r="L305" s="191"/>
      <c r="M305" s="191"/>
      <c r="N305" s="191"/>
      <c r="O305" s="191"/>
      <c r="P305" s="191"/>
      <c r="Q305" s="191"/>
      <c r="R305" s="191"/>
      <c r="S305" s="191"/>
      <c r="T305" s="191"/>
      <c r="U305" s="191"/>
      <c r="V305" s="191"/>
      <c r="W305" s="191"/>
      <c r="X305" s="191"/>
      <c r="Y305" s="191"/>
      <c r="Z305" s="191"/>
      <c r="AA305" s="192" t="str">
        <f>+IF($C305&gt;0,VLOOKUP($B305,'CSM ACTIVE PRICE LIST'!$A$2:$F$1022,4,FALSE),"")</f>
        <v/>
      </c>
      <c r="AB305" s="192" t="str">
        <f>+IF($C305&gt;0,VLOOKUP($B305,'CSM ACTIVE PRICE LIST'!$A$2:$F$1022,5,FALSE),"")</f>
        <v/>
      </c>
      <c r="AC305" s="192" t="str">
        <f>+IF($C305&gt;0,VLOOKUP($B305,'CSM ACTIVE PRICE LIST'!$A$2:$F$1022,6,FALSE),"")</f>
        <v/>
      </c>
      <c r="AD305" s="38"/>
      <c r="AE305" s="159" t="str">
        <f t="shared" si="44"/>
        <v>0</v>
      </c>
      <c r="AF305" s="201"/>
      <c r="AG305" s="40" t="str">
        <f>IF($C305&gt;0,+VLOOKUP(E305,'MASTER CODE DATA'!A$1:B$99,2,FALSE),"")</f>
        <v/>
      </c>
      <c r="AH305" s="40" t="str">
        <f>IF(C305&gt;0,+VLOOKUP(F305,'MASTER CODE DATA'!C$1:D$99,2,FALSE),"")</f>
        <v/>
      </c>
      <c r="AI305" s="40" t="str">
        <f>IF(C305&gt;0,+VLOOKUP(G305,'MASTER CODE DATA'!E$1:F$99,2,FALSE),"")</f>
        <v/>
      </c>
      <c r="AJ305" s="40" t="str">
        <f>IF(C305&gt;0,+VLOOKUP(H305,'MASTER CODE DATA'!G$1:H$99,2,FALSE),"")</f>
        <v/>
      </c>
      <c r="AK305" s="40" t="str">
        <f>IF(C305&gt;0,+VLOOKUP(I305,'MASTER CODE DATA'!I$1:J$99,2,FALSE),"")</f>
        <v/>
      </c>
    </row>
    <row r="306" spans="1:37" s="1" customFormat="1" hidden="1" x14ac:dyDescent="0.2">
      <c r="A306" s="33" t="s">
        <v>81</v>
      </c>
      <c r="B306" s="33" t="s">
        <v>655</v>
      </c>
      <c r="C306" s="146"/>
      <c r="D306" s="35" t="str">
        <f t="shared" si="41"/>
        <v/>
      </c>
      <c r="E306" s="34"/>
      <c r="F306" s="34"/>
      <c r="G306" s="34"/>
      <c r="H306" s="34"/>
      <c r="I306" s="34"/>
      <c r="J306" s="143">
        <v>0</v>
      </c>
      <c r="K306" s="191" t="str">
        <f t="shared" si="46"/>
        <v/>
      </c>
      <c r="L306" s="191"/>
      <c r="M306" s="191"/>
      <c r="N306" s="191"/>
      <c r="O306" s="191"/>
      <c r="P306" s="191"/>
      <c r="Q306" s="191"/>
      <c r="R306" s="191"/>
      <c r="S306" s="191"/>
      <c r="T306" s="191"/>
      <c r="U306" s="191"/>
      <c r="V306" s="191"/>
      <c r="W306" s="191"/>
      <c r="X306" s="191"/>
      <c r="Y306" s="191"/>
      <c r="Z306" s="191"/>
      <c r="AA306" s="192" t="str">
        <f>+IF($C306&gt;0,VLOOKUP($B306,'CSM ACTIVE PRICE LIST'!$A$2:$F$1022,4,FALSE),"")</f>
        <v/>
      </c>
      <c r="AB306" s="192" t="str">
        <f>+IF($C306&gt;0,VLOOKUP($B306,'CSM ACTIVE PRICE LIST'!$A$2:$F$1022,5,FALSE),"")</f>
        <v/>
      </c>
      <c r="AC306" s="192" t="str">
        <f>+IF($C306&gt;0,VLOOKUP($B306,'CSM ACTIVE PRICE LIST'!$A$2:$F$1022,6,FALSE),"")</f>
        <v/>
      </c>
      <c r="AD306" s="38"/>
      <c r="AE306" s="159" t="str">
        <f t="shared" si="44"/>
        <v>0</v>
      </c>
      <c r="AF306" s="201"/>
      <c r="AG306" s="40" t="str">
        <f>IF($C306&gt;0,+VLOOKUP(E306,'MASTER CODE DATA'!A$1:B$99,2,FALSE),"")</f>
        <v/>
      </c>
      <c r="AH306" s="40" t="str">
        <f>IF(C306&gt;0,+VLOOKUP(F306,'MASTER CODE DATA'!C$1:D$99,2,FALSE),"")</f>
        <v/>
      </c>
      <c r="AI306" s="40" t="str">
        <f>IF(C306&gt;0,+VLOOKUP(G306,'MASTER CODE DATA'!E$1:F$99,2,FALSE),"")</f>
        <v/>
      </c>
      <c r="AJ306" s="40" t="str">
        <f>IF(C306&gt;0,+VLOOKUP(H306,'MASTER CODE DATA'!G$1:H$99,2,FALSE),"")</f>
        <v/>
      </c>
      <c r="AK306" s="40" t="str">
        <f>IF(C306&gt;0,+VLOOKUP(I306,'MASTER CODE DATA'!I$1:J$99,2,FALSE),"")</f>
        <v/>
      </c>
    </row>
    <row r="307" spans="1:37" s="1" customFormat="1" hidden="1" x14ac:dyDescent="0.2">
      <c r="A307" s="33" t="s">
        <v>85</v>
      </c>
      <c r="B307" s="33" t="s">
        <v>656</v>
      </c>
      <c r="C307" s="146"/>
      <c r="D307" s="35" t="str">
        <f t="shared" si="41"/>
        <v/>
      </c>
      <c r="E307" s="34"/>
      <c r="F307" s="34"/>
      <c r="G307" s="34"/>
      <c r="H307" s="34"/>
      <c r="I307" s="34"/>
      <c r="J307" s="143">
        <v>0</v>
      </c>
      <c r="K307" s="191" t="str">
        <f t="shared" si="46"/>
        <v/>
      </c>
      <c r="L307" s="191"/>
      <c r="M307" s="191"/>
      <c r="N307" s="191"/>
      <c r="O307" s="191"/>
      <c r="P307" s="191"/>
      <c r="Q307" s="191"/>
      <c r="R307" s="191"/>
      <c r="S307" s="191"/>
      <c r="T307" s="191"/>
      <c r="U307" s="191"/>
      <c r="V307" s="191"/>
      <c r="W307" s="191"/>
      <c r="X307" s="191"/>
      <c r="Y307" s="191"/>
      <c r="Z307" s="191"/>
      <c r="AA307" s="192" t="str">
        <f>+IF($C307&gt;0,VLOOKUP($B307,'CSM ACTIVE PRICE LIST'!$A$2:$F$1022,4,FALSE),"")</f>
        <v/>
      </c>
      <c r="AB307" s="192" t="str">
        <f>+IF($C307&gt;0,VLOOKUP($B307,'CSM ACTIVE PRICE LIST'!$A$2:$F$1022,5,FALSE),"")</f>
        <v/>
      </c>
      <c r="AC307" s="192" t="str">
        <f>+IF($C307&gt;0,VLOOKUP($B307,'CSM ACTIVE PRICE LIST'!$A$2:$F$1022,6,FALSE),"")</f>
        <v/>
      </c>
      <c r="AD307" s="38"/>
      <c r="AE307" s="159" t="str">
        <f t="shared" si="44"/>
        <v>0</v>
      </c>
      <c r="AF307" s="201"/>
      <c r="AG307" s="40" t="str">
        <f>IF($C307&gt;0,+VLOOKUP(E307,'MASTER CODE DATA'!A$1:B$99,2,FALSE),"")</f>
        <v/>
      </c>
      <c r="AH307" s="40" t="str">
        <f>IF(C307&gt;0,+VLOOKUP(F307,'MASTER CODE DATA'!C$1:D$99,2,FALSE),"")</f>
        <v/>
      </c>
      <c r="AI307" s="40" t="str">
        <f>IF(C307&gt;0,+VLOOKUP(G307,'MASTER CODE DATA'!E$1:F$99,2,FALSE),"")</f>
        <v/>
      </c>
      <c r="AJ307" s="40" t="str">
        <f>IF(C307&gt;0,+VLOOKUP(H307,'MASTER CODE DATA'!G$1:H$99,2,FALSE),"")</f>
        <v/>
      </c>
      <c r="AK307" s="40" t="str">
        <f>IF(C307&gt;0,+VLOOKUP(I307,'MASTER CODE DATA'!I$1:J$99,2,FALSE),"")</f>
        <v/>
      </c>
    </row>
    <row r="308" spans="1:37" s="1" customFormat="1" ht="144" x14ac:dyDescent="0.2">
      <c r="A308" s="33" t="s">
        <v>83</v>
      </c>
      <c r="B308" s="194" t="s">
        <v>657</v>
      </c>
      <c r="C308" s="146" t="s">
        <v>2989</v>
      </c>
      <c r="D308" s="35" t="str">
        <f t="shared" si="41"/>
        <v>R.TOPKG_CPL</v>
      </c>
      <c r="E308" s="34" t="s">
        <v>860</v>
      </c>
      <c r="F308" s="34" t="s">
        <v>919</v>
      </c>
      <c r="G308" s="34" t="s">
        <v>861</v>
      </c>
      <c r="H308" s="34" t="s">
        <v>869</v>
      </c>
      <c r="I308" s="34" t="s">
        <v>2958</v>
      </c>
      <c r="J308" s="143" t="s">
        <v>2987</v>
      </c>
      <c r="K308" s="191" t="str">
        <f t="shared" si="46"/>
        <v>GIRL'S COMPETITION POLO SHORT SLEEVE</v>
      </c>
      <c r="L308" s="191" t="s">
        <v>304</v>
      </c>
      <c r="M308" s="191" t="s">
        <v>305</v>
      </c>
      <c r="N308" s="191" t="s">
        <v>129</v>
      </c>
      <c r="O308" s="191" t="s">
        <v>310</v>
      </c>
      <c r="P308" s="191" t="s">
        <v>3605</v>
      </c>
      <c r="Q308" s="191" t="s">
        <v>307</v>
      </c>
      <c r="R308" s="191" t="s">
        <v>132</v>
      </c>
      <c r="S308" s="191" t="s">
        <v>3005</v>
      </c>
      <c r="T308" s="191" t="s">
        <v>308</v>
      </c>
      <c r="U308" s="191" t="s">
        <v>3702</v>
      </c>
      <c r="V308" s="191" t="s">
        <v>134</v>
      </c>
      <c r="W308" s="191"/>
      <c r="X308" s="191"/>
      <c r="Y308" s="191"/>
      <c r="Z308" s="191"/>
      <c r="AA308" s="192">
        <f>+IF($C308&gt;0,VLOOKUP($B308,'CSM ACTIVE PRICE LIST'!$A$2:$F$1022,4,FALSE),"")</f>
        <v>69.900000000000006</v>
      </c>
      <c r="AB308" s="192">
        <f>+IF($C308&gt;0,VLOOKUP($B308,'CSM ACTIVE PRICE LIST'!$A$2:$F$1022,5,FALSE),"")</f>
        <v>3840</v>
      </c>
      <c r="AC308" s="192">
        <f>+IF($C308&gt;0,VLOOKUP($B308,'CSM ACTIVE PRICE LIST'!$A$2:$F$1022,6,FALSE),"")</f>
        <v>80.385000000000005</v>
      </c>
      <c r="AD308" s="38" t="str">
        <f>+VLOOKUP(B308,'SKU LIST - LINKED'!C:W,21,FALSE)</f>
        <v>6-7 Y;8-9 Y;10-11 Y;12-13 Y;14-15 Y</v>
      </c>
      <c r="AE308" s="159" t="str">
        <f>+H308&amp;"-"&amp;J308</f>
        <v>KIDS GIRL-COMPETITION POLO SHORT SLEEVE</v>
      </c>
      <c r="AF308" s="159" t="str">
        <f>+VLOOKUP(B308,'[1]STYLES &amp; SIZE CHARTS'!$A:$H,8,FALSE)</f>
        <v>JT-GSSP1</v>
      </c>
      <c r="AG308" s="40" t="str">
        <f>IF($C308&gt;0,+VLOOKUP(E308,'MASTER CODE DATA'!A$1:B$99,2,FALSE),"")</f>
        <v>R</v>
      </c>
      <c r="AH308" s="40" t="str">
        <f>IF(C308&gt;0,+VLOOKUP(F308,'MASTER CODE DATA'!C$1:D$99,2,FALSE),"")</f>
        <v>JNR</v>
      </c>
      <c r="AI308" s="40" t="str">
        <f>IF(C308&gt;0,+VLOOKUP(G308,'MASTER CODE DATA'!E$1:F$99,2,FALSE),"")</f>
        <v>TOP</v>
      </c>
      <c r="AJ308" s="40" t="str">
        <f>IF(C308&gt;0,+VLOOKUP(H308,'MASTER CODE DATA'!G$1:H$99,2,FALSE),"")</f>
        <v>KG</v>
      </c>
      <c r="AK308" s="40" t="str">
        <f>IF(C308&gt;0,+VLOOKUP(I308,'MASTER CODE DATA'!I$1:J$99,2,FALSE),"")</f>
        <v>CPL</v>
      </c>
    </row>
    <row r="309" spans="1:37" s="1" customFormat="1" hidden="1" x14ac:dyDescent="0.2">
      <c r="A309" s="33" t="s">
        <v>83</v>
      </c>
      <c r="B309" s="33" t="s">
        <v>659</v>
      </c>
      <c r="C309" s="146"/>
      <c r="D309" s="35" t="str">
        <f t="shared" si="41"/>
        <v/>
      </c>
      <c r="E309" s="34"/>
      <c r="F309" s="34"/>
      <c r="G309" s="34"/>
      <c r="H309" s="34"/>
      <c r="I309" s="34"/>
      <c r="J309" s="143">
        <v>0</v>
      </c>
      <c r="K309" s="191" t="str">
        <f t="shared" si="46"/>
        <v/>
      </c>
      <c r="L309" s="191"/>
      <c r="M309" s="191"/>
      <c r="N309" s="191"/>
      <c r="O309" s="191"/>
      <c r="P309" s="191"/>
      <c r="Q309" s="191"/>
      <c r="R309" s="191"/>
      <c r="S309" s="191"/>
      <c r="T309" s="191"/>
      <c r="U309" s="191"/>
      <c r="V309" s="191"/>
      <c r="W309" s="191"/>
      <c r="X309" s="191"/>
      <c r="Y309" s="191"/>
      <c r="Z309" s="191"/>
      <c r="AA309" s="192" t="str">
        <f>+IF($C309&gt;0,VLOOKUP($B309,'CSM ACTIVE PRICE LIST'!$A$2:$F$1022,4,FALSE),"")</f>
        <v/>
      </c>
      <c r="AB309" s="192" t="str">
        <f>+IF($C309&gt;0,VLOOKUP($B309,'CSM ACTIVE PRICE LIST'!$A$2:$F$1022,5,FALSE),"")</f>
        <v/>
      </c>
      <c r="AC309" s="192" t="str">
        <f>+IF($C309&gt;0,VLOOKUP($B309,'CSM ACTIVE PRICE LIST'!$A$2:$F$1022,6,FALSE),"")</f>
        <v/>
      </c>
      <c r="AD309" s="38"/>
      <c r="AE309" s="159" t="str">
        <f t="shared" si="44"/>
        <v>0</v>
      </c>
      <c r="AF309" s="201"/>
      <c r="AG309" s="40" t="str">
        <f>IF($C309&gt;0,+VLOOKUP(E309,'MASTER CODE DATA'!A$1:B$99,2,FALSE),"")</f>
        <v/>
      </c>
      <c r="AH309" s="40" t="str">
        <f>IF(C309&gt;0,+VLOOKUP(F309,'MASTER CODE DATA'!C$1:D$99,2,FALSE),"")</f>
        <v/>
      </c>
      <c r="AI309" s="40" t="str">
        <f>IF(C309&gt;0,+VLOOKUP(G309,'MASTER CODE DATA'!E$1:F$99,2,FALSE),"")</f>
        <v/>
      </c>
      <c r="AJ309" s="40" t="str">
        <f>IF(C309&gt;0,+VLOOKUP(H309,'MASTER CODE DATA'!G$1:H$99,2,FALSE),"")</f>
        <v/>
      </c>
      <c r="AK309" s="40" t="str">
        <f>IF(C309&gt;0,+VLOOKUP(I309,'MASTER CODE DATA'!I$1:J$99,2,FALSE),"")</f>
        <v/>
      </c>
    </row>
    <row r="310" spans="1:37" s="1" customFormat="1" hidden="1" x14ac:dyDescent="0.2">
      <c r="A310" s="33" t="s">
        <v>81</v>
      </c>
      <c r="B310" s="33" t="s">
        <v>660</v>
      </c>
      <c r="C310" s="146"/>
      <c r="D310" s="35" t="str">
        <f t="shared" si="41"/>
        <v/>
      </c>
      <c r="E310" s="34"/>
      <c r="F310" s="34"/>
      <c r="G310" s="34"/>
      <c r="H310" s="34"/>
      <c r="I310" s="34"/>
      <c r="J310" s="143">
        <v>0</v>
      </c>
      <c r="K310" s="191" t="str">
        <f t="shared" si="46"/>
        <v/>
      </c>
      <c r="L310" s="191"/>
      <c r="M310" s="191"/>
      <c r="N310" s="191"/>
      <c r="O310" s="191"/>
      <c r="P310" s="191"/>
      <c r="Q310" s="191"/>
      <c r="R310" s="191"/>
      <c r="S310" s="191"/>
      <c r="T310" s="191"/>
      <c r="U310" s="191"/>
      <c r="V310" s="191"/>
      <c r="W310" s="191"/>
      <c r="X310" s="191"/>
      <c r="Y310" s="191"/>
      <c r="Z310" s="191"/>
      <c r="AA310" s="192" t="str">
        <f>+IF($C310&gt;0,VLOOKUP($B310,'CSM ACTIVE PRICE LIST'!$A$2:$F$1022,4,FALSE),"")</f>
        <v/>
      </c>
      <c r="AB310" s="192" t="str">
        <f>+IF($C310&gt;0,VLOOKUP($B310,'CSM ACTIVE PRICE LIST'!$A$2:$F$1022,5,FALSE),"")</f>
        <v/>
      </c>
      <c r="AC310" s="192" t="str">
        <f>+IF($C310&gt;0,VLOOKUP($B310,'CSM ACTIVE PRICE LIST'!$A$2:$F$1022,6,FALSE),"")</f>
        <v/>
      </c>
      <c r="AD310" s="38"/>
      <c r="AE310" s="159" t="str">
        <f t="shared" si="44"/>
        <v>0</v>
      </c>
      <c r="AF310" s="201"/>
      <c r="AG310" s="40" t="str">
        <f>IF($C310&gt;0,+VLOOKUP(E310,'MASTER CODE DATA'!A$1:B$99,2,FALSE),"")</f>
        <v/>
      </c>
      <c r="AH310" s="40" t="str">
        <f>IF(C310&gt;0,+VLOOKUP(F310,'MASTER CODE DATA'!C$1:D$99,2,FALSE),"")</f>
        <v/>
      </c>
      <c r="AI310" s="40" t="str">
        <f>IF(C310&gt;0,+VLOOKUP(G310,'MASTER CODE DATA'!E$1:F$99,2,FALSE),"")</f>
        <v/>
      </c>
      <c r="AJ310" s="40" t="str">
        <f>IF(C310&gt;0,+VLOOKUP(H310,'MASTER CODE DATA'!G$1:H$99,2,FALSE),"")</f>
        <v/>
      </c>
      <c r="AK310" s="40" t="str">
        <f>IF(C310&gt;0,+VLOOKUP(I310,'MASTER CODE DATA'!I$1:J$99,2,FALSE),"")</f>
        <v/>
      </c>
    </row>
    <row r="311" spans="1:37" s="1" customFormat="1" hidden="1" x14ac:dyDescent="0.2">
      <c r="A311" s="33" t="s">
        <v>99</v>
      </c>
      <c r="B311" s="33" t="s">
        <v>661</v>
      </c>
      <c r="C311" s="146"/>
      <c r="D311" s="35" t="str">
        <f t="shared" si="41"/>
        <v/>
      </c>
      <c r="E311" s="34"/>
      <c r="F311" s="34"/>
      <c r="G311" s="34"/>
      <c r="H311" s="34"/>
      <c r="I311" s="34"/>
      <c r="J311" s="143">
        <v>0</v>
      </c>
      <c r="K311" s="191" t="str">
        <f t="shared" si="46"/>
        <v/>
      </c>
      <c r="L311" s="191"/>
      <c r="M311" s="191"/>
      <c r="N311" s="191"/>
      <c r="O311" s="191"/>
      <c r="P311" s="191"/>
      <c r="Q311" s="191"/>
      <c r="R311" s="191"/>
      <c r="S311" s="191"/>
      <c r="T311" s="191"/>
      <c r="U311" s="191"/>
      <c r="V311" s="191"/>
      <c r="W311" s="191"/>
      <c r="X311" s="191"/>
      <c r="Y311" s="191"/>
      <c r="Z311" s="191"/>
      <c r="AA311" s="192" t="str">
        <f>+IF($C311&gt;0,VLOOKUP($B311,'CSM ACTIVE PRICE LIST'!$A$2:$F$1022,4,FALSE),"")</f>
        <v/>
      </c>
      <c r="AB311" s="192" t="str">
        <f>+IF($C311&gt;0,VLOOKUP($B311,'CSM ACTIVE PRICE LIST'!$A$2:$F$1022,5,FALSE),"")</f>
        <v/>
      </c>
      <c r="AC311" s="192" t="str">
        <f>+IF($C311&gt;0,VLOOKUP($B311,'CSM ACTIVE PRICE LIST'!$A$2:$F$1022,6,FALSE),"")</f>
        <v/>
      </c>
      <c r="AD311" s="38"/>
      <c r="AE311" s="159" t="str">
        <f t="shared" si="44"/>
        <v>0</v>
      </c>
      <c r="AF311" s="201"/>
      <c r="AG311" s="40" t="str">
        <f>IF($C311&gt;0,+VLOOKUP(E311,'MASTER CODE DATA'!A$1:B$99,2,FALSE),"")</f>
        <v/>
      </c>
      <c r="AH311" s="40" t="str">
        <f>IF(C311&gt;0,+VLOOKUP(F311,'MASTER CODE DATA'!C$1:D$99,2,FALSE),"")</f>
        <v/>
      </c>
      <c r="AI311" s="40" t="str">
        <f>IF(C311&gt;0,+VLOOKUP(G311,'MASTER CODE DATA'!E$1:F$99,2,FALSE),"")</f>
        <v/>
      </c>
      <c r="AJ311" s="40" t="str">
        <f>IF(C311&gt;0,+VLOOKUP(H311,'MASTER CODE DATA'!G$1:H$99,2,FALSE),"")</f>
        <v/>
      </c>
      <c r="AK311" s="40" t="str">
        <f>IF(C311&gt;0,+VLOOKUP(I311,'MASTER CODE DATA'!I$1:J$99,2,FALSE),"")</f>
        <v/>
      </c>
    </row>
    <row r="312" spans="1:37" s="1" customFormat="1" hidden="1" x14ac:dyDescent="0.2">
      <c r="A312" s="33" t="s">
        <v>117</v>
      </c>
      <c r="B312" s="33" t="s">
        <v>662</v>
      </c>
      <c r="C312" s="146"/>
      <c r="D312" s="35" t="str">
        <f t="shared" si="41"/>
        <v/>
      </c>
      <c r="E312" s="34"/>
      <c r="F312" s="34"/>
      <c r="G312" s="34"/>
      <c r="H312" s="34"/>
      <c r="I312" s="34"/>
      <c r="J312" s="143">
        <v>0</v>
      </c>
      <c r="K312" s="191" t="str">
        <f t="shared" si="46"/>
        <v/>
      </c>
      <c r="L312" s="191"/>
      <c r="M312" s="191"/>
      <c r="N312" s="191"/>
      <c r="O312" s="191"/>
      <c r="P312" s="191"/>
      <c r="Q312" s="191"/>
      <c r="R312" s="191"/>
      <c r="S312" s="191"/>
      <c r="T312" s="191"/>
      <c r="U312" s="191"/>
      <c r="V312" s="191"/>
      <c r="W312" s="191"/>
      <c r="X312" s="191"/>
      <c r="Y312" s="191"/>
      <c r="Z312" s="191"/>
      <c r="AA312" s="192" t="str">
        <f>+IF($C312&gt;0,VLOOKUP($B312,'CSM ACTIVE PRICE LIST'!$A$2:$F$1022,4,FALSE),"")</f>
        <v/>
      </c>
      <c r="AB312" s="192" t="str">
        <f>+IF($C312&gt;0,VLOOKUP($B312,'CSM ACTIVE PRICE LIST'!$A$2:$F$1022,5,FALSE),"")</f>
        <v/>
      </c>
      <c r="AC312" s="192" t="str">
        <f>+IF($C312&gt;0,VLOOKUP($B312,'CSM ACTIVE PRICE LIST'!$A$2:$F$1022,6,FALSE),"")</f>
        <v/>
      </c>
      <c r="AD312" s="38"/>
      <c r="AE312" s="159" t="str">
        <f t="shared" si="44"/>
        <v>0</v>
      </c>
      <c r="AF312" s="201"/>
      <c r="AG312" s="40" t="str">
        <f>IF($C312&gt;0,+VLOOKUP(E312,'MASTER CODE DATA'!A$1:B$99,2,FALSE),"")</f>
        <v/>
      </c>
      <c r="AH312" s="40" t="str">
        <f>IF(C312&gt;0,+VLOOKUP(F312,'MASTER CODE DATA'!C$1:D$99,2,FALSE),"")</f>
        <v/>
      </c>
      <c r="AI312" s="40" t="str">
        <f>IF(C312&gt;0,+VLOOKUP(G312,'MASTER CODE DATA'!E$1:F$99,2,FALSE),"")</f>
        <v/>
      </c>
      <c r="AJ312" s="40" t="str">
        <f>IF(C312&gt;0,+VLOOKUP(H312,'MASTER CODE DATA'!G$1:H$99,2,FALSE),"")</f>
        <v/>
      </c>
      <c r="AK312" s="40" t="str">
        <f>IF(C312&gt;0,+VLOOKUP(I312,'MASTER CODE DATA'!I$1:J$99,2,FALSE),"")</f>
        <v/>
      </c>
    </row>
    <row r="313" spans="1:37" s="1" customFormat="1" hidden="1" x14ac:dyDescent="0.2">
      <c r="A313" s="33" t="s">
        <v>158</v>
      </c>
      <c r="B313" s="33" t="s">
        <v>663</v>
      </c>
      <c r="C313" s="146"/>
      <c r="D313" s="35" t="str">
        <f t="shared" si="41"/>
        <v/>
      </c>
      <c r="E313" s="34"/>
      <c r="F313" s="34"/>
      <c r="G313" s="34"/>
      <c r="H313" s="34"/>
      <c r="I313" s="34"/>
      <c r="J313" s="143">
        <v>0</v>
      </c>
      <c r="K313" s="191" t="str">
        <f t="shared" si="46"/>
        <v/>
      </c>
      <c r="L313" s="191"/>
      <c r="M313" s="191"/>
      <c r="N313" s="191"/>
      <c r="O313" s="191"/>
      <c r="P313" s="191"/>
      <c r="Q313" s="191"/>
      <c r="R313" s="191"/>
      <c r="S313" s="191"/>
      <c r="T313" s="191"/>
      <c r="U313" s="191"/>
      <c r="V313" s="191"/>
      <c r="W313" s="191"/>
      <c r="X313" s="191"/>
      <c r="Y313" s="191"/>
      <c r="Z313" s="191"/>
      <c r="AA313" s="192" t="str">
        <f>+IF($C313&gt;0,VLOOKUP($B313,'CSM ACTIVE PRICE LIST'!$A$2:$F$1022,4,FALSE),"")</f>
        <v/>
      </c>
      <c r="AB313" s="192" t="str">
        <f>+IF($C313&gt;0,VLOOKUP($B313,'CSM ACTIVE PRICE LIST'!$A$2:$F$1022,5,FALSE),"")</f>
        <v/>
      </c>
      <c r="AC313" s="192" t="str">
        <f>+IF($C313&gt;0,VLOOKUP($B313,'CSM ACTIVE PRICE LIST'!$A$2:$F$1022,6,FALSE),"")</f>
        <v/>
      </c>
      <c r="AD313" s="38"/>
      <c r="AE313" s="159" t="str">
        <f t="shared" si="44"/>
        <v>0</v>
      </c>
      <c r="AF313" s="201"/>
      <c r="AG313" s="40" t="str">
        <f>IF($C313&gt;0,+VLOOKUP(E313,'MASTER CODE DATA'!A$1:B$99,2,FALSE),"")</f>
        <v/>
      </c>
      <c r="AH313" s="40" t="str">
        <f>IF(C313&gt;0,+VLOOKUP(F313,'MASTER CODE DATA'!C$1:D$99,2,FALSE),"")</f>
        <v/>
      </c>
      <c r="AI313" s="40" t="str">
        <f>IF(C313&gt;0,+VLOOKUP(G313,'MASTER CODE DATA'!E$1:F$99,2,FALSE),"")</f>
        <v/>
      </c>
      <c r="AJ313" s="40" t="str">
        <f>IF(C313&gt;0,+VLOOKUP(H313,'MASTER CODE DATA'!G$1:H$99,2,FALSE),"")</f>
        <v/>
      </c>
      <c r="AK313" s="40" t="str">
        <f>IF(C313&gt;0,+VLOOKUP(I313,'MASTER CODE DATA'!I$1:J$99,2,FALSE),"")</f>
        <v/>
      </c>
    </row>
    <row r="314" spans="1:37" s="1" customFormat="1" hidden="1" x14ac:dyDescent="0.2">
      <c r="A314" s="33" t="s">
        <v>158</v>
      </c>
      <c r="B314" s="33" t="s">
        <v>664</v>
      </c>
      <c r="C314" s="146"/>
      <c r="D314" s="35" t="str">
        <f t="shared" si="41"/>
        <v/>
      </c>
      <c r="E314" s="34"/>
      <c r="F314" s="34"/>
      <c r="G314" s="34"/>
      <c r="H314" s="34"/>
      <c r="I314" s="34"/>
      <c r="J314" s="143">
        <v>0</v>
      </c>
      <c r="K314" s="191" t="str">
        <f t="shared" si="46"/>
        <v/>
      </c>
      <c r="L314" s="191"/>
      <c r="M314" s="191"/>
      <c r="N314" s="191"/>
      <c r="O314" s="191"/>
      <c r="P314" s="191"/>
      <c r="Q314" s="191"/>
      <c r="R314" s="191"/>
      <c r="S314" s="191"/>
      <c r="T314" s="191"/>
      <c r="U314" s="191"/>
      <c r="V314" s="191"/>
      <c r="W314" s="191"/>
      <c r="X314" s="191"/>
      <c r="Y314" s="191"/>
      <c r="Z314" s="191"/>
      <c r="AA314" s="192" t="str">
        <f>+IF($C314&gt;0,VLOOKUP($B314,'CSM ACTIVE PRICE LIST'!$A$2:$F$1022,4,FALSE),"")</f>
        <v/>
      </c>
      <c r="AB314" s="192" t="str">
        <f>+IF($C314&gt;0,VLOOKUP($B314,'CSM ACTIVE PRICE LIST'!$A$2:$F$1022,5,FALSE),"")</f>
        <v/>
      </c>
      <c r="AC314" s="192" t="str">
        <f>+IF($C314&gt;0,VLOOKUP($B314,'CSM ACTIVE PRICE LIST'!$A$2:$F$1022,6,FALSE),"")</f>
        <v/>
      </c>
      <c r="AD314" s="38"/>
      <c r="AE314" s="159" t="str">
        <f t="shared" si="44"/>
        <v>0</v>
      </c>
      <c r="AF314" s="201"/>
      <c r="AG314" s="40" t="str">
        <f>IF($C314&gt;0,+VLOOKUP(E314,'MASTER CODE DATA'!A$1:B$99,2,FALSE),"")</f>
        <v/>
      </c>
      <c r="AH314" s="40" t="str">
        <f>IF(C314&gt;0,+VLOOKUP(F314,'MASTER CODE DATA'!C$1:D$99,2,FALSE),"")</f>
        <v/>
      </c>
      <c r="AI314" s="40" t="str">
        <f>IF(C314&gt;0,+VLOOKUP(G314,'MASTER CODE DATA'!E$1:F$99,2,FALSE),"")</f>
        <v/>
      </c>
      <c r="AJ314" s="40" t="str">
        <f>IF(C314&gt;0,+VLOOKUP(H314,'MASTER CODE DATA'!G$1:H$99,2,FALSE),"")</f>
        <v/>
      </c>
      <c r="AK314" s="40" t="str">
        <f>IF(C314&gt;0,+VLOOKUP(I314,'MASTER CODE DATA'!I$1:J$99,2,FALSE),"")</f>
        <v/>
      </c>
    </row>
    <row r="315" spans="1:37" s="1" customFormat="1" hidden="1" x14ac:dyDescent="0.2">
      <c r="A315" s="33" t="s">
        <v>99</v>
      </c>
      <c r="B315" s="33" t="s">
        <v>665</v>
      </c>
      <c r="C315" s="146"/>
      <c r="D315" s="35" t="str">
        <f t="shared" si="41"/>
        <v/>
      </c>
      <c r="E315" s="34"/>
      <c r="F315" s="34"/>
      <c r="G315" s="34"/>
      <c r="H315" s="34"/>
      <c r="I315" s="34"/>
      <c r="J315" s="143">
        <v>0</v>
      </c>
      <c r="K315" s="191" t="str">
        <f t="shared" si="46"/>
        <v/>
      </c>
      <c r="L315" s="191"/>
      <c r="M315" s="191"/>
      <c r="N315" s="191"/>
      <c r="O315" s="191"/>
      <c r="P315" s="191"/>
      <c r="Q315" s="191"/>
      <c r="R315" s="191"/>
      <c r="S315" s="191"/>
      <c r="T315" s="191"/>
      <c r="U315" s="191"/>
      <c r="V315" s="191"/>
      <c r="W315" s="191"/>
      <c r="X315" s="191"/>
      <c r="Y315" s="191"/>
      <c r="Z315" s="191"/>
      <c r="AA315" s="192" t="str">
        <f>+IF($C315&gt;0,VLOOKUP($B315,'CSM ACTIVE PRICE LIST'!$A$2:$F$1022,4,FALSE),"")</f>
        <v/>
      </c>
      <c r="AB315" s="192" t="str">
        <f>+IF($C315&gt;0,VLOOKUP($B315,'CSM ACTIVE PRICE LIST'!$A$2:$F$1022,5,FALSE),"")</f>
        <v/>
      </c>
      <c r="AC315" s="192" t="str">
        <f>+IF($C315&gt;0,VLOOKUP($B315,'CSM ACTIVE PRICE LIST'!$A$2:$F$1022,6,FALSE),"")</f>
        <v/>
      </c>
      <c r="AD315" s="38"/>
      <c r="AE315" s="159" t="str">
        <f t="shared" si="44"/>
        <v>0</v>
      </c>
      <c r="AF315" s="201"/>
      <c r="AG315" s="40" t="str">
        <f>IF($C315&gt;0,+VLOOKUP(E315,'MASTER CODE DATA'!A$1:B$99,2,FALSE),"")</f>
        <v/>
      </c>
      <c r="AH315" s="40" t="str">
        <f>IF(C315&gt;0,+VLOOKUP(F315,'MASTER CODE DATA'!C$1:D$99,2,FALSE),"")</f>
        <v/>
      </c>
      <c r="AI315" s="40" t="str">
        <f>IF(C315&gt;0,+VLOOKUP(G315,'MASTER CODE DATA'!E$1:F$99,2,FALSE),"")</f>
        <v/>
      </c>
      <c r="AJ315" s="40" t="str">
        <f>IF(C315&gt;0,+VLOOKUP(H315,'MASTER CODE DATA'!G$1:H$99,2,FALSE),"")</f>
        <v/>
      </c>
      <c r="AK315" s="40" t="str">
        <f>IF(C315&gt;0,+VLOOKUP(I315,'MASTER CODE DATA'!I$1:J$99,2,FALSE),"")</f>
        <v/>
      </c>
    </row>
    <row r="316" spans="1:37" s="1" customFormat="1" hidden="1" x14ac:dyDescent="0.2">
      <c r="A316" s="33" t="s">
        <v>99</v>
      </c>
      <c r="B316" s="33" t="s">
        <v>666</v>
      </c>
      <c r="C316" s="146"/>
      <c r="D316" s="35" t="str">
        <f t="shared" si="41"/>
        <v/>
      </c>
      <c r="E316" s="34"/>
      <c r="F316" s="34"/>
      <c r="G316" s="34"/>
      <c r="H316" s="34"/>
      <c r="I316" s="34"/>
      <c r="J316" s="143">
        <v>0</v>
      </c>
      <c r="K316" s="191" t="str">
        <f t="shared" si="46"/>
        <v/>
      </c>
      <c r="L316" s="191"/>
      <c r="M316" s="191"/>
      <c r="N316" s="191"/>
      <c r="O316" s="191"/>
      <c r="P316" s="191"/>
      <c r="Q316" s="191"/>
      <c r="R316" s="191"/>
      <c r="S316" s="191"/>
      <c r="T316" s="191"/>
      <c r="U316" s="191"/>
      <c r="V316" s="191"/>
      <c r="W316" s="191"/>
      <c r="X316" s="191"/>
      <c r="Y316" s="191"/>
      <c r="Z316" s="191"/>
      <c r="AA316" s="192" t="str">
        <f>+IF($C316&gt;0,VLOOKUP($B316,'CSM ACTIVE PRICE LIST'!$A$2:$F$1022,4,FALSE),"")</f>
        <v/>
      </c>
      <c r="AB316" s="192" t="str">
        <f>+IF($C316&gt;0,VLOOKUP($B316,'CSM ACTIVE PRICE LIST'!$A$2:$F$1022,5,FALSE),"")</f>
        <v/>
      </c>
      <c r="AC316" s="192" t="str">
        <f>+IF($C316&gt;0,VLOOKUP($B316,'CSM ACTIVE PRICE LIST'!$A$2:$F$1022,6,FALSE),"")</f>
        <v/>
      </c>
      <c r="AD316" s="38"/>
      <c r="AE316" s="159" t="str">
        <f t="shared" si="44"/>
        <v>0</v>
      </c>
      <c r="AF316" s="201"/>
      <c r="AG316" s="40" t="str">
        <f>IF($C316&gt;0,+VLOOKUP(E316,'MASTER CODE DATA'!A$1:B$99,2,FALSE),"")</f>
        <v/>
      </c>
      <c r="AH316" s="40" t="str">
        <f>IF(C316&gt;0,+VLOOKUP(F316,'MASTER CODE DATA'!C$1:D$99,2,FALSE),"")</f>
        <v/>
      </c>
      <c r="AI316" s="40" t="str">
        <f>IF(C316&gt;0,+VLOOKUP(G316,'MASTER CODE DATA'!E$1:F$99,2,FALSE),"")</f>
        <v/>
      </c>
      <c r="AJ316" s="40" t="str">
        <f>IF(C316&gt;0,+VLOOKUP(H316,'MASTER CODE DATA'!G$1:H$99,2,FALSE),"")</f>
        <v/>
      </c>
      <c r="AK316" s="40" t="str">
        <f>IF(C316&gt;0,+VLOOKUP(I316,'MASTER CODE DATA'!I$1:J$99,2,FALSE),"")</f>
        <v/>
      </c>
    </row>
    <row r="317" spans="1:37" s="1" customFormat="1" hidden="1" x14ac:dyDescent="0.2">
      <c r="A317" s="33" t="s">
        <v>158</v>
      </c>
      <c r="B317" s="33" t="s">
        <v>667</v>
      </c>
      <c r="C317" s="146"/>
      <c r="D317" s="35" t="str">
        <f t="shared" si="41"/>
        <v/>
      </c>
      <c r="E317" s="34"/>
      <c r="F317" s="34"/>
      <c r="G317" s="34"/>
      <c r="H317" s="34"/>
      <c r="I317" s="34"/>
      <c r="J317" s="143">
        <v>0</v>
      </c>
      <c r="K317" s="191" t="str">
        <f t="shared" si="46"/>
        <v/>
      </c>
      <c r="L317" s="191"/>
      <c r="M317" s="191"/>
      <c r="N317" s="191"/>
      <c r="O317" s="191"/>
      <c r="P317" s="191"/>
      <c r="Q317" s="191"/>
      <c r="R317" s="191"/>
      <c r="S317" s="191"/>
      <c r="T317" s="191"/>
      <c r="U317" s="191"/>
      <c r="V317" s="191"/>
      <c r="W317" s="191"/>
      <c r="X317" s="191"/>
      <c r="Y317" s="191"/>
      <c r="Z317" s="191"/>
      <c r="AA317" s="192" t="str">
        <f>+IF($C317&gt;0,VLOOKUP($B317,'CSM ACTIVE PRICE LIST'!$A$2:$F$1022,4,FALSE),"")</f>
        <v/>
      </c>
      <c r="AB317" s="192" t="str">
        <f>+IF($C317&gt;0,VLOOKUP($B317,'CSM ACTIVE PRICE LIST'!$A$2:$F$1022,5,FALSE),"")</f>
        <v/>
      </c>
      <c r="AC317" s="192" t="str">
        <f>+IF($C317&gt;0,VLOOKUP($B317,'CSM ACTIVE PRICE LIST'!$A$2:$F$1022,6,FALSE),"")</f>
        <v/>
      </c>
      <c r="AD317" s="38"/>
      <c r="AE317" s="159" t="str">
        <f t="shared" si="44"/>
        <v>0</v>
      </c>
      <c r="AF317" s="201"/>
      <c r="AG317" s="40" t="str">
        <f>IF($C317&gt;0,+VLOOKUP(E317,'MASTER CODE DATA'!A$1:B$99,2,FALSE),"")</f>
        <v/>
      </c>
      <c r="AH317" s="40" t="str">
        <f>IF(C317&gt;0,+VLOOKUP(F317,'MASTER CODE DATA'!C$1:D$99,2,FALSE),"")</f>
        <v/>
      </c>
      <c r="AI317" s="40" t="str">
        <f>IF(C317&gt;0,+VLOOKUP(G317,'MASTER CODE DATA'!E$1:F$99,2,FALSE),"")</f>
        <v/>
      </c>
      <c r="AJ317" s="40" t="str">
        <f>IF(C317&gt;0,+VLOOKUP(H317,'MASTER CODE DATA'!G$1:H$99,2,FALSE),"")</f>
        <v/>
      </c>
      <c r="AK317" s="40" t="str">
        <f>IF(C317&gt;0,+VLOOKUP(I317,'MASTER CODE DATA'!I$1:J$99,2,FALSE),"")</f>
        <v/>
      </c>
    </row>
    <row r="318" spans="1:37" s="1" customFormat="1" hidden="1" x14ac:dyDescent="0.2">
      <c r="A318" s="33" t="s">
        <v>99</v>
      </c>
      <c r="B318" s="33" t="s">
        <v>668</v>
      </c>
      <c r="C318" s="146"/>
      <c r="D318" s="35" t="str">
        <f t="shared" si="41"/>
        <v/>
      </c>
      <c r="E318" s="34"/>
      <c r="F318" s="34"/>
      <c r="G318" s="34"/>
      <c r="H318" s="34"/>
      <c r="I318" s="34"/>
      <c r="J318" s="143">
        <v>0</v>
      </c>
      <c r="K318" s="191" t="str">
        <f t="shared" si="46"/>
        <v/>
      </c>
      <c r="L318" s="191"/>
      <c r="M318" s="191"/>
      <c r="N318" s="191"/>
      <c r="O318" s="191"/>
      <c r="P318" s="191"/>
      <c r="Q318" s="191"/>
      <c r="R318" s="191"/>
      <c r="S318" s="191"/>
      <c r="T318" s="191"/>
      <c r="U318" s="191"/>
      <c r="V318" s="191"/>
      <c r="W318" s="191"/>
      <c r="X318" s="191"/>
      <c r="Y318" s="191"/>
      <c r="Z318" s="191"/>
      <c r="AA318" s="192" t="str">
        <f>+IF($C318&gt;0,VLOOKUP($B318,'CSM ACTIVE PRICE LIST'!$A$2:$F$1022,4,FALSE),"")</f>
        <v/>
      </c>
      <c r="AB318" s="192" t="str">
        <f>+IF($C318&gt;0,VLOOKUP($B318,'CSM ACTIVE PRICE LIST'!$A$2:$F$1022,5,FALSE),"")</f>
        <v/>
      </c>
      <c r="AC318" s="192" t="str">
        <f>+IF($C318&gt;0,VLOOKUP($B318,'CSM ACTIVE PRICE LIST'!$A$2:$F$1022,6,FALSE),"")</f>
        <v/>
      </c>
      <c r="AD318" s="38"/>
      <c r="AE318" s="159" t="str">
        <f t="shared" si="44"/>
        <v>0</v>
      </c>
      <c r="AF318" s="201"/>
      <c r="AG318" s="40" t="str">
        <f>IF($C318&gt;0,+VLOOKUP(E318,'MASTER CODE DATA'!A$1:B$99,2,FALSE),"")</f>
        <v/>
      </c>
      <c r="AH318" s="40" t="str">
        <f>IF(C318&gt;0,+VLOOKUP(F318,'MASTER CODE DATA'!C$1:D$99,2,FALSE),"")</f>
        <v/>
      </c>
      <c r="AI318" s="40" t="str">
        <f>IF(C318&gt;0,+VLOOKUP(G318,'MASTER CODE DATA'!E$1:F$99,2,FALSE),"")</f>
        <v/>
      </c>
      <c r="AJ318" s="40" t="str">
        <f>IF(C318&gt;0,+VLOOKUP(H318,'MASTER CODE DATA'!G$1:H$99,2,FALSE),"")</f>
        <v/>
      </c>
      <c r="AK318" s="40" t="str">
        <f>IF(C318&gt;0,+VLOOKUP(I318,'MASTER CODE DATA'!I$1:J$99,2,FALSE),"")</f>
        <v/>
      </c>
    </row>
    <row r="319" spans="1:37" s="1" customFormat="1" hidden="1" x14ac:dyDescent="0.2">
      <c r="A319" s="33" t="s">
        <v>117</v>
      </c>
      <c r="B319" s="33" t="s">
        <v>669</v>
      </c>
      <c r="C319" s="146"/>
      <c r="D319" s="35" t="str">
        <f t="shared" si="41"/>
        <v/>
      </c>
      <c r="E319" s="34"/>
      <c r="F319" s="34"/>
      <c r="G319" s="34"/>
      <c r="H319" s="34"/>
      <c r="I319" s="34"/>
      <c r="J319" s="143">
        <v>0</v>
      </c>
      <c r="K319" s="191" t="str">
        <f t="shared" si="46"/>
        <v/>
      </c>
      <c r="L319" s="191"/>
      <c r="M319" s="191"/>
      <c r="N319" s="191"/>
      <c r="O319" s="191"/>
      <c r="P319" s="191"/>
      <c r="Q319" s="191"/>
      <c r="R319" s="191"/>
      <c r="S319" s="191"/>
      <c r="T319" s="191"/>
      <c r="U319" s="191"/>
      <c r="V319" s="191"/>
      <c r="W319" s="191"/>
      <c r="X319" s="191"/>
      <c r="Y319" s="191"/>
      <c r="Z319" s="191"/>
      <c r="AA319" s="192" t="str">
        <f>+IF($C319&gt;0,VLOOKUP($B319,'CSM ACTIVE PRICE LIST'!$A$2:$F$1022,4,FALSE),"")</f>
        <v/>
      </c>
      <c r="AB319" s="192" t="str">
        <f>+IF($C319&gt;0,VLOOKUP($B319,'CSM ACTIVE PRICE LIST'!$A$2:$F$1022,5,FALSE),"")</f>
        <v/>
      </c>
      <c r="AC319" s="192" t="str">
        <f>+IF($C319&gt;0,VLOOKUP($B319,'CSM ACTIVE PRICE LIST'!$A$2:$F$1022,6,FALSE),"")</f>
        <v/>
      </c>
      <c r="AD319" s="38"/>
      <c r="AE319" s="159" t="str">
        <f t="shared" si="44"/>
        <v>0</v>
      </c>
      <c r="AF319" s="201"/>
      <c r="AG319" s="40" t="str">
        <f>IF($C319&gt;0,+VLOOKUP(E319,'MASTER CODE DATA'!A$1:B$99,2,FALSE),"")</f>
        <v/>
      </c>
      <c r="AH319" s="40" t="str">
        <f>IF(C319&gt;0,+VLOOKUP(F319,'MASTER CODE DATA'!C$1:D$99,2,FALSE),"")</f>
        <v/>
      </c>
      <c r="AI319" s="40" t="str">
        <f>IF(C319&gt;0,+VLOOKUP(G319,'MASTER CODE DATA'!E$1:F$99,2,FALSE),"")</f>
        <v/>
      </c>
      <c r="AJ319" s="40" t="str">
        <f>IF(C319&gt;0,+VLOOKUP(H319,'MASTER CODE DATA'!G$1:H$99,2,FALSE),"")</f>
        <v/>
      </c>
      <c r="AK319" s="40" t="str">
        <f>IF(C319&gt;0,+VLOOKUP(I319,'MASTER CODE DATA'!I$1:J$99,2,FALSE),"")</f>
        <v/>
      </c>
    </row>
    <row r="320" spans="1:37" s="1" customFormat="1" hidden="1" x14ac:dyDescent="0.2">
      <c r="A320" s="33" t="s">
        <v>166</v>
      </c>
      <c r="B320" s="33" t="s">
        <v>670</v>
      </c>
      <c r="C320" s="146"/>
      <c r="D320" s="35" t="str">
        <f t="shared" si="41"/>
        <v/>
      </c>
      <c r="E320" s="34"/>
      <c r="F320" s="34"/>
      <c r="G320" s="34"/>
      <c r="H320" s="34"/>
      <c r="I320" s="34"/>
      <c r="J320" s="143">
        <v>0</v>
      </c>
      <c r="K320" s="191" t="str">
        <f t="shared" si="46"/>
        <v/>
      </c>
      <c r="L320" s="191"/>
      <c r="M320" s="191"/>
      <c r="N320" s="191"/>
      <c r="O320" s="191"/>
      <c r="P320" s="191"/>
      <c r="Q320" s="191"/>
      <c r="R320" s="191"/>
      <c r="S320" s="191"/>
      <c r="T320" s="191"/>
      <c r="U320" s="191"/>
      <c r="V320" s="191"/>
      <c r="W320" s="191"/>
      <c r="X320" s="191"/>
      <c r="Y320" s="191"/>
      <c r="Z320" s="191"/>
      <c r="AA320" s="192" t="str">
        <f>+IF($C320&gt;0,VLOOKUP($B320,'CSM ACTIVE PRICE LIST'!$A$2:$F$1022,4,FALSE),"")</f>
        <v/>
      </c>
      <c r="AB320" s="192" t="str">
        <f>+IF($C320&gt;0,VLOOKUP($B320,'CSM ACTIVE PRICE LIST'!$A$2:$F$1022,5,FALSE),"")</f>
        <v/>
      </c>
      <c r="AC320" s="192" t="str">
        <f>+IF($C320&gt;0,VLOOKUP($B320,'CSM ACTIVE PRICE LIST'!$A$2:$F$1022,6,FALSE),"")</f>
        <v/>
      </c>
      <c r="AD320" s="38"/>
      <c r="AE320" s="159" t="str">
        <f t="shared" si="44"/>
        <v>0</v>
      </c>
      <c r="AF320" s="201"/>
      <c r="AG320" s="40" t="str">
        <f>IF($C320&gt;0,+VLOOKUP(E320,'MASTER CODE DATA'!A$1:B$99,2,FALSE),"")</f>
        <v/>
      </c>
      <c r="AH320" s="40" t="str">
        <f>IF(C320&gt;0,+VLOOKUP(F320,'MASTER CODE DATA'!C$1:D$99,2,FALSE),"")</f>
        <v/>
      </c>
      <c r="AI320" s="40" t="str">
        <f>IF(C320&gt;0,+VLOOKUP(G320,'MASTER CODE DATA'!E$1:F$99,2,FALSE),"")</f>
        <v/>
      </c>
      <c r="AJ320" s="40" t="str">
        <f>IF(C320&gt;0,+VLOOKUP(H320,'MASTER CODE DATA'!G$1:H$99,2,FALSE),"")</f>
        <v/>
      </c>
      <c r="AK320" s="40" t="str">
        <f>IF(C320&gt;0,+VLOOKUP(I320,'MASTER CODE DATA'!I$1:J$99,2,FALSE),"")</f>
        <v/>
      </c>
    </row>
    <row r="321" spans="1:37" s="1" customFormat="1" hidden="1" x14ac:dyDescent="0.2">
      <c r="A321" s="33" t="s">
        <v>166</v>
      </c>
      <c r="B321" s="33" t="s">
        <v>671</v>
      </c>
      <c r="C321" s="146"/>
      <c r="D321" s="35" t="str">
        <f t="shared" si="41"/>
        <v/>
      </c>
      <c r="E321" s="34"/>
      <c r="F321" s="34"/>
      <c r="G321" s="34"/>
      <c r="H321" s="34"/>
      <c r="I321" s="34"/>
      <c r="J321" s="143">
        <v>0</v>
      </c>
      <c r="K321" s="191" t="str">
        <f t="shared" si="46"/>
        <v/>
      </c>
      <c r="L321" s="191"/>
      <c r="M321" s="191"/>
      <c r="N321" s="191"/>
      <c r="O321" s="191"/>
      <c r="P321" s="191"/>
      <c r="Q321" s="191"/>
      <c r="R321" s="191"/>
      <c r="S321" s="191"/>
      <c r="T321" s="191"/>
      <c r="U321" s="191"/>
      <c r="V321" s="191"/>
      <c r="W321" s="191"/>
      <c r="X321" s="191"/>
      <c r="Y321" s="191"/>
      <c r="Z321" s="191"/>
      <c r="AA321" s="192" t="str">
        <f>+IF($C321&gt;0,VLOOKUP($B321,'CSM ACTIVE PRICE LIST'!$A$2:$F$1022,4,FALSE),"")</f>
        <v/>
      </c>
      <c r="AB321" s="192" t="str">
        <f>+IF($C321&gt;0,VLOOKUP($B321,'CSM ACTIVE PRICE LIST'!$A$2:$F$1022,5,FALSE),"")</f>
        <v/>
      </c>
      <c r="AC321" s="192" t="str">
        <f>+IF($C321&gt;0,VLOOKUP($B321,'CSM ACTIVE PRICE LIST'!$A$2:$F$1022,6,FALSE),"")</f>
        <v/>
      </c>
      <c r="AD321" s="38"/>
      <c r="AE321" s="159" t="str">
        <f t="shared" si="44"/>
        <v>0</v>
      </c>
      <c r="AF321" s="201"/>
      <c r="AG321" s="40" t="str">
        <f>IF($C321&gt;0,+VLOOKUP(E321,'MASTER CODE DATA'!A$1:B$99,2,FALSE),"")</f>
        <v/>
      </c>
      <c r="AH321" s="40" t="str">
        <f>IF(C321&gt;0,+VLOOKUP(F321,'MASTER CODE DATA'!C$1:D$99,2,FALSE),"")</f>
        <v/>
      </c>
      <c r="AI321" s="40" t="str">
        <f>IF(C321&gt;0,+VLOOKUP(G321,'MASTER CODE DATA'!E$1:F$99,2,FALSE),"")</f>
        <v/>
      </c>
      <c r="AJ321" s="40" t="str">
        <f>IF(C321&gt;0,+VLOOKUP(H321,'MASTER CODE DATA'!G$1:H$99,2,FALSE),"")</f>
        <v/>
      </c>
      <c r="AK321" s="40" t="str">
        <f>IF(C321&gt;0,+VLOOKUP(I321,'MASTER CODE DATA'!I$1:J$99,2,FALSE),"")</f>
        <v/>
      </c>
    </row>
    <row r="322" spans="1:37" s="1" customFormat="1" ht="216" x14ac:dyDescent="0.2">
      <c r="A322" s="33" t="s">
        <v>85</v>
      </c>
      <c r="B322" s="194" t="s">
        <v>672</v>
      </c>
      <c r="C322" s="146" t="s">
        <v>673</v>
      </c>
      <c r="D322" s="35" t="str">
        <f t="shared" ref="D322:D355" si="50">IF(C322&gt;0,+AG322&amp;"."&amp;AI322&amp;AJ322&amp;"_"&amp;AK322,"")</f>
        <v>A.RACAU_SOC</v>
      </c>
      <c r="E322" s="34" t="s">
        <v>811</v>
      </c>
      <c r="F322" s="34" t="s">
        <v>811</v>
      </c>
      <c r="G322" s="34" t="s">
        <v>812</v>
      </c>
      <c r="H322" s="34" t="s">
        <v>813</v>
      </c>
      <c r="I322" s="34" t="s">
        <v>2148</v>
      </c>
      <c r="J322" s="143" t="s">
        <v>2148</v>
      </c>
      <c r="K322" s="191" t="str">
        <f t="shared" si="46"/>
        <v>WINTER RIDING SOCKS</v>
      </c>
      <c r="L322" s="191" t="s">
        <v>674</v>
      </c>
      <c r="M322" s="191" t="s">
        <v>675</v>
      </c>
      <c r="N322" s="191" t="s">
        <v>248</v>
      </c>
      <c r="O322" s="191" t="s">
        <v>676</v>
      </c>
      <c r="P322" s="191" t="s">
        <v>677</v>
      </c>
      <c r="Q322" s="191" t="s">
        <v>678</v>
      </c>
      <c r="R322" s="191" t="s">
        <v>252</v>
      </c>
      <c r="S322" s="191" t="s">
        <v>679</v>
      </c>
      <c r="T322" s="191" t="s">
        <v>680</v>
      </c>
      <c r="U322" s="191" t="s">
        <v>681</v>
      </c>
      <c r="V322" s="191" t="s">
        <v>381</v>
      </c>
      <c r="W322" s="191"/>
      <c r="X322" s="191"/>
      <c r="Y322" s="191"/>
      <c r="Z322" s="191"/>
      <c r="AA322" s="192" t="e">
        <f>+IF($C322&gt;0,VLOOKUP($B322,'CSM ACTIVE PRICE LIST'!$A$2:$F$1022,4,FALSE),"")</f>
        <v>#N/A</v>
      </c>
      <c r="AB322" s="192" t="e">
        <f>+IF($C322&gt;0,VLOOKUP($B322,'CSM ACTIVE PRICE LIST'!$A$2:$F$1022,5,FALSE),"")</f>
        <v>#N/A</v>
      </c>
      <c r="AC322" s="192" t="e">
        <f>+IF($C322&gt;0,VLOOKUP($B322,'CSM ACTIVE PRICE LIST'!$A$2:$F$1022,6,FALSE),"")</f>
        <v>#N/A</v>
      </c>
      <c r="AD322" s="38" t="e">
        <f>+VLOOKUP(B322,'SKU LIST - LINKED'!C:W,21,FALSE)</f>
        <v>#N/A</v>
      </c>
      <c r="AE322" s="159" t="str">
        <f t="shared" ref="AE322:AE325" si="51">+H322&amp;"-"&amp;J322</f>
        <v>ADULTS UNISEX-RIDING SOCKS</v>
      </c>
      <c r="AF322" s="159" t="e">
        <f>+VLOOKUP(B322,'[1]STYLES &amp; SIZE CHARTS'!$A:$H,8,FALSE)</f>
        <v>#N/A</v>
      </c>
      <c r="AG322" s="40" t="str">
        <f>IF($C322&gt;0,+VLOOKUP(E322,'MASTER CODE DATA'!A$1:B$99,2,FALSE),"")</f>
        <v>A</v>
      </c>
      <c r="AH322" s="40" t="str">
        <f>IF(C322&gt;0,+VLOOKUP(F322,'MASTER CODE DATA'!C$1:D$99,2,FALSE),"")</f>
        <v>ACS</v>
      </c>
      <c r="AI322" s="40" t="str">
        <f>IF(C322&gt;0,+VLOOKUP(G322,'MASTER CODE DATA'!E$1:F$99,2,FALSE),"")</f>
        <v>RAC</v>
      </c>
      <c r="AJ322" s="40" t="str">
        <f>IF(C322&gt;0,+VLOOKUP(H322,'MASTER CODE DATA'!G$1:H$99,2,FALSE),"")</f>
        <v>AU</v>
      </c>
      <c r="AK322" s="40" t="str">
        <f>IF(C322&gt;0,+VLOOKUP(I322,'MASTER CODE DATA'!I$1:J$99,2,FALSE),"")</f>
        <v>SOC</v>
      </c>
    </row>
    <row r="323" spans="1:37" s="1" customFormat="1" ht="216" x14ac:dyDescent="0.2">
      <c r="A323" s="33" t="s">
        <v>85</v>
      </c>
      <c r="B323" s="194" t="s">
        <v>682</v>
      </c>
      <c r="C323" s="146" t="s">
        <v>683</v>
      </c>
      <c r="D323" s="35" t="str">
        <f t="shared" si="50"/>
        <v>A.RACAU_SOC</v>
      </c>
      <c r="E323" s="34" t="s">
        <v>811</v>
      </c>
      <c r="F323" s="34" t="s">
        <v>811</v>
      </c>
      <c r="G323" s="34" t="s">
        <v>812</v>
      </c>
      <c r="H323" s="34" t="s">
        <v>813</v>
      </c>
      <c r="I323" s="34" t="s">
        <v>2148</v>
      </c>
      <c r="J323" s="143" t="s">
        <v>2148</v>
      </c>
      <c r="K323" s="191" t="str">
        <f t="shared" si="46"/>
        <v>WINTER RIDING SOCKS 
2 PACK BUNDLE</v>
      </c>
      <c r="L323" s="191" t="s">
        <v>684</v>
      </c>
      <c r="M323" s="191" t="s">
        <v>675</v>
      </c>
      <c r="N323" s="191" t="s">
        <v>248</v>
      </c>
      <c r="O323" s="191" t="s">
        <v>3679</v>
      </c>
      <c r="P323" s="191" t="s">
        <v>685</v>
      </c>
      <c r="Q323" s="191" t="s">
        <v>678</v>
      </c>
      <c r="R323" s="191" t="s">
        <v>252</v>
      </c>
      <c r="S323" s="191" t="s">
        <v>686</v>
      </c>
      <c r="T323" s="191" t="s">
        <v>687</v>
      </c>
      <c r="U323" s="191" t="s">
        <v>681</v>
      </c>
      <c r="V323" s="191" t="s">
        <v>381</v>
      </c>
      <c r="W323" s="191"/>
      <c r="X323" s="191"/>
      <c r="Y323" s="191"/>
      <c r="Z323" s="191"/>
      <c r="AA323" s="192">
        <f>+IF($C323&gt;0,VLOOKUP($B323,'CSM ACTIVE PRICE LIST'!$A$2:$F$1022,4,FALSE),"")</f>
        <v>39.9</v>
      </c>
      <c r="AB323" s="192">
        <f>+IF($C323&gt;0,VLOOKUP($B323,'CSM ACTIVE PRICE LIST'!$A$2:$F$1022,5,FALSE),"")</f>
        <v>2190</v>
      </c>
      <c r="AC323" s="192">
        <f>+IF($C323&gt;0,VLOOKUP($B323,'CSM ACTIVE PRICE LIST'!$A$2:$F$1022,6,FALSE),"")</f>
        <v>45.884999999999998</v>
      </c>
      <c r="AD323" s="38" t="str">
        <f>+VLOOKUP(B323,'SKU LIST - LINKED'!C:W,21,FALSE)</f>
        <v>36-39;40-43</v>
      </c>
      <c r="AE323" s="159" t="str">
        <f t="shared" si="51"/>
        <v>ADULTS UNISEX-RIDING SOCKS</v>
      </c>
      <c r="AF323" s="159">
        <f>+VLOOKUP(B323,'[1]STYLES &amp; SIZE CHARTS'!$A:$H,8,FALSE)</f>
        <v>0</v>
      </c>
      <c r="AG323" s="40" t="str">
        <f>IF($C323&gt;0,+VLOOKUP(E323,'MASTER CODE DATA'!A$1:B$99,2,FALSE),"")</f>
        <v>A</v>
      </c>
      <c r="AH323" s="40" t="str">
        <f>IF(C323&gt;0,+VLOOKUP(F323,'MASTER CODE DATA'!C$1:D$99,2,FALSE),"")</f>
        <v>ACS</v>
      </c>
      <c r="AI323" s="40" t="str">
        <f>IF(C323&gt;0,+VLOOKUP(G323,'MASTER CODE DATA'!E$1:F$99,2,FALSE),"")</f>
        <v>RAC</v>
      </c>
      <c r="AJ323" s="40" t="str">
        <f>IF(C323&gt;0,+VLOOKUP(H323,'MASTER CODE DATA'!G$1:H$99,2,FALSE),"")</f>
        <v>AU</v>
      </c>
      <c r="AK323" s="40" t="str">
        <f>IF(C323&gt;0,+VLOOKUP(I323,'MASTER CODE DATA'!I$1:J$99,2,FALSE),"")</f>
        <v>SOC</v>
      </c>
    </row>
    <row r="324" spans="1:37" s="1" customFormat="1" ht="108" x14ac:dyDescent="0.2">
      <c r="A324" s="33" t="s">
        <v>85</v>
      </c>
      <c r="B324" s="194" t="s">
        <v>688</v>
      </c>
      <c r="C324" s="146" t="s">
        <v>689</v>
      </c>
      <c r="D324" s="35" t="str">
        <f t="shared" si="50"/>
        <v>H.RUGFL_FLC</v>
      </c>
      <c r="E324" s="34" t="s">
        <v>766</v>
      </c>
      <c r="F324" s="34" t="s">
        <v>766</v>
      </c>
      <c r="G324" s="34" t="s">
        <v>767</v>
      </c>
      <c r="H324" s="34" t="s">
        <v>795</v>
      </c>
      <c r="I324" s="34" t="s">
        <v>1578</v>
      </c>
      <c r="J324" s="143" t="s">
        <v>1578</v>
      </c>
      <c r="K324" s="191" t="str">
        <f t="shared" si="46"/>
        <v>FLEECE BLANKET</v>
      </c>
      <c r="L324" s="191" t="s">
        <v>690</v>
      </c>
      <c r="M324" s="191" t="s">
        <v>691</v>
      </c>
      <c r="N324" s="191" t="s">
        <v>106</v>
      </c>
      <c r="O324" s="191" t="s">
        <v>692</v>
      </c>
      <c r="P324" s="191" t="s">
        <v>693</v>
      </c>
      <c r="Q324" s="191" t="s">
        <v>694</v>
      </c>
      <c r="R324" s="191" t="s">
        <v>110</v>
      </c>
      <c r="S324" s="191" t="s">
        <v>695</v>
      </c>
      <c r="T324" s="191" t="s">
        <v>696</v>
      </c>
      <c r="U324" s="191" t="s">
        <v>697</v>
      </c>
      <c r="V324" s="191" t="s">
        <v>297</v>
      </c>
      <c r="W324" s="191"/>
      <c r="X324" s="191"/>
      <c r="Y324" s="191"/>
      <c r="Z324" s="191"/>
      <c r="AA324" s="192">
        <f>+IF($C324&gt;0,VLOOKUP($B324,'CSM ACTIVE PRICE LIST'!$A$2:$F$1022,4,FALSE),"")</f>
        <v>89.9</v>
      </c>
      <c r="AB324" s="192">
        <f>+IF($C324&gt;0,VLOOKUP($B324,'CSM ACTIVE PRICE LIST'!$A$2:$F$1022,5,FALSE),"")</f>
        <v>4940</v>
      </c>
      <c r="AC324" s="192">
        <f>+IF($C324&gt;0,VLOOKUP($B324,'CSM ACTIVE PRICE LIST'!$A$2:$F$1022,6,FALSE),"")</f>
        <v>103.38500000000001</v>
      </c>
      <c r="AD324" s="38" t="str">
        <f>+VLOOKUP(B324,'SKU LIST - LINKED'!C:W,21,FALSE)</f>
        <v>S;M;L;XL</v>
      </c>
      <c r="AE324" s="159" t="str">
        <f t="shared" si="51"/>
        <v>FULL-FLEECE BLANKETS</v>
      </c>
      <c r="AF324" s="159" t="str">
        <f>+VLOOKUP(B324,'[1]STYLES &amp; SIZE CHARTS'!$A:$H,8,FALSE)</f>
        <v>HP-RUGS1</v>
      </c>
      <c r="AG324" s="40" t="str">
        <f>IF($C324&gt;0,+VLOOKUP(E324,'MASTER CODE DATA'!A$1:B$99,2,FALSE),"")</f>
        <v>H</v>
      </c>
      <c r="AH324" s="40" t="str">
        <f>IF(C324&gt;0,+VLOOKUP(F324,'MASTER CODE DATA'!C$1:D$99,2,FALSE),"")</f>
        <v>HRS</v>
      </c>
      <c r="AI324" s="40" t="str">
        <f>IF(C324&gt;0,+VLOOKUP(G324,'MASTER CODE DATA'!E$1:F$99,2,FALSE),"")</f>
        <v>RUG</v>
      </c>
      <c r="AJ324" s="40" t="str">
        <f>IF(C324&gt;0,+VLOOKUP(H324,'MASTER CODE DATA'!G$1:H$99,2,FALSE),"")</f>
        <v>FL</v>
      </c>
      <c r="AK324" s="40" t="str">
        <f>IF(C324&gt;0,+VLOOKUP(I324,'MASTER CODE DATA'!I$1:J$99,2,FALSE),"")</f>
        <v>FLC</v>
      </c>
    </row>
    <row r="325" spans="1:37" s="1" customFormat="1" ht="108" x14ac:dyDescent="0.2">
      <c r="A325" s="33" t="s">
        <v>85</v>
      </c>
      <c r="B325" s="194" t="s">
        <v>2190</v>
      </c>
      <c r="C325" s="146" t="s">
        <v>689</v>
      </c>
      <c r="D325" s="35" t="str">
        <f t="shared" si="50"/>
        <v>H.RUGPN_FLC</v>
      </c>
      <c r="E325" s="34" t="s">
        <v>766</v>
      </c>
      <c r="F325" s="34" t="s">
        <v>808</v>
      </c>
      <c r="G325" s="34" t="s">
        <v>767</v>
      </c>
      <c r="H325" s="34" t="s">
        <v>808</v>
      </c>
      <c r="I325" s="34" t="s">
        <v>1578</v>
      </c>
      <c r="J325" s="143" t="s">
        <v>1578</v>
      </c>
      <c r="K325" s="191" t="str">
        <f>IF(C325&gt;0,H325&amp;" - "&amp;C325,"")</f>
        <v>PONY - FLEECE BLANKET</v>
      </c>
      <c r="L325" s="191" t="s">
        <v>3545</v>
      </c>
      <c r="M325" s="191" t="s">
        <v>691</v>
      </c>
      <c r="N325" s="191" t="s">
        <v>106</v>
      </c>
      <c r="O325" s="191" t="s">
        <v>3556</v>
      </c>
      <c r="P325" s="191" t="s">
        <v>3567</v>
      </c>
      <c r="Q325" s="191" t="s">
        <v>694</v>
      </c>
      <c r="R325" s="191" t="s">
        <v>110</v>
      </c>
      <c r="S325" s="191" t="s">
        <v>3578</v>
      </c>
      <c r="T325" s="191" t="s">
        <v>3589</v>
      </c>
      <c r="U325" s="191" t="s">
        <v>697</v>
      </c>
      <c r="V325" s="191" t="s">
        <v>297</v>
      </c>
      <c r="W325" s="191"/>
      <c r="X325" s="191"/>
      <c r="Y325" s="191"/>
      <c r="Z325" s="191"/>
      <c r="AA325" s="192">
        <f>+IF($C325&gt;0,VLOOKUP($B325,'CSM ACTIVE PRICE LIST'!$A$2:$F$1022,4,FALSE),"")</f>
        <v>89.9</v>
      </c>
      <c r="AB325" s="192">
        <f>+IF($C325&gt;0,VLOOKUP($B325,'CSM ACTIVE PRICE LIST'!$A$2:$F$1022,5,FALSE),"")</f>
        <v>4940</v>
      </c>
      <c r="AC325" s="192">
        <f>+IF($C325&gt;0,VLOOKUP($B325,'CSM ACTIVE PRICE LIST'!$A$2:$F$1022,6,FALSE),"")</f>
        <v>103.38500000000001</v>
      </c>
      <c r="AD325" s="38" t="str">
        <f>+VLOOKUP(B325,'SKU LIST - LINKED'!C:W,21,FALSE)</f>
        <v>XXS;XS</v>
      </c>
      <c r="AE325" s="159" t="str">
        <f t="shared" si="51"/>
        <v>PONY-FLEECE BLANKETS</v>
      </c>
      <c r="AF325" s="159" t="str">
        <f>+VLOOKUP(B325,'[1]STYLES &amp; SIZE CHARTS'!$A:$H,8,FALSE)</f>
        <v>HP-RUGS1</v>
      </c>
      <c r="AG325" s="40" t="str">
        <f>IF($C325&gt;0,+VLOOKUP(E325,'MASTER CODE DATA'!A$1:B$99,2,FALSE),"")</f>
        <v>H</v>
      </c>
      <c r="AH325" s="40" t="str">
        <f>IF(C325&gt;0,+VLOOKUP(F325,'MASTER CODE DATA'!C$1:D$99,2,FALSE),"")</f>
        <v>PNY</v>
      </c>
      <c r="AI325" s="40" t="str">
        <f>IF(C325&gt;0,+VLOOKUP(G325,'MASTER CODE DATA'!E$1:F$99,2,FALSE),"")</f>
        <v>RUG</v>
      </c>
      <c r="AJ325" s="40" t="str">
        <f>IF(C325&gt;0,+VLOOKUP(H325,'MASTER CODE DATA'!G$1:H$99,2,FALSE),"")</f>
        <v>PN</v>
      </c>
      <c r="AK325" s="40" t="str">
        <f>IF(C325&gt;0,+VLOOKUP(I325,'MASTER CODE DATA'!I$1:J$99,2,FALSE),"")</f>
        <v>FLC</v>
      </c>
    </row>
    <row r="326" spans="1:37" s="1" customFormat="1" hidden="1" x14ac:dyDescent="0.2">
      <c r="A326" s="33" t="s">
        <v>166</v>
      </c>
      <c r="B326" s="33" t="s">
        <v>698</v>
      </c>
      <c r="C326" s="146"/>
      <c r="D326" s="35" t="str">
        <f t="shared" si="50"/>
        <v/>
      </c>
      <c r="E326" s="34"/>
      <c r="F326" s="34"/>
      <c r="G326" s="34"/>
      <c r="H326" s="34"/>
      <c r="I326" s="34"/>
      <c r="J326" s="143">
        <v>0</v>
      </c>
      <c r="K326" s="191" t="str">
        <f t="shared" si="46"/>
        <v/>
      </c>
      <c r="L326" s="191"/>
      <c r="M326" s="191"/>
      <c r="N326" s="191"/>
      <c r="O326" s="191"/>
      <c r="P326" s="191"/>
      <c r="Q326" s="191"/>
      <c r="R326" s="191"/>
      <c r="S326" s="191"/>
      <c r="T326" s="191"/>
      <c r="U326" s="191"/>
      <c r="V326" s="191"/>
      <c r="W326" s="191"/>
      <c r="X326" s="191"/>
      <c r="Y326" s="191"/>
      <c r="Z326" s="191"/>
      <c r="AA326" s="192" t="str">
        <f>+IF($C326&gt;0,VLOOKUP($B326,'CSM ACTIVE PRICE LIST'!$A$2:$F$1022,4,FALSE),"")</f>
        <v/>
      </c>
      <c r="AB326" s="192" t="str">
        <f>+IF($C326&gt;0,VLOOKUP($B326,'CSM ACTIVE PRICE LIST'!$A$2:$F$1022,5,FALSE),"")</f>
        <v/>
      </c>
      <c r="AC326" s="192" t="str">
        <f>+IF($C326&gt;0,VLOOKUP($B326,'CSM ACTIVE PRICE LIST'!$A$2:$F$1022,6,FALSE),"")</f>
        <v/>
      </c>
      <c r="AD326" s="38"/>
      <c r="AE326" s="159" t="str">
        <f t="shared" si="44"/>
        <v>0</v>
      </c>
      <c r="AF326" s="201"/>
      <c r="AG326" s="40" t="str">
        <f>IF($C326&gt;0,+VLOOKUP(E326,'MASTER CODE DATA'!A$1:B$99,2,FALSE),"")</f>
        <v/>
      </c>
      <c r="AH326" s="40" t="str">
        <f>IF(C326&gt;0,+VLOOKUP(F326,'MASTER CODE DATA'!C$1:D$99,2,FALSE),"")</f>
        <v/>
      </c>
      <c r="AI326" s="40" t="str">
        <f>IF(C326&gt;0,+VLOOKUP(G326,'MASTER CODE DATA'!E$1:F$99,2,FALSE),"")</f>
        <v/>
      </c>
      <c r="AJ326" s="40" t="str">
        <f>IF(C326&gt;0,+VLOOKUP(H326,'MASTER CODE DATA'!G$1:H$99,2,FALSE),"")</f>
        <v/>
      </c>
      <c r="AK326" s="40" t="str">
        <f>IF(C326&gt;0,+VLOOKUP(I326,'MASTER CODE DATA'!I$1:J$99,2,FALSE),"")</f>
        <v/>
      </c>
    </row>
    <row r="327" spans="1:37" s="1" customFormat="1" hidden="1" x14ac:dyDescent="0.2">
      <c r="A327" s="33" t="s">
        <v>81</v>
      </c>
      <c r="B327" s="33" t="s">
        <v>699</v>
      </c>
      <c r="C327" s="146"/>
      <c r="D327" s="35" t="str">
        <f t="shared" si="50"/>
        <v/>
      </c>
      <c r="E327" s="34"/>
      <c r="F327" s="34"/>
      <c r="G327" s="34"/>
      <c r="H327" s="34"/>
      <c r="I327" s="34"/>
      <c r="J327" s="143">
        <v>0</v>
      </c>
      <c r="K327" s="191" t="str">
        <f t="shared" si="46"/>
        <v/>
      </c>
      <c r="L327" s="191"/>
      <c r="M327" s="191"/>
      <c r="N327" s="191"/>
      <c r="O327" s="191"/>
      <c r="P327" s="191"/>
      <c r="Q327" s="191"/>
      <c r="R327" s="191"/>
      <c r="S327" s="191"/>
      <c r="T327" s="191"/>
      <c r="U327" s="191"/>
      <c r="V327" s="191"/>
      <c r="W327" s="191"/>
      <c r="X327" s="191"/>
      <c r="Y327" s="191"/>
      <c r="Z327" s="191"/>
      <c r="AA327" s="192" t="str">
        <f>+IF($C327&gt;0,VLOOKUP($B327,'CSM ACTIVE PRICE LIST'!$A$2:$F$1022,4,FALSE),"")</f>
        <v/>
      </c>
      <c r="AB327" s="192" t="str">
        <f>+IF($C327&gt;0,VLOOKUP($B327,'CSM ACTIVE PRICE LIST'!$A$2:$F$1022,5,FALSE),"")</f>
        <v/>
      </c>
      <c r="AC327" s="192" t="str">
        <f>+IF($C327&gt;0,VLOOKUP($B327,'CSM ACTIVE PRICE LIST'!$A$2:$F$1022,6,FALSE),"")</f>
        <v/>
      </c>
      <c r="AD327" s="38"/>
      <c r="AE327" s="159" t="str">
        <f t="shared" si="44"/>
        <v>0</v>
      </c>
      <c r="AF327" s="201"/>
      <c r="AG327" s="40" t="str">
        <f>IF($C327&gt;0,+VLOOKUP(E327,'MASTER CODE DATA'!A$1:B$99,2,FALSE),"")</f>
        <v/>
      </c>
      <c r="AH327" s="40" t="str">
        <f>IF(C327&gt;0,+VLOOKUP(F327,'MASTER CODE DATA'!C$1:D$99,2,FALSE),"")</f>
        <v/>
      </c>
      <c r="AI327" s="40" t="str">
        <f>IF(C327&gt;0,+VLOOKUP(G327,'MASTER CODE DATA'!E$1:F$99,2,FALSE),"")</f>
        <v/>
      </c>
      <c r="AJ327" s="40" t="str">
        <f>IF(C327&gt;0,+VLOOKUP(H327,'MASTER CODE DATA'!G$1:H$99,2,FALSE),"")</f>
        <v/>
      </c>
      <c r="AK327" s="40" t="str">
        <f>IF(C327&gt;0,+VLOOKUP(I327,'MASTER CODE DATA'!I$1:J$99,2,FALSE),"")</f>
        <v/>
      </c>
    </row>
    <row r="328" spans="1:37" s="1" customFormat="1" hidden="1" x14ac:dyDescent="0.2">
      <c r="A328" s="33" t="s">
        <v>99</v>
      </c>
      <c r="B328" s="33" t="s">
        <v>700</v>
      </c>
      <c r="C328" s="146"/>
      <c r="D328" s="35" t="str">
        <f t="shared" si="50"/>
        <v/>
      </c>
      <c r="E328" s="34"/>
      <c r="F328" s="34"/>
      <c r="G328" s="34"/>
      <c r="H328" s="34"/>
      <c r="I328" s="34"/>
      <c r="J328" s="143">
        <v>0</v>
      </c>
      <c r="K328" s="191" t="str">
        <f t="shared" si="46"/>
        <v/>
      </c>
      <c r="L328" s="191"/>
      <c r="M328" s="191"/>
      <c r="N328" s="191"/>
      <c r="O328" s="191"/>
      <c r="P328" s="191"/>
      <c r="Q328" s="191"/>
      <c r="R328" s="191"/>
      <c r="S328" s="191"/>
      <c r="T328" s="191"/>
      <c r="U328" s="191"/>
      <c r="V328" s="191"/>
      <c r="W328" s="191"/>
      <c r="X328" s="191"/>
      <c r="Y328" s="191"/>
      <c r="Z328" s="191"/>
      <c r="AA328" s="192" t="str">
        <f>+IF($C328&gt;0,VLOOKUP($B328,'CSM ACTIVE PRICE LIST'!$A$2:$F$1022,4,FALSE),"")</f>
        <v/>
      </c>
      <c r="AB328" s="192" t="str">
        <f>+IF($C328&gt;0,VLOOKUP($B328,'CSM ACTIVE PRICE LIST'!$A$2:$F$1022,5,FALSE),"")</f>
        <v/>
      </c>
      <c r="AC328" s="192" t="str">
        <f>+IF($C328&gt;0,VLOOKUP($B328,'CSM ACTIVE PRICE LIST'!$A$2:$F$1022,6,FALSE),"")</f>
        <v/>
      </c>
      <c r="AD328" s="38"/>
      <c r="AE328" s="159" t="str">
        <f t="shared" si="44"/>
        <v>0</v>
      </c>
      <c r="AF328" s="201"/>
      <c r="AG328" s="40" t="str">
        <f>IF($C328&gt;0,+VLOOKUP(E328,'MASTER CODE DATA'!A$1:B$99,2,FALSE),"")</f>
        <v/>
      </c>
      <c r="AH328" s="40" t="str">
        <f>IF(C328&gt;0,+VLOOKUP(F328,'MASTER CODE DATA'!C$1:D$99,2,FALSE),"")</f>
        <v/>
      </c>
      <c r="AI328" s="40" t="str">
        <f>IF(C328&gt;0,+VLOOKUP(G328,'MASTER CODE DATA'!E$1:F$99,2,FALSE),"")</f>
        <v/>
      </c>
      <c r="AJ328" s="40" t="str">
        <f>IF(C328&gt;0,+VLOOKUP(H328,'MASTER CODE DATA'!G$1:H$99,2,FALSE),"")</f>
        <v/>
      </c>
      <c r="AK328" s="40" t="str">
        <f>IF(C328&gt;0,+VLOOKUP(I328,'MASTER CODE DATA'!I$1:J$99,2,FALSE),"")</f>
        <v/>
      </c>
    </row>
    <row r="329" spans="1:37" s="1" customFormat="1" hidden="1" x14ac:dyDescent="0.2">
      <c r="A329" s="33" t="s">
        <v>83</v>
      </c>
      <c r="B329" s="33" t="s">
        <v>701</v>
      </c>
      <c r="C329" s="146"/>
      <c r="D329" s="35" t="str">
        <f t="shared" si="50"/>
        <v/>
      </c>
      <c r="E329" s="34"/>
      <c r="F329" s="34"/>
      <c r="G329" s="34"/>
      <c r="H329" s="34"/>
      <c r="I329" s="34"/>
      <c r="J329" s="143">
        <v>0</v>
      </c>
      <c r="K329" s="191" t="str">
        <f t="shared" si="46"/>
        <v/>
      </c>
      <c r="L329" s="191"/>
      <c r="M329" s="191"/>
      <c r="N329" s="191"/>
      <c r="O329" s="191"/>
      <c r="P329" s="191"/>
      <c r="Q329" s="191"/>
      <c r="R329" s="191"/>
      <c r="S329" s="191"/>
      <c r="T329" s="191"/>
      <c r="U329" s="191"/>
      <c r="V329" s="191"/>
      <c r="W329" s="191"/>
      <c r="X329" s="191"/>
      <c r="Y329" s="191"/>
      <c r="Z329" s="191"/>
      <c r="AA329" s="192" t="str">
        <f>+IF($C329&gt;0,VLOOKUP($B329,'CSM ACTIVE PRICE LIST'!$A$2:$F$1022,4,FALSE),"")</f>
        <v/>
      </c>
      <c r="AB329" s="192" t="str">
        <f>+IF($C329&gt;0,VLOOKUP($B329,'CSM ACTIVE PRICE LIST'!$A$2:$F$1022,5,FALSE),"")</f>
        <v/>
      </c>
      <c r="AC329" s="192" t="str">
        <f>+IF($C329&gt;0,VLOOKUP($B329,'CSM ACTIVE PRICE LIST'!$A$2:$F$1022,6,FALSE),"")</f>
        <v/>
      </c>
      <c r="AD329" s="38"/>
      <c r="AE329" s="159" t="str">
        <f t="shared" si="44"/>
        <v>0</v>
      </c>
      <c r="AF329" s="201"/>
      <c r="AG329" s="40" t="str">
        <f>IF($C329&gt;0,+VLOOKUP(E329,'MASTER CODE DATA'!A$1:B$99,2,FALSE),"")</f>
        <v/>
      </c>
      <c r="AH329" s="40" t="str">
        <f>IF(C329&gt;0,+VLOOKUP(F329,'MASTER CODE DATA'!C$1:D$99,2,FALSE),"")</f>
        <v/>
      </c>
      <c r="AI329" s="40" t="str">
        <f>IF(C329&gt;0,+VLOOKUP(G329,'MASTER CODE DATA'!E$1:F$99,2,FALSE),"")</f>
        <v/>
      </c>
      <c r="AJ329" s="40" t="str">
        <f>IF(C329&gt;0,+VLOOKUP(H329,'MASTER CODE DATA'!G$1:H$99,2,FALSE),"")</f>
        <v/>
      </c>
      <c r="AK329" s="40" t="str">
        <f>IF(C329&gt;0,+VLOOKUP(I329,'MASTER CODE DATA'!I$1:J$99,2,FALSE),"")</f>
        <v/>
      </c>
    </row>
    <row r="330" spans="1:37" s="1" customFormat="1" hidden="1" x14ac:dyDescent="0.2">
      <c r="A330" s="33" t="s">
        <v>81</v>
      </c>
      <c r="B330" s="33" t="s">
        <v>702</v>
      </c>
      <c r="C330" s="146"/>
      <c r="D330" s="35" t="str">
        <f t="shared" si="50"/>
        <v/>
      </c>
      <c r="E330" s="34"/>
      <c r="F330" s="34"/>
      <c r="G330" s="34"/>
      <c r="H330" s="34"/>
      <c r="I330" s="34"/>
      <c r="J330" s="143">
        <v>0</v>
      </c>
      <c r="K330" s="191" t="str">
        <f t="shared" si="46"/>
        <v/>
      </c>
      <c r="L330" s="191"/>
      <c r="M330" s="191"/>
      <c r="N330" s="191"/>
      <c r="O330" s="191"/>
      <c r="P330" s="191"/>
      <c r="Q330" s="191"/>
      <c r="R330" s="191"/>
      <c r="S330" s="191"/>
      <c r="T330" s="191"/>
      <c r="U330" s="191"/>
      <c r="V330" s="191"/>
      <c r="W330" s="191"/>
      <c r="X330" s="191"/>
      <c r="Y330" s="191"/>
      <c r="Z330" s="191"/>
      <c r="AA330" s="192" t="str">
        <f>+IF($C330&gt;0,VLOOKUP($B330,'CSM ACTIVE PRICE LIST'!$A$2:$F$1022,4,FALSE),"")</f>
        <v/>
      </c>
      <c r="AB330" s="192" t="str">
        <f>+IF($C330&gt;0,VLOOKUP($B330,'CSM ACTIVE PRICE LIST'!$A$2:$F$1022,5,FALSE),"")</f>
        <v/>
      </c>
      <c r="AC330" s="192" t="str">
        <f>+IF($C330&gt;0,VLOOKUP($B330,'CSM ACTIVE PRICE LIST'!$A$2:$F$1022,6,FALSE),"")</f>
        <v/>
      </c>
      <c r="AD330" s="38"/>
      <c r="AE330" s="159" t="str">
        <f t="shared" ref="AE330:AE372" si="52">+H330&amp;J330</f>
        <v>0</v>
      </c>
      <c r="AF330" s="201"/>
      <c r="AG330" s="40" t="str">
        <f>IF($C330&gt;0,+VLOOKUP(E330,'MASTER CODE DATA'!A$1:B$99,2,FALSE),"")</f>
        <v/>
      </c>
      <c r="AH330" s="40" t="str">
        <f>IF(C330&gt;0,+VLOOKUP(F330,'MASTER CODE DATA'!C$1:D$99,2,FALSE),"")</f>
        <v/>
      </c>
      <c r="AI330" s="40" t="str">
        <f>IF(C330&gt;0,+VLOOKUP(G330,'MASTER CODE DATA'!E$1:F$99,2,FALSE),"")</f>
        <v/>
      </c>
      <c r="AJ330" s="40" t="str">
        <f>IF(C330&gt;0,+VLOOKUP(H330,'MASTER CODE DATA'!G$1:H$99,2,FALSE),"")</f>
        <v/>
      </c>
      <c r="AK330" s="40" t="str">
        <f>IF(C330&gt;0,+VLOOKUP(I330,'MASTER CODE DATA'!I$1:J$99,2,FALSE),"")</f>
        <v/>
      </c>
    </row>
    <row r="331" spans="1:37" s="1" customFormat="1" hidden="1" x14ac:dyDescent="0.2">
      <c r="A331" s="33" t="s">
        <v>85</v>
      </c>
      <c r="B331" s="33" t="s">
        <v>703</v>
      </c>
      <c r="C331" s="146"/>
      <c r="D331" s="35" t="str">
        <f t="shared" si="50"/>
        <v/>
      </c>
      <c r="E331" s="34"/>
      <c r="F331" s="34"/>
      <c r="G331" s="34"/>
      <c r="H331" s="34"/>
      <c r="I331" s="34"/>
      <c r="J331" s="143">
        <v>0</v>
      </c>
      <c r="K331" s="191" t="str">
        <f t="shared" si="46"/>
        <v/>
      </c>
      <c r="L331" s="191"/>
      <c r="M331" s="191"/>
      <c r="N331" s="191"/>
      <c r="O331" s="191"/>
      <c r="P331" s="191"/>
      <c r="Q331" s="191"/>
      <c r="R331" s="191"/>
      <c r="S331" s="191"/>
      <c r="T331" s="191"/>
      <c r="U331" s="191"/>
      <c r="V331" s="191"/>
      <c r="W331" s="191"/>
      <c r="X331" s="191"/>
      <c r="Y331" s="191"/>
      <c r="Z331" s="191"/>
      <c r="AA331" s="192" t="str">
        <f>+IF($C331&gt;0,VLOOKUP($B331,'CSM ACTIVE PRICE LIST'!$A$2:$F$1022,4,FALSE),"")</f>
        <v/>
      </c>
      <c r="AB331" s="192" t="str">
        <f>+IF($C331&gt;0,VLOOKUP($B331,'CSM ACTIVE PRICE LIST'!$A$2:$F$1022,5,FALSE),"")</f>
        <v/>
      </c>
      <c r="AC331" s="192" t="str">
        <f>+IF($C331&gt;0,VLOOKUP($B331,'CSM ACTIVE PRICE LIST'!$A$2:$F$1022,6,FALSE),"")</f>
        <v/>
      </c>
      <c r="AD331" s="38"/>
      <c r="AE331" s="159" t="str">
        <f t="shared" si="52"/>
        <v>0</v>
      </c>
      <c r="AF331" s="201"/>
      <c r="AG331" s="40" t="str">
        <f>IF($C331&gt;0,+VLOOKUP(E331,'MASTER CODE DATA'!A$1:B$99,2,FALSE),"")</f>
        <v/>
      </c>
      <c r="AH331" s="40" t="str">
        <f>IF(C331&gt;0,+VLOOKUP(F331,'MASTER CODE DATA'!C$1:D$99,2,FALSE),"")</f>
        <v/>
      </c>
      <c r="AI331" s="40" t="str">
        <f>IF(C331&gt;0,+VLOOKUP(G331,'MASTER CODE DATA'!E$1:F$99,2,FALSE),"")</f>
        <v/>
      </c>
      <c r="AJ331" s="40" t="str">
        <f>IF(C331&gt;0,+VLOOKUP(H331,'MASTER CODE DATA'!G$1:H$99,2,FALSE),"")</f>
        <v/>
      </c>
      <c r="AK331" s="40" t="str">
        <f>IF(C331&gt;0,+VLOOKUP(I331,'MASTER CODE DATA'!I$1:J$99,2,FALSE),"")</f>
        <v/>
      </c>
    </row>
    <row r="332" spans="1:37" s="1" customFormat="1" hidden="1" x14ac:dyDescent="0.2">
      <c r="A332" s="33" t="s">
        <v>99</v>
      </c>
      <c r="B332" s="33" t="s">
        <v>704</v>
      </c>
      <c r="C332" s="146"/>
      <c r="D332" s="35" t="str">
        <f t="shared" si="50"/>
        <v/>
      </c>
      <c r="E332" s="34"/>
      <c r="F332" s="34"/>
      <c r="G332" s="34"/>
      <c r="H332" s="34"/>
      <c r="I332" s="34"/>
      <c r="J332" s="143">
        <v>0</v>
      </c>
      <c r="K332" s="191" t="str">
        <f t="shared" si="46"/>
        <v/>
      </c>
      <c r="L332" s="191"/>
      <c r="M332" s="191"/>
      <c r="N332" s="191"/>
      <c r="O332" s="191"/>
      <c r="P332" s="191"/>
      <c r="Q332" s="191"/>
      <c r="R332" s="191"/>
      <c r="S332" s="191"/>
      <c r="T332" s="191"/>
      <c r="U332" s="191"/>
      <c r="V332" s="191"/>
      <c r="W332" s="191"/>
      <c r="X332" s="191"/>
      <c r="Y332" s="191"/>
      <c r="Z332" s="191"/>
      <c r="AA332" s="192" t="str">
        <f>+IF($C332&gt;0,VLOOKUP($B332,'CSM ACTIVE PRICE LIST'!$A$2:$F$1022,4,FALSE),"")</f>
        <v/>
      </c>
      <c r="AB332" s="192" t="str">
        <f>+IF($C332&gt;0,VLOOKUP($B332,'CSM ACTIVE PRICE LIST'!$A$2:$F$1022,5,FALSE),"")</f>
        <v/>
      </c>
      <c r="AC332" s="192" t="str">
        <f>+IF($C332&gt;0,VLOOKUP($B332,'CSM ACTIVE PRICE LIST'!$A$2:$F$1022,6,FALSE),"")</f>
        <v/>
      </c>
      <c r="AD332" s="38"/>
      <c r="AE332" s="159" t="str">
        <f t="shared" si="52"/>
        <v>0</v>
      </c>
      <c r="AF332" s="201"/>
      <c r="AG332" s="40" t="str">
        <f>IF($C332&gt;0,+VLOOKUP(E332,'MASTER CODE DATA'!A$1:B$99,2,FALSE),"")</f>
        <v/>
      </c>
      <c r="AH332" s="40" t="str">
        <f>IF(C332&gt;0,+VLOOKUP(F332,'MASTER CODE DATA'!C$1:D$99,2,FALSE),"")</f>
        <v/>
      </c>
      <c r="AI332" s="40" t="str">
        <f>IF(C332&gt;0,+VLOOKUP(G332,'MASTER CODE DATA'!E$1:F$99,2,FALSE),"")</f>
        <v/>
      </c>
      <c r="AJ332" s="40" t="str">
        <f>IF(C332&gt;0,+VLOOKUP(H332,'MASTER CODE DATA'!G$1:H$99,2,FALSE),"")</f>
        <v/>
      </c>
      <c r="AK332" s="40" t="str">
        <f>IF(C332&gt;0,+VLOOKUP(I332,'MASTER CODE DATA'!I$1:J$99,2,FALSE),"")</f>
        <v/>
      </c>
    </row>
    <row r="333" spans="1:37" s="1" customFormat="1" ht="204" x14ac:dyDescent="0.2">
      <c r="A333" s="33" t="s">
        <v>81</v>
      </c>
      <c r="B333" s="194" t="s">
        <v>3924</v>
      </c>
      <c r="C333" s="146" t="s">
        <v>3908</v>
      </c>
      <c r="D333" s="35" t="str">
        <f t="shared" si="50"/>
        <v>R.TOPWN_CSS</v>
      </c>
      <c r="E333" s="34" t="s">
        <v>860</v>
      </c>
      <c r="F333" s="34" t="s">
        <v>865</v>
      </c>
      <c r="G333" s="34" t="s">
        <v>861</v>
      </c>
      <c r="H333" s="34" t="s">
        <v>865</v>
      </c>
      <c r="I333" s="34" t="s">
        <v>3922</v>
      </c>
      <c r="J333" s="143" t="s">
        <v>2977</v>
      </c>
      <c r="K333" s="191" t="str">
        <f>IF(C333&gt;0,C333,"")</f>
        <v>WOMEN'S OVERSIZE CASUAL SHIRT</v>
      </c>
      <c r="L333" s="191" t="s">
        <v>3911</v>
      </c>
      <c r="M333" s="191" t="s">
        <v>3909</v>
      </c>
      <c r="N333" s="191" t="s">
        <v>129</v>
      </c>
      <c r="O333" s="191" t="s">
        <v>3910</v>
      </c>
      <c r="P333" s="191" t="s">
        <v>3912</v>
      </c>
      <c r="Q333" s="191" t="s">
        <v>3913</v>
      </c>
      <c r="R333" s="191" t="s">
        <v>132</v>
      </c>
      <c r="S333" s="191" t="s">
        <v>3914</v>
      </c>
      <c r="T333" s="191" t="s">
        <v>3918</v>
      </c>
      <c r="U333" s="191" t="s">
        <v>3916</v>
      </c>
      <c r="V333" s="191" t="s">
        <v>134</v>
      </c>
      <c r="W333" s="191"/>
      <c r="X333" s="191"/>
      <c r="Y333" s="191"/>
      <c r="Z333" s="191"/>
      <c r="AA333" s="192">
        <f>+IF($C333&gt;0,VLOOKUP($B333,'CSM ACTIVE PRICE LIST'!$A$2:$F$1022,4,FALSE),"")</f>
        <v>129.9</v>
      </c>
      <c r="AB333" s="192">
        <f>+IF($C333&gt;0,VLOOKUP($B333,'CSM ACTIVE PRICE LIST'!$A$2:$F$1022,5,FALSE),"")</f>
        <v>7140</v>
      </c>
      <c r="AC333" s="192">
        <f>+IF($C333&gt;0,VLOOKUP($B333,'CSM ACTIVE PRICE LIST'!$A$2:$F$1022,6,FALSE),"")</f>
        <v>149.38499999999999</v>
      </c>
      <c r="AD333" s="38" t="str">
        <f>+VLOOKUP(B333,'SKU LIST - LINKED'!C:W,21,FALSE)</f>
        <v>XS;S;M;L;XL;XXL</v>
      </c>
      <c r="AE333" s="159" t="str">
        <f t="shared" ref="AE333" si="53">+H333&amp;"-"&amp;J333</f>
        <v>WOMEN-COMPETITION SHIRTS LONG SLEEVE</v>
      </c>
      <c r="AF333" s="159">
        <f>+VLOOKUP(B333,'[1]STYLES &amp; SIZE CHARTS'!$A:$H,8,FALSE)</f>
        <v>0</v>
      </c>
      <c r="AG333" s="40" t="str">
        <f>IF($C333&gt;0,+VLOOKUP(E333,'MASTER CODE DATA'!A$1:B$99,2,FALSE),"")</f>
        <v>R</v>
      </c>
      <c r="AH333" s="40" t="str">
        <f>IF(C333&gt;0,+VLOOKUP(F333,'MASTER CODE DATA'!C$1:D$99,2,FALSE),"")</f>
        <v>WMN</v>
      </c>
      <c r="AI333" s="40" t="str">
        <f>IF(C333&gt;0,+VLOOKUP(G333,'MASTER CODE DATA'!E$1:F$99,2,FALSE),"")</f>
        <v>TOP</v>
      </c>
      <c r="AJ333" s="40" t="str">
        <f>IF(C333&gt;0,+VLOOKUP(H333,'MASTER CODE DATA'!G$1:H$99,2,FALSE),"")</f>
        <v>WN</v>
      </c>
      <c r="AK333" s="40" t="str">
        <f>IF(C333&gt;0,+VLOOKUP(I333,'MASTER CODE DATA'!I$1:J$99,2,FALSE),"")</f>
        <v>CSS</v>
      </c>
    </row>
    <row r="334" spans="1:37" s="1" customFormat="1" ht="180" x14ac:dyDescent="0.2">
      <c r="A334" s="33" t="s">
        <v>83</v>
      </c>
      <c r="B334" s="194" t="s">
        <v>705</v>
      </c>
      <c r="C334" s="146" t="s">
        <v>2986</v>
      </c>
      <c r="D334" s="35" t="str">
        <f t="shared" si="50"/>
        <v>R.TOPWN_CPL</v>
      </c>
      <c r="E334" s="34" t="s">
        <v>860</v>
      </c>
      <c r="F334" s="34" t="s">
        <v>865</v>
      </c>
      <c r="G334" s="34" t="s">
        <v>861</v>
      </c>
      <c r="H334" s="34" t="s">
        <v>865</v>
      </c>
      <c r="I334" s="34" t="s">
        <v>2958</v>
      </c>
      <c r="J334" s="143" t="s">
        <v>2987</v>
      </c>
      <c r="K334" s="191" t="str">
        <f>IF(C334&gt;0,C334,"")&amp;" - WITH STRASS DETAIL"</f>
        <v>WOMEN'S COMPETITION POLO SHORT SLEEVE - WITH STRASS DETAIL</v>
      </c>
      <c r="L334" s="191" t="s">
        <v>3684</v>
      </c>
      <c r="M334" s="191" t="s">
        <v>305</v>
      </c>
      <c r="N334" s="191" t="s">
        <v>129</v>
      </c>
      <c r="O334" s="191" t="s">
        <v>3682</v>
      </c>
      <c r="P334" s="191" t="s">
        <v>3685</v>
      </c>
      <c r="Q334" s="191" t="s">
        <v>307</v>
      </c>
      <c r="R334" s="191" t="s">
        <v>132</v>
      </c>
      <c r="S334" s="191" t="s">
        <v>3683</v>
      </c>
      <c r="T334" s="191" t="s">
        <v>3686</v>
      </c>
      <c r="U334" s="191" t="s">
        <v>3702</v>
      </c>
      <c r="V334" s="191" t="s">
        <v>134</v>
      </c>
      <c r="W334" s="191"/>
      <c r="X334" s="191"/>
      <c r="Y334" s="191"/>
      <c r="Z334" s="191"/>
      <c r="AA334" s="192">
        <f>+IF($C334&gt;0,VLOOKUP($B334,'CSM ACTIVE PRICE LIST'!$A$2:$F$1022,4,FALSE),"")</f>
        <v>109.9</v>
      </c>
      <c r="AB334" s="192">
        <f>+IF($C334&gt;0,VLOOKUP($B334,'CSM ACTIVE PRICE LIST'!$A$2:$F$1022,5,FALSE),"")</f>
        <v>6040</v>
      </c>
      <c r="AC334" s="192">
        <f>+IF($C334&gt;0,VLOOKUP($B334,'CSM ACTIVE PRICE LIST'!$A$2:$F$1022,6,FALSE),"")</f>
        <v>126.38499999999999</v>
      </c>
      <c r="AD334" s="38" t="str">
        <f>+VLOOKUP(B334,'SKU LIST - LINKED'!C:W,21,FALSE)</f>
        <v>XS;S;M;L;XL</v>
      </c>
      <c r="AE334" s="159" t="str">
        <f>+H334&amp;"-"&amp;J334</f>
        <v>WOMEN-COMPETITION POLO SHORT SLEEVE</v>
      </c>
      <c r="AF334" s="159" t="str">
        <f>+VLOOKUP(B334,'[1]STYLES &amp; SIZE CHARTS'!$A:$H,8,FALSE)</f>
        <v>WT-SSCP1</v>
      </c>
      <c r="AG334" s="40" t="str">
        <f>IF($C334&gt;0,+VLOOKUP(E334,'MASTER CODE DATA'!A$1:B$99,2,FALSE),"")</f>
        <v>R</v>
      </c>
      <c r="AH334" s="40" t="str">
        <f>IF(C334&gt;0,+VLOOKUP(F334,'MASTER CODE DATA'!C$1:D$99,2,FALSE),"")</f>
        <v>WMN</v>
      </c>
      <c r="AI334" s="40" t="str">
        <f>IF(C334&gt;0,+VLOOKUP(G334,'MASTER CODE DATA'!E$1:F$99,2,FALSE),"")</f>
        <v>TOP</v>
      </c>
      <c r="AJ334" s="40" t="str">
        <f>IF(C334&gt;0,+VLOOKUP(H334,'MASTER CODE DATA'!G$1:H$99,2,FALSE),"")</f>
        <v>WN</v>
      </c>
      <c r="AK334" s="40" t="str">
        <f>IF(C334&gt;0,+VLOOKUP(I334,'MASTER CODE DATA'!I$1:J$99,2,FALSE),"")</f>
        <v>CPL</v>
      </c>
    </row>
    <row r="335" spans="1:37" s="1" customFormat="1" hidden="1" x14ac:dyDescent="0.2">
      <c r="A335" s="33" t="s">
        <v>83</v>
      </c>
      <c r="B335" s="33" t="s">
        <v>706</v>
      </c>
      <c r="C335" s="146"/>
      <c r="D335" s="35" t="str">
        <f t="shared" si="50"/>
        <v/>
      </c>
      <c r="E335" s="34"/>
      <c r="F335" s="34"/>
      <c r="G335" s="34"/>
      <c r="H335" s="34"/>
      <c r="I335" s="34"/>
      <c r="J335" s="143">
        <v>0</v>
      </c>
      <c r="K335" s="191" t="str">
        <f t="shared" si="46"/>
        <v/>
      </c>
      <c r="L335" s="191"/>
      <c r="M335" s="191"/>
      <c r="N335" s="191"/>
      <c r="O335" s="191"/>
      <c r="P335" s="191"/>
      <c r="Q335" s="191"/>
      <c r="R335" s="191"/>
      <c r="S335" s="191"/>
      <c r="T335" s="191"/>
      <c r="U335" s="191"/>
      <c r="V335" s="191"/>
      <c r="W335" s="191"/>
      <c r="X335" s="191"/>
      <c r="Y335" s="191"/>
      <c r="Z335" s="191"/>
      <c r="AA335" s="192" t="str">
        <f>+IF($C335&gt;0,VLOOKUP($B335,'CSM ACTIVE PRICE LIST'!$A$2:$F$1022,4,FALSE),"")</f>
        <v/>
      </c>
      <c r="AB335" s="192" t="str">
        <f>+IF($C335&gt;0,VLOOKUP($B335,'CSM ACTIVE PRICE LIST'!$A$2:$F$1022,5,FALSE),"")</f>
        <v/>
      </c>
      <c r="AC335" s="192" t="str">
        <f>+IF($C335&gt;0,VLOOKUP($B335,'CSM ACTIVE PRICE LIST'!$A$2:$F$1022,6,FALSE),"")</f>
        <v/>
      </c>
      <c r="AD335" s="38"/>
      <c r="AE335" s="159" t="str">
        <f t="shared" si="52"/>
        <v>0</v>
      </c>
      <c r="AF335" s="201"/>
      <c r="AG335" s="40" t="str">
        <f>IF($C335&gt;0,+VLOOKUP(E335,'MASTER CODE DATA'!A$1:B$99,2,FALSE),"")</f>
        <v/>
      </c>
      <c r="AH335" s="40" t="str">
        <f>IF(C335&gt;0,+VLOOKUP(F335,'MASTER CODE DATA'!C$1:D$99,2,FALSE),"")</f>
        <v/>
      </c>
      <c r="AI335" s="40" t="str">
        <f>IF(C335&gt;0,+VLOOKUP(G335,'MASTER CODE DATA'!E$1:F$99,2,FALSE),"")</f>
        <v/>
      </c>
      <c r="AJ335" s="40" t="str">
        <f>IF(C335&gt;0,+VLOOKUP(H335,'MASTER CODE DATA'!G$1:H$99,2,FALSE),"")</f>
        <v/>
      </c>
      <c r="AK335" s="40" t="str">
        <f>IF(C335&gt;0,+VLOOKUP(I335,'MASTER CODE DATA'!I$1:J$99,2,FALSE),"")</f>
        <v/>
      </c>
    </row>
    <row r="336" spans="1:37" s="1" customFormat="1" hidden="1" x14ac:dyDescent="0.2">
      <c r="A336" s="33" t="s">
        <v>169</v>
      </c>
      <c r="B336" s="33" t="s">
        <v>707</v>
      </c>
      <c r="C336" s="146"/>
      <c r="D336" s="35" t="str">
        <f t="shared" si="50"/>
        <v/>
      </c>
      <c r="E336" s="34"/>
      <c r="F336" s="34"/>
      <c r="G336" s="34"/>
      <c r="H336" s="34"/>
      <c r="I336" s="34"/>
      <c r="J336" s="143">
        <v>0</v>
      </c>
      <c r="K336" s="191" t="str">
        <f t="shared" si="46"/>
        <v/>
      </c>
      <c r="L336" s="191"/>
      <c r="M336" s="191"/>
      <c r="N336" s="191"/>
      <c r="O336" s="191"/>
      <c r="P336" s="191"/>
      <c r="Q336" s="191"/>
      <c r="R336" s="191"/>
      <c r="S336" s="191"/>
      <c r="T336" s="191"/>
      <c r="U336" s="191"/>
      <c r="V336" s="191"/>
      <c r="W336" s="191"/>
      <c r="X336" s="191"/>
      <c r="Y336" s="191"/>
      <c r="Z336" s="191"/>
      <c r="AA336" s="192" t="str">
        <f>+IF($C336&gt;0,VLOOKUP($B336,'CSM ACTIVE PRICE LIST'!$A$2:$F$1022,4,FALSE),"")</f>
        <v/>
      </c>
      <c r="AB336" s="192" t="str">
        <f>+IF($C336&gt;0,VLOOKUP($B336,'CSM ACTIVE PRICE LIST'!$A$2:$F$1022,5,FALSE),"")</f>
        <v/>
      </c>
      <c r="AC336" s="192" t="str">
        <f>+IF($C336&gt;0,VLOOKUP($B336,'CSM ACTIVE PRICE LIST'!$A$2:$F$1022,6,FALSE),"")</f>
        <v/>
      </c>
      <c r="AD336" s="38"/>
      <c r="AE336" s="159" t="str">
        <f t="shared" si="52"/>
        <v>0</v>
      </c>
      <c r="AF336" s="201"/>
      <c r="AG336" s="40" t="str">
        <f>IF($C336&gt;0,+VLOOKUP(E336,'MASTER CODE DATA'!A$1:B$99,2,FALSE),"")</f>
        <v/>
      </c>
      <c r="AH336" s="40" t="str">
        <f>IF(C336&gt;0,+VLOOKUP(F336,'MASTER CODE DATA'!C$1:D$99,2,FALSE),"")</f>
        <v/>
      </c>
      <c r="AI336" s="40" t="str">
        <f>IF(C336&gt;0,+VLOOKUP(G336,'MASTER CODE DATA'!E$1:F$99,2,FALSE),"")</f>
        <v/>
      </c>
      <c r="AJ336" s="40" t="str">
        <f>IF(C336&gt;0,+VLOOKUP(H336,'MASTER CODE DATA'!G$1:H$99,2,FALSE),"")</f>
        <v/>
      </c>
      <c r="AK336" s="40" t="str">
        <f>IF(C336&gt;0,+VLOOKUP(I336,'MASTER CODE DATA'!I$1:J$99,2,FALSE),"")</f>
        <v/>
      </c>
    </row>
    <row r="337" spans="1:37" s="1" customFormat="1" ht="144" x14ac:dyDescent="0.2">
      <c r="A337" s="33" t="s">
        <v>83</v>
      </c>
      <c r="B337" s="194" t="s">
        <v>708</v>
      </c>
      <c r="C337" s="146" t="s">
        <v>2986</v>
      </c>
      <c r="D337" s="35" t="str">
        <f t="shared" si="50"/>
        <v>R.TOPWN_CPL</v>
      </c>
      <c r="E337" s="34" t="s">
        <v>860</v>
      </c>
      <c r="F337" s="34" t="s">
        <v>865</v>
      </c>
      <c r="G337" s="34" t="s">
        <v>861</v>
      </c>
      <c r="H337" s="34" t="s">
        <v>865</v>
      </c>
      <c r="I337" s="34" t="s">
        <v>2958</v>
      </c>
      <c r="J337" s="143" t="s">
        <v>2987</v>
      </c>
      <c r="K337" s="191" t="str">
        <f t="shared" si="46"/>
        <v>WOMEN'S COMPETITION POLO SHORT SLEEVE</v>
      </c>
      <c r="L337" s="191" t="s">
        <v>304</v>
      </c>
      <c r="M337" s="191" t="s">
        <v>305</v>
      </c>
      <c r="N337" s="191" t="s">
        <v>129</v>
      </c>
      <c r="O337" s="191" t="s">
        <v>306</v>
      </c>
      <c r="P337" s="191" t="s">
        <v>3605</v>
      </c>
      <c r="Q337" s="191" t="s">
        <v>307</v>
      </c>
      <c r="R337" s="191" t="s">
        <v>132</v>
      </c>
      <c r="S337" s="191" t="s">
        <v>3003</v>
      </c>
      <c r="T337" s="191" t="s">
        <v>308</v>
      </c>
      <c r="U337" s="191" t="s">
        <v>3702</v>
      </c>
      <c r="V337" s="191" t="s">
        <v>134</v>
      </c>
      <c r="W337" s="191"/>
      <c r="X337" s="191"/>
      <c r="Y337" s="191"/>
      <c r="Z337" s="191"/>
      <c r="AA337" s="192">
        <f>+IF($C337&gt;0,VLOOKUP($B337,'CSM ACTIVE PRICE LIST'!$A$2:$F$1022,4,FALSE),"")</f>
        <v>99.9</v>
      </c>
      <c r="AB337" s="192">
        <f>+IF($C337&gt;0,VLOOKUP($B337,'CSM ACTIVE PRICE LIST'!$A$2:$F$1022,5,FALSE),"")</f>
        <v>5490</v>
      </c>
      <c r="AC337" s="192">
        <f>+IF($C337&gt;0,VLOOKUP($B337,'CSM ACTIVE PRICE LIST'!$A$2:$F$1022,6,FALSE),"")</f>
        <v>114.88499999999999</v>
      </c>
      <c r="AD337" s="38" t="str">
        <f>+VLOOKUP(B337,'SKU LIST - LINKED'!C:W,21,FALSE)</f>
        <v>XS;S;M;L;XL</v>
      </c>
      <c r="AE337" s="159" t="str">
        <f>+H337&amp;"-"&amp;J337</f>
        <v>WOMEN-COMPETITION POLO SHORT SLEEVE</v>
      </c>
      <c r="AF337" s="159" t="str">
        <f>+VLOOKUP(B337,'[1]STYLES &amp; SIZE CHARTS'!$A:$H,8,FALSE)</f>
        <v>WT-SSCP1</v>
      </c>
      <c r="AG337" s="40" t="str">
        <f>IF($C337&gt;0,+VLOOKUP(E337,'MASTER CODE DATA'!A$1:B$99,2,FALSE),"")</f>
        <v>R</v>
      </c>
      <c r="AH337" s="40" t="str">
        <f>IF(C337&gt;0,+VLOOKUP(F337,'MASTER CODE DATA'!C$1:D$99,2,FALSE),"")</f>
        <v>WMN</v>
      </c>
      <c r="AI337" s="40" t="str">
        <f>IF(C337&gt;0,+VLOOKUP(G337,'MASTER CODE DATA'!E$1:F$99,2,FALSE),"")</f>
        <v>TOP</v>
      </c>
      <c r="AJ337" s="40" t="str">
        <f>IF(C337&gt;0,+VLOOKUP(H337,'MASTER CODE DATA'!G$1:H$99,2,FALSE),"")</f>
        <v>WN</v>
      </c>
      <c r="AK337" s="40" t="str">
        <f>IF(C337&gt;0,+VLOOKUP(I337,'MASTER CODE DATA'!I$1:J$99,2,FALSE),"")</f>
        <v>CPL</v>
      </c>
    </row>
    <row r="338" spans="1:37" s="1" customFormat="1" hidden="1" x14ac:dyDescent="0.2">
      <c r="A338" s="33" t="s">
        <v>81</v>
      </c>
      <c r="B338" s="33" t="s">
        <v>709</v>
      </c>
      <c r="C338" s="146"/>
      <c r="D338" s="35" t="str">
        <f t="shared" si="50"/>
        <v/>
      </c>
      <c r="E338" s="34"/>
      <c r="F338" s="34"/>
      <c r="G338" s="34"/>
      <c r="H338" s="34"/>
      <c r="I338" s="34"/>
      <c r="J338" s="143">
        <v>0</v>
      </c>
      <c r="K338" s="191" t="str">
        <f t="shared" si="46"/>
        <v/>
      </c>
      <c r="L338" s="191"/>
      <c r="M338" s="191"/>
      <c r="N338" s="191"/>
      <c r="O338" s="191"/>
      <c r="P338" s="191"/>
      <c r="Q338" s="191"/>
      <c r="R338" s="191"/>
      <c r="S338" s="191"/>
      <c r="T338" s="191"/>
      <c r="U338" s="191"/>
      <c r="V338" s="191"/>
      <c r="W338" s="191"/>
      <c r="X338" s="191"/>
      <c r="Y338" s="191"/>
      <c r="Z338" s="191"/>
      <c r="AA338" s="192" t="str">
        <f>+IF($C338&gt;0,VLOOKUP($B338,'CSM ACTIVE PRICE LIST'!$A$2:$F$1022,4,FALSE),"")</f>
        <v/>
      </c>
      <c r="AB338" s="192" t="str">
        <f>+IF($C338&gt;0,VLOOKUP($B338,'CSM ACTIVE PRICE LIST'!$A$2:$F$1022,5,FALSE),"")</f>
        <v/>
      </c>
      <c r="AC338" s="192" t="str">
        <f>+IF($C338&gt;0,VLOOKUP($B338,'CSM ACTIVE PRICE LIST'!$A$2:$F$1022,6,FALSE),"")</f>
        <v/>
      </c>
      <c r="AD338" s="38"/>
      <c r="AE338" s="159" t="str">
        <f t="shared" si="52"/>
        <v>0</v>
      </c>
      <c r="AF338" s="201"/>
      <c r="AG338" s="40" t="str">
        <f>IF($C338&gt;0,+VLOOKUP(E338,'MASTER CODE DATA'!A$1:B$99,2,FALSE),"")</f>
        <v/>
      </c>
      <c r="AH338" s="40" t="str">
        <f>IF(C338&gt;0,+VLOOKUP(F338,'MASTER CODE DATA'!C$1:D$99,2,FALSE),"")</f>
        <v/>
      </c>
      <c r="AI338" s="40" t="str">
        <f>IF(C338&gt;0,+VLOOKUP(G338,'MASTER CODE DATA'!E$1:F$99,2,FALSE),"")</f>
        <v/>
      </c>
      <c r="AJ338" s="40" t="str">
        <f>IF(C338&gt;0,+VLOOKUP(H338,'MASTER CODE DATA'!G$1:H$99,2,FALSE),"")</f>
        <v/>
      </c>
      <c r="AK338" s="40" t="str">
        <f>IF(C338&gt;0,+VLOOKUP(I338,'MASTER CODE DATA'!I$1:J$99,2,FALSE),"")</f>
        <v/>
      </c>
    </row>
    <row r="339" spans="1:37" s="1" customFormat="1" hidden="1" x14ac:dyDescent="0.2">
      <c r="A339" s="33" t="s">
        <v>81</v>
      </c>
      <c r="B339" s="33" t="s">
        <v>710</v>
      </c>
      <c r="C339" s="146"/>
      <c r="D339" s="35" t="str">
        <f t="shared" si="50"/>
        <v/>
      </c>
      <c r="E339" s="34"/>
      <c r="F339" s="34"/>
      <c r="G339" s="34"/>
      <c r="H339" s="34"/>
      <c r="I339" s="34"/>
      <c r="J339" s="143">
        <v>0</v>
      </c>
      <c r="K339" s="191" t="str">
        <f t="shared" si="46"/>
        <v/>
      </c>
      <c r="L339" s="191"/>
      <c r="M339" s="191"/>
      <c r="N339" s="191"/>
      <c r="O339" s="191"/>
      <c r="P339" s="191"/>
      <c r="Q339" s="191"/>
      <c r="R339" s="191"/>
      <c r="S339" s="191"/>
      <c r="T339" s="191"/>
      <c r="U339" s="191"/>
      <c r="V339" s="191"/>
      <c r="W339" s="191"/>
      <c r="X339" s="191"/>
      <c r="Y339" s="191"/>
      <c r="Z339" s="191"/>
      <c r="AA339" s="192" t="str">
        <f>+IF($C339&gt;0,VLOOKUP($B339,'CSM ACTIVE PRICE LIST'!$A$2:$F$1022,4,FALSE),"")</f>
        <v/>
      </c>
      <c r="AB339" s="192" t="str">
        <f>+IF($C339&gt;0,VLOOKUP($B339,'CSM ACTIVE PRICE LIST'!$A$2:$F$1022,5,FALSE),"")</f>
        <v/>
      </c>
      <c r="AC339" s="192" t="str">
        <f>+IF($C339&gt;0,VLOOKUP($B339,'CSM ACTIVE PRICE LIST'!$A$2:$F$1022,6,FALSE),"")</f>
        <v/>
      </c>
      <c r="AD339" s="38"/>
      <c r="AE339" s="159" t="str">
        <f t="shared" si="52"/>
        <v>0</v>
      </c>
      <c r="AF339" s="201"/>
      <c r="AG339" s="40" t="str">
        <f>IF($C339&gt;0,+VLOOKUP(E339,'MASTER CODE DATA'!A$1:B$99,2,FALSE),"")</f>
        <v/>
      </c>
      <c r="AH339" s="40" t="str">
        <f>IF(C339&gt;0,+VLOOKUP(F339,'MASTER CODE DATA'!C$1:D$99,2,FALSE),"")</f>
        <v/>
      </c>
      <c r="AI339" s="40" t="str">
        <f>IF(C339&gt;0,+VLOOKUP(G339,'MASTER CODE DATA'!E$1:F$99,2,FALSE),"")</f>
        <v/>
      </c>
      <c r="AJ339" s="40" t="str">
        <f>IF(C339&gt;0,+VLOOKUP(H339,'MASTER CODE DATA'!G$1:H$99,2,FALSE),"")</f>
        <v/>
      </c>
      <c r="AK339" s="40" t="str">
        <f>IF(C339&gt;0,+VLOOKUP(I339,'MASTER CODE DATA'!I$1:J$99,2,FALSE),"")</f>
        <v/>
      </c>
    </row>
    <row r="340" spans="1:37" s="1" customFormat="1" hidden="1" x14ac:dyDescent="0.2">
      <c r="A340" s="33" t="s">
        <v>81</v>
      </c>
      <c r="B340" s="33" t="s">
        <v>711</v>
      </c>
      <c r="C340" s="146"/>
      <c r="D340" s="35" t="str">
        <f t="shared" si="50"/>
        <v/>
      </c>
      <c r="E340" s="34"/>
      <c r="F340" s="34"/>
      <c r="G340" s="34"/>
      <c r="H340" s="34"/>
      <c r="I340" s="34"/>
      <c r="J340" s="143">
        <v>0</v>
      </c>
      <c r="K340" s="191" t="str">
        <f t="shared" si="46"/>
        <v/>
      </c>
      <c r="L340" s="191"/>
      <c r="M340" s="191"/>
      <c r="N340" s="191"/>
      <c r="O340" s="191"/>
      <c r="P340" s="191"/>
      <c r="Q340" s="191"/>
      <c r="R340" s="191"/>
      <c r="S340" s="191"/>
      <c r="T340" s="191"/>
      <c r="U340" s="191"/>
      <c r="V340" s="191"/>
      <c r="W340" s="191"/>
      <c r="X340" s="191"/>
      <c r="Y340" s="191"/>
      <c r="Z340" s="191"/>
      <c r="AA340" s="192" t="str">
        <f>+IF($C340&gt;0,VLOOKUP($B340,'CSM ACTIVE PRICE LIST'!$A$2:$F$1022,4,FALSE),"")</f>
        <v/>
      </c>
      <c r="AB340" s="192" t="str">
        <f>+IF($C340&gt;0,VLOOKUP($B340,'CSM ACTIVE PRICE LIST'!$A$2:$F$1022,5,FALSE),"")</f>
        <v/>
      </c>
      <c r="AC340" s="192" t="str">
        <f>+IF($C340&gt;0,VLOOKUP($B340,'CSM ACTIVE PRICE LIST'!$A$2:$F$1022,6,FALSE),"")</f>
        <v/>
      </c>
      <c r="AD340" s="38"/>
      <c r="AE340" s="159" t="str">
        <f t="shared" si="52"/>
        <v>0</v>
      </c>
      <c r="AF340" s="201"/>
      <c r="AG340" s="40" t="str">
        <f>IF($C340&gt;0,+VLOOKUP(E340,'MASTER CODE DATA'!A$1:B$99,2,FALSE),"")</f>
        <v/>
      </c>
      <c r="AH340" s="40" t="str">
        <f>IF(C340&gt;0,+VLOOKUP(F340,'MASTER CODE DATA'!C$1:D$99,2,FALSE),"")</f>
        <v/>
      </c>
      <c r="AI340" s="40" t="str">
        <f>IF(C340&gt;0,+VLOOKUP(G340,'MASTER CODE DATA'!E$1:F$99,2,FALSE),"")</f>
        <v/>
      </c>
      <c r="AJ340" s="40" t="str">
        <f>IF(C340&gt;0,+VLOOKUP(H340,'MASTER CODE DATA'!G$1:H$99,2,FALSE),"")</f>
        <v/>
      </c>
      <c r="AK340" s="40" t="str">
        <f>IF(C340&gt;0,+VLOOKUP(I340,'MASTER CODE DATA'!I$1:J$99,2,FALSE),"")</f>
        <v/>
      </c>
    </row>
    <row r="341" spans="1:37" s="1" customFormat="1" hidden="1" x14ac:dyDescent="0.2">
      <c r="A341" s="33" t="s">
        <v>81</v>
      </c>
      <c r="B341" s="33" t="s">
        <v>712</v>
      </c>
      <c r="C341" s="146"/>
      <c r="D341" s="35" t="str">
        <f t="shared" si="50"/>
        <v/>
      </c>
      <c r="E341" s="34"/>
      <c r="F341" s="34"/>
      <c r="G341" s="34"/>
      <c r="H341" s="34"/>
      <c r="I341" s="34"/>
      <c r="J341" s="143">
        <v>0</v>
      </c>
      <c r="K341" s="191" t="str">
        <f t="shared" si="46"/>
        <v/>
      </c>
      <c r="L341" s="191"/>
      <c r="M341" s="191"/>
      <c r="N341" s="191"/>
      <c r="O341" s="191"/>
      <c r="P341" s="191"/>
      <c r="Q341" s="191"/>
      <c r="R341" s="191"/>
      <c r="S341" s="191"/>
      <c r="T341" s="191"/>
      <c r="U341" s="191"/>
      <c r="V341" s="191"/>
      <c r="W341" s="191"/>
      <c r="X341" s="191"/>
      <c r="Y341" s="191"/>
      <c r="Z341" s="191"/>
      <c r="AA341" s="192" t="str">
        <f>+IF($C341&gt;0,VLOOKUP($B341,'CSM ACTIVE PRICE LIST'!$A$2:$F$1022,4,FALSE),"")</f>
        <v/>
      </c>
      <c r="AB341" s="192" t="str">
        <f>+IF($C341&gt;0,VLOOKUP($B341,'CSM ACTIVE PRICE LIST'!$A$2:$F$1022,5,FALSE),"")</f>
        <v/>
      </c>
      <c r="AC341" s="192" t="str">
        <f>+IF($C341&gt;0,VLOOKUP($B341,'CSM ACTIVE PRICE LIST'!$A$2:$F$1022,6,FALSE),"")</f>
        <v/>
      </c>
      <c r="AD341" s="38"/>
      <c r="AE341" s="159" t="str">
        <f t="shared" si="52"/>
        <v>0</v>
      </c>
      <c r="AF341" s="201"/>
      <c r="AG341" s="40" t="str">
        <f>IF($C341&gt;0,+VLOOKUP(E341,'MASTER CODE DATA'!A$1:B$99,2,FALSE),"")</f>
        <v/>
      </c>
      <c r="AH341" s="40" t="str">
        <f>IF(C341&gt;0,+VLOOKUP(F341,'MASTER CODE DATA'!C$1:D$99,2,FALSE),"")</f>
        <v/>
      </c>
      <c r="AI341" s="40" t="str">
        <f>IF(C341&gt;0,+VLOOKUP(G341,'MASTER CODE DATA'!E$1:F$99,2,FALSE),"")</f>
        <v/>
      </c>
      <c r="AJ341" s="40" t="str">
        <f>IF(C341&gt;0,+VLOOKUP(H341,'MASTER CODE DATA'!G$1:H$99,2,FALSE),"")</f>
        <v/>
      </c>
      <c r="AK341" s="40" t="str">
        <f>IF(C341&gt;0,+VLOOKUP(I341,'MASTER CODE DATA'!I$1:J$99,2,FALSE),"")</f>
        <v/>
      </c>
    </row>
    <row r="342" spans="1:37" s="1" customFormat="1" ht="84" x14ac:dyDescent="0.2">
      <c r="A342" s="33" t="s">
        <v>99</v>
      </c>
      <c r="B342" s="194" t="s">
        <v>713</v>
      </c>
      <c r="C342" s="146" t="s">
        <v>714</v>
      </c>
      <c r="D342" s="35" t="str">
        <f t="shared" si="50"/>
        <v>H.FLYFL_FLS</v>
      </c>
      <c r="E342" s="34" t="s">
        <v>766</v>
      </c>
      <c r="F342" s="34" t="s">
        <v>766</v>
      </c>
      <c r="G342" s="34" t="s">
        <v>920</v>
      </c>
      <c r="H342" s="34" t="s">
        <v>795</v>
      </c>
      <c r="I342" s="34" t="s">
        <v>784</v>
      </c>
      <c r="J342" s="143" t="s">
        <v>784</v>
      </c>
      <c r="K342" s="191" t="str">
        <f t="shared" si="46"/>
        <v>FLY SHEET</v>
      </c>
      <c r="L342" s="191" t="s">
        <v>715</v>
      </c>
      <c r="M342" s="191" t="s">
        <v>716</v>
      </c>
      <c r="N342" s="191" t="s">
        <v>106</v>
      </c>
      <c r="O342" s="191" t="s">
        <v>717</v>
      </c>
      <c r="P342" s="191" t="s">
        <v>718</v>
      </c>
      <c r="Q342" s="191" t="s">
        <v>719</v>
      </c>
      <c r="R342" s="191" t="s">
        <v>110</v>
      </c>
      <c r="S342" s="191" t="s">
        <v>720</v>
      </c>
      <c r="T342" s="191" t="s">
        <v>721</v>
      </c>
      <c r="U342" s="191" t="s">
        <v>722</v>
      </c>
      <c r="V342" s="191" t="s">
        <v>297</v>
      </c>
      <c r="W342" s="191"/>
      <c r="X342" s="191"/>
      <c r="Y342" s="191"/>
      <c r="Z342" s="191"/>
      <c r="AA342" s="192">
        <f>+IF($C342&gt;0,VLOOKUP($B342,'CSM ACTIVE PRICE LIST'!$A$2:$F$1022,4,FALSE),"")</f>
        <v>79.900000000000006</v>
      </c>
      <c r="AB342" s="192">
        <f>+IF($C342&gt;0,VLOOKUP($B342,'CSM ACTIVE PRICE LIST'!$A$2:$F$1022,5,FALSE),"")</f>
        <v>4390</v>
      </c>
      <c r="AC342" s="192">
        <f>+IF($C342&gt;0,VLOOKUP($B342,'CSM ACTIVE PRICE LIST'!$A$2:$F$1022,6,FALSE),"")</f>
        <v>91.885000000000005</v>
      </c>
      <c r="AD342" s="38" t="str">
        <f>+VLOOKUP(B342,'SKU LIST - LINKED'!C:W,21,FALSE)</f>
        <v>S;M;L;XL</v>
      </c>
      <c r="AE342" s="159" t="str">
        <f t="shared" ref="AE342:AE343" si="54">+H342&amp;"-"&amp;J342</f>
        <v>FULL-FLY SHEETS</v>
      </c>
      <c r="AF342" s="159">
        <f>+VLOOKUP(B342,'[1]STYLES &amp; SIZE CHARTS'!$A:$H,8,FALSE)</f>
        <v>0</v>
      </c>
      <c r="AG342" s="40" t="str">
        <f>IF($C342&gt;0,+VLOOKUP(E342,'MASTER CODE DATA'!A$1:B$99,2,FALSE),"")</f>
        <v>H</v>
      </c>
      <c r="AH342" s="40" t="str">
        <f>IF(C342&gt;0,+VLOOKUP(F342,'MASTER CODE DATA'!C$1:D$99,2,FALSE),"")</f>
        <v>HRS</v>
      </c>
      <c r="AI342" s="40" t="str">
        <f>IF(C342&gt;0,+VLOOKUP(G342,'MASTER CODE DATA'!E$1:F$99,2,FALSE),"")</f>
        <v>FLY</v>
      </c>
      <c r="AJ342" s="40" t="str">
        <f>IF(C342&gt;0,+VLOOKUP(H342,'MASTER CODE DATA'!G$1:H$99,2,FALSE),"")</f>
        <v>FL</v>
      </c>
      <c r="AK342" s="40" t="str">
        <f>IF(C342&gt;0,+VLOOKUP(I342,'MASTER CODE DATA'!I$1:J$99,2,FALSE),"")</f>
        <v>FLS</v>
      </c>
    </row>
    <row r="343" spans="1:37" s="1" customFormat="1" ht="84" x14ac:dyDescent="0.2">
      <c r="A343" s="33" t="s">
        <v>99</v>
      </c>
      <c r="B343" s="194" t="s">
        <v>2191</v>
      </c>
      <c r="C343" s="146" t="s">
        <v>714</v>
      </c>
      <c r="D343" s="35" t="str">
        <f t="shared" si="50"/>
        <v>H.FLYPN_FLS</v>
      </c>
      <c r="E343" s="34" t="s">
        <v>766</v>
      </c>
      <c r="F343" s="34" t="s">
        <v>808</v>
      </c>
      <c r="G343" s="34" t="s">
        <v>920</v>
      </c>
      <c r="H343" s="34" t="s">
        <v>808</v>
      </c>
      <c r="I343" s="34" t="s">
        <v>784</v>
      </c>
      <c r="J343" s="143" t="s">
        <v>784</v>
      </c>
      <c r="K343" s="191" t="str">
        <f>IF(C343&gt;0,H343&amp;" - "&amp;C343,"")</f>
        <v>PONY - FLY SHEET</v>
      </c>
      <c r="L343" s="191" t="s">
        <v>3546</v>
      </c>
      <c r="M343" s="191" t="s">
        <v>716</v>
      </c>
      <c r="N343" s="191" t="s">
        <v>106</v>
      </c>
      <c r="O343" s="191" t="s">
        <v>3557</v>
      </c>
      <c r="P343" s="191" t="s">
        <v>3568</v>
      </c>
      <c r="Q343" s="191" t="s">
        <v>719</v>
      </c>
      <c r="R343" s="191" t="s">
        <v>110</v>
      </c>
      <c r="S343" s="191" t="s">
        <v>3579</v>
      </c>
      <c r="T343" s="191" t="s">
        <v>3590</v>
      </c>
      <c r="U343" s="191" t="s">
        <v>722</v>
      </c>
      <c r="V343" s="191" t="s">
        <v>297</v>
      </c>
      <c r="W343" s="191"/>
      <c r="X343" s="191"/>
      <c r="Y343" s="191"/>
      <c r="Z343" s="191"/>
      <c r="AA343" s="192">
        <f>+IF($C343&gt;0,VLOOKUP($B343,'CSM ACTIVE PRICE LIST'!$A$2:$F$1022,4,FALSE),"")</f>
        <v>79.900000000000006</v>
      </c>
      <c r="AB343" s="192">
        <f>+IF($C343&gt;0,VLOOKUP($B343,'CSM ACTIVE PRICE LIST'!$A$2:$F$1022,5,FALSE),"")</f>
        <v>4390</v>
      </c>
      <c r="AC343" s="192">
        <f>+IF($C343&gt;0,VLOOKUP($B343,'CSM ACTIVE PRICE LIST'!$A$2:$F$1022,6,FALSE),"")</f>
        <v>91.885000000000005</v>
      </c>
      <c r="AD343" s="38" t="str">
        <f>+VLOOKUP(B343,'SKU LIST - LINKED'!C:W,21,FALSE)</f>
        <v>XXS;XS</v>
      </c>
      <c r="AE343" s="159" t="str">
        <f t="shared" si="54"/>
        <v>PONY-FLY SHEETS</v>
      </c>
      <c r="AF343" s="159">
        <f>+VLOOKUP(B343,'[1]STYLES &amp; SIZE CHARTS'!$A:$H,8,FALSE)</f>
        <v>0</v>
      </c>
      <c r="AG343" s="40" t="str">
        <f>IF($C343&gt;0,+VLOOKUP(E343,'MASTER CODE DATA'!A$1:B$99,2,FALSE),"")</f>
        <v>H</v>
      </c>
      <c r="AH343" s="40" t="str">
        <f>IF(C343&gt;0,+VLOOKUP(F343,'MASTER CODE DATA'!C$1:D$99,2,FALSE),"")</f>
        <v>PNY</v>
      </c>
      <c r="AI343" s="40" t="str">
        <f>IF(C343&gt;0,+VLOOKUP(G343,'MASTER CODE DATA'!E$1:F$99,2,FALSE),"")</f>
        <v>FLY</v>
      </c>
      <c r="AJ343" s="40" t="str">
        <f>IF(C343&gt;0,+VLOOKUP(H343,'MASTER CODE DATA'!G$1:H$99,2,FALSE),"")</f>
        <v>PN</v>
      </c>
      <c r="AK343" s="40" t="str">
        <f>IF(C343&gt;0,+VLOOKUP(I343,'MASTER CODE DATA'!I$1:J$99,2,FALSE),"")</f>
        <v>FLS</v>
      </c>
    </row>
    <row r="344" spans="1:37" s="1" customFormat="1" hidden="1" x14ac:dyDescent="0.2">
      <c r="A344" s="33" t="s">
        <v>99</v>
      </c>
      <c r="B344" s="33" t="s">
        <v>723</v>
      </c>
      <c r="C344" s="146"/>
      <c r="D344" s="35" t="str">
        <f t="shared" si="50"/>
        <v/>
      </c>
      <c r="E344" s="34"/>
      <c r="F344" s="34"/>
      <c r="G344" s="34"/>
      <c r="H344" s="34"/>
      <c r="I344" s="34"/>
      <c r="J344" s="143">
        <v>0</v>
      </c>
      <c r="K344" s="191" t="str">
        <f t="shared" ref="K344:K372" si="55">IF(C344&gt;0,C344,"")</f>
        <v/>
      </c>
      <c r="L344" s="191"/>
      <c r="M344" s="191"/>
      <c r="N344" s="191"/>
      <c r="O344" s="191"/>
      <c r="P344" s="191"/>
      <c r="Q344" s="191"/>
      <c r="R344" s="191"/>
      <c r="S344" s="191"/>
      <c r="T344" s="191"/>
      <c r="U344" s="191"/>
      <c r="V344" s="191"/>
      <c r="W344" s="191"/>
      <c r="X344" s="191"/>
      <c r="Y344" s="191"/>
      <c r="Z344" s="191"/>
      <c r="AA344" s="192" t="str">
        <f>+IF($C344&gt;0,VLOOKUP($B344,'CSM ACTIVE PRICE LIST'!$A$2:$F$1022,4,FALSE),"")</f>
        <v/>
      </c>
      <c r="AB344" s="192" t="str">
        <f>+IF($C344&gt;0,VLOOKUP($B344,'CSM ACTIVE PRICE LIST'!$A$2:$F$1022,5,FALSE),"")</f>
        <v/>
      </c>
      <c r="AC344" s="192" t="str">
        <f>+IF($C344&gt;0,VLOOKUP($B344,'CSM ACTIVE PRICE LIST'!$A$2:$F$1022,6,FALSE),"")</f>
        <v/>
      </c>
      <c r="AD344" s="38"/>
      <c r="AE344" s="159" t="str">
        <f t="shared" si="52"/>
        <v>0</v>
      </c>
      <c r="AF344" s="201"/>
      <c r="AG344" s="40" t="str">
        <f>IF($C344&gt;0,+VLOOKUP(E344,'MASTER CODE DATA'!A$1:B$99,2,FALSE),"")</f>
        <v/>
      </c>
      <c r="AH344" s="40" t="str">
        <f>IF(C344&gt;0,+VLOOKUP(F344,'MASTER CODE DATA'!C$1:D$99,2,FALSE),"")</f>
        <v/>
      </c>
      <c r="AI344" s="40" t="str">
        <f>IF(C344&gt;0,+VLOOKUP(G344,'MASTER CODE DATA'!E$1:F$99,2,FALSE),"")</f>
        <v/>
      </c>
      <c r="AJ344" s="40" t="str">
        <f>IF(C344&gt;0,+VLOOKUP(H344,'MASTER CODE DATA'!G$1:H$99,2,FALSE),"")</f>
        <v/>
      </c>
      <c r="AK344" s="40" t="str">
        <f>IF(C344&gt;0,+VLOOKUP(I344,'MASTER CODE DATA'!I$1:J$99,2,FALSE),"")</f>
        <v/>
      </c>
    </row>
    <row r="345" spans="1:37" s="1" customFormat="1" hidden="1" x14ac:dyDescent="0.2">
      <c r="A345" s="33" t="s">
        <v>81</v>
      </c>
      <c r="B345" s="33" t="s">
        <v>724</v>
      </c>
      <c r="C345" s="146"/>
      <c r="D345" s="35" t="str">
        <f t="shared" si="50"/>
        <v/>
      </c>
      <c r="E345" s="34"/>
      <c r="F345" s="34"/>
      <c r="G345" s="34"/>
      <c r="H345" s="34"/>
      <c r="I345" s="34"/>
      <c r="J345" s="143">
        <v>0</v>
      </c>
      <c r="K345" s="191" t="str">
        <f t="shared" si="55"/>
        <v/>
      </c>
      <c r="L345" s="191"/>
      <c r="M345" s="191"/>
      <c r="N345" s="191"/>
      <c r="O345" s="191"/>
      <c r="P345" s="191"/>
      <c r="Q345" s="191"/>
      <c r="R345" s="191"/>
      <c r="S345" s="191"/>
      <c r="T345" s="191"/>
      <c r="U345" s="191"/>
      <c r="V345" s="191"/>
      <c r="W345" s="191"/>
      <c r="X345" s="191"/>
      <c r="Y345" s="191"/>
      <c r="Z345" s="191"/>
      <c r="AA345" s="192" t="str">
        <f>+IF($C345&gt;0,VLOOKUP($B345,'CSM ACTIVE PRICE LIST'!$A$2:$F$1022,4,FALSE),"")</f>
        <v/>
      </c>
      <c r="AB345" s="192" t="str">
        <f>+IF($C345&gt;0,VLOOKUP($B345,'CSM ACTIVE PRICE LIST'!$A$2:$F$1022,5,FALSE),"")</f>
        <v/>
      </c>
      <c r="AC345" s="192" t="str">
        <f>+IF($C345&gt;0,VLOOKUP($B345,'CSM ACTIVE PRICE LIST'!$A$2:$F$1022,6,FALSE),"")</f>
        <v/>
      </c>
      <c r="AD345" s="38"/>
      <c r="AE345" s="159" t="str">
        <f t="shared" si="52"/>
        <v>0</v>
      </c>
      <c r="AF345" s="201"/>
      <c r="AG345" s="40" t="str">
        <f>IF($C345&gt;0,+VLOOKUP(E345,'MASTER CODE DATA'!A$1:B$99,2,FALSE),"")</f>
        <v/>
      </c>
      <c r="AH345" s="40" t="str">
        <f>IF(C345&gt;0,+VLOOKUP(F345,'MASTER CODE DATA'!C$1:D$99,2,FALSE),"")</f>
        <v/>
      </c>
      <c r="AI345" s="40" t="str">
        <f>IF(C345&gt;0,+VLOOKUP(G345,'MASTER CODE DATA'!E$1:F$99,2,FALSE),"")</f>
        <v/>
      </c>
      <c r="AJ345" s="40" t="str">
        <f>IF(C345&gt;0,+VLOOKUP(H345,'MASTER CODE DATA'!G$1:H$99,2,FALSE),"")</f>
        <v/>
      </c>
      <c r="AK345" s="40" t="str">
        <f>IF(C345&gt;0,+VLOOKUP(I345,'MASTER CODE DATA'!I$1:J$99,2,FALSE),"")</f>
        <v/>
      </c>
    </row>
    <row r="346" spans="1:37" s="1" customFormat="1" ht="132" x14ac:dyDescent="0.2">
      <c r="A346" s="33" t="s">
        <v>169</v>
      </c>
      <c r="B346" s="194" t="s">
        <v>725</v>
      </c>
      <c r="C346" s="146" t="s">
        <v>726</v>
      </c>
      <c r="D346" s="35" t="str">
        <f t="shared" si="50"/>
        <v>H.RUGFL_FLC</v>
      </c>
      <c r="E346" s="34" t="s">
        <v>766</v>
      </c>
      <c r="F346" s="34" t="s">
        <v>766</v>
      </c>
      <c r="G346" s="34" t="s">
        <v>767</v>
      </c>
      <c r="H346" s="34" t="s">
        <v>795</v>
      </c>
      <c r="I346" s="34" t="s">
        <v>1578</v>
      </c>
      <c r="J346" s="143" t="s">
        <v>1578</v>
      </c>
      <c r="K346" s="191" t="str">
        <f t="shared" si="55"/>
        <v>FLEECE BLANKET WITH COLLAR</v>
      </c>
      <c r="L346" s="191" t="s">
        <v>727</v>
      </c>
      <c r="M346" s="191" t="s">
        <v>691</v>
      </c>
      <c r="N346" s="191" t="s">
        <v>106</v>
      </c>
      <c r="O346" s="191" t="s">
        <v>728</v>
      </c>
      <c r="P346" s="191" t="s">
        <v>729</v>
      </c>
      <c r="Q346" s="191" t="s">
        <v>694</v>
      </c>
      <c r="R346" s="191" t="s">
        <v>110</v>
      </c>
      <c r="S346" s="191" t="s">
        <v>730</v>
      </c>
      <c r="T346" s="191" t="s">
        <v>731</v>
      </c>
      <c r="U346" s="191" t="s">
        <v>697</v>
      </c>
      <c r="V346" s="191" t="s">
        <v>297</v>
      </c>
      <c r="W346" s="191"/>
      <c r="X346" s="191"/>
      <c r="Y346" s="191"/>
      <c r="Z346" s="191"/>
      <c r="AA346" s="192">
        <f>+IF($C346&gt;0,VLOOKUP($B346,'CSM ACTIVE PRICE LIST'!$A$2:$F$1022,4,FALSE),"")</f>
        <v>99.9</v>
      </c>
      <c r="AB346" s="192">
        <f>+IF($C346&gt;0,VLOOKUP($B346,'CSM ACTIVE PRICE LIST'!$A$2:$F$1022,5,FALSE),"")</f>
        <v>5490</v>
      </c>
      <c r="AC346" s="192">
        <f>+IF($C346&gt;0,VLOOKUP($B346,'CSM ACTIVE PRICE LIST'!$A$2:$F$1022,6,FALSE),"")</f>
        <v>114.88499999999999</v>
      </c>
      <c r="AD346" s="38" t="str">
        <f>+VLOOKUP(B346,'SKU LIST - LINKED'!C:W,21,FALSE)</f>
        <v>S;M;L;XL</v>
      </c>
      <c r="AE346" s="159" t="str">
        <f t="shared" ref="AE346:AE347" si="56">+H346&amp;"-"&amp;J346</f>
        <v>FULL-FLEECE BLANKETS</v>
      </c>
      <c r="AF346" s="159" t="str">
        <f>+VLOOKUP(B346,'[1]STYLES &amp; SIZE CHARTS'!$A:$H,8,FALSE)</f>
        <v>HP-RUGS1</v>
      </c>
      <c r="AG346" s="40" t="str">
        <f>IF($C346&gt;0,+VLOOKUP(E346,'MASTER CODE DATA'!A$1:B$99,2,FALSE),"")</f>
        <v>H</v>
      </c>
      <c r="AH346" s="40" t="str">
        <f>IF(C346&gt;0,+VLOOKUP(F346,'MASTER CODE DATA'!C$1:D$99,2,FALSE),"")</f>
        <v>HRS</v>
      </c>
      <c r="AI346" s="40" t="str">
        <f>IF(C346&gt;0,+VLOOKUP(G346,'MASTER CODE DATA'!E$1:F$99,2,FALSE),"")</f>
        <v>RUG</v>
      </c>
      <c r="AJ346" s="40" t="str">
        <f>IF(C346&gt;0,+VLOOKUP(H346,'MASTER CODE DATA'!G$1:H$99,2,FALSE),"")</f>
        <v>FL</v>
      </c>
      <c r="AK346" s="40" t="str">
        <f>IF(C346&gt;0,+VLOOKUP(I346,'MASTER CODE DATA'!I$1:J$99,2,FALSE),"")</f>
        <v>FLC</v>
      </c>
    </row>
    <row r="347" spans="1:37" s="1" customFormat="1" ht="132" x14ac:dyDescent="0.2">
      <c r="A347" s="33" t="s">
        <v>169</v>
      </c>
      <c r="B347" s="194" t="s">
        <v>2192</v>
      </c>
      <c r="C347" s="146" t="s">
        <v>726</v>
      </c>
      <c r="D347" s="35" t="str">
        <f t="shared" si="50"/>
        <v>H.RUGPN_FLC</v>
      </c>
      <c r="E347" s="34" t="s">
        <v>766</v>
      </c>
      <c r="F347" s="34" t="s">
        <v>808</v>
      </c>
      <c r="G347" s="34" t="s">
        <v>767</v>
      </c>
      <c r="H347" s="34" t="s">
        <v>808</v>
      </c>
      <c r="I347" s="34" t="s">
        <v>1578</v>
      </c>
      <c r="J347" s="143" t="s">
        <v>1578</v>
      </c>
      <c r="K347" s="191" t="str">
        <f>IF(C347&gt;0,H347&amp;" - "&amp;C347,"")</f>
        <v>PONY - FLEECE BLANKET WITH COLLAR</v>
      </c>
      <c r="L347" s="191" t="s">
        <v>3547</v>
      </c>
      <c r="M347" s="191" t="s">
        <v>691</v>
      </c>
      <c r="N347" s="191" t="s">
        <v>106</v>
      </c>
      <c r="O347" s="191" t="s">
        <v>3558</v>
      </c>
      <c r="P347" s="191" t="s">
        <v>3569</v>
      </c>
      <c r="Q347" s="191" t="s">
        <v>694</v>
      </c>
      <c r="R347" s="191" t="s">
        <v>110</v>
      </c>
      <c r="S347" s="191" t="s">
        <v>3580</v>
      </c>
      <c r="T347" s="191" t="s">
        <v>3591</v>
      </c>
      <c r="U347" s="191" t="s">
        <v>697</v>
      </c>
      <c r="V347" s="191" t="s">
        <v>297</v>
      </c>
      <c r="W347" s="191"/>
      <c r="X347" s="191"/>
      <c r="Y347" s="191"/>
      <c r="Z347" s="191"/>
      <c r="AA347" s="192">
        <f>+IF($C347&gt;0,VLOOKUP($B347,'CSM ACTIVE PRICE LIST'!$A$2:$F$1022,4,FALSE),"")</f>
        <v>99.9</v>
      </c>
      <c r="AB347" s="192">
        <f>+IF($C347&gt;0,VLOOKUP($B347,'CSM ACTIVE PRICE LIST'!$A$2:$F$1022,5,FALSE),"")</f>
        <v>5490</v>
      </c>
      <c r="AC347" s="192">
        <f>+IF($C347&gt;0,VLOOKUP($B347,'CSM ACTIVE PRICE LIST'!$A$2:$F$1022,6,FALSE),"")</f>
        <v>114.88499999999999</v>
      </c>
      <c r="AD347" s="38" t="str">
        <f>+VLOOKUP(B347,'SKU LIST - LINKED'!C:W,21,FALSE)</f>
        <v>XXS;XS</v>
      </c>
      <c r="AE347" s="159" t="str">
        <f t="shared" si="56"/>
        <v>PONY-FLEECE BLANKETS</v>
      </c>
      <c r="AF347" s="159" t="str">
        <f>+VLOOKUP(B347,'[1]STYLES &amp; SIZE CHARTS'!$A:$H,8,FALSE)</f>
        <v>HP-RUGS1</v>
      </c>
      <c r="AG347" s="40" t="str">
        <f>IF($C347&gt;0,+VLOOKUP(E347,'MASTER CODE DATA'!A$1:B$99,2,FALSE),"")</f>
        <v>H</v>
      </c>
      <c r="AH347" s="40" t="str">
        <f>IF(C347&gt;0,+VLOOKUP(F347,'MASTER CODE DATA'!C$1:D$99,2,FALSE),"")</f>
        <v>PNY</v>
      </c>
      <c r="AI347" s="40" t="str">
        <f>IF(C347&gt;0,+VLOOKUP(G347,'MASTER CODE DATA'!E$1:F$99,2,FALSE),"")</f>
        <v>RUG</v>
      </c>
      <c r="AJ347" s="40" t="str">
        <f>IF(C347&gt;0,+VLOOKUP(H347,'MASTER CODE DATA'!G$1:H$99,2,FALSE),"")</f>
        <v>PN</v>
      </c>
      <c r="AK347" s="40" t="str">
        <f>IF(C347&gt;0,+VLOOKUP(I347,'MASTER CODE DATA'!I$1:J$99,2,FALSE),"")</f>
        <v>FLC</v>
      </c>
    </row>
    <row r="348" spans="1:37" s="1" customFormat="1" hidden="1" x14ac:dyDescent="0.2">
      <c r="A348" s="33" t="s">
        <v>99</v>
      </c>
      <c r="B348" s="33" t="s">
        <v>732</v>
      </c>
      <c r="C348" s="146"/>
      <c r="D348" s="35" t="str">
        <f t="shared" si="50"/>
        <v/>
      </c>
      <c r="E348" s="34"/>
      <c r="F348" s="34"/>
      <c r="G348" s="34"/>
      <c r="H348" s="34"/>
      <c r="I348" s="34"/>
      <c r="J348" s="143">
        <v>0</v>
      </c>
      <c r="K348" s="191" t="str">
        <f t="shared" si="55"/>
        <v/>
      </c>
      <c r="L348" s="191"/>
      <c r="M348" s="191"/>
      <c r="N348" s="191"/>
      <c r="O348" s="191"/>
      <c r="P348" s="191"/>
      <c r="Q348" s="191"/>
      <c r="R348" s="191"/>
      <c r="S348" s="191"/>
      <c r="T348" s="191"/>
      <c r="U348" s="191"/>
      <c r="V348" s="191"/>
      <c r="W348" s="191"/>
      <c r="X348" s="191"/>
      <c r="Y348" s="191"/>
      <c r="Z348" s="191"/>
      <c r="AA348" s="192" t="str">
        <f>+IF($C348&gt;0,VLOOKUP($B348,'CSM ACTIVE PRICE LIST'!$A$2:$F$1022,4,FALSE),"")</f>
        <v/>
      </c>
      <c r="AB348" s="192" t="str">
        <f>+IF($C348&gt;0,VLOOKUP($B348,'CSM ACTIVE PRICE LIST'!$A$2:$F$1022,5,FALSE),"")</f>
        <v/>
      </c>
      <c r="AC348" s="192" t="str">
        <f>+IF($C348&gt;0,VLOOKUP($B348,'CSM ACTIVE PRICE LIST'!$A$2:$F$1022,6,FALSE),"")</f>
        <v/>
      </c>
      <c r="AD348" s="38"/>
      <c r="AE348" s="159" t="str">
        <f t="shared" si="52"/>
        <v>0</v>
      </c>
      <c r="AF348" s="201"/>
      <c r="AG348" s="40" t="str">
        <f>IF($C348&gt;0,+VLOOKUP(E348,'MASTER CODE DATA'!A$1:B$99,2,FALSE),"")</f>
        <v/>
      </c>
      <c r="AH348" s="40" t="str">
        <f>IF(C348&gt;0,+VLOOKUP(F348,'MASTER CODE DATA'!C$1:D$99,2,FALSE),"")</f>
        <v/>
      </c>
      <c r="AI348" s="40" t="str">
        <f>IF(C348&gt;0,+VLOOKUP(G348,'MASTER CODE DATA'!E$1:F$99,2,FALSE),"")</f>
        <v/>
      </c>
      <c r="AJ348" s="40" t="str">
        <f>IF(C348&gt;0,+VLOOKUP(H348,'MASTER CODE DATA'!G$1:H$99,2,FALSE),"")</f>
        <v/>
      </c>
      <c r="AK348" s="40" t="str">
        <f>IF(C348&gt;0,+VLOOKUP(I348,'MASTER CODE DATA'!I$1:J$99,2,FALSE),"")</f>
        <v/>
      </c>
    </row>
    <row r="349" spans="1:37" s="1" customFormat="1" hidden="1" x14ac:dyDescent="0.2">
      <c r="A349" s="33" t="s">
        <v>99</v>
      </c>
      <c r="B349" s="33" t="s">
        <v>733</v>
      </c>
      <c r="C349" s="146"/>
      <c r="D349" s="35" t="str">
        <f t="shared" si="50"/>
        <v/>
      </c>
      <c r="E349" s="34"/>
      <c r="F349" s="34"/>
      <c r="G349" s="34"/>
      <c r="H349" s="34"/>
      <c r="I349" s="34"/>
      <c r="J349" s="143">
        <v>0</v>
      </c>
      <c r="K349" s="191" t="str">
        <f t="shared" si="55"/>
        <v/>
      </c>
      <c r="L349" s="191"/>
      <c r="M349" s="191"/>
      <c r="N349" s="191"/>
      <c r="O349" s="191"/>
      <c r="P349" s="191"/>
      <c r="Q349" s="191"/>
      <c r="R349" s="191"/>
      <c r="S349" s="191"/>
      <c r="T349" s="191"/>
      <c r="U349" s="191"/>
      <c r="V349" s="191"/>
      <c r="W349" s="191"/>
      <c r="X349" s="191"/>
      <c r="Y349" s="191"/>
      <c r="Z349" s="191"/>
      <c r="AA349" s="192" t="str">
        <f>+IF($C349&gt;0,VLOOKUP($B349,'CSM ACTIVE PRICE LIST'!$A$2:$F$1022,4,FALSE),"")</f>
        <v/>
      </c>
      <c r="AB349" s="192" t="str">
        <f>+IF($C349&gt;0,VLOOKUP($B349,'CSM ACTIVE PRICE LIST'!$A$2:$F$1022,5,FALSE),"")</f>
        <v/>
      </c>
      <c r="AC349" s="192" t="str">
        <f>+IF($C349&gt;0,VLOOKUP($B349,'CSM ACTIVE PRICE LIST'!$A$2:$F$1022,6,FALSE),"")</f>
        <v/>
      </c>
      <c r="AD349" s="38"/>
      <c r="AE349" s="159" t="str">
        <f t="shared" si="52"/>
        <v>0</v>
      </c>
      <c r="AF349" s="201"/>
      <c r="AG349" s="40" t="str">
        <f>IF($C349&gt;0,+VLOOKUP(E349,'MASTER CODE DATA'!A$1:B$99,2,FALSE),"")</f>
        <v/>
      </c>
      <c r="AH349" s="40" t="str">
        <f>IF(C349&gt;0,+VLOOKUP(F349,'MASTER CODE DATA'!C$1:D$99,2,FALSE),"")</f>
        <v/>
      </c>
      <c r="AI349" s="40" t="str">
        <f>IF(C349&gt;0,+VLOOKUP(G349,'MASTER CODE DATA'!E$1:F$99,2,FALSE),"")</f>
        <v/>
      </c>
      <c r="AJ349" s="40" t="str">
        <f>IF(C349&gt;0,+VLOOKUP(H349,'MASTER CODE DATA'!G$1:H$99,2,FALSE),"")</f>
        <v/>
      </c>
      <c r="AK349" s="40" t="str">
        <f>IF(C349&gt;0,+VLOOKUP(I349,'MASTER CODE DATA'!I$1:J$99,2,FALSE),"")</f>
        <v/>
      </c>
    </row>
    <row r="350" spans="1:37" s="1" customFormat="1" ht="108" x14ac:dyDescent="0.2">
      <c r="A350" s="33" t="s">
        <v>160</v>
      </c>
      <c r="B350" s="194" t="s">
        <v>734</v>
      </c>
      <c r="C350" s="146" t="s">
        <v>735</v>
      </c>
      <c r="D350" s="35" t="str">
        <f t="shared" si="50"/>
        <v>H.RUGFL_FLC</v>
      </c>
      <c r="E350" s="34" t="s">
        <v>766</v>
      </c>
      <c r="F350" s="34" t="s">
        <v>766</v>
      </c>
      <c r="G350" s="34" t="s">
        <v>767</v>
      </c>
      <c r="H350" s="34" t="s">
        <v>795</v>
      </c>
      <c r="I350" s="34" t="s">
        <v>1578</v>
      </c>
      <c r="J350" s="143" t="s">
        <v>1578</v>
      </c>
      <c r="K350" s="191" t="str">
        <f t="shared" si="55"/>
        <v>TWO COLOR FLEECE BLANKET</v>
      </c>
      <c r="L350" s="191" t="s">
        <v>736</v>
      </c>
      <c r="M350" s="191" t="s">
        <v>691</v>
      </c>
      <c r="N350" s="191" t="s">
        <v>106</v>
      </c>
      <c r="O350" s="191" t="s">
        <v>737</v>
      </c>
      <c r="P350" s="191" t="s">
        <v>738</v>
      </c>
      <c r="Q350" s="191" t="s">
        <v>694</v>
      </c>
      <c r="R350" s="191" t="s">
        <v>110</v>
      </c>
      <c r="S350" s="191" t="s">
        <v>739</v>
      </c>
      <c r="T350" s="191" t="s">
        <v>740</v>
      </c>
      <c r="U350" s="191" t="s">
        <v>697</v>
      </c>
      <c r="V350" s="191" t="s">
        <v>297</v>
      </c>
      <c r="W350" s="191"/>
      <c r="X350" s="191"/>
      <c r="Y350" s="191"/>
      <c r="Z350" s="191"/>
      <c r="AA350" s="192">
        <f>+IF($C350&gt;0,VLOOKUP($B350,'CSM ACTIVE PRICE LIST'!$A$2:$F$1022,4,FALSE),"")</f>
        <v>99.9</v>
      </c>
      <c r="AB350" s="192">
        <f>+IF($C350&gt;0,VLOOKUP($B350,'CSM ACTIVE PRICE LIST'!$A$2:$F$1022,5,FALSE),"")</f>
        <v>5490</v>
      </c>
      <c r="AC350" s="192">
        <f>+IF($C350&gt;0,VLOOKUP($B350,'CSM ACTIVE PRICE LIST'!$A$2:$F$1022,6,FALSE),"")</f>
        <v>114.88499999999999</v>
      </c>
      <c r="AD350" s="38" t="str">
        <f>+VLOOKUP(B350,'SKU LIST - LINKED'!C:W,21,FALSE)</f>
        <v>S;M;L;XL</v>
      </c>
      <c r="AE350" s="159" t="str">
        <f t="shared" ref="AE350:AE352" si="57">+H350&amp;"-"&amp;J350</f>
        <v>FULL-FLEECE BLANKETS</v>
      </c>
      <c r="AF350" s="159" t="str">
        <f>+VLOOKUP(B350,'[1]STYLES &amp; SIZE CHARTS'!$A:$H,8,FALSE)</f>
        <v>HP-RUGS1</v>
      </c>
      <c r="AG350" s="40" t="str">
        <f>IF($C350&gt;0,+VLOOKUP(E350,'MASTER CODE DATA'!A$1:B$99,2,FALSE),"")</f>
        <v>H</v>
      </c>
      <c r="AH350" s="40" t="str">
        <f>IF(C350&gt;0,+VLOOKUP(F350,'MASTER CODE DATA'!C$1:D$99,2,FALSE),"")</f>
        <v>HRS</v>
      </c>
      <c r="AI350" s="40" t="str">
        <f>IF(C350&gt;0,+VLOOKUP(G350,'MASTER CODE DATA'!E$1:F$99,2,FALSE),"")</f>
        <v>RUG</v>
      </c>
      <c r="AJ350" s="40" t="str">
        <f>IF(C350&gt;0,+VLOOKUP(H350,'MASTER CODE DATA'!G$1:H$99,2,FALSE),"")</f>
        <v>FL</v>
      </c>
      <c r="AK350" s="40" t="str">
        <f>IF(C350&gt;0,+VLOOKUP(I350,'MASTER CODE DATA'!I$1:J$99,2,FALSE),"")</f>
        <v>FLC</v>
      </c>
    </row>
    <row r="351" spans="1:37" s="1" customFormat="1" ht="120" x14ac:dyDescent="0.2">
      <c r="A351" s="33" t="s">
        <v>160</v>
      </c>
      <c r="B351" s="194" t="s">
        <v>2193</v>
      </c>
      <c r="C351" s="146" t="s">
        <v>735</v>
      </c>
      <c r="D351" s="35" t="str">
        <f t="shared" si="50"/>
        <v>H.RUGPN_FLC</v>
      </c>
      <c r="E351" s="34" t="s">
        <v>766</v>
      </c>
      <c r="F351" s="34" t="s">
        <v>808</v>
      </c>
      <c r="G351" s="34" t="s">
        <v>767</v>
      </c>
      <c r="H351" s="34" t="s">
        <v>808</v>
      </c>
      <c r="I351" s="34" t="s">
        <v>1578</v>
      </c>
      <c r="J351" s="143" t="s">
        <v>1578</v>
      </c>
      <c r="K351" s="191" t="str">
        <f>IF(C351&gt;0,H351&amp;" - "&amp;C351,"")</f>
        <v>PONY - TWO COLOR FLEECE BLANKET</v>
      </c>
      <c r="L351" s="191" t="s">
        <v>3548</v>
      </c>
      <c r="M351" s="191" t="s">
        <v>691</v>
      </c>
      <c r="N351" s="191" t="s">
        <v>106</v>
      </c>
      <c r="O351" s="191" t="s">
        <v>3559</v>
      </c>
      <c r="P351" s="191" t="s">
        <v>3570</v>
      </c>
      <c r="Q351" s="191" t="s">
        <v>694</v>
      </c>
      <c r="R351" s="191" t="s">
        <v>110</v>
      </c>
      <c r="S351" s="191" t="s">
        <v>3581</v>
      </c>
      <c r="T351" s="191" t="s">
        <v>3592</v>
      </c>
      <c r="U351" s="191" t="s">
        <v>697</v>
      </c>
      <c r="V351" s="191" t="s">
        <v>297</v>
      </c>
      <c r="W351" s="191"/>
      <c r="X351" s="191"/>
      <c r="Y351" s="191"/>
      <c r="Z351" s="191"/>
      <c r="AA351" s="192">
        <f>+IF($C351&gt;0,VLOOKUP($B351,'CSM ACTIVE PRICE LIST'!$A$2:$F$1022,4,FALSE),"")</f>
        <v>99.9</v>
      </c>
      <c r="AB351" s="192">
        <f>+IF($C351&gt;0,VLOOKUP($B351,'CSM ACTIVE PRICE LIST'!$A$2:$F$1022,5,FALSE),"")</f>
        <v>5490</v>
      </c>
      <c r="AC351" s="192">
        <f>+IF($C351&gt;0,VLOOKUP($B351,'CSM ACTIVE PRICE LIST'!$A$2:$F$1022,6,FALSE),"")</f>
        <v>114.88499999999999</v>
      </c>
      <c r="AD351" s="38" t="str">
        <f>+VLOOKUP(B351,'SKU LIST - LINKED'!C:W,21,FALSE)</f>
        <v>XXS;XS</v>
      </c>
      <c r="AE351" s="159" t="str">
        <f t="shared" si="57"/>
        <v>PONY-FLEECE BLANKETS</v>
      </c>
      <c r="AF351" s="159" t="str">
        <f>+VLOOKUP(B351,'[1]STYLES &amp; SIZE CHARTS'!$A:$H,8,FALSE)</f>
        <v>HP-RUGS1</v>
      </c>
      <c r="AG351" s="40" t="str">
        <f>IF($C351&gt;0,+VLOOKUP(E351,'MASTER CODE DATA'!A$1:B$99,2,FALSE),"")</f>
        <v>H</v>
      </c>
      <c r="AH351" s="40" t="str">
        <f>IF(C351&gt;0,+VLOOKUP(F351,'MASTER CODE DATA'!C$1:D$99,2,FALSE),"")</f>
        <v>PNY</v>
      </c>
      <c r="AI351" s="40" t="str">
        <f>IF(C351&gt;0,+VLOOKUP(G351,'MASTER CODE DATA'!E$1:F$99,2,FALSE),"")</f>
        <v>RUG</v>
      </c>
      <c r="AJ351" s="40" t="str">
        <f>IF(C351&gt;0,+VLOOKUP(H351,'MASTER CODE DATA'!G$1:H$99,2,FALSE),"")</f>
        <v>PN</v>
      </c>
      <c r="AK351" s="40" t="str">
        <f>IF(C351&gt;0,+VLOOKUP(I351,'MASTER CODE DATA'!I$1:J$99,2,FALSE),"")</f>
        <v>FLC</v>
      </c>
    </row>
    <row r="352" spans="1:37" s="1" customFormat="1" ht="144" x14ac:dyDescent="0.2">
      <c r="A352" s="33" t="s">
        <v>166</v>
      </c>
      <c r="B352" s="194" t="s">
        <v>741</v>
      </c>
      <c r="C352" s="146" t="s">
        <v>2990</v>
      </c>
      <c r="D352" s="35" t="str">
        <f t="shared" si="50"/>
        <v>R.TOPMN_CPL</v>
      </c>
      <c r="E352" s="34" t="s">
        <v>860</v>
      </c>
      <c r="F352" s="34" t="s">
        <v>818</v>
      </c>
      <c r="G352" s="34" t="s">
        <v>861</v>
      </c>
      <c r="H352" s="34" t="s">
        <v>818</v>
      </c>
      <c r="I352" s="34" t="s">
        <v>2958</v>
      </c>
      <c r="J352" s="143" t="s">
        <v>2987</v>
      </c>
      <c r="K352" s="191" t="str">
        <f t="shared" si="55"/>
        <v>MEN'S COMPETITION POLO SHORT SLEEVE</v>
      </c>
      <c r="L352" s="191" t="s">
        <v>304</v>
      </c>
      <c r="M352" s="191" t="s">
        <v>305</v>
      </c>
      <c r="N352" s="191" t="s">
        <v>129</v>
      </c>
      <c r="O352" s="191" t="s">
        <v>312</v>
      </c>
      <c r="P352" s="191" t="s">
        <v>3605</v>
      </c>
      <c r="Q352" s="191" t="s">
        <v>307</v>
      </c>
      <c r="R352" s="191" t="s">
        <v>132</v>
      </c>
      <c r="S352" s="191" t="s">
        <v>3006</v>
      </c>
      <c r="T352" s="191" t="s">
        <v>308</v>
      </c>
      <c r="U352" s="191" t="s">
        <v>3702</v>
      </c>
      <c r="V352" s="191" t="s">
        <v>134</v>
      </c>
      <c r="W352" s="191"/>
      <c r="X352" s="191"/>
      <c r="Y352" s="191"/>
      <c r="Z352" s="191"/>
      <c r="AA352" s="192">
        <f>+IF($C352&gt;0,VLOOKUP($B352,'CSM ACTIVE PRICE LIST'!$A$2:$F$1022,4,FALSE),"")</f>
        <v>89.9</v>
      </c>
      <c r="AB352" s="192">
        <f>+IF($C352&gt;0,VLOOKUP($B352,'CSM ACTIVE PRICE LIST'!$A$2:$F$1022,5,FALSE),"")</f>
        <v>4940</v>
      </c>
      <c r="AC352" s="192">
        <f>+IF($C352&gt;0,VLOOKUP($B352,'CSM ACTIVE PRICE LIST'!$A$2:$F$1022,6,FALSE),"")</f>
        <v>103.38500000000001</v>
      </c>
      <c r="AD352" s="38" t="str">
        <f>+VLOOKUP(B352,'SKU LIST - LINKED'!C:W,21,FALSE)</f>
        <v>XS;S;M;L;XL;XXL</v>
      </c>
      <c r="AE352" s="159" t="str">
        <f t="shared" si="57"/>
        <v>MEN-COMPETITION POLO SHORT SLEEVE</v>
      </c>
      <c r="AF352" s="159" t="str">
        <f>+VLOOKUP(B352,'[1]STYLES &amp; SIZE CHARTS'!$A:$H,8,FALSE)</f>
        <v>MT-SSCP1</v>
      </c>
      <c r="AG352" s="40" t="str">
        <f>IF($C352&gt;0,+VLOOKUP(E352,'MASTER CODE DATA'!A$1:B$99,2,FALSE),"")</f>
        <v>R</v>
      </c>
      <c r="AH352" s="40" t="str">
        <f>IF(C352&gt;0,+VLOOKUP(F352,'MASTER CODE DATA'!C$1:D$99,2,FALSE),"")</f>
        <v>MEN</v>
      </c>
      <c r="AI352" s="40" t="str">
        <f>IF(C352&gt;0,+VLOOKUP(G352,'MASTER CODE DATA'!E$1:F$99,2,FALSE),"")</f>
        <v>TOP</v>
      </c>
      <c r="AJ352" s="40" t="str">
        <f>IF(C352&gt;0,+VLOOKUP(H352,'MASTER CODE DATA'!G$1:H$99,2,FALSE),"")</f>
        <v>MN</v>
      </c>
      <c r="AK352" s="40" t="str">
        <f>IF(C352&gt;0,+VLOOKUP(I352,'MASTER CODE DATA'!I$1:J$99,2,FALSE),"")</f>
        <v>CPL</v>
      </c>
    </row>
    <row r="353" spans="1:37" s="1" customFormat="1" hidden="1" x14ac:dyDescent="0.2">
      <c r="A353" s="33" t="s">
        <v>81</v>
      </c>
      <c r="B353" s="33" t="s">
        <v>742</v>
      </c>
      <c r="C353" s="146"/>
      <c r="D353" s="35" t="str">
        <f t="shared" si="50"/>
        <v/>
      </c>
      <c r="E353" s="34"/>
      <c r="F353" s="34"/>
      <c r="G353" s="34"/>
      <c r="H353" s="34"/>
      <c r="I353" s="34"/>
      <c r="J353" s="143">
        <v>0</v>
      </c>
      <c r="K353" s="191" t="str">
        <f t="shared" si="55"/>
        <v/>
      </c>
      <c r="L353" s="191"/>
      <c r="M353" s="191"/>
      <c r="N353" s="191"/>
      <c r="O353" s="191"/>
      <c r="P353" s="191"/>
      <c r="Q353" s="191"/>
      <c r="R353" s="191"/>
      <c r="S353" s="191"/>
      <c r="T353" s="191"/>
      <c r="U353" s="191"/>
      <c r="V353" s="191"/>
      <c r="W353" s="191"/>
      <c r="X353" s="191"/>
      <c r="Y353" s="191"/>
      <c r="Z353" s="191"/>
      <c r="AA353" s="192" t="str">
        <f>+IF($C353&gt;0,VLOOKUP($B353,'CSM ACTIVE PRICE LIST'!$A$2:$F$1022,4,FALSE),"")</f>
        <v/>
      </c>
      <c r="AB353" s="192" t="str">
        <f>+IF($C353&gt;0,VLOOKUP($B353,'CSM ACTIVE PRICE LIST'!$A$2:$F$1022,5,FALSE),"")</f>
        <v/>
      </c>
      <c r="AC353" s="192" t="str">
        <f>+IF($C353&gt;0,VLOOKUP($B353,'CSM ACTIVE PRICE LIST'!$A$2:$F$1022,6,FALSE),"")</f>
        <v/>
      </c>
      <c r="AD353" s="38"/>
      <c r="AE353" s="159" t="str">
        <f t="shared" si="52"/>
        <v>0</v>
      </c>
      <c r="AF353" s="201"/>
      <c r="AG353" s="40" t="str">
        <f>IF($C353&gt;0,+VLOOKUP(E353,'MASTER CODE DATA'!A$1:B$99,2,FALSE),"")</f>
        <v/>
      </c>
      <c r="AH353" s="40" t="str">
        <f>IF(C353&gt;0,+VLOOKUP(F353,'MASTER CODE DATA'!C$1:D$99,2,FALSE),"")</f>
        <v/>
      </c>
      <c r="AI353" s="40" t="str">
        <f>IF(C353&gt;0,+VLOOKUP(G353,'MASTER CODE DATA'!E$1:F$99,2,FALSE),"")</f>
        <v/>
      </c>
      <c r="AJ353" s="40" t="str">
        <f>IF(C353&gt;0,+VLOOKUP(H353,'MASTER CODE DATA'!G$1:H$99,2,FALSE),"")</f>
        <v/>
      </c>
      <c r="AK353" s="40" t="str">
        <f>IF(C353&gt;0,+VLOOKUP(I353,'MASTER CODE DATA'!I$1:J$99,2,FALSE),"")</f>
        <v/>
      </c>
    </row>
    <row r="354" spans="1:37" s="1" customFormat="1" hidden="1" x14ac:dyDescent="0.2">
      <c r="A354" s="33" t="s">
        <v>85</v>
      </c>
      <c r="B354" s="33" t="s">
        <v>743</v>
      </c>
      <c r="C354" s="146"/>
      <c r="D354" s="35" t="str">
        <f t="shared" si="50"/>
        <v/>
      </c>
      <c r="E354" s="34"/>
      <c r="F354" s="34"/>
      <c r="G354" s="34"/>
      <c r="H354" s="34"/>
      <c r="I354" s="34"/>
      <c r="J354" s="143">
        <v>0</v>
      </c>
      <c r="K354" s="191" t="str">
        <f t="shared" si="55"/>
        <v/>
      </c>
      <c r="L354" s="191"/>
      <c r="M354" s="191"/>
      <c r="N354" s="191"/>
      <c r="O354" s="191"/>
      <c r="P354" s="191"/>
      <c r="Q354" s="191"/>
      <c r="R354" s="191"/>
      <c r="S354" s="191"/>
      <c r="T354" s="191"/>
      <c r="U354" s="191"/>
      <c r="V354" s="191"/>
      <c r="W354" s="191"/>
      <c r="X354" s="191"/>
      <c r="Y354" s="191"/>
      <c r="Z354" s="191"/>
      <c r="AA354" s="192" t="str">
        <f>+IF($C354&gt;0,VLOOKUP($B354,'CSM ACTIVE PRICE LIST'!$A$2:$F$1022,4,FALSE),"")</f>
        <v/>
      </c>
      <c r="AB354" s="192" t="str">
        <f>+IF($C354&gt;0,VLOOKUP($B354,'CSM ACTIVE PRICE LIST'!$A$2:$F$1022,5,FALSE),"")</f>
        <v/>
      </c>
      <c r="AC354" s="192" t="str">
        <f>+IF($C354&gt;0,VLOOKUP($B354,'CSM ACTIVE PRICE LIST'!$A$2:$F$1022,6,FALSE),"")</f>
        <v/>
      </c>
      <c r="AD354" s="38"/>
      <c r="AE354" s="159" t="str">
        <f t="shared" si="52"/>
        <v>0</v>
      </c>
      <c r="AF354" s="201"/>
      <c r="AG354" s="40" t="str">
        <f>IF($C354&gt;0,+VLOOKUP(E354,'MASTER CODE DATA'!A$1:B$99,2,FALSE),"")</f>
        <v/>
      </c>
      <c r="AH354" s="40" t="str">
        <f>IF(C354&gt;0,+VLOOKUP(F354,'MASTER CODE DATA'!C$1:D$99,2,FALSE),"")</f>
        <v/>
      </c>
      <c r="AI354" s="40" t="str">
        <f>IF(C354&gt;0,+VLOOKUP(G354,'MASTER CODE DATA'!E$1:F$99,2,FALSE),"")</f>
        <v/>
      </c>
      <c r="AJ354" s="40" t="str">
        <f>IF(C354&gt;0,+VLOOKUP(H354,'MASTER CODE DATA'!G$1:H$99,2,FALSE),"")</f>
        <v/>
      </c>
      <c r="AK354" s="40" t="str">
        <f>IF(C354&gt;0,+VLOOKUP(I354,'MASTER CODE DATA'!I$1:J$99,2,FALSE),"")</f>
        <v/>
      </c>
    </row>
    <row r="355" spans="1:37" s="1" customFormat="1" hidden="1" x14ac:dyDescent="0.2">
      <c r="A355" s="33" t="s">
        <v>169</v>
      </c>
      <c r="B355" s="33" t="s">
        <v>744</v>
      </c>
      <c r="C355" s="146"/>
      <c r="D355" s="35" t="str">
        <f t="shared" si="50"/>
        <v/>
      </c>
      <c r="E355" s="34"/>
      <c r="F355" s="34"/>
      <c r="G355" s="34"/>
      <c r="H355" s="34"/>
      <c r="I355" s="34"/>
      <c r="J355" s="143">
        <v>0</v>
      </c>
      <c r="K355" s="191" t="str">
        <f t="shared" si="55"/>
        <v/>
      </c>
      <c r="L355" s="191"/>
      <c r="M355" s="191"/>
      <c r="N355" s="191"/>
      <c r="O355" s="191"/>
      <c r="P355" s="191"/>
      <c r="Q355" s="191"/>
      <c r="R355" s="191"/>
      <c r="S355" s="191"/>
      <c r="T355" s="191"/>
      <c r="U355" s="191"/>
      <c r="V355" s="191"/>
      <c r="W355" s="191"/>
      <c r="X355" s="191"/>
      <c r="Y355" s="191"/>
      <c r="Z355" s="191"/>
      <c r="AA355" s="192" t="str">
        <f>+IF($C355&gt;0,VLOOKUP($B355,'CSM ACTIVE PRICE LIST'!$A$2:$F$1022,4,FALSE),"")</f>
        <v/>
      </c>
      <c r="AB355" s="192" t="str">
        <f>+IF($C355&gt;0,VLOOKUP($B355,'CSM ACTIVE PRICE LIST'!$A$2:$F$1022,5,FALSE),"")</f>
        <v/>
      </c>
      <c r="AC355" s="192" t="str">
        <f>+IF($C355&gt;0,VLOOKUP($B355,'CSM ACTIVE PRICE LIST'!$A$2:$F$1022,6,FALSE),"")</f>
        <v/>
      </c>
      <c r="AD355" s="38"/>
      <c r="AE355" s="159" t="str">
        <f t="shared" si="52"/>
        <v>0</v>
      </c>
      <c r="AF355" s="201"/>
      <c r="AG355" s="40" t="str">
        <f>IF($C355&gt;0,+VLOOKUP(E355,'MASTER CODE DATA'!A$1:B$99,2,FALSE),"")</f>
        <v/>
      </c>
      <c r="AH355" s="40" t="str">
        <f>IF(C355&gt;0,+VLOOKUP(F355,'MASTER CODE DATA'!C$1:D$99,2,FALSE),"")</f>
        <v/>
      </c>
      <c r="AI355" s="40" t="str">
        <f>IF(C355&gt;0,+VLOOKUP(G355,'MASTER CODE DATA'!E$1:F$99,2,FALSE),"")</f>
        <v/>
      </c>
      <c r="AJ355" s="40" t="str">
        <f>IF(C355&gt;0,+VLOOKUP(H355,'MASTER CODE DATA'!G$1:H$99,2,FALSE),"")</f>
        <v/>
      </c>
      <c r="AK355" s="40" t="str">
        <f>IF(C355&gt;0,+VLOOKUP(I355,'MASTER CODE DATA'!I$1:J$99,2,FALSE),"")</f>
        <v/>
      </c>
    </row>
    <row r="356" spans="1:37" s="1" customFormat="1" hidden="1" x14ac:dyDescent="0.2">
      <c r="A356"/>
      <c r="B356"/>
      <c r="C356"/>
      <c r="D356"/>
      <c r="E356"/>
      <c r="F356"/>
      <c r="G356"/>
      <c r="H356"/>
      <c r="I356"/>
      <c r="J356"/>
      <c r="K356" s="191" t="str">
        <f t="shared" si="55"/>
        <v/>
      </c>
      <c r="L356" s="191"/>
      <c r="M356" s="191"/>
      <c r="N356" s="191"/>
      <c r="O356" s="191"/>
      <c r="P356" s="191"/>
      <c r="Q356" s="191"/>
      <c r="R356" s="191"/>
      <c r="S356" s="191"/>
      <c r="T356" s="191"/>
      <c r="U356" s="191"/>
      <c r="V356" s="191"/>
      <c r="W356" s="191"/>
      <c r="X356" s="191"/>
      <c r="Y356" s="191"/>
      <c r="Z356" s="191"/>
      <c r="AA356" s="192" t="str">
        <f>+IF($C356&gt;0,VLOOKUP($B356,'CSM ACTIVE PRICE LIST'!$A$2:$F$1022,4,FALSE),"")</f>
        <v/>
      </c>
      <c r="AB356" s="192" t="str">
        <f>+IF($C356&gt;0,VLOOKUP($B356,'CSM ACTIVE PRICE LIST'!$A$2:$F$1022,5,FALSE),"")</f>
        <v/>
      </c>
      <c r="AC356" s="192" t="str">
        <f>+IF($C356&gt;0,VLOOKUP($B356,'CSM ACTIVE PRICE LIST'!$A$2:$F$1022,6,FALSE),"")</f>
        <v/>
      </c>
      <c r="AD356" s="38"/>
      <c r="AE356" s="159" t="str">
        <f t="shared" si="52"/>
        <v/>
      </c>
      <c r="AF356" s="201"/>
      <c r="AG356" s="40" t="str">
        <f>IF($C356&gt;0,+VLOOKUP(E356,'MASTER CODE DATA'!A$1:B$99,2,FALSE),"")</f>
        <v/>
      </c>
      <c r="AH356" s="40" t="str">
        <f>IF(C356&gt;0,+VLOOKUP(F356,'MASTER CODE DATA'!C$1:D$99,2,FALSE),"")</f>
        <v/>
      </c>
      <c r="AI356" s="40" t="str">
        <f>IF(C356&gt;0,+VLOOKUP(G356,'MASTER CODE DATA'!E$1:F$99,2,FALSE),"")</f>
        <v/>
      </c>
      <c r="AJ356" s="40" t="str">
        <f>IF(C356&gt;0,+VLOOKUP(H356,'MASTER CODE DATA'!G$1:H$99,2,FALSE),"")</f>
        <v/>
      </c>
      <c r="AK356" s="40" t="str">
        <f>IF(C356&gt;0,+VLOOKUP(I356,'MASTER CODE DATA'!I$1:J$99,2,FALSE),"")</f>
        <v/>
      </c>
    </row>
    <row r="357" spans="1:37" s="1" customFormat="1" hidden="1" x14ac:dyDescent="0.2">
      <c r="A357"/>
      <c r="B357"/>
      <c r="C357"/>
      <c r="D357"/>
      <c r="E357"/>
      <c r="F357"/>
      <c r="G357"/>
      <c r="H357"/>
      <c r="I357"/>
      <c r="J357"/>
      <c r="K357" s="191" t="str">
        <f t="shared" si="55"/>
        <v/>
      </c>
      <c r="L357" s="191"/>
      <c r="M357" s="191"/>
      <c r="N357" s="191"/>
      <c r="O357" s="191"/>
      <c r="P357" s="191"/>
      <c r="Q357" s="191"/>
      <c r="R357" s="191"/>
      <c r="S357" s="191"/>
      <c r="T357" s="191"/>
      <c r="U357" s="191"/>
      <c r="V357" s="191"/>
      <c r="W357" s="191"/>
      <c r="X357" s="191"/>
      <c r="Y357" s="191"/>
      <c r="Z357" s="191"/>
      <c r="AA357" s="192" t="str">
        <f>+IF($C357&gt;0,VLOOKUP($B357,'CSM ACTIVE PRICE LIST'!$A$2:$F$1022,4,FALSE),"")</f>
        <v/>
      </c>
      <c r="AB357" s="192" t="str">
        <f>+IF($C357&gt;0,VLOOKUP($B357,'CSM ACTIVE PRICE LIST'!$A$2:$F$1022,5,FALSE),"")</f>
        <v/>
      </c>
      <c r="AC357" s="192" t="str">
        <f>+IF($C357&gt;0,VLOOKUP($B357,'CSM ACTIVE PRICE LIST'!$A$2:$F$1022,6,FALSE),"")</f>
        <v/>
      </c>
      <c r="AD357" s="38"/>
      <c r="AE357" s="159" t="str">
        <f t="shared" si="52"/>
        <v/>
      </c>
      <c r="AF357" s="201"/>
      <c r="AG357" s="40" t="str">
        <f>IF($C357&gt;0,+VLOOKUP(E357,'MASTER CODE DATA'!A$1:B$99,2,FALSE),"")</f>
        <v/>
      </c>
      <c r="AH357" s="40" t="str">
        <f>IF(C357&gt;0,+VLOOKUP(F357,'MASTER CODE DATA'!C$1:D$99,2,FALSE),"")</f>
        <v/>
      </c>
      <c r="AI357" s="40" t="str">
        <f>IF(C357&gt;0,+VLOOKUP(G357,'MASTER CODE DATA'!E$1:F$99,2,FALSE),"")</f>
        <v/>
      </c>
      <c r="AJ357" s="40" t="str">
        <f>IF(C357&gt;0,+VLOOKUP(H357,'MASTER CODE DATA'!G$1:H$99,2,FALSE),"")</f>
        <v/>
      </c>
      <c r="AK357" s="40" t="str">
        <f>IF(C357&gt;0,+VLOOKUP(I357,'MASTER CODE DATA'!I$1:J$99,2,FALSE),"")</f>
        <v/>
      </c>
    </row>
    <row r="358" spans="1:37" s="1" customFormat="1" hidden="1" x14ac:dyDescent="0.2">
      <c r="A358"/>
      <c r="B358"/>
      <c r="C358"/>
      <c r="D358"/>
      <c r="E358"/>
      <c r="F358"/>
      <c r="G358"/>
      <c r="H358"/>
      <c r="I358"/>
      <c r="J358"/>
      <c r="K358" s="191" t="str">
        <f t="shared" si="55"/>
        <v/>
      </c>
      <c r="L358" s="191"/>
      <c r="M358" s="191"/>
      <c r="N358" s="191"/>
      <c r="O358" s="191"/>
      <c r="P358" s="191"/>
      <c r="Q358" s="191"/>
      <c r="R358" s="191"/>
      <c r="S358" s="191"/>
      <c r="T358" s="191"/>
      <c r="U358" s="191"/>
      <c r="V358" s="191"/>
      <c r="W358" s="191"/>
      <c r="X358" s="191"/>
      <c r="Y358" s="191"/>
      <c r="Z358" s="191"/>
      <c r="AA358" s="192" t="str">
        <f>+IF($C358&gt;0,VLOOKUP($B358,'CSM ACTIVE PRICE LIST'!$A$2:$F$1022,4,FALSE),"")</f>
        <v/>
      </c>
      <c r="AB358" s="192" t="str">
        <f>+IF($C358&gt;0,VLOOKUP($B358,'CSM ACTIVE PRICE LIST'!$A$2:$F$1022,5,FALSE),"")</f>
        <v/>
      </c>
      <c r="AC358" s="192" t="str">
        <f>+IF($C358&gt;0,VLOOKUP($B358,'CSM ACTIVE PRICE LIST'!$A$2:$F$1022,6,FALSE),"")</f>
        <v/>
      </c>
      <c r="AD358" s="38"/>
      <c r="AE358" s="159" t="str">
        <f t="shared" si="52"/>
        <v/>
      </c>
      <c r="AF358" s="201"/>
      <c r="AG358" s="40" t="str">
        <f>IF($C358&gt;0,+VLOOKUP(E358,'MASTER CODE DATA'!A$1:B$99,2,FALSE),"")</f>
        <v/>
      </c>
      <c r="AH358" s="40" t="str">
        <f>IF(C358&gt;0,+VLOOKUP(F358,'MASTER CODE DATA'!C$1:D$99,2,FALSE),"")</f>
        <v/>
      </c>
      <c r="AI358" s="40" t="str">
        <f>IF(C358&gt;0,+VLOOKUP(G358,'MASTER CODE DATA'!E$1:F$99,2,FALSE),"")</f>
        <v/>
      </c>
      <c r="AJ358" s="40" t="str">
        <f>IF(C358&gt;0,+VLOOKUP(H358,'MASTER CODE DATA'!G$1:H$99,2,FALSE),"")</f>
        <v/>
      </c>
      <c r="AK358" s="40" t="str">
        <f>IF(C358&gt;0,+VLOOKUP(I358,'MASTER CODE DATA'!I$1:J$99,2,FALSE),"")</f>
        <v/>
      </c>
    </row>
    <row r="359" spans="1:37" s="1" customFormat="1" hidden="1" x14ac:dyDescent="0.2">
      <c r="A359"/>
      <c r="B359"/>
      <c r="C359"/>
      <c r="D359"/>
      <c r="E359"/>
      <c r="F359"/>
      <c r="G359"/>
      <c r="H359"/>
      <c r="I359"/>
      <c r="J359"/>
      <c r="K359" s="191" t="str">
        <f t="shared" si="55"/>
        <v/>
      </c>
      <c r="L359" s="191"/>
      <c r="M359" s="191"/>
      <c r="N359" s="191"/>
      <c r="O359" s="191"/>
      <c r="P359" s="191"/>
      <c r="Q359" s="191"/>
      <c r="R359" s="191"/>
      <c r="S359" s="191"/>
      <c r="T359" s="191"/>
      <c r="U359" s="191"/>
      <c r="V359" s="191"/>
      <c r="W359" s="191"/>
      <c r="X359" s="191"/>
      <c r="Y359" s="191"/>
      <c r="Z359" s="191"/>
      <c r="AA359" s="192" t="str">
        <f>+IF($C359&gt;0,VLOOKUP($B359,'CSM ACTIVE PRICE LIST'!$A$2:$F$1022,4,FALSE),"")</f>
        <v/>
      </c>
      <c r="AB359" s="192" t="str">
        <f>+IF($C359&gt;0,VLOOKUP($B359,'CSM ACTIVE PRICE LIST'!$A$2:$F$1022,5,FALSE),"")</f>
        <v/>
      </c>
      <c r="AC359" s="192" t="str">
        <f>+IF($C359&gt;0,VLOOKUP($B359,'CSM ACTIVE PRICE LIST'!$A$2:$F$1022,6,FALSE),"")</f>
        <v/>
      </c>
      <c r="AD359" s="38"/>
      <c r="AE359" s="159" t="str">
        <f t="shared" si="52"/>
        <v/>
      </c>
      <c r="AF359" s="201"/>
      <c r="AG359" s="40" t="str">
        <f>IF($C359&gt;0,+VLOOKUP(E359,'MASTER CODE DATA'!A$1:B$99,2,FALSE),"")</f>
        <v/>
      </c>
      <c r="AH359" s="40" t="str">
        <f>IF(C359&gt;0,+VLOOKUP(F359,'MASTER CODE DATA'!C$1:D$99,2,FALSE),"")</f>
        <v/>
      </c>
      <c r="AI359" s="40" t="str">
        <f>IF(C359&gt;0,+VLOOKUP(G359,'MASTER CODE DATA'!E$1:F$99,2,FALSE),"")</f>
        <v/>
      </c>
      <c r="AJ359" s="40" t="str">
        <f>IF(C359&gt;0,+VLOOKUP(H359,'MASTER CODE DATA'!G$1:H$99,2,FALSE),"")</f>
        <v/>
      </c>
      <c r="AK359" s="40" t="str">
        <f>IF(C359&gt;0,+VLOOKUP(I359,'MASTER CODE DATA'!I$1:J$99,2,FALSE),"")</f>
        <v/>
      </c>
    </row>
    <row r="360" spans="1:37" s="1" customFormat="1" hidden="1" x14ac:dyDescent="0.2">
      <c r="A360"/>
      <c r="B360"/>
      <c r="C360"/>
      <c r="D360"/>
      <c r="E360"/>
      <c r="F360"/>
      <c r="G360"/>
      <c r="H360"/>
      <c r="I360"/>
      <c r="J360"/>
      <c r="K360" s="191" t="str">
        <f t="shared" si="55"/>
        <v/>
      </c>
      <c r="L360" s="191"/>
      <c r="M360" s="191"/>
      <c r="N360" s="191"/>
      <c r="O360" s="191"/>
      <c r="P360" s="191"/>
      <c r="Q360" s="191"/>
      <c r="R360" s="191"/>
      <c r="S360" s="191"/>
      <c r="T360" s="191"/>
      <c r="U360" s="191"/>
      <c r="V360" s="191"/>
      <c r="W360" s="191"/>
      <c r="X360" s="191"/>
      <c r="Y360" s="191"/>
      <c r="Z360" s="191"/>
      <c r="AA360" s="192" t="str">
        <f>+IF($C360&gt;0,VLOOKUP($B360,'CSM ACTIVE PRICE LIST'!$A$2:$F$1022,4,FALSE),"")</f>
        <v/>
      </c>
      <c r="AB360" s="192" t="str">
        <f>+IF($C360&gt;0,VLOOKUP($B360,'CSM ACTIVE PRICE LIST'!$A$2:$F$1022,5,FALSE),"")</f>
        <v/>
      </c>
      <c r="AC360" s="192" t="str">
        <f>+IF($C360&gt;0,VLOOKUP($B360,'CSM ACTIVE PRICE LIST'!$A$2:$F$1022,6,FALSE),"")</f>
        <v/>
      </c>
      <c r="AD360" s="38"/>
      <c r="AE360" s="159" t="str">
        <f t="shared" si="52"/>
        <v/>
      </c>
      <c r="AF360" s="201"/>
      <c r="AG360" s="40" t="str">
        <f>IF($C360&gt;0,+VLOOKUP(E360,'MASTER CODE DATA'!A$1:B$99,2,FALSE),"")</f>
        <v/>
      </c>
      <c r="AH360" s="40" t="str">
        <f>IF(C360&gt;0,+VLOOKUP(F360,'MASTER CODE DATA'!C$1:D$99,2,FALSE),"")</f>
        <v/>
      </c>
      <c r="AI360" s="40" t="str">
        <f>IF(C360&gt;0,+VLOOKUP(G360,'MASTER CODE DATA'!E$1:F$99,2,FALSE),"")</f>
        <v/>
      </c>
      <c r="AJ360" s="40" t="str">
        <f>IF(C360&gt;0,+VLOOKUP(H360,'MASTER CODE DATA'!G$1:H$99,2,FALSE),"")</f>
        <v/>
      </c>
      <c r="AK360" s="40" t="str">
        <f>IF(C360&gt;0,+VLOOKUP(I360,'MASTER CODE DATA'!I$1:J$99,2,FALSE),"")</f>
        <v/>
      </c>
    </row>
    <row r="361" spans="1:37" s="1" customFormat="1" hidden="1" x14ac:dyDescent="0.2">
      <c r="A361"/>
      <c r="B361"/>
      <c r="C361"/>
      <c r="D361"/>
      <c r="E361"/>
      <c r="F361"/>
      <c r="G361"/>
      <c r="H361"/>
      <c r="I361"/>
      <c r="J361"/>
      <c r="K361" s="191" t="str">
        <f t="shared" si="55"/>
        <v/>
      </c>
      <c r="L361" s="191"/>
      <c r="M361" s="191"/>
      <c r="N361" s="191"/>
      <c r="O361" s="191"/>
      <c r="P361" s="191"/>
      <c r="Q361" s="191"/>
      <c r="R361" s="191"/>
      <c r="S361" s="191"/>
      <c r="T361" s="191"/>
      <c r="U361" s="191"/>
      <c r="V361" s="191"/>
      <c r="W361" s="191"/>
      <c r="X361" s="191"/>
      <c r="Y361" s="191"/>
      <c r="Z361" s="191"/>
      <c r="AA361" s="192" t="str">
        <f>+IF($C361&gt;0,VLOOKUP($B361,'CSM ACTIVE PRICE LIST'!$A$2:$F$1022,4,FALSE),"")</f>
        <v/>
      </c>
      <c r="AB361" s="192" t="str">
        <f>+IF($C361&gt;0,VLOOKUP($B361,'CSM ACTIVE PRICE LIST'!$A$2:$F$1022,5,FALSE),"")</f>
        <v/>
      </c>
      <c r="AC361" s="192" t="str">
        <f>+IF($C361&gt;0,VLOOKUP($B361,'CSM ACTIVE PRICE LIST'!$A$2:$F$1022,6,FALSE),"")</f>
        <v/>
      </c>
      <c r="AD361" s="38"/>
      <c r="AE361" s="159" t="str">
        <f t="shared" si="52"/>
        <v/>
      </c>
      <c r="AF361" s="201"/>
      <c r="AG361" s="40" t="str">
        <f>IF($C361&gt;0,+VLOOKUP(E361,'MASTER CODE DATA'!A$1:B$99,2,FALSE),"")</f>
        <v/>
      </c>
      <c r="AH361" s="40" t="str">
        <f>IF(C361&gt;0,+VLOOKUP(F361,'MASTER CODE DATA'!C$1:D$99,2,FALSE),"")</f>
        <v/>
      </c>
      <c r="AI361" s="40" t="str">
        <f>IF(C361&gt;0,+VLOOKUP(G361,'MASTER CODE DATA'!E$1:F$99,2,FALSE),"")</f>
        <v/>
      </c>
      <c r="AJ361" s="40" t="str">
        <f>IF(C361&gt;0,+VLOOKUP(H361,'MASTER CODE DATA'!G$1:H$99,2,FALSE),"")</f>
        <v/>
      </c>
      <c r="AK361" s="40" t="str">
        <f>IF(C361&gt;0,+VLOOKUP(I361,'MASTER CODE DATA'!I$1:J$99,2,FALSE),"")</f>
        <v/>
      </c>
    </row>
    <row r="362" spans="1:37" s="1" customFormat="1" hidden="1" x14ac:dyDescent="0.2">
      <c r="A362"/>
      <c r="B362"/>
      <c r="C362"/>
      <c r="D362"/>
      <c r="E362"/>
      <c r="F362"/>
      <c r="G362"/>
      <c r="H362"/>
      <c r="I362"/>
      <c r="J362"/>
      <c r="K362" s="191" t="str">
        <f t="shared" si="55"/>
        <v/>
      </c>
      <c r="L362" s="191"/>
      <c r="M362" s="191"/>
      <c r="N362" s="191"/>
      <c r="O362" s="191"/>
      <c r="P362" s="191"/>
      <c r="Q362" s="191"/>
      <c r="R362" s="191"/>
      <c r="S362" s="191"/>
      <c r="T362" s="191"/>
      <c r="U362" s="191"/>
      <c r="V362" s="191"/>
      <c r="W362" s="191"/>
      <c r="X362" s="191"/>
      <c r="Y362" s="191"/>
      <c r="Z362" s="191"/>
      <c r="AA362" s="192" t="str">
        <f>+IF($C362&gt;0,VLOOKUP($B362,'CSM ACTIVE PRICE LIST'!$A$2:$F$1022,4,FALSE),"")</f>
        <v/>
      </c>
      <c r="AB362" s="192" t="str">
        <f>+IF($C362&gt;0,VLOOKUP($B362,'CSM ACTIVE PRICE LIST'!$A$2:$F$1022,5,FALSE),"")</f>
        <v/>
      </c>
      <c r="AC362" s="192" t="str">
        <f>+IF($C362&gt;0,VLOOKUP($B362,'CSM ACTIVE PRICE LIST'!$A$2:$F$1022,6,FALSE),"")</f>
        <v/>
      </c>
      <c r="AD362" s="38"/>
      <c r="AE362" s="159" t="str">
        <f t="shared" si="52"/>
        <v/>
      </c>
      <c r="AF362" s="201"/>
      <c r="AG362" s="40" t="str">
        <f>IF($C362&gt;0,+VLOOKUP(E362,'MASTER CODE DATA'!A$1:B$99,2,FALSE),"")</f>
        <v/>
      </c>
      <c r="AH362" s="40" t="str">
        <f>IF(C362&gt;0,+VLOOKUP(F362,'MASTER CODE DATA'!C$1:D$99,2,FALSE),"")</f>
        <v/>
      </c>
      <c r="AI362" s="40" t="str">
        <f>IF(C362&gt;0,+VLOOKUP(G362,'MASTER CODE DATA'!E$1:F$99,2,FALSE),"")</f>
        <v/>
      </c>
      <c r="AJ362" s="40" t="str">
        <f>IF(C362&gt;0,+VLOOKUP(H362,'MASTER CODE DATA'!G$1:H$99,2,FALSE),"")</f>
        <v/>
      </c>
      <c r="AK362" s="40" t="str">
        <f>IF(C362&gt;0,+VLOOKUP(I362,'MASTER CODE DATA'!I$1:J$99,2,FALSE),"")</f>
        <v/>
      </c>
    </row>
    <row r="363" spans="1:37" s="1" customFormat="1" hidden="1" x14ac:dyDescent="0.2">
      <c r="A363"/>
      <c r="B363"/>
      <c r="C363"/>
      <c r="D363"/>
      <c r="E363"/>
      <c r="F363"/>
      <c r="G363"/>
      <c r="H363"/>
      <c r="I363"/>
      <c r="J363"/>
      <c r="K363" s="191" t="str">
        <f t="shared" si="55"/>
        <v/>
      </c>
      <c r="L363" s="191"/>
      <c r="M363" s="191"/>
      <c r="N363" s="191"/>
      <c r="O363" s="191"/>
      <c r="P363" s="191"/>
      <c r="Q363" s="191"/>
      <c r="R363" s="191"/>
      <c r="S363" s="191"/>
      <c r="T363" s="191"/>
      <c r="U363" s="191"/>
      <c r="V363" s="191"/>
      <c r="W363" s="191"/>
      <c r="X363" s="191"/>
      <c r="Y363" s="191"/>
      <c r="Z363" s="191"/>
      <c r="AA363" s="192" t="str">
        <f>+IF($C363&gt;0,VLOOKUP($B363,'CSM ACTIVE PRICE LIST'!$A$2:$F$1022,4,FALSE),"")</f>
        <v/>
      </c>
      <c r="AB363" s="192" t="str">
        <f>+IF($C363&gt;0,VLOOKUP($B363,'CSM ACTIVE PRICE LIST'!$A$2:$F$1022,5,FALSE),"")</f>
        <v/>
      </c>
      <c r="AC363" s="192" t="str">
        <f>+IF($C363&gt;0,VLOOKUP($B363,'CSM ACTIVE PRICE LIST'!$A$2:$F$1022,6,FALSE),"")</f>
        <v/>
      </c>
      <c r="AD363" s="38"/>
      <c r="AE363" s="159" t="str">
        <f t="shared" si="52"/>
        <v/>
      </c>
      <c r="AF363" s="201"/>
      <c r="AG363" s="40" t="str">
        <f>IF($C363&gt;0,+VLOOKUP(E363,'MASTER CODE DATA'!A$1:B$99,2,FALSE),"")</f>
        <v/>
      </c>
      <c r="AH363" s="40" t="str">
        <f>IF(C363&gt;0,+VLOOKUP(F363,'MASTER CODE DATA'!C$1:D$99,2,FALSE),"")</f>
        <v/>
      </c>
      <c r="AI363" s="40" t="str">
        <f>IF(C363&gt;0,+VLOOKUP(G363,'MASTER CODE DATA'!E$1:F$99,2,FALSE),"")</f>
        <v/>
      </c>
      <c r="AJ363" s="40" t="str">
        <f>IF(C363&gt;0,+VLOOKUP(H363,'MASTER CODE DATA'!G$1:H$99,2,FALSE),"")</f>
        <v/>
      </c>
      <c r="AK363" s="40" t="str">
        <f>IF(C363&gt;0,+VLOOKUP(I363,'MASTER CODE DATA'!I$1:J$99,2,FALSE),"")</f>
        <v/>
      </c>
    </row>
    <row r="364" spans="1:37" s="1" customFormat="1" hidden="1" x14ac:dyDescent="0.2">
      <c r="A364"/>
      <c r="B364"/>
      <c r="C364"/>
      <c r="D364"/>
      <c r="E364"/>
      <c r="F364"/>
      <c r="G364"/>
      <c r="H364"/>
      <c r="I364"/>
      <c r="J364"/>
      <c r="K364" s="191" t="str">
        <f t="shared" si="55"/>
        <v/>
      </c>
      <c r="L364" s="191"/>
      <c r="M364" s="191"/>
      <c r="N364" s="191"/>
      <c r="O364" s="191"/>
      <c r="P364" s="191"/>
      <c r="Q364" s="191"/>
      <c r="R364" s="191"/>
      <c r="S364" s="191"/>
      <c r="T364" s="191"/>
      <c r="U364" s="191"/>
      <c r="V364" s="191"/>
      <c r="W364" s="191"/>
      <c r="X364" s="191"/>
      <c r="Y364" s="191"/>
      <c r="Z364" s="191"/>
      <c r="AA364" s="192" t="str">
        <f>+IF($C364&gt;0,VLOOKUP($B364,'CSM ACTIVE PRICE LIST'!$A$2:$F$1022,4,FALSE),"")</f>
        <v/>
      </c>
      <c r="AB364" s="192" t="str">
        <f>+IF($C364&gt;0,VLOOKUP($B364,'CSM ACTIVE PRICE LIST'!$A$2:$F$1022,5,FALSE),"")</f>
        <v/>
      </c>
      <c r="AC364" s="192" t="str">
        <f>+IF($C364&gt;0,VLOOKUP($B364,'CSM ACTIVE PRICE LIST'!$A$2:$F$1022,6,FALSE),"")</f>
        <v/>
      </c>
      <c r="AD364" s="38"/>
      <c r="AE364" s="159" t="str">
        <f t="shared" si="52"/>
        <v/>
      </c>
      <c r="AF364" s="201"/>
      <c r="AG364" s="40" t="str">
        <f>IF($C364&gt;0,+VLOOKUP(E364,'MASTER CODE DATA'!A$1:B$99,2,FALSE),"")</f>
        <v/>
      </c>
      <c r="AH364" s="40" t="str">
        <f>IF(C364&gt;0,+VLOOKUP(F364,'MASTER CODE DATA'!C$1:D$99,2,FALSE),"")</f>
        <v/>
      </c>
      <c r="AI364" s="40" t="str">
        <f>IF(C364&gt;0,+VLOOKUP(G364,'MASTER CODE DATA'!E$1:F$99,2,FALSE),"")</f>
        <v/>
      </c>
      <c r="AJ364" s="40" t="str">
        <f>IF(C364&gt;0,+VLOOKUP(H364,'MASTER CODE DATA'!G$1:H$99,2,FALSE),"")</f>
        <v/>
      </c>
      <c r="AK364" s="40" t="str">
        <f>IF(C364&gt;0,+VLOOKUP(I364,'MASTER CODE DATA'!I$1:J$99,2,FALSE),"")</f>
        <v/>
      </c>
    </row>
    <row r="365" spans="1:37" s="1" customFormat="1" hidden="1" x14ac:dyDescent="0.2">
      <c r="A365"/>
      <c r="B365"/>
      <c r="C365"/>
      <c r="D365"/>
      <c r="E365"/>
      <c r="F365"/>
      <c r="G365"/>
      <c r="H365"/>
      <c r="I365"/>
      <c r="J365"/>
      <c r="K365" s="191" t="str">
        <f t="shared" si="55"/>
        <v/>
      </c>
      <c r="L365" s="191"/>
      <c r="M365" s="191"/>
      <c r="N365" s="191"/>
      <c r="O365" s="191"/>
      <c r="P365" s="191"/>
      <c r="Q365" s="191"/>
      <c r="R365" s="191"/>
      <c r="S365" s="191"/>
      <c r="T365" s="191"/>
      <c r="U365" s="191"/>
      <c r="V365" s="191"/>
      <c r="W365" s="191"/>
      <c r="X365" s="191"/>
      <c r="Y365" s="191"/>
      <c r="Z365" s="191"/>
      <c r="AA365" s="192" t="str">
        <f>+IF($C365&gt;0,VLOOKUP($B365,'CSM ACTIVE PRICE LIST'!$A$2:$F$1022,4,FALSE),"")</f>
        <v/>
      </c>
      <c r="AB365" s="192" t="str">
        <f>+IF($C365&gt;0,VLOOKUP($B365,'CSM ACTIVE PRICE LIST'!$A$2:$F$1022,5,FALSE),"")</f>
        <v/>
      </c>
      <c r="AC365" s="192" t="str">
        <f>+IF($C365&gt;0,VLOOKUP($B365,'CSM ACTIVE PRICE LIST'!$A$2:$F$1022,6,FALSE),"")</f>
        <v/>
      </c>
      <c r="AD365" s="38"/>
      <c r="AE365" s="159" t="str">
        <f t="shared" si="52"/>
        <v/>
      </c>
      <c r="AF365" s="201"/>
      <c r="AG365" s="40" t="str">
        <f>IF($C365&gt;0,+VLOOKUP(E365,'MASTER CODE DATA'!A$1:B$99,2,FALSE),"")</f>
        <v/>
      </c>
      <c r="AH365" s="40" t="str">
        <f>IF(C365&gt;0,+VLOOKUP(F365,'MASTER CODE DATA'!C$1:D$99,2,FALSE),"")</f>
        <v/>
      </c>
      <c r="AI365" s="40" t="str">
        <f>IF(C365&gt;0,+VLOOKUP(G365,'MASTER CODE DATA'!E$1:F$99,2,FALSE),"")</f>
        <v/>
      </c>
      <c r="AJ365" s="40" t="str">
        <f>IF(C365&gt;0,+VLOOKUP(H365,'MASTER CODE DATA'!G$1:H$99,2,FALSE),"")</f>
        <v/>
      </c>
      <c r="AK365" s="40" t="str">
        <f>IF(C365&gt;0,+VLOOKUP(I365,'MASTER CODE DATA'!I$1:J$99,2,FALSE),"")</f>
        <v/>
      </c>
    </row>
    <row r="366" spans="1:37" s="1" customFormat="1" hidden="1" x14ac:dyDescent="0.2">
      <c r="A366"/>
      <c r="B366"/>
      <c r="C366"/>
      <c r="D366"/>
      <c r="E366"/>
      <c r="F366"/>
      <c r="G366"/>
      <c r="H366"/>
      <c r="I366"/>
      <c r="J366"/>
      <c r="K366" s="191" t="str">
        <f t="shared" si="55"/>
        <v/>
      </c>
      <c r="L366" s="191"/>
      <c r="M366" s="191"/>
      <c r="N366" s="191"/>
      <c r="O366" s="191"/>
      <c r="P366" s="191"/>
      <c r="Q366" s="191"/>
      <c r="R366" s="191"/>
      <c r="S366" s="191"/>
      <c r="T366" s="191"/>
      <c r="U366" s="191"/>
      <c r="V366" s="191"/>
      <c r="W366" s="191"/>
      <c r="X366" s="191"/>
      <c r="Y366" s="191"/>
      <c r="Z366" s="191"/>
      <c r="AA366" s="192" t="str">
        <f>+IF($C366&gt;0,VLOOKUP($B366,'CSM ACTIVE PRICE LIST'!$A$2:$F$1022,4,FALSE),"")</f>
        <v/>
      </c>
      <c r="AB366" s="192" t="str">
        <f>+IF($C366&gt;0,VLOOKUP($B366,'CSM ACTIVE PRICE LIST'!$A$2:$F$1022,5,FALSE),"")</f>
        <v/>
      </c>
      <c r="AC366" s="192" t="str">
        <f>+IF($C366&gt;0,VLOOKUP($B366,'CSM ACTIVE PRICE LIST'!$A$2:$F$1022,6,FALSE),"")</f>
        <v/>
      </c>
      <c r="AD366" s="38"/>
      <c r="AE366" s="159" t="str">
        <f t="shared" si="52"/>
        <v/>
      </c>
      <c r="AF366" s="201"/>
      <c r="AG366" s="40" t="str">
        <f>IF($C366&gt;0,+VLOOKUP(E366,'MASTER CODE DATA'!A$1:B$99,2,FALSE),"")</f>
        <v/>
      </c>
      <c r="AH366" s="40" t="str">
        <f>IF(C366&gt;0,+VLOOKUP(F366,'MASTER CODE DATA'!C$1:D$99,2,FALSE),"")</f>
        <v/>
      </c>
      <c r="AI366" s="40" t="str">
        <f>IF(C366&gt;0,+VLOOKUP(G366,'MASTER CODE DATA'!E$1:F$99,2,FALSE),"")</f>
        <v/>
      </c>
      <c r="AJ366" s="40" t="str">
        <f>IF(C366&gt;0,+VLOOKUP(H366,'MASTER CODE DATA'!G$1:H$99,2,FALSE),"")</f>
        <v/>
      </c>
      <c r="AK366" s="40" t="str">
        <f>IF(C366&gt;0,+VLOOKUP(I366,'MASTER CODE DATA'!I$1:J$99,2,FALSE),"")</f>
        <v/>
      </c>
    </row>
    <row r="367" spans="1:37" s="1" customFormat="1" hidden="1" x14ac:dyDescent="0.2">
      <c r="A367"/>
      <c r="B367"/>
      <c r="C367"/>
      <c r="D367"/>
      <c r="E367"/>
      <c r="F367"/>
      <c r="G367"/>
      <c r="H367"/>
      <c r="I367"/>
      <c r="J367"/>
      <c r="K367" s="191" t="str">
        <f t="shared" si="55"/>
        <v/>
      </c>
      <c r="L367" s="191"/>
      <c r="M367" s="191"/>
      <c r="N367" s="191"/>
      <c r="O367" s="191"/>
      <c r="P367" s="191"/>
      <c r="Q367" s="191"/>
      <c r="R367" s="191"/>
      <c r="S367" s="191"/>
      <c r="T367" s="191"/>
      <c r="U367" s="191"/>
      <c r="V367" s="191"/>
      <c r="W367" s="191"/>
      <c r="X367" s="191"/>
      <c r="Y367" s="191"/>
      <c r="Z367" s="191"/>
      <c r="AA367" s="192" t="str">
        <f>+IF($C367&gt;0,VLOOKUP($B367,'CSM ACTIVE PRICE LIST'!$A$2:$F$1022,4,FALSE),"")</f>
        <v/>
      </c>
      <c r="AB367" s="192" t="str">
        <f>+IF($C367&gt;0,VLOOKUP($B367,'CSM ACTIVE PRICE LIST'!$A$2:$F$1022,5,FALSE),"")</f>
        <v/>
      </c>
      <c r="AC367" s="192" t="str">
        <f>+IF($C367&gt;0,VLOOKUP($B367,'CSM ACTIVE PRICE LIST'!$A$2:$F$1022,6,FALSE),"")</f>
        <v/>
      </c>
      <c r="AD367" s="38"/>
      <c r="AE367" s="159" t="str">
        <f t="shared" si="52"/>
        <v/>
      </c>
      <c r="AF367" s="201"/>
      <c r="AG367" s="40" t="str">
        <f>IF($C367&gt;0,+VLOOKUP(E367,'MASTER CODE DATA'!A$1:B$99,2,FALSE),"")</f>
        <v/>
      </c>
      <c r="AH367" s="40" t="str">
        <f>IF(C367&gt;0,+VLOOKUP(F367,'MASTER CODE DATA'!C$1:D$99,2,FALSE),"")</f>
        <v/>
      </c>
      <c r="AI367" s="40" t="str">
        <f>IF(C367&gt;0,+VLOOKUP(G367,'MASTER CODE DATA'!E$1:F$99,2,FALSE),"")</f>
        <v/>
      </c>
      <c r="AJ367" s="40" t="str">
        <f>IF(C367&gt;0,+VLOOKUP(H367,'MASTER CODE DATA'!G$1:H$99,2,FALSE),"")</f>
        <v/>
      </c>
      <c r="AK367" s="40" t="str">
        <f>IF(C367&gt;0,+VLOOKUP(I367,'MASTER CODE DATA'!I$1:J$99,2,FALSE),"")</f>
        <v/>
      </c>
    </row>
    <row r="368" spans="1:37" s="1" customFormat="1" hidden="1" x14ac:dyDescent="0.2">
      <c r="A368"/>
      <c r="B368"/>
      <c r="C368"/>
      <c r="D368"/>
      <c r="E368"/>
      <c r="F368"/>
      <c r="G368"/>
      <c r="H368"/>
      <c r="I368"/>
      <c r="J368"/>
      <c r="K368" s="191" t="str">
        <f t="shared" si="55"/>
        <v/>
      </c>
      <c r="L368" s="191"/>
      <c r="M368" s="191"/>
      <c r="N368" s="191"/>
      <c r="O368" s="191"/>
      <c r="P368" s="191"/>
      <c r="Q368" s="191"/>
      <c r="R368" s="191"/>
      <c r="S368" s="191"/>
      <c r="T368" s="191"/>
      <c r="U368" s="191"/>
      <c r="V368" s="191"/>
      <c r="W368" s="191"/>
      <c r="X368" s="191"/>
      <c r="Y368" s="191"/>
      <c r="Z368" s="191"/>
      <c r="AA368" s="192" t="str">
        <f>+IF($C368&gt;0,VLOOKUP($B368,'CSM ACTIVE PRICE LIST'!$A$2:$F$1022,4,FALSE),"")</f>
        <v/>
      </c>
      <c r="AB368" s="192" t="str">
        <f>+IF($C368&gt;0,VLOOKUP($B368,'CSM ACTIVE PRICE LIST'!$A$2:$F$1022,5,FALSE),"")</f>
        <v/>
      </c>
      <c r="AC368" s="192" t="str">
        <f>+IF($C368&gt;0,VLOOKUP($B368,'CSM ACTIVE PRICE LIST'!$A$2:$F$1022,6,FALSE),"")</f>
        <v/>
      </c>
      <c r="AD368" s="38"/>
      <c r="AE368" s="159" t="str">
        <f t="shared" si="52"/>
        <v/>
      </c>
      <c r="AF368" s="201"/>
      <c r="AG368" s="40" t="str">
        <f>IF($C368&gt;0,+VLOOKUP(E368,'MASTER CODE DATA'!A$1:B$99,2,FALSE),"")</f>
        <v/>
      </c>
      <c r="AH368" s="40" t="str">
        <f>IF(C368&gt;0,+VLOOKUP(F368,'MASTER CODE DATA'!C$1:D$99,2,FALSE),"")</f>
        <v/>
      </c>
      <c r="AI368" s="40" t="str">
        <f>IF(C368&gt;0,+VLOOKUP(G368,'MASTER CODE DATA'!E$1:F$99,2,FALSE),"")</f>
        <v/>
      </c>
      <c r="AJ368" s="40" t="str">
        <f>IF(C368&gt;0,+VLOOKUP(H368,'MASTER CODE DATA'!G$1:H$99,2,FALSE),"")</f>
        <v/>
      </c>
      <c r="AK368" s="40" t="str">
        <f>IF(C368&gt;0,+VLOOKUP(I368,'MASTER CODE DATA'!I$1:J$99,2,FALSE),"")</f>
        <v/>
      </c>
    </row>
    <row r="369" spans="1:37" s="1" customFormat="1" hidden="1" x14ac:dyDescent="0.2">
      <c r="A369"/>
      <c r="B369"/>
      <c r="C369"/>
      <c r="D369"/>
      <c r="E369"/>
      <c r="F369"/>
      <c r="G369"/>
      <c r="H369"/>
      <c r="I369"/>
      <c r="J369"/>
      <c r="K369" s="191" t="str">
        <f t="shared" si="55"/>
        <v/>
      </c>
      <c r="L369" s="191"/>
      <c r="M369" s="191"/>
      <c r="N369" s="191"/>
      <c r="O369" s="191"/>
      <c r="P369" s="191"/>
      <c r="Q369" s="191"/>
      <c r="R369" s="191"/>
      <c r="S369" s="191"/>
      <c r="T369" s="191"/>
      <c r="U369" s="191"/>
      <c r="V369" s="191"/>
      <c r="W369" s="191"/>
      <c r="X369" s="191"/>
      <c r="Y369" s="191"/>
      <c r="Z369" s="191"/>
      <c r="AA369" s="192" t="str">
        <f>+IF($C369&gt;0,VLOOKUP($B369,'CSM ACTIVE PRICE LIST'!$A$2:$F$1022,4,FALSE),"")</f>
        <v/>
      </c>
      <c r="AB369" s="192" t="str">
        <f>+IF($C369&gt;0,VLOOKUP($B369,'CSM ACTIVE PRICE LIST'!$A$2:$F$1022,5,FALSE),"")</f>
        <v/>
      </c>
      <c r="AC369" s="192" t="str">
        <f>+IF($C369&gt;0,VLOOKUP($B369,'CSM ACTIVE PRICE LIST'!$A$2:$F$1022,6,FALSE),"")</f>
        <v/>
      </c>
      <c r="AD369" s="38"/>
      <c r="AE369" s="159" t="str">
        <f t="shared" si="52"/>
        <v/>
      </c>
      <c r="AF369" s="201"/>
      <c r="AG369" s="40" t="str">
        <f>IF($C369&gt;0,+VLOOKUP(E369,'MASTER CODE DATA'!A$1:B$99,2,FALSE),"")</f>
        <v/>
      </c>
      <c r="AH369" s="40" t="str">
        <f>IF(C369&gt;0,+VLOOKUP(F369,'MASTER CODE DATA'!C$1:D$99,2,FALSE),"")</f>
        <v/>
      </c>
      <c r="AI369" s="40" t="str">
        <f>IF(C369&gt;0,+VLOOKUP(G369,'MASTER CODE DATA'!E$1:F$99,2,FALSE),"")</f>
        <v/>
      </c>
      <c r="AJ369" s="40" t="str">
        <f>IF(C369&gt;0,+VLOOKUP(H369,'MASTER CODE DATA'!G$1:H$99,2,FALSE),"")</f>
        <v/>
      </c>
      <c r="AK369" s="40" t="str">
        <f>IF(C369&gt;0,+VLOOKUP(I369,'MASTER CODE DATA'!I$1:J$99,2,FALSE),"")</f>
        <v/>
      </c>
    </row>
    <row r="370" spans="1:37" s="1" customFormat="1" hidden="1" x14ac:dyDescent="0.2">
      <c r="A370"/>
      <c r="B370"/>
      <c r="C370"/>
      <c r="D370"/>
      <c r="E370"/>
      <c r="F370"/>
      <c r="G370"/>
      <c r="H370"/>
      <c r="I370"/>
      <c r="J370"/>
      <c r="K370" s="191" t="str">
        <f t="shared" si="55"/>
        <v/>
      </c>
      <c r="L370" s="191"/>
      <c r="M370" s="191"/>
      <c r="N370" s="191"/>
      <c r="O370" s="191"/>
      <c r="P370" s="191"/>
      <c r="Q370" s="191"/>
      <c r="R370" s="191"/>
      <c r="S370" s="191"/>
      <c r="T370" s="191"/>
      <c r="U370" s="191"/>
      <c r="V370" s="191"/>
      <c r="W370" s="191"/>
      <c r="X370" s="191"/>
      <c r="Y370" s="191"/>
      <c r="Z370" s="191"/>
      <c r="AA370" s="192" t="str">
        <f>+IF($C370&gt;0,VLOOKUP($B370,'CSM ACTIVE PRICE LIST'!$A$2:$F$1022,4,FALSE),"")</f>
        <v/>
      </c>
      <c r="AB370" s="192" t="str">
        <f>+IF($C370&gt;0,VLOOKUP($B370,'CSM ACTIVE PRICE LIST'!$A$2:$F$1022,5,FALSE),"")</f>
        <v/>
      </c>
      <c r="AC370" s="192" t="str">
        <f>+IF($C370&gt;0,VLOOKUP($B370,'CSM ACTIVE PRICE LIST'!$A$2:$F$1022,6,FALSE),"")</f>
        <v/>
      </c>
      <c r="AD370" s="38"/>
      <c r="AE370" s="159" t="str">
        <f t="shared" si="52"/>
        <v/>
      </c>
      <c r="AF370" s="201"/>
      <c r="AG370" s="40" t="str">
        <f>IF($C370&gt;0,+VLOOKUP(E370,'MASTER CODE DATA'!A$1:B$99,2,FALSE),"")</f>
        <v/>
      </c>
      <c r="AH370" s="40" t="str">
        <f>IF(C370&gt;0,+VLOOKUP(F370,'MASTER CODE DATA'!C$1:D$99,2,FALSE),"")</f>
        <v/>
      </c>
      <c r="AI370" s="40" t="str">
        <f>IF(C370&gt;0,+VLOOKUP(G370,'MASTER CODE DATA'!E$1:F$99,2,FALSE),"")</f>
        <v/>
      </c>
      <c r="AJ370" s="40" t="str">
        <f>IF(C370&gt;0,+VLOOKUP(H370,'MASTER CODE DATA'!G$1:H$99,2,FALSE),"")</f>
        <v/>
      </c>
      <c r="AK370" s="40" t="str">
        <f>IF(C370&gt;0,+VLOOKUP(I370,'MASTER CODE DATA'!I$1:J$99,2,FALSE),"")</f>
        <v/>
      </c>
    </row>
    <row r="371" spans="1:37" s="1" customFormat="1" hidden="1" x14ac:dyDescent="0.2">
      <c r="A371"/>
      <c r="B371"/>
      <c r="C371"/>
      <c r="D371"/>
      <c r="E371"/>
      <c r="F371"/>
      <c r="G371"/>
      <c r="H371"/>
      <c r="I371"/>
      <c r="J371"/>
      <c r="K371" s="191" t="str">
        <f t="shared" si="55"/>
        <v/>
      </c>
      <c r="L371" s="191"/>
      <c r="M371" s="191"/>
      <c r="N371" s="191"/>
      <c r="O371" s="191"/>
      <c r="P371" s="191"/>
      <c r="Q371" s="191"/>
      <c r="R371" s="191"/>
      <c r="S371" s="191"/>
      <c r="T371" s="191"/>
      <c r="U371" s="191"/>
      <c r="V371" s="191"/>
      <c r="W371" s="191"/>
      <c r="X371" s="191"/>
      <c r="Y371" s="191"/>
      <c r="Z371" s="191"/>
      <c r="AA371" s="192" t="str">
        <f>+IF($C371&gt;0,VLOOKUP($B371,'CSM ACTIVE PRICE LIST'!$A$2:$F$1022,4,FALSE),"")</f>
        <v/>
      </c>
      <c r="AB371" s="192" t="str">
        <f>+IF($C371&gt;0,VLOOKUP($B371,'CSM ACTIVE PRICE LIST'!$A$2:$F$1022,5,FALSE),"")</f>
        <v/>
      </c>
      <c r="AC371" s="192" t="str">
        <f>+IF($C371&gt;0,VLOOKUP($B371,'CSM ACTIVE PRICE LIST'!$A$2:$F$1022,6,FALSE),"")</f>
        <v/>
      </c>
      <c r="AD371" s="38"/>
      <c r="AE371" s="159" t="str">
        <f t="shared" si="52"/>
        <v/>
      </c>
      <c r="AF371" s="201"/>
      <c r="AG371" s="40" t="str">
        <f>IF($C371&gt;0,+VLOOKUP(E371,'MASTER CODE DATA'!A$1:B$99,2,FALSE),"")</f>
        <v/>
      </c>
      <c r="AH371" s="40" t="str">
        <f>IF(C371&gt;0,+VLOOKUP(F371,'MASTER CODE DATA'!C$1:D$99,2,FALSE),"")</f>
        <v/>
      </c>
      <c r="AI371" s="40" t="str">
        <f>IF(C371&gt;0,+VLOOKUP(G371,'MASTER CODE DATA'!E$1:F$99,2,FALSE),"")</f>
        <v/>
      </c>
      <c r="AJ371" s="40" t="str">
        <f>IF(C371&gt;0,+VLOOKUP(H371,'MASTER CODE DATA'!G$1:H$99,2,FALSE),"")</f>
        <v/>
      </c>
      <c r="AK371" s="40" t="str">
        <f>IF(C371&gt;0,+VLOOKUP(I371,'MASTER CODE DATA'!I$1:J$99,2,FALSE),"")</f>
        <v/>
      </c>
    </row>
    <row r="372" spans="1:37" s="1" customFormat="1" hidden="1" x14ac:dyDescent="0.2">
      <c r="A372"/>
      <c r="B372"/>
      <c r="C372"/>
      <c r="D372"/>
      <c r="E372"/>
      <c r="F372"/>
      <c r="G372"/>
      <c r="H372"/>
      <c r="I372"/>
      <c r="J372"/>
      <c r="K372" s="191" t="str">
        <f t="shared" si="55"/>
        <v/>
      </c>
      <c r="L372" s="191"/>
      <c r="M372" s="191"/>
      <c r="N372" s="191"/>
      <c r="O372" s="191"/>
      <c r="P372" s="191"/>
      <c r="Q372" s="191"/>
      <c r="R372" s="191"/>
      <c r="S372" s="191"/>
      <c r="T372" s="191"/>
      <c r="U372" s="191"/>
      <c r="V372" s="191"/>
      <c r="W372" s="191"/>
      <c r="X372" s="191"/>
      <c r="Y372" s="191"/>
      <c r="Z372" s="191"/>
      <c r="AA372" s="192" t="str">
        <f>+IF($C372&gt;0,VLOOKUP($B372,'CSM ACTIVE PRICE LIST'!$A$2:$F$1022,4,FALSE),"")</f>
        <v/>
      </c>
      <c r="AB372" s="192" t="str">
        <f>+IF($C372&gt;0,VLOOKUP($B372,'CSM ACTIVE PRICE LIST'!$A$2:$F$1022,5,FALSE),"")</f>
        <v/>
      </c>
      <c r="AC372" s="192" t="str">
        <f>+IF($C372&gt;0,VLOOKUP($B372,'CSM ACTIVE PRICE LIST'!$A$2:$F$1022,6,FALSE),"")</f>
        <v/>
      </c>
      <c r="AD372" s="38"/>
      <c r="AE372" s="159" t="str">
        <f t="shared" si="52"/>
        <v/>
      </c>
      <c r="AF372" s="201"/>
      <c r="AG372" s="40" t="str">
        <f>IF($C372&gt;0,+VLOOKUP(E372,'MASTER CODE DATA'!A$1:B$99,2,FALSE),"")</f>
        <v/>
      </c>
      <c r="AH372" s="40" t="str">
        <f>IF(C372&gt;0,+VLOOKUP(F372,'MASTER CODE DATA'!C$1:D$99,2,FALSE),"")</f>
        <v/>
      </c>
      <c r="AI372" s="40" t="str">
        <f>IF(C372&gt;0,+VLOOKUP(G372,'MASTER CODE DATA'!E$1:F$99,2,FALSE),"")</f>
        <v/>
      </c>
      <c r="AJ372" s="40" t="str">
        <f>IF(C372&gt;0,+VLOOKUP(H372,'MASTER CODE DATA'!G$1:H$99,2,FALSE),"")</f>
        <v/>
      </c>
      <c r="AK372" s="40" t="str">
        <f>IF(C372&gt;0,+VLOOKUP(I372,'MASTER CODE DATA'!I$1:J$99,2,FALSE),"")</f>
        <v/>
      </c>
    </row>
    <row r="373" spans="1:37" s="1" customFormat="1" hidden="1" x14ac:dyDescent="0.2">
      <c r="A373" s="33" t="s">
        <v>745</v>
      </c>
      <c r="B373" s="33" t="s">
        <v>745</v>
      </c>
      <c r="C373" s="147" t="s">
        <v>745</v>
      </c>
      <c r="D373" s="36" t="s">
        <v>745</v>
      </c>
      <c r="E373" s="33" t="s">
        <v>745</v>
      </c>
      <c r="F373" s="33" t="s">
        <v>745</v>
      </c>
      <c r="G373" s="33" t="s">
        <v>745</v>
      </c>
      <c r="H373" s="33" t="s">
        <v>745</v>
      </c>
      <c r="I373" s="33" t="s">
        <v>745</v>
      </c>
      <c r="J373" s="144" t="s">
        <v>745</v>
      </c>
      <c r="K373" s="197" t="s">
        <v>745</v>
      </c>
      <c r="L373" s="197" t="s">
        <v>745</v>
      </c>
      <c r="M373" s="197" t="s">
        <v>745</v>
      </c>
      <c r="N373" s="197" t="s">
        <v>745</v>
      </c>
      <c r="O373" s="197" t="s">
        <v>745</v>
      </c>
      <c r="P373" s="197" t="s">
        <v>745</v>
      </c>
      <c r="Q373" s="197" t="s">
        <v>745</v>
      </c>
      <c r="R373" s="197" t="s">
        <v>745</v>
      </c>
      <c r="S373" s="197" t="s">
        <v>745</v>
      </c>
      <c r="T373" s="197" t="s">
        <v>745</v>
      </c>
      <c r="U373" s="197" t="s">
        <v>745</v>
      </c>
      <c r="V373" s="197" t="s">
        <v>745</v>
      </c>
      <c r="W373" s="197" t="s">
        <v>745</v>
      </c>
      <c r="X373" s="197" t="s">
        <v>745</v>
      </c>
      <c r="Y373" s="197" t="s">
        <v>745</v>
      </c>
      <c r="Z373" s="197" t="s">
        <v>745</v>
      </c>
      <c r="AA373" s="197" t="s">
        <v>745</v>
      </c>
      <c r="AB373" s="197" t="s">
        <v>745</v>
      </c>
      <c r="AC373" s="197" t="s">
        <v>745</v>
      </c>
      <c r="AD373" s="39" t="s">
        <v>745</v>
      </c>
      <c r="AE373" s="160" t="s">
        <v>745</v>
      </c>
      <c r="AF373" s="160" t="s">
        <v>745</v>
      </c>
      <c r="AG373" s="2" t="s">
        <v>745</v>
      </c>
      <c r="AH373" s="2" t="s">
        <v>745</v>
      </c>
      <c r="AI373" s="2" t="s">
        <v>745</v>
      </c>
      <c r="AJ373" s="2" t="s">
        <v>745</v>
      </c>
      <c r="AK373" s="2" t="s">
        <v>745</v>
      </c>
    </row>
    <row r="374" spans="1:37" hidden="1" x14ac:dyDescent="0.2">
      <c r="B374" s="193" t="s">
        <v>3921</v>
      </c>
    </row>
  </sheetData>
  <autoFilter ref="A1:AK374">
    <filterColumn colId="1">
      <colorFilter dxfId="4733"/>
    </filterColumn>
  </autoFilter>
  <conditionalFormatting sqref="B2:B74 B76:B355">
    <cfRule type="duplicateValues" dxfId="4732" priority="7"/>
  </conditionalFormatting>
  <conditionalFormatting sqref="B75">
    <cfRule type="duplicateValues" dxfId="4731" priority="6"/>
  </conditionalFormatting>
  <dataValidations count="7">
    <dataValidation type="list" allowBlank="1" showInputMessage="1" showErrorMessage="1" sqref="E2:E355">
      <formula1>MAINCATEGORY</formula1>
    </dataValidation>
    <dataValidation type="list" allowBlank="1" showInputMessage="1" showErrorMessage="1" sqref="F2:F355">
      <formula1>WEBCATEGORY</formula1>
    </dataValidation>
    <dataValidation type="list" allowBlank="1" showInputMessage="1" showErrorMessage="1" sqref="G2:G355">
      <formula1>PRODUCTGROUP</formula1>
    </dataValidation>
    <dataValidation type="list" allowBlank="1" showInputMessage="1" showErrorMessage="1" sqref="H2:H355">
      <formula1>TYPEGENDER</formula1>
    </dataValidation>
    <dataValidation type="list" allowBlank="1" showInputMessage="1" showErrorMessage="1" sqref="I2:I355">
      <formula1>PRODUCTCATEGORY</formula1>
    </dataValidation>
    <dataValidation type="list" allowBlank="1" showInputMessage="1" showErrorMessage="1" sqref="AD2:AD372">
      <formula1>SIZETYPES</formula1>
    </dataValidation>
    <dataValidation type="list" allowBlank="1" showInputMessage="1" showErrorMessage="1" sqref="J2:J355">
      <formula1>ATTRIBUTES</formula1>
    </dataValidation>
  </dataValidations>
  <pageMargins left="0.7" right="0.7" top="0.75" bottom="0.75" header="0.3" footer="0.3"/>
  <pageSetup paperSize="9" orientation="portrait" horizontalDpi="0" verticalDpi="0" r:id="rId1"/>
  <ignoredErrors>
    <ignoredError sqref="K334"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1061"/>
  <sheetViews>
    <sheetView zoomScaleNormal="100" workbookViewId="0">
      <pane ySplit="1" topLeftCell="A316" activePane="bottomLeft" state="frozen"/>
      <selection pane="bottomLeft" activeCell="A325" sqref="A325:D325"/>
    </sheetView>
  </sheetViews>
  <sheetFormatPr defaultColWidth="9.140625" defaultRowHeight="12.75" x14ac:dyDescent="0.2"/>
  <cols>
    <col min="1" max="1" width="10.28515625" bestFit="1" customWidth="1"/>
    <col min="2" max="2" width="17.42578125" bestFit="1" customWidth="1"/>
    <col min="3" max="3" width="52.28515625" bestFit="1" customWidth="1"/>
    <col min="4" max="4" width="29.85546875" bestFit="1" customWidth="1"/>
    <col min="5" max="5" width="9.5703125" customWidth="1"/>
    <col min="6" max="6" width="8.140625" customWidth="1"/>
    <col min="7" max="7" width="15.85546875" customWidth="1"/>
    <col min="8" max="8" width="11.7109375" customWidth="1"/>
    <col min="9" max="9" width="17.5703125" bestFit="1" customWidth="1"/>
    <col min="10" max="10" width="15.28515625" bestFit="1" customWidth="1"/>
    <col min="11" max="11" width="4.7109375" customWidth="1"/>
    <col min="12" max="12" width="15.85546875" style="7" bestFit="1" customWidth="1"/>
    <col min="13" max="13" width="16.85546875" customWidth="1"/>
    <col min="14" max="15" width="16.28515625" customWidth="1"/>
    <col min="16" max="16" width="31.28515625" customWidth="1"/>
    <col min="17" max="18" width="10" customWidth="1"/>
    <col min="19" max="19" width="9.7109375" customWidth="1"/>
    <col min="20" max="20" width="9.5703125" customWidth="1"/>
    <col min="21" max="21" width="4.7109375" customWidth="1"/>
    <col min="22" max="24" width="30" style="163" bestFit="1" customWidth="1"/>
    <col min="25" max="25" width="23" style="163" customWidth="1"/>
    <col min="26" max="27" width="24.28515625" customWidth="1"/>
    <col min="28" max="28" width="16.140625" customWidth="1"/>
    <col min="29" max="29" width="19.28515625" customWidth="1"/>
    <col min="30" max="30" width="27.140625" style="170" bestFit="1" customWidth="1"/>
    <col min="31" max="31" width="27" style="170" bestFit="1" customWidth="1"/>
    <col min="32" max="32" width="28.7109375" style="170" bestFit="1" customWidth="1"/>
    <col min="33" max="33" width="26.7109375" style="170" bestFit="1" customWidth="1"/>
    <col min="34" max="34" width="27.140625" style="170" bestFit="1" customWidth="1"/>
    <col min="35" max="39" width="8.28515625" style="170" bestFit="1" customWidth="1"/>
  </cols>
  <sheetData>
    <row r="1" spans="1:40" s="32" customFormat="1" ht="47.25" customHeight="1" x14ac:dyDescent="0.2">
      <c r="A1" s="130" t="s">
        <v>746</v>
      </c>
      <c r="B1" s="86" t="s">
        <v>747</v>
      </c>
      <c r="C1" s="130" t="s">
        <v>748</v>
      </c>
      <c r="D1" s="131" t="s">
        <v>749</v>
      </c>
      <c r="E1" s="130" t="s">
        <v>1580</v>
      </c>
      <c r="F1" s="86" t="s">
        <v>754</v>
      </c>
      <c r="G1" s="86" t="s">
        <v>755</v>
      </c>
      <c r="H1" s="130" t="s">
        <v>756</v>
      </c>
      <c r="I1" s="130" t="s">
        <v>757</v>
      </c>
      <c r="J1" s="130" t="s">
        <v>758</v>
      </c>
      <c r="K1" s="132"/>
      <c r="L1" s="131" t="s">
        <v>2180</v>
      </c>
      <c r="M1" s="131" t="s">
        <v>2179</v>
      </c>
      <c r="N1" s="131" t="s">
        <v>67</v>
      </c>
      <c r="O1" s="131" t="s">
        <v>2167</v>
      </c>
      <c r="P1" s="131" t="s">
        <v>759</v>
      </c>
      <c r="Q1" s="131"/>
      <c r="R1" s="131" t="s">
        <v>763</v>
      </c>
      <c r="S1" s="131" t="s">
        <v>764</v>
      </c>
      <c r="T1" s="131" t="s">
        <v>765</v>
      </c>
      <c r="U1" s="132"/>
      <c r="V1" s="133" t="s">
        <v>2221</v>
      </c>
      <c r="W1" s="133" t="s">
        <v>2541</v>
      </c>
      <c r="X1" s="133" t="s">
        <v>2542</v>
      </c>
      <c r="Y1" s="133" t="s">
        <v>2543</v>
      </c>
      <c r="Z1" s="133" t="s">
        <v>2544</v>
      </c>
      <c r="AA1" s="133" t="s">
        <v>2545</v>
      </c>
      <c r="AB1" s="133" t="s">
        <v>2222</v>
      </c>
      <c r="AC1" s="133" t="s">
        <v>2223</v>
      </c>
      <c r="AD1" s="165" t="s">
        <v>3595</v>
      </c>
      <c r="AE1" s="165" t="s">
        <v>3596</v>
      </c>
      <c r="AF1" s="165" t="s">
        <v>3597</v>
      </c>
      <c r="AG1" s="165" t="s">
        <v>3598</v>
      </c>
      <c r="AH1" s="165" t="s">
        <v>3599</v>
      </c>
      <c r="AI1" s="166" t="s">
        <v>3600</v>
      </c>
      <c r="AJ1" s="166" t="s">
        <v>3601</v>
      </c>
      <c r="AK1" s="166" t="s">
        <v>3602</v>
      </c>
      <c r="AL1" s="166" t="s">
        <v>3603</v>
      </c>
      <c r="AM1" s="166" t="s">
        <v>3604</v>
      </c>
      <c r="AN1" s="166" t="s">
        <v>3705</v>
      </c>
    </row>
    <row r="2" spans="1:40" s="4" customFormat="1" x14ac:dyDescent="0.2">
      <c r="A2" s="43" t="s">
        <v>771</v>
      </c>
      <c r="B2" s="44" t="s">
        <v>688</v>
      </c>
      <c r="C2" s="43" t="str">
        <f>IF(B2&gt;0,+VLOOKUP(B2,'STYLE NAMES'!$B$1:$C$1007,2,FALSE),"")</f>
        <v>FLEECE BLANKET</v>
      </c>
      <c r="D2" s="55" t="str">
        <f t="shared" ref="D2:D70" si="0">IF(B2&gt;0,+(L2&amp;" / "&amp;O2),"")</f>
        <v>TORONTO / FLC0001NAVGLD</v>
      </c>
      <c r="E2" s="43" t="s">
        <v>1587</v>
      </c>
      <c r="F2" s="45" t="s">
        <v>769</v>
      </c>
      <c r="G2" s="45" t="s">
        <v>770</v>
      </c>
      <c r="H2" s="46" t="s">
        <v>771</v>
      </c>
      <c r="I2" s="42" t="s">
        <v>96</v>
      </c>
      <c r="J2" s="42" t="s">
        <v>329</v>
      </c>
      <c r="K2" s="3"/>
      <c r="L2" s="55" t="str">
        <f t="shared" ref="L2:L70" si="1">+B2</f>
        <v>TORONTO</v>
      </c>
      <c r="M2" s="55" t="str">
        <f>IF(B2&gt;0,+VLOOKUP(B2,'STYLE NAMES'!$B$1:$D$1021,3,FALSE),"")</f>
        <v>H.RUGFL_FLC</v>
      </c>
      <c r="N2" s="55" t="str">
        <f t="shared" ref="N2:N34" si="2">+M2&amp;A2</f>
        <v>H.RUGFL_FLC0001</v>
      </c>
      <c r="O2" s="55" t="str">
        <f t="shared" ref="O2:O70" si="3">+R2&amp;H2&amp;S2&amp;T2</f>
        <v>FLC0001NAVGLD</v>
      </c>
      <c r="P2" s="55" t="str">
        <f t="shared" ref="P2:P70" si="4">+N2&amp;"_"&amp;O2</f>
        <v>H.RUGFL_FLC0001_FLC0001NAVGLD</v>
      </c>
      <c r="Q2" s="55"/>
      <c r="R2" s="81" t="str">
        <f>IF(G2&gt;0,+VLOOKUP(G2,'MASTER CODE DATA'!O$2:P$99,2,FALSE),"")</f>
        <v>FLC</v>
      </c>
      <c r="S2" s="81" t="str">
        <f>IF(I2&gt;0,+VLOOKUP(I2,'MASTER CODE DATA'!Q$2:R$999,2,FALSE),"")</f>
        <v>NAV</v>
      </c>
      <c r="T2" s="81" t="str">
        <f>IF(J2&gt;0,+VLOOKUP(J2,'MASTER CODE DATA'!Q$2:R$999,2,FALSE),"")</f>
        <v>GLD</v>
      </c>
      <c r="U2" s="3"/>
      <c r="V2" s="42" t="s">
        <v>3072</v>
      </c>
      <c r="W2" s="42" t="s">
        <v>3073</v>
      </c>
      <c r="X2" s="42" t="s">
        <v>3074</v>
      </c>
      <c r="Y2" s="42" t="s">
        <v>3075</v>
      </c>
      <c r="Z2" s="42" t="s">
        <v>2772</v>
      </c>
      <c r="AA2" s="42" t="s">
        <v>2562</v>
      </c>
      <c r="AB2" s="42" t="s">
        <v>2562</v>
      </c>
      <c r="AC2" s="42" t="s">
        <v>2562</v>
      </c>
      <c r="AD2" s="167"/>
      <c r="AE2" s="167"/>
      <c r="AF2" s="167"/>
      <c r="AG2" s="167"/>
      <c r="AH2" s="167"/>
      <c r="AI2" s="167"/>
      <c r="AJ2" s="167"/>
      <c r="AK2" s="167"/>
      <c r="AL2" s="167"/>
      <c r="AM2" s="167"/>
      <c r="AN2" s="4">
        <f>+VLOOKUP(P2,'[2]STYLES &amp; MODELS MATRIX'!$F:$G,2,FALSE)</f>
        <v>0</v>
      </c>
    </row>
    <row r="3" spans="1:40" s="4" customFormat="1" x14ac:dyDescent="0.2">
      <c r="A3" s="43" t="s">
        <v>771</v>
      </c>
      <c r="B3" s="44" t="s">
        <v>688</v>
      </c>
      <c r="C3" s="43" t="str">
        <f>IF(B3&gt;0,+VLOOKUP(B3,'STYLE NAMES'!$B$1:$C$1007,2,FALSE),"")</f>
        <v>FLEECE BLANKET</v>
      </c>
      <c r="D3" s="55" t="str">
        <f t="shared" si="0"/>
        <v>TORONTO / FLC0001PURGLD</v>
      </c>
      <c r="E3" s="43" t="s">
        <v>1587</v>
      </c>
      <c r="F3" s="45" t="s">
        <v>769</v>
      </c>
      <c r="G3" s="45" t="s">
        <v>770</v>
      </c>
      <c r="H3" s="46" t="s">
        <v>771</v>
      </c>
      <c r="I3" s="42" t="s">
        <v>114</v>
      </c>
      <c r="J3" s="42" t="s">
        <v>329</v>
      </c>
      <c r="K3" s="3"/>
      <c r="L3" s="55" t="str">
        <f t="shared" si="1"/>
        <v>TORONTO</v>
      </c>
      <c r="M3" s="55" t="str">
        <f>IF(B3&gt;0,+VLOOKUP(B3,'STYLE NAMES'!$B$1:$D$1021,3,FALSE),"")</f>
        <v>H.RUGFL_FLC</v>
      </c>
      <c r="N3" s="55" t="str">
        <f t="shared" si="2"/>
        <v>H.RUGFL_FLC0001</v>
      </c>
      <c r="O3" s="55" t="str">
        <f t="shared" si="3"/>
        <v>FLC0001PURGLD</v>
      </c>
      <c r="P3" s="55" t="str">
        <f t="shared" si="4"/>
        <v>H.RUGFL_FLC0001_FLC0001PURGLD</v>
      </c>
      <c r="Q3" s="55"/>
      <c r="R3" s="81" t="str">
        <f>IF(G3&gt;0,+VLOOKUP(G3,'MASTER CODE DATA'!O$2:P$99,2,FALSE),"")</f>
        <v>FLC</v>
      </c>
      <c r="S3" s="81" t="str">
        <f>IF(I3&gt;0,+VLOOKUP(I3,'MASTER CODE DATA'!Q$2:R$999,2,FALSE),"")</f>
        <v>PUR</v>
      </c>
      <c r="T3" s="81" t="str">
        <f>IF(J3&gt;0,+VLOOKUP(J3,'MASTER CODE DATA'!Q$2:R$999,2,FALSE),"")</f>
        <v>GLD</v>
      </c>
      <c r="U3" s="3"/>
      <c r="V3" s="42" t="s">
        <v>3076</v>
      </c>
      <c r="W3" s="42" t="s">
        <v>3077</v>
      </c>
      <c r="X3" s="42" t="s">
        <v>3078</v>
      </c>
      <c r="Y3" s="42" t="s">
        <v>2562</v>
      </c>
      <c r="Z3" s="42" t="s">
        <v>2773</v>
      </c>
      <c r="AA3" s="42" t="s">
        <v>2562</v>
      </c>
      <c r="AB3" s="42" t="s">
        <v>2562</v>
      </c>
      <c r="AC3" s="42" t="s">
        <v>2562</v>
      </c>
      <c r="AD3" s="167"/>
      <c r="AE3" s="167"/>
      <c r="AF3" s="167"/>
      <c r="AG3" s="167"/>
      <c r="AH3" s="167"/>
      <c r="AI3" s="167"/>
      <c r="AJ3" s="167"/>
      <c r="AK3" s="167"/>
      <c r="AL3" s="167"/>
      <c r="AM3" s="167"/>
      <c r="AN3" s="4">
        <f>+VLOOKUP(P3,'[2]STYLES &amp; MODELS MATRIX'!$F:$G,2,FALSE)</f>
        <v>0</v>
      </c>
    </row>
    <row r="4" spans="1:40" s="4" customFormat="1" x14ac:dyDescent="0.2">
      <c r="A4" s="43" t="s">
        <v>771</v>
      </c>
      <c r="B4" s="44" t="s">
        <v>688</v>
      </c>
      <c r="C4" s="43" t="str">
        <f>IF(B4&gt;0,+VLOOKUP(B4,'STYLE NAMES'!$B$1:$C$1007,2,FALSE),"")</f>
        <v>FLEECE BLANKET</v>
      </c>
      <c r="D4" s="55" t="str">
        <f t="shared" si="0"/>
        <v>TORONTO / FLC0001GRNNAV</v>
      </c>
      <c r="E4" s="43" t="s">
        <v>1587</v>
      </c>
      <c r="F4" s="45" t="s">
        <v>769</v>
      </c>
      <c r="G4" s="45" t="s">
        <v>770</v>
      </c>
      <c r="H4" s="46" t="s">
        <v>771</v>
      </c>
      <c r="I4" s="42" t="s">
        <v>98</v>
      </c>
      <c r="J4" s="42" t="s">
        <v>96</v>
      </c>
      <c r="K4" s="3"/>
      <c r="L4" s="55" t="str">
        <f t="shared" si="1"/>
        <v>TORONTO</v>
      </c>
      <c r="M4" s="55" t="str">
        <f>IF(B4&gt;0,+VLOOKUP(B4,'STYLE NAMES'!$B$1:$D$1021,3,FALSE),"")</f>
        <v>H.RUGFL_FLC</v>
      </c>
      <c r="N4" s="55" t="str">
        <f t="shared" si="2"/>
        <v>H.RUGFL_FLC0001</v>
      </c>
      <c r="O4" s="55" t="str">
        <f t="shared" si="3"/>
        <v>FLC0001GRNNAV</v>
      </c>
      <c r="P4" s="55" t="str">
        <f t="shared" si="4"/>
        <v>H.RUGFL_FLC0001_FLC0001GRNNAV</v>
      </c>
      <c r="Q4" s="55"/>
      <c r="R4" s="81" t="str">
        <f>IF(G4&gt;0,+VLOOKUP(G4,'MASTER CODE DATA'!O$2:P$99,2,FALSE),"")</f>
        <v>FLC</v>
      </c>
      <c r="S4" s="81" t="str">
        <f>IF(I4&gt;0,+VLOOKUP(I4,'MASTER CODE DATA'!Q$2:R$999,2,FALSE),"")</f>
        <v>GRN</v>
      </c>
      <c r="T4" s="81" t="str">
        <f>IF(J4&gt;0,+VLOOKUP(J4,'MASTER CODE DATA'!Q$2:R$999,2,FALSE),"")</f>
        <v>NAV</v>
      </c>
      <c r="U4" s="3"/>
      <c r="V4" s="42" t="s">
        <v>3079</v>
      </c>
      <c r="W4" s="42" t="s">
        <v>3080</v>
      </c>
      <c r="X4" s="42" t="s">
        <v>3081</v>
      </c>
      <c r="Y4" s="42" t="s">
        <v>3082</v>
      </c>
      <c r="Z4" s="42" t="s">
        <v>2774</v>
      </c>
      <c r="AA4" s="42" t="s">
        <v>2562</v>
      </c>
      <c r="AB4" s="42" t="s">
        <v>2562</v>
      </c>
      <c r="AC4" s="42" t="s">
        <v>2562</v>
      </c>
      <c r="AD4" s="167"/>
      <c r="AE4" s="167"/>
      <c r="AF4" s="167"/>
      <c r="AG4" s="167"/>
      <c r="AH4" s="167"/>
      <c r="AI4" s="167"/>
      <c r="AJ4" s="167"/>
      <c r="AK4" s="167"/>
      <c r="AL4" s="167"/>
      <c r="AM4" s="167"/>
      <c r="AN4" s="4">
        <f>+VLOOKUP(P4,'[2]STYLES &amp; MODELS MATRIX'!$F:$G,2,FALSE)</f>
        <v>0</v>
      </c>
    </row>
    <row r="5" spans="1:40" s="4" customFormat="1" x14ac:dyDescent="0.2">
      <c r="A5" s="43" t="s">
        <v>771</v>
      </c>
      <c r="B5" s="44" t="s">
        <v>688</v>
      </c>
      <c r="C5" s="43" t="str">
        <f>IF(B5&gt;0,+VLOOKUP(B5,'STYLE NAMES'!$B$1:$C$1007,2,FALSE),"")</f>
        <v>FLEECE BLANKET</v>
      </c>
      <c r="D5" s="55" t="str">
        <f t="shared" si="0"/>
        <v>TORONTO / FLC0001BLKRGL</v>
      </c>
      <c r="E5" s="43" t="s">
        <v>1587</v>
      </c>
      <c r="F5" s="45" t="s">
        <v>769</v>
      </c>
      <c r="G5" s="45" t="s">
        <v>770</v>
      </c>
      <c r="H5" s="46" t="s">
        <v>771</v>
      </c>
      <c r="I5" s="42" t="s">
        <v>95</v>
      </c>
      <c r="J5" s="42" t="s">
        <v>772</v>
      </c>
      <c r="K5" s="3"/>
      <c r="L5" s="55" t="str">
        <f t="shared" si="1"/>
        <v>TORONTO</v>
      </c>
      <c r="M5" s="55" t="str">
        <f>IF(B5&gt;0,+VLOOKUP(B5,'STYLE NAMES'!$B$1:$D$1021,3,FALSE),"")</f>
        <v>H.RUGFL_FLC</v>
      </c>
      <c r="N5" s="55" t="str">
        <f t="shared" si="2"/>
        <v>H.RUGFL_FLC0001</v>
      </c>
      <c r="O5" s="55" t="str">
        <f t="shared" si="3"/>
        <v>FLC0001BLKRGL</v>
      </c>
      <c r="P5" s="55" t="str">
        <f t="shared" si="4"/>
        <v>H.RUGFL_FLC0001_FLC0001BLKRGL</v>
      </c>
      <c r="Q5" s="55"/>
      <c r="R5" s="81" t="str">
        <f>IF(G5&gt;0,+VLOOKUP(G5,'MASTER CODE DATA'!O$2:P$99,2,FALSE),"")</f>
        <v>FLC</v>
      </c>
      <c r="S5" s="81" t="str">
        <f>IF(I5&gt;0,+VLOOKUP(I5,'MASTER CODE DATA'!Q$2:R$999,2,FALSE),"")</f>
        <v>BLK</v>
      </c>
      <c r="T5" s="81" t="str">
        <f>IF(J5&gt;0,+VLOOKUP(J5,'MASTER CODE DATA'!Q$2:R$999,2,FALSE),"")</f>
        <v>RGL</v>
      </c>
      <c r="U5" s="3"/>
      <c r="V5" s="42" t="s">
        <v>3083</v>
      </c>
      <c r="W5" s="42" t="s">
        <v>3084</v>
      </c>
      <c r="X5" s="42" t="s">
        <v>3085</v>
      </c>
      <c r="Y5" s="42" t="s">
        <v>2562</v>
      </c>
      <c r="Z5" s="42" t="s">
        <v>2775</v>
      </c>
      <c r="AA5" s="42" t="s">
        <v>2562</v>
      </c>
      <c r="AB5" s="42" t="s">
        <v>2562</v>
      </c>
      <c r="AC5" s="42" t="s">
        <v>2562</v>
      </c>
      <c r="AD5" s="167"/>
      <c r="AE5" s="167"/>
      <c r="AF5" s="167"/>
      <c r="AG5" s="167"/>
      <c r="AH5" s="167"/>
      <c r="AI5" s="167"/>
      <c r="AJ5" s="167"/>
      <c r="AK5" s="167"/>
      <c r="AL5" s="167"/>
      <c r="AM5" s="167"/>
      <c r="AN5" s="4">
        <f>+VLOOKUP(P5,'[2]STYLES &amp; MODELS MATRIX'!$F:$G,2,FALSE)</f>
        <v>0</v>
      </c>
    </row>
    <row r="6" spans="1:40" s="4" customFormat="1" x14ac:dyDescent="0.2">
      <c r="A6" s="43" t="s">
        <v>771</v>
      </c>
      <c r="B6" s="44" t="s">
        <v>688</v>
      </c>
      <c r="C6" s="43" t="str">
        <f>IF(B6&gt;0,+VLOOKUP(B6,'STYLE NAMES'!$B$1:$C$1007,2,FALSE),"")</f>
        <v>FLEECE BLANKET</v>
      </c>
      <c r="D6" s="55" t="str">
        <f t="shared" si="0"/>
        <v>TORONTO / FLC0001REDGLD</v>
      </c>
      <c r="E6" s="43" t="s">
        <v>1587</v>
      </c>
      <c r="F6" s="45" t="s">
        <v>769</v>
      </c>
      <c r="G6" s="45" t="s">
        <v>770</v>
      </c>
      <c r="H6" s="46" t="s">
        <v>771</v>
      </c>
      <c r="I6" s="42" t="s">
        <v>773</v>
      </c>
      <c r="J6" s="42" t="s">
        <v>329</v>
      </c>
      <c r="K6" s="3"/>
      <c r="L6" s="55" t="str">
        <f t="shared" si="1"/>
        <v>TORONTO</v>
      </c>
      <c r="M6" s="55" t="str">
        <f>IF(B6&gt;0,+VLOOKUP(B6,'STYLE NAMES'!$B$1:$D$1021,3,FALSE),"")</f>
        <v>H.RUGFL_FLC</v>
      </c>
      <c r="N6" s="55" t="str">
        <f t="shared" si="2"/>
        <v>H.RUGFL_FLC0001</v>
      </c>
      <c r="O6" s="55" t="str">
        <f t="shared" si="3"/>
        <v>FLC0001REDGLD</v>
      </c>
      <c r="P6" s="55" t="str">
        <f t="shared" si="4"/>
        <v>H.RUGFL_FLC0001_FLC0001REDGLD</v>
      </c>
      <c r="Q6" s="55"/>
      <c r="R6" s="81" t="str">
        <f>IF(G6&gt;0,+VLOOKUP(G6,'MASTER CODE DATA'!O$2:P$99,2,FALSE),"")</f>
        <v>FLC</v>
      </c>
      <c r="S6" s="81" t="str">
        <f>IF(I6&gt;0,+VLOOKUP(I6,'MASTER CODE DATA'!Q$2:R$999,2,FALSE),"")</f>
        <v>RED</v>
      </c>
      <c r="T6" s="81" t="str">
        <f>IF(J6&gt;0,+VLOOKUP(J6,'MASTER CODE DATA'!Q$2:R$999,2,FALSE),"")</f>
        <v>GLD</v>
      </c>
      <c r="U6" s="3"/>
      <c r="V6" s="42" t="s">
        <v>3086</v>
      </c>
      <c r="W6" s="42" t="s">
        <v>3087</v>
      </c>
      <c r="X6" s="42" t="s">
        <v>3088</v>
      </c>
      <c r="Y6" s="42" t="s">
        <v>3089</v>
      </c>
      <c r="Z6" s="42" t="s">
        <v>2776</v>
      </c>
      <c r="AA6" s="42" t="s">
        <v>2562</v>
      </c>
      <c r="AB6" s="42" t="s">
        <v>2562</v>
      </c>
      <c r="AC6" s="42" t="s">
        <v>2562</v>
      </c>
      <c r="AD6" s="167"/>
      <c r="AE6" s="167"/>
      <c r="AF6" s="167"/>
      <c r="AG6" s="167"/>
      <c r="AH6" s="167"/>
      <c r="AI6" s="167"/>
      <c r="AJ6" s="167"/>
      <c r="AK6" s="167"/>
      <c r="AL6" s="167"/>
      <c r="AM6" s="167"/>
      <c r="AN6" s="4">
        <f>+VLOOKUP(P6,'[2]STYLES &amp; MODELS MATRIX'!$F:$G,2,FALSE)</f>
        <v>0</v>
      </c>
    </row>
    <row r="7" spans="1:40" s="4" customFormat="1" x14ac:dyDescent="0.2">
      <c r="A7" s="43" t="s">
        <v>771</v>
      </c>
      <c r="B7" s="44" t="s">
        <v>688</v>
      </c>
      <c r="C7" s="43" t="str">
        <f>IF(B7&gt;0,+VLOOKUP(B7,'STYLE NAMES'!$B$1:$C$1007,2,FALSE),"")</f>
        <v>FLEECE BLANKET</v>
      </c>
      <c r="D7" s="55" t="str">
        <f t="shared" si="0"/>
        <v>TORONTO / FLC0001BORGLD</v>
      </c>
      <c r="E7" s="43" t="s">
        <v>1587</v>
      </c>
      <c r="F7" s="45" t="s">
        <v>769</v>
      </c>
      <c r="G7" s="45" t="s">
        <v>770</v>
      </c>
      <c r="H7" s="46" t="s">
        <v>771</v>
      </c>
      <c r="I7" s="42" t="s">
        <v>97</v>
      </c>
      <c r="J7" s="42" t="s">
        <v>329</v>
      </c>
      <c r="K7" s="3"/>
      <c r="L7" s="55" t="str">
        <f t="shared" si="1"/>
        <v>TORONTO</v>
      </c>
      <c r="M7" s="55" t="str">
        <f>IF(B7&gt;0,+VLOOKUP(B7,'STYLE NAMES'!$B$1:$D$1021,3,FALSE),"")</f>
        <v>H.RUGFL_FLC</v>
      </c>
      <c r="N7" s="55" t="str">
        <f t="shared" si="2"/>
        <v>H.RUGFL_FLC0001</v>
      </c>
      <c r="O7" s="55" t="str">
        <f t="shared" si="3"/>
        <v>FLC0001BORGLD</v>
      </c>
      <c r="P7" s="55" t="str">
        <f t="shared" si="4"/>
        <v>H.RUGFL_FLC0001_FLC0001BORGLD</v>
      </c>
      <c r="Q7" s="55"/>
      <c r="R7" s="81" t="str">
        <f>IF(G7&gt;0,+VLOOKUP(G7,'MASTER CODE DATA'!O$2:P$99,2,FALSE),"")</f>
        <v>FLC</v>
      </c>
      <c r="S7" s="81" t="str">
        <f>IF(I7&gt;0,+VLOOKUP(I7,'MASTER CODE DATA'!Q$2:R$999,2,FALSE),"")</f>
        <v>BOR</v>
      </c>
      <c r="T7" s="81" t="str">
        <f>IF(J7&gt;0,+VLOOKUP(J7,'MASTER CODE DATA'!Q$2:R$999,2,FALSE),"")</f>
        <v>GLD</v>
      </c>
      <c r="U7" s="3"/>
      <c r="V7" s="42" t="s">
        <v>3090</v>
      </c>
      <c r="W7" s="42" t="s">
        <v>3091</v>
      </c>
      <c r="X7" s="42" t="s">
        <v>3092</v>
      </c>
      <c r="Y7" s="42" t="s">
        <v>3093</v>
      </c>
      <c r="Z7" s="42" t="s">
        <v>2777</v>
      </c>
      <c r="AA7" s="42" t="s">
        <v>2562</v>
      </c>
      <c r="AB7" s="42" t="s">
        <v>2562</v>
      </c>
      <c r="AC7" s="42" t="s">
        <v>2562</v>
      </c>
      <c r="AD7" s="167"/>
      <c r="AE7" s="167"/>
      <c r="AF7" s="167"/>
      <c r="AG7" s="167"/>
      <c r="AH7" s="167"/>
      <c r="AI7" s="167"/>
      <c r="AJ7" s="167"/>
      <c r="AK7" s="167"/>
      <c r="AL7" s="167"/>
      <c r="AM7" s="167"/>
      <c r="AN7" s="4">
        <f>+VLOOKUP(P7,'[2]STYLES &amp; MODELS MATRIX'!$F:$G,2,FALSE)</f>
        <v>0</v>
      </c>
    </row>
    <row r="8" spans="1:40" s="4" customFormat="1" x14ac:dyDescent="0.2">
      <c r="A8" s="43" t="s">
        <v>771</v>
      </c>
      <c r="B8" s="44" t="s">
        <v>688</v>
      </c>
      <c r="C8" s="43" t="str">
        <f>IF(B8&gt;0,+VLOOKUP(B8,'STYLE NAMES'!$B$1:$C$1007,2,FALSE),"")</f>
        <v>FLEECE BLANKET</v>
      </c>
      <c r="D8" s="55" t="str">
        <f t="shared" si="0"/>
        <v>TORONTO / FLC0001LILWHT</v>
      </c>
      <c r="E8" s="43" t="s">
        <v>1587</v>
      </c>
      <c r="F8" s="45" t="s">
        <v>769</v>
      </c>
      <c r="G8" s="45" t="s">
        <v>770</v>
      </c>
      <c r="H8" s="46" t="s">
        <v>771</v>
      </c>
      <c r="I8" s="42" t="s">
        <v>135</v>
      </c>
      <c r="J8" s="42" t="s">
        <v>215</v>
      </c>
      <c r="K8" s="3"/>
      <c r="L8" s="55" t="str">
        <f t="shared" si="1"/>
        <v>TORONTO</v>
      </c>
      <c r="M8" s="55" t="str">
        <f>IF(B8&gt;0,+VLOOKUP(B8,'STYLE NAMES'!$B$1:$D$1021,3,FALSE),"")</f>
        <v>H.RUGFL_FLC</v>
      </c>
      <c r="N8" s="55" t="str">
        <f t="shared" si="2"/>
        <v>H.RUGFL_FLC0001</v>
      </c>
      <c r="O8" s="55" t="str">
        <f t="shared" si="3"/>
        <v>FLC0001LILWHT</v>
      </c>
      <c r="P8" s="55" t="str">
        <f t="shared" si="4"/>
        <v>H.RUGFL_FLC0001_FLC0001LILWHT</v>
      </c>
      <c r="Q8" s="55"/>
      <c r="R8" s="81" t="str">
        <f>IF(G8&gt;0,+VLOOKUP(G8,'MASTER CODE DATA'!O$2:P$99,2,FALSE),"")</f>
        <v>FLC</v>
      </c>
      <c r="S8" s="81" t="str">
        <f>IF(I8&gt;0,+VLOOKUP(I8,'MASTER CODE DATA'!Q$2:R$999,2,FALSE),"")</f>
        <v>LIL</v>
      </c>
      <c r="T8" s="81" t="str">
        <f>IF(J8&gt;0,+VLOOKUP(J8,'MASTER CODE DATA'!Q$2:R$999,2,FALSE),"")</f>
        <v>WHT</v>
      </c>
      <c r="U8" s="3"/>
      <c r="V8" s="42" t="s">
        <v>3094</v>
      </c>
      <c r="W8" s="42" t="s">
        <v>3095</v>
      </c>
      <c r="X8" s="42" t="s">
        <v>3096</v>
      </c>
      <c r="Y8" s="42" t="s">
        <v>3097</v>
      </c>
      <c r="Z8" s="42"/>
      <c r="AA8" s="42" t="s">
        <v>2562</v>
      </c>
      <c r="AB8" s="42" t="s">
        <v>2562</v>
      </c>
      <c r="AC8" s="42" t="s">
        <v>2562</v>
      </c>
      <c r="AD8" s="167"/>
      <c r="AE8" s="167"/>
      <c r="AF8" s="167"/>
      <c r="AG8" s="167"/>
      <c r="AH8" s="167"/>
      <c r="AI8" s="167"/>
      <c r="AJ8" s="167"/>
      <c r="AK8" s="167"/>
      <c r="AL8" s="167"/>
      <c r="AM8" s="167"/>
      <c r="AN8" s="4">
        <f>+VLOOKUP(P8,'[2]STYLES &amp; MODELS MATRIX'!$F:$G,2,FALSE)</f>
        <v>0</v>
      </c>
    </row>
    <row r="9" spans="1:40" s="4" customFormat="1" x14ac:dyDescent="0.2">
      <c r="A9" s="43" t="s">
        <v>771</v>
      </c>
      <c r="B9" s="44" t="s">
        <v>688</v>
      </c>
      <c r="C9" s="43" t="str">
        <f>IF(B9&gt;0,+VLOOKUP(B9,'STYLE NAMES'!$B$1:$C$1007,2,FALSE),"")</f>
        <v>FLEECE BLANKET</v>
      </c>
      <c r="D9" s="55" t="str">
        <f t="shared" si="0"/>
        <v>TORONTO / FLC0001BLKGLD</v>
      </c>
      <c r="E9" s="43" t="s">
        <v>1587</v>
      </c>
      <c r="F9" s="45" t="s">
        <v>769</v>
      </c>
      <c r="G9" s="45" t="s">
        <v>770</v>
      </c>
      <c r="H9" s="46" t="s">
        <v>771</v>
      </c>
      <c r="I9" s="42" t="s">
        <v>95</v>
      </c>
      <c r="J9" s="42" t="s">
        <v>329</v>
      </c>
      <c r="K9" s="3"/>
      <c r="L9" s="55" t="str">
        <f t="shared" si="1"/>
        <v>TORONTO</v>
      </c>
      <c r="M9" s="55" t="str">
        <f>IF(B9&gt;0,+VLOOKUP(B9,'STYLE NAMES'!$B$1:$D$1021,3,FALSE),"")</f>
        <v>H.RUGFL_FLC</v>
      </c>
      <c r="N9" s="55" t="str">
        <f t="shared" si="2"/>
        <v>H.RUGFL_FLC0001</v>
      </c>
      <c r="O9" s="55" t="str">
        <f t="shared" si="3"/>
        <v>FLC0001BLKGLD</v>
      </c>
      <c r="P9" s="55" t="str">
        <f t="shared" si="4"/>
        <v>H.RUGFL_FLC0001_FLC0001BLKGLD</v>
      </c>
      <c r="Q9" s="55"/>
      <c r="R9" s="81" t="str">
        <f>IF(G9&gt;0,+VLOOKUP(G9,'MASTER CODE DATA'!O$2:P$99,2,FALSE),"")</f>
        <v>FLC</v>
      </c>
      <c r="S9" s="81" t="str">
        <f>IF(I9&gt;0,+VLOOKUP(I9,'MASTER CODE DATA'!Q$2:R$999,2,FALSE),"")</f>
        <v>BLK</v>
      </c>
      <c r="T9" s="81" t="str">
        <f>IF(J9&gt;0,+VLOOKUP(J9,'MASTER CODE DATA'!Q$2:R$999,2,FALSE),"")</f>
        <v>GLD</v>
      </c>
      <c r="U9" s="3"/>
      <c r="V9" s="42" t="s">
        <v>3098</v>
      </c>
      <c r="W9" s="42" t="s">
        <v>3099</v>
      </c>
      <c r="X9" s="42" t="s">
        <v>3100</v>
      </c>
      <c r="Y9" s="42" t="s">
        <v>3101</v>
      </c>
      <c r="Z9" s="42" t="s">
        <v>3102</v>
      </c>
      <c r="AA9" s="42"/>
      <c r="AB9" s="42" t="s">
        <v>2562</v>
      </c>
      <c r="AC9" s="42" t="s">
        <v>2562</v>
      </c>
      <c r="AD9" s="167"/>
      <c r="AE9" s="167"/>
      <c r="AF9" s="167"/>
      <c r="AG9" s="167"/>
      <c r="AH9" s="167"/>
      <c r="AI9" s="167"/>
      <c r="AJ9" s="167"/>
      <c r="AK9" s="167"/>
      <c r="AL9" s="167"/>
      <c r="AM9" s="167"/>
      <c r="AN9" s="4">
        <f>+VLOOKUP(P9,'[2]STYLES &amp; MODELS MATRIX'!$F:$G,2,FALSE)</f>
        <v>0</v>
      </c>
    </row>
    <row r="10" spans="1:40" s="4" customFormat="1" x14ac:dyDescent="0.2">
      <c r="A10" s="43" t="s">
        <v>771</v>
      </c>
      <c r="B10" s="44" t="s">
        <v>688</v>
      </c>
      <c r="C10" s="43" t="str">
        <f>IF(B10&gt;0,+VLOOKUP(B10,'STYLE NAMES'!$B$1:$C$1007,2,FALSE),"")</f>
        <v>FLEECE BLANKET</v>
      </c>
      <c r="D10" s="55" t="str">
        <f t="shared" si="0"/>
        <v>TORONTO / FLC0001NAVRED</v>
      </c>
      <c r="E10" s="43" t="s">
        <v>1587</v>
      </c>
      <c r="F10" s="45" t="s">
        <v>769</v>
      </c>
      <c r="G10" s="45" t="s">
        <v>770</v>
      </c>
      <c r="H10" s="46" t="s">
        <v>771</v>
      </c>
      <c r="I10" s="42" t="s">
        <v>96</v>
      </c>
      <c r="J10" s="42" t="s">
        <v>773</v>
      </c>
      <c r="K10" s="3"/>
      <c r="L10" s="55" t="str">
        <f t="shared" si="1"/>
        <v>TORONTO</v>
      </c>
      <c r="M10" s="55" t="str">
        <f>IF(B10&gt;0,+VLOOKUP(B10,'STYLE NAMES'!$B$1:$D$1021,3,FALSE),"")</f>
        <v>H.RUGFL_FLC</v>
      </c>
      <c r="N10" s="55" t="str">
        <f t="shared" si="2"/>
        <v>H.RUGFL_FLC0001</v>
      </c>
      <c r="O10" s="55" t="str">
        <f t="shared" si="3"/>
        <v>FLC0001NAVRED</v>
      </c>
      <c r="P10" s="55" t="str">
        <f t="shared" si="4"/>
        <v>H.RUGFL_FLC0001_FLC0001NAVRED</v>
      </c>
      <c r="Q10" s="55"/>
      <c r="R10" s="81" t="str">
        <f>IF(G10&gt;0,+VLOOKUP(G10,'MASTER CODE DATA'!O$2:P$99,2,FALSE),"")</f>
        <v>FLC</v>
      </c>
      <c r="S10" s="81" t="str">
        <f>IF(I10&gt;0,+VLOOKUP(I10,'MASTER CODE DATA'!Q$2:R$999,2,FALSE),"")</f>
        <v>NAV</v>
      </c>
      <c r="T10" s="81" t="str">
        <f>IF(J10&gt;0,+VLOOKUP(J10,'MASTER CODE DATA'!Q$2:R$999,2,FALSE),"")</f>
        <v>RED</v>
      </c>
      <c r="U10" s="3"/>
      <c r="V10" s="42" t="s">
        <v>3103</v>
      </c>
      <c r="W10" s="42" t="s">
        <v>3104</v>
      </c>
      <c r="X10" s="42" t="s">
        <v>3105</v>
      </c>
      <c r="Y10" s="42" t="s">
        <v>3106</v>
      </c>
      <c r="Z10" s="42" t="s">
        <v>2562</v>
      </c>
      <c r="AA10" s="42" t="s">
        <v>2562</v>
      </c>
      <c r="AB10" s="42" t="s">
        <v>2562</v>
      </c>
      <c r="AC10" s="42" t="s">
        <v>2562</v>
      </c>
      <c r="AD10" s="167"/>
      <c r="AE10" s="167"/>
      <c r="AF10" s="167"/>
      <c r="AG10" s="167"/>
      <c r="AH10" s="167"/>
      <c r="AI10" s="167"/>
      <c r="AJ10" s="167"/>
      <c r="AK10" s="167"/>
      <c r="AL10" s="167"/>
      <c r="AM10" s="167"/>
      <c r="AN10" s="4">
        <f>+VLOOKUP(P10,'[2]STYLES &amp; MODELS MATRIX'!$F:$G,2,FALSE)</f>
        <v>0</v>
      </c>
    </row>
    <row r="11" spans="1:40" s="4" customFormat="1" x14ac:dyDescent="0.2">
      <c r="A11" s="43" t="s">
        <v>771</v>
      </c>
      <c r="B11" s="44" t="s">
        <v>688</v>
      </c>
      <c r="C11" s="43" t="str">
        <f>IF(B11&gt;0,+VLOOKUP(B11,'STYLE NAMES'!$B$1:$C$1007,2,FALSE),"")</f>
        <v>FLEECE BLANKET</v>
      </c>
      <c r="D11" s="56" t="str">
        <f t="shared" si="0"/>
        <v>TORONTO / FLC0001REDWHT</v>
      </c>
      <c r="E11" s="43" t="s">
        <v>1587</v>
      </c>
      <c r="F11" s="45" t="s">
        <v>769</v>
      </c>
      <c r="G11" s="45" t="s">
        <v>770</v>
      </c>
      <c r="H11" s="46" t="s">
        <v>771</v>
      </c>
      <c r="I11" s="42" t="s">
        <v>773</v>
      </c>
      <c r="J11" s="42" t="s">
        <v>215</v>
      </c>
      <c r="K11" s="3"/>
      <c r="L11" s="56" t="str">
        <f t="shared" si="1"/>
        <v>TORONTO</v>
      </c>
      <c r="M11" s="56" t="str">
        <f>IF(B11&gt;0,+VLOOKUP(B11,'STYLE NAMES'!$B$1:$D$1021,3,FALSE),"")</f>
        <v>H.RUGFL_FLC</v>
      </c>
      <c r="N11" s="55" t="str">
        <f t="shared" si="2"/>
        <v>H.RUGFL_FLC0001</v>
      </c>
      <c r="O11" s="56" t="str">
        <f t="shared" si="3"/>
        <v>FLC0001REDWHT</v>
      </c>
      <c r="P11" s="55" t="str">
        <f t="shared" si="4"/>
        <v>H.RUGFL_FLC0001_FLC0001REDWHT</v>
      </c>
      <c r="Q11" s="56"/>
      <c r="R11" s="82" t="str">
        <f>IF(G11&gt;0,+VLOOKUP(G11,'MASTER CODE DATA'!O$2:P$99,2,FALSE),"")</f>
        <v>FLC</v>
      </c>
      <c r="S11" s="82" t="str">
        <f>IF(I11&gt;0,+VLOOKUP(I11,'MASTER CODE DATA'!Q$2:R$999,2,FALSE),"")</f>
        <v>RED</v>
      </c>
      <c r="T11" s="82" t="str">
        <f>IF(J11&gt;0,+VLOOKUP(J11,'MASTER CODE DATA'!Q$2:R$999,2,FALSE),"")</f>
        <v>WHT</v>
      </c>
      <c r="U11" s="3"/>
      <c r="V11" s="42" t="s">
        <v>3107</v>
      </c>
      <c r="W11" s="42" t="s">
        <v>3108</v>
      </c>
      <c r="X11" s="42" t="s">
        <v>3109</v>
      </c>
      <c r="Y11" s="42" t="s">
        <v>3110</v>
      </c>
      <c r="Z11" s="42" t="s">
        <v>2562</v>
      </c>
      <c r="AA11" s="42" t="s">
        <v>2562</v>
      </c>
      <c r="AB11" s="42" t="s">
        <v>2562</v>
      </c>
      <c r="AC11" s="42" t="s">
        <v>2562</v>
      </c>
      <c r="AD11" s="167"/>
      <c r="AE11" s="167"/>
      <c r="AF11" s="167"/>
      <c r="AG11" s="167"/>
      <c r="AH11" s="167"/>
      <c r="AI11" s="167"/>
      <c r="AJ11" s="167"/>
      <c r="AK11" s="167"/>
      <c r="AL11" s="167"/>
      <c r="AM11" s="167"/>
      <c r="AN11" s="4">
        <f>+VLOOKUP(P11,'[2]STYLES &amp; MODELS MATRIX'!$F:$G,2,FALSE)</f>
        <v>0</v>
      </c>
    </row>
    <row r="12" spans="1:40" s="4" customFormat="1" x14ac:dyDescent="0.2">
      <c r="A12" s="43" t="s">
        <v>775</v>
      </c>
      <c r="B12" s="44" t="s">
        <v>725</v>
      </c>
      <c r="C12" s="43" t="str">
        <f>IF(B12&gt;0,+VLOOKUP(B12,'STYLE NAMES'!$B$1:$C$1007,2,FALSE),"")</f>
        <v>FLEECE BLANKET WITH COLLAR</v>
      </c>
      <c r="D12" s="55" t="str">
        <f t="shared" si="0"/>
        <v>WINDSOR / FLC0001BRWRGL</v>
      </c>
      <c r="E12" s="43" t="s">
        <v>1596</v>
      </c>
      <c r="F12" s="45" t="s">
        <v>769</v>
      </c>
      <c r="G12" s="45" t="s">
        <v>770</v>
      </c>
      <c r="H12" s="46" t="s">
        <v>771</v>
      </c>
      <c r="I12" s="42" t="s">
        <v>774</v>
      </c>
      <c r="J12" s="42" t="s">
        <v>772</v>
      </c>
      <c r="K12" s="3"/>
      <c r="L12" s="55" t="str">
        <f t="shared" si="1"/>
        <v>WINDSOR</v>
      </c>
      <c r="M12" s="55" t="str">
        <f>IF(B12&gt;0,+VLOOKUP(B12,'STYLE NAMES'!$B$1:$D$1021,3,FALSE),"")</f>
        <v>H.RUGFL_FLC</v>
      </c>
      <c r="N12" s="55" t="str">
        <f t="shared" si="2"/>
        <v>H.RUGFL_FLC0002</v>
      </c>
      <c r="O12" s="55" t="str">
        <f t="shared" si="3"/>
        <v>FLC0001BRWRGL</v>
      </c>
      <c r="P12" s="55" t="str">
        <f t="shared" si="4"/>
        <v>H.RUGFL_FLC0002_FLC0001BRWRGL</v>
      </c>
      <c r="Q12" s="55"/>
      <c r="R12" s="81" t="str">
        <f>IF(G12&gt;0,+VLOOKUP(G12,'MASTER CODE DATA'!O$2:P$99,2,FALSE),"")</f>
        <v>FLC</v>
      </c>
      <c r="S12" s="81" t="str">
        <f>IF(I12&gt;0,+VLOOKUP(I12,'MASTER CODE DATA'!Q$2:R$999,2,FALSE),"")</f>
        <v>BRW</v>
      </c>
      <c r="T12" s="81" t="str">
        <f>IF(J12&gt;0,+VLOOKUP(J12,'MASTER CODE DATA'!Q$2:R$999,2,FALSE),"")</f>
        <v>RGL</v>
      </c>
      <c r="U12" s="3"/>
      <c r="V12" s="42" t="s">
        <v>3111</v>
      </c>
      <c r="W12" s="42" t="s">
        <v>3084</v>
      </c>
      <c r="X12" s="42" t="s">
        <v>3112</v>
      </c>
      <c r="Y12" s="42" t="s">
        <v>2562</v>
      </c>
      <c r="Z12" s="42" t="s">
        <v>2562</v>
      </c>
      <c r="AA12" s="42" t="s">
        <v>2562</v>
      </c>
      <c r="AB12" s="42" t="s">
        <v>2562</v>
      </c>
      <c r="AC12" s="42" t="s">
        <v>2562</v>
      </c>
      <c r="AD12" s="167"/>
      <c r="AE12" s="167"/>
      <c r="AF12" s="167"/>
      <c r="AG12" s="167"/>
      <c r="AH12" s="167"/>
      <c r="AI12" s="167"/>
      <c r="AJ12" s="167"/>
      <c r="AK12" s="167"/>
      <c r="AL12" s="167"/>
      <c r="AM12" s="167"/>
      <c r="AN12" s="4">
        <f>+VLOOKUP(P12,'[2]STYLES &amp; MODELS MATRIX'!$F:$G,2,FALSE)</f>
        <v>0</v>
      </c>
    </row>
    <row r="13" spans="1:40" s="4" customFormat="1" x14ac:dyDescent="0.2">
      <c r="A13" s="43" t="s">
        <v>775</v>
      </c>
      <c r="B13" s="44" t="s">
        <v>725</v>
      </c>
      <c r="C13" s="43" t="str">
        <f>IF(B13&gt;0,+VLOOKUP(B13,'STYLE NAMES'!$B$1:$C$1007,2,FALSE),"")</f>
        <v>FLEECE BLANKET WITH COLLAR</v>
      </c>
      <c r="D13" s="56" t="str">
        <f t="shared" si="0"/>
        <v>WINDSOR / FLC0001ELBORG</v>
      </c>
      <c r="E13" s="43" t="s">
        <v>1596</v>
      </c>
      <c r="F13" s="45" t="s">
        <v>769</v>
      </c>
      <c r="G13" s="45" t="s">
        <v>770</v>
      </c>
      <c r="H13" s="46" t="s">
        <v>771</v>
      </c>
      <c r="I13" s="42" t="s">
        <v>776</v>
      </c>
      <c r="J13" s="42" t="s">
        <v>777</v>
      </c>
      <c r="K13" s="3"/>
      <c r="L13" s="56" t="str">
        <f t="shared" si="1"/>
        <v>WINDSOR</v>
      </c>
      <c r="M13" s="56" t="str">
        <f>IF(B13&gt;0,+VLOOKUP(B13,'STYLE NAMES'!$B$1:$D$1021,3,FALSE),"")</f>
        <v>H.RUGFL_FLC</v>
      </c>
      <c r="N13" s="55" t="str">
        <f t="shared" si="2"/>
        <v>H.RUGFL_FLC0002</v>
      </c>
      <c r="O13" s="56" t="str">
        <f t="shared" si="3"/>
        <v>FLC0001ELBORG</v>
      </c>
      <c r="P13" s="55" t="str">
        <f t="shared" si="4"/>
        <v>H.RUGFL_FLC0002_FLC0001ELBORG</v>
      </c>
      <c r="Q13" s="56"/>
      <c r="R13" s="82" t="str">
        <f>IF(G13&gt;0,+VLOOKUP(G13,'MASTER CODE DATA'!O$2:P$99,2,FALSE),"")</f>
        <v>FLC</v>
      </c>
      <c r="S13" s="82" t="str">
        <f>IF(I13&gt;0,+VLOOKUP(I13,'MASTER CODE DATA'!Q$2:R$999,2,FALSE),"")</f>
        <v>ELB</v>
      </c>
      <c r="T13" s="82" t="str">
        <f>IF(J13&gt;0,+VLOOKUP(J13,'MASTER CODE DATA'!Q$2:R$999,2,FALSE),"")</f>
        <v>ORG</v>
      </c>
      <c r="U13" s="3"/>
      <c r="V13" s="42" t="s">
        <v>3113</v>
      </c>
      <c r="W13" s="42" t="s">
        <v>3114</v>
      </c>
      <c r="X13" s="42" t="s">
        <v>3115</v>
      </c>
      <c r="Y13" s="42" t="s">
        <v>3116</v>
      </c>
      <c r="Z13" s="42" t="s">
        <v>2562</v>
      </c>
      <c r="AA13" s="42" t="s">
        <v>2562</v>
      </c>
      <c r="AB13" s="42" t="s">
        <v>2562</v>
      </c>
      <c r="AC13" s="42" t="s">
        <v>2562</v>
      </c>
      <c r="AD13" s="167"/>
      <c r="AE13" s="167"/>
      <c r="AF13" s="167"/>
      <c r="AG13" s="167"/>
      <c r="AH13" s="167"/>
      <c r="AI13" s="167"/>
      <c r="AJ13" s="167"/>
      <c r="AK13" s="167"/>
      <c r="AL13" s="167"/>
      <c r="AM13" s="167"/>
      <c r="AN13" s="4">
        <f>+VLOOKUP(P13,'[2]STYLES &amp; MODELS MATRIX'!$F:$G,2,FALSE)</f>
        <v>0</v>
      </c>
    </row>
    <row r="14" spans="1:40" s="4" customFormat="1" x14ac:dyDescent="0.2">
      <c r="A14" s="43" t="s">
        <v>779</v>
      </c>
      <c r="B14" s="44" t="s">
        <v>287</v>
      </c>
      <c r="C14" s="43" t="str">
        <f>IF(B14&gt;0,+VLOOKUP(B14,'STYLE NAMES'!$B$1:$C$1007,2,FALSE),"")</f>
        <v>COOLER BLANKET</v>
      </c>
      <c r="D14" s="55" t="str">
        <f t="shared" si="0"/>
        <v>DUBLIN / KNT0002MTCNAV</v>
      </c>
      <c r="E14" s="43" t="s">
        <v>1605</v>
      </c>
      <c r="F14" s="45" t="s">
        <v>769</v>
      </c>
      <c r="G14" s="45" t="s">
        <v>778</v>
      </c>
      <c r="H14" s="46" t="s">
        <v>775</v>
      </c>
      <c r="I14" s="42" t="s">
        <v>298</v>
      </c>
      <c r="J14" s="42" t="s">
        <v>96</v>
      </c>
      <c r="K14" s="3"/>
      <c r="L14" s="55" t="str">
        <f t="shared" si="1"/>
        <v>DUBLIN</v>
      </c>
      <c r="M14" s="55" t="str">
        <f>IF(B14&gt;0,+VLOOKUP(B14,'STYLE NAMES'!$B$1:$D$1021,3,FALSE),"")</f>
        <v>H.RUGFL_COO</v>
      </c>
      <c r="N14" s="55" t="str">
        <f t="shared" si="2"/>
        <v>H.RUGFL_COO0003</v>
      </c>
      <c r="O14" s="55" t="str">
        <f t="shared" si="3"/>
        <v>KNT0002MTCNAV</v>
      </c>
      <c r="P14" s="55" t="str">
        <f t="shared" si="4"/>
        <v>H.RUGFL_COO0003_KNT0002MTCNAV</v>
      </c>
      <c r="Q14" s="55"/>
      <c r="R14" s="81" t="str">
        <f>IF(G14&gt;0,+VLOOKUP(G14,'MASTER CODE DATA'!O$2:P$99,2,FALSE),"")</f>
        <v>KNT</v>
      </c>
      <c r="S14" s="81" t="str">
        <f>IF(I14&gt;0,+VLOOKUP(I14,'MASTER CODE DATA'!Q$2:R$999,2,FALSE),"")</f>
        <v>MTC</v>
      </c>
      <c r="T14" s="81" t="str">
        <f>IF(J14&gt;0,+VLOOKUP(J14,'MASTER CODE DATA'!Q$2:R$999,2,FALSE),"")</f>
        <v>NAV</v>
      </c>
      <c r="U14" s="3"/>
      <c r="V14" s="42" t="s">
        <v>3117</v>
      </c>
      <c r="W14" s="42" t="s">
        <v>3118</v>
      </c>
      <c r="X14" s="42" t="s">
        <v>3119</v>
      </c>
      <c r="Y14" s="42" t="s">
        <v>2562</v>
      </c>
      <c r="Z14" s="42" t="s">
        <v>2562</v>
      </c>
      <c r="AA14" s="42" t="s">
        <v>2562</v>
      </c>
      <c r="AB14" s="42" t="s">
        <v>2562</v>
      </c>
      <c r="AC14" s="42" t="s">
        <v>2562</v>
      </c>
      <c r="AD14" s="167"/>
      <c r="AE14" s="167"/>
      <c r="AF14" s="167"/>
      <c r="AG14" s="167"/>
      <c r="AH14" s="167"/>
      <c r="AI14" s="167"/>
      <c r="AJ14" s="167"/>
      <c r="AK14" s="167"/>
      <c r="AL14" s="167"/>
      <c r="AM14" s="167"/>
      <c r="AN14" s="4">
        <f>+VLOOKUP(P14,'[2]STYLES &amp; MODELS MATRIX'!$F:$G,2,FALSE)</f>
        <v>0</v>
      </c>
    </row>
    <row r="15" spans="1:40" s="4" customFormat="1" x14ac:dyDescent="0.2">
      <c r="A15" s="43" t="s">
        <v>780</v>
      </c>
      <c r="B15" s="44" t="s">
        <v>734</v>
      </c>
      <c r="C15" s="43" t="str">
        <f>IF(B15&gt;0,+VLOOKUP(B15,'STYLE NAMES'!$B$1:$C$1007,2,FALSE),"")</f>
        <v>TWO COLOR FLEECE BLANKET</v>
      </c>
      <c r="D15" s="55" t="str">
        <f t="shared" si="0"/>
        <v>YORK / FLC0001GRNNAV</v>
      </c>
      <c r="E15" s="43" t="s">
        <v>1605</v>
      </c>
      <c r="F15" s="45" t="s">
        <v>769</v>
      </c>
      <c r="G15" s="45" t="s">
        <v>770</v>
      </c>
      <c r="H15" s="46" t="s">
        <v>771</v>
      </c>
      <c r="I15" s="42" t="s">
        <v>98</v>
      </c>
      <c r="J15" s="42" t="s">
        <v>96</v>
      </c>
      <c r="K15" s="3"/>
      <c r="L15" s="55" t="str">
        <f t="shared" si="1"/>
        <v>YORK</v>
      </c>
      <c r="M15" s="55" t="str">
        <f>IF(B15&gt;0,+VLOOKUP(B15,'STYLE NAMES'!$B$1:$D$1021,3,FALSE),"")</f>
        <v>H.RUGFL_FLC</v>
      </c>
      <c r="N15" s="55" t="str">
        <f t="shared" si="2"/>
        <v>H.RUGFL_FLC0004</v>
      </c>
      <c r="O15" s="55" t="str">
        <f t="shared" si="3"/>
        <v>FLC0001GRNNAV</v>
      </c>
      <c r="P15" s="55" t="str">
        <f t="shared" si="4"/>
        <v>H.RUGFL_FLC0004_FLC0001GRNNAV</v>
      </c>
      <c r="Q15" s="55"/>
      <c r="R15" s="81" t="str">
        <f>IF(G15&gt;0,+VLOOKUP(G15,'MASTER CODE DATA'!O$2:P$99,2,FALSE),"")</f>
        <v>FLC</v>
      </c>
      <c r="S15" s="81" t="str">
        <f>IF(I15&gt;0,+VLOOKUP(I15,'MASTER CODE DATA'!Q$2:R$999,2,FALSE),"")</f>
        <v>GRN</v>
      </c>
      <c r="T15" s="81" t="str">
        <f>IF(J15&gt;0,+VLOOKUP(J15,'MASTER CODE DATA'!Q$2:R$999,2,FALSE),"")</f>
        <v>NAV</v>
      </c>
      <c r="U15" s="3"/>
      <c r="V15" s="42" t="s">
        <v>3120</v>
      </c>
      <c r="W15" s="42" t="s">
        <v>3121</v>
      </c>
      <c r="X15" s="42" t="s">
        <v>3122</v>
      </c>
      <c r="Y15" s="42" t="s">
        <v>3123</v>
      </c>
      <c r="Z15" s="42" t="s">
        <v>2562</v>
      </c>
      <c r="AA15" s="42" t="s">
        <v>2562</v>
      </c>
      <c r="AB15" s="42" t="s">
        <v>2562</v>
      </c>
      <c r="AC15" s="42" t="s">
        <v>2562</v>
      </c>
      <c r="AD15" s="167"/>
      <c r="AE15" s="167"/>
      <c r="AF15" s="167"/>
      <c r="AG15" s="167"/>
      <c r="AH15" s="167"/>
      <c r="AI15" s="167"/>
      <c r="AJ15" s="167"/>
      <c r="AK15" s="167"/>
      <c r="AL15" s="167"/>
      <c r="AM15" s="167"/>
      <c r="AN15" s="4">
        <f>+VLOOKUP(P15,'[2]STYLES &amp; MODELS MATRIX'!$F:$G,2,FALSE)</f>
        <v>0</v>
      </c>
    </row>
    <row r="16" spans="1:40" s="4" customFormat="1" x14ac:dyDescent="0.2">
      <c r="A16" s="43" t="s">
        <v>780</v>
      </c>
      <c r="B16" s="44" t="s">
        <v>734</v>
      </c>
      <c r="C16" s="43" t="str">
        <f>IF(B16&gt;0,+VLOOKUP(B16,'STYLE NAMES'!$B$1:$C$1007,2,FALSE),"")</f>
        <v>TWO COLOR FLEECE BLANKET</v>
      </c>
      <c r="D16" s="55" t="str">
        <f t="shared" si="0"/>
        <v>YORK / FLC0001NAVBOR</v>
      </c>
      <c r="E16" s="43" t="s">
        <v>1605</v>
      </c>
      <c r="F16" s="45" t="s">
        <v>769</v>
      </c>
      <c r="G16" s="45" t="s">
        <v>770</v>
      </c>
      <c r="H16" s="46" t="s">
        <v>771</v>
      </c>
      <c r="I16" s="42" t="s">
        <v>96</v>
      </c>
      <c r="J16" s="42" t="s">
        <v>97</v>
      </c>
      <c r="K16" s="3"/>
      <c r="L16" s="55" t="str">
        <f t="shared" si="1"/>
        <v>YORK</v>
      </c>
      <c r="M16" s="55" t="str">
        <f>IF(B16&gt;0,+VLOOKUP(B16,'STYLE NAMES'!$B$1:$D$1021,3,FALSE),"")</f>
        <v>H.RUGFL_FLC</v>
      </c>
      <c r="N16" s="55" t="str">
        <f t="shared" si="2"/>
        <v>H.RUGFL_FLC0004</v>
      </c>
      <c r="O16" s="55" t="str">
        <f t="shared" si="3"/>
        <v>FLC0001NAVBOR</v>
      </c>
      <c r="P16" s="55" t="str">
        <f t="shared" si="4"/>
        <v>H.RUGFL_FLC0004_FLC0001NAVBOR</v>
      </c>
      <c r="Q16" s="55"/>
      <c r="R16" s="81" t="str">
        <f>IF(G16&gt;0,+VLOOKUP(G16,'MASTER CODE DATA'!O$2:P$99,2,FALSE),"")</f>
        <v>FLC</v>
      </c>
      <c r="S16" s="81" t="str">
        <f>IF(I16&gt;0,+VLOOKUP(I16,'MASTER CODE DATA'!Q$2:R$999,2,FALSE),"")</f>
        <v>NAV</v>
      </c>
      <c r="T16" s="81" t="str">
        <f>IF(J16&gt;0,+VLOOKUP(J16,'MASTER CODE DATA'!Q$2:R$999,2,FALSE),"")</f>
        <v>BOR</v>
      </c>
      <c r="U16" s="3"/>
      <c r="V16" s="42" t="s">
        <v>3124</v>
      </c>
      <c r="W16" s="42" t="s">
        <v>3125</v>
      </c>
      <c r="X16" s="42" t="s">
        <v>3126</v>
      </c>
      <c r="Y16" s="42" t="s">
        <v>3127</v>
      </c>
      <c r="Z16" s="42" t="s">
        <v>2562</v>
      </c>
      <c r="AA16" s="42" t="s">
        <v>2562</v>
      </c>
      <c r="AB16" s="42" t="s">
        <v>2562</v>
      </c>
      <c r="AC16" s="42" t="s">
        <v>2562</v>
      </c>
      <c r="AD16" s="167"/>
      <c r="AE16" s="167"/>
      <c r="AF16" s="167"/>
      <c r="AG16" s="167"/>
      <c r="AH16" s="167"/>
      <c r="AI16" s="167"/>
      <c r="AJ16" s="167"/>
      <c r="AK16" s="167"/>
      <c r="AL16" s="167"/>
      <c r="AM16" s="167"/>
      <c r="AN16" s="4">
        <f>+VLOOKUP(P16,'[2]STYLES &amp; MODELS MATRIX'!$F:$G,2,FALSE)</f>
        <v>0</v>
      </c>
    </row>
    <row r="17" spans="1:40" s="4" customFormat="1" x14ac:dyDescent="0.2">
      <c r="A17" s="43" t="s">
        <v>783</v>
      </c>
      <c r="B17" s="44" t="s">
        <v>86</v>
      </c>
      <c r="C17" s="43" t="str">
        <f>IF(B17&gt;0,+VLOOKUP(B17,'STYLE NAMES'!$B$1:$C$1007,2,FALSE),"")</f>
        <v>WINTER STABLE RUG</v>
      </c>
      <c r="D17" s="55" t="str">
        <f t="shared" si="0"/>
        <v>ALASKA / RPS0003BLKBLK</v>
      </c>
      <c r="E17" s="43" t="s">
        <v>1612</v>
      </c>
      <c r="F17" s="45" t="s">
        <v>769</v>
      </c>
      <c r="G17" s="45" t="s">
        <v>782</v>
      </c>
      <c r="H17" s="46" t="s">
        <v>779</v>
      </c>
      <c r="I17" s="42" t="s">
        <v>95</v>
      </c>
      <c r="J17" s="42" t="s">
        <v>95</v>
      </c>
      <c r="K17" s="3"/>
      <c r="L17" s="55" t="str">
        <f t="shared" si="1"/>
        <v>ALASKA</v>
      </c>
      <c r="M17" s="55" t="str">
        <f>IF(B17&gt;0,+VLOOKUP(B17,'STYLE NAMES'!$B$1:$D$1021,3,FALSE),"")</f>
        <v>H.RUGFL_STR</v>
      </c>
      <c r="N17" s="55" t="str">
        <f t="shared" si="2"/>
        <v>H.RUGFL_STR0005</v>
      </c>
      <c r="O17" s="55" t="str">
        <f t="shared" si="3"/>
        <v>RPS0003BLKBLK</v>
      </c>
      <c r="P17" s="55" t="str">
        <f t="shared" si="4"/>
        <v>H.RUGFL_STR0005_RPS0003BLKBLK</v>
      </c>
      <c r="Q17" s="55"/>
      <c r="R17" s="81" t="str">
        <f>IF(G17&gt;0,+VLOOKUP(G17,'MASTER CODE DATA'!O$2:P$99,2,FALSE),"")</f>
        <v>RPS</v>
      </c>
      <c r="S17" s="81" t="str">
        <f>IF(I17&gt;0,+VLOOKUP(I17,'MASTER CODE DATA'!Q$2:R$999,2,FALSE),"")</f>
        <v>BLK</v>
      </c>
      <c r="T17" s="81" t="str">
        <f>IF(J17&gt;0,+VLOOKUP(J17,'MASTER CODE DATA'!Q$2:R$999,2,FALSE),"")</f>
        <v>BLK</v>
      </c>
      <c r="U17" s="3"/>
      <c r="V17" s="42" t="s">
        <v>3128</v>
      </c>
      <c r="W17" s="42" t="s">
        <v>3129</v>
      </c>
      <c r="X17" s="42" t="s">
        <v>3130</v>
      </c>
      <c r="Y17" s="42" t="s">
        <v>3131</v>
      </c>
      <c r="Z17" s="42" t="s">
        <v>3132</v>
      </c>
      <c r="AA17" s="42" t="s">
        <v>3133</v>
      </c>
      <c r="AB17" s="42" t="s">
        <v>2562</v>
      </c>
      <c r="AC17" s="42" t="s">
        <v>2562</v>
      </c>
      <c r="AD17" s="167"/>
      <c r="AE17" s="167"/>
      <c r="AF17" s="167"/>
      <c r="AG17" s="167"/>
      <c r="AH17" s="167"/>
      <c r="AI17" s="167"/>
      <c r="AJ17" s="167"/>
      <c r="AK17" s="167"/>
      <c r="AL17" s="167"/>
      <c r="AM17" s="167"/>
      <c r="AN17" s="4">
        <f>+VLOOKUP(P17,'[2]STYLES &amp; MODELS MATRIX'!$F:$G,2,FALSE)</f>
        <v>0</v>
      </c>
    </row>
    <row r="18" spans="1:40" s="4" customFormat="1" x14ac:dyDescent="0.2">
      <c r="A18" s="43" t="s">
        <v>783</v>
      </c>
      <c r="B18" s="44" t="s">
        <v>86</v>
      </c>
      <c r="C18" s="43" t="str">
        <f>IF(B18&gt;0,+VLOOKUP(B18,'STYLE NAMES'!$B$1:$C$1007,2,FALSE),"")</f>
        <v>WINTER STABLE RUG</v>
      </c>
      <c r="D18" s="55" t="str">
        <f t="shared" si="0"/>
        <v>ALASKA / RPS0003NAVNAV</v>
      </c>
      <c r="E18" s="43" t="s">
        <v>1612</v>
      </c>
      <c r="F18" s="45" t="s">
        <v>769</v>
      </c>
      <c r="G18" s="45" t="s">
        <v>782</v>
      </c>
      <c r="H18" s="46" t="s">
        <v>779</v>
      </c>
      <c r="I18" s="42" t="s">
        <v>96</v>
      </c>
      <c r="J18" s="42" t="s">
        <v>96</v>
      </c>
      <c r="K18" s="3"/>
      <c r="L18" s="55" t="str">
        <f t="shared" si="1"/>
        <v>ALASKA</v>
      </c>
      <c r="M18" s="55" t="str">
        <f>IF(B18&gt;0,+VLOOKUP(B18,'STYLE NAMES'!$B$1:$D$1021,3,FALSE),"")</f>
        <v>H.RUGFL_STR</v>
      </c>
      <c r="N18" s="55" t="str">
        <f t="shared" si="2"/>
        <v>H.RUGFL_STR0005</v>
      </c>
      <c r="O18" s="55" t="str">
        <f t="shared" si="3"/>
        <v>RPS0003NAVNAV</v>
      </c>
      <c r="P18" s="55" t="str">
        <f t="shared" si="4"/>
        <v>H.RUGFL_STR0005_RPS0003NAVNAV</v>
      </c>
      <c r="Q18" s="55"/>
      <c r="R18" s="81" t="str">
        <f>IF(G18&gt;0,+VLOOKUP(G18,'MASTER CODE DATA'!O$2:P$99,2,FALSE),"")</f>
        <v>RPS</v>
      </c>
      <c r="S18" s="81" t="str">
        <f>IF(I18&gt;0,+VLOOKUP(I18,'MASTER CODE DATA'!Q$2:R$999,2,FALSE),"")</f>
        <v>NAV</v>
      </c>
      <c r="T18" s="81" t="str">
        <f>IF(J18&gt;0,+VLOOKUP(J18,'MASTER CODE DATA'!Q$2:R$999,2,FALSE),"")</f>
        <v>NAV</v>
      </c>
      <c r="U18" s="3"/>
      <c r="V18" s="42" t="s">
        <v>3134</v>
      </c>
      <c r="W18" s="42" t="s">
        <v>3135</v>
      </c>
      <c r="X18" s="42" t="s">
        <v>3136</v>
      </c>
      <c r="Y18" s="42" t="s">
        <v>3137</v>
      </c>
      <c r="Z18" s="42" t="s">
        <v>3138</v>
      </c>
      <c r="AA18" s="42" t="s">
        <v>3139</v>
      </c>
      <c r="AB18" s="42" t="s">
        <v>2562</v>
      </c>
      <c r="AC18" s="42" t="s">
        <v>2562</v>
      </c>
      <c r="AD18" s="167"/>
      <c r="AE18" s="167"/>
      <c r="AF18" s="167"/>
      <c r="AG18" s="167"/>
      <c r="AH18" s="167"/>
      <c r="AI18" s="167"/>
      <c r="AJ18" s="167"/>
      <c r="AK18" s="167"/>
      <c r="AL18" s="167"/>
      <c r="AM18" s="167"/>
      <c r="AN18" s="4">
        <f>+VLOOKUP(P18,'[2]STYLES &amp; MODELS MATRIX'!$F:$G,2,FALSE)</f>
        <v>0</v>
      </c>
    </row>
    <row r="19" spans="1:40" s="4" customFormat="1" x14ac:dyDescent="0.2">
      <c r="A19" s="43" t="s">
        <v>783</v>
      </c>
      <c r="B19" s="44" t="s">
        <v>86</v>
      </c>
      <c r="C19" s="43" t="str">
        <f>IF(B19&gt;0,+VLOOKUP(B19,'STYLE NAMES'!$B$1:$C$1007,2,FALSE),"")</f>
        <v>WINTER STABLE RUG</v>
      </c>
      <c r="D19" s="55" t="str">
        <f t="shared" si="0"/>
        <v>ALASKA / RPS0003BORBOR</v>
      </c>
      <c r="E19" s="43" t="s">
        <v>1612</v>
      </c>
      <c r="F19" s="45" t="s">
        <v>769</v>
      </c>
      <c r="G19" s="45" t="s">
        <v>782</v>
      </c>
      <c r="H19" s="46" t="s">
        <v>779</v>
      </c>
      <c r="I19" s="42" t="s">
        <v>97</v>
      </c>
      <c r="J19" s="42" t="s">
        <v>97</v>
      </c>
      <c r="K19" s="3"/>
      <c r="L19" s="55" t="str">
        <f t="shared" si="1"/>
        <v>ALASKA</v>
      </c>
      <c r="M19" s="55" t="str">
        <f>IF(B19&gt;0,+VLOOKUP(B19,'STYLE NAMES'!$B$1:$D$1021,3,FALSE),"")</f>
        <v>H.RUGFL_STR</v>
      </c>
      <c r="N19" s="55" t="str">
        <f t="shared" si="2"/>
        <v>H.RUGFL_STR0005</v>
      </c>
      <c r="O19" s="55" t="str">
        <f t="shared" si="3"/>
        <v>RPS0003BORBOR</v>
      </c>
      <c r="P19" s="55" t="str">
        <f t="shared" si="4"/>
        <v>H.RUGFL_STR0005_RPS0003BORBOR</v>
      </c>
      <c r="Q19" s="55"/>
      <c r="R19" s="81" t="str">
        <f>IF(G19&gt;0,+VLOOKUP(G19,'MASTER CODE DATA'!O$2:P$99,2,FALSE),"")</f>
        <v>RPS</v>
      </c>
      <c r="S19" s="81" t="str">
        <f>IF(I19&gt;0,+VLOOKUP(I19,'MASTER CODE DATA'!Q$2:R$999,2,FALSE),"")</f>
        <v>BOR</v>
      </c>
      <c r="T19" s="81" t="str">
        <f>IF(J19&gt;0,+VLOOKUP(J19,'MASTER CODE DATA'!Q$2:R$999,2,FALSE),"")</f>
        <v>BOR</v>
      </c>
      <c r="U19" s="3"/>
      <c r="V19" s="42" t="s">
        <v>3140</v>
      </c>
      <c r="W19" s="42" t="s">
        <v>3141</v>
      </c>
      <c r="X19" s="42" t="s">
        <v>3142</v>
      </c>
      <c r="Y19" s="42" t="s">
        <v>3143</v>
      </c>
      <c r="Z19" s="42" t="s">
        <v>3144</v>
      </c>
      <c r="AA19" s="42" t="s">
        <v>3145</v>
      </c>
      <c r="AB19" s="42" t="s">
        <v>2562</v>
      </c>
      <c r="AC19" s="42" t="s">
        <v>2562</v>
      </c>
      <c r="AD19" s="167"/>
      <c r="AE19" s="167"/>
      <c r="AF19" s="167"/>
      <c r="AG19" s="167"/>
      <c r="AH19" s="167"/>
      <c r="AI19" s="167"/>
      <c r="AJ19" s="167"/>
      <c r="AK19" s="167"/>
      <c r="AL19" s="167"/>
      <c r="AM19" s="167"/>
      <c r="AN19" s="4">
        <f>+VLOOKUP(P19,'[2]STYLES &amp; MODELS MATRIX'!$F:$G,2,FALSE)</f>
        <v>0</v>
      </c>
    </row>
    <row r="20" spans="1:40" s="4" customFormat="1" x14ac:dyDescent="0.2">
      <c r="A20" s="43" t="s">
        <v>783</v>
      </c>
      <c r="B20" s="44" t="s">
        <v>86</v>
      </c>
      <c r="C20" s="43" t="str">
        <f>IF(B20&gt;0,+VLOOKUP(B20,'STYLE NAMES'!$B$1:$C$1007,2,FALSE),"")</f>
        <v>WINTER STABLE RUG</v>
      </c>
      <c r="D20" s="55" t="str">
        <f t="shared" ref="D20" si="5">IF(B20&gt;0,+(L20&amp;" / "&amp;O20),"")</f>
        <v>ALASKA / RPS0003ELBELB</v>
      </c>
      <c r="E20" s="43" t="s">
        <v>1612</v>
      </c>
      <c r="F20" s="45" t="s">
        <v>769</v>
      </c>
      <c r="G20" s="45" t="s">
        <v>782</v>
      </c>
      <c r="H20" s="46" t="s">
        <v>779</v>
      </c>
      <c r="I20" s="42" t="s">
        <v>776</v>
      </c>
      <c r="J20" s="42" t="s">
        <v>776</v>
      </c>
      <c r="K20" s="3"/>
      <c r="L20" s="55" t="str">
        <f t="shared" ref="L20" si="6">+B20</f>
        <v>ALASKA</v>
      </c>
      <c r="M20" s="55" t="str">
        <f>IF(B20&gt;0,+VLOOKUP(B20,'STYLE NAMES'!$B$1:$D$1021,3,FALSE),"")</f>
        <v>H.RUGFL_STR</v>
      </c>
      <c r="N20" s="55" t="str">
        <f t="shared" ref="N20" si="7">+M20&amp;A20</f>
        <v>H.RUGFL_STR0005</v>
      </c>
      <c r="O20" s="55" t="str">
        <f t="shared" ref="O20" si="8">+R20&amp;H20&amp;S20&amp;T20</f>
        <v>RPS0003ELBELB</v>
      </c>
      <c r="P20" s="55" t="str">
        <f t="shared" ref="P20" si="9">+N20&amp;"_"&amp;O20</f>
        <v>H.RUGFL_STR0005_RPS0003ELBELB</v>
      </c>
      <c r="Q20" s="55"/>
      <c r="R20" s="81" t="str">
        <f>IF(G20&gt;0,+VLOOKUP(G20,'MASTER CODE DATA'!O$2:P$99,2,FALSE),"")</f>
        <v>RPS</v>
      </c>
      <c r="S20" s="81" t="str">
        <f>IF(I20&gt;0,+VLOOKUP(I20,'MASTER CODE DATA'!Q$2:R$999,2,FALSE),"")</f>
        <v>ELB</v>
      </c>
      <c r="T20" s="81" t="str">
        <f>IF(J20&gt;0,+VLOOKUP(J20,'MASTER CODE DATA'!Q$2:R$999,2,FALSE),"")</f>
        <v>ELB</v>
      </c>
      <c r="U20" s="3"/>
      <c r="V20" s="42" t="s">
        <v>3504</v>
      </c>
      <c r="W20" s="42" t="s">
        <v>3505</v>
      </c>
      <c r="X20" s="42" t="s">
        <v>3506</v>
      </c>
      <c r="Y20" s="42" t="s">
        <v>3507</v>
      </c>
      <c r="Z20" s="42"/>
      <c r="AA20" s="42"/>
      <c r="AB20" s="42"/>
      <c r="AC20" s="42" t="s">
        <v>2562</v>
      </c>
      <c r="AD20" s="167"/>
      <c r="AE20" s="167"/>
      <c r="AF20" s="167"/>
      <c r="AG20" s="167"/>
      <c r="AH20" s="167"/>
      <c r="AI20" s="167"/>
      <c r="AJ20" s="167"/>
      <c r="AK20" s="167"/>
      <c r="AL20" s="167"/>
      <c r="AM20" s="167"/>
      <c r="AN20" s="4">
        <f>+VLOOKUP(P20,'[2]STYLES &amp; MODELS MATRIX'!$F:$G,2,FALSE)</f>
        <v>0</v>
      </c>
    </row>
    <row r="21" spans="1:40" s="4" customFormat="1" x14ac:dyDescent="0.2">
      <c r="A21" s="43" t="s">
        <v>783</v>
      </c>
      <c r="B21" s="44" t="s">
        <v>86</v>
      </c>
      <c r="C21" s="43" t="str">
        <f>IF(B21&gt;0,+VLOOKUP(B21,'STYLE NAMES'!$B$1:$C$1007,2,FALSE),"")</f>
        <v>WINTER STABLE RUG</v>
      </c>
      <c r="D21" s="55" t="str">
        <f t="shared" si="0"/>
        <v>ALASKA / RPS0003GRNGRN</v>
      </c>
      <c r="E21" s="43" t="s">
        <v>1612</v>
      </c>
      <c r="F21" s="45" t="s">
        <v>769</v>
      </c>
      <c r="G21" s="45" t="s">
        <v>782</v>
      </c>
      <c r="H21" s="46" t="s">
        <v>779</v>
      </c>
      <c r="I21" s="42" t="s">
        <v>98</v>
      </c>
      <c r="J21" s="42" t="s">
        <v>98</v>
      </c>
      <c r="K21" s="3"/>
      <c r="L21" s="55" t="str">
        <f t="shared" si="1"/>
        <v>ALASKA</v>
      </c>
      <c r="M21" s="55" t="str">
        <f>IF(B21&gt;0,+VLOOKUP(B21,'STYLE NAMES'!$B$1:$D$1021,3,FALSE),"")</f>
        <v>H.RUGFL_STR</v>
      </c>
      <c r="N21" s="55" t="str">
        <f t="shared" si="2"/>
        <v>H.RUGFL_STR0005</v>
      </c>
      <c r="O21" s="55" t="str">
        <f t="shared" si="3"/>
        <v>RPS0003GRNGRN</v>
      </c>
      <c r="P21" s="55" t="str">
        <f t="shared" si="4"/>
        <v>H.RUGFL_STR0005_RPS0003GRNGRN</v>
      </c>
      <c r="Q21" s="55"/>
      <c r="R21" s="81" t="str">
        <f>IF(G21&gt;0,+VLOOKUP(G21,'MASTER CODE DATA'!O$2:P$99,2,FALSE),"")</f>
        <v>RPS</v>
      </c>
      <c r="S21" s="81" t="str">
        <f>IF(I21&gt;0,+VLOOKUP(I21,'MASTER CODE DATA'!Q$2:R$999,2,FALSE),"")</f>
        <v>GRN</v>
      </c>
      <c r="T21" s="81" t="str">
        <f>IF(J21&gt;0,+VLOOKUP(J21,'MASTER CODE DATA'!Q$2:R$999,2,FALSE),"")</f>
        <v>GRN</v>
      </c>
      <c r="U21" s="3"/>
      <c r="V21" s="42" t="s">
        <v>3146</v>
      </c>
      <c r="W21" s="42" t="s">
        <v>3147</v>
      </c>
      <c r="X21" s="42" t="s">
        <v>3148</v>
      </c>
      <c r="Y21" s="42" t="s">
        <v>3149</v>
      </c>
      <c r="Z21" s="42" t="s">
        <v>3150</v>
      </c>
      <c r="AA21" s="42" t="s">
        <v>3151</v>
      </c>
      <c r="AB21" s="42" t="s">
        <v>2562</v>
      </c>
      <c r="AC21" s="42" t="s">
        <v>2562</v>
      </c>
      <c r="AD21" s="167"/>
      <c r="AE21" s="167"/>
      <c r="AF21" s="167"/>
      <c r="AG21" s="167"/>
      <c r="AH21" s="167"/>
      <c r="AI21" s="167"/>
      <c r="AJ21" s="167"/>
      <c r="AK21" s="167"/>
      <c r="AL21" s="167"/>
      <c r="AM21" s="167"/>
      <c r="AN21" s="4">
        <f>+VLOOKUP(P21,'[2]STYLES &amp; MODELS MATRIX'!$F:$G,2,FALSE)</f>
        <v>0</v>
      </c>
    </row>
    <row r="22" spans="1:40" s="4" customFormat="1" x14ac:dyDescent="0.2">
      <c r="A22" s="43" t="s">
        <v>787</v>
      </c>
      <c r="B22" s="44" t="s">
        <v>713</v>
      </c>
      <c r="C22" s="43" t="str">
        <f>IF(B22&gt;0,+VLOOKUP(B22,'STYLE NAMES'!$B$1:$C$1007,2,FALSE),"")</f>
        <v>FLY SHEET</v>
      </c>
      <c r="D22" s="55" t="str">
        <f t="shared" si="0"/>
        <v>VOLARE / MSH0004LGYBOR</v>
      </c>
      <c r="E22" s="43" t="s">
        <v>1612</v>
      </c>
      <c r="F22" s="45" t="s">
        <v>785</v>
      </c>
      <c r="G22" s="45" t="s">
        <v>786</v>
      </c>
      <c r="H22" s="46" t="s">
        <v>780</v>
      </c>
      <c r="I22" s="42" t="s">
        <v>356</v>
      </c>
      <c r="J22" s="42" t="s">
        <v>97</v>
      </c>
      <c r="K22" s="3"/>
      <c r="L22" s="55" t="str">
        <f t="shared" si="1"/>
        <v>VOLARE</v>
      </c>
      <c r="M22" s="55" t="str">
        <f>IF(B22&gt;0,+VLOOKUP(B22,'STYLE NAMES'!$B$1:$D$1021,3,FALSE),"")</f>
        <v>H.FLYFL_FLS</v>
      </c>
      <c r="N22" s="55" t="str">
        <f t="shared" si="2"/>
        <v>H.FLYFL_FLS0006</v>
      </c>
      <c r="O22" s="55" t="str">
        <f t="shared" si="3"/>
        <v>MSH0004LGYBOR</v>
      </c>
      <c r="P22" s="55" t="str">
        <f t="shared" si="4"/>
        <v>H.FLYFL_FLS0006_MSH0004LGYBOR</v>
      </c>
      <c r="Q22" s="55"/>
      <c r="R22" s="81" t="str">
        <f>IF(G22&gt;0,+VLOOKUP(G22,'MASTER CODE DATA'!O$2:P$99,2,FALSE),"")</f>
        <v>MSH</v>
      </c>
      <c r="S22" s="81" t="str">
        <f>IF(I22&gt;0,+VLOOKUP(I22,'MASTER CODE DATA'!Q$2:R$999,2,FALSE),"")</f>
        <v>LGY</v>
      </c>
      <c r="T22" s="81" t="str">
        <f>IF(J22&gt;0,+VLOOKUP(J22,'MASTER CODE DATA'!Q$2:R$999,2,FALSE),"")</f>
        <v>BOR</v>
      </c>
      <c r="U22" s="3"/>
      <c r="V22" s="42" t="s">
        <v>3152</v>
      </c>
      <c r="W22" s="42" t="s">
        <v>3153</v>
      </c>
      <c r="X22" s="42" t="s">
        <v>2562</v>
      </c>
      <c r="Y22" s="42" t="s">
        <v>2562</v>
      </c>
      <c r="Z22" s="42" t="s">
        <v>2562</v>
      </c>
      <c r="AA22" s="42" t="s">
        <v>2562</v>
      </c>
      <c r="AB22" s="42" t="s">
        <v>2562</v>
      </c>
      <c r="AC22" s="42" t="s">
        <v>2562</v>
      </c>
      <c r="AD22" s="167"/>
      <c r="AE22" s="167"/>
      <c r="AF22" s="167"/>
      <c r="AG22" s="167"/>
      <c r="AH22" s="167"/>
      <c r="AI22" s="167"/>
      <c r="AJ22" s="167"/>
      <c r="AK22" s="167"/>
      <c r="AL22" s="167"/>
      <c r="AM22" s="167"/>
      <c r="AN22" s="4">
        <f>+VLOOKUP(P22,'[2]STYLES &amp; MODELS MATRIX'!$F:$G,2,FALSE)</f>
        <v>0</v>
      </c>
    </row>
    <row r="23" spans="1:40" s="4" customFormat="1" x14ac:dyDescent="0.2">
      <c r="A23" s="43" t="s">
        <v>787</v>
      </c>
      <c r="B23" s="44" t="s">
        <v>713</v>
      </c>
      <c r="C23" s="43" t="str">
        <f>IF(B23&gt;0,+VLOOKUP(B23,'STYLE NAMES'!$B$1:$C$1007,2,FALSE),"")</f>
        <v>FLY SHEET</v>
      </c>
      <c r="D23" s="55" t="str">
        <f t="shared" si="0"/>
        <v>VOLARE / MSH0004BLKBLK</v>
      </c>
      <c r="E23" s="43" t="s">
        <v>1612</v>
      </c>
      <c r="F23" s="45" t="s">
        <v>785</v>
      </c>
      <c r="G23" s="45" t="s">
        <v>786</v>
      </c>
      <c r="H23" s="46" t="s">
        <v>780</v>
      </c>
      <c r="I23" s="42" t="s">
        <v>95</v>
      </c>
      <c r="J23" s="42" t="s">
        <v>95</v>
      </c>
      <c r="K23" s="3"/>
      <c r="L23" s="55" t="str">
        <f t="shared" si="1"/>
        <v>VOLARE</v>
      </c>
      <c r="M23" s="55" t="str">
        <f>IF(B23&gt;0,+VLOOKUP(B23,'STYLE NAMES'!$B$1:$D$1021,3,FALSE),"")</f>
        <v>H.FLYFL_FLS</v>
      </c>
      <c r="N23" s="55" t="str">
        <f t="shared" si="2"/>
        <v>H.FLYFL_FLS0006</v>
      </c>
      <c r="O23" s="55" t="str">
        <f t="shared" si="3"/>
        <v>MSH0004BLKBLK</v>
      </c>
      <c r="P23" s="55" t="str">
        <f t="shared" si="4"/>
        <v>H.FLYFL_FLS0006_MSH0004BLKBLK</v>
      </c>
      <c r="Q23" s="55"/>
      <c r="R23" s="81" t="str">
        <f>IF(G23&gt;0,+VLOOKUP(G23,'MASTER CODE DATA'!O$2:P$99,2,FALSE),"")</f>
        <v>MSH</v>
      </c>
      <c r="S23" s="81" t="str">
        <f>IF(I23&gt;0,+VLOOKUP(I23,'MASTER CODE DATA'!Q$2:R$999,2,FALSE),"")</f>
        <v>BLK</v>
      </c>
      <c r="T23" s="81" t="str">
        <f>IF(J23&gt;0,+VLOOKUP(J23,'MASTER CODE DATA'!Q$2:R$999,2,FALSE),"")</f>
        <v>BLK</v>
      </c>
      <c r="U23" s="3"/>
      <c r="V23" s="42" t="s">
        <v>3154</v>
      </c>
      <c r="W23" s="42" t="s">
        <v>3155</v>
      </c>
      <c r="X23" s="42" t="s">
        <v>3156</v>
      </c>
      <c r="Y23" s="42" t="s">
        <v>2562</v>
      </c>
      <c r="Z23" s="42" t="s">
        <v>2562</v>
      </c>
      <c r="AA23" s="42" t="s">
        <v>2562</v>
      </c>
      <c r="AB23" s="42" t="s">
        <v>2562</v>
      </c>
      <c r="AC23" s="42" t="s">
        <v>2562</v>
      </c>
      <c r="AD23" s="167"/>
      <c r="AE23" s="167"/>
      <c r="AF23" s="167"/>
      <c r="AG23" s="167"/>
      <c r="AH23" s="167"/>
      <c r="AI23" s="167"/>
      <c r="AJ23" s="167"/>
      <c r="AK23" s="167"/>
      <c r="AL23" s="167"/>
      <c r="AM23" s="167"/>
      <c r="AN23" s="4">
        <f>+VLOOKUP(P23,'[2]STYLES &amp; MODELS MATRIX'!$F:$G,2,FALSE)</f>
        <v>0</v>
      </c>
    </row>
    <row r="24" spans="1:40" s="4" customFormat="1" x14ac:dyDescent="0.2">
      <c r="A24" s="43" t="s">
        <v>789</v>
      </c>
      <c r="B24" s="44" t="s">
        <v>331</v>
      </c>
      <c r="C24" s="43" t="str">
        <f>IF(B24&gt;0,+VLOOKUP(B24,'STYLE NAMES'!$B$1:$C$1007,2,FALSE),"")</f>
        <v>FLEECE EXERCISE SHEET</v>
      </c>
      <c r="D24" s="55" t="str">
        <f t="shared" si="0"/>
        <v>FLEECE-X / FLC0001BLKGLD</v>
      </c>
      <c r="E24" s="43" t="s">
        <v>1612</v>
      </c>
      <c r="F24" s="45" t="s">
        <v>769</v>
      </c>
      <c r="G24" s="45" t="s">
        <v>770</v>
      </c>
      <c r="H24" s="46" t="s">
        <v>771</v>
      </c>
      <c r="I24" s="42" t="s">
        <v>95</v>
      </c>
      <c r="J24" s="42" t="s">
        <v>329</v>
      </c>
      <c r="K24" s="3"/>
      <c r="L24" s="55" t="str">
        <f t="shared" si="1"/>
        <v>FLEECE-X</v>
      </c>
      <c r="M24" s="55" t="str">
        <f>IF(B24&gt;0,+VLOOKUP(B24,'STYLE NAMES'!$B$1:$D$1021,3,FALSE),"")</f>
        <v>H.RUGFL_EXS</v>
      </c>
      <c r="N24" s="55" t="str">
        <f t="shared" si="2"/>
        <v>H.RUGFL_EXS0007</v>
      </c>
      <c r="O24" s="55" t="str">
        <f t="shared" si="3"/>
        <v>FLC0001BLKGLD</v>
      </c>
      <c r="P24" s="55" t="str">
        <f t="shared" si="4"/>
        <v>H.RUGFL_EXS0007_FLC0001BLKGLD</v>
      </c>
      <c r="Q24" s="55"/>
      <c r="R24" s="81" t="str">
        <f>IF(G24&gt;0,+VLOOKUP(G24,'MASTER CODE DATA'!O$2:P$99,2,FALSE),"")</f>
        <v>FLC</v>
      </c>
      <c r="S24" s="81" t="str">
        <f>IF(I24&gt;0,+VLOOKUP(I24,'MASTER CODE DATA'!Q$2:R$999,2,FALSE),"")</f>
        <v>BLK</v>
      </c>
      <c r="T24" s="81" t="str">
        <f>IF(J24&gt;0,+VLOOKUP(J24,'MASTER CODE DATA'!Q$2:R$999,2,FALSE),"")</f>
        <v>GLD</v>
      </c>
      <c r="U24" s="3"/>
      <c r="V24" s="42" t="s">
        <v>3157</v>
      </c>
      <c r="W24" s="42" t="s">
        <v>3158</v>
      </c>
      <c r="X24" s="42" t="s">
        <v>2562</v>
      </c>
      <c r="Y24" s="42" t="s">
        <v>2562</v>
      </c>
      <c r="Z24" s="42" t="s">
        <v>2562</v>
      </c>
      <c r="AA24" s="42" t="s">
        <v>2562</v>
      </c>
      <c r="AB24" s="42" t="s">
        <v>2562</v>
      </c>
      <c r="AC24" s="42" t="s">
        <v>2562</v>
      </c>
      <c r="AD24" s="167"/>
      <c r="AE24" s="167"/>
      <c r="AF24" s="167"/>
      <c r="AG24" s="167"/>
      <c r="AH24" s="167"/>
      <c r="AI24" s="167"/>
      <c r="AJ24" s="167"/>
      <c r="AK24" s="167"/>
      <c r="AL24" s="167"/>
      <c r="AM24" s="167"/>
      <c r="AN24" s="4">
        <f>+VLOOKUP(P24,'[2]STYLES &amp; MODELS MATRIX'!$F:$G,2,FALSE)</f>
        <v>0</v>
      </c>
    </row>
    <row r="25" spans="1:40" s="4" customFormat="1" x14ac:dyDescent="0.2">
      <c r="A25" s="43" t="s">
        <v>789</v>
      </c>
      <c r="B25" s="44" t="s">
        <v>331</v>
      </c>
      <c r="C25" s="43" t="str">
        <f>IF(B25&gt;0,+VLOOKUP(B25,'STYLE NAMES'!$B$1:$C$1007,2,FALSE),"")</f>
        <v>FLEECE EXERCISE SHEET</v>
      </c>
      <c r="D25" s="55" t="str">
        <f t="shared" si="0"/>
        <v>FLEECE-X / FLC0001BORGLD</v>
      </c>
      <c r="E25" s="43" t="s">
        <v>1612</v>
      </c>
      <c r="F25" s="45" t="s">
        <v>769</v>
      </c>
      <c r="G25" s="45" t="s">
        <v>770</v>
      </c>
      <c r="H25" s="46" t="s">
        <v>771</v>
      </c>
      <c r="I25" s="42" t="s">
        <v>97</v>
      </c>
      <c r="J25" s="42" t="s">
        <v>329</v>
      </c>
      <c r="K25" s="3"/>
      <c r="L25" s="55" t="str">
        <f t="shared" si="1"/>
        <v>FLEECE-X</v>
      </c>
      <c r="M25" s="55" t="str">
        <f>IF(B25&gt;0,+VLOOKUP(B25,'STYLE NAMES'!$B$1:$D$1021,3,FALSE),"")</f>
        <v>H.RUGFL_EXS</v>
      </c>
      <c r="N25" s="55" t="str">
        <f t="shared" si="2"/>
        <v>H.RUGFL_EXS0007</v>
      </c>
      <c r="O25" s="55" t="str">
        <f t="shared" si="3"/>
        <v>FLC0001BORGLD</v>
      </c>
      <c r="P25" s="55" t="str">
        <f t="shared" si="4"/>
        <v>H.RUGFL_EXS0007_FLC0001BORGLD</v>
      </c>
      <c r="Q25" s="55"/>
      <c r="R25" s="81" t="str">
        <f>IF(G25&gt;0,+VLOOKUP(G25,'MASTER CODE DATA'!O$2:P$99,2,FALSE),"")</f>
        <v>FLC</v>
      </c>
      <c r="S25" s="81" t="str">
        <f>IF(I25&gt;0,+VLOOKUP(I25,'MASTER CODE DATA'!Q$2:R$999,2,FALSE),"")</f>
        <v>BOR</v>
      </c>
      <c r="T25" s="81" t="str">
        <f>IF(J25&gt;0,+VLOOKUP(J25,'MASTER CODE DATA'!Q$2:R$999,2,FALSE),"")</f>
        <v>GLD</v>
      </c>
      <c r="U25" s="3"/>
      <c r="V25" s="42" t="s">
        <v>3159</v>
      </c>
      <c r="W25" s="42" t="s">
        <v>3160</v>
      </c>
      <c r="X25" s="42" t="s">
        <v>2562</v>
      </c>
      <c r="Y25" s="42" t="s">
        <v>2562</v>
      </c>
      <c r="Z25" s="42" t="s">
        <v>2562</v>
      </c>
      <c r="AA25" s="42" t="s">
        <v>2562</v>
      </c>
      <c r="AB25" s="42" t="s">
        <v>2562</v>
      </c>
      <c r="AC25" s="42" t="s">
        <v>2562</v>
      </c>
      <c r="AD25" s="167"/>
      <c r="AE25" s="167"/>
      <c r="AF25" s="167"/>
      <c r="AG25" s="167"/>
      <c r="AH25" s="167"/>
      <c r="AI25" s="167"/>
      <c r="AJ25" s="167"/>
      <c r="AK25" s="167"/>
      <c r="AL25" s="167"/>
      <c r="AM25" s="167"/>
      <c r="AN25" s="4">
        <f>+VLOOKUP(P25,'[2]STYLES &amp; MODELS MATRIX'!$F:$G,2,FALSE)</f>
        <v>0</v>
      </c>
    </row>
    <row r="26" spans="1:40" s="4" customFormat="1" x14ac:dyDescent="0.2">
      <c r="A26" s="43" t="s">
        <v>789</v>
      </c>
      <c r="B26" s="44" t="s">
        <v>331</v>
      </c>
      <c r="C26" s="43" t="str">
        <f>IF(B26&gt;0,+VLOOKUP(B26,'STYLE NAMES'!$B$1:$C$1007,2,FALSE),"")</f>
        <v>FLEECE EXERCISE SHEET</v>
      </c>
      <c r="D26" s="55" t="str">
        <f t="shared" si="0"/>
        <v>FLEECE-X / FLC0001PURGLD</v>
      </c>
      <c r="E26" s="43" t="s">
        <v>1612</v>
      </c>
      <c r="F26" s="45" t="s">
        <v>769</v>
      </c>
      <c r="G26" s="45" t="s">
        <v>770</v>
      </c>
      <c r="H26" s="46" t="s">
        <v>771</v>
      </c>
      <c r="I26" s="42" t="s">
        <v>114</v>
      </c>
      <c r="J26" s="42" t="s">
        <v>329</v>
      </c>
      <c r="K26" s="3"/>
      <c r="L26" s="55" t="str">
        <f t="shared" si="1"/>
        <v>FLEECE-X</v>
      </c>
      <c r="M26" s="55" t="str">
        <f>IF(B26&gt;0,+VLOOKUP(B26,'STYLE NAMES'!$B$1:$D$1021,3,FALSE),"")</f>
        <v>H.RUGFL_EXS</v>
      </c>
      <c r="N26" s="55" t="str">
        <f t="shared" si="2"/>
        <v>H.RUGFL_EXS0007</v>
      </c>
      <c r="O26" s="55" t="str">
        <f t="shared" si="3"/>
        <v>FLC0001PURGLD</v>
      </c>
      <c r="P26" s="55" t="str">
        <f t="shared" si="4"/>
        <v>H.RUGFL_EXS0007_FLC0001PURGLD</v>
      </c>
      <c r="Q26" s="55"/>
      <c r="R26" s="81" t="str">
        <f>IF(G26&gt;0,+VLOOKUP(G26,'MASTER CODE DATA'!O$2:P$99,2,FALSE),"")</f>
        <v>FLC</v>
      </c>
      <c r="S26" s="81" t="str">
        <f>IF(I26&gt;0,+VLOOKUP(I26,'MASTER CODE DATA'!Q$2:R$999,2,FALSE),"")</f>
        <v>PUR</v>
      </c>
      <c r="T26" s="81" t="str">
        <f>IF(J26&gt;0,+VLOOKUP(J26,'MASTER CODE DATA'!Q$2:R$999,2,FALSE),"")</f>
        <v>GLD</v>
      </c>
      <c r="U26" s="3"/>
      <c r="V26" s="42" t="s">
        <v>3161</v>
      </c>
      <c r="W26" s="42" t="s">
        <v>3162</v>
      </c>
      <c r="X26" s="42" t="s">
        <v>2562</v>
      </c>
      <c r="Y26" s="42" t="s">
        <v>2562</v>
      </c>
      <c r="Z26" s="42" t="s">
        <v>2562</v>
      </c>
      <c r="AA26" s="42" t="s">
        <v>2562</v>
      </c>
      <c r="AB26" s="42" t="s">
        <v>2562</v>
      </c>
      <c r="AC26" s="42" t="s">
        <v>2562</v>
      </c>
      <c r="AD26" s="167"/>
      <c r="AE26" s="167"/>
      <c r="AF26" s="167"/>
      <c r="AG26" s="167"/>
      <c r="AH26" s="167"/>
      <c r="AI26" s="167"/>
      <c r="AJ26" s="167"/>
      <c r="AK26" s="167"/>
      <c r="AL26" s="167"/>
      <c r="AM26" s="167"/>
      <c r="AN26" s="4">
        <f>+VLOOKUP(P26,'[2]STYLES &amp; MODELS MATRIX'!$F:$G,2,FALSE)</f>
        <v>0</v>
      </c>
    </row>
    <row r="27" spans="1:40" s="4" customFormat="1" x14ac:dyDescent="0.2">
      <c r="A27" s="43" t="s">
        <v>789</v>
      </c>
      <c r="B27" s="44" t="s">
        <v>331</v>
      </c>
      <c r="C27" s="43" t="str">
        <f>IF(B27&gt;0,+VLOOKUP(B27,'STYLE NAMES'!$B$1:$C$1007,2,FALSE),"")</f>
        <v>FLEECE EXERCISE SHEET</v>
      </c>
      <c r="D27" s="55" t="str">
        <f t="shared" si="0"/>
        <v>FLEECE-X / FLC0001BLKRGL</v>
      </c>
      <c r="E27" s="43" t="s">
        <v>1612</v>
      </c>
      <c r="F27" s="45" t="s">
        <v>769</v>
      </c>
      <c r="G27" s="45" t="s">
        <v>770</v>
      </c>
      <c r="H27" s="46" t="s">
        <v>771</v>
      </c>
      <c r="I27" s="42" t="s">
        <v>95</v>
      </c>
      <c r="J27" s="42" t="s">
        <v>772</v>
      </c>
      <c r="K27" s="3"/>
      <c r="L27" s="55" t="str">
        <f t="shared" si="1"/>
        <v>FLEECE-X</v>
      </c>
      <c r="M27" s="55" t="str">
        <f>IF(B27&gt;0,+VLOOKUP(B27,'STYLE NAMES'!$B$1:$D$1021,3,FALSE),"")</f>
        <v>H.RUGFL_EXS</v>
      </c>
      <c r="N27" s="55" t="str">
        <f t="shared" si="2"/>
        <v>H.RUGFL_EXS0007</v>
      </c>
      <c r="O27" s="55" t="str">
        <f t="shared" si="3"/>
        <v>FLC0001BLKRGL</v>
      </c>
      <c r="P27" s="55" t="str">
        <f t="shared" si="4"/>
        <v>H.RUGFL_EXS0007_FLC0001BLKRGL</v>
      </c>
      <c r="Q27" s="55"/>
      <c r="R27" s="81" t="str">
        <f>IF(G27&gt;0,+VLOOKUP(G27,'MASTER CODE DATA'!O$2:P$99,2,FALSE),"")</f>
        <v>FLC</v>
      </c>
      <c r="S27" s="81" t="str">
        <f>IF(I27&gt;0,+VLOOKUP(I27,'MASTER CODE DATA'!Q$2:R$999,2,FALSE),"")</f>
        <v>BLK</v>
      </c>
      <c r="T27" s="81" t="str">
        <f>IF(J27&gt;0,+VLOOKUP(J27,'MASTER CODE DATA'!Q$2:R$999,2,FALSE),"")</f>
        <v>RGL</v>
      </c>
      <c r="U27" s="3"/>
      <c r="V27" s="42" t="s">
        <v>3163</v>
      </c>
      <c r="W27" s="42" t="s">
        <v>3164</v>
      </c>
      <c r="X27" s="42" t="s">
        <v>2562</v>
      </c>
      <c r="Y27" s="42" t="s">
        <v>2562</v>
      </c>
      <c r="Z27" s="42" t="s">
        <v>2562</v>
      </c>
      <c r="AA27" s="42" t="s">
        <v>2562</v>
      </c>
      <c r="AB27" s="42" t="s">
        <v>2562</v>
      </c>
      <c r="AC27" s="42" t="s">
        <v>2562</v>
      </c>
      <c r="AD27" s="167"/>
      <c r="AE27" s="167"/>
      <c r="AF27" s="167"/>
      <c r="AG27" s="167"/>
      <c r="AH27" s="167"/>
      <c r="AI27" s="167"/>
      <c r="AJ27" s="167"/>
      <c r="AK27" s="167"/>
      <c r="AL27" s="167"/>
      <c r="AM27" s="167"/>
      <c r="AN27" s="4">
        <f>+VLOOKUP(P27,'[2]STYLES &amp; MODELS MATRIX'!$F:$G,2,FALSE)</f>
        <v>0</v>
      </c>
    </row>
    <row r="28" spans="1:40" s="4" customFormat="1" x14ac:dyDescent="0.2">
      <c r="A28" s="43" t="s">
        <v>789</v>
      </c>
      <c r="B28" s="44" t="s">
        <v>331</v>
      </c>
      <c r="C28" s="43" t="str">
        <f>IF(B28&gt;0,+VLOOKUP(B28,'STYLE NAMES'!$B$1:$C$1007,2,FALSE),"")</f>
        <v>FLEECE EXERCISE SHEET</v>
      </c>
      <c r="D28" s="55" t="str">
        <f t="shared" si="0"/>
        <v>FLEECE-X / FLC0001DGYBLK</v>
      </c>
      <c r="E28" s="43" t="s">
        <v>1612</v>
      </c>
      <c r="F28" s="45" t="s">
        <v>769</v>
      </c>
      <c r="G28" s="45" t="s">
        <v>770</v>
      </c>
      <c r="H28" s="46" t="s">
        <v>771</v>
      </c>
      <c r="I28" s="42" t="s">
        <v>341</v>
      </c>
      <c r="J28" s="42" t="s">
        <v>95</v>
      </c>
      <c r="K28" s="3"/>
      <c r="L28" s="55" t="str">
        <f t="shared" si="1"/>
        <v>FLEECE-X</v>
      </c>
      <c r="M28" s="55" t="str">
        <f>IF(B28&gt;0,+VLOOKUP(B28,'STYLE NAMES'!$B$1:$D$1021,3,FALSE),"")</f>
        <v>H.RUGFL_EXS</v>
      </c>
      <c r="N28" s="55" t="str">
        <f t="shared" si="2"/>
        <v>H.RUGFL_EXS0007</v>
      </c>
      <c r="O28" s="55" t="str">
        <f t="shared" si="3"/>
        <v>FLC0001DGYBLK</v>
      </c>
      <c r="P28" s="55" t="str">
        <f t="shared" si="4"/>
        <v>H.RUGFL_EXS0007_FLC0001DGYBLK</v>
      </c>
      <c r="Q28" s="55"/>
      <c r="R28" s="81" t="str">
        <f>IF(G28&gt;0,+VLOOKUP(G28,'MASTER CODE DATA'!O$2:P$99,2,FALSE),"")</f>
        <v>FLC</v>
      </c>
      <c r="S28" s="81" t="str">
        <f>IF(I28&gt;0,+VLOOKUP(I28,'MASTER CODE DATA'!Q$2:R$999,2,FALSE),"")</f>
        <v>DGY</v>
      </c>
      <c r="T28" s="81" t="str">
        <f>IF(J28&gt;0,+VLOOKUP(J28,'MASTER CODE DATA'!Q$2:R$999,2,FALSE),"")</f>
        <v>BLK</v>
      </c>
      <c r="U28" s="3"/>
      <c r="V28" s="42" t="s">
        <v>3165</v>
      </c>
      <c r="W28" s="42" t="s">
        <v>3166</v>
      </c>
      <c r="X28" s="42" t="s">
        <v>2562</v>
      </c>
      <c r="Y28" s="42" t="s">
        <v>2562</v>
      </c>
      <c r="Z28" s="42" t="s">
        <v>2562</v>
      </c>
      <c r="AA28" s="42" t="s">
        <v>2562</v>
      </c>
      <c r="AB28" s="42" t="s">
        <v>2562</v>
      </c>
      <c r="AC28" s="42" t="s">
        <v>2562</v>
      </c>
      <c r="AD28" s="167"/>
      <c r="AE28" s="167"/>
      <c r="AF28" s="167"/>
      <c r="AG28" s="167"/>
      <c r="AH28" s="167"/>
      <c r="AI28" s="167"/>
      <c r="AJ28" s="167"/>
      <c r="AK28" s="167"/>
      <c r="AL28" s="167"/>
      <c r="AM28" s="167"/>
      <c r="AN28" s="4">
        <f>+VLOOKUP(P28,'[2]STYLES &amp; MODELS MATRIX'!$F:$G,2,FALSE)</f>
        <v>0</v>
      </c>
    </row>
    <row r="29" spans="1:40" s="4" customFormat="1" x14ac:dyDescent="0.2">
      <c r="A29" s="43" t="s">
        <v>793</v>
      </c>
      <c r="B29" s="44" t="s">
        <v>569</v>
      </c>
      <c r="C29" s="43" t="str">
        <f>IF(B29&gt;0,+VLOOKUP(B29,'STYLE NAMES'!$B$1:$C$1007,2,FALSE),"")</f>
        <v>RAINPROOF EXERCISE SHEET</v>
      </c>
      <c r="D29" s="55" t="str">
        <f t="shared" si="0"/>
        <v>RAIN-X / RPN0005BBLGLD</v>
      </c>
      <c r="E29" s="43" t="s">
        <v>1612</v>
      </c>
      <c r="F29" s="45" t="s">
        <v>769</v>
      </c>
      <c r="G29" s="45" t="s">
        <v>791</v>
      </c>
      <c r="H29" s="46" t="s">
        <v>783</v>
      </c>
      <c r="I29" s="42" t="s">
        <v>792</v>
      </c>
      <c r="J29" s="42" t="s">
        <v>329</v>
      </c>
      <c r="K29" s="3"/>
      <c r="L29" s="55" t="str">
        <f t="shared" si="1"/>
        <v>RAIN-X</v>
      </c>
      <c r="M29" s="55" t="str">
        <f>IF(B29&gt;0,+VLOOKUP(B29,'STYLE NAMES'!$B$1:$D$1021,3,FALSE),"")</f>
        <v>H.RUGFL_RXS</v>
      </c>
      <c r="N29" s="55" t="str">
        <f t="shared" si="2"/>
        <v>H.RUGFL_RXS0008</v>
      </c>
      <c r="O29" s="55" t="str">
        <f t="shared" si="3"/>
        <v>RPN0005BBLGLD</v>
      </c>
      <c r="P29" s="55" t="str">
        <f t="shared" si="4"/>
        <v>H.RUGFL_RXS0008_RPN0005BBLGLD</v>
      </c>
      <c r="Q29" s="55"/>
      <c r="R29" s="81" t="str">
        <f>IF(G29&gt;0,+VLOOKUP(G29,'MASTER CODE DATA'!O$2:P$99,2,FALSE),"")</f>
        <v>RPN</v>
      </c>
      <c r="S29" s="81" t="str">
        <f>IF(I29&gt;0,+VLOOKUP(I29,'MASTER CODE DATA'!Q$2:R$999,2,FALSE),"")</f>
        <v>BBL</v>
      </c>
      <c r="T29" s="81" t="str">
        <f>IF(J29&gt;0,+VLOOKUP(J29,'MASTER CODE DATA'!Q$2:R$999,2,FALSE),"")</f>
        <v>GLD</v>
      </c>
      <c r="U29" s="3"/>
      <c r="V29" s="42" t="s">
        <v>3167</v>
      </c>
      <c r="W29" s="42" t="s">
        <v>3168</v>
      </c>
      <c r="X29" s="42" t="s">
        <v>3169</v>
      </c>
      <c r="Y29" s="42" t="s">
        <v>2562</v>
      </c>
      <c r="Z29" s="42" t="s">
        <v>2562</v>
      </c>
      <c r="AA29" s="42" t="s">
        <v>2562</v>
      </c>
      <c r="AB29" s="42" t="s">
        <v>2562</v>
      </c>
      <c r="AC29" s="42" t="s">
        <v>2562</v>
      </c>
      <c r="AD29" s="167"/>
      <c r="AE29" s="167"/>
      <c r="AF29" s="167"/>
      <c r="AG29" s="167"/>
      <c r="AH29" s="167"/>
      <c r="AI29" s="167"/>
      <c r="AJ29" s="167"/>
      <c r="AK29" s="167"/>
      <c r="AL29" s="167"/>
      <c r="AM29" s="167"/>
      <c r="AN29" s="4">
        <f>+VLOOKUP(P29,'[2]STYLES &amp; MODELS MATRIX'!$F:$G,2,FALSE)</f>
        <v>0</v>
      </c>
    </row>
    <row r="30" spans="1:40" s="4" customFormat="1" x14ac:dyDescent="0.2">
      <c r="A30" s="43" t="s">
        <v>793</v>
      </c>
      <c r="B30" s="44" t="s">
        <v>569</v>
      </c>
      <c r="C30" s="43" t="str">
        <f>IF(B30&gt;0,+VLOOKUP(B30,'STYLE NAMES'!$B$1:$C$1007,2,FALSE),"")</f>
        <v>RAINPROOF EXERCISE SHEET</v>
      </c>
      <c r="D30" s="55" t="str">
        <f t="shared" si="0"/>
        <v>RAIN-X / RPN0005BORBLK</v>
      </c>
      <c r="E30" s="43" t="s">
        <v>1612</v>
      </c>
      <c r="F30" s="45" t="s">
        <v>769</v>
      </c>
      <c r="G30" s="45" t="s">
        <v>791</v>
      </c>
      <c r="H30" s="46" t="s">
        <v>783</v>
      </c>
      <c r="I30" s="42" t="s">
        <v>97</v>
      </c>
      <c r="J30" s="42" t="s">
        <v>95</v>
      </c>
      <c r="K30" s="3"/>
      <c r="L30" s="55" t="str">
        <f t="shared" si="1"/>
        <v>RAIN-X</v>
      </c>
      <c r="M30" s="55" t="str">
        <f>IF(B30&gt;0,+VLOOKUP(B30,'STYLE NAMES'!$B$1:$D$1021,3,FALSE),"")</f>
        <v>H.RUGFL_RXS</v>
      </c>
      <c r="N30" s="55" t="str">
        <f t="shared" si="2"/>
        <v>H.RUGFL_RXS0008</v>
      </c>
      <c r="O30" s="55" t="str">
        <f t="shared" si="3"/>
        <v>RPN0005BORBLK</v>
      </c>
      <c r="P30" s="55" t="str">
        <f t="shared" si="4"/>
        <v>H.RUGFL_RXS0008_RPN0005BORBLK</v>
      </c>
      <c r="Q30" s="55"/>
      <c r="R30" s="81" t="str">
        <f>IF(G30&gt;0,+VLOOKUP(G30,'MASTER CODE DATA'!O$2:P$99,2,FALSE),"")</f>
        <v>RPN</v>
      </c>
      <c r="S30" s="81" t="str">
        <f>IF(I30&gt;0,+VLOOKUP(I30,'MASTER CODE DATA'!Q$2:R$999,2,FALSE),"")</f>
        <v>BOR</v>
      </c>
      <c r="T30" s="81" t="str">
        <f>IF(J30&gt;0,+VLOOKUP(J30,'MASTER CODE DATA'!Q$2:R$999,2,FALSE),"")</f>
        <v>BLK</v>
      </c>
      <c r="U30" s="3"/>
      <c r="V30" s="42" t="s">
        <v>3170</v>
      </c>
      <c r="W30" s="42" t="s">
        <v>3171</v>
      </c>
      <c r="X30" s="42" t="s">
        <v>3172</v>
      </c>
      <c r="Y30" s="42" t="s">
        <v>2562</v>
      </c>
      <c r="Z30" s="42" t="s">
        <v>2562</v>
      </c>
      <c r="AA30" s="42" t="s">
        <v>2562</v>
      </c>
      <c r="AB30" s="42" t="s">
        <v>2562</v>
      </c>
      <c r="AC30" s="42" t="s">
        <v>2562</v>
      </c>
      <c r="AD30" s="167"/>
      <c r="AE30" s="167"/>
      <c r="AF30" s="167"/>
      <c r="AG30" s="167"/>
      <c r="AH30" s="167"/>
      <c r="AI30" s="167"/>
      <c r="AJ30" s="167"/>
      <c r="AK30" s="167"/>
      <c r="AL30" s="167"/>
      <c r="AM30" s="167"/>
      <c r="AN30" s="4">
        <f>+VLOOKUP(P30,'[2]STYLES &amp; MODELS MATRIX'!$F:$G,2,FALSE)</f>
        <v>0</v>
      </c>
    </row>
    <row r="31" spans="1:40" s="4" customFormat="1" x14ac:dyDescent="0.2">
      <c r="A31" s="43" t="s">
        <v>793</v>
      </c>
      <c r="B31" s="44" t="s">
        <v>569</v>
      </c>
      <c r="C31" s="43" t="str">
        <f>IF(B31&gt;0,+VLOOKUP(B31,'STYLE NAMES'!$B$1:$C$1007,2,FALSE),"")</f>
        <v>RAINPROOF EXERCISE SHEET</v>
      </c>
      <c r="D31" s="55" t="str">
        <f t="shared" si="0"/>
        <v>RAIN-X / RPN0005BEGBLK</v>
      </c>
      <c r="E31" s="43" t="s">
        <v>1612</v>
      </c>
      <c r="F31" s="45" t="s">
        <v>769</v>
      </c>
      <c r="G31" s="45" t="s">
        <v>791</v>
      </c>
      <c r="H31" s="46" t="s">
        <v>783</v>
      </c>
      <c r="I31" s="42" t="s">
        <v>136</v>
      </c>
      <c r="J31" s="42" t="s">
        <v>95</v>
      </c>
      <c r="K31" s="3"/>
      <c r="L31" s="55" t="str">
        <f t="shared" si="1"/>
        <v>RAIN-X</v>
      </c>
      <c r="M31" s="55" t="str">
        <f>IF(B31&gt;0,+VLOOKUP(B31,'STYLE NAMES'!$B$1:$D$1021,3,FALSE),"")</f>
        <v>H.RUGFL_RXS</v>
      </c>
      <c r="N31" s="55" t="str">
        <f t="shared" si="2"/>
        <v>H.RUGFL_RXS0008</v>
      </c>
      <c r="O31" s="55" t="str">
        <f t="shared" si="3"/>
        <v>RPN0005BEGBLK</v>
      </c>
      <c r="P31" s="55" t="str">
        <f t="shared" si="4"/>
        <v>H.RUGFL_RXS0008_RPN0005BEGBLK</v>
      </c>
      <c r="Q31" s="55"/>
      <c r="R31" s="81" t="str">
        <f>IF(G31&gt;0,+VLOOKUP(G31,'MASTER CODE DATA'!O$2:P$99,2,FALSE),"")</f>
        <v>RPN</v>
      </c>
      <c r="S31" s="81" t="str">
        <f>IF(I31&gt;0,+VLOOKUP(I31,'MASTER CODE DATA'!Q$2:R$999,2,FALSE),"")</f>
        <v>BEG</v>
      </c>
      <c r="T31" s="81" t="str">
        <f>IF(J31&gt;0,+VLOOKUP(J31,'MASTER CODE DATA'!Q$2:R$999,2,FALSE),"")</f>
        <v>BLK</v>
      </c>
      <c r="U31" s="3"/>
      <c r="V31" s="42" t="s">
        <v>3173</v>
      </c>
      <c r="W31" s="42" t="s">
        <v>3174</v>
      </c>
      <c r="X31" s="42" t="s">
        <v>3175</v>
      </c>
      <c r="Y31" s="42" t="s">
        <v>3176</v>
      </c>
      <c r="Z31" s="42" t="s">
        <v>2562</v>
      </c>
      <c r="AA31" s="42" t="s">
        <v>2562</v>
      </c>
      <c r="AB31" s="42" t="s">
        <v>2562</v>
      </c>
      <c r="AC31" s="42" t="s">
        <v>2562</v>
      </c>
      <c r="AD31" s="167"/>
      <c r="AE31" s="167"/>
      <c r="AF31" s="167"/>
      <c r="AG31" s="167"/>
      <c r="AH31" s="167"/>
      <c r="AI31" s="167"/>
      <c r="AJ31" s="167"/>
      <c r="AK31" s="167"/>
      <c r="AL31" s="167"/>
      <c r="AM31" s="167"/>
      <c r="AN31" s="4">
        <f>+VLOOKUP(P31,'[2]STYLES &amp; MODELS MATRIX'!$F:$G,2,FALSE)</f>
        <v>0</v>
      </c>
    </row>
    <row r="32" spans="1:40" s="4" customFormat="1" x14ac:dyDescent="0.2">
      <c r="A32" s="43" t="s">
        <v>793</v>
      </c>
      <c r="B32" s="44" t="s">
        <v>569</v>
      </c>
      <c r="C32" s="43" t="str">
        <f>IF(B32&gt;0,+VLOOKUP(B32,'STYLE NAMES'!$B$1:$C$1007,2,FALSE),"")</f>
        <v>RAINPROOF EXERCISE SHEET</v>
      </c>
      <c r="D32" s="55" t="str">
        <f t="shared" si="0"/>
        <v>RAIN-X / RPN0005BLKGLD</v>
      </c>
      <c r="E32" s="43" t="s">
        <v>1612</v>
      </c>
      <c r="F32" s="45" t="s">
        <v>769</v>
      </c>
      <c r="G32" s="45" t="s">
        <v>791</v>
      </c>
      <c r="H32" s="46" t="s">
        <v>783</v>
      </c>
      <c r="I32" s="42" t="s">
        <v>95</v>
      </c>
      <c r="J32" s="42" t="s">
        <v>329</v>
      </c>
      <c r="K32" s="3"/>
      <c r="L32" s="55" t="str">
        <f t="shared" si="1"/>
        <v>RAIN-X</v>
      </c>
      <c r="M32" s="55" t="str">
        <f>IF(B32&gt;0,+VLOOKUP(B32,'STYLE NAMES'!$B$1:$D$1021,3,FALSE),"")</f>
        <v>H.RUGFL_RXS</v>
      </c>
      <c r="N32" s="55" t="str">
        <f t="shared" si="2"/>
        <v>H.RUGFL_RXS0008</v>
      </c>
      <c r="O32" s="55" t="str">
        <f t="shared" si="3"/>
        <v>RPN0005BLKGLD</v>
      </c>
      <c r="P32" s="55" t="str">
        <f t="shared" si="4"/>
        <v>H.RUGFL_RXS0008_RPN0005BLKGLD</v>
      </c>
      <c r="Q32" s="55"/>
      <c r="R32" s="81" t="str">
        <f>IF(G32&gt;0,+VLOOKUP(G32,'MASTER CODE DATA'!O$2:P$99,2,FALSE),"")</f>
        <v>RPN</v>
      </c>
      <c r="S32" s="81" t="str">
        <f>IF(I32&gt;0,+VLOOKUP(I32,'MASTER CODE DATA'!Q$2:R$999,2,FALSE),"")</f>
        <v>BLK</v>
      </c>
      <c r="T32" s="81" t="str">
        <f>IF(J32&gt;0,+VLOOKUP(J32,'MASTER CODE DATA'!Q$2:R$999,2,FALSE),"")</f>
        <v>GLD</v>
      </c>
      <c r="U32" s="3"/>
      <c r="V32" s="42" t="s">
        <v>3177</v>
      </c>
      <c r="W32" s="42" t="s">
        <v>3178</v>
      </c>
      <c r="X32" s="42" t="s">
        <v>3168</v>
      </c>
      <c r="Y32" s="42" t="s">
        <v>2562</v>
      </c>
      <c r="Z32" s="42" t="s">
        <v>2562</v>
      </c>
      <c r="AA32" s="42" t="s">
        <v>2562</v>
      </c>
      <c r="AB32" s="42" t="s">
        <v>2562</v>
      </c>
      <c r="AC32" s="42" t="s">
        <v>2562</v>
      </c>
      <c r="AD32" s="167"/>
      <c r="AE32" s="167"/>
      <c r="AF32" s="167"/>
      <c r="AG32" s="167"/>
      <c r="AH32" s="167"/>
      <c r="AI32" s="167"/>
      <c r="AJ32" s="167"/>
      <c r="AK32" s="167"/>
      <c r="AL32" s="167"/>
      <c r="AM32" s="167"/>
      <c r="AN32" s="4">
        <f>+VLOOKUP(P32,'[2]STYLES &amp; MODELS MATRIX'!$F:$G,2,FALSE)</f>
        <v>0</v>
      </c>
    </row>
    <row r="33" spans="1:40" s="4" customFormat="1" x14ac:dyDescent="0.2">
      <c r="A33" s="43" t="s">
        <v>798</v>
      </c>
      <c r="B33" s="44" t="s">
        <v>2125</v>
      </c>
      <c r="C33" s="43" t="str">
        <f>IF(B33&gt;0,+VLOOKUP(B33,'STYLE NAMES'!$B$1:$C$1007,2,FALSE),"")</f>
        <v>HERITAGE DIAMOND SADDLE PAD</v>
      </c>
      <c r="D33" s="55" t="str">
        <f t="shared" si="0"/>
        <v>LONDON-H / TWL0007BEGBRW</v>
      </c>
      <c r="E33" s="43" t="s">
        <v>1612</v>
      </c>
      <c r="F33" s="45" t="s">
        <v>1602</v>
      </c>
      <c r="G33" s="45" t="s">
        <v>797</v>
      </c>
      <c r="H33" s="46" t="s">
        <v>789</v>
      </c>
      <c r="I33" s="42" t="s">
        <v>136</v>
      </c>
      <c r="J33" s="42" t="s">
        <v>774</v>
      </c>
      <c r="K33" s="3"/>
      <c r="L33" s="55" t="str">
        <f t="shared" si="1"/>
        <v>LONDON-H</v>
      </c>
      <c r="M33" s="55" t="str">
        <f>IF(B33&gt;0,+VLOOKUP(B33,'STYLE NAMES'!$B$1:$D$1021,3,FALSE),"")</f>
        <v>H.PADFL_SPD</v>
      </c>
      <c r="N33" s="55" t="str">
        <f t="shared" si="2"/>
        <v>H.PADFL_SPD0009</v>
      </c>
      <c r="O33" s="55" t="str">
        <f t="shared" si="3"/>
        <v>TWL0007BEGBRW</v>
      </c>
      <c r="P33" s="55" t="str">
        <f t="shared" si="4"/>
        <v>H.PADFL_SPD0009_TWL0007BEGBRW</v>
      </c>
      <c r="Q33" s="55"/>
      <c r="R33" s="81" t="str">
        <f>IF(G33&gt;0,+VLOOKUP(G33,'MASTER CODE DATA'!O$2:P$99,2,FALSE),"")</f>
        <v>TWL</v>
      </c>
      <c r="S33" s="81" t="str">
        <f>IF(I33&gt;0,+VLOOKUP(I33,'MASTER CODE DATA'!Q$2:R$999,2,FALSE),"")</f>
        <v>BEG</v>
      </c>
      <c r="T33" s="81" t="str">
        <f>IF(J33&gt;0,+VLOOKUP(J33,'MASTER CODE DATA'!Q$2:R$999,2,FALSE),"")</f>
        <v>BRW</v>
      </c>
      <c r="U33" s="3"/>
      <c r="V33" s="42" t="s">
        <v>3179</v>
      </c>
      <c r="W33" s="42" t="s">
        <v>3180</v>
      </c>
      <c r="X33" s="42" t="s">
        <v>3181</v>
      </c>
      <c r="Y33" s="42" t="s">
        <v>3182</v>
      </c>
      <c r="Z33" s="42" t="s">
        <v>2562</v>
      </c>
      <c r="AA33" s="42" t="s">
        <v>2562</v>
      </c>
      <c r="AB33" s="42" t="s">
        <v>2562</v>
      </c>
      <c r="AC33" s="42" t="s">
        <v>2562</v>
      </c>
      <c r="AD33" s="167"/>
      <c r="AE33" s="167"/>
      <c r="AF33" s="167"/>
      <c r="AG33" s="167"/>
      <c r="AH33" s="167"/>
      <c r="AI33" s="167"/>
      <c r="AJ33" s="167"/>
      <c r="AK33" s="167"/>
      <c r="AL33" s="167"/>
      <c r="AM33" s="167"/>
      <c r="AN33" s="4">
        <f>+VLOOKUP(P33,'[2]STYLES &amp; MODELS MATRIX'!$F:$G,2,FALSE)</f>
        <v>0</v>
      </c>
    </row>
    <row r="34" spans="1:40" s="4" customFormat="1" x14ac:dyDescent="0.2">
      <c r="A34" s="43" t="s">
        <v>798</v>
      </c>
      <c r="B34" s="44" t="s">
        <v>2125</v>
      </c>
      <c r="C34" s="43" t="str">
        <f>IF(B34&gt;0,+VLOOKUP(B34,'STYLE NAMES'!$B$1:$C$1007,2,FALSE),"")</f>
        <v>HERITAGE DIAMOND SADDLE PAD</v>
      </c>
      <c r="D34" s="55" t="str">
        <f t="shared" si="0"/>
        <v>LONDON-H / TWL0007WHTWHT</v>
      </c>
      <c r="E34" s="43" t="s">
        <v>1612</v>
      </c>
      <c r="F34" s="45" t="s">
        <v>1602</v>
      </c>
      <c r="G34" s="45" t="s">
        <v>797</v>
      </c>
      <c r="H34" s="46" t="s">
        <v>789</v>
      </c>
      <c r="I34" s="42" t="s">
        <v>215</v>
      </c>
      <c r="J34" s="42" t="s">
        <v>215</v>
      </c>
      <c r="K34" s="3"/>
      <c r="L34" s="55" t="str">
        <f t="shared" si="1"/>
        <v>LONDON-H</v>
      </c>
      <c r="M34" s="55" t="str">
        <f>IF(B34&gt;0,+VLOOKUP(B34,'STYLE NAMES'!$B$1:$D$1021,3,FALSE),"")</f>
        <v>H.PADFL_SPD</v>
      </c>
      <c r="N34" s="55" t="str">
        <f t="shared" si="2"/>
        <v>H.PADFL_SPD0009</v>
      </c>
      <c r="O34" s="55" t="str">
        <f t="shared" si="3"/>
        <v>TWL0007WHTWHT</v>
      </c>
      <c r="P34" s="55" t="str">
        <f t="shared" si="4"/>
        <v>H.PADFL_SPD0009_TWL0007WHTWHT</v>
      </c>
      <c r="Q34" s="55"/>
      <c r="R34" s="81" t="str">
        <f>IF(G34&gt;0,+VLOOKUP(G34,'MASTER CODE DATA'!O$2:P$99,2,FALSE),"")</f>
        <v>TWL</v>
      </c>
      <c r="S34" s="81" t="str">
        <f>IF(I34&gt;0,+VLOOKUP(I34,'MASTER CODE DATA'!Q$2:R$999,2,FALSE),"")</f>
        <v>WHT</v>
      </c>
      <c r="T34" s="81" t="str">
        <f>IF(J34&gt;0,+VLOOKUP(J34,'MASTER CODE DATA'!Q$2:R$999,2,FALSE),"")</f>
        <v>WHT</v>
      </c>
      <c r="U34" s="3"/>
      <c r="V34" s="42" t="s">
        <v>3183</v>
      </c>
      <c r="W34" s="42" t="s">
        <v>3184</v>
      </c>
      <c r="X34" s="42" t="s">
        <v>3185</v>
      </c>
      <c r="Y34" s="42" t="s">
        <v>2562</v>
      </c>
      <c r="Z34" s="42" t="s">
        <v>2562</v>
      </c>
      <c r="AA34" s="42" t="s">
        <v>2562</v>
      </c>
      <c r="AB34" s="42" t="s">
        <v>2562</v>
      </c>
      <c r="AC34" s="42" t="s">
        <v>2562</v>
      </c>
      <c r="AD34" s="167"/>
      <c r="AE34" s="167"/>
      <c r="AF34" s="167"/>
      <c r="AG34" s="167"/>
      <c r="AH34" s="167"/>
      <c r="AI34" s="167"/>
      <c r="AJ34" s="167"/>
      <c r="AK34" s="167"/>
      <c r="AL34" s="167"/>
      <c r="AM34" s="167"/>
      <c r="AN34" s="4">
        <f>+VLOOKUP(P34,'[2]STYLES &amp; MODELS MATRIX'!$F:$G,2,FALSE)</f>
        <v>0</v>
      </c>
    </row>
    <row r="35" spans="1:40" s="4" customFormat="1" x14ac:dyDescent="0.2">
      <c r="A35" s="43" t="s">
        <v>801</v>
      </c>
      <c r="B35" s="44" t="s">
        <v>429</v>
      </c>
      <c r="C35" s="43" t="str">
        <f>IF(B35&gt;0,+VLOOKUP(B35,'STYLE NAMES'!$B$1:$C$1007,2,FALSE),"")</f>
        <v>SUEDE SADDLE PAD</v>
      </c>
      <c r="D35" s="55" t="str">
        <f t="shared" si="0"/>
        <v>MANCHESTER / SUE0010NAVNAV</v>
      </c>
      <c r="E35" s="43" t="s">
        <v>1612</v>
      </c>
      <c r="F35" s="45" t="s">
        <v>1602</v>
      </c>
      <c r="G35" s="45" t="s">
        <v>800</v>
      </c>
      <c r="H35" s="46" t="s">
        <v>801</v>
      </c>
      <c r="I35" s="42" t="s">
        <v>96</v>
      </c>
      <c r="J35" s="42" t="s">
        <v>96</v>
      </c>
      <c r="K35" s="3"/>
      <c r="L35" s="55" t="str">
        <f t="shared" si="1"/>
        <v>MANCHESTER</v>
      </c>
      <c r="M35" s="55" t="str">
        <f>IF(B35&gt;0,+VLOOKUP(B35,'STYLE NAMES'!$B$1:$D$1021,3,FALSE),"")</f>
        <v>H.PADFL_SPR</v>
      </c>
      <c r="N35" s="55" t="str">
        <f t="shared" ref="N35:N70" si="10">+M35&amp;A35</f>
        <v>H.PADFL_SPR0010</v>
      </c>
      <c r="O35" s="55" t="str">
        <f t="shared" si="3"/>
        <v>SUE0010NAVNAV</v>
      </c>
      <c r="P35" s="55" t="str">
        <f t="shared" si="4"/>
        <v>H.PADFL_SPR0010_SUE0010NAVNAV</v>
      </c>
      <c r="Q35" s="55"/>
      <c r="R35" s="81" t="str">
        <f>IF(G35&gt;0,+VLOOKUP(G35,'MASTER CODE DATA'!O$2:P$99,2,FALSE),"")</f>
        <v>SUE</v>
      </c>
      <c r="S35" s="81" t="str">
        <f>IF(I35&gt;0,+VLOOKUP(I35,'MASTER CODE DATA'!Q$2:R$999,2,FALSE),"")</f>
        <v>NAV</v>
      </c>
      <c r="T35" s="81" t="str">
        <f>IF(J35&gt;0,+VLOOKUP(J35,'MASTER CODE DATA'!Q$2:R$999,2,FALSE),"")</f>
        <v>NAV</v>
      </c>
      <c r="U35" s="3"/>
      <c r="V35" s="42" t="s">
        <v>3186</v>
      </c>
      <c r="W35" s="42" t="s">
        <v>3187</v>
      </c>
      <c r="X35" s="42" t="s">
        <v>3188</v>
      </c>
      <c r="Y35" s="42" t="s">
        <v>2562</v>
      </c>
      <c r="Z35" s="42" t="s">
        <v>2562</v>
      </c>
      <c r="AA35" s="42" t="s">
        <v>2562</v>
      </c>
      <c r="AB35" s="42" t="s">
        <v>2562</v>
      </c>
      <c r="AC35" s="42" t="s">
        <v>2562</v>
      </c>
      <c r="AD35" s="167"/>
      <c r="AE35" s="167"/>
      <c r="AF35" s="167"/>
      <c r="AG35" s="167"/>
      <c r="AH35" s="167"/>
      <c r="AI35" s="167"/>
      <c r="AJ35" s="167"/>
      <c r="AK35" s="167"/>
      <c r="AL35" s="167"/>
      <c r="AM35" s="167"/>
      <c r="AN35" s="4">
        <f>+VLOOKUP(P35,'[2]STYLES &amp; MODELS MATRIX'!$F:$G,2,FALSE)</f>
        <v>0</v>
      </c>
    </row>
    <row r="36" spans="1:40" s="4" customFormat="1" x14ac:dyDescent="0.2">
      <c r="A36" s="43" t="s">
        <v>801</v>
      </c>
      <c r="B36" s="44" t="s">
        <v>429</v>
      </c>
      <c r="C36" s="43" t="str">
        <f>IF(B36&gt;0,+VLOOKUP(B36,'STYLE NAMES'!$B$1:$C$1007,2,FALSE),"")</f>
        <v>SUEDE SADDLE PAD</v>
      </c>
      <c r="D36" s="55" t="str">
        <f t="shared" si="0"/>
        <v>MANCHESTER / SUE0010RYLRYL</v>
      </c>
      <c r="E36" s="43" t="s">
        <v>1612</v>
      </c>
      <c r="F36" s="45" t="s">
        <v>1602</v>
      </c>
      <c r="G36" s="45" t="s">
        <v>800</v>
      </c>
      <c r="H36" s="46" t="s">
        <v>801</v>
      </c>
      <c r="I36" s="42" t="s">
        <v>435</v>
      </c>
      <c r="J36" s="42" t="s">
        <v>435</v>
      </c>
      <c r="K36" s="3"/>
      <c r="L36" s="55" t="str">
        <f t="shared" si="1"/>
        <v>MANCHESTER</v>
      </c>
      <c r="M36" s="55" t="str">
        <f>IF(B36&gt;0,+VLOOKUP(B36,'STYLE NAMES'!$B$1:$D$1021,3,FALSE),"")</f>
        <v>H.PADFL_SPR</v>
      </c>
      <c r="N36" s="55" t="str">
        <f t="shared" si="10"/>
        <v>H.PADFL_SPR0010</v>
      </c>
      <c r="O36" s="55" t="str">
        <f t="shared" si="3"/>
        <v>SUE0010RYLRYL</v>
      </c>
      <c r="P36" s="55" t="str">
        <f t="shared" si="4"/>
        <v>H.PADFL_SPR0010_SUE0010RYLRYL</v>
      </c>
      <c r="Q36" s="55"/>
      <c r="R36" s="81" t="str">
        <f>IF(G36&gt;0,+VLOOKUP(G36,'MASTER CODE DATA'!O$2:P$99,2,FALSE),"")</f>
        <v>SUE</v>
      </c>
      <c r="S36" s="81" t="str">
        <f>IF(I36&gt;0,+VLOOKUP(I36,'MASTER CODE DATA'!Q$2:R$999,2,FALSE),"")</f>
        <v>RYL</v>
      </c>
      <c r="T36" s="81" t="str">
        <f>IF(J36&gt;0,+VLOOKUP(J36,'MASTER CODE DATA'!Q$2:R$999,2,FALSE),"")</f>
        <v>RYL</v>
      </c>
      <c r="U36" s="3"/>
      <c r="V36" s="42" t="s">
        <v>3189</v>
      </c>
      <c r="W36" s="42" t="s">
        <v>3190</v>
      </c>
      <c r="X36" s="42" t="s">
        <v>3191</v>
      </c>
      <c r="Y36" s="42" t="s">
        <v>2562</v>
      </c>
      <c r="Z36" s="42" t="s">
        <v>2562</v>
      </c>
      <c r="AA36" s="42" t="s">
        <v>2562</v>
      </c>
      <c r="AB36" s="42" t="s">
        <v>2562</v>
      </c>
      <c r="AC36" s="42" t="s">
        <v>2562</v>
      </c>
      <c r="AD36" s="167"/>
      <c r="AE36" s="167"/>
      <c r="AF36" s="167"/>
      <c r="AG36" s="167"/>
      <c r="AH36" s="167"/>
      <c r="AI36" s="167"/>
      <c r="AJ36" s="167"/>
      <c r="AK36" s="167"/>
      <c r="AL36" s="167"/>
      <c r="AM36" s="167"/>
      <c r="AN36" s="4">
        <f>+VLOOKUP(P36,'[2]STYLES &amp; MODELS MATRIX'!$F:$G,2,FALSE)</f>
        <v>0</v>
      </c>
    </row>
    <row r="37" spans="1:40" s="4" customFormat="1" x14ac:dyDescent="0.2">
      <c r="A37" s="43" t="s">
        <v>801</v>
      </c>
      <c r="B37" s="44" t="s">
        <v>429</v>
      </c>
      <c r="C37" s="43" t="str">
        <f>IF(B37&gt;0,+VLOOKUP(B37,'STYLE NAMES'!$B$1:$C$1007,2,FALSE),"")</f>
        <v>SUEDE SADDLE PAD</v>
      </c>
      <c r="D37" s="55" t="str">
        <f t="shared" si="0"/>
        <v>MANCHESTER / SUE0010CHOCHO</v>
      </c>
      <c r="E37" s="43" t="s">
        <v>1612</v>
      </c>
      <c r="F37" s="45" t="s">
        <v>1602</v>
      </c>
      <c r="G37" s="45" t="s">
        <v>800</v>
      </c>
      <c r="H37" s="46" t="s">
        <v>801</v>
      </c>
      <c r="I37" s="42" t="s">
        <v>436</v>
      </c>
      <c r="J37" s="42" t="s">
        <v>436</v>
      </c>
      <c r="K37" s="3"/>
      <c r="L37" s="55" t="str">
        <f t="shared" si="1"/>
        <v>MANCHESTER</v>
      </c>
      <c r="M37" s="55" t="str">
        <f>IF(B37&gt;0,+VLOOKUP(B37,'STYLE NAMES'!$B$1:$D$1021,3,FALSE),"")</f>
        <v>H.PADFL_SPR</v>
      </c>
      <c r="N37" s="55" t="str">
        <f t="shared" si="10"/>
        <v>H.PADFL_SPR0010</v>
      </c>
      <c r="O37" s="55" t="str">
        <f t="shared" si="3"/>
        <v>SUE0010CHOCHO</v>
      </c>
      <c r="P37" s="55" t="str">
        <f t="shared" si="4"/>
        <v>H.PADFL_SPR0010_SUE0010CHOCHO</v>
      </c>
      <c r="Q37" s="55"/>
      <c r="R37" s="81" t="str">
        <f>IF(G37&gt;0,+VLOOKUP(G37,'MASTER CODE DATA'!O$2:P$99,2,FALSE),"")</f>
        <v>SUE</v>
      </c>
      <c r="S37" s="81" t="str">
        <f>IF(I37&gt;0,+VLOOKUP(I37,'MASTER CODE DATA'!Q$2:R$999,2,FALSE),"")</f>
        <v>CHO</v>
      </c>
      <c r="T37" s="81" t="str">
        <f>IF(J37&gt;0,+VLOOKUP(J37,'MASTER CODE DATA'!Q$2:R$999,2,FALSE),"")</f>
        <v>CHO</v>
      </c>
      <c r="U37" s="3"/>
      <c r="V37" s="42" t="s">
        <v>3192</v>
      </c>
      <c r="W37" s="42" t="s">
        <v>3193</v>
      </c>
      <c r="X37" s="42" t="s">
        <v>3194</v>
      </c>
      <c r="Y37" s="42" t="s">
        <v>2562</v>
      </c>
      <c r="Z37" s="42" t="s">
        <v>2562</v>
      </c>
      <c r="AA37" s="42" t="s">
        <v>2562</v>
      </c>
      <c r="AB37" s="42" t="s">
        <v>2562</v>
      </c>
      <c r="AC37" s="42" t="s">
        <v>2562</v>
      </c>
      <c r="AD37" s="167"/>
      <c r="AE37" s="167"/>
      <c r="AF37" s="167"/>
      <c r="AG37" s="167"/>
      <c r="AH37" s="167"/>
      <c r="AI37" s="167"/>
      <c r="AJ37" s="167"/>
      <c r="AK37" s="167"/>
      <c r="AL37" s="167"/>
      <c r="AM37" s="167"/>
      <c r="AN37" s="4">
        <f>+VLOOKUP(P37,'[2]STYLES &amp; MODELS MATRIX'!$F:$G,2,FALSE)</f>
        <v>0</v>
      </c>
    </row>
    <row r="38" spans="1:40" s="4" customFormat="1" x14ac:dyDescent="0.2">
      <c r="A38" s="43" t="s">
        <v>801</v>
      </c>
      <c r="B38" s="44" t="s">
        <v>429</v>
      </c>
      <c r="C38" s="43" t="str">
        <f>IF(B38&gt;0,+VLOOKUP(B38,'STYLE NAMES'!$B$1:$C$1007,2,FALSE),"")</f>
        <v>SUEDE SADDLE PAD</v>
      </c>
      <c r="D38" s="55" t="str">
        <f t="shared" si="0"/>
        <v>MANCHESTER / SUE0010LATLAT</v>
      </c>
      <c r="E38" s="43" t="s">
        <v>1612</v>
      </c>
      <c r="F38" s="45" t="s">
        <v>1602</v>
      </c>
      <c r="G38" s="45" t="s">
        <v>800</v>
      </c>
      <c r="H38" s="46" t="s">
        <v>801</v>
      </c>
      <c r="I38" s="42" t="s">
        <v>437</v>
      </c>
      <c r="J38" s="42" t="s">
        <v>437</v>
      </c>
      <c r="K38" s="3"/>
      <c r="L38" s="55" t="str">
        <f t="shared" si="1"/>
        <v>MANCHESTER</v>
      </c>
      <c r="M38" s="55" t="str">
        <f>IF(B38&gt;0,+VLOOKUP(B38,'STYLE NAMES'!$B$1:$D$1021,3,FALSE),"")</f>
        <v>H.PADFL_SPR</v>
      </c>
      <c r="N38" s="55" t="str">
        <f t="shared" si="10"/>
        <v>H.PADFL_SPR0010</v>
      </c>
      <c r="O38" s="55" t="str">
        <f t="shared" si="3"/>
        <v>SUE0010LATLAT</v>
      </c>
      <c r="P38" s="55" t="str">
        <f t="shared" si="4"/>
        <v>H.PADFL_SPR0010_SUE0010LATLAT</v>
      </c>
      <c r="Q38" s="55"/>
      <c r="R38" s="81" t="str">
        <f>IF(G38&gt;0,+VLOOKUP(G38,'MASTER CODE DATA'!O$2:P$99,2,FALSE),"")</f>
        <v>SUE</v>
      </c>
      <c r="S38" s="81" t="str">
        <f>IF(I38&gt;0,+VLOOKUP(I38,'MASTER CODE DATA'!Q$2:R$999,2,FALSE),"")</f>
        <v>LAT</v>
      </c>
      <c r="T38" s="81" t="str">
        <f>IF(J38&gt;0,+VLOOKUP(J38,'MASTER CODE DATA'!Q$2:R$999,2,FALSE),"")</f>
        <v>LAT</v>
      </c>
      <c r="U38" s="3"/>
      <c r="V38" s="42" t="s">
        <v>3195</v>
      </c>
      <c r="W38" s="42" t="s">
        <v>3196</v>
      </c>
      <c r="X38" s="42" t="s">
        <v>3197</v>
      </c>
      <c r="Y38" s="42" t="s">
        <v>2562</v>
      </c>
      <c r="Z38" s="42" t="s">
        <v>2562</v>
      </c>
      <c r="AA38" s="42" t="s">
        <v>2562</v>
      </c>
      <c r="AB38" s="42" t="s">
        <v>2562</v>
      </c>
      <c r="AC38" s="42" t="s">
        <v>2562</v>
      </c>
      <c r="AD38" s="167"/>
      <c r="AE38" s="167"/>
      <c r="AF38" s="167"/>
      <c r="AG38" s="167"/>
      <c r="AH38" s="167"/>
      <c r="AI38" s="167"/>
      <c r="AJ38" s="167"/>
      <c r="AK38" s="167"/>
      <c r="AL38" s="167"/>
      <c r="AM38" s="167"/>
      <c r="AN38" s="4">
        <f>+VLOOKUP(P38,'[2]STYLES &amp; MODELS MATRIX'!$F:$G,2,FALSE)</f>
        <v>0</v>
      </c>
    </row>
    <row r="39" spans="1:40" s="4" customFormat="1" x14ac:dyDescent="0.2">
      <c r="A39" s="43" t="s">
        <v>805</v>
      </c>
      <c r="B39" s="44" t="s">
        <v>2188</v>
      </c>
      <c r="C39" s="43" t="str">
        <f>IF(B39&gt;0,+VLOOKUP(B39,'STYLE NAMES'!$B$1:$C$1007,2,FALSE),"")</f>
        <v>HONEYCOMB SADDLE PAD</v>
      </c>
      <c r="D39" s="55" t="str">
        <f t="shared" si="0"/>
        <v>PARIS / STN0008FCHBLK</v>
      </c>
      <c r="E39" s="43" t="s">
        <v>1612</v>
      </c>
      <c r="F39" s="45" t="s">
        <v>1602</v>
      </c>
      <c r="G39" s="45" t="s">
        <v>803</v>
      </c>
      <c r="H39" s="46" t="s">
        <v>793</v>
      </c>
      <c r="I39" s="42" t="s">
        <v>804</v>
      </c>
      <c r="J39" s="42" t="s">
        <v>95</v>
      </c>
      <c r="K39" s="3"/>
      <c r="L39" s="55" t="str">
        <f t="shared" si="1"/>
        <v>PARIS</v>
      </c>
      <c r="M39" s="55" t="str">
        <f>IF(B39&gt;0,+VLOOKUP(B39,'STYLE NAMES'!$B$1:$D$1021,3,FALSE),"")</f>
        <v>H.PADFL_SPH</v>
      </c>
      <c r="N39" s="55" t="str">
        <f t="shared" si="10"/>
        <v>H.PADFL_SPH0011</v>
      </c>
      <c r="O39" s="55" t="str">
        <f t="shared" si="3"/>
        <v>STN0008FCHBLK</v>
      </c>
      <c r="P39" s="55" t="str">
        <f t="shared" si="4"/>
        <v>H.PADFL_SPH0011_STN0008FCHBLK</v>
      </c>
      <c r="Q39" s="55"/>
      <c r="R39" s="81" t="str">
        <f>IF(G39&gt;0,+VLOOKUP(G39,'MASTER CODE DATA'!O$2:P$99,2,FALSE),"")</f>
        <v>STN</v>
      </c>
      <c r="S39" s="81" t="str">
        <f>IF(I39&gt;0,+VLOOKUP(I39,'MASTER CODE DATA'!Q$2:R$999,2,FALSE),"")</f>
        <v>FCH</v>
      </c>
      <c r="T39" s="81" t="str">
        <f>IF(J39&gt;0,+VLOOKUP(J39,'MASTER CODE DATA'!Q$2:R$999,2,FALSE),"")</f>
        <v>BLK</v>
      </c>
      <c r="U39" s="3"/>
      <c r="V39" s="42" t="s">
        <v>3198</v>
      </c>
      <c r="W39" s="42" t="s">
        <v>3199</v>
      </c>
      <c r="X39" s="42" t="s">
        <v>3200</v>
      </c>
      <c r="Y39" s="42" t="s">
        <v>3201</v>
      </c>
      <c r="Z39" s="42" t="s">
        <v>2562</v>
      </c>
      <c r="AA39" s="42" t="s">
        <v>2562</v>
      </c>
      <c r="AB39" s="42" t="s">
        <v>2562</v>
      </c>
      <c r="AC39" s="42" t="s">
        <v>2562</v>
      </c>
      <c r="AD39" s="167"/>
      <c r="AE39" s="167"/>
      <c r="AF39" s="167"/>
      <c r="AG39" s="167"/>
      <c r="AH39" s="167"/>
      <c r="AI39" s="167"/>
      <c r="AJ39" s="167"/>
      <c r="AK39" s="167"/>
      <c r="AL39" s="167"/>
      <c r="AM39" s="167"/>
      <c r="AN39" s="4">
        <f>+VLOOKUP(P39,'[2]STYLES &amp; MODELS MATRIX'!$F:$G,2,FALSE)</f>
        <v>0</v>
      </c>
    </row>
    <row r="40" spans="1:40" s="4" customFormat="1" x14ac:dyDescent="0.2">
      <c r="A40" s="43" t="s">
        <v>805</v>
      </c>
      <c r="B40" s="44" t="s">
        <v>2188</v>
      </c>
      <c r="C40" s="43" t="str">
        <f>IF(B40&gt;0,+VLOOKUP(B40,'STYLE NAMES'!$B$1:$C$1007,2,FALSE),"")</f>
        <v>HONEYCOMB SADDLE PAD</v>
      </c>
      <c r="D40" s="55" t="str">
        <f t="shared" ref="D40" si="11">IF(B40&gt;0,+(L40&amp;" / "&amp;O40),"")</f>
        <v>PARIS / TWL0008NAVGLD</v>
      </c>
      <c r="E40" s="43" t="s">
        <v>1612</v>
      </c>
      <c r="F40" s="45" t="s">
        <v>1602</v>
      </c>
      <c r="G40" s="45" t="s">
        <v>797</v>
      </c>
      <c r="H40" s="46" t="s">
        <v>793</v>
      </c>
      <c r="I40" s="42" t="s">
        <v>96</v>
      </c>
      <c r="J40" s="42" t="s">
        <v>329</v>
      </c>
      <c r="K40" s="3"/>
      <c r="L40" s="55" t="str">
        <f t="shared" ref="L40" si="12">+B40</f>
        <v>PARIS</v>
      </c>
      <c r="M40" s="55" t="str">
        <f>IF(B40&gt;0,+VLOOKUP(B40,'STYLE NAMES'!$B$1:$D$1021,3,FALSE),"")</f>
        <v>H.PADFL_SPH</v>
      </c>
      <c r="N40" s="55" t="str">
        <f t="shared" ref="N40" si="13">+M40&amp;A40</f>
        <v>H.PADFL_SPH0011</v>
      </c>
      <c r="O40" s="55" t="str">
        <f t="shared" ref="O40" si="14">+R40&amp;H40&amp;S40&amp;T40</f>
        <v>TWL0008NAVGLD</v>
      </c>
      <c r="P40" s="55" t="str">
        <f t="shared" ref="P40" si="15">+N40&amp;"_"&amp;O40</f>
        <v>H.PADFL_SPH0011_TWL0008NAVGLD</v>
      </c>
      <c r="Q40" s="55"/>
      <c r="R40" s="81" t="str">
        <f>IF(G40&gt;0,+VLOOKUP(G40,'MASTER CODE DATA'!O$2:P$99,2,FALSE),"")</f>
        <v>TWL</v>
      </c>
      <c r="S40" s="81" t="str">
        <f>IF(I40&gt;0,+VLOOKUP(I40,'MASTER CODE DATA'!Q$2:R$999,2,FALSE),"")</f>
        <v>NAV</v>
      </c>
      <c r="T40" s="81" t="str">
        <f>IF(J40&gt;0,+VLOOKUP(J40,'MASTER CODE DATA'!Q$2:R$999,2,FALSE),"")</f>
        <v>GLD</v>
      </c>
      <c r="U40" s="3"/>
      <c r="V40" s="42" t="s">
        <v>3508</v>
      </c>
      <c r="W40" s="42" t="s">
        <v>3511</v>
      </c>
      <c r="X40" s="42" t="s">
        <v>3512</v>
      </c>
      <c r="Y40" s="42"/>
      <c r="Z40" s="42"/>
      <c r="AA40" s="42"/>
      <c r="AB40" s="42"/>
      <c r="AC40" s="42"/>
      <c r="AD40" s="167"/>
      <c r="AE40" s="167"/>
      <c r="AF40" s="167"/>
      <c r="AG40" s="167"/>
      <c r="AH40" s="167"/>
      <c r="AI40" s="167"/>
      <c r="AJ40" s="167"/>
      <c r="AK40" s="167"/>
      <c r="AL40" s="167"/>
      <c r="AM40" s="167"/>
      <c r="AN40" s="4">
        <f>+VLOOKUP(P40,'[2]STYLES &amp; MODELS MATRIX'!$F:$G,2,FALSE)</f>
        <v>0</v>
      </c>
    </row>
    <row r="41" spans="1:40" s="4" customFormat="1" x14ac:dyDescent="0.2">
      <c r="A41" s="43" t="s">
        <v>805</v>
      </c>
      <c r="B41" s="44" t="s">
        <v>2188</v>
      </c>
      <c r="C41" s="43" t="str">
        <f>IF(B41&gt;0,+VLOOKUP(B41,'STYLE NAMES'!$B$1:$C$1007,2,FALSE),"")</f>
        <v>HONEYCOMB SADDLE PAD</v>
      </c>
      <c r="D41" s="55" t="str">
        <f t="shared" ref="D41" si="16">IF(B41&gt;0,+(L41&amp;" / "&amp;O41),"")</f>
        <v>PARIS / TWL0008RYLBRZ</v>
      </c>
      <c r="E41" s="43" t="s">
        <v>1612</v>
      </c>
      <c r="F41" s="45" t="s">
        <v>1602</v>
      </c>
      <c r="G41" s="45" t="s">
        <v>797</v>
      </c>
      <c r="H41" s="46" t="s">
        <v>793</v>
      </c>
      <c r="I41" s="42" t="s">
        <v>435</v>
      </c>
      <c r="J41" s="42" t="s">
        <v>1636</v>
      </c>
      <c r="K41" s="3"/>
      <c r="L41" s="55" t="str">
        <f t="shared" ref="L41" si="17">+B41</f>
        <v>PARIS</v>
      </c>
      <c r="M41" s="55" t="str">
        <f>IF(B41&gt;0,+VLOOKUP(B41,'STYLE NAMES'!$B$1:$D$1021,3,FALSE),"")</f>
        <v>H.PADFL_SPH</v>
      </c>
      <c r="N41" s="55" t="str">
        <f t="shared" ref="N41" si="18">+M41&amp;A41</f>
        <v>H.PADFL_SPH0011</v>
      </c>
      <c r="O41" s="55" t="str">
        <f t="shared" ref="O41" si="19">+R41&amp;H41&amp;S41&amp;T41</f>
        <v>TWL0008RYLBRZ</v>
      </c>
      <c r="P41" s="55" t="str">
        <f t="shared" ref="P41" si="20">+N41&amp;"_"&amp;O41</f>
        <v>H.PADFL_SPH0011_TWL0008RYLBRZ</v>
      </c>
      <c r="Q41" s="55"/>
      <c r="R41" s="81" t="str">
        <f>IF(G41&gt;0,+VLOOKUP(G41,'MASTER CODE DATA'!O$2:P$99,2,FALSE),"")</f>
        <v>TWL</v>
      </c>
      <c r="S41" s="81" t="str">
        <f>IF(I41&gt;0,+VLOOKUP(I41,'MASTER CODE DATA'!Q$2:R$999,2,FALSE),"")</f>
        <v>RYL</v>
      </c>
      <c r="T41" s="81" t="str">
        <f>IF(J41&gt;0,+VLOOKUP(J41,'MASTER CODE DATA'!Q$2:R$999,2,FALSE),"")</f>
        <v>BRZ</v>
      </c>
      <c r="U41" s="3"/>
      <c r="V41" s="42" t="s">
        <v>3509</v>
      </c>
      <c r="W41" s="42" t="s">
        <v>3513</v>
      </c>
      <c r="X41" s="42" t="s">
        <v>3514</v>
      </c>
      <c r="Y41" s="42"/>
      <c r="Z41" s="42"/>
      <c r="AA41" s="42"/>
      <c r="AB41" s="42"/>
      <c r="AC41" s="42"/>
      <c r="AD41" s="167"/>
      <c r="AE41" s="167"/>
      <c r="AF41" s="167"/>
      <c r="AG41" s="167"/>
      <c r="AH41" s="167"/>
      <c r="AI41" s="167"/>
      <c r="AJ41" s="167"/>
      <c r="AK41" s="167"/>
      <c r="AL41" s="167"/>
      <c r="AM41" s="167"/>
      <c r="AN41" s="4">
        <f>+VLOOKUP(P41,'[2]STYLES &amp; MODELS MATRIX'!$F:$G,2,FALSE)</f>
        <v>0</v>
      </c>
    </row>
    <row r="42" spans="1:40" s="4" customFormat="1" x14ac:dyDescent="0.2">
      <c r="A42" s="43" t="s">
        <v>805</v>
      </c>
      <c r="B42" s="44" t="s">
        <v>2188</v>
      </c>
      <c r="C42" s="43" t="str">
        <f>IF(B42&gt;0,+VLOOKUP(B42,'STYLE NAMES'!$B$1:$C$1007,2,FALSE),"")</f>
        <v>HONEYCOMB SADDLE PAD</v>
      </c>
      <c r="D42" s="55" t="str">
        <f t="shared" ref="D42" si="21">IF(B42&gt;0,+(L42&amp;" / "&amp;O42),"")</f>
        <v>PARIS / TWL0008WHTWHT</v>
      </c>
      <c r="E42" s="43" t="s">
        <v>1612</v>
      </c>
      <c r="F42" s="45" t="s">
        <v>1602</v>
      </c>
      <c r="G42" s="45" t="s">
        <v>797</v>
      </c>
      <c r="H42" s="46" t="s">
        <v>793</v>
      </c>
      <c r="I42" s="42" t="s">
        <v>215</v>
      </c>
      <c r="J42" s="42" t="s">
        <v>215</v>
      </c>
      <c r="K42" s="3"/>
      <c r="L42" s="55" t="str">
        <f t="shared" ref="L42" si="22">+B42</f>
        <v>PARIS</v>
      </c>
      <c r="M42" s="55" t="str">
        <f>IF(B42&gt;0,+VLOOKUP(B42,'STYLE NAMES'!$B$1:$D$1021,3,FALSE),"")</f>
        <v>H.PADFL_SPH</v>
      </c>
      <c r="N42" s="55" t="str">
        <f t="shared" ref="N42" si="23">+M42&amp;A42</f>
        <v>H.PADFL_SPH0011</v>
      </c>
      <c r="O42" s="55" t="str">
        <f t="shared" ref="O42" si="24">+R42&amp;H42&amp;S42&amp;T42</f>
        <v>TWL0008WHTWHT</v>
      </c>
      <c r="P42" s="55" t="str">
        <f t="shared" ref="P42" si="25">+N42&amp;"_"&amp;O42</f>
        <v>H.PADFL_SPH0011_TWL0008WHTWHT</v>
      </c>
      <c r="Q42" s="55"/>
      <c r="R42" s="81" t="str">
        <f>IF(G42&gt;0,+VLOOKUP(G42,'MASTER CODE DATA'!O$2:P$99,2,FALSE),"")</f>
        <v>TWL</v>
      </c>
      <c r="S42" s="81" t="str">
        <f>IF(I42&gt;0,+VLOOKUP(I42,'MASTER CODE DATA'!Q$2:R$999,2,FALSE),"")</f>
        <v>WHT</v>
      </c>
      <c r="T42" s="81" t="str">
        <f>IF(J42&gt;0,+VLOOKUP(J42,'MASTER CODE DATA'!Q$2:R$999,2,FALSE),"")</f>
        <v>WHT</v>
      </c>
      <c r="U42" s="3"/>
      <c r="V42" s="42" t="s">
        <v>3510</v>
      </c>
      <c r="W42" s="42" t="s">
        <v>3515</v>
      </c>
      <c r="X42" s="42" t="s">
        <v>3516</v>
      </c>
      <c r="Y42" s="42"/>
      <c r="Z42" s="42"/>
      <c r="AA42" s="42"/>
      <c r="AB42" s="42"/>
      <c r="AC42" s="42"/>
      <c r="AD42" s="167"/>
      <c r="AE42" s="167"/>
      <c r="AF42" s="167"/>
      <c r="AG42" s="167"/>
      <c r="AH42" s="167"/>
      <c r="AI42" s="167"/>
      <c r="AJ42" s="167"/>
      <c r="AK42" s="167"/>
      <c r="AL42" s="167"/>
      <c r="AM42" s="167"/>
      <c r="AN42" s="4">
        <f>+VLOOKUP(P42,'[2]STYLES &amp; MODELS MATRIX'!$F:$G,2,FALSE)</f>
        <v>0</v>
      </c>
    </row>
    <row r="43" spans="1:40" s="4" customFormat="1" x14ac:dyDescent="0.2">
      <c r="A43" s="43" t="s">
        <v>805</v>
      </c>
      <c r="B43" s="44" t="s">
        <v>2188</v>
      </c>
      <c r="C43" s="43" t="str">
        <f>IF(B43&gt;0,+VLOOKUP(B43,'STYLE NAMES'!$B$1:$C$1007,2,FALSE),"")</f>
        <v>HONEYCOMB SADDLE PAD</v>
      </c>
      <c r="D43" s="55" t="str">
        <f t="shared" si="0"/>
        <v>PARIS / STN0008BLKGLD</v>
      </c>
      <c r="E43" s="43" t="s">
        <v>1612</v>
      </c>
      <c r="F43" s="45" t="s">
        <v>1602</v>
      </c>
      <c r="G43" s="45" t="s">
        <v>803</v>
      </c>
      <c r="H43" s="46" t="s">
        <v>793</v>
      </c>
      <c r="I43" s="42" t="s">
        <v>95</v>
      </c>
      <c r="J43" s="42" t="s">
        <v>329</v>
      </c>
      <c r="K43" s="3"/>
      <c r="L43" s="55" t="str">
        <f t="shared" si="1"/>
        <v>PARIS</v>
      </c>
      <c r="M43" s="55" t="str">
        <f>IF(B43&gt;0,+VLOOKUP(B43,'STYLE NAMES'!$B$1:$D$1021,3,FALSE),"")</f>
        <v>H.PADFL_SPH</v>
      </c>
      <c r="N43" s="55" t="str">
        <f t="shared" si="10"/>
        <v>H.PADFL_SPH0011</v>
      </c>
      <c r="O43" s="55" t="str">
        <f t="shared" si="3"/>
        <v>STN0008BLKGLD</v>
      </c>
      <c r="P43" s="55" t="str">
        <f t="shared" si="4"/>
        <v>H.PADFL_SPH0011_STN0008BLKGLD</v>
      </c>
      <c r="Q43" s="55"/>
      <c r="R43" s="81" t="str">
        <f>IF(G43&gt;0,+VLOOKUP(G43,'MASTER CODE DATA'!O$2:P$99,2,FALSE),"")</f>
        <v>STN</v>
      </c>
      <c r="S43" s="81" t="str">
        <f>IF(I43&gt;0,+VLOOKUP(I43,'MASTER CODE DATA'!Q$2:R$999,2,FALSE),"")</f>
        <v>BLK</v>
      </c>
      <c r="T43" s="81" t="str">
        <f>IF(J43&gt;0,+VLOOKUP(J43,'MASTER CODE DATA'!Q$2:R$999,2,FALSE),"")</f>
        <v>GLD</v>
      </c>
      <c r="U43" s="3"/>
      <c r="V43" s="42" t="s">
        <v>3202</v>
      </c>
      <c r="W43" s="42" t="s">
        <v>3203</v>
      </c>
      <c r="X43" s="42" t="s">
        <v>3204</v>
      </c>
      <c r="Y43" s="42" t="s">
        <v>3205</v>
      </c>
      <c r="Z43" s="42" t="s">
        <v>2562</v>
      </c>
      <c r="AA43" s="42" t="s">
        <v>2562</v>
      </c>
      <c r="AB43" s="42" t="s">
        <v>2562</v>
      </c>
      <c r="AC43" s="42" t="s">
        <v>2562</v>
      </c>
      <c r="AD43" s="167"/>
      <c r="AE43" s="167"/>
      <c r="AF43" s="167"/>
      <c r="AG43" s="167"/>
      <c r="AH43" s="167"/>
      <c r="AI43" s="167"/>
      <c r="AJ43" s="167"/>
      <c r="AK43" s="167"/>
      <c r="AL43" s="167"/>
      <c r="AM43" s="167"/>
      <c r="AN43" s="4">
        <f>+VLOOKUP(P43,'[2]STYLES &amp; MODELS MATRIX'!$F:$G,2,FALSE)</f>
        <v>0</v>
      </c>
    </row>
    <row r="44" spans="1:40" s="4" customFormat="1" x14ac:dyDescent="0.2">
      <c r="A44" s="43" t="s">
        <v>805</v>
      </c>
      <c r="B44" s="44" t="s">
        <v>2188</v>
      </c>
      <c r="C44" s="43" t="str">
        <f>IF(B44&gt;0,+VLOOKUP(B44,'STYLE NAMES'!$B$1:$C$1007,2,FALSE),"")</f>
        <v>HONEYCOMB SADDLE PAD</v>
      </c>
      <c r="D44" s="55" t="str">
        <f t="shared" si="0"/>
        <v>PARIS / TWL0009ORGORG</v>
      </c>
      <c r="E44" s="43" t="s">
        <v>1612</v>
      </c>
      <c r="F44" s="45" t="s">
        <v>1602</v>
      </c>
      <c r="G44" s="45" t="s">
        <v>797</v>
      </c>
      <c r="H44" s="46" t="s">
        <v>798</v>
      </c>
      <c r="I44" s="42" t="s">
        <v>777</v>
      </c>
      <c r="J44" s="42" t="s">
        <v>777</v>
      </c>
      <c r="K44" s="3"/>
      <c r="L44" s="55" t="str">
        <f t="shared" si="1"/>
        <v>PARIS</v>
      </c>
      <c r="M44" s="55" t="str">
        <f>IF(B44&gt;0,+VLOOKUP(B44,'STYLE NAMES'!$B$1:$D$1021,3,FALSE),"")</f>
        <v>H.PADFL_SPH</v>
      </c>
      <c r="N44" s="55" t="str">
        <f t="shared" si="10"/>
        <v>H.PADFL_SPH0011</v>
      </c>
      <c r="O44" s="55" t="str">
        <f t="shared" si="3"/>
        <v>TWL0009ORGORG</v>
      </c>
      <c r="P44" s="55" t="str">
        <f t="shared" si="4"/>
        <v>H.PADFL_SPH0011_TWL0009ORGORG</v>
      </c>
      <c r="Q44" s="55"/>
      <c r="R44" s="81" t="str">
        <f>IF(G44&gt;0,+VLOOKUP(G44,'MASTER CODE DATA'!O$2:P$99,2,FALSE),"")</f>
        <v>TWL</v>
      </c>
      <c r="S44" s="81" t="str">
        <f>IF(I44&gt;0,+VLOOKUP(I44,'MASTER CODE DATA'!Q$2:R$999,2,FALSE),"")</f>
        <v>ORG</v>
      </c>
      <c r="T44" s="81" t="str">
        <f>IF(J44&gt;0,+VLOOKUP(J44,'MASTER CODE DATA'!Q$2:R$999,2,FALSE),"")</f>
        <v>ORG</v>
      </c>
      <c r="U44" s="3"/>
      <c r="V44" s="42" t="s">
        <v>3206</v>
      </c>
      <c r="W44" s="42" t="s">
        <v>3207</v>
      </c>
      <c r="X44" s="42" t="s">
        <v>3208</v>
      </c>
      <c r="Y44" s="42" t="s">
        <v>3209</v>
      </c>
      <c r="Z44" s="42" t="s">
        <v>2562</v>
      </c>
      <c r="AA44" s="42" t="s">
        <v>2562</v>
      </c>
      <c r="AB44" s="42" t="s">
        <v>2562</v>
      </c>
      <c r="AC44" s="42" t="s">
        <v>2562</v>
      </c>
      <c r="AD44" s="167"/>
      <c r="AE44" s="167"/>
      <c r="AF44" s="167"/>
      <c r="AG44" s="167"/>
      <c r="AH44" s="167"/>
      <c r="AI44" s="167"/>
      <c r="AJ44" s="167"/>
      <c r="AK44" s="167"/>
      <c r="AL44" s="167"/>
      <c r="AM44" s="167"/>
      <c r="AN44" s="4">
        <f>+VLOOKUP(P44,'[2]STYLES &amp; MODELS MATRIX'!$F:$G,2,FALSE)</f>
        <v>0</v>
      </c>
    </row>
    <row r="45" spans="1:40" s="4" customFormat="1" x14ac:dyDescent="0.2">
      <c r="A45" s="43" t="s">
        <v>805</v>
      </c>
      <c r="B45" s="44" t="s">
        <v>2188</v>
      </c>
      <c r="C45" s="43" t="str">
        <f>IF(B45&gt;0,+VLOOKUP(B45,'STYLE NAMES'!$B$1:$C$1007,2,FALSE),"")</f>
        <v>HONEYCOMB SADDLE PAD</v>
      </c>
      <c r="D45" s="55" t="str">
        <f t="shared" si="0"/>
        <v>PARIS / STN0008ELBELB</v>
      </c>
      <c r="E45" s="43" t="s">
        <v>1612</v>
      </c>
      <c r="F45" s="45" t="s">
        <v>1602</v>
      </c>
      <c r="G45" s="45" t="s">
        <v>803</v>
      </c>
      <c r="H45" s="46" t="s">
        <v>793</v>
      </c>
      <c r="I45" s="42" t="s">
        <v>776</v>
      </c>
      <c r="J45" s="42" t="s">
        <v>776</v>
      </c>
      <c r="K45" s="3"/>
      <c r="L45" s="55" t="str">
        <f t="shared" si="1"/>
        <v>PARIS</v>
      </c>
      <c r="M45" s="55" t="str">
        <f>IF(B45&gt;0,+VLOOKUP(B45,'STYLE NAMES'!$B$1:$D$1021,3,FALSE),"")</f>
        <v>H.PADFL_SPH</v>
      </c>
      <c r="N45" s="55" t="str">
        <f t="shared" si="10"/>
        <v>H.PADFL_SPH0011</v>
      </c>
      <c r="O45" s="55" t="str">
        <f t="shared" si="3"/>
        <v>STN0008ELBELB</v>
      </c>
      <c r="P45" s="55" t="str">
        <f t="shared" si="4"/>
        <v>H.PADFL_SPH0011_STN0008ELBELB</v>
      </c>
      <c r="Q45" s="55"/>
      <c r="R45" s="81" t="str">
        <f>IF(G45&gt;0,+VLOOKUP(G45,'MASTER CODE DATA'!O$2:P$99,2,FALSE),"")</f>
        <v>STN</v>
      </c>
      <c r="S45" s="81" t="str">
        <f>IF(I45&gt;0,+VLOOKUP(I45,'MASTER CODE DATA'!Q$2:R$999,2,FALSE),"")</f>
        <v>ELB</v>
      </c>
      <c r="T45" s="81" t="str">
        <f>IF(J45&gt;0,+VLOOKUP(J45,'MASTER CODE DATA'!Q$2:R$999,2,FALSE),"")</f>
        <v>ELB</v>
      </c>
      <c r="U45" s="3"/>
      <c r="V45" s="42" t="s">
        <v>3210</v>
      </c>
      <c r="W45" s="42" t="s">
        <v>3211</v>
      </c>
      <c r="X45" s="42" t="s">
        <v>3212</v>
      </c>
      <c r="Y45" s="42" t="s">
        <v>3213</v>
      </c>
      <c r="Z45" s="42" t="s">
        <v>2562</v>
      </c>
      <c r="AA45" s="42" t="s">
        <v>2562</v>
      </c>
      <c r="AB45" s="42" t="s">
        <v>2562</v>
      </c>
      <c r="AC45" s="42" t="s">
        <v>2562</v>
      </c>
      <c r="AD45" s="167"/>
      <c r="AE45" s="167"/>
      <c r="AF45" s="167"/>
      <c r="AG45" s="167"/>
      <c r="AH45" s="167"/>
      <c r="AI45" s="167"/>
      <c r="AJ45" s="167"/>
      <c r="AK45" s="167"/>
      <c r="AL45" s="167"/>
      <c r="AM45" s="167"/>
      <c r="AN45" s="4">
        <f>+VLOOKUP(P45,'[2]STYLES &amp; MODELS MATRIX'!$F:$G,2,FALSE)</f>
        <v>0</v>
      </c>
    </row>
    <row r="46" spans="1:40" s="4" customFormat="1" x14ac:dyDescent="0.2">
      <c r="A46" s="43" t="s">
        <v>806</v>
      </c>
      <c r="B46" s="44" t="s">
        <v>395</v>
      </c>
      <c r="C46" s="43" t="str">
        <f>IF(B46&gt;0,+VLOOKUP(B46,'STYLE NAMES'!$B$1:$C$1007,2,FALSE),"")</f>
        <v>DIAMOND SADDLE PAD</v>
      </c>
      <c r="D46" s="55" t="str">
        <f t="shared" si="0"/>
        <v>LONDON / STN0006BLKBLK</v>
      </c>
      <c r="E46" s="43" t="s">
        <v>1612</v>
      </c>
      <c r="F46" s="45" t="s">
        <v>1602</v>
      </c>
      <c r="G46" s="45" t="s">
        <v>803</v>
      </c>
      <c r="H46" s="46" t="s">
        <v>787</v>
      </c>
      <c r="I46" s="42" t="s">
        <v>95</v>
      </c>
      <c r="J46" s="42" t="s">
        <v>95</v>
      </c>
      <c r="K46" s="3"/>
      <c r="L46" s="55" t="str">
        <f t="shared" si="1"/>
        <v>LONDON</v>
      </c>
      <c r="M46" s="55" t="str">
        <f>IF(B46&gt;0,+VLOOKUP(B46,'STYLE NAMES'!$B$1:$D$1021,3,FALSE),"")</f>
        <v>H.PADFL_SPD</v>
      </c>
      <c r="N46" s="55" t="str">
        <f t="shared" si="10"/>
        <v>H.PADFL_SPD0012</v>
      </c>
      <c r="O46" s="55" t="str">
        <f t="shared" si="3"/>
        <v>STN0006BLKBLK</v>
      </c>
      <c r="P46" s="55" t="str">
        <f t="shared" si="4"/>
        <v>H.PADFL_SPD0012_STN0006BLKBLK</v>
      </c>
      <c r="Q46" s="55"/>
      <c r="R46" s="81" t="str">
        <f>IF(G46&gt;0,+VLOOKUP(G46,'MASTER CODE DATA'!O$2:P$99,2,FALSE),"")</f>
        <v>STN</v>
      </c>
      <c r="S46" s="81" t="str">
        <f>IF(I46&gt;0,+VLOOKUP(I46,'MASTER CODE DATA'!Q$2:R$999,2,FALSE),"")</f>
        <v>BLK</v>
      </c>
      <c r="T46" s="81" t="str">
        <f>IF(J46&gt;0,+VLOOKUP(J46,'MASTER CODE DATA'!Q$2:R$999,2,FALSE),"")</f>
        <v>BLK</v>
      </c>
      <c r="U46" s="3"/>
      <c r="V46" s="42" t="s">
        <v>3214</v>
      </c>
      <c r="W46" s="42" t="s">
        <v>3215</v>
      </c>
      <c r="X46" s="42" t="s">
        <v>3216</v>
      </c>
      <c r="Y46" s="42" t="s">
        <v>3217</v>
      </c>
      <c r="Z46" s="42" t="s">
        <v>2562</v>
      </c>
      <c r="AA46" s="42" t="s">
        <v>2562</v>
      </c>
      <c r="AB46" s="42" t="s">
        <v>2562</v>
      </c>
      <c r="AC46" s="42" t="s">
        <v>2562</v>
      </c>
      <c r="AD46" s="167"/>
      <c r="AE46" s="167"/>
      <c r="AF46" s="167"/>
      <c r="AG46" s="167"/>
      <c r="AH46" s="167"/>
      <c r="AI46" s="167"/>
      <c r="AJ46" s="167"/>
      <c r="AK46" s="167"/>
      <c r="AL46" s="167"/>
      <c r="AM46" s="167"/>
      <c r="AN46" s="4">
        <f>+VLOOKUP(P46,'[2]STYLES &amp; MODELS MATRIX'!$F:$G,2,FALSE)</f>
        <v>0</v>
      </c>
    </row>
    <row r="47" spans="1:40" s="4" customFormat="1" x14ac:dyDescent="0.2">
      <c r="A47" s="43" t="s">
        <v>806</v>
      </c>
      <c r="B47" s="44" t="s">
        <v>395</v>
      </c>
      <c r="C47" s="43" t="str">
        <f>IF(B47&gt;0,+VLOOKUP(B47,'STYLE NAMES'!$B$1:$C$1007,2,FALSE),"")</f>
        <v>DIAMOND SADDLE PAD</v>
      </c>
      <c r="D47" s="55" t="str">
        <f t="shared" si="0"/>
        <v>LONDON / STN0006BRWGLD</v>
      </c>
      <c r="E47" s="43" t="s">
        <v>1612</v>
      </c>
      <c r="F47" s="45" t="s">
        <v>1602</v>
      </c>
      <c r="G47" s="45" t="s">
        <v>803</v>
      </c>
      <c r="H47" s="46" t="s">
        <v>787</v>
      </c>
      <c r="I47" s="42" t="s">
        <v>774</v>
      </c>
      <c r="J47" s="42" t="s">
        <v>329</v>
      </c>
      <c r="K47" s="3"/>
      <c r="L47" s="55" t="str">
        <f t="shared" si="1"/>
        <v>LONDON</v>
      </c>
      <c r="M47" s="55" t="str">
        <f>IF(B47&gt;0,+VLOOKUP(B47,'STYLE NAMES'!$B$1:$D$1021,3,FALSE),"")</f>
        <v>H.PADFL_SPD</v>
      </c>
      <c r="N47" s="55" t="str">
        <f t="shared" si="10"/>
        <v>H.PADFL_SPD0012</v>
      </c>
      <c r="O47" s="55" t="str">
        <f t="shared" si="3"/>
        <v>STN0006BRWGLD</v>
      </c>
      <c r="P47" s="55" t="str">
        <f t="shared" si="4"/>
        <v>H.PADFL_SPD0012_STN0006BRWGLD</v>
      </c>
      <c r="Q47" s="55"/>
      <c r="R47" s="81" t="str">
        <f>IF(G47&gt;0,+VLOOKUP(G47,'MASTER CODE DATA'!O$2:P$99,2,FALSE),"")</f>
        <v>STN</v>
      </c>
      <c r="S47" s="81" t="str">
        <f>IF(I47&gt;0,+VLOOKUP(I47,'MASTER CODE DATA'!Q$2:R$999,2,FALSE),"")</f>
        <v>BRW</v>
      </c>
      <c r="T47" s="81" t="str">
        <f>IF(J47&gt;0,+VLOOKUP(J47,'MASTER CODE DATA'!Q$2:R$999,2,FALSE),"")</f>
        <v>GLD</v>
      </c>
      <c r="U47" s="3"/>
      <c r="V47" s="42" t="s">
        <v>3218</v>
      </c>
      <c r="W47" s="42" t="s">
        <v>3219</v>
      </c>
      <c r="X47" s="42" t="s">
        <v>3220</v>
      </c>
      <c r="Y47" s="42" t="s">
        <v>3221</v>
      </c>
      <c r="Z47" s="42" t="s">
        <v>2562</v>
      </c>
      <c r="AA47" s="42" t="s">
        <v>2562</v>
      </c>
      <c r="AB47" s="42" t="s">
        <v>2562</v>
      </c>
      <c r="AC47" s="42" t="s">
        <v>2562</v>
      </c>
      <c r="AD47" s="167"/>
      <c r="AE47" s="167"/>
      <c r="AF47" s="167"/>
      <c r="AG47" s="167"/>
      <c r="AH47" s="167"/>
      <c r="AI47" s="167"/>
      <c r="AJ47" s="167"/>
      <c r="AK47" s="167"/>
      <c r="AL47" s="167"/>
      <c r="AM47" s="167"/>
      <c r="AN47" s="4">
        <f>+VLOOKUP(P47,'[2]STYLES &amp; MODELS MATRIX'!$F:$G,2,FALSE)</f>
        <v>0</v>
      </c>
    </row>
    <row r="48" spans="1:40" s="4" customFormat="1" x14ac:dyDescent="0.2">
      <c r="A48" s="43" t="s">
        <v>806</v>
      </c>
      <c r="B48" s="44" t="s">
        <v>395</v>
      </c>
      <c r="C48" s="43" t="str">
        <f>IF(B48&gt;0,+VLOOKUP(B48,'STYLE NAMES'!$B$1:$C$1007,2,FALSE),"")</f>
        <v>DIAMOND SADDLE PAD</v>
      </c>
      <c r="D48" s="55" t="str">
        <f t="shared" si="0"/>
        <v>LONDON / TWL0007NAVGLD</v>
      </c>
      <c r="E48" s="43" t="s">
        <v>1612</v>
      </c>
      <c r="F48" s="45" t="s">
        <v>1602</v>
      </c>
      <c r="G48" s="45" t="s">
        <v>797</v>
      </c>
      <c r="H48" s="46" t="s">
        <v>789</v>
      </c>
      <c r="I48" s="42" t="s">
        <v>96</v>
      </c>
      <c r="J48" s="42" t="s">
        <v>329</v>
      </c>
      <c r="K48" s="3"/>
      <c r="L48" s="55" t="str">
        <f t="shared" si="1"/>
        <v>LONDON</v>
      </c>
      <c r="M48" s="55" t="str">
        <f>IF(B48&gt;0,+VLOOKUP(B48,'STYLE NAMES'!$B$1:$D$1021,3,FALSE),"")</f>
        <v>H.PADFL_SPD</v>
      </c>
      <c r="N48" s="55" t="str">
        <f t="shared" si="10"/>
        <v>H.PADFL_SPD0012</v>
      </c>
      <c r="O48" s="55" t="str">
        <f t="shared" si="3"/>
        <v>TWL0007NAVGLD</v>
      </c>
      <c r="P48" s="55" t="str">
        <f t="shared" si="4"/>
        <v>H.PADFL_SPD0012_TWL0007NAVGLD</v>
      </c>
      <c r="Q48" s="55"/>
      <c r="R48" s="81" t="str">
        <f>IF(G48&gt;0,+VLOOKUP(G48,'MASTER CODE DATA'!O$2:P$99,2,FALSE),"")</f>
        <v>TWL</v>
      </c>
      <c r="S48" s="81" t="str">
        <f>IF(I48&gt;0,+VLOOKUP(I48,'MASTER CODE DATA'!Q$2:R$999,2,FALSE),"")</f>
        <v>NAV</v>
      </c>
      <c r="T48" s="81" t="str">
        <f>IF(J48&gt;0,+VLOOKUP(J48,'MASTER CODE DATA'!Q$2:R$999,2,FALSE),"")</f>
        <v>GLD</v>
      </c>
      <c r="U48" s="3"/>
      <c r="V48" s="42" t="s">
        <v>3222</v>
      </c>
      <c r="W48" s="42" t="s">
        <v>3223</v>
      </c>
      <c r="X48" s="42" t="s">
        <v>3224</v>
      </c>
      <c r="Y48" s="42" t="s">
        <v>3225</v>
      </c>
      <c r="Z48" s="42" t="s">
        <v>2562</v>
      </c>
      <c r="AA48" s="42" t="s">
        <v>2562</v>
      </c>
      <c r="AB48" s="42" t="s">
        <v>2562</v>
      </c>
      <c r="AC48" s="42" t="s">
        <v>2562</v>
      </c>
      <c r="AD48" s="167"/>
      <c r="AE48" s="167"/>
      <c r="AF48" s="167"/>
      <c r="AG48" s="167"/>
      <c r="AH48" s="167"/>
      <c r="AI48" s="167"/>
      <c r="AJ48" s="167"/>
      <c r="AK48" s="167"/>
      <c r="AL48" s="167"/>
      <c r="AM48" s="167"/>
      <c r="AN48" s="4">
        <f>+VLOOKUP(P48,'[2]STYLES &amp; MODELS MATRIX'!$F:$G,2,FALSE)</f>
        <v>0</v>
      </c>
    </row>
    <row r="49" spans="1:40" s="4" customFormat="1" x14ac:dyDescent="0.2">
      <c r="A49" s="43" t="s">
        <v>806</v>
      </c>
      <c r="B49" s="44" t="s">
        <v>395</v>
      </c>
      <c r="C49" s="43" t="str">
        <f>IF(B49&gt;0,+VLOOKUP(B49,'STYLE NAMES'!$B$1:$C$1007,2,FALSE),"")</f>
        <v>DIAMOND SADDLE PAD</v>
      </c>
      <c r="D49" s="55" t="str">
        <f t="shared" si="0"/>
        <v>LONDON / STN0006BLKRGL</v>
      </c>
      <c r="E49" s="43" t="s">
        <v>1612</v>
      </c>
      <c r="F49" s="45" t="s">
        <v>1602</v>
      </c>
      <c r="G49" s="45" t="s">
        <v>803</v>
      </c>
      <c r="H49" s="46" t="s">
        <v>787</v>
      </c>
      <c r="I49" s="42" t="s">
        <v>95</v>
      </c>
      <c r="J49" s="42" t="s">
        <v>772</v>
      </c>
      <c r="K49" s="3"/>
      <c r="L49" s="55" t="str">
        <f t="shared" si="1"/>
        <v>LONDON</v>
      </c>
      <c r="M49" s="55" t="str">
        <f>IF(B49&gt;0,+VLOOKUP(B49,'STYLE NAMES'!$B$1:$D$1021,3,FALSE),"")</f>
        <v>H.PADFL_SPD</v>
      </c>
      <c r="N49" s="55" t="str">
        <f t="shared" si="10"/>
        <v>H.PADFL_SPD0012</v>
      </c>
      <c r="O49" s="55" t="str">
        <f t="shared" si="3"/>
        <v>STN0006BLKRGL</v>
      </c>
      <c r="P49" s="55" t="str">
        <f t="shared" si="4"/>
        <v>H.PADFL_SPD0012_STN0006BLKRGL</v>
      </c>
      <c r="Q49" s="55"/>
      <c r="R49" s="81" t="str">
        <f>IF(G49&gt;0,+VLOOKUP(G49,'MASTER CODE DATA'!O$2:P$99,2,FALSE),"")</f>
        <v>STN</v>
      </c>
      <c r="S49" s="81" t="str">
        <f>IF(I49&gt;0,+VLOOKUP(I49,'MASTER CODE DATA'!Q$2:R$999,2,FALSE),"")</f>
        <v>BLK</v>
      </c>
      <c r="T49" s="81" t="str">
        <f>IF(J49&gt;0,+VLOOKUP(J49,'MASTER CODE DATA'!Q$2:R$999,2,FALSE),"")</f>
        <v>RGL</v>
      </c>
      <c r="U49" s="3"/>
      <c r="V49" s="42" t="s">
        <v>3226</v>
      </c>
      <c r="W49" s="42" t="s">
        <v>3227</v>
      </c>
      <c r="X49" s="42" t="s">
        <v>2562</v>
      </c>
      <c r="Y49" s="42" t="s">
        <v>2562</v>
      </c>
      <c r="Z49" s="42" t="s">
        <v>2562</v>
      </c>
      <c r="AA49" s="42" t="s">
        <v>2562</v>
      </c>
      <c r="AB49" s="42" t="s">
        <v>2562</v>
      </c>
      <c r="AC49" s="42" t="s">
        <v>2562</v>
      </c>
      <c r="AD49" s="167"/>
      <c r="AE49" s="167"/>
      <c r="AF49" s="167"/>
      <c r="AG49" s="167"/>
      <c r="AH49" s="167"/>
      <c r="AI49" s="167"/>
      <c r="AJ49" s="167"/>
      <c r="AK49" s="167"/>
      <c r="AL49" s="167"/>
      <c r="AM49" s="167"/>
      <c r="AN49" s="4">
        <f>+VLOOKUP(P49,'[2]STYLES &amp; MODELS MATRIX'!$F:$G,2,FALSE)</f>
        <v>0</v>
      </c>
    </row>
    <row r="50" spans="1:40" s="4" customFormat="1" x14ac:dyDescent="0.2">
      <c r="A50" s="43" t="s">
        <v>806</v>
      </c>
      <c r="B50" s="44" t="s">
        <v>395</v>
      </c>
      <c r="C50" s="43" t="str">
        <f>IF(B50&gt;0,+VLOOKUP(B50,'STYLE NAMES'!$B$1:$C$1007,2,FALSE),"")</f>
        <v>DIAMOND SADDLE PAD</v>
      </c>
      <c r="D50" s="55" t="str">
        <f t="shared" si="0"/>
        <v>LONDON / TWL0007DORDOR</v>
      </c>
      <c r="E50" s="43" t="s">
        <v>1612</v>
      </c>
      <c r="F50" s="45" t="s">
        <v>1602</v>
      </c>
      <c r="G50" s="45" t="s">
        <v>797</v>
      </c>
      <c r="H50" s="46" t="s">
        <v>789</v>
      </c>
      <c r="I50" s="42" t="s">
        <v>807</v>
      </c>
      <c r="J50" s="42" t="s">
        <v>807</v>
      </c>
      <c r="K50" s="3"/>
      <c r="L50" s="55" t="str">
        <f t="shared" si="1"/>
        <v>LONDON</v>
      </c>
      <c r="M50" s="55" t="str">
        <f>IF(B50&gt;0,+VLOOKUP(B50,'STYLE NAMES'!$B$1:$D$1021,3,FALSE),"")</f>
        <v>H.PADFL_SPD</v>
      </c>
      <c r="N50" s="55" t="str">
        <f t="shared" si="10"/>
        <v>H.PADFL_SPD0012</v>
      </c>
      <c r="O50" s="55" t="str">
        <f t="shared" si="3"/>
        <v>TWL0007DORDOR</v>
      </c>
      <c r="P50" s="55" t="str">
        <f t="shared" si="4"/>
        <v>H.PADFL_SPD0012_TWL0007DORDOR</v>
      </c>
      <c r="Q50" s="55"/>
      <c r="R50" s="81" t="str">
        <f>IF(G50&gt;0,+VLOOKUP(G50,'MASTER CODE DATA'!O$2:P$99,2,FALSE),"")</f>
        <v>TWL</v>
      </c>
      <c r="S50" s="81" t="str">
        <f>IF(I50&gt;0,+VLOOKUP(I50,'MASTER CODE DATA'!Q$2:R$999,2,FALSE),"")</f>
        <v>DOR</v>
      </c>
      <c r="T50" s="81" t="str">
        <f>IF(J50&gt;0,+VLOOKUP(J50,'MASTER CODE DATA'!Q$2:R$999,2,FALSE),"")</f>
        <v>DOR</v>
      </c>
      <c r="U50" s="3"/>
      <c r="V50" s="42" t="s">
        <v>3228</v>
      </c>
      <c r="W50" s="42" t="s">
        <v>3229</v>
      </c>
      <c r="X50" s="42" t="s">
        <v>3230</v>
      </c>
      <c r="Y50" s="42" t="s">
        <v>3231</v>
      </c>
      <c r="Z50" s="42" t="s">
        <v>2562</v>
      </c>
      <c r="AA50" s="42" t="s">
        <v>2562</v>
      </c>
      <c r="AB50" s="42" t="s">
        <v>2562</v>
      </c>
      <c r="AC50" s="42" t="s">
        <v>2562</v>
      </c>
      <c r="AD50" s="167"/>
      <c r="AE50" s="167"/>
      <c r="AF50" s="167"/>
      <c r="AG50" s="167"/>
      <c r="AH50" s="167"/>
      <c r="AI50" s="167"/>
      <c r="AJ50" s="167"/>
      <c r="AK50" s="167"/>
      <c r="AL50" s="167"/>
      <c r="AM50" s="167"/>
      <c r="AN50" s="4">
        <f>+VLOOKUP(P50,'[2]STYLES &amp; MODELS MATRIX'!$F:$G,2,FALSE)</f>
        <v>0</v>
      </c>
    </row>
    <row r="51" spans="1:40" s="4" customFormat="1" x14ac:dyDescent="0.2">
      <c r="A51" s="43" t="s">
        <v>806</v>
      </c>
      <c r="B51" s="44" t="s">
        <v>395</v>
      </c>
      <c r="C51" s="43" t="str">
        <f>IF(B51&gt;0,+VLOOKUP(B51,'STYLE NAMES'!$B$1:$C$1007,2,FALSE),"")</f>
        <v>DIAMOND SADDLE PAD</v>
      </c>
      <c r="D51" s="55" t="str">
        <f t="shared" ref="D51" si="26">IF(B51&gt;0,+(L51&amp;" / "&amp;O51),"")</f>
        <v>LONDON / TWL0007PANBRW</v>
      </c>
      <c r="E51" s="43" t="s">
        <v>1612</v>
      </c>
      <c r="F51" s="45" t="s">
        <v>1602</v>
      </c>
      <c r="G51" s="45" t="s">
        <v>797</v>
      </c>
      <c r="H51" s="46" t="s">
        <v>789</v>
      </c>
      <c r="I51" s="42" t="s">
        <v>2001</v>
      </c>
      <c r="J51" s="42" t="s">
        <v>774</v>
      </c>
      <c r="K51" s="3"/>
      <c r="L51" s="55" t="str">
        <f t="shared" ref="L51" si="27">+B51</f>
        <v>LONDON</v>
      </c>
      <c r="M51" s="55" t="str">
        <f>IF(B51&gt;0,+VLOOKUP(B51,'STYLE NAMES'!$B$1:$D$1021,3,FALSE),"")</f>
        <v>H.PADFL_SPD</v>
      </c>
      <c r="N51" s="55" t="str">
        <f t="shared" ref="N51" si="28">+M51&amp;A51</f>
        <v>H.PADFL_SPD0012</v>
      </c>
      <c r="O51" s="55" t="str">
        <f t="shared" ref="O51" si="29">+R51&amp;H51&amp;S51&amp;T51</f>
        <v>TWL0007PANBRW</v>
      </c>
      <c r="P51" s="55" t="str">
        <f t="shared" ref="P51" si="30">+N51&amp;"_"&amp;O51</f>
        <v>H.PADFL_SPD0012_TWL0007PANBRW</v>
      </c>
      <c r="Q51" s="55"/>
      <c r="R51" s="81" t="str">
        <f>IF(G51&gt;0,+VLOOKUP(G51,'MASTER CODE DATA'!O$2:P$99,2,FALSE),"")</f>
        <v>TWL</v>
      </c>
      <c r="S51" s="81" t="str">
        <f>IF(I51&gt;0,+VLOOKUP(I51,'MASTER CODE DATA'!Q$2:R$999,2,FALSE),"")</f>
        <v>PAN</v>
      </c>
      <c r="T51" s="81" t="str">
        <f>IF(J51&gt;0,+VLOOKUP(J51,'MASTER CODE DATA'!Q$2:R$999,2,FALSE),"")</f>
        <v>BRW</v>
      </c>
      <c r="U51" s="3"/>
      <c r="V51" s="42" t="s">
        <v>3520</v>
      </c>
      <c r="W51" s="42" t="s">
        <v>3521</v>
      </c>
      <c r="X51" s="42" t="s">
        <v>3522</v>
      </c>
      <c r="Y51" s="42"/>
      <c r="Z51" s="42" t="s">
        <v>2562</v>
      </c>
      <c r="AA51" s="42" t="s">
        <v>2562</v>
      </c>
      <c r="AB51" s="42" t="s">
        <v>2562</v>
      </c>
      <c r="AC51" s="42" t="s">
        <v>2562</v>
      </c>
      <c r="AD51" s="167"/>
      <c r="AE51" s="167"/>
      <c r="AF51" s="167"/>
      <c r="AG51" s="167"/>
      <c r="AH51" s="167"/>
      <c r="AI51" s="167"/>
      <c r="AJ51" s="167"/>
      <c r="AK51" s="167"/>
      <c r="AL51" s="167"/>
      <c r="AM51" s="167"/>
      <c r="AN51" s="4">
        <f>+VLOOKUP(P51,'[2]STYLES &amp; MODELS MATRIX'!$F:$G,2,FALSE)</f>
        <v>0</v>
      </c>
    </row>
    <row r="52" spans="1:40" s="4" customFormat="1" x14ac:dyDescent="0.2">
      <c r="A52" s="43" t="s">
        <v>806</v>
      </c>
      <c r="B52" s="44" t="s">
        <v>395</v>
      </c>
      <c r="C52" s="43" t="str">
        <f>IF(B52&gt;0,+VLOOKUP(B52,'STYLE NAMES'!$B$1:$C$1007,2,FALSE),"")</f>
        <v>DIAMOND SADDLE PAD</v>
      </c>
      <c r="D52" s="55" t="str">
        <f t="shared" si="0"/>
        <v>LONDON / STN0006BORGLD</v>
      </c>
      <c r="E52" s="43" t="s">
        <v>1612</v>
      </c>
      <c r="F52" s="45" t="s">
        <v>1602</v>
      </c>
      <c r="G52" s="45" t="s">
        <v>803</v>
      </c>
      <c r="H52" s="46" t="s">
        <v>787</v>
      </c>
      <c r="I52" s="42" t="s">
        <v>97</v>
      </c>
      <c r="J52" s="42" t="s">
        <v>329</v>
      </c>
      <c r="K52" s="3"/>
      <c r="L52" s="55" t="str">
        <f t="shared" si="1"/>
        <v>LONDON</v>
      </c>
      <c r="M52" s="55" t="str">
        <f>IF(B52&gt;0,+VLOOKUP(B52,'STYLE NAMES'!$B$1:$D$1021,3,FALSE),"")</f>
        <v>H.PADFL_SPD</v>
      </c>
      <c r="N52" s="55" t="str">
        <f t="shared" si="10"/>
        <v>H.PADFL_SPD0012</v>
      </c>
      <c r="O52" s="55" t="str">
        <f t="shared" si="3"/>
        <v>STN0006BORGLD</v>
      </c>
      <c r="P52" s="55" t="str">
        <f t="shared" si="4"/>
        <v>H.PADFL_SPD0012_STN0006BORGLD</v>
      </c>
      <c r="Q52" s="55"/>
      <c r="R52" s="81" t="str">
        <f>IF(G52&gt;0,+VLOOKUP(G52,'MASTER CODE DATA'!O$2:P$99,2,FALSE),"")</f>
        <v>STN</v>
      </c>
      <c r="S52" s="81" t="str">
        <f>IF(I52&gt;0,+VLOOKUP(I52,'MASTER CODE DATA'!Q$2:R$999,2,FALSE),"")</f>
        <v>BOR</v>
      </c>
      <c r="T52" s="81" t="str">
        <f>IF(J52&gt;0,+VLOOKUP(J52,'MASTER CODE DATA'!Q$2:R$999,2,FALSE),"")</f>
        <v>GLD</v>
      </c>
      <c r="U52" s="3"/>
      <c r="V52" s="42" t="s">
        <v>3232</v>
      </c>
      <c r="W52" s="42" t="s">
        <v>3233</v>
      </c>
      <c r="X52" s="42" t="s">
        <v>3234</v>
      </c>
      <c r="Y52" s="42" t="s">
        <v>2562</v>
      </c>
      <c r="Z52" s="42" t="s">
        <v>2562</v>
      </c>
      <c r="AA52" s="42" t="s">
        <v>2562</v>
      </c>
      <c r="AB52" s="42" t="s">
        <v>2562</v>
      </c>
      <c r="AC52" s="42" t="s">
        <v>2562</v>
      </c>
      <c r="AD52" s="167"/>
      <c r="AE52" s="167"/>
      <c r="AF52" s="167"/>
      <c r="AG52" s="167"/>
      <c r="AH52" s="167"/>
      <c r="AI52" s="167"/>
      <c r="AJ52" s="167"/>
      <c r="AK52" s="167"/>
      <c r="AL52" s="167"/>
      <c r="AM52" s="167"/>
      <c r="AN52" s="4">
        <f>+VLOOKUP(P52,'[2]STYLES &amp; MODELS MATRIX'!$F:$G,2,FALSE)</f>
        <v>0</v>
      </c>
    </row>
    <row r="53" spans="1:40" s="4" customFormat="1" x14ac:dyDescent="0.2">
      <c r="A53" s="43" t="s">
        <v>809</v>
      </c>
      <c r="B53" s="44" t="s">
        <v>547</v>
      </c>
      <c r="C53" s="43" t="str">
        <f>IF(B53&gt;0,+VLOOKUP(B53,'STYLE NAMES'!$B$1:$C$1007,2,FALSE),"")</f>
        <v>HONEYCOMB SADDLEPAD</v>
      </c>
      <c r="D53" s="55" t="str">
        <f t="shared" si="0"/>
        <v>PARIS-P / STN0008FCHBLK</v>
      </c>
      <c r="E53" s="43" t="s">
        <v>1612</v>
      </c>
      <c r="F53" s="45" t="s">
        <v>1602</v>
      </c>
      <c r="G53" s="45" t="s">
        <v>803</v>
      </c>
      <c r="H53" s="46" t="s">
        <v>793</v>
      </c>
      <c r="I53" s="42" t="s">
        <v>804</v>
      </c>
      <c r="J53" s="42" t="s">
        <v>95</v>
      </c>
      <c r="K53" s="3"/>
      <c r="L53" s="55" t="str">
        <f t="shared" si="1"/>
        <v>PARIS-P</v>
      </c>
      <c r="M53" s="55" t="str">
        <f>IF(B53&gt;0,+VLOOKUP(B53,'STYLE NAMES'!$B$1:$D$1021,3,FALSE),"")</f>
        <v>H.PADPN_SPH</v>
      </c>
      <c r="N53" s="55" t="str">
        <f t="shared" si="10"/>
        <v>H.PADPN_SPH0013</v>
      </c>
      <c r="O53" s="55" t="str">
        <f t="shared" si="3"/>
        <v>STN0008FCHBLK</v>
      </c>
      <c r="P53" s="55" t="str">
        <f t="shared" si="4"/>
        <v>H.PADPN_SPH0013_STN0008FCHBLK</v>
      </c>
      <c r="Q53" s="55"/>
      <c r="R53" s="81" t="str">
        <f>IF(G53&gt;0,+VLOOKUP(G53,'MASTER CODE DATA'!O$2:P$99,2,FALSE),"")</f>
        <v>STN</v>
      </c>
      <c r="S53" s="81" t="str">
        <f>IF(I53&gt;0,+VLOOKUP(I53,'MASTER CODE DATA'!Q$2:R$999,2,FALSE),"")</f>
        <v>FCH</v>
      </c>
      <c r="T53" s="81" t="str">
        <f>IF(J53&gt;0,+VLOOKUP(J53,'MASTER CODE DATA'!Q$2:R$999,2,FALSE),"")</f>
        <v>BLK</v>
      </c>
      <c r="U53" s="3"/>
      <c r="V53" s="42" t="s">
        <v>3235</v>
      </c>
      <c r="W53" s="42" t="s">
        <v>3236</v>
      </c>
      <c r="X53" s="42" t="s">
        <v>3237</v>
      </c>
      <c r="Y53" s="42" t="s">
        <v>3238</v>
      </c>
      <c r="Z53" s="42" t="s">
        <v>2562</v>
      </c>
      <c r="AA53" s="42" t="s">
        <v>2562</v>
      </c>
      <c r="AB53" s="42" t="s">
        <v>2562</v>
      </c>
      <c r="AC53" s="42" t="s">
        <v>2562</v>
      </c>
      <c r="AD53" s="167"/>
      <c r="AE53" s="167"/>
      <c r="AF53" s="167"/>
      <c r="AG53" s="167"/>
      <c r="AH53" s="167"/>
      <c r="AI53" s="167"/>
      <c r="AJ53" s="167"/>
      <c r="AK53" s="167"/>
      <c r="AL53" s="167"/>
      <c r="AM53" s="167"/>
      <c r="AN53" s="4">
        <f>+VLOOKUP(P53,'[2]STYLES &amp; MODELS MATRIX'!$F:$G,2,FALSE)</f>
        <v>0</v>
      </c>
    </row>
    <row r="54" spans="1:40" s="4" customFormat="1" x14ac:dyDescent="0.2">
      <c r="A54" s="43" t="s">
        <v>809</v>
      </c>
      <c r="B54" s="44" t="s">
        <v>547</v>
      </c>
      <c r="C54" s="43" t="str">
        <f>IF(B54&gt;0,+VLOOKUP(B54,'STYLE NAMES'!$B$1:$C$1007,2,FALSE),"")</f>
        <v>HONEYCOMB SADDLEPAD</v>
      </c>
      <c r="D54" s="55" t="str">
        <f t="shared" si="0"/>
        <v>PARIS-P / STN0008ELBELB</v>
      </c>
      <c r="E54" s="43" t="s">
        <v>1612</v>
      </c>
      <c r="F54" s="45" t="s">
        <v>1602</v>
      </c>
      <c r="G54" s="45" t="s">
        <v>803</v>
      </c>
      <c r="H54" s="46" t="s">
        <v>793</v>
      </c>
      <c r="I54" s="42" t="s">
        <v>776</v>
      </c>
      <c r="J54" s="42" t="s">
        <v>776</v>
      </c>
      <c r="K54" s="3"/>
      <c r="L54" s="55" t="str">
        <f t="shared" si="1"/>
        <v>PARIS-P</v>
      </c>
      <c r="M54" s="55" t="str">
        <f>IF(B54&gt;0,+VLOOKUP(B54,'STYLE NAMES'!$B$1:$D$1021,3,FALSE),"")</f>
        <v>H.PADPN_SPH</v>
      </c>
      <c r="N54" s="55" t="str">
        <f t="shared" si="10"/>
        <v>H.PADPN_SPH0013</v>
      </c>
      <c r="O54" s="55" t="str">
        <f t="shared" si="3"/>
        <v>STN0008ELBELB</v>
      </c>
      <c r="P54" s="55" t="str">
        <f t="shared" si="4"/>
        <v>H.PADPN_SPH0013_STN0008ELBELB</v>
      </c>
      <c r="Q54" s="55"/>
      <c r="R54" s="81" t="str">
        <f>IF(G54&gt;0,+VLOOKUP(G54,'MASTER CODE DATA'!O$2:P$99,2,FALSE),"")</f>
        <v>STN</v>
      </c>
      <c r="S54" s="81" t="str">
        <f>IF(I54&gt;0,+VLOOKUP(I54,'MASTER CODE DATA'!Q$2:R$999,2,FALSE),"")</f>
        <v>ELB</v>
      </c>
      <c r="T54" s="81" t="str">
        <f>IF(J54&gt;0,+VLOOKUP(J54,'MASTER CODE DATA'!Q$2:R$999,2,FALSE),"")</f>
        <v>ELB</v>
      </c>
      <c r="U54" s="3"/>
      <c r="V54" s="42" t="s">
        <v>3239</v>
      </c>
      <c r="W54" s="42" t="s">
        <v>3240</v>
      </c>
      <c r="X54" s="42" t="s">
        <v>3241</v>
      </c>
      <c r="Y54" s="42" t="s">
        <v>3242</v>
      </c>
      <c r="Z54" s="42" t="s">
        <v>2562</v>
      </c>
      <c r="AA54" s="42" t="s">
        <v>2562</v>
      </c>
      <c r="AB54" s="42" t="s">
        <v>2562</v>
      </c>
      <c r="AC54" s="42" t="s">
        <v>2562</v>
      </c>
      <c r="AD54" s="167"/>
      <c r="AE54" s="167"/>
      <c r="AF54" s="167"/>
      <c r="AG54" s="167"/>
      <c r="AH54" s="167"/>
      <c r="AI54" s="167"/>
      <c r="AJ54" s="167"/>
      <c r="AK54" s="167"/>
      <c r="AL54" s="167"/>
      <c r="AM54" s="167"/>
      <c r="AN54" s="4">
        <f>+VLOOKUP(P54,'[2]STYLES &amp; MODELS MATRIX'!$F:$G,2,FALSE)</f>
        <v>0</v>
      </c>
    </row>
    <row r="55" spans="1:40" s="4" customFormat="1" x14ac:dyDescent="0.2">
      <c r="A55" s="43" t="s">
        <v>809</v>
      </c>
      <c r="B55" s="44" t="s">
        <v>547</v>
      </c>
      <c r="C55" s="43" t="str">
        <f>IF(B55&gt;0,+VLOOKUP(B55,'STYLE NAMES'!$B$1:$C$1007,2,FALSE),"")</f>
        <v>HONEYCOMB SADDLEPAD</v>
      </c>
      <c r="D55" s="55" t="str">
        <f t="shared" si="0"/>
        <v>PARIS-P / STN0008ORGORG</v>
      </c>
      <c r="E55" s="43" t="s">
        <v>1612</v>
      </c>
      <c r="F55" s="45" t="s">
        <v>1602</v>
      </c>
      <c r="G55" s="45" t="s">
        <v>803</v>
      </c>
      <c r="H55" s="46" t="s">
        <v>793</v>
      </c>
      <c r="I55" s="42" t="s">
        <v>777</v>
      </c>
      <c r="J55" s="42" t="s">
        <v>777</v>
      </c>
      <c r="K55" s="3"/>
      <c r="L55" s="55" t="str">
        <f t="shared" si="1"/>
        <v>PARIS-P</v>
      </c>
      <c r="M55" s="55" t="str">
        <f>IF(B55&gt;0,+VLOOKUP(B55,'STYLE NAMES'!$B$1:$D$1021,3,FALSE),"")</f>
        <v>H.PADPN_SPH</v>
      </c>
      <c r="N55" s="55" t="str">
        <f t="shared" si="10"/>
        <v>H.PADPN_SPH0013</v>
      </c>
      <c r="O55" s="55" t="str">
        <f t="shared" si="3"/>
        <v>STN0008ORGORG</v>
      </c>
      <c r="P55" s="55" t="str">
        <f t="shared" si="4"/>
        <v>H.PADPN_SPH0013_STN0008ORGORG</v>
      </c>
      <c r="Q55" s="55"/>
      <c r="R55" s="81" t="str">
        <f>IF(G55&gt;0,+VLOOKUP(G55,'MASTER CODE DATA'!O$2:P$99,2,FALSE),"")</f>
        <v>STN</v>
      </c>
      <c r="S55" s="81" t="str">
        <f>IF(I55&gt;0,+VLOOKUP(I55,'MASTER CODE DATA'!Q$2:R$999,2,FALSE),"")</f>
        <v>ORG</v>
      </c>
      <c r="T55" s="81" t="str">
        <f>IF(J55&gt;0,+VLOOKUP(J55,'MASTER CODE DATA'!Q$2:R$999,2,FALSE),"")</f>
        <v>ORG</v>
      </c>
      <c r="U55" s="3"/>
      <c r="V55" s="42" t="s">
        <v>3243</v>
      </c>
      <c r="W55" s="42" t="s">
        <v>3244</v>
      </c>
      <c r="X55" s="42" t="s">
        <v>3245</v>
      </c>
      <c r="Y55" s="42" t="s">
        <v>3246</v>
      </c>
      <c r="Z55" s="42" t="s">
        <v>2562</v>
      </c>
      <c r="AA55" s="42" t="s">
        <v>2562</v>
      </c>
      <c r="AB55" s="42" t="s">
        <v>2562</v>
      </c>
      <c r="AC55" s="42" t="s">
        <v>2562</v>
      </c>
      <c r="AD55" s="167"/>
      <c r="AE55" s="167"/>
      <c r="AF55" s="167"/>
      <c r="AG55" s="167"/>
      <c r="AH55" s="167"/>
      <c r="AI55" s="167"/>
      <c r="AJ55" s="167"/>
      <c r="AK55" s="167"/>
      <c r="AL55" s="167"/>
      <c r="AM55" s="167"/>
      <c r="AN55" s="4">
        <f>+VLOOKUP(P55,'[2]STYLES &amp; MODELS MATRIX'!$F:$G,2,FALSE)</f>
        <v>0</v>
      </c>
    </row>
    <row r="56" spans="1:40" s="4" customFormat="1" x14ac:dyDescent="0.2">
      <c r="A56" s="43" t="s">
        <v>809</v>
      </c>
      <c r="B56" s="44" t="s">
        <v>547</v>
      </c>
      <c r="C56" s="43" t="str">
        <f>IF(B56&gt;0,+VLOOKUP(B56,'STYLE NAMES'!$B$1:$C$1007,2,FALSE),"")</f>
        <v>HONEYCOMB SADDLEPAD</v>
      </c>
      <c r="D56" s="55" t="str">
        <f t="shared" si="0"/>
        <v>PARIS-P / STN0008NAVGLD</v>
      </c>
      <c r="E56" s="43" t="s">
        <v>1612</v>
      </c>
      <c r="F56" s="45" t="s">
        <v>1602</v>
      </c>
      <c r="G56" s="45" t="s">
        <v>803</v>
      </c>
      <c r="H56" s="46" t="s">
        <v>793</v>
      </c>
      <c r="I56" s="42" t="s">
        <v>96</v>
      </c>
      <c r="J56" s="42" t="s">
        <v>329</v>
      </c>
      <c r="K56" s="3"/>
      <c r="L56" s="55" t="str">
        <f t="shared" si="1"/>
        <v>PARIS-P</v>
      </c>
      <c r="M56" s="55" t="str">
        <f>IF(B56&gt;0,+VLOOKUP(B56,'STYLE NAMES'!$B$1:$D$1021,3,FALSE),"")</f>
        <v>H.PADPN_SPH</v>
      </c>
      <c r="N56" s="55" t="str">
        <f t="shared" si="10"/>
        <v>H.PADPN_SPH0013</v>
      </c>
      <c r="O56" s="55" t="str">
        <f t="shared" si="3"/>
        <v>STN0008NAVGLD</v>
      </c>
      <c r="P56" s="55" t="str">
        <f t="shared" si="4"/>
        <v>H.PADPN_SPH0013_STN0008NAVGLD</v>
      </c>
      <c r="Q56" s="55"/>
      <c r="R56" s="81" t="str">
        <f>IF(G56&gt;0,+VLOOKUP(G56,'MASTER CODE DATA'!O$2:P$99,2,FALSE),"")</f>
        <v>STN</v>
      </c>
      <c r="S56" s="81" t="str">
        <f>IF(I56&gt;0,+VLOOKUP(I56,'MASTER CODE DATA'!Q$2:R$999,2,FALSE),"")</f>
        <v>NAV</v>
      </c>
      <c r="T56" s="81" t="str">
        <f>IF(J56&gt;0,+VLOOKUP(J56,'MASTER CODE DATA'!Q$2:R$999,2,FALSE),"")</f>
        <v>GLD</v>
      </c>
      <c r="U56" s="3"/>
      <c r="V56" s="42" t="s">
        <v>3247</v>
      </c>
      <c r="W56" s="42" t="s">
        <v>3248</v>
      </c>
      <c r="X56" s="42" t="s">
        <v>3249</v>
      </c>
      <c r="Y56" s="42" t="s">
        <v>2562</v>
      </c>
      <c r="Z56" s="42" t="s">
        <v>2562</v>
      </c>
      <c r="AA56" s="42" t="s">
        <v>2562</v>
      </c>
      <c r="AB56" s="42" t="s">
        <v>2562</v>
      </c>
      <c r="AC56" s="42" t="s">
        <v>2562</v>
      </c>
      <c r="AD56" s="167"/>
      <c r="AE56" s="167"/>
      <c r="AF56" s="167"/>
      <c r="AG56" s="167"/>
      <c r="AH56" s="167"/>
      <c r="AI56" s="167"/>
      <c r="AJ56" s="167"/>
      <c r="AK56" s="167"/>
      <c r="AL56" s="167"/>
      <c r="AM56" s="167"/>
      <c r="AN56" s="4">
        <f>+VLOOKUP(P56,'[2]STYLES &amp; MODELS MATRIX'!$F:$G,2,FALSE)</f>
        <v>0</v>
      </c>
    </row>
    <row r="57" spans="1:40" s="4" customFormat="1" x14ac:dyDescent="0.2">
      <c r="A57" s="43" t="s">
        <v>809</v>
      </c>
      <c r="B57" s="44" t="s">
        <v>547</v>
      </c>
      <c r="C57" s="43" t="str">
        <f>IF(B57&gt;0,+VLOOKUP(B57,'STYLE NAMES'!$B$1:$C$1007,2,FALSE),"")</f>
        <v>HONEYCOMB SADDLEPAD</v>
      </c>
      <c r="D57" s="55" t="str">
        <f t="shared" si="0"/>
        <v>PARIS-P / STN0008BLKGLD</v>
      </c>
      <c r="E57" s="43" t="s">
        <v>1612</v>
      </c>
      <c r="F57" s="45" t="s">
        <v>1602</v>
      </c>
      <c r="G57" s="45" t="s">
        <v>803</v>
      </c>
      <c r="H57" s="46" t="s">
        <v>793</v>
      </c>
      <c r="I57" s="42" t="s">
        <v>95</v>
      </c>
      <c r="J57" s="42" t="s">
        <v>329</v>
      </c>
      <c r="K57" s="3"/>
      <c r="L57" s="55" t="str">
        <f t="shared" si="1"/>
        <v>PARIS-P</v>
      </c>
      <c r="M57" s="55" t="str">
        <f>IF(B57&gt;0,+VLOOKUP(B57,'STYLE NAMES'!$B$1:$D$1021,3,FALSE),"")</f>
        <v>H.PADPN_SPH</v>
      </c>
      <c r="N57" s="55" t="str">
        <f t="shared" si="10"/>
        <v>H.PADPN_SPH0013</v>
      </c>
      <c r="O57" s="55" t="str">
        <f t="shared" si="3"/>
        <v>STN0008BLKGLD</v>
      </c>
      <c r="P57" s="55" t="str">
        <f t="shared" si="4"/>
        <v>H.PADPN_SPH0013_STN0008BLKGLD</v>
      </c>
      <c r="Q57" s="55"/>
      <c r="R57" s="81" t="str">
        <f>IF(G57&gt;0,+VLOOKUP(G57,'MASTER CODE DATA'!O$2:P$99,2,FALSE),"")</f>
        <v>STN</v>
      </c>
      <c r="S57" s="81" t="str">
        <f>IF(I57&gt;0,+VLOOKUP(I57,'MASTER CODE DATA'!Q$2:R$999,2,FALSE),"")</f>
        <v>BLK</v>
      </c>
      <c r="T57" s="81" t="str">
        <f>IF(J57&gt;0,+VLOOKUP(J57,'MASTER CODE DATA'!Q$2:R$999,2,FALSE),"")</f>
        <v>GLD</v>
      </c>
      <c r="U57" s="3"/>
      <c r="V57" s="42" t="s">
        <v>3250</v>
      </c>
      <c r="W57" s="42" t="s">
        <v>3251</v>
      </c>
      <c r="X57" s="42" t="s">
        <v>3252</v>
      </c>
      <c r="Y57" s="42" t="s">
        <v>3253</v>
      </c>
      <c r="Z57" s="42" t="s">
        <v>2562</v>
      </c>
      <c r="AA57" s="42" t="s">
        <v>2562</v>
      </c>
      <c r="AB57" s="42" t="s">
        <v>2562</v>
      </c>
      <c r="AC57" s="42" t="s">
        <v>2562</v>
      </c>
      <c r="AD57" s="167"/>
      <c r="AE57" s="167"/>
      <c r="AF57" s="167"/>
      <c r="AG57" s="167"/>
      <c r="AH57" s="167"/>
      <c r="AI57" s="167"/>
      <c r="AJ57" s="167"/>
      <c r="AK57" s="167"/>
      <c r="AL57" s="167"/>
      <c r="AM57" s="167"/>
      <c r="AN57" s="4">
        <f>+VLOOKUP(P57,'[2]STYLES &amp; MODELS MATRIX'!$F:$G,2,FALSE)</f>
        <v>0</v>
      </c>
    </row>
    <row r="58" spans="1:40" s="4" customFormat="1" x14ac:dyDescent="0.2">
      <c r="A58" s="43" t="s">
        <v>809</v>
      </c>
      <c r="B58" s="44" t="s">
        <v>547</v>
      </c>
      <c r="C58" s="43" t="str">
        <f>IF(B58&gt;0,+VLOOKUP(B58,'STYLE NAMES'!$B$1:$C$1007,2,FALSE),"")</f>
        <v>HONEYCOMB SADDLEPAD</v>
      </c>
      <c r="D58" s="55" t="str">
        <f t="shared" si="0"/>
        <v>PARIS-P / STN0008REDBLK</v>
      </c>
      <c r="E58" s="43" t="s">
        <v>1612</v>
      </c>
      <c r="F58" s="45" t="s">
        <v>1602</v>
      </c>
      <c r="G58" s="45" t="s">
        <v>803</v>
      </c>
      <c r="H58" s="46" t="s">
        <v>793</v>
      </c>
      <c r="I58" s="42" t="s">
        <v>773</v>
      </c>
      <c r="J58" s="42" t="s">
        <v>95</v>
      </c>
      <c r="K58" s="3"/>
      <c r="L58" s="55" t="str">
        <f t="shared" si="1"/>
        <v>PARIS-P</v>
      </c>
      <c r="M58" s="55" t="str">
        <f>IF(B58&gt;0,+VLOOKUP(B58,'STYLE NAMES'!$B$1:$D$1021,3,FALSE),"")</f>
        <v>H.PADPN_SPH</v>
      </c>
      <c r="N58" s="55" t="str">
        <f t="shared" si="10"/>
        <v>H.PADPN_SPH0013</v>
      </c>
      <c r="O58" s="55" t="str">
        <f t="shared" si="3"/>
        <v>STN0008REDBLK</v>
      </c>
      <c r="P58" s="55" t="str">
        <f t="shared" si="4"/>
        <v>H.PADPN_SPH0013_STN0008REDBLK</v>
      </c>
      <c r="Q58" s="55"/>
      <c r="R58" s="81" t="str">
        <f>IF(G58&gt;0,+VLOOKUP(G58,'MASTER CODE DATA'!O$2:P$99,2,FALSE),"")</f>
        <v>STN</v>
      </c>
      <c r="S58" s="81" t="str">
        <f>IF(I58&gt;0,+VLOOKUP(I58,'MASTER CODE DATA'!Q$2:R$999,2,FALSE),"")</f>
        <v>RED</v>
      </c>
      <c r="T58" s="81" t="str">
        <f>IF(J58&gt;0,+VLOOKUP(J58,'MASTER CODE DATA'!Q$2:R$999,2,FALSE),"")</f>
        <v>BLK</v>
      </c>
      <c r="U58" s="3"/>
      <c r="V58" s="42" t="s">
        <v>3254</v>
      </c>
      <c r="W58" s="42" t="s">
        <v>3255</v>
      </c>
      <c r="X58" s="42" t="s">
        <v>3256</v>
      </c>
      <c r="Y58" s="42" t="s">
        <v>2562</v>
      </c>
      <c r="Z58" s="42" t="s">
        <v>2562</v>
      </c>
      <c r="AA58" s="42" t="s">
        <v>2562</v>
      </c>
      <c r="AB58" s="42" t="s">
        <v>2562</v>
      </c>
      <c r="AC58" s="42" t="s">
        <v>2562</v>
      </c>
      <c r="AD58" s="167"/>
      <c r="AE58" s="167"/>
      <c r="AF58" s="167"/>
      <c r="AG58" s="167"/>
      <c r="AH58" s="167"/>
      <c r="AI58" s="167"/>
      <c r="AJ58" s="167"/>
      <c r="AK58" s="167"/>
      <c r="AL58" s="167"/>
      <c r="AM58" s="167"/>
      <c r="AN58" s="4">
        <f>+VLOOKUP(P58,'[2]STYLES &amp; MODELS MATRIX'!$F:$G,2,FALSE)</f>
        <v>0</v>
      </c>
    </row>
    <row r="59" spans="1:40" s="4" customFormat="1" x14ac:dyDescent="0.2">
      <c r="A59" s="43" t="s">
        <v>810</v>
      </c>
      <c r="B59" s="44" t="s">
        <v>402</v>
      </c>
      <c r="C59" s="43" t="str">
        <f>IF(B59&gt;0,+VLOOKUP(B59,'STYLE NAMES'!$B$1:$C$1007,2,FALSE),"")</f>
        <v xml:space="preserve"> DIAMOND SADDLE PAD</v>
      </c>
      <c r="D59" s="55" t="str">
        <f t="shared" si="0"/>
        <v>LONDON-P / STN0006NAVNAV</v>
      </c>
      <c r="E59" s="43" t="s">
        <v>1612</v>
      </c>
      <c r="F59" s="45" t="s">
        <v>1602</v>
      </c>
      <c r="G59" s="45" t="s">
        <v>803</v>
      </c>
      <c r="H59" s="46" t="s">
        <v>787</v>
      </c>
      <c r="I59" s="42" t="s">
        <v>96</v>
      </c>
      <c r="J59" s="42" t="s">
        <v>96</v>
      </c>
      <c r="K59" s="3"/>
      <c r="L59" s="55" t="str">
        <f t="shared" si="1"/>
        <v>LONDON-P</v>
      </c>
      <c r="M59" s="55" t="str">
        <f>IF(B59&gt;0,+VLOOKUP(B59,'STYLE NAMES'!$B$1:$D$1021,3,FALSE),"")</f>
        <v>H.PADPN_SPD</v>
      </c>
      <c r="N59" s="55" t="str">
        <f t="shared" si="10"/>
        <v>H.PADPN_SPD0014</v>
      </c>
      <c r="O59" s="55" t="str">
        <f t="shared" si="3"/>
        <v>STN0006NAVNAV</v>
      </c>
      <c r="P59" s="55" t="str">
        <f t="shared" si="4"/>
        <v>H.PADPN_SPD0014_STN0006NAVNAV</v>
      </c>
      <c r="Q59" s="55"/>
      <c r="R59" s="81" t="str">
        <f>IF(G59&gt;0,+VLOOKUP(G59,'MASTER CODE DATA'!O$2:P$99,2,FALSE),"")</f>
        <v>STN</v>
      </c>
      <c r="S59" s="81" t="str">
        <f>IF(I59&gt;0,+VLOOKUP(I59,'MASTER CODE DATA'!Q$2:R$999,2,FALSE),"")</f>
        <v>NAV</v>
      </c>
      <c r="T59" s="81" t="str">
        <f>IF(J59&gt;0,+VLOOKUP(J59,'MASTER CODE DATA'!Q$2:R$999,2,FALSE),"")</f>
        <v>NAV</v>
      </c>
      <c r="U59" s="3"/>
      <c r="V59" s="42" t="s">
        <v>3257</v>
      </c>
      <c r="W59" s="42" t="s">
        <v>3258</v>
      </c>
      <c r="X59" s="42" t="s">
        <v>3259</v>
      </c>
      <c r="Y59" s="42" t="s">
        <v>3253</v>
      </c>
      <c r="Z59" s="42" t="s">
        <v>2562</v>
      </c>
      <c r="AA59" s="42" t="s">
        <v>2562</v>
      </c>
      <c r="AB59" s="42" t="s">
        <v>2562</v>
      </c>
      <c r="AC59" s="42" t="s">
        <v>2562</v>
      </c>
      <c r="AD59" s="167"/>
      <c r="AE59" s="167"/>
      <c r="AF59" s="167"/>
      <c r="AG59" s="167"/>
      <c r="AH59" s="167"/>
      <c r="AI59" s="167"/>
      <c r="AJ59" s="167"/>
      <c r="AK59" s="167"/>
      <c r="AL59" s="167"/>
      <c r="AM59" s="167"/>
      <c r="AN59" s="4">
        <f>+VLOOKUP(P59,'[2]STYLES &amp; MODELS MATRIX'!$F:$G,2,FALSE)</f>
        <v>0</v>
      </c>
    </row>
    <row r="60" spans="1:40" s="4" customFormat="1" x14ac:dyDescent="0.2">
      <c r="A60" s="43" t="s">
        <v>810</v>
      </c>
      <c r="B60" s="44" t="s">
        <v>402</v>
      </c>
      <c r="C60" s="43" t="str">
        <f>IF(B60&gt;0,+VLOOKUP(B60,'STYLE NAMES'!$B$1:$C$1007,2,FALSE),"")</f>
        <v xml:space="preserve"> DIAMOND SADDLE PAD</v>
      </c>
      <c r="D60" s="55" t="str">
        <f t="shared" si="0"/>
        <v>LONDON-P / TWL0007WHTWHT</v>
      </c>
      <c r="E60" s="43" t="s">
        <v>1612</v>
      </c>
      <c r="F60" s="45" t="s">
        <v>1602</v>
      </c>
      <c r="G60" s="45" t="s">
        <v>797</v>
      </c>
      <c r="H60" s="46" t="s">
        <v>789</v>
      </c>
      <c r="I60" s="42" t="s">
        <v>215</v>
      </c>
      <c r="J60" s="42" t="s">
        <v>215</v>
      </c>
      <c r="K60" s="3"/>
      <c r="L60" s="55" t="str">
        <f t="shared" si="1"/>
        <v>LONDON-P</v>
      </c>
      <c r="M60" s="55" t="str">
        <f>IF(B60&gt;0,+VLOOKUP(B60,'STYLE NAMES'!$B$1:$D$1021,3,FALSE),"")</f>
        <v>H.PADPN_SPD</v>
      </c>
      <c r="N60" s="55" t="str">
        <f t="shared" si="10"/>
        <v>H.PADPN_SPD0014</v>
      </c>
      <c r="O60" s="55" t="str">
        <f t="shared" si="3"/>
        <v>TWL0007WHTWHT</v>
      </c>
      <c r="P60" s="55" t="str">
        <f t="shared" si="4"/>
        <v>H.PADPN_SPD0014_TWL0007WHTWHT</v>
      </c>
      <c r="Q60" s="55"/>
      <c r="R60" s="81" t="str">
        <f>IF(G60&gt;0,+VLOOKUP(G60,'MASTER CODE DATA'!O$2:P$99,2,FALSE),"")</f>
        <v>TWL</v>
      </c>
      <c r="S60" s="81" t="str">
        <f>IF(I60&gt;0,+VLOOKUP(I60,'MASTER CODE DATA'!Q$2:R$999,2,FALSE),"")</f>
        <v>WHT</v>
      </c>
      <c r="T60" s="81" t="str">
        <f>IF(J60&gt;0,+VLOOKUP(J60,'MASTER CODE DATA'!Q$2:R$999,2,FALSE),"")</f>
        <v>WHT</v>
      </c>
      <c r="U60" s="3"/>
      <c r="V60" s="42" t="s">
        <v>3260</v>
      </c>
      <c r="W60" s="42" t="s">
        <v>3261</v>
      </c>
      <c r="X60" s="42" t="s">
        <v>3262</v>
      </c>
      <c r="Y60" s="42" t="s">
        <v>2562</v>
      </c>
      <c r="Z60" s="42" t="s">
        <v>2562</v>
      </c>
      <c r="AA60" s="42" t="s">
        <v>2562</v>
      </c>
      <c r="AB60" s="42" t="s">
        <v>2562</v>
      </c>
      <c r="AC60" s="42" t="s">
        <v>2562</v>
      </c>
      <c r="AD60" s="167"/>
      <c r="AE60" s="167"/>
      <c r="AF60" s="167"/>
      <c r="AG60" s="167"/>
      <c r="AH60" s="167"/>
      <c r="AI60" s="167"/>
      <c r="AJ60" s="167"/>
      <c r="AK60" s="167"/>
      <c r="AL60" s="167"/>
      <c r="AM60" s="167"/>
      <c r="AN60" s="4">
        <f>+VLOOKUP(P60,'[2]STYLES &amp; MODELS MATRIX'!$F:$G,2,FALSE)</f>
        <v>0</v>
      </c>
    </row>
    <row r="61" spans="1:40" s="4" customFormat="1" x14ac:dyDescent="0.2">
      <c r="A61" s="43" t="s">
        <v>810</v>
      </c>
      <c r="B61" s="44" t="s">
        <v>402</v>
      </c>
      <c r="C61" s="43" t="str">
        <f>IF(B61&gt;0,+VLOOKUP(B61,'STYLE NAMES'!$B$1:$C$1007,2,FALSE),"")</f>
        <v xml:space="preserve"> DIAMOND SADDLE PAD</v>
      </c>
      <c r="D61" s="55" t="str">
        <f t="shared" si="0"/>
        <v>LONDON-P / STN0006BLKGLD</v>
      </c>
      <c r="E61" s="43" t="s">
        <v>1612</v>
      </c>
      <c r="F61" s="45" t="s">
        <v>1602</v>
      </c>
      <c r="G61" s="45" t="s">
        <v>803</v>
      </c>
      <c r="H61" s="46" t="s">
        <v>787</v>
      </c>
      <c r="I61" s="42" t="s">
        <v>95</v>
      </c>
      <c r="J61" s="42" t="s">
        <v>329</v>
      </c>
      <c r="K61" s="3"/>
      <c r="L61" s="55" t="str">
        <f t="shared" si="1"/>
        <v>LONDON-P</v>
      </c>
      <c r="M61" s="55" t="str">
        <f>IF(B61&gt;0,+VLOOKUP(B61,'STYLE NAMES'!$B$1:$D$1021,3,FALSE),"")</f>
        <v>H.PADPN_SPD</v>
      </c>
      <c r="N61" s="55" t="str">
        <f t="shared" si="10"/>
        <v>H.PADPN_SPD0014</v>
      </c>
      <c r="O61" s="55" t="str">
        <f t="shared" si="3"/>
        <v>STN0006BLKGLD</v>
      </c>
      <c r="P61" s="55" t="str">
        <f t="shared" si="4"/>
        <v>H.PADPN_SPD0014_STN0006BLKGLD</v>
      </c>
      <c r="Q61" s="55"/>
      <c r="R61" s="81" t="str">
        <f>IF(G61&gt;0,+VLOOKUP(G61,'MASTER CODE DATA'!O$2:P$99,2,FALSE),"")</f>
        <v>STN</v>
      </c>
      <c r="S61" s="81" t="str">
        <f>IF(I61&gt;0,+VLOOKUP(I61,'MASTER CODE DATA'!Q$2:R$999,2,FALSE),"")</f>
        <v>BLK</v>
      </c>
      <c r="T61" s="81" t="str">
        <f>IF(J61&gt;0,+VLOOKUP(J61,'MASTER CODE DATA'!Q$2:R$999,2,FALSE),"")</f>
        <v>GLD</v>
      </c>
      <c r="U61" s="3"/>
      <c r="V61" s="42" t="s">
        <v>3263</v>
      </c>
      <c r="W61" s="42" t="s">
        <v>3264</v>
      </c>
      <c r="X61" s="42" t="s">
        <v>3265</v>
      </c>
      <c r="Y61" s="42" t="s">
        <v>2562</v>
      </c>
      <c r="Z61" s="42" t="s">
        <v>2562</v>
      </c>
      <c r="AA61" s="42" t="s">
        <v>2562</v>
      </c>
      <c r="AB61" s="42" t="s">
        <v>2562</v>
      </c>
      <c r="AC61" s="42" t="s">
        <v>2562</v>
      </c>
      <c r="AD61" s="167"/>
      <c r="AE61" s="167"/>
      <c r="AF61" s="167"/>
      <c r="AG61" s="167"/>
      <c r="AH61" s="167"/>
      <c r="AI61" s="167"/>
      <c r="AJ61" s="167"/>
      <c r="AK61" s="167"/>
      <c r="AL61" s="167"/>
      <c r="AM61" s="167"/>
      <c r="AN61" s="4">
        <f>+VLOOKUP(P61,'[2]STYLES &amp; MODELS MATRIX'!$F:$G,2,FALSE)</f>
        <v>0</v>
      </c>
    </row>
    <row r="62" spans="1:40" s="4" customFormat="1" x14ac:dyDescent="0.2">
      <c r="A62" s="43" t="s">
        <v>816</v>
      </c>
      <c r="B62" s="44" t="s">
        <v>629</v>
      </c>
      <c r="C62" s="43" t="str">
        <f>IF(B62&gt;0,+VLOOKUP(B62,'STYLE NAMES'!$B$1:$C$1007,2,FALSE),"")</f>
        <v>BRAIDED BELT</v>
      </c>
      <c r="D62" s="55" t="str">
        <f t="shared" si="0"/>
        <v>SANTORINI / BRD0012BORBOR</v>
      </c>
      <c r="E62" s="43" t="s">
        <v>1612</v>
      </c>
      <c r="F62" s="45" t="s">
        <v>1602</v>
      </c>
      <c r="G62" s="45" t="s">
        <v>815</v>
      </c>
      <c r="H62" s="46" t="s">
        <v>806</v>
      </c>
      <c r="I62" s="42" t="s">
        <v>97</v>
      </c>
      <c r="J62" s="42" t="s">
        <v>97</v>
      </c>
      <c r="K62" s="3"/>
      <c r="L62" s="55" t="str">
        <f t="shared" si="1"/>
        <v>SANTORINI</v>
      </c>
      <c r="M62" s="55" t="str">
        <f>IF(B62&gt;0,+VLOOKUP(B62,'STYLE NAMES'!$B$1:$D$1021,3,FALSE),"")</f>
        <v>A.RACUX_BLT</v>
      </c>
      <c r="N62" s="55" t="str">
        <f t="shared" si="10"/>
        <v>A.RACUX_BLT0015</v>
      </c>
      <c r="O62" s="55" t="str">
        <f t="shared" si="3"/>
        <v>BRD0012BORBOR</v>
      </c>
      <c r="P62" s="55" t="str">
        <f t="shared" si="4"/>
        <v>A.RACUX_BLT0015_BRD0012BORBOR</v>
      </c>
      <c r="Q62" s="55"/>
      <c r="R62" s="81" t="str">
        <f>IF(G62&gt;0,+VLOOKUP(G62,'MASTER CODE DATA'!O$2:P$99,2,FALSE),"")</f>
        <v>BRD</v>
      </c>
      <c r="S62" s="81" t="str">
        <f>IF(I62&gt;0,+VLOOKUP(I62,'MASTER CODE DATA'!Q$2:R$999,2,FALSE),"")</f>
        <v>BOR</v>
      </c>
      <c r="T62" s="81" t="str">
        <f>IF(J62&gt;0,+VLOOKUP(J62,'MASTER CODE DATA'!Q$2:R$999,2,FALSE),"")</f>
        <v>BOR</v>
      </c>
      <c r="U62" s="3"/>
      <c r="V62" s="124" t="s">
        <v>3266</v>
      </c>
      <c r="W62" s="124" t="s">
        <v>3267</v>
      </c>
      <c r="X62" s="124" t="s">
        <v>3268</v>
      </c>
      <c r="Y62" s="124" t="s">
        <v>3269</v>
      </c>
      <c r="Z62" s="42" t="s">
        <v>3270</v>
      </c>
      <c r="AA62" s="42" t="s">
        <v>2562</v>
      </c>
      <c r="AB62" s="42" t="s">
        <v>2562</v>
      </c>
      <c r="AC62" s="42" t="s">
        <v>2562</v>
      </c>
      <c r="AD62" s="167"/>
      <c r="AE62" s="167"/>
      <c r="AF62" s="167"/>
      <c r="AG62" s="167"/>
      <c r="AH62" s="167"/>
      <c r="AI62" s="167"/>
      <c r="AJ62" s="167"/>
      <c r="AK62" s="167"/>
      <c r="AL62" s="167"/>
      <c r="AM62" s="167"/>
      <c r="AN62" s="4">
        <f>+VLOOKUP(P62,'[2]STYLES &amp; MODELS MATRIX'!$F:$G,2,FALSE)</f>
        <v>0</v>
      </c>
    </row>
    <row r="63" spans="1:40" s="4" customFormat="1" x14ac:dyDescent="0.2">
      <c r="A63" s="43" t="s">
        <v>816</v>
      </c>
      <c r="B63" s="44" t="s">
        <v>629</v>
      </c>
      <c r="C63" s="43" t="str">
        <f>IF(B63&gt;0,+VLOOKUP(B63,'STYLE NAMES'!$B$1:$C$1007,2,FALSE),"")</f>
        <v>BRAIDED BELT</v>
      </c>
      <c r="D63" s="55" t="str">
        <f t="shared" si="0"/>
        <v>SANTORINI / BRD0012BORNAV</v>
      </c>
      <c r="E63" s="43" t="s">
        <v>1612</v>
      </c>
      <c r="F63" s="45" t="s">
        <v>1602</v>
      </c>
      <c r="G63" s="45" t="s">
        <v>815</v>
      </c>
      <c r="H63" s="46" t="s">
        <v>806</v>
      </c>
      <c r="I63" s="42" t="s">
        <v>97</v>
      </c>
      <c r="J63" s="42" t="s">
        <v>96</v>
      </c>
      <c r="K63" s="3"/>
      <c r="L63" s="55" t="str">
        <f t="shared" si="1"/>
        <v>SANTORINI</v>
      </c>
      <c r="M63" s="55" t="str">
        <f>IF(B63&gt;0,+VLOOKUP(B63,'STYLE NAMES'!$B$1:$D$1021,3,FALSE),"")</f>
        <v>A.RACUX_BLT</v>
      </c>
      <c r="N63" s="55" t="str">
        <f t="shared" si="10"/>
        <v>A.RACUX_BLT0015</v>
      </c>
      <c r="O63" s="55" t="str">
        <f t="shared" si="3"/>
        <v>BRD0012BORNAV</v>
      </c>
      <c r="P63" s="55" t="str">
        <f t="shared" si="4"/>
        <v>A.RACUX_BLT0015_BRD0012BORNAV</v>
      </c>
      <c r="Q63" s="55"/>
      <c r="R63" s="81" t="str">
        <f>IF(G63&gt;0,+VLOOKUP(G63,'MASTER CODE DATA'!O$2:P$99,2,FALSE),"")</f>
        <v>BRD</v>
      </c>
      <c r="S63" s="81" t="str">
        <f>IF(I63&gt;0,+VLOOKUP(I63,'MASTER CODE DATA'!Q$2:R$999,2,FALSE),"")</f>
        <v>BOR</v>
      </c>
      <c r="T63" s="81" t="str">
        <f>IF(J63&gt;0,+VLOOKUP(J63,'MASTER CODE DATA'!Q$2:R$999,2,FALSE),"")</f>
        <v>NAV</v>
      </c>
      <c r="U63" s="3"/>
      <c r="V63" s="4" t="s">
        <v>3734</v>
      </c>
      <c r="W63" s="4" t="s">
        <v>3735</v>
      </c>
      <c r="X63" s="4" t="s">
        <v>3736</v>
      </c>
      <c r="Y63" s="124" t="s">
        <v>3271</v>
      </c>
      <c r="Z63" s="124" t="s">
        <v>3272</v>
      </c>
      <c r="AA63" s="124" t="s">
        <v>3273</v>
      </c>
      <c r="AB63" s="42" t="s">
        <v>2562</v>
      </c>
      <c r="AC63" s="42" t="s">
        <v>2562</v>
      </c>
      <c r="AD63" s="167"/>
      <c r="AE63" s="167"/>
      <c r="AF63" s="167"/>
      <c r="AG63" s="167"/>
      <c r="AH63" s="167"/>
      <c r="AI63" s="167"/>
      <c r="AJ63" s="167"/>
      <c r="AK63" s="167"/>
      <c r="AL63" s="167"/>
      <c r="AM63" s="167"/>
      <c r="AN63" s="4">
        <f>+VLOOKUP(P63,'[2]STYLES &amp; MODELS MATRIX'!$F:$G,2,FALSE)</f>
        <v>0</v>
      </c>
    </row>
    <row r="64" spans="1:40" s="4" customFormat="1" x14ac:dyDescent="0.2">
      <c r="A64" s="43" t="s">
        <v>816</v>
      </c>
      <c r="B64" s="44" t="s">
        <v>629</v>
      </c>
      <c r="C64" s="43" t="str">
        <f>IF(B64&gt;0,+VLOOKUP(B64,'STYLE NAMES'!$B$1:$C$1007,2,FALSE),"")</f>
        <v>BRAIDED BELT</v>
      </c>
      <c r="D64" s="55" t="str">
        <f t="shared" si="0"/>
        <v>SANTORINI / BRD0012BEGBRW</v>
      </c>
      <c r="E64" s="43" t="s">
        <v>1612</v>
      </c>
      <c r="F64" s="45" t="s">
        <v>1602</v>
      </c>
      <c r="G64" s="45" t="s">
        <v>815</v>
      </c>
      <c r="H64" s="46" t="s">
        <v>806</v>
      </c>
      <c r="I64" s="42" t="s">
        <v>136</v>
      </c>
      <c r="J64" s="42" t="s">
        <v>774</v>
      </c>
      <c r="K64" s="3"/>
      <c r="L64" s="55" t="str">
        <f t="shared" si="1"/>
        <v>SANTORINI</v>
      </c>
      <c r="M64" s="55" t="str">
        <f>IF(B64&gt;0,+VLOOKUP(B64,'STYLE NAMES'!$B$1:$D$1021,3,FALSE),"")</f>
        <v>A.RACUX_BLT</v>
      </c>
      <c r="N64" s="55" t="str">
        <f t="shared" si="10"/>
        <v>A.RACUX_BLT0015</v>
      </c>
      <c r="O64" s="55" t="str">
        <f t="shared" si="3"/>
        <v>BRD0012BEGBRW</v>
      </c>
      <c r="P64" s="55" t="str">
        <f t="shared" si="4"/>
        <v>A.RACUX_BLT0015_BRD0012BEGBRW</v>
      </c>
      <c r="Q64" s="55"/>
      <c r="R64" s="81" t="str">
        <f>IF(G64&gt;0,+VLOOKUP(G64,'MASTER CODE DATA'!O$2:P$99,2,FALSE),"")</f>
        <v>BRD</v>
      </c>
      <c r="S64" s="81" t="str">
        <f>IF(I64&gt;0,+VLOOKUP(I64,'MASTER CODE DATA'!Q$2:R$999,2,FALSE),"")</f>
        <v>BEG</v>
      </c>
      <c r="T64" s="81" t="str">
        <f>IF(J64&gt;0,+VLOOKUP(J64,'MASTER CODE DATA'!Q$2:R$999,2,FALSE),"")</f>
        <v>BRW</v>
      </c>
      <c r="U64" s="3"/>
      <c r="V64" s="124" t="s">
        <v>3731</v>
      </c>
      <c r="W64" s="124" t="s">
        <v>3732</v>
      </c>
      <c r="X64" s="124" t="s">
        <v>3733</v>
      </c>
      <c r="Y64" s="124" t="s">
        <v>3274</v>
      </c>
      <c r="Z64" s="124" t="s">
        <v>3275</v>
      </c>
      <c r="AA64" s="124" t="s">
        <v>3276</v>
      </c>
      <c r="AB64" s="42" t="s">
        <v>2562</v>
      </c>
      <c r="AC64" s="42" t="s">
        <v>2562</v>
      </c>
      <c r="AD64" s="167"/>
      <c r="AE64" s="167"/>
      <c r="AF64" s="167"/>
      <c r="AG64" s="167"/>
      <c r="AH64" s="167"/>
      <c r="AI64" s="167"/>
      <c r="AJ64" s="167"/>
      <c r="AK64" s="167"/>
      <c r="AL64" s="167"/>
      <c r="AM64" s="167"/>
      <c r="AN64" s="4">
        <f>+VLOOKUP(P64,'[2]STYLES &amp; MODELS MATRIX'!$F:$G,2,FALSE)</f>
        <v>0</v>
      </c>
    </row>
    <row r="65" spans="1:40" s="4" customFormat="1" x14ac:dyDescent="0.2">
      <c r="A65" s="43" t="s">
        <v>816</v>
      </c>
      <c r="B65" s="44" t="s">
        <v>629</v>
      </c>
      <c r="C65" s="43" t="str">
        <f>IF(B65&gt;0,+VLOOKUP(B65,'STYLE NAMES'!$B$1:$C$1007,2,FALSE),"")</f>
        <v>BRAIDED BELT</v>
      </c>
      <c r="D65" s="55" t="str">
        <f t="shared" si="0"/>
        <v>SANTORINI / BRD0012NAVNAV</v>
      </c>
      <c r="E65" s="43" t="s">
        <v>1612</v>
      </c>
      <c r="F65" s="45" t="s">
        <v>1602</v>
      </c>
      <c r="G65" s="45" t="s">
        <v>815</v>
      </c>
      <c r="H65" s="46" t="s">
        <v>806</v>
      </c>
      <c r="I65" s="42" t="s">
        <v>96</v>
      </c>
      <c r="J65" s="42" t="s">
        <v>96</v>
      </c>
      <c r="K65" s="3"/>
      <c r="L65" s="55" t="str">
        <f t="shared" si="1"/>
        <v>SANTORINI</v>
      </c>
      <c r="M65" s="55" t="str">
        <f>IF(B65&gt;0,+VLOOKUP(B65,'STYLE NAMES'!$B$1:$D$1021,3,FALSE),"")</f>
        <v>A.RACUX_BLT</v>
      </c>
      <c r="N65" s="55" t="str">
        <f t="shared" si="10"/>
        <v>A.RACUX_BLT0015</v>
      </c>
      <c r="O65" s="55" t="str">
        <f t="shared" si="3"/>
        <v>BRD0012NAVNAV</v>
      </c>
      <c r="P65" s="55" t="str">
        <f t="shared" si="4"/>
        <v>A.RACUX_BLT0015_BRD0012NAVNAV</v>
      </c>
      <c r="Q65" s="55"/>
      <c r="R65" s="81" t="str">
        <f>IF(G65&gt;0,+VLOOKUP(G65,'MASTER CODE DATA'!O$2:P$99,2,FALSE),"")</f>
        <v>BRD</v>
      </c>
      <c r="S65" s="81" t="str">
        <f>IF(I65&gt;0,+VLOOKUP(I65,'MASTER CODE DATA'!Q$2:R$999,2,FALSE),"")</f>
        <v>NAV</v>
      </c>
      <c r="T65" s="81" t="str">
        <f>IF(J65&gt;0,+VLOOKUP(J65,'MASTER CODE DATA'!Q$2:R$999,2,FALSE),"")</f>
        <v>NAV</v>
      </c>
      <c r="U65" s="3"/>
      <c r="V65" s="124" t="s">
        <v>3277</v>
      </c>
      <c r="W65" s="124" t="s">
        <v>3278</v>
      </c>
      <c r="X65" s="124" t="s">
        <v>3279</v>
      </c>
      <c r="Y65" s="124" t="s">
        <v>3280</v>
      </c>
      <c r="Z65" s="42" t="s">
        <v>2562</v>
      </c>
      <c r="AA65" s="42" t="s">
        <v>2562</v>
      </c>
      <c r="AB65" s="42" t="s">
        <v>2562</v>
      </c>
      <c r="AC65" s="42" t="s">
        <v>2562</v>
      </c>
      <c r="AD65" s="167"/>
      <c r="AE65" s="167"/>
      <c r="AF65" s="167"/>
      <c r="AG65" s="167"/>
      <c r="AH65" s="167"/>
      <c r="AI65" s="167"/>
      <c r="AJ65" s="167"/>
      <c r="AK65" s="167"/>
      <c r="AL65" s="167"/>
      <c r="AM65" s="167"/>
      <c r="AN65" s="4">
        <f>+VLOOKUP(P65,'[2]STYLES &amp; MODELS MATRIX'!$F:$G,2,FALSE)</f>
        <v>0</v>
      </c>
    </row>
    <row r="66" spans="1:40" s="4" customFormat="1" x14ac:dyDescent="0.2">
      <c r="A66" s="43" t="s">
        <v>816</v>
      </c>
      <c r="B66" s="44" t="s">
        <v>629</v>
      </c>
      <c r="C66" s="43" t="str">
        <f>IF(B66&gt;0,+VLOOKUP(B66,'STYLE NAMES'!$B$1:$C$1007,2,FALSE),"")</f>
        <v>BRAIDED BELT</v>
      </c>
      <c r="D66" s="55" t="str">
        <f t="shared" si="0"/>
        <v>SANTORINI / BRD0012BEGBEG</v>
      </c>
      <c r="E66" s="43" t="s">
        <v>1612</v>
      </c>
      <c r="F66" s="45" t="s">
        <v>1602</v>
      </c>
      <c r="G66" s="45" t="s">
        <v>815</v>
      </c>
      <c r="H66" s="46" t="s">
        <v>806</v>
      </c>
      <c r="I66" s="42" t="s">
        <v>136</v>
      </c>
      <c r="J66" s="42" t="s">
        <v>136</v>
      </c>
      <c r="K66" s="3"/>
      <c r="L66" s="55" t="str">
        <f t="shared" si="1"/>
        <v>SANTORINI</v>
      </c>
      <c r="M66" s="55" t="str">
        <f>IF(B66&gt;0,+VLOOKUP(B66,'STYLE NAMES'!$B$1:$D$1021,3,FALSE),"")</f>
        <v>A.RACUX_BLT</v>
      </c>
      <c r="N66" s="55" t="str">
        <f t="shared" si="10"/>
        <v>A.RACUX_BLT0015</v>
      </c>
      <c r="O66" s="55" t="str">
        <f t="shared" si="3"/>
        <v>BRD0012BEGBEG</v>
      </c>
      <c r="P66" s="55" t="str">
        <f t="shared" si="4"/>
        <v>A.RACUX_BLT0015_BRD0012BEGBEG</v>
      </c>
      <c r="Q66" s="55"/>
      <c r="R66" s="81" t="str">
        <f>IF(G66&gt;0,+VLOOKUP(G66,'MASTER CODE DATA'!O$2:P$99,2,FALSE),"")</f>
        <v>BRD</v>
      </c>
      <c r="S66" s="81" t="str">
        <f>IF(I66&gt;0,+VLOOKUP(I66,'MASTER CODE DATA'!Q$2:R$999,2,FALSE),"")</f>
        <v>BEG</v>
      </c>
      <c r="T66" s="81" t="str">
        <f>IF(J66&gt;0,+VLOOKUP(J66,'MASTER CODE DATA'!Q$2:R$999,2,FALSE),"")</f>
        <v>BEG</v>
      </c>
      <c r="U66" s="3"/>
      <c r="V66" s="124" t="s">
        <v>3281</v>
      </c>
      <c r="W66" s="124" t="s">
        <v>3282</v>
      </c>
      <c r="X66" s="124" t="s">
        <v>3283</v>
      </c>
      <c r="Y66" s="124" t="s">
        <v>2562</v>
      </c>
      <c r="Z66" s="42" t="s">
        <v>2562</v>
      </c>
      <c r="AA66" s="42" t="s">
        <v>2562</v>
      </c>
      <c r="AB66" s="42" t="s">
        <v>2562</v>
      </c>
      <c r="AC66" s="42" t="s">
        <v>2562</v>
      </c>
      <c r="AD66" s="167"/>
      <c r="AE66" s="167"/>
      <c r="AF66" s="167"/>
      <c r="AG66" s="167"/>
      <c r="AH66" s="167"/>
      <c r="AI66" s="167"/>
      <c r="AJ66" s="167"/>
      <c r="AK66" s="167"/>
      <c r="AL66" s="167"/>
      <c r="AM66" s="167"/>
      <c r="AN66" s="4">
        <f>+VLOOKUP(P66,'[2]STYLES &amp; MODELS MATRIX'!$F:$G,2,FALSE)</f>
        <v>0</v>
      </c>
    </row>
    <row r="67" spans="1:40" s="4" customFormat="1" x14ac:dyDescent="0.2">
      <c r="A67" s="43" t="s">
        <v>816</v>
      </c>
      <c r="B67" s="44" t="s">
        <v>629</v>
      </c>
      <c r="C67" s="43" t="str">
        <f>IF(B67&gt;0,+VLOOKUP(B67,'STYLE NAMES'!$B$1:$C$1007,2,FALSE),"")</f>
        <v>BRAIDED BELT</v>
      </c>
      <c r="D67" s="55" t="str">
        <f t="shared" si="0"/>
        <v>SANTORINI / BRD0012GRYBBL</v>
      </c>
      <c r="E67" s="43" t="s">
        <v>1612</v>
      </c>
      <c r="F67" s="45" t="s">
        <v>1602</v>
      </c>
      <c r="G67" s="45" t="s">
        <v>815</v>
      </c>
      <c r="H67" s="46" t="s">
        <v>806</v>
      </c>
      <c r="I67" s="42" t="s">
        <v>267</v>
      </c>
      <c r="J67" s="42" t="s">
        <v>792</v>
      </c>
      <c r="K67" s="3"/>
      <c r="L67" s="55" t="str">
        <f t="shared" si="1"/>
        <v>SANTORINI</v>
      </c>
      <c r="M67" s="55" t="str">
        <f>IF(B67&gt;0,+VLOOKUP(B67,'STYLE NAMES'!$B$1:$D$1021,3,FALSE),"")</f>
        <v>A.RACUX_BLT</v>
      </c>
      <c r="N67" s="55" t="str">
        <f t="shared" si="10"/>
        <v>A.RACUX_BLT0015</v>
      </c>
      <c r="O67" s="55" t="str">
        <f t="shared" si="3"/>
        <v>BRD0012GRYBBL</v>
      </c>
      <c r="P67" s="55" t="str">
        <f t="shared" si="4"/>
        <v>A.RACUX_BLT0015_BRD0012GRYBBL</v>
      </c>
      <c r="Q67" s="55"/>
      <c r="R67" s="81" t="str">
        <f>IF(G67&gt;0,+VLOOKUP(G67,'MASTER CODE DATA'!O$2:P$99,2,FALSE),"")</f>
        <v>BRD</v>
      </c>
      <c r="S67" s="81" t="str">
        <f>IF(I67&gt;0,+VLOOKUP(I67,'MASTER CODE DATA'!Q$2:R$999,2,FALSE),"")</f>
        <v>GRY</v>
      </c>
      <c r="T67" s="81" t="str">
        <f>IF(J67&gt;0,+VLOOKUP(J67,'MASTER CODE DATA'!Q$2:R$999,2,FALSE),"")</f>
        <v>BBL</v>
      </c>
      <c r="U67" s="3"/>
      <c r="V67" s="124" t="s">
        <v>3284</v>
      </c>
      <c r="W67" s="124" t="s">
        <v>3285</v>
      </c>
      <c r="X67" s="124" t="s">
        <v>3286</v>
      </c>
      <c r="Y67" s="124" t="s">
        <v>3287</v>
      </c>
      <c r="Z67" s="42" t="s">
        <v>2562</v>
      </c>
      <c r="AA67" s="42" t="s">
        <v>2562</v>
      </c>
      <c r="AB67" s="42" t="s">
        <v>2563</v>
      </c>
      <c r="AC67" s="42" t="s">
        <v>2562</v>
      </c>
      <c r="AD67" s="167"/>
      <c r="AE67" s="167"/>
      <c r="AF67" s="167"/>
      <c r="AG67" s="167"/>
      <c r="AH67" s="167"/>
      <c r="AI67" s="167"/>
      <c r="AJ67" s="167"/>
      <c r="AK67" s="167"/>
      <c r="AL67" s="167"/>
      <c r="AM67" s="167"/>
      <c r="AN67" s="4">
        <f>+VLOOKUP(P67,'[2]STYLES &amp; MODELS MATRIX'!$F:$G,2,FALSE)</f>
        <v>0</v>
      </c>
    </row>
    <row r="68" spans="1:40" s="4" customFormat="1" x14ac:dyDescent="0.2">
      <c r="A68" s="43" t="s">
        <v>816</v>
      </c>
      <c r="B68" s="44" t="s">
        <v>629</v>
      </c>
      <c r="C68" s="43" t="str">
        <f>IF(B68&gt;0,+VLOOKUP(B68,'STYLE NAMES'!$B$1:$C$1007,2,FALSE),"")</f>
        <v>BRAIDED BELT</v>
      </c>
      <c r="D68" s="55" t="str">
        <f t="shared" si="0"/>
        <v>SANTORINI / BRD0012BRWNAV</v>
      </c>
      <c r="E68" s="43" t="s">
        <v>1612</v>
      </c>
      <c r="F68" s="45" t="s">
        <v>1602</v>
      </c>
      <c r="G68" s="45" t="s">
        <v>815</v>
      </c>
      <c r="H68" s="46" t="s">
        <v>806</v>
      </c>
      <c r="I68" s="42" t="s">
        <v>774</v>
      </c>
      <c r="J68" s="42" t="s">
        <v>96</v>
      </c>
      <c r="K68" s="3"/>
      <c r="L68" s="55" t="str">
        <f t="shared" si="1"/>
        <v>SANTORINI</v>
      </c>
      <c r="M68" s="55" t="str">
        <f>IF(B68&gt;0,+VLOOKUP(B68,'STYLE NAMES'!$B$1:$D$1021,3,FALSE),"")</f>
        <v>A.RACUX_BLT</v>
      </c>
      <c r="N68" s="55" t="str">
        <f t="shared" si="10"/>
        <v>A.RACUX_BLT0015</v>
      </c>
      <c r="O68" s="55" t="str">
        <f t="shared" si="3"/>
        <v>BRD0012BRWNAV</v>
      </c>
      <c r="P68" s="55" t="str">
        <f t="shared" si="4"/>
        <v>A.RACUX_BLT0015_BRD0012BRWNAV</v>
      </c>
      <c r="Q68" s="55"/>
      <c r="R68" s="81" t="str">
        <f>IF(G68&gt;0,+VLOOKUP(G68,'MASTER CODE DATA'!O$2:P$99,2,FALSE),"")</f>
        <v>BRD</v>
      </c>
      <c r="S68" s="81" t="str">
        <f>IF(I68&gt;0,+VLOOKUP(I68,'MASTER CODE DATA'!Q$2:R$999,2,FALSE),"")</f>
        <v>BRW</v>
      </c>
      <c r="T68" s="81" t="str">
        <f>IF(J68&gt;0,+VLOOKUP(J68,'MASTER CODE DATA'!Q$2:R$999,2,FALSE),"")</f>
        <v>NAV</v>
      </c>
      <c r="U68" s="3"/>
      <c r="V68" s="163" t="s">
        <v>3737</v>
      </c>
      <c r="W68" s="124" t="s">
        <v>3738</v>
      </c>
      <c r="X68" s="124" t="s">
        <v>3739</v>
      </c>
      <c r="Y68" s="124" t="s">
        <v>3288</v>
      </c>
      <c r="Z68" s="124" t="s">
        <v>3289</v>
      </c>
      <c r="AA68" s="124" t="s">
        <v>3290</v>
      </c>
      <c r="AB68" s="42" t="s">
        <v>2562</v>
      </c>
      <c r="AC68" s="42" t="s">
        <v>2562</v>
      </c>
      <c r="AD68" s="167"/>
      <c r="AE68" s="167"/>
      <c r="AF68" s="167"/>
      <c r="AG68" s="167"/>
      <c r="AH68" s="167"/>
      <c r="AI68" s="167"/>
      <c r="AJ68" s="167"/>
      <c r="AK68" s="167"/>
      <c r="AL68" s="167"/>
      <c r="AM68" s="167"/>
      <c r="AN68" s="4">
        <f>+VLOOKUP(P68,'[2]STYLES &amp; MODELS MATRIX'!$F:$G,2,FALSE)</f>
        <v>0</v>
      </c>
    </row>
    <row r="69" spans="1:40" s="4" customFormat="1" x14ac:dyDescent="0.2">
      <c r="A69" s="43" t="s">
        <v>816</v>
      </c>
      <c r="B69" s="44" t="s">
        <v>629</v>
      </c>
      <c r="C69" s="43" t="str">
        <f>IF(B69&gt;0,+VLOOKUP(B69,'STYLE NAMES'!$B$1:$C$1007,2,FALSE),"")</f>
        <v>BRAIDED BELT</v>
      </c>
      <c r="D69" s="55" t="str">
        <f t="shared" si="0"/>
        <v>SANTORINI / BRD0012DGYDGY</v>
      </c>
      <c r="E69" s="43" t="s">
        <v>1612</v>
      </c>
      <c r="F69" s="45" t="s">
        <v>1602</v>
      </c>
      <c r="G69" s="45" t="s">
        <v>815</v>
      </c>
      <c r="H69" s="46" t="s">
        <v>806</v>
      </c>
      <c r="I69" s="42" t="s">
        <v>341</v>
      </c>
      <c r="J69" s="42" t="s">
        <v>341</v>
      </c>
      <c r="K69" s="3"/>
      <c r="L69" s="55" t="str">
        <f t="shared" si="1"/>
        <v>SANTORINI</v>
      </c>
      <c r="M69" s="55" t="str">
        <f>IF(B69&gt;0,+VLOOKUP(B69,'STYLE NAMES'!$B$1:$D$1021,3,FALSE),"")</f>
        <v>A.RACUX_BLT</v>
      </c>
      <c r="N69" s="55" t="str">
        <f t="shared" si="10"/>
        <v>A.RACUX_BLT0015</v>
      </c>
      <c r="O69" s="55" t="str">
        <f t="shared" si="3"/>
        <v>BRD0012DGYDGY</v>
      </c>
      <c r="P69" s="55" t="str">
        <f t="shared" si="4"/>
        <v>A.RACUX_BLT0015_BRD0012DGYDGY</v>
      </c>
      <c r="Q69" s="55"/>
      <c r="R69" s="81" t="str">
        <f>IF(G69&gt;0,+VLOOKUP(G69,'MASTER CODE DATA'!O$2:P$99,2,FALSE),"")</f>
        <v>BRD</v>
      </c>
      <c r="S69" s="81" t="str">
        <f>IF(I69&gt;0,+VLOOKUP(I69,'MASTER CODE DATA'!Q$2:R$999,2,FALSE),"")</f>
        <v>DGY</v>
      </c>
      <c r="T69" s="81" t="str">
        <f>IF(J69&gt;0,+VLOOKUP(J69,'MASTER CODE DATA'!Q$2:R$999,2,FALSE),"")</f>
        <v>DGY</v>
      </c>
      <c r="U69" s="3"/>
      <c r="V69" s="124" t="s">
        <v>3291</v>
      </c>
      <c r="W69" s="124" t="s">
        <v>3292</v>
      </c>
      <c r="X69" s="124" t="s">
        <v>3293</v>
      </c>
      <c r="Y69" s="124" t="s">
        <v>2562</v>
      </c>
      <c r="Z69" s="42" t="s">
        <v>2562</v>
      </c>
      <c r="AA69" s="42" t="s">
        <v>2562</v>
      </c>
      <c r="AB69" s="42" t="s">
        <v>2562</v>
      </c>
      <c r="AC69" s="42" t="s">
        <v>2562</v>
      </c>
      <c r="AD69" s="167"/>
      <c r="AE69" s="167"/>
      <c r="AF69" s="167"/>
      <c r="AG69" s="167"/>
      <c r="AH69" s="167"/>
      <c r="AI69" s="167"/>
      <c r="AJ69" s="167"/>
      <c r="AK69" s="167"/>
      <c r="AL69" s="167"/>
      <c r="AM69" s="167"/>
      <c r="AN69" s="4">
        <f>+VLOOKUP(P69,'[2]STYLES &amp; MODELS MATRIX'!$F:$G,2,FALSE)</f>
        <v>0</v>
      </c>
    </row>
    <row r="70" spans="1:40" s="4" customFormat="1" x14ac:dyDescent="0.2">
      <c r="A70" s="43" t="s">
        <v>816</v>
      </c>
      <c r="B70" s="44" t="s">
        <v>629</v>
      </c>
      <c r="C70" s="43" t="str">
        <f>IF(B70&gt;0,+VLOOKUP(B70,'STYLE NAMES'!$B$1:$C$1007,2,FALSE),"")</f>
        <v>BRAIDED BELT</v>
      </c>
      <c r="D70" s="55" t="str">
        <f t="shared" si="0"/>
        <v>SANTORINI / BRD0012MLGMLG</v>
      </c>
      <c r="E70" s="43" t="s">
        <v>1612</v>
      </c>
      <c r="F70" s="45" t="s">
        <v>1602</v>
      </c>
      <c r="G70" s="45" t="s">
        <v>815</v>
      </c>
      <c r="H70" s="46" t="s">
        <v>806</v>
      </c>
      <c r="I70" s="42" t="s">
        <v>817</v>
      </c>
      <c r="J70" s="42" t="s">
        <v>817</v>
      </c>
      <c r="K70" s="3"/>
      <c r="L70" s="55" t="str">
        <f t="shared" si="1"/>
        <v>SANTORINI</v>
      </c>
      <c r="M70" s="55" t="str">
        <f>IF(B70&gt;0,+VLOOKUP(B70,'STYLE NAMES'!$B$1:$D$1021,3,FALSE),"")</f>
        <v>A.RACUX_BLT</v>
      </c>
      <c r="N70" s="55" t="str">
        <f t="shared" si="10"/>
        <v>A.RACUX_BLT0015</v>
      </c>
      <c r="O70" s="55" t="str">
        <f t="shared" si="3"/>
        <v>BRD0012MLGMLG</v>
      </c>
      <c r="P70" s="55" t="str">
        <f t="shared" si="4"/>
        <v>A.RACUX_BLT0015_BRD0012MLGMLG</v>
      </c>
      <c r="Q70" s="55"/>
      <c r="R70" s="81" t="str">
        <f>IF(G70&gt;0,+VLOOKUP(G70,'MASTER CODE DATA'!O$2:P$99,2,FALSE),"")</f>
        <v>BRD</v>
      </c>
      <c r="S70" s="81" t="str">
        <f>IF(I70&gt;0,+VLOOKUP(I70,'MASTER CODE DATA'!Q$2:R$999,2,FALSE),"")</f>
        <v>MLG</v>
      </c>
      <c r="T70" s="81" t="str">
        <f>IF(J70&gt;0,+VLOOKUP(J70,'MASTER CODE DATA'!Q$2:R$999,2,FALSE),"")</f>
        <v>MLG</v>
      </c>
      <c r="U70" s="3"/>
      <c r="V70" s="124" t="s">
        <v>3294</v>
      </c>
      <c r="W70" s="124" t="s">
        <v>3295</v>
      </c>
      <c r="X70" s="124" t="s">
        <v>3296</v>
      </c>
      <c r="Y70" s="124" t="s">
        <v>2562</v>
      </c>
      <c r="Z70" s="42" t="s">
        <v>2562</v>
      </c>
      <c r="AA70" s="42" t="s">
        <v>2562</v>
      </c>
      <c r="AB70" s="42" t="s">
        <v>2562</v>
      </c>
      <c r="AC70" s="42" t="s">
        <v>2562</v>
      </c>
      <c r="AD70" s="167"/>
      <c r="AE70" s="167"/>
      <c r="AF70" s="167"/>
      <c r="AG70" s="167"/>
      <c r="AH70" s="167"/>
      <c r="AI70" s="167"/>
      <c r="AJ70" s="167"/>
      <c r="AK70" s="167"/>
      <c r="AL70" s="167"/>
      <c r="AM70" s="167"/>
      <c r="AN70" s="4">
        <f>+VLOOKUP(P70,'[2]STYLES &amp; MODELS MATRIX'!$F:$G,2,FALSE)</f>
        <v>0</v>
      </c>
    </row>
    <row r="71" spans="1:40" s="4" customFormat="1" x14ac:dyDescent="0.2">
      <c r="A71" s="43" t="s">
        <v>816</v>
      </c>
      <c r="B71" s="44" t="s">
        <v>629</v>
      </c>
      <c r="C71" s="43" t="str">
        <f>IF(B71&gt;0,+VLOOKUP(B71,'STYLE NAMES'!$B$1:$C$1007,2,FALSE),"")</f>
        <v>BRAIDED BELT</v>
      </c>
      <c r="D71" s="55" t="str">
        <f t="shared" ref="D71:D72" si="31">IF(B71&gt;0,+(L71&amp;" / "&amp;O71),"")</f>
        <v>SANTORINI / BRD0012MLBMLB</v>
      </c>
      <c r="E71" s="43" t="s">
        <v>1612</v>
      </c>
      <c r="F71" s="45" t="s">
        <v>1602</v>
      </c>
      <c r="G71" s="45" t="s">
        <v>815</v>
      </c>
      <c r="H71" s="46" t="s">
        <v>806</v>
      </c>
      <c r="I71" s="42" t="s">
        <v>2786</v>
      </c>
      <c r="J71" s="42" t="s">
        <v>2786</v>
      </c>
      <c r="K71" s="3"/>
      <c r="L71" s="55" t="str">
        <f t="shared" ref="L71" si="32">+B71</f>
        <v>SANTORINI</v>
      </c>
      <c r="M71" s="55" t="str">
        <f>IF(B71&gt;0,+VLOOKUP(B71,'STYLE NAMES'!$B$1:$D$1021,3,FALSE),"")</f>
        <v>A.RACUX_BLT</v>
      </c>
      <c r="N71" s="55" t="str">
        <f t="shared" ref="N71" si="33">+M71&amp;A71</f>
        <v>A.RACUX_BLT0015</v>
      </c>
      <c r="O71" s="55" t="str">
        <f t="shared" ref="O71" si="34">+R71&amp;H71&amp;S71&amp;T71</f>
        <v>BRD0012MLBMLB</v>
      </c>
      <c r="P71" s="55" t="str">
        <f t="shared" ref="P71" si="35">+N71&amp;"_"&amp;O71</f>
        <v>A.RACUX_BLT0015_BRD0012MLBMLB</v>
      </c>
      <c r="Q71" s="55"/>
      <c r="R71" s="81" t="str">
        <f>IF(G71&gt;0,+VLOOKUP(G71,'MASTER CODE DATA'!O$2:P$99,2,FALSE),"")</f>
        <v>BRD</v>
      </c>
      <c r="S71" s="81" t="str">
        <f>IF(I71&gt;0,+VLOOKUP(I71,'MASTER CODE DATA'!Q$2:R$999,2,FALSE),"")</f>
        <v>MLB</v>
      </c>
      <c r="T71" s="81" t="str">
        <f>IF(J71&gt;0,+VLOOKUP(J71,'MASTER CODE DATA'!Q$2:R$999,2,FALSE),"")</f>
        <v>MLB</v>
      </c>
      <c r="U71" s="3"/>
      <c r="V71" s="124" t="s">
        <v>3713</v>
      </c>
      <c r="W71" s="124" t="s">
        <v>3714</v>
      </c>
      <c r="X71" s="124" t="s">
        <v>3715</v>
      </c>
      <c r="Y71" s="124"/>
      <c r="Z71" s="42"/>
      <c r="AA71" s="42"/>
      <c r="AB71" s="42"/>
      <c r="AC71" s="42" t="s">
        <v>2562</v>
      </c>
      <c r="AD71" s="167"/>
      <c r="AE71" s="167"/>
      <c r="AF71" s="167"/>
      <c r="AG71" s="167"/>
      <c r="AH71" s="167"/>
      <c r="AI71" s="167"/>
      <c r="AJ71" s="167"/>
      <c r="AK71" s="167"/>
      <c r="AL71" s="167"/>
      <c r="AM71" s="167"/>
      <c r="AN71" s="4">
        <f>+VLOOKUP(P71,'[2]STYLES &amp; MODELS MATRIX'!$F:$G,2,FALSE)</f>
        <v>0</v>
      </c>
    </row>
    <row r="72" spans="1:40" s="4" customFormat="1" x14ac:dyDescent="0.2">
      <c r="A72" s="43" t="s">
        <v>816</v>
      </c>
      <c r="B72" s="44" t="s">
        <v>629</v>
      </c>
      <c r="C72" s="43" t="str">
        <f>IF(B72&gt;0,+VLOOKUP(B72,'STYLE NAMES'!$B$1:$C$1007,2,FALSE),"")</f>
        <v>BRAIDED BELT</v>
      </c>
      <c r="D72" s="55" t="str">
        <f t="shared" si="31"/>
        <v>SANTORINI / BRD0013MGR</v>
      </c>
      <c r="E72" s="43" t="s">
        <v>1620</v>
      </c>
      <c r="F72" s="45" t="s">
        <v>1602</v>
      </c>
      <c r="G72" s="45" t="s">
        <v>815</v>
      </c>
      <c r="H72" s="46" t="s">
        <v>809</v>
      </c>
      <c r="I72" s="42" t="s">
        <v>3740</v>
      </c>
      <c r="J72" s="42" t="s">
        <v>3740</v>
      </c>
      <c r="K72" s="3"/>
      <c r="L72" s="55" t="str">
        <f t="shared" ref="L72" si="36">+B72</f>
        <v>SANTORINI</v>
      </c>
      <c r="M72" s="55" t="str">
        <f>IF(B72&gt;0,+VLOOKUP(B72,'STYLE NAMES'!$B$1:$D$1021,3,FALSE),"")</f>
        <v>A.RACUX_BLT</v>
      </c>
      <c r="N72" s="55" t="str">
        <f t="shared" ref="N72" si="37">+M72&amp;A72</f>
        <v>A.RACUX_BLT0015</v>
      </c>
      <c r="O72" s="55" t="str">
        <f t="shared" ref="O72" si="38">+R72&amp;H72&amp;S72&amp;T72</f>
        <v>BRD0013MGR</v>
      </c>
      <c r="P72" s="55" t="str">
        <f t="shared" ref="P72" si="39">+N72&amp;"_"&amp;O72</f>
        <v>A.RACUX_BLT0015_BRD0013MGR</v>
      </c>
      <c r="Q72" s="55"/>
      <c r="R72" s="81" t="str">
        <f>IF(G72&gt;0,+VLOOKUP(G72,'MASTER CODE DATA'!O$2:P$99,2,FALSE),"")</f>
        <v>BRD</v>
      </c>
      <c r="S72" s="81" t="str">
        <f>IF(I72&gt;0,+VLOOKUP(I72,'MASTER CODE DATA'!Q$2:R$999,2,FALSE),"")</f>
        <v>MGR</v>
      </c>
      <c r="T72" s="81"/>
      <c r="U72" s="3"/>
      <c r="V72" s="124" t="s">
        <v>3742</v>
      </c>
      <c r="W72" s="124" t="s">
        <v>3743</v>
      </c>
      <c r="X72" s="124" t="s">
        <v>3744</v>
      </c>
      <c r="Y72" s="124"/>
      <c r="Z72" s="42"/>
      <c r="AA72" s="42"/>
      <c r="AB72" s="42"/>
      <c r="AC72" s="42"/>
      <c r="AD72" s="167"/>
      <c r="AE72" s="167"/>
      <c r="AF72" s="167"/>
      <c r="AG72" s="167"/>
      <c r="AH72" s="167"/>
      <c r="AI72" s="167"/>
      <c r="AJ72" s="167"/>
      <c r="AK72" s="167"/>
      <c r="AL72" s="167"/>
      <c r="AM72" s="167"/>
    </row>
    <row r="73" spans="1:40" s="4" customFormat="1" x14ac:dyDescent="0.2">
      <c r="A73" s="43" t="s">
        <v>816</v>
      </c>
      <c r="B73" s="44" t="s">
        <v>629</v>
      </c>
      <c r="C73" s="43" t="str">
        <f>IF(B73&gt;0,+VLOOKUP(B73,'STYLE NAMES'!$B$1:$C$1007,2,FALSE),"")</f>
        <v>BRAIDED BELT</v>
      </c>
      <c r="D73" s="55" t="str">
        <f t="shared" ref="D73:D139" si="40">IF(B73&gt;0,+(L73&amp;" / "&amp;O73),"")</f>
        <v>SANTORINI / BRD0012LGYLGY</v>
      </c>
      <c r="E73" s="43" t="s">
        <v>1612</v>
      </c>
      <c r="F73" s="45" t="s">
        <v>1602</v>
      </c>
      <c r="G73" s="45" t="s">
        <v>815</v>
      </c>
      <c r="H73" s="46" t="s">
        <v>806</v>
      </c>
      <c r="I73" s="42" t="s">
        <v>356</v>
      </c>
      <c r="J73" s="42" t="s">
        <v>356</v>
      </c>
      <c r="K73" s="3"/>
      <c r="L73" s="55" t="str">
        <f t="shared" ref="L73:L139" si="41">+B73</f>
        <v>SANTORINI</v>
      </c>
      <c r="M73" s="55" t="str">
        <f>IF(B73&gt;0,+VLOOKUP(B73,'STYLE NAMES'!$B$1:$D$1021,3,FALSE),"")</f>
        <v>A.RACUX_BLT</v>
      </c>
      <c r="N73" s="55" t="str">
        <f t="shared" ref="N73:N89" si="42">+M73&amp;A73</f>
        <v>A.RACUX_BLT0015</v>
      </c>
      <c r="O73" s="55" t="str">
        <f t="shared" ref="O73:O139" si="43">+R73&amp;H73&amp;S73&amp;T73</f>
        <v>BRD0012LGYLGY</v>
      </c>
      <c r="P73" s="55" t="str">
        <f t="shared" ref="P73:P139" si="44">+N73&amp;"_"&amp;O73</f>
        <v>A.RACUX_BLT0015_BRD0012LGYLGY</v>
      </c>
      <c r="Q73" s="55"/>
      <c r="R73" s="81" t="str">
        <f>IF(G73&gt;0,+VLOOKUP(G73,'MASTER CODE DATA'!O$2:P$99,2,FALSE),"")</f>
        <v>BRD</v>
      </c>
      <c r="S73" s="81" t="str">
        <f>IF(I73&gt;0,+VLOOKUP(I73,'MASTER CODE DATA'!Q$2:R$999,2,FALSE),"")</f>
        <v>LGY</v>
      </c>
      <c r="T73" s="81" t="str">
        <f>IF(J73&gt;0,+VLOOKUP(J73,'MASTER CODE DATA'!Q$2:R$999,2,FALSE),"")</f>
        <v>LGY</v>
      </c>
      <c r="U73" s="3"/>
      <c r="V73" s="124" t="s">
        <v>3297</v>
      </c>
      <c r="W73" s="124" t="s">
        <v>3298</v>
      </c>
      <c r="X73" s="124" t="s">
        <v>3299</v>
      </c>
      <c r="Y73" s="124" t="s">
        <v>2562</v>
      </c>
      <c r="Z73" s="42" t="s">
        <v>2562</v>
      </c>
      <c r="AA73" s="42" t="s">
        <v>2562</v>
      </c>
      <c r="AB73" s="42" t="s">
        <v>2562</v>
      </c>
      <c r="AC73" s="42" t="s">
        <v>2562</v>
      </c>
      <c r="AD73" s="167"/>
      <c r="AE73" s="167"/>
      <c r="AF73" s="167"/>
      <c r="AG73" s="167"/>
      <c r="AH73" s="167"/>
      <c r="AI73" s="167"/>
      <c r="AJ73" s="167"/>
      <c r="AK73" s="167"/>
      <c r="AL73" s="167"/>
      <c r="AM73" s="167"/>
      <c r="AN73" s="4">
        <f>+VLOOKUP(P73,'[2]STYLES &amp; MODELS MATRIX'!$F:$G,2,FALSE)</f>
        <v>0</v>
      </c>
    </row>
    <row r="74" spans="1:40" s="4" customFormat="1" x14ac:dyDescent="0.2">
      <c r="A74" s="43" t="s">
        <v>816</v>
      </c>
      <c r="B74" s="44" t="s">
        <v>629</v>
      </c>
      <c r="C74" s="43" t="str">
        <f>IF(B74&gt;0,+VLOOKUP(B74,'STYLE NAMES'!$B$1:$C$1007,2,FALSE),"")</f>
        <v>BRAIDED BELT</v>
      </c>
      <c r="D74" s="57" t="str">
        <f t="shared" si="40"/>
        <v>SANTORINI / BRD0012WHTWHT</v>
      </c>
      <c r="E74" s="43" t="s">
        <v>1612</v>
      </c>
      <c r="F74" s="45" t="s">
        <v>1602</v>
      </c>
      <c r="G74" s="45" t="s">
        <v>815</v>
      </c>
      <c r="H74" s="46" t="s">
        <v>806</v>
      </c>
      <c r="I74" s="42" t="s">
        <v>215</v>
      </c>
      <c r="J74" s="42" t="s">
        <v>215</v>
      </c>
      <c r="K74" s="3"/>
      <c r="L74" s="57" t="str">
        <f t="shared" si="41"/>
        <v>SANTORINI</v>
      </c>
      <c r="M74" s="57" t="str">
        <f>IF(B74&gt;0,+VLOOKUP(B74,'STYLE NAMES'!$B$1:$D$1021,3,FALSE),"")</f>
        <v>A.RACUX_BLT</v>
      </c>
      <c r="N74" s="55" t="str">
        <f t="shared" si="42"/>
        <v>A.RACUX_BLT0015</v>
      </c>
      <c r="O74" s="57" t="str">
        <f t="shared" si="43"/>
        <v>BRD0012WHTWHT</v>
      </c>
      <c r="P74" s="55" t="str">
        <f t="shared" si="44"/>
        <v>A.RACUX_BLT0015_BRD0012WHTWHT</v>
      </c>
      <c r="Q74" s="57"/>
      <c r="R74" s="83" t="str">
        <f>IF(G74&gt;0,+VLOOKUP(G74,'MASTER CODE DATA'!O$2:P$99,2,FALSE),"")</f>
        <v>BRD</v>
      </c>
      <c r="S74" s="83" t="str">
        <f>IF(I74&gt;0,+VLOOKUP(I74,'MASTER CODE DATA'!Q$2:R$999,2,FALSE),"")</f>
        <v>WHT</v>
      </c>
      <c r="T74" s="83" t="str">
        <f>IF(J74&gt;0,+VLOOKUP(J74,'MASTER CODE DATA'!Q$2:R$999,2,FALSE),"")</f>
        <v>WHT</v>
      </c>
      <c r="U74" s="3"/>
      <c r="V74" s="124" t="s">
        <v>3300</v>
      </c>
      <c r="W74" s="124" t="s">
        <v>3301</v>
      </c>
      <c r="X74" s="124" t="s">
        <v>3302</v>
      </c>
      <c r="Y74" s="124" t="s">
        <v>3303</v>
      </c>
      <c r="Z74" s="42" t="s">
        <v>2562</v>
      </c>
      <c r="AA74" s="42" t="s">
        <v>2562</v>
      </c>
      <c r="AB74" s="42" t="s">
        <v>2562</v>
      </c>
      <c r="AC74" s="42" t="s">
        <v>2562</v>
      </c>
      <c r="AD74" s="167"/>
      <c r="AE74" s="167"/>
      <c r="AF74" s="167"/>
      <c r="AG74" s="167"/>
      <c r="AH74" s="167"/>
      <c r="AI74" s="167"/>
      <c r="AJ74" s="167"/>
      <c r="AK74" s="167"/>
      <c r="AL74" s="167"/>
      <c r="AM74" s="167"/>
      <c r="AN74" s="4">
        <f>+VLOOKUP(P74,'[2]STYLES &amp; MODELS MATRIX'!$F:$G,2,FALSE)</f>
        <v>0</v>
      </c>
    </row>
    <row r="75" spans="1:40" s="4" customFormat="1" x14ac:dyDescent="0.2">
      <c r="A75" s="43" t="s">
        <v>816</v>
      </c>
      <c r="B75" s="44" t="s">
        <v>629</v>
      </c>
      <c r="C75" s="43" t="str">
        <f>IF(B75&gt;0,+VLOOKUP(B75,'STYLE NAMES'!$B$1:$C$1007,2,FALSE),"")</f>
        <v>BRAIDED BELT</v>
      </c>
      <c r="D75" s="57" t="str">
        <f t="shared" si="40"/>
        <v>SANTORINI / BRD0012REDRED</v>
      </c>
      <c r="E75" s="43" t="s">
        <v>1612</v>
      </c>
      <c r="F75" s="45" t="s">
        <v>1602</v>
      </c>
      <c r="G75" s="45" t="s">
        <v>815</v>
      </c>
      <c r="H75" s="46" t="s">
        <v>806</v>
      </c>
      <c r="I75" s="42" t="s">
        <v>773</v>
      </c>
      <c r="J75" s="42" t="s">
        <v>773</v>
      </c>
      <c r="K75" s="3"/>
      <c r="L75" s="57" t="str">
        <f t="shared" si="41"/>
        <v>SANTORINI</v>
      </c>
      <c r="M75" s="57" t="str">
        <f>IF(B75&gt;0,+VLOOKUP(B75,'STYLE NAMES'!$B$1:$D$1021,3,FALSE),"")</f>
        <v>A.RACUX_BLT</v>
      </c>
      <c r="N75" s="55" t="str">
        <f t="shared" si="42"/>
        <v>A.RACUX_BLT0015</v>
      </c>
      <c r="O75" s="57" t="str">
        <f t="shared" si="43"/>
        <v>BRD0012REDRED</v>
      </c>
      <c r="P75" s="55" t="str">
        <f t="shared" si="44"/>
        <v>A.RACUX_BLT0015_BRD0012REDRED</v>
      </c>
      <c r="Q75" s="57"/>
      <c r="R75" s="83" t="str">
        <f>IF(G75&gt;0,+VLOOKUP(G75,'MASTER CODE DATA'!O$2:P$99,2,FALSE),"")</f>
        <v>BRD</v>
      </c>
      <c r="S75" s="83" t="str">
        <f>IF(I75&gt;0,+VLOOKUP(I75,'MASTER CODE DATA'!Q$2:R$999,2,FALSE),"")</f>
        <v>RED</v>
      </c>
      <c r="T75" s="83" t="str">
        <f>IF(J75&gt;0,+VLOOKUP(J75,'MASTER CODE DATA'!Q$2:R$999,2,FALSE),"")</f>
        <v>RED</v>
      </c>
      <c r="U75" s="3"/>
      <c r="V75" s="124" t="s">
        <v>3304</v>
      </c>
      <c r="W75" s="124" t="s">
        <v>3305</v>
      </c>
      <c r="X75" s="124" t="s">
        <v>3306</v>
      </c>
      <c r="Y75" s="124" t="s">
        <v>2562</v>
      </c>
      <c r="Z75" s="42" t="s">
        <v>2562</v>
      </c>
      <c r="AA75" s="42" t="s">
        <v>2562</v>
      </c>
      <c r="AB75" s="42" t="s">
        <v>2562</v>
      </c>
      <c r="AC75" s="42" t="s">
        <v>2562</v>
      </c>
      <c r="AD75" s="167"/>
      <c r="AE75" s="167"/>
      <c r="AF75" s="167"/>
      <c r="AG75" s="167"/>
      <c r="AH75" s="167"/>
      <c r="AI75" s="167"/>
      <c r="AJ75" s="167"/>
      <c r="AK75" s="167"/>
      <c r="AL75" s="167"/>
      <c r="AM75" s="167"/>
      <c r="AN75" s="4">
        <f>+VLOOKUP(P75,'[2]STYLES &amp; MODELS MATRIX'!$F:$G,2,FALSE)</f>
        <v>0</v>
      </c>
    </row>
    <row r="76" spans="1:40" s="4" customFormat="1" x14ac:dyDescent="0.2">
      <c r="A76" s="43" t="s">
        <v>816</v>
      </c>
      <c r="B76" s="44" t="s">
        <v>629</v>
      </c>
      <c r="C76" s="43" t="str">
        <f>IF(B76&gt;0,+VLOOKUP(B76,'STYLE NAMES'!$B$1:$C$1007,2,FALSE),"")</f>
        <v>BRAIDED BELT</v>
      </c>
      <c r="D76" s="57" t="str">
        <f t="shared" si="40"/>
        <v>SANTORINI / BRD0012BLKBLK</v>
      </c>
      <c r="E76" s="43" t="s">
        <v>1612</v>
      </c>
      <c r="F76" s="45" t="s">
        <v>1602</v>
      </c>
      <c r="G76" s="45" t="s">
        <v>815</v>
      </c>
      <c r="H76" s="46" t="s">
        <v>806</v>
      </c>
      <c r="I76" s="42" t="s">
        <v>95</v>
      </c>
      <c r="J76" s="42" t="s">
        <v>95</v>
      </c>
      <c r="K76" s="3"/>
      <c r="L76" s="57" t="str">
        <f t="shared" si="41"/>
        <v>SANTORINI</v>
      </c>
      <c r="M76" s="57" t="str">
        <f>IF(B76&gt;0,+VLOOKUP(B76,'STYLE NAMES'!$B$1:$D$1021,3,FALSE),"")</f>
        <v>A.RACUX_BLT</v>
      </c>
      <c r="N76" s="55" t="str">
        <f t="shared" si="42"/>
        <v>A.RACUX_BLT0015</v>
      </c>
      <c r="O76" s="57" t="str">
        <f t="shared" si="43"/>
        <v>BRD0012BLKBLK</v>
      </c>
      <c r="P76" s="55" t="str">
        <f t="shared" si="44"/>
        <v>A.RACUX_BLT0015_BRD0012BLKBLK</v>
      </c>
      <c r="Q76" s="57"/>
      <c r="R76" s="83" t="str">
        <f>IF(G76&gt;0,+VLOOKUP(G76,'MASTER CODE DATA'!O$2:P$99,2,FALSE),"")</f>
        <v>BRD</v>
      </c>
      <c r="S76" s="83" t="str">
        <f>IF(I76&gt;0,+VLOOKUP(I76,'MASTER CODE DATA'!Q$2:R$999,2,FALSE),"")</f>
        <v>BLK</v>
      </c>
      <c r="T76" s="83" t="str">
        <f>IF(J76&gt;0,+VLOOKUP(J76,'MASTER CODE DATA'!Q$2:R$999,2,FALSE),"")</f>
        <v>BLK</v>
      </c>
      <c r="U76" s="3"/>
      <c r="V76" s="163" t="s">
        <v>3459</v>
      </c>
      <c r="W76" s="163" t="s">
        <v>3460</v>
      </c>
      <c r="X76" s="163" t="s">
        <v>3461</v>
      </c>
      <c r="Y76" s="163" t="s">
        <v>3462</v>
      </c>
      <c r="Z76" s="42" t="s">
        <v>2562</v>
      </c>
      <c r="AA76" s="42" t="s">
        <v>2562</v>
      </c>
      <c r="AB76" s="42" t="s">
        <v>2562</v>
      </c>
      <c r="AC76" s="42" t="s">
        <v>2562</v>
      </c>
      <c r="AD76" s="167"/>
      <c r="AE76" s="167"/>
      <c r="AF76" s="167"/>
      <c r="AG76" s="167"/>
      <c r="AH76" s="167"/>
      <c r="AI76" s="167"/>
      <c r="AJ76" s="167"/>
      <c r="AK76" s="167"/>
      <c r="AL76" s="167"/>
      <c r="AM76" s="167"/>
      <c r="AN76" s="4">
        <f>+VLOOKUP(P76,'[2]STYLES &amp; MODELS MATRIX'!$F:$G,2,FALSE)</f>
        <v>0</v>
      </c>
    </row>
    <row r="77" spans="1:40" s="4" customFormat="1" x14ac:dyDescent="0.2">
      <c r="A77" s="43" t="s">
        <v>816</v>
      </c>
      <c r="B77" s="44" t="s">
        <v>629</v>
      </c>
      <c r="C77" s="43" t="str">
        <f>IF(B77&gt;0,+VLOOKUP(B77,'STYLE NAMES'!$B$1:$C$1007,2,FALSE),"")</f>
        <v>BRAIDED BELT</v>
      </c>
      <c r="D77" s="57" t="str">
        <f t="shared" si="40"/>
        <v>SANTORINI / BRD0012GRNGRN</v>
      </c>
      <c r="E77" s="43" t="s">
        <v>1612</v>
      </c>
      <c r="F77" s="45" t="s">
        <v>1602</v>
      </c>
      <c r="G77" s="45" t="s">
        <v>815</v>
      </c>
      <c r="H77" s="46" t="s">
        <v>806</v>
      </c>
      <c r="I77" s="42" t="s">
        <v>98</v>
      </c>
      <c r="J77" s="42" t="s">
        <v>98</v>
      </c>
      <c r="K77" s="3"/>
      <c r="L77" s="57" t="str">
        <f t="shared" si="41"/>
        <v>SANTORINI</v>
      </c>
      <c r="M77" s="57" t="str">
        <f>IF(B77&gt;0,+VLOOKUP(B77,'STYLE NAMES'!$B$1:$D$1021,3,FALSE),"")</f>
        <v>A.RACUX_BLT</v>
      </c>
      <c r="N77" s="55" t="str">
        <f t="shared" si="42"/>
        <v>A.RACUX_BLT0015</v>
      </c>
      <c r="O77" s="57" t="str">
        <f t="shared" si="43"/>
        <v>BRD0012GRNGRN</v>
      </c>
      <c r="P77" s="55" t="str">
        <f t="shared" si="44"/>
        <v>A.RACUX_BLT0015_BRD0012GRNGRN</v>
      </c>
      <c r="Q77" s="57"/>
      <c r="R77" s="83" t="str">
        <f>IF(G77&gt;0,+VLOOKUP(G77,'MASTER CODE DATA'!O$2:P$99,2,FALSE),"")</f>
        <v>BRD</v>
      </c>
      <c r="S77" s="83" t="str">
        <f>IF(I77&gt;0,+VLOOKUP(I77,'MASTER CODE DATA'!Q$2:R$999,2,FALSE),"")</f>
        <v>GRN</v>
      </c>
      <c r="T77" s="83" t="str">
        <f>IF(J77&gt;0,+VLOOKUP(J77,'MASTER CODE DATA'!Q$2:R$999,2,FALSE),"")</f>
        <v>GRN</v>
      </c>
      <c r="U77" s="3"/>
      <c r="V77" s="124" t="s">
        <v>3307</v>
      </c>
      <c r="W77" s="124" t="s">
        <v>3308</v>
      </c>
      <c r="X77" s="124" t="s">
        <v>3309</v>
      </c>
      <c r="Y77" s="124" t="s">
        <v>2562</v>
      </c>
      <c r="Z77" s="42" t="s">
        <v>2562</v>
      </c>
      <c r="AA77" s="42" t="s">
        <v>2562</v>
      </c>
      <c r="AB77" s="42" t="s">
        <v>2562</v>
      </c>
      <c r="AC77" s="42" t="s">
        <v>2562</v>
      </c>
      <c r="AD77" s="167"/>
      <c r="AE77" s="167"/>
      <c r="AF77" s="167"/>
      <c r="AG77" s="167"/>
      <c r="AH77" s="167"/>
      <c r="AI77" s="167"/>
      <c r="AJ77" s="167"/>
      <c r="AK77" s="167"/>
      <c r="AL77" s="167"/>
      <c r="AM77" s="167"/>
      <c r="AN77" s="4">
        <f>+VLOOKUP(P77,'[2]STYLES &amp; MODELS MATRIX'!$F:$G,2,FALSE)</f>
        <v>0</v>
      </c>
    </row>
    <row r="78" spans="1:40" s="4" customFormat="1" x14ac:dyDescent="0.2">
      <c r="A78" s="43" t="s">
        <v>821</v>
      </c>
      <c r="B78" s="44" t="s">
        <v>203</v>
      </c>
      <c r="C78" s="43" t="str">
        <f>IF(B78&gt;0,+VLOOKUP(B78,'STYLE NAMES'!$B$1:$C$1007,2,FALSE),"")</f>
        <v>COMPETITION TIE</v>
      </c>
      <c r="D78" s="57" t="str">
        <f t="shared" si="40"/>
        <v>CAMBRIDGE / PES0000WHTWHT</v>
      </c>
      <c r="E78" s="43" t="s">
        <v>1612</v>
      </c>
      <c r="F78" s="45" t="s">
        <v>1602</v>
      </c>
      <c r="G78" s="45" t="s">
        <v>819</v>
      </c>
      <c r="H78" s="46" t="s">
        <v>820</v>
      </c>
      <c r="I78" s="42" t="s">
        <v>215</v>
      </c>
      <c r="J78" s="42" t="s">
        <v>215</v>
      </c>
      <c r="K78" s="3"/>
      <c r="L78" s="57" t="str">
        <f t="shared" si="41"/>
        <v>CAMBRIDGE</v>
      </c>
      <c r="M78" s="57" t="str">
        <f>IF(B78&gt;0,+VLOOKUP(B78,'STYLE NAMES'!$B$1:$D$1021,3,FALSE),"")</f>
        <v>A.RACMN_TIE</v>
      </c>
      <c r="N78" s="55" t="str">
        <f t="shared" si="42"/>
        <v>A.RACMN_TIE0016</v>
      </c>
      <c r="O78" s="57" t="str">
        <f t="shared" si="43"/>
        <v>PES0000WHTWHT</v>
      </c>
      <c r="P78" s="55" t="str">
        <f t="shared" si="44"/>
        <v>A.RACMN_TIE0016_PES0000WHTWHT</v>
      </c>
      <c r="Q78" s="57"/>
      <c r="R78" s="83" t="str">
        <f>IF(G78&gt;0,+VLOOKUP(G78,'MASTER CODE DATA'!O$2:P$99,2,FALSE),"")</f>
        <v>PES</v>
      </c>
      <c r="S78" s="83" t="str">
        <f>IF(I78&gt;0,+VLOOKUP(I78,'MASTER CODE DATA'!Q$2:R$999,2,FALSE),"")</f>
        <v>WHT</v>
      </c>
      <c r="T78" s="83" t="str">
        <f>IF(J78&gt;0,+VLOOKUP(J78,'MASTER CODE DATA'!Q$2:R$999,2,FALSE),"")</f>
        <v>WHT</v>
      </c>
      <c r="U78" s="3"/>
      <c r="V78" s="42" t="s">
        <v>3310</v>
      </c>
      <c r="W78" s="42" t="s">
        <v>3311</v>
      </c>
      <c r="X78" s="42" t="s">
        <v>3312</v>
      </c>
      <c r="Y78" s="42" t="s">
        <v>2562</v>
      </c>
      <c r="Z78" s="42" t="s">
        <v>2562</v>
      </c>
      <c r="AA78" s="42" t="s">
        <v>2562</v>
      </c>
      <c r="AB78" s="42" t="s">
        <v>2562</v>
      </c>
      <c r="AC78" s="42" t="s">
        <v>2562</v>
      </c>
      <c r="AD78" s="167"/>
      <c r="AE78" s="167"/>
      <c r="AF78" s="167"/>
      <c r="AG78" s="167"/>
      <c r="AH78" s="167"/>
      <c r="AI78" s="167"/>
      <c r="AJ78" s="167"/>
      <c r="AK78" s="167"/>
      <c r="AL78" s="167"/>
      <c r="AM78" s="167"/>
      <c r="AN78" s="4">
        <f>+VLOOKUP(P78,'[2]STYLES &amp; MODELS MATRIX'!$F:$G,2,FALSE)</f>
        <v>0</v>
      </c>
    </row>
    <row r="79" spans="1:40" s="4" customFormat="1" x14ac:dyDescent="0.2">
      <c r="A79" s="43" t="s">
        <v>826</v>
      </c>
      <c r="B79" s="44" t="s">
        <v>412</v>
      </c>
      <c r="C79" s="43" t="str">
        <f>IF(B79&gt;0,+VLOOKUP(B79,'STYLE NAMES'!$B$1:$C$1007,2,FALSE),"")</f>
        <v>KID'S RIDING SOCKS 
3 PACK BUNDLE</v>
      </c>
      <c r="D79" s="57" t="str">
        <f t="shared" si="40"/>
        <v>LUCCA-3XB / NYL00003XBST1</v>
      </c>
      <c r="E79" s="43" t="s">
        <v>1605</v>
      </c>
      <c r="F79" s="45" t="s">
        <v>1602</v>
      </c>
      <c r="G79" s="45" t="s">
        <v>823</v>
      </c>
      <c r="H79" s="46" t="s">
        <v>820</v>
      </c>
      <c r="I79" s="42" t="s">
        <v>824</v>
      </c>
      <c r="J79" s="42" t="s">
        <v>825</v>
      </c>
      <c r="K79" s="3"/>
      <c r="L79" s="57" t="str">
        <f t="shared" si="41"/>
        <v>LUCCA-3XB</v>
      </c>
      <c r="M79" s="57" t="str">
        <f>IF(B79&gt;0,+VLOOKUP(B79,'STYLE NAMES'!$B$1:$D$1021,3,FALSE),"")</f>
        <v>A.RACKU_SOC</v>
      </c>
      <c r="N79" s="55" t="str">
        <f t="shared" si="42"/>
        <v>A.RACKU_SOC0017</v>
      </c>
      <c r="O79" s="57" t="str">
        <f t="shared" si="43"/>
        <v>NYL00003XBST1</v>
      </c>
      <c r="P79" s="55" t="str">
        <f t="shared" si="44"/>
        <v>A.RACKU_SOC0017_NYL00003XBST1</v>
      </c>
      <c r="Q79" s="57"/>
      <c r="R79" s="83" t="str">
        <f>IF(G79&gt;0,+VLOOKUP(G79,'MASTER CODE DATA'!O$2:P$99,2,FALSE),"")</f>
        <v>NYL</v>
      </c>
      <c r="S79" s="83" t="str">
        <f>IF(I79&gt;0,+VLOOKUP(I79,'MASTER CODE DATA'!Q$2:R$999,2,FALSE),"")</f>
        <v>3XB</v>
      </c>
      <c r="T79" s="83" t="str">
        <f>IF(J79&gt;0,+VLOOKUP(J79,'MASTER CODE DATA'!Q$2:R$999,2,FALSE),"")</f>
        <v>ST1</v>
      </c>
      <c r="U79" s="3"/>
      <c r="V79" s="42" t="s">
        <v>3313</v>
      </c>
      <c r="W79" s="42" t="s">
        <v>3314</v>
      </c>
      <c r="X79" s="42" t="s">
        <v>2562</v>
      </c>
      <c r="Y79" s="42" t="s">
        <v>2562</v>
      </c>
      <c r="Z79" s="42" t="s">
        <v>2562</v>
      </c>
      <c r="AA79" s="42" t="s">
        <v>2562</v>
      </c>
      <c r="AB79" s="42" t="s">
        <v>2562</v>
      </c>
      <c r="AC79" s="42" t="s">
        <v>2562</v>
      </c>
      <c r="AD79" s="167"/>
      <c r="AE79" s="167"/>
      <c r="AF79" s="167"/>
      <c r="AG79" s="167"/>
      <c r="AH79" s="167"/>
      <c r="AI79" s="167"/>
      <c r="AJ79" s="167"/>
      <c r="AK79" s="167"/>
      <c r="AL79" s="167"/>
      <c r="AM79" s="167"/>
      <c r="AN79" s="4">
        <f>+VLOOKUP(P79,'[2]STYLES &amp; MODELS MATRIX'!$F:$G,2,FALSE)</f>
        <v>0</v>
      </c>
    </row>
    <row r="80" spans="1:40" s="4" customFormat="1" x14ac:dyDescent="0.2">
      <c r="A80" s="43" t="s">
        <v>826</v>
      </c>
      <c r="B80" s="44" t="s">
        <v>412</v>
      </c>
      <c r="C80" s="43" t="str">
        <f>IF(B80&gt;0,+VLOOKUP(B80,'STYLE NAMES'!$B$1:$C$1007,2,FALSE),"")</f>
        <v>KID'S RIDING SOCKS 
3 PACK BUNDLE</v>
      </c>
      <c r="D80" s="57" t="str">
        <f t="shared" si="40"/>
        <v>LUCCA-3XB / NYL00003XBST2</v>
      </c>
      <c r="E80" s="43" t="s">
        <v>1605</v>
      </c>
      <c r="F80" s="45" t="s">
        <v>1602</v>
      </c>
      <c r="G80" s="45" t="s">
        <v>823</v>
      </c>
      <c r="H80" s="46" t="s">
        <v>820</v>
      </c>
      <c r="I80" s="42" t="s">
        <v>824</v>
      </c>
      <c r="J80" s="42" t="s">
        <v>827</v>
      </c>
      <c r="K80" s="3"/>
      <c r="L80" s="57" t="str">
        <f t="shared" si="41"/>
        <v>LUCCA-3XB</v>
      </c>
      <c r="M80" s="57" t="str">
        <f>IF(B80&gt;0,+VLOOKUP(B80,'STYLE NAMES'!$B$1:$D$1021,3,FALSE),"")</f>
        <v>A.RACKU_SOC</v>
      </c>
      <c r="N80" s="55" t="str">
        <f t="shared" si="42"/>
        <v>A.RACKU_SOC0017</v>
      </c>
      <c r="O80" s="57" t="str">
        <f t="shared" si="43"/>
        <v>NYL00003XBST2</v>
      </c>
      <c r="P80" s="55" t="str">
        <f t="shared" si="44"/>
        <v>A.RACKU_SOC0017_NYL00003XBST2</v>
      </c>
      <c r="Q80" s="57"/>
      <c r="R80" s="83" t="str">
        <f>IF(G80&gt;0,+VLOOKUP(G80,'MASTER CODE DATA'!O$2:P$99,2,FALSE),"")</f>
        <v>NYL</v>
      </c>
      <c r="S80" s="83" t="str">
        <f>IF(I80&gt;0,+VLOOKUP(I80,'MASTER CODE DATA'!Q$2:R$999,2,FALSE),"")</f>
        <v>3XB</v>
      </c>
      <c r="T80" s="83" t="str">
        <f>IF(J80&gt;0,+VLOOKUP(J80,'MASTER CODE DATA'!Q$2:R$999,2,FALSE),"")</f>
        <v>ST2</v>
      </c>
      <c r="U80" s="3"/>
      <c r="V80" s="42" t="s">
        <v>3315</v>
      </c>
      <c r="W80" s="42" t="s">
        <v>2562</v>
      </c>
      <c r="X80" s="42" t="s">
        <v>2562</v>
      </c>
      <c r="Y80" s="42" t="s">
        <v>2562</v>
      </c>
      <c r="Z80" s="42" t="s">
        <v>2562</v>
      </c>
      <c r="AA80" s="42" t="s">
        <v>2562</v>
      </c>
      <c r="AB80" s="42" t="s">
        <v>2562</v>
      </c>
      <c r="AC80" s="42" t="s">
        <v>2562</v>
      </c>
      <c r="AD80" s="167"/>
      <c r="AE80" s="167"/>
      <c r="AF80" s="167"/>
      <c r="AG80" s="167"/>
      <c r="AH80" s="167"/>
      <c r="AI80" s="167"/>
      <c r="AJ80" s="167"/>
      <c r="AK80" s="167"/>
      <c r="AL80" s="167"/>
      <c r="AM80" s="167"/>
      <c r="AN80" s="4">
        <f>+VLOOKUP(P80,'[2]STYLES &amp; MODELS MATRIX'!$F:$G,2,FALSE)</f>
        <v>0</v>
      </c>
    </row>
    <row r="81" spans="1:40" s="4" customFormat="1" x14ac:dyDescent="0.2">
      <c r="A81" s="43" t="s">
        <v>828</v>
      </c>
      <c r="B81" s="44" t="s">
        <v>244</v>
      </c>
      <c r="C81" s="43" t="str">
        <f>IF(B81&gt;0,+VLOOKUP(B81,'STYLE NAMES'!$B$1:$C$1007,2,FALSE),"")</f>
        <v>SUMMER RIDING SOCKS 
3 PACK BUNDLE</v>
      </c>
      <c r="D81" s="57" t="str">
        <f t="shared" si="40"/>
        <v>CAPRI-3XB / NYL00003XBST1</v>
      </c>
      <c r="E81" s="43" t="s">
        <v>1620</v>
      </c>
      <c r="F81" s="45" t="s">
        <v>785</v>
      </c>
      <c r="G81" s="45" t="s">
        <v>823</v>
      </c>
      <c r="H81" s="46" t="s">
        <v>820</v>
      </c>
      <c r="I81" s="42" t="s">
        <v>824</v>
      </c>
      <c r="J81" s="42" t="s">
        <v>825</v>
      </c>
      <c r="K81" s="3"/>
      <c r="L81" s="57" t="str">
        <f t="shared" si="41"/>
        <v>CAPRI-3XB</v>
      </c>
      <c r="M81" s="57" t="str">
        <f>IF(B81&gt;0,+VLOOKUP(B81,'STYLE NAMES'!$B$1:$D$1021,3,FALSE),"")</f>
        <v>A.RACAU_SOC</v>
      </c>
      <c r="N81" s="55" t="str">
        <f t="shared" si="42"/>
        <v>A.RACAU_SOC0018</v>
      </c>
      <c r="O81" s="57" t="str">
        <f t="shared" si="43"/>
        <v>NYL00003XBST1</v>
      </c>
      <c r="P81" s="55" t="str">
        <f t="shared" si="44"/>
        <v>A.RACAU_SOC0018_NYL00003XBST1</v>
      </c>
      <c r="Q81" s="57"/>
      <c r="R81" s="83" t="str">
        <f>IF(G81&gt;0,+VLOOKUP(G81,'MASTER CODE DATA'!O$2:P$99,2,FALSE),"")</f>
        <v>NYL</v>
      </c>
      <c r="S81" s="83" t="str">
        <f>IF(I81&gt;0,+VLOOKUP(I81,'MASTER CODE DATA'!Q$2:R$999,2,FALSE),"")</f>
        <v>3XB</v>
      </c>
      <c r="T81" s="83" t="str">
        <f>IF(J81&gt;0,+VLOOKUP(J81,'MASTER CODE DATA'!Q$2:R$999,2,FALSE),"")</f>
        <v>ST1</v>
      </c>
      <c r="U81" s="3"/>
      <c r="V81" s="42" t="s">
        <v>3316</v>
      </c>
      <c r="W81" s="42" t="s">
        <v>3317</v>
      </c>
      <c r="X81" s="42" t="s">
        <v>3463</v>
      </c>
      <c r="Y81" s="42" t="s">
        <v>3467</v>
      </c>
      <c r="Z81" s="42" t="s">
        <v>3466</v>
      </c>
      <c r="AA81" s="42" t="s">
        <v>2562</v>
      </c>
      <c r="AB81" s="42" t="s">
        <v>2562</v>
      </c>
      <c r="AC81" s="42" t="s">
        <v>2562</v>
      </c>
      <c r="AD81" s="167"/>
      <c r="AE81" s="167"/>
      <c r="AF81" s="167"/>
      <c r="AG81" s="167"/>
      <c r="AH81" s="167"/>
      <c r="AI81" s="167"/>
      <c r="AJ81" s="167"/>
      <c r="AK81" s="167"/>
      <c r="AL81" s="167"/>
      <c r="AM81" s="167"/>
      <c r="AN81" s="4">
        <f>+VLOOKUP(P81,'[2]STYLES &amp; MODELS MATRIX'!$F:$G,2,FALSE)</f>
        <v>0</v>
      </c>
    </row>
    <row r="82" spans="1:40" s="4" customFormat="1" x14ac:dyDescent="0.2">
      <c r="A82" s="43" t="s">
        <v>828</v>
      </c>
      <c r="B82" s="44" t="s">
        <v>244</v>
      </c>
      <c r="C82" s="43" t="str">
        <f>IF(B82&gt;0,+VLOOKUP(B82,'STYLE NAMES'!$B$1:$C$1007,2,FALSE),"")</f>
        <v>SUMMER RIDING SOCKS 
3 PACK BUNDLE</v>
      </c>
      <c r="D82" s="57" t="str">
        <f t="shared" si="40"/>
        <v>CAPRI-3XB / NYL00003XBST2</v>
      </c>
      <c r="E82" s="43" t="s">
        <v>1620</v>
      </c>
      <c r="F82" s="45" t="s">
        <v>785</v>
      </c>
      <c r="G82" s="45" t="s">
        <v>823</v>
      </c>
      <c r="H82" s="46" t="s">
        <v>820</v>
      </c>
      <c r="I82" s="42" t="s">
        <v>824</v>
      </c>
      <c r="J82" s="42" t="s">
        <v>827</v>
      </c>
      <c r="K82" s="3"/>
      <c r="L82" s="57" t="str">
        <f t="shared" si="41"/>
        <v>CAPRI-3XB</v>
      </c>
      <c r="M82" s="57" t="str">
        <f>IF(B82&gt;0,+VLOOKUP(B82,'STYLE NAMES'!$B$1:$D$1021,3,FALSE),"")</f>
        <v>A.RACAU_SOC</v>
      </c>
      <c r="N82" s="55" t="str">
        <f t="shared" si="42"/>
        <v>A.RACAU_SOC0018</v>
      </c>
      <c r="O82" s="57" t="str">
        <f t="shared" si="43"/>
        <v>NYL00003XBST2</v>
      </c>
      <c r="P82" s="55" t="str">
        <f t="shared" si="44"/>
        <v>A.RACAU_SOC0018_NYL00003XBST2</v>
      </c>
      <c r="Q82" s="57"/>
      <c r="R82" s="83" t="str">
        <f>IF(G82&gt;0,+VLOOKUP(G82,'MASTER CODE DATA'!O$2:P$99,2,FALSE),"")</f>
        <v>NYL</v>
      </c>
      <c r="S82" s="83" t="str">
        <f>IF(I82&gt;0,+VLOOKUP(I82,'MASTER CODE DATA'!Q$2:R$999,2,FALSE),"")</f>
        <v>3XB</v>
      </c>
      <c r="T82" s="83" t="str">
        <f>IF(J82&gt;0,+VLOOKUP(J82,'MASTER CODE DATA'!Q$2:R$999,2,FALSE),"")</f>
        <v>ST2</v>
      </c>
      <c r="U82" s="3"/>
      <c r="V82" s="42" t="s">
        <v>3318</v>
      </c>
      <c r="W82" s="42" t="s">
        <v>3319</v>
      </c>
      <c r="X82" s="42" t="s">
        <v>3463</v>
      </c>
      <c r="Y82" s="42" t="s">
        <v>3468</v>
      </c>
      <c r="Z82" s="42" t="s">
        <v>3466</v>
      </c>
      <c r="AA82" s="42" t="s">
        <v>2562</v>
      </c>
      <c r="AB82" s="42" t="s">
        <v>2562</v>
      </c>
      <c r="AC82" s="42" t="s">
        <v>2562</v>
      </c>
      <c r="AD82" s="167"/>
      <c r="AE82" s="167"/>
      <c r="AF82" s="167"/>
      <c r="AG82" s="167"/>
      <c r="AH82" s="167"/>
      <c r="AI82" s="167"/>
      <c r="AJ82" s="167"/>
      <c r="AK82" s="167"/>
      <c r="AL82" s="167"/>
      <c r="AM82" s="167"/>
      <c r="AN82" s="4">
        <f>+VLOOKUP(P82,'[2]STYLES &amp; MODELS MATRIX'!$F:$G,2,FALSE)</f>
        <v>0</v>
      </c>
    </row>
    <row r="83" spans="1:40" s="4" customFormat="1" x14ac:dyDescent="0.2">
      <c r="A83" s="43" t="s">
        <v>828</v>
      </c>
      <c r="B83" s="44" t="s">
        <v>244</v>
      </c>
      <c r="C83" s="43" t="str">
        <f>IF(B83&gt;0,+VLOOKUP(B83,'STYLE NAMES'!$B$1:$C$1007,2,FALSE),"")</f>
        <v>SUMMER RIDING SOCKS 
3 PACK BUNDLE</v>
      </c>
      <c r="D83" s="57" t="str">
        <f t="shared" si="40"/>
        <v>CAPRI-3XB / NYL00003XBST3</v>
      </c>
      <c r="E83" s="43" t="s">
        <v>1620</v>
      </c>
      <c r="F83" s="45" t="s">
        <v>785</v>
      </c>
      <c r="G83" s="45" t="s">
        <v>823</v>
      </c>
      <c r="H83" s="46" t="s">
        <v>820</v>
      </c>
      <c r="I83" s="42" t="s">
        <v>824</v>
      </c>
      <c r="J83" s="42" t="s">
        <v>829</v>
      </c>
      <c r="K83" s="3"/>
      <c r="L83" s="57" t="str">
        <f t="shared" si="41"/>
        <v>CAPRI-3XB</v>
      </c>
      <c r="M83" s="57" t="str">
        <f>IF(B83&gt;0,+VLOOKUP(B83,'STYLE NAMES'!$B$1:$D$1021,3,FALSE),"")</f>
        <v>A.RACAU_SOC</v>
      </c>
      <c r="N83" s="55" t="str">
        <f t="shared" si="42"/>
        <v>A.RACAU_SOC0018</v>
      </c>
      <c r="O83" s="57" t="str">
        <f t="shared" si="43"/>
        <v>NYL00003XBST3</v>
      </c>
      <c r="P83" s="55" t="str">
        <f t="shared" si="44"/>
        <v>A.RACAU_SOC0018_NYL00003XBST3</v>
      </c>
      <c r="Q83" s="57"/>
      <c r="R83" s="83" t="str">
        <f>IF(G83&gt;0,+VLOOKUP(G83,'MASTER CODE DATA'!O$2:P$99,2,FALSE),"")</f>
        <v>NYL</v>
      </c>
      <c r="S83" s="83" t="str">
        <f>IF(I83&gt;0,+VLOOKUP(I83,'MASTER CODE DATA'!Q$2:R$999,2,FALSE),"")</f>
        <v>3XB</v>
      </c>
      <c r="T83" s="83" t="str">
        <f>IF(J83&gt;0,+VLOOKUP(J83,'MASTER CODE DATA'!Q$2:R$999,2,FALSE),"")</f>
        <v>ST3</v>
      </c>
      <c r="U83" s="3"/>
      <c r="V83" s="42" t="s">
        <v>3320</v>
      </c>
      <c r="W83" s="42" t="s">
        <v>3321</v>
      </c>
      <c r="X83" s="42" t="s">
        <v>3463</v>
      </c>
      <c r="Y83" s="42" t="s">
        <v>3469</v>
      </c>
      <c r="Z83" s="42" t="s">
        <v>3468</v>
      </c>
      <c r="AA83" s="42" t="s">
        <v>2562</v>
      </c>
      <c r="AB83" s="42" t="s">
        <v>2562</v>
      </c>
      <c r="AC83" s="42" t="s">
        <v>2562</v>
      </c>
      <c r="AD83" s="167"/>
      <c r="AE83" s="167"/>
      <c r="AF83" s="167"/>
      <c r="AG83" s="167"/>
      <c r="AH83" s="167"/>
      <c r="AI83" s="167"/>
      <c r="AJ83" s="167"/>
      <c r="AK83" s="167"/>
      <c r="AL83" s="167"/>
      <c r="AM83" s="167"/>
      <c r="AN83" s="4">
        <f>+VLOOKUP(P83,'[2]STYLES &amp; MODELS MATRIX'!$F:$G,2,FALSE)</f>
        <v>0</v>
      </c>
    </row>
    <row r="84" spans="1:40" s="4" customFormat="1" x14ac:dyDescent="0.2">
      <c r="A84" s="43" t="s">
        <v>828</v>
      </c>
      <c r="B84" s="44" t="s">
        <v>244</v>
      </c>
      <c r="C84" s="43" t="str">
        <f>IF(B84&gt;0,+VLOOKUP(B84,'STYLE NAMES'!$B$1:$C$1007,2,FALSE),"")</f>
        <v>SUMMER RIDING SOCKS 
3 PACK BUNDLE</v>
      </c>
      <c r="D84" s="57" t="str">
        <f t="shared" si="40"/>
        <v>CAPRI-3XB / NYL00003XBST4</v>
      </c>
      <c r="E84" s="43" t="s">
        <v>1620</v>
      </c>
      <c r="F84" s="45" t="s">
        <v>785</v>
      </c>
      <c r="G84" s="45" t="s">
        <v>823</v>
      </c>
      <c r="H84" s="46" t="s">
        <v>820</v>
      </c>
      <c r="I84" s="42" t="s">
        <v>824</v>
      </c>
      <c r="J84" s="42" t="s">
        <v>830</v>
      </c>
      <c r="K84" s="3"/>
      <c r="L84" s="57" t="str">
        <f t="shared" si="41"/>
        <v>CAPRI-3XB</v>
      </c>
      <c r="M84" s="57" t="str">
        <f>IF(B84&gt;0,+VLOOKUP(B84,'STYLE NAMES'!$B$1:$D$1021,3,FALSE),"")</f>
        <v>A.RACAU_SOC</v>
      </c>
      <c r="N84" s="55" t="str">
        <f t="shared" si="42"/>
        <v>A.RACAU_SOC0018</v>
      </c>
      <c r="O84" s="57" t="str">
        <f t="shared" si="43"/>
        <v>NYL00003XBST4</v>
      </c>
      <c r="P84" s="55" t="str">
        <f t="shared" si="44"/>
        <v>A.RACAU_SOC0018_NYL00003XBST4</v>
      </c>
      <c r="Q84" s="57"/>
      <c r="R84" s="83" t="str">
        <f>IF(G84&gt;0,+VLOOKUP(G84,'MASTER CODE DATA'!O$2:P$99,2,FALSE),"")</f>
        <v>NYL</v>
      </c>
      <c r="S84" s="83" t="str">
        <f>IF(I84&gt;0,+VLOOKUP(I84,'MASTER CODE DATA'!Q$2:R$999,2,FALSE),"")</f>
        <v>3XB</v>
      </c>
      <c r="T84" s="83" t="str">
        <f>IF(J84&gt;0,+VLOOKUP(J84,'MASTER CODE DATA'!Q$2:R$999,2,FALSE),"")</f>
        <v>ST4</v>
      </c>
      <c r="U84" s="3"/>
      <c r="V84" s="42" t="s">
        <v>3322</v>
      </c>
      <c r="W84" s="42" t="s">
        <v>3323</v>
      </c>
      <c r="X84" s="42" t="s">
        <v>3464</v>
      </c>
      <c r="Y84" s="42" t="s">
        <v>3470</v>
      </c>
      <c r="Z84" s="42" t="s">
        <v>3469</v>
      </c>
      <c r="AA84" s="42" t="s">
        <v>2562</v>
      </c>
      <c r="AB84" s="42" t="s">
        <v>2562</v>
      </c>
      <c r="AC84" s="42" t="s">
        <v>2562</v>
      </c>
      <c r="AD84" s="167"/>
      <c r="AE84" s="167"/>
      <c r="AF84" s="167"/>
      <c r="AG84" s="167"/>
      <c r="AH84" s="167"/>
      <c r="AI84" s="167"/>
      <c r="AJ84" s="167"/>
      <c r="AK84" s="167"/>
      <c r="AL84" s="167"/>
      <c r="AM84" s="167"/>
      <c r="AN84" s="4">
        <f>+VLOOKUP(P84,'[2]STYLES &amp; MODELS MATRIX'!$F:$G,2,FALSE)</f>
        <v>0</v>
      </c>
    </row>
    <row r="85" spans="1:40" s="4" customFormat="1" x14ac:dyDescent="0.2">
      <c r="A85" s="43" t="s">
        <v>828</v>
      </c>
      <c r="B85" s="44" t="s">
        <v>244</v>
      </c>
      <c r="C85" s="43" t="str">
        <f>IF(B85&gt;0,+VLOOKUP(B85,'STYLE NAMES'!$B$1:$C$1007,2,FALSE),"")</f>
        <v>SUMMER RIDING SOCKS 
3 PACK BUNDLE</v>
      </c>
      <c r="D85" s="57" t="str">
        <f t="shared" si="40"/>
        <v>CAPRI-3XB / NYL00003XBST5</v>
      </c>
      <c r="E85" s="43" t="s">
        <v>1620</v>
      </c>
      <c r="F85" s="45" t="s">
        <v>785</v>
      </c>
      <c r="G85" s="45" t="s">
        <v>823</v>
      </c>
      <c r="H85" s="46" t="s">
        <v>820</v>
      </c>
      <c r="I85" s="42" t="s">
        <v>824</v>
      </c>
      <c r="J85" s="42" t="s">
        <v>831</v>
      </c>
      <c r="K85" s="3"/>
      <c r="L85" s="57" t="str">
        <f t="shared" si="41"/>
        <v>CAPRI-3XB</v>
      </c>
      <c r="M85" s="57" t="str">
        <f>IF(B85&gt;0,+VLOOKUP(B85,'STYLE NAMES'!$B$1:$D$1021,3,FALSE),"")</f>
        <v>A.RACAU_SOC</v>
      </c>
      <c r="N85" s="55" t="str">
        <f t="shared" si="42"/>
        <v>A.RACAU_SOC0018</v>
      </c>
      <c r="O85" s="57" t="str">
        <f t="shared" si="43"/>
        <v>NYL00003XBST5</v>
      </c>
      <c r="P85" s="55" t="str">
        <f t="shared" si="44"/>
        <v>A.RACAU_SOC0018_NYL00003XBST5</v>
      </c>
      <c r="Q85" s="57"/>
      <c r="R85" s="83" t="str">
        <f>IF(G85&gt;0,+VLOOKUP(G85,'MASTER CODE DATA'!O$2:P$99,2,FALSE),"")</f>
        <v>NYL</v>
      </c>
      <c r="S85" s="83" t="str">
        <f>IF(I85&gt;0,+VLOOKUP(I85,'MASTER CODE DATA'!Q$2:R$999,2,FALSE),"")</f>
        <v>3XB</v>
      </c>
      <c r="T85" s="83" t="str">
        <f>IF(J85&gt;0,+VLOOKUP(J85,'MASTER CODE DATA'!Q$2:R$999,2,FALSE),"")</f>
        <v>ST5</v>
      </c>
      <c r="U85" s="3"/>
      <c r="V85" s="42" t="s">
        <v>3324</v>
      </c>
      <c r="W85" s="42" t="s">
        <v>3325</v>
      </c>
      <c r="X85" s="42" t="s">
        <v>3465</v>
      </c>
      <c r="Y85" s="42" t="s">
        <v>3467</v>
      </c>
      <c r="Z85" s="42" t="s">
        <v>3471</v>
      </c>
      <c r="AA85" s="42" t="s">
        <v>2562</v>
      </c>
      <c r="AB85" s="42" t="s">
        <v>2562</v>
      </c>
      <c r="AC85" s="42" t="s">
        <v>2562</v>
      </c>
      <c r="AD85" s="167"/>
      <c r="AE85" s="167"/>
      <c r="AF85" s="167"/>
      <c r="AG85" s="167"/>
      <c r="AH85" s="167"/>
      <c r="AI85" s="167"/>
      <c r="AJ85" s="167"/>
      <c r="AK85" s="167"/>
      <c r="AL85" s="167"/>
      <c r="AM85" s="167"/>
      <c r="AN85" s="4">
        <f>+VLOOKUP(P85,'[2]STYLES &amp; MODELS MATRIX'!$F:$G,2,FALSE)</f>
        <v>0</v>
      </c>
    </row>
    <row r="86" spans="1:40" s="4" customFormat="1" x14ac:dyDescent="0.2">
      <c r="A86" s="43" t="s">
        <v>828</v>
      </c>
      <c r="B86" s="44" t="s">
        <v>244</v>
      </c>
      <c r="C86" s="43" t="str">
        <f>IF(B86&gt;0,+VLOOKUP(B86,'STYLE NAMES'!$B$1:$C$1007,2,FALSE),"")</f>
        <v>SUMMER RIDING SOCKS 
3 PACK BUNDLE</v>
      </c>
      <c r="D86" s="57" t="str">
        <f t="shared" si="40"/>
        <v>CAPRI-3XB / NYL00003XBST6</v>
      </c>
      <c r="E86" s="43" t="s">
        <v>1620</v>
      </c>
      <c r="F86" s="45" t="s">
        <v>785</v>
      </c>
      <c r="G86" s="45" t="s">
        <v>823</v>
      </c>
      <c r="H86" s="46" t="s">
        <v>820</v>
      </c>
      <c r="I86" s="42" t="s">
        <v>824</v>
      </c>
      <c r="J86" s="42" t="s">
        <v>832</v>
      </c>
      <c r="K86" s="3"/>
      <c r="L86" s="57" t="str">
        <f t="shared" si="41"/>
        <v>CAPRI-3XB</v>
      </c>
      <c r="M86" s="57" t="str">
        <f>IF(B86&gt;0,+VLOOKUP(B86,'STYLE NAMES'!$B$1:$D$1021,3,FALSE),"")</f>
        <v>A.RACAU_SOC</v>
      </c>
      <c r="N86" s="55" t="str">
        <f t="shared" si="42"/>
        <v>A.RACAU_SOC0018</v>
      </c>
      <c r="O86" s="57" t="str">
        <f t="shared" si="43"/>
        <v>NYL00003XBST6</v>
      </c>
      <c r="P86" s="55" t="str">
        <f t="shared" si="44"/>
        <v>A.RACAU_SOC0018_NYL00003XBST6</v>
      </c>
      <c r="Q86" s="57"/>
      <c r="R86" s="83" t="str">
        <f>IF(G86&gt;0,+VLOOKUP(G86,'MASTER CODE DATA'!O$2:P$99,2,FALSE),"")</f>
        <v>NYL</v>
      </c>
      <c r="S86" s="83" t="str">
        <f>IF(I86&gt;0,+VLOOKUP(I86,'MASTER CODE DATA'!Q$2:R$999,2,FALSE),"")</f>
        <v>3XB</v>
      </c>
      <c r="T86" s="83" t="str">
        <f>IF(J86&gt;0,+VLOOKUP(J86,'MASTER CODE DATA'!Q$2:R$999,2,FALSE),"")</f>
        <v>ST6</v>
      </c>
      <c r="U86" s="3"/>
      <c r="V86" s="42" t="s">
        <v>3326</v>
      </c>
      <c r="W86" s="42" t="s">
        <v>3327</v>
      </c>
      <c r="X86" s="42" t="s">
        <v>3466</v>
      </c>
      <c r="Y86" s="42" t="s">
        <v>3467</v>
      </c>
      <c r="Z86" s="42" t="s">
        <v>3469</v>
      </c>
      <c r="AA86" s="42" t="s">
        <v>2562</v>
      </c>
      <c r="AB86" s="42" t="s">
        <v>2562</v>
      </c>
      <c r="AC86" s="42" t="s">
        <v>2562</v>
      </c>
      <c r="AD86" s="167"/>
      <c r="AE86" s="167"/>
      <c r="AF86" s="167"/>
      <c r="AG86" s="167"/>
      <c r="AH86" s="167"/>
      <c r="AI86" s="167"/>
      <c r="AJ86" s="167"/>
      <c r="AK86" s="167"/>
      <c r="AL86" s="167"/>
      <c r="AM86" s="167"/>
      <c r="AN86" s="4">
        <f>+VLOOKUP(P86,'[2]STYLES &amp; MODELS MATRIX'!$F:$G,2,FALSE)</f>
        <v>0</v>
      </c>
    </row>
    <row r="87" spans="1:40" s="4" customFormat="1" x14ac:dyDescent="0.2">
      <c r="A87" s="43" t="s">
        <v>833</v>
      </c>
      <c r="B87" s="44" t="s">
        <v>382</v>
      </c>
      <c r="C87" s="43" t="str">
        <f>IF(B87&gt;0,+VLOOKUP(B87,'STYLE NAMES'!$B$1:$C$1007,2,FALSE),"")</f>
        <v>GEO ALL-SEASON RIDING SOCKS 
3 PACK BUNDLE</v>
      </c>
      <c r="D87" s="57" t="str">
        <f t="shared" si="40"/>
        <v>LAZIO-3XB / NYL00003XBST1</v>
      </c>
      <c r="E87" s="43" t="s">
        <v>1605</v>
      </c>
      <c r="F87" s="45" t="s">
        <v>1602</v>
      </c>
      <c r="G87" s="45" t="s">
        <v>823</v>
      </c>
      <c r="H87" s="46" t="s">
        <v>820</v>
      </c>
      <c r="I87" s="42" t="s">
        <v>824</v>
      </c>
      <c r="J87" s="42" t="s">
        <v>825</v>
      </c>
      <c r="K87" s="3"/>
      <c r="L87" s="57" t="str">
        <f t="shared" si="41"/>
        <v>LAZIO-3XB</v>
      </c>
      <c r="M87" s="57" t="str">
        <f>IF(B87&gt;0,+VLOOKUP(B87,'STYLE NAMES'!$B$1:$D$1021,3,FALSE),"")</f>
        <v>A.RACAU_SOC</v>
      </c>
      <c r="N87" s="55" t="str">
        <f t="shared" si="42"/>
        <v>A.RACAU_SOC0019</v>
      </c>
      <c r="O87" s="57" t="str">
        <f t="shared" si="43"/>
        <v>NYL00003XBST1</v>
      </c>
      <c r="P87" s="55" t="str">
        <f t="shared" si="44"/>
        <v>A.RACAU_SOC0019_NYL00003XBST1</v>
      </c>
      <c r="Q87" s="57"/>
      <c r="R87" s="83" t="str">
        <f>IF(G87&gt;0,+VLOOKUP(G87,'MASTER CODE DATA'!O$2:P$99,2,FALSE),"")</f>
        <v>NYL</v>
      </c>
      <c r="S87" s="83" t="str">
        <f>IF(I87&gt;0,+VLOOKUP(I87,'MASTER CODE DATA'!Q$2:R$999,2,FALSE),"")</f>
        <v>3XB</v>
      </c>
      <c r="T87" s="83" t="str">
        <f>IF(J87&gt;0,+VLOOKUP(J87,'MASTER CODE DATA'!Q$2:R$999,2,FALSE),"")</f>
        <v>ST1</v>
      </c>
      <c r="U87" s="3"/>
      <c r="V87" s="42" t="s">
        <v>3328</v>
      </c>
      <c r="W87" s="42" t="s">
        <v>2562</v>
      </c>
      <c r="X87" s="42" t="s">
        <v>2562</v>
      </c>
      <c r="Y87" s="42" t="s">
        <v>2562</v>
      </c>
      <c r="Z87" s="42" t="s">
        <v>2562</v>
      </c>
      <c r="AA87" s="42" t="s">
        <v>2562</v>
      </c>
      <c r="AB87" s="42" t="s">
        <v>2562</v>
      </c>
      <c r="AC87" s="42" t="s">
        <v>2562</v>
      </c>
      <c r="AD87" s="167"/>
      <c r="AE87" s="167"/>
      <c r="AF87" s="167"/>
      <c r="AG87" s="167"/>
      <c r="AH87" s="167"/>
      <c r="AI87" s="167"/>
      <c r="AJ87" s="167"/>
      <c r="AK87" s="167"/>
      <c r="AL87" s="167"/>
      <c r="AM87" s="167"/>
      <c r="AN87" s="4">
        <f>+VLOOKUP(P87,'[2]STYLES &amp; MODELS MATRIX'!$F:$G,2,FALSE)</f>
        <v>0</v>
      </c>
    </row>
    <row r="88" spans="1:40" s="4" customFormat="1" x14ac:dyDescent="0.2">
      <c r="A88" s="43" t="s">
        <v>834</v>
      </c>
      <c r="B88" s="44" t="s">
        <v>591</v>
      </c>
      <c r="C88" s="43" t="str">
        <f>IF(B88&gt;0,+VLOOKUP(B88,'STYLE NAMES'!$B$1:$C$1007,2,FALSE),"")</f>
        <v>4 SEASON RIDING SOCKS 
3 PACK BUNDLE</v>
      </c>
      <c r="D88" s="57" t="str">
        <f t="shared" si="40"/>
        <v>ROMA-3XB / NYL00003XBST1</v>
      </c>
      <c r="E88" s="43" t="s">
        <v>1605</v>
      </c>
      <c r="F88" s="45" t="s">
        <v>1602</v>
      </c>
      <c r="G88" s="45" t="s">
        <v>823</v>
      </c>
      <c r="H88" s="46" t="s">
        <v>820</v>
      </c>
      <c r="I88" s="42" t="s">
        <v>824</v>
      </c>
      <c r="J88" s="42" t="s">
        <v>825</v>
      </c>
      <c r="K88" s="3"/>
      <c r="L88" s="57" t="str">
        <f t="shared" si="41"/>
        <v>ROMA-3XB</v>
      </c>
      <c r="M88" s="57" t="str">
        <f>IF(B88&gt;0,+VLOOKUP(B88,'STYLE NAMES'!$B$1:$D$1021,3,FALSE),"")</f>
        <v>A.RACAU_SOC</v>
      </c>
      <c r="N88" s="55" t="str">
        <f t="shared" si="42"/>
        <v>A.RACAU_SOC0020</v>
      </c>
      <c r="O88" s="57" t="str">
        <f t="shared" si="43"/>
        <v>NYL00003XBST1</v>
      </c>
      <c r="P88" s="55" t="str">
        <f t="shared" si="44"/>
        <v>A.RACAU_SOC0020_NYL00003XBST1</v>
      </c>
      <c r="Q88" s="57"/>
      <c r="R88" s="83" t="str">
        <f>IF(G88&gt;0,+VLOOKUP(G88,'MASTER CODE DATA'!O$2:P$99,2,FALSE),"")</f>
        <v>NYL</v>
      </c>
      <c r="S88" s="83" t="str">
        <f>IF(I88&gt;0,+VLOOKUP(I88,'MASTER CODE DATA'!Q$2:R$999,2,FALSE),"")</f>
        <v>3XB</v>
      </c>
      <c r="T88" s="83" t="str">
        <f>IF(J88&gt;0,+VLOOKUP(J88,'MASTER CODE DATA'!Q$2:R$999,2,FALSE),"")</f>
        <v>ST1</v>
      </c>
      <c r="U88" s="3"/>
      <c r="V88" s="42" t="s">
        <v>3329</v>
      </c>
      <c r="W88" s="42" t="s">
        <v>2562</v>
      </c>
      <c r="X88" s="42" t="s">
        <v>2562</v>
      </c>
      <c r="Y88" s="42" t="s">
        <v>2562</v>
      </c>
      <c r="Z88" s="42" t="s">
        <v>2562</v>
      </c>
      <c r="AA88" s="42" t="s">
        <v>2562</v>
      </c>
      <c r="AB88" s="42" t="s">
        <v>2562</v>
      </c>
      <c r="AC88" s="42" t="s">
        <v>2562</v>
      </c>
      <c r="AD88" s="167"/>
      <c r="AE88" s="167"/>
      <c r="AF88" s="167"/>
      <c r="AG88" s="167"/>
      <c r="AH88" s="167"/>
      <c r="AI88" s="167"/>
      <c r="AJ88" s="167"/>
      <c r="AK88" s="167"/>
      <c r="AL88" s="167"/>
      <c r="AM88" s="167"/>
      <c r="AN88" s="4">
        <f>+VLOOKUP(P88,'[2]STYLES &amp; MODELS MATRIX'!$F:$G,2,FALSE)</f>
        <v>0</v>
      </c>
    </row>
    <row r="89" spans="1:40" s="4" customFormat="1" x14ac:dyDescent="0.2">
      <c r="A89" s="43" t="s">
        <v>836</v>
      </c>
      <c r="B89" s="44" t="s">
        <v>682</v>
      </c>
      <c r="C89" s="43" t="str">
        <f>IF(B89&gt;0,+VLOOKUP(B89,'STYLE NAMES'!$B$1:$C$1007,2,FALSE),"")</f>
        <v>WINTER RIDING SOCKS 
2 PACK BUNDLE</v>
      </c>
      <c r="D89" s="57" t="str">
        <f t="shared" si="40"/>
        <v>TORINO-2XB / NYL00002XBST1</v>
      </c>
      <c r="E89" s="43" t="s">
        <v>1605</v>
      </c>
      <c r="F89" s="45" t="s">
        <v>1602</v>
      </c>
      <c r="G89" s="45" t="s">
        <v>823</v>
      </c>
      <c r="H89" s="46" t="s">
        <v>820</v>
      </c>
      <c r="I89" s="42" t="s">
        <v>835</v>
      </c>
      <c r="J89" s="42" t="s">
        <v>825</v>
      </c>
      <c r="K89" s="3"/>
      <c r="L89" s="57" t="str">
        <f t="shared" si="41"/>
        <v>TORINO-2XB</v>
      </c>
      <c r="M89" s="57" t="str">
        <f>IF(B89&gt;0,+VLOOKUP(B89,'STYLE NAMES'!$B$1:$D$1021,3,FALSE),"")</f>
        <v>A.RACAU_SOC</v>
      </c>
      <c r="N89" s="55" t="str">
        <f t="shared" si="42"/>
        <v>A.RACAU_SOC0021</v>
      </c>
      <c r="O89" s="57" t="str">
        <f t="shared" si="43"/>
        <v>NYL00002XBST1</v>
      </c>
      <c r="P89" s="55" t="str">
        <f t="shared" si="44"/>
        <v>A.RACAU_SOC0021_NYL00002XBST1</v>
      </c>
      <c r="Q89" s="57"/>
      <c r="R89" s="83" t="str">
        <f>IF(G89&gt;0,+VLOOKUP(G89,'MASTER CODE DATA'!O$2:P$99,2,FALSE),"")</f>
        <v>NYL</v>
      </c>
      <c r="S89" s="83" t="str">
        <f>IF(I89&gt;0,+VLOOKUP(I89,'MASTER CODE DATA'!Q$2:R$999,2,FALSE),"")</f>
        <v>2XB</v>
      </c>
      <c r="T89" s="83" t="str">
        <f>IF(J89&gt;0,+VLOOKUP(J89,'MASTER CODE DATA'!Q$2:R$999,2,FALSE),"")</f>
        <v>ST1</v>
      </c>
      <c r="U89" s="3"/>
      <c r="V89" s="42" t="s">
        <v>3330</v>
      </c>
      <c r="W89" s="42" t="s">
        <v>2562</v>
      </c>
      <c r="X89" s="42" t="s">
        <v>2562</v>
      </c>
      <c r="Y89" s="42" t="s">
        <v>2562</v>
      </c>
      <c r="Z89" s="42" t="s">
        <v>2562</v>
      </c>
      <c r="AA89" s="42" t="s">
        <v>2562</v>
      </c>
      <c r="AB89" s="42" t="s">
        <v>2562</v>
      </c>
      <c r="AC89" s="42" t="s">
        <v>2562</v>
      </c>
      <c r="AD89" s="167"/>
      <c r="AE89" s="167"/>
      <c r="AF89" s="167"/>
      <c r="AG89" s="167"/>
      <c r="AH89" s="167"/>
      <c r="AI89" s="167"/>
      <c r="AJ89" s="167"/>
      <c r="AK89" s="167"/>
      <c r="AL89" s="167"/>
      <c r="AM89" s="167"/>
      <c r="AN89" s="4">
        <f>+VLOOKUP(P89,'[2]STYLES &amp; MODELS MATRIX'!$F:$G,2,FALSE)</f>
        <v>0</v>
      </c>
    </row>
    <row r="90" spans="1:40" s="4" customFormat="1" x14ac:dyDescent="0.2">
      <c r="A90" s="43" t="s">
        <v>837</v>
      </c>
      <c r="B90" s="118" t="s">
        <v>405</v>
      </c>
      <c r="C90" s="47" t="s">
        <v>839</v>
      </c>
      <c r="D90" s="57" t="str">
        <f t="shared" si="40"/>
        <v xml:space="preserve">LUCCA / </v>
      </c>
      <c r="E90" s="43" t="s">
        <v>1605</v>
      </c>
      <c r="F90" s="45" t="s">
        <v>1602</v>
      </c>
      <c r="G90" s="45" t="s">
        <v>823</v>
      </c>
      <c r="H90" s="46" t="s">
        <v>820</v>
      </c>
      <c r="I90" s="42" t="s">
        <v>96</v>
      </c>
      <c r="J90" s="42" t="s">
        <v>114</v>
      </c>
      <c r="K90" s="3"/>
      <c r="L90" s="57" t="str">
        <f t="shared" si="41"/>
        <v>LUCCA</v>
      </c>
      <c r="M90" s="57"/>
      <c r="N90" s="55"/>
      <c r="O90" s="57"/>
      <c r="P90" s="55"/>
      <c r="Q90" s="57"/>
      <c r="R90" s="83"/>
      <c r="S90" s="83"/>
      <c r="T90" s="83"/>
      <c r="U90" s="3"/>
      <c r="V90" s="42">
        <v>0</v>
      </c>
      <c r="W90" s="42" t="s">
        <v>2562</v>
      </c>
      <c r="X90" s="42" t="s">
        <v>2562</v>
      </c>
      <c r="Y90" s="42" t="s">
        <v>2562</v>
      </c>
      <c r="Z90" s="42" t="s">
        <v>2562</v>
      </c>
      <c r="AA90" s="42" t="s">
        <v>2562</v>
      </c>
      <c r="AB90" s="42" t="s">
        <v>2562</v>
      </c>
      <c r="AC90" s="42" t="s">
        <v>2562</v>
      </c>
      <c r="AD90" s="167"/>
      <c r="AE90" s="167"/>
      <c r="AF90" s="167"/>
      <c r="AG90" s="167"/>
      <c r="AH90" s="167"/>
      <c r="AI90" s="167"/>
      <c r="AJ90" s="167"/>
      <c r="AK90" s="167"/>
      <c r="AL90" s="167"/>
      <c r="AM90" s="167"/>
    </row>
    <row r="91" spans="1:40" s="4" customFormat="1" x14ac:dyDescent="0.2">
      <c r="A91" s="43" t="s">
        <v>837</v>
      </c>
      <c r="B91" s="118" t="s">
        <v>405</v>
      </c>
      <c r="C91" s="47" t="s">
        <v>839</v>
      </c>
      <c r="D91" s="57" t="str">
        <f t="shared" si="40"/>
        <v xml:space="preserve">LUCCA / </v>
      </c>
      <c r="E91" s="43" t="s">
        <v>1605</v>
      </c>
      <c r="F91" s="45" t="s">
        <v>1602</v>
      </c>
      <c r="G91" s="45" t="s">
        <v>823</v>
      </c>
      <c r="H91" s="46" t="s">
        <v>820</v>
      </c>
      <c r="I91" s="42" t="s">
        <v>411</v>
      </c>
      <c r="J91" s="42" t="s">
        <v>773</v>
      </c>
      <c r="K91" s="3"/>
      <c r="L91" s="57" t="str">
        <f t="shared" si="41"/>
        <v>LUCCA</v>
      </c>
      <c r="M91" s="57"/>
      <c r="N91" s="55"/>
      <c r="O91" s="57"/>
      <c r="P91" s="55"/>
      <c r="Q91" s="57"/>
      <c r="R91" s="83"/>
      <c r="S91" s="83"/>
      <c r="T91" s="83"/>
      <c r="U91" s="3"/>
      <c r="V91" s="42">
        <v>0</v>
      </c>
      <c r="W91" s="42" t="s">
        <v>2562</v>
      </c>
      <c r="X91" s="42" t="s">
        <v>2562</v>
      </c>
      <c r="Y91" s="42" t="s">
        <v>2562</v>
      </c>
      <c r="Z91" s="42" t="s">
        <v>2562</v>
      </c>
      <c r="AA91" s="42" t="s">
        <v>2562</v>
      </c>
      <c r="AB91" s="42" t="s">
        <v>2562</v>
      </c>
      <c r="AC91" s="42" t="s">
        <v>2562</v>
      </c>
      <c r="AD91" s="167"/>
      <c r="AE91" s="167"/>
      <c r="AF91" s="167"/>
      <c r="AG91" s="167"/>
      <c r="AH91" s="167"/>
      <c r="AI91" s="167"/>
      <c r="AJ91" s="167"/>
      <c r="AK91" s="167"/>
      <c r="AL91" s="167"/>
      <c r="AM91" s="167"/>
    </row>
    <row r="92" spans="1:40" s="4" customFormat="1" x14ac:dyDescent="0.2">
      <c r="A92" s="43" t="s">
        <v>837</v>
      </c>
      <c r="B92" s="118" t="s">
        <v>405</v>
      </c>
      <c r="C92" s="47" t="s">
        <v>839</v>
      </c>
      <c r="D92" s="57" t="str">
        <f t="shared" si="40"/>
        <v xml:space="preserve">LUCCA / </v>
      </c>
      <c r="E92" s="43" t="s">
        <v>1605</v>
      </c>
      <c r="F92" s="45" t="s">
        <v>1602</v>
      </c>
      <c r="G92" s="45" t="s">
        <v>823</v>
      </c>
      <c r="H92" s="46" t="s">
        <v>820</v>
      </c>
      <c r="I92" s="42" t="s">
        <v>114</v>
      </c>
      <c r="J92" s="42" t="s">
        <v>804</v>
      </c>
      <c r="K92" s="3"/>
      <c r="L92" s="57" t="str">
        <f t="shared" si="41"/>
        <v>LUCCA</v>
      </c>
      <c r="M92" s="57"/>
      <c r="N92" s="55"/>
      <c r="O92" s="57"/>
      <c r="P92" s="55"/>
      <c r="Q92" s="57"/>
      <c r="R92" s="83"/>
      <c r="S92" s="83"/>
      <c r="T92" s="83"/>
      <c r="U92" s="3"/>
      <c r="V92" s="42">
        <v>0</v>
      </c>
      <c r="W92" s="42" t="s">
        <v>2562</v>
      </c>
      <c r="X92" s="42" t="s">
        <v>2562</v>
      </c>
      <c r="Y92" s="42" t="s">
        <v>2562</v>
      </c>
      <c r="Z92" s="42" t="s">
        <v>2562</v>
      </c>
      <c r="AA92" s="42" t="s">
        <v>2562</v>
      </c>
      <c r="AB92" s="42" t="s">
        <v>2562</v>
      </c>
      <c r="AC92" s="42" t="s">
        <v>2562</v>
      </c>
      <c r="AD92" s="167"/>
      <c r="AE92" s="167"/>
      <c r="AF92" s="167"/>
      <c r="AG92" s="167"/>
      <c r="AH92" s="167"/>
      <c r="AI92" s="167"/>
      <c r="AJ92" s="167"/>
      <c r="AK92" s="167"/>
      <c r="AL92" s="167"/>
      <c r="AM92" s="167"/>
    </row>
    <row r="93" spans="1:40" s="4" customFormat="1" x14ac:dyDescent="0.2">
      <c r="A93" s="47" t="s">
        <v>840</v>
      </c>
      <c r="B93" s="119" t="s">
        <v>838</v>
      </c>
      <c r="C93" s="47" t="s">
        <v>839</v>
      </c>
      <c r="D93" s="57" t="str">
        <f t="shared" si="40"/>
        <v xml:space="preserve">CAPRI / </v>
      </c>
      <c r="E93" s="43" t="s">
        <v>1605</v>
      </c>
      <c r="F93" s="45" t="s">
        <v>1602</v>
      </c>
      <c r="G93" s="48" t="s">
        <v>823</v>
      </c>
      <c r="H93" s="49" t="s">
        <v>820</v>
      </c>
      <c r="I93" s="50" t="s">
        <v>96</v>
      </c>
      <c r="J93" s="50" t="s">
        <v>773</v>
      </c>
      <c r="K93" s="9"/>
      <c r="L93" s="57" t="str">
        <f t="shared" si="41"/>
        <v>CAPRI</v>
      </c>
      <c r="M93" s="57"/>
      <c r="N93" s="55"/>
      <c r="O93" s="57"/>
      <c r="P93" s="55"/>
      <c r="Q93" s="57"/>
      <c r="R93" s="83"/>
      <c r="S93" s="83"/>
      <c r="T93" s="83"/>
      <c r="U93" s="9"/>
      <c r="V93" s="42">
        <v>0</v>
      </c>
      <c r="W93" s="42" t="s">
        <v>2562</v>
      </c>
      <c r="X93" s="42" t="s">
        <v>2562</v>
      </c>
      <c r="Y93" s="42" t="s">
        <v>2562</v>
      </c>
      <c r="Z93" s="42" t="s">
        <v>2562</v>
      </c>
      <c r="AA93" s="42" t="s">
        <v>2562</v>
      </c>
      <c r="AB93" s="42" t="s">
        <v>2562</v>
      </c>
      <c r="AC93" s="42" t="s">
        <v>2562</v>
      </c>
      <c r="AD93" s="167"/>
      <c r="AE93" s="167"/>
      <c r="AF93" s="167"/>
      <c r="AG93" s="167"/>
      <c r="AH93" s="167"/>
      <c r="AI93" s="167"/>
      <c r="AJ93" s="167"/>
      <c r="AK93" s="167"/>
      <c r="AL93" s="167"/>
      <c r="AM93" s="167"/>
    </row>
    <row r="94" spans="1:40" s="4" customFormat="1" x14ac:dyDescent="0.2">
      <c r="A94" s="47" t="s">
        <v>840</v>
      </c>
      <c r="B94" s="119" t="s">
        <v>838</v>
      </c>
      <c r="C94" s="47" t="s">
        <v>839</v>
      </c>
      <c r="D94" s="57" t="str">
        <f t="shared" si="40"/>
        <v xml:space="preserve">CAPRI / </v>
      </c>
      <c r="E94" s="43" t="s">
        <v>1605</v>
      </c>
      <c r="F94" s="45" t="s">
        <v>1602</v>
      </c>
      <c r="G94" s="48" t="s">
        <v>823</v>
      </c>
      <c r="H94" s="49" t="s">
        <v>820</v>
      </c>
      <c r="I94" s="50" t="s">
        <v>136</v>
      </c>
      <c r="J94" s="50" t="s">
        <v>841</v>
      </c>
      <c r="K94" s="9"/>
      <c r="L94" s="57" t="str">
        <f t="shared" si="41"/>
        <v>CAPRI</v>
      </c>
      <c r="M94" s="57"/>
      <c r="N94" s="55"/>
      <c r="O94" s="57"/>
      <c r="P94" s="55"/>
      <c r="Q94" s="57"/>
      <c r="R94" s="83"/>
      <c r="S94" s="83"/>
      <c r="T94" s="83"/>
      <c r="U94" s="9"/>
      <c r="V94" s="42">
        <v>0</v>
      </c>
      <c r="W94" s="42" t="s">
        <v>2562</v>
      </c>
      <c r="X94" s="42" t="s">
        <v>2562</v>
      </c>
      <c r="Y94" s="42" t="s">
        <v>2562</v>
      </c>
      <c r="Z94" s="42" t="s">
        <v>2562</v>
      </c>
      <c r="AA94" s="42" t="s">
        <v>2562</v>
      </c>
      <c r="AB94" s="42" t="s">
        <v>2562</v>
      </c>
      <c r="AC94" s="42" t="s">
        <v>2562</v>
      </c>
      <c r="AD94" s="167"/>
      <c r="AE94" s="167"/>
      <c r="AF94" s="167"/>
      <c r="AG94" s="167"/>
      <c r="AH94" s="167"/>
      <c r="AI94" s="167"/>
      <c r="AJ94" s="167"/>
      <c r="AK94" s="167"/>
      <c r="AL94" s="167"/>
      <c r="AM94" s="167"/>
    </row>
    <row r="95" spans="1:40" s="4" customFormat="1" x14ac:dyDescent="0.2">
      <c r="A95" s="47" t="s">
        <v>840</v>
      </c>
      <c r="B95" s="119" t="s">
        <v>838</v>
      </c>
      <c r="C95" s="47" t="s">
        <v>839</v>
      </c>
      <c r="D95" s="57" t="str">
        <f t="shared" si="40"/>
        <v xml:space="preserve">CAPRI / </v>
      </c>
      <c r="E95" s="43" t="s">
        <v>1605</v>
      </c>
      <c r="F95" s="45" t="s">
        <v>1602</v>
      </c>
      <c r="G95" s="48" t="s">
        <v>823</v>
      </c>
      <c r="H95" s="49" t="s">
        <v>820</v>
      </c>
      <c r="I95" s="50" t="s">
        <v>97</v>
      </c>
      <c r="J95" s="50" t="s">
        <v>841</v>
      </c>
      <c r="K95" s="9"/>
      <c r="L95" s="57" t="str">
        <f t="shared" si="41"/>
        <v>CAPRI</v>
      </c>
      <c r="M95" s="57"/>
      <c r="N95" s="55"/>
      <c r="O95" s="57"/>
      <c r="P95" s="55"/>
      <c r="Q95" s="57"/>
      <c r="R95" s="83"/>
      <c r="S95" s="83"/>
      <c r="T95" s="83"/>
      <c r="U95" s="9"/>
      <c r="V95" s="42">
        <v>0</v>
      </c>
      <c r="W95" s="42" t="s">
        <v>2562</v>
      </c>
      <c r="X95" s="42" t="s">
        <v>2562</v>
      </c>
      <c r="Y95" s="42" t="s">
        <v>2562</v>
      </c>
      <c r="Z95" s="42" t="s">
        <v>2562</v>
      </c>
      <c r="AA95" s="42" t="s">
        <v>2562</v>
      </c>
      <c r="AB95" s="42" t="s">
        <v>2562</v>
      </c>
      <c r="AC95" s="42" t="s">
        <v>2562</v>
      </c>
      <c r="AD95" s="167"/>
      <c r="AE95" s="167"/>
      <c r="AF95" s="167"/>
      <c r="AG95" s="167"/>
      <c r="AH95" s="167"/>
      <c r="AI95" s="167"/>
      <c r="AJ95" s="167"/>
      <c r="AK95" s="167"/>
      <c r="AL95" s="167"/>
      <c r="AM95" s="167"/>
    </row>
    <row r="96" spans="1:40" s="4" customFormat="1" x14ac:dyDescent="0.2">
      <c r="A96" s="43" t="s">
        <v>842</v>
      </c>
      <c r="B96" s="118" t="s">
        <v>371</v>
      </c>
      <c r="C96" s="47" t="s">
        <v>839</v>
      </c>
      <c r="D96" s="57" t="str">
        <f t="shared" si="40"/>
        <v xml:space="preserve">LAZIO / </v>
      </c>
      <c r="E96" s="43" t="s">
        <v>1605</v>
      </c>
      <c r="F96" s="45" t="s">
        <v>1602</v>
      </c>
      <c r="G96" s="45" t="s">
        <v>823</v>
      </c>
      <c r="H96" s="46" t="s">
        <v>820</v>
      </c>
      <c r="I96" s="42" t="s">
        <v>267</v>
      </c>
      <c r="J96" s="42" t="s">
        <v>411</v>
      </c>
      <c r="K96" s="3"/>
      <c r="L96" s="57" t="str">
        <f t="shared" si="41"/>
        <v>LAZIO</v>
      </c>
      <c r="M96" s="57"/>
      <c r="N96" s="55"/>
      <c r="O96" s="57"/>
      <c r="P96" s="55"/>
      <c r="Q96" s="57"/>
      <c r="R96" s="83"/>
      <c r="S96" s="83"/>
      <c r="T96" s="83"/>
      <c r="U96" s="3"/>
      <c r="V96" s="42">
        <v>0</v>
      </c>
      <c r="W96" s="42" t="s">
        <v>2562</v>
      </c>
      <c r="X96" s="42" t="s">
        <v>2562</v>
      </c>
      <c r="Y96" s="42" t="s">
        <v>2562</v>
      </c>
      <c r="Z96" s="42" t="s">
        <v>2562</v>
      </c>
      <c r="AA96" s="42" t="s">
        <v>2562</v>
      </c>
      <c r="AB96" s="42" t="s">
        <v>2562</v>
      </c>
      <c r="AC96" s="42" t="s">
        <v>2562</v>
      </c>
      <c r="AD96" s="167"/>
      <c r="AE96" s="167"/>
      <c r="AF96" s="167"/>
      <c r="AG96" s="167"/>
      <c r="AH96" s="167"/>
      <c r="AI96" s="167"/>
      <c r="AJ96" s="167"/>
      <c r="AK96" s="167"/>
      <c r="AL96" s="167"/>
      <c r="AM96" s="167"/>
    </row>
    <row r="97" spans="1:40" s="4" customFormat="1" x14ac:dyDescent="0.2">
      <c r="A97" s="43" t="s">
        <v>842</v>
      </c>
      <c r="B97" s="118" t="s">
        <v>371</v>
      </c>
      <c r="C97" s="47" t="s">
        <v>839</v>
      </c>
      <c r="D97" s="57" t="str">
        <f t="shared" si="40"/>
        <v xml:space="preserve">LAZIO / </v>
      </c>
      <c r="E97" s="43" t="s">
        <v>1605</v>
      </c>
      <c r="F97" s="45" t="s">
        <v>1602</v>
      </c>
      <c r="G97" s="45" t="s">
        <v>823</v>
      </c>
      <c r="H97" s="46" t="s">
        <v>820</v>
      </c>
      <c r="I97" s="42" t="s">
        <v>267</v>
      </c>
      <c r="J97" s="42" t="s">
        <v>843</v>
      </c>
      <c r="K97" s="3"/>
      <c r="L97" s="57" t="str">
        <f t="shared" si="41"/>
        <v>LAZIO</v>
      </c>
      <c r="M97" s="57"/>
      <c r="N97" s="55"/>
      <c r="O97" s="57"/>
      <c r="P97" s="55"/>
      <c r="Q97" s="57"/>
      <c r="R97" s="83"/>
      <c r="S97" s="83"/>
      <c r="T97" s="83"/>
      <c r="U97" s="3"/>
      <c r="V97" s="42">
        <v>0</v>
      </c>
      <c r="W97" s="42" t="s">
        <v>2562</v>
      </c>
      <c r="X97" s="42" t="s">
        <v>2562</v>
      </c>
      <c r="Y97" s="42" t="s">
        <v>2562</v>
      </c>
      <c r="Z97" s="42" t="s">
        <v>2562</v>
      </c>
      <c r="AA97" s="42" t="s">
        <v>2562</v>
      </c>
      <c r="AB97" s="42" t="s">
        <v>2562</v>
      </c>
      <c r="AC97" s="42" t="s">
        <v>2562</v>
      </c>
      <c r="AD97" s="167"/>
      <c r="AE97" s="167"/>
      <c r="AF97" s="167"/>
      <c r="AG97" s="167"/>
      <c r="AH97" s="167"/>
      <c r="AI97" s="167"/>
      <c r="AJ97" s="167"/>
      <c r="AK97" s="167"/>
      <c r="AL97" s="167"/>
      <c r="AM97" s="167"/>
    </row>
    <row r="98" spans="1:40" s="4" customFormat="1" x14ac:dyDescent="0.2">
      <c r="A98" s="43" t="s">
        <v>842</v>
      </c>
      <c r="B98" s="118" t="s">
        <v>371</v>
      </c>
      <c r="C98" s="47" t="s">
        <v>839</v>
      </c>
      <c r="D98" s="57" t="str">
        <f t="shared" si="40"/>
        <v xml:space="preserve">LAZIO / </v>
      </c>
      <c r="E98" s="43" t="s">
        <v>1605</v>
      </c>
      <c r="F98" s="45" t="s">
        <v>1602</v>
      </c>
      <c r="G98" s="45" t="s">
        <v>823</v>
      </c>
      <c r="H98" s="46" t="s">
        <v>820</v>
      </c>
      <c r="I98" s="42" t="s">
        <v>267</v>
      </c>
      <c r="J98" s="42" t="s">
        <v>777</v>
      </c>
      <c r="K98" s="3"/>
      <c r="L98" s="57" t="str">
        <f t="shared" si="41"/>
        <v>LAZIO</v>
      </c>
      <c r="M98" s="57"/>
      <c r="N98" s="55"/>
      <c r="O98" s="57"/>
      <c r="P98" s="55"/>
      <c r="Q98" s="57"/>
      <c r="R98" s="83"/>
      <c r="S98" s="83"/>
      <c r="T98" s="83"/>
      <c r="U98" s="3"/>
      <c r="V98" s="42">
        <v>0</v>
      </c>
      <c r="W98" s="42" t="s">
        <v>2562</v>
      </c>
      <c r="X98" s="42" t="s">
        <v>2562</v>
      </c>
      <c r="Y98" s="42" t="s">
        <v>2562</v>
      </c>
      <c r="Z98" s="42" t="s">
        <v>2562</v>
      </c>
      <c r="AA98" s="42" t="s">
        <v>2562</v>
      </c>
      <c r="AB98" s="42" t="s">
        <v>2562</v>
      </c>
      <c r="AC98" s="42" t="s">
        <v>2562</v>
      </c>
      <c r="AD98" s="167"/>
      <c r="AE98" s="167"/>
      <c r="AF98" s="167"/>
      <c r="AG98" s="167"/>
      <c r="AH98" s="167"/>
      <c r="AI98" s="167"/>
      <c r="AJ98" s="167"/>
      <c r="AK98" s="167"/>
      <c r="AL98" s="167"/>
      <c r="AM98" s="167"/>
    </row>
    <row r="99" spans="1:40" s="4" customFormat="1" x14ac:dyDescent="0.2">
      <c r="A99" s="43" t="s">
        <v>844</v>
      </c>
      <c r="B99" s="118" t="s">
        <v>584</v>
      </c>
      <c r="C99" s="47" t="s">
        <v>839</v>
      </c>
      <c r="D99" s="57" t="str">
        <f t="shared" si="40"/>
        <v xml:space="preserve">ROMA / </v>
      </c>
      <c r="E99" s="43" t="s">
        <v>1605</v>
      </c>
      <c r="F99" s="45" t="s">
        <v>1602</v>
      </c>
      <c r="G99" s="45" t="s">
        <v>823</v>
      </c>
      <c r="H99" s="46" t="s">
        <v>820</v>
      </c>
      <c r="I99" s="42" t="s">
        <v>96</v>
      </c>
      <c r="J99" s="42" t="s">
        <v>773</v>
      </c>
      <c r="K99" s="3"/>
      <c r="L99" s="57" t="str">
        <f t="shared" si="41"/>
        <v>ROMA</v>
      </c>
      <c r="M99" s="57"/>
      <c r="N99" s="55"/>
      <c r="O99" s="57"/>
      <c r="P99" s="55"/>
      <c r="Q99" s="57"/>
      <c r="R99" s="83"/>
      <c r="S99" s="83"/>
      <c r="T99" s="83"/>
      <c r="U99" s="3"/>
      <c r="V99" s="42">
        <v>0</v>
      </c>
      <c r="W99" s="42" t="s">
        <v>2562</v>
      </c>
      <c r="X99" s="42" t="s">
        <v>2562</v>
      </c>
      <c r="Y99" s="42" t="s">
        <v>2562</v>
      </c>
      <c r="Z99" s="42" t="s">
        <v>2562</v>
      </c>
      <c r="AA99" s="42" t="s">
        <v>2562</v>
      </c>
      <c r="AB99" s="42" t="s">
        <v>2562</v>
      </c>
      <c r="AC99" s="42" t="s">
        <v>2562</v>
      </c>
      <c r="AD99" s="167"/>
      <c r="AE99" s="167"/>
      <c r="AF99" s="167"/>
      <c r="AG99" s="167"/>
      <c r="AH99" s="167"/>
      <c r="AI99" s="167"/>
      <c r="AJ99" s="167"/>
      <c r="AK99" s="167"/>
      <c r="AL99" s="167"/>
      <c r="AM99" s="167"/>
    </row>
    <row r="100" spans="1:40" s="4" customFormat="1" x14ac:dyDescent="0.2">
      <c r="A100" s="43" t="s">
        <v>844</v>
      </c>
      <c r="B100" s="118" t="s">
        <v>584</v>
      </c>
      <c r="C100" s="47" t="s">
        <v>839</v>
      </c>
      <c r="D100" s="57" t="str">
        <f t="shared" si="40"/>
        <v xml:space="preserve">ROMA / </v>
      </c>
      <c r="E100" s="43" t="s">
        <v>1605</v>
      </c>
      <c r="F100" s="45" t="s">
        <v>1602</v>
      </c>
      <c r="G100" s="45" t="s">
        <v>823</v>
      </c>
      <c r="H100" s="46" t="s">
        <v>820</v>
      </c>
      <c r="I100" s="42" t="s">
        <v>136</v>
      </c>
      <c r="J100" s="42" t="s">
        <v>95</v>
      </c>
      <c r="K100" s="3"/>
      <c r="L100" s="57" t="str">
        <f t="shared" si="41"/>
        <v>ROMA</v>
      </c>
      <c r="M100" s="57"/>
      <c r="N100" s="55"/>
      <c r="O100" s="57"/>
      <c r="P100" s="55"/>
      <c r="Q100" s="57"/>
      <c r="R100" s="83"/>
      <c r="S100" s="83"/>
      <c r="T100" s="83"/>
      <c r="U100" s="3"/>
      <c r="V100" s="42">
        <v>0</v>
      </c>
      <c r="W100" s="42" t="s">
        <v>2562</v>
      </c>
      <c r="X100" s="42" t="s">
        <v>2562</v>
      </c>
      <c r="Y100" s="42" t="s">
        <v>2562</v>
      </c>
      <c r="Z100" s="42" t="s">
        <v>2562</v>
      </c>
      <c r="AA100" s="42" t="s">
        <v>2562</v>
      </c>
      <c r="AB100" s="42" t="s">
        <v>2562</v>
      </c>
      <c r="AC100" s="42" t="s">
        <v>2562</v>
      </c>
      <c r="AD100" s="167"/>
      <c r="AE100" s="167"/>
      <c r="AF100" s="167"/>
      <c r="AG100" s="167"/>
      <c r="AH100" s="167"/>
      <c r="AI100" s="167"/>
      <c r="AJ100" s="167"/>
      <c r="AK100" s="167"/>
      <c r="AL100" s="167"/>
      <c r="AM100" s="167"/>
    </row>
    <row r="101" spans="1:40" s="4" customFormat="1" x14ac:dyDescent="0.2">
      <c r="A101" s="43" t="s">
        <v>844</v>
      </c>
      <c r="B101" s="118" t="s">
        <v>584</v>
      </c>
      <c r="C101" s="47" t="s">
        <v>839</v>
      </c>
      <c r="D101" s="57" t="str">
        <f t="shared" si="40"/>
        <v xml:space="preserve">ROMA / </v>
      </c>
      <c r="E101" s="43" t="s">
        <v>1605</v>
      </c>
      <c r="F101" s="45" t="s">
        <v>1602</v>
      </c>
      <c r="G101" s="45" t="s">
        <v>823</v>
      </c>
      <c r="H101" s="46" t="s">
        <v>820</v>
      </c>
      <c r="I101" s="42" t="s">
        <v>97</v>
      </c>
      <c r="J101" s="42" t="s">
        <v>95</v>
      </c>
      <c r="K101" s="3"/>
      <c r="L101" s="57" t="str">
        <f t="shared" si="41"/>
        <v>ROMA</v>
      </c>
      <c r="M101" s="57"/>
      <c r="N101" s="55"/>
      <c r="O101" s="57"/>
      <c r="P101" s="55"/>
      <c r="Q101" s="57"/>
      <c r="R101" s="83"/>
      <c r="S101" s="83"/>
      <c r="T101" s="83"/>
      <c r="U101" s="3"/>
      <c r="V101" s="42">
        <v>0</v>
      </c>
      <c r="W101" s="42" t="s">
        <v>2562</v>
      </c>
      <c r="X101" s="42" t="s">
        <v>2562</v>
      </c>
      <c r="Y101" s="42" t="s">
        <v>2562</v>
      </c>
      <c r="Z101" s="42" t="s">
        <v>2562</v>
      </c>
      <c r="AA101" s="42" t="s">
        <v>2562</v>
      </c>
      <c r="AB101" s="42" t="s">
        <v>2562</v>
      </c>
      <c r="AC101" s="42" t="s">
        <v>2562</v>
      </c>
      <c r="AD101" s="167"/>
      <c r="AE101" s="167"/>
      <c r="AF101" s="167"/>
      <c r="AG101" s="167"/>
      <c r="AH101" s="167"/>
      <c r="AI101" s="167"/>
      <c r="AJ101" s="167"/>
      <c r="AK101" s="167"/>
      <c r="AL101" s="167"/>
      <c r="AM101" s="167"/>
    </row>
    <row r="102" spans="1:40" s="4" customFormat="1" x14ac:dyDescent="0.2">
      <c r="A102" s="43" t="s">
        <v>845</v>
      </c>
      <c r="B102" s="118" t="s">
        <v>672</v>
      </c>
      <c r="C102" s="47" t="s">
        <v>839</v>
      </c>
      <c r="D102" s="57" t="str">
        <f t="shared" si="40"/>
        <v xml:space="preserve">TORINO / </v>
      </c>
      <c r="E102" s="43" t="s">
        <v>1605</v>
      </c>
      <c r="F102" s="45" t="s">
        <v>1602</v>
      </c>
      <c r="G102" s="45" t="s">
        <v>823</v>
      </c>
      <c r="H102" s="46" t="s">
        <v>820</v>
      </c>
      <c r="I102" s="42" t="s">
        <v>96</v>
      </c>
      <c r="J102" s="42" t="s">
        <v>773</v>
      </c>
      <c r="K102" s="3"/>
      <c r="L102" s="57" t="str">
        <f t="shared" si="41"/>
        <v>TORINO</v>
      </c>
      <c r="M102" s="57"/>
      <c r="N102" s="55"/>
      <c r="O102" s="57"/>
      <c r="P102" s="55"/>
      <c r="Q102" s="57"/>
      <c r="R102" s="83"/>
      <c r="S102" s="83"/>
      <c r="T102" s="83"/>
      <c r="U102" s="3"/>
      <c r="V102" s="42">
        <v>0</v>
      </c>
      <c r="W102" s="42" t="s">
        <v>2562</v>
      </c>
      <c r="X102" s="42" t="s">
        <v>2562</v>
      </c>
      <c r="Y102" s="42" t="s">
        <v>2562</v>
      </c>
      <c r="Z102" s="42" t="s">
        <v>2562</v>
      </c>
      <c r="AA102" s="42" t="s">
        <v>2562</v>
      </c>
      <c r="AB102" s="42" t="s">
        <v>2562</v>
      </c>
      <c r="AC102" s="42" t="s">
        <v>2562</v>
      </c>
      <c r="AD102" s="167"/>
      <c r="AE102" s="167"/>
      <c r="AF102" s="167"/>
      <c r="AG102" s="167"/>
      <c r="AH102" s="167"/>
      <c r="AI102" s="167"/>
      <c r="AJ102" s="167"/>
      <c r="AK102" s="167"/>
      <c r="AL102" s="167"/>
      <c r="AM102" s="167"/>
    </row>
    <row r="103" spans="1:40" s="4" customFormat="1" x14ac:dyDescent="0.2">
      <c r="A103" s="43" t="s">
        <v>845</v>
      </c>
      <c r="B103" s="118" t="s">
        <v>672</v>
      </c>
      <c r="C103" s="47" t="s">
        <v>839</v>
      </c>
      <c r="D103" s="58" t="str">
        <f t="shared" si="40"/>
        <v xml:space="preserve">TORINO / </v>
      </c>
      <c r="E103" s="43" t="s">
        <v>1605</v>
      </c>
      <c r="F103" s="45" t="s">
        <v>1602</v>
      </c>
      <c r="G103" s="45" t="s">
        <v>823</v>
      </c>
      <c r="H103" s="46" t="s">
        <v>820</v>
      </c>
      <c r="I103" s="42" t="s">
        <v>97</v>
      </c>
      <c r="J103" s="42" t="s">
        <v>136</v>
      </c>
      <c r="K103" s="3"/>
      <c r="L103" s="58" t="str">
        <f t="shared" si="41"/>
        <v>TORINO</v>
      </c>
      <c r="M103" s="58"/>
      <c r="N103" s="55"/>
      <c r="O103" s="58"/>
      <c r="P103" s="55"/>
      <c r="Q103" s="58"/>
      <c r="R103" s="84"/>
      <c r="S103" s="84"/>
      <c r="T103" s="84"/>
      <c r="U103" s="3"/>
      <c r="V103" s="42">
        <v>0</v>
      </c>
      <c r="W103" s="42" t="s">
        <v>2562</v>
      </c>
      <c r="X103" s="42" t="s">
        <v>2562</v>
      </c>
      <c r="Y103" s="42" t="s">
        <v>2562</v>
      </c>
      <c r="Z103" s="42" t="s">
        <v>2562</v>
      </c>
      <c r="AA103" s="42" t="s">
        <v>2562</v>
      </c>
      <c r="AB103" s="42" t="s">
        <v>2562</v>
      </c>
      <c r="AC103" s="42" t="s">
        <v>2562</v>
      </c>
      <c r="AD103" s="167"/>
      <c r="AE103" s="167"/>
      <c r="AF103" s="167"/>
      <c r="AG103" s="167"/>
      <c r="AH103" s="167"/>
      <c r="AI103" s="167"/>
      <c r="AJ103" s="167"/>
      <c r="AK103" s="167"/>
      <c r="AL103" s="167"/>
      <c r="AM103" s="167"/>
    </row>
    <row r="104" spans="1:40" s="4" customFormat="1" x14ac:dyDescent="0.2">
      <c r="A104" s="43" t="s">
        <v>850</v>
      </c>
      <c r="B104" s="44" t="s">
        <v>476</v>
      </c>
      <c r="C104" s="43" t="str">
        <f>IF(B104&gt;0,+VLOOKUP(B104,'STYLE NAMES'!$B$1:$C$1007,2,FALSE),"")</f>
        <v>NAME TAG</v>
      </c>
      <c r="D104" s="58" t="str">
        <f t="shared" si="40"/>
        <v>NANDO / GRO0000DGYDGY</v>
      </c>
      <c r="E104" s="43" t="s">
        <v>1605</v>
      </c>
      <c r="F104" s="45" t="s">
        <v>1602</v>
      </c>
      <c r="G104" s="45" t="s">
        <v>849</v>
      </c>
      <c r="H104" s="46" t="s">
        <v>820</v>
      </c>
      <c r="I104" s="42" t="s">
        <v>341</v>
      </c>
      <c r="J104" s="42" t="s">
        <v>341</v>
      </c>
      <c r="K104" s="3"/>
      <c r="L104" s="58" t="str">
        <f t="shared" si="41"/>
        <v>NANDO</v>
      </c>
      <c r="M104" s="58" t="str">
        <f>IF(B104&gt;0,+VLOOKUP(B104,'STYLE NAMES'!$B$1:$D$1021,3,FALSE),"")</f>
        <v>A.HACUX_TAG</v>
      </c>
      <c r="N104" s="55" t="str">
        <f t="shared" ref="N104:N130" si="45">+M104&amp;A104</f>
        <v>A.HACUX_TAG0027</v>
      </c>
      <c r="O104" s="58" t="str">
        <f t="shared" si="43"/>
        <v>GRO0000DGYDGY</v>
      </c>
      <c r="P104" s="55" t="str">
        <f t="shared" si="44"/>
        <v>A.HACUX_TAG0027_GRO0000DGYDGY</v>
      </c>
      <c r="Q104" s="58"/>
      <c r="R104" s="84" t="str">
        <f>IF(G104&gt;0,+VLOOKUP(G104,'MASTER CODE DATA'!O$2:P$99,2,FALSE),"")</f>
        <v>GRO</v>
      </c>
      <c r="S104" s="84" t="str">
        <f>IF(I104&gt;0,+VLOOKUP(I104,'MASTER CODE DATA'!Q$2:R$999,2,FALSE),"")</f>
        <v>DGY</v>
      </c>
      <c r="T104" s="84" t="str">
        <f>IF(J104&gt;0,+VLOOKUP(J104,'MASTER CODE DATA'!Q$2:R$999,2,FALSE),"")</f>
        <v>DGY</v>
      </c>
      <c r="U104" s="3"/>
      <c r="V104" s="42" t="s">
        <v>3331</v>
      </c>
      <c r="W104" s="42" t="s">
        <v>3332</v>
      </c>
      <c r="X104" s="42" t="s">
        <v>2562</v>
      </c>
      <c r="Y104" s="42" t="s">
        <v>2562</v>
      </c>
      <c r="Z104" s="42" t="s">
        <v>2562</v>
      </c>
      <c r="AA104" s="42" t="s">
        <v>2562</v>
      </c>
      <c r="AB104" s="42" t="s">
        <v>2562</v>
      </c>
      <c r="AC104" s="42" t="s">
        <v>2562</v>
      </c>
      <c r="AD104" s="167"/>
      <c r="AE104" s="167"/>
      <c r="AF104" s="167"/>
      <c r="AG104" s="167"/>
      <c r="AH104" s="167"/>
      <c r="AI104" s="167"/>
      <c r="AJ104" s="167"/>
      <c r="AK104" s="167"/>
      <c r="AL104" s="167"/>
      <c r="AM104" s="167"/>
      <c r="AN104" s="4">
        <f>+VLOOKUP(P104,'[2]STYLES &amp; MODELS MATRIX'!$F:$G,2,FALSE)</f>
        <v>0</v>
      </c>
    </row>
    <row r="105" spans="1:40" s="4" customFormat="1" x14ac:dyDescent="0.2">
      <c r="A105" s="43" t="s">
        <v>853</v>
      </c>
      <c r="B105" s="44" t="s">
        <v>315</v>
      </c>
      <c r="C105" s="43" t="str">
        <f>IF(B105&gt;0,+VLOOKUP(B105,'STYLE NAMES'!$B$1:$C$1007,2,FALSE),"")</f>
        <v>KEY RING</v>
      </c>
      <c r="D105" s="58" t="str">
        <f t="shared" si="40"/>
        <v>FERNANDO / RIB0000BLKBLK</v>
      </c>
      <c r="E105" s="43" t="s">
        <v>1605</v>
      </c>
      <c r="F105" s="45" t="s">
        <v>1602</v>
      </c>
      <c r="G105" s="45" t="s">
        <v>852</v>
      </c>
      <c r="H105" s="46" t="s">
        <v>820</v>
      </c>
      <c r="I105" s="42" t="s">
        <v>95</v>
      </c>
      <c r="J105" s="42" t="s">
        <v>95</v>
      </c>
      <c r="K105" s="3"/>
      <c r="L105" s="58" t="str">
        <f t="shared" si="41"/>
        <v>FERNANDO</v>
      </c>
      <c r="M105" s="58" t="str">
        <f>IF(B105&gt;0,+VLOOKUP(B105,'STYLE NAMES'!$B$1:$D$1021,3,FALSE),"")</f>
        <v>A.RACNA_KYR</v>
      </c>
      <c r="N105" s="55" t="str">
        <f t="shared" si="45"/>
        <v>A.RACNA_KYR0028</v>
      </c>
      <c r="O105" s="58" t="str">
        <f t="shared" si="43"/>
        <v>RIB0000BLKBLK</v>
      </c>
      <c r="P105" s="55" t="str">
        <f t="shared" si="44"/>
        <v>A.RACNA_KYR0028_RIB0000BLKBLK</v>
      </c>
      <c r="Q105" s="58"/>
      <c r="R105" s="84" t="str">
        <f>IF(G105&gt;0,+VLOOKUP(G105,'MASTER CODE DATA'!O$2:P$99,2,FALSE),"")</f>
        <v>RIB</v>
      </c>
      <c r="S105" s="84" t="str">
        <f>IF(I105&gt;0,+VLOOKUP(I105,'MASTER CODE DATA'!Q$2:R$999,2,FALSE),"")</f>
        <v>BLK</v>
      </c>
      <c r="T105" s="84" t="str">
        <f>IF(J105&gt;0,+VLOOKUP(J105,'MASTER CODE DATA'!Q$2:R$999,2,FALSE),"")</f>
        <v>BLK</v>
      </c>
      <c r="U105" s="3"/>
      <c r="V105" s="42" t="s">
        <v>3333</v>
      </c>
      <c r="W105" s="42" t="s">
        <v>3334</v>
      </c>
      <c r="X105" s="42" t="s">
        <v>3335</v>
      </c>
      <c r="Y105" s="42" t="s">
        <v>2562</v>
      </c>
      <c r="Z105" s="42" t="s">
        <v>2562</v>
      </c>
      <c r="AA105" s="42" t="s">
        <v>2562</v>
      </c>
      <c r="AB105" s="42" t="s">
        <v>2562</v>
      </c>
      <c r="AC105" s="42" t="s">
        <v>2562</v>
      </c>
      <c r="AD105" s="167"/>
      <c r="AE105" s="167"/>
      <c r="AF105" s="167"/>
      <c r="AG105" s="167"/>
      <c r="AH105" s="167"/>
      <c r="AI105" s="167"/>
      <c r="AJ105" s="167"/>
      <c r="AK105" s="167"/>
      <c r="AL105" s="167"/>
      <c r="AM105" s="167"/>
      <c r="AN105" s="4">
        <f>+VLOOKUP(P105,'[2]STYLES &amp; MODELS MATRIX'!$F:$G,2,FALSE)</f>
        <v>0</v>
      </c>
    </row>
    <row r="106" spans="1:40" s="4" customFormat="1" x14ac:dyDescent="0.2">
      <c r="A106" s="43" t="s">
        <v>856</v>
      </c>
      <c r="B106" s="44" t="s">
        <v>507</v>
      </c>
      <c r="C106" s="43" t="str">
        <f>IF(B106&gt;0,+VLOOKUP(B106,'STYLE NAMES'!$B$1:$C$1007,2,FALSE),"")</f>
        <v>BEANIE</v>
      </c>
      <c r="D106" s="58" t="str">
        <f t="shared" si="40"/>
        <v>OTTAWA / ACR0000BLKBLK</v>
      </c>
      <c r="E106" s="43" t="s">
        <v>1605</v>
      </c>
      <c r="F106" s="45" t="s">
        <v>769</v>
      </c>
      <c r="G106" s="45" t="s">
        <v>855</v>
      </c>
      <c r="H106" s="46" t="s">
        <v>820</v>
      </c>
      <c r="I106" s="42" t="s">
        <v>95</v>
      </c>
      <c r="J106" s="42" t="s">
        <v>95</v>
      </c>
      <c r="K106" s="3"/>
      <c r="L106" s="58" t="str">
        <f t="shared" si="41"/>
        <v>OTTAWA</v>
      </c>
      <c r="M106" s="58" t="str">
        <f>IF(B106&gt;0,+VLOOKUP(B106,'STYLE NAMES'!$B$1:$D$1021,3,FALSE),"")</f>
        <v>A.RACAU_BEA</v>
      </c>
      <c r="N106" s="55" t="str">
        <f t="shared" si="45"/>
        <v>A.RACAU_BEA0029</v>
      </c>
      <c r="O106" s="58" t="str">
        <f t="shared" si="43"/>
        <v>ACR0000BLKBLK</v>
      </c>
      <c r="P106" s="55" t="str">
        <f t="shared" si="44"/>
        <v>A.RACAU_BEA0029_ACR0000BLKBLK</v>
      </c>
      <c r="Q106" s="58"/>
      <c r="R106" s="84" t="str">
        <f>IF(G106&gt;0,+VLOOKUP(G106,'MASTER CODE DATA'!O$2:P$99,2,FALSE),"")</f>
        <v>ACR</v>
      </c>
      <c r="S106" s="84" t="str">
        <f>IF(I106&gt;0,+VLOOKUP(I106,'MASTER CODE DATA'!Q$2:R$999,2,FALSE),"")</f>
        <v>BLK</v>
      </c>
      <c r="T106" s="84" t="str">
        <f>IF(J106&gt;0,+VLOOKUP(J106,'MASTER CODE DATA'!Q$2:R$999,2,FALSE),"")</f>
        <v>BLK</v>
      </c>
      <c r="U106" s="3"/>
      <c r="V106" s="42" t="s">
        <v>3336</v>
      </c>
      <c r="W106" s="42" t="s">
        <v>3337</v>
      </c>
      <c r="X106" s="42" t="s">
        <v>3338</v>
      </c>
      <c r="Y106" s="42" t="s">
        <v>2562</v>
      </c>
      <c r="Z106" s="42" t="s">
        <v>2562</v>
      </c>
      <c r="AA106" s="42" t="s">
        <v>2562</v>
      </c>
      <c r="AB106" s="42" t="s">
        <v>2562</v>
      </c>
      <c r="AC106" s="42" t="s">
        <v>2562</v>
      </c>
      <c r="AD106" s="167"/>
      <c r="AE106" s="167"/>
      <c r="AF106" s="167"/>
      <c r="AG106" s="167"/>
      <c r="AH106" s="167"/>
      <c r="AI106" s="167"/>
      <c r="AJ106" s="167"/>
      <c r="AK106" s="167"/>
      <c r="AL106" s="167"/>
      <c r="AM106" s="167"/>
      <c r="AN106" s="4">
        <f>+VLOOKUP(P106,'[2]STYLES &amp; MODELS MATRIX'!$F:$G,2,FALSE)</f>
        <v>0</v>
      </c>
    </row>
    <row r="107" spans="1:40" s="4" customFormat="1" x14ac:dyDescent="0.2">
      <c r="A107" s="43" t="s">
        <v>859</v>
      </c>
      <c r="B107" s="44" t="s">
        <v>231</v>
      </c>
      <c r="C107" s="43" t="str">
        <f>IF(B107&gt;0,+VLOOKUP(B107,'STYLE NAMES'!$B$1:$C$1007,2,FALSE),"")</f>
        <v>BASEBALL CAP</v>
      </c>
      <c r="D107" s="59" t="str">
        <f t="shared" si="40"/>
        <v>CAPE TOWN / COT0000BLKBLK</v>
      </c>
      <c r="E107" s="43" t="s">
        <v>1605</v>
      </c>
      <c r="F107" s="45" t="s">
        <v>1602</v>
      </c>
      <c r="G107" s="45" t="s">
        <v>858</v>
      </c>
      <c r="H107" s="46" t="s">
        <v>820</v>
      </c>
      <c r="I107" s="42" t="s">
        <v>95</v>
      </c>
      <c r="J107" s="42" t="s">
        <v>95</v>
      </c>
      <c r="K107" s="3"/>
      <c r="L107" s="59" t="str">
        <f t="shared" si="41"/>
        <v>CAPE TOWN</v>
      </c>
      <c r="M107" s="59" t="str">
        <f>IF(B107&gt;0,+VLOOKUP(B107,'STYLE NAMES'!$B$1:$D$1021,3,FALSE),"")</f>
        <v>A.RACAU_CAP</v>
      </c>
      <c r="N107" s="55" t="str">
        <f t="shared" si="45"/>
        <v>A.RACAU_CAP0030</v>
      </c>
      <c r="O107" s="59" t="str">
        <f t="shared" si="43"/>
        <v>COT0000BLKBLK</v>
      </c>
      <c r="P107" s="55" t="str">
        <f t="shared" si="44"/>
        <v>A.RACAU_CAP0030_COT0000BLKBLK</v>
      </c>
      <c r="Q107" s="59"/>
      <c r="R107" s="85" t="str">
        <f>IF(G107&gt;0,+VLOOKUP(G107,'MASTER CODE DATA'!O$2:P$99,2,FALSE),"")</f>
        <v>COT</v>
      </c>
      <c r="S107" s="85" t="str">
        <f>IF(I107&gt;0,+VLOOKUP(I107,'MASTER CODE DATA'!Q$2:R$999,2,FALSE),"")</f>
        <v>BLK</v>
      </c>
      <c r="T107" s="85" t="str">
        <f>IF(J107&gt;0,+VLOOKUP(J107,'MASTER CODE DATA'!Q$2:R$999,2,FALSE),"")</f>
        <v>BLK</v>
      </c>
      <c r="U107" s="3"/>
      <c r="V107" s="42" t="s">
        <v>3339</v>
      </c>
      <c r="W107" s="42" t="s">
        <v>3340</v>
      </c>
      <c r="X107" s="42" t="s">
        <v>2813</v>
      </c>
      <c r="Y107" s="42" t="s">
        <v>2815</v>
      </c>
      <c r="Z107" s="42" t="s">
        <v>2753</v>
      </c>
      <c r="AA107" s="42" t="s">
        <v>2562</v>
      </c>
      <c r="AB107" s="42" t="s">
        <v>2564</v>
      </c>
      <c r="AC107" s="42" t="s">
        <v>2565</v>
      </c>
      <c r="AD107" s="167"/>
      <c r="AE107" s="167"/>
      <c r="AF107" s="167"/>
      <c r="AG107" s="167"/>
      <c r="AH107" s="167"/>
      <c r="AI107" s="167"/>
      <c r="AJ107" s="167"/>
      <c r="AK107" s="167"/>
      <c r="AL107" s="167"/>
      <c r="AM107" s="167"/>
      <c r="AN107" s="4">
        <f>+VLOOKUP(P107,'[2]STYLES &amp; MODELS MATRIX'!$F:$G,2,FALSE)</f>
        <v>0</v>
      </c>
    </row>
    <row r="108" spans="1:40" s="4" customFormat="1" x14ac:dyDescent="0.2">
      <c r="A108" s="43" t="s">
        <v>859</v>
      </c>
      <c r="B108" s="44" t="s">
        <v>231</v>
      </c>
      <c r="C108" s="43" t="str">
        <f>IF(B108&gt;0,+VLOOKUP(B108,'STYLE NAMES'!$B$1:$C$1007,2,FALSE),"")</f>
        <v>BASEBALL CAP</v>
      </c>
      <c r="D108" s="59" t="str">
        <f t="shared" ref="D108" si="46">IF(B108&gt;0,+(L108&amp;" / "&amp;O108),"")</f>
        <v>CAPE TOWN / COT0000SNDSND</v>
      </c>
      <c r="E108" s="43" t="s">
        <v>1605</v>
      </c>
      <c r="F108" s="45" t="s">
        <v>1602</v>
      </c>
      <c r="G108" s="45" t="s">
        <v>858</v>
      </c>
      <c r="H108" s="46" t="s">
        <v>820</v>
      </c>
      <c r="I108" s="42" t="s">
        <v>1809</v>
      </c>
      <c r="J108" s="42" t="s">
        <v>1809</v>
      </c>
      <c r="K108" s="3"/>
      <c r="L108" s="59" t="str">
        <f t="shared" ref="L108" si="47">+B108</f>
        <v>CAPE TOWN</v>
      </c>
      <c r="M108" s="59" t="str">
        <f>IF(B108&gt;0,+VLOOKUP(B108,'STYLE NAMES'!$B$1:$D$1021,3,FALSE),"")</f>
        <v>A.RACAU_CAP</v>
      </c>
      <c r="N108" s="55" t="str">
        <f t="shared" ref="N108" si="48">+M108&amp;A108</f>
        <v>A.RACAU_CAP0030</v>
      </c>
      <c r="O108" s="59" t="str">
        <f t="shared" ref="O108" si="49">+R108&amp;H108&amp;S108&amp;T108</f>
        <v>COT0000SNDSND</v>
      </c>
      <c r="P108" s="55" t="str">
        <f t="shared" ref="P108" si="50">+N108&amp;"_"&amp;O108</f>
        <v>A.RACAU_CAP0030_COT0000SNDSND</v>
      </c>
      <c r="Q108" s="59"/>
      <c r="R108" s="85" t="str">
        <f>IF(G108&gt;0,+VLOOKUP(G108,'MASTER CODE DATA'!O$2:P$99,2,FALSE),"")</f>
        <v>COT</v>
      </c>
      <c r="S108" s="85" t="str">
        <f>IF(I108&gt;0,+VLOOKUP(I108,'MASTER CODE DATA'!Q$2:R$999,2,FALSE),"")</f>
        <v>SND</v>
      </c>
      <c r="T108" s="85" t="str">
        <f>IF(J108&gt;0,+VLOOKUP(J108,'MASTER CODE DATA'!Q$2:R$999,2,FALSE),"")</f>
        <v>SND</v>
      </c>
      <c r="U108" s="3"/>
      <c r="V108" s="42" t="s">
        <v>2811</v>
      </c>
      <c r="W108" s="42" t="s">
        <v>2812</v>
      </c>
      <c r="X108" s="42" t="s">
        <v>2814</v>
      </c>
      <c r="Y108" s="42" t="s">
        <v>2816</v>
      </c>
      <c r="Z108" s="42" t="s">
        <v>2817</v>
      </c>
      <c r="AA108" s="42" t="s">
        <v>2736</v>
      </c>
      <c r="AB108" s="42" t="s">
        <v>2637</v>
      </c>
      <c r="AC108" s="42" t="s">
        <v>2609</v>
      </c>
      <c r="AD108" s="167"/>
      <c r="AE108" s="167"/>
      <c r="AF108" s="167"/>
      <c r="AG108" s="167"/>
      <c r="AH108" s="167"/>
      <c r="AI108" s="167"/>
      <c r="AJ108" s="167"/>
      <c r="AK108" s="167"/>
      <c r="AL108" s="167"/>
      <c r="AM108" s="167"/>
      <c r="AN108" s="4">
        <f>+VLOOKUP(P108,'[2]STYLES &amp; MODELS MATRIX'!$F:$G,2,FALSE)</f>
        <v>0</v>
      </c>
    </row>
    <row r="109" spans="1:40" s="4" customFormat="1" x14ac:dyDescent="0.2">
      <c r="A109" s="43" t="s">
        <v>864</v>
      </c>
      <c r="B109" s="44" t="s">
        <v>459</v>
      </c>
      <c r="C109" s="43" t="str">
        <f>IF(B109&gt;0,+VLOOKUP(B109,'STYLE NAMES'!$B$1:$C$1007,2,FALSE),"")</f>
        <v>MEN'S SOFT TRAINING POLO SHORT SLEEVE</v>
      </c>
      <c r="D109" s="58" t="str">
        <f t="shared" si="40"/>
        <v>MONTANA / PIQ0013NAVWHT</v>
      </c>
      <c r="E109" s="43" t="s">
        <v>1612</v>
      </c>
      <c r="F109" s="45" t="s">
        <v>785</v>
      </c>
      <c r="G109" s="45" t="s">
        <v>863</v>
      </c>
      <c r="H109" s="46" t="s">
        <v>809</v>
      </c>
      <c r="I109" s="42" t="s">
        <v>96</v>
      </c>
      <c r="J109" s="42" t="s">
        <v>215</v>
      </c>
      <c r="K109" s="3"/>
      <c r="L109" s="58" t="str">
        <f t="shared" si="41"/>
        <v>MONTANA</v>
      </c>
      <c r="M109" s="58" t="str">
        <f>IF(B109&gt;0,+VLOOKUP(B109,'STYLE NAMES'!$B$1:$D$1021,3,FALSE),"")</f>
        <v>R.TOPMN_SPL</v>
      </c>
      <c r="N109" s="55" t="str">
        <f t="shared" si="45"/>
        <v>R.TOPMN_SPL0031</v>
      </c>
      <c r="O109" s="58" t="str">
        <f t="shared" si="43"/>
        <v>PIQ0013NAVWHT</v>
      </c>
      <c r="P109" s="55" t="str">
        <f t="shared" si="44"/>
        <v>R.TOPMN_SPL0031_PIQ0013NAVWHT</v>
      </c>
      <c r="Q109" s="58"/>
      <c r="R109" s="84" t="str">
        <f>IF(G109&gt;0,+VLOOKUP(G109,'MASTER CODE DATA'!O$2:P$99,2,FALSE),"")</f>
        <v>PIQ</v>
      </c>
      <c r="S109" s="84" t="str">
        <f>IF(I109&gt;0,+VLOOKUP(I109,'MASTER CODE DATA'!Q$2:R$999,2,FALSE),"")</f>
        <v>NAV</v>
      </c>
      <c r="T109" s="84" t="str">
        <f>IF(J109&gt;0,+VLOOKUP(J109,'MASTER CODE DATA'!Q$2:R$999,2,FALSE),"")</f>
        <v>WHT</v>
      </c>
      <c r="U109" s="3"/>
      <c r="V109" s="42" t="s">
        <v>2818</v>
      </c>
      <c r="W109" s="42" t="s">
        <v>2819</v>
      </c>
      <c r="X109" s="42" t="s">
        <v>2820</v>
      </c>
      <c r="Y109" s="42" t="s">
        <v>2821</v>
      </c>
      <c r="Z109" s="42" t="s">
        <v>2566</v>
      </c>
      <c r="AA109" s="42" t="s">
        <v>2562</v>
      </c>
      <c r="AB109" s="42" t="s">
        <v>2567</v>
      </c>
      <c r="AC109" s="42" t="s">
        <v>2562</v>
      </c>
      <c r="AD109" s="167" t="s">
        <v>3608</v>
      </c>
      <c r="AE109" s="167" t="s">
        <v>3611</v>
      </c>
      <c r="AF109" s="167" t="s">
        <v>3625</v>
      </c>
      <c r="AG109" s="167"/>
      <c r="AH109" s="167"/>
      <c r="AI109" s="167"/>
      <c r="AJ109" s="167"/>
      <c r="AK109" s="167"/>
      <c r="AL109" s="167"/>
      <c r="AM109" s="167"/>
      <c r="AN109" s="4" t="str">
        <f>+VLOOKUP(P109,'[2]STYLES &amp; MODELS MATRIX'!$F:$G,2,FALSE)</f>
        <v>HDJ</v>
      </c>
    </row>
    <row r="110" spans="1:40" s="4" customFormat="1" x14ac:dyDescent="0.2">
      <c r="A110" s="43" t="s">
        <v>864</v>
      </c>
      <c r="B110" s="44" t="s">
        <v>459</v>
      </c>
      <c r="C110" s="43" t="str">
        <f>IF(B110&gt;0,+VLOOKUP(B110,'STYLE NAMES'!$B$1:$C$1007,2,FALSE),"")</f>
        <v>MEN'S SOFT TRAINING POLO SHORT SLEEVE</v>
      </c>
      <c r="D110" s="58" t="str">
        <f t="shared" ref="D110:D111" si="51">IF(B110&gt;0,+(L110&amp;" / "&amp;O110),"")</f>
        <v>MONTANA / PIQ0013BLKWHT</v>
      </c>
      <c r="E110" s="43" t="s">
        <v>1612</v>
      </c>
      <c r="F110" s="45" t="s">
        <v>785</v>
      </c>
      <c r="G110" s="45" t="s">
        <v>863</v>
      </c>
      <c r="H110" s="46" t="s">
        <v>809</v>
      </c>
      <c r="I110" s="42" t="s">
        <v>95</v>
      </c>
      <c r="J110" s="42" t="s">
        <v>215</v>
      </c>
      <c r="K110" s="3"/>
      <c r="L110" s="58" t="str">
        <f t="shared" ref="L110:L111" si="52">+B110</f>
        <v>MONTANA</v>
      </c>
      <c r="M110" s="58" t="str">
        <f>IF(B110&gt;0,+VLOOKUP(B110,'STYLE NAMES'!$B$1:$D$1021,3,FALSE),"")</f>
        <v>R.TOPMN_SPL</v>
      </c>
      <c r="N110" s="55" t="str">
        <f t="shared" ref="N110:N111" si="53">+M110&amp;A110</f>
        <v>R.TOPMN_SPL0031</v>
      </c>
      <c r="O110" s="58" t="str">
        <f t="shared" ref="O110:O111" si="54">+R110&amp;H110&amp;S110&amp;T110</f>
        <v>PIQ0013BLKWHT</v>
      </c>
      <c r="P110" s="55" t="str">
        <f t="shared" ref="P110:P111" si="55">+N110&amp;"_"&amp;O110</f>
        <v>R.TOPMN_SPL0031_PIQ0013BLKWHT</v>
      </c>
      <c r="Q110" s="58"/>
      <c r="R110" s="84" t="str">
        <f>IF(G110&gt;0,+VLOOKUP(G110,'MASTER CODE DATA'!O$2:P$99,2,FALSE),"")</f>
        <v>PIQ</v>
      </c>
      <c r="S110" s="84" t="str">
        <f>IF(I110&gt;0,+VLOOKUP(I110,'MASTER CODE DATA'!Q$2:R$999,2,FALSE),"")</f>
        <v>BLK</v>
      </c>
      <c r="T110" s="84" t="str">
        <f>IF(J110&gt;0,+VLOOKUP(J110,'MASTER CODE DATA'!Q$2:R$999,2,FALSE),"")</f>
        <v>WHT</v>
      </c>
      <c r="U110" s="3"/>
      <c r="V110" s="42" t="s">
        <v>2804</v>
      </c>
      <c r="W110" s="42" t="s">
        <v>2805</v>
      </c>
      <c r="X110" s="42" t="s">
        <v>2806</v>
      </c>
      <c r="Y110" s="42" t="s">
        <v>2807</v>
      </c>
      <c r="Z110" s="42" t="s">
        <v>2808</v>
      </c>
      <c r="AA110" s="42" t="s">
        <v>2809</v>
      </c>
      <c r="AB110" s="42" t="s">
        <v>2810</v>
      </c>
      <c r="AC110" s="42" t="s">
        <v>2562</v>
      </c>
      <c r="AD110" s="167" t="s">
        <v>3606</v>
      </c>
      <c r="AE110" s="167" t="s">
        <v>3609</v>
      </c>
      <c r="AF110" s="167" t="s">
        <v>3633</v>
      </c>
      <c r="AG110" s="167"/>
      <c r="AH110" s="167"/>
      <c r="AI110" s="167"/>
      <c r="AJ110" s="167"/>
      <c r="AK110" s="167"/>
      <c r="AL110" s="167"/>
      <c r="AM110" s="167"/>
      <c r="AN110" s="4" t="str">
        <f>+VLOOKUP(P110,'[2]STYLES &amp; MODELS MATRIX'!$F:$G,2,FALSE)</f>
        <v>HDJ</v>
      </c>
    </row>
    <row r="111" spans="1:40" s="4" customFormat="1" x14ac:dyDescent="0.2">
      <c r="A111" s="43" t="s">
        <v>864</v>
      </c>
      <c r="B111" s="44" t="s">
        <v>459</v>
      </c>
      <c r="C111" s="43" t="str">
        <f>IF(B111&gt;0,+VLOOKUP(B111,'STYLE NAMES'!$B$1:$C$1007,2,FALSE),"")</f>
        <v>MEN'S SOFT TRAINING POLO SHORT SLEEVE</v>
      </c>
      <c r="D111" s="58" t="str">
        <f t="shared" si="51"/>
        <v>MONTANA / PIQ0013WHTWHT</v>
      </c>
      <c r="E111" s="43" t="s">
        <v>1612</v>
      </c>
      <c r="F111" s="45" t="s">
        <v>785</v>
      </c>
      <c r="G111" s="45" t="s">
        <v>863</v>
      </c>
      <c r="H111" s="46" t="s">
        <v>809</v>
      </c>
      <c r="I111" s="42" t="s">
        <v>215</v>
      </c>
      <c r="J111" s="42" t="s">
        <v>215</v>
      </c>
      <c r="K111" s="3"/>
      <c r="L111" s="58" t="str">
        <f t="shared" si="52"/>
        <v>MONTANA</v>
      </c>
      <c r="M111" s="58" t="str">
        <f>IF(B111&gt;0,+VLOOKUP(B111,'STYLE NAMES'!$B$1:$D$1021,3,FALSE),"")</f>
        <v>R.TOPMN_SPL</v>
      </c>
      <c r="N111" s="55" t="str">
        <f t="shared" si="53"/>
        <v>R.TOPMN_SPL0031</v>
      </c>
      <c r="O111" s="58" t="str">
        <f t="shared" si="54"/>
        <v>PIQ0013WHTWHT</v>
      </c>
      <c r="P111" s="55" t="str">
        <f t="shared" si="55"/>
        <v>R.TOPMN_SPL0031_PIQ0013WHTWHT</v>
      </c>
      <c r="Q111" s="58"/>
      <c r="R111" s="84" t="str">
        <f>IF(G111&gt;0,+VLOOKUP(G111,'MASTER CODE DATA'!O$2:P$99,2,FALSE),"")</f>
        <v>PIQ</v>
      </c>
      <c r="S111" s="84" t="str">
        <f>IF(I111&gt;0,+VLOOKUP(I111,'MASTER CODE DATA'!Q$2:R$999,2,FALSE),"")</f>
        <v>WHT</v>
      </c>
      <c r="T111" s="84" t="str">
        <f>IF(J111&gt;0,+VLOOKUP(J111,'MASTER CODE DATA'!Q$2:R$999,2,FALSE),"")</f>
        <v>WHT</v>
      </c>
      <c r="U111" s="3"/>
      <c r="V111" s="42" t="s">
        <v>2798</v>
      </c>
      <c r="W111" s="42" t="s">
        <v>2799</v>
      </c>
      <c r="X111" s="42" t="s">
        <v>2800</v>
      </c>
      <c r="Y111" s="42" t="s">
        <v>2801</v>
      </c>
      <c r="Z111" s="42" t="s">
        <v>2802</v>
      </c>
      <c r="AA111" s="42"/>
      <c r="AB111" s="42" t="s">
        <v>2803</v>
      </c>
      <c r="AC111" s="42"/>
      <c r="AD111" s="167" t="s">
        <v>3606</v>
      </c>
      <c r="AE111" s="167" t="s">
        <v>3609</v>
      </c>
      <c r="AF111" s="167" t="s">
        <v>3612</v>
      </c>
      <c r="AG111" s="167"/>
      <c r="AH111" s="167"/>
      <c r="AI111" s="167"/>
      <c r="AJ111" s="167"/>
      <c r="AK111" s="167"/>
      <c r="AL111" s="167"/>
      <c r="AM111" s="167"/>
      <c r="AN111" s="4" t="str">
        <f>+VLOOKUP(P111,'[2]STYLES &amp; MODELS MATRIX'!$F:$G,2,FALSE)</f>
        <v>HDJ</v>
      </c>
    </row>
    <row r="112" spans="1:40" s="4" customFormat="1" x14ac:dyDescent="0.2">
      <c r="A112" s="43" t="s">
        <v>864</v>
      </c>
      <c r="B112" s="44" t="s">
        <v>459</v>
      </c>
      <c r="C112" s="43" t="str">
        <f>IF(B112&gt;0,+VLOOKUP(B112,'STYLE NAMES'!$B$1:$C$1007,2,FALSE),"")</f>
        <v>MEN'S SOFT TRAINING POLO SHORT SLEEVE</v>
      </c>
      <c r="D112" s="58" t="str">
        <f t="shared" si="40"/>
        <v>MONTANA / PIQ0013BORWHT</v>
      </c>
      <c r="E112" s="43" t="s">
        <v>1612</v>
      </c>
      <c r="F112" s="45" t="s">
        <v>785</v>
      </c>
      <c r="G112" s="45" t="s">
        <v>863</v>
      </c>
      <c r="H112" s="46" t="s">
        <v>809</v>
      </c>
      <c r="I112" s="42" t="s">
        <v>97</v>
      </c>
      <c r="J112" s="42" t="s">
        <v>215</v>
      </c>
      <c r="K112" s="3"/>
      <c r="L112" s="58" t="str">
        <f t="shared" si="41"/>
        <v>MONTANA</v>
      </c>
      <c r="M112" s="58" t="str">
        <f>IF(B112&gt;0,+VLOOKUP(B112,'STYLE NAMES'!$B$1:$D$1021,3,FALSE),"")</f>
        <v>R.TOPMN_SPL</v>
      </c>
      <c r="N112" s="55" t="str">
        <f t="shared" si="45"/>
        <v>R.TOPMN_SPL0031</v>
      </c>
      <c r="O112" s="58" t="str">
        <f t="shared" si="43"/>
        <v>PIQ0013BORWHT</v>
      </c>
      <c r="P112" s="55" t="str">
        <f t="shared" si="44"/>
        <v>R.TOPMN_SPL0031_PIQ0013BORWHT</v>
      </c>
      <c r="Q112" s="58"/>
      <c r="R112" s="84" t="str">
        <f>IF(G112&gt;0,+VLOOKUP(G112,'MASTER CODE DATA'!O$2:P$99,2,FALSE),"")</f>
        <v>PIQ</v>
      </c>
      <c r="S112" s="84" t="str">
        <f>IF(I112&gt;0,+VLOOKUP(I112,'MASTER CODE DATA'!Q$2:R$999,2,FALSE),"")</f>
        <v>BOR</v>
      </c>
      <c r="T112" s="84" t="str">
        <f>IF(J112&gt;0,+VLOOKUP(J112,'MASTER CODE DATA'!Q$2:R$999,2,FALSE),"")</f>
        <v>WHT</v>
      </c>
      <c r="U112" s="3"/>
      <c r="V112" s="42" t="s">
        <v>2822</v>
      </c>
      <c r="W112" s="42" t="s">
        <v>2823</v>
      </c>
      <c r="X112" s="42" t="s">
        <v>2824</v>
      </c>
      <c r="Y112" s="42" t="s">
        <v>2825</v>
      </c>
      <c r="Z112" s="42" t="s">
        <v>2568</v>
      </c>
      <c r="AA112" s="42" t="s">
        <v>2562</v>
      </c>
      <c r="AB112" s="42" t="s">
        <v>2569</v>
      </c>
      <c r="AC112" s="42" t="s">
        <v>2562</v>
      </c>
      <c r="AD112" s="167" t="s">
        <v>3606</v>
      </c>
      <c r="AE112" s="167" t="s">
        <v>3609</v>
      </c>
      <c r="AF112" s="167" t="s">
        <v>3633</v>
      </c>
      <c r="AG112" s="167"/>
      <c r="AH112" s="167"/>
      <c r="AI112" s="167"/>
      <c r="AJ112" s="167"/>
      <c r="AK112" s="167"/>
      <c r="AL112" s="167"/>
      <c r="AM112" s="167"/>
      <c r="AN112" s="4" t="str">
        <f>+VLOOKUP(P112,'[2]STYLES &amp; MODELS MATRIX'!$F:$G,2,FALSE)</f>
        <v>HDJ</v>
      </c>
    </row>
    <row r="113" spans="1:40" s="4" customFormat="1" x14ac:dyDescent="0.2">
      <c r="A113" s="43" t="s">
        <v>866</v>
      </c>
      <c r="B113" s="44" t="s">
        <v>226</v>
      </c>
      <c r="C113" s="43" t="str">
        <f>IF(B113&gt;0,+VLOOKUP(B113,'STYLE NAMES'!$B$1:$C$1007,2,FALSE),"")</f>
        <v>WOMEN'S SOFT TRAINING POLO</v>
      </c>
      <c r="D113" s="58" t="str">
        <f t="shared" si="40"/>
        <v>CANNES / PIQ0013BORBEG</v>
      </c>
      <c r="E113" s="43" t="s">
        <v>1612</v>
      </c>
      <c r="F113" s="45" t="s">
        <v>785</v>
      </c>
      <c r="G113" s="45" t="s">
        <v>863</v>
      </c>
      <c r="H113" s="46" t="s">
        <v>809</v>
      </c>
      <c r="I113" s="42" t="s">
        <v>97</v>
      </c>
      <c r="J113" s="42" t="s">
        <v>136</v>
      </c>
      <c r="K113" s="3"/>
      <c r="L113" s="58" t="str">
        <f t="shared" si="41"/>
        <v>CANNES</v>
      </c>
      <c r="M113" s="58" t="str">
        <f>IF(B113&gt;0,+VLOOKUP(B113,'STYLE NAMES'!$B$1:$D$1021,3,FALSE),"")</f>
        <v>R.TOPWN_SPL</v>
      </c>
      <c r="N113" s="55" t="str">
        <f t="shared" si="45"/>
        <v>R.TOPWN_SPL0032</v>
      </c>
      <c r="O113" s="58" t="str">
        <f t="shared" si="43"/>
        <v>PIQ0013BORBEG</v>
      </c>
      <c r="P113" s="55" t="str">
        <f t="shared" si="44"/>
        <v>R.TOPWN_SPL0032_PIQ0013BORBEG</v>
      </c>
      <c r="Q113" s="58"/>
      <c r="R113" s="84" t="str">
        <f>IF(G113&gt;0,+VLOOKUP(G113,'MASTER CODE DATA'!O$2:P$99,2,FALSE),"")</f>
        <v>PIQ</v>
      </c>
      <c r="S113" s="84" t="str">
        <f>IF(I113&gt;0,+VLOOKUP(I113,'MASTER CODE DATA'!Q$2:R$999,2,FALSE),"")</f>
        <v>BOR</v>
      </c>
      <c r="T113" s="84" t="str">
        <f>IF(J113&gt;0,+VLOOKUP(J113,'MASTER CODE DATA'!Q$2:R$999,2,FALSE),"")</f>
        <v>BEG</v>
      </c>
      <c r="U113" s="3"/>
      <c r="V113" s="42" t="s">
        <v>3341</v>
      </c>
      <c r="W113" s="42" t="s">
        <v>3342</v>
      </c>
      <c r="X113" s="42" t="s">
        <v>3343</v>
      </c>
      <c r="Y113" s="42" t="s">
        <v>3344</v>
      </c>
      <c r="Z113" s="42" t="s">
        <v>3270</v>
      </c>
      <c r="AA113" s="42" t="s">
        <v>2562</v>
      </c>
      <c r="AB113" s="42" t="s">
        <v>2562</v>
      </c>
      <c r="AC113" s="42" t="s">
        <v>2562</v>
      </c>
      <c r="AD113" s="167" t="s">
        <v>3635</v>
      </c>
      <c r="AE113" s="167" t="s">
        <v>3647</v>
      </c>
      <c r="AF113" s="167"/>
      <c r="AG113" s="167"/>
      <c r="AH113" s="167"/>
      <c r="AI113" s="167"/>
      <c r="AJ113" s="167"/>
      <c r="AK113" s="167"/>
      <c r="AL113" s="167"/>
      <c r="AM113" s="167"/>
      <c r="AN113" s="4">
        <f>+VLOOKUP(P113,'[2]STYLES &amp; MODELS MATRIX'!$F:$G,2,FALSE)</f>
        <v>0</v>
      </c>
    </row>
    <row r="114" spans="1:40" s="4" customFormat="1" x14ac:dyDescent="0.2">
      <c r="A114" s="43" t="s">
        <v>866</v>
      </c>
      <c r="B114" s="44" t="s">
        <v>226</v>
      </c>
      <c r="C114" s="43" t="str">
        <f>IF(B114&gt;0,+VLOOKUP(B114,'STYLE NAMES'!$B$1:$C$1007,2,FALSE),"")</f>
        <v>WOMEN'S SOFT TRAINING POLO</v>
      </c>
      <c r="D114" s="58" t="str">
        <f t="shared" si="40"/>
        <v>CANNES / PIQ0013NAVBEG</v>
      </c>
      <c r="E114" s="43" t="s">
        <v>1612</v>
      </c>
      <c r="F114" s="45" t="s">
        <v>785</v>
      </c>
      <c r="G114" s="45" t="s">
        <v>863</v>
      </c>
      <c r="H114" s="46" t="s">
        <v>809</v>
      </c>
      <c r="I114" s="42" t="s">
        <v>96</v>
      </c>
      <c r="J114" s="42" t="s">
        <v>136</v>
      </c>
      <c r="K114" s="3"/>
      <c r="L114" s="58" t="str">
        <f t="shared" si="41"/>
        <v>CANNES</v>
      </c>
      <c r="M114" s="58" t="str">
        <f>IF(B114&gt;0,+VLOOKUP(B114,'STYLE NAMES'!$B$1:$D$1021,3,FALSE),"")</f>
        <v>R.TOPWN_SPL</v>
      </c>
      <c r="N114" s="55" t="str">
        <f t="shared" si="45"/>
        <v>R.TOPWN_SPL0032</v>
      </c>
      <c r="O114" s="58" t="str">
        <f t="shared" si="43"/>
        <v>PIQ0013NAVBEG</v>
      </c>
      <c r="P114" s="55" t="str">
        <f t="shared" si="44"/>
        <v>R.TOPWN_SPL0032_PIQ0013NAVBEG</v>
      </c>
      <c r="Q114" s="58"/>
      <c r="R114" s="84" t="str">
        <f>IF(G114&gt;0,+VLOOKUP(G114,'MASTER CODE DATA'!O$2:P$99,2,FALSE),"")</f>
        <v>PIQ</v>
      </c>
      <c r="S114" s="84" t="str">
        <f>IF(I114&gt;0,+VLOOKUP(I114,'MASTER CODE DATA'!Q$2:R$999,2,FALSE),"")</f>
        <v>NAV</v>
      </c>
      <c r="T114" s="84" t="str">
        <f>IF(J114&gt;0,+VLOOKUP(J114,'MASTER CODE DATA'!Q$2:R$999,2,FALSE),"")</f>
        <v>BEG</v>
      </c>
      <c r="U114" s="3"/>
      <c r="V114" s="42" t="s">
        <v>3280</v>
      </c>
      <c r="W114" s="42" t="s">
        <v>3345</v>
      </c>
      <c r="X114" s="42" t="s">
        <v>3346</v>
      </c>
      <c r="Y114" s="42" t="s">
        <v>3347</v>
      </c>
      <c r="Z114" s="42" t="s">
        <v>3348</v>
      </c>
      <c r="AA114" s="42" t="s">
        <v>2562</v>
      </c>
      <c r="AB114" s="42" t="s">
        <v>2562</v>
      </c>
      <c r="AC114" s="42" t="s">
        <v>2562</v>
      </c>
      <c r="AD114" s="167" t="s">
        <v>3637</v>
      </c>
      <c r="AE114" s="167" t="s">
        <v>3614</v>
      </c>
      <c r="AF114" s="167"/>
      <c r="AG114" s="167"/>
      <c r="AH114" s="167"/>
      <c r="AI114" s="167"/>
      <c r="AJ114" s="167"/>
      <c r="AK114" s="167"/>
      <c r="AL114" s="167"/>
      <c r="AM114" s="167"/>
      <c r="AN114" s="4">
        <f>+VLOOKUP(P114,'[2]STYLES &amp; MODELS MATRIX'!$F:$G,2,FALSE)</f>
        <v>0</v>
      </c>
    </row>
    <row r="115" spans="1:40" s="4" customFormat="1" x14ac:dyDescent="0.2">
      <c r="A115" s="43" t="s">
        <v>868</v>
      </c>
      <c r="B115" s="44" t="s">
        <v>552</v>
      </c>
      <c r="C115" s="43" t="str">
        <f>IF(B115&gt;0,+VLOOKUP(B115,'STYLE NAMES'!$B$1:$C$1007,2,FALSE),"")</f>
        <v>BOY'S SOFT TRAINING POLO SHORT SLEEVE</v>
      </c>
      <c r="D115" s="58" t="str">
        <f t="shared" si="40"/>
        <v>PINE VALLEY / PIQ0013NAVWHT</v>
      </c>
      <c r="E115" s="43" t="s">
        <v>1612</v>
      </c>
      <c r="F115" s="45" t="s">
        <v>785</v>
      </c>
      <c r="G115" s="45" t="s">
        <v>863</v>
      </c>
      <c r="H115" s="46" t="s">
        <v>809</v>
      </c>
      <c r="I115" s="42" t="s">
        <v>96</v>
      </c>
      <c r="J115" s="42" t="s">
        <v>215</v>
      </c>
      <c r="K115" s="3"/>
      <c r="L115" s="58" t="str">
        <f t="shared" si="41"/>
        <v>PINE VALLEY</v>
      </c>
      <c r="M115" s="58" t="str">
        <f>IF(B115&gt;0,+VLOOKUP(B115,'STYLE NAMES'!$B$1:$D$1021,3,FALSE),"")</f>
        <v>R.TOPKB_CPL</v>
      </c>
      <c r="N115" s="55" t="str">
        <f t="shared" si="45"/>
        <v>R.TOPKB_CPL0033</v>
      </c>
      <c r="O115" s="58" t="str">
        <f t="shared" si="43"/>
        <v>PIQ0013NAVWHT</v>
      </c>
      <c r="P115" s="55" t="str">
        <f t="shared" si="44"/>
        <v>R.TOPKB_CPL0033_PIQ0013NAVWHT</v>
      </c>
      <c r="Q115" s="58"/>
      <c r="R115" s="84" t="str">
        <f>IF(G115&gt;0,+VLOOKUP(G115,'MASTER CODE DATA'!O$2:P$99,2,FALSE),"")</f>
        <v>PIQ</v>
      </c>
      <c r="S115" s="84" t="str">
        <f>IF(I115&gt;0,+VLOOKUP(I115,'MASTER CODE DATA'!Q$2:R$999,2,FALSE),"")</f>
        <v>NAV</v>
      </c>
      <c r="T115" s="84" t="str">
        <f>IF(J115&gt;0,+VLOOKUP(J115,'MASTER CODE DATA'!Q$2:R$999,2,FALSE),"")</f>
        <v>WHT</v>
      </c>
      <c r="U115" s="3"/>
      <c r="V115" s="42" t="s">
        <v>3349</v>
      </c>
      <c r="W115" s="42" t="s">
        <v>3350</v>
      </c>
      <c r="X115" s="42" t="s">
        <v>3351</v>
      </c>
      <c r="Y115" s="42" t="s">
        <v>3352</v>
      </c>
      <c r="Z115" s="42" t="s">
        <v>2562</v>
      </c>
      <c r="AA115" s="42" t="s">
        <v>2562</v>
      </c>
      <c r="AB115" s="42" t="s">
        <v>2562</v>
      </c>
      <c r="AC115" s="42" t="s">
        <v>2562</v>
      </c>
      <c r="AD115" s="167"/>
      <c r="AE115" s="167"/>
      <c r="AF115" s="167"/>
      <c r="AG115" s="167"/>
      <c r="AH115" s="167"/>
      <c r="AI115" s="167"/>
      <c r="AJ115" s="167"/>
      <c r="AK115" s="167"/>
      <c r="AL115" s="167"/>
      <c r="AM115" s="167"/>
      <c r="AN115" s="4">
        <f>+VLOOKUP(P115,'[2]STYLES &amp; MODELS MATRIX'!$F:$G,2,FALSE)</f>
        <v>0</v>
      </c>
    </row>
    <row r="116" spans="1:40" s="4" customFormat="1" x14ac:dyDescent="0.2">
      <c r="A116" s="43" t="s">
        <v>871</v>
      </c>
      <c r="B116" s="44" t="s">
        <v>657</v>
      </c>
      <c r="C116" s="43" t="str">
        <f>IF(B116&gt;0,+VLOOKUP(B116,'STYLE NAMES'!$B$1:$C$1007,2,FALSE),"")</f>
        <v>GIRL'S COMPETITION POLO SHORT SLEEVE</v>
      </c>
      <c r="D116" s="58" t="str">
        <f t="shared" si="40"/>
        <v>STAR / PIQ0014WHTWHT</v>
      </c>
      <c r="E116" s="43" t="s">
        <v>1612</v>
      </c>
      <c r="F116" s="45" t="s">
        <v>785</v>
      </c>
      <c r="G116" s="45" t="s">
        <v>863</v>
      </c>
      <c r="H116" s="46" t="s">
        <v>810</v>
      </c>
      <c r="I116" s="42" t="s">
        <v>215</v>
      </c>
      <c r="J116" s="42" t="s">
        <v>215</v>
      </c>
      <c r="K116" s="3"/>
      <c r="L116" s="58" t="str">
        <f t="shared" si="41"/>
        <v>STAR</v>
      </c>
      <c r="M116" s="58" t="str">
        <f>IF(B116&gt;0,+VLOOKUP(B116,'STYLE NAMES'!$B$1:$D$1021,3,FALSE),"")</f>
        <v>R.TOPKG_CPL</v>
      </c>
      <c r="N116" s="55" t="str">
        <f t="shared" si="45"/>
        <v>R.TOPKG_CPL0034</v>
      </c>
      <c r="O116" s="58" t="str">
        <f t="shared" si="43"/>
        <v>PIQ0014WHTWHT</v>
      </c>
      <c r="P116" s="55" t="str">
        <f t="shared" si="44"/>
        <v>R.TOPKG_CPL0034_PIQ0014WHTWHT</v>
      </c>
      <c r="Q116" s="58"/>
      <c r="R116" s="84" t="str">
        <f>IF(G116&gt;0,+VLOOKUP(G116,'MASTER CODE DATA'!O$2:P$99,2,FALSE),"")</f>
        <v>PIQ</v>
      </c>
      <c r="S116" s="84" t="str">
        <f>IF(I116&gt;0,+VLOOKUP(I116,'MASTER CODE DATA'!Q$2:R$999,2,FALSE),"")</f>
        <v>WHT</v>
      </c>
      <c r="T116" s="84" t="str">
        <f>IF(J116&gt;0,+VLOOKUP(J116,'MASTER CODE DATA'!Q$2:R$999,2,FALSE),"")</f>
        <v>WHT</v>
      </c>
      <c r="U116" s="3"/>
      <c r="V116" s="42" t="s">
        <v>3353</v>
      </c>
      <c r="W116" s="42" t="s">
        <v>3354</v>
      </c>
      <c r="X116" s="42" t="s">
        <v>3355</v>
      </c>
      <c r="Y116" s="42" t="s">
        <v>3356</v>
      </c>
      <c r="Z116" s="42" t="s">
        <v>2562</v>
      </c>
      <c r="AA116" s="42" t="s">
        <v>2562</v>
      </c>
      <c r="AB116" s="42" t="s">
        <v>2562</v>
      </c>
      <c r="AC116" s="42" t="s">
        <v>2562</v>
      </c>
      <c r="AD116" s="167"/>
      <c r="AE116" s="167"/>
      <c r="AF116" s="167"/>
      <c r="AG116" s="167"/>
      <c r="AH116" s="167"/>
      <c r="AI116" s="167"/>
      <c r="AJ116" s="167"/>
      <c r="AK116" s="167"/>
      <c r="AL116" s="167"/>
      <c r="AM116" s="167"/>
      <c r="AN116" s="4">
        <f>+VLOOKUP(P116,'[2]STYLES &amp; MODELS MATRIX'!$F:$G,2,FALSE)</f>
        <v>0</v>
      </c>
    </row>
    <row r="117" spans="1:40" s="4" customFormat="1" x14ac:dyDescent="0.2">
      <c r="A117" s="43" t="s">
        <v>871</v>
      </c>
      <c r="B117" s="44" t="s">
        <v>657</v>
      </c>
      <c r="C117" s="43" t="str">
        <f>IF(B117&gt;0,+VLOOKUP(B117,'STYLE NAMES'!$B$1:$C$1007,2,FALSE),"")</f>
        <v>GIRL'S COMPETITION POLO SHORT SLEEVE</v>
      </c>
      <c r="D117" s="58" t="str">
        <f t="shared" si="40"/>
        <v>STAR / PIQ0014LILLIL</v>
      </c>
      <c r="E117" s="43" t="s">
        <v>1612</v>
      </c>
      <c r="F117" s="45" t="s">
        <v>785</v>
      </c>
      <c r="G117" s="45" t="s">
        <v>863</v>
      </c>
      <c r="H117" s="46" t="s">
        <v>810</v>
      </c>
      <c r="I117" s="42" t="s">
        <v>135</v>
      </c>
      <c r="J117" s="42" t="s">
        <v>135</v>
      </c>
      <c r="K117" s="3"/>
      <c r="L117" s="58" t="str">
        <f t="shared" si="41"/>
        <v>STAR</v>
      </c>
      <c r="M117" s="58" t="str">
        <f>IF(B117&gt;0,+VLOOKUP(B117,'STYLE NAMES'!$B$1:$D$1021,3,FALSE),"")</f>
        <v>R.TOPKG_CPL</v>
      </c>
      <c r="N117" s="55" t="str">
        <f t="shared" si="45"/>
        <v>R.TOPKG_CPL0034</v>
      </c>
      <c r="O117" s="58" t="str">
        <f t="shared" si="43"/>
        <v>PIQ0014LILLIL</v>
      </c>
      <c r="P117" s="55" t="str">
        <f t="shared" si="44"/>
        <v>R.TOPKG_CPL0034_PIQ0014LILLIL</v>
      </c>
      <c r="Q117" s="58"/>
      <c r="R117" s="84" t="str">
        <f>IF(G117&gt;0,+VLOOKUP(G117,'MASTER CODE DATA'!O$2:P$99,2,FALSE),"")</f>
        <v>PIQ</v>
      </c>
      <c r="S117" s="84" t="str">
        <f>IF(I117&gt;0,+VLOOKUP(I117,'MASTER CODE DATA'!Q$2:R$999,2,FALSE),"")</f>
        <v>LIL</v>
      </c>
      <c r="T117" s="84" t="str">
        <f>IF(J117&gt;0,+VLOOKUP(J117,'MASTER CODE DATA'!Q$2:R$999,2,FALSE),"")</f>
        <v>LIL</v>
      </c>
      <c r="U117" s="3"/>
      <c r="V117" s="42" t="s">
        <v>3357</v>
      </c>
      <c r="W117" s="42" t="s">
        <v>3358</v>
      </c>
      <c r="X117" s="42" t="s">
        <v>3359</v>
      </c>
      <c r="Y117" s="42" t="s">
        <v>3360</v>
      </c>
      <c r="Z117" s="42" t="s">
        <v>3361</v>
      </c>
      <c r="AA117" s="42" t="s">
        <v>2562</v>
      </c>
      <c r="AB117" s="42" t="s">
        <v>2562</v>
      </c>
      <c r="AC117" s="42" t="s">
        <v>2562</v>
      </c>
      <c r="AD117" s="167"/>
      <c r="AE117" s="167"/>
      <c r="AF117" s="167"/>
      <c r="AG117" s="167"/>
      <c r="AH117" s="167"/>
      <c r="AI117" s="167"/>
      <c r="AJ117" s="167"/>
      <c r="AK117" s="167"/>
      <c r="AL117" s="167"/>
      <c r="AM117" s="167"/>
      <c r="AN117" s="4">
        <f>+VLOOKUP(P117,'[2]STYLES &amp; MODELS MATRIX'!$F:$G,2,FALSE)</f>
        <v>0</v>
      </c>
    </row>
    <row r="118" spans="1:40" s="4" customFormat="1" x14ac:dyDescent="0.2">
      <c r="A118" s="43" t="s">
        <v>871</v>
      </c>
      <c r="B118" s="44" t="s">
        <v>657</v>
      </c>
      <c r="C118" s="43" t="str">
        <f>IF(B118&gt;0,+VLOOKUP(B118,'STYLE NAMES'!$B$1:$C$1007,2,FALSE),"")</f>
        <v>GIRL'S COMPETITION POLO SHORT SLEEVE</v>
      </c>
      <c r="D118" s="58" t="str">
        <f t="shared" si="40"/>
        <v>STAR / PIQ0014PNKPNK</v>
      </c>
      <c r="E118" s="43" t="s">
        <v>1612</v>
      </c>
      <c r="F118" s="45" t="s">
        <v>785</v>
      </c>
      <c r="G118" s="45" t="s">
        <v>863</v>
      </c>
      <c r="H118" s="46" t="s">
        <v>810</v>
      </c>
      <c r="I118" s="42" t="s">
        <v>658</v>
      </c>
      <c r="J118" s="42" t="s">
        <v>658</v>
      </c>
      <c r="K118" s="3"/>
      <c r="L118" s="58" t="str">
        <f t="shared" si="41"/>
        <v>STAR</v>
      </c>
      <c r="M118" s="58" t="str">
        <f>IF(B118&gt;0,+VLOOKUP(B118,'STYLE NAMES'!$B$1:$D$1021,3,FALSE),"")</f>
        <v>R.TOPKG_CPL</v>
      </c>
      <c r="N118" s="55" t="str">
        <f t="shared" si="45"/>
        <v>R.TOPKG_CPL0034</v>
      </c>
      <c r="O118" s="58" t="str">
        <f t="shared" si="43"/>
        <v>PIQ0014PNKPNK</v>
      </c>
      <c r="P118" s="55" t="str">
        <f t="shared" si="44"/>
        <v>R.TOPKG_CPL0034_PIQ0014PNKPNK</v>
      </c>
      <c r="Q118" s="58"/>
      <c r="R118" s="84" t="str">
        <f>IF(G118&gt;0,+VLOOKUP(G118,'MASTER CODE DATA'!O$2:P$99,2,FALSE),"")</f>
        <v>PIQ</v>
      </c>
      <c r="S118" s="84" t="str">
        <f>IF(I118&gt;0,+VLOOKUP(I118,'MASTER CODE DATA'!Q$2:R$999,2,FALSE),"")</f>
        <v>PNK</v>
      </c>
      <c r="T118" s="84" t="str">
        <f>IF(J118&gt;0,+VLOOKUP(J118,'MASTER CODE DATA'!Q$2:R$999,2,FALSE),"")</f>
        <v>PNK</v>
      </c>
      <c r="U118" s="3"/>
      <c r="V118" s="42" t="s">
        <v>3362</v>
      </c>
      <c r="W118" s="42" t="s">
        <v>3363</v>
      </c>
      <c r="X118" s="42" t="s">
        <v>3364</v>
      </c>
      <c r="Y118" s="42" t="s">
        <v>3365</v>
      </c>
      <c r="Z118" s="42" t="s">
        <v>2562</v>
      </c>
      <c r="AA118" s="42" t="s">
        <v>2562</v>
      </c>
      <c r="AB118" s="42" t="s">
        <v>2562</v>
      </c>
      <c r="AC118" s="42" t="s">
        <v>2562</v>
      </c>
      <c r="AD118" s="167"/>
      <c r="AE118" s="167"/>
      <c r="AF118" s="167"/>
      <c r="AG118" s="167"/>
      <c r="AH118" s="167"/>
      <c r="AI118" s="167"/>
      <c r="AJ118" s="167"/>
      <c r="AK118" s="167"/>
      <c r="AL118" s="167"/>
      <c r="AM118" s="167"/>
      <c r="AN118" s="4">
        <f>+VLOOKUP(P118,'[2]STYLES &amp; MODELS MATRIX'!$F:$G,2,FALSE)</f>
        <v>0</v>
      </c>
    </row>
    <row r="119" spans="1:40" s="4" customFormat="1" x14ac:dyDescent="0.2">
      <c r="A119" s="43" t="s">
        <v>873</v>
      </c>
      <c r="B119" s="44" t="s">
        <v>540</v>
      </c>
      <c r="C119" s="43" t="str">
        <f>IF(B119&gt;0,+VLOOKUP(B119,'STYLE NAMES'!$B$1:$C$1007,2,FALSE),"")</f>
        <v>MEN'S COMPETITION POLO LONG SLEEVE</v>
      </c>
      <c r="D119" s="58" t="str">
        <f t="shared" si="40"/>
        <v>PAOLO / PIQ0015WHTWHT</v>
      </c>
      <c r="E119" s="43" t="s">
        <v>1612</v>
      </c>
      <c r="F119" s="45" t="s">
        <v>769</v>
      </c>
      <c r="G119" s="45" t="s">
        <v>863</v>
      </c>
      <c r="H119" s="46" t="s">
        <v>816</v>
      </c>
      <c r="I119" s="42" t="s">
        <v>215</v>
      </c>
      <c r="J119" s="42" t="s">
        <v>215</v>
      </c>
      <c r="K119" s="3"/>
      <c r="L119" s="58" t="str">
        <f t="shared" si="41"/>
        <v>PAOLO</v>
      </c>
      <c r="M119" s="58" t="str">
        <f>IF(B119&gt;0,+VLOOKUP(B119,'STYLE NAMES'!$B$1:$D$1021,3,FALSE),"")</f>
        <v>R.TOPMN_CPL</v>
      </c>
      <c r="N119" s="55" t="str">
        <f t="shared" si="45"/>
        <v>R.TOPMN_CPL0035</v>
      </c>
      <c r="O119" s="58" t="str">
        <f t="shared" si="43"/>
        <v>PIQ0015WHTWHT</v>
      </c>
      <c r="P119" s="55" t="str">
        <f t="shared" si="44"/>
        <v>R.TOPMN_CPL0035_PIQ0015WHTWHT</v>
      </c>
      <c r="Q119" s="58"/>
      <c r="R119" s="84" t="str">
        <f>IF(G119&gt;0,+VLOOKUP(G119,'MASTER CODE DATA'!O$2:P$99,2,FALSE),"")</f>
        <v>PIQ</v>
      </c>
      <c r="S119" s="84" t="str">
        <f>IF(I119&gt;0,+VLOOKUP(I119,'MASTER CODE DATA'!Q$2:R$999,2,FALSE),"")</f>
        <v>WHT</v>
      </c>
      <c r="T119" s="84" t="str">
        <f>IF(J119&gt;0,+VLOOKUP(J119,'MASTER CODE DATA'!Q$2:R$999,2,FALSE),"")</f>
        <v>WHT</v>
      </c>
      <c r="U119" s="3"/>
      <c r="V119" s="42" t="s">
        <v>3767</v>
      </c>
      <c r="W119" s="42" t="s">
        <v>2562</v>
      </c>
      <c r="X119" s="42" t="s">
        <v>2562</v>
      </c>
      <c r="Y119" s="42" t="s">
        <v>2562</v>
      </c>
      <c r="Z119" s="42" t="s">
        <v>2562</v>
      </c>
      <c r="AA119" s="42" t="s">
        <v>2562</v>
      </c>
      <c r="AB119" s="42" t="s">
        <v>2562</v>
      </c>
      <c r="AC119" s="42" t="s">
        <v>2562</v>
      </c>
      <c r="AD119" s="167" t="s">
        <v>3607</v>
      </c>
      <c r="AE119" s="167" t="s">
        <v>3614</v>
      </c>
      <c r="AF119" s="167" t="s">
        <v>3613</v>
      </c>
      <c r="AG119" s="167"/>
      <c r="AH119" s="167"/>
      <c r="AI119" s="167"/>
      <c r="AJ119" s="167"/>
      <c r="AK119" s="167"/>
      <c r="AL119" s="167"/>
      <c r="AM119" s="167"/>
      <c r="AN119" s="4" t="str">
        <f>+VLOOKUP(P119,'[2]STYLES &amp; MODELS MATRIX'!$F:$G,2,FALSE)</f>
        <v>GHOST</v>
      </c>
    </row>
    <row r="120" spans="1:40" s="4" customFormat="1" x14ac:dyDescent="0.2">
      <c r="A120" s="43" t="s">
        <v>873</v>
      </c>
      <c r="B120" s="44" t="s">
        <v>540</v>
      </c>
      <c r="C120" s="43" t="str">
        <f>IF(B120&gt;0,+VLOOKUP(B120,'STYLE NAMES'!$B$1:$C$1007,2,FALSE),"")</f>
        <v>MEN'S COMPETITION POLO LONG SLEEVE</v>
      </c>
      <c r="D120" s="58" t="str">
        <f t="shared" si="40"/>
        <v>PAOLO / PIQ0015WHTNAV</v>
      </c>
      <c r="E120" s="43" t="s">
        <v>1612</v>
      </c>
      <c r="F120" s="45" t="s">
        <v>769</v>
      </c>
      <c r="G120" s="45" t="s">
        <v>863</v>
      </c>
      <c r="H120" s="46" t="s">
        <v>816</v>
      </c>
      <c r="I120" s="42" t="s">
        <v>215</v>
      </c>
      <c r="J120" s="42" t="s">
        <v>96</v>
      </c>
      <c r="K120" s="3"/>
      <c r="L120" s="58" t="str">
        <f t="shared" si="41"/>
        <v>PAOLO</v>
      </c>
      <c r="M120" s="58" t="str">
        <f>IF(B120&gt;0,+VLOOKUP(B120,'STYLE NAMES'!$B$1:$D$1021,3,FALSE),"")</f>
        <v>R.TOPMN_CPL</v>
      </c>
      <c r="N120" s="55" t="str">
        <f t="shared" si="45"/>
        <v>R.TOPMN_CPL0035</v>
      </c>
      <c r="O120" s="58" t="str">
        <f t="shared" si="43"/>
        <v>PIQ0015WHTNAV</v>
      </c>
      <c r="P120" s="55" t="str">
        <f t="shared" si="44"/>
        <v>R.TOPMN_CPL0035_PIQ0015WHTNAV</v>
      </c>
      <c r="Q120" s="58"/>
      <c r="R120" s="84" t="str">
        <f>IF(G120&gt;0,+VLOOKUP(G120,'MASTER CODE DATA'!O$2:P$99,2,FALSE),"")</f>
        <v>PIQ</v>
      </c>
      <c r="S120" s="84" t="str">
        <f>IF(I120&gt;0,+VLOOKUP(I120,'MASTER CODE DATA'!Q$2:R$999,2,FALSE),"")</f>
        <v>WHT</v>
      </c>
      <c r="T120" s="84" t="str">
        <f>IF(J120&gt;0,+VLOOKUP(J120,'MASTER CODE DATA'!Q$2:R$999,2,FALSE),"")</f>
        <v>NAV</v>
      </c>
      <c r="U120" s="3"/>
      <c r="V120" s="42" t="s">
        <v>2826</v>
      </c>
      <c r="W120" s="42" t="s">
        <v>2827</v>
      </c>
      <c r="X120" s="42" t="s">
        <v>2712</v>
      </c>
      <c r="Y120" s="42" t="s">
        <v>2828</v>
      </c>
      <c r="Z120" s="42" t="s">
        <v>2570</v>
      </c>
      <c r="AA120" s="42" t="s">
        <v>2562</v>
      </c>
      <c r="AB120" s="42" t="s">
        <v>2571</v>
      </c>
      <c r="AC120" s="42" t="s">
        <v>2562</v>
      </c>
      <c r="AD120" s="167" t="s">
        <v>3607</v>
      </c>
      <c r="AE120" s="167" t="s">
        <v>3614</v>
      </c>
      <c r="AF120" s="167" t="s">
        <v>3613</v>
      </c>
      <c r="AG120" s="167"/>
      <c r="AH120" s="167"/>
      <c r="AI120" s="167"/>
      <c r="AJ120" s="167"/>
      <c r="AK120" s="167"/>
      <c r="AL120" s="167"/>
      <c r="AM120" s="167"/>
      <c r="AN120" s="4" t="str">
        <f>+VLOOKUP(P120,'[2]STYLES &amp; MODELS MATRIX'!$F:$G,2,FALSE)</f>
        <v>HDJ</v>
      </c>
    </row>
    <row r="121" spans="1:40" s="4" customFormat="1" x14ac:dyDescent="0.2">
      <c r="A121" s="43" t="s">
        <v>873</v>
      </c>
      <c r="B121" s="44" t="s">
        <v>540</v>
      </c>
      <c r="C121" s="43" t="str">
        <f>IF(B121&gt;0,+VLOOKUP(B121,'STYLE NAMES'!$B$1:$C$1007,2,FALSE),"")</f>
        <v>MEN'S COMPETITION POLO LONG SLEEVE</v>
      </c>
      <c r="D121" s="58" t="str">
        <f t="shared" si="40"/>
        <v>PAOLO / PIQ0015NAVWHT</v>
      </c>
      <c r="E121" s="43" t="s">
        <v>1612</v>
      </c>
      <c r="F121" s="45" t="s">
        <v>769</v>
      </c>
      <c r="G121" s="45" t="s">
        <v>863</v>
      </c>
      <c r="H121" s="46" t="s">
        <v>816</v>
      </c>
      <c r="I121" s="42" t="s">
        <v>96</v>
      </c>
      <c r="J121" s="42" t="s">
        <v>215</v>
      </c>
      <c r="K121" s="3"/>
      <c r="L121" s="58" t="str">
        <f t="shared" si="41"/>
        <v>PAOLO</v>
      </c>
      <c r="M121" s="58" t="str">
        <f>IF(B121&gt;0,+VLOOKUP(B121,'STYLE NAMES'!$B$1:$D$1021,3,FALSE),"")</f>
        <v>R.TOPMN_CPL</v>
      </c>
      <c r="N121" s="55" t="str">
        <f t="shared" si="45"/>
        <v>R.TOPMN_CPL0035</v>
      </c>
      <c r="O121" s="58" t="str">
        <f t="shared" si="43"/>
        <v>PIQ0015NAVWHT</v>
      </c>
      <c r="P121" s="55" t="str">
        <f t="shared" si="44"/>
        <v>R.TOPMN_CPL0035_PIQ0015NAVWHT</v>
      </c>
      <c r="Q121" s="58"/>
      <c r="R121" s="84" t="str">
        <f>IF(G121&gt;0,+VLOOKUP(G121,'MASTER CODE DATA'!O$2:P$99,2,FALSE),"")</f>
        <v>PIQ</v>
      </c>
      <c r="S121" s="84" t="str">
        <f>IF(I121&gt;0,+VLOOKUP(I121,'MASTER CODE DATA'!Q$2:R$999,2,FALSE),"")</f>
        <v>NAV</v>
      </c>
      <c r="T121" s="84" t="str">
        <f>IF(J121&gt;0,+VLOOKUP(J121,'MASTER CODE DATA'!Q$2:R$999,2,FALSE),"")</f>
        <v>WHT</v>
      </c>
      <c r="U121" s="3"/>
      <c r="V121" s="42" t="s">
        <v>2829</v>
      </c>
      <c r="W121" s="42" t="s">
        <v>2830</v>
      </c>
      <c r="X121" s="42" t="s">
        <v>2831</v>
      </c>
      <c r="Y121" s="42" t="s">
        <v>2832</v>
      </c>
      <c r="Z121" s="42" t="s">
        <v>2572</v>
      </c>
      <c r="AA121" s="42" t="s">
        <v>2562</v>
      </c>
      <c r="AB121" s="42" t="s">
        <v>2573</v>
      </c>
      <c r="AC121" s="42" t="s">
        <v>2562</v>
      </c>
      <c r="AD121" s="167" t="s">
        <v>3607</v>
      </c>
      <c r="AE121" s="167" t="s">
        <v>3614</v>
      </c>
      <c r="AF121" s="167" t="s">
        <v>3613</v>
      </c>
      <c r="AG121" s="167"/>
      <c r="AH121" s="167"/>
      <c r="AI121" s="167"/>
      <c r="AJ121" s="167"/>
      <c r="AK121" s="167"/>
      <c r="AL121" s="167"/>
      <c r="AM121" s="167"/>
      <c r="AN121" s="4" t="str">
        <f>+VLOOKUP(P121,'[2]STYLES &amp; MODELS MATRIX'!$F:$G,2,FALSE)</f>
        <v>HDJ</v>
      </c>
    </row>
    <row r="122" spans="1:40" s="4" customFormat="1" x14ac:dyDescent="0.2">
      <c r="A122" s="43" t="s">
        <v>874</v>
      </c>
      <c r="B122" s="44" t="s">
        <v>536</v>
      </c>
      <c r="C122" s="43" t="str">
        <f>IF(B122&gt;0,+VLOOKUP(B122,'STYLE NAMES'!$B$1:$C$1007,2,FALSE),"")</f>
        <v>WOMEN'S COMPETITION POLO LONG SLEEVE</v>
      </c>
      <c r="D122" s="58" t="str">
        <f t="shared" si="40"/>
        <v>PAOLA / PIQ0015WHTWHT</v>
      </c>
      <c r="E122" s="43" t="s">
        <v>1612</v>
      </c>
      <c r="F122" s="45" t="s">
        <v>769</v>
      </c>
      <c r="G122" s="45" t="s">
        <v>863</v>
      </c>
      <c r="H122" s="46" t="s">
        <v>816</v>
      </c>
      <c r="I122" s="42" t="s">
        <v>215</v>
      </c>
      <c r="J122" s="42" t="s">
        <v>215</v>
      </c>
      <c r="K122" s="3"/>
      <c r="L122" s="58" t="str">
        <f t="shared" si="41"/>
        <v>PAOLA</v>
      </c>
      <c r="M122" s="58" t="str">
        <f>IF(B122&gt;0,+VLOOKUP(B122,'STYLE NAMES'!$B$1:$D$1021,3,FALSE),"")</f>
        <v>R.TOPWN_CPL</v>
      </c>
      <c r="N122" s="55" t="str">
        <f t="shared" si="45"/>
        <v>R.TOPWN_CPL0036</v>
      </c>
      <c r="O122" s="58" t="str">
        <f t="shared" si="43"/>
        <v>PIQ0015WHTWHT</v>
      </c>
      <c r="P122" s="55" t="str">
        <f t="shared" si="44"/>
        <v>R.TOPWN_CPL0036_PIQ0015WHTWHT</v>
      </c>
      <c r="Q122" s="58"/>
      <c r="R122" s="84" t="str">
        <f>IF(G122&gt;0,+VLOOKUP(G122,'MASTER CODE DATA'!O$2:P$99,2,FALSE),"")</f>
        <v>PIQ</v>
      </c>
      <c r="S122" s="84" t="str">
        <f>IF(I122&gt;0,+VLOOKUP(I122,'MASTER CODE DATA'!Q$2:R$999,2,FALSE),"")</f>
        <v>WHT</v>
      </c>
      <c r="T122" s="84" t="str">
        <f>IF(J122&gt;0,+VLOOKUP(J122,'MASTER CODE DATA'!Q$2:R$999,2,FALSE),"")</f>
        <v>WHT</v>
      </c>
      <c r="U122" s="3"/>
      <c r="V122" s="42" t="s">
        <v>3366</v>
      </c>
      <c r="W122" s="42" t="s">
        <v>3367</v>
      </c>
      <c r="X122" s="42" t="s">
        <v>3368</v>
      </c>
      <c r="Y122" s="42" t="s">
        <v>3369</v>
      </c>
      <c r="Z122" s="42" t="s">
        <v>2574</v>
      </c>
      <c r="AA122" s="42" t="s">
        <v>3771</v>
      </c>
      <c r="AB122" s="42" t="s">
        <v>2562</v>
      </c>
      <c r="AC122" s="42" t="s">
        <v>2562</v>
      </c>
      <c r="AD122" s="167" t="s">
        <v>3635</v>
      </c>
      <c r="AE122" s="167" t="s">
        <v>3610</v>
      </c>
      <c r="AF122" s="167" t="s">
        <v>3644</v>
      </c>
      <c r="AG122" s="167"/>
      <c r="AH122" s="167"/>
      <c r="AI122" s="167"/>
      <c r="AJ122" s="167"/>
      <c r="AK122" s="167"/>
      <c r="AL122" s="167"/>
      <c r="AM122" s="167"/>
      <c r="AN122" s="4" t="str">
        <f>+VLOOKUP(P122,'[2]STYLES &amp; MODELS MATRIX'!$F:$G,2,FALSE)</f>
        <v>AK</v>
      </c>
    </row>
    <row r="123" spans="1:40" s="4" customFormat="1" x14ac:dyDescent="0.2">
      <c r="A123" s="43" t="s">
        <v>874</v>
      </c>
      <c r="B123" s="44" t="s">
        <v>536</v>
      </c>
      <c r="C123" s="43" t="str">
        <f>IF(B123&gt;0,+VLOOKUP(B123,'STYLE NAMES'!$B$1:$C$1007,2,FALSE),"")</f>
        <v>WOMEN'S COMPETITION POLO LONG SLEEVE</v>
      </c>
      <c r="D123" s="58" t="str">
        <f t="shared" si="40"/>
        <v>PAOLA / PIQ0015WHTNAV</v>
      </c>
      <c r="E123" s="43" t="s">
        <v>1612</v>
      </c>
      <c r="F123" s="45" t="s">
        <v>769</v>
      </c>
      <c r="G123" s="45" t="s">
        <v>863</v>
      </c>
      <c r="H123" s="46" t="s">
        <v>816</v>
      </c>
      <c r="I123" s="42" t="s">
        <v>215</v>
      </c>
      <c r="J123" s="42" t="s">
        <v>96</v>
      </c>
      <c r="K123" s="3"/>
      <c r="L123" s="58" t="str">
        <f t="shared" si="41"/>
        <v>PAOLA</v>
      </c>
      <c r="M123" s="58" t="str">
        <f>IF(B123&gt;0,+VLOOKUP(B123,'STYLE NAMES'!$B$1:$D$1021,3,FALSE),"")</f>
        <v>R.TOPWN_CPL</v>
      </c>
      <c r="N123" s="55" t="str">
        <f t="shared" si="45"/>
        <v>R.TOPWN_CPL0036</v>
      </c>
      <c r="O123" s="58" t="str">
        <f t="shared" si="43"/>
        <v>PIQ0015WHTNAV</v>
      </c>
      <c r="P123" s="55" t="str">
        <f t="shared" si="44"/>
        <v>R.TOPWN_CPL0036_PIQ0015WHTNAV</v>
      </c>
      <c r="Q123" s="58"/>
      <c r="R123" s="84" t="str">
        <f>IF(G123&gt;0,+VLOOKUP(G123,'MASTER CODE DATA'!O$2:P$99,2,FALSE),"")</f>
        <v>PIQ</v>
      </c>
      <c r="S123" s="84" t="str">
        <f>IF(I123&gt;0,+VLOOKUP(I123,'MASTER CODE DATA'!Q$2:R$999,2,FALSE),"")</f>
        <v>WHT</v>
      </c>
      <c r="T123" s="84" t="str">
        <f>IF(J123&gt;0,+VLOOKUP(J123,'MASTER CODE DATA'!Q$2:R$999,2,FALSE),"")</f>
        <v>NAV</v>
      </c>
      <c r="U123" s="3"/>
      <c r="V123" s="42" t="s">
        <v>3770</v>
      </c>
      <c r="W123" s="42" t="s">
        <v>2562</v>
      </c>
      <c r="X123" s="42" t="s">
        <v>2562</v>
      </c>
      <c r="Y123" s="42" t="s">
        <v>2562</v>
      </c>
      <c r="Z123" s="42" t="s">
        <v>2574</v>
      </c>
      <c r="AA123" s="42" t="s">
        <v>2562</v>
      </c>
      <c r="AB123" s="42" t="s">
        <v>2562</v>
      </c>
      <c r="AC123" s="42" t="s">
        <v>2562</v>
      </c>
      <c r="AD123" s="167" t="s">
        <v>3635</v>
      </c>
      <c r="AE123" s="167" t="s">
        <v>3614</v>
      </c>
      <c r="AF123" s="167" t="s">
        <v>3644</v>
      </c>
      <c r="AG123" s="167"/>
      <c r="AH123" s="167"/>
      <c r="AI123" s="167"/>
      <c r="AJ123" s="167"/>
      <c r="AK123" s="167"/>
      <c r="AL123" s="167"/>
      <c r="AM123" s="167"/>
      <c r="AN123" s="4" t="str">
        <f>+VLOOKUP(P123,'[2]STYLES &amp; MODELS MATRIX'!$F:$G,2,FALSE)</f>
        <v>GHOST</v>
      </c>
    </row>
    <row r="124" spans="1:40" s="4" customFormat="1" x14ac:dyDescent="0.2">
      <c r="A124" s="43" t="s">
        <v>874</v>
      </c>
      <c r="B124" s="44" t="s">
        <v>536</v>
      </c>
      <c r="C124" s="43" t="str">
        <f>IF(B124&gt;0,+VLOOKUP(B124,'STYLE NAMES'!$B$1:$C$1007,2,FALSE),"")</f>
        <v>WOMEN'S COMPETITION POLO LONG SLEEVE</v>
      </c>
      <c r="D124" s="58" t="str">
        <f t="shared" si="40"/>
        <v>PAOLA / PIQ0015NAVWHT</v>
      </c>
      <c r="E124" s="43" t="s">
        <v>1612</v>
      </c>
      <c r="F124" s="45" t="s">
        <v>769</v>
      </c>
      <c r="G124" s="45" t="s">
        <v>863</v>
      </c>
      <c r="H124" s="46" t="s">
        <v>816</v>
      </c>
      <c r="I124" s="42" t="s">
        <v>96</v>
      </c>
      <c r="J124" s="42" t="s">
        <v>215</v>
      </c>
      <c r="K124" s="3"/>
      <c r="L124" s="58" t="str">
        <f t="shared" si="41"/>
        <v>PAOLA</v>
      </c>
      <c r="M124" s="58" t="str">
        <f>IF(B124&gt;0,+VLOOKUP(B124,'STYLE NAMES'!$B$1:$D$1021,3,FALSE),"")</f>
        <v>R.TOPWN_CPL</v>
      </c>
      <c r="N124" s="55" t="str">
        <f t="shared" si="45"/>
        <v>R.TOPWN_CPL0036</v>
      </c>
      <c r="O124" s="58" t="str">
        <f t="shared" si="43"/>
        <v>PIQ0015NAVWHT</v>
      </c>
      <c r="P124" s="55" t="str">
        <f t="shared" si="44"/>
        <v>R.TOPWN_CPL0036_PIQ0015NAVWHT</v>
      </c>
      <c r="Q124" s="58"/>
      <c r="R124" s="84" t="str">
        <f>IF(G124&gt;0,+VLOOKUP(G124,'MASTER CODE DATA'!O$2:P$99,2,FALSE),"")</f>
        <v>PIQ</v>
      </c>
      <c r="S124" s="84" t="str">
        <f>IF(I124&gt;0,+VLOOKUP(I124,'MASTER CODE DATA'!Q$2:R$999,2,FALSE),"")</f>
        <v>NAV</v>
      </c>
      <c r="T124" s="84" t="str">
        <f>IF(J124&gt;0,+VLOOKUP(J124,'MASTER CODE DATA'!Q$2:R$999,2,FALSE),"")</f>
        <v>WHT</v>
      </c>
      <c r="U124" s="3"/>
      <c r="V124" s="42" t="s">
        <v>2833</v>
      </c>
      <c r="W124" s="42" t="s">
        <v>2834</v>
      </c>
      <c r="X124" s="42" t="s">
        <v>2835</v>
      </c>
      <c r="Y124" s="42" t="s">
        <v>2836</v>
      </c>
      <c r="Z124" s="42" t="s">
        <v>2575</v>
      </c>
      <c r="AA124" s="42" t="s">
        <v>2562</v>
      </c>
      <c r="AB124" s="42" t="s">
        <v>2576</v>
      </c>
      <c r="AC124" s="42" t="s">
        <v>2562</v>
      </c>
      <c r="AD124" s="167" t="s">
        <v>3635</v>
      </c>
      <c r="AE124" s="167" t="s">
        <v>3614</v>
      </c>
      <c r="AF124" s="167" t="s">
        <v>3644</v>
      </c>
      <c r="AG124" s="167"/>
      <c r="AH124" s="167"/>
      <c r="AI124" s="167"/>
      <c r="AJ124" s="167"/>
      <c r="AK124" s="167"/>
      <c r="AL124" s="167"/>
      <c r="AM124" s="167"/>
      <c r="AN124" s="4" t="str">
        <f>+VLOOKUP(P124,'[2]STYLES &amp; MODELS MATRIX'!$F:$G,2,FALSE)</f>
        <v>AK</v>
      </c>
    </row>
    <row r="125" spans="1:40" s="4" customFormat="1" x14ac:dyDescent="0.2">
      <c r="A125" s="43" t="s">
        <v>874</v>
      </c>
      <c r="B125" s="44" t="s">
        <v>536</v>
      </c>
      <c r="C125" s="43" t="str">
        <f>IF(B125&gt;0,+VLOOKUP(B125,'STYLE NAMES'!$B$1:$C$1007,2,FALSE),"")</f>
        <v>WOMEN'S COMPETITION POLO LONG SLEEVE</v>
      </c>
      <c r="D125" s="58" t="str">
        <f t="shared" si="40"/>
        <v>PAOLA / SUP0017BORBOR</v>
      </c>
      <c r="E125" s="43" t="s">
        <v>1612</v>
      </c>
      <c r="F125" s="45" t="s">
        <v>769</v>
      </c>
      <c r="G125" s="45" t="s">
        <v>875</v>
      </c>
      <c r="H125" s="46" t="s">
        <v>826</v>
      </c>
      <c r="I125" s="42" t="s">
        <v>97</v>
      </c>
      <c r="J125" s="42" t="s">
        <v>97</v>
      </c>
      <c r="K125" s="3"/>
      <c r="L125" s="58" t="str">
        <f t="shared" si="41"/>
        <v>PAOLA</v>
      </c>
      <c r="M125" s="58" t="str">
        <f>IF(B125&gt;0,+VLOOKUP(B125,'STYLE NAMES'!$B$1:$D$1021,3,FALSE),"")</f>
        <v>R.TOPWN_CPL</v>
      </c>
      <c r="N125" s="55" t="str">
        <f t="shared" si="45"/>
        <v>R.TOPWN_CPL0036</v>
      </c>
      <c r="O125" s="58" t="str">
        <f t="shared" si="43"/>
        <v>SUP0017BORBOR</v>
      </c>
      <c r="P125" s="55" t="str">
        <f t="shared" si="44"/>
        <v>R.TOPWN_CPL0036_SUP0017BORBOR</v>
      </c>
      <c r="Q125" s="58"/>
      <c r="R125" s="84" t="str">
        <f>IF(G125&gt;0,+VLOOKUP(G125,'MASTER CODE DATA'!O$2:P$99,2,FALSE),"")</f>
        <v>SUP</v>
      </c>
      <c r="S125" s="84" t="str">
        <f>IF(I125&gt;0,+VLOOKUP(I125,'MASTER CODE DATA'!Q$2:R$999,2,FALSE),"")</f>
        <v>BOR</v>
      </c>
      <c r="T125" s="84" t="str">
        <f>IF(J125&gt;0,+VLOOKUP(J125,'MASTER CODE DATA'!Q$2:R$999,2,FALSE),"")</f>
        <v>BOR</v>
      </c>
      <c r="U125" s="3"/>
      <c r="V125" s="42" t="s">
        <v>2837</v>
      </c>
      <c r="W125" s="42" t="s">
        <v>2838</v>
      </c>
      <c r="X125" s="42" t="s">
        <v>2742</v>
      </c>
      <c r="Y125" s="42" t="s">
        <v>2839</v>
      </c>
      <c r="Z125" s="42" t="s">
        <v>2577</v>
      </c>
      <c r="AA125" s="42" t="s">
        <v>2562</v>
      </c>
      <c r="AB125" s="42" t="s">
        <v>2578</v>
      </c>
      <c r="AC125" s="42" t="s">
        <v>2562</v>
      </c>
      <c r="AD125" s="167" t="s">
        <v>3637</v>
      </c>
      <c r="AE125" s="167" t="s">
        <v>3614</v>
      </c>
      <c r="AF125" s="167" t="s">
        <v>3645</v>
      </c>
      <c r="AG125" s="167"/>
      <c r="AH125" s="167"/>
      <c r="AI125" s="167"/>
      <c r="AJ125" s="167"/>
      <c r="AK125" s="167"/>
      <c r="AL125" s="167"/>
      <c r="AM125" s="167"/>
      <c r="AN125" s="4" t="str">
        <f>+VLOOKUP(P125,'[2]STYLES &amp; MODELS MATRIX'!$F:$G,2,FALSE)</f>
        <v>AK</v>
      </c>
    </row>
    <row r="126" spans="1:40" s="10" customFormat="1" x14ac:dyDescent="0.2">
      <c r="A126" s="43" t="s">
        <v>876</v>
      </c>
      <c r="B126" s="44" t="s">
        <v>542</v>
      </c>
      <c r="C126" s="43" t="str">
        <f>IF(B126&gt;0,+VLOOKUP(B126,'STYLE NAMES'!$B$1:$C$1007,2,FALSE),"")</f>
        <v>BOY'S COMPETITION POLO LONG SLEEVE</v>
      </c>
      <c r="D126" s="58" t="str">
        <f t="shared" si="40"/>
        <v>PAOLO-JR / PIQ0015WHTWHT</v>
      </c>
      <c r="E126" s="43" t="s">
        <v>1612</v>
      </c>
      <c r="F126" s="45" t="s">
        <v>769</v>
      </c>
      <c r="G126" s="45" t="s">
        <v>863</v>
      </c>
      <c r="H126" s="46" t="s">
        <v>816</v>
      </c>
      <c r="I126" s="42" t="s">
        <v>215</v>
      </c>
      <c r="J126" s="42" t="s">
        <v>215</v>
      </c>
      <c r="K126" s="3"/>
      <c r="L126" s="58" t="str">
        <f t="shared" si="41"/>
        <v>PAOLO-JR</v>
      </c>
      <c r="M126" s="58" t="str">
        <f>IF(B126&gt;0,+VLOOKUP(B126,'STYLE NAMES'!$B$1:$D$1021,3,FALSE),"")</f>
        <v>R.TOPKB_CPL</v>
      </c>
      <c r="N126" s="55" t="str">
        <f t="shared" si="45"/>
        <v>R.TOPKB_CPL0037</v>
      </c>
      <c r="O126" s="58" t="str">
        <f t="shared" si="43"/>
        <v>PIQ0015WHTWHT</v>
      </c>
      <c r="P126" s="55" t="str">
        <f t="shared" si="44"/>
        <v>R.TOPKB_CPL0037_PIQ0015WHTWHT</v>
      </c>
      <c r="Q126" s="58"/>
      <c r="R126" s="84" t="str">
        <f>IF(G126&gt;0,+VLOOKUP(G126,'MASTER CODE DATA'!O$2:P$99,2,FALSE),"")</f>
        <v>PIQ</v>
      </c>
      <c r="S126" s="84" t="str">
        <f>IF(I126&gt;0,+VLOOKUP(I126,'MASTER CODE DATA'!Q$2:R$999,2,FALSE),"")</f>
        <v>WHT</v>
      </c>
      <c r="T126" s="84" t="str">
        <f>IF(J126&gt;0,+VLOOKUP(J126,'MASTER CODE DATA'!Q$2:R$999,2,FALSE),"")</f>
        <v>WHT</v>
      </c>
      <c r="U126" s="3"/>
      <c r="V126" s="42" t="s">
        <v>3767</v>
      </c>
      <c r="W126" s="42" t="s">
        <v>3370</v>
      </c>
      <c r="X126" s="42" t="s">
        <v>3371</v>
      </c>
      <c r="Y126" s="42" t="s">
        <v>3372</v>
      </c>
      <c r="Z126" s="42" t="s">
        <v>3373</v>
      </c>
      <c r="AA126" s="42" t="s">
        <v>3374</v>
      </c>
      <c r="AB126" s="42" t="s">
        <v>2562</v>
      </c>
      <c r="AC126" s="42" t="s">
        <v>2562</v>
      </c>
      <c r="AD126" s="168"/>
      <c r="AE126" s="168"/>
      <c r="AF126" s="167"/>
      <c r="AG126" s="168"/>
      <c r="AH126" s="168"/>
      <c r="AI126" s="168"/>
      <c r="AJ126" s="168"/>
      <c r="AK126" s="168"/>
      <c r="AL126" s="168"/>
      <c r="AM126" s="168"/>
      <c r="AN126" s="4" t="str">
        <f>+VLOOKUP(P126,'[2]STYLES &amp; MODELS MATRIX'!$F:$G,2,FALSE)</f>
        <v>GHOST</v>
      </c>
    </row>
    <row r="127" spans="1:40" s="10" customFormat="1" x14ac:dyDescent="0.2">
      <c r="A127" s="43" t="s">
        <v>876</v>
      </c>
      <c r="B127" s="44" t="s">
        <v>542</v>
      </c>
      <c r="C127" s="43" t="str">
        <f>IF(B127&gt;0,+VLOOKUP(B127,'STYLE NAMES'!$B$1:$C$1007,2,FALSE),"")</f>
        <v>BOY'S COMPETITION POLO LONG SLEEVE</v>
      </c>
      <c r="D127" s="58" t="str">
        <f t="shared" si="40"/>
        <v>PAOLO-JR / PIQ0015WHTNAV</v>
      </c>
      <c r="E127" s="43" t="s">
        <v>1612</v>
      </c>
      <c r="F127" s="45" t="s">
        <v>769</v>
      </c>
      <c r="G127" s="45" t="s">
        <v>863</v>
      </c>
      <c r="H127" s="46" t="s">
        <v>816</v>
      </c>
      <c r="I127" s="42" t="s">
        <v>215</v>
      </c>
      <c r="J127" s="42" t="s">
        <v>96</v>
      </c>
      <c r="K127" s="3"/>
      <c r="L127" s="58" t="str">
        <f t="shared" si="41"/>
        <v>PAOLO-JR</v>
      </c>
      <c r="M127" s="58" t="str">
        <f>IF(B127&gt;0,+VLOOKUP(B127,'STYLE NAMES'!$B$1:$D$1021,3,FALSE),"")</f>
        <v>R.TOPKB_CPL</v>
      </c>
      <c r="N127" s="55" t="str">
        <f t="shared" si="45"/>
        <v>R.TOPKB_CPL0037</v>
      </c>
      <c r="O127" s="58" t="str">
        <f t="shared" si="43"/>
        <v>PIQ0015WHTNAV</v>
      </c>
      <c r="P127" s="55" t="str">
        <f t="shared" si="44"/>
        <v>R.TOPKB_CPL0037_PIQ0015WHTNAV</v>
      </c>
      <c r="Q127" s="58"/>
      <c r="R127" s="84" t="str">
        <f>IF(G127&gt;0,+VLOOKUP(G127,'MASTER CODE DATA'!O$2:P$99,2,FALSE),"")</f>
        <v>PIQ</v>
      </c>
      <c r="S127" s="84" t="str">
        <f>IF(I127&gt;0,+VLOOKUP(I127,'MASTER CODE DATA'!Q$2:R$999,2,FALSE),"")</f>
        <v>WHT</v>
      </c>
      <c r="T127" s="84" t="str">
        <f>IF(J127&gt;0,+VLOOKUP(J127,'MASTER CODE DATA'!Q$2:R$999,2,FALSE),"")</f>
        <v>NAV</v>
      </c>
      <c r="U127" s="3"/>
      <c r="V127" s="42" t="s">
        <v>3768</v>
      </c>
      <c r="W127" s="42" t="s">
        <v>3375</v>
      </c>
      <c r="X127" s="42" t="s">
        <v>3376</v>
      </c>
      <c r="Y127" s="42" t="s">
        <v>3377</v>
      </c>
      <c r="Z127" s="42" t="s">
        <v>2562</v>
      </c>
      <c r="AA127" s="42" t="s">
        <v>2562</v>
      </c>
      <c r="AB127" s="42" t="s">
        <v>2562</v>
      </c>
      <c r="AC127" s="42" t="s">
        <v>2562</v>
      </c>
      <c r="AD127" s="168"/>
      <c r="AE127" s="168"/>
      <c r="AF127" s="167"/>
      <c r="AG127" s="168"/>
      <c r="AH127" s="168"/>
      <c r="AI127" s="168"/>
      <c r="AJ127" s="168"/>
      <c r="AK127" s="168"/>
      <c r="AL127" s="168"/>
      <c r="AM127" s="168"/>
      <c r="AN127" s="4" t="str">
        <f>+VLOOKUP(P127,'[2]STYLES &amp; MODELS MATRIX'!$F:$G,2,FALSE)</f>
        <v>GHOST</v>
      </c>
    </row>
    <row r="128" spans="1:40" s="10" customFormat="1" x14ac:dyDescent="0.2">
      <c r="A128" s="43" t="s">
        <v>876</v>
      </c>
      <c r="B128" s="44" t="s">
        <v>542</v>
      </c>
      <c r="C128" s="43" t="str">
        <f>IF(B128&gt;0,+VLOOKUP(B128,'STYLE NAMES'!$B$1:$C$1007,2,FALSE),"")</f>
        <v>BOY'S COMPETITION POLO LONG SLEEVE</v>
      </c>
      <c r="D128" s="58" t="str">
        <f t="shared" si="40"/>
        <v>PAOLO-JR / PIQ0015NAVWHT</v>
      </c>
      <c r="E128" s="43" t="s">
        <v>1612</v>
      </c>
      <c r="F128" s="45" t="s">
        <v>769</v>
      </c>
      <c r="G128" s="45" t="s">
        <v>863</v>
      </c>
      <c r="H128" s="46" t="s">
        <v>816</v>
      </c>
      <c r="I128" s="42" t="s">
        <v>96</v>
      </c>
      <c r="J128" s="42" t="s">
        <v>215</v>
      </c>
      <c r="K128" s="3"/>
      <c r="L128" s="58" t="str">
        <f t="shared" si="41"/>
        <v>PAOLO-JR</v>
      </c>
      <c r="M128" s="58" t="str">
        <f>IF(B128&gt;0,+VLOOKUP(B128,'STYLE NAMES'!$B$1:$D$1021,3,FALSE),"")</f>
        <v>R.TOPKB_CPL</v>
      </c>
      <c r="N128" s="55" t="str">
        <f t="shared" si="45"/>
        <v>R.TOPKB_CPL0037</v>
      </c>
      <c r="O128" s="58" t="str">
        <f t="shared" si="43"/>
        <v>PIQ0015NAVWHT</v>
      </c>
      <c r="P128" s="55" t="str">
        <f t="shared" si="44"/>
        <v>R.TOPKB_CPL0037_PIQ0015NAVWHT</v>
      </c>
      <c r="Q128" s="58"/>
      <c r="R128" s="84" t="str">
        <f>IF(G128&gt;0,+VLOOKUP(G128,'MASTER CODE DATA'!O$2:P$99,2,FALSE),"")</f>
        <v>PIQ</v>
      </c>
      <c r="S128" s="84" t="str">
        <f>IF(I128&gt;0,+VLOOKUP(I128,'MASTER CODE DATA'!Q$2:R$999,2,FALSE),"")</f>
        <v>NAV</v>
      </c>
      <c r="T128" s="84" t="str">
        <f>IF(J128&gt;0,+VLOOKUP(J128,'MASTER CODE DATA'!Q$2:R$999,2,FALSE),"")</f>
        <v>WHT</v>
      </c>
      <c r="U128" s="3"/>
      <c r="V128" s="42" t="s">
        <v>3769</v>
      </c>
      <c r="W128" s="42" t="s">
        <v>3378</v>
      </c>
      <c r="X128" s="42" t="s">
        <v>3379</v>
      </c>
      <c r="Y128" s="42" t="s">
        <v>3380</v>
      </c>
      <c r="Z128" s="42" t="s">
        <v>3381</v>
      </c>
      <c r="AA128" s="42" t="s">
        <v>2562</v>
      </c>
      <c r="AB128" s="42" t="s">
        <v>2562</v>
      </c>
      <c r="AC128" s="42" t="s">
        <v>2562</v>
      </c>
      <c r="AD128" s="168"/>
      <c r="AE128" s="168"/>
      <c r="AF128" s="167"/>
      <c r="AG128" s="168"/>
      <c r="AH128" s="168"/>
      <c r="AI128" s="168"/>
      <c r="AJ128" s="168"/>
      <c r="AK128" s="168"/>
      <c r="AL128" s="168"/>
      <c r="AM128" s="168"/>
      <c r="AN128" s="4" t="str">
        <f>+VLOOKUP(P128,'[2]STYLES &amp; MODELS MATRIX'!$F:$G,2,FALSE)</f>
        <v>GHOST</v>
      </c>
    </row>
    <row r="129" spans="1:40" s="4" customFormat="1" x14ac:dyDescent="0.2">
      <c r="A129" s="43" t="s">
        <v>877</v>
      </c>
      <c r="B129" s="44" t="s">
        <v>538</v>
      </c>
      <c r="C129" s="43" t="str">
        <f>IF(B129&gt;0,+VLOOKUP(B129,'STYLE NAMES'!$B$1:$C$1007,2,FALSE),"")</f>
        <v>GIRL'S COMPETITION POLO LONG SLEEVE</v>
      </c>
      <c r="D129" s="58" t="str">
        <f t="shared" si="40"/>
        <v>PAOLA-JR / PIQ0015WHTWHT</v>
      </c>
      <c r="E129" s="43" t="s">
        <v>1612</v>
      </c>
      <c r="F129" s="45" t="s">
        <v>769</v>
      </c>
      <c r="G129" s="45" t="s">
        <v>863</v>
      </c>
      <c r="H129" s="46" t="s">
        <v>816</v>
      </c>
      <c r="I129" s="42" t="s">
        <v>215</v>
      </c>
      <c r="J129" s="42" t="s">
        <v>215</v>
      </c>
      <c r="K129" s="3"/>
      <c r="L129" s="58" t="str">
        <f t="shared" si="41"/>
        <v>PAOLA-JR</v>
      </c>
      <c r="M129" s="58" t="str">
        <f>IF(B129&gt;0,+VLOOKUP(B129,'STYLE NAMES'!$B$1:$D$1021,3,FALSE),"")</f>
        <v>R.TOPKG_CPL</v>
      </c>
      <c r="N129" s="55" t="str">
        <f t="shared" si="45"/>
        <v>R.TOPKG_CPL0038</v>
      </c>
      <c r="O129" s="58" t="str">
        <f t="shared" si="43"/>
        <v>PIQ0015WHTWHT</v>
      </c>
      <c r="P129" s="55" t="str">
        <f t="shared" si="44"/>
        <v>R.TOPKG_CPL0038_PIQ0015WHTWHT</v>
      </c>
      <c r="Q129" s="58"/>
      <c r="R129" s="84" t="str">
        <f>IF(G129&gt;0,+VLOOKUP(G129,'MASTER CODE DATA'!O$2:P$99,2,FALSE),"")</f>
        <v>PIQ</v>
      </c>
      <c r="S129" s="84" t="str">
        <f>IF(I129&gt;0,+VLOOKUP(I129,'MASTER CODE DATA'!Q$2:R$999,2,FALSE),"")</f>
        <v>WHT</v>
      </c>
      <c r="T129" s="84" t="str">
        <f>IF(J129&gt;0,+VLOOKUP(J129,'MASTER CODE DATA'!Q$2:R$999,2,FALSE),"")</f>
        <v>WHT</v>
      </c>
      <c r="U129" s="3"/>
      <c r="V129" s="42" t="s">
        <v>3382</v>
      </c>
      <c r="W129" s="42" t="s">
        <v>3383</v>
      </c>
      <c r="X129" s="42" t="s">
        <v>3384</v>
      </c>
      <c r="Y129" s="42" t="s">
        <v>3385</v>
      </c>
      <c r="Z129" s="42" t="s">
        <v>3383</v>
      </c>
      <c r="AA129" s="42" t="s">
        <v>3386</v>
      </c>
      <c r="AB129" s="42" t="s">
        <v>2562</v>
      </c>
      <c r="AC129" s="42" t="s">
        <v>2562</v>
      </c>
      <c r="AD129" s="167"/>
      <c r="AE129" s="167"/>
      <c r="AF129" s="167"/>
      <c r="AG129" s="167"/>
      <c r="AH129" s="167"/>
      <c r="AI129" s="167"/>
      <c r="AJ129" s="167"/>
      <c r="AK129" s="167"/>
      <c r="AL129" s="167"/>
      <c r="AM129" s="167"/>
      <c r="AN129" s="4" t="str">
        <f>+VLOOKUP(P129,'[2]STYLES &amp; MODELS MATRIX'!$F:$G,2,FALSE)</f>
        <v>GHOST</v>
      </c>
    </row>
    <row r="130" spans="1:40" s="4" customFormat="1" x14ac:dyDescent="0.2">
      <c r="A130" s="43" t="s">
        <v>877</v>
      </c>
      <c r="B130" s="44" t="s">
        <v>538</v>
      </c>
      <c r="C130" s="43" t="str">
        <f>IF(B130&gt;0,+VLOOKUP(B130,'STYLE NAMES'!$B$1:$C$1007,2,FALSE),"")</f>
        <v>GIRL'S COMPETITION POLO LONG SLEEVE</v>
      </c>
      <c r="D130" s="58" t="str">
        <f t="shared" si="40"/>
        <v>PAOLA-JR / PIQ0015WHTNAV</v>
      </c>
      <c r="E130" s="43" t="s">
        <v>1612</v>
      </c>
      <c r="F130" s="45" t="s">
        <v>769</v>
      </c>
      <c r="G130" s="45" t="s">
        <v>863</v>
      </c>
      <c r="H130" s="46" t="s">
        <v>816</v>
      </c>
      <c r="I130" s="42" t="s">
        <v>215</v>
      </c>
      <c r="J130" s="42" t="s">
        <v>96</v>
      </c>
      <c r="K130" s="3"/>
      <c r="L130" s="58" t="str">
        <f t="shared" si="41"/>
        <v>PAOLA-JR</v>
      </c>
      <c r="M130" s="58" t="str">
        <f>IF(B130&gt;0,+VLOOKUP(B130,'STYLE NAMES'!$B$1:$D$1021,3,FALSE),"")</f>
        <v>R.TOPKG_CPL</v>
      </c>
      <c r="N130" s="55" t="str">
        <f t="shared" si="45"/>
        <v>R.TOPKG_CPL0038</v>
      </c>
      <c r="O130" s="58" t="str">
        <f t="shared" si="43"/>
        <v>PIQ0015WHTNAV</v>
      </c>
      <c r="P130" s="55" t="str">
        <f t="shared" si="44"/>
        <v>R.TOPKG_CPL0038_PIQ0015WHTNAV</v>
      </c>
      <c r="Q130" s="58"/>
      <c r="R130" s="84" t="str">
        <f>IF(G130&gt;0,+VLOOKUP(G130,'MASTER CODE DATA'!O$2:P$99,2,FALSE),"")</f>
        <v>PIQ</v>
      </c>
      <c r="S130" s="84" t="str">
        <f>IF(I130&gt;0,+VLOOKUP(I130,'MASTER CODE DATA'!Q$2:R$999,2,FALSE),"")</f>
        <v>WHT</v>
      </c>
      <c r="T130" s="84" t="str">
        <f>IF(J130&gt;0,+VLOOKUP(J130,'MASTER CODE DATA'!Q$2:R$999,2,FALSE),"")</f>
        <v>NAV</v>
      </c>
      <c r="U130" s="3"/>
      <c r="V130" s="42" t="s">
        <v>3387</v>
      </c>
      <c r="W130" s="42" t="s">
        <v>2562</v>
      </c>
      <c r="X130" s="42" t="s">
        <v>2562</v>
      </c>
      <c r="Y130" s="42" t="s">
        <v>2562</v>
      </c>
      <c r="Z130" s="42" t="s">
        <v>2562</v>
      </c>
      <c r="AA130" s="42" t="s">
        <v>2562</v>
      </c>
      <c r="AB130" s="42" t="s">
        <v>2562</v>
      </c>
      <c r="AC130" s="42" t="s">
        <v>2562</v>
      </c>
      <c r="AD130" s="167"/>
      <c r="AE130" s="167"/>
      <c r="AF130" s="167"/>
      <c r="AG130" s="167"/>
      <c r="AH130" s="167"/>
      <c r="AI130" s="167"/>
      <c r="AJ130" s="167"/>
      <c r="AK130" s="167"/>
      <c r="AL130" s="167"/>
      <c r="AM130" s="167"/>
      <c r="AN130" s="4" t="str">
        <f>+VLOOKUP(P130,'[2]STYLES &amp; MODELS MATRIX'!$F:$G,2,FALSE)</f>
        <v>GHOST</v>
      </c>
    </row>
    <row r="131" spans="1:40" s="4" customFormat="1" x14ac:dyDescent="0.2">
      <c r="A131" s="43" t="s">
        <v>877</v>
      </c>
      <c r="B131" s="44" t="s">
        <v>538</v>
      </c>
      <c r="C131" s="43" t="str">
        <f>IF(B131&gt;0,+VLOOKUP(B131,'STYLE NAMES'!$B$1:$C$1007,2,FALSE),"")</f>
        <v>GIRL'S COMPETITION POLO LONG SLEEVE</v>
      </c>
      <c r="D131" s="58" t="str">
        <f t="shared" si="40"/>
        <v>PAOLA-JR / PIQ0015NAVWHT</v>
      </c>
      <c r="E131" s="43" t="s">
        <v>1612</v>
      </c>
      <c r="F131" s="45" t="s">
        <v>769</v>
      </c>
      <c r="G131" s="45" t="s">
        <v>863</v>
      </c>
      <c r="H131" s="46" t="s">
        <v>816</v>
      </c>
      <c r="I131" s="42" t="s">
        <v>96</v>
      </c>
      <c r="J131" s="42" t="s">
        <v>215</v>
      </c>
      <c r="K131" s="3"/>
      <c r="L131" s="58" t="str">
        <f t="shared" si="41"/>
        <v>PAOLA-JR</v>
      </c>
      <c r="M131" s="58" t="str">
        <f>IF(B131&gt;0,+VLOOKUP(B131,'STYLE NAMES'!$B$1:$D$1021,3,FALSE),"")</f>
        <v>R.TOPKG_CPL</v>
      </c>
      <c r="N131" s="55" t="str">
        <f t="shared" ref="N131:N162" si="56">+M131&amp;A131</f>
        <v>R.TOPKG_CPL0038</v>
      </c>
      <c r="O131" s="58" t="str">
        <f t="shared" si="43"/>
        <v>PIQ0015NAVWHT</v>
      </c>
      <c r="P131" s="55" t="str">
        <f t="shared" si="44"/>
        <v>R.TOPKG_CPL0038_PIQ0015NAVWHT</v>
      </c>
      <c r="Q131" s="58"/>
      <c r="R131" s="84" t="str">
        <f>IF(G131&gt;0,+VLOOKUP(G131,'MASTER CODE DATA'!O$2:P$99,2,FALSE),"")</f>
        <v>PIQ</v>
      </c>
      <c r="S131" s="84" t="str">
        <f>IF(I131&gt;0,+VLOOKUP(I131,'MASTER CODE DATA'!Q$2:R$999,2,FALSE),"")</f>
        <v>NAV</v>
      </c>
      <c r="T131" s="84" t="str">
        <f>IF(J131&gt;0,+VLOOKUP(J131,'MASTER CODE DATA'!Q$2:R$999,2,FALSE),"")</f>
        <v>WHT</v>
      </c>
      <c r="U131" s="3"/>
      <c r="V131" s="42" t="s">
        <v>3759</v>
      </c>
      <c r="W131" s="42" t="s">
        <v>2562</v>
      </c>
      <c r="X131" s="42" t="s">
        <v>2562</v>
      </c>
      <c r="Y131" s="42" t="s">
        <v>2562</v>
      </c>
      <c r="Z131" s="42" t="s">
        <v>2562</v>
      </c>
      <c r="AA131" s="42" t="s">
        <v>2562</v>
      </c>
      <c r="AB131" s="42" t="s">
        <v>2562</v>
      </c>
      <c r="AC131" s="42" t="s">
        <v>2562</v>
      </c>
      <c r="AD131" s="167"/>
      <c r="AE131" s="167"/>
      <c r="AF131" s="167"/>
      <c r="AG131" s="167"/>
      <c r="AH131" s="167"/>
      <c r="AI131" s="167"/>
      <c r="AJ131" s="167"/>
      <c r="AK131" s="167"/>
      <c r="AL131" s="167"/>
      <c r="AM131" s="167"/>
      <c r="AN131" s="4" t="str">
        <f>+VLOOKUP(P131,'[2]STYLES &amp; MODELS MATRIX'!$F:$G,2,FALSE)</f>
        <v>GHOST</v>
      </c>
    </row>
    <row r="132" spans="1:40" s="4" customFormat="1" x14ac:dyDescent="0.2">
      <c r="A132" s="43" t="s">
        <v>877</v>
      </c>
      <c r="B132" s="44" t="s">
        <v>538</v>
      </c>
      <c r="C132" s="43" t="str">
        <f>IF(B132&gt;0,+VLOOKUP(B132,'STYLE NAMES'!$B$1:$C$1007,2,FALSE),"")</f>
        <v>GIRL'S COMPETITION POLO LONG SLEEVE</v>
      </c>
      <c r="D132" s="58" t="str">
        <f t="shared" si="40"/>
        <v>PAOLA-JR / SUP0017BORBOR</v>
      </c>
      <c r="E132" s="43" t="s">
        <v>1612</v>
      </c>
      <c r="F132" s="45" t="s">
        <v>769</v>
      </c>
      <c r="G132" s="45" t="s">
        <v>875</v>
      </c>
      <c r="H132" s="46" t="s">
        <v>826</v>
      </c>
      <c r="I132" s="42" t="s">
        <v>97</v>
      </c>
      <c r="J132" s="42" t="s">
        <v>97</v>
      </c>
      <c r="K132" s="3"/>
      <c r="L132" s="58" t="str">
        <f t="shared" si="41"/>
        <v>PAOLA-JR</v>
      </c>
      <c r="M132" s="58" t="str">
        <f>IF(B132&gt;0,+VLOOKUP(B132,'STYLE NAMES'!$B$1:$D$1021,3,FALSE),"")</f>
        <v>R.TOPKG_CPL</v>
      </c>
      <c r="N132" s="55" t="str">
        <f t="shared" si="56"/>
        <v>R.TOPKG_CPL0038</v>
      </c>
      <c r="O132" s="58" t="str">
        <f t="shared" si="43"/>
        <v>SUP0017BORBOR</v>
      </c>
      <c r="P132" s="55" t="str">
        <f t="shared" si="44"/>
        <v>R.TOPKG_CPL0038_SUP0017BORBOR</v>
      </c>
      <c r="Q132" s="58"/>
      <c r="R132" s="84" t="str">
        <f>IF(G132&gt;0,+VLOOKUP(G132,'MASTER CODE DATA'!O$2:P$99,2,FALSE),"")</f>
        <v>SUP</v>
      </c>
      <c r="S132" s="84" t="str">
        <f>IF(I132&gt;0,+VLOOKUP(I132,'MASTER CODE DATA'!Q$2:R$999,2,FALSE),"")</f>
        <v>BOR</v>
      </c>
      <c r="T132" s="84" t="str">
        <f>IF(J132&gt;0,+VLOOKUP(J132,'MASTER CODE DATA'!Q$2:R$999,2,FALSE),"")</f>
        <v>BOR</v>
      </c>
      <c r="U132" s="3"/>
      <c r="V132" s="42" t="s">
        <v>3760</v>
      </c>
      <c r="W132" s="42" t="s">
        <v>2562</v>
      </c>
      <c r="X132" s="42" t="s">
        <v>2562</v>
      </c>
      <c r="Y132" s="42" t="s">
        <v>2562</v>
      </c>
      <c r="Z132" s="42" t="s">
        <v>2562</v>
      </c>
      <c r="AA132" s="42" t="s">
        <v>2562</v>
      </c>
      <c r="AB132" s="42" t="s">
        <v>2562</v>
      </c>
      <c r="AC132" s="42" t="s">
        <v>2562</v>
      </c>
      <c r="AD132" s="167"/>
      <c r="AE132" s="167"/>
      <c r="AF132" s="167"/>
      <c r="AG132" s="167"/>
      <c r="AH132" s="167"/>
      <c r="AI132" s="167"/>
      <c r="AJ132" s="167"/>
      <c r="AK132" s="167"/>
      <c r="AL132" s="167"/>
      <c r="AM132" s="167"/>
      <c r="AN132" s="4" t="str">
        <f>+VLOOKUP(P132,'[2]STYLES &amp; MODELS MATRIX'!$F:$G,2,FALSE)</f>
        <v>GHOST</v>
      </c>
    </row>
    <row r="133" spans="1:40" s="4" customFormat="1" x14ac:dyDescent="0.2">
      <c r="A133" s="43" t="s">
        <v>878</v>
      </c>
      <c r="B133" s="44" t="s">
        <v>311</v>
      </c>
      <c r="C133" s="43" t="str">
        <f>IF(B133&gt;0,+VLOOKUP(B133,'STYLE NAMES'!$B$1:$C$1007,2,FALSE),"")</f>
        <v>MEN'S COMPETITION POLO SHORT SLEEVE</v>
      </c>
      <c r="D133" s="58" t="str">
        <f t="shared" si="40"/>
        <v>ENZO / PIQ0015WHTWHT</v>
      </c>
      <c r="E133" s="43" t="s">
        <v>1612</v>
      </c>
      <c r="F133" s="45" t="s">
        <v>785</v>
      </c>
      <c r="G133" s="45" t="s">
        <v>863</v>
      </c>
      <c r="H133" s="46" t="s">
        <v>816</v>
      </c>
      <c r="I133" s="42" t="s">
        <v>215</v>
      </c>
      <c r="J133" s="42" t="s">
        <v>215</v>
      </c>
      <c r="K133" s="3"/>
      <c r="L133" s="58" t="str">
        <f t="shared" si="41"/>
        <v>ENZO</v>
      </c>
      <c r="M133" s="58" t="str">
        <f>IF(B133&gt;0,+VLOOKUP(B133,'STYLE NAMES'!$B$1:$D$1021,3,FALSE),"")</f>
        <v>R.TOPMN_CPL</v>
      </c>
      <c r="N133" s="55" t="str">
        <f t="shared" si="56"/>
        <v>R.TOPMN_CPL0039</v>
      </c>
      <c r="O133" s="58" t="str">
        <f t="shared" si="43"/>
        <v>PIQ0015WHTWHT</v>
      </c>
      <c r="P133" s="55" t="str">
        <f t="shared" si="44"/>
        <v>R.TOPMN_CPL0039_PIQ0015WHTWHT</v>
      </c>
      <c r="Q133" s="58"/>
      <c r="R133" s="84" t="str">
        <f>IF(G133&gt;0,+VLOOKUP(G133,'MASTER CODE DATA'!O$2:P$99,2,FALSE),"")</f>
        <v>PIQ</v>
      </c>
      <c r="S133" s="84" t="str">
        <f>IF(I133&gt;0,+VLOOKUP(I133,'MASTER CODE DATA'!Q$2:R$999,2,FALSE),"")</f>
        <v>WHT</v>
      </c>
      <c r="T133" s="84" t="str">
        <f>IF(J133&gt;0,+VLOOKUP(J133,'MASTER CODE DATA'!Q$2:R$999,2,FALSE),"")</f>
        <v>WHT</v>
      </c>
      <c r="U133" s="3"/>
      <c r="V133" s="42" t="s">
        <v>2840</v>
      </c>
      <c r="W133" s="42" t="s">
        <v>2717</v>
      </c>
      <c r="X133" s="42" t="s">
        <v>2841</v>
      </c>
      <c r="Y133" s="42" t="s">
        <v>2842</v>
      </c>
      <c r="Z133" s="42" t="s">
        <v>2579</v>
      </c>
      <c r="AA133" s="42" t="s">
        <v>2562</v>
      </c>
      <c r="AB133" s="42" t="s">
        <v>2562</v>
      </c>
      <c r="AC133" s="42" t="s">
        <v>2562</v>
      </c>
      <c r="AD133" s="167" t="s">
        <v>3606</v>
      </c>
      <c r="AE133" s="167" t="s">
        <v>3609</v>
      </c>
      <c r="AF133" s="167" t="s">
        <v>3612</v>
      </c>
      <c r="AG133" s="167"/>
      <c r="AH133" s="167"/>
      <c r="AI133" s="167"/>
      <c r="AJ133" s="167"/>
      <c r="AK133" s="167"/>
      <c r="AL133" s="167"/>
      <c r="AM133" s="167"/>
      <c r="AN133" s="4" t="str">
        <f>+VLOOKUP(P133,'[2]STYLES &amp; MODELS MATRIX'!$F:$G,2,FALSE)</f>
        <v>HDJ</v>
      </c>
    </row>
    <row r="134" spans="1:40" s="4" customFormat="1" x14ac:dyDescent="0.2">
      <c r="A134" s="43" t="s">
        <v>878</v>
      </c>
      <c r="B134" s="44" t="s">
        <v>311</v>
      </c>
      <c r="C134" s="43" t="str">
        <f>IF(B134&gt;0,+VLOOKUP(B134,'STYLE NAMES'!$B$1:$C$1007,2,FALSE),"")</f>
        <v>MEN'S COMPETITION POLO SHORT SLEEVE</v>
      </c>
      <c r="D134" s="58" t="str">
        <f t="shared" si="40"/>
        <v>ENZO / PIQ0015WHTNAV</v>
      </c>
      <c r="E134" s="43" t="s">
        <v>1612</v>
      </c>
      <c r="F134" s="45" t="s">
        <v>785</v>
      </c>
      <c r="G134" s="45" t="s">
        <v>863</v>
      </c>
      <c r="H134" s="46" t="s">
        <v>816</v>
      </c>
      <c r="I134" s="42" t="s">
        <v>215</v>
      </c>
      <c r="J134" s="42" t="s">
        <v>96</v>
      </c>
      <c r="K134" s="3"/>
      <c r="L134" s="58" t="str">
        <f t="shared" si="41"/>
        <v>ENZO</v>
      </c>
      <c r="M134" s="58" t="str">
        <f>IF(B134&gt;0,+VLOOKUP(B134,'STYLE NAMES'!$B$1:$D$1021,3,FALSE),"")</f>
        <v>R.TOPMN_CPL</v>
      </c>
      <c r="N134" s="55" t="str">
        <f t="shared" si="56"/>
        <v>R.TOPMN_CPL0039</v>
      </c>
      <c r="O134" s="58" t="str">
        <f t="shared" si="43"/>
        <v>PIQ0015WHTNAV</v>
      </c>
      <c r="P134" s="55" t="str">
        <f t="shared" si="44"/>
        <v>R.TOPMN_CPL0039_PIQ0015WHTNAV</v>
      </c>
      <c r="Q134" s="58"/>
      <c r="R134" s="84" t="str">
        <f>IF(G134&gt;0,+VLOOKUP(G134,'MASTER CODE DATA'!O$2:P$99,2,FALSE),"")</f>
        <v>PIQ</v>
      </c>
      <c r="S134" s="84" t="str">
        <f>IF(I134&gt;0,+VLOOKUP(I134,'MASTER CODE DATA'!Q$2:R$999,2,FALSE),"")</f>
        <v>WHT</v>
      </c>
      <c r="T134" s="84" t="str">
        <f>IF(J134&gt;0,+VLOOKUP(J134,'MASTER CODE DATA'!Q$2:R$999,2,FALSE),"")</f>
        <v>NAV</v>
      </c>
      <c r="U134" s="3"/>
      <c r="V134" s="42" t="s">
        <v>2843</v>
      </c>
      <c r="W134" s="42" t="s">
        <v>2844</v>
      </c>
      <c r="X134" s="42" t="s">
        <v>2845</v>
      </c>
      <c r="Y134" s="42" t="s">
        <v>2846</v>
      </c>
      <c r="Z134" s="42" t="s">
        <v>2580</v>
      </c>
      <c r="AA134" s="42" t="s">
        <v>2562</v>
      </c>
      <c r="AB134" s="42" t="s">
        <v>2562</v>
      </c>
      <c r="AC134" s="42" t="s">
        <v>2562</v>
      </c>
      <c r="AD134" s="167" t="s">
        <v>3607</v>
      </c>
      <c r="AE134" s="167" t="s">
        <v>3610</v>
      </c>
      <c r="AF134" s="167" t="s">
        <v>3612</v>
      </c>
      <c r="AG134" s="167"/>
      <c r="AH134" s="167"/>
      <c r="AI134" s="167"/>
      <c r="AJ134" s="167"/>
      <c r="AK134" s="167"/>
      <c r="AL134" s="167"/>
      <c r="AM134" s="167"/>
      <c r="AN134" s="4" t="str">
        <f>+VLOOKUP(P134,'[2]STYLES &amp; MODELS MATRIX'!$F:$G,2,FALSE)</f>
        <v>HDJ</v>
      </c>
    </row>
    <row r="135" spans="1:40" s="4" customFormat="1" x14ac:dyDescent="0.2">
      <c r="A135" s="43" t="s">
        <v>878</v>
      </c>
      <c r="B135" s="44" t="s">
        <v>311</v>
      </c>
      <c r="C135" s="43" t="str">
        <f>IF(B135&gt;0,+VLOOKUP(B135,'STYLE NAMES'!$B$1:$C$1007,2,FALSE),"")</f>
        <v>MEN'S COMPETITION POLO SHORT SLEEVE</v>
      </c>
      <c r="D135" s="58" t="str">
        <f t="shared" si="40"/>
        <v>ENZO / PIQ0015NAVWHT</v>
      </c>
      <c r="E135" s="43" t="s">
        <v>1612</v>
      </c>
      <c r="F135" s="45" t="s">
        <v>785</v>
      </c>
      <c r="G135" s="45" t="s">
        <v>863</v>
      </c>
      <c r="H135" s="46" t="s">
        <v>816</v>
      </c>
      <c r="I135" s="42" t="s">
        <v>96</v>
      </c>
      <c r="J135" s="42" t="s">
        <v>215</v>
      </c>
      <c r="K135" s="3"/>
      <c r="L135" s="58" t="str">
        <f t="shared" si="41"/>
        <v>ENZO</v>
      </c>
      <c r="M135" s="58" t="str">
        <f>IF(B135&gt;0,+VLOOKUP(B135,'STYLE NAMES'!$B$1:$D$1021,3,FALSE),"")</f>
        <v>R.TOPMN_CPL</v>
      </c>
      <c r="N135" s="55" t="str">
        <f t="shared" si="56"/>
        <v>R.TOPMN_CPL0039</v>
      </c>
      <c r="O135" s="58" t="str">
        <f t="shared" si="43"/>
        <v>PIQ0015NAVWHT</v>
      </c>
      <c r="P135" s="55" t="str">
        <f t="shared" si="44"/>
        <v>R.TOPMN_CPL0039_PIQ0015NAVWHT</v>
      </c>
      <c r="Q135" s="58"/>
      <c r="R135" s="84" t="str">
        <f>IF(G135&gt;0,+VLOOKUP(G135,'MASTER CODE DATA'!O$2:P$99,2,FALSE),"")</f>
        <v>PIQ</v>
      </c>
      <c r="S135" s="84" t="str">
        <f>IF(I135&gt;0,+VLOOKUP(I135,'MASTER CODE DATA'!Q$2:R$999,2,FALSE),"")</f>
        <v>NAV</v>
      </c>
      <c r="T135" s="84" t="str">
        <f>IF(J135&gt;0,+VLOOKUP(J135,'MASTER CODE DATA'!Q$2:R$999,2,FALSE),"")</f>
        <v>WHT</v>
      </c>
      <c r="U135" s="3"/>
      <c r="V135" s="42" t="s">
        <v>2847</v>
      </c>
      <c r="W135" s="42" t="s">
        <v>2848</v>
      </c>
      <c r="X135" s="42" t="s">
        <v>2723</v>
      </c>
      <c r="Y135" s="42" t="s">
        <v>2849</v>
      </c>
      <c r="Z135" s="42" t="s">
        <v>2581</v>
      </c>
      <c r="AA135" s="42" t="s">
        <v>2562</v>
      </c>
      <c r="AB135" s="42" t="s">
        <v>2562</v>
      </c>
      <c r="AC135" s="42" t="s">
        <v>2562</v>
      </c>
      <c r="AD135" s="167" t="s">
        <v>3608</v>
      </c>
      <c r="AE135" s="167" t="s">
        <v>3611</v>
      </c>
      <c r="AF135" s="167" t="s">
        <v>3613</v>
      </c>
      <c r="AG135" s="167"/>
      <c r="AH135" s="167"/>
      <c r="AI135" s="167"/>
      <c r="AJ135" s="167"/>
      <c r="AK135" s="167"/>
      <c r="AL135" s="167"/>
      <c r="AM135" s="167"/>
      <c r="AN135" s="4" t="str">
        <f>+VLOOKUP(P135,'[2]STYLES &amp; MODELS MATRIX'!$F:$G,2,FALSE)</f>
        <v>HDJ</v>
      </c>
    </row>
    <row r="136" spans="1:40" s="4" customFormat="1" x14ac:dyDescent="0.2">
      <c r="A136" s="43" t="s">
        <v>879</v>
      </c>
      <c r="B136" s="44" t="s">
        <v>303</v>
      </c>
      <c r="C136" s="43" t="str">
        <f>IF(B136&gt;0,+VLOOKUP(B136,'STYLE NAMES'!$B$1:$C$1007,2,FALSE),"")</f>
        <v>WOMEN'S COMPETITION POLO SHORT SLEEVE</v>
      </c>
      <c r="D136" s="58" t="str">
        <f t="shared" si="40"/>
        <v>ENZA / PIQ0015WHTWHT</v>
      </c>
      <c r="E136" s="43" t="s">
        <v>1612</v>
      </c>
      <c r="F136" s="45" t="s">
        <v>785</v>
      </c>
      <c r="G136" s="45" t="s">
        <v>863</v>
      </c>
      <c r="H136" s="46" t="s">
        <v>816</v>
      </c>
      <c r="I136" s="42" t="s">
        <v>215</v>
      </c>
      <c r="J136" s="42" t="s">
        <v>215</v>
      </c>
      <c r="K136" s="3"/>
      <c r="L136" s="58" t="str">
        <f t="shared" si="41"/>
        <v>ENZA</v>
      </c>
      <c r="M136" s="58" t="str">
        <f>IF(B136&gt;0,+VLOOKUP(B136,'STYLE NAMES'!$B$1:$D$1021,3,FALSE),"")</f>
        <v>R.TOPWN_CPL</v>
      </c>
      <c r="N136" s="55" t="str">
        <f t="shared" si="56"/>
        <v>R.TOPWN_CPL0040</v>
      </c>
      <c r="O136" s="58" t="str">
        <f t="shared" si="43"/>
        <v>PIQ0015WHTWHT</v>
      </c>
      <c r="P136" s="55" t="str">
        <f t="shared" si="44"/>
        <v>R.TOPWN_CPL0040_PIQ0015WHTWHT</v>
      </c>
      <c r="Q136" s="58"/>
      <c r="R136" s="84" t="str">
        <f>IF(G136&gt;0,+VLOOKUP(G136,'MASTER CODE DATA'!O$2:P$99,2,FALSE),"")</f>
        <v>PIQ</v>
      </c>
      <c r="S136" s="84" t="str">
        <f>IF(I136&gt;0,+VLOOKUP(I136,'MASTER CODE DATA'!Q$2:R$999,2,FALSE),"")</f>
        <v>WHT</v>
      </c>
      <c r="T136" s="84" t="str">
        <f>IF(J136&gt;0,+VLOOKUP(J136,'MASTER CODE DATA'!Q$2:R$999,2,FALSE),"")</f>
        <v>WHT</v>
      </c>
      <c r="U136" s="3"/>
      <c r="V136" s="42" t="s">
        <v>2743</v>
      </c>
      <c r="W136" s="42" t="s">
        <v>2744</v>
      </c>
      <c r="X136" s="42" t="s">
        <v>2850</v>
      </c>
      <c r="Y136" s="42" t="s">
        <v>2851</v>
      </c>
      <c r="Z136" s="42" t="s">
        <v>2582</v>
      </c>
      <c r="AA136" s="42" t="s">
        <v>2562</v>
      </c>
      <c r="AB136" s="42" t="s">
        <v>2583</v>
      </c>
      <c r="AC136" s="42" t="s">
        <v>2562</v>
      </c>
      <c r="AD136" s="167" t="s">
        <v>3636</v>
      </c>
      <c r="AE136" s="167" t="s">
        <v>3616</v>
      </c>
      <c r="AF136" s="167" t="s">
        <v>3644</v>
      </c>
      <c r="AG136" s="167"/>
      <c r="AH136" s="167"/>
      <c r="AI136" s="167"/>
      <c r="AJ136" s="167"/>
      <c r="AK136" s="167"/>
      <c r="AL136" s="167"/>
      <c r="AM136" s="167"/>
      <c r="AN136" s="4" t="str">
        <f>+VLOOKUP(P136,'[2]STYLES &amp; MODELS MATRIX'!$F:$G,2,FALSE)</f>
        <v>AK</v>
      </c>
    </row>
    <row r="137" spans="1:40" s="4" customFormat="1" x14ac:dyDescent="0.2">
      <c r="A137" s="43" t="s">
        <v>879</v>
      </c>
      <c r="B137" s="44" t="s">
        <v>303</v>
      </c>
      <c r="C137" s="43" t="str">
        <f>IF(B137&gt;0,+VLOOKUP(B137,'STYLE NAMES'!$B$1:$C$1007,2,FALSE),"")</f>
        <v>WOMEN'S COMPETITION POLO SHORT SLEEVE</v>
      </c>
      <c r="D137" s="58" t="str">
        <f t="shared" si="40"/>
        <v>ENZA / PIQ0015WHTNAV</v>
      </c>
      <c r="E137" s="43" t="s">
        <v>1612</v>
      </c>
      <c r="F137" s="45" t="s">
        <v>785</v>
      </c>
      <c r="G137" s="45" t="s">
        <v>863</v>
      </c>
      <c r="H137" s="46" t="s">
        <v>816</v>
      </c>
      <c r="I137" s="42" t="s">
        <v>215</v>
      </c>
      <c r="J137" s="42" t="s">
        <v>96</v>
      </c>
      <c r="K137" s="3"/>
      <c r="L137" s="58" t="str">
        <f t="shared" si="41"/>
        <v>ENZA</v>
      </c>
      <c r="M137" s="58" t="str">
        <f>IF(B137&gt;0,+VLOOKUP(B137,'STYLE NAMES'!$B$1:$D$1021,3,FALSE),"")</f>
        <v>R.TOPWN_CPL</v>
      </c>
      <c r="N137" s="55" t="str">
        <f t="shared" si="56"/>
        <v>R.TOPWN_CPL0040</v>
      </c>
      <c r="O137" s="58" t="str">
        <f t="shared" si="43"/>
        <v>PIQ0015WHTNAV</v>
      </c>
      <c r="P137" s="55" t="str">
        <f t="shared" si="44"/>
        <v>R.TOPWN_CPL0040_PIQ0015WHTNAV</v>
      </c>
      <c r="Q137" s="58"/>
      <c r="R137" s="84" t="str">
        <f>IF(G137&gt;0,+VLOOKUP(G137,'MASTER CODE DATA'!O$2:P$99,2,FALSE),"")</f>
        <v>PIQ</v>
      </c>
      <c r="S137" s="84" t="str">
        <f>IF(I137&gt;0,+VLOOKUP(I137,'MASTER CODE DATA'!Q$2:R$999,2,FALSE),"")</f>
        <v>WHT</v>
      </c>
      <c r="T137" s="84" t="str">
        <f>IF(J137&gt;0,+VLOOKUP(J137,'MASTER CODE DATA'!Q$2:R$999,2,FALSE),"")</f>
        <v>NAV</v>
      </c>
      <c r="U137" s="3"/>
      <c r="V137" s="42" t="s">
        <v>3388</v>
      </c>
      <c r="W137" s="42" t="s">
        <v>3389</v>
      </c>
      <c r="X137" s="42" t="s">
        <v>3390</v>
      </c>
      <c r="Y137" s="42" t="s">
        <v>3389</v>
      </c>
      <c r="Z137" s="42" t="s">
        <v>2562</v>
      </c>
      <c r="AA137" s="42" t="s">
        <v>2562</v>
      </c>
      <c r="AB137" s="42" t="s">
        <v>2562</v>
      </c>
      <c r="AC137" s="42" t="s">
        <v>2562</v>
      </c>
      <c r="AD137" s="167" t="s">
        <v>3635</v>
      </c>
      <c r="AE137" s="167" t="s">
        <v>3614</v>
      </c>
      <c r="AF137" s="167" t="s">
        <v>3644</v>
      </c>
      <c r="AG137" s="167"/>
      <c r="AH137" s="167"/>
      <c r="AI137" s="167"/>
      <c r="AJ137" s="167"/>
      <c r="AK137" s="167"/>
      <c r="AL137" s="167"/>
      <c r="AM137" s="167"/>
      <c r="AN137" s="4" t="str">
        <f>+VLOOKUP(P137,'[2]STYLES &amp; MODELS MATRIX'!$F:$G,2,FALSE)</f>
        <v>AK</v>
      </c>
    </row>
    <row r="138" spans="1:40" s="4" customFormat="1" x14ac:dyDescent="0.2">
      <c r="A138" s="43" t="s">
        <v>879</v>
      </c>
      <c r="B138" s="44" t="s">
        <v>303</v>
      </c>
      <c r="C138" s="43" t="str">
        <f>IF(B138&gt;0,+VLOOKUP(B138,'STYLE NAMES'!$B$1:$C$1007,2,FALSE),"")</f>
        <v>WOMEN'S COMPETITION POLO SHORT SLEEVE</v>
      </c>
      <c r="D138" s="58" t="str">
        <f t="shared" si="40"/>
        <v>ENZA / PIQ0015NAVWHT</v>
      </c>
      <c r="E138" s="43" t="s">
        <v>1612</v>
      </c>
      <c r="F138" s="45" t="s">
        <v>785</v>
      </c>
      <c r="G138" s="45" t="s">
        <v>863</v>
      </c>
      <c r="H138" s="46" t="s">
        <v>816</v>
      </c>
      <c r="I138" s="42" t="s">
        <v>96</v>
      </c>
      <c r="J138" s="42" t="s">
        <v>215</v>
      </c>
      <c r="K138" s="3"/>
      <c r="L138" s="58" t="str">
        <f t="shared" si="41"/>
        <v>ENZA</v>
      </c>
      <c r="M138" s="58" t="str">
        <f>IF(B138&gt;0,+VLOOKUP(B138,'STYLE NAMES'!$B$1:$D$1021,3,FALSE),"")</f>
        <v>R.TOPWN_CPL</v>
      </c>
      <c r="N138" s="55" t="str">
        <f t="shared" si="56"/>
        <v>R.TOPWN_CPL0040</v>
      </c>
      <c r="O138" s="58" t="str">
        <f t="shared" si="43"/>
        <v>PIQ0015NAVWHT</v>
      </c>
      <c r="P138" s="55" t="str">
        <f t="shared" si="44"/>
        <v>R.TOPWN_CPL0040_PIQ0015NAVWHT</v>
      </c>
      <c r="Q138" s="58"/>
      <c r="R138" s="84" t="str">
        <f>IF(G138&gt;0,+VLOOKUP(G138,'MASTER CODE DATA'!O$2:P$99,2,FALSE),"")</f>
        <v>PIQ</v>
      </c>
      <c r="S138" s="84" t="str">
        <f>IF(I138&gt;0,+VLOOKUP(I138,'MASTER CODE DATA'!Q$2:R$999,2,FALSE),"")</f>
        <v>NAV</v>
      </c>
      <c r="T138" s="84" t="str">
        <f>IF(J138&gt;0,+VLOOKUP(J138,'MASTER CODE DATA'!Q$2:R$999,2,FALSE),"")</f>
        <v>WHT</v>
      </c>
      <c r="U138" s="3"/>
      <c r="V138" s="42" t="s">
        <v>2852</v>
      </c>
      <c r="W138" s="42" t="s">
        <v>2853</v>
      </c>
      <c r="X138" s="42" t="s">
        <v>2854</v>
      </c>
      <c r="Y138" s="42" t="s">
        <v>2855</v>
      </c>
      <c r="Z138" s="42" t="s">
        <v>2584</v>
      </c>
      <c r="AA138" s="42" t="s">
        <v>2562</v>
      </c>
      <c r="AB138" s="42" t="s">
        <v>2585</v>
      </c>
      <c r="AC138" s="42" t="s">
        <v>2562</v>
      </c>
      <c r="AD138" s="167" t="s">
        <v>3635</v>
      </c>
      <c r="AE138" s="167" t="s">
        <v>3614</v>
      </c>
      <c r="AF138" s="167" t="s">
        <v>3644</v>
      </c>
      <c r="AG138" s="167"/>
      <c r="AH138" s="167"/>
      <c r="AI138" s="167"/>
      <c r="AJ138" s="167"/>
      <c r="AK138" s="167"/>
      <c r="AL138" s="167"/>
      <c r="AM138" s="167"/>
      <c r="AN138" s="4" t="str">
        <f>+VLOOKUP(P138,'[2]STYLES &amp; MODELS MATRIX'!$F:$G,2,FALSE)</f>
        <v>AK</v>
      </c>
    </row>
    <row r="139" spans="1:40" s="4" customFormat="1" x14ac:dyDescent="0.2">
      <c r="A139" s="43" t="s">
        <v>880</v>
      </c>
      <c r="B139" s="44" t="s">
        <v>313</v>
      </c>
      <c r="C139" s="43" t="str">
        <f>IF(B139&gt;0,+VLOOKUP(B139,'STYLE NAMES'!$B$1:$C$1007,2,FALSE),"")</f>
        <v>BOY'S COMPETITION POLO SHORT SLEEVE</v>
      </c>
      <c r="D139" s="58" t="str">
        <f t="shared" si="40"/>
        <v>ENZO-JR / PIQ0015WHTWHT</v>
      </c>
      <c r="E139" s="43" t="s">
        <v>1612</v>
      </c>
      <c r="F139" s="45" t="s">
        <v>785</v>
      </c>
      <c r="G139" s="45" t="s">
        <v>863</v>
      </c>
      <c r="H139" s="46" t="s">
        <v>816</v>
      </c>
      <c r="I139" s="42" t="s">
        <v>215</v>
      </c>
      <c r="J139" s="42" t="s">
        <v>215</v>
      </c>
      <c r="K139" s="3"/>
      <c r="L139" s="58" t="str">
        <f t="shared" si="41"/>
        <v>ENZO-JR</v>
      </c>
      <c r="M139" s="58" t="str">
        <f>IF(B139&gt;0,+VLOOKUP(B139,'STYLE NAMES'!$B$1:$D$1021,3,FALSE),"")</f>
        <v>R.TOPKB_CPL</v>
      </c>
      <c r="N139" s="55" t="str">
        <f t="shared" si="56"/>
        <v>R.TOPKB_CPL0041</v>
      </c>
      <c r="O139" s="58" t="str">
        <f t="shared" si="43"/>
        <v>PIQ0015WHTWHT</v>
      </c>
      <c r="P139" s="55" t="str">
        <f t="shared" si="44"/>
        <v>R.TOPKB_CPL0041_PIQ0015WHTWHT</v>
      </c>
      <c r="Q139" s="58"/>
      <c r="R139" s="84" t="str">
        <f>IF(G139&gt;0,+VLOOKUP(G139,'MASTER CODE DATA'!O$2:P$99,2,FALSE),"")</f>
        <v>PIQ</v>
      </c>
      <c r="S139" s="84" t="str">
        <f>IF(I139&gt;0,+VLOOKUP(I139,'MASTER CODE DATA'!Q$2:R$999,2,FALSE),"")</f>
        <v>WHT</v>
      </c>
      <c r="T139" s="84" t="str">
        <f>IF(J139&gt;0,+VLOOKUP(J139,'MASTER CODE DATA'!Q$2:R$999,2,FALSE),"")</f>
        <v>WHT</v>
      </c>
      <c r="U139" s="3"/>
      <c r="V139" s="4" t="s">
        <v>3762</v>
      </c>
      <c r="W139" s="42" t="s">
        <v>3391</v>
      </c>
      <c r="X139" s="42" t="s">
        <v>3392</v>
      </c>
      <c r="Y139" s="42" t="s">
        <v>3393</v>
      </c>
      <c r="AB139" s="42" t="s">
        <v>2562</v>
      </c>
      <c r="AC139" s="42" t="s">
        <v>2562</v>
      </c>
      <c r="AD139" s="167"/>
      <c r="AE139" s="167"/>
      <c r="AF139" s="167"/>
      <c r="AG139" s="167"/>
      <c r="AH139" s="167"/>
      <c r="AI139" s="167"/>
      <c r="AJ139" s="167"/>
      <c r="AK139" s="167"/>
      <c r="AL139" s="167"/>
      <c r="AM139" s="167"/>
      <c r="AN139" s="4" t="str">
        <f>+VLOOKUP(P139,'[2]STYLES &amp; MODELS MATRIX'!$F:$G,2,FALSE)</f>
        <v>GHOST</v>
      </c>
    </row>
    <row r="140" spans="1:40" s="4" customFormat="1" x14ac:dyDescent="0.2">
      <c r="A140" s="43" t="s">
        <v>880</v>
      </c>
      <c r="B140" s="44" t="s">
        <v>313</v>
      </c>
      <c r="C140" s="43" t="str">
        <f>IF(B140&gt;0,+VLOOKUP(B140,'STYLE NAMES'!$B$1:$C$1007,2,FALSE),"")</f>
        <v>BOY'S COMPETITION POLO SHORT SLEEVE</v>
      </c>
      <c r="D140" s="58" t="str">
        <f t="shared" ref="D140:D203" si="57">IF(B140&gt;0,+(L140&amp;" / "&amp;O140),"")</f>
        <v>ENZO-JR / PIQ0015WHTNAV</v>
      </c>
      <c r="E140" s="43" t="s">
        <v>1612</v>
      </c>
      <c r="F140" s="45" t="s">
        <v>785</v>
      </c>
      <c r="G140" s="45" t="s">
        <v>863</v>
      </c>
      <c r="H140" s="46" t="s">
        <v>816</v>
      </c>
      <c r="I140" s="42" t="s">
        <v>215</v>
      </c>
      <c r="J140" s="42" t="s">
        <v>96</v>
      </c>
      <c r="K140" s="3"/>
      <c r="L140" s="58" t="str">
        <f t="shared" ref="L140:L203" si="58">+B140</f>
        <v>ENZO-JR</v>
      </c>
      <c r="M140" s="58" t="str">
        <f>IF(B140&gt;0,+VLOOKUP(B140,'STYLE NAMES'!$B$1:$D$1021,3,FALSE),"")</f>
        <v>R.TOPKB_CPL</v>
      </c>
      <c r="N140" s="55" t="str">
        <f t="shared" si="56"/>
        <v>R.TOPKB_CPL0041</v>
      </c>
      <c r="O140" s="58" t="str">
        <f t="shared" ref="O140:O203" si="59">+R140&amp;H140&amp;S140&amp;T140</f>
        <v>PIQ0015WHTNAV</v>
      </c>
      <c r="P140" s="55" t="str">
        <f t="shared" ref="P140:P203" si="60">+N140&amp;"_"&amp;O140</f>
        <v>R.TOPKB_CPL0041_PIQ0015WHTNAV</v>
      </c>
      <c r="Q140" s="58"/>
      <c r="R140" s="84" t="str">
        <f>IF(G140&gt;0,+VLOOKUP(G140,'MASTER CODE DATA'!O$2:P$99,2,FALSE),"")</f>
        <v>PIQ</v>
      </c>
      <c r="S140" s="84" t="str">
        <f>IF(I140&gt;0,+VLOOKUP(I140,'MASTER CODE DATA'!Q$2:R$999,2,FALSE),"")</f>
        <v>WHT</v>
      </c>
      <c r="T140" s="84" t="str">
        <f>IF(J140&gt;0,+VLOOKUP(J140,'MASTER CODE DATA'!Q$2:R$999,2,FALSE),"")</f>
        <v>NAV</v>
      </c>
      <c r="U140" s="3"/>
      <c r="V140" s="42" t="s">
        <v>3761</v>
      </c>
      <c r="W140" s="42" t="s">
        <v>2562</v>
      </c>
      <c r="X140" s="42" t="s">
        <v>2562</v>
      </c>
      <c r="Y140" s="42" t="s">
        <v>2562</v>
      </c>
      <c r="Z140" s="42" t="s">
        <v>2562</v>
      </c>
      <c r="AA140" s="42" t="s">
        <v>2562</v>
      </c>
      <c r="AB140" s="42" t="s">
        <v>2562</v>
      </c>
      <c r="AC140" s="42" t="s">
        <v>2562</v>
      </c>
      <c r="AD140" s="167"/>
      <c r="AE140" s="167"/>
      <c r="AF140" s="167"/>
      <c r="AG140" s="167"/>
      <c r="AH140" s="167"/>
      <c r="AI140" s="167"/>
      <c r="AJ140" s="167"/>
      <c r="AK140" s="167"/>
      <c r="AL140" s="167"/>
      <c r="AM140" s="167"/>
      <c r="AN140" s="4" t="str">
        <f>+VLOOKUP(P140,'[2]STYLES &amp; MODELS MATRIX'!$F:$G,2,FALSE)</f>
        <v>GHOST</v>
      </c>
    </row>
    <row r="141" spans="1:40" s="4" customFormat="1" x14ac:dyDescent="0.2">
      <c r="A141" s="43" t="s">
        <v>880</v>
      </c>
      <c r="B141" s="44" t="s">
        <v>313</v>
      </c>
      <c r="C141" s="43" t="str">
        <f>IF(B141&gt;0,+VLOOKUP(B141,'STYLE NAMES'!$B$1:$C$1007,2,FALSE),"")</f>
        <v>BOY'S COMPETITION POLO SHORT SLEEVE</v>
      </c>
      <c r="D141" s="58" t="str">
        <f t="shared" si="57"/>
        <v>ENZO-JR / PIQ0015NAVWHT</v>
      </c>
      <c r="E141" s="43" t="s">
        <v>1612</v>
      </c>
      <c r="F141" s="45" t="s">
        <v>785</v>
      </c>
      <c r="G141" s="45" t="s">
        <v>863</v>
      </c>
      <c r="H141" s="46" t="s">
        <v>816</v>
      </c>
      <c r="I141" s="42" t="s">
        <v>96</v>
      </c>
      <c r="J141" s="42" t="s">
        <v>215</v>
      </c>
      <c r="K141" s="3"/>
      <c r="L141" s="58" t="str">
        <f t="shared" si="58"/>
        <v>ENZO-JR</v>
      </c>
      <c r="M141" s="58" t="str">
        <f>IF(B141&gt;0,+VLOOKUP(B141,'STYLE NAMES'!$B$1:$D$1021,3,FALSE),"")</f>
        <v>R.TOPKB_CPL</v>
      </c>
      <c r="N141" s="55" t="str">
        <f t="shared" si="56"/>
        <v>R.TOPKB_CPL0041</v>
      </c>
      <c r="O141" s="58" t="str">
        <f t="shared" si="59"/>
        <v>PIQ0015NAVWHT</v>
      </c>
      <c r="P141" s="55" t="str">
        <f t="shared" si="60"/>
        <v>R.TOPKB_CPL0041_PIQ0015NAVWHT</v>
      </c>
      <c r="Q141" s="58"/>
      <c r="R141" s="84" t="str">
        <f>IF(G141&gt;0,+VLOOKUP(G141,'MASTER CODE DATA'!O$2:P$99,2,FALSE),"")</f>
        <v>PIQ</v>
      </c>
      <c r="S141" s="84" t="str">
        <f>IF(I141&gt;0,+VLOOKUP(I141,'MASTER CODE DATA'!Q$2:R$999,2,FALSE),"")</f>
        <v>NAV</v>
      </c>
      <c r="T141" s="84" t="str">
        <f>IF(J141&gt;0,+VLOOKUP(J141,'MASTER CODE DATA'!Q$2:R$999,2,FALSE),"")</f>
        <v>WHT</v>
      </c>
      <c r="U141" s="3"/>
      <c r="V141" s="4" t="s">
        <v>3763</v>
      </c>
      <c r="W141" s="42" t="s">
        <v>3394</v>
      </c>
      <c r="X141" s="42" t="s">
        <v>3395</v>
      </c>
      <c r="Y141" s="42" t="s">
        <v>3379</v>
      </c>
      <c r="AB141" s="42" t="s">
        <v>2562</v>
      </c>
      <c r="AC141" s="42" t="s">
        <v>2562</v>
      </c>
      <c r="AD141" s="167"/>
      <c r="AE141" s="167"/>
      <c r="AF141" s="167"/>
      <c r="AG141" s="167"/>
      <c r="AH141" s="167"/>
      <c r="AI141" s="167"/>
      <c r="AJ141" s="167"/>
      <c r="AK141" s="167"/>
      <c r="AL141" s="167"/>
      <c r="AM141" s="167"/>
      <c r="AN141" s="4" t="str">
        <f>+VLOOKUP(P141,'[2]STYLES &amp; MODELS MATRIX'!$F:$G,2,FALSE)</f>
        <v>GHOST</v>
      </c>
    </row>
    <row r="142" spans="1:40" s="4" customFormat="1" x14ac:dyDescent="0.2">
      <c r="A142" s="43" t="s">
        <v>881</v>
      </c>
      <c r="B142" s="44" t="s">
        <v>309</v>
      </c>
      <c r="C142" s="43" t="str">
        <f>IF(B142&gt;0,+VLOOKUP(B142,'STYLE NAMES'!$B$1:$C$1007,2,FALSE),"")</f>
        <v>GIRL'S COMPETITION POLO SHORT SLEEVE</v>
      </c>
      <c r="D142" s="58" t="str">
        <f t="shared" si="57"/>
        <v>ENZA-JR / PIQ0015WHTWHT</v>
      </c>
      <c r="E142" s="43" t="s">
        <v>1612</v>
      </c>
      <c r="F142" s="45" t="s">
        <v>785</v>
      </c>
      <c r="G142" s="45" t="s">
        <v>863</v>
      </c>
      <c r="H142" s="46" t="s">
        <v>816</v>
      </c>
      <c r="I142" s="42" t="s">
        <v>215</v>
      </c>
      <c r="J142" s="42" t="s">
        <v>215</v>
      </c>
      <c r="K142" s="3"/>
      <c r="L142" s="58" t="str">
        <f t="shared" si="58"/>
        <v>ENZA-JR</v>
      </c>
      <c r="M142" s="58" t="str">
        <f>IF(B142&gt;0,+VLOOKUP(B142,'STYLE NAMES'!$B$1:$D$1021,3,FALSE),"")</f>
        <v>R.TOPKG_CPL</v>
      </c>
      <c r="N142" s="55" t="str">
        <f t="shared" si="56"/>
        <v>R.TOPKG_CPL0042</v>
      </c>
      <c r="O142" s="58" t="str">
        <f t="shared" si="59"/>
        <v>PIQ0015WHTWHT</v>
      </c>
      <c r="P142" s="55" t="str">
        <f t="shared" si="60"/>
        <v>R.TOPKG_CPL0042_PIQ0015WHTWHT</v>
      </c>
      <c r="Q142" s="58"/>
      <c r="R142" s="84" t="str">
        <f>IF(G142&gt;0,+VLOOKUP(G142,'MASTER CODE DATA'!O$2:P$99,2,FALSE),"")</f>
        <v>PIQ</v>
      </c>
      <c r="S142" s="84" t="str">
        <f>IF(I142&gt;0,+VLOOKUP(I142,'MASTER CODE DATA'!Q$2:R$999,2,FALSE),"")</f>
        <v>WHT</v>
      </c>
      <c r="T142" s="84" t="str">
        <f>IF(J142&gt;0,+VLOOKUP(J142,'MASTER CODE DATA'!Q$2:R$999,2,FALSE),"")</f>
        <v>WHT</v>
      </c>
      <c r="U142" s="3"/>
      <c r="V142" s="4" t="s">
        <v>3764</v>
      </c>
      <c r="W142" s="42" t="s">
        <v>3396</v>
      </c>
      <c r="X142" s="134" t="s">
        <v>3397</v>
      </c>
      <c r="Y142" s="134" t="s">
        <v>3398</v>
      </c>
      <c r="Z142" s="134" t="s">
        <v>3399</v>
      </c>
      <c r="AA142" s="42" t="s">
        <v>2562</v>
      </c>
      <c r="AB142" s="42" t="s">
        <v>2562</v>
      </c>
      <c r="AC142" s="42" t="s">
        <v>2562</v>
      </c>
      <c r="AD142" s="167"/>
      <c r="AE142" s="167"/>
      <c r="AF142" s="167"/>
      <c r="AG142" s="167"/>
      <c r="AH142" s="167"/>
      <c r="AI142" s="167"/>
      <c r="AJ142" s="167"/>
      <c r="AK142" s="167"/>
      <c r="AL142" s="167"/>
      <c r="AM142" s="167"/>
      <c r="AN142" s="4" t="str">
        <f>+VLOOKUP(P142,'[2]STYLES &amp; MODELS MATRIX'!$F:$G,2,FALSE)</f>
        <v>GHOST</v>
      </c>
    </row>
    <row r="143" spans="1:40" s="4" customFormat="1" x14ac:dyDescent="0.2">
      <c r="A143" s="43" t="s">
        <v>881</v>
      </c>
      <c r="B143" s="44" t="s">
        <v>309</v>
      </c>
      <c r="C143" s="43" t="str">
        <f>IF(B143&gt;0,+VLOOKUP(B143,'STYLE NAMES'!$B$1:$C$1007,2,FALSE),"")</f>
        <v>GIRL'S COMPETITION POLO SHORT SLEEVE</v>
      </c>
      <c r="D143" s="58" t="str">
        <f t="shared" si="57"/>
        <v>ENZA-JR / PIQ0015WHTNAV</v>
      </c>
      <c r="E143" s="43" t="s">
        <v>1612</v>
      </c>
      <c r="F143" s="45" t="s">
        <v>785</v>
      </c>
      <c r="G143" s="45" t="s">
        <v>863</v>
      </c>
      <c r="H143" s="46" t="s">
        <v>816</v>
      </c>
      <c r="I143" s="42" t="s">
        <v>215</v>
      </c>
      <c r="J143" s="42" t="s">
        <v>96</v>
      </c>
      <c r="K143" s="3"/>
      <c r="L143" s="58" t="str">
        <f t="shared" si="58"/>
        <v>ENZA-JR</v>
      </c>
      <c r="M143" s="58" t="str">
        <f>IF(B143&gt;0,+VLOOKUP(B143,'STYLE NAMES'!$B$1:$D$1021,3,FALSE),"")</f>
        <v>R.TOPKG_CPL</v>
      </c>
      <c r="N143" s="55" t="str">
        <f t="shared" si="56"/>
        <v>R.TOPKG_CPL0042</v>
      </c>
      <c r="O143" s="58" t="str">
        <f t="shared" si="59"/>
        <v>PIQ0015WHTNAV</v>
      </c>
      <c r="P143" s="55" t="str">
        <f t="shared" si="60"/>
        <v>R.TOPKG_CPL0042_PIQ0015WHTNAV</v>
      </c>
      <c r="Q143" s="58"/>
      <c r="R143" s="84" t="str">
        <f>IF(G143&gt;0,+VLOOKUP(G143,'MASTER CODE DATA'!O$2:P$99,2,FALSE),"")</f>
        <v>PIQ</v>
      </c>
      <c r="S143" s="84" t="str">
        <f>IF(I143&gt;0,+VLOOKUP(I143,'MASTER CODE DATA'!Q$2:R$999,2,FALSE),"")</f>
        <v>WHT</v>
      </c>
      <c r="T143" s="84" t="str">
        <f>IF(J143&gt;0,+VLOOKUP(J143,'MASTER CODE DATA'!Q$2:R$999,2,FALSE),"")</f>
        <v>NAV</v>
      </c>
      <c r="U143" s="3"/>
      <c r="V143" s="42" t="s">
        <v>3765</v>
      </c>
      <c r="W143" s="42" t="s">
        <v>2562</v>
      </c>
      <c r="X143" s="42" t="s">
        <v>2562</v>
      </c>
      <c r="Y143" s="42" t="s">
        <v>2562</v>
      </c>
      <c r="Z143" s="42" t="s">
        <v>2562</v>
      </c>
      <c r="AA143" s="42" t="s">
        <v>2562</v>
      </c>
      <c r="AB143" s="42" t="s">
        <v>2562</v>
      </c>
      <c r="AC143" s="42" t="s">
        <v>2562</v>
      </c>
      <c r="AD143" s="167"/>
      <c r="AE143" s="167"/>
      <c r="AF143" s="167"/>
      <c r="AG143" s="167"/>
      <c r="AH143" s="167"/>
      <c r="AI143" s="167"/>
      <c r="AJ143" s="167"/>
      <c r="AK143" s="167"/>
      <c r="AL143" s="167"/>
      <c r="AM143" s="167"/>
      <c r="AN143" s="4" t="str">
        <f>+VLOOKUP(P143,'[2]STYLES &amp; MODELS MATRIX'!$F:$G,2,FALSE)</f>
        <v>GHOST</v>
      </c>
    </row>
    <row r="144" spans="1:40" s="4" customFormat="1" x14ac:dyDescent="0.2">
      <c r="A144" s="43" t="s">
        <v>881</v>
      </c>
      <c r="B144" s="44" t="s">
        <v>309</v>
      </c>
      <c r="C144" s="43" t="str">
        <f>IF(B144&gt;0,+VLOOKUP(B144,'STYLE NAMES'!$B$1:$C$1007,2,FALSE),"")</f>
        <v>GIRL'S COMPETITION POLO SHORT SLEEVE</v>
      </c>
      <c r="D144" s="58" t="str">
        <f t="shared" si="57"/>
        <v>ENZA-JR / PIQ0015NAVWHT</v>
      </c>
      <c r="E144" s="43" t="s">
        <v>1612</v>
      </c>
      <c r="F144" s="45" t="s">
        <v>785</v>
      </c>
      <c r="G144" s="45" t="s">
        <v>863</v>
      </c>
      <c r="H144" s="46" t="s">
        <v>816</v>
      </c>
      <c r="I144" s="42" t="s">
        <v>96</v>
      </c>
      <c r="J144" s="42" t="s">
        <v>215</v>
      </c>
      <c r="K144" s="3"/>
      <c r="L144" s="58" t="str">
        <f t="shared" si="58"/>
        <v>ENZA-JR</v>
      </c>
      <c r="M144" s="58" t="str">
        <f>IF(B144&gt;0,+VLOOKUP(B144,'STYLE NAMES'!$B$1:$D$1021,3,FALSE),"")</f>
        <v>R.TOPKG_CPL</v>
      </c>
      <c r="N144" s="55" t="str">
        <f t="shared" si="56"/>
        <v>R.TOPKG_CPL0042</v>
      </c>
      <c r="O144" s="58" t="str">
        <f t="shared" si="59"/>
        <v>PIQ0015NAVWHT</v>
      </c>
      <c r="P144" s="55" t="str">
        <f t="shared" si="60"/>
        <v>R.TOPKG_CPL0042_PIQ0015NAVWHT</v>
      </c>
      <c r="Q144" s="58"/>
      <c r="R144" s="84" t="str">
        <f>IF(G144&gt;0,+VLOOKUP(G144,'MASTER CODE DATA'!O$2:P$99,2,FALSE),"")</f>
        <v>PIQ</v>
      </c>
      <c r="S144" s="84" t="str">
        <f>IF(I144&gt;0,+VLOOKUP(I144,'MASTER CODE DATA'!Q$2:R$999,2,FALSE),"")</f>
        <v>NAV</v>
      </c>
      <c r="T144" s="84" t="str">
        <f>IF(J144&gt;0,+VLOOKUP(J144,'MASTER CODE DATA'!Q$2:R$999,2,FALSE),"")</f>
        <v>WHT</v>
      </c>
      <c r="U144" s="3"/>
      <c r="V144" s="4" t="s">
        <v>3766</v>
      </c>
      <c r="W144" s="42" t="s">
        <v>3400</v>
      </c>
      <c r="X144" s="42" t="s">
        <v>3401</v>
      </c>
      <c r="Y144" s="42" t="s">
        <v>3402</v>
      </c>
      <c r="Z144" s="42" t="s">
        <v>3403</v>
      </c>
      <c r="AA144" s="42" t="s">
        <v>2562</v>
      </c>
      <c r="AB144" s="42" t="s">
        <v>2562</v>
      </c>
      <c r="AC144" s="42" t="s">
        <v>2562</v>
      </c>
      <c r="AD144" s="167"/>
      <c r="AE144" s="167"/>
      <c r="AF144" s="167"/>
      <c r="AG144" s="167"/>
      <c r="AH144" s="167"/>
      <c r="AI144" s="167"/>
      <c r="AJ144" s="167"/>
      <c r="AK144" s="167"/>
      <c r="AL144" s="167"/>
      <c r="AM144" s="167"/>
      <c r="AN144" s="4" t="str">
        <f>+VLOOKUP(P144,'[2]STYLES &amp; MODELS MATRIX'!$F:$G,2,FALSE)</f>
        <v>GHOST</v>
      </c>
    </row>
    <row r="145" spans="1:40" s="4" customFormat="1" x14ac:dyDescent="0.2">
      <c r="A145" s="43" t="s">
        <v>882</v>
      </c>
      <c r="B145" s="44" t="s">
        <v>561</v>
      </c>
      <c r="C145" s="43" t="str">
        <f>IF(B145&gt;0,+VLOOKUP(B145,'STYLE NAMES'!$B$1:$C$1007,2,FALSE),"")</f>
        <v>MEN'S COMPETITION POLO LONG SLEEVE</v>
      </c>
      <c r="D145" s="58" t="str">
        <f t="shared" si="57"/>
        <v>PRAGUE / PIQ0015WHTNAV</v>
      </c>
      <c r="E145" s="43" t="s">
        <v>1612</v>
      </c>
      <c r="F145" s="45" t="s">
        <v>769</v>
      </c>
      <c r="G145" s="45" t="s">
        <v>863</v>
      </c>
      <c r="H145" s="46" t="s">
        <v>816</v>
      </c>
      <c r="I145" s="42" t="s">
        <v>215</v>
      </c>
      <c r="J145" s="42" t="s">
        <v>96</v>
      </c>
      <c r="K145" s="3"/>
      <c r="L145" s="58" t="str">
        <f t="shared" si="58"/>
        <v>PRAGUE</v>
      </c>
      <c r="M145" s="58" t="str">
        <f>IF(B145&gt;0,+VLOOKUP(B145,'STYLE NAMES'!$B$1:$D$1021,3,FALSE),"")</f>
        <v>R.TOPMN_CPL</v>
      </c>
      <c r="N145" s="55" t="str">
        <f t="shared" si="56"/>
        <v>R.TOPMN_CPL0043</v>
      </c>
      <c r="O145" s="58" t="str">
        <f t="shared" si="59"/>
        <v>PIQ0015WHTNAV</v>
      </c>
      <c r="P145" s="55" t="str">
        <f t="shared" si="60"/>
        <v>R.TOPMN_CPL0043_PIQ0015WHTNAV</v>
      </c>
      <c r="Q145" s="58"/>
      <c r="R145" s="84" t="str">
        <f>IF(G145&gt;0,+VLOOKUP(G145,'MASTER CODE DATA'!O$2:P$99,2,FALSE),"")</f>
        <v>PIQ</v>
      </c>
      <c r="S145" s="84" t="str">
        <f>IF(I145&gt;0,+VLOOKUP(I145,'MASTER CODE DATA'!Q$2:R$999,2,FALSE),"")</f>
        <v>WHT</v>
      </c>
      <c r="T145" s="84" t="str">
        <f>IF(J145&gt;0,+VLOOKUP(J145,'MASTER CODE DATA'!Q$2:R$999,2,FALSE),"")</f>
        <v>NAV</v>
      </c>
      <c r="U145" s="3"/>
      <c r="V145" s="42" t="s">
        <v>3404</v>
      </c>
      <c r="W145" s="42" t="s">
        <v>3405</v>
      </c>
      <c r="X145" s="42" t="s">
        <v>3406</v>
      </c>
      <c r="Y145" s="42" t="s">
        <v>3407</v>
      </c>
      <c r="Z145" s="42" t="s">
        <v>3408</v>
      </c>
      <c r="AA145" s="42" t="s">
        <v>3409</v>
      </c>
      <c r="AB145" s="42"/>
      <c r="AC145" s="42" t="s">
        <v>2562</v>
      </c>
      <c r="AD145" s="167" t="s">
        <v>3622</v>
      </c>
      <c r="AE145" s="167" t="s">
        <v>3619</v>
      </c>
      <c r="AF145" s="167"/>
      <c r="AG145" s="167"/>
      <c r="AH145" s="167"/>
      <c r="AI145" s="167"/>
      <c r="AJ145" s="167"/>
      <c r="AK145" s="167"/>
      <c r="AL145" s="167"/>
      <c r="AM145" s="167"/>
      <c r="AN145" s="4">
        <f>+VLOOKUP(P145,'[2]STYLES &amp; MODELS MATRIX'!$F:$G,2,FALSE)</f>
        <v>0</v>
      </c>
    </row>
    <row r="146" spans="1:40" s="4" customFormat="1" x14ac:dyDescent="0.2">
      <c r="A146" s="43" t="s">
        <v>882</v>
      </c>
      <c r="B146" s="44" t="s">
        <v>561</v>
      </c>
      <c r="C146" s="43" t="str">
        <f>IF(B146&gt;0,+VLOOKUP(B146,'STYLE NAMES'!$B$1:$C$1007,2,FALSE),"")</f>
        <v>MEN'S COMPETITION POLO LONG SLEEVE</v>
      </c>
      <c r="D146" s="58" t="str">
        <f t="shared" si="57"/>
        <v>PRAGUE / PIQ0015NAVWHT</v>
      </c>
      <c r="E146" s="43" t="s">
        <v>1612</v>
      </c>
      <c r="F146" s="45" t="s">
        <v>769</v>
      </c>
      <c r="G146" s="45" t="s">
        <v>863</v>
      </c>
      <c r="H146" s="46" t="s">
        <v>816</v>
      </c>
      <c r="I146" s="42" t="s">
        <v>96</v>
      </c>
      <c r="J146" s="42" t="s">
        <v>215</v>
      </c>
      <c r="K146" s="3"/>
      <c r="L146" s="58" t="str">
        <f t="shared" si="58"/>
        <v>PRAGUE</v>
      </c>
      <c r="M146" s="58" t="str">
        <f>IF(B146&gt;0,+VLOOKUP(B146,'STYLE NAMES'!$B$1:$D$1021,3,FALSE),"")</f>
        <v>R.TOPMN_CPL</v>
      </c>
      <c r="N146" s="55" t="str">
        <f t="shared" si="56"/>
        <v>R.TOPMN_CPL0043</v>
      </c>
      <c r="O146" s="58" t="str">
        <f t="shared" si="59"/>
        <v>PIQ0015NAVWHT</v>
      </c>
      <c r="P146" s="55" t="str">
        <f t="shared" si="60"/>
        <v>R.TOPMN_CPL0043_PIQ0015NAVWHT</v>
      </c>
      <c r="Q146" s="58"/>
      <c r="R146" s="84" t="str">
        <f>IF(G146&gt;0,+VLOOKUP(G146,'MASTER CODE DATA'!O$2:P$99,2,FALSE),"")</f>
        <v>PIQ</v>
      </c>
      <c r="S146" s="84" t="str">
        <f>IF(I146&gt;0,+VLOOKUP(I146,'MASTER CODE DATA'!Q$2:R$999,2,FALSE),"")</f>
        <v>NAV</v>
      </c>
      <c r="T146" s="84" t="str">
        <f>IF(J146&gt;0,+VLOOKUP(J146,'MASTER CODE DATA'!Q$2:R$999,2,FALSE),"")</f>
        <v>WHT</v>
      </c>
      <c r="U146" s="3"/>
      <c r="V146" s="42" t="s">
        <v>3410</v>
      </c>
      <c r="W146" s="42" t="s">
        <v>3411</v>
      </c>
      <c r="X146" s="42" t="s">
        <v>3412</v>
      </c>
      <c r="Y146" s="42" t="s">
        <v>3413</v>
      </c>
      <c r="Z146" s="42" t="s">
        <v>3414</v>
      </c>
      <c r="AA146" s="42" t="s">
        <v>3415</v>
      </c>
      <c r="AB146" s="42" t="s">
        <v>2562</v>
      </c>
      <c r="AC146" s="42" t="s">
        <v>2562</v>
      </c>
      <c r="AD146" s="167" t="s">
        <v>3622</v>
      </c>
      <c r="AE146" s="167" t="s">
        <v>3619</v>
      </c>
      <c r="AF146" s="167"/>
      <c r="AG146" s="167"/>
      <c r="AH146" s="167"/>
      <c r="AI146" s="167"/>
      <c r="AJ146" s="167"/>
      <c r="AK146" s="167"/>
      <c r="AL146" s="167"/>
      <c r="AM146" s="167"/>
      <c r="AN146" s="4">
        <f>+VLOOKUP(P146,'[2]STYLES &amp; MODELS MATRIX'!$F:$G,2,FALSE)</f>
        <v>0</v>
      </c>
    </row>
    <row r="147" spans="1:40" s="4" customFormat="1" x14ac:dyDescent="0.2">
      <c r="A147" s="43" t="s">
        <v>883</v>
      </c>
      <c r="B147" s="44" t="s">
        <v>449</v>
      </c>
      <c r="C147" s="43" t="str">
        <f>IF(B147&gt;0,+VLOOKUP(B147,'STYLE NAMES'!$B$1:$C$1007,2,FALSE),"")</f>
        <v>MEN'S COMPETITION POLO SHORT SLEEVE</v>
      </c>
      <c r="D147" s="58" t="str">
        <f t="shared" si="57"/>
        <v>MIAMI / PIQ0015WHTNAV</v>
      </c>
      <c r="E147" s="43" t="s">
        <v>1612</v>
      </c>
      <c r="F147" s="45" t="s">
        <v>785</v>
      </c>
      <c r="G147" s="45" t="s">
        <v>863</v>
      </c>
      <c r="H147" s="46" t="s">
        <v>816</v>
      </c>
      <c r="I147" s="42" t="s">
        <v>215</v>
      </c>
      <c r="J147" s="42" t="s">
        <v>96</v>
      </c>
      <c r="K147" s="3"/>
      <c r="L147" s="58" t="str">
        <f t="shared" si="58"/>
        <v>MIAMI</v>
      </c>
      <c r="M147" s="58" t="str">
        <f>IF(B147&gt;0,+VLOOKUP(B147,'STYLE NAMES'!$B$1:$D$1021,3,FALSE),"")</f>
        <v>R.TOPMN_CPL</v>
      </c>
      <c r="N147" s="55" t="str">
        <f t="shared" si="56"/>
        <v>R.TOPMN_CPL0044</v>
      </c>
      <c r="O147" s="58" t="str">
        <f t="shared" si="59"/>
        <v>PIQ0015WHTNAV</v>
      </c>
      <c r="P147" s="55" t="str">
        <f t="shared" si="60"/>
        <v>R.TOPMN_CPL0044_PIQ0015WHTNAV</v>
      </c>
      <c r="Q147" s="58"/>
      <c r="R147" s="84" t="str">
        <f>IF(G147&gt;0,+VLOOKUP(G147,'MASTER CODE DATA'!O$2:P$99,2,FALSE),"")</f>
        <v>PIQ</v>
      </c>
      <c r="S147" s="84" t="str">
        <f>IF(I147&gt;0,+VLOOKUP(I147,'MASTER CODE DATA'!Q$2:R$999,2,FALSE),"")</f>
        <v>WHT</v>
      </c>
      <c r="T147" s="84" t="str">
        <f>IF(J147&gt;0,+VLOOKUP(J147,'MASTER CODE DATA'!Q$2:R$999,2,FALSE),"")</f>
        <v>NAV</v>
      </c>
      <c r="U147" s="3"/>
      <c r="V147" s="42">
        <v>0</v>
      </c>
      <c r="W147" s="42" t="s">
        <v>2562</v>
      </c>
      <c r="X147" s="42" t="s">
        <v>2562</v>
      </c>
      <c r="Y147" s="42" t="s">
        <v>2562</v>
      </c>
      <c r="Z147" s="42" t="s">
        <v>2562</v>
      </c>
      <c r="AA147" s="42" t="s">
        <v>2562</v>
      </c>
      <c r="AB147" s="42" t="s">
        <v>2562</v>
      </c>
      <c r="AC147" s="42" t="s">
        <v>2562</v>
      </c>
      <c r="AD147" s="167"/>
      <c r="AE147" s="167"/>
      <c r="AF147" s="167"/>
      <c r="AG147" s="167"/>
      <c r="AH147" s="167"/>
      <c r="AI147" s="167"/>
      <c r="AJ147" s="167"/>
      <c r="AK147" s="167"/>
      <c r="AL147" s="167"/>
      <c r="AM147" s="167"/>
      <c r="AN147" s="4">
        <f>+VLOOKUP(P147,'[2]STYLES &amp; MODELS MATRIX'!$F:$G,2,FALSE)</f>
        <v>0</v>
      </c>
    </row>
    <row r="148" spans="1:40" s="4" customFormat="1" x14ac:dyDescent="0.2">
      <c r="A148" s="43" t="s">
        <v>883</v>
      </c>
      <c r="B148" s="44" t="s">
        <v>449</v>
      </c>
      <c r="C148" s="43" t="str">
        <f>IF(B148&gt;0,+VLOOKUP(B148,'STYLE NAMES'!$B$1:$C$1007,2,FALSE),"")</f>
        <v>MEN'S COMPETITION POLO SHORT SLEEVE</v>
      </c>
      <c r="D148" s="58" t="str">
        <f t="shared" si="57"/>
        <v>MIAMI / PIQ0015NAVWHT</v>
      </c>
      <c r="E148" s="43" t="s">
        <v>1612</v>
      </c>
      <c r="F148" s="45" t="s">
        <v>785</v>
      </c>
      <c r="G148" s="45" t="s">
        <v>863</v>
      </c>
      <c r="H148" s="46" t="s">
        <v>816</v>
      </c>
      <c r="I148" s="42" t="s">
        <v>96</v>
      </c>
      <c r="J148" s="42" t="s">
        <v>215</v>
      </c>
      <c r="K148" s="3"/>
      <c r="L148" s="58" t="str">
        <f t="shared" si="58"/>
        <v>MIAMI</v>
      </c>
      <c r="M148" s="58" t="str">
        <f>IF(B148&gt;0,+VLOOKUP(B148,'STYLE NAMES'!$B$1:$D$1021,3,FALSE),"")</f>
        <v>R.TOPMN_CPL</v>
      </c>
      <c r="N148" s="55" t="str">
        <f t="shared" si="56"/>
        <v>R.TOPMN_CPL0044</v>
      </c>
      <c r="O148" s="58" t="str">
        <f t="shared" si="59"/>
        <v>PIQ0015NAVWHT</v>
      </c>
      <c r="P148" s="55" t="str">
        <f t="shared" si="60"/>
        <v>R.TOPMN_CPL0044_PIQ0015NAVWHT</v>
      </c>
      <c r="Q148" s="58"/>
      <c r="R148" s="84" t="str">
        <f>IF(G148&gt;0,+VLOOKUP(G148,'MASTER CODE DATA'!O$2:P$99,2,FALSE),"")</f>
        <v>PIQ</v>
      </c>
      <c r="S148" s="84" t="str">
        <f>IF(I148&gt;0,+VLOOKUP(I148,'MASTER CODE DATA'!Q$2:R$999,2,FALSE),"")</f>
        <v>NAV</v>
      </c>
      <c r="T148" s="84" t="str">
        <f>IF(J148&gt;0,+VLOOKUP(J148,'MASTER CODE DATA'!Q$2:R$999,2,FALSE),"")</f>
        <v>WHT</v>
      </c>
      <c r="U148" s="3"/>
      <c r="V148" s="42">
        <v>0</v>
      </c>
      <c r="W148" s="42" t="s">
        <v>2562</v>
      </c>
      <c r="X148" s="42" t="s">
        <v>2562</v>
      </c>
      <c r="Y148" s="42" t="s">
        <v>2562</v>
      </c>
      <c r="Z148" s="42" t="s">
        <v>2562</v>
      </c>
      <c r="AA148" s="42" t="s">
        <v>2562</v>
      </c>
      <c r="AB148" s="42" t="s">
        <v>2562</v>
      </c>
      <c r="AC148" s="42" t="s">
        <v>2562</v>
      </c>
      <c r="AD148" s="167"/>
      <c r="AE148" s="167"/>
      <c r="AF148" s="167"/>
      <c r="AG148" s="167"/>
      <c r="AH148" s="167"/>
      <c r="AI148" s="167"/>
      <c r="AJ148" s="167"/>
      <c r="AK148" s="167"/>
      <c r="AL148" s="167"/>
      <c r="AM148" s="167"/>
      <c r="AN148" s="4">
        <f>+VLOOKUP(P148,'[2]STYLES &amp; MODELS MATRIX'!$F:$G,2,FALSE)</f>
        <v>0</v>
      </c>
    </row>
    <row r="149" spans="1:40" s="4" customFormat="1" x14ac:dyDescent="0.2">
      <c r="A149" s="43" t="s">
        <v>884</v>
      </c>
      <c r="B149" s="44" t="s">
        <v>562</v>
      </c>
      <c r="C149" s="43" t="str">
        <f>IF(B149&gt;0,+VLOOKUP(B149,'STYLE NAMES'!$B$1:$C$1007,2,FALSE),"")</f>
        <v>BOY'S COMPETITION POLO LONG SLEEVE</v>
      </c>
      <c r="D149" s="58" t="str">
        <f t="shared" si="57"/>
        <v>PRAGUE-JR / PIQ0015WHTNAV</v>
      </c>
      <c r="E149" s="43" t="s">
        <v>1612</v>
      </c>
      <c r="F149" s="45" t="s">
        <v>769</v>
      </c>
      <c r="G149" s="45" t="s">
        <v>863</v>
      </c>
      <c r="H149" s="46" t="s">
        <v>816</v>
      </c>
      <c r="I149" s="42" t="s">
        <v>215</v>
      </c>
      <c r="J149" s="42" t="s">
        <v>96</v>
      </c>
      <c r="K149" s="3"/>
      <c r="L149" s="58" t="str">
        <f t="shared" si="58"/>
        <v>PRAGUE-JR</v>
      </c>
      <c r="M149" s="58" t="str">
        <f>IF(B149&gt;0,+VLOOKUP(B149,'STYLE NAMES'!$B$1:$D$1021,3,FALSE),"")</f>
        <v>R.TOPKB_CPL</v>
      </c>
      <c r="N149" s="55" t="str">
        <f t="shared" si="56"/>
        <v>R.TOPKB_CPL0045</v>
      </c>
      <c r="O149" s="58" t="str">
        <f t="shared" si="59"/>
        <v>PIQ0015WHTNAV</v>
      </c>
      <c r="P149" s="55" t="str">
        <f t="shared" si="60"/>
        <v>R.TOPKB_CPL0045_PIQ0015WHTNAV</v>
      </c>
      <c r="Q149" s="58"/>
      <c r="R149" s="84" t="str">
        <f>IF(G149&gt;0,+VLOOKUP(G149,'MASTER CODE DATA'!O$2:P$99,2,FALSE),"")</f>
        <v>PIQ</v>
      </c>
      <c r="S149" s="84" t="str">
        <f>IF(I149&gt;0,+VLOOKUP(I149,'MASTER CODE DATA'!Q$2:R$999,2,FALSE),"")</f>
        <v>WHT</v>
      </c>
      <c r="T149" s="84" t="str">
        <f>IF(J149&gt;0,+VLOOKUP(J149,'MASTER CODE DATA'!Q$2:R$999,2,FALSE),"")</f>
        <v>NAV</v>
      </c>
      <c r="U149" s="3"/>
      <c r="V149" s="42">
        <v>0</v>
      </c>
      <c r="W149" s="42" t="s">
        <v>2562</v>
      </c>
      <c r="X149" s="42" t="s">
        <v>2562</v>
      </c>
      <c r="Y149" s="42" t="s">
        <v>2562</v>
      </c>
      <c r="Z149" s="42" t="s">
        <v>2562</v>
      </c>
      <c r="AA149" s="42" t="s">
        <v>2562</v>
      </c>
      <c r="AB149" s="42" t="s">
        <v>2562</v>
      </c>
      <c r="AC149" s="42" t="s">
        <v>2562</v>
      </c>
      <c r="AD149" s="167"/>
      <c r="AE149" s="167"/>
      <c r="AF149" s="167"/>
      <c r="AG149" s="167"/>
      <c r="AH149" s="167"/>
      <c r="AI149" s="167"/>
      <c r="AJ149" s="167"/>
      <c r="AK149" s="167"/>
      <c r="AL149" s="167"/>
      <c r="AM149" s="167"/>
      <c r="AN149" s="4">
        <f>+VLOOKUP(P149,'[2]STYLES &amp; MODELS MATRIX'!$F:$G,2,FALSE)</f>
        <v>0</v>
      </c>
    </row>
    <row r="150" spans="1:40" s="4" customFormat="1" x14ac:dyDescent="0.2">
      <c r="A150" s="43" t="s">
        <v>884</v>
      </c>
      <c r="B150" s="44" t="s">
        <v>562</v>
      </c>
      <c r="C150" s="43" t="str">
        <f>IF(B150&gt;0,+VLOOKUP(B150,'STYLE NAMES'!$B$1:$C$1007,2,FALSE),"")</f>
        <v>BOY'S COMPETITION POLO LONG SLEEVE</v>
      </c>
      <c r="D150" s="58" t="str">
        <f t="shared" si="57"/>
        <v>PRAGUE-JR / PIQ0015NAVWHT</v>
      </c>
      <c r="E150" s="43" t="s">
        <v>1612</v>
      </c>
      <c r="F150" s="45" t="s">
        <v>769</v>
      </c>
      <c r="G150" s="45" t="s">
        <v>863</v>
      </c>
      <c r="H150" s="46" t="s">
        <v>816</v>
      </c>
      <c r="I150" s="42" t="s">
        <v>96</v>
      </c>
      <c r="J150" s="42" t="s">
        <v>215</v>
      </c>
      <c r="K150" s="3"/>
      <c r="L150" s="58" t="str">
        <f t="shared" si="58"/>
        <v>PRAGUE-JR</v>
      </c>
      <c r="M150" s="58" t="str">
        <f>IF(B150&gt;0,+VLOOKUP(B150,'STYLE NAMES'!$B$1:$D$1021,3,FALSE),"")</f>
        <v>R.TOPKB_CPL</v>
      </c>
      <c r="N150" s="55" t="str">
        <f t="shared" si="56"/>
        <v>R.TOPKB_CPL0045</v>
      </c>
      <c r="O150" s="58" t="str">
        <f t="shared" si="59"/>
        <v>PIQ0015NAVWHT</v>
      </c>
      <c r="P150" s="55" t="str">
        <f t="shared" si="60"/>
        <v>R.TOPKB_CPL0045_PIQ0015NAVWHT</v>
      </c>
      <c r="Q150" s="58"/>
      <c r="R150" s="84" t="str">
        <f>IF(G150&gt;0,+VLOOKUP(G150,'MASTER CODE DATA'!O$2:P$99,2,FALSE),"")</f>
        <v>PIQ</v>
      </c>
      <c r="S150" s="84" t="str">
        <f>IF(I150&gt;0,+VLOOKUP(I150,'MASTER CODE DATA'!Q$2:R$999,2,FALSE),"")</f>
        <v>NAV</v>
      </c>
      <c r="T150" s="84" t="str">
        <f>IF(J150&gt;0,+VLOOKUP(J150,'MASTER CODE DATA'!Q$2:R$999,2,FALSE),"")</f>
        <v>WHT</v>
      </c>
      <c r="U150" s="3"/>
      <c r="V150" s="42">
        <v>0</v>
      </c>
      <c r="W150" s="42" t="s">
        <v>2562</v>
      </c>
      <c r="X150" s="42" t="s">
        <v>2562</v>
      </c>
      <c r="Y150" s="42" t="s">
        <v>2562</v>
      </c>
      <c r="Z150" s="42" t="s">
        <v>2562</v>
      </c>
      <c r="AA150" s="42" t="s">
        <v>2562</v>
      </c>
      <c r="AB150" s="42" t="s">
        <v>2562</v>
      </c>
      <c r="AC150" s="42" t="s">
        <v>2562</v>
      </c>
      <c r="AD150" s="167"/>
      <c r="AE150" s="167"/>
      <c r="AF150" s="167"/>
      <c r="AG150" s="167"/>
      <c r="AH150" s="167"/>
      <c r="AI150" s="167"/>
      <c r="AJ150" s="167"/>
      <c r="AK150" s="167"/>
      <c r="AL150" s="167"/>
      <c r="AM150" s="167"/>
      <c r="AN150" s="4">
        <f>+VLOOKUP(P150,'[2]STYLES &amp; MODELS MATRIX'!$F:$G,2,FALSE)</f>
        <v>0</v>
      </c>
    </row>
    <row r="151" spans="1:40" s="4" customFormat="1" x14ac:dyDescent="0.2">
      <c r="A151" s="43" t="s">
        <v>885</v>
      </c>
      <c r="B151" s="44" t="s">
        <v>450</v>
      </c>
      <c r="C151" s="43" t="str">
        <f>IF(B151&gt;0,+VLOOKUP(B151,'STYLE NAMES'!$B$1:$C$1007,2,FALSE),"")</f>
        <v>BOY'S COMPETITION POLO SHORT SLEEVE</v>
      </c>
      <c r="D151" s="58" t="str">
        <f t="shared" si="57"/>
        <v>MIAMI-JR / PIQ0015WHTNAV</v>
      </c>
      <c r="E151" s="43" t="s">
        <v>1612</v>
      </c>
      <c r="F151" s="45" t="s">
        <v>785</v>
      </c>
      <c r="G151" s="45" t="s">
        <v>863</v>
      </c>
      <c r="H151" s="46" t="s">
        <v>816</v>
      </c>
      <c r="I151" s="42" t="s">
        <v>215</v>
      </c>
      <c r="J151" s="42" t="s">
        <v>96</v>
      </c>
      <c r="K151" s="3"/>
      <c r="L151" s="58" t="str">
        <f t="shared" si="58"/>
        <v>MIAMI-JR</v>
      </c>
      <c r="M151" s="58" t="str">
        <f>IF(B151&gt;0,+VLOOKUP(B151,'STYLE NAMES'!$B$1:$D$1021,3,FALSE),"")</f>
        <v>R.TOPKB_CPL</v>
      </c>
      <c r="N151" s="55" t="str">
        <f t="shared" si="56"/>
        <v>R.TOPKB_CPL0046</v>
      </c>
      <c r="O151" s="58" t="str">
        <f t="shared" si="59"/>
        <v>PIQ0015WHTNAV</v>
      </c>
      <c r="P151" s="55" t="str">
        <f t="shared" si="60"/>
        <v>R.TOPKB_CPL0046_PIQ0015WHTNAV</v>
      </c>
      <c r="Q151" s="58"/>
      <c r="R151" s="84" t="str">
        <f>IF(G151&gt;0,+VLOOKUP(G151,'MASTER CODE DATA'!O$2:P$99,2,FALSE),"")</f>
        <v>PIQ</v>
      </c>
      <c r="S151" s="84" t="str">
        <f>IF(I151&gt;0,+VLOOKUP(I151,'MASTER CODE DATA'!Q$2:R$999,2,FALSE),"")</f>
        <v>WHT</v>
      </c>
      <c r="T151" s="84" t="str">
        <f>IF(J151&gt;0,+VLOOKUP(J151,'MASTER CODE DATA'!Q$2:R$999,2,FALSE),"")</f>
        <v>NAV</v>
      </c>
      <c r="U151" s="3"/>
      <c r="V151" s="42">
        <v>0</v>
      </c>
      <c r="W151" s="42" t="s">
        <v>2562</v>
      </c>
      <c r="X151" s="42" t="s">
        <v>2562</v>
      </c>
      <c r="Y151" s="42" t="s">
        <v>2562</v>
      </c>
      <c r="Z151" s="42" t="s">
        <v>2562</v>
      </c>
      <c r="AA151" s="42" t="s">
        <v>2562</v>
      </c>
      <c r="AB151" s="42" t="s">
        <v>2562</v>
      </c>
      <c r="AC151" s="42" t="s">
        <v>2562</v>
      </c>
      <c r="AD151" s="167"/>
      <c r="AE151" s="167"/>
      <c r="AF151" s="167"/>
      <c r="AG151" s="167"/>
      <c r="AH151" s="167"/>
      <c r="AI151" s="167"/>
      <c r="AJ151" s="167"/>
      <c r="AK151" s="167"/>
      <c r="AL151" s="167"/>
      <c r="AM151" s="167"/>
      <c r="AN151" s="4">
        <f>+VLOOKUP(P151,'[2]STYLES &amp; MODELS MATRIX'!$F:$G,2,FALSE)</f>
        <v>0</v>
      </c>
    </row>
    <row r="152" spans="1:40" s="4" customFormat="1" x14ac:dyDescent="0.2">
      <c r="A152" s="43" t="s">
        <v>885</v>
      </c>
      <c r="B152" s="44" t="s">
        <v>450</v>
      </c>
      <c r="C152" s="43" t="str">
        <f>IF(B152&gt;0,+VLOOKUP(B152,'STYLE NAMES'!$B$1:$C$1007,2,FALSE),"")</f>
        <v>BOY'S COMPETITION POLO SHORT SLEEVE</v>
      </c>
      <c r="D152" s="58" t="str">
        <f t="shared" si="57"/>
        <v>MIAMI-JR / PIQ0015NAVWHT</v>
      </c>
      <c r="E152" s="43" t="s">
        <v>1612</v>
      </c>
      <c r="F152" s="45" t="s">
        <v>785</v>
      </c>
      <c r="G152" s="45" t="s">
        <v>863</v>
      </c>
      <c r="H152" s="46" t="s">
        <v>816</v>
      </c>
      <c r="I152" s="42" t="s">
        <v>96</v>
      </c>
      <c r="J152" s="42" t="s">
        <v>215</v>
      </c>
      <c r="K152" s="3"/>
      <c r="L152" s="58" t="str">
        <f t="shared" si="58"/>
        <v>MIAMI-JR</v>
      </c>
      <c r="M152" s="58" t="str">
        <f>IF(B152&gt;0,+VLOOKUP(B152,'STYLE NAMES'!$B$1:$D$1021,3,FALSE),"")</f>
        <v>R.TOPKB_CPL</v>
      </c>
      <c r="N152" s="55" t="str">
        <f t="shared" si="56"/>
        <v>R.TOPKB_CPL0046</v>
      </c>
      <c r="O152" s="58" t="str">
        <f t="shared" si="59"/>
        <v>PIQ0015NAVWHT</v>
      </c>
      <c r="P152" s="55" t="str">
        <f t="shared" si="60"/>
        <v>R.TOPKB_CPL0046_PIQ0015NAVWHT</v>
      </c>
      <c r="Q152" s="58"/>
      <c r="R152" s="84" t="str">
        <f>IF(G152&gt;0,+VLOOKUP(G152,'MASTER CODE DATA'!O$2:P$99,2,FALSE),"")</f>
        <v>PIQ</v>
      </c>
      <c r="S152" s="84" t="str">
        <f>IF(I152&gt;0,+VLOOKUP(I152,'MASTER CODE DATA'!Q$2:R$999,2,FALSE),"")</f>
        <v>NAV</v>
      </c>
      <c r="T152" s="84" t="str">
        <f>IF(J152&gt;0,+VLOOKUP(J152,'MASTER CODE DATA'!Q$2:R$999,2,FALSE),"")</f>
        <v>WHT</v>
      </c>
      <c r="U152" s="3"/>
      <c r="V152" s="42">
        <v>0</v>
      </c>
      <c r="W152" s="42" t="s">
        <v>2562</v>
      </c>
      <c r="X152" s="42" t="s">
        <v>2562</v>
      </c>
      <c r="Y152" s="42" t="s">
        <v>2562</v>
      </c>
      <c r="Z152" s="42" t="s">
        <v>2562</v>
      </c>
      <c r="AA152" s="42" t="s">
        <v>2562</v>
      </c>
      <c r="AB152" s="42" t="s">
        <v>2562</v>
      </c>
      <c r="AC152" s="42" t="s">
        <v>2562</v>
      </c>
      <c r="AD152" s="167"/>
      <c r="AE152" s="167"/>
      <c r="AF152" s="167"/>
      <c r="AG152" s="167"/>
      <c r="AH152" s="167"/>
      <c r="AI152" s="167"/>
      <c r="AJ152" s="167"/>
      <c r="AK152" s="167"/>
      <c r="AL152" s="167"/>
      <c r="AM152" s="167"/>
      <c r="AN152" s="4">
        <f>+VLOOKUP(P152,'[2]STYLES &amp; MODELS MATRIX'!$F:$G,2,FALSE)</f>
        <v>0</v>
      </c>
    </row>
    <row r="153" spans="1:40" s="4" customFormat="1" x14ac:dyDescent="0.2">
      <c r="A153" s="43" t="s">
        <v>888</v>
      </c>
      <c r="B153" s="44" t="s">
        <v>439</v>
      </c>
      <c r="C153" s="43" t="str">
        <f>IF(B153&gt;0,+VLOOKUP(B153,'STYLE NAMES'!$B$1:$C$1007,2,FALSE),"")</f>
        <v>WOMEN'S COMPETITION SHIRT BIB PANEL</v>
      </c>
      <c r="D153" s="58" t="str">
        <f t="shared" si="57"/>
        <v>MARCELA / SUP0016MNKWHT</v>
      </c>
      <c r="E153" s="43" t="s">
        <v>1612</v>
      </c>
      <c r="F153" s="45" t="s">
        <v>1602</v>
      </c>
      <c r="G153" s="45" t="s">
        <v>875</v>
      </c>
      <c r="H153" s="46" t="s">
        <v>821</v>
      </c>
      <c r="I153" s="42" t="s">
        <v>887</v>
      </c>
      <c r="J153" s="42" t="s">
        <v>215</v>
      </c>
      <c r="K153" s="3"/>
      <c r="L153" s="58" t="str">
        <f t="shared" si="58"/>
        <v>MARCELA</v>
      </c>
      <c r="M153" s="58" t="str">
        <f>IF(B153&gt;0,+VLOOKUP(B153,'STYLE NAMES'!$B$1:$D$1021,3,FALSE),"")</f>
        <v>R.TOPWN_CPS</v>
      </c>
      <c r="N153" s="55" t="str">
        <f t="shared" si="56"/>
        <v>R.TOPWN_CPS0047</v>
      </c>
      <c r="O153" s="58" t="str">
        <f t="shared" si="59"/>
        <v>SUP0016MNKWHT</v>
      </c>
      <c r="P153" s="55" t="str">
        <f t="shared" si="60"/>
        <v>R.TOPWN_CPS0047_SUP0016MNKWHT</v>
      </c>
      <c r="Q153" s="58"/>
      <c r="R153" s="84" t="str">
        <f>IF(G153&gt;0,+VLOOKUP(G153,'MASTER CODE DATA'!O$2:P$99,2,FALSE),"")</f>
        <v>SUP</v>
      </c>
      <c r="S153" s="84" t="str">
        <f>IF(I153&gt;0,+VLOOKUP(I153,'MASTER CODE DATA'!Q$2:R$999,2,FALSE),"")</f>
        <v>MNK</v>
      </c>
      <c r="T153" s="84" t="str">
        <f>IF(J153&gt;0,+VLOOKUP(J153,'MASTER CODE DATA'!Q$2:R$999,2,FALSE),"")</f>
        <v>WHT</v>
      </c>
      <c r="U153" s="3"/>
      <c r="V153" s="42" t="s">
        <v>2856</v>
      </c>
      <c r="W153" s="42" t="s">
        <v>2857</v>
      </c>
      <c r="X153" s="42" t="s">
        <v>2858</v>
      </c>
      <c r="Y153" s="42" t="s">
        <v>2859</v>
      </c>
      <c r="Z153" s="42" t="s">
        <v>2586</v>
      </c>
      <c r="AA153" s="42" t="s">
        <v>2562</v>
      </c>
      <c r="AB153" s="42" t="s">
        <v>2587</v>
      </c>
      <c r="AC153" s="42" t="s">
        <v>2562</v>
      </c>
      <c r="AD153" s="167" t="s">
        <v>3635</v>
      </c>
      <c r="AE153" s="167" t="s">
        <v>3610</v>
      </c>
      <c r="AF153" s="167" t="s">
        <v>3644</v>
      </c>
      <c r="AG153" s="167"/>
      <c r="AH153" s="167"/>
      <c r="AI153" s="167"/>
      <c r="AJ153" s="167"/>
      <c r="AK153" s="167"/>
      <c r="AL153" s="167"/>
      <c r="AM153" s="167"/>
      <c r="AN153" s="4" t="str">
        <f>+VLOOKUP(P153,'[2]STYLES &amp; MODELS MATRIX'!$F:$G,2,FALSE)</f>
        <v>AK</v>
      </c>
    </row>
    <row r="154" spans="1:40" s="4" customFormat="1" x14ac:dyDescent="0.2">
      <c r="A154" s="43" t="s">
        <v>890</v>
      </c>
      <c r="B154" s="44" t="s">
        <v>127</v>
      </c>
      <c r="C154" s="43" t="str">
        <f>IF(B154&gt;0,+VLOOKUP(B154,'STYLE NAMES'!$B$1:$C$1007,2,FALSE),"")</f>
        <v>WOMEN'S LONG SLEEVE BASE LAYER QUARTER ZIP</v>
      </c>
      <c r="D154" s="58" t="str">
        <f t="shared" si="57"/>
        <v>ASPEN / SUP0017LILLIL</v>
      </c>
      <c r="E154" s="43" t="s">
        <v>1612</v>
      </c>
      <c r="F154" s="45" t="s">
        <v>769</v>
      </c>
      <c r="G154" s="45" t="s">
        <v>875</v>
      </c>
      <c r="H154" s="46" t="s">
        <v>826</v>
      </c>
      <c r="I154" s="42" t="s">
        <v>135</v>
      </c>
      <c r="J154" s="42" t="s">
        <v>135</v>
      </c>
      <c r="K154" s="3"/>
      <c r="L154" s="58" t="str">
        <f t="shared" si="58"/>
        <v>ASPEN</v>
      </c>
      <c r="M154" s="58" t="str">
        <f>IF(B154&gt;0,+VLOOKUP(B154,'STYLE NAMES'!$B$1:$D$1021,3,FALSE),"")</f>
        <v>R.TOPWN_BLY</v>
      </c>
      <c r="N154" s="55" t="str">
        <f t="shared" si="56"/>
        <v>R.TOPWN_BLY0048</v>
      </c>
      <c r="O154" s="58" t="str">
        <f t="shared" si="59"/>
        <v>SUP0017LILLIL</v>
      </c>
      <c r="P154" s="55" t="str">
        <f t="shared" si="60"/>
        <v>R.TOPWN_BLY0048_SUP0017LILLIL</v>
      </c>
      <c r="Q154" s="58"/>
      <c r="R154" s="84" t="str">
        <f>IF(G154&gt;0,+VLOOKUP(G154,'MASTER CODE DATA'!O$2:P$99,2,FALSE),"")</f>
        <v>SUP</v>
      </c>
      <c r="S154" s="84" t="str">
        <f>IF(I154&gt;0,+VLOOKUP(I154,'MASTER CODE DATA'!Q$2:R$999,2,FALSE),"")</f>
        <v>LIL</v>
      </c>
      <c r="T154" s="84" t="str">
        <f>IF(J154&gt;0,+VLOOKUP(J154,'MASTER CODE DATA'!Q$2:R$999,2,FALSE),"")</f>
        <v>LIL</v>
      </c>
      <c r="U154" s="3"/>
      <c r="V154" s="42" t="s">
        <v>2860</v>
      </c>
      <c r="W154" s="42" t="s">
        <v>2861</v>
      </c>
      <c r="X154" s="42" t="s">
        <v>2862</v>
      </c>
      <c r="Y154" s="42" t="s">
        <v>2863</v>
      </c>
      <c r="Z154" s="42" t="s">
        <v>2588</v>
      </c>
      <c r="AA154" s="42" t="s">
        <v>2562</v>
      </c>
      <c r="AB154" s="42" t="s">
        <v>2589</v>
      </c>
      <c r="AC154" s="42" t="s">
        <v>2562</v>
      </c>
      <c r="AD154" s="167" t="s">
        <v>3635</v>
      </c>
      <c r="AE154" s="167" t="s">
        <v>3610</v>
      </c>
      <c r="AF154" s="167" t="s">
        <v>3646</v>
      </c>
      <c r="AG154" s="167"/>
      <c r="AH154" s="167"/>
      <c r="AI154" s="167"/>
      <c r="AJ154" s="167"/>
      <c r="AK154" s="167"/>
      <c r="AL154" s="167"/>
      <c r="AM154" s="167"/>
      <c r="AN154" s="4" t="str">
        <f>+VLOOKUP(P154,'[2]STYLES &amp; MODELS MATRIX'!$F:$G,2,FALSE)</f>
        <v>AK</v>
      </c>
    </row>
    <row r="155" spans="1:40" s="4" customFormat="1" x14ac:dyDescent="0.2">
      <c r="A155" s="43" t="s">
        <v>890</v>
      </c>
      <c r="B155" s="44" t="s">
        <v>127</v>
      </c>
      <c r="C155" s="43" t="str">
        <f>IF(B155&gt;0,+VLOOKUP(B155,'STYLE NAMES'!$B$1:$C$1007,2,FALSE),"")</f>
        <v>WOMEN'S LONG SLEEVE BASE LAYER QUARTER ZIP</v>
      </c>
      <c r="D155" s="58" t="str">
        <f t="shared" si="57"/>
        <v>ASPEN / SUP0017NAVNAV</v>
      </c>
      <c r="E155" s="43" t="s">
        <v>1612</v>
      </c>
      <c r="F155" s="45" t="s">
        <v>769</v>
      </c>
      <c r="G155" s="45" t="s">
        <v>875</v>
      </c>
      <c r="H155" s="46" t="s">
        <v>826</v>
      </c>
      <c r="I155" s="42" t="s">
        <v>96</v>
      </c>
      <c r="J155" s="42" t="s">
        <v>96</v>
      </c>
      <c r="K155" s="3"/>
      <c r="L155" s="58" t="str">
        <f t="shared" si="58"/>
        <v>ASPEN</v>
      </c>
      <c r="M155" s="58" t="str">
        <f>IF(B155&gt;0,+VLOOKUP(B155,'STYLE NAMES'!$B$1:$D$1021,3,FALSE),"")</f>
        <v>R.TOPWN_BLY</v>
      </c>
      <c r="N155" s="55" t="str">
        <f t="shared" si="56"/>
        <v>R.TOPWN_BLY0048</v>
      </c>
      <c r="O155" s="58" t="str">
        <f t="shared" si="59"/>
        <v>SUP0017NAVNAV</v>
      </c>
      <c r="P155" s="55" t="str">
        <f t="shared" si="60"/>
        <v>R.TOPWN_BLY0048_SUP0017NAVNAV</v>
      </c>
      <c r="Q155" s="58"/>
      <c r="R155" s="84" t="str">
        <f>IF(G155&gt;0,+VLOOKUP(G155,'MASTER CODE DATA'!O$2:P$99,2,FALSE),"")</f>
        <v>SUP</v>
      </c>
      <c r="S155" s="84" t="str">
        <f>IF(I155&gt;0,+VLOOKUP(I155,'MASTER CODE DATA'!Q$2:R$999,2,FALSE),"")</f>
        <v>NAV</v>
      </c>
      <c r="T155" s="84" t="str">
        <f>IF(J155&gt;0,+VLOOKUP(J155,'MASTER CODE DATA'!Q$2:R$999,2,FALSE),"")</f>
        <v>NAV</v>
      </c>
      <c r="U155" s="3"/>
      <c r="V155" s="42" t="s">
        <v>2740</v>
      </c>
      <c r="W155" s="42" t="s">
        <v>2864</v>
      </c>
      <c r="X155" s="42" t="s">
        <v>2865</v>
      </c>
      <c r="Y155" s="42" t="s">
        <v>2866</v>
      </c>
      <c r="Z155" s="42" t="s">
        <v>2590</v>
      </c>
      <c r="AA155" s="42" t="s">
        <v>2562</v>
      </c>
      <c r="AB155" s="42" t="s">
        <v>2591</v>
      </c>
      <c r="AC155" s="42" t="s">
        <v>2562</v>
      </c>
      <c r="AD155" s="167" t="s">
        <v>3637</v>
      </c>
      <c r="AE155" s="167" t="s">
        <v>3614</v>
      </c>
      <c r="AF155" s="167" t="s">
        <v>3645</v>
      </c>
      <c r="AG155" s="167"/>
      <c r="AH155" s="167"/>
      <c r="AI155" s="167"/>
      <c r="AJ155" s="167"/>
      <c r="AK155" s="167"/>
      <c r="AL155" s="167"/>
      <c r="AM155" s="167"/>
      <c r="AN155" s="4" t="str">
        <f>+VLOOKUP(P155,'[2]STYLES &amp; MODELS MATRIX'!$F:$G,2,FALSE)</f>
        <v>AK</v>
      </c>
    </row>
    <row r="156" spans="1:40" s="4" customFormat="1" x14ac:dyDescent="0.2">
      <c r="A156" s="43" t="s">
        <v>890</v>
      </c>
      <c r="B156" s="44" t="s">
        <v>127</v>
      </c>
      <c r="C156" s="43" t="str">
        <f>IF(B156&gt;0,+VLOOKUP(B156,'STYLE NAMES'!$B$1:$C$1007,2,FALSE),"")</f>
        <v>WOMEN'S LONG SLEEVE BASE LAYER QUARTER ZIP</v>
      </c>
      <c r="D156" s="58" t="str">
        <f t="shared" si="57"/>
        <v>ASPEN / SUP0017BLKBLK</v>
      </c>
      <c r="E156" s="43" t="s">
        <v>1612</v>
      </c>
      <c r="F156" s="45" t="s">
        <v>769</v>
      </c>
      <c r="G156" s="45" t="s">
        <v>875</v>
      </c>
      <c r="H156" s="46" t="s">
        <v>826</v>
      </c>
      <c r="I156" s="42" t="s">
        <v>95</v>
      </c>
      <c r="J156" s="42" t="s">
        <v>95</v>
      </c>
      <c r="K156" s="3"/>
      <c r="L156" s="58" t="str">
        <f t="shared" si="58"/>
        <v>ASPEN</v>
      </c>
      <c r="M156" s="58" t="str">
        <f>IF(B156&gt;0,+VLOOKUP(B156,'STYLE NAMES'!$B$1:$D$1021,3,FALSE),"")</f>
        <v>R.TOPWN_BLY</v>
      </c>
      <c r="N156" s="55" t="str">
        <f t="shared" si="56"/>
        <v>R.TOPWN_BLY0048</v>
      </c>
      <c r="O156" s="58" t="str">
        <f t="shared" si="59"/>
        <v>SUP0017BLKBLK</v>
      </c>
      <c r="P156" s="55" t="str">
        <f t="shared" si="60"/>
        <v>R.TOPWN_BLY0048_SUP0017BLKBLK</v>
      </c>
      <c r="Q156" s="58"/>
      <c r="R156" s="84" t="str">
        <f>IF(G156&gt;0,+VLOOKUP(G156,'MASTER CODE DATA'!O$2:P$99,2,FALSE),"")</f>
        <v>SUP</v>
      </c>
      <c r="S156" s="84" t="str">
        <f>IF(I156&gt;0,+VLOOKUP(I156,'MASTER CODE DATA'!Q$2:R$999,2,FALSE),"")</f>
        <v>BLK</v>
      </c>
      <c r="T156" s="84" t="str">
        <f>IF(J156&gt;0,+VLOOKUP(J156,'MASTER CODE DATA'!Q$2:R$999,2,FALSE),"")</f>
        <v>BLK</v>
      </c>
      <c r="U156" s="3"/>
      <c r="V156" s="42" t="s">
        <v>2867</v>
      </c>
      <c r="W156" s="42" t="s">
        <v>2868</v>
      </c>
      <c r="X156" s="42" t="s">
        <v>2869</v>
      </c>
      <c r="Y156" s="42" t="s">
        <v>2870</v>
      </c>
      <c r="Z156" s="42" t="s">
        <v>2592</v>
      </c>
      <c r="AA156" s="42" t="s">
        <v>2562</v>
      </c>
      <c r="AB156" s="42" t="s">
        <v>2593</v>
      </c>
      <c r="AC156" s="42" t="s">
        <v>2562</v>
      </c>
      <c r="AD156" s="167" t="s">
        <v>3634</v>
      </c>
      <c r="AE156" s="167" t="s">
        <v>3609</v>
      </c>
      <c r="AF156" s="167" t="s">
        <v>3644</v>
      </c>
      <c r="AG156" s="167"/>
      <c r="AH156" s="167"/>
      <c r="AI156" s="167"/>
      <c r="AJ156" s="167"/>
      <c r="AK156" s="167"/>
      <c r="AL156" s="167"/>
      <c r="AM156" s="167"/>
      <c r="AN156" s="4" t="str">
        <f>+VLOOKUP(P156,'[2]STYLES &amp; MODELS MATRIX'!$F:$G,2,FALSE)</f>
        <v>AK</v>
      </c>
    </row>
    <row r="157" spans="1:40" s="4" customFormat="1" x14ac:dyDescent="0.2">
      <c r="A157" s="43" t="s">
        <v>890</v>
      </c>
      <c r="B157" s="44" t="s">
        <v>127</v>
      </c>
      <c r="C157" s="43" t="str">
        <f>IF(B157&gt;0,+VLOOKUP(B157,'STYLE NAMES'!$B$1:$C$1007,2,FALSE),"")</f>
        <v>WOMEN'S LONG SLEEVE BASE LAYER QUARTER ZIP</v>
      </c>
      <c r="D157" s="58" t="str">
        <f t="shared" si="57"/>
        <v>ASPEN / SUP0017BEGBEG</v>
      </c>
      <c r="E157" s="43" t="s">
        <v>1612</v>
      </c>
      <c r="F157" s="45" t="s">
        <v>769</v>
      </c>
      <c r="G157" s="45" t="s">
        <v>875</v>
      </c>
      <c r="H157" s="46" t="s">
        <v>826</v>
      </c>
      <c r="I157" s="42" t="s">
        <v>136</v>
      </c>
      <c r="J157" s="42" t="s">
        <v>136</v>
      </c>
      <c r="K157" s="3"/>
      <c r="L157" s="58" t="str">
        <f t="shared" si="58"/>
        <v>ASPEN</v>
      </c>
      <c r="M157" s="58" t="str">
        <f>IF(B157&gt;0,+VLOOKUP(B157,'STYLE NAMES'!$B$1:$D$1021,3,FALSE),"")</f>
        <v>R.TOPWN_BLY</v>
      </c>
      <c r="N157" s="55" t="str">
        <f t="shared" si="56"/>
        <v>R.TOPWN_BLY0048</v>
      </c>
      <c r="O157" s="58" t="str">
        <f t="shared" si="59"/>
        <v>SUP0017BEGBEG</v>
      </c>
      <c r="P157" s="55" t="str">
        <f t="shared" si="60"/>
        <v>R.TOPWN_BLY0048_SUP0017BEGBEG</v>
      </c>
      <c r="Q157" s="58"/>
      <c r="R157" s="84" t="str">
        <f>IF(G157&gt;0,+VLOOKUP(G157,'MASTER CODE DATA'!O$2:P$99,2,FALSE),"")</f>
        <v>SUP</v>
      </c>
      <c r="S157" s="84" t="str">
        <f>IF(I157&gt;0,+VLOOKUP(I157,'MASTER CODE DATA'!Q$2:R$999,2,FALSE),"")</f>
        <v>BEG</v>
      </c>
      <c r="T157" s="84" t="str">
        <f>IF(J157&gt;0,+VLOOKUP(J157,'MASTER CODE DATA'!Q$2:R$999,2,FALSE),"")</f>
        <v>BEG</v>
      </c>
      <c r="U157" s="3"/>
      <c r="V157" s="42" t="s">
        <v>2871</v>
      </c>
      <c r="W157" s="42" t="s">
        <v>2872</v>
      </c>
      <c r="X157" s="42" t="s">
        <v>2873</v>
      </c>
      <c r="Y157" s="42" t="s">
        <v>2874</v>
      </c>
      <c r="Z157" s="42" t="s">
        <v>2594</v>
      </c>
      <c r="AA157" s="42" t="s">
        <v>2562</v>
      </c>
      <c r="AB157" s="42" t="s">
        <v>2595</v>
      </c>
      <c r="AC157" s="42" t="s">
        <v>2562</v>
      </c>
      <c r="AD157" s="167" t="s">
        <v>3634</v>
      </c>
      <c r="AE157" s="167" t="s">
        <v>3641</v>
      </c>
      <c r="AF157" s="167" t="s">
        <v>3633</v>
      </c>
      <c r="AG157" s="167"/>
      <c r="AH157" s="167"/>
      <c r="AI157" s="167"/>
      <c r="AJ157" s="167"/>
      <c r="AK157" s="167"/>
      <c r="AL157" s="167"/>
      <c r="AM157" s="167"/>
      <c r="AN157" s="4" t="str">
        <f>+VLOOKUP(P157,'[2]STYLES &amp; MODELS MATRIX'!$F:$G,2,FALSE)</f>
        <v>AK</v>
      </c>
    </row>
    <row r="158" spans="1:40" s="4" customFormat="1" x14ac:dyDescent="0.2">
      <c r="A158" s="43" t="s">
        <v>890</v>
      </c>
      <c r="B158" s="44" t="s">
        <v>127</v>
      </c>
      <c r="C158" s="43" t="str">
        <f>IF(B158&gt;0,+VLOOKUP(B158,'STYLE NAMES'!$B$1:$C$1007,2,FALSE),"")</f>
        <v>WOMEN'S LONG SLEEVE BASE LAYER QUARTER ZIP</v>
      </c>
      <c r="D158" s="58" t="str">
        <f t="shared" si="57"/>
        <v>ASPEN / SUP0017BORBOR</v>
      </c>
      <c r="E158" s="43" t="s">
        <v>1612</v>
      </c>
      <c r="F158" s="45" t="s">
        <v>769</v>
      </c>
      <c r="G158" s="45" t="s">
        <v>875</v>
      </c>
      <c r="H158" s="46" t="s">
        <v>826</v>
      </c>
      <c r="I158" s="42" t="s">
        <v>97</v>
      </c>
      <c r="J158" s="42" t="s">
        <v>97</v>
      </c>
      <c r="K158" s="3"/>
      <c r="L158" s="58" t="str">
        <f t="shared" si="58"/>
        <v>ASPEN</v>
      </c>
      <c r="M158" s="58" t="str">
        <f>IF(B158&gt;0,+VLOOKUP(B158,'STYLE NAMES'!$B$1:$D$1021,3,FALSE),"")</f>
        <v>R.TOPWN_BLY</v>
      </c>
      <c r="N158" s="55" t="str">
        <f t="shared" si="56"/>
        <v>R.TOPWN_BLY0048</v>
      </c>
      <c r="O158" s="58" t="str">
        <f t="shared" si="59"/>
        <v>SUP0017BORBOR</v>
      </c>
      <c r="P158" s="55" t="str">
        <f t="shared" si="60"/>
        <v>R.TOPWN_BLY0048_SUP0017BORBOR</v>
      </c>
      <c r="Q158" s="58"/>
      <c r="R158" s="84" t="str">
        <f>IF(G158&gt;0,+VLOOKUP(G158,'MASTER CODE DATA'!O$2:P$99,2,FALSE),"")</f>
        <v>SUP</v>
      </c>
      <c r="S158" s="84" t="str">
        <f>IF(I158&gt;0,+VLOOKUP(I158,'MASTER CODE DATA'!Q$2:R$999,2,FALSE),"")</f>
        <v>BOR</v>
      </c>
      <c r="T158" s="84" t="str">
        <f>IF(J158&gt;0,+VLOOKUP(J158,'MASTER CODE DATA'!Q$2:R$999,2,FALSE),"")</f>
        <v>BOR</v>
      </c>
      <c r="U158" s="3"/>
      <c r="V158" s="42" t="s">
        <v>2875</v>
      </c>
      <c r="W158" s="42" t="s">
        <v>2876</v>
      </c>
      <c r="X158" s="42" t="s">
        <v>2877</v>
      </c>
      <c r="Y158" s="42" t="s">
        <v>2878</v>
      </c>
      <c r="Z158" s="42" t="s">
        <v>2596</v>
      </c>
      <c r="AA158" s="42" t="s">
        <v>2562</v>
      </c>
      <c r="AB158" s="42" t="s">
        <v>2597</v>
      </c>
      <c r="AC158" s="42" t="s">
        <v>2562</v>
      </c>
      <c r="AD158" s="167" t="s">
        <v>3634</v>
      </c>
      <c r="AE158" s="167" t="s">
        <v>3629</v>
      </c>
      <c r="AF158" s="167" t="s">
        <v>3633</v>
      </c>
      <c r="AG158" s="167"/>
      <c r="AH158" s="167"/>
      <c r="AI158" s="167"/>
      <c r="AJ158" s="167"/>
      <c r="AK158" s="167"/>
      <c r="AL158" s="167"/>
      <c r="AM158" s="167"/>
      <c r="AN158" s="4" t="str">
        <f>+VLOOKUP(P158,'[2]STYLES &amp; MODELS MATRIX'!$F:$G,2,FALSE)</f>
        <v>AK</v>
      </c>
    </row>
    <row r="159" spans="1:40" s="4" customFormat="1" x14ac:dyDescent="0.2">
      <c r="A159" s="43" t="s">
        <v>890</v>
      </c>
      <c r="B159" s="44" t="s">
        <v>127</v>
      </c>
      <c r="C159" s="43" t="str">
        <f>IF(B159&gt;0,+VLOOKUP(B159,'STYLE NAMES'!$B$1:$C$1007,2,FALSE),"")</f>
        <v>WOMEN'S LONG SLEEVE BASE LAYER QUARTER ZIP</v>
      </c>
      <c r="D159" s="58" t="str">
        <f t="shared" si="57"/>
        <v>ASPEN / SUP0017DGYDGY</v>
      </c>
      <c r="E159" s="43" t="s">
        <v>1612</v>
      </c>
      <c r="F159" s="45" t="s">
        <v>769</v>
      </c>
      <c r="G159" s="45" t="s">
        <v>875</v>
      </c>
      <c r="H159" s="46" t="s">
        <v>826</v>
      </c>
      <c r="I159" s="42" t="s">
        <v>341</v>
      </c>
      <c r="J159" s="42" t="s">
        <v>341</v>
      </c>
      <c r="K159" s="3"/>
      <c r="L159" s="58" t="str">
        <f t="shared" si="58"/>
        <v>ASPEN</v>
      </c>
      <c r="M159" s="58" t="str">
        <f>IF(B159&gt;0,+VLOOKUP(B159,'STYLE NAMES'!$B$1:$D$1021,3,FALSE),"")</f>
        <v>R.TOPWN_BLY</v>
      </c>
      <c r="N159" s="55" t="str">
        <f t="shared" si="56"/>
        <v>R.TOPWN_BLY0048</v>
      </c>
      <c r="O159" s="58" t="str">
        <f t="shared" si="59"/>
        <v>SUP0017DGYDGY</v>
      </c>
      <c r="P159" s="55" t="str">
        <f t="shared" si="60"/>
        <v>R.TOPWN_BLY0048_SUP0017DGYDGY</v>
      </c>
      <c r="Q159" s="58"/>
      <c r="R159" s="84" t="str">
        <f>IF(G159&gt;0,+VLOOKUP(G159,'MASTER CODE DATA'!O$2:P$99,2,FALSE),"")</f>
        <v>SUP</v>
      </c>
      <c r="S159" s="84" t="str">
        <f>IF(I159&gt;0,+VLOOKUP(I159,'MASTER CODE DATA'!Q$2:R$999,2,FALSE),"")</f>
        <v>DGY</v>
      </c>
      <c r="T159" s="84" t="str">
        <f>IF(J159&gt;0,+VLOOKUP(J159,'MASTER CODE DATA'!Q$2:R$999,2,FALSE),"")</f>
        <v>DGY</v>
      </c>
      <c r="U159" s="3"/>
      <c r="V159" s="42">
        <v>0</v>
      </c>
      <c r="W159" s="42" t="s">
        <v>2562</v>
      </c>
      <c r="X159" s="42" t="s">
        <v>2562</v>
      </c>
      <c r="Y159" s="42" t="s">
        <v>2562</v>
      </c>
      <c r="Z159" s="42" t="s">
        <v>2598</v>
      </c>
      <c r="AA159" s="42" t="s">
        <v>2562</v>
      </c>
      <c r="AB159" s="42" t="s">
        <v>2562</v>
      </c>
      <c r="AC159" s="42" t="s">
        <v>2562</v>
      </c>
      <c r="AD159" s="167" t="s">
        <v>3634</v>
      </c>
      <c r="AE159" s="167" t="s">
        <v>3629</v>
      </c>
      <c r="AF159" s="167" t="s">
        <v>3644</v>
      </c>
      <c r="AG159" s="167"/>
      <c r="AH159" s="167"/>
      <c r="AI159" s="167"/>
      <c r="AJ159" s="167"/>
      <c r="AK159" s="167"/>
      <c r="AL159" s="167"/>
      <c r="AM159" s="167"/>
      <c r="AN159" s="4">
        <f>+VLOOKUP(P159,'[2]STYLES &amp; MODELS MATRIX'!$F:$G,2,FALSE)</f>
        <v>0</v>
      </c>
    </row>
    <row r="160" spans="1:40" s="4" customFormat="1" x14ac:dyDescent="0.2">
      <c r="A160" s="43" t="s">
        <v>890</v>
      </c>
      <c r="B160" s="44" t="s">
        <v>127</v>
      </c>
      <c r="C160" s="43" t="str">
        <f>IF(B160&gt;0,+VLOOKUP(B160,'STYLE NAMES'!$B$1:$C$1007,2,FALSE),"")</f>
        <v>WOMEN'S LONG SLEEVE BASE LAYER QUARTER ZIP</v>
      </c>
      <c r="D160" s="58" t="str">
        <f t="shared" si="57"/>
        <v>ASPEN / SUP0017GRNGRN</v>
      </c>
      <c r="E160" s="43" t="s">
        <v>1612</v>
      </c>
      <c r="F160" s="45" t="s">
        <v>769</v>
      </c>
      <c r="G160" s="45" t="s">
        <v>875</v>
      </c>
      <c r="H160" s="46" t="s">
        <v>826</v>
      </c>
      <c r="I160" s="42" t="s">
        <v>98</v>
      </c>
      <c r="J160" s="42" t="s">
        <v>98</v>
      </c>
      <c r="K160" s="3"/>
      <c r="L160" s="58" t="str">
        <f t="shared" si="58"/>
        <v>ASPEN</v>
      </c>
      <c r="M160" s="58" t="str">
        <f>IF(B160&gt;0,+VLOOKUP(B160,'STYLE NAMES'!$B$1:$D$1021,3,FALSE),"")</f>
        <v>R.TOPWN_BLY</v>
      </c>
      <c r="N160" s="55" t="str">
        <f t="shared" si="56"/>
        <v>R.TOPWN_BLY0048</v>
      </c>
      <c r="O160" s="58" t="str">
        <f t="shared" si="59"/>
        <v>SUP0017GRNGRN</v>
      </c>
      <c r="P160" s="55" t="str">
        <f t="shared" si="60"/>
        <v>R.TOPWN_BLY0048_SUP0017GRNGRN</v>
      </c>
      <c r="Q160" s="58"/>
      <c r="R160" s="84" t="str">
        <f>IF(G160&gt;0,+VLOOKUP(G160,'MASTER CODE DATA'!O$2:P$99,2,FALSE),"")</f>
        <v>SUP</v>
      </c>
      <c r="S160" s="84" t="str">
        <f>IF(I160&gt;0,+VLOOKUP(I160,'MASTER CODE DATA'!Q$2:R$999,2,FALSE),"")</f>
        <v>GRN</v>
      </c>
      <c r="T160" s="84" t="str">
        <f>IF(J160&gt;0,+VLOOKUP(J160,'MASTER CODE DATA'!Q$2:R$999,2,FALSE),"")</f>
        <v>GRN</v>
      </c>
      <c r="U160" s="3"/>
      <c r="V160" s="42" t="s">
        <v>2879</v>
      </c>
      <c r="W160" s="42" t="s">
        <v>2880</v>
      </c>
      <c r="X160" s="42" t="s">
        <v>2881</v>
      </c>
      <c r="Y160" s="42" t="s">
        <v>2882</v>
      </c>
      <c r="Z160" s="42" t="s">
        <v>2599</v>
      </c>
      <c r="AA160" s="42" t="s">
        <v>2562</v>
      </c>
      <c r="AB160" s="42" t="s">
        <v>2600</v>
      </c>
      <c r="AC160" s="42" t="s">
        <v>2562</v>
      </c>
      <c r="AD160" s="167" t="s">
        <v>3634</v>
      </c>
      <c r="AE160" s="167" t="s">
        <v>3609</v>
      </c>
      <c r="AF160" s="167" t="s">
        <v>3644</v>
      </c>
      <c r="AG160" s="167"/>
      <c r="AH160" s="167"/>
      <c r="AI160" s="167"/>
      <c r="AJ160" s="167"/>
      <c r="AK160" s="167"/>
      <c r="AL160" s="167"/>
      <c r="AM160" s="167"/>
      <c r="AN160" s="4" t="str">
        <f>+VLOOKUP(P160,'[2]STYLES &amp; MODELS MATRIX'!$F:$G,2,FALSE)</f>
        <v>AK</v>
      </c>
    </row>
    <row r="161" spans="1:40" s="4" customFormat="1" x14ac:dyDescent="0.2">
      <c r="A161" s="43" t="s">
        <v>891</v>
      </c>
      <c r="B161" s="44" t="s">
        <v>354</v>
      </c>
      <c r="C161" s="43" t="str">
        <f>IF(B161&gt;0,+VLOOKUP(B161,'STYLE NAMES'!$B$1:$C$1007,2,FALSE),"")</f>
        <v>MEN'S LONG SLEEVE BASE LAYER QUARTER ZIP</v>
      </c>
      <c r="D161" s="58" t="str">
        <f t="shared" si="57"/>
        <v>HELSINKI / SUP0018LGYLGY</v>
      </c>
      <c r="E161" s="43" t="s">
        <v>1612</v>
      </c>
      <c r="F161" s="45" t="s">
        <v>769</v>
      </c>
      <c r="G161" s="45" t="s">
        <v>875</v>
      </c>
      <c r="H161" s="46" t="s">
        <v>828</v>
      </c>
      <c r="I161" s="42" t="s">
        <v>356</v>
      </c>
      <c r="J161" s="42" t="s">
        <v>356</v>
      </c>
      <c r="K161" s="3"/>
      <c r="L161" s="58" t="str">
        <f t="shared" si="58"/>
        <v>HELSINKI</v>
      </c>
      <c r="M161" s="58" t="str">
        <f>IF(B161&gt;0,+VLOOKUP(B161,'STYLE NAMES'!$B$1:$D$1021,3,FALSE),"")</f>
        <v>R.TOPMN_BLY</v>
      </c>
      <c r="N161" s="55" t="str">
        <f t="shared" si="56"/>
        <v>R.TOPMN_BLY0049</v>
      </c>
      <c r="O161" s="58" t="str">
        <f t="shared" si="59"/>
        <v>SUP0018LGYLGY</v>
      </c>
      <c r="P161" s="55" t="str">
        <f t="shared" si="60"/>
        <v>R.TOPMN_BLY0049_SUP0018LGYLGY</v>
      </c>
      <c r="Q161" s="58"/>
      <c r="R161" s="84" t="str">
        <f>IF(G161&gt;0,+VLOOKUP(G161,'MASTER CODE DATA'!O$2:P$99,2,FALSE),"")</f>
        <v>SUP</v>
      </c>
      <c r="S161" s="84" t="str">
        <f>IF(I161&gt;0,+VLOOKUP(I161,'MASTER CODE DATA'!Q$2:R$999,2,FALSE),"")</f>
        <v>LGY</v>
      </c>
      <c r="T161" s="84" t="str">
        <f>IF(J161&gt;0,+VLOOKUP(J161,'MASTER CODE DATA'!Q$2:R$999,2,FALSE),"")</f>
        <v>LGY</v>
      </c>
      <c r="U161" s="3"/>
      <c r="V161" s="42" t="s">
        <v>2883</v>
      </c>
      <c r="W161" s="42" t="s">
        <v>2718</v>
      </c>
      <c r="X161" s="42" t="s">
        <v>2884</v>
      </c>
      <c r="Y161" s="42" t="s">
        <v>2885</v>
      </c>
      <c r="Z161" s="42" t="s">
        <v>2601</v>
      </c>
      <c r="AA161" s="42" t="s">
        <v>2562</v>
      </c>
      <c r="AB161" s="42" t="s">
        <v>2602</v>
      </c>
      <c r="AC161" s="42" t="s">
        <v>2562</v>
      </c>
      <c r="AD161" s="167" t="s">
        <v>3606</v>
      </c>
      <c r="AE161" s="167" t="s">
        <v>3609</v>
      </c>
      <c r="AF161" s="167" t="s">
        <v>3625</v>
      </c>
      <c r="AG161" s="167"/>
      <c r="AH161" s="167"/>
      <c r="AI161" s="167"/>
      <c r="AJ161" s="167"/>
      <c r="AK161" s="167"/>
      <c r="AL161" s="167"/>
      <c r="AM161" s="167"/>
      <c r="AN161" s="4" t="str">
        <f>+VLOOKUP(P161,'[2]STYLES &amp; MODELS MATRIX'!$F:$G,2,FALSE)</f>
        <v>HDJ</v>
      </c>
    </row>
    <row r="162" spans="1:40" s="4" customFormat="1" x14ac:dyDescent="0.2">
      <c r="A162" s="43" t="s">
        <v>892</v>
      </c>
      <c r="B162" s="44" t="s">
        <v>271</v>
      </c>
      <c r="C162" s="43" t="str">
        <f>IF(B162&gt;0,+VLOOKUP(B162,'STYLE NAMES'!$B$1:$C$1007,2,FALSE),"")</f>
        <v xml:space="preserve">MEN'S LONG SLEEVE BASE LAYER </v>
      </c>
      <c r="D162" s="58" t="str">
        <f t="shared" si="57"/>
        <v>COPENHAGEN / SUP0019BLKBLK</v>
      </c>
      <c r="E162" s="43" t="s">
        <v>1612</v>
      </c>
      <c r="F162" s="45" t="s">
        <v>769</v>
      </c>
      <c r="G162" s="45" t="s">
        <v>875</v>
      </c>
      <c r="H162" s="46" t="s">
        <v>833</v>
      </c>
      <c r="I162" s="42" t="s">
        <v>95</v>
      </c>
      <c r="J162" s="42" t="s">
        <v>95</v>
      </c>
      <c r="K162" s="3"/>
      <c r="L162" s="58" t="str">
        <f t="shared" si="58"/>
        <v>COPENHAGEN</v>
      </c>
      <c r="M162" s="58" t="str">
        <f>IF(B162&gt;0,+VLOOKUP(B162,'STYLE NAMES'!$B$1:$D$1021,3,FALSE),"")</f>
        <v>R.TOPMN_BLY</v>
      </c>
      <c r="N162" s="55" t="str">
        <f t="shared" si="56"/>
        <v>R.TOPMN_BLY0050</v>
      </c>
      <c r="O162" s="58" t="str">
        <f t="shared" si="59"/>
        <v>SUP0019BLKBLK</v>
      </c>
      <c r="P162" s="55" t="str">
        <f t="shared" si="60"/>
        <v>R.TOPMN_BLY0050_SUP0019BLKBLK</v>
      </c>
      <c r="Q162" s="58"/>
      <c r="R162" s="84" t="str">
        <f>IF(G162&gt;0,+VLOOKUP(G162,'MASTER CODE DATA'!O$2:P$99,2,FALSE),"")</f>
        <v>SUP</v>
      </c>
      <c r="S162" s="84" t="str">
        <f>IF(I162&gt;0,+VLOOKUP(I162,'MASTER CODE DATA'!Q$2:R$999,2,FALSE),"")</f>
        <v>BLK</v>
      </c>
      <c r="T162" s="84" t="str">
        <f>IF(J162&gt;0,+VLOOKUP(J162,'MASTER CODE DATA'!Q$2:R$999,2,FALSE),"")</f>
        <v>BLK</v>
      </c>
      <c r="U162" s="3"/>
      <c r="V162" s="42" t="s">
        <v>2886</v>
      </c>
      <c r="W162" s="42" t="s">
        <v>2887</v>
      </c>
      <c r="X162" s="42" t="s">
        <v>2719</v>
      </c>
      <c r="Y162" s="42" t="s">
        <v>2888</v>
      </c>
      <c r="Z162" s="42" t="s">
        <v>2603</v>
      </c>
      <c r="AA162" s="42" t="s">
        <v>2604</v>
      </c>
      <c r="AB162" s="42" t="s">
        <v>2605</v>
      </c>
      <c r="AC162" s="42" t="s">
        <v>2562</v>
      </c>
      <c r="AD162" s="167" t="s">
        <v>3606</v>
      </c>
      <c r="AE162" s="167" t="s">
        <v>3609</v>
      </c>
      <c r="AF162" s="167" t="s">
        <v>3612</v>
      </c>
      <c r="AG162" s="167"/>
      <c r="AH162" s="167"/>
      <c r="AI162" s="167"/>
      <c r="AJ162" s="167"/>
      <c r="AK162" s="167"/>
      <c r="AL162" s="167"/>
      <c r="AM162" s="167"/>
      <c r="AN162" s="4" t="str">
        <f>+VLOOKUP(P162,'[2]STYLES &amp; MODELS MATRIX'!$F:$G,2,FALSE)</f>
        <v>HDJ</v>
      </c>
    </row>
    <row r="163" spans="1:40" s="4" customFormat="1" x14ac:dyDescent="0.2">
      <c r="A163" s="43" t="s">
        <v>892</v>
      </c>
      <c r="B163" s="44" t="s">
        <v>271</v>
      </c>
      <c r="C163" s="43" t="str">
        <f>IF(B163&gt;0,+VLOOKUP(B163,'STYLE NAMES'!$B$1:$C$1007,2,FALSE),"")</f>
        <v xml:space="preserve">MEN'S LONG SLEEVE BASE LAYER </v>
      </c>
      <c r="D163" s="58" t="str">
        <f t="shared" si="57"/>
        <v>COPENHAGEN / SUP0020NAVNAV</v>
      </c>
      <c r="E163" s="43" t="s">
        <v>1612</v>
      </c>
      <c r="F163" s="45" t="s">
        <v>769</v>
      </c>
      <c r="G163" s="45" t="s">
        <v>875</v>
      </c>
      <c r="H163" s="46" t="s">
        <v>834</v>
      </c>
      <c r="I163" s="42" t="s">
        <v>96</v>
      </c>
      <c r="J163" s="42" t="s">
        <v>96</v>
      </c>
      <c r="K163" s="3"/>
      <c r="L163" s="58" t="str">
        <f t="shared" si="58"/>
        <v>COPENHAGEN</v>
      </c>
      <c r="M163" s="58" t="str">
        <f>IF(B163&gt;0,+VLOOKUP(B163,'STYLE NAMES'!$B$1:$D$1021,3,FALSE),"")</f>
        <v>R.TOPMN_BLY</v>
      </c>
      <c r="N163" s="55" t="str">
        <f t="shared" ref="N163:N190" si="61">+M163&amp;A163</f>
        <v>R.TOPMN_BLY0050</v>
      </c>
      <c r="O163" s="58" t="str">
        <f t="shared" si="59"/>
        <v>SUP0020NAVNAV</v>
      </c>
      <c r="P163" s="55" t="str">
        <f t="shared" si="60"/>
        <v>R.TOPMN_BLY0050_SUP0020NAVNAV</v>
      </c>
      <c r="Q163" s="58"/>
      <c r="R163" s="84" t="str">
        <f>IF(G163&gt;0,+VLOOKUP(G163,'MASTER CODE DATA'!O$2:P$99,2,FALSE),"")</f>
        <v>SUP</v>
      </c>
      <c r="S163" s="84" t="str">
        <f>IF(I163&gt;0,+VLOOKUP(I163,'MASTER CODE DATA'!Q$2:R$999,2,FALSE),"")</f>
        <v>NAV</v>
      </c>
      <c r="T163" s="84" t="str">
        <f>IF(J163&gt;0,+VLOOKUP(J163,'MASTER CODE DATA'!Q$2:R$999,2,FALSE),"")</f>
        <v>NAV</v>
      </c>
      <c r="U163" s="3"/>
      <c r="V163" s="42" t="s">
        <v>2889</v>
      </c>
      <c r="W163" s="42" t="s">
        <v>2721</v>
      </c>
      <c r="X163" s="42" t="s">
        <v>2722</v>
      </c>
      <c r="Y163" s="42" t="s">
        <v>2890</v>
      </c>
      <c r="Z163" s="42" t="s">
        <v>2606</v>
      </c>
      <c r="AA163" s="42" t="s">
        <v>2607</v>
      </c>
      <c r="AB163" s="42" t="s">
        <v>2608</v>
      </c>
      <c r="AC163" s="42" t="s">
        <v>2562</v>
      </c>
      <c r="AD163" s="167" t="s">
        <v>3608</v>
      </c>
      <c r="AE163" s="167" t="s">
        <v>3611</v>
      </c>
      <c r="AF163" s="167" t="s">
        <v>3613</v>
      </c>
      <c r="AG163" s="167"/>
      <c r="AH163" s="167"/>
      <c r="AI163" s="167"/>
      <c r="AJ163" s="167"/>
      <c r="AK163" s="167"/>
      <c r="AL163" s="167"/>
      <c r="AM163" s="167"/>
      <c r="AN163" s="4" t="str">
        <f>+VLOOKUP(P163,'[2]STYLES &amp; MODELS MATRIX'!$F:$G,2,FALSE)</f>
        <v>HDJ</v>
      </c>
    </row>
    <row r="164" spans="1:40" s="4" customFormat="1" x14ac:dyDescent="0.2">
      <c r="A164" s="43" t="s">
        <v>893</v>
      </c>
      <c r="B164" s="44" t="s">
        <v>506</v>
      </c>
      <c r="C164" s="43" t="str">
        <f>IF(B164&gt;0,+VLOOKUP(B164,'STYLE NAMES'!$B$1:$C$1007,2,FALSE),"")</f>
        <v xml:space="preserve">MEN'S LONG SLEEVE BASE LAYER </v>
      </c>
      <c r="D164" s="58" t="str">
        <f t="shared" si="57"/>
        <v>OSLO / SUP0021NAVBEG</v>
      </c>
      <c r="E164" s="43" t="s">
        <v>1612</v>
      </c>
      <c r="F164" s="45" t="s">
        <v>769</v>
      </c>
      <c r="G164" s="45" t="s">
        <v>875</v>
      </c>
      <c r="H164" s="46" t="s">
        <v>836</v>
      </c>
      <c r="I164" s="42" t="s">
        <v>96</v>
      </c>
      <c r="J164" s="42" t="s">
        <v>136</v>
      </c>
      <c r="K164" s="3"/>
      <c r="L164" s="58" t="str">
        <f t="shared" si="58"/>
        <v>OSLO</v>
      </c>
      <c r="M164" s="58" t="str">
        <f>IF(B164&gt;0,+VLOOKUP(B164,'STYLE NAMES'!$B$1:$D$1021,3,FALSE),"")</f>
        <v>R.TOPMN_BLY</v>
      </c>
      <c r="N164" s="55" t="str">
        <f t="shared" si="61"/>
        <v>R.TOPMN_BLY0051</v>
      </c>
      <c r="O164" s="58" t="str">
        <f t="shared" si="59"/>
        <v>SUP0021NAVBEG</v>
      </c>
      <c r="P164" s="55" t="str">
        <f t="shared" si="60"/>
        <v>R.TOPMN_BLY0051_SUP0021NAVBEG</v>
      </c>
      <c r="Q164" s="58"/>
      <c r="R164" s="84" t="str">
        <f>IF(G164&gt;0,+VLOOKUP(G164,'MASTER CODE DATA'!O$2:P$99,2,FALSE),"")</f>
        <v>SUP</v>
      </c>
      <c r="S164" s="84" t="str">
        <f>IF(I164&gt;0,+VLOOKUP(I164,'MASTER CODE DATA'!Q$2:R$999,2,FALSE),"")</f>
        <v>NAV</v>
      </c>
      <c r="T164" s="84" t="str">
        <f>IF(J164&gt;0,+VLOOKUP(J164,'MASTER CODE DATA'!Q$2:R$999,2,FALSE),"")</f>
        <v>BEG</v>
      </c>
      <c r="U164" s="3"/>
      <c r="V164" s="42" t="s">
        <v>2891</v>
      </c>
      <c r="W164" s="42" t="s">
        <v>2817</v>
      </c>
      <c r="X164" s="42" t="s">
        <v>2892</v>
      </c>
      <c r="Y164" s="42" t="s">
        <v>2816</v>
      </c>
      <c r="Z164" s="42" t="s">
        <v>2562</v>
      </c>
      <c r="AA164" s="42" t="s">
        <v>2562</v>
      </c>
      <c r="AB164" s="42" t="s">
        <v>2609</v>
      </c>
      <c r="AC164" s="42" t="s">
        <v>2562</v>
      </c>
      <c r="AD164" s="167" t="s">
        <v>3608</v>
      </c>
      <c r="AE164" s="167" t="s">
        <v>3619</v>
      </c>
      <c r="AF164" s="167" t="s">
        <v>3613</v>
      </c>
      <c r="AG164" s="167"/>
      <c r="AH164" s="167"/>
      <c r="AI164" s="167"/>
      <c r="AJ164" s="167"/>
      <c r="AK164" s="167"/>
      <c r="AL164" s="167"/>
      <c r="AM164" s="167"/>
      <c r="AN164" s="4" t="str">
        <f>+VLOOKUP(P164,'[2]STYLES &amp; MODELS MATRIX'!$F:$G,2,FALSE)</f>
        <v>HDJ</v>
      </c>
    </row>
    <row r="165" spans="1:40" s="4" customFormat="1" x14ac:dyDescent="0.2">
      <c r="A165" s="43" t="s">
        <v>893</v>
      </c>
      <c r="B165" s="44" t="s">
        <v>506</v>
      </c>
      <c r="C165" s="43" t="str">
        <f>IF(B165&gt;0,+VLOOKUP(B165,'STYLE NAMES'!$B$1:$C$1007,2,FALSE),"")</f>
        <v xml:space="preserve">MEN'S LONG SLEEVE BASE LAYER </v>
      </c>
      <c r="D165" s="58" t="str">
        <f t="shared" si="57"/>
        <v>OSLO / SUP0022DGYLGY</v>
      </c>
      <c r="E165" s="43" t="s">
        <v>1612</v>
      </c>
      <c r="F165" s="45" t="s">
        <v>769</v>
      </c>
      <c r="G165" s="45" t="s">
        <v>875</v>
      </c>
      <c r="H165" s="46" t="s">
        <v>837</v>
      </c>
      <c r="I165" s="42" t="s">
        <v>341</v>
      </c>
      <c r="J165" s="42" t="s">
        <v>356</v>
      </c>
      <c r="K165" s="3"/>
      <c r="L165" s="58" t="str">
        <f t="shared" si="58"/>
        <v>OSLO</v>
      </c>
      <c r="M165" s="58" t="str">
        <f>IF(B165&gt;0,+VLOOKUP(B165,'STYLE NAMES'!$B$1:$D$1021,3,FALSE),"")</f>
        <v>R.TOPMN_BLY</v>
      </c>
      <c r="N165" s="55" t="str">
        <f t="shared" si="61"/>
        <v>R.TOPMN_BLY0051</v>
      </c>
      <c r="O165" s="58" t="str">
        <f t="shared" si="59"/>
        <v>SUP0022DGYLGY</v>
      </c>
      <c r="P165" s="55" t="str">
        <f t="shared" si="60"/>
        <v>R.TOPMN_BLY0051_SUP0022DGYLGY</v>
      </c>
      <c r="Q165" s="58"/>
      <c r="R165" s="84" t="str">
        <f>IF(G165&gt;0,+VLOOKUP(G165,'MASTER CODE DATA'!O$2:P$99,2,FALSE),"")</f>
        <v>SUP</v>
      </c>
      <c r="S165" s="84" t="str">
        <f>IF(I165&gt;0,+VLOOKUP(I165,'MASTER CODE DATA'!Q$2:R$999,2,FALSE),"")</f>
        <v>DGY</v>
      </c>
      <c r="T165" s="84" t="str">
        <f>IF(J165&gt;0,+VLOOKUP(J165,'MASTER CODE DATA'!Q$2:R$999,2,FALSE),"")</f>
        <v>LGY</v>
      </c>
      <c r="U165" s="3"/>
      <c r="V165" s="42" t="s">
        <v>2893</v>
      </c>
      <c r="W165" s="42" t="s">
        <v>2894</v>
      </c>
      <c r="X165" s="42" t="s">
        <v>2895</v>
      </c>
      <c r="Y165" s="42" t="s">
        <v>2896</v>
      </c>
      <c r="Z165" s="42" t="s">
        <v>2562</v>
      </c>
      <c r="AA165" s="42" t="s">
        <v>2562</v>
      </c>
      <c r="AB165" s="42" t="s">
        <v>2610</v>
      </c>
      <c r="AC165" s="42" t="s">
        <v>2562</v>
      </c>
      <c r="AD165" s="167" t="s">
        <v>3617</v>
      </c>
      <c r="AE165" s="167" t="s">
        <v>3618</v>
      </c>
      <c r="AF165" s="167" t="s">
        <v>3613</v>
      </c>
      <c r="AG165" s="167"/>
      <c r="AH165" s="167"/>
      <c r="AI165" s="167"/>
      <c r="AJ165" s="167"/>
      <c r="AK165" s="167"/>
      <c r="AL165" s="167"/>
      <c r="AM165" s="167"/>
      <c r="AN165" s="4" t="str">
        <f>+VLOOKUP(P165,'[2]STYLES &amp; MODELS MATRIX'!$F:$G,2,FALSE)</f>
        <v>HDJ</v>
      </c>
    </row>
    <row r="166" spans="1:40" s="4" customFormat="1" x14ac:dyDescent="0.2">
      <c r="A166" s="43" t="s">
        <v>894</v>
      </c>
      <c r="B166" s="44" t="s">
        <v>452</v>
      </c>
      <c r="C166" s="43" t="str">
        <f>IF(B166&gt;0,+VLOOKUP(B166,'STYLE NAMES'!$B$1:$C$1007,2,FALSE),"")</f>
        <v>MEN'S COMPETITION SHIRT LONG SLEEVE SPREAD COLLAR</v>
      </c>
      <c r="D166" s="58" t="str">
        <f t="shared" si="57"/>
        <v>MILANO / SUP0023WHTWHT</v>
      </c>
      <c r="E166" s="43" t="s">
        <v>1612</v>
      </c>
      <c r="F166" s="45" t="s">
        <v>1602</v>
      </c>
      <c r="G166" s="45" t="s">
        <v>875</v>
      </c>
      <c r="H166" s="46" t="s">
        <v>840</v>
      </c>
      <c r="I166" s="42" t="s">
        <v>215</v>
      </c>
      <c r="J166" s="42" t="s">
        <v>215</v>
      </c>
      <c r="K166" s="3"/>
      <c r="L166" s="58" t="str">
        <f t="shared" si="58"/>
        <v>MILANO</v>
      </c>
      <c r="M166" s="58" t="str">
        <f>IF(B166&gt;0,+VLOOKUP(B166,'STYLE NAMES'!$B$1:$D$1021,3,FALSE),"")</f>
        <v>R.TOPMN_CPS</v>
      </c>
      <c r="N166" s="55" t="str">
        <f t="shared" si="61"/>
        <v>R.TOPMN_CPS0052</v>
      </c>
      <c r="O166" s="58" t="str">
        <f t="shared" si="59"/>
        <v>SUP0023WHTWHT</v>
      </c>
      <c r="P166" s="55" t="str">
        <f t="shared" si="60"/>
        <v>R.TOPMN_CPS0052_SUP0023WHTWHT</v>
      </c>
      <c r="Q166" s="58"/>
      <c r="R166" s="84" t="str">
        <f>IF(G166&gt;0,+VLOOKUP(G166,'MASTER CODE DATA'!O$2:P$99,2,FALSE),"")</f>
        <v>SUP</v>
      </c>
      <c r="S166" s="84" t="str">
        <f>IF(I166&gt;0,+VLOOKUP(I166,'MASTER CODE DATA'!Q$2:R$999,2,FALSE),"")</f>
        <v>WHT</v>
      </c>
      <c r="T166" s="84" t="str">
        <f>IF(J166&gt;0,+VLOOKUP(J166,'MASTER CODE DATA'!Q$2:R$999,2,FALSE),"")</f>
        <v>WHT</v>
      </c>
      <c r="U166" s="3"/>
      <c r="V166" s="42" t="s">
        <v>3786</v>
      </c>
      <c r="W166" s="42" t="s">
        <v>3416</v>
      </c>
      <c r="X166" s="42" t="s">
        <v>3417</v>
      </c>
      <c r="Y166" s="42" t="s">
        <v>3418</v>
      </c>
      <c r="Z166" s="42" t="s">
        <v>3419</v>
      </c>
      <c r="AA166" s="42" t="s">
        <v>2562</v>
      </c>
      <c r="AB166" s="42" t="s">
        <v>2562</v>
      </c>
      <c r="AC166" s="42" t="s">
        <v>2562</v>
      </c>
      <c r="AD166" s="167" t="s">
        <v>3622</v>
      </c>
      <c r="AE166" s="167" t="s">
        <v>3618</v>
      </c>
      <c r="AF166" s="167" t="s">
        <v>3630</v>
      </c>
      <c r="AG166" s="167"/>
      <c r="AH166" s="167"/>
      <c r="AI166" s="167"/>
      <c r="AJ166" s="167"/>
      <c r="AK166" s="167"/>
      <c r="AL166" s="167"/>
      <c r="AM166" s="167"/>
      <c r="AN166" s="4">
        <f>+VLOOKUP(P166,'[2]STYLES &amp; MODELS MATRIX'!$F:$G,2,FALSE)</f>
        <v>0</v>
      </c>
    </row>
    <row r="167" spans="1:40" s="4" customFormat="1" x14ac:dyDescent="0.2">
      <c r="A167" s="43" t="s">
        <v>895</v>
      </c>
      <c r="B167" s="44" t="s">
        <v>419</v>
      </c>
      <c r="C167" s="43" t="str">
        <f>IF(B167&gt;0,+VLOOKUP(B167,'STYLE NAMES'!$B$1:$C$1007,2,FALSE),"")</f>
        <v>MEN'S COMPETITION SHIRT LONG SLEEVE B.D. COLLAR</v>
      </c>
      <c r="D167" s="58" t="str">
        <f t="shared" si="57"/>
        <v>LUGANO / PIQ0015WHTWHT</v>
      </c>
      <c r="E167" s="43" t="s">
        <v>1612</v>
      </c>
      <c r="F167" s="45" t="s">
        <v>1602</v>
      </c>
      <c r="G167" s="45" t="s">
        <v>863</v>
      </c>
      <c r="H167" s="46" t="s">
        <v>816</v>
      </c>
      <c r="I167" s="42" t="s">
        <v>215</v>
      </c>
      <c r="J167" s="42" t="s">
        <v>215</v>
      </c>
      <c r="K167" s="3"/>
      <c r="L167" s="58" t="str">
        <f t="shared" si="58"/>
        <v>LUGANO</v>
      </c>
      <c r="M167" s="58" t="str">
        <f>IF(B167&gt;0,+VLOOKUP(B167,'STYLE NAMES'!$B$1:$D$1021,3,FALSE),"")</f>
        <v>R.TOPMN_CPS</v>
      </c>
      <c r="N167" s="55" t="str">
        <f t="shared" si="61"/>
        <v>R.TOPMN_CPS0053</v>
      </c>
      <c r="O167" s="58" t="str">
        <f t="shared" si="59"/>
        <v>PIQ0015WHTWHT</v>
      </c>
      <c r="P167" s="55" t="str">
        <f t="shared" si="60"/>
        <v>R.TOPMN_CPS0053_PIQ0015WHTWHT</v>
      </c>
      <c r="Q167" s="58"/>
      <c r="R167" s="84" t="str">
        <f>IF(G167&gt;0,+VLOOKUP(G167,'MASTER CODE DATA'!O$2:P$99,2,FALSE),"")</f>
        <v>PIQ</v>
      </c>
      <c r="S167" s="84" t="str">
        <f>IF(I167&gt;0,+VLOOKUP(I167,'MASTER CODE DATA'!Q$2:R$999,2,FALSE),"")</f>
        <v>WHT</v>
      </c>
      <c r="T167" s="84" t="str">
        <f>IF(J167&gt;0,+VLOOKUP(J167,'MASTER CODE DATA'!Q$2:R$999,2,FALSE),"")</f>
        <v>WHT</v>
      </c>
      <c r="U167" s="3"/>
      <c r="V167" s="42">
        <v>0</v>
      </c>
      <c r="W167" s="42" t="s">
        <v>2562</v>
      </c>
      <c r="X167" s="42" t="s">
        <v>2562</v>
      </c>
      <c r="Y167" s="42" t="s">
        <v>2562</v>
      </c>
      <c r="Z167" s="42" t="s">
        <v>2562</v>
      </c>
      <c r="AA167" s="42" t="s">
        <v>2562</v>
      </c>
      <c r="AB167" s="42" t="s">
        <v>2562</v>
      </c>
      <c r="AC167" s="42" t="s">
        <v>2562</v>
      </c>
      <c r="AD167" s="167" t="s">
        <v>3622</v>
      </c>
      <c r="AE167" s="167" t="s">
        <v>3627</v>
      </c>
      <c r="AF167" s="167" t="s">
        <v>3630</v>
      </c>
      <c r="AG167" s="167"/>
      <c r="AH167" s="167"/>
      <c r="AI167" s="167"/>
      <c r="AJ167" s="167"/>
      <c r="AK167" s="167"/>
      <c r="AL167" s="167"/>
      <c r="AM167" s="167"/>
      <c r="AN167" s="4">
        <f>+VLOOKUP(P167,'[2]STYLES &amp; MODELS MATRIX'!$F:$G,2,FALSE)</f>
        <v>0</v>
      </c>
    </row>
    <row r="168" spans="1:40" s="4" customFormat="1" x14ac:dyDescent="0.2">
      <c r="A168" s="43" t="s">
        <v>895</v>
      </c>
      <c r="B168" s="44" t="s">
        <v>419</v>
      </c>
      <c r="C168" s="43" t="str">
        <f>IF(B168&gt;0,+VLOOKUP(B168,'STYLE NAMES'!$B$1:$C$1007,2,FALSE),"")</f>
        <v>MEN'S COMPETITION SHIRT LONG SLEEVE B.D. COLLAR</v>
      </c>
      <c r="D168" s="58" t="str">
        <f t="shared" si="57"/>
        <v>LUGANO / PIQ0015NAVWHT</v>
      </c>
      <c r="E168" s="43" t="s">
        <v>1612</v>
      </c>
      <c r="F168" s="45" t="s">
        <v>1602</v>
      </c>
      <c r="G168" s="45" t="s">
        <v>863</v>
      </c>
      <c r="H168" s="46" t="s">
        <v>816</v>
      </c>
      <c r="I168" s="42" t="s">
        <v>96</v>
      </c>
      <c r="J168" s="42" t="s">
        <v>215</v>
      </c>
      <c r="K168" s="3"/>
      <c r="L168" s="58" t="str">
        <f t="shared" si="58"/>
        <v>LUGANO</v>
      </c>
      <c r="M168" s="58" t="str">
        <f>IF(B168&gt;0,+VLOOKUP(B168,'STYLE NAMES'!$B$1:$D$1021,3,FALSE),"")</f>
        <v>R.TOPMN_CPS</v>
      </c>
      <c r="N168" s="55" t="str">
        <f t="shared" si="61"/>
        <v>R.TOPMN_CPS0053</v>
      </c>
      <c r="O168" s="58" t="str">
        <f t="shared" si="59"/>
        <v>PIQ0015NAVWHT</v>
      </c>
      <c r="P168" s="55" t="str">
        <f t="shared" si="60"/>
        <v>R.TOPMN_CPS0053_PIQ0015NAVWHT</v>
      </c>
      <c r="Q168" s="58"/>
      <c r="R168" s="84" t="str">
        <f>IF(G168&gt;0,+VLOOKUP(G168,'MASTER CODE DATA'!O$2:P$99,2,FALSE),"")</f>
        <v>PIQ</v>
      </c>
      <c r="S168" s="84" t="str">
        <f>IF(I168&gt;0,+VLOOKUP(I168,'MASTER CODE DATA'!Q$2:R$999,2,FALSE),"")</f>
        <v>NAV</v>
      </c>
      <c r="T168" s="84" t="str">
        <f>IF(J168&gt;0,+VLOOKUP(J168,'MASTER CODE DATA'!Q$2:R$999,2,FALSE),"")</f>
        <v>WHT</v>
      </c>
      <c r="U168" s="3"/>
      <c r="V168" s="42" t="s">
        <v>3420</v>
      </c>
      <c r="W168" s="42" t="s">
        <v>3421</v>
      </c>
      <c r="X168" s="42" t="s">
        <v>3422</v>
      </c>
      <c r="Y168" s="42" t="s">
        <v>3423</v>
      </c>
      <c r="Z168" s="42" t="s">
        <v>3424</v>
      </c>
      <c r="AA168" s="42" t="s">
        <v>2562</v>
      </c>
      <c r="AB168" s="42" t="s">
        <v>2562</v>
      </c>
      <c r="AC168" s="42" t="s">
        <v>2562</v>
      </c>
      <c r="AD168" s="167" t="s">
        <v>3622</v>
      </c>
      <c r="AE168" s="167" t="s">
        <v>3627</v>
      </c>
      <c r="AF168" s="167" t="s">
        <v>3630</v>
      </c>
      <c r="AG168" s="167"/>
      <c r="AH168" s="167"/>
      <c r="AI168" s="167"/>
      <c r="AJ168" s="167"/>
      <c r="AK168" s="167"/>
      <c r="AL168" s="167"/>
      <c r="AM168" s="167"/>
      <c r="AN168" s="4">
        <f>+VLOOKUP(P168,'[2]STYLES &amp; MODELS MATRIX'!$F:$G,2,FALSE)</f>
        <v>0</v>
      </c>
    </row>
    <row r="169" spans="1:40" s="4" customFormat="1" x14ac:dyDescent="0.2">
      <c r="A169" s="43" t="s">
        <v>897</v>
      </c>
      <c r="B169" s="44" t="s">
        <v>528</v>
      </c>
      <c r="C169" s="43" t="str">
        <f>IF(B169&gt;0,+VLOOKUP(B169,'STYLE NAMES'!$B$1:$C$1007,2,FALSE),"")</f>
        <v>KNIT EAR BONNET</v>
      </c>
      <c r="D169" s="58" t="str">
        <f t="shared" si="57"/>
        <v>PANDORA / KNT0000NAVWHT</v>
      </c>
      <c r="E169" s="43" t="s">
        <v>1612</v>
      </c>
      <c r="F169" s="45" t="s">
        <v>1602</v>
      </c>
      <c r="G169" s="45" t="s">
        <v>778</v>
      </c>
      <c r="H169" s="46" t="s">
        <v>820</v>
      </c>
      <c r="I169" s="42" t="s">
        <v>96</v>
      </c>
      <c r="J169" s="42" t="s">
        <v>215</v>
      </c>
      <c r="K169" s="3"/>
      <c r="L169" s="58" t="str">
        <f t="shared" si="58"/>
        <v>PANDORA</v>
      </c>
      <c r="M169" s="58" t="str">
        <f>IF(B169&gt;0,+VLOOKUP(B169,'STYLE NAMES'!$B$1:$D$1021,3,FALSE),"")</f>
        <v>H.FLYFL_EAR</v>
      </c>
      <c r="N169" s="55" t="str">
        <f t="shared" si="61"/>
        <v>H.FLYFL_EAR0054</v>
      </c>
      <c r="O169" s="58" t="str">
        <f t="shared" si="59"/>
        <v>KNT0000NAVWHT</v>
      </c>
      <c r="P169" s="55" t="str">
        <f t="shared" si="60"/>
        <v>H.FLYFL_EAR0054_KNT0000NAVWHT</v>
      </c>
      <c r="Q169" s="58"/>
      <c r="R169" s="84" t="str">
        <f>IF(G169&gt;0,+VLOOKUP(G169,'MASTER CODE DATA'!O$2:P$99,2,FALSE),"")</f>
        <v>KNT</v>
      </c>
      <c r="S169" s="84" t="str">
        <f>IF(I169&gt;0,+VLOOKUP(I169,'MASTER CODE DATA'!Q$2:R$999,2,FALSE),"")</f>
        <v>NAV</v>
      </c>
      <c r="T169" s="84" t="str">
        <f>IF(J169&gt;0,+VLOOKUP(J169,'MASTER CODE DATA'!Q$2:R$999,2,FALSE),"")</f>
        <v>WHT</v>
      </c>
      <c r="U169" s="3"/>
      <c r="V169" s="42" t="s">
        <v>3425</v>
      </c>
      <c r="W169" s="42" t="s">
        <v>2562</v>
      </c>
      <c r="X169" s="42" t="s">
        <v>2562</v>
      </c>
      <c r="Y169" s="42" t="s">
        <v>2562</v>
      </c>
      <c r="Z169" s="42" t="s">
        <v>2562</v>
      </c>
      <c r="AA169" s="42" t="s">
        <v>2562</v>
      </c>
      <c r="AB169" s="42" t="s">
        <v>2562</v>
      </c>
      <c r="AC169" s="42" t="s">
        <v>2562</v>
      </c>
      <c r="AD169" s="167"/>
      <c r="AE169" s="167"/>
      <c r="AF169" s="167"/>
      <c r="AG169" s="167"/>
      <c r="AH169" s="167"/>
      <c r="AI169" s="167"/>
      <c r="AJ169" s="167"/>
      <c r="AK169" s="167"/>
      <c r="AL169" s="167"/>
      <c r="AM169" s="167"/>
      <c r="AN169" s="4">
        <f>+VLOOKUP(P169,'[2]STYLES &amp; MODELS MATRIX'!$F:$G,2,FALSE)</f>
        <v>0</v>
      </c>
    </row>
    <row r="170" spans="1:40" s="4" customFormat="1" x14ac:dyDescent="0.2">
      <c r="A170" s="43" t="s">
        <v>897</v>
      </c>
      <c r="B170" s="44" t="s">
        <v>528</v>
      </c>
      <c r="C170" s="43" t="str">
        <f>IF(B170&gt;0,+VLOOKUP(B170,'STYLE NAMES'!$B$1:$C$1007,2,FALSE),"")</f>
        <v>KNIT EAR BONNET</v>
      </c>
      <c r="D170" s="58" t="str">
        <f t="shared" si="57"/>
        <v>PANDORA / KNT0000BLKRED</v>
      </c>
      <c r="E170" s="43" t="s">
        <v>1612</v>
      </c>
      <c r="F170" s="45" t="s">
        <v>1602</v>
      </c>
      <c r="G170" s="45" t="s">
        <v>778</v>
      </c>
      <c r="H170" s="46" t="s">
        <v>820</v>
      </c>
      <c r="I170" s="42" t="s">
        <v>95</v>
      </c>
      <c r="J170" s="42" t="s">
        <v>773</v>
      </c>
      <c r="K170" s="3"/>
      <c r="L170" s="58" t="str">
        <f t="shared" si="58"/>
        <v>PANDORA</v>
      </c>
      <c r="M170" s="58" t="str">
        <f>IF(B170&gt;0,+VLOOKUP(B170,'STYLE NAMES'!$B$1:$D$1021,3,FALSE),"")</f>
        <v>H.FLYFL_EAR</v>
      </c>
      <c r="N170" s="55" t="str">
        <f t="shared" si="61"/>
        <v>H.FLYFL_EAR0054</v>
      </c>
      <c r="O170" s="58" t="str">
        <f t="shared" si="59"/>
        <v>KNT0000BLKRED</v>
      </c>
      <c r="P170" s="55" t="str">
        <f t="shared" si="60"/>
        <v>H.FLYFL_EAR0054_KNT0000BLKRED</v>
      </c>
      <c r="Q170" s="58"/>
      <c r="R170" s="84" t="str">
        <f>IF(G170&gt;0,+VLOOKUP(G170,'MASTER CODE DATA'!O$2:P$99,2,FALSE),"")</f>
        <v>KNT</v>
      </c>
      <c r="S170" s="84" t="str">
        <f>IF(I170&gt;0,+VLOOKUP(I170,'MASTER CODE DATA'!Q$2:R$999,2,FALSE),"")</f>
        <v>BLK</v>
      </c>
      <c r="T170" s="84" t="str">
        <f>IF(J170&gt;0,+VLOOKUP(J170,'MASTER CODE DATA'!Q$2:R$999,2,FALSE),"")</f>
        <v>RED</v>
      </c>
      <c r="U170" s="3"/>
      <c r="V170" s="42">
        <v>0</v>
      </c>
      <c r="W170" s="42" t="s">
        <v>2562</v>
      </c>
      <c r="X170" s="42" t="s">
        <v>2562</v>
      </c>
      <c r="Y170" s="42" t="s">
        <v>2562</v>
      </c>
      <c r="Z170" s="42" t="s">
        <v>2562</v>
      </c>
      <c r="AA170" s="42" t="s">
        <v>2562</v>
      </c>
      <c r="AB170" s="42" t="s">
        <v>2562</v>
      </c>
      <c r="AC170" s="42" t="s">
        <v>2562</v>
      </c>
      <c r="AD170" s="167"/>
      <c r="AE170" s="167"/>
      <c r="AF170" s="167"/>
      <c r="AG170" s="167"/>
      <c r="AH170" s="167"/>
      <c r="AI170" s="167"/>
      <c r="AJ170" s="167"/>
      <c r="AK170" s="167"/>
      <c r="AL170" s="167"/>
      <c r="AM170" s="167"/>
      <c r="AN170" s="4">
        <f>+VLOOKUP(P170,'[2]STYLES &amp; MODELS MATRIX'!$F:$G,2,FALSE)</f>
        <v>0</v>
      </c>
    </row>
    <row r="171" spans="1:40" s="4" customFormat="1" x14ac:dyDescent="0.2">
      <c r="A171" s="43" t="s">
        <v>897</v>
      </c>
      <c r="B171" s="44" t="s">
        <v>528</v>
      </c>
      <c r="C171" s="43" t="str">
        <f>IF(B171&gt;0,+VLOOKUP(B171,'STYLE NAMES'!$B$1:$C$1007,2,FALSE),"")</f>
        <v>KNIT EAR BONNET</v>
      </c>
      <c r="D171" s="58" t="str">
        <f t="shared" si="57"/>
        <v>PANDORA / KNT0000BORGLD</v>
      </c>
      <c r="E171" s="43" t="s">
        <v>1612</v>
      </c>
      <c r="F171" s="45" t="s">
        <v>1602</v>
      </c>
      <c r="G171" s="45" t="s">
        <v>778</v>
      </c>
      <c r="H171" s="46" t="s">
        <v>820</v>
      </c>
      <c r="I171" s="42" t="s">
        <v>97</v>
      </c>
      <c r="J171" s="42" t="s">
        <v>329</v>
      </c>
      <c r="K171" s="3"/>
      <c r="L171" s="58" t="str">
        <f t="shared" si="58"/>
        <v>PANDORA</v>
      </c>
      <c r="M171" s="58" t="str">
        <f>IF(B171&gt;0,+VLOOKUP(B171,'STYLE NAMES'!$B$1:$D$1021,3,FALSE),"")</f>
        <v>H.FLYFL_EAR</v>
      </c>
      <c r="N171" s="55" t="str">
        <f t="shared" si="61"/>
        <v>H.FLYFL_EAR0054</v>
      </c>
      <c r="O171" s="58" t="str">
        <f t="shared" si="59"/>
        <v>KNT0000BORGLD</v>
      </c>
      <c r="P171" s="55" t="str">
        <f t="shared" si="60"/>
        <v>H.FLYFL_EAR0054_KNT0000BORGLD</v>
      </c>
      <c r="Q171" s="58"/>
      <c r="R171" s="84" t="str">
        <f>IF(G171&gt;0,+VLOOKUP(G171,'MASTER CODE DATA'!O$2:P$99,2,FALSE),"")</f>
        <v>KNT</v>
      </c>
      <c r="S171" s="84" t="str">
        <f>IF(I171&gt;0,+VLOOKUP(I171,'MASTER CODE DATA'!Q$2:R$999,2,FALSE),"")</f>
        <v>BOR</v>
      </c>
      <c r="T171" s="84" t="str">
        <f>IF(J171&gt;0,+VLOOKUP(J171,'MASTER CODE DATA'!Q$2:R$999,2,FALSE),"")</f>
        <v>GLD</v>
      </c>
      <c r="U171" s="3"/>
      <c r="V171" s="42">
        <v>0</v>
      </c>
      <c r="W171" s="42" t="s">
        <v>2562</v>
      </c>
      <c r="X171" s="42" t="s">
        <v>2562</v>
      </c>
      <c r="Y171" s="42" t="s">
        <v>2562</v>
      </c>
      <c r="Z171" s="42" t="s">
        <v>2562</v>
      </c>
      <c r="AA171" s="42" t="s">
        <v>2562</v>
      </c>
      <c r="AB171" s="42" t="s">
        <v>2562</v>
      </c>
      <c r="AC171" s="42" t="s">
        <v>2562</v>
      </c>
      <c r="AD171" s="167"/>
      <c r="AE171" s="167"/>
      <c r="AF171" s="167"/>
      <c r="AG171" s="167"/>
      <c r="AH171" s="167"/>
      <c r="AI171" s="167"/>
      <c r="AJ171" s="167"/>
      <c r="AK171" s="167"/>
      <c r="AL171" s="167"/>
      <c r="AM171" s="167"/>
      <c r="AN171" s="4">
        <f>+VLOOKUP(P171,'[2]STYLES &amp; MODELS MATRIX'!$F:$G,2,FALSE)</f>
        <v>0</v>
      </c>
    </row>
    <row r="172" spans="1:40" s="4" customFormat="1" x14ac:dyDescent="0.2">
      <c r="A172" s="43" t="s">
        <v>897</v>
      </c>
      <c r="B172" s="44" t="s">
        <v>528</v>
      </c>
      <c r="C172" s="43" t="str">
        <f>IF(B172&gt;0,+VLOOKUP(B172,'STYLE NAMES'!$B$1:$C$1007,2,FALSE),"")</f>
        <v>KNIT EAR BONNET</v>
      </c>
      <c r="D172" s="58" t="str">
        <f t="shared" si="57"/>
        <v>PANDORA / KNT0000BRWGLD</v>
      </c>
      <c r="E172" s="43" t="s">
        <v>1612</v>
      </c>
      <c r="F172" s="45" t="s">
        <v>1602</v>
      </c>
      <c r="G172" s="45" t="s">
        <v>778</v>
      </c>
      <c r="H172" s="46" t="s">
        <v>820</v>
      </c>
      <c r="I172" s="42" t="s">
        <v>774</v>
      </c>
      <c r="J172" s="42" t="s">
        <v>329</v>
      </c>
      <c r="K172" s="3"/>
      <c r="L172" s="58" t="str">
        <f t="shared" si="58"/>
        <v>PANDORA</v>
      </c>
      <c r="M172" s="58" t="str">
        <f>IF(B172&gt;0,+VLOOKUP(B172,'STYLE NAMES'!$B$1:$D$1021,3,FALSE),"")</f>
        <v>H.FLYFL_EAR</v>
      </c>
      <c r="N172" s="55" t="str">
        <f t="shared" si="61"/>
        <v>H.FLYFL_EAR0054</v>
      </c>
      <c r="O172" s="58" t="str">
        <f t="shared" si="59"/>
        <v>KNT0000BRWGLD</v>
      </c>
      <c r="P172" s="55" t="str">
        <f t="shared" si="60"/>
        <v>H.FLYFL_EAR0054_KNT0000BRWGLD</v>
      </c>
      <c r="Q172" s="58"/>
      <c r="R172" s="84" t="str">
        <f>IF(G172&gt;0,+VLOOKUP(G172,'MASTER CODE DATA'!O$2:P$99,2,FALSE),"")</f>
        <v>KNT</v>
      </c>
      <c r="S172" s="84" t="str">
        <f>IF(I172&gt;0,+VLOOKUP(I172,'MASTER CODE DATA'!Q$2:R$999,2,FALSE),"")</f>
        <v>BRW</v>
      </c>
      <c r="T172" s="84" t="str">
        <f>IF(J172&gt;0,+VLOOKUP(J172,'MASTER CODE DATA'!Q$2:R$999,2,FALSE),"")</f>
        <v>GLD</v>
      </c>
      <c r="U172" s="3"/>
      <c r="V172" s="42">
        <v>0</v>
      </c>
      <c r="W172" s="42" t="s">
        <v>2562</v>
      </c>
      <c r="X172" s="42" t="s">
        <v>2562</v>
      </c>
      <c r="Y172" s="42" t="s">
        <v>2562</v>
      </c>
      <c r="Z172" s="42" t="s">
        <v>2562</v>
      </c>
      <c r="AA172" s="42" t="s">
        <v>2562</v>
      </c>
      <c r="AB172" s="42" t="s">
        <v>2562</v>
      </c>
      <c r="AC172" s="42" t="s">
        <v>2562</v>
      </c>
      <c r="AD172" s="167"/>
      <c r="AE172" s="167"/>
      <c r="AF172" s="167"/>
      <c r="AG172" s="167"/>
      <c r="AH172" s="167"/>
      <c r="AI172" s="167"/>
      <c r="AJ172" s="167"/>
      <c r="AK172" s="167"/>
      <c r="AL172" s="167"/>
      <c r="AM172" s="167"/>
      <c r="AN172" s="4">
        <f>+VLOOKUP(P172,'[2]STYLES &amp; MODELS MATRIX'!$F:$G,2,FALSE)</f>
        <v>0</v>
      </c>
    </row>
    <row r="173" spans="1:40" s="4" customFormat="1" x14ac:dyDescent="0.2">
      <c r="A173" s="43" t="s">
        <v>897</v>
      </c>
      <c r="B173" s="44" t="s">
        <v>528</v>
      </c>
      <c r="C173" s="43" t="str">
        <f>IF(B173&gt;0,+VLOOKUP(B173,'STYLE NAMES'!$B$1:$C$1007,2,FALSE),"")</f>
        <v>KNIT EAR BONNET</v>
      </c>
      <c r="D173" s="58" t="str">
        <f t="shared" si="57"/>
        <v>PANDORA / KNT0000GRNGLD</v>
      </c>
      <c r="E173" s="43" t="s">
        <v>1612</v>
      </c>
      <c r="F173" s="45" t="s">
        <v>1602</v>
      </c>
      <c r="G173" s="45" t="s">
        <v>778</v>
      </c>
      <c r="H173" s="46" t="s">
        <v>820</v>
      </c>
      <c r="I173" s="42" t="s">
        <v>98</v>
      </c>
      <c r="J173" s="42" t="s">
        <v>329</v>
      </c>
      <c r="K173" s="3"/>
      <c r="L173" s="58" t="str">
        <f t="shared" si="58"/>
        <v>PANDORA</v>
      </c>
      <c r="M173" s="58" t="str">
        <f>IF(B173&gt;0,+VLOOKUP(B173,'STYLE NAMES'!$B$1:$D$1021,3,FALSE),"")</f>
        <v>H.FLYFL_EAR</v>
      </c>
      <c r="N173" s="55" t="str">
        <f t="shared" si="61"/>
        <v>H.FLYFL_EAR0054</v>
      </c>
      <c r="O173" s="58" t="str">
        <f t="shared" si="59"/>
        <v>KNT0000GRNGLD</v>
      </c>
      <c r="P173" s="55" t="str">
        <f t="shared" si="60"/>
        <v>H.FLYFL_EAR0054_KNT0000GRNGLD</v>
      </c>
      <c r="Q173" s="58"/>
      <c r="R173" s="84" t="str">
        <f>IF(G173&gt;0,+VLOOKUP(G173,'MASTER CODE DATA'!O$2:P$99,2,FALSE),"")</f>
        <v>KNT</v>
      </c>
      <c r="S173" s="84" t="str">
        <f>IF(I173&gt;0,+VLOOKUP(I173,'MASTER CODE DATA'!Q$2:R$999,2,FALSE),"")</f>
        <v>GRN</v>
      </c>
      <c r="T173" s="84" t="str">
        <f>IF(J173&gt;0,+VLOOKUP(J173,'MASTER CODE DATA'!Q$2:R$999,2,FALSE),"")</f>
        <v>GLD</v>
      </c>
      <c r="U173" s="3"/>
      <c r="V173" s="42">
        <v>0</v>
      </c>
      <c r="W173" s="42" t="s">
        <v>2562</v>
      </c>
      <c r="X173" s="42" t="s">
        <v>2562</v>
      </c>
      <c r="Y173" s="42" t="s">
        <v>2562</v>
      </c>
      <c r="Z173" s="42" t="s">
        <v>2562</v>
      </c>
      <c r="AA173" s="42" t="s">
        <v>2562</v>
      </c>
      <c r="AB173" s="42" t="s">
        <v>2562</v>
      </c>
      <c r="AC173" s="42" t="s">
        <v>2562</v>
      </c>
      <c r="AD173" s="167"/>
      <c r="AE173" s="167"/>
      <c r="AF173" s="167"/>
      <c r="AG173" s="167"/>
      <c r="AH173" s="167"/>
      <c r="AI173" s="167"/>
      <c r="AJ173" s="167"/>
      <c r="AK173" s="167"/>
      <c r="AL173" s="167"/>
      <c r="AM173" s="167"/>
      <c r="AN173" s="4">
        <f>+VLOOKUP(P173,'[2]STYLES &amp; MODELS MATRIX'!$F:$G,2,FALSE)</f>
        <v>0</v>
      </c>
    </row>
    <row r="174" spans="1:40" s="4" customFormat="1" x14ac:dyDescent="0.2">
      <c r="A174" s="43" t="s">
        <v>897</v>
      </c>
      <c r="B174" s="44" t="s">
        <v>528</v>
      </c>
      <c r="C174" s="43" t="str">
        <f>IF(B174&gt;0,+VLOOKUP(B174,'STYLE NAMES'!$B$1:$C$1007,2,FALSE),"")</f>
        <v>KNIT EAR BONNET</v>
      </c>
      <c r="D174" s="58" t="str">
        <f t="shared" si="57"/>
        <v>PANDORA / KNT0000NAVGLD</v>
      </c>
      <c r="E174" s="43" t="s">
        <v>1612</v>
      </c>
      <c r="F174" s="45" t="s">
        <v>1602</v>
      </c>
      <c r="G174" s="45" t="s">
        <v>778</v>
      </c>
      <c r="H174" s="46" t="s">
        <v>820</v>
      </c>
      <c r="I174" s="42" t="s">
        <v>96</v>
      </c>
      <c r="J174" s="42" t="s">
        <v>329</v>
      </c>
      <c r="K174" s="3"/>
      <c r="L174" s="58" t="str">
        <f t="shared" si="58"/>
        <v>PANDORA</v>
      </c>
      <c r="M174" s="58" t="str">
        <f>IF(B174&gt;0,+VLOOKUP(B174,'STYLE NAMES'!$B$1:$D$1021,3,FALSE),"")</f>
        <v>H.FLYFL_EAR</v>
      </c>
      <c r="N174" s="55" t="str">
        <f t="shared" si="61"/>
        <v>H.FLYFL_EAR0054</v>
      </c>
      <c r="O174" s="58" t="str">
        <f t="shared" si="59"/>
        <v>KNT0000NAVGLD</v>
      </c>
      <c r="P174" s="55" t="str">
        <f t="shared" si="60"/>
        <v>H.FLYFL_EAR0054_KNT0000NAVGLD</v>
      </c>
      <c r="Q174" s="58"/>
      <c r="R174" s="84" t="str">
        <f>IF(G174&gt;0,+VLOOKUP(G174,'MASTER CODE DATA'!O$2:P$99,2,FALSE),"")</f>
        <v>KNT</v>
      </c>
      <c r="S174" s="84" t="str">
        <f>IF(I174&gt;0,+VLOOKUP(I174,'MASTER CODE DATA'!Q$2:R$999,2,FALSE),"")</f>
        <v>NAV</v>
      </c>
      <c r="T174" s="84" t="str">
        <f>IF(J174&gt;0,+VLOOKUP(J174,'MASTER CODE DATA'!Q$2:R$999,2,FALSE),"")</f>
        <v>GLD</v>
      </c>
      <c r="U174" s="3"/>
      <c r="V174" s="42">
        <v>0</v>
      </c>
      <c r="W174" s="42" t="s">
        <v>2562</v>
      </c>
      <c r="X174" s="42" t="s">
        <v>2562</v>
      </c>
      <c r="Y174" s="42" t="s">
        <v>2562</v>
      </c>
      <c r="Z174" s="42" t="s">
        <v>2562</v>
      </c>
      <c r="AA174" s="42" t="s">
        <v>2562</v>
      </c>
      <c r="AB174" s="42" t="s">
        <v>2562</v>
      </c>
      <c r="AC174" s="42" t="s">
        <v>2562</v>
      </c>
      <c r="AD174" s="167"/>
      <c r="AE174" s="167"/>
      <c r="AF174" s="167"/>
      <c r="AG174" s="167"/>
      <c r="AH174" s="167"/>
      <c r="AI174" s="167"/>
      <c r="AJ174" s="167"/>
      <c r="AK174" s="167"/>
      <c r="AL174" s="167"/>
      <c r="AM174" s="167"/>
      <c r="AN174" s="4">
        <f>+VLOOKUP(P174,'[2]STYLES &amp; MODELS MATRIX'!$F:$G,2,FALSE)</f>
        <v>0</v>
      </c>
    </row>
    <row r="175" spans="1:40" s="4" customFormat="1" x14ac:dyDescent="0.2">
      <c r="A175" s="43" t="s">
        <v>897</v>
      </c>
      <c r="B175" s="44" t="s">
        <v>528</v>
      </c>
      <c r="C175" s="43" t="str">
        <f>IF(B175&gt;0,+VLOOKUP(B175,'STYLE NAMES'!$B$1:$C$1007,2,FALSE),"")</f>
        <v>KNIT EAR BONNET</v>
      </c>
      <c r="D175" s="58" t="str">
        <f t="shared" si="57"/>
        <v>PANDORA / KNT0000BLKWHT</v>
      </c>
      <c r="E175" s="43" t="s">
        <v>1612</v>
      </c>
      <c r="F175" s="45" t="s">
        <v>1602</v>
      </c>
      <c r="G175" s="45" t="s">
        <v>778</v>
      </c>
      <c r="H175" s="46" t="s">
        <v>820</v>
      </c>
      <c r="I175" s="42" t="s">
        <v>95</v>
      </c>
      <c r="J175" s="42" t="s">
        <v>215</v>
      </c>
      <c r="K175" s="3"/>
      <c r="L175" s="58" t="str">
        <f t="shared" si="58"/>
        <v>PANDORA</v>
      </c>
      <c r="M175" s="58" t="str">
        <f>IF(B175&gt;0,+VLOOKUP(B175,'STYLE NAMES'!$B$1:$D$1021,3,FALSE),"")</f>
        <v>H.FLYFL_EAR</v>
      </c>
      <c r="N175" s="55" t="str">
        <f t="shared" si="61"/>
        <v>H.FLYFL_EAR0054</v>
      </c>
      <c r="O175" s="58" t="str">
        <f t="shared" si="59"/>
        <v>KNT0000BLKWHT</v>
      </c>
      <c r="P175" s="55" t="str">
        <f t="shared" si="60"/>
        <v>H.FLYFL_EAR0054_KNT0000BLKWHT</v>
      </c>
      <c r="Q175" s="58"/>
      <c r="R175" s="84" t="str">
        <f>IF(G175&gt;0,+VLOOKUP(G175,'MASTER CODE DATA'!O$2:P$99,2,FALSE),"")</f>
        <v>KNT</v>
      </c>
      <c r="S175" s="84" t="str">
        <f>IF(I175&gt;0,+VLOOKUP(I175,'MASTER CODE DATA'!Q$2:R$999,2,FALSE),"")</f>
        <v>BLK</v>
      </c>
      <c r="T175" s="84" t="str">
        <f>IF(J175&gt;0,+VLOOKUP(J175,'MASTER CODE DATA'!Q$2:R$999,2,FALSE),"")</f>
        <v>WHT</v>
      </c>
      <c r="U175" s="3"/>
      <c r="V175" s="42">
        <v>0</v>
      </c>
      <c r="W175" s="42" t="s">
        <v>2562</v>
      </c>
      <c r="X175" s="42" t="s">
        <v>2562</v>
      </c>
      <c r="Y175" s="42" t="s">
        <v>2562</v>
      </c>
      <c r="Z175" s="42" t="s">
        <v>2562</v>
      </c>
      <c r="AA175" s="42" t="s">
        <v>2562</v>
      </c>
      <c r="AB175" s="42" t="s">
        <v>2562</v>
      </c>
      <c r="AC175" s="42" t="s">
        <v>2562</v>
      </c>
      <c r="AD175" s="167"/>
      <c r="AE175" s="167"/>
      <c r="AF175" s="167"/>
      <c r="AG175" s="167"/>
      <c r="AH175" s="167"/>
      <c r="AI175" s="167"/>
      <c r="AJ175" s="167"/>
      <c r="AK175" s="167"/>
      <c r="AL175" s="167"/>
      <c r="AM175" s="167"/>
      <c r="AN175" s="4">
        <f>+VLOOKUP(P175,'[2]STYLES &amp; MODELS MATRIX'!$F:$G,2,FALSE)</f>
        <v>0</v>
      </c>
    </row>
    <row r="176" spans="1:40" s="4" customFormat="1" x14ac:dyDescent="0.2">
      <c r="A176" s="43" t="s">
        <v>898</v>
      </c>
      <c r="B176" s="44" t="s">
        <v>535</v>
      </c>
      <c r="C176" s="43" t="str">
        <f>IF(B176&gt;0,+VLOOKUP(B176,'STYLE NAMES'!$B$1:$C$1007,2,FALSE),"")</f>
        <v>KNIT EAR BONNET</v>
      </c>
      <c r="D176" s="58" t="str">
        <f t="shared" si="57"/>
        <v>PANDORA-P / KNT0000BORGLD</v>
      </c>
      <c r="E176" s="43" t="s">
        <v>1612</v>
      </c>
      <c r="F176" s="45" t="s">
        <v>1602</v>
      </c>
      <c r="G176" s="45" t="s">
        <v>778</v>
      </c>
      <c r="H176" s="46" t="s">
        <v>820</v>
      </c>
      <c r="I176" s="42" t="s">
        <v>97</v>
      </c>
      <c r="J176" s="42" t="s">
        <v>329</v>
      </c>
      <c r="K176" s="3"/>
      <c r="L176" s="58" t="str">
        <f t="shared" si="58"/>
        <v>PANDORA-P</v>
      </c>
      <c r="M176" s="58" t="str">
        <f>IF(B176&gt;0,+VLOOKUP(B176,'STYLE NAMES'!$B$1:$D$1021,3,FALSE),"")</f>
        <v>H.FLYPN_EAR</v>
      </c>
      <c r="N176" s="55" t="str">
        <f t="shared" si="61"/>
        <v>H.FLYPN_EAR0055</v>
      </c>
      <c r="O176" s="58" t="str">
        <f t="shared" si="59"/>
        <v>KNT0000BORGLD</v>
      </c>
      <c r="P176" s="55" t="str">
        <f t="shared" si="60"/>
        <v>H.FLYPN_EAR0055_KNT0000BORGLD</v>
      </c>
      <c r="Q176" s="58"/>
      <c r="R176" s="84" t="str">
        <f>IF(G176&gt;0,+VLOOKUP(G176,'MASTER CODE DATA'!O$2:P$99,2,FALSE),"")</f>
        <v>KNT</v>
      </c>
      <c r="S176" s="84" t="str">
        <f>IF(I176&gt;0,+VLOOKUP(I176,'MASTER CODE DATA'!Q$2:R$999,2,FALSE),"")</f>
        <v>BOR</v>
      </c>
      <c r="T176" s="84" t="str">
        <f>IF(J176&gt;0,+VLOOKUP(J176,'MASTER CODE DATA'!Q$2:R$999,2,FALSE),"")</f>
        <v>GLD</v>
      </c>
      <c r="U176" s="3"/>
      <c r="V176" s="42">
        <v>0</v>
      </c>
      <c r="W176" s="42" t="s">
        <v>2562</v>
      </c>
      <c r="X176" s="42" t="s">
        <v>2562</v>
      </c>
      <c r="Y176" s="42" t="s">
        <v>2562</v>
      </c>
      <c r="Z176" s="42" t="s">
        <v>2562</v>
      </c>
      <c r="AA176" s="42" t="s">
        <v>2562</v>
      </c>
      <c r="AB176" s="42" t="s">
        <v>2562</v>
      </c>
      <c r="AC176" s="42" t="s">
        <v>2562</v>
      </c>
      <c r="AD176" s="167"/>
      <c r="AE176" s="167"/>
      <c r="AF176" s="167"/>
      <c r="AG176" s="167"/>
      <c r="AH176" s="167"/>
      <c r="AI176" s="167"/>
      <c r="AJ176" s="167"/>
      <c r="AK176" s="167"/>
      <c r="AL176" s="167"/>
      <c r="AM176" s="167"/>
      <c r="AN176" s="4">
        <f>+VLOOKUP(P176,'[2]STYLES &amp; MODELS MATRIX'!$F:$G,2,FALSE)</f>
        <v>0</v>
      </c>
    </row>
    <row r="177" spans="1:40" s="4" customFormat="1" x14ac:dyDescent="0.2">
      <c r="A177" s="43" t="s">
        <v>898</v>
      </c>
      <c r="B177" s="44" t="s">
        <v>535</v>
      </c>
      <c r="C177" s="43" t="str">
        <f>IF(B177&gt;0,+VLOOKUP(B177,'STYLE NAMES'!$B$1:$C$1007,2,FALSE),"")</f>
        <v>KNIT EAR BONNET</v>
      </c>
      <c r="D177" s="58" t="str">
        <f t="shared" si="57"/>
        <v>PANDORA-P / KNT0000BRWGLD</v>
      </c>
      <c r="E177" s="43" t="s">
        <v>1612</v>
      </c>
      <c r="F177" s="45" t="s">
        <v>1602</v>
      </c>
      <c r="G177" s="45" t="s">
        <v>778</v>
      </c>
      <c r="H177" s="46" t="s">
        <v>820</v>
      </c>
      <c r="I177" s="42" t="s">
        <v>774</v>
      </c>
      <c r="J177" s="42" t="s">
        <v>329</v>
      </c>
      <c r="K177" s="3"/>
      <c r="L177" s="58" t="str">
        <f t="shared" si="58"/>
        <v>PANDORA-P</v>
      </c>
      <c r="M177" s="58" t="str">
        <f>IF(B177&gt;0,+VLOOKUP(B177,'STYLE NAMES'!$B$1:$D$1021,3,FALSE),"")</f>
        <v>H.FLYPN_EAR</v>
      </c>
      <c r="N177" s="55" t="str">
        <f t="shared" si="61"/>
        <v>H.FLYPN_EAR0055</v>
      </c>
      <c r="O177" s="58" t="str">
        <f t="shared" si="59"/>
        <v>KNT0000BRWGLD</v>
      </c>
      <c r="P177" s="55" t="str">
        <f t="shared" si="60"/>
        <v>H.FLYPN_EAR0055_KNT0000BRWGLD</v>
      </c>
      <c r="Q177" s="58"/>
      <c r="R177" s="84" t="str">
        <f>IF(G177&gt;0,+VLOOKUP(G177,'MASTER CODE DATA'!O$2:P$99,2,FALSE),"")</f>
        <v>KNT</v>
      </c>
      <c r="S177" s="84" t="str">
        <f>IF(I177&gt;0,+VLOOKUP(I177,'MASTER CODE DATA'!Q$2:R$999,2,FALSE),"")</f>
        <v>BRW</v>
      </c>
      <c r="T177" s="84" t="str">
        <f>IF(J177&gt;0,+VLOOKUP(J177,'MASTER CODE DATA'!Q$2:R$999,2,FALSE),"")</f>
        <v>GLD</v>
      </c>
      <c r="U177" s="3"/>
      <c r="V177" s="42">
        <v>0</v>
      </c>
      <c r="W177" s="42" t="s">
        <v>2562</v>
      </c>
      <c r="X177" s="42" t="s">
        <v>2562</v>
      </c>
      <c r="Y177" s="42" t="s">
        <v>2562</v>
      </c>
      <c r="Z177" s="42" t="s">
        <v>2562</v>
      </c>
      <c r="AA177" s="42" t="s">
        <v>2562</v>
      </c>
      <c r="AB177" s="42" t="s">
        <v>2562</v>
      </c>
      <c r="AC177" s="42" t="s">
        <v>2562</v>
      </c>
      <c r="AD177" s="167"/>
      <c r="AE177" s="167"/>
      <c r="AF177" s="167"/>
      <c r="AG177" s="167"/>
      <c r="AH177" s="167"/>
      <c r="AI177" s="167"/>
      <c r="AJ177" s="167"/>
      <c r="AK177" s="167"/>
      <c r="AL177" s="167"/>
      <c r="AM177" s="167"/>
      <c r="AN177" s="4">
        <f>+VLOOKUP(P177,'[2]STYLES &amp; MODELS MATRIX'!$F:$G,2,FALSE)</f>
        <v>0</v>
      </c>
    </row>
    <row r="178" spans="1:40" s="4" customFormat="1" x14ac:dyDescent="0.2">
      <c r="A178" s="43" t="s">
        <v>898</v>
      </c>
      <c r="B178" s="44" t="s">
        <v>535</v>
      </c>
      <c r="C178" s="43" t="str">
        <f>IF(B178&gt;0,+VLOOKUP(B178,'STYLE NAMES'!$B$1:$C$1007,2,FALSE),"")</f>
        <v>KNIT EAR BONNET</v>
      </c>
      <c r="D178" s="58" t="str">
        <f t="shared" si="57"/>
        <v>PANDORA-P / KNT0000GRNGLD</v>
      </c>
      <c r="E178" s="43" t="s">
        <v>1612</v>
      </c>
      <c r="F178" s="45" t="s">
        <v>1602</v>
      </c>
      <c r="G178" s="45" t="s">
        <v>778</v>
      </c>
      <c r="H178" s="46" t="s">
        <v>820</v>
      </c>
      <c r="I178" s="42" t="s">
        <v>98</v>
      </c>
      <c r="J178" s="42" t="s">
        <v>329</v>
      </c>
      <c r="K178" s="3"/>
      <c r="L178" s="58" t="str">
        <f t="shared" si="58"/>
        <v>PANDORA-P</v>
      </c>
      <c r="M178" s="58" t="str">
        <f>IF(B178&gt;0,+VLOOKUP(B178,'STYLE NAMES'!$B$1:$D$1021,3,FALSE),"")</f>
        <v>H.FLYPN_EAR</v>
      </c>
      <c r="N178" s="55" t="str">
        <f t="shared" si="61"/>
        <v>H.FLYPN_EAR0055</v>
      </c>
      <c r="O178" s="58" t="str">
        <f t="shared" si="59"/>
        <v>KNT0000GRNGLD</v>
      </c>
      <c r="P178" s="55" t="str">
        <f t="shared" si="60"/>
        <v>H.FLYPN_EAR0055_KNT0000GRNGLD</v>
      </c>
      <c r="Q178" s="58"/>
      <c r="R178" s="84" t="str">
        <f>IF(G178&gt;0,+VLOOKUP(G178,'MASTER CODE DATA'!O$2:P$99,2,FALSE),"")</f>
        <v>KNT</v>
      </c>
      <c r="S178" s="84" t="str">
        <f>IF(I178&gt;0,+VLOOKUP(I178,'MASTER CODE DATA'!Q$2:R$999,2,FALSE),"")</f>
        <v>GRN</v>
      </c>
      <c r="T178" s="84" t="str">
        <f>IF(J178&gt;0,+VLOOKUP(J178,'MASTER CODE DATA'!Q$2:R$999,2,FALSE),"")</f>
        <v>GLD</v>
      </c>
      <c r="U178" s="3"/>
      <c r="V178" s="42">
        <v>0</v>
      </c>
      <c r="W178" s="42" t="s">
        <v>2562</v>
      </c>
      <c r="X178" s="42" t="s">
        <v>2562</v>
      </c>
      <c r="Y178" s="42" t="s">
        <v>2562</v>
      </c>
      <c r="Z178" s="42" t="s">
        <v>2562</v>
      </c>
      <c r="AA178" s="42" t="s">
        <v>2562</v>
      </c>
      <c r="AB178" s="42" t="s">
        <v>2562</v>
      </c>
      <c r="AC178" s="42" t="s">
        <v>2562</v>
      </c>
      <c r="AD178" s="167"/>
      <c r="AE178" s="167"/>
      <c r="AF178" s="167"/>
      <c r="AG178" s="167"/>
      <c r="AH178" s="167"/>
      <c r="AI178" s="167"/>
      <c r="AJ178" s="167"/>
      <c r="AK178" s="167"/>
      <c r="AL178" s="167"/>
      <c r="AM178" s="167"/>
      <c r="AN178" s="4">
        <f>+VLOOKUP(P178,'[2]STYLES &amp; MODELS MATRIX'!$F:$G,2,FALSE)</f>
        <v>0</v>
      </c>
    </row>
    <row r="179" spans="1:40" s="4" customFormat="1" x14ac:dyDescent="0.2">
      <c r="A179" s="43" t="s">
        <v>898</v>
      </c>
      <c r="B179" s="44" t="s">
        <v>535</v>
      </c>
      <c r="C179" s="43" t="str">
        <f>IF(B179&gt;0,+VLOOKUP(B179,'STYLE NAMES'!$B$1:$C$1007,2,FALSE),"")</f>
        <v>KNIT EAR BONNET</v>
      </c>
      <c r="D179" s="58" t="str">
        <f t="shared" si="57"/>
        <v>PANDORA-P / KNT0000NAVGLD</v>
      </c>
      <c r="E179" s="43" t="s">
        <v>1612</v>
      </c>
      <c r="F179" s="45" t="s">
        <v>1602</v>
      </c>
      <c r="G179" s="45" t="s">
        <v>778</v>
      </c>
      <c r="H179" s="46" t="s">
        <v>820</v>
      </c>
      <c r="I179" s="42" t="s">
        <v>96</v>
      </c>
      <c r="J179" s="42" t="s">
        <v>329</v>
      </c>
      <c r="K179" s="3"/>
      <c r="L179" s="58" t="str">
        <f t="shared" si="58"/>
        <v>PANDORA-P</v>
      </c>
      <c r="M179" s="58" t="str">
        <f>IF(B179&gt;0,+VLOOKUP(B179,'STYLE NAMES'!$B$1:$D$1021,3,FALSE),"")</f>
        <v>H.FLYPN_EAR</v>
      </c>
      <c r="N179" s="55" t="str">
        <f t="shared" si="61"/>
        <v>H.FLYPN_EAR0055</v>
      </c>
      <c r="O179" s="58" t="str">
        <f t="shared" si="59"/>
        <v>KNT0000NAVGLD</v>
      </c>
      <c r="P179" s="55" t="str">
        <f t="shared" si="60"/>
        <v>H.FLYPN_EAR0055_KNT0000NAVGLD</v>
      </c>
      <c r="Q179" s="58"/>
      <c r="R179" s="84" t="str">
        <f>IF(G179&gt;0,+VLOOKUP(G179,'MASTER CODE DATA'!O$2:P$99,2,FALSE),"")</f>
        <v>KNT</v>
      </c>
      <c r="S179" s="84" t="str">
        <f>IF(I179&gt;0,+VLOOKUP(I179,'MASTER CODE DATA'!Q$2:R$999,2,FALSE),"")</f>
        <v>NAV</v>
      </c>
      <c r="T179" s="84" t="str">
        <f>IF(J179&gt;0,+VLOOKUP(J179,'MASTER CODE DATA'!Q$2:R$999,2,FALSE),"")</f>
        <v>GLD</v>
      </c>
      <c r="U179" s="3"/>
      <c r="V179" s="42">
        <v>0</v>
      </c>
      <c r="W179" s="42" t="s">
        <v>2562</v>
      </c>
      <c r="X179" s="42" t="s">
        <v>2562</v>
      </c>
      <c r="Y179" s="42" t="s">
        <v>2562</v>
      </c>
      <c r="Z179" s="42" t="s">
        <v>2562</v>
      </c>
      <c r="AA179" s="42" t="s">
        <v>2562</v>
      </c>
      <c r="AB179" s="42" t="s">
        <v>2562</v>
      </c>
      <c r="AC179" s="42" t="s">
        <v>2562</v>
      </c>
      <c r="AD179" s="167"/>
      <c r="AE179" s="167"/>
      <c r="AF179" s="167"/>
      <c r="AG179" s="167"/>
      <c r="AH179" s="167"/>
      <c r="AI179" s="167"/>
      <c r="AJ179" s="167"/>
      <c r="AK179" s="167"/>
      <c r="AL179" s="167"/>
      <c r="AM179" s="167"/>
      <c r="AN179" s="4">
        <f>+VLOOKUP(P179,'[2]STYLES &amp; MODELS MATRIX'!$F:$G,2,FALSE)</f>
        <v>0</v>
      </c>
    </row>
    <row r="180" spans="1:40" s="4" customFormat="1" x14ac:dyDescent="0.2">
      <c r="A180" s="43" t="s">
        <v>898</v>
      </c>
      <c r="B180" s="44" t="s">
        <v>535</v>
      </c>
      <c r="C180" s="43" t="str">
        <f>IF(B180&gt;0,+VLOOKUP(B180,'STYLE NAMES'!$B$1:$C$1007,2,FALSE),"")</f>
        <v>KNIT EAR BONNET</v>
      </c>
      <c r="D180" s="58" t="str">
        <f t="shared" si="57"/>
        <v>PANDORA-P / KNT0000BLKGLD</v>
      </c>
      <c r="E180" s="43" t="s">
        <v>1612</v>
      </c>
      <c r="F180" s="45" t="s">
        <v>1602</v>
      </c>
      <c r="G180" s="45" t="s">
        <v>778</v>
      </c>
      <c r="H180" s="46" t="s">
        <v>820</v>
      </c>
      <c r="I180" s="42" t="s">
        <v>95</v>
      </c>
      <c r="J180" s="42" t="s">
        <v>329</v>
      </c>
      <c r="K180" s="3"/>
      <c r="L180" s="58" t="str">
        <f t="shared" si="58"/>
        <v>PANDORA-P</v>
      </c>
      <c r="M180" s="58" t="str">
        <f>IF(B180&gt;0,+VLOOKUP(B180,'STYLE NAMES'!$B$1:$D$1021,3,FALSE),"")</f>
        <v>H.FLYPN_EAR</v>
      </c>
      <c r="N180" s="55" t="str">
        <f t="shared" si="61"/>
        <v>H.FLYPN_EAR0055</v>
      </c>
      <c r="O180" s="58" t="str">
        <f t="shared" si="59"/>
        <v>KNT0000BLKGLD</v>
      </c>
      <c r="P180" s="55" t="str">
        <f t="shared" si="60"/>
        <v>H.FLYPN_EAR0055_KNT0000BLKGLD</v>
      </c>
      <c r="Q180" s="58"/>
      <c r="R180" s="84" t="str">
        <f>IF(G180&gt;0,+VLOOKUP(G180,'MASTER CODE DATA'!O$2:P$99,2,FALSE),"")</f>
        <v>KNT</v>
      </c>
      <c r="S180" s="84" t="str">
        <f>IF(I180&gt;0,+VLOOKUP(I180,'MASTER CODE DATA'!Q$2:R$999,2,FALSE),"")</f>
        <v>BLK</v>
      </c>
      <c r="T180" s="84" t="str">
        <f>IF(J180&gt;0,+VLOOKUP(J180,'MASTER CODE DATA'!Q$2:R$999,2,FALSE),"")</f>
        <v>GLD</v>
      </c>
      <c r="U180" s="3"/>
      <c r="V180" s="42">
        <v>0</v>
      </c>
      <c r="W180" s="42" t="s">
        <v>2562</v>
      </c>
      <c r="X180" s="42" t="s">
        <v>2562</v>
      </c>
      <c r="Y180" s="42" t="s">
        <v>2562</v>
      </c>
      <c r="Z180" s="42" t="s">
        <v>2562</v>
      </c>
      <c r="AA180" s="42" t="s">
        <v>2562</v>
      </c>
      <c r="AB180" s="42" t="s">
        <v>2562</v>
      </c>
      <c r="AC180" s="42" t="s">
        <v>2562</v>
      </c>
      <c r="AD180" s="167"/>
      <c r="AE180" s="167"/>
      <c r="AF180" s="167"/>
      <c r="AG180" s="167"/>
      <c r="AH180" s="167"/>
      <c r="AI180" s="167"/>
      <c r="AJ180" s="167"/>
      <c r="AK180" s="167"/>
      <c r="AL180" s="167"/>
      <c r="AM180" s="167"/>
      <c r="AN180" s="4">
        <f>+VLOOKUP(P180,'[2]STYLES &amp; MODELS MATRIX'!$F:$G,2,FALSE)</f>
        <v>0</v>
      </c>
    </row>
    <row r="181" spans="1:40" s="4" customFormat="1" x14ac:dyDescent="0.2">
      <c r="A181" s="43" t="s">
        <v>901</v>
      </c>
      <c r="B181" s="44" t="s">
        <v>139</v>
      </c>
      <c r="C181" s="43" t="str">
        <f>IF(B181&gt;0,+VLOOKUP(B181,'STYLE NAMES'!$B$1:$C$1007,2,FALSE),"")</f>
        <v>MEN'S PUFFER VEST</v>
      </c>
      <c r="D181" s="58" t="str">
        <f t="shared" si="57"/>
        <v>ATLANTA / NYL0000BLKBLK</v>
      </c>
      <c r="E181" s="43" t="s">
        <v>1612</v>
      </c>
      <c r="F181" s="45" t="s">
        <v>769</v>
      </c>
      <c r="G181" s="45" t="s">
        <v>823</v>
      </c>
      <c r="H181" s="46" t="s">
        <v>820</v>
      </c>
      <c r="I181" s="42" t="s">
        <v>95</v>
      </c>
      <c r="J181" s="42" t="s">
        <v>95</v>
      </c>
      <c r="K181" s="3"/>
      <c r="L181" s="58" t="str">
        <f t="shared" si="58"/>
        <v>ATLANTA</v>
      </c>
      <c r="M181" s="58" t="str">
        <f>IF(B181&gt;0,+VLOOKUP(B181,'STYLE NAMES'!$B$1:$D$1021,3,FALSE),"")</f>
        <v>R.OTWMN_PUV</v>
      </c>
      <c r="N181" s="55" t="str">
        <f t="shared" ref="N181" si="62">+M181&amp;A181</f>
        <v>R.OTWMN_PUV0056</v>
      </c>
      <c r="O181" s="58" t="str">
        <f t="shared" ref="O181" si="63">+R181&amp;H181&amp;S181&amp;T181</f>
        <v>NYL0000BLKBLK</v>
      </c>
      <c r="P181" s="55" t="str">
        <f t="shared" ref="P181" si="64">+N181&amp;"_"&amp;O181</f>
        <v>R.OTWMN_PUV0056_NYL0000BLKBLK</v>
      </c>
      <c r="Q181" s="58"/>
      <c r="R181" s="84" t="str">
        <f>IF(G181&gt;0,+VLOOKUP(G181,'MASTER CODE DATA'!O$2:P$99,2,FALSE),"")</f>
        <v>NYL</v>
      </c>
      <c r="S181" s="84" t="str">
        <f>IF(I181&gt;0,+VLOOKUP(I181,'MASTER CODE DATA'!Q$2:R$999,2,FALSE),"")</f>
        <v>BLK</v>
      </c>
      <c r="T181" s="84" t="str">
        <f>IF(J181&gt;0,+VLOOKUP(J181,'MASTER CODE DATA'!Q$2:R$999,2,FALSE),"")</f>
        <v>BLK</v>
      </c>
      <c r="U181" s="3"/>
      <c r="V181" s="42" t="s">
        <v>2791</v>
      </c>
      <c r="W181" s="42" t="s">
        <v>2792</v>
      </c>
      <c r="X181" s="42" t="s">
        <v>2793</v>
      </c>
      <c r="Y181" s="42" t="s">
        <v>2794</v>
      </c>
      <c r="Z181" s="42" t="s">
        <v>2795</v>
      </c>
      <c r="AA181" s="42" t="s">
        <v>2796</v>
      </c>
      <c r="AB181" s="42" t="s">
        <v>2797</v>
      </c>
      <c r="AC181" s="42"/>
      <c r="AD181" s="167" t="s">
        <v>3606</v>
      </c>
      <c r="AE181" s="167" t="s">
        <v>3632</v>
      </c>
      <c r="AF181" s="167" t="s">
        <v>3609</v>
      </c>
      <c r="AG181" s="167" t="s">
        <v>3612</v>
      </c>
      <c r="AH181" s="167"/>
      <c r="AI181" s="167"/>
      <c r="AJ181" s="167"/>
      <c r="AK181" s="167"/>
      <c r="AL181" s="167"/>
      <c r="AM181" s="167"/>
      <c r="AN181" s="4" t="str">
        <f>+VLOOKUP(P181,'[2]STYLES &amp; MODELS MATRIX'!$F:$G,2,FALSE)</f>
        <v>HDJ</v>
      </c>
    </row>
    <row r="182" spans="1:40" s="4" customFormat="1" x14ac:dyDescent="0.2">
      <c r="A182" s="43" t="s">
        <v>901</v>
      </c>
      <c r="B182" s="44" t="s">
        <v>139</v>
      </c>
      <c r="C182" s="43" t="str">
        <f>IF(B182&gt;0,+VLOOKUP(B182,'STYLE NAMES'!$B$1:$C$1007,2,FALSE),"")</f>
        <v>MEN'S PUFFER VEST</v>
      </c>
      <c r="D182" s="58" t="str">
        <f t="shared" si="57"/>
        <v>ATLANTA / NYL0000NAVNAV</v>
      </c>
      <c r="E182" s="43" t="s">
        <v>1612</v>
      </c>
      <c r="F182" s="45" t="s">
        <v>769</v>
      </c>
      <c r="G182" s="45" t="s">
        <v>823</v>
      </c>
      <c r="H182" s="46" t="s">
        <v>820</v>
      </c>
      <c r="I182" s="42" t="s">
        <v>96</v>
      </c>
      <c r="J182" s="42" t="s">
        <v>96</v>
      </c>
      <c r="K182" s="3"/>
      <c r="L182" s="58" t="str">
        <f t="shared" si="58"/>
        <v>ATLANTA</v>
      </c>
      <c r="M182" s="58" t="str">
        <f>IF(B182&gt;0,+VLOOKUP(B182,'STYLE NAMES'!$B$1:$D$1021,3,FALSE),"")</f>
        <v>R.OTWMN_PUV</v>
      </c>
      <c r="N182" s="55" t="str">
        <f t="shared" si="61"/>
        <v>R.OTWMN_PUV0056</v>
      </c>
      <c r="O182" s="58" t="str">
        <f t="shared" si="59"/>
        <v>NYL0000NAVNAV</v>
      </c>
      <c r="P182" s="55" t="str">
        <f t="shared" si="60"/>
        <v>R.OTWMN_PUV0056_NYL0000NAVNAV</v>
      </c>
      <c r="Q182" s="58"/>
      <c r="R182" s="84" t="str">
        <f>IF(G182&gt;0,+VLOOKUP(G182,'MASTER CODE DATA'!O$2:P$99,2,FALSE),"")</f>
        <v>NYL</v>
      </c>
      <c r="S182" s="84" t="str">
        <f>IF(I182&gt;0,+VLOOKUP(I182,'MASTER CODE DATA'!Q$2:R$999,2,FALSE),"")</f>
        <v>NAV</v>
      </c>
      <c r="T182" s="84" t="str">
        <f>IF(J182&gt;0,+VLOOKUP(J182,'MASTER CODE DATA'!Q$2:R$999,2,FALSE),"")</f>
        <v>NAV</v>
      </c>
      <c r="U182" s="3"/>
      <c r="V182" s="42" t="s">
        <v>2611</v>
      </c>
      <c r="W182" s="42" t="s">
        <v>2562</v>
      </c>
      <c r="X182" s="42" t="s">
        <v>2562</v>
      </c>
      <c r="Y182" s="42" t="s">
        <v>2562</v>
      </c>
      <c r="Z182" s="42" t="s">
        <v>2562</v>
      </c>
      <c r="AA182" s="42" t="s">
        <v>2562</v>
      </c>
      <c r="AB182" s="42" t="s">
        <v>2562</v>
      </c>
      <c r="AC182" s="42" t="s">
        <v>2562</v>
      </c>
      <c r="AD182" s="167"/>
      <c r="AE182" s="167"/>
      <c r="AF182" s="167"/>
      <c r="AG182" s="167"/>
      <c r="AH182" s="167"/>
      <c r="AI182" s="167"/>
      <c r="AJ182" s="167"/>
      <c r="AK182" s="167"/>
      <c r="AL182" s="167"/>
      <c r="AM182" s="167"/>
      <c r="AN182" s="4">
        <f>+VLOOKUP(P182,'[2]STYLES &amp; MODELS MATRIX'!$F:$G,2,FALSE)</f>
        <v>0</v>
      </c>
    </row>
    <row r="183" spans="1:40" s="4" customFormat="1" x14ac:dyDescent="0.2">
      <c r="A183" s="43" t="s">
        <v>901</v>
      </c>
      <c r="B183" s="44" t="s">
        <v>139</v>
      </c>
      <c r="C183" s="43" t="str">
        <f>IF(B183&gt;0,+VLOOKUP(B183,'STYLE NAMES'!$B$1:$C$1007,2,FALSE),"")</f>
        <v>MEN'S PUFFER VEST</v>
      </c>
      <c r="D183" s="58" t="str">
        <f t="shared" si="57"/>
        <v>ATLANTA / NYL0000PETPET</v>
      </c>
      <c r="E183" s="43" t="s">
        <v>1612</v>
      </c>
      <c r="F183" s="45" t="s">
        <v>769</v>
      </c>
      <c r="G183" s="45" t="s">
        <v>823</v>
      </c>
      <c r="H183" s="46" t="s">
        <v>820</v>
      </c>
      <c r="I183" s="42" t="s">
        <v>152</v>
      </c>
      <c r="J183" s="42" t="s">
        <v>152</v>
      </c>
      <c r="K183" s="3"/>
      <c r="L183" s="58" t="str">
        <f t="shared" si="58"/>
        <v>ATLANTA</v>
      </c>
      <c r="M183" s="58" t="str">
        <f>IF(B183&gt;0,+VLOOKUP(B183,'STYLE NAMES'!$B$1:$D$1021,3,FALSE),"")</f>
        <v>R.OTWMN_PUV</v>
      </c>
      <c r="N183" s="55" t="str">
        <f t="shared" si="61"/>
        <v>R.OTWMN_PUV0056</v>
      </c>
      <c r="O183" s="58" t="str">
        <f t="shared" si="59"/>
        <v>NYL0000PETPET</v>
      </c>
      <c r="P183" s="55" t="str">
        <f t="shared" si="60"/>
        <v>R.OTWMN_PUV0056_NYL0000PETPET</v>
      </c>
      <c r="Q183" s="58"/>
      <c r="R183" s="84" t="str">
        <f>IF(G183&gt;0,+VLOOKUP(G183,'MASTER CODE DATA'!O$2:P$99,2,FALSE),"")</f>
        <v>NYL</v>
      </c>
      <c r="S183" s="84" t="str">
        <f>IF(I183&gt;0,+VLOOKUP(I183,'MASTER CODE DATA'!Q$2:R$999,2,FALSE),"")</f>
        <v>PET</v>
      </c>
      <c r="T183" s="84" t="str">
        <f>IF(J183&gt;0,+VLOOKUP(J183,'MASTER CODE DATA'!Q$2:R$999,2,FALSE),"")</f>
        <v>PET</v>
      </c>
      <c r="U183" s="3"/>
      <c r="V183" s="42">
        <v>0</v>
      </c>
      <c r="W183" s="42" t="s">
        <v>2562</v>
      </c>
      <c r="X183" s="42" t="s">
        <v>2562</v>
      </c>
      <c r="Y183" s="42" t="s">
        <v>2562</v>
      </c>
      <c r="Z183" s="42" t="s">
        <v>2562</v>
      </c>
      <c r="AA183" s="42" t="s">
        <v>2562</v>
      </c>
      <c r="AB183" s="42" t="s">
        <v>2562</v>
      </c>
      <c r="AC183" s="42" t="s">
        <v>2562</v>
      </c>
      <c r="AD183" s="167"/>
      <c r="AE183" s="167"/>
      <c r="AF183" s="167"/>
      <c r="AG183" s="167"/>
      <c r="AH183" s="167"/>
      <c r="AI183" s="167"/>
      <c r="AJ183" s="167"/>
      <c r="AK183" s="167"/>
      <c r="AL183" s="167"/>
      <c r="AM183" s="167"/>
      <c r="AN183" s="4">
        <f>+VLOOKUP(P183,'[2]STYLES &amp; MODELS MATRIX'!$F:$G,2,FALSE)</f>
        <v>0</v>
      </c>
    </row>
    <row r="184" spans="1:40" s="4" customFormat="1" x14ac:dyDescent="0.2">
      <c r="A184" s="43" t="s">
        <v>901</v>
      </c>
      <c r="B184" s="44" t="s">
        <v>139</v>
      </c>
      <c r="C184" s="43" t="str">
        <f>IF(B184&gt;0,+VLOOKUP(B184,'STYLE NAMES'!$B$1:$C$1007,2,FALSE),"")</f>
        <v>MEN'S PUFFER VEST</v>
      </c>
      <c r="D184" s="58" t="str">
        <f t="shared" si="57"/>
        <v>ATLANTA / NYL0000GRNGRN</v>
      </c>
      <c r="E184" s="43" t="s">
        <v>1612</v>
      </c>
      <c r="F184" s="45" t="s">
        <v>769</v>
      </c>
      <c r="G184" s="45" t="s">
        <v>823</v>
      </c>
      <c r="H184" s="46" t="s">
        <v>820</v>
      </c>
      <c r="I184" s="42" t="s">
        <v>98</v>
      </c>
      <c r="J184" s="42" t="s">
        <v>98</v>
      </c>
      <c r="K184" s="3"/>
      <c r="L184" s="58" t="str">
        <f t="shared" si="58"/>
        <v>ATLANTA</v>
      </c>
      <c r="M184" s="58" t="str">
        <f>IF(B184&gt;0,+VLOOKUP(B184,'STYLE NAMES'!$B$1:$D$1021,3,FALSE),"")</f>
        <v>R.OTWMN_PUV</v>
      </c>
      <c r="N184" s="55" t="str">
        <f t="shared" si="61"/>
        <v>R.OTWMN_PUV0056</v>
      </c>
      <c r="O184" s="58" t="str">
        <f t="shared" si="59"/>
        <v>NYL0000GRNGRN</v>
      </c>
      <c r="P184" s="55" t="str">
        <f t="shared" si="60"/>
        <v>R.OTWMN_PUV0056_NYL0000GRNGRN</v>
      </c>
      <c r="Q184" s="58"/>
      <c r="R184" s="84" t="str">
        <f>IF(G184&gt;0,+VLOOKUP(G184,'MASTER CODE DATA'!O$2:P$99,2,FALSE),"")</f>
        <v>NYL</v>
      </c>
      <c r="S184" s="84" t="str">
        <f>IF(I184&gt;0,+VLOOKUP(I184,'MASTER CODE DATA'!Q$2:R$999,2,FALSE),"")</f>
        <v>GRN</v>
      </c>
      <c r="T184" s="84" t="str">
        <f>IF(J184&gt;0,+VLOOKUP(J184,'MASTER CODE DATA'!Q$2:R$999,2,FALSE),"")</f>
        <v>GRN</v>
      </c>
      <c r="U184" s="3"/>
      <c r="V184" s="42" t="s">
        <v>3426</v>
      </c>
      <c r="W184" s="42" t="s">
        <v>3427</v>
      </c>
      <c r="X184" s="42" t="s">
        <v>3428</v>
      </c>
      <c r="Y184" s="42" t="s">
        <v>3429</v>
      </c>
      <c r="Z184" s="42" t="s">
        <v>2562</v>
      </c>
      <c r="AA184" s="42" t="s">
        <v>2562</v>
      </c>
      <c r="AB184" s="42" t="s">
        <v>2562</v>
      </c>
      <c r="AC184" s="42" t="s">
        <v>2562</v>
      </c>
      <c r="AD184" s="167"/>
      <c r="AE184" s="167"/>
      <c r="AF184" s="167"/>
      <c r="AG184" s="167"/>
      <c r="AH184" s="167"/>
      <c r="AI184" s="167"/>
      <c r="AJ184" s="167"/>
      <c r="AK184" s="167"/>
      <c r="AL184" s="167"/>
      <c r="AM184" s="167"/>
      <c r="AN184" s="4">
        <f>+VLOOKUP(P184,'[2]STYLES &amp; MODELS MATRIX'!$F:$G,2,FALSE)</f>
        <v>0</v>
      </c>
    </row>
    <row r="185" spans="1:40" s="4" customFormat="1" x14ac:dyDescent="0.2">
      <c r="A185" s="43" t="s">
        <v>902</v>
      </c>
      <c r="B185" s="118" t="s">
        <v>216</v>
      </c>
      <c r="C185" s="43" t="str">
        <f>IF(B185&gt;0,+VLOOKUP(B185,'STYLE NAMES'!$B$1:$C$1007,2,FALSE),"")</f>
        <v>WOMEN'S PUFFER VEST</v>
      </c>
      <c r="D185" s="58" t="str">
        <f t="shared" si="57"/>
        <v>CANADA / NYL0000CRMCRM</v>
      </c>
      <c r="E185" s="43" t="s">
        <v>1612</v>
      </c>
      <c r="F185" s="45" t="s">
        <v>769</v>
      </c>
      <c r="G185" s="45" t="s">
        <v>823</v>
      </c>
      <c r="H185" s="46" t="s">
        <v>820</v>
      </c>
      <c r="I185" s="42" t="s">
        <v>223</v>
      </c>
      <c r="J185" s="42" t="s">
        <v>223</v>
      </c>
      <c r="K185" s="3"/>
      <c r="L185" s="58" t="str">
        <f t="shared" si="58"/>
        <v>CANADA</v>
      </c>
      <c r="M185" s="58" t="str">
        <f>IF(B185&gt;0,+VLOOKUP(B185,'STYLE NAMES'!$B$1:$D$1021,3,FALSE),"")</f>
        <v>R.OTWWN_PUV</v>
      </c>
      <c r="N185" s="55" t="str">
        <f t="shared" si="61"/>
        <v>R.OTWWN_PUV0057</v>
      </c>
      <c r="O185" s="58" t="str">
        <f t="shared" si="59"/>
        <v>NYL0000CRMCRM</v>
      </c>
      <c r="P185" s="55" t="str">
        <f t="shared" si="60"/>
        <v>R.OTWWN_PUV0057_NYL0000CRMCRM</v>
      </c>
      <c r="Q185" s="58"/>
      <c r="R185" s="84" t="str">
        <f>IF(G185&gt;0,+VLOOKUP(G185,'MASTER CODE DATA'!O$2:P$99,2,FALSE),"")</f>
        <v>NYL</v>
      </c>
      <c r="S185" s="84" t="str">
        <f>IF(I185&gt;0,+VLOOKUP(I185,'MASTER CODE DATA'!Q$2:R$999,2,FALSE),"")</f>
        <v>CRM</v>
      </c>
      <c r="T185" s="84" t="str">
        <f>IF(J185&gt;0,+VLOOKUP(J185,'MASTER CODE DATA'!Q$2:R$999,2,FALSE),"")</f>
        <v>CRM</v>
      </c>
      <c r="U185" s="3"/>
      <c r="V185" s="42" t="s">
        <v>3430</v>
      </c>
      <c r="W185" s="42" t="s">
        <v>3431</v>
      </c>
      <c r="X185" s="42" t="s">
        <v>3432</v>
      </c>
      <c r="Y185" s="42" t="s">
        <v>3433</v>
      </c>
      <c r="Z185" s="42" t="s">
        <v>2562</v>
      </c>
      <c r="AA185" s="42" t="s">
        <v>2562</v>
      </c>
      <c r="AB185" s="42" t="s">
        <v>2562</v>
      </c>
      <c r="AC185" s="42" t="s">
        <v>2562</v>
      </c>
      <c r="AD185" s="167"/>
      <c r="AE185" s="167"/>
      <c r="AF185" s="167"/>
      <c r="AG185" s="167"/>
      <c r="AH185" s="167"/>
      <c r="AI185" s="167"/>
      <c r="AJ185" s="167"/>
      <c r="AK185" s="167"/>
      <c r="AL185" s="167"/>
      <c r="AM185" s="167"/>
      <c r="AN185" s="4">
        <f>+VLOOKUP(P185,'[2]STYLES &amp; MODELS MATRIX'!$F:$G,2,FALSE)</f>
        <v>0</v>
      </c>
    </row>
    <row r="186" spans="1:40" s="4" customFormat="1" x14ac:dyDescent="0.2">
      <c r="A186" s="43" t="s">
        <v>902</v>
      </c>
      <c r="B186" s="118" t="s">
        <v>216</v>
      </c>
      <c r="C186" s="43" t="str">
        <f>IF(B186&gt;0,+VLOOKUP(B186,'STYLE NAMES'!$B$1:$C$1007,2,FALSE),"")</f>
        <v>WOMEN'S PUFFER VEST</v>
      </c>
      <c r="D186" s="58" t="str">
        <f t="shared" si="57"/>
        <v>CANADA / NYL0000VIOVIO</v>
      </c>
      <c r="E186" s="43" t="s">
        <v>1612</v>
      </c>
      <c r="F186" s="45" t="s">
        <v>769</v>
      </c>
      <c r="G186" s="45" t="s">
        <v>823</v>
      </c>
      <c r="H186" s="46" t="s">
        <v>820</v>
      </c>
      <c r="I186" s="42" t="s">
        <v>224</v>
      </c>
      <c r="J186" s="42" t="s">
        <v>224</v>
      </c>
      <c r="K186" s="3"/>
      <c r="L186" s="58" t="str">
        <f t="shared" si="58"/>
        <v>CANADA</v>
      </c>
      <c r="M186" s="58" t="str">
        <f>IF(B186&gt;0,+VLOOKUP(B186,'STYLE NAMES'!$B$1:$D$1021,3,FALSE),"")</f>
        <v>R.OTWWN_PUV</v>
      </c>
      <c r="N186" s="55" t="str">
        <f t="shared" si="61"/>
        <v>R.OTWWN_PUV0057</v>
      </c>
      <c r="O186" s="58" t="str">
        <f t="shared" si="59"/>
        <v>NYL0000VIOVIO</v>
      </c>
      <c r="P186" s="55" t="str">
        <f t="shared" si="60"/>
        <v>R.OTWWN_PUV0057_NYL0000VIOVIO</v>
      </c>
      <c r="Q186" s="58"/>
      <c r="R186" s="84" t="str">
        <f>IF(G186&gt;0,+VLOOKUP(G186,'MASTER CODE DATA'!O$2:P$99,2,FALSE),"")</f>
        <v>NYL</v>
      </c>
      <c r="S186" s="84" t="str">
        <f>IF(I186&gt;0,+VLOOKUP(I186,'MASTER CODE DATA'!Q$2:R$999,2,FALSE),"")</f>
        <v>VIO</v>
      </c>
      <c r="T186" s="84" t="str">
        <f>IF(J186&gt;0,+VLOOKUP(J186,'MASTER CODE DATA'!Q$2:R$999,2,FALSE),"")</f>
        <v>VIO</v>
      </c>
      <c r="U186" s="3"/>
      <c r="V186" s="42">
        <v>0</v>
      </c>
      <c r="W186" s="42" t="s">
        <v>2562</v>
      </c>
      <c r="X186" s="42" t="s">
        <v>2562</v>
      </c>
      <c r="Y186" s="42" t="s">
        <v>2562</v>
      </c>
      <c r="Z186" s="42" t="s">
        <v>2562</v>
      </c>
      <c r="AA186" s="42" t="s">
        <v>2562</v>
      </c>
      <c r="AB186" s="42" t="s">
        <v>2562</v>
      </c>
      <c r="AC186" s="42" t="s">
        <v>2562</v>
      </c>
      <c r="AD186" s="167"/>
      <c r="AE186" s="167"/>
      <c r="AF186" s="167"/>
      <c r="AG186" s="167"/>
      <c r="AH186" s="167"/>
      <c r="AI186" s="167"/>
      <c r="AJ186" s="167"/>
      <c r="AK186" s="167"/>
      <c r="AL186" s="167"/>
      <c r="AM186" s="167"/>
      <c r="AN186" s="4">
        <f>+VLOOKUP(P186,'[2]STYLES &amp; MODELS MATRIX'!$F:$G,2,FALSE)</f>
        <v>0</v>
      </c>
    </row>
    <row r="187" spans="1:40" s="4" customFormat="1" x14ac:dyDescent="0.2">
      <c r="A187" s="43" t="s">
        <v>902</v>
      </c>
      <c r="B187" s="118" t="s">
        <v>216</v>
      </c>
      <c r="C187" s="43" t="str">
        <f>IF(B187&gt;0,+VLOOKUP(B187,'STYLE NAMES'!$B$1:$C$1007,2,FALSE),"")</f>
        <v>WOMEN'S PUFFER VEST</v>
      </c>
      <c r="D187" s="58" t="str">
        <f t="shared" si="57"/>
        <v>CANADA / NYL0000BLKBLK</v>
      </c>
      <c r="E187" s="43" t="s">
        <v>1612</v>
      </c>
      <c r="F187" s="45" t="s">
        <v>769</v>
      </c>
      <c r="G187" s="45" t="s">
        <v>823</v>
      </c>
      <c r="H187" s="46" t="s">
        <v>820</v>
      </c>
      <c r="I187" s="42" t="s">
        <v>95</v>
      </c>
      <c r="J187" s="42" t="s">
        <v>95</v>
      </c>
      <c r="K187" s="3"/>
      <c r="L187" s="58" t="str">
        <f t="shared" si="58"/>
        <v>CANADA</v>
      </c>
      <c r="M187" s="58" t="str">
        <f>IF(B187&gt;0,+VLOOKUP(B187,'STYLE NAMES'!$B$1:$D$1021,3,FALSE),"")</f>
        <v>R.OTWWN_PUV</v>
      </c>
      <c r="N187" s="55" t="str">
        <f t="shared" si="61"/>
        <v>R.OTWWN_PUV0057</v>
      </c>
      <c r="O187" s="58" t="str">
        <f t="shared" si="59"/>
        <v>NYL0000BLKBLK</v>
      </c>
      <c r="P187" s="55" t="str">
        <f t="shared" si="60"/>
        <v>R.OTWWN_PUV0057_NYL0000BLKBLK</v>
      </c>
      <c r="Q187" s="58"/>
      <c r="R187" s="84" t="str">
        <f>IF(G187&gt;0,+VLOOKUP(G187,'MASTER CODE DATA'!O$2:P$99,2,FALSE),"")</f>
        <v>NYL</v>
      </c>
      <c r="S187" s="84" t="str">
        <f>IF(I187&gt;0,+VLOOKUP(I187,'MASTER CODE DATA'!Q$2:R$999,2,FALSE),"")</f>
        <v>BLK</v>
      </c>
      <c r="T187" s="84" t="str">
        <f>IF(J187&gt;0,+VLOOKUP(J187,'MASTER CODE DATA'!Q$2:R$999,2,FALSE),"")</f>
        <v>BLK</v>
      </c>
      <c r="U187" s="3"/>
      <c r="V187" s="42">
        <v>0</v>
      </c>
      <c r="W187" s="42" t="s">
        <v>2562</v>
      </c>
      <c r="X187" s="42" t="s">
        <v>2562</v>
      </c>
      <c r="Y187" s="42" t="s">
        <v>2562</v>
      </c>
      <c r="Z187" s="42" t="s">
        <v>2562</v>
      </c>
      <c r="AA187" s="42" t="s">
        <v>2562</v>
      </c>
      <c r="AB187" s="42" t="s">
        <v>2562</v>
      </c>
      <c r="AC187" s="42" t="s">
        <v>2562</v>
      </c>
      <c r="AD187" s="167"/>
      <c r="AE187" s="167"/>
      <c r="AF187" s="167"/>
      <c r="AG187" s="167"/>
      <c r="AH187" s="167"/>
      <c r="AI187" s="167"/>
      <c r="AJ187" s="167"/>
      <c r="AK187" s="167"/>
      <c r="AL187" s="167"/>
      <c r="AM187" s="167"/>
      <c r="AN187" s="4">
        <f>+VLOOKUP(P187,'[2]STYLES &amp; MODELS MATRIX'!$F:$G,2,FALSE)</f>
        <v>0</v>
      </c>
    </row>
    <row r="188" spans="1:40" s="4" customFormat="1" x14ac:dyDescent="0.2">
      <c r="A188" s="43" t="s">
        <v>902</v>
      </c>
      <c r="B188" s="118" t="s">
        <v>216</v>
      </c>
      <c r="C188" s="43" t="str">
        <f>IF(B188&gt;0,+VLOOKUP(B188,'STYLE NAMES'!$B$1:$C$1007,2,FALSE),"")</f>
        <v>WOMEN'S PUFFER VEST</v>
      </c>
      <c r="D188" s="58" t="str">
        <f t="shared" si="57"/>
        <v>CANADA / NYL0000NAVNAV</v>
      </c>
      <c r="E188" s="43" t="s">
        <v>1612</v>
      </c>
      <c r="F188" s="45" t="s">
        <v>769</v>
      </c>
      <c r="G188" s="45" t="s">
        <v>823</v>
      </c>
      <c r="H188" s="46" t="s">
        <v>820</v>
      </c>
      <c r="I188" s="42" t="s">
        <v>96</v>
      </c>
      <c r="J188" s="42" t="s">
        <v>96</v>
      </c>
      <c r="K188" s="3"/>
      <c r="L188" s="58" t="str">
        <f t="shared" si="58"/>
        <v>CANADA</v>
      </c>
      <c r="M188" s="58" t="str">
        <f>IF(B188&gt;0,+VLOOKUP(B188,'STYLE NAMES'!$B$1:$D$1021,3,FALSE),"")</f>
        <v>R.OTWWN_PUV</v>
      </c>
      <c r="N188" s="55" t="str">
        <f t="shared" si="61"/>
        <v>R.OTWWN_PUV0057</v>
      </c>
      <c r="O188" s="58" t="str">
        <f t="shared" si="59"/>
        <v>NYL0000NAVNAV</v>
      </c>
      <c r="P188" s="55" t="str">
        <f t="shared" si="60"/>
        <v>R.OTWWN_PUV0057_NYL0000NAVNAV</v>
      </c>
      <c r="Q188" s="58"/>
      <c r="R188" s="84" t="str">
        <f>IF(G188&gt;0,+VLOOKUP(G188,'MASTER CODE DATA'!O$2:P$99,2,FALSE),"")</f>
        <v>NYL</v>
      </c>
      <c r="S188" s="84" t="str">
        <f>IF(I188&gt;0,+VLOOKUP(I188,'MASTER CODE DATA'!Q$2:R$999,2,FALSE),"")</f>
        <v>NAV</v>
      </c>
      <c r="T188" s="84" t="str">
        <f>IF(J188&gt;0,+VLOOKUP(J188,'MASTER CODE DATA'!Q$2:R$999,2,FALSE),"")</f>
        <v>NAV</v>
      </c>
      <c r="U188" s="3"/>
      <c r="V188" s="42">
        <v>0</v>
      </c>
      <c r="W188" s="42" t="s">
        <v>2562</v>
      </c>
      <c r="X188" s="42" t="s">
        <v>2562</v>
      </c>
      <c r="Y188" s="42" t="s">
        <v>2562</v>
      </c>
      <c r="Z188" s="42" t="s">
        <v>2562</v>
      </c>
      <c r="AA188" s="42" t="s">
        <v>2562</v>
      </c>
      <c r="AB188" s="42" t="s">
        <v>2562</v>
      </c>
      <c r="AC188" s="42" t="s">
        <v>2562</v>
      </c>
      <c r="AD188" s="167"/>
      <c r="AE188" s="167"/>
      <c r="AF188" s="167"/>
      <c r="AG188" s="167"/>
      <c r="AH188" s="167"/>
      <c r="AI188" s="167"/>
      <c r="AJ188" s="167"/>
      <c r="AK188" s="167"/>
      <c r="AL188" s="167"/>
      <c r="AM188" s="167"/>
      <c r="AN188" s="4">
        <f>+VLOOKUP(P188,'[2]STYLES &amp; MODELS MATRIX'!$F:$G,2,FALSE)</f>
        <v>0</v>
      </c>
    </row>
    <row r="189" spans="1:40" s="4" customFormat="1" x14ac:dyDescent="0.2">
      <c r="A189" s="43" t="s">
        <v>903</v>
      </c>
      <c r="B189" s="118" t="s">
        <v>564</v>
      </c>
      <c r="C189" s="43" t="str">
        <f>IF(B189&gt;0,+VLOOKUP(B189,'STYLE NAMES'!$B$1:$C$1007,2,FALSE),"")</f>
        <v>KID'S PUFFER VEST</v>
      </c>
      <c r="D189" s="58" t="str">
        <f t="shared" si="57"/>
        <v>QUEBEC / NYL0000BLKBLK</v>
      </c>
      <c r="E189" s="43" t="s">
        <v>1612</v>
      </c>
      <c r="F189" s="45" t="s">
        <v>769</v>
      </c>
      <c r="G189" s="45" t="s">
        <v>823</v>
      </c>
      <c r="H189" s="46" t="s">
        <v>820</v>
      </c>
      <c r="I189" s="42" t="s">
        <v>95</v>
      </c>
      <c r="J189" s="42" t="s">
        <v>95</v>
      </c>
      <c r="K189" s="3"/>
      <c r="L189" s="58" t="str">
        <f t="shared" si="58"/>
        <v>QUEBEC</v>
      </c>
      <c r="M189" s="58" t="str">
        <f>IF(B189&gt;0,+VLOOKUP(B189,'STYLE NAMES'!$B$1:$D$1021,3,FALSE),"")</f>
        <v>R.OTWKU_PUV</v>
      </c>
      <c r="N189" s="55" t="str">
        <f t="shared" si="61"/>
        <v>R.OTWKU_PUV0058</v>
      </c>
      <c r="O189" s="58" t="str">
        <f t="shared" si="59"/>
        <v>NYL0000BLKBLK</v>
      </c>
      <c r="P189" s="55" t="str">
        <f t="shared" si="60"/>
        <v>R.OTWKU_PUV0058_NYL0000BLKBLK</v>
      </c>
      <c r="Q189" s="58"/>
      <c r="R189" s="84" t="str">
        <f>IF(G189&gt;0,+VLOOKUP(G189,'MASTER CODE DATA'!O$2:P$99,2,FALSE),"")</f>
        <v>NYL</v>
      </c>
      <c r="S189" s="84" t="str">
        <f>IF(I189&gt;0,+VLOOKUP(I189,'MASTER CODE DATA'!Q$2:R$999,2,FALSE),"")</f>
        <v>BLK</v>
      </c>
      <c r="T189" s="84" t="str">
        <f>IF(J189&gt;0,+VLOOKUP(J189,'MASTER CODE DATA'!Q$2:R$999,2,FALSE),"")</f>
        <v>BLK</v>
      </c>
      <c r="U189" s="3"/>
      <c r="V189" s="42">
        <v>0</v>
      </c>
      <c r="W189" s="42" t="s">
        <v>2562</v>
      </c>
      <c r="X189" s="42" t="s">
        <v>2562</v>
      </c>
      <c r="Y189" s="42" t="s">
        <v>2562</v>
      </c>
      <c r="Z189" s="42" t="s">
        <v>2562</v>
      </c>
      <c r="AA189" s="42" t="s">
        <v>2562</v>
      </c>
      <c r="AB189" s="42" t="s">
        <v>2562</v>
      </c>
      <c r="AC189" s="42" t="s">
        <v>2562</v>
      </c>
      <c r="AD189" s="167"/>
      <c r="AE189" s="167"/>
      <c r="AF189" s="167"/>
      <c r="AG189" s="167"/>
      <c r="AH189" s="167"/>
      <c r="AI189" s="167"/>
      <c r="AJ189" s="167"/>
      <c r="AK189" s="167"/>
      <c r="AL189" s="167"/>
      <c r="AM189" s="167"/>
      <c r="AN189" s="4">
        <f>+VLOOKUP(P189,'[2]STYLES &amp; MODELS MATRIX'!$F:$G,2,FALSE)</f>
        <v>0</v>
      </c>
    </row>
    <row r="190" spans="1:40" s="4" customFormat="1" x14ac:dyDescent="0.2">
      <c r="A190" s="43" t="s">
        <v>903</v>
      </c>
      <c r="B190" s="118" t="s">
        <v>564</v>
      </c>
      <c r="C190" s="43" t="str">
        <f>IF(B190&gt;0,+VLOOKUP(B190,'STYLE NAMES'!$B$1:$C$1007,2,FALSE),"")</f>
        <v>KID'S PUFFER VEST</v>
      </c>
      <c r="D190" s="58" t="str">
        <f t="shared" si="57"/>
        <v>QUEBEC / NYL0000NAVNAV</v>
      </c>
      <c r="E190" s="43" t="s">
        <v>1612</v>
      </c>
      <c r="F190" s="45" t="s">
        <v>769</v>
      </c>
      <c r="G190" s="45" t="s">
        <v>823</v>
      </c>
      <c r="H190" s="46" t="s">
        <v>820</v>
      </c>
      <c r="I190" s="42" t="s">
        <v>96</v>
      </c>
      <c r="J190" s="42" t="s">
        <v>96</v>
      </c>
      <c r="K190" s="3"/>
      <c r="L190" s="58" t="str">
        <f t="shared" si="58"/>
        <v>QUEBEC</v>
      </c>
      <c r="M190" s="58" t="str">
        <f>IF(B190&gt;0,+VLOOKUP(B190,'STYLE NAMES'!$B$1:$D$1021,3,FALSE),"")</f>
        <v>R.OTWKU_PUV</v>
      </c>
      <c r="N190" s="55" t="str">
        <f t="shared" si="61"/>
        <v>R.OTWKU_PUV0058</v>
      </c>
      <c r="O190" s="58" t="str">
        <f t="shared" si="59"/>
        <v>NYL0000NAVNAV</v>
      </c>
      <c r="P190" s="55" t="str">
        <f t="shared" si="60"/>
        <v>R.OTWKU_PUV0058_NYL0000NAVNAV</v>
      </c>
      <c r="Q190" s="58"/>
      <c r="R190" s="84" t="str">
        <f>IF(G190&gt;0,+VLOOKUP(G190,'MASTER CODE DATA'!O$2:P$99,2,FALSE),"")</f>
        <v>NYL</v>
      </c>
      <c r="S190" s="84" t="str">
        <f>IF(I190&gt;0,+VLOOKUP(I190,'MASTER CODE DATA'!Q$2:R$999,2,FALSE),"")</f>
        <v>NAV</v>
      </c>
      <c r="T190" s="84" t="str">
        <f>IF(J190&gt;0,+VLOOKUP(J190,'MASTER CODE DATA'!Q$2:R$999,2,FALSE),"")</f>
        <v>NAV</v>
      </c>
      <c r="U190" s="3"/>
      <c r="V190" s="42">
        <v>0</v>
      </c>
      <c r="W190" s="42" t="s">
        <v>2562</v>
      </c>
      <c r="X190" s="42" t="s">
        <v>2562</v>
      </c>
      <c r="Y190" s="42" t="s">
        <v>2562</v>
      </c>
      <c r="Z190" s="42" t="s">
        <v>2562</v>
      </c>
      <c r="AA190" s="42" t="s">
        <v>2562</v>
      </c>
      <c r="AB190" s="42" t="s">
        <v>2562</v>
      </c>
      <c r="AC190" s="42" t="s">
        <v>2562</v>
      </c>
      <c r="AD190" s="167"/>
      <c r="AE190" s="167"/>
      <c r="AF190" s="167"/>
      <c r="AG190" s="167"/>
      <c r="AH190" s="167"/>
      <c r="AI190" s="167"/>
      <c r="AJ190" s="167"/>
      <c r="AK190" s="167"/>
      <c r="AL190" s="167"/>
      <c r="AM190" s="167"/>
      <c r="AN190" s="4">
        <f>+VLOOKUP(P190,'[2]STYLES &amp; MODELS MATRIX'!$F:$G,2,FALSE)</f>
        <v>0</v>
      </c>
    </row>
    <row r="191" spans="1:40" s="4" customFormat="1" x14ac:dyDescent="0.2">
      <c r="A191" s="43" t="s">
        <v>905</v>
      </c>
      <c r="B191" s="118" t="s">
        <v>263</v>
      </c>
      <c r="C191" s="43" t="str">
        <f>IF(B191&gt;0,+VLOOKUP(B191,'STYLE NAMES'!$B$1:$C$1007,2,FALSE),"")</f>
        <v xml:space="preserve">MEN'S FLEECE JUMPER </v>
      </c>
      <c r="D191" s="58" t="str">
        <f t="shared" si="57"/>
        <v>CHICAGO / FLC0001GRYBLK</v>
      </c>
      <c r="E191" s="43" t="s">
        <v>1612</v>
      </c>
      <c r="F191" s="45" t="s">
        <v>769</v>
      </c>
      <c r="G191" s="45" t="s">
        <v>770</v>
      </c>
      <c r="H191" s="46" t="s">
        <v>771</v>
      </c>
      <c r="I191" s="42" t="s">
        <v>267</v>
      </c>
      <c r="J191" s="42" t="s">
        <v>95</v>
      </c>
      <c r="K191" s="3"/>
      <c r="L191" s="58" t="str">
        <f t="shared" si="58"/>
        <v>CHICAGO</v>
      </c>
      <c r="M191" s="58" t="str">
        <f>IF(B191&gt;0,+VLOOKUP(B191,'STYLE NAMES'!$B$1:$D$1021,3,FALSE),"")</f>
        <v>R.S&amp;JMN_JMP</v>
      </c>
      <c r="N191" s="55" t="str">
        <f t="shared" ref="N191:N193" si="65">+M191&amp;A191</f>
        <v>R.S&amp;JMN_JMP0059</v>
      </c>
      <c r="O191" s="58" t="str">
        <f t="shared" ref="O191:O193" si="66">+R191&amp;H191&amp;S191&amp;T191</f>
        <v>FLC0001GRYBLK</v>
      </c>
      <c r="P191" s="55" t="str">
        <f t="shared" ref="P191:P193" si="67">+N191&amp;"_"&amp;O191</f>
        <v>R.S&amp;JMN_JMP0059_FLC0001GRYBLK</v>
      </c>
      <c r="Q191" s="58"/>
      <c r="R191" s="84" t="str">
        <f>IF(G191&gt;0,+VLOOKUP(G191,'MASTER CODE DATA'!O$2:P$99,2,FALSE),"")</f>
        <v>FLC</v>
      </c>
      <c r="S191" s="84" t="str">
        <f>IF(I191&gt;0,+VLOOKUP(I191,'MASTER CODE DATA'!Q$2:R$999,2,FALSE),"")</f>
        <v>GRY</v>
      </c>
      <c r="T191" s="84" t="str">
        <f>IF(J191&gt;0,+VLOOKUP(J191,'MASTER CODE DATA'!Q$2:R$999,2,FALSE),"")</f>
        <v>BLK</v>
      </c>
      <c r="U191" s="3"/>
      <c r="V191" s="42">
        <v>0</v>
      </c>
      <c r="W191" s="42" t="s">
        <v>2562</v>
      </c>
      <c r="X191" s="42" t="s">
        <v>2562</v>
      </c>
      <c r="Y191" s="42" t="s">
        <v>2562</v>
      </c>
      <c r="Z191" s="42" t="s">
        <v>2562</v>
      </c>
      <c r="AA191" s="42" t="s">
        <v>2562</v>
      </c>
      <c r="AB191" s="42" t="s">
        <v>2562</v>
      </c>
      <c r="AC191" s="42" t="s">
        <v>2562</v>
      </c>
      <c r="AD191" s="167"/>
      <c r="AE191" s="167"/>
      <c r="AF191" s="167"/>
      <c r="AG191" s="167"/>
      <c r="AH191" s="167"/>
      <c r="AI191" s="167"/>
      <c r="AJ191" s="167"/>
      <c r="AK191" s="167"/>
      <c r="AL191" s="167"/>
      <c r="AM191" s="167"/>
      <c r="AN191" s="4">
        <f>+VLOOKUP(P191,'[2]STYLES &amp; MODELS MATRIX'!$F:$G,2,FALSE)</f>
        <v>0</v>
      </c>
    </row>
    <row r="192" spans="1:40" s="4" customFormat="1" x14ac:dyDescent="0.2">
      <c r="A192" s="43" t="s">
        <v>907</v>
      </c>
      <c r="B192" s="118" t="s">
        <v>462</v>
      </c>
      <c r="C192" s="43" t="str">
        <f>IF(B192&gt;0,+VLOOKUP(B192,'STYLE NAMES'!$B$1:$C$1007,2,FALSE),"")</f>
        <v>MEN'S SWEAT JUMPER</v>
      </c>
      <c r="D192" s="58" t="str">
        <f t="shared" si="57"/>
        <v>MONTE NEGRO / SWT0024GRYBLK</v>
      </c>
      <c r="E192" s="43" t="s">
        <v>1612</v>
      </c>
      <c r="F192" s="45" t="s">
        <v>769</v>
      </c>
      <c r="G192" s="45" t="s">
        <v>906</v>
      </c>
      <c r="H192" s="46" t="s">
        <v>842</v>
      </c>
      <c r="I192" s="42" t="s">
        <v>267</v>
      </c>
      <c r="J192" s="42" t="s">
        <v>95</v>
      </c>
      <c r="K192" s="3"/>
      <c r="L192" s="58" t="str">
        <f t="shared" si="58"/>
        <v>MONTE NEGRO</v>
      </c>
      <c r="M192" s="58" t="str">
        <f>IF(B192&gt;0,+VLOOKUP(B192,'STYLE NAMES'!$B$1:$D$1021,3,FALSE),"")</f>
        <v>R.S&amp;JMN_JMP</v>
      </c>
      <c r="N192" s="55" t="str">
        <f t="shared" si="65"/>
        <v>R.S&amp;JMN_JMP0060</v>
      </c>
      <c r="O192" s="58" t="str">
        <f t="shared" si="66"/>
        <v>SWT0024GRYBLK</v>
      </c>
      <c r="P192" s="55" t="str">
        <f t="shared" si="67"/>
        <v>R.S&amp;JMN_JMP0060_SWT0024GRYBLK</v>
      </c>
      <c r="Q192" s="58"/>
      <c r="R192" s="84" t="str">
        <f>IF(G192&gt;0,+VLOOKUP(G192,'MASTER CODE DATA'!O$2:P$99,2,FALSE),"")</f>
        <v>SWT</v>
      </c>
      <c r="S192" s="84" t="str">
        <f>IF(I192&gt;0,+VLOOKUP(I192,'MASTER CODE DATA'!Q$2:R$999,2,FALSE),"")</f>
        <v>GRY</v>
      </c>
      <c r="T192" s="84" t="str">
        <f>IF(J192&gt;0,+VLOOKUP(J192,'MASTER CODE DATA'!Q$2:R$999,2,FALSE),"")</f>
        <v>BLK</v>
      </c>
      <c r="U192" s="3"/>
      <c r="V192" s="42">
        <v>0</v>
      </c>
      <c r="W192" s="42" t="s">
        <v>2562</v>
      </c>
      <c r="X192" s="42" t="s">
        <v>2562</v>
      </c>
      <c r="Y192" s="42" t="s">
        <v>2562</v>
      </c>
      <c r="Z192" s="42" t="s">
        <v>2562</v>
      </c>
      <c r="AA192" s="42" t="s">
        <v>2562</v>
      </c>
      <c r="AB192" s="42" t="s">
        <v>2562</v>
      </c>
      <c r="AC192" s="42" t="s">
        <v>2562</v>
      </c>
      <c r="AD192" s="167"/>
      <c r="AE192" s="167"/>
      <c r="AF192" s="167"/>
      <c r="AG192" s="167"/>
      <c r="AH192" s="167"/>
      <c r="AI192" s="167"/>
      <c r="AJ192" s="167"/>
      <c r="AK192" s="167"/>
      <c r="AL192" s="167"/>
      <c r="AM192" s="167"/>
      <c r="AN192" s="4">
        <f>+VLOOKUP(P192,'[2]STYLES &amp; MODELS MATRIX'!$F:$G,2,FALSE)</f>
        <v>0</v>
      </c>
    </row>
    <row r="193" spans="1:40" s="4" customFormat="1" x14ac:dyDescent="0.2">
      <c r="A193" s="43" t="s">
        <v>908</v>
      </c>
      <c r="B193" s="118" t="s">
        <v>102</v>
      </c>
      <c r="C193" s="43" t="str">
        <f>IF(B193&gt;0,+VLOOKUP(B193,'STYLE NAMES'!$B$1:$C$1007,2,FALSE),"")</f>
        <v>KID'S FLEECE JUMPER</v>
      </c>
      <c r="D193" s="58" t="str">
        <f t="shared" si="57"/>
        <v>ALEX / FLC0001PURPUR</v>
      </c>
      <c r="E193" s="43" t="s">
        <v>1612</v>
      </c>
      <c r="F193" s="45" t="s">
        <v>769</v>
      </c>
      <c r="G193" s="45" t="s">
        <v>770</v>
      </c>
      <c r="H193" s="46" t="s">
        <v>771</v>
      </c>
      <c r="I193" s="42" t="s">
        <v>114</v>
      </c>
      <c r="J193" s="42" t="s">
        <v>114</v>
      </c>
      <c r="K193" s="3"/>
      <c r="L193" s="58" t="str">
        <f t="shared" si="58"/>
        <v>ALEX</v>
      </c>
      <c r="M193" s="58" t="str">
        <f>IF(B193&gt;0,+VLOOKUP(B193,'STYLE NAMES'!$B$1:$D$1021,3,FALSE),"")</f>
        <v>R.S&amp;JKU_JMP</v>
      </c>
      <c r="N193" s="55" t="str">
        <f t="shared" si="65"/>
        <v>R.S&amp;JKU_JMP0061</v>
      </c>
      <c r="O193" s="58" t="str">
        <f t="shared" si="66"/>
        <v>FLC0001PURPUR</v>
      </c>
      <c r="P193" s="55" t="str">
        <f t="shared" si="67"/>
        <v>R.S&amp;JKU_JMP0061_FLC0001PURPUR</v>
      </c>
      <c r="Q193" s="58"/>
      <c r="R193" s="84" t="str">
        <f>IF(G193&gt;0,+VLOOKUP(G193,'MASTER CODE DATA'!O$2:P$99,2,FALSE),"")</f>
        <v>FLC</v>
      </c>
      <c r="S193" s="84" t="str">
        <f>IF(I193&gt;0,+VLOOKUP(I193,'MASTER CODE DATA'!Q$2:R$999,2,FALSE),"")</f>
        <v>PUR</v>
      </c>
      <c r="T193" s="84" t="str">
        <f>IF(J193&gt;0,+VLOOKUP(J193,'MASTER CODE DATA'!Q$2:R$999,2,FALSE),"")</f>
        <v>PUR</v>
      </c>
      <c r="U193" s="3"/>
      <c r="V193" s="42">
        <v>0</v>
      </c>
      <c r="W193" s="42" t="s">
        <v>2562</v>
      </c>
      <c r="X193" s="42" t="s">
        <v>2562</v>
      </c>
      <c r="Y193" s="42" t="s">
        <v>2562</v>
      </c>
      <c r="Z193" s="42" t="s">
        <v>2562</v>
      </c>
      <c r="AA193" s="42" t="s">
        <v>2562</v>
      </c>
      <c r="AB193" s="42" t="s">
        <v>2562</v>
      </c>
      <c r="AC193" s="42" t="s">
        <v>2562</v>
      </c>
      <c r="AD193" s="167"/>
      <c r="AE193" s="167"/>
      <c r="AF193" s="167"/>
      <c r="AG193" s="167"/>
      <c r="AH193" s="167"/>
      <c r="AI193" s="167"/>
      <c r="AJ193" s="167"/>
      <c r="AK193" s="167"/>
      <c r="AL193" s="167"/>
      <c r="AM193" s="167"/>
      <c r="AN193" s="4">
        <f>+VLOOKUP(P193,'[2]STYLES &amp; MODELS MATRIX'!$F:$G,2,FALSE)</f>
        <v>0</v>
      </c>
    </row>
    <row r="194" spans="1:40" s="4" customFormat="1" x14ac:dyDescent="0.2">
      <c r="A194" s="43" t="s">
        <v>911</v>
      </c>
      <c r="B194" s="44" t="s">
        <v>599</v>
      </c>
      <c r="C194" s="43" t="str">
        <f>IF(B194&gt;0,+VLOOKUP(B194,'STYLE NAMES'!$B$1:$C$1007,2,FALSE),"")</f>
        <v>STABLE CURTAIN</v>
      </c>
      <c r="D194" s="58" t="str">
        <f t="shared" si="57"/>
        <v>SALERNO / RPS0003BLKBLK</v>
      </c>
      <c r="E194" s="43" t="s">
        <v>1612</v>
      </c>
      <c r="F194" s="45" t="s">
        <v>1602</v>
      </c>
      <c r="G194" s="45" t="s">
        <v>782</v>
      </c>
      <c r="H194" s="46" t="s">
        <v>779</v>
      </c>
      <c r="I194" s="42" t="s">
        <v>95</v>
      </c>
      <c r="J194" s="42" t="s">
        <v>95</v>
      </c>
      <c r="K194" s="3"/>
      <c r="L194" s="58" t="str">
        <f t="shared" si="58"/>
        <v>SALERNO</v>
      </c>
      <c r="M194" s="58" t="str">
        <f>IF(B194&gt;0,+VLOOKUP(B194,'STYLE NAMES'!$B$1:$D$1021,3,FALSE),"")</f>
        <v>A.SACNA_STC</v>
      </c>
      <c r="N194" s="55" t="str">
        <f t="shared" ref="N194:N226" si="68">+M194&amp;A194</f>
        <v>A.SACNA_STC0062</v>
      </c>
      <c r="O194" s="58" t="str">
        <f t="shared" si="59"/>
        <v>RPS0003BLKBLK</v>
      </c>
      <c r="P194" s="55" t="str">
        <f t="shared" si="60"/>
        <v>A.SACNA_STC0062_RPS0003BLKBLK</v>
      </c>
      <c r="Q194" s="58"/>
      <c r="R194" s="84" t="str">
        <f>IF(G194&gt;0,+VLOOKUP(G194,'MASTER CODE DATA'!O$2:P$99,2,FALSE),"")</f>
        <v>RPS</v>
      </c>
      <c r="S194" s="84" t="str">
        <f>IF(I194&gt;0,+VLOOKUP(I194,'MASTER CODE DATA'!Q$2:R$999,2,FALSE),"")</f>
        <v>BLK</v>
      </c>
      <c r="T194" s="84" t="str">
        <f>IF(J194&gt;0,+VLOOKUP(J194,'MASTER CODE DATA'!Q$2:R$999,2,FALSE),"")</f>
        <v>BLK</v>
      </c>
      <c r="U194" s="3"/>
      <c r="V194" s="42" t="s">
        <v>3442</v>
      </c>
      <c r="W194" s="42" t="s">
        <v>3443</v>
      </c>
      <c r="X194" s="42" t="s">
        <v>2562</v>
      </c>
      <c r="Y194" s="42" t="s">
        <v>2562</v>
      </c>
      <c r="Z194" s="42" t="s">
        <v>2562</v>
      </c>
      <c r="AA194" s="42" t="s">
        <v>2562</v>
      </c>
      <c r="AB194" s="42" t="s">
        <v>2562</v>
      </c>
      <c r="AC194" s="42" t="s">
        <v>2562</v>
      </c>
      <c r="AD194" s="167"/>
      <c r="AE194" s="167"/>
      <c r="AF194" s="167"/>
      <c r="AG194" s="167"/>
      <c r="AH194" s="167"/>
      <c r="AI194" s="167"/>
      <c r="AJ194" s="167"/>
      <c r="AK194" s="167"/>
      <c r="AL194" s="167"/>
      <c r="AM194" s="167"/>
      <c r="AN194" s="4">
        <f>+VLOOKUP(P194,'[2]STYLES &amp; MODELS MATRIX'!$F:$G,2,FALSE)</f>
        <v>0</v>
      </c>
    </row>
    <row r="195" spans="1:40" s="4" customFormat="1" x14ac:dyDescent="0.2">
      <c r="A195" s="43" t="s">
        <v>913</v>
      </c>
      <c r="B195" s="44" t="s">
        <v>610</v>
      </c>
      <c r="C195" s="43" t="str">
        <f>IF(B195&gt;0,+VLOOKUP(B195,'STYLE NAMES'!$B$1:$C$1007,2,FALSE),"")</f>
        <v>BOX GUARD</v>
      </c>
      <c r="D195" s="58" t="str">
        <f t="shared" si="57"/>
        <v>SALVADOR / RPS0003BLKBLK</v>
      </c>
      <c r="E195" s="43" t="s">
        <v>1612</v>
      </c>
      <c r="F195" s="45" t="s">
        <v>1602</v>
      </c>
      <c r="G195" s="45" t="s">
        <v>782</v>
      </c>
      <c r="H195" s="46" t="s">
        <v>779</v>
      </c>
      <c r="I195" s="42" t="s">
        <v>95</v>
      </c>
      <c r="J195" s="42" t="s">
        <v>95</v>
      </c>
      <c r="K195" s="3"/>
      <c r="L195" s="58" t="str">
        <f t="shared" si="58"/>
        <v>SALVADOR</v>
      </c>
      <c r="M195" s="58" t="str">
        <f>IF(B195&gt;0,+VLOOKUP(B195,'STYLE NAMES'!$B$1:$D$1021,3,FALSE),"")</f>
        <v>A.SACNA_STG</v>
      </c>
      <c r="N195" s="55" t="str">
        <f t="shared" si="68"/>
        <v>A.SACNA_STG0063</v>
      </c>
      <c r="O195" s="58" t="str">
        <f t="shared" si="59"/>
        <v>RPS0003BLKBLK</v>
      </c>
      <c r="P195" s="55" t="str">
        <f t="shared" si="60"/>
        <v>A.SACNA_STG0063_RPS0003BLKBLK</v>
      </c>
      <c r="Q195" s="58"/>
      <c r="R195" s="84" t="str">
        <f>IF(G195&gt;0,+VLOOKUP(G195,'MASTER CODE DATA'!O$2:P$99,2,FALSE),"")</f>
        <v>RPS</v>
      </c>
      <c r="S195" s="84" t="str">
        <f>IF(I195&gt;0,+VLOOKUP(I195,'MASTER CODE DATA'!Q$2:R$999,2,FALSE),"")</f>
        <v>BLK</v>
      </c>
      <c r="T195" s="84" t="str">
        <f>IF(J195&gt;0,+VLOOKUP(J195,'MASTER CODE DATA'!Q$2:R$999,2,FALSE),"")</f>
        <v>BLK</v>
      </c>
      <c r="U195" s="3"/>
      <c r="V195" s="42" t="s">
        <v>3441</v>
      </c>
      <c r="W195" s="42" t="s">
        <v>2562</v>
      </c>
      <c r="X195" s="42" t="s">
        <v>2562</v>
      </c>
      <c r="Y195" s="42" t="s">
        <v>2562</v>
      </c>
      <c r="Z195" s="42" t="s">
        <v>2562</v>
      </c>
      <c r="AA195" s="42" t="s">
        <v>2562</v>
      </c>
      <c r="AB195" s="42" t="s">
        <v>2562</v>
      </c>
      <c r="AC195" s="42" t="s">
        <v>2562</v>
      </c>
      <c r="AD195" s="167"/>
      <c r="AE195" s="167"/>
      <c r="AF195" s="167"/>
      <c r="AG195" s="167"/>
      <c r="AH195" s="167"/>
      <c r="AI195" s="167"/>
      <c r="AJ195" s="167"/>
      <c r="AK195" s="167"/>
      <c r="AL195" s="167"/>
      <c r="AM195" s="167"/>
      <c r="AN195" s="4">
        <f>+VLOOKUP(P195,'[2]STYLES &amp; MODELS MATRIX'!$F:$G,2,FALSE)</f>
        <v>0</v>
      </c>
    </row>
    <row r="196" spans="1:40" s="4" customFormat="1" x14ac:dyDescent="0.2">
      <c r="A196" s="43" t="s">
        <v>915</v>
      </c>
      <c r="B196" s="44" t="s">
        <v>172</v>
      </c>
      <c r="C196" s="43" t="str">
        <f>IF(B196&gt;0,+VLOOKUP(B196,'STYLE NAMES'!$B$1:$C$1007,2,FALSE),"")</f>
        <v>WOMEN'S TECH T-SHIRT</v>
      </c>
      <c r="D196" s="58" t="str">
        <f t="shared" si="57"/>
        <v>BELLA / SUP0025BLKBLK</v>
      </c>
      <c r="E196" s="43" t="s">
        <v>1612</v>
      </c>
      <c r="F196" s="45" t="s">
        <v>785</v>
      </c>
      <c r="G196" s="45" t="s">
        <v>875</v>
      </c>
      <c r="H196" s="46" t="s">
        <v>844</v>
      </c>
      <c r="I196" s="42" t="s">
        <v>95</v>
      </c>
      <c r="J196" s="42" t="s">
        <v>95</v>
      </c>
      <c r="K196" s="3"/>
      <c r="L196" s="58" t="str">
        <f t="shared" si="58"/>
        <v>BELLA</v>
      </c>
      <c r="M196" s="58" t="str">
        <f>IF(B196&gt;0,+VLOOKUP(B196,'STYLE NAMES'!$B$1:$D$1021,3,FALSE),"")</f>
        <v>R.TOPWN_TTS</v>
      </c>
      <c r="N196" s="55" t="str">
        <f t="shared" si="68"/>
        <v>R.TOPWN_TTS0064</v>
      </c>
      <c r="O196" s="58" t="str">
        <f t="shared" si="59"/>
        <v>SUP0025BLKBLK</v>
      </c>
      <c r="P196" s="55" t="str">
        <f t="shared" si="60"/>
        <v>R.TOPWN_TTS0064_SUP0025BLKBLK</v>
      </c>
      <c r="Q196" s="58"/>
      <c r="R196" s="84" t="str">
        <f>IF(G196&gt;0,+VLOOKUP(G196,'MASTER CODE DATA'!O$2:P$99,2,FALSE),"")</f>
        <v>SUP</v>
      </c>
      <c r="S196" s="84" t="str">
        <f>IF(I196&gt;0,+VLOOKUP(I196,'MASTER CODE DATA'!Q$2:R$999,2,FALSE),"")</f>
        <v>BLK</v>
      </c>
      <c r="T196" s="84" t="str">
        <f>IF(J196&gt;0,+VLOOKUP(J196,'MASTER CODE DATA'!Q$2:R$999,2,FALSE),"")</f>
        <v>BLK</v>
      </c>
      <c r="U196" s="3"/>
      <c r="V196" s="42" t="s">
        <v>2897</v>
      </c>
      <c r="W196" s="42" t="s">
        <v>2898</v>
      </c>
      <c r="X196" s="42" t="s">
        <v>2899</v>
      </c>
      <c r="Y196" s="42" t="s">
        <v>2900</v>
      </c>
      <c r="Z196" s="42" t="s">
        <v>2612</v>
      </c>
      <c r="AA196" s="42" t="s">
        <v>2562</v>
      </c>
      <c r="AB196" s="42" t="s">
        <v>2613</v>
      </c>
      <c r="AC196" s="42" t="s">
        <v>2562</v>
      </c>
      <c r="AD196" s="167" t="s">
        <v>3634</v>
      </c>
      <c r="AE196" s="167" t="s">
        <v>3609</v>
      </c>
      <c r="AF196" s="167" t="s">
        <v>3633</v>
      </c>
      <c r="AG196" s="167"/>
      <c r="AH196" s="167"/>
      <c r="AI196" s="167"/>
      <c r="AJ196" s="167"/>
      <c r="AK196" s="167"/>
      <c r="AL196" s="167"/>
      <c r="AM196" s="167"/>
      <c r="AN196" s="4" t="str">
        <f>+VLOOKUP(P196,'[2]STYLES &amp; MODELS MATRIX'!$F:$G,2,FALSE)</f>
        <v>AK</v>
      </c>
    </row>
    <row r="197" spans="1:40" s="4" customFormat="1" x14ac:dyDescent="0.2">
      <c r="A197" s="43" t="s">
        <v>916</v>
      </c>
      <c r="B197" s="44" t="s">
        <v>137</v>
      </c>
      <c r="C197" s="43" t="str">
        <f>IF(B197&gt;0,+VLOOKUP(B197,'STYLE NAMES'!$B$1:$C$1007,2,FALSE),"")</f>
        <v>GIRL'S LONG SLEEVE BASE LAYER QUARTER ZIP</v>
      </c>
      <c r="D197" s="58" t="str">
        <f t="shared" si="57"/>
        <v>ASPEN-JR / SUP0017DGYDGY</v>
      </c>
      <c r="E197" s="43" t="s">
        <v>1620</v>
      </c>
      <c r="F197" s="45" t="s">
        <v>769</v>
      </c>
      <c r="G197" s="45" t="s">
        <v>875</v>
      </c>
      <c r="H197" s="46" t="s">
        <v>826</v>
      </c>
      <c r="I197" s="42" t="s">
        <v>341</v>
      </c>
      <c r="J197" s="42" t="s">
        <v>341</v>
      </c>
      <c r="K197" s="3"/>
      <c r="L197" s="58" t="str">
        <f t="shared" si="58"/>
        <v>ASPEN-JR</v>
      </c>
      <c r="M197" s="58" t="str">
        <f>IF(B197&gt;0,+VLOOKUP(B197,'STYLE NAMES'!$B$1:$D$1021,3,FALSE),"")</f>
        <v>R.TOPKG_BLY</v>
      </c>
      <c r="N197" s="55" t="str">
        <f t="shared" si="68"/>
        <v>R.TOPKG_BLY0065</v>
      </c>
      <c r="O197" s="58" t="str">
        <f t="shared" si="59"/>
        <v>SUP0017DGYDGY</v>
      </c>
      <c r="P197" s="55" t="str">
        <f t="shared" si="60"/>
        <v>R.TOPKG_BLY0065_SUP0017DGYDGY</v>
      </c>
      <c r="Q197" s="58"/>
      <c r="R197" s="84" t="str">
        <f>IF(G197&gt;0,+VLOOKUP(G197,'MASTER CODE DATA'!O$2:P$99,2,FALSE),"")</f>
        <v>SUP</v>
      </c>
      <c r="S197" s="84" t="str">
        <f>IF(I197&gt;0,+VLOOKUP(I197,'MASTER CODE DATA'!Q$2:R$999,2,FALSE),"")</f>
        <v>DGY</v>
      </c>
      <c r="T197" s="84" t="str">
        <f>IF(J197&gt;0,+VLOOKUP(J197,'MASTER CODE DATA'!Q$2:R$999,2,FALSE),"")</f>
        <v>DGY</v>
      </c>
      <c r="U197" s="3"/>
      <c r="V197" s="42">
        <v>0</v>
      </c>
      <c r="W197" s="42" t="s">
        <v>2562</v>
      </c>
      <c r="X197" s="42" t="s">
        <v>2562</v>
      </c>
      <c r="Y197" s="42" t="s">
        <v>2562</v>
      </c>
      <c r="Z197" s="42" t="s">
        <v>2562</v>
      </c>
      <c r="AA197" s="42" t="s">
        <v>2562</v>
      </c>
      <c r="AB197" s="42" t="s">
        <v>2562</v>
      </c>
      <c r="AC197" s="42" t="s">
        <v>2562</v>
      </c>
      <c r="AD197" s="167"/>
      <c r="AE197" s="167"/>
      <c r="AF197" s="167"/>
      <c r="AG197" s="167"/>
      <c r="AH197" s="167"/>
      <c r="AI197" s="167"/>
      <c r="AJ197" s="167"/>
      <c r="AK197" s="167"/>
      <c r="AL197" s="167"/>
      <c r="AM197" s="167"/>
      <c r="AN197" s="4">
        <f>+VLOOKUP(P197,'[2]STYLES &amp; MODELS MATRIX'!$F:$G,2,FALSE)</f>
        <v>0</v>
      </c>
    </row>
    <row r="198" spans="1:40" s="4" customFormat="1" x14ac:dyDescent="0.2">
      <c r="A198" s="43" t="s">
        <v>916</v>
      </c>
      <c r="B198" s="44" t="s">
        <v>137</v>
      </c>
      <c r="C198" s="43" t="str">
        <f>IF(B198&gt;0,+VLOOKUP(B198,'STYLE NAMES'!$B$1:$C$1007,2,FALSE),"")</f>
        <v>GIRL'S LONG SLEEVE BASE LAYER QUARTER ZIP</v>
      </c>
      <c r="D198" s="58" t="str">
        <f t="shared" si="57"/>
        <v>ASPEN-JR / SUP0017BORBOR</v>
      </c>
      <c r="E198" s="43" t="s">
        <v>1620</v>
      </c>
      <c r="F198" s="45" t="s">
        <v>769</v>
      </c>
      <c r="G198" s="45" t="s">
        <v>875</v>
      </c>
      <c r="H198" s="46" t="s">
        <v>826</v>
      </c>
      <c r="I198" s="42" t="s">
        <v>97</v>
      </c>
      <c r="J198" s="42" t="s">
        <v>97</v>
      </c>
      <c r="K198" s="3"/>
      <c r="L198" s="58" t="str">
        <f t="shared" si="58"/>
        <v>ASPEN-JR</v>
      </c>
      <c r="M198" s="58" t="str">
        <f>IF(B198&gt;0,+VLOOKUP(B198,'STYLE NAMES'!$B$1:$D$1021,3,FALSE),"")</f>
        <v>R.TOPKG_BLY</v>
      </c>
      <c r="N198" s="55" t="str">
        <f t="shared" si="68"/>
        <v>R.TOPKG_BLY0065</v>
      </c>
      <c r="O198" s="58" t="str">
        <f t="shared" si="59"/>
        <v>SUP0017BORBOR</v>
      </c>
      <c r="P198" s="55" t="str">
        <f t="shared" si="60"/>
        <v>R.TOPKG_BLY0065_SUP0017BORBOR</v>
      </c>
      <c r="Q198" s="58"/>
      <c r="R198" s="84" t="str">
        <f>IF(G198&gt;0,+VLOOKUP(G198,'MASTER CODE DATA'!O$2:P$99,2,FALSE),"")</f>
        <v>SUP</v>
      </c>
      <c r="S198" s="84" t="str">
        <f>IF(I198&gt;0,+VLOOKUP(I198,'MASTER CODE DATA'!Q$2:R$999,2,FALSE),"")</f>
        <v>BOR</v>
      </c>
      <c r="T198" s="84" t="str">
        <f>IF(J198&gt;0,+VLOOKUP(J198,'MASTER CODE DATA'!Q$2:R$999,2,FALSE),"")</f>
        <v>BOR</v>
      </c>
      <c r="U198" s="3"/>
      <c r="V198" s="42">
        <v>0</v>
      </c>
      <c r="W198" s="42" t="s">
        <v>2562</v>
      </c>
      <c r="X198" s="42" t="s">
        <v>2562</v>
      </c>
      <c r="Y198" s="42" t="s">
        <v>2562</v>
      </c>
      <c r="Z198" s="42" t="s">
        <v>2562</v>
      </c>
      <c r="AA198" s="42" t="s">
        <v>2562</v>
      </c>
      <c r="AB198" s="42" t="s">
        <v>2562</v>
      </c>
      <c r="AC198" s="42" t="s">
        <v>2562</v>
      </c>
      <c r="AD198" s="167"/>
      <c r="AE198" s="167"/>
      <c r="AF198" s="167"/>
      <c r="AG198" s="167"/>
      <c r="AH198" s="167"/>
      <c r="AI198" s="167"/>
      <c r="AJ198" s="167"/>
      <c r="AK198" s="167"/>
      <c r="AL198" s="167"/>
      <c r="AM198" s="167"/>
      <c r="AN198" s="4">
        <f>+VLOOKUP(P198,'[2]STYLES &amp; MODELS MATRIX'!$F:$G,2,FALSE)</f>
        <v>0</v>
      </c>
    </row>
    <row r="199" spans="1:40" s="4" customFormat="1" x14ac:dyDescent="0.2">
      <c r="A199" s="43" t="s">
        <v>981</v>
      </c>
      <c r="B199" s="44" t="s">
        <v>1869</v>
      </c>
      <c r="C199" s="43" t="str">
        <f>IF(B199&gt;0,+VLOOKUP(B199,'STYLE NAMES'!$B$1:$C$1007,2,FALSE),"")</f>
        <v>MEN'S KNEE GRIP PRO BREECHES</v>
      </c>
      <c r="D199" s="58" t="str">
        <f t="shared" si="57"/>
        <v>LEONARDO / TJR0026WHTWHT</v>
      </c>
      <c r="E199" s="43" t="s">
        <v>1620</v>
      </c>
      <c r="F199" s="45" t="s">
        <v>1602</v>
      </c>
      <c r="G199" s="45" t="s">
        <v>1872</v>
      </c>
      <c r="H199" s="46" t="s">
        <v>845</v>
      </c>
      <c r="I199" s="42" t="s">
        <v>215</v>
      </c>
      <c r="J199" s="42" t="s">
        <v>215</v>
      </c>
      <c r="K199" s="3"/>
      <c r="L199" s="58" t="str">
        <f t="shared" si="58"/>
        <v>LEONARDO</v>
      </c>
      <c r="M199" s="58" t="str">
        <f>IF(B199&gt;0,+VLOOKUP(B199,'STYLE NAMES'!$B$1:$D$1021,3,FALSE),"")</f>
        <v>R.BOTMN_BRC</v>
      </c>
      <c r="N199" s="55" t="str">
        <f t="shared" si="68"/>
        <v>R.BOTMN_BRC0066</v>
      </c>
      <c r="O199" s="58" t="str">
        <f t="shared" si="59"/>
        <v>TJR0026WHTWHT</v>
      </c>
      <c r="P199" s="55" t="str">
        <f t="shared" si="60"/>
        <v>R.BOTMN_BRC0066_TJR0026WHTWHT</v>
      </c>
      <c r="Q199" s="58"/>
      <c r="R199" s="84" t="str">
        <f>IF(G199&gt;0,+VLOOKUP(G199,'MASTER CODE DATA'!O$2:P$99,2,FALSE),"")</f>
        <v>TJR</v>
      </c>
      <c r="S199" s="84" t="str">
        <f>IF(I199&gt;0,+VLOOKUP(I199,'MASTER CODE DATA'!Q$2:R$999,2,FALSE),"")</f>
        <v>WHT</v>
      </c>
      <c r="T199" s="84" t="str">
        <f>IF(J199&gt;0,+VLOOKUP(J199,'MASTER CODE DATA'!Q$2:R$999,2,FALSE),"")</f>
        <v>WHT</v>
      </c>
      <c r="U199" s="3"/>
      <c r="V199" s="42" t="s">
        <v>2614</v>
      </c>
      <c r="W199" s="42" t="s">
        <v>2615</v>
      </c>
      <c r="X199" s="42" t="s">
        <v>2709</v>
      </c>
      <c r="Y199" s="42" t="s">
        <v>2710</v>
      </c>
      <c r="Z199" s="42" t="s">
        <v>2711</v>
      </c>
      <c r="AA199" s="42" t="s">
        <v>2712</v>
      </c>
      <c r="AB199" s="42" t="s">
        <v>2616</v>
      </c>
      <c r="AC199" s="42" t="s">
        <v>3473</v>
      </c>
      <c r="AD199" s="167" t="s">
        <v>3621</v>
      </c>
      <c r="AE199" s="167" t="s">
        <v>3615</v>
      </c>
      <c r="AF199" s="167" t="s">
        <v>3610</v>
      </c>
      <c r="AG199" s="167" t="s">
        <v>3612</v>
      </c>
      <c r="AI199" s="167"/>
      <c r="AJ199" s="167"/>
      <c r="AK199" s="167"/>
      <c r="AL199" s="167"/>
      <c r="AM199" s="167"/>
      <c r="AN199" s="4" t="str">
        <f>+VLOOKUP(P199,'[2]STYLES &amp; MODELS MATRIX'!$F:$G,2,FALSE)</f>
        <v>HDJ</v>
      </c>
    </row>
    <row r="200" spans="1:40" s="4" customFormat="1" x14ac:dyDescent="0.2">
      <c r="A200" s="43" t="s">
        <v>981</v>
      </c>
      <c r="B200" s="44" t="s">
        <v>1869</v>
      </c>
      <c r="C200" s="43" t="str">
        <f>IF(B200&gt;0,+VLOOKUP(B200,'STYLE NAMES'!$B$1:$C$1007,2,FALSE),"")</f>
        <v>MEN'S KNEE GRIP PRO BREECHES</v>
      </c>
      <c r="D200" s="58" t="str">
        <f t="shared" si="57"/>
        <v>LEONARDO / TJR0026BEGBEG</v>
      </c>
      <c r="E200" s="43" t="s">
        <v>1620</v>
      </c>
      <c r="F200" s="45" t="s">
        <v>1602</v>
      </c>
      <c r="G200" s="45" t="s">
        <v>1872</v>
      </c>
      <c r="H200" s="46" t="s">
        <v>845</v>
      </c>
      <c r="I200" s="42" t="s">
        <v>136</v>
      </c>
      <c r="J200" s="42" t="s">
        <v>136</v>
      </c>
      <c r="K200" s="3"/>
      <c r="L200" s="58" t="str">
        <f t="shared" si="58"/>
        <v>LEONARDO</v>
      </c>
      <c r="M200" s="58" t="str">
        <f>IF(B200&gt;0,+VLOOKUP(B200,'STYLE NAMES'!$B$1:$D$1021,3,FALSE),"")</f>
        <v>R.BOTMN_BRC</v>
      </c>
      <c r="N200" s="55" t="str">
        <f t="shared" si="68"/>
        <v>R.BOTMN_BRC0066</v>
      </c>
      <c r="O200" s="58" t="str">
        <f t="shared" si="59"/>
        <v>TJR0026BEGBEG</v>
      </c>
      <c r="P200" s="55" t="str">
        <f t="shared" si="60"/>
        <v>R.BOTMN_BRC0066_TJR0026BEGBEG</v>
      </c>
      <c r="Q200" s="58"/>
      <c r="R200" s="84" t="str">
        <f>IF(G200&gt;0,+VLOOKUP(G200,'MASTER CODE DATA'!O$2:P$99,2,FALSE),"")</f>
        <v>TJR</v>
      </c>
      <c r="S200" s="84" t="str">
        <f>IF(I200&gt;0,+VLOOKUP(I200,'MASTER CODE DATA'!Q$2:R$999,2,FALSE),"")</f>
        <v>BEG</v>
      </c>
      <c r="T200" s="84" t="str">
        <f>IF(J200&gt;0,+VLOOKUP(J200,'MASTER CODE DATA'!Q$2:R$999,2,FALSE),"")</f>
        <v>BEG</v>
      </c>
      <c r="U200" s="3"/>
      <c r="V200" s="42" t="s">
        <v>2617</v>
      </c>
      <c r="W200" s="42" t="s">
        <v>2618</v>
      </c>
      <c r="X200" s="42" t="s">
        <v>2713</v>
      </c>
      <c r="Y200" s="42" t="s">
        <v>2714</v>
      </c>
      <c r="Z200" s="42" t="s">
        <v>2715</v>
      </c>
      <c r="AA200" s="42" t="s">
        <v>3491</v>
      </c>
      <c r="AB200" s="42" t="s">
        <v>2619</v>
      </c>
      <c r="AC200" s="42" t="s">
        <v>3474</v>
      </c>
      <c r="AD200" s="167" t="s">
        <v>3621</v>
      </c>
      <c r="AE200" s="167" t="s">
        <v>3615</v>
      </c>
      <c r="AF200" s="167" t="s">
        <v>3629</v>
      </c>
      <c r="AG200" s="167" t="s">
        <v>3612</v>
      </c>
      <c r="AH200" s="167" t="s">
        <v>3620</v>
      </c>
      <c r="AI200" s="167"/>
      <c r="AJ200" s="167"/>
      <c r="AK200" s="167"/>
      <c r="AL200" s="167"/>
      <c r="AM200" s="167"/>
      <c r="AN200" s="4" t="str">
        <f>+VLOOKUP(P200,'[2]STYLES &amp; MODELS MATRIX'!$F:$G,2,FALSE)</f>
        <v>HDJ</v>
      </c>
    </row>
    <row r="201" spans="1:40" s="4" customFormat="1" x14ac:dyDescent="0.2">
      <c r="A201" s="43" t="s">
        <v>981</v>
      </c>
      <c r="B201" s="44" t="s">
        <v>1869</v>
      </c>
      <c r="C201" s="43" t="str">
        <f>IF(B201&gt;0,+VLOOKUP(B201,'STYLE NAMES'!$B$1:$C$1007,2,FALSE),"")</f>
        <v>MEN'S KNEE GRIP PRO BREECHES</v>
      </c>
      <c r="D201" s="58" t="str">
        <f t="shared" si="57"/>
        <v>LEONARDO / TJR0026BLKBLK</v>
      </c>
      <c r="E201" s="43" t="s">
        <v>1620</v>
      </c>
      <c r="F201" s="45" t="s">
        <v>1602</v>
      </c>
      <c r="G201" s="45" t="s">
        <v>1872</v>
      </c>
      <c r="H201" s="46" t="s">
        <v>845</v>
      </c>
      <c r="I201" s="42" t="s">
        <v>95</v>
      </c>
      <c r="J201" s="42" t="s">
        <v>95</v>
      </c>
      <c r="K201" s="3"/>
      <c r="L201" s="58" t="str">
        <f t="shared" si="58"/>
        <v>LEONARDO</v>
      </c>
      <c r="M201" s="58" t="str">
        <f>IF(B201&gt;0,+VLOOKUP(B201,'STYLE NAMES'!$B$1:$D$1021,3,FALSE),"")</f>
        <v>R.BOTMN_BRC</v>
      </c>
      <c r="N201" s="55" t="str">
        <f t="shared" si="68"/>
        <v>R.BOTMN_BRC0066</v>
      </c>
      <c r="O201" s="58" t="str">
        <f t="shared" si="59"/>
        <v>TJR0026BLKBLK</v>
      </c>
      <c r="P201" s="55" t="str">
        <f t="shared" si="60"/>
        <v>R.BOTMN_BRC0066_TJR0026BLKBLK</v>
      </c>
      <c r="Q201" s="58"/>
      <c r="R201" s="84" t="str">
        <f>IF(G201&gt;0,+VLOOKUP(G201,'MASTER CODE DATA'!O$2:P$99,2,FALSE),"")</f>
        <v>TJR</v>
      </c>
      <c r="S201" s="84" t="str">
        <f>IF(I201&gt;0,+VLOOKUP(I201,'MASTER CODE DATA'!Q$2:R$999,2,FALSE),"")</f>
        <v>BLK</v>
      </c>
      <c r="T201" s="84" t="str">
        <f>IF(J201&gt;0,+VLOOKUP(J201,'MASTER CODE DATA'!Q$2:R$999,2,FALSE),"")</f>
        <v>BLK</v>
      </c>
      <c r="U201" s="3"/>
      <c r="V201" s="42" t="s">
        <v>2620</v>
      </c>
      <c r="W201" s="42" t="s">
        <v>2621</v>
      </c>
      <c r="X201" s="42" t="s">
        <v>2716</v>
      </c>
      <c r="Y201" s="42" t="s">
        <v>2717</v>
      </c>
      <c r="Z201" s="42" t="s">
        <v>2718</v>
      </c>
      <c r="AA201" s="42" t="s">
        <v>2719</v>
      </c>
      <c r="AB201" s="42" t="s">
        <v>2622</v>
      </c>
      <c r="AC201" s="42" t="s">
        <v>3475</v>
      </c>
      <c r="AD201" s="167" t="s">
        <v>3621</v>
      </c>
      <c r="AE201" s="167" t="s">
        <v>3631</v>
      </c>
      <c r="AF201" s="167" t="s">
        <v>3609</v>
      </c>
      <c r="AG201" s="167" t="s">
        <v>3612</v>
      </c>
      <c r="AH201" s="167"/>
      <c r="AI201" s="167"/>
      <c r="AJ201" s="167"/>
      <c r="AK201" s="167"/>
      <c r="AL201" s="167"/>
      <c r="AM201" s="167"/>
      <c r="AN201" s="4" t="str">
        <f>+VLOOKUP(P201,'[2]STYLES &amp; MODELS MATRIX'!$F:$G,2,FALSE)</f>
        <v>HDJ</v>
      </c>
    </row>
    <row r="202" spans="1:40" s="4" customFormat="1" x14ac:dyDescent="0.2">
      <c r="A202" s="43" t="s">
        <v>981</v>
      </c>
      <c r="B202" s="44" t="s">
        <v>1869</v>
      </c>
      <c r="C202" s="43" t="str">
        <f>IF(B202&gt;0,+VLOOKUP(B202,'STYLE NAMES'!$B$1:$C$1007,2,FALSE),"")</f>
        <v>MEN'S KNEE GRIP PRO BREECHES</v>
      </c>
      <c r="D202" s="58" t="str">
        <f t="shared" si="57"/>
        <v>LEONARDO / TJR0026NAVNAV</v>
      </c>
      <c r="E202" s="43" t="s">
        <v>1620</v>
      </c>
      <c r="F202" s="45" t="s">
        <v>1602</v>
      </c>
      <c r="G202" s="45" t="s">
        <v>1872</v>
      </c>
      <c r="H202" s="46" t="s">
        <v>845</v>
      </c>
      <c r="I202" s="42" t="s">
        <v>96</v>
      </c>
      <c r="J202" s="42" t="s">
        <v>96</v>
      </c>
      <c r="K202" s="3"/>
      <c r="L202" s="58" t="str">
        <f t="shared" si="58"/>
        <v>LEONARDO</v>
      </c>
      <c r="M202" s="58" t="str">
        <f>IF(B202&gt;0,+VLOOKUP(B202,'STYLE NAMES'!$B$1:$D$1021,3,FALSE),"")</f>
        <v>R.BOTMN_BRC</v>
      </c>
      <c r="N202" s="55" t="str">
        <f t="shared" si="68"/>
        <v>R.BOTMN_BRC0066</v>
      </c>
      <c r="O202" s="58" t="str">
        <f t="shared" si="59"/>
        <v>TJR0026NAVNAV</v>
      </c>
      <c r="P202" s="55" t="str">
        <f t="shared" si="60"/>
        <v>R.BOTMN_BRC0066_TJR0026NAVNAV</v>
      </c>
      <c r="Q202" s="58"/>
      <c r="R202" s="84" t="str">
        <f>IF(G202&gt;0,+VLOOKUP(G202,'MASTER CODE DATA'!O$2:P$99,2,FALSE),"")</f>
        <v>TJR</v>
      </c>
      <c r="S202" s="84" t="str">
        <f>IF(I202&gt;0,+VLOOKUP(I202,'MASTER CODE DATA'!Q$2:R$999,2,FALSE),"")</f>
        <v>NAV</v>
      </c>
      <c r="T202" s="84" t="str">
        <f>IF(J202&gt;0,+VLOOKUP(J202,'MASTER CODE DATA'!Q$2:R$999,2,FALSE),"")</f>
        <v>NAV</v>
      </c>
      <c r="U202" s="3"/>
      <c r="V202" s="42" t="s">
        <v>2623</v>
      </c>
      <c r="W202" s="42" t="s">
        <v>2624</v>
      </c>
      <c r="X202" s="42" t="s">
        <v>2720</v>
      </c>
      <c r="Y202" s="42" t="s">
        <v>2721</v>
      </c>
      <c r="Z202" s="42" t="s">
        <v>2722</v>
      </c>
      <c r="AA202" s="42" t="s">
        <v>2723</v>
      </c>
      <c r="AB202" s="42" t="s">
        <v>2625</v>
      </c>
      <c r="AC202" s="42" t="s">
        <v>3476</v>
      </c>
      <c r="AD202" s="167" t="s">
        <v>3623</v>
      </c>
      <c r="AE202" s="167" t="s">
        <v>3624</v>
      </c>
      <c r="AF202" s="167" t="s">
        <v>3611</v>
      </c>
      <c r="AG202" s="167" t="s">
        <v>3613</v>
      </c>
      <c r="AH202" s="167"/>
      <c r="AI202" s="167"/>
      <c r="AJ202" s="167"/>
      <c r="AK202" s="167"/>
      <c r="AL202" s="167"/>
      <c r="AM202" s="167"/>
      <c r="AN202" s="4" t="str">
        <f>+VLOOKUP(P202,'[2]STYLES &amp; MODELS MATRIX'!$F:$G,2,FALSE)</f>
        <v>HDJ</v>
      </c>
    </row>
    <row r="203" spans="1:40" s="4" customFormat="1" x14ac:dyDescent="0.2">
      <c r="A203" s="43" t="s">
        <v>981</v>
      </c>
      <c r="B203" s="44" t="s">
        <v>1869</v>
      </c>
      <c r="C203" s="43" t="str">
        <f>IF(B203&gt;0,+VLOOKUP(B203,'STYLE NAMES'!$B$1:$C$1007,2,FALSE),"")</f>
        <v>MEN'S KNEE GRIP PRO BREECHES</v>
      </c>
      <c r="D203" s="58" t="str">
        <f t="shared" si="57"/>
        <v>LEONARDO / TJR0026STGSTG</v>
      </c>
      <c r="E203" s="43" t="s">
        <v>1620</v>
      </c>
      <c r="F203" s="45" t="s">
        <v>1602</v>
      </c>
      <c r="G203" s="45" t="s">
        <v>1872</v>
      </c>
      <c r="H203" s="46" t="s">
        <v>845</v>
      </c>
      <c r="I203" s="42" t="s">
        <v>2778</v>
      </c>
      <c r="J203" s="42" t="s">
        <v>2778</v>
      </c>
      <c r="K203" s="3"/>
      <c r="L203" s="58" t="str">
        <f t="shared" si="58"/>
        <v>LEONARDO</v>
      </c>
      <c r="M203" s="58" t="str">
        <f>IF(B203&gt;0,+VLOOKUP(B203,'STYLE NAMES'!$B$1:$D$1021,3,FALSE),"")</f>
        <v>R.BOTMN_BRC</v>
      </c>
      <c r="N203" s="55" t="str">
        <f t="shared" si="68"/>
        <v>R.BOTMN_BRC0066</v>
      </c>
      <c r="O203" s="58" t="str">
        <f t="shared" si="59"/>
        <v>TJR0026STGSTG</v>
      </c>
      <c r="P203" s="55" t="str">
        <f t="shared" si="60"/>
        <v>R.BOTMN_BRC0066_TJR0026STGSTG</v>
      </c>
      <c r="Q203" s="58"/>
      <c r="R203" s="84" t="str">
        <f>IF(G203&gt;0,+VLOOKUP(G203,'MASTER CODE DATA'!O$2:P$99,2,FALSE),"")</f>
        <v>TJR</v>
      </c>
      <c r="S203" s="84" t="str">
        <f>IF(I203&gt;0,+VLOOKUP(I203,'MASTER CODE DATA'!Q$2:R$999,2,FALSE),"")</f>
        <v>STG</v>
      </c>
      <c r="T203" s="84" t="str">
        <f>IF(J203&gt;0,+VLOOKUP(J203,'MASTER CODE DATA'!Q$2:R$999,2,FALSE),"")</f>
        <v>STG</v>
      </c>
      <c r="U203" s="3"/>
      <c r="V203" s="42" t="s">
        <v>2626</v>
      </c>
      <c r="W203" s="42" t="s">
        <v>2627</v>
      </c>
      <c r="X203" s="42" t="s">
        <v>2724</v>
      </c>
      <c r="Y203" s="42" t="s">
        <v>2725</v>
      </c>
      <c r="Z203" s="42" t="s">
        <v>2726</v>
      </c>
      <c r="AA203" s="42" t="s">
        <v>3492</v>
      </c>
      <c r="AB203" s="42" t="s">
        <v>2628</v>
      </c>
      <c r="AC203" s="42" t="s">
        <v>3477</v>
      </c>
      <c r="AD203" s="167" t="s">
        <v>3624</v>
      </c>
      <c r="AE203" s="167" t="s">
        <v>3618</v>
      </c>
      <c r="AF203" s="167" t="s">
        <v>3613</v>
      </c>
      <c r="AH203" s="167"/>
      <c r="AI203" s="167"/>
      <c r="AJ203" s="167"/>
      <c r="AK203" s="167"/>
      <c r="AL203" s="167"/>
      <c r="AM203" s="167"/>
      <c r="AN203" s="4" t="str">
        <f>+VLOOKUP(P203,'[2]STYLES &amp; MODELS MATRIX'!$F:$G,2,FALSE)</f>
        <v>HDJ</v>
      </c>
    </row>
    <row r="204" spans="1:40" s="4" customFormat="1" x14ac:dyDescent="0.2">
      <c r="A204" s="43" t="s">
        <v>981</v>
      </c>
      <c r="B204" s="44" t="s">
        <v>1869</v>
      </c>
      <c r="C204" s="43" t="str">
        <f>IF(B204&gt;0,+VLOOKUP(B204,'STYLE NAMES'!$B$1:$C$1007,2,FALSE),"")</f>
        <v>MEN'S KNEE GRIP PRO BREECHES</v>
      </c>
      <c r="D204" s="58" t="str">
        <f t="shared" ref="D204:D268" si="69">IF(B204&gt;0,+(L204&amp;" / "&amp;O204),"")</f>
        <v>LEONARDO / TJR0026TAUTAU</v>
      </c>
      <c r="E204" s="43" t="s">
        <v>1620</v>
      </c>
      <c r="F204" s="45" t="s">
        <v>1602</v>
      </c>
      <c r="G204" s="45" t="s">
        <v>1872</v>
      </c>
      <c r="H204" s="46" t="s">
        <v>845</v>
      </c>
      <c r="I204" s="42" t="s">
        <v>1818</v>
      </c>
      <c r="J204" s="42" t="s">
        <v>1818</v>
      </c>
      <c r="K204" s="3"/>
      <c r="L204" s="58" t="str">
        <f t="shared" ref="L204:L268" si="70">+B204</f>
        <v>LEONARDO</v>
      </c>
      <c r="M204" s="58" t="str">
        <f>IF(B204&gt;0,+VLOOKUP(B204,'STYLE NAMES'!$B$1:$D$1021,3,FALSE),"")</f>
        <v>R.BOTMN_BRC</v>
      </c>
      <c r="N204" s="55" t="str">
        <f t="shared" si="68"/>
        <v>R.BOTMN_BRC0066</v>
      </c>
      <c r="O204" s="58" t="str">
        <f t="shared" ref="O204:O268" si="71">+R204&amp;H204&amp;S204&amp;T204</f>
        <v>TJR0026TAUTAU</v>
      </c>
      <c r="P204" s="55" t="str">
        <f t="shared" ref="P204:P268" si="72">+N204&amp;"_"&amp;O204</f>
        <v>R.BOTMN_BRC0066_TJR0026TAUTAU</v>
      </c>
      <c r="Q204" s="58"/>
      <c r="R204" s="84" t="str">
        <f>IF(G204&gt;0,+VLOOKUP(G204,'MASTER CODE DATA'!O$2:P$99,2,FALSE),"")</f>
        <v>TJR</v>
      </c>
      <c r="S204" s="84" t="str">
        <f>IF(I204&gt;0,+VLOOKUP(I204,'MASTER CODE DATA'!Q$2:R$999,2,FALSE),"")</f>
        <v>TAU</v>
      </c>
      <c r="T204" s="84" t="str">
        <f>IF(J204&gt;0,+VLOOKUP(J204,'MASTER CODE DATA'!Q$2:R$999,2,FALSE),"")</f>
        <v>TAU</v>
      </c>
      <c r="U204" s="3"/>
      <c r="V204" s="42" t="s">
        <v>2629</v>
      </c>
      <c r="W204" s="42" t="s">
        <v>2630</v>
      </c>
      <c r="X204" s="42" t="s">
        <v>2727</v>
      </c>
      <c r="Y204" s="42" t="s">
        <v>2728</v>
      </c>
      <c r="Z204" s="42" t="s">
        <v>2729</v>
      </c>
      <c r="AA204" s="42" t="s">
        <v>2730</v>
      </c>
      <c r="AB204" s="42" t="s">
        <v>2631</v>
      </c>
      <c r="AC204" s="42" t="s">
        <v>3478</v>
      </c>
      <c r="AD204" s="167" t="s">
        <v>3621</v>
      </c>
      <c r="AE204" s="167" t="s">
        <v>3628</v>
      </c>
      <c r="AF204" s="167" t="s">
        <v>3619</v>
      </c>
      <c r="AG204" s="167" t="s">
        <v>3613</v>
      </c>
      <c r="AH204" s="167"/>
      <c r="AI204" s="167"/>
      <c r="AJ204" s="167"/>
      <c r="AK204" s="167"/>
      <c r="AL204" s="167"/>
      <c r="AM204" s="167"/>
      <c r="AN204" s="4" t="str">
        <f>+VLOOKUP(P204,'[2]STYLES &amp; MODELS MATRIX'!$F:$G,2,FALSE)</f>
        <v>HDJ</v>
      </c>
    </row>
    <row r="205" spans="1:40" s="4" customFormat="1" x14ac:dyDescent="0.2">
      <c r="A205" s="43" t="s">
        <v>982</v>
      </c>
      <c r="B205" s="44" t="s">
        <v>1868</v>
      </c>
      <c r="C205" s="43" t="str">
        <f>IF(B205&gt;0,+VLOOKUP(B205,'STYLE NAMES'!$B$1:$C$1007,2,FALSE),"")</f>
        <v>WOMEN'S KNEE GRIP PRO BREECHES</v>
      </c>
      <c r="D205" s="58" t="str">
        <f t="shared" si="69"/>
        <v>ALEA / TJR0027WHTWHT</v>
      </c>
      <c r="E205" s="43" t="s">
        <v>1620</v>
      </c>
      <c r="F205" s="45" t="s">
        <v>1602</v>
      </c>
      <c r="G205" s="45" t="s">
        <v>1872</v>
      </c>
      <c r="H205" s="46" t="s">
        <v>850</v>
      </c>
      <c r="I205" s="42" t="s">
        <v>215</v>
      </c>
      <c r="J205" s="42" t="s">
        <v>215</v>
      </c>
      <c r="K205" s="3"/>
      <c r="L205" s="58" t="str">
        <f t="shared" si="70"/>
        <v>ALEA</v>
      </c>
      <c r="M205" s="58" t="str">
        <f>IF(B205&gt;0,+VLOOKUP(B205,'STYLE NAMES'!$B$1:$D$1021,3,FALSE),"")</f>
        <v>R.BOTWN_BRC</v>
      </c>
      <c r="N205" s="55" t="str">
        <f t="shared" si="68"/>
        <v>R.BOTWN_BRC0067</v>
      </c>
      <c r="O205" s="58" t="str">
        <f t="shared" si="71"/>
        <v>TJR0027WHTWHT</v>
      </c>
      <c r="P205" s="55" t="str">
        <f t="shared" si="72"/>
        <v>R.BOTWN_BRC0067_TJR0027WHTWHT</v>
      </c>
      <c r="Q205" s="58"/>
      <c r="R205" s="84" t="str">
        <f>IF(G205&gt;0,+VLOOKUP(G205,'MASTER CODE DATA'!O$2:P$99,2,FALSE),"")</f>
        <v>TJR</v>
      </c>
      <c r="S205" s="84" t="str">
        <f>IF(I205&gt;0,+VLOOKUP(I205,'MASTER CODE DATA'!Q$2:R$999,2,FALSE),"")</f>
        <v>WHT</v>
      </c>
      <c r="T205" s="84" t="str">
        <f>IF(J205&gt;0,+VLOOKUP(J205,'MASTER CODE DATA'!Q$2:R$999,2,FALSE),"")</f>
        <v>WHT</v>
      </c>
      <c r="U205" s="3"/>
      <c r="V205" s="42" t="s">
        <v>2632</v>
      </c>
      <c r="W205" s="42" t="s">
        <v>2633</v>
      </c>
      <c r="X205" s="128" t="s">
        <v>2731</v>
      </c>
      <c r="Y205" s="129" t="s">
        <v>2732</v>
      </c>
      <c r="Z205" s="128" t="s">
        <v>2733</v>
      </c>
      <c r="AA205" s="42" t="s">
        <v>3493</v>
      </c>
      <c r="AB205" s="42" t="s">
        <v>2634</v>
      </c>
      <c r="AC205" s="42" t="s">
        <v>3479</v>
      </c>
      <c r="AD205" s="167" t="s">
        <v>3648</v>
      </c>
      <c r="AE205" s="167" t="s">
        <v>3610</v>
      </c>
      <c r="AF205" s="167" t="s">
        <v>3644</v>
      </c>
      <c r="AG205" s="167"/>
      <c r="AH205" s="167"/>
      <c r="AI205" s="167"/>
      <c r="AJ205" s="167"/>
      <c r="AK205" s="167"/>
      <c r="AL205" s="167"/>
      <c r="AM205" s="167"/>
      <c r="AN205" s="4" t="str">
        <f>+VLOOKUP(P205,'[2]STYLES &amp; MODELS MATRIX'!$F:$G,2,FALSE)</f>
        <v>AK</v>
      </c>
    </row>
    <row r="206" spans="1:40" s="4" customFormat="1" x14ac:dyDescent="0.2">
      <c r="A206" s="43" t="s">
        <v>982</v>
      </c>
      <c r="B206" s="44" t="s">
        <v>1868</v>
      </c>
      <c r="C206" s="43" t="str">
        <f>IF(B206&gt;0,+VLOOKUP(B206,'STYLE NAMES'!$B$1:$C$1007,2,FALSE),"")</f>
        <v>WOMEN'S KNEE GRIP PRO BREECHES</v>
      </c>
      <c r="D206" s="58" t="str">
        <f t="shared" si="69"/>
        <v>ALEA / TJR0027BEGBEG</v>
      </c>
      <c r="E206" s="43" t="s">
        <v>1620</v>
      </c>
      <c r="F206" s="45" t="s">
        <v>1602</v>
      </c>
      <c r="G206" s="45" t="s">
        <v>1872</v>
      </c>
      <c r="H206" s="46" t="s">
        <v>850</v>
      </c>
      <c r="I206" s="42" t="s">
        <v>136</v>
      </c>
      <c r="J206" s="42" t="s">
        <v>136</v>
      </c>
      <c r="K206" s="3"/>
      <c r="L206" s="58" t="str">
        <f t="shared" si="70"/>
        <v>ALEA</v>
      </c>
      <c r="M206" s="58" t="str">
        <f>IF(B206&gt;0,+VLOOKUP(B206,'STYLE NAMES'!$B$1:$D$1021,3,FALSE),"")</f>
        <v>R.BOTWN_BRC</v>
      </c>
      <c r="N206" s="55" t="str">
        <f t="shared" si="68"/>
        <v>R.BOTWN_BRC0067</v>
      </c>
      <c r="O206" s="58" t="str">
        <f t="shared" si="71"/>
        <v>TJR0027BEGBEG</v>
      </c>
      <c r="P206" s="55" t="str">
        <f t="shared" si="72"/>
        <v>R.BOTWN_BRC0067_TJR0027BEGBEG</v>
      </c>
      <c r="Q206" s="58"/>
      <c r="R206" s="84" t="str">
        <f>IF(G206&gt;0,+VLOOKUP(G206,'MASTER CODE DATA'!O$2:P$99,2,FALSE),"")</f>
        <v>TJR</v>
      </c>
      <c r="S206" s="84" t="str">
        <f>IF(I206&gt;0,+VLOOKUP(I206,'MASTER CODE DATA'!Q$2:R$999,2,FALSE),"")</f>
        <v>BEG</v>
      </c>
      <c r="T206" s="84" t="str">
        <f>IF(J206&gt;0,+VLOOKUP(J206,'MASTER CODE DATA'!Q$2:R$999,2,FALSE),"")</f>
        <v>BEG</v>
      </c>
      <c r="U206" s="3"/>
      <c r="V206" s="42" t="s">
        <v>2635</v>
      </c>
      <c r="W206" s="42" t="s">
        <v>2636</v>
      </c>
      <c r="X206" s="128" t="s">
        <v>2734</v>
      </c>
      <c r="Y206" s="129" t="s">
        <v>2735</v>
      </c>
      <c r="Z206" s="129" t="s">
        <v>2736</v>
      </c>
      <c r="AA206" s="42" t="s">
        <v>3494</v>
      </c>
      <c r="AB206" s="42" t="s">
        <v>2637</v>
      </c>
      <c r="AC206" s="42" t="s">
        <v>3480</v>
      </c>
      <c r="AD206" s="167" t="s">
        <v>3650</v>
      </c>
      <c r="AE206" s="167" t="s">
        <v>3649</v>
      </c>
      <c r="AF206" s="167" t="s">
        <v>3613</v>
      </c>
      <c r="AG206" s="167"/>
      <c r="AH206" s="167"/>
      <c r="AI206" s="167"/>
      <c r="AJ206" s="167"/>
      <c r="AK206" s="167"/>
      <c r="AL206" s="167"/>
      <c r="AM206" s="167"/>
      <c r="AN206" s="4" t="str">
        <f>+VLOOKUP(P206,'[2]STYLES &amp; MODELS MATRIX'!$F:$G,2,FALSE)</f>
        <v>AK</v>
      </c>
    </row>
    <row r="207" spans="1:40" s="4" customFormat="1" x14ac:dyDescent="0.2">
      <c r="A207" s="43" t="s">
        <v>982</v>
      </c>
      <c r="B207" s="44" t="s">
        <v>1868</v>
      </c>
      <c r="C207" s="43" t="str">
        <f>IF(B207&gt;0,+VLOOKUP(B207,'STYLE NAMES'!$B$1:$C$1007,2,FALSE),"")</f>
        <v>WOMEN'S KNEE GRIP PRO BREECHES</v>
      </c>
      <c r="D207" s="58" t="str">
        <f t="shared" si="69"/>
        <v>ALEA / TJR0027BLKBLK</v>
      </c>
      <c r="E207" s="43" t="s">
        <v>1620</v>
      </c>
      <c r="F207" s="45" t="s">
        <v>1602</v>
      </c>
      <c r="G207" s="45" t="s">
        <v>1872</v>
      </c>
      <c r="H207" s="46" t="s">
        <v>850</v>
      </c>
      <c r="I207" s="42" t="s">
        <v>95</v>
      </c>
      <c r="J207" s="42" t="s">
        <v>95</v>
      </c>
      <c r="K207" s="3"/>
      <c r="L207" s="58" t="str">
        <f t="shared" si="70"/>
        <v>ALEA</v>
      </c>
      <c r="M207" s="58" t="str">
        <f>IF(B207&gt;0,+VLOOKUP(B207,'STYLE NAMES'!$B$1:$D$1021,3,FALSE),"")</f>
        <v>R.BOTWN_BRC</v>
      </c>
      <c r="N207" s="55" t="str">
        <f t="shared" si="68"/>
        <v>R.BOTWN_BRC0067</v>
      </c>
      <c r="O207" s="58" t="str">
        <f t="shared" si="71"/>
        <v>TJR0027BLKBLK</v>
      </c>
      <c r="P207" s="55" t="str">
        <f t="shared" si="72"/>
        <v>R.BOTWN_BRC0067_TJR0027BLKBLK</v>
      </c>
      <c r="Q207" s="58"/>
      <c r="R207" s="84" t="str">
        <f>IF(G207&gt;0,+VLOOKUP(G207,'MASTER CODE DATA'!O$2:P$99,2,FALSE),"")</f>
        <v>TJR</v>
      </c>
      <c r="S207" s="84" t="str">
        <f>IF(I207&gt;0,+VLOOKUP(I207,'MASTER CODE DATA'!Q$2:R$999,2,FALSE),"")</f>
        <v>BLK</v>
      </c>
      <c r="T207" s="84" t="str">
        <f>IF(J207&gt;0,+VLOOKUP(J207,'MASTER CODE DATA'!Q$2:R$999,2,FALSE),"")</f>
        <v>BLK</v>
      </c>
      <c r="U207" s="3"/>
      <c r="V207" s="42" t="s">
        <v>2638</v>
      </c>
      <c r="W207" s="42" t="s">
        <v>2639</v>
      </c>
      <c r="X207" s="42" t="s">
        <v>2737</v>
      </c>
      <c r="Y207" s="42" t="s">
        <v>2738</v>
      </c>
      <c r="Z207" s="42" t="s">
        <v>2739</v>
      </c>
      <c r="AA207" s="42" t="s">
        <v>3495</v>
      </c>
      <c r="AB207" s="42" t="s">
        <v>2563</v>
      </c>
      <c r="AC207" s="42" t="s">
        <v>3481</v>
      </c>
      <c r="AD207" s="167" t="s">
        <v>3655</v>
      </c>
      <c r="AE207" s="167" t="s">
        <v>3609</v>
      </c>
      <c r="AF207" s="167" t="s">
        <v>3644</v>
      </c>
      <c r="AG207" s="167" t="s">
        <v>3656</v>
      </c>
      <c r="AH207" s="167" t="s">
        <v>3653</v>
      </c>
      <c r="AI207" s="167"/>
      <c r="AJ207" s="167"/>
      <c r="AK207" s="167"/>
      <c r="AL207" s="167"/>
      <c r="AM207" s="167"/>
      <c r="AN207" s="4" t="str">
        <f>+VLOOKUP(P207,'[2]STYLES &amp; MODELS MATRIX'!$F:$G,2,FALSE)</f>
        <v>AK</v>
      </c>
    </row>
    <row r="208" spans="1:40" s="4" customFormat="1" x14ac:dyDescent="0.2">
      <c r="A208" s="43" t="s">
        <v>982</v>
      </c>
      <c r="B208" s="44" t="s">
        <v>1868</v>
      </c>
      <c r="C208" s="43" t="str">
        <f>IF(B208&gt;0,+VLOOKUP(B208,'STYLE NAMES'!$B$1:$C$1007,2,FALSE),"")</f>
        <v>WOMEN'S KNEE GRIP PRO BREECHES</v>
      </c>
      <c r="D208" s="58" t="str">
        <f t="shared" si="69"/>
        <v>ALEA / TJR0027NAVNAV</v>
      </c>
      <c r="E208" s="43" t="s">
        <v>1620</v>
      </c>
      <c r="F208" s="45" t="s">
        <v>1602</v>
      </c>
      <c r="G208" s="45" t="s">
        <v>1872</v>
      </c>
      <c r="H208" s="46" t="s">
        <v>850</v>
      </c>
      <c r="I208" s="42" t="s">
        <v>96</v>
      </c>
      <c r="J208" s="42" t="s">
        <v>96</v>
      </c>
      <c r="K208" s="3"/>
      <c r="L208" s="58" t="str">
        <f t="shared" si="70"/>
        <v>ALEA</v>
      </c>
      <c r="M208" s="58" t="str">
        <f>IF(B208&gt;0,+VLOOKUP(B208,'STYLE NAMES'!$B$1:$D$1021,3,FALSE),"")</f>
        <v>R.BOTWN_BRC</v>
      </c>
      <c r="N208" s="55" t="str">
        <f t="shared" si="68"/>
        <v>R.BOTWN_BRC0067</v>
      </c>
      <c r="O208" s="58" t="str">
        <f t="shared" si="71"/>
        <v>TJR0027NAVNAV</v>
      </c>
      <c r="P208" s="55" t="str">
        <f t="shared" si="72"/>
        <v>R.BOTWN_BRC0067_TJR0027NAVNAV</v>
      </c>
      <c r="Q208" s="58"/>
      <c r="R208" s="84" t="str">
        <f>IF(G208&gt;0,+VLOOKUP(G208,'MASTER CODE DATA'!O$2:P$99,2,FALSE),"")</f>
        <v>TJR</v>
      </c>
      <c r="S208" s="84" t="str">
        <f>IF(I208&gt;0,+VLOOKUP(I208,'MASTER CODE DATA'!Q$2:R$999,2,FALSE),"")</f>
        <v>NAV</v>
      </c>
      <c r="T208" s="84" t="str">
        <f>IF(J208&gt;0,+VLOOKUP(J208,'MASTER CODE DATA'!Q$2:R$999,2,FALSE),"")</f>
        <v>NAV</v>
      </c>
      <c r="U208" s="3"/>
      <c r="V208" s="42" t="s">
        <v>2640</v>
      </c>
      <c r="W208" s="42" t="s">
        <v>2641</v>
      </c>
      <c r="X208" s="42" t="s">
        <v>2740</v>
      </c>
      <c r="Y208" s="42" t="s">
        <v>2741</v>
      </c>
      <c r="Z208" s="42" t="s">
        <v>2742</v>
      </c>
      <c r="AA208" s="42" t="s">
        <v>3496</v>
      </c>
      <c r="AB208" s="42" t="s">
        <v>2578</v>
      </c>
      <c r="AC208" s="42" t="s">
        <v>3482</v>
      </c>
      <c r="AD208" s="167" t="s">
        <v>3637</v>
      </c>
      <c r="AE208" s="167" t="s">
        <v>3614</v>
      </c>
      <c r="AF208" s="167" t="s">
        <v>3645</v>
      </c>
      <c r="AG208" s="167" t="s">
        <v>3654</v>
      </c>
      <c r="AH208" s="167"/>
      <c r="AI208" s="167"/>
      <c r="AJ208" s="167"/>
      <c r="AK208" s="167"/>
      <c r="AL208" s="167"/>
      <c r="AM208" s="167"/>
      <c r="AN208" s="4" t="str">
        <f>+VLOOKUP(P208,'[2]STYLES &amp; MODELS MATRIX'!$F:$G,2,FALSE)</f>
        <v>AK</v>
      </c>
    </row>
    <row r="209" spans="1:40" s="125" customFormat="1" x14ac:dyDescent="0.2">
      <c r="A209" s="120" t="s">
        <v>982</v>
      </c>
      <c r="B209" s="121" t="s">
        <v>1868</v>
      </c>
      <c r="C209" s="120" t="str">
        <f>IF(B209&gt;0,+VLOOKUP(B209,'STYLE NAMES'!$B$1:$C$1007,2,FALSE),"")</f>
        <v>WOMEN'S KNEE GRIP PRO BREECHES</v>
      </c>
      <c r="D209" s="57" t="str">
        <f t="shared" si="69"/>
        <v>ALEA / TJR0027DGYDGY</v>
      </c>
      <c r="E209" s="120" t="s">
        <v>1620</v>
      </c>
      <c r="F209" s="122" t="s">
        <v>1602</v>
      </c>
      <c r="G209" s="122" t="s">
        <v>1872</v>
      </c>
      <c r="H209" s="123" t="s">
        <v>850</v>
      </c>
      <c r="I209" s="124" t="s">
        <v>341</v>
      </c>
      <c r="J209" s="124" t="s">
        <v>341</v>
      </c>
      <c r="K209" s="126"/>
      <c r="L209" s="57" t="str">
        <f t="shared" si="70"/>
        <v>ALEA</v>
      </c>
      <c r="M209" s="57" t="str">
        <f>IF(B209&gt;0,+VLOOKUP(B209,'STYLE NAMES'!$B$1:$D$1021,3,FALSE),"")</f>
        <v>R.BOTWN_BRC</v>
      </c>
      <c r="N209" s="55" t="str">
        <f t="shared" si="68"/>
        <v>R.BOTWN_BRC0067</v>
      </c>
      <c r="O209" s="57" t="str">
        <f t="shared" si="71"/>
        <v>TJR0027DGYDGY</v>
      </c>
      <c r="P209" s="55" t="str">
        <f t="shared" si="72"/>
        <v>R.BOTWN_BRC0067_TJR0027DGYDGY</v>
      </c>
      <c r="Q209" s="57"/>
      <c r="R209" s="83" t="str">
        <f>IF(G209&gt;0,+VLOOKUP(G209,'MASTER CODE DATA'!O$2:P$99,2,FALSE),"")</f>
        <v>TJR</v>
      </c>
      <c r="S209" s="83" t="str">
        <f>IF(I209&gt;0,+VLOOKUP(I209,'MASTER CODE DATA'!Q$2:R$999,2,FALSE),"")</f>
        <v>DGY</v>
      </c>
      <c r="T209" s="83" t="str">
        <f>IF(J209&gt;0,+VLOOKUP(J209,'MASTER CODE DATA'!Q$2:R$999,2,FALSE),"")</f>
        <v>DGY</v>
      </c>
      <c r="U209" s="126"/>
      <c r="V209" s="124" t="s">
        <v>2642</v>
      </c>
      <c r="W209" s="124" t="s">
        <v>2643</v>
      </c>
      <c r="X209" s="128" t="s">
        <v>2743</v>
      </c>
      <c r="Y209" s="129" t="s">
        <v>2744</v>
      </c>
      <c r="Z209" s="129" t="s">
        <v>2745</v>
      </c>
      <c r="AA209" s="124" t="s">
        <v>3497</v>
      </c>
      <c r="AB209" s="124" t="s">
        <v>2583</v>
      </c>
      <c r="AC209" s="124" t="s">
        <v>3483</v>
      </c>
      <c r="AD209" s="169" t="s">
        <v>3653</v>
      </c>
      <c r="AE209" s="167" t="s">
        <v>3616</v>
      </c>
      <c r="AF209" s="167" t="s">
        <v>3644</v>
      </c>
      <c r="AG209" s="169"/>
      <c r="AH209" s="169"/>
      <c r="AI209" s="169"/>
      <c r="AJ209" s="169"/>
      <c r="AK209" s="169"/>
      <c r="AL209" s="169"/>
      <c r="AM209" s="169"/>
      <c r="AN209" s="4" t="str">
        <f>+VLOOKUP(P209,'[2]STYLES &amp; MODELS MATRIX'!$F:$G,2,FALSE)</f>
        <v>AK</v>
      </c>
    </row>
    <row r="210" spans="1:40" s="4" customFormat="1" x14ac:dyDescent="0.2">
      <c r="A210" s="43" t="s">
        <v>982</v>
      </c>
      <c r="B210" s="44" t="s">
        <v>1868</v>
      </c>
      <c r="C210" s="43" t="str">
        <f>IF(B210&gt;0,+VLOOKUP(B210,'STYLE NAMES'!$B$1:$C$1007,2,FALSE),"")</f>
        <v>WOMEN'S KNEE GRIP PRO BREECHES</v>
      </c>
      <c r="D210" s="58" t="str">
        <f t="shared" si="69"/>
        <v>ALEA / TJR0027TAUTAU</v>
      </c>
      <c r="E210" s="43" t="s">
        <v>1620</v>
      </c>
      <c r="F210" s="45" t="s">
        <v>1602</v>
      </c>
      <c r="G210" s="45" t="s">
        <v>1872</v>
      </c>
      <c r="H210" s="46" t="s">
        <v>850</v>
      </c>
      <c r="I210" s="42" t="s">
        <v>1818</v>
      </c>
      <c r="J210" s="42" t="s">
        <v>1818</v>
      </c>
      <c r="K210" s="3"/>
      <c r="L210" s="58" t="str">
        <f t="shared" si="70"/>
        <v>ALEA</v>
      </c>
      <c r="M210" s="58" t="str">
        <f>IF(B210&gt;0,+VLOOKUP(B210,'STYLE NAMES'!$B$1:$D$1021,3,FALSE),"")</f>
        <v>R.BOTWN_BRC</v>
      </c>
      <c r="N210" s="55" t="str">
        <f t="shared" si="68"/>
        <v>R.BOTWN_BRC0067</v>
      </c>
      <c r="O210" s="58" t="str">
        <f t="shared" si="71"/>
        <v>TJR0027TAUTAU</v>
      </c>
      <c r="P210" s="55" t="str">
        <f t="shared" si="72"/>
        <v>R.BOTWN_BRC0067_TJR0027TAUTAU</v>
      </c>
      <c r="Q210" s="58"/>
      <c r="R210" s="84" t="str">
        <f>IF(G210&gt;0,+VLOOKUP(G210,'MASTER CODE DATA'!O$2:P$99,2,FALSE),"")</f>
        <v>TJR</v>
      </c>
      <c r="S210" s="84" t="str">
        <f>IF(I210&gt;0,+VLOOKUP(I210,'MASTER CODE DATA'!Q$2:R$999,2,FALSE),"")</f>
        <v>TAU</v>
      </c>
      <c r="T210" s="84" t="str">
        <f>IF(J210&gt;0,+VLOOKUP(J210,'MASTER CODE DATA'!Q$2:R$999,2,FALSE),"")</f>
        <v>TAU</v>
      </c>
      <c r="U210" s="3"/>
      <c r="V210" s="42" t="s">
        <v>2644</v>
      </c>
      <c r="W210" s="42" t="s">
        <v>2645</v>
      </c>
      <c r="X210" s="128" t="s">
        <v>2746</v>
      </c>
      <c r="Y210" s="129" t="s">
        <v>2747</v>
      </c>
      <c r="Z210" s="129" t="s">
        <v>2748</v>
      </c>
      <c r="AA210" s="42" t="s">
        <v>3498</v>
      </c>
      <c r="AB210" s="42" t="s">
        <v>2646</v>
      </c>
      <c r="AC210" s="42" t="s">
        <v>3484</v>
      </c>
      <c r="AD210" s="167" t="s">
        <v>3652</v>
      </c>
      <c r="AE210" s="167" t="s">
        <v>3643</v>
      </c>
      <c r="AF210" s="167" t="s">
        <v>3645</v>
      </c>
      <c r="AG210" s="167"/>
      <c r="AH210" s="167"/>
      <c r="AI210" s="167"/>
      <c r="AJ210" s="167"/>
      <c r="AK210" s="167"/>
      <c r="AL210" s="167"/>
      <c r="AM210" s="167"/>
      <c r="AN210" s="4" t="str">
        <f>+VLOOKUP(P210,'[2]STYLES &amp; MODELS MATRIX'!$F:$G,2,FALSE)</f>
        <v>AK</v>
      </c>
    </row>
    <row r="211" spans="1:40" s="4" customFormat="1" x14ac:dyDescent="0.2">
      <c r="A211" s="43" t="s">
        <v>982</v>
      </c>
      <c r="B211" s="44" t="s">
        <v>1868</v>
      </c>
      <c r="C211" s="43" t="str">
        <f>IF(B211&gt;0,+VLOOKUP(B211,'STYLE NAMES'!$B$1:$C$1007,2,FALSE),"")</f>
        <v>WOMEN'S KNEE GRIP PRO BREECHES</v>
      </c>
      <c r="D211" s="58" t="str">
        <f t="shared" si="69"/>
        <v>ALEA / TJR0027GRNGRN</v>
      </c>
      <c r="E211" s="43" t="s">
        <v>1620</v>
      </c>
      <c r="F211" s="45" t="s">
        <v>1602</v>
      </c>
      <c r="G211" s="45" t="s">
        <v>1872</v>
      </c>
      <c r="H211" s="46" t="s">
        <v>850</v>
      </c>
      <c r="I211" s="42" t="s">
        <v>98</v>
      </c>
      <c r="J211" s="42" t="s">
        <v>98</v>
      </c>
      <c r="K211" s="3"/>
      <c r="L211" s="58" t="str">
        <f t="shared" si="70"/>
        <v>ALEA</v>
      </c>
      <c r="M211" s="58" t="str">
        <f>IF(B211&gt;0,+VLOOKUP(B211,'STYLE NAMES'!$B$1:$D$1021,3,FALSE),"")</f>
        <v>R.BOTWN_BRC</v>
      </c>
      <c r="N211" s="55" t="str">
        <f t="shared" si="68"/>
        <v>R.BOTWN_BRC0067</v>
      </c>
      <c r="O211" s="58" t="str">
        <f t="shared" si="71"/>
        <v>TJR0027GRNGRN</v>
      </c>
      <c r="P211" s="55" t="str">
        <f t="shared" si="72"/>
        <v>R.BOTWN_BRC0067_TJR0027GRNGRN</v>
      </c>
      <c r="Q211" s="58"/>
      <c r="R211" s="84" t="str">
        <f>IF(G211&gt;0,+VLOOKUP(G211,'MASTER CODE DATA'!O$2:P$99,2,FALSE),"")</f>
        <v>TJR</v>
      </c>
      <c r="S211" s="84" t="str">
        <f>IF(I211&gt;0,+VLOOKUP(I211,'MASTER CODE DATA'!Q$2:R$999,2,FALSE),"")</f>
        <v>GRN</v>
      </c>
      <c r="T211" s="84" t="str">
        <f>IF(J211&gt;0,+VLOOKUP(J211,'MASTER CODE DATA'!Q$2:R$999,2,FALSE),"")</f>
        <v>GRN</v>
      </c>
      <c r="U211" s="3"/>
      <c r="V211" s="42" t="s">
        <v>2647</v>
      </c>
      <c r="W211" s="42" t="s">
        <v>2648</v>
      </c>
      <c r="X211" s="128" t="s">
        <v>2749</v>
      </c>
      <c r="Y211" s="128" t="s">
        <v>2750</v>
      </c>
      <c r="Z211" s="128" t="s">
        <v>2751</v>
      </c>
      <c r="AA211" s="42" t="s">
        <v>3499</v>
      </c>
      <c r="AB211" s="42" t="s">
        <v>2649</v>
      </c>
      <c r="AC211" s="42" t="s">
        <v>3485</v>
      </c>
      <c r="AD211" s="167" t="s">
        <v>3651</v>
      </c>
      <c r="AE211" s="167" t="s">
        <v>3616</v>
      </c>
      <c r="AF211" s="167" t="s">
        <v>3644</v>
      </c>
      <c r="AG211" s="167"/>
      <c r="AH211" s="167"/>
      <c r="AI211" s="167"/>
      <c r="AJ211" s="167"/>
      <c r="AK211" s="167"/>
      <c r="AL211" s="167"/>
      <c r="AM211" s="167"/>
      <c r="AN211" s="4" t="str">
        <f>+VLOOKUP(P211,'[2]STYLES &amp; MODELS MATRIX'!$F:$G,2,FALSE)</f>
        <v>AK</v>
      </c>
    </row>
    <row r="212" spans="1:40" s="4" customFormat="1" x14ac:dyDescent="0.2">
      <c r="A212" s="43" t="s">
        <v>983</v>
      </c>
      <c r="B212" s="44" t="s">
        <v>1867</v>
      </c>
      <c r="C212" s="43" t="str">
        <f>IF(B212&gt;0,+VLOOKUP(B212,'STYLE NAMES'!$B$1:$C$1007,2,FALSE),"")</f>
        <v>KID'S UNISEX KNEE GRIP PRO BREECHES</v>
      </c>
      <c r="D212" s="58" t="str">
        <f t="shared" si="69"/>
        <v>ATLANTIS / TJR0029WHTWHT</v>
      </c>
      <c r="E212" s="43" t="s">
        <v>1620</v>
      </c>
      <c r="F212" s="45" t="s">
        <v>1602</v>
      </c>
      <c r="G212" s="45" t="s">
        <v>1872</v>
      </c>
      <c r="H212" s="46" t="s">
        <v>856</v>
      </c>
      <c r="I212" s="42" t="s">
        <v>215</v>
      </c>
      <c r="J212" s="42" t="s">
        <v>215</v>
      </c>
      <c r="K212" s="3"/>
      <c r="L212" s="58" t="str">
        <f t="shared" si="70"/>
        <v>ATLANTIS</v>
      </c>
      <c r="M212" s="58" t="str">
        <f>IF(B212&gt;0,+VLOOKUP(B212,'STYLE NAMES'!$B$1:$D$1021,3,FALSE),"")</f>
        <v>R.BOTKU_BRC</v>
      </c>
      <c r="N212" s="55" t="str">
        <f t="shared" si="68"/>
        <v>R.BOTKU_BRC0068</v>
      </c>
      <c r="O212" s="58" t="str">
        <f t="shared" si="71"/>
        <v>TJR0029WHTWHT</v>
      </c>
      <c r="P212" s="55" t="str">
        <f t="shared" si="72"/>
        <v>R.BOTKU_BRC0068_TJR0029WHTWHT</v>
      </c>
      <c r="Q212" s="58"/>
      <c r="R212" s="84" t="str">
        <f>IF(G212&gt;0,+VLOOKUP(G212,'MASTER CODE DATA'!O$2:P$99,2,FALSE),"")</f>
        <v>TJR</v>
      </c>
      <c r="S212" s="84" t="str">
        <f>IF(I212&gt;0,+VLOOKUP(I212,'MASTER CODE DATA'!Q$2:R$999,2,FALSE),"")</f>
        <v>WHT</v>
      </c>
      <c r="T212" s="84" t="str">
        <f>IF(J212&gt;0,+VLOOKUP(J212,'MASTER CODE DATA'!Q$2:R$999,2,FALSE),"")</f>
        <v>WHT</v>
      </c>
      <c r="U212" s="3"/>
      <c r="V212" s="42" t="s">
        <v>3751</v>
      </c>
      <c r="W212" s="42" t="s">
        <v>3752</v>
      </c>
      <c r="X212" s="42" t="s">
        <v>2562</v>
      </c>
      <c r="Y212" s="42" t="s">
        <v>2562</v>
      </c>
      <c r="Z212" s="42" t="s">
        <v>2562</v>
      </c>
      <c r="AA212" s="42" t="s">
        <v>2562</v>
      </c>
      <c r="AB212" s="42" t="s">
        <v>2562</v>
      </c>
      <c r="AC212" s="42" t="s">
        <v>2562</v>
      </c>
      <c r="AD212" s="167"/>
      <c r="AE212" s="167"/>
      <c r="AF212" s="167"/>
      <c r="AG212" s="167"/>
      <c r="AH212" s="167"/>
      <c r="AI212" s="167"/>
      <c r="AJ212" s="167"/>
      <c r="AK212" s="167"/>
      <c r="AL212" s="167"/>
      <c r="AM212" s="167"/>
      <c r="AN212" s="4">
        <f>+VLOOKUP(P212,'[2]STYLES &amp; MODELS MATRIX'!$F:$G,2,FALSE)</f>
        <v>0</v>
      </c>
    </row>
    <row r="213" spans="1:40" s="4" customFormat="1" x14ac:dyDescent="0.2">
      <c r="A213" s="43" t="s">
        <v>983</v>
      </c>
      <c r="B213" s="44" t="s">
        <v>1867</v>
      </c>
      <c r="C213" s="43" t="str">
        <f>IF(B213&gt;0,+VLOOKUP(B213,'STYLE NAMES'!$B$1:$C$1007,2,FALSE),"")</f>
        <v>KID'S UNISEX KNEE GRIP PRO BREECHES</v>
      </c>
      <c r="D213" s="58" t="str">
        <f t="shared" si="69"/>
        <v>ATLANTIS / TJR0029BLKBLK</v>
      </c>
      <c r="E213" s="43" t="s">
        <v>1620</v>
      </c>
      <c r="F213" s="45" t="s">
        <v>1602</v>
      </c>
      <c r="G213" s="45" t="s">
        <v>1872</v>
      </c>
      <c r="H213" s="46" t="s">
        <v>856</v>
      </c>
      <c r="I213" s="42" t="s">
        <v>95</v>
      </c>
      <c r="J213" s="42" t="s">
        <v>95</v>
      </c>
      <c r="K213" s="3"/>
      <c r="L213" s="58" t="str">
        <f t="shared" si="70"/>
        <v>ATLANTIS</v>
      </c>
      <c r="M213" s="58" t="str">
        <f>IF(B213&gt;0,+VLOOKUP(B213,'STYLE NAMES'!$B$1:$D$1021,3,FALSE),"")</f>
        <v>R.BOTKU_BRC</v>
      </c>
      <c r="N213" s="55" t="str">
        <f t="shared" si="68"/>
        <v>R.BOTKU_BRC0068</v>
      </c>
      <c r="O213" s="58" t="str">
        <f t="shared" si="71"/>
        <v>TJR0029BLKBLK</v>
      </c>
      <c r="P213" s="55" t="str">
        <f t="shared" si="72"/>
        <v>R.BOTKU_BRC0068_TJR0029BLKBLK</v>
      </c>
      <c r="Q213" s="58"/>
      <c r="R213" s="84" t="str">
        <f>IF(G213&gt;0,+VLOOKUP(G213,'MASTER CODE DATA'!O$2:P$99,2,FALSE),"")</f>
        <v>TJR</v>
      </c>
      <c r="S213" s="84" t="str">
        <f>IF(I213&gt;0,+VLOOKUP(I213,'MASTER CODE DATA'!Q$2:R$999,2,FALSE),"")</f>
        <v>BLK</v>
      </c>
      <c r="T213" s="84" t="str">
        <f>IF(J213&gt;0,+VLOOKUP(J213,'MASTER CODE DATA'!Q$2:R$999,2,FALSE),"")</f>
        <v>BLK</v>
      </c>
      <c r="U213" s="3"/>
      <c r="V213" s="42" t="s">
        <v>3753</v>
      </c>
      <c r="W213" s="42" t="s">
        <v>3754</v>
      </c>
      <c r="X213" s="42" t="s">
        <v>2562</v>
      </c>
      <c r="Y213" s="42" t="s">
        <v>2562</v>
      </c>
      <c r="Z213" s="42" t="s">
        <v>2562</v>
      </c>
      <c r="AA213" s="42" t="s">
        <v>2562</v>
      </c>
      <c r="AB213" s="42" t="s">
        <v>2562</v>
      </c>
      <c r="AC213" s="42" t="s">
        <v>2562</v>
      </c>
      <c r="AD213" s="167"/>
      <c r="AE213" s="167"/>
      <c r="AF213" s="167"/>
      <c r="AG213" s="167"/>
      <c r="AH213" s="167"/>
      <c r="AI213" s="167"/>
      <c r="AJ213" s="167"/>
      <c r="AK213" s="167"/>
      <c r="AL213" s="167"/>
      <c r="AM213" s="167"/>
      <c r="AN213" s="4">
        <f>+VLOOKUP(P213,'[2]STYLES &amp; MODELS MATRIX'!$F:$G,2,FALSE)</f>
        <v>0</v>
      </c>
    </row>
    <row r="214" spans="1:40" s="4" customFormat="1" x14ac:dyDescent="0.2">
      <c r="A214" s="43" t="s">
        <v>983</v>
      </c>
      <c r="B214" s="44" t="s">
        <v>1867</v>
      </c>
      <c r="C214" s="43" t="str">
        <f>IF(B214&gt;0,+VLOOKUP(B214,'STYLE NAMES'!$B$1:$C$1007,2,FALSE),"")</f>
        <v>KID'S UNISEX KNEE GRIP PRO BREECHES</v>
      </c>
      <c r="D214" s="58" t="str">
        <f t="shared" si="69"/>
        <v>ATLANTIS / TJR0029NAVNAV</v>
      </c>
      <c r="E214" s="43" t="s">
        <v>1620</v>
      </c>
      <c r="F214" s="45" t="s">
        <v>1602</v>
      </c>
      <c r="G214" s="45" t="s">
        <v>1872</v>
      </c>
      <c r="H214" s="46" t="s">
        <v>856</v>
      </c>
      <c r="I214" s="42" t="s">
        <v>96</v>
      </c>
      <c r="J214" s="42" t="s">
        <v>96</v>
      </c>
      <c r="K214" s="3"/>
      <c r="L214" s="58" t="str">
        <f t="shared" si="70"/>
        <v>ATLANTIS</v>
      </c>
      <c r="M214" s="58" t="str">
        <f>IF(B214&gt;0,+VLOOKUP(B214,'STYLE NAMES'!$B$1:$D$1021,3,FALSE),"")</f>
        <v>R.BOTKU_BRC</v>
      </c>
      <c r="N214" s="55" t="str">
        <f t="shared" si="68"/>
        <v>R.BOTKU_BRC0068</v>
      </c>
      <c r="O214" s="58" t="str">
        <f t="shared" si="71"/>
        <v>TJR0029NAVNAV</v>
      </c>
      <c r="P214" s="55" t="str">
        <f t="shared" si="72"/>
        <v>R.BOTKU_BRC0068_TJR0029NAVNAV</v>
      </c>
      <c r="Q214" s="58"/>
      <c r="R214" s="84" t="str">
        <f>IF(G214&gt;0,+VLOOKUP(G214,'MASTER CODE DATA'!O$2:P$99,2,FALSE),"")</f>
        <v>TJR</v>
      </c>
      <c r="S214" s="84" t="str">
        <f>IF(I214&gt;0,+VLOOKUP(I214,'MASTER CODE DATA'!Q$2:R$999,2,FALSE),"")</f>
        <v>NAV</v>
      </c>
      <c r="T214" s="84" t="str">
        <f>IF(J214&gt;0,+VLOOKUP(J214,'MASTER CODE DATA'!Q$2:R$999,2,FALSE),"")</f>
        <v>NAV</v>
      </c>
      <c r="U214" s="3"/>
      <c r="V214" s="42" t="s">
        <v>3755</v>
      </c>
      <c r="W214" s="42" t="s">
        <v>3756</v>
      </c>
      <c r="X214" s="42" t="s">
        <v>2562</v>
      </c>
      <c r="Y214" s="42" t="s">
        <v>2562</v>
      </c>
      <c r="Z214" s="42" t="s">
        <v>2562</v>
      </c>
      <c r="AA214" s="42" t="s">
        <v>2562</v>
      </c>
      <c r="AB214" s="42" t="s">
        <v>2562</v>
      </c>
      <c r="AC214" s="42" t="s">
        <v>2562</v>
      </c>
      <c r="AD214" s="167"/>
      <c r="AE214" s="167"/>
      <c r="AF214" s="167"/>
      <c r="AG214" s="167"/>
      <c r="AH214" s="167"/>
      <c r="AI214" s="167"/>
      <c r="AJ214" s="167"/>
      <c r="AK214" s="167"/>
      <c r="AL214" s="167"/>
      <c r="AM214" s="167"/>
      <c r="AN214" s="4">
        <f>+VLOOKUP(P214,'[2]STYLES &amp; MODELS MATRIX'!$F:$G,2,FALSE)</f>
        <v>0</v>
      </c>
    </row>
    <row r="215" spans="1:40" s="4" customFormat="1" x14ac:dyDescent="0.2">
      <c r="A215" s="43" t="s">
        <v>984</v>
      </c>
      <c r="B215" s="44" t="s">
        <v>1866</v>
      </c>
      <c r="C215" s="43" t="str">
        <f>IF(B215&gt;0,+VLOOKUP(B215,'STYLE NAMES'!$B$1:$C$1007,2,FALSE),"")</f>
        <v>WOMEN'S FULL GRIP PRO LEGGINGS</v>
      </c>
      <c r="D215" s="58" t="str">
        <f t="shared" si="69"/>
        <v>ALLEGRA / TJR0028BLKBLK</v>
      </c>
      <c r="E215" s="43" t="s">
        <v>1620</v>
      </c>
      <c r="F215" s="45" t="s">
        <v>1602</v>
      </c>
      <c r="G215" s="45" t="s">
        <v>1872</v>
      </c>
      <c r="H215" s="46" t="s">
        <v>853</v>
      </c>
      <c r="I215" s="42" t="s">
        <v>95</v>
      </c>
      <c r="J215" s="42" t="s">
        <v>95</v>
      </c>
      <c r="K215" s="3"/>
      <c r="L215" s="58" t="str">
        <f t="shared" si="70"/>
        <v>ALLEGRA</v>
      </c>
      <c r="M215" s="58" t="str">
        <f>IF(B215&gt;0,+VLOOKUP(B215,'STYLE NAMES'!$B$1:$D$1021,3,FALSE),"")</f>
        <v>R.BOTWN_LGN</v>
      </c>
      <c r="N215" s="55" t="str">
        <f t="shared" si="68"/>
        <v>R.BOTWN_LGN0069</v>
      </c>
      <c r="O215" s="58" t="str">
        <f t="shared" si="71"/>
        <v>TJR0028BLKBLK</v>
      </c>
      <c r="P215" s="55" t="str">
        <f t="shared" si="72"/>
        <v>R.BOTWN_LGN0069_TJR0028BLKBLK</v>
      </c>
      <c r="Q215" s="58"/>
      <c r="R215" s="84" t="str">
        <f>IF(G215&gt;0,+VLOOKUP(G215,'MASTER CODE DATA'!O$2:P$99,2,FALSE),"")</f>
        <v>TJR</v>
      </c>
      <c r="S215" s="84" t="str">
        <f>IF(I215&gt;0,+VLOOKUP(I215,'MASTER CODE DATA'!Q$2:R$999,2,FALSE),"")</f>
        <v>BLK</v>
      </c>
      <c r="T215" s="84" t="str">
        <f>IF(J215&gt;0,+VLOOKUP(J215,'MASTER CODE DATA'!Q$2:R$999,2,FALSE),"")</f>
        <v>BLK</v>
      </c>
      <c r="U215" s="3"/>
      <c r="V215" s="42" t="s">
        <v>2650</v>
      </c>
      <c r="W215" s="42" t="s">
        <v>2651</v>
      </c>
      <c r="X215" s="42" t="s">
        <v>2752</v>
      </c>
      <c r="Y215" s="42" t="s">
        <v>2753</v>
      </c>
      <c r="Z215" s="42" t="s">
        <v>2754</v>
      </c>
      <c r="AA215" s="42" t="s">
        <v>2755</v>
      </c>
      <c r="AB215" s="42" t="s">
        <v>2652</v>
      </c>
      <c r="AC215" s="42" t="s">
        <v>3486</v>
      </c>
      <c r="AD215" s="167" t="s">
        <v>3657</v>
      </c>
      <c r="AE215" s="167" t="s">
        <v>3650</v>
      </c>
      <c r="AF215" s="167" t="s">
        <v>3658</v>
      </c>
      <c r="AG215" s="167" t="s">
        <v>3659</v>
      </c>
      <c r="AH215" s="167"/>
      <c r="AI215" s="167"/>
      <c r="AJ215" s="167"/>
      <c r="AK215" s="167"/>
      <c r="AL215" s="167"/>
      <c r="AM215" s="167"/>
      <c r="AN215" s="4" t="str">
        <f>+VLOOKUP(P215,'[2]STYLES &amp; MODELS MATRIX'!$F:$G,2,FALSE)</f>
        <v>AK</v>
      </c>
    </row>
    <row r="216" spans="1:40" s="4" customFormat="1" x14ac:dyDescent="0.2">
      <c r="A216" s="43" t="s">
        <v>984</v>
      </c>
      <c r="B216" s="44" t="s">
        <v>1866</v>
      </c>
      <c r="C216" s="43" t="str">
        <f>IF(B216&gt;0,+VLOOKUP(B216,'STYLE NAMES'!$B$1:$C$1007,2,FALSE),"")</f>
        <v>WOMEN'S FULL GRIP PRO LEGGINGS</v>
      </c>
      <c r="D216" s="58" t="str">
        <f t="shared" si="69"/>
        <v>ALLEGRA / TJR0028NAVNAV</v>
      </c>
      <c r="E216" s="43" t="s">
        <v>1620</v>
      </c>
      <c r="F216" s="45" t="s">
        <v>1602</v>
      </c>
      <c r="G216" s="45" t="s">
        <v>1872</v>
      </c>
      <c r="H216" s="46" t="s">
        <v>853</v>
      </c>
      <c r="I216" s="42" t="s">
        <v>96</v>
      </c>
      <c r="J216" s="42" t="s">
        <v>96</v>
      </c>
      <c r="K216" s="3"/>
      <c r="L216" s="58" t="str">
        <f t="shared" si="70"/>
        <v>ALLEGRA</v>
      </c>
      <c r="M216" s="58" t="str">
        <f>IF(B216&gt;0,+VLOOKUP(B216,'STYLE NAMES'!$B$1:$D$1021,3,FALSE),"")</f>
        <v>R.BOTWN_LGN</v>
      </c>
      <c r="N216" s="55" t="str">
        <f t="shared" si="68"/>
        <v>R.BOTWN_LGN0069</v>
      </c>
      <c r="O216" s="58" t="str">
        <f t="shared" si="71"/>
        <v>TJR0028NAVNAV</v>
      </c>
      <c r="P216" s="55" t="str">
        <f t="shared" si="72"/>
        <v>R.BOTWN_LGN0069_TJR0028NAVNAV</v>
      </c>
      <c r="Q216" s="58"/>
      <c r="R216" s="84" t="str">
        <f>IF(G216&gt;0,+VLOOKUP(G216,'MASTER CODE DATA'!O$2:P$99,2,FALSE),"")</f>
        <v>TJR</v>
      </c>
      <c r="S216" s="84" t="str">
        <f>IF(I216&gt;0,+VLOOKUP(I216,'MASTER CODE DATA'!Q$2:R$999,2,FALSE),"")</f>
        <v>NAV</v>
      </c>
      <c r="T216" s="84" t="str">
        <f>IF(J216&gt;0,+VLOOKUP(J216,'MASTER CODE DATA'!Q$2:R$999,2,FALSE),"")</f>
        <v>NAV</v>
      </c>
      <c r="U216" s="3"/>
      <c r="V216" s="42" t="s">
        <v>2653</v>
      </c>
      <c r="W216" s="42" t="s">
        <v>2654</v>
      </c>
      <c r="X216" s="128" t="s">
        <v>2756</v>
      </c>
      <c r="Y216" s="129" t="s">
        <v>2757</v>
      </c>
      <c r="Z216" s="129" t="s">
        <v>2758</v>
      </c>
      <c r="AA216" s="129" t="s">
        <v>2759</v>
      </c>
      <c r="AB216" s="42" t="s">
        <v>2655</v>
      </c>
      <c r="AC216" s="42" t="s">
        <v>3487</v>
      </c>
      <c r="AD216" s="167" t="s">
        <v>3650</v>
      </c>
      <c r="AE216" s="167" t="s">
        <v>3660</v>
      </c>
      <c r="AF216" s="167"/>
      <c r="AG216" s="167"/>
      <c r="AH216" s="167"/>
      <c r="AI216" s="167"/>
      <c r="AJ216" s="167"/>
      <c r="AK216" s="167"/>
      <c r="AL216" s="167"/>
      <c r="AM216" s="167"/>
      <c r="AN216" s="4" t="str">
        <f>+VLOOKUP(P216,'[2]STYLES &amp; MODELS MATRIX'!$F:$G,2,FALSE)</f>
        <v>AK</v>
      </c>
    </row>
    <row r="217" spans="1:40" s="4" customFormat="1" x14ac:dyDescent="0.2">
      <c r="A217" s="43" t="s">
        <v>984</v>
      </c>
      <c r="B217" s="44" t="s">
        <v>1866</v>
      </c>
      <c r="C217" s="43" t="str">
        <f>IF(B217&gt;0,+VLOOKUP(B217,'STYLE NAMES'!$B$1:$C$1007,2,FALSE),"")</f>
        <v>WOMEN'S FULL GRIP PRO LEGGINGS</v>
      </c>
      <c r="D217" s="58" t="str">
        <f t="shared" si="69"/>
        <v>ALLEGRA / TJR0028DGYDGY</v>
      </c>
      <c r="E217" s="43" t="s">
        <v>1620</v>
      </c>
      <c r="F217" s="45" t="s">
        <v>1602</v>
      </c>
      <c r="G217" s="45" t="s">
        <v>1872</v>
      </c>
      <c r="H217" s="46" t="s">
        <v>853</v>
      </c>
      <c r="I217" s="42" t="s">
        <v>341</v>
      </c>
      <c r="J217" s="42" t="s">
        <v>341</v>
      </c>
      <c r="K217" s="3"/>
      <c r="L217" s="58" t="str">
        <f t="shared" si="70"/>
        <v>ALLEGRA</v>
      </c>
      <c r="M217" s="58" t="str">
        <f>IF(B217&gt;0,+VLOOKUP(B217,'STYLE NAMES'!$B$1:$D$1021,3,FALSE),"")</f>
        <v>R.BOTWN_LGN</v>
      </c>
      <c r="N217" s="55" t="str">
        <f t="shared" si="68"/>
        <v>R.BOTWN_LGN0069</v>
      </c>
      <c r="O217" s="58" t="str">
        <f t="shared" si="71"/>
        <v>TJR0028DGYDGY</v>
      </c>
      <c r="P217" s="55" t="str">
        <f t="shared" si="72"/>
        <v>R.BOTWN_LGN0069_TJR0028DGYDGY</v>
      </c>
      <c r="Q217" s="58"/>
      <c r="R217" s="84" t="str">
        <f>IF(G217&gt;0,+VLOOKUP(G217,'MASTER CODE DATA'!O$2:P$99,2,FALSE),"")</f>
        <v>TJR</v>
      </c>
      <c r="S217" s="84" t="str">
        <f>IF(I217&gt;0,+VLOOKUP(I217,'MASTER CODE DATA'!Q$2:R$999,2,FALSE),"")</f>
        <v>DGY</v>
      </c>
      <c r="T217" s="84" t="str">
        <f>IF(J217&gt;0,+VLOOKUP(J217,'MASTER CODE DATA'!Q$2:R$999,2,FALSE),"")</f>
        <v>DGY</v>
      </c>
      <c r="U217" s="3"/>
      <c r="V217" s="42" t="s">
        <v>2708</v>
      </c>
      <c r="W217" s="42" t="s">
        <v>2657</v>
      </c>
      <c r="X217" s="128" t="s">
        <v>2760</v>
      </c>
      <c r="Y217" s="129" t="s">
        <v>2761</v>
      </c>
      <c r="Z217" s="129" t="s">
        <v>2762</v>
      </c>
      <c r="AA217" s="129" t="s">
        <v>2763</v>
      </c>
      <c r="AB217" s="42" t="s">
        <v>2658</v>
      </c>
      <c r="AC217" s="42" t="s">
        <v>3488</v>
      </c>
      <c r="AD217" s="167" t="s">
        <v>3661</v>
      </c>
      <c r="AE217" s="167" t="s">
        <v>3660</v>
      </c>
      <c r="AG217" s="167"/>
      <c r="AH217" s="167"/>
      <c r="AI217" s="167"/>
      <c r="AJ217" s="167"/>
      <c r="AK217" s="167"/>
      <c r="AL217" s="167"/>
      <c r="AM217" s="167"/>
      <c r="AN217" s="4" t="str">
        <f>+VLOOKUP(P217,'[2]STYLES &amp; MODELS MATRIX'!$F:$G,2,FALSE)</f>
        <v>AK</v>
      </c>
    </row>
    <row r="218" spans="1:40" s="4" customFormat="1" x14ac:dyDescent="0.2">
      <c r="A218" s="43" t="s">
        <v>984</v>
      </c>
      <c r="B218" s="44" t="s">
        <v>1866</v>
      </c>
      <c r="C218" s="43" t="str">
        <f>IF(B218&gt;0,+VLOOKUP(B218,'STYLE NAMES'!$B$1:$C$1007,2,FALSE),"")</f>
        <v>WOMEN'S FULL GRIP PRO LEGGINGS</v>
      </c>
      <c r="D218" s="58" t="str">
        <f t="shared" si="69"/>
        <v>ALLEGRA / TJR0028GRNGRN</v>
      </c>
      <c r="E218" s="43" t="s">
        <v>1620</v>
      </c>
      <c r="F218" s="45" t="s">
        <v>1602</v>
      </c>
      <c r="G218" s="45" t="s">
        <v>1872</v>
      </c>
      <c r="H218" s="46" t="s">
        <v>853</v>
      </c>
      <c r="I218" s="42" t="s">
        <v>98</v>
      </c>
      <c r="J218" s="42" t="s">
        <v>98</v>
      </c>
      <c r="K218" s="3"/>
      <c r="L218" s="58" t="str">
        <f t="shared" si="70"/>
        <v>ALLEGRA</v>
      </c>
      <c r="M218" s="58" t="str">
        <f>IF(B218&gt;0,+VLOOKUP(B218,'STYLE NAMES'!$B$1:$D$1021,3,FALSE),"")</f>
        <v>R.BOTWN_LGN</v>
      </c>
      <c r="N218" s="55" t="str">
        <f t="shared" si="68"/>
        <v>R.BOTWN_LGN0069</v>
      </c>
      <c r="O218" s="58" t="str">
        <f t="shared" si="71"/>
        <v>TJR0028GRNGRN</v>
      </c>
      <c r="P218" s="55" t="str">
        <f t="shared" si="72"/>
        <v>R.BOTWN_LGN0069_TJR0028GRNGRN</v>
      </c>
      <c r="Q218" s="58"/>
      <c r="R218" s="84" t="str">
        <f>IF(G218&gt;0,+VLOOKUP(G218,'MASTER CODE DATA'!O$2:P$99,2,FALSE),"")</f>
        <v>TJR</v>
      </c>
      <c r="S218" s="84" t="str">
        <f>IF(I218&gt;0,+VLOOKUP(I218,'MASTER CODE DATA'!Q$2:R$999,2,FALSE),"")</f>
        <v>GRN</v>
      </c>
      <c r="T218" s="84" t="str">
        <f>IF(J218&gt;0,+VLOOKUP(J218,'MASTER CODE DATA'!Q$2:R$999,2,FALSE),"")</f>
        <v>GRN</v>
      </c>
      <c r="U218" s="3"/>
      <c r="V218" s="42" t="s">
        <v>2659</v>
      </c>
      <c r="W218" s="42" t="s">
        <v>2660</v>
      </c>
      <c r="X218" s="128" t="s">
        <v>2764</v>
      </c>
      <c r="Y218" s="129" t="s">
        <v>2765</v>
      </c>
      <c r="Z218" s="129" t="s">
        <v>2766</v>
      </c>
      <c r="AA218" s="129" t="s">
        <v>2767</v>
      </c>
      <c r="AB218" s="42" t="s">
        <v>2661</v>
      </c>
      <c r="AC218" s="42" t="s">
        <v>3489</v>
      </c>
      <c r="AD218" s="167" t="s">
        <v>3651</v>
      </c>
      <c r="AE218" s="167"/>
      <c r="AF218" s="167"/>
      <c r="AG218" s="167"/>
      <c r="AH218" s="167"/>
      <c r="AI218" s="167"/>
      <c r="AJ218" s="167"/>
      <c r="AK218" s="167"/>
      <c r="AL218" s="167"/>
      <c r="AM218" s="167"/>
      <c r="AN218" s="4" t="str">
        <f>+VLOOKUP(P218,'[2]STYLES &amp; MODELS MATRIX'!$F:$G,2,FALSE)</f>
        <v>AK</v>
      </c>
    </row>
    <row r="219" spans="1:40" s="4" customFormat="1" x14ac:dyDescent="0.2">
      <c r="A219" s="43" t="s">
        <v>984</v>
      </c>
      <c r="B219" s="44" t="s">
        <v>1866</v>
      </c>
      <c r="C219" s="43" t="str">
        <f>IF(B219&gt;0,+VLOOKUP(B219,'STYLE NAMES'!$B$1:$C$1007,2,FALSE),"")</f>
        <v>WOMEN'S FULL GRIP PRO LEGGINGS</v>
      </c>
      <c r="D219" s="58" t="str">
        <f t="shared" si="69"/>
        <v>ALLEGRA / TJR0028TAUTAU</v>
      </c>
      <c r="E219" s="43" t="s">
        <v>1620</v>
      </c>
      <c r="F219" s="45" t="s">
        <v>1602</v>
      </c>
      <c r="G219" s="45" t="s">
        <v>1872</v>
      </c>
      <c r="H219" s="46" t="s">
        <v>853</v>
      </c>
      <c r="I219" s="42" t="s">
        <v>1818</v>
      </c>
      <c r="J219" s="42" t="s">
        <v>1818</v>
      </c>
      <c r="K219" s="3"/>
      <c r="L219" s="58" t="str">
        <f t="shared" si="70"/>
        <v>ALLEGRA</v>
      </c>
      <c r="M219" s="58" t="str">
        <f>IF(B219&gt;0,+VLOOKUP(B219,'STYLE NAMES'!$B$1:$D$1021,3,FALSE),"")</f>
        <v>R.BOTWN_LGN</v>
      </c>
      <c r="N219" s="55" t="str">
        <f t="shared" si="68"/>
        <v>R.BOTWN_LGN0069</v>
      </c>
      <c r="O219" s="58" t="str">
        <f t="shared" si="71"/>
        <v>TJR0028TAUTAU</v>
      </c>
      <c r="P219" s="55" t="str">
        <f t="shared" si="72"/>
        <v>R.BOTWN_LGN0069_TJR0028TAUTAU</v>
      </c>
      <c r="Q219" s="58"/>
      <c r="R219" s="84" t="str">
        <f>IF(G219&gt;0,+VLOOKUP(G219,'MASTER CODE DATA'!O$2:P$99,2,FALSE),"")</f>
        <v>TJR</v>
      </c>
      <c r="S219" s="84" t="str">
        <f>IF(I219&gt;0,+VLOOKUP(I219,'MASTER CODE DATA'!Q$2:R$999,2,FALSE),"")</f>
        <v>TAU</v>
      </c>
      <c r="T219" s="84" t="str">
        <f>IF(J219&gt;0,+VLOOKUP(J219,'MASTER CODE DATA'!Q$2:R$999,2,FALSE),"")</f>
        <v>TAU</v>
      </c>
      <c r="U219" s="3"/>
      <c r="V219" s="42" t="s">
        <v>2656</v>
      </c>
      <c r="W219" s="42" t="s">
        <v>2662</v>
      </c>
      <c r="X219" s="128" t="s">
        <v>2768</v>
      </c>
      <c r="Y219" s="129" t="s">
        <v>2769</v>
      </c>
      <c r="Z219" s="129" t="s">
        <v>2770</v>
      </c>
      <c r="AA219" s="129" t="s">
        <v>2771</v>
      </c>
      <c r="AB219" s="42" t="s">
        <v>2663</v>
      </c>
      <c r="AC219" s="42" t="s">
        <v>3490</v>
      </c>
      <c r="AD219" s="167" t="s">
        <v>3662</v>
      </c>
      <c r="AE219" s="167"/>
      <c r="AF219" s="167"/>
      <c r="AG219" s="167"/>
      <c r="AH219" s="167"/>
      <c r="AI219" s="167"/>
      <c r="AJ219" s="167"/>
      <c r="AK219" s="167"/>
      <c r="AL219" s="167"/>
      <c r="AM219" s="167"/>
      <c r="AN219" s="4" t="str">
        <f>+VLOOKUP(P219,'[2]STYLES &amp; MODELS MATRIX'!$F:$G,2,FALSE)</f>
        <v>AK</v>
      </c>
    </row>
    <row r="220" spans="1:40" s="4" customFormat="1" x14ac:dyDescent="0.2">
      <c r="A220" s="43" t="s">
        <v>985</v>
      </c>
      <c r="B220" s="44" t="s">
        <v>1865</v>
      </c>
      <c r="C220" s="43" t="str">
        <f>IF(B220&gt;0,+VLOOKUP(B220,'STYLE NAMES'!$B$1:$C$1007,2,FALSE),"")</f>
        <v>GIRL'S FULL GRIP PRO LEGGINGS</v>
      </c>
      <c r="D220" s="58" t="str">
        <f t="shared" si="69"/>
        <v>LUNA / TJR0028BLKBLK</v>
      </c>
      <c r="E220" s="43" t="s">
        <v>1620</v>
      </c>
      <c r="F220" s="45" t="s">
        <v>1602</v>
      </c>
      <c r="G220" s="45" t="s">
        <v>1872</v>
      </c>
      <c r="H220" s="46" t="s">
        <v>853</v>
      </c>
      <c r="I220" s="42" t="s">
        <v>95</v>
      </c>
      <c r="J220" s="42" t="s">
        <v>95</v>
      </c>
      <c r="K220" s="3"/>
      <c r="L220" s="58" t="str">
        <f t="shared" si="70"/>
        <v>LUNA</v>
      </c>
      <c r="M220" s="58" t="str">
        <f>IF(B220&gt;0,+VLOOKUP(B220,'STYLE NAMES'!$B$1:$D$1021,3,FALSE),"")</f>
        <v>R.BOTKG_LGN</v>
      </c>
      <c r="N220" s="55" t="str">
        <f t="shared" si="68"/>
        <v>R.BOTKG_LGN0070</v>
      </c>
      <c r="O220" s="58" t="str">
        <f t="shared" si="71"/>
        <v>TJR0028BLKBLK</v>
      </c>
      <c r="P220" s="55" t="str">
        <f t="shared" si="72"/>
        <v>R.BOTKG_LGN0070_TJR0028BLKBLK</v>
      </c>
      <c r="Q220" s="58"/>
      <c r="R220" s="84" t="str">
        <f>IF(G220&gt;0,+VLOOKUP(G220,'MASTER CODE DATA'!O$2:P$99,2,FALSE),"")</f>
        <v>TJR</v>
      </c>
      <c r="S220" s="84" t="str">
        <f>IF(I220&gt;0,+VLOOKUP(I220,'MASTER CODE DATA'!Q$2:R$999,2,FALSE),"")</f>
        <v>BLK</v>
      </c>
      <c r="T220" s="84" t="str">
        <f>IF(J220&gt;0,+VLOOKUP(J220,'MASTER CODE DATA'!Q$2:R$999,2,FALSE),"")</f>
        <v>BLK</v>
      </c>
      <c r="U220" s="3"/>
      <c r="V220" s="42" t="s">
        <v>3745</v>
      </c>
      <c r="W220" s="42" t="s">
        <v>3746</v>
      </c>
      <c r="X220" s="42" t="s">
        <v>2562</v>
      </c>
      <c r="Y220" s="42" t="s">
        <v>2562</v>
      </c>
      <c r="Z220" s="42" t="s">
        <v>2562</v>
      </c>
      <c r="AA220" s="42" t="s">
        <v>2562</v>
      </c>
      <c r="AB220" s="42" t="s">
        <v>2562</v>
      </c>
      <c r="AC220" s="42" t="s">
        <v>2562</v>
      </c>
      <c r="AD220" s="167"/>
      <c r="AE220" s="167"/>
      <c r="AF220" s="167"/>
      <c r="AG220" s="167"/>
      <c r="AH220" s="167"/>
      <c r="AI220" s="167"/>
      <c r="AJ220" s="167"/>
      <c r="AK220" s="167"/>
      <c r="AL220" s="167"/>
      <c r="AM220" s="167"/>
      <c r="AN220" s="4">
        <f>+VLOOKUP(P220,'[2]STYLES &amp; MODELS MATRIX'!$F:$G,2,FALSE)</f>
        <v>0</v>
      </c>
    </row>
    <row r="221" spans="1:40" s="4" customFormat="1" x14ac:dyDescent="0.2">
      <c r="A221" s="43" t="s">
        <v>985</v>
      </c>
      <c r="B221" s="44" t="s">
        <v>1865</v>
      </c>
      <c r="C221" s="43" t="str">
        <f>IF(B221&gt;0,+VLOOKUP(B221,'STYLE NAMES'!$B$1:$C$1007,2,FALSE),"")</f>
        <v>GIRL'S FULL GRIP PRO LEGGINGS</v>
      </c>
      <c r="D221" s="58" t="str">
        <f t="shared" si="69"/>
        <v>LUNA / TJR0028NAVNAV</v>
      </c>
      <c r="E221" s="43" t="s">
        <v>1620</v>
      </c>
      <c r="F221" s="45" t="s">
        <v>1602</v>
      </c>
      <c r="G221" s="45" t="s">
        <v>1872</v>
      </c>
      <c r="H221" s="46" t="s">
        <v>853</v>
      </c>
      <c r="I221" s="42" t="s">
        <v>96</v>
      </c>
      <c r="J221" s="42" t="s">
        <v>96</v>
      </c>
      <c r="K221" s="3"/>
      <c r="L221" s="58" t="str">
        <f t="shared" si="70"/>
        <v>LUNA</v>
      </c>
      <c r="M221" s="58" t="str">
        <f>IF(B221&gt;0,+VLOOKUP(B221,'STYLE NAMES'!$B$1:$D$1021,3,FALSE),"")</f>
        <v>R.BOTKG_LGN</v>
      </c>
      <c r="N221" s="55" t="str">
        <f t="shared" si="68"/>
        <v>R.BOTKG_LGN0070</v>
      </c>
      <c r="O221" s="58" t="str">
        <f t="shared" si="71"/>
        <v>TJR0028NAVNAV</v>
      </c>
      <c r="P221" s="55" t="str">
        <f t="shared" si="72"/>
        <v>R.BOTKG_LGN0070_TJR0028NAVNAV</v>
      </c>
      <c r="Q221" s="58"/>
      <c r="R221" s="84" t="str">
        <f>IF(G221&gt;0,+VLOOKUP(G221,'MASTER CODE DATA'!O$2:P$99,2,FALSE),"")</f>
        <v>TJR</v>
      </c>
      <c r="S221" s="84" t="str">
        <f>IF(I221&gt;0,+VLOOKUP(I221,'MASTER CODE DATA'!Q$2:R$999,2,FALSE),"")</f>
        <v>NAV</v>
      </c>
      <c r="T221" s="84" t="str">
        <f>IF(J221&gt;0,+VLOOKUP(J221,'MASTER CODE DATA'!Q$2:R$999,2,FALSE),"")</f>
        <v>NAV</v>
      </c>
      <c r="U221" s="3"/>
      <c r="V221" s="42" t="s">
        <v>3747</v>
      </c>
      <c r="W221" s="42" t="s">
        <v>3748</v>
      </c>
      <c r="X221" s="42" t="s">
        <v>2562</v>
      </c>
      <c r="Y221" s="42" t="s">
        <v>2562</v>
      </c>
      <c r="Z221" s="42" t="s">
        <v>2562</v>
      </c>
      <c r="AA221" s="42" t="s">
        <v>2562</v>
      </c>
      <c r="AB221" s="42" t="s">
        <v>2562</v>
      </c>
      <c r="AC221" s="42" t="s">
        <v>2562</v>
      </c>
      <c r="AD221" s="167"/>
      <c r="AE221" s="167"/>
      <c r="AF221" s="167"/>
      <c r="AG221" s="167"/>
      <c r="AH221" s="167"/>
      <c r="AI221" s="167"/>
      <c r="AJ221" s="167"/>
      <c r="AK221" s="167"/>
      <c r="AL221" s="167"/>
      <c r="AM221" s="167"/>
      <c r="AN221" s="4">
        <f>+VLOOKUP(P221,'[2]STYLES &amp; MODELS MATRIX'!$F:$G,2,FALSE)</f>
        <v>0</v>
      </c>
    </row>
    <row r="222" spans="1:40" s="4" customFormat="1" x14ac:dyDescent="0.2">
      <c r="A222" s="43" t="s">
        <v>985</v>
      </c>
      <c r="B222" s="44" t="s">
        <v>1865</v>
      </c>
      <c r="C222" s="43" t="str">
        <f>IF(B222&gt;0,+VLOOKUP(B222,'STYLE NAMES'!$B$1:$C$1007,2,FALSE),"")</f>
        <v>GIRL'S FULL GRIP PRO LEGGINGS</v>
      </c>
      <c r="D222" s="58" t="str">
        <f t="shared" si="69"/>
        <v>LUNA / TJR0028TAUTAU</v>
      </c>
      <c r="E222" s="43" t="s">
        <v>1620</v>
      </c>
      <c r="F222" s="45" t="s">
        <v>1602</v>
      </c>
      <c r="G222" s="45" t="s">
        <v>1872</v>
      </c>
      <c r="H222" s="46" t="s">
        <v>853</v>
      </c>
      <c r="I222" s="42" t="s">
        <v>1818</v>
      </c>
      <c r="J222" s="42" t="s">
        <v>1818</v>
      </c>
      <c r="K222" s="3"/>
      <c r="L222" s="58" t="str">
        <f t="shared" si="70"/>
        <v>LUNA</v>
      </c>
      <c r="M222" s="58" t="str">
        <f>IF(B222&gt;0,+VLOOKUP(B222,'STYLE NAMES'!$B$1:$D$1021,3,FALSE),"")</f>
        <v>R.BOTKG_LGN</v>
      </c>
      <c r="N222" s="55" t="str">
        <f t="shared" si="68"/>
        <v>R.BOTKG_LGN0070</v>
      </c>
      <c r="O222" s="58" t="str">
        <f t="shared" si="71"/>
        <v>TJR0028TAUTAU</v>
      </c>
      <c r="P222" s="55" t="str">
        <f t="shared" si="72"/>
        <v>R.BOTKG_LGN0070_TJR0028TAUTAU</v>
      </c>
      <c r="Q222" s="58"/>
      <c r="R222" s="84" t="str">
        <f>IF(G222&gt;0,+VLOOKUP(G222,'MASTER CODE DATA'!O$2:P$99,2,FALSE),"")</f>
        <v>TJR</v>
      </c>
      <c r="S222" s="84" t="str">
        <f>IF(I222&gt;0,+VLOOKUP(I222,'MASTER CODE DATA'!Q$2:R$999,2,FALSE),"")</f>
        <v>TAU</v>
      </c>
      <c r="T222" s="84" t="str">
        <f>IF(J222&gt;0,+VLOOKUP(J222,'MASTER CODE DATA'!Q$2:R$999,2,FALSE),"")</f>
        <v>TAU</v>
      </c>
      <c r="U222" s="3"/>
      <c r="V222" s="42" t="s">
        <v>3749</v>
      </c>
      <c r="W222" s="42" t="s">
        <v>3750</v>
      </c>
      <c r="X222" s="42" t="s">
        <v>2562</v>
      </c>
      <c r="Y222" s="42" t="s">
        <v>2562</v>
      </c>
      <c r="Z222" s="42" t="s">
        <v>2562</v>
      </c>
      <c r="AA222" s="42" t="s">
        <v>2562</v>
      </c>
      <c r="AB222" s="42" t="s">
        <v>2562</v>
      </c>
      <c r="AC222" s="42" t="s">
        <v>2562</v>
      </c>
      <c r="AD222" s="167"/>
      <c r="AE222" s="167"/>
      <c r="AF222" s="167"/>
      <c r="AG222" s="167"/>
      <c r="AH222" s="167"/>
      <c r="AI222" s="167"/>
      <c r="AJ222" s="167"/>
      <c r="AK222" s="167"/>
      <c r="AL222" s="167"/>
      <c r="AM222" s="167"/>
      <c r="AN222" s="4">
        <f>+VLOOKUP(P222,'[2]STYLES &amp; MODELS MATRIX'!$F:$G,2,FALSE)</f>
        <v>0</v>
      </c>
    </row>
    <row r="223" spans="1:40" s="4" customFormat="1" x14ac:dyDescent="0.2">
      <c r="A223" s="43" t="s">
        <v>986</v>
      </c>
      <c r="B223" s="44" t="s">
        <v>122</v>
      </c>
      <c r="C223" s="43" t="str">
        <f>IF(B223&gt;0,+VLOOKUP(B223,'STYLE NAMES'!$B$1:$C$1007,2,FALSE),"")</f>
        <v>MEN'S PRO COMPETITION JACKET</v>
      </c>
      <c r="D223" s="58" t="str">
        <f t="shared" si="69"/>
        <v>AREZZO / TJR0026BLKBLK</v>
      </c>
      <c r="E223" s="43" t="s">
        <v>1620</v>
      </c>
      <c r="F223" s="45" t="s">
        <v>1602</v>
      </c>
      <c r="G223" s="45" t="s">
        <v>1872</v>
      </c>
      <c r="H223" s="46" t="s">
        <v>845</v>
      </c>
      <c r="I223" s="42" t="s">
        <v>95</v>
      </c>
      <c r="J223" s="42" t="s">
        <v>95</v>
      </c>
      <c r="K223" s="3"/>
      <c r="L223" s="58" t="str">
        <f t="shared" si="70"/>
        <v>AREZZO</v>
      </c>
      <c r="M223" s="58" t="str">
        <f>IF(B223&gt;0,+VLOOKUP(B223,'STYLE NAMES'!$B$1:$D$1021,3,FALSE),"")</f>
        <v>R.J&amp;TMN_CJK</v>
      </c>
      <c r="N223" s="55" t="str">
        <f t="shared" si="68"/>
        <v>R.J&amp;TMN_CJK0071</v>
      </c>
      <c r="O223" s="58" t="str">
        <f t="shared" si="71"/>
        <v>TJR0026BLKBLK</v>
      </c>
      <c r="P223" s="55" t="str">
        <f t="shared" si="72"/>
        <v>R.J&amp;TMN_CJK0071_TJR0026BLKBLK</v>
      </c>
      <c r="Q223" s="58"/>
      <c r="R223" s="84" t="str">
        <f>IF(G223&gt;0,+VLOOKUP(G223,'MASTER CODE DATA'!O$2:P$99,2,FALSE),"")</f>
        <v>TJR</v>
      </c>
      <c r="S223" s="84" t="str">
        <f>IF(I223&gt;0,+VLOOKUP(I223,'MASTER CODE DATA'!Q$2:R$999,2,FALSE),"")</f>
        <v>BLK</v>
      </c>
      <c r="T223" s="84" t="str">
        <f>IF(J223&gt;0,+VLOOKUP(J223,'MASTER CODE DATA'!Q$2:R$999,2,FALSE),"")</f>
        <v>BLK</v>
      </c>
      <c r="U223" s="3"/>
      <c r="V223" s="42" t="s">
        <v>2901</v>
      </c>
      <c r="W223" s="42" t="s">
        <v>2902</v>
      </c>
      <c r="X223" s="42" t="s">
        <v>2903</v>
      </c>
      <c r="Y223" s="42" t="s">
        <v>2904</v>
      </c>
      <c r="Z223" s="42" t="s">
        <v>2664</v>
      </c>
      <c r="AA223" s="42" t="s">
        <v>2562</v>
      </c>
      <c r="AB223" s="42" t="s">
        <v>2665</v>
      </c>
      <c r="AC223" s="42" t="s">
        <v>2562</v>
      </c>
      <c r="AD223" s="167" t="s">
        <v>3607</v>
      </c>
      <c r="AE223" s="167" t="s">
        <v>3610</v>
      </c>
      <c r="AF223" s="167" t="s">
        <v>3612</v>
      </c>
      <c r="AG223" s="167" t="s">
        <v>3615</v>
      </c>
      <c r="AH223" s="167"/>
      <c r="AI223" s="167"/>
      <c r="AJ223" s="167"/>
      <c r="AK223" s="167"/>
      <c r="AL223" s="167"/>
      <c r="AM223" s="167"/>
      <c r="AN223" s="4" t="str">
        <f>+VLOOKUP(P223,'[2]STYLES &amp; MODELS MATRIX'!$F:$G,2,FALSE)</f>
        <v>HDJ</v>
      </c>
    </row>
    <row r="224" spans="1:40" s="4" customFormat="1" x14ac:dyDescent="0.2">
      <c r="A224" s="43" t="s">
        <v>986</v>
      </c>
      <c r="B224" s="44" t="s">
        <v>122</v>
      </c>
      <c r="C224" s="43" t="str">
        <f>IF(B224&gt;0,+VLOOKUP(B224,'STYLE NAMES'!$B$1:$C$1007,2,FALSE),"")</f>
        <v>MEN'S PRO COMPETITION JACKET</v>
      </c>
      <c r="D224" s="58" t="str">
        <f t="shared" ref="D224" si="73">IF(B224&gt;0,+(L224&amp;" / "&amp;O224),"")</f>
        <v>AREZZO / TJR0026DGYDGY</v>
      </c>
      <c r="E224" s="43" t="s">
        <v>1620</v>
      </c>
      <c r="F224" s="45" t="s">
        <v>1602</v>
      </c>
      <c r="G224" s="45" t="s">
        <v>1872</v>
      </c>
      <c r="H224" s="46" t="s">
        <v>845</v>
      </c>
      <c r="I224" s="42" t="s">
        <v>341</v>
      </c>
      <c r="J224" s="42" t="s">
        <v>341</v>
      </c>
      <c r="K224" s="3"/>
      <c r="L224" s="58" t="str">
        <f t="shared" ref="L224" si="74">+B224</f>
        <v>AREZZO</v>
      </c>
      <c r="M224" s="58" t="str">
        <f>IF(B224&gt;0,+VLOOKUP(B224,'STYLE NAMES'!$B$1:$D$1021,3,FALSE),"")</f>
        <v>R.J&amp;TMN_CJK</v>
      </c>
      <c r="N224" s="55" t="str">
        <f t="shared" ref="N224" si="75">+M224&amp;A224</f>
        <v>R.J&amp;TMN_CJK0071</v>
      </c>
      <c r="O224" s="58" t="str">
        <f t="shared" ref="O224" si="76">+R224&amp;H224&amp;S224&amp;T224</f>
        <v>TJR0026DGYDGY</v>
      </c>
      <c r="P224" s="55" t="str">
        <f t="shared" ref="P224" si="77">+N224&amp;"_"&amp;O224</f>
        <v>R.J&amp;TMN_CJK0071_TJR0026DGYDGY</v>
      </c>
      <c r="Q224" s="58"/>
      <c r="R224" s="84" t="str">
        <f>IF(G224&gt;0,+VLOOKUP(G224,'MASTER CODE DATA'!O$2:P$99,2,FALSE),"")</f>
        <v>TJR</v>
      </c>
      <c r="S224" s="84" t="str">
        <f>IF(I224&gt;0,+VLOOKUP(I224,'MASTER CODE DATA'!Q$2:R$999,2,FALSE),"")</f>
        <v>DGY</v>
      </c>
      <c r="T224" s="84" t="str">
        <f>IF(J224&gt;0,+VLOOKUP(J224,'MASTER CODE DATA'!Q$2:R$999,2,FALSE),"")</f>
        <v>DGY</v>
      </c>
      <c r="U224" s="3"/>
      <c r="V224" s="42">
        <v>0</v>
      </c>
      <c r="W224" s="42" t="s">
        <v>2562</v>
      </c>
      <c r="X224" s="42" t="s">
        <v>2562</v>
      </c>
      <c r="Y224" s="42" t="s">
        <v>2562</v>
      </c>
      <c r="Z224" s="42" t="s">
        <v>2562</v>
      </c>
      <c r="AA224" s="42" t="s">
        <v>2562</v>
      </c>
      <c r="AB224" s="42" t="s">
        <v>2562</v>
      </c>
      <c r="AC224" s="42" t="s">
        <v>2562</v>
      </c>
      <c r="AD224" s="167" t="s">
        <v>3607</v>
      </c>
      <c r="AE224" s="167" t="s">
        <v>3610</v>
      </c>
      <c r="AF224" s="167" t="s">
        <v>3612</v>
      </c>
      <c r="AG224" s="167" t="s">
        <v>3615</v>
      </c>
      <c r="AH224" s="167"/>
      <c r="AI224" s="167"/>
      <c r="AJ224" s="167"/>
      <c r="AK224" s="167"/>
      <c r="AL224" s="167"/>
      <c r="AM224" s="167"/>
      <c r="AN224" s="4">
        <f>+VLOOKUP(P224,'[2]STYLES &amp; MODELS MATRIX'!$F:$G,2,FALSE)</f>
        <v>0</v>
      </c>
    </row>
    <row r="225" spans="1:40" s="4" customFormat="1" x14ac:dyDescent="0.2">
      <c r="A225" s="43" t="s">
        <v>987</v>
      </c>
      <c r="B225" s="44" t="s">
        <v>1864</v>
      </c>
      <c r="C225" s="43" t="str">
        <f>IF(B225&gt;0,+VLOOKUP(B225,'STYLE NAMES'!$B$1:$C$1007,2,FALSE),"")</f>
        <v>WOMEN'S PRO COMPETITION JACKET</v>
      </c>
      <c r="D225" s="58" t="str">
        <f t="shared" si="69"/>
        <v>GORLA MINORE / TJR0027BLKBLK</v>
      </c>
      <c r="E225" s="43" t="s">
        <v>1620</v>
      </c>
      <c r="F225" s="45" t="s">
        <v>1602</v>
      </c>
      <c r="G225" s="45" t="s">
        <v>1872</v>
      </c>
      <c r="H225" s="46" t="s">
        <v>850</v>
      </c>
      <c r="I225" s="42" t="s">
        <v>95</v>
      </c>
      <c r="J225" s="42" t="s">
        <v>95</v>
      </c>
      <c r="K225" s="3"/>
      <c r="L225" s="58" t="str">
        <f t="shared" si="70"/>
        <v>GORLA MINORE</v>
      </c>
      <c r="M225" s="58" t="str">
        <f>IF(B225&gt;0,+VLOOKUP(B225,'STYLE NAMES'!$B$1:$D$1021,3,FALSE),"")</f>
        <v>R.J&amp;TWN_CJK</v>
      </c>
      <c r="N225" s="55" t="str">
        <f t="shared" si="68"/>
        <v>R.J&amp;TWN_CJK0072</v>
      </c>
      <c r="O225" s="58" t="str">
        <f t="shared" si="71"/>
        <v>TJR0027BLKBLK</v>
      </c>
      <c r="P225" s="55" t="str">
        <f t="shared" si="72"/>
        <v>R.J&amp;TWN_CJK0072_TJR0027BLKBLK</v>
      </c>
      <c r="Q225" s="58"/>
      <c r="R225" s="84" t="str">
        <f>IF(G225&gt;0,+VLOOKUP(G225,'MASTER CODE DATA'!O$2:P$99,2,FALSE),"")</f>
        <v>TJR</v>
      </c>
      <c r="S225" s="84" t="str">
        <f>IF(I225&gt;0,+VLOOKUP(I225,'MASTER CODE DATA'!Q$2:R$999,2,FALSE),"")</f>
        <v>BLK</v>
      </c>
      <c r="T225" s="84" t="str">
        <f>IF(J225&gt;0,+VLOOKUP(J225,'MASTER CODE DATA'!Q$2:R$999,2,FALSE),"")</f>
        <v>BLK</v>
      </c>
      <c r="U225" s="3"/>
      <c r="V225" s="42" t="s">
        <v>2666</v>
      </c>
      <c r="W225" s="42" t="s">
        <v>2667</v>
      </c>
      <c r="X225" s="42" t="s">
        <v>2668</v>
      </c>
      <c r="Y225" s="42" t="s">
        <v>2562</v>
      </c>
      <c r="Z225" s="42" t="s">
        <v>2669</v>
      </c>
      <c r="AA225" s="42" t="s">
        <v>2562</v>
      </c>
      <c r="AB225" s="42" t="s">
        <v>2670</v>
      </c>
      <c r="AC225" s="42" t="s">
        <v>2562</v>
      </c>
      <c r="AD225" s="167" t="s">
        <v>3635</v>
      </c>
      <c r="AE225" s="167" t="s">
        <v>3610</v>
      </c>
      <c r="AF225" s="167" t="s">
        <v>3644</v>
      </c>
      <c r="AG225" s="167"/>
      <c r="AH225" s="167"/>
      <c r="AI225" s="167"/>
      <c r="AJ225" s="167"/>
      <c r="AK225" s="167"/>
      <c r="AL225" s="167"/>
      <c r="AM225" s="167"/>
      <c r="AN225" s="4" t="str">
        <f>+VLOOKUP(P225,'[2]STYLES &amp; MODELS MATRIX'!$F:$G,2,FALSE)</f>
        <v>AK</v>
      </c>
    </row>
    <row r="226" spans="1:40" s="4" customFormat="1" x14ac:dyDescent="0.2">
      <c r="A226" s="43" t="s">
        <v>988</v>
      </c>
      <c r="B226" s="44" t="s">
        <v>741</v>
      </c>
      <c r="C226" s="43" t="str">
        <f>IF(B226&gt;0,+VLOOKUP(B226,'STYLE NAMES'!$B$1:$C$1007,2,FALSE),"")</f>
        <v>MEN'S COMPETITION POLO SHORT SLEEVE</v>
      </c>
      <c r="D226" s="58" t="str">
        <f t="shared" si="69"/>
        <v>ZANNONE / SUP0016LGYLGY</v>
      </c>
      <c r="E226" s="43" t="s">
        <v>1620</v>
      </c>
      <c r="F226" s="45" t="s">
        <v>785</v>
      </c>
      <c r="G226" s="45" t="s">
        <v>875</v>
      </c>
      <c r="H226" s="46" t="s">
        <v>821</v>
      </c>
      <c r="I226" s="42" t="s">
        <v>356</v>
      </c>
      <c r="J226" s="42" t="s">
        <v>356</v>
      </c>
      <c r="K226" s="3"/>
      <c r="L226" s="58" t="str">
        <f t="shared" si="70"/>
        <v>ZANNONE</v>
      </c>
      <c r="M226" s="58" t="str">
        <f>IF(B226&gt;0,+VLOOKUP(B226,'STYLE NAMES'!$B$1:$D$1021,3,FALSE),"")</f>
        <v>R.TOPMN_CPL</v>
      </c>
      <c r="N226" s="55" t="str">
        <f t="shared" si="68"/>
        <v>R.TOPMN_CPL0073</v>
      </c>
      <c r="O226" s="58" t="str">
        <f t="shared" si="71"/>
        <v>SUP0016LGYLGY</v>
      </c>
      <c r="P226" s="55" t="str">
        <f t="shared" si="72"/>
        <v>R.TOPMN_CPL0073_SUP0016LGYLGY</v>
      </c>
      <c r="Q226" s="58"/>
      <c r="R226" s="84" t="str">
        <f>IF(G226&gt;0,+VLOOKUP(G226,'MASTER CODE DATA'!O$2:P$99,2,FALSE),"")</f>
        <v>SUP</v>
      </c>
      <c r="S226" s="84" t="str">
        <f>IF(I226&gt;0,+VLOOKUP(I226,'MASTER CODE DATA'!Q$2:R$999,2,FALSE),"")</f>
        <v>LGY</v>
      </c>
      <c r="T226" s="84" t="str">
        <f>IF(J226&gt;0,+VLOOKUP(J226,'MASTER CODE DATA'!Q$2:R$999,2,FALSE),"")</f>
        <v>LGY</v>
      </c>
      <c r="U226" s="3"/>
      <c r="V226" s="42" t="s">
        <v>2905</v>
      </c>
      <c r="W226" s="42" t="s">
        <v>2906</v>
      </c>
      <c r="X226" s="42" t="s">
        <v>2907</v>
      </c>
      <c r="Y226" s="42" t="s">
        <v>2908</v>
      </c>
      <c r="Z226" s="42" t="s">
        <v>2671</v>
      </c>
      <c r="AA226" s="42" t="s">
        <v>2562</v>
      </c>
      <c r="AB226" s="42" t="s">
        <v>2672</v>
      </c>
      <c r="AC226" s="42" t="s">
        <v>2562</v>
      </c>
      <c r="AD226" s="167" t="s">
        <v>3606</v>
      </c>
      <c r="AE226" s="167" t="s">
        <v>3616</v>
      </c>
      <c r="AF226" s="167" t="s">
        <v>3612</v>
      </c>
      <c r="AG226" s="167"/>
      <c r="AH226" s="167"/>
      <c r="AI226" s="167"/>
      <c r="AJ226" s="167"/>
      <c r="AK226" s="167"/>
      <c r="AL226" s="167"/>
      <c r="AM226" s="167"/>
      <c r="AN226" s="4" t="str">
        <f>+VLOOKUP(P226,'[2]STYLES &amp; MODELS MATRIX'!$F:$G,2,FALSE)</f>
        <v>HDJ</v>
      </c>
    </row>
    <row r="227" spans="1:40" s="4" customFormat="1" x14ac:dyDescent="0.2">
      <c r="A227" s="43" t="s">
        <v>989</v>
      </c>
      <c r="B227" s="44" t="s">
        <v>621</v>
      </c>
      <c r="C227" s="43" t="str">
        <f>IF(B227&gt;0,+VLOOKUP(B227,'STYLE NAMES'!$B$1:$C$1007,2,FALSE),"")</f>
        <v>MEN'S TECH TRAINING POLO SHORT SLEEVE</v>
      </c>
      <c r="D227" s="58" t="str">
        <f t="shared" si="69"/>
        <v>SAN DIEGO / PIQ0015WHTWHT</v>
      </c>
      <c r="E227" s="43" t="s">
        <v>1620</v>
      </c>
      <c r="F227" s="45" t="s">
        <v>785</v>
      </c>
      <c r="G227" s="45" t="s">
        <v>863</v>
      </c>
      <c r="H227" s="46" t="s">
        <v>816</v>
      </c>
      <c r="I227" s="42" t="s">
        <v>215</v>
      </c>
      <c r="J227" s="42" t="s">
        <v>215</v>
      </c>
      <c r="K227" s="3"/>
      <c r="L227" s="58" t="str">
        <f t="shared" si="70"/>
        <v>SAN DIEGO</v>
      </c>
      <c r="M227" s="58" t="str">
        <f>IF(B227&gt;0,+VLOOKUP(B227,'STYLE NAMES'!$B$1:$D$1021,3,FALSE),"")</f>
        <v>R.TOPMN_TPL</v>
      </c>
      <c r="N227" s="55" t="str">
        <f t="shared" ref="N227:N258" si="78">+M227&amp;A227</f>
        <v>R.TOPMN_TPL0074</v>
      </c>
      <c r="O227" s="58" t="str">
        <f t="shared" si="71"/>
        <v>PIQ0015WHTWHT</v>
      </c>
      <c r="P227" s="55" t="str">
        <f t="shared" si="72"/>
        <v>R.TOPMN_TPL0074_PIQ0015WHTWHT</v>
      </c>
      <c r="Q227" s="58"/>
      <c r="R227" s="84" t="str">
        <f>IF(G227&gt;0,+VLOOKUP(G227,'MASTER CODE DATA'!O$2:P$99,2,FALSE),"")</f>
        <v>PIQ</v>
      </c>
      <c r="S227" s="84" t="str">
        <f>IF(I227&gt;0,+VLOOKUP(I227,'MASTER CODE DATA'!Q$2:R$999,2,FALSE),"")</f>
        <v>WHT</v>
      </c>
      <c r="T227" s="84" t="str">
        <f>IF(J227&gt;0,+VLOOKUP(J227,'MASTER CODE DATA'!Q$2:R$999,2,FALSE),"")</f>
        <v>WHT</v>
      </c>
      <c r="U227" s="3"/>
      <c r="V227" s="42">
        <v>0</v>
      </c>
      <c r="W227" s="42" t="s">
        <v>2562</v>
      </c>
      <c r="X227" s="42" t="s">
        <v>2562</v>
      </c>
      <c r="Y227" s="42" t="s">
        <v>2562</v>
      </c>
      <c r="Z227" s="42" t="s">
        <v>2562</v>
      </c>
      <c r="AA227" s="42" t="s">
        <v>2562</v>
      </c>
      <c r="AB227" s="42" t="s">
        <v>2562</v>
      </c>
      <c r="AC227" s="42" t="s">
        <v>2562</v>
      </c>
      <c r="AD227" s="167"/>
      <c r="AE227" s="167"/>
      <c r="AF227" s="167"/>
      <c r="AG227" s="167"/>
      <c r="AH227" s="167"/>
      <c r="AI227" s="167"/>
      <c r="AJ227" s="167"/>
      <c r="AK227" s="167"/>
      <c r="AL227" s="167"/>
      <c r="AM227" s="167"/>
      <c r="AN227" s="4">
        <f>+VLOOKUP(P227,'[2]STYLES &amp; MODELS MATRIX'!$F:$G,2,FALSE)</f>
        <v>0</v>
      </c>
    </row>
    <row r="228" spans="1:40" s="4" customFormat="1" x14ac:dyDescent="0.2">
      <c r="A228" s="43" t="s">
        <v>989</v>
      </c>
      <c r="B228" s="44" t="s">
        <v>621</v>
      </c>
      <c r="C228" s="43" t="str">
        <f>IF(B228&gt;0,+VLOOKUP(B228,'STYLE NAMES'!$B$1:$C$1007,2,FALSE),"")</f>
        <v>MEN'S TECH TRAINING POLO SHORT SLEEVE</v>
      </c>
      <c r="D228" s="58" t="str">
        <f t="shared" si="69"/>
        <v>SAN DIEGO / PIQ0015NAVNAV</v>
      </c>
      <c r="E228" s="43" t="s">
        <v>1620</v>
      </c>
      <c r="F228" s="45" t="s">
        <v>785</v>
      </c>
      <c r="G228" s="45" t="s">
        <v>863</v>
      </c>
      <c r="H228" s="46" t="s">
        <v>816</v>
      </c>
      <c r="I228" s="42" t="s">
        <v>96</v>
      </c>
      <c r="J228" s="42" t="s">
        <v>96</v>
      </c>
      <c r="K228" s="3"/>
      <c r="L228" s="58" t="str">
        <f t="shared" si="70"/>
        <v>SAN DIEGO</v>
      </c>
      <c r="M228" s="58" t="str">
        <f>IF(B228&gt;0,+VLOOKUP(B228,'STYLE NAMES'!$B$1:$D$1021,3,FALSE),"")</f>
        <v>R.TOPMN_TPL</v>
      </c>
      <c r="N228" s="55" t="str">
        <f t="shared" si="78"/>
        <v>R.TOPMN_TPL0074</v>
      </c>
      <c r="O228" s="58" t="str">
        <f t="shared" si="71"/>
        <v>PIQ0015NAVNAV</v>
      </c>
      <c r="P228" s="55" t="str">
        <f t="shared" si="72"/>
        <v>R.TOPMN_TPL0074_PIQ0015NAVNAV</v>
      </c>
      <c r="Q228" s="58"/>
      <c r="R228" s="84" t="str">
        <f>IF(G228&gt;0,+VLOOKUP(G228,'MASTER CODE DATA'!O$2:P$99,2,FALSE),"")</f>
        <v>PIQ</v>
      </c>
      <c r="S228" s="84" t="str">
        <f>IF(I228&gt;0,+VLOOKUP(I228,'MASTER CODE DATA'!Q$2:R$999,2,FALSE),"")</f>
        <v>NAV</v>
      </c>
      <c r="T228" s="84" t="str">
        <f>IF(J228&gt;0,+VLOOKUP(J228,'MASTER CODE DATA'!Q$2:R$999,2,FALSE),"")</f>
        <v>NAV</v>
      </c>
      <c r="U228" s="3"/>
      <c r="V228" s="42">
        <v>0</v>
      </c>
      <c r="W228" s="42" t="s">
        <v>2562</v>
      </c>
      <c r="X228" s="42" t="s">
        <v>2562</v>
      </c>
      <c r="Y228" s="42" t="s">
        <v>2562</v>
      </c>
      <c r="Z228" s="42" t="s">
        <v>2562</v>
      </c>
      <c r="AA228" s="42" t="s">
        <v>2562</v>
      </c>
      <c r="AB228" s="42" t="s">
        <v>2562</v>
      </c>
      <c r="AC228" s="42" t="s">
        <v>2562</v>
      </c>
      <c r="AD228" s="167"/>
      <c r="AE228" s="167"/>
      <c r="AF228" s="167"/>
      <c r="AG228" s="167"/>
      <c r="AH228" s="167"/>
      <c r="AI228" s="167"/>
      <c r="AJ228" s="167"/>
      <c r="AK228" s="167"/>
      <c r="AL228" s="167"/>
      <c r="AM228" s="167"/>
      <c r="AN228" s="4">
        <f>+VLOOKUP(P228,'[2]STYLES &amp; MODELS MATRIX'!$F:$G,2,FALSE)</f>
        <v>0</v>
      </c>
    </row>
    <row r="229" spans="1:40" s="4" customFormat="1" x14ac:dyDescent="0.2">
      <c r="A229" s="43" t="s">
        <v>989</v>
      </c>
      <c r="B229" s="44" t="s">
        <v>621</v>
      </c>
      <c r="C229" s="43" t="str">
        <f>IF(B229&gt;0,+VLOOKUP(B229,'STYLE NAMES'!$B$1:$C$1007,2,FALSE),"")</f>
        <v>MEN'S TECH TRAINING POLO SHORT SLEEVE</v>
      </c>
      <c r="D229" s="58" t="str">
        <f t="shared" si="69"/>
        <v>SAN DIEGO / PIQ0015LGYLGY</v>
      </c>
      <c r="E229" s="43" t="s">
        <v>1620</v>
      </c>
      <c r="F229" s="45" t="s">
        <v>785</v>
      </c>
      <c r="G229" s="45" t="s">
        <v>863</v>
      </c>
      <c r="H229" s="46" t="s">
        <v>816</v>
      </c>
      <c r="I229" s="42" t="s">
        <v>356</v>
      </c>
      <c r="J229" s="42" t="s">
        <v>356</v>
      </c>
      <c r="K229" s="3"/>
      <c r="L229" s="58" t="str">
        <f t="shared" si="70"/>
        <v>SAN DIEGO</v>
      </c>
      <c r="M229" s="58" t="str">
        <f>IF(B229&gt;0,+VLOOKUP(B229,'STYLE NAMES'!$B$1:$D$1021,3,FALSE),"")</f>
        <v>R.TOPMN_TPL</v>
      </c>
      <c r="N229" s="55" t="str">
        <f t="shared" si="78"/>
        <v>R.TOPMN_TPL0074</v>
      </c>
      <c r="O229" s="58" t="str">
        <f t="shared" si="71"/>
        <v>PIQ0015LGYLGY</v>
      </c>
      <c r="P229" s="55" t="str">
        <f t="shared" si="72"/>
        <v>R.TOPMN_TPL0074_PIQ0015LGYLGY</v>
      </c>
      <c r="Q229" s="58"/>
      <c r="R229" s="84" t="str">
        <f>IF(G229&gt;0,+VLOOKUP(G229,'MASTER CODE DATA'!O$2:P$99,2,FALSE),"")</f>
        <v>PIQ</v>
      </c>
      <c r="S229" s="84" t="str">
        <f>IF(I229&gt;0,+VLOOKUP(I229,'MASTER CODE DATA'!Q$2:R$999,2,FALSE),"")</f>
        <v>LGY</v>
      </c>
      <c r="T229" s="84" t="str">
        <f>IF(J229&gt;0,+VLOOKUP(J229,'MASTER CODE DATA'!Q$2:R$999,2,FALSE),"")</f>
        <v>LGY</v>
      </c>
      <c r="U229" s="3"/>
      <c r="V229" s="42">
        <v>0</v>
      </c>
      <c r="W229" s="42" t="s">
        <v>2562</v>
      </c>
      <c r="X229" s="42" t="s">
        <v>2562</v>
      </c>
      <c r="Y229" s="42" t="s">
        <v>2562</v>
      </c>
      <c r="Z229" s="42" t="s">
        <v>2562</v>
      </c>
      <c r="AA229" s="42" t="s">
        <v>2562</v>
      </c>
      <c r="AB229" s="42" t="s">
        <v>2562</v>
      </c>
      <c r="AC229" s="42" t="s">
        <v>2562</v>
      </c>
      <c r="AD229" s="167"/>
      <c r="AE229" s="167"/>
      <c r="AF229" s="167"/>
      <c r="AG229" s="167"/>
      <c r="AH229" s="167"/>
      <c r="AI229" s="167"/>
      <c r="AJ229" s="167"/>
      <c r="AK229" s="167"/>
      <c r="AL229" s="167"/>
      <c r="AM229" s="167"/>
      <c r="AN229" s="4">
        <f>+VLOOKUP(P229,'[2]STYLES &amp; MODELS MATRIX'!$F:$G,2,FALSE)</f>
        <v>0</v>
      </c>
    </row>
    <row r="230" spans="1:40" s="4" customFormat="1" x14ac:dyDescent="0.2">
      <c r="A230" s="43" t="s">
        <v>989</v>
      </c>
      <c r="B230" s="44" t="s">
        <v>621</v>
      </c>
      <c r="C230" s="43" t="str">
        <f>IF(B230&gt;0,+VLOOKUP(B230,'STYLE NAMES'!$B$1:$C$1007,2,FALSE),"")</f>
        <v>MEN'S TECH TRAINING POLO SHORT SLEEVE</v>
      </c>
      <c r="D230" s="58" t="str">
        <f t="shared" si="69"/>
        <v>SAN DIEGO / PIQ0015DGYDGY</v>
      </c>
      <c r="E230" s="43" t="s">
        <v>1620</v>
      </c>
      <c r="F230" s="45" t="s">
        <v>785</v>
      </c>
      <c r="G230" s="45" t="s">
        <v>863</v>
      </c>
      <c r="H230" s="46" t="s">
        <v>816</v>
      </c>
      <c r="I230" s="42" t="s">
        <v>341</v>
      </c>
      <c r="J230" s="42" t="s">
        <v>341</v>
      </c>
      <c r="K230" s="3"/>
      <c r="L230" s="58" t="str">
        <f t="shared" si="70"/>
        <v>SAN DIEGO</v>
      </c>
      <c r="M230" s="58" t="str">
        <f>IF(B230&gt;0,+VLOOKUP(B230,'STYLE NAMES'!$B$1:$D$1021,3,FALSE),"")</f>
        <v>R.TOPMN_TPL</v>
      </c>
      <c r="N230" s="55" t="str">
        <f t="shared" si="78"/>
        <v>R.TOPMN_TPL0074</v>
      </c>
      <c r="O230" s="58" t="str">
        <f t="shared" si="71"/>
        <v>PIQ0015DGYDGY</v>
      </c>
      <c r="P230" s="55" t="str">
        <f t="shared" si="72"/>
        <v>R.TOPMN_TPL0074_PIQ0015DGYDGY</v>
      </c>
      <c r="Q230" s="58"/>
      <c r="R230" s="84" t="str">
        <f>IF(G230&gt;0,+VLOOKUP(G230,'MASTER CODE DATA'!O$2:P$99,2,FALSE),"")</f>
        <v>PIQ</v>
      </c>
      <c r="S230" s="84" t="str">
        <f>IF(I230&gt;0,+VLOOKUP(I230,'MASTER CODE DATA'!Q$2:R$999,2,FALSE),"")</f>
        <v>DGY</v>
      </c>
      <c r="T230" s="84" t="str">
        <f>IF(J230&gt;0,+VLOOKUP(J230,'MASTER CODE DATA'!Q$2:R$999,2,FALSE),"")</f>
        <v>DGY</v>
      </c>
      <c r="U230" s="3"/>
      <c r="V230" s="42">
        <v>0</v>
      </c>
      <c r="W230" s="42" t="s">
        <v>2562</v>
      </c>
      <c r="X230" s="42" t="s">
        <v>2562</v>
      </c>
      <c r="Y230" s="42" t="s">
        <v>2562</v>
      </c>
      <c r="Z230" s="42" t="s">
        <v>2562</v>
      </c>
      <c r="AA230" s="42" t="s">
        <v>2562</v>
      </c>
      <c r="AB230" s="42" t="s">
        <v>2562</v>
      </c>
      <c r="AC230" s="42" t="s">
        <v>2562</v>
      </c>
      <c r="AD230" s="167"/>
      <c r="AE230" s="167"/>
      <c r="AF230" s="167"/>
      <c r="AG230" s="167"/>
      <c r="AH230" s="167"/>
      <c r="AI230" s="167"/>
      <c r="AJ230" s="167"/>
      <c r="AK230" s="167"/>
      <c r="AL230" s="167"/>
      <c r="AM230" s="167"/>
      <c r="AN230" s="4">
        <f>+VLOOKUP(P230,'[2]STYLES &amp; MODELS MATRIX'!$F:$G,2,FALSE)</f>
        <v>0</v>
      </c>
    </row>
    <row r="231" spans="1:40" s="4" customFormat="1" x14ac:dyDescent="0.2">
      <c r="A231" s="43" t="s">
        <v>989</v>
      </c>
      <c r="B231" s="44" t="s">
        <v>621</v>
      </c>
      <c r="C231" s="43" t="str">
        <f>IF(B231&gt;0,+VLOOKUP(B231,'STYLE NAMES'!$B$1:$C$1007,2,FALSE),"")</f>
        <v>MEN'S TECH TRAINING POLO SHORT SLEEVE</v>
      </c>
      <c r="D231" s="58" t="str">
        <f t="shared" si="69"/>
        <v>SAN DIEGO / PIQ0015DBLDBL</v>
      </c>
      <c r="E231" s="43" t="s">
        <v>1620</v>
      </c>
      <c r="F231" s="45" t="s">
        <v>785</v>
      </c>
      <c r="G231" s="45" t="s">
        <v>863</v>
      </c>
      <c r="H231" s="46" t="s">
        <v>816</v>
      </c>
      <c r="I231" s="42" t="s">
        <v>1944</v>
      </c>
      <c r="J231" s="42" t="s">
        <v>1944</v>
      </c>
      <c r="K231" s="3"/>
      <c r="L231" s="58" t="str">
        <f t="shared" si="70"/>
        <v>SAN DIEGO</v>
      </c>
      <c r="M231" s="58" t="str">
        <f>IF(B231&gt;0,+VLOOKUP(B231,'STYLE NAMES'!$B$1:$D$1021,3,FALSE),"")</f>
        <v>R.TOPMN_TPL</v>
      </c>
      <c r="N231" s="55" t="str">
        <f t="shared" si="78"/>
        <v>R.TOPMN_TPL0074</v>
      </c>
      <c r="O231" s="58" t="str">
        <f t="shared" si="71"/>
        <v>PIQ0015DBLDBL</v>
      </c>
      <c r="P231" s="55" t="str">
        <f t="shared" si="72"/>
        <v>R.TOPMN_TPL0074_PIQ0015DBLDBL</v>
      </c>
      <c r="Q231" s="58"/>
      <c r="R231" s="84" t="str">
        <f>IF(G231&gt;0,+VLOOKUP(G231,'MASTER CODE DATA'!O$2:P$99,2,FALSE),"")</f>
        <v>PIQ</v>
      </c>
      <c r="S231" s="84" t="str">
        <f>IF(I231&gt;0,+VLOOKUP(I231,'MASTER CODE DATA'!Q$2:R$999,2,FALSE),"")</f>
        <v>DBL</v>
      </c>
      <c r="T231" s="84" t="str">
        <f>IF(J231&gt;0,+VLOOKUP(J231,'MASTER CODE DATA'!Q$2:R$999,2,FALSE),"")</f>
        <v>DBL</v>
      </c>
      <c r="U231" s="3"/>
      <c r="V231" s="42">
        <v>0</v>
      </c>
      <c r="W231" s="42" t="s">
        <v>2562</v>
      </c>
      <c r="X231" s="42" t="s">
        <v>2562</v>
      </c>
      <c r="Y231" s="42" t="s">
        <v>2562</v>
      </c>
      <c r="Z231" s="42" t="s">
        <v>2562</v>
      </c>
      <c r="AA231" s="42" t="s">
        <v>2562</v>
      </c>
      <c r="AB231" s="42" t="s">
        <v>2562</v>
      </c>
      <c r="AC231" s="42" t="s">
        <v>2562</v>
      </c>
      <c r="AD231" s="167"/>
      <c r="AE231" s="167"/>
      <c r="AF231" s="167"/>
      <c r="AG231" s="167"/>
      <c r="AH231" s="167"/>
      <c r="AI231" s="167"/>
      <c r="AJ231" s="167"/>
      <c r="AK231" s="167"/>
      <c r="AL231" s="167"/>
      <c r="AM231" s="167"/>
      <c r="AN231" s="4">
        <f>+VLOOKUP(P231,'[2]STYLES &amp; MODELS MATRIX'!$F:$G,2,FALSE)</f>
        <v>0</v>
      </c>
    </row>
    <row r="232" spans="1:40" s="4" customFormat="1" x14ac:dyDescent="0.2">
      <c r="A232" s="43" t="s">
        <v>990</v>
      </c>
      <c r="B232" s="44" t="s">
        <v>428</v>
      </c>
      <c r="C232" s="43" t="str">
        <f>IF(B232&gt;0,+VLOOKUP(B232,'STYLE NAMES'!$B$1:$C$1007,2,FALSE),"")</f>
        <v>WOMEN'S TECH TRAINING POLO SHORT SLEEVE</v>
      </c>
      <c r="D232" s="58" t="str">
        <f t="shared" si="69"/>
        <v>MALTA / PIQ0015WHTWHT</v>
      </c>
      <c r="E232" s="43" t="s">
        <v>1620</v>
      </c>
      <c r="F232" s="45" t="s">
        <v>785</v>
      </c>
      <c r="G232" s="45" t="s">
        <v>863</v>
      </c>
      <c r="H232" s="46" t="s">
        <v>816</v>
      </c>
      <c r="I232" s="42" t="s">
        <v>215</v>
      </c>
      <c r="J232" s="42" t="s">
        <v>215</v>
      </c>
      <c r="K232" s="3"/>
      <c r="L232" s="58" t="str">
        <f t="shared" si="70"/>
        <v>MALTA</v>
      </c>
      <c r="M232" s="58" t="str">
        <f>IF(B232&gt;0,+VLOOKUP(B232,'STYLE NAMES'!$B$1:$D$1021,3,FALSE),"")</f>
        <v>R.TOPWN_TPL</v>
      </c>
      <c r="N232" s="55" t="str">
        <f t="shared" si="78"/>
        <v>R.TOPWN_TPL0075</v>
      </c>
      <c r="O232" s="58" t="str">
        <f t="shared" si="71"/>
        <v>PIQ0015WHTWHT</v>
      </c>
      <c r="P232" s="55" t="str">
        <f t="shared" si="72"/>
        <v>R.TOPWN_TPL0075_PIQ0015WHTWHT</v>
      </c>
      <c r="Q232" s="58"/>
      <c r="R232" s="84" t="str">
        <f>IF(G232&gt;0,+VLOOKUP(G232,'MASTER CODE DATA'!O$2:P$99,2,FALSE),"")</f>
        <v>PIQ</v>
      </c>
      <c r="S232" s="84" t="str">
        <f>IF(I232&gt;0,+VLOOKUP(I232,'MASTER CODE DATA'!Q$2:R$999,2,FALSE),"")</f>
        <v>WHT</v>
      </c>
      <c r="T232" s="84" t="str">
        <f>IF(J232&gt;0,+VLOOKUP(J232,'MASTER CODE DATA'!Q$2:R$999,2,FALSE),"")</f>
        <v>WHT</v>
      </c>
      <c r="U232" s="3"/>
      <c r="V232" s="42">
        <v>0</v>
      </c>
      <c r="W232" s="42" t="s">
        <v>2562</v>
      </c>
      <c r="X232" s="42" t="s">
        <v>2562</v>
      </c>
      <c r="Y232" s="42" t="s">
        <v>2562</v>
      </c>
      <c r="Z232" s="42" t="s">
        <v>2562</v>
      </c>
      <c r="AA232" s="42" t="s">
        <v>2562</v>
      </c>
      <c r="AB232" s="42" t="s">
        <v>2562</v>
      </c>
      <c r="AC232" s="42" t="s">
        <v>2562</v>
      </c>
      <c r="AD232" s="167"/>
      <c r="AE232" s="167"/>
      <c r="AF232" s="167"/>
      <c r="AG232" s="167"/>
      <c r="AH232" s="167"/>
      <c r="AI232" s="167"/>
      <c r="AJ232" s="167"/>
      <c r="AK232" s="167"/>
      <c r="AL232" s="167"/>
      <c r="AM232" s="167"/>
      <c r="AN232" s="4">
        <f>+VLOOKUP(P232,'[2]STYLES &amp; MODELS MATRIX'!$F:$G,2,FALSE)</f>
        <v>0</v>
      </c>
    </row>
    <row r="233" spans="1:40" s="4" customFormat="1" x14ac:dyDescent="0.2">
      <c r="A233" s="43" t="s">
        <v>990</v>
      </c>
      <c r="B233" s="44" t="s">
        <v>428</v>
      </c>
      <c r="C233" s="43" t="str">
        <f>IF(B233&gt;0,+VLOOKUP(B233,'STYLE NAMES'!$B$1:$C$1007,2,FALSE),"")</f>
        <v>WOMEN'S TECH TRAINING POLO SHORT SLEEVE</v>
      </c>
      <c r="D233" s="58" t="str">
        <f t="shared" si="69"/>
        <v>MALTA / PIQ0015NAVNAV</v>
      </c>
      <c r="E233" s="43" t="s">
        <v>1620</v>
      </c>
      <c r="F233" s="45" t="s">
        <v>785</v>
      </c>
      <c r="G233" s="45" t="s">
        <v>863</v>
      </c>
      <c r="H233" s="46" t="s">
        <v>816</v>
      </c>
      <c r="I233" s="42" t="s">
        <v>96</v>
      </c>
      <c r="J233" s="42" t="s">
        <v>96</v>
      </c>
      <c r="K233" s="3"/>
      <c r="L233" s="58" t="str">
        <f t="shared" si="70"/>
        <v>MALTA</v>
      </c>
      <c r="M233" s="58" t="str">
        <f>IF(B233&gt;0,+VLOOKUP(B233,'STYLE NAMES'!$B$1:$D$1021,3,FALSE),"")</f>
        <v>R.TOPWN_TPL</v>
      </c>
      <c r="N233" s="55" t="str">
        <f t="shared" si="78"/>
        <v>R.TOPWN_TPL0075</v>
      </c>
      <c r="O233" s="58" t="str">
        <f t="shared" si="71"/>
        <v>PIQ0015NAVNAV</v>
      </c>
      <c r="P233" s="55" t="str">
        <f t="shared" si="72"/>
        <v>R.TOPWN_TPL0075_PIQ0015NAVNAV</v>
      </c>
      <c r="Q233" s="58"/>
      <c r="R233" s="84" t="str">
        <f>IF(G233&gt;0,+VLOOKUP(G233,'MASTER CODE DATA'!O$2:P$99,2,FALSE),"")</f>
        <v>PIQ</v>
      </c>
      <c r="S233" s="84" t="str">
        <f>IF(I233&gt;0,+VLOOKUP(I233,'MASTER CODE DATA'!Q$2:R$999,2,FALSE),"")</f>
        <v>NAV</v>
      </c>
      <c r="T233" s="84" t="str">
        <f>IF(J233&gt;0,+VLOOKUP(J233,'MASTER CODE DATA'!Q$2:R$999,2,FALSE),"")</f>
        <v>NAV</v>
      </c>
      <c r="U233" s="3"/>
      <c r="V233" s="42">
        <v>0</v>
      </c>
      <c r="W233" s="42" t="s">
        <v>2562</v>
      </c>
      <c r="X233" s="42" t="s">
        <v>2562</v>
      </c>
      <c r="Y233" s="42" t="s">
        <v>2562</v>
      </c>
      <c r="Z233" s="42" t="s">
        <v>2562</v>
      </c>
      <c r="AA233" s="42" t="s">
        <v>2562</v>
      </c>
      <c r="AB233" s="42" t="s">
        <v>2562</v>
      </c>
      <c r="AC233" s="42" t="s">
        <v>2562</v>
      </c>
      <c r="AD233" s="167"/>
      <c r="AE233" s="167"/>
      <c r="AF233" s="167"/>
      <c r="AG233" s="167"/>
      <c r="AH233" s="167"/>
      <c r="AI233" s="167"/>
      <c r="AJ233" s="167"/>
      <c r="AK233" s="167"/>
      <c r="AL233" s="167"/>
      <c r="AM233" s="167"/>
      <c r="AN233" s="4">
        <f>+VLOOKUP(P233,'[2]STYLES &amp; MODELS MATRIX'!$F:$G,2,FALSE)</f>
        <v>0</v>
      </c>
    </row>
    <row r="234" spans="1:40" s="4" customFormat="1" x14ac:dyDescent="0.2">
      <c r="A234" s="43" t="s">
        <v>990</v>
      </c>
      <c r="B234" s="44" t="s">
        <v>428</v>
      </c>
      <c r="C234" s="43" t="str">
        <f>IF(B234&gt;0,+VLOOKUP(B234,'STYLE NAMES'!$B$1:$C$1007,2,FALSE),"")</f>
        <v>WOMEN'S TECH TRAINING POLO SHORT SLEEVE</v>
      </c>
      <c r="D234" s="58" t="str">
        <f t="shared" si="69"/>
        <v>MALTA / PIQ0015BLKBLK</v>
      </c>
      <c r="E234" s="43" t="s">
        <v>1620</v>
      </c>
      <c r="F234" s="45" t="s">
        <v>785</v>
      </c>
      <c r="G234" s="45" t="s">
        <v>863</v>
      </c>
      <c r="H234" s="46" t="s">
        <v>816</v>
      </c>
      <c r="I234" s="42" t="s">
        <v>95</v>
      </c>
      <c r="J234" s="42" t="s">
        <v>95</v>
      </c>
      <c r="K234" s="3"/>
      <c r="L234" s="58" t="str">
        <f t="shared" si="70"/>
        <v>MALTA</v>
      </c>
      <c r="M234" s="58" t="str">
        <f>IF(B234&gt;0,+VLOOKUP(B234,'STYLE NAMES'!$B$1:$D$1021,3,FALSE),"")</f>
        <v>R.TOPWN_TPL</v>
      </c>
      <c r="N234" s="55" t="str">
        <f t="shared" si="78"/>
        <v>R.TOPWN_TPL0075</v>
      </c>
      <c r="O234" s="58" t="str">
        <f t="shared" si="71"/>
        <v>PIQ0015BLKBLK</v>
      </c>
      <c r="P234" s="55" t="str">
        <f t="shared" si="72"/>
        <v>R.TOPWN_TPL0075_PIQ0015BLKBLK</v>
      </c>
      <c r="Q234" s="58"/>
      <c r="R234" s="84" t="str">
        <f>IF(G234&gt;0,+VLOOKUP(G234,'MASTER CODE DATA'!O$2:P$99,2,FALSE),"")</f>
        <v>PIQ</v>
      </c>
      <c r="S234" s="84" t="str">
        <f>IF(I234&gt;0,+VLOOKUP(I234,'MASTER CODE DATA'!Q$2:R$999,2,FALSE),"")</f>
        <v>BLK</v>
      </c>
      <c r="T234" s="84" t="str">
        <f>IF(J234&gt;0,+VLOOKUP(J234,'MASTER CODE DATA'!Q$2:R$999,2,FALSE),"")</f>
        <v>BLK</v>
      </c>
      <c r="U234" s="3"/>
      <c r="V234" s="42">
        <v>0</v>
      </c>
      <c r="W234" s="42" t="s">
        <v>2562</v>
      </c>
      <c r="X234" s="42" t="s">
        <v>2562</v>
      </c>
      <c r="Y234" s="42" t="s">
        <v>2562</v>
      </c>
      <c r="Z234" s="42" t="s">
        <v>2562</v>
      </c>
      <c r="AA234" s="42" t="s">
        <v>2562</v>
      </c>
      <c r="AB234" s="42" t="s">
        <v>2562</v>
      </c>
      <c r="AC234" s="42" t="s">
        <v>2562</v>
      </c>
      <c r="AD234" s="167"/>
      <c r="AE234" s="167"/>
      <c r="AF234" s="167"/>
      <c r="AG234" s="167"/>
      <c r="AH234" s="167"/>
      <c r="AI234" s="167"/>
      <c r="AJ234" s="167"/>
      <c r="AK234" s="167"/>
      <c r="AL234" s="167"/>
      <c r="AM234" s="167"/>
      <c r="AN234" s="4">
        <f>+VLOOKUP(P234,'[2]STYLES &amp; MODELS MATRIX'!$F:$G,2,FALSE)</f>
        <v>0</v>
      </c>
    </row>
    <row r="235" spans="1:40" s="4" customFormat="1" x14ac:dyDescent="0.2">
      <c r="A235" s="43" t="s">
        <v>990</v>
      </c>
      <c r="B235" s="44" t="s">
        <v>428</v>
      </c>
      <c r="C235" s="43" t="str">
        <f>IF(B235&gt;0,+VLOOKUP(B235,'STYLE NAMES'!$B$1:$C$1007,2,FALSE),"")</f>
        <v>WOMEN'S TECH TRAINING POLO SHORT SLEEVE</v>
      </c>
      <c r="D235" s="58" t="str">
        <f t="shared" si="69"/>
        <v>MALTA / PIQ0015LILLIL</v>
      </c>
      <c r="E235" s="43" t="s">
        <v>1620</v>
      </c>
      <c r="F235" s="45" t="s">
        <v>785</v>
      </c>
      <c r="G235" s="45" t="s">
        <v>863</v>
      </c>
      <c r="H235" s="46" t="s">
        <v>816</v>
      </c>
      <c r="I235" s="42" t="s">
        <v>135</v>
      </c>
      <c r="J235" s="42" t="s">
        <v>135</v>
      </c>
      <c r="K235" s="3"/>
      <c r="L235" s="58" t="str">
        <f t="shared" si="70"/>
        <v>MALTA</v>
      </c>
      <c r="M235" s="58" t="str">
        <f>IF(B235&gt;0,+VLOOKUP(B235,'STYLE NAMES'!$B$1:$D$1021,3,FALSE),"")</f>
        <v>R.TOPWN_TPL</v>
      </c>
      <c r="N235" s="55" t="str">
        <f t="shared" si="78"/>
        <v>R.TOPWN_TPL0075</v>
      </c>
      <c r="O235" s="58" t="str">
        <f t="shared" si="71"/>
        <v>PIQ0015LILLIL</v>
      </c>
      <c r="P235" s="55" t="str">
        <f t="shared" si="72"/>
        <v>R.TOPWN_TPL0075_PIQ0015LILLIL</v>
      </c>
      <c r="Q235" s="58"/>
      <c r="R235" s="84" t="str">
        <f>IF(G235&gt;0,+VLOOKUP(G235,'MASTER CODE DATA'!O$2:P$99,2,FALSE),"")</f>
        <v>PIQ</v>
      </c>
      <c r="S235" s="84" t="str">
        <f>IF(I235&gt;0,+VLOOKUP(I235,'MASTER CODE DATA'!Q$2:R$999,2,FALSE),"")</f>
        <v>LIL</v>
      </c>
      <c r="T235" s="84" t="str">
        <f>IF(J235&gt;0,+VLOOKUP(J235,'MASTER CODE DATA'!Q$2:R$999,2,FALSE),"")</f>
        <v>LIL</v>
      </c>
      <c r="U235" s="3"/>
      <c r="V235" s="42">
        <v>0</v>
      </c>
      <c r="W235" s="42" t="s">
        <v>2562</v>
      </c>
      <c r="X235" s="42" t="s">
        <v>2562</v>
      </c>
      <c r="Y235" s="42" t="s">
        <v>2562</v>
      </c>
      <c r="Z235" s="42" t="s">
        <v>2562</v>
      </c>
      <c r="AA235" s="42" t="s">
        <v>2562</v>
      </c>
      <c r="AB235" s="42" t="s">
        <v>2562</v>
      </c>
      <c r="AC235" s="42" t="s">
        <v>2562</v>
      </c>
      <c r="AD235" s="167"/>
      <c r="AE235" s="167"/>
      <c r="AF235" s="167"/>
      <c r="AG235" s="167"/>
      <c r="AH235" s="167"/>
      <c r="AI235" s="167"/>
      <c r="AJ235" s="167"/>
      <c r="AK235" s="167"/>
      <c r="AL235" s="167"/>
      <c r="AM235" s="167"/>
      <c r="AN235" s="4">
        <f>+VLOOKUP(P235,'[2]STYLES &amp; MODELS MATRIX'!$F:$G,2,FALSE)</f>
        <v>0</v>
      </c>
    </row>
    <row r="236" spans="1:40" s="4" customFormat="1" x14ac:dyDescent="0.2">
      <c r="A236" s="43" t="s">
        <v>990</v>
      </c>
      <c r="B236" s="44" t="s">
        <v>428</v>
      </c>
      <c r="C236" s="43" t="str">
        <f>IF(B236&gt;0,+VLOOKUP(B236,'STYLE NAMES'!$B$1:$C$1007,2,FALSE),"")</f>
        <v>WOMEN'S TECH TRAINING POLO SHORT SLEEVE</v>
      </c>
      <c r="D236" s="58" t="str">
        <f t="shared" si="69"/>
        <v>MALTA / PIQ0015DGYDGY</v>
      </c>
      <c r="E236" s="43" t="s">
        <v>1620</v>
      </c>
      <c r="F236" s="45" t="s">
        <v>785</v>
      </c>
      <c r="G236" s="45" t="s">
        <v>863</v>
      </c>
      <c r="H236" s="46" t="s">
        <v>816</v>
      </c>
      <c r="I236" s="42" t="s">
        <v>341</v>
      </c>
      <c r="J236" s="42" t="s">
        <v>341</v>
      </c>
      <c r="K236" s="3"/>
      <c r="L236" s="58" t="str">
        <f t="shared" si="70"/>
        <v>MALTA</v>
      </c>
      <c r="M236" s="58" t="str">
        <f>IF(B236&gt;0,+VLOOKUP(B236,'STYLE NAMES'!$B$1:$D$1021,3,FALSE),"")</f>
        <v>R.TOPWN_TPL</v>
      </c>
      <c r="N236" s="55" t="str">
        <f t="shared" si="78"/>
        <v>R.TOPWN_TPL0075</v>
      </c>
      <c r="O236" s="58" t="str">
        <f t="shared" si="71"/>
        <v>PIQ0015DGYDGY</v>
      </c>
      <c r="P236" s="55" t="str">
        <f t="shared" si="72"/>
        <v>R.TOPWN_TPL0075_PIQ0015DGYDGY</v>
      </c>
      <c r="Q236" s="58"/>
      <c r="R236" s="84" t="str">
        <f>IF(G236&gt;0,+VLOOKUP(G236,'MASTER CODE DATA'!O$2:P$99,2,FALSE),"")</f>
        <v>PIQ</v>
      </c>
      <c r="S236" s="84" t="str">
        <f>IF(I236&gt;0,+VLOOKUP(I236,'MASTER CODE DATA'!Q$2:R$999,2,FALSE),"")</f>
        <v>DGY</v>
      </c>
      <c r="T236" s="84" t="str">
        <f>IF(J236&gt;0,+VLOOKUP(J236,'MASTER CODE DATA'!Q$2:R$999,2,FALSE),"")</f>
        <v>DGY</v>
      </c>
      <c r="U236" s="3"/>
      <c r="V236" s="42">
        <v>0</v>
      </c>
      <c r="W236" s="42" t="s">
        <v>2562</v>
      </c>
      <c r="X236" s="42" t="s">
        <v>2562</v>
      </c>
      <c r="Y236" s="42" t="s">
        <v>2562</v>
      </c>
      <c r="Z236" s="42" t="s">
        <v>2562</v>
      </c>
      <c r="AA236" s="42" t="s">
        <v>2562</v>
      </c>
      <c r="AB236" s="42" t="s">
        <v>2562</v>
      </c>
      <c r="AC236" s="42" t="s">
        <v>2562</v>
      </c>
      <c r="AD236" s="167"/>
      <c r="AE236" s="167"/>
      <c r="AF236" s="167"/>
      <c r="AG236" s="167"/>
      <c r="AH236" s="167"/>
      <c r="AI236" s="167"/>
      <c r="AJ236" s="167"/>
      <c r="AK236" s="167"/>
      <c r="AL236" s="167"/>
      <c r="AM236" s="167"/>
      <c r="AN236" s="4">
        <f>+VLOOKUP(P236,'[2]STYLES &amp; MODELS MATRIX'!$F:$G,2,FALSE)</f>
        <v>0</v>
      </c>
    </row>
    <row r="237" spans="1:40" s="4" customFormat="1" x14ac:dyDescent="0.2">
      <c r="A237" s="43" t="s">
        <v>991</v>
      </c>
      <c r="B237" s="44" t="s">
        <v>172</v>
      </c>
      <c r="C237" s="43" t="str">
        <f>IF(B237&gt;0,+VLOOKUP(B237,'STYLE NAMES'!$B$1:$C$1007,2,FALSE),"")</f>
        <v>WOMEN'S TECH T-SHIRT</v>
      </c>
      <c r="D237" s="58" t="str">
        <f t="shared" si="69"/>
        <v>BELLA / SUP0030WHTWHT</v>
      </c>
      <c r="E237" s="43" t="s">
        <v>1620</v>
      </c>
      <c r="F237" s="45" t="s">
        <v>785</v>
      </c>
      <c r="G237" s="45" t="s">
        <v>875</v>
      </c>
      <c r="H237" s="46" t="s">
        <v>859</v>
      </c>
      <c r="I237" s="42" t="s">
        <v>215</v>
      </c>
      <c r="J237" s="42" t="s">
        <v>215</v>
      </c>
      <c r="K237" s="3"/>
      <c r="L237" s="58" t="str">
        <f t="shared" si="70"/>
        <v>BELLA</v>
      </c>
      <c r="M237" s="58" t="str">
        <f>IF(B237&gt;0,+VLOOKUP(B237,'STYLE NAMES'!$B$1:$D$1021,3,FALSE),"")</f>
        <v>R.TOPWN_TTS</v>
      </c>
      <c r="N237" s="55" t="str">
        <f t="shared" si="78"/>
        <v>R.TOPWN_TTS0076</v>
      </c>
      <c r="O237" s="58" t="str">
        <f t="shared" si="71"/>
        <v>SUP0030WHTWHT</v>
      </c>
      <c r="P237" s="55" t="str">
        <f t="shared" si="72"/>
        <v>R.TOPWN_TTS0076_SUP0030WHTWHT</v>
      </c>
      <c r="Q237" s="58"/>
      <c r="R237" s="84" t="str">
        <f>IF(G237&gt;0,+VLOOKUP(G237,'MASTER CODE DATA'!O$2:P$99,2,FALSE),"")</f>
        <v>SUP</v>
      </c>
      <c r="S237" s="84" t="str">
        <f>IF(I237&gt;0,+VLOOKUP(I237,'MASTER CODE DATA'!Q$2:R$999,2,FALSE),"")</f>
        <v>WHT</v>
      </c>
      <c r="T237" s="84" t="str">
        <f>IF(J237&gt;0,+VLOOKUP(J237,'MASTER CODE DATA'!Q$2:R$999,2,FALSE),"")</f>
        <v>WHT</v>
      </c>
      <c r="U237" s="3"/>
      <c r="V237" s="42" t="s">
        <v>2909</v>
      </c>
      <c r="W237" s="42" t="s">
        <v>2910</v>
      </c>
      <c r="X237" s="42" t="s">
        <v>2911</v>
      </c>
      <c r="Y237" s="42" t="s">
        <v>2912</v>
      </c>
      <c r="Z237" s="42" t="s">
        <v>2673</v>
      </c>
      <c r="AA237" s="42" t="s">
        <v>2562</v>
      </c>
      <c r="AB237" s="42" t="s">
        <v>2674</v>
      </c>
      <c r="AC237" s="42" t="s">
        <v>2562</v>
      </c>
      <c r="AD237" s="167" t="s">
        <v>3634</v>
      </c>
      <c r="AE237" s="167" t="s">
        <v>3642</v>
      </c>
      <c r="AF237" s="167" t="s">
        <v>3644</v>
      </c>
      <c r="AG237" s="167"/>
      <c r="AH237" s="167"/>
      <c r="AI237" s="167"/>
      <c r="AJ237" s="167"/>
      <c r="AK237" s="167"/>
      <c r="AL237" s="167"/>
      <c r="AM237" s="167"/>
      <c r="AN237" s="4" t="str">
        <f>+VLOOKUP(P237,'[2]STYLES &amp; MODELS MATRIX'!$F:$G,2,FALSE)</f>
        <v>AK</v>
      </c>
    </row>
    <row r="238" spans="1:40" s="4" customFormat="1" x14ac:dyDescent="0.2">
      <c r="A238" s="43" t="s">
        <v>991</v>
      </c>
      <c r="B238" s="44" t="s">
        <v>172</v>
      </c>
      <c r="C238" s="43" t="str">
        <f>IF(B238&gt;0,+VLOOKUP(B238,'STYLE NAMES'!$B$1:$C$1007,2,FALSE),"")</f>
        <v>WOMEN'S TECH T-SHIRT</v>
      </c>
      <c r="D238" s="58" t="str">
        <f t="shared" si="69"/>
        <v>BELLA / SUP0030ECRECR</v>
      </c>
      <c r="E238" s="43" t="s">
        <v>1620</v>
      </c>
      <c r="F238" s="45" t="s">
        <v>785</v>
      </c>
      <c r="G238" s="45" t="s">
        <v>875</v>
      </c>
      <c r="H238" s="46" t="s">
        <v>859</v>
      </c>
      <c r="I238" s="42" t="s">
        <v>841</v>
      </c>
      <c r="J238" s="42" t="s">
        <v>841</v>
      </c>
      <c r="K238" s="3"/>
      <c r="L238" s="58" t="str">
        <f t="shared" si="70"/>
        <v>BELLA</v>
      </c>
      <c r="M238" s="58" t="str">
        <f>IF(B238&gt;0,+VLOOKUP(B238,'STYLE NAMES'!$B$1:$D$1021,3,FALSE),"")</f>
        <v>R.TOPWN_TTS</v>
      </c>
      <c r="N238" s="55" t="str">
        <f t="shared" si="78"/>
        <v>R.TOPWN_TTS0076</v>
      </c>
      <c r="O238" s="58" t="str">
        <f t="shared" si="71"/>
        <v>SUP0030ECRECR</v>
      </c>
      <c r="P238" s="55" t="str">
        <f t="shared" si="72"/>
        <v>R.TOPWN_TTS0076_SUP0030ECRECR</v>
      </c>
      <c r="Q238" s="58"/>
      <c r="R238" s="84" t="str">
        <f>IF(G238&gt;0,+VLOOKUP(G238,'MASTER CODE DATA'!O$2:P$99,2,FALSE),"")</f>
        <v>SUP</v>
      </c>
      <c r="S238" s="84" t="str">
        <f>IF(I238&gt;0,+VLOOKUP(I238,'MASTER CODE DATA'!Q$2:R$999,2,FALSE),"")</f>
        <v>ECR</v>
      </c>
      <c r="T238" s="84" t="str">
        <f>IF(J238&gt;0,+VLOOKUP(J238,'MASTER CODE DATA'!Q$2:R$999,2,FALSE),"")</f>
        <v>ECR</v>
      </c>
      <c r="U238" s="3"/>
      <c r="V238" s="42" t="s">
        <v>2913</v>
      </c>
      <c r="W238" s="42" t="s">
        <v>2914</v>
      </c>
      <c r="X238" s="42" t="s">
        <v>2915</v>
      </c>
      <c r="Y238" s="42" t="s">
        <v>2916</v>
      </c>
      <c r="Z238" s="42" t="s">
        <v>2675</v>
      </c>
      <c r="AA238" s="42" t="s">
        <v>2562</v>
      </c>
      <c r="AB238" s="42" t="s">
        <v>2674</v>
      </c>
      <c r="AC238" s="42" t="s">
        <v>2562</v>
      </c>
      <c r="AD238" s="167" t="s">
        <v>3634</v>
      </c>
      <c r="AE238" s="167" t="s">
        <v>3609</v>
      </c>
      <c r="AF238" s="167" t="s">
        <v>3644</v>
      </c>
      <c r="AG238" s="167"/>
      <c r="AH238" s="167"/>
      <c r="AI238" s="167"/>
      <c r="AJ238" s="167"/>
      <c r="AK238" s="167"/>
      <c r="AL238" s="167"/>
      <c r="AM238" s="167"/>
      <c r="AN238" s="4" t="str">
        <f>+VLOOKUP(P238,'[2]STYLES &amp; MODELS MATRIX'!$F:$G,2,FALSE)</f>
        <v>AK</v>
      </c>
    </row>
    <row r="239" spans="1:40" s="4" customFormat="1" x14ac:dyDescent="0.2">
      <c r="A239" s="43" t="s">
        <v>991</v>
      </c>
      <c r="B239" s="44" t="s">
        <v>172</v>
      </c>
      <c r="C239" s="43" t="str">
        <f>IF(B239&gt;0,+VLOOKUP(B239,'STYLE NAMES'!$B$1:$C$1007,2,FALSE),"")</f>
        <v>WOMEN'S TECH T-SHIRT</v>
      </c>
      <c r="D239" s="58" t="str">
        <f t="shared" si="69"/>
        <v>BELLA / SUP0030ROZROZ</v>
      </c>
      <c r="E239" s="43" t="s">
        <v>1620</v>
      </c>
      <c r="F239" s="45" t="s">
        <v>785</v>
      </c>
      <c r="G239" s="45" t="s">
        <v>875</v>
      </c>
      <c r="H239" s="46" t="s">
        <v>859</v>
      </c>
      <c r="I239" s="42" t="s">
        <v>1887</v>
      </c>
      <c r="J239" s="42" t="s">
        <v>1887</v>
      </c>
      <c r="K239" s="3"/>
      <c r="L239" s="58" t="str">
        <f t="shared" si="70"/>
        <v>BELLA</v>
      </c>
      <c r="M239" s="58" t="str">
        <f>IF(B239&gt;0,+VLOOKUP(B239,'STYLE NAMES'!$B$1:$D$1021,3,FALSE),"")</f>
        <v>R.TOPWN_TTS</v>
      </c>
      <c r="N239" s="55" t="str">
        <f t="shared" si="78"/>
        <v>R.TOPWN_TTS0076</v>
      </c>
      <c r="O239" s="58" t="str">
        <f t="shared" si="71"/>
        <v>SUP0030ROZROZ</v>
      </c>
      <c r="P239" s="55" t="str">
        <f t="shared" si="72"/>
        <v>R.TOPWN_TTS0076_SUP0030ROZROZ</v>
      </c>
      <c r="Q239" s="58"/>
      <c r="R239" s="84" t="str">
        <f>IF(G239&gt;0,+VLOOKUP(G239,'MASTER CODE DATA'!O$2:P$99,2,FALSE),"")</f>
        <v>SUP</v>
      </c>
      <c r="S239" s="84" t="str">
        <f>IF(I239&gt;0,+VLOOKUP(I239,'MASTER CODE DATA'!Q$2:R$999,2,FALSE),"")</f>
        <v>ROZ</v>
      </c>
      <c r="T239" s="84" t="str">
        <f>IF(J239&gt;0,+VLOOKUP(J239,'MASTER CODE DATA'!Q$2:R$999,2,FALSE),"")</f>
        <v>ROZ</v>
      </c>
      <c r="U239" s="3"/>
      <c r="V239" s="42" t="s">
        <v>2917</v>
      </c>
      <c r="W239" s="42" t="s">
        <v>2918</v>
      </c>
      <c r="X239" s="42" t="s">
        <v>2919</v>
      </c>
      <c r="Y239" s="42" t="s">
        <v>2920</v>
      </c>
      <c r="Z239" s="42" t="s">
        <v>2676</v>
      </c>
      <c r="AA239" s="42" t="s">
        <v>2562</v>
      </c>
      <c r="AB239" s="42" t="s">
        <v>2677</v>
      </c>
      <c r="AC239" s="42" t="s">
        <v>2562</v>
      </c>
      <c r="AD239" s="167" t="s">
        <v>3635</v>
      </c>
      <c r="AE239" s="167" t="s">
        <v>3610</v>
      </c>
      <c r="AF239" s="167" t="s">
        <v>3646</v>
      </c>
      <c r="AG239" s="167"/>
      <c r="AH239" s="167"/>
      <c r="AI239" s="167"/>
      <c r="AJ239" s="167"/>
      <c r="AK239" s="167"/>
      <c r="AL239" s="167"/>
      <c r="AM239" s="167"/>
      <c r="AN239" s="4" t="str">
        <f>+VLOOKUP(P239,'[2]STYLES &amp; MODELS MATRIX'!$F:$G,2,FALSE)</f>
        <v>AK</v>
      </c>
    </row>
    <row r="240" spans="1:40" s="4" customFormat="1" x14ac:dyDescent="0.2">
      <c r="A240" s="43" t="s">
        <v>991</v>
      </c>
      <c r="B240" s="44" t="s">
        <v>172</v>
      </c>
      <c r="C240" s="43" t="str">
        <f>IF(B240&gt;0,+VLOOKUP(B240,'STYLE NAMES'!$B$1:$C$1007,2,FALSE),"")</f>
        <v>WOMEN'S TECH T-SHIRT</v>
      </c>
      <c r="D240" s="58" t="str">
        <f t="shared" si="69"/>
        <v>BELLA / SUP0030MNKMNK</v>
      </c>
      <c r="E240" s="43" t="s">
        <v>1620</v>
      </c>
      <c r="F240" s="45" t="s">
        <v>785</v>
      </c>
      <c r="G240" s="45" t="s">
        <v>875</v>
      </c>
      <c r="H240" s="46" t="s">
        <v>859</v>
      </c>
      <c r="I240" s="42" t="s">
        <v>887</v>
      </c>
      <c r="J240" s="42" t="s">
        <v>887</v>
      </c>
      <c r="K240" s="3"/>
      <c r="L240" s="58" t="str">
        <f t="shared" si="70"/>
        <v>BELLA</v>
      </c>
      <c r="M240" s="58" t="str">
        <f>IF(B240&gt;0,+VLOOKUP(B240,'STYLE NAMES'!$B$1:$D$1021,3,FALSE),"")</f>
        <v>R.TOPWN_TTS</v>
      </c>
      <c r="N240" s="55" t="str">
        <f t="shared" si="78"/>
        <v>R.TOPWN_TTS0076</v>
      </c>
      <c r="O240" s="58" t="str">
        <f t="shared" si="71"/>
        <v>SUP0030MNKMNK</v>
      </c>
      <c r="P240" s="55" t="str">
        <f t="shared" si="72"/>
        <v>R.TOPWN_TTS0076_SUP0030MNKMNK</v>
      </c>
      <c r="Q240" s="58"/>
      <c r="R240" s="84" t="str">
        <f>IF(G240&gt;0,+VLOOKUP(G240,'MASTER CODE DATA'!O$2:P$99,2,FALSE),"")</f>
        <v>SUP</v>
      </c>
      <c r="S240" s="84" t="str">
        <f>IF(I240&gt;0,+VLOOKUP(I240,'MASTER CODE DATA'!Q$2:R$999,2,FALSE),"")</f>
        <v>MNK</v>
      </c>
      <c r="T240" s="84" t="str">
        <f>IF(J240&gt;0,+VLOOKUP(J240,'MASTER CODE DATA'!Q$2:R$999,2,FALSE),"")</f>
        <v>MNK</v>
      </c>
      <c r="U240" s="3"/>
      <c r="V240" s="42" t="s">
        <v>2921</v>
      </c>
      <c r="W240" s="42" t="s">
        <v>2922</v>
      </c>
      <c r="X240" s="42" t="s">
        <v>2923</v>
      </c>
      <c r="Y240" s="42" t="s">
        <v>2924</v>
      </c>
      <c r="Z240" s="42" t="s">
        <v>2678</v>
      </c>
      <c r="AA240" s="42" t="s">
        <v>2562</v>
      </c>
      <c r="AB240" s="42" t="s">
        <v>2679</v>
      </c>
      <c r="AC240" s="42" t="s">
        <v>2562</v>
      </c>
      <c r="AD240" s="167" t="s">
        <v>3638</v>
      </c>
      <c r="AE240" s="167" t="s">
        <v>3643</v>
      </c>
      <c r="AF240" s="167" t="s">
        <v>3645</v>
      </c>
      <c r="AG240" s="167"/>
      <c r="AH240" s="167"/>
      <c r="AI240" s="167"/>
      <c r="AJ240" s="167"/>
      <c r="AK240" s="167"/>
      <c r="AL240" s="167"/>
      <c r="AM240" s="167"/>
      <c r="AN240" s="4" t="str">
        <f>+VLOOKUP(P240,'[2]STYLES &amp; MODELS MATRIX'!$F:$G,2,FALSE)</f>
        <v>AK</v>
      </c>
    </row>
    <row r="241" spans="1:40" s="4" customFormat="1" x14ac:dyDescent="0.2">
      <c r="A241" s="43" t="s">
        <v>991</v>
      </c>
      <c r="B241" s="44" t="s">
        <v>172</v>
      </c>
      <c r="C241" s="43" t="str">
        <f>IF(B241&gt;0,+VLOOKUP(B241,'STYLE NAMES'!$B$1:$C$1007,2,FALSE),"")</f>
        <v>WOMEN'S TECH T-SHIRT</v>
      </c>
      <c r="D241" s="58" t="str">
        <f t="shared" si="69"/>
        <v>BELLA / SUP0030LGYLGY</v>
      </c>
      <c r="E241" s="43" t="s">
        <v>1620</v>
      </c>
      <c r="F241" s="45" t="s">
        <v>785</v>
      </c>
      <c r="G241" s="45" t="s">
        <v>875</v>
      </c>
      <c r="H241" s="46" t="s">
        <v>859</v>
      </c>
      <c r="I241" s="42" t="s">
        <v>356</v>
      </c>
      <c r="J241" s="42" t="s">
        <v>356</v>
      </c>
      <c r="K241" s="3"/>
      <c r="L241" s="58" t="str">
        <f t="shared" si="70"/>
        <v>BELLA</v>
      </c>
      <c r="M241" s="58" t="str">
        <f>IF(B241&gt;0,+VLOOKUP(B241,'STYLE NAMES'!$B$1:$D$1021,3,FALSE),"")</f>
        <v>R.TOPWN_TTS</v>
      </c>
      <c r="N241" s="55" t="str">
        <f t="shared" si="78"/>
        <v>R.TOPWN_TTS0076</v>
      </c>
      <c r="O241" s="58" t="str">
        <f t="shared" si="71"/>
        <v>SUP0030LGYLGY</v>
      </c>
      <c r="P241" s="55" t="str">
        <f t="shared" si="72"/>
        <v>R.TOPWN_TTS0076_SUP0030LGYLGY</v>
      </c>
      <c r="Q241" s="58"/>
      <c r="R241" s="84" t="str">
        <f>IF(G241&gt;0,+VLOOKUP(G241,'MASTER CODE DATA'!O$2:P$99,2,FALSE),"")</f>
        <v>SUP</v>
      </c>
      <c r="S241" s="84" t="str">
        <f>IF(I241&gt;0,+VLOOKUP(I241,'MASTER CODE DATA'!Q$2:R$999,2,FALSE),"")</f>
        <v>LGY</v>
      </c>
      <c r="T241" s="84" t="str">
        <f>IF(J241&gt;0,+VLOOKUP(J241,'MASTER CODE DATA'!Q$2:R$999,2,FALSE),"")</f>
        <v>LGY</v>
      </c>
      <c r="U241" s="3"/>
      <c r="V241" s="42" t="s">
        <v>2749</v>
      </c>
      <c r="W241" s="42" t="s">
        <v>2750</v>
      </c>
      <c r="X241" s="42" t="s">
        <v>2751</v>
      </c>
      <c r="Y241" s="42" t="s">
        <v>2925</v>
      </c>
      <c r="Z241" s="42" t="s">
        <v>2680</v>
      </c>
      <c r="AA241" s="42" t="s">
        <v>2562</v>
      </c>
      <c r="AB241" s="42" t="s">
        <v>2649</v>
      </c>
      <c r="AC241" s="42" t="s">
        <v>2562</v>
      </c>
      <c r="AD241" s="167" t="s">
        <v>3639</v>
      </c>
      <c r="AE241" s="167" t="s">
        <v>3616</v>
      </c>
      <c r="AF241" s="167" t="s">
        <v>3644</v>
      </c>
      <c r="AG241" s="167"/>
      <c r="AH241" s="167"/>
      <c r="AI241" s="167"/>
      <c r="AJ241" s="167"/>
      <c r="AK241" s="167"/>
      <c r="AL241" s="167"/>
      <c r="AM241" s="167"/>
      <c r="AN241" s="4" t="str">
        <f>+VLOOKUP(P241,'[2]STYLES &amp; MODELS MATRIX'!$F:$G,2,FALSE)</f>
        <v>AK</v>
      </c>
    </row>
    <row r="242" spans="1:40" s="4" customFormat="1" x14ac:dyDescent="0.2">
      <c r="A242" s="43" t="s">
        <v>991</v>
      </c>
      <c r="B242" s="44" t="s">
        <v>172</v>
      </c>
      <c r="C242" s="43" t="str">
        <f>IF(B242&gt;0,+VLOOKUP(B242,'STYLE NAMES'!$B$1:$C$1007,2,FALSE),"")</f>
        <v>WOMEN'S TECH T-SHIRT</v>
      </c>
      <c r="D242" s="58" t="str">
        <f t="shared" si="69"/>
        <v>BELLA / SUP0030ANTANT</v>
      </c>
      <c r="E242" s="43" t="s">
        <v>1620</v>
      </c>
      <c r="F242" s="45" t="s">
        <v>785</v>
      </c>
      <c r="G242" s="45" t="s">
        <v>875</v>
      </c>
      <c r="H242" s="46" t="s">
        <v>859</v>
      </c>
      <c r="I242" s="42" t="s">
        <v>1888</v>
      </c>
      <c r="J242" s="42" t="s">
        <v>1888</v>
      </c>
      <c r="K242" s="3"/>
      <c r="L242" s="58" t="str">
        <f t="shared" si="70"/>
        <v>BELLA</v>
      </c>
      <c r="M242" s="58" t="str">
        <f>IF(B242&gt;0,+VLOOKUP(B242,'STYLE NAMES'!$B$1:$D$1021,3,FALSE),"")</f>
        <v>R.TOPWN_TTS</v>
      </c>
      <c r="N242" s="55" t="str">
        <f t="shared" si="78"/>
        <v>R.TOPWN_TTS0076</v>
      </c>
      <c r="O242" s="58" t="str">
        <f t="shared" si="71"/>
        <v>SUP0030ANTANT</v>
      </c>
      <c r="P242" s="55" t="str">
        <f t="shared" si="72"/>
        <v>R.TOPWN_TTS0076_SUP0030ANTANT</v>
      </c>
      <c r="Q242" s="58"/>
      <c r="R242" s="84" t="str">
        <f>IF(G242&gt;0,+VLOOKUP(G242,'MASTER CODE DATA'!O$2:P$99,2,FALSE),"")</f>
        <v>SUP</v>
      </c>
      <c r="S242" s="84" t="str">
        <f>IF(I242&gt;0,+VLOOKUP(I242,'MASTER CODE DATA'!Q$2:R$999,2,FALSE),"")</f>
        <v>ANT</v>
      </c>
      <c r="T242" s="84" t="str">
        <f>IF(J242&gt;0,+VLOOKUP(J242,'MASTER CODE DATA'!Q$2:R$999,2,FALSE),"")</f>
        <v>ANT</v>
      </c>
      <c r="U242" s="3"/>
      <c r="V242" s="42" t="s">
        <v>2752</v>
      </c>
      <c r="W242" s="42" t="s">
        <v>2926</v>
      </c>
      <c r="X242" s="42" t="s">
        <v>2927</v>
      </c>
      <c r="Y242" s="42" t="s">
        <v>2928</v>
      </c>
      <c r="Z242" s="42" t="s">
        <v>2681</v>
      </c>
      <c r="AA242" s="42" t="s">
        <v>2562</v>
      </c>
      <c r="AB242" s="42" t="s">
        <v>2652</v>
      </c>
      <c r="AC242" s="42" t="s">
        <v>2562</v>
      </c>
      <c r="AD242" s="167" t="s">
        <v>3640</v>
      </c>
      <c r="AE242" s="167" t="s">
        <v>3644</v>
      </c>
      <c r="AF242" s="167"/>
      <c r="AG242" s="167"/>
      <c r="AH242" s="167"/>
      <c r="AI242" s="167"/>
      <c r="AJ242" s="167"/>
      <c r="AK242" s="167"/>
      <c r="AL242" s="167"/>
      <c r="AM242" s="167"/>
      <c r="AN242" s="4" t="str">
        <f>+VLOOKUP(P242,'[2]STYLES &amp; MODELS MATRIX'!$F:$G,2,FALSE)</f>
        <v>AK</v>
      </c>
    </row>
    <row r="243" spans="1:40" s="4" customFormat="1" x14ac:dyDescent="0.2">
      <c r="A243" s="43" t="s">
        <v>991</v>
      </c>
      <c r="B243" s="44" t="s">
        <v>172</v>
      </c>
      <c r="C243" s="43" t="str">
        <f>IF(B243&gt;0,+VLOOKUP(B243,'STYLE NAMES'!$B$1:$C$1007,2,FALSE),"")</f>
        <v>WOMEN'S TECH T-SHIRT</v>
      </c>
      <c r="D243" s="58" t="str">
        <f t="shared" si="69"/>
        <v>BELLA / SUP0030BLKBLK</v>
      </c>
      <c r="E243" s="43" t="s">
        <v>1620</v>
      </c>
      <c r="F243" s="45" t="s">
        <v>785</v>
      </c>
      <c r="G243" s="45" t="s">
        <v>875</v>
      </c>
      <c r="H243" s="46" t="s">
        <v>859</v>
      </c>
      <c r="I243" s="42" t="s">
        <v>95</v>
      </c>
      <c r="J243" s="42" t="s">
        <v>95</v>
      </c>
      <c r="K243" s="3"/>
      <c r="L243" s="58" t="str">
        <f t="shared" si="70"/>
        <v>BELLA</v>
      </c>
      <c r="M243" s="58" t="str">
        <f>IF(B243&gt;0,+VLOOKUP(B243,'STYLE NAMES'!$B$1:$D$1021,3,FALSE),"")</f>
        <v>R.TOPWN_TTS</v>
      </c>
      <c r="N243" s="55" t="str">
        <f t="shared" si="78"/>
        <v>R.TOPWN_TTS0076</v>
      </c>
      <c r="O243" s="58" t="str">
        <f t="shared" si="71"/>
        <v>SUP0030BLKBLK</v>
      </c>
      <c r="P243" s="55" t="str">
        <f t="shared" si="72"/>
        <v>R.TOPWN_TTS0076_SUP0030BLKBLK</v>
      </c>
      <c r="Q243" s="58"/>
      <c r="R243" s="84" t="str">
        <f>IF(G243&gt;0,+VLOOKUP(G243,'MASTER CODE DATA'!O$2:P$99,2,FALSE),"")</f>
        <v>SUP</v>
      </c>
      <c r="S243" s="84" t="str">
        <f>IF(I243&gt;0,+VLOOKUP(I243,'MASTER CODE DATA'!Q$2:R$999,2,FALSE),"")</f>
        <v>BLK</v>
      </c>
      <c r="T243" s="84" t="str">
        <f>IF(J243&gt;0,+VLOOKUP(J243,'MASTER CODE DATA'!Q$2:R$999,2,FALSE),"")</f>
        <v>BLK</v>
      </c>
      <c r="U243" s="3"/>
      <c r="V243" s="42" t="s">
        <v>2897</v>
      </c>
      <c r="W243" s="42" t="s">
        <v>2898</v>
      </c>
      <c r="X243" s="42" t="s">
        <v>2899</v>
      </c>
      <c r="Y243" s="42" t="s">
        <v>2900</v>
      </c>
      <c r="Z243" s="42" t="s">
        <v>2612</v>
      </c>
      <c r="AA243" s="42" t="s">
        <v>2562</v>
      </c>
      <c r="AB243" s="42" t="s">
        <v>2613</v>
      </c>
      <c r="AC243" s="42" t="s">
        <v>2562</v>
      </c>
      <c r="AD243" s="167" t="s">
        <v>3634</v>
      </c>
      <c r="AE243" s="167" t="s">
        <v>3609</v>
      </c>
      <c r="AF243" s="167" t="s">
        <v>3633</v>
      </c>
      <c r="AG243" s="167"/>
      <c r="AH243" s="167"/>
      <c r="AI243" s="167"/>
      <c r="AJ243" s="167"/>
      <c r="AK243" s="167"/>
      <c r="AL243" s="167"/>
      <c r="AM243" s="167"/>
      <c r="AN243" s="4" t="str">
        <f>+VLOOKUP(P243,'[2]STYLES &amp; MODELS MATRIX'!$F:$G,2,FALSE)</f>
        <v>AK</v>
      </c>
    </row>
    <row r="244" spans="1:40" s="4" customFormat="1" x14ac:dyDescent="0.2">
      <c r="A244" s="43" t="s">
        <v>992</v>
      </c>
      <c r="B244" s="44" t="s">
        <v>705</v>
      </c>
      <c r="C244" s="43" t="str">
        <f>IF(B244&gt;0,+VLOOKUP(B244,'STYLE NAMES'!$B$1:$C$1007,2,FALSE),"")</f>
        <v>WOMEN'S COMPETITION POLO SHORT SLEEVE</v>
      </c>
      <c r="D244" s="58" t="str">
        <f t="shared" si="69"/>
        <v>VENEZIA / PIQ0015WHTWHT</v>
      </c>
      <c r="E244" s="43" t="s">
        <v>1620</v>
      </c>
      <c r="F244" s="45" t="s">
        <v>785</v>
      </c>
      <c r="G244" s="45" t="s">
        <v>863</v>
      </c>
      <c r="H244" s="46" t="s">
        <v>816</v>
      </c>
      <c r="I244" s="42" t="s">
        <v>215</v>
      </c>
      <c r="J244" s="42" t="s">
        <v>215</v>
      </c>
      <c r="K244" s="3"/>
      <c r="L244" s="58" t="str">
        <f t="shared" si="70"/>
        <v>VENEZIA</v>
      </c>
      <c r="M244" s="58" t="str">
        <f>IF(B244&gt;0,+VLOOKUP(B244,'STYLE NAMES'!$B$1:$D$1021,3,FALSE),"")</f>
        <v>R.TOPWN_CPL</v>
      </c>
      <c r="N244" s="55" t="str">
        <f t="shared" si="78"/>
        <v>R.TOPWN_CPL0077</v>
      </c>
      <c r="O244" s="58" t="str">
        <f t="shared" si="71"/>
        <v>PIQ0015WHTWHT</v>
      </c>
      <c r="P244" s="55" t="str">
        <f t="shared" si="72"/>
        <v>R.TOPWN_CPL0077_PIQ0015WHTWHT</v>
      </c>
      <c r="Q244" s="58"/>
      <c r="R244" s="84" t="str">
        <f>IF(G244&gt;0,+VLOOKUP(G244,'MASTER CODE DATA'!O$2:P$99,2,FALSE),"")</f>
        <v>PIQ</v>
      </c>
      <c r="S244" s="84" t="str">
        <f>IF(I244&gt;0,+VLOOKUP(I244,'MASTER CODE DATA'!Q$2:R$999,2,FALSE),"")</f>
        <v>WHT</v>
      </c>
      <c r="T244" s="84" t="str">
        <f>IF(J244&gt;0,+VLOOKUP(J244,'MASTER CODE DATA'!Q$2:R$999,2,FALSE),"")</f>
        <v>WHT</v>
      </c>
      <c r="U244" s="3"/>
      <c r="V244" s="42" t="s">
        <v>2929</v>
      </c>
      <c r="W244" s="42" t="s">
        <v>2930</v>
      </c>
      <c r="X244" s="42" t="s">
        <v>2931</v>
      </c>
      <c r="Y244" s="42" t="s">
        <v>2932</v>
      </c>
      <c r="Z244" s="42" t="s">
        <v>2682</v>
      </c>
      <c r="AA244" s="42" t="s">
        <v>2562</v>
      </c>
      <c r="AB244" s="42" t="s">
        <v>2683</v>
      </c>
      <c r="AC244" s="42" t="s">
        <v>2562</v>
      </c>
      <c r="AD244" s="167" t="s">
        <v>3634</v>
      </c>
      <c r="AE244" s="167" t="s">
        <v>3616</v>
      </c>
      <c r="AF244" s="167" t="s">
        <v>3644</v>
      </c>
      <c r="AG244" s="167"/>
      <c r="AH244" s="167"/>
      <c r="AI244" s="167"/>
      <c r="AJ244" s="167"/>
      <c r="AK244" s="167"/>
      <c r="AL244" s="167"/>
      <c r="AM244" s="167"/>
      <c r="AN244" s="4" t="str">
        <f>+VLOOKUP(P244,'[2]STYLES &amp; MODELS MATRIX'!$F:$G,2,FALSE)</f>
        <v>AK</v>
      </c>
    </row>
    <row r="245" spans="1:40" s="4" customFormat="1" x14ac:dyDescent="0.2">
      <c r="A245" s="43" t="s">
        <v>992</v>
      </c>
      <c r="B245" s="44" t="s">
        <v>705</v>
      </c>
      <c r="C245" s="43" t="str">
        <f>IF(B245&gt;0,+VLOOKUP(B245,'STYLE NAMES'!$B$1:$C$1007,2,FALSE),"")</f>
        <v>WOMEN'S COMPETITION POLO SHORT SLEEVE</v>
      </c>
      <c r="D245" s="58" t="str">
        <f t="shared" si="69"/>
        <v>VENEZIA / PIQ0015NAVNAV</v>
      </c>
      <c r="E245" s="43" t="s">
        <v>1620</v>
      </c>
      <c r="F245" s="45" t="s">
        <v>785</v>
      </c>
      <c r="G245" s="45" t="s">
        <v>863</v>
      </c>
      <c r="H245" s="46" t="s">
        <v>816</v>
      </c>
      <c r="I245" s="42" t="s">
        <v>96</v>
      </c>
      <c r="J245" s="42" t="s">
        <v>96</v>
      </c>
      <c r="K245" s="3"/>
      <c r="L245" s="58" t="str">
        <f t="shared" si="70"/>
        <v>VENEZIA</v>
      </c>
      <c r="M245" s="58" t="str">
        <f>IF(B245&gt;0,+VLOOKUP(B245,'STYLE NAMES'!$B$1:$D$1021,3,FALSE),"")</f>
        <v>R.TOPWN_CPL</v>
      </c>
      <c r="N245" s="55" t="str">
        <f t="shared" si="78"/>
        <v>R.TOPWN_CPL0077</v>
      </c>
      <c r="O245" s="58" t="str">
        <f t="shared" si="71"/>
        <v>PIQ0015NAVNAV</v>
      </c>
      <c r="P245" s="55" t="str">
        <f t="shared" si="72"/>
        <v>R.TOPWN_CPL0077_PIQ0015NAVNAV</v>
      </c>
      <c r="Q245" s="58"/>
      <c r="R245" s="84" t="str">
        <f>IF(G245&gt;0,+VLOOKUP(G245,'MASTER CODE DATA'!O$2:P$99,2,FALSE),"")</f>
        <v>PIQ</v>
      </c>
      <c r="S245" s="84" t="str">
        <f>IF(I245&gt;0,+VLOOKUP(I245,'MASTER CODE DATA'!Q$2:R$999,2,FALSE),"")</f>
        <v>NAV</v>
      </c>
      <c r="T245" s="84" t="str">
        <f>IF(J245&gt;0,+VLOOKUP(J245,'MASTER CODE DATA'!Q$2:R$999,2,FALSE),"")</f>
        <v>NAV</v>
      </c>
      <c r="U245" s="3"/>
      <c r="V245" s="42" t="s">
        <v>2731</v>
      </c>
      <c r="W245" s="42" t="s">
        <v>2732</v>
      </c>
      <c r="X245" s="42" t="s">
        <v>2733</v>
      </c>
      <c r="Y245" s="42" t="s">
        <v>2933</v>
      </c>
      <c r="Z245" s="42" t="s">
        <v>2684</v>
      </c>
      <c r="AA245" s="42" t="s">
        <v>2562</v>
      </c>
      <c r="AB245" s="42" t="s">
        <v>2685</v>
      </c>
      <c r="AC245" s="42" t="s">
        <v>2562</v>
      </c>
      <c r="AD245" s="167" t="s">
        <v>3635</v>
      </c>
      <c r="AE245" s="167" t="s">
        <v>3610</v>
      </c>
      <c r="AF245" s="167" t="s">
        <v>3644</v>
      </c>
      <c r="AG245" s="167"/>
      <c r="AH245" s="167"/>
      <c r="AI245" s="167"/>
      <c r="AJ245" s="167"/>
      <c r="AK245" s="167"/>
      <c r="AL245" s="167"/>
      <c r="AM245" s="167"/>
      <c r="AN245" s="4" t="str">
        <f>+VLOOKUP(P245,'[2]STYLES &amp; MODELS MATRIX'!$F:$G,2,FALSE)</f>
        <v>AK</v>
      </c>
    </row>
    <row r="246" spans="1:40" s="4" customFormat="1" x14ac:dyDescent="0.2">
      <c r="A246" s="43" t="s">
        <v>993</v>
      </c>
      <c r="B246" s="44" t="s">
        <v>708</v>
      </c>
      <c r="C246" s="43" t="str">
        <f>IF(B246&gt;0,+VLOOKUP(B246,'STYLE NAMES'!$B$1:$C$1007,2,FALSE),"")</f>
        <v>WOMEN'S COMPETITION POLO SHORT SLEEVE</v>
      </c>
      <c r="D246" s="58" t="str">
        <f t="shared" si="69"/>
        <v>VERONA / PIQ0015WHTWHT</v>
      </c>
      <c r="E246" s="43" t="s">
        <v>1620</v>
      </c>
      <c r="F246" s="45" t="s">
        <v>785</v>
      </c>
      <c r="G246" s="45" t="s">
        <v>863</v>
      </c>
      <c r="H246" s="46" t="s">
        <v>816</v>
      </c>
      <c r="I246" s="42" t="s">
        <v>215</v>
      </c>
      <c r="J246" s="42" t="s">
        <v>215</v>
      </c>
      <c r="K246" s="3"/>
      <c r="L246" s="58" t="str">
        <f t="shared" si="70"/>
        <v>VERONA</v>
      </c>
      <c r="M246" s="58" t="str">
        <f>IF(B246&gt;0,+VLOOKUP(B246,'STYLE NAMES'!$B$1:$D$1021,3,FALSE),"")</f>
        <v>R.TOPWN_CPL</v>
      </c>
      <c r="N246" s="55" t="str">
        <f t="shared" si="78"/>
        <v>R.TOPWN_CPL0078</v>
      </c>
      <c r="O246" s="58" t="str">
        <f t="shared" si="71"/>
        <v>PIQ0015WHTWHT</v>
      </c>
      <c r="P246" s="55" t="str">
        <f t="shared" si="72"/>
        <v>R.TOPWN_CPL0078_PIQ0015WHTWHT</v>
      </c>
      <c r="Q246" s="58"/>
      <c r="R246" s="84" t="str">
        <f>IF(G246&gt;0,+VLOOKUP(G246,'MASTER CODE DATA'!O$2:P$99,2,FALSE),"")</f>
        <v>PIQ</v>
      </c>
      <c r="S246" s="84" t="str">
        <f>IF(I246&gt;0,+VLOOKUP(I246,'MASTER CODE DATA'!Q$2:R$999,2,FALSE),"")</f>
        <v>WHT</v>
      </c>
      <c r="T246" s="84" t="str">
        <f>IF(J246&gt;0,+VLOOKUP(J246,'MASTER CODE DATA'!Q$2:R$999,2,FALSE),"")</f>
        <v>WHT</v>
      </c>
      <c r="U246" s="3"/>
      <c r="V246" s="42" t="s">
        <v>2934</v>
      </c>
      <c r="W246" s="42" t="s">
        <v>2935</v>
      </c>
      <c r="X246" s="42" t="s">
        <v>2936</v>
      </c>
      <c r="Y246" s="42" t="s">
        <v>2937</v>
      </c>
      <c r="Z246" s="42" t="s">
        <v>2686</v>
      </c>
      <c r="AA246" s="42" t="s">
        <v>2562</v>
      </c>
      <c r="AB246" s="42" t="s">
        <v>2563</v>
      </c>
      <c r="AC246" s="42" t="s">
        <v>2562</v>
      </c>
      <c r="AD246" s="167" t="s">
        <v>3634</v>
      </c>
      <c r="AE246" s="167" t="s">
        <v>3609</v>
      </c>
      <c r="AF246" s="167" t="s">
        <v>3644</v>
      </c>
      <c r="AG246" s="167"/>
      <c r="AH246" s="167"/>
      <c r="AI246" s="167"/>
      <c r="AJ246" s="167"/>
      <c r="AK246" s="167"/>
      <c r="AL246" s="167"/>
      <c r="AM246" s="167"/>
      <c r="AN246" s="4" t="str">
        <f>+VLOOKUP(P246,'[2]STYLES &amp; MODELS MATRIX'!$F:$G,2,FALSE)</f>
        <v>AK</v>
      </c>
    </row>
    <row r="247" spans="1:40" s="4" customFormat="1" x14ac:dyDescent="0.2">
      <c r="A247" s="43" t="s">
        <v>993</v>
      </c>
      <c r="B247" s="44" t="s">
        <v>708</v>
      </c>
      <c r="C247" s="43" t="str">
        <f>IF(B247&gt;0,+VLOOKUP(B247,'STYLE NAMES'!$B$1:$C$1007,2,FALSE),"")</f>
        <v>WOMEN'S COMPETITION POLO SHORT SLEEVE</v>
      </c>
      <c r="D247" s="58" t="str">
        <f t="shared" si="69"/>
        <v>VERONA / PIQ0015TAUTAU</v>
      </c>
      <c r="E247" s="43" t="s">
        <v>1620</v>
      </c>
      <c r="F247" s="45" t="s">
        <v>785</v>
      </c>
      <c r="G247" s="45" t="s">
        <v>863</v>
      </c>
      <c r="H247" s="46" t="s">
        <v>816</v>
      </c>
      <c r="I247" s="42" t="s">
        <v>1818</v>
      </c>
      <c r="J247" s="42" t="s">
        <v>1818</v>
      </c>
      <c r="K247" s="3"/>
      <c r="L247" s="58" t="str">
        <f t="shared" si="70"/>
        <v>VERONA</v>
      </c>
      <c r="M247" s="58" t="str">
        <f>IF(B247&gt;0,+VLOOKUP(B247,'STYLE NAMES'!$B$1:$D$1021,3,FALSE),"")</f>
        <v>R.TOPWN_CPL</v>
      </c>
      <c r="N247" s="55" t="str">
        <f t="shared" si="78"/>
        <v>R.TOPWN_CPL0078</v>
      </c>
      <c r="O247" s="58" t="str">
        <f t="shared" si="71"/>
        <v>PIQ0015TAUTAU</v>
      </c>
      <c r="P247" s="55" t="str">
        <f t="shared" si="72"/>
        <v>R.TOPWN_CPL0078_PIQ0015TAUTAU</v>
      </c>
      <c r="Q247" s="58"/>
      <c r="R247" s="84" t="str">
        <f>IF(G247&gt;0,+VLOOKUP(G247,'MASTER CODE DATA'!O$2:P$99,2,FALSE),"")</f>
        <v>PIQ</v>
      </c>
      <c r="S247" s="84" t="str">
        <f>IF(I247&gt;0,+VLOOKUP(I247,'MASTER CODE DATA'!Q$2:R$999,2,FALSE),"")</f>
        <v>TAU</v>
      </c>
      <c r="T247" s="84" t="str">
        <f>IF(J247&gt;0,+VLOOKUP(J247,'MASTER CODE DATA'!Q$2:R$999,2,FALSE),"")</f>
        <v>TAU</v>
      </c>
      <c r="U247" s="3"/>
      <c r="V247" s="42" t="s">
        <v>2938</v>
      </c>
      <c r="W247" s="42" t="s">
        <v>2939</v>
      </c>
      <c r="X247" s="42" t="s">
        <v>2940</v>
      </c>
      <c r="Y247" s="42" t="s">
        <v>2941</v>
      </c>
      <c r="Z247" s="42" t="s">
        <v>2687</v>
      </c>
      <c r="AA247" s="42" t="s">
        <v>2562</v>
      </c>
      <c r="AB247" s="42" t="s">
        <v>2688</v>
      </c>
      <c r="AC247" s="42" t="s">
        <v>2562</v>
      </c>
      <c r="AD247" s="167" t="s">
        <v>3635</v>
      </c>
      <c r="AE247" s="167" t="s">
        <v>3641</v>
      </c>
      <c r="AF247" s="167" t="s">
        <v>3633</v>
      </c>
      <c r="AG247" s="167"/>
      <c r="AH247" s="167"/>
      <c r="AI247" s="167"/>
      <c r="AJ247" s="167"/>
      <c r="AK247" s="167"/>
      <c r="AL247" s="167"/>
      <c r="AM247" s="167"/>
      <c r="AN247" s="4" t="str">
        <f>+VLOOKUP(P247,'[2]STYLES &amp; MODELS MATRIX'!$F:$G,2,FALSE)</f>
        <v>AK</v>
      </c>
    </row>
    <row r="248" spans="1:40" s="4" customFormat="1" x14ac:dyDescent="0.2">
      <c r="A248" s="43" t="s">
        <v>994</v>
      </c>
      <c r="B248" s="44" t="s">
        <v>1862</v>
      </c>
      <c r="C248" s="43" t="str">
        <f>IF(B248&gt;0,+VLOOKUP(B248,'STYLE NAMES'!$B$1:$C$1007,2,FALSE),"")</f>
        <v>GIRL'S COMPETITION POLO SHORT SLEEVE</v>
      </c>
      <c r="D248" s="58" t="str">
        <f t="shared" si="69"/>
        <v>SAVONA-JR / SUP0016PNKPNK</v>
      </c>
      <c r="E248" s="43" t="s">
        <v>1620</v>
      </c>
      <c r="F248" s="45" t="s">
        <v>785</v>
      </c>
      <c r="G248" s="45" t="s">
        <v>875</v>
      </c>
      <c r="H248" s="46" t="s">
        <v>821</v>
      </c>
      <c r="I248" s="42" t="s">
        <v>658</v>
      </c>
      <c r="J248" s="42" t="s">
        <v>658</v>
      </c>
      <c r="K248" s="3"/>
      <c r="L248" s="58" t="str">
        <f t="shared" si="70"/>
        <v>SAVONA-JR</v>
      </c>
      <c r="M248" s="58" t="str">
        <f>IF(B248&gt;0,+VLOOKUP(B248,'STYLE NAMES'!$B$1:$D$1021,3,FALSE),"")</f>
        <v>R.TOPKG_CPL</v>
      </c>
      <c r="N248" s="55" t="str">
        <f t="shared" si="78"/>
        <v>R.TOPKG_CPL0079</v>
      </c>
      <c r="O248" s="58" t="str">
        <f t="shared" si="71"/>
        <v>SUP0016PNKPNK</v>
      </c>
      <c r="P248" s="55" t="str">
        <f t="shared" si="72"/>
        <v>R.TOPKG_CPL0079_SUP0016PNKPNK</v>
      </c>
      <c r="Q248" s="58"/>
      <c r="R248" s="84" t="str">
        <f>IF(G248&gt;0,+VLOOKUP(G248,'MASTER CODE DATA'!O$2:P$99,2,FALSE),"")</f>
        <v>SUP</v>
      </c>
      <c r="S248" s="84" t="str">
        <f>IF(I248&gt;0,+VLOOKUP(I248,'MASTER CODE DATA'!Q$2:R$999,2,FALSE),"")</f>
        <v>PNK</v>
      </c>
      <c r="T248" s="84" t="str">
        <f>IF(J248&gt;0,+VLOOKUP(J248,'MASTER CODE DATA'!Q$2:R$999,2,FALSE),"")</f>
        <v>PNK</v>
      </c>
      <c r="U248" s="3"/>
      <c r="V248" s="42" t="s">
        <v>3757</v>
      </c>
      <c r="W248" s="42" t="s">
        <v>2562</v>
      </c>
      <c r="X248" s="42" t="s">
        <v>2562</v>
      </c>
      <c r="Y248" s="42" t="s">
        <v>2562</v>
      </c>
      <c r="Z248" s="42" t="s">
        <v>2562</v>
      </c>
      <c r="AA248" s="42" t="s">
        <v>2562</v>
      </c>
      <c r="AB248" s="42" t="s">
        <v>2562</v>
      </c>
      <c r="AC248" s="42" t="s">
        <v>2562</v>
      </c>
      <c r="AD248" s="167"/>
      <c r="AE248" s="167"/>
      <c r="AF248" s="167"/>
      <c r="AG248" s="167"/>
      <c r="AH248" s="167"/>
      <c r="AI248" s="167"/>
      <c r="AJ248" s="167"/>
      <c r="AK248" s="167"/>
      <c r="AL248" s="167"/>
      <c r="AM248" s="167"/>
      <c r="AN248" s="4">
        <f>+VLOOKUP(P248,'[2]STYLES &amp; MODELS MATRIX'!$F:$G,2,FALSE)</f>
        <v>0</v>
      </c>
    </row>
    <row r="249" spans="1:40" s="4" customFormat="1" x14ac:dyDescent="0.2">
      <c r="A249" s="43" t="s">
        <v>995</v>
      </c>
      <c r="B249" s="44" t="s">
        <v>1863</v>
      </c>
      <c r="C249" s="43" t="str">
        <f>IF(B249&gt;0,+VLOOKUP(B249,'STYLE NAMES'!$B$1:$C$1007,2,FALSE),"")</f>
        <v>GIRL'S COMPETITION POLO SHORT SLEEVE</v>
      </c>
      <c r="D249" s="58" t="str">
        <f t="shared" si="69"/>
        <v>PADOVA-JR / SUP0016MNTMNT</v>
      </c>
      <c r="E249" s="43" t="s">
        <v>1620</v>
      </c>
      <c r="F249" s="45" t="s">
        <v>785</v>
      </c>
      <c r="G249" s="45" t="s">
        <v>875</v>
      </c>
      <c r="H249" s="46" t="s">
        <v>821</v>
      </c>
      <c r="I249" s="42" t="s">
        <v>1758</v>
      </c>
      <c r="J249" s="42" t="s">
        <v>1758</v>
      </c>
      <c r="K249" s="3"/>
      <c r="L249" s="58" t="str">
        <f t="shared" si="70"/>
        <v>PADOVA-JR</v>
      </c>
      <c r="M249" s="58" t="str">
        <f>IF(B249&gt;0,+VLOOKUP(B249,'STYLE NAMES'!$B$1:$D$1021,3,FALSE),"")</f>
        <v>R.TOPKG_CPL</v>
      </c>
      <c r="N249" s="55" t="str">
        <f t="shared" si="78"/>
        <v>R.TOPKG_CPL0080</v>
      </c>
      <c r="O249" s="58" t="str">
        <f t="shared" si="71"/>
        <v>SUP0016MNTMNT</v>
      </c>
      <c r="P249" s="55" t="str">
        <f t="shared" si="72"/>
        <v>R.TOPKG_CPL0080_SUP0016MNTMNT</v>
      </c>
      <c r="Q249" s="58"/>
      <c r="R249" s="84" t="str">
        <f>IF(G249&gt;0,+VLOOKUP(G249,'MASTER CODE DATA'!O$2:P$99,2,FALSE),"")</f>
        <v>SUP</v>
      </c>
      <c r="S249" s="84" t="str">
        <f>IF(I249&gt;0,+VLOOKUP(I249,'MASTER CODE DATA'!Q$2:R$999,2,FALSE),"")</f>
        <v>MNT</v>
      </c>
      <c r="T249" s="84" t="str">
        <f>IF(J249&gt;0,+VLOOKUP(J249,'MASTER CODE DATA'!Q$2:R$999,2,FALSE),"")</f>
        <v>MNT</v>
      </c>
      <c r="U249" s="3"/>
      <c r="V249" s="42" t="s">
        <v>3758</v>
      </c>
      <c r="W249" s="42" t="s">
        <v>2562</v>
      </c>
      <c r="X249" s="42" t="s">
        <v>2562</v>
      </c>
      <c r="Y249" s="42" t="s">
        <v>2562</v>
      </c>
      <c r="Z249" s="42" t="s">
        <v>2562</v>
      </c>
      <c r="AA249" s="42" t="s">
        <v>2562</v>
      </c>
      <c r="AB249" s="42" t="s">
        <v>2562</v>
      </c>
      <c r="AC249" s="42" t="s">
        <v>2562</v>
      </c>
      <c r="AD249" s="167"/>
      <c r="AE249" s="167"/>
      <c r="AF249" s="167"/>
      <c r="AG249" s="167"/>
      <c r="AH249" s="167"/>
      <c r="AI249" s="167"/>
      <c r="AJ249" s="167"/>
      <c r="AK249" s="167"/>
      <c r="AL249" s="167"/>
      <c r="AM249" s="167"/>
      <c r="AN249" s="4">
        <f>+VLOOKUP(P249,'[2]STYLES &amp; MODELS MATRIX'!$F:$G,2,FALSE)</f>
        <v>0</v>
      </c>
    </row>
    <row r="250" spans="1:40" s="4" customFormat="1" x14ac:dyDescent="0.2">
      <c r="A250" s="43" t="s">
        <v>996</v>
      </c>
      <c r="B250" s="44" t="s">
        <v>1912</v>
      </c>
      <c r="C250" s="43" t="str">
        <f>IF(B250&gt;0,+VLOOKUP(B250,'STYLE NAMES'!$B$1:$C$1007,2,FALSE),"")</f>
        <v>BOY'S TECH TRAINING POLO SHORT SLEEVE</v>
      </c>
      <c r="D250" s="58" t="str">
        <f t="shared" si="69"/>
        <v>SAN DIEGO-JR / PIQ0015TURTUR</v>
      </c>
      <c r="E250" s="43" t="s">
        <v>1620</v>
      </c>
      <c r="F250" s="45" t="s">
        <v>785</v>
      </c>
      <c r="G250" s="45" t="s">
        <v>863</v>
      </c>
      <c r="H250" s="46" t="s">
        <v>816</v>
      </c>
      <c r="I250" s="17" t="s">
        <v>411</v>
      </c>
      <c r="J250" s="17" t="s">
        <v>411</v>
      </c>
      <c r="K250" s="3"/>
      <c r="L250" s="58" t="str">
        <f t="shared" si="70"/>
        <v>SAN DIEGO-JR</v>
      </c>
      <c r="M250" s="58" t="str">
        <f>IF(B250&gt;0,+VLOOKUP(B250,'STYLE NAMES'!$B$1:$D$1021,3,FALSE),"")</f>
        <v>R.TOPKB_TPL</v>
      </c>
      <c r="N250" s="55" t="str">
        <f t="shared" si="78"/>
        <v>R.TOPKB_TPL0081</v>
      </c>
      <c r="O250" s="58" t="str">
        <f t="shared" si="71"/>
        <v>PIQ0015TURTUR</v>
      </c>
      <c r="P250" s="55" t="str">
        <f t="shared" si="72"/>
        <v>R.TOPKB_TPL0081_PIQ0015TURTUR</v>
      </c>
      <c r="Q250" s="58"/>
      <c r="R250" s="84" t="str">
        <f>IF(G250&gt;0,+VLOOKUP(G250,'MASTER CODE DATA'!O$2:P$99,2,FALSE),"")</f>
        <v>PIQ</v>
      </c>
      <c r="S250" s="84" t="str">
        <f>IF(I250&gt;0,+VLOOKUP(I250,'MASTER CODE DATA'!Q$2:R$999,2,FALSE),"")</f>
        <v>TUR</v>
      </c>
      <c r="T250" s="84" t="str">
        <f>IF(J250&gt;0,+VLOOKUP(J250,'MASTER CODE DATA'!Q$2:R$999,2,FALSE),"")</f>
        <v>TUR</v>
      </c>
      <c r="U250" s="3"/>
      <c r="V250" s="42">
        <v>0</v>
      </c>
      <c r="W250" s="42" t="s">
        <v>2562</v>
      </c>
      <c r="X250" s="42" t="s">
        <v>2562</v>
      </c>
      <c r="Y250" s="42" t="s">
        <v>2562</v>
      </c>
      <c r="Z250" s="42" t="s">
        <v>2562</v>
      </c>
      <c r="AA250" s="42" t="s">
        <v>2562</v>
      </c>
      <c r="AB250" s="42" t="s">
        <v>2562</v>
      </c>
      <c r="AC250" s="42" t="s">
        <v>2562</v>
      </c>
      <c r="AD250" s="167"/>
      <c r="AE250" s="167"/>
      <c r="AF250" s="167"/>
      <c r="AG250" s="167"/>
      <c r="AH250" s="167"/>
      <c r="AI250" s="167"/>
      <c r="AJ250" s="167"/>
      <c r="AK250" s="167"/>
      <c r="AL250" s="167"/>
      <c r="AM250" s="167"/>
      <c r="AN250" s="4">
        <f>+VLOOKUP(P250,'[2]STYLES &amp; MODELS MATRIX'!$F:$G,2,FALSE)</f>
        <v>0</v>
      </c>
    </row>
    <row r="251" spans="1:40" s="4" customFormat="1" x14ac:dyDescent="0.2">
      <c r="A251" s="43" t="s">
        <v>996</v>
      </c>
      <c r="B251" s="44" t="s">
        <v>1912</v>
      </c>
      <c r="C251" s="43" t="str">
        <f>IF(B251&gt;0,+VLOOKUP(B251,'STYLE NAMES'!$B$1:$C$1007,2,FALSE),"")</f>
        <v>BOY'S TECH TRAINING POLO SHORT SLEEVE</v>
      </c>
      <c r="D251" s="58" t="str">
        <f t="shared" si="69"/>
        <v>SAN DIEGO-JR / PIQ0015NAVNAV</v>
      </c>
      <c r="E251" s="43" t="s">
        <v>1620</v>
      </c>
      <c r="F251" s="45" t="s">
        <v>785</v>
      </c>
      <c r="G251" s="45" t="s">
        <v>863</v>
      </c>
      <c r="H251" s="46" t="s">
        <v>816</v>
      </c>
      <c r="I251" s="17" t="s">
        <v>96</v>
      </c>
      <c r="J251" s="17" t="s">
        <v>96</v>
      </c>
      <c r="K251" s="3"/>
      <c r="L251" s="58" t="str">
        <f t="shared" si="70"/>
        <v>SAN DIEGO-JR</v>
      </c>
      <c r="M251" s="58" t="str">
        <f>IF(B251&gt;0,+VLOOKUP(B251,'STYLE NAMES'!$B$1:$D$1021,3,FALSE),"")</f>
        <v>R.TOPKB_TPL</v>
      </c>
      <c r="N251" s="55" t="str">
        <f t="shared" si="78"/>
        <v>R.TOPKB_TPL0081</v>
      </c>
      <c r="O251" s="58" t="str">
        <f t="shared" si="71"/>
        <v>PIQ0015NAVNAV</v>
      </c>
      <c r="P251" s="55" t="str">
        <f t="shared" si="72"/>
        <v>R.TOPKB_TPL0081_PIQ0015NAVNAV</v>
      </c>
      <c r="Q251" s="58"/>
      <c r="R251" s="84" t="str">
        <f>IF(G251&gt;0,+VLOOKUP(G251,'MASTER CODE DATA'!O$2:P$99,2,FALSE),"")</f>
        <v>PIQ</v>
      </c>
      <c r="S251" s="84" t="str">
        <f>IF(I251&gt;0,+VLOOKUP(I251,'MASTER CODE DATA'!Q$2:R$999,2,FALSE),"")</f>
        <v>NAV</v>
      </c>
      <c r="T251" s="84" t="str">
        <f>IF(J251&gt;0,+VLOOKUP(J251,'MASTER CODE DATA'!Q$2:R$999,2,FALSE),"")</f>
        <v>NAV</v>
      </c>
      <c r="U251" s="3"/>
      <c r="V251" s="42">
        <v>0</v>
      </c>
      <c r="W251" s="42" t="s">
        <v>2562</v>
      </c>
      <c r="X251" s="42" t="s">
        <v>2562</v>
      </c>
      <c r="Y251" s="42" t="s">
        <v>2562</v>
      </c>
      <c r="Z251" s="42" t="s">
        <v>2562</v>
      </c>
      <c r="AA251" s="42" t="s">
        <v>2562</v>
      </c>
      <c r="AB251" s="42" t="s">
        <v>2562</v>
      </c>
      <c r="AC251" s="42" t="s">
        <v>2562</v>
      </c>
      <c r="AD251" s="167"/>
      <c r="AE251" s="167"/>
      <c r="AF251" s="167"/>
      <c r="AG251" s="167"/>
      <c r="AH251" s="167"/>
      <c r="AI251" s="167"/>
      <c r="AJ251" s="167"/>
      <c r="AK251" s="167"/>
      <c r="AL251" s="167"/>
      <c r="AM251" s="167"/>
      <c r="AN251" s="4">
        <f>+VLOOKUP(P251,'[2]STYLES &amp; MODELS MATRIX'!$F:$G,2,FALSE)</f>
        <v>0</v>
      </c>
    </row>
    <row r="252" spans="1:40" s="4" customFormat="1" x14ac:dyDescent="0.2">
      <c r="A252" s="43" t="s">
        <v>997</v>
      </c>
      <c r="B252" s="44" t="s">
        <v>1911</v>
      </c>
      <c r="C252" s="43" t="str">
        <f>IF(B252&gt;0,+VLOOKUP(B252,'STYLE NAMES'!$B$1:$C$1007,2,FALSE),"")</f>
        <v>GIRL'S TECH TRAINING POLO SHORT SLEEVE</v>
      </c>
      <c r="D252" s="58" t="str">
        <f t="shared" si="69"/>
        <v>MALTA-JR / PIQ0015NAVNAV</v>
      </c>
      <c r="E252" s="43" t="s">
        <v>1620</v>
      </c>
      <c r="F252" s="45" t="s">
        <v>785</v>
      </c>
      <c r="G252" s="45" t="s">
        <v>863</v>
      </c>
      <c r="H252" s="46" t="s">
        <v>816</v>
      </c>
      <c r="I252" s="42" t="s">
        <v>96</v>
      </c>
      <c r="J252" s="42" t="s">
        <v>96</v>
      </c>
      <c r="K252" s="3"/>
      <c r="L252" s="58" t="str">
        <f t="shared" si="70"/>
        <v>MALTA-JR</v>
      </c>
      <c r="M252" s="58" t="str">
        <f>IF(B252&gt;0,+VLOOKUP(B252,'STYLE NAMES'!$B$1:$D$1021,3,FALSE),"")</f>
        <v>R.TOPKG_TPL</v>
      </c>
      <c r="N252" s="55" t="str">
        <f t="shared" si="78"/>
        <v>R.TOPKG_TPL0082</v>
      </c>
      <c r="O252" s="58" t="str">
        <f t="shared" si="71"/>
        <v>PIQ0015NAVNAV</v>
      </c>
      <c r="P252" s="55" t="str">
        <f t="shared" si="72"/>
        <v>R.TOPKG_TPL0082_PIQ0015NAVNAV</v>
      </c>
      <c r="Q252" s="58"/>
      <c r="R252" s="84" t="str">
        <f>IF(G252&gt;0,+VLOOKUP(G252,'MASTER CODE DATA'!O$2:P$99,2,FALSE),"")</f>
        <v>PIQ</v>
      </c>
      <c r="S252" s="84" t="str">
        <f>IF(I252&gt;0,+VLOOKUP(I252,'MASTER CODE DATA'!Q$2:R$999,2,FALSE),"")</f>
        <v>NAV</v>
      </c>
      <c r="T252" s="84" t="str">
        <f>IF(J252&gt;0,+VLOOKUP(J252,'MASTER CODE DATA'!Q$2:R$999,2,FALSE),"")</f>
        <v>NAV</v>
      </c>
      <c r="U252" s="3"/>
      <c r="V252" s="42">
        <v>0</v>
      </c>
      <c r="W252" s="42" t="s">
        <v>2562</v>
      </c>
      <c r="X252" s="42" t="s">
        <v>2562</v>
      </c>
      <c r="Y252" s="42" t="s">
        <v>2562</v>
      </c>
      <c r="Z252" s="42" t="s">
        <v>2562</v>
      </c>
      <c r="AA252" s="42" t="s">
        <v>2562</v>
      </c>
      <c r="AB252" s="42" t="s">
        <v>2562</v>
      </c>
      <c r="AC252" s="42" t="s">
        <v>2562</v>
      </c>
      <c r="AD252" s="167"/>
      <c r="AE252" s="167"/>
      <c r="AF252" s="167"/>
      <c r="AG252" s="167"/>
      <c r="AH252" s="167"/>
      <c r="AI252" s="167"/>
      <c r="AJ252" s="167"/>
      <c r="AK252" s="167"/>
      <c r="AL252" s="167"/>
      <c r="AM252" s="167"/>
      <c r="AN252" s="4">
        <f>+VLOOKUP(P252,'[2]STYLES &amp; MODELS MATRIX'!$F:$G,2,FALSE)</f>
        <v>0</v>
      </c>
    </row>
    <row r="253" spans="1:40" s="4" customFormat="1" x14ac:dyDescent="0.2">
      <c r="A253" s="43" t="s">
        <v>997</v>
      </c>
      <c r="B253" s="44" t="s">
        <v>1911</v>
      </c>
      <c r="C253" s="43" t="str">
        <f>IF(B253&gt;0,+VLOOKUP(B253,'STYLE NAMES'!$B$1:$C$1007,2,FALSE),"")</f>
        <v>GIRL'S TECH TRAINING POLO SHORT SLEEVE</v>
      </c>
      <c r="D253" s="58" t="str">
        <f t="shared" si="69"/>
        <v>MALTA-JR / PIQ0015PNKPNK</v>
      </c>
      <c r="E253" s="43" t="s">
        <v>1620</v>
      </c>
      <c r="F253" s="45" t="s">
        <v>785</v>
      </c>
      <c r="G253" s="45" t="s">
        <v>863</v>
      </c>
      <c r="H253" s="46" t="s">
        <v>816</v>
      </c>
      <c r="I253" s="42" t="s">
        <v>658</v>
      </c>
      <c r="J253" s="42" t="s">
        <v>658</v>
      </c>
      <c r="K253" s="3"/>
      <c r="L253" s="58" t="str">
        <f t="shared" si="70"/>
        <v>MALTA-JR</v>
      </c>
      <c r="M253" s="58" t="str">
        <f>IF(B253&gt;0,+VLOOKUP(B253,'STYLE NAMES'!$B$1:$D$1021,3,FALSE),"")</f>
        <v>R.TOPKG_TPL</v>
      </c>
      <c r="N253" s="55" t="str">
        <f t="shared" si="78"/>
        <v>R.TOPKG_TPL0082</v>
      </c>
      <c r="O253" s="58" t="str">
        <f t="shared" si="71"/>
        <v>PIQ0015PNKPNK</v>
      </c>
      <c r="P253" s="55" t="str">
        <f t="shared" si="72"/>
        <v>R.TOPKG_TPL0082_PIQ0015PNKPNK</v>
      </c>
      <c r="Q253" s="58"/>
      <c r="R253" s="84" t="str">
        <f>IF(G253&gt;0,+VLOOKUP(G253,'MASTER CODE DATA'!O$2:P$99,2,FALSE),"")</f>
        <v>PIQ</v>
      </c>
      <c r="S253" s="84" t="str">
        <f>IF(I253&gt;0,+VLOOKUP(I253,'MASTER CODE DATA'!Q$2:R$999,2,FALSE),"")</f>
        <v>PNK</v>
      </c>
      <c r="T253" s="84" t="str">
        <f>IF(J253&gt;0,+VLOOKUP(J253,'MASTER CODE DATA'!Q$2:R$999,2,FALSE),"")</f>
        <v>PNK</v>
      </c>
      <c r="U253" s="3"/>
      <c r="V253" s="42">
        <v>0</v>
      </c>
      <c r="W253" s="42" t="s">
        <v>2562</v>
      </c>
      <c r="X253" s="42" t="s">
        <v>2562</v>
      </c>
      <c r="Y253" s="42" t="s">
        <v>2562</v>
      </c>
      <c r="Z253" s="42" t="s">
        <v>2562</v>
      </c>
      <c r="AA253" s="42" t="s">
        <v>2562</v>
      </c>
      <c r="AB253" s="42" t="s">
        <v>2562</v>
      </c>
      <c r="AC253" s="42" t="s">
        <v>2562</v>
      </c>
      <c r="AD253" s="167"/>
      <c r="AE253" s="167"/>
      <c r="AF253" s="167"/>
      <c r="AG253" s="167"/>
      <c r="AH253" s="167"/>
      <c r="AI253" s="167"/>
      <c r="AJ253" s="167"/>
      <c r="AK253" s="167"/>
      <c r="AL253" s="167"/>
      <c r="AM253" s="167"/>
      <c r="AN253" s="4">
        <f>+VLOOKUP(P253,'[2]STYLES &amp; MODELS MATRIX'!$F:$G,2,FALSE)</f>
        <v>0</v>
      </c>
    </row>
    <row r="254" spans="1:40" s="4" customFormat="1" x14ac:dyDescent="0.2">
      <c r="A254" s="43" t="s">
        <v>998</v>
      </c>
      <c r="B254" s="44" t="s">
        <v>519</v>
      </c>
      <c r="C254" s="43" t="str">
        <f>IF(B254&gt;0,+VLOOKUP(B254,'STYLE NAMES'!$B$1:$C$1007,2,FALSE),"")</f>
        <v>KNIT COMPETITION TIE</v>
      </c>
      <c r="D254" s="58" t="str">
        <f t="shared" si="69"/>
        <v>OXFORD / KNT0000WHTWHT</v>
      </c>
      <c r="E254" s="43" t="s">
        <v>1620</v>
      </c>
      <c r="F254" s="45" t="s">
        <v>1602</v>
      </c>
      <c r="G254" s="45" t="s">
        <v>778</v>
      </c>
      <c r="H254" s="46" t="s">
        <v>820</v>
      </c>
      <c r="I254" s="42" t="s">
        <v>215</v>
      </c>
      <c r="J254" s="42" t="s">
        <v>215</v>
      </c>
      <c r="K254" s="3"/>
      <c r="L254" s="58" t="str">
        <f t="shared" si="70"/>
        <v>OXFORD</v>
      </c>
      <c r="M254" s="58" t="str">
        <f>IF(B254&gt;0,+VLOOKUP(B254,'STYLE NAMES'!$B$1:$D$1021,3,FALSE),"")</f>
        <v>A.RACMN_TIE</v>
      </c>
      <c r="N254" s="55" t="str">
        <f t="shared" si="78"/>
        <v>A.RACMN_TIE0083</v>
      </c>
      <c r="O254" s="58" t="str">
        <f t="shared" si="71"/>
        <v>KNT0000WHTWHT</v>
      </c>
      <c r="P254" s="55" t="str">
        <f t="shared" si="72"/>
        <v>A.RACMN_TIE0083_KNT0000WHTWHT</v>
      </c>
      <c r="Q254" s="58"/>
      <c r="R254" s="84" t="str">
        <f>IF(G254&gt;0,+VLOOKUP(G254,'MASTER CODE DATA'!O$2:P$99,2,FALSE),"")</f>
        <v>KNT</v>
      </c>
      <c r="S254" s="84" t="str">
        <f>IF(I254&gt;0,+VLOOKUP(I254,'MASTER CODE DATA'!Q$2:R$999,2,FALSE),"")</f>
        <v>WHT</v>
      </c>
      <c r="T254" s="84" t="str">
        <f>IF(J254&gt;0,+VLOOKUP(J254,'MASTER CODE DATA'!Q$2:R$999,2,FALSE),"")</f>
        <v>WHT</v>
      </c>
      <c r="U254" s="3"/>
      <c r="V254" s="42" t="s">
        <v>2942</v>
      </c>
      <c r="W254" s="42" t="s">
        <v>2943</v>
      </c>
      <c r="X254" s="42" t="s">
        <v>2944</v>
      </c>
      <c r="Y254" s="42" t="s">
        <v>2945</v>
      </c>
      <c r="Z254" s="42" t="s">
        <v>2562</v>
      </c>
      <c r="AA254" s="42" t="s">
        <v>2562</v>
      </c>
      <c r="AB254" s="42" t="s">
        <v>2689</v>
      </c>
      <c r="AC254" s="42" t="s">
        <v>2562</v>
      </c>
      <c r="AD254" s="167"/>
      <c r="AE254" s="167"/>
      <c r="AF254" s="167"/>
      <c r="AG254" s="167"/>
      <c r="AH254" s="167"/>
      <c r="AI254" s="167"/>
      <c r="AJ254" s="167"/>
      <c r="AK254" s="167"/>
      <c r="AL254" s="167"/>
      <c r="AM254" s="167"/>
      <c r="AN254" s="4">
        <f>+VLOOKUP(P254,'[2]STYLES &amp; MODELS MATRIX'!$F:$G,2,FALSE)</f>
        <v>0</v>
      </c>
    </row>
    <row r="255" spans="1:40" s="4" customFormat="1" x14ac:dyDescent="0.2">
      <c r="A255" s="43" t="s">
        <v>999</v>
      </c>
      <c r="B255" s="44" t="s">
        <v>2178</v>
      </c>
      <c r="C255" s="43" t="str">
        <f>IF(B255&gt;0,+VLOOKUP(B255,'STYLE NAMES'!$B$1:$C$1007,2,FALSE),"")</f>
        <v>TECH EAR BONNET</v>
      </c>
      <c r="D255" s="58" t="str">
        <f t="shared" si="69"/>
        <v>CAPPA / TJR0031BLKBLK</v>
      </c>
      <c r="E255" s="43" t="s">
        <v>1620</v>
      </c>
      <c r="F255" s="45" t="s">
        <v>1602</v>
      </c>
      <c r="G255" s="45" t="s">
        <v>1872</v>
      </c>
      <c r="H255" s="46" t="s">
        <v>864</v>
      </c>
      <c r="I255" s="42" t="s">
        <v>95</v>
      </c>
      <c r="J255" s="42" t="s">
        <v>95</v>
      </c>
      <c r="K255" s="3"/>
      <c r="L255" s="58" t="str">
        <f t="shared" si="70"/>
        <v>CAPPA</v>
      </c>
      <c r="M255" s="58" t="str">
        <f>IF(B255&gt;0,+VLOOKUP(B255,'STYLE NAMES'!$B$1:$D$1021,3,FALSE),"")</f>
        <v>H.FLYFL_EAR</v>
      </c>
      <c r="N255" s="55" t="str">
        <f t="shared" si="78"/>
        <v>H.FLYFL_EAR0084</v>
      </c>
      <c r="O255" s="58" t="str">
        <f t="shared" si="71"/>
        <v>TJR0031BLKBLK</v>
      </c>
      <c r="P255" s="55" t="str">
        <f t="shared" si="72"/>
        <v>H.FLYFL_EAR0084_TJR0031BLKBLK</v>
      </c>
      <c r="Q255" s="58"/>
      <c r="R255" s="84" t="str">
        <f>IF(G255&gt;0,+VLOOKUP(G255,'MASTER CODE DATA'!O$2:P$99,2,FALSE),"")</f>
        <v>TJR</v>
      </c>
      <c r="S255" s="84" t="str">
        <f>IF(I255&gt;0,+VLOOKUP(I255,'MASTER CODE DATA'!Q$2:R$999,2,FALSE),"")</f>
        <v>BLK</v>
      </c>
      <c r="T255" s="84" t="str">
        <f>IF(J255&gt;0,+VLOOKUP(J255,'MASTER CODE DATA'!Q$2:R$999,2,FALSE),"")</f>
        <v>BLK</v>
      </c>
      <c r="U255" s="3"/>
      <c r="V255" s="42">
        <v>0</v>
      </c>
      <c r="W255" s="42" t="s">
        <v>2562</v>
      </c>
      <c r="X255" s="42" t="s">
        <v>2562</v>
      </c>
      <c r="Y255" s="42" t="s">
        <v>2562</v>
      </c>
      <c r="Z255" s="42" t="s">
        <v>2562</v>
      </c>
      <c r="AA255" s="42" t="s">
        <v>2562</v>
      </c>
      <c r="AB255" s="42" t="s">
        <v>2562</v>
      </c>
      <c r="AC255" s="42" t="s">
        <v>2562</v>
      </c>
      <c r="AD255" s="167"/>
      <c r="AE255" s="167"/>
      <c r="AF255" s="167"/>
      <c r="AG255" s="167"/>
      <c r="AH255" s="167"/>
      <c r="AI255" s="167"/>
      <c r="AJ255" s="167"/>
      <c r="AK255" s="167"/>
      <c r="AL255" s="167"/>
      <c r="AM255" s="167"/>
      <c r="AN255" s="4">
        <f>+VLOOKUP(P255,'[2]STYLES &amp; MODELS MATRIX'!$F:$G,2,FALSE)</f>
        <v>0</v>
      </c>
    </row>
    <row r="256" spans="1:40" s="4" customFormat="1" x14ac:dyDescent="0.2">
      <c r="A256" s="43" t="s">
        <v>999</v>
      </c>
      <c r="B256" s="44" t="s">
        <v>2178</v>
      </c>
      <c r="C256" s="43" t="str">
        <f>IF(B256&gt;0,+VLOOKUP(B256,'STYLE NAMES'!$B$1:$C$1007,2,FALSE),"")</f>
        <v>TECH EAR BONNET</v>
      </c>
      <c r="D256" s="58" t="str">
        <f t="shared" si="69"/>
        <v>CAPPA / TJR0031NAVNAV</v>
      </c>
      <c r="E256" s="43" t="s">
        <v>1620</v>
      </c>
      <c r="F256" s="45" t="s">
        <v>1602</v>
      </c>
      <c r="G256" s="45" t="s">
        <v>1872</v>
      </c>
      <c r="H256" s="46" t="s">
        <v>864</v>
      </c>
      <c r="I256" s="42" t="s">
        <v>96</v>
      </c>
      <c r="J256" s="42" t="s">
        <v>96</v>
      </c>
      <c r="K256" s="3"/>
      <c r="L256" s="58" t="str">
        <f t="shared" si="70"/>
        <v>CAPPA</v>
      </c>
      <c r="M256" s="58" t="str">
        <f>IF(B256&gt;0,+VLOOKUP(B256,'STYLE NAMES'!$B$1:$D$1021,3,FALSE),"")</f>
        <v>H.FLYFL_EAR</v>
      </c>
      <c r="N256" s="55" t="str">
        <f t="shared" si="78"/>
        <v>H.FLYFL_EAR0084</v>
      </c>
      <c r="O256" s="58" t="str">
        <f t="shared" si="71"/>
        <v>TJR0031NAVNAV</v>
      </c>
      <c r="P256" s="55" t="str">
        <f t="shared" si="72"/>
        <v>H.FLYFL_EAR0084_TJR0031NAVNAV</v>
      </c>
      <c r="Q256" s="58"/>
      <c r="R256" s="84" t="str">
        <f>IF(G256&gt;0,+VLOOKUP(G256,'MASTER CODE DATA'!O$2:P$99,2,FALSE),"")</f>
        <v>TJR</v>
      </c>
      <c r="S256" s="84" t="str">
        <f>IF(I256&gt;0,+VLOOKUP(I256,'MASTER CODE DATA'!Q$2:R$999,2,FALSE),"")</f>
        <v>NAV</v>
      </c>
      <c r="T256" s="84" t="str">
        <f>IF(J256&gt;0,+VLOOKUP(J256,'MASTER CODE DATA'!Q$2:R$999,2,FALSE),"")</f>
        <v>NAV</v>
      </c>
      <c r="U256" s="3"/>
      <c r="V256" s="42">
        <v>0</v>
      </c>
      <c r="W256" s="42" t="s">
        <v>2562</v>
      </c>
      <c r="X256" s="42" t="s">
        <v>2562</v>
      </c>
      <c r="Y256" s="42" t="s">
        <v>2562</v>
      </c>
      <c r="Z256" s="42" t="s">
        <v>2562</v>
      </c>
      <c r="AA256" s="42" t="s">
        <v>2562</v>
      </c>
      <c r="AB256" s="42" t="s">
        <v>2562</v>
      </c>
      <c r="AC256" s="42" t="s">
        <v>2562</v>
      </c>
      <c r="AD256" s="167"/>
      <c r="AE256" s="167"/>
      <c r="AF256" s="167"/>
      <c r="AG256" s="167"/>
      <c r="AH256" s="167"/>
      <c r="AI256" s="167"/>
      <c r="AJ256" s="167"/>
      <c r="AK256" s="167"/>
      <c r="AL256" s="167"/>
      <c r="AM256" s="167"/>
      <c r="AN256" s="4">
        <f>+VLOOKUP(P256,'[2]STYLES &amp; MODELS MATRIX'!$F:$G,2,FALSE)</f>
        <v>0</v>
      </c>
    </row>
    <row r="257" spans="1:40" s="4" customFormat="1" x14ac:dyDescent="0.2">
      <c r="A257" s="43" t="s">
        <v>1000</v>
      </c>
      <c r="B257" s="44" t="s">
        <v>1934</v>
      </c>
      <c r="C257" s="43" t="str">
        <f>IF(B257&gt;0,+VLOOKUP(B257,'STYLE NAMES'!$B$1:$C$1007,2,FALSE),"")</f>
        <v>TECH EAR BONNET</v>
      </c>
      <c r="D257" s="58" t="str">
        <f t="shared" si="69"/>
        <v>CAPPA-P / TJR0031BLKBLK</v>
      </c>
      <c r="E257" s="43" t="s">
        <v>1620</v>
      </c>
      <c r="F257" s="45" t="s">
        <v>1602</v>
      </c>
      <c r="G257" s="45" t="s">
        <v>1872</v>
      </c>
      <c r="H257" s="46" t="s">
        <v>864</v>
      </c>
      <c r="I257" s="42" t="s">
        <v>95</v>
      </c>
      <c r="J257" s="42" t="s">
        <v>95</v>
      </c>
      <c r="K257" s="3"/>
      <c r="L257" s="58" t="str">
        <f t="shared" si="70"/>
        <v>CAPPA-P</v>
      </c>
      <c r="M257" s="58" t="str">
        <f>IF(B257&gt;0,+VLOOKUP(B257,'STYLE NAMES'!$B$1:$D$1021,3,FALSE),"")</f>
        <v>H.FLYPN_EAR</v>
      </c>
      <c r="N257" s="55" t="str">
        <f t="shared" si="78"/>
        <v>H.FLYPN_EAR0085</v>
      </c>
      <c r="O257" s="58" t="str">
        <f t="shared" si="71"/>
        <v>TJR0031BLKBLK</v>
      </c>
      <c r="P257" s="55" t="str">
        <f t="shared" si="72"/>
        <v>H.FLYPN_EAR0085_TJR0031BLKBLK</v>
      </c>
      <c r="Q257" s="58"/>
      <c r="R257" s="84" t="str">
        <f>IF(G257&gt;0,+VLOOKUP(G257,'MASTER CODE DATA'!O$2:P$99,2,FALSE),"")</f>
        <v>TJR</v>
      </c>
      <c r="S257" s="84" t="str">
        <f>IF(I257&gt;0,+VLOOKUP(I257,'MASTER CODE DATA'!Q$2:R$999,2,FALSE),"")</f>
        <v>BLK</v>
      </c>
      <c r="T257" s="84" t="str">
        <f>IF(J257&gt;0,+VLOOKUP(J257,'MASTER CODE DATA'!Q$2:R$999,2,FALSE),"")</f>
        <v>BLK</v>
      </c>
      <c r="U257" s="3"/>
      <c r="V257" s="42">
        <v>0</v>
      </c>
      <c r="W257" s="42" t="s">
        <v>2562</v>
      </c>
      <c r="X257" s="42" t="s">
        <v>2562</v>
      </c>
      <c r="Y257" s="42" t="s">
        <v>2562</v>
      </c>
      <c r="Z257" s="42" t="s">
        <v>2562</v>
      </c>
      <c r="AA257" s="42" t="s">
        <v>2562</v>
      </c>
      <c r="AB257" s="42" t="s">
        <v>2562</v>
      </c>
      <c r="AC257" s="42" t="s">
        <v>2562</v>
      </c>
      <c r="AD257" s="167"/>
      <c r="AE257" s="167"/>
      <c r="AF257" s="167"/>
      <c r="AG257" s="167"/>
      <c r="AH257" s="167"/>
      <c r="AI257" s="167"/>
      <c r="AJ257" s="167"/>
      <c r="AK257" s="167"/>
      <c r="AL257" s="167"/>
      <c r="AM257" s="167"/>
      <c r="AN257" s="4">
        <f>+VLOOKUP(P257,'[2]STYLES &amp; MODELS MATRIX'!$F:$G,2,FALSE)</f>
        <v>0</v>
      </c>
    </row>
    <row r="258" spans="1:40" s="4" customFormat="1" x14ac:dyDescent="0.2">
      <c r="A258" s="43" t="s">
        <v>1000</v>
      </c>
      <c r="B258" s="44" t="s">
        <v>1934</v>
      </c>
      <c r="C258" s="43" t="str">
        <f>IF(B258&gt;0,+VLOOKUP(B258,'STYLE NAMES'!$B$1:$C$1007,2,FALSE),"")</f>
        <v>TECH EAR BONNET</v>
      </c>
      <c r="D258" s="58" t="str">
        <f t="shared" si="69"/>
        <v>CAPPA-P / TJR0031NAVNAV</v>
      </c>
      <c r="E258" s="43" t="s">
        <v>1620</v>
      </c>
      <c r="F258" s="45" t="s">
        <v>1602</v>
      </c>
      <c r="G258" s="45" t="s">
        <v>1872</v>
      </c>
      <c r="H258" s="46" t="s">
        <v>864</v>
      </c>
      <c r="I258" s="42" t="s">
        <v>96</v>
      </c>
      <c r="J258" s="42" t="s">
        <v>96</v>
      </c>
      <c r="K258" s="3"/>
      <c r="L258" s="58" t="str">
        <f t="shared" si="70"/>
        <v>CAPPA-P</v>
      </c>
      <c r="M258" s="58" t="str">
        <f>IF(B258&gt;0,+VLOOKUP(B258,'STYLE NAMES'!$B$1:$D$1021,3,FALSE),"")</f>
        <v>H.FLYPN_EAR</v>
      </c>
      <c r="N258" s="55" t="str">
        <f t="shared" si="78"/>
        <v>H.FLYPN_EAR0085</v>
      </c>
      <c r="O258" s="58" t="str">
        <f t="shared" si="71"/>
        <v>TJR0031NAVNAV</v>
      </c>
      <c r="P258" s="55" t="str">
        <f t="shared" si="72"/>
        <v>H.FLYPN_EAR0085_TJR0031NAVNAV</v>
      </c>
      <c r="Q258" s="58"/>
      <c r="R258" s="84" t="str">
        <f>IF(G258&gt;0,+VLOOKUP(G258,'MASTER CODE DATA'!O$2:P$99,2,FALSE),"")</f>
        <v>TJR</v>
      </c>
      <c r="S258" s="84" t="str">
        <f>IF(I258&gt;0,+VLOOKUP(I258,'MASTER CODE DATA'!Q$2:R$999,2,FALSE),"")</f>
        <v>NAV</v>
      </c>
      <c r="T258" s="84" t="str">
        <f>IF(J258&gt;0,+VLOOKUP(J258,'MASTER CODE DATA'!Q$2:R$999,2,FALSE),"")</f>
        <v>NAV</v>
      </c>
      <c r="U258" s="3"/>
      <c r="V258" s="42">
        <v>0</v>
      </c>
      <c r="W258" s="42" t="s">
        <v>2562</v>
      </c>
      <c r="X258" s="42" t="s">
        <v>2562</v>
      </c>
      <c r="Y258" s="42" t="s">
        <v>2562</v>
      </c>
      <c r="Z258" s="42" t="s">
        <v>2562</v>
      </c>
      <c r="AA258" s="42" t="s">
        <v>2562</v>
      </c>
      <c r="AB258" s="42" t="s">
        <v>2562</v>
      </c>
      <c r="AC258" s="42" t="s">
        <v>2562</v>
      </c>
      <c r="AD258" s="167"/>
      <c r="AE258" s="167"/>
      <c r="AF258" s="167"/>
      <c r="AG258" s="167"/>
      <c r="AH258" s="167"/>
      <c r="AI258" s="167"/>
      <c r="AJ258" s="167"/>
      <c r="AK258" s="167"/>
      <c r="AL258" s="167"/>
      <c r="AM258" s="167"/>
      <c r="AN258" s="4">
        <f>+VLOOKUP(P258,'[2]STYLES &amp; MODELS MATRIX'!$F:$G,2,FALSE)</f>
        <v>0</v>
      </c>
    </row>
    <row r="259" spans="1:40" s="4" customFormat="1" x14ac:dyDescent="0.2">
      <c r="A259" s="43" t="s">
        <v>1001</v>
      </c>
      <c r="B259" s="44" t="s">
        <v>2190</v>
      </c>
      <c r="C259" s="43" t="str">
        <f>IF(B259&gt;0,+VLOOKUP(B259,'STYLE NAMES'!$B$1:$C$1007,2,FALSE),"")</f>
        <v>FLEECE BLANKET</v>
      </c>
      <c r="D259" s="58" t="str">
        <f t="shared" si="69"/>
        <v>TORONTO-P / FLC0001NAVGLD</v>
      </c>
      <c r="E259" s="43" t="s">
        <v>1587</v>
      </c>
      <c r="F259" s="45" t="s">
        <v>769</v>
      </c>
      <c r="G259" s="45" t="s">
        <v>770</v>
      </c>
      <c r="H259" s="46" t="s">
        <v>771</v>
      </c>
      <c r="I259" s="42" t="s">
        <v>96</v>
      </c>
      <c r="J259" s="42" t="s">
        <v>329</v>
      </c>
      <c r="K259" s="3"/>
      <c r="L259" s="58" t="str">
        <f t="shared" si="70"/>
        <v>TORONTO-P</v>
      </c>
      <c r="M259" s="58" t="str">
        <f>IF(B259&gt;0,+VLOOKUP(B259,'STYLE NAMES'!$B$1:$D$1021,3,FALSE),"")</f>
        <v>H.RUGPN_FLC</v>
      </c>
      <c r="N259" s="55" t="str">
        <f t="shared" ref="N259:N289" si="79">+M259&amp;A259</f>
        <v>H.RUGPN_FLC0086</v>
      </c>
      <c r="O259" s="58" t="str">
        <f t="shared" si="71"/>
        <v>FLC0001NAVGLD</v>
      </c>
      <c r="P259" s="55" t="str">
        <f t="shared" si="72"/>
        <v>H.RUGPN_FLC0086_FLC0001NAVGLD</v>
      </c>
      <c r="Q259" s="58"/>
      <c r="R259" s="84" t="str">
        <f>IF(G259&gt;0,+VLOOKUP(G259,'MASTER CODE DATA'!O$2:P$99,2,FALSE),"")</f>
        <v>FLC</v>
      </c>
      <c r="S259" s="84" t="str">
        <f>IF(I259&gt;0,+VLOOKUP(I259,'MASTER CODE DATA'!Q$2:R$999,2,FALSE),"")</f>
        <v>NAV</v>
      </c>
      <c r="T259" s="84" t="str">
        <f>IF(J259&gt;0,+VLOOKUP(J259,'MASTER CODE DATA'!Q$2:R$999,2,FALSE),"")</f>
        <v>GLD</v>
      </c>
      <c r="U259" s="3"/>
      <c r="V259" s="42" t="s">
        <v>3072</v>
      </c>
      <c r="W259" s="42" t="s">
        <v>3073</v>
      </c>
      <c r="X259" s="42" t="s">
        <v>3074</v>
      </c>
      <c r="Y259" s="42" t="s">
        <v>3075</v>
      </c>
      <c r="Z259" s="42" t="s">
        <v>2562</v>
      </c>
      <c r="AA259" s="42" t="s">
        <v>2562</v>
      </c>
      <c r="AB259" s="42" t="s">
        <v>2562</v>
      </c>
      <c r="AC259" s="42" t="s">
        <v>2562</v>
      </c>
      <c r="AD259" s="167"/>
      <c r="AE259" s="167"/>
      <c r="AF259" s="167"/>
      <c r="AG259" s="167"/>
      <c r="AH259" s="167"/>
      <c r="AI259" s="167"/>
      <c r="AJ259" s="167"/>
      <c r="AK259" s="167"/>
      <c r="AL259" s="167"/>
      <c r="AM259" s="167"/>
      <c r="AN259" s="4">
        <f>+VLOOKUP(P259,'[2]STYLES &amp; MODELS MATRIX'!$F:$G,2,FALSE)</f>
        <v>0</v>
      </c>
    </row>
    <row r="260" spans="1:40" s="4" customFormat="1" x14ac:dyDescent="0.2">
      <c r="A260" s="43" t="s">
        <v>1001</v>
      </c>
      <c r="B260" s="44" t="s">
        <v>2190</v>
      </c>
      <c r="C260" s="43" t="str">
        <f>IF(B260&gt;0,+VLOOKUP(B260,'STYLE NAMES'!$B$1:$C$1007,2,FALSE),"")</f>
        <v>FLEECE BLANKET</v>
      </c>
      <c r="D260" s="58" t="str">
        <f t="shared" si="69"/>
        <v>TORONTO-P / FLC0001PURGLD</v>
      </c>
      <c r="E260" s="43" t="s">
        <v>1587</v>
      </c>
      <c r="F260" s="45" t="s">
        <v>769</v>
      </c>
      <c r="G260" s="45" t="s">
        <v>770</v>
      </c>
      <c r="H260" s="46" t="s">
        <v>771</v>
      </c>
      <c r="I260" s="42" t="s">
        <v>114</v>
      </c>
      <c r="J260" s="42" t="s">
        <v>329</v>
      </c>
      <c r="K260" s="3"/>
      <c r="L260" s="58" t="str">
        <f t="shared" si="70"/>
        <v>TORONTO-P</v>
      </c>
      <c r="M260" s="58" t="str">
        <f>IF(B260&gt;0,+VLOOKUP(B260,'STYLE NAMES'!$B$1:$D$1021,3,FALSE),"")</f>
        <v>H.RUGPN_FLC</v>
      </c>
      <c r="N260" s="55" t="str">
        <f t="shared" si="79"/>
        <v>H.RUGPN_FLC0086</v>
      </c>
      <c r="O260" s="58" t="str">
        <f t="shared" si="71"/>
        <v>FLC0001PURGLD</v>
      </c>
      <c r="P260" s="55" t="str">
        <f t="shared" si="72"/>
        <v>H.RUGPN_FLC0086_FLC0001PURGLD</v>
      </c>
      <c r="Q260" s="58"/>
      <c r="R260" s="84" t="str">
        <f>IF(G260&gt;0,+VLOOKUP(G260,'MASTER CODE DATA'!O$2:P$99,2,FALSE),"")</f>
        <v>FLC</v>
      </c>
      <c r="S260" s="84" t="str">
        <f>IF(I260&gt;0,+VLOOKUP(I260,'MASTER CODE DATA'!Q$2:R$999,2,FALSE),"")</f>
        <v>PUR</v>
      </c>
      <c r="T260" s="84" t="str">
        <f>IF(J260&gt;0,+VLOOKUP(J260,'MASTER CODE DATA'!Q$2:R$999,2,FALSE),"")</f>
        <v>GLD</v>
      </c>
      <c r="U260" s="3"/>
      <c r="V260" s="42" t="s">
        <v>3076</v>
      </c>
      <c r="W260" s="42" t="s">
        <v>3077</v>
      </c>
      <c r="X260" s="42" t="s">
        <v>3078</v>
      </c>
      <c r="Y260" s="42" t="s">
        <v>2562</v>
      </c>
      <c r="Z260" s="42" t="s">
        <v>2562</v>
      </c>
      <c r="AA260" s="42" t="s">
        <v>2562</v>
      </c>
      <c r="AB260" s="42" t="s">
        <v>2562</v>
      </c>
      <c r="AC260" s="42" t="s">
        <v>2562</v>
      </c>
      <c r="AD260" s="167"/>
      <c r="AE260" s="167"/>
      <c r="AF260" s="167"/>
      <c r="AG260" s="167"/>
      <c r="AH260" s="167"/>
      <c r="AI260" s="167"/>
      <c r="AJ260" s="167"/>
      <c r="AK260" s="167"/>
      <c r="AL260" s="167"/>
      <c r="AM260" s="167"/>
      <c r="AN260" s="4">
        <f>+VLOOKUP(P260,'[2]STYLES &amp; MODELS MATRIX'!$F:$G,2,FALSE)</f>
        <v>0</v>
      </c>
    </row>
    <row r="261" spans="1:40" s="4" customFormat="1" x14ac:dyDescent="0.2">
      <c r="A261" s="43" t="s">
        <v>1001</v>
      </c>
      <c r="B261" s="44" t="s">
        <v>2190</v>
      </c>
      <c r="C261" s="43" t="str">
        <f>IF(B261&gt;0,+VLOOKUP(B261,'STYLE NAMES'!$B$1:$C$1007,2,FALSE),"")</f>
        <v>FLEECE BLANKET</v>
      </c>
      <c r="D261" s="58" t="str">
        <f t="shared" si="69"/>
        <v>TORONTO-P / FLC0001GRNNAV</v>
      </c>
      <c r="E261" s="43" t="s">
        <v>1587</v>
      </c>
      <c r="F261" s="45" t="s">
        <v>769</v>
      </c>
      <c r="G261" s="45" t="s">
        <v>770</v>
      </c>
      <c r="H261" s="46" t="s">
        <v>771</v>
      </c>
      <c r="I261" s="42" t="s">
        <v>98</v>
      </c>
      <c r="J261" s="42" t="s">
        <v>96</v>
      </c>
      <c r="K261" s="3"/>
      <c r="L261" s="58" t="str">
        <f t="shared" si="70"/>
        <v>TORONTO-P</v>
      </c>
      <c r="M261" s="58" t="str">
        <f>IF(B261&gt;0,+VLOOKUP(B261,'STYLE NAMES'!$B$1:$D$1021,3,FALSE),"")</f>
        <v>H.RUGPN_FLC</v>
      </c>
      <c r="N261" s="55" t="str">
        <f t="shared" si="79"/>
        <v>H.RUGPN_FLC0086</v>
      </c>
      <c r="O261" s="58" t="str">
        <f t="shared" si="71"/>
        <v>FLC0001GRNNAV</v>
      </c>
      <c r="P261" s="55" t="str">
        <f t="shared" si="72"/>
        <v>H.RUGPN_FLC0086_FLC0001GRNNAV</v>
      </c>
      <c r="Q261" s="58"/>
      <c r="R261" s="84" t="str">
        <f>IF(G261&gt;0,+VLOOKUP(G261,'MASTER CODE DATA'!O$2:P$99,2,FALSE),"")</f>
        <v>FLC</v>
      </c>
      <c r="S261" s="84" t="str">
        <f>IF(I261&gt;0,+VLOOKUP(I261,'MASTER CODE DATA'!Q$2:R$999,2,FALSE),"")</f>
        <v>GRN</v>
      </c>
      <c r="T261" s="84" t="str">
        <f>IF(J261&gt;0,+VLOOKUP(J261,'MASTER CODE DATA'!Q$2:R$999,2,FALSE),"")</f>
        <v>NAV</v>
      </c>
      <c r="U261" s="3"/>
      <c r="V261" s="42" t="s">
        <v>3079</v>
      </c>
      <c r="W261" s="42" t="s">
        <v>3080</v>
      </c>
      <c r="X261" s="42" t="s">
        <v>3081</v>
      </c>
      <c r="Y261" s="42" t="s">
        <v>3082</v>
      </c>
      <c r="Z261" s="42" t="s">
        <v>2562</v>
      </c>
      <c r="AA261" s="42" t="s">
        <v>2562</v>
      </c>
      <c r="AB261" s="42" t="s">
        <v>2562</v>
      </c>
      <c r="AC261" s="42" t="s">
        <v>2562</v>
      </c>
      <c r="AD261" s="167"/>
      <c r="AE261" s="167"/>
      <c r="AF261" s="167"/>
      <c r="AG261" s="167"/>
      <c r="AH261" s="167"/>
      <c r="AI261" s="167"/>
      <c r="AJ261" s="167"/>
      <c r="AK261" s="167"/>
      <c r="AL261" s="167"/>
      <c r="AM261" s="167"/>
      <c r="AN261" s="4">
        <f>+VLOOKUP(P261,'[2]STYLES &amp; MODELS MATRIX'!$F:$G,2,FALSE)</f>
        <v>0</v>
      </c>
    </row>
    <row r="262" spans="1:40" s="4" customFormat="1" x14ac:dyDescent="0.2">
      <c r="A262" s="43" t="s">
        <v>1001</v>
      </c>
      <c r="B262" s="44" t="s">
        <v>2190</v>
      </c>
      <c r="C262" s="43" t="str">
        <f>IF(B262&gt;0,+VLOOKUP(B262,'STYLE NAMES'!$B$1:$C$1007,2,FALSE),"")</f>
        <v>FLEECE BLANKET</v>
      </c>
      <c r="D262" s="58" t="str">
        <f t="shared" si="69"/>
        <v>TORONTO-P / FLC0001BLKRGL</v>
      </c>
      <c r="E262" s="43" t="s">
        <v>1587</v>
      </c>
      <c r="F262" s="45" t="s">
        <v>769</v>
      </c>
      <c r="G262" s="45" t="s">
        <v>770</v>
      </c>
      <c r="H262" s="46" t="s">
        <v>771</v>
      </c>
      <c r="I262" s="42" t="s">
        <v>95</v>
      </c>
      <c r="J262" s="42" t="s">
        <v>772</v>
      </c>
      <c r="K262" s="3"/>
      <c r="L262" s="58" t="str">
        <f t="shared" si="70"/>
        <v>TORONTO-P</v>
      </c>
      <c r="M262" s="58" t="str">
        <f>IF(B262&gt;0,+VLOOKUP(B262,'STYLE NAMES'!$B$1:$D$1021,3,FALSE),"")</f>
        <v>H.RUGPN_FLC</v>
      </c>
      <c r="N262" s="55" t="str">
        <f t="shared" si="79"/>
        <v>H.RUGPN_FLC0086</v>
      </c>
      <c r="O262" s="58" t="str">
        <f t="shared" si="71"/>
        <v>FLC0001BLKRGL</v>
      </c>
      <c r="P262" s="55" t="str">
        <f t="shared" si="72"/>
        <v>H.RUGPN_FLC0086_FLC0001BLKRGL</v>
      </c>
      <c r="Q262" s="58"/>
      <c r="R262" s="84" t="str">
        <f>IF(G262&gt;0,+VLOOKUP(G262,'MASTER CODE DATA'!O$2:P$99,2,FALSE),"")</f>
        <v>FLC</v>
      </c>
      <c r="S262" s="84" t="str">
        <f>IF(I262&gt;0,+VLOOKUP(I262,'MASTER CODE DATA'!Q$2:R$999,2,FALSE),"")</f>
        <v>BLK</v>
      </c>
      <c r="T262" s="84" t="str">
        <f>IF(J262&gt;0,+VLOOKUP(J262,'MASTER CODE DATA'!Q$2:R$999,2,FALSE),"")</f>
        <v>RGL</v>
      </c>
      <c r="U262" s="3"/>
      <c r="V262" s="42" t="s">
        <v>3083</v>
      </c>
      <c r="W262" s="42" t="s">
        <v>3084</v>
      </c>
      <c r="X262" s="42" t="s">
        <v>3085</v>
      </c>
      <c r="Y262" s="42" t="s">
        <v>2562</v>
      </c>
      <c r="Z262" s="42" t="s">
        <v>2562</v>
      </c>
      <c r="AA262" s="42" t="s">
        <v>2562</v>
      </c>
      <c r="AB262" s="42" t="s">
        <v>2562</v>
      </c>
      <c r="AC262" s="42" t="s">
        <v>2562</v>
      </c>
      <c r="AD262" s="167"/>
      <c r="AE262" s="167"/>
      <c r="AF262" s="167"/>
      <c r="AG262" s="167"/>
      <c r="AH262" s="167"/>
      <c r="AI262" s="167"/>
      <c r="AJ262" s="167"/>
      <c r="AK262" s="167"/>
      <c r="AL262" s="167"/>
      <c r="AM262" s="167"/>
      <c r="AN262" s="4">
        <f>+VLOOKUP(P262,'[2]STYLES &amp; MODELS MATRIX'!$F:$G,2,FALSE)</f>
        <v>0</v>
      </c>
    </row>
    <row r="263" spans="1:40" s="4" customFormat="1" x14ac:dyDescent="0.2">
      <c r="A263" s="43" t="s">
        <v>1001</v>
      </c>
      <c r="B263" s="44" t="s">
        <v>2190</v>
      </c>
      <c r="C263" s="43" t="str">
        <f>IF(B263&gt;0,+VLOOKUP(B263,'STYLE NAMES'!$B$1:$C$1007,2,FALSE),"")</f>
        <v>FLEECE BLANKET</v>
      </c>
      <c r="D263" s="58" t="str">
        <f t="shared" si="69"/>
        <v>TORONTO-P / FLC0001REDGLD</v>
      </c>
      <c r="E263" s="43" t="s">
        <v>1587</v>
      </c>
      <c r="F263" s="45" t="s">
        <v>769</v>
      </c>
      <c r="G263" s="45" t="s">
        <v>770</v>
      </c>
      <c r="H263" s="46" t="s">
        <v>771</v>
      </c>
      <c r="I263" s="42" t="s">
        <v>773</v>
      </c>
      <c r="J263" s="42" t="s">
        <v>329</v>
      </c>
      <c r="K263" s="3"/>
      <c r="L263" s="58" t="str">
        <f t="shared" si="70"/>
        <v>TORONTO-P</v>
      </c>
      <c r="M263" s="58" t="str">
        <f>IF(B263&gt;0,+VLOOKUP(B263,'STYLE NAMES'!$B$1:$D$1021,3,FALSE),"")</f>
        <v>H.RUGPN_FLC</v>
      </c>
      <c r="N263" s="55" t="str">
        <f t="shared" si="79"/>
        <v>H.RUGPN_FLC0086</v>
      </c>
      <c r="O263" s="58" t="str">
        <f t="shared" si="71"/>
        <v>FLC0001REDGLD</v>
      </c>
      <c r="P263" s="55" t="str">
        <f t="shared" si="72"/>
        <v>H.RUGPN_FLC0086_FLC0001REDGLD</v>
      </c>
      <c r="Q263" s="58"/>
      <c r="R263" s="84" t="str">
        <f>IF(G263&gt;0,+VLOOKUP(G263,'MASTER CODE DATA'!O$2:P$99,2,FALSE),"")</f>
        <v>FLC</v>
      </c>
      <c r="S263" s="84" t="str">
        <f>IF(I263&gt;0,+VLOOKUP(I263,'MASTER CODE DATA'!Q$2:R$999,2,FALSE),"")</f>
        <v>RED</v>
      </c>
      <c r="T263" s="84" t="str">
        <f>IF(J263&gt;0,+VLOOKUP(J263,'MASTER CODE DATA'!Q$2:R$999,2,FALSE),"")</f>
        <v>GLD</v>
      </c>
      <c r="U263" s="3"/>
      <c r="V263" s="42" t="s">
        <v>3086</v>
      </c>
      <c r="W263" s="42" t="s">
        <v>3087</v>
      </c>
      <c r="X263" s="42" t="s">
        <v>3088</v>
      </c>
      <c r="Y263" s="42" t="s">
        <v>3089</v>
      </c>
      <c r="Z263" s="42" t="s">
        <v>2562</v>
      </c>
      <c r="AA263" s="42" t="s">
        <v>2562</v>
      </c>
      <c r="AB263" s="42" t="s">
        <v>2562</v>
      </c>
      <c r="AC263" s="42" t="s">
        <v>2562</v>
      </c>
      <c r="AD263" s="167"/>
      <c r="AE263" s="167"/>
      <c r="AF263" s="167"/>
      <c r="AG263" s="167"/>
      <c r="AH263" s="167"/>
      <c r="AI263" s="167"/>
      <c r="AJ263" s="167"/>
      <c r="AK263" s="167"/>
      <c r="AL263" s="167"/>
      <c r="AM263" s="167"/>
      <c r="AN263" s="4">
        <f>+VLOOKUP(P263,'[2]STYLES &amp; MODELS MATRIX'!$F:$G,2,FALSE)</f>
        <v>0</v>
      </c>
    </row>
    <row r="264" spans="1:40" s="4" customFormat="1" x14ac:dyDescent="0.2">
      <c r="A264" s="43" t="s">
        <v>1001</v>
      </c>
      <c r="B264" s="44" t="s">
        <v>2190</v>
      </c>
      <c r="C264" s="43" t="str">
        <f>IF(B264&gt;0,+VLOOKUP(B264,'STYLE NAMES'!$B$1:$C$1007,2,FALSE),"")</f>
        <v>FLEECE BLANKET</v>
      </c>
      <c r="D264" s="58" t="str">
        <f t="shared" si="69"/>
        <v>TORONTO-P / FLC0001BORGLD</v>
      </c>
      <c r="E264" s="43" t="s">
        <v>1587</v>
      </c>
      <c r="F264" s="45" t="s">
        <v>769</v>
      </c>
      <c r="G264" s="45" t="s">
        <v>770</v>
      </c>
      <c r="H264" s="46" t="s">
        <v>771</v>
      </c>
      <c r="I264" s="42" t="s">
        <v>97</v>
      </c>
      <c r="J264" s="42" t="s">
        <v>329</v>
      </c>
      <c r="K264" s="3"/>
      <c r="L264" s="58" t="str">
        <f t="shared" si="70"/>
        <v>TORONTO-P</v>
      </c>
      <c r="M264" s="58" t="str">
        <f>IF(B264&gt;0,+VLOOKUP(B264,'STYLE NAMES'!$B$1:$D$1021,3,FALSE),"")</f>
        <v>H.RUGPN_FLC</v>
      </c>
      <c r="N264" s="55" t="str">
        <f t="shared" si="79"/>
        <v>H.RUGPN_FLC0086</v>
      </c>
      <c r="O264" s="58" t="str">
        <f t="shared" si="71"/>
        <v>FLC0001BORGLD</v>
      </c>
      <c r="P264" s="55" t="str">
        <f t="shared" si="72"/>
        <v>H.RUGPN_FLC0086_FLC0001BORGLD</v>
      </c>
      <c r="Q264" s="58"/>
      <c r="R264" s="84" t="str">
        <f>IF(G264&gt;0,+VLOOKUP(G264,'MASTER CODE DATA'!O$2:P$99,2,FALSE),"")</f>
        <v>FLC</v>
      </c>
      <c r="S264" s="84" t="str">
        <f>IF(I264&gt;0,+VLOOKUP(I264,'MASTER CODE DATA'!Q$2:R$999,2,FALSE),"")</f>
        <v>BOR</v>
      </c>
      <c r="T264" s="84" t="str">
        <f>IF(J264&gt;0,+VLOOKUP(J264,'MASTER CODE DATA'!Q$2:R$999,2,FALSE),"")</f>
        <v>GLD</v>
      </c>
      <c r="U264" s="3"/>
      <c r="V264" s="42" t="s">
        <v>3090</v>
      </c>
      <c r="W264" s="42" t="s">
        <v>3091</v>
      </c>
      <c r="X264" s="42" t="s">
        <v>3092</v>
      </c>
      <c r="Y264" s="42" t="s">
        <v>3093</v>
      </c>
      <c r="Z264" s="42" t="s">
        <v>2562</v>
      </c>
      <c r="AA264" s="42" t="s">
        <v>2562</v>
      </c>
      <c r="AB264" s="42" t="s">
        <v>2562</v>
      </c>
      <c r="AC264" s="42" t="s">
        <v>2562</v>
      </c>
      <c r="AD264" s="167"/>
      <c r="AE264" s="167"/>
      <c r="AF264" s="167"/>
      <c r="AG264" s="167"/>
      <c r="AH264" s="167"/>
      <c r="AI264" s="167"/>
      <c r="AJ264" s="167"/>
      <c r="AK264" s="167"/>
      <c r="AL264" s="167"/>
      <c r="AM264" s="167"/>
      <c r="AN264" s="4">
        <f>+VLOOKUP(P264,'[2]STYLES &amp; MODELS MATRIX'!$F:$G,2,FALSE)</f>
        <v>0</v>
      </c>
    </row>
    <row r="265" spans="1:40" s="4" customFormat="1" x14ac:dyDescent="0.2">
      <c r="A265" s="43" t="s">
        <v>1001</v>
      </c>
      <c r="B265" s="44" t="s">
        <v>2190</v>
      </c>
      <c r="C265" s="43" t="str">
        <f>IF(B265&gt;0,+VLOOKUP(B265,'STYLE NAMES'!$B$1:$C$1007,2,FALSE),"")</f>
        <v>FLEECE BLANKET</v>
      </c>
      <c r="D265" s="58" t="str">
        <f t="shared" si="69"/>
        <v>TORONTO-P / FLC0001LILWHT</v>
      </c>
      <c r="E265" s="43" t="s">
        <v>1587</v>
      </c>
      <c r="F265" s="45" t="s">
        <v>769</v>
      </c>
      <c r="G265" s="45" t="s">
        <v>770</v>
      </c>
      <c r="H265" s="46" t="s">
        <v>771</v>
      </c>
      <c r="I265" s="42" t="s">
        <v>135</v>
      </c>
      <c r="J265" s="42" t="s">
        <v>215</v>
      </c>
      <c r="K265" s="3"/>
      <c r="L265" s="58" t="str">
        <f t="shared" si="70"/>
        <v>TORONTO-P</v>
      </c>
      <c r="M265" s="58" t="str">
        <f>IF(B265&gt;0,+VLOOKUP(B265,'STYLE NAMES'!$B$1:$D$1021,3,FALSE),"")</f>
        <v>H.RUGPN_FLC</v>
      </c>
      <c r="N265" s="55" t="str">
        <f t="shared" si="79"/>
        <v>H.RUGPN_FLC0086</v>
      </c>
      <c r="O265" s="58" t="str">
        <f t="shared" si="71"/>
        <v>FLC0001LILWHT</v>
      </c>
      <c r="P265" s="55" t="str">
        <f t="shared" si="72"/>
        <v>H.RUGPN_FLC0086_FLC0001LILWHT</v>
      </c>
      <c r="Q265" s="58"/>
      <c r="R265" s="84" t="str">
        <f>IF(G265&gt;0,+VLOOKUP(G265,'MASTER CODE DATA'!O$2:P$99,2,FALSE),"")</f>
        <v>FLC</v>
      </c>
      <c r="S265" s="84" t="str">
        <f>IF(I265&gt;0,+VLOOKUP(I265,'MASTER CODE DATA'!Q$2:R$999,2,FALSE),"")</f>
        <v>LIL</v>
      </c>
      <c r="T265" s="84" t="str">
        <f>IF(J265&gt;0,+VLOOKUP(J265,'MASTER CODE DATA'!Q$2:R$999,2,FALSE),"")</f>
        <v>WHT</v>
      </c>
      <c r="U265" s="3"/>
      <c r="V265" s="42" t="s">
        <v>3094</v>
      </c>
      <c r="W265" s="42" t="s">
        <v>3095</v>
      </c>
      <c r="X265" s="42" t="s">
        <v>3096</v>
      </c>
      <c r="Y265" s="42" t="s">
        <v>3097</v>
      </c>
      <c r="Z265" s="42" t="s">
        <v>2562</v>
      </c>
      <c r="AA265" s="42" t="s">
        <v>2562</v>
      </c>
      <c r="AB265" s="42" t="s">
        <v>2562</v>
      </c>
      <c r="AC265" s="42" t="s">
        <v>2562</v>
      </c>
      <c r="AD265" s="167"/>
      <c r="AE265" s="167"/>
      <c r="AF265" s="167"/>
      <c r="AG265" s="167"/>
      <c r="AH265" s="167"/>
      <c r="AI265" s="167"/>
      <c r="AJ265" s="167"/>
      <c r="AK265" s="167"/>
      <c r="AL265" s="167"/>
      <c r="AM265" s="167"/>
      <c r="AN265" s="4">
        <f>+VLOOKUP(P265,'[2]STYLES &amp; MODELS MATRIX'!$F:$G,2,FALSE)</f>
        <v>0</v>
      </c>
    </row>
    <row r="266" spans="1:40" s="4" customFormat="1" x14ac:dyDescent="0.2">
      <c r="A266" s="43" t="s">
        <v>1001</v>
      </c>
      <c r="B266" s="44" t="s">
        <v>2190</v>
      </c>
      <c r="C266" s="43" t="str">
        <f>IF(B266&gt;0,+VLOOKUP(B266,'STYLE NAMES'!$B$1:$C$1007,2,FALSE),"")</f>
        <v>FLEECE BLANKET</v>
      </c>
      <c r="D266" s="58" t="str">
        <f t="shared" si="69"/>
        <v>TORONTO-P / FLC0001BLKGLD</v>
      </c>
      <c r="E266" s="43" t="s">
        <v>1587</v>
      </c>
      <c r="F266" s="45" t="s">
        <v>769</v>
      </c>
      <c r="G266" s="45" t="s">
        <v>770</v>
      </c>
      <c r="H266" s="46" t="s">
        <v>771</v>
      </c>
      <c r="I266" s="42" t="s">
        <v>95</v>
      </c>
      <c r="J266" s="42" t="s">
        <v>329</v>
      </c>
      <c r="K266" s="3"/>
      <c r="L266" s="58" t="str">
        <f t="shared" si="70"/>
        <v>TORONTO-P</v>
      </c>
      <c r="M266" s="58" t="str">
        <f>IF(B266&gt;0,+VLOOKUP(B266,'STYLE NAMES'!$B$1:$D$1021,3,FALSE),"")</f>
        <v>H.RUGPN_FLC</v>
      </c>
      <c r="N266" s="55" t="str">
        <f t="shared" si="79"/>
        <v>H.RUGPN_FLC0086</v>
      </c>
      <c r="O266" s="58" t="str">
        <f t="shared" si="71"/>
        <v>FLC0001BLKGLD</v>
      </c>
      <c r="P266" s="55" t="str">
        <f t="shared" si="72"/>
        <v>H.RUGPN_FLC0086_FLC0001BLKGLD</v>
      </c>
      <c r="Q266" s="58"/>
      <c r="R266" s="84" t="str">
        <f>IF(G266&gt;0,+VLOOKUP(G266,'MASTER CODE DATA'!O$2:P$99,2,FALSE),"")</f>
        <v>FLC</v>
      </c>
      <c r="S266" s="84" t="str">
        <f>IF(I266&gt;0,+VLOOKUP(I266,'MASTER CODE DATA'!Q$2:R$999,2,FALSE),"")</f>
        <v>BLK</v>
      </c>
      <c r="T266" s="84" t="str">
        <f>IF(J266&gt;0,+VLOOKUP(J266,'MASTER CODE DATA'!Q$2:R$999,2,FALSE),"")</f>
        <v>GLD</v>
      </c>
      <c r="U266" s="3"/>
      <c r="V266" s="42" t="s">
        <v>3098</v>
      </c>
      <c r="W266" s="42" t="s">
        <v>3099</v>
      </c>
      <c r="X266" s="42" t="s">
        <v>3100</v>
      </c>
      <c r="Y266" s="42" t="s">
        <v>3101</v>
      </c>
      <c r="Z266" s="42" t="s">
        <v>3102</v>
      </c>
      <c r="AA266" s="42" t="s">
        <v>2562</v>
      </c>
      <c r="AB266" s="42" t="s">
        <v>2562</v>
      </c>
      <c r="AC266" s="42" t="s">
        <v>2562</v>
      </c>
      <c r="AD266" s="167"/>
      <c r="AE266" s="167"/>
      <c r="AF266" s="167"/>
      <c r="AG266" s="167"/>
      <c r="AH266" s="167"/>
      <c r="AI266" s="167"/>
      <c r="AJ266" s="167"/>
      <c r="AK266" s="167"/>
      <c r="AL266" s="167"/>
      <c r="AM266" s="167"/>
      <c r="AN266" s="4">
        <f>+VLOOKUP(P266,'[2]STYLES &amp; MODELS MATRIX'!$F:$G,2,FALSE)</f>
        <v>0</v>
      </c>
    </row>
    <row r="267" spans="1:40" s="4" customFormat="1" x14ac:dyDescent="0.2">
      <c r="A267" s="43" t="s">
        <v>1001</v>
      </c>
      <c r="B267" s="44" t="s">
        <v>2190</v>
      </c>
      <c r="C267" s="43" t="str">
        <f>IF(B267&gt;0,+VLOOKUP(B267,'STYLE NAMES'!$B$1:$C$1007,2,FALSE),"")</f>
        <v>FLEECE BLANKET</v>
      </c>
      <c r="D267" s="58" t="str">
        <f t="shared" si="69"/>
        <v>TORONTO-P / FLC0001NAVRED</v>
      </c>
      <c r="E267" s="43" t="s">
        <v>1587</v>
      </c>
      <c r="F267" s="45" t="s">
        <v>769</v>
      </c>
      <c r="G267" s="45" t="s">
        <v>770</v>
      </c>
      <c r="H267" s="46" t="s">
        <v>771</v>
      </c>
      <c r="I267" s="42" t="s">
        <v>96</v>
      </c>
      <c r="J267" s="42" t="s">
        <v>773</v>
      </c>
      <c r="K267" s="3"/>
      <c r="L267" s="58" t="str">
        <f t="shared" si="70"/>
        <v>TORONTO-P</v>
      </c>
      <c r="M267" s="58" t="str">
        <f>IF(B267&gt;0,+VLOOKUP(B267,'STYLE NAMES'!$B$1:$D$1021,3,FALSE),"")</f>
        <v>H.RUGPN_FLC</v>
      </c>
      <c r="N267" s="55" t="str">
        <f t="shared" si="79"/>
        <v>H.RUGPN_FLC0086</v>
      </c>
      <c r="O267" s="58" t="str">
        <f t="shared" si="71"/>
        <v>FLC0001NAVRED</v>
      </c>
      <c r="P267" s="55" t="str">
        <f t="shared" si="72"/>
        <v>H.RUGPN_FLC0086_FLC0001NAVRED</v>
      </c>
      <c r="Q267" s="58"/>
      <c r="R267" s="84" t="str">
        <f>IF(G267&gt;0,+VLOOKUP(G267,'MASTER CODE DATA'!O$2:P$99,2,FALSE),"")</f>
        <v>FLC</v>
      </c>
      <c r="S267" s="84" t="str">
        <f>IF(I267&gt;0,+VLOOKUP(I267,'MASTER CODE DATA'!Q$2:R$999,2,FALSE),"")</f>
        <v>NAV</v>
      </c>
      <c r="T267" s="84" t="str">
        <f>IF(J267&gt;0,+VLOOKUP(J267,'MASTER CODE DATA'!Q$2:R$999,2,FALSE),"")</f>
        <v>RED</v>
      </c>
      <c r="U267" s="3"/>
      <c r="V267" s="42" t="s">
        <v>3103</v>
      </c>
      <c r="W267" s="42" t="s">
        <v>3104</v>
      </c>
      <c r="X267" s="42" t="s">
        <v>3105</v>
      </c>
      <c r="Y267" s="42" t="s">
        <v>3106</v>
      </c>
      <c r="Z267" s="42" t="s">
        <v>2562</v>
      </c>
      <c r="AA267" s="42" t="s">
        <v>2562</v>
      </c>
      <c r="AB267" s="42" t="s">
        <v>2562</v>
      </c>
      <c r="AC267" s="42" t="s">
        <v>2562</v>
      </c>
      <c r="AD267" s="167"/>
      <c r="AE267" s="167"/>
      <c r="AF267" s="167"/>
      <c r="AG267" s="167"/>
      <c r="AH267" s="167"/>
      <c r="AI267" s="167"/>
      <c r="AJ267" s="167"/>
      <c r="AK267" s="167"/>
      <c r="AL267" s="167"/>
      <c r="AM267" s="167"/>
      <c r="AN267" s="4">
        <f>+VLOOKUP(P267,'[2]STYLES &amp; MODELS MATRIX'!$F:$G,2,FALSE)</f>
        <v>0</v>
      </c>
    </row>
    <row r="268" spans="1:40" s="4" customFormat="1" x14ac:dyDescent="0.2">
      <c r="A268" s="43" t="s">
        <v>1001</v>
      </c>
      <c r="B268" s="44" t="s">
        <v>2190</v>
      </c>
      <c r="C268" s="43" t="str">
        <f>IF(B268&gt;0,+VLOOKUP(B268,'STYLE NAMES'!$B$1:$C$1007,2,FALSE),"")</f>
        <v>FLEECE BLANKET</v>
      </c>
      <c r="D268" s="58" t="str">
        <f t="shared" si="69"/>
        <v>TORONTO-P / FLC0001REDWHT</v>
      </c>
      <c r="E268" s="43" t="s">
        <v>1587</v>
      </c>
      <c r="F268" s="45" t="s">
        <v>769</v>
      </c>
      <c r="G268" s="45" t="s">
        <v>770</v>
      </c>
      <c r="H268" s="46" t="s">
        <v>771</v>
      </c>
      <c r="I268" s="42" t="s">
        <v>773</v>
      </c>
      <c r="J268" s="42" t="s">
        <v>215</v>
      </c>
      <c r="K268" s="3"/>
      <c r="L268" s="58" t="str">
        <f t="shared" si="70"/>
        <v>TORONTO-P</v>
      </c>
      <c r="M268" s="58" t="str">
        <f>IF(B268&gt;0,+VLOOKUP(B268,'STYLE NAMES'!$B$1:$D$1021,3,FALSE),"")</f>
        <v>H.RUGPN_FLC</v>
      </c>
      <c r="N268" s="55" t="str">
        <f t="shared" si="79"/>
        <v>H.RUGPN_FLC0086</v>
      </c>
      <c r="O268" s="58" t="str">
        <f t="shared" si="71"/>
        <v>FLC0001REDWHT</v>
      </c>
      <c r="P268" s="55" t="str">
        <f t="shared" si="72"/>
        <v>H.RUGPN_FLC0086_FLC0001REDWHT</v>
      </c>
      <c r="Q268" s="58"/>
      <c r="R268" s="84" t="str">
        <f>IF(G268&gt;0,+VLOOKUP(G268,'MASTER CODE DATA'!O$2:P$99,2,FALSE),"")</f>
        <v>FLC</v>
      </c>
      <c r="S268" s="84" t="str">
        <f>IF(I268&gt;0,+VLOOKUP(I268,'MASTER CODE DATA'!Q$2:R$999,2,FALSE),"")</f>
        <v>RED</v>
      </c>
      <c r="T268" s="84" t="str">
        <f>IF(J268&gt;0,+VLOOKUP(J268,'MASTER CODE DATA'!Q$2:R$999,2,FALSE),"")</f>
        <v>WHT</v>
      </c>
      <c r="U268" s="3"/>
      <c r="V268" s="42" t="s">
        <v>3107</v>
      </c>
      <c r="W268" s="42" t="s">
        <v>3108</v>
      </c>
      <c r="X268" s="42" t="s">
        <v>3109</v>
      </c>
      <c r="Y268" s="42" t="s">
        <v>3110</v>
      </c>
      <c r="Z268" s="42" t="s">
        <v>2562</v>
      </c>
      <c r="AA268" s="42" t="s">
        <v>2562</v>
      </c>
      <c r="AB268" s="42" t="s">
        <v>2562</v>
      </c>
      <c r="AC268" s="42" t="s">
        <v>2562</v>
      </c>
      <c r="AD268" s="167"/>
      <c r="AE268" s="167"/>
      <c r="AF268" s="167"/>
      <c r="AG268" s="167"/>
      <c r="AH268" s="167"/>
      <c r="AI268" s="167"/>
      <c r="AJ268" s="167"/>
      <c r="AK268" s="167"/>
      <c r="AL268" s="167"/>
      <c r="AM268" s="167"/>
      <c r="AN268" s="4">
        <f>+VLOOKUP(P268,'[2]STYLES &amp; MODELS MATRIX'!$F:$G,2,FALSE)</f>
        <v>0</v>
      </c>
    </row>
    <row r="269" spans="1:40" s="4" customFormat="1" x14ac:dyDescent="0.2">
      <c r="A269" s="43" t="s">
        <v>1002</v>
      </c>
      <c r="B269" s="44" t="s">
        <v>2192</v>
      </c>
      <c r="C269" s="43" t="str">
        <f>IF(B269&gt;0,+VLOOKUP(B269,'STYLE NAMES'!$B$1:$C$1007,2,FALSE),"")</f>
        <v>FLEECE BLANKET WITH COLLAR</v>
      </c>
      <c r="D269" s="58" t="str">
        <f t="shared" ref="D269:D297" si="80">IF(B269&gt;0,+(L269&amp;" / "&amp;O269),"")</f>
        <v>WINDSOR-P / FLC0001BRWRGL</v>
      </c>
      <c r="E269" s="43" t="s">
        <v>1596</v>
      </c>
      <c r="F269" s="45" t="s">
        <v>769</v>
      </c>
      <c r="G269" s="45" t="s">
        <v>770</v>
      </c>
      <c r="H269" s="46" t="s">
        <v>771</v>
      </c>
      <c r="I269" s="42" t="s">
        <v>774</v>
      </c>
      <c r="J269" s="42" t="s">
        <v>772</v>
      </c>
      <c r="K269" s="3"/>
      <c r="L269" s="58" t="str">
        <f t="shared" ref="L269:L289" si="81">+B269</f>
        <v>WINDSOR-P</v>
      </c>
      <c r="M269" s="58" t="str">
        <f>IF(B269&gt;0,+VLOOKUP(B269,'STYLE NAMES'!$B$1:$D$1021,3,FALSE),"")</f>
        <v>H.RUGPN_FLC</v>
      </c>
      <c r="N269" s="55" t="str">
        <f t="shared" si="79"/>
        <v>H.RUGPN_FLC0087</v>
      </c>
      <c r="O269" s="58" t="str">
        <f t="shared" ref="O269:O297" si="82">+R269&amp;H269&amp;S269&amp;T269</f>
        <v>FLC0001BRWRGL</v>
      </c>
      <c r="P269" s="55" t="str">
        <f t="shared" ref="P269:P297" si="83">+N269&amp;"_"&amp;O269</f>
        <v>H.RUGPN_FLC0087_FLC0001BRWRGL</v>
      </c>
      <c r="Q269" s="58"/>
      <c r="R269" s="84" t="str">
        <f>IF(G269&gt;0,+VLOOKUP(G269,'MASTER CODE DATA'!O$2:P$99,2,FALSE),"")</f>
        <v>FLC</v>
      </c>
      <c r="S269" s="84" t="str">
        <f>IF(I269&gt;0,+VLOOKUP(I269,'MASTER CODE DATA'!Q$2:R$999,2,FALSE),"")</f>
        <v>BRW</v>
      </c>
      <c r="T269" s="84" t="str">
        <f>IF(J269&gt;0,+VLOOKUP(J269,'MASTER CODE DATA'!Q$2:R$999,2,FALSE),"")</f>
        <v>RGL</v>
      </c>
      <c r="U269" s="3"/>
      <c r="V269" s="42" t="s">
        <v>3111</v>
      </c>
      <c r="W269" s="42" t="s">
        <v>3084</v>
      </c>
      <c r="X269" s="42" t="s">
        <v>3112</v>
      </c>
      <c r="Y269" s="42" t="s">
        <v>3434</v>
      </c>
      <c r="Z269" s="42" t="s">
        <v>2562</v>
      </c>
      <c r="AA269" s="42" t="s">
        <v>2562</v>
      </c>
      <c r="AB269" s="42" t="s">
        <v>2562</v>
      </c>
      <c r="AC269" s="42" t="s">
        <v>2562</v>
      </c>
      <c r="AD269" s="167"/>
      <c r="AE269" s="167"/>
      <c r="AF269" s="167"/>
      <c r="AG269" s="167"/>
      <c r="AH269" s="167"/>
      <c r="AI269" s="167"/>
      <c r="AJ269" s="167"/>
      <c r="AK269" s="167"/>
      <c r="AL269" s="167"/>
      <c r="AM269" s="167"/>
      <c r="AN269" s="4">
        <f>+VLOOKUP(P269,'[2]STYLES &amp; MODELS MATRIX'!$F:$G,2,FALSE)</f>
        <v>0</v>
      </c>
    </row>
    <row r="270" spans="1:40" s="4" customFormat="1" x14ac:dyDescent="0.2">
      <c r="A270" s="43" t="s">
        <v>1002</v>
      </c>
      <c r="B270" s="44" t="s">
        <v>2192</v>
      </c>
      <c r="C270" s="43" t="str">
        <f>IF(B270&gt;0,+VLOOKUP(B270,'STYLE NAMES'!$B$1:$C$1007,2,FALSE),"")</f>
        <v>FLEECE BLANKET WITH COLLAR</v>
      </c>
      <c r="D270" s="58" t="str">
        <f t="shared" si="80"/>
        <v>WINDSOR-P / FLC0001ELBORG</v>
      </c>
      <c r="E270" s="43" t="s">
        <v>1596</v>
      </c>
      <c r="F270" s="45" t="s">
        <v>769</v>
      </c>
      <c r="G270" s="45" t="s">
        <v>770</v>
      </c>
      <c r="H270" s="46" t="s">
        <v>771</v>
      </c>
      <c r="I270" s="42" t="s">
        <v>776</v>
      </c>
      <c r="J270" s="42" t="s">
        <v>777</v>
      </c>
      <c r="K270" s="3"/>
      <c r="L270" s="58" t="str">
        <f t="shared" si="81"/>
        <v>WINDSOR-P</v>
      </c>
      <c r="M270" s="58" t="str">
        <f>IF(B270&gt;0,+VLOOKUP(B270,'STYLE NAMES'!$B$1:$D$1021,3,FALSE),"")</f>
        <v>H.RUGPN_FLC</v>
      </c>
      <c r="N270" s="55" t="str">
        <f t="shared" si="79"/>
        <v>H.RUGPN_FLC0087</v>
      </c>
      <c r="O270" s="58" t="str">
        <f t="shared" si="82"/>
        <v>FLC0001ELBORG</v>
      </c>
      <c r="P270" s="55" t="str">
        <f t="shared" si="83"/>
        <v>H.RUGPN_FLC0087_FLC0001ELBORG</v>
      </c>
      <c r="Q270" s="58"/>
      <c r="R270" s="84" t="str">
        <f>IF(G270&gt;0,+VLOOKUP(G270,'MASTER CODE DATA'!O$2:P$99,2,FALSE),"")</f>
        <v>FLC</v>
      </c>
      <c r="S270" s="84" t="str">
        <f>IF(I270&gt;0,+VLOOKUP(I270,'MASTER CODE DATA'!Q$2:R$999,2,FALSE),"")</f>
        <v>ELB</v>
      </c>
      <c r="T270" s="84" t="str">
        <f>IF(J270&gt;0,+VLOOKUP(J270,'MASTER CODE DATA'!Q$2:R$999,2,FALSE),"")</f>
        <v>ORG</v>
      </c>
      <c r="U270" s="3"/>
      <c r="V270" s="42" t="s">
        <v>3113</v>
      </c>
      <c r="W270" s="42" t="s">
        <v>3114</v>
      </c>
      <c r="X270" s="42" t="s">
        <v>3115</v>
      </c>
      <c r="Y270" s="42" t="s">
        <v>3116</v>
      </c>
      <c r="Z270" s="42" t="s">
        <v>2562</v>
      </c>
      <c r="AA270" s="42" t="s">
        <v>2562</v>
      </c>
      <c r="AB270" s="42" t="s">
        <v>2562</v>
      </c>
      <c r="AC270" s="42" t="s">
        <v>2562</v>
      </c>
      <c r="AD270" s="167"/>
      <c r="AE270" s="167"/>
      <c r="AF270" s="167"/>
      <c r="AG270" s="167"/>
      <c r="AH270" s="167"/>
      <c r="AI270" s="167"/>
      <c r="AJ270" s="167"/>
      <c r="AK270" s="167"/>
      <c r="AL270" s="167"/>
      <c r="AM270" s="167"/>
      <c r="AN270" s="4">
        <f>+VLOOKUP(P270,'[2]STYLES &amp; MODELS MATRIX'!$F:$G,2,FALSE)</f>
        <v>0</v>
      </c>
    </row>
    <row r="271" spans="1:40" s="4" customFormat="1" x14ac:dyDescent="0.2">
      <c r="A271" s="43" t="s">
        <v>1003</v>
      </c>
      <c r="B271" s="44" t="s">
        <v>2186</v>
      </c>
      <c r="C271" s="43" t="str">
        <f>IF(B271&gt;0,+VLOOKUP(B271,'STYLE NAMES'!$B$1:$C$1007,2,FALSE),"")</f>
        <v>COOLER BLANKET</v>
      </c>
      <c r="D271" s="58" t="str">
        <f t="shared" si="80"/>
        <v>DUBLIN-P / KNT0002MTCNAV</v>
      </c>
      <c r="E271" s="43" t="s">
        <v>1605</v>
      </c>
      <c r="F271" s="45" t="s">
        <v>769</v>
      </c>
      <c r="G271" s="45" t="s">
        <v>778</v>
      </c>
      <c r="H271" s="46" t="s">
        <v>775</v>
      </c>
      <c r="I271" s="42" t="s">
        <v>298</v>
      </c>
      <c r="J271" s="42" t="s">
        <v>96</v>
      </c>
      <c r="K271" s="3"/>
      <c r="L271" s="58" t="str">
        <f t="shared" si="81"/>
        <v>DUBLIN-P</v>
      </c>
      <c r="M271" s="58" t="str">
        <f>IF(B271&gt;0,+VLOOKUP(B271,'STYLE NAMES'!$B$1:$D$1021,3,FALSE),"")</f>
        <v>H.RUGPN_COO</v>
      </c>
      <c r="N271" s="55" t="str">
        <f t="shared" si="79"/>
        <v>H.RUGPN_COO0088</v>
      </c>
      <c r="O271" s="58" t="str">
        <f t="shared" si="82"/>
        <v>KNT0002MTCNAV</v>
      </c>
      <c r="P271" s="55" t="str">
        <f t="shared" si="83"/>
        <v>H.RUGPN_COO0088_KNT0002MTCNAV</v>
      </c>
      <c r="Q271" s="58"/>
      <c r="R271" s="84" t="str">
        <f>IF(G271&gt;0,+VLOOKUP(G271,'MASTER CODE DATA'!O$2:P$99,2,FALSE),"")</f>
        <v>KNT</v>
      </c>
      <c r="S271" s="84" t="str">
        <f>IF(I271&gt;0,+VLOOKUP(I271,'MASTER CODE DATA'!Q$2:R$999,2,FALSE),"")</f>
        <v>MTC</v>
      </c>
      <c r="T271" s="84" t="str">
        <f>IF(J271&gt;0,+VLOOKUP(J271,'MASTER CODE DATA'!Q$2:R$999,2,FALSE),"")</f>
        <v>NAV</v>
      </c>
      <c r="U271" s="3"/>
      <c r="V271" s="42">
        <v>0</v>
      </c>
      <c r="W271" s="42" t="s">
        <v>2562</v>
      </c>
      <c r="X271" s="42" t="s">
        <v>2562</v>
      </c>
      <c r="Y271" s="42" t="s">
        <v>2562</v>
      </c>
      <c r="Z271" s="42" t="s">
        <v>2562</v>
      </c>
      <c r="AA271" s="42" t="s">
        <v>2562</v>
      </c>
      <c r="AB271" s="42" t="s">
        <v>2562</v>
      </c>
      <c r="AC271" s="42" t="s">
        <v>2562</v>
      </c>
      <c r="AD271" s="167"/>
      <c r="AE271" s="167"/>
      <c r="AF271" s="167"/>
      <c r="AG271" s="167"/>
      <c r="AH271" s="167"/>
      <c r="AI271" s="167"/>
      <c r="AJ271" s="167"/>
      <c r="AK271" s="167"/>
      <c r="AL271" s="167"/>
      <c r="AM271" s="167"/>
      <c r="AN271" s="4">
        <f>+VLOOKUP(P271,'[2]STYLES &amp; MODELS MATRIX'!$F:$G,2,FALSE)</f>
        <v>0</v>
      </c>
    </row>
    <row r="272" spans="1:40" s="4" customFormat="1" x14ac:dyDescent="0.2">
      <c r="A272" s="43" t="s">
        <v>1004</v>
      </c>
      <c r="B272" s="44" t="s">
        <v>2193</v>
      </c>
      <c r="C272" s="43" t="str">
        <f>IF(B272&gt;0,+VLOOKUP(B272,'STYLE NAMES'!$B$1:$C$1007,2,FALSE),"")</f>
        <v>TWO COLOR FLEECE BLANKET</v>
      </c>
      <c r="D272" s="58" t="str">
        <f t="shared" si="80"/>
        <v>YORK-P / FLC0001GRNNAV</v>
      </c>
      <c r="E272" s="43" t="s">
        <v>1605</v>
      </c>
      <c r="F272" s="45" t="s">
        <v>769</v>
      </c>
      <c r="G272" s="45" t="s">
        <v>770</v>
      </c>
      <c r="H272" s="46" t="s">
        <v>771</v>
      </c>
      <c r="I272" s="42" t="s">
        <v>98</v>
      </c>
      <c r="J272" s="42" t="s">
        <v>96</v>
      </c>
      <c r="K272" s="3"/>
      <c r="L272" s="58" t="str">
        <f t="shared" si="81"/>
        <v>YORK-P</v>
      </c>
      <c r="M272" s="58" t="str">
        <f>IF(B272&gt;0,+VLOOKUP(B272,'STYLE NAMES'!$B$1:$D$1021,3,FALSE),"")</f>
        <v>H.RUGPN_FLC</v>
      </c>
      <c r="N272" s="55" t="str">
        <f t="shared" si="79"/>
        <v>H.RUGPN_FLC0089</v>
      </c>
      <c r="O272" s="58" t="str">
        <f t="shared" si="82"/>
        <v>FLC0001GRNNAV</v>
      </c>
      <c r="P272" s="55" t="str">
        <f t="shared" si="83"/>
        <v>H.RUGPN_FLC0089_FLC0001GRNNAV</v>
      </c>
      <c r="Q272" s="58"/>
      <c r="R272" s="84" t="str">
        <f>IF(G272&gt;0,+VLOOKUP(G272,'MASTER CODE DATA'!O$2:P$99,2,FALSE),"")</f>
        <v>FLC</v>
      </c>
      <c r="S272" s="84" t="str">
        <f>IF(I272&gt;0,+VLOOKUP(I272,'MASTER CODE DATA'!Q$2:R$999,2,FALSE),"")</f>
        <v>GRN</v>
      </c>
      <c r="T272" s="84" t="str">
        <f>IF(J272&gt;0,+VLOOKUP(J272,'MASTER CODE DATA'!Q$2:R$999,2,FALSE),"")</f>
        <v>NAV</v>
      </c>
      <c r="U272" s="3"/>
      <c r="V272" s="42">
        <v>0</v>
      </c>
      <c r="W272" s="42" t="s">
        <v>2562</v>
      </c>
      <c r="X272" s="42" t="s">
        <v>2562</v>
      </c>
      <c r="Y272" s="42" t="s">
        <v>2562</v>
      </c>
      <c r="Z272" s="42" t="s">
        <v>2562</v>
      </c>
      <c r="AA272" s="42" t="s">
        <v>2562</v>
      </c>
      <c r="AB272" s="42" t="s">
        <v>2562</v>
      </c>
      <c r="AC272" s="42" t="s">
        <v>2562</v>
      </c>
      <c r="AD272" s="167"/>
      <c r="AE272" s="167"/>
      <c r="AF272" s="167"/>
      <c r="AG272" s="167"/>
      <c r="AH272" s="167"/>
      <c r="AI272" s="167"/>
      <c r="AJ272" s="167"/>
      <c r="AK272" s="167"/>
      <c r="AL272" s="167"/>
      <c r="AM272" s="167"/>
      <c r="AN272" s="4">
        <f>+VLOOKUP(P272,'[2]STYLES &amp; MODELS MATRIX'!$F:$G,2,FALSE)</f>
        <v>0</v>
      </c>
    </row>
    <row r="273" spans="1:40" s="4" customFormat="1" x14ac:dyDescent="0.2">
      <c r="A273" s="43" t="s">
        <v>1004</v>
      </c>
      <c r="B273" s="44" t="s">
        <v>2193</v>
      </c>
      <c r="C273" s="43" t="str">
        <f>IF(B273&gt;0,+VLOOKUP(B273,'STYLE NAMES'!$B$1:$C$1007,2,FALSE),"")</f>
        <v>TWO COLOR FLEECE BLANKET</v>
      </c>
      <c r="D273" s="58" t="str">
        <f t="shared" si="80"/>
        <v>YORK-P / FLC0001NAVBOR</v>
      </c>
      <c r="E273" s="43" t="s">
        <v>1605</v>
      </c>
      <c r="F273" s="45" t="s">
        <v>769</v>
      </c>
      <c r="G273" s="45" t="s">
        <v>770</v>
      </c>
      <c r="H273" s="46" t="s">
        <v>771</v>
      </c>
      <c r="I273" s="42" t="s">
        <v>96</v>
      </c>
      <c r="J273" s="42" t="s">
        <v>97</v>
      </c>
      <c r="K273" s="3"/>
      <c r="L273" s="58" t="str">
        <f t="shared" si="81"/>
        <v>YORK-P</v>
      </c>
      <c r="M273" s="58" t="str">
        <f>IF(B273&gt;0,+VLOOKUP(B273,'STYLE NAMES'!$B$1:$D$1021,3,FALSE),"")</f>
        <v>H.RUGPN_FLC</v>
      </c>
      <c r="N273" s="55" t="str">
        <f t="shared" si="79"/>
        <v>H.RUGPN_FLC0089</v>
      </c>
      <c r="O273" s="58" t="str">
        <f t="shared" si="82"/>
        <v>FLC0001NAVBOR</v>
      </c>
      <c r="P273" s="55" t="str">
        <f t="shared" si="83"/>
        <v>H.RUGPN_FLC0089_FLC0001NAVBOR</v>
      </c>
      <c r="Q273" s="58"/>
      <c r="R273" s="84" t="str">
        <f>IF(G273&gt;0,+VLOOKUP(G273,'MASTER CODE DATA'!O$2:P$99,2,FALSE),"")</f>
        <v>FLC</v>
      </c>
      <c r="S273" s="84" t="str">
        <f>IF(I273&gt;0,+VLOOKUP(I273,'MASTER CODE DATA'!Q$2:R$999,2,FALSE),"")</f>
        <v>NAV</v>
      </c>
      <c r="T273" s="84" t="str">
        <f>IF(J273&gt;0,+VLOOKUP(J273,'MASTER CODE DATA'!Q$2:R$999,2,FALSE),"")</f>
        <v>BOR</v>
      </c>
      <c r="U273" s="3"/>
      <c r="V273" s="42">
        <v>0</v>
      </c>
      <c r="W273" s="42" t="s">
        <v>2562</v>
      </c>
      <c r="X273" s="42" t="s">
        <v>2562</v>
      </c>
      <c r="Y273" s="42" t="s">
        <v>2562</v>
      </c>
      <c r="Z273" s="42" t="s">
        <v>2562</v>
      </c>
      <c r="AA273" s="42" t="s">
        <v>2562</v>
      </c>
      <c r="AB273" s="42" t="s">
        <v>2562</v>
      </c>
      <c r="AC273" s="42" t="s">
        <v>2562</v>
      </c>
      <c r="AD273" s="167"/>
      <c r="AE273" s="167"/>
      <c r="AF273" s="167"/>
      <c r="AG273" s="167"/>
      <c r="AH273" s="167"/>
      <c r="AI273" s="167"/>
      <c r="AJ273" s="167"/>
      <c r="AK273" s="167"/>
      <c r="AL273" s="167"/>
      <c r="AM273" s="167"/>
      <c r="AN273" s="4">
        <f>+VLOOKUP(P273,'[2]STYLES &amp; MODELS MATRIX'!$F:$G,2,FALSE)</f>
        <v>0</v>
      </c>
    </row>
    <row r="274" spans="1:40" s="4" customFormat="1" x14ac:dyDescent="0.2">
      <c r="A274" s="43" t="s">
        <v>1005</v>
      </c>
      <c r="B274" s="44" t="s">
        <v>2161</v>
      </c>
      <c r="C274" s="43" t="str">
        <f>IF(B274&gt;0,+VLOOKUP(B274,'STYLE NAMES'!$B$1:$C$1007,2,FALSE),"")</f>
        <v>WINTER STABLE RUG</v>
      </c>
      <c r="D274" s="58" t="str">
        <f t="shared" si="80"/>
        <v>ALASKA-P / RPS0003BLKBLK</v>
      </c>
      <c r="E274" s="43" t="s">
        <v>1612</v>
      </c>
      <c r="F274" s="45" t="s">
        <v>769</v>
      </c>
      <c r="G274" s="45" t="s">
        <v>782</v>
      </c>
      <c r="H274" s="46" t="s">
        <v>779</v>
      </c>
      <c r="I274" s="42" t="s">
        <v>95</v>
      </c>
      <c r="J274" s="42" t="s">
        <v>95</v>
      </c>
      <c r="K274" s="3"/>
      <c r="L274" s="58" t="str">
        <f t="shared" si="81"/>
        <v>ALASKA-P</v>
      </c>
      <c r="M274" s="58" t="str">
        <f>IF(B274&gt;0,+VLOOKUP(B274,'STYLE NAMES'!$B$1:$D$1021,3,FALSE),"")</f>
        <v>H.RUGPN_STR</v>
      </c>
      <c r="N274" s="55" t="str">
        <f t="shared" si="79"/>
        <v>H.RUGPN_STR0090</v>
      </c>
      <c r="O274" s="58" t="str">
        <f t="shared" si="82"/>
        <v>RPS0003BLKBLK</v>
      </c>
      <c r="P274" s="55" t="str">
        <f t="shared" si="83"/>
        <v>H.RUGPN_STR0090_RPS0003BLKBLK</v>
      </c>
      <c r="Q274" s="58"/>
      <c r="R274" s="84" t="str">
        <f>IF(G274&gt;0,+VLOOKUP(G274,'MASTER CODE DATA'!O$2:P$99,2,FALSE),"")</f>
        <v>RPS</v>
      </c>
      <c r="S274" s="84" t="str">
        <f>IF(I274&gt;0,+VLOOKUP(I274,'MASTER CODE DATA'!Q$2:R$999,2,FALSE),"")</f>
        <v>BLK</v>
      </c>
      <c r="T274" s="84" t="str">
        <f>IF(J274&gt;0,+VLOOKUP(J274,'MASTER CODE DATA'!Q$2:R$999,2,FALSE),"")</f>
        <v>BLK</v>
      </c>
      <c r="U274" s="3"/>
      <c r="V274" s="42" t="s">
        <v>3128</v>
      </c>
      <c r="W274" s="42" t="s">
        <v>3129</v>
      </c>
      <c r="X274" s="42" t="s">
        <v>3130</v>
      </c>
      <c r="Y274" s="42" t="s">
        <v>3131</v>
      </c>
      <c r="Z274" s="42" t="s">
        <v>3132</v>
      </c>
      <c r="AA274" s="42" t="s">
        <v>3133</v>
      </c>
      <c r="AB274" s="42"/>
      <c r="AC274" s="42"/>
      <c r="AD274" s="167"/>
      <c r="AE274" s="167"/>
      <c r="AF274" s="167"/>
      <c r="AG274" s="167"/>
      <c r="AH274" s="167"/>
      <c r="AI274" s="167"/>
      <c r="AJ274" s="167"/>
      <c r="AK274" s="167"/>
      <c r="AL274" s="167"/>
      <c r="AM274" s="167"/>
      <c r="AN274" s="4">
        <f>+VLOOKUP(P274,'[2]STYLES &amp; MODELS MATRIX'!$F:$G,2,FALSE)</f>
        <v>0</v>
      </c>
    </row>
    <row r="275" spans="1:40" s="4" customFormat="1" x14ac:dyDescent="0.2">
      <c r="A275" s="43" t="s">
        <v>1005</v>
      </c>
      <c r="B275" s="44" t="s">
        <v>2161</v>
      </c>
      <c r="C275" s="43" t="str">
        <f>IF(B275&gt;0,+VLOOKUP(B275,'STYLE NAMES'!$B$1:$C$1007,2,FALSE),"")</f>
        <v>WINTER STABLE RUG</v>
      </c>
      <c r="D275" s="58" t="str">
        <f t="shared" si="80"/>
        <v>ALASKA-P / RPS0003NAVNAV</v>
      </c>
      <c r="E275" s="43" t="s">
        <v>1612</v>
      </c>
      <c r="F275" s="45" t="s">
        <v>769</v>
      </c>
      <c r="G275" s="45" t="s">
        <v>782</v>
      </c>
      <c r="H275" s="46" t="s">
        <v>779</v>
      </c>
      <c r="I275" s="42" t="s">
        <v>96</v>
      </c>
      <c r="J275" s="42" t="s">
        <v>96</v>
      </c>
      <c r="K275" s="3"/>
      <c r="L275" s="58" t="str">
        <f t="shared" si="81"/>
        <v>ALASKA-P</v>
      </c>
      <c r="M275" s="58" t="str">
        <f>IF(B275&gt;0,+VLOOKUP(B275,'STYLE NAMES'!$B$1:$D$1021,3,FALSE),"")</f>
        <v>H.RUGPN_STR</v>
      </c>
      <c r="N275" s="55" t="str">
        <f t="shared" si="79"/>
        <v>H.RUGPN_STR0090</v>
      </c>
      <c r="O275" s="58" t="str">
        <f t="shared" si="82"/>
        <v>RPS0003NAVNAV</v>
      </c>
      <c r="P275" s="55" t="str">
        <f t="shared" si="83"/>
        <v>H.RUGPN_STR0090_RPS0003NAVNAV</v>
      </c>
      <c r="Q275" s="58"/>
      <c r="R275" s="84" t="str">
        <f>IF(G275&gt;0,+VLOOKUP(G275,'MASTER CODE DATA'!O$2:P$99,2,FALSE),"")</f>
        <v>RPS</v>
      </c>
      <c r="S275" s="84" t="str">
        <f>IF(I275&gt;0,+VLOOKUP(I275,'MASTER CODE DATA'!Q$2:R$999,2,FALSE),"")</f>
        <v>NAV</v>
      </c>
      <c r="T275" s="84" t="str">
        <f>IF(J275&gt;0,+VLOOKUP(J275,'MASTER CODE DATA'!Q$2:R$999,2,FALSE),"")</f>
        <v>NAV</v>
      </c>
      <c r="U275" s="3"/>
      <c r="V275" s="42" t="s">
        <v>3134</v>
      </c>
      <c r="W275" s="42" t="s">
        <v>3135</v>
      </c>
      <c r="X275" s="42" t="s">
        <v>3136</v>
      </c>
      <c r="Y275" s="42" t="s">
        <v>3137</v>
      </c>
      <c r="Z275" s="42" t="s">
        <v>3138</v>
      </c>
      <c r="AA275" s="42" t="s">
        <v>3139</v>
      </c>
      <c r="AB275" s="42" t="s">
        <v>2562</v>
      </c>
      <c r="AC275" s="42" t="s">
        <v>2562</v>
      </c>
      <c r="AD275" s="167"/>
      <c r="AE275" s="167"/>
      <c r="AF275" s="167"/>
      <c r="AG275" s="167"/>
      <c r="AH275" s="167"/>
      <c r="AI275" s="167"/>
      <c r="AJ275" s="167"/>
      <c r="AK275" s="167"/>
      <c r="AL275" s="167"/>
      <c r="AM275" s="167"/>
      <c r="AN275" s="4">
        <f>+VLOOKUP(P275,'[2]STYLES &amp; MODELS MATRIX'!$F:$G,2,FALSE)</f>
        <v>0</v>
      </c>
    </row>
    <row r="276" spans="1:40" s="4" customFormat="1" x14ac:dyDescent="0.2">
      <c r="A276" s="43" t="s">
        <v>1005</v>
      </c>
      <c r="B276" s="44" t="s">
        <v>2161</v>
      </c>
      <c r="C276" s="43" t="str">
        <f>IF(B276&gt;0,+VLOOKUP(B276,'STYLE NAMES'!$B$1:$C$1007,2,FALSE),"")</f>
        <v>WINTER STABLE RUG</v>
      </c>
      <c r="D276" s="58" t="str">
        <f t="shared" si="80"/>
        <v>ALASKA-P / RPS0003BORBOR</v>
      </c>
      <c r="E276" s="43" t="s">
        <v>1612</v>
      </c>
      <c r="F276" s="45" t="s">
        <v>769</v>
      </c>
      <c r="G276" s="45" t="s">
        <v>782</v>
      </c>
      <c r="H276" s="46" t="s">
        <v>779</v>
      </c>
      <c r="I276" s="42" t="s">
        <v>97</v>
      </c>
      <c r="J276" s="42" t="s">
        <v>97</v>
      </c>
      <c r="K276" s="3"/>
      <c r="L276" s="58" t="str">
        <f t="shared" si="81"/>
        <v>ALASKA-P</v>
      </c>
      <c r="M276" s="58" t="str">
        <f>IF(B276&gt;0,+VLOOKUP(B276,'STYLE NAMES'!$B$1:$D$1021,3,FALSE),"")</f>
        <v>H.RUGPN_STR</v>
      </c>
      <c r="N276" s="55" t="str">
        <f t="shared" si="79"/>
        <v>H.RUGPN_STR0090</v>
      </c>
      <c r="O276" s="58" t="str">
        <f t="shared" si="82"/>
        <v>RPS0003BORBOR</v>
      </c>
      <c r="P276" s="55" t="str">
        <f t="shared" si="83"/>
        <v>H.RUGPN_STR0090_RPS0003BORBOR</v>
      </c>
      <c r="Q276" s="58"/>
      <c r="R276" s="84" t="str">
        <f>IF(G276&gt;0,+VLOOKUP(G276,'MASTER CODE DATA'!O$2:P$99,2,FALSE),"")</f>
        <v>RPS</v>
      </c>
      <c r="S276" s="84" t="str">
        <f>IF(I276&gt;0,+VLOOKUP(I276,'MASTER CODE DATA'!Q$2:R$999,2,FALSE),"")</f>
        <v>BOR</v>
      </c>
      <c r="T276" s="84" t="str">
        <f>IF(J276&gt;0,+VLOOKUP(J276,'MASTER CODE DATA'!Q$2:R$999,2,FALSE),"")</f>
        <v>BOR</v>
      </c>
      <c r="U276" s="3"/>
      <c r="V276" s="42" t="s">
        <v>3140</v>
      </c>
      <c r="W276" s="42" t="s">
        <v>3141</v>
      </c>
      <c r="X276" s="42" t="s">
        <v>3142</v>
      </c>
      <c r="Y276" s="42" t="s">
        <v>3143</v>
      </c>
      <c r="Z276" s="42" t="s">
        <v>3144</v>
      </c>
      <c r="AA276" s="42" t="s">
        <v>3145</v>
      </c>
      <c r="AB276" s="42" t="s">
        <v>2562</v>
      </c>
      <c r="AC276" s="42" t="s">
        <v>2562</v>
      </c>
      <c r="AD276" s="167"/>
      <c r="AE276" s="167"/>
      <c r="AF276" s="167"/>
      <c r="AG276" s="167"/>
      <c r="AH276" s="167"/>
      <c r="AI276" s="167"/>
      <c r="AJ276" s="167"/>
      <c r="AK276" s="167"/>
      <c r="AL276" s="167"/>
      <c r="AM276" s="167"/>
      <c r="AN276" s="4">
        <f>+VLOOKUP(P276,'[2]STYLES &amp; MODELS MATRIX'!$F:$G,2,FALSE)</f>
        <v>0</v>
      </c>
    </row>
    <row r="277" spans="1:40" s="4" customFormat="1" x14ac:dyDescent="0.2">
      <c r="A277" s="43" t="s">
        <v>1005</v>
      </c>
      <c r="B277" s="44" t="s">
        <v>2161</v>
      </c>
      <c r="C277" s="43" t="str">
        <f>IF(B277&gt;0,+VLOOKUP(B277,'STYLE NAMES'!$B$1:$C$1007,2,FALSE),"")</f>
        <v>WINTER STABLE RUG</v>
      </c>
      <c r="D277" s="58" t="str">
        <f t="shared" ref="D277" si="84">IF(B277&gt;0,+(L277&amp;" / "&amp;O277),"")</f>
        <v>ALASKA-P / RPS0003ELBELB</v>
      </c>
      <c r="E277" s="43" t="s">
        <v>1612</v>
      </c>
      <c r="F277" s="45" t="s">
        <v>769</v>
      </c>
      <c r="G277" s="45" t="s">
        <v>782</v>
      </c>
      <c r="H277" s="46" t="s">
        <v>779</v>
      </c>
      <c r="I277" s="42" t="s">
        <v>776</v>
      </c>
      <c r="J277" s="42" t="s">
        <v>776</v>
      </c>
      <c r="K277" s="3"/>
      <c r="L277" s="58" t="str">
        <f t="shared" ref="L277" si="85">+B277</f>
        <v>ALASKA-P</v>
      </c>
      <c r="M277" s="58" t="str">
        <f>IF(B277&gt;0,+VLOOKUP(B277,'STYLE NAMES'!$B$1:$D$1021,3,FALSE),"")</f>
        <v>H.RUGPN_STR</v>
      </c>
      <c r="N277" s="55" t="str">
        <f t="shared" ref="N277" si="86">+M277&amp;A277</f>
        <v>H.RUGPN_STR0090</v>
      </c>
      <c r="O277" s="58" t="str">
        <f t="shared" ref="O277" si="87">+R277&amp;H277&amp;S277&amp;T277</f>
        <v>RPS0003ELBELB</v>
      </c>
      <c r="P277" s="55" t="str">
        <f t="shared" ref="P277" si="88">+N277&amp;"_"&amp;O277</f>
        <v>H.RUGPN_STR0090_RPS0003ELBELB</v>
      </c>
      <c r="Q277" s="58"/>
      <c r="R277" s="84" t="str">
        <f>IF(G277&gt;0,+VLOOKUP(G277,'MASTER CODE DATA'!O$2:P$99,2,FALSE),"")</f>
        <v>RPS</v>
      </c>
      <c r="S277" s="84" t="str">
        <f>IF(I277&gt;0,+VLOOKUP(I277,'MASTER CODE DATA'!Q$2:R$999,2,FALSE),"")</f>
        <v>ELB</v>
      </c>
      <c r="T277" s="84" t="str">
        <f>IF(J277&gt;0,+VLOOKUP(J277,'MASTER CODE DATA'!Q$2:R$999,2,FALSE),"")</f>
        <v>ELB</v>
      </c>
      <c r="U277" s="3"/>
      <c r="V277" s="42" t="s">
        <v>3504</v>
      </c>
      <c r="W277" s="42" t="s">
        <v>3505</v>
      </c>
      <c r="X277" s="42" t="s">
        <v>3506</v>
      </c>
      <c r="Y277" s="42" t="s">
        <v>3507</v>
      </c>
      <c r="Z277" s="42"/>
      <c r="AA277" s="42"/>
      <c r="AB277" s="42" t="s">
        <v>2562</v>
      </c>
      <c r="AC277" s="42" t="s">
        <v>2562</v>
      </c>
      <c r="AD277" s="167"/>
      <c r="AE277" s="167"/>
      <c r="AF277" s="167"/>
      <c r="AG277" s="167"/>
      <c r="AH277" s="167"/>
      <c r="AI277" s="167"/>
      <c r="AJ277" s="167"/>
      <c r="AK277" s="167"/>
      <c r="AL277" s="167"/>
      <c r="AM277" s="167"/>
      <c r="AN277" s="4">
        <f>+VLOOKUP(P277,'[2]STYLES &amp; MODELS MATRIX'!$F:$G,2,FALSE)</f>
        <v>0</v>
      </c>
    </row>
    <row r="278" spans="1:40" s="4" customFormat="1" x14ac:dyDescent="0.2">
      <c r="A278" s="43" t="s">
        <v>1005</v>
      </c>
      <c r="B278" s="44" t="s">
        <v>2161</v>
      </c>
      <c r="C278" s="43" t="str">
        <f>IF(B278&gt;0,+VLOOKUP(B278,'STYLE NAMES'!$B$1:$C$1007,2,FALSE),"")</f>
        <v>WINTER STABLE RUG</v>
      </c>
      <c r="D278" s="58" t="str">
        <f t="shared" si="80"/>
        <v>ALASKA-P / RPS0003GRNGRN</v>
      </c>
      <c r="E278" s="43" t="s">
        <v>1612</v>
      </c>
      <c r="F278" s="45" t="s">
        <v>769</v>
      </c>
      <c r="G278" s="45" t="s">
        <v>782</v>
      </c>
      <c r="H278" s="46" t="s">
        <v>779</v>
      </c>
      <c r="I278" s="42" t="s">
        <v>98</v>
      </c>
      <c r="J278" s="42" t="s">
        <v>98</v>
      </c>
      <c r="K278" s="3"/>
      <c r="L278" s="58" t="str">
        <f t="shared" si="81"/>
        <v>ALASKA-P</v>
      </c>
      <c r="M278" s="58" t="str">
        <f>IF(B278&gt;0,+VLOOKUP(B278,'STYLE NAMES'!$B$1:$D$1021,3,FALSE),"")</f>
        <v>H.RUGPN_STR</v>
      </c>
      <c r="N278" s="55" t="str">
        <f t="shared" si="79"/>
        <v>H.RUGPN_STR0090</v>
      </c>
      <c r="O278" s="58" t="str">
        <f t="shared" si="82"/>
        <v>RPS0003GRNGRN</v>
      </c>
      <c r="P278" s="55" t="str">
        <f t="shared" si="83"/>
        <v>H.RUGPN_STR0090_RPS0003GRNGRN</v>
      </c>
      <c r="Q278" s="58"/>
      <c r="R278" s="84" t="str">
        <f>IF(G278&gt;0,+VLOOKUP(G278,'MASTER CODE DATA'!O$2:P$99,2,FALSE),"")</f>
        <v>RPS</v>
      </c>
      <c r="S278" s="84" t="str">
        <f>IF(I278&gt;0,+VLOOKUP(I278,'MASTER CODE DATA'!Q$2:R$999,2,FALSE),"")</f>
        <v>GRN</v>
      </c>
      <c r="T278" s="84" t="str">
        <f>IF(J278&gt;0,+VLOOKUP(J278,'MASTER CODE DATA'!Q$2:R$999,2,FALSE),"")</f>
        <v>GRN</v>
      </c>
      <c r="U278" s="3"/>
      <c r="V278" s="42" t="s">
        <v>3146</v>
      </c>
      <c r="W278" s="42" t="s">
        <v>3147</v>
      </c>
      <c r="X278" s="42" t="s">
        <v>3148</v>
      </c>
      <c r="Y278" s="42" t="s">
        <v>3149</v>
      </c>
      <c r="Z278" s="42" t="s">
        <v>3150</v>
      </c>
      <c r="AA278" s="42" t="s">
        <v>3151</v>
      </c>
      <c r="AB278" s="42" t="s">
        <v>2562</v>
      </c>
      <c r="AC278" s="42" t="s">
        <v>2562</v>
      </c>
      <c r="AD278" s="167"/>
      <c r="AE278" s="167"/>
      <c r="AF278" s="167"/>
      <c r="AG278" s="167"/>
      <c r="AH278" s="167"/>
      <c r="AI278" s="167"/>
      <c r="AJ278" s="167"/>
      <c r="AK278" s="167"/>
      <c r="AL278" s="167"/>
      <c r="AM278" s="167"/>
      <c r="AN278" s="4">
        <f>+VLOOKUP(P278,'[2]STYLES &amp; MODELS MATRIX'!$F:$G,2,FALSE)</f>
        <v>0</v>
      </c>
    </row>
    <row r="279" spans="1:40" s="4" customFormat="1" x14ac:dyDescent="0.2">
      <c r="A279" s="43" t="s">
        <v>1006</v>
      </c>
      <c r="B279" s="44" t="s">
        <v>2191</v>
      </c>
      <c r="C279" s="43" t="str">
        <f>IF(B279&gt;0,+VLOOKUP(B279,'STYLE NAMES'!$B$1:$C$1007,2,FALSE),"")</f>
        <v>FLY SHEET</v>
      </c>
      <c r="D279" s="58" t="str">
        <f t="shared" si="80"/>
        <v>VOLARE-P / MSH0004LGYBOR</v>
      </c>
      <c r="E279" s="43" t="s">
        <v>1612</v>
      </c>
      <c r="F279" s="45" t="s">
        <v>785</v>
      </c>
      <c r="G279" s="45" t="s">
        <v>786</v>
      </c>
      <c r="H279" s="46" t="s">
        <v>780</v>
      </c>
      <c r="I279" s="42" t="s">
        <v>356</v>
      </c>
      <c r="J279" s="42" t="s">
        <v>97</v>
      </c>
      <c r="K279" s="3"/>
      <c r="L279" s="58" t="str">
        <f t="shared" si="81"/>
        <v>VOLARE-P</v>
      </c>
      <c r="M279" s="58" t="str">
        <f>IF(B279&gt;0,+VLOOKUP(B279,'STYLE NAMES'!$B$1:$D$1021,3,FALSE),"")</f>
        <v>H.FLYPN_FLS</v>
      </c>
      <c r="N279" s="55" t="str">
        <f t="shared" si="79"/>
        <v>H.FLYPN_FLS0091</v>
      </c>
      <c r="O279" s="58" t="str">
        <f t="shared" si="82"/>
        <v>MSH0004LGYBOR</v>
      </c>
      <c r="P279" s="55" t="str">
        <f t="shared" si="83"/>
        <v>H.FLYPN_FLS0091_MSH0004LGYBOR</v>
      </c>
      <c r="Q279" s="58"/>
      <c r="R279" s="84" t="str">
        <f>IF(G279&gt;0,+VLOOKUP(G279,'MASTER CODE DATA'!O$2:P$99,2,FALSE),"")</f>
        <v>MSH</v>
      </c>
      <c r="S279" s="84" t="str">
        <f>IF(I279&gt;0,+VLOOKUP(I279,'MASTER CODE DATA'!Q$2:R$999,2,FALSE),"")</f>
        <v>LGY</v>
      </c>
      <c r="T279" s="84" t="str">
        <f>IF(J279&gt;0,+VLOOKUP(J279,'MASTER CODE DATA'!Q$2:R$999,2,FALSE),"")</f>
        <v>BOR</v>
      </c>
      <c r="U279" s="3"/>
      <c r="V279" s="42">
        <v>0</v>
      </c>
      <c r="W279" s="42" t="s">
        <v>2562</v>
      </c>
      <c r="X279" s="42" t="s">
        <v>2562</v>
      </c>
      <c r="Y279" s="42" t="s">
        <v>2562</v>
      </c>
      <c r="Z279" s="42" t="s">
        <v>2562</v>
      </c>
      <c r="AA279" s="42" t="s">
        <v>2562</v>
      </c>
      <c r="AB279" s="42" t="s">
        <v>2562</v>
      </c>
      <c r="AC279" s="42" t="s">
        <v>2562</v>
      </c>
      <c r="AD279" s="167"/>
      <c r="AE279" s="167"/>
      <c r="AF279" s="167"/>
      <c r="AG279" s="167"/>
      <c r="AH279" s="167"/>
      <c r="AI279" s="167"/>
      <c r="AJ279" s="167"/>
      <c r="AK279" s="167"/>
      <c r="AL279" s="167"/>
      <c r="AM279" s="167"/>
      <c r="AN279" s="4">
        <f>+VLOOKUP(P279,'[2]STYLES &amp; MODELS MATRIX'!$F:$G,2,FALSE)</f>
        <v>0</v>
      </c>
    </row>
    <row r="280" spans="1:40" s="4" customFormat="1" x14ac:dyDescent="0.2">
      <c r="A280" s="43" t="s">
        <v>1006</v>
      </c>
      <c r="B280" s="44" t="s">
        <v>2191</v>
      </c>
      <c r="C280" s="43" t="str">
        <f>IF(B280&gt;0,+VLOOKUP(B280,'STYLE NAMES'!$B$1:$C$1007,2,FALSE),"")</f>
        <v>FLY SHEET</v>
      </c>
      <c r="D280" s="58" t="str">
        <f t="shared" si="80"/>
        <v>VOLARE-P / MSH0004BLKBLK</v>
      </c>
      <c r="E280" s="43" t="s">
        <v>1612</v>
      </c>
      <c r="F280" s="45" t="s">
        <v>785</v>
      </c>
      <c r="G280" s="45" t="s">
        <v>786</v>
      </c>
      <c r="H280" s="46" t="s">
        <v>780</v>
      </c>
      <c r="I280" s="42" t="s">
        <v>95</v>
      </c>
      <c r="J280" s="42" t="s">
        <v>95</v>
      </c>
      <c r="K280" s="3"/>
      <c r="L280" s="58" t="str">
        <f t="shared" si="81"/>
        <v>VOLARE-P</v>
      </c>
      <c r="M280" s="58" t="str">
        <f>IF(B280&gt;0,+VLOOKUP(B280,'STYLE NAMES'!$B$1:$D$1021,3,FALSE),"")</f>
        <v>H.FLYPN_FLS</v>
      </c>
      <c r="N280" s="55" t="str">
        <f t="shared" si="79"/>
        <v>H.FLYPN_FLS0091</v>
      </c>
      <c r="O280" s="58" t="str">
        <f t="shared" si="82"/>
        <v>MSH0004BLKBLK</v>
      </c>
      <c r="P280" s="55" t="str">
        <f t="shared" si="83"/>
        <v>H.FLYPN_FLS0091_MSH0004BLKBLK</v>
      </c>
      <c r="Q280" s="58"/>
      <c r="R280" s="84" t="str">
        <f>IF(G280&gt;0,+VLOOKUP(G280,'MASTER CODE DATA'!O$2:P$99,2,FALSE),"")</f>
        <v>MSH</v>
      </c>
      <c r="S280" s="84" t="str">
        <f>IF(I280&gt;0,+VLOOKUP(I280,'MASTER CODE DATA'!Q$2:R$999,2,FALSE),"")</f>
        <v>BLK</v>
      </c>
      <c r="T280" s="84" t="str">
        <f>IF(J280&gt;0,+VLOOKUP(J280,'MASTER CODE DATA'!Q$2:R$999,2,FALSE),"")</f>
        <v>BLK</v>
      </c>
      <c r="U280" s="3"/>
      <c r="V280" s="42">
        <v>0</v>
      </c>
      <c r="W280" s="42" t="s">
        <v>2562</v>
      </c>
      <c r="X280" s="42" t="s">
        <v>2562</v>
      </c>
      <c r="Y280" s="42" t="s">
        <v>2562</v>
      </c>
      <c r="Z280" s="42" t="s">
        <v>2562</v>
      </c>
      <c r="AA280" s="42" t="s">
        <v>2562</v>
      </c>
      <c r="AB280" s="42" t="s">
        <v>2562</v>
      </c>
      <c r="AC280" s="42" t="s">
        <v>2562</v>
      </c>
      <c r="AD280" s="167"/>
      <c r="AE280" s="167"/>
      <c r="AF280" s="167"/>
      <c r="AG280" s="167"/>
      <c r="AH280" s="167"/>
      <c r="AI280" s="167"/>
      <c r="AJ280" s="167"/>
      <c r="AK280" s="167"/>
      <c r="AL280" s="167"/>
      <c r="AM280" s="167"/>
      <c r="AN280" s="4">
        <f>+VLOOKUP(P280,'[2]STYLES &amp; MODELS MATRIX'!$F:$G,2,FALSE)</f>
        <v>0</v>
      </c>
    </row>
    <row r="281" spans="1:40" s="4" customFormat="1" x14ac:dyDescent="0.2">
      <c r="A281" s="43" t="s">
        <v>1007</v>
      </c>
      <c r="B281" s="44" t="s">
        <v>2187</v>
      </c>
      <c r="C281" s="43" t="str">
        <f>IF(B281&gt;0,+VLOOKUP(B281,'STYLE NAMES'!$B$1:$C$1007,2,FALSE),"")</f>
        <v>FLEECE EXERCISE SHEET</v>
      </c>
      <c r="D281" s="58" t="str">
        <f t="shared" si="80"/>
        <v>FLEECE-XP / FLC0001BLKGLD</v>
      </c>
      <c r="E281" s="43" t="s">
        <v>1612</v>
      </c>
      <c r="F281" s="45" t="s">
        <v>769</v>
      </c>
      <c r="G281" s="45" t="s">
        <v>770</v>
      </c>
      <c r="H281" s="46" t="s">
        <v>771</v>
      </c>
      <c r="I281" s="42" t="s">
        <v>95</v>
      </c>
      <c r="J281" s="42" t="s">
        <v>329</v>
      </c>
      <c r="K281" s="3"/>
      <c r="L281" s="58" t="str">
        <f t="shared" si="81"/>
        <v>FLEECE-XP</v>
      </c>
      <c r="M281" s="58" t="str">
        <f>IF(B281&gt;0,+VLOOKUP(B281,'STYLE NAMES'!$B$1:$D$1021,3,FALSE),"")</f>
        <v>H.RUGPN_EXS</v>
      </c>
      <c r="N281" s="55" t="str">
        <f t="shared" si="79"/>
        <v>H.RUGPN_EXS0092</v>
      </c>
      <c r="O281" s="58" t="str">
        <f t="shared" si="82"/>
        <v>FLC0001BLKGLD</v>
      </c>
      <c r="P281" s="55" t="str">
        <f t="shared" si="83"/>
        <v>H.RUGPN_EXS0092_FLC0001BLKGLD</v>
      </c>
      <c r="Q281" s="58"/>
      <c r="R281" s="84" t="str">
        <f>IF(G281&gt;0,+VLOOKUP(G281,'MASTER CODE DATA'!O$2:P$99,2,FALSE),"")</f>
        <v>FLC</v>
      </c>
      <c r="S281" s="84" t="str">
        <f>IF(I281&gt;0,+VLOOKUP(I281,'MASTER CODE DATA'!Q$2:R$999,2,FALSE),"")</f>
        <v>BLK</v>
      </c>
      <c r="T281" s="84" t="str">
        <f>IF(J281&gt;0,+VLOOKUP(J281,'MASTER CODE DATA'!Q$2:R$999,2,FALSE),"")</f>
        <v>GLD</v>
      </c>
      <c r="U281" s="3"/>
      <c r="V281" s="42" t="s">
        <v>3157</v>
      </c>
      <c r="W281" s="42" t="s">
        <v>3158</v>
      </c>
      <c r="X281" s="42" t="s">
        <v>2562</v>
      </c>
      <c r="Y281" s="42" t="s">
        <v>2562</v>
      </c>
      <c r="Z281" s="42" t="s">
        <v>2562</v>
      </c>
      <c r="AA281" s="42" t="s">
        <v>2562</v>
      </c>
      <c r="AB281" s="42" t="s">
        <v>2562</v>
      </c>
      <c r="AC281" s="42" t="s">
        <v>2562</v>
      </c>
      <c r="AD281" s="167"/>
      <c r="AE281" s="167"/>
      <c r="AF281" s="167"/>
      <c r="AG281" s="167"/>
      <c r="AH281" s="167"/>
      <c r="AI281" s="167"/>
      <c r="AJ281" s="167"/>
      <c r="AK281" s="167"/>
      <c r="AL281" s="167"/>
      <c r="AM281" s="167"/>
      <c r="AN281" s="4">
        <f>+VLOOKUP(P281,'[2]STYLES &amp; MODELS MATRIX'!$F:$G,2,FALSE)</f>
        <v>0</v>
      </c>
    </row>
    <row r="282" spans="1:40" s="4" customFormat="1" x14ac:dyDescent="0.2">
      <c r="A282" s="43" t="s">
        <v>1007</v>
      </c>
      <c r="B282" s="44" t="s">
        <v>2187</v>
      </c>
      <c r="C282" s="43" t="str">
        <f>IF(B282&gt;0,+VLOOKUP(B282,'STYLE NAMES'!$B$1:$C$1007,2,FALSE),"")</f>
        <v>FLEECE EXERCISE SHEET</v>
      </c>
      <c r="D282" s="58" t="str">
        <f t="shared" si="80"/>
        <v>FLEECE-XP / FLC0001BORGLD</v>
      </c>
      <c r="E282" s="43" t="s">
        <v>1612</v>
      </c>
      <c r="F282" s="45" t="s">
        <v>769</v>
      </c>
      <c r="G282" s="45" t="s">
        <v>770</v>
      </c>
      <c r="H282" s="46" t="s">
        <v>771</v>
      </c>
      <c r="I282" s="42" t="s">
        <v>97</v>
      </c>
      <c r="J282" s="42" t="s">
        <v>329</v>
      </c>
      <c r="K282" s="3"/>
      <c r="L282" s="58" t="str">
        <f t="shared" si="81"/>
        <v>FLEECE-XP</v>
      </c>
      <c r="M282" s="58" t="str">
        <f>IF(B282&gt;0,+VLOOKUP(B282,'STYLE NAMES'!$B$1:$D$1021,3,FALSE),"")</f>
        <v>H.RUGPN_EXS</v>
      </c>
      <c r="N282" s="55" t="str">
        <f t="shared" si="79"/>
        <v>H.RUGPN_EXS0092</v>
      </c>
      <c r="O282" s="58" t="str">
        <f t="shared" si="82"/>
        <v>FLC0001BORGLD</v>
      </c>
      <c r="P282" s="55" t="str">
        <f t="shared" si="83"/>
        <v>H.RUGPN_EXS0092_FLC0001BORGLD</v>
      </c>
      <c r="Q282" s="58"/>
      <c r="R282" s="84" t="str">
        <f>IF(G282&gt;0,+VLOOKUP(G282,'MASTER CODE DATA'!O$2:P$99,2,FALSE),"")</f>
        <v>FLC</v>
      </c>
      <c r="S282" s="84" t="str">
        <f>IF(I282&gt;0,+VLOOKUP(I282,'MASTER CODE DATA'!Q$2:R$999,2,FALSE),"")</f>
        <v>BOR</v>
      </c>
      <c r="T282" s="84" t="str">
        <f>IF(J282&gt;0,+VLOOKUP(J282,'MASTER CODE DATA'!Q$2:R$999,2,FALSE),"")</f>
        <v>GLD</v>
      </c>
      <c r="U282" s="3"/>
      <c r="V282" s="42" t="s">
        <v>3159</v>
      </c>
      <c r="W282" s="42" t="s">
        <v>3160</v>
      </c>
      <c r="X282" s="42" t="s">
        <v>2562</v>
      </c>
      <c r="Y282" s="42" t="s">
        <v>2562</v>
      </c>
      <c r="Z282" s="42" t="s">
        <v>2562</v>
      </c>
      <c r="AA282" s="42" t="s">
        <v>2562</v>
      </c>
      <c r="AB282" s="42" t="s">
        <v>2562</v>
      </c>
      <c r="AC282" s="42" t="s">
        <v>2562</v>
      </c>
      <c r="AD282" s="167"/>
      <c r="AE282" s="167"/>
      <c r="AF282" s="167"/>
      <c r="AG282" s="167"/>
      <c r="AH282" s="167"/>
      <c r="AI282" s="167"/>
      <c r="AJ282" s="167"/>
      <c r="AK282" s="167"/>
      <c r="AL282" s="167"/>
      <c r="AM282" s="167"/>
      <c r="AN282" s="4">
        <f>+VLOOKUP(P282,'[2]STYLES &amp; MODELS MATRIX'!$F:$G,2,FALSE)</f>
        <v>0</v>
      </c>
    </row>
    <row r="283" spans="1:40" s="4" customFormat="1" x14ac:dyDescent="0.2">
      <c r="A283" s="43" t="s">
        <v>1007</v>
      </c>
      <c r="B283" s="44" t="s">
        <v>2187</v>
      </c>
      <c r="C283" s="43" t="str">
        <f>IF(B283&gt;0,+VLOOKUP(B283,'STYLE NAMES'!$B$1:$C$1007,2,FALSE),"")</f>
        <v>FLEECE EXERCISE SHEET</v>
      </c>
      <c r="D283" s="58" t="str">
        <f t="shared" si="80"/>
        <v>FLEECE-XP / FLC0001PURGLD</v>
      </c>
      <c r="E283" s="43" t="s">
        <v>1612</v>
      </c>
      <c r="F283" s="45" t="s">
        <v>769</v>
      </c>
      <c r="G283" s="45" t="s">
        <v>770</v>
      </c>
      <c r="H283" s="46" t="s">
        <v>771</v>
      </c>
      <c r="I283" s="42" t="s">
        <v>114</v>
      </c>
      <c r="J283" s="42" t="s">
        <v>329</v>
      </c>
      <c r="K283" s="3"/>
      <c r="L283" s="58" t="str">
        <f t="shared" si="81"/>
        <v>FLEECE-XP</v>
      </c>
      <c r="M283" s="58" t="str">
        <f>IF(B283&gt;0,+VLOOKUP(B283,'STYLE NAMES'!$B$1:$D$1021,3,FALSE),"")</f>
        <v>H.RUGPN_EXS</v>
      </c>
      <c r="N283" s="55" t="str">
        <f t="shared" si="79"/>
        <v>H.RUGPN_EXS0092</v>
      </c>
      <c r="O283" s="58" t="str">
        <f t="shared" si="82"/>
        <v>FLC0001PURGLD</v>
      </c>
      <c r="P283" s="55" t="str">
        <f t="shared" si="83"/>
        <v>H.RUGPN_EXS0092_FLC0001PURGLD</v>
      </c>
      <c r="Q283" s="58"/>
      <c r="R283" s="84" t="str">
        <f>IF(G283&gt;0,+VLOOKUP(G283,'MASTER CODE DATA'!O$2:P$99,2,FALSE),"")</f>
        <v>FLC</v>
      </c>
      <c r="S283" s="84" t="str">
        <f>IF(I283&gt;0,+VLOOKUP(I283,'MASTER CODE DATA'!Q$2:R$999,2,FALSE),"")</f>
        <v>PUR</v>
      </c>
      <c r="T283" s="84" t="str">
        <f>IF(J283&gt;0,+VLOOKUP(J283,'MASTER CODE DATA'!Q$2:R$999,2,FALSE),"")</f>
        <v>GLD</v>
      </c>
      <c r="U283" s="3"/>
      <c r="V283" s="42" t="s">
        <v>3161</v>
      </c>
      <c r="W283" s="42" t="s">
        <v>3162</v>
      </c>
      <c r="X283" s="42" t="s">
        <v>2562</v>
      </c>
      <c r="Y283" s="42" t="s">
        <v>2562</v>
      </c>
      <c r="Z283" s="42" t="s">
        <v>2562</v>
      </c>
      <c r="AA283" s="42" t="s">
        <v>2562</v>
      </c>
      <c r="AB283" s="42" t="s">
        <v>2562</v>
      </c>
      <c r="AC283" s="42" t="s">
        <v>2562</v>
      </c>
      <c r="AD283" s="167"/>
      <c r="AE283" s="167"/>
      <c r="AF283" s="167"/>
      <c r="AG283" s="167"/>
      <c r="AH283" s="167"/>
      <c r="AI283" s="167"/>
      <c r="AJ283" s="167"/>
      <c r="AK283" s="167"/>
      <c r="AL283" s="167"/>
      <c r="AM283" s="167"/>
      <c r="AN283" s="4">
        <f>+VLOOKUP(P283,'[2]STYLES &amp; MODELS MATRIX'!$F:$G,2,FALSE)</f>
        <v>0</v>
      </c>
    </row>
    <row r="284" spans="1:40" s="4" customFormat="1" x14ac:dyDescent="0.2">
      <c r="A284" s="43" t="s">
        <v>1007</v>
      </c>
      <c r="B284" s="44" t="s">
        <v>2187</v>
      </c>
      <c r="C284" s="43" t="str">
        <f>IF(B284&gt;0,+VLOOKUP(B284,'STYLE NAMES'!$B$1:$C$1007,2,FALSE),"")</f>
        <v>FLEECE EXERCISE SHEET</v>
      </c>
      <c r="D284" s="58" t="str">
        <f t="shared" si="80"/>
        <v>FLEECE-XP / FLC0001BLKRGL</v>
      </c>
      <c r="E284" s="43" t="s">
        <v>1612</v>
      </c>
      <c r="F284" s="45" t="s">
        <v>769</v>
      </c>
      <c r="G284" s="45" t="s">
        <v>770</v>
      </c>
      <c r="H284" s="46" t="s">
        <v>771</v>
      </c>
      <c r="I284" s="42" t="s">
        <v>95</v>
      </c>
      <c r="J284" s="42" t="s">
        <v>772</v>
      </c>
      <c r="K284" s="3"/>
      <c r="L284" s="58" t="str">
        <f t="shared" si="81"/>
        <v>FLEECE-XP</v>
      </c>
      <c r="M284" s="58" t="str">
        <f>IF(B284&gt;0,+VLOOKUP(B284,'STYLE NAMES'!$B$1:$D$1021,3,FALSE),"")</f>
        <v>H.RUGPN_EXS</v>
      </c>
      <c r="N284" s="55" t="str">
        <f t="shared" si="79"/>
        <v>H.RUGPN_EXS0092</v>
      </c>
      <c r="O284" s="58" t="str">
        <f t="shared" si="82"/>
        <v>FLC0001BLKRGL</v>
      </c>
      <c r="P284" s="55" t="str">
        <f t="shared" si="83"/>
        <v>H.RUGPN_EXS0092_FLC0001BLKRGL</v>
      </c>
      <c r="Q284" s="58"/>
      <c r="R284" s="84" t="str">
        <f>IF(G284&gt;0,+VLOOKUP(G284,'MASTER CODE DATA'!O$2:P$99,2,FALSE),"")</f>
        <v>FLC</v>
      </c>
      <c r="S284" s="84" t="str">
        <f>IF(I284&gt;0,+VLOOKUP(I284,'MASTER CODE DATA'!Q$2:R$999,2,FALSE),"")</f>
        <v>BLK</v>
      </c>
      <c r="T284" s="84" t="str">
        <f>IF(J284&gt;0,+VLOOKUP(J284,'MASTER CODE DATA'!Q$2:R$999,2,FALSE),"")</f>
        <v>RGL</v>
      </c>
      <c r="U284" s="3"/>
      <c r="V284" s="42" t="s">
        <v>3163</v>
      </c>
      <c r="W284" s="42" t="s">
        <v>3164</v>
      </c>
      <c r="X284" s="42" t="s">
        <v>2562</v>
      </c>
      <c r="Y284" s="42" t="s">
        <v>2562</v>
      </c>
      <c r="Z284" s="42" t="s">
        <v>2562</v>
      </c>
      <c r="AA284" s="42" t="s">
        <v>2562</v>
      </c>
      <c r="AB284" s="42" t="s">
        <v>2562</v>
      </c>
      <c r="AC284" s="42" t="s">
        <v>2562</v>
      </c>
      <c r="AD284" s="167"/>
      <c r="AE284" s="167"/>
      <c r="AF284" s="167"/>
      <c r="AG284" s="167"/>
      <c r="AH284" s="167"/>
      <c r="AI284" s="167"/>
      <c r="AJ284" s="167"/>
      <c r="AK284" s="167"/>
      <c r="AL284" s="167"/>
      <c r="AM284" s="167"/>
      <c r="AN284" s="4">
        <f>+VLOOKUP(P284,'[2]STYLES &amp; MODELS MATRIX'!$F:$G,2,FALSE)</f>
        <v>0</v>
      </c>
    </row>
    <row r="285" spans="1:40" s="4" customFormat="1" x14ac:dyDescent="0.2">
      <c r="A285" s="43" t="s">
        <v>1007</v>
      </c>
      <c r="B285" s="44" t="s">
        <v>2187</v>
      </c>
      <c r="C285" s="43" t="str">
        <f>IF(B285&gt;0,+VLOOKUP(B285,'STYLE NAMES'!$B$1:$C$1007,2,FALSE),"")</f>
        <v>FLEECE EXERCISE SHEET</v>
      </c>
      <c r="D285" s="58" t="str">
        <f t="shared" si="80"/>
        <v>FLEECE-XP / FLC0001DGYBLK</v>
      </c>
      <c r="E285" s="43" t="s">
        <v>1612</v>
      </c>
      <c r="F285" s="45" t="s">
        <v>769</v>
      </c>
      <c r="G285" s="45" t="s">
        <v>770</v>
      </c>
      <c r="H285" s="46" t="s">
        <v>771</v>
      </c>
      <c r="I285" s="42" t="s">
        <v>341</v>
      </c>
      <c r="J285" s="42" t="s">
        <v>95</v>
      </c>
      <c r="K285" s="3"/>
      <c r="L285" s="58" t="str">
        <f t="shared" si="81"/>
        <v>FLEECE-XP</v>
      </c>
      <c r="M285" s="58" t="str">
        <f>IF(B285&gt;0,+VLOOKUP(B285,'STYLE NAMES'!$B$1:$D$1021,3,FALSE),"")</f>
        <v>H.RUGPN_EXS</v>
      </c>
      <c r="N285" s="55" t="str">
        <f t="shared" si="79"/>
        <v>H.RUGPN_EXS0092</v>
      </c>
      <c r="O285" s="58" t="str">
        <f t="shared" si="82"/>
        <v>FLC0001DGYBLK</v>
      </c>
      <c r="P285" s="55" t="str">
        <f t="shared" si="83"/>
        <v>H.RUGPN_EXS0092_FLC0001DGYBLK</v>
      </c>
      <c r="Q285" s="58"/>
      <c r="R285" s="84" t="str">
        <f>IF(G285&gt;0,+VLOOKUP(G285,'MASTER CODE DATA'!O$2:P$99,2,FALSE),"")</f>
        <v>FLC</v>
      </c>
      <c r="S285" s="84" t="str">
        <f>IF(I285&gt;0,+VLOOKUP(I285,'MASTER CODE DATA'!Q$2:R$999,2,FALSE),"")</f>
        <v>DGY</v>
      </c>
      <c r="T285" s="84" t="str">
        <f>IF(J285&gt;0,+VLOOKUP(J285,'MASTER CODE DATA'!Q$2:R$999,2,FALSE),"")</f>
        <v>BLK</v>
      </c>
      <c r="U285" s="3"/>
      <c r="V285" s="42" t="s">
        <v>3165</v>
      </c>
      <c r="W285" s="42" t="s">
        <v>3166</v>
      </c>
      <c r="X285" s="42" t="s">
        <v>2562</v>
      </c>
      <c r="Y285" s="42" t="s">
        <v>2562</v>
      </c>
      <c r="Z285" s="42" t="s">
        <v>2562</v>
      </c>
      <c r="AA285" s="42" t="s">
        <v>2562</v>
      </c>
      <c r="AB285" s="42" t="s">
        <v>2562</v>
      </c>
      <c r="AC285" s="42" t="s">
        <v>2562</v>
      </c>
      <c r="AD285" s="167"/>
      <c r="AE285" s="167"/>
      <c r="AF285" s="167"/>
      <c r="AG285" s="167"/>
      <c r="AH285" s="167"/>
      <c r="AI285" s="167"/>
      <c r="AJ285" s="167"/>
      <c r="AK285" s="167"/>
      <c r="AL285" s="167"/>
      <c r="AM285" s="167"/>
      <c r="AN285" s="4">
        <f>+VLOOKUP(P285,'[2]STYLES &amp; MODELS MATRIX'!$F:$G,2,FALSE)</f>
        <v>0</v>
      </c>
    </row>
    <row r="286" spans="1:40" s="4" customFormat="1" x14ac:dyDescent="0.2">
      <c r="A286" s="43" t="s">
        <v>1008</v>
      </c>
      <c r="B286" s="44" t="s">
        <v>2189</v>
      </c>
      <c r="C286" s="43" t="str">
        <f>IF(B286&gt;0,+VLOOKUP(B286,'STYLE NAMES'!$B$1:$C$1007,2,FALSE),"")</f>
        <v>RAINPROOF EXERCISE SHEET</v>
      </c>
      <c r="D286" s="58" t="str">
        <f t="shared" si="80"/>
        <v>RAIN-XP / RPN0005BBLGLD</v>
      </c>
      <c r="E286" s="43" t="s">
        <v>1612</v>
      </c>
      <c r="F286" s="45" t="s">
        <v>769</v>
      </c>
      <c r="G286" s="45" t="s">
        <v>791</v>
      </c>
      <c r="H286" s="46" t="s">
        <v>783</v>
      </c>
      <c r="I286" s="42" t="s">
        <v>792</v>
      </c>
      <c r="J286" s="42" t="s">
        <v>329</v>
      </c>
      <c r="K286" s="3"/>
      <c r="L286" s="58" t="str">
        <f t="shared" si="81"/>
        <v>RAIN-XP</v>
      </c>
      <c r="M286" s="58" t="str">
        <f>IF(B286&gt;0,+VLOOKUP(B286,'STYLE NAMES'!$B$1:$D$1021,3,FALSE),"")</f>
        <v>H.RUGPN_RXS</v>
      </c>
      <c r="N286" s="55" t="str">
        <f t="shared" si="79"/>
        <v>H.RUGPN_RXS0093</v>
      </c>
      <c r="O286" s="58" t="str">
        <f t="shared" si="82"/>
        <v>RPN0005BBLGLD</v>
      </c>
      <c r="P286" s="55" t="str">
        <f t="shared" si="83"/>
        <v>H.RUGPN_RXS0093_RPN0005BBLGLD</v>
      </c>
      <c r="Q286" s="58"/>
      <c r="R286" s="84" t="str">
        <f>IF(G286&gt;0,+VLOOKUP(G286,'MASTER CODE DATA'!O$2:P$99,2,FALSE),"")</f>
        <v>RPN</v>
      </c>
      <c r="S286" s="84" t="str">
        <f>IF(I286&gt;0,+VLOOKUP(I286,'MASTER CODE DATA'!Q$2:R$999,2,FALSE),"")</f>
        <v>BBL</v>
      </c>
      <c r="T286" s="84" t="str">
        <f>IF(J286&gt;0,+VLOOKUP(J286,'MASTER CODE DATA'!Q$2:R$999,2,FALSE),"")</f>
        <v>GLD</v>
      </c>
      <c r="U286" s="3"/>
      <c r="V286" s="42" t="s">
        <v>3167</v>
      </c>
      <c r="W286" s="42" t="s">
        <v>3168</v>
      </c>
      <c r="X286" s="42" t="s">
        <v>3169</v>
      </c>
      <c r="Y286" s="42" t="s">
        <v>2562</v>
      </c>
      <c r="Z286" s="42" t="s">
        <v>2562</v>
      </c>
      <c r="AA286" s="42" t="s">
        <v>2562</v>
      </c>
      <c r="AB286" s="42" t="s">
        <v>2562</v>
      </c>
      <c r="AC286" s="42" t="s">
        <v>2562</v>
      </c>
      <c r="AD286" s="167"/>
      <c r="AE286" s="167"/>
      <c r="AF286" s="167"/>
      <c r="AG286" s="167"/>
      <c r="AH286" s="167"/>
      <c r="AI286" s="167"/>
      <c r="AJ286" s="167"/>
      <c r="AK286" s="167"/>
      <c r="AL286" s="167"/>
      <c r="AM286" s="167"/>
      <c r="AN286" s="4">
        <f>+VLOOKUP(P286,'[2]STYLES &amp; MODELS MATRIX'!$F:$G,2,FALSE)</f>
        <v>0</v>
      </c>
    </row>
    <row r="287" spans="1:40" s="4" customFormat="1" x14ac:dyDescent="0.2">
      <c r="A287" s="43" t="s">
        <v>1008</v>
      </c>
      <c r="B287" s="44" t="s">
        <v>2189</v>
      </c>
      <c r="C287" s="43" t="str">
        <f>IF(B287&gt;0,+VLOOKUP(B287,'STYLE NAMES'!$B$1:$C$1007,2,FALSE),"")</f>
        <v>RAINPROOF EXERCISE SHEET</v>
      </c>
      <c r="D287" s="58" t="str">
        <f t="shared" si="80"/>
        <v>RAIN-XP / RPN0005BORBLK</v>
      </c>
      <c r="E287" s="43" t="s">
        <v>1612</v>
      </c>
      <c r="F287" s="45" t="s">
        <v>769</v>
      </c>
      <c r="G287" s="45" t="s">
        <v>791</v>
      </c>
      <c r="H287" s="46" t="s">
        <v>783</v>
      </c>
      <c r="I287" s="42" t="s">
        <v>97</v>
      </c>
      <c r="J287" s="42" t="s">
        <v>95</v>
      </c>
      <c r="K287" s="3"/>
      <c r="L287" s="58" t="str">
        <f t="shared" si="81"/>
        <v>RAIN-XP</v>
      </c>
      <c r="M287" s="58" t="str">
        <f>IF(B287&gt;0,+VLOOKUP(B287,'STYLE NAMES'!$B$1:$D$1021,3,FALSE),"")</f>
        <v>H.RUGPN_RXS</v>
      </c>
      <c r="N287" s="55" t="str">
        <f t="shared" si="79"/>
        <v>H.RUGPN_RXS0093</v>
      </c>
      <c r="O287" s="58" t="str">
        <f t="shared" si="82"/>
        <v>RPN0005BORBLK</v>
      </c>
      <c r="P287" s="55" t="str">
        <f t="shared" si="83"/>
        <v>H.RUGPN_RXS0093_RPN0005BORBLK</v>
      </c>
      <c r="Q287" s="58"/>
      <c r="R287" s="84" t="str">
        <f>IF(G287&gt;0,+VLOOKUP(G287,'MASTER CODE DATA'!O$2:P$99,2,FALSE),"")</f>
        <v>RPN</v>
      </c>
      <c r="S287" s="84" t="str">
        <f>IF(I287&gt;0,+VLOOKUP(I287,'MASTER CODE DATA'!Q$2:R$999,2,FALSE),"")</f>
        <v>BOR</v>
      </c>
      <c r="T287" s="84" t="str">
        <f>IF(J287&gt;0,+VLOOKUP(J287,'MASTER CODE DATA'!Q$2:R$999,2,FALSE),"")</f>
        <v>BLK</v>
      </c>
      <c r="U287" s="3"/>
      <c r="V287" s="42" t="s">
        <v>3170</v>
      </c>
      <c r="W287" s="42" t="s">
        <v>3171</v>
      </c>
      <c r="X287" s="42" t="s">
        <v>3172</v>
      </c>
      <c r="Y287" s="42" t="s">
        <v>2562</v>
      </c>
      <c r="Z287" s="42" t="s">
        <v>2562</v>
      </c>
      <c r="AA287" s="42" t="s">
        <v>2562</v>
      </c>
      <c r="AB287" s="42" t="s">
        <v>2562</v>
      </c>
      <c r="AC287" s="42" t="s">
        <v>2562</v>
      </c>
      <c r="AD287" s="167"/>
      <c r="AE287" s="167"/>
      <c r="AF287" s="167"/>
      <c r="AG287" s="167"/>
      <c r="AH287" s="167"/>
      <c r="AI287" s="167"/>
      <c r="AJ287" s="167"/>
      <c r="AK287" s="167"/>
      <c r="AL287" s="167"/>
      <c r="AM287" s="167"/>
      <c r="AN287" s="4">
        <f>+VLOOKUP(P287,'[2]STYLES &amp; MODELS MATRIX'!$F:$G,2,FALSE)</f>
        <v>0</v>
      </c>
    </row>
    <row r="288" spans="1:40" s="4" customFormat="1" x14ac:dyDescent="0.2">
      <c r="A288" s="43" t="s">
        <v>1008</v>
      </c>
      <c r="B288" s="44" t="s">
        <v>2189</v>
      </c>
      <c r="C288" s="43" t="str">
        <f>IF(B288&gt;0,+VLOOKUP(B288,'STYLE NAMES'!$B$1:$C$1007,2,FALSE),"")</f>
        <v>RAINPROOF EXERCISE SHEET</v>
      </c>
      <c r="D288" s="58" t="str">
        <f t="shared" si="80"/>
        <v>RAIN-XP / RPN0005BEGBLK</v>
      </c>
      <c r="E288" s="43" t="s">
        <v>1612</v>
      </c>
      <c r="F288" s="45" t="s">
        <v>769</v>
      </c>
      <c r="G288" s="45" t="s">
        <v>791</v>
      </c>
      <c r="H288" s="46" t="s">
        <v>783</v>
      </c>
      <c r="I288" s="42" t="s">
        <v>136</v>
      </c>
      <c r="J288" s="42" t="s">
        <v>95</v>
      </c>
      <c r="K288" s="3"/>
      <c r="L288" s="58" t="str">
        <f t="shared" si="81"/>
        <v>RAIN-XP</v>
      </c>
      <c r="M288" s="58" t="str">
        <f>IF(B288&gt;0,+VLOOKUP(B288,'STYLE NAMES'!$B$1:$D$1021,3,FALSE),"")</f>
        <v>H.RUGPN_RXS</v>
      </c>
      <c r="N288" s="55" t="str">
        <f t="shared" si="79"/>
        <v>H.RUGPN_RXS0093</v>
      </c>
      <c r="O288" s="58" t="str">
        <f t="shared" si="82"/>
        <v>RPN0005BEGBLK</v>
      </c>
      <c r="P288" s="55" t="str">
        <f t="shared" si="83"/>
        <v>H.RUGPN_RXS0093_RPN0005BEGBLK</v>
      </c>
      <c r="Q288" s="58"/>
      <c r="R288" s="84" t="str">
        <f>IF(G288&gt;0,+VLOOKUP(G288,'MASTER CODE DATA'!O$2:P$99,2,FALSE),"")</f>
        <v>RPN</v>
      </c>
      <c r="S288" s="84" t="str">
        <f>IF(I288&gt;0,+VLOOKUP(I288,'MASTER CODE DATA'!Q$2:R$999,2,FALSE),"")</f>
        <v>BEG</v>
      </c>
      <c r="T288" s="84" t="str">
        <f>IF(J288&gt;0,+VLOOKUP(J288,'MASTER CODE DATA'!Q$2:R$999,2,FALSE),"")</f>
        <v>BLK</v>
      </c>
      <c r="U288" s="3"/>
      <c r="V288" s="42" t="s">
        <v>3173</v>
      </c>
      <c r="W288" s="42" t="s">
        <v>3174</v>
      </c>
      <c r="X288" s="42" t="s">
        <v>3175</v>
      </c>
      <c r="Y288" s="42" t="s">
        <v>3176</v>
      </c>
      <c r="Z288" s="42" t="s">
        <v>2562</v>
      </c>
      <c r="AA288" s="42" t="s">
        <v>2562</v>
      </c>
      <c r="AB288" s="42" t="s">
        <v>2562</v>
      </c>
      <c r="AC288" s="42" t="s">
        <v>2562</v>
      </c>
      <c r="AD288" s="167"/>
      <c r="AE288" s="167"/>
      <c r="AF288" s="167"/>
      <c r="AG288" s="167"/>
      <c r="AH288" s="167"/>
      <c r="AI288" s="167"/>
      <c r="AJ288" s="167"/>
      <c r="AK288" s="167"/>
      <c r="AL288" s="167"/>
      <c r="AM288" s="167"/>
      <c r="AN288" s="4">
        <f>+VLOOKUP(P288,'[2]STYLES &amp; MODELS MATRIX'!$F:$G,2,FALSE)</f>
        <v>0</v>
      </c>
    </row>
    <row r="289" spans="1:40" s="4" customFormat="1" x14ac:dyDescent="0.2">
      <c r="A289" s="43" t="s">
        <v>1008</v>
      </c>
      <c r="B289" s="44" t="s">
        <v>2189</v>
      </c>
      <c r="C289" s="43" t="str">
        <f>IF(B289&gt;0,+VLOOKUP(B289,'STYLE NAMES'!$B$1:$C$1007,2,FALSE),"")</f>
        <v>RAINPROOF EXERCISE SHEET</v>
      </c>
      <c r="D289" s="58" t="str">
        <f t="shared" si="80"/>
        <v>RAIN-XP / RPN0005BLKGLD</v>
      </c>
      <c r="E289" s="43" t="s">
        <v>1612</v>
      </c>
      <c r="F289" s="45" t="s">
        <v>769</v>
      </c>
      <c r="G289" s="45" t="s">
        <v>791</v>
      </c>
      <c r="H289" s="46" t="s">
        <v>783</v>
      </c>
      <c r="I289" s="42" t="s">
        <v>95</v>
      </c>
      <c r="J289" s="42" t="s">
        <v>329</v>
      </c>
      <c r="K289" s="3"/>
      <c r="L289" s="58" t="str">
        <f t="shared" si="81"/>
        <v>RAIN-XP</v>
      </c>
      <c r="M289" s="58" t="str">
        <f>IF(B289&gt;0,+VLOOKUP(B289,'STYLE NAMES'!$B$1:$D$1021,3,FALSE),"")</f>
        <v>H.RUGPN_RXS</v>
      </c>
      <c r="N289" s="55" t="str">
        <f t="shared" si="79"/>
        <v>H.RUGPN_RXS0093</v>
      </c>
      <c r="O289" s="58" t="str">
        <f t="shared" si="82"/>
        <v>RPN0005BLKGLD</v>
      </c>
      <c r="P289" s="55" t="str">
        <f t="shared" si="83"/>
        <v>H.RUGPN_RXS0093_RPN0005BLKGLD</v>
      </c>
      <c r="Q289" s="58"/>
      <c r="R289" s="84" t="str">
        <f>IF(G289&gt;0,+VLOOKUP(G289,'MASTER CODE DATA'!O$2:P$99,2,FALSE),"")</f>
        <v>RPN</v>
      </c>
      <c r="S289" s="84" t="str">
        <f>IF(I289&gt;0,+VLOOKUP(I289,'MASTER CODE DATA'!Q$2:R$999,2,FALSE),"")</f>
        <v>BLK</v>
      </c>
      <c r="T289" s="84" t="str">
        <f>IF(J289&gt;0,+VLOOKUP(J289,'MASTER CODE DATA'!Q$2:R$999,2,FALSE),"")</f>
        <v>GLD</v>
      </c>
      <c r="U289" s="3"/>
      <c r="V289" s="42" t="s">
        <v>3177</v>
      </c>
      <c r="W289" s="42" t="s">
        <v>3178</v>
      </c>
      <c r="X289" s="42" t="s">
        <v>3168</v>
      </c>
      <c r="Y289" s="42" t="s">
        <v>2562</v>
      </c>
      <c r="Z289" s="42" t="s">
        <v>2562</v>
      </c>
      <c r="AA289" s="42" t="s">
        <v>2562</v>
      </c>
      <c r="AB289" s="42" t="s">
        <v>2562</v>
      </c>
      <c r="AC289" s="42" t="s">
        <v>2562</v>
      </c>
      <c r="AD289" s="167"/>
      <c r="AE289" s="167"/>
      <c r="AF289" s="167"/>
      <c r="AG289" s="167"/>
      <c r="AH289" s="167"/>
      <c r="AI289" s="167"/>
      <c r="AJ289" s="167"/>
      <c r="AK289" s="167"/>
      <c r="AL289" s="167"/>
      <c r="AM289" s="167"/>
      <c r="AN289" s="4">
        <f>+VLOOKUP(P289,'[2]STYLES &amp; MODELS MATRIX'!$F:$G,2,FALSE)</f>
        <v>0</v>
      </c>
    </row>
    <row r="290" spans="1:40" s="4" customFormat="1" x14ac:dyDescent="0.2">
      <c r="A290" s="43" t="s">
        <v>1009</v>
      </c>
      <c r="B290" s="44" t="s">
        <v>2214</v>
      </c>
      <c r="C290" s="43" t="str">
        <f>IF(B290&gt;0,+VLOOKUP(B290,'STYLE NAMES'!$B$1:$C$1007,2,FALSE),"")</f>
        <v>BRAIDED BELT</v>
      </c>
      <c r="D290" s="58" t="str">
        <f t="shared" si="80"/>
        <v>SANTINI / BRD0002BEGBEG</v>
      </c>
      <c r="E290" s="43" t="s">
        <v>1620</v>
      </c>
      <c r="F290" s="45" t="s">
        <v>1602</v>
      </c>
      <c r="G290" s="45" t="s">
        <v>815</v>
      </c>
      <c r="H290" s="46" t="s">
        <v>775</v>
      </c>
      <c r="I290" s="42" t="s">
        <v>136</v>
      </c>
      <c r="J290" s="42" t="s">
        <v>136</v>
      </c>
      <c r="K290" s="3"/>
      <c r="L290" s="58" t="str">
        <f t="shared" ref="L290:L299" si="89">+B290</f>
        <v>SANTINI</v>
      </c>
      <c r="M290" s="58" t="str">
        <f>IF(B290&gt;0,+VLOOKUP(B290,'STYLE NAMES'!$B$1:$D$1021,3,FALSE),"")</f>
        <v>A.RACUX_BLT</v>
      </c>
      <c r="N290" s="58" t="str">
        <f t="shared" ref="N290:N297" si="90">+M290&amp;A290&amp;F290</f>
        <v>A.RACUX_BLT0094A</v>
      </c>
      <c r="O290" s="58" t="str">
        <f t="shared" si="82"/>
        <v>BRD0002BEGBEG</v>
      </c>
      <c r="P290" s="55" t="str">
        <f t="shared" si="83"/>
        <v>A.RACUX_BLT0094A_BRD0002BEGBEG</v>
      </c>
      <c r="Q290" s="58"/>
      <c r="R290" s="84" t="str">
        <f>IF(G290&gt;0,+VLOOKUP(G290,'MASTER CODE DATA'!O$2:P$99,2,FALSE),"")</f>
        <v>BRD</v>
      </c>
      <c r="S290" s="84" t="str">
        <f>IF(I290&gt;0,+VLOOKUP(I290,'MASTER CODE DATA'!Q$2:R$999,2,FALSE),"")</f>
        <v>BEG</v>
      </c>
      <c r="T290" s="84" t="str">
        <f>IF(J290&gt;0,+VLOOKUP(J290,'MASTER CODE DATA'!Q$2:R$999,2,FALSE),"")</f>
        <v>BEG</v>
      </c>
      <c r="U290" s="3"/>
      <c r="V290" s="42" t="s">
        <v>3716</v>
      </c>
      <c r="W290" s="42" t="s">
        <v>3717</v>
      </c>
      <c r="X290" s="42" t="s">
        <v>3718</v>
      </c>
      <c r="Y290" s="42" t="s">
        <v>2562</v>
      </c>
      <c r="Z290" s="42" t="s">
        <v>2562</v>
      </c>
      <c r="AA290" s="42" t="s">
        <v>2562</v>
      </c>
      <c r="AB290" s="42" t="s">
        <v>2562</v>
      </c>
      <c r="AC290" s="42" t="s">
        <v>2562</v>
      </c>
      <c r="AD290" s="167"/>
      <c r="AE290" s="167"/>
      <c r="AF290" s="167"/>
      <c r="AG290" s="167"/>
      <c r="AH290" s="167"/>
      <c r="AI290" s="167"/>
      <c r="AJ290" s="167"/>
      <c r="AK290" s="167"/>
      <c r="AL290" s="167"/>
      <c r="AM290" s="167"/>
      <c r="AN290" s="4">
        <f>+VLOOKUP(P290,'[2]STYLES &amp; MODELS MATRIX'!$F:$G,2,FALSE)</f>
        <v>0</v>
      </c>
    </row>
    <row r="291" spans="1:40" s="4" customFormat="1" x14ac:dyDescent="0.2">
      <c r="A291" s="43" t="s">
        <v>1009</v>
      </c>
      <c r="B291" s="44" t="s">
        <v>2214</v>
      </c>
      <c r="C291" s="43" t="str">
        <f>IF(B291&gt;0,+VLOOKUP(B291,'STYLE NAMES'!$B$1:$C$1007,2,FALSE),"")</f>
        <v>BRAIDED BELT</v>
      </c>
      <c r="D291" s="58" t="str">
        <f t="shared" ref="D291" si="91">IF(B291&gt;0,+(L291&amp;" / "&amp;O291),"")</f>
        <v>SANTINI / BRD0002BLKBLK</v>
      </c>
      <c r="E291" s="43" t="s">
        <v>1620</v>
      </c>
      <c r="F291" s="45" t="s">
        <v>1602</v>
      </c>
      <c r="G291" s="45" t="s">
        <v>815</v>
      </c>
      <c r="H291" s="46" t="s">
        <v>775</v>
      </c>
      <c r="I291" s="42" t="s">
        <v>95</v>
      </c>
      <c r="J291" s="42" t="s">
        <v>95</v>
      </c>
      <c r="K291" s="3"/>
      <c r="L291" s="58" t="str">
        <f t="shared" ref="L291" si="92">+B291</f>
        <v>SANTINI</v>
      </c>
      <c r="M291" s="58" t="str">
        <f>IF(B291&gt;0,+VLOOKUP(B291,'STYLE NAMES'!$B$1:$D$1021,3,FALSE),"")</f>
        <v>A.RACUX_BLT</v>
      </c>
      <c r="N291" s="58" t="str">
        <f t="shared" ref="N291" si="93">+M291&amp;A291&amp;F291</f>
        <v>A.RACUX_BLT0094A</v>
      </c>
      <c r="O291" s="58" t="str">
        <f t="shared" ref="O291" si="94">+R291&amp;H291&amp;S291&amp;T291</f>
        <v>BRD0002BLKBLK</v>
      </c>
      <c r="P291" s="55" t="str">
        <f t="shared" ref="P291" si="95">+N291&amp;"_"&amp;O291</f>
        <v>A.RACUX_BLT0094A_BRD0002BLKBLK</v>
      </c>
      <c r="Q291" s="58"/>
      <c r="R291" s="84" t="str">
        <f>IF(G291&gt;0,+VLOOKUP(G291,'MASTER CODE DATA'!O$2:P$99,2,FALSE),"")</f>
        <v>BRD</v>
      </c>
      <c r="S291" s="84" t="str">
        <f>IF(I291&gt;0,+VLOOKUP(I291,'MASTER CODE DATA'!Q$2:R$999,2,FALSE),"")</f>
        <v>BLK</v>
      </c>
      <c r="T291" s="84" t="str">
        <f>IF(J291&gt;0,+VLOOKUP(J291,'MASTER CODE DATA'!Q$2:R$999,2,FALSE),"")</f>
        <v>BLK</v>
      </c>
      <c r="U291" s="3"/>
      <c r="V291" s="42" t="s">
        <v>3719</v>
      </c>
      <c r="W291" s="42" t="s">
        <v>3720</v>
      </c>
      <c r="X291" s="42" t="s">
        <v>3721</v>
      </c>
      <c r="Y291" s="42" t="s">
        <v>2562</v>
      </c>
      <c r="Z291" s="42" t="s">
        <v>2562</v>
      </c>
      <c r="AA291" s="42" t="s">
        <v>2562</v>
      </c>
      <c r="AB291" s="42" t="s">
        <v>2562</v>
      </c>
      <c r="AC291" s="42" t="s">
        <v>2562</v>
      </c>
      <c r="AD291" s="167"/>
      <c r="AE291" s="167"/>
      <c r="AF291" s="167"/>
      <c r="AG291" s="167"/>
      <c r="AH291" s="167"/>
      <c r="AI291" s="167"/>
      <c r="AJ291" s="167"/>
      <c r="AK291" s="167"/>
      <c r="AL291" s="167"/>
      <c r="AM291" s="167"/>
      <c r="AN291" s="4">
        <f>+VLOOKUP(P291,'[2]STYLES &amp; MODELS MATRIX'!$F:$G,2,FALSE)</f>
        <v>0</v>
      </c>
    </row>
    <row r="292" spans="1:40" s="4" customFormat="1" x14ac:dyDescent="0.2">
      <c r="A292" s="43" t="s">
        <v>1009</v>
      </c>
      <c r="B292" s="44" t="s">
        <v>2214</v>
      </c>
      <c r="C292" s="43" t="str">
        <f>IF(B292&gt;0,+VLOOKUP(B292,'STYLE NAMES'!$B$1:$C$1007,2,FALSE),"")</f>
        <v>BRAIDED BELT</v>
      </c>
      <c r="D292" s="58" t="str">
        <f t="shared" si="80"/>
        <v>SANTINI / BRD0002NAVNAV</v>
      </c>
      <c r="E292" s="43" t="s">
        <v>1620</v>
      </c>
      <c r="F292" s="45" t="s">
        <v>1602</v>
      </c>
      <c r="G292" s="45" t="s">
        <v>815</v>
      </c>
      <c r="H292" s="46" t="s">
        <v>775</v>
      </c>
      <c r="I292" s="42" t="s">
        <v>96</v>
      </c>
      <c r="J292" s="42" t="s">
        <v>96</v>
      </c>
      <c r="K292" s="3"/>
      <c r="L292" s="58" t="str">
        <f t="shared" si="89"/>
        <v>SANTINI</v>
      </c>
      <c r="M292" s="58" t="str">
        <f>IF(B292&gt;0,+VLOOKUP(B292,'STYLE NAMES'!$B$1:$D$1021,3,FALSE),"")</f>
        <v>A.RACUX_BLT</v>
      </c>
      <c r="N292" s="58" t="str">
        <f t="shared" si="90"/>
        <v>A.RACUX_BLT0094A</v>
      </c>
      <c r="O292" s="58" t="str">
        <f t="shared" si="82"/>
        <v>BRD0002NAVNAV</v>
      </c>
      <c r="P292" s="55" t="str">
        <f t="shared" si="83"/>
        <v>A.RACUX_BLT0094A_BRD0002NAVNAV</v>
      </c>
      <c r="Q292" s="58"/>
      <c r="R292" s="84" t="str">
        <f>IF(G292&gt;0,+VLOOKUP(G292,'MASTER CODE DATA'!O$2:P$99,2,FALSE),"")</f>
        <v>BRD</v>
      </c>
      <c r="S292" s="84" t="str">
        <f>IF(I292&gt;0,+VLOOKUP(I292,'MASTER CODE DATA'!Q$2:R$999,2,FALSE),"")</f>
        <v>NAV</v>
      </c>
      <c r="T292" s="84" t="str">
        <f>IF(J292&gt;0,+VLOOKUP(J292,'MASTER CODE DATA'!Q$2:R$999,2,FALSE),"")</f>
        <v>NAV</v>
      </c>
      <c r="U292" s="3"/>
      <c r="V292" s="42" t="s">
        <v>3722</v>
      </c>
      <c r="W292" s="42" t="s">
        <v>3723</v>
      </c>
      <c r="X292" s="42" t="s">
        <v>3724</v>
      </c>
      <c r="Y292" s="42" t="s">
        <v>2562</v>
      </c>
      <c r="Z292" s="42" t="s">
        <v>2562</v>
      </c>
      <c r="AA292" s="42" t="s">
        <v>2562</v>
      </c>
      <c r="AB292" s="42" t="s">
        <v>2562</v>
      </c>
      <c r="AC292" s="42" t="s">
        <v>2562</v>
      </c>
      <c r="AD292" s="167"/>
      <c r="AE292" s="167"/>
      <c r="AF292" s="167"/>
      <c r="AG292" s="167"/>
      <c r="AH292" s="167"/>
      <c r="AI292" s="167"/>
      <c r="AJ292" s="167"/>
      <c r="AK292" s="167"/>
      <c r="AL292" s="167"/>
      <c r="AM292" s="167"/>
      <c r="AN292" s="4">
        <f>+VLOOKUP(P292,'[2]STYLES &amp; MODELS MATRIX'!$F:$G,2,FALSE)</f>
        <v>0</v>
      </c>
    </row>
    <row r="293" spans="1:40" s="4" customFormat="1" x14ac:dyDescent="0.2">
      <c r="A293" s="43" t="s">
        <v>1010</v>
      </c>
      <c r="B293" s="44" t="s">
        <v>554</v>
      </c>
      <c r="C293" s="43" t="str">
        <f>IF(B293&gt;0,+VLOOKUP(B293,'STYLE NAMES'!$B$1:$C$1007,2,FALSE),"")</f>
        <v>WOMEN'S PRO COMPETITION JACKET</v>
      </c>
      <c r="D293" s="58" t="str">
        <f t="shared" si="80"/>
        <v>PISA / TJR0027ELBELB</v>
      </c>
      <c r="E293" s="43" t="s">
        <v>1620</v>
      </c>
      <c r="F293" s="45" t="s">
        <v>1602</v>
      </c>
      <c r="G293" s="45" t="s">
        <v>1872</v>
      </c>
      <c r="H293" s="46" t="s">
        <v>850</v>
      </c>
      <c r="I293" s="42" t="s">
        <v>776</v>
      </c>
      <c r="J293" s="42" t="s">
        <v>776</v>
      </c>
      <c r="K293" s="3"/>
      <c r="L293" s="58" t="str">
        <f t="shared" si="89"/>
        <v>PISA</v>
      </c>
      <c r="M293" s="58" t="str">
        <f>IF(B293&gt;0,+VLOOKUP(B293,'STYLE NAMES'!$B$1:$D$1021,3,FALSE),"")</f>
        <v>R.J&amp;TWN_CJK</v>
      </c>
      <c r="N293" s="58" t="str">
        <f t="shared" si="90"/>
        <v>R.J&amp;TWN_CJK0095A</v>
      </c>
      <c r="O293" s="58" t="str">
        <f t="shared" si="82"/>
        <v>TJR0027ELBELB</v>
      </c>
      <c r="P293" s="55" t="str">
        <f t="shared" si="83"/>
        <v>R.J&amp;TWN_CJK0095A_TJR0027ELBELB</v>
      </c>
      <c r="Q293" s="58"/>
      <c r="R293" s="84" t="str">
        <f>IF(G293&gt;0,+VLOOKUP(G293,'MASTER CODE DATA'!O$2:P$99,2,FALSE),"")</f>
        <v>TJR</v>
      </c>
      <c r="S293" s="84" t="str">
        <f>IF(I293&gt;0,+VLOOKUP(I293,'MASTER CODE DATA'!Q$2:R$999,2,FALSE),"")</f>
        <v>ELB</v>
      </c>
      <c r="T293" s="84" t="str">
        <f>IF(J293&gt;0,+VLOOKUP(J293,'MASTER CODE DATA'!Q$2:R$999,2,FALSE),"")</f>
        <v>ELB</v>
      </c>
      <c r="U293" s="3"/>
      <c r="V293" s="42" t="s">
        <v>2946</v>
      </c>
      <c r="W293" s="42" t="s">
        <v>2947</v>
      </c>
      <c r="X293" s="42" t="s">
        <v>2948</v>
      </c>
      <c r="Y293" s="42" t="s">
        <v>2949</v>
      </c>
      <c r="Z293" s="42" t="s">
        <v>2562</v>
      </c>
      <c r="AA293" s="42" t="s">
        <v>2562</v>
      </c>
      <c r="AB293" s="42" t="s">
        <v>2690</v>
      </c>
      <c r="AC293" s="42" t="s">
        <v>2562</v>
      </c>
      <c r="AD293" s="167"/>
      <c r="AE293" s="167"/>
      <c r="AF293" s="167"/>
      <c r="AG293" s="167"/>
      <c r="AH293" s="167"/>
      <c r="AI293" s="167"/>
      <c r="AJ293" s="167"/>
      <c r="AK293" s="167"/>
      <c r="AL293" s="167"/>
      <c r="AM293" s="167"/>
      <c r="AN293" s="4" t="str">
        <f>+VLOOKUP(P293,'[2]STYLES &amp; MODELS MATRIX'!$F:$G,2,FALSE)</f>
        <v>AK</v>
      </c>
    </row>
    <row r="294" spans="1:40" s="4" customFormat="1" x14ac:dyDescent="0.2">
      <c r="A294" s="43" t="s">
        <v>1011</v>
      </c>
      <c r="B294" s="44" t="s">
        <v>2546</v>
      </c>
      <c r="C294" s="43" t="str">
        <f>IF(B294&gt;0,+VLOOKUP(B294,'STYLE NAMES'!$B$1:$C$1007,2,FALSE),"")</f>
        <v>MEN'S PRO COMPETITION JACKET X TEAM TÜRKİYE</v>
      </c>
      <c r="D294" s="58" t="str">
        <f t="shared" ref="D294" si="96">IF(B294&gt;0,+(L294&amp;" / "&amp;O294),"")</f>
        <v>AREZZO-TBF / TJR0026REDRED</v>
      </c>
      <c r="E294" s="43" t="s">
        <v>1620</v>
      </c>
      <c r="F294" s="45" t="s">
        <v>1602</v>
      </c>
      <c r="G294" s="45" t="s">
        <v>1872</v>
      </c>
      <c r="H294" s="46" t="s">
        <v>845</v>
      </c>
      <c r="I294" s="42" t="s">
        <v>773</v>
      </c>
      <c r="J294" s="42" t="s">
        <v>773</v>
      </c>
      <c r="K294" s="3"/>
      <c r="L294" s="58" t="str">
        <f t="shared" ref="L294" si="97">+B294</f>
        <v>AREZZO-TBF</v>
      </c>
      <c r="M294" s="58" t="str">
        <f>IF(B294&gt;0,+VLOOKUP(B294,'STYLE NAMES'!$B$1:$D$1021,3,FALSE),"")</f>
        <v>R.J&amp;TMN_CJK</v>
      </c>
      <c r="N294" s="55" t="str">
        <f t="shared" ref="N294" si="98">+M294&amp;A294</f>
        <v>R.J&amp;TMN_CJK0096</v>
      </c>
      <c r="O294" s="58" t="str">
        <f t="shared" ref="O294" si="99">+R294&amp;H294&amp;S294&amp;T294</f>
        <v>TJR0026REDRED</v>
      </c>
      <c r="P294" s="55" t="str">
        <f t="shared" ref="P294" si="100">+N294&amp;"_"&amp;O294</f>
        <v>R.J&amp;TMN_CJK0096_TJR0026REDRED</v>
      </c>
      <c r="Q294" s="58"/>
      <c r="R294" s="84" t="str">
        <f>IF(G294&gt;0,+VLOOKUP(G294,'MASTER CODE DATA'!O$2:P$99,2,FALSE),"")</f>
        <v>TJR</v>
      </c>
      <c r="S294" s="84" t="str">
        <f>IF(I294&gt;0,+VLOOKUP(I294,'MASTER CODE DATA'!Q$2:R$999,2,FALSE),"")</f>
        <v>RED</v>
      </c>
      <c r="T294" s="84" t="str">
        <f>IF(J294&gt;0,+VLOOKUP(J294,'MASTER CODE DATA'!Q$2:R$999,2,FALSE),"")</f>
        <v>RED</v>
      </c>
      <c r="U294" s="3"/>
      <c r="V294" s="42" t="s">
        <v>2950</v>
      </c>
      <c r="W294" s="42" t="s">
        <v>2951</v>
      </c>
      <c r="X294" s="42" t="s">
        <v>2952</v>
      </c>
      <c r="Y294" s="42" t="s">
        <v>2953</v>
      </c>
      <c r="Z294" s="42" t="s">
        <v>2691</v>
      </c>
      <c r="AA294" s="42" t="s">
        <v>2692</v>
      </c>
      <c r="AB294" s="42" t="s">
        <v>2693</v>
      </c>
      <c r="AC294" s="42" t="s">
        <v>2562</v>
      </c>
      <c r="AD294" s="167" t="s">
        <v>3607</v>
      </c>
      <c r="AE294" s="167" t="s">
        <v>3626</v>
      </c>
      <c r="AF294" s="167" t="s">
        <v>3612</v>
      </c>
      <c r="AG294" s="167" t="s">
        <v>3615</v>
      </c>
      <c r="AH294" s="167"/>
      <c r="AI294" s="167"/>
      <c r="AJ294" s="167"/>
      <c r="AK294" s="167"/>
      <c r="AL294" s="167"/>
      <c r="AM294" s="167"/>
      <c r="AN294" s="4" t="str">
        <f>+VLOOKUP(P294,'[2]STYLES &amp; MODELS MATRIX'!$F:$G,2,FALSE)</f>
        <v>HDJ</v>
      </c>
    </row>
    <row r="295" spans="1:40" s="4" customFormat="1" x14ac:dyDescent="0.2">
      <c r="A295" s="43" t="s">
        <v>1012</v>
      </c>
      <c r="B295" s="44" t="s">
        <v>2554</v>
      </c>
      <c r="C295" s="43" t="str">
        <f>IF(B295&gt;0,+VLOOKUP(B295,'STYLE NAMES'!$B$1:$C$1007,2,FALSE),"")</f>
        <v>WOMEN'S PRO COMPETITION JACKET X TEAM TÜRKİYE</v>
      </c>
      <c r="D295" s="58" t="str">
        <f t="shared" ref="D295" si="101">IF(B295&gt;0,+(L295&amp;" / "&amp;O295),"")</f>
        <v>GORLA MINORE-TBF / TJR0027REDRED</v>
      </c>
      <c r="E295" s="43" t="s">
        <v>1620</v>
      </c>
      <c r="F295" s="45" t="s">
        <v>1602</v>
      </c>
      <c r="G295" s="45" t="s">
        <v>1872</v>
      </c>
      <c r="H295" s="46" t="s">
        <v>850</v>
      </c>
      <c r="I295" s="42" t="s">
        <v>773</v>
      </c>
      <c r="J295" s="42" t="s">
        <v>773</v>
      </c>
      <c r="K295" s="3"/>
      <c r="L295" s="58" t="str">
        <f t="shared" ref="L295" si="102">+B295</f>
        <v>GORLA MINORE-TBF</v>
      </c>
      <c r="M295" s="58" t="str">
        <f>IF(B295&gt;0,+VLOOKUP(B295,'STYLE NAMES'!$B$1:$D$1021,3,FALSE),"")</f>
        <v>R.J&amp;TWN_CJK</v>
      </c>
      <c r="N295" s="55" t="str">
        <f t="shared" ref="N295" si="103">+M295&amp;A295</f>
        <v>R.J&amp;TWN_CJK0097</v>
      </c>
      <c r="O295" s="58" t="str">
        <f t="shared" ref="O295" si="104">+R295&amp;H295&amp;S295&amp;T295</f>
        <v>TJR0027REDRED</v>
      </c>
      <c r="P295" s="55" t="str">
        <f t="shared" ref="P295" si="105">+N295&amp;"_"&amp;O295</f>
        <v>R.J&amp;TWN_CJK0097_TJR0027REDRED</v>
      </c>
      <c r="Q295" s="58"/>
      <c r="R295" s="84" t="str">
        <f>IF(G295&gt;0,+VLOOKUP(G295,'MASTER CODE DATA'!O$2:P$99,2,FALSE),"")</f>
        <v>TJR</v>
      </c>
      <c r="S295" s="84" t="str">
        <f>IF(I295&gt;0,+VLOOKUP(I295,'MASTER CODE DATA'!Q$2:R$999,2,FALSE),"")</f>
        <v>RED</v>
      </c>
      <c r="T295" s="84" t="str">
        <f>IF(J295&gt;0,+VLOOKUP(J295,'MASTER CODE DATA'!Q$2:R$999,2,FALSE),"")</f>
        <v>RED</v>
      </c>
      <c r="U295" s="3"/>
      <c r="V295" s="42" t="s">
        <v>2954</v>
      </c>
      <c r="W295" s="42" t="s">
        <v>2955</v>
      </c>
      <c r="X295" s="42" t="s">
        <v>2956</v>
      </c>
      <c r="Y295" s="42" t="s">
        <v>2957</v>
      </c>
      <c r="Z295" s="42" t="s">
        <v>2694</v>
      </c>
      <c r="AA295" s="42" t="s">
        <v>2695</v>
      </c>
      <c r="AB295" s="42" t="s">
        <v>2696</v>
      </c>
      <c r="AC295" s="42" t="s">
        <v>2562</v>
      </c>
      <c r="AD295" s="167" t="s">
        <v>3635</v>
      </c>
      <c r="AE295" s="167" t="s">
        <v>3610</v>
      </c>
      <c r="AF295" s="167" t="s">
        <v>3644</v>
      </c>
      <c r="AG295" s="167"/>
      <c r="AH295" s="167"/>
      <c r="AI295" s="167"/>
      <c r="AJ295" s="167"/>
      <c r="AK295" s="167"/>
      <c r="AL295" s="167"/>
      <c r="AM295" s="167"/>
      <c r="AN295" s="4" t="str">
        <f>+VLOOKUP(P295,'[2]STYLES &amp; MODELS MATRIX'!$F:$G,2,FALSE)</f>
        <v>AK</v>
      </c>
    </row>
    <row r="296" spans="1:40" s="4" customFormat="1" x14ac:dyDescent="0.2">
      <c r="A296" s="43" t="s">
        <v>1013</v>
      </c>
      <c r="B296" s="44" t="s">
        <v>2551</v>
      </c>
      <c r="C296" s="43" t="str">
        <f>IF(B296&gt;0,+VLOOKUP(B296,'STYLE NAMES'!$B$1:$C$1007,2,FALSE),"")</f>
        <v>MEN'S COMPETITION POLO SHORT SLEEVE X TEAM TÜRKİYE</v>
      </c>
      <c r="D296" s="58" t="str">
        <f t="shared" si="80"/>
        <v>ENZO-TBF / TJR0015WHTRED</v>
      </c>
      <c r="E296" s="43" t="s">
        <v>1620</v>
      </c>
      <c r="F296" s="45" t="s">
        <v>785</v>
      </c>
      <c r="G296" s="45" t="s">
        <v>1872</v>
      </c>
      <c r="H296" s="46" t="s">
        <v>816</v>
      </c>
      <c r="I296" s="42" t="s">
        <v>215</v>
      </c>
      <c r="J296" s="42" t="s">
        <v>773</v>
      </c>
      <c r="K296" s="3"/>
      <c r="L296" s="58" t="str">
        <f t="shared" si="89"/>
        <v>ENZO-TBF</v>
      </c>
      <c r="M296" s="58" t="str">
        <f>IF(B296&gt;0,+VLOOKUP(B296,'STYLE NAMES'!$B$1:$D$1021,3,FALSE),"")</f>
        <v>R.TOPMN_CPL</v>
      </c>
      <c r="N296" s="58" t="str">
        <f t="shared" si="90"/>
        <v>R.TOPMN_CPL0098S</v>
      </c>
      <c r="O296" s="58" t="str">
        <f t="shared" si="82"/>
        <v>TJR0015WHTRED</v>
      </c>
      <c r="P296" s="55" t="str">
        <f t="shared" si="83"/>
        <v>R.TOPMN_CPL0098S_TJR0015WHTRED</v>
      </c>
      <c r="Q296" s="58"/>
      <c r="R296" s="84" t="str">
        <f>IF(G296&gt;0,+VLOOKUP(G296,'MASTER CODE DATA'!O$2:P$99,2,FALSE),"")</f>
        <v>TJR</v>
      </c>
      <c r="S296" s="84" t="str">
        <f>IF(I296&gt;0,+VLOOKUP(I296,'MASTER CODE DATA'!Q$2:R$999,2,FALSE),"")</f>
        <v>WHT</v>
      </c>
      <c r="T296" s="84" t="str">
        <f>IF(J296&gt;0,+VLOOKUP(J296,'MASTER CODE DATA'!Q$2:R$999,2,FALSE),"")</f>
        <v>RED</v>
      </c>
      <c r="U296" s="3"/>
      <c r="V296" s="42" t="s">
        <v>2697</v>
      </c>
      <c r="W296" s="42" t="s">
        <v>2698</v>
      </c>
      <c r="X296" s="42" t="s">
        <v>2699</v>
      </c>
      <c r="Y296" s="42" t="s">
        <v>2562</v>
      </c>
      <c r="Z296" s="42" t="s">
        <v>2562</v>
      </c>
      <c r="AA296" s="42" t="s">
        <v>2562</v>
      </c>
      <c r="AB296" s="42" t="s">
        <v>2700</v>
      </c>
      <c r="AC296" s="42" t="s">
        <v>2562</v>
      </c>
      <c r="AD296" s="167" t="s">
        <v>3607</v>
      </c>
      <c r="AE296" s="167" t="s">
        <v>3610</v>
      </c>
      <c r="AF296" s="167" t="s">
        <v>3612</v>
      </c>
      <c r="AG296" s="167"/>
      <c r="AH296" s="167"/>
      <c r="AI296" s="167"/>
      <c r="AJ296" s="167"/>
      <c r="AK296" s="167"/>
      <c r="AL296" s="167"/>
      <c r="AM296" s="167"/>
      <c r="AN296" s="4" t="str">
        <f>+VLOOKUP(P296,'[2]STYLES &amp; MODELS MATRIX'!$F:$G,2,FALSE)</f>
        <v>HDJ</v>
      </c>
    </row>
    <row r="297" spans="1:40" s="4" customFormat="1" x14ac:dyDescent="0.2">
      <c r="A297" s="43" t="s">
        <v>1014</v>
      </c>
      <c r="B297" s="44" t="s">
        <v>2550</v>
      </c>
      <c r="C297" s="43" t="str">
        <f>IF(B297&gt;0,+VLOOKUP(B297,'STYLE NAMES'!$B$1:$C$1007,2,FALSE),"")</f>
        <v>WOMEN'S COMPETITION POLO SHORT SLEEVE X TEAM TÜRKİYE</v>
      </c>
      <c r="D297" s="58" t="str">
        <f t="shared" si="80"/>
        <v>ENZA-TBF / TJR0015WHTRED</v>
      </c>
      <c r="E297" s="43" t="s">
        <v>1620</v>
      </c>
      <c r="F297" s="45" t="s">
        <v>785</v>
      </c>
      <c r="G297" s="45" t="s">
        <v>1872</v>
      </c>
      <c r="H297" s="46" t="s">
        <v>816</v>
      </c>
      <c r="I297" s="42" t="s">
        <v>215</v>
      </c>
      <c r="J297" s="42" t="s">
        <v>773</v>
      </c>
      <c r="K297" s="3"/>
      <c r="L297" s="58" t="str">
        <f t="shared" si="89"/>
        <v>ENZA-TBF</v>
      </c>
      <c r="M297" s="58" t="str">
        <f>IF(B297&gt;0,+VLOOKUP(B297,'STYLE NAMES'!$B$1:$D$1021,3,FALSE),"")</f>
        <v>R.TOPWN_CPL</v>
      </c>
      <c r="N297" s="58" t="str">
        <f t="shared" si="90"/>
        <v>R.TOPWN_CPL0099S</v>
      </c>
      <c r="O297" s="58" t="str">
        <f t="shared" si="82"/>
        <v>TJR0015WHTRED</v>
      </c>
      <c r="P297" s="55" t="str">
        <f t="shared" si="83"/>
        <v>R.TOPWN_CPL0099S_TJR0015WHTRED</v>
      </c>
      <c r="Q297" s="58"/>
      <c r="R297" s="84" t="str">
        <f>IF(G297&gt;0,+VLOOKUP(G297,'MASTER CODE DATA'!O$2:P$99,2,FALSE),"")</f>
        <v>TJR</v>
      </c>
      <c r="S297" s="84" t="str">
        <f>IF(I297&gt;0,+VLOOKUP(I297,'MASTER CODE DATA'!Q$2:R$999,2,FALSE),"")</f>
        <v>WHT</v>
      </c>
      <c r="T297" s="84" t="str">
        <f>IF(J297&gt;0,+VLOOKUP(J297,'MASTER CODE DATA'!Q$2:R$999,2,FALSE),"")</f>
        <v>RED</v>
      </c>
      <c r="U297" s="3"/>
      <c r="V297" s="42" t="s">
        <v>2701</v>
      </c>
      <c r="W297" s="42" t="s">
        <v>2702</v>
      </c>
      <c r="X297" s="42" t="s">
        <v>2703</v>
      </c>
      <c r="Y297" s="42" t="s">
        <v>2704</v>
      </c>
      <c r="Z297" s="42" t="s">
        <v>2562</v>
      </c>
      <c r="AA297" s="42" t="s">
        <v>2562</v>
      </c>
      <c r="AB297" s="42" t="s">
        <v>2705</v>
      </c>
      <c r="AC297" s="42" t="s">
        <v>2562</v>
      </c>
      <c r="AD297" s="167" t="s">
        <v>3635</v>
      </c>
      <c r="AE297" s="167" t="s">
        <v>3610</v>
      </c>
      <c r="AF297" s="167" t="s">
        <v>3644</v>
      </c>
      <c r="AG297" s="167"/>
      <c r="AH297" s="167"/>
      <c r="AI297" s="167"/>
      <c r="AJ297" s="167"/>
      <c r="AK297" s="167"/>
      <c r="AL297" s="167"/>
      <c r="AM297" s="167"/>
      <c r="AN297" s="4" t="str">
        <f>+VLOOKUP(P297,'[2]STYLES &amp; MODELS MATRIX'!$F:$G,2,FALSE)</f>
        <v>AK</v>
      </c>
    </row>
    <row r="298" spans="1:40" s="4" customFormat="1" x14ac:dyDescent="0.2">
      <c r="A298" s="43" t="s">
        <v>1015</v>
      </c>
      <c r="B298" s="44" t="s">
        <v>472</v>
      </c>
      <c r="C298" s="43" t="str">
        <f>IF(B298&gt;0,+VLOOKUP(B298,'STYLE NAMES'!$B$1:$C$1007,2,FALSE),"")</f>
        <v>SEASONAL STABLE RUG</v>
      </c>
      <c r="D298" s="58" t="str">
        <f t="shared" ref="D298:D299" si="106">IF(B298&gt;0,+(L298&amp;" / "&amp;O298),"")</f>
        <v>MONTERREY / RPS0032BBLBBL</v>
      </c>
      <c r="E298" s="43" t="s">
        <v>1620</v>
      </c>
      <c r="F298" s="45" t="s">
        <v>1602</v>
      </c>
      <c r="G298" s="45" t="s">
        <v>782</v>
      </c>
      <c r="H298" s="46" t="s">
        <v>866</v>
      </c>
      <c r="I298" s="42" t="s">
        <v>792</v>
      </c>
      <c r="J298" s="42" t="s">
        <v>792</v>
      </c>
      <c r="K298" s="3"/>
      <c r="L298" s="58" t="str">
        <f t="shared" si="89"/>
        <v>MONTERREY</v>
      </c>
      <c r="M298" s="58" t="str">
        <f>IF(B298&gt;0,+VLOOKUP(B298,'STYLE NAMES'!$B$1:$D$1021,3,FALSE),"")</f>
        <v>H.RUGFL_STR</v>
      </c>
      <c r="N298" s="58" t="str">
        <f t="shared" ref="N298:N299" si="107">+M298&amp;A298&amp;F298</f>
        <v>H.RUGFL_STR0100A</v>
      </c>
      <c r="O298" s="58" t="str">
        <f t="shared" ref="O298:O299" si="108">+R298&amp;H298&amp;S298&amp;T298</f>
        <v>RPS0032BBLBBL</v>
      </c>
      <c r="P298" s="55" t="str">
        <f t="shared" ref="P298:P299" si="109">+N298&amp;"_"&amp;O298</f>
        <v>H.RUGFL_STR0100A_RPS0032BBLBBL</v>
      </c>
      <c r="Q298" s="58"/>
      <c r="R298" s="84" t="str">
        <f>IF(G298&gt;0,+VLOOKUP(G298,'MASTER CODE DATA'!O$2:P$99,2,FALSE),"")</f>
        <v>RPS</v>
      </c>
      <c r="S298" s="84" t="str">
        <f>IF(I298&gt;0,+VLOOKUP(I298,'MASTER CODE DATA'!Q$2:R$999,2,FALSE),"")</f>
        <v>BBL</v>
      </c>
      <c r="T298" s="84" t="str">
        <f>IF(J298&gt;0,+VLOOKUP(J298,'MASTER CODE DATA'!Q$2:R$999,2,FALSE),"")</f>
        <v>BBL</v>
      </c>
      <c r="U298" s="3"/>
      <c r="V298" s="42">
        <v>0</v>
      </c>
      <c r="W298" s="42" t="s">
        <v>2562</v>
      </c>
      <c r="X298" s="42" t="s">
        <v>2562</v>
      </c>
      <c r="Y298" s="42" t="s">
        <v>2562</v>
      </c>
      <c r="Z298" s="42" t="s">
        <v>2562</v>
      </c>
      <c r="AA298" s="42" t="s">
        <v>2562</v>
      </c>
      <c r="AB298" s="42" t="s">
        <v>2562</v>
      </c>
      <c r="AC298" s="42" t="s">
        <v>2562</v>
      </c>
      <c r="AD298" s="167"/>
      <c r="AE298" s="167"/>
      <c r="AF298" s="167"/>
      <c r="AG298" s="167"/>
      <c r="AH298" s="167"/>
      <c r="AI298" s="167"/>
      <c r="AJ298" s="167"/>
      <c r="AK298" s="167"/>
      <c r="AL298" s="167"/>
      <c r="AM298" s="167"/>
      <c r="AN298" s="4">
        <f>+VLOOKUP(P298,'[2]STYLES &amp; MODELS MATRIX'!$F:$G,2,FALSE)</f>
        <v>0</v>
      </c>
    </row>
    <row r="299" spans="1:40" s="4" customFormat="1" x14ac:dyDescent="0.2">
      <c r="A299" s="43" t="s">
        <v>1015</v>
      </c>
      <c r="B299" s="44" t="s">
        <v>3042</v>
      </c>
      <c r="C299" s="43" t="str">
        <f>IF(B299&gt;0,+VLOOKUP(B299,'STYLE NAMES'!$B$1:$C$1007,2,FALSE),"")</f>
        <v>SEASONAL STABLE RUG</v>
      </c>
      <c r="D299" s="58" t="str">
        <f t="shared" si="106"/>
        <v>MONTERREY-P / RPS0032BBLBBL</v>
      </c>
      <c r="E299" s="43" t="s">
        <v>1620</v>
      </c>
      <c r="F299" s="45" t="s">
        <v>1602</v>
      </c>
      <c r="G299" s="45" t="s">
        <v>782</v>
      </c>
      <c r="H299" s="46" t="s">
        <v>866</v>
      </c>
      <c r="I299" s="42" t="s">
        <v>792</v>
      </c>
      <c r="J299" s="42" t="s">
        <v>792</v>
      </c>
      <c r="K299" s="3"/>
      <c r="L299" s="58" t="str">
        <f t="shared" si="89"/>
        <v>MONTERREY-P</v>
      </c>
      <c r="M299" s="58" t="str">
        <f>IF(B299&gt;0,+VLOOKUP(B299,'STYLE NAMES'!$B$1:$D$1021,3,FALSE),"")</f>
        <v>H.RUGPN_STR</v>
      </c>
      <c r="N299" s="58" t="str">
        <f t="shared" si="107"/>
        <v>H.RUGPN_STR0100A</v>
      </c>
      <c r="O299" s="58" t="str">
        <f t="shared" si="108"/>
        <v>RPS0032BBLBBL</v>
      </c>
      <c r="P299" s="55" t="str">
        <f t="shared" si="109"/>
        <v>H.RUGPN_STR0100A_RPS0032BBLBBL</v>
      </c>
      <c r="Q299" s="58"/>
      <c r="R299" s="84" t="str">
        <f>IF(G299&gt;0,+VLOOKUP(G299,'MASTER CODE DATA'!O$2:P$99,2,FALSE),"")</f>
        <v>RPS</v>
      </c>
      <c r="S299" s="84" t="str">
        <f>IF(I299&gt;0,+VLOOKUP(I299,'MASTER CODE DATA'!Q$2:R$999,2,FALSE),"")</f>
        <v>BBL</v>
      </c>
      <c r="T299" s="84" t="str">
        <f>IF(J299&gt;0,+VLOOKUP(J299,'MASTER CODE DATA'!Q$2:R$999,2,FALSE),"")</f>
        <v>BBL</v>
      </c>
      <c r="U299" s="3"/>
      <c r="V299" s="42">
        <v>0</v>
      </c>
      <c r="W299" s="42" t="s">
        <v>2562</v>
      </c>
      <c r="X299" s="42" t="s">
        <v>2562</v>
      </c>
      <c r="Y299" s="42" t="s">
        <v>2562</v>
      </c>
      <c r="Z299" s="42" t="s">
        <v>2562</v>
      </c>
      <c r="AA299" s="42" t="s">
        <v>2562</v>
      </c>
      <c r="AB299" s="42" t="s">
        <v>2562</v>
      </c>
      <c r="AC299" s="42" t="s">
        <v>2562</v>
      </c>
      <c r="AD299" s="167"/>
      <c r="AE299" s="167"/>
      <c r="AF299" s="167"/>
      <c r="AG299" s="167"/>
      <c r="AH299" s="167"/>
      <c r="AI299" s="167"/>
      <c r="AJ299" s="167"/>
      <c r="AK299" s="167"/>
      <c r="AL299" s="167"/>
      <c r="AM299" s="167"/>
      <c r="AN299" s="4">
        <f>+VLOOKUP(P299,'[2]STYLES &amp; MODELS MATRIX'!$F:$G,2,FALSE)</f>
        <v>0</v>
      </c>
    </row>
    <row r="300" spans="1:40" s="4" customFormat="1" x14ac:dyDescent="0.2">
      <c r="A300" s="43" t="s">
        <v>1016</v>
      </c>
      <c r="B300" s="44" t="s">
        <v>628</v>
      </c>
      <c r="C300" s="43" t="str">
        <f>IF(B300&gt;0,+VLOOKUP(B300,'STYLE NAMES'!$B$1:$C$1007,2,FALSE),"")</f>
        <v>BRAIDED BELT</v>
      </c>
      <c r="D300" s="58" t="str">
        <f t="shared" ref="D300:D305" si="110">IF(B300&gt;0,+(L300&amp;" / "&amp;O300),"")</f>
        <v>SANTIAGO / BRD0003GRYBLK</v>
      </c>
      <c r="E300" s="43" t="s">
        <v>1627</v>
      </c>
      <c r="F300" s="45" t="s">
        <v>1602</v>
      </c>
      <c r="G300" s="45" t="s">
        <v>815</v>
      </c>
      <c r="H300" s="46" t="s">
        <v>779</v>
      </c>
      <c r="I300" s="42" t="s">
        <v>267</v>
      </c>
      <c r="J300" s="42" t="s">
        <v>95</v>
      </c>
      <c r="K300" s="3"/>
      <c r="L300" s="58" t="str">
        <f t="shared" ref="L300:L301" si="111">+B300</f>
        <v>SANTIAGO</v>
      </c>
      <c r="M300" s="58" t="str">
        <f>IF(B300&gt;0,+VLOOKUP(B300,'STYLE NAMES'!$B$1:$D$1021,3,FALSE),"")</f>
        <v>A.RACUX_BLT</v>
      </c>
      <c r="N300" s="58" t="str">
        <f t="shared" ref="N300:N301" si="112">+M300&amp;A300&amp;F300</f>
        <v>A.RACUX_BLT0101A</v>
      </c>
      <c r="O300" s="58" t="str">
        <f t="shared" ref="O300:O301" si="113">+R300&amp;H300&amp;S300&amp;T300</f>
        <v>BRD0003GRYBLK</v>
      </c>
      <c r="P300" s="55" t="str">
        <f t="shared" ref="P300:P301" si="114">+N300&amp;"_"&amp;O300</f>
        <v>A.RACUX_BLT0101A_BRD0003GRYBLK</v>
      </c>
      <c r="Q300" s="58"/>
      <c r="R300" s="84" t="str">
        <f>IF(G300&gt;0,+VLOOKUP(G300,'MASTER CODE DATA'!O$2:P$99,2,FALSE),"")</f>
        <v>BRD</v>
      </c>
      <c r="S300" s="84" t="str">
        <f>IF(I300&gt;0,+VLOOKUP(I300,'MASTER CODE DATA'!Q$2:R$999,2,FALSE),"")</f>
        <v>GRY</v>
      </c>
      <c r="T300" s="84" t="str">
        <f>IF(J300&gt;0,+VLOOKUP(J300,'MASTER CODE DATA'!Q$2:R$999,2,FALSE),"")</f>
        <v>BLK</v>
      </c>
      <c r="U300" s="3"/>
      <c r="V300" s="42" t="s">
        <v>3725</v>
      </c>
      <c r="W300" s="42" t="s">
        <v>3726</v>
      </c>
      <c r="X300" s="42" t="s">
        <v>3727</v>
      </c>
      <c r="Y300" s="42" t="s">
        <v>2562</v>
      </c>
      <c r="Z300" s="42" t="s">
        <v>2562</v>
      </c>
      <c r="AA300" s="42" t="s">
        <v>2562</v>
      </c>
      <c r="AB300" s="42" t="s">
        <v>2562</v>
      </c>
      <c r="AC300" s="42" t="s">
        <v>2562</v>
      </c>
      <c r="AD300" s="167"/>
      <c r="AE300" s="167"/>
      <c r="AF300" s="167"/>
      <c r="AG300" s="167"/>
      <c r="AH300" s="167"/>
      <c r="AI300" s="167"/>
      <c r="AJ300" s="167"/>
      <c r="AK300" s="167"/>
      <c r="AL300" s="167"/>
      <c r="AM300" s="167"/>
      <c r="AN300" s="4">
        <f>+VLOOKUP(P300,'[2]STYLES &amp; MODELS MATRIX'!$F:$G,2,FALSE)</f>
        <v>0</v>
      </c>
    </row>
    <row r="301" spans="1:40" s="4" customFormat="1" x14ac:dyDescent="0.2">
      <c r="A301" s="43" t="s">
        <v>1016</v>
      </c>
      <c r="B301" s="44" t="s">
        <v>628</v>
      </c>
      <c r="C301" s="43" t="str">
        <f>IF(B301&gt;0,+VLOOKUP(B301,'STYLE NAMES'!$B$1:$C$1007,2,FALSE),"")</f>
        <v>BRAIDED BELT</v>
      </c>
      <c r="D301" s="58" t="str">
        <f t="shared" si="110"/>
        <v>SANTIAGO / BRD0003OCNBLK</v>
      </c>
      <c r="E301" s="43" t="s">
        <v>1627</v>
      </c>
      <c r="F301" s="45" t="s">
        <v>1602</v>
      </c>
      <c r="G301" s="45" t="s">
        <v>815</v>
      </c>
      <c r="H301" s="46" t="s">
        <v>779</v>
      </c>
      <c r="I301" s="42" t="s">
        <v>2035</v>
      </c>
      <c r="J301" s="42" t="s">
        <v>95</v>
      </c>
      <c r="K301" s="3"/>
      <c r="L301" s="58" t="str">
        <f t="shared" si="111"/>
        <v>SANTIAGO</v>
      </c>
      <c r="M301" s="58" t="str">
        <f>IF(B301&gt;0,+VLOOKUP(B301,'STYLE NAMES'!$B$1:$D$1021,3,FALSE),"")</f>
        <v>A.RACUX_BLT</v>
      </c>
      <c r="N301" s="58" t="str">
        <f t="shared" si="112"/>
        <v>A.RACUX_BLT0101A</v>
      </c>
      <c r="O301" s="58" t="str">
        <f t="shared" si="113"/>
        <v>BRD0003OCNBLK</v>
      </c>
      <c r="P301" s="55" t="str">
        <f t="shared" si="114"/>
        <v>A.RACUX_BLT0101A_BRD0003OCNBLK</v>
      </c>
      <c r="Q301" s="58"/>
      <c r="R301" s="84" t="str">
        <f>IF(G301&gt;0,+VLOOKUP(G301,'MASTER CODE DATA'!O$2:P$99,2,FALSE),"")</f>
        <v>BRD</v>
      </c>
      <c r="S301" s="84" t="str">
        <f>IF(I301&gt;0,+VLOOKUP(I301,'MASTER CODE DATA'!Q$2:R$999,2,FALSE),"")</f>
        <v>OCN</v>
      </c>
      <c r="T301" s="84" t="str">
        <f>IF(J301&gt;0,+VLOOKUP(J301,'MASTER CODE DATA'!Q$2:R$999,2,FALSE),"")</f>
        <v>BLK</v>
      </c>
      <c r="U301" s="3"/>
      <c r="V301" s="163" t="s">
        <v>3730</v>
      </c>
      <c r="W301" s="42" t="s">
        <v>3728</v>
      </c>
      <c r="X301" s="42" t="s">
        <v>3729</v>
      </c>
      <c r="Y301" s="42" t="s">
        <v>2562</v>
      </c>
      <c r="Z301" s="42" t="s">
        <v>2562</v>
      </c>
      <c r="AA301" s="42" t="s">
        <v>2562</v>
      </c>
      <c r="AB301" s="42" t="s">
        <v>2562</v>
      </c>
      <c r="AC301" s="42" t="s">
        <v>2562</v>
      </c>
      <c r="AD301" s="167"/>
      <c r="AE301" s="167"/>
      <c r="AF301" s="167"/>
      <c r="AG301" s="167"/>
      <c r="AH301" s="167"/>
      <c r="AI301" s="167"/>
      <c r="AJ301" s="167"/>
      <c r="AK301" s="167"/>
      <c r="AL301" s="167"/>
      <c r="AM301" s="167"/>
      <c r="AN301" s="4">
        <f>+VLOOKUP(P301,'[2]STYLES &amp; MODELS MATRIX'!$F:$G,2,FALSE)</f>
        <v>0</v>
      </c>
    </row>
    <row r="302" spans="1:40" s="4" customFormat="1" x14ac:dyDescent="0.2">
      <c r="A302" s="43" t="s">
        <v>1017</v>
      </c>
      <c r="B302" s="44" t="s">
        <v>3772</v>
      </c>
      <c r="C302" s="43" t="str">
        <f>IF(B302&gt;0,+VLOOKUP(B302,'STYLE NAMES'!$B$1:$C$1007,2,FALSE),"")</f>
        <v>WOMEN'S COMPETITION POLO LONG SLEEVE X TEAM TÜRKİYE</v>
      </c>
      <c r="D302" s="58" t="str">
        <f t="shared" si="110"/>
        <v>PAOLA-TBF / TJR0015WHTRED</v>
      </c>
      <c r="E302" s="43" t="s">
        <v>1627</v>
      </c>
      <c r="F302" s="45" t="s">
        <v>1602</v>
      </c>
      <c r="G302" s="45" t="s">
        <v>1872</v>
      </c>
      <c r="H302" s="46" t="s">
        <v>816</v>
      </c>
      <c r="I302" s="42" t="s">
        <v>215</v>
      </c>
      <c r="J302" s="42" t="s">
        <v>773</v>
      </c>
      <c r="K302" s="3"/>
      <c r="L302" s="58" t="str">
        <f t="shared" ref="L302:L305" si="115">+B302</f>
        <v>PAOLA-TBF</v>
      </c>
      <c r="M302" s="58" t="str">
        <f>IF(B302&gt;0,+VLOOKUP(B302,'STYLE NAMES'!$B$1:$D$1021,3,FALSE),"")</f>
        <v>R.TOPWN_CPL</v>
      </c>
      <c r="N302" s="58" t="str">
        <f t="shared" ref="N302:N305" si="116">+M302&amp;A302&amp;F302</f>
        <v>R.TOPWN_CPL0102A</v>
      </c>
      <c r="O302" s="58" t="str">
        <f t="shared" ref="O302:O305" si="117">+R302&amp;H302&amp;S302&amp;T302</f>
        <v>TJR0015WHTRED</v>
      </c>
      <c r="P302" s="55" t="str">
        <f t="shared" ref="P302:P305" si="118">+N302&amp;"_"&amp;O302</f>
        <v>R.TOPWN_CPL0102A_TJR0015WHTRED</v>
      </c>
      <c r="Q302" s="58"/>
      <c r="R302" s="84" t="str">
        <f>IF(G302&gt;0,+VLOOKUP(G302,'MASTER CODE DATA'!O$2:P$99,2,FALSE),"")</f>
        <v>TJR</v>
      </c>
      <c r="S302" s="84" t="str">
        <f>IF(I302&gt;0,+VLOOKUP(I302,'MASTER CODE DATA'!Q$2:R$999,2,FALSE),"")</f>
        <v>WHT</v>
      </c>
      <c r="T302" s="84" t="str">
        <f>IF(J302&gt;0,+VLOOKUP(J302,'MASTER CODE DATA'!Q$2:R$999,2,FALSE),"")</f>
        <v>RED</v>
      </c>
      <c r="U302" s="3"/>
      <c r="V302" s="42" t="s">
        <v>3780</v>
      </c>
      <c r="W302" s="42" t="s">
        <v>3781</v>
      </c>
      <c r="X302" s="42" t="s">
        <v>2562</v>
      </c>
      <c r="Y302" s="42" t="s">
        <v>2562</v>
      </c>
      <c r="Z302" s="42" t="s">
        <v>2562</v>
      </c>
      <c r="AA302" s="42" t="s">
        <v>2562</v>
      </c>
      <c r="AB302" s="42" t="s">
        <v>2562</v>
      </c>
      <c r="AC302" s="42" t="s">
        <v>2562</v>
      </c>
      <c r="AD302" s="167"/>
      <c r="AE302" s="167"/>
      <c r="AF302" s="167"/>
      <c r="AG302" s="167"/>
      <c r="AH302" s="167"/>
      <c r="AI302" s="167"/>
      <c r="AJ302" s="167"/>
      <c r="AK302" s="167"/>
      <c r="AL302" s="167"/>
      <c r="AM302" s="167"/>
      <c r="AN302" s="4" t="str">
        <f>+VLOOKUP(P302,'[2]STYLES &amp; MODELS MATRIX'!$F:$G,2,FALSE)</f>
        <v>AK</v>
      </c>
    </row>
    <row r="303" spans="1:40" s="4" customFormat="1" x14ac:dyDescent="0.2">
      <c r="A303" s="43" t="s">
        <v>1018</v>
      </c>
      <c r="B303" s="44" t="s">
        <v>3773</v>
      </c>
      <c r="C303" s="43" t="str">
        <f>IF(B303&gt;0,+VLOOKUP(B303,'STYLE NAMES'!$B$1:$C$1007,2,FALSE),"")</f>
        <v>MEN'S COMPETITION POLO LONG SLEEVE X TEAM TÜRKİYE</v>
      </c>
      <c r="D303" s="58" t="str">
        <f t="shared" si="110"/>
        <v>PAOLO-TBF / TJR0015WHTRED</v>
      </c>
      <c r="E303" s="43" t="s">
        <v>1627</v>
      </c>
      <c r="F303" s="45" t="s">
        <v>1602</v>
      </c>
      <c r="G303" s="45" t="s">
        <v>1872</v>
      </c>
      <c r="H303" s="46" t="s">
        <v>816</v>
      </c>
      <c r="I303" s="42" t="s">
        <v>215</v>
      </c>
      <c r="J303" s="42" t="s">
        <v>773</v>
      </c>
      <c r="K303" s="3"/>
      <c r="L303" s="58" t="str">
        <f t="shared" si="115"/>
        <v>PAOLO-TBF</v>
      </c>
      <c r="M303" s="58" t="str">
        <f>IF(B303&gt;0,+VLOOKUP(B303,'STYLE NAMES'!$B$1:$D$1021,3,FALSE),"")</f>
        <v>R.TOPMN_CPL</v>
      </c>
      <c r="N303" s="58" t="str">
        <f t="shared" si="116"/>
        <v>R.TOPMN_CPL0103A</v>
      </c>
      <c r="O303" s="58" t="str">
        <f t="shared" si="117"/>
        <v>TJR0015WHTRED</v>
      </c>
      <c r="P303" s="55" t="str">
        <f t="shared" si="118"/>
        <v>R.TOPMN_CPL0103A_TJR0015WHTRED</v>
      </c>
      <c r="Q303" s="58"/>
      <c r="R303" s="84" t="str">
        <f>IF(G303&gt;0,+VLOOKUP(G303,'MASTER CODE DATA'!O$2:P$99,2,FALSE),"")</f>
        <v>TJR</v>
      </c>
      <c r="S303" s="84" t="str">
        <f>IF(I303&gt;0,+VLOOKUP(I303,'MASTER CODE DATA'!Q$2:R$999,2,FALSE),"")</f>
        <v>WHT</v>
      </c>
      <c r="T303" s="84" t="str">
        <f>IF(J303&gt;0,+VLOOKUP(J303,'MASTER CODE DATA'!Q$2:R$999,2,FALSE),"")</f>
        <v>RED</v>
      </c>
      <c r="U303" s="3"/>
      <c r="V303" s="42" t="s">
        <v>3782</v>
      </c>
      <c r="W303" s="42" t="s">
        <v>3783</v>
      </c>
      <c r="X303" s="42" t="s">
        <v>2562</v>
      </c>
      <c r="Y303" s="42" t="s">
        <v>2562</v>
      </c>
      <c r="Z303" s="42" t="s">
        <v>2562</v>
      </c>
      <c r="AA303" s="42" t="s">
        <v>2562</v>
      </c>
      <c r="AB303" s="42" t="s">
        <v>2562</v>
      </c>
      <c r="AC303" s="42" t="s">
        <v>2562</v>
      </c>
      <c r="AD303" s="167"/>
      <c r="AE303" s="167"/>
      <c r="AF303" s="167"/>
      <c r="AG303" s="167"/>
      <c r="AH303" s="167"/>
      <c r="AI303" s="167"/>
      <c r="AJ303" s="167"/>
      <c r="AK303" s="167"/>
      <c r="AL303" s="167"/>
      <c r="AM303" s="167"/>
      <c r="AN303" s="4" t="str">
        <f>+VLOOKUP(P303,'[2]STYLES &amp; MODELS MATRIX'!$F:$G,2,FALSE)</f>
        <v>HDJ</v>
      </c>
    </row>
    <row r="304" spans="1:40" s="4" customFormat="1" x14ac:dyDescent="0.2">
      <c r="A304" s="43" t="s">
        <v>1019</v>
      </c>
      <c r="B304" s="44" t="s">
        <v>438</v>
      </c>
      <c r="C304" s="43" t="str">
        <f>IF(B304&gt;0,+VLOOKUP(B304,'STYLE NAMES'!$B$1:$C$1007,2,FALSE),"")</f>
        <v>WOMEN'S LONG SLEEVE CASUAL SHIRT</v>
      </c>
      <c r="D304" s="58" t="str">
        <f t="shared" si="110"/>
        <v>MARBELLA / COM0033WHTBLE</v>
      </c>
      <c r="E304" s="43" t="s">
        <v>1627</v>
      </c>
      <c r="F304" s="45" t="s">
        <v>1602</v>
      </c>
      <c r="G304" s="45" t="s">
        <v>3803</v>
      </c>
      <c r="H304" s="46" t="s">
        <v>868</v>
      </c>
      <c r="I304" s="42" t="s">
        <v>215</v>
      </c>
      <c r="J304" s="42" t="s">
        <v>1607</v>
      </c>
      <c r="K304" s="3"/>
      <c r="L304" s="58" t="str">
        <f t="shared" si="115"/>
        <v>MARBELLA</v>
      </c>
      <c r="M304" s="58" t="str">
        <f>IF(B304&gt;0,+VLOOKUP(B304,'STYLE NAMES'!$B$1:$D$1021,3,FALSE),"")</f>
        <v>R.TOPWN_CSS</v>
      </c>
      <c r="N304" s="58" t="str">
        <f t="shared" si="116"/>
        <v>R.TOPWN_CSS0104A</v>
      </c>
      <c r="O304" s="58" t="str">
        <f t="shared" si="117"/>
        <v>COM0033WHTBLE</v>
      </c>
      <c r="P304" s="55" t="str">
        <f t="shared" si="118"/>
        <v>R.TOPWN_CSS0104A_COM0033WHTBLE</v>
      </c>
      <c r="Q304" s="58"/>
      <c r="R304" s="84" t="str">
        <f>IF(G304&gt;0,+VLOOKUP(G304,'MASTER CODE DATA'!O$2:P$99,2,FALSE),"")</f>
        <v>COM</v>
      </c>
      <c r="S304" s="84" t="str">
        <f>IF(I304&gt;0,+VLOOKUP(I304,'MASTER CODE DATA'!Q$2:R$999,2,FALSE),"")</f>
        <v>WHT</v>
      </c>
      <c r="T304" s="84" t="str">
        <f>IF(J304&gt;0,+VLOOKUP(J304,'MASTER CODE DATA'!Q$2:R$999,2,FALSE),"")</f>
        <v>BLE</v>
      </c>
      <c r="U304" s="3"/>
      <c r="V304" s="42" t="s">
        <v>3797</v>
      </c>
      <c r="W304" s="42" t="s">
        <v>2562</v>
      </c>
      <c r="X304" s="42" t="s">
        <v>2562</v>
      </c>
      <c r="Y304" s="42" t="s">
        <v>2562</v>
      </c>
      <c r="Z304" s="42" t="s">
        <v>2562</v>
      </c>
      <c r="AA304" s="42" t="s">
        <v>2562</v>
      </c>
      <c r="AB304" s="42" t="s">
        <v>2562</v>
      </c>
      <c r="AC304" s="42" t="s">
        <v>2562</v>
      </c>
      <c r="AD304" s="167"/>
      <c r="AE304" s="167"/>
      <c r="AF304" s="167"/>
      <c r="AG304" s="167"/>
      <c r="AH304" s="167"/>
      <c r="AI304" s="167"/>
      <c r="AJ304" s="167"/>
      <c r="AK304" s="167"/>
      <c r="AL304" s="167"/>
      <c r="AM304" s="167"/>
      <c r="AN304" s="4" t="str">
        <f>+VLOOKUP(P304,'[2]STYLES &amp; MODELS MATRIX'!$F:$G,2,FALSE)</f>
        <v>GHOST</v>
      </c>
    </row>
    <row r="305" spans="1:40" s="4" customFormat="1" x14ac:dyDescent="0.2">
      <c r="A305" s="43" t="s">
        <v>1020</v>
      </c>
      <c r="B305" s="44" t="s">
        <v>485</v>
      </c>
      <c r="C305" s="43" t="str">
        <f>IF(B305&gt;0,+VLOOKUP(B305,'STYLE NAMES'!$B$1:$C$1007,2,FALSE),"")</f>
        <v>MEN'S COMPETITION SHIRT LONG SLEEVE SPREAD COLLAR</v>
      </c>
      <c r="D305" s="58" t="str">
        <f t="shared" si="110"/>
        <v>NAPOLI / COM0033WHTBLE</v>
      </c>
      <c r="E305" s="43" t="s">
        <v>1627</v>
      </c>
      <c r="F305" s="45" t="s">
        <v>1602</v>
      </c>
      <c r="G305" s="45" t="s">
        <v>3803</v>
      </c>
      <c r="H305" s="46" t="s">
        <v>868</v>
      </c>
      <c r="I305" s="42" t="s">
        <v>215</v>
      </c>
      <c r="J305" s="42" t="s">
        <v>1607</v>
      </c>
      <c r="K305" s="3"/>
      <c r="L305" s="58" t="str">
        <f t="shared" si="115"/>
        <v>NAPOLI</v>
      </c>
      <c r="M305" s="58" t="str">
        <f>IF(B305&gt;0,+VLOOKUP(B305,'STYLE NAMES'!$B$1:$D$1021,3,FALSE),"")</f>
        <v>R.TOPMN_CPS</v>
      </c>
      <c r="N305" s="58" t="str">
        <f t="shared" si="116"/>
        <v>R.TOPMN_CPS0105A</v>
      </c>
      <c r="O305" s="58" t="str">
        <f t="shared" si="117"/>
        <v>COM0033WHTBLE</v>
      </c>
      <c r="P305" s="55" t="str">
        <f t="shared" si="118"/>
        <v>R.TOPMN_CPS0105A_COM0033WHTBLE</v>
      </c>
      <c r="Q305" s="58"/>
      <c r="R305" s="84" t="str">
        <f>IF(G305&gt;0,+VLOOKUP(G305,'MASTER CODE DATA'!O$2:P$99,2,FALSE),"")</f>
        <v>COM</v>
      </c>
      <c r="S305" s="84" t="str">
        <f>IF(I305&gt;0,+VLOOKUP(I305,'MASTER CODE DATA'!Q$2:R$999,2,FALSE),"")</f>
        <v>WHT</v>
      </c>
      <c r="T305" s="84" t="str">
        <f>IF(J305&gt;0,+VLOOKUP(J305,'MASTER CODE DATA'!Q$2:R$999,2,FALSE),"")</f>
        <v>BLE</v>
      </c>
      <c r="U305" s="3"/>
      <c r="V305" s="42" t="s">
        <v>3796</v>
      </c>
      <c r="W305" s="42" t="s">
        <v>2562</v>
      </c>
      <c r="X305" s="42" t="s">
        <v>2562</v>
      </c>
      <c r="Y305" s="42" t="s">
        <v>2562</v>
      </c>
      <c r="Z305" s="42" t="s">
        <v>2562</v>
      </c>
      <c r="AA305" s="42" t="s">
        <v>2562</v>
      </c>
      <c r="AB305" s="42" t="s">
        <v>2562</v>
      </c>
      <c r="AC305" s="42" t="s">
        <v>2562</v>
      </c>
      <c r="AD305" s="167"/>
      <c r="AE305" s="167"/>
      <c r="AF305" s="167"/>
      <c r="AG305" s="167"/>
      <c r="AH305" s="167"/>
      <c r="AI305" s="167"/>
      <c r="AJ305" s="167"/>
      <c r="AK305" s="167"/>
      <c r="AL305" s="167"/>
      <c r="AM305" s="167"/>
      <c r="AN305" s="4" t="str">
        <f>+VLOOKUP(P305,'[2]STYLES &amp; MODELS MATRIX'!$F:$G,2,FALSE)</f>
        <v>GHOST</v>
      </c>
    </row>
    <row r="306" spans="1:40" s="4" customFormat="1" x14ac:dyDescent="0.2">
      <c r="A306" s="43" t="s">
        <v>1021</v>
      </c>
      <c r="B306" s="44" t="s">
        <v>3828</v>
      </c>
      <c r="C306" s="43" t="str">
        <f>IF(B306&gt;0,+VLOOKUP(B306,'STYLE NAMES'!$B$1:$C$1007,2,FALSE),"")</f>
        <v>HEADBAND</v>
      </c>
      <c r="D306" s="58" t="str">
        <f t="shared" ref="D306:D315" si="119">IF(B306&gt;0,+(L306&amp;" / "&amp;O306),"")</f>
        <v>BANDANA / CNE0034BLKBLK</v>
      </c>
      <c r="E306" s="43" t="s">
        <v>1627</v>
      </c>
      <c r="F306" s="45" t="s">
        <v>1602</v>
      </c>
      <c r="G306" s="45" t="s">
        <v>1796</v>
      </c>
      <c r="H306" s="46" t="s">
        <v>871</v>
      </c>
      <c r="I306" s="42" t="s">
        <v>95</v>
      </c>
      <c r="J306" s="42" t="s">
        <v>95</v>
      </c>
      <c r="K306" s="3"/>
      <c r="L306" s="58" t="str">
        <f t="shared" ref="L306:L315" si="120">+B306</f>
        <v>BANDANA</v>
      </c>
      <c r="M306" s="58" t="str">
        <f>IF(B306&gt;0,+VLOOKUP(B306,'STYLE NAMES'!$B$1:$D$1021,3,FALSE),"")</f>
        <v>A.RACWN_HRB</v>
      </c>
      <c r="N306" s="58" t="str">
        <f t="shared" ref="N306:N315" si="121">+M306&amp;A306&amp;F306</f>
        <v>A.RACWN_HRB0106A</v>
      </c>
      <c r="O306" s="58" t="str">
        <f t="shared" ref="O306:O315" si="122">+R306&amp;H306&amp;S306&amp;T306</f>
        <v>CNE0034BLKBLK</v>
      </c>
      <c r="P306" s="55" t="str">
        <f t="shared" ref="P306:P315" si="123">+N306&amp;"_"&amp;O306</f>
        <v>A.RACWN_HRB0106A_CNE0034BLKBLK</v>
      </c>
      <c r="Q306" s="58"/>
      <c r="R306" s="84" t="str">
        <f>IF(G306&gt;0,+VLOOKUP(G306,'MASTER CODE DATA'!O$2:P$99,2,FALSE),"")</f>
        <v>CNE</v>
      </c>
      <c r="S306" s="84" t="str">
        <f>IF(I306&gt;0,+VLOOKUP(I306,'MASTER CODE DATA'!Q$2:R$999,2,FALSE),"")</f>
        <v>BLK</v>
      </c>
      <c r="T306" s="84" t="str">
        <f>IF(J306&gt;0,+VLOOKUP(J306,'MASTER CODE DATA'!Q$2:R$999,2,FALSE),"")</f>
        <v>BLK</v>
      </c>
      <c r="U306" s="3"/>
      <c r="V306" s="42">
        <v>0</v>
      </c>
      <c r="W306" s="42" t="s">
        <v>2562</v>
      </c>
      <c r="X306" s="42" t="s">
        <v>2562</v>
      </c>
      <c r="Y306" s="42" t="s">
        <v>2562</v>
      </c>
      <c r="Z306" s="42" t="s">
        <v>2562</v>
      </c>
      <c r="AA306" s="42" t="s">
        <v>2562</v>
      </c>
      <c r="AB306" s="42" t="s">
        <v>2562</v>
      </c>
      <c r="AC306" s="42" t="s">
        <v>2562</v>
      </c>
      <c r="AD306" s="167"/>
      <c r="AE306" s="167"/>
      <c r="AF306" s="167"/>
      <c r="AG306" s="167"/>
      <c r="AH306" s="167"/>
      <c r="AI306" s="167"/>
      <c r="AJ306" s="167"/>
      <c r="AK306" s="167"/>
      <c r="AL306" s="167"/>
      <c r="AM306" s="167"/>
      <c r="AN306" s="4">
        <f>+VLOOKUP(P306,'[2]STYLES &amp; MODELS MATRIX'!$F:$G,2,FALSE)</f>
        <v>0</v>
      </c>
    </row>
    <row r="307" spans="1:40" s="4" customFormat="1" x14ac:dyDescent="0.2">
      <c r="A307" s="43" t="s">
        <v>1022</v>
      </c>
      <c r="B307" s="44" t="s">
        <v>231</v>
      </c>
      <c r="C307" s="43" t="str">
        <f>IF(B307&gt;0,+VLOOKUP(B307,'STYLE NAMES'!$B$1:$C$1007,2,FALSE),"")</f>
        <v>BASEBALL CAP</v>
      </c>
      <c r="D307" s="58" t="str">
        <f t="shared" si="119"/>
        <v>CAPE TOWN / CNE0035BLKBLK</v>
      </c>
      <c r="E307" s="43" t="s">
        <v>1627</v>
      </c>
      <c r="F307" s="45" t="s">
        <v>1602</v>
      </c>
      <c r="G307" s="45" t="s">
        <v>1796</v>
      </c>
      <c r="H307" s="46" t="s">
        <v>873</v>
      </c>
      <c r="I307" s="42" t="s">
        <v>95</v>
      </c>
      <c r="J307" s="42" t="s">
        <v>95</v>
      </c>
      <c r="K307" s="3"/>
      <c r="L307" s="58" t="str">
        <f t="shared" si="120"/>
        <v>CAPE TOWN</v>
      </c>
      <c r="M307" s="58" t="str">
        <f>IF(B307&gt;0,+VLOOKUP(B307,'STYLE NAMES'!$B$1:$D$1021,3,FALSE),"")</f>
        <v>A.RACAU_CAP</v>
      </c>
      <c r="N307" s="58" t="str">
        <f t="shared" si="121"/>
        <v>A.RACAU_CAP0107A</v>
      </c>
      <c r="O307" s="58" t="str">
        <f t="shared" si="122"/>
        <v>CNE0035BLKBLK</v>
      </c>
      <c r="P307" s="55" t="str">
        <f t="shared" si="123"/>
        <v>A.RACAU_CAP0107A_CNE0035BLKBLK</v>
      </c>
      <c r="Q307" s="58"/>
      <c r="R307" s="84" t="str">
        <f>IF(G307&gt;0,+VLOOKUP(G307,'MASTER CODE DATA'!O$2:P$99,2,FALSE),"")</f>
        <v>CNE</v>
      </c>
      <c r="S307" s="84" t="str">
        <f>IF(I307&gt;0,+VLOOKUP(I307,'MASTER CODE DATA'!Q$2:R$999,2,FALSE),"")</f>
        <v>BLK</v>
      </c>
      <c r="T307" s="84" t="str">
        <f>IF(J307&gt;0,+VLOOKUP(J307,'MASTER CODE DATA'!Q$2:R$999,2,FALSE),"")</f>
        <v>BLK</v>
      </c>
      <c r="U307" s="3"/>
      <c r="V307" s="42">
        <v>0</v>
      </c>
      <c r="W307" s="42" t="s">
        <v>2562</v>
      </c>
      <c r="X307" s="42" t="s">
        <v>2562</v>
      </c>
      <c r="Y307" s="42" t="s">
        <v>2562</v>
      </c>
      <c r="Z307" s="42" t="s">
        <v>2562</v>
      </c>
      <c r="AA307" s="42" t="s">
        <v>2562</v>
      </c>
      <c r="AB307" s="42" t="s">
        <v>2562</v>
      </c>
      <c r="AC307" s="42" t="s">
        <v>2562</v>
      </c>
      <c r="AD307" s="167"/>
      <c r="AE307" s="167"/>
      <c r="AF307" s="167"/>
      <c r="AG307" s="167"/>
      <c r="AH307" s="167"/>
      <c r="AI307" s="167"/>
      <c r="AJ307" s="167"/>
      <c r="AK307" s="167"/>
      <c r="AL307" s="167"/>
      <c r="AM307" s="167"/>
      <c r="AN307" s="4">
        <f>+VLOOKUP(P307,'[2]STYLES &amp; MODELS MATRIX'!$F:$G,2,FALSE)</f>
        <v>0</v>
      </c>
    </row>
    <row r="308" spans="1:40" s="4" customFormat="1" x14ac:dyDescent="0.2">
      <c r="A308" s="43" t="s">
        <v>1022</v>
      </c>
      <c r="B308" s="44" t="s">
        <v>231</v>
      </c>
      <c r="C308" s="43" t="str">
        <f>IF(B308&gt;0,+VLOOKUP(B308,'STYLE NAMES'!$B$1:$C$1007,2,FALSE),"")</f>
        <v>BASEBALL CAP</v>
      </c>
      <c r="D308" s="58" t="str">
        <f t="shared" si="119"/>
        <v>CAPE TOWN / CNE0035BEGBEG</v>
      </c>
      <c r="E308" s="43" t="s">
        <v>1627</v>
      </c>
      <c r="F308" s="45" t="s">
        <v>1602</v>
      </c>
      <c r="G308" s="45" t="s">
        <v>1796</v>
      </c>
      <c r="H308" s="46" t="s">
        <v>873</v>
      </c>
      <c r="I308" s="42" t="s">
        <v>136</v>
      </c>
      <c r="J308" s="42" t="s">
        <v>136</v>
      </c>
      <c r="K308" s="3"/>
      <c r="L308" s="58" t="str">
        <f t="shared" si="120"/>
        <v>CAPE TOWN</v>
      </c>
      <c r="M308" s="58" t="str">
        <f>IF(B308&gt;0,+VLOOKUP(B308,'STYLE NAMES'!$B$1:$D$1021,3,FALSE),"")</f>
        <v>A.RACAU_CAP</v>
      </c>
      <c r="N308" s="58" t="str">
        <f t="shared" si="121"/>
        <v>A.RACAU_CAP0107A</v>
      </c>
      <c r="O308" s="58" t="str">
        <f t="shared" si="122"/>
        <v>CNE0035BEGBEG</v>
      </c>
      <c r="P308" s="55" t="str">
        <f t="shared" si="123"/>
        <v>A.RACAU_CAP0107A_CNE0035BEGBEG</v>
      </c>
      <c r="Q308" s="58"/>
      <c r="R308" s="84" t="str">
        <f>IF(G308&gt;0,+VLOOKUP(G308,'MASTER CODE DATA'!O$2:P$99,2,FALSE),"")</f>
        <v>CNE</v>
      </c>
      <c r="S308" s="84" t="str">
        <f>IF(I308&gt;0,+VLOOKUP(I308,'MASTER CODE DATA'!Q$2:R$999,2,FALSE),"")</f>
        <v>BEG</v>
      </c>
      <c r="T308" s="84" t="str">
        <f>IF(J308&gt;0,+VLOOKUP(J308,'MASTER CODE DATA'!Q$2:R$999,2,FALSE),"")</f>
        <v>BEG</v>
      </c>
      <c r="U308" s="3"/>
      <c r="V308" s="42">
        <v>0</v>
      </c>
      <c r="W308" s="42" t="s">
        <v>2562</v>
      </c>
      <c r="X308" s="42" t="s">
        <v>2562</v>
      </c>
      <c r="Y308" s="42" t="s">
        <v>2562</v>
      </c>
      <c r="Z308" s="42" t="s">
        <v>2562</v>
      </c>
      <c r="AA308" s="42" t="s">
        <v>2562</v>
      </c>
      <c r="AB308" s="42" t="s">
        <v>2562</v>
      </c>
      <c r="AC308" s="42" t="s">
        <v>2562</v>
      </c>
      <c r="AD308" s="167"/>
      <c r="AE308" s="167"/>
      <c r="AF308" s="167"/>
      <c r="AG308" s="167"/>
      <c r="AH308" s="167"/>
      <c r="AI308" s="167"/>
      <c r="AJ308" s="167"/>
      <c r="AK308" s="167"/>
      <c r="AL308" s="167"/>
      <c r="AM308" s="167"/>
      <c r="AN308" s="4">
        <f>+VLOOKUP(P308,'[2]STYLES &amp; MODELS MATRIX'!$F:$G,2,FALSE)</f>
        <v>0</v>
      </c>
    </row>
    <row r="309" spans="1:40" s="4" customFormat="1" x14ac:dyDescent="0.2">
      <c r="A309" s="43" t="s">
        <v>1023</v>
      </c>
      <c r="B309" s="44" t="s">
        <v>3829</v>
      </c>
      <c r="C309" s="43" t="str">
        <f>IF(B309&gt;0,+VLOOKUP(B309,'STYLE NAMES'!$B$1:$C$1007,2,FALSE),"")</f>
        <v>4 SEASON RIDING SOCKS 
3 PACK BUNDLE</v>
      </c>
      <c r="D309" s="58" t="str">
        <f t="shared" si="119"/>
        <v>FONDI-3XB / CNE0036ST1ST1</v>
      </c>
      <c r="E309" s="43" t="s">
        <v>1627</v>
      </c>
      <c r="F309" s="45" t="s">
        <v>1602</v>
      </c>
      <c r="G309" s="45" t="s">
        <v>1796</v>
      </c>
      <c r="H309" s="46" t="s">
        <v>874</v>
      </c>
      <c r="I309" s="42" t="s">
        <v>825</v>
      </c>
      <c r="J309" s="42" t="s">
        <v>825</v>
      </c>
      <c r="K309" s="3"/>
      <c r="L309" s="58" t="str">
        <f t="shared" si="120"/>
        <v>FONDI-3XB</v>
      </c>
      <c r="M309" s="58" t="str">
        <f>IF(B309&gt;0,+VLOOKUP(B309,'STYLE NAMES'!$B$1:$D$1021,3,FALSE),"")</f>
        <v>A.RACAU_SOC</v>
      </c>
      <c r="N309" s="58" t="str">
        <f t="shared" si="121"/>
        <v>A.RACAU_SOC0108A</v>
      </c>
      <c r="O309" s="58" t="str">
        <f t="shared" si="122"/>
        <v>CNE0036ST1ST1</v>
      </c>
      <c r="P309" s="55" t="str">
        <f t="shared" si="123"/>
        <v>A.RACAU_SOC0108A_CNE0036ST1ST1</v>
      </c>
      <c r="Q309" s="58"/>
      <c r="R309" s="84" t="str">
        <f>IF(G309&gt;0,+VLOOKUP(G309,'MASTER CODE DATA'!O$2:P$99,2,FALSE),"")</f>
        <v>CNE</v>
      </c>
      <c r="S309" s="84" t="str">
        <f>IF(I309&gt;0,+VLOOKUP(I309,'MASTER CODE DATA'!Q$2:R$999,2,FALSE),"")</f>
        <v>ST1</v>
      </c>
      <c r="T309" s="84" t="str">
        <f>IF(J309&gt;0,+VLOOKUP(J309,'MASTER CODE DATA'!Q$2:R$999,2,FALSE),"")</f>
        <v>ST1</v>
      </c>
      <c r="U309" s="3"/>
      <c r="V309" s="42">
        <v>0</v>
      </c>
      <c r="W309" s="42" t="s">
        <v>2562</v>
      </c>
      <c r="X309" s="42" t="s">
        <v>2562</v>
      </c>
      <c r="Y309" s="42" t="s">
        <v>2562</v>
      </c>
      <c r="Z309" s="42" t="s">
        <v>2562</v>
      </c>
      <c r="AA309" s="42" t="s">
        <v>2562</v>
      </c>
      <c r="AB309" s="42" t="s">
        <v>2562</v>
      </c>
      <c r="AC309" s="42" t="s">
        <v>2562</v>
      </c>
      <c r="AD309" s="167"/>
      <c r="AE309" s="167"/>
      <c r="AF309" s="167"/>
      <c r="AG309" s="167"/>
      <c r="AH309" s="167"/>
      <c r="AI309" s="167"/>
      <c r="AJ309" s="167"/>
      <c r="AK309" s="167"/>
      <c r="AL309" s="167"/>
      <c r="AM309" s="167"/>
      <c r="AN309" s="4">
        <f>+VLOOKUP(P309,'[2]STYLES &amp; MODELS MATRIX'!$F:$G,2,FALSE)</f>
        <v>0</v>
      </c>
    </row>
    <row r="310" spans="1:40" s="4" customFormat="1" x14ac:dyDescent="0.2">
      <c r="A310" s="43" t="s">
        <v>1023</v>
      </c>
      <c r="B310" s="44" t="s">
        <v>3829</v>
      </c>
      <c r="C310" s="43" t="str">
        <f>IF(B310&gt;0,+VLOOKUP(B310,'STYLE NAMES'!$B$1:$C$1007,2,FALSE),"")</f>
        <v>4 SEASON RIDING SOCKS 
3 PACK BUNDLE</v>
      </c>
      <c r="D310" s="58" t="str">
        <f t="shared" si="119"/>
        <v>FONDI-3XB / CNE0036ST2ST2</v>
      </c>
      <c r="E310" s="43" t="s">
        <v>1627</v>
      </c>
      <c r="F310" s="45" t="s">
        <v>1602</v>
      </c>
      <c r="G310" s="45" t="s">
        <v>1796</v>
      </c>
      <c r="H310" s="46" t="s">
        <v>874</v>
      </c>
      <c r="I310" s="42" t="s">
        <v>827</v>
      </c>
      <c r="J310" s="42" t="s">
        <v>827</v>
      </c>
      <c r="K310" s="3"/>
      <c r="L310" s="58" t="str">
        <f t="shared" si="120"/>
        <v>FONDI-3XB</v>
      </c>
      <c r="M310" s="58" t="str">
        <f>IF(B310&gt;0,+VLOOKUP(B310,'STYLE NAMES'!$B$1:$D$1021,3,FALSE),"")</f>
        <v>A.RACAU_SOC</v>
      </c>
      <c r="N310" s="58" t="str">
        <f t="shared" si="121"/>
        <v>A.RACAU_SOC0108A</v>
      </c>
      <c r="O310" s="58" t="str">
        <f t="shared" si="122"/>
        <v>CNE0036ST2ST2</v>
      </c>
      <c r="P310" s="55" t="str">
        <f t="shared" si="123"/>
        <v>A.RACAU_SOC0108A_CNE0036ST2ST2</v>
      </c>
      <c r="Q310" s="58"/>
      <c r="R310" s="84" t="str">
        <f>IF(G310&gt;0,+VLOOKUP(G310,'MASTER CODE DATA'!O$2:P$99,2,FALSE),"")</f>
        <v>CNE</v>
      </c>
      <c r="S310" s="84" t="str">
        <f>IF(I310&gt;0,+VLOOKUP(I310,'MASTER CODE DATA'!Q$2:R$999,2,FALSE),"")</f>
        <v>ST2</v>
      </c>
      <c r="T310" s="84" t="str">
        <f>IF(J310&gt;0,+VLOOKUP(J310,'MASTER CODE DATA'!Q$2:R$999,2,FALSE),"")</f>
        <v>ST2</v>
      </c>
      <c r="U310" s="3"/>
      <c r="V310" s="42">
        <v>0</v>
      </c>
      <c r="W310" s="42" t="s">
        <v>2562</v>
      </c>
      <c r="X310" s="42" t="s">
        <v>2562</v>
      </c>
      <c r="Y310" s="42" t="s">
        <v>2562</v>
      </c>
      <c r="Z310" s="42" t="s">
        <v>2562</v>
      </c>
      <c r="AA310" s="42" t="s">
        <v>2562</v>
      </c>
      <c r="AB310" s="42" t="s">
        <v>2562</v>
      </c>
      <c r="AC310" s="42" t="s">
        <v>2562</v>
      </c>
      <c r="AD310" s="167"/>
      <c r="AE310" s="167"/>
      <c r="AF310" s="167"/>
      <c r="AG310" s="167"/>
      <c r="AH310" s="167"/>
      <c r="AI310" s="167"/>
      <c r="AJ310" s="167"/>
      <c r="AK310" s="167"/>
      <c r="AL310" s="167"/>
      <c r="AM310" s="167"/>
      <c r="AN310" s="4">
        <f>+VLOOKUP(P310,'[2]STYLES &amp; MODELS MATRIX'!$F:$G,2,FALSE)</f>
        <v>0</v>
      </c>
    </row>
    <row r="311" spans="1:40" s="4" customFormat="1" x14ac:dyDescent="0.2">
      <c r="A311" s="43" t="s">
        <v>1023</v>
      </c>
      <c r="B311" s="44" t="s">
        <v>3829</v>
      </c>
      <c r="C311" s="43" t="str">
        <f>IF(B311&gt;0,+VLOOKUP(B311,'STYLE NAMES'!$B$1:$C$1007,2,FALSE),"")</f>
        <v>4 SEASON RIDING SOCKS 
3 PACK BUNDLE</v>
      </c>
      <c r="D311" s="58" t="str">
        <f t="shared" si="119"/>
        <v>FONDI-3XB / CNE0036ST3ST3</v>
      </c>
      <c r="E311" s="43" t="s">
        <v>1627</v>
      </c>
      <c r="F311" s="45" t="s">
        <v>1602</v>
      </c>
      <c r="G311" s="45" t="s">
        <v>1796</v>
      </c>
      <c r="H311" s="46" t="s">
        <v>874</v>
      </c>
      <c r="I311" s="42" t="s">
        <v>829</v>
      </c>
      <c r="J311" s="42" t="s">
        <v>829</v>
      </c>
      <c r="K311" s="3"/>
      <c r="L311" s="58" t="str">
        <f t="shared" si="120"/>
        <v>FONDI-3XB</v>
      </c>
      <c r="M311" s="58" t="str">
        <f>IF(B311&gt;0,+VLOOKUP(B311,'STYLE NAMES'!$B$1:$D$1021,3,FALSE),"")</f>
        <v>A.RACAU_SOC</v>
      </c>
      <c r="N311" s="58" t="str">
        <f t="shared" si="121"/>
        <v>A.RACAU_SOC0108A</v>
      </c>
      <c r="O311" s="58" t="str">
        <f t="shared" si="122"/>
        <v>CNE0036ST3ST3</v>
      </c>
      <c r="P311" s="55" t="str">
        <f t="shared" si="123"/>
        <v>A.RACAU_SOC0108A_CNE0036ST3ST3</v>
      </c>
      <c r="Q311" s="58"/>
      <c r="R311" s="84" t="str">
        <f>IF(G311&gt;0,+VLOOKUP(G311,'MASTER CODE DATA'!O$2:P$99,2,FALSE),"")</f>
        <v>CNE</v>
      </c>
      <c r="S311" s="84" t="str">
        <f>IF(I311&gt;0,+VLOOKUP(I311,'MASTER CODE DATA'!Q$2:R$999,2,FALSE),"")</f>
        <v>ST3</v>
      </c>
      <c r="T311" s="84" t="str">
        <f>IF(J311&gt;0,+VLOOKUP(J311,'MASTER CODE DATA'!Q$2:R$999,2,FALSE),"")</f>
        <v>ST3</v>
      </c>
      <c r="U311" s="3"/>
      <c r="V311" s="42">
        <v>0</v>
      </c>
      <c r="W311" s="42" t="s">
        <v>2562</v>
      </c>
      <c r="X311" s="42" t="s">
        <v>2562</v>
      </c>
      <c r="Y311" s="42" t="s">
        <v>2562</v>
      </c>
      <c r="Z311" s="42" t="s">
        <v>2562</v>
      </c>
      <c r="AA311" s="42" t="s">
        <v>2562</v>
      </c>
      <c r="AB311" s="42" t="s">
        <v>2562</v>
      </c>
      <c r="AC311" s="42" t="s">
        <v>2562</v>
      </c>
      <c r="AD311" s="167"/>
      <c r="AE311" s="167"/>
      <c r="AF311" s="167"/>
      <c r="AG311" s="167"/>
      <c r="AH311" s="167"/>
      <c r="AI311" s="167"/>
      <c r="AJ311" s="167"/>
      <c r="AK311" s="167"/>
      <c r="AL311" s="167"/>
      <c r="AM311" s="167"/>
      <c r="AN311" s="4">
        <f>+VLOOKUP(P311,'[2]STYLES &amp; MODELS MATRIX'!$F:$G,2,FALSE)</f>
        <v>0</v>
      </c>
    </row>
    <row r="312" spans="1:40" s="4" customFormat="1" x14ac:dyDescent="0.2">
      <c r="A312" s="43" t="s">
        <v>1023</v>
      </c>
      <c r="B312" s="44" t="s">
        <v>3829</v>
      </c>
      <c r="C312" s="43" t="str">
        <f>IF(B312&gt;0,+VLOOKUP(B312,'STYLE NAMES'!$B$1:$C$1007,2,FALSE),"")</f>
        <v>4 SEASON RIDING SOCKS 
3 PACK BUNDLE</v>
      </c>
      <c r="D312" s="58" t="str">
        <f t="shared" si="119"/>
        <v>FONDI-3XB / CNE0036ST4ST4</v>
      </c>
      <c r="E312" s="43" t="s">
        <v>1627</v>
      </c>
      <c r="F312" s="45" t="s">
        <v>1602</v>
      </c>
      <c r="G312" s="45" t="s">
        <v>1796</v>
      </c>
      <c r="H312" s="46" t="s">
        <v>874</v>
      </c>
      <c r="I312" s="42" t="s">
        <v>830</v>
      </c>
      <c r="J312" s="42" t="s">
        <v>830</v>
      </c>
      <c r="K312" s="3"/>
      <c r="L312" s="58" t="str">
        <f t="shared" si="120"/>
        <v>FONDI-3XB</v>
      </c>
      <c r="M312" s="58" t="str">
        <f>IF(B312&gt;0,+VLOOKUP(B312,'STYLE NAMES'!$B$1:$D$1021,3,FALSE),"")</f>
        <v>A.RACAU_SOC</v>
      </c>
      <c r="N312" s="58" t="str">
        <f t="shared" si="121"/>
        <v>A.RACAU_SOC0108A</v>
      </c>
      <c r="O312" s="58" t="str">
        <f t="shared" si="122"/>
        <v>CNE0036ST4ST4</v>
      </c>
      <c r="P312" s="55" t="str">
        <f t="shared" si="123"/>
        <v>A.RACAU_SOC0108A_CNE0036ST4ST4</v>
      </c>
      <c r="Q312" s="58"/>
      <c r="R312" s="84" t="str">
        <f>IF(G312&gt;0,+VLOOKUP(G312,'MASTER CODE DATA'!O$2:P$99,2,FALSE),"")</f>
        <v>CNE</v>
      </c>
      <c r="S312" s="84" t="str">
        <f>IF(I312&gt;0,+VLOOKUP(I312,'MASTER CODE DATA'!Q$2:R$999,2,FALSE),"")</f>
        <v>ST4</v>
      </c>
      <c r="T312" s="84" t="str">
        <f>IF(J312&gt;0,+VLOOKUP(J312,'MASTER CODE DATA'!Q$2:R$999,2,FALSE),"")</f>
        <v>ST4</v>
      </c>
      <c r="U312" s="3"/>
      <c r="V312" s="42">
        <v>0</v>
      </c>
      <c r="W312" s="42" t="s">
        <v>2562</v>
      </c>
      <c r="X312" s="42" t="s">
        <v>2562</v>
      </c>
      <c r="Y312" s="42" t="s">
        <v>2562</v>
      </c>
      <c r="Z312" s="42" t="s">
        <v>2562</v>
      </c>
      <c r="AA312" s="42" t="s">
        <v>2562</v>
      </c>
      <c r="AB312" s="42" t="s">
        <v>2562</v>
      </c>
      <c r="AC312" s="42" t="s">
        <v>2562</v>
      </c>
      <c r="AD312" s="167"/>
      <c r="AE312" s="167"/>
      <c r="AF312" s="167"/>
      <c r="AG312" s="167"/>
      <c r="AH312" s="167"/>
      <c r="AI312" s="167"/>
      <c r="AJ312" s="167"/>
      <c r="AK312" s="167"/>
      <c r="AL312" s="167"/>
      <c r="AM312" s="167"/>
      <c r="AN312" s="4">
        <f>+VLOOKUP(P312,'[2]STYLES &amp; MODELS MATRIX'!$F:$G,2,FALSE)</f>
        <v>0</v>
      </c>
    </row>
    <row r="313" spans="1:40" s="4" customFormat="1" x14ac:dyDescent="0.2">
      <c r="A313" s="43" t="s">
        <v>1023</v>
      </c>
      <c r="B313" s="44" t="s">
        <v>3829</v>
      </c>
      <c r="C313" s="43" t="str">
        <f>IF(B313&gt;0,+VLOOKUP(B313,'STYLE NAMES'!$B$1:$C$1007,2,FALSE),"")</f>
        <v>4 SEASON RIDING SOCKS 
3 PACK BUNDLE</v>
      </c>
      <c r="D313" s="58" t="str">
        <f t="shared" si="119"/>
        <v>FONDI-3XB / CNE0036ST5ST5</v>
      </c>
      <c r="E313" s="43" t="s">
        <v>1627</v>
      </c>
      <c r="F313" s="45" t="s">
        <v>1602</v>
      </c>
      <c r="G313" s="45" t="s">
        <v>1796</v>
      </c>
      <c r="H313" s="46" t="s">
        <v>874</v>
      </c>
      <c r="I313" s="42" t="s">
        <v>831</v>
      </c>
      <c r="J313" s="42" t="s">
        <v>831</v>
      </c>
      <c r="K313" s="3"/>
      <c r="L313" s="58" t="str">
        <f t="shared" si="120"/>
        <v>FONDI-3XB</v>
      </c>
      <c r="M313" s="58" t="str">
        <f>IF(B313&gt;0,+VLOOKUP(B313,'STYLE NAMES'!$B$1:$D$1021,3,FALSE),"")</f>
        <v>A.RACAU_SOC</v>
      </c>
      <c r="N313" s="58" t="str">
        <f t="shared" si="121"/>
        <v>A.RACAU_SOC0108A</v>
      </c>
      <c r="O313" s="58" t="str">
        <f t="shared" si="122"/>
        <v>CNE0036ST5ST5</v>
      </c>
      <c r="P313" s="55" t="str">
        <f t="shared" si="123"/>
        <v>A.RACAU_SOC0108A_CNE0036ST5ST5</v>
      </c>
      <c r="Q313" s="58"/>
      <c r="R313" s="84" t="str">
        <f>IF(G313&gt;0,+VLOOKUP(G313,'MASTER CODE DATA'!O$2:P$99,2,FALSE),"")</f>
        <v>CNE</v>
      </c>
      <c r="S313" s="84" t="str">
        <f>IF(I313&gt;0,+VLOOKUP(I313,'MASTER CODE DATA'!Q$2:R$999,2,FALSE),"")</f>
        <v>ST5</v>
      </c>
      <c r="T313" s="84" t="str">
        <f>IF(J313&gt;0,+VLOOKUP(J313,'MASTER CODE DATA'!Q$2:R$999,2,FALSE),"")</f>
        <v>ST5</v>
      </c>
      <c r="U313" s="3"/>
      <c r="V313" s="42">
        <v>0</v>
      </c>
      <c r="W313" s="42" t="s">
        <v>2562</v>
      </c>
      <c r="X313" s="42" t="s">
        <v>2562</v>
      </c>
      <c r="Y313" s="42" t="s">
        <v>2562</v>
      </c>
      <c r="Z313" s="42" t="s">
        <v>2562</v>
      </c>
      <c r="AA313" s="42" t="s">
        <v>2562</v>
      </c>
      <c r="AB313" s="42" t="s">
        <v>2562</v>
      </c>
      <c r="AC313" s="42" t="s">
        <v>2562</v>
      </c>
      <c r="AD313" s="167"/>
      <c r="AE313" s="167"/>
      <c r="AF313" s="167"/>
      <c r="AG313" s="167"/>
      <c r="AH313" s="167"/>
      <c r="AI313" s="167"/>
      <c r="AJ313" s="167"/>
      <c r="AK313" s="167"/>
      <c r="AL313" s="167"/>
      <c r="AM313" s="167"/>
      <c r="AN313" s="4">
        <f>+VLOOKUP(P313,'[2]STYLES &amp; MODELS MATRIX'!$F:$G,2,FALSE)</f>
        <v>0</v>
      </c>
    </row>
    <row r="314" spans="1:40" s="4" customFormat="1" x14ac:dyDescent="0.2">
      <c r="A314" s="43" t="s">
        <v>1023</v>
      </c>
      <c r="B314" s="44" t="s">
        <v>3829</v>
      </c>
      <c r="C314" s="43" t="str">
        <f>IF(B314&gt;0,+VLOOKUP(B314,'STYLE NAMES'!$B$1:$C$1007,2,FALSE),"")</f>
        <v>4 SEASON RIDING SOCKS 
3 PACK BUNDLE</v>
      </c>
      <c r="D314" s="58" t="str">
        <f t="shared" si="119"/>
        <v>FONDI-3XB / CNE0036ST6ST6</v>
      </c>
      <c r="E314" s="43" t="s">
        <v>1627</v>
      </c>
      <c r="F314" s="45" t="s">
        <v>1602</v>
      </c>
      <c r="G314" s="45" t="s">
        <v>1796</v>
      </c>
      <c r="H314" s="46" t="s">
        <v>874</v>
      </c>
      <c r="I314" s="42" t="s">
        <v>832</v>
      </c>
      <c r="J314" s="42" t="s">
        <v>832</v>
      </c>
      <c r="K314" s="3"/>
      <c r="L314" s="58" t="str">
        <f t="shared" si="120"/>
        <v>FONDI-3XB</v>
      </c>
      <c r="M314" s="58" t="str">
        <f>IF(B314&gt;0,+VLOOKUP(B314,'STYLE NAMES'!$B$1:$D$1021,3,FALSE),"")</f>
        <v>A.RACAU_SOC</v>
      </c>
      <c r="N314" s="58" t="str">
        <f t="shared" si="121"/>
        <v>A.RACAU_SOC0108A</v>
      </c>
      <c r="O314" s="58" t="str">
        <f t="shared" si="122"/>
        <v>CNE0036ST6ST6</v>
      </c>
      <c r="P314" s="55" t="str">
        <f t="shared" si="123"/>
        <v>A.RACAU_SOC0108A_CNE0036ST6ST6</v>
      </c>
      <c r="Q314" s="58"/>
      <c r="R314" s="84" t="str">
        <f>IF(G314&gt;0,+VLOOKUP(G314,'MASTER CODE DATA'!O$2:P$99,2,FALSE),"")</f>
        <v>CNE</v>
      </c>
      <c r="S314" s="84" t="str">
        <f>IF(I314&gt;0,+VLOOKUP(I314,'MASTER CODE DATA'!Q$2:R$999,2,FALSE),"")</f>
        <v>ST6</v>
      </c>
      <c r="T314" s="84" t="str">
        <f>IF(J314&gt;0,+VLOOKUP(J314,'MASTER CODE DATA'!Q$2:R$999,2,FALSE),"")</f>
        <v>ST6</v>
      </c>
      <c r="U314" s="3"/>
      <c r="V314" s="42">
        <v>0</v>
      </c>
      <c r="W314" s="42" t="s">
        <v>2562</v>
      </c>
      <c r="X314" s="42" t="s">
        <v>2562</v>
      </c>
      <c r="Y314" s="42" t="s">
        <v>2562</v>
      </c>
      <c r="Z314" s="42" t="s">
        <v>2562</v>
      </c>
      <c r="AA314" s="42" t="s">
        <v>2562</v>
      </c>
      <c r="AB314" s="42" t="s">
        <v>2562</v>
      </c>
      <c r="AC314" s="42" t="s">
        <v>2562</v>
      </c>
      <c r="AD314" s="167"/>
      <c r="AE314" s="167"/>
      <c r="AF314" s="167"/>
      <c r="AG314" s="167"/>
      <c r="AH314" s="167"/>
      <c r="AI314" s="167"/>
      <c r="AJ314" s="167"/>
      <c r="AK314" s="167"/>
      <c r="AL314" s="167"/>
      <c r="AM314" s="167"/>
      <c r="AN314" s="4">
        <f>+VLOOKUP(P314,'[2]STYLES &amp; MODELS MATRIX'!$F:$G,2,FALSE)</f>
        <v>0</v>
      </c>
    </row>
    <row r="315" spans="1:40" s="4" customFormat="1" x14ac:dyDescent="0.2">
      <c r="A315" s="43" t="s">
        <v>1023</v>
      </c>
      <c r="B315" s="44" t="s">
        <v>3829</v>
      </c>
      <c r="C315" s="43" t="str">
        <f>IF(B315&gt;0,+VLOOKUP(B315,'STYLE NAMES'!$B$1:$C$1007,2,FALSE),"")</f>
        <v>4 SEASON RIDING SOCKS 
3 PACK BUNDLE</v>
      </c>
      <c r="D315" s="58" t="str">
        <f t="shared" si="119"/>
        <v>FONDI-3XB / CNE0036ST7ST7</v>
      </c>
      <c r="E315" s="43" t="s">
        <v>1627</v>
      </c>
      <c r="F315" s="45" t="s">
        <v>1602</v>
      </c>
      <c r="G315" s="45" t="s">
        <v>1796</v>
      </c>
      <c r="H315" s="46" t="s">
        <v>874</v>
      </c>
      <c r="I315" s="42" t="s">
        <v>1850</v>
      </c>
      <c r="J315" s="42" t="s">
        <v>1850</v>
      </c>
      <c r="K315" s="3"/>
      <c r="L315" s="58" t="str">
        <f t="shared" si="120"/>
        <v>FONDI-3XB</v>
      </c>
      <c r="M315" s="58" t="str">
        <f>IF(B315&gt;0,+VLOOKUP(B315,'STYLE NAMES'!$B$1:$D$1021,3,FALSE),"")</f>
        <v>A.RACAU_SOC</v>
      </c>
      <c r="N315" s="58" t="str">
        <f t="shared" si="121"/>
        <v>A.RACAU_SOC0108A</v>
      </c>
      <c r="O315" s="58" t="str">
        <f t="shared" si="122"/>
        <v>CNE0036ST7ST7</v>
      </c>
      <c r="P315" s="55" t="str">
        <f t="shared" si="123"/>
        <v>A.RACAU_SOC0108A_CNE0036ST7ST7</v>
      </c>
      <c r="Q315" s="58"/>
      <c r="R315" s="84" t="str">
        <f>IF(G315&gt;0,+VLOOKUP(G315,'MASTER CODE DATA'!O$2:P$99,2,FALSE),"")</f>
        <v>CNE</v>
      </c>
      <c r="S315" s="84" t="str">
        <f>IF(I315&gt;0,+VLOOKUP(I315,'MASTER CODE DATA'!Q$2:R$999,2,FALSE),"")</f>
        <v>ST7</v>
      </c>
      <c r="T315" s="84" t="str">
        <f>IF(J315&gt;0,+VLOOKUP(J315,'MASTER CODE DATA'!Q$2:R$999,2,FALSE),"")</f>
        <v>ST7</v>
      </c>
      <c r="U315" s="3"/>
      <c r="V315" s="42">
        <v>0</v>
      </c>
      <c r="W315" s="42" t="s">
        <v>2562</v>
      </c>
      <c r="X315" s="42" t="s">
        <v>2562</v>
      </c>
      <c r="Y315" s="42" t="s">
        <v>2562</v>
      </c>
      <c r="Z315" s="42" t="s">
        <v>2562</v>
      </c>
      <c r="AA315" s="42" t="s">
        <v>2562</v>
      </c>
      <c r="AB315" s="42" t="s">
        <v>2562</v>
      </c>
      <c r="AC315" s="42" t="s">
        <v>2562</v>
      </c>
      <c r="AD315" s="167"/>
      <c r="AE315" s="167"/>
      <c r="AF315" s="167"/>
      <c r="AG315" s="167"/>
      <c r="AH315" s="167"/>
      <c r="AI315" s="167"/>
      <c r="AJ315" s="167"/>
      <c r="AK315" s="167"/>
      <c r="AL315" s="167"/>
      <c r="AM315" s="167"/>
      <c r="AN315" s="4">
        <f>+VLOOKUP(P315,'[2]STYLES &amp; MODELS MATRIX'!$F:$G,2,FALSE)</f>
        <v>0</v>
      </c>
    </row>
    <row r="316" spans="1:40" s="4" customFormat="1" x14ac:dyDescent="0.2">
      <c r="A316" s="43" t="s">
        <v>1024</v>
      </c>
      <c r="B316" s="44" t="s">
        <v>3831</v>
      </c>
      <c r="C316" s="43" t="str">
        <f>IF(B316&gt;0,+VLOOKUP(B316,'STYLE NAMES'!$B$1:$C$1007,2,FALSE),"")</f>
        <v>WOMEN'S KNEE GRIP PRO WINTER BREECHES</v>
      </c>
      <c r="D316" s="58" t="str">
        <f t="shared" ref="D316:D321" si="124">IF(B316&gt;0,+(L316&amp;" / "&amp;O316),"")</f>
        <v>ALEA-W / TJR0037WHTWHT</v>
      </c>
      <c r="E316" s="43" t="s">
        <v>1627</v>
      </c>
      <c r="F316" s="45" t="s">
        <v>769</v>
      </c>
      <c r="G316" s="45" t="s">
        <v>1872</v>
      </c>
      <c r="H316" s="46" t="s">
        <v>876</v>
      </c>
      <c r="I316" s="42" t="s">
        <v>215</v>
      </c>
      <c r="J316" s="42" t="s">
        <v>215</v>
      </c>
      <c r="K316" s="3"/>
      <c r="L316" s="58" t="str">
        <f t="shared" ref="L316:L321" si="125">+B316</f>
        <v>ALEA-W</v>
      </c>
      <c r="M316" s="58" t="str">
        <f>IF(B316&gt;0,+VLOOKUP(B316,'STYLE NAMES'!$B$1:$D$1021,3,FALSE),"")</f>
        <v>R.BOTWN_BRC</v>
      </c>
      <c r="N316" s="58" t="str">
        <f t="shared" ref="N316:N321" si="126">+M316&amp;A316&amp;F316</f>
        <v>R.BOTWN_BRC0109W</v>
      </c>
      <c r="O316" s="58" t="str">
        <f t="shared" ref="O316:O321" si="127">+R316&amp;H316&amp;S316&amp;T316</f>
        <v>TJR0037WHTWHT</v>
      </c>
      <c r="P316" s="55" t="str">
        <f t="shared" ref="P316:P321" si="128">+N316&amp;"_"&amp;O316</f>
        <v>R.BOTWN_BRC0109W_TJR0037WHTWHT</v>
      </c>
      <c r="Q316" s="58"/>
      <c r="R316" s="84" t="str">
        <f>IF(G316&gt;0,+VLOOKUP(G316,'MASTER CODE DATA'!O$2:P$99,2,FALSE),"")</f>
        <v>TJR</v>
      </c>
      <c r="S316" s="84" t="str">
        <f>IF(I316&gt;0,+VLOOKUP(I316,'MASTER CODE DATA'!Q$2:R$999,2,FALSE),"")</f>
        <v>WHT</v>
      </c>
      <c r="T316" s="84" t="str">
        <f>IF(J316&gt;0,+VLOOKUP(J316,'MASTER CODE DATA'!Q$2:R$999,2,FALSE),"")</f>
        <v>WHT</v>
      </c>
      <c r="U316" s="3"/>
      <c r="V316" s="42" t="s">
        <v>2632</v>
      </c>
      <c r="W316" s="42" t="s">
        <v>2633</v>
      </c>
      <c r="X316" s="128" t="s">
        <v>2731</v>
      </c>
      <c r="Y316" s="129" t="s">
        <v>2732</v>
      </c>
      <c r="Z316" s="128" t="s">
        <v>2733</v>
      </c>
      <c r="AA316" s="42" t="s">
        <v>3493</v>
      </c>
      <c r="AB316" s="42" t="s">
        <v>2634</v>
      </c>
      <c r="AC316" s="42" t="s">
        <v>3479</v>
      </c>
      <c r="AD316" s="167" t="s">
        <v>3648</v>
      </c>
      <c r="AE316" s="167" t="s">
        <v>3610</v>
      </c>
      <c r="AF316" s="167" t="s">
        <v>3644</v>
      </c>
      <c r="AG316" s="167"/>
      <c r="AH316" s="167"/>
      <c r="AI316" s="167"/>
      <c r="AJ316" s="167"/>
      <c r="AK316" s="167"/>
      <c r="AL316" s="167"/>
      <c r="AM316" s="167"/>
      <c r="AN316" s="4" t="str">
        <f>+VLOOKUP(P316,'[2]STYLES &amp; MODELS MATRIX'!$F:$G,2,FALSE)</f>
        <v>AK</v>
      </c>
    </row>
    <row r="317" spans="1:40" s="4" customFormat="1" x14ac:dyDescent="0.2">
      <c r="A317" s="43" t="s">
        <v>1024</v>
      </c>
      <c r="B317" s="44" t="s">
        <v>3831</v>
      </c>
      <c r="C317" s="43" t="str">
        <f>IF(B317&gt;0,+VLOOKUP(B317,'STYLE NAMES'!$B$1:$C$1007,2,FALSE),"")</f>
        <v>WOMEN'S KNEE GRIP PRO WINTER BREECHES</v>
      </c>
      <c r="D317" s="58" t="str">
        <f t="shared" si="124"/>
        <v>ALEA-W / TJR0037BLKBLK</v>
      </c>
      <c r="E317" s="43" t="s">
        <v>1627</v>
      </c>
      <c r="F317" s="45" t="s">
        <v>769</v>
      </c>
      <c r="G317" s="45" t="s">
        <v>1872</v>
      </c>
      <c r="H317" s="46" t="s">
        <v>876</v>
      </c>
      <c r="I317" s="42" t="s">
        <v>95</v>
      </c>
      <c r="J317" s="42" t="s">
        <v>95</v>
      </c>
      <c r="K317" s="3"/>
      <c r="L317" s="58" t="str">
        <f t="shared" si="125"/>
        <v>ALEA-W</v>
      </c>
      <c r="M317" s="58" t="str">
        <f>IF(B317&gt;0,+VLOOKUP(B317,'STYLE NAMES'!$B$1:$D$1021,3,FALSE),"")</f>
        <v>R.BOTWN_BRC</v>
      </c>
      <c r="N317" s="58" t="str">
        <f t="shared" si="126"/>
        <v>R.BOTWN_BRC0109W</v>
      </c>
      <c r="O317" s="58" t="str">
        <f t="shared" si="127"/>
        <v>TJR0037BLKBLK</v>
      </c>
      <c r="P317" s="55" t="str">
        <f t="shared" si="128"/>
        <v>R.BOTWN_BRC0109W_TJR0037BLKBLK</v>
      </c>
      <c r="Q317" s="58"/>
      <c r="R317" s="84" t="str">
        <f>IF(G317&gt;0,+VLOOKUP(G317,'MASTER CODE DATA'!O$2:P$99,2,FALSE),"")</f>
        <v>TJR</v>
      </c>
      <c r="S317" s="84" t="str">
        <f>IF(I317&gt;0,+VLOOKUP(I317,'MASTER CODE DATA'!Q$2:R$999,2,FALSE),"")</f>
        <v>BLK</v>
      </c>
      <c r="T317" s="84" t="str">
        <f>IF(J317&gt;0,+VLOOKUP(J317,'MASTER CODE DATA'!Q$2:R$999,2,FALSE),"")</f>
        <v>BLK</v>
      </c>
      <c r="U317" s="3"/>
      <c r="V317" s="42" t="s">
        <v>2638</v>
      </c>
      <c r="W317" s="42" t="s">
        <v>2639</v>
      </c>
      <c r="X317" s="42" t="s">
        <v>2737</v>
      </c>
      <c r="Y317" s="42" t="s">
        <v>2738</v>
      </c>
      <c r="Z317" s="42" t="s">
        <v>2739</v>
      </c>
      <c r="AA317" s="42" t="s">
        <v>3495</v>
      </c>
      <c r="AB317" s="42" t="s">
        <v>2563</v>
      </c>
      <c r="AC317" s="42" t="s">
        <v>3481</v>
      </c>
      <c r="AD317" s="167" t="s">
        <v>3655</v>
      </c>
      <c r="AE317" s="167" t="s">
        <v>3609</v>
      </c>
      <c r="AF317" s="167" t="s">
        <v>3644</v>
      </c>
      <c r="AG317" s="167" t="s">
        <v>3656</v>
      </c>
      <c r="AH317" s="167" t="s">
        <v>3653</v>
      </c>
      <c r="AI317" s="167"/>
      <c r="AJ317" s="167"/>
      <c r="AK317" s="167"/>
      <c r="AL317" s="167"/>
      <c r="AM317" s="167"/>
      <c r="AN317" s="4" t="str">
        <f>+VLOOKUP(P317,'[2]STYLES &amp; MODELS MATRIX'!$F:$G,2,FALSE)</f>
        <v>AK</v>
      </c>
    </row>
    <row r="318" spans="1:40" s="4" customFormat="1" x14ac:dyDescent="0.2">
      <c r="A318" s="43" t="s">
        <v>1025</v>
      </c>
      <c r="B318" s="44" t="s">
        <v>3832</v>
      </c>
      <c r="C318" s="43" t="str">
        <f>IF(B318&gt;0,+VLOOKUP(B318,'STYLE NAMES'!$B$1:$C$1007,2,FALSE),"")</f>
        <v>MEN'S KNEE GRIP PRO WINTER BREECHES</v>
      </c>
      <c r="D318" s="58" t="str">
        <f t="shared" si="124"/>
        <v>LEONARDO-W / TJR0037WHTWHT</v>
      </c>
      <c r="E318" s="43" t="s">
        <v>1627</v>
      </c>
      <c r="F318" s="45" t="s">
        <v>769</v>
      </c>
      <c r="G318" s="45" t="s">
        <v>1872</v>
      </c>
      <c r="H318" s="46" t="s">
        <v>876</v>
      </c>
      <c r="I318" s="42" t="s">
        <v>215</v>
      </c>
      <c r="J318" s="42" t="s">
        <v>215</v>
      </c>
      <c r="K318" s="3"/>
      <c r="L318" s="58" t="str">
        <f t="shared" si="125"/>
        <v>LEONARDO-W</v>
      </c>
      <c r="M318" s="58" t="str">
        <f>IF(B318&gt;0,+VLOOKUP(B318,'STYLE NAMES'!$B$1:$D$1021,3,FALSE),"")</f>
        <v>R.BOTMN_BRC</v>
      </c>
      <c r="N318" s="58" t="str">
        <f t="shared" si="126"/>
        <v>R.BOTMN_BRC0110W</v>
      </c>
      <c r="O318" s="58" t="str">
        <f t="shared" si="127"/>
        <v>TJR0037WHTWHT</v>
      </c>
      <c r="P318" s="55" t="str">
        <f t="shared" si="128"/>
        <v>R.BOTMN_BRC0110W_TJR0037WHTWHT</v>
      </c>
      <c r="Q318" s="58"/>
      <c r="R318" s="84" t="str">
        <f>IF(G318&gt;0,+VLOOKUP(G318,'MASTER CODE DATA'!O$2:P$99,2,FALSE),"")</f>
        <v>TJR</v>
      </c>
      <c r="S318" s="84" t="str">
        <f>IF(I318&gt;0,+VLOOKUP(I318,'MASTER CODE DATA'!Q$2:R$999,2,FALSE),"")</f>
        <v>WHT</v>
      </c>
      <c r="T318" s="84" t="str">
        <f>IF(J318&gt;0,+VLOOKUP(J318,'MASTER CODE DATA'!Q$2:R$999,2,FALSE),"")</f>
        <v>WHT</v>
      </c>
      <c r="U318" s="3"/>
      <c r="V318" s="42" t="s">
        <v>2614</v>
      </c>
      <c r="W318" s="42" t="s">
        <v>2615</v>
      </c>
      <c r="X318" s="42" t="s">
        <v>2709</v>
      </c>
      <c r="Y318" s="42" t="s">
        <v>2710</v>
      </c>
      <c r="Z318" s="42" t="s">
        <v>2711</v>
      </c>
      <c r="AA318" s="42" t="s">
        <v>2712</v>
      </c>
      <c r="AB318" s="42" t="s">
        <v>2616</v>
      </c>
      <c r="AC318" s="42" t="s">
        <v>3473</v>
      </c>
      <c r="AD318" s="167" t="s">
        <v>3621</v>
      </c>
      <c r="AE318" s="167" t="s">
        <v>3615</v>
      </c>
      <c r="AF318" s="167" t="s">
        <v>3610</v>
      </c>
      <c r="AG318" s="167" t="s">
        <v>3612</v>
      </c>
      <c r="AI318" s="167"/>
      <c r="AJ318" s="167"/>
      <c r="AK318" s="167"/>
      <c r="AL318" s="167"/>
      <c r="AM318" s="167"/>
      <c r="AN318" s="4" t="str">
        <f>+VLOOKUP(P318,'[2]STYLES &amp; MODELS MATRIX'!$F:$G,2,FALSE)</f>
        <v>HDJ</v>
      </c>
    </row>
    <row r="319" spans="1:40" s="4" customFormat="1" x14ac:dyDescent="0.2">
      <c r="A319" s="43" t="s">
        <v>1025</v>
      </c>
      <c r="B319" s="44" t="s">
        <v>3832</v>
      </c>
      <c r="C319" s="43" t="str">
        <f>IF(B319&gt;0,+VLOOKUP(B319,'STYLE NAMES'!$B$1:$C$1007,2,FALSE),"")</f>
        <v>MEN'S KNEE GRIP PRO WINTER BREECHES</v>
      </c>
      <c r="D319" s="58" t="str">
        <f t="shared" si="124"/>
        <v>LEONARDO-W / TJR0037BLKBLK</v>
      </c>
      <c r="E319" s="43" t="s">
        <v>1627</v>
      </c>
      <c r="F319" s="45" t="s">
        <v>769</v>
      </c>
      <c r="G319" s="45" t="s">
        <v>1872</v>
      </c>
      <c r="H319" s="46" t="s">
        <v>876</v>
      </c>
      <c r="I319" s="42" t="s">
        <v>95</v>
      </c>
      <c r="J319" s="42" t="s">
        <v>95</v>
      </c>
      <c r="K319" s="3"/>
      <c r="L319" s="58" t="str">
        <f t="shared" si="125"/>
        <v>LEONARDO-W</v>
      </c>
      <c r="M319" s="58" t="str">
        <f>IF(B319&gt;0,+VLOOKUP(B319,'STYLE NAMES'!$B$1:$D$1021,3,FALSE),"")</f>
        <v>R.BOTMN_BRC</v>
      </c>
      <c r="N319" s="58" t="str">
        <f t="shared" si="126"/>
        <v>R.BOTMN_BRC0110W</v>
      </c>
      <c r="O319" s="58" t="str">
        <f t="shared" si="127"/>
        <v>TJR0037BLKBLK</v>
      </c>
      <c r="P319" s="55" t="str">
        <f t="shared" si="128"/>
        <v>R.BOTMN_BRC0110W_TJR0037BLKBLK</v>
      </c>
      <c r="Q319" s="58"/>
      <c r="R319" s="84" t="str">
        <f>IF(G319&gt;0,+VLOOKUP(G319,'MASTER CODE DATA'!O$2:P$99,2,FALSE),"")</f>
        <v>TJR</v>
      </c>
      <c r="S319" s="84" t="str">
        <f>IF(I319&gt;0,+VLOOKUP(I319,'MASTER CODE DATA'!Q$2:R$999,2,FALSE),"")</f>
        <v>BLK</v>
      </c>
      <c r="T319" s="84" t="str">
        <f>IF(J319&gt;0,+VLOOKUP(J319,'MASTER CODE DATA'!Q$2:R$999,2,FALSE),"")</f>
        <v>BLK</v>
      </c>
      <c r="U319" s="3"/>
      <c r="V319" s="42" t="s">
        <v>2620</v>
      </c>
      <c r="W319" s="42" t="s">
        <v>2621</v>
      </c>
      <c r="X319" s="42" t="s">
        <v>2716</v>
      </c>
      <c r="Y319" s="42" t="s">
        <v>2717</v>
      </c>
      <c r="Z319" s="42" t="s">
        <v>2718</v>
      </c>
      <c r="AA319" s="42" t="s">
        <v>2719</v>
      </c>
      <c r="AB319" s="42" t="s">
        <v>2622</v>
      </c>
      <c r="AC319" s="42" t="s">
        <v>3475</v>
      </c>
      <c r="AD319" s="167" t="s">
        <v>3621</v>
      </c>
      <c r="AE319" s="167" t="s">
        <v>3631</v>
      </c>
      <c r="AF319" s="167" t="s">
        <v>3609</v>
      </c>
      <c r="AG319" s="167" t="s">
        <v>3612</v>
      </c>
      <c r="AH319" s="167"/>
      <c r="AI319" s="167"/>
      <c r="AJ319" s="167"/>
      <c r="AK319" s="167"/>
      <c r="AL319" s="167"/>
      <c r="AM319" s="167"/>
      <c r="AN319" s="4" t="str">
        <f>+VLOOKUP(P319,'[2]STYLES &amp; MODELS MATRIX'!$F:$G,2,FALSE)</f>
        <v>HDJ</v>
      </c>
    </row>
    <row r="320" spans="1:40" s="4" customFormat="1" x14ac:dyDescent="0.2">
      <c r="A320" s="43" t="s">
        <v>1026</v>
      </c>
      <c r="B320" s="44" t="s">
        <v>3830</v>
      </c>
      <c r="C320" s="43" t="str">
        <f>IF(B320&gt;0,+VLOOKUP(B320,'STYLE NAMES'!$B$1:$C$1007,2,FALSE),"")</f>
        <v>KID'S UNISEX KNEE GRIP PRO WINTER BREECHES</v>
      </c>
      <c r="D320" s="58" t="str">
        <f t="shared" si="124"/>
        <v>ATLANTIS-W / TJR0037WHTWHT</v>
      </c>
      <c r="E320" s="43" t="s">
        <v>1627</v>
      </c>
      <c r="F320" s="45" t="s">
        <v>769</v>
      </c>
      <c r="G320" s="45" t="s">
        <v>1872</v>
      </c>
      <c r="H320" s="46" t="s">
        <v>876</v>
      </c>
      <c r="I320" s="42" t="s">
        <v>215</v>
      </c>
      <c r="J320" s="42" t="s">
        <v>215</v>
      </c>
      <c r="K320" s="3"/>
      <c r="L320" s="58" t="str">
        <f t="shared" si="125"/>
        <v>ATLANTIS-W</v>
      </c>
      <c r="M320" s="58" t="str">
        <f>IF(B320&gt;0,+VLOOKUP(B320,'STYLE NAMES'!$B$1:$D$1021,3,FALSE),"")</f>
        <v>R.BOTKU_BRC</v>
      </c>
      <c r="N320" s="58" t="str">
        <f t="shared" si="126"/>
        <v>R.BOTKU_BRC0111W</v>
      </c>
      <c r="O320" s="58" t="str">
        <f t="shared" si="127"/>
        <v>TJR0037WHTWHT</v>
      </c>
      <c r="P320" s="55" t="str">
        <f t="shared" si="128"/>
        <v>R.BOTKU_BRC0111W_TJR0037WHTWHT</v>
      </c>
      <c r="Q320" s="58"/>
      <c r="R320" s="84" t="str">
        <f>IF(G320&gt;0,+VLOOKUP(G320,'MASTER CODE DATA'!O$2:P$99,2,FALSE),"")</f>
        <v>TJR</v>
      </c>
      <c r="S320" s="84" t="str">
        <f>IF(I320&gt;0,+VLOOKUP(I320,'MASTER CODE DATA'!Q$2:R$999,2,FALSE),"")</f>
        <v>WHT</v>
      </c>
      <c r="T320" s="84" t="str">
        <f>IF(J320&gt;0,+VLOOKUP(J320,'MASTER CODE DATA'!Q$2:R$999,2,FALSE),"")</f>
        <v>WHT</v>
      </c>
      <c r="U320" s="3"/>
      <c r="V320" s="42" t="s">
        <v>3751</v>
      </c>
      <c r="W320" s="42" t="s">
        <v>3752</v>
      </c>
      <c r="X320" s="42" t="s">
        <v>2562</v>
      </c>
      <c r="Y320" s="42" t="s">
        <v>2562</v>
      </c>
      <c r="Z320" s="42" t="s">
        <v>2562</v>
      </c>
      <c r="AA320" s="42" t="s">
        <v>2562</v>
      </c>
      <c r="AB320" s="42" t="s">
        <v>2562</v>
      </c>
      <c r="AC320" s="42" t="s">
        <v>2562</v>
      </c>
      <c r="AD320" s="167"/>
      <c r="AE320" s="167"/>
      <c r="AF320" s="167"/>
      <c r="AG320" s="167"/>
      <c r="AH320" s="167"/>
      <c r="AI320" s="167"/>
      <c r="AJ320" s="167"/>
      <c r="AK320" s="167"/>
      <c r="AL320" s="167"/>
      <c r="AM320" s="167"/>
      <c r="AN320" s="4" t="str">
        <f>+VLOOKUP(P320,'[2]STYLES &amp; MODELS MATRIX'!$F:$G,2,FALSE)</f>
        <v>GHOST</v>
      </c>
    </row>
    <row r="321" spans="1:40" s="4" customFormat="1" x14ac:dyDescent="0.2">
      <c r="A321" s="43" t="s">
        <v>1026</v>
      </c>
      <c r="B321" s="44" t="s">
        <v>3830</v>
      </c>
      <c r="C321" s="43" t="str">
        <f>IF(B321&gt;0,+VLOOKUP(B321,'STYLE NAMES'!$B$1:$C$1007,2,FALSE),"")</f>
        <v>KID'S UNISEX KNEE GRIP PRO WINTER BREECHES</v>
      </c>
      <c r="D321" s="58" t="str">
        <f t="shared" si="124"/>
        <v>ATLANTIS-W / TJR0037BLKBLK</v>
      </c>
      <c r="E321" s="43" t="s">
        <v>1627</v>
      </c>
      <c r="F321" s="45" t="s">
        <v>769</v>
      </c>
      <c r="G321" s="45" t="s">
        <v>1872</v>
      </c>
      <c r="H321" s="46" t="s">
        <v>876</v>
      </c>
      <c r="I321" s="42" t="s">
        <v>95</v>
      </c>
      <c r="J321" s="42" t="s">
        <v>95</v>
      </c>
      <c r="K321" s="3"/>
      <c r="L321" s="58" t="str">
        <f t="shared" si="125"/>
        <v>ATLANTIS-W</v>
      </c>
      <c r="M321" s="58" t="str">
        <f>IF(B321&gt;0,+VLOOKUP(B321,'STYLE NAMES'!$B$1:$D$1021,3,FALSE),"")</f>
        <v>R.BOTKU_BRC</v>
      </c>
      <c r="N321" s="58" t="str">
        <f t="shared" si="126"/>
        <v>R.BOTKU_BRC0111W</v>
      </c>
      <c r="O321" s="58" t="str">
        <f t="shared" si="127"/>
        <v>TJR0037BLKBLK</v>
      </c>
      <c r="P321" s="55" t="str">
        <f t="shared" si="128"/>
        <v>R.BOTKU_BRC0111W_TJR0037BLKBLK</v>
      </c>
      <c r="Q321" s="58"/>
      <c r="R321" s="84" t="str">
        <f>IF(G321&gt;0,+VLOOKUP(G321,'MASTER CODE DATA'!O$2:P$99,2,FALSE),"")</f>
        <v>TJR</v>
      </c>
      <c r="S321" s="84" t="str">
        <f>IF(I321&gt;0,+VLOOKUP(I321,'MASTER CODE DATA'!Q$2:R$999,2,FALSE),"")</f>
        <v>BLK</v>
      </c>
      <c r="T321" s="84" t="str">
        <f>IF(J321&gt;0,+VLOOKUP(J321,'MASTER CODE DATA'!Q$2:R$999,2,FALSE),"")</f>
        <v>BLK</v>
      </c>
      <c r="U321" s="3"/>
      <c r="V321" s="42" t="s">
        <v>3753</v>
      </c>
      <c r="W321" s="42" t="s">
        <v>3754</v>
      </c>
      <c r="X321" s="42" t="s">
        <v>2562</v>
      </c>
      <c r="Y321" s="42" t="s">
        <v>2562</v>
      </c>
      <c r="Z321" s="42" t="s">
        <v>2562</v>
      </c>
      <c r="AA321" s="42" t="s">
        <v>2562</v>
      </c>
      <c r="AB321" s="42" t="s">
        <v>2562</v>
      </c>
      <c r="AC321" s="42" t="s">
        <v>2562</v>
      </c>
      <c r="AD321" s="167"/>
      <c r="AE321" s="167"/>
      <c r="AF321" s="167"/>
      <c r="AG321" s="167"/>
      <c r="AH321" s="167"/>
      <c r="AI321" s="167"/>
      <c r="AJ321" s="167"/>
      <c r="AK321" s="167"/>
      <c r="AL321" s="167"/>
      <c r="AM321" s="167"/>
      <c r="AN321" s="4" t="str">
        <f>+VLOOKUP(P321,'[2]STYLES &amp; MODELS MATRIX'!$F:$G,2,FALSE)</f>
        <v>GHOST</v>
      </c>
    </row>
    <row r="322" spans="1:40" s="4" customFormat="1" x14ac:dyDescent="0.2">
      <c r="A322" s="43" t="s">
        <v>1027</v>
      </c>
      <c r="B322" s="44" t="s">
        <v>3924</v>
      </c>
      <c r="C322" s="43" t="str">
        <f>IF(B322&gt;0,+VLOOKUP(B322,'STYLE NAMES'!$B$1:$C$1007,2,FALSE),"")</f>
        <v>WOMEN'S OVERSIZE CASUAL SHIRT</v>
      </c>
      <c r="D322" s="58" t="str">
        <f t="shared" ref="D322:D325" si="129">IF(B322&gt;0,+(L322&amp;" / "&amp;O322),"")</f>
        <v>VENETA / TJR0038BLKBLK</v>
      </c>
      <c r="E322" s="43" t="s">
        <v>1627</v>
      </c>
      <c r="F322" s="45" t="s">
        <v>769</v>
      </c>
      <c r="G322" s="45" t="s">
        <v>1872</v>
      </c>
      <c r="H322" s="46" t="s">
        <v>877</v>
      </c>
      <c r="I322" s="42" t="s">
        <v>95</v>
      </c>
      <c r="J322" s="42" t="s">
        <v>95</v>
      </c>
      <c r="K322" s="3"/>
      <c r="L322" s="58" t="str">
        <f t="shared" ref="L322:L324" si="130">+B322</f>
        <v>VENETA</v>
      </c>
      <c r="M322" s="58" t="str">
        <f>IF(B322&gt;0,+VLOOKUP(B322,'STYLE NAMES'!$B$1:$D$1021,3,FALSE),"")</f>
        <v>R.TOPWN_CSS</v>
      </c>
      <c r="N322" s="58" t="str">
        <f t="shared" ref="N322:N324" si="131">+M322&amp;A322&amp;F322</f>
        <v>R.TOPWN_CSS0112W</v>
      </c>
      <c r="O322" s="58" t="str">
        <f t="shared" ref="O322:O324" si="132">+R322&amp;H322&amp;S322&amp;T322</f>
        <v>TJR0038BLKBLK</v>
      </c>
      <c r="P322" s="55" t="str">
        <f t="shared" ref="P322:P324" si="133">+N322&amp;"_"&amp;O322</f>
        <v>R.TOPWN_CSS0112W_TJR0038BLKBLK</v>
      </c>
      <c r="Q322" s="58"/>
      <c r="R322" s="84" t="str">
        <f>IF(G322&gt;0,+VLOOKUP(G322,'MASTER CODE DATA'!O$2:P$99,2,FALSE),"")</f>
        <v>TJR</v>
      </c>
      <c r="S322" s="84" t="str">
        <f>IF(I322&gt;0,+VLOOKUP(I322,'MASTER CODE DATA'!Q$2:R$999,2,FALSE),"")</f>
        <v>BLK</v>
      </c>
      <c r="T322" s="84" t="str">
        <f>IF(J322&gt;0,+VLOOKUP(J322,'MASTER CODE DATA'!Q$2:R$999,2,FALSE),"")</f>
        <v>BLK</v>
      </c>
      <c r="U322" s="3"/>
      <c r="V322" s="42">
        <v>0</v>
      </c>
      <c r="W322" s="42" t="s">
        <v>2562</v>
      </c>
      <c r="X322" s="42" t="s">
        <v>2562</v>
      </c>
      <c r="Y322" s="42" t="s">
        <v>2562</v>
      </c>
      <c r="Z322" s="42" t="s">
        <v>2562</v>
      </c>
      <c r="AA322" s="42" t="s">
        <v>2562</v>
      </c>
      <c r="AB322" s="42" t="s">
        <v>2562</v>
      </c>
      <c r="AC322" s="42" t="s">
        <v>2562</v>
      </c>
      <c r="AD322" s="167"/>
      <c r="AE322" s="167"/>
      <c r="AF322" s="167"/>
      <c r="AG322" s="167"/>
      <c r="AH322" s="167"/>
      <c r="AI322" s="167"/>
      <c r="AJ322" s="167"/>
      <c r="AK322" s="167"/>
      <c r="AL322" s="167"/>
      <c r="AM322" s="167"/>
      <c r="AN322" s="4">
        <f>+VLOOKUP(P322,'[2]STYLES &amp; MODELS MATRIX'!$F:$G,2,FALSE)</f>
        <v>0</v>
      </c>
    </row>
    <row r="323" spans="1:40" s="4" customFormat="1" x14ac:dyDescent="0.2">
      <c r="A323" s="43" t="s">
        <v>1027</v>
      </c>
      <c r="B323" s="44" t="s">
        <v>3924</v>
      </c>
      <c r="C323" s="43" t="str">
        <f>IF(B323&gt;0,+VLOOKUP(B323,'STYLE NAMES'!$B$1:$C$1007,2,FALSE),"")</f>
        <v>WOMEN'S OVERSIZE CASUAL SHIRT</v>
      </c>
      <c r="D323" s="58" t="str">
        <f t="shared" si="129"/>
        <v>VENETA / TJR0038TAUTAU</v>
      </c>
      <c r="E323" s="43" t="s">
        <v>1627</v>
      </c>
      <c r="F323" s="45" t="s">
        <v>769</v>
      </c>
      <c r="G323" s="45" t="s">
        <v>1872</v>
      </c>
      <c r="H323" s="46" t="s">
        <v>877</v>
      </c>
      <c r="I323" s="42" t="s">
        <v>1818</v>
      </c>
      <c r="J323" s="42" t="s">
        <v>1818</v>
      </c>
      <c r="K323" s="3"/>
      <c r="L323" s="58" t="str">
        <f t="shared" si="130"/>
        <v>VENETA</v>
      </c>
      <c r="M323" s="58" t="str">
        <f>IF(B323&gt;0,+VLOOKUP(B323,'STYLE NAMES'!$B$1:$D$1021,3,FALSE),"")</f>
        <v>R.TOPWN_CSS</v>
      </c>
      <c r="N323" s="58" t="str">
        <f t="shared" si="131"/>
        <v>R.TOPWN_CSS0112W</v>
      </c>
      <c r="O323" s="58" t="str">
        <f t="shared" si="132"/>
        <v>TJR0038TAUTAU</v>
      </c>
      <c r="P323" s="55" t="str">
        <f t="shared" si="133"/>
        <v>R.TOPWN_CSS0112W_TJR0038TAUTAU</v>
      </c>
      <c r="Q323" s="58"/>
      <c r="R323" s="84" t="str">
        <f>IF(G323&gt;0,+VLOOKUP(G323,'MASTER CODE DATA'!O$2:P$99,2,FALSE),"")</f>
        <v>TJR</v>
      </c>
      <c r="S323" s="84" t="str">
        <f>IF(I323&gt;0,+VLOOKUP(I323,'MASTER CODE DATA'!Q$2:R$999,2,FALSE),"")</f>
        <v>TAU</v>
      </c>
      <c r="T323" s="84" t="str">
        <f>IF(J323&gt;0,+VLOOKUP(J323,'MASTER CODE DATA'!Q$2:R$999,2,FALSE),"")</f>
        <v>TAU</v>
      </c>
      <c r="U323" s="3"/>
      <c r="V323" s="42">
        <v>0</v>
      </c>
      <c r="W323" s="42" t="s">
        <v>2562</v>
      </c>
      <c r="X323" s="42" t="s">
        <v>2562</v>
      </c>
      <c r="Y323" s="42" t="s">
        <v>2562</v>
      </c>
      <c r="Z323" s="42" t="s">
        <v>2562</v>
      </c>
      <c r="AA323" s="42" t="s">
        <v>2562</v>
      </c>
      <c r="AB323" s="42" t="s">
        <v>2562</v>
      </c>
      <c r="AC323" s="42" t="s">
        <v>2562</v>
      </c>
      <c r="AD323" s="167"/>
      <c r="AE323" s="167"/>
      <c r="AF323" s="167"/>
      <c r="AG323" s="167"/>
      <c r="AH323" s="167"/>
      <c r="AI323" s="167"/>
      <c r="AJ323" s="167"/>
      <c r="AK323" s="167"/>
      <c r="AL323" s="167"/>
      <c r="AM323" s="167"/>
      <c r="AN323" s="4">
        <f>+VLOOKUP(P323,'[2]STYLES &amp; MODELS MATRIX'!$F:$G,2,FALSE)</f>
        <v>0</v>
      </c>
    </row>
    <row r="324" spans="1:40" s="4" customFormat="1" x14ac:dyDescent="0.2">
      <c r="A324" s="43" t="s">
        <v>1027</v>
      </c>
      <c r="B324" s="44" t="s">
        <v>3924</v>
      </c>
      <c r="C324" s="43" t="str">
        <f>IF(B324&gt;0,+VLOOKUP(B324,'STYLE NAMES'!$B$1:$C$1007,2,FALSE),"")</f>
        <v>WOMEN'S OVERSIZE CASUAL SHIRT</v>
      </c>
      <c r="D324" s="58" t="str">
        <f t="shared" si="129"/>
        <v>VENETA / TJR0038STBSTB</v>
      </c>
      <c r="E324" s="43" t="s">
        <v>1627</v>
      </c>
      <c r="F324" s="45" t="s">
        <v>769</v>
      </c>
      <c r="G324" s="45" t="s">
        <v>1872</v>
      </c>
      <c r="H324" s="46" t="s">
        <v>877</v>
      </c>
      <c r="I324" s="42" t="s">
        <v>2133</v>
      </c>
      <c r="J324" s="42" t="s">
        <v>2133</v>
      </c>
      <c r="K324" s="3"/>
      <c r="L324" s="58" t="str">
        <f t="shared" si="130"/>
        <v>VENETA</v>
      </c>
      <c r="M324" s="58" t="str">
        <f>IF(B324&gt;0,+VLOOKUP(B324,'STYLE NAMES'!$B$1:$D$1021,3,FALSE),"")</f>
        <v>R.TOPWN_CSS</v>
      </c>
      <c r="N324" s="58" t="str">
        <f t="shared" si="131"/>
        <v>R.TOPWN_CSS0112W</v>
      </c>
      <c r="O324" s="58" t="str">
        <f t="shared" si="132"/>
        <v>TJR0038STBSTB</v>
      </c>
      <c r="P324" s="55" t="str">
        <f t="shared" si="133"/>
        <v>R.TOPWN_CSS0112W_TJR0038STBSTB</v>
      </c>
      <c r="Q324" s="58"/>
      <c r="R324" s="84" t="str">
        <f>IF(G324&gt;0,+VLOOKUP(G324,'MASTER CODE DATA'!O$2:P$99,2,FALSE),"")</f>
        <v>TJR</v>
      </c>
      <c r="S324" s="84" t="str">
        <f>IF(I324&gt;0,+VLOOKUP(I324,'MASTER CODE DATA'!Q$2:R$999,2,FALSE),"")</f>
        <v>STB</v>
      </c>
      <c r="T324" s="84" t="str">
        <f>IF(J324&gt;0,+VLOOKUP(J324,'MASTER CODE DATA'!Q$2:R$999,2,FALSE),"")</f>
        <v>STB</v>
      </c>
      <c r="U324" s="3"/>
      <c r="V324" s="42">
        <v>0</v>
      </c>
      <c r="W324" s="42" t="s">
        <v>2562</v>
      </c>
      <c r="X324" s="42" t="s">
        <v>2562</v>
      </c>
      <c r="Y324" s="42" t="s">
        <v>2562</v>
      </c>
      <c r="Z324" s="42" t="s">
        <v>2562</v>
      </c>
      <c r="AA324" s="42" t="s">
        <v>2562</v>
      </c>
      <c r="AB324" s="42" t="s">
        <v>2562</v>
      </c>
      <c r="AC324" s="42" t="s">
        <v>2562</v>
      </c>
      <c r="AD324" s="167"/>
      <c r="AE324" s="167"/>
      <c r="AF324" s="167"/>
      <c r="AG324" s="167"/>
      <c r="AH324" s="167"/>
      <c r="AI324" s="167"/>
      <c r="AJ324" s="167"/>
      <c r="AK324" s="167"/>
      <c r="AL324" s="167"/>
      <c r="AM324" s="167"/>
      <c r="AN324" s="4">
        <f>+VLOOKUP(P324,'[2]STYLES &amp; MODELS MATRIX'!$F:$G,2,FALSE)</f>
        <v>0</v>
      </c>
    </row>
    <row r="325" spans="1:40" s="4" customFormat="1" x14ac:dyDescent="0.2">
      <c r="A325" s="43" t="s">
        <v>1028</v>
      </c>
      <c r="B325" s="44" t="s">
        <v>3939</v>
      </c>
      <c r="C325" s="43" t="str">
        <f>IF(B325&gt;0,+VLOOKUP(B325,'STYLE NAMES'!$B$1:$C$1007,2,FALSE),"")</f>
        <v>WOMEN'S LONG SLEEVE BASE LAYER QUARTER ZIP WITH STRASS</v>
      </c>
      <c r="D325" s="58" t="str">
        <f t="shared" si="129"/>
        <v>ASPEN-STRASS / TJR0038BRWBRW</v>
      </c>
      <c r="E325" s="43" t="s">
        <v>1627</v>
      </c>
      <c r="F325" s="45" t="s">
        <v>769</v>
      </c>
      <c r="G325" s="45" t="s">
        <v>1872</v>
      </c>
      <c r="H325" s="46" t="s">
        <v>877</v>
      </c>
      <c r="I325" s="42" t="s">
        <v>774</v>
      </c>
      <c r="J325" s="42" t="s">
        <v>774</v>
      </c>
      <c r="K325" s="3"/>
      <c r="L325" s="58" t="str">
        <f t="shared" ref="L325" si="134">+B325</f>
        <v>ASPEN-STRASS</v>
      </c>
      <c r="M325" s="58" t="str">
        <f>IF(B325&gt;0,+VLOOKUP(B325,'STYLE NAMES'!$B$1:$D$1021,3,FALSE),"")</f>
        <v>R.TOPWN_BLY</v>
      </c>
      <c r="N325" s="58" t="str">
        <f t="shared" ref="N325" si="135">+M325&amp;A325&amp;F325</f>
        <v>R.TOPWN_BLY0113W</v>
      </c>
      <c r="O325" s="58" t="str">
        <f t="shared" ref="O325" si="136">+R325&amp;H325&amp;S325&amp;T325</f>
        <v>TJR0038BRWBRW</v>
      </c>
      <c r="P325" s="55" t="str">
        <f t="shared" ref="P325" si="137">+N325&amp;"_"&amp;O325</f>
        <v>R.TOPWN_BLY0113W_TJR0038BRWBRW</v>
      </c>
      <c r="Q325" s="58"/>
      <c r="R325" s="84" t="str">
        <f>IF(G325&gt;0,+VLOOKUP(G325,'MASTER CODE DATA'!O$2:P$99,2,FALSE),"")</f>
        <v>TJR</v>
      </c>
      <c r="S325" s="84" t="str">
        <f>IF(I325&gt;0,+VLOOKUP(I325,'MASTER CODE DATA'!Q$2:R$999,2,FALSE),"")</f>
        <v>BRW</v>
      </c>
      <c r="T325" s="84" t="str">
        <f>IF(J325&gt;0,+VLOOKUP(J325,'MASTER CODE DATA'!Q$2:R$999,2,FALSE),"")</f>
        <v>BRW</v>
      </c>
      <c r="U325" s="3"/>
      <c r="V325" s="42">
        <v>0</v>
      </c>
      <c r="W325" s="42" t="s">
        <v>2562</v>
      </c>
      <c r="X325" s="42" t="s">
        <v>2562</v>
      </c>
      <c r="Y325" s="42" t="s">
        <v>2562</v>
      </c>
      <c r="Z325" s="42" t="s">
        <v>2562</v>
      </c>
      <c r="AA325" s="42" t="s">
        <v>2562</v>
      </c>
      <c r="AB325" s="42" t="s">
        <v>2562</v>
      </c>
      <c r="AC325" s="42" t="s">
        <v>2562</v>
      </c>
      <c r="AD325" s="167"/>
      <c r="AE325" s="167"/>
      <c r="AF325" s="167"/>
      <c r="AG325" s="167"/>
      <c r="AH325" s="167"/>
      <c r="AI325" s="167"/>
      <c r="AJ325" s="167"/>
      <c r="AK325" s="167"/>
      <c r="AL325" s="167"/>
      <c r="AM325" s="167"/>
      <c r="AN325" s="4" t="str">
        <f>+VLOOKUP(P325,'[2]STYLES &amp; MODELS MATRIX'!$F:$G,2,FALSE)</f>
        <v>GHOST</v>
      </c>
    </row>
    <row r="326" spans="1:40" s="4" customFormat="1" x14ac:dyDescent="0.2">
      <c r="A326" s="43"/>
      <c r="B326" s="44"/>
      <c r="C326" s="43"/>
      <c r="D326" s="58"/>
      <c r="E326" s="43"/>
      <c r="F326" s="45"/>
      <c r="G326" s="45"/>
      <c r="H326" s="46"/>
      <c r="I326" s="42"/>
      <c r="J326" s="42"/>
      <c r="K326" s="3"/>
      <c r="L326" s="58"/>
      <c r="M326" s="58"/>
      <c r="N326" s="58"/>
      <c r="O326" s="58"/>
      <c r="P326" s="55"/>
      <c r="Q326" s="58"/>
      <c r="R326" s="84"/>
      <c r="S326" s="84"/>
      <c r="T326" s="84"/>
      <c r="U326" s="3"/>
      <c r="V326" s="42">
        <v>0</v>
      </c>
      <c r="W326" s="42" t="s">
        <v>2562</v>
      </c>
      <c r="X326" s="42" t="s">
        <v>2562</v>
      </c>
      <c r="Y326" s="42" t="s">
        <v>2562</v>
      </c>
      <c r="Z326" s="42" t="s">
        <v>2562</v>
      </c>
      <c r="AA326" s="42" t="s">
        <v>2562</v>
      </c>
      <c r="AB326" s="42" t="s">
        <v>2562</v>
      </c>
      <c r="AC326" s="42" t="s">
        <v>2562</v>
      </c>
      <c r="AD326" s="167"/>
      <c r="AE326" s="167"/>
      <c r="AF326" s="167"/>
      <c r="AG326" s="167"/>
      <c r="AH326" s="167"/>
      <c r="AI326" s="167"/>
      <c r="AJ326" s="167"/>
      <c r="AK326" s="167"/>
      <c r="AL326" s="167"/>
      <c r="AM326" s="167"/>
    </row>
    <row r="327" spans="1:40" s="4" customFormat="1" x14ac:dyDescent="0.2">
      <c r="A327" s="43"/>
      <c r="B327" s="44"/>
      <c r="C327" s="43"/>
      <c r="D327" s="58"/>
      <c r="E327" s="43"/>
      <c r="F327" s="45"/>
      <c r="G327" s="45"/>
      <c r="H327" s="46"/>
      <c r="I327" s="42"/>
      <c r="J327" s="42"/>
      <c r="K327" s="3"/>
      <c r="L327" s="58"/>
      <c r="M327" s="58"/>
      <c r="N327" s="58"/>
      <c r="O327" s="58"/>
      <c r="P327" s="55"/>
      <c r="Q327" s="58"/>
      <c r="R327" s="84"/>
      <c r="S327" s="84"/>
      <c r="T327" s="84"/>
      <c r="U327" s="3"/>
      <c r="V327" s="42">
        <v>0</v>
      </c>
      <c r="W327" s="42" t="s">
        <v>2562</v>
      </c>
      <c r="X327" s="42" t="s">
        <v>2562</v>
      </c>
      <c r="Y327" s="42" t="s">
        <v>2562</v>
      </c>
      <c r="Z327" s="42" t="s">
        <v>2562</v>
      </c>
      <c r="AA327" s="42" t="s">
        <v>2562</v>
      </c>
      <c r="AB327" s="42" t="s">
        <v>2562</v>
      </c>
      <c r="AC327" s="42" t="s">
        <v>2562</v>
      </c>
      <c r="AD327" s="167"/>
      <c r="AE327" s="167"/>
      <c r="AF327" s="167"/>
      <c r="AG327" s="167"/>
      <c r="AH327" s="167"/>
      <c r="AI327" s="167"/>
      <c r="AJ327" s="167"/>
      <c r="AK327" s="167"/>
      <c r="AL327" s="167"/>
      <c r="AM327" s="167"/>
    </row>
    <row r="328" spans="1:40" s="4" customFormat="1" x14ac:dyDescent="0.2">
      <c r="A328" s="43"/>
      <c r="B328" s="44"/>
      <c r="C328" s="43"/>
      <c r="D328" s="58"/>
      <c r="E328" s="43"/>
      <c r="F328" s="45"/>
      <c r="G328" s="45"/>
      <c r="H328" s="46"/>
      <c r="I328" s="42"/>
      <c r="J328" s="42"/>
      <c r="K328" s="3"/>
      <c r="L328" s="58"/>
      <c r="M328" s="58"/>
      <c r="N328" s="58"/>
      <c r="O328" s="58"/>
      <c r="P328" s="55"/>
      <c r="Q328" s="58"/>
      <c r="R328" s="84"/>
      <c r="S328" s="84"/>
      <c r="T328" s="84"/>
      <c r="U328" s="3"/>
      <c r="V328" s="42">
        <v>0</v>
      </c>
      <c r="W328" s="42" t="s">
        <v>2562</v>
      </c>
      <c r="X328" s="42" t="s">
        <v>2562</v>
      </c>
      <c r="Y328" s="42" t="s">
        <v>2562</v>
      </c>
      <c r="Z328" s="42" t="s">
        <v>2562</v>
      </c>
      <c r="AA328" s="42" t="s">
        <v>2562</v>
      </c>
      <c r="AB328" s="42" t="s">
        <v>2562</v>
      </c>
      <c r="AC328" s="42" t="s">
        <v>2562</v>
      </c>
      <c r="AD328" s="167"/>
      <c r="AE328" s="167"/>
      <c r="AF328" s="167"/>
      <c r="AG328" s="167"/>
      <c r="AH328" s="167"/>
      <c r="AI328" s="167"/>
      <c r="AJ328" s="167"/>
      <c r="AK328" s="167"/>
      <c r="AL328" s="167"/>
      <c r="AM328" s="167"/>
    </row>
    <row r="329" spans="1:40" s="4" customFormat="1" x14ac:dyDescent="0.2">
      <c r="A329" s="43"/>
      <c r="B329" s="44"/>
      <c r="C329" s="43"/>
      <c r="D329" s="58"/>
      <c r="E329" s="43"/>
      <c r="F329" s="45"/>
      <c r="G329" s="45"/>
      <c r="H329" s="46"/>
      <c r="I329" s="42"/>
      <c r="J329" s="42"/>
      <c r="K329" s="3"/>
      <c r="L329" s="58"/>
      <c r="M329" s="58"/>
      <c r="N329" s="58"/>
      <c r="O329" s="58"/>
      <c r="P329" s="55"/>
      <c r="Q329" s="58"/>
      <c r="R329" s="84"/>
      <c r="S329" s="84"/>
      <c r="T329" s="84"/>
      <c r="U329" s="3"/>
      <c r="V329" s="42">
        <v>0</v>
      </c>
      <c r="W329" s="42" t="s">
        <v>2562</v>
      </c>
      <c r="X329" s="42" t="s">
        <v>2562</v>
      </c>
      <c r="Y329" s="42" t="s">
        <v>2562</v>
      </c>
      <c r="Z329" s="42" t="s">
        <v>2562</v>
      </c>
      <c r="AA329" s="42" t="s">
        <v>2562</v>
      </c>
      <c r="AB329" s="42" t="s">
        <v>2562</v>
      </c>
      <c r="AC329" s="42" t="s">
        <v>2562</v>
      </c>
      <c r="AD329" s="167"/>
      <c r="AE329" s="167"/>
      <c r="AF329" s="167"/>
      <c r="AG329" s="167"/>
      <c r="AH329" s="167"/>
      <c r="AI329" s="167"/>
      <c r="AJ329" s="167"/>
      <c r="AK329" s="167"/>
      <c r="AL329" s="167"/>
      <c r="AM329" s="167"/>
    </row>
    <row r="330" spans="1:40" s="4" customFormat="1" x14ac:dyDescent="0.2">
      <c r="A330" s="43"/>
      <c r="B330" s="44"/>
      <c r="C330" s="43"/>
      <c r="D330" s="58"/>
      <c r="E330" s="43"/>
      <c r="F330" s="45"/>
      <c r="G330" s="45"/>
      <c r="H330" s="46"/>
      <c r="I330" s="42"/>
      <c r="J330" s="42"/>
      <c r="K330" s="3"/>
      <c r="L330" s="58"/>
      <c r="M330" s="58"/>
      <c r="N330" s="58"/>
      <c r="O330" s="58"/>
      <c r="P330" s="55"/>
      <c r="Q330" s="58"/>
      <c r="R330" s="84"/>
      <c r="S330" s="84"/>
      <c r="T330" s="84"/>
      <c r="U330" s="3"/>
      <c r="V330" s="42">
        <v>0</v>
      </c>
      <c r="W330" s="42" t="s">
        <v>2562</v>
      </c>
      <c r="X330" s="42" t="s">
        <v>2562</v>
      </c>
      <c r="Y330" s="42" t="s">
        <v>2562</v>
      </c>
      <c r="Z330" s="42" t="s">
        <v>2562</v>
      </c>
      <c r="AA330" s="42" t="s">
        <v>2562</v>
      </c>
      <c r="AB330" s="42" t="s">
        <v>2562</v>
      </c>
      <c r="AC330" s="42" t="s">
        <v>2562</v>
      </c>
      <c r="AD330" s="167"/>
      <c r="AE330" s="167"/>
      <c r="AF330" s="167"/>
      <c r="AG330" s="167"/>
      <c r="AH330" s="167"/>
      <c r="AI330" s="167"/>
      <c r="AJ330" s="167"/>
      <c r="AK330" s="167"/>
      <c r="AL330" s="167"/>
      <c r="AM330" s="167"/>
    </row>
    <row r="331" spans="1:40" s="4" customFormat="1" x14ac:dyDescent="0.2">
      <c r="A331" s="43"/>
      <c r="B331" s="44"/>
      <c r="C331" s="43"/>
      <c r="D331" s="58"/>
      <c r="E331" s="43"/>
      <c r="F331" s="45"/>
      <c r="G331" s="45"/>
      <c r="H331" s="46"/>
      <c r="I331" s="42"/>
      <c r="J331" s="42"/>
      <c r="K331" s="3"/>
      <c r="L331" s="58"/>
      <c r="M331" s="58"/>
      <c r="N331" s="58"/>
      <c r="O331" s="58"/>
      <c r="P331" s="55"/>
      <c r="Q331" s="58"/>
      <c r="R331" s="84"/>
      <c r="S331" s="84"/>
      <c r="T331" s="84"/>
      <c r="U331" s="3"/>
      <c r="V331" s="42">
        <v>0</v>
      </c>
      <c r="W331" s="42" t="s">
        <v>2562</v>
      </c>
      <c r="X331" s="42" t="s">
        <v>2562</v>
      </c>
      <c r="Y331" s="42" t="s">
        <v>2562</v>
      </c>
      <c r="Z331" s="42" t="s">
        <v>2562</v>
      </c>
      <c r="AA331" s="42" t="s">
        <v>2562</v>
      </c>
      <c r="AB331" s="42" t="s">
        <v>2562</v>
      </c>
      <c r="AC331" s="42" t="s">
        <v>2562</v>
      </c>
      <c r="AD331" s="167"/>
      <c r="AE331" s="167"/>
      <c r="AF331" s="167"/>
      <c r="AG331" s="167"/>
      <c r="AH331" s="167"/>
      <c r="AI331" s="167"/>
      <c r="AJ331" s="167"/>
      <c r="AK331" s="167"/>
      <c r="AL331" s="167"/>
      <c r="AM331" s="167"/>
    </row>
    <row r="332" spans="1:40" s="4" customFormat="1" x14ac:dyDescent="0.2">
      <c r="A332" s="43"/>
      <c r="B332" s="44"/>
      <c r="C332" s="43"/>
      <c r="D332" s="58"/>
      <c r="E332" s="43"/>
      <c r="F332" s="45"/>
      <c r="G332" s="45"/>
      <c r="H332" s="46"/>
      <c r="I332" s="42"/>
      <c r="J332" s="42"/>
      <c r="K332" s="3"/>
      <c r="L332" s="58"/>
      <c r="M332" s="58"/>
      <c r="N332" s="58"/>
      <c r="O332" s="58"/>
      <c r="P332" s="55"/>
      <c r="Q332" s="58"/>
      <c r="R332" s="84"/>
      <c r="S332" s="84"/>
      <c r="T332" s="84"/>
      <c r="U332" s="3"/>
      <c r="V332" s="42">
        <v>0</v>
      </c>
      <c r="W332" s="42" t="s">
        <v>2562</v>
      </c>
      <c r="X332" s="42" t="s">
        <v>2562</v>
      </c>
      <c r="Y332" s="42" t="s">
        <v>2562</v>
      </c>
      <c r="Z332" s="42" t="s">
        <v>2562</v>
      </c>
      <c r="AA332" s="42" t="s">
        <v>2562</v>
      </c>
      <c r="AB332" s="42" t="s">
        <v>2562</v>
      </c>
      <c r="AC332" s="42" t="s">
        <v>2562</v>
      </c>
      <c r="AD332" s="167"/>
      <c r="AE332" s="167"/>
      <c r="AF332" s="167"/>
      <c r="AG332" s="167"/>
      <c r="AH332" s="167"/>
      <c r="AI332" s="167"/>
      <c r="AJ332" s="167"/>
      <c r="AK332" s="167"/>
      <c r="AL332" s="167"/>
      <c r="AM332" s="167"/>
      <c r="AN332"/>
    </row>
    <row r="333" spans="1:40" s="4" customFormat="1" x14ac:dyDescent="0.2">
      <c r="A333" s="43"/>
      <c r="B333" s="44"/>
      <c r="C333" s="43"/>
      <c r="D333" s="58"/>
      <c r="E333" s="43"/>
      <c r="F333" s="45"/>
      <c r="G333" s="45"/>
      <c r="H333" s="46"/>
      <c r="I333" s="42"/>
      <c r="J333" s="42"/>
      <c r="K333" s="3"/>
      <c r="L333" s="58"/>
      <c r="M333" s="58"/>
      <c r="N333" s="58"/>
      <c r="O333" s="58"/>
      <c r="P333" s="55"/>
      <c r="Q333" s="58"/>
      <c r="R333" s="84"/>
      <c r="S333" s="84"/>
      <c r="T333" s="84"/>
      <c r="U333" s="3"/>
      <c r="V333" s="42">
        <v>0</v>
      </c>
      <c r="W333" s="42" t="s">
        <v>2562</v>
      </c>
      <c r="X333" s="42" t="s">
        <v>2562</v>
      </c>
      <c r="Y333" s="42" t="s">
        <v>2562</v>
      </c>
      <c r="Z333" s="42" t="s">
        <v>2562</v>
      </c>
      <c r="AA333" s="42" t="s">
        <v>2562</v>
      </c>
      <c r="AB333" s="42" t="s">
        <v>2562</v>
      </c>
      <c r="AC333" s="42" t="s">
        <v>2562</v>
      </c>
      <c r="AD333" s="167"/>
      <c r="AE333" s="167"/>
      <c r="AF333" s="167"/>
      <c r="AG333" s="167"/>
      <c r="AH333" s="167"/>
      <c r="AI333" s="167"/>
      <c r="AJ333" s="167"/>
      <c r="AK333" s="167"/>
      <c r="AL333" s="167"/>
      <c r="AM333" s="167"/>
      <c r="AN333"/>
    </row>
    <row r="334" spans="1:40" s="4" customFormat="1" x14ac:dyDescent="0.2">
      <c r="A334" s="43"/>
      <c r="B334" s="44"/>
      <c r="C334" s="43"/>
      <c r="D334" s="58"/>
      <c r="E334" s="43"/>
      <c r="F334" s="45"/>
      <c r="G334" s="45"/>
      <c r="H334" s="46"/>
      <c r="I334" s="42"/>
      <c r="J334" s="42"/>
      <c r="K334" s="3"/>
      <c r="L334" s="58"/>
      <c r="M334" s="58"/>
      <c r="N334" s="58"/>
      <c r="O334" s="58"/>
      <c r="P334" s="55"/>
      <c r="Q334" s="58"/>
      <c r="R334" s="84"/>
      <c r="S334" s="84"/>
      <c r="T334" s="84"/>
      <c r="U334" s="3"/>
      <c r="V334" s="42">
        <v>0</v>
      </c>
      <c r="W334" s="42" t="s">
        <v>2562</v>
      </c>
      <c r="X334" s="42" t="s">
        <v>2562</v>
      </c>
      <c r="Y334" s="42" t="s">
        <v>2562</v>
      </c>
      <c r="Z334" s="42" t="s">
        <v>2562</v>
      </c>
      <c r="AA334" s="42" t="s">
        <v>2562</v>
      </c>
      <c r="AB334" s="42" t="s">
        <v>2562</v>
      </c>
      <c r="AC334" s="42" t="s">
        <v>2562</v>
      </c>
      <c r="AD334" s="167"/>
      <c r="AE334" s="167"/>
      <c r="AF334" s="167"/>
      <c r="AG334" s="167"/>
      <c r="AH334" s="167"/>
      <c r="AI334" s="167"/>
      <c r="AJ334" s="167"/>
      <c r="AK334" s="167"/>
      <c r="AL334" s="167"/>
      <c r="AM334" s="167"/>
      <c r="AN334"/>
    </row>
    <row r="335" spans="1:40" s="4" customFormat="1" x14ac:dyDescent="0.2">
      <c r="A335" s="43"/>
      <c r="B335" s="44"/>
      <c r="C335" s="43"/>
      <c r="D335" s="58"/>
      <c r="E335" s="43"/>
      <c r="F335" s="45"/>
      <c r="G335" s="45"/>
      <c r="H335" s="46"/>
      <c r="I335" s="42"/>
      <c r="J335" s="42"/>
      <c r="K335" s="3"/>
      <c r="L335" s="58"/>
      <c r="M335" s="58"/>
      <c r="N335" s="58"/>
      <c r="O335" s="58"/>
      <c r="P335" s="55"/>
      <c r="Q335" s="58"/>
      <c r="R335" s="84"/>
      <c r="S335" s="84"/>
      <c r="T335" s="84"/>
      <c r="U335" s="3"/>
      <c r="V335" s="42">
        <v>0</v>
      </c>
      <c r="W335" s="42" t="s">
        <v>2562</v>
      </c>
      <c r="X335" s="42" t="s">
        <v>2562</v>
      </c>
      <c r="Y335" s="42" t="s">
        <v>2562</v>
      </c>
      <c r="Z335" s="42" t="s">
        <v>2562</v>
      </c>
      <c r="AA335" s="42" t="s">
        <v>2562</v>
      </c>
      <c r="AB335" s="42" t="s">
        <v>2562</v>
      </c>
      <c r="AC335" s="42" t="s">
        <v>2562</v>
      </c>
      <c r="AD335" s="167"/>
      <c r="AE335" s="167"/>
      <c r="AF335" s="167"/>
      <c r="AG335" s="167"/>
      <c r="AH335" s="167"/>
      <c r="AI335" s="167"/>
      <c r="AJ335" s="167"/>
      <c r="AK335" s="167"/>
      <c r="AL335" s="167"/>
      <c r="AM335" s="167"/>
      <c r="AN335"/>
    </row>
    <row r="336" spans="1:40" s="4" customFormat="1" x14ac:dyDescent="0.2">
      <c r="A336" s="43"/>
      <c r="B336" s="44"/>
      <c r="C336" s="43"/>
      <c r="D336" s="58"/>
      <c r="E336" s="43"/>
      <c r="F336" s="45"/>
      <c r="G336" s="45"/>
      <c r="H336" s="46"/>
      <c r="I336" s="42"/>
      <c r="J336" s="42"/>
      <c r="K336" s="3"/>
      <c r="L336" s="58"/>
      <c r="M336" s="58"/>
      <c r="N336" s="58"/>
      <c r="O336" s="58"/>
      <c r="P336" s="55"/>
      <c r="Q336" s="58"/>
      <c r="R336" s="84"/>
      <c r="S336" s="84"/>
      <c r="T336" s="84"/>
      <c r="U336" s="3"/>
      <c r="V336" s="42">
        <v>0</v>
      </c>
      <c r="W336" s="42" t="s">
        <v>2562</v>
      </c>
      <c r="X336" s="42" t="s">
        <v>2562</v>
      </c>
      <c r="Y336" s="42" t="s">
        <v>2562</v>
      </c>
      <c r="Z336" s="42" t="s">
        <v>2562</v>
      </c>
      <c r="AA336" s="42" t="s">
        <v>2562</v>
      </c>
      <c r="AB336" s="42" t="s">
        <v>2562</v>
      </c>
      <c r="AC336" s="42" t="s">
        <v>2562</v>
      </c>
      <c r="AD336" s="167"/>
      <c r="AE336" s="167"/>
      <c r="AF336" s="167"/>
      <c r="AG336" s="167"/>
      <c r="AH336" s="167"/>
      <c r="AI336" s="167"/>
      <c r="AJ336" s="167"/>
      <c r="AK336" s="167"/>
      <c r="AL336" s="167"/>
      <c r="AM336" s="167"/>
      <c r="AN336"/>
    </row>
    <row r="337" spans="1:40" s="4" customFormat="1" x14ac:dyDescent="0.2">
      <c r="A337" s="43"/>
      <c r="B337" s="44"/>
      <c r="C337" s="43"/>
      <c r="D337" s="58"/>
      <c r="E337" s="43"/>
      <c r="F337" s="45"/>
      <c r="G337" s="45"/>
      <c r="H337" s="46"/>
      <c r="I337" s="42"/>
      <c r="J337" s="42"/>
      <c r="K337" s="3"/>
      <c r="L337" s="58"/>
      <c r="M337" s="58"/>
      <c r="N337" s="58"/>
      <c r="O337" s="58"/>
      <c r="P337" s="55"/>
      <c r="Q337" s="58"/>
      <c r="R337" s="84"/>
      <c r="S337" s="84"/>
      <c r="T337" s="84"/>
      <c r="U337" s="3"/>
      <c r="V337" s="42">
        <v>0</v>
      </c>
      <c r="W337" s="42" t="s">
        <v>2562</v>
      </c>
      <c r="X337" s="42" t="s">
        <v>2562</v>
      </c>
      <c r="Y337" s="42" t="s">
        <v>2562</v>
      </c>
      <c r="Z337" s="42" t="s">
        <v>2562</v>
      </c>
      <c r="AA337" s="42" t="s">
        <v>2562</v>
      </c>
      <c r="AB337" s="42" t="s">
        <v>2562</v>
      </c>
      <c r="AC337" s="42" t="s">
        <v>2562</v>
      </c>
      <c r="AD337" s="167"/>
      <c r="AE337" s="167"/>
      <c r="AF337" s="167"/>
      <c r="AG337" s="167"/>
      <c r="AH337" s="167"/>
      <c r="AI337" s="167"/>
      <c r="AJ337" s="167"/>
      <c r="AK337" s="167"/>
      <c r="AL337" s="167"/>
      <c r="AM337" s="167"/>
      <c r="AN337"/>
    </row>
    <row r="338" spans="1:40" s="4" customFormat="1" x14ac:dyDescent="0.2">
      <c r="A338" s="43"/>
      <c r="B338" s="44"/>
      <c r="C338" s="43"/>
      <c r="D338" s="58"/>
      <c r="E338" s="43"/>
      <c r="F338" s="45"/>
      <c r="G338" s="45"/>
      <c r="H338" s="46"/>
      <c r="I338" s="42"/>
      <c r="J338" s="42"/>
      <c r="K338" s="3"/>
      <c r="L338" s="58"/>
      <c r="M338" s="58"/>
      <c r="N338" s="58"/>
      <c r="O338" s="58"/>
      <c r="P338" s="55"/>
      <c r="Q338" s="58"/>
      <c r="R338" s="84"/>
      <c r="S338" s="84"/>
      <c r="T338" s="84"/>
      <c r="U338" s="3"/>
      <c r="V338" s="42">
        <v>0</v>
      </c>
      <c r="W338" s="42" t="s">
        <v>2562</v>
      </c>
      <c r="X338" s="42" t="s">
        <v>2562</v>
      </c>
      <c r="Y338" s="42" t="s">
        <v>2562</v>
      </c>
      <c r="Z338" s="42" t="s">
        <v>2562</v>
      </c>
      <c r="AA338" s="42" t="s">
        <v>2562</v>
      </c>
      <c r="AB338" s="42" t="s">
        <v>2562</v>
      </c>
      <c r="AC338" s="42" t="s">
        <v>2562</v>
      </c>
      <c r="AD338" s="167"/>
      <c r="AE338" s="167"/>
      <c r="AF338" s="167"/>
      <c r="AG338" s="167"/>
      <c r="AH338" s="167"/>
      <c r="AI338" s="167"/>
      <c r="AJ338" s="167"/>
      <c r="AK338" s="167"/>
      <c r="AL338" s="167"/>
      <c r="AM338" s="167"/>
      <c r="AN338"/>
    </row>
    <row r="339" spans="1:40" s="4" customFormat="1" x14ac:dyDescent="0.2">
      <c r="A339" s="43"/>
      <c r="B339" s="44"/>
      <c r="C339" s="43"/>
      <c r="D339" s="58"/>
      <c r="E339" s="43"/>
      <c r="F339" s="45"/>
      <c r="G339" s="45"/>
      <c r="H339" s="46"/>
      <c r="I339" s="42"/>
      <c r="J339" s="42"/>
      <c r="K339" s="3"/>
      <c r="L339" s="58"/>
      <c r="M339" s="58"/>
      <c r="N339" s="58"/>
      <c r="O339" s="58"/>
      <c r="P339" s="55"/>
      <c r="Q339" s="58"/>
      <c r="R339" s="84"/>
      <c r="S339" s="84"/>
      <c r="T339" s="84"/>
      <c r="U339" s="3"/>
      <c r="V339" s="42">
        <v>0</v>
      </c>
      <c r="W339" s="42" t="s">
        <v>2562</v>
      </c>
      <c r="X339" s="42" t="s">
        <v>2562</v>
      </c>
      <c r="Y339" s="42" t="s">
        <v>2562</v>
      </c>
      <c r="Z339" s="42" t="s">
        <v>2562</v>
      </c>
      <c r="AA339" s="42" t="s">
        <v>2562</v>
      </c>
      <c r="AB339" s="42" t="s">
        <v>2562</v>
      </c>
      <c r="AC339" s="42" t="s">
        <v>2562</v>
      </c>
      <c r="AD339" s="167"/>
      <c r="AE339" s="167"/>
      <c r="AF339" s="167"/>
      <c r="AG339" s="167"/>
      <c r="AH339" s="167"/>
      <c r="AI339" s="167"/>
      <c r="AJ339" s="167"/>
      <c r="AK339" s="167"/>
      <c r="AL339" s="167"/>
      <c r="AM339" s="167"/>
      <c r="AN339"/>
    </row>
    <row r="340" spans="1:40" s="4" customFormat="1" x14ac:dyDescent="0.2">
      <c r="A340" s="43"/>
      <c r="B340" s="44"/>
      <c r="C340" s="43"/>
      <c r="D340" s="58"/>
      <c r="E340" s="43"/>
      <c r="F340" s="45"/>
      <c r="G340" s="45"/>
      <c r="H340" s="46"/>
      <c r="I340" s="42"/>
      <c r="J340" s="42"/>
      <c r="K340" s="3"/>
      <c r="L340" s="58"/>
      <c r="M340" s="58"/>
      <c r="N340" s="58"/>
      <c r="O340" s="58"/>
      <c r="P340" s="55"/>
      <c r="Q340" s="58"/>
      <c r="R340" s="84"/>
      <c r="S340" s="84"/>
      <c r="T340" s="84"/>
      <c r="U340" s="3"/>
      <c r="V340" s="42">
        <v>0</v>
      </c>
      <c r="W340" s="42" t="s">
        <v>2562</v>
      </c>
      <c r="X340" s="42" t="s">
        <v>2562</v>
      </c>
      <c r="Y340" s="42" t="s">
        <v>2562</v>
      </c>
      <c r="Z340" s="42" t="s">
        <v>2562</v>
      </c>
      <c r="AA340" s="42" t="s">
        <v>2562</v>
      </c>
      <c r="AB340" s="42" t="s">
        <v>2562</v>
      </c>
      <c r="AC340" s="42" t="s">
        <v>2562</v>
      </c>
      <c r="AD340" s="167"/>
      <c r="AE340" s="167"/>
      <c r="AF340" s="167"/>
      <c r="AG340" s="167"/>
      <c r="AH340" s="167"/>
      <c r="AI340" s="167"/>
      <c r="AJ340" s="167"/>
      <c r="AK340" s="167"/>
      <c r="AL340" s="167"/>
      <c r="AM340" s="167"/>
      <c r="AN340"/>
    </row>
    <row r="341" spans="1:40" s="4" customFormat="1" x14ac:dyDescent="0.2">
      <c r="A341" s="43"/>
      <c r="B341" s="44"/>
      <c r="C341" s="43"/>
      <c r="D341" s="58"/>
      <c r="E341" s="43"/>
      <c r="F341" s="45"/>
      <c r="G341" s="45"/>
      <c r="H341" s="46"/>
      <c r="I341" s="42"/>
      <c r="J341" s="42"/>
      <c r="K341" s="3"/>
      <c r="L341" s="58"/>
      <c r="M341" s="58"/>
      <c r="N341" s="58"/>
      <c r="O341" s="58"/>
      <c r="P341" s="55"/>
      <c r="Q341" s="58"/>
      <c r="R341" s="84"/>
      <c r="S341" s="84"/>
      <c r="T341" s="84"/>
      <c r="U341" s="3"/>
      <c r="V341" s="42">
        <v>0</v>
      </c>
      <c r="W341" s="42" t="s">
        <v>2562</v>
      </c>
      <c r="X341" s="42" t="s">
        <v>2562</v>
      </c>
      <c r="Y341" s="42" t="s">
        <v>2562</v>
      </c>
      <c r="Z341" s="42" t="s">
        <v>2562</v>
      </c>
      <c r="AA341" s="42" t="s">
        <v>2562</v>
      </c>
      <c r="AB341" s="42" t="s">
        <v>2562</v>
      </c>
      <c r="AC341" s="42" t="s">
        <v>2562</v>
      </c>
      <c r="AD341" s="167"/>
      <c r="AE341" s="167"/>
      <c r="AF341" s="167"/>
      <c r="AG341" s="167"/>
      <c r="AH341" s="167"/>
      <c r="AI341" s="167"/>
      <c r="AJ341" s="167"/>
      <c r="AK341" s="167"/>
      <c r="AL341" s="167"/>
      <c r="AM341" s="167"/>
      <c r="AN341"/>
    </row>
    <row r="342" spans="1:40" s="4" customFormat="1" x14ac:dyDescent="0.2">
      <c r="A342" s="43"/>
      <c r="B342" s="44"/>
      <c r="C342" s="43"/>
      <c r="D342" s="58"/>
      <c r="E342" s="43"/>
      <c r="F342" s="45"/>
      <c r="G342" s="45"/>
      <c r="H342" s="46"/>
      <c r="I342" s="42"/>
      <c r="J342" s="42"/>
      <c r="K342" s="3"/>
      <c r="L342" s="58"/>
      <c r="M342" s="58"/>
      <c r="N342" s="58"/>
      <c r="O342" s="58"/>
      <c r="P342" s="55"/>
      <c r="Q342" s="58"/>
      <c r="R342" s="84"/>
      <c r="S342" s="84"/>
      <c r="T342" s="84"/>
      <c r="U342" s="3"/>
      <c r="V342" s="42">
        <v>0</v>
      </c>
      <c r="W342" s="42" t="s">
        <v>2562</v>
      </c>
      <c r="X342" s="42" t="s">
        <v>2562</v>
      </c>
      <c r="Y342" s="42" t="s">
        <v>2562</v>
      </c>
      <c r="Z342" s="42" t="s">
        <v>2562</v>
      </c>
      <c r="AA342" s="42" t="s">
        <v>2562</v>
      </c>
      <c r="AB342" s="42" t="s">
        <v>2562</v>
      </c>
      <c r="AC342" s="42" t="s">
        <v>2562</v>
      </c>
      <c r="AD342" s="167"/>
      <c r="AE342" s="167"/>
      <c r="AF342" s="167"/>
      <c r="AG342" s="167"/>
      <c r="AH342" s="167"/>
      <c r="AI342" s="167"/>
      <c r="AJ342" s="167"/>
      <c r="AK342" s="167"/>
      <c r="AL342" s="167"/>
      <c r="AM342" s="167"/>
      <c r="AN342"/>
    </row>
    <row r="343" spans="1:40" s="4" customFormat="1" x14ac:dyDescent="0.2">
      <c r="A343" s="43"/>
      <c r="B343" s="44"/>
      <c r="C343" s="43"/>
      <c r="D343" s="58"/>
      <c r="E343" s="43"/>
      <c r="F343" s="45"/>
      <c r="G343" s="45"/>
      <c r="H343" s="46"/>
      <c r="I343" s="42"/>
      <c r="J343" s="42"/>
      <c r="K343" s="3"/>
      <c r="L343" s="58"/>
      <c r="M343" s="58"/>
      <c r="N343" s="58"/>
      <c r="O343" s="58"/>
      <c r="P343" s="55"/>
      <c r="Q343" s="58"/>
      <c r="R343" s="84"/>
      <c r="S343" s="84"/>
      <c r="T343" s="84"/>
      <c r="U343" s="3"/>
      <c r="V343" s="42">
        <v>0</v>
      </c>
      <c r="W343" s="42" t="s">
        <v>2562</v>
      </c>
      <c r="X343" s="42" t="s">
        <v>2562</v>
      </c>
      <c r="Y343" s="42" t="s">
        <v>2562</v>
      </c>
      <c r="Z343" s="42" t="s">
        <v>2562</v>
      </c>
      <c r="AA343" s="42" t="s">
        <v>2562</v>
      </c>
      <c r="AB343" s="42" t="s">
        <v>2562</v>
      </c>
      <c r="AC343" s="42" t="s">
        <v>2562</v>
      </c>
      <c r="AD343" s="167"/>
      <c r="AE343" s="167"/>
      <c r="AF343" s="167"/>
      <c r="AG343" s="167"/>
      <c r="AH343" s="167"/>
      <c r="AI343" s="167"/>
      <c r="AJ343" s="167"/>
      <c r="AK343" s="167"/>
      <c r="AL343" s="167"/>
      <c r="AM343" s="167"/>
      <c r="AN343"/>
    </row>
    <row r="344" spans="1:40" s="4" customFormat="1" x14ac:dyDescent="0.2">
      <c r="A344" s="43"/>
      <c r="B344" s="44"/>
      <c r="C344" s="43"/>
      <c r="D344" s="58"/>
      <c r="E344" s="43"/>
      <c r="F344" s="45"/>
      <c r="G344" s="45"/>
      <c r="H344" s="46"/>
      <c r="I344" s="42"/>
      <c r="J344" s="42"/>
      <c r="K344" s="3"/>
      <c r="L344" s="58"/>
      <c r="M344" s="58"/>
      <c r="N344" s="58"/>
      <c r="O344" s="58"/>
      <c r="P344" s="55"/>
      <c r="Q344" s="58"/>
      <c r="R344" s="84"/>
      <c r="S344" s="84"/>
      <c r="T344" s="84"/>
      <c r="U344" s="3"/>
      <c r="V344" s="42">
        <v>0</v>
      </c>
      <c r="W344" s="42" t="s">
        <v>2562</v>
      </c>
      <c r="X344" s="42" t="s">
        <v>2562</v>
      </c>
      <c r="Y344" s="42" t="s">
        <v>2562</v>
      </c>
      <c r="Z344" s="42" t="s">
        <v>2562</v>
      </c>
      <c r="AA344" s="42" t="s">
        <v>2562</v>
      </c>
      <c r="AB344" s="42" t="s">
        <v>2562</v>
      </c>
      <c r="AC344" s="42" t="s">
        <v>2562</v>
      </c>
      <c r="AD344" s="167"/>
      <c r="AE344" s="167"/>
      <c r="AF344" s="167"/>
      <c r="AG344" s="167"/>
      <c r="AH344" s="167"/>
      <c r="AI344" s="167"/>
      <c r="AJ344" s="167"/>
      <c r="AK344" s="167"/>
      <c r="AL344" s="167"/>
      <c r="AM344" s="167"/>
      <c r="AN344"/>
    </row>
    <row r="345" spans="1:40" s="4" customFormat="1" x14ac:dyDescent="0.2">
      <c r="A345" s="43"/>
      <c r="B345" s="44"/>
      <c r="C345" s="43"/>
      <c r="D345" s="58"/>
      <c r="E345" s="43"/>
      <c r="F345" s="45"/>
      <c r="G345" s="45"/>
      <c r="H345" s="46"/>
      <c r="I345" s="42"/>
      <c r="J345" s="42"/>
      <c r="K345" s="3"/>
      <c r="L345" s="58"/>
      <c r="M345" s="58"/>
      <c r="N345" s="58"/>
      <c r="O345" s="58"/>
      <c r="P345" s="55"/>
      <c r="Q345" s="58"/>
      <c r="R345" s="84"/>
      <c r="S345" s="84"/>
      <c r="T345" s="84"/>
      <c r="U345" s="3"/>
      <c r="V345" s="42">
        <v>0</v>
      </c>
      <c r="W345" s="42" t="s">
        <v>2562</v>
      </c>
      <c r="X345" s="42" t="s">
        <v>2562</v>
      </c>
      <c r="Y345" s="42" t="s">
        <v>2562</v>
      </c>
      <c r="Z345" s="42" t="s">
        <v>2562</v>
      </c>
      <c r="AA345" s="42" t="s">
        <v>2562</v>
      </c>
      <c r="AB345" s="42" t="s">
        <v>2562</v>
      </c>
      <c r="AC345" s="42" t="s">
        <v>2562</v>
      </c>
      <c r="AD345" s="167"/>
      <c r="AE345" s="167"/>
      <c r="AF345" s="167"/>
      <c r="AG345" s="167"/>
      <c r="AH345" s="167"/>
      <c r="AI345" s="167"/>
      <c r="AJ345" s="167"/>
      <c r="AK345" s="167"/>
      <c r="AL345" s="167"/>
      <c r="AM345" s="167"/>
      <c r="AN345"/>
    </row>
    <row r="346" spans="1:40" s="4" customFormat="1" x14ac:dyDescent="0.2">
      <c r="A346" s="43"/>
      <c r="B346" s="44"/>
      <c r="C346" s="43"/>
      <c r="D346" s="58"/>
      <c r="E346" s="43"/>
      <c r="F346" s="45"/>
      <c r="G346" s="45"/>
      <c r="H346" s="46"/>
      <c r="I346" s="42"/>
      <c r="J346" s="42"/>
      <c r="K346" s="3"/>
      <c r="L346" s="58"/>
      <c r="M346" s="58"/>
      <c r="N346" s="58"/>
      <c r="O346" s="58"/>
      <c r="P346" s="55"/>
      <c r="Q346" s="58"/>
      <c r="R346" s="84"/>
      <c r="S346" s="84"/>
      <c r="T346" s="84"/>
      <c r="U346" s="3"/>
      <c r="V346" s="42">
        <v>0</v>
      </c>
      <c r="W346" s="42" t="s">
        <v>2562</v>
      </c>
      <c r="X346" s="42" t="s">
        <v>2562</v>
      </c>
      <c r="Y346" s="42" t="s">
        <v>2562</v>
      </c>
      <c r="Z346" s="42" t="s">
        <v>2562</v>
      </c>
      <c r="AA346" s="42" t="s">
        <v>2562</v>
      </c>
      <c r="AB346" s="42" t="s">
        <v>2562</v>
      </c>
      <c r="AC346" s="42" t="s">
        <v>2562</v>
      </c>
      <c r="AD346" s="167"/>
      <c r="AE346" s="167"/>
      <c r="AF346" s="167"/>
      <c r="AG346" s="167"/>
      <c r="AH346" s="167"/>
      <c r="AI346" s="167"/>
      <c r="AJ346" s="167"/>
      <c r="AK346" s="167"/>
      <c r="AL346" s="167"/>
      <c r="AM346" s="167"/>
      <c r="AN346"/>
    </row>
    <row r="347" spans="1:40" s="4" customFormat="1" x14ac:dyDescent="0.2">
      <c r="A347" s="43"/>
      <c r="B347" s="44"/>
      <c r="C347" s="43"/>
      <c r="D347" s="58"/>
      <c r="E347" s="43"/>
      <c r="F347" s="45"/>
      <c r="G347" s="45"/>
      <c r="H347" s="46"/>
      <c r="I347" s="42"/>
      <c r="J347" s="42"/>
      <c r="K347" s="3"/>
      <c r="L347" s="58"/>
      <c r="M347" s="58"/>
      <c r="N347" s="58"/>
      <c r="O347" s="58"/>
      <c r="P347" s="55"/>
      <c r="Q347" s="58"/>
      <c r="R347" s="84"/>
      <c r="S347" s="84"/>
      <c r="T347" s="84"/>
      <c r="U347" s="3"/>
      <c r="V347" s="42">
        <v>0</v>
      </c>
      <c r="W347" s="42" t="s">
        <v>2562</v>
      </c>
      <c r="X347" s="42" t="s">
        <v>2562</v>
      </c>
      <c r="Y347" s="42" t="s">
        <v>2562</v>
      </c>
      <c r="Z347" s="42" t="s">
        <v>2562</v>
      </c>
      <c r="AA347" s="42" t="s">
        <v>2562</v>
      </c>
      <c r="AB347" s="42" t="s">
        <v>2562</v>
      </c>
      <c r="AC347" s="42" t="s">
        <v>2562</v>
      </c>
      <c r="AD347" s="167"/>
      <c r="AE347" s="167"/>
      <c r="AF347" s="167"/>
      <c r="AG347" s="167"/>
      <c r="AH347" s="167"/>
      <c r="AI347" s="167"/>
      <c r="AJ347" s="167"/>
      <c r="AK347" s="167"/>
      <c r="AL347" s="167"/>
      <c r="AM347" s="167"/>
      <c r="AN347"/>
    </row>
    <row r="348" spans="1:40" s="4" customFormat="1" x14ac:dyDescent="0.2">
      <c r="A348" s="43"/>
      <c r="B348" s="44"/>
      <c r="C348" s="43"/>
      <c r="D348" s="58"/>
      <c r="E348" s="43"/>
      <c r="F348" s="45"/>
      <c r="G348" s="45"/>
      <c r="H348" s="46"/>
      <c r="I348" s="42"/>
      <c r="J348" s="42"/>
      <c r="K348" s="3"/>
      <c r="L348" s="58"/>
      <c r="M348" s="58"/>
      <c r="N348" s="58"/>
      <c r="O348" s="58"/>
      <c r="P348" s="55"/>
      <c r="Q348" s="58"/>
      <c r="R348" s="84"/>
      <c r="S348" s="84"/>
      <c r="T348" s="84"/>
      <c r="U348" s="3"/>
      <c r="V348" s="42">
        <v>0</v>
      </c>
      <c r="W348" s="42" t="s">
        <v>2562</v>
      </c>
      <c r="X348" s="42" t="s">
        <v>2562</v>
      </c>
      <c r="Y348" s="42" t="s">
        <v>2562</v>
      </c>
      <c r="Z348" s="42" t="s">
        <v>2562</v>
      </c>
      <c r="AA348" s="42" t="s">
        <v>2562</v>
      </c>
      <c r="AB348" s="42" t="s">
        <v>2562</v>
      </c>
      <c r="AC348" s="42" t="s">
        <v>2562</v>
      </c>
      <c r="AD348" s="167"/>
      <c r="AE348" s="167"/>
      <c r="AF348" s="167"/>
      <c r="AG348" s="167"/>
      <c r="AH348" s="167"/>
      <c r="AI348" s="167"/>
      <c r="AJ348" s="167"/>
      <c r="AK348" s="167"/>
      <c r="AL348" s="167"/>
      <c r="AM348" s="167"/>
      <c r="AN348"/>
    </row>
    <row r="349" spans="1:40" s="4" customFormat="1" x14ac:dyDescent="0.2">
      <c r="A349" s="43"/>
      <c r="B349" s="44"/>
      <c r="C349" s="43"/>
      <c r="D349" s="58"/>
      <c r="E349" s="43"/>
      <c r="F349" s="45"/>
      <c r="G349" s="45"/>
      <c r="H349" s="46"/>
      <c r="I349" s="42"/>
      <c r="J349" s="42"/>
      <c r="K349" s="3"/>
      <c r="L349" s="58"/>
      <c r="M349" s="58"/>
      <c r="N349" s="58"/>
      <c r="O349" s="58"/>
      <c r="P349" s="55"/>
      <c r="Q349" s="58"/>
      <c r="R349" s="84"/>
      <c r="S349" s="84"/>
      <c r="T349" s="84"/>
      <c r="U349" s="3"/>
      <c r="V349" s="42">
        <v>0</v>
      </c>
      <c r="W349" s="42" t="s">
        <v>2562</v>
      </c>
      <c r="X349" s="42" t="s">
        <v>2562</v>
      </c>
      <c r="Y349" s="42" t="s">
        <v>2562</v>
      </c>
      <c r="Z349" s="42" t="s">
        <v>2562</v>
      </c>
      <c r="AA349" s="42" t="s">
        <v>2562</v>
      </c>
      <c r="AB349" s="42" t="s">
        <v>2562</v>
      </c>
      <c r="AC349" s="42" t="s">
        <v>2562</v>
      </c>
      <c r="AD349" s="167"/>
      <c r="AE349" s="167"/>
      <c r="AF349" s="167"/>
      <c r="AG349" s="167"/>
      <c r="AH349" s="167"/>
      <c r="AI349" s="167"/>
      <c r="AJ349" s="167"/>
      <c r="AK349" s="167"/>
      <c r="AL349" s="167"/>
      <c r="AM349" s="167"/>
      <c r="AN349"/>
    </row>
    <row r="350" spans="1:40" s="4" customFormat="1" x14ac:dyDescent="0.2">
      <c r="A350" s="43"/>
      <c r="B350" s="44"/>
      <c r="C350" s="43"/>
      <c r="D350" s="58"/>
      <c r="E350" s="43"/>
      <c r="F350" s="45"/>
      <c r="G350" s="45"/>
      <c r="H350" s="46"/>
      <c r="I350" s="42"/>
      <c r="J350" s="42"/>
      <c r="K350" s="3"/>
      <c r="L350" s="58"/>
      <c r="M350" s="58"/>
      <c r="N350" s="58"/>
      <c r="O350" s="58"/>
      <c r="P350" s="55"/>
      <c r="Q350" s="58"/>
      <c r="R350" s="84"/>
      <c r="S350" s="84"/>
      <c r="T350" s="84"/>
      <c r="U350" s="3"/>
      <c r="V350" s="42">
        <v>0</v>
      </c>
      <c r="W350" s="42" t="s">
        <v>2562</v>
      </c>
      <c r="X350" s="42" t="s">
        <v>2562</v>
      </c>
      <c r="Y350" s="42" t="s">
        <v>2562</v>
      </c>
      <c r="Z350" s="42" t="s">
        <v>2562</v>
      </c>
      <c r="AA350" s="42" t="s">
        <v>2562</v>
      </c>
      <c r="AB350" s="42" t="s">
        <v>2562</v>
      </c>
      <c r="AC350" s="42" t="s">
        <v>2562</v>
      </c>
      <c r="AD350" s="167"/>
      <c r="AE350" s="167"/>
      <c r="AF350" s="167"/>
      <c r="AG350" s="167"/>
      <c r="AH350" s="167"/>
      <c r="AI350" s="167"/>
      <c r="AJ350" s="167"/>
      <c r="AK350" s="167"/>
      <c r="AL350" s="167"/>
      <c r="AM350" s="167"/>
      <c r="AN350"/>
    </row>
    <row r="351" spans="1:40" s="4" customFormat="1" x14ac:dyDescent="0.2">
      <c r="A351" s="43"/>
      <c r="B351" s="44"/>
      <c r="C351" s="43"/>
      <c r="D351" s="58"/>
      <c r="E351" s="43"/>
      <c r="F351" s="45"/>
      <c r="G351" s="45"/>
      <c r="H351" s="46"/>
      <c r="I351" s="42"/>
      <c r="J351" s="42"/>
      <c r="K351" s="3"/>
      <c r="L351" s="58"/>
      <c r="M351" s="58"/>
      <c r="N351" s="58"/>
      <c r="O351" s="58"/>
      <c r="P351" s="55"/>
      <c r="Q351" s="58"/>
      <c r="R351" s="84"/>
      <c r="S351" s="84"/>
      <c r="T351" s="84"/>
      <c r="U351" s="3"/>
      <c r="V351" s="42">
        <v>0</v>
      </c>
      <c r="W351" s="42" t="s">
        <v>2562</v>
      </c>
      <c r="X351" s="42" t="s">
        <v>2562</v>
      </c>
      <c r="Y351" s="42" t="s">
        <v>2562</v>
      </c>
      <c r="Z351" s="42" t="s">
        <v>2562</v>
      </c>
      <c r="AA351" s="42" t="s">
        <v>2562</v>
      </c>
      <c r="AB351" s="42" t="s">
        <v>2562</v>
      </c>
      <c r="AC351" s="42" t="s">
        <v>2562</v>
      </c>
      <c r="AD351" s="167"/>
      <c r="AE351" s="167"/>
      <c r="AF351" s="167"/>
      <c r="AG351" s="167"/>
      <c r="AH351" s="167"/>
      <c r="AI351" s="167"/>
      <c r="AJ351" s="167"/>
      <c r="AK351" s="167"/>
      <c r="AL351" s="167"/>
      <c r="AM351" s="167"/>
      <c r="AN351"/>
    </row>
    <row r="352" spans="1:40" s="4" customFormat="1" x14ac:dyDescent="0.2">
      <c r="A352" s="43"/>
      <c r="B352" s="44"/>
      <c r="C352" s="43"/>
      <c r="D352" s="58"/>
      <c r="E352" s="43"/>
      <c r="F352" s="45"/>
      <c r="G352" s="45"/>
      <c r="H352" s="46"/>
      <c r="I352" s="42"/>
      <c r="J352" s="42"/>
      <c r="K352" s="3"/>
      <c r="L352" s="58"/>
      <c r="M352" s="58"/>
      <c r="N352" s="58"/>
      <c r="O352" s="58"/>
      <c r="P352" s="55"/>
      <c r="Q352" s="58"/>
      <c r="R352" s="84"/>
      <c r="S352" s="84"/>
      <c r="T352" s="84"/>
      <c r="U352" s="3"/>
      <c r="V352" s="42">
        <v>0</v>
      </c>
      <c r="W352" s="42" t="s">
        <v>2562</v>
      </c>
      <c r="X352" s="42" t="s">
        <v>2562</v>
      </c>
      <c r="Y352" s="42" t="s">
        <v>2562</v>
      </c>
      <c r="Z352" s="42" t="s">
        <v>2562</v>
      </c>
      <c r="AA352" s="42" t="s">
        <v>2562</v>
      </c>
      <c r="AB352" s="42" t="s">
        <v>2562</v>
      </c>
      <c r="AC352" s="42" t="s">
        <v>2562</v>
      </c>
      <c r="AD352" s="167"/>
      <c r="AE352" s="167"/>
      <c r="AF352" s="167"/>
      <c r="AG352" s="167"/>
      <c r="AH352" s="167"/>
      <c r="AI352" s="167"/>
      <c r="AJ352" s="167"/>
      <c r="AK352" s="167"/>
      <c r="AL352" s="167"/>
      <c r="AM352" s="167"/>
      <c r="AN352"/>
    </row>
    <row r="353" spans="1:40" s="4" customFormat="1" x14ac:dyDescent="0.2">
      <c r="A353" s="43"/>
      <c r="B353" s="44"/>
      <c r="C353" s="43"/>
      <c r="D353" s="58"/>
      <c r="E353" s="43"/>
      <c r="F353" s="45"/>
      <c r="G353" s="45"/>
      <c r="H353" s="46"/>
      <c r="I353" s="42"/>
      <c r="J353" s="42"/>
      <c r="K353" s="3"/>
      <c r="L353" s="58"/>
      <c r="M353" s="58"/>
      <c r="N353" s="58"/>
      <c r="O353" s="58"/>
      <c r="P353" s="55"/>
      <c r="Q353" s="58"/>
      <c r="R353" s="84"/>
      <c r="S353" s="84"/>
      <c r="T353" s="84"/>
      <c r="U353" s="3"/>
      <c r="V353" s="42">
        <v>0</v>
      </c>
      <c r="W353" s="42" t="s">
        <v>2562</v>
      </c>
      <c r="X353" s="42" t="s">
        <v>2562</v>
      </c>
      <c r="Y353" s="42" t="s">
        <v>2562</v>
      </c>
      <c r="Z353" s="42" t="s">
        <v>2562</v>
      </c>
      <c r="AA353" s="42" t="s">
        <v>2562</v>
      </c>
      <c r="AB353" s="42" t="s">
        <v>2562</v>
      </c>
      <c r="AC353" s="42" t="s">
        <v>2562</v>
      </c>
      <c r="AD353" s="167"/>
      <c r="AE353" s="167"/>
      <c r="AF353" s="167"/>
      <c r="AG353" s="167"/>
      <c r="AH353" s="167"/>
      <c r="AI353" s="167"/>
      <c r="AJ353" s="167"/>
      <c r="AK353" s="167"/>
      <c r="AL353" s="167"/>
      <c r="AM353" s="167"/>
      <c r="AN353"/>
    </row>
    <row r="354" spans="1:40" s="4" customFormat="1" x14ac:dyDescent="0.2">
      <c r="A354" s="43"/>
      <c r="B354" s="44"/>
      <c r="C354" s="43"/>
      <c r="D354" s="58"/>
      <c r="E354" s="43"/>
      <c r="F354" s="45"/>
      <c r="G354" s="45"/>
      <c r="H354" s="46"/>
      <c r="I354" s="42"/>
      <c r="J354" s="42"/>
      <c r="K354" s="3"/>
      <c r="L354" s="58"/>
      <c r="M354" s="58"/>
      <c r="N354" s="58"/>
      <c r="O354" s="58"/>
      <c r="P354" s="55"/>
      <c r="Q354" s="58"/>
      <c r="R354" s="84"/>
      <c r="S354" s="84"/>
      <c r="T354" s="84"/>
      <c r="U354" s="3"/>
      <c r="V354" s="42">
        <v>0</v>
      </c>
      <c r="W354" s="42" t="s">
        <v>2562</v>
      </c>
      <c r="X354" s="42" t="s">
        <v>2562</v>
      </c>
      <c r="Y354" s="42" t="s">
        <v>2562</v>
      </c>
      <c r="Z354" s="42" t="s">
        <v>2562</v>
      </c>
      <c r="AA354" s="42" t="s">
        <v>2562</v>
      </c>
      <c r="AB354" s="42" t="s">
        <v>2562</v>
      </c>
      <c r="AC354" s="42" t="s">
        <v>2562</v>
      </c>
      <c r="AD354" s="167"/>
      <c r="AE354" s="167"/>
      <c r="AF354" s="167"/>
      <c r="AG354" s="167"/>
      <c r="AH354" s="167"/>
      <c r="AI354" s="167"/>
      <c r="AJ354" s="167"/>
      <c r="AK354" s="167"/>
      <c r="AL354" s="167"/>
      <c r="AM354" s="167"/>
      <c r="AN354"/>
    </row>
    <row r="355" spans="1:40" s="4" customFormat="1" x14ac:dyDescent="0.2">
      <c r="A355" s="43"/>
      <c r="B355" s="44"/>
      <c r="C355" s="43"/>
      <c r="D355" s="58"/>
      <c r="E355" s="43"/>
      <c r="F355" s="45"/>
      <c r="G355" s="45"/>
      <c r="H355" s="46"/>
      <c r="I355" s="42"/>
      <c r="J355" s="42"/>
      <c r="K355" s="3"/>
      <c r="L355" s="58"/>
      <c r="M355" s="58"/>
      <c r="N355" s="58"/>
      <c r="O355" s="58"/>
      <c r="P355" s="55"/>
      <c r="Q355" s="58"/>
      <c r="R355" s="84"/>
      <c r="S355" s="84"/>
      <c r="T355" s="84"/>
      <c r="U355" s="3"/>
      <c r="V355" s="42">
        <v>0</v>
      </c>
      <c r="W355" s="42" t="s">
        <v>2562</v>
      </c>
      <c r="X355" s="42" t="s">
        <v>2562</v>
      </c>
      <c r="Y355" s="42" t="s">
        <v>2562</v>
      </c>
      <c r="Z355" s="42" t="s">
        <v>2562</v>
      </c>
      <c r="AA355" s="42" t="s">
        <v>2562</v>
      </c>
      <c r="AB355" s="42" t="s">
        <v>2562</v>
      </c>
      <c r="AC355" s="42" t="s">
        <v>2562</v>
      </c>
      <c r="AD355" s="167"/>
      <c r="AE355" s="167"/>
      <c r="AF355" s="167"/>
      <c r="AG355" s="167"/>
      <c r="AH355" s="167"/>
      <c r="AI355" s="167"/>
      <c r="AJ355" s="167"/>
      <c r="AK355" s="167"/>
      <c r="AL355" s="167"/>
      <c r="AM355" s="167"/>
      <c r="AN355"/>
    </row>
    <row r="356" spans="1:40" s="4" customFormat="1" x14ac:dyDescent="0.2">
      <c r="A356" s="43"/>
      <c r="B356" s="44"/>
      <c r="C356" s="43"/>
      <c r="D356" s="58"/>
      <c r="E356" s="43"/>
      <c r="F356" s="45"/>
      <c r="G356" s="45"/>
      <c r="H356" s="46"/>
      <c r="I356" s="42"/>
      <c r="J356" s="42"/>
      <c r="K356" s="3"/>
      <c r="L356" s="58"/>
      <c r="M356" s="58"/>
      <c r="N356" s="58"/>
      <c r="O356" s="58"/>
      <c r="P356" s="55"/>
      <c r="Q356" s="58"/>
      <c r="R356" s="84"/>
      <c r="S356" s="84"/>
      <c r="T356" s="84"/>
      <c r="U356" s="3"/>
      <c r="V356" s="42">
        <v>0</v>
      </c>
      <c r="W356" s="42" t="s">
        <v>2562</v>
      </c>
      <c r="X356" s="42" t="s">
        <v>2562</v>
      </c>
      <c r="Y356" s="42" t="s">
        <v>2562</v>
      </c>
      <c r="Z356" s="42" t="s">
        <v>2562</v>
      </c>
      <c r="AA356" s="42" t="s">
        <v>2562</v>
      </c>
      <c r="AB356" s="42" t="s">
        <v>2562</v>
      </c>
      <c r="AC356" s="42" t="s">
        <v>2562</v>
      </c>
      <c r="AD356" s="167"/>
      <c r="AE356" s="167"/>
      <c r="AF356" s="167"/>
      <c r="AG356" s="167"/>
      <c r="AH356" s="167"/>
      <c r="AI356" s="167"/>
      <c r="AJ356" s="167"/>
      <c r="AK356" s="167"/>
      <c r="AL356" s="167"/>
      <c r="AM356" s="167"/>
      <c r="AN356"/>
    </row>
    <row r="357" spans="1:40" s="4" customFormat="1" x14ac:dyDescent="0.2">
      <c r="A357" s="43"/>
      <c r="B357" s="44"/>
      <c r="C357" s="43"/>
      <c r="D357" s="58"/>
      <c r="E357" s="43"/>
      <c r="F357" s="45"/>
      <c r="G357" s="45"/>
      <c r="H357" s="46"/>
      <c r="I357" s="42"/>
      <c r="J357" s="42"/>
      <c r="K357" s="3"/>
      <c r="L357" s="58"/>
      <c r="M357" s="58"/>
      <c r="N357" s="58"/>
      <c r="O357" s="58"/>
      <c r="P357" s="55"/>
      <c r="Q357" s="58"/>
      <c r="R357" s="84"/>
      <c r="S357" s="84"/>
      <c r="T357" s="84"/>
      <c r="U357" s="3"/>
      <c r="V357" s="42">
        <v>0</v>
      </c>
      <c r="W357" s="42" t="s">
        <v>2562</v>
      </c>
      <c r="X357" s="42" t="s">
        <v>2562</v>
      </c>
      <c r="Y357" s="42" t="s">
        <v>2562</v>
      </c>
      <c r="Z357" s="42" t="s">
        <v>2562</v>
      </c>
      <c r="AA357" s="42" t="s">
        <v>2562</v>
      </c>
      <c r="AB357" s="42" t="s">
        <v>2562</v>
      </c>
      <c r="AC357" s="42" t="s">
        <v>2562</v>
      </c>
      <c r="AD357" s="167"/>
      <c r="AE357" s="167"/>
      <c r="AF357" s="167"/>
      <c r="AG357" s="167"/>
      <c r="AH357" s="167"/>
      <c r="AI357" s="167"/>
      <c r="AJ357" s="167"/>
      <c r="AK357" s="167"/>
      <c r="AL357" s="167"/>
      <c r="AM357" s="167"/>
      <c r="AN357"/>
    </row>
    <row r="358" spans="1:40" s="4" customFormat="1" x14ac:dyDescent="0.2">
      <c r="A358" s="43"/>
      <c r="B358" s="44"/>
      <c r="C358" s="43"/>
      <c r="D358" s="58"/>
      <c r="E358" s="43"/>
      <c r="F358" s="45"/>
      <c r="G358" s="45"/>
      <c r="H358" s="46"/>
      <c r="I358" s="42"/>
      <c r="J358" s="42"/>
      <c r="K358" s="3"/>
      <c r="L358" s="58"/>
      <c r="M358" s="58"/>
      <c r="N358" s="58"/>
      <c r="O358" s="58"/>
      <c r="P358" s="55"/>
      <c r="Q358" s="58"/>
      <c r="R358" s="84"/>
      <c r="S358" s="84"/>
      <c r="T358" s="84"/>
      <c r="U358" s="3"/>
      <c r="V358" s="42">
        <v>0</v>
      </c>
      <c r="W358" s="42" t="s">
        <v>2562</v>
      </c>
      <c r="X358" s="42" t="s">
        <v>2562</v>
      </c>
      <c r="Y358" s="42" t="s">
        <v>2562</v>
      </c>
      <c r="Z358" s="42" t="s">
        <v>2562</v>
      </c>
      <c r="AA358" s="42" t="s">
        <v>2562</v>
      </c>
      <c r="AB358" s="42" t="s">
        <v>2562</v>
      </c>
      <c r="AC358" s="42" t="s">
        <v>2562</v>
      </c>
      <c r="AD358" s="167"/>
      <c r="AE358" s="167"/>
      <c r="AF358" s="167"/>
      <c r="AG358" s="167"/>
      <c r="AH358" s="167"/>
      <c r="AI358" s="167"/>
      <c r="AJ358" s="167"/>
      <c r="AK358" s="167"/>
      <c r="AL358" s="167"/>
      <c r="AM358" s="167"/>
      <c r="AN358"/>
    </row>
    <row r="359" spans="1:40" s="4" customFormat="1" x14ac:dyDescent="0.2">
      <c r="A359" s="43"/>
      <c r="B359" s="44"/>
      <c r="C359" s="43"/>
      <c r="D359" s="58"/>
      <c r="E359" s="43"/>
      <c r="F359" s="45"/>
      <c r="G359" s="45"/>
      <c r="H359" s="46"/>
      <c r="I359" s="42"/>
      <c r="J359" s="42"/>
      <c r="K359" s="3"/>
      <c r="L359" s="58"/>
      <c r="M359" s="58"/>
      <c r="N359" s="58"/>
      <c r="O359" s="58"/>
      <c r="P359" s="55"/>
      <c r="Q359" s="58"/>
      <c r="R359" s="84"/>
      <c r="S359" s="84"/>
      <c r="T359" s="84"/>
      <c r="U359" s="3"/>
      <c r="V359" s="42">
        <v>0</v>
      </c>
      <c r="W359" s="42" t="s">
        <v>2562</v>
      </c>
      <c r="X359" s="42" t="s">
        <v>2562</v>
      </c>
      <c r="Y359" s="42" t="s">
        <v>2562</v>
      </c>
      <c r="Z359" s="42" t="s">
        <v>2562</v>
      </c>
      <c r="AA359" s="42" t="s">
        <v>2562</v>
      </c>
      <c r="AB359" s="42" t="s">
        <v>2562</v>
      </c>
      <c r="AC359" s="42" t="s">
        <v>2562</v>
      </c>
      <c r="AD359" s="167"/>
      <c r="AE359" s="167"/>
      <c r="AF359" s="167"/>
      <c r="AG359" s="167"/>
      <c r="AH359" s="167"/>
      <c r="AI359" s="167"/>
      <c r="AJ359" s="167"/>
      <c r="AK359" s="167"/>
      <c r="AL359" s="167"/>
      <c r="AM359" s="167"/>
      <c r="AN359"/>
    </row>
    <row r="360" spans="1:40" s="4" customFormat="1" x14ac:dyDescent="0.2">
      <c r="A360" s="43"/>
      <c r="B360" s="44"/>
      <c r="C360" s="43"/>
      <c r="D360" s="58"/>
      <c r="E360" s="43"/>
      <c r="F360" s="45"/>
      <c r="G360" s="45"/>
      <c r="H360" s="46"/>
      <c r="I360" s="42"/>
      <c r="J360" s="42"/>
      <c r="K360" s="3"/>
      <c r="L360" s="58"/>
      <c r="M360" s="58"/>
      <c r="N360" s="58"/>
      <c r="O360" s="58"/>
      <c r="P360" s="55"/>
      <c r="Q360" s="58"/>
      <c r="R360" s="84"/>
      <c r="S360" s="84"/>
      <c r="T360" s="84"/>
      <c r="U360" s="3"/>
      <c r="V360" s="42">
        <v>0</v>
      </c>
      <c r="W360" s="42" t="s">
        <v>2562</v>
      </c>
      <c r="X360" s="42" t="s">
        <v>2562</v>
      </c>
      <c r="Y360" s="42" t="s">
        <v>2562</v>
      </c>
      <c r="Z360" s="42" t="s">
        <v>2562</v>
      </c>
      <c r="AA360" s="42" t="s">
        <v>2562</v>
      </c>
      <c r="AB360" s="42" t="s">
        <v>2562</v>
      </c>
      <c r="AC360" s="42" t="s">
        <v>2562</v>
      </c>
      <c r="AD360" s="167"/>
      <c r="AE360" s="167"/>
      <c r="AF360" s="167"/>
      <c r="AG360" s="167"/>
      <c r="AH360" s="167"/>
      <c r="AI360" s="167"/>
      <c r="AJ360" s="167"/>
      <c r="AK360" s="167"/>
      <c r="AL360" s="167"/>
      <c r="AM360" s="167"/>
      <c r="AN360"/>
    </row>
    <row r="361" spans="1:40" s="4" customFormat="1" x14ac:dyDescent="0.2">
      <c r="A361" s="43"/>
      <c r="B361" s="44"/>
      <c r="C361" s="43"/>
      <c r="D361" s="58"/>
      <c r="E361" s="43"/>
      <c r="F361" s="45"/>
      <c r="G361" s="45"/>
      <c r="H361" s="46"/>
      <c r="I361" s="42"/>
      <c r="J361" s="42"/>
      <c r="K361" s="3"/>
      <c r="L361" s="58"/>
      <c r="M361" s="58"/>
      <c r="N361" s="58"/>
      <c r="O361" s="58"/>
      <c r="P361" s="55"/>
      <c r="Q361" s="58"/>
      <c r="R361" s="84"/>
      <c r="S361" s="84"/>
      <c r="T361" s="84"/>
      <c r="U361" s="3"/>
      <c r="V361" s="42">
        <v>0</v>
      </c>
      <c r="W361" s="42" t="s">
        <v>2562</v>
      </c>
      <c r="X361" s="42" t="s">
        <v>2562</v>
      </c>
      <c r="Y361" s="42" t="s">
        <v>2562</v>
      </c>
      <c r="Z361" s="42" t="s">
        <v>2562</v>
      </c>
      <c r="AA361" s="42" t="s">
        <v>2562</v>
      </c>
      <c r="AB361" s="42" t="s">
        <v>2562</v>
      </c>
      <c r="AC361" s="42" t="s">
        <v>2562</v>
      </c>
      <c r="AD361" s="167"/>
      <c r="AE361" s="167"/>
      <c r="AF361" s="167"/>
      <c r="AG361" s="167"/>
      <c r="AH361" s="167"/>
      <c r="AI361" s="167"/>
      <c r="AJ361" s="167"/>
      <c r="AK361" s="167"/>
      <c r="AL361" s="167"/>
      <c r="AM361" s="167"/>
      <c r="AN361"/>
    </row>
    <row r="362" spans="1:40" s="4" customFormat="1" x14ac:dyDescent="0.2">
      <c r="A362" s="43"/>
      <c r="B362" s="44"/>
      <c r="C362" s="43"/>
      <c r="D362" s="58"/>
      <c r="E362" s="43"/>
      <c r="F362" s="45"/>
      <c r="G362" s="45"/>
      <c r="H362" s="46"/>
      <c r="I362" s="42"/>
      <c r="J362" s="42"/>
      <c r="K362" s="3"/>
      <c r="L362" s="58"/>
      <c r="M362" s="58"/>
      <c r="N362" s="58"/>
      <c r="O362" s="58"/>
      <c r="P362" s="55"/>
      <c r="Q362" s="58"/>
      <c r="R362" s="84"/>
      <c r="S362" s="84"/>
      <c r="T362" s="84"/>
      <c r="U362" s="3"/>
      <c r="V362" s="42">
        <v>0</v>
      </c>
      <c r="W362" s="42" t="s">
        <v>2562</v>
      </c>
      <c r="X362" s="42" t="s">
        <v>2562</v>
      </c>
      <c r="Y362" s="42" t="s">
        <v>2562</v>
      </c>
      <c r="Z362" s="42" t="s">
        <v>2562</v>
      </c>
      <c r="AA362" s="42" t="s">
        <v>2562</v>
      </c>
      <c r="AB362" s="42" t="s">
        <v>2562</v>
      </c>
      <c r="AC362" s="42" t="s">
        <v>2562</v>
      </c>
      <c r="AD362" s="167"/>
      <c r="AE362" s="167"/>
      <c r="AF362" s="167"/>
      <c r="AG362" s="167"/>
      <c r="AH362" s="167"/>
      <c r="AI362" s="167"/>
      <c r="AJ362" s="167"/>
      <c r="AK362" s="167"/>
      <c r="AL362" s="167"/>
      <c r="AM362" s="167"/>
      <c r="AN362"/>
    </row>
    <row r="363" spans="1:40" s="4" customFormat="1" x14ac:dyDescent="0.2">
      <c r="A363" s="43"/>
      <c r="B363" s="44"/>
      <c r="C363" s="43"/>
      <c r="D363" s="58"/>
      <c r="E363" s="43"/>
      <c r="F363" s="45"/>
      <c r="G363" s="45"/>
      <c r="H363" s="46"/>
      <c r="I363" s="42"/>
      <c r="J363" s="42"/>
      <c r="K363" s="3"/>
      <c r="L363" s="58"/>
      <c r="M363" s="58"/>
      <c r="N363" s="58"/>
      <c r="O363" s="58"/>
      <c r="P363" s="55"/>
      <c r="Q363" s="58"/>
      <c r="R363" s="84"/>
      <c r="S363" s="84"/>
      <c r="T363" s="84"/>
      <c r="U363" s="3"/>
      <c r="V363" s="42">
        <v>0</v>
      </c>
      <c r="W363" s="42" t="s">
        <v>2562</v>
      </c>
      <c r="X363" s="42" t="s">
        <v>2562</v>
      </c>
      <c r="Y363" s="42" t="s">
        <v>2562</v>
      </c>
      <c r="Z363" s="42" t="s">
        <v>2562</v>
      </c>
      <c r="AA363" s="42" t="s">
        <v>2562</v>
      </c>
      <c r="AB363" s="42" t="s">
        <v>2562</v>
      </c>
      <c r="AC363" s="42" t="s">
        <v>2562</v>
      </c>
      <c r="AD363" s="167"/>
      <c r="AE363" s="167"/>
      <c r="AF363" s="167"/>
      <c r="AG363" s="167"/>
      <c r="AH363" s="167"/>
      <c r="AI363" s="167"/>
      <c r="AJ363" s="167"/>
      <c r="AK363" s="167"/>
      <c r="AL363" s="167"/>
      <c r="AM363" s="167"/>
      <c r="AN363"/>
    </row>
    <row r="364" spans="1:40" s="4" customFormat="1" x14ac:dyDescent="0.2">
      <c r="A364" s="43"/>
      <c r="B364" s="44"/>
      <c r="C364" s="43"/>
      <c r="D364" s="58"/>
      <c r="E364" s="43"/>
      <c r="F364" s="45"/>
      <c r="G364" s="45"/>
      <c r="H364" s="46"/>
      <c r="I364" s="42"/>
      <c r="J364" s="42"/>
      <c r="K364" s="3"/>
      <c r="L364" s="58"/>
      <c r="M364" s="58"/>
      <c r="N364" s="58"/>
      <c r="O364" s="58"/>
      <c r="P364" s="55"/>
      <c r="Q364" s="58"/>
      <c r="R364" s="84"/>
      <c r="S364" s="84"/>
      <c r="T364" s="84"/>
      <c r="U364" s="3"/>
      <c r="V364" s="42">
        <v>0</v>
      </c>
      <c r="W364" s="42" t="s">
        <v>2562</v>
      </c>
      <c r="X364" s="42" t="s">
        <v>2562</v>
      </c>
      <c r="Y364" s="42" t="s">
        <v>2562</v>
      </c>
      <c r="Z364" s="42" t="s">
        <v>2562</v>
      </c>
      <c r="AA364" s="42" t="s">
        <v>2562</v>
      </c>
      <c r="AB364" s="42" t="s">
        <v>2562</v>
      </c>
      <c r="AC364" s="42" t="s">
        <v>2562</v>
      </c>
      <c r="AD364" s="167"/>
      <c r="AE364" s="167"/>
      <c r="AF364" s="167"/>
      <c r="AG364" s="167"/>
      <c r="AH364" s="167"/>
      <c r="AI364" s="167"/>
      <c r="AJ364" s="167"/>
      <c r="AK364" s="167"/>
      <c r="AL364" s="167"/>
      <c r="AM364" s="167"/>
      <c r="AN364"/>
    </row>
    <row r="365" spans="1:40" s="4" customFormat="1" x14ac:dyDescent="0.2">
      <c r="A365" s="43"/>
      <c r="B365" s="44"/>
      <c r="C365" s="43"/>
      <c r="D365" s="58"/>
      <c r="E365" s="43"/>
      <c r="F365" s="45"/>
      <c r="G365" s="45"/>
      <c r="H365" s="46"/>
      <c r="I365" s="42"/>
      <c r="J365" s="42"/>
      <c r="K365" s="3"/>
      <c r="L365" s="58"/>
      <c r="M365" s="58"/>
      <c r="N365" s="58"/>
      <c r="O365" s="58"/>
      <c r="P365" s="55"/>
      <c r="Q365" s="58"/>
      <c r="R365" s="84"/>
      <c r="S365" s="84"/>
      <c r="T365" s="84"/>
      <c r="U365" s="3"/>
      <c r="V365" s="42">
        <v>0</v>
      </c>
      <c r="W365" s="42" t="s">
        <v>2562</v>
      </c>
      <c r="X365" s="42" t="s">
        <v>2562</v>
      </c>
      <c r="Y365" s="42" t="s">
        <v>2562</v>
      </c>
      <c r="Z365" s="42" t="s">
        <v>2562</v>
      </c>
      <c r="AA365" s="42" t="s">
        <v>2562</v>
      </c>
      <c r="AB365" s="42" t="s">
        <v>2562</v>
      </c>
      <c r="AC365" s="42" t="s">
        <v>2562</v>
      </c>
      <c r="AD365" s="167"/>
      <c r="AE365" s="167"/>
      <c r="AF365" s="167"/>
      <c r="AG365" s="167"/>
      <c r="AH365" s="167"/>
      <c r="AI365" s="167"/>
      <c r="AJ365" s="167"/>
      <c r="AK365" s="167"/>
      <c r="AL365" s="167"/>
      <c r="AM365" s="167"/>
      <c r="AN365"/>
    </row>
    <row r="366" spans="1:40" s="4" customFormat="1" x14ac:dyDescent="0.2">
      <c r="A366" s="43"/>
      <c r="B366" s="44"/>
      <c r="C366" s="43"/>
      <c r="D366" s="58"/>
      <c r="E366" s="43"/>
      <c r="F366" s="45"/>
      <c r="G366" s="45"/>
      <c r="H366" s="46"/>
      <c r="I366" s="42"/>
      <c r="J366" s="42"/>
      <c r="K366" s="3"/>
      <c r="L366" s="58"/>
      <c r="M366" s="58"/>
      <c r="N366" s="58"/>
      <c r="O366" s="58"/>
      <c r="P366" s="55"/>
      <c r="Q366" s="58"/>
      <c r="R366" s="84"/>
      <c r="S366" s="84"/>
      <c r="T366" s="84"/>
      <c r="U366" s="3"/>
      <c r="V366" s="42">
        <v>0</v>
      </c>
      <c r="W366" s="42" t="s">
        <v>2562</v>
      </c>
      <c r="X366" s="42" t="s">
        <v>2562</v>
      </c>
      <c r="Y366" s="42" t="s">
        <v>2562</v>
      </c>
      <c r="Z366" s="42" t="s">
        <v>2562</v>
      </c>
      <c r="AA366" s="42" t="s">
        <v>2562</v>
      </c>
      <c r="AB366" s="42" t="s">
        <v>2562</v>
      </c>
      <c r="AC366" s="42" t="s">
        <v>2562</v>
      </c>
      <c r="AD366" s="167"/>
      <c r="AE366" s="167"/>
      <c r="AF366" s="167"/>
      <c r="AG366" s="167"/>
      <c r="AH366" s="167"/>
      <c r="AI366" s="167"/>
      <c r="AJ366" s="167"/>
      <c r="AK366" s="167"/>
      <c r="AL366" s="167"/>
      <c r="AM366" s="167"/>
      <c r="AN366"/>
    </row>
    <row r="367" spans="1:40" s="4" customFormat="1" x14ac:dyDescent="0.2">
      <c r="A367" s="43"/>
      <c r="B367" s="44"/>
      <c r="C367" s="43"/>
      <c r="D367" s="58"/>
      <c r="E367" s="43"/>
      <c r="F367" s="45"/>
      <c r="G367" s="45"/>
      <c r="H367" s="46"/>
      <c r="I367" s="42"/>
      <c r="J367" s="42"/>
      <c r="K367" s="3"/>
      <c r="L367" s="58"/>
      <c r="M367" s="58"/>
      <c r="N367" s="58"/>
      <c r="O367" s="58"/>
      <c r="P367" s="55"/>
      <c r="Q367" s="58"/>
      <c r="R367" s="84"/>
      <c r="S367" s="84"/>
      <c r="T367" s="84"/>
      <c r="U367" s="3"/>
      <c r="V367" s="42">
        <v>0</v>
      </c>
      <c r="W367" s="42" t="s">
        <v>2562</v>
      </c>
      <c r="X367" s="42" t="s">
        <v>2562</v>
      </c>
      <c r="Y367" s="42" t="s">
        <v>2562</v>
      </c>
      <c r="Z367" s="42" t="s">
        <v>2562</v>
      </c>
      <c r="AA367" s="42" t="s">
        <v>2562</v>
      </c>
      <c r="AB367" s="42" t="s">
        <v>2562</v>
      </c>
      <c r="AC367" s="42" t="s">
        <v>2562</v>
      </c>
      <c r="AD367" s="167"/>
      <c r="AE367" s="167"/>
      <c r="AF367" s="167"/>
      <c r="AG367" s="167"/>
      <c r="AH367" s="167"/>
      <c r="AI367" s="167"/>
      <c r="AJ367" s="167"/>
      <c r="AK367" s="167"/>
      <c r="AL367" s="167"/>
      <c r="AM367" s="167"/>
      <c r="AN367"/>
    </row>
    <row r="368" spans="1:40" s="4" customFormat="1" x14ac:dyDescent="0.2">
      <c r="A368" s="43"/>
      <c r="B368" s="44"/>
      <c r="C368" s="43"/>
      <c r="D368" s="58"/>
      <c r="E368" s="43"/>
      <c r="F368" s="45"/>
      <c r="G368" s="45"/>
      <c r="H368" s="46"/>
      <c r="I368" s="42"/>
      <c r="J368" s="42"/>
      <c r="K368" s="3"/>
      <c r="L368" s="58"/>
      <c r="M368" s="58"/>
      <c r="N368" s="58"/>
      <c r="O368" s="58"/>
      <c r="P368" s="55"/>
      <c r="Q368" s="58"/>
      <c r="R368" s="84"/>
      <c r="S368" s="84"/>
      <c r="T368" s="84"/>
      <c r="U368" s="3"/>
      <c r="V368" s="42">
        <v>0</v>
      </c>
      <c r="W368" s="42" t="s">
        <v>2562</v>
      </c>
      <c r="X368" s="42" t="s">
        <v>2562</v>
      </c>
      <c r="Y368" s="42" t="s">
        <v>2562</v>
      </c>
      <c r="Z368" s="42" t="s">
        <v>2562</v>
      </c>
      <c r="AA368" s="42" t="s">
        <v>2562</v>
      </c>
      <c r="AB368" s="42" t="s">
        <v>2562</v>
      </c>
      <c r="AC368" s="42" t="s">
        <v>2562</v>
      </c>
      <c r="AD368" s="167"/>
      <c r="AE368" s="167"/>
      <c r="AF368" s="167"/>
      <c r="AG368" s="167"/>
      <c r="AH368" s="167"/>
      <c r="AI368" s="167"/>
      <c r="AJ368" s="167"/>
      <c r="AK368" s="167"/>
      <c r="AL368" s="167"/>
      <c r="AM368" s="167"/>
      <c r="AN368"/>
    </row>
    <row r="369" spans="1:40" s="4" customFormat="1" x14ac:dyDescent="0.2">
      <c r="A369" s="43"/>
      <c r="B369" s="44"/>
      <c r="C369" s="43"/>
      <c r="D369" s="58"/>
      <c r="E369" s="43"/>
      <c r="F369" s="45"/>
      <c r="G369" s="45"/>
      <c r="H369" s="46"/>
      <c r="I369" s="42"/>
      <c r="J369" s="42"/>
      <c r="K369" s="3"/>
      <c r="L369" s="58"/>
      <c r="M369" s="58"/>
      <c r="N369" s="58"/>
      <c r="O369" s="58"/>
      <c r="P369" s="55"/>
      <c r="Q369" s="58"/>
      <c r="R369" s="84"/>
      <c r="S369" s="84"/>
      <c r="T369" s="84"/>
      <c r="U369" s="3"/>
      <c r="V369" s="42">
        <v>0</v>
      </c>
      <c r="W369" s="42" t="s">
        <v>2562</v>
      </c>
      <c r="X369" s="42" t="s">
        <v>2562</v>
      </c>
      <c r="Y369" s="42" t="s">
        <v>2562</v>
      </c>
      <c r="Z369" s="42" t="s">
        <v>2562</v>
      </c>
      <c r="AA369" s="42" t="s">
        <v>2562</v>
      </c>
      <c r="AB369" s="42" t="s">
        <v>2562</v>
      </c>
      <c r="AC369" s="42" t="s">
        <v>2562</v>
      </c>
      <c r="AD369" s="167"/>
      <c r="AE369" s="167"/>
      <c r="AF369" s="167"/>
      <c r="AG369" s="167"/>
      <c r="AH369" s="167"/>
      <c r="AI369" s="167"/>
      <c r="AJ369" s="167"/>
      <c r="AK369" s="167"/>
      <c r="AL369" s="167"/>
      <c r="AM369" s="167"/>
      <c r="AN369"/>
    </row>
    <row r="370" spans="1:40" s="4" customFormat="1" x14ac:dyDescent="0.2">
      <c r="A370" s="43"/>
      <c r="B370" s="44"/>
      <c r="C370" s="43"/>
      <c r="D370" s="58"/>
      <c r="E370" s="43"/>
      <c r="F370" s="45"/>
      <c r="G370" s="45"/>
      <c r="H370" s="46"/>
      <c r="I370" s="42"/>
      <c r="J370" s="42"/>
      <c r="K370" s="3"/>
      <c r="L370" s="58"/>
      <c r="M370" s="58"/>
      <c r="N370" s="58"/>
      <c r="O370" s="58"/>
      <c r="P370" s="55"/>
      <c r="Q370" s="58"/>
      <c r="R370" s="84"/>
      <c r="S370" s="84"/>
      <c r="T370" s="84"/>
      <c r="U370" s="3"/>
      <c r="V370" s="42">
        <v>0</v>
      </c>
      <c r="W370" s="42" t="s">
        <v>2562</v>
      </c>
      <c r="X370" s="42" t="s">
        <v>2562</v>
      </c>
      <c r="Y370" s="42" t="s">
        <v>2562</v>
      </c>
      <c r="Z370" s="42" t="s">
        <v>2562</v>
      </c>
      <c r="AA370" s="42" t="s">
        <v>2562</v>
      </c>
      <c r="AB370" s="42" t="s">
        <v>2562</v>
      </c>
      <c r="AC370" s="42" t="s">
        <v>2562</v>
      </c>
      <c r="AD370" s="167"/>
      <c r="AE370" s="167"/>
      <c r="AF370" s="167"/>
      <c r="AG370" s="167"/>
      <c r="AH370" s="167"/>
      <c r="AI370" s="167"/>
      <c r="AJ370" s="167"/>
      <c r="AK370" s="167"/>
      <c r="AL370" s="167"/>
      <c r="AM370" s="167"/>
      <c r="AN370"/>
    </row>
    <row r="371" spans="1:40" s="4" customFormat="1" x14ac:dyDescent="0.2">
      <c r="A371" s="43"/>
      <c r="B371" s="44"/>
      <c r="C371" s="43"/>
      <c r="D371" s="58"/>
      <c r="E371" s="43"/>
      <c r="F371" s="45"/>
      <c r="G371" s="45"/>
      <c r="H371" s="46"/>
      <c r="I371" s="42"/>
      <c r="J371" s="42"/>
      <c r="K371" s="3"/>
      <c r="L371" s="58"/>
      <c r="M371" s="58"/>
      <c r="N371" s="58"/>
      <c r="O371" s="58"/>
      <c r="P371" s="55"/>
      <c r="Q371" s="58"/>
      <c r="R371" s="84"/>
      <c r="S371" s="84"/>
      <c r="T371" s="84"/>
      <c r="U371" s="3"/>
      <c r="V371" s="42">
        <v>0</v>
      </c>
      <c r="W371" s="42" t="s">
        <v>2562</v>
      </c>
      <c r="X371" s="42" t="s">
        <v>2562</v>
      </c>
      <c r="Y371" s="42" t="s">
        <v>2562</v>
      </c>
      <c r="Z371" s="42" t="s">
        <v>2562</v>
      </c>
      <c r="AA371" s="42" t="s">
        <v>2562</v>
      </c>
      <c r="AB371" s="42" t="s">
        <v>2562</v>
      </c>
      <c r="AC371" s="42" t="s">
        <v>2562</v>
      </c>
      <c r="AD371" s="167"/>
      <c r="AE371" s="167"/>
      <c r="AF371" s="167"/>
      <c r="AG371" s="167"/>
      <c r="AH371" s="167"/>
      <c r="AI371" s="167"/>
      <c r="AJ371" s="167"/>
      <c r="AK371" s="167"/>
      <c r="AL371" s="167"/>
      <c r="AM371" s="167"/>
      <c r="AN371"/>
    </row>
    <row r="372" spans="1:40" s="4" customFormat="1" x14ac:dyDescent="0.2">
      <c r="A372" s="43"/>
      <c r="B372" s="44"/>
      <c r="C372" s="43"/>
      <c r="D372" s="58"/>
      <c r="E372" s="43"/>
      <c r="F372" s="45"/>
      <c r="G372" s="45"/>
      <c r="H372" s="46"/>
      <c r="I372" s="42"/>
      <c r="J372" s="42"/>
      <c r="K372" s="3"/>
      <c r="L372" s="58"/>
      <c r="M372" s="58"/>
      <c r="N372" s="58"/>
      <c r="O372" s="58"/>
      <c r="P372" s="55"/>
      <c r="Q372" s="58"/>
      <c r="R372" s="84"/>
      <c r="S372" s="84"/>
      <c r="T372" s="84"/>
      <c r="U372" s="3"/>
      <c r="V372" s="42">
        <v>0</v>
      </c>
      <c r="W372" s="42" t="s">
        <v>2562</v>
      </c>
      <c r="X372" s="42" t="s">
        <v>2562</v>
      </c>
      <c r="Y372" s="42" t="s">
        <v>2562</v>
      </c>
      <c r="Z372" s="42" t="s">
        <v>2562</v>
      </c>
      <c r="AA372" s="42" t="s">
        <v>2562</v>
      </c>
      <c r="AB372" s="42" t="s">
        <v>2562</v>
      </c>
      <c r="AC372" s="42" t="s">
        <v>2562</v>
      </c>
      <c r="AD372" s="167"/>
      <c r="AE372" s="167"/>
      <c r="AF372" s="167"/>
      <c r="AG372" s="167"/>
      <c r="AH372" s="167"/>
      <c r="AI372" s="167"/>
      <c r="AJ372" s="167"/>
      <c r="AK372" s="167"/>
      <c r="AL372" s="167"/>
      <c r="AM372" s="167"/>
      <c r="AN372"/>
    </row>
    <row r="373" spans="1:40" s="4" customFormat="1" x14ac:dyDescent="0.2">
      <c r="A373" s="43"/>
      <c r="B373" s="44"/>
      <c r="C373" s="43"/>
      <c r="D373" s="58"/>
      <c r="E373" s="43"/>
      <c r="F373" s="45"/>
      <c r="G373" s="45"/>
      <c r="H373" s="46"/>
      <c r="I373" s="42"/>
      <c r="J373" s="42"/>
      <c r="K373" s="3"/>
      <c r="L373" s="58"/>
      <c r="M373" s="58"/>
      <c r="N373" s="58"/>
      <c r="O373" s="58"/>
      <c r="P373" s="55"/>
      <c r="Q373" s="58"/>
      <c r="R373" s="84"/>
      <c r="S373" s="84"/>
      <c r="T373" s="84"/>
      <c r="U373" s="3"/>
      <c r="V373" s="42">
        <v>0</v>
      </c>
      <c r="W373" s="42" t="s">
        <v>2562</v>
      </c>
      <c r="X373" s="42" t="s">
        <v>2562</v>
      </c>
      <c r="Y373" s="42" t="s">
        <v>2562</v>
      </c>
      <c r="Z373" s="42" t="s">
        <v>2562</v>
      </c>
      <c r="AA373" s="42" t="s">
        <v>2562</v>
      </c>
      <c r="AB373" s="42" t="s">
        <v>2562</v>
      </c>
      <c r="AC373" s="42" t="s">
        <v>2562</v>
      </c>
      <c r="AD373" s="167"/>
      <c r="AE373" s="167"/>
      <c r="AF373" s="167"/>
      <c r="AG373" s="167"/>
      <c r="AH373" s="167"/>
      <c r="AI373" s="167"/>
      <c r="AJ373" s="167"/>
      <c r="AK373" s="167"/>
      <c r="AL373" s="167"/>
      <c r="AM373" s="167"/>
      <c r="AN373"/>
    </row>
    <row r="374" spans="1:40" s="4" customFormat="1" x14ac:dyDescent="0.2">
      <c r="A374" s="43"/>
      <c r="B374" s="44"/>
      <c r="C374" s="43"/>
      <c r="D374" s="58"/>
      <c r="E374" s="43"/>
      <c r="F374" s="45"/>
      <c r="G374" s="45"/>
      <c r="H374" s="46"/>
      <c r="I374" s="42"/>
      <c r="J374" s="42"/>
      <c r="K374" s="3"/>
      <c r="L374" s="58"/>
      <c r="M374" s="58"/>
      <c r="N374" s="58"/>
      <c r="O374" s="58"/>
      <c r="P374" s="55"/>
      <c r="Q374" s="58"/>
      <c r="R374" s="84"/>
      <c r="S374" s="84"/>
      <c r="T374" s="84"/>
      <c r="U374" s="3"/>
      <c r="V374" s="42">
        <v>0</v>
      </c>
      <c r="W374" s="42" t="s">
        <v>2562</v>
      </c>
      <c r="X374" s="42" t="s">
        <v>2562</v>
      </c>
      <c r="Y374" s="42" t="s">
        <v>2562</v>
      </c>
      <c r="Z374" s="42" t="s">
        <v>2562</v>
      </c>
      <c r="AA374" s="42" t="s">
        <v>2562</v>
      </c>
      <c r="AB374" s="42" t="s">
        <v>2562</v>
      </c>
      <c r="AC374" s="42" t="s">
        <v>2562</v>
      </c>
      <c r="AD374" s="167"/>
      <c r="AE374" s="167"/>
      <c r="AF374" s="167"/>
      <c r="AG374" s="167"/>
      <c r="AH374" s="167"/>
      <c r="AI374" s="167"/>
      <c r="AJ374" s="167"/>
      <c r="AK374" s="167"/>
      <c r="AL374" s="167"/>
      <c r="AM374" s="167"/>
      <c r="AN374"/>
    </row>
    <row r="375" spans="1:40" s="4" customFormat="1" x14ac:dyDescent="0.2">
      <c r="A375" s="43"/>
      <c r="B375" s="44"/>
      <c r="C375" s="43"/>
      <c r="D375" s="58"/>
      <c r="E375" s="43"/>
      <c r="F375" s="45"/>
      <c r="G375" s="45"/>
      <c r="H375" s="46"/>
      <c r="I375" s="42"/>
      <c r="J375" s="42"/>
      <c r="K375" s="3"/>
      <c r="L375" s="58"/>
      <c r="M375" s="58"/>
      <c r="N375" s="58"/>
      <c r="O375" s="58"/>
      <c r="P375" s="55"/>
      <c r="Q375" s="58"/>
      <c r="R375" s="84"/>
      <c r="S375" s="84"/>
      <c r="T375" s="84"/>
      <c r="U375" s="3"/>
      <c r="V375" s="42">
        <v>0</v>
      </c>
      <c r="W375" s="42" t="s">
        <v>2562</v>
      </c>
      <c r="X375" s="42" t="s">
        <v>2562</v>
      </c>
      <c r="Y375" s="42" t="s">
        <v>2562</v>
      </c>
      <c r="Z375" s="42" t="s">
        <v>2562</v>
      </c>
      <c r="AA375" s="42" t="s">
        <v>2562</v>
      </c>
      <c r="AB375" s="42" t="s">
        <v>2562</v>
      </c>
      <c r="AC375" s="42" t="s">
        <v>2562</v>
      </c>
      <c r="AD375" s="167"/>
      <c r="AE375" s="167"/>
      <c r="AF375" s="167"/>
      <c r="AG375" s="167"/>
      <c r="AH375" s="167"/>
      <c r="AI375" s="167"/>
      <c r="AJ375" s="167"/>
      <c r="AK375" s="167"/>
      <c r="AL375" s="167"/>
      <c r="AM375" s="167"/>
      <c r="AN375"/>
    </row>
    <row r="376" spans="1:40" s="4" customFormat="1" x14ac:dyDescent="0.2">
      <c r="A376" s="43"/>
      <c r="B376" s="44"/>
      <c r="C376" s="43"/>
      <c r="D376" s="58"/>
      <c r="E376" s="43"/>
      <c r="F376" s="45"/>
      <c r="G376" s="45"/>
      <c r="H376" s="46"/>
      <c r="I376" s="42"/>
      <c r="J376" s="42"/>
      <c r="K376" s="3"/>
      <c r="L376" s="58"/>
      <c r="M376" s="58"/>
      <c r="N376" s="58"/>
      <c r="O376" s="58"/>
      <c r="P376" s="55"/>
      <c r="Q376" s="58"/>
      <c r="R376" s="84"/>
      <c r="S376" s="84"/>
      <c r="T376" s="84"/>
      <c r="U376" s="3"/>
      <c r="V376" s="42">
        <v>0</v>
      </c>
      <c r="W376" s="42" t="s">
        <v>2562</v>
      </c>
      <c r="X376" s="42" t="s">
        <v>2562</v>
      </c>
      <c r="Y376" s="42" t="s">
        <v>2562</v>
      </c>
      <c r="Z376" s="42" t="s">
        <v>2562</v>
      </c>
      <c r="AA376" s="42" t="s">
        <v>2562</v>
      </c>
      <c r="AB376" s="42" t="s">
        <v>2562</v>
      </c>
      <c r="AC376" s="42" t="s">
        <v>2562</v>
      </c>
      <c r="AD376" s="167"/>
      <c r="AE376" s="167"/>
      <c r="AF376" s="167"/>
      <c r="AG376" s="167"/>
      <c r="AH376" s="167"/>
      <c r="AI376" s="167"/>
      <c r="AJ376" s="167"/>
      <c r="AK376" s="167"/>
      <c r="AL376" s="167"/>
      <c r="AM376" s="167"/>
      <c r="AN376"/>
    </row>
    <row r="377" spans="1:40" s="4" customFormat="1" x14ac:dyDescent="0.2">
      <c r="A377" s="43"/>
      <c r="B377" s="44"/>
      <c r="C377" s="43"/>
      <c r="D377" s="58"/>
      <c r="E377" s="43"/>
      <c r="F377" s="45"/>
      <c r="G377" s="45"/>
      <c r="H377" s="46"/>
      <c r="I377" s="42"/>
      <c r="J377" s="42"/>
      <c r="K377" s="3"/>
      <c r="L377" s="58"/>
      <c r="M377" s="58"/>
      <c r="N377" s="58"/>
      <c r="O377" s="58"/>
      <c r="P377" s="55"/>
      <c r="Q377" s="58"/>
      <c r="R377" s="84"/>
      <c r="S377" s="84"/>
      <c r="T377" s="84"/>
      <c r="U377" s="3"/>
      <c r="V377" s="42">
        <v>0</v>
      </c>
      <c r="W377" s="42" t="s">
        <v>2562</v>
      </c>
      <c r="X377" s="42" t="s">
        <v>2562</v>
      </c>
      <c r="Y377" s="42" t="s">
        <v>2562</v>
      </c>
      <c r="Z377" s="42" t="s">
        <v>2562</v>
      </c>
      <c r="AA377" s="42" t="s">
        <v>2562</v>
      </c>
      <c r="AB377" s="42" t="s">
        <v>2562</v>
      </c>
      <c r="AC377" s="42" t="s">
        <v>2562</v>
      </c>
      <c r="AD377" s="167"/>
      <c r="AE377" s="167"/>
      <c r="AF377" s="167"/>
      <c r="AG377" s="167"/>
      <c r="AH377" s="167"/>
      <c r="AI377" s="167"/>
      <c r="AJ377" s="167"/>
      <c r="AK377" s="167"/>
      <c r="AL377" s="167"/>
      <c r="AM377" s="167"/>
      <c r="AN377"/>
    </row>
    <row r="378" spans="1:40" s="4" customFormat="1" x14ac:dyDescent="0.2">
      <c r="A378" s="43"/>
      <c r="B378" s="44"/>
      <c r="C378" s="43"/>
      <c r="D378" s="58"/>
      <c r="E378" s="43"/>
      <c r="F378" s="45"/>
      <c r="G378" s="45"/>
      <c r="H378" s="46"/>
      <c r="I378" s="42"/>
      <c r="J378" s="42"/>
      <c r="K378" s="3"/>
      <c r="L378" s="58"/>
      <c r="M378" s="58"/>
      <c r="N378" s="58"/>
      <c r="O378" s="58"/>
      <c r="P378" s="55"/>
      <c r="Q378" s="58"/>
      <c r="R378" s="84"/>
      <c r="S378" s="84"/>
      <c r="T378" s="84"/>
      <c r="U378" s="3"/>
      <c r="V378" s="42">
        <v>0</v>
      </c>
      <c r="W378" s="42" t="s">
        <v>2562</v>
      </c>
      <c r="X378" s="42" t="s">
        <v>2562</v>
      </c>
      <c r="Y378" s="42" t="s">
        <v>2562</v>
      </c>
      <c r="Z378" s="42" t="s">
        <v>2562</v>
      </c>
      <c r="AA378" s="42" t="s">
        <v>2562</v>
      </c>
      <c r="AB378" s="42" t="s">
        <v>2562</v>
      </c>
      <c r="AC378" s="42" t="s">
        <v>2562</v>
      </c>
      <c r="AD378" s="167"/>
      <c r="AE378" s="167"/>
      <c r="AF378" s="167"/>
      <c r="AG378" s="167"/>
      <c r="AH378" s="167"/>
      <c r="AI378" s="167"/>
      <c r="AJ378" s="167"/>
      <c r="AK378" s="167"/>
      <c r="AL378" s="167"/>
      <c r="AM378" s="167"/>
      <c r="AN378"/>
    </row>
    <row r="379" spans="1:40" s="4" customFormat="1" x14ac:dyDescent="0.2">
      <c r="A379" s="43"/>
      <c r="B379" s="44"/>
      <c r="C379" s="43"/>
      <c r="D379" s="58"/>
      <c r="E379" s="43"/>
      <c r="F379" s="45"/>
      <c r="G379" s="45"/>
      <c r="H379" s="46"/>
      <c r="I379" s="42"/>
      <c r="J379" s="42"/>
      <c r="K379" s="3"/>
      <c r="L379" s="58"/>
      <c r="M379" s="58"/>
      <c r="N379" s="58"/>
      <c r="O379" s="58"/>
      <c r="P379" s="55"/>
      <c r="Q379" s="58"/>
      <c r="R379" s="84"/>
      <c r="S379" s="84"/>
      <c r="T379" s="84"/>
      <c r="U379" s="3"/>
      <c r="V379" s="42">
        <v>0</v>
      </c>
      <c r="W379" s="42" t="s">
        <v>2562</v>
      </c>
      <c r="X379" s="42" t="s">
        <v>2562</v>
      </c>
      <c r="Y379" s="42" t="s">
        <v>2562</v>
      </c>
      <c r="Z379" s="42" t="s">
        <v>2562</v>
      </c>
      <c r="AA379" s="42" t="s">
        <v>2562</v>
      </c>
      <c r="AB379" s="42" t="s">
        <v>2562</v>
      </c>
      <c r="AC379" s="42" t="s">
        <v>2562</v>
      </c>
      <c r="AD379" s="167"/>
      <c r="AE379" s="167"/>
      <c r="AF379" s="167"/>
      <c r="AG379" s="167"/>
      <c r="AH379" s="167"/>
      <c r="AI379" s="167"/>
      <c r="AJ379" s="167"/>
      <c r="AK379" s="167"/>
      <c r="AL379" s="167"/>
      <c r="AM379" s="167"/>
      <c r="AN379"/>
    </row>
    <row r="380" spans="1:40" s="4" customFormat="1" x14ac:dyDescent="0.2">
      <c r="A380" s="43"/>
      <c r="B380" s="44"/>
      <c r="C380" s="43"/>
      <c r="D380" s="58"/>
      <c r="E380" s="43"/>
      <c r="F380" s="45"/>
      <c r="G380" s="45"/>
      <c r="H380" s="46"/>
      <c r="I380" s="42"/>
      <c r="J380" s="42"/>
      <c r="K380" s="3"/>
      <c r="L380" s="58"/>
      <c r="M380" s="58"/>
      <c r="N380" s="58"/>
      <c r="O380" s="58"/>
      <c r="P380" s="55"/>
      <c r="Q380" s="58"/>
      <c r="R380" s="84"/>
      <c r="S380" s="84"/>
      <c r="T380" s="84"/>
      <c r="U380" s="3"/>
      <c r="V380" s="42">
        <v>0</v>
      </c>
      <c r="W380" s="42" t="s">
        <v>2562</v>
      </c>
      <c r="X380" s="42" t="s">
        <v>2562</v>
      </c>
      <c r="Y380" s="42" t="s">
        <v>2562</v>
      </c>
      <c r="Z380" s="42" t="s">
        <v>2562</v>
      </c>
      <c r="AA380" s="42" t="s">
        <v>2562</v>
      </c>
      <c r="AB380" s="42" t="s">
        <v>2562</v>
      </c>
      <c r="AC380" s="42" t="s">
        <v>2562</v>
      </c>
      <c r="AD380" s="167"/>
      <c r="AE380" s="167"/>
      <c r="AF380" s="167"/>
      <c r="AG380" s="167"/>
      <c r="AH380" s="167"/>
      <c r="AI380" s="167"/>
      <c r="AJ380" s="167"/>
      <c r="AK380" s="167"/>
      <c r="AL380" s="167"/>
      <c r="AM380" s="167"/>
      <c r="AN380"/>
    </row>
    <row r="381" spans="1:40" s="4" customFormat="1" x14ac:dyDescent="0.2">
      <c r="A381" s="43"/>
      <c r="B381" s="44"/>
      <c r="C381" s="43"/>
      <c r="D381" s="58"/>
      <c r="E381" s="43"/>
      <c r="F381" s="45"/>
      <c r="G381" s="45"/>
      <c r="H381" s="46"/>
      <c r="I381" s="42"/>
      <c r="J381" s="42"/>
      <c r="K381" s="3"/>
      <c r="L381" s="58"/>
      <c r="M381" s="58"/>
      <c r="N381" s="58"/>
      <c r="O381" s="58"/>
      <c r="P381" s="55"/>
      <c r="Q381" s="58"/>
      <c r="R381" s="84"/>
      <c r="S381" s="84"/>
      <c r="T381" s="84"/>
      <c r="U381" s="3"/>
      <c r="V381" s="42">
        <v>0</v>
      </c>
      <c r="W381" s="42" t="s">
        <v>2562</v>
      </c>
      <c r="X381" s="42" t="s">
        <v>2562</v>
      </c>
      <c r="Y381" s="42" t="s">
        <v>2562</v>
      </c>
      <c r="Z381" s="42" t="s">
        <v>2562</v>
      </c>
      <c r="AA381" s="42" t="s">
        <v>2562</v>
      </c>
      <c r="AB381" s="42" t="s">
        <v>2562</v>
      </c>
      <c r="AC381" s="42" t="s">
        <v>2562</v>
      </c>
      <c r="AD381" s="167"/>
      <c r="AE381" s="167"/>
      <c r="AF381" s="167"/>
      <c r="AG381" s="167"/>
      <c r="AH381" s="167"/>
      <c r="AI381" s="167"/>
      <c r="AJ381" s="167"/>
      <c r="AK381" s="167"/>
      <c r="AL381" s="167"/>
      <c r="AM381" s="167"/>
      <c r="AN381"/>
    </row>
    <row r="382" spans="1:40" s="4" customFormat="1" x14ac:dyDescent="0.2">
      <c r="A382" s="43"/>
      <c r="B382" s="44"/>
      <c r="C382" s="43"/>
      <c r="D382" s="58"/>
      <c r="E382" s="43"/>
      <c r="F382" s="45"/>
      <c r="G382" s="45"/>
      <c r="H382" s="46"/>
      <c r="I382" s="42"/>
      <c r="J382" s="42"/>
      <c r="K382" s="3"/>
      <c r="L382" s="58"/>
      <c r="M382" s="58"/>
      <c r="N382" s="58"/>
      <c r="O382" s="58"/>
      <c r="P382" s="55"/>
      <c r="Q382" s="58"/>
      <c r="R382" s="84"/>
      <c r="S382" s="84"/>
      <c r="T382" s="84"/>
      <c r="U382" s="3"/>
      <c r="V382" s="42">
        <v>0</v>
      </c>
      <c r="W382" s="42" t="s">
        <v>2562</v>
      </c>
      <c r="X382" s="42" t="s">
        <v>2562</v>
      </c>
      <c r="Y382" s="42" t="s">
        <v>2562</v>
      </c>
      <c r="Z382" s="42" t="s">
        <v>2562</v>
      </c>
      <c r="AA382" s="42" t="s">
        <v>2562</v>
      </c>
      <c r="AB382" s="42" t="s">
        <v>2562</v>
      </c>
      <c r="AC382" s="42" t="s">
        <v>2562</v>
      </c>
      <c r="AD382" s="167"/>
      <c r="AE382" s="167"/>
      <c r="AF382" s="167"/>
      <c r="AG382" s="167"/>
      <c r="AH382" s="167"/>
      <c r="AI382" s="167"/>
      <c r="AJ382" s="167"/>
      <c r="AK382" s="167"/>
      <c r="AL382" s="167"/>
      <c r="AM382" s="167"/>
      <c r="AN382"/>
    </row>
    <row r="383" spans="1:40" s="4" customFormat="1" x14ac:dyDescent="0.2">
      <c r="A383" s="43"/>
      <c r="B383" s="44"/>
      <c r="C383" s="43"/>
      <c r="D383" s="58"/>
      <c r="E383" s="43"/>
      <c r="F383" s="45"/>
      <c r="G383" s="45"/>
      <c r="H383" s="46"/>
      <c r="I383" s="42"/>
      <c r="J383" s="42"/>
      <c r="K383" s="3"/>
      <c r="L383" s="58"/>
      <c r="M383" s="58"/>
      <c r="N383" s="58"/>
      <c r="O383" s="58"/>
      <c r="P383" s="55"/>
      <c r="Q383" s="58"/>
      <c r="R383" s="84"/>
      <c r="S383" s="84"/>
      <c r="T383" s="84"/>
      <c r="U383" s="3"/>
      <c r="V383" s="42">
        <v>0</v>
      </c>
      <c r="W383" s="42" t="s">
        <v>2562</v>
      </c>
      <c r="X383" s="42" t="s">
        <v>2562</v>
      </c>
      <c r="Y383" s="42" t="s">
        <v>2562</v>
      </c>
      <c r="Z383" s="42" t="s">
        <v>2562</v>
      </c>
      <c r="AA383" s="42" t="s">
        <v>2562</v>
      </c>
      <c r="AB383" s="42" t="s">
        <v>2562</v>
      </c>
      <c r="AC383" s="42" t="s">
        <v>2562</v>
      </c>
      <c r="AD383" s="167"/>
      <c r="AE383" s="167"/>
      <c r="AF383" s="167"/>
      <c r="AG383" s="167"/>
      <c r="AH383" s="167"/>
      <c r="AI383" s="167"/>
      <c r="AJ383" s="167"/>
      <c r="AK383" s="167"/>
      <c r="AL383" s="167"/>
      <c r="AM383" s="167"/>
      <c r="AN383"/>
    </row>
    <row r="384" spans="1:40" s="4" customFormat="1" x14ac:dyDescent="0.2">
      <c r="A384" s="43"/>
      <c r="B384" s="44"/>
      <c r="C384" s="43"/>
      <c r="D384" s="58"/>
      <c r="E384" s="43"/>
      <c r="F384" s="45"/>
      <c r="G384" s="45"/>
      <c r="H384" s="46"/>
      <c r="I384" s="42"/>
      <c r="J384" s="42"/>
      <c r="K384" s="3"/>
      <c r="L384" s="58"/>
      <c r="M384" s="58"/>
      <c r="N384" s="58"/>
      <c r="O384" s="58"/>
      <c r="P384" s="55"/>
      <c r="Q384" s="58"/>
      <c r="R384" s="84"/>
      <c r="S384" s="84"/>
      <c r="T384" s="84"/>
      <c r="U384" s="3"/>
      <c r="V384" s="42">
        <v>0</v>
      </c>
      <c r="W384" s="42" t="s">
        <v>2562</v>
      </c>
      <c r="X384" s="42" t="s">
        <v>2562</v>
      </c>
      <c r="Y384" s="42" t="s">
        <v>2562</v>
      </c>
      <c r="Z384" s="42" t="s">
        <v>2562</v>
      </c>
      <c r="AA384" s="42" t="s">
        <v>2562</v>
      </c>
      <c r="AB384" s="42" t="s">
        <v>2562</v>
      </c>
      <c r="AC384" s="42" t="s">
        <v>2562</v>
      </c>
      <c r="AD384" s="167"/>
      <c r="AE384" s="167"/>
      <c r="AF384" s="167"/>
      <c r="AG384" s="167"/>
      <c r="AH384" s="167"/>
      <c r="AI384" s="167"/>
      <c r="AJ384" s="167"/>
      <c r="AK384" s="167"/>
      <c r="AL384" s="167"/>
      <c r="AM384" s="167"/>
      <c r="AN384"/>
    </row>
    <row r="385" spans="1:40" s="4" customFormat="1" x14ac:dyDescent="0.2">
      <c r="A385" s="43"/>
      <c r="B385" s="44"/>
      <c r="C385" s="43"/>
      <c r="D385" s="58"/>
      <c r="E385" s="43"/>
      <c r="F385" s="45"/>
      <c r="G385" s="45"/>
      <c r="H385" s="46"/>
      <c r="I385" s="42"/>
      <c r="J385" s="42"/>
      <c r="K385" s="3"/>
      <c r="L385" s="58"/>
      <c r="M385" s="58"/>
      <c r="N385" s="58"/>
      <c r="O385" s="58"/>
      <c r="P385" s="55"/>
      <c r="Q385" s="58"/>
      <c r="R385" s="84"/>
      <c r="S385" s="84"/>
      <c r="T385" s="84"/>
      <c r="U385" s="3"/>
      <c r="V385" s="42">
        <v>0</v>
      </c>
      <c r="W385" s="42" t="s">
        <v>2562</v>
      </c>
      <c r="X385" s="42" t="s">
        <v>2562</v>
      </c>
      <c r="Y385" s="42" t="s">
        <v>2562</v>
      </c>
      <c r="Z385" s="42" t="s">
        <v>2562</v>
      </c>
      <c r="AA385" s="42" t="s">
        <v>2562</v>
      </c>
      <c r="AB385" s="42" t="s">
        <v>2562</v>
      </c>
      <c r="AC385" s="42" t="s">
        <v>2562</v>
      </c>
      <c r="AD385" s="167"/>
      <c r="AE385" s="167"/>
      <c r="AF385" s="167"/>
      <c r="AG385" s="167"/>
      <c r="AH385" s="167"/>
      <c r="AI385" s="167"/>
      <c r="AJ385" s="167"/>
      <c r="AK385" s="167"/>
      <c r="AL385" s="167"/>
      <c r="AM385" s="167"/>
      <c r="AN385"/>
    </row>
    <row r="386" spans="1:40" s="4" customFormat="1" x14ac:dyDescent="0.2">
      <c r="A386" s="43"/>
      <c r="B386" s="44"/>
      <c r="C386" s="43"/>
      <c r="D386" s="58"/>
      <c r="E386" s="43"/>
      <c r="F386" s="45"/>
      <c r="G386" s="45"/>
      <c r="H386" s="46"/>
      <c r="I386" s="42"/>
      <c r="J386" s="42"/>
      <c r="K386" s="3"/>
      <c r="L386" s="58"/>
      <c r="M386" s="58"/>
      <c r="N386" s="58"/>
      <c r="O386" s="58"/>
      <c r="P386" s="55"/>
      <c r="Q386" s="58"/>
      <c r="R386" s="84"/>
      <c r="S386" s="84"/>
      <c r="T386" s="84"/>
      <c r="U386" s="3"/>
      <c r="V386" s="42">
        <v>0</v>
      </c>
      <c r="W386" s="42" t="s">
        <v>2562</v>
      </c>
      <c r="X386" s="42" t="s">
        <v>2562</v>
      </c>
      <c r="Y386" s="42" t="s">
        <v>2562</v>
      </c>
      <c r="Z386" s="42" t="s">
        <v>2562</v>
      </c>
      <c r="AA386" s="42" t="s">
        <v>2562</v>
      </c>
      <c r="AB386" s="42" t="s">
        <v>2562</v>
      </c>
      <c r="AC386" s="42" t="s">
        <v>2562</v>
      </c>
      <c r="AD386" s="167"/>
      <c r="AE386" s="167"/>
      <c r="AF386" s="167"/>
      <c r="AG386" s="167"/>
      <c r="AH386" s="167"/>
      <c r="AI386" s="167"/>
      <c r="AJ386" s="167"/>
      <c r="AK386" s="167"/>
      <c r="AL386" s="167"/>
      <c r="AM386" s="167"/>
      <c r="AN386"/>
    </row>
    <row r="387" spans="1:40" s="4" customFormat="1" x14ac:dyDescent="0.2">
      <c r="A387" s="43"/>
      <c r="B387" s="44"/>
      <c r="C387" s="43"/>
      <c r="D387" s="58"/>
      <c r="E387" s="43"/>
      <c r="F387" s="45"/>
      <c r="G387" s="45"/>
      <c r="H387" s="46"/>
      <c r="I387" s="42"/>
      <c r="J387" s="42"/>
      <c r="K387" s="3"/>
      <c r="L387" s="58"/>
      <c r="M387" s="58"/>
      <c r="N387" s="58"/>
      <c r="O387" s="58"/>
      <c r="P387" s="55"/>
      <c r="Q387" s="58"/>
      <c r="R387" s="84"/>
      <c r="S387" s="84"/>
      <c r="T387" s="84"/>
      <c r="U387" s="3"/>
      <c r="V387" s="42">
        <v>0</v>
      </c>
      <c r="W387" s="42" t="s">
        <v>2562</v>
      </c>
      <c r="X387" s="42" t="s">
        <v>2562</v>
      </c>
      <c r="Y387" s="42" t="s">
        <v>2562</v>
      </c>
      <c r="Z387" s="42" t="s">
        <v>2562</v>
      </c>
      <c r="AA387" s="42" t="s">
        <v>2562</v>
      </c>
      <c r="AB387" s="42" t="s">
        <v>2562</v>
      </c>
      <c r="AC387" s="42" t="s">
        <v>2562</v>
      </c>
      <c r="AD387" s="167"/>
      <c r="AE387" s="167"/>
      <c r="AF387" s="167"/>
      <c r="AG387" s="167"/>
      <c r="AH387" s="167"/>
      <c r="AI387" s="167"/>
      <c r="AJ387" s="167"/>
      <c r="AK387" s="167"/>
      <c r="AL387" s="167"/>
      <c r="AM387" s="167"/>
      <c r="AN387"/>
    </row>
    <row r="388" spans="1:40" s="4" customFormat="1" x14ac:dyDescent="0.2">
      <c r="A388" s="43"/>
      <c r="B388" s="44"/>
      <c r="C388" s="43"/>
      <c r="D388" s="58"/>
      <c r="E388" s="43"/>
      <c r="F388" s="45"/>
      <c r="G388" s="45"/>
      <c r="H388" s="46"/>
      <c r="I388" s="42"/>
      <c r="J388" s="42"/>
      <c r="K388" s="3"/>
      <c r="L388" s="58"/>
      <c r="M388" s="58"/>
      <c r="N388" s="58"/>
      <c r="O388" s="58"/>
      <c r="P388" s="55"/>
      <c r="Q388" s="58"/>
      <c r="R388" s="84"/>
      <c r="S388" s="84"/>
      <c r="T388" s="84"/>
      <c r="U388" s="3"/>
      <c r="V388" s="42">
        <v>0</v>
      </c>
      <c r="W388" s="42" t="s">
        <v>2562</v>
      </c>
      <c r="X388" s="42" t="s">
        <v>2562</v>
      </c>
      <c r="Y388" s="42" t="s">
        <v>2562</v>
      </c>
      <c r="Z388" s="42" t="s">
        <v>2562</v>
      </c>
      <c r="AA388" s="42" t="s">
        <v>2562</v>
      </c>
      <c r="AB388" s="42" t="s">
        <v>2562</v>
      </c>
      <c r="AC388" s="42" t="s">
        <v>2562</v>
      </c>
      <c r="AD388" s="167"/>
      <c r="AE388" s="167"/>
      <c r="AF388" s="167"/>
      <c r="AG388" s="167"/>
      <c r="AH388" s="167"/>
      <c r="AI388" s="167"/>
      <c r="AJ388" s="167"/>
      <c r="AK388" s="167"/>
      <c r="AL388" s="167"/>
      <c r="AM388" s="167"/>
      <c r="AN388"/>
    </row>
    <row r="389" spans="1:40" s="4" customFormat="1" x14ac:dyDescent="0.2">
      <c r="A389" s="43"/>
      <c r="B389" s="44"/>
      <c r="C389" s="43"/>
      <c r="D389" s="58"/>
      <c r="E389" s="43"/>
      <c r="F389" s="45"/>
      <c r="G389" s="45"/>
      <c r="H389" s="46"/>
      <c r="I389" s="42"/>
      <c r="J389" s="42"/>
      <c r="K389" s="3"/>
      <c r="L389" s="58"/>
      <c r="M389" s="58"/>
      <c r="N389" s="58"/>
      <c r="O389" s="58"/>
      <c r="P389" s="55"/>
      <c r="Q389" s="58"/>
      <c r="R389" s="84"/>
      <c r="S389" s="84"/>
      <c r="T389" s="84"/>
      <c r="U389" s="3"/>
      <c r="V389" s="42">
        <v>0</v>
      </c>
      <c r="W389" s="42" t="s">
        <v>2562</v>
      </c>
      <c r="X389" s="42" t="s">
        <v>2562</v>
      </c>
      <c r="Y389" s="42" t="s">
        <v>2562</v>
      </c>
      <c r="Z389" s="42" t="s">
        <v>2562</v>
      </c>
      <c r="AA389" s="42" t="s">
        <v>2562</v>
      </c>
      <c r="AB389" s="42" t="s">
        <v>2562</v>
      </c>
      <c r="AC389" s="42" t="s">
        <v>2562</v>
      </c>
      <c r="AD389" s="167"/>
      <c r="AE389" s="167"/>
      <c r="AF389" s="167"/>
      <c r="AG389" s="167"/>
      <c r="AH389" s="167"/>
      <c r="AI389" s="167"/>
      <c r="AJ389" s="167"/>
      <c r="AK389" s="167"/>
      <c r="AL389" s="167"/>
      <c r="AM389" s="167"/>
      <c r="AN389"/>
    </row>
    <row r="390" spans="1:40" s="4" customFormat="1" x14ac:dyDescent="0.2">
      <c r="A390" s="43"/>
      <c r="B390" s="44"/>
      <c r="C390" s="43"/>
      <c r="D390" s="58"/>
      <c r="E390" s="43"/>
      <c r="F390" s="45"/>
      <c r="G390" s="45"/>
      <c r="H390" s="46"/>
      <c r="I390" s="42"/>
      <c r="J390" s="42"/>
      <c r="K390" s="3"/>
      <c r="L390" s="58"/>
      <c r="M390" s="58"/>
      <c r="N390" s="58"/>
      <c r="O390" s="58"/>
      <c r="P390" s="55"/>
      <c r="Q390" s="58"/>
      <c r="R390" s="84"/>
      <c r="S390" s="84"/>
      <c r="T390" s="84"/>
      <c r="U390" s="3"/>
      <c r="V390" s="42">
        <v>0</v>
      </c>
      <c r="W390" s="42" t="s">
        <v>2562</v>
      </c>
      <c r="X390" s="42" t="s">
        <v>2562</v>
      </c>
      <c r="Y390" s="42" t="s">
        <v>2562</v>
      </c>
      <c r="Z390" s="42" t="s">
        <v>2562</v>
      </c>
      <c r="AA390" s="42" t="s">
        <v>2562</v>
      </c>
      <c r="AB390" s="42" t="s">
        <v>2562</v>
      </c>
      <c r="AC390" s="42" t="s">
        <v>2562</v>
      </c>
      <c r="AD390" s="167"/>
      <c r="AE390" s="167"/>
      <c r="AF390" s="167"/>
      <c r="AG390" s="167"/>
      <c r="AH390" s="167"/>
      <c r="AI390" s="167"/>
      <c r="AJ390" s="167"/>
      <c r="AK390" s="167"/>
      <c r="AL390" s="167"/>
      <c r="AM390" s="167"/>
      <c r="AN390"/>
    </row>
    <row r="391" spans="1:40" s="4" customFormat="1" x14ac:dyDescent="0.2">
      <c r="A391" s="43"/>
      <c r="B391" s="44"/>
      <c r="C391" s="43"/>
      <c r="D391" s="58"/>
      <c r="E391" s="43"/>
      <c r="F391" s="45"/>
      <c r="G391" s="45"/>
      <c r="H391" s="46"/>
      <c r="I391" s="42"/>
      <c r="J391" s="42"/>
      <c r="K391" s="3"/>
      <c r="L391" s="58"/>
      <c r="M391" s="58"/>
      <c r="N391" s="58"/>
      <c r="O391" s="58"/>
      <c r="P391" s="55"/>
      <c r="Q391" s="58"/>
      <c r="R391" s="84"/>
      <c r="S391" s="84"/>
      <c r="T391" s="84"/>
      <c r="U391" s="3"/>
      <c r="V391" s="42">
        <v>0</v>
      </c>
      <c r="W391" s="42" t="s">
        <v>2562</v>
      </c>
      <c r="X391" s="42" t="s">
        <v>2562</v>
      </c>
      <c r="Y391" s="42" t="s">
        <v>2562</v>
      </c>
      <c r="Z391" s="42" t="s">
        <v>2562</v>
      </c>
      <c r="AA391" s="42" t="s">
        <v>2562</v>
      </c>
      <c r="AB391" s="42" t="s">
        <v>2562</v>
      </c>
      <c r="AC391" s="42" t="s">
        <v>2562</v>
      </c>
      <c r="AD391" s="167"/>
      <c r="AE391" s="167"/>
      <c r="AF391" s="167"/>
      <c r="AG391" s="167"/>
      <c r="AH391" s="167"/>
      <c r="AI391" s="167"/>
      <c r="AJ391" s="167"/>
      <c r="AK391" s="167"/>
      <c r="AL391" s="167"/>
      <c r="AM391" s="167"/>
      <c r="AN391"/>
    </row>
    <row r="392" spans="1:40" s="4" customFormat="1" x14ac:dyDescent="0.2">
      <c r="A392" s="43"/>
      <c r="B392" s="44"/>
      <c r="C392" s="43"/>
      <c r="D392" s="58"/>
      <c r="E392" s="43"/>
      <c r="F392" s="45"/>
      <c r="G392" s="45"/>
      <c r="H392" s="46"/>
      <c r="I392" s="42"/>
      <c r="J392" s="42"/>
      <c r="K392" s="3"/>
      <c r="L392" s="58"/>
      <c r="M392" s="58"/>
      <c r="N392" s="58"/>
      <c r="O392" s="58"/>
      <c r="P392" s="55"/>
      <c r="Q392" s="58"/>
      <c r="R392" s="84"/>
      <c r="S392" s="84"/>
      <c r="T392" s="84"/>
      <c r="U392" s="3"/>
      <c r="V392" s="42">
        <v>0</v>
      </c>
      <c r="W392" s="42" t="s">
        <v>2562</v>
      </c>
      <c r="X392" s="42" t="s">
        <v>2562</v>
      </c>
      <c r="Y392" s="42" t="s">
        <v>2562</v>
      </c>
      <c r="Z392" s="42" t="s">
        <v>2562</v>
      </c>
      <c r="AA392" s="42" t="s">
        <v>2562</v>
      </c>
      <c r="AB392" s="42" t="s">
        <v>2562</v>
      </c>
      <c r="AC392" s="42" t="s">
        <v>2562</v>
      </c>
      <c r="AD392" s="167"/>
      <c r="AE392" s="167"/>
      <c r="AF392" s="167"/>
      <c r="AG392" s="167"/>
      <c r="AH392" s="167"/>
      <c r="AI392" s="167"/>
      <c r="AJ392" s="167"/>
      <c r="AK392" s="167"/>
      <c r="AL392" s="167"/>
      <c r="AM392" s="167"/>
      <c r="AN392"/>
    </row>
    <row r="393" spans="1:40" s="4" customFormat="1" x14ac:dyDescent="0.2">
      <c r="A393" s="43"/>
      <c r="B393" s="44"/>
      <c r="C393" s="43"/>
      <c r="D393" s="58"/>
      <c r="E393" s="43"/>
      <c r="F393" s="45"/>
      <c r="G393" s="45"/>
      <c r="H393" s="46"/>
      <c r="I393" s="42"/>
      <c r="J393" s="42"/>
      <c r="K393" s="3"/>
      <c r="L393" s="58"/>
      <c r="M393" s="58"/>
      <c r="N393" s="58"/>
      <c r="O393" s="58"/>
      <c r="P393" s="55"/>
      <c r="Q393" s="58"/>
      <c r="R393" s="84"/>
      <c r="S393" s="84"/>
      <c r="T393" s="84"/>
      <c r="U393" s="3"/>
      <c r="V393" s="42">
        <v>0</v>
      </c>
      <c r="W393" s="42" t="s">
        <v>2562</v>
      </c>
      <c r="X393" s="42" t="s">
        <v>2562</v>
      </c>
      <c r="Y393" s="42" t="s">
        <v>2562</v>
      </c>
      <c r="Z393" s="42" t="s">
        <v>2562</v>
      </c>
      <c r="AA393" s="42" t="s">
        <v>2562</v>
      </c>
      <c r="AB393" s="42" t="s">
        <v>2562</v>
      </c>
      <c r="AC393" s="42" t="s">
        <v>2562</v>
      </c>
      <c r="AD393" s="167"/>
      <c r="AE393" s="167"/>
      <c r="AF393" s="167"/>
      <c r="AG393" s="167"/>
      <c r="AH393" s="167"/>
      <c r="AI393" s="167"/>
      <c r="AJ393" s="167"/>
      <c r="AK393" s="167"/>
      <c r="AL393" s="167"/>
      <c r="AM393" s="167"/>
      <c r="AN393"/>
    </row>
    <row r="394" spans="1:40" s="4" customFormat="1" x14ac:dyDescent="0.2">
      <c r="A394" s="43"/>
      <c r="B394" s="44"/>
      <c r="C394" s="43"/>
      <c r="D394" s="58"/>
      <c r="E394" s="43"/>
      <c r="F394" s="45"/>
      <c r="G394" s="45"/>
      <c r="H394" s="46"/>
      <c r="I394" s="42"/>
      <c r="J394" s="42"/>
      <c r="K394" s="3"/>
      <c r="L394" s="58"/>
      <c r="M394" s="58"/>
      <c r="N394" s="58"/>
      <c r="O394" s="58"/>
      <c r="P394" s="55"/>
      <c r="Q394" s="58"/>
      <c r="R394" s="84"/>
      <c r="S394" s="84"/>
      <c r="T394" s="84"/>
      <c r="U394" s="3"/>
      <c r="V394" s="42">
        <v>0</v>
      </c>
      <c r="W394" s="42" t="s">
        <v>2562</v>
      </c>
      <c r="X394" s="42" t="s">
        <v>2562</v>
      </c>
      <c r="Y394" s="42" t="s">
        <v>2562</v>
      </c>
      <c r="Z394" s="42" t="s">
        <v>2562</v>
      </c>
      <c r="AA394" s="42" t="s">
        <v>2562</v>
      </c>
      <c r="AB394" s="42" t="s">
        <v>2562</v>
      </c>
      <c r="AC394" s="42" t="s">
        <v>2562</v>
      </c>
      <c r="AD394" s="167"/>
      <c r="AE394" s="167"/>
      <c r="AF394" s="167"/>
      <c r="AG394" s="167"/>
      <c r="AH394" s="167"/>
      <c r="AI394" s="167"/>
      <c r="AJ394" s="167"/>
      <c r="AK394" s="167"/>
      <c r="AL394" s="167"/>
      <c r="AM394" s="167"/>
      <c r="AN394"/>
    </row>
    <row r="395" spans="1:40" s="4" customFormat="1" x14ac:dyDescent="0.2">
      <c r="A395" s="43"/>
      <c r="B395" s="44"/>
      <c r="C395" s="43"/>
      <c r="D395" s="58"/>
      <c r="E395" s="43"/>
      <c r="F395" s="45"/>
      <c r="G395" s="45"/>
      <c r="H395" s="46"/>
      <c r="I395" s="42"/>
      <c r="J395" s="42"/>
      <c r="K395" s="3"/>
      <c r="L395" s="58"/>
      <c r="M395" s="58"/>
      <c r="N395" s="58"/>
      <c r="O395" s="58"/>
      <c r="P395" s="55"/>
      <c r="Q395" s="58"/>
      <c r="R395" s="84"/>
      <c r="S395" s="84"/>
      <c r="T395" s="84"/>
      <c r="U395" s="3"/>
      <c r="V395" s="42">
        <v>0</v>
      </c>
      <c r="W395" s="42" t="s">
        <v>2562</v>
      </c>
      <c r="X395" s="42" t="s">
        <v>2562</v>
      </c>
      <c r="Y395" s="42" t="s">
        <v>2562</v>
      </c>
      <c r="Z395" s="42" t="s">
        <v>2562</v>
      </c>
      <c r="AA395" s="42" t="s">
        <v>2562</v>
      </c>
      <c r="AB395" s="42" t="s">
        <v>2562</v>
      </c>
      <c r="AC395" s="42" t="s">
        <v>2562</v>
      </c>
      <c r="AD395" s="167"/>
      <c r="AE395" s="167"/>
      <c r="AF395" s="167"/>
      <c r="AG395" s="167"/>
      <c r="AH395" s="167"/>
      <c r="AI395" s="167"/>
      <c r="AJ395" s="167"/>
      <c r="AK395" s="167"/>
      <c r="AL395" s="167"/>
      <c r="AM395" s="167"/>
      <c r="AN395"/>
    </row>
    <row r="396" spans="1:40" s="4" customFormat="1" x14ac:dyDescent="0.2">
      <c r="A396" s="43"/>
      <c r="B396" s="44"/>
      <c r="C396" s="43"/>
      <c r="D396" s="58"/>
      <c r="E396" s="43"/>
      <c r="F396" s="45"/>
      <c r="G396" s="45"/>
      <c r="H396" s="46"/>
      <c r="I396" s="42"/>
      <c r="J396" s="42"/>
      <c r="K396" s="3"/>
      <c r="L396" s="58"/>
      <c r="M396" s="58"/>
      <c r="N396" s="58"/>
      <c r="O396" s="58"/>
      <c r="P396" s="55"/>
      <c r="Q396" s="58"/>
      <c r="R396" s="84"/>
      <c r="S396" s="84"/>
      <c r="T396" s="84"/>
      <c r="U396" s="3"/>
      <c r="V396" s="42">
        <v>0</v>
      </c>
      <c r="W396" s="42" t="s">
        <v>2562</v>
      </c>
      <c r="X396" s="42" t="s">
        <v>2562</v>
      </c>
      <c r="Y396" s="42" t="s">
        <v>2562</v>
      </c>
      <c r="Z396" s="42" t="s">
        <v>2562</v>
      </c>
      <c r="AA396" s="42" t="s">
        <v>2562</v>
      </c>
      <c r="AB396" s="42" t="s">
        <v>2562</v>
      </c>
      <c r="AC396" s="42" t="s">
        <v>2562</v>
      </c>
      <c r="AD396" s="167"/>
      <c r="AE396" s="167"/>
      <c r="AF396" s="167"/>
      <c r="AG396" s="167"/>
      <c r="AH396" s="167"/>
      <c r="AI396" s="167"/>
      <c r="AJ396" s="167"/>
      <c r="AK396" s="167"/>
      <c r="AL396" s="167"/>
      <c r="AM396" s="167"/>
      <c r="AN396"/>
    </row>
    <row r="397" spans="1:40" s="4" customFormat="1" x14ac:dyDescent="0.2">
      <c r="A397" s="43"/>
      <c r="B397" s="44"/>
      <c r="C397" s="43"/>
      <c r="D397" s="58"/>
      <c r="E397" s="43"/>
      <c r="F397" s="45"/>
      <c r="G397" s="45"/>
      <c r="H397" s="46"/>
      <c r="I397" s="42"/>
      <c r="J397" s="42"/>
      <c r="K397" s="3"/>
      <c r="L397" s="58"/>
      <c r="M397" s="58"/>
      <c r="N397" s="58"/>
      <c r="O397" s="58"/>
      <c r="P397" s="55"/>
      <c r="Q397" s="58"/>
      <c r="R397" s="84"/>
      <c r="S397" s="84"/>
      <c r="T397" s="84"/>
      <c r="U397" s="3"/>
      <c r="V397" s="42">
        <v>0</v>
      </c>
      <c r="W397" s="42" t="s">
        <v>2562</v>
      </c>
      <c r="X397" s="42" t="s">
        <v>2562</v>
      </c>
      <c r="Y397" s="42" t="s">
        <v>2562</v>
      </c>
      <c r="Z397" s="42" t="s">
        <v>2562</v>
      </c>
      <c r="AA397" s="42" t="s">
        <v>2562</v>
      </c>
      <c r="AB397" s="42" t="s">
        <v>2562</v>
      </c>
      <c r="AC397" s="42" t="s">
        <v>2562</v>
      </c>
      <c r="AD397" s="167"/>
      <c r="AE397" s="167"/>
      <c r="AF397" s="167"/>
      <c r="AG397" s="167"/>
      <c r="AH397" s="167"/>
      <c r="AI397" s="167"/>
      <c r="AJ397" s="167"/>
      <c r="AK397" s="167"/>
      <c r="AL397" s="167"/>
      <c r="AM397" s="167"/>
      <c r="AN397"/>
    </row>
    <row r="398" spans="1:40" s="4" customFormat="1" x14ac:dyDescent="0.2">
      <c r="A398" s="43"/>
      <c r="B398" s="44"/>
      <c r="C398" s="43"/>
      <c r="D398" s="58"/>
      <c r="E398" s="43"/>
      <c r="F398" s="45"/>
      <c r="G398" s="45"/>
      <c r="H398" s="46"/>
      <c r="I398" s="42"/>
      <c r="J398" s="42"/>
      <c r="K398" s="3"/>
      <c r="L398" s="58"/>
      <c r="M398" s="58"/>
      <c r="N398" s="58"/>
      <c r="O398" s="58"/>
      <c r="P398" s="55"/>
      <c r="Q398" s="58"/>
      <c r="R398" s="84"/>
      <c r="S398" s="84"/>
      <c r="T398" s="84"/>
      <c r="U398" s="3"/>
      <c r="V398" s="42">
        <v>0</v>
      </c>
      <c r="W398" s="42" t="s">
        <v>2562</v>
      </c>
      <c r="X398" s="42" t="s">
        <v>2562</v>
      </c>
      <c r="Y398" s="42" t="s">
        <v>2562</v>
      </c>
      <c r="Z398" s="42" t="s">
        <v>2562</v>
      </c>
      <c r="AA398" s="42" t="s">
        <v>2562</v>
      </c>
      <c r="AB398" s="42" t="s">
        <v>2562</v>
      </c>
      <c r="AC398" s="42" t="s">
        <v>2562</v>
      </c>
      <c r="AD398" s="167"/>
      <c r="AE398" s="167"/>
      <c r="AF398" s="167"/>
      <c r="AG398" s="167"/>
      <c r="AH398" s="167"/>
      <c r="AI398" s="167"/>
      <c r="AJ398" s="167"/>
      <c r="AK398" s="167"/>
      <c r="AL398" s="167"/>
      <c r="AM398" s="167"/>
      <c r="AN398"/>
    </row>
    <row r="399" spans="1:40" s="4" customFormat="1" x14ac:dyDescent="0.2">
      <c r="A399" s="43"/>
      <c r="B399" s="44"/>
      <c r="C399" s="43"/>
      <c r="D399" s="58"/>
      <c r="E399" s="43"/>
      <c r="F399" s="45"/>
      <c r="G399" s="45"/>
      <c r="H399" s="46"/>
      <c r="I399" s="42"/>
      <c r="J399" s="42"/>
      <c r="K399" s="3"/>
      <c r="L399" s="58"/>
      <c r="M399" s="58"/>
      <c r="N399" s="58"/>
      <c r="O399" s="58"/>
      <c r="P399" s="55"/>
      <c r="Q399" s="58"/>
      <c r="R399" s="84"/>
      <c r="S399" s="84"/>
      <c r="T399" s="84"/>
      <c r="U399" s="3"/>
      <c r="V399" s="42">
        <v>0</v>
      </c>
      <c r="W399" s="42" t="s">
        <v>2562</v>
      </c>
      <c r="X399" s="42" t="s">
        <v>2562</v>
      </c>
      <c r="Y399" s="42" t="s">
        <v>2562</v>
      </c>
      <c r="Z399" s="42" t="s">
        <v>2562</v>
      </c>
      <c r="AA399" s="42" t="s">
        <v>2562</v>
      </c>
      <c r="AB399" s="42" t="s">
        <v>2562</v>
      </c>
      <c r="AC399" s="42" t="s">
        <v>2562</v>
      </c>
      <c r="AD399" s="167"/>
      <c r="AE399" s="167"/>
      <c r="AF399" s="167"/>
      <c r="AG399" s="167"/>
      <c r="AH399" s="167"/>
      <c r="AI399" s="167"/>
      <c r="AJ399" s="167"/>
      <c r="AK399" s="167"/>
      <c r="AL399" s="167"/>
      <c r="AM399" s="167"/>
      <c r="AN399"/>
    </row>
    <row r="400" spans="1:40" s="4" customFormat="1" x14ac:dyDescent="0.2">
      <c r="A400" s="43"/>
      <c r="B400" s="44"/>
      <c r="C400" s="43"/>
      <c r="D400" s="58"/>
      <c r="E400" s="43"/>
      <c r="F400" s="45"/>
      <c r="G400" s="45"/>
      <c r="H400" s="46"/>
      <c r="I400" s="42"/>
      <c r="J400" s="42"/>
      <c r="K400" s="3"/>
      <c r="L400" s="58"/>
      <c r="M400" s="58"/>
      <c r="N400" s="58"/>
      <c r="O400" s="58"/>
      <c r="P400" s="55"/>
      <c r="Q400" s="58"/>
      <c r="R400" s="84"/>
      <c r="S400" s="84"/>
      <c r="T400" s="84"/>
      <c r="U400" s="3"/>
      <c r="V400" s="42">
        <v>0</v>
      </c>
      <c r="W400" s="42" t="s">
        <v>2562</v>
      </c>
      <c r="X400" s="42" t="s">
        <v>2562</v>
      </c>
      <c r="Y400" s="42" t="s">
        <v>2562</v>
      </c>
      <c r="Z400" s="42" t="s">
        <v>2562</v>
      </c>
      <c r="AA400" s="42" t="s">
        <v>2562</v>
      </c>
      <c r="AB400" s="42" t="s">
        <v>2562</v>
      </c>
      <c r="AC400" s="42" t="s">
        <v>2562</v>
      </c>
      <c r="AD400" s="167"/>
      <c r="AE400" s="167"/>
      <c r="AF400" s="167"/>
      <c r="AG400" s="167"/>
      <c r="AH400" s="167"/>
      <c r="AI400" s="167"/>
      <c r="AJ400" s="167"/>
      <c r="AK400" s="167"/>
      <c r="AL400" s="167"/>
      <c r="AM400" s="167"/>
      <c r="AN400"/>
    </row>
    <row r="401" spans="1:40" s="4" customFormat="1" x14ac:dyDescent="0.2">
      <c r="A401" s="43"/>
      <c r="B401" s="44"/>
      <c r="C401" s="43"/>
      <c r="D401" s="58"/>
      <c r="E401" s="43"/>
      <c r="F401" s="45"/>
      <c r="G401" s="45"/>
      <c r="H401" s="46"/>
      <c r="I401" s="42"/>
      <c r="J401" s="42"/>
      <c r="K401" s="3"/>
      <c r="L401" s="58"/>
      <c r="M401" s="58"/>
      <c r="N401" s="58"/>
      <c r="O401" s="58"/>
      <c r="P401" s="55"/>
      <c r="Q401" s="58"/>
      <c r="R401" s="84"/>
      <c r="S401" s="84"/>
      <c r="T401" s="84"/>
      <c r="U401" s="3"/>
      <c r="V401" s="42">
        <v>0</v>
      </c>
      <c r="W401" s="42" t="s">
        <v>2562</v>
      </c>
      <c r="X401" s="42" t="s">
        <v>2562</v>
      </c>
      <c r="Y401" s="42" t="s">
        <v>2562</v>
      </c>
      <c r="Z401" s="42" t="s">
        <v>2562</v>
      </c>
      <c r="AA401" s="42" t="s">
        <v>2562</v>
      </c>
      <c r="AB401" s="42" t="s">
        <v>2562</v>
      </c>
      <c r="AC401" s="42" t="s">
        <v>2562</v>
      </c>
      <c r="AD401" s="167"/>
      <c r="AE401" s="167"/>
      <c r="AF401" s="167"/>
      <c r="AG401" s="167"/>
      <c r="AH401" s="167"/>
      <c r="AI401" s="167"/>
      <c r="AJ401" s="167"/>
      <c r="AK401" s="167"/>
      <c r="AL401" s="167"/>
      <c r="AM401" s="167"/>
      <c r="AN401"/>
    </row>
    <row r="402" spans="1:40" s="4" customFormat="1" x14ac:dyDescent="0.2">
      <c r="A402" s="43"/>
      <c r="B402" s="44"/>
      <c r="C402" s="43"/>
      <c r="D402" s="58"/>
      <c r="E402" s="43"/>
      <c r="F402" s="45"/>
      <c r="G402" s="45"/>
      <c r="H402" s="46"/>
      <c r="I402" s="42"/>
      <c r="J402" s="42"/>
      <c r="K402" s="3"/>
      <c r="L402" s="58"/>
      <c r="M402" s="58"/>
      <c r="N402" s="58"/>
      <c r="O402" s="58"/>
      <c r="P402" s="55"/>
      <c r="Q402" s="58"/>
      <c r="R402" s="84"/>
      <c r="S402" s="84"/>
      <c r="T402" s="84"/>
      <c r="U402" s="3"/>
      <c r="V402" s="42">
        <v>0</v>
      </c>
      <c r="W402" s="42" t="s">
        <v>2562</v>
      </c>
      <c r="X402" s="42" t="s">
        <v>2562</v>
      </c>
      <c r="Y402" s="42" t="s">
        <v>2562</v>
      </c>
      <c r="Z402" s="42" t="s">
        <v>2562</v>
      </c>
      <c r="AA402" s="42" t="s">
        <v>2562</v>
      </c>
      <c r="AB402" s="42" t="s">
        <v>2562</v>
      </c>
      <c r="AC402" s="42" t="s">
        <v>2562</v>
      </c>
      <c r="AD402" s="167"/>
      <c r="AE402" s="167"/>
      <c r="AF402" s="167"/>
      <c r="AG402" s="167"/>
      <c r="AH402" s="167"/>
      <c r="AI402" s="167"/>
      <c r="AJ402" s="167"/>
      <c r="AK402" s="167"/>
      <c r="AL402" s="167"/>
      <c r="AM402" s="167"/>
      <c r="AN402"/>
    </row>
    <row r="403" spans="1:40" s="4" customFormat="1" x14ac:dyDescent="0.2">
      <c r="A403" s="43"/>
      <c r="B403" s="44"/>
      <c r="C403" s="43"/>
      <c r="D403" s="58"/>
      <c r="E403" s="43"/>
      <c r="F403" s="45"/>
      <c r="G403" s="45"/>
      <c r="H403" s="46"/>
      <c r="I403" s="42"/>
      <c r="J403" s="42"/>
      <c r="K403" s="3"/>
      <c r="L403" s="58"/>
      <c r="M403" s="58"/>
      <c r="N403" s="58"/>
      <c r="O403" s="58"/>
      <c r="P403" s="55"/>
      <c r="Q403" s="58"/>
      <c r="R403" s="84"/>
      <c r="S403" s="84"/>
      <c r="T403" s="84"/>
      <c r="U403" s="3"/>
      <c r="V403" s="42">
        <v>0</v>
      </c>
      <c r="W403" s="42" t="s">
        <v>2562</v>
      </c>
      <c r="X403" s="42" t="s">
        <v>2562</v>
      </c>
      <c r="Y403" s="42" t="s">
        <v>2562</v>
      </c>
      <c r="Z403" s="42" t="s">
        <v>2562</v>
      </c>
      <c r="AA403" s="42" t="s">
        <v>2562</v>
      </c>
      <c r="AB403" s="42" t="s">
        <v>2562</v>
      </c>
      <c r="AC403" s="42" t="s">
        <v>2562</v>
      </c>
      <c r="AD403" s="167"/>
      <c r="AE403" s="167"/>
      <c r="AF403" s="167"/>
      <c r="AG403" s="167"/>
      <c r="AH403" s="167"/>
      <c r="AI403" s="167"/>
      <c r="AJ403" s="167"/>
      <c r="AK403" s="167"/>
      <c r="AL403" s="167"/>
      <c r="AM403" s="167"/>
      <c r="AN403"/>
    </row>
    <row r="404" spans="1:40" s="4" customFormat="1" x14ac:dyDescent="0.2">
      <c r="A404" s="43"/>
      <c r="B404" s="44"/>
      <c r="C404" s="43"/>
      <c r="D404" s="58"/>
      <c r="E404" s="43"/>
      <c r="F404" s="45"/>
      <c r="G404" s="45"/>
      <c r="H404" s="46"/>
      <c r="I404" s="42"/>
      <c r="J404" s="42"/>
      <c r="K404" s="3"/>
      <c r="L404" s="58"/>
      <c r="M404" s="58"/>
      <c r="N404" s="58"/>
      <c r="O404" s="58"/>
      <c r="P404" s="55"/>
      <c r="Q404" s="58"/>
      <c r="R404" s="84"/>
      <c r="S404" s="84"/>
      <c r="T404" s="84"/>
      <c r="U404" s="3"/>
      <c r="V404" s="42">
        <v>0</v>
      </c>
      <c r="W404" s="42" t="s">
        <v>2562</v>
      </c>
      <c r="X404" s="42" t="s">
        <v>2562</v>
      </c>
      <c r="Y404" s="42" t="s">
        <v>2562</v>
      </c>
      <c r="Z404" s="42" t="s">
        <v>2562</v>
      </c>
      <c r="AA404" s="42" t="s">
        <v>2562</v>
      </c>
      <c r="AB404" s="42" t="s">
        <v>2562</v>
      </c>
      <c r="AC404" s="42" t="s">
        <v>2562</v>
      </c>
      <c r="AD404" s="167"/>
      <c r="AE404" s="167"/>
      <c r="AF404" s="167"/>
      <c r="AG404" s="167"/>
      <c r="AH404" s="167"/>
      <c r="AI404" s="167"/>
      <c r="AJ404" s="167"/>
      <c r="AK404" s="167"/>
      <c r="AL404" s="167"/>
      <c r="AM404" s="167"/>
      <c r="AN404"/>
    </row>
    <row r="405" spans="1:40" s="4" customFormat="1" x14ac:dyDescent="0.2">
      <c r="A405" s="43"/>
      <c r="B405" s="44"/>
      <c r="C405" s="43"/>
      <c r="D405" s="58"/>
      <c r="E405" s="43"/>
      <c r="F405" s="45"/>
      <c r="G405" s="45"/>
      <c r="H405" s="46"/>
      <c r="I405" s="42"/>
      <c r="J405" s="42"/>
      <c r="K405" s="3"/>
      <c r="L405" s="58"/>
      <c r="M405" s="58"/>
      <c r="N405" s="58"/>
      <c r="O405" s="58"/>
      <c r="P405" s="55"/>
      <c r="Q405" s="58"/>
      <c r="R405" s="84"/>
      <c r="S405" s="84"/>
      <c r="T405" s="84"/>
      <c r="U405" s="3"/>
      <c r="V405" s="42">
        <v>0</v>
      </c>
      <c r="W405" s="42" t="s">
        <v>2562</v>
      </c>
      <c r="X405" s="42" t="s">
        <v>2562</v>
      </c>
      <c r="Y405" s="42" t="s">
        <v>2562</v>
      </c>
      <c r="Z405" s="42" t="s">
        <v>2562</v>
      </c>
      <c r="AA405" s="42" t="s">
        <v>2562</v>
      </c>
      <c r="AB405" s="42" t="s">
        <v>2562</v>
      </c>
      <c r="AC405" s="42" t="s">
        <v>2562</v>
      </c>
      <c r="AD405" s="167"/>
      <c r="AE405" s="167"/>
      <c r="AF405" s="167"/>
      <c r="AG405" s="167"/>
      <c r="AH405" s="167"/>
      <c r="AI405" s="167"/>
      <c r="AJ405" s="167"/>
      <c r="AK405" s="167"/>
      <c r="AL405" s="167"/>
      <c r="AM405" s="167"/>
      <c r="AN405"/>
    </row>
    <row r="406" spans="1:40" s="4" customFormat="1" x14ac:dyDescent="0.2">
      <c r="A406" s="43"/>
      <c r="B406" s="44"/>
      <c r="C406" s="43"/>
      <c r="D406" s="58"/>
      <c r="E406" s="43"/>
      <c r="F406" s="45"/>
      <c r="G406" s="45"/>
      <c r="H406" s="46"/>
      <c r="I406" s="42"/>
      <c r="J406" s="42"/>
      <c r="K406" s="3"/>
      <c r="L406" s="58"/>
      <c r="M406" s="58"/>
      <c r="N406" s="58"/>
      <c r="O406" s="58"/>
      <c r="P406" s="55"/>
      <c r="Q406" s="58"/>
      <c r="R406" s="84"/>
      <c r="S406" s="84"/>
      <c r="T406" s="84"/>
      <c r="U406" s="3"/>
      <c r="V406" s="42">
        <v>0</v>
      </c>
      <c r="W406" s="42" t="s">
        <v>2562</v>
      </c>
      <c r="X406" s="42" t="s">
        <v>2562</v>
      </c>
      <c r="Y406" s="42" t="s">
        <v>2562</v>
      </c>
      <c r="Z406" s="42" t="s">
        <v>2562</v>
      </c>
      <c r="AA406" s="42" t="s">
        <v>2562</v>
      </c>
      <c r="AB406" s="42" t="s">
        <v>2562</v>
      </c>
      <c r="AC406" s="42" t="s">
        <v>2562</v>
      </c>
      <c r="AD406" s="167"/>
      <c r="AE406" s="167"/>
      <c r="AF406" s="167"/>
      <c r="AG406" s="167"/>
      <c r="AH406" s="167"/>
      <c r="AI406" s="167"/>
      <c r="AJ406" s="167"/>
      <c r="AK406" s="167"/>
      <c r="AL406" s="167"/>
      <c r="AM406" s="167"/>
      <c r="AN406"/>
    </row>
    <row r="407" spans="1:40" s="4" customFormat="1" x14ac:dyDescent="0.2">
      <c r="A407" s="43"/>
      <c r="B407" s="44"/>
      <c r="C407" s="43"/>
      <c r="D407" s="58"/>
      <c r="E407" s="43"/>
      <c r="F407" s="45"/>
      <c r="G407" s="45"/>
      <c r="H407" s="46"/>
      <c r="I407" s="42"/>
      <c r="J407" s="42"/>
      <c r="K407" s="3"/>
      <c r="L407" s="58"/>
      <c r="M407" s="58"/>
      <c r="N407" s="58"/>
      <c r="O407" s="58"/>
      <c r="P407" s="55"/>
      <c r="Q407" s="58"/>
      <c r="R407" s="84"/>
      <c r="S407" s="84"/>
      <c r="T407" s="84"/>
      <c r="U407" s="3"/>
      <c r="V407" s="42">
        <v>0</v>
      </c>
      <c r="W407" s="42" t="s">
        <v>2562</v>
      </c>
      <c r="X407" s="42" t="s">
        <v>2562</v>
      </c>
      <c r="Y407" s="42" t="s">
        <v>2562</v>
      </c>
      <c r="Z407" s="42" t="s">
        <v>2562</v>
      </c>
      <c r="AA407" s="42" t="s">
        <v>2562</v>
      </c>
      <c r="AB407" s="42" t="s">
        <v>2562</v>
      </c>
      <c r="AC407" s="42" t="s">
        <v>2562</v>
      </c>
      <c r="AD407" s="167"/>
      <c r="AE407" s="167"/>
      <c r="AF407" s="167"/>
      <c r="AG407" s="167"/>
      <c r="AH407" s="167"/>
      <c r="AI407" s="167"/>
      <c r="AJ407" s="167"/>
      <c r="AK407" s="167"/>
      <c r="AL407" s="167"/>
      <c r="AM407" s="167"/>
      <c r="AN407"/>
    </row>
    <row r="408" spans="1:40" s="4" customFormat="1" x14ac:dyDescent="0.2">
      <c r="A408" s="43"/>
      <c r="B408" s="44"/>
      <c r="C408" s="43"/>
      <c r="D408" s="58"/>
      <c r="E408" s="43"/>
      <c r="F408" s="45"/>
      <c r="G408" s="45"/>
      <c r="H408" s="46"/>
      <c r="I408" s="42"/>
      <c r="J408" s="42"/>
      <c r="K408" s="3"/>
      <c r="L408" s="58"/>
      <c r="M408" s="58"/>
      <c r="N408" s="58"/>
      <c r="O408" s="58"/>
      <c r="P408" s="55"/>
      <c r="Q408" s="58"/>
      <c r="R408" s="84"/>
      <c r="S408" s="84"/>
      <c r="T408" s="84"/>
      <c r="U408" s="3"/>
      <c r="V408" s="42">
        <v>0</v>
      </c>
      <c r="W408" s="42" t="s">
        <v>2562</v>
      </c>
      <c r="X408" s="42" t="s">
        <v>2562</v>
      </c>
      <c r="Y408" s="42" t="s">
        <v>2562</v>
      </c>
      <c r="Z408" s="42" t="s">
        <v>2562</v>
      </c>
      <c r="AA408" s="42" t="s">
        <v>2562</v>
      </c>
      <c r="AB408" s="42" t="s">
        <v>2562</v>
      </c>
      <c r="AC408" s="42" t="s">
        <v>2562</v>
      </c>
      <c r="AD408" s="167"/>
      <c r="AE408" s="167"/>
      <c r="AF408" s="167"/>
      <c r="AG408" s="167"/>
      <c r="AH408" s="167"/>
      <c r="AI408" s="167"/>
      <c r="AJ408" s="167"/>
      <c r="AK408" s="167"/>
      <c r="AL408" s="167"/>
      <c r="AM408" s="167"/>
      <c r="AN408"/>
    </row>
    <row r="409" spans="1:40" s="4" customFormat="1" x14ac:dyDescent="0.2">
      <c r="A409" s="43"/>
      <c r="B409" s="44"/>
      <c r="C409" s="43"/>
      <c r="D409" s="58"/>
      <c r="E409" s="43"/>
      <c r="F409" s="45"/>
      <c r="G409" s="45"/>
      <c r="H409" s="46"/>
      <c r="I409" s="42"/>
      <c r="J409" s="42"/>
      <c r="K409" s="3"/>
      <c r="L409" s="58"/>
      <c r="M409" s="58"/>
      <c r="N409" s="58"/>
      <c r="O409" s="58"/>
      <c r="P409" s="55"/>
      <c r="Q409" s="58"/>
      <c r="R409" s="84"/>
      <c r="S409" s="84"/>
      <c r="T409" s="84"/>
      <c r="U409" s="3"/>
      <c r="V409" s="42">
        <v>0</v>
      </c>
      <c r="W409" s="42" t="s">
        <v>2562</v>
      </c>
      <c r="X409" s="42" t="s">
        <v>2562</v>
      </c>
      <c r="Y409" s="42" t="s">
        <v>2562</v>
      </c>
      <c r="Z409" s="42" t="s">
        <v>2562</v>
      </c>
      <c r="AA409" s="42" t="s">
        <v>2562</v>
      </c>
      <c r="AB409" s="42" t="s">
        <v>2562</v>
      </c>
      <c r="AC409" s="42" t="s">
        <v>2562</v>
      </c>
      <c r="AD409" s="167"/>
      <c r="AE409" s="167"/>
      <c r="AF409" s="167"/>
      <c r="AG409" s="167"/>
      <c r="AH409" s="167"/>
      <c r="AI409" s="167"/>
      <c r="AJ409" s="167"/>
      <c r="AK409" s="167"/>
      <c r="AL409" s="167"/>
      <c r="AM409" s="167"/>
      <c r="AN409"/>
    </row>
    <row r="410" spans="1:40" s="4" customFormat="1" x14ac:dyDescent="0.2">
      <c r="A410" s="43"/>
      <c r="B410" s="44"/>
      <c r="C410" s="43"/>
      <c r="D410" s="58"/>
      <c r="E410" s="43"/>
      <c r="F410" s="45"/>
      <c r="G410" s="45"/>
      <c r="H410" s="46"/>
      <c r="I410" s="42"/>
      <c r="J410" s="42"/>
      <c r="K410" s="3"/>
      <c r="L410" s="58"/>
      <c r="M410" s="58"/>
      <c r="N410" s="58"/>
      <c r="O410" s="58"/>
      <c r="P410" s="55"/>
      <c r="Q410" s="58"/>
      <c r="R410" s="84"/>
      <c r="S410" s="84"/>
      <c r="T410" s="84"/>
      <c r="U410" s="3"/>
      <c r="V410" s="42">
        <v>0</v>
      </c>
      <c r="W410" s="42" t="s">
        <v>2562</v>
      </c>
      <c r="X410" s="42" t="s">
        <v>2562</v>
      </c>
      <c r="Y410" s="42" t="s">
        <v>2562</v>
      </c>
      <c r="Z410" s="42" t="s">
        <v>2562</v>
      </c>
      <c r="AA410" s="42" t="s">
        <v>2562</v>
      </c>
      <c r="AB410" s="42" t="s">
        <v>2562</v>
      </c>
      <c r="AC410" s="42" t="s">
        <v>2562</v>
      </c>
      <c r="AD410" s="167"/>
      <c r="AE410" s="167"/>
      <c r="AF410" s="167"/>
      <c r="AG410" s="167"/>
      <c r="AH410" s="167"/>
      <c r="AI410" s="167"/>
      <c r="AJ410" s="167"/>
      <c r="AK410" s="167"/>
      <c r="AL410" s="167"/>
      <c r="AM410" s="167"/>
      <c r="AN410"/>
    </row>
    <row r="411" spans="1:40" s="4" customFormat="1" x14ac:dyDescent="0.2">
      <c r="A411" s="43"/>
      <c r="B411" s="44"/>
      <c r="C411" s="43"/>
      <c r="D411" s="58"/>
      <c r="E411" s="43"/>
      <c r="F411" s="45"/>
      <c r="G411" s="45"/>
      <c r="H411" s="46"/>
      <c r="I411" s="42"/>
      <c r="J411" s="42"/>
      <c r="K411" s="3"/>
      <c r="L411" s="58"/>
      <c r="M411" s="58"/>
      <c r="N411" s="58"/>
      <c r="O411" s="58"/>
      <c r="P411" s="55"/>
      <c r="Q411" s="58"/>
      <c r="R411" s="84"/>
      <c r="S411" s="84"/>
      <c r="T411" s="84"/>
      <c r="U411" s="3"/>
      <c r="V411" s="42">
        <v>0</v>
      </c>
      <c r="W411" s="42" t="s">
        <v>2562</v>
      </c>
      <c r="X411" s="42" t="s">
        <v>2562</v>
      </c>
      <c r="Y411" s="42" t="s">
        <v>2562</v>
      </c>
      <c r="Z411" s="42" t="s">
        <v>2562</v>
      </c>
      <c r="AA411" s="42" t="s">
        <v>2562</v>
      </c>
      <c r="AB411" s="42" t="s">
        <v>2562</v>
      </c>
      <c r="AC411" s="42" t="s">
        <v>2562</v>
      </c>
      <c r="AD411" s="167"/>
      <c r="AE411" s="167"/>
      <c r="AF411" s="167"/>
      <c r="AG411" s="167"/>
      <c r="AH411" s="167"/>
      <c r="AI411" s="167"/>
      <c r="AJ411" s="167"/>
      <c r="AK411" s="167"/>
      <c r="AL411" s="167"/>
      <c r="AM411" s="167"/>
      <c r="AN411"/>
    </row>
    <row r="412" spans="1:40" s="4" customFormat="1" x14ac:dyDescent="0.2">
      <c r="A412" s="43"/>
      <c r="B412" s="44"/>
      <c r="C412" s="43"/>
      <c r="D412" s="58"/>
      <c r="E412" s="43"/>
      <c r="F412" s="45"/>
      <c r="G412" s="45"/>
      <c r="H412" s="46"/>
      <c r="I412" s="42"/>
      <c r="J412" s="42"/>
      <c r="K412" s="3"/>
      <c r="L412" s="58"/>
      <c r="M412" s="58"/>
      <c r="N412" s="58"/>
      <c r="O412" s="58"/>
      <c r="P412" s="55"/>
      <c r="Q412" s="58"/>
      <c r="R412" s="84"/>
      <c r="S412" s="84"/>
      <c r="T412" s="84"/>
      <c r="U412" s="3"/>
      <c r="V412" s="42">
        <v>0</v>
      </c>
      <c r="W412" s="42" t="s">
        <v>2562</v>
      </c>
      <c r="X412" s="42" t="s">
        <v>2562</v>
      </c>
      <c r="Y412" s="42" t="s">
        <v>2562</v>
      </c>
      <c r="Z412" s="42" t="s">
        <v>2562</v>
      </c>
      <c r="AA412" s="42" t="s">
        <v>2562</v>
      </c>
      <c r="AB412" s="42" t="s">
        <v>2562</v>
      </c>
      <c r="AC412" s="42" t="s">
        <v>2562</v>
      </c>
      <c r="AD412" s="167"/>
      <c r="AE412" s="167"/>
      <c r="AF412" s="167"/>
      <c r="AG412" s="167"/>
      <c r="AH412" s="167"/>
      <c r="AI412" s="167"/>
      <c r="AJ412" s="167"/>
      <c r="AK412" s="167"/>
      <c r="AL412" s="167"/>
      <c r="AM412" s="167"/>
      <c r="AN412"/>
    </row>
    <row r="413" spans="1:40" s="4" customFormat="1" x14ac:dyDescent="0.2">
      <c r="A413" s="43"/>
      <c r="B413" s="44"/>
      <c r="C413" s="43"/>
      <c r="D413" s="58"/>
      <c r="E413" s="43"/>
      <c r="F413" s="45"/>
      <c r="G413" s="45"/>
      <c r="H413" s="46"/>
      <c r="I413" s="42"/>
      <c r="J413" s="42"/>
      <c r="K413" s="3"/>
      <c r="L413" s="58"/>
      <c r="M413" s="58"/>
      <c r="N413" s="58"/>
      <c r="O413" s="58"/>
      <c r="P413" s="55"/>
      <c r="Q413" s="58"/>
      <c r="R413" s="84"/>
      <c r="S413" s="84"/>
      <c r="T413" s="84"/>
      <c r="U413" s="3"/>
      <c r="V413" s="42">
        <v>0</v>
      </c>
      <c r="W413" s="42" t="s">
        <v>2562</v>
      </c>
      <c r="X413" s="42" t="s">
        <v>2562</v>
      </c>
      <c r="Y413" s="42" t="s">
        <v>2562</v>
      </c>
      <c r="Z413" s="42" t="s">
        <v>2562</v>
      </c>
      <c r="AA413" s="42" t="s">
        <v>2562</v>
      </c>
      <c r="AB413" s="42" t="s">
        <v>2562</v>
      </c>
      <c r="AC413" s="42" t="s">
        <v>2562</v>
      </c>
      <c r="AD413" s="167"/>
      <c r="AE413" s="167"/>
      <c r="AF413" s="167"/>
      <c r="AG413" s="167"/>
      <c r="AH413" s="167"/>
      <c r="AI413" s="167"/>
      <c r="AJ413" s="167"/>
      <c r="AK413" s="167"/>
      <c r="AL413" s="167"/>
      <c r="AM413" s="167"/>
      <c r="AN413"/>
    </row>
    <row r="414" spans="1:40" s="4" customFormat="1" x14ac:dyDescent="0.2">
      <c r="A414" s="43"/>
      <c r="B414" s="44"/>
      <c r="C414" s="43"/>
      <c r="D414" s="58"/>
      <c r="E414" s="43"/>
      <c r="F414" s="45"/>
      <c r="G414" s="45"/>
      <c r="H414" s="46"/>
      <c r="I414" s="42"/>
      <c r="J414" s="42"/>
      <c r="K414" s="3"/>
      <c r="L414" s="58"/>
      <c r="M414" s="58"/>
      <c r="N414" s="58"/>
      <c r="O414" s="58"/>
      <c r="P414" s="55"/>
      <c r="Q414" s="58"/>
      <c r="R414" s="84"/>
      <c r="S414" s="84"/>
      <c r="T414" s="84"/>
      <c r="U414" s="3"/>
      <c r="V414" s="42">
        <v>0</v>
      </c>
      <c r="W414" s="42" t="s">
        <v>2562</v>
      </c>
      <c r="X414" s="42" t="s">
        <v>2562</v>
      </c>
      <c r="Y414" s="42" t="s">
        <v>2562</v>
      </c>
      <c r="Z414" s="42" t="s">
        <v>2562</v>
      </c>
      <c r="AA414" s="42" t="s">
        <v>2562</v>
      </c>
      <c r="AB414" s="42" t="s">
        <v>2562</v>
      </c>
      <c r="AC414" s="42" t="s">
        <v>2562</v>
      </c>
      <c r="AD414" s="167"/>
      <c r="AE414" s="167"/>
      <c r="AF414" s="167"/>
      <c r="AG414" s="167"/>
      <c r="AH414" s="167"/>
      <c r="AI414" s="167"/>
      <c r="AJ414" s="167"/>
      <c r="AK414" s="167"/>
      <c r="AL414" s="167"/>
      <c r="AM414" s="167"/>
      <c r="AN414"/>
    </row>
    <row r="415" spans="1:40" s="4" customFormat="1" x14ac:dyDescent="0.2">
      <c r="A415" s="43"/>
      <c r="B415" s="44"/>
      <c r="C415" s="43"/>
      <c r="D415" s="58"/>
      <c r="E415" s="43"/>
      <c r="F415" s="45"/>
      <c r="G415" s="45"/>
      <c r="H415" s="46"/>
      <c r="I415" s="42"/>
      <c r="J415" s="42"/>
      <c r="K415" s="3"/>
      <c r="L415" s="58"/>
      <c r="M415" s="58"/>
      <c r="N415" s="58"/>
      <c r="O415" s="58"/>
      <c r="P415" s="55"/>
      <c r="Q415" s="58"/>
      <c r="R415" s="84"/>
      <c r="S415" s="84"/>
      <c r="T415" s="84"/>
      <c r="U415" s="3"/>
      <c r="V415" s="42">
        <v>0</v>
      </c>
      <c r="W415" s="42" t="s">
        <v>2562</v>
      </c>
      <c r="X415" s="42" t="s">
        <v>2562</v>
      </c>
      <c r="Y415" s="42" t="s">
        <v>2562</v>
      </c>
      <c r="Z415" s="42" t="s">
        <v>2562</v>
      </c>
      <c r="AA415" s="42" t="s">
        <v>2562</v>
      </c>
      <c r="AB415" s="42" t="s">
        <v>2562</v>
      </c>
      <c r="AC415" s="42" t="s">
        <v>2562</v>
      </c>
      <c r="AD415" s="167"/>
      <c r="AE415" s="167"/>
      <c r="AF415" s="167"/>
      <c r="AG415" s="167"/>
      <c r="AH415" s="167"/>
      <c r="AI415" s="167"/>
      <c r="AJ415" s="167"/>
      <c r="AK415" s="167"/>
      <c r="AL415" s="167"/>
      <c r="AM415" s="167"/>
      <c r="AN415"/>
    </row>
    <row r="416" spans="1:40" s="4" customFormat="1" x14ac:dyDescent="0.2">
      <c r="A416" s="43"/>
      <c r="B416" s="44"/>
      <c r="C416" s="43"/>
      <c r="D416" s="58"/>
      <c r="E416" s="43"/>
      <c r="F416" s="45"/>
      <c r="G416" s="45"/>
      <c r="H416" s="46"/>
      <c r="I416" s="42"/>
      <c r="J416" s="42"/>
      <c r="K416" s="3"/>
      <c r="L416" s="58"/>
      <c r="M416" s="58"/>
      <c r="N416" s="58"/>
      <c r="O416" s="58"/>
      <c r="P416" s="55"/>
      <c r="Q416" s="58"/>
      <c r="R416" s="84"/>
      <c r="S416" s="84"/>
      <c r="T416" s="84"/>
      <c r="U416" s="3"/>
      <c r="V416" s="42">
        <v>0</v>
      </c>
      <c r="W416" s="42" t="s">
        <v>2562</v>
      </c>
      <c r="X416" s="42" t="s">
        <v>2562</v>
      </c>
      <c r="Y416" s="42" t="s">
        <v>2562</v>
      </c>
      <c r="Z416" s="42" t="s">
        <v>2562</v>
      </c>
      <c r="AA416" s="42" t="s">
        <v>2562</v>
      </c>
      <c r="AB416" s="42" t="s">
        <v>2562</v>
      </c>
      <c r="AC416" s="42" t="s">
        <v>2562</v>
      </c>
      <c r="AD416" s="167"/>
      <c r="AE416" s="167"/>
      <c r="AF416" s="167"/>
      <c r="AG416" s="167"/>
      <c r="AH416" s="167"/>
      <c r="AI416" s="167"/>
      <c r="AJ416" s="167"/>
      <c r="AK416" s="167"/>
      <c r="AL416" s="167"/>
      <c r="AM416" s="167"/>
      <c r="AN416"/>
    </row>
    <row r="417" spans="1:40" s="4" customFormat="1" x14ac:dyDescent="0.2">
      <c r="A417" s="43"/>
      <c r="B417" s="44"/>
      <c r="C417" s="43"/>
      <c r="D417" s="58"/>
      <c r="E417" s="43"/>
      <c r="F417" s="45"/>
      <c r="G417" s="45"/>
      <c r="H417" s="46"/>
      <c r="I417" s="42"/>
      <c r="J417" s="42"/>
      <c r="K417" s="3"/>
      <c r="L417" s="58"/>
      <c r="M417" s="58"/>
      <c r="N417" s="58"/>
      <c r="O417" s="58"/>
      <c r="P417" s="55"/>
      <c r="Q417" s="58"/>
      <c r="R417" s="84"/>
      <c r="S417" s="84"/>
      <c r="T417" s="84"/>
      <c r="U417" s="3"/>
      <c r="V417" s="42">
        <v>0</v>
      </c>
      <c r="W417" s="42" t="s">
        <v>2562</v>
      </c>
      <c r="X417" s="42" t="s">
        <v>2562</v>
      </c>
      <c r="Y417" s="42" t="s">
        <v>2562</v>
      </c>
      <c r="Z417" s="42" t="s">
        <v>2562</v>
      </c>
      <c r="AA417" s="42" t="s">
        <v>2562</v>
      </c>
      <c r="AB417" s="42" t="s">
        <v>2562</v>
      </c>
      <c r="AC417" s="42" t="s">
        <v>2562</v>
      </c>
      <c r="AD417" s="167"/>
      <c r="AE417" s="167"/>
      <c r="AF417" s="167"/>
      <c r="AG417" s="167"/>
      <c r="AH417" s="167"/>
      <c r="AI417" s="167"/>
      <c r="AJ417" s="167"/>
      <c r="AK417" s="167"/>
      <c r="AL417" s="167"/>
      <c r="AM417" s="167"/>
      <c r="AN417"/>
    </row>
    <row r="418" spans="1:40" s="4" customFormat="1" x14ac:dyDescent="0.2">
      <c r="A418" s="43"/>
      <c r="B418" s="44"/>
      <c r="C418" s="43"/>
      <c r="D418" s="58"/>
      <c r="E418" s="43"/>
      <c r="F418" s="45"/>
      <c r="G418" s="45"/>
      <c r="H418" s="46"/>
      <c r="I418" s="42"/>
      <c r="J418" s="42"/>
      <c r="K418" s="3"/>
      <c r="L418" s="58"/>
      <c r="M418" s="58"/>
      <c r="N418" s="58"/>
      <c r="O418" s="58"/>
      <c r="P418" s="55"/>
      <c r="Q418" s="58"/>
      <c r="R418" s="84"/>
      <c r="S418" s="84"/>
      <c r="T418" s="84"/>
      <c r="U418" s="3"/>
      <c r="V418" s="42">
        <v>0</v>
      </c>
      <c r="W418" s="42" t="s">
        <v>2562</v>
      </c>
      <c r="X418" s="42" t="s">
        <v>2562</v>
      </c>
      <c r="Y418" s="42" t="s">
        <v>2562</v>
      </c>
      <c r="Z418" s="42" t="s">
        <v>2562</v>
      </c>
      <c r="AA418" s="42" t="s">
        <v>2562</v>
      </c>
      <c r="AB418" s="42" t="s">
        <v>2562</v>
      </c>
      <c r="AC418" s="42" t="s">
        <v>2562</v>
      </c>
      <c r="AD418" s="167"/>
      <c r="AE418" s="167"/>
      <c r="AF418" s="167"/>
      <c r="AG418" s="167"/>
      <c r="AH418" s="167"/>
      <c r="AI418" s="167"/>
      <c r="AJ418" s="167"/>
      <c r="AK418" s="167"/>
      <c r="AL418" s="167"/>
      <c r="AM418" s="167"/>
      <c r="AN418"/>
    </row>
    <row r="419" spans="1:40" s="4" customFormat="1" x14ac:dyDescent="0.2">
      <c r="A419" s="43"/>
      <c r="B419" s="44"/>
      <c r="C419" s="43"/>
      <c r="D419" s="58"/>
      <c r="E419" s="43"/>
      <c r="F419" s="45"/>
      <c r="G419" s="45"/>
      <c r="H419" s="46"/>
      <c r="I419" s="42"/>
      <c r="J419" s="42"/>
      <c r="K419" s="3"/>
      <c r="L419" s="58"/>
      <c r="M419" s="58"/>
      <c r="N419" s="58"/>
      <c r="O419" s="58"/>
      <c r="P419" s="55"/>
      <c r="Q419" s="58"/>
      <c r="R419" s="84"/>
      <c r="S419" s="84"/>
      <c r="T419" s="84"/>
      <c r="U419" s="3"/>
      <c r="V419" s="42">
        <v>0</v>
      </c>
      <c r="W419" s="42" t="s">
        <v>2562</v>
      </c>
      <c r="X419" s="42" t="s">
        <v>2562</v>
      </c>
      <c r="Y419" s="42" t="s">
        <v>2562</v>
      </c>
      <c r="Z419" s="42" t="s">
        <v>2562</v>
      </c>
      <c r="AA419" s="42" t="s">
        <v>2562</v>
      </c>
      <c r="AB419" s="42" t="s">
        <v>2562</v>
      </c>
      <c r="AC419" s="42" t="s">
        <v>2562</v>
      </c>
      <c r="AD419" s="167"/>
      <c r="AE419" s="167"/>
      <c r="AF419" s="167"/>
      <c r="AG419" s="167"/>
      <c r="AH419" s="167"/>
      <c r="AI419" s="167"/>
      <c r="AJ419" s="167"/>
      <c r="AK419" s="167"/>
      <c r="AL419" s="167"/>
      <c r="AM419" s="167"/>
      <c r="AN419"/>
    </row>
    <row r="420" spans="1:40" s="4" customFormat="1" x14ac:dyDescent="0.2">
      <c r="A420" s="43"/>
      <c r="B420" s="44"/>
      <c r="C420" s="43"/>
      <c r="D420" s="58"/>
      <c r="E420" s="43"/>
      <c r="F420" s="45"/>
      <c r="G420" s="45"/>
      <c r="H420" s="46"/>
      <c r="I420" s="42"/>
      <c r="J420" s="42"/>
      <c r="K420" s="3"/>
      <c r="L420" s="58"/>
      <c r="M420" s="58"/>
      <c r="N420" s="58"/>
      <c r="O420" s="58"/>
      <c r="P420" s="55"/>
      <c r="Q420" s="58"/>
      <c r="R420" s="84"/>
      <c r="S420" s="84"/>
      <c r="T420" s="84"/>
      <c r="U420" s="3"/>
      <c r="V420" s="42">
        <v>0</v>
      </c>
      <c r="W420" s="42" t="s">
        <v>2562</v>
      </c>
      <c r="X420" s="42" t="s">
        <v>2562</v>
      </c>
      <c r="Y420" s="42" t="s">
        <v>2562</v>
      </c>
      <c r="Z420" s="42" t="s">
        <v>2562</v>
      </c>
      <c r="AA420" s="42" t="s">
        <v>2562</v>
      </c>
      <c r="AB420" s="42" t="s">
        <v>2562</v>
      </c>
      <c r="AC420" s="42" t="s">
        <v>2562</v>
      </c>
      <c r="AD420" s="167"/>
      <c r="AE420" s="167"/>
      <c r="AF420" s="167"/>
      <c r="AG420" s="167"/>
      <c r="AH420" s="167"/>
      <c r="AI420" s="167"/>
      <c r="AJ420" s="167"/>
      <c r="AK420" s="167"/>
      <c r="AL420" s="167"/>
      <c r="AM420" s="167"/>
      <c r="AN420"/>
    </row>
    <row r="421" spans="1:40" s="4" customFormat="1" x14ac:dyDescent="0.2">
      <c r="A421" s="43"/>
      <c r="B421" s="44"/>
      <c r="C421" s="43"/>
      <c r="D421" s="58"/>
      <c r="E421" s="43"/>
      <c r="F421" s="45"/>
      <c r="G421" s="45"/>
      <c r="H421" s="46"/>
      <c r="I421" s="42"/>
      <c r="J421" s="42"/>
      <c r="K421" s="3"/>
      <c r="L421" s="58"/>
      <c r="M421" s="58"/>
      <c r="N421" s="58"/>
      <c r="O421" s="58"/>
      <c r="P421" s="55"/>
      <c r="Q421" s="58"/>
      <c r="R421" s="84"/>
      <c r="S421" s="84"/>
      <c r="T421" s="84"/>
      <c r="U421" s="3"/>
      <c r="V421" s="42">
        <v>0</v>
      </c>
      <c r="W421" s="42" t="s">
        <v>2562</v>
      </c>
      <c r="X421" s="42" t="s">
        <v>2562</v>
      </c>
      <c r="Y421" s="42" t="s">
        <v>2562</v>
      </c>
      <c r="Z421" s="42" t="s">
        <v>2562</v>
      </c>
      <c r="AA421" s="42" t="s">
        <v>2562</v>
      </c>
      <c r="AB421" s="42" t="s">
        <v>2562</v>
      </c>
      <c r="AC421" s="42" t="s">
        <v>2562</v>
      </c>
      <c r="AD421" s="167"/>
      <c r="AE421" s="167"/>
      <c r="AF421" s="167"/>
      <c r="AG421" s="167"/>
      <c r="AH421" s="167"/>
      <c r="AI421" s="167"/>
      <c r="AJ421" s="167"/>
      <c r="AK421" s="167"/>
      <c r="AL421" s="167"/>
      <c r="AM421" s="167"/>
      <c r="AN421"/>
    </row>
    <row r="422" spans="1:40" s="4" customFormat="1" x14ac:dyDescent="0.2">
      <c r="A422" s="43"/>
      <c r="B422" s="44"/>
      <c r="C422" s="43"/>
      <c r="D422" s="58"/>
      <c r="E422" s="43"/>
      <c r="F422" s="45"/>
      <c r="G422" s="45"/>
      <c r="H422" s="46"/>
      <c r="I422" s="42"/>
      <c r="J422" s="42"/>
      <c r="K422" s="3"/>
      <c r="L422" s="58"/>
      <c r="M422" s="58"/>
      <c r="N422" s="58"/>
      <c r="O422" s="58"/>
      <c r="P422" s="55"/>
      <c r="Q422" s="58"/>
      <c r="R422" s="84"/>
      <c r="S422" s="84"/>
      <c r="T422" s="84"/>
      <c r="U422" s="3"/>
      <c r="V422" s="42">
        <v>0</v>
      </c>
      <c r="W422" s="42" t="s">
        <v>2562</v>
      </c>
      <c r="X422" s="42" t="s">
        <v>2562</v>
      </c>
      <c r="Y422" s="42" t="s">
        <v>2562</v>
      </c>
      <c r="Z422" s="42" t="s">
        <v>2562</v>
      </c>
      <c r="AA422" s="42" t="s">
        <v>2562</v>
      </c>
      <c r="AB422" s="42" t="s">
        <v>2562</v>
      </c>
      <c r="AC422" s="42" t="s">
        <v>2562</v>
      </c>
      <c r="AD422" s="167"/>
      <c r="AE422" s="167"/>
      <c r="AF422" s="167"/>
      <c r="AG422" s="167"/>
      <c r="AH422" s="167"/>
      <c r="AI422" s="167"/>
      <c r="AJ422" s="167"/>
      <c r="AK422" s="167"/>
      <c r="AL422" s="167"/>
      <c r="AM422" s="167"/>
      <c r="AN422"/>
    </row>
    <row r="423" spans="1:40" s="4" customFormat="1" x14ac:dyDescent="0.2">
      <c r="A423" s="43"/>
      <c r="B423" s="44"/>
      <c r="C423" s="43"/>
      <c r="D423" s="58"/>
      <c r="E423" s="43"/>
      <c r="F423" s="45"/>
      <c r="G423" s="45"/>
      <c r="H423" s="46"/>
      <c r="I423" s="42"/>
      <c r="J423" s="42"/>
      <c r="K423" s="3"/>
      <c r="L423" s="58"/>
      <c r="M423" s="58"/>
      <c r="N423" s="58"/>
      <c r="O423" s="58"/>
      <c r="P423" s="55"/>
      <c r="Q423" s="58"/>
      <c r="R423" s="84"/>
      <c r="S423" s="84"/>
      <c r="T423" s="84"/>
      <c r="U423" s="3"/>
      <c r="V423" s="42">
        <v>0</v>
      </c>
      <c r="W423" s="42" t="s">
        <v>2562</v>
      </c>
      <c r="X423" s="42" t="s">
        <v>2562</v>
      </c>
      <c r="Y423" s="42" t="s">
        <v>2562</v>
      </c>
      <c r="Z423" s="42" t="s">
        <v>2562</v>
      </c>
      <c r="AA423" s="42" t="s">
        <v>2562</v>
      </c>
      <c r="AB423" s="42" t="s">
        <v>2562</v>
      </c>
      <c r="AC423" s="42" t="s">
        <v>2562</v>
      </c>
      <c r="AD423" s="167"/>
      <c r="AE423" s="167"/>
      <c r="AF423" s="167"/>
      <c r="AG423" s="167"/>
      <c r="AH423" s="167"/>
      <c r="AI423" s="167"/>
      <c r="AJ423" s="167"/>
      <c r="AK423" s="167"/>
      <c r="AL423" s="167"/>
      <c r="AM423" s="167"/>
      <c r="AN423"/>
    </row>
    <row r="424" spans="1:40" s="4" customFormat="1" x14ac:dyDescent="0.2">
      <c r="A424" s="43"/>
      <c r="B424" s="44"/>
      <c r="C424" s="43"/>
      <c r="D424" s="58"/>
      <c r="E424" s="43"/>
      <c r="F424" s="45"/>
      <c r="G424" s="45"/>
      <c r="H424" s="46"/>
      <c r="I424" s="42"/>
      <c r="J424" s="42"/>
      <c r="K424" s="3"/>
      <c r="L424" s="58"/>
      <c r="M424" s="58"/>
      <c r="N424" s="58"/>
      <c r="O424" s="58"/>
      <c r="P424" s="55"/>
      <c r="Q424" s="58"/>
      <c r="R424" s="84"/>
      <c r="S424" s="84"/>
      <c r="T424" s="84"/>
      <c r="U424" s="3"/>
      <c r="V424" s="42">
        <v>0</v>
      </c>
      <c r="W424" s="42" t="s">
        <v>2562</v>
      </c>
      <c r="X424" s="42" t="s">
        <v>2562</v>
      </c>
      <c r="Y424" s="42" t="s">
        <v>2562</v>
      </c>
      <c r="Z424" s="42" t="s">
        <v>2562</v>
      </c>
      <c r="AA424" s="42" t="s">
        <v>2562</v>
      </c>
      <c r="AB424" s="42" t="s">
        <v>2562</v>
      </c>
      <c r="AC424" s="42" t="s">
        <v>2562</v>
      </c>
      <c r="AD424" s="167"/>
      <c r="AE424" s="167"/>
      <c r="AF424" s="167"/>
      <c r="AG424" s="167"/>
      <c r="AH424" s="167"/>
      <c r="AI424" s="167"/>
      <c r="AJ424" s="167"/>
      <c r="AK424" s="167"/>
      <c r="AL424" s="167"/>
      <c r="AM424" s="167"/>
      <c r="AN424"/>
    </row>
    <row r="425" spans="1:40" s="4" customFormat="1" x14ac:dyDescent="0.2">
      <c r="A425" s="43"/>
      <c r="B425" s="44"/>
      <c r="C425" s="43"/>
      <c r="D425" s="58"/>
      <c r="E425" s="43"/>
      <c r="F425" s="45"/>
      <c r="G425" s="45"/>
      <c r="H425" s="46"/>
      <c r="I425" s="42"/>
      <c r="J425" s="42"/>
      <c r="K425" s="3"/>
      <c r="L425" s="58"/>
      <c r="M425" s="58"/>
      <c r="N425" s="58"/>
      <c r="O425" s="58"/>
      <c r="P425" s="55"/>
      <c r="Q425" s="58"/>
      <c r="R425" s="84"/>
      <c r="S425" s="84"/>
      <c r="T425" s="84"/>
      <c r="U425" s="3"/>
      <c r="V425" s="42">
        <v>0</v>
      </c>
      <c r="W425" s="42" t="s">
        <v>2562</v>
      </c>
      <c r="X425" s="42" t="s">
        <v>2562</v>
      </c>
      <c r="Y425" s="42" t="s">
        <v>2562</v>
      </c>
      <c r="Z425" s="42" t="s">
        <v>2562</v>
      </c>
      <c r="AA425" s="42" t="s">
        <v>2562</v>
      </c>
      <c r="AB425" s="42" t="s">
        <v>2562</v>
      </c>
      <c r="AC425" s="42" t="s">
        <v>2562</v>
      </c>
      <c r="AD425" s="167"/>
      <c r="AE425" s="167"/>
      <c r="AF425" s="167"/>
      <c r="AG425" s="167"/>
      <c r="AH425" s="167"/>
      <c r="AI425" s="167"/>
      <c r="AJ425" s="167"/>
      <c r="AK425" s="167"/>
      <c r="AL425" s="167"/>
      <c r="AM425" s="167"/>
      <c r="AN425"/>
    </row>
    <row r="426" spans="1:40" s="4" customFormat="1" x14ac:dyDescent="0.2">
      <c r="A426" s="43"/>
      <c r="B426" s="44"/>
      <c r="C426" s="43"/>
      <c r="D426" s="58"/>
      <c r="E426" s="43"/>
      <c r="F426" s="45"/>
      <c r="G426" s="45"/>
      <c r="H426" s="46"/>
      <c r="I426" s="42"/>
      <c r="J426" s="42"/>
      <c r="K426" s="3"/>
      <c r="L426" s="58"/>
      <c r="M426" s="58"/>
      <c r="N426" s="58"/>
      <c r="O426" s="58"/>
      <c r="P426" s="55"/>
      <c r="Q426" s="58"/>
      <c r="R426" s="84"/>
      <c r="S426" s="84"/>
      <c r="T426" s="84"/>
      <c r="U426" s="3"/>
      <c r="V426" s="42">
        <v>0</v>
      </c>
      <c r="W426" s="42" t="s">
        <v>2562</v>
      </c>
      <c r="X426" s="42" t="s">
        <v>2562</v>
      </c>
      <c r="Y426" s="42" t="s">
        <v>2562</v>
      </c>
      <c r="Z426" s="42" t="s">
        <v>2562</v>
      </c>
      <c r="AA426" s="42" t="s">
        <v>2562</v>
      </c>
      <c r="AB426" s="42" t="s">
        <v>2562</v>
      </c>
      <c r="AC426" s="42" t="s">
        <v>2562</v>
      </c>
      <c r="AD426" s="167"/>
      <c r="AE426" s="167"/>
      <c r="AF426" s="167"/>
      <c r="AG426" s="167"/>
      <c r="AH426" s="167"/>
      <c r="AI426" s="167"/>
      <c r="AJ426" s="167"/>
      <c r="AK426" s="167"/>
      <c r="AL426" s="167"/>
      <c r="AM426" s="167"/>
      <c r="AN426"/>
    </row>
    <row r="427" spans="1:40" s="4" customFormat="1" x14ac:dyDescent="0.2">
      <c r="A427" s="43"/>
      <c r="B427" s="44"/>
      <c r="C427" s="43"/>
      <c r="D427" s="58"/>
      <c r="E427" s="43"/>
      <c r="F427" s="45"/>
      <c r="G427" s="45"/>
      <c r="H427" s="46"/>
      <c r="I427" s="42"/>
      <c r="J427" s="42"/>
      <c r="K427" s="3"/>
      <c r="L427" s="58"/>
      <c r="M427" s="58"/>
      <c r="N427" s="58"/>
      <c r="O427" s="58"/>
      <c r="P427" s="55"/>
      <c r="Q427" s="58"/>
      <c r="R427" s="84"/>
      <c r="S427" s="84"/>
      <c r="T427" s="84"/>
      <c r="U427" s="3"/>
      <c r="V427" s="42">
        <v>0</v>
      </c>
      <c r="W427" s="42" t="s">
        <v>2562</v>
      </c>
      <c r="X427" s="42" t="s">
        <v>2562</v>
      </c>
      <c r="Y427" s="42" t="s">
        <v>2562</v>
      </c>
      <c r="Z427" s="42" t="s">
        <v>2562</v>
      </c>
      <c r="AA427" s="42" t="s">
        <v>2562</v>
      </c>
      <c r="AB427" s="42" t="s">
        <v>2562</v>
      </c>
      <c r="AC427" s="42" t="s">
        <v>2562</v>
      </c>
      <c r="AD427" s="167"/>
      <c r="AE427" s="167"/>
      <c r="AF427" s="167"/>
      <c r="AG427" s="167"/>
      <c r="AH427" s="167"/>
      <c r="AI427" s="167"/>
      <c r="AJ427" s="167"/>
      <c r="AK427" s="167"/>
      <c r="AL427" s="167"/>
      <c r="AM427" s="167"/>
      <c r="AN427"/>
    </row>
    <row r="428" spans="1:40" s="4" customFormat="1" x14ac:dyDescent="0.2">
      <c r="A428" s="43"/>
      <c r="B428" s="44"/>
      <c r="C428" s="43"/>
      <c r="D428" s="58"/>
      <c r="E428" s="43"/>
      <c r="F428" s="45"/>
      <c r="G428" s="45"/>
      <c r="H428" s="46"/>
      <c r="I428" s="42"/>
      <c r="J428" s="42"/>
      <c r="K428" s="3"/>
      <c r="L428" s="58"/>
      <c r="M428" s="58"/>
      <c r="N428" s="58"/>
      <c r="O428" s="58"/>
      <c r="P428" s="55"/>
      <c r="Q428" s="58"/>
      <c r="R428" s="84"/>
      <c r="S428" s="84"/>
      <c r="T428" s="84"/>
      <c r="U428" s="3"/>
      <c r="V428" s="42">
        <v>0</v>
      </c>
      <c r="W428" s="42" t="s">
        <v>2562</v>
      </c>
      <c r="X428" s="42" t="s">
        <v>2562</v>
      </c>
      <c r="Y428" s="42" t="s">
        <v>2562</v>
      </c>
      <c r="Z428" s="42" t="s">
        <v>2562</v>
      </c>
      <c r="AA428" s="42" t="s">
        <v>2562</v>
      </c>
      <c r="AB428" s="42" t="s">
        <v>2562</v>
      </c>
      <c r="AC428" s="42" t="s">
        <v>2562</v>
      </c>
      <c r="AD428" s="167"/>
      <c r="AE428" s="167"/>
      <c r="AF428" s="167"/>
      <c r="AG428" s="167"/>
      <c r="AH428" s="167"/>
      <c r="AI428" s="167"/>
      <c r="AJ428" s="167"/>
      <c r="AK428" s="167"/>
      <c r="AL428" s="167"/>
      <c r="AM428" s="167"/>
      <c r="AN428"/>
    </row>
    <row r="429" spans="1:40" s="4" customFormat="1" x14ac:dyDescent="0.2">
      <c r="A429" s="43"/>
      <c r="B429" s="44"/>
      <c r="C429" s="43"/>
      <c r="D429" s="58"/>
      <c r="E429" s="43"/>
      <c r="F429" s="45"/>
      <c r="G429" s="45"/>
      <c r="H429" s="46"/>
      <c r="I429" s="42"/>
      <c r="J429" s="42"/>
      <c r="K429" s="3"/>
      <c r="L429" s="58"/>
      <c r="M429" s="58"/>
      <c r="N429" s="58"/>
      <c r="O429" s="58"/>
      <c r="P429" s="55"/>
      <c r="Q429" s="58"/>
      <c r="R429" s="84"/>
      <c r="S429" s="84"/>
      <c r="T429" s="84"/>
      <c r="U429" s="3"/>
      <c r="V429" s="42">
        <v>0</v>
      </c>
      <c r="W429" s="42" t="s">
        <v>2562</v>
      </c>
      <c r="X429" s="42" t="s">
        <v>2562</v>
      </c>
      <c r="Y429" s="42" t="s">
        <v>2562</v>
      </c>
      <c r="Z429" s="42" t="s">
        <v>2562</v>
      </c>
      <c r="AA429" s="42" t="s">
        <v>2562</v>
      </c>
      <c r="AB429" s="42" t="s">
        <v>2562</v>
      </c>
      <c r="AC429" s="42" t="s">
        <v>2562</v>
      </c>
      <c r="AD429" s="167"/>
      <c r="AE429" s="167"/>
      <c r="AF429" s="167"/>
      <c r="AG429" s="167"/>
      <c r="AH429" s="167"/>
      <c r="AI429" s="167"/>
      <c r="AJ429" s="167"/>
      <c r="AK429" s="167"/>
      <c r="AL429" s="167"/>
      <c r="AM429" s="167"/>
      <c r="AN429"/>
    </row>
    <row r="430" spans="1:40" s="4" customFormat="1" x14ac:dyDescent="0.2">
      <c r="A430" s="43"/>
      <c r="B430" s="44"/>
      <c r="C430" s="43"/>
      <c r="D430" s="58"/>
      <c r="E430" s="43"/>
      <c r="F430" s="45"/>
      <c r="G430" s="45"/>
      <c r="H430" s="46"/>
      <c r="I430" s="42"/>
      <c r="J430" s="42"/>
      <c r="K430" s="3"/>
      <c r="L430" s="58"/>
      <c r="M430" s="58"/>
      <c r="N430" s="58"/>
      <c r="O430" s="58"/>
      <c r="P430" s="55"/>
      <c r="Q430" s="58"/>
      <c r="R430" s="84"/>
      <c r="S430" s="84"/>
      <c r="T430" s="84"/>
      <c r="U430" s="3"/>
      <c r="V430" s="42">
        <v>0</v>
      </c>
      <c r="W430" s="42" t="s">
        <v>2562</v>
      </c>
      <c r="X430" s="42" t="s">
        <v>2562</v>
      </c>
      <c r="Y430" s="42" t="s">
        <v>2562</v>
      </c>
      <c r="Z430" s="42" t="s">
        <v>2562</v>
      </c>
      <c r="AA430" s="42" t="s">
        <v>2562</v>
      </c>
      <c r="AB430" s="42" t="s">
        <v>2562</v>
      </c>
      <c r="AC430" s="42" t="s">
        <v>2562</v>
      </c>
      <c r="AD430" s="167"/>
      <c r="AE430" s="167"/>
      <c r="AF430" s="167"/>
      <c r="AG430" s="167"/>
      <c r="AH430" s="167"/>
      <c r="AI430" s="167"/>
      <c r="AJ430" s="167"/>
      <c r="AK430" s="167"/>
      <c r="AL430" s="167"/>
      <c r="AM430" s="167"/>
      <c r="AN430"/>
    </row>
    <row r="431" spans="1:40" s="4" customFormat="1" x14ac:dyDescent="0.2">
      <c r="A431" s="43"/>
      <c r="B431" s="44"/>
      <c r="C431" s="43"/>
      <c r="D431" s="58"/>
      <c r="E431" s="43"/>
      <c r="F431" s="45"/>
      <c r="G431" s="45"/>
      <c r="H431" s="46"/>
      <c r="I431" s="42"/>
      <c r="J431" s="42"/>
      <c r="K431" s="3"/>
      <c r="L431" s="58"/>
      <c r="M431" s="58"/>
      <c r="N431" s="58"/>
      <c r="O431" s="58"/>
      <c r="P431" s="55"/>
      <c r="Q431" s="58"/>
      <c r="R431" s="84"/>
      <c r="S431" s="84"/>
      <c r="T431" s="84"/>
      <c r="U431" s="3"/>
      <c r="V431" s="42">
        <v>0</v>
      </c>
      <c r="W431" s="42" t="s">
        <v>2562</v>
      </c>
      <c r="X431" s="42" t="s">
        <v>2562</v>
      </c>
      <c r="Y431" s="42" t="s">
        <v>2562</v>
      </c>
      <c r="Z431" s="42" t="s">
        <v>2562</v>
      </c>
      <c r="AA431" s="42" t="s">
        <v>2562</v>
      </c>
      <c r="AB431" s="42" t="s">
        <v>2562</v>
      </c>
      <c r="AC431" s="42" t="s">
        <v>2562</v>
      </c>
      <c r="AD431" s="167"/>
      <c r="AE431" s="167"/>
      <c r="AF431" s="167"/>
      <c r="AG431" s="167"/>
      <c r="AH431" s="167"/>
      <c r="AI431" s="167"/>
      <c r="AJ431" s="167"/>
      <c r="AK431" s="167"/>
      <c r="AL431" s="167"/>
      <c r="AM431" s="167"/>
      <c r="AN431"/>
    </row>
    <row r="432" spans="1:40" s="4" customFormat="1" x14ac:dyDescent="0.2">
      <c r="A432" s="43"/>
      <c r="B432" s="44"/>
      <c r="C432" s="43"/>
      <c r="D432" s="58"/>
      <c r="E432" s="43"/>
      <c r="F432" s="45"/>
      <c r="G432" s="45"/>
      <c r="H432" s="46"/>
      <c r="I432" s="42"/>
      <c r="J432" s="42"/>
      <c r="K432" s="3"/>
      <c r="L432" s="58"/>
      <c r="M432" s="58"/>
      <c r="N432" s="58"/>
      <c r="O432" s="58"/>
      <c r="P432" s="55"/>
      <c r="Q432" s="58"/>
      <c r="R432" s="84"/>
      <c r="S432" s="84"/>
      <c r="T432" s="84"/>
      <c r="U432" s="3"/>
      <c r="V432" s="42">
        <v>0</v>
      </c>
      <c r="W432" s="42" t="s">
        <v>2562</v>
      </c>
      <c r="X432" s="42" t="s">
        <v>2562</v>
      </c>
      <c r="Y432" s="42" t="s">
        <v>2562</v>
      </c>
      <c r="Z432" s="42" t="s">
        <v>2562</v>
      </c>
      <c r="AA432" s="42" t="s">
        <v>2562</v>
      </c>
      <c r="AB432" s="42" t="s">
        <v>2562</v>
      </c>
      <c r="AC432" s="42" t="s">
        <v>2562</v>
      </c>
      <c r="AD432" s="167"/>
      <c r="AE432" s="167"/>
      <c r="AF432" s="167"/>
      <c r="AG432" s="167"/>
      <c r="AH432" s="167"/>
      <c r="AI432" s="167"/>
      <c r="AJ432" s="167"/>
      <c r="AK432" s="167"/>
      <c r="AL432" s="167"/>
      <c r="AM432" s="167"/>
      <c r="AN432"/>
    </row>
    <row r="433" spans="1:40" s="4" customFormat="1" x14ac:dyDescent="0.2">
      <c r="A433" s="43"/>
      <c r="B433" s="44"/>
      <c r="C433" s="43"/>
      <c r="D433" s="58"/>
      <c r="E433" s="43"/>
      <c r="F433" s="45"/>
      <c r="G433" s="45"/>
      <c r="H433" s="46"/>
      <c r="I433" s="42"/>
      <c r="J433" s="42"/>
      <c r="K433" s="3"/>
      <c r="L433" s="58"/>
      <c r="M433" s="58"/>
      <c r="N433" s="58"/>
      <c r="O433" s="58"/>
      <c r="P433" s="55"/>
      <c r="Q433" s="58"/>
      <c r="R433" s="84"/>
      <c r="S433" s="84"/>
      <c r="T433" s="84"/>
      <c r="U433" s="3"/>
      <c r="V433" s="42">
        <v>0</v>
      </c>
      <c r="W433" s="42" t="s">
        <v>2562</v>
      </c>
      <c r="X433" s="42" t="s">
        <v>2562</v>
      </c>
      <c r="Y433" s="42" t="s">
        <v>2562</v>
      </c>
      <c r="Z433" s="42" t="s">
        <v>2562</v>
      </c>
      <c r="AA433" s="42" t="s">
        <v>2562</v>
      </c>
      <c r="AB433" s="42" t="s">
        <v>2562</v>
      </c>
      <c r="AC433" s="42" t="s">
        <v>2562</v>
      </c>
      <c r="AD433" s="167"/>
      <c r="AE433" s="167"/>
      <c r="AF433" s="167"/>
      <c r="AG433" s="167"/>
      <c r="AH433" s="167"/>
      <c r="AI433" s="167"/>
      <c r="AJ433" s="167"/>
      <c r="AK433" s="167"/>
      <c r="AL433" s="167"/>
      <c r="AM433" s="167"/>
      <c r="AN433"/>
    </row>
    <row r="434" spans="1:40" s="4" customFormat="1" x14ac:dyDescent="0.2">
      <c r="A434" s="43"/>
      <c r="B434" s="44"/>
      <c r="C434" s="43"/>
      <c r="D434" s="58"/>
      <c r="E434" s="43"/>
      <c r="F434" s="45"/>
      <c r="G434" s="45"/>
      <c r="H434" s="46"/>
      <c r="I434" s="42"/>
      <c r="J434" s="42"/>
      <c r="K434" s="3"/>
      <c r="L434" s="58"/>
      <c r="M434" s="58"/>
      <c r="N434" s="58"/>
      <c r="O434" s="58"/>
      <c r="P434" s="55"/>
      <c r="Q434" s="58"/>
      <c r="R434" s="84"/>
      <c r="S434" s="84"/>
      <c r="T434" s="84"/>
      <c r="U434" s="3"/>
      <c r="V434" s="42">
        <v>0</v>
      </c>
      <c r="W434" s="42" t="s">
        <v>2562</v>
      </c>
      <c r="X434" s="42" t="s">
        <v>2562</v>
      </c>
      <c r="Y434" s="42" t="s">
        <v>2562</v>
      </c>
      <c r="Z434" s="42" t="s">
        <v>2562</v>
      </c>
      <c r="AA434" s="42" t="s">
        <v>2562</v>
      </c>
      <c r="AB434" s="42" t="s">
        <v>2562</v>
      </c>
      <c r="AC434" s="42" t="s">
        <v>2562</v>
      </c>
      <c r="AD434" s="167"/>
      <c r="AE434" s="167"/>
      <c r="AF434" s="167"/>
      <c r="AG434" s="167"/>
      <c r="AH434" s="167"/>
      <c r="AI434" s="167"/>
      <c r="AJ434" s="167"/>
      <c r="AK434" s="167"/>
      <c r="AL434" s="167"/>
      <c r="AM434" s="167"/>
      <c r="AN434"/>
    </row>
    <row r="435" spans="1:40" s="4" customFormat="1" x14ac:dyDescent="0.2">
      <c r="A435" s="43"/>
      <c r="B435" s="44"/>
      <c r="C435" s="43"/>
      <c r="D435" s="58"/>
      <c r="E435" s="43"/>
      <c r="F435" s="45"/>
      <c r="G435" s="45"/>
      <c r="H435" s="46"/>
      <c r="I435" s="42"/>
      <c r="J435" s="42"/>
      <c r="K435" s="3"/>
      <c r="L435" s="58"/>
      <c r="M435" s="58"/>
      <c r="N435" s="58"/>
      <c r="O435" s="58"/>
      <c r="P435" s="55"/>
      <c r="Q435" s="58"/>
      <c r="R435" s="84"/>
      <c r="S435" s="84"/>
      <c r="T435" s="84"/>
      <c r="U435" s="3"/>
      <c r="V435" s="42">
        <v>0</v>
      </c>
      <c r="W435" s="42" t="s">
        <v>2562</v>
      </c>
      <c r="X435" s="42" t="s">
        <v>2562</v>
      </c>
      <c r="Y435" s="42" t="s">
        <v>2562</v>
      </c>
      <c r="Z435" s="42" t="s">
        <v>2562</v>
      </c>
      <c r="AA435" s="42" t="s">
        <v>2562</v>
      </c>
      <c r="AB435" s="42" t="s">
        <v>2562</v>
      </c>
      <c r="AC435" s="42" t="s">
        <v>2562</v>
      </c>
      <c r="AD435" s="167"/>
      <c r="AE435" s="167"/>
      <c r="AF435" s="167"/>
      <c r="AG435" s="167"/>
      <c r="AH435" s="167"/>
      <c r="AI435" s="167"/>
      <c r="AJ435" s="167"/>
      <c r="AK435" s="167"/>
      <c r="AL435" s="167"/>
      <c r="AM435" s="167"/>
      <c r="AN435"/>
    </row>
    <row r="436" spans="1:40" s="4" customFormat="1" x14ac:dyDescent="0.2">
      <c r="A436" s="43"/>
      <c r="B436" s="44"/>
      <c r="C436" s="43"/>
      <c r="D436" s="58"/>
      <c r="E436" s="43"/>
      <c r="F436" s="45"/>
      <c r="G436" s="45"/>
      <c r="H436" s="46"/>
      <c r="I436" s="42"/>
      <c r="J436" s="42"/>
      <c r="K436" s="3"/>
      <c r="L436" s="58"/>
      <c r="M436" s="58"/>
      <c r="N436" s="58"/>
      <c r="O436" s="58"/>
      <c r="P436" s="55"/>
      <c r="Q436" s="58"/>
      <c r="R436" s="84"/>
      <c r="S436" s="84"/>
      <c r="T436" s="84"/>
      <c r="U436" s="3"/>
      <c r="V436" s="42">
        <v>0</v>
      </c>
      <c r="W436" s="42" t="s">
        <v>2562</v>
      </c>
      <c r="X436" s="42" t="s">
        <v>2562</v>
      </c>
      <c r="Y436" s="42" t="s">
        <v>2562</v>
      </c>
      <c r="Z436" s="42" t="s">
        <v>2562</v>
      </c>
      <c r="AA436" s="42" t="s">
        <v>2562</v>
      </c>
      <c r="AB436" s="42" t="s">
        <v>2562</v>
      </c>
      <c r="AC436" s="42" t="s">
        <v>2562</v>
      </c>
      <c r="AD436" s="167"/>
      <c r="AE436" s="167"/>
      <c r="AF436" s="167"/>
      <c r="AG436" s="167"/>
      <c r="AH436" s="167"/>
      <c r="AI436" s="167"/>
      <c r="AJ436" s="167"/>
      <c r="AK436" s="167"/>
      <c r="AL436" s="167"/>
      <c r="AM436" s="167"/>
      <c r="AN436"/>
    </row>
    <row r="437" spans="1:40" s="4" customFormat="1" x14ac:dyDescent="0.2">
      <c r="A437" s="43"/>
      <c r="B437" s="44"/>
      <c r="C437" s="43"/>
      <c r="D437" s="58"/>
      <c r="E437" s="43"/>
      <c r="F437" s="45"/>
      <c r="G437" s="45"/>
      <c r="H437" s="46"/>
      <c r="I437" s="42"/>
      <c r="J437" s="42"/>
      <c r="K437" s="3"/>
      <c r="L437" s="58"/>
      <c r="M437" s="58"/>
      <c r="N437" s="58"/>
      <c r="O437" s="58"/>
      <c r="P437" s="55"/>
      <c r="Q437" s="58"/>
      <c r="R437" s="84"/>
      <c r="S437" s="84"/>
      <c r="T437" s="84"/>
      <c r="U437" s="3"/>
      <c r="V437" s="42">
        <v>0</v>
      </c>
      <c r="W437" s="42" t="s">
        <v>2562</v>
      </c>
      <c r="X437" s="42" t="s">
        <v>2562</v>
      </c>
      <c r="Y437" s="42" t="s">
        <v>2562</v>
      </c>
      <c r="Z437" s="42" t="s">
        <v>2562</v>
      </c>
      <c r="AA437" s="42" t="s">
        <v>2562</v>
      </c>
      <c r="AB437" s="42" t="s">
        <v>2562</v>
      </c>
      <c r="AC437" s="42" t="s">
        <v>2562</v>
      </c>
      <c r="AD437" s="167"/>
      <c r="AE437" s="167"/>
      <c r="AF437" s="167"/>
      <c r="AG437" s="167"/>
      <c r="AH437" s="167"/>
      <c r="AI437" s="167"/>
      <c r="AJ437" s="167"/>
      <c r="AK437" s="167"/>
      <c r="AL437" s="167"/>
      <c r="AM437" s="167"/>
      <c r="AN437"/>
    </row>
    <row r="438" spans="1:40" s="4" customFormat="1" x14ac:dyDescent="0.2">
      <c r="A438" s="43"/>
      <c r="B438" s="44"/>
      <c r="C438" s="43"/>
      <c r="D438" s="58"/>
      <c r="E438" s="43"/>
      <c r="F438" s="45"/>
      <c r="G438" s="45"/>
      <c r="H438" s="46"/>
      <c r="I438" s="42"/>
      <c r="J438" s="42"/>
      <c r="K438" s="3"/>
      <c r="L438" s="58"/>
      <c r="M438" s="58"/>
      <c r="N438" s="58"/>
      <c r="O438" s="58"/>
      <c r="P438" s="55"/>
      <c r="Q438" s="58"/>
      <c r="R438" s="84"/>
      <c r="S438" s="84"/>
      <c r="T438" s="84"/>
      <c r="U438" s="3"/>
      <c r="V438" s="42">
        <v>0</v>
      </c>
      <c r="W438" s="42" t="s">
        <v>2562</v>
      </c>
      <c r="X438" s="42" t="s">
        <v>2562</v>
      </c>
      <c r="Y438" s="42" t="s">
        <v>2562</v>
      </c>
      <c r="Z438" s="42" t="s">
        <v>2562</v>
      </c>
      <c r="AA438" s="42" t="s">
        <v>2562</v>
      </c>
      <c r="AB438" s="42" t="s">
        <v>2562</v>
      </c>
      <c r="AC438" s="42" t="s">
        <v>2562</v>
      </c>
      <c r="AD438" s="167"/>
      <c r="AE438" s="167"/>
      <c r="AF438" s="167"/>
      <c r="AG438" s="167"/>
      <c r="AH438" s="167"/>
      <c r="AI438" s="167"/>
      <c r="AJ438" s="167"/>
      <c r="AK438" s="167"/>
      <c r="AL438" s="167"/>
      <c r="AM438" s="167"/>
    </row>
    <row r="439" spans="1:40" s="4" customFormat="1" x14ac:dyDescent="0.2">
      <c r="A439" s="43"/>
      <c r="B439" s="44"/>
      <c r="C439" s="43"/>
      <c r="D439" s="58"/>
      <c r="E439" s="43"/>
      <c r="F439" s="45"/>
      <c r="G439" s="45"/>
      <c r="H439" s="46"/>
      <c r="I439" s="42"/>
      <c r="J439" s="42"/>
      <c r="K439" s="3"/>
      <c r="L439" s="58"/>
      <c r="M439" s="58"/>
      <c r="N439" s="58"/>
      <c r="O439" s="58"/>
      <c r="P439" s="55"/>
      <c r="Q439" s="58"/>
      <c r="R439" s="84"/>
      <c r="S439" s="84"/>
      <c r="T439" s="84"/>
      <c r="U439" s="3"/>
      <c r="V439" s="42">
        <v>0</v>
      </c>
      <c r="W439" s="42" t="s">
        <v>2562</v>
      </c>
      <c r="X439" s="42" t="s">
        <v>2562</v>
      </c>
      <c r="Y439" s="42" t="s">
        <v>2562</v>
      </c>
      <c r="Z439" s="42" t="s">
        <v>2562</v>
      </c>
      <c r="AA439" s="42" t="s">
        <v>2562</v>
      </c>
      <c r="AB439" s="42" t="s">
        <v>2562</v>
      </c>
      <c r="AC439" s="42" t="s">
        <v>2562</v>
      </c>
      <c r="AD439" s="167"/>
      <c r="AE439" s="167"/>
      <c r="AF439" s="167"/>
      <c r="AG439" s="167"/>
      <c r="AH439" s="167"/>
      <c r="AI439" s="167"/>
      <c r="AJ439" s="167"/>
      <c r="AK439" s="167"/>
      <c r="AL439" s="167"/>
      <c r="AM439" s="167"/>
    </row>
    <row r="440" spans="1:40" s="4" customFormat="1" x14ac:dyDescent="0.2">
      <c r="A440" s="43"/>
      <c r="B440" s="44"/>
      <c r="C440" s="43"/>
      <c r="D440" s="58"/>
      <c r="E440" s="43"/>
      <c r="F440" s="45"/>
      <c r="G440" s="45"/>
      <c r="H440" s="46"/>
      <c r="I440" s="42"/>
      <c r="J440" s="42"/>
      <c r="K440" s="3"/>
      <c r="L440" s="58"/>
      <c r="M440" s="58"/>
      <c r="N440" s="58"/>
      <c r="O440" s="58"/>
      <c r="P440" s="55"/>
      <c r="Q440" s="58"/>
      <c r="R440" s="84"/>
      <c r="S440" s="84"/>
      <c r="T440" s="84"/>
      <c r="U440" s="3"/>
      <c r="V440" s="42">
        <v>0</v>
      </c>
      <c r="W440" s="42" t="s">
        <v>2562</v>
      </c>
      <c r="X440" s="42" t="s">
        <v>2562</v>
      </c>
      <c r="Y440" s="42" t="s">
        <v>2562</v>
      </c>
      <c r="Z440" s="42" t="s">
        <v>2562</v>
      </c>
      <c r="AA440" s="42" t="s">
        <v>2562</v>
      </c>
      <c r="AB440" s="42" t="s">
        <v>2562</v>
      </c>
      <c r="AC440" s="42" t="s">
        <v>2562</v>
      </c>
      <c r="AD440" s="167"/>
      <c r="AE440" s="167"/>
      <c r="AF440" s="167"/>
      <c r="AG440" s="167"/>
      <c r="AH440" s="167"/>
      <c r="AI440" s="167"/>
      <c r="AJ440" s="167"/>
      <c r="AK440" s="167"/>
      <c r="AL440" s="167"/>
      <c r="AM440" s="167"/>
    </row>
    <row r="441" spans="1:40" s="4" customFormat="1" x14ac:dyDescent="0.2">
      <c r="A441" s="43"/>
      <c r="B441" s="44"/>
      <c r="C441" s="43"/>
      <c r="D441" s="58"/>
      <c r="E441" s="43"/>
      <c r="F441" s="45"/>
      <c r="G441" s="45"/>
      <c r="H441" s="46"/>
      <c r="I441" s="42"/>
      <c r="J441" s="42"/>
      <c r="K441" s="3"/>
      <c r="L441" s="58"/>
      <c r="M441" s="58"/>
      <c r="N441" s="58"/>
      <c r="O441" s="58"/>
      <c r="P441" s="55"/>
      <c r="Q441" s="58"/>
      <c r="R441" s="84"/>
      <c r="S441" s="84"/>
      <c r="T441" s="84"/>
      <c r="U441" s="3"/>
      <c r="V441" s="42">
        <v>0</v>
      </c>
      <c r="W441" s="42" t="s">
        <v>2562</v>
      </c>
      <c r="X441" s="42" t="s">
        <v>2562</v>
      </c>
      <c r="Y441" s="42" t="s">
        <v>2562</v>
      </c>
      <c r="Z441" s="42" t="s">
        <v>2562</v>
      </c>
      <c r="AA441" s="42" t="s">
        <v>2562</v>
      </c>
      <c r="AB441" s="42" t="s">
        <v>2562</v>
      </c>
      <c r="AC441" s="42" t="s">
        <v>2562</v>
      </c>
      <c r="AD441" s="167"/>
      <c r="AE441" s="167"/>
      <c r="AF441" s="167"/>
      <c r="AG441" s="167"/>
      <c r="AH441" s="167"/>
      <c r="AI441" s="167"/>
      <c r="AJ441" s="167"/>
      <c r="AK441" s="167"/>
      <c r="AL441" s="167"/>
      <c r="AM441" s="167"/>
    </row>
    <row r="442" spans="1:40" s="4" customFormat="1" x14ac:dyDescent="0.2">
      <c r="A442" s="43"/>
      <c r="B442" s="44"/>
      <c r="C442" s="43"/>
      <c r="D442" s="58"/>
      <c r="E442" s="43"/>
      <c r="F442" s="45"/>
      <c r="G442" s="45"/>
      <c r="H442" s="46"/>
      <c r="I442" s="42"/>
      <c r="J442" s="42"/>
      <c r="K442" s="3"/>
      <c r="L442" s="58"/>
      <c r="M442" s="58"/>
      <c r="N442" s="58"/>
      <c r="O442" s="58"/>
      <c r="P442" s="55"/>
      <c r="Q442" s="58"/>
      <c r="R442" s="84"/>
      <c r="S442" s="84"/>
      <c r="T442" s="84"/>
      <c r="U442" s="3"/>
      <c r="V442" s="42">
        <v>0</v>
      </c>
      <c r="W442" s="42" t="s">
        <v>2562</v>
      </c>
      <c r="X442" s="42" t="s">
        <v>2562</v>
      </c>
      <c r="Y442" s="42" t="s">
        <v>2562</v>
      </c>
      <c r="Z442" s="42" t="s">
        <v>2562</v>
      </c>
      <c r="AA442" s="42" t="s">
        <v>2562</v>
      </c>
      <c r="AB442" s="42" t="s">
        <v>2562</v>
      </c>
      <c r="AC442" s="42" t="s">
        <v>2562</v>
      </c>
      <c r="AD442" s="167"/>
      <c r="AE442" s="167"/>
      <c r="AF442" s="167"/>
      <c r="AG442" s="167"/>
      <c r="AH442" s="167"/>
      <c r="AI442" s="167"/>
      <c r="AJ442" s="167"/>
      <c r="AK442" s="167"/>
      <c r="AL442" s="167"/>
      <c r="AM442" s="167"/>
    </row>
    <row r="443" spans="1:40" s="4" customFormat="1" x14ac:dyDescent="0.2">
      <c r="A443" s="43"/>
      <c r="B443" s="44"/>
      <c r="C443" s="43"/>
      <c r="D443" s="58"/>
      <c r="E443" s="43"/>
      <c r="F443" s="45"/>
      <c r="G443" s="45"/>
      <c r="H443" s="46"/>
      <c r="I443" s="42"/>
      <c r="J443" s="42"/>
      <c r="K443" s="3"/>
      <c r="L443" s="58"/>
      <c r="M443" s="58"/>
      <c r="N443" s="58"/>
      <c r="O443" s="58"/>
      <c r="P443" s="55"/>
      <c r="Q443" s="58"/>
      <c r="R443" s="84"/>
      <c r="S443" s="84"/>
      <c r="T443" s="84"/>
      <c r="U443" s="3"/>
      <c r="V443" s="42">
        <v>0</v>
      </c>
      <c r="W443" s="42" t="s">
        <v>2562</v>
      </c>
      <c r="X443" s="42" t="s">
        <v>2562</v>
      </c>
      <c r="Y443" s="42" t="s">
        <v>2562</v>
      </c>
      <c r="Z443" s="42" t="s">
        <v>2562</v>
      </c>
      <c r="AA443" s="42" t="s">
        <v>2562</v>
      </c>
      <c r="AB443" s="42" t="s">
        <v>2562</v>
      </c>
      <c r="AC443" s="42" t="s">
        <v>2562</v>
      </c>
      <c r="AD443" s="167"/>
      <c r="AE443" s="167"/>
      <c r="AF443" s="167"/>
      <c r="AG443" s="167"/>
      <c r="AH443" s="167"/>
      <c r="AI443" s="167"/>
      <c r="AJ443" s="167"/>
      <c r="AK443" s="167"/>
      <c r="AL443" s="167"/>
      <c r="AM443" s="167"/>
    </row>
    <row r="444" spans="1:40" s="4" customFormat="1" x14ac:dyDescent="0.2">
      <c r="A444" s="43"/>
      <c r="B444" s="44"/>
      <c r="C444" s="43"/>
      <c r="D444" s="58"/>
      <c r="E444" s="43"/>
      <c r="F444" s="45"/>
      <c r="G444" s="45"/>
      <c r="H444" s="46"/>
      <c r="I444" s="42"/>
      <c r="J444" s="42"/>
      <c r="K444" s="3"/>
      <c r="L444" s="58"/>
      <c r="M444" s="58"/>
      <c r="N444" s="58"/>
      <c r="O444" s="58"/>
      <c r="P444" s="55"/>
      <c r="Q444" s="58"/>
      <c r="R444" s="84"/>
      <c r="S444" s="84"/>
      <c r="T444" s="84"/>
      <c r="U444" s="3"/>
      <c r="V444" s="42">
        <v>0</v>
      </c>
      <c r="W444" s="42" t="s">
        <v>2562</v>
      </c>
      <c r="X444" s="42" t="s">
        <v>2562</v>
      </c>
      <c r="Y444" s="42" t="s">
        <v>2562</v>
      </c>
      <c r="Z444" s="42" t="s">
        <v>2562</v>
      </c>
      <c r="AA444" s="42" t="s">
        <v>2562</v>
      </c>
      <c r="AB444" s="42" t="s">
        <v>2562</v>
      </c>
      <c r="AC444" s="42" t="s">
        <v>2562</v>
      </c>
      <c r="AD444" s="167"/>
      <c r="AE444" s="167"/>
      <c r="AF444" s="167"/>
      <c r="AG444" s="167"/>
      <c r="AH444" s="167"/>
      <c r="AI444" s="167"/>
      <c r="AJ444" s="167"/>
      <c r="AK444" s="167"/>
      <c r="AL444" s="167"/>
      <c r="AM444" s="167"/>
    </row>
    <row r="445" spans="1:40" s="4" customFormat="1" x14ac:dyDescent="0.2">
      <c r="A445" s="43"/>
      <c r="B445" s="44"/>
      <c r="C445" s="43"/>
      <c r="D445" s="58"/>
      <c r="E445" s="43"/>
      <c r="F445" s="45"/>
      <c r="G445" s="45"/>
      <c r="H445" s="46"/>
      <c r="I445" s="42"/>
      <c r="J445" s="42"/>
      <c r="K445" s="3"/>
      <c r="L445" s="58"/>
      <c r="M445" s="58"/>
      <c r="N445" s="58"/>
      <c r="O445" s="58"/>
      <c r="P445" s="55"/>
      <c r="Q445" s="58"/>
      <c r="R445" s="84"/>
      <c r="S445" s="84"/>
      <c r="T445" s="84"/>
      <c r="U445" s="3"/>
      <c r="V445" s="42">
        <v>0</v>
      </c>
      <c r="W445" s="42" t="s">
        <v>2562</v>
      </c>
      <c r="X445" s="42" t="s">
        <v>2562</v>
      </c>
      <c r="Y445" s="42" t="s">
        <v>2562</v>
      </c>
      <c r="Z445" s="42" t="s">
        <v>2562</v>
      </c>
      <c r="AA445" s="42" t="s">
        <v>2562</v>
      </c>
      <c r="AB445" s="42" t="s">
        <v>2562</v>
      </c>
      <c r="AC445" s="42" t="s">
        <v>2562</v>
      </c>
      <c r="AD445" s="167"/>
      <c r="AE445" s="167"/>
      <c r="AF445" s="167"/>
      <c r="AG445" s="167"/>
      <c r="AH445" s="167"/>
      <c r="AI445" s="167"/>
      <c r="AJ445" s="167"/>
      <c r="AK445" s="167"/>
      <c r="AL445" s="167"/>
      <c r="AM445" s="167"/>
    </row>
    <row r="446" spans="1:40" s="4" customFormat="1" x14ac:dyDescent="0.2">
      <c r="A446" s="43"/>
      <c r="B446" s="44"/>
      <c r="C446" s="43"/>
      <c r="D446" s="58"/>
      <c r="E446" s="43"/>
      <c r="F446" s="45"/>
      <c r="G446" s="45"/>
      <c r="H446" s="46"/>
      <c r="I446" s="42"/>
      <c r="J446" s="42"/>
      <c r="K446" s="3"/>
      <c r="L446" s="58"/>
      <c r="M446" s="58"/>
      <c r="N446" s="58"/>
      <c r="O446" s="58"/>
      <c r="P446" s="55"/>
      <c r="Q446" s="58"/>
      <c r="R446" s="84"/>
      <c r="S446" s="84"/>
      <c r="T446" s="84"/>
      <c r="U446" s="3"/>
      <c r="V446" s="42">
        <v>0</v>
      </c>
      <c r="W446" s="42" t="s">
        <v>2562</v>
      </c>
      <c r="X446" s="42" t="s">
        <v>2562</v>
      </c>
      <c r="Y446" s="42" t="s">
        <v>2562</v>
      </c>
      <c r="Z446" s="42" t="s">
        <v>2562</v>
      </c>
      <c r="AA446" s="42" t="s">
        <v>2562</v>
      </c>
      <c r="AB446" s="42" t="s">
        <v>2562</v>
      </c>
      <c r="AC446" s="42" t="s">
        <v>2562</v>
      </c>
      <c r="AD446" s="167"/>
      <c r="AE446" s="167"/>
      <c r="AF446" s="167"/>
      <c r="AG446" s="167"/>
      <c r="AH446" s="167"/>
      <c r="AI446" s="167"/>
      <c r="AJ446" s="167"/>
      <c r="AK446" s="167"/>
      <c r="AL446" s="167"/>
      <c r="AM446" s="167"/>
    </row>
    <row r="447" spans="1:40" s="4" customFormat="1" x14ac:dyDescent="0.2">
      <c r="A447" s="43"/>
      <c r="B447" s="44"/>
      <c r="C447" s="43"/>
      <c r="D447" s="58"/>
      <c r="E447" s="43"/>
      <c r="F447" s="45"/>
      <c r="G447" s="45"/>
      <c r="H447" s="46"/>
      <c r="I447" s="42"/>
      <c r="J447" s="42"/>
      <c r="K447" s="3"/>
      <c r="L447" s="58"/>
      <c r="M447" s="58"/>
      <c r="N447" s="58"/>
      <c r="O447" s="58"/>
      <c r="P447" s="55"/>
      <c r="Q447" s="58"/>
      <c r="R447" s="84"/>
      <c r="S447" s="84"/>
      <c r="T447" s="84"/>
      <c r="U447" s="3"/>
      <c r="V447" s="42">
        <v>0</v>
      </c>
      <c r="W447" s="42" t="s">
        <v>2562</v>
      </c>
      <c r="X447" s="42" t="s">
        <v>2562</v>
      </c>
      <c r="Y447" s="42" t="s">
        <v>2562</v>
      </c>
      <c r="Z447" s="42" t="s">
        <v>2562</v>
      </c>
      <c r="AA447" s="42" t="s">
        <v>2562</v>
      </c>
      <c r="AB447" s="42" t="s">
        <v>2562</v>
      </c>
      <c r="AC447" s="42" t="s">
        <v>2562</v>
      </c>
      <c r="AD447" s="167"/>
      <c r="AE447" s="167"/>
      <c r="AF447" s="167"/>
      <c r="AG447" s="167"/>
      <c r="AH447" s="167"/>
      <c r="AI447" s="167"/>
      <c r="AJ447" s="167"/>
      <c r="AK447" s="167"/>
      <c r="AL447" s="167"/>
      <c r="AM447" s="167"/>
    </row>
    <row r="448" spans="1:40" s="4" customFormat="1" x14ac:dyDescent="0.2">
      <c r="A448" s="43"/>
      <c r="B448" s="44"/>
      <c r="C448" s="43"/>
      <c r="D448" s="58"/>
      <c r="E448" s="43"/>
      <c r="F448" s="45"/>
      <c r="G448" s="45"/>
      <c r="H448" s="46"/>
      <c r="I448" s="42"/>
      <c r="J448" s="42"/>
      <c r="K448" s="3"/>
      <c r="L448" s="58"/>
      <c r="M448" s="58"/>
      <c r="N448" s="58"/>
      <c r="O448" s="58"/>
      <c r="P448" s="55"/>
      <c r="Q448" s="58"/>
      <c r="R448" s="84"/>
      <c r="S448" s="84"/>
      <c r="T448" s="84"/>
      <c r="U448" s="3"/>
      <c r="V448" s="42">
        <v>0</v>
      </c>
      <c r="W448" s="42" t="s">
        <v>2562</v>
      </c>
      <c r="X448" s="42" t="s">
        <v>2562</v>
      </c>
      <c r="Y448" s="42" t="s">
        <v>2562</v>
      </c>
      <c r="Z448" s="42" t="s">
        <v>2562</v>
      </c>
      <c r="AA448" s="42" t="s">
        <v>2562</v>
      </c>
      <c r="AB448" s="42" t="s">
        <v>2562</v>
      </c>
      <c r="AC448" s="42" t="s">
        <v>2562</v>
      </c>
      <c r="AD448" s="167"/>
      <c r="AE448" s="167"/>
      <c r="AF448" s="167"/>
      <c r="AG448" s="167"/>
      <c r="AH448" s="167"/>
      <c r="AI448" s="167"/>
      <c r="AJ448" s="167"/>
      <c r="AK448" s="167"/>
      <c r="AL448" s="167"/>
      <c r="AM448" s="167"/>
    </row>
    <row r="449" spans="1:39" s="4" customFormat="1" x14ac:dyDescent="0.2">
      <c r="A449" s="43"/>
      <c r="B449" s="44"/>
      <c r="C449" s="43"/>
      <c r="D449" s="58"/>
      <c r="E449" s="43"/>
      <c r="F449" s="45"/>
      <c r="G449" s="45"/>
      <c r="H449" s="46"/>
      <c r="I449" s="42"/>
      <c r="J449" s="42"/>
      <c r="K449" s="3"/>
      <c r="L449" s="58"/>
      <c r="M449" s="58"/>
      <c r="N449" s="58"/>
      <c r="O449" s="58"/>
      <c r="P449" s="55"/>
      <c r="Q449" s="58"/>
      <c r="R449" s="84"/>
      <c r="S449" s="84"/>
      <c r="T449" s="84"/>
      <c r="U449" s="3"/>
      <c r="V449" s="42">
        <v>0</v>
      </c>
      <c r="W449" s="42" t="s">
        <v>2562</v>
      </c>
      <c r="X449" s="42" t="s">
        <v>2562</v>
      </c>
      <c r="Y449" s="42" t="s">
        <v>2562</v>
      </c>
      <c r="Z449" s="42" t="s">
        <v>2562</v>
      </c>
      <c r="AA449" s="42" t="s">
        <v>2562</v>
      </c>
      <c r="AB449" s="42" t="s">
        <v>2562</v>
      </c>
      <c r="AC449" s="42" t="s">
        <v>2562</v>
      </c>
      <c r="AD449" s="167"/>
      <c r="AE449" s="167"/>
      <c r="AF449" s="167"/>
      <c r="AG449" s="167"/>
      <c r="AH449" s="167"/>
      <c r="AI449" s="167"/>
      <c r="AJ449" s="167"/>
      <c r="AK449" s="167"/>
      <c r="AL449" s="167"/>
      <c r="AM449" s="167"/>
    </row>
    <row r="450" spans="1:39" s="4" customFormat="1" x14ac:dyDescent="0.2">
      <c r="A450" s="43"/>
      <c r="B450" s="44"/>
      <c r="C450" s="43"/>
      <c r="D450" s="58"/>
      <c r="E450" s="43"/>
      <c r="F450" s="45"/>
      <c r="G450" s="45"/>
      <c r="H450" s="46"/>
      <c r="I450" s="42"/>
      <c r="J450" s="42"/>
      <c r="K450" s="3"/>
      <c r="L450" s="58"/>
      <c r="M450" s="58"/>
      <c r="N450" s="58"/>
      <c r="O450" s="58"/>
      <c r="P450" s="55"/>
      <c r="Q450" s="58"/>
      <c r="R450" s="84"/>
      <c r="S450" s="84"/>
      <c r="T450" s="84"/>
      <c r="U450" s="3"/>
      <c r="V450" s="42">
        <v>0</v>
      </c>
      <c r="W450" s="42" t="s">
        <v>2562</v>
      </c>
      <c r="X450" s="42" t="s">
        <v>2562</v>
      </c>
      <c r="Y450" s="42" t="s">
        <v>2562</v>
      </c>
      <c r="Z450" s="42" t="s">
        <v>2562</v>
      </c>
      <c r="AA450" s="42" t="s">
        <v>2562</v>
      </c>
      <c r="AB450" s="42" t="s">
        <v>2562</v>
      </c>
      <c r="AC450" s="42" t="s">
        <v>2562</v>
      </c>
      <c r="AD450" s="167"/>
      <c r="AE450" s="167"/>
      <c r="AF450" s="167"/>
      <c r="AG450" s="167"/>
      <c r="AH450" s="167"/>
      <c r="AI450" s="167"/>
      <c r="AJ450" s="167"/>
      <c r="AK450" s="167"/>
      <c r="AL450" s="167"/>
      <c r="AM450" s="167"/>
    </row>
    <row r="451" spans="1:39" s="4" customFormat="1" x14ac:dyDescent="0.2">
      <c r="A451" s="43"/>
      <c r="B451" s="44"/>
      <c r="C451" s="43"/>
      <c r="D451" s="58"/>
      <c r="E451" s="43"/>
      <c r="F451" s="45"/>
      <c r="G451" s="45"/>
      <c r="H451" s="46"/>
      <c r="I451" s="42"/>
      <c r="J451" s="42"/>
      <c r="K451" s="3"/>
      <c r="L451" s="58"/>
      <c r="M451" s="58"/>
      <c r="N451" s="58"/>
      <c r="O451" s="58"/>
      <c r="P451" s="55"/>
      <c r="Q451" s="58"/>
      <c r="R451" s="84"/>
      <c r="S451" s="84"/>
      <c r="T451" s="84"/>
      <c r="U451" s="3"/>
      <c r="V451" s="42">
        <v>0</v>
      </c>
      <c r="W451" s="42" t="s">
        <v>2562</v>
      </c>
      <c r="X451" s="42" t="s">
        <v>2562</v>
      </c>
      <c r="Y451" s="42" t="s">
        <v>2562</v>
      </c>
      <c r="Z451" s="42" t="s">
        <v>2562</v>
      </c>
      <c r="AA451" s="42" t="s">
        <v>2562</v>
      </c>
      <c r="AB451" s="42" t="s">
        <v>2562</v>
      </c>
      <c r="AC451" s="42" t="s">
        <v>2562</v>
      </c>
      <c r="AD451" s="167"/>
      <c r="AE451" s="167"/>
      <c r="AF451" s="167"/>
      <c r="AG451" s="167"/>
      <c r="AH451" s="167"/>
      <c r="AI451" s="167"/>
      <c r="AJ451" s="167"/>
      <c r="AK451" s="167"/>
      <c r="AL451" s="167"/>
      <c r="AM451" s="167"/>
    </row>
    <row r="452" spans="1:39" s="4" customFormat="1" x14ac:dyDescent="0.2">
      <c r="A452" s="43"/>
      <c r="B452" s="44"/>
      <c r="C452" s="43"/>
      <c r="D452" s="58"/>
      <c r="E452" s="43"/>
      <c r="F452" s="45"/>
      <c r="G452" s="45"/>
      <c r="H452" s="46"/>
      <c r="I452" s="42"/>
      <c r="J452" s="42"/>
      <c r="K452" s="3"/>
      <c r="L452" s="58"/>
      <c r="M452" s="58"/>
      <c r="N452" s="58"/>
      <c r="O452" s="58"/>
      <c r="P452" s="55"/>
      <c r="Q452" s="58"/>
      <c r="R452" s="84"/>
      <c r="S452" s="84"/>
      <c r="T452" s="84"/>
      <c r="U452" s="3"/>
      <c r="V452" s="42">
        <v>0</v>
      </c>
      <c r="W452" s="42" t="s">
        <v>2562</v>
      </c>
      <c r="X452" s="42" t="s">
        <v>2562</v>
      </c>
      <c r="Y452" s="42" t="s">
        <v>2562</v>
      </c>
      <c r="Z452" s="42" t="s">
        <v>2562</v>
      </c>
      <c r="AA452" s="42" t="s">
        <v>2562</v>
      </c>
      <c r="AB452" s="42" t="s">
        <v>2562</v>
      </c>
      <c r="AC452" s="42" t="s">
        <v>2562</v>
      </c>
      <c r="AD452" s="167"/>
      <c r="AE452" s="167"/>
      <c r="AF452" s="167"/>
      <c r="AG452" s="167"/>
      <c r="AH452" s="167"/>
      <c r="AI452" s="167"/>
      <c r="AJ452" s="167"/>
      <c r="AK452" s="167"/>
      <c r="AL452" s="167"/>
      <c r="AM452" s="167"/>
    </row>
    <row r="453" spans="1:39" s="4" customFormat="1" x14ac:dyDescent="0.2">
      <c r="A453" s="43"/>
      <c r="B453" s="44"/>
      <c r="C453" s="43"/>
      <c r="D453" s="58"/>
      <c r="E453" s="43"/>
      <c r="F453" s="45"/>
      <c r="G453" s="45"/>
      <c r="H453" s="46"/>
      <c r="I453" s="42"/>
      <c r="J453" s="42"/>
      <c r="K453" s="3"/>
      <c r="L453" s="58"/>
      <c r="M453" s="58"/>
      <c r="N453" s="58"/>
      <c r="O453" s="58"/>
      <c r="P453" s="55"/>
      <c r="Q453" s="58"/>
      <c r="R453" s="84"/>
      <c r="S453" s="84"/>
      <c r="T453" s="84"/>
      <c r="U453" s="3"/>
      <c r="V453" s="42">
        <v>0</v>
      </c>
      <c r="W453" s="42" t="s">
        <v>2562</v>
      </c>
      <c r="X453" s="42" t="s">
        <v>2562</v>
      </c>
      <c r="Y453" s="42" t="s">
        <v>2562</v>
      </c>
      <c r="Z453" s="42" t="s">
        <v>2562</v>
      </c>
      <c r="AA453" s="42" t="s">
        <v>2562</v>
      </c>
      <c r="AB453" s="42" t="s">
        <v>2562</v>
      </c>
      <c r="AC453" s="42" t="s">
        <v>2562</v>
      </c>
      <c r="AD453" s="167"/>
      <c r="AE453" s="167"/>
      <c r="AF453" s="167"/>
      <c r="AG453" s="167"/>
      <c r="AH453" s="167"/>
      <c r="AI453" s="167"/>
      <c r="AJ453" s="167"/>
      <c r="AK453" s="167"/>
      <c r="AL453" s="167"/>
      <c r="AM453" s="167"/>
    </row>
    <row r="454" spans="1:39" s="4" customFormat="1" x14ac:dyDescent="0.2">
      <c r="A454" s="43"/>
      <c r="B454" s="44"/>
      <c r="C454" s="43"/>
      <c r="D454" s="58"/>
      <c r="E454" s="43"/>
      <c r="F454" s="45"/>
      <c r="G454" s="45"/>
      <c r="H454" s="46"/>
      <c r="I454" s="42"/>
      <c r="J454" s="42"/>
      <c r="K454" s="3"/>
      <c r="L454" s="58"/>
      <c r="M454" s="58"/>
      <c r="N454" s="58"/>
      <c r="O454" s="58"/>
      <c r="P454" s="55"/>
      <c r="Q454" s="58"/>
      <c r="R454" s="84"/>
      <c r="S454" s="84"/>
      <c r="T454" s="84"/>
      <c r="U454" s="3"/>
      <c r="V454" s="42">
        <v>0</v>
      </c>
      <c r="W454" s="42" t="s">
        <v>2562</v>
      </c>
      <c r="X454" s="42" t="s">
        <v>2562</v>
      </c>
      <c r="Y454" s="42" t="s">
        <v>2562</v>
      </c>
      <c r="Z454" s="42" t="s">
        <v>2562</v>
      </c>
      <c r="AA454" s="42" t="s">
        <v>2562</v>
      </c>
      <c r="AB454" s="42" t="s">
        <v>2562</v>
      </c>
      <c r="AC454" s="42" t="s">
        <v>2562</v>
      </c>
      <c r="AD454" s="167"/>
      <c r="AE454" s="167"/>
      <c r="AF454" s="167"/>
      <c r="AG454" s="167"/>
      <c r="AH454" s="167"/>
      <c r="AI454" s="167"/>
      <c r="AJ454" s="167"/>
      <c r="AK454" s="167"/>
      <c r="AL454" s="167"/>
      <c r="AM454" s="167"/>
    </row>
    <row r="455" spans="1:39" s="4" customFormat="1" x14ac:dyDescent="0.2">
      <c r="A455" s="43"/>
      <c r="B455" s="44"/>
      <c r="C455" s="43"/>
      <c r="D455" s="58"/>
      <c r="E455" s="43"/>
      <c r="F455" s="45"/>
      <c r="G455" s="45"/>
      <c r="H455" s="46"/>
      <c r="I455" s="42"/>
      <c r="J455" s="42"/>
      <c r="K455" s="3"/>
      <c r="L455" s="58"/>
      <c r="M455" s="58"/>
      <c r="N455" s="58"/>
      <c r="O455" s="58"/>
      <c r="P455" s="55"/>
      <c r="Q455" s="58"/>
      <c r="R455" s="84"/>
      <c r="S455" s="84"/>
      <c r="T455" s="84"/>
      <c r="U455" s="3"/>
      <c r="V455" s="42">
        <v>0</v>
      </c>
      <c r="W455" s="42" t="s">
        <v>2562</v>
      </c>
      <c r="X455" s="42" t="s">
        <v>2562</v>
      </c>
      <c r="Y455" s="42" t="s">
        <v>2562</v>
      </c>
      <c r="Z455" s="42" t="s">
        <v>2562</v>
      </c>
      <c r="AA455" s="42" t="s">
        <v>2562</v>
      </c>
      <c r="AB455" s="42" t="s">
        <v>2562</v>
      </c>
      <c r="AC455" s="42" t="s">
        <v>2562</v>
      </c>
      <c r="AD455" s="167"/>
      <c r="AE455" s="167"/>
      <c r="AF455" s="167"/>
      <c r="AG455" s="167"/>
      <c r="AH455" s="167"/>
      <c r="AI455" s="167"/>
      <c r="AJ455" s="167"/>
      <c r="AK455" s="167"/>
      <c r="AL455" s="167"/>
      <c r="AM455" s="167"/>
    </row>
    <row r="456" spans="1:39" s="4" customFormat="1" x14ac:dyDescent="0.2">
      <c r="A456" s="43"/>
      <c r="B456" s="44"/>
      <c r="C456" s="43"/>
      <c r="D456" s="58"/>
      <c r="E456" s="43"/>
      <c r="F456" s="45"/>
      <c r="G456" s="45"/>
      <c r="H456" s="46"/>
      <c r="I456" s="42"/>
      <c r="J456" s="42"/>
      <c r="K456" s="3"/>
      <c r="L456" s="58"/>
      <c r="M456" s="58"/>
      <c r="N456" s="58"/>
      <c r="O456" s="58"/>
      <c r="P456" s="55"/>
      <c r="Q456" s="58"/>
      <c r="R456" s="84"/>
      <c r="S456" s="84"/>
      <c r="T456" s="84"/>
      <c r="U456" s="3"/>
      <c r="V456" s="42">
        <v>0</v>
      </c>
      <c r="W456" s="42" t="s">
        <v>2562</v>
      </c>
      <c r="X456" s="42" t="s">
        <v>2562</v>
      </c>
      <c r="Y456" s="42" t="s">
        <v>2562</v>
      </c>
      <c r="Z456" s="42" t="s">
        <v>2562</v>
      </c>
      <c r="AA456" s="42" t="s">
        <v>2562</v>
      </c>
      <c r="AB456" s="42" t="s">
        <v>2562</v>
      </c>
      <c r="AC456" s="42" t="s">
        <v>2562</v>
      </c>
      <c r="AD456" s="167"/>
      <c r="AE456" s="167"/>
      <c r="AF456" s="167"/>
      <c r="AG456" s="167"/>
      <c r="AH456" s="167"/>
      <c r="AI456" s="167"/>
      <c r="AJ456" s="167"/>
      <c r="AK456" s="167"/>
      <c r="AL456" s="167"/>
      <c r="AM456" s="167"/>
    </row>
    <row r="457" spans="1:39" s="4" customFormat="1" x14ac:dyDescent="0.2">
      <c r="A457" s="43"/>
      <c r="B457" s="44"/>
      <c r="C457" s="43"/>
      <c r="D457" s="58"/>
      <c r="E457" s="43"/>
      <c r="F457" s="45"/>
      <c r="G457" s="45"/>
      <c r="H457" s="46"/>
      <c r="I457" s="42"/>
      <c r="J457" s="42"/>
      <c r="K457" s="3"/>
      <c r="L457" s="58"/>
      <c r="M457" s="58"/>
      <c r="N457" s="58"/>
      <c r="O457" s="58"/>
      <c r="P457" s="55"/>
      <c r="Q457" s="58"/>
      <c r="R457" s="84"/>
      <c r="S457" s="84"/>
      <c r="T457" s="84"/>
      <c r="U457" s="3"/>
      <c r="V457" s="42">
        <v>0</v>
      </c>
      <c r="W457" s="42" t="s">
        <v>2562</v>
      </c>
      <c r="X457" s="42" t="s">
        <v>2562</v>
      </c>
      <c r="Y457" s="42" t="s">
        <v>2562</v>
      </c>
      <c r="Z457" s="42" t="s">
        <v>2562</v>
      </c>
      <c r="AA457" s="42" t="s">
        <v>2562</v>
      </c>
      <c r="AB457" s="42" t="s">
        <v>2562</v>
      </c>
      <c r="AC457" s="42" t="s">
        <v>2562</v>
      </c>
      <c r="AD457" s="167"/>
      <c r="AE457" s="167"/>
      <c r="AF457" s="167"/>
      <c r="AG457" s="167"/>
      <c r="AH457" s="167"/>
      <c r="AI457" s="167"/>
      <c r="AJ457" s="167"/>
      <c r="AK457" s="167"/>
      <c r="AL457" s="167"/>
      <c r="AM457" s="167"/>
    </row>
    <row r="458" spans="1:39" s="4" customFormat="1" x14ac:dyDescent="0.2">
      <c r="A458" s="43"/>
      <c r="B458" s="44"/>
      <c r="C458" s="43"/>
      <c r="D458" s="58"/>
      <c r="E458" s="43"/>
      <c r="F458" s="45"/>
      <c r="G458" s="45"/>
      <c r="H458" s="46"/>
      <c r="I458" s="42"/>
      <c r="J458" s="42"/>
      <c r="K458" s="3"/>
      <c r="L458" s="58"/>
      <c r="M458" s="58"/>
      <c r="N458" s="58"/>
      <c r="O458" s="58"/>
      <c r="P458" s="55"/>
      <c r="Q458" s="58"/>
      <c r="R458" s="84"/>
      <c r="S458" s="84"/>
      <c r="T458" s="84"/>
      <c r="U458" s="3"/>
      <c r="V458" s="42">
        <v>0</v>
      </c>
      <c r="W458" s="42" t="s">
        <v>2562</v>
      </c>
      <c r="X458" s="42" t="s">
        <v>2562</v>
      </c>
      <c r="Y458" s="42" t="s">
        <v>2562</v>
      </c>
      <c r="Z458" s="42" t="s">
        <v>2562</v>
      </c>
      <c r="AA458" s="42" t="s">
        <v>2562</v>
      </c>
      <c r="AB458" s="42" t="s">
        <v>2562</v>
      </c>
      <c r="AC458" s="42" t="s">
        <v>2562</v>
      </c>
      <c r="AD458" s="167"/>
      <c r="AE458" s="167"/>
      <c r="AF458" s="167"/>
      <c r="AG458" s="167"/>
      <c r="AH458" s="167"/>
      <c r="AI458" s="167"/>
      <c r="AJ458" s="167"/>
      <c r="AK458" s="167"/>
      <c r="AL458" s="167"/>
      <c r="AM458" s="167"/>
    </row>
    <row r="459" spans="1:39" s="4" customFormat="1" x14ac:dyDescent="0.2">
      <c r="A459" s="43"/>
      <c r="B459" s="44"/>
      <c r="C459" s="43"/>
      <c r="D459" s="58"/>
      <c r="E459" s="43"/>
      <c r="F459" s="45"/>
      <c r="G459" s="45"/>
      <c r="H459" s="46"/>
      <c r="I459" s="42"/>
      <c r="J459" s="42"/>
      <c r="K459" s="3"/>
      <c r="L459" s="58"/>
      <c r="M459" s="58"/>
      <c r="N459" s="58"/>
      <c r="O459" s="58"/>
      <c r="P459" s="55"/>
      <c r="Q459" s="58"/>
      <c r="R459" s="84"/>
      <c r="S459" s="84"/>
      <c r="T459" s="84"/>
      <c r="U459" s="3"/>
      <c r="V459" s="42">
        <v>0</v>
      </c>
      <c r="W459" s="42" t="s">
        <v>2562</v>
      </c>
      <c r="X459" s="42" t="s">
        <v>2562</v>
      </c>
      <c r="Y459" s="42" t="s">
        <v>2562</v>
      </c>
      <c r="Z459" s="42" t="s">
        <v>2562</v>
      </c>
      <c r="AA459" s="42" t="s">
        <v>2562</v>
      </c>
      <c r="AB459" s="42" t="s">
        <v>2562</v>
      </c>
      <c r="AC459" s="42" t="s">
        <v>2562</v>
      </c>
      <c r="AD459" s="167"/>
      <c r="AE459" s="167"/>
      <c r="AF459" s="167"/>
      <c r="AG459" s="167"/>
      <c r="AH459" s="167"/>
      <c r="AI459" s="167"/>
      <c r="AJ459" s="167"/>
      <c r="AK459" s="167"/>
      <c r="AL459" s="167"/>
      <c r="AM459" s="167"/>
    </row>
    <row r="460" spans="1:39" s="4" customFormat="1" x14ac:dyDescent="0.2">
      <c r="A460" s="43"/>
      <c r="B460" s="44"/>
      <c r="C460" s="43"/>
      <c r="D460" s="58"/>
      <c r="E460" s="43"/>
      <c r="F460" s="45"/>
      <c r="G460" s="45"/>
      <c r="H460" s="46"/>
      <c r="I460" s="42"/>
      <c r="J460" s="42"/>
      <c r="K460" s="3"/>
      <c r="L460" s="58"/>
      <c r="M460" s="58"/>
      <c r="N460" s="58"/>
      <c r="O460" s="58"/>
      <c r="P460" s="55"/>
      <c r="Q460" s="58"/>
      <c r="R460" s="84"/>
      <c r="S460" s="84"/>
      <c r="T460" s="84"/>
      <c r="U460" s="3"/>
      <c r="V460" s="42">
        <v>0</v>
      </c>
      <c r="W460" s="42" t="s">
        <v>2562</v>
      </c>
      <c r="X460" s="42" t="s">
        <v>2562</v>
      </c>
      <c r="Y460" s="42" t="s">
        <v>2562</v>
      </c>
      <c r="Z460" s="42" t="s">
        <v>2562</v>
      </c>
      <c r="AA460" s="42" t="s">
        <v>2562</v>
      </c>
      <c r="AB460" s="42" t="s">
        <v>2562</v>
      </c>
      <c r="AC460" s="42" t="s">
        <v>2562</v>
      </c>
      <c r="AD460" s="167"/>
      <c r="AE460" s="167"/>
      <c r="AF460" s="167"/>
      <c r="AG460" s="167"/>
      <c r="AH460" s="167"/>
      <c r="AI460" s="167"/>
      <c r="AJ460" s="167"/>
      <c r="AK460" s="167"/>
      <c r="AL460" s="167"/>
      <c r="AM460" s="167"/>
    </row>
    <row r="461" spans="1:39" s="4" customFormat="1" x14ac:dyDescent="0.2">
      <c r="A461" s="43"/>
      <c r="B461" s="44"/>
      <c r="C461" s="43"/>
      <c r="D461" s="58"/>
      <c r="E461" s="43"/>
      <c r="F461" s="45"/>
      <c r="G461" s="45"/>
      <c r="H461" s="46"/>
      <c r="I461" s="42"/>
      <c r="J461" s="42"/>
      <c r="K461" s="3"/>
      <c r="L461" s="58"/>
      <c r="M461" s="58"/>
      <c r="N461" s="58"/>
      <c r="O461" s="58"/>
      <c r="P461" s="55"/>
      <c r="Q461" s="58"/>
      <c r="R461" s="84"/>
      <c r="S461" s="84"/>
      <c r="T461" s="84"/>
      <c r="U461" s="3"/>
      <c r="V461" s="42">
        <v>0</v>
      </c>
      <c r="W461" s="42" t="s">
        <v>2562</v>
      </c>
      <c r="X461" s="42" t="s">
        <v>2562</v>
      </c>
      <c r="Y461" s="42" t="s">
        <v>2562</v>
      </c>
      <c r="Z461" s="42" t="s">
        <v>2562</v>
      </c>
      <c r="AA461" s="42" t="s">
        <v>2562</v>
      </c>
      <c r="AB461" s="42" t="s">
        <v>2562</v>
      </c>
      <c r="AC461" s="42" t="s">
        <v>2562</v>
      </c>
      <c r="AD461" s="167"/>
      <c r="AE461" s="167"/>
      <c r="AF461" s="167"/>
      <c r="AG461" s="167"/>
      <c r="AH461" s="167"/>
      <c r="AI461" s="167"/>
      <c r="AJ461" s="167"/>
      <c r="AK461" s="167"/>
      <c r="AL461" s="167"/>
      <c r="AM461" s="167"/>
    </row>
    <row r="462" spans="1:39" s="4" customFormat="1" x14ac:dyDescent="0.2">
      <c r="A462" s="43"/>
      <c r="B462" s="44"/>
      <c r="C462" s="43"/>
      <c r="D462" s="58"/>
      <c r="E462" s="43"/>
      <c r="F462" s="45"/>
      <c r="G462" s="45"/>
      <c r="H462" s="46"/>
      <c r="I462" s="42"/>
      <c r="J462" s="42"/>
      <c r="K462" s="3"/>
      <c r="L462" s="58"/>
      <c r="M462" s="58"/>
      <c r="N462" s="58"/>
      <c r="O462" s="58"/>
      <c r="P462" s="55"/>
      <c r="Q462" s="58"/>
      <c r="R462" s="84"/>
      <c r="S462" s="84"/>
      <c r="T462" s="84"/>
      <c r="U462" s="3"/>
      <c r="V462" s="42">
        <v>0</v>
      </c>
      <c r="W462" s="42" t="s">
        <v>2562</v>
      </c>
      <c r="X462" s="42" t="s">
        <v>2562</v>
      </c>
      <c r="Y462" s="42" t="s">
        <v>2562</v>
      </c>
      <c r="Z462" s="42" t="s">
        <v>2562</v>
      </c>
      <c r="AA462" s="42" t="s">
        <v>2562</v>
      </c>
      <c r="AB462" s="42" t="s">
        <v>2562</v>
      </c>
      <c r="AC462" s="42" t="s">
        <v>2562</v>
      </c>
      <c r="AD462" s="167"/>
      <c r="AE462" s="167"/>
      <c r="AF462" s="167"/>
      <c r="AG462" s="167"/>
      <c r="AH462" s="167"/>
      <c r="AI462" s="167"/>
      <c r="AJ462" s="167"/>
      <c r="AK462" s="167"/>
      <c r="AL462" s="167"/>
      <c r="AM462" s="167"/>
    </row>
    <row r="463" spans="1:39" s="4" customFormat="1" x14ac:dyDescent="0.2">
      <c r="A463" s="43"/>
      <c r="B463" s="44"/>
      <c r="C463" s="43"/>
      <c r="D463" s="58"/>
      <c r="E463" s="43"/>
      <c r="F463" s="45"/>
      <c r="G463" s="45"/>
      <c r="H463" s="46"/>
      <c r="I463" s="42"/>
      <c r="J463" s="42"/>
      <c r="K463" s="3"/>
      <c r="L463" s="58"/>
      <c r="M463" s="58"/>
      <c r="N463" s="58"/>
      <c r="O463" s="58"/>
      <c r="P463" s="55"/>
      <c r="Q463" s="58"/>
      <c r="R463" s="84"/>
      <c r="S463" s="84"/>
      <c r="T463" s="84"/>
      <c r="U463" s="3"/>
      <c r="V463" s="42">
        <v>0</v>
      </c>
      <c r="W463" s="42" t="s">
        <v>2562</v>
      </c>
      <c r="X463" s="42" t="s">
        <v>2562</v>
      </c>
      <c r="Y463" s="42" t="s">
        <v>2562</v>
      </c>
      <c r="Z463" s="42" t="s">
        <v>2562</v>
      </c>
      <c r="AA463" s="42" t="s">
        <v>2562</v>
      </c>
      <c r="AB463" s="42" t="s">
        <v>2562</v>
      </c>
      <c r="AC463" s="42" t="s">
        <v>2562</v>
      </c>
      <c r="AD463" s="167"/>
      <c r="AE463" s="167"/>
      <c r="AF463" s="167"/>
      <c r="AG463" s="167"/>
      <c r="AH463" s="167"/>
      <c r="AI463" s="167"/>
      <c r="AJ463" s="167"/>
      <c r="AK463" s="167"/>
      <c r="AL463" s="167"/>
      <c r="AM463" s="167"/>
    </row>
    <row r="464" spans="1:39" s="4" customFormat="1" x14ac:dyDescent="0.2">
      <c r="A464" s="43"/>
      <c r="B464" s="44"/>
      <c r="C464" s="43"/>
      <c r="D464" s="58"/>
      <c r="E464" s="43"/>
      <c r="F464" s="45"/>
      <c r="G464" s="45"/>
      <c r="H464" s="46"/>
      <c r="I464" s="42"/>
      <c r="J464" s="42"/>
      <c r="K464" s="3"/>
      <c r="L464" s="58"/>
      <c r="M464" s="58"/>
      <c r="N464" s="58"/>
      <c r="O464" s="58"/>
      <c r="P464" s="55"/>
      <c r="Q464" s="58"/>
      <c r="R464" s="84"/>
      <c r="S464" s="84"/>
      <c r="T464" s="84"/>
      <c r="U464" s="3"/>
      <c r="V464" s="42">
        <v>0</v>
      </c>
      <c r="W464" s="42" t="s">
        <v>2562</v>
      </c>
      <c r="X464" s="42" t="s">
        <v>2562</v>
      </c>
      <c r="Y464" s="42" t="s">
        <v>2562</v>
      </c>
      <c r="Z464" s="42" t="s">
        <v>2562</v>
      </c>
      <c r="AA464" s="42" t="s">
        <v>2562</v>
      </c>
      <c r="AB464" s="42" t="s">
        <v>2562</v>
      </c>
      <c r="AC464" s="42" t="s">
        <v>2562</v>
      </c>
      <c r="AD464" s="167"/>
      <c r="AE464" s="167"/>
      <c r="AF464" s="167"/>
      <c r="AG464" s="167"/>
      <c r="AH464" s="167"/>
      <c r="AI464" s="167"/>
      <c r="AJ464" s="167"/>
      <c r="AK464" s="167"/>
      <c r="AL464" s="167"/>
      <c r="AM464" s="167"/>
    </row>
    <row r="465" spans="1:39" s="4" customFormat="1" x14ac:dyDescent="0.2">
      <c r="A465" s="43"/>
      <c r="B465" s="44"/>
      <c r="C465" s="43"/>
      <c r="D465" s="58"/>
      <c r="E465" s="43"/>
      <c r="F465" s="45"/>
      <c r="G465" s="45"/>
      <c r="H465" s="46"/>
      <c r="I465" s="42"/>
      <c r="J465" s="42"/>
      <c r="K465" s="3"/>
      <c r="L465" s="58"/>
      <c r="M465" s="58"/>
      <c r="N465" s="58"/>
      <c r="O465" s="58"/>
      <c r="P465" s="55"/>
      <c r="Q465" s="58"/>
      <c r="R465" s="84"/>
      <c r="S465" s="84"/>
      <c r="T465" s="84"/>
      <c r="U465" s="3"/>
      <c r="V465" s="42">
        <v>0</v>
      </c>
      <c r="W465" s="42" t="s">
        <v>2562</v>
      </c>
      <c r="X465" s="42" t="s">
        <v>2562</v>
      </c>
      <c r="Y465" s="42" t="s">
        <v>2562</v>
      </c>
      <c r="Z465" s="42" t="s">
        <v>2562</v>
      </c>
      <c r="AA465" s="42" t="s">
        <v>2562</v>
      </c>
      <c r="AB465" s="42" t="s">
        <v>2562</v>
      </c>
      <c r="AC465" s="42" t="s">
        <v>2562</v>
      </c>
      <c r="AD465" s="167"/>
      <c r="AE465" s="167"/>
      <c r="AF465" s="167"/>
      <c r="AG465" s="167"/>
      <c r="AH465" s="167"/>
      <c r="AI465" s="167"/>
      <c r="AJ465" s="167"/>
      <c r="AK465" s="167"/>
      <c r="AL465" s="167"/>
      <c r="AM465" s="167"/>
    </row>
    <row r="466" spans="1:39" s="4" customFormat="1" x14ac:dyDescent="0.2">
      <c r="A466" s="43"/>
      <c r="B466" s="44"/>
      <c r="C466" s="43"/>
      <c r="D466" s="58"/>
      <c r="E466" s="43"/>
      <c r="F466" s="45"/>
      <c r="G466" s="45"/>
      <c r="H466" s="46"/>
      <c r="I466" s="42"/>
      <c r="J466" s="42"/>
      <c r="K466" s="3"/>
      <c r="L466" s="58"/>
      <c r="M466" s="58"/>
      <c r="N466" s="58"/>
      <c r="O466" s="58"/>
      <c r="P466" s="55"/>
      <c r="Q466" s="58"/>
      <c r="R466" s="84"/>
      <c r="S466" s="84"/>
      <c r="T466" s="84"/>
      <c r="U466" s="3"/>
      <c r="V466" s="42">
        <v>0</v>
      </c>
      <c r="W466" s="42" t="s">
        <v>2562</v>
      </c>
      <c r="X466" s="42" t="s">
        <v>2562</v>
      </c>
      <c r="Y466" s="42" t="s">
        <v>2562</v>
      </c>
      <c r="Z466" s="42" t="s">
        <v>2562</v>
      </c>
      <c r="AA466" s="42" t="s">
        <v>2562</v>
      </c>
      <c r="AB466" s="42" t="s">
        <v>2562</v>
      </c>
      <c r="AC466" s="42" t="s">
        <v>2562</v>
      </c>
      <c r="AD466" s="167"/>
      <c r="AE466" s="167"/>
      <c r="AF466" s="167"/>
      <c r="AG466" s="167"/>
      <c r="AH466" s="167"/>
      <c r="AI466" s="167"/>
      <c r="AJ466" s="167"/>
      <c r="AK466" s="167"/>
      <c r="AL466" s="167"/>
      <c r="AM466" s="167"/>
    </row>
    <row r="467" spans="1:39" s="4" customFormat="1" x14ac:dyDescent="0.2">
      <c r="A467" s="43"/>
      <c r="B467" s="44"/>
      <c r="C467" s="43"/>
      <c r="D467" s="58"/>
      <c r="E467" s="43"/>
      <c r="F467" s="45"/>
      <c r="G467" s="45"/>
      <c r="H467" s="46"/>
      <c r="I467" s="42"/>
      <c r="J467" s="42"/>
      <c r="K467" s="3"/>
      <c r="L467" s="58"/>
      <c r="M467" s="58"/>
      <c r="N467" s="58"/>
      <c r="O467" s="58"/>
      <c r="P467" s="55"/>
      <c r="Q467" s="58"/>
      <c r="R467" s="84"/>
      <c r="S467" s="84"/>
      <c r="T467" s="84"/>
      <c r="U467" s="3"/>
      <c r="V467" s="42">
        <v>0</v>
      </c>
      <c r="W467" s="42" t="s">
        <v>2562</v>
      </c>
      <c r="X467" s="42" t="s">
        <v>2562</v>
      </c>
      <c r="Y467" s="42" t="s">
        <v>2562</v>
      </c>
      <c r="Z467" s="42" t="s">
        <v>2562</v>
      </c>
      <c r="AA467" s="42" t="s">
        <v>2562</v>
      </c>
      <c r="AB467" s="42" t="s">
        <v>2562</v>
      </c>
      <c r="AC467" s="42" t="s">
        <v>2562</v>
      </c>
      <c r="AD467" s="167"/>
      <c r="AE467" s="167"/>
      <c r="AF467" s="167"/>
      <c r="AG467" s="167"/>
      <c r="AH467" s="167"/>
      <c r="AI467" s="167"/>
      <c r="AJ467" s="167"/>
      <c r="AK467" s="167"/>
      <c r="AL467" s="167"/>
      <c r="AM467" s="167"/>
    </row>
    <row r="468" spans="1:39" s="4" customFormat="1" x14ac:dyDescent="0.2">
      <c r="A468" s="43"/>
      <c r="B468" s="44"/>
      <c r="C468" s="43"/>
      <c r="D468" s="58"/>
      <c r="E468" s="43"/>
      <c r="F468" s="45"/>
      <c r="G468" s="45"/>
      <c r="H468" s="46"/>
      <c r="I468" s="42"/>
      <c r="J468" s="42"/>
      <c r="K468" s="3"/>
      <c r="L468" s="58"/>
      <c r="M468" s="58"/>
      <c r="N468" s="58"/>
      <c r="O468" s="58"/>
      <c r="P468" s="55"/>
      <c r="Q468" s="58"/>
      <c r="R468" s="84"/>
      <c r="S468" s="84"/>
      <c r="T468" s="84"/>
      <c r="U468" s="3"/>
      <c r="V468" s="42">
        <v>0</v>
      </c>
      <c r="W468" s="42" t="s">
        <v>2562</v>
      </c>
      <c r="X468" s="42" t="s">
        <v>2562</v>
      </c>
      <c r="Y468" s="42" t="s">
        <v>2562</v>
      </c>
      <c r="Z468" s="42" t="s">
        <v>2562</v>
      </c>
      <c r="AA468" s="42" t="s">
        <v>2562</v>
      </c>
      <c r="AB468" s="42" t="s">
        <v>2562</v>
      </c>
      <c r="AC468" s="42" t="s">
        <v>2562</v>
      </c>
      <c r="AD468" s="167"/>
      <c r="AE468" s="167"/>
      <c r="AF468" s="167"/>
      <c r="AG468" s="167"/>
      <c r="AH468" s="167"/>
      <c r="AI468" s="167"/>
      <c r="AJ468" s="167"/>
      <c r="AK468" s="167"/>
      <c r="AL468" s="167"/>
      <c r="AM468" s="167"/>
    </row>
    <row r="469" spans="1:39" s="4" customFormat="1" x14ac:dyDescent="0.2">
      <c r="A469" s="43"/>
      <c r="B469" s="44"/>
      <c r="C469" s="43"/>
      <c r="D469" s="58"/>
      <c r="E469" s="43"/>
      <c r="F469" s="45"/>
      <c r="G469" s="45"/>
      <c r="H469" s="46"/>
      <c r="I469" s="42"/>
      <c r="J469" s="42"/>
      <c r="K469" s="3"/>
      <c r="L469" s="58"/>
      <c r="M469" s="58"/>
      <c r="N469" s="58"/>
      <c r="O469" s="58"/>
      <c r="P469" s="55"/>
      <c r="Q469" s="58"/>
      <c r="R469" s="84"/>
      <c r="S469" s="84"/>
      <c r="T469" s="84"/>
      <c r="U469" s="3"/>
      <c r="V469" s="42">
        <v>0</v>
      </c>
      <c r="W469" s="42" t="s">
        <v>2562</v>
      </c>
      <c r="X469" s="42" t="s">
        <v>2562</v>
      </c>
      <c r="Y469" s="42" t="s">
        <v>2562</v>
      </c>
      <c r="Z469" s="42" t="s">
        <v>2562</v>
      </c>
      <c r="AA469" s="42" t="s">
        <v>2562</v>
      </c>
      <c r="AB469" s="42" t="s">
        <v>2562</v>
      </c>
      <c r="AC469" s="42" t="s">
        <v>2562</v>
      </c>
      <c r="AD469" s="167"/>
      <c r="AE469" s="167"/>
      <c r="AF469" s="167"/>
      <c r="AG469" s="167"/>
      <c r="AH469" s="167"/>
      <c r="AI469" s="167"/>
      <c r="AJ469" s="167"/>
      <c r="AK469" s="167"/>
      <c r="AL469" s="167"/>
      <c r="AM469" s="167"/>
    </row>
    <row r="470" spans="1:39" s="4" customFormat="1" x14ac:dyDescent="0.2">
      <c r="A470" s="43"/>
      <c r="B470" s="44"/>
      <c r="C470" s="43"/>
      <c r="D470" s="58"/>
      <c r="E470" s="43"/>
      <c r="F470" s="45"/>
      <c r="G470" s="45"/>
      <c r="H470" s="46"/>
      <c r="I470" s="42"/>
      <c r="J470" s="42"/>
      <c r="K470" s="3"/>
      <c r="L470" s="58"/>
      <c r="M470" s="58"/>
      <c r="N470" s="58"/>
      <c r="O470" s="58"/>
      <c r="P470" s="55"/>
      <c r="Q470" s="58"/>
      <c r="R470" s="84"/>
      <c r="S470" s="84"/>
      <c r="T470" s="84"/>
      <c r="U470" s="3"/>
      <c r="V470" s="42">
        <v>0</v>
      </c>
      <c r="W470" s="42" t="s">
        <v>2562</v>
      </c>
      <c r="X470" s="42" t="s">
        <v>2562</v>
      </c>
      <c r="Y470" s="42" t="s">
        <v>2562</v>
      </c>
      <c r="Z470" s="42" t="s">
        <v>2562</v>
      </c>
      <c r="AA470" s="42" t="s">
        <v>2562</v>
      </c>
      <c r="AB470" s="42" t="s">
        <v>2562</v>
      </c>
      <c r="AC470" s="42" t="s">
        <v>2562</v>
      </c>
      <c r="AD470" s="167"/>
      <c r="AE470" s="167"/>
      <c r="AF470" s="167"/>
      <c r="AG470" s="167"/>
      <c r="AH470" s="167"/>
      <c r="AI470" s="167"/>
      <c r="AJ470" s="167"/>
      <c r="AK470" s="167"/>
      <c r="AL470" s="167"/>
      <c r="AM470" s="167"/>
    </row>
    <row r="471" spans="1:39" s="4" customFormat="1" x14ac:dyDescent="0.2">
      <c r="A471" s="43"/>
      <c r="B471" s="44"/>
      <c r="C471" s="43"/>
      <c r="D471" s="58"/>
      <c r="E471" s="43"/>
      <c r="F471" s="45"/>
      <c r="G471" s="45"/>
      <c r="H471" s="46"/>
      <c r="I471" s="42"/>
      <c r="J471" s="42"/>
      <c r="K471" s="3"/>
      <c r="L471" s="58"/>
      <c r="M471" s="58"/>
      <c r="N471" s="58"/>
      <c r="O471" s="58"/>
      <c r="P471" s="55"/>
      <c r="Q471" s="58"/>
      <c r="R471" s="84"/>
      <c r="S471" s="84"/>
      <c r="T471" s="84"/>
      <c r="U471" s="3"/>
      <c r="V471" s="42">
        <v>0</v>
      </c>
      <c r="W471" s="42" t="s">
        <v>2562</v>
      </c>
      <c r="X471" s="42" t="s">
        <v>2562</v>
      </c>
      <c r="Y471" s="42" t="s">
        <v>2562</v>
      </c>
      <c r="Z471" s="42" t="s">
        <v>2562</v>
      </c>
      <c r="AA471" s="42" t="s">
        <v>2562</v>
      </c>
      <c r="AB471" s="42" t="s">
        <v>2562</v>
      </c>
      <c r="AC471" s="42" t="s">
        <v>2562</v>
      </c>
      <c r="AD471" s="167"/>
      <c r="AE471" s="167"/>
      <c r="AF471" s="167"/>
      <c r="AG471" s="167"/>
      <c r="AH471" s="167"/>
      <c r="AI471" s="167"/>
      <c r="AJ471" s="167"/>
      <c r="AK471" s="167"/>
      <c r="AL471" s="167"/>
      <c r="AM471" s="167"/>
    </row>
    <row r="472" spans="1:39" s="4" customFormat="1" x14ac:dyDescent="0.2">
      <c r="A472" s="43"/>
      <c r="B472" s="44"/>
      <c r="C472" s="43"/>
      <c r="D472" s="58"/>
      <c r="E472" s="43"/>
      <c r="F472" s="45"/>
      <c r="G472" s="45"/>
      <c r="H472" s="46"/>
      <c r="I472" s="42"/>
      <c r="J472" s="42"/>
      <c r="K472" s="3"/>
      <c r="L472" s="58"/>
      <c r="M472" s="58"/>
      <c r="N472" s="58"/>
      <c r="O472" s="58"/>
      <c r="P472" s="55"/>
      <c r="Q472" s="58"/>
      <c r="R472" s="84"/>
      <c r="S472" s="84"/>
      <c r="T472" s="84"/>
      <c r="U472" s="3"/>
      <c r="V472" s="42">
        <v>0</v>
      </c>
      <c r="W472" s="42" t="s">
        <v>2562</v>
      </c>
      <c r="X472" s="42" t="s">
        <v>2562</v>
      </c>
      <c r="Y472" s="42" t="s">
        <v>2562</v>
      </c>
      <c r="Z472" s="42" t="s">
        <v>2562</v>
      </c>
      <c r="AA472" s="42" t="s">
        <v>2562</v>
      </c>
      <c r="AB472" s="42" t="s">
        <v>2562</v>
      </c>
      <c r="AC472" s="42" t="s">
        <v>2562</v>
      </c>
      <c r="AD472" s="167"/>
      <c r="AE472" s="167"/>
      <c r="AF472" s="167"/>
      <c r="AG472" s="167"/>
      <c r="AH472" s="167"/>
      <c r="AI472" s="167"/>
      <c r="AJ472" s="167"/>
      <c r="AK472" s="167"/>
      <c r="AL472" s="167"/>
      <c r="AM472" s="167"/>
    </row>
    <row r="473" spans="1:39" s="4" customFormat="1" x14ac:dyDescent="0.2">
      <c r="A473" s="43"/>
      <c r="B473" s="44"/>
      <c r="C473" s="43"/>
      <c r="D473" s="58"/>
      <c r="E473" s="43"/>
      <c r="F473" s="45"/>
      <c r="G473" s="45"/>
      <c r="H473" s="46"/>
      <c r="I473" s="42"/>
      <c r="J473" s="42"/>
      <c r="K473" s="3"/>
      <c r="L473" s="58"/>
      <c r="M473" s="58"/>
      <c r="N473" s="58"/>
      <c r="O473" s="58"/>
      <c r="P473" s="55"/>
      <c r="Q473" s="58"/>
      <c r="R473" s="84"/>
      <c r="S473" s="84"/>
      <c r="T473" s="84"/>
      <c r="U473" s="3"/>
      <c r="V473" s="42">
        <v>0</v>
      </c>
      <c r="W473" s="42" t="s">
        <v>2562</v>
      </c>
      <c r="X473" s="42" t="s">
        <v>2562</v>
      </c>
      <c r="Y473" s="42" t="s">
        <v>2562</v>
      </c>
      <c r="Z473" s="42" t="s">
        <v>2562</v>
      </c>
      <c r="AA473" s="42" t="s">
        <v>2562</v>
      </c>
      <c r="AB473" s="42" t="s">
        <v>2562</v>
      </c>
      <c r="AC473" s="42" t="s">
        <v>2562</v>
      </c>
      <c r="AD473" s="167"/>
      <c r="AE473" s="167"/>
      <c r="AF473" s="167"/>
      <c r="AG473" s="167"/>
      <c r="AH473" s="167"/>
      <c r="AI473" s="167"/>
      <c r="AJ473" s="167"/>
      <c r="AK473" s="167"/>
      <c r="AL473" s="167"/>
      <c r="AM473" s="167"/>
    </row>
    <row r="474" spans="1:39" s="4" customFormat="1" x14ac:dyDescent="0.2">
      <c r="A474" s="43"/>
      <c r="B474" s="44"/>
      <c r="C474" s="43"/>
      <c r="D474" s="58"/>
      <c r="E474" s="43"/>
      <c r="F474" s="45"/>
      <c r="G474" s="45"/>
      <c r="H474" s="46"/>
      <c r="I474" s="42"/>
      <c r="J474" s="42"/>
      <c r="K474" s="3"/>
      <c r="L474" s="58"/>
      <c r="M474" s="58"/>
      <c r="N474" s="58"/>
      <c r="O474" s="58"/>
      <c r="P474" s="55"/>
      <c r="Q474" s="58"/>
      <c r="R474" s="84"/>
      <c r="S474" s="84"/>
      <c r="T474" s="84"/>
      <c r="U474" s="3"/>
      <c r="V474" s="42">
        <v>0</v>
      </c>
      <c r="W474" s="42" t="s">
        <v>2562</v>
      </c>
      <c r="X474" s="42" t="s">
        <v>2562</v>
      </c>
      <c r="Y474" s="42" t="s">
        <v>2562</v>
      </c>
      <c r="Z474" s="42" t="s">
        <v>2562</v>
      </c>
      <c r="AA474" s="42" t="s">
        <v>2562</v>
      </c>
      <c r="AB474" s="42" t="s">
        <v>2562</v>
      </c>
      <c r="AC474" s="42" t="s">
        <v>2562</v>
      </c>
      <c r="AD474" s="167"/>
      <c r="AE474" s="167"/>
      <c r="AF474" s="167"/>
      <c r="AG474" s="167"/>
      <c r="AH474" s="167"/>
      <c r="AI474" s="167"/>
      <c r="AJ474" s="167"/>
      <c r="AK474" s="167"/>
      <c r="AL474" s="167"/>
      <c r="AM474" s="167"/>
    </row>
    <row r="475" spans="1:39" s="4" customFormat="1" x14ac:dyDescent="0.2">
      <c r="A475" s="43"/>
      <c r="B475" s="44"/>
      <c r="C475" s="43"/>
      <c r="D475" s="58"/>
      <c r="E475" s="43"/>
      <c r="F475" s="45"/>
      <c r="G475" s="45"/>
      <c r="H475" s="46"/>
      <c r="I475" s="42"/>
      <c r="J475" s="42"/>
      <c r="K475" s="3"/>
      <c r="L475" s="58"/>
      <c r="M475" s="58"/>
      <c r="N475" s="58"/>
      <c r="O475" s="58"/>
      <c r="P475" s="55"/>
      <c r="Q475" s="58"/>
      <c r="R475" s="84"/>
      <c r="S475" s="84"/>
      <c r="T475" s="84"/>
      <c r="U475" s="3"/>
      <c r="V475" s="42">
        <v>0</v>
      </c>
      <c r="W475" s="42" t="s">
        <v>2562</v>
      </c>
      <c r="X475" s="42" t="s">
        <v>2562</v>
      </c>
      <c r="Y475" s="42" t="s">
        <v>2562</v>
      </c>
      <c r="Z475" s="42" t="s">
        <v>2562</v>
      </c>
      <c r="AA475" s="42" t="s">
        <v>2562</v>
      </c>
      <c r="AB475" s="42" t="s">
        <v>2562</v>
      </c>
      <c r="AC475" s="42" t="s">
        <v>2562</v>
      </c>
      <c r="AD475" s="167"/>
      <c r="AE475" s="167"/>
      <c r="AF475" s="167"/>
      <c r="AG475" s="167"/>
      <c r="AH475" s="167"/>
      <c r="AI475" s="167"/>
      <c r="AJ475" s="167"/>
      <c r="AK475" s="167"/>
      <c r="AL475" s="167"/>
      <c r="AM475" s="167"/>
    </row>
    <row r="476" spans="1:39" s="4" customFormat="1" x14ac:dyDescent="0.2">
      <c r="A476" s="43"/>
      <c r="B476" s="44"/>
      <c r="C476" s="43"/>
      <c r="D476" s="58"/>
      <c r="E476" s="43"/>
      <c r="F476" s="45"/>
      <c r="G476" s="45"/>
      <c r="H476" s="46"/>
      <c r="I476" s="42"/>
      <c r="J476" s="42"/>
      <c r="K476" s="3"/>
      <c r="L476" s="58"/>
      <c r="M476" s="58"/>
      <c r="N476" s="58"/>
      <c r="O476" s="58"/>
      <c r="P476" s="55"/>
      <c r="Q476" s="58"/>
      <c r="R476" s="84"/>
      <c r="S476" s="84"/>
      <c r="T476" s="84"/>
      <c r="U476" s="3"/>
      <c r="V476" s="42">
        <v>0</v>
      </c>
      <c r="W476" s="42" t="s">
        <v>2562</v>
      </c>
      <c r="X476" s="42" t="s">
        <v>2562</v>
      </c>
      <c r="Y476" s="42" t="s">
        <v>2562</v>
      </c>
      <c r="Z476" s="42" t="s">
        <v>2562</v>
      </c>
      <c r="AA476" s="42" t="s">
        <v>2562</v>
      </c>
      <c r="AB476" s="42" t="s">
        <v>2562</v>
      </c>
      <c r="AC476" s="42" t="s">
        <v>2562</v>
      </c>
      <c r="AD476" s="167"/>
      <c r="AE476" s="167"/>
      <c r="AF476" s="167"/>
      <c r="AG476" s="167"/>
      <c r="AH476" s="167"/>
      <c r="AI476" s="167"/>
      <c r="AJ476" s="167"/>
      <c r="AK476" s="167"/>
      <c r="AL476" s="167"/>
      <c r="AM476" s="167"/>
    </row>
    <row r="477" spans="1:39" s="4" customFormat="1" x14ac:dyDescent="0.2">
      <c r="A477" s="43"/>
      <c r="B477" s="44"/>
      <c r="C477" s="43"/>
      <c r="D477" s="58"/>
      <c r="E477" s="43"/>
      <c r="F477" s="45"/>
      <c r="G477" s="45"/>
      <c r="H477" s="46"/>
      <c r="I477" s="42"/>
      <c r="J477" s="42"/>
      <c r="K477" s="3"/>
      <c r="L477" s="58"/>
      <c r="M477" s="58"/>
      <c r="N477" s="58"/>
      <c r="O477" s="58"/>
      <c r="P477" s="55"/>
      <c r="Q477" s="58"/>
      <c r="R477" s="84"/>
      <c r="S477" s="84"/>
      <c r="T477" s="84"/>
      <c r="U477" s="3"/>
      <c r="V477" s="42">
        <v>0</v>
      </c>
      <c r="W477" s="42" t="s">
        <v>2562</v>
      </c>
      <c r="X477" s="42" t="s">
        <v>2562</v>
      </c>
      <c r="Y477" s="42" t="s">
        <v>2562</v>
      </c>
      <c r="Z477" s="42" t="s">
        <v>2562</v>
      </c>
      <c r="AA477" s="42" t="s">
        <v>2562</v>
      </c>
      <c r="AB477" s="42" t="s">
        <v>2562</v>
      </c>
      <c r="AC477" s="42" t="s">
        <v>2562</v>
      </c>
      <c r="AD477" s="167"/>
      <c r="AE477" s="167"/>
      <c r="AF477" s="167"/>
      <c r="AG477" s="167"/>
      <c r="AH477" s="167"/>
      <c r="AI477" s="167"/>
      <c r="AJ477" s="167"/>
      <c r="AK477" s="167"/>
      <c r="AL477" s="167"/>
      <c r="AM477" s="167"/>
    </row>
    <row r="478" spans="1:39" s="4" customFormat="1" x14ac:dyDescent="0.2">
      <c r="A478" s="43"/>
      <c r="B478" s="44"/>
      <c r="C478" s="43"/>
      <c r="D478" s="58"/>
      <c r="E478" s="43"/>
      <c r="F478" s="45"/>
      <c r="G478" s="45"/>
      <c r="H478" s="46"/>
      <c r="I478" s="42"/>
      <c r="J478" s="42"/>
      <c r="K478" s="3"/>
      <c r="L478" s="58"/>
      <c r="M478" s="58"/>
      <c r="N478" s="58"/>
      <c r="O478" s="58"/>
      <c r="P478" s="55"/>
      <c r="Q478" s="58"/>
      <c r="R478" s="84"/>
      <c r="S478" s="84"/>
      <c r="T478" s="84"/>
      <c r="U478" s="3"/>
      <c r="V478" s="42">
        <v>0</v>
      </c>
      <c r="W478" s="42" t="s">
        <v>2562</v>
      </c>
      <c r="X478" s="42" t="s">
        <v>2562</v>
      </c>
      <c r="Y478" s="42" t="s">
        <v>2562</v>
      </c>
      <c r="Z478" s="42" t="s">
        <v>2562</v>
      </c>
      <c r="AA478" s="42" t="s">
        <v>2562</v>
      </c>
      <c r="AB478" s="42" t="s">
        <v>2562</v>
      </c>
      <c r="AC478" s="42" t="s">
        <v>2562</v>
      </c>
      <c r="AD478" s="167"/>
      <c r="AE478" s="167"/>
      <c r="AF478" s="167"/>
      <c r="AG478" s="167"/>
      <c r="AH478" s="167"/>
      <c r="AI478" s="167"/>
      <c r="AJ478" s="167"/>
      <c r="AK478" s="167"/>
      <c r="AL478" s="167"/>
      <c r="AM478" s="167"/>
    </row>
    <row r="479" spans="1:39" s="4" customFormat="1" x14ac:dyDescent="0.2">
      <c r="A479" s="43"/>
      <c r="B479" s="44"/>
      <c r="C479" s="43"/>
      <c r="D479" s="58"/>
      <c r="E479" s="43"/>
      <c r="F479" s="45"/>
      <c r="G479" s="45"/>
      <c r="H479" s="46"/>
      <c r="I479" s="42"/>
      <c r="J479" s="42"/>
      <c r="K479" s="3"/>
      <c r="L479" s="58"/>
      <c r="M479" s="58"/>
      <c r="N479" s="58"/>
      <c r="O479" s="58"/>
      <c r="P479" s="55"/>
      <c r="Q479" s="58"/>
      <c r="R479" s="84"/>
      <c r="S479" s="84"/>
      <c r="T479" s="84"/>
      <c r="U479" s="3"/>
      <c r="V479" s="42">
        <v>0</v>
      </c>
      <c r="W479" s="42" t="s">
        <v>2562</v>
      </c>
      <c r="X479" s="42" t="s">
        <v>2562</v>
      </c>
      <c r="Y479" s="42" t="s">
        <v>2562</v>
      </c>
      <c r="Z479" s="42" t="s">
        <v>2562</v>
      </c>
      <c r="AA479" s="42" t="s">
        <v>2562</v>
      </c>
      <c r="AB479" s="42" t="s">
        <v>2562</v>
      </c>
      <c r="AC479" s="42" t="s">
        <v>2562</v>
      </c>
      <c r="AD479" s="167"/>
      <c r="AE479" s="167"/>
      <c r="AF479" s="167"/>
      <c r="AG479" s="167"/>
      <c r="AH479" s="167"/>
      <c r="AI479" s="167"/>
      <c r="AJ479" s="167"/>
      <c r="AK479" s="167"/>
      <c r="AL479" s="167"/>
      <c r="AM479" s="167"/>
    </row>
    <row r="480" spans="1:39" s="4" customFormat="1" x14ac:dyDescent="0.2">
      <c r="A480" s="43"/>
      <c r="B480" s="44"/>
      <c r="C480" s="43"/>
      <c r="D480" s="58"/>
      <c r="E480" s="43"/>
      <c r="F480" s="45"/>
      <c r="G480" s="45"/>
      <c r="H480" s="46"/>
      <c r="I480" s="42"/>
      <c r="J480" s="42"/>
      <c r="K480" s="3"/>
      <c r="L480" s="58"/>
      <c r="M480" s="58"/>
      <c r="N480" s="58"/>
      <c r="O480" s="58"/>
      <c r="P480" s="55"/>
      <c r="Q480" s="58"/>
      <c r="R480" s="84"/>
      <c r="S480" s="84"/>
      <c r="T480" s="84"/>
      <c r="U480" s="3"/>
      <c r="V480" s="42">
        <v>0</v>
      </c>
      <c r="W480" s="42" t="s">
        <v>2562</v>
      </c>
      <c r="X480" s="42" t="s">
        <v>2562</v>
      </c>
      <c r="Y480" s="42" t="s">
        <v>2562</v>
      </c>
      <c r="Z480" s="42" t="s">
        <v>2562</v>
      </c>
      <c r="AA480" s="42" t="s">
        <v>2562</v>
      </c>
      <c r="AB480" s="42" t="s">
        <v>2562</v>
      </c>
      <c r="AC480" s="42" t="s">
        <v>2562</v>
      </c>
      <c r="AD480" s="167"/>
      <c r="AE480" s="167"/>
      <c r="AF480" s="167"/>
      <c r="AG480" s="167"/>
      <c r="AH480" s="167"/>
      <c r="AI480" s="167"/>
      <c r="AJ480" s="167"/>
      <c r="AK480" s="167"/>
      <c r="AL480" s="167"/>
      <c r="AM480" s="167"/>
    </row>
    <row r="481" spans="1:39" s="4" customFormat="1" x14ac:dyDescent="0.2">
      <c r="A481" s="43"/>
      <c r="B481" s="44"/>
      <c r="C481" s="43"/>
      <c r="D481" s="58"/>
      <c r="E481" s="43"/>
      <c r="F481" s="45"/>
      <c r="G481" s="45"/>
      <c r="H481" s="46"/>
      <c r="I481" s="42"/>
      <c r="J481" s="42"/>
      <c r="K481" s="3"/>
      <c r="L481" s="58"/>
      <c r="M481" s="58"/>
      <c r="N481" s="58"/>
      <c r="O481" s="58"/>
      <c r="P481" s="55"/>
      <c r="Q481" s="58"/>
      <c r="R481" s="84"/>
      <c r="S481" s="84"/>
      <c r="T481" s="84"/>
      <c r="U481" s="3"/>
      <c r="V481" s="42">
        <v>0</v>
      </c>
      <c r="W481" s="42" t="s">
        <v>2562</v>
      </c>
      <c r="X481" s="42" t="s">
        <v>2562</v>
      </c>
      <c r="Y481" s="42" t="s">
        <v>2562</v>
      </c>
      <c r="Z481" s="42" t="s">
        <v>2562</v>
      </c>
      <c r="AA481" s="42" t="s">
        <v>2562</v>
      </c>
      <c r="AB481" s="42" t="s">
        <v>2562</v>
      </c>
      <c r="AC481" s="42" t="s">
        <v>2562</v>
      </c>
      <c r="AD481" s="167"/>
      <c r="AE481" s="167"/>
      <c r="AF481" s="167"/>
      <c r="AG481" s="167"/>
      <c r="AH481" s="167"/>
      <c r="AI481" s="167"/>
      <c r="AJ481" s="167"/>
      <c r="AK481" s="167"/>
      <c r="AL481" s="167"/>
      <c r="AM481" s="167"/>
    </row>
    <row r="482" spans="1:39" s="4" customFormat="1" x14ac:dyDescent="0.2">
      <c r="A482" s="43"/>
      <c r="B482" s="44"/>
      <c r="C482" s="43"/>
      <c r="D482" s="58"/>
      <c r="E482" s="43"/>
      <c r="F482" s="45"/>
      <c r="G482" s="45"/>
      <c r="H482" s="46"/>
      <c r="I482" s="42"/>
      <c r="J482" s="42"/>
      <c r="K482" s="3"/>
      <c r="L482" s="58"/>
      <c r="M482" s="58"/>
      <c r="N482" s="58"/>
      <c r="O482" s="58"/>
      <c r="P482" s="55"/>
      <c r="Q482" s="58"/>
      <c r="R482" s="84"/>
      <c r="S482" s="84"/>
      <c r="T482" s="84"/>
      <c r="U482" s="3"/>
      <c r="V482" s="42">
        <v>0</v>
      </c>
      <c r="W482" s="42" t="s">
        <v>2562</v>
      </c>
      <c r="X482" s="42" t="s">
        <v>2562</v>
      </c>
      <c r="Y482" s="42" t="s">
        <v>2562</v>
      </c>
      <c r="Z482" s="42" t="s">
        <v>2562</v>
      </c>
      <c r="AA482" s="42" t="s">
        <v>2562</v>
      </c>
      <c r="AB482" s="42" t="s">
        <v>2562</v>
      </c>
      <c r="AC482" s="42" t="s">
        <v>2562</v>
      </c>
      <c r="AD482" s="167"/>
      <c r="AE482" s="167"/>
      <c r="AF482" s="167"/>
      <c r="AG482" s="167"/>
      <c r="AH482" s="167"/>
      <c r="AI482" s="167"/>
      <c r="AJ482" s="167"/>
      <c r="AK482" s="167"/>
      <c r="AL482" s="167"/>
      <c r="AM482" s="167"/>
    </row>
    <row r="483" spans="1:39" s="4" customFormat="1" x14ac:dyDescent="0.2">
      <c r="A483" s="43"/>
      <c r="B483" s="44"/>
      <c r="C483" s="43"/>
      <c r="D483" s="58"/>
      <c r="E483" s="43"/>
      <c r="F483" s="45"/>
      <c r="G483" s="45"/>
      <c r="H483" s="46"/>
      <c r="I483" s="42"/>
      <c r="J483" s="42"/>
      <c r="K483" s="3"/>
      <c r="L483" s="58"/>
      <c r="M483" s="58"/>
      <c r="N483" s="58"/>
      <c r="O483" s="58"/>
      <c r="P483" s="55"/>
      <c r="Q483" s="58"/>
      <c r="R483" s="84"/>
      <c r="S483" s="84"/>
      <c r="T483" s="84"/>
      <c r="U483" s="3"/>
      <c r="V483" s="42">
        <v>0</v>
      </c>
      <c r="W483" s="42" t="s">
        <v>2562</v>
      </c>
      <c r="X483" s="42" t="s">
        <v>2562</v>
      </c>
      <c r="Y483" s="42" t="s">
        <v>2562</v>
      </c>
      <c r="Z483" s="42" t="s">
        <v>2562</v>
      </c>
      <c r="AA483" s="42" t="s">
        <v>2562</v>
      </c>
      <c r="AB483" s="42" t="s">
        <v>2562</v>
      </c>
      <c r="AC483" s="42" t="s">
        <v>2562</v>
      </c>
      <c r="AD483" s="167"/>
      <c r="AE483" s="167"/>
      <c r="AF483" s="167"/>
      <c r="AG483" s="167"/>
      <c r="AH483" s="167"/>
      <c r="AI483" s="167"/>
      <c r="AJ483" s="167"/>
      <c r="AK483" s="167"/>
      <c r="AL483" s="167"/>
      <c r="AM483" s="167"/>
    </row>
    <row r="484" spans="1:39" s="4" customFormat="1" x14ac:dyDescent="0.2">
      <c r="A484" s="43"/>
      <c r="B484" s="44"/>
      <c r="C484" s="43"/>
      <c r="D484" s="58"/>
      <c r="E484" s="43"/>
      <c r="F484" s="45"/>
      <c r="G484" s="45"/>
      <c r="H484" s="46"/>
      <c r="I484" s="42"/>
      <c r="J484" s="42"/>
      <c r="K484" s="3"/>
      <c r="L484" s="58"/>
      <c r="M484" s="58"/>
      <c r="N484" s="58"/>
      <c r="O484" s="58"/>
      <c r="P484" s="55"/>
      <c r="Q484" s="58"/>
      <c r="R484" s="84"/>
      <c r="S484" s="84"/>
      <c r="T484" s="84"/>
      <c r="U484" s="3"/>
      <c r="V484" s="42">
        <v>0</v>
      </c>
      <c r="W484" s="42" t="s">
        <v>2562</v>
      </c>
      <c r="X484" s="42" t="s">
        <v>2562</v>
      </c>
      <c r="Y484" s="42" t="s">
        <v>2562</v>
      </c>
      <c r="Z484" s="42" t="s">
        <v>2562</v>
      </c>
      <c r="AA484" s="42" t="s">
        <v>2562</v>
      </c>
      <c r="AB484" s="42" t="s">
        <v>2562</v>
      </c>
      <c r="AC484" s="42" t="s">
        <v>2562</v>
      </c>
      <c r="AD484" s="167"/>
      <c r="AE484" s="167"/>
      <c r="AF484" s="167"/>
      <c r="AG484" s="167"/>
      <c r="AH484" s="167"/>
      <c r="AI484" s="167"/>
      <c r="AJ484" s="167"/>
      <c r="AK484" s="167"/>
      <c r="AL484" s="167"/>
      <c r="AM484" s="167"/>
    </row>
    <row r="485" spans="1:39" s="4" customFormat="1" x14ac:dyDescent="0.2">
      <c r="A485" s="43"/>
      <c r="B485" s="44"/>
      <c r="C485" s="43"/>
      <c r="D485" s="58"/>
      <c r="E485" s="43"/>
      <c r="F485" s="45"/>
      <c r="G485" s="45"/>
      <c r="H485" s="46"/>
      <c r="I485" s="42"/>
      <c r="J485" s="42"/>
      <c r="K485" s="3"/>
      <c r="L485" s="58"/>
      <c r="M485" s="58"/>
      <c r="N485" s="58"/>
      <c r="O485" s="58"/>
      <c r="P485" s="55"/>
      <c r="Q485" s="58"/>
      <c r="R485" s="84"/>
      <c r="S485" s="84"/>
      <c r="T485" s="84"/>
      <c r="U485" s="3"/>
      <c r="V485" s="42">
        <v>0</v>
      </c>
      <c r="W485" s="42" t="s">
        <v>2562</v>
      </c>
      <c r="X485" s="42" t="s">
        <v>2562</v>
      </c>
      <c r="Y485" s="42" t="s">
        <v>2562</v>
      </c>
      <c r="Z485" s="42" t="s">
        <v>2562</v>
      </c>
      <c r="AA485" s="42" t="s">
        <v>2562</v>
      </c>
      <c r="AB485" s="42" t="s">
        <v>2562</v>
      </c>
      <c r="AC485" s="42" t="s">
        <v>2562</v>
      </c>
      <c r="AD485" s="167"/>
      <c r="AE485" s="167"/>
      <c r="AF485" s="167"/>
      <c r="AG485" s="167"/>
      <c r="AH485" s="167"/>
      <c r="AI485" s="167"/>
      <c r="AJ485" s="167"/>
      <c r="AK485" s="167"/>
      <c r="AL485" s="167"/>
      <c r="AM485" s="167"/>
    </row>
    <row r="486" spans="1:39" s="4" customFormat="1" x14ac:dyDescent="0.2">
      <c r="A486" s="43"/>
      <c r="B486" s="44"/>
      <c r="C486" s="43"/>
      <c r="D486" s="58"/>
      <c r="E486" s="43"/>
      <c r="F486" s="45"/>
      <c r="G486" s="45"/>
      <c r="H486" s="46"/>
      <c r="I486" s="42"/>
      <c r="J486" s="42"/>
      <c r="K486" s="3"/>
      <c r="L486" s="58"/>
      <c r="M486" s="58"/>
      <c r="N486" s="58"/>
      <c r="O486" s="58"/>
      <c r="P486" s="55"/>
      <c r="Q486" s="58"/>
      <c r="R486" s="84"/>
      <c r="S486" s="84"/>
      <c r="T486" s="84"/>
      <c r="U486" s="3"/>
      <c r="V486" s="42">
        <v>0</v>
      </c>
      <c r="W486" s="42" t="s">
        <v>2562</v>
      </c>
      <c r="X486" s="42" t="s">
        <v>2562</v>
      </c>
      <c r="Y486" s="42" t="s">
        <v>2562</v>
      </c>
      <c r="Z486" s="42" t="s">
        <v>2562</v>
      </c>
      <c r="AA486" s="42" t="s">
        <v>2562</v>
      </c>
      <c r="AB486" s="42" t="s">
        <v>2562</v>
      </c>
      <c r="AC486" s="42" t="s">
        <v>2562</v>
      </c>
      <c r="AD486" s="167"/>
      <c r="AE486" s="167"/>
      <c r="AF486" s="167"/>
      <c r="AG486" s="167"/>
      <c r="AH486" s="167"/>
      <c r="AI486" s="167"/>
      <c r="AJ486" s="167"/>
      <c r="AK486" s="167"/>
      <c r="AL486" s="167"/>
      <c r="AM486" s="167"/>
    </row>
    <row r="487" spans="1:39" s="4" customFormat="1" x14ac:dyDescent="0.2">
      <c r="A487" s="43"/>
      <c r="B487" s="44"/>
      <c r="C487" s="43"/>
      <c r="D487" s="58"/>
      <c r="E487" s="43"/>
      <c r="F487" s="45"/>
      <c r="G487" s="45"/>
      <c r="H487" s="46"/>
      <c r="I487" s="42"/>
      <c r="J487" s="42"/>
      <c r="K487" s="3"/>
      <c r="L487" s="58"/>
      <c r="M487" s="58"/>
      <c r="N487" s="58"/>
      <c r="O487" s="58"/>
      <c r="P487" s="55"/>
      <c r="Q487" s="58"/>
      <c r="R487" s="84"/>
      <c r="S487" s="84"/>
      <c r="T487" s="84"/>
      <c r="U487" s="3"/>
      <c r="V487" s="42">
        <v>0</v>
      </c>
      <c r="W487" s="42" t="s">
        <v>2562</v>
      </c>
      <c r="X487" s="42" t="s">
        <v>2562</v>
      </c>
      <c r="Y487" s="42" t="s">
        <v>2562</v>
      </c>
      <c r="Z487" s="42" t="s">
        <v>2562</v>
      </c>
      <c r="AA487" s="42" t="s">
        <v>2562</v>
      </c>
      <c r="AB487" s="42" t="s">
        <v>2562</v>
      </c>
      <c r="AC487" s="42" t="s">
        <v>2562</v>
      </c>
      <c r="AD487" s="167"/>
      <c r="AE487" s="167"/>
      <c r="AF487" s="167"/>
      <c r="AG487" s="167"/>
      <c r="AH487" s="167"/>
      <c r="AI487" s="167"/>
      <c r="AJ487" s="167"/>
      <c r="AK487" s="167"/>
      <c r="AL487" s="167"/>
      <c r="AM487" s="167"/>
    </row>
    <row r="488" spans="1:39" s="4" customFormat="1" x14ac:dyDescent="0.2">
      <c r="A488" s="43"/>
      <c r="B488" s="44"/>
      <c r="C488" s="43"/>
      <c r="D488" s="58"/>
      <c r="E488" s="43"/>
      <c r="F488" s="45"/>
      <c r="G488" s="45"/>
      <c r="H488" s="46"/>
      <c r="I488" s="42"/>
      <c r="J488" s="42"/>
      <c r="K488" s="3"/>
      <c r="L488" s="58"/>
      <c r="M488" s="58"/>
      <c r="N488" s="58"/>
      <c r="O488" s="58"/>
      <c r="P488" s="55"/>
      <c r="Q488" s="58"/>
      <c r="R488" s="84"/>
      <c r="S488" s="84"/>
      <c r="T488" s="84"/>
      <c r="U488" s="3"/>
      <c r="V488" s="42">
        <v>0</v>
      </c>
      <c r="W488" s="42" t="s">
        <v>2562</v>
      </c>
      <c r="X488" s="42" t="s">
        <v>2562</v>
      </c>
      <c r="Y488" s="42" t="s">
        <v>2562</v>
      </c>
      <c r="Z488" s="42" t="s">
        <v>2562</v>
      </c>
      <c r="AA488" s="42" t="s">
        <v>2562</v>
      </c>
      <c r="AB488" s="42" t="s">
        <v>2562</v>
      </c>
      <c r="AC488" s="42" t="s">
        <v>2562</v>
      </c>
      <c r="AD488" s="167"/>
      <c r="AE488" s="167"/>
      <c r="AF488" s="167"/>
      <c r="AG488" s="167"/>
      <c r="AH488" s="167"/>
      <c r="AI488" s="167"/>
      <c r="AJ488" s="167"/>
      <c r="AK488" s="167"/>
      <c r="AL488" s="167"/>
      <c r="AM488" s="167"/>
    </row>
    <row r="489" spans="1:39" s="4" customFormat="1" x14ac:dyDescent="0.2">
      <c r="A489" s="43"/>
      <c r="B489" s="44"/>
      <c r="C489" s="43"/>
      <c r="D489" s="58"/>
      <c r="E489" s="43"/>
      <c r="F489" s="45"/>
      <c r="G489" s="45"/>
      <c r="H489" s="46"/>
      <c r="I489" s="42"/>
      <c r="J489" s="42"/>
      <c r="K489" s="3"/>
      <c r="L489" s="58"/>
      <c r="M489" s="58"/>
      <c r="N489" s="58"/>
      <c r="O489" s="58"/>
      <c r="P489" s="55"/>
      <c r="Q489" s="58"/>
      <c r="R489" s="84"/>
      <c r="S489" s="84"/>
      <c r="T489" s="84"/>
      <c r="U489" s="3"/>
      <c r="V489" s="42">
        <v>0</v>
      </c>
      <c r="W489" s="42" t="s">
        <v>2562</v>
      </c>
      <c r="X489" s="42" t="s">
        <v>2562</v>
      </c>
      <c r="Y489" s="42" t="s">
        <v>2562</v>
      </c>
      <c r="Z489" s="42" t="s">
        <v>2562</v>
      </c>
      <c r="AA489" s="42" t="s">
        <v>2562</v>
      </c>
      <c r="AB489" s="42" t="s">
        <v>2562</v>
      </c>
      <c r="AC489" s="42" t="s">
        <v>2562</v>
      </c>
      <c r="AD489" s="167"/>
      <c r="AE489" s="167"/>
      <c r="AF489" s="167"/>
      <c r="AG489" s="167"/>
      <c r="AH489" s="167"/>
      <c r="AI489" s="167"/>
      <c r="AJ489" s="167"/>
      <c r="AK489" s="167"/>
      <c r="AL489" s="167"/>
      <c r="AM489" s="167"/>
    </row>
    <row r="490" spans="1:39" s="4" customFormat="1" x14ac:dyDescent="0.2">
      <c r="A490" s="43"/>
      <c r="B490" s="44"/>
      <c r="C490" s="43"/>
      <c r="D490" s="58"/>
      <c r="E490" s="43"/>
      <c r="F490" s="45"/>
      <c r="G490" s="45"/>
      <c r="H490" s="46"/>
      <c r="I490" s="42"/>
      <c r="J490" s="42"/>
      <c r="K490" s="3"/>
      <c r="L490" s="58"/>
      <c r="M490" s="58"/>
      <c r="N490" s="58"/>
      <c r="O490" s="58"/>
      <c r="P490" s="55"/>
      <c r="Q490" s="58"/>
      <c r="R490" s="84"/>
      <c r="S490" s="84"/>
      <c r="T490" s="84"/>
      <c r="U490" s="3"/>
      <c r="V490" s="42">
        <v>0</v>
      </c>
      <c r="W490" s="42" t="s">
        <v>2562</v>
      </c>
      <c r="X490" s="42" t="s">
        <v>2562</v>
      </c>
      <c r="Y490" s="42" t="s">
        <v>2562</v>
      </c>
      <c r="Z490" s="42" t="s">
        <v>2562</v>
      </c>
      <c r="AA490" s="42" t="s">
        <v>2562</v>
      </c>
      <c r="AB490" s="42" t="s">
        <v>2562</v>
      </c>
      <c r="AC490" s="42" t="s">
        <v>2562</v>
      </c>
      <c r="AD490" s="167"/>
      <c r="AE490" s="167"/>
      <c r="AF490" s="167"/>
      <c r="AG490" s="167"/>
      <c r="AH490" s="167"/>
      <c r="AI490" s="167"/>
      <c r="AJ490" s="167"/>
      <c r="AK490" s="167"/>
      <c r="AL490" s="167"/>
      <c r="AM490" s="167"/>
    </row>
    <row r="491" spans="1:39" s="4" customFormat="1" x14ac:dyDescent="0.2">
      <c r="A491" s="43"/>
      <c r="B491" s="44"/>
      <c r="C491" s="43"/>
      <c r="D491" s="58"/>
      <c r="E491" s="43"/>
      <c r="F491" s="45"/>
      <c r="G491" s="45"/>
      <c r="H491" s="46"/>
      <c r="I491" s="42"/>
      <c r="J491" s="42"/>
      <c r="K491" s="3"/>
      <c r="L491" s="58"/>
      <c r="M491" s="58"/>
      <c r="N491" s="58"/>
      <c r="O491" s="58"/>
      <c r="P491" s="55"/>
      <c r="Q491" s="58"/>
      <c r="R491" s="84"/>
      <c r="S491" s="84"/>
      <c r="T491" s="84"/>
      <c r="U491" s="3"/>
      <c r="V491" s="42">
        <v>0</v>
      </c>
      <c r="W491" s="42" t="s">
        <v>2562</v>
      </c>
      <c r="X491" s="42" t="s">
        <v>2562</v>
      </c>
      <c r="Y491" s="42" t="s">
        <v>2562</v>
      </c>
      <c r="Z491" s="42" t="s">
        <v>2562</v>
      </c>
      <c r="AA491" s="42" t="s">
        <v>2562</v>
      </c>
      <c r="AB491" s="42" t="s">
        <v>2562</v>
      </c>
      <c r="AC491" s="42" t="s">
        <v>2562</v>
      </c>
      <c r="AD491" s="167"/>
      <c r="AE491" s="167"/>
      <c r="AF491" s="167"/>
      <c r="AG491" s="167"/>
      <c r="AH491" s="167"/>
      <c r="AI491" s="167"/>
      <c r="AJ491" s="167"/>
      <c r="AK491" s="167"/>
      <c r="AL491" s="167"/>
      <c r="AM491" s="167"/>
    </row>
    <row r="492" spans="1:39" s="4" customFormat="1" x14ac:dyDescent="0.2">
      <c r="A492" s="43"/>
      <c r="B492" s="44"/>
      <c r="C492" s="43"/>
      <c r="D492" s="58"/>
      <c r="E492" s="43"/>
      <c r="F492" s="45"/>
      <c r="G492" s="45"/>
      <c r="H492" s="46"/>
      <c r="I492" s="42"/>
      <c r="J492" s="42"/>
      <c r="K492" s="3"/>
      <c r="L492" s="58"/>
      <c r="M492" s="58"/>
      <c r="N492" s="58"/>
      <c r="O492" s="58"/>
      <c r="P492" s="55"/>
      <c r="Q492" s="58"/>
      <c r="R492" s="84"/>
      <c r="S492" s="84"/>
      <c r="T492" s="84"/>
      <c r="U492" s="3"/>
      <c r="V492" s="42">
        <v>0</v>
      </c>
      <c r="W492" s="42" t="s">
        <v>2562</v>
      </c>
      <c r="X492" s="42" t="s">
        <v>2562</v>
      </c>
      <c r="Y492" s="42" t="s">
        <v>2562</v>
      </c>
      <c r="Z492" s="42" t="s">
        <v>2562</v>
      </c>
      <c r="AA492" s="42" t="s">
        <v>2562</v>
      </c>
      <c r="AB492" s="42" t="s">
        <v>2562</v>
      </c>
      <c r="AC492" s="42" t="s">
        <v>2562</v>
      </c>
      <c r="AD492" s="167"/>
      <c r="AE492" s="167"/>
      <c r="AF492" s="167"/>
      <c r="AG492" s="167"/>
      <c r="AH492" s="167"/>
      <c r="AI492" s="167"/>
      <c r="AJ492" s="167"/>
      <c r="AK492" s="167"/>
      <c r="AL492" s="167"/>
      <c r="AM492" s="167"/>
    </row>
    <row r="493" spans="1:39" s="4" customFormat="1" x14ac:dyDescent="0.2">
      <c r="A493" s="43"/>
      <c r="B493" s="44"/>
      <c r="C493" s="43"/>
      <c r="D493" s="58"/>
      <c r="E493" s="43"/>
      <c r="F493" s="45"/>
      <c r="G493" s="45"/>
      <c r="H493" s="46"/>
      <c r="I493" s="42"/>
      <c r="J493" s="42"/>
      <c r="K493" s="3"/>
      <c r="L493" s="58"/>
      <c r="M493" s="58"/>
      <c r="N493" s="58"/>
      <c r="O493" s="58"/>
      <c r="P493" s="55"/>
      <c r="Q493" s="58"/>
      <c r="R493" s="84"/>
      <c r="S493" s="84"/>
      <c r="T493" s="84"/>
      <c r="U493" s="3"/>
      <c r="V493" s="42">
        <v>0</v>
      </c>
      <c r="W493" s="42" t="s">
        <v>2562</v>
      </c>
      <c r="X493" s="42" t="s">
        <v>2562</v>
      </c>
      <c r="Y493" s="42" t="s">
        <v>2562</v>
      </c>
      <c r="Z493" s="42" t="s">
        <v>2562</v>
      </c>
      <c r="AA493" s="42" t="s">
        <v>2562</v>
      </c>
      <c r="AB493" s="42" t="s">
        <v>2562</v>
      </c>
      <c r="AC493" s="42" t="s">
        <v>2562</v>
      </c>
      <c r="AD493" s="167"/>
      <c r="AE493" s="167"/>
      <c r="AF493" s="167"/>
      <c r="AG493" s="167"/>
      <c r="AH493" s="167"/>
      <c r="AI493" s="167"/>
      <c r="AJ493" s="167"/>
      <c r="AK493" s="167"/>
      <c r="AL493" s="167"/>
      <c r="AM493" s="167"/>
    </row>
    <row r="494" spans="1:39" s="4" customFormat="1" x14ac:dyDescent="0.2">
      <c r="A494" s="43"/>
      <c r="B494" s="44"/>
      <c r="C494" s="43"/>
      <c r="D494" s="58"/>
      <c r="E494" s="43"/>
      <c r="F494" s="45"/>
      <c r="G494" s="45"/>
      <c r="H494" s="46"/>
      <c r="I494" s="42"/>
      <c r="J494" s="42"/>
      <c r="K494" s="3"/>
      <c r="L494" s="58"/>
      <c r="M494" s="58"/>
      <c r="N494" s="58"/>
      <c r="O494" s="58"/>
      <c r="P494" s="55"/>
      <c r="Q494" s="58"/>
      <c r="R494" s="84"/>
      <c r="S494" s="84"/>
      <c r="T494" s="84"/>
      <c r="U494" s="3"/>
      <c r="V494" s="42">
        <v>0</v>
      </c>
      <c r="W494" s="42" t="s">
        <v>2562</v>
      </c>
      <c r="X494" s="42" t="s">
        <v>2562</v>
      </c>
      <c r="Y494" s="42" t="s">
        <v>2562</v>
      </c>
      <c r="Z494" s="42" t="s">
        <v>2562</v>
      </c>
      <c r="AA494" s="42" t="s">
        <v>2562</v>
      </c>
      <c r="AB494" s="42" t="s">
        <v>2562</v>
      </c>
      <c r="AC494" s="42" t="s">
        <v>2562</v>
      </c>
      <c r="AD494" s="167"/>
      <c r="AE494" s="167"/>
      <c r="AF494" s="167"/>
      <c r="AG494" s="167"/>
      <c r="AH494" s="167"/>
      <c r="AI494" s="167"/>
      <c r="AJ494" s="167"/>
      <c r="AK494" s="167"/>
      <c r="AL494" s="167"/>
      <c r="AM494" s="167"/>
    </row>
    <row r="495" spans="1:39" s="4" customFormat="1" x14ac:dyDescent="0.2">
      <c r="A495" s="43"/>
      <c r="B495" s="44"/>
      <c r="C495" s="43"/>
      <c r="D495" s="58"/>
      <c r="E495" s="43"/>
      <c r="F495" s="45"/>
      <c r="G495" s="45"/>
      <c r="H495" s="46"/>
      <c r="I495" s="42"/>
      <c r="J495" s="42"/>
      <c r="K495" s="3"/>
      <c r="L495" s="58"/>
      <c r="M495" s="58"/>
      <c r="N495" s="58"/>
      <c r="O495" s="58"/>
      <c r="P495" s="55"/>
      <c r="Q495" s="58"/>
      <c r="R495" s="84"/>
      <c r="S495" s="84"/>
      <c r="T495" s="84"/>
      <c r="U495" s="3"/>
      <c r="V495" s="42">
        <v>0</v>
      </c>
      <c r="W495" s="42" t="s">
        <v>2562</v>
      </c>
      <c r="X495" s="42" t="s">
        <v>2562</v>
      </c>
      <c r="Y495" s="42" t="s">
        <v>2562</v>
      </c>
      <c r="Z495" s="42" t="s">
        <v>2562</v>
      </c>
      <c r="AA495" s="42" t="s">
        <v>2562</v>
      </c>
      <c r="AB495" s="42" t="s">
        <v>2562</v>
      </c>
      <c r="AC495" s="42" t="s">
        <v>2562</v>
      </c>
      <c r="AD495" s="167"/>
      <c r="AE495" s="167"/>
      <c r="AF495" s="167"/>
      <c r="AG495" s="167"/>
      <c r="AH495" s="167"/>
      <c r="AI495" s="167"/>
      <c r="AJ495" s="167"/>
      <c r="AK495" s="167"/>
      <c r="AL495" s="167"/>
      <c r="AM495" s="167"/>
    </row>
    <row r="496" spans="1:39" s="4" customFormat="1" x14ac:dyDescent="0.2">
      <c r="A496" s="43"/>
      <c r="B496" s="44"/>
      <c r="C496" s="43"/>
      <c r="D496" s="58"/>
      <c r="E496" s="43"/>
      <c r="F496" s="45"/>
      <c r="G496" s="45"/>
      <c r="H496" s="46"/>
      <c r="I496" s="42"/>
      <c r="J496" s="42"/>
      <c r="K496" s="3"/>
      <c r="L496" s="58"/>
      <c r="M496" s="58"/>
      <c r="N496" s="58"/>
      <c r="O496" s="58"/>
      <c r="P496" s="55"/>
      <c r="Q496" s="58"/>
      <c r="R496" s="84"/>
      <c r="S496" s="84"/>
      <c r="T496" s="84"/>
      <c r="U496" s="3"/>
      <c r="V496" s="42">
        <v>0</v>
      </c>
      <c r="W496" s="42" t="s">
        <v>2562</v>
      </c>
      <c r="X496" s="42" t="s">
        <v>2562</v>
      </c>
      <c r="Y496" s="42" t="s">
        <v>2562</v>
      </c>
      <c r="Z496" s="42" t="s">
        <v>2562</v>
      </c>
      <c r="AA496" s="42" t="s">
        <v>2562</v>
      </c>
      <c r="AB496" s="42" t="s">
        <v>2562</v>
      </c>
      <c r="AC496" s="42" t="s">
        <v>2562</v>
      </c>
      <c r="AD496" s="167"/>
      <c r="AE496" s="167"/>
      <c r="AF496" s="167"/>
      <c r="AG496" s="167"/>
      <c r="AH496" s="167"/>
      <c r="AI496" s="167"/>
      <c r="AJ496" s="167"/>
      <c r="AK496" s="167"/>
      <c r="AL496" s="167"/>
      <c r="AM496" s="167"/>
    </row>
    <row r="497" spans="1:39" s="4" customFormat="1" x14ac:dyDescent="0.2">
      <c r="A497" s="43"/>
      <c r="B497" s="44"/>
      <c r="C497" s="43"/>
      <c r="D497" s="58"/>
      <c r="E497" s="43"/>
      <c r="F497" s="45"/>
      <c r="G497" s="45"/>
      <c r="H497" s="46"/>
      <c r="I497" s="42"/>
      <c r="J497" s="42"/>
      <c r="K497" s="3"/>
      <c r="L497" s="58"/>
      <c r="M497" s="58"/>
      <c r="N497" s="58"/>
      <c r="O497" s="58"/>
      <c r="P497" s="55"/>
      <c r="Q497" s="58"/>
      <c r="R497" s="84"/>
      <c r="S497" s="84"/>
      <c r="T497" s="84"/>
      <c r="U497" s="3"/>
      <c r="V497" s="42">
        <v>0</v>
      </c>
      <c r="W497" s="42" t="s">
        <v>2562</v>
      </c>
      <c r="X497" s="42" t="s">
        <v>2562</v>
      </c>
      <c r="Y497" s="42" t="s">
        <v>2562</v>
      </c>
      <c r="Z497" s="42" t="s">
        <v>2562</v>
      </c>
      <c r="AA497" s="42" t="s">
        <v>2562</v>
      </c>
      <c r="AB497" s="42" t="s">
        <v>2562</v>
      </c>
      <c r="AC497" s="42" t="s">
        <v>2562</v>
      </c>
      <c r="AD497" s="167"/>
      <c r="AE497" s="167"/>
      <c r="AF497" s="167"/>
      <c r="AG497" s="167"/>
      <c r="AH497" s="167"/>
      <c r="AI497" s="167"/>
      <c r="AJ497" s="167"/>
      <c r="AK497" s="167"/>
      <c r="AL497" s="167"/>
      <c r="AM497" s="167"/>
    </row>
    <row r="498" spans="1:39" s="4" customFormat="1" x14ac:dyDescent="0.2">
      <c r="A498" s="43"/>
      <c r="B498" s="44"/>
      <c r="C498" s="43"/>
      <c r="D498" s="58"/>
      <c r="E498" s="43"/>
      <c r="F498" s="45"/>
      <c r="G498" s="45"/>
      <c r="H498" s="46"/>
      <c r="I498" s="42"/>
      <c r="J498" s="42"/>
      <c r="K498" s="3"/>
      <c r="L498" s="58"/>
      <c r="M498" s="58"/>
      <c r="N498" s="58"/>
      <c r="O498" s="58"/>
      <c r="P498" s="55"/>
      <c r="Q498" s="58"/>
      <c r="R498" s="84"/>
      <c r="S498" s="84"/>
      <c r="T498" s="84"/>
      <c r="U498" s="3"/>
      <c r="V498" s="42">
        <v>0</v>
      </c>
      <c r="W498" s="42" t="s">
        <v>2562</v>
      </c>
      <c r="X498" s="42" t="s">
        <v>2562</v>
      </c>
      <c r="Y498" s="42" t="s">
        <v>2562</v>
      </c>
      <c r="Z498" s="42" t="s">
        <v>2562</v>
      </c>
      <c r="AA498" s="42" t="s">
        <v>2562</v>
      </c>
      <c r="AB498" s="42" t="s">
        <v>2562</v>
      </c>
      <c r="AC498" s="42" t="s">
        <v>2562</v>
      </c>
      <c r="AD498" s="167"/>
      <c r="AE498" s="167"/>
      <c r="AF498" s="167"/>
      <c r="AG498" s="167"/>
      <c r="AH498" s="167"/>
      <c r="AI498" s="167"/>
      <c r="AJ498" s="167"/>
      <c r="AK498" s="167"/>
      <c r="AL498" s="167"/>
      <c r="AM498" s="167"/>
    </row>
    <row r="499" spans="1:39" s="4" customFormat="1" x14ac:dyDescent="0.2">
      <c r="A499" s="43"/>
      <c r="B499" s="44"/>
      <c r="C499" s="43"/>
      <c r="D499" s="58"/>
      <c r="E499" s="43"/>
      <c r="F499" s="45"/>
      <c r="G499" s="45"/>
      <c r="H499" s="46"/>
      <c r="I499" s="42"/>
      <c r="J499" s="42"/>
      <c r="K499" s="3"/>
      <c r="L499" s="58"/>
      <c r="M499" s="58"/>
      <c r="N499" s="58"/>
      <c r="O499" s="58"/>
      <c r="P499" s="55"/>
      <c r="Q499" s="58"/>
      <c r="R499" s="84"/>
      <c r="S499" s="84"/>
      <c r="T499" s="84"/>
      <c r="U499" s="3"/>
      <c r="V499" s="42">
        <v>0</v>
      </c>
      <c r="W499" s="42" t="s">
        <v>2562</v>
      </c>
      <c r="X499" s="42" t="s">
        <v>2562</v>
      </c>
      <c r="Y499" s="42" t="s">
        <v>2562</v>
      </c>
      <c r="Z499" s="42" t="s">
        <v>2562</v>
      </c>
      <c r="AA499" s="42" t="s">
        <v>2562</v>
      </c>
      <c r="AB499" s="42" t="s">
        <v>2562</v>
      </c>
      <c r="AC499" s="42" t="s">
        <v>2562</v>
      </c>
      <c r="AD499" s="167"/>
      <c r="AE499" s="167"/>
      <c r="AF499" s="167"/>
      <c r="AG499" s="167"/>
      <c r="AH499" s="167"/>
      <c r="AI499" s="167"/>
      <c r="AJ499" s="167"/>
      <c r="AK499" s="167"/>
      <c r="AL499" s="167"/>
      <c r="AM499" s="167"/>
    </row>
    <row r="500" spans="1:39" s="4" customFormat="1" x14ac:dyDescent="0.2">
      <c r="A500" s="43"/>
      <c r="B500" s="44"/>
      <c r="C500" s="43"/>
      <c r="D500" s="58"/>
      <c r="E500" s="43"/>
      <c r="F500" s="45"/>
      <c r="G500" s="45"/>
      <c r="H500" s="46"/>
      <c r="I500" s="42"/>
      <c r="J500" s="42"/>
      <c r="K500" s="3"/>
      <c r="L500" s="58"/>
      <c r="M500" s="58"/>
      <c r="N500" s="58"/>
      <c r="O500" s="58"/>
      <c r="P500" s="55"/>
      <c r="Q500" s="58"/>
      <c r="R500" s="84"/>
      <c r="S500" s="84"/>
      <c r="T500" s="84"/>
      <c r="U500" s="3"/>
      <c r="V500" s="42">
        <v>0</v>
      </c>
      <c r="W500" s="42" t="s">
        <v>2562</v>
      </c>
      <c r="X500" s="42" t="s">
        <v>2562</v>
      </c>
      <c r="Y500" s="42" t="s">
        <v>2562</v>
      </c>
      <c r="Z500" s="42" t="s">
        <v>2562</v>
      </c>
      <c r="AA500" s="42" t="s">
        <v>2562</v>
      </c>
      <c r="AB500" s="42" t="s">
        <v>2562</v>
      </c>
      <c r="AC500" s="42" t="s">
        <v>2562</v>
      </c>
      <c r="AD500" s="167"/>
      <c r="AE500" s="167"/>
      <c r="AF500" s="167"/>
      <c r="AG500" s="167"/>
      <c r="AH500" s="167"/>
      <c r="AI500" s="167"/>
      <c r="AJ500" s="167"/>
      <c r="AK500" s="167"/>
      <c r="AL500" s="167"/>
      <c r="AM500" s="167"/>
    </row>
    <row r="501" spans="1:39" s="4" customFormat="1" x14ac:dyDescent="0.2">
      <c r="A501" s="43"/>
      <c r="B501" s="44"/>
      <c r="C501" s="43"/>
      <c r="D501" s="58"/>
      <c r="E501" s="43"/>
      <c r="F501" s="45"/>
      <c r="G501" s="45"/>
      <c r="H501" s="46"/>
      <c r="I501" s="42"/>
      <c r="J501" s="42"/>
      <c r="K501" s="3"/>
      <c r="L501" s="58"/>
      <c r="M501" s="58"/>
      <c r="N501" s="58"/>
      <c r="O501" s="58"/>
      <c r="P501" s="55"/>
      <c r="Q501" s="58"/>
      <c r="R501" s="84"/>
      <c r="S501" s="84"/>
      <c r="T501" s="84"/>
      <c r="U501" s="3"/>
      <c r="V501" s="42">
        <v>0</v>
      </c>
      <c r="W501" s="42" t="s">
        <v>2562</v>
      </c>
      <c r="X501" s="42" t="s">
        <v>2562</v>
      </c>
      <c r="Y501" s="42" t="s">
        <v>2562</v>
      </c>
      <c r="Z501" s="42" t="s">
        <v>2562</v>
      </c>
      <c r="AA501" s="42" t="s">
        <v>2562</v>
      </c>
      <c r="AB501" s="42" t="s">
        <v>2562</v>
      </c>
      <c r="AC501" s="42" t="s">
        <v>2562</v>
      </c>
      <c r="AD501" s="167"/>
      <c r="AE501" s="167"/>
      <c r="AF501" s="167"/>
      <c r="AG501" s="167"/>
      <c r="AH501" s="167"/>
      <c r="AI501" s="167"/>
      <c r="AJ501" s="167"/>
      <c r="AK501" s="167"/>
      <c r="AL501" s="167"/>
      <c r="AM501" s="167"/>
    </row>
    <row r="502" spans="1:39" s="4" customFormat="1" x14ac:dyDescent="0.2">
      <c r="A502" s="43"/>
      <c r="B502" s="44"/>
      <c r="C502" s="43"/>
      <c r="D502" s="58"/>
      <c r="E502" s="43"/>
      <c r="F502" s="45"/>
      <c r="G502" s="45"/>
      <c r="H502" s="46"/>
      <c r="I502" s="42"/>
      <c r="J502" s="42"/>
      <c r="K502" s="3"/>
      <c r="L502" s="58"/>
      <c r="M502" s="58"/>
      <c r="N502" s="58"/>
      <c r="O502" s="58"/>
      <c r="P502" s="55"/>
      <c r="Q502" s="58"/>
      <c r="R502" s="84"/>
      <c r="S502" s="84"/>
      <c r="T502" s="84"/>
      <c r="U502" s="3"/>
      <c r="V502" s="42">
        <v>0</v>
      </c>
      <c r="W502" s="42" t="s">
        <v>2562</v>
      </c>
      <c r="X502" s="42" t="s">
        <v>2562</v>
      </c>
      <c r="Y502" s="42" t="s">
        <v>2562</v>
      </c>
      <c r="Z502" s="42" t="s">
        <v>2562</v>
      </c>
      <c r="AA502" s="42" t="s">
        <v>2562</v>
      </c>
      <c r="AB502" s="42" t="s">
        <v>2562</v>
      </c>
      <c r="AC502" s="42" t="s">
        <v>2562</v>
      </c>
      <c r="AD502" s="167"/>
      <c r="AE502" s="167"/>
      <c r="AF502" s="167"/>
      <c r="AG502" s="167"/>
      <c r="AH502" s="167"/>
      <c r="AI502" s="167"/>
      <c r="AJ502" s="167"/>
      <c r="AK502" s="167"/>
      <c r="AL502" s="167"/>
      <c r="AM502" s="167"/>
    </row>
    <row r="503" spans="1:39" s="4" customFormat="1" x14ac:dyDescent="0.2">
      <c r="A503" s="43"/>
      <c r="B503" s="44"/>
      <c r="C503" s="43"/>
      <c r="D503" s="58"/>
      <c r="E503" s="43"/>
      <c r="F503" s="45"/>
      <c r="G503" s="45"/>
      <c r="H503" s="46"/>
      <c r="I503" s="42"/>
      <c r="J503" s="42"/>
      <c r="K503" s="3"/>
      <c r="L503" s="58"/>
      <c r="M503" s="58"/>
      <c r="N503" s="58"/>
      <c r="O503" s="58"/>
      <c r="P503" s="55"/>
      <c r="Q503" s="58"/>
      <c r="R503" s="84"/>
      <c r="S503" s="84"/>
      <c r="T503" s="84"/>
      <c r="U503" s="3"/>
      <c r="V503" s="42">
        <v>0</v>
      </c>
      <c r="W503" s="42" t="s">
        <v>2562</v>
      </c>
      <c r="X503" s="42" t="s">
        <v>2562</v>
      </c>
      <c r="Y503" s="42" t="s">
        <v>2562</v>
      </c>
      <c r="Z503" s="42" t="s">
        <v>2562</v>
      </c>
      <c r="AA503" s="42" t="s">
        <v>2562</v>
      </c>
      <c r="AB503" s="42" t="s">
        <v>2562</v>
      </c>
      <c r="AC503" s="42" t="s">
        <v>2562</v>
      </c>
      <c r="AD503" s="167"/>
      <c r="AE503" s="167"/>
      <c r="AF503" s="167"/>
      <c r="AG503" s="167"/>
      <c r="AH503" s="167"/>
      <c r="AI503" s="167"/>
      <c r="AJ503" s="167"/>
      <c r="AK503" s="167"/>
      <c r="AL503" s="167"/>
      <c r="AM503" s="167"/>
    </row>
    <row r="504" spans="1:39" s="4" customFormat="1" x14ac:dyDescent="0.2">
      <c r="A504" s="43"/>
      <c r="B504" s="44"/>
      <c r="C504" s="43"/>
      <c r="D504" s="58"/>
      <c r="E504" s="43"/>
      <c r="F504" s="45"/>
      <c r="G504" s="45"/>
      <c r="H504" s="46"/>
      <c r="I504" s="42"/>
      <c r="J504" s="42"/>
      <c r="K504" s="3"/>
      <c r="L504" s="58"/>
      <c r="M504" s="58"/>
      <c r="N504" s="58"/>
      <c r="O504" s="58"/>
      <c r="P504" s="55"/>
      <c r="Q504" s="58"/>
      <c r="R504" s="84"/>
      <c r="S504" s="84"/>
      <c r="T504" s="84"/>
      <c r="U504" s="3"/>
      <c r="V504" s="42">
        <v>0</v>
      </c>
      <c r="W504" s="42" t="s">
        <v>2562</v>
      </c>
      <c r="X504" s="42" t="s">
        <v>2562</v>
      </c>
      <c r="Y504" s="42" t="s">
        <v>2562</v>
      </c>
      <c r="Z504" s="42" t="s">
        <v>2562</v>
      </c>
      <c r="AA504" s="42" t="s">
        <v>2562</v>
      </c>
      <c r="AB504" s="42" t="s">
        <v>2562</v>
      </c>
      <c r="AC504" s="42" t="s">
        <v>2562</v>
      </c>
      <c r="AD504" s="167"/>
      <c r="AE504" s="167"/>
      <c r="AF504" s="167"/>
      <c r="AG504" s="167"/>
      <c r="AH504" s="167"/>
      <c r="AI504" s="167"/>
      <c r="AJ504" s="167"/>
      <c r="AK504" s="167"/>
      <c r="AL504" s="167"/>
      <c r="AM504" s="167"/>
    </row>
    <row r="505" spans="1:39" s="4" customFormat="1" x14ac:dyDescent="0.2">
      <c r="A505" s="43"/>
      <c r="B505" s="44"/>
      <c r="C505" s="43"/>
      <c r="D505" s="58"/>
      <c r="E505" s="43"/>
      <c r="F505" s="45"/>
      <c r="G505" s="45"/>
      <c r="H505" s="46"/>
      <c r="I505" s="42"/>
      <c r="J505" s="42"/>
      <c r="K505" s="3"/>
      <c r="L505" s="58"/>
      <c r="M505" s="58"/>
      <c r="N505" s="58"/>
      <c r="O505" s="58"/>
      <c r="P505" s="55"/>
      <c r="Q505" s="58"/>
      <c r="R505" s="84"/>
      <c r="S505" s="84"/>
      <c r="T505" s="84"/>
      <c r="U505" s="3"/>
      <c r="V505" s="42">
        <v>0</v>
      </c>
      <c r="W505" s="42" t="s">
        <v>2562</v>
      </c>
      <c r="X505" s="42" t="s">
        <v>2562</v>
      </c>
      <c r="Y505" s="42" t="s">
        <v>2562</v>
      </c>
      <c r="Z505" s="42" t="s">
        <v>2562</v>
      </c>
      <c r="AA505" s="42" t="s">
        <v>2562</v>
      </c>
      <c r="AB505" s="42" t="s">
        <v>2562</v>
      </c>
      <c r="AC505" s="42" t="s">
        <v>2562</v>
      </c>
      <c r="AD505" s="167"/>
      <c r="AE505" s="167"/>
      <c r="AF505" s="167"/>
      <c r="AG505" s="167"/>
      <c r="AH505" s="167"/>
      <c r="AI505" s="167"/>
      <c r="AJ505" s="167"/>
      <c r="AK505" s="167"/>
      <c r="AL505" s="167"/>
      <c r="AM505" s="167"/>
    </row>
    <row r="506" spans="1:39" s="4" customFormat="1" x14ac:dyDescent="0.2">
      <c r="A506" s="43"/>
      <c r="B506" s="44"/>
      <c r="C506" s="43"/>
      <c r="D506" s="58"/>
      <c r="E506" s="43"/>
      <c r="F506" s="45"/>
      <c r="G506" s="45"/>
      <c r="H506" s="46"/>
      <c r="I506" s="42"/>
      <c r="J506" s="42"/>
      <c r="K506" s="3"/>
      <c r="L506" s="58"/>
      <c r="M506" s="58"/>
      <c r="N506" s="58"/>
      <c r="O506" s="58"/>
      <c r="P506" s="55"/>
      <c r="Q506" s="58"/>
      <c r="R506" s="84"/>
      <c r="S506" s="84"/>
      <c r="T506" s="84"/>
      <c r="U506" s="3"/>
      <c r="V506" s="42">
        <v>0</v>
      </c>
      <c r="W506" s="42" t="s">
        <v>2562</v>
      </c>
      <c r="X506" s="42" t="s">
        <v>2562</v>
      </c>
      <c r="Y506" s="42" t="s">
        <v>2562</v>
      </c>
      <c r="Z506" s="42" t="s">
        <v>2562</v>
      </c>
      <c r="AA506" s="42" t="s">
        <v>2562</v>
      </c>
      <c r="AB506" s="42" t="s">
        <v>2562</v>
      </c>
      <c r="AC506" s="42" t="s">
        <v>2562</v>
      </c>
      <c r="AD506" s="167"/>
      <c r="AE506" s="167"/>
      <c r="AF506" s="167"/>
      <c r="AG506" s="167"/>
      <c r="AH506" s="167"/>
      <c r="AI506" s="167"/>
      <c r="AJ506" s="167"/>
      <c r="AK506" s="167"/>
      <c r="AL506" s="167"/>
      <c r="AM506" s="167"/>
    </row>
    <row r="507" spans="1:39" s="4" customFormat="1" x14ac:dyDescent="0.2">
      <c r="A507" s="43"/>
      <c r="B507" s="44"/>
      <c r="C507" s="43"/>
      <c r="D507" s="58"/>
      <c r="E507" s="43"/>
      <c r="F507" s="45"/>
      <c r="G507" s="45"/>
      <c r="H507" s="46"/>
      <c r="I507" s="42"/>
      <c r="J507" s="42"/>
      <c r="K507" s="3"/>
      <c r="L507" s="58"/>
      <c r="M507" s="58"/>
      <c r="N507" s="58"/>
      <c r="O507" s="58"/>
      <c r="P507" s="55"/>
      <c r="Q507" s="58"/>
      <c r="R507" s="84"/>
      <c r="S507" s="84"/>
      <c r="T507" s="84"/>
      <c r="U507" s="3"/>
      <c r="V507" s="42">
        <v>0</v>
      </c>
      <c r="W507" s="42" t="s">
        <v>2562</v>
      </c>
      <c r="X507" s="42" t="s">
        <v>2562</v>
      </c>
      <c r="Y507" s="42" t="s">
        <v>2562</v>
      </c>
      <c r="Z507" s="42" t="s">
        <v>2562</v>
      </c>
      <c r="AA507" s="42" t="s">
        <v>2562</v>
      </c>
      <c r="AB507" s="42" t="s">
        <v>2562</v>
      </c>
      <c r="AC507" s="42" t="s">
        <v>2562</v>
      </c>
      <c r="AD507" s="167"/>
      <c r="AE507" s="167"/>
      <c r="AF507" s="167"/>
      <c r="AG507" s="167"/>
      <c r="AH507" s="167"/>
      <c r="AI507" s="167"/>
      <c r="AJ507" s="167"/>
      <c r="AK507" s="167"/>
      <c r="AL507" s="167"/>
      <c r="AM507" s="167"/>
    </row>
    <row r="508" spans="1:39" s="4" customFormat="1" x14ac:dyDescent="0.2">
      <c r="A508" s="43"/>
      <c r="B508" s="44"/>
      <c r="C508" s="43"/>
      <c r="D508" s="58"/>
      <c r="E508" s="43"/>
      <c r="F508" s="45"/>
      <c r="G508" s="45"/>
      <c r="H508" s="46"/>
      <c r="I508" s="42"/>
      <c r="J508" s="42"/>
      <c r="K508" s="3"/>
      <c r="L508" s="58"/>
      <c r="M508" s="58"/>
      <c r="N508" s="58"/>
      <c r="O508" s="58"/>
      <c r="P508" s="55"/>
      <c r="Q508" s="58"/>
      <c r="R508" s="84"/>
      <c r="S508" s="84"/>
      <c r="T508" s="84"/>
      <c r="U508" s="3"/>
      <c r="V508" s="42">
        <v>0</v>
      </c>
      <c r="W508" s="42" t="s">
        <v>2562</v>
      </c>
      <c r="X508" s="42" t="s">
        <v>2562</v>
      </c>
      <c r="Y508" s="42" t="s">
        <v>2562</v>
      </c>
      <c r="Z508" s="42" t="s">
        <v>2562</v>
      </c>
      <c r="AA508" s="42" t="s">
        <v>2562</v>
      </c>
      <c r="AB508" s="42" t="s">
        <v>2562</v>
      </c>
      <c r="AC508" s="42" t="s">
        <v>2562</v>
      </c>
      <c r="AD508" s="167"/>
      <c r="AE508" s="167"/>
      <c r="AF508" s="167"/>
      <c r="AG508" s="167"/>
      <c r="AH508" s="167"/>
      <c r="AI508" s="167"/>
      <c r="AJ508" s="167"/>
      <c r="AK508" s="167"/>
      <c r="AL508" s="167"/>
      <c r="AM508" s="167"/>
    </row>
    <row r="509" spans="1:39" s="4" customFormat="1" x14ac:dyDescent="0.2">
      <c r="A509" s="43"/>
      <c r="B509" s="44"/>
      <c r="C509" s="43"/>
      <c r="D509" s="58"/>
      <c r="E509" s="43"/>
      <c r="F509" s="45"/>
      <c r="G509" s="45"/>
      <c r="H509" s="46"/>
      <c r="I509" s="42"/>
      <c r="J509" s="42"/>
      <c r="K509" s="3"/>
      <c r="L509" s="58"/>
      <c r="M509" s="58"/>
      <c r="N509" s="58"/>
      <c r="O509" s="58"/>
      <c r="P509" s="55"/>
      <c r="Q509" s="58"/>
      <c r="R509" s="84"/>
      <c r="S509" s="84"/>
      <c r="T509" s="84"/>
      <c r="U509" s="3"/>
      <c r="V509" s="42">
        <v>0</v>
      </c>
      <c r="W509" s="42" t="s">
        <v>2562</v>
      </c>
      <c r="X509" s="42" t="s">
        <v>2562</v>
      </c>
      <c r="Y509" s="42" t="s">
        <v>2562</v>
      </c>
      <c r="Z509" s="42" t="s">
        <v>2562</v>
      </c>
      <c r="AA509" s="42" t="s">
        <v>2562</v>
      </c>
      <c r="AB509" s="42" t="s">
        <v>2562</v>
      </c>
      <c r="AC509" s="42" t="s">
        <v>2562</v>
      </c>
      <c r="AD509" s="167"/>
      <c r="AE509" s="167"/>
      <c r="AF509" s="167"/>
      <c r="AG509" s="167"/>
      <c r="AH509" s="167"/>
      <c r="AI509" s="167"/>
      <c r="AJ509" s="167"/>
      <c r="AK509" s="167"/>
      <c r="AL509" s="167"/>
      <c r="AM509" s="167"/>
    </row>
    <row r="510" spans="1:39" s="4" customFormat="1" x14ac:dyDescent="0.2">
      <c r="A510" s="43"/>
      <c r="B510" s="44"/>
      <c r="C510" s="43"/>
      <c r="D510" s="58"/>
      <c r="E510" s="43"/>
      <c r="F510" s="45"/>
      <c r="G510" s="45"/>
      <c r="H510" s="46"/>
      <c r="I510" s="42"/>
      <c r="J510" s="42"/>
      <c r="K510" s="3"/>
      <c r="L510" s="58"/>
      <c r="M510" s="58"/>
      <c r="N510" s="58"/>
      <c r="O510" s="58"/>
      <c r="P510" s="55"/>
      <c r="Q510" s="58"/>
      <c r="R510" s="84"/>
      <c r="S510" s="84"/>
      <c r="T510" s="84"/>
      <c r="U510" s="3"/>
      <c r="V510" s="42">
        <v>0</v>
      </c>
      <c r="W510" s="42" t="s">
        <v>2562</v>
      </c>
      <c r="X510" s="42" t="s">
        <v>2562</v>
      </c>
      <c r="Y510" s="42" t="s">
        <v>2562</v>
      </c>
      <c r="Z510" s="42" t="s">
        <v>2562</v>
      </c>
      <c r="AA510" s="42" t="s">
        <v>2562</v>
      </c>
      <c r="AB510" s="42" t="s">
        <v>2562</v>
      </c>
      <c r="AC510" s="42" t="s">
        <v>2562</v>
      </c>
      <c r="AD510" s="167"/>
      <c r="AE510" s="167"/>
      <c r="AF510" s="167"/>
      <c r="AG510" s="167"/>
      <c r="AH510" s="167"/>
      <c r="AI510" s="167"/>
      <c r="AJ510" s="167"/>
      <c r="AK510" s="167"/>
      <c r="AL510" s="167"/>
      <c r="AM510" s="167"/>
    </row>
    <row r="511" spans="1:39" s="4" customFormat="1" x14ac:dyDescent="0.2">
      <c r="A511" s="43"/>
      <c r="B511" s="44"/>
      <c r="C511" s="43"/>
      <c r="D511" s="58"/>
      <c r="E511" s="43"/>
      <c r="F511" s="45"/>
      <c r="G511" s="45"/>
      <c r="H511" s="46"/>
      <c r="I511" s="42"/>
      <c r="J511" s="42"/>
      <c r="K511" s="3"/>
      <c r="L511" s="58"/>
      <c r="M511" s="58"/>
      <c r="N511" s="58"/>
      <c r="O511" s="58"/>
      <c r="P511" s="55"/>
      <c r="Q511" s="58"/>
      <c r="R511" s="84"/>
      <c r="S511" s="84"/>
      <c r="T511" s="84"/>
      <c r="U511" s="3"/>
      <c r="V511" s="42">
        <v>0</v>
      </c>
      <c r="W511" s="42" t="s">
        <v>2562</v>
      </c>
      <c r="X511" s="42" t="s">
        <v>2562</v>
      </c>
      <c r="Y511" s="42" t="s">
        <v>2562</v>
      </c>
      <c r="Z511" s="42" t="s">
        <v>2562</v>
      </c>
      <c r="AA511" s="42" t="s">
        <v>2562</v>
      </c>
      <c r="AB511" s="42" t="s">
        <v>2562</v>
      </c>
      <c r="AC511" s="42" t="s">
        <v>2562</v>
      </c>
      <c r="AD511" s="167"/>
      <c r="AE511" s="167"/>
      <c r="AF511" s="167"/>
      <c r="AG511" s="167"/>
      <c r="AH511" s="167"/>
      <c r="AI511" s="167"/>
      <c r="AJ511" s="167"/>
      <c r="AK511" s="167"/>
      <c r="AL511" s="167"/>
      <c r="AM511" s="167"/>
    </row>
    <row r="512" spans="1:39" s="4" customFormat="1" x14ac:dyDescent="0.2">
      <c r="A512" s="43"/>
      <c r="B512" s="44"/>
      <c r="C512" s="43"/>
      <c r="D512" s="58"/>
      <c r="E512" s="43"/>
      <c r="F512" s="45"/>
      <c r="G512" s="45"/>
      <c r="H512" s="46"/>
      <c r="I512" s="42"/>
      <c r="J512" s="42"/>
      <c r="K512" s="3"/>
      <c r="L512" s="58"/>
      <c r="M512" s="58"/>
      <c r="N512" s="58"/>
      <c r="O512" s="58"/>
      <c r="P512" s="55"/>
      <c r="Q512" s="58"/>
      <c r="R512" s="84"/>
      <c r="S512" s="84"/>
      <c r="T512" s="84"/>
      <c r="U512" s="3"/>
      <c r="V512" s="42">
        <v>0</v>
      </c>
      <c r="W512" s="42" t="s">
        <v>2562</v>
      </c>
      <c r="X512" s="42" t="s">
        <v>2562</v>
      </c>
      <c r="Y512" s="42" t="s">
        <v>2562</v>
      </c>
      <c r="Z512" s="42" t="s">
        <v>2562</v>
      </c>
      <c r="AA512" s="42" t="s">
        <v>2562</v>
      </c>
      <c r="AB512" s="42" t="s">
        <v>2562</v>
      </c>
      <c r="AC512" s="42" t="s">
        <v>2562</v>
      </c>
      <c r="AD512" s="167"/>
      <c r="AE512" s="167"/>
      <c r="AF512" s="167"/>
      <c r="AG512" s="167"/>
      <c r="AH512" s="167"/>
      <c r="AI512" s="167"/>
      <c r="AJ512" s="167"/>
      <c r="AK512" s="167"/>
      <c r="AL512" s="167"/>
      <c r="AM512" s="167"/>
    </row>
    <row r="513" spans="1:39" s="4" customFormat="1" x14ac:dyDescent="0.2">
      <c r="A513" s="43"/>
      <c r="B513" s="44"/>
      <c r="C513" s="43"/>
      <c r="D513" s="58"/>
      <c r="E513" s="43"/>
      <c r="F513" s="45"/>
      <c r="G513" s="45"/>
      <c r="H513" s="46"/>
      <c r="I513" s="42"/>
      <c r="J513" s="42"/>
      <c r="K513" s="3"/>
      <c r="L513" s="58"/>
      <c r="M513" s="58"/>
      <c r="N513" s="58"/>
      <c r="O513" s="58"/>
      <c r="P513" s="55"/>
      <c r="Q513" s="58"/>
      <c r="R513" s="84"/>
      <c r="S513" s="84"/>
      <c r="T513" s="84"/>
      <c r="U513" s="3"/>
      <c r="V513" s="42">
        <v>0</v>
      </c>
      <c r="W513" s="42" t="s">
        <v>2562</v>
      </c>
      <c r="X513" s="42" t="s">
        <v>2562</v>
      </c>
      <c r="Y513" s="42" t="s">
        <v>2562</v>
      </c>
      <c r="Z513" s="42" t="s">
        <v>2562</v>
      </c>
      <c r="AA513" s="42" t="s">
        <v>2562</v>
      </c>
      <c r="AB513" s="42" t="s">
        <v>2562</v>
      </c>
      <c r="AC513" s="42" t="s">
        <v>2562</v>
      </c>
      <c r="AD513" s="167"/>
      <c r="AE513" s="167"/>
      <c r="AF513" s="167"/>
      <c r="AG513" s="167"/>
      <c r="AH513" s="167"/>
      <c r="AI513" s="167"/>
      <c r="AJ513" s="167"/>
      <c r="AK513" s="167"/>
      <c r="AL513" s="167"/>
      <c r="AM513" s="167"/>
    </row>
    <row r="514" spans="1:39" s="4" customFormat="1" x14ac:dyDescent="0.2">
      <c r="A514" s="43"/>
      <c r="B514" s="44"/>
      <c r="C514" s="43"/>
      <c r="D514" s="58"/>
      <c r="E514" s="43"/>
      <c r="F514" s="45"/>
      <c r="G514" s="45"/>
      <c r="H514" s="46"/>
      <c r="I514" s="42"/>
      <c r="J514" s="42"/>
      <c r="K514" s="3"/>
      <c r="L514" s="58"/>
      <c r="M514" s="58"/>
      <c r="N514" s="58"/>
      <c r="O514" s="58"/>
      <c r="P514" s="55"/>
      <c r="Q514" s="58"/>
      <c r="R514" s="84"/>
      <c r="S514" s="84"/>
      <c r="T514" s="84"/>
      <c r="U514" s="3"/>
      <c r="V514" s="42">
        <v>0</v>
      </c>
      <c r="W514" s="42" t="s">
        <v>2562</v>
      </c>
      <c r="X514" s="42" t="s">
        <v>2562</v>
      </c>
      <c r="Y514" s="42" t="s">
        <v>2562</v>
      </c>
      <c r="Z514" s="42" t="s">
        <v>2562</v>
      </c>
      <c r="AA514" s="42" t="s">
        <v>2562</v>
      </c>
      <c r="AB514" s="42" t="s">
        <v>2562</v>
      </c>
      <c r="AC514" s="42" t="s">
        <v>2562</v>
      </c>
      <c r="AD514" s="167"/>
      <c r="AE514" s="167"/>
      <c r="AF514" s="167"/>
      <c r="AG514" s="167"/>
      <c r="AH514" s="167"/>
      <c r="AI514" s="167"/>
      <c r="AJ514" s="167"/>
      <c r="AK514" s="167"/>
      <c r="AL514" s="167"/>
      <c r="AM514" s="167"/>
    </row>
    <row r="515" spans="1:39" s="4" customFormat="1" x14ac:dyDescent="0.2">
      <c r="A515" s="43"/>
      <c r="B515" s="44"/>
      <c r="C515" s="43"/>
      <c r="D515" s="58"/>
      <c r="E515" s="43"/>
      <c r="F515" s="45"/>
      <c r="G515" s="45"/>
      <c r="H515" s="46"/>
      <c r="I515" s="42"/>
      <c r="J515" s="42"/>
      <c r="K515" s="3"/>
      <c r="L515" s="58"/>
      <c r="M515" s="58"/>
      <c r="N515" s="58"/>
      <c r="O515" s="58"/>
      <c r="P515" s="55"/>
      <c r="Q515" s="58"/>
      <c r="R515" s="84"/>
      <c r="S515" s="84"/>
      <c r="T515" s="84"/>
      <c r="U515" s="3"/>
      <c r="V515" s="42">
        <v>0</v>
      </c>
      <c r="W515" s="42" t="s">
        <v>2562</v>
      </c>
      <c r="X515" s="42" t="s">
        <v>2562</v>
      </c>
      <c r="Y515" s="42" t="s">
        <v>2562</v>
      </c>
      <c r="Z515" s="42" t="s">
        <v>2562</v>
      </c>
      <c r="AA515" s="42" t="s">
        <v>2562</v>
      </c>
      <c r="AB515" s="42" t="s">
        <v>2562</v>
      </c>
      <c r="AC515" s="42" t="s">
        <v>2562</v>
      </c>
      <c r="AD515" s="167"/>
      <c r="AE515" s="167"/>
      <c r="AF515" s="167"/>
      <c r="AG515" s="167"/>
      <c r="AH515" s="167"/>
      <c r="AI515" s="167"/>
      <c r="AJ515" s="167"/>
      <c r="AK515" s="167"/>
      <c r="AL515" s="167"/>
      <c r="AM515" s="167"/>
    </row>
    <row r="516" spans="1:39" s="4" customFormat="1" x14ac:dyDescent="0.2">
      <c r="A516" s="43"/>
      <c r="B516" s="44"/>
      <c r="C516" s="43"/>
      <c r="D516" s="58"/>
      <c r="E516" s="43"/>
      <c r="F516" s="45"/>
      <c r="G516" s="45"/>
      <c r="H516" s="46"/>
      <c r="I516" s="42"/>
      <c r="J516" s="42"/>
      <c r="K516" s="3"/>
      <c r="L516" s="58"/>
      <c r="M516" s="58"/>
      <c r="N516" s="58"/>
      <c r="O516" s="58"/>
      <c r="P516" s="55"/>
      <c r="Q516" s="58"/>
      <c r="R516" s="84"/>
      <c r="S516" s="84"/>
      <c r="T516" s="84"/>
      <c r="U516" s="3"/>
      <c r="V516" s="42">
        <v>0</v>
      </c>
      <c r="W516" s="42" t="s">
        <v>2562</v>
      </c>
      <c r="X516" s="42" t="s">
        <v>2562</v>
      </c>
      <c r="Y516" s="42" t="s">
        <v>2562</v>
      </c>
      <c r="Z516" s="42" t="s">
        <v>2562</v>
      </c>
      <c r="AA516" s="42" t="s">
        <v>2562</v>
      </c>
      <c r="AB516" s="42" t="s">
        <v>2562</v>
      </c>
      <c r="AC516" s="42" t="s">
        <v>2562</v>
      </c>
      <c r="AD516" s="167"/>
      <c r="AE516" s="167"/>
      <c r="AF516" s="167"/>
      <c r="AG516" s="167"/>
      <c r="AH516" s="167"/>
      <c r="AI516" s="167"/>
      <c r="AJ516" s="167"/>
      <c r="AK516" s="167"/>
      <c r="AL516" s="167"/>
      <c r="AM516" s="167"/>
    </row>
    <row r="517" spans="1:39" s="4" customFormat="1" x14ac:dyDescent="0.2">
      <c r="A517" s="43"/>
      <c r="B517" s="44"/>
      <c r="C517" s="43"/>
      <c r="D517" s="58"/>
      <c r="E517" s="43"/>
      <c r="F517" s="45"/>
      <c r="G517" s="45"/>
      <c r="H517" s="46"/>
      <c r="I517" s="42"/>
      <c r="J517" s="42"/>
      <c r="K517" s="3"/>
      <c r="L517" s="58"/>
      <c r="M517" s="58"/>
      <c r="N517" s="58"/>
      <c r="O517" s="58"/>
      <c r="P517" s="55"/>
      <c r="Q517" s="58"/>
      <c r="R517" s="84"/>
      <c r="S517" s="84"/>
      <c r="T517" s="84"/>
      <c r="U517" s="3"/>
      <c r="V517" s="42">
        <v>0</v>
      </c>
      <c r="W517" s="42" t="s">
        <v>2562</v>
      </c>
      <c r="X517" s="42" t="s">
        <v>2562</v>
      </c>
      <c r="Y517" s="42" t="s">
        <v>2562</v>
      </c>
      <c r="Z517" s="42" t="s">
        <v>2562</v>
      </c>
      <c r="AA517" s="42" t="s">
        <v>2562</v>
      </c>
      <c r="AB517" s="42" t="s">
        <v>2562</v>
      </c>
      <c r="AC517" s="42" t="s">
        <v>2562</v>
      </c>
      <c r="AD517" s="167"/>
      <c r="AE517" s="167"/>
      <c r="AF517" s="167"/>
      <c r="AG517" s="167"/>
      <c r="AH517" s="167"/>
      <c r="AI517" s="167"/>
      <c r="AJ517" s="167"/>
      <c r="AK517" s="167"/>
      <c r="AL517" s="167"/>
      <c r="AM517" s="167"/>
    </row>
    <row r="518" spans="1:39" s="4" customFormat="1" x14ac:dyDescent="0.2">
      <c r="A518" s="43"/>
      <c r="B518" s="44"/>
      <c r="C518" s="43"/>
      <c r="D518" s="58"/>
      <c r="E518" s="43"/>
      <c r="F518" s="45"/>
      <c r="G518" s="45"/>
      <c r="H518" s="46"/>
      <c r="I518" s="42"/>
      <c r="J518" s="42"/>
      <c r="K518" s="3"/>
      <c r="L518" s="58"/>
      <c r="M518" s="58"/>
      <c r="N518" s="58"/>
      <c r="O518" s="58"/>
      <c r="P518" s="55"/>
      <c r="Q518" s="58"/>
      <c r="R518" s="84"/>
      <c r="S518" s="84"/>
      <c r="T518" s="84"/>
      <c r="U518" s="3"/>
      <c r="V518" s="42">
        <v>0</v>
      </c>
      <c r="W518" s="42" t="s">
        <v>2562</v>
      </c>
      <c r="X518" s="42" t="s">
        <v>2562</v>
      </c>
      <c r="Y518" s="42" t="s">
        <v>2562</v>
      </c>
      <c r="Z518" s="42" t="s">
        <v>2562</v>
      </c>
      <c r="AA518" s="42" t="s">
        <v>2562</v>
      </c>
      <c r="AB518" s="42" t="s">
        <v>2562</v>
      </c>
      <c r="AC518" s="42" t="s">
        <v>2562</v>
      </c>
      <c r="AD518" s="167"/>
      <c r="AE518" s="167"/>
      <c r="AF518" s="167"/>
      <c r="AG518" s="167"/>
      <c r="AH518" s="167"/>
      <c r="AI518" s="167"/>
      <c r="AJ518" s="167"/>
      <c r="AK518" s="167"/>
      <c r="AL518" s="167"/>
      <c r="AM518" s="167"/>
    </row>
    <row r="519" spans="1:39" s="4" customFormat="1" x14ac:dyDescent="0.2">
      <c r="A519" s="43"/>
      <c r="B519" s="44"/>
      <c r="C519" s="43"/>
      <c r="D519" s="58"/>
      <c r="E519" s="43"/>
      <c r="F519" s="45"/>
      <c r="G519" s="45"/>
      <c r="H519" s="46"/>
      <c r="I519" s="42"/>
      <c r="J519" s="42"/>
      <c r="K519" s="3"/>
      <c r="L519" s="58"/>
      <c r="M519" s="58"/>
      <c r="N519" s="58"/>
      <c r="O519" s="58"/>
      <c r="P519" s="55"/>
      <c r="Q519" s="58"/>
      <c r="R519" s="84"/>
      <c r="S519" s="84"/>
      <c r="T519" s="84"/>
      <c r="U519" s="3"/>
      <c r="V519" s="42">
        <v>0</v>
      </c>
      <c r="W519" s="42" t="s">
        <v>2562</v>
      </c>
      <c r="X519" s="42" t="s">
        <v>2562</v>
      </c>
      <c r="Y519" s="42" t="s">
        <v>2562</v>
      </c>
      <c r="Z519" s="42" t="s">
        <v>2562</v>
      </c>
      <c r="AA519" s="42" t="s">
        <v>2562</v>
      </c>
      <c r="AB519" s="42" t="s">
        <v>2562</v>
      </c>
      <c r="AC519" s="42" t="s">
        <v>2562</v>
      </c>
      <c r="AD519" s="167"/>
      <c r="AE519" s="167"/>
      <c r="AF519" s="167"/>
      <c r="AG519" s="167"/>
      <c r="AH519" s="167"/>
      <c r="AI519" s="167"/>
      <c r="AJ519" s="167"/>
      <c r="AK519" s="167"/>
      <c r="AL519" s="167"/>
      <c r="AM519" s="167"/>
    </row>
    <row r="520" spans="1:39" s="4" customFormat="1" x14ac:dyDescent="0.2">
      <c r="A520" s="43"/>
      <c r="B520" s="44"/>
      <c r="C520" s="43"/>
      <c r="D520" s="58"/>
      <c r="E520" s="43"/>
      <c r="F520" s="45"/>
      <c r="G520" s="45"/>
      <c r="H520" s="46"/>
      <c r="I520" s="42"/>
      <c r="J520" s="42"/>
      <c r="K520" s="3"/>
      <c r="L520" s="58"/>
      <c r="M520" s="58"/>
      <c r="N520" s="58"/>
      <c r="O520" s="58"/>
      <c r="P520" s="55"/>
      <c r="Q520" s="58"/>
      <c r="R520" s="84"/>
      <c r="S520" s="84"/>
      <c r="T520" s="84"/>
      <c r="U520" s="3"/>
      <c r="V520" s="42">
        <v>0</v>
      </c>
      <c r="W520" s="42" t="s">
        <v>2562</v>
      </c>
      <c r="X520" s="42" t="s">
        <v>2562</v>
      </c>
      <c r="Y520" s="42" t="s">
        <v>2562</v>
      </c>
      <c r="Z520" s="42" t="s">
        <v>2562</v>
      </c>
      <c r="AA520" s="42" t="s">
        <v>2562</v>
      </c>
      <c r="AB520" s="42" t="s">
        <v>2562</v>
      </c>
      <c r="AC520" s="42" t="s">
        <v>2562</v>
      </c>
      <c r="AD520" s="167"/>
      <c r="AE520" s="167"/>
      <c r="AF520" s="167"/>
      <c r="AG520" s="167"/>
      <c r="AH520" s="167"/>
      <c r="AI520" s="167"/>
      <c r="AJ520" s="167"/>
      <c r="AK520" s="167"/>
      <c r="AL520" s="167"/>
      <c r="AM520" s="167"/>
    </row>
    <row r="521" spans="1:39" s="4" customFormat="1" x14ac:dyDescent="0.2">
      <c r="A521" s="43"/>
      <c r="B521" s="44"/>
      <c r="C521" s="43"/>
      <c r="D521" s="58"/>
      <c r="E521" s="43"/>
      <c r="F521" s="45"/>
      <c r="G521" s="45"/>
      <c r="H521" s="46"/>
      <c r="I521" s="42"/>
      <c r="J521" s="42"/>
      <c r="K521" s="3"/>
      <c r="L521" s="58"/>
      <c r="M521" s="58"/>
      <c r="N521" s="58"/>
      <c r="O521" s="58"/>
      <c r="P521" s="55"/>
      <c r="Q521" s="58"/>
      <c r="R521" s="84"/>
      <c r="S521" s="84"/>
      <c r="T521" s="84"/>
      <c r="U521" s="3"/>
      <c r="V521" s="42">
        <v>0</v>
      </c>
      <c r="W521" s="42" t="s">
        <v>2562</v>
      </c>
      <c r="X521" s="42" t="s">
        <v>2562</v>
      </c>
      <c r="Y521" s="42" t="s">
        <v>2562</v>
      </c>
      <c r="Z521" s="42" t="s">
        <v>2562</v>
      </c>
      <c r="AA521" s="42" t="s">
        <v>2562</v>
      </c>
      <c r="AB521" s="42" t="s">
        <v>2562</v>
      </c>
      <c r="AC521" s="42" t="s">
        <v>2562</v>
      </c>
      <c r="AD521" s="167"/>
      <c r="AE521" s="167"/>
      <c r="AF521" s="167"/>
      <c r="AG521" s="167"/>
      <c r="AH521" s="167"/>
      <c r="AI521" s="167"/>
      <c r="AJ521" s="167"/>
      <c r="AK521" s="167"/>
      <c r="AL521" s="167"/>
      <c r="AM521" s="167"/>
    </row>
    <row r="522" spans="1:39" s="4" customFormat="1" x14ac:dyDescent="0.2">
      <c r="A522" s="43"/>
      <c r="B522" s="44"/>
      <c r="C522" s="43"/>
      <c r="D522" s="58"/>
      <c r="E522" s="43"/>
      <c r="F522" s="45"/>
      <c r="G522" s="45"/>
      <c r="H522" s="46"/>
      <c r="I522" s="42"/>
      <c r="J522" s="42"/>
      <c r="K522" s="3"/>
      <c r="L522" s="58"/>
      <c r="M522" s="58"/>
      <c r="N522" s="58"/>
      <c r="O522" s="58"/>
      <c r="P522" s="55"/>
      <c r="Q522" s="58"/>
      <c r="R522" s="84"/>
      <c r="S522" s="84"/>
      <c r="T522" s="84"/>
      <c r="U522" s="3"/>
      <c r="V522" s="42">
        <v>0</v>
      </c>
      <c r="W522" s="42" t="s">
        <v>2562</v>
      </c>
      <c r="X522" s="42" t="s">
        <v>2562</v>
      </c>
      <c r="Y522" s="42" t="s">
        <v>2562</v>
      </c>
      <c r="Z522" s="42" t="s">
        <v>2562</v>
      </c>
      <c r="AA522" s="42" t="s">
        <v>2562</v>
      </c>
      <c r="AB522" s="42" t="s">
        <v>2562</v>
      </c>
      <c r="AC522" s="42" t="s">
        <v>2562</v>
      </c>
      <c r="AD522" s="167"/>
      <c r="AE522" s="167"/>
      <c r="AF522" s="167"/>
      <c r="AG522" s="167"/>
      <c r="AH522" s="167"/>
      <c r="AI522" s="167"/>
      <c r="AJ522" s="167"/>
      <c r="AK522" s="167"/>
      <c r="AL522" s="167"/>
      <c r="AM522" s="167"/>
    </row>
    <row r="523" spans="1:39" s="4" customFormat="1" x14ac:dyDescent="0.2">
      <c r="A523" s="43"/>
      <c r="B523" s="44"/>
      <c r="C523" s="43"/>
      <c r="D523" s="58"/>
      <c r="E523" s="43"/>
      <c r="F523" s="45"/>
      <c r="G523" s="45"/>
      <c r="H523" s="46"/>
      <c r="I523" s="42"/>
      <c r="J523" s="42"/>
      <c r="K523" s="3"/>
      <c r="L523" s="58"/>
      <c r="M523" s="58"/>
      <c r="N523" s="58"/>
      <c r="O523" s="58"/>
      <c r="P523" s="55"/>
      <c r="Q523" s="58"/>
      <c r="R523" s="84"/>
      <c r="S523" s="84"/>
      <c r="T523" s="84"/>
      <c r="U523" s="3"/>
      <c r="V523" s="42">
        <v>0</v>
      </c>
      <c r="W523" s="42" t="s">
        <v>2562</v>
      </c>
      <c r="X523" s="42" t="s">
        <v>2562</v>
      </c>
      <c r="Y523" s="42" t="s">
        <v>2562</v>
      </c>
      <c r="Z523" s="42" t="s">
        <v>2562</v>
      </c>
      <c r="AA523" s="42" t="s">
        <v>2562</v>
      </c>
      <c r="AB523" s="42" t="s">
        <v>2562</v>
      </c>
      <c r="AC523" s="42" t="s">
        <v>2562</v>
      </c>
      <c r="AD523" s="167"/>
      <c r="AE523" s="167"/>
      <c r="AF523" s="167"/>
      <c r="AG523" s="167"/>
      <c r="AH523" s="167"/>
      <c r="AI523" s="167"/>
      <c r="AJ523" s="167"/>
      <c r="AK523" s="167"/>
      <c r="AL523" s="167"/>
      <c r="AM523" s="167"/>
    </row>
    <row r="524" spans="1:39" s="4" customFormat="1" x14ac:dyDescent="0.2">
      <c r="A524" s="43"/>
      <c r="B524" s="44"/>
      <c r="C524" s="43"/>
      <c r="D524" s="58"/>
      <c r="E524" s="43"/>
      <c r="F524" s="45"/>
      <c r="G524" s="45"/>
      <c r="H524" s="46"/>
      <c r="I524" s="42"/>
      <c r="J524" s="42"/>
      <c r="K524" s="3"/>
      <c r="L524" s="58"/>
      <c r="M524" s="58"/>
      <c r="N524" s="58"/>
      <c r="O524" s="58"/>
      <c r="P524" s="55"/>
      <c r="Q524" s="58"/>
      <c r="R524" s="84"/>
      <c r="S524" s="84"/>
      <c r="T524" s="84"/>
      <c r="U524" s="3"/>
      <c r="V524" s="42">
        <v>0</v>
      </c>
      <c r="W524" s="42" t="s">
        <v>2562</v>
      </c>
      <c r="X524" s="42" t="s">
        <v>2562</v>
      </c>
      <c r="Y524" s="42" t="s">
        <v>2562</v>
      </c>
      <c r="Z524" s="42" t="s">
        <v>2562</v>
      </c>
      <c r="AA524" s="42" t="s">
        <v>2562</v>
      </c>
      <c r="AB524" s="42" t="s">
        <v>2562</v>
      </c>
      <c r="AC524" s="42" t="s">
        <v>2562</v>
      </c>
      <c r="AD524" s="167"/>
      <c r="AE524" s="167"/>
      <c r="AF524" s="167"/>
      <c r="AG524" s="167"/>
      <c r="AH524" s="167"/>
      <c r="AI524" s="167"/>
      <c r="AJ524" s="167"/>
      <c r="AK524" s="167"/>
      <c r="AL524" s="167"/>
      <c r="AM524" s="167"/>
    </row>
    <row r="525" spans="1:39" s="4" customFormat="1" x14ac:dyDescent="0.2">
      <c r="A525" s="43"/>
      <c r="B525" s="44"/>
      <c r="C525" s="43"/>
      <c r="D525" s="58"/>
      <c r="E525" s="43"/>
      <c r="F525" s="45"/>
      <c r="G525" s="45"/>
      <c r="H525" s="46"/>
      <c r="I525" s="42"/>
      <c r="J525" s="42"/>
      <c r="K525" s="3"/>
      <c r="L525" s="58"/>
      <c r="M525" s="58"/>
      <c r="N525" s="58"/>
      <c r="O525" s="58"/>
      <c r="P525" s="55"/>
      <c r="Q525" s="58"/>
      <c r="R525" s="84"/>
      <c r="S525" s="84"/>
      <c r="T525" s="84"/>
      <c r="U525" s="3"/>
      <c r="V525" s="42">
        <v>0</v>
      </c>
      <c r="W525" s="42" t="s">
        <v>2562</v>
      </c>
      <c r="X525" s="42" t="s">
        <v>2562</v>
      </c>
      <c r="Y525" s="42" t="s">
        <v>2562</v>
      </c>
      <c r="Z525" s="42" t="s">
        <v>2562</v>
      </c>
      <c r="AA525" s="42" t="s">
        <v>2562</v>
      </c>
      <c r="AB525" s="42" t="s">
        <v>2562</v>
      </c>
      <c r="AC525" s="42" t="s">
        <v>2562</v>
      </c>
      <c r="AD525" s="167"/>
      <c r="AE525" s="167"/>
      <c r="AF525" s="167"/>
      <c r="AG525" s="167"/>
      <c r="AH525" s="167"/>
      <c r="AI525" s="167"/>
      <c r="AJ525" s="167"/>
      <c r="AK525" s="167"/>
      <c r="AL525" s="167"/>
      <c r="AM525" s="167"/>
    </row>
    <row r="526" spans="1:39" s="4" customFormat="1" x14ac:dyDescent="0.2">
      <c r="A526" s="43"/>
      <c r="B526" s="44"/>
      <c r="C526" s="43"/>
      <c r="D526" s="58"/>
      <c r="E526" s="43"/>
      <c r="F526" s="45"/>
      <c r="G526" s="45"/>
      <c r="H526" s="46"/>
      <c r="I526" s="42"/>
      <c r="J526" s="42"/>
      <c r="K526" s="3"/>
      <c r="L526" s="58"/>
      <c r="M526" s="58"/>
      <c r="N526" s="58"/>
      <c r="O526" s="58"/>
      <c r="P526" s="55"/>
      <c r="Q526" s="58"/>
      <c r="R526" s="84"/>
      <c r="S526" s="84"/>
      <c r="T526" s="84"/>
      <c r="U526" s="3"/>
      <c r="V526" s="42">
        <v>0</v>
      </c>
      <c r="W526" s="42" t="s">
        <v>2562</v>
      </c>
      <c r="X526" s="42" t="s">
        <v>2562</v>
      </c>
      <c r="Y526" s="42" t="s">
        <v>2562</v>
      </c>
      <c r="Z526" s="42" t="s">
        <v>2562</v>
      </c>
      <c r="AA526" s="42" t="s">
        <v>2562</v>
      </c>
      <c r="AB526" s="42" t="s">
        <v>2562</v>
      </c>
      <c r="AC526" s="42" t="s">
        <v>2562</v>
      </c>
      <c r="AD526" s="167"/>
      <c r="AE526" s="167"/>
      <c r="AF526" s="167"/>
      <c r="AG526" s="167"/>
      <c r="AH526" s="167"/>
      <c r="AI526" s="167"/>
      <c r="AJ526" s="167"/>
      <c r="AK526" s="167"/>
      <c r="AL526" s="167"/>
      <c r="AM526" s="167"/>
    </row>
    <row r="527" spans="1:39" s="4" customFormat="1" x14ac:dyDescent="0.2">
      <c r="A527" s="43"/>
      <c r="B527" s="44"/>
      <c r="C527" s="43"/>
      <c r="D527" s="58"/>
      <c r="E527" s="43"/>
      <c r="F527" s="45"/>
      <c r="G527" s="45"/>
      <c r="H527" s="46"/>
      <c r="I527" s="42"/>
      <c r="J527" s="42"/>
      <c r="K527" s="3"/>
      <c r="L527" s="58"/>
      <c r="M527" s="58"/>
      <c r="N527" s="58"/>
      <c r="O527" s="58"/>
      <c r="P527" s="55"/>
      <c r="Q527" s="58"/>
      <c r="R527" s="84"/>
      <c r="S527" s="84"/>
      <c r="T527" s="84"/>
      <c r="U527" s="3"/>
      <c r="V527" s="42">
        <v>0</v>
      </c>
      <c r="W527" s="42" t="s">
        <v>2562</v>
      </c>
      <c r="X527" s="42" t="s">
        <v>2562</v>
      </c>
      <c r="Y527" s="42" t="s">
        <v>2562</v>
      </c>
      <c r="Z527" s="42" t="s">
        <v>2562</v>
      </c>
      <c r="AA527" s="42" t="s">
        <v>2562</v>
      </c>
      <c r="AB527" s="42" t="s">
        <v>2562</v>
      </c>
      <c r="AC527" s="42" t="s">
        <v>2562</v>
      </c>
      <c r="AD527" s="167"/>
      <c r="AE527" s="167"/>
      <c r="AF527" s="167"/>
      <c r="AG527" s="167"/>
      <c r="AH527" s="167"/>
      <c r="AI527" s="167"/>
      <c r="AJ527" s="167"/>
      <c r="AK527" s="167"/>
      <c r="AL527" s="167"/>
      <c r="AM527" s="167"/>
    </row>
    <row r="528" spans="1:39" s="4" customFormat="1" x14ac:dyDescent="0.2">
      <c r="A528" s="43"/>
      <c r="B528" s="44"/>
      <c r="C528" s="43"/>
      <c r="D528" s="58"/>
      <c r="E528" s="43"/>
      <c r="F528" s="45"/>
      <c r="G528" s="45"/>
      <c r="H528" s="46"/>
      <c r="I528" s="42"/>
      <c r="J528" s="42"/>
      <c r="K528" s="3"/>
      <c r="L528" s="58"/>
      <c r="M528" s="58"/>
      <c r="N528" s="58"/>
      <c r="O528" s="58"/>
      <c r="P528" s="55"/>
      <c r="Q528" s="58"/>
      <c r="R528" s="84"/>
      <c r="S528" s="84"/>
      <c r="T528" s="84"/>
      <c r="U528" s="3"/>
      <c r="V528" s="42">
        <v>0</v>
      </c>
      <c r="W528" s="42" t="s">
        <v>2562</v>
      </c>
      <c r="X528" s="42" t="s">
        <v>2562</v>
      </c>
      <c r="Y528" s="42" t="s">
        <v>2562</v>
      </c>
      <c r="Z528" s="42" t="s">
        <v>2562</v>
      </c>
      <c r="AA528" s="42" t="s">
        <v>2562</v>
      </c>
      <c r="AB528" s="42" t="s">
        <v>2562</v>
      </c>
      <c r="AC528" s="42" t="s">
        <v>2562</v>
      </c>
      <c r="AD528" s="167"/>
      <c r="AE528" s="167"/>
      <c r="AF528" s="167"/>
      <c r="AG528" s="167"/>
      <c r="AH528" s="167"/>
      <c r="AI528" s="167"/>
      <c r="AJ528" s="167"/>
      <c r="AK528" s="167"/>
      <c r="AL528" s="167"/>
      <c r="AM528" s="167"/>
    </row>
    <row r="529" spans="1:39" s="4" customFormat="1" x14ac:dyDescent="0.2">
      <c r="A529" s="43"/>
      <c r="B529" s="44"/>
      <c r="C529" s="43"/>
      <c r="D529" s="58"/>
      <c r="E529" s="43"/>
      <c r="F529" s="45"/>
      <c r="G529" s="45"/>
      <c r="H529" s="46"/>
      <c r="I529" s="42"/>
      <c r="J529" s="42"/>
      <c r="K529" s="3"/>
      <c r="L529" s="58"/>
      <c r="M529" s="58"/>
      <c r="N529" s="58"/>
      <c r="O529" s="58"/>
      <c r="P529" s="55"/>
      <c r="Q529" s="58"/>
      <c r="R529" s="84"/>
      <c r="S529" s="84"/>
      <c r="T529" s="84"/>
      <c r="U529" s="3"/>
      <c r="V529" s="42">
        <v>0</v>
      </c>
      <c r="W529" s="42" t="s">
        <v>2562</v>
      </c>
      <c r="X529" s="42" t="s">
        <v>2562</v>
      </c>
      <c r="Y529" s="42" t="s">
        <v>2562</v>
      </c>
      <c r="Z529" s="42" t="s">
        <v>2562</v>
      </c>
      <c r="AA529" s="42" t="s">
        <v>2562</v>
      </c>
      <c r="AB529" s="42" t="s">
        <v>2562</v>
      </c>
      <c r="AC529" s="42" t="s">
        <v>2562</v>
      </c>
      <c r="AD529" s="167"/>
      <c r="AE529" s="167"/>
      <c r="AF529" s="167"/>
      <c r="AG529" s="167"/>
      <c r="AH529" s="167"/>
      <c r="AI529" s="167"/>
      <c r="AJ529" s="167"/>
      <c r="AK529" s="167"/>
      <c r="AL529" s="167"/>
      <c r="AM529" s="167"/>
    </row>
    <row r="530" spans="1:39" s="4" customFormat="1" x14ac:dyDescent="0.2">
      <c r="A530" s="43"/>
      <c r="B530" s="44"/>
      <c r="C530" s="43"/>
      <c r="D530" s="58"/>
      <c r="E530" s="43"/>
      <c r="F530" s="45"/>
      <c r="G530" s="45"/>
      <c r="H530" s="46"/>
      <c r="I530" s="42"/>
      <c r="J530" s="42"/>
      <c r="K530" s="3"/>
      <c r="L530" s="58"/>
      <c r="M530" s="58"/>
      <c r="N530" s="58"/>
      <c r="O530" s="58"/>
      <c r="P530" s="55"/>
      <c r="Q530" s="58"/>
      <c r="R530" s="84"/>
      <c r="S530" s="84"/>
      <c r="T530" s="84"/>
      <c r="U530" s="3"/>
      <c r="V530" s="42">
        <v>0</v>
      </c>
      <c r="W530" s="42" t="s">
        <v>2562</v>
      </c>
      <c r="X530" s="42" t="s">
        <v>2562</v>
      </c>
      <c r="Y530" s="42" t="s">
        <v>2562</v>
      </c>
      <c r="Z530" s="42" t="s">
        <v>2562</v>
      </c>
      <c r="AA530" s="42" t="s">
        <v>2562</v>
      </c>
      <c r="AB530" s="42" t="s">
        <v>2562</v>
      </c>
      <c r="AC530" s="42" t="s">
        <v>2562</v>
      </c>
      <c r="AD530" s="167"/>
      <c r="AE530" s="167"/>
      <c r="AF530" s="167"/>
      <c r="AG530" s="167"/>
      <c r="AH530" s="167"/>
      <c r="AI530" s="167"/>
      <c r="AJ530" s="167"/>
      <c r="AK530" s="167"/>
      <c r="AL530" s="167"/>
      <c r="AM530" s="167"/>
    </row>
    <row r="531" spans="1:39" s="4" customFormat="1" x14ac:dyDescent="0.2">
      <c r="A531" s="43"/>
      <c r="B531" s="44"/>
      <c r="C531" s="43"/>
      <c r="D531" s="58"/>
      <c r="E531" s="43"/>
      <c r="F531" s="45"/>
      <c r="G531" s="45"/>
      <c r="H531" s="46"/>
      <c r="I531" s="42"/>
      <c r="J531" s="42"/>
      <c r="K531" s="3"/>
      <c r="L531" s="58"/>
      <c r="M531" s="58"/>
      <c r="N531" s="58"/>
      <c r="O531" s="58"/>
      <c r="P531" s="55"/>
      <c r="Q531" s="58"/>
      <c r="R531" s="84"/>
      <c r="S531" s="84"/>
      <c r="T531" s="84"/>
      <c r="U531" s="3"/>
      <c r="V531" s="42">
        <v>0</v>
      </c>
      <c r="W531" s="42" t="s">
        <v>2562</v>
      </c>
      <c r="X531" s="42" t="s">
        <v>2562</v>
      </c>
      <c r="Y531" s="42" t="s">
        <v>2562</v>
      </c>
      <c r="Z531" s="42" t="s">
        <v>2562</v>
      </c>
      <c r="AA531" s="42" t="s">
        <v>2562</v>
      </c>
      <c r="AB531" s="42" t="s">
        <v>2562</v>
      </c>
      <c r="AC531" s="42" t="s">
        <v>2562</v>
      </c>
      <c r="AD531" s="167"/>
      <c r="AE531" s="167"/>
      <c r="AF531" s="167"/>
      <c r="AG531" s="167"/>
      <c r="AH531" s="167"/>
      <c r="AI531" s="167"/>
      <c r="AJ531" s="167"/>
      <c r="AK531" s="167"/>
      <c r="AL531" s="167"/>
      <c r="AM531" s="167"/>
    </row>
    <row r="532" spans="1:39" s="4" customFormat="1" x14ac:dyDescent="0.2">
      <c r="A532" s="43"/>
      <c r="B532" s="44"/>
      <c r="C532" s="43"/>
      <c r="D532" s="58"/>
      <c r="E532" s="43"/>
      <c r="F532" s="45"/>
      <c r="G532" s="45"/>
      <c r="H532" s="46"/>
      <c r="I532" s="42"/>
      <c r="J532" s="42"/>
      <c r="K532" s="3"/>
      <c r="L532" s="58"/>
      <c r="M532" s="58"/>
      <c r="N532" s="58"/>
      <c r="O532" s="58"/>
      <c r="P532" s="55"/>
      <c r="Q532" s="58"/>
      <c r="R532" s="84"/>
      <c r="S532" s="84"/>
      <c r="T532" s="84"/>
      <c r="U532" s="3"/>
      <c r="V532" s="42">
        <v>0</v>
      </c>
      <c r="W532" s="42" t="s">
        <v>2562</v>
      </c>
      <c r="X532" s="42" t="s">
        <v>2562</v>
      </c>
      <c r="Y532" s="42" t="s">
        <v>2562</v>
      </c>
      <c r="Z532" s="42" t="s">
        <v>2562</v>
      </c>
      <c r="AA532" s="42" t="s">
        <v>2562</v>
      </c>
      <c r="AB532" s="42" t="s">
        <v>2562</v>
      </c>
      <c r="AC532" s="42" t="s">
        <v>2562</v>
      </c>
      <c r="AD532" s="167"/>
      <c r="AE532" s="167"/>
      <c r="AF532" s="167"/>
      <c r="AG532" s="167"/>
      <c r="AH532" s="167"/>
      <c r="AI532" s="167"/>
      <c r="AJ532" s="167"/>
      <c r="AK532" s="167"/>
      <c r="AL532" s="167"/>
      <c r="AM532" s="167"/>
    </row>
    <row r="533" spans="1:39" s="4" customFormat="1" x14ac:dyDescent="0.2">
      <c r="A533" s="43"/>
      <c r="B533" s="44"/>
      <c r="C533" s="43"/>
      <c r="D533" s="58"/>
      <c r="E533" s="43"/>
      <c r="F533" s="45"/>
      <c r="G533" s="45"/>
      <c r="H533" s="46"/>
      <c r="I533" s="42"/>
      <c r="J533" s="42"/>
      <c r="K533" s="3"/>
      <c r="L533" s="58"/>
      <c r="M533" s="58"/>
      <c r="N533" s="58"/>
      <c r="O533" s="58"/>
      <c r="P533" s="55"/>
      <c r="Q533" s="58"/>
      <c r="R533" s="84"/>
      <c r="S533" s="84"/>
      <c r="T533" s="84"/>
      <c r="U533" s="3"/>
      <c r="V533" s="42">
        <v>0</v>
      </c>
      <c r="W533" s="42" t="s">
        <v>2562</v>
      </c>
      <c r="X533" s="42" t="s">
        <v>2562</v>
      </c>
      <c r="Y533" s="42" t="s">
        <v>2562</v>
      </c>
      <c r="Z533" s="42" t="s">
        <v>2562</v>
      </c>
      <c r="AA533" s="42" t="s">
        <v>2562</v>
      </c>
      <c r="AB533" s="42" t="s">
        <v>2562</v>
      </c>
      <c r="AC533" s="42" t="s">
        <v>2562</v>
      </c>
      <c r="AD533" s="167"/>
      <c r="AE533" s="167"/>
      <c r="AF533" s="167"/>
      <c r="AG533" s="167"/>
      <c r="AH533" s="167"/>
      <c r="AI533" s="167"/>
      <c r="AJ533" s="167"/>
      <c r="AK533" s="167"/>
      <c r="AL533" s="167"/>
      <c r="AM533" s="167"/>
    </row>
    <row r="534" spans="1:39" s="4" customFormat="1" x14ac:dyDescent="0.2">
      <c r="A534" s="43"/>
      <c r="B534" s="44"/>
      <c r="C534" s="43"/>
      <c r="D534" s="58"/>
      <c r="E534" s="43"/>
      <c r="F534" s="45"/>
      <c r="G534" s="45"/>
      <c r="H534" s="46"/>
      <c r="I534" s="42"/>
      <c r="J534" s="42"/>
      <c r="K534" s="3"/>
      <c r="L534" s="58"/>
      <c r="M534" s="58"/>
      <c r="N534" s="58"/>
      <c r="O534" s="58"/>
      <c r="P534" s="55"/>
      <c r="Q534" s="58"/>
      <c r="R534" s="84"/>
      <c r="S534" s="84"/>
      <c r="T534" s="84"/>
      <c r="U534" s="3"/>
      <c r="V534" s="42">
        <v>0</v>
      </c>
      <c r="W534" s="42" t="s">
        <v>2562</v>
      </c>
      <c r="X534" s="42" t="s">
        <v>2562</v>
      </c>
      <c r="Y534" s="42" t="s">
        <v>2562</v>
      </c>
      <c r="Z534" s="42" t="s">
        <v>2562</v>
      </c>
      <c r="AA534" s="42" t="s">
        <v>2562</v>
      </c>
      <c r="AB534" s="42" t="s">
        <v>2562</v>
      </c>
      <c r="AC534" s="42" t="s">
        <v>2562</v>
      </c>
      <c r="AD534" s="167"/>
      <c r="AE534" s="167"/>
      <c r="AF534" s="167"/>
      <c r="AG534" s="167"/>
      <c r="AH534" s="167"/>
      <c r="AI534" s="167"/>
      <c r="AJ534" s="167"/>
      <c r="AK534" s="167"/>
      <c r="AL534" s="167"/>
      <c r="AM534" s="167"/>
    </row>
    <row r="535" spans="1:39" s="4" customFormat="1" x14ac:dyDescent="0.2">
      <c r="A535" s="43"/>
      <c r="B535" s="44"/>
      <c r="C535" s="43"/>
      <c r="D535" s="58"/>
      <c r="E535" s="43"/>
      <c r="F535" s="45"/>
      <c r="G535" s="45"/>
      <c r="H535" s="46"/>
      <c r="I535" s="42"/>
      <c r="J535" s="42"/>
      <c r="K535" s="3"/>
      <c r="L535" s="58"/>
      <c r="M535" s="58"/>
      <c r="N535" s="58"/>
      <c r="O535" s="58"/>
      <c r="P535" s="55"/>
      <c r="Q535" s="58"/>
      <c r="R535" s="84"/>
      <c r="S535" s="84"/>
      <c r="T535" s="84"/>
      <c r="U535" s="3"/>
      <c r="V535" s="42">
        <v>0</v>
      </c>
      <c r="W535" s="42" t="s">
        <v>2562</v>
      </c>
      <c r="X535" s="42" t="s">
        <v>2562</v>
      </c>
      <c r="Y535" s="42" t="s">
        <v>2562</v>
      </c>
      <c r="Z535" s="42" t="s">
        <v>2562</v>
      </c>
      <c r="AA535" s="42" t="s">
        <v>2562</v>
      </c>
      <c r="AB535" s="42" t="s">
        <v>2562</v>
      </c>
      <c r="AC535" s="42" t="s">
        <v>2562</v>
      </c>
      <c r="AD535" s="167"/>
      <c r="AE535" s="167"/>
      <c r="AF535" s="167"/>
      <c r="AG535" s="167"/>
      <c r="AH535" s="167"/>
      <c r="AI535" s="167"/>
      <c r="AJ535" s="167"/>
      <c r="AK535" s="167"/>
      <c r="AL535" s="167"/>
      <c r="AM535" s="167"/>
    </row>
    <row r="536" spans="1:39" s="4" customFormat="1" x14ac:dyDescent="0.2">
      <c r="A536" s="43"/>
      <c r="B536" s="44"/>
      <c r="C536" s="43"/>
      <c r="D536" s="58"/>
      <c r="E536" s="43"/>
      <c r="F536" s="45"/>
      <c r="G536" s="45"/>
      <c r="H536" s="46"/>
      <c r="I536" s="42"/>
      <c r="J536" s="42"/>
      <c r="K536" s="3"/>
      <c r="L536" s="58"/>
      <c r="M536" s="58"/>
      <c r="N536" s="58"/>
      <c r="O536" s="58"/>
      <c r="P536" s="55"/>
      <c r="Q536" s="58"/>
      <c r="R536" s="84"/>
      <c r="S536" s="84"/>
      <c r="T536" s="84"/>
      <c r="U536" s="3"/>
      <c r="V536" s="42">
        <v>0</v>
      </c>
      <c r="W536" s="42" t="s">
        <v>2562</v>
      </c>
      <c r="X536" s="42" t="s">
        <v>2562</v>
      </c>
      <c r="Y536" s="42" t="s">
        <v>2562</v>
      </c>
      <c r="Z536" s="42" t="s">
        <v>2562</v>
      </c>
      <c r="AA536" s="42" t="s">
        <v>2562</v>
      </c>
      <c r="AB536" s="42" t="s">
        <v>2562</v>
      </c>
      <c r="AC536" s="42" t="s">
        <v>2562</v>
      </c>
      <c r="AD536" s="167"/>
      <c r="AE536" s="167"/>
      <c r="AF536" s="167"/>
      <c r="AG536" s="167"/>
      <c r="AH536" s="167"/>
      <c r="AI536" s="167"/>
      <c r="AJ536" s="167"/>
      <c r="AK536" s="167"/>
      <c r="AL536" s="167"/>
      <c r="AM536" s="167"/>
    </row>
    <row r="537" spans="1:39" s="4" customFormat="1" x14ac:dyDescent="0.2">
      <c r="A537" s="43"/>
      <c r="B537" s="44"/>
      <c r="C537" s="43"/>
      <c r="D537" s="58"/>
      <c r="E537" s="43"/>
      <c r="F537" s="45"/>
      <c r="G537" s="45"/>
      <c r="H537" s="46"/>
      <c r="I537" s="42"/>
      <c r="J537" s="42"/>
      <c r="K537" s="3"/>
      <c r="L537" s="58"/>
      <c r="M537" s="58"/>
      <c r="N537" s="58"/>
      <c r="O537" s="58"/>
      <c r="P537" s="55"/>
      <c r="Q537" s="58"/>
      <c r="R537" s="84"/>
      <c r="S537" s="84"/>
      <c r="T537" s="84"/>
      <c r="U537" s="3"/>
      <c r="V537" s="42">
        <v>0</v>
      </c>
      <c r="W537" s="42" t="s">
        <v>2562</v>
      </c>
      <c r="X537" s="42" t="s">
        <v>2562</v>
      </c>
      <c r="Y537" s="42" t="s">
        <v>2562</v>
      </c>
      <c r="Z537" s="42" t="s">
        <v>2562</v>
      </c>
      <c r="AA537" s="42" t="s">
        <v>2562</v>
      </c>
      <c r="AB537" s="42" t="s">
        <v>2562</v>
      </c>
      <c r="AC537" s="42" t="s">
        <v>2562</v>
      </c>
      <c r="AD537" s="167"/>
      <c r="AE537" s="167"/>
      <c r="AF537" s="167"/>
      <c r="AG537" s="167"/>
      <c r="AH537" s="167"/>
      <c r="AI537" s="167"/>
      <c r="AJ537" s="167"/>
      <c r="AK537" s="167"/>
      <c r="AL537" s="167"/>
      <c r="AM537" s="167"/>
    </row>
    <row r="538" spans="1:39" s="4" customFormat="1" x14ac:dyDescent="0.2">
      <c r="A538" s="43"/>
      <c r="B538" s="44"/>
      <c r="C538" s="43"/>
      <c r="D538" s="58"/>
      <c r="E538" s="43"/>
      <c r="F538" s="45"/>
      <c r="G538" s="45"/>
      <c r="H538" s="46"/>
      <c r="I538" s="42"/>
      <c r="J538" s="42"/>
      <c r="K538" s="3"/>
      <c r="L538" s="58"/>
      <c r="M538" s="58"/>
      <c r="N538" s="58"/>
      <c r="O538" s="58"/>
      <c r="P538" s="55"/>
      <c r="Q538" s="58"/>
      <c r="R538" s="84"/>
      <c r="S538" s="84"/>
      <c r="T538" s="84"/>
      <c r="U538" s="3"/>
      <c r="V538" s="42">
        <v>0</v>
      </c>
      <c r="W538" s="42" t="s">
        <v>2562</v>
      </c>
      <c r="X538" s="42" t="s">
        <v>2562</v>
      </c>
      <c r="Y538" s="42" t="s">
        <v>2562</v>
      </c>
      <c r="Z538" s="42" t="s">
        <v>2562</v>
      </c>
      <c r="AA538" s="42" t="s">
        <v>2562</v>
      </c>
      <c r="AB538" s="42" t="s">
        <v>2562</v>
      </c>
      <c r="AC538" s="42" t="s">
        <v>2562</v>
      </c>
      <c r="AD538" s="167"/>
      <c r="AE538" s="167"/>
      <c r="AF538" s="167"/>
      <c r="AG538" s="167"/>
      <c r="AH538" s="167"/>
      <c r="AI538" s="167"/>
      <c r="AJ538" s="167"/>
      <c r="AK538" s="167"/>
      <c r="AL538" s="167"/>
      <c r="AM538" s="167"/>
    </row>
    <row r="539" spans="1:39" s="4" customFormat="1" x14ac:dyDescent="0.2">
      <c r="A539" s="43"/>
      <c r="B539" s="44"/>
      <c r="C539" s="43"/>
      <c r="D539" s="58"/>
      <c r="E539" s="43"/>
      <c r="F539" s="45"/>
      <c r="G539" s="45"/>
      <c r="H539" s="46"/>
      <c r="I539" s="42"/>
      <c r="J539" s="42"/>
      <c r="K539" s="3"/>
      <c r="L539" s="58"/>
      <c r="M539" s="58"/>
      <c r="N539" s="58"/>
      <c r="O539" s="58"/>
      <c r="P539" s="55"/>
      <c r="Q539" s="58"/>
      <c r="R539" s="84"/>
      <c r="S539" s="84"/>
      <c r="T539" s="84"/>
      <c r="U539" s="3"/>
      <c r="V539" s="42">
        <v>0</v>
      </c>
      <c r="W539" s="42" t="s">
        <v>2562</v>
      </c>
      <c r="X539" s="42" t="s">
        <v>2562</v>
      </c>
      <c r="Y539" s="42" t="s">
        <v>2562</v>
      </c>
      <c r="Z539" s="42" t="s">
        <v>2562</v>
      </c>
      <c r="AA539" s="42" t="s">
        <v>2562</v>
      </c>
      <c r="AB539" s="42" t="s">
        <v>2562</v>
      </c>
      <c r="AC539" s="42" t="s">
        <v>2562</v>
      </c>
      <c r="AD539" s="167"/>
      <c r="AE539" s="167"/>
      <c r="AF539" s="167"/>
      <c r="AG539" s="167"/>
      <c r="AH539" s="167"/>
      <c r="AI539" s="167"/>
      <c r="AJ539" s="167"/>
      <c r="AK539" s="167"/>
      <c r="AL539" s="167"/>
      <c r="AM539" s="167"/>
    </row>
    <row r="540" spans="1:39" s="4" customFormat="1" x14ac:dyDescent="0.2">
      <c r="A540" s="43"/>
      <c r="B540" s="44"/>
      <c r="C540" s="43"/>
      <c r="D540" s="58"/>
      <c r="E540" s="43"/>
      <c r="F540" s="45"/>
      <c r="G540" s="45"/>
      <c r="H540" s="46"/>
      <c r="I540" s="42"/>
      <c r="J540" s="42"/>
      <c r="K540" s="3"/>
      <c r="L540" s="58"/>
      <c r="M540" s="58"/>
      <c r="N540" s="58"/>
      <c r="O540" s="58"/>
      <c r="P540" s="55"/>
      <c r="Q540" s="58"/>
      <c r="R540" s="84"/>
      <c r="S540" s="84"/>
      <c r="T540" s="84"/>
      <c r="U540" s="3"/>
      <c r="V540" s="42">
        <v>0</v>
      </c>
      <c r="W540" s="42" t="s">
        <v>2562</v>
      </c>
      <c r="X540" s="42" t="s">
        <v>2562</v>
      </c>
      <c r="Y540" s="42" t="s">
        <v>2562</v>
      </c>
      <c r="Z540" s="42" t="s">
        <v>2562</v>
      </c>
      <c r="AA540" s="42" t="s">
        <v>2562</v>
      </c>
      <c r="AB540" s="42" t="s">
        <v>2562</v>
      </c>
      <c r="AC540" s="42" t="s">
        <v>2562</v>
      </c>
      <c r="AD540" s="167"/>
      <c r="AE540" s="167"/>
      <c r="AF540" s="167"/>
      <c r="AG540" s="167"/>
      <c r="AH540" s="167"/>
      <c r="AI540" s="167"/>
      <c r="AJ540" s="167"/>
      <c r="AK540" s="167"/>
      <c r="AL540" s="167"/>
      <c r="AM540" s="167"/>
    </row>
    <row r="541" spans="1:39" s="4" customFormat="1" x14ac:dyDescent="0.2">
      <c r="A541" s="43"/>
      <c r="B541" s="44"/>
      <c r="C541" s="43"/>
      <c r="D541" s="58"/>
      <c r="E541" s="43"/>
      <c r="F541" s="45"/>
      <c r="G541" s="45"/>
      <c r="H541" s="46"/>
      <c r="I541" s="42"/>
      <c r="J541" s="42"/>
      <c r="K541" s="3"/>
      <c r="L541" s="58"/>
      <c r="M541" s="58"/>
      <c r="N541" s="58"/>
      <c r="O541" s="58"/>
      <c r="P541" s="55"/>
      <c r="Q541" s="58"/>
      <c r="R541" s="84"/>
      <c r="S541" s="84"/>
      <c r="T541" s="84"/>
      <c r="U541" s="3"/>
      <c r="V541" s="42">
        <v>0</v>
      </c>
      <c r="W541" s="42" t="s">
        <v>2562</v>
      </c>
      <c r="X541" s="42" t="s">
        <v>2562</v>
      </c>
      <c r="Y541" s="42" t="s">
        <v>2562</v>
      </c>
      <c r="Z541" s="42" t="s">
        <v>2562</v>
      </c>
      <c r="AA541" s="42" t="s">
        <v>2562</v>
      </c>
      <c r="AB541" s="42" t="s">
        <v>2562</v>
      </c>
      <c r="AC541" s="42" t="s">
        <v>2562</v>
      </c>
      <c r="AD541" s="167"/>
      <c r="AE541" s="167"/>
      <c r="AF541" s="167"/>
      <c r="AG541" s="167"/>
      <c r="AH541" s="167"/>
      <c r="AI541" s="167"/>
      <c r="AJ541" s="167"/>
      <c r="AK541" s="167"/>
      <c r="AL541" s="167"/>
      <c r="AM541" s="167"/>
    </row>
    <row r="542" spans="1:39" s="4" customFormat="1" x14ac:dyDescent="0.2">
      <c r="A542" s="43"/>
      <c r="B542" s="44"/>
      <c r="C542" s="43"/>
      <c r="D542" s="58"/>
      <c r="E542" s="43"/>
      <c r="F542" s="45"/>
      <c r="G542" s="45"/>
      <c r="H542" s="46"/>
      <c r="I542" s="42"/>
      <c r="J542" s="42"/>
      <c r="K542" s="3"/>
      <c r="L542" s="58"/>
      <c r="M542" s="58"/>
      <c r="N542" s="58"/>
      <c r="O542" s="58"/>
      <c r="P542" s="55"/>
      <c r="Q542" s="58"/>
      <c r="R542" s="84"/>
      <c r="S542" s="84"/>
      <c r="T542" s="84"/>
      <c r="U542" s="3"/>
      <c r="V542" s="42">
        <v>0</v>
      </c>
      <c r="W542" s="42" t="s">
        <v>2562</v>
      </c>
      <c r="X542" s="42" t="s">
        <v>2562</v>
      </c>
      <c r="Y542" s="42" t="s">
        <v>2562</v>
      </c>
      <c r="Z542" s="42" t="s">
        <v>2562</v>
      </c>
      <c r="AA542" s="42" t="s">
        <v>2562</v>
      </c>
      <c r="AB542" s="42" t="s">
        <v>2562</v>
      </c>
      <c r="AC542" s="42" t="s">
        <v>2562</v>
      </c>
      <c r="AD542" s="167"/>
      <c r="AE542" s="167"/>
      <c r="AF542" s="167"/>
      <c r="AG542" s="167"/>
      <c r="AH542" s="167"/>
      <c r="AI542" s="167"/>
      <c r="AJ542" s="167"/>
      <c r="AK542" s="167"/>
      <c r="AL542" s="167"/>
      <c r="AM542" s="167"/>
    </row>
    <row r="543" spans="1:39" s="4" customFormat="1" x14ac:dyDescent="0.2">
      <c r="A543" s="43"/>
      <c r="B543" s="44"/>
      <c r="C543" s="43"/>
      <c r="D543" s="58"/>
      <c r="E543" s="43"/>
      <c r="F543" s="45"/>
      <c r="G543" s="45"/>
      <c r="H543" s="46"/>
      <c r="I543" s="42"/>
      <c r="J543" s="42"/>
      <c r="K543" s="3"/>
      <c r="L543" s="58"/>
      <c r="M543" s="58"/>
      <c r="N543" s="58"/>
      <c r="O543" s="58"/>
      <c r="P543" s="55"/>
      <c r="Q543" s="58"/>
      <c r="R543" s="84"/>
      <c r="S543" s="84"/>
      <c r="T543" s="84"/>
      <c r="U543" s="3"/>
      <c r="V543" s="42">
        <v>0</v>
      </c>
      <c r="W543" s="42" t="s">
        <v>2562</v>
      </c>
      <c r="X543" s="42" t="s">
        <v>2562</v>
      </c>
      <c r="Y543" s="42" t="s">
        <v>2562</v>
      </c>
      <c r="Z543" s="42" t="s">
        <v>2562</v>
      </c>
      <c r="AA543" s="42" t="s">
        <v>2562</v>
      </c>
      <c r="AB543" s="42" t="s">
        <v>2562</v>
      </c>
      <c r="AC543" s="42" t="s">
        <v>2562</v>
      </c>
      <c r="AD543" s="167"/>
      <c r="AE543" s="167"/>
      <c r="AF543" s="167"/>
      <c r="AG543" s="167"/>
      <c r="AH543" s="167"/>
      <c r="AI543" s="167"/>
      <c r="AJ543" s="167"/>
      <c r="AK543" s="167"/>
      <c r="AL543" s="167"/>
      <c r="AM543" s="167"/>
    </row>
    <row r="544" spans="1:39" s="4" customFormat="1" x14ac:dyDescent="0.2">
      <c r="A544" s="43"/>
      <c r="B544" s="44"/>
      <c r="C544" s="43"/>
      <c r="D544" s="58"/>
      <c r="E544" s="43"/>
      <c r="F544" s="45"/>
      <c r="G544" s="45"/>
      <c r="H544" s="46"/>
      <c r="I544" s="42"/>
      <c r="J544" s="42"/>
      <c r="K544" s="3"/>
      <c r="L544" s="58"/>
      <c r="M544" s="58"/>
      <c r="N544" s="58"/>
      <c r="O544" s="58"/>
      <c r="P544" s="55"/>
      <c r="Q544" s="58"/>
      <c r="R544" s="84"/>
      <c r="S544" s="84"/>
      <c r="T544" s="84"/>
      <c r="U544" s="3"/>
      <c r="V544" s="42">
        <v>0</v>
      </c>
      <c r="W544" s="42" t="s">
        <v>2562</v>
      </c>
      <c r="X544" s="42" t="s">
        <v>2562</v>
      </c>
      <c r="Y544" s="42" t="s">
        <v>2562</v>
      </c>
      <c r="Z544" s="42" t="s">
        <v>2562</v>
      </c>
      <c r="AA544" s="42" t="s">
        <v>2562</v>
      </c>
      <c r="AB544" s="42" t="s">
        <v>2562</v>
      </c>
      <c r="AC544" s="42" t="s">
        <v>2562</v>
      </c>
      <c r="AD544" s="167"/>
      <c r="AE544" s="167"/>
      <c r="AF544" s="167"/>
      <c r="AG544" s="167"/>
      <c r="AH544" s="167"/>
      <c r="AI544" s="167"/>
      <c r="AJ544" s="167"/>
      <c r="AK544" s="167"/>
      <c r="AL544" s="167"/>
      <c r="AM544" s="167"/>
    </row>
    <row r="545" spans="1:39" s="4" customFormat="1" x14ac:dyDescent="0.2">
      <c r="A545" s="43"/>
      <c r="B545" s="44"/>
      <c r="C545" s="43"/>
      <c r="D545" s="58"/>
      <c r="E545" s="43"/>
      <c r="F545" s="45"/>
      <c r="G545" s="45"/>
      <c r="H545" s="46"/>
      <c r="I545" s="42"/>
      <c r="J545" s="42"/>
      <c r="K545" s="3"/>
      <c r="L545" s="58"/>
      <c r="M545" s="58"/>
      <c r="N545" s="58"/>
      <c r="O545" s="58"/>
      <c r="P545" s="55"/>
      <c r="Q545" s="58"/>
      <c r="R545" s="84"/>
      <c r="S545" s="84"/>
      <c r="T545" s="84"/>
      <c r="U545" s="3"/>
      <c r="V545" s="42">
        <v>0</v>
      </c>
      <c r="W545" s="42" t="s">
        <v>2562</v>
      </c>
      <c r="X545" s="42" t="s">
        <v>2562</v>
      </c>
      <c r="Y545" s="42" t="s">
        <v>2562</v>
      </c>
      <c r="Z545" s="42" t="s">
        <v>2562</v>
      </c>
      <c r="AA545" s="42" t="s">
        <v>2562</v>
      </c>
      <c r="AB545" s="42" t="s">
        <v>2562</v>
      </c>
      <c r="AC545" s="42" t="s">
        <v>2562</v>
      </c>
      <c r="AD545" s="167"/>
      <c r="AE545" s="167"/>
      <c r="AF545" s="167"/>
      <c r="AG545" s="167"/>
      <c r="AH545" s="167"/>
      <c r="AI545" s="167"/>
      <c r="AJ545" s="167"/>
      <c r="AK545" s="167"/>
      <c r="AL545" s="167"/>
      <c r="AM545" s="167"/>
    </row>
    <row r="546" spans="1:39" s="4" customFormat="1" x14ac:dyDescent="0.2">
      <c r="A546" s="43"/>
      <c r="B546" s="44"/>
      <c r="C546" s="43"/>
      <c r="D546" s="58"/>
      <c r="E546" s="43"/>
      <c r="F546" s="45"/>
      <c r="G546" s="45"/>
      <c r="H546" s="46"/>
      <c r="I546" s="42"/>
      <c r="J546" s="42"/>
      <c r="K546" s="3"/>
      <c r="L546" s="58"/>
      <c r="M546" s="58"/>
      <c r="N546" s="58"/>
      <c r="O546" s="58"/>
      <c r="P546" s="55"/>
      <c r="Q546" s="58"/>
      <c r="R546" s="84"/>
      <c r="S546" s="84"/>
      <c r="T546" s="84"/>
      <c r="U546" s="3"/>
      <c r="V546" s="42">
        <v>0</v>
      </c>
      <c r="W546" s="42" t="s">
        <v>2562</v>
      </c>
      <c r="X546" s="42" t="s">
        <v>2562</v>
      </c>
      <c r="Y546" s="42" t="s">
        <v>2562</v>
      </c>
      <c r="Z546" s="42" t="s">
        <v>2562</v>
      </c>
      <c r="AA546" s="42" t="s">
        <v>2562</v>
      </c>
      <c r="AB546" s="42" t="s">
        <v>2562</v>
      </c>
      <c r="AC546" s="42" t="s">
        <v>2562</v>
      </c>
      <c r="AD546" s="167"/>
      <c r="AE546" s="167"/>
      <c r="AF546" s="167"/>
      <c r="AG546" s="167"/>
      <c r="AH546" s="167"/>
      <c r="AI546" s="167"/>
      <c r="AJ546" s="167"/>
      <c r="AK546" s="167"/>
      <c r="AL546" s="167"/>
      <c r="AM546" s="167"/>
    </row>
    <row r="547" spans="1:39" s="4" customFormat="1" x14ac:dyDescent="0.2">
      <c r="A547" s="43"/>
      <c r="B547" s="44"/>
      <c r="C547" s="43"/>
      <c r="D547" s="58"/>
      <c r="E547" s="43"/>
      <c r="F547" s="45"/>
      <c r="G547" s="45"/>
      <c r="H547" s="46"/>
      <c r="I547" s="42"/>
      <c r="J547" s="42"/>
      <c r="K547" s="3"/>
      <c r="L547" s="58"/>
      <c r="M547" s="58"/>
      <c r="N547" s="58"/>
      <c r="O547" s="58"/>
      <c r="P547" s="55"/>
      <c r="Q547" s="58"/>
      <c r="R547" s="84"/>
      <c r="S547" s="84"/>
      <c r="T547" s="84"/>
      <c r="U547" s="3"/>
      <c r="V547" s="42">
        <v>0</v>
      </c>
      <c r="W547" s="42" t="s">
        <v>2562</v>
      </c>
      <c r="X547" s="42" t="s">
        <v>2562</v>
      </c>
      <c r="Y547" s="42" t="s">
        <v>2562</v>
      </c>
      <c r="Z547" s="42" t="s">
        <v>2562</v>
      </c>
      <c r="AA547" s="42" t="s">
        <v>2562</v>
      </c>
      <c r="AB547" s="42" t="s">
        <v>2562</v>
      </c>
      <c r="AC547" s="42" t="s">
        <v>2562</v>
      </c>
      <c r="AD547" s="167"/>
      <c r="AE547" s="167"/>
      <c r="AF547" s="167"/>
      <c r="AG547" s="167"/>
      <c r="AH547" s="167"/>
      <c r="AI547" s="167"/>
      <c r="AJ547" s="167"/>
      <c r="AK547" s="167"/>
      <c r="AL547" s="167"/>
      <c r="AM547" s="167"/>
    </row>
    <row r="548" spans="1:39" s="4" customFormat="1" x14ac:dyDescent="0.2">
      <c r="A548" s="43"/>
      <c r="B548" s="44"/>
      <c r="C548" s="43"/>
      <c r="D548" s="58"/>
      <c r="E548" s="43"/>
      <c r="F548" s="45"/>
      <c r="G548" s="45"/>
      <c r="H548" s="46"/>
      <c r="I548" s="42"/>
      <c r="J548" s="42"/>
      <c r="K548" s="3"/>
      <c r="L548" s="58"/>
      <c r="M548" s="58"/>
      <c r="N548" s="58"/>
      <c r="O548" s="58"/>
      <c r="P548" s="55"/>
      <c r="Q548" s="58"/>
      <c r="R548" s="84"/>
      <c r="S548" s="84"/>
      <c r="T548" s="84"/>
      <c r="U548" s="3"/>
      <c r="V548" s="42">
        <v>0</v>
      </c>
      <c r="W548" s="42" t="s">
        <v>2562</v>
      </c>
      <c r="X548" s="42" t="s">
        <v>2562</v>
      </c>
      <c r="Y548" s="42" t="s">
        <v>2562</v>
      </c>
      <c r="Z548" s="42" t="s">
        <v>2562</v>
      </c>
      <c r="AA548" s="42" t="s">
        <v>2562</v>
      </c>
      <c r="AB548" s="42" t="s">
        <v>2562</v>
      </c>
      <c r="AC548" s="42" t="s">
        <v>2562</v>
      </c>
      <c r="AD548" s="167"/>
      <c r="AE548" s="167"/>
      <c r="AF548" s="167"/>
      <c r="AG548" s="167"/>
      <c r="AH548" s="167"/>
      <c r="AI548" s="167"/>
      <c r="AJ548" s="167"/>
      <c r="AK548" s="167"/>
      <c r="AL548" s="167"/>
      <c r="AM548" s="167"/>
    </row>
    <row r="549" spans="1:39" s="4" customFormat="1" x14ac:dyDescent="0.2">
      <c r="A549" s="43"/>
      <c r="B549" s="44"/>
      <c r="C549" s="43"/>
      <c r="D549" s="58"/>
      <c r="E549" s="43"/>
      <c r="F549" s="45"/>
      <c r="G549" s="45"/>
      <c r="H549" s="46"/>
      <c r="I549" s="42"/>
      <c r="J549" s="42"/>
      <c r="K549" s="3"/>
      <c r="L549" s="58"/>
      <c r="M549" s="58"/>
      <c r="N549" s="58"/>
      <c r="O549" s="58"/>
      <c r="P549" s="55"/>
      <c r="Q549" s="58"/>
      <c r="R549" s="84"/>
      <c r="S549" s="84"/>
      <c r="T549" s="84"/>
      <c r="U549" s="3"/>
      <c r="V549" s="42">
        <v>0</v>
      </c>
      <c r="W549" s="42" t="s">
        <v>2562</v>
      </c>
      <c r="X549" s="42" t="s">
        <v>2562</v>
      </c>
      <c r="Y549" s="42" t="s">
        <v>2562</v>
      </c>
      <c r="Z549" s="42" t="s">
        <v>2562</v>
      </c>
      <c r="AA549" s="42" t="s">
        <v>2562</v>
      </c>
      <c r="AB549" s="42" t="s">
        <v>2562</v>
      </c>
      <c r="AC549" s="42" t="s">
        <v>2562</v>
      </c>
      <c r="AD549" s="167"/>
      <c r="AE549" s="167"/>
      <c r="AF549" s="167"/>
      <c r="AG549" s="167"/>
      <c r="AH549" s="167"/>
      <c r="AI549" s="167"/>
      <c r="AJ549" s="167"/>
      <c r="AK549" s="167"/>
      <c r="AL549" s="167"/>
      <c r="AM549" s="167"/>
    </row>
    <row r="550" spans="1:39" s="4" customFormat="1" x14ac:dyDescent="0.2">
      <c r="A550" s="43"/>
      <c r="B550" s="44"/>
      <c r="C550" s="43"/>
      <c r="D550" s="58"/>
      <c r="E550" s="43"/>
      <c r="F550" s="45"/>
      <c r="G550" s="45"/>
      <c r="H550" s="46"/>
      <c r="I550" s="42"/>
      <c r="J550" s="42"/>
      <c r="K550" s="3"/>
      <c r="L550" s="58"/>
      <c r="M550" s="58"/>
      <c r="N550" s="58"/>
      <c r="O550" s="58"/>
      <c r="P550" s="55"/>
      <c r="Q550" s="58"/>
      <c r="R550" s="84"/>
      <c r="S550" s="84"/>
      <c r="T550" s="84"/>
      <c r="U550" s="3"/>
      <c r="V550" s="42">
        <v>0</v>
      </c>
      <c r="W550" s="42" t="s">
        <v>2562</v>
      </c>
      <c r="X550" s="42" t="s">
        <v>2562</v>
      </c>
      <c r="Y550" s="42" t="s">
        <v>2562</v>
      </c>
      <c r="Z550" s="42" t="s">
        <v>2562</v>
      </c>
      <c r="AA550" s="42" t="s">
        <v>2562</v>
      </c>
      <c r="AB550" s="42" t="s">
        <v>2562</v>
      </c>
      <c r="AC550" s="42" t="s">
        <v>2562</v>
      </c>
      <c r="AD550" s="167"/>
      <c r="AE550" s="167"/>
      <c r="AF550" s="167"/>
      <c r="AG550" s="167"/>
      <c r="AH550" s="167"/>
      <c r="AI550" s="167"/>
      <c r="AJ550" s="167"/>
      <c r="AK550" s="167"/>
      <c r="AL550" s="167"/>
      <c r="AM550" s="167"/>
    </row>
    <row r="551" spans="1:39" s="4" customFormat="1" x14ac:dyDescent="0.2">
      <c r="A551" s="43"/>
      <c r="B551" s="44"/>
      <c r="C551" s="43"/>
      <c r="D551" s="58"/>
      <c r="E551" s="43"/>
      <c r="F551" s="45"/>
      <c r="G551" s="45"/>
      <c r="H551" s="46"/>
      <c r="I551" s="42"/>
      <c r="J551" s="42"/>
      <c r="K551" s="3"/>
      <c r="L551" s="58"/>
      <c r="M551" s="58"/>
      <c r="N551" s="58"/>
      <c r="O551" s="58"/>
      <c r="P551" s="55"/>
      <c r="Q551" s="58"/>
      <c r="R551" s="84"/>
      <c r="S551" s="84"/>
      <c r="T551" s="84"/>
      <c r="U551" s="3"/>
      <c r="V551" s="42">
        <v>0</v>
      </c>
      <c r="W551" s="42" t="s">
        <v>2562</v>
      </c>
      <c r="X551" s="42" t="s">
        <v>2562</v>
      </c>
      <c r="Y551" s="42" t="s">
        <v>2562</v>
      </c>
      <c r="Z551" s="42" t="s">
        <v>2562</v>
      </c>
      <c r="AA551" s="42" t="s">
        <v>2562</v>
      </c>
      <c r="AB551" s="42" t="s">
        <v>2562</v>
      </c>
      <c r="AC551" s="42" t="s">
        <v>2562</v>
      </c>
      <c r="AD551" s="167"/>
      <c r="AE551" s="167"/>
      <c r="AF551" s="167"/>
      <c r="AG551" s="167"/>
      <c r="AH551" s="167"/>
      <c r="AI551" s="167"/>
      <c r="AJ551" s="167"/>
      <c r="AK551" s="167"/>
      <c r="AL551" s="167"/>
      <c r="AM551" s="167"/>
    </row>
    <row r="552" spans="1:39" s="4" customFormat="1" x14ac:dyDescent="0.2">
      <c r="A552" s="43"/>
      <c r="B552" s="44"/>
      <c r="C552" s="43"/>
      <c r="D552" s="58"/>
      <c r="E552" s="43"/>
      <c r="F552" s="45"/>
      <c r="G552" s="45"/>
      <c r="H552" s="46"/>
      <c r="I552" s="42"/>
      <c r="J552" s="42"/>
      <c r="K552" s="3"/>
      <c r="L552" s="58"/>
      <c r="M552" s="58"/>
      <c r="N552" s="58"/>
      <c r="O552" s="58"/>
      <c r="P552" s="55"/>
      <c r="Q552" s="58"/>
      <c r="R552" s="84"/>
      <c r="S552" s="84"/>
      <c r="T552" s="84"/>
      <c r="U552" s="3"/>
      <c r="V552" s="42">
        <v>0</v>
      </c>
      <c r="W552" s="42" t="s">
        <v>2562</v>
      </c>
      <c r="X552" s="42" t="s">
        <v>2562</v>
      </c>
      <c r="Y552" s="42" t="s">
        <v>2562</v>
      </c>
      <c r="Z552" s="42" t="s">
        <v>2562</v>
      </c>
      <c r="AA552" s="42" t="s">
        <v>2562</v>
      </c>
      <c r="AB552" s="42" t="s">
        <v>2562</v>
      </c>
      <c r="AC552" s="42" t="s">
        <v>2562</v>
      </c>
      <c r="AD552" s="167"/>
      <c r="AE552" s="167"/>
      <c r="AF552" s="167"/>
      <c r="AG552" s="167"/>
      <c r="AH552" s="167"/>
      <c r="AI552" s="167"/>
      <c r="AJ552" s="167"/>
      <c r="AK552" s="167"/>
      <c r="AL552" s="167"/>
      <c r="AM552" s="167"/>
    </row>
    <row r="553" spans="1:39" s="4" customFormat="1" x14ac:dyDescent="0.2">
      <c r="A553" s="43"/>
      <c r="B553" s="44"/>
      <c r="C553" s="43"/>
      <c r="D553" s="58"/>
      <c r="E553" s="43"/>
      <c r="F553" s="45"/>
      <c r="G553" s="45"/>
      <c r="H553" s="46"/>
      <c r="I553" s="42"/>
      <c r="J553" s="42"/>
      <c r="K553" s="3"/>
      <c r="L553" s="58"/>
      <c r="M553" s="58"/>
      <c r="N553" s="58"/>
      <c r="O553" s="58"/>
      <c r="P553" s="55"/>
      <c r="Q553" s="58"/>
      <c r="R553" s="84"/>
      <c r="S553" s="84"/>
      <c r="T553" s="84"/>
      <c r="U553" s="3"/>
      <c r="V553" s="42">
        <v>0</v>
      </c>
      <c r="W553" s="42" t="s">
        <v>2562</v>
      </c>
      <c r="X553" s="42" t="s">
        <v>2562</v>
      </c>
      <c r="Y553" s="42" t="s">
        <v>2562</v>
      </c>
      <c r="Z553" s="42" t="s">
        <v>2562</v>
      </c>
      <c r="AA553" s="42" t="s">
        <v>2562</v>
      </c>
      <c r="AB553" s="42" t="s">
        <v>2562</v>
      </c>
      <c r="AC553" s="42" t="s">
        <v>2562</v>
      </c>
      <c r="AD553" s="167"/>
      <c r="AE553" s="167"/>
      <c r="AF553" s="167"/>
      <c r="AG553" s="167"/>
      <c r="AH553" s="167"/>
      <c r="AI553" s="167"/>
      <c r="AJ553" s="167"/>
      <c r="AK553" s="167"/>
      <c r="AL553" s="167"/>
      <c r="AM553" s="167"/>
    </row>
    <row r="554" spans="1:39" s="4" customFormat="1" x14ac:dyDescent="0.2">
      <c r="A554" s="43"/>
      <c r="B554" s="44"/>
      <c r="C554" s="43"/>
      <c r="D554" s="58"/>
      <c r="E554" s="43"/>
      <c r="F554" s="45"/>
      <c r="G554" s="45"/>
      <c r="H554" s="46"/>
      <c r="I554" s="42"/>
      <c r="J554" s="42"/>
      <c r="K554" s="3"/>
      <c r="L554" s="58"/>
      <c r="M554" s="58"/>
      <c r="N554" s="58"/>
      <c r="O554" s="58"/>
      <c r="P554" s="55"/>
      <c r="Q554" s="58"/>
      <c r="R554" s="84"/>
      <c r="S554" s="84"/>
      <c r="T554" s="84"/>
      <c r="U554" s="3"/>
      <c r="V554" s="42">
        <v>0</v>
      </c>
      <c r="W554" s="42" t="s">
        <v>2562</v>
      </c>
      <c r="X554" s="42" t="s">
        <v>2562</v>
      </c>
      <c r="Y554" s="42" t="s">
        <v>2562</v>
      </c>
      <c r="Z554" s="42" t="s">
        <v>2562</v>
      </c>
      <c r="AA554" s="42" t="s">
        <v>2562</v>
      </c>
      <c r="AB554" s="42" t="s">
        <v>2562</v>
      </c>
      <c r="AC554" s="42" t="s">
        <v>2562</v>
      </c>
      <c r="AD554" s="167"/>
      <c r="AE554" s="167"/>
      <c r="AF554" s="167"/>
      <c r="AG554" s="167"/>
      <c r="AH554" s="167"/>
      <c r="AI554" s="167"/>
      <c r="AJ554" s="167"/>
      <c r="AK554" s="167"/>
      <c r="AL554" s="167"/>
      <c r="AM554" s="167"/>
    </row>
    <row r="555" spans="1:39" s="4" customFormat="1" x14ac:dyDescent="0.2">
      <c r="A555" s="43"/>
      <c r="B555" s="44"/>
      <c r="C555" s="43"/>
      <c r="D555" s="58"/>
      <c r="E555" s="43"/>
      <c r="F555" s="45"/>
      <c r="G555" s="45"/>
      <c r="H555" s="46"/>
      <c r="I555" s="42"/>
      <c r="J555" s="42"/>
      <c r="K555" s="3"/>
      <c r="L555" s="58"/>
      <c r="M555" s="58"/>
      <c r="N555" s="58"/>
      <c r="O555" s="58"/>
      <c r="P555" s="55"/>
      <c r="Q555" s="58"/>
      <c r="R555" s="84"/>
      <c r="S555" s="84"/>
      <c r="T555" s="84"/>
      <c r="U555" s="3"/>
      <c r="V555" s="42">
        <v>0</v>
      </c>
      <c r="W555" s="42" t="s">
        <v>2562</v>
      </c>
      <c r="X555" s="42" t="s">
        <v>2562</v>
      </c>
      <c r="Y555" s="42" t="s">
        <v>2562</v>
      </c>
      <c r="Z555" s="42" t="s">
        <v>2562</v>
      </c>
      <c r="AA555" s="42" t="s">
        <v>2562</v>
      </c>
      <c r="AB555" s="42" t="s">
        <v>2562</v>
      </c>
      <c r="AC555" s="42" t="s">
        <v>2562</v>
      </c>
      <c r="AD555" s="167"/>
      <c r="AE555" s="167"/>
      <c r="AF555" s="167"/>
      <c r="AG555" s="167"/>
      <c r="AH555" s="167"/>
      <c r="AI555" s="167"/>
      <c r="AJ555" s="167"/>
      <c r="AK555" s="167"/>
      <c r="AL555" s="167"/>
      <c r="AM555" s="167"/>
    </row>
    <row r="556" spans="1:39" s="4" customFormat="1" x14ac:dyDescent="0.2">
      <c r="A556" s="43"/>
      <c r="B556" s="44"/>
      <c r="C556" s="43"/>
      <c r="D556" s="58"/>
      <c r="E556" s="43"/>
      <c r="F556" s="45"/>
      <c r="G556" s="45"/>
      <c r="H556" s="46"/>
      <c r="I556" s="42"/>
      <c r="J556" s="42"/>
      <c r="K556" s="3"/>
      <c r="L556" s="58"/>
      <c r="M556" s="58"/>
      <c r="N556" s="58"/>
      <c r="O556" s="58"/>
      <c r="P556" s="55"/>
      <c r="Q556" s="58"/>
      <c r="R556" s="84"/>
      <c r="S556" s="84"/>
      <c r="T556" s="84"/>
      <c r="U556" s="3"/>
      <c r="V556" s="42">
        <v>0</v>
      </c>
      <c r="W556" s="42" t="s">
        <v>2562</v>
      </c>
      <c r="X556" s="42" t="s">
        <v>2562</v>
      </c>
      <c r="Y556" s="42" t="s">
        <v>2562</v>
      </c>
      <c r="Z556" s="42" t="s">
        <v>2562</v>
      </c>
      <c r="AA556" s="42" t="s">
        <v>2562</v>
      </c>
      <c r="AB556" s="42" t="s">
        <v>2562</v>
      </c>
      <c r="AC556" s="42" t="s">
        <v>2562</v>
      </c>
      <c r="AD556" s="167"/>
      <c r="AE556" s="167"/>
      <c r="AF556" s="167"/>
      <c r="AG556" s="167"/>
      <c r="AH556" s="167"/>
      <c r="AI556" s="167"/>
      <c r="AJ556" s="167"/>
      <c r="AK556" s="167"/>
      <c r="AL556" s="167"/>
      <c r="AM556" s="167"/>
    </row>
    <row r="557" spans="1:39" s="4" customFormat="1" x14ac:dyDescent="0.2">
      <c r="A557" s="43"/>
      <c r="B557" s="44"/>
      <c r="C557" s="43"/>
      <c r="D557" s="58"/>
      <c r="E557" s="43"/>
      <c r="F557" s="45"/>
      <c r="G557" s="45"/>
      <c r="H557" s="46"/>
      <c r="I557" s="42"/>
      <c r="J557" s="42"/>
      <c r="K557" s="3"/>
      <c r="L557" s="58"/>
      <c r="M557" s="58"/>
      <c r="N557" s="58"/>
      <c r="O557" s="58"/>
      <c r="P557" s="55"/>
      <c r="Q557" s="58"/>
      <c r="R557" s="84"/>
      <c r="S557" s="84"/>
      <c r="T557" s="84"/>
      <c r="U557" s="3"/>
      <c r="V557" s="42">
        <v>0</v>
      </c>
      <c r="W557" s="42" t="s">
        <v>2562</v>
      </c>
      <c r="X557" s="42" t="s">
        <v>2562</v>
      </c>
      <c r="Y557" s="42" t="s">
        <v>2562</v>
      </c>
      <c r="Z557" s="42" t="s">
        <v>2562</v>
      </c>
      <c r="AA557" s="42" t="s">
        <v>2562</v>
      </c>
      <c r="AB557" s="42" t="s">
        <v>2562</v>
      </c>
      <c r="AC557" s="42" t="s">
        <v>2562</v>
      </c>
      <c r="AD557" s="167"/>
      <c r="AE557" s="167"/>
      <c r="AF557" s="167"/>
      <c r="AG557" s="167"/>
      <c r="AH557" s="167"/>
      <c r="AI557" s="167"/>
      <c r="AJ557" s="167"/>
      <c r="AK557" s="167"/>
      <c r="AL557" s="167"/>
      <c r="AM557" s="167"/>
    </row>
    <row r="558" spans="1:39" s="4" customFormat="1" x14ac:dyDescent="0.2">
      <c r="A558" s="43"/>
      <c r="B558" s="44"/>
      <c r="C558" s="43"/>
      <c r="D558" s="58"/>
      <c r="E558" s="43"/>
      <c r="F558" s="45"/>
      <c r="G558" s="45"/>
      <c r="H558" s="46"/>
      <c r="I558" s="42"/>
      <c r="J558" s="42"/>
      <c r="K558" s="3"/>
      <c r="L558" s="58"/>
      <c r="M558" s="58"/>
      <c r="N558" s="58"/>
      <c r="O558" s="58"/>
      <c r="P558" s="55"/>
      <c r="Q558" s="58"/>
      <c r="R558" s="84"/>
      <c r="S558" s="84"/>
      <c r="T558" s="84"/>
      <c r="U558" s="3"/>
      <c r="V558" s="42">
        <v>0</v>
      </c>
      <c r="W558" s="42" t="s">
        <v>2562</v>
      </c>
      <c r="X558" s="42" t="s">
        <v>2562</v>
      </c>
      <c r="Y558" s="42" t="s">
        <v>2562</v>
      </c>
      <c r="Z558" s="42" t="s">
        <v>2562</v>
      </c>
      <c r="AA558" s="42" t="s">
        <v>2562</v>
      </c>
      <c r="AB558" s="42" t="s">
        <v>2562</v>
      </c>
      <c r="AC558" s="42" t="s">
        <v>2562</v>
      </c>
      <c r="AD558" s="167"/>
      <c r="AE558" s="167"/>
      <c r="AF558" s="167"/>
      <c r="AG558" s="167"/>
      <c r="AH558" s="167"/>
      <c r="AI558" s="167"/>
      <c r="AJ558" s="167"/>
      <c r="AK558" s="167"/>
      <c r="AL558" s="167"/>
      <c r="AM558" s="167"/>
    </row>
    <row r="559" spans="1:39" s="4" customFormat="1" x14ac:dyDescent="0.2">
      <c r="A559" s="43"/>
      <c r="B559" s="44"/>
      <c r="C559" s="43"/>
      <c r="D559" s="58"/>
      <c r="E559" s="43"/>
      <c r="F559" s="45"/>
      <c r="G559" s="45"/>
      <c r="H559" s="46"/>
      <c r="I559" s="42"/>
      <c r="J559" s="42"/>
      <c r="K559" s="3"/>
      <c r="L559" s="58"/>
      <c r="M559" s="58"/>
      <c r="N559" s="58"/>
      <c r="O559" s="58"/>
      <c r="P559" s="55"/>
      <c r="Q559" s="58"/>
      <c r="R559" s="84"/>
      <c r="S559" s="84"/>
      <c r="T559" s="84"/>
      <c r="U559" s="3"/>
      <c r="V559" s="42">
        <v>0</v>
      </c>
      <c r="W559" s="42" t="s">
        <v>2562</v>
      </c>
      <c r="X559" s="42" t="s">
        <v>2562</v>
      </c>
      <c r="Y559" s="42" t="s">
        <v>2562</v>
      </c>
      <c r="Z559" s="42" t="s">
        <v>2562</v>
      </c>
      <c r="AA559" s="42" t="s">
        <v>2562</v>
      </c>
      <c r="AB559" s="42" t="s">
        <v>2562</v>
      </c>
      <c r="AC559" s="42" t="s">
        <v>2562</v>
      </c>
      <c r="AD559" s="167"/>
      <c r="AE559" s="167"/>
      <c r="AF559" s="167"/>
      <c r="AG559" s="167"/>
      <c r="AH559" s="167"/>
      <c r="AI559" s="167"/>
      <c r="AJ559" s="167"/>
      <c r="AK559" s="167"/>
      <c r="AL559" s="167"/>
      <c r="AM559" s="167"/>
    </row>
    <row r="560" spans="1:39" s="4" customFormat="1" x14ac:dyDescent="0.2">
      <c r="A560" s="43"/>
      <c r="B560" s="44"/>
      <c r="C560" s="43"/>
      <c r="D560" s="58"/>
      <c r="E560" s="43"/>
      <c r="F560" s="45"/>
      <c r="G560" s="45"/>
      <c r="H560" s="46"/>
      <c r="I560" s="42"/>
      <c r="J560" s="42"/>
      <c r="K560" s="3"/>
      <c r="L560" s="58"/>
      <c r="M560" s="58"/>
      <c r="N560" s="58"/>
      <c r="O560" s="58"/>
      <c r="P560" s="55"/>
      <c r="Q560" s="58"/>
      <c r="R560" s="84"/>
      <c r="S560" s="84"/>
      <c r="T560" s="84"/>
      <c r="U560" s="3"/>
      <c r="V560" s="42">
        <v>0</v>
      </c>
      <c r="W560" s="42" t="s">
        <v>2562</v>
      </c>
      <c r="X560" s="42" t="s">
        <v>2562</v>
      </c>
      <c r="Y560" s="42" t="s">
        <v>2562</v>
      </c>
      <c r="Z560" s="42" t="s">
        <v>2562</v>
      </c>
      <c r="AA560" s="42" t="s">
        <v>2562</v>
      </c>
      <c r="AB560" s="42" t="s">
        <v>2562</v>
      </c>
      <c r="AC560" s="42" t="s">
        <v>2562</v>
      </c>
      <c r="AD560" s="167"/>
      <c r="AE560" s="167"/>
      <c r="AF560" s="167"/>
      <c r="AG560" s="167"/>
      <c r="AH560" s="167"/>
      <c r="AI560" s="167"/>
      <c r="AJ560" s="167"/>
      <c r="AK560" s="167"/>
      <c r="AL560" s="167"/>
      <c r="AM560" s="167"/>
    </row>
    <row r="561" spans="1:39" s="4" customFormat="1" x14ac:dyDescent="0.2">
      <c r="A561" s="43"/>
      <c r="B561" s="44"/>
      <c r="C561" s="43"/>
      <c r="D561" s="58"/>
      <c r="E561" s="43"/>
      <c r="F561" s="45"/>
      <c r="G561" s="45"/>
      <c r="H561" s="46"/>
      <c r="I561" s="42"/>
      <c r="J561" s="42"/>
      <c r="K561" s="3"/>
      <c r="L561" s="58"/>
      <c r="M561" s="58"/>
      <c r="N561" s="58"/>
      <c r="O561" s="58"/>
      <c r="P561" s="55"/>
      <c r="Q561" s="58"/>
      <c r="R561" s="84"/>
      <c r="S561" s="84"/>
      <c r="T561" s="84"/>
      <c r="U561" s="3"/>
      <c r="V561" s="42">
        <v>0</v>
      </c>
      <c r="W561" s="42" t="s">
        <v>2562</v>
      </c>
      <c r="X561" s="42" t="s">
        <v>2562</v>
      </c>
      <c r="Y561" s="42" t="s">
        <v>2562</v>
      </c>
      <c r="Z561" s="42" t="s">
        <v>2562</v>
      </c>
      <c r="AA561" s="42" t="s">
        <v>2562</v>
      </c>
      <c r="AB561" s="42" t="s">
        <v>2562</v>
      </c>
      <c r="AC561" s="42" t="s">
        <v>2562</v>
      </c>
      <c r="AD561" s="167"/>
      <c r="AE561" s="167"/>
      <c r="AF561" s="167"/>
      <c r="AG561" s="167"/>
      <c r="AH561" s="167"/>
      <c r="AI561" s="167"/>
      <c r="AJ561" s="167"/>
      <c r="AK561" s="167"/>
      <c r="AL561" s="167"/>
      <c r="AM561" s="167"/>
    </row>
    <row r="562" spans="1:39" s="4" customFormat="1" x14ac:dyDescent="0.2">
      <c r="A562" s="43"/>
      <c r="B562" s="44"/>
      <c r="C562" s="43"/>
      <c r="D562" s="58"/>
      <c r="E562" s="43"/>
      <c r="F562" s="45"/>
      <c r="G562" s="45"/>
      <c r="H562" s="46"/>
      <c r="I562" s="42"/>
      <c r="J562" s="42"/>
      <c r="K562" s="3"/>
      <c r="L562" s="58"/>
      <c r="M562" s="58"/>
      <c r="N562" s="58"/>
      <c r="O562" s="58"/>
      <c r="P562" s="55"/>
      <c r="Q562" s="58"/>
      <c r="R562" s="84"/>
      <c r="S562" s="84"/>
      <c r="T562" s="84"/>
      <c r="U562" s="3"/>
      <c r="V562" s="42">
        <v>0</v>
      </c>
      <c r="W562" s="42" t="s">
        <v>2562</v>
      </c>
      <c r="X562" s="42" t="s">
        <v>2562</v>
      </c>
      <c r="Y562" s="42" t="s">
        <v>2562</v>
      </c>
      <c r="Z562" s="42" t="s">
        <v>2562</v>
      </c>
      <c r="AA562" s="42" t="s">
        <v>2562</v>
      </c>
      <c r="AB562" s="42" t="s">
        <v>2562</v>
      </c>
      <c r="AC562" s="42" t="s">
        <v>2562</v>
      </c>
      <c r="AD562" s="167"/>
      <c r="AE562" s="167"/>
      <c r="AF562" s="167"/>
      <c r="AG562" s="167"/>
      <c r="AH562" s="167"/>
      <c r="AI562" s="167"/>
      <c r="AJ562" s="167"/>
      <c r="AK562" s="167"/>
      <c r="AL562" s="167"/>
      <c r="AM562" s="167"/>
    </row>
    <row r="563" spans="1:39" s="4" customFormat="1" x14ac:dyDescent="0.2">
      <c r="A563" s="43"/>
      <c r="B563" s="44"/>
      <c r="C563" s="43"/>
      <c r="D563" s="58"/>
      <c r="E563" s="43"/>
      <c r="F563" s="45"/>
      <c r="G563" s="45"/>
      <c r="H563" s="46"/>
      <c r="I563" s="42"/>
      <c r="J563" s="42"/>
      <c r="K563" s="3"/>
      <c r="L563" s="58"/>
      <c r="M563" s="58"/>
      <c r="N563" s="58"/>
      <c r="O563" s="58"/>
      <c r="P563" s="55"/>
      <c r="Q563" s="58"/>
      <c r="R563" s="84"/>
      <c r="S563" s="84"/>
      <c r="T563" s="84"/>
      <c r="U563" s="3"/>
      <c r="V563" s="42">
        <v>0</v>
      </c>
      <c r="W563" s="42" t="s">
        <v>2562</v>
      </c>
      <c r="X563" s="42" t="s">
        <v>2562</v>
      </c>
      <c r="Y563" s="42" t="s">
        <v>2562</v>
      </c>
      <c r="Z563" s="42" t="s">
        <v>2562</v>
      </c>
      <c r="AA563" s="42" t="s">
        <v>2562</v>
      </c>
      <c r="AB563" s="42" t="s">
        <v>2562</v>
      </c>
      <c r="AC563" s="42" t="s">
        <v>2562</v>
      </c>
      <c r="AD563" s="167"/>
      <c r="AE563" s="167"/>
      <c r="AF563" s="167"/>
      <c r="AG563" s="167"/>
      <c r="AH563" s="167"/>
      <c r="AI563" s="167"/>
      <c r="AJ563" s="167"/>
      <c r="AK563" s="167"/>
      <c r="AL563" s="167"/>
      <c r="AM563" s="167"/>
    </row>
    <row r="564" spans="1:39" s="4" customFormat="1" x14ac:dyDescent="0.2">
      <c r="A564" s="43"/>
      <c r="B564" s="44"/>
      <c r="C564" s="43"/>
      <c r="D564" s="58"/>
      <c r="E564" s="43"/>
      <c r="F564" s="45"/>
      <c r="G564" s="45"/>
      <c r="H564" s="46"/>
      <c r="I564" s="42"/>
      <c r="J564" s="42"/>
      <c r="K564" s="3"/>
      <c r="L564" s="58"/>
      <c r="M564" s="58"/>
      <c r="N564" s="58"/>
      <c r="O564" s="58"/>
      <c r="P564" s="55"/>
      <c r="Q564" s="58"/>
      <c r="R564" s="84"/>
      <c r="S564" s="84"/>
      <c r="T564" s="84"/>
      <c r="U564" s="3"/>
      <c r="V564" s="42">
        <v>0</v>
      </c>
      <c r="W564" s="42" t="s">
        <v>2562</v>
      </c>
      <c r="X564" s="42" t="s">
        <v>2562</v>
      </c>
      <c r="Y564" s="42" t="s">
        <v>2562</v>
      </c>
      <c r="Z564" s="42" t="s">
        <v>2562</v>
      </c>
      <c r="AA564" s="42" t="s">
        <v>2562</v>
      </c>
      <c r="AB564" s="42" t="s">
        <v>2562</v>
      </c>
      <c r="AC564" s="42" t="s">
        <v>2562</v>
      </c>
      <c r="AD564" s="167"/>
      <c r="AE564" s="167"/>
      <c r="AF564" s="167"/>
      <c r="AG564" s="167"/>
      <c r="AH564" s="167"/>
      <c r="AI564" s="167"/>
      <c r="AJ564" s="167"/>
      <c r="AK564" s="167"/>
      <c r="AL564" s="167"/>
      <c r="AM564" s="167"/>
    </row>
    <row r="565" spans="1:39" s="4" customFormat="1" x14ac:dyDescent="0.2">
      <c r="A565" s="43"/>
      <c r="B565" s="44"/>
      <c r="C565" s="43"/>
      <c r="D565" s="58"/>
      <c r="E565" s="43"/>
      <c r="F565" s="45"/>
      <c r="G565" s="45"/>
      <c r="H565" s="46"/>
      <c r="I565" s="42"/>
      <c r="J565" s="42"/>
      <c r="K565" s="3"/>
      <c r="L565" s="58"/>
      <c r="M565" s="58"/>
      <c r="N565" s="58"/>
      <c r="O565" s="58"/>
      <c r="P565" s="55"/>
      <c r="Q565" s="58"/>
      <c r="R565" s="84"/>
      <c r="S565" s="84"/>
      <c r="T565" s="84"/>
      <c r="U565" s="3"/>
      <c r="V565" s="42">
        <v>0</v>
      </c>
      <c r="W565" s="42" t="s">
        <v>2562</v>
      </c>
      <c r="X565" s="42" t="s">
        <v>2562</v>
      </c>
      <c r="Y565" s="42" t="s">
        <v>2562</v>
      </c>
      <c r="Z565" s="42" t="s">
        <v>2562</v>
      </c>
      <c r="AA565" s="42" t="s">
        <v>2562</v>
      </c>
      <c r="AB565" s="42" t="s">
        <v>2562</v>
      </c>
      <c r="AC565" s="42" t="s">
        <v>2562</v>
      </c>
      <c r="AD565" s="167"/>
      <c r="AE565" s="167"/>
      <c r="AF565" s="167"/>
      <c r="AG565" s="167"/>
      <c r="AH565" s="167"/>
      <c r="AI565" s="167"/>
      <c r="AJ565" s="167"/>
      <c r="AK565" s="167"/>
      <c r="AL565" s="167"/>
      <c r="AM565" s="167"/>
    </row>
    <row r="566" spans="1:39" s="4" customFormat="1" x14ac:dyDescent="0.2">
      <c r="A566" s="43"/>
      <c r="B566" s="44"/>
      <c r="C566" s="43"/>
      <c r="D566" s="58"/>
      <c r="E566" s="43"/>
      <c r="F566" s="45"/>
      <c r="G566" s="45"/>
      <c r="H566" s="46"/>
      <c r="I566" s="42"/>
      <c r="J566" s="42"/>
      <c r="K566" s="3"/>
      <c r="L566" s="58"/>
      <c r="M566" s="58"/>
      <c r="N566" s="58"/>
      <c r="O566" s="58"/>
      <c r="P566" s="55"/>
      <c r="Q566" s="58"/>
      <c r="R566" s="84"/>
      <c r="S566" s="84"/>
      <c r="T566" s="84"/>
      <c r="U566" s="3"/>
      <c r="V566" s="42">
        <v>0</v>
      </c>
      <c r="W566" s="42" t="s">
        <v>2562</v>
      </c>
      <c r="X566" s="42" t="s">
        <v>2562</v>
      </c>
      <c r="Y566" s="42" t="s">
        <v>2562</v>
      </c>
      <c r="Z566" s="42" t="s">
        <v>2562</v>
      </c>
      <c r="AA566" s="42" t="s">
        <v>2562</v>
      </c>
      <c r="AB566" s="42" t="s">
        <v>2562</v>
      </c>
      <c r="AC566" s="42" t="s">
        <v>2562</v>
      </c>
      <c r="AD566" s="167"/>
      <c r="AE566" s="167"/>
      <c r="AF566" s="167"/>
      <c r="AG566" s="167"/>
      <c r="AH566" s="167"/>
      <c r="AI566" s="167"/>
      <c r="AJ566" s="167"/>
      <c r="AK566" s="167"/>
      <c r="AL566" s="167"/>
      <c r="AM566" s="167"/>
    </row>
    <row r="567" spans="1:39" s="4" customFormat="1" x14ac:dyDescent="0.2">
      <c r="A567" s="43"/>
      <c r="B567" s="44"/>
      <c r="C567" s="43"/>
      <c r="D567" s="58"/>
      <c r="E567" s="43"/>
      <c r="F567" s="45"/>
      <c r="G567" s="45"/>
      <c r="H567" s="46"/>
      <c r="I567" s="42"/>
      <c r="J567" s="42"/>
      <c r="K567" s="3"/>
      <c r="L567" s="58"/>
      <c r="M567" s="58"/>
      <c r="N567" s="58"/>
      <c r="O567" s="58"/>
      <c r="P567" s="55"/>
      <c r="Q567" s="58"/>
      <c r="R567" s="84"/>
      <c r="S567" s="84"/>
      <c r="T567" s="84"/>
      <c r="U567" s="3"/>
      <c r="V567" s="42">
        <v>0</v>
      </c>
      <c r="W567" s="42" t="s">
        <v>2562</v>
      </c>
      <c r="X567" s="42" t="s">
        <v>2562</v>
      </c>
      <c r="Y567" s="42" t="s">
        <v>2562</v>
      </c>
      <c r="Z567" s="42" t="s">
        <v>2562</v>
      </c>
      <c r="AA567" s="42" t="s">
        <v>2562</v>
      </c>
      <c r="AB567" s="42" t="s">
        <v>2562</v>
      </c>
      <c r="AC567" s="42" t="s">
        <v>2562</v>
      </c>
      <c r="AD567" s="167"/>
      <c r="AE567" s="167"/>
      <c r="AF567" s="167"/>
      <c r="AG567" s="167"/>
      <c r="AH567" s="167"/>
      <c r="AI567" s="167"/>
      <c r="AJ567" s="167"/>
      <c r="AK567" s="167"/>
      <c r="AL567" s="167"/>
      <c r="AM567" s="167"/>
    </row>
    <row r="568" spans="1:39" s="4" customFormat="1" x14ac:dyDescent="0.2">
      <c r="A568" s="43"/>
      <c r="B568" s="44"/>
      <c r="C568" s="43"/>
      <c r="D568" s="58"/>
      <c r="E568" s="43"/>
      <c r="F568" s="45"/>
      <c r="G568" s="45"/>
      <c r="H568" s="46"/>
      <c r="I568" s="42"/>
      <c r="J568" s="42"/>
      <c r="K568" s="3"/>
      <c r="L568" s="58"/>
      <c r="M568" s="58"/>
      <c r="N568" s="58"/>
      <c r="O568" s="58"/>
      <c r="P568" s="55"/>
      <c r="Q568" s="58"/>
      <c r="R568" s="84"/>
      <c r="S568" s="84"/>
      <c r="T568" s="84"/>
      <c r="U568" s="3"/>
      <c r="V568" s="42">
        <v>0</v>
      </c>
      <c r="W568" s="42" t="s">
        <v>2562</v>
      </c>
      <c r="X568" s="42" t="s">
        <v>2562</v>
      </c>
      <c r="Y568" s="42" t="s">
        <v>2562</v>
      </c>
      <c r="Z568" s="42" t="s">
        <v>2562</v>
      </c>
      <c r="AA568" s="42" t="s">
        <v>2562</v>
      </c>
      <c r="AB568" s="42" t="s">
        <v>2562</v>
      </c>
      <c r="AC568" s="42" t="s">
        <v>2562</v>
      </c>
      <c r="AD568" s="167"/>
      <c r="AE568" s="167"/>
      <c r="AF568" s="167"/>
      <c r="AG568" s="167"/>
      <c r="AH568" s="167"/>
      <c r="AI568" s="167"/>
      <c r="AJ568" s="167"/>
      <c r="AK568" s="167"/>
      <c r="AL568" s="167"/>
      <c r="AM568" s="167"/>
    </row>
    <row r="569" spans="1:39" s="4" customFormat="1" x14ac:dyDescent="0.2">
      <c r="A569" s="43"/>
      <c r="B569" s="44"/>
      <c r="C569" s="43"/>
      <c r="D569" s="58"/>
      <c r="E569" s="43"/>
      <c r="F569" s="45"/>
      <c r="G569" s="45"/>
      <c r="H569" s="46"/>
      <c r="I569" s="42"/>
      <c r="J569" s="42"/>
      <c r="K569" s="3"/>
      <c r="L569" s="58"/>
      <c r="M569" s="58"/>
      <c r="N569" s="58"/>
      <c r="O569" s="58"/>
      <c r="P569" s="55"/>
      <c r="Q569" s="58"/>
      <c r="R569" s="84"/>
      <c r="S569" s="84"/>
      <c r="T569" s="84"/>
      <c r="U569" s="3"/>
      <c r="V569" s="42">
        <v>0</v>
      </c>
      <c r="W569" s="42" t="s">
        <v>2562</v>
      </c>
      <c r="X569" s="42" t="s">
        <v>2562</v>
      </c>
      <c r="Y569" s="42" t="s">
        <v>2562</v>
      </c>
      <c r="Z569" s="42" t="s">
        <v>2562</v>
      </c>
      <c r="AA569" s="42" t="s">
        <v>2562</v>
      </c>
      <c r="AB569" s="42" t="s">
        <v>2562</v>
      </c>
      <c r="AC569" s="42" t="s">
        <v>2562</v>
      </c>
      <c r="AD569" s="167"/>
      <c r="AE569" s="167"/>
      <c r="AF569" s="167"/>
      <c r="AG569" s="167"/>
      <c r="AH569" s="167"/>
      <c r="AI569" s="167"/>
      <c r="AJ569" s="167"/>
      <c r="AK569" s="167"/>
      <c r="AL569" s="167"/>
      <c r="AM569" s="167"/>
    </row>
    <row r="570" spans="1:39" s="4" customFormat="1" x14ac:dyDescent="0.2">
      <c r="A570" s="43"/>
      <c r="B570" s="44"/>
      <c r="C570" s="43"/>
      <c r="D570" s="58"/>
      <c r="E570" s="43"/>
      <c r="F570" s="45"/>
      <c r="G570" s="45"/>
      <c r="H570" s="46"/>
      <c r="I570" s="42"/>
      <c r="J570" s="42"/>
      <c r="K570" s="3"/>
      <c r="L570" s="58"/>
      <c r="M570" s="58"/>
      <c r="N570" s="58"/>
      <c r="O570" s="58"/>
      <c r="P570" s="55"/>
      <c r="Q570" s="58"/>
      <c r="R570" s="84"/>
      <c r="S570" s="84"/>
      <c r="T570" s="84"/>
      <c r="U570" s="3"/>
      <c r="V570" s="42">
        <v>0</v>
      </c>
      <c r="W570" s="42" t="s">
        <v>2562</v>
      </c>
      <c r="X570" s="42" t="s">
        <v>2562</v>
      </c>
      <c r="Y570" s="42" t="s">
        <v>2562</v>
      </c>
      <c r="Z570" s="42" t="s">
        <v>2562</v>
      </c>
      <c r="AA570" s="42" t="s">
        <v>2562</v>
      </c>
      <c r="AB570" s="42" t="s">
        <v>2562</v>
      </c>
      <c r="AC570" s="42" t="s">
        <v>2562</v>
      </c>
      <c r="AD570" s="167"/>
      <c r="AE570" s="167"/>
      <c r="AF570" s="167"/>
      <c r="AG570" s="167"/>
      <c r="AH570" s="167"/>
      <c r="AI570" s="167"/>
      <c r="AJ570" s="167"/>
      <c r="AK570" s="167"/>
      <c r="AL570" s="167"/>
      <c r="AM570" s="167"/>
    </row>
    <row r="571" spans="1:39" s="4" customFormat="1" x14ac:dyDescent="0.2">
      <c r="A571" s="43"/>
      <c r="B571" s="44"/>
      <c r="C571" s="43"/>
      <c r="D571" s="58"/>
      <c r="E571" s="43"/>
      <c r="F571" s="45"/>
      <c r="G571" s="45"/>
      <c r="H571" s="46"/>
      <c r="I571" s="42"/>
      <c r="J571" s="42"/>
      <c r="K571" s="3"/>
      <c r="L571" s="58"/>
      <c r="M571" s="58"/>
      <c r="N571" s="58"/>
      <c r="O571" s="58"/>
      <c r="P571" s="55"/>
      <c r="Q571" s="58"/>
      <c r="R571" s="84"/>
      <c r="S571" s="84"/>
      <c r="T571" s="84"/>
      <c r="U571" s="3"/>
      <c r="V571" s="42">
        <v>0</v>
      </c>
      <c r="W571" s="42" t="s">
        <v>2562</v>
      </c>
      <c r="X571" s="42" t="s">
        <v>2562</v>
      </c>
      <c r="Y571" s="42" t="s">
        <v>2562</v>
      </c>
      <c r="Z571" s="42" t="s">
        <v>2562</v>
      </c>
      <c r="AA571" s="42" t="s">
        <v>2562</v>
      </c>
      <c r="AB571" s="42" t="s">
        <v>2562</v>
      </c>
      <c r="AC571" s="42" t="s">
        <v>2562</v>
      </c>
      <c r="AD571" s="167"/>
      <c r="AE571" s="167"/>
      <c r="AF571" s="167"/>
      <c r="AG571" s="167"/>
      <c r="AH571" s="167"/>
      <c r="AI571" s="167"/>
      <c r="AJ571" s="167"/>
      <c r="AK571" s="167"/>
      <c r="AL571" s="167"/>
      <c r="AM571" s="167"/>
    </row>
    <row r="572" spans="1:39" s="4" customFormat="1" x14ac:dyDescent="0.2">
      <c r="A572" s="43"/>
      <c r="B572" s="44"/>
      <c r="C572" s="43"/>
      <c r="D572" s="58"/>
      <c r="E572" s="43"/>
      <c r="F572" s="45"/>
      <c r="G572" s="45"/>
      <c r="H572" s="46"/>
      <c r="I572" s="42"/>
      <c r="J572" s="42"/>
      <c r="K572" s="3"/>
      <c r="L572" s="58"/>
      <c r="M572" s="58"/>
      <c r="N572" s="58"/>
      <c r="O572" s="58"/>
      <c r="P572" s="55"/>
      <c r="Q572" s="58"/>
      <c r="R572" s="84"/>
      <c r="S572" s="84"/>
      <c r="T572" s="84"/>
      <c r="U572" s="3"/>
      <c r="V572" s="42">
        <v>0</v>
      </c>
      <c r="W572" s="42" t="s">
        <v>2562</v>
      </c>
      <c r="X572" s="42" t="s">
        <v>2562</v>
      </c>
      <c r="Y572" s="42" t="s">
        <v>2562</v>
      </c>
      <c r="Z572" s="42" t="s">
        <v>2562</v>
      </c>
      <c r="AA572" s="42" t="s">
        <v>2562</v>
      </c>
      <c r="AB572" s="42" t="s">
        <v>2562</v>
      </c>
      <c r="AC572" s="42" t="s">
        <v>2562</v>
      </c>
      <c r="AD572" s="167"/>
      <c r="AE572" s="167"/>
      <c r="AF572" s="167"/>
      <c r="AG572" s="167"/>
      <c r="AH572" s="167"/>
      <c r="AI572" s="167"/>
      <c r="AJ572" s="167"/>
      <c r="AK572" s="167"/>
      <c r="AL572" s="167"/>
      <c r="AM572" s="167"/>
    </row>
    <row r="573" spans="1:39" s="4" customFormat="1" x14ac:dyDescent="0.2">
      <c r="A573" s="43"/>
      <c r="B573" s="44"/>
      <c r="C573" s="43"/>
      <c r="D573" s="58"/>
      <c r="E573" s="43"/>
      <c r="F573" s="45"/>
      <c r="G573" s="45"/>
      <c r="H573" s="46"/>
      <c r="I573" s="42"/>
      <c r="J573" s="42"/>
      <c r="K573" s="3"/>
      <c r="L573" s="58"/>
      <c r="M573" s="58"/>
      <c r="N573" s="58"/>
      <c r="O573" s="58"/>
      <c r="P573" s="55"/>
      <c r="Q573" s="58"/>
      <c r="R573" s="84"/>
      <c r="S573" s="84"/>
      <c r="T573" s="84"/>
      <c r="U573" s="3"/>
      <c r="V573" s="42">
        <v>0</v>
      </c>
      <c r="W573" s="42" t="s">
        <v>2562</v>
      </c>
      <c r="X573" s="42" t="s">
        <v>2562</v>
      </c>
      <c r="Y573" s="42" t="s">
        <v>2562</v>
      </c>
      <c r="Z573" s="42" t="s">
        <v>2562</v>
      </c>
      <c r="AA573" s="42" t="s">
        <v>2562</v>
      </c>
      <c r="AB573" s="42" t="s">
        <v>2562</v>
      </c>
      <c r="AC573" s="42" t="s">
        <v>2562</v>
      </c>
      <c r="AD573" s="167"/>
      <c r="AE573" s="167"/>
      <c r="AF573" s="167"/>
      <c r="AG573" s="167"/>
      <c r="AH573" s="167"/>
      <c r="AI573" s="167"/>
      <c r="AJ573" s="167"/>
      <c r="AK573" s="167"/>
      <c r="AL573" s="167"/>
      <c r="AM573" s="167"/>
    </row>
    <row r="574" spans="1:39" s="4" customFormat="1" x14ac:dyDescent="0.2">
      <c r="A574" s="43"/>
      <c r="B574" s="44"/>
      <c r="C574" s="43"/>
      <c r="D574" s="58"/>
      <c r="E574" s="43"/>
      <c r="F574" s="45"/>
      <c r="G574" s="45"/>
      <c r="H574" s="46"/>
      <c r="I574" s="42"/>
      <c r="J574" s="42"/>
      <c r="K574" s="3"/>
      <c r="L574" s="58"/>
      <c r="M574" s="58"/>
      <c r="N574" s="58"/>
      <c r="O574" s="58"/>
      <c r="P574" s="55"/>
      <c r="Q574" s="58"/>
      <c r="R574" s="84"/>
      <c r="S574" s="84"/>
      <c r="T574" s="84"/>
      <c r="U574" s="3"/>
      <c r="V574" s="42">
        <v>0</v>
      </c>
      <c r="W574" s="42" t="s">
        <v>2562</v>
      </c>
      <c r="X574" s="42" t="s">
        <v>2562</v>
      </c>
      <c r="Y574" s="42" t="s">
        <v>2562</v>
      </c>
      <c r="Z574" s="42" t="s">
        <v>2562</v>
      </c>
      <c r="AA574" s="42" t="s">
        <v>2562</v>
      </c>
      <c r="AB574" s="42" t="s">
        <v>2562</v>
      </c>
      <c r="AC574" s="42" t="s">
        <v>2562</v>
      </c>
      <c r="AD574" s="167"/>
      <c r="AE574" s="167"/>
      <c r="AF574" s="167"/>
      <c r="AG574" s="167"/>
      <c r="AH574" s="167"/>
      <c r="AI574" s="167"/>
      <c r="AJ574" s="167"/>
      <c r="AK574" s="167"/>
      <c r="AL574" s="167"/>
      <c r="AM574" s="167"/>
    </row>
    <row r="575" spans="1:39" s="4" customFormat="1" x14ac:dyDescent="0.2">
      <c r="A575" s="43"/>
      <c r="B575" s="44"/>
      <c r="C575" s="43"/>
      <c r="D575" s="58"/>
      <c r="E575" s="43"/>
      <c r="F575" s="45"/>
      <c r="G575" s="45"/>
      <c r="H575" s="46"/>
      <c r="I575" s="42"/>
      <c r="J575" s="42"/>
      <c r="K575" s="3"/>
      <c r="L575" s="58"/>
      <c r="M575" s="58"/>
      <c r="N575" s="58"/>
      <c r="O575" s="58"/>
      <c r="P575" s="55"/>
      <c r="Q575" s="58"/>
      <c r="R575" s="84"/>
      <c r="S575" s="84"/>
      <c r="T575" s="84"/>
      <c r="U575" s="3"/>
      <c r="V575" s="42">
        <v>0</v>
      </c>
      <c r="W575" s="42" t="s">
        <v>2562</v>
      </c>
      <c r="X575" s="42" t="s">
        <v>2562</v>
      </c>
      <c r="Y575" s="42" t="s">
        <v>2562</v>
      </c>
      <c r="Z575" s="42" t="s">
        <v>2562</v>
      </c>
      <c r="AA575" s="42" t="s">
        <v>2562</v>
      </c>
      <c r="AB575" s="42" t="s">
        <v>2562</v>
      </c>
      <c r="AC575" s="42" t="s">
        <v>2562</v>
      </c>
      <c r="AD575" s="167"/>
      <c r="AE575" s="167"/>
      <c r="AF575" s="167"/>
      <c r="AG575" s="167"/>
      <c r="AH575" s="167"/>
      <c r="AI575" s="167"/>
      <c r="AJ575" s="167"/>
      <c r="AK575" s="167"/>
      <c r="AL575" s="167"/>
      <c r="AM575" s="167"/>
    </row>
    <row r="576" spans="1:39" s="4" customFormat="1" x14ac:dyDescent="0.2">
      <c r="A576" s="43"/>
      <c r="B576" s="44"/>
      <c r="C576" s="43"/>
      <c r="D576" s="58"/>
      <c r="E576" s="43"/>
      <c r="F576" s="45"/>
      <c r="G576" s="45"/>
      <c r="H576" s="46"/>
      <c r="I576" s="42"/>
      <c r="J576" s="42"/>
      <c r="K576" s="3"/>
      <c r="L576" s="58"/>
      <c r="M576" s="58"/>
      <c r="N576" s="58"/>
      <c r="O576" s="58"/>
      <c r="P576" s="55"/>
      <c r="Q576" s="58"/>
      <c r="R576" s="84"/>
      <c r="S576" s="84"/>
      <c r="T576" s="84"/>
      <c r="U576" s="3"/>
      <c r="V576" s="42">
        <v>0</v>
      </c>
      <c r="W576" s="42" t="s">
        <v>2562</v>
      </c>
      <c r="X576" s="42" t="s">
        <v>2562</v>
      </c>
      <c r="Y576" s="42" t="s">
        <v>2562</v>
      </c>
      <c r="Z576" s="42" t="s">
        <v>2562</v>
      </c>
      <c r="AA576" s="42" t="s">
        <v>2562</v>
      </c>
      <c r="AB576" s="42" t="s">
        <v>2562</v>
      </c>
      <c r="AC576" s="42" t="s">
        <v>2562</v>
      </c>
      <c r="AD576" s="167"/>
      <c r="AE576" s="167"/>
      <c r="AF576" s="167"/>
      <c r="AG576" s="167"/>
      <c r="AH576" s="167"/>
      <c r="AI576" s="167"/>
      <c r="AJ576" s="167"/>
      <c r="AK576" s="167"/>
      <c r="AL576" s="167"/>
      <c r="AM576" s="167"/>
    </row>
    <row r="577" spans="1:39" s="4" customFormat="1" x14ac:dyDescent="0.2">
      <c r="A577" s="43"/>
      <c r="B577" s="44"/>
      <c r="C577" s="43"/>
      <c r="D577" s="58"/>
      <c r="E577" s="43"/>
      <c r="F577" s="45"/>
      <c r="G577" s="45"/>
      <c r="H577" s="46"/>
      <c r="I577" s="42"/>
      <c r="J577" s="42"/>
      <c r="K577" s="3"/>
      <c r="L577" s="58"/>
      <c r="M577" s="58"/>
      <c r="N577" s="58"/>
      <c r="O577" s="58"/>
      <c r="P577" s="55"/>
      <c r="Q577" s="58"/>
      <c r="R577" s="84"/>
      <c r="S577" s="84"/>
      <c r="T577" s="84"/>
      <c r="U577" s="3"/>
      <c r="V577" s="42">
        <v>0</v>
      </c>
      <c r="W577" s="42" t="s">
        <v>2562</v>
      </c>
      <c r="X577" s="42" t="s">
        <v>2562</v>
      </c>
      <c r="Y577" s="42" t="s">
        <v>2562</v>
      </c>
      <c r="Z577" s="42" t="s">
        <v>2562</v>
      </c>
      <c r="AA577" s="42" t="s">
        <v>2562</v>
      </c>
      <c r="AB577" s="42" t="s">
        <v>2562</v>
      </c>
      <c r="AC577" s="42" t="s">
        <v>2562</v>
      </c>
      <c r="AD577" s="167"/>
      <c r="AE577" s="167"/>
      <c r="AF577" s="167"/>
      <c r="AG577" s="167"/>
      <c r="AH577" s="167"/>
      <c r="AI577" s="167"/>
      <c r="AJ577" s="167"/>
      <c r="AK577" s="167"/>
      <c r="AL577" s="167"/>
      <c r="AM577" s="167"/>
    </row>
    <row r="578" spans="1:39" s="4" customFormat="1" x14ac:dyDescent="0.2">
      <c r="A578" s="43"/>
      <c r="B578" s="44"/>
      <c r="C578" s="43"/>
      <c r="D578" s="58"/>
      <c r="E578" s="43"/>
      <c r="F578" s="45"/>
      <c r="G578" s="45"/>
      <c r="H578" s="46"/>
      <c r="I578" s="42"/>
      <c r="J578" s="42"/>
      <c r="K578" s="3"/>
      <c r="L578" s="58"/>
      <c r="M578" s="58"/>
      <c r="N578" s="58"/>
      <c r="O578" s="58"/>
      <c r="P578" s="55"/>
      <c r="Q578" s="58"/>
      <c r="R578" s="84"/>
      <c r="S578" s="84"/>
      <c r="T578" s="84"/>
      <c r="U578" s="3"/>
      <c r="V578" s="42">
        <v>0</v>
      </c>
      <c r="W578" s="42" t="s">
        <v>2562</v>
      </c>
      <c r="X578" s="42" t="s">
        <v>2562</v>
      </c>
      <c r="Y578" s="42" t="s">
        <v>2562</v>
      </c>
      <c r="Z578" s="42" t="s">
        <v>2562</v>
      </c>
      <c r="AA578" s="42" t="s">
        <v>2562</v>
      </c>
      <c r="AB578" s="42" t="s">
        <v>2562</v>
      </c>
      <c r="AC578" s="42" t="s">
        <v>2562</v>
      </c>
      <c r="AD578" s="167"/>
      <c r="AE578" s="167"/>
      <c r="AF578" s="167"/>
      <c r="AG578" s="167"/>
      <c r="AH578" s="167"/>
      <c r="AI578" s="167"/>
      <c r="AJ578" s="167"/>
      <c r="AK578" s="167"/>
      <c r="AL578" s="167"/>
      <c r="AM578" s="167"/>
    </row>
    <row r="579" spans="1:39" s="4" customFormat="1" x14ac:dyDescent="0.2">
      <c r="A579" s="43"/>
      <c r="B579" s="44"/>
      <c r="C579" s="43"/>
      <c r="D579" s="58"/>
      <c r="E579" s="43"/>
      <c r="F579" s="45"/>
      <c r="G579" s="45"/>
      <c r="H579" s="46"/>
      <c r="I579" s="42"/>
      <c r="J579" s="42"/>
      <c r="K579" s="3"/>
      <c r="L579" s="58"/>
      <c r="M579" s="58"/>
      <c r="N579" s="58"/>
      <c r="O579" s="58"/>
      <c r="P579" s="55"/>
      <c r="Q579" s="58"/>
      <c r="R579" s="84"/>
      <c r="S579" s="84"/>
      <c r="T579" s="84"/>
      <c r="U579" s="3"/>
      <c r="V579" s="42">
        <v>0</v>
      </c>
      <c r="W579" s="42" t="s">
        <v>2562</v>
      </c>
      <c r="X579" s="42" t="s">
        <v>2562</v>
      </c>
      <c r="Y579" s="42" t="s">
        <v>2562</v>
      </c>
      <c r="Z579" s="42" t="s">
        <v>2562</v>
      </c>
      <c r="AA579" s="42" t="s">
        <v>2562</v>
      </c>
      <c r="AB579" s="42" t="s">
        <v>2562</v>
      </c>
      <c r="AC579" s="42" t="s">
        <v>2562</v>
      </c>
      <c r="AD579" s="167"/>
      <c r="AE579" s="167"/>
      <c r="AF579" s="167"/>
      <c r="AG579" s="167"/>
      <c r="AH579" s="167"/>
      <c r="AI579" s="167"/>
      <c r="AJ579" s="167"/>
      <c r="AK579" s="167"/>
      <c r="AL579" s="167"/>
      <c r="AM579" s="167"/>
    </row>
    <row r="580" spans="1:39" s="4" customFormat="1" x14ac:dyDescent="0.2">
      <c r="A580" s="43"/>
      <c r="B580" s="44"/>
      <c r="C580" s="43"/>
      <c r="D580" s="58"/>
      <c r="E580" s="43"/>
      <c r="F580" s="45"/>
      <c r="G580" s="45"/>
      <c r="H580" s="46"/>
      <c r="I580" s="42"/>
      <c r="J580" s="42"/>
      <c r="K580" s="3"/>
      <c r="L580" s="58"/>
      <c r="M580" s="58"/>
      <c r="N580" s="58"/>
      <c r="O580" s="58"/>
      <c r="P580" s="55"/>
      <c r="Q580" s="58"/>
      <c r="R580" s="84"/>
      <c r="S580" s="84"/>
      <c r="T580" s="84"/>
      <c r="U580" s="3"/>
      <c r="V580" s="42">
        <v>0</v>
      </c>
      <c r="W580" s="42" t="s">
        <v>2562</v>
      </c>
      <c r="X580" s="42" t="s">
        <v>2562</v>
      </c>
      <c r="Y580" s="42" t="s">
        <v>2562</v>
      </c>
      <c r="Z580" s="42" t="s">
        <v>2562</v>
      </c>
      <c r="AA580" s="42" t="s">
        <v>2562</v>
      </c>
      <c r="AB580" s="42" t="s">
        <v>2562</v>
      </c>
      <c r="AC580" s="42" t="s">
        <v>2562</v>
      </c>
      <c r="AD580" s="167"/>
      <c r="AE580" s="167"/>
      <c r="AF580" s="167"/>
      <c r="AG580" s="167"/>
      <c r="AH580" s="167"/>
      <c r="AI580" s="167"/>
      <c r="AJ580" s="167"/>
      <c r="AK580" s="167"/>
      <c r="AL580" s="167"/>
      <c r="AM580" s="167"/>
    </row>
    <row r="581" spans="1:39" s="4" customFormat="1" x14ac:dyDescent="0.2">
      <c r="A581" s="43"/>
      <c r="B581" s="44"/>
      <c r="C581" s="43"/>
      <c r="D581" s="58"/>
      <c r="E581" s="43"/>
      <c r="F581" s="45"/>
      <c r="G581" s="45"/>
      <c r="H581" s="46"/>
      <c r="I581" s="42"/>
      <c r="J581" s="42"/>
      <c r="K581" s="3"/>
      <c r="L581" s="58"/>
      <c r="M581" s="58"/>
      <c r="N581" s="58"/>
      <c r="O581" s="58"/>
      <c r="P581" s="55"/>
      <c r="Q581" s="58"/>
      <c r="R581" s="84"/>
      <c r="S581" s="84"/>
      <c r="T581" s="84"/>
      <c r="U581" s="3"/>
      <c r="V581" s="42">
        <v>0</v>
      </c>
      <c r="W581" s="42" t="s">
        <v>2562</v>
      </c>
      <c r="X581" s="42" t="s">
        <v>2562</v>
      </c>
      <c r="Y581" s="42" t="s">
        <v>2562</v>
      </c>
      <c r="Z581" s="42" t="s">
        <v>2562</v>
      </c>
      <c r="AA581" s="42" t="s">
        <v>2562</v>
      </c>
      <c r="AB581" s="42" t="s">
        <v>2562</v>
      </c>
      <c r="AC581" s="42" t="s">
        <v>2562</v>
      </c>
      <c r="AD581" s="167"/>
      <c r="AE581" s="167"/>
      <c r="AF581" s="167"/>
      <c r="AG581" s="167"/>
      <c r="AH581" s="167"/>
      <c r="AI581" s="167"/>
      <c r="AJ581" s="167"/>
      <c r="AK581" s="167"/>
      <c r="AL581" s="167"/>
      <c r="AM581" s="167"/>
    </row>
    <row r="582" spans="1:39" s="4" customFormat="1" x14ac:dyDescent="0.2">
      <c r="A582" s="43"/>
      <c r="B582" s="44"/>
      <c r="C582" s="43"/>
      <c r="D582" s="58"/>
      <c r="E582" s="43"/>
      <c r="F582" s="45"/>
      <c r="G582" s="45"/>
      <c r="H582" s="46"/>
      <c r="I582" s="42"/>
      <c r="J582" s="42"/>
      <c r="K582" s="3"/>
      <c r="L582" s="58"/>
      <c r="M582" s="58"/>
      <c r="N582" s="58"/>
      <c r="O582" s="58"/>
      <c r="P582" s="55"/>
      <c r="Q582" s="58"/>
      <c r="R582" s="84"/>
      <c r="S582" s="84"/>
      <c r="T582" s="84"/>
      <c r="U582" s="3"/>
      <c r="V582" s="42">
        <v>0</v>
      </c>
      <c r="W582" s="42" t="s">
        <v>2562</v>
      </c>
      <c r="X582" s="42" t="s">
        <v>2562</v>
      </c>
      <c r="Y582" s="42" t="s">
        <v>2562</v>
      </c>
      <c r="Z582" s="42" t="s">
        <v>2562</v>
      </c>
      <c r="AA582" s="42" t="s">
        <v>2562</v>
      </c>
      <c r="AB582" s="42" t="s">
        <v>2562</v>
      </c>
      <c r="AC582" s="42" t="s">
        <v>2562</v>
      </c>
      <c r="AD582" s="167"/>
      <c r="AE582" s="167"/>
      <c r="AF582" s="167"/>
      <c r="AG582" s="167"/>
      <c r="AH582" s="167"/>
      <c r="AI582" s="167"/>
      <c r="AJ582" s="167"/>
      <c r="AK582" s="167"/>
      <c r="AL582" s="167"/>
      <c r="AM582" s="167"/>
    </row>
    <row r="583" spans="1:39" s="4" customFormat="1" x14ac:dyDescent="0.2">
      <c r="A583" s="43"/>
      <c r="B583" s="44"/>
      <c r="C583" s="43"/>
      <c r="D583" s="58"/>
      <c r="E583" s="43"/>
      <c r="F583" s="45"/>
      <c r="G583" s="45"/>
      <c r="H583" s="46"/>
      <c r="I583" s="42"/>
      <c r="J583" s="42"/>
      <c r="K583" s="3"/>
      <c r="L583" s="58"/>
      <c r="M583" s="58"/>
      <c r="N583" s="58"/>
      <c r="O583" s="58"/>
      <c r="P583" s="55"/>
      <c r="Q583" s="58"/>
      <c r="R583" s="84"/>
      <c r="S583" s="84"/>
      <c r="T583" s="84"/>
      <c r="U583" s="3"/>
      <c r="V583" s="42">
        <v>0</v>
      </c>
      <c r="W583" s="42" t="s">
        <v>2562</v>
      </c>
      <c r="X583" s="42" t="s">
        <v>2562</v>
      </c>
      <c r="Y583" s="42" t="s">
        <v>2562</v>
      </c>
      <c r="Z583" s="42" t="s">
        <v>2562</v>
      </c>
      <c r="AA583" s="42" t="s">
        <v>2562</v>
      </c>
      <c r="AB583" s="42" t="s">
        <v>2562</v>
      </c>
      <c r="AC583" s="42" t="s">
        <v>2562</v>
      </c>
      <c r="AD583" s="167"/>
      <c r="AE583" s="167"/>
      <c r="AF583" s="167"/>
      <c r="AG583" s="167"/>
      <c r="AH583" s="167"/>
      <c r="AI583" s="167"/>
      <c r="AJ583" s="167"/>
      <c r="AK583" s="167"/>
      <c r="AL583" s="167"/>
      <c r="AM583" s="167"/>
    </row>
    <row r="584" spans="1:39" s="4" customFormat="1" x14ac:dyDescent="0.2">
      <c r="A584" s="43"/>
      <c r="B584" s="44"/>
      <c r="C584" s="43"/>
      <c r="D584" s="58"/>
      <c r="E584" s="43"/>
      <c r="F584" s="45"/>
      <c r="G584" s="45"/>
      <c r="H584" s="46"/>
      <c r="I584" s="42"/>
      <c r="J584" s="42"/>
      <c r="K584" s="3"/>
      <c r="L584" s="58"/>
      <c r="M584" s="58"/>
      <c r="N584" s="58"/>
      <c r="O584" s="58"/>
      <c r="P584" s="55"/>
      <c r="Q584" s="58"/>
      <c r="R584" s="84"/>
      <c r="S584" s="84"/>
      <c r="T584" s="84"/>
      <c r="U584" s="3"/>
      <c r="V584" s="42">
        <v>0</v>
      </c>
      <c r="W584" s="42" t="s">
        <v>2562</v>
      </c>
      <c r="X584" s="42" t="s">
        <v>2562</v>
      </c>
      <c r="Y584" s="42" t="s">
        <v>2562</v>
      </c>
      <c r="Z584" s="42" t="s">
        <v>2562</v>
      </c>
      <c r="AA584" s="42" t="s">
        <v>2562</v>
      </c>
      <c r="AB584" s="42" t="s">
        <v>2562</v>
      </c>
      <c r="AC584" s="42" t="s">
        <v>2562</v>
      </c>
      <c r="AD584" s="167"/>
      <c r="AE584" s="167"/>
      <c r="AF584" s="167"/>
      <c r="AG584" s="167"/>
      <c r="AH584" s="167"/>
      <c r="AI584" s="167"/>
      <c r="AJ584" s="167"/>
      <c r="AK584" s="167"/>
      <c r="AL584" s="167"/>
      <c r="AM584" s="167"/>
    </row>
    <row r="585" spans="1:39" s="4" customFormat="1" x14ac:dyDescent="0.2">
      <c r="A585" s="43"/>
      <c r="B585" s="44"/>
      <c r="C585" s="43"/>
      <c r="D585" s="58"/>
      <c r="E585" s="43"/>
      <c r="F585" s="45"/>
      <c r="G585" s="45"/>
      <c r="H585" s="46"/>
      <c r="I585" s="42"/>
      <c r="J585" s="42"/>
      <c r="K585" s="3"/>
      <c r="L585" s="58"/>
      <c r="M585" s="58"/>
      <c r="N585" s="58"/>
      <c r="O585" s="58"/>
      <c r="P585" s="55"/>
      <c r="Q585" s="58"/>
      <c r="R585" s="84"/>
      <c r="S585" s="84"/>
      <c r="T585" s="84"/>
      <c r="U585" s="3"/>
      <c r="V585" s="42">
        <v>0</v>
      </c>
      <c r="W585" s="42" t="s">
        <v>2562</v>
      </c>
      <c r="X585" s="42" t="s">
        <v>2562</v>
      </c>
      <c r="Y585" s="42" t="s">
        <v>2562</v>
      </c>
      <c r="Z585" s="42" t="s">
        <v>2562</v>
      </c>
      <c r="AA585" s="42" t="s">
        <v>2562</v>
      </c>
      <c r="AB585" s="42" t="s">
        <v>2562</v>
      </c>
      <c r="AC585" s="42" t="s">
        <v>2562</v>
      </c>
      <c r="AD585" s="167"/>
      <c r="AE585" s="167"/>
      <c r="AF585" s="167"/>
      <c r="AG585" s="167"/>
      <c r="AH585" s="167"/>
      <c r="AI585" s="167"/>
      <c r="AJ585" s="167"/>
      <c r="AK585" s="167"/>
      <c r="AL585" s="167"/>
      <c r="AM585" s="167"/>
    </row>
    <row r="586" spans="1:39" s="4" customFormat="1" x14ac:dyDescent="0.2">
      <c r="A586" s="43"/>
      <c r="B586" s="44"/>
      <c r="C586" s="43"/>
      <c r="D586" s="58"/>
      <c r="E586" s="43"/>
      <c r="F586" s="45"/>
      <c r="G586" s="45"/>
      <c r="H586" s="46"/>
      <c r="I586" s="42"/>
      <c r="J586" s="42"/>
      <c r="K586" s="3"/>
      <c r="L586" s="58"/>
      <c r="M586" s="58"/>
      <c r="N586" s="58"/>
      <c r="O586" s="58"/>
      <c r="P586" s="55"/>
      <c r="Q586" s="58"/>
      <c r="R586" s="84"/>
      <c r="S586" s="84"/>
      <c r="T586" s="84"/>
      <c r="U586" s="3"/>
      <c r="V586" s="42">
        <v>0</v>
      </c>
      <c r="W586" s="42" t="s">
        <v>2562</v>
      </c>
      <c r="X586" s="42" t="s">
        <v>2562</v>
      </c>
      <c r="Y586" s="42" t="s">
        <v>2562</v>
      </c>
      <c r="Z586" s="42" t="s">
        <v>2562</v>
      </c>
      <c r="AA586" s="42" t="s">
        <v>2562</v>
      </c>
      <c r="AB586" s="42" t="s">
        <v>2562</v>
      </c>
      <c r="AC586" s="42" t="s">
        <v>2562</v>
      </c>
      <c r="AD586" s="167"/>
      <c r="AE586" s="167"/>
      <c r="AF586" s="167"/>
      <c r="AG586" s="167"/>
      <c r="AH586" s="167"/>
      <c r="AI586" s="167"/>
      <c r="AJ586" s="167"/>
      <c r="AK586" s="167"/>
      <c r="AL586" s="167"/>
      <c r="AM586" s="167"/>
    </row>
    <row r="587" spans="1:39" s="4" customFormat="1" x14ac:dyDescent="0.2">
      <c r="A587" s="43"/>
      <c r="B587" s="44"/>
      <c r="C587" s="43"/>
      <c r="D587" s="58"/>
      <c r="E587" s="43"/>
      <c r="F587" s="45"/>
      <c r="G587" s="45"/>
      <c r="H587" s="46"/>
      <c r="I587" s="42"/>
      <c r="J587" s="42"/>
      <c r="K587" s="3"/>
      <c r="L587" s="58"/>
      <c r="M587" s="58"/>
      <c r="N587" s="58"/>
      <c r="O587" s="58"/>
      <c r="P587" s="55"/>
      <c r="Q587" s="58"/>
      <c r="R587" s="84"/>
      <c r="S587" s="84"/>
      <c r="T587" s="84"/>
      <c r="U587" s="3"/>
      <c r="V587" s="42">
        <v>0</v>
      </c>
      <c r="W587" s="42" t="s">
        <v>2562</v>
      </c>
      <c r="X587" s="42" t="s">
        <v>2562</v>
      </c>
      <c r="Y587" s="42" t="s">
        <v>2562</v>
      </c>
      <c r="Z587" s="42" t="s">
        <v>2562</v>
      </c>
      <c r="AA587" s="42" t="s">
        <v>2562</v>
      </c>
      <c r="AB587" s="42" t="s">
        <v>2562</v>
      </c>
      <c r="AC587" s="42" t="s">
        <v>2562</v>
      </c>
      <c r="AD587" s="167"/>
      <c r="AE587" s="167"/>
      <c r="AF587" s="167"/>
      <c r="AG587" s="167"/>
      <c r="AH587" s="167"/>
      <c r="AI587" s="167"/>
      <c r="AJ587" s="167"/>
      <c r="AK587" s="167"/>
      <c r="AL587" s="167"/>
      <c r="AM587" s="167"/>
    </row>
    <row r="588" spans="1:39" s="4" customFormat="1" x14ac:dyDescent="0.2">
      <c r="A588" s="43"/>
      <c r="B588" s="44"/>
      <c r="C588" s="43"/>
      <c r="D588" s="58"/>
      <c r="E588" s="43"/>
      <c r="F588" s="45"/>
      <c r="G588" s="45"/>
      <c r="H588" s="46"/>
      <c r="I588" s="42"/>
      <c r="J588" s="42"/>
      <c r="K588" s="3"/>
      <c r="L588" s="58"/>
      <c r="M588" s="58"/>
      <c r="N588" s="58"/>
      <c r="O588" s="58"/>
      <c r="P588" s="55"/>
      <c r="Q588" s="58"/>
      <c r="R588" s="84"/>
      <c r="S588" s="84"/>
      <c r="T588" s="84"/>
      <c r="U588" s="3"/>
      <c r="V588" s="42">
        <v>0</v>
      </c>
      <c r="W588" s="42" t="s">
        <v>2562</v>
      </c>
      <c r="X588" s="42" t="s">
        <v>2562</v>
      </c>
      <c r="Y588" s="42" t="s">
        <v>2562</v>
      </c>
      <c r="Z588" s="42" t="s">
        <v>2562</v>
      </c>
      <c r="AA588" s="42" t="s">
        <v>2562</v>
      </c>
      <c r="AB588" s="42" t="s">
        <v>2562</v>
      </c>
      <c r="AC588" s="42" t="s">
        <v>2562</v>
      </c>
      <c r="AD588" s="167"/>
      <c r="AE588" s="167"/>
      <c r="AF588" s="167"/>
      <c r="AG588" s="167"/>
      <c r="AH588" s="167"/>
      <c r="AI588" s="167"/>
      <c r="AJ588" s="167"/>
      <c r="AK588" s="167"/>
      <c r="AL588" s="167"/>
      <c r="AM588" s="167"/>
    </row>
    <row r="589" spans="1:39" s="4" customFormat="1" x14ac:dyDescent="0.2">
      <c r="A589" s="43"/>
      <c r="B589" s="44"/>
      <c r="C589" s="43"/>
      <c r="D589" s="58"/>
      <c r="E589" s="43"/>
      <c r="F589" s="45"/>
      <c r="G589" s="45"/>
      <c r="H589" s="46"/>
      <c r="I589" s="42"/>
      <c r="J589" s="42"/>
      <c r="K589" s="3"/>
      <c r="L589" s="58"/>
      <c r="M589" s="58"/>
      <c r="N589" s="58"/>
      <c r="O589" s="58"/>
      <c r="P589" s="55"/>
      <c r="Q589" s="58"/>
      <c r="R589" s="84"/>
      <c r="S589" s="84"/>
      <c r="T589" s="84"/>
      <c r="U589" s="3"/>
      <c r="V589" s="42">
        <v>0</v>
      </c>
      <c r="W589" s="42" t="s">
        <v>2562</v>
      </c>
      <c r="X589" s="42" t="s">
        <v>2562</v>
      </c>
      <c r="Y589" s="42" t="s">
        <v>2562</v>
      </c>
      <c r="Z589" s="42" t="s">
        <v>2562</v>
      </c>
      <c r="AA589" s="42" t="s">
        <v>2562</v>
      </c>
      <c r="AB589" s="42" t="s">
        <v>2562</v>
      </c>
      <c r="AC589" s="42" t="s">
        <v>2562</v>
      </c>
      <c r="AD589" s="167"/>
      <c r="AE589" s="167"/>
      <c r="AF589" s="167"/>
      <c r="AG589" s="167"/>
      <c r="AH589" s="167"/>
      <c r="AI589" s="167"/>
      <c r="AJ589" s="167"/>
      <c r="AK589" s="167"/>
      <c r="AL589" s="167"/>
      <c r="AM589" s="167"/>
    </row>
    <row r="590" spans="1:39" s="4" customFormat="1" x14ac:dyDescent="0.2">
      <c r="A590" s="43"/>
      <c r="B590" s="44"/>
      <c r="C590" s="43"/>
      <c r="D590" s="58"/>
      <c r="E590" s="43"/>
      <c r="F590" s="45"/>
      <c r="G590" s="45"/>
      <c r="H590" s="46"/>
      <c r="I590" s="42"/>
      <c r="J590" s="42"/>
      <c r="K590" s="3"/>
      <c r="L590" s="58"/>
      <c r="M590" s="58"/>
      <c r="N590" s="58"/>
      <c r="O590" s="58"/>
      <c r="P590" s="55"/>
      <c r="Q590" s="58"/>
      <c r="R590" s="84"/>
      <c r="S590" s="84"/>
      <c r="T590" s="84"/>
      <c r="U590" s="3"/>
      <c r="V590" s="42">
        <v>0</v>
      </c>
      <c r="W590" s="42" t="s">
        <v>2562</v>
      </c>
      <c r="X590" s="42" t="s">
        <v>2562</v>
      </c>
      <c r="Y590" s="42" t="s">
        <v>2562</v>
      </c>
      <c r="Z590" s="42" t="s">
        <v>2562</v>
      </c>
      <c r="AA590" s="42" t="s">
        <v>2562</v>
      </c>
      <c r="AB590" s="42" t="s">
        <v>2562</v>
      </c>
      <c r="AC590" s="42" t="s">
        <v>2562</v>
      </c>
      <c r="AD590" s="167"/>
      <c r="AE590" s="167"/>
      <c r="AF590" s="167"/>
      <c r="AG590" s="167"/>
      <c r="AH590" s="167"/>
      <c r="AI590" s="167"/>
      <c r="AJ590" s="167"/>
      <c r="AK590" s="167"/>
      <c r="AL590" s="167"/>
      <c r="AM590" s="167"/>
    </row>
    <row r="591" spans="1:39" s="4" customFormat="1" x14ac:dyDescent="0.2">
      <c r="A591" s="43"/>
      <c r="B591" s="44"/>
      <c r="C591" s="43"/>
      <c r="D591" s="58"/>
      <c r="E591" s="43"/>
      <c r="F591" s="45"/>
      <c r="G591" s="45"/>
      <c r="H591" s="46"/>
      <c r="I591" s="42"/>
      <c r="J591" s="42"/>
      <c r="K591" s="3"/>
      <c r="L591" s="58"/>
      <c r="M591" s="58"/>
      <c r="N591" s="58"/>
      <c r="O591" s="58"/>
      <c r="P591" s="55"/>
      <c r="Q591" s="58"/>
      <c r="R591" s="84"/>
      <c r="S591" s="84"/>
      <c r="T591" s="84"/>
      <c r="U591" s="3"/>
      <c r="V591" s="42">
        <v>0</v>
      </c>
      <c r="W591" s="42" t="s">
        <v>2562</v>
      </c>
      <c r="X591" s="42" t="s">
        <v>2562</v>
      </c>
      <c r="Y591" s="42" t="s">
        <v>2562</v>
      </c>
      <c r="Z591" s="42" t="s">
        <v>2562</v>
      </c>
      <c r="AA591" s="42" t="s">
        <v>2562</v>
      </c>
      <c r="AB591" s="42" t="s">
        <v>2562</v>
      </c>
      <c r="AC591" s="42" t="s">
        <v>2562</v>
      </c>
      <c r="AD591" s="167"/>
      <c r="AE591" s="167"/>
      <c r="AF591" s="167"/>
      <c r="AG591" s="167"/>
      <c r="AH591" s="167"/>
      <c r="AI591" s="167"/>
      <c r="AJ591" s="167"/>
      <c r="AK591" s="167"/>
      <c r="AL591" s="167"/>
      <c r="AM591" s="167"/>
    </row>
    <row r="592" spans="1:39" s="4" customFormat="1" x14ac:dyDescent="0.2">
      <c r="A592" s="43"/>
      <c r="B592" s="44"/>
      <c r="C592" s="43"/>
      <c r="D592" s="58"/>
      <c r="E592" s="43"/>
      <c r="F592" s="45"/>
      <c r="G592" s="45"/>
      <c r="H592" s="46"/>
      <c r="I592" s="42"/>
      <c r="J592" s="42"/>
      <c r="K592" s="3"/>
      <c r="L592" s="58"/>
      <c r="M592" s="58"/>
      <c r="N592" s="58"/>
      <c r="O592" s="58"/>
      <c r="P592" s="55"/>
      <c r="Q592" s="58"/>
      <c r="R592" s="84"/>
      <c r="S592" s="84"/>
      <c r="T592" s="84"/>
      <c r="U592" s="3"/>
      <c r="V592" s="42">
        <v>0</v>
      </c>
      <c r="W592" s="42" t="s">
        <v>2562</v>
      </c>
      <c r="X592" s="42" t="s">
        <v>2562</v>
      </c>
      <c r="Y592" s="42" t="s">
        <v>2562</v>
      </c>
      <c r="Z592" s="42" t="s">
        <v>2562</v>
      </c>
      <c r="AA592" s="42" t="s">
        <v>2562</v>
      </c>
      <c r="AB592" s="42" t="s">
        <v>2562</v>
      </c>
      <c r="AC592" s="42" t="s">
        <v>2562</v>
      </c>
      <c r="AD592" s="167"/>
      <c r="AE592" s="167"/>
      <c r="AF592" s="167"/>
      <c r="AG592" s="167"/>
      <c r="AH592" s="167"/>
      <c r="AI592" s="167"/>
      <c r="AJ592" s="167"/>
      <c r="AK592" s="167"/>
      <c r="AL592" s="167"/>
      <c r="AM592" s="167"/>
    </row>
    <row r="593" spans="1:39" s="4" customFormat="1" x14ac:dyDescent="0.2">
      <c r="A593" s="43"/>
      <c r="B593" s="44"/>
      <c r="C593" s="43"/>
      <c r="D593" s="58"/>
      <c r="E593" s="43"/>
      <c r="F593" s="45"/>
      <c r="G593" s="45"/>
      <c r="H593" s="46"/>
      <c r="I593" s="42"/>
      <c r="J593" s="42"/>
      <c r="K593" s="3"/>
      <c r="L593" s="58"/>
      <c r="M593" s="58"/>
      <c r="N593" s="58"/>
      <c r="O593" s="58"/>
      <c r="P593" s="55"/>
      <c r="Q593" s="58"/>
      <c r="R593" s="84"/>
      <c r="S593" s="84"/>
      <c r="T593" s="84"/>
      <c r="U593" s="3"/>
      <c r="V593" s="42">
        <v>0</v>
      </c>
      <c r="W593" s="42" t="s">
        <v>2562</v>
      </c>
      <c r="X593" s="42" t="s">
        <v>2562</v>
      </c>
      <c r="Y593" s="42" t="s">
        <v>2562</v>
      </c>
      <c r="Z593" s="42" t="s">
        <v>2562</v>
      </c>
      <c r="AA593" s="42" t="s">
        <v>2562</v>
      </c>
      <c r="AB593" s="42" t="s">
        <v>2562</v>
      </c>
      <c r="AC593" s="42" t="s">
        <v>2562</v>
      </c>
      <c r="AD593" s="167"/>
      <c r="AE593" s="167"/>
      <c r="AF593" s="167"/>
      <c r="AG593" s="167"/>
      <c r="AH593" s="167"/>
      <c r="AI593" s="167"/>
      <c r="AJ593" s="167"/>
      <c r="AK593" s="167"/>
      <c r="AL593" s="167"/>
      <c r="AM593" s="167"/>
    </row>
    <row r="594" spans="1:39" s="4" customFormat="1" x14ac:dyDescent="0.2">
      <c r="A594" s="43"/>
      <c r="B594" s="44"/>
      <c r="C594" s="43"/>
      <c r="D594" s="58"/>
      <c r="E594" s="43"/>
      <c r="F594" s="45"/>
      <c r="G594" s="45"/>
      <c r="H594" s="46"/>
      <c r="I594" s="42"/>
      <c r="J594" s="42"/>
      <c r="K594" s="3"/>
      <c r="L594" s="58"/>
      <c r="M594" s="58"/>
      <c r="N594" s="58"/>
      <c r="O594" s="58"/>
      <c r="P594" s="55"/>
      <c r="Q594" s="58"/>
      <c r="R594" s="84"/>
      <c r="S594" s="84"/>
      <c r="T594" s="84"/>
      <c r="U594" s="3"/>
      <c r="V594" s="42">
        <v>0</v>
      </c>
      <c r="W594" s="42" t="s">
        <v>2562</v>
      </c>
      <c r="X594" s="42" t="s">
        <v>2562</v>
      </c>
      <c r="Y594" s="42" t="s">
        <v>2562</v>
      </c>
      <c r="Z594" s="42" t="s">
        <v>2562</v>
      </c>
      <c r="AA594" s="42" t="s">
        <v>2562</v>
      </c>
      <c r="AB594" s="42" t="s">
        <v>2562</v>
      </c>
      <c r="AC594" s="42" t="s">
        <v>2562</v>
      </c>
      <c r="AD594" s="167"/>
      <c r="AE594" s="167"/>
      <c r="AF594" s="167"/>
      <c r="AG594" s="167"/>
      <c r="AH594" s="167"/>
      <c r="AI594" s="167"/>
      <c r="AJ594" s="167"/>
      <c r="AK594" s="167"/>
      <c r="AL594" s="167"/>
      <c r="AM594" s="167"/>
    </row>
    <row r="595" spans="1:39" s="4" customFormat="1" x14ac:dyDescent="0.2">
      <c r="A595" s="43"/>
      <c r="B595" s="44"/>
      <c r="C595" s="43"/>
      <c r="D595" s="58"/>
      <c r="E595" s="43"/>
      <c r="F595" s="45"/>
      <c r="G595" s="45"/>
      <c r="H595" s="46"/>
      <c r="I595" s="42"/>
      <c r="J595" s="42"/>
      <c r="K595" s="3"/>
      <c r="L595" s="58"/>
      <c r="M595" s="58"/>
      <c r="N595" s="58"/>
      <c r="O595" s="58"/>
      <c r="P595" s="55"/>
      <c r="Q595" s="58"/>
      <c r="R595" s="84"/>
      <c r="S595" s="84"/>
      <c r="T595" s="84"/>
      <c r="U595" s="3"/>
      <c r="V595" s="42">
        <v>0</v>
      </c>
      <c r="W595" s="42" t="s">
        <v>2562</v>
      </c>
      <c r="X595" s="42" t="s">
        <v>2562</v>
      </c>
      <c r="Y595" s="42" t="s">
        <v>2562</v>
      </c>
      <c r="Z595" s="42" t="s">
        <v>2562</v>
      </c>
      <c r="AA595" s="42" t="s">
        <v>2562</v>
      </c>
      <c r="AB595" s="42" t="s">
        <v>2562</v>
      </c>
      <c r="AC595" s="42" t="s">
        <v>2562</v>
      </c>
      <c r="AD595" s="167"/>
      <c r="AE595" s="167"/>
      <c r="AF595" s="167"/>
      <c r="AG595" s="167"/>
      <c r="AH595" s="167"/>
      <c r="AI595" s="167"/>
      <c r="AJ595" s="167"/>
      <c r="AK595" s="167"/>
      <c r="AL595" s="167"/>
      <c r="AM595" s="167"/>
    </row>
    <row r="596" spans="1:39" s="4" customFormat="1" x14ac:dyDescent="0.2">
      <c r="A596" s="43"/>
      <c r="B596" s="44"/>
      <c r="C596" s="43"/>
      <c r="D596" s="58"/>
      <c r="E596" s="43"/>
      <c r="F596" s="45"/>
      <c r="G596" s="45"/>
      <c r="H596" s="46"/>
      <c r="I596" s="42"/>
      <c r="J596" s="42"/>
      <c r="K596" s="3"/>
      <c r="L596" s="58"/>
      <c r="M596" s="58"/>
      <c r="N596" s="58"/>
      <c r="O596" s="58"/>
      <c r="P596" s="55"/>
      <c r="Q596" s="58"/>
      <c r="R596" s="84"/>
      <c r="S596" s="84"/>
      <c r="T596" s="84"/>
      <c r="U596" s="3"/>
      <c r="V596" s="42">
        <v>0</v>
      </c>
      <c r="W596" s="42" t="s">
        <v>2562</v>
      </c>
      <c r="X596" s="42" t="s">
        <v>2562</v>
      </c>
      <c r="Y596" s="42" t="s">
        <v>2562</v>
      </c>
      <c r="Z596" s="42" t="s">
        <v>2562</v>
      </c>
      <c r="AA596" s="42" t="s">
        <v>2562</v>
      </c>
      <c r="AB596" s="42" t="s">
        <v>2562</v>
      </c>
      <c r="AC596" s="42" t="s">
        <v>2562</v>
      </c>
      <c r="AD596" s="167"/>
      <c r="AE596" s="167"/>
      <c r="AF596" s="167"/>
      <c r="AG596" s="167"/>
      <c r="AH596" s="167"/>
      <c r="AI596" s="167"/>
      <c r="AJ596" s="167"/>
      <c r="AK596" s="167"/>
      <c r="AL596" s="167"/>
      <c r="AM596" s="167"/>
    </row>
    <row r="597" spans="1:39" s="4" customFormat="1" x14ac:dyDescent="0.2">
      <c r="A597" s="43"/>
      <c r="B597" s="44"/>
      <c r="C597" s="43"/>
      <c r="D597" s="58"/>
      <c r="E597" s="43"/>
      <c r="F597" s="45"/>
      <c r="G597" s="45"/>
      <c r="H597" s="46"/>
      <c r="I597" s="42"/>
      <c r="J597" s="42"/>
      <c r="K597" s="3"/>
      <c r="L597" s="58"/>
      <c r="M597" s="58"/>
      <c r="N597" s="58"/>
      <c r="O597" s="58"/>
      <c r="P597" s="55"/>
      <c r="Q597" s="58"/>
      <c r="R597" s="84"/>
      <c r="S597" s="84"/>
      <c r="T597" s="84"/>
      <c r="U597" s="3"/>
      <c r="V597" s="42">
        <v>0</v>
      </c>
      <c r="W597" s="42" t="s">
        <v>2562</v>
      </c>
      <c r="X597" s="42" t="s">
        <v>2562</v>
      </c>
      <c r="Y597" s="42" t="s">
        <v>2562</v>
      </c>
      <c r="Z597" s="42" t="s">
        <v>2562</v>
      </c>
      <c r="AA597" s="42" t="s">
        <v>2562</v>
      </c>
      <c r="AB597" s="42" t="s">
        <v>2562</v>
      </c>
      <c r="AC597" s="42" t="s">
        <v>2562</v>
      </c>
      <c r="AD597" s="167"/>
      <c r="AE597" s="167"/>
      <c r="AF597" s="167"/>
      <c r="AG597" s="167"/>
      <c r="AH597" s="167"/>
      <c r="AI597" s="167"/>
      <c r="AJ597" s="167"/>
      <c r="AK597" s="167"/>
      <c r="AL597" s="167"/>
      <c r="AM597" s="167"/>
    </row>
    <row r="598" spans="1:39" s="4" customFormat="1" x14ac:dyDescent="0.2">
      <c r="A598" s="43"/>
      <c r="B598" s="44"/>
      <c r="C598" s="43"/>
      <c r="D598" s="58"/>
      <c r="E598" s="43"/>
      <c r="F598" s="45"/>
      <c r="G598" s="45"/>
      <c r="H598" s="46"/>
      <c r="I598" s="42"/>
      <c r="J598" s="42"/>
      <c r="K598" s="3"/>
      <c r="L598" s="58"/>
      <c r="M598" s="58"/>
      <c r="N598" s="58"/>
      <c r="O598" s="58"/>
      <c r="P598" s="55"/>
      <c r="Q598" s="58"/>
      <c r="R598" s="84"/>
      <c r="S598" s="84"/>
      <c r="T598" s="84"/>
      <c r="U598" s="3"/>
      <c r="V598" s="42">
        <v>0</v>
      </c>
      <c r="W598" s="42" t="s">
        <v>2562</v>
      </c>
      <c r="X598" s="42" t="s">
        <v>2562</v>
      </c>
      <c r="Y598" s="42" t="s">
        <v>2562</v>
      </c>
      <c r="Z598" s="42" t="s">
        <v>2562</v>
      </c>
      <c r="AA598" s="42" t="s">
        <v>2562</v>
      </c>
      <c r="AB598" s="42" t="s">
        <v>2562</v>
      </c>
      <c r="AC598" s="42" t="s">
        <v>2562</v>
      </c>
      <c r="AD598" s="167"/>
      <c r="AE598" s="167"/>
      <c r="AF598" s="167"/>
      <c r="AG598" s="167"/>
      <c r="AH598" s="167"/>
      <c r="AI598" s="167"/>
      <c r="AJ598" s="167"/>
      <c r="AK598" s="167"/>
      <c r="AL598" s="167"/>
      <c r="AM598" s="167"/>
    </row>
    <row r="599" spans="1:39" s="4" customFormat="1" x14ac:dyDescent="0.2">
      <c r="A599" s="43"/>
      <c r="B599" s="44"/>
      <c r="C599" s="43"/>
      <c r="D599" s="58"/>
      <c r="E599" s="43"/>
      <c r="F599" s="45"/>
      <c r="G599" s="45"/>
      <c r="H599" s="46"/>
      <c r="I599" s="42"/>
      <c r="J599" s="42"/>
      <c r="K599" s="3"/>
      <c r="L599" s="58"/>
      <c r="M599" s="58"/>
      <c r="N599" s="58"/>
      <c r="O599" s="58"/>
      <c r="P599" s="55"/>
      <c r="Q599" s="58"/>
      <c r="R599" s="84"/>
      <c r="S599" s="84"/>
      <c r="T599" s="84"/>
      <c r="U599" s="3"/>
      <c r="V599" s="42">
        <v>0</v>
      </c>
      <c r="W599" s="42" t="s">
        <v>2562</v>
      </c>
      <c r="X599" s="42" t="s">
        <v>2562</v>
      </c>
      <c r="Y599" s="42" t="s">
        <v>2562</v>
      </c>
      <c r="Z599" s="42" t="s">
        <v>2562</v>
      </c>
      <c r="AA599" s="42" t="s">
        <v>2562</v>
      </c>
      <c r="AB599" s="42" t="s">
        <v>2562</v>
      </c>
      <c r="AC599" s="42" t="s">
        <v>2562</v>
      </c>
      <c r="AD599" s="167"/>
      <c r="AE599" s="167"/>
      <c r="AF599" s="167"/>
      <c r="AG599" s="167"/>
      <c r="AH599" s="167"/>
      <c r="AI599" s="167"/>
      <c r="AJ599" s="167"/>
      <c r="AK599" s="167"/>
      <c r="AL599" s="167"/>
      <c r="AM599" s="167"/>
    </row>
    <row r="600" spans="1:39" s="4" customFormat="1" x14ac:dyDescent="0.2">
      <c r="A600" s="43"/>
      <c r="B600" s="44"/>
      <c r="C600" s="43"/>
      <c r="D600" s="58"/>
      <c r="E600" s="43"/>
      <c r="F600" s="45"/>
      <c r="G600" s="45"/>
      <c r="H600" s="46"/>
      <c r="I600" s="42"/>
      <c r="J600" s="42"/>
      <c r="K600" s="3"/>
      <c r="L600" s="58"/>
      <c r="M600" s="58"/>
      <c r="N600" s="58"/>
      <c r="O600" s="58"/>
      <c r="P600" s="55"/>
      <c r="Q600" s="58"/>
      <c r="R600" s="84"/>
      <c r="S600" s="84"/>
      <c r="T600" s="84"/>
      <c r="U600" s="3"/>
      <c r="V600" s="42">
        <v>0</v>
      </c>
      <c r="W600" s="42" t="s">
        <v>2562</v>
      </c>
      <c r="X600" s="42" t="s">
        <v>2562</v>
      </c>
      <c r="Y600" s="42" t="s">
        <v>2562</v>
      </c>
      <c r="Z600" s="42" t="s">
        <v>2562</v>
      </c>
      <c r="AA600" s="42" t="s">
        <v>2562</v>
      </c>
      <c r="AB600" s="42" t="s">
        <v>2562</v>
      </c>
      <c r="AC600" s="42" t="s">
        <v>2562</v>
      </c>
      <c r="AD600" s="167"/>
      <c r="AE600" s="167"/>
      <c r="AF600" s="167"/>
      <c r="AG600" s="167"/>
      <c r="AH600" s="167"/>
      <c r="AI600" s="167"/>
      <c r="AJ600" s="167"/>
      <c r="AK600" s="167"/>
      <c r="AL600" s="167"/>
      <c r="AM600" s="167"/>
    </row>
    <row r="601" spans="1:39" s="4" customFormat="1" x14ac:dyDescent="0.2">
      <c r="A601" s="43"/>
      <c r="B601" s="44"/>
      <c r="C601" s="43"/>
      <c r="D601" s="58"/>
      <c r="E601" s="43"/>
      <c r="F601" s="45"/>
      <c r="G601" s="45"/>
      <c r="H601" s="46"/>
      <c r="I601" s="42"/>
      <c r="J601" s="42"/>
      <c r="K601" s="3"/>
      <c r="L601" s="58"/>
      <c r="M601" s="58"/>
      <c r="N601" s="58"/>
      <c r="O601" s="58"/>
      <c r="P601" s="55"/>
      <c r="Q601" s="58"/>
      <c r="R601" s="84"/>
      <c r="S601" s="84"/>
      <c r="T601" s="84"/>
      <c r="U601" s="3"/>
      <c r="V601" s="42">
        <v>0</v>
      </c>
      <c r="W601" s="42" t="s">
        <v>2562</v>
      </c>
      <c r="X601" s="42" t="s">
        <v>2562</v>
      </c>
      <c r="Y601" s="42" t="s">
        <v>2562</v>
      </c>
      <c r="Z601" s="42" t="s">
        <v>2562</v>
      </c>
      <c r="AA601" s="42" t="s">
        <v>2562</v>
      </c>
      <c r="AB601" s="42" t="s">
        <v>2562</v>
      </c>
      <c r="AC601" s="42" t="s">
        <v>2562</v>
      </c>
      <c r="AD601" s="167"/>
      <c r="AE601" s="167"/>
      <c r="AF601" s="167"/>
      <c r="AG601" s="167"/>
      <c r="AH601" s="167"/>
      <c r="AI601" s="167"/>
      <c r="AJ601" s="167"/>
      <c r="AK601" s="167"/>
      <c r="AL601" s="167"/>
      <c r="AM601" s="167"/>
    </row>
    <row r="602" spans="1:39" s="4" customFormat="1" x14ac:dyDescent="0.2">
      <c r="A602" s="43"/>
      <c r="B602" s="44"/>
      <c r="C602" s="43"/>
      <c r="D602" s="58"/>
      <c r="E602" s="43"/>
      <c r="F602" s="45"/>
      <c r="G602" s="45"/>
      <c r="H602" s="46"/>
      <c r="I602" s="42"/>
      <c r="J602" s="42"/>
      <c r="K602" s="3"/>
      <c r="L602" s="58"/>
      <c r="M602" s="58"/>
      <c r="N602" s="58"/>
      <c r="O602" s="58"/>
      <c r="P602" s="55"/>
      <c r="Q602" s="58"/>
      <c r="R602" s="84"/>
      <c r="S602" s="84"/>
      <c r="T602" s="84"/>
      <c r="U602" s="3"/>
      <c r="V602" s="42">
        <v>0</v>
      </c>
      <c r="W602" s="42" t="s">
        <v>2562</v>
      </c>
      <c r="X602" s="42" t="s">
        <v>2562</v>
      </c>
      <c r="Y602" s="42" t="s">
        <v>2562</v>
      </c>
      <c r="Z602" s="42" t="s">
        <v>2562</v>
      </c>
      <c r="AA602" s="42" t="s">
        <v>2562</v>
      </c>
      <c r="AB602" s="42" t="s">
        <v>2562</v>
      </c>
      <c r="AC602" s="42" t="s">
        <v>2562</v>
      </c>
      <c r="AD602" s="167"/>
      <c r="AE602" s="167"/>
      <c r="AF602" s="167"/>
      <c r="AG602" s="167"/>
      <c r="AH602" s="167"/>
      <c r="AI602" s="167"/>
      <c r="AJ602" s="167"/>
      <c r="AK602" s="167"/>
      <c r="AL602" s="167"/>
      <c r="AM602" s="167"/>
    </row>
    <row r="603" spans="1:39" s="4" customFormat="1" x14ac:dyDescent="0.2">
      <c r="A603" s="43"/>
      <c r="B603" s="44"/>
      <c r="C603" s="43"/>
      <c r="D603" s="58"/>
      <c r="E603" s="43"/>
      <c r="F603" s="45"/>
      <c r="G603" s="45"/>
      <c r="H603" s="46"/>
      <c r="I603" s="42"/>
      <c r="J603" s="42"/>
      <c r="K603" s="3"/>
      <c r="L603" s="58"/>
      <c r="M603" s="58"/>
      <c r="N603" s="58"/>
      <c r="O603" s="58"/>
      <c r="P603" s="55"/>
      <c r="Q603" s="58"/>
      <c r="R603" s="84"/>
      <c r="S603" s="84"/>
      <c r="T603" s="84"/>
      <c r="U603" s="3"/>
      <c r="V603" s="42">
        <v>0</v>
      </c>
      <c r="W603" s="42" t="s">
        <v>2562</v>
      </c>
      <c r="X603" s="42" t="s">
        <v>2562</v>
      </c>
      <c r="Y603" s="42" t="s">
        <v>2562</v>
      </c>
      <c r="Z603" s="42" t="s">
        <v>2562</v>
      </c>
      <c r="AA603" s="42" t="s">
        <v>2562</v>
      </c>
      <c r="AB603" s="42" t="s">
        <v>2562</v>
      </c>
      <c r="AC603" s="42" t="s">
        <v>2562</v>
      </c>
      <c r="AD603" s="167"/>
      <c r="AE603" s="167"/>
      <c r="AF603" s="167"/>
      <c r="AG603" s="167"/>
      <c r="AH603" s="167"/>
      <c r="AI603" s="167"/>
      <c r="AJ603" s="167"/>
      <c r="AK603" s="167"/>
      <c r="AL603" s="167"/>
      <c r="AM603" s="167"/>
    </row>
    <row r="604" spans="1:39" s="4" customFormat="1" x14ac:dyDescent="0.2">
      <c r="A604" s="43"/>
      <c r="B604" s="44"/>
      <c r="C604" s="43"/>
      <c r="D604" s="58"/>
      <c r="E604" s="43"/>
      <c r="F604" s="45"/>
      <c r="G604" s="45"/>
      <c r="H604" s="46"/>
      <c r="I604" s="42"/>
      <c r="J604" s="42"/>
      <c r="K604" s="3"/>
      <c r="L604" s="58"/>
      <c r="M604" s="58"/>
      <c r="N604" s="58"/>
      <c r="O604" s="58"/>
      <c r="P604" s="55"/>
      <c r="Q604" s="58"/>
      <c r="R604" s="84"/>
      <c r="S604" s="84"/>
      <c r="T604" s="84"/>
      <c r="U604" s="3"/>
      <c r="V604" s="42">
        <v>0</v>
      </c>
      <c r="W604" s="42" t="s">
        <v>2562</v>
      </c>
      <c r="X604" s="42" t="s">
        <v>2562</v>
      </c>
      <c r="Y604" s="42" t="s">
        <v>2562</v>
      </c>
      <c r="Z604" s="42" t="s">
        <v>2562</v>
      </c>
      <c r="AA604" s="42" t="s">
        <v>2562</v>
      </c>
      <c r="AB604" s="42" t="s">
        <v>2562</v>
      </c>
      <c r="AC604" s="42" t="s">
        <v>2562</v>
      </c>
      <c r="AD604" s="167"/>
      <c r="AE604" s="167"/>
      <c r="AF604" s="167"/>
      <c r="AG604" s="167"/>
      <c r="AH604" s="167"/>
      <c r="AI604" s="167"/>
      <c r="AJ604" s="167"/>
      <c r="AK604" s="167"/>
      <c r="AL604" s="167"/>
      <c r="AM604" s="167"/>
    </row>
    <row r="605" spans="1:39" s="4" customFormat="1" x14ac:dyDescent="0.2">
      <c r="A605" s="43"/>
      <c r="B605" s="44"/>
      <c r="C605" s="43"/>
      <c r="D605" s="58"/>
      <c r="E605" s="43"/>
      <c r="F605" s="45"/>
      <c r="G605" s="45"/>
      <c r="H605" s="46"/>
      <c r="I605" s="42"/>
      <c r="J605" s="42"/>
      <c r="K605" s="3"/>
      <c r="L605" s="58"/>
      <c r="M605" s="58"/>
      <c r="N605" s="58"/>
      <c r="O605" s="58"/>
      <c r="P605" s="55"/>
      <c r="Q605" s="58"/>
      <c r="R605" s="84"/>
      <c r="S605" s="84"/>
      <c r="T605" s="84"/>
      <c r="U605" s="3"/>
      <c r="V605" s="42">
        <v>0</v>
      </c>
      <c r="W605" s="42" t="s">
        <v>2562</v>
      </c>
      <c r="X605" s="42" t="s">
        <v>2562</v>
      </c>
      <c r="Y605" s="42" t="s">
        <v>2562</v>
      </c>
      <c r="Z605" s="42" t="s">
        <v>2562</v>
      </c>
      <c r="AA605" s="42" t="s">
        <v>2562</v>
      </c>
      <c r="AB605" s="42" t="s">
        <v>2562</v>
      </c>
      <c r="AC605" s="42" t="s">
        <v>2562</v>
      </c>
      <c r="AD605" s="167"/>
      <c r="AE605" s="167"/>
      <c r="AF605" s="167"/>
      <c r="AG605" s="167"/>
      <c r="AH605" s="167"/>
      <c r="AI605" s="167"/>
      <c r="AJ605" s="167"/>
      <c r="AK605" s="167"/>
      <c r="AL605" s="167"/>
      <c r="AM605" s="167"/>
    </row>
    <row r="606" spans="1:39" s="4" customFormat="1" x14ac:dyDescent="0.2">
      <c r="A606" s="43"/>
      <c r="B606" s="44"/>
      <c r="C606" s="43"/>
      <c r="D606" s="58"/>
      <c r="E606" s="43"/>
      <c r="F606" s="45"/>
      <c r="G606" s="45"/>
      <c r="H606" s="46"/>
      <c r="I606" s="42"/>
      <c r="J606" s="42"/>
      <c r="K606" s="3"/>
      <c r="L606" s="58"/>
      <c r="M606" s="58"/>
      <c r="N606" s="58"/>
      <c r="O606" s="58"/>
      <c r="P606" s="55"/>
      <c r="Q606" s="58"/>
      <c r="R606" s="84"/>
      <c r="S606" s="84"/>
      <c r="T606" s="84"/>
      <c r="U606" s="3"/>
      <c r="V606" s="42">
        <v>0</v>
      </c>
      <c r="W606" s="42" t="s">
        <v>2562</v>
      </c>
      <c r="X606" s="42" t="s">
        <v>2562</v>
      </c>
      <c r="Y606" s="42" t="s">
        <v>2562</v>
      </c>
      <c r="Z606" s="42" t="s">
        <v>2562</v>
      </c>
      <c r="AA606" s="42" t="s">
        <v>2562</v>
      </c>
      <c r="AB606" s="42" t="s">
        <v>2562</v>
      </c>
      <c r="AC606" s="42" t="s">
        <v>2562</v>
      </c>
      <c r="AD606" s="167"/>
      <c r="AE606" s="167"/>
      <c r="AF606" s="167"/>
      <c r="AG606" s="167"/>
      <c r="AH606" s="167"/>
      <c r="AI606" s="167"/>
      <c r="AJ606" s="167"/>
      <c r="AK606" s="167"/>
      <c r="AL606" s="167"/>
      <c r="AM606" s="167"/>
    </row>
    <row r="607" spans="1:39" s="4" customFormat="1" x14ac:dyDescent="0.2">
      <c r="A607" s="43"/>
      <c r="B607" s="44"/>
      <c r="C607" s="43"/>
      <c r="D607" s="58"/>
      <c r="E607" s="43"/>
      <c r="F607" s="45"/>
      <c r="G607" s="45"/>
      <c r="H607" s="46"/>
      <c r="I607" s="42"/>
      <c r="J607" s="42"/>
      <c r="K607" s="3"/>
      <c r="L607" s="58"/>
      <c r="M607" s="58"/>
      <c r="N607" s="58"/>
      <c r="O607" s="58"/>
      <c r="P607" s="55"/>
      <c r="Q607" s="58"/>
      <c r="R607" s="84"/>
      <c r="S607" s="84"/>
      <c r="T607" s="84"/>
      <c r="U607" s="3"/>
      <c r="V607" s="42">
        <v>0</v>
      </c>
      <c r="W607" s="42" t="s">
        <v>2562</v>
      </c>
      <c r="X607" s="42" t="s">
        <v>2562</v>
      </c>
      <c r="Y607" s="42" t="s">
        <v>2562</v>
      </c>
      <c r="Z607" s="42" t="s">
        <v>2562</v>
      </c>
      <c r="AA607" s="42" t="s">
        <v>2562</v>
      </c>
      <c r="AB607" s="42" t="s">
        <v>2562</v>
      </c>
      <c r="AC607" s="42" t="s">
        <v>2562</v>
      </c>
      <c r="AD607" s="167"/>
      <c r="AE607" s="167"/>
      <c r="AF607" s="167"/>
      <c r="AG607" s="167"/>
      <c r="AH607" s="167"/>
      <c r="AI607" s="167"/>
      <c r="AJ607" s="167"/>
      <c r="AK607" s="167"/>
      <c r="AL607" s="167"/>
      <c r="AM607" s="167"/>
    </row>
    <row r="608" spans="1:39" s="4" customFormat="1" x14ac:dyDescent="0.2">
      <c r="A608" s="43"/>
      <c r="B608" s="44"/>
      <c r="C608" s="43"/>
      <c r="D608" s="58"/>
      <c r="E608" s="43"/>
      <c r="F608" s="45"/>
      <c r="G608" s="45"/>
      <c r="H608" s="46"/>
      <c r="I608" s="42"/>
      <c r="J608" s="42"/>
      <c r="K608" s="3"/>
      <c r="L608" s="58"/>
      <c r="M608" s="58"/>
      <c r="N608" s="58"/>
      <c r="O608" s="58"/>
      <c r="P608" s="55"/>
      <c r="Q608" s="58"/>
      <c r="R608" s="84"/>
      <c r="S608" s="84"/>
      <c r="T608" s="84"/>
      <c r="U608" s="3"/>
      <c r="V608" s="42">
        <v>0</v>
      </c>
      <c r="W608" s="42" t="s">
        <v>2562</v>
      </c>
      <c r="X608" s="42" t="s">
        <v>2562</v>
      </c>
      <c r="Y608" s="42" t="s">
        <v>2562</v>
      </c>
      <c r="Z608" s="42" t="s">
        <v>2562</v>
      </c>
      <c r="AA608" s="42" t="s">
        <v>2562</v>
      </c>
      <c r="AB608" s="42" t="s">
        <v>2562</v>
      </c>
      <c r="AC608" s="42" t="s">
        <v>2562</v>
      </c>
      <c r="AD608" s="167"/>
      <c r="AE608" s="167"/>
      <c r="AF608" s="167"/>
      <c r="AG608" s="167"/>
      <c r="AH608" s="167"/>
      <c r="AI608" s="167"/>
      <c r="AJ608" s="167"/>
      <c r="AK608" s="167"/>
      <c r="AL608" s="167"/>
      <c r="AM608" s="167"/>
    </row>
    <row r="609" spans="1:39" s="4" customFormat="1" x14ac:dyDescent="0.2">
      <c r="A609" s="43"/>
      <c r="B609" s="44"/>
      <c r="C609" s="43"/>
      <c r="D609" s="58"/>
      <c r="E609" s="43"/>
      <c r="F609" s="45"/>
      <c r="G609" s="45"/>
      <c r="H609" s="46"/>
      <c r="I609" s="42"/>
      <c r="J609" s="42"/>
      <c r="K609" s="3"/>
      <c r="L609" s="58"/>
      <c r="M609" s="58"/>
      <c r="N609" s="58"/>
      <c r="O609" s="58"/>
      <c r="P609" s="55"/>
      <c r="Q609" s="58"/>
      <c r="R609" s="84"/>
      <c r="S609" s="84"/>
      <c r="T609" s="84"/>
      <c r="U609" s="3"/>
      <c r="V609" s="42">
        <v>0</v>
      </c>
      <c r="W609" s="42" t="s">
        <v>2562</v>
      </c>
      <c r="X609" s="42" t="s">
        <v>2562</v>
      </c>
      <c r="Y609" s="42" t="s">
        <v>2562</v>
      </c>
      <c r="Z609" s="42" t="s">
        <v>2562</v>
      </c>
      <c r="AA609" s="42" t="s">
        <v>2562</v>
      </c>
      <c r="AB609" s="42" t="s">
        <v>2562</v>
      </c>
      <c r="AC609" s="42" t="s">
        <v>2562</v>
      </c>
      <c r="AD609" s="167"/>
      <c r="AE609" s="167"/>
      <c r="AF609" s="167"/>
      <c r="AG609" s="167"/>
      <c r="AH609" s="167"/>
      <c r="AI609" s="167"/>
      <c r="AJ609" s="167"/>
      <c r="AK609" s="167"/>
      <c r="AL609" s="167"/>
      <c r="AM609" s="167"/>
    </row>
    <row r="610" spans="1:39" s="4" customFormat="1" x14ac:dyDescent="0.2">
      <c r="A610" s="43"/>
      <c r="B610" s="44"/>
      <c r="C610" s="43"/>
      <c r="D610" s="58"/>
      <c r="E610" s="43"/>
      <c r="F610" s="45"/>
      <c r="G610" s="45"/>
      <c r="H610" s="46"/>
      <c r="I610" s="42"/>
      <c r="J610" s="42"/>
      <c r="K610" s="3"/>
      <c r="L610" s="58"/>
      <c r="M610" s="58"/>
      <c r="N610" s="58"/>
      <c r="O610" s="58"/>
      <c r="P610" s="55"/>
      <c r="Q610" s="58"/>
      <c r="R610" s="84"/>
      <c r="S610" s="84"/>
      <c r="T610" s="84"/>
      <c r="U610" s="3"/>
      <c r="V610" s="42">
        <v>0</v>
      </c>
      <c r="W610" s="42" t="s">
        <v>2562</v>
      </c>
      <c r="X610" s="42" t="s">
        <v>2562</v>
      </c>
      <c r="Y610" s="42" t="s">
        <v>2562</v>
      </c>
      <c r="Z610" s="42" t="s">
        <v>2562</v>
      </c>
      <c r="AA610" s="42" t="s">
        <v>2562</v>
      </c>
      <c r="AB610" s="42" t="s">
        <v>2562</v>
      </c>
      <c r="AC610" s="42" t="s">
        <v>2562</v>
      </c>
      <c r="AD610" s="167"/>
      <c r="AE610" s="167"/>
      <c r="AF610" s="167"/>
      <c r="AG610" s="167"/>
      <c r="AH610" s="167"/>
      <c r="AI610" s="167"/>
      <c r="AJ610" s="167"/>
      <c r="AK610" s="167"/>
      <c r="AL610" s="167"/>
      <c r="AM610" s="167"/>
    </row>
    <row r="611" spans="1:39" s="4" customFormat="1" x14ac:dyDescent="0.2">
      <c r="A611" s="43"/>
      <c r="B611" s="44"/>
      <c r="C611" s="43"/>
      <c r="D611" s="58"/>
      <c r="E611" s="43"/>
      <c r="F611" s="45"/>
      <c r="G611" s="45"/>
      <c r="H611" s="46"/>
      <c r="I611" s="42"/>
      <c r="J611" s="42"/>
      <c r="K611" s="3"/>
      <c r="L611" s="58"/>
      <c r="M611" s="58"/>
      <c r="N611" s="58"/>
      <c r="O611" s="58"/>
      <c r="P611" s="55"/>
      <c r="Q611" s="58"/>
      <c r="R611" s="84"/>
      <c r="S611" s="84"/>
      <c r="T611" s="84"/>
      <c r="U611" s="3"/>
      <c r="V611" s="42">
        <v>0</v>
      </c>
      <c r="W611" s="42" t="s">
        <v>2562</v>
      </c>
      <c r="X611" s="42" t="s">
        <v>2562</v>
      </c>
      <c r="Y611" s="42" t="s">
        <v>2562</v>
      </c>
      <c r="Z611" s="42" t="s">
        <v>2562</v>
      </c>
      <c r="AA611" s="42" t="s">
        <v>2562</v>
      </c>
      <c r="AB611" s="42" t="s">
        <v>2562</v>
      </c>
      <c r="AC611" s="42" t="s">
        <v>2562</v>
      </c>
      <c r="AD611" s="167"/>
      <c r="AE611" s="167"/>
      <c r="AF611" s="167"/>
      <c r="AG611" s="167"/>
      <c r="AH611" s="167"/>
      <c r="AI611" s="167"/>
      <c r="AJ611" s="167"/>
      <c r="AK611" s="167"/>
      <c r="AL611" s="167"/>
      <c r="AM611" s="167"/>
    </row>
    <row r="612" spans="1:39" s="4" customFormat="1" x14ac:dyDescent="0.2">
      <c r="A612" s="43"/>
      <c r="B612" s="44"/>
      <c r="C612" s="43"/>
      <c r="D612" s="58"/>
      <c r="E612" s="43"/>
      <c r="F612" s="45"/>
      <c r="G612" s="45"/>
      <c r="H612" s="46"/>
      <c r="I612" s="42"/>
      <c r="J612" s="42"/>
      <c r="K612" s="3"/>
      <c r="L612" s="58"/>
      <c r="M612" s="58"/>
      <c r="N612" s="58"/>
      <c r="O612" s="58"/>
      <c r="P612" s="55"/>
      <c r="Q612" s="58"/>
      <c r="R612" s="84"/>
      <c r="S612" s="84"/>
      <c r="T612" s="84"/>
      <c r="U612" s="3"/>
      <c r="V612" s="42">
        <v>0</v>
      </c>
      <c r="W612" s="42" t="s">
        <v>2562</v>
      </c>
      <c r="X612" s="42" t="s">
        <v>2562</v>
      </c>
      <c r="Y612" s="42" t="s">
        <v>2562</v>
      </c>
      <c r="Z612" s="42" t="s">
        <v>2562</v>
      </c>
      <c r="AA612" s="42" t="s">
        <v>2562</v>
      </c>
      <c r="AB612" s="42" t="s">
        <v>2562</v>
      </c>
      <c r="AC612" s="42" t="s">
        <v>2562</v>
      </c>
      <c r="AD612" s="167"/>
      <c r="AE612" s="167"/>
      <c r="AF612" s="167"/>
      <c r="AG612" s="167"/>
      <c r="AH612" s="167"/>
      <c r="AI612" s="167"/>
      <c r="AJ612" s="167"/>
      <c r="AK612" s="167"/>
      <c r="AL612" s="167"/>
      <c r="AM612" s="167"/>
    </row>
    <row r="613" spans="1:39" s="4" customFormat="1" x14ac:dyDescent="0.2">
      <c r="A613" s="43"/>
      <c r="B613" s="44"/>
      <c r="C613" s="43"/>
      <c r="D613" s="58"/>
      <c r="E613" s="43"/>
      <c r="F613" s="45"/>
      <c r="G613" s="45"/>
      <c r="H613" s="46"/>
      <c r="I613" s="42"/>
      <c r="J613" s="42"/>
      <c r="K613" s="3"/>
      <c r="L613" s="58"/>
      <c r="M613" s="58"/>
      <c r="N613" s="58"/>
      <c r="O613" s="58"/>
      <c r="P613" s="55"/>
      <c r="Q613" s="58"/>
      <c r="R613" s="84"/>
      <c r="S613" s="84"/>
      <c r="T613" s="84"/>
      <c r="U613" s="3"/>
      <c r="V613" s="42">
        <v>0</v>
      </c>
      <c r="W613" s="42" t="s">
        <v>2562</v>
      </c>
      <c r="X613" s="42" t="s">
        <v>2562</v>
      </c>
      <c r="Y613" s="42" t="s">
        <v>2562</v>
      </c>
      <c r="Z613" s="42" t="s">
        <v>2562</v>
      </c>
      <c r="AA613" s="42" t="s">
        <v>2562</v>
      </c>
      <c r="AB613" s="42" t="s">
        <v>2562</v>
      </c>
      <c r="AC613" s="42" t="s">
        <v>2562</v>
      </c>
      <c r="AD613" s="167"/>
      <c r="AE613" s="167"/>
      <c r="AF613" s="167"/>
      <c r="AG613" s="167"/>
      <c r="AH613" s="167"/>
      <c r="AI613" s="167"/>
      <c r="AJ613" s="167"/>
      <c r="AK613" s="167"/>
      <c r="AL613" s="167"/>
      <c r="AM613" s="167"/>
    </row>
    <row r="614" spans="1:39" s="4" customFormat="1" x14ac:dyDescent="0.2">
      <c r="A614" s="43"/>
      <c r="B614" s="44"/>
      <c r="C614" s="43"/>
      <c r="D614" s="58"/>
      <c r="E614" s="43"/>
      <c r="F614" s="45"/>
      <c r="G614" s="45"/>
      <c r="H614" s="46"/>
      <c r="I614" s="42"/>
      <c r="J614" s="42"/>
      <c r="K614" s="3"/>
      <c r="L614" s="58"/>
      <c r="M614" s="58"/>
      <c r="N614" s="58"/>
      <c r="O614" s="58"/>
      <c r="P614" s="55"/>
      <c r="Q614" s="58"/>
      <c r="R614" s="84"/>
      <c r="S614" s="84"/>
      <c r="T614" s="84"/>
      <c r="U614" s="3"/>
      <c r="V614" s="42">
        <v>0</v>
      </c>
      <c r="W614" s="42" t="s">
        <v>2562</v>
      </c>
      <c r="X614" s="42" t="s">
        <v>2562</v>
      </c>
      <c r="Y614" s="42" t="s">
        <v>2562</v>
      </c>
      <c r="Z614" s="42" t="s">
        <v>2562</v>
      </c>
      <c r="AA614" s="42" t="s">
        <v>2562</v>
      </c>
      <c r="AB614" s="42" t="s">
        <v>2562</v>
      </c>
      <c r="AC614" s="42" t="s">
        <v>2562</v>
      </c>
      <c r="AD614" s="167"/>
      <c r="AE614" s="167"/>
      <c r="AF614" s="167"/>
      <c r="AG614" s="167"/>
      <c r="AH614" s="167"/>
      <c r="AI614" s="167"/>
      <c r="AJ614" s="167"/>
      <c r="AK614" s="167"/>
      <c r="AL614" s="167"/>
      <c r="AM614" s="167"/>
    </row>
    <row r="615" spans="1:39" s="4" customFormat="1" x14ac:dyDescent="0.2">
      <c r="A615" s="43"/>
      <c r="B615" s="44"/>
      <c r="C615" s="43"/>
      <c r="D615" s="58"/>
      <c r="E615" s="43"/>
      <c r="F615" s="45"/>
      <c r="G615" s="45"/>
      <c r="H615" s="46"/>
      <c r="I615" s="42"/>
      <c r="J615" s="42"/>
      <c r="K615" s="3"/>
      <c r="L615" s="58"/>
      <c r="M615" s="58"/>
      <c r="N615" s="58"/>
      <c r="O615" s="58"/>
      <c r="P615" s="55"/>
      <c r="Q615" s="58"/>
      <c r="R615" s="84"/>
      <c r="S615" s="84"/>
      <c r="T615" s="84"/>
      <c r="U615" s="3"/>
      <c r="V615" s="42">
        <v>0</v>
      </c>
      <c r="W615" s="42" t="s">
        <v>2562</v>
      </c>
      <c r="X615" s="42" t="s">
        <v>2562</v>
      </c>
      <c r="Y615" s="42" t="s">
        <v>2562</v>
      </c>
      <c r="Z615" s="42" t="s">
        <v>2562</v>
      </c>
      <c r="AA615" s="42" t="s">
        <v>2562</v>
      </c>
      <c r="AB615" s="42" t="s">
        <v>2562</v>
      </c>
      <c r="AC615" s="42" t="s">
        <v>2562</v>
      </c>
      <c r="AD615" s="167"/>
      <c r="AE615" s="167"/>
      <c r="AF615" s="167"/>
      <c r="AG615" s="167"/>
      <c r="AH615" s="167"/>
      <c r="AI615" s="167"/>
      <c r="AJ615" s="167"/>
      <c r="AK615" s="167"/>
      <c r="AL615" s="167"/>
      <c r="AM615" s="167"/>
    </row>
    <row r="616" spans="1:39" s="4" customFormat="1" x14ac:dyDescent="0.2">
      <c r="A616" s="43"/>
      <c r="B616" s="44"/>
      <c r="C616" s="43"/>
      <c r="D616" s="58"/>
      <c r="E616" s="43"/>
      <c r="F616" s="45"/>
      <c r="G616" s="45"/>
      <c r="H616" s="46"/>
      <c r="I616" s="42"/>
      <c r="J616" s="42"/>
      <c r="K616" s="3"/>
      <c r="L616" s="58"/>
      <c r="M616" s="58"/>
      <c r="N616" s="58"/>
      <c r="O616" s="58"/>
      <c r="P616" s="55"/>
      <c r="Q616" s="58"/>
      <c r="R616" s="84"/>
      <c r="S616" s="84"/>
      <c r="T616" s="84"/>
      <c r="U616" s="3"/>
      <c r="V616" s="42">
        <v>0</v>
      </c>
      <c r="W616" s="42" t="s">
        <v>2562</v>
      </c>
      <c r="X616" s="42" t="s">
        <v>2562</v>
      </c>
      <c r="Y616" s="42" t="s">
        <v>2562</v>
      </c>
      <c r="Z616" s="42" t="s">
        <v>2562</v>
      </c>
      <c r="AA616" s="42" t="s">
        <v>2562</v>
      </c>
      <c r="AB616" s="42" t="s">
        <v>2562</v>
      </c>
      <c r="AC616" s="42" t="s">
        <v>2562</v>
      </c>
      <c r="AD616" s="167"/>
      <c r="AE616" s="167"/>
      <c r="AF616" s="167"/>
      <c r="AG616" s="167"/>
      <c r="AH616" s="167"/>
      <c r="AI616" s="167"/>
      <c r="AJ616" s="167"/>
      <c r="AK616" s="167"/>
      <c r="AL616" s="167"/>
      <c r="AM616" s="167"/>
    </row>
    <row r="617" spans="1:39" s="4" customFormat="1" x14ac:dyDescent="0.2">
      <c r="A617" s="43"/>
      <c r="B617" s="44"/>
      <c r="C617" s="43"/>
      <c r="D617" s="58"/>
      <c r="E617" s="43"/>
      <c r="F617" s="45"/>
      <c r="G617" s="45"/>
      <c r="H617" s="46"/>
      <c r="I617" s="42"/>
      <c r="J617" s="42"/>
      <c r="K617" s="3"/>
      <c r="L617" s="58"/>
      <c r="M617" s="58"/>
      <c r="N617" s="58"/>
      <c r="O617" s="58"/>
      <c r="P617" s="55"/>
      <c r="Q617" s="58"/>
      <c r="R617" s="84"/>
      <c r="S617" s="84"/>
      <c r="T617" s="84"/>
      <c r="U617" s="3"/>
      <c r="V617" s="42">
        <v>0</v>
      </c>
      <c r="W617" s="42" t="s">
        <v>2562</v>
      </c>
      <c r="X617" s="42" t="s">
        <v>2562</v>
      </c>
      <c r="Y617" s="42" t="s">
        <v>2562</v>
      </c>
      <c r="Z617" s="42" t="s">
        <v>2562</v>
      </c>
      <c r="AA617" s="42" t="s">
        <v>2562</v>
      </c>
      <c r="AB617" s="42" t="s">
        <v>2562</v>
      </c>
      <c r="AC617" s="42" t="s">
        <v>2562</v>
      </c>
      <c r="AD617" s="167"/>
      <c r="AE617" s="167"/>
      <c r="AF617" s="167"/>
      <c r="AG617" s="167"/>
      <c r="AH617" s="167"/>
      <c r="AI617" s="167"/>
      <c r="AJ617" s="167"/>
      <c r="AK617" s="167"/>
      <c r="AL617" s="167"/>
      <c r="AM617" s="167"/>
    </row>
    <row r="618" spans="1:39" s="4" customFormat="1" x14ac:dyDescent="0.2">
      <c r="A618" s="43"/>
      <c r="B618" s="44"/>
      <c r="C618" s="43"/>
      <c r="D618" s="58"/>
      <c r="E618" s="43"/>
      <c r="F618" s="45"/>
      <c r="G618" s="45"/>
      <c r="H618" s="46"/>
      <c r="I618" s="42"/>
      <c r="J618" s="42"/>
      <c r="K618" s="3"/>
      <c r="L618" s="58"/>
      <c r="M618" s="58"/>
      <c r="N618" s="58"/>
      <c r="O618" s="58"/>
      <c r="P618" s="55"/>
      <c r="Q618" s="58"/>
      <c r="R618" s="84"/>
      <c r="S618" s="84"/>
      <c r="T618" s="84"/>
      <c r="U618" s="3"/>
      <c r="V618" s="42">
        <v>0</v>
      </c>
      <c r="W618" s="42" t="s">
        <v>2562</v>
      </c>
      <c r="X618" s="42" t="s">
        <v>2562</v>
      </c>
      <c r="Y618" s="42" t="s">
        <v>2562</v>
      </c>
      <c r="Z618" s="42" t="s">
        <v>2562</v>
      </c>
      <c r="AA618" s="42" t="s">
        <v>2562</v>
      </c>
      <c r="AB618" s="42" t="s">
        <v>2562</v>
      </c>
      <c r="AC618" s="42" t="s">
        <v>2562</v>
      </c>
      <c r="AD618" s="167"/>
      <c r="AE618" s="167"/>
      <c r="AF618" s="167"/>
      <c r="AG618" s="167"/>
      <c r="AH618" s="167"/>
      <c r="AI618" s="167"/>
      <c r="AJ618" s="167"/>
      <c r="AK618" s="167"/>
      <c r="AL618" s="167"/>
      <c r="AM618" s="167"/>
    </row>
    <row r="619" spans="1:39" s="4" customFormat="1" x14ac:dyDescent="0.2">
      <c r="A619" s="43"/>
      <c r="B619" s="44"/>
      <c r="C619" s="43"/>
      <c r="D619" s="58"/>
      <c r="E619" s="43"/>
      <c r="F619" s="45"/>
      <c r="G619" s="45"/>
      <c r="H619" s="46"/>
      <c r="I619" s="42"/>
      <c r="J619" s="42"/>
      <c r="K619" s="3"/>
      <c r="L619" s="58"/>
      <c r="M619" s="58"/>
      <c r="N619" s="58"/>
      <c r="O619" s="58"/>
      <c r="P619" s="55"/>
      <c r="Q619" s="58"/>
      <c r="R619" s="84"/>
      <c r="S619" s="84"/>
      <c r="T619" s="84"/>
      <c r="U619" s="3"/>
      <c r="V619" s="42">
        <v>0</v>
      </c>
      <c r="W619" s="42" t="s">
        <v>2562</v>
      </c>
      <c r="X619" s="42" t="s">
        <v>2562</v>
      </c>
      <c r="Y619" s="42" t="s">
        <v>2562</v>
      </c>
      <c r="Z619" s="42" t="s">
        <v>2562</v>
      </c>
      <c r="AA619" s="42" t="s">
        <v>2562</v>
      </c>
      <c r="AB619" s="42" t="s">
        <v>2562</v>
      </c>
      <c r="AC619" s="42" t="s">
        <v>2562</v>
      </c>
      <c r="AD619" s="167"/>
      <c r="AE619" s="167"/>
      <c r="AF619" s="167"/>
      <c r="AG619" s="167"/>
      <c r="AH619" s="167"/>
      <c r="AI619" s="167"/>
      <c r="AJ619" s="167"/>
      <c r="AK619" s="167"/>
      <c r="AL619" s="167"/>
      <c r="AM619" s="167"/>
    </row>
    <row r="620" spans="1:39" s="4" customFormat="1" x14ac:dyDescent="0.2">
      <c r="A620" s="43"/>
      <c r="B620" s="44"/>
      <c r="C620" s="43"/>
      <c r="D620" s="58"/>
      <c r="E620" s="43"/>
      <c r="F620" s="45"/>
      <c r="G620" s="45"/>
      <c r="H620" s="46"/>
      <c r="I620" s="42"/>
      <c r="J620" s="42"/>
      <c r="K620" s="3"/>
      <c r="L620" s="58"/>
      <c r="M620" s="58"/>
      <c r="N620" s="58"/>
      <c r="O620" s="58"/>
      <c r="P620" s="55"/>
      <c r="Q620" s="58"/>
      <c r="R620" s="84"/>
      <c r="S620" s="84"/>
      <c r="T620" s="84"/>
      <c r="U620" s="3"/>
      <c r="V620" s="42">
        <v>0</v>
      </c>
      <c r="W620" s="42" t="s">
        <v>2562</v>
      </c>
      <c r="X620" s="42" t="s">
        <v>2562</v>
      </c>
      <c r="Y620" s="42" t="s">
        <v>2562</v>
      </c>
      <c r="Z620" s="42" t="s">
        <v>2562</v>
      </c>
      <c r="AA620" s="42" t="s">
        <v>2562</v>
      </c>
      <c r="AB620" s="42" t="s">
        <v>2562</v>
      </c>
      <c r="AC620" s="42" t="s">
        <v>2562</v>
      </c>
      <c r="AD620" s="167"/>
      <c r="AE620" s="167"/>
      <c r="AF620" s="167"/>
      <c r="AG620" s="167"/>
      <c r="AH620" s="167"/>
      <c r="AI620" s="167"/>
      <c r="AJ620" s="167"/>
      <c r="AK620" s="167"/>
      <c r="AL620" s="167"/>
      <c r="AM620" s="167"/>
    </row>
    <row r="621" spans="1:39" s="4" customFormat="1" x14ac:dyDescent="0.2">
      <c r="A621" s="43"/>
      <c r="B621" s="44"/>
      <c r="C621" s="43"/>
      <c r="D621" s="58"/>
      <c r="E621" s="43"/>
      <c r="F621" s="45"/>
      <c r="G621" s="45"/>
      <c r="H621" s="46"/>
      <c r="I621" s="42"/>
      <c r="J621" s="42"/>
      <c r="K621" s="3"/>
      <c r="L621" s="58"/>
      <c r="M621" s="58"/>
      <c r="N621" s="58"/>
      <c r="O621" s="58"/>
      <c r="P621" s="55"/>
      <c r="Q621" s="58"/>
      <c r="R621" s="84"/>
      <c r="S621" s="84"/>
      <c r="T621" s="84"/>
      <c r="U621" s="3"/>
      <c r="V621" s="42">
        <v>0</v>
      </c>
      <c r="W621" s="42" t="s">
        <v>2562</v>
      </c>
      <c r="X621" s="42" t="s">
        <v>2562</v>
      </c>
      <c r="Y621" s="42" t="s">
        <v>2562</v>
      </c>
      <c r="Z621" s="42" t="s">
        <v>2562</v>
      </c>
      <c r="AA621" s="42" t="s">
        <v>2562</v>
      </c>
      <c r="AB621" s="42" t="s">
        <v>2562</v>
      </c>
      <c r="AC621" s="42" t="s">
        <v>2562</v>
      </c>
      <c r="AD621" s="167"/>
      <c r="AE621" s="167"/>
      <c r="AF621" s="167"/>
      <c r="AG621" s="167"/>
      <c r="AH621" s="167"/>
      <c r="AI621" s="167"/>
      <c r="AJ621" s="167"/>
      <c r="AK621" s="167"/>
      <c r="AL621" s="167"/>
      <c r="AM621" s="167"/>
    </row>
    <row r="622" spans="1:39" s="4" customFormat="1" x14ac:dyDescent="0.2">
      <c r="A622" s="43"/>
      <c r="B622" s="44"/>
      <c r="C622" s="43"/>
      <c r="D622" s="58"/>
      <c r="E622" s="43"/>
      <c r="F622" s="45"/>
      <c r="G622" s="45"/>
      <c r="H622" s="46"/>
      <c r="I622" s="42"/>
      <c r="J622" s="42"/>
      <c r="K622" s="3"/>
      <c r="L622" s="58"/>
      <c r="M622" s="58"/>
      <c r="N622" s="58"/>
      <c r="O622" s="58"/>
      <c r="P622" s="55"/>
      <c r="Q622" s="58"/>
      <c r="R622" s="84"/>
      <c r="S622" s="84"/>
      <c r="T622" s="84"/>
      <c r="U622" s="3"/>
      <c r="V622" s="42">
        <v>0</v>
      </c>
      <c r="W622" s="42" t="s">
        <v>2562</v>
      </c>
      <c r="X622" s="42" t="s">
        <v>2562</v>
      </c>
      <c r="Y622" s="42" t="s">
        <v>2562</v>
      </c>
      <c r="Z622" s="42" t="s">
        <v>2562</v>
      </c>
      <c r="AA622" s="42" t="s">
        <v>2562</v>
      </c>
      <c r="AB622" s="42" t="s">
        <v>2562</v>
      </c>
      <c r="AC622" s="42" t="s">
        <v>2562</v>
      </c>
      <c r="AD622" s="167"/>
      <c r="AE622" s="167"/>
      <c r="AF622" s="167"/>
      <c r="AG622" s="167"/>
      <c r="AH622" s="167"/>
      <c r="AI622" s="167"/>
      <c r="AJ622" s="167"/>
      <c r="AK622" s="167"/>
      <c r="AL622" s="167"/>
      <c r="AM622" s="167"/>
    </row>
    <row r="623" spans="1:39" s="4" customFormat="1" x14ac:dyDescent="0.2">
      <c r="A623" s="43"/>
      <c r="B623" s="44"/>
      <c r="C623" s="43"/>
      <c r="D623" s="58"/>
      <c r="E623" s="43"/>
      <c r="F623" s="45"/>
      <c r="G623" s="45"/>
      <c r="H623" s="46"/>
      <c r="I623" s="42"/>
      <c r="J623" s="42"/>
      <c r="K623" s="3"/>
      <c r="L623" s="58"/>
      <c r="M623" s="58"/>
      <c r="N623" s="58"/>
      <c r="O623" s="58"/>
      <c r="P623" s="55"/>
      <c r="Q623" s="58"/>
      <c r="R623" s="84"/>
      <c r="S623" s="84"/>
      <c r="T623" s="84"/>
      <c r="U623" s="3"/>
      <c r="V623" s="42">
        <v>0</v>
      </c>
      <c r="W623" s="42" t="s">
        <v>2562</v>
      </c>
      <c r="X623" s="42" t="s">
        <v>2562</v>
      </c>
      <c r="Y623" s="42" t="s">
        <v>2562</v>
      </c>
      <c r="Z623" s="42" t="s">
        <v>2562</v>
      </c>
      <c r="AA623" s="42" t="s">
        <v>2562</v>
      </c>
      <c r="AB623" s="42" t="s">
        <v>2562</v>
      </c>
      <c r="AC623" s="42" t="s">
        <v>2562</v>
      </c>
      <c r="AD623" s="167"/>
      <c r="AE623" s="167"/>
      <c r="AF623" s="167"/>
      <c r="AG623" s="167"/>
      <c r="AH623" s="167"/>
      <c r="AI623" s="167"/>
      <c r="AJ623" s="167"/>
      <c r="AK623" s="167"/>
      <c r="AL623" s="167"/>
      <c r="AM623" s="167"/>
    </row>
    <row r="624" spans="1:39" s="4" customFormat="1" x14ac:dyDescent="0.2">
      <c r="A624" s="43"/>
      <c r="B624" s="44"/>
      <c r="C624" s="43"/>
      <c r="D624" s="58"/>
      <c r="E624" s="43"/>
      <c r="F624" s="45"/>
      <c r="G624" s="45"/>
      <c r="H624" s="46"/>
      <c r="I624" s="42"/>
      <c r="J624" s="42"/>
      <c r="K624" s="3"/>
      <c r="L624" s="58"/>
      <c r="M624" s="58"/>
      <c r="N624" s="58"/>
      <c r="O624" s="58"/>
      <c r="P624" s="55"/>
      <c r="Q624" s="58"/>
      <c r="R624" s="84"/>
      <c r="S624" s="84"/>
      <c r="T624" s="84"/>
      <c r="U624" s="3"/>
      <c r="V624" s="42">
        <v>0</v>
      </c>
      <c r="W624" s="42" t="s">
        <v>2562</v>
      </c>
      <c r="X624" s="42" t="s">
        <v>2562</v>
      </c>
      <c r="Y624" s="42" t="s">
        <v>2562</v>
      </c>
      <c r="Z624" s="42" t="s">
        <v>2562</v>
      </c>
      <c r="AA624" s="42" t="s">
        <v>2562</v>
      </c>
      <c r="AB624" s="42" t="s">
        <v>2562</v>
      </c>
      <c r="AC624" s="42" t="s">
        <v>2562</v>
      </c>
      <c r="AD624" s="167"/>
      <c r="AE624" s="167"/>
      <c r="AF624" s="167"/>
      <c r="AG624" s="167"/>
      <c r="AH624" s="167"/>
      <c r="AI624" s="167"/>
      <c r="AJ624" s="167"/>
      <c r="AK624" s="167"/>
      <c r="AL624" s="167"/>
      <c r="AM624" s="167"/>
    </row>
    <row r="625" spans="1:39" s="4" customFormat="1" x14ac:dyDescent="0.2">
      <c r="A625" s="43"/>
      <c r="B625" s="44"/>
      <c r="C625" s="43"/>
      <c r="D625" s="58"/>
      <c r="E625" s="43"/>
      <c r="F625" s="45"/>
      <c r="G625" s="45"/>
      <c r="H625" s="46"/>
      <c r="I625" s="42"/>
      <c r="J625" s="42"/>
      <c r="K625" s="3"/>
      <c r="L625" s="58"/>
      <c r="M625" s="58"/>
      <c r="N625" s="58"/>
      <c r="O625" s="58"/>
      <c r="P625" s="55"/>
      <c r="Q625" s="58"/>
      <c r="R625" s="84"/>
      <c r="S625" s="84"/>
      <c r="T625" s="84"/>
      <c r="U625" s="3"/>
      <c r="V625" s="42">
        <v>0</v>
      </c>
      <c r="W625" s="42" t="s">
        <v>2562</v>
      </c>
      <c r="X625" s="42" t="s">
        <v>2562</v>
      </c>
      <c r="Y625" s="42" t="s">
        <v>2562</v>
      </c>
      <c r="Z625" s="42" t="s">
        <v>2562</v>
      </c>
      <c r="AA625" s="42" t="s">
        <v>2562</v>
      </c>
      <c r="AB625" s="42" t="s">
        <v>2562</v>
      </c>
      <c r="AC625" s="42" t="s">
        <v>2562</v>
      </c>
      <c r="AD625" s="167"/>
      <c r="AE625" s="167"/>
      <c r="AF625" s="167"/>
      <c r="AG625" s="167"/>
      <c r="AH625" s="167"/>
      <c r="AI625" s="167"/>
      <c r="AJ625" s="167"/>
      <c r="AK625" s="167"/>
      <c r="AL625" s="167"/>
      <c r="AM625" s="167"/>
    </row>
    <row r="626" spans="1:39" s="4" customFormat="1" x14ac:dyDescent="0.2">
      <c r="A626" s="43"/>
      <c r="B626" s="44"/>
      <c r="C626" s="43"/>
      <c r="D626" s="58"/>
      <c r="E626" s="43"/>
      <c r="F626" s="45"/>
      <c r="G626" s="45"/>
      <c r="H626" s="46"/>
      <c r="I626" s="42"/>
      <c r="J626" s="42"/>
      <c r="K626" s="3"/>
      <c r="L626" s="58"/>
      <c r="M626" s="58"/>
      <c r="N626" s="58"/>
      <c r="O626" s="58"/>
      <c r="P626" s="55"/>
      <c r="Q626" s="58"/>
      <c r="R626" s="84"/>
      <c r="S626" s="84"/>
      <c r="T626" s="84"/>
      <c r="U626" s="3"/>
      <c r="V626" s="42">
        <v>0</v>
      </c>
      <c r="W626" s="42" t="s">
        <v>2562</v>
      </c>
      <c r="X626" s="42" t="s">
        <v>2562</v>
      </c>
      <c r="Y626" s="42" t="s">
        <v>2562</v>
      </c>
      <c r="Z626" s="42" t="s">
        <v>2562</v>
      </c>
      <c r="AA626" s="42" t="s">
        <v>2562</v>
      </c>
      <c r="AB626" s="42" t="s">
        <v>2562</v>
      </c>
      <c r="AC626" s="42" t="s">
        <v>2562</v>
      </c>
      <c r="AD626" s="167"/>
      <c r="AE626" s="167"/>
      <c r="AF626" s="167"/>
      <c r="AG626" s="167"/>
      <c r="AH626" s="167"/>
      <c r="AI626" s="167"/>
      <c r="AJ626" s="167"/>
      <c r="AK626" s="167"/>
      <c r="AL626" s="167"/>
      <c r="AM626" s="167"/>
    </row>
    <row r="627" spans="1:39" s="4" customFormat="1" x14ac:dyDescent="0.2">
      <c r="A627" s="43"/>
      <c r="B627" s="44"/>
      <c r="C627" s="43"/>
      <c r="D627" s="58"/>
      <c r="E627" s="43"/>
      <c r="F627" s="45"/>
      <c r="G627" s="45"/>
      <c r="H627" s="46"/>
      <c r="I627" s="42"/>
      <c r="J627" s="42"/>
      <c r="K627" s="3"/>
      <c r="L627" s="58"/>
      <c r="M627" s="58"/>
      <c r="N627" s="58"/>
      <c r="O627" s="58"/>
      <c r="P627" s="55"/>
      <c r="Q627" s="58"/>
      <c r="R627" s="84"/>
      <c r="S627" s="84"/>
      <c r="T627" s="84"/>
      <c r="U627" s="3"/>
      <c r="V627" s="42">
        <v>0</v>
      </c>
      <c r="W627" s="42" t="s">
        <v>2562</v>
      </c>
      <c r="X627" s="42" t="s">
        <v>2562</v>
      </c>
      <c r="Y627" s="42" t="s">
        <v>2562</v>
      </c>
      <c r="Z627" s="42" t="s">
        <v>2562</v>
      </c>
      <c r="AA627" s="42" t="s">
        <v>2562</v>
      </c>
      <c r="AB627" s="42" t="s">
        <v>2562</v>
      </c>
      <c r="AC627" s="42" t="s">
        <v>2562</v>
      </c>
      <c r="AD627" s="167"/>
      <c r="AE627" s="167"/>
      <c r="AF627" s="167"/>
      <c r="AG627" s="167"/>
      <c r="AH627" s="167"/>
      <c r="AI627" s="167"/>
      <c r="AJ627" s="167"/>
      <c r="AK627" s="167"/>
      <c r="AL627" s="167"/>
      <c r="AM627" s="167"/>
    </row>
    <row r="628" spans="1:39" s="4" customFormat="1" x14ac:dyDescent="0.2">
      <c r="A628" s="43"/>
      <c r="B628" s="44"/>
      <c r="C628" s="43"/>
      <c r="D628" s="58"/>
      <c r="E628" s="43"/>
      <c r="F628" s="45"/>
      <c r="G628" s="45"/>
      <c r="H628" s="46"/>
      <c r="I628" s="42"/>
      <c r="J628" s="42"/>
      <c r="K628" s="3"/>
      <c r="L628" s="58"/>
      <c r="M628" s="58"/>
      <c r="N628" s="58"/>
      <c r="O628" s="58"/>
      <c r="P628" s="55"/>
      <c r="Q628" s="58"/>
      <c r="R628" s="84"/>
      <c r="S628" s="84"/>
      <c r="T628" s="84"/>
      <c r="U628" s="3"/>
      <c r="V628" s="42">
        <v>0</v>
      </c>
      <c r="W628" s="42" t="s">
        <v>2562</v>
      </c>
      <c r="X628" s="42" t="s">
        <v>2562</v>
      </c>
      <c r="Y628" s="42" t="s">
        <v>2562</v>
      </c>
      <c r="Z628" s="42" t="s">
        <v>2562</v>
      </c>
      <c r="AA628" s="42" t="s">
        <v>2562</v>
      </c>
      <c r="AB628" s="42" t="s">
        <v>2562</v>
      </c>
      <c r="AC628" s="42" t="s">
        <v>2562</v>
      </c>
      <c r="AD628" s="167"/>
      <c r="AE628" s="167"/>
      <c r="AF628" s="167"/>
      <c r="AG628" s="167"/>
      <c r="AH628" s="167"/>
      <c r="AI628" s="167"/>
      <c r="AJ628" s="167"/>
      <c r="AK628" s="167"/>
      <c r="AL628" s="167"/>
      <c r="AM628" s="167"/>
    </row>
    <row r="629" spans="1:39" s="4" customFormat="1" x14ac:dyDescent="0.2">
      <c r="A629" s="43"/>
      <c r="B629" s="44"/>
      <c r="C629" s="43"/>
      <c r="D629" s="58"/>
      <c r="E629" s="43"/>
      <c r="F629" s="45"/>
      <c r="G629" s="45"/>
      <c r="H629" s="46"/>
      <c r="I629" s="42"/>
      <c r="J629" s="42"/>
      <c r="K629" s="3"/>
      <c r="L629" s="58"/>
      <c r="M629" s="58"/>
      <c r="N629" s="58"/>
      <c r="O629" s="58"/>
      <c r="P629" s="55"/>
      <c r="Q629" s="58"/>
      <c r="R629" s="84"/>
      <c r="S629" s="84"/>
      <c r="T629" s="84"/>
      <c r="U629" s="3"/>
      <c r="V629" s="42">
        <v>0</v>
      </c>
      <c r="W629" s="42" t="s">
        <v>2562</v>
      </c>
      <c r="X629" s="42" t="s">
        <v>2562</v>
      </c>
      <c r="Y629" s="42" t="s">
        <v>2562</v>
      </c>
      <c r="Z629" s="42" t="s">
        <v>2562</v>
      </c>
      <c r="AA629" s="42" t="s">
        <v>2562</v>
      </c>
      <c r="AB629" s="42" t="s">
        <v>2562</v>
      </c>
      <c r="AC629" s="42" t="s">
        <v>2562</v>
      </c>
      <c r="AD629" s="167"/>
      <c r="AE629" s="167"/>
      <c r="AF629" s="167"/>
      <c r="AG629" s="167"/>
      <c r="AH629" s="167"/>
      <c r="AI629" s="167"/>
      <c r="AJ629" s="167"/>
      <c r="AK629" s="167"/>
      <c r="AL629" s="167"/>
      <c r="AM629" s="167"/>
    </row>
    <row r="630" spans="1:39" s="4" customFormat="1" x14ac:dyDescent="0.2">
      <c r="A630" s="43"/>
      <c r="B630" s="44"/>
      <c r="C630" s="43"/>
      <c r="D630" s="58"/>
      <c r="E630" s="43"/>
      <c r="F630" s="45"/>
      <c r="G630" s="45"/>
      <c r="H630" s="46"/>
      <c r="I630" s="42"/>
      <c r="J630" s="42"/>
      <c r="K630" s="3"/>
      <c r="L630" s="58"/>
      <c r="M630" s="58"/>
      <c r="N630" s="58"/>
      <c r="O630" s="58"/>
      <c r="P630" s="55"/>
      <c r="Q630" s="58"/>
      <c r="R630" s="84"/>
      <c r="S630" s="84"/>
      <c r="T630" s="84"/>
      <c r="U630" s="3"/>
      <c r="V630" s="42">
        <v>0</v>
      </c>
      <c r="W630" s="42" t="s">
        <v>2562</v>
      </c>
      <c r="X630" s="42" t="s">
        <v>2562</v>
      </c>
      <c r="Y630" s="42" t="s">
        <v>2562</v>
      </c>
      <c r="Z630" s="42" t="s">
        <v>2562</v>
      </c>
      <c r="AA630" s="42" t="s">
        <v>2562</v>
      </c>
      <c r="AB630" s="42" t="s">
        <v>2562</v>
      </c>
      <c r="AC630" s="42" t="s">
        <v>2562</v>
      </c>
      <c r="AD630" s="167"/>
      <c r="AE630" s="167"/>
      <c r="AF630" s="167"/>
      <c r="AG630" s="167"/>
      <c r="AH630" s="167"/>
      <c r="AI630" s="167"/>
      <c r="AJ630" s="167"/>
      <c r="AK630" s="167"/>
      <c r="AL630" s="167"/>
      <c r="AM630" s="167"/>
    </row>
    <row r="631" spans="1:39" s="4" customFormat="1" x14ac:dyDescent="0.2">
      <c r="A631" s="43"/>
      <c r="B631" s="44"/>
      <c r="C631" s="43"/>
      <c r="D631" s="58"/>
      <c r="E631" s="43"/>
      <c r="F631" s="45"/>
      <c r="G631" s="45"/>
      <c r="H631" s="46"/>
      <c r="I631" s="42"/>
      <c r="J631" s="42"/>
      <c r="K631" s="3"/>
      <c r="L631" s="58"/>
      <c r="M631" s="58"/>
      <c r="N631" s="58"/>
      <c r="O631" s="58"/>
      <c r="P631" s="55"/>
      <c r="Q631" s="58"/>
      <c r="R631" s="84"/>
      <c r="S631" s="84"/>
      <c r="T631" s="84"/>
      <c r="U631" s="3"/>
      <c r="V631" s="42">
        <v>0</v>
      </c>
      <c r="W631" s="42" t="s">
        <v>2562</v>
      </c>
      <c r="X631" s="42" t="s">
        <v>2562</v>
      </c>
      <c r="Y631" s="42" t="s">
        <v>2562</v>
      </c>
      <c r="Z631" s="42" t="s">
        <v>2562</v>
      </c>
      <c r="AA631" s="42" t="s">
        <v>2562</v>
      </c>
      <c r="AB631" s="42" t="s">
        <v>2562</v>
      </c>
      <c r="AC631" s="42" t="s">
        <v>2562</v>
      </c>
      <c r="AD631" s="167"/>
      <c r="AE631" s="167"/>
      <c r="AF631" s="167"/>
      <c r="AG631" s="167"/>
      <c r="AH631" s="167"/>
      <c r="AI631" s="167"/>
      <c r="AJ631" s="167"/>
      <c r="AK631" s="167"/>
      <c r="AL631" s="167"/>
      <c r="AM631" s="167"/>
    </row>
    <row r="632" spans="1:39" s="4" customFormat="1" x14ac:dyDescent="0.2">
      <c r="A632" s="43"/>
      <c r="B632" s="44"/>
      <c r="C632" s="43"/>
      <c r="D632" s="58"/>
      <c r="E632" s="43"/>
      <c r="F632" s="45"/>
      <c r="G632" s="45"/>
      <c r="H632" s="46"/>
      <c r="I632" s="42"/>
      <c r="J632" s="42"/>
      <c r="K632" s="3"/>
      <c r="L632" s="58"/>
      <c r="M632" s="58"/>
      <c r="N632" s="58"/>
      <c r="O632" s="58"/>
      <c r="P632" s="55"/>
      <c r="Q632" s="58"/>
      <c r="R632" s="84"/>
      <c r="S632" s="84"/>
      <c r="T632" s="84"/>
      <c r="U632" s="3"/>
      <c r="V632" s="42">
        <v>0</v>
      </c>
      <c r="W632" s="42" t="s">
        <v>2562</v>
      </c>
      <c r="X632" s="42" t="s">
        <v>2562</v>
      </c>
      <c r="Y632" s="42" t="s">
        <v>2562</v>
      </c>
      <c r="Z632" s="42" t="s">
        <v>2562</v>
      </c>
      <c r="AA632" s="42" t="s">
        <v>2562</v>
      </c>
      <c r="AB632" s="42" t="s">
        <v>2562</v>
      </c>
      <c r="AC632" s="42" t="s">
        <v>2562</v>
      </c>
      <c r="AD632" s="167"/>
      <c r="AE632" s="167"/>
      <c r="AF632" s="167"/>
      <c r="AG632" s="167"/>
      <c r="AH632" s="167"/>
      <c r="AI632" s="167"/>
      <c r="AJ632" s="167"/>
      <c r="AK632" s="167"/>
      <c r="AL632" s="167"/>
      <c r="AM632" s="167"/>
    </row>
    <row r="633" spans="1:39" s="4" customFormat="1" x14ac:dyDescent="0.2">
      <c r="A633" s="43"/>
      <c r="B633" s="44"/>
      <c r="C633" s="43"/>
      <c r="D633" s="58"/>
      <c r="E633" s="43"/>
      <c r="F633" s="45"/>
      <c r="G633" s="45"/>
      <c r="H633" s="46"/>
      <c r="I633" s="42"/>
      <c r="J633" s="42"/>
      <c r="K633" s="3"/>
      <c r="L633" s="58"/>
      <c r="M633" s="58"/>
      <c r="N633" s="58"/>
      <c r="O633" s="58"/>
      <c r="P633" s="55"/>
      <c r="Q633" s="58"/>
      <c r="R633" s="84"/>
      <c r="S633" s="84"/>
      <c r="T633" s="84"/>
      <c r="U633" s="3"/>
      <c r="V633" s="42">
        <v>0</v>
      </c>
      <c r="W633" s="42" t="s">
        <v>2562</v>
      </c>
      <c r="X633" s="42" t="s">
        <v>2562</v>
      </c>
      <c r="Y633" s="42" t="s">
        <v>2562</v>
      </c>
      <c r="Z633" s="42" t="s">
        <v>2562</v>
      </c>
      <c r="AA633" s="42" t="s">
        <v>2562</v>
      </c>
      <c r="AB633" s="42" t="s">
        <v>2562</v>
      </c>
      <c r="AC633" s="42" t="s">
        <v>2562</v>
      </c>
      <c r="AD633" s="167"/>
      <c r="AE633" s="167"/>
      <c r="AF633" s="167"/>
      <c r="AG633" s="167"/>
      <c r="AH633" s="167"/>
      <c r="AI633" s="167"/>
      <c r="AJ633" s="167"/>
      <c r="AK633" s="167"/>
      <c r="AL633" s="167"/>
      <c r="AM633" s="167"/>
    </row>
    <row r="634" spans="1:39" s="4" customFormat="1" x14ac:dyDescent="0.2">
      <c r="A634" s="43"/>
      <c r="B634" s="44"/>
      <c r="C634" s="43"/>
      <c r="D634" s="58"/>
      <c r="E634" s="43"/>
      <c r="F634" s="45"/>
      <c r="G634" s="45"/>
      <c r="H634" s="46"/>
      <c r="I634" s="42"/>
      <c r="J634" s="42"/>
      <c r="K634" s="3"/>
      <c r="L634" s="58"/>
      <c r="M634" s="58"/>
      <c r="N634" s="58"/>
      <c r="O634" s="58"/>
      <c r="P634" s="55"/>
      <c r="Q634" s="58"/>
      <c r="R634" s="84"/>
      <c r="S634" s="84"/>
      <c r="T634" s="84"/>
      <c r="U634" s="3"/>
      <c r="V634" s="42">
        <v>0</v>
      </c>
      <c r="W634" s="42" t="s">
        <v>2562</v>
      </c>
      <c r="X634" s="42" t="s">
        <v>2562</v>
      </c>
      <c r="Y634" s="42" t="s">
        <v>2562</v>
      </c>
      <c r="Z634" s="42" t="s">
        <v>2562</v>
      </c>
      <c r="AA634" s="42" t="s">
        <v>2562</v>
      </c>
      <c r="AB634" s="42" t="s">
        <v>2562</v>
      </c>
      <c r="AC634" s="42" t="s">
        <v>2562</v>
      </c>
      <c r="AD634" s="167"/>
      <c r="AE634" s="167"/>
      <c r="AF634" s="167"/>
      <c r="AG634" s="167"/>
      <c r="AH634" s="167"/>
      <c r="AI634" s="167"/>
      <c r="AJ634" s="167"/>
      <c r="AK634" s="167"/>
      <c r="AL634" s="167"/>
      <c r="AM634" s="167"/>
    </row>
    <row r="635" spans="1:39" s="4" customFormat="1" x14ac:dyDescent="0.2">
      <c r="A635" s="43"/>
      <c r="B635" s="44"/>
      <c r="C635" s="43"/>
      <c r="D635" s="58"/>
      <c r="E635" s="43"/>
      <c r="F635" s="45"/>
      <c r="G635" s="45"/>
      <c r="H635" s="46"/>
      <c r="I635" s="42"/>
      <c r="J635" s="42"/>
      <c r="K635" s="3"/>
      <c r="L635" s="58"/>
      <c r="M635" s="58"/>
      <c r="N635" s="58"/>
      <c r="O635" s="58"/>
      <c r="P635" s="55"/>
      <c r="Q635" s="58"/>
      <c r="R635" s="84"/>
      <c r="S635" s="84"/>
      <c r="T635" s="84"/>
      <c r="U635" s="3"/>
      <c r="V635" s="42">
        <v>0</v>
      </c>
      <c r="W635" s="42" t="s">
        <v>2562</v>
      </c>
      <c r="X635" s="42" t="s">
        <v>2562</v>
      </c>
      <c r="Y635" s="42" t="s">
        <v>2562</v>
      </c>
      <c r="Z635" s="42" t="s">
        <v>2562</v>
      </c>
      <c r="AA635" s="42" t="s">
        <v>2562</v>
      </c>
      <c r="AB635" s="42" t="s">
        <v>2562</v>
      </c>
      <c r="AC635" s="42" t="s">
        <v>2562</v>
      </c>
      <c r="AD635" s="167"/>
      <c r="AE635" s="167"/>
      <c r="AF635" s="167"/>
      <c r="AG635" s="167"/>
      <c r="AH635" s="167"/>
      <c r="AI635" s="167"/>
      <c r="AJ635" s="167"/>
      <c r="AK635" s="167"/>
      <c r="AL635" s="167"/>
      <c r="AM635" s="167"/>
    </row>
    <row r="636" spans="1:39" s="4" customFormat="1" x14ac:dyDescent="0.2">
      <c r="A636" s="43"/>
      <c r="B636" s="44"/>
      <c r="C636" s="43"/>
      <c r="D636" s="58"/>
      <c r="E636" s="43"/>
      <c r="F636" s="45"/>
      <c r="G636" s="45"/>
      <c r="H636" s="46"/>
      <c r="I636" s="42"/>
      <c r="J636" s="42"/>
      <c r="K636" s="3"/>
      <c r="L636" s="58"/>
      <c r="M636" s="58"/>
      <c r="N636" s="58"/>
      <c r="O636" s="58"/>
      <c r="P636" s="55"/>
      <c r="Q636" s="58"/>
      <c r="R636" s="84"/>
      <c r="S636" s="84"/>
      <c r="T636" s="84"/>
      <c r="U636" s="3"/>
      <c r="V636" s="42">
        <v>0</v>
      </c>
      <c r="W636" s="42" t="s">
        <v>2562</v>
      </c>
      <c r="X636" s="42" t="s">
        <v>2562</v>
      </c>
      <c r="Y636" s="42" t="s">
        <v>2562</v>
      </c>
      <c r="Z636" s="42" t="s">
        <v>2562</v>
      </c>
      <c r="AA636" s="42" t="s">
        <v>2562</v>
      </c>
      <c r="AB636" s="42" t="s">
        <v>2562</v>
      </c>
      <c r="AC636" s="42" t="s">
        <v>2562</v>
      </c>
      <c r="AD636" s="167"/>
      <c r="AE636" s="167"/>
      <c r="AF636" s="167"/>
      <c r="AG636" s="167"/>
      <c r="AH636" s="167"/>
      <c r="AI636" s="167"/>
      <c r="AJ636" s="167"/>
      <c r="AK636" s="167"/>
      <c r="AL636" s="167"/>
      <c r="AM636" s="167"/>
    </row>
    <row r="637" spans="1:39" s="4" customFormat="1" x14ac:dyDescent="0.2">
      <c r="A637" s="43"/>
      <c r="B637" s="44"/>
      <c r="C637" s="43"/>
      <c r="D637" s="58"/>
      <c r="E637" s="43"/>
      <c r="F637" s="45"/>
      <c r="G637" s="45"/>
      <c r="H637" s="46"/>
      <c r="I637" s="42"/>
      <c r="J637" s="42"/>
      <c r="K637" s="3"/>
      <c r="L637" s="58"/>
      <c r="M637" s="58"/>
      <c r="N637" s="58"/>
      <c r="O637" s="58"/>
      <c r="P637" s="55"/>
      <c r="Q637" s="58"/>
      <c r="R637" s="84"/>
      <c r="S637" s="84"/>
      <c r="T637" s="84"/>
      <c r="U637" s="3"/>
      <c r="V637" s="42">
        <v>0</v>
      </c>
      <c r="W637" s="42" t="s">
        <v>2562</v>
      </c>
      <c r="X637" s="42" t="s">
        <v>2562</v>
      </c>
      <c r="Y637" s="42" t="s">
        <v>2562</v>
      </c>
      <c r="Z637" s="42" t="s">
        <v>2562</v>
      </c>
      <c r="AA637" s="42" t="s">
        <v>2562</v>
      </c>
      <c r="AB637" s="42" t="s">
        <v>2562</v>
      </c>
      <c r="AC637" s="42" t="s">
        <v>2562</v>
      </c>
      <c r="AD637" s="167"/>
      <c r="AE637" s="167"/>
      <c r="AF637" s="167"/>
      <c r="AG637" s="167"/>
      <c r="AH637" s="167"/>
      <c r="AI637" s="167"/>
      <c r="AJ637" s="167"/>
      <c r="AK637" s="167"/>
      <c r="AL637" s="167"/>
      <c r="AM637" s="167"/>
    </row>
    <row r="638" spans="1:39" s="4" customFormat="1" x14ac:dyDescent="0.2">
      <c r="A638" s="43"/>
      <c r="B638" s="44"/>
      <c r="C638" s="43"/>
      <c r="D638" s="58"/>
      <c r="E638" s="43"/>
      <c r="F638" s="45"/>
      <c r="G638" s="45"/>
      <c r="H638" s="46"/>
      <c r="I638" s="42"/>
      <c r="J638" s="42"/>
      <c r="K638" s="3"/>
      <c r="L638" s="58"/>
      <c r="M638" s="58"/>
      <c r="N638" s="58"/>
      <c r="O638" s="58"/>
      <c r="P638" s="55"/>
      <c r="Q638" s="58"/>
      <c r="R638" s="84"/>
      <c r="S638" s="84"/>
      <c r="T638" s="84"/>
      <c r="U638" s="3"/>
      <c r="V638" s="42">
        <v>0</v>
      </c>
      <c r="W638" s="42" t="s">
        <v>2562</v>
      </c>
      <c r="X638" s="42" t="s">
        <v>2562</v>
      </c>
      <c r="Y638" s="42" t="s">
        <v>2562</v>
      </c>
      <c r="Z638" s="42" t="s">
        <v>2562</v>
      </c>
      <c r="AA638" s="42" t="s">
        <v>2562</v>
      </c>
      <c r="AB638" s="42" t="s">
        <v>2562</v>
      </c>
      <c r="AC638" s="42" t="s">
        <v>2562</v>
      </c>
      <c r="AD638" s="167"/>
      <c r="AE638" s="167"/>
      <c r="AF638" s="167"/>
      <c r="AG638" s="167"/>
      <c r="AH638" s="167"/>
      <c r="AI638" s="167"/>
      <c r="AJ638" s="167"/>
      <c r="AK638" s="167"/>
      <c r="AL638" s="167"/>
      <c r="AM638" s="167"/>
    </row>
    <row r="639" spans="1:39" s="4" customFormat="1" x14ac:dyDescent="0.2">
      <c r="A639" s="43"/>
      <c r="B639" s="44"/>
      <c r="C639" s="43"/>
      <c r="D639" s="58"/>
      <c r="E639" s="43"/>
      <c r="F639" s="45"/>
      <c r="G639" s="45"/>
      <c r="H639" s="46"/>
      <c r="I639" s="42"/>
      <c r="J639" s="42"/>
      <c r="K639" s="3"/>
      <c r="L639" s="58"/>
      <c r="M639" s="58"/>
      <c r="N639" s="58"/>
      <c r="O639" s="58"/>
      <c r="P639" s="55"/>
      <c r="Q639" s="58"/>
      <c r="R639" s="84"/>
      <c r="S639" s="84"/>
      <c r="T639" s="84"/>
      <c r="U639" s="3"/>
      <c r="V639" s="42">
        <v>0</v>
      </c>
      <c r="W639" s="42" t="s">
        <v>2562</v>
      </c>
      <c r="X639" s="42" t="s">
        <v>2562</v>
      </c>
      <c r="Y639" s="42" t="s">
        <v>2562</v>
      </c>
      <c r="Z639" s="42" t="s">
        <v>2562</v>
      </c>
      <c r="AA639" s="42" t="s">
        <v>2562</v>
      </c>
      <c r="AB639" s="42" t="s">
        <v>2562</v>
      </c>
      <c r="AC639" s="42" t="s">
        <v>2562</v>
      </c>
      <c r="AD639" s="167"/>
      <c r="AE639" s="167"/>
      <c r="AF639" s="167"/>
      <c r="AG639" s="167"/>
      <c r="AH639" s="167"/>
      <c r="AI639" s="167"/>
      <c r="AJ639" s="167"/>
      <c r="AK639" s="167"/>
      <c r="AL639" s="167"/>
      <c r="AM639" s="167"/>
    </row>
    <row r="640" spans="1:39" s="4" customFormat="1" x14ac:dyDescent="0.2">
      <c r="A640" s="43"/>
      <c r="B640" s="44"/>
      <c r="C640" s="43"/>
      <c r="D640" s="58"/>
      <c r="E640" s="43"/>
      <c r="F640" s="45"/>
      <c r="G640" s="45"/>
      <c r="H640" s="46"/>
      <c r="I640" s="42"/>
      <c r="J640" s="42"/>
      <c r="K640" s="3"/>
      <c r="L640" s="58"/>
      <c r="M640" s="58"/>
      <c r="N640" s="58"/>
      <c r="O640" s="58"/>
      <c r="P640" s="55"/>
      <c r="Q640" s="58"/>
      <c r="R640" s="84"/>
      <c r="S640" s="84"/>
      <c r="T640" s="84"/>
      <c r="U640" s="3"/>
      <c r="V640" s="42">
        <v>0</v>
      </c>
      <c r="W640" s="42" t="s">
        <v>2562</v>
      </c>
      <c r="X640" s="42" t="s">
        <v>2562</v>
      </c>
      <c r="Y640" s="42" t="s">
        <v>2562</v>
      </c>
      <c r="Z640" s="42" t="s">
        <v>2562</v>
      </c>
      <c r="AA640" s="42" t="s">
        <v>2562</v>
      </c>
      <c r="AB640" s="42" t="s">
        <v>2562</v>
      </c>
      <c r="AC640" s="42" t="s">
        <v>2562</v>
      </c>
      <c r="AD640" s="167"/>
      <c r="AE640" s="167"/>
      <c r="AF640" s="167"/>
      <c r="AG640" s="167"/>
      <c r="AH640" s="167"/>
      <c r="AI640" s="167"/>
      <c r="AJ640" s="167"/>
      <c r="AK640" s="167"/>
      <c r="AL640" s="167"/>
      <c r="AM640" s="167"/>
    </row>
    <row r="641" spans="1:39" s="4" customFormat="1" x14ac:dyDescent="0.2">
      <c r="A641" s="43"/>
      <c r="B641" s="44"/>
      <c r="C641" s="43"/>
      <c r="D641" s="58"/>
      <c r="E641" s="43"/>
      <c r="F641" s="45"/>
      <c r="G641" s="45"/>
      <c r="H641" s="46"/>
      <c r="I641" s="42"/>
      <c r="J641" s="42"/>
      <c r="K641" s="3"/>
      <c r="L641" s="58"/>
      <c r="M641" s="58"/>
      <c r="N641" s="58"/>
      <c r="O641" s="58"/>
      <c r="P641" s="55"/>
      <c r="Q641" s="58"/>
      <c r="R641" s="84"/>
      <c r="S641" s="84"/>
      <c r="T641" s="84"/>
      <c r="U641" s="3"/>
      <c r="V641" s="42">
        <v>0</v>
      </c>
      <c r="W641" s="42" t="s">
        <v>2562</v>
      </c>
      <c r="X641" s="42" t="s">
        <v>2562</v>
      </c>
      <c r="Y641" s="42" t="s">
        <v>2562</v>
      </c>
      <c r="Z641" s="42" t="s">
        <v>2562</v>
      </c>
      <c r="AA641" s="42" t="s">
        <v>2562</v>
      </c>
      <c r="AB641" s="42" t="s">
        <v>2562</v>
      </c>
      <c r="AC641" s="42" t="s">
        <v>2562</v>
      </c>
      <c r="AD641" s="167"/>
      <c r="AE641" s="167"/>
      <c r="AF641" s="167"/>
      <c r="AG641" s="167"/>
      <c r="AH641" s="167"/>
      <c r="AI641" s="167"/>
      <c r="AJ641" s="167"/>
      <c r="AK641" s="167"/>
      <c r="AL641" s="167"/>
      <c r="AM641" s="167"/>
    </row>
    <row r="642" spans="1:39" s="4" customFormat="1" x14ac:dyDescent="0.2">
      <c r="A642" s="43"/>
      <c r="B642" s="44"/>
      <c r="C642" s="43"/>
      <c r="D642" s="58"/>
      <c r="E642" s="43"/>
      <c r="F642" s="45"/>
      <c r="G642" s="45"/>
      <c r="H642" s="46"/>
      <c r="I642" s="42"/>
      <c r="J642" s="42"/>
      <c r="K642" s="3"/>
      <c r="L642" s="58"/>
      <c r="M642" s="58"/>
      <c r="N642" s="58"/>
      <c r="O642" s="58"/>
      <c r="P642" s="55"/>
      <c r="Q642" s="58"/>
      <c r="R642" s="84"/>
      <c r="S642" s="84"/>
      <c r="T642" s="84"/>
      <c r="U642" s="3"/>
      <c r="V642" s="42">
        <v>0</v>
      </c>
      <c r="W642" s="42" t="s">
        <v>2562</v>
      </c>
      <c r="X642" s="42" t="s">
        <v>2562</v>
      </c>
      <c r="Y642" s="42" t="s">
        <v>2562</v>
      </c>
      <c r="Z642" s="42" t="s">
        <v>2562</v>
      </c>
      <c r="AA642" s="42" t="s">
        <v>2562</v>
      </c>
      <c r="AB642" s="42" t="s">
        <v>2562</v>
      </c>
      <c r="AC642" s="42" t="s">
        <v>2562</v>
      </c>
      <c r="AD642" s="167"/>
      <c r="AE642" s="167"/>
      <c r="AF642" s="167"/>
      <c r="AG642" s="167"/>
      <c r="AH642" s="167"/>
      <c r="AI642" s="167"/>
      <c r="AJ642" s="167"/>
      <c r="AK642" s="167"/>
      <c r="AL642" s="167"/>
      <c r="AM642" s="167"/>
    </row>
    <row r="643" spans="1:39" s="4" customFormat="1" x14ac:dyDescent="0.2">
      <c r="A643" s="43"/>
      <c r="B643" s="44"/>
      <c r="C643" s="43"/>
      <c r="D643" s="58"/>
      <c r="E643" s="43"/>
      <c r="F643" s="45"/>
      <c r="G643" s="45"/>
      <c r="H643" s="46"/>
      <c r="I643" s="42"/>
      <c r="J643" s="42"/>
      <c r="K643" s="3"/>
      <c r="L643" s="58"/>
      <c r="M643" s="58"/>
      <c r="N643" s="58"/>
      <c r="O643" s="58"/>
      <c r="P643" s="55"/>
      <c r="Q643" s="58"/>
      <c r="R643" s="84"/>
      <c r="S643" s="84"/>
      <c r="T643" s="84"/>
      <c r="U643" s="3"/>
      <c r="V643" s="42">
        <v>0</v>
      </c>
      <c r="W643" s="42" t="s">
        <v>2562</v>
      </c>
      <c r="X643" s="42" t="s">
        <v>2562</v>
      </c>
      <c r="Y643" s="42" t="s">
        <v>2562</v>
      </c>
      <c r="Z643" s="42" t="s">
        <v>2562</v>
      </c>
      <c r="AA643" s="42" t="s">
        <v>2562</v>
      </c>
      <c r="AB643" s="42" t="s">
        <v>2562</v>
      </c>
      <c r="AC643" s="42" t="s">
        <v>2562</v>
      </c>
      <c r="AD643" s="167"/>
      <c r="AE643" s="167"/>
      <c r="AF643" s="167"/>
      <c r="AG643" s="167"/>
      <c r="AH643" s="167"/>
      <c r="AI643" s="167"/>
      <c r="AJ643" s="167"/>
      <c r="AK643" s="167"/>
      <c r="AL643" s="167"/>
      <c r="AM643" s="167"/>
    </row>
    <row r="644" spans="1:39" s="4" customFormat="1" x14ac:dyDescent="0.2">
      <c r="A644" s="43"/>
      <c r="B644" s="44"/>
      <c r="C644" s="43"/>
      <c r="D644" s="58"/>
      <c r="E644" s="43"/>
      <c r="F644" s="45"/>
      <c r="G644" s="45"/>
      <c r="H644" s="46"/>
      <c r="I644" s="42"/>
      <c r="J644" s="42"/>
      <c r="K644" s="3"/>
      <c r="L644" s="58"/>
      <c r="M644" s="58"/>
      <c r="N644" s="58"/>
      <c r="O644" s="58"/>
      <c r="P644" s="55"/>
      <c r="Q644" s="58"/>
      <c r="R644" s="84"/>
      <c r="S644" s="84"/>
      <c r="T644" s="84"/>
      <c r="U644" s="3"/>
      <c r="V644" s="42">
        <v>0</v>
      </c>
      <c r="W644" s="42" t="s">
        <v>2562</v>
      </c>
      <c r="X644" s="42" t="s">
        <v>2562</v>
      </c>
      <c r="Y644" s="42" t="s">
        <v>2562</v>
      </c>
      <c r="Z644" s="42" t="s">
        <v>2562</v>
      </c>
      <c r="AA644" s="42" t="s">
        <v>2562</v>
      </c>
      <c r="AB644" s="42" t="s">
        <v>2562</v>
      </c>
      <c r="AC644" s="42" t="s">
        <v>2562</v>
      </c>
      <c r="AD644" s="167"/>
      <c r="AE644" s="167"/>
      <c r="AF644" s="167"/>
      <c r="AG644" s="167"/>
      <c r="AH644" s="167"/>
      <c r="AI644" s="167"/>
      <c r="AJ644" s="167"/>
      <c r="AK644" s="167"/>
      <c r="AL644" s="167"/>
      <c r="AM644" s="167"/>
    </row>
    <row r="645" spans="1:39" s="4" customFormat="1" x14ac:dyDescent="0.2">
      <c r="A645" s="43"/>
      <c r="B645" s="44"/>
      <c r="C645" s="43"/>
      <c r="D645" s="58"/>
      <c r="E645" s="43"/>
      <c r="F645" s="45"/>
      <c r="G645" s="45"/>
      <c r="H645" s="46"/>
      <c r="I645" s="42"/>
      <c r="J645" s="42"/>
      <c r="K645" s="3"/>
      <c r="L645" s="58"/>
      <c r="M645" s="58"/>
      <c r="N645" s="58"/>
      <c r="O645" s="58"/>
      <c r="P645" s="55"/>
      <c r="Q645" s="58"/>
      <c r="R645" s="84"/>
      <c r="S645" s="84"/>
      <c r="T645" s="84"/>
      <c r="U645" s="3"/>
      <c r="V645" s="42">
        <v>0</v>
      </c>
      <c r="W645" s="42" t="s">
        <v>2562</v>
      </c>
      <c r="X645" s="42" t="s">
        <v>2562</v>
      </c>
      <c r="Y645" s="42" t="s">
        <v>2562</v>
      </c>
      <c r="Z645" s="42" t="s">
        <v>2562</v>
      </c>
      <c r="AA645" s="42" t="s">
        <v>2562</v>
      </c>
      <c r="AB645" s="42" t="s">
        <v>2562</v>
      </c>
      <c r="AC645" s="42" t="s">
        <v>2562</v>
      </c>
      <c r="AD645" s="167"/>
      <c r="AE645" s="167"/>
      <c r="AF645" s="167"/>
      <c r="AG645" s="167"/>
      <c r="AH645" s="167"/>
      <c r="AI645" s="167"/>
      <c r="AJ645" s="167"/>
      <c r="AK645" s="167"/>
      <c r="AL645" s="167"/>
      <c r="AM645" s="167"/>
    </row>
    <row r="646" spans="1:39" s="4" customFormat="1" x14ac:dyDescent="0.2">
      <c r="A646" s="43"/>
      <c r="B646" s="44"/>
      <c r="C646" s="43"/>
      <c r="D646" s="58"/>
      <c r="E646" s="43"/>
      <c r="F646" s="45"/>
      <c r="G646" s="45"/>
      <c r="H646" s="46"/>
      <c r="I646" s="42"/>
      <c r="J646" s="42"/>
      <c r="K646" s="3"/>
      <c r="L646" s="58"/>
      <c r="M646" s="58"/>
      <c r="N646" s="58"/>
      <c r="O646" s="58"/>
      <c r="P646" s="55"/>
      <c r="Q646" s="58"/>
      <c r="R646" s="84"/>
      <c r="S646" s="84"/>
      <c r="T646" s="84"/>
      <c r="U646" s="3"/>
      <c r="V646" s="42">
        <v>0</v>
      </c>
      <c r="W646" s="42" t="s">
        <v>2562</v>
      </c>
      <c r="X646" s="42" t="s">
        <v>2562</v>
      </c>
      <c r="Y646" s="42" t="s">
        <v>2562</v>
      </c>
      <c r="Z646" s="42" t="s">
        <v>2562</v>
      </c>
      <c r="AA646" s="42" t="s">
        <v>2562</v>
      </c>
      <c r="AB646" s="42" t="s">
        <v>2562</v>
      </c>
      <c r="AC646" s="42" t="s">
        <v>2562</v>
      </c>
      <c r="AD646" s="167"/>
      <c r="AE646" s="167"/>
      <c r="AF646" s="167"/>
      <c r="AG646" s="167"/>
      <c r="AH646" s="167"/>
      <c r="AI646" s="167"/>
      <c r="AJ646" s="167"/>
      <c r="AK646" s="167"/>
      <c r="AL646" s="167"/>
      <c r="AM646" s="167"/>
    </row>
    <row r="647" spans="1:39" s="4" customFormat="1" x14ac:dyDescent="0.2">
      <c r="A647" s="43"/>
      <c r="B647" s="44"/>
      <c r="C647" s="43"/>
      <c r="D647" s="58"/>
      <c r="E647" s="43"/>
      <c r="F647" s="45"/>
      <c r="G647" s="45"/>
      <c r="H647" s="46"/>
      <c r="I647" s="42"/>
      <c r="J647" s="42"/>
      <c r="K647" s="3"/>
      <c r="L647" s="58"/>
      <c r="M647" s="58"/>
      <c r="N647" s="58"/>
      <c r="O647" s="58"/>
      <c r="P647" s="55"/>
      <c r="Q647" s="58"/>
      <c r="R647" s="84"/>
      <c r="S647" s="84"/>
      <c r="T647" s="84"/>
      <c r="U647" s="3"/>
      <c r="V647" s="42">
        <v>0</v>
      </c>
      <c r="W647" s="42" t="s">
        <v>2562</v>
      </c>
      <c r="X647" s="42" t="s">
        <v>2562</v>
      </c>
      <c r="Y647" s="42" t="s">
        <v>2562</v>
      </c>
      <c r="Z647" s="42" t="s">
        <v>2562</v>
      </c>
      <c r="AA647" s="42" t="s">
        <v>2562</v>
      </c>
      <c r="AB647" s="42" t="s">
        <v>2562</v>
      </c>
      <c r="AC647" s="42" t="s">
        <v>2562</v>
      </c>
      <c r="AD647" s="167"/>
      <c r="AE647" s="167"/>
      <c r="AF647" s="167"/>
      <c r="AG647" s="167"/>
      <c r="AH647" s="167"/>
      <c r="AI647" s="167"/>
      <c r="AJ647" s="167"/>
      <c r="AK647" s="167"/>
      <c r="AL647" s="167"/>
      <c r="AM647" s="167"/>
    </row>
    <row r="648" spans="1:39" s="4" customFormat="1" x14ac:dyDescent="0.2">
      <c r="A648" s="43"/>
      <c r="B648" s="44"/>
      <c r="C648" s="43"/>
      <c r="D648" s="58"/>
      <c r="E648" s="43"/>
      <c r="F648" s="45"/>
      <c r="G648" s="45"/>
      <c r="H648" s="46"/>
      <c r="I648" s="42"/>
      <c r="J648" s="42"/>
      <c r="K648" s="3"/>
      <c r="L648" s="58"/>
      <c r="M648" s="58"/>
      <c r="N648" s="58"/>
      <c r="O648" s="58"/>
      <c r="P648" s="55"/>
      <c r="Q648" s="58"/>
      <c r="R648" s="84"/>
      <c r="S648" s="84"/>
      <c r="T648" s="84"/>
      <c r="U648" s="3"/>
      <c r="V648" s="42">
        <v>0</v>
      </c>
      <c r="W648" s="42" t="s">
        <v>2562</v>
      </c>
      <c r="X648" s="42" t="s">
        <v>2562</v>
      </c>
      <c r="Y648" s="42" t="s">
        <v>2562</v>
      </c>
      <c r="Z648" s="42" t="s">
        <v>2562</v>
      </c>
      <c r="AA648" s="42" t="s">
        <v>2562</v>
      </c>
      <c r="AB648" s="42" t="s">
        <v>2562</v>
      </c>
      <c r="AC648" s="42" t="s">
        <v>2562</v>
      </c>
      <c r="AD648" s="167"/>
      <c r="AE648" s="167"/>
      <c r="AF648" s="167"/>
      <c r="AG648" s="167"/>
      <c r="AH648" s="167"/>
      <c r="AI648" s="167"/>
      <c r="AJ648" s="167"/>
      <c r="AK648" s="167"/>
      <c r="AL648" s="167"/>
      <c r="AM648" s="167"/>
    </row>
    <row r="649" spans="1:39" s="4" customFormat="1" x14ac:dyDescent="0.2">
      <c r="A649" s="43"/>
      <c r="B649" s="44"/>
      <c r="C649" s="43"/>
      <c r="D649" s="58"/>
      <c r="E649" s="43"/>
      <c r="F649" s="45"/>
      <c r="G649" s="45"/>
      <c r="H649" s="46"/>
      <c r="I649" s="42"/>
      <c r="J649" s="42"/>
      <c r="K649" s="3"/>
      <c r="L649" s="58"/>
      <c r="M649" s="58"/>
      <c r="N649" s="58"/>
      <c r="O649" s="58"/>
      <c r="P649" s="55"/>
      <c r="Q649" s="58"/>
      <c r="R649" s="84"/>
      <c r="S649" s="84"/>
      <c r="T649" s="84"/>
      <c r="U649" s="3"/>
      <c r="V649" s="42">
        <v>0</v>
      </c>
      <c r="W649" s="42" t="s">
        <v>2562</v>
      </c>
      <c r="X649" s="42" t="s">
        <v>2562</v>
      </c>
      <c r="Y649" s="42" t="s">
        <v>2562</v>
      </c>
      <c r="Z649" s="42" t="s">
        <v>2562</v>
      </c>
      <c r="AA649" s="42" t="s">
        <v>2562</v>
      </c>
      <c r="AB649" s="42" t="s">
        <v>2562</v>
      </c>
      <c r="AC649" s="42" t="s">
        <v>2562</v>
      </c>
      <c r="AD649" s="167"/>
      <c r="AE649" s="167"/>
      <c r="AF649" s="167"/>
      <c r="AG649" s="167"/>
      <c r="AH649" s="167"/>
      <c r="AI649" s="167"/>
      <c r="AJ649" s="167"/>
      <c r="AK649" s="167"/>
      <c r="AL649" s="167"/>
      <c r="AM649" s="167"/>
    </row>
    <row r="650" spans="1:39" s="4" customFormat="1" x14ac:dyDescent="0.2">
      <c r="A650" s="43"/>
      <c r="B650" s="44"/>
      <c r="C650" s="43"/>
      <c r="D650" s="58"/>
      <c r="E650" s="43"/>
      <c r="F650" s="45"/>
      <c r="G650" s="45"/>
      <c r="H650" s="46"/>
      <c r="I650" s="42"/>
      <c r="J650" s="42"/>
      <c r="K650" s="3"/>
      <c r="L650" s="58"/>
      <c r="M650" s="58"/>
      <c r="N650" s="58"/>
      <c r="O650" s="58"/>
      <c r="P650" s="55"/>
      <c r="Q650" s="58"/>
      <c r="R650" s="84"/>
      <c r="S650" s="84"/>
      <c r="T650" s="84"/>
      <c r="U650" s="3"/>
      <c r="V650" s="42">
        <v>0</v>
      </c>
      <c r="W650" s="42" t="s">
        <v>2562</v>
      </c>
      <c r="X650" s="42" t="s">
        <v>2562</v>
      </c>
      <c r="Y650" s="42" t="s">
        <v>2562</v>
      </c>
      <c r="Z650" s="42" t="s">
        <v>2562</v>
      </c>
      <c r="AA650" s="42" t="s">
        <v>2562</v>
      </c>
      <c r="AB650" s="42" t="s">
        <v>2562</v>
      </c>
      <c r="AC650" s="42" t="s">
        <v>2562</v>
      </c>
      <c r="AD650" s="167"/>
      <c r="AE650" s="167"/>
      <c r="AF650" s="167"/>
      <c r="AG650" s="167"/>
      <c r="AH650" s="167"/>
      <c r="AI650" s="167"/>
      <c r="AJ650" s="167"/>
      <c r="AK650" s="167"/>
      <c r="AL650" s="167"/>
      <c r="AM650" s="167"/>
    </row>
    <row r="651" spans="1:39" s="4" customFormat="1" x14ac:dyDescent="0.2">
      <c r="A651" s="43"/>
      <c r="B651" s="44"/>
      <c r="C651" s="43"/>
      <c r="D651" s="58"/>
      <c r="E651" s="43"/>
      <c r="F651" s="45"/>
      <c r="G651" s="45"/>
      <c r="H651" s="46"/>
      <c r="I651" s="42"/>
      <c r="J651" s="42"/>
      <c r="K651" s="3"/>
      <c r="L651" s="58"/>
      <c r="M651" s="58"/>
      <c r="N651" s="58"/>
      <c r="O651" s="58"/>
      <c r="P651" s="55"/>
      <c r="Q651" s="58"/>
      <c r="R651" s="84"/>
      <c r="S651" s="84"/>
      <c r="T651" s="84"/>
      <c r="U651" s="3"/>
      <c r="V651" s="42">
        <v>0</v>
      </c>
      <c r="W651" s="42" t="s">
        <v>2562</v>
      </c>
      <c r="X651" s="42" t="s">
        <v>2562</v>
      </c>
      <c r="Y651" s="42" t="s">
        <v>2562</v>
      </c>
      <c r="Z651" s="42" t="s">
        <v>2562</v>
      </c>
      <c r="AA651" s="42" t="s">
        <v>2562</v>
      </c>
      <c r="AB651" s="42" t="s">
        <v>2562</v>
      </c>
      <c r="AC651" s="42" t="s">
        <v>2562</v>
      </c>
      <c r="AD651" s="167"/>
      <c r="AE651" s="167"/>
      <c r="AF651" s="167"/>
      <c r="AG651" s="167"/>
      <c r="AH651" s="167"/>
      <c r="AI651" s="167"/>
      <c r="AJ651" s="167"/>
      <c r="AK651" s="167"/>
      <c r="AL651" s="167"/>
      <c r="AM651" s="167"/>
    </row>
    <row r="652" spans="1:39" s="4" customFormat="1" x14ac:dyDescent="0.2">
      <c r="A652" s="43"/>
      <c r="B652" s="44"/>
      <c r="C652" s="43"/>
      <c r="D652" s="58"/>
      <c r="E652" s="43"/>
      <c r="F652" s="45"/>
      <c r="G652" s="45"/>
      <c r="H652" s="46"/>
      <c r="I652" s="42"/>
      <c r="J652" s="42"/>
      <c r="K652" s="3"/>
      <c r="L652" s="58"/>
      <c r="M652" s="58"/>
      <c r="N652" s="58"/>
      <c r="O652" s="58"/>
      <c r="P652" s="55"/>
      <c r="Q652" s="58"/>
      <c r="R652" s="84"/>
      <c r="S652" s="84"/>
      <c r="T652" s="84"/>
      <c r="U652" s="3"/>
      <c r="V652" s="42">
        <v>0</v>
      </c>
      <c r="W652" s="42" t="s">
        <v>2562</v>
      </c>
      <c r="X652" s="42" t="s">
        <v>2562</v>
      </c>
      <c r="Y652" s="42" t="s">
        <v>2562</v>
      </c>
      <c r="Z652" s="42" t="s">
        <v>2562</v>
      </c>
      <c r="AA652" s="42" t="s">
        <v>2562</v>
      </c>
      <c r="AB652" s="42" t="s">
        <v>2562</v>
      </c>
      <c r="AC652" s="42" t="s">
        <v>2562</v>
      </c>
      <c r="AD652" s="167"/>
      <c r="AE652" s="167"/>
      <c r="AF652" s="167"/>
      <c r="AG652" s="167"/>
      <c r="AH652" s="167"/>
      <c r="AI652" s="167"/>
      <c r="AJ652" s="167"/>
      <c r="AK652" s="167"/>
      <c r="AL652" s="167"/>
      <c r="AM652" s="167"/>
    </row>
    <row r="653" spans="1:39" s="4" customFormat="1" x14ac:dyDescent="0.2">
      <c r="A653" s="43"/>
      <c r="B653" s="44"/>
      <c r="C653" s="43"/>
      <c r="D653" s="58"/>
      <c r="E653" s="43"/>
      <c r="F653" s="45"/>
      <c r="G653" s="45"/>
      <c r="H653" s="46"/>
      <c r="I653" s="42"/>
      <c r="J653" s="42"/>
      <c r="K653" s="3"/>
      <c r="L653" s="58"/>
      <c r="M653" s="58"/>
      <c r="N653" s="58"/>
      <c r="O653" s="58"/>
      <c r="P653" s="55"/>
      <c r="Q653" s="58"/>
      <c r="R653" s="84"/>
      <c r="S653" s="84"/>
      <c r="T653" s="84"/>
      <c r="U653" s="3"/>
      <c r="V653" s="42">
        <v>0</v>
      </c>
      <c r="W653" s="42" t="s">
        <v>2562</v>
      </c>
      <c r="X653" s="42" t="s">
        <v>2562</v>
      </c>
      <c r="Y653" s="42" t="s">
        <v>2562</v>
      </c>
      <c r="Z653" s="42" t="s">
        <v>2562</v>
      </c>
      <c r="AA653" s="42" t="s">
        <v>2562</v>
      </c>
      <c r="AB653" s="42" t="s">
        <v>2562</v>
      </c>
      <c r="AC653" s="42" t="s">
        <v>2562</v>
      </c>
      <c r="AD653" s="167"/>
      <c r="AE653" s="167"/>
      <c r="AF653" s="167"/>
      <c r="AG653" s="167"/>
      <c r="AH653" s="167"/>
      <c r="AI653" s="167"/>
      <c r="AJ653" s="167"/>
      <c r="AK653" s="167"/>
      <c r="AL653" s="167"/>
      <c r="AM653" s="167"/>
    </row>
    <row r="654" spans="1:39" s="4" customFormat="1" x14ac:dyDescent="0.2">
      <c r="A654" s="43"/>
      <c r="B654" s="44"/>
      <c r="C654" s="43"/>
      <c r="D654" s="58"/>
      <c r="E654" s="43"/>
      <c r="F654" s="45"/>
      <c r="G654" s="45"/>
      <c r="H654" s="46"/>
      <c r="I654" s="42"/>
      <c r="J654" s="42"/>
      <c r="K654" s="3"/>
      <c r="L654" s="58"/>
      <c r="M654" s="58"/>
      <c r="N654" s="58"/>
      <c r="O654" s="58"/>
      <c r="P654" s="55"/>
      <c r="Q654" s="58"/>
      <c r="R654" s="84"/>
      <c r="S654" s="84"/>
      <c r="T654" s="84"/>
      <c r="U654" s="3"/>
      <c r="V654" s="42">
        <v>0</v>
      </c>
      <c r="W654" s="42" t="s">
        <v>2562</v>
      </c>
      <c r="X654" s="42" t="s">
        <v>2562</v>
      </c>
      <c r="Y654" s="42" t="s">
        <v>2562</v>
      </c>
      <c r="Z654" s="42" t="s">
        <v>2562</v>
      </c>
      <c r="AA654" s="42" t="s">
        <v>2562</v>
      </c>
      <c r="AB654" s="42" t="s">
        <v>2562</v>
      </c>
      <c r="AC654" s="42" t="s">
        <v>2562</v>
      </c>
      <c r="AD654" s="167"/>
      <c r="AE654" s="167"/>
      <c r="AF654" s="167"/>
      <c r="AG654" s="167"/>
      <c r="AH654" s="167"/>
      <c r="AI654" s="167"/>
      <c r="AJ654" s="167"/>
      <c r="AK654" s="167"/>
      <c r="AL654" s="167"/>
      <c r="AM654" s="167"/>
    </row>
    <row r="655" spans="1:39" s="4" customFormat="1" x14ac:dyDescent="0.2">
      <c r="A655" s="43"/>
      <c r="B655" s="44"/>
      <c r="C655" s="43"/>
      <c r="D655" s="58"/>
      <c r="E655" s="43"/>
      <c r="F655" s="45"/>
      <c r="G655" s="45"/>
      <c r="H655" s="46"/>
      <c r="I655" s="42"/>
      <c r="J655" s="42"/>
      <c r="K655" s="3"/>
      <c r="L655" s="58"/>
      <c r="M655" s="58"/>
      <c r="N655" s="58"/>
      <c r="O655" s="58"/>
      <c r="P655" s="55"/>
      <c r="Q655" s="58"/>
      <c r="R655" s="84"/>
      <c r="S655" s="84"/>
      <c r="T655" s="84"/>
      <c r="U655" s="3"/>
      <c r="V655" s="42">
        <v>0</v>
      </c>
      <c r="W655" s="42" t="s">
        <v>2562</v>
      </c>
      <c r="X655" s="42" t="s">
        <v>2562</v>
      </c>
      <c r="Y655" s="42" t="s">
        <v>2562</v>
      </c>
      <c r="Z655" s="42" t="s">
        <v>2562</v>
      </c>
      <c r="AA655" s="42" t="s">
        <v>2562</v>
      </c>
      <c r="AB655" s="42" t="s">
        <v>2562</v>
      </c>
      <c r="AC655" s="42" t="s">
        <v>2562</v>
      </c>
      <c r="AD655" s="167"/>
      <c r="AE655" s="167"/>
      <c r="AF655" s="167"/>
      <c r="AG655" s="167"/>
      <c r="AH655" s="167"/>
      <c r="AI655" s="167"/>
      <c r="AJ655" s="167"/>
      <c r="AK655" s="167"/>
      <c r="AL655" s="167"/>
      <c r="AM655" s="167"/>
    </row>
    <row r="656" spans="1:39" s="4" customFormat="1" x14ac:dyDescent="0.2">
      <c r="A656" s="43"/>
      <c r="B656" s="44"/>
      <c r="C656" s="43"/>
      <c r="D656" s="58"/>
      <c r="E656" s="43"/>
      <c r="F656" s="45"/>
      <c r="G656" s="45"/>
      <c r="H656" s="46"/>
      <c r="I656" s="42"/>
      <c r="J656" s="42"/>
      <c r="K656" s="3"/>
      <c r="L656" s="58"/>
      <c r="M656" s="58"/>
      <c r="N656" s="58"/>
      <c r="O656" s="58"/>
      <c r="P656" s="55"/>
      <c r="Q656" s="58"/>
      <c r="R656" s="84"/>
      <c r="S656" s="84"/>
      <c r="T656" s="84"/>
      <c r="U656" s="3"/>
      <c r="V656" s="42">
        <v>0</v>
      </c>
      <c r="W656" s="42" t="s">
        <v>2562</v>
      </c>
      <c r="X656" s="42" t="s">
        <v>2562</v>
      </c>
      <c r="Y656" s="42" t="s">
        <v>2562</v>
      </c>
      <c r="Z656" s="42" t="s">
        <v>2562</v>
      </c>
      <c r="AA656" s="42" t="s">
        <v>2562</v>
      </c>
      <c r="AB656" s="42" t="s">
        <v>2562</v>
      </c>
      <c r="AC656" s="42" t="s">
        <v>2562</v>
      </c>
      <c r="AD656" s="167"/>
      <c r="AE656" s="167"/>
      <c r="AF656" s="167"/>
      <c r="AG656" s="167"/>
      <c r="AH656" s="167"/>
      <c r="AI656" s="167"/>
      <c r="AJ656" s="167"/>
      <c r="AK656" s="167"/>
      <c r="AL656" s="167"/>
      <c r="AM656" s="167"/>
    </row>
    <row r="657" spans="1:39" s="4" customFormat="1" x14ac:dyDescent="0.2">
      <c r="A657" s="43"/>
      <c r="B657" s="44"/>
      <c r="C657" s="43"/>
      <c r="D657" s="58"/>
      <c r="E657" s="43"/>
      <c r="F657" s="45"/>
      <c r="G657" s="45"/>
      <c r="H657" s="46"/>
      <c r="I657" s="42"/>
      <c r="J657" s="42"/>
      <c r="K657" s="3"/>
      <c r="L657" s="58"/>
      <c r="M657" s="58"/>
      <c r="N657" s="58"/>
      <c r="O657" s="58"/>
      <c r="P657" s="55"/>
      <c r="Q657" s="58"/>
      <c r="R657" s="84"/>
      <c r="S657" s="84"/>
      <c r="T657" s="84"/>
      <c r="U657" s="3"/>
      <c r="V657" s="42">
        <v>0</v>
      </c>
      <c r="W657" s="42" t="s">
        <v>2562</v>
      </c>
      <c r="X657" s="42" t="s">
        <v>2562</v>
      </c>
      <c r="Y657" s="42" t="s">
        <v>2562</v>
      </c>
      <c r="Z657" s="42" t="s">
        <v>2562</v>
      </c>
      <c r="AA657" s="42" t="s">
        <v>2562</v>
      </c>
      <c r="AB657" s="42" t="s">
        <v>2562</v>
      </c>
      <c r="AC657" s="42" t="s">
        <v>2562</v>
      </c>
      <c r="AD657" s="167"/>
      <c r="AE657" s="167"/>
      <c r="AF657" s="167"/>
      <c r="AG657" s="167"/>
      <c r="AH657" s="167"/>
      <c r="AI657" s="167"/>
      <c r="AJ657" s="167"/>
      <c r="AK657" s="167"/>
      <c r="AL657" s="167"/>
      <c r="AM657" s="167"/>
    </row>
    <row r="658" spans="1:39" s="4" customFormat="1" x14ac:dyDescent="0.2">
      <c r="A658" s="43"/>
      <c r="B658" s="44"/>
      <c r="C658" s="43"/>
      <c r="D658" s="58"/>
      <c r="E658" s="43"/>
      <c r="F658" s="45"/>
      <c r="G658" s="45"/>
      <c r="H658" s="46"/>
      <c r="I658" s="42"/>
      <c r="J658" s="42"/>
      <c r="K658" s="3"/>
      <c r="L658" s="58"/>
      <c r="M658" s="58"/>
      <c r="N658" s="58"/>
      <c r="O658" s="58"/>
      <c r="P658" s="55"/>
      <c r="Q658" s="58"/>
      <c r="R658" s="84"/>
      <c r="S658" s="84"/>
      <c r="T658" s="84"/>
      <c r="U658" s="3"/>
      <c r="V658" s="42">
        <v>0</v>
      </c>
      <c r="W658" s="42" t="s">
        <v>2562</v>
      </c>
      <c r="X658" s="42" t="s">
        <v>2562</v>
      </c>
      <c r="Y658" s="42" t="s">
        <v>2562</v>
      </c>
      <c r="Z658" s="42" t="s">
        <v>2562</v>
      </c>
      <c r="AA658" s="42" t="s">
        <v>2562</v>
      </c>
      <c r="AB658" s="42" t="s">
        <v>2562</v>
      </c>
      <c r="AC658" s="42" t="s">
        <v>2562</v>
      </c>
      <c r="AD658" s="167"/>
      <c r="AE658" s="167"/>
      <c r="AF658" s="167"/>
      <c r="AG658" s="167"/>
      <c r="AH658" s="167"/>
      <c r="AI658" s="167"/>
      <c r="AJ658" s="167"/>
      <c r="AK658" s="167"/>
      <c r="AL658" s="167"/>
      <c r="AM658" s="167"/>
    </row>
    <row r="659" spans="1:39" s="4" customFormat="1" x14ac:dyDescent="0.2">
      <c r="A659" s="43"/>
      <c r="B659" s="44"/>
      <c r="C659" s="43"/>
      <c r="D659" s="58"/>
      <c r="E659" s="43"/>
      <c r="F659" s="45"/>
      <c r="G659" s="45"/>
      <c r="H659" s="46"/>
      <c r="I659" s="42"/>
      <c r="J659" s="42"/>
      <c r="K659" s="3"/>
      <c r="L659" s="58"/>
      <c r="M659" s="58"/>
      <c r="N659" s="58"/>
      <c r="O659" s="58"/>
      <c r="P659" s="55"/>
      <c r="Q659" s="58"/>
      <c r="R659" s="84"/>
      <c r="S659" s="84"/>
      <c r="T659" s="84"/>
      <c r="U659" s="3"/>
      <c r="V659" s="42">
        <v>0</v>
      </c>
      <c r="W659" s="42" t="s">
        <v>2562</v>
      </c>
      <c r="X659" s="42" t="s">
        <v>2562</v>
      </c>
      <c r="Y659" s="42" t="s">
        <v>2562</v>
      </c>
      <c r="Z659" s="42" t="s">
        <v>2562</v>
      </c>
      <c r="AA659" s="42" t="s">
        <v>2562</v>
      </c>
      <c r="AB659" s="42" t="s">
        <v>2562</v>
      </c>
      <c r="AC659" s="42" t="s">
        <v>2562</v>
      </c>
      <c r="AD659" s="167"/>
      <c r="AE659" s="167"/>
      <c r="AF659" s="167"/>
      <c r="AG659" s="167"/>
      <c r="AH659" s="167"/>
      <c r="AI659" s="167"/>
      <c r="AJ659" s="167"/>
      <c r="AK659" s="167"/>
      <c r="AL659" s="167"/>
      <c r="AM659" s="167"/>
    </row>
    <row r="660" spans="1:39" s="4" customFormat="1" x14ac:dyDescent="0.2">
      <c r="A660" s="43"/>
      <c r="B660" s="44"/>
      <c r="C660" s="43"/>
      <c r="D660" s="58"/>
      <c r="E660" s="43"/>
      <c r="F660" s="45"/>
      <c r="G660" s="45"/>
      <c r="H660" s="46"/>
      <c r="I660" s="42"/>
      <c r="J660" s="42"/>
      <c r="K660" s="3"/>
      <c r="L660" s="58"/>
      <c r="M660" s="58"/>
      <c r="N660" s="58"/>
      <c r="O660" s="58"/>
      <c r="P660" s="55"/>
      <c r="Q660" s="58"/>
      <c r="R660" s="84"/>
      <c r="S660" s="84"/>
      <c r="T660" s="84"/>
      <c r="U660" s="3"/>
      <c r="V660" s="42">
        <v>0</v>
      </c>
      <c r="W660" s="42" t="s">
        <v>2562</v>
      </c>
      <c r="X660" s="42" t="s">
        <v>2562</v>
      </c>
      <c r="Y660" s="42" t="s">
        <v>2562</v>
      </c>
      <c r="Z660" s="42" t="s">
        <v>2562</v>
      </c>
      <c r="AA660" s="42" t="s">
        <v>2562</v>
      </c>
      <c r="AB660" s="42" t="s">
        <v>2562</v>
      </c>
      <c r="AC660" s="42" t="s">
        <v>2562</v>
      </c>
      <c r="AD660" s="167"/>
      <c r="AE660" s="167"/>
      <c r="AF660" s="167"/>
      <c r="AG660" s="167"/>
      <c r="AH660" s="167"/>
      <c r="AI660" s="167"/>
      <c r="AJ660" s="167"/>
      <c r="AK660" s="167"/>
      <c r="AL660" s="167"/>
      <c r="AM660" s="167"/>
    </row>
    <row r="661" spans="1:39" s="4" customFormat="1" x14ac:dyDescent="0.2">
      <c r="A661" s="43"/>
      <c r="B661" s="44"/>
      <c r="C661" s="43"/>
      <c r="D661" s="58"/>
      <c r="E661" s="43"/>
      <c r="F661" s="45"/>
      <c r="G661" s="45"/>
      <c r="H661" s="46"/>
      <c r="I661" s="42"/>
      <c r="J661" s="42"/>
      <c r="K661" s="3"/>
      <c r="L661" s="58"/>
      <c r="M661" s="58"/>
      <c r="N661" s="58"/>
      <c r="O661" s="58"/>
      <c r="P661" s="55"/>
      <c r="Q661" s="58"/>
      <c r="R661" s="84"/>
      <c r="S661" s="84"/>
      <c r="T661" s="84"/>
      <c r="U661" s="3"/>
      <c r="V661" s="42">
        <v>0</v>
      </c>
      <c r="W661" s="42" t="s">
        <v>2562</v>
      </c>
      <c r="X661" s="42" t="s">
        <v>2562</v>
      </c>
      <c r="Y661" s="42" t="s">
        <v>2562</v>
      </c>
      <c r="Z661" s="42" t="s">
        <v>2562</v>
      </c>
      <c r="AA661" s="42" t="s">
        <v>2562</v>
      </c>
      <c r="AB661" s="42" t="s">
        <v>2562</v>
      </c>
      <c r="AC661" s="42" t="s">
        <v>2562</v>
      </c>
      <c r="AD661" s="167"/>
      <c r="AE661" s="167"/>
      <c r="AF661" s="167"/>
      <c r="AG661" s="167"/>
      <c r="AH661" s="167"/>
      <c r="AI661" s="167"/>
      <c r="AJ661" s="167"/>
      <c r="AK661" s="167"/>
      <c r="AL661" s="167"/>
      <c r="AM661" s="167"/>
    </row>
    <row r="662" spans="1:39" s="4" customFormat="1" x14ac:dyDescent="0.2">
      <c r="A662" s="43"/>
      <c r="B662" s="44"/>
      <c r="C662" s="43"/>
      <c r="D662" s="58"/>
      <c r="E662" s="43"/>
      <c r="F662" s="45"/>
      <c r="G662" s="45"/>
      <c r="H662" s="46"/>
      <c r="I662" s="42"/>
      <c r="J662" s="42"/>
      <c r="K662" s="3"/>
      <c r="L662" s="58"/>
      <c r="M662" s="58"/>
      <c r="N662" s="58"/>
      <c r="O662" s="58"/>
      <c r="P662" s="55"/>
      <c r="Q662" s="58"/>
      <c r="R662" s="84"/>
      <c r="S662" s="84"/>
      <c r="T662" s="84"/>
      <c r="U662" s="3"/>
      <c r="V662" s="42">
        <v>0</v>
      </c>
      <c r="W662" s="42" t="s">
        <v>2562</v>
      </c>
      <c r="X662" s="42" t="s">
        <v>2562</v>
      </c>
      <c r="Y662" s="42" t="s">
        <v>2562</v>
      </c>
      <c r="Z662" s="42" t="s">
        <v>2562</v>
      </c>
      <c r="AA662" s="42" t="s">
        <v>2562</v>
      </c>
      <c r="AB662" s="42" t="s">
        <v>2562</v>
      </c>
      <c r="AC662" s="42" t="s">
        <v>2562</v>
      </c>
      <c r="AD662" s="167"/>
      <c r="AE662" s="167"/>
      <c r="AF662" s="167"/>
      <c r="AG662" s="167"/>
      <c r="AH662" s="167"/>
      <c r="AI662" s="167"/>
      <c r="AJ662" s="167"/>
      <c r="AK662" s="167"/>
      <c r="AL662" s="167"/>
      <c r="AM662" s="167"/>
    </row>
    <row r="663" spans="1:39" s="4" customFormat="1" x14ac:dyDescent="0.2">
      <c r="A663" s="43"/>
      <c r="B663" s="44"/>
      <c r="C663" s="43"/>
      <c r="D663" s="58"/>
      <c r="E663" s="43"/>
      <c r="F663" s="45"/>
      <c r="G663" s="45"/>
      <c r="H663" s="46"/>
      <c r="I663" s="42"/>
      <c r="J663" s="42"/>
      <c r="K663" s="3"/>
      <c r="L663" s="58"/>
      <c r="M663" s="58"/>
      <c r="N663" s="58"/>
      <c r="O663" s="58"/>
      <c r="P663" s="55"/>
      <c r="Q663" s="58"/>
      <c r="R663" s="84"/>
      <c r="S663" s="84"/>
      <c r="T663" s="84"/>
      <c r="U663" s="3"/>
      <c r="V663" s="42">
        <v>0</v>
      </c>
      <c r="W663" s="42" t="s">
        <v>2562</v>
      </c>
      <c r="X663" s="42" t="s">
        <v>2562</v>
      </c>
      <c r="Y663" s="42" t="s">
        <v>2562</v>
      </c>
      <c r="Z663" s="42" t="s">
        <v>2562</v>
      </c>
      <c r="AA663" s="42" t="s">
        <v>2562</v>
      </c>
      <c r="AB663" s="42" t="s">
        <v>2562</v>
      </c>
      <c r="AC663" s="42" t="s">
        <v>2562</v>
      </c>
      <c r="AD663" s="167"/>
      <c r="AE663" s="167"/>
      <c r="AF663" s="167"/>
      <c r="AG663" s="167"/>
      <c r="AH663" s="167"/>
      <c r="AI663" s="167"/>
      <c r="AJ663" s="167"/>
      <c r="AK663" s="167"/>
      <c r="AL663" s="167"/>
      <c r="AM663" s="167"/>
    </row>
    <row r="664" spans="1:39" s="4" customFormat="1" x14ac:dyDescent="0.2">
      <c r="A664" s="43"/>
      <c r="B664" s="44"/>
      <c r="C664" s="43"/>
      <c r="D664" s="58"/>
      <c r="E664" s="43"/>
      <c r="F664" s="45"/>
      <c r="G664" s="45"/>
      <c r="H664" s="46"/>
      <c r="I664" s="42"/>
      <c r="J664" s="42"/>
      <c r="K664" s="3"/>
      <c r="L664" s="58"/>
      <c r="M664" s="58"/>
      <c r="N664" s="58"/>
      <c r="O664" s="58"/>
      <c r="P664" s="55"/>
      <c r="Q664" s="58"/>
      <c r="R664" s="84"/>
      <c r="S664" s="84"/>
      <c r="T664" s="84"/>
      <c r="U664" s="3"/>
      <c r="V664" s="42">
        <v>0</v>
      </c>
      <c r="W664" s="42" t="s">
        <v>2562</v>
      </c>
      <c r="X664" s="42" t="s">
        <v>2562</v>
      </c>
      <c r="Y664" s="42" t="s">
        <v>2562</v>
      </c>
      <c r="Z664" s="42" t="s">
        <v>2562</v>
      </c>
      <c r="AA664" s="42" t="s">
        <v>2562</v>
      </c>
      <c r="AB664" s="42" t="s">
        <v>2562</v>
      </c>
      <c r="AC664" s="42" t="s">
        <v>2562</v>
      </c>
      <c r="AD664" s="167"/>
      <c r="AE664" s="167"/>
      <c r="AF664" s="167"/>
      <c r="AG664" s="167"/>
      <c r="AH664" s="167"/>
      <c r="AI664" s="167"/>
      <c r="AJ664" s="167"/>
      <c r="AK664" s="167"/>
      <c r="AL664" s="167"/>
      <c r="AM664" s="167"/>
    </row>
    <row r="665" spans="1:39" s="4" customFormat="1" x14ac:dyDescent="0.2">
      <c r="A665" s="43"/>
      <c r="B665" s="44"/>
      <c r="C665" s="43"/>
      <c r="D665" s="58"/>
      <c r="E665" s="43"/>
      <c r="F665" s="45"/>
      <c r="G665" s="45"/>
      <c r="H665" s="46"/>
      <c r="I665" s="42"/>
      <c r="J665" s="42"/>
      <c r="K665" s="3"/>
      <c r="L665" s="58"/>
      <c r="M665" s="58"/>
      <c r="N665" s="58"/>
      <c r="O665" s="58"/>
      <c r="P665" s="55"/>
      <c r="Q665" s="58"/>
      <c r="R665" s="84"/>
      <c r="S665" s="84"/>
      <c r="T665" s="84"/>
      <c r="U665" s="3"/>
      <c r="V665" s="42">
        <v>0</v>
      </c>
      <c r="W665" s="42" t="s">
        <v>2562</v>
      </c>
      <c r="X665" s="42" t="s">
        <v>2562</v>
      </c>
      <c r="Y665" s="42" t="s">
        <v>2562</v>
      </c>
      <c r="Z665" s="42" t="s">
        <v>2562</v>
      </c>
      <c r="AA665" s="42" t="s">
        <v>2562</v>
      </c>
      <c r="AB665" s="42" t="s">
        <v>2562</v>
      </c>
      <c r="AC665" s="42" t="s">
        <v>2562</v>
      </c>
      <c r="AD665" s="167"/>
      <c r="AE665" s="167"/>
      <c r="AF665" s="167"/>
      <c r="AG665" s="167"/>
      <c r="AH665" s="167"/>
      <c r="AI665" s="167"/>
      <c r="AJ665" s="167"/>
      <c r="AK665" s="167"/>
      <c r="AL665" s="167"/>
      <c r="AM665" s="167"/>
    </row>
    <row r="666" spans="1:39" s="4" customFormat="1" x14ac:dyDescent="0.2">
      <c r="A666" s="43"/>
      <c r="B666" s="44"/>
      <c r="C666" s="43"/>
      <c r="D666" s="58"/>
      <c r="E666" s="43"/>
      <c r="F666" s="45"/>
      <c r="G666" s="45"/>
      <c r="H666" s="46"/>
      <c r="I666" s="42"/>
      <c r="J666" s="42"/>
      <c r="K666" s="3"/>
      <c r="L666" s="58"/>
      <c r="M666" s="58"/>
      <c r="N666" s="58"/>
      <c r="O666" s="58"/>
      <c r="P666" s="55"/>
      <c r="Q666" s="58"/>
      <c r="R666" s="84"/>
      <c r="S666" s="84"/>
      <c r="T666" s="84"/>
      <c r="U666" s="3"/>
      <c r="V666" s="42">
        <v>0</v>
      </c>
      <c r="W666" s="42" t="s">
        <v>2562</v>
      </c>
      <c r="X666" s="42" t="s">
        <v>2562</v>
      </c>
      <c r="Y666" s="42" t="s">
        <v>2562</v>
      </c>
      <c r="Z666" s="42" t="s">
        <v>2562</v>
      </c>
      <c r="AA666" s="42" t="s">
        <v>2562</v>
      </c>
      <c r="AB666" s="42" t="s">
        <v>2562</v>
      </c>
      <c r="AC666" s="42" t="s">
        <v>2562</v>
      </c>
      <c r="AD666" s="167"/>
      <c r="AE666" s="167"/>
      <c r="AF666" s="167"/>
      <c r="AG666" s="167"/>
      <c r="AH666" s="167"/>
      <c r="AI666" s="167"/>
      <c r="AJ666" s="167"/>
      <c r="AK666" s="167"/>
      <c r="AL666" s="167"/>
      <c r="AM666" s="167"/>
    </row>
    <row r="667" spans="1:39" s="4" customFormat="1" x14ac:dyDescent="0.2">
      <c r="A667" s="43"/>
      <c r="B667" s="44"/>
      <c r="C667" s="43"/>
      <c r="D667" s="58"/>
      <c r="E667" s="43"/>
      <c r="F667" s="45"/>
      <c r="G667" s="45"/>
      <c r="H667" s="46"/>
      <c r="I667" s="42"/>
      <c r="J667" s="42"/>
      <c r="K667" s="3"/>
      <c r="L667" s="58"/>
      <c r="M667" s="58"/>
      <c r="N667" s="58"/>
      <c r="O667" s="58"/>
      <c r="P667" s="55"/>
      <c r="Q667" s="58"/>
      <c r="R667" s="84"/>
      <c r="S667" s="84"/>
      <c r="T667" s="84"/>
      <c r="U667" s="3"/>
      <c r="V667" s="42">
        <v>0</v>
      </c>
      <c r="W667" s="42" t="s">
        <v>2562</v>
      </c>
      <c r="X667" s="42" t="s">
        <v>2562</v>
      </c>
      <c r="Y667" s="42" t="s">
        <v>2562</v>
      </c>
      <c r="Z667" s="42" t="s">
        <v>2562</v>
      </c>
      <c r="AA667" s="42" t="s">
        <v>2562</v>
      </c>
      <c r="AB667" s="42" t="s">
        <v>2562</v>
      </c>
      <c r="AC667" s="42" t="s">
        <v>2562</v>
      </c>
      <c r="AD667" s="167"/>
      <c r="AE667" s="167"/>
      <c r="AF667" s="167"/>
      <c r="AG667" s="167"/>
      <c r="AH667" s="167"/>
      <c r="AI667" s="167"/>
      <c r="AJ667" s="167"/>
      <c r="AK667" s="167"/>
      <c r="AL667" s="167"/>
      <c r="AM667" s="167"/>
    </row>
    <row r="668" spans="1:39" s="4" customFormat="1" x14ac:dyDescent="0.2">
      <c r="A668" s="43"/>
      <c r="B668" s="44"/>
      <c r="C668" s="43"/>
      <c r="D668" s="58"/>
      <c r="E668" s="43"/>
      <c r="F668" s="45"/>
      <c r="G668" s="45"/>
      <c r="H668" s="46"/>
      <c r="I668" s="42"/>
      <c r="J668" s="42"/>
      <c r="K668" s="3"/>
      <c r="L668" s="58"/>
      <c r="M668" s="58"/>
      <c r="N668" s="58"/>
      <c r="O668" s="58"/>
      <c r="P668" s="55"/>
      <c r="Q668" s="58"/>
      <c r="R668" s="84"/>
      <c r="S668" s="84"/>
      <c r="T668" s="84"/>
      <c r="U668" s="3"/>
      <c r="V668" s="42">
        <v>0</v>
      </c>
      <c r="W668" s="42" t="s">
        <v>2562</v>
      </c>
      <c r="X668" s="42" t="s">
        <v>2562</v>
      </c>
      <c r="Y668" s="42" t="s">
        <v>2562</v>
      </c>
      <c r="Z668" s="42" t="s">
        <v>2562</v>
      </c>
      <c r="AA668" s="42" t="s">
        <v>2562</v>
      </c>
      <c r="AB668" s="42" t="s">
        <v>2562</v>
      </c>
      <c r="AC668" s="42" t="s">
        <v>2562</v>
      </c>
      <c r="AD668" s="167"/>
      <c r="AE668" s="167"/>
      <c r="AF668" s="167"/>
      <c r="AG668" s="167"/>
      <c r="AH668" s="167"/>
      <c r="AI668" s="167"/>
      <c r="AJ668" s="167"/>
      <c r="AK668" s="167"/>
      <c r="AL668" s="167"/>
      <c r="AM668" s="167"/>
    </row>
    <row r="669" spans="1:39" s="4" customFormat="1" x14ac:dyDescent="0.2">
      <c r="A669" s="43"/>
      <c r="B669" s="44"/>
      <c r="C669" s="43"/>
      <c r="D669" s="58"/>
      <c r="E669" s="43"/>
      <c r="F669" s="45"/>
      <c r="G669" s="45"/>
      <c r="H669" s="46"/>
      <c r="I669" s="42"/>
      <c r="J669" s="42"/>
      <c r="K669" s="3"/>
      <c r="L669" s="58"/>
      <c r="M669" s="58"/>
      <c r="N669" s="58"/>
      <c r="O669" s="58"/>
      <c r="P669" s="55"/>
      <c r="Q669" s="58"/>
      <c r="R669" s="84"/>
      <c r="S669" s="84"/>
      <c r="T669" s="84"/>
      <c r="U669" s="3"/>
      <c r="V669" s="42">
        <v>0</v>
      </c>
      <c r="W669" s="42" t="s">
        <v>2562</v>
      </c>
      <c r="X669" s="42" t="s">
        <v>2562</v>
      </c>
      <c r="Y669" s="42" t="s">
        <v>2562</v>
      </c>
      <c r="Z669" s="42" t="s">
        <v>2562</v>
      </c>
      <c r="AA669" s="42" t="s">
        <v>2562</v>
      </c>
      <c r="AB669" s="42" t="s">
        <v>2562</v>
      </c>
      <c r="AC669" s="42" t="s">
        <v>2562</v>
      </c>
      <c r="AD669" s="167"/>
      <c r="AE669" s="167"/>
      <c r="AF669" s="167"/>
      <c r="AG669" s="167"/>
      <c r="AH669" s="167"/>
      <c r="AI669" s="167"/>
      <c r="AJ669" s="167"/>
      <c r="AK669" s="167"/>
      <c r="AL669" s="167"/>
      <c r="AM669" s="167"/>
    </row>
    <row r="670" spans="1:39" s="4" customFormat="1" x14ac:dyDescent="0.2">
      <c r="A670" s="43"/>
      <c r="B670" s="44"/>
      <c r="C670" s="43"/>
      <c r="D670" s="58"/>
      <c r="E670" s="43"/>
      <c r="F670" s="45"/>
      <c r="G670" s="45"/>
      <c r="H670" s="46"/>
      <c r="I670" s="42"/>
      <c r="J670" s="42"/>
      <c r="K670" s="3"/>
      <c r="L670" s="58"/>
      <c r="M670" s="58"/>
      <c r="N670" s="58"/>
      <c r="O670" s="58"/>
      <c r="P670" s="55"/>
      <c r="Q670" s="58"/>
      <c r="R670" s="84"/>
      <c r="S670" s="84"/>
      <c r="T670" s="84"/>
      <c r="U670" s="3"/>
      <c r="V670" s="42">
        <v>0</v>
      </c>
      <c r="W670" s="42" t="s">
        <v>2562</v>
      </c>
      <c r="X670" s="42" t="s">
        <v>2562</v>
      </c>
      <c r="Y670" s="42" t="s">
        <v>2562</v>
      </c>
      <c r="Z670" s="42" t="s">
        <v>2562</v>
      </c>
      <c r="AA670" s="42" t="s">
        <v>2562</v>
      </c>
      <c r="AB670" s="42" t="s">
        <v>2562</v>
      </c>
      <c r="AC670" s="42" t="s">
        <v>2562</v>
      </c>
      <c r="AD670" s="167"/>
      <c r="AE670" s="167"/>
      <c r="AF670" s="167"/>
      <c r="AG670" s="167"/>
      <c r="AH670" s="167"/>
      <c r="AI670" s="167"/>
      <c r="AJ670" s="167"/>
      <c r="AK670" s="167"/>
      <c r="AL670" s="167"/>
      <c r="AM670" s="167"/>
    </row>
    <row r="671" spans="1:39" s="4" customFormat="1" x14ac:dyDescent="0.2">
      <c r="A671" s="43"/>
      <c r="B671" s="44"/>
      <c r="C671" s="43"/>
      <c r="D671" s="58"/>
      <c r="E671" s="43"/>
      <c r="F671" s="45"/>
      <c r="G671" s="45"/>
      <c r="H671" s="46"/>
      <c r="I671" s="42"/>
      <c r="J671" s="42"/>
      <c r="K671" s="3"/>
      <c r="L671" s="58"/>
      <c r="M671" s="58"/>
      <c r="N671" s="58"/>
      <c r="O671" s="58"/>
      <c r="P671" s="55"/>
      <c r="Q671" s="58"/>
      <c r="R671" s="84"/>
      <c r="S671" s="84"/>
      <c r="T671" s="84"/>
      <c r="U671" s="3"/>
      <c r="V671" s="42">
        <v>0</v>
      </c>
      <c r="W671" s="42" t="s">
        <v>2562</v>
      </c>
      <c r="X671" s="42" t="s">
        <v>2562</v>
      </c>
      <c r="Y671" s="42" t="s">
        <v>2562</v>
      </c>
      <c r="Z671" s="42" t="s">
        <v>2562</v>
      </c>
      <c r="AA671" s="42" t="s">
        <v>2562</v>
      </c>
      <c r="AB671" s="42" t="s">
        <v>2562</v>
      </c>
      <c r="AC671" s="42" t="s">
        <v>2562</v>
      </c>
      <c r="AD671" s="167"/>
      <c r="AE671" s="167"/>
      <c r="AF671" s="167"/>
      <c r="AG671" s="167"/>
      <c r="AH671" s="167"/>
      <c r="AI671" s="167"/>
      <c r="AJ671" s="167"/>
      <c r="AK671" s="167"/>
      <c r="AL671" s="167"/>
      <c r="AM671" s="167"/>
    </row>
    <row r="672" spans="1:39" s="4" customFormat="1" x14ac:dyDescent="0.2">
      <c r="A672" s="43"/>
      <c r="B672" s="44"/>
      <c r="C672" s="43"/>
      <c r="D672" s="58"/>
      <c r="E672" s="43"/>
      <c r="F672" s="45"/>
      <c r="G672" s="45"/>
      <c r="H672" s="46"/>
      <c r="I672" s="42"/>
      <c r="J672" s="42"/>
      <c r="K672" s="3"/>
      <c r="L672" s="58"/>
      <c r="M672" s="58"/>
      <c r="N672" s="58"/>
      <c r="O672" s="58"/>
      <c r="P672" s="55"/>
      <c r="Q672" s="58"/>
      <c r="R672" s="84"/>
      <c r="S672" s="84"/>
      <c r="T672" s="84"/>
      <c r="U672" s="3"/>
      <c r="V672" s="42">
        <v>0</v>
      </c>
      <c r="W672" s="42" t="s">
        <v>2562</v>
      </c>
      <c r="X672" s="42" t="s">
        <v>2562</v>
      </c>
      <c r="Y672" s="42" t="s">
        <v>2562</v>
      </c>
      <c r="Z672" s="42" t="s">
        <v>2562</v>
      </c>
      <c r="AA672" s="42" t="s">
        <v>2562</v>
      </c>
      <c r="AB672" s="42" t="s">
        <v>2562</v>
      </c>
      <c r="AC672" s="42" t="s">
        <v>2562</v>
      </c>
      <c r="AD672" s="167"/>
      <c r="AE672" s="167"/>
      <c r="AF672" s="167"/>
      <c r="AG672" s="167"/>
      <c r="AH672" s="167"/>
      <c r="AI672" s="167"/>
      <c r="AJ672" s="167"/>
      <c r="AK672" s="167"/>
      <c r="AL672" s="167"/>
      <c r="AM672" s="167"/>
    </row>
    <row r="673" spans="1:39" s="4" customFormat="1" x14ac:dyDescent="0.2">
      <c r="A673" s="43"/>
      <c r="B673" s="44"/>
      <c r="C673" s="43"/>
      <c r="D673" s="58"/>
      <c r="E673" s="43"/>
      <c r="F673" s="45"/>
      <c r="G673" s="45"/>
      <c r="H673" s="46"/>
      <c r="I673" s="42"/>
      <c r="J673" s="42"/>
      <c r="K673" s="3"/>
      <c r="L673" s="58"/>
      <c r="M673" s="58"/>
      <c r="N673" s="58"/>
      <c r="O673" s="58"/>
      <c r="P673" s="55"/>
      <c r="Q673" s="58"/>
      <c r="R673" s="84"/>
      <c r="S673" s="84"/>
      <c r="T673" s="84"/>
      <c r="U673" s="3"/>
      <c r="V673" s="42">
        <v>0</v>
      </c>
      <c r="W673" s="42" t="s">
        <v>2562</v>
      </c>
      <c r="X673" s="42" t="s">
        <v>2562</v>
      </c>
      <c r="Y673" s="42" t="s">
        <v>2562</v>
      </c>
      <c r="Z673" s="42" t="s">
        <v>2562</v>
      </c>
      <c r="AA673" s="42" t="s">
        <v>2562</v>
      </c>
      <c r="AB673" s="42" t="s">
        <v>2562</v>
      </c>
      <c r="AC673" s="42" t="s">
        <v>2562</v>
      </c>
      <c r="AD673" s="167"/>
      <c r="AE673" s="167"/>
      <c r="AF673" s="167"/>
      <c r="AG673" s="167"/>
      <c r="AH673" s="167"/>
      <c r="AI673" s="167"/>
      <c r="AJ673" s="167"/>
      <c r="AK673" s="167"/>
      <c r="AL673" s="167"/>
      <c r="AM673" s="167"/>
    </row>
    <row r="674" spans="1:39" s="4" customFormat="1" x14ac:dyDescent="0.2">
      <c r="A674" s="43"/>
      <c r="B674" s="44"/>
      <c r="C674" s="43"/>
      <c r="D674" s="58"/>
      <c r="E674" s="43"/>
      <c r="F674" s="45"/>
      <c r="G674" s="45"/>
      <c r="H674" s="46"/>
      <c r="I674" s="42"/>
      <c r="J674" s="42"/>
      <c r="K674" s="3"/>
      <c r="L674" s="58"/>
      <c r="M674" s="58"/>
      <c r="N674" s="58"/>
      <c r="O674" s="58"/>
      <c r="P674" s="55"/>
      <c r="Q674" s="58"/>
      <c r="R674" s="84"/>
      <c r="S674" s="84"/>
      <c r="T674" s="84"/>
      <c r="U674" s="3"/>
      <c r="V674" s="42">
        <v>0</v>
      </c>
      <c r="W674" s="42" t="s">
        <v>2562</v>
      </c>
      <c r="X674" s="42" t="s">
        <v>2562</v>
      </c>
      <c r="Y674" s="42" t="s">
        <v>2562</v>
      </c>
      <c r="Z674" s="42" t="s">
        <v>2562</v>
      </c>
      <c r="AA674" s="42" t="s">
        <v>2562</v>
      </c>
      <c r="AB674" s="42" t="s">
        <v>2562</v>
      </c>
      <c r="AC674" s="42" t="s">
        <v>2562</v>
      </c>
      <c r="AD674" s="167"/>
      <c r="AE674" s="167"/>
      <c r="AF674" s="167"/>
      <c r="AG674" s="167"/>
      <c r="AH674" s="167"/>
      <c r="AI674" s="167"/>
      <c r="AJ674" s="167"/>
      <c r="AK674" s="167"/>
      <c r="AL674" s="167"/>
      <c r="AM674" s="167"/>
    </row>
    <row r="675" spans="1:39" s="4" customFormat="1" x14ac:dyDescent="0.2">
      <c r="A675" s="43"/>
      <c r="B675" s="44"/>
      <c r="C675" s="43"/>
      <c r="D675" s="58"/>
      <c r="E675" s="43"/>
      <c r="F675" s="45"/>
      <c r="G675" s="45"/>
      <c r="H675" s="46"/>
      <c r="I675" s="42"/>
      <c r="J675" s="42"/>
      <c r="K675" s="3"/>
      <c r="L675" s="58"/>
      <c r="M675" s="58"/>
      <c r="N675" s="58"/>
      <c r="O675" s="58"/>
      <c r="P675" s="55"/>
      <c r="Q675" s="58"/>
      <c r="R675" s="84"/>
      <c r="S675" s="84"/>
      <c r="T675" s="84"/>
      <c r="U675" s="3"/>
      <c r="V675" s="42">
        <v>0</v>
      </c>
      <c r="W675" s="42" t="s">
        <v>2562</v>
      </c>
      <c r="X675" s="42" t="s">
        <v>2562</v>
      </c>
      <c r="Y675" s="42" t="s">
        <v>2562</v>
      </c>
      <c r="Z675" s="42" t="s">
        <v>2562</v>
      </c>
      <c r="AA675" s="42" t="s">
        <v>2562</v>
      </c>
      <c r="AB675" s="42" t="s">
        <v>2562</v>
      </c>
      <c r="AC675" s="42" t="s">
        <v>2562</v>
      </c>
      <c r="AD675" s="167"/>
      <c r="AE675" s="167"/>
      <c r="AF675" s="167"/>
      <c r="AG675" s="167"/>
      <c r="AH675" s="167"/>
      <c r="AI675" s="167"/>
      <c r="AJ675" s="167"/>
      <c r="AK675" s="167"/>
      <c r="AL675" s="167"/>
      <c r="AM675" s="167"/>
    </row>
    <row r="676" spans="1:39" s="4" customFormat="1" x14ac:dyDescent="0.2">
      <c r="A676" s="43"/>
      <c r="B676" s="44"/>
      <c r="C676" s="43"/>
      <c r="D676" s="58"/>
      <c r="E676" s="43"/>
      <c r="F676" s="45"/>
      <c r="G676" s="45"/>
      <c r="H676" s="46"/>
      <c r="I676" s="42"/>
      <c r="J676" s="42"/>
      <c r="K676" s="3"/>
      <c r="L676" s="58"/>
      <c r="M676" s="58"/>
      <c r="N676" s="58"/>
      <c r="O676" s="58"/>
      <c r="P676" s="55"/>
      <c r="Q676" s="58"/>
      <c r="R676" s="84"/>
      <c r="S676" s="84"/>
      <c r="T676" s="84"/>
      <c r="U676" s="3"/>
      <c r="V676" s="42">
        <v>0</v>
      </c>
      <c r="W676" s="42" t="s">
        <v>2562</v>
      </c>
      <c r="X676" s="42" t="s">
        <v>2562</v>
      </c>
      <c r="Y676" s="42" t="s">
        <v>2562</v>
      </c>
      <c r="Z676" s="42" t="s">
        <v>2562</v>
      </c>
      <c r="AA676" s="42" t="s">
        <v>2562</v>
      </c>
      <c r="AB676" s="42" t="s">
        <v>2562</v>
      </c>
      <c r="AC676" s="42" t="s">
        <v>2562</v>
      </c>
      <c r="AD676" s="167"/>
      <c r="AE676" s="167"/>
      <c r="AF676" s="167"/>
      <c r="AG676" s="167"/>
      <c r="AH676" s="167"/>
      <c r="AI676" s="167"/>
      <c r="AJ676" s="167"/>
      <c r="AK676" s="167"/>
      <c r="AL676" s="167"/>
      <c r="AM676" s="167"/>
    </row>
    <row r="677" spans="1:39" s="4" customFormat="1" x14ac:dyDescent="0.2">
      <c r="A677" s="43"/>
      <c r="B677" s="44"/>
      <c r="C677" s="43"/>
      <c r="D677" s="58"/>
      <c r="E677" s="43"/>
      <c r="F677" s="45"/>
      <c r="G677" s="45"/>
      <c r="H677" s="46"/>
      <c r="I677" s="42"/>
      <c r="J677" s="42"/>
      <c r="K677" s="3"/>
      <c r="L677" s="58"/>
      <c r="M677" s="58"/>
      <c r="N677" s="58"/>
      <c r="O677" s="58"/>
      <c r="P677" s="55"/>
      <c r="Q677" s="58"/>
      <c r="R677" s="84"/>
      <c r="S677" s="84"/>
      <c r="T677" s="84"/>
      <c r="U677" s="3"/>
      <c r="V677" s="42">
        <v>0</v>
      </c>
      <c r="W677" s="42" t="s">
        <v>2562</v>
      </c>
      <c r="X677" s="42" t="s">
        <v>2562</v>
      </c>
      <c r="Y677" s="42" t="s">
        <v>2562</v>
      </c>
      <c r="Z677" s="42" t="s">
        <v>2562</v>
      </c>
      <c r="AA677" s="42" t="s">
        <v>2562</v>
      </c>
      <c r="AB677" s="42" t="s">
        <v>2562</v>
      </c>
      <c r="AC677" s="42" t="s">
        <v>2562</v>
      </c>
      <c r="AD677" s="167"/>
      <c r="AE677" s="167"/>
      <c r="AF677" s="167"/>
      <c r="AG677" s="167"/>
      <c r="AH677" s="167"/>
      <c r="AI677" s="167"/>
      <c r="AJ677" s="167"/>
      <c r="AK677" s="167"/>
      <c r="AL677" s="167"/>
      <c r="AM677" s="167"/>
    </row>
    <row r="678" spans="1:39" s="4" customFormat="1" x14ac:dyDescent="0.2">
      <c r="A678" s="43"/>
      <c r="B678" s="44"/>
      <c r="C678" s="43"/>
      <c r="D678" s="58"/>
      <c r="E678" s="43"/>
      <c r="F678" s="45"/>
      <c r="G678" s="45"/>
      <c r="H678" s="46"/>
      <c r="I678" s="42"/>
      <c r="J678" s="42"/>
      <c r="K678" s="3"/>
      <c r="L678" s="58"/>
      <c r="M678" s="58"/>
      <c r="N678" s="58"/>
      <c r="O678" s="58"/>
      <c r="P678" s="55"/>
      <c r="Q678" s="58"/>
      <c r="R678" s="84"/>
      <c r="S678" s="84"/>
      <c r="T678" s="84"/>
      <c r="U678" s="3"/>
      <c r="V678" s="42">
        <v>0</v>
      </c>
      <c r="W678" s="42" t="s">
        <v>2562</v>
      </c>
      <c r="X678" s="42" t="s">
        <v>2562</v>
      </c>
      <c r="Y678" s="42" t="s">
        <v>2562</v>
      </c>
      <c r="Z678" s="42" t="s">
        <v>2562</v>
      </c>
      <c r="AA678" s="42" t="s">
        <v>2562</v>
      </c>
      <c r="AB678" s="42" t="s">
        <v>2562</v>
      </c>
      <c r="AC678" s="42" t="s">
        <v>2562</v>
      </c>
      <c r="AD678" s="167"/>
      <c r="AE678" s="167"/>
      <c r="AF678" s="167"/>
      <c r="AG678" s="167"/>
      <c r="AH678" s="167"/>
      <c r="AI678" s="167"/>
      <c r="AJ678" s="167"/>
      <c r="AK678" s="167"/>
      <c r="AL678" s="167"/>
      <c r="AM678" s="167"/>
    </row>
    <row r="679" spans="1:39" s="4" customFormat="1" x14ac:dyDescent="0.2">
      <c r="A679" s="43"/>
      <c r="B679" s="44"/>
      <c r="C679" s="43"/>
      <c r="D679" s="58"/>
      <c r="E679" s="43"/>
      <c r="F679" s="45"/>
      <c r="G679" s="45"/>
      <c r="H679" s="46"/>
      <c r="I679" s="42"/>
      <c r="J679" s="42"/>
      <c r="K679" s="3"/>
      <c r="L679" s="58"/>
      <c r="M679" s="58"/>
      <c r="N679" s="58"/>
      <c r="O679" s="58"/>
      <c r="P679" s="55"/>
      <c r="Q679" s="58"/>
      <c r="R679" s="84"/>
      <c r="S679" s="84"/>
      <c r="T679" s="84"/>
      <c r="U679" s="3"/>
      <c r="V679" s="42">
        <v>0</v>
      </c>
      <c r="W679" s="42" t="s">
        <v>2562</v>
      </c>
      <c r="X679" s="42" t="s">
        <v>2562</v>
      </c>
      <c r="Y679" s="42" t="s">
        <v>2562</v>
      </c>
      <c r="Z679" s="42" t="s">
        <v>2562</v>
      </c>
      <c r="AA679" s="42" t="s">
        <v>2562</v>
      </c>
      <c r="AB679" s="42" t="s">
        <v>2562</v>
      </c>
      <c r="AC679" s="42" t="s">
        <v>2562</v>
      </c>
      <c r="AD679" s="167"/>
      <c r="AE679" s="167"/>
      <c r="AF679" s="167"/>
      <c r="AG679" s="167"/>
      <c r="AH679" s="167"/>
      <c r="AI679" s="167"/>
      <c r="AJ679" s="167"/>
      <c r="AK679" s="167"/>
      <c r="AL679" s="167"/>
      <c r="AM679" s="167"/>
    </row>
    <row r="680" spans="1:39" s="4" customFormat="1" x14ac:dyDescent="0.2">
      <c r="A680" s="43"/>
      <c r="B680" s="44"/>
      <c r="C680" s="43"/>
      <c r="D680" s="58"/>
      <c r="E680" s="43"/>
      <c r="F680" s="45"/>
      <c r="G680" s="45"/>
      <c r="H680" s="46"/>
      <c r="I680" s="42"/>
      <c r="J680" s="42"/>
      <c r="K680" s="3"/>
      <c r="L680" s="58"/>
      <c r="M680" s="58"/>
      <c r="N680" s="58"/>
      <c r="O680" s="58"/>
      <c r="P680" s="55"/>
      <c r="Q680" s="58"/>
      <c r="R680" s="84"/>
      <c r="S680" s="84"/>
      <c r="T680" s="84"/>
      <c r="U680" s="3"/>
      <c r="V680" s="42">
        <v>0</v>
      </c>
      <c r="W680" s="42" t="s">
        <v>2562</v>
      </c>
      <c r="X680" s="42" t="s">
        <v>2562</v>
      </c>
      <c r="Y680" s="42" t="s">
        <v>2562</v>
      </c>
      <c r="Z680" s="42" t="s">
        <v>2562</v>
      </c>
      <c r="AA680" s="42" t="s">
        <v>2562</v>
      </c>
      <c r="AB680" s="42" t="s">
        <v>2562</v>
      </c>
      <c r="AC680" s="42" t="s">
        <v>2562</v>
      </c>
      <c r="AD680" s="167"/>
      <c r="AE680" s="167"/>
      <c r="AF680" s="167"/>
      <c r="AG680" s="167"/>
      <c r="AH680" s="167"/>
      <c r="AI680" s="167"/>
      <c r="AJ680" s="167"/>
      <c r="AK680" s="167"/>
      <c r="AL680" s="167"/>
      <c r="AM680" s="167"/>
    </row>
    <row r="681" spans="1:39" s="4" customFormat="1" x14ac:dyDescent="0.2">
      <c r="A681" s="43"/>
      <c r="B681" s="44"/>
      <c r="C681" s="43"/>
      <c r="D681" s="58"/>
      <c r="E681" s="43"/>
      <c r="F681" s="45"/>
      <c r="G681" s="45"/>
      <c r="H681" s="46"/>
      <c r="I681" s="42"/>
      <c r="J681" s="42"/>
      <c r="K681" s="3"/>
      <c r="L681" s="58"/>
      <c r="M681" s="58"/>
      <c r="N681" s="58"/>
      <c r="O681" s="58"/>
      <c r="P681" s="55"/>
      <c r="Q681" s="58"/>
      <c r="R681" s="84"/>
      <c r="S681" s="84"/>
      <c r="T681" s="84"/>
      <c r="U681" s="3"/>
      <c r="V681" s="42">
        <v>0</v>
      </c>
      <c r="W681" s="42" t="s">
        <v>2562</v>
      </c>
      <c r="X681" s="42" t="s">
        <v>2562</v>
      </c>
      <c r="Y681" s="42" t="s">
        <v>2562</v>
      </c>
      <c r="Z681" s="42" t="s">
        <v>2562</v>
      </c>
      <c r="AA681" s="42" t="s">
        <v>2562</v>
      </c>
      <c r="AB681" s="42" t="s">
        <v>2562</v>
      </c>
      <c r="AC681" s="42" t="s">
        <v>2562</v>
      </c>
      <c r="AD681" s="167"/>
      <c r="AE681" s="167"/>
      <c r="AF681" s="167"/>
      <c r="AG681" s="167"/>
      <c r="AH681" s="167"/>
      <c r="AI681" s="167"/>
      <c r="AJ681" s="167"/>
      <c r="AK681" s="167"/>
      <c r="AL681" s="167"/>
      <c r="AM681" s="167"/>
    </row>
    <row r="682" spans="1:39" s="4" customFormat="1" x14ac:dyDescent="0.2">
      <c r="A682" s="43"/>
      <c r="B682" s="44"/>
      <c r="C682" s="43"/>
      <c r="D682" s="58"/>
      <c r="E682" s="43"/>
      <c r="F682" s="45"/>
      <c r="G682" s="45"/>
      <c r="H682" s="46"/>
      <c r="I682" s="42"/>
      <c r="J682" s="42"/>
      <c r="K682" s="3"/>
      <c r="L682" s="58"/>
      <c r="M682" s="58"/>
      <c r="N682" s="58"/>
      <c r="O682" s="58"/>
      <c r="P682" s="55"/>
      <c r="Q682" s="58"/>
      <c r="R682" s="84"/>
      <c r="S682" s="84"/>
      <c r="T682" s="84"/>
      <c r="U682" s="3"/>
      <c r="V682" s="42">
        <v>0</v>
      </c>
      <c r="W682" s="42" t="s">
        <v>2562</v>
      </c>
      <c r="X682" s="42" t="s">
        <v>2562</v>
      </c>
      <c r="Y682" s="42" t="s">
        <v>2562</v>
      </c>
      <c r="Z682" s="42" t="s">
        <v>2562</v>
      </c>
      <c r="AA682" s="42" t="s">
        <v>2562</v>
      </c>
      <c r="AB682" s="42" t="s">
        <v>2562</v>
      </c>
      <c r="AC682" s="42" t="s">
        <v>2562</v>
      </c>
      <c r="AD682" s="167"/>
      <c r="AE682" s="167"/>
      <c r="AF682" s="167"/>
      <c r="AG682" s="167"/>
      <c r="AH682" s="167"/>
      <c r="AI682" s="167"/>
      <c r="AJ682" s="167"/>
      <c r="AK682" s="167"/>
      <c r="AL682" s="167"/>
      <c r="AM682" s="167"/>
    </row>
    <row r="683" spans="1:39" s="4" customFormat="1" x14ac:dyDescent="0.2">
      <c r="A683" s="43"/>
      <c r="B683" s="44"/>
      <c r="C683" s="43"/>
      <c r="D683" s="58"/>
      <c r="E683" s="43"/>
      <c r="F683" s="45"/>
      <c r="G683" s="45"/>
      <c r="H683" s="46"/>
      <c r="I683" s="42"/>
      <c r="J683" s="42"/>
      <c r="K683" s="3"/>
      <c r="L683" s="58"/>
      <c r="M683" s="58"/>
      <c r="N683" s="58"/>
      <c r="O683" s="58"/>
      <c r="P683" s="55"/>
      <c r="Q683" s="58"/>
      <c r="R683" s="84"/>
      <c r="S683" s="84"/>
      <c r="T683" s="84"/>
      <c r="U683" s="3"/>
      <c r="V683" s="42">
        <v>0</v>
      </c>
      <c r="W683" s="42" t="s">
        <v>2562</v>
      </c>
      <c r="X683" s="42" t="s">
        <v>2562</v>
      </c>
      <c r="Y683" s="42" t="s">
        <v>2562</v>
      </c>
      <c r="Z683" s="42" t="s">
        <v>2562</v>
      </c>
      <c r="AA683" s="42" t="s">
        <v>2562</v>
      </c>
      <c r="AB683" s="42" t="s">
        <v>2562</v>
      </c>
      <c r="AC683" s="42" t="s">
        <v>2562</v>
      </c>
      <c r="AD683" s="167"/>
      <c r="AE683" s="167"/>
      <c r="AF683" s="167"/>
      <c r="AG683" s="167"/>
      <c r="AH683" s="167"/>
      <c r="AI683" s="167"/>
      <c r="AJ683" s="167"/>
      <c r="AK683" s="167"/>
      <c r="AL683" s="167"/>
      <c r="AM683" s="167"/>
    </row>
    <row r="684" spans="1:39" s="4" customFormat="1" x14ac:dyDescent="0.2">
      <c r="A684" s="43"/>
      <c r="B684" s="44"/>
      <c r="C684" s="43"/>
      <c r="D684" s="58"/>
      <c r="E684" s="43"/>
      <c r="F684" s="45"/>
      <c r="G684" s="45"/>
      <c r="H684" s="46"/>
      <c r="I684" s="42"/>
      <c r="J684" s="42"/>
      <c r="K684" s="3"/>
      <c r="L684" s="58"/>
      <c r="M684" s="58"/>
      <c r="N684" s="58"/>
      <c r="O684" s="58"/>
      <c r="P684" s="55"/>
      <c r="Q684" s="58"/>
      <c r="R684" s="84"/>
      <c r="S684" s="84"/>
      <c r="T684" s="84"/>
      <c r="U684" s="3"/>
      <c r="V684" s="42">
        <v>0</v>
      </c>
      <c r="W684" s="42" t="s">
        <v>2562</v>
      </c>
      <c r="X684" s="42" t="s">
        <v>2562</v>
      </c>
      <c r="Y684" s="42" t="s">
        <v>2562</v>
      </c>
      <c r="Z684" s="42" t="s">
        <v>2562</v>
      </c>
      <c r="AA684" s="42" t="s">
        <v>2562</v>
      </c>
      <c r="AB684" s="42" t="s">
        <v>2562</v>
      </c>
      <c r="AC684" s="42" t="s">
        <v>2562</v>
      </c>
      <c r="AD684" s="167"/>
      <c r="AE684" s="167"/>
      <c r="AF684" s="167"/>
      <c r="AG684" s="167"/>
      <c r="AH684" s="167"/>
      <c r="AI684" s="167"/>
      <c r="AJ684" s="167"/>
      <c r="AK684" s="167"/>
      <c r="AL684" s="167"/>
      <c r="AM684" s="167"/>
    </row>
    <row r="685" spans="1:39" s="4" customFormat="1" x14ac:dyDescent="0.2">
      <c r="A685" s="43"/>
      <c r="B685" s="44"/>
      <c r="C685" s="43"/>
      <c r="D685" s="58"/>
      <c r="E685" s="43"/>
      <c r="F685" s="45"/>
      <c r="G685" s="45"/>
      <c r="H685" s="46"/>
      <c r="I685" s="42"/>
      <c r="J685" s="42"/>
      <c r="K685" s="3"/>
      <c r="L685" s="58"/>
      <c r="M685" s="58"/>
      <c r="N685" s="58"/>
      <c r="O685" s="58"/>
      <c r="P685" s="55"/>
      <c r="Q685" s="58"/>
      <c r="R685" s="84"/>
      <c r="S685" s="84"/>
      <c r="T685" s="84"/>
      <c r="U685" s="3"/>
      <c r="V685" s="42">
        <v>0</v>
      </c>
      <c r="W685" s="42" t="s">
        <v>2562</v>
      </c>
      <c r="X685" s="42" t="s">
        <v>2562</v>
      </c>
      <c r="Y685" s="42" t="s">
        <v>2562</v>
      </c>
      <c r="Z685" s="42" t="s">
        <v>2562</v>
      </c>
      <c r="AA685" s="42" t="s">
        <v>2562</v>
      </c>
      <c r="AB685" s="42" t="s">
        <v>2562</v>
      </c>
      <c r="AC685" s="42" t="s">
        <v>2562</v>
      </c>
      <c r="AD685" s="167"/>
      <c r="AE685" s="167"/>
      <c r="AF685" s="167"/>
      <c r="AG685" s="167"/>
      <c r="AH685" s="167"/>
      <c r="AI685" s="167"/>
      <c r="AJ685" s="167"/>
      <c r="AK685" s="167"/>
      <c r="AL685" s="167"/>
      <c r="AM685" s="167"/>
    </row>
    <row r="686" spans="1:39" s="4" customFormat="1" x14ac:dyDescent="0.2">
      <c r="A686" s="43"/>
      <c r="B686" s="44"/>
      <c r="C686" s="43"/>
      <c r="D686" s="58"/>
      <c r="E686" s="43"/>
      <c r="F686" s="45"/>
      <c r="G686" s="45"/>
      <c r="H686" s="46"/>
      <c r="I686" s="42"/>
      <c r="J686" s="42"/>
      <c r="K686" s="3"/>
      <c r="L686" s="58"/>
      <c r="M686" s="58"/>
      <c r="N686" s="58"/>
      <c r="O686" s="58"/>
      <c r="P686" s="55"/>
      <c r="Q686" s="58"/>
      <c r="R686" s="84"/>
      <c r="S686" s="84"/>
      <c r="T686" s="84"/>
      <c r="U686" s="3"/>
      <c r="V686" s="42">
        <v>0</v>
      </c>
      <c r="W686" s="42" t="s">
        <v>2562</v>
      </c>
      <c r="X686" s="42" t="s">
        <v>2562</v>
      </c>
      <c r="Y686" s="42" t="s">
        <v>2562</v>
      </c>
      <c r="Z686" s="42" t="s">
        <v>2562</v>
      </c>
      <c r="AA686" s="42" t="s">
        <v>2562</v>
      </c>
      <c r="AB686" s="42" t="s">
        <v>2562</v>
      </c>
      <c r="AC686" s="42" t="s">
        <v>2562</v>
      </c>
      <c r="AD686" s="167"/>
      <c r="AE686" s="167"/>
      <c r="AF686" s="167"/>
      <c r="AG686" s="167"/>
      <c r="AH686" s="167"/>
      <c r="AI686" s="167"/>
      <c r="AJ686" s="167"/>
      <c r="AK686" s="167"/>
      <c r="AL686" s="167"/>
      <c r="AM686" s="167"/>
    </row>
    <row r="687" spans="1:39" s="4" customFormat="1" x14ac:dyDescent="0.2">
      <c r="A687" s="43"/>
      <c r="B687" s="44"/>
      <c r="C687" s="43"/>
      <c r="D687" s="58"/>
      <c r="E687" s="43"/>
      <c r="F687" s="45"/>
      <c r="G687" s="45"/>
      <c r="H687" s="46"/>
      <c r="I687" s="42"/>
      <c r="J687" s="42"/>
      <c r="K687" s="3"/>
      <c r="L687" s="58"/>
      <c r="M687" s="58"/>
      <c r="N687" s="58"/>
      <c r="O687" s="58"/>
      <c r="P687" s="55"/>
      <c r="Q687" s="58"/>
      <c r="R687" s="84"/>
      <c r="S687" s="84"/>
      <c r="T687" s="84"/>
      <c r="U687" s="3"/>
      <c r="V687" s="42">
        <v>0</v>
      </c>
      <c r="W687" s="42" t="s">
        <v>2562</v>
      </c>
      <c r="X687" s="42" t="s">
        <v>2562</v>
      </c>
      <c r="Y687" s="42" t="s">
        <v>2562</v>
      </c>
      <c r="Z687" s="42" t="s">
        <v>2562</v>
      </c>
      <c r="AA687" s="42" t="s">
        <v>2562</v>
      </c>
      <c r="AB687" s="42" t="s">
        <v>2562</v>
      </c>
      <c r="AC687" s="42" t="s">
        <v>2562</v>
      </c>
      <c r="AD687" s="167"/>
      <c r="AE687" s="167"/>
      <c r="AF687" s="167"/>
      <c r="AG687" s="167"/>
      <c r="AH687" s="167"/>
      <c r="AI687" s="167"/>
      <c r="AJ687" s="167"/>
      <c r="AK687" s="167"/>
      <c r="AL687" s="167"/>
      <c r="AM687" s="167"/>
    </row>
    <row r="688" spans="1:39" s="4" customFormat="1" x14ac:dyDescent="0.2">
      <c r="A688" s="43"/>
      <c r="B688" s="44"/>
      <c r="C688" s="43"/>
      <c r="D688" s="58"/>
      <c r="E688" s="43"/>
      <c r="F688" s="45"/>
      <c r="G688" s="45"/>
      <c r="H688" s="46"/>
      <c r="I688" s="42"/>
      <c r="J688" s="42"/>
      <c r="K688" s="3"/>
      <c r="L688" s="58"/>
      <c r="M688" s="58"/>
      <c r="N688" s="58"/>
      <c r="O688" s="58"/>
      <c r="P688" s="55"/>
      <c r="Q688" s="58"/>
      <c r="R688" s="84"/>
      <c r="S688" s="84"/>
      <c r="T688" s="84"/>
      <c r="U688" s="3"/>
      <c r="V688" s="42">
        <v>0</v>
      </c>
      <c r="W688" s="42" t="s">
        <v>2562</v>
      </c>
      <c r="X688" s="42" t="s">
        <v>2562</v>
      </c>
      <c r="Y688" s="42" t="s">
        <v>2562</v>
      </c>
      <c r="Z688" s="42" t="s">
        <v>2562</v>
      </c>
      <c r="AA688" s="42" t="s">
        <v>2562</v>
      </c>
      <c r="AB688" s="42" t="s">
        <v>2562</v>
      </c>
      <c r="AC688" s="42" t="s">
        <v>2562</v>
      </c>
      <c r="AD688" s="167"/>
      <c r="AE688" s="167"/>
      <c r="AF688" s="167"/>
      <c r="AG688" s="167"/>
      <c r="AH688" s="167"/>
      <c r="AI688" s="167"/>
      <c r="AJ688" s="167"/>
      <c r="AK688" s="167"/>
      <c r="AL688" s="167"/>
      <c r="AM688" s="167"/>
    </row>
    <row r="689" spans="1:39" s="4" customFormat="1" x14ac:dyDescent="0.2">
      <c r="A689" s="43"/>
      <c r="B689" s="44"/>
      <c r="C689" s="43"/>
      <c r="D689" s="58"/>
      <c r="E689" s="43"/>
      <c r="F689" s="45"/>
      <c r="G689" s="45"/>
      <c r="H689" s="46"/>
      <c r="I689" s="42"/>
      <c r="J689" s="42"/>
      <c r="K689" s="3"/>
      <c r="L689" s="58"/>
      <c r="M689" s="58"/>
      <c r="N689" s="58"/>
      <c r="O689" s="58"/>
      <c r="P689" s="55"/>
      <c r="Q689" s="58"/>
      <c r="R689" s="84"/>
      <c r="S689" s="84"/>
      <c r="T689" s="84"/>
      <c r="U689" s="3"/>
      <c r="V689" s="42">
        <v>0</v>
      </c>
      <c r="W689" s="42" t="s">
        <v>2562</v>
      </c>
      <c r="X689" s="42" t="s">
        <v>2562</v>
      </c>
      <c r="Y689" s="42" t="s">
        <v>2562</v>
      </c>
      <c r="Z689" s="42" t="s">
        <v>2562</v>
      </c>
      <c r="AA689" s="42" t="s">
        <v>2562</v>
      </c>
      <c r="AB689" s="42" t="s">
        <v>2562</v>
      </c>
      <c r="AC689" s="42" t="s">
        <v>2562</v>
      </c>
      <c r="AD689" s="167"/>
      <c r="AE689" s="167"/>
      <c r="AF689" s="167"/>
      <c r="AG689" s="167"/>
      <c r="AH689" s="167"/>
      <c r="AI689" s="167"/>
      <c r="AJ689" s="167"/>
      <c r="AK689" s="167"/>
      <c r="AL689" s="167"/>
      <c r="AM689" s="167"/>
    </row>
    <row r="690" spans="1:39" s="4" customFormat="1" x14ac:dyDescent="0.2">
      <c r="A690" s="43"/>
      <c r="B690" s="44"/>
      <c r="C690" s="43"/>
      <c r="D690" s="58"/>
      <c r="E690" s="43"/>
      <c r="F690" s="45"/>
      <c r="G690" s="45"/>
      <c r="H690" s="46"/>
      <c r="I690" s="42"/>
      <c r="J690" s="42"/>
      <c r="K690" s="3"/>
      <c r="L690" s="58"/>
      <c r="M690" s="58"/>
      <c r="N690" s="58"/>
      <c r="O690" s="58"/>
      <c r="P690" s="55"/>
      <c r="Q690" s="58"/>
      <c r="R690" s="84"/>
      <c r="S690" s="84"/>
      <c r="T690" s="84"/>
      <c r="U690" s="3"/>
      <c r="V690" s="42">
        <v>0</v>
      </c>
      <c r="W690" s="42" t="s">
        <v>2562</v>
      </c>
      <c r="X690" s="42" t="s">
        <v>2562</v>
      </c>
      <c r="Y690" s="42" t="s">
        <v>2562</v>
      </c>
      <c r="Z690" s="42" t="s">
        <v>2562</v>
      </c>
      <c r="AA690" s="42" t="s">
        <v>2562</v>
      </c>
      <c r="AB690" s="42" t="s">
        <v>2562</v>
      </c>
      <c r="AC690" s="42" t="s">
        <v>2562</v>
      </c>
      <c r="AD690" s="167"/>
      <c r="AE690" s="167"/>
      <c r="AF690" s="167"/>
      <c r="AG690" s="167"/>
      <c r="AH690" s="167"/>
      <c r="AI690" s="167"/>
      <c r="AJ690" s="167"/>
      <c r="AK690" s="167"/>
      <c r="AL690" s="167"/>
      <c r="AM690" s="167"/>
    </row>
    <row r="691" spans="1:39" s="4" customFormat="1" x14ac:dyDescent="0.2">
      <c r="A691" s="43"/>
      <c r="B691" s="44"/>
      <c r="C691" s="43"/>
      <c r="D691" s="58"/>
      <c r="E691" s="43"/>
      <c r="F691" s="45"/>
      <c r="G691" s="45"/>
      <c r="H691" s="46"/>
      <c r="I691" s="42"/>
      <c r="J691" s="42"/>
      <c r="K691" s="3"/>
      <c r="L691" s="58"/>
      <c r="M691" s="58"/>
      <c r="N691" s="58"/>
      <c r="O691" s="58"/>
      <c r="P691" s="55"/>
      <c r="Q691" s="58"/>
      <c r="R691" s="84"/>
      <c r="S691" s="84"/>
      <c r="T691" s="84"/>
      <c r="U691" s="3"/>
      <c r="V691" s="42">
        <v>0</v>
      </c>
      <c r="W691" s="42" t="s">
        <v>2562</v>
      </c>
      <c r="X691" s="42" t="s">
        <v>2562</v>
      </c>
      <c r="Y691" s="42" t="s">
        <v>2562</v>
      </c>
      <c r="Z691" s="42" t="s">
        <v>2562</v>
      </c>
      <c r="AA691" s="42" t="s">
        <v>2562</v>
      </c>
      <c r="AB691" s="42" t="s">
        <v>2562</v>
      </c>
      <c r="AC691" s="42" t="s">
        <v>2562</v>
      </c>
      <c r="AD691" s="167"/>
      <c r="AE691" s="167"/>
      <c r="AF691" s="167"/>
      <c r="AG691" s="167"/>
      <c r="AH691" s="167"/>
      <c r="AI691" s="167"/>
      <c r="AJ691" s="167"/>
      <c r="AK691" s="167"/>
      <c r="AL691" s="167"/>
      <c r="AM691" s="167"/>
    </row>
    <row r="692" spans="1:39" s="4" customFormat="1" x14ac:dyDescent="0.2">
      <c r="A692" s="43"/>
      <c r="B692" s="44"/>
      <c r="C692" s="43"/>
      <c r="D692" s="58"/>
      <c r="E692" s="43"/>
      <c r="F692" s="45"/>
      <c r="G692" s="45"/>
      <c r="H692" s="46"/>
      <c r="I692" s="42"/>
      <c r="J692" s="42"/>
      <c r="K692" s="3"/>
      <c r="L692" s="58"/>
      <c r="M692" s="58"/>
      <c r="N692" s="58"/>
      <c r="O692" s="58"/>
      <c r="P692" s="55"/>
      <c r="Q692" s="58"/>
      <c r="R692" s="84"/>
      <c r="S692" s="84"/>
      <c r="T692" s="84"/>
      <c r="U692" s="3"/>
      <c r="V692" s="42">
        <v>0</v>
      </c>
      <c r="W692" s="42" t="s">
        <v>2562</v>
      </c>
      <c r="X692" s="42" t="s">
        <v>2562</v>
      </c>
      <c r="Y692" s="42" t="s">
        <v>2562</v>
      </c>
      <c r="Z692" s="42" t="s">
        <v>2562</v>
      </c>
      <c r="AA692" s="42" t="s">
        <v>2562</v>
      </c>
      <c r="AB692" s="42" t="s">
        <v>2562</v>
      </c>
      <c r="AC692" s="42" t="s">
        <v>2562</v>
      </c>
      <c r="AD692" s="167"/>
      <c r="AE692" s="167"/>
      <c r="AF692" s="167"/>
      <c r="AG692" s="167"/>
      <c r="AH692" s="167"/>
      <c r="AI692" s="167"/>
      <c r="AJ692" s="167"/>
      <c r="AK692" s="167"/>
      <c r="AL692" s="167"/>
      <c r="AM692" s="167"/>
    </row>
    <row r="693" spans="1:39" s="4" customFormat="1" x14ac:dyDescent="0.2">
      <c r="A693" s="43"/>
      <c r="B693" s="44"/>
      <c r="C693" s="43"/>
      <c r="D693" s="58"/>
      <c r="E693" s="43"/>
      <c r="F693" s="45"/>
      <c r="G693" s="45"/>
      <c r="H693" s="46"/>
      <c r="I693" s="42"/>
      <c r="J693" s="42"/>
      <c r="K693" s="3"/>
      <c r="L693" s="58"/>
      <c r="M693" s="58"/>
      <c r="N693" s="58"/>
      <c r="O693" s="58"/>
      <c r="P693" s="55"/>
      <c r="Q693" s="58"/>
      <c r="R693" s="84"/>
      <c r="S693" s="84"/>
      <c r="T693" s="84"/>
      <c r="U693" s="3"/>
      <c r="V693" s="42">
        <v>0</v>
      </c>
      <c r="W693" s="42" t="s">
        <v>2562</v>
      </c>
      <c r="X693" s="42" t="s">
        <v>2562</v>
      </c>
      <c r="Y693" s="42" t="s">
        <v>2562</v>
      </c>
      <c r="Z693" s="42" t="s">
        <v>2562</v>
      </c>
      <c r="AA693" s="42" t="s">
        <v>2562</v>
      </c>
      <c r="AB693" s="42" t="s">
        <v>2562</v>
      </c>
      <c r="AC693" s="42" t="s">
        <v>2562</v>
      </c>
      <c r="AD693" s="167"/>
      <c r="AE693" s="167"/>
      <c r="AF693" s="167"/>
      <c r="AG693" s="167"/>
      <c r="AH693" s="167"/>
      <c r="AI693" s="167"/>
      <c r="AJ693" s="167"/>
      <c r="AK693" s="167"/>
      <c r="AL693" s="167"/>
      <c r="AM693" s="167"/>
    </row>
    <row r="694" spans="1:39" s="4" customFormat="1" x14ac:dyDescent="0.2">
      <c r="A694" s="43"/>
      <c r="B694" s="44"/>
      <c r="C694" s="43"/>
      <c r="D694" s="58"/>
      <c r="E694" s="43"/>
      <c r="F694" s="45"/>
      <c r="G694" s="45"/>
      <c r="H694" s="46"/>
      <c r="I694" s="42"/>
      <c r="J694" s="42"/>
      <c r="K694" s="3"/>
      <c r="L694" s="58"/>
      <c r="M694" s="58"/>
      <c r="N694" s="58"/>
      <c r="O694" s="58"/>
      <c r="P694" s="55"/>
      <c r="Q694" s="58"/>
      <c r="R694" s="84"/>
      <c r="S694" s="84"/>
      <c r="T694" s="84"/>
      <c r="U694" s="3"/>
      <c r="V694" s="42">
        <v>0</v>
      </c>
      <c r="W694" s="42" t="s">
        <v>2562</v>
      </c>
      <c r="X694" s="42" t="s">
        <v>2562</v>
      </c>
      <c r="Y694" s="42" t="s">
        <v>2562</v>
      </c>
      <c r="Z694" s="42" t="s">
        <v>2562</v>
      </c>
      <c r="AA694" s="42" t="s">
        <v>2562</v>
      </c>
      <c r="AB694" s="42" t="s">
        <v>2562</v>
      </c>
      <c r="AC694" s="42" t="s">
        <v>2562</v>
      </c>
      <c r="AD694" s="167"/>
      <c r="AE694" s="167"/>
      <c r="AF694" s="167"/>
      <c r="AG694" s="167"/>
      <c r="AH694" s="167"/>
      <c r="AI694" s="167"/>
      <c r="AJ694" s="167"/>
      <c r="AK694" s="167"/>
      <c r="AL694" s="167"/>
      <c r="AM694" s="167"/>
    </row>
    <row r="695" spans="1:39" s="4" customFormat="1" x14ac:dyDescent="0.2">
      <c r="A695" s="43"/>
      <c r="B695" s="44"/>
      <c r="C695" s="43"/>
      <c r="D695" s="58"/>
      <c r="E695" s="43"/>
      <c r="F695" s="45"/>
      <c r="G695" s="45"/>
      <c r="H695" s="46"/>
      <c r="I695" s="42"/>
      <c r="J695" s="42"/>
      <c r="K695" s="3"/>
      <c r="L695" s="58"/>
      <c r="M695" s="58"/>
      <c r="N695" s="58"/>
      <c r="O695" s="58"/>
      <c r="P695" s="55"/>
      <c r="Q695" s="58"/>
      <c r="R695" s="84"/>
      <c r="S695" s="84"/>
      <c r="T695" s="84"/>
      <c r="U695" s="3"/>
      <c r="V695" s="42">
        <v>0</v>
      </c>
      <c r="W695" s="42" t="s">
        <v>2562</v>
      </c>
      <c r="X695" s="42" t="s">
        <v>2562</v>
      </c>
      <c r="Y695" s="42" t="s">
        <v>2562</v>
      </c>
      <c r="Z695" s="42" t="s">
        <v>2562</v>
      </c>
      <c r="AA695" s="42" t="s">
        <v>2562</v>
      </c>
      <c r="AB695" s="42" t="s">
        <v>2562</v>
      </c>
      <c r="AC695" s="42" t="s">
        <v>2562</v>
      </c>
      <c r="AD695" s="167"/>
      <c r="AE695" s="167"/>
      <c r="AF695" s="167"/>
      <c r="AG695" s="167"/>
      <c r="AH695" s="167"/>
      <c r="AI695" s="167"/>
      <c r="AJ695" s="167"/>
      <c r="AK695" s="167"/>
      <c r="AL695" s="167"/>
      <c r="AM695" s="167"/>
    </row>
    <row r="696" spans="1:39" s="4" customFormat="1" x14ac:dyDescent="0.2">
      <c r="A696" s="43"/>
      <c r="B696" s="44"/>
      <c r="C696" s="43"/>
      <c r="D696" s="58"/>
      <c r="E696" s="43"/>
      <c r="F696" s="45"/>
      <c r="G696" s="45"/>
      <c r="H696" s="46"/>
      <c r="I696" s="42"/>
      <c r="J696" s="42"/>
      <c r="K696" s="3"/>
      <c r="L696" s="58"/>
      <c r="M696" s="58"/>
      <c r="N696" s="58"/>
      <c r="O696" s="58"/>
      <c r="P696" s="55"/>
      <c r="Q696" s="58"/>
      <c r="R696" s="84"/>
      <c r="S696" s="84"/>
      <c r="T696" s="84"/>
      <c r="U696" s="3"/>
      <c r="V696" s="42">
        <v>0</v>
      </c>
      <c r="W696" s="42" t="s">
        <v>2562</v>
      </c>
      <c r="X696" s="42" t="s">
        <v>2562</v>
      </c>
      <c r="Y696" s="42" t="s">
        <v>2562</v>
      </c>
      <c r="Z696" s="42" t="s">
        <v>2562</v>
      </c>
      <c r="AA696" s="42" t="s">
        <v>2562</v>
      </c>
      <c r="AB696" s="42" t="s">
        <v>2562</v>
      </c>
      <c r="AC696" s="42" t="s">
        <v>2562</v>
      </c>
      <c r="AD696" s="167"/>
      <c r="AE696" s="167"/>
      <c r="AF696" s="167"/>
      <c r="AG696" s="167"/>
      <c r="AH696" s="167"/>
      <c r="AI696" s="167"/>
      <c r="AJ696" s="167"/>
      <c r="AK696" s="167"/>
      <c r="AL696" s="167"/>
      <c r="AM696" s="167"/>
    </row>
    <row r="697" spans="1:39" s="4" customFormat="1" x14ac:dyDescent="0.2">
      <c r="A697" s="43"/>
      <c r="B697" s="44"/>
      <c r="C697" s="43"/>
      <c r="D697" s="58"/>
      <c r="E697" s="43"/>
      <c r="F697" s="45"/>
      <c r="G697" s="45"/>
      <c r="H697" s="46"/>
      <c r="I697" s="42"/>
      <c r="J697" s="42"/>
      <c r="K697" s="3"/>
      <c r="L697" s="58"/>
      <c r="M697" s="58"/>
      <c r="N697" s="58"/>
      <c r="O697" s="58"/>
      <c r="P697" s="55"/>
      <c r="Q697" s="58"/>
      <c r="R697" s="84"/>
      <c r="S697" s="84"/>
      <c r="T697" s="84"/>
      <c r="U697" s="3"/>
      <c r="V697" s="42">
        <v>0</v>
      </c>
      <c r="W697" s="42" t="s">
        <v>2562</v>
      </c>
      <c r="X697" s="42" t="s">
        <v>2562</v>
      </c>
      <c r="Y697" s="42" t="s">
        <v>2562</v>
      </c>
      <c r="Z697" s="42" t="s">
        <v>2562</v>
      </c>
      <c r="AA697" s="42" t="s">
        <v>2562</v>
      </c>
      <c r="AB697" s="42" t="s">
        <v>2562</v>
      </c>
      <c r="AC697" s="42" t="s">
        <v>2562</v>
      </c>
      <c r="AD697" s="167"/>
      <c r="AE697" s="167"/>
      <c r="AF697" s="167"/>
      <c r="AG697" s="167"/>
      <c r="AH697" s="167"/>
      <c r="AI697" s="167"/>
      <c r="AJ697" s="167"/>
      <c r="AK697" s="167"/>
      <c r="AL697" s="167"/>
      <c r="AM697" s="167"/>
    </row>
    <row r="698" spans="1:39" s="4" customFormat="1" x14ac:dyDescent="0.2">
      <c r="A698" s="43"/>
      <c r="B698" s="44"/>
      <c r="C698" s="43"/>
      <c r="D698" s="58"/>
      <c r="E698" s="43"/>
      <c r="F698" s="45"/>
      <c r="G698" s="45"/>
      <c r="H698" s="46"/>
      <c r="I698" s="42"/>
      <c r="J698" s="42"/>
      <c r="K698" s="3"/>
      <c r="L698" s="58"/>
      <c r="M698" s="58"/>
      <c r="N698" s="58"/>
      <c r="O698" s="58"/>
      <c r="P698" s="55"/>
      <c r="Q698" s="58"/>
      <c r="R698" s="84"/>
      <c r="S698" s="84"/>
      <c r="T698" s="84"/>
      <c r="U698" s="3"/>
      <c r="V698" s="42">
        <v>0</v>
      </c>
      <c r="W698" s="42" t="s">
        <v>2562</v>
      </c>
      <c r="X698" s="42" t="s">
        <v>2562</v>
      </c>
      <c r="Y698" s="42" t="s">
        <v>2562</v>
      </c>
      <c r="Z698" s="42" t="s">
        <v>2562</v>
      </c>
      <c r="AA698" s="42" t="s">
        <v>2562</v>
      </c>
      <c r="AB698" s="42" t="s">
        <v>2562</v>
      </c>
      <c r="AC698" s="42" t="s">
        <v>2562</v>
      </c>
      <c r="AD698" s="167"/>
      <c r="AE698" s="167"/>
      <c r="AF698" s="167"/>
      <c r="AG698" s="167"/>
      <c r="AH698" s="167"/>
      <c r="AI698" s="167"/>
      <c r="AJ698" s="167"/>
      <c r="AK698" s="167"/>
      <c r="AL698" s="167"/>
      <c r="AM698" s="167"/>
    </row>
    <row r="699" spans="1:39" s="4" customFormat="1" x14ac:dyDescent="0.2">
      <c r="A699" s="43"/>
      <c r="B699" s="44"/>
      <c r="C699" s="43"/>
      <c r="D699" s="58"/>
      <c r="E699" s="43"/>
      <c r="F699" s="45"/>
      <c r="G699" s="45"/>
      <c r="H699" s="46"/>
      <c r="I699" s="42"/>
      <c r="J699" s="42"/>
      <c r="K699" s="3"/>
      <c r="L699" s="58"/>
      <c r="M699" s="58"/>
      <c r="N699" s="58"/>
      <c r="O699" s="58"/>
      <c r="P699" s="55"/>
      <c r="Q699" s="58"/>
      <c r="R699" s="84"/>
      <c r="S699" s="84"/>
      <c r="T699" s="84"/>
      <c r="U699" s="3"/>
      <c r="V699" s="42">
        <v>0</v>
      </c>
      <c r="W699" s="42" t="s">
        <v>2562</v>
      </c>
      <c r="X699" s="42" t="s">
        <v>2562</v>
      </c>
      <c r="Y699" s="42" t="s">
        <v>2562</v>
      </c>
      <c r="Z699" s="42" t="s">
        <v>2562</v>
      </c>
      <c r="AA699" s="42" t="s">
        <v>2562</v>
      </c>
      <c r="AB699" s="42" t="s">
        <v>2562</v>
      </c>
      <c r="AC699" s="42" t="s">
        <v>2562</v>
      </c>
      <c r="AD699" s="167"/>
      <c r="AE699" s="167"/>
      <c r="AF699" s="167"/>
      <c r="AG699" s="167"/>
      <c r="AH699" s="167"/>
      <c r="AI699" s="167"/>
      <c r="AJ699" s="167"/>
      <c r="AK699" s="167"/>
      <c r="AL699" s="167"/>
      <c r="AM699" s="167"/>
    </row>
    <row r="700" spans="1:39" s="4" customFormat="1" x14ac:dyDescent="0.2">
      <c r="A700" s="43"/>
      <c r="B700" s="44"/>
      <c r="C700" s="43"/>
      <c r="D700" s="58"/>
      <c r="E700" s="43"/>
      <c r="F700" s="45"/>
      <c r="G700" s="45"/>
      <c r="H700" s="46"/>
      <c r="I700" s="42"/>
      <c r="J700" s="42"/>
      <c r="K700" s="3"/>
      <c r="L700" s="58"/>
      <c r="M700" s="58"/>
      <c r="N700" s="58"/>
      <c r="O700" s="58"/>
      <c r="P700" s="55"/>
      <c r="Q700" s="58"/>
      <c r="R700" s="84"/>
      <c r="S700" s="84"/>
      <c r="T700" s="84"/>
      <c r="U700" s="3"/>
      <c r="V700" s="42">
        <v>0</v>
      </c>
      <c r="W700" s="42" t="s">
        <v>2562</v>
      </c>
      <c r="X700" s="42" t="s">
        <v>2562</v>
      </c>
      <c r="Y700" s="42" t="s">
        <v>2562</v>
      </c>
      <c r="Z700" s="42" t="s">
        <v>2562</v>
      </c>
      <c r="AA700" s="42" t="s">
        <v>2562</v>
      </c>
      <c r="AB700" s="42" t="s">
        <v>2562</v>
      </c>
      <c r="AC700" s="42" t="s">
        <v>2562</v>
      </c>
      <c r="AD700" s="167"/>
      <c r="AE700" s="167"/>
      <c r="AF700" s="167"/>
      <c r="AG700" s="167"/>
      <c r="AH700" s="167"/>
      <c r="AI700" s="167"/>
      <c r="AJ700" s="167"/>
      <c r="AK700" s="167"/>
      <c r="AL700" s="167"/>
      <c r="AM700" s="167"/>
    </row>
    <row r="701" spans="1:39" s="4" customFormat="1" x14ac:dyDescent="0.2">
      <c r="A701" s="43"/>
      <c r="B701" s="44"/>
      <c r="C701" s="43"/>
      <c r="D701" s="58"/>
      <c r="E701" s="43"/>
      <c r="F701" s="45"/>
      <c r="G701" s="45"/>
      <c r="H701" s="46"/>
      <c r="I701" s="42"/>
      <c r="J701" s="42"/>
      <c r="K701" s="3"/>
      <c r="L701" s="58"/>
      <c r="M701" s="58"/>
      <c r="N701" s="58"/>
      <c r="O701" s="58"/>
      <c r="P701" s="55"/>
      <c r="Q701" s="58"/>
      <c r="R701" s="84"/>
      <c r="S701" s="84"/>
      <c r="T701" s="84"/>
      <c r="U701" s="3"/>
      <c r="V701" s="42">
        <v>0</v>
      </c>
      <c r="W701" s="42" t="s">
        <v>2562</v>
      </c>
      <c r="X701" s="42" t="s">
        <v>2562</v>
      </c>
      <c r="Y701" s="42" t="s">
        <v>2562</v>
      </c>
      <c r="Z701" s="42" t="s">
        <v>2562</v>
      </c>
      <c r="AA701" s="42" t="s">
        <v>2562</v>
      </c>
      <c r="AB701" s="42" t="s">
        <v>2562</v>
      </c>
      <c r="AC701" s="42" t="s">
        <v>2562</v>
      </c>
      <c r="AD701" s="167"/>
      <c r="AE701" s="167"/>
      <c r="AF701" s="167"/>
      <c r="AG701" s="167"/>
      <c r="AH701" s="167"/>
      <c r="AI701" s="167"/>
      <c r="AJ701" s="167"/>
      <c r="AK701" s="167"/>
      <c r="AL701" s="167"/>
      <c r="AM701" s="167"/>
    </row>
    <row r="702" spans="1:39" s="4" customFormat="1" x14ac:dyDescent="0.2">
      <c r="A702" s="43"/>
      <c r="B702" s="44"/>
      <c r="C702" s="43"/>
      <c r="D702" s="58"/>
      <c r="E702" s="43"/>
      <c r="F702" s="45"/>
      <c r="G702" s="45"/>
      <c r="H702" s="46"/>
      <c r="I702" s="42"/>
      <c r="J702" s="42"/>
      <c r="K702" s="3"/>
      <c r="L702" s="58"/>
      <c r="M702" s="58"/>
      <c r="N702" s="58"/>
      <c r="O702" s="58"/>
      <c r="P702" s="55"/>
      <c r="Q702" s="58"/>
      <c r="R702" s="84"/>
      <c r="S702" s="84"/>
      <c r="T702" s="84"/>
      <c r="U702" s="3"/>
      <c r="V702" s="42">
        <v>0</v>
      </c>
      <c r="W702" s="42" t="s">
        <v>2562</v>
      </c>
      <c r="X702" s="42" t="s">
        <v>2562</v>
      </c>
      <c r="Y702" s="42" t="s">
        <v>2562</v>
      </c>
      <c r="Z702" s="42" t="s">
        <v>2562</v>
      </c>
      <c r="AA702" s="42" t="s">
        <v>2562</v>
      </c>
      <c r="AB702" s="42" t="s">
        <v>2562</v>
      </c>
      <c r="AC702" s="42" t="s">
        <v>2562</v>
      </c>
      <c r="AD702" s="167"/>
      <c r="AE702" s="167"/>
      <c r="AF702" s="167"/>
      <c r="AG702" s="167"/>
      <c r="AH702" s="167"/>
      <c r="AI702" s="167"/>
      <c r="AJ702" s="167"/>
      <c r="AK702" s="167"/>
      <c r="AL702" s="167"/>
      <c r="AM702" s="167"/>
    </row>
    <row r="703" spans="1:39" s="4" customFormat="1" x14ac:dyDescent="0.2">
      <c r="A703" s="43"/>
      <c r="B703" s="44"/>
      <c r="C703" s="43"/>
      <c r="D703" s="58"/>
      <c r="E703" s="43"/>
      <c r="F703" s="45"/>
      <c r="G703" s="45"/>
      <c r="H703" s="46"/>
      <c r="I703" s="42"/>
      <c r="J703" s="42"/>
      <c r="K703" s="3"/>
      <c r="L703" s="58"/>
      <c r="M703" s="58"/>
      <c r="N703" s="58"/>
      <c r="O703" s="58"/>
      <c r="P703" s="55"/>
      <c r="Q703" s="58"/>
      <c r="R703" s="84"/>
      <c r="S703" s="84"/>
      <c r="T703" s="84"/>
      <c r="U703" s="3"/>
      <c r="V703" s="42">
        <v>0</v>
      </c>
      <c r="W703" s="42" t="s">
        <v>2562</v>
      </c>
      <c r="X703" s="42" t="s">
        <v>2562</v>
      </c>
      <c r="Y703" s="42" t="s">
        <v>2562</v>
      </c>
      <c r="Z703" s="42" t="s">
        <v>2562</v>
      </c>
      <c r="AA703" s="42" t="s">
        <v>2562</v>
      </c>
      <c r="AB703" s="42" t="s">
        <v>2562</v>
      </c>
      <c r="AC703" s="42" t="s">
        <v>2562</v>
      </c>
      <c r="AD703" s="167"/>
      <c r="AE703" s="167"/>
      <c r="AF703" s="167"/>
      <c r="AG703" s="167"/>
      <c r="AH703" s="167"/>
      <c r="AI703" s="167"/>
      <c r="AJ703" s="167"/>
      <c r="AK703" s="167"/>
      <c r="AL703" s="167"/>
      <c r="AM703" s="167"/>
    </row>
    <row r="704" spans="1:39" s="4" customFormat="1" x14ac:dyDescent="0.2">
      <c r="A704" s="43"/>
      <c r="B704" s="44"/>
      <c r="C704" s="43"/>
      <c r="D704" s="58"/>
      <c r="E704" s="43"/>
      <c r="F704" s="45"/>
      <c r="G704" s="45"/>
      <c r="H704" s="46"/>
      <c r="I704" s="42"/>
      <c r="J704" s="42"/>
      <c r="K704" s="3"/>
      <c r="L704" s="58"/>
      <c r="M704" s="58"/>
      <c r="N704" s="58"/>
      <c r="O704" s="58"/>
      <c r="P704" s="55"/>
      <c r="Q704" s="58"/>
      <c r="R704" s="84"/>
      <c r="S704" s="84"/>
      <c r="T704" s="84"/>
      <c r="U704" s="3"/>
      <c r="V704" s="42">
        <v>0</v>
      </c>
      <c r="W704" s="42" t="s">
        <v>2562</v>
      </c>
      <c r="X704" s="42" t="s">
        <v>2562</v>
      </c>
      <c r="Y704" s="42" t="s">
        <v>2562</v>
      </c>
      <c r="Z704" s="42" t="s">
        <v>2562</v>
      </c>
      <c r="AA704" s="42" t="s">
        <v>2562</v>
      </c>
      <c r="AB704" s="42" t="s">
        <v>2562</v>
      </c>
      <c r="AC704" s="42" t="s">
        <v>2562</v>
      </c>
      <c r="AD704" s="167"/>
      <c r="AE704" s="167"/>
      <c r="AF704" s="167"/>
      <c r="AG704" s="167"/>
      <c r="AH704" s="167"/>
      <c r="AI704" s="167"/>
      <c r="AJ704" s="167"/>
      <c r="AK704" s="167"/>
      <c r="AL704" s="167"/>
      <c r="AM704" s="167"/>
    </row>
    <row r="705" spans="1:39" s="4" customFormat="1" x14ac:dyDescent="0.2">
      <c r="A705" s="43"/>
      <c r="B705" s="44"/>
      <c r="C705" s="43"/>
      <c r="D705" s="58"/>
      <c r="E705" s="43"/>
      <c r="F705" s="45"/>
      <c r="G705" s="45"/>
      <c r="H705" s="46"/>
      <c r="I705" s="42"/>
      <c r="J705" s="42"/>
      <c r="K705" s="3"/>
      <c r="L705" s="58"/>
      <c r="M705" s="58"/>
      <c r="N705" s="58"/>
      <c r="O705" s="58"/>
      <c r="P705" s="55"/>
      <c r="Q705" s="58"/>
      <c r="R705" s="84"/>
      <c r="S705" s="84"/>
      <c r="T705" s="84"/>
      <c r="U705" s="3"/>
      <c r="V705" s="42">
        <v>0</v>
      </c>
      <c r="W705" s="42" t="s">
        <v>2562</v>
      </c>
      <c r="X705" s="42" t="s">
        <v>2562</v>
      </c>
      <c r="Y705" s="42" t="s">
        <v>2562</v>
      </c>
      <c r="Z705" s="42" t="s">
        <v>2562</v>
      </c>
      <c r="AA705" s="42" t="s">
        <v>2562</v>
      </c>
      <c r="AB705" s="42" t="s">
        <v>2562</v>
      </c>
      <c r="AC705" s="42" t="s">
        <v>2562</v>
      </c>
      <c r="AD705" s="167"/>
      <c r="AE705" s="167"/>
      <c r="AF705" s="167"/>
      <c r="AG705" s="167"/>
      <c r="AH705" s="167"/>
      <c r="AI705" s="167"/>
      <c r="AJ705" s="167"/>
      <c r="AK705" s="167"/>
      <c r="AL705" s="167"/>
      <c r="AM705" s="167"/>
    </row>
    <row r="706" spans="1:39" s="4" customFormat="1" x14ac:dyDescent="0.2">
      <c r="A706" s="43"/>
      <c r="B706" s="44"/>
      <c r="C706" s="43"/>
      <c r="D706" s="58"/>
      <c r="E706" s="43"/>
      <c r="F706" s="45"/>
      <c r="G706" s="45"/>
      <c r="H706" s="46"/>
      <c r="I706" s="42"/>
      <c r="J706" s="42"/>
      <c r="K706" s="3"/>
      <c r="L706" s="58"/>
      <c r="M706" s="58"/>
      <c r="N706" s="58"/>
      <c r="O706" s="58"/>
      <c r="P706" s="55"/>
      <c r="Q706" s="58"/>
      <c r="R706" s="84"/>
      <c r="S706" s="84"/>
      <c r="T706" s="84"/>
      <c r="U706" s="3"/>
      <c r="V706" s="42">
        <v>0</v>
      </c>
      <c r="W706" s="42" t="s">
        <v>2562</v>
      </c>
      <c r="X706" s="42" t="s">
        <v>2562</v>
      </c>
      <c r="Y706" s="42" t="s">
        <v>2562</v>
      </c>
      <c r="Z706" s="42" t="s">
        <v>2562</v>
      </c>
      <c r="AA706" s="42" t="s">
        <v>2562</v>
      </c>
      <c r="AB706" s="42" t="s">
        <v>2562</v>
      </c>
      <c r="AC706" s="42" t="s">
        <v>2562</v>
      </c>
      <c r="AD706" s="167"/>
      <c r="AE706" s="167"/>
      <c r="AF706" s="167"/>
      <c r="AG706" s="167"/>
      <c r="AH706" s="167"/>
      <c r="AI706" s="167"/>
      <c r="AJ706" s="167"/>
      <c r="AK706" s="167"/>
      <c r="AL706" s="167"/>
      <c r="AM706" s="167"/>
    </row>
    <row r="707" spans="1:39" s="4" customFormat="1" x14ac:dyDescent="0.2">
      <c r="A707" s="43"/>
      <c r="B707" s="44"/>
      <c r="C707" s="43"/>
      <c r="D707" s="58"/>
      <c r="E707" s="43"/>
      <c r="F707" s="45"/>
      <c r="G707" s="45"/>
      <c r="H707" s="46"/>
      <c r="I707" s="42"/>
      <c r="J707" s="42"/>
      <c r="K707" s="3"/>
      <c r="L707" s="58"/>
      <c r="M707" s="58"/>
      <c r="N707" s="58"/>
      <c r="O707" s="58"/>
      <c r="P707" s="55"/>
      <c r="Q707" s="58"/>
      <c r="R707" s="84"/>
      <c r="S707" s="84"/>
      <c r="T707" s="84"/>
      <c r="U707" s="3"/>
      <c r="V707" s="42">
        <v>0</v>
      </c>
      <c r="W707" s="42" t="s">
        <v>2562</v>
      </c>
      <c r="X707" s="42" t="s">
        <v>2562</v>
      </c>
      <c r="Y707" s="42" t="s">
        <v>2562</v>
      </c>
      <c r="Z707" s="42" t="s">
        <v>2562</v>
      </c>
      <c r="AA707" s="42" t="s">
        <v>2562</v>
      </c>
      <c r="AB707" s="42" t="s">
        <v>2562</v>
      </c>
      <c r="AC707" s="42" t="s">
        <v>2562</v>
      </c>
      <c r="AD707" s="167"/>
      <c r="AE707" s="167"/>
      <c r="AF707" s="167"/>
      <c r="AG707" s="167"/>
      <c r="AH707" s="167"/>
      <c r="AI707" s="167"/>
      <c r="AJ707" s="167"/>
      <c r="AK707" s="167"/>
      <c r="AL707" s="167"/>
      <c r="AM707" s="167"/>
    </row>
    <row r="708" spans="1:39" s="4" customFormat="1" x14ac:dyDescent="0.2">
      <c r="A708" s="43"/>
      <c r="B708" s="44"/>
      <c r="C708" s="43"/>
      <c r="D708" s="58"/>
      <c r="E708" s="43"/>
      <c r="F708" s="45"/>
      <c r="G708" s="45"/>
      <c r="H708" s="46"/>
      <c r="I708" s="42"/>
      <c r="J708" s="42"/>
      <c r="K708" s="3"/>
      <c r="L708" s="58"/>
      <c r="M708" s="58"/>
      <c r="N708" s="58"/>
      <c r="O708" s="58"/>
      <c r="P708" s="55"/>
      <c r="Q708" s="58"/>
      <c r="R708" s="84"/>
      <c r="S708" s="84"/>
      <c r="T708" s="84"/>
      <c r="U708" s="3"/>
      <c r="V708" s="42">
        <v>0</v>
      </c>
      <c r="W708" s="42" t="s">
        <v>2562</v>
      </c>
      <c r="X708" s="42" t="s">
        <v>2562</v>
      </c>
      <c r="Y708" s="42" t="s">
        <v>2562</v>
      </c>
      <c r="Z708" s="42" t="s">
        <v>2562</v>
      </c>
      <c r="AA708" s="42" t="s">
        <v>2562</v>
      </c>
      <c r="AB708" s="42" t="s">
        <v>2562</v>
      </c>
      <c r="AC708" s="42" t="s">
        <v>2562</v>
      </c>
      <c r="AD708" s="167"/>
      <c r="AE708" s="167"/>
      <c r="AF708" s="167"/>
      <c r="AG708" s="167"/>
      <c r="AH708" s="167"/>
      <c r="AI708" s="167"/>
      <c r="AJ708" s="167"/>
      <c r="AK708" s="167"/>
      <c r="AL708" s="167"/>
      <c r="AM708" s="167"/>
    </row>
    <row r="709" spans="1:39" s="4" customFormat="1" x14ac:dyDescent="0.2">
      <c r="A709" s="43"/>
      <c r="B709" s="44"/>
      <c r="C709" s="43"/>
      <c r="D709" s="58"/>
      <c r="E709" s="43"/>
      <c r="F709" s="45"/>
      <c r="G709" s="45"/>
      <c r="H709" s="46"/>
      <c r="I709" s="42"/>
      <c r="J709" s="42"/>
      <c r="K709" s="3"/>
      <c r="L709" s="58"/>
      <c r="M709" s="58"/>
      <c r="N709" s="58"/>
      <c r="O709" s="58"/>
      <c r="P709" s="55"/>
      <c r="Q709" s="58"/>
      <c r="R709" s="84"/>
      <c r="S709" s="84"/>
      <c r="T709" s="84"/>
      <c r="U709" s="3"/>
      <c r="V709" s="42">
        <v>0</v>
      </c>
      <c r="W709" s="42" t="s">
        <v>2562</v>
      </c>
      <c r="X709" s="42" t="s">
        <v>2562</v>
      </c>
      <c r="Y709" s="42" t="s">
        <v>2562</v>
      </c>
      <c r="Z709" s="42" t="s">
        <v>2562</v>
      </c>
      <c r="AA709" s="42" t="s">
        <v>2562</v>
      </c>
      <c r="AB709" s="42" t="s">
        <v>2562</v>
      </c>
      <c r="AC709" s="42" t="s">
        <v>2562</v>
      </c>
      <c r="AD709" s="167"/>
      <c r="AE709" s="167"/>
      <c r="AF709" s="167"/>
      <c r="AG709" s="167"/>
      <c r="AH709" s="167"/>
      <c r="AI709" s="167"/>
      <c r="AJ709" s="167"/>
      <c r="AK709" s="167"/>
      <c r="AL709" s="167"/>
      <c r="AM709" s="167"/>
    </row>
    <row r="710" spans="1:39" s="4" customFormat="1" x14ac:dyDescent="0.2">
      <c r="A710" s="43"/>
      <c r="B710" s="44"/>
      <c r="C710" s="43"/>
      <c r="D710" s="58"/>
      <c r="E710" s="43"/>
      <c r="F710" s="45"/>
      <c r="G710" s="45"/>
      <c r="H710" s="46"/>
      <c r="I710" s="42"/>
      <c r="J710" s="42"/>
      <c r="K710" s="3"/>
      <c r="L710" s="58"/>
      <c r="M710" s="58"/>
      <c r="N710" s="58"/>
      <c r="O710" s="58"/>
      <c r="P710" s="55"/>
      <c r="Q710" s="58"/>
      <c r="R710" s="84"/>
      <c r="S710" s="84"/>
      <c r="T710" s="84"/>
      <c r="U710" s="3"/>
      <c r="V710" s="42">
        <v>0</v>
      </c>
      <c r="W710" s="42" t="s">
        <v>2562</v>
      </c>
      <c r="X710" s="42" t="s">
        <v>2562</v>
      </c>
      <c r="Y710" s="42" t="s">
        <v>2562</v>
      </c>
      <c r="Z710" s="42" t="s">
        <v>2562</v>
      </c>
      <c r="AA710" s="42" t="s">
        <v>2562</v>
      </c>
      <c r="AB710" s="42" t="s">
        <v>2562</v>
      </c>
      <c r="AC710" s="42" t="s">
        <v>2562</v>
      </c>
      <c r="AD710" s="167"/>
      <c r="AE710" s="167"/>
      <c r="AF710" s="167"/>
      <c r="AG710" s="167"/>
      <c r="AH710" s="167"/>
      <c r="AI710" s="167"/>
      <c r="AJ710" s="167"/>
      <c r="AK710" s="167"/>
      <c r="AL710" s="167"/>
      <c r="AM710" s="167"/>
    </row>
    <row r="711" spans="1:39" s="4" customFormat="1" x14ac:dyDescent="0.2">
      <c r="A711" s="43"/>
      <c r="B711" s="44"/>
      <c r="C711" s="43"/>
      <c r="D711" s="58"/>
      <c r="E711" s="43"/>
      <c r="F711" s="45"/>
      <c r="G711" s="45"/>
      <c r="H711" s="46"/>
      <c r="I711" s="42"/>
      <c r="J711" s="42"/>
      <c r="K711" s="3"/>
      <c r="L711" s="58"/>
      <c r="M711" s="58"/>
      <c r="N711" s="58"/>
      <c r="O711" s="58"/>
      <c r="P711" s="55"/>
      <c r="Q711" s="58"/>
      <c r="R711" s="84"/>
      <c r="S711" s="84"/>
      <c r="T711" s="84"/>
      <c r="U711" s="3"/>
      <c r="V711" s="42">
        <v>0</v>
      </c>
      <c r="W711" s="42" t="s">
        <v>2562</v>
      </c>
      <c r="X711" s="42" t="s">
        <v>2562</v>
      </c>
      <c r="Y711" s="42" t="s">
        <v>2562</v>
      </c>
      <c r="Z711" s="42" t="s">
        <v>2562</v>
      </c>
      <c r="AA711" s="42" t="s">
        <v>2562</v>
      </c>
      <c r="AB711" s="42" t="s">
        <v>2562</v>
      </c>
      <c r="AC711" s="42" t="s">
        <v>2562</v>
      </c>
      <c r="AD711" s="167"/>
      <c r="AE711" s="167"/>
      <c r="AF711" s="167"/>
      <c r="AG711" s="167"/>
      <c r="AH711" s="167"/>
      <c r="AI711" s="167"/>
      <c r="AJ711" s="167"/>
      <c r="AK711" s="167"/>
      <c r="AL711" s="167"/>
      <c r="AM711" s="167"/>
    </row>
    <row r="712" spans="1:39" s="4" customFormat="1" x14ac:dyDescent="0.2">
      <c r="A712" s="43"/>
      <c r="B712" s="44"/>
      <c r="C712" s="43"/>
      <c r="D712" s="58"/>
      <c r="E712" s="43"/>
      <c r="F712" s="45"/>
      <c r="G712" s="45"/>
      <c r="H712" s="46"/>
      <c r="I712" s="42"/>
      <c r="J712" s="42"/>
      <c r="K712" s="3"/>
      <c r="L712" s="58"/>
      <c r="M712" s="58"/>
      <c r="N712" s="58"/>
      <c r="O712" s="58"/>
      <c r="P712" s="55"/>
      <c r="Q712" s="58"/>
      <c r="R712" s="84"/>
      <c r="S712" s="84"/>
      <c r="T712" s="84"/>
      <c r="U712" s="3"/>
      <c r="V712" s="42">
        <v>0</v>
      </c>
      <c r="W712" s="42" t="s">
        <v>2562</v>
      </c>
      <c r="X712" s="42" t="s">
        <v>2562</v>
      </c>
      <c r="Y712" s="42" t="s">
        <v>2562</v>
      </c>
      <c r="Z712" s="42" t="s">
        <v>2562</v>
      </c>
      <c r="AA712" s="42" t="s">
        <v>2562</v>
      </c>
      <c r="AB712" s="42" t="s">
        <v>2562</v>
      </c>
      <c r="AC712" s="42" t="s">
        <v>2562</v>
      </c>
      <c r="AD712" s="167"/>
      <c r="AE712" s="167"/>
      <c r="AF712" s="167"/>
      <c r="AG712" s="167"/>
      <c r="AH712" s="167"/>
      <c r="AI712" s="167"/>
      <c r="AJ712" s="167"/>
      <c r="AK712" s="167"/>
      <c r="AL712" s="167"/>
      <c r="AM712" s="167"/>
    </row>
    <row r="713" spans="1:39" s="4" customFormat="1" x14ac:dyDescent="0.2">
      <c r="A713" s="43"/>
      <c r="B713" s="44"/>
      <c r="C713" s="43"/>
      <c r="D713" s="58"/>
      <c r="E713" s="43"/>
      <c r="F713" s="45"/>
      <c r="G713" s="45"/>
      <c r="H713" s="46"/>
      <c r="I713" s="42"/>
      <c r="J713" s="42"/>
      <c r="K713" s="3"/>
      <c r="L713" s="58"/>
      <c r="M713" s="58"/>
      <c r="N713" s="58"/>
      <c r="O713" s="58"/>
      <c r="P713" s="55"/>
      <c r="Q713" s="58"/>
      <c r="R713" s="84"/>
      <c r="S713" s="84"/>
      <c r="T713" s="84"/>
      <c r="U713" s="3"/>
      <c r="V713" s="42">
        <v>0</v>
      </c>
      <c r="W713" s="42" t="s">
        <v>2562</v>
      </c>
      <c r="X713" s="42" t="s">
        <v>2562</v>
      </c>
      <c r="Y713" s="42" t="s">
        <v>2562</v>
      </c>
      <c r="Z713" s="42" t="s">
        <v>2562</v>
      </c>
      <c r="AA713" s="42" t="s">
        <v>2562</v>
      </c>
      <c r="AB713" s="42" t="s">
        <v>2562</v>
      </c>
      <c r="AC713" s="42" t="s">
        <v>2562</v>
      </c>
      <c r="AD713" s="167"/>
      <c r="AE713" s="167"/>
      <c r="AF713" s="167"/>
      <c r="AG713" s="167"/>
      <c r="AH713" s="167"/>
      <c r="AI713" s="167"/>
      <c r="AJ713" s="167"/>
      <c r="AK713" s="167"/>
      <c r="AL713" s="167"/>
      <c r="AM713" s="167"/>
    </row>
    <row r="714" spans="1:39" s="4" customFormat="1" x14ac:dyDescent="0.2">
      <c r="A714" s="43"/>
      <c r="B714" s="44"/>
      <c r="C714" s="43"/>
      <c r="D714" s="58"/>
      <c r="E714" s="43"/>
      <c r="F714" s="45"/>
      <c r="G714" s="45"/>
      <c r="H714" s="46"/>
      <c r="I714" s="42"/>
      <c r="J714" s="42"/>
      <c r="K714" s="3"/>
      <c r="L714" s="58"/>
      <c r="M714" s="58"/>
      <c r="N714" s="58"/>
      <c r="O714" s="58"/>
      <c r="P714" s="55"/>
      <c r="Q714" s="58"/>
      <c r="R714" s="84"/>
      <c r="S714" s="84"/>
      <c r="T714" s="84"/>
      <c r="U714" s="3"/>
      <c r="V714" s="42">
        <v>0</v>
      </c>
      <c r="W714" s="42" t="s">
        <v>2562</v>
      </c>
      <c r="X714" s="42" t="s">
        <v>2562</v>
      </c>
      <c r="Y714" s="42" t="s">
        <v>2562</v>
      </c>
      <c r="Z714" s="42" t="s">
        <v>2562</v>
      </c>
      <c r="AA714" s="42" t="s">
        <v>2562</v>
      </c>
      <c r="AB714" s="42" t="s">
        <v>2562</v>
      </c>
      <c r="AC714" s="42" t="s">
        <v>2562</v>
      </c>
      <c r="AD714" s="167"/>
      <c r="AE714" s="167"/>
      <c r="AF714" s="167"/>
      <c r="AG714" s="167"/>
      <c r="AH714" s="167"/>
      <c r="AI714" s="167"/>
      <c r="AJ714" s="167"/>
      <c r="AK714" s="167"/>
      <c r="AL714" s="167"/>
      <c r="AM714" s="167"/>
    </row>
    <row r="715" spans="1:39" s="4" customFormat="1" x14ac:dyDescent="0.2">
      <c r="A715" s="43"/>
      <c r="B715" s="44"/>
      <c r="C715" s="43"/>
      <c r="D715" s="58"/>
      <c r="E715" s="43"/>
      <c r="F715" s="45"/>
      <c r="G715" s="45"/>
      <c r="H715" s="46"/>
      <c r="I715" s="42"/>
      <c r="J715" s="42"/>
      <c r="K715" s="3"/>
      <c r="L715" s="58"/>
      <c r="M715" s="58"/>
      <c r="N715" s="58"/>
      <c r="O715" s="58"/>
      <c r="P715" s="55"/>
      <c r="Q715" s="58"/>
      <c r="R715" s="84"/>
      <c r="S715" s="84"/>
      <c r="T715" s="84"/>
      <c r="U715" s="3"/>
      <c r="V715" s="42">
        <v>0</v>
      </c>
      <c r="W715" s="42" t="s">
        <v>2562</v>
      </c>
      <c r="X715" s="42" t="s">
        <v>2562</v>
      </c>
      <c r="Y715" s="42" t="s">
        <v>2562</v>
      </c>
      <c r="Z715" s="42" t="s">
        <v>2562</v>
      </c>
      <c r="AA715" s="42" t="s">
        <v>2562</v>
      </c>
      <c r="AB715" s="42" t="s">
        <v>2562</v>
      </c>
      <c r="AC715" s="42" t="s">
        <v>2562</v>
      </c>
      <c r="AD715" s="167"/>
      <c r="AE715" s="167"/>
      <c r="AF715" s="167"/>
      <c r="AG715" s="167"/>
      <c r="AH715" s="167"/>
      <c r="AI715" s="167"/>
      <c r="AJ715" s="167"/>
      <c r="AK715" s="167"/>
      <c r="AL715" s="167"/>
      <c r="AM715" s="167"/>
    </row>
    <row r="716" spans="1:39" s="4" customFormat="1" x14ac:dyDescent="0.2">
      <c r="A716" s="43"/>
      <c r="B716" s="44"/>
      <c r="C716" s="43"/>
      <c r="D716" s="58"/>
      <c r="E716" s="43"/>
      <c r="F716" s="45"/>
      <c r="G716" s="45"/>
      <c r="H716" s="46"/>
      <c r="I716" s="42"/>
      <c r="J716" s="42"/>
      <c r="K716" s="3"/>
      <c r="L716" s="58"/>
      <c r="M716" s="58"/>
      <c r="N716" s="58"/>
      <c r="O716" s="58"/>
      <c r="P716" s="55"/>
      <c r="Q716" s="58"/>
      <c r="R716" s="84"/>
      <c r="S716" s="84"/>
      <c r="T716" s="84"/>
      <c r="U716" s="3"/>
      <c r="V716" s="42">
        <v>0</v>
      </c>
      <c r="W716" s="42" t="s">
        <v>2562</v>
      </c>
      <c r="X716" s="42" t="s">
        <v>2562</v>
      </c>
      <c r="Y716" s="42" t="s">
        <v>2562</v>
      </c>
      <c r="Z716" s="42" t="s">
        <v>2562</v>
      </c>
      <c r="AA716" s="42" t="s">
        <v>2562</v>
      </c>
      <c r="AB716" s="42" t="s">
        <v>2562</v>
      </c>
      <c r="AC716" s="42" t="s">
        <v>2562</v>
      </c>
      <c r="AD716" s="167"/>
      <c r="AE716" s="167"/>
      <c r="AF716" s="167"/>
      <c r="AG716" s="167"/>
      <c r="AH716" s="167"/>
      <c r="AI716" s="167"/>
      <c r="AJ716" s="167"/>
      <c r="AK716" s="167"/>
      <c r="AL716" s="167"/>
      <c r="AM716" s="167"/>
    </row>
    <row r="717" spans="1:39" s="4" customFormat="1" x14ac:dyDescent="0.2">
      <c r="A717" s="43"/>
      <c r="B717" s="44"/>
      <c r="C717" s="43"/>
      <c r="D717" s="58"/>
      <c r="E717" s="43"/>
      <c r="F717" s="45"/>
      <c r="G717" s="45"/>
      <c r="H717" s="46"/>
      <c r="I717" s="42"/>
      <c r="J717" s="42"/>
      <c r="K717" s="3"/>
      <c r="L717" s="58"/>
      <c r="M717" s="58"/>
      <c r="N717" s="58"/>
      <c r="O717" s="58"/>
      <c r="P717" s="55"/>
      <c r="Q717" s="58"/>
      <c r="R717" s="84"/>
      <c r="S717" s="84"/>
      <c r="T717" s="84"/>
      <c r="U717" s="3"/>
      <c r="V717" s="42">
        <v>0</v>
      </c>
      <c r="W717" s="42" t="s">
        <v>2562</v>
      </c>
      <c r="X717" s="42" t="s">
        <v>2562</v>
      </c>
      <c r="Y717" s="42" t="s">
        <v>2562</v>
      </c>
      <c r="Z717" s="42" t="s">
        <v>2562</v>
      </c>
      <c r="AA717" s="42" t="s">
        <v>2562</v>
      </c>
      <c r="AB717" s="42" t="s">
        <v>2562</v>
      </c>
      <c r="AC717" s="42" t="s">
        <v>2562</v>
      </c>
      <c r="AD717" s="167"/>
      <c r="AE717" s="167"/>
      <c r="AF717" s="167"/>
      <c r="AG717" s="167"/>
      <c r="AH717" s="167"/>
      <c r="AI717" s="167"/>
      <c r="AJ717" s="167"/>
      <c r="AK717" s="167"/>
      <c r="AL717" s="167"/>
      <c r="AM717" s="167"/>
    </row>
    <row r="718" spans="1:39" s="4" customFormat="1" x14ac:dyDescent="0.2">
      <c r="A718" s="43"/>
      <c r="B718" s="44"/>
      <c r="C718" s="43"/>
      <c r="D718" s="58"/>
      <c r="E718" s="43"/>
      <c r="F718" s="45"/>
      <c r="G718" s="45"/>
      <c r="H718" s="46"/>
      <c r="I718" s="42"/>
      <c r="J718" s="42"/>
      <c r="K718" s="3"/>
      <c r="L718" s="58"/>
      <c r="M718" s="58"/>
      <c r="N718" s="58"/>
      <c r="O718" s="58"/>
      <c r="P718" s="55"/>
      <c r="Q718" s="58"/>
      <c r="R718" s="84"/>
      <c r="S718" s="84"/>
      <c r="T718" s="84"/>
      <c r="U718" s="3"/>
      <c r="V718" s="42">
        <v>0</v>
      </c>
      <c r="W718" s="42" t="s">
        <v>2562</v>
      </c>
      <c r="X718" s="42" t="s">
        <v>2562</v>
      </c>
      <c r="Y718" s="42" t="s">
        <v>2562</v>
      </c>
      <c r="Z718" s="42" t="s">
        <v>2562</v>
      </c>
      <c r="AA718" s="42" t="s">
        <v>2562</v>
      </c>
      <c r="AB718" s="42" t="s">
        <v>2562</v>
      </c>
      <c r="AC718" s="42" t="s">
        <v>2562</v>
      </c>
      <c r="AD718" s="167"/>
      <c r="AE718" s="167"/>
      <c r="AF718" s="167"/>
      <c r="AG718" s="167"/>
      <c r="AH718" s="167"/>
      <c r="AI718" s="167"/>
      <c r="AJ718" s="167"/>
      <c r="AK718" s="167"/>
      <c r="AL718" s="167"/>
      <c r="AM718" s="167"/>
    </row>
    <row r="719" spans="1:39" s="4" customFormat="1" x14ac:dyDescent="0.2">
      <c r="A719" s="43"/>
      <c r="B719" s="44"/>
      <c r="C719" s="43"/>
      <c r="D719" s="58"/>
      <c r="E719" s="43"/>
      <c r="F719" s="45"/>
      <c r="G719" s="45"/>
      <c r="H719" s="46"/>
      <c r="I719" s="42"/>
      <c r="J719" s="42"/>
      <c r="K719" s="3"/>
      <c r="L719" s="58"/>
      <c r="M719" s="58"/>
      <c r="N719" s="58"/>
      <c r="O719" s="58"/>
      <c r="P719" s="55"/>
      <c r="Q719" s="58"/>
      <c r="R719" s="84"/>
      <c r="S719" s="84"/>
      <c r="T719" s="84"/>
      <c r="U719" s="3"/>
      <c r="V719" s="42">
        <v>0</v>
      </c>
      <c r="W719" s="42" t="s">
        <v>2562</v>
      </c>
      <c r="X719" s="42" t="s">
        <v>2562</v>
      </c>
      <c r="Y719" s="42" t="s">
        <v>2562</v>
      </c>
      <c r="Z719" s="42" t="s">
        <v>2562</v>
      </c>
      <c r="AA719" s="42" t="s">
        <v>2562</v>
      </c>
      <c r="AB719" s="42" t="s">
        <v>2562</v>
      </c>
      <c r="AC719" s="42" t="s">
        <v>2562</v>
      </c>
      <c r="AD719" s="167"/>
      <c r="AE719" s="167"/>
      <c r="AF719" s="167"/>
      <c r="AG719" s="167"/>
      <c r="AH719" s="167"/>
      <c r="AI719" s="167"/>
      <c r="AJ719" s="167"/>
      <c r="AK719" s="167"/>
      <c r="AL719" s="167"/>
      <c r="AM719" s="167"/>
    </row>
    <row r="720" spans="1:39" s="4" customFormat="1" x14ac:dyDescent="0.2">
      <c r="A720" s="43"/>
      <c r="B720" s="44"/>
      <c r="C720" s="43"/>
      <c r="D720" s="58"/>
      <c r="E720" s="43"/>
      <c r="F720" s="45"/>
      <c r="G720" s="45"/>
      <c r="H720" s="46"/>
      <c r="I720" s="42"/>
      <c r="J720" s="42"/>
      <c r="K720" s="3"/>
      <c r="L720" s="58"/>
      <c r="M720" s="58"/>
      <c r="N720" s="58"/>
      <c r="O720" s="58"/>
      <c r="P720" s="55"/>
      <c r="Q720" s="58"/>
      <c r="R720" s="84"/>
      <c r="S720" s="84"/>
      <c r="T720" s="84"/>
      <c r="U720" s="3"/>
      <c r="V720" s="42">
        <v>0</v>
      </c>
      <c r="W720" s="42" t="s">
        <v>2562</v>
      </c>
      <c r="X720" s="42" t="s">
        <v>2562</v>
      </c>
      <c r="Y720" s="42" t="s">
        <v>2562</v>
      </c>
      <c r="Z720" s="42" t="s">
        <v>2562</v>
      </c>
      <c r="AA720" s="42" t="s">
        <v>2562</v>
      </c>
      <c r="AB720" s="42" t="s">
        <v>2562</v>
      </c>
      <c r="AC720" s="42" t="s">
        <v>2562</v>
      </c>
      <c r="AD720" s="167"/>
      <c r="AE720" s="167"/>
      <c r="AF720" s="167"/>
      <c r="AG720" s="167"/>
      <c r="AH720" s="167"/>
      <c r="AI720" s="167"/>
      <c r="AJ720" s="167"/>
      <c r="AK720" s="167"/>
      <c r="AL720" s="167"/>
      <c r="AM720" s="167"/>
    </row>
    <row r="721" spans="1:39" s="4" customFormat="1" x14ac:dyDescent="0.2">
      <c r="A721" s="43"/>
      <c r="B721" s="44"/>
      <c r="C721" s="43"/>
      <c r="D721" s="58"/>
      <c r="E721" s="43"/>
      <c r="F721" s="45"/>
      <c r="G721" s="45"/>
      <c r="H721" s="46"/>
      <c r="I721" s="42"/>
      <c r="J721" s="42"/>
      <c r="K721" s="3"/>
      <c r="L721" s="58"/>
      <c r="M721" s="58"/>
      <c r="N721" s="58"/>
      <c r="O721" s="58"/>
      <c r="P721" s="55"/>
      <c r="Q721" s="58"/>
      <c r="R721" s="84"/>
      <c r="S721" s="84"/>
      <c r="T721" s="84"/>
      <c r="U721" s="3"/>
      <c r="V721" s="42">
        <v>0</v>
      </c>
      <c r="W721" s="42" t="s">
        <v>2562</v>
      </c>
      <c r="X721" s="42" t="s">
        <v>2562</v>
      </c>
      <c r="Y721" s="42" t="s">
        <v>2562</v>
      </c>
      <c r="Z721" s="42" t="s">
        <v>2562</v>
      </c>
      <c r="AA721" s="42" t="s">
        <v>2562</v>
      </c>
      <c r="AB721" s="42" t="s">
        <v>2562</v>
      </c>
      <c r="AC721" s="42" t="s">
        <v>2562</v>
      </c>
      <c r="AD721" s="167"/>
      <c r="AE721" s="167"/>
      <c r="AF721" s="167"/>
      <c r="AG721" s="167"/>
      <c r="AH721" s="167"/>
      <c r="AI721" s="167"/>
      <c r="AJ721" s="167"/>
      <c r="AK721" s="167"/>
      <c r="AL721" s="167"/>
      <c r="AM721" s="167"/>
    </row>
    <row r="722" spans="1:39" s="4" customFormat="1" x14ac:dyDescent="0.2">
      <c r="A722" s="43"/>
      <c r="B722" s="44"/>
      <c r="C722" s="43"/>
      <c r="D722" s="58"/>
      <c r="E722" s="43"/>
      <c r="F722" s="45"/>
      <c r="G722" s="45"/>
      <c r="H722" s="46"/>
      <c r="I722" s="42"/>
      <c r="J722" s="42"/>
      <c r="K722" s="3"/>
      <c r="L722" s="58"/>
      <c r="M722" s="58"/>
      <c r="N722" s="58"/>
      <c r="O722" s="58"/>
      <c r="P722" s="55"/>
      <c r="Q722" s="58"/>
      <c r="R722" s="84"/>
      <c r="S722" s="84"/>
      <c r="T722" s="84"/>
      <c r="U722" s="3"/>
      <c r="V722" s="42">
        <v>0</v>
      </c>
      <c r="W722" s="42" t="s">
        <v>2562</v>
      </c>
      <c r="X722" s="42" t="s">
        <v>2562</v>
      </c>
      <c r="Y722" s="42" t="s">
        <v>2562</v>
      </c>
      <c r="Z722" s="42" t="s">
        <v>2562</v>
      </c>
      <c r="AA722" s="42" t="s">
        <v>2562</v>
      </c>
      <c r="AB722" s="42" t="s">
        <v>2562</v>
      </c>
      <c r="AC722" s="42" t="s">
        <v>2562</v>
      </c>
      <c r="AD722" s="167"/>
      <c r="AE722" s="167"/>
      <c r="AF722" s="167"/>
      <c r="AG722" s="167"/>
      <c r="AH722" s="167"/>
      <c r="AI722" s="167"/>
      <c r="AJ722" s="167"/>
      <c r="AK722" s="167"/>
      <c r="AL722" s="167"/>
      <c r="AM722" s="167"/>
    </row>
    <row r="723" spans="1:39" s="4" customFormat="1" x14ac:dyDescent="0.2">
      <c r="A723" s="43"/>
      <c r="B723" s="44"/>
      <c r="C723" s="43"/>
      <c r="D723" s="58"/>
      <c r="E723" s="43"/>
      <c r="F723" s="45"/>
      <c r="G723" s="45"/>
      <c r="H723" s="46"/>
      <c r="I723" s="42"/>
      <c r="J723" s="42"/>
      <c r="K723" s="3"/>
      <c r="L723" s="58"/>
      <c r="M723" s="58"/>
      <c r="N723" s="58"/>
      <c r="O723" s="58"/>
      <c r="P723" s="55"/>
      <c r="Q723" s="58"/>
      <c r="R723" s="84"/>
      <c r="S723" s="84"/>
      <c r="T723" s="84"/>
      <c r="U723" s="3"/>
      <c r="V723" s="42">
        <v>0</v>
      </c>
      <c r="W723" s="42" t="s">
        <v>2562</v>
      </c>
      <c r="X723" s="42" t="s">
        <v>2562</v>
      </c>
      <c r="Y723" s="42" t="s">
        <v>2562</v>
      </c>
      <c r="Z723" s="42" t="s">
        <v>2562</v>
      </c>
      <c r="AA723" s="42" t="s">
        <v>2562</v>
      </c>
      <c r="AB723" s="42" t="s">
        <v>2562</v>
      </c>
      <c r="AC723" s="42" t="s">
        <v>2562</v>
      </c>
      <c r="AD723" s="167"/>
      <c r="AE723" s="167"/>
      <c r="AF723" s="167"/>
      <c r="AG723" s="167"/>
      <c r="AH723" s="167"/>
      <c r="AI723" s="167"/>
      <c r="AJ723" s="167"/>
      <c r="AK723" s="167"/>
      <c r="AL723" s="167"/>
      <c r="AM723" s="167"/>
    </row>
    <row r="724" spans="1:39" s="4" customFormat="1" x14ac:dyDescent="0.2">
      <c r="A724" s="43"/>
      <c r="B724" s="44"/>
      <c r="C724" s="43"/>
      <c r="D724" s="58"/>
      <c r="E724" s="43"/>
      <c r="F724" s="45"/>
      <c r="G724" s="45"/>
      <c r="H724" s="46"/>
      <c r="I724" s="42"/>
      <c r="J724" s="42"/>
      <c r="K724" s="3"/>
      <c r="L724" s="58"/>
      <c r="M724" s="58"/>
      <c r="N724" s="58"/>
      <c r="O724" s="58"/>
      <c r="P724" s="55"/>
      <c r="Q724" s="58"/>
      <c r="R724" s="84"/>
      <c r="S724" s="84"/>
      <c r="T724" s="84"/>
      <c r="U724" s="3"/>
      <c r="V724" s="42">
        <v>0</v>
      </c>
      <c r="W724" s="42" t="s">
        <v>2562</v>
      </c>
      <c r="X724" s="42" t="s">
        <v>2562</v>
      </c>
      <c r="Y724" s="42" t="s">
        <v>2562</v>
      </c>
      <c r="Z724" s="42" t="s">
        <v>2562</v>
      </c>
      <c r="AA724" s="42" t="s">
        <v>2562</v>
      </c>
      <c r="AB724" s="42" t="s">
        <v>2562</v>
      </c>
      <c r="AC724" s="42" t="s">
        <v>2562</v>
      </c>
      <c r="AD724" s="167"/>
      <c r="AE724" s="167"/>
      <c r="AF724" s="167"/>
      <c r="AG724" s="167"/>
      <c r="AH724" s="167"/>
      <c r="AI724" s="167"/>
      <c r="AJ724" s="167"/>
      <c r="AK724" s="167"/>
      <c r="AL724" s="167"/>
      <c r="AM724" s="167"/>
    </row>
    <row r="725" spans="1:39" s="4" customFormat="1" x14ac:dyDescent="0.2">
      <c r="A725" s="43"/>
      <c r="B725" s="44"/>
      <c r="C725" s="43"/>
      <c r="D725" s="58"/>
      <c r="E725" s="43"/>
      <c r="F725" s="45"/>
      <c r="G725" s="45"/>
      <c r="H725" s="46"/>
      <c r="I725" s="42"/>
      <c r="J725" s="42"/>
      <c r="K725" s="3"/>
      <c r="L725" s="58"/>
      <c r="M725" s="58"/>
      <c r="N725" s="58"/>
      <c r="O725" s="58"/>
      <c r="P725" s="55"/>
      <c r="Q725" s="58"/>
      <c r="R725" s="84"/>
      <c r="S725" s="84"/>
      <c r="T725" s="84"/>
      <c r="U725" s="3"/>
      <c r="V725" s="42">
        <v>0</v>
      </c>
      <c r="W725" s="42" t="s">
        <v>2562</v>
      </c>
      <c r="X725" s="42" t="s">
        <v>2562</v>
      </c>
      <c r="Y725" s="42" t="s">
        <v>2562</v>
      </c>
      <c r="Z725" s="42" t="s">
        <v>2562</v>
      </c>
      <c r="AA725" s="42" t="s">
        <v>2562</v>
      </c>
      <c r="AB725" s="42" t="s">
        <v>2562</v>
      </c>
      <c r="AC725" s="42" t="s">
        <v>2562</v>
      </c>
      <c r="AD725" s="167"/>
      <c r="AE725" s="167"/>
      <c r="AF725" s="167"/>
      <c r="AG725" s="167"/>
      <c r="AH725" s="167"/>
      <c r="AI725" s="167"/>
      <c r="AJ725" s="167"/>
      <c r="AK725" s="167"/>
      <c r="AL725" s="167"/>
      <c r="AM725" s="167"/>
    </row>
    <row r="726" spans="1:39" s="4" customFormat="1" x14ac:dyDescent="0.2">
      <c r="A726" s="43"/>
      <c r="B726" s="44"/>
      <c r="C726" s="43"/>
      <c r="D726" s="58"/>
      <c r="E726" s="43"/>
      <c r="F726" s="45"/>
      <c r="G726" s="45"/>
      <c r="H726" s="46"/>
      <c r="I726" s="42"/>
      <c r="J726" s="42"/>
      <c r="K726" s="3"/>
      <c r="L726" s="58"/>
      <c r="M726" s="58"/>
      <c r="N726" s="58"/>
      <c r="O726" s="58"/>
      <c r="P726" s="55"/>
      <c r="Q726" s="58"/>
      <c r="R726" s="84"/>
      <c r="S726" s="84"/>
      <c r="T726" s="84"/>
      <c r="U726" s="3"/>
      <c r="V726" s="42">
        <v>0</v>
      </c>
      <c r="W726" s="42" t="s">
        <v>2562</v>
      </c>
      <c r="X726" s="42" t="s">
        <v>2562</v>
      </c>
      <c r="Y726" s="42" t="s">
        <v>2562</v>
      </c>
      <c r="Z726" s="42" t="s">
        <v>2562</v>
      </c>
      <c r="AA726" s="42" t="s">
        <v>2562</v>
      </c>
      <c r="AB726" s="42" t="s">
        <v>2562</v>
      </c>
      <c r="AC726" s="42" t="s">
        <v>2562</v>
      </c>
      <c r="AD726" s="167"/>
      <c r="AE726" s="167"/>
      <c r="AF726" s="167"/>
      <c r="AG726" s="167"/>
      <c r="AH726" s="167"/>
      <c r="AI726" s="167"/>
      <c r="AJ726" s="167"/>
      <c r="AK726" s="167"/>
      <c r="AL726" s="167"/>
      <c r="AM726" s="167"/>
    </row>
    <row r="727" spans="1:39" s="4" customFormat="1" x14ac:dyDescent="0.2">
      <c r="A727" s="43"/>
      <c r="B727" s="44"/>
      <c r="C727" s="43"/>
      <c r="D727" s="58"/>
      <c r="E727" s="43"/>
      <c r="F727" s="45"/>
      <c r="G727" s="45"/>
      <c r="H727" s="46"/>
      <c r="I727" s="42"/>
      <c r="J727" s="42"/>
      <c r="K727" s="3"/>
      <c r="L727" s="58"/>
      <c r="M727" s="58"/>
      <c r="N727" s="58"/>
      <c r="O727" s="58"/>
      <c r="P727" s="55"/>
      <c r="Q727" s="58"/>
      <c r="R727" s="84"/>
      <c r="S727" s="84"/>
      <c r="T727" s="84"/>
      <c r="U727" s="3"/>
      <c r="V727" s="42">
        <v>0</v>
      </c>
      <c r="W727" s="42" t="s">
        <v>2562</v>
      </c>
      <c r="X727" s="42" t="s">
        <v>2562</v>
      </c>
      <c r="Y727" s="42" t="s">
        <v>2562</v>
      </c>
      <c r="Z727" s="42" t="s">
        <v>2562</v>
      </c>
      <c r="AA727" s="42" t="s">
        <v>2562</v>
      </c>
      <c r="AB727" s="42" t="s">
        <v>2562</v>
      </c>
      <c r="AC727" s="42" t="s">
        <v>2562</v>
      </c>
      <c r="AD727" s="167"/>
      <c r="AE727" s="167"/>
      <c r="AF727" s="167"/>
      <c r="AG727" s="167"/>
      <c r="AH727" s="167"/>
      <c r="AI727" s="167"/>
      <c r="AJ727" s="167"/>
      <c r="AK727" s="167"/>
      <c r="AL727" s="167"/>
      <c r="AM727" s="167"/>
    </row>
    <row r="728" spans="1:39" s="4" customFormat="1" x14ac:dyDescent="0.2">
      <c r="A728" s="43"/>
      <c r="B728" s="44"/>
      <c r="C728" s="43"/>
      <c r="D728" s="58"/>
      <c r="E728" s="43"/>
      <c r="F728" s="45"/>
      <c r="G728" s="45"/>
      <c r="H728" s="46"/>
      <c r="I728" s="42"/>
      <c r="J728" s="42"/>
      <c r="K728" s="3"/>
      <c r="L728" s="58"/>
      <c r="M728" s="58"/>
      <c r="N728" s="58"/>
      <c r="O728" s="58"/>
      <c r="P728" s="55"/>
      <c r="Q728" s="58"/>
      <c r="R728" s="84"/>
      <c r="S728" s="84"/>
      <c r="T728" s="84"/>
      <c r="U728" s="3"/>
      <c r="V728" s="42">
        <v>0</v>
      </c>
      <c r="W728" s="42" t="s">
        <v>2562</v>
      </c>
      <c r="X728" s="42" t="s">
        <v>2562</v>
      </c>
      <c r="Y728" s="42" t="s">
        <v>2562</v>
      </c>
      <c r="Z728" s="42" t="s">
        <v>2562</v>
      </c>
      <c r="AA728" s="42" t="s">
        <v>2562</v>
      </c>
      <c r="AB728" s="42" t="s">
        <v>2562</v>
      </c>
      <c r="AC728" s="42" t="s">
        <v>2562</v>
      </c>
      <c r="AD728" s="167"/>
      <c r="AE728" s="167"/>
      <c r="AF728" s="167"/>
      <c r="AG728" s="167"/>
      <c r="AH728" s="167"/>
      <c r="AI728" s="167"/>
      <c r="AJ728" s="167"/>
      <c r="AK728" s="167"/>
      <c r="AL728" s="167"/>
      <c r="AM728" s="167"/>
    </row>
    <row r="729" spans="1:39" s="4" customFormat="1" x14ac:dyDescent="0.2">
      <c r="A729" s="43"/>
      <c r="B729" s="44"/>
      <c r="C729" s="43"/>
      <c r="D729" s="58"/>
      <c r="E729" s="43"/>
      <c r="F729" s="45"/>
      <c r="G729" s="45"/>
      <c r="H729" s="46"/>
      <c r="I729" s="42"/>
      <c r="J729" s="42"/>
      <c r="K729" s="3"/>
      <c r="L729" s="58"/>
      <c r="M729" s="58"/>
      <c r="N729" s="58"/>
      <c r="O729" s="58"/>
      <c r="P729" s="55"/>
      <c r="Q729" s="58"/>
      <c r="R729" s="84"/>
      <c r="S729" s="84"/>
      <c r="T729" s="84"/>
      <c r="U729" s="3"/>
      <c r="V729" s="42">
        <v>0</v>
      </c>
      <c r="W729" s="42" t="s">
        <v>2562</v>
      </c>
      <c r="X729" s="42" t="s">
        <v>2562</v>
      </c>
      <c r="Y729" s="42" t="s">
        <v>2562</v>
      </c>
      <c r="Z729" s="42" t="s">
        <v>2562</v>
      </c>
      <c r="AA729" s="42" t="s">
        <v>2562</v>
      </c>
      <c r="AB729" s="42" t="s">
        <v>2562</v>
      </c>
      <c r="AC729" s="42" t="s">
        <v>2562</v>
      </c>
      <c r="AD729" s="167"/>
      <c r="AE729" s="167"/>
      <c r="AF729" s="167"/>
      <c r="AG729" s="167"/>
      <c r="AH729" s="167"/>
      <c r="AI729" s="167"/>
      <c r="AJ729" s="167"/>
      <c r="AK729" s="167"/>
      <c r="AL729" s="167"/>
      <c r="AM729" s="167"/>
    </row>
    <row r="730" spans="1:39" s="4" customFormat="1" x14ac:dyDescent="0.2">
      <c r="A730" s="43"/>
      <c r="B730" s="44"/>
      <c r="C730" s="43"/>
      <c r="D730" s="58"/>
      <c r="E730" s="43"/>
      <c r="F730" s="45"/>
      <c r="G730" s="45"/>
      <c r="H730" s="46"/>
      <c r="I730" s="42"/>
      <c r="J730" s="42"/>
      <c r="K730" s="3"/>
      <c r="L730" s="58"/>
      <c r="M730" s="58"/>
      <c r="N730" s="58"/>
      <c r="O730" s="58"/>
      <c r="P730" s="55"/>
      <c r="Q730" s="58"/>
      <c r="R730" s="84"/>
      <c r="S730" s="84"/>
      <c r="T730" s="84"/>
      <c r="U730" s="3"/>
      <c r="V730" s="42">
        <v>0</v>
      </c>
      <c r="W730" s="42" t="s">
        <v>2562</v>
      </c>
      <c r="X730" s="42" t="s">
        <v>2562</v>
      </c>
      <c r="Y730" s="42" t="s">
        <v>2562</v>
      </c>
      <c r="Z730" s="42" t="s">
        <v>2562</v>
      </c>
      <c r="AA730" s="42" t="s">
        <v>2562</v>
      </c>
      <c r="AB730" s="42" t="s">
        <v>2562</v>
      </c>
      <c r="AC730" s="42" t="s">
        <v>2562</v>
      </c>
      <c r="AD730" s="167"/>
      <c r="AE730" s="167"/>
      <c r="AF730" s="167"/>
      <c r="AG730" s="167"/>
      <c r="AH730" s="167"/>
      <c r="AI730" s="167"/>
      <c r="AJ730" s="167"/>
      <c r="AK730" s="167"/>
      <c r="AL730" s="167"/>
      <c r="AM730" s="167"/>
    </row>
    <row r="731" spans="1:39" s="4" customFormat="1" x14ac:dyDescent="0.2">
      <c r="A731" s="43"/>
      <c r="B731" s="44"/>
      <c r="C731" s="43"/>
      <c r="D731" s="58"/>
      <c r="E731" s="43"/>
      <c r="F731" s="45"/>
      <c r="G731" s="45"/>
      <c r="H731" s="46"/>
      <c r="I731" s="42"/>
      <c r="J731" s="42"/>
      <c r="K731" s="3"/>
      <c r="L731" s="58"/>
      <c r="M731" s="58"/>
      <c r="N731" s="58"/>
      <c r="O731" s="58"/>
      <c r="P731" s="55"/>
      <c r="Q731" s="58"/>
      <c r="R731" s="84"/>
      <c r="S731" s="84"/>
      <c r="T731" s="84"/>
      <c r="U731" s="3"/>
      <c r="V731" s="42">
        <v>0</v>
      </c>
      <c r="W731" s="42" t="s">
        <v>2562</v>
      </c>
      <c r="X731" s="42" t="s">
        <v>2562</v>
      </c>
      <c r="Y731" s="42" t="s">
        <v>2562</v>
      </c>
      <c r="Z731" s="42" t="s">
        <v>2562</v>
      </c>
      <c r="AA731" s="42" t="s">
        <v>2562</v>
      </c>
      <c r="AB731" s="42" t="s">
        <v>2562</v>
      </c>
      <c r="AC731" s="42" t="s">
        <v>2562</v>
      </c>
      <c r="AD731" s="167"/>
      <c r="AE731" s="167"/>
      <c r="AF731" s="167"/>
      <c r="AG731" s="167"/>
      <c r="AH731" s="167"/>
      <c r="AI731" s="167"/>
      <c r="AJ731" s="167"/>
      <c r="AK731" s="167"/>
      <c r="AL731" s="167"/>
      <c r="AM731" s="167"/>
    </row>
    <row r="732" spans="1:39" s="4" customFormat="1" x14ac:dyDescent="0.2">
      <c r="A732" s="43"/>
      <c r="B732" s="44"/>
      <c r="C732" s="43"/>
      <c r="D732" s="58"/>
      <c r="E732" s="43"/>
      <c r="F732" s="45"/>
      <c r="G732" s="45"/>
      <c r="H732" s="46"/>
      <c r="I732" s="42"/>
      <c r="J732" s="42"/>
      <c r="K732" s="3"/>
      <c r="L732" s="58"/>
      <c r="M732" s="58"/>
      <c r="N732" s="58"/>
      <c r="O732" s="58"/>
      <c r="P732" s="55"/>
      <c r="Q732" s="58"/>
      <c r="R732" s="84"/>
      <c r="S732" s="84"/>
      <c r="T732" s="84"/>
      <c r="U732" s="3"/>
      <c r="V732" s="42">
        <v>0</v>
      </c>
      <c r="W732" s="42" t="s">
        <v>2562</v>
      </c>
      <c r="X732" s="42" t="s">
        <v>2562</v>
      </c>
      <c r="Y732" s="42" t="s">
        <v>2562</v>
      </c>
      <c r="Z732" s="42" t="s">
        <v>2562</v>
      </c>
      <c r="AA732" s="42" t="s">
        <v>2562</v>
      </c>
      <c r="AB732" s="42" t="s">
        <v>2562</v>
      </c>
      <c r="AC732" s="42" t="s">
        <v>2562</v>
      </c>
      <c r="AD732" s="167"/>
      <c r="AE732" s="167"/>
      <c r="AF732" s="167"/>
      <c r="AG732" s="167"/>
      <c r="AH732" s="167"/>
      <c r="AI732" s="167"/>
      <c r="AJ732" s="167"/>
      <c r="AK732" s="167"/>
      <c r="AL732" s="167"/>
      <c r="AM732" s="167"/>
    </row>
    <row r="733" spans="1:39" s="4" customFormat="1" x14ac:dyDescent="0.2">
      <c r="A733" s="43"/>
      <c r="B733" s="44"/>
      <c r="C733" s="43"/>
      <c r="D733" s="58"/>
      <c r="E733" s="43"/>
      <c r="F733" s="45"/>
      <c r="G733" s="45"/>
      <c r="H733" s="46"/>
      <c r="I733" s="42"/>
      <c r="J733" s="42"/>
      <c r="K733" s="3"/>
      <c r="L733" s="58"/>
      <c r="M733" s="58"/>
      <c r="N733" s="58"/>
      <c r="O733" s="58"/>
      <c r="P733" s="55"/>
      <c r="Q733" s="58"/>
      <c r="R733" s="84"/>
      <c r="S733" s="84"/>
      <c r="T733" s="84"/>
      <c r="U733" s="3"/>
      <c r="V733" s="42">
        <v>0</v>
      </c>
      <c r="W733" s="42" t="s">
        <v>2562</v>
      </c>
      <c r="X733" s="42" t="s">
        <v>2562</v>
      </c>
      <c r="Y733" s="42" t="s">
        <v>2562</v>
      </c>
      <c r="Z733" s="42" t="s">
        <v>2562</v>
      </c>
      <c r="AA733" s="42" t="s">
        <v>2562</v>
      </c>
      <c r="AB733" s="42" t="s">
        <v>2562</v>
      </c>
      <c r="AC733" s="42" t="s">
        <v>2562</v>
      </c>
      <c r="AD733" s="167"/>
      <c r="AE733" s="167"/>
      <c r="AF733" s="167"/>
      <c r="AG733" s="167"/>
      <c r="AH733" s="167"/>
      <c r="AI733" s="167"/>
      <c r="AJ733" s="167"/>
      <c r="AK733" s="167"/>
      <c r="AL733" s="167"/>
      <c r="AM733" s="167"/>
    </row>
    <row r="734" spans="1:39" s="4" customFormat="1" x14ac:dyDescent="0.2">
      <c r="A734" s="43"/>
      <c r="B734" s="44"/>
      <c r="C734" s="43"/>
      <c r="D734" s="58"/>
      <c r="E734" s="43"/>
      <c r="F734" s="45"/>
      <c r="G734" s="45"/>
      <c r="H734" s="46"/>
      <c r="I734" s="42"/>
      <c r="J734" s="42"/>
      <c r="K734" s="3"/>
      <c r="L734" s="58"/>
      <c r="M734" s="58"/>
      <c r="N734" s="58"/>
      <c r="O734" s="58"/>
      <c r="P734" s="55"/>
      <c r="Q734" s="58"/>
      <c r="R734" s="84"/>
      <c r="S734" s="84"/>
      <c r="T734" s="84"/>
      <c r="U734" s="3"/>
      <c r="V734" s="42">
        <v>0</v>
      </c>
      <c r="W734" s="42" t="s">
        <v>2562</v>
      </c>
      <c r="X734" s="42" t="s">
        <v>2562</v>
      </c>
      <c r="Y734" s="42" t="s">
        <v>2562</v>
      </c>
      <c r="Z734" s="42" t="s">
        <v>2562</v>
      </c>
      <c r="AA734" s="42" t="s">
        <v>2562</v>
      </c>
      <c r="AB734" s="42" t="s">
        <v>2562</v>
      </c>
      <c r="AC734" s="42" t="s">
        <v>2562</v>
      </c>
      <c r="AD734" s="167"/>
      <c r="AE734" s="167"/>
      <c r="AF734" s="167"/>
      <c r="AG734" s="167"/>
      <c r="AH734" s="167"/>
      <c r="AI734" s="167"/>
      <c r="AJ734" s="167"/>
      <c r="AK734" s="167"/>
      <c r="AL734" s="167"/>
      <c r="AM734" s="167"/>
    </row>
    <row r="735" spans="1:39" s="4" customFormat="1" x14ac:dyDescent="0.2">
      <c r="A735" s="43"/>
      <c r="B735" s="44"/>
      <c r="C735" s="43"/>
      <c r="D735" s="58"/>
      <c r="E735" s="43"/>
      <c r="F735" s="45"/>
      <c r="G735" s="45"/>
      <c r="H735" s="46"/>
      <c r="I735" s="42"/>
      <c r="J735" s="42"/>
      <c r="K735" s="3"/>
      <c r="L735" s="58"/>
      <c r="M735" s="58"/>
      <c r="N735" s="58"/>
      <c r="O735" s="58"/>
      <c r="P735" s="55"/>
      <c r="Q735" s="58"/>
      <c r="R735" s="84"/>
      <c r="S735" s="84"/>
      <c r="T735" s="84"/>
      <c r="U735" s="3"/>
      <c r="V735" s="42">
        <v>0</v>
      </c>
      <c r="W735" s="42" t="s">
        <v>2562</v>
      </c>
      <c r="X735" s="42" t="s">
        <v>2562</v>
      </c>
      <c r="Y735" s="42" t="s">
        <v>2562</v>
      </c>
      <c r="Z735" s="42" t="s">
        <v>2562</v>
      </c>
      <c r="AA735" s="42" t="s">
        <v>2562</v>
      </c>
      <c r="AB735" s="42" t="s">
        <v>2562</v>
      </c>
      <c r="AC735" s="42" t="s">
        <v>2562</v>
      </c>
      <c r="AD735" s="167"/>
      <c r="AE735" s="167"/>
      <c r="AF735" s="167"/>
      <c r="AG735" s="167"/>
      <c r="AH735" s="167"/>
      <c r="AI735" s="167"/>
      <c r="AJ735" s="167"/>
      <c r="AK735" s="167"/>
      <c r="AL735" s="167"/>
      <c r="AM735" s="167"/>
    </row>
    <row r="736" spans="1:39" s="4" customFormat="1" x14ac:dyDescent="0.2">
      <c r="A736" s="43"/>
      <c r="B736" s="44"/>
      <c r="C736" s="43"/>
      <c r="D736" s="58"/>
      <c r="E736" s="43"/>
      <c r="F736" s="45"/>
      <c r="G736" s="45"/>
      <c r="H736" s="46"/>
      <c r="I736" s="42"/>
      <c r="J736" s="42"/>
      <c r="K736" s="3"/>
      <c r="L736" s="58"/>
      <c r="M736" s="58"/>
      <c r="N736" s="58"/>
      <c r="O736" s="58"/>
      <c r="P736" s="55"/>
      <c r="Q736" s="58"/>
      <c r="R736" s="84"/>
      <c r="S736" s="84"/>
      <c r="T736" s="84"/>
      <c r="U736" s="3"/>
      <c r="V736" s="42">
        <v>0</v>
      </c>
      <c r="W736" s="42" t="s">
        <v>2562</v>
      </c>
      <c r="X736" s="42" t="s">
        <v>2562</v>
      </c>
      <c r="Y736" s="42" t="s">
        <v>2562</v>
      </c>
      <c r="Z736" s="42" t="s">
        <v>2562</v>
      </c>
      <c r="AA736" s="42" t="s">
        <v>2562</v>
      </c>
      <c r="AB736" s="42" t="s">
        <v>2562</v>
      </c>
      <c r="AC736" s="42" t="s">
        <v>2562</v>
      </c>
      <c r="AD736" s="167"/>
      <c r="AE736" s="167"/>
      <c r="AF736" s="167"/>
      <c r="AG736" s="167"/>
      <c r="AH736" s="167"/>
      <c r="AI736" s="167"/>
      <c r="AJ736" s="167"/>
      <c r="AK736" s="167"/>
      <c r="AL736" s="167"/>
      <c r="AM736" s="167"/>
    </row>
    <row r="737" spans="1:39" s="4" customFormat="1" x14ac:dyDescent="0.2">
      <c r="A737" s="43"/>
      <c r="B737" s="44"/>
      <c r="C737" s="43"/>
      <c r="D737" s="58"/>
      <c r="E737" s="43"/>
      <c r="F737" s="45"/>
      <c r="G737" s="45"/>
      <c r="H737" s="46"/>
      <c r="I737" s="42"/>
      <c r="J737" s="42"/>
      <c r="K737" s="3"/>
      <c r="L737" s="58"/>
      <c r="M737" s="58"/>
      <c r="N737" s="58"/>
      <c r="O737" s="58"/>
      <c r="P737" s="55"/>
      <c r="Q737" s="58"/>
      <c r="R737" s="84"/>
      <c r="S737" s="84"/>
      <c r="T737" s="84"/>
      <c r="U737" s="3"/>
      <c r="V737" s="42">
        <v>0</v>
      </c>
      <c r="W737" s="42" t="s">
        <v>2562</v>
      </c>
      <c r="X737" s="42" t="s">
        <v>2562</v>
      </c>
      <c r="Y737" s="42" t="s">
        <v>2562</v>
      </c>
      <c r="Z737" s="42" t="s">
        <v>2562</v>
      </c>
      <c r="AA737" s="42" t="s">
        <v>2562</v>
      </c>
      <c r="AB737" s="42" t="s">
        <v>2562</v>
      </c>
      <c r="AC737" s="42" t="s">
        <v>2562</v>
      </c>
      <c r="AD737" s="167"/>
      <c r="AE737" s="167"/>
      <c r="AF737" s="167"/>
      <c r="AG737" s="167"/>
      <c r="AH737" s="167"/>
      <c r="AI737" s="167"/>
      <c r="AJ737" s="167"/>
      <c r="AK737" s="167"/>
      <c r="AL737" s="167"/>
      <c r="AM737" s="167"/>
    </row>
    <row r="738" spans="1:39" s="4" customFormat="1" x14ac:dyDescent="0.2">
      <c r="A738" s="43"/>
      <c r="B738" s="44"/>
      <c r="C738" s="43"/>
      <c r="D738" s="58"/>
      <c r="E738" s="43"/>
      <c r="F738" s="45"/>
      <c r="G738" s="45"/>
      <c r="H738" s="46"/>
      <c r="I738" s="42"/>
      <c r="J738" s="42"/>
      <c r="K738" s="3"/>
      <c r="L738" s="58"/>
      <c r="M738" s="58"/>
      <c r="N738" s="58"/>
      <c r="O738" s="58"/>
      <c r="P738" s="55"/>
      <c r="Q738" s="58"/>
      <c r="R738" s="84"/>
      <c r="S738" s="84"/>
      <c r="T738" s="84"/>
      <c r="U738" s="3"/>
      <c r="V738" s="42">
        <v>0</v>
      </c>
      <c r="W738" s="42" t="s">
        <v>2562</v>
      </c>
      <c r="X738" s="42" t="s">
        <v>2562</v>
      </c>
      <c r="Y738" s="42" t="s">
        <v>2562</v>
      </c>
      <c r="Z738" s="42" t="s">
        <v>2562</v>
      </c>
      <c r="AA738" s="42" t="s">
        <v>2562</v>
      </c>
      <c r="AB738" s="42" t="s">
        <v>2562</v>
      </c>
      <c r="AC738" s="42" t="s">
        <v>2562</v>
      </c>
      <c r="AD738" s="167"/>
      <c r="AE738" s="167"/>
      <c r="AF738" s="167"/>
      <c r="AG738" s="167"/>
      <c r="AH738" s="167"/>
      <c r="AI738" s="167"/>
      <c r="AJ738" s="167"/>
      <c r="AK738" s="167"/>
      <c r="AL738" s="167"/>
      <c r="AM738" s="167"/>
    </row>
    <row r="739" spans="1:39" s="4" customFormat="1" x14ac:dyDescent="0.2">
      <c r="A739" s="43"/>
      <c r="B739" s="44"/>
      <c r="C739" s="43"/>
      <c r="D739" s="58"/>
      <c r="E739" s="43"/>
      <c r="F739" s="45"/>
      <c r="G739" s="45"/>
      <c r="H739" s="46"/>
      <c r="I739" s="42"/>
      <c r="J739" s="42"/>
      <c r="K739" s="3"/>
      <c r="L739" s="58"/>
      <c r="M739" s="58"/>
      <c r="N739" s="58"/>
      <c r="O739" s="58"/>
      <c r="P739" s="55"/>
      <c r="Q739" s="58"/>
      <c r="R739" s="84"/>
      <c r="S739" s="84"/>
      <c r="T739" s="84"/>
      <c r="U739" s="3"/>
      <c r="V739" s="42">
        <v>0</v>
      </c>
      <c r="W739" s="42" t="s">
        <v>2562</v>
      </c>
      <c r="X739" s="42" t="s">
        <v>2562</v>
      </c>
      <c r="Y739" s="42" t="s">
        <v>2562</v>
      </c>
      <c r="Z739" s="42" t="s">
        <v>2562</v>
      </c>
      <c r="AA739" s="42" t="s">
        <v>2562</v>
      </c>
      <c r="AB739" s="42" t="s">
        <v>2562</v>
      </c>
      <c r="AC739" s="42" t="s">
        <v>2562</v>
      </c>
      <c r="AD739" s="167"/>
      <c r="AE739" s="167"/>
      <c r="AF739" s="167"/>
      <c r="AG739" s="167"/>
      <c r="AH739" s="167"/>
      <c r="AI739" s="167"/>
      <c r="AJ739" s="167"/>
      <c r="AK739" s="167"/>
      <c r="AL739" s="167"/>
      <c r="AM739" s="167"/>
    </row>
    <row r="740" spans="1:39" s="4" customFormat="1" x14ac:dyDescent="0.2">
      <c r="A740" s="43"/>
      <c r="B740" s="44"/>
      <c r="C740" s="43"/>
      <c r="D740" s="58"/>
      <c r="E740" s="43"/>
      <c r="F740" s="45"/>
      <c r="G740" s="45"/>
      <c r="H740" s="46"/>
      <c r="I740" s="42"/>
      <c r="J740" s="42"/>
      <c r="K740" s="3"/>
      <c r="L740" s="58"/>
      <c r="M740" s="58"/>
      <c r="N740" s="58"/>
      <c r="O740" s="58"/>
      <c r="P740" s="55"/>
      <c r="Q740" s="58"/>
      <c r="R740" s="84"/>
      <c r="S740" s="84"/>
      <c r="T740" s="84"/>
      <c r="U740" s="3"/>
      <c r="V740" s="42">
        <v>0</v>
      </c>
      <c r="W740" s="42" t="s">
        <v>2562</v>
      </c>
      <c r="X740" s="42" t="s">
        <v>2562</v>
      </c>
      <c r="Y740" s="42" t="s">
        <v>2562</v>
      </c>
      <c r="Z740" s="42" t="s">
        <v>2562</v>
      </c>
      <c r="AA740" s="42" t="s">
        <v>2562</v>
      </c>
      <c r="AB740" s="42" t="s">
        <v>2562</v>
      </c>
      <c r="AC740" s="42" t="s">
        <v>2562</v>
      </c>
      <c r="AD740" s="167"/>
      <c r="AE740" s="167"/>
      <c r="AF740" s="167"/>
      <c r="AG740" s="167"/>
      <c r="AH740" s="167"/>
      <c r="AI740" s="167"/>
      <c r="AJ740" s="167"/>
      <c r="AK740" s="167"/>
      <c r="AL740" s="167"/>
      <c r="AM740" s="167"/>
    </row>
    <row r="741" spans="1:39" s="4" customFormat="1" x14ac:dyDescent="0.2">
      <c r="A741" s="43"/>
      <c r="B741" s="44"/>
      <c r="C741" s="43"/>
      <c r="D741" s="58"/>
      <c r="E741" s="43"/>
      <c r="F741" s="45"/>
      <c r="G741" s="45"/>
      <c r="H741" s="46"/>
      <c r="I741" s="42"/>
      <c r="J741" s="42"/>
      <c r="K741" s="3"/>
      <c r="L741" s="58"/>
      <c r="M741" s="58"/>
      <c r="N741" s="58"/>
      <c r="O741" s="58"/>
      <c r="P741" s="55"/>
      <c r="Q741" s="58"/>
      <c r="R741" s="84"/>
      <c r="S741" s="84"/>
      <c r="T741" s="84"/>
      <c r="U741" s="3"/>
      <c r="V741" s="42">
        <v>0</v>
      </c>
      <c r="W741" s="42" t="s">
        <v>2562</v>
      </c>
      <c r="X741" s="42" t="s">
        <v>2562</v>
      </c>
      <c r="Y741" s="42" t="s">
        <v>2562</v>
      </c>
      <c r="Z741" s="42" t="s">
        <v>2562</v>
      </c>
      <c r="AA741" s="42" t="s">
        <v>2562</v>
      </c>
      <c r="AB741" s="42" t="s">
        <v>2562</v>
      </c>
      <c r="AC741" s="42" t="s">
        <v>2562</v>
      </c>
      <c r="AD741" s="167"/>
      <c r="AE741" s="167"/>
      <c r="AF741" s="167"/>
      <c r="AG741" s="167"/>
      <c r="AH741" s="167"/>
      <c r="AI741" s="167"/>
      <c r="AJ741" s="167"/>
      <c r="AK741" s="167"/>
      <c r="AL741" s="167"/>
      <c r="AM741" s="167"/>
    </row>
    <row r="742" spans="1:39" s="4" customFormat="1" x14ac:dyDescent="0.2">
      <c r="A742" s="43"/>
      <c r="B742" s="44"/>
      <c r="C742" s="43"/>
      <c r="D742" s="58"/>
      <c r="E742" s="43"/>
      <c r="F742" s="45"/>
      <c r="G742" s="45"/>
      <c r="H742" s="46"/>
      <c r="I742" s="42"/>
      <c r="J742" s="42"/>
      <c r="K742" s="3"/>
      <c r="L742" s="58"/>
      <c r="M742" s="58"/>
      <c r="N742" s="58"/>
      <c r="O742" s="58"/>
      <c r="P742" s="55"/>
      <c r="Q742" s="58"/>
      <c r="R742" s="84"/>
      <c r="S742" s="84"/>
      <c r="T742" s="84"/>
      <c r="U742" s="3"/>
      <c r="V742" s="42">
        <v>0</v>
      </c>
      <c r="W742" s="42" t="s">
        <v>2562</v>
      </c>
      <c r="X742" s="42" t="s">
        <v>2562</v>
      </c>
      <c r="Y742" s="42" t="s">
        <v>2562</v>
      </c>
      <c r="Z742" s="42" t="s">
        <v>2562</v>
      </c>
      <c r="AA742" s="42" t="s">
        <v>2562</v>
      </c>
      <c r="AB742" s="42" t="s">
        <v>2562</v>
      </c>
      <c r="AC742" s="42" t="s">
        <v>2562</v>
      </c>
      <c r="AD742" s="167"/>
      <c r="AE742" s="167"/>
      <c r="AF742" s="167"/>
      <c r="AG742" s="167"/>
      <c r="AH742" s="167"/>
      <c r="AI742" s="167"/>
      <c r="AJ742" s="167"/>
      <c r="AK742" s="167"/>
      <c r="AL742" s="167"/>
      <c r="AM742" s="167"/>
    </row>
    <row r="743" spans="1:39" s="4" customFormat="1" x14ac:dyDescent="0.2">
      <c r="A743" s="43"/>
      <c r="B743" s="44"/>
      <c r="C743" s="43"/>
      <c r="D743" s="58"/>
      <c r="E743" s="43"/>
      <c r="F743" s="45"/>
      <c r="G743" s="45"/>
      <c r="H743" s="46"/>
      <c r="I743" s="42"/>
      <c r="J743" s="42"/>
      <c r="K743" s="3"/>
      <c r="L743" s="58"/>
      <c r="M743" s="58"/>
      <c r="N743" s="58"/>
      <c r="O743" s="58"/>
      <c r="P743" s="55"/>
      <c r="Q743" s="58"/>
      <c r="R743" s="84"/>
      <c r="S743" s="84"/>
      <c r="T743" s="84"/>
      <c r="U743" s="3"/>
      <c r="V743" s="42">
        <v>0</v>
      </c>
      <c r="W743" s="42" t="s">
        <v>2562</v>
      </c>
      <c r="X743" s="42" t="s">
        <v>2562</v>
      </c>
      <c r="Y743" s="42" t="s">
        <v>2562</v>
      </c>
      <c r="Z743" s="42" t="s">
        <v>2562</v>
      </c>
      <c r="AA743" s="42" t="s">
        <v>2562</v>
      </c>
      <c r="AB743" s="42" t="s">
        <v>2562</v>
      </c>
      <c r="AC743" s="42" t="s">
        <v>2562</v>
      </c>
      <c r="AD743" s="167"/>
      <c r="AE743" s="167"/>
      <c r="AF743" s="167"/>
      <c r="AG743" s="167"/>
      <c r="AH743" s="167"/>
      <c r="AI743" s="167"/>
      <c r="AJ743" s="167"/>
      <c r="AK743" s="167"/>
      <c r="AL743" s="167"/>
      <c r="AM743" s="167"/>
    </row>
    <row r="744" spans="1:39" s="4" customFormat="1" x14ac:dyDescent="0.2">
      <c r="A744" s="43"/>
      <c r="B744" s="44"/>
      <c r="C744" s="43"/>
      <c r="D744" s="58"/>
      <c r="E744" s="43"/>
      <c r="F744" s="45"/>
      <c r="G744" s="45"/>
      <c r="H744" s="46"/>
      <c r="I744" s="42"/>
      <c r="J744" s="42"/>
      <c r="K744" s="3"/>
      <c r="L744" s="58"/>
      <c r="M744" s="58"/>
      <c r="N744" s="58"/>
      <c r="O744" s="58"/>
      <c r="P744" s="55"/>
      <c r="Q744" s="58"/>
      <c r="R744" s="84"/>
      <c r="S744" s="84"/>
      <c r="T744" s="84"/>
      <c r="U744" s="3"/>
      <c r="V744" s="42">
        <v>0</v>
      </c>
      <c r="W744" s="42" t="s">
        <v>2562</v>
      </c>
      <c r="X744" s="42" t="s">
        <v>2562</v>
      </c>
      <c r="Y744" s="42" t="s">
        <v>2562</v>
      </c>
      <c r="Z744" s="42" t="s">
        <v>2562</v>
      </c>
      <c r="AA744" s="42" t="s">
        <v>2562</v>
      </c>
      <c r="AB744" s="42" t="s">
        <v>2562</v>
      </c>
      <c r="AC744" s="42" t="s">
        <v>2562</v>
      </c>
      <c r="AD744" s="167"/>
      <c r="AE744" s="167"/>
      <c r="AF744" s="167"/>
      <c r="AG744" s="167"/>
      <c r="AH744" s="167"/>
      <c r="AI744" s="167"/>
      <c r="AJ744" s="167"/>
      <c r="AK744" s="167"/>
      <c r="AL744" s="167"/>
      <c r="AM744" s="167"/>
    </row>
    <row r="745" spans="1:39" s="4" customFormat="1" x14ac:dyDescent="0.2">
      <c r="A745" s="43"/>
      <c r="B745" s="44"/>
      <c r="C745" s="43"/>
      <c r="D745" s="58"/>
      <c r="E745" s="43"/>
      <c r="F745" s="45"/>
      <c r="G745" s="45"/>
      <c r="H745" s="46"/>
      <c r="I745" s="42"/>
      <c r="J745" s="42"/>
      <c r="K745" s="3"/>
      <c r="L745" s="58"/>
      <c r="M745" s="58"/>
      <c r="N745" s="58"/>
      <c r="O745" s="58"/>
      <c r="P745" s="55"/>
      <c r="Q745" s="58"/>
      <c r="R745" s="84"/>
      <c r="S745" s="84"/>
      <c r="T745" s="84"/>
      <c r="U745" s="3"/>
      <c r="V745" s="42">
        <v>0</v>
      </c>
      <c r="W745" s="42" t="s">
        <v>2562</v>
      </c>
      <c r="X745" s="42" t="s">
        <v>2562</v>
      </c>
      <c r="Y745" s="42" t="s">
        <v>2562</v>
      </c>
      <c r="Z745" s="42" t="s">
        <v>2562</v>
      </c>
      <c r="AA745" s="42" t="s">
        <v>2562</v>
      </c>
      <c r="AB745" s="42" t="s">
        <v>2562</v>
      </c>
      <c r="AC745" s="42" t="s">
        <v>2562</v>
      </c>
      <c r="AD745" s="167"/>
      <c r="AE745" s="167"/>
      <c r="AF745" s="167"/>
      <c r="AG745" s="167"/>
      <c r="AH745" s="167"/>
      <c r="AI745" s="167"/>
      <c r="AJ745" s="167"/>
      <c r="AK745" s="167"/>
      <c r="AL745" s="167"/>
      <c r="AM745" s="167"/>
    </row>
    <row r="746" spans="1:39" s="4" customFormat="1" x14ac:dyDescent="0.2">
      <c r="A746" s="43"/>
      <c r="B746" s="44"/>
      <c r="C746" s="43"/>
      <c r="D746" s="58"/>
      <c r="E746" s="43"/>
      <c r="F746" s="45"/>
      <c r="G746" s="45"/>
      <c r="H746" s="46"/>
      <c r="I746" s="42"/>
      <c r="J746" s="42"/>
      <c r="K746" s="3"/>
      <c r="L746" s="58"/>
      <c r="M746" s="58"/>
      <c r="N746" s="58"/>
      <c r="O746" s="58"/>
      <c r="P746" s="55"/>
      <c r="Q746" s="58"/>
      <c r="R746" s="84"/>
      <c r="S746" s="84"/>
      <c r="T746" s="84"/>
      <c r="U746" s="3"/>
      <c r="V746" s="42">
        <v>0</v>
      </c>
      <c r="W746" s="42" t="s">
        <v>2562</v>
      </c>
      <c r="X746" s="42" t="s">
        <v>2562</v>
      </c>
      <c r="Y746" s="42" t="s">
        <v>2562</v>
      </c>
      <c r="Z746" s="42" t="s">
        <v>2562</v>
      </c>
      <c r="AA746" s="42" t="s">
        <v>2562</v>
      </c>
      <c r="AB746" s="42" t="s">
        <v>2562</v>
      </c>
      <c r="AC746" s="42" t="s">
        <v>2562</v>
      </c>
      <c r="AD746" s="167"/>
      <c r="AE746" s="167"/>
      <c r="AF746" s="167"/>
      <c r="AG746" s="167"/>
      <c r="AH746" s="167"/>
      <c r="AI746" s="167"/>
      <c r="AJ746" s="167"/>
      <c r="AK746" s="167"/>
      <c r="AL746" s="167"/>
      <c r="AM746" s="167"/>
    </row>
    <row r="747" spans="1:39" s="4" customFormat="1" x14ac:dyDescent="0.2">
      <c r="A747" s="43"/>
      <c r="B747" s="44"/>
      <c r="C747" s="43"/>
      <c r="D747" s="58"/>
      <c r="E747" s="43"/>
      <c r="F747" s="45"/>
      <c r="G747" s="45"/>
      <c r="H747" s="46"/>
      <c r="I747" s="42"/>
      <c r="J747" s="42"/>
      <c r="K747" s="3"/>
      <c r="L747" s="58"/>
      <c r="M747" s="58"/>
      <c r="N747" s="58"/>
      <c r="O747" s="58"/>
      <c r="P747" s="55"/>
      <c r="Q747" s="58"/>
      <c r="R747" s="84"/>
      <c r="S747" s="84"/>
      <c r="T747" s="84"/>
      <c r="U747" s="3"/>
      <c r="V747" s="42">
        <v>0</v>
      </c>
      <c r="W747" s="42" t="s">
        <v>2562</v>
      </c>
      <c r="X747" s="42" t="s">
        <v>2562</v>
      </c>
      <c r="Y747" s="42" t="s">
        <v>2562</v>
      </c>
      <c r="Z747" s="42" t="s">
        <v>2562</v>
      </c>
      <c r="AA747" s="42" t="s">
        <v>2562</v>
      </c>
      <c r="AB747" s="42" t="s">
        <v>2562</v>
      </c>
      <c r="AC747" s="42" t="s">
        <v>2562</v>
      </c>
      <c r="AD747" s="167"/>
      <c r="AE747" s="167"/>
      <c r="AF747" s="167"/>
      <c r="AG747" s="167"/>
      <c r="AH747" s="167"/>
      <c r="AI747" s="167"/>
      <c r="AJ747" s="167"/>
      <c r="AK747" s="167"/>
      <c r="AL747" s="167"/>
      <c r="AM747" s="167"/>
    </row>
    <row r="748" spans="1:39" s="4" customFormat="1" x14ac:dyDescent="0.2">
      <c r="A748" s="43"/>
      <c r="B748" s="44"/>
      <c r="C748" s="43"/>
      <c r="D748" s="58"/>
      <c r="E748" s="43"/>
      <c r="F748" s="45"/>
      <c r="G748" s="45"/>
      <c r="H748" s="46"/>
      <c r="I748" s="42"/>
      <c r="J748" s="42"/>
      <c r="K748" s="3"/>
      <c r="L748" s="58"/>
      <c r="M748" s="58"/>
      <c r="N748" s="58"/>
      <c r="O748" s="58"/>
      <c r="P748" s="55"/>
      <c r="Q748" s="58"/>
      <c r="R748" s="84"/>
      <c r="S748" s="84"/>
      <c r="T748" s="84"/>
      <c r="U748" s="3"/>
      <c r="V748" s="42">
        <v>0</v>
      </c>
      <c r="W748" s="42" t="s">
        <v>2562</v>
      </c>
      <c r="X748" s="42" t="s">
        <v>2562</v>
      </c>
      <c r="Y748" s="42" t="s">
        <v>2562</v>
      </c>
      <c r="Z748" s="42" t="s">
        <v>2562</v>
      </c>
      <c r="AA748" s="42" t="s">
        <v>2562</v>
      </c>
      <c r="AB748" s="42" t="s">
        <v>2562</v>
      </c>
      <c r="AC748" s="42" t="s">
        <v>2562</v>
      </c>
      <c r="AD748" s="167"/>
      <c r="AE748" s="167"/>
      <c r="AF748" s="167"/>
      <c r="AG748" s="167"/>
      <c r="AH748" s="167"/>
      <c r="AI748" s="167"/>
      <c r="AJ748" s="167"/>
      <c r="AK748" s="167"/>
      <c r="AL748" s="167"/>
      <c r="AM748" s="167"/>
    </row>
    <row r="749" spans="1:39" s="4" customFormat="1" x14ac:dyDescent="0.2">
      <c r="A749" s="43"/>
      <c r="B749" s="44"/>
      <c r="C749" s="43"/>
      <c r="D749" s="58"/>
      <c r="E749" s="43"/>
      <c r="F749" s="45"/>
      <c r="G749" s="45"/>
      <c r="H749" s="46"/>
      <c r="I749" s="42"/>
      <c r="J749" s="42"/>
      <c r="K749" s="3"/>
      <c r="L749" s="58"/>
      <c r="M749" s="58"/>
      <c r="N749" s="58"/>
      <c r="O749" s="58"/>
      <c r="P749" s="55"/>
      <c r="Q749" s="58"/>
      <c r="R749" s="84"/>
      <c r="S749" s="84"/>
      <c r="T749" s="84"/>
      <c r="U749" s="3"/>
      <c r="V749" s="42">
        <v>0</v>
      </c>
      <c r="W749" s="42" t="s">
        <v>2562</v>
      </c>
      <c r="X749" s="42" t="s">
        <v>2562</v>
      </c>
      <c r="Y749" s="42" t="s">
        <v>2562</v>
      </c>
      <c r="Z749" s="42" t="s">
        <v>2562</v>
      </c>
      <c r="AA749" s="42" t="s">
        <v>2562</v>
      </c>
      <c r="AB749" s="42" t="s">
        <v>2562</v>
      </c>
      <c r="AC749" s="42" t="s">
        <v>2562</v>
      </c>
      <c r="AD749" s="167"/>
      <c r="AE749" s="167"/>
      <c r="AF749" s="167"/>
      <c r="AG749" s="167"/>
      <c r="AH749" s="167"/>
      <c r="AI749" s="167"/>
      <c r="AJ749" s="167"/>
      <c r="AK749" s="167"/>
      <c r="AL749" s="167"/>
      <c r="AM749" s="167"/>
    </row>
    <row r="750" spans="1:39" s="4" customFormat="1" x14ac:dyDescent="0.2">
      <c r="A750" s="43"/>
      <c r="B750" s="44"/>
      <c r="C750" s="43"/>
      <c r="D750" s="58"/>
      <c r="E750" s="43"/>
      <c r="F750" s="45"/>
      <c r="G750" s="45"/>
      <c r="H750" s="46"/>
      <c r="I750" s="42"/>
      <c r="J750" s="42"/>
      <c r="K750" s="3"/>
      <c r="L750" s="58"/>
      <c r="M750" s="58"/>
      <c r="N750" s="58"/>
      <c r="O750" s="58"/>
      <c r="P750" s="55"/>
      <c r="Q750" s="58"/>
      <c r="R750" s="84"/>
      <c r="S750" s="84"/>
      <c r="T750" s="84"/>
      <c r="U750" s="3"/>
      <c r="V750" s="42">
        <v>0</v>
      </c>
      <c r="W750" s="42" t="s">
        <v>2562</v>
      </c>
      <c r="X750" s="42" t="s">
        <v>2562</v>
      </c>
      <c r="Y750" s="42" t="s">
        <v>2562</v>
      </c>
      <c r="Z750" s="42" t="s">
        <v>2562</v>
      </c>
      <c r="AA750" s="42" t="s">
        <v>2562</v>
      </c>
      <c r="AB750" s="42" t="s">
        <v>2562</v>
      </c>
      <c r="AC750" s="42" t="s">
        <v>2562</v>
      </c>
      <c r="AD750" s="167"/>
      <c r="AE750" s="167"/>
      <c r="AF750" s="167"/>
      <c r="AG750" s="167"/>
      <c r="AH750" s="167"/>
      <c r="AI750" s="167"/>
      <c r="AJ750" s="167"/>
      <c r="AK750" s="167"/>
      <c r="AL750" s="167"/>
      <c r="AM750" s="167"/>
    </row>
    <row r="751" spans="1:39" s="4" customFormat="1" x14ac:dyDescent="0.2">
      <c r="A751" s="43"/>
      <c r="B751" s="44"/>
      <c r="C751" s="43"/>
      <c r="D751" s="58"/>
      <c r="E751" s="43"/>
      <c r="F751" s="45"/>
      <c r="G751" s="45"/>
      <c r="H751" s="46"/>
      <c r="I751" s="42"/>
      <c r="J751" s="42"/>
      <c r="K751" s="3"/>
      <c r="L751" s="58"/>
      <c r="M751" s="58"/>
      <c r="N751" s="58"/>
      <c r="O751" s="58"/>
      <c r="P751" s="55"/>
      <c r="Q751" s="58"/>
      <c r="R751" s="84"/>
      <c r="S751" s="84"/>
      <c r="T751" s="84"/>
      <c r="U751" s="3"/>
      <c r="V751" s="42">
        <v>0</v>
      </c>
      <c r="W751" s="42" t="s">
        <v>2562</v>
      </c>
      <c r="X751" s="42" t="s">
        <v>2562</v>
      </c>
      <c r="Y751" s="42" t="s">
        <v>2562</v>
      </c>
      <c r="Z751" s="42" t="s">
        <v>2562</v>
      </c>
      <c r="AA751" s="42" t="s">
        <v>2562</v>
      </c>
      <c r="AB751" s="42" t="s">
        <v>2562</v>
      </c>
      <c r="AC751" s="42" t="s">
        <v>2562</v>
      </c>
      <c r="AD751" s="167"/>
      <c r="AE751" s="167"/>
      <c r="AF751" s="167"/>
      <c r="AG751" s="167"/>
      <c r="AH751" s="167"/>
      <c r="AI751" s="167"/>
      <c r="AJ751" s="167"/>
      <c r="AK751" s="167"/>
      <c r="AL751" s="167"/>
      <c r="AM751" s="167"/>
    </row>
    <row r="752" spans="1:39" s="4" customFormat="1" x14ac:dyDescent="0.2">
      <c r="A752" s="43"/>
      <c r="B752" s="44"/>
      <c r="C752" s="43"/>
      <c r="D752" s="58"/>
      <c r="E752" s="43"/>
      <c r="F752" s="45"/>
      <c r="G752" s="45"/>
      <c r="H752" s="46"/>
      <c r="I752" s="42"/>
      <c r="J752" s="42"/>
      <c r="K752" s="3"/>
      <c r="L752" s="58"/>
      <c r="M752" s="58"/>
      <c r="N752" s="58"/>
      <c r="O752" s="58"/>
      <c r="P752" s="55"/>
      <c r="Q752" s="58"/>
      <c r="R752" s="84"/>
      <c r="S752" s="84"/>
      <c r="T752" s="84"/>
      <c r="U752" s="3"/>
      <c r="V752" s="42">
        <v>0</v>
      </c>
      <c r="W752" s="42" t="s">
        <v>2562</v>
      </c>
      <c r="X752" s="42" t="s">
        <v>2562</v>
      </c>
      <c r="Y752" s="42" t="s">
        <v>2562</v>
      </c>
      <c r="Z752" s="42" t="s">
        <v>2562</v>
      </c>
      <c r="AA752" s="42" t="s">
        <v>2562</v>
      </c>
      <c r="AB752" s="42" t="s">
        <v>2562</v>
      </c>
      <c r="AC752" s="42" t="s">
        <v>2562</v>
      </c>
      <c r="AD752" s="167"/>
      <c r="AE752" s="167"/>
      <c r="AF752" s="167"/>
      <c r="AG752" s="167"/>
      <c r="AH752" s="167"/>
      <c r="AI752" s="167"/>
      <c r="AJ752" s="167"/>
      <c r="AK752" s="167"/>
      <c r="AL752" s="167"/>
      <c r="AM752" s="167"/>
    </row>
    <row r="753" spans="1:39" s="4" customFormat="1" x14ac:dyDescent="0.2">
      <c r="A753" s="43"/>
      <c r="B753" s="44"/>
      <c r="C753" s="43"/>
      <c r="D753" s="58"/>
      <c r="E753" s="43"/>
      <c r="F753" s="45"/>
      <c r="G753" s="45"/>
      <c r="H753" s="46"/>
      <c r="I753" s="42"/>
      <c r="J753" s="42"/>
      <c r="K753" s="3"/>
      <c r="L753" s="58"/>
      <c r="M753" s="58"/>
      <c r="N753" s="58"/>
      <c r="O753" s="58"/>
      <c r="P753" s="55"/>
      <c r="Q753" s="58"/>
      <c r="R753" s="84"/>
      <c r="S753" s="84"/>
      <c r="T753" s="84"/>
      <c r="U753" s="3"/>
      <c r="V753" s="42">
        <v>0</v>
      </c>
      <c r="W753" s="42" t="s">
        <v>2562</v>
      </c>
      <c r="X753" s="42" t="s">
        <v>2562</v>
      </c>
      <c r="Y753" s="42" t="s">
        <v>2562</v>
      </c>
      <c r="Z753" s="42" t="s">
        <v>2562</v>
      </c>
      <c r="AA753" s="42" t="s">
        <v>2562</v>
      </c>
      <c r="AB753" s="42" t="s">
        <v>2562</v>
      </c>
      <c r="AC753" s="42" t="s">
        <v>2562</v>
      </c>
      <c r="AD753" s="167"/>
      <c r="AE753" s="167"/>
      <c r="AF753" s="167"/>
      <c r="AG753" s="167"/>
      <c r="AH753" s="167"/>
      <c r="AI753" s="167"/>
      <c r="AJ753" s="167"/>
      <c r="AK753" s="167"/>
      <c r="AL753" s="167"/>
      <c r="AM753" s="167"/>
    </row>
    <row r="754" spans="1:39" s="4" customFormat="1" x14ac:dyDescent="0.2">
      <c r="A754" s="43"/>
      <c r="B754" s="44"/>
      <c r="C754" s="43"/>
      <c r="D754" s="58"/>
      <c r="E754" s="43"/>
      <c r="F754" s="45"/>
      <c r="G754" s="45"/>
      <c r="H754" s="46"/>
      <c r="I754" s="42"/>
      <c r="J754" s="42"/>
      <c r="K754" s="3"/>
      <c r="L754" s="58"/>
      <c r="M754" s="58"/>
      <c r="N754" s="58"/>
      <c r="O754" s="58"/>
      <c r="P754" s="55"/>
      <c r="Q754" s="58"/>
      <c r="R754" s="84"/>
      <c r="S754" s="84"/>
      <c r="T754" s="84"/>
      <c r="U754" s="3"/>
      <c r="V754" s="42">
        <v>0</v>
      </c>
      <c r="W754" s="42" t="s">
        <v>2562</v>
      </c>
      <c r="X754" s="42" t="s">
        <v>2562</v>
      </c>
      <c r="Y754" s="42" t="s">
        <v>2562</v>
      </c>
      <c r="Z754" s="42" t="s">
        <v>2562</v>
      </c>
      <c r="AA754" s="42" t="s">
        <v>2562</v>
      </c>
      <c r="AB754" s="42" t="s">
        <v>2562</v>
      </c>
      <c r="AC754" s="42" t="s">
        <v>2562</v>
      </c>
      <c r="AD754" s="167"/>
      <c r="AE754" s="167"/>
      <c r="AF754" s="167"/>
      <c r="AG754" s="167"/>
      <c r="AH754" s="167"/>
      <c r="AI754" s="167"/>
      <c r="AJ754" s="167"/>
      <c r="AK754" s="167"/>
      <c r="AL754" s="167"/>
      <c r="AM754" s="167"/>
    </row>
    <row r="755" spans="1:39" s="4" customFormat="1" x14ac:dyDescent="0.2">
      <c r="A755" s="43"/>
      <c r="B755" s="44"/>
      <c r="C755" s="43"/>
      <c r="D755" s="58"/>
      <c r="E755" s="43"/>
      <c r="F755" s="45"/>
      <c r="G755" s="45"/>
      <c r="H755" s="46"/>
      <c r="I755" s="42"/>
      <c r="J755" s="42"/>
      <c r="K755" s="3"/>
      <c r="L755" s="58"/>
      <c r="M755" s="58"/>
      <c r="N755" s="58"/>
      <c r="O755" s="58"/>
      <c r="P755" s="55"/>
      <c r="Q755" s="58"/>
      <c r="R755" s="84"/>
      <c r="S755" s="84"/>
      <c r="T755" s="84"/>
      <c r="U755" s="3"/>
      <c r="V755" s="42">
        <v>0</v>
      </c>
      <c r="W755" s="42" t="s">
        <v>2562</v>
      </c>
      <c r="X755" s="42" t="s">
        <v>2562</v>
      </c>
      <c r="Y755" s="42" t="s">
        <v>2562</v>
      </c>
      <c r="Z755" s="42" t="s">
        <v>2562</v>
      </c>
      <c r="AA755" s="42" t="s">
        <v>2562</v>
      </c>
      <c r="AB755" s="42" t="s">
        <v>2562</v>
      </c>
      <c r="AC755" s="42" t="s">
        <v>2562</v>
      </c>
      <c r="AD755" s="167"/>
      <c r="AE755" s="167"/>
      <c r="AF755" s="167"/>
      <c r="AG755" s="167"/>
      <c r="AH755" s="167"/>
      <c r="AI755" s="167"/>
      <c r="AJ755" s="167"/>
      <c r="AK755" s="167"/>
      <c r="AL755" s="167"/>
      <c r="AM755" s="167"/>
    </row>
    <row r="756" spans="1:39" s="4" customFormat="1" x14ac:dyDescent="0.2">
      <c r="A756" s="43"/>
      <c r="B756" s="44"/>
      <c r="C756" s="43"/>
      <c r="D756" s="58"/>
      <c r="E756" s="43"/>
      <c r="F756" s="45"/>
      <c r="G756" s="45"/>
      <c r="H756" s="46"/>
      <c r="I756" s="42"/>
      <c r="J756" s="42"/>
      <c r="K756" s="3"/>
      <c r="L756" s="58"/>
      <c r="M756" s="58"/>
      <c r="N756" s="58"/>
      <c r="O756" s="58"/>
      <c r="P756" s="55"/>
      <c r="Q756" s="58"/>
      <c r="R756" s="84"/>
      <c r="S756" s="84"/>
      <c r="T756" s="84"/>
      <c r="U756" s="3"/>
      <c r="V756" s="42">
        <v>0</v>
      </c>
      <c r="W756" s="42" t="s">
        <v>2562</v>
      </c>
      <c r="X756" s="42" t="s">
        <v>2562</v>
      </c>
      <c r="Y756" s="42" t="s">
        <v>2562</v>
      </c>
      <c r="Z756" s="42" t="s">
        <v>2562</v>
      </c>
      <c r="AA756" s="42" t="s">
        <v>2562</v>
      </c>
      <c r="AB756" s="42" t="s">
        <v>2562</v>
      </c>
      <c r="AC756" s="42" t="s">
        <v>2562</v>
      </c>
      <c r="AD756" s="167"/>
      <c r="AE756" s="167"/>
      <c r="AF756" s="167"/>
      <c r="AG756" s="167"/>
      <c r="AH756" s="167"/>
      <c r="AI756" s="167"/>
      <c r="AJ756" s="167"/>
      <c r="AK756" s="167"/>
      <c r="AL756" s="167"/>
      <c r="AM756" s="167"/>
    </row>
    <row r="757" spans="1:39" s="4" customFormat="1" x14ac:dyDescent="0.2">
      <c r="A757" s="43"/>
      <c r="B757" s="44"/>
      <c r="C757" s="43"/>
      <c r="D757" s="58"/>
      <c r="E757" s="43"/>
      <c r="F757" s="45"/>
      <c r="G757" s="45"/>
      <c r="H757" s="46"/>
      <c r="I757" s="42"/>
      <c r="J757" s="42"/>
      <c r="K757" s="3"/>
      <c r="L757" s="58"/>
      <c r="M757" s="58"/>
      <c r="N757" s="58"/>
      <c r="O757" s="58"/>
      <c r="P757" s="55"/>
      <c r="Q757" s="58"/>
      <c r="R757" s="84"/>
      <c r="S757" s="84"/>
      <c r="T757" s="84"/>
      <c r="U757" s="3"/>
      <c r="V757" s="42">
        <v>0</v>
      </c>
      <c r="W757" s="42" t="s">
        <v>2562</v>
      </c>
      <c r="X757" s="42" t="s">
        <v>2562</v>
      </c>
      <c r="Y757" s="42" t="s">
        <v>2562</v>
      </c>
      <c r="Z757" s="42" t="s">
        <v>2562</v>
      </c>
      <c r="AA757" s="42" t="s">
        <v>2562</v>
      </c>
      <c r="AB757" s="42" t="s">
        <v>2562</v>
      </c>
      <c r="AC757" s="42" t="s">
        <v>2562</v>
      </c>
      <c r="AD757" s="167"/>
      <c r="AE757" s="167"/>
      <c r="AF757" s="167"/>
      <c r="AG757" s="167"/>
      <c r="AH757" s="167"/>
      <c r="AI757" s="167"/>
      <c r="AJ757" s="167"/>
      <c r="AK757" s="167"/>
      <c r="AL757" s="167"/>
      <c r="AM757" s="167"/>
    </row>
    <row r="758" spans="1:39" s="4" customFormat="1" x14ac:dyDescent="0.2">
      <c r="A758" s="43"/>
      <c r="B758" s="44"/>
      <c r="C758" s="43"/>
      <c r="D758" s="58"/>
      <c r="E758" s="43"/>
      <c r="F758" s="45"/>
      <c r="G758" s="45"/>
      <c r="H758" s="46"/>
      <c r="I758" s="42"/>
      <c r="J758" s="42"/>
      <c r="K758" s="3"/>
      <c r="L758" s="58"/>
      <c r="M758" s="58"/>
      <c r="N758" s="58"/>
      <c r="O758" s="58"/>
      <c r="P758" s="55"/>
      <c r="Q758" s="58"/>
      <c r="R758" s="84"/>
      <c r="S758" s="84"/>
      <c r="T758" s="84"/>
      <c r="U758" s="3"/>
      <c r="V758" s="42">
        <v>0</v>
      </c>
      <c r="W758" s="42" t="s">
        <v>2562</v>
      </c>
      <c r="X758" s="42" t="s">
        <v>2562</v>
      </c>
      <c r="Y758" s="42" t="s">
        <v>2562</v>
      </c>
      <c r="Z758" s="42" t="s">
        <v>2562</v>
      </c>
      <c r="AA758" s="42" t="s">
        <v>2562</v>
      </c>
      <c r="AB758" s="42" t="s">
        <v>2562</v>
      </c>
      <c r="AC758" s="42" t="s">
        <v>2562</v>
      </c>
      <c r="AD758" s="167"/>
      <c r="AE758" s="167"/>
      <c r="AF758" s="167"/>
      <c r="AG758" s="167"/>
      <c r="AH758" s="167"/>
      <c r="AI758" s="167"/>
      <c r="AJ758" s="167"/>
      <c r="AK758" s="167"/>
      <c r="AL758" s="167"/>
      <c r="AM758" s="167"/>
    </row>
    <row r="759" spans="1:39" s="4" customFormat="1" x14ac:dyDescent="0.2">
      <c r="A759" s="43"/>
      <c r="B759" s="44"/>
      <c r="C759" s="43"/>
      <c r="D759" s="58"/>
      <c r="E759" s="43"/>
      <c r="F759" s="45"/>
      <c r="G759" s="45"/>
      <c r="H759" s="46"/>
      <c r="I759" s="42"/>
      <c r="J759" s="42"/>
      <c r="K759" s="3"/>
      <c r="L759" s="58"/>
      <c r="M759" s="58"/>
      <c r="N759" s="58"/>
      <c r="O759" s="58"/>
      <c r="P759" s="55"/>
      <c r="Q759" s="58"/>
      <c r="R759" s="84"/>
      <c r="S759" s="84"/>
      <c r="T759" s="84"/>
      <c r="U759" s="3"/>
      <c r="V759" s="42">
        <v>0</v>
      </c>
      <c r="W759" s="42" t="s">
        <v>2562</v>
      </c>
      <c r="X759" s="42" t="s">
        <v>2562</v>
      </c>
      <c r="Y759" s="42" t="s">
        <v>2562</v>
      </c>
      <c r="Z759" s="42" t="s">
        <v>2562</v>
      </c>
      <c r="AA759" s="42" t="s">
        <v>2562</v>
      </c>
      <c r="AB759" s="42" t="s">
        <v>2562</v>
      </c>
      <c r="AC759" s="42" t="s">
        <v>2562</v>
      </c>
      <c r="AD759" s="167"/>
      <c r="AE759" s="167"/>
      <c r="AF759" s="167"/>
      <c r="AG759" s="167"/>
      <c r="AH759" s="167"/>
      <c r="AI759" s="167"/>
      <c r="AJ759" s="167"/>
      <c r="AK759" s="167"/>
      <c r="AL759" s="167"/>
      <c r="AM759" s="167"/>
    </row>
    <row r="760" spans="1:39" s="4" customFormat="1" x14ac:dyDescent="0.2">
      <c r="A760" s="43"/>
      <c r="B760" s="44"/>
      <c r="C760" s="43"/>
      <c r="D760" s="58"/>
      <c r="E760" s="43"/>
      <c r="F760" s="45"/>
      <c r="G760" s="45"/>
      <c r="H760" s="46"/>
      <c r="I760" s="42"/>
      <c r="J760" s="42"/>
      <c r="K760" s="3"/>
      <c r="L760" s="58"/>
      <c r="M760" s="58"/>
      <c r="N760" s="58"/>
      <c r="O760" s="58"/>
      <c r="P760" s="55"/>
      <c r="Q760" s="58"/>
      <c r="R760" s="84"/>
      <c r="S760" s="84"/>
      <c r="T760" s="84"/>
      <c r="U760" s="3"/>
      <c r="V760" s="42">
        <v>0</v>
      </c>
      <c r="W760" s="42" t="s">
        <v>2562</v>
      </c>
      <c r="X760" s="42" t="s">
        <v>2562</v>
      </c>
      <c r="Y760" s="42" t="s">
        <v>2562</v>
      </c>
      <c r="Z760" s="42" t="s">
        <v>2562</v>
      </c>
      <c r="AA760" s="42" t="s">
        <v>2562</v>
      </c>
      <c r="AB760" s="42" t="s">
        <v>2562</v>
      </c>
      <c r="AC760" s="42" t="s">
        <v>2562</v>
      </c>
      <c r="AD760" s="167"/>
      <c r="AE760" s="167"/>
      <c r="AF760" s="167"/>
      <c r="AG760" s="167"/>
      <c r="AH760" s="167"/>
      <c r="AI760" s="167"/>
      <c r="AJ760" s="167"/>
      <c r="AK760" s="167"/>
      <c r="AL760" s="167"/>
      <c r="AM760" s="167"/>
    </row>
    <row r="761" spans="1:39" s="4" customFormat="1" x14ac:dyDescent="0.2">
      <c r="A761" s="43"/>
      <c r="B761" s="44"/>
      <c r="C761" s="43"/>
      <c r="D761" s="58"/>
      <c r="E761" s="43"/>
      <c r="F761" s="45"/>
      <c r="G761" s="45"/>
      <c r="H761" s="46"/>
      <c r="I761" s="42"/>
      <c r="J761" s="42"/>
      <c r="K761" s="3"/>
      <c r="L761" s="58"/>
      <c r="M761" s="58"/>
      <c r="N761" s="58"/>
      <c r="O761" s="58"/>
      <c r="P761" s="55"/>
      <c r="Q761" s="58"/>
      <c r="R761" s="84"/>
      <c r="S761" s="84"/>
      <c r="T761" s="84"/>
      <c r="U761" s="3"/>
      <c r="V761" s="42">
        <v>0</v>
      </c>
      <c r="W761" s="42" t="s">
        <v>2562</v>
      </c>
      <c r="X761" s="42" t="s">
        <v>2562</v>
      </c>
      <c r="Y761" s="42" t="s">
        <v>2562</v>
      </c>
      <c r="Z761" s="42" t="s">
        <v>2562</v>
      </c>
      <c r="AA761" s="42" t="s">
        <v>2562</v>
      </c>
      <c r="AB761" s="42" t="s">
        <v>2562</v>
      </c>
      <c r="AC761" s="42" t="s">
        <v>2562</v>
      </c>
      <c r="AD761" s="167"/>
      <c r="AE761" s="167"/>
      <c r="AF761" s="167"/>
      <c r="AG761" s="167"/>
      <c r="AH761" s="167"/>
      <c r="AI761" s="167"/>
      <c r="AJ761" s="167"/>
      <c r="AK761" s="167"/>
      <c r="AL761" s="167"/>
      <c r="AM761" s="167"/>
    </row>
    <row r="762" spans="1:39" s="4" customFormat="1" x14ac:dyDescent="0.2">
      <c r="A762" s="43"/>
      <c r="B762" s="44"/>
      <c r="C762" s="43"/>
      <c r="D762" s="58"/>
      <c r="E762" s="43"/>
      <c r="F762" s="45"/>
      <c r="G762" s="45"/>
      <c r="H762" s="46"/>
      <c r="I762" s="42"/>
      <c r="J762" s="42"/>
      <c r="K762" s="3"/>
      <c r="L762" s="58"/>
      <c r="M762" s="58"/>
      <c r="N762" s="58"/>
      <c r="O762" s="58"/>
      <c r="P762" s="55"/>
      <c r="Q762" s="58"/>
      <c r="R762" s="84"/>
      <c r="S762" s="84"/>
      <c r="T762" s="84"/>
      <c r="U762" s="3"/>
      <c r="V762" s="42">
        <v>0</v>
      </c>
      <c r="W762" s="42" t="s">
        <v>2562</v>
      </c>
      <c r="X762" s="42" t="s">
        <v>2562</v>
      </c>
      <c r="Y762" s="42" t="s">
        <v>2562</v>
      </c>
      <c r="Z762" s="42" t="s">
        <v>2562</v>
      </c>
      <c r="AA762" s="42" t="s">
        <v>2562</v>
      </c>
      <c r="AB762" s="42" t="s">
        <v>2562</v>
      </c>
      <c r="AC762" s="42" t="s">
        <v>2562</v>
      </c>
      <c r="AD762" s="167"/>
      <c r="AE762" s="167"/>
      <c r="AF762" s="167"/>
      <c r="AG762" s="167"/>
      <c r="AH762" s="167"/>
      <c r="AI762" s="167"/>
      <c r="AJ762" s="167"/>
      <c r="AK762" s="167"/>
      <c r="AL762" s="167"/>
      <c r="AM762" s="167"/>
    </row>
    <row r="763" spans="1:39" s="4" customFormat="1" x14ac:dyDescent="0.2">
      <c r="A763" s="43"/>
      <c r="B763" s="44"/>
      <c r="C763" s="43"/>
      <c r="D763" s="58"/>
      <c r="E763" s="43"/>
      <c r="F763" s="45"/>
      <c r="G763" s="45"/>
      <c r="H763" s="46"/>
      <c r="I763" s="42"/>
      <c r="J763" s="42"/>
      <c r="K763" s="3"/>
      <c r="L763" s="58"/>
      <c r="M763" s="58"/>
      <c r="N763" s="58"/>
      <c r="O763" s="58"/>
      <c r="P763" s="55"/>
      <c r="Q763" s="58"/>
      <c r="R763" s="84"/>
      <c r="S763" s="84"/>
      <c r="T763" s="84"/>
      <c r="U763" s="3"/>
      <c r="V763" s="42">
        <v>0</v>
      </c>
      <c r="W763" s="42" t="s">
        <v>2562</v>
      </c>
      <c r="X763" s="42" t="s">
        <v>2562</v>
      </c>
      <c r="Y763" s="42" t="s">
        <v>2562</v>
      </c>
      <c r="Z763" s="42" t="s">
        <v>2562</v>
      </c>
      <c r="AA763" s="42" t="s">
        <v>2562</v>
      </c>
      <c r="AB763" s="42" t="s">
        <v>2562</v>
      </c>
      <c r="AC763" s="42" t="s">
        <v>2562</v>
      </c>
      <c r="AD763" s="167"/>
      <c r="AE763" s="167"/>
      <c r="AF763" s="167"/>
      <c r="AG763" s="167"/>
      <c r="AH763" s="167"/>
      <c r="AI763" s="167"/>
      <c r="AJ763" s="167"/>
      <c r="AK763" s="167"/>
      <c r="AL763" s="167"/>
      <c r="AM763" s="167"/>
    </row>
    <row r="764" spans="1:39" s="4" customFormat="1" x14ac:dyDescent="0.2">
      <c r="A764" s="43"/>
      <c r="B764" s="44"/>
      <c r="C764" s="43"/>
      <c r="D764" s="58"/>
      <c r="E764" s="43"/>
      <c r="F764" s="45"/>
      <c r="G764" s="45"/>
      <c r="H764" s="46"/>
      <c r="I764" s="42"/>
      <c r="J764" s="42"/>
      <c r="K764" s="3"/>
      <c r="L764" s="58"/>
      <c r="M764" s="58"/>
      <c r="N764" s="58"/>
      <c r="O764" s="58"/>
      <c r="P764" s="55"/>
      <c r="Q764" s="58"/>
      <c r="R764" s="84"/>
      <c r="S764" s="84"/>
      <c r="T764" s="84"/>
      <c r="U764" s="3"/>
      <c r="V764" s="42">
        <v>0</v>
      </c>
      <c r="W764" s="42" t="s">
        <v>2562</v>
      </c>
      <c r="X764" s="42" t="s">
        <v>2562</v>
      </c>
      <c r="Y764" s="42" t="s">
        <v>2562</v>
      </c>
      <c r="Z764" s="42" t="s">
        <v>2562</v>
      </c>
      <c r="AA764" s="42" t="s">
        <v>2562</v>
      </c>
      <c r="AB764" s="42" t="s">
        <v>2562</v>
      </c>
      <c r="AC764" s="42" t="s">
        <v>2562</v>
      </c>
      <c r="AD764" s="167"/>
      <c r="AE764" s="167"/>
      <c r="AF764" s="167"/>
      <c r="AG764" s="167"/>
      <c r="AH764" s="167"/>
      <c r="AI764" s="167"/>
      <c r="AJ764" s="167"/>
      <c r="AK764" s="167"/>
      <c r="AL764" s="167"/>
      <c r="AM764" s="167"/>
    </row>
    <row r="765" spans="1:39" s="4" customFormat="1" x14ac:dyDescent="0.2">
      <c r="A765" s="43"/>
      <c r="B765" s="44"/>
      <c r="C765" s="43"/>
      <c r="D765" s="58"/>
      <c r="E765" s="43"/>
      <c r="F765" s="45"/>
      <c r="G765" s="45"/>
      <c r="H765" s="46"/>
      <c r="I765" s="42"/>
      <c r="J765" s="42"/>
      <c r="K765" s="3"/>
      <c r="L765" s="58"/>
      <c r="M765" s="58"/>
      <c r="N765" s="58"/>
      <c r="O765" s="58"/>
      <c r="P765" s="55"/>
      <c r="Q765" s="58"/>
      <c r="R765" s="84"/>
      <c r="S765" s="84"/>
      <c r="T765" s="84"/>
      <c r="U765" s="3"/>
      <c r="V765" s="42">
        <v>0</v>
      </c>
      <c r="W765" s="42" t="s">
        <v>2562</v>
      </c>
      <c r="X765" s="42" t="s">
        <v>2562</v>
      </c>
      <c r="Y765" s="42" t="s">
        <v>2562</v>
      </c>
      <c r="Z765" s="42" t="s">
        <v>2562</v>
      </c>
      <c r="AA765" s="42" t="s">
        <v>2562</v>
      </c>
      <c r="AB765" s="42" t="s">
        <v>2562</v>
      </c>
      <c r="AC765" s="42" t="s">
        <v>2562</v>
      </c>
      <c r="AD765" s="167"/>
      <c r="AE765" s="167"/>
      <c r="AF765" s="167"/>
      <c r="AG765" s="167"/>
      <c r="AH765" s="167"/>
      <c r="AI765" s="167"/>
      <c r="AJ765" s="167"/>
      <c r="AK765" s="167"/>
      <c r="AL765" s="167"/>
      <c r="AM765" s="167"/>
    </row>
    <row r="766" spans="1:39" s="4" customFormat="1" x14ac:dyDescent="0.2">
      <c r="A766" s="43"/>
      <c r="B766" s="44"/>
      <c r="C766" s="43"/>
      <c r="D766" s="58"/>
      <c r="E766" s="43"/>
      <c r="F766" s="45"/>
      <c r="G766" s="45"/>
      <c r="H766" s="46"/>
      <c r="I766" s="42"/>
      <c r="J766" s="42"/>
      <c r="K766" s="3"/>
      <c r="L766" s="58"/>
      <c r="M766" s="58"/>
      <c r="N766" s="58"/>
      <c r="O766" s="58"/>
      <c r="P766" s="55"/>
      <c r="Q766" s="58"/>
      <c r="R766" s="84"/>
      <c r="S766" s="84"/>
      <c r="T766" s="84"/>
      <c r="U766" s="3"/>
      <c r="V766" s="42">
        <v>0</v>
      </c>
      <c r="W766" s="42" t="s">
        <v>2562</v>
      </c>
      <c r="X766" s="42" t="s">
        <v>2562</v>
      </c>
      <c r="Y766" s="42" t="s">
        <v>2562</v>
      </c>
      <c r="Z766" s="42" t="s">
        <v>2562</v>
      </c>
      <c r="AA766" s="42" t="s">
        <v>2562</v>
      </c>
      <c r="AB766" s="42" t="s">
        <v>2562</v>
      </c>
      <c r="AC766" s="42" t="s">
        <v>2562</v>
      </c>
      <c r="AD766" s="167"/>
      <c r="AE766" s="167"/>
      <c r="AF766" s="167"/>
      <c r="AG766" s="167"/>
      <c r="AH766" s="167"/>
      <c r="AI766" s="167"/>
      <c r="AJ766" s="167"/>
      <c r="AK766" s="167"/>
      <c r="AL766" s="167"/>
      <c r="AM766" s="167"/>
    </row>
    <row r="767" spans="1:39" s="4" customFormat="1" x14ac:dyDescent="0.2">
      <c r="A767" s="43"/>
      <c r="B767" s="44"/>
      <c r="C767" s="43"/>
      <c r="D767" s="58"/>
      <c r="E767" s="43"/>
      <c r="F767" s="45"/>
      <c r="G767" s="45"/>
      <c r="H767" s="46"/>
      <c r="I767" s="42"/>
      <c r="J767" s="42"/>
      <c r="K767" s="3"/>
      <c r="L767" s="58"/>
      <c r="M767" s="58"/>
      <c r="N767" s="58"/>
      <c r="O767" s="58"/>
      <c r="P767" s="55"/>
      <c r="Q767" s="58"/>
      <c r="R767" s="84"/>
      <c r="S767" s="84"/>
      <c r="T767" s="84"/>
      <c r="U767" s="3"/>
      <c r="V767" s="42">
        <v>0</v>
      </c>
      <c r="W767" s="42" t="s">
        <v>2562</v>
      </c>
      <c r="X767" s="42" t="s">
        <v>2562</v>
      </c>
      <c r="Y767" s="42" t="s">
        <v>2562</v>
      </c>
      <c r="Z767" s="42" t="s">
        <v>2562</v>
      </c>
      <c r="AA767" s="42" t="s">
        <v>2562</v>
      </c>
      <c r="AB767" s="42" t="s">
        <v>2562</v>
      </c>
      <c r="AC767" s="42" t="s">
        <v>2562</v>
      </c>
      <c r="AD767" s="167"/>
      <c r="AE767" s="167"/>
      <c r="AF767" s="167"/>
      <c r="AG767" s="167"/>
      <c r="AH767" s="167"/>
      <c r="AI767" s="167"/>
      <c r="AJ767" s="167"/>
      <c r="AK767" s="167"/>
      <c r="AL767" s="167"/>
      <c r="AM767" s="167"/>
    </row>
    <row r="768" spans="1:39" s="4" customFormat="1" x14ac:dyDescent="0.2">
      <c r="A768" s="43"/>
      <c r="B768" s="44"/>
      <c r="C768" s="43"/>
      <c r="D768" s="58"/>
      <c r="E768" s="43"/>
      <c r="F768" s="45"/>
      <c r="G768" s="45"/>
      <c r="H768" s="46"/>
      <c r="I768" s="42"/>
      <c r="J768" s="42"/>
      <c r="K768" s="3"/>
      <c r="L768" s="58"/>
      <c r="M768" s="58"/>
      <c r="N768" s="58"/>
      <c r="O768" s="58"/>
      <c r="P768" s="55"/>
      <c r="Q768" s="58"/>
      <c r="R768" s="84"/>
      <c r="S768" s="84"/>
      <c r="T768" s="84"/>
      <c r="U768" s="3"/>
      <c r="V768" s="42">
        <v>0</v>
      </c>
      <c r="W768" s="42" t="s">
        <v>2562</v>
      </c>
      <c r="X768" s="42" t="s">
        <v>2562</v>
      </c>
      <c r="Y768" s="42" t="s">
        <v>2562</v>
      </c>
      <c r="Z768" s="42" t="s">
        <v>2562</v>
      </c>
      <c r="AA768" s="42" t="s">
        <v>2562</v>
      </c>
      <c r="AB768" s="42" t="s">
        <v>2562</v>
      </c>
      <c r="AC768" s="42" t="s">
        <v>2562</v>
      </c>
      <c r="AD768" s="167"/>
      <c r="AE768" s="167"/>
      <c r="AF768" s="167"/>
      <c r="AG768" s="167"/>
      <c r="AH768" s="167"/>
      <c r="AI768" s="167"/>
      <c r="AJ768" s="167"/>
      <c r="AK768" s="167"/>
      <c r="AL768" s="167"/>
      <c r="AM768" s="167"/>
    </row>
    <row r="769" spans="1:39" s="4" customFormat="1" x14ac:dyDescent="0.2">
      <c r="A769" s="43"/>
      <c r="B769" s="44"/>
      <c r="C769" s="43"/>
      <c r="D769" s="58"/>
      <c r="E769" s="43"/>
      <c r="F769" s="45"/>
      <c r="G769" s="45"/>
      <c r="H769" s="46"/>
      <c r="I769" s="42"/>
      <c r="J769" s="42"/>
      <c r="K769" s="3"/>
      <c r="L769" s="58"/>
      <c r="M769" s="58"/>
      <c r="N769" s="58"/>
      <c r="O769" s="58"/>
      <c r="P769" s="55"/>
      <c r="Q769" s="58"/>
      <c r="R769" s="84"/>
      <c r="S769" s="84"/>
      <c r="T769" s="84"/>
      <c r="U769" s="3"/>
      <c r="V769" s="42">
        <v>0</v>
      </c>
      <c r="W769" s="42" t="s">
        <v>2562</v>
      </c>
      <c r="X769" s="42" t="s">
        <v>2562</v>
      </c>
      <c r="Y769" s="42" t="s">
        <v>2562</v>
      </c>
      <c r="Z769" s="42" t="s">
        <v>2562</v>
      </c>
      <c r="AA769" s="42" t="s">
        <v>2562</v>
      </c>
      <c r="AB769" s="42" t="s">
        <v>2562</v>
      </c>
      <c r="AC769" s="42" t="s">
        <v>2562</v>
      </c>
      <c r="AD769" s="167"/>
      <c r="AE769" s="167"/>
      <c r="AF769" s="167"/>
      <c r="AG769" s="167"/>
      <c r="AH769" s="167"/>
      <c r="AI769" s="167"/>
      <c r="AJ769" s="167"/>
      <c r="AK769" s="167"/>
      <c r="AL769" s="167"/>
      <c r="AM769" s="167"/>
    </row>
    <row r="770" spans="1:39" s="4" customFormat="1" x14ac:dyDescent="0.2">
      <c r="A770" s="43"/>
      <c r="B770" s="44"/>
      <c r="C770" s="43"/>
      <c r="D770" s="58"/>
      <c r="E770" s="43"/>
      <c r="F770" s="45"/>
      <c r="G770" s="45"/>
      <c r="H770" s="46"/>
      <c r="I770" s="42"/>
      <c r="J770" s="42"/>
      <c r="K770" s="3"/>
      <c r="L770" s="58"/>
      <c r="M770" s="58"/>
      <c r="N770" s="58"/>
      <c r="O770" s="58"/>
      <c r="P770" s="55"/>
      <c r="Q770" s="58"/>
      <c r="R770" s="84"/>
      <c r="S770" s="84"/>
      <c r="T770" s="84"/>
      <c r="U770" s="3"/>
      <c r="V770" s="42">
        <v>0</v>
      </c>
      <c r="W770" s="42" t="s">
        <v>2562</v>
      </c>
      <c r="X770" s="42" t="s">
        <v>2562</v>
      </c>
      <c r="Y770" s="42" t="s">
        <v>2562</v>
      </c>
      <c r="Z770" s="42" t="s">
        <v>2562</v>
      </c>
      <c r="AA770" s="42" t="s">
        <v>2562</v>
      </c>
      <c r="AB770" s="42" t="s">
        <v>2562</v>
      </c>
      <c r="AC770" s="42" t="s">
        <v>2562</v>
      </c>
      <c r="AD770" s="167"/>
      <c r="AE770" s="167"/>
      <c r="AF770" s="167"/>
      <c r="AG770" s="167"/>
      <c r="AH770" s="167"/>
      <c r="AI770" s="167"/>
      <c r="AJ770" s="167"/>
      <c r="AK770" s="167"/>
      <c r="AL770" s="167"/>
      <c r="AM770" s="167"/>
    </row>
    <row r="771" spans="1:39" s="4" customFormat="1" x14ac:dyDescent="0.2">
      <c r="A771" s="43"/>
      <c r="B771" s="44"/>
      <c r="C771" s="43"/>
      <c r="D771" s="58"/>
      <c r="E771" s="43"/>
      <c r="F771" s="45"/>
      <c r="G771" s="45"/>
      <c r="H771" s="46"/>
      <c r="I771" s="42"/>
      <c r="J771" s="42"/>
      <c r="K771" s="3"/>
      <c r="L771" s="58"/>
      <c r="M771" s="58"/>
      <c r="N771" s="58"/>
      <c r="O771" s="58"/>
      <c r="P771" s="55"/>
      <c r="Q771" s="58"/>
      <c r="R771" s="84"/>
      <c r="S771" s="84"/>
      <c r="T771" s="84"/>
      <c r="U771" s="3"/>
      <c r="V771" s="42">
        <v>0</v>
      </c>
      <c r="W771" s="42" t="s">
        <v>2562</v>
      </c>
      <c r="X771" s="42" t="s">
        <v>2562</v>
      </c>
      <c r="Y771" s="42" t="s">
        <v>2562</v>
      </c>
      <c r="Z771" s="42" t="s">
        <v>2562</v>
      </c>
      <c r="AA771" s="42" t="s">
        <v>2562</v>
      </c>
      <c r="AB771" s="42" t="s">
        <v>2562</v>
      </c>
      <c r="AC771" s="42" t="s">
        <v>2562</v>
      </c>
      <c r="AD771" s="167"/>
      <c r="AE771" s="167"/>
      <c r="AF771" s="167"/>
      <c r="AG771" s="167"/>
      <c r="AH771" s="167"/>
      <c r="AI771" s="167"/>
      <c r="AJ771" s="167"/>
      <c r="AK771" s="167"/>
      <c r="AL771" s="167"/>
      <c r="AM771" s="167"/>
    </row>
    <row r="772" spans="1:39" s="4" customFormat="1" x14ac:dyDescent="0.2">
      <c r="A772" s="43"/>
      <c r="B772" s="44"/>
      <c r="C772" s="43"/>
      <c r="D772" s="58"/>
      <c r="E772" s="43"/>
      <c r="F772" s="45"/>
      <c r="G772" s="45"/>
      <c r="H772" s="46"/>
      <c r="I772" s="42"/>
      <c r="J772" s="42"/>
      <c r="K772" s="3"/>
      <c r="L772" s="58"/>
      <c r="M772" s="58"/>
      <c r="N772" s="58"/>
      <c r="O772" s="58"/>
      <c r="P772" s="55"/>
      <c r="Q772" s="58"/>
      <c r="R772" s="84"/>
      <c r="S772" s="84"/>
      <c r="T772" s="84"/>
      <c r="U772" s="3"/>
      <c r="V772" s="42">
        <v>0</v>
      </c>
      <c r="W772" s="42" t="s">
        <v>2562</v>
      </c>
      <c r="X772" s="42" t="s">
        <v>2562</v>
      </c>
      <c r="Y772" s="42" t="s">
        <v>2562</v>
      </c>
      <c r="Z772" s="42" t="s">
        <v>2562</v>
      </c>
      <c r="AA772" s="42" t="s">
        <v>2562</v>
      </c>
      <c r="AB772" s="42" t="s">
        <v>2562</v>
      </c>
      <c r="AC772" s="42" t="s">
        <v>2562</v>
      </c>
      <c r="AD772" s="167"/>
      <c r="AE772" s="167"/>
      <c r="AF772" s="167"/>
      <c r="AG772" s="167"/>
      <c r="AH772" s="167"/>
      <c r="AI772" s="167"/>
      <c r="AJ772" s="167"/>
      <c r="AK772" s="167"/>
      <c r="AL772" s="167"/>
      <c r="AM772" s="167"/>
    </row>
    <row r="773" spans="1:39" s="4" customFormat="1" x14ac:dyDescent="0.2">
      <c r="A773" s="43"/>
      <c r="B773" s="44"/>
      <c r="C773" s="43"/>
      <c r="D773" s="58"/>
      <c r="E773" s="43"/>
      <c r="F773" s="45"/>
      <c r="G773" s="45"/>
      <c r="H773" s="46"/>
      <c r="I773" s="42"/>
      <c r="J773" s="42"/>
      <c r="K773" s="3"/>
      <c r="L773" s="58"/>
      <c r="M773" s="58"/>
      <c r="N773" s="58"/>
      <c r="O773" s="58"/>
      <c r="P773" s="55"/>
      <c r="Q773" s="58"/>
      <c r="R773" s="84"/>
      <c r="S773" s="84"/>
      <c r="T773" s="84"/>
      <c r="U773" s="3"/>
      <c r="V773" s="42">
        <v>0</v>
      </c>
      <c r="W773" s="42" t="s">
        <v>2562</v>
      </c>
      <c r="X773" s="42" t="s">
        <v>2562</v>
      </c>
      <c r="Y773" s="42" t="s">
        <v>2562</v>
      </c>
      <c r="Z773" s="42" t="s">
        <v>2562</v>
      </c>
      <c r="AA773" s="42" t="s">
        <v>2562</v>
      </c>
      <c r="AB773" s="42" t="s">
        <v>2562</v>
      </c>
      <c r="AC773" s="42" t="s">
        <v>2562</v>
      </c>
      <c r="AD773" s="167"/>
      <c r="AE773" s="167"/>
      <c r="AF773" s="167"/>
      <c r="AG773" s="167"/>
      <c r="AH773" s="167"/>
      <c r="AI773" s="167"/>
      <c r="AJ773" s="167"/>
      <c r="AK773" s="167"/>
      <c r="AL773" s="167"/>
      <c r="AM773" s="167"/>
    </row>
    <row r="774" spans="1:39" s="4" customFormat="1" x14ac:dyDescent="0.2">
      <c r="A774" s="43"/>
      <c r="B774" s="44"/>
      <c r="C774" s="43"/>
      <c r="D774" s="58"/>
      <c r="E774" s="43"/>
      <c r="F774" s="45"/>
      <c r="G774" s="45"/>
      <c r="H774" s="46"/>
      <c r="I774" s="42"/>
      <c r="J774" s="42"/>
      <c r="K774" s="3"/>
      <c r="L774" s="58"/>
      <c r="M774" s="58"/>
      <c r="N774" s="58"/>
      <c r="O774" s="58"/>
      <c r="P774" s="55"/>
      <c r="Q774" s="58"/>
      <c r="R774" s="84"/>
      <c r="S774" s="84"/>
      <c r="T774" s="84"/>
      <c r="U774" s="3"/>
      <c r="V774" s="42">
        <v>0</v>
      </c>
      <c r="W774" s="42" t="s">
        <v>2562</v>
      </c>
      <c r="X774" s="42" t="s">
        <v>2562</v>
      </c>
      <c r="Y774" s="42" t="s">
        <v>2562</v>
      </c>
      <c r="Z774" s="42" t="s">
        <v>2562</v>
      </c>
      <c r="AA774" s="42" t="s">
        <v>2562</v>
      </c>
      <c r="AB774" s="42" t="s">
        <v>2562</v>
      </c>
      <c r="AC774" s="42" t="s">
        <v>2562</v>
      </c>
      <c r="AD774" s="167"/>
      <c r="AE774" s="167"/>
      <c r="AF774" s="167"/>
      <c r="AG774" s="167"/>
      <c r="AH774" s="167"/>
      <c r="AI774" s="167"/>
      <c r="AJ774" s="167"/>
      <c r="AK774" s="167"/>
      <c r="AL774" s="167"/>
      <c r="AM774" s="167"/>
    </row>
    <row r="775" spans="1:39" s="4" customFormat="1" x14ac:dyDescent="0.2">
      <c r="A775" s="43"/>
      <c r="B775" s="44"/>
      <c r="C775" s="43"/>
      <c r="D775" s="58"/>
      <c r="E775" s="43"/>
      <c r="F775" s="45"/>
      <c r="G775" s="45"/>
      <c r="H775" s="46"/>
      <c r="I775" s="42"/>
      <c r="J775" s="42"/>
      <c r="K775" s="3"/>
      <c r="L775" s="58"/>
      <c r="M775" s="58"/>
      <c r="N775" s="58"/>
      <c r="O775" s="58"/>
      <c r="P775" s="55"/>
      <c r="Q775" s="58"/>
      <c r="R775" s="84"/>
      <c r="S775" s="84"/>
      <c r="T775" s="84"/>
      <c r="U775" s="3"/>
      <c r="V775" s="42">
        <v>0</v>
      </c>
      <c r="W775" s="42" t="s">
        <v>2562</v>
      </c>
      <c r="X775" s="42" t="s">
        <v>2562</v>
      </c>
      <c r="Y775" s="42" t="s">
        <v>2562</v>
      </c>
      <c r="Z775" s="42" t="s">
        <v>2562</v>
      </c>
      <c r="AA775" s="42" t="s">
        <v>2562</v>
      </c>
      <c r="AB775" s="42" t="s">
        <v>2562</v>
      </c>
      <c r="AC775" s="42" t="s">
        <v>2562</v>
      </c>
      <c r="AD775" s="167"/>
      <c r="AE775" s="167"/>
      <c r="AF775" s="167"/>
      <c r="AG775" s="167"/>
      <c r="AH775" s="167"/>
      <c r="AI775" s="167"/>
      <c r="AJ775" s="167"/>
      <c r="AK775" s="167"/>
      <c r="AL775" s="167"/>
      <c r="AM775" s="167"/>
    </row>
    <row r="776" spans="1:39" s="4" customFormat="1" x14ac:dyDescent="0.2">
      <c r="A776" s="43"/>
      <c r="B776" s="44"/>
      <c r="C776" s="43"/>
      <c r="D776" s="58"/>
      <c r="E776" s="43"/>
      <c r="F776" s="45"/>
      <c r="G776" s="45"/>
      <c r="H776" s="46"/>
      <c r="I776" s="42"/>
      <c r="J776" s="42"/>
      <c r="K776" s="3"/>
      <c r="L776" s="58"/>
      <c r="M776" s="58"/>
      <c r="N776" s="58"/>
      <c r="O776" s="58"/>
      <c r="P776" s="55"/>
      <c r="Q776" s="58"/>
      <c r="R776" s="84"/>
      <c r="S776" s="84"/>
      <c r="T776" s="84"/>
      <c r="U776" s="3"/>
      <c r="V776" s="42">
        <v>0</v>
      </c>
      <c r="W776" s="42" t="s">
        <v>2562</v>
      </c>
      <c r="X776" s="42" t="s">
        <v>2562</v>
      </c>
      <c r="Y776" s="42" t="s">
        <v>2562</v>
      </c>
      <c r="Z776" s="42" t="s">
        <v>2562</v>
      </c>
      <c r="AA776" s="42" t="s">
        <v>2562</v>
      </c>
      <c r="AB776" s="42" t="s">
        <v>2562</v>
      </c>
      <c r="AC776" s="42" t="s">
        <v>2562</v>
      </c>
      <c r="AD776" s="167"/>
      <c r="AE776" s="167"/>
      <c r="AF776" s="167"/>
      <c r="AG776" s="167"/>
      <c r="AH776" s="167"/>
      <c r="AI776" s="167"/>
      <c r="AJ776" s="167"/>
      <c r="AK776" s="167"/>
      <c r="AL776" s="167"/>
      <c r="AM776" s="167"/>
    </row>
    <row r="777" spans="1:39" s="4" customFormat="1" x14ac:dyDescent="0.2">
      <c r="A777" s="43"/>
      <c r="B777" s="44"/>
      <c r="C777" s="43"/>
      <c r="D777" s="58"/>
      <c r="E777" s="43"/>
      <c r="F777" s="45"/>
      <c r="G777" s="45"/>
      <c r="H777" s="46"/>
      <c r="I777" s="42"/>
      <c r="J777" s="42"/>
      <c r="K777" s="3"/>
      <c r="L777" s="58"/>
      <c r="M777" s="58"/>
      <c r="N777" s="58"/>
      <c r="O777" s="58"/>
      <c r="P777" s="55"/>
      <c r="Q777" s="58"/>
      <c r="R777" s="84"/>
      <c r="S777" s="84"/>
      <c r="T777" s="84"/>
      <c r="U777" s="3"/>
      <c r="V777" s="42">
        <v>0</v>
      </c>
      <c r="W777" s="42" t="s">
        <v>2562</v>
      </c>
      <c r="X777" s="42" t="s">
        <v>2562</v>
      </c>
      <c r="Y777" s="42" t="s">
        <v>2562</v>
      </c>
      <c r="Z777" s="42" t="s">
        <v>2562</v>
      </c>
      <c r="AA777" s="42" t="s">
        <v>2562</v>
      </c>
      <c r="AB777" s="42" t="s">
        <v>2562</v>
      </c>
      <c r="AC777" s="42" t="s">
        <v>2562</v>
      </c>
      <c r="AD777" s="167"/>
      <c r="AE777" s="167"/>
      <c r="AF777" s="167"/>
      <c r="AG777" s="167"/>
      <c r="AH777" s="167"/>
      <c r="AI777" s="167"/>
      <c r="AJ777" s="167"/>
      <c r="AK777" s="167"/>
      <c r="AL777" s="167"/>
      <c r="AM777" s="167"/>
    </row>
    <row r="778" spans="1:39" s="4" customFormat="1" x14ac:dyDescent="0.2">
      <c r="A778" s="43"/>
      <c r="B778" s="44"/>
      <c r="C778" s="43"/>
      <c r="D778" s="58"/>
      <c r="E778" s="43"/>
      <c r="F778" s="45"/>
      <c r="G778" s="45"/>
      <c r="H778" s="46"/>
      <c r="I778" s="42"/>
      <c r="J778" s="42"/>
      <c r="K778" s="3"/>
      <c r="L778" s="58"/>
      <c r="M778" s="58"/>
      <c r="N778" s="58"/>
      <c r="O778" s="58"/>
      <c r="P778" s="55"/>
      <c r="Q778" s="58"/>
      <c r="R778" s="84"/>
      <c r="S778" s="84"/>
      <c r="T778" s="84"/>
      <c r="U778" s="3"/>
      <c r="V778" s="42">
        <v>0</v>
      </c>
      <c r="W778" s="42" t="s">
        <v>2562</v>
      </c>
      <c r="X778" s="42" t="s">
        <v>2562</v>
      </c>
      <c r="Y778" s="42" t="s">
        <v>2562</v>
      </c>
      <c r="Z778" s="42" t="s">
        <v>2562</v>
      </c>
      <c r="AA778" s="42" t="s">
        <v>2562</v>
      </c>
      <c r="AB778" s="42" t="s">
        <v>2562</v>
      </c>
      <c r="AC778" s="42" t="s">
        <v>2562</v>
      </c>
      <c r="AD778" s="167"/>
      <c r="AE778" s="167"/>
      <c r="AF778" s="167"/>
      <c r="AG778" s="167"/>
      <c r="AH778" s="167"/>
      <c r="AI778" s="167"/>
      <c r="AJ778" s="167"/>
      <c r="AK778" s="167"/>
      <c r="AL778" s="167"/>
      <c r="AM778" s="167"/>
    </row>
    <row r="779" spans="1:39" s="4" customFormat="1" x14ac:dyDescent="0.2">
      <c r="A779" s="43"/>
      <c r="B779" s="44"/>
      <c r="C779" s="43"/>
      <c r="D779" s="58"/>
      <c r="E779" s="43"/>
      <c r="F779" s="45"/>
      <c r="G779" s="45"/>
      <c r="H779" s="46"/>
      <c r="I779" s="42"/>
      <c r="J779" s="42"/>
      <c r="K779" s="3"/>
      <c r="L779" s="58"/>
      <c r="M779" s="58"/>
      <c r="N779" s="58"/>
      <c r="O779" s="58"/>
      <c r="P779" s="55"/>
      <c r="Q779" s="58"/>
      <c r="R779" s="84"/>
      <c r="S779" s="84"/>
      <c r="T779" s="84"/>
      <c r="U779" s="3"/>
      <c r="V779" s="42">
        <v>0</v>
      </c>
      <c r="W779" s="42" t="s">
        <v>2562</v>
      </c>
      <c r="X779" s="42" t="s">
        <v>2562</v>
      </c>
      <c r="Y779" s="42" t="s">
        <v>2562</v>
      </c>
      <c r="Z779" s="42" t="s">
        <v>2562</v>
      </c>
      <c r="AA779" s="42" t="s">
        <v>2562</v>
      </c>
      <c r="AB779" s="42" t="s">
        <v>2562</v>
      </c>
      <c r="AC779" s="42" t="s">
        <v>2562</v>
      </c>
      <c r="AD779" s="167"/>
      <c r="AE779" s="167"/>
      <c r="AF779" s="167"/>
      <c r="AG779" s="167"/>
      <c r="AH779" s="167"/>
      <c r="AI779" s="167"/>
      <c r="AJ779" s="167"/>
      <c r="AK779" s="167"/>
      <c r="AL779" s="167"/>
      <c r="AM779" s="167"/>
    </row>
    <row r="780" spans="1:39" s="4" customFormat="1" x14ac:dyDescent="0.2">
      <c r="A780" s="43"/>
      <c r="B780" s="44"/>
      <c r="C780" s="43"/>
      <c r="D780" s="58"/>
      <c r="E780" s="43"/>
      <c r="F780" s="45"/>
      <c r="G780" s="45"/>
      <c r="H780" s="46"/>
      <c r="I780" s="42"/>
      <c r="J780" s="42"/>
      <c r="K780" s="3"/>
      <c r="L780" s="58"/>
      <c r="M780" s="58"/>
      <c r="N780" s="58"/>
      <c r="O780" s="58"/>
      <c r="P780" s="55"/>
      <c r="Q780" s="58"/>
      <c r="R780" s="84"/>
      <c r="S780" s="84"/>
      <c r="T780" s="84"/>
      <c r="U780" s="3"/>
      <c r="V780" s="42">
        <v>0</v>
      </c>
      <c r="W780" s="42" t="s">
        <v>2562</v>
      </c>
      <c r="X780" s="42" t="s">
        <v>2562</v>
      </c>
      <c r="Y780" s="42" t="s">
        <v>2562</v>
      </c>
      <c r="Z780" s="42" t="s">
        <v>2562</v>
      </c>
      <c r="AA780" s="42" t="s">
        <v>2562</v>
      </c>
      <c r="AB780" s="42" t="s">
        <v>2562</v>
      </c>
      <c r="AC780" s="42" t="s">
        <v>2562</v>
      </c>
      <c r="AD780" s="167"/>
      <c r="AE780" s="167"/>
      <c r="AF780" s="167"/>
      <c r="AG780" s="167"/>
      <c r="AH780" s="167"/>
      <c r="AI780" s="167"/>
      <c r="AJ780" s="167"/>
      <c r="AK780" s="167"/>
      <c r="AL780" s="167"/>
      <c r="AM780" s="167"/>
    </row>
    <row r="781" spans="1:39" s="4" customFormat="1" x14ac:dyDescent="0.2">
      <c r="A781" s="43"/>
      <c r="B781" s="44"/>
      <c r="C781" s="43"/>
      <c r="D781" s="58"/>
      <c r="E781" s="43"/>
      <c r="F781" s="45"/>
      <c r="G781" s="45"/>
      <c r="H781" s="46"/>
      <c r="I781" s="42"/>
      <c r="J781" s="42"/>
      <c r="K781" s="3"/>
      <c r="L781" s="58"/>
      <c r="M781" s="58"/>
      <c r="N781" s="58"/>
      <c r="O781" s="58"/>
      <c r="P781" s="55"/>
      <c r="Q781" s="58"/>
      <c r="R781" s="84"/>
      <c r="S781" s="84"/>
      <c r="T781" s="84"/>
      <c r="U781" s="3"/>
      <c r="V781" s="42">
        <v>0</v>
      </c>
      <c r="W781" s="42" t="s">
        <v>2562</v>
      </c>
      <c r="X781" s="42" t="s">
        <v>2562</v>
      </c>
      <c r="Y781" s="42" t="s">
        <v>2562</v>
      </c>
      <c r="Z781" s="42" t="s">
        <v>2562</v>
      </c>
      <c r="AA781" s="42" t="s">
        <v>2562</v>
      </c>
      <c r="AB781" s="42" t="s">
        <v>2562</v>
      </c>
      <c r="AC781" s="42" t="s">
        <v>2562</v>
      </c>
      <c r="AD781" s="167"/>
      <c r="AE781" s="167"/>
      <c r="AF781" s="167"/>
      <c r="AG781" s="167"/>
      <c r="AH781" s="167"/>
      <c r="AI781" s="167"/>
      <c r="AJ781" s="167"/>
      <c r="AK781" s="167"/>
      <c r="AL781" s="167"/>
      <c r="AM781" s="167"/>
    </row>
    <row r="782" spans="1:39" s="4" customFormat="1" x14ac:dyDescent="0.2">
      <c r="A782" s="43"/>
      <c r="B782" s="44"/>
      <c r="C782" s="43"/>
      <c r="D782" s="58"/>
      <c r="E782" s="43"/>
      <c r="F782" s="45"/>
      <c r="G782" s="45"/>
      <c r="H782" s="46"/>
      <c r="I782" s="42"/>
      <c r="J782" s="42"/>
      <c r="K782" s="3"/>
      <c r="L782" s="58"/>
      <c r="M782" s="58"/>
      <c r="N782" s="58"/>
      <c r="O782" s="58"/>
      <c r="P782" s="55"/>
      <c r="Q782" s="58"/>
      <c r="R782" s="84"/>
      <c r="S782" s="84"/>
      <c r="T782" s="84"/>
      <c r="U782" s="3"/>
      <c r="V782" s="42">
        <v>0</v>
      </c>
      <c r="W782" s="42" t="s">
        <v>2562</v>
      </c>
      <c r="X782" s="42" t="s">
        <v>2562</v>
      </c>
      <c r="Y782" s="42" t="s">
        <v>2562</v>
      </c>
      <c r="Z782" s="42" t="s">
        <v>2562</v>
      </c>
      <c r="AA782" s="42" t="s">
        <v>2562</v>
      </c>
      <c r="AB782" s="42" t="s">
        <v>2562</v>
      </c>
      <c r="AC782" s="42" t="s">
        <v>2562</v>
      </c>
      <c r="AD782" s="167"/>
      <c r="AE782" s="167"/>
      <c r="AF782" s="167"/>
      <c r="AG782" s="167"/>
      <c r="AH782" s="167"/>
      <c r="AI782" s="167"/>
      <c r="AJ782" s="167"/>
      <c r="AK782" s="167"/>
      <c r="AL782" s="167"/>
      <c r="AM782" s="167"/>
    </row>
    <row r="783" spans="1:39" s="4" customFormat="1" x14ac:dyDescent="0.2">
      <c r="A783" s="43"/>
      <c r="B783" s="44"/>
      <c r="C783" s="43"/>
      <c r="D783" s="58"/>
      <c r="E783" s="43"/>
      <c r="F783" s="45"/>
      <c r="G783" s="45"/>
      <c r="H783" s="46"/>
      <c r="I783" s="42"/>
      <c r="J783" s="42"/>
      <c r="K783" s="3"/>
      <c r="L783" s="58"/>
      <c r="M783" s="58"/>
      <c r="N783" s="58"/>
      <c r="O783" s="58"/>
      <c r="P783" s="55"/>
      <c r="Q783" s="58"/>
      <c r="R783" s="84"/>
      <c r="S783" s="84"/>
      <c r="T783" s="84"/>
      <c r="U783" s="3"/>
      <c r="V783" s="42">
        <v>0</v>
      </c>
      <c r="W783" s="42" t="s">
        <v>2562</v>
      </c>
      <c r="X783" s="42" t="s">
        <v>2562</v>
      </c>
      <c r="Y783" s="42" t="s">
        <v>2562</v>
      </c>
      <c r="Z783" s="42" t="s">
        <v>2562</v>
      </c>
      <c r="AA783" s="42" t="s">
        <v>2562</v>
      </c>
      <c r="AB783" s="42" t="s">
        <v>2562</v>
      </c>
      <c r="AC783" s="42" t="s">
        <v>2562</v>
      </c>
      <c r="AD783" s="167"/>
      <c r="AE783" s="167"/>
      <c r="AF783" s="167"/>
      <c r="AG783" s="167"/>
      <c r="AH783" s="167"/>
      <c r="AI783" s="167"/>
      <c r="AJ783" s="167"/>
      <c r="AK783" s="167"/>
      <c r="AL783" s="167"/>
      <c r="AM783" s="167"/>
    </row>
    <row r="784" spans="1:39" s="4" customFormat="1" x14ac:dyDescent="0.2">
      <c r="A784" s="43"/>
      <c r="B784" s="44"/>
      <c r="C784" s="43"/>
      <c r="D784" s="58"/>
      <c r="E784" s="43"/>
      <c r="F784" s="45"/>
      <c r="G784" s="45"/>
      <c r="H784" s="46"/>
      <c r="I784" s="42"/>
      <c r="J784" s="42"/>
      <c r="K784" s="3"/>
      <c r="L784" s="58"/>
      <c r="M784" s="58"/>
      <c r="N784" s="58"/>
      <c r="O784" s="58"/>
      <c r="P784" s="55"/>
      <c r="Q784" s="58"/>
      <c r="R784" s="84"/>
      <c r="S784" s="84"/>
      <c r="T784" s="84"/>
      <c r="U784" s="3"/>
      <c r="V784" s="42">
        <v>0</v>
      </c>
      <c r="W784" s="42" t="s">
        <v>2562</v>
      </c>
      <c r="X784" s="42" t="s">
        <v>2562</v>
      </c>
      <c r="Y784" s="42" t="s">
        <v>2562</v>
      </c>
      <c r="Z784" s="42" t="s">
        <v>2562</v>
      </c>
      <c r="AA784" s="42" t="s">
        <v>2562</v>
      </c>
      <c r="AB784" s="42" t="s">
        <v>2562</v>
      </c>
      <c r="AC784" s="42" t="s">
        <v>2562</v>
      </c>
      <c r="AD784" s="167"/>
      <c r="AE784" s="167"/>
      <c r="AF784" s="167"/>
      <c r="AG784" s="167"/>
      <c r="AH784" s="167"/>
      <c r="AI784" s="167"/>
      <c r="AJ784" s="167"/>
      <c r="AK784" s="167"/>
      <c r="AL784" s="167"/>
      <c r="AM784" s="167"/>
    </row>
    <row r="785" spans="1:39" s="4" customFormat="1" x14ac:dyDescent="0.2">
      <c r="A785" s="43"/>
      <c r="B785" s="44"/>
      <c r="C785" s="43"/>
      <c r="D785" s="58"/>
      <c r="E785" s="43"/>
      <c r="F785" s="45"/>
      <c r="G785" s="45"/>
      <c r="H785" s="46"/>
      <c r="I785" s="42"/>
      <c r="J785" s="42"/>
      <c r="K785" s="3"/>
      <c r="L785" s="58"/>
      <c r="M785" s="58"/>
      <c r="N785" s="58"/>
      <c r="O785" s="58"/>
      <c r="P785" s="55"/>
      <c r="Q785" s="58"/>
      <c r="R785" s="84"/>
      <c r="S785" s="84"/>
      <c r="T785" s="84"/>
      <c r="U785" s="3"/>
      <c r="V785" s="42">
        <v>0</v>
      </c>
      <c r="W785" s="42" t="s">
        <v>2562</v>
      </c>
      <c r="X785" s="42" t="s">
        <v>2562</v>
      </c>
      <c r="Y785" s="42" t="s">
        <v>2562</v>
      </c>
      <c r="Z785" s="42" t="s">
        <v>2562</v>
      </c>
      <c r="AA785" s="42" t="s">
        <v>2562</v>
      </c>
      <c r="AB785" s="42" t="s">
        <v>2562</v>
      </c>
      <c r="AC785" s="42" t="s">
        <v>2562</v>
      </c>
      <c r="AD785" s="167"/>
      <c r="AE785" s="167"/>
      <c r="AF785" s="167"/>
      <c r="AG785" s="167"/>
      <c r="AH785" s="167"/>
      <c r="AI785" s="167"/>
      <c r="AJ785" s="167"/>
      <c r="AK785" s="167"/>
      <c r="AL785" s="167"/>
      <c r="AM785" s="167"/>
    </row>
    <row r="786" spans="1:39" s="4" customFormat="1" x14ac:dyDescent="0.2">
      <c r="A786" s="43"/>
      <c r="B786" s="44"/>
      <c r="C786" s="43"/>
      <c r="D786" s="58"/>
      <c r="E786" s="43"/>
      <c r="F786" s="45"/>
      <c r="G786" s="45"/>
      <c r="H786" s="46"/>
      <c r="I786" s="42"/>
      <c r="J786" s="42"/>
      <c r="K786" s="3"/>
      <c r="L786" s="58"/>
      <c r="M786" s="58"/>
      <c r="N786" s="58"/>
      <c r="O786" s="58"/>
      <c r="P786" s="55"/>
      <c r="Q786" s="58"/>
      <c r="R786" s="84"/>
      <c r="S786" s="84"/>
      <c r="T786" s="84"/>
      <c r="U786" s="3"/>
      <c r="V786" s="42">
        <v>0</v>
      </c>
      <c r="W786" s="42" t="s">
        <v>2562</v>
      </c>
      <c r="X786" s="42" t="s">
        <v>2562</v>
      </c>
      <c r="Y786" s="42" t="s">
        <v>2562</v>
      </c>
      <c r="Z786" s="42" t="s">
        <v>2562</v>
      </c>
      <c r="AA786" s="42" t="s">
        <v>2562</v>
      </c>
      <c r="AB786" s="42" t="s">
        <v>2562</v>
      </c>
      <c r="AC786" s="42" t="s">
        <v>2562</v>
      </c>
      <c r="AD786" s="167"/>
      <c r="AE786" s="167"/>
      <c r="AF786" s="167"/>
      <c r="AG786" s="167"/>
      <c r="AH786" s="167"/>
      <c r="AI786" s="167"/>
      <c r="AJ786" s="167"/>
      <c r="AK786" s="167"/>
      <c r="AL786" s="167"/>
      <c r="AM786" s="167"/>
    </row>
    <row r="787" spans="1:39" s="4" customFormat="1" x14ac:dyDescent="0.2">
      <c r="A787" s="43"/>
      <c r="B787" s="44"/>
      <c r="C787" s="43"/>
      <c r="D787" s="58"/>
      <c r="E787" s="43"/>
      <c r="F787" s="45"/>
      <c r="G787" s="45"/>
      <c r="H787" s="46"/>
      <c r="I787" s="42"/>
      <c r="J787" s="42"/>
      <c r="K787" s="3"/>
      <c r="L787" s="58"/>
      <c r="M787" s="58"/>
      <c r="N787" s="58"/>
      <c r="O787" s="58"/>
      <c r="P787" s="55"/>
      <c r="Q787" s="58"/>
      <c r="R787" s="84"/>
      <c r="S787" s="84"/>
      <c r="T787" s="84"/>
      <c r="U787" s="3"/>
      <c r="V787" s="42">
        <v>0</v>
      </c>
      <c r="W787" s="42" t="s">
        <v>2562</v>
      </c>
      <c r="X787" s="42" t="s">
        <v>2562</v>
      </c>
      <c r="Y787" s="42" t="s">
        <v>2562</v>
      </c>
      <c r="Z787" s="42" t="s">
        <v>2562</v>
      </c>
      <c r="AA787" s="42" t="s">
        <v>2562</v>
      </c>
      <c r="AB787" s="42" t="s">
        <v>2562</v>
      </c>
      <c r="AC787" s="42" t="s">
        <v>2562</v>
      </c>
      <c r="AD787" s="167"/>
      <c r="AE787" s="167"/>
      <c r="AF787" s="167"/>
      <c r="AG787" s="167"/>
      <c r="AH787" s="167"/>
      <c r="AI787" s="167"/>
      <c r="AJ787" s="167"/>
      <c r="AK787" s="167"/>
      <c r="AL787" s="167"/>
      <c r="AM787" s="167"/>
    </row>
    <row r="788" spans="1:39" s="4" customFormat="1" x14ac:dyDescent="0.2">
      <c r="A788" s="43"/>
      <c r="B788" s="44"/>
      <c r="C788" s="43"/>
      <c r="D788" s="58"/>
      <c r="E788" s="43"/>
      <c r="F788" s="45"/>
      <c r="G788" s="45"/>
      <c r="H788" s="46"/>
      <c r="I788" s="42"/>
      <c r="J788" s="42"/>
      <c r="K788" s="3"/>
      <c r="L788" s="58"/>
      <c r="M788" s="58"/>
      <c r="N788" s="58"/>
      <c r="O788" s="58"/>
      <c r="P788" s="55"/>
      <c r="Q788" s="58"/>
      <c r="R788" s="84"/>
      <c r="S788" s="84"/>
      <c r="T788" s="84"/>
      <c r="U788" s="3"/>
      <c r="V788" s="42">
        <v>0</v>
      </c>
      <c r="W788" s="42" t="s">
        <v>2562</v>
      </c>
      <c r="X788" s="42" t="s">
        <v>2562</v>
      </c>
      <c r="Y788" s="42" t="s">
        <v>2562</v>
      </c>
      <c r="Z788" s="42" t="s">
        <v>2562</v>
      </c>
      <c r="AA788" s="42" t="s">
        <v>2562</v>
      </c>
      <c r="AB788" s="42" t="s">
        <v>2562</v>
      </c>
      <c r="AC788" s="42" t="s">
        <v>2562</v>
      </c>
      <c r="AD788" s="167"/>
      <c r="AE788" s="167"/>
      <c r="AF788" s="167"/>
      <c r="AG788" s="167"/>
      <c r="AH788" s="167"/>
      <c r="AI788" s="167"/>
      <c r="AJ788" s="167"/>
      <c r="AK788" s="167"/>
      <c r="AL788" s="167"/>
      <c r="AM788" s="167"/>
    </row>
    <row r="789" spans="1:39" s="4" customFormat="1" x14ac:dyDescent="0.2">
      <c r="A789" s="43"/>
      <c r="B789" s="44"/>
      <c r="C789" s="43"/>
      <c r="D789" s="58"/>
      <c r="E789" s="43"/>
      <c r="F789" s="45"/>
      <c r="G789" s="45"/>
      <c r="H789" s="46"/>
      <c r="I789" s="42"/>
      <c r="J789" s="42"/>
      <c r="K789" s="3"/>
      <c r="L789" s="58"/>
      <c r="M789" s="58"/>
      <c r="N789" s="58"/>
      <c r="O789" s="58"/>
      <c r="P789" s="55"/>
      <c r="Q789" s="58"/>
      <c r="R789" s="84"/>
      <c r="S789" s="84"/>
      <c r="T789" s="84"/>
      <c r="U789" s="3"/>
      <c r="V789" s="42">
        <v>0</v>
      </c>
      <c r="W789" s="42" t="s">
        <v>2562</v>
      </c>
      <c r="X789" s="42" t="s">
        <v>2562</v>
      </c>
      <c r="Y789" s="42" t="s">
        <v>2562</v>
      </c>
      <c r="Z789" s="42" t="s">
        <v>2562</v>
      </c>
      <c r="AA789" s="42" t="s">
        <v>2562</v>
      </c>
      <c r="AB789" s="42" t="s">
        <v>2562</v>
      </c>
      <c r="AC789" s="42" t="s">
        <v>2562</v>
      </c>
      <c r="AD789" s="167"/>
      <c r="AE789" s="167"/>
      <c r="AF789" s="167"/>
      <c r="AG789" s="167"/>
      <c r="AH789" s="167"/>
      <c r="AI789" s="167"/>
      <c r="AJ789" s="167"/>
      <c r="AK789" s="167"/>
      <c r="AL789" s="167"/>
      <c r="AM789" s="167"/>
    </row>
    <row r="790" spans="1:39" s="4" customFormat="1" x14ac:dyDescent="0.2">
      <c r="A790" s="43"/>
      <c r="B790" s="44"/>
      <c r="C790" s="43"/>
      <c r="D790" s="58"/>
      <c r="E790" s="43"/>
      <c r="F790" s="45"/>
      <c r="G790" s="45"/>
      <c r="H790" s="46"/>
      <c r="I790" s="42"/>
      <c r="J790" s="42"/>
      <c r="K790" s="3"/>
      <c r="L790" s="58"/>
      <c r="M790" s="58"/>
      <c r="N790" s="58"/>
      <c r="O790" s="58"/>
      <c r="P790" s="55"/>
      <c r="Q790" s="58"/>
      <c r="R790" s="84"/>
      <c r="S790" s="84"/>
      <c r="T790" s="84"/>
      <c r="U790" s="3"/>
      <c r="V790" s="42">
        <v>0</v>
      </c>
      <c r="W790" s="42" t="s">
        <v>2562</v>
      </c>
      <c r="X790" s="42" t="s">
        <v>2562</v>
      </c>
      <c r="Y790" s="42" t="s">
        <v>2562</v>
      </c>
      <c r="Z790" s="42" t="s">
        <v>2562</v>
      </c>
      <c r="AA790" s="42" t="s">
        <v>2562</v>
      </c>
      <c r="AB790" s="42" t="s">
        <v>2562</v>
      </c>
      <c r="AC790" s="42" t="s">
        <v>2562</v>
      </c>
      <c r="AD790" s="167"/>
      <c r="AE790" s="167"/>
      <c r="AF790" s="167"/>
      <c r="AG790" s="167"/>
      <c r="AH790" s="167"/>
      <c r="AI790" s="167"/>
      <c r="AJ790" s="167"/>
      <c r="AK790" s="167"/>
      <c r="AL790" s="167"/>
      <c r="AM790" s="167"/>
    </row>
    <row r="791" spans="1:39" s="4" customFormat="1" x14ac:dyDescent="0.2">
      <c r="A791" s="43"/>
      <c r="B791" s="44"/>
      <c r="C791" s="43"/>
      <c r="D791" s="58"/>
      <c r="E791" s="43"/>
      <c r="F791" s="45"/>
      <c r="G791" s="45"/>
      <c r="H791" s="46"/>
      <c r="I791" s="42"/>
      <c r="J791" s="42"/>
      <c r="K791" s="3"/>
      <c r="L791" s="58"/>
      <c r="M791" s="58"/>
      <c r="N791" s="58"/>
      <c r="O791" s="58"/>
      <c r="P791" s="55"/>
      <c r="Q791" s="58"/>
      <c r="R791" s="84"/>
      <c r="S791" s="84"/>
      <c r="T791" s="84"/>
      <c r="U791" s="3"/>
      <c r="V791" s="42">
        <v>0</v>
      </c>
      <c r="W791" s="42" t="s">
        <v>2562</v>
      </c>
      <c r="X791" s="42" t="s">
        <v>2562</v>
      </c>
      <c r="Y791" s="42" t="s">
        <v>2562</v>
      </c>
      <c r="Z791" s="42" t="s">
        <v>2562</v>
      </c>
      <c r="AA791" s="42" t="s">
        <v>2562</v>
      </c>
      <c r="AB791" s="42" t="s">
        <v>2562</v>
      </c>
      <c r="AC791" s="42" t="s">
        <v>2562</v>
      </c>
      <c r="AD791" s="167"/>
      <c r="AE791" s="167"/>
      <c r="AF791" s="167"/>
      <c r="AG791" s="167"/>
      <c r="AH791" s="167"/>
      <c r="AI791" s="167"/>
      <c r="AJ791" s="167"/>
      <c r="AK791" s="167"/>
      <c r="AL791" s="167"/>
      <c r="AM791" s="167"/>
    </row>
    <row r="792" spans="1:39" s="4" customFormat="1" x14ac:dyDescent="0.2">
      <c r="A792" s="43"/>
      <c r="B792" s="44"/>
      <c r="C792" s="43"/>
      <c r="D792" s="58"/>
      <c r="E792" s="43"/>
      <c r="F792" s="45"/>
      <c r="G792" s="45"/>
      <c r="H792" s="46"/>
      <c r="I792" s="42"/>
      <c r="J792" s="42"/>
      <c r="K792" s="3"/>
      <c r="L792" s="58"/>
      <c r="M792" s="58"/>
      <c r="N792" s="58"/>
      <c r="O792" s="58"/>
      <c r="P792" s="55"/>
      <c r="Q792" s="58"/>
      <c r="R792" s="84"/>
      <c r="S792" s="84"/>
      <c r="T792" s="84"/>
      <c r="U792" s="3"/>
      <c r="V792" s="42">
        <v>0</v>
      </c>
      <c r="W792" s="42" t="s">
        <v>2562</v>
      </c>
      <c r="X792" s="42" t="s">
        <v>2562</v>
      </c>
      <c r="Y792" s="42" t="s">
        <v>2562</v>
      </c>
      <c r="Z792" s="42" t="s">
        <v>2562</v>
      </c>
      <c r="AA792" s="42" t="s">
        <v>2562</v>
      </c>
      <c r="AB792" s="42" t="s">
        <v>2562</v>
      </c>
      <c r="AC792" s="42" t="s">
        <v>2562</v>
      </c>
      <c r="AD792" s="167"/>
      <c r="AE792" s="167"/>
      <c r="AF792" s="167"/>
      <c r="AG792" s="167"/>
      <c r="AH792" s="167"/>
      <c r="AI792" s="167"/>
      <c r="AJ792" s="167"/>
      <c r="AK792" s="167"/>
      <c r="AL792" s="167"/>
      <c r="AM792" s="167"/>
    </row>
    <row r="793" spans="1:39" s="4" customFormat="1" x14ac:dyDescent="0.2">
      <c r="A793" s="43"/>
      <c r="B793" s="44"/>
      <c r="C793" s="43"/>
      <c r="D793" s="58"/>
      <c r="E793" s="43"/>
      <c r="F793" s="45"/>
      <c r="G793" s="45"/>
      <c r="H793" s="46"/>
      <c r="I793" s="42"/>
      <c r="J793" s="42"/>
      <c r="K793" s="3"/>
      <c r="L793" s="58"/>
      <c r="M793" s="58"/>
      <c r="N793" s="58"/>
      <c r="O793" s="58"/>
      <c r="P793" s="55"/>
      <c r="Q793" s="58"/>
      <c r="R793" s="84"/>
      <c r="S793" s="84"/>
      <c r="T793" s="84"/>
      <c r="U793" s="3"/>
      <c r="V793" s="42">
        <v>0</v>
      </c>
      <c r="W793" s="42" t="s">
        <v>2562</v>
      </c>
      <c r="X793" s="42" t="s">
        <v>2562</v>
      </c>
      <c r="Y793" s="42" t="s">
        <v>2562</v>
      </c>
      <c r="Z793" s="42" t="s">
        <v>2562</v>
      </c>
      <c r="AA793" s="42" t="s">
        <v>2562</v>
      </c>
      <c r="AB793" s="42" t="s">
        <v>2562</v>
      </c>
      <c r="AC793" s="42" t="s">
        <v>2562</v>
      </c>
      <c r="AD793" s="167"/>
      <c r="AE793" s="167"/>
      <c r="AF793" s="167"/>
      <c r="AG793" s="167"/>
      <c r="AH793" s="167"/>
      <c r="AI793" s="167"/>
      <c r="AJ793" s="167"/>
      <c r="AK793" s="167"/>
      <c r="AL793" s="167"/>
      <c r="AM793" s="167"/>
    </row>
    <row r="794" spans="1:39" s="4" customFormat="1" x14ac:dyDescent="0.2">
      <c r="A794" s="43"/>
      <c r="B794" s="44"/>
      <c r="C794" s="43"/>
      <c r="D794" s="58"/>
      <c r="E794" s="43"/>
      <c r="F794" s="45"/>
      <c r="G794" s="45"/>
      <c r="H794" s="46"/>
      <c r="I794" s="42"/>
      <c r="J794" s="42"/>
      <c r="K794" s="3"/>
      <c r="L794" s="58"/>
      <c r="M794" s="58"/>
      <c r="N794" s="58"/>
      <c r="O794" s="58"/>
      <c r="P794" s="55"/>
      <c r="Q794" s="58"/>
      <c r="R794" s="84"/>
      <c r="S794" s="84"/>
      <c r="T794" s="84"/>
      <c r="U794" s="3"/>
      <c r="V794" s="42">
        <v>0</v>
      </c>
      <c r="W794" s="42" t="s">
        <v>2562</v>
      </c>
      <c r="X794" s="42" t="s">
        <v>2562</v>
      </c>
      <c r="Y794" s="42" t="s">
        <v>2562</v>
      </c>
      <c r="Z794" s="42" t="s">
        <v>2562</v>
      </c>
      <c r="AA794" s="42" t="s">
        <v>2562</v>
      </c>
      <c r="AB794" s="42" t="s">
        <v>2562</v>
      </c>
      <c r="AC794" s="42" t="s">
        <v>2562</v>
      </c>
      <c r="AD794" s="167"/>
      <c r="AE794" s="167"/>
      <c r="AF794" s="167"/>
      <c r="AG794" s="167"/>
      <c r="AH794" s="167"/>
      <c r="AI794" s="167"/>
      <c r="AJ794" s="167"/>
      <c r="AK794" s="167"/>
      <c r="AL794" s="167"/>
      <c r="AM794" s="167"/>
    </row>
    <row r="795" spans="1:39" s="4" customFormat="1" x14ac:dyDescent="0.2">
      <c r="A795" s="43"/>
      <c r="B795" s="44"/>
      <c r="C795" s="43"/>
      <c r="D795" s="58"/>
      <c r="E795" s="43"/>
      <c r="F795" s="45"/>
      <c r="G795" s="45"/>
      <c r="H795" s="46"/>
      <c r="I795" s="42"/>
      <c r="J795" s="42"/>
      <c r="K795" s="3"/>
      <c r="L795" s="58"/>
      <c r="M795" s="58"/>
      <c r="N795" s="58"/>
      <c r="O795" s="58"/>
      <c r="P795" s="55"/>
      <c r="Q795" s="58"/>
      <c r="R795" s="84"/>
      <c r="S795" s="84"/>
      <c r="T795" s="84"/>
      <c r="U795" s="3"/>
      <c r="V795" s="42">
        <v>0</v>
      </c>
      <c r="W795" s="42" t="s">
        <v>2562</v>
      </c>
      <c r="X795" s="42" t="s">
        <v>2562</v>
      </c>
      <c r="Y795" s="42" t="s">
        <v>2562</v>
      </c>
      <c r="Z795" s="42" t="s">
        <v>2562</v>
      </c>
      <c r="AA795" s="42" t="s">
        <v>2562</v>
      </c>
      <c r="AB795" s="42" t="s">
        <v>2562</v>
      </c>
      <c r="AC795" s="42" t="s">
        <v>2562</v>
      </c>
      <c r="AD795" s="167"/>
      <c r="AE795" s="167"/>
      <c r="AF795" s="167"/>
      <c r="AG795" s="167"/>
      <c r="AH795" s="167"/>
      <c r="AI795" s="167"/>
      <c r="AJ795" s="167"/>
      <c r="AK795" s="167"/>
      <c r="AL795" s="167"/>
      <c r="AM795" s="167"/>
    </row>
    <row r="796" spans="1:39" s="4" customFormat="1" x14ac:dyDescent="0.2">
      <c r="A796" s="43"/>
      <c r="B796" s="44"/>
      <c r="C796" s="43"/>
      <c r="D796" s="58"/>
      <c r="E796" s="43"/>
      <c r="F796" s="45"/>
      <c r="G796" s="45"/>
      <c r="H796" s="46"/>
      <c r="I796" s="42"/>
      <c r="J796" s="42"/>
      <c r="K796" s="3"/>
      <c r="L796" s="58"/>
      <c r="M796" s="58"/>
      <c r="N796" s="58"/>
      <c r="O796" s="58"/>
      <c r="P796" s="55"/>
      <c r="Q796" s="58"/>
      <c r="R796" s="84"/>
      <c r="S796" s="84"/>
      <c r="T796" s="84"/>
      <c r="U796" s="3"/>
      <c r="V796" s="42">
        <v>0</v>
      </c>
      <c r="W796" s="42" t="s">
        <v>2562</v>
      </c>
      <c r="X796" s="42" t="s">
        <v>2562</v>
      </c>
      <c r="Y796" s="42" t="s">
        <v>2562</v>
      </c>
      <c r="Z796" s="42" t="s">
        <v>2562</v>
      </c>
      <c r="AA796" s="42" t="s">
        <v>2562</v>
      </c>
      <c r="AB796" s="42" t="s">
        <v>2562</v>
      </c>
      <c r="AC796" s="42" t="s">
        <v>2562</v>
      </c>
      <c r="AD796" s="167"/>
      <c r="AE796" s="167"/>
      <c r="AF796" s="167"/>
      <c r="AG796" s="167"/>
      <c r="AH796" s="167"/>
      <c r="AI796" s="167"/>
      <c r="AJ796" s="167"/>
      <c r="AK796" s="167"/>
      <c r="AL796" s="167"/>
      <c r="AM796" s="167"/>
    </row>
    <row r="797" spans="1:39" s="4" customFormat="1" x14ac:dyDescent="0.2">
      <c r="A797" s="43"/>
      <c r="B797" s="44"/>
      <c r="C797" s="43"/>
      <c r="D797" s="58"/>
      <c r="E797" s="43"/>
      <c r="F797" s="45"/>
      <c r="G797" s="45"/>
      <c r="H797" s="46"/>
      <c r="I797" s="42"/>
      <c r="J797" s="42"/>
      <c r="K797" s="3"/>
      <c r="L797" s="58"/>
      <c r="M797" s="58"/>
      <c r="N797" s="58"/>
      <c r="O797" s="58"/>
      <c r="P797" s="55"/>
      <c r="Q797" s="58"/>
      <c r="R797" s="84"/>
      <c r="S797" s="84"/>
      <c r="T797" s="84"/>
      <c r="U797" s="3"/>
      <c r="V797" s="42">
        <v>0</v>
      </c>
      <c r="W797" s="42" t="s">
        <v>2562</v>
      </c>
      <c r="X797" s="42" t="s">
        <v>2562</v>
      </c>
      <c r="Y797" s="42" t="s">
        <v>2562</v>
      </c>
      <c r="Z797" s="42" t="s">
        <v>2562</v>
      </c>
      <c r="AA797" s="42" t="s">
        <v>2562</v>
      </c>
      <c r="AB797" s="42" t="s">
        <v>2562</v>
      </c>
      <c r="AC797" s="42" t="s">
        <v>2562</v>
      </c>
      <c r="AD797" s="167"/>
      <c r="AE797" s="167"/>
      <c r="AF797" s="167"/>
      <c r="AG797" s="167"/>
      <c r="AH797" s="167"/>
      <c r="AI797" s="167"/>
      <c r="AJ797" s="167"/>
      <c r="AK797" s="167"/>
      <c r="AL797" s="167"/>
      <c r="AM797" s="167"/>
    </row>
    <row r="798" spans="1:39" s="4" customFormat="1" x14ac:dyDescent="0.2">
      <c r="A798" s="43"/>
      <c r="B798" s="44"/>
      <c r="C798" s="43"/>
      <c r="D798" s="58"/>
      <c r="E798" s="43"/>
      <c r="F798" s="45"/>
      <c r="G798" s="45"/>
      <c r="H798" s="46"/>
      <c r="I798" s="42"/>
      <c r="J798" s="42"/>
      <c r="K798" s="3"/>
      <c r="L798" s="58"/>
      <c r="M798" s="58"/>
      <c r="N798" s="58"/>
      <c r="O798" s="58"/>
      <c r="P798" s="55"/>
      <c r="Q798" s="58"/>
      <c r="R798" s="84"/>
      <c r="S798" s="84"/>
      <c r="T798" s="84"/>
      <c r="U798" s="3"/>
      <c r="V798" s="42">
        <v>0</v>
      </c>
      <c r="W798" s="42" t="s">
        <v>2562</v>
      </c>
      <c r="X798" s="42" t="s">
        <v>2562</v>
      </c>
      <c r="Y798" s="42" t="s">
        <v>2562</v>
      </c>
      <c r="Z798" s="42" t="s">
        <v>2562</v>
      </c>
      <c r="AA798" s="42" t="s">
        <v>2562</v>
      </c>
      <c r="AB798" s="42" t="s">
        <v>2562</v>
      </c>
      <c r="AC798" s="42" t="s">
        <v>2562</v>
      </c>
      <c r="AD798" s="167"/>
      <c r="AE798" s="167"/>
      <c r="AF798" s="167"/>
      <c r="AG798" s="167"/>
      <c r="AH798" s="167"/>
      <c r="AI798" s="167"/>
      <c r="AJ798" s="167"/>
      <c r="AK798" s="167"/>
      <c r="AL798" s="167"/>
      <c r="AM798" s="167"/>
    </row>
    <row r="799" spans="1:39" s="4" customFormat="1" x14ac:dyDescent="0.2">
      <c r="A799" s="43"/>
      <c r="B799" s="44"/>
      <c r="C799" s="43"/>
      <c r="D799" s="58"/>
      <c r="E799" s="43"/>
      <c r="F799" s="45"/>
      <c r="G799" s="45"/>
      <c r="H799" s="46"/>
      <c r="I799" s="42"/>
      <c r="J799" s="42"/>
      <c r="K799" s="3"/>
      <c r="L799" s="58"/>
      <c r="M799" s="58"/>
      <c r="N799" s="58"/>
      <c r="O799" s="58"/>
      <c r="P799" s="55"/>
      <c r="Q799" s="58"/>
      <c r="R799" s="84"/>
      <c r="S799" s="84"/>
      <c r="T799" s="84"/>
      <c r="U799" s="3"/>
      <c r="V799" s="42">
        <v>0</v>
      </c>
      <c r="W799" s="42" t="s">
        <v>2562</v>
      </c>
      <c r="X799" s="42" t="s">
        <v>2562</v>
      </c>
      <c r="Y799" s="42" t="s">
        <v>2562</v>
      </c>
      <c r="Z799" s="42" t="s">
        <v>2562</v>
      </c>
      <c r="AA799" s="42" t="s">
        <v>2562</v>
      </c>
      <c r="AB799" s="42" t="s">
        <v>2562</v>
      </c>
      <c r="AC799" s="42" t="s">
        <v>2562</v>
      </c>
      <c r="AD799" s="167"/>
      <c r="AE799" s="167"/>
      <c r="AF799" s="167"/>
      <c r="AG799" s="167"/>
      <c r="AH799" s="167"/>
      <c r="AI799" s="167"/>
      <c r="AJ799" s="167"/>
      <c r="AK799" s="167"/>
      <c r="AL799" s="167"/>
      <c r="AM799" s="167"/>
    </row>
    <row r="800" spans="1:39" s="4" customFormat="1" x14ac:dyDescent="0.2">
      <c r="A800" s="43"/>
      <c r="B800" s="44"/>
      <c r="C800" s="43"/>
      <c r="D800" s="58"/>
      <c r="E800" s="43"/>
      <c r="F800" s="45"/>
      <c r="G800" s="45"/>
      <c r="H800" s="46"/>
      <c r="I800" s="42"/>
      <c r="J800" s="42"/>
      <c r="K800" s="3"/>
      <c r="L800" s="58"/>
      <c r="M800" s="58"/>
      <c r="N800" s="58"/>
      <c r="O800" s="58"/>
      <c r="P800" s="55"/>
      <c r="Q800" s="58"/>
      <c r="R800" s="84"/>
      <c r="S800" s="84"/>
      <c r="T800" s="84"/>
      <c r="U800" s="3"/>
      <c r="V800" s="42">
        <v>0</v>
      </c>
      <c r="W800" s="42" t="s">
        <v>2562</v>
      </c>
      <c r="X800" s="42" t="s">
        <v>2562</v>
      </c>
      <c r="Y800" s="42" t="s">
        <v>2562</v>
      </c>
      <c r="Z800" s="42" t="s">
        <v>2562</v>
      </c>
      <c r="AA800" s="42" t="s">
        <v>2562</v>
      </c>
      <c r="AB800" s="42" t="s">
        <v>2562</v>
      </c>
      <c r="AC800" s="42" t="s">
        <v>2562</v>
      </c>
      <c r="AD800" s="167"/>
      <c r="AE800" s="167"/>
      <c r="AF800" s="167"/>
      <c r="AG800" s="167"/>
      <c r="AH800" s="167"/>
      <c r="AI800" s="167"/>
      <c r="AJ800" s="167"/>
      <c r="AK800" s="167"/>
      <c r="AL800" s="167"/>
      <c r="AM800" s="167"/>
    </row>
    <row r="801" spans="1:39" s="4" customFormat="1" x14ac:dyDescent="0.2">
      <c r="A801" s="43"/>
      <c r="B801" s="44"/>
      <c r="C801" s="43"/>
      <c r="D801" s="58"/>
      <c r="E801" s="43"/>
      <c r="F801" s="45"/>
      <c r="G801" s="45"/>
      <c r="H801" s="46"/>
      <c r="I801" s="42"/>
      <c r="J801" s="42"/>
      <c r="K801" s="3"/>
      <c r="L801" s="58"/>
      <c r="M801" s="58"/>
      <c r="N801" s="58"/>
      <c r="O801" s="58"/>
      <c r="P801" s="55"/>
      <c r="Q801" s="58"/>
      <c r="R801" s="84"/>
      <c r="S801" s="84"/>
      <c r="T801" s="84"/>
      <c r="U801" s="3"/>
      <c r="V801" s="42">
        <v>0</v>
      </c>
      <c r="W801" s="42" t="s">
        <v>2562</v>
      </c>
      <c r="X801" s="42" t="s">
        <v>2562</v>
      </c>
      <c r="Y801" s="42" t="s">
        <v>2562</v>
      </c>
      <c r="Z801" s="42" t="s">
        <v>2562</v>
      </c>
      <c r="AA801" s="42" t="s">
        <v>2562</v>
      </c>
      <c r="AB801" s="42" t="s">
        <v>2562</v>
      </c>
      <c r="AC801" s="42" t="s">
        <v>2562</v>
      </c>
      <c r="AD801" s="167"/>
      <c r="AE801" s="167"/>
      <c r="AF801" s="167"/>
      <c r="AG801" s="167"/>
      <c r="AH801" s="167"/>
      <c r="AI801" s="167"/>
      <c r="AJ801" s="167"/>
      <c r="AK801" s="167"/>
      <c r="AL801" s="167"/>
      <c r="AM801" s="167"/>
    </row>
    <row r="802" spans="1:39" s="4" customFormat="1" x14ac:dyDescent="0.2">
      <c r="A802" s="43"/>
      <c r="B802" s="44"/>
      <c r="C802" s="43"/>
      <c r="D802" s="58"/>
      <c r="E802" s="43"/>
      <c r="F802" s="45"/>
      <c r="G802" s="45"/>
      <c r="H802" s="46"/>
      <c r="I802" s="42"/>
      <c r="J802" s="42"/>
      <c r="K802" s="3"/>
      <c r="L802" s="58"/>
      <c r="M802" s="58"/>
      <c r="N802" s="58"/>
      <c r="O802" s="58"/>
      <c r="P802" s="55"/>
      <c r="Q802" s="58"/>
      <c r="R802" s="84"/>
      <c r="S802" s="84"/>
      <c r="T802" s="84"/>
      <c r="U802" s="3"/>
      <c r="V802" s="42">
        <v>0</v>
      </c>
      <c r="W802" s="42" t="s">
        <v>2562</v>
      </c>
      <c r="X802" s="42" t="s">
        <v>2562</v>
      </c>
      <c r="Y802" s="42" t="s">
        <v>2562</v>
      </c>
      <c r="Z802" s="42" t="s">
        <v>2562</v>
      </c>
      <c r="AA802" s="42" t="s">
        <v>2562</v>
      </c>
      <c r="AB802" s="42" t="s">
        <v>2562</v>
      </c>
      <c r="AC802" s="42" t="s">
        <v>2562</v>
      </c>
      <c r="AD802" s="167"/>
      <c r="AE802" s="167"/>
      <c r="AF802" s="167"/>
      <c r="AG802" s="167"/>
      <c r="AH802" s="167"/>
      <c r="AI802" s="167"/>
      <c r="AJ802" s="167"/>
      <c r="AK802" s="167"/>
      <c r="AL802" s="167"/>
      <c r="AM802" s="167"/>
    </row>
    <row r="803" spans="1:39" s="4" customFormat="1" x14ac:dyDescent="0.2">
      <c r="A803" s="43"/>
      <c r="B803" s="44"/>
      <c r="C803" s="43"/>
      <c r="D803" s="58"/>
      <c r="E803" s="43"/>
      <c r="F803" s="45"/>
      <c r="G803" s="45"/>
      <c r="H803" s="46"/>
      <c r="I803" s="42"/>
      <c r="J803" s="42"/>
      <c r="K803" s="3"/>
      <c r="L803" s="58"/>
      <c r="M803" s="58"/>
      <c r="N803" s="58"/>
      <c r="O803" s="58"/>
      <c r="P803" s="55"/>
      <c r="Q803" s="58"/>
      <c r="R803" s="84"/>
      <c r="S803" s="84"/>
      <c r="T803" s="84"/>
      <c r="U803" s="3"/>
      <c r="V803" s="42">
        <v>0</v>
      </c>
      <c r="W803" s="42" t="s">
        <v>2562</v>
      </c>
      <c r="X803" s="42" t="s">
        <v>2562</v>
      </c>
      <c r="Y803" s="42" t="s">
        <v>2562</v>
      </c>
      <c r="Z803" s="42" t="s">
        <v>2562</v>
      </c>
      <c r="AA803" s="42" t="s">
        <v>2562</v>
      </c>
      <c r="AB803" s="42" t="s">
        <v>2562</v>
      </c>
      <c r="AC803" s="42" t="s">
        <v>2562</v>
      </c>
      <c r="AD803" s="167"/>
      <c r="AE803" s="167"/>
      <c r="AF803" s="167"/>
      <c r="AG803" s="167"/>
      <c r="AH803" s="167"/>
      <c r="AI803" s="167"/>
      <c r="AJ803" s="167"/>
      <c r="AK803" s="167"/>
      <c r="AL803" s="167"/>
      <c r="AM803" s="167"/>
    </row>
    <row r="804" spans="1:39" s="4" customFormat="1" x14ac:dyDescent="0.2">
      <c r="A804" s="43"/>
      <c r="B804" s="44"/>
      <c r="C804" s="43"/>
      <c r="D804" s="58"/>
      <c r="E804" s="43"/>
      <c r="F804" s="45"/>
      <c r="G804" s="45"/>
      <c r="H804" s="46"/>
      <c r="I804" s="42"/>
      <c r="J804" s="42"/>
      <c r="K804" s="3"/>
      <c r="L804" s="58"/>
      <c r="M804" s="58"/>
      <c r="N804" s="58"/>
      <c r="O804" s="58"/>
      <c r="P804" s="55"/>
      <c r="Q804" s="58"/>
      <c r="R804" s="84"/>
      <c r="S804" s="84"/>
      <c r="T804" s="84"/>
      <c r="U804" s="3"/>
      <c r="V804" s="42">
        <v>0</v>
      </c>
      <c r="W804" s="42" t="s">
        <v>2562</v>
      </c>
      <c r="X804" s="42" t="s">
        <v>2562</v>
      </c>
      <c r="Y804" s="42" t="s">
        <v>2562</v>
      </c>
      <c r="Z804" s="42" t="s">
        <v>2562</v>
      </c>
      <c r="AA804" s="42" t="s">
        <v>2562</v>
      </c>
      <c r="AB804" s="42" t="s">
        <v>2562</v>
      </c>
      <c r="AC804" s="42" t="s">
        <v>2562</v>
      </c>
      <c r="AD804" s="167"/>
      <c r="AE804" s="167"/>
      <c r="AF804" s="167"/>
      <c r="AG804" s="167"/>
      <c r="AH804" s="167"/>
      <c r="AI804" s="167"/>
      <c r="AJ804" s="167"/>
      <c r="AK804" s="167"/>
      <c r="AL804" s="167"/>
      <c r="AM804" s="167"/>
    </row>
    <row r="805" spans="1:39" s="4" customFormat="1" x14ac:dyDescent="0.2">
      <c r="A805" s="43"/>
      <c r="B805" s="44"/>
      <c r="C805" s="43"/>
      <c r="D805" s="58"/>
      <c r="E805" s="43"/>
      <c r="F805" s="45"/>
      <c r="G805" s="45"/>
      <c r="H805" s="46"/>
      <c r="I805" s="42"/>
      <c r="J805" s="42"/>
      <c r="K805" s="3"/>
      <c r="L805" s="58"/>
      <c r="M805" s="58"/>
      <c r="N805" s="58"/>
      <c r="O805" s="58"/>
      <c r="P805" s="55"/>
      <c r="Q805" s="58"/>
      <c r="R805" s="84"/>
      <c r="S805" s="84"/>
      <c r="T805" s="84"/>
      <c r="U805" s="3"/>
      <c r="V805" s="42">
        <v>0</v>
      </c>
      <c r="W805" s="42" t="s">
        <v>2562</v>
      </c>
      <c r="X805" s="42" t="s">
        <v>2562</v>
      </c>
      <c r="Y805" s="42" t="s">
        <v>2562</v>
      </c>
      <c r="Z805" s="42" t="s">
        <v>2562</v>
      </c>
      <c r="AA805" s="42" t="s">
        <v>2562</v>
      </c>
      <c r="AB805" s="42" t="s">
        <v>2562</v>
      </c>
      <c r="AC805" s="42" t="s">
        <v>2562</v>
      </c>
      <c r="AD805" s="167"/>
      <c r="AE805" s="167"/>
      <c r="AF805" s="167"/>
      <c r="AG805" s="167"/>
      <c r="AH805" s="167"/>
      <c r="AI805" s="167"/>
      <c r="AJ805" s="167"/>
      <c r="AK805" s="167"/>
      <c r="AL805" s="167"/>
      <c r="AM805" s="167"/>
    </row>
    <row r="806" spans="1:39" s="4" customFormat="1" x14ac:dyDescent="0.2">
      <c r="A806" s="43"/>
      <c r="B806" s="44"/>
      <c r="C806" s="43"/>
      <c r="D806" s="58"/>
      <c r="E806" s="43"/>
      <c r="F806" s="45"/>
      <c r="G806" s="45"/>
      <c r="H806" s="46"/>
      <c r="I806" s="42"/>
      <c r="J806" s="42"/>
      <c r="K806" s="3"/>
      <c r="L806" s="58"/>
      <c r="M806" s="58"/>
      <c r="N806" s="58"/>
      <c r="O806" s="58"/>
      <c r="P806" s="55"/>
      <c r="Q806" s="58"/>
      <c r="R806" s="84"/>
      <c r="S806" s="84"/>
      <c r="T806" s="84"/>
      <c r="U806" s="3"/>
      <c r="V806" s="42">
        <v>0</v>
      </c>
      <c r="W806" s="42" t="s">
        <v>2562</v>
      </c>
      <c r="X806" s="42" t="s">
        <v>2562</v>
      </c>
      <c r="Y806" s="42" t="s">
        <v>2562</v>
      </c>
      <c r="Z806" s="42" t="s">
        <v>2562</v>
      </c>
      <c r="AA806" s="42" t="s">
        <v>2562</v>
      </c>
      <c r="AB806" s="42" t="s">
        <v>2562</v>
      </c>
      <c r="AC806" s="42" t="s">
        <v>2562</v>
      </c>
      <c r="AD806" s="167"/>
      <c r="AE806" s="167"/>
      <c r="AF806" s="167"/>
      <c r="AG806" s="167"/>
      <c r="AH806" s="167"/>
      <c r="AI806" s="167"/>
      <c r="AJ806" s="167"/>
      <c r="AK806" s="167"/>
      <c r="AL806" s="167"/>
      <c r="AM806" s="167"/>
    </row>
    <row r="807" spans="1:39" s="4" customFormat="1" x14ac:dyDescent="0.2">
      <c r="A807" s="43"/>
      <c r="B807" s="44"/>
      <c r="C807" s="43"/>
      <c r="D807" s="58"/>
      <c r="E807" s="43"/>
      <c r="F807" s="45"/>
      <c r="G807" s="45"/>
      <c r="H807" s="46"/>
      <c r="I807" s="42"/>
      <c r="J807" s="42"/>
      <c r="K807" s="3"/>
      <c r="L807" s="58"/>
      <c r="M807" s="58"/>
      <c r="N807" s="58"/>
      <c r="O807" s="58"/>
      <c r="P807" s="55"/>
      <c r="Q807" s="58"/>
      <c r="R807" s="84"/>
      <c r="S807" s="84"/>
      <c r="T807" s="84"/>
      <c r="U807" s="3"/>
      <c r="V807" s="42">
        <v>0</v>
      </c>
      <c r="W807" s="42" t="s">
        <v>2562</v>
      </c>
      <c r="X807" s="42" t="s">
        <v>2562</v>
      </c>
      <c r="Y807" s="42" t="s">
        <v>2562</v>
      </c>
      <c r="Z807" s="42" t="s">
        <v>2562</v>
      </c>
      <c r="AA807" s="42" t="s">
        <v>2562</v>
      </c>
      <c r="AB807" s="42" t="s">
        <v>2562</v>
      </c>
      <c r="AC807" s="42" t="s">
        <v>2562</v>
      </c>
      <c r="AD807" s="167"/>
      <c r="AE807" s="167"/>
      <c r="AF807" s="167"/>
      <c r="AG807" s="167"/>
      <c r="AH807" s="167"/>
      <c r="AI807" s="167"/>
      <c r="AJ807" s="167"/>
      <c r="AK807" s="167"/>
      <c r="AL807" s="167"/>
      <c r="AM807" s="167"/>
    </row>
    <row r="808" spans="1:39" s="4" customFormat="1" x14ac:dyDescent="0.2">
      <c r="A808" s="43"/>
      <c r="B808" s="44"/>
      <c r="C808" s="43"/>
      <c r="D808" s="58"/>
      <c r="E808" s="43"/>
      <c r="F808" s="45"/>
      <c r="G808" s="45"/>
      <c r="H808" s="46"/>
      <c r="I808" s="42"/>
      <c r="J808" s="42"/>
      <c r="K808" s="3"/>
      <c r="L808" s="58"/>
      <c r="M808" s="58"/>
      <c r="N808" s="58"/>
      <c r="O808" s="58"/>
      <c r="P808" s="55"/>
      <c r="Q808" s="58"/>
      <c r="R808" s="84"/>
      <c r="S808" s="84"/>
      <c r="T808" s="84"/>
      <c r="U808" s="3"/>
      <c r="V808" s="42">
        <v>0</v>
      </c>
      <c r="W808" s="42" t="s">
        <v>2562</v>
      </c>
      <c r="X808" s="42" t="s">
        <v>2562</v>
      </c>
      <c r="Y808" s="42" t="s">
        <v>2562</v>
      </c>
      <c r="Z808" s="42" t="s">
        <v>2562</v>
      </c>
      <c r="AA808" s="42" t="s">
        <v>2562</v>
      </c>
      <c r="AB808" s="42" t="s">
        <v>2562</v>
      </c>
      <c r="AC808" s="42" t="s">
        <v>2562</v>
      </c>
      <c r="AD808" s="167"/>
      <c r="AE808" s="167"/>
      <c r="AF808" s="167"/>
      <c r="AG808" s="167"/>
      <c r="AH808" s="167"/>
      <c r="AI808" s="167"/>
      <c r="AJ808" s="167"/>
      <c r="AK808" s="167"/>
      <c r="AL808" s="167"/>
      <c r="AM808" s="167"/>
    </row>
    <row r="809" spans="1:39" s="4" customFormat="1" x14ac:dyDescent="0.2">
      <c r="A809" s="43"/>
      <c r="B809" s="44"/>
      <c r="C809" s="43"/>
      <c r="D809" s="58"/>
      <c r="E809" s="43"/>
      <c r="F809" s="45"/>
      <c r="G809" s="45"/>
      <c r="H809" s="46"/>
      <c r="I809" s="42"/>
      <c r="J809" s="42"/>
      <c r="K809" s="3"/>
      <c r="L809" s="58"/>
      <c r="M809" s="58"/>
      <c r="N809" s="58"/>
      <c r="O809" s="58"/>
      <c r="P809" s="55"/>
      <c r="Q809" s="58"/>
      <c r="R809" s="84"/>
      <c r="S809" s="84"/>
      <c r="T809" s="84"/>
      <c r="U809" s="3"/>
      <c r="V809" s="42">
        <v>0</v>
      </c>
      <c r="W809" s="42" t="s">
        <v>2562</v>
      </c>
      <c r="X809" s="42" t="s">
        <v>2562</v>
      </c>
      <c r="Y809" s="42" t="s">
        <v>2562</v>
      </c>
      <c r="Z809" s="42" t="s">
        <v>2562</v>
      </c>
      <c r="AA809" s="42" t="s">
        <v>2562</v>
      </c>
      <c r="AB809" s="42" t="s">
        <v>2562</v>
      </c>
      <c r="AC809" s="42" t="s">
        <v>2562</v>
      </c>
      <c r="AD809" s="167"/>
      <c r="AE809" s="167"/>
      <c r="AF809" s="167"/>
      <c r="AG809" s="167"/>
      <c r="AH809" s="167"/>
      <c r="AI809" s="167"/>
      <c r="AJ809" s="167"/>
      <c r="AK809" s="167"/>
      <c r="AL809" s="167"/>
      <c r="AM809" s="167"/>
    </row>
    <row r="810" spans="1:39" s="4" customFormat="1" x14ac:dyDescent="0.2">
      <c r="A810" s="43"/>
      <c r="B810" s="44"/>
      <c r="C810" s="43"/>
      <c r="D810" s="58"/>
      <c r="E810" s="43"/>
      <c r="F810" s="45"/>
      <c r="G810" s="45"/>
      <c r="H810" s="46"/>
      <c r="I810" s="42"/>
      <c r="J810" s="42"/>
      <c r="K810" s="3"/>
      <c r="L810" s="58"/>
      <c r="M810" s="58"/>
      <c r="N810" s="58"/>
      <c r="O810" s="58"/>
      <c r="P810" s="55"/>
      <c r="Q810" s="58"/>
      <c r="R810" s="84"/>
      <c r="S810" s="84"/>
      <c r="T810" s="84"/>
      <c r="U810" s="3"/>
      <c r="V810" s="42">
        <v>0</v>
      </c>
      <c r="W810" s="42" t="s">
        <v>2562</v>
      </c>
      <c r="X810" s="42" t="s">
        <v>2562</v>
      </c>
      <c r="Y810" s="42" t="s">
        <v>2562</v>
      </c>
      <c r="Z810" s="42" t="s">
        <v>2562</v>
      </c>
      <c r="AA810" s="42" t="s">
        <v>2562</v>
      </c>
      <c r="AB810" s="42" t="s">
        <v>2562</v>
      </c>
      <c r="AC810" s="42" t="s">
        <v>2562</v>
      </c>
      <c r="AD810" s="167"/>
      <c r="AE810" s="167"/>
      <c r="AF810" s="167"/>
      <c r="AG810" s="167"/>
      <c r="AH810" s="167"/>
      <c r="AI810" s="167"/>
      <c r="AJ810" s="167"/>
      <c r="AK810" s="167"/>
      <c r="AL810" s="167"/>
      <c r="AM810" s="167"/>
    </row>
    <row r="811" spans="1:39" s="4" customFormat="1" x14ac:dyDescent="0.2">
      <c r="A811" s="43"/>
      <c r="B811" s="44"/>
      <c r="C811" s="43"/>
      <c r="D811" s="58"/>
      <c r="E811" s="43"/>
      <c r="F811" s="45"/>
      <c r="G811" s="45"/>
      <c r="H811" s="46"/>
      <c r="I811" s="42"/>
      <c r="J811" s="42"/>
      <c r="K811" s="3"/>
      <c r="L811" s="58"/>
      <c r="M811" s="58"/>
      <c r="N811" s="58"/>
      <c r="O811" s="58"/>
      <c r="P811" s="55"/>
      <c r="Q811" s="58"/>
      <c r="R811" s="84"/>
      <c r="S811" s="84"/>
      <c r="T811" s="84"/>
      <c r="U811" s="3"/>
      <c r="V811" s="42">
        <v>0</v>
      </c>
      <c r="W811" s="42" t="s">
        <v>2562</v>
      </c>
      <c r="X811" s="42" t="s">
        <v>2562</v>
      </c>
      <c r="Y811" s="42" t="s">
        <v>2562</v>
      </c>
      <c r="Z811" s="42" t="s">
        <v>2562</v>
      </c>
      <c r="AA811" s="42" t="s">
        <v>2562</v>
      </c>
      <c r="AB811" s="42" t="s">
        <v>2562</v>
      </c>
      <c r="AC811" s="42" t="s">
        <v>2562</v>
      </c>
      <c r="AD811" s="167"/>
      <c r="AE811" s="167"/>
      <c r="AF811" s="167"/>
      <c r="AG811" s="167"/>
      <c r="AH811" s="167"/>
      <c r="AI811" s="167"/>
      <c r="AJ811" s="167"/>
      <c r="AK811" s="167"/>
      <c r="AL811" s="167"/>
      <c r="AM811" s="167"/>
    </row>
    <row r="812" spans="1:39" s="4" customFormat="1" x14ac:dyDescent="0.2">
      <c r="A812" s="43"/>
      <c r="B812" s="44"/>
      <c r="C812" s="43"/>
      <c r="D812" s="58"/>
      <c r="E812" s="43"/>
      <c r="F812" s="45"/>
      <c r="G812" s="45"/>
      <c r="H812" s="46"/>
      <c r="I812" s="42"/>
      <c r="J812" s="42"/>
      <c r="K812" s="3"/>
      <c r="L812" s="58"/>
      <c r="M812" s="58"/>
      <c r="N812" s="58"/>
      <c r="O812" s="58"/>
      <c r="P812" s="55"/>
      <c r="Q812" s="58"/>
      <c r="R812" s="84"/>
      <c r="S812" s="84"/>
      <c r="T812" s="84"/>
      <c r="U812" s="3"/>
      <c r="V812" s="42">
        <v>0</v>
      </c>
      <c r="W812" s="42" t="s">
        <v>2562</v>
      </c>
      <c r="X812" s="42" t="s">
        <v>2562</v>
      </c>
      <c r="Y812" s="42" t="s">
        <v>2562</v>
      </c>
      <c r="Z812" s="42" t="s">
        <v>2562</v>
      </c>
      <c r="AA812" s="42" t="s">
        <v>2562</v>
      </c>
      <c r="AB812" s="42" t="s">
        <v>2562</v>
      </c>
      <c r="AC812" s="42" t="s">
        <v>2562</v>
      </c>
      <c r="AD812" s="167"/>
      <c r="AE812" s="167"/>
      <c r="AF812" s="167"/>
      <c r="AG812" s="167"/>
      <c r="AH812" s="167"/>
      <c r="AI812" s="167"/>
      <c r="AJ812" s="167"/>
      <c r="AK812" s="167"/>
      <c r="AL812" s="167"/>
      <c r="AM812" s="167"/>
    </row>
    <row r="813" spans="1:39" s="4" customFormat="1" x14ac:dyDescent="0.2">
      <c r="A813" s="43"/>
      <c r="B813" s="44"/>
      <c r="C813" s="43"/>
      <c r="D813" s="58"/>
      <c r="E813" s="43"/>
      <c r="F813" s="45"/>
      <c r="G813" s="45"/>
      <c r="H813" s="46"/>
      <c r="I813" s="42"/>
      <c r="J813" s="42"/>
      <c r="K813" s="3"/>
      <c r="L813" s="58"/>
      <c r="M813" s="58"/>
      <c r="N813" s="58"/>
      <c r="O813" s="58"/>
      <c r="P813" s="55"/>
      <c r="Q813" s="58"/>
      <c r="R813" s="84"/>
      <c r="S813" s="84"/>
      <c r="T813" s="84"/>
      <c r="U813" s="3"/>
      <c r="V813" s="42">
        <v>0</v>
      </c>
      <c r="W813" s="42" t="s">
        <v>2562</v>
      </c>
      <c r="X813" s="42" t="s">
        <v>2562</v>
      </c>
      <c r="Y813" s="42" t="s">
        <v>2562</v>
      </c>
      <c r="Z813" s="42" t="s">
        <v>2562</v>
      </c>
      <c r="AA813" s="42" t="s">
        <v>2562</v>
      </c>
      <c r="AB813" s="42" t="s">
        <v>2562</v>
      </c>
      <c r="AC813" s="42" t="s">
        <v>2562</v>
      </c>
      <c r="AD813" s="167"/>
      <c r="AE813" s="167"/>
      <c r="AF813" s="167"/>
      <c r="AG813" s="167"/>
      <c r="AH813" s="167"/>
      <c r="AI813" s="167"/>
      <c r="AJ813" s="167"/>
      <c r="AK813" s="167"/>
      <c r="AL813" s="167"/>
      <c r="AM813" s="167"/>
    </row>
    <row r="814" spans="1:39" s="4" customFormat="1" x14ac:dyDescent="0.2">
      <c r="A814" s="43"/>
      <c r="B814" s="44"/>
      <c r="C814" s="43"/>
      <c r="D814" s="58"/>
      <c r="E814" s="43"/>
      <c r="F814" s="45"/>
      <c r="G814" s="45"/>
      <c r="H814" s="46"/>
      <c r="I814" s="42"/>
      <c r="J814" s="42"/>
      <c r="K814" s="3"/>
      <c r="L814" s="58"/>
      <c r="M814" s="58"/>
      <c r="N814" s="58"/>
      <c r="O814" s="58"/>
      <c r="P814" s="55"/>
      <c r="Q814" s="58"/>
      <c r="R814" s="84"/>
      <c r="S814" s="84"/>
      <c r="T814" s="84"/>
      <c r="U814" s="3"/>
      <c r="V814" s="42">
        <v>0</v>
      </c>
      <c r="W814" s="42" t="s">
        <v>2562</v>
      </c>
      <c r="X814" s="42" t="s">
        <v>2562</v>
      </c>
      <c r="Y814" s="42" t="s">
        <v>2562</v>
      </c>
      <c r="Z814" s="42" t="s">
        <v>2562</v>
      </c>
      <c r="AA814" s="42" t="s">
        <v>2562</v>
      </c>
      <c r="AB814" s="42" t="s">
        <v>2562</v>
      </c>
      <c r="AC814" s="42" t="s">
        <v>2562</v>
      </c>
      <c r="AD814" s="167"/>
      <c r="AE814" s="167"/>
      <c r="AF814" s="167"/>
      <c r="AG814" s="167"/>
      <c r="AH814" s="167"/>
      <c r="AI814" s="167"/>
      <c r="AJ814" s="167"/>
      <c r="AK814" s="167"/>
      <c r="AL814" s="167"/>
      <c r="AM814" s="167"/>
    </row>
    <row r="815" spans="1:39" s="4" customFormat="1" x14ac:dyDescent="0.2">
      <c r="A815" s="43"/>
      <c r="B815" s="44"/>
      <c r="C815" s="43"/>
      <c r="D815" s="58"/>
      <c r="E815" s="43"/>
      <c r="F815" s="45"/>
      <c r="G815" s="45"/>
      <c r="H815" s="46"/>
      <c r="I815" s="42"/>
      <c r="J815" s="42"/>
      <c r="K815" s="3"/>
      <c r="L815" s="58"/>
      <c r="M815" s="58"/>
      <c r="N815" s="58"/>
      <c r="O815" s="58"/>
      <c r="P815" s="55"/>
      <c r="Q815" s="58"/>
      <c r="R815" s="84"/>
      <c r="S815" s="84"/>
      <c r="T815" s="84"/>
      <c r="U815" s="3"/>
      <c r="V815" s="42">
        <v>0</v>
      </c>
      <c r="W815" s="42" t="s">
        <v>2562</v>
      </c>
      <c r="X815" s="42" t="s">
        <v>2562</v>
      </c>
      <c r="Y815" s="42" t="s">
        <v>2562</v>
      </c>
      <c r="Z815" s="42" t="s">
        <v>2562</v>
      </c>
      <c r="AA815" s="42" t="s">
        <v>2562</v>
      </c>
      <c r="AB815" s="42" t="s">
        <v>2562</v>
      </c>
      <c r="AC815" s="42" t="s">
        <v>2562</v>
      </c>
      <c r="AD815" s="167"/>
      <c r="AE815" s="167"/>
      <c r="AF815" s="167"/>
      <c r="AG815" s="167"/>
      <c r="AH815" s="167"/>
      <c r="AI815" s="167"/>
      <c r="AJ815" s="167"/>
      <c r="AK815" s="167"/>
      <c r="AL815" s="167"/>
      <c r="AM815" s="167"/>
    </row>
    <row r="816" spans="1:39" s="4" customFormat="1" x14ac:dyDescent="0.2">
      <c r="A816" s="43"/>
      <c r="B816" s="44"/>
      <c r="C816" s="43"/>
      <c r="D816" s="58"/>
      <c r="E816" s="43"/>
      <c r="F816" s="45"/>
      <c r="G816" s="45"/>
      <c r="H816" s="46"/>
      <c r="I816" s="42"/>
      <c r="J816" s="42"/>
      <c r="K816" s="3"/>
      <c r="L816" s="58"/>
      <c r="M816" s="58"/>
      <c r="N816" s="58"/>
      <c r="O816" s="58"/>
      <c r="P816" s="55"/>
      <c r="Q816" s="58"/>
      <c r="R816" s="84"/>
      <c r="S816" s="84"/>
      <c r="T816" s="84"/>
      <c r="U816" s="3"/>
      <c r="V816" s="42">
        <v>0</v>
      </c>
      <c r="W816" s="42" t="s">
        <v>2562</v>
      </c>
      <c r="X816" s="42" t="s">
        <v>2562</v>
      </c>
      <c r="Y816" s="42" t="s">
        <v>2562</v>
      </c>
      <c r="Z816" s="42" t="s">
        <v>2562</v>
      </c>
      <c r="AA816" s="42" t="s">
        <v>2562</v>
      </c>
      <c r="AB816" s="42" t="s">
        <v>2562</v>
      </c>
      <c r="AC816" s="42" t="s">
        <v>2562</v>
      </c>
      <c r="AD816" s="167"/>
      <c r="AE816" s="167"/>
      <c r="AF816" s="167"/>
      <c r="AG816" s="167"/>
      <c r="AH816" s="167"/>
      <c r="AI816" s="167"/>
      <c r="AJ816" s="167"/>
      <c r="AK816" s="167"/>
      <c r="AL816" s="167"/>
      <c r="AM816" s="167"/>
    </row>
    <row r="817" spans="1:39" s="4" customFormat="1" x14ac:dyDescent="0.2">
      <c r="A817" s="43"/>
      <c r="B817" s="44"/>
      <c r="C817" s="43"/>
      <c r="D817" s="58"/>
      <c r="E817" s="43"/>
      <c r="F817" s="45"/>
      <c r="G817" s="45"/>
      <c r="H817" s="46"/>
      <c r="I817" s="42"/>
      <c r="J817" s="42"/>
      <c r="K817" s="3"/>
      <c r="L817" s="58"/>
      <c r="M817" s="58"/>
      <c r="N817" s="58"/>
      <c r="O817" s="58"/>
      <c r="P817" s="55"/>
      <c r="Q817" s="58"/>
      <c r="R817" s="84"/>
      <c r="S817" s="84"/>
      <c r="T817" s="84"/>
      <c r="U817" s="3"/>
      <c r="V817" s="42">
        <v>0</v>
      </c>
      <c r="W817" s="42" t="s">
        <v>2562</v>
      </c>
      <c r="X817" s="42" t="s">
        <v>2562</v>
      </c>
      <c r="Y817" s="42" t="s">
        <v>2562</v>
      </c>
      <c r="Z817" s="42" t="s">
        <v>2562</v>
      </c>
      <c r="AA817" s="42" t="s">
        <v>2562</v>
      </c>
      <c r="AB817" s="42" t="s">
        <v>2562</v>
      </c>
      <c r="AC817" s="42" t="s">
        <v>2562</v>
      </c>
      <c r="AD817" s="167"/>
      <c r="AE817" s="167"/>
      <c r="AF817" s="167"/>
      <c r="AG817" s="167"/>
      <c r="AH817" s="167"/>
      <c r="AI817" s="167"/>
      <c r="AJ817" s="167"/>
      <c r="AK817" s="167"/>
      <c r="AL817" s="167"/>
      <c r="AM817" s="167"/>
    </row>
    <row r="818" spans="1:39" s="4" customFormat="1" x14ac:dyDescent="0.2">
      <c r="A818" s="43"/>
      <c r="B818" s="44"/>
      <c r="C818" s="43"/>
      <c r="D818" s="58"/>
      <c r="E818" s="43"/>
      <c r="F818" s="45"/>
      <c r="G818" s="45"/>
      <c r="H818" s="46"/>
      <c r="I818" s="42"/>
      <c r="J818" s="42"/>
      <c r="K818" s="3"/>
      <c r="L818" s="58"/>
      <c r="M818" s="58"/>
      <c r="N818" s="58"/>
      <c r="O818" s="58"/>
      <c r="P818" s="55"/>
      <c r="Q818" s="58"/>
      <c r="R818" s="84"/>
      <c r="S818" s="84"/>
      <c r="T818" s="84"/>
      <c r="U818" s="3"/>
      <c r="V818" s="42">
        <v>0</v>
      </c>
      <c r="W818" s="42" t="s">
        <v>2562</v>
      </c>
      <c r="X818" s="42" t="s">
        <v>2562</v>
      </c>
      <c r="Y818" s="42" t="s">
        <v>2562</v>
      </c>
      <c r="Z818" s="42" t="s">
        <v>2562</v>
      </c>
      <c r="AA818" s="42" t="s">
        <v>2562</v>
      </c>
      <c r="AB818" s="42" t="s">
        <v>2562</v>
      </c>
      <c r="AC818" s="42" t="s">
        <v>2562</v>
      </c>
      <c r="AD818" s="167"/>
      <c r="AE818" s="167"/>
      <c r="AF818" s="167"/>
      <c r="AG818" s="167"/>
      <c r="AH818" s="167"/>
      <c r="AI818" s="167"/>
      <c r="AJ818" s="167"/>
      <c r="AK818" s="167"/>
      <c r="AL818" s="167"/>
      <c r="AM818" s="167"/>
    </row>
    <row r="819" spans="1:39" s="4" customFormat="1" x14ac:dyDescent="0.2">
      <c r="A819" s="43"/>
      <c r="B819" s="44"/>
      <c r="C819" s="43"/>
      <c r="D819" s="58"/>
      <c r="E819" s="43"/>
      <c r="F819" s="45"/>
      <c r="G819" s="45"/>
      <c r="H819" s="46"/>
      <c r="I819" s="42"/>
      <c r="J819" s="42"/>
      <c r="K819" s="3"/>
      <c r="L819" s="58"/>
      <c r="M819" s="58"/>
      <c r="N819" s="58"/>
      <c r="O819" s="58"/>
      <c r="P819" s="55"/>
      <c r="Q819" s="58"/>
      <c r="R819" s="84"/>
      <c r="S819" s="84"/>
      <c r="T819" s="84"/>
      <c r="U819" s="3"/>
      <c r="V819" s="42">
        <v>0</v>
      </c>
      <c r="W819" s="42" t="s">
        <v>2562</v>
      </c>
      <c r="X819" s="42" t="s">
        <v>2562</v>
      </c>
      <c r="Y819" s="42" t="s">
        <v>2562</v>
      </c>
      <c r="Z819" s="42" t="s">
        <v>2562</v>
      </c>
      <c r="AA819" s="42" t="s">
        <v>2562</v>
      </c>
      <c r="AB819" s="42" t="s">
        <v>2562</v>
      </c>
      <c r="AC819" s="42" t="s">
        <v>2562</v>
      </c>
      <c r="AD819" s="167"/>
      <c r="AE819" s="167"/>
      <c r="AF819" s="167"/>
      <c r="AG819" s="167"/>
      <c r="AH819" s="167"/>
      <c r="AI819" s="167"/>
      <c r="AJ819" s="167"/>
      <c r="AK819" s="167"/>
      <c r="AL819" s="167"/>
      <c r="AM819" s="167"/>
    </row>
    <row r="820" spans="1:39" s="4" customFormat="1" x14ac:dyDescent="0.2">
      <c r="A820" s="43"/>
      <c r="B820" s="44"/>
      <c r="C820" s="43"/>
      <c r="D820" s="58"/>
      <c r="E820" s="43"/>
      <c r="F820" s="45"/>
      <c r="G820" s="45"/>
      <c r="H820" s="46"/>
      <c r="I820" s="42"/>
      <c r="J820" s="42"/>
      <c r="K820" s="3"/>
      <c r="L820" s="58"/>
      <c r="M820" s="58"/>
      <c r="N820" s="58"/>
      <c r="O820" s="58"/>
      <c r="P820" s="55"/>
      <c r="Q820" s="58"/>
      <c r="R820" s="84"/>
      <c r="S820" s="84"/>
      <c r="T820" s="84"/>
      <c r="U820" s="3"/>
      <c r="V820" s="42">
        <v>0</v>
      </c>
      <c r="W820" s="42" t="s">
        <v>2562</v>
      </c>
      <c r="X820" s="42" t="s">
        <v>2562</v>
      </c>
      <c r="Y820" s="42" t="s">
        <v>2562</v>
      </c>
      <c r="Z820" s="42" t="s">
        <v>2562</v>
      </c>
      <c r="AA820" s="42" t="s">
        <v>2562</v>
      </c>
      <c r="AB820" s="42" t="s">
        <v>2562</v>
      </c>
      <c r="AC820" s="42" t="s">
        <v>2562</v>
      </c>
      <c r="AD820" s="167"/>
      <c r="AE820" s="167"/>
      <c r="AF820" s="167"/>
      <c r="AG820" s="167"/>
      <c r="AH820" s="167"/>
      <c r="AI820" s="167"/>
      <c r="AJ820" s="167"/>
      <c r="AK820" s="167"/>
      <c r="AL820" s="167"/>
      <c r="AM820" s="167"/>
    </row>
    <row r="821" spans="1:39" s="4" customFormat="1" x14ac:dyDescent="0.2">
      <c r="A821" s="43"/>
      <c r="B821" s="44"/>
      <c r="C821" s="43"/>
      <c r="D821" s="58"/>
      <c r="E821" s="43"/>
      <c r="F821" s="45"/>
      <c r="G821" s="45"/>
      <c r="H821" s="46"/>
      <c r="I821" s="42"/>
      <c r="J821" s="42"/>
      <c r="K821" s="3"/>
      <c r="L821" s="58"/>
      <c r="M821" s="58"/>
      <c r="N821" s="58"/>
      <c r="O821" s="58"/>
      <c r="P821" s="55"/>
      <c r="Q821" s="58"/>
      <c r="R821" s="84"/>
      <c r="S821" s="84"/>
      <c r="T821" s="84"/>
      <c r="U821" s="3"/>
      <c r="V821" s="42">
        <v>0</v>
      </c>
      <c r="W821" s="42" t="s">
        <v>2562</v>
      </c>
      <c r="X821" s="42" t="s">
        <v>2562</v>
      </c>
      <c r="Y821" s="42" t="s">
        <v>2562</v>
      </c>
      <c r="Z821" s="42" t="s">
        <v>2562</v>
      </c>
      <c r="AA821" s="42" t="s">
        <v>2562</v>
      </c>
      <c r="AB821" s="42" t="s">
        <v>2562</v>
      </c>
      <c r="AC821" s="42" t="s">
        <v>2562</v>
      </c>
      <c r="AD821" s="167"/>
      <c r="AE821" s="167"/>
      <c r="AF821" s="167"/>
      <c r="AG821" s="167"/>
      <c r="AH821" s="167"/>
      <c r="AI821" s="167"/>
      <c r="AJ821" s="167"/>
      <c r="AK821" s="167"/>
      <c r="AL821" s="167"/>
      <c r="AM821" s="167"/>
    </row>
    <row r="822" spans="1:39" s="4" customFormat="1" x14ac:dyDescent="0.2">
      <c r="A822" s="43"/>
      <c r="B822" s="44"/>
      <c r="C822" s="43"/>
      <c r="D822" s="58"/>
      <c r="E822" s="43"/>
      <c r="F822" s="45"/>
      <c r="G822" s="45"/>
      <c r="H822" s="46"/>
      <c r="I822" s="42"/>
      <c r="J822" s="42"/>
      <c r="K822" s="3"/>
      <c r="L822" s="58"/>
      <c r="M822" s="58"/>
      <c r="N822" s="58"/>
      <c r="O822" s="58"/>
      <c r="P822" s="55"/>
      <c r="Q822" s="58"/>
      <c r="R822" s="84"/>
      <c r="S822" s="84"/>
      <c r="T822" s="84"/>
      <c r="U822" s="3"/>
      <c r="V822" s="42">
        <v>0</v>
      </c>
      <c r="W822" s="42" t="s">
        <v>2562</v>
      </c>
      <c r="X822" s="42" t="s">
        <v>2562</v>
      </c>
      <c r="Y822" s="42" t="s">
        <v>2562</v>
      </c>
      <c r="Z822" s="42" t="s">
        <v>2562</v>
      </c>
      <c r="AA822" s="42" t="s">
        <v>2562</v>
      </c>
      <c r="AB822" s="42" t="s">
        <v>2562</v>
      </c>
      <c r="AC822" s="42" t="s">
        <v>2562</v>
      </c>
      <c r="AD822" s="167"/>
      <c r="AE822" s="167"/>
      <c r="AF822" s="167"/>
      <c r="AG822" s="167"/>
      <c r="AH822" s="167"/>
      <c r="AI822" s="167"/>
      <c r="AJ822" s="167"/>
      <c r="AK822" s="167"/>
      <c r="AL822" s="167"/>
      <c r="AM822" s="167"/>
    </row>
    <row r="823" spans="1:39" s="4" customFormat="1" x14ac:dyDescent="0.2">
      <c r="A823" s="43"/>
      <c r="B823" s="44"/>
      <c r="C823" s="43"/>
      <c r="D823" s="58"/>
      <c r="E823" s="43"/>
      <c r="F823" s="45"/>
      <c r="G823" s="45"/>
      <c r="H823" s="46"/>
      <c r="I823" s="42"/>
      <c r="J823" s="42"/>
      <c r="K823" s="3"/>
      <c r="L823" s="58"/>
      <c r="M823" s="58"/>
      <c r="N823" s="58"/>
      <c r="O823" s="58"/>
      <c r="P823" s="55"/>
      <c r="Q823" s="58"/>
      <c r="R823" s="84"/>
      <c r="S823" s="84"/>
      <c r="T823" s="84"/>
      <c r="U823" s="3"/>
      <c r="V823" s="42">
        <v>0</v>
      </c>
      <c r="W823" s="42" t="s">
        <v>2562</v>
      </c>
      <c r="X823" s="42" t="s">
        <v>2562</v>
      </c>
      <c r="Y823" s="42" t="s">
        <v>2562</v>
      </c>
      <c r="Z823" s="42" t="s">
        <v>2562</v>
      </c>
      <c r="AA823" s="42" t="s">
        <v>2562</v>
      </c>
      <c r="AB823" s="42" t="s">
        <v>2562</v>
      </c>
      <c r="AC823" s="42" t="s">
        <v>2562</v>
      </c>
      <c r="AD823" s="167"/>
      <c r="AE823" s="167"/>
      <c r="AF823" s="167"/>
      <c r="AG823" s="167"/>
      <c r="AH823" s="167"/>
      <c r="AI823" s="167"/>
      <c r="AJ823" s="167"/>
      <c r="AK823" s="167"/>
      <c r="AL823" s="167"/>
      <c r="AM823" s="167"/>
    </row>
    <row r="824" spans="1:39" s="4" customFormat="1" x14ac:dyDescent="0.2">
      <c r="A824" s="43"/>
      <c r="B824" s="44"/>
      <c r="C824" s="43"/>
      <c r="D824" s="58"/>
      <c r="E824" s="43"/>
      <c r="F824" s="45"/>
      <c r="G824" s="45"/>
      <c r="H824" s="46"/>
      <c r="I824" s="42"/>
      <c r="J824" s="42"/>
      <c r="K824" s="3"/>
      <c r="L824" s="58"/>
      <c r="M824" s="58"/>
      <c r="N824" s="58"/>
      <c r="O824" s="58"/>
      <c r="P824" s="55"/>
      <c r="Q824" s="58"/>
      <c r="R824" s="84"/>
      <c r="S824" s="84"/>
      <c r="T824" s="84"/>
      <c r="U824" s="3"/>
      <c r="V824" s="42">
        <v>0</v>
      </c>
      <c r="W824" s="42" t="s">
        <v>2562</v>
      </c>
      <c r="X824" s="42" t="s">
        <v>2562</v>
      </c>
      <c r="Y824" s="42" t="s">
        <v>2562</v>
      </c>
      <c r="Z824" s="42" t="s">
        <v>2562</v>
      </c>
      <c r="AA824" s="42" t="s">
        <v>2562</v>
      </c>
      <c r="AB824" s="42" t="s">
        <v>2562</v>
      </c>
      <c r="AC824" s="42" t="s">
        <v>2562</v>
      </c>
      <c r="AD824" s="167"/>
      <c r="AE824" s="167"/>
      <c r="AF824" s="167"/>
      <c r="AG824" s="167"/>
      <c r="AH824" s="167"/>
      <c r="AI824" s="167"/>
      <c r="AJ824" s="167"/>
      <c r="AK824" s="167"/>
      <c r="AL824" s="167"/>
      <c r="AM824" s="167"/>
    </row>
    <row r="825" spans="1:39" s="4" customFormat="1" x14ac:dyDescent="0.2">
      <c r="A825" s="43"/>
      <c r="B825" s="44"/>
      <c r="C825" s="43"/>
      <c r="D825" s="58"/>
      <c r="E825" s="43"/>
      <c r="F825" s="45"/>
      <c r="G825" s="45"/>
      <c r="H825" s="46"/>
      <c r="I825" s="42"/>
      <c r="J825" s="42"/>
      <c r="K825" s="3"/>
      <c r="L825" s="58"/>
      <c r="M825" s="58"/>
      <c r="N825" s="58"/>
      <c r="O825" s="58"/>
      <c r="P825" s="55"/>
      <c r="Q825" s="58"/>
      <c r="R825" s="84"/>
      <c r="S825" s="84"/>
      <c r="T825" s="84"/>
      <c r="U825" s="3"/>
      <c r="V825" s="42">
        <v>0</v>
      </c>
      <c r="W825" s="42" t="s">
        <v>2562</v>
      </c>
      <c r="X825" s="42" t="s">
        <v>2562</v>
      </c>
      <c r="Y825" s="42" t="s">
        <v>2562</v>
      </c>
      <c r="Z825" s="42" t="s">
        <v>2562</v>
      </c>
      <c r="AA825" s="42" t="s">
        <v>2562</v>
      </c>
      <c r="AB825" s="42" t="s">
        <v>2562</v>
      </c>
      <c r="AC825" s="42" t="s">
        <v>2562</v>
      </c>
      <c r="AD825" s="167"/>
      <c r="AE825" s="167"/>
      <c r="AF825" s="167"/>
      <c r="AG825" s="167"/>
      <c r="AH825" s="167"/>
      <c r="AI825" s="167"/>
      <c r="AJ825" s="167"/>
      <c r="AK825" s="167"/>
      <c r="AL825" s="167"/>
      <c r="AM825" s="167"/>
    </row>
    <row r="826" spans="1:39" s="4" customFormat="1" x14ac:dyDescent="0.2">
      <c r="A826" s="43"/>
      <c r="B826" s="44"/>
      <c r="C826" s="43"/>
      <c r="D826" s="58"/>
      <c r="E826" s="43"/>
      <c r="F826" s="45"/>
      <c r="G826" s="45"/>
      <c r="H826" s="46"/>
      <c r="I826" s="42"/>
      <c r="J826" s="42"/>
      <c r="K826" s="3"/>
      <c r="L826" s="58"/>
      <c r="M826" s="58"/>
      <c r="N826" s="58"/>
      <c r="O826" s="58"/>
      <c r="P826" s="55"/>
      <c r="Q826" s="58"/>
      <c r="R826" s="84"/>
      <c r="S826" s="84"/>
      <c r="T826" s="84"/>
      <c r="U826" s="3"/>
      <c r="V826" s="42">
        <v>0</v>
      </c>
      <c r="W826" s="42" t="s">
        <v>2562</v>
      </c>
      <c r="X826" s="42" t="s">
        <v>2562</v>
      </c>
      <c r="Y826" s="42" t="s">
        <v>2562</v>
      </c>
      <c r="Z826" s="42" t="s">
        <v>2562</v>
      </c>
      <c r="AA826" s="42" t="s">
        <v>2562</v>
      </c>
      <c r="AB826" s="42" t="s">
        <v>2562</v>
      </c>
      <c r="AC826" s="42" t="s">
        <v>2562</v>
      </c>
      <c r="AD826" s="167"/>
      <c r="AE826" s="167"/>
      <c r="AF826" s="167"/>
      <c r="AG826" s="167"/>
      <c r="AH826" s="167"/>
      <c r="AI826" s="167"/>
      <c r="AJ826" s="167"/>
      <c r="AK826" s="167"/>
      <c r="AL826" s="167"/>
      <c r="AM826" s="167"/>
    </row>
    <row r="827" spans="1:39" s="4" customFormat="1" x14ac:dyDescent="0.2">
      <c r="A827" s="43"/>
      <c r="B827" s="44"/>
      <c r="C827" s="43"/>
      <c r="D827" s="58"/>
      <c r="E827" s="43"/>
      <c r="F827" s="45"/>
      <c r="G827" s="45"/>
      <c r="H827" s="46"/>
      <c r="I827" s="42"/>
      <c r="J827" s="42"/>
      <c r="K827" s="3"/>
      <c r="L827" s="58"/>
      <c r="M827" s="58"/>
      <c r="N827" s="58"/>
      <c r="O827" s="58"/>
      <c r="P827" s="55"/>
      <c r="Q827" s="58"/>
      <c r="R827" s="84"/>
      <c r="S827" s="84"/>
      <c r="T827" s="84"/>
      <c r="U827" s="3"/>
      <c r="V827" s="42">
        <v>0</v>
      </c>
      <c r="W827" s="42" t="s">
        <v>2562</v>
      </c>
      <c r="X827" s="42" t="s">
        <v>2562</v>
      </c>
      <c r="Y827" s="42" t="s">
        <v>2562</v>
      </c>
      <c r="Z827" s="42" t="s">
        <v>2562</v>
      </c>
      <c r="AA827" s="42" t="s">
        <v>2562</v>
      </c>
      <c r="AB827" s="42" t="s">
        <v>2562</v>
      </c>
      <c r="AC827" s="42" t="s">
        <v>2562</v>
      </c>
      <c r="AD827" s="167"/>
      <c r="AE827" s="167"/>
      <c r="AF827" s="167"/>
      <c r="AG827" s="167"/>
      <c r="AH827" s="167"/>
      <c r="AI827" s="167"/>
      <c r="AJ827" s="167"/>
      <c r="AK827" s="167"/>
      <c r="AL827" s="167"/>
      <c r="AM827" s="167"/>
    </row>
    <row r="828" spans="1:39" s="4" customFormat="1" x14ac:dyDescent="0.2">
      <c r="A828" s="43"/>
      <c r="B828" s="44"/>
      <c r="C828" s="43"/>
      <c r="D828" s="58"/>
      <c r="E828" s="43"/>
      <c r="F828" s="45"/>
      <c r="G828" s="45"/>
      <c r="H828" s="46"/>
      <c r="I828" s="42"/>
      <c r="J828" s="42"/>
      <c r="K828" s="3"/>
      <c r="L828" s="58"/>
      <c r="M828" s="58"/>
      <c r="N828" s="58"/>
      <c r="O828" s="58"/>
      <c r="P828" s="55"/>
      <c r="Q828" s="58"/>
      <c r="R828" s="84"/>
      <c r="S828" s="84"/>
      <c r="T828" s="84"/>
      <c r="U828" s="3"/>
      <c r="V828" s="42">
        <v>0</v>
      </c>
      <c r="W828" s="42" t="s">
        <v>2562</v>
      </c>
      <c r="X828" s="42" t="s">
        <v>2562</v>
      </c>
      <c r="Y828" s="42" t="s">
        <v>2562</v>
      </c>
      <c r="Z828" s="42" t="s">
        <v>2562</v>
      </c>
      <c r="AA828" s="42" t="s">
        <v>2562</v>
      </c>
      <c r="AB828" s="42" t="s">
        <v>2562</v>
      </c>
      <c r="AC828" s="42" t="s">
        <v>2562</v>
      </c>
      <c r="AD828" s="167"/>
      <c r="AE828" s="167"/>
      <c r="AF828" s="167"/>
      <c r="AG828" s="167"/>
      <c r="AH828" s="167"/>
      <c r="AI828" s="167"/>
      <c r="AJ828" s="167"/>
      <c r="AK828" s="167"/>
      <c r="AL828" s="167"/>
      <c r="AM828" s="167"/>
    </row>
    <row r="829" spans="1:39" s="4" customFormat="1" x14ac:dyDescent="0.2">
      <c r="A829" s="43"/>
      <c r="B829" s="44"/>
      <c r="C829" s="43"/>
      <c r="D829" s="58"/>
      <c r="E829" s="43"/>
      <c r="F829" s="45"/>
      <c r="G829" s="45"/>
      <c r="H829" s="46"/>
      <c r="I829" s="42"/>
      <c r="J829" s="42"/>
      <c r="K829" s="3"/>
      <c r="L829" s="58"/>
      <c r="M829" s="58"/>
      <c r="N829" s="58"/>
      <c r="O829" s="58"/>
      <c r="P829" s="55"/>
      <c r="Q829" s="58"/>
      <c r="R829" s="84"/>
      <c r="S829" s="84"/>
      <c r="T829" s="84"/>
      <c r="U829" s="3"/>
      <c r="V829" s="42">
        <v>0</v>
      </c>
      <c r="W829" s="42" t="s">
        <v>2562</v>
      </c>
      <c r="X829" s="42" t="s">
        <v>2562</v>
      </c>
      <c r="Y829" s="42" t="s">
        <v>2562</v>
      </c>
      <c r="Z829" s="42" t="s">
        <v>2562</v>
      </c>
      <c r="AA829" s="42" t="s">
        <v>2562</v>
      </c>
      <c r="AB829" s="42" t="s">
        <v>2562</v>
      </c>
      <c r="AC829" s="42" t="s">
        <v>2562</v>
      </c>
      <c r="AD829" s="167"/>
      <c r="AE829" s="167"/>
      <c r="AF829" s="167"/>
      <c r="AG829" s="167"/>
      <c r="AH829" s="167"/>
      <c r="AI829" s="167"/>
      <c r="AJ829" s="167"/>
      <c r="AK829" s="167"/>
      <c r="AL829" s="167"/>
      <c r="AM829" s="167"/>
    </row>
    <row r="830" spans="1:39" s="4" customFormat="1" x14ac:dyDescent="0.2">
      <c r="A830" s="43"/>
      <c r="B830" s="44"/>
      <c r="C830" s="43"/>
      <c r="D830" s="58"/>
      <c r="E830" s="43"/>
      <c r="F830" s="45"/>
      <c r="G830" s="45"/>
      <c r="H830" s="46"/>
      <c r="I830" s="42"/>
      <c r="J830" s="42"/>
      <c r="K830" s="3"/>
      <c r="L830" s="58"/>
      <c r="M830" s="58"/>
      <c r="N830" s="58"/>
      <c r="O830" s="58"/>
      <c r="P830" s="55"/>
      <c r="Q830" s="58"/>
      <c r="R830" s="84"/>
      <c r="S830" s="84"/>
      <c r="T830" s="84"/>
      <c r="U830" s="3"/>
      <c r="V830" s="42">
        <v>0</v>
      </c>
      <c r="W830" s="42" t="s">
        <v>2562</v>
      </c>
      <c r="X830" s="42" t="s">
        <v>2562</v>
      </c>
      <c r="Y830" s="42" t="s">
        <v>2562</v>
      </c>
      <c r="Z830" s="42" t="s">
        <v>2562</v>
      </c>
      <c r="AA830" s="42" t="s">
        <v>2562</v>
      </c>
      <c r="AB830" s="42" t="s">
        <v>2562</v>
      </c>
      <c r="AC830" s="42" t="s">
        <v>2562</v>
      </c>
      <c r="AD830" s="167"/>
      <c r="AE830" s="167"/>
      <c r="AF830" s="167"/>
      <c r="AG830" s="167"/>
      <c r="AH830" s="167"/>
      <c r="AI830" s="167"/>
      <c r="AJ830" s="167"/>
      <c r="AK830" s="167"/>
      <c r="AL830" s="167"/>
      <c r="AM830" s="167"/>
    </row>
    <row r="831" spans="1:39" s="4" customFormat="1" x14ac:dyDescent="0.2">
      <c r="A831" s="43"/>
      <c r="B831" s="44"/>
      <c r="C831" s="43"/>
      <c r="D831" s="58"/>
      <c r="E831" s="43"/>
      <c r="F831" s="45"/>
      <c r="G831" s="45"/>
      <c r="H831" s="46"/>
      <c r="I831" s="42"/>
      <c r="J831" s="42"/>
      <c r="K831" s="3"/>
      <c r="L831" s="58"/>
      <c r="M831" s="58"/>
      <c r="N831" s="58"/>
      <c r="O831" s="58"/>
      <c r="P831" s="55"/>
      <c r="Q831" s="58"/>
      <c r="R831" s="84"/>
      <c r="S831" s="84"/>
      <c r="T831" s="84"/>
      <c r="U831" s="3"/>
      <c r="V831" s="42">
        <v>0</v>
      </c>
      <c r="W831" s="42" t="s">
        <v>2562</v>
      </c>
      <c r="X831" s="42" t="s">
        <v>2562</v>
      </c>
      <c r="Y831" s="42" t="s">
        <v>2562</v>
      </c>
      <c r="Z831" s="42" t="s">
        <v>2562</v>
      </c>
      <c r="AA831" s="42" t="s">
        <v>2562</v>
      </c>
      <c r="AB831" s="42" t="s">
        <v>2562</v>
      </c>
      <c r="AC831" s="42" t="s">
        <v>2562</v>
      </c>
      <c r="AD831" s="167"/>
      <c r="AE831" s="167"/>
      <c r="AF831" s="167"/>
      <c r="AG831" s="167"/>
      <c r="AH831" s="167"/>
      <c r="AI831" s="167"/>
      <c r="AJ831" s="167"/>
      <c r="AK831" s="167"/>
      <c r="AL831" s="167"/>
      <c r="AM831" s="167"/>
    </row>
    <row r="832" spans="1:39" s="4" customFormat="1" x14ac:dyDescent="0.2">
      <c r="A832" s="43"/>
      <c r="B832" s="44"/>
      <c r="C832" s="43"/>
      <c r="D832" s="58"/>
      <c r="E832" s="43"/>
      <c r="F832" s="45"/>
      <c r="G832" s="45"/>
      <c r="H832" s="46"/>
      <c r="I832" s="42"/>
      <c r="J832" s="42"/>
      <c r="K832" s="3"/>
      <c r="L832" s="58"/>
      <c r="M832" s="58"/>
      <c r="N832" s="58"/>
      <c r="O832" s="58"/>
      <c r="P832" s="55"/>
      <c r="Q832" s="58"/>
      <c r="R832" s="84"/>
      <c r="S832" s="84"/>
      <c r="T832" s="84"/>
      <c r="U832" s="3"/>
      <c r="V832" s="42">
        <v>0</v>
      </c>
      <c r="W832" s="42" t="s">
        <v>2562</v>
      </c>
      <c r="X832" s="42" t="s">
        <v>2562</v>
      </c>
      <c r="Y832" s="42" t="s">
        <v>2562</v>
      </c>
      <c r="Z832" s="42" t="s">
        <v>2562</v>
      </c>
      <c r="AA832" s="42" t="s">
        <v>2562</v>
      </c>
      <c r="AB832" s="42" t="s">
        <v>2562</v>
      </c>
      <c r="AC832" s="42" t="s">
        <v>2562</v>
      </c>
      <c r="AD832" s="167"/>
      <c r="AE832" s="167"/>
      <c r="AF832" s="167"/>
      <c r="AG832" s="167"/>
      <c r="AH832" s="167"/>
      <c r="AI832" s="167"/>
      <c r="AJ832" s="167"/>
      <c r="AK832" s="167"/>
      <c r="AL832" s="167"/>
      <c r="AM832" s="167"/>
    </row>
    <row r="833" spans="1:39" s="4" customFormat="1" x14ac:dyDescent="0.2">
      <c r="A833" s="43"/>
      <c r="B833" s="44"/>
      <c r="C833" s="43"/>
      <c r="D833" s="58"/>
      <c r="E833" s="43"/>
      <c r="F833" s="45"/>
      <c r="G833" s="45"/>
      <c r="H833" s="46"/>
      <c r="I833" s="42"/>
      <c r="J833" s="42"/>
      <c r="K833" s="3"/>
      <c r="L833" s="58"/>
      <c r="M833" s="58"/>
      <c r="N833" s="58"/>
      <c r="O833" s="58"/>
      <c r="P833" s="55"/>
      <c r="Q833" s="58"/>
      <c r="R833" s="84"/>
      <c r="S833" s="84"/>
      <c r="T833" s="84"/>
      <c r="U833" s="3"/>
      <c r="V833" s="42">
        <v>0</v>
      </c>
      <c r="W833" s="42" t="s">
        <v>2562</v>
      </c>
      <c r="X833" s="42" t="s">
        <v>2562</v>
      </c>
      <c r="Y833" s="42" t="s">
        <v>2562</v>
      </c>
      <c r="Z833" s="42" t="s">
        <v>2562</v>
      </c>
      <c r="AA833" s="42" t="s">
        <v>2562</v>
      </c>
      <c r="AB833" s="42" t="s">
        <v>2562</v>
      </c>
      <c r="AC833" s="42" t="s">
        <v>2562</v>
      </c>
      <c r="AD833" s="167"/>
      <c r="AE833" s="167"/>
      <c r="AF833" s="167"/>
      <c r="AG833" s="167"/>
      <c r="AH833" s="167"/>
      <c r="AI833" s="167"/>
      <c r="AJ833" s="167"/>
      <c r="AK833" s="167"/>
      <c r="AL833" s="167"/>
      <c r="AM833" s="167"/>
    </row>
    <row r="834" spans="1:39" s="4" customFormat="1" x14ac:dyDescent="0.2">
      <c r="A834" s="43"/>
      <c r="B834" s="44"/>
      <c r="C834" s="43"/>
      <c r="D834" s="58"/>
      <c r="E834" s="43"/>
      <c r="F834" s="45"/>
      <c r="G834" s="45"/>
      <c r="H834" s="46"/>
      <c r="I834" s="42"/>
      <c r="J834" s="42"/>
      <c r="K834" s="3"/>
      <c r="L834" s="58"/>
      <c r="M834" s="58"/>
      <c r="N834" s="58"/>
      <c r="O834" s="58"/>
      <c r="P834" s="55"/>
      <c r="Q834" s="58"/>
      <c r="R834" s="84"/>
      <c r="S834" s="84"/>
      <c r="T834" s="84"/>
      <c r="U834" s="3"/>
      <c r="V834" s="42">
        <v>0</v>
      </c>
      <c r="W834" s="42" t="s">
        <v>2562</v>
      </c>
      <c r="X834" s="42" t="s">
        <v>2562</v>
      </c>
      <c r="Y834" s="42" t="s">
        <v>2562</v>
      </c>
      <c r="Z834" s="42" t="s">
        <v>2562</v>
      </c>
      <c r="AA834" s="42" t="s">
        <v>2562</v>
      </c>
      <c r="AB834" s="42" t="s">
        <v>2562</v>
      </c>
      <c r="AC834" s="42" t="s">
        <v>2562</v>
      </c>
      <c r="AD834" s="167"/>
      <c r="AE834" s="167"/>
      <c r="AF834" s="167"/>
      <c r="AG834" s="167"/>
      <c r="AH834" s="167"/>
      <c r="AI834" s="167"/>
      <c r="AJ834" s="167"/>
      <c r="AK834" s="167"/>
      <c r="AL834" s="167"/>
      <c r="AM834" s="167"/>
    </row>
    <row r="835" spans="1:39" s="4" customFormat="1" x14ac:dyDescent="0.2">
      <c r="A835" s="43"/>
      <c r="B835" s="44"/>
      <c r="C835" s="43"/>
      <c r="D835" s="58"/>
      <c r="E835" s="43"/>
      <c r="F835" s="45"/>
      <c r="G835" s="45"/>
      <c r="H835" s="46"/>
      <c r="I835" s="42"/>
      <c r="J835" s="42"/>
      <c r="K835" s="3"/>
      <c r="L835" s="58"/>
      <c r="M835" s="58"/>
      <c r="N835" s="58"/>
      <c r="O835" s="58"/>
      <c r="P835" s="55"/>
      <c r="Q835" s="58"/>
      <c r="R835" s="84"/>
      <c r="S835" s="84"/>
      <c r="T835" s="84"/>
      <c r="U835" s="3"/>
      <c r="V835" s="42">
        <v>0</v>
      </c>
      <c r="W835" s="42" t="s">
        <v>2562</v>
      </c>
      <c r="X835" s="42" t="s">
        <v>2562</v>
      </c>
      <c r="Y835" s="42" t="s">
        <v>2562</v>
      </c>
      <c r="Z835" s="42" t="s">
        <v>2562</v>
      </c>
      <c r="AA835" s="42" t="s">
        <v>2562</v>
      </c>
      <c r="AB835" s="42" t="s">
        <v>2562</v>
      </c>
      <c r="AC835" s="42" t="s">
        <v>2562</v>
      </c>
      <c r="AD835" s="167"/>
      <c r="AE835" s="167"/>
      <c r="AF835" s="167"/>
      <c r="AG835" s="167"/>
      <c r="AH835" s="167"/>
      <c r="AI835" s="167"/>
      <c r="AJ835" s="167"/>
      <c r="AK835" s="167"/>
      <c r="AL835" s="167"/>
      <c r="AM835" s="167"/>
    </row>
    <row r="836" spans="1:39" s="4" customFormat="1" x14ac:dyDescent="0.2">
      <c r="A836" s="43"/>
      <c r="B836" s="44"/>
      <c r="C836" s="43"/>
      <c r="D836" s="58"/>
      <c r="E836" s="43"/>
      <c r="F836" s="45"/>
      <c r="G836" s="45"/>
      <c r="H836" s="46"/>
      <c r="I836" s="42"/>
      <c r="J836" s="42"/>
      <c r="K836" s="3"/>
      <c r="L836" s="58"/>
      <c r="M836" s="58"/>
      <c r="N836" s="58"/>
      <c r="O836" s="58"/>
      <c r="P836" s="55"/>
      <c r="Q836" s="58"/>
      <c r="R836" s="84"/>
      <c r="S836" s="84"/>
      <c r="T836" s="84"/>
      <c r="U836" s="3"/>
      <c r="V836" s="42">
        <v>0</v>
      </c>
      <c r="W836" s="42" t="s">
        <v>2562</v>
      </c>
      <c r="X836" s="42" t="s">
        <v>2562</v>
      </c>
      <c r="Y836" s="42" t="s">
        <v>2562</v>
      </c>
      <c r="Z836" s="42" t="s">
        <v>2562</v>
      </c>
      <c r="AA836" s="42" t="s">
        <v>2562</v>
      </c>
      <c r="AB836" s="42" t="s">
        <v>2562</v>
      </c>
      <c r="AC836" s="42" t="s">
        <v>2562</v>
      </c>
      <c r="AD836" s="167"/>
      <c r="AE836" s="167"/>
      <c r="AF836" s="167"/>
      <c r="AG836" s="167"/>
      <c r="AH836" s="167"/>
      <c r="AI836" s="167"/>
      <c r="AJ836" s="167"/>
      <c r="AK836" s="167"/>
      <c r="AL836" s="167"/>
      <c r="AM836" s="167"/>
    </row>
    <row r="837" spans="1:39" s="4" customFormat="1" x14ac:dyDescent="0.2">
      <c r="A837" s="43"/>
      <c r="B837" s="44"/>
      <c r="C837" s="43"/>
      <c r="D837" s="58"/>
      <c r="E837" s="43"/>
      <c r="F837" s="45"/>
      <c r="G837" s="45"/>
      <c r="H837" s="46"/>
      <c r="I837" s="42"/>
      <c r="J837" s="42"/>
      <c r="K837" s="3"/>
      <c r="L837" s="58"/>
      <c r="M837" s="58"/>
      <c r="N837" s="58"/>
      <c r="O837" s="58"/>
      <c r="P837" s="55"/>
      <c r="Q837" s="58"/>
      <c r="R837" s="84"/>
      <c r="S837" s="84"/>
      <c r="T837" s="84"/>
      <c r="U837" s="3"/>
      <c r="V837" s="42">
        <v>0</v>
      </c>
      <c r="W837" s="42" t="s">
        <v>2562</v>
      </c>
      <c r="X837" s="42" t="s">
        <v>2562</v>
      </c>
      <c r="Y837" s="42" t="s">
        <v>2562</v>
      </c>
      <c r="Z837" s="42" t="s">
        <v>2562</v>
      </c>
      <c r="AA837" s="42" t="s">
        <v>2562</v>
      </c>
      <c r="AB837" s="42" t="s">
        <v>2562</v>
      </c>
      <c r="AC837" s="42" t="s">
        <v>2562</v>
      </c>
      <c r="AD837" s="167"/>
      <c r="AE837" s="167"/>
      <c r="AF837" s="167"/>
      <c r="AG837" s="167"/>
      <c r="AH837" s="167"/>
      <c r="AI837" s="167"/>
      <c r="AJ837" s="167"/>
      <c r="AK837" s="167"/>
      <c r="AL837" s="167"/>
      <c r="AM837" s="167"/>
    </row>
    <row r="838" spans="1:39" s="4" customFormat="1" x14ac:dyDescent="0.2">
      <c r="A838" s="43"/>
      <c r="B838" s="44"/>
      <c r="C838" s="43"/>
      <c r="D838" s="58"/>
      <c r="E838" s="43"/>
      <c r="F838" s="45"/>
      <c r="G838" s="45"/>
      <c r="H838" s="46"/>
      <c r="I838" s="42"/>
      <c r="J838" s="42"/>
      <c r="K838" s="3"/>
      <c r="L838" s="58"/>
      <c r="M838" s="58"/>
      <c r="N838" s="58"/>
      <c r="O838" s="58"/>
      <c r="P838" s="55"/>
      <c r="Q838" s="58"/>
      <c r="R838" s="84"/>
      <c r="S838" s="84"/>
      <c r="T838" s="84"/>
      <c r="U838" s="3"/>
      <c r="V838" s="42">
        <v>0</v>
      </c>
      <c r="W838" s="42" t="s">
        <v>2562</v>
      </c>
      <c r="X838" s="42" t="s">
        <v>2562</v>
      </c>
      <c r="Y838" s="42" t="s">
        <v>2562</v>
      </c>
      <c r="Z838" s="42" t="s">
        <v>2562</v>
      </c>
      <c r="AA838" s="42" t="s">
        <v>2562</v>
      </c>
      <c r="AB838" s="42" t="s">
        <v>2562</v>
      </c>
      <c r="AC838" s="42" t="s">
        <v>2562</v>
      </c>
      <c r="AD838" s="167"/>
      <c r="AE838" s="167"/>
      <c r="AF838" s="167"/>
      <c r="AG838" s="167"/>
      <c r="AH838" s="167"/>
      <c r="AI838" s="167"/>
      <c r="AJ838" s="167"/>
      <c r="AK838" s="167"/>
      <c r="AL838" s="167"/>
      <c r="AM838" s="167"/>
    </row>
    <row r="839" spans="1:39" s="4" customFormat="1" x14ac:dyDescent="0.2">
      <c r="A839" s="43"/>
      <c r="B839" s="44"/>
      <c r="C839" s="43"/>
      <c r="D839" s="58"/>
      <c r="E839" s="43"/>
      <c r="F839" s="45"/>
      <c r="G839" s="45"/>
      <c r="H839" s="46"/>
      <c r="I839" s="42"/>
      <c r="J839" s="42"/>
      <c r="K839" s="3"/>
      <c r="L839" s="58"/>
      <c r="M839" s="58"/>
      <c r="N839" s="58"/>
      <c r="O839" s="58"/>
      <c r="P839" s="55"/>
      <c r="Q839" s="58"/>
      <c r="R839" s="84"/>
      <c r="S839" s="84"/>
      <c r="T839" s="84"/>
      <c r="U839" s="3"/>
      <c r="V839" s="42">
        <v>0</v>
      </c>
      <c r="W839" s="42" t="s">
        <v>2562</v>
      </c>
      <c r="X839" s="42" t="s">
        <v>2562</v>
      </c>
      <c r="Y839" s="42" t="s">
        <v>2562</v>
      </c>
      <c r="Z839" s="42" t="s">
        <v>2562</v>
      </c>
      <c r="AA839" s="42" t="s">
        <v>2562</v>
      </c>
      <c r="AB839" s="42" t="s">
        <v>2562</v>
      </c>
      <c r="AC839" s="42" t="s">
        <v>2562</v>
      </c>
      <c r="AD839" s="167"/>
      <c r="AE839" s="167"/>
      <c r="AF839" s="167"/>
      <c r="AG839" s="167"/>
      <c r="AH839" s="167"/>
      <c r="AI839" s="167"/>
      <c r="AJ839" s="167"/>
      <c r="AK839" s="167"/>
      <c r="AL839" s="167"/>
      <c r="AM839" s="167"/>
    </row>
    <row r="840" spans="1:39" s="4" customFormat="1" x14ac:dyDescent="0.2">
      <c r="A840" s="43"/>
      <c r="B840" s="44"/>
      <c r="C840" s="43"/>
      <c r="D840" s="58"/>
      <c r="E840" s="43"/>
      <c r="F840" s="45"/>
      <c r="G840" s="45"/>
      <c r="H840" s="46"/>
      <c r="I840" s="42"/>
      <c r="J840" s="42"/>
      <c r="K840" s="3"/>
      <c r="L840" s="58"/>
      <c r="M840" s="58"/>
      <c r="N840" s="58"/>
      <c r="O840" s="58"/>
      <c r="P840" s="55"/>
      <c r="Q840" s="58"/>
      <c r="R840" s="84"/>
      <c r="S840" s="84"/>
      <c r="T840" s="84"/>
      <c r="U840" s="3"/>
      <c r="V840" s="42">
        <v>0</v>
      </c>
      <c r="W840" s="42" t="s">
        <v>2562</v>
      </c>
      <c r="X840" s="42" t="s">
        <v>2562</v>
      </c>
      <c r="Y840" s="42" t="s">
        <v>2562</v>
      </c>
      <c r="Z840" s="42" t="s">
        <v>2562</v>
      </c>
      <c r="AA840" s="42" t="s">
        <v>2562</v>
      </c>
      <c r="AB840" s="42" t="s">
        <v>2562</v>
      </c>
      <c r="AC840" s="42" t="s">
        <v>2562</v>
      </c>
      <c r="AD840" s="167"/>
      <c r="AE840" s="167"/>
      <c r="AF840" s="167"/>
      <c r="AG840" s="167"/>
      <c r="AH840" s="167"/>
      <c r="AI840" s="167"/>
      <c r="AJ840" s="167"/>
      <c r="AK840" s="167"/>
      <c r="AL840" s="167"/>
      <c r="AM840" s="167"/>
    </row>
    <row r="841" spans="1:39" s="4" customFormat="1" x14ac:dyDescent="0.2">
      <c r="A841" s="43"/>
      <c r="B841" s="44"/>
      <c r="C841" s="43"/>
      <c r="D841" s="58"/>
      <c r="E841" s="43"/>
      <c r="F841" s="45"/>
      <c r="G841" s="45"/>
      <c r="H841" s="46"/>
      <c r="I841" s="42"/>
      <c r="J841" s="42"/>
      <c r="K841" s="3"/>
      <c r="L841" s="58"/>
      <c r="M841" s="58"/>
      <c r="N841" s="58"/>
      <c r="O841" s="58"/>
      <c r="P841" s="55"/>
      <c r="Q841" s="58"/>
      <c r="R841" s="84"/>
      <c r="S841" s="84"/>
      <c r="T841" s="84"/>
      <c r="U841" s="3"/>
      <c r="V841" s="42">
        <v>0</v>
      </c>
      <c r="W841" s="42" t="s">
        <v>2562</v>
      </c>
      <c r="X841" s="42" t="s">
        <v>2562</v>
      </c>
      <c r="Y841" s="42" t="s">
        <v>2562</v>
      </c>
      <c r="Z841" s="42" t="s">
        <v>2562</v>
      </c>
      <c r="AA841" s="42" t="s">
        <v>2562</v>
      </c>
      <c r="AB841" s="42" t="s">
        <v>2562</v>
      </c>
      <c r="AC841" s="42" t="s">
        <v>2562</v>
      </c>
      <c r="AD841" s="167"/>
      <c r="AE841" s="167"/>
      <c r="AF841" s="167"/>
      <c r="AG841" s="167"/>
      <c r="AH841" s="167"/>
      <c r="AI841" s="167"/>
      <c r="AJ841" s="167"/>
      <c r="AK841" s="167"/>
      <c r="AL841" s="167"/>
      <c r="AM841" s="167"/>
    </row>
    <row r="842" spans="1:39" s="4" customFormat="1" x14ac:dyDescent="0.2">
      <c r="A842" s="43"/>
      <c r="B842" s="44"/>
      <c r="C842" s="43"/>
      <c r="D842" s="58"/>
      <c r="E842" s="43"/>
      <c r="F842" s="45"/>
      <c r="G842" s="45"/>
      <c r="H842" s="46"/>
      <c r="I842" s="42"/>
      <c r="J842" s="42"/>
      <c r="K842" s="3"/>
      <c r="L842" s="58"/>
      <c r="M842" s="58"/>
      <c r="N842" s="58"/>
      <c r="O842" s="58"/>
      <c r="P842" s="55"/>
      <c r="Q842" s="58"/>
      <c r="R842" s="84"/>
      <c r="S842" s="84"/>
      <c r="T842" s="84"/>
      <c r="U842" s="3"/>
      <c r="V842" s="42">
        <v>0</v>
      </c>
      <c r="W842" s="42" t="s">
        <v>2562</v>
      </c>
      <c r="X842" s="42" t="s">
        <v>2562</v>
      </c>
      <c r="Y842" s="42" t="s">
        <v>2562</v>
      </c>
      <c r="Z842" s="42" t="s">
        <v>2562</v>
      </c>
      <c r="AA842" s="42" t="s">
        <v>2562</v>
      </c>
      <c r="AB842" s="42" t="s">
        <v>2562</v>
      </c>
      <c r="AC842" s="42" t="s">
        <v>2562</v>
      </c>
      <c r="AD842" s="167"/>
      <c r="AE842" s="167"/>
      <c r="AF842" s="167"/>
      <c r="AG842" s="167"/>
      <c r="AH842" s="167"/>
      <c r="AI842" s="167"/>
      <c r="AJ842" s="167"/>
      <c r="AK842" s="167"/>
      <c r="AL842" s="167"/>
      <c r="AM842" s="167"/>
    </row>
    <row r="843" spans="1:39" s="4" customFormat="1" x14ac:dyDescent="0.2">
      <c r="A843" s="43"/>
      <c r="B843" s="44"/>
      <c r="C843" s="43"/>
      <c r="D843" s="58"/>
      <c r="E843" s="43"/>
      <c r="F843" s="45"/>
      <c r="G843" s="45"/>
      <c r="H843" s="46"/>
      <c r="I843" s="42"/>
      <c r="J843" s="42"/>
      <c r="K843" s="3"/>
      <c r="L843" s="58"/>
      <c r="M843" s="58"/>
      <c r="N843" s="58"/>
      <c r="O843" s="58"/>
      <c r="P843" s="55"/>
      <c r="Q843" s="58"/>
      <c r="R843" s="84"/>
      <c r="S843" s="84"/>
      <c r="T843" s="84"/>
      <c r="U843" s="3"/>
      <c r="V843" s="42">
        <v>0</v>
      </c>
      <c r="W843" s="42" t="s">
        <v>2562</v>
      </c>
      <c r="X843" s="42" t="s">
        <v>2562</v>
      </c>
      <c r="Y843" s="42" t="s">
        <v>2562</v>
      </c>
      <c r="Z843" s="42" t="s">
        <v>2562</v>
      </c>
      <c r="AA843" s="42" t="s">
        <v>2562</v>
      </c>
      <c r="AB843" s="42" t="s">
        <v>2562</v>
      </c>
      <c r="AC843" s="42" t="s">
        <v>2562</v>
      </c>
      <c r="AD843" s="167"/>
      <c r="AE843" s="167"/>
      <c r="AF843" s="167"/>
      <c r="AG843" s="167"/>
      <c r="AH843" s="167"/>
      <c r="AI843" s="167"/>
      <c r="AJ843" s="167"/>
      <c r="AK843" s="167"/>
      <c r="AL843" s="167"/>
      <c r="AM843" s="167"/>
    </row>
    <row r="844" spans="1:39" s="4" customFormat="1" x14ac:dyDescent="0.2">
      <c r="A844" s="43"/>
      <c r="B844" s="44"/>
      <c r="C844" s="43"/>
      <c r="D844" s="58"/>
      <c r="E844" s="43"/>
      <c r="F844" s="45"/>
      <c r="G844" s="45"/>
      <c r="H844" s="46"/>
      <c r="I844" s="42"/>
      <c r="J844" s="42"/>
      <c r="K844" s="3"/>
      <c r="L844" s="58"/>
      <c r="M844" s="58"/>
      <c r="N844" s="58"/>
      <c r="O844" s="58"/>
      <c r="P844" s="55"/>
      <c r="Q844" s="58"/>
      <c r="R844" s="84"/>
      <c r="S844" s="84"/>
      <c r="T844" s="84"/>
      <c r="U844" s="3"/>
      <c r="V844" s="42">
        <v>0</v>
      </c>
      <c r="W844" s="42" t="s">
        <v>2562</v>
      </c>
      <c r="X844" s="42" t="s">
        <v>2562</v>
      </c>
      <c r="Y844" s="42" t="s">
        <v>2562</v>
      </c>
      <c r="Z844" s="42" t="s">
        <v>2562</v>
      </c>
      <c r="AA844" s="42" t="s">
        <v>2562</v>
      </c>
      <c r="AB844" s="42" t="s">
        <v>2562</v>
      </c>
      <c r="AC844" s="42" t="s">
        <v>2562</v>
      </c>
      <c r="AD844" s="167"/>
      <c r="AE844" s="167"/>
      <c r="AF844" s="167"/>
      <c r="AG844" s="167"/>
      <c r="AH844" s="167"/>
      <c r="AI844" s="167"/>
      <c r="AJ844" s="167"/>
      <c r="AK844" s="167"/>
      <c r="AL844" s="167"/>
      <c r="AM844" s="167"/>
    </row>
    <row r="845" spans="1:39" s="4" customFormat="1" x14ac:dyDescent="0.2">
      <c r="A845" s="43"/>
      <c r="B845" s="44"/>
      <c r="C845" s="43"/>
      <c r="D845" s="58"/>
      <c r="E845" s="43"/>
      <c r="F845" s="45"/>
      <c r="G845" s="45"/>
      <c r="H845" s="46"/>
      <c r="I845" s="42"/>
      <c r="J845" s="42"/>
      <c r="K845" s="3"/>
      <c r="L845" s="58"/>
      <c r="M845" s="58"/>
      <c r="N845" s="58"/>
      <c r="O845" s="58"/>
      <c r="P845" s="55"/>
      <c r="Q845" s="58"/>
      <c r="R845" s="84"/>
      <c r="S845" s="84"/>
      <c r="T845" s="84"/>
      <c r="U845" s="3"/>
      <c r="V845" s="42">
        <v>0</v>
      </c>
      <c r="W845" s="42" t="s">
        <v>2562</v>
      </c>
      <c r="X845" s="42" t="s">
        <v>2562</v>
      </c>
      <c r="Y845" s="42" t="s">
        <v>2562</v>
      </c>
      <c r="Z845" s="42" t="s">
        <v>2562</v>
      </c>
      <c r="AA845" s="42" t="s">
        <v>2562</v>
      </c>
      <c r="AB845" s="42" t="s">
        <v>2562</v>
      </c>
      <c r="AC845" s="42" t="s">
        <v>2562</v>
      </c>
      <c r="AD845" s="167"/>
      <c r="AE845" s="167"/>
      <c r="AF845" s="167"/>
      <c r="AG845" s="167"/>
      <c r="AH845" s="167"/>
      <c r="AI845" s="167"/>
      <c r="AJ845" s="167"/>
      <c r="AK845" s="167"/>
      <c r="AL845" s="167"/>
      <c r="AM845" s="167"/>
    </row>
    <row r="846" spans="1:39" s="4" customFormat="1" x14ac:dyDescent="0.2">
      <c r="A846" s="43"/>
      <c r="B846" s="44"/>
      <c r="C846" s="43"/>
      <c r="D846" s="58"/>
      <c r="E846" s="43"/>
      <c r="F846" s="45"/>
      <c r="G846" s="45"/>
      <c r="H846" s="46"/>
      <c r="I846" s="42"/>
      <c r="J846" s="42"/>
      <c r="K846" s="3"/>
      <c r="L846" s="58"/>
      <c r="M846" s="58"/>
      <c r="N846" s="58"/>
      <c r="O846" s="58"/>
      <c r="P846" s="55"/>
      <c r="Q846" s="58"/>
      <c r="R846" s="84"/>
      <c r="S846" s="84"/>
      <c r="T846" s="84"/>
      <c r="U846" s="3"/>
      <c r="V846" s="42">
        <v>0</v>
      </c>
      <c r="W846" s="42" t="s">
        <v>2562</v>
      </c>
      <c r="X846" s="42" t="s">
        <v>2562</v>
      </c>
      <c r="Y846" s="42" t="s">
        <v>2562</v>
      </c>
      <c r="Z846" s="42" t="s">
        <v>2562</v>
      </c>
      <c r="AA846" s="42" t="s">
        <v>2562</v>
      </c>
      <c r="AB846" s="42" t="s">
        <v>2562</v>
      </c>
      <c r="AC846" s="42" t="s">
        <v>2562</v>
      </c>
      <c r="AD846" s="167"/>
      <c r="AE846" s="167"/>
      <c r="AF846" s="167"/>
      <c r="AG846" s="167"/>
      <c r="AH846" s="167"/>
      <c r="AI846" s="167"/>
      <c r="AJ846" s="167"/>
      <c r="AK846" s="167"/>
      <c r="AL846" s="167"/>
      <c r="AM846" s="167"/>
    </row>
    <row r="847" spans="1:39" s="4" customFormat="1" x14ac:dyDescent="0.2">
      <c r="A847" s="43"/>
      <c r="B847" s="44"/>
      <c r="C847" s="43"/>
      <c r="D847" s="58"/>
      <c r="E847" s="43"/>
      <c r="F847" s="45"/>
      <c r="G847" s="45"/>
      <c r="H847" s="46"/>
      <c r="I847" s="42"/>
      <c r="J847" s="42"/>
      <c r="K847" s="3"/>
      <c r="L847" s="58"/>
      <c r="M847" s="58"/>
      <c r="N847" s="58"/>
      <c r="O847" s="58"/>
      <c r="P847" s="55"/>
      <c r="Q847" s="58"/>
      <c r="R847" s="84"/>
      <c r="S847" s="84"/>
      <c r="T847" s="84"/>
      <c r="U847" s="3"/>
      <c r="V847" s="42">
        <v>0</v>
      </c>
      <c r="W847" s="42" t="s">
        <v>2562</v>
      </c>
      <c r="X847" s="42" t="s">
        <v>2562</v>
      </c>
      <c r="Y847" s="42" t="s">
        <v>2562</v>
      </c>
      <c r="Z847" s="42" t="s">
        <v>2562</v>
      </c>
      <c r="AA847" s="42" t="s">
        <v>2562</v>
      </c>
      <c r="AB847" s="42" t="s">
        <v>2562</v>
      </c>
      <c r="AC847" s="42" t="s">
        <v>2562</v>
      </c>
      <c r="AD847" s="167"/>
      <c r="AE847" s="167"/>
      <c r="AF847" s="167"/>
      <c r="AG847" s="167"/>
      <c r="AH847" s="167"/>
      <c r="AI847" s="167"/>
      <c r="AJ847" s="167"/>
      <c r="AK847" s="167"/>
      <c r="AL847" s="167"/>
      <c r="AM847" s="167"/>
    </row>
    <row r="848" spans="1:39" s="4" customFormat="1" x14ac:dyDescent="0.2">
      <c r="A848" s="43"/>
      <c r="B848" s="44"/>
      <c r="C848" s="43"/>
      <c r="D848" s="58"/>
      <c r="E848" s="43"/>
      <c r="F848" s="45"/>
      <c r="G848" s="45"/>
      <c r="H848" s="46"/>
      <c r="I848" s="42"/>
      <c r="J848" s="42"/>
      <c r="K848" s="3"/>
      <c r="L848" s="58"/>
      <c r="M848" s="58"/>
      <c r="N848" s="58"/>
      <c r="O848" s="58"/>
      <c r="P848" s="55"/>
      <c r="Q848" s="58"/>
      <c r="R848" s="84"/>
      <c r="S848" s="84"/>
      <c r="T848" s="84"/>
      <c r="U848" s="3"/>
      <c r="V848" s="42">
        <v>0</v>
      </c>
      <c r="W848" s="42" t="s">
        <v>2562</v>
      </c>
      <c r="X848" s="42" t="s">
        <v>2562</v>
      </c>
      <c r="Y848" s="42" t="s">
        <v>2562</v>
      </c>
      <c r="Z848" s="42" t="s">
        <v>2562</v>
      </c>
      <c r="AA848" s="42" t="s">
        <v>2562</v>
      </c>
      <c r="AB848" s="42" t="s">
        <v>2562</v>
      </c>
      <c r="AC848" s="42" t="s">
        <v>2562</v>
      </c>
      <c r="AD848" s="167"/>
      <c r="AE848" s="167"/>
      <c r="AF848" s="167"/>
      <c r="AG848" s="167"/>
      <c r="AH848" s="167"/>
      <c r="AI848" s="167"/>
      <c r="AJ848" s="167"/>
      <c r="AK848" s="167"/>
      <c r="AL848" s="167"/>
      <c r="AM848" s="167"/>
    </row>
    <row r="849" spans="1:39" s="4" customFormat="1" x14ac:dyDescent="0.2">
      <c r="A849" s="43"/>
      <c r="B849" s="44"/>
      <c r="C849" s="43"/>
      <c r="D849" s="58"/>
      <c r="E849" s="43"/>
      <c r="F849" s="45"/>
      <c r="G849" s="45"/>
      <c r="H849" s="46"/>
      <c r="I849" s="42"/>
      <c r="J849" s="42"/>
      <c r="K849" s="3"/>
      <c r="L849" s="58"/>
      <c r="M849" s="58"/>
      <c r="N849" s="58"/>
      <c r="O849" s="58"/>
      <c r="P849" s="55"/>
      <c r="Q849" s="58"/>
      <c r="R849" s="84"/>
      <c r="S849" s="84"/>
      <c r="T849" s="84"/>
      <c r="U849" s="3"/>
      <c r="V849" s="42">
        <v>0</v>
      </c>
      <c r="W849" s="42" t="s">
        <v>2562</v>
      </c>
      <c r="X849" s="42" t="s">
        <v>2562</v>
      </c>
      <c r="Y849" s="42" t="s">
        <v>2562</v>
      </c>
      <c r="Z849" s="42" t="s">
        <v>2562</v>
      </c>
      <c r="AA849" s="42" t="s">
        <v>2562</v>
      </c>
      <c r="AB849" s="42" t="s">
        <v>2562</v>
      </c>
      <c r="AC849" s="42" t="s">
        <v>2562</v>
      </c>
      <c r="AD849" s="167"/>
      <c r="AE849" s="167"/>
      <c r="AF849" s="167"/>
      <c r="AG849" s="167"/>
      <c r="AH849" s="167"/>
      <c r="AI849" s="167"/>
      <c r="AJ849" s="167"/>
      <c r="AK849" s="167"/>
      <c r="AL849" s="167"/>
      <c r="AM849" s="167"/>
    </row>
    <row r="850" spans="1:39" s="4" customFormat="1" x14ac:dyDescent="0.2">
      <c r="A850" s="43"/>
      <c r="B850" s="44"/>
      <c r="C850" s="43"/>
      <c r="D850" s="58"/>
      <c r="E850" s="43"/>
      <c r="F850" s="45"/>
      <c r="G850" s="45"/>
      <c r="H850" s="46"/>
      <c r="I850" s="42"/>
      <c r="J850" s="42"/>
      <c r="K850" s="3"/>
      <c r="L850" s="58"/>
      <c r="M850" s="58"/>
      <c r="N850" s="58"/>
      <c r="O850" s="58"/>
      <c r="P850" s="55"/>
      <c r="Q850" s="58"/>
      <c r="R850" s="84"/>
      <c r="S850" s="84"/>
      <c r="T850" s="84"/>
      <c r="U850" s="3"/>
      <c r="V850" s="42">
        <v>0</v>
      </c>
      <c r="W850" s="42" t="s">
        <v>2562</v>
      </c>
      <c r="X850" s="42" t="s">
        <v>2562</v>
      </c>
      <c r="Y850" s="42" t="s">
        <v>2562</v>
      </c>
      <c r="Z850" s="42" t="s">
        <v>2562</v>
      </c>
      <c r="AA850" s="42" t="s">
        <v>2562</v>
      </c>
      <c r="AB850" s="42" t="s">
        <v>2562</v>
      </c>
      <c r="AC850" s="42" t="s">
        <v>2562</v>
      </c>
      <c r="AD850" s="167"/>
      <c r="AE850" s="167"/>
      <c r="AF850" s="167"/>
      <c r="AG850" s="167"/>
      <c r="AH850" s="167"/>
      <c r="AI850" s="167"/>
      <c r="AJ850" s="167"/>
      <c r="AK850" s="167"/>
      <c r="AL850" s="167"/>
      <c r="AM850" s="167"/>
    </row>
    <row r="851" spans="1:39" s="4" customFormat="1" x14ac:dyDescent="0.2">
      <c r="A851" s="43"/>
      <c r="B851" s="44"/>
      <c r="C851" s="43"/>
      <c r="D851" s="58"/>
      <c r="E851" s="43"/>
      <c r="F851" s="45"/>
      <c r="G851" s="45"/>
      <c r="H851" s="46"/>
      <c r="I851" s="42"/>
      <c r="J851" s="42"/>
      <c r="K851" s="3"/>
      <c r="L851" s="58"/>
      <c r="M851" s="58"/>
      <c r="N851" s="58"/>
      <c r="O851" s="58"/>
      <c r="P851" s="55"/>
      <c r="Q851" s="58"/>
      <c r="R851" s="84"/>
      <c r="S851" s="84"/>
      <c r="T851" s="84"/>
      <c r="U851" s="3"/>
      <c r="V851" s="42">
        <v>0</v>
      </c>
      <c r="W851" s="42" t="s">
        <v>2562</v>
      </c>
      <c r="X851" s="42" t="s">
        <v>2562</v>
      </c>
      <c r="Y851" s="42" t="s">
        <v>2562</v>
      </c>
      <c r="Z851" s="42" t="s">
        <v>2562</v>
      </c>
      <c r="AA851" s="42" t="s">
        <v>2562</v>
      </c>
      <c r="AB851" s="42" t="s">
        <v>2562</v>
      </c>
      <c r="AC851" s="42" t="s">
        <v>2562</v>
      </c>
      <c r="AD851" s="167"/>
      <c r="AE851" s="167"/>
      <c r="AF851" s="167"/>
      <c r="AG851" s="167"/>
      <c r="AH851" s="167"/>
      <c r="AI851" s="167"/>
      <c r="AJ851" s="167"/>
      <c r="AK851" s="167"/>
      <c r="AL851" s="167"/>
      <c r="AM851" s="167"/>
    </row>
    <row r="852" spans="1:39" s="4" customFormat="1" x14ac:dyDescent="0.2">
      <c r="A852" s="43"/>
      <c r="B852" s="44"/>
      <c r="C852" s="43"/>
      <c r="D852" s="58"/>
      <c r="E852" s="43"/>
      <c r="F852" s="45"/>
      <c r="G852" s="45"/>
      <c r="H852" s="46"/>
      <c r="I852" s="42"/>
      <c r="J852" s="42"/>
      <c r="K852" s="3"/>
      <c r="L852" s="58"/>
      <c r="M852" s="58"/>
      <c r="N852" s="58"/>
      <c r="O852" s="58"/>
      <c r="P852" s="55"/>
      <c r="Q852" s="58"/>
      <c r="R852" s="84"/>
      <c r="S852" s="84"/>
      <c r="T852" s="84"/>
      <c r="U852" s="3"/>
      <c r="V852" s="42">
        <v>0</v>
      </c>
      <c r="W852" s="42" t="s">
        <v>2562</v>
      </c>
      <c r="X852" s="42" t="s">
        <v>2562</v>
      </c>
      <c r="Y852" s="42" t="s">
        <v>2562</v>
      </c>
      <c r="Z852" s="42" t="s">
        <v>2562</v>
      </c>
      <c r="AA852" s="42" t="s">
        <v>2562</v>
      </c>
      <c r="AB852" s="42" t="s">
        <v>2562</v>
      </c>
      <c r="AC852" s="42" t="s">
        <v>2562</v>
      </c>
      <c r="AD852" s="167"/>
      <c r="AE852" s="167"/>
      <c r="AF852" s="167"/>
      <c r="AG852" s="167"/>
      <c r="AH852" s="167"/>
      <c r="AI852" s="167"/>
      <c r="AJ852" s="167"/>
      <c r="AK852" s="167"/>
      <c r="AL852" s="167"/>
      <c r="AM852" s="167"/>
    </row>
    <row r="853" spans="1:39" s="4" customFormat="1" x14ac:dyDescent="0.2">
      <c r="A853" s="43"/>
      <c r="B853" s="44"/>
      <c r="C853" s="43"/>
      <c r="D853" s="58"/>
      <c r="E853" s="43"/>
      <c r="F853" s="45"/>
      <c r="G853" s="45"/>
      <c r="H853" s="46"/>
      <c r="I853" s="42"/>
      <c r="J853" s="42"/>
      <c r="K853" s="3"/>
      <c r="L853" s="58"/>
      <c r="M853" s="58"/>
      <c r="N853" s="58"/>
      <c r="O853" s="58"/>
      <c r="P853" s="55"/>
      <c r="Q853" s="58"/>
      <c r="R853" s="84"/>
      <c r="S853" s="84"/>
      <c r="T853" s="84"/>
      <c r="U853" s="3"/>
      <c r="V853" s="42">
        <v>0</v>
      </c>
      <c r="W853" s="42" t="s">
        <v>2562</v>
      </c>
      <c r="X853" s="42" t="s">
        <v>2562</v>
      </c>
      <c r="Y853" s="42" t="s">
        <v>2562</v>
      </c>
      <c r="Z853" s="42" t="s">
        <v>2562</v>
      </c>
      <c r="AA853" s="42" t="s">
        <v>2562</v>
      </c>
      <c r="AB853" s="42" t="s">
        <v>2562</v>
      </c>
      <c r="AC853" s="42" t="s">
        <v>2562</v>
      </c>
      <c r="AD853" s="167"/>
      <c r="AE853" s="167"/>
      <c r="AF853" s="167"/>
      <c r="AG853" s="167"/>
      <c r="AH853" s="167"/>
      <c r="AI853" s="167"/>
      <c r="AJ853" s="167"/>
      <c r="AK853" s="167"/>
      <c r="AL853" s="167"/>
      <c r="AM853" s="167"/>
    </row>
    <row r="854" spans="1:39" s="4" customFormat="1" x14ac:dyDescent="0.2">
      <c r="A854" s="43"/>
      <c r="B854" s="44"/>
      <c r="C854" s="43"/>
      <c r="D854" s="58"/>
      <c r="E854" s="43"/>
      <c r="F854" s="45"/>
      <c r="G854" s="45"/>
      <c r="H854" s="46"/>
      <c r="I854" s="42"/>
      <c r="J854" s="42"/>
      <c r="K854" s="3"/>
      <c r="L854" s="58"/>
      <c r="M854" s="58"/>
      <c r="N854" s="58"/>
      <c r="O854" s="58"/>
      <c r="P854" s="55"/>
      <c r="Q854" s="58"/>
      <c r="R854" s="84"/>
      <c r="S854" s="84"/>
      <c r="T854" s="84"/>
      <c r="U854" s="3"/>
      <c r="V854" s="42">
        <v>0</v>
      </c>
      <c r="W854" s="42" t="s">
        <v>2562</v>
      </c>
      <c r="X854" s="42" t="s">
        <v>2562</v>
      </c>
      <c r="Y854" s="42" t="s">
        <v>2562</v>
      </c>
      <c r="Z854" s="42" t="s">
        <v>2562</v>
      </c>
      <c r="AA854" s="42" t="s">
        <v>2562</v>
      </c>
      <c r="AB854" s="42" t="s">
        <v>2562</v>
      </c>
      <c r="AC854" s="42" t="s">
        <v>2562</v>
      </c>
      <c r="AD854" s="167"/>
      <c r="AE854" s="167"/>
      <c r="AF854" s="167"/>
      <c r="AG854" s="167"/>
      <c r="AH854" s="167"/>
      <c r="AI854" s="167"/>
      <c r="AJ854" s="167"/>
      <c r="AK854" s="167"/>
      <c r="AL854" s="167"/>
      <c r="AM854" s="167"/>
    </row>
    <row r="855" spans="1:39" s="4" customFormat="1" x14ac:dyDescent="0.2">
      <c r="A855" s="43"/>
      <c r="B855" s="44"/>
      <c r="C855" s="43"/>
      <c r="D855" s="58"/>
      <c r="E855" s="43"/>
      <c r="F855" s="45"/>
      <c r="G855" s="45"/>
      <c r="H855" s="46"/>
      <c r="I855" s="42"/>
      <c r="J855" s="42"/>
      <c r="K855" s="3"/>
      <c r="L855" s="58"/>
      <c r="M855" s="58"/>
      <c r="N855" s="58"/>
      <c r="O855" s="58"/>
      <c r="P855" s="55"/>
      <c r="Q855" s="58"/>
      <c r="R855" s="84"/>
      <c r="S855" s="84"/>
      <c r="T855" s="84"/>
      <c r="U855" s="3"/>
      <c r="V855" s="42">
        <v>0</v>
      </c>
      <c r="W855" s="42" t="s">
        <v>2562</v>
      </c>
      <c r="X855" s="42" t="s">
        <v>2562</v>
      </c>
      <c r="Y855" s="42" t="s">
        <v>2562</v>
      </c>
      <c r="Z855" s="42" t="s">
        <v>2562</v>
      </c>
      <c r="AA855" s="42" t="s">
        <v>2562</v>
      </c>
      <c r="AB855" s="42" t="s">
        <v>2562</v>
      </c>
      <c r="AC855" s="42" t="s">
        <v>2562</v>
      </c>
      <c r="AD855" s="167"/>
      <c r="AE855" s="167"/>
      <c r="AF855" s="167"/>
      <c r="AG855" s="167"/>
      <c r="AH855" s="167"/>
      <c r="AI855" s="167"/>
      <c r="AJ855" s="167"/>
      <c r="AK855" s="167"/>
      <c r="AL855" s="167"/>
      <c r="AM855" s="167"/>
    </row>
    <row r="856" spans="1:39" s="4" customFormat="1" x14ac:dyDescent="0.2">
      <c r="A856" s="43"/>
      <c r="B856" s="44"/>
      <c r="C856" s="43"/>
      <c r="D856" s="58"/>
      <c r="E856" s="43"/>
      <c r="F856" s="45"/>
      <c r="G856" s="45"/>
      <c r="H856" s="46"/>
      <c r="I856" s="42"/>
      <c r="J856" s="42"/>
      <c r="K856" s="3"/>
      <c r="L856" s="58"/>
      <c r="M856" s="58"/>
      <c r="N856" s="58"/>
      <c r="O856" s="58"/>
      <c r="P856" s="55"/>
      <c r="Q856" s="58"/>
      <c r="R856" s="84"/>
      <c r="S856" s="84"/>
      <c r="T856" s="84"/>
      <c r="U856" s="3"/>
      <c r="V856" s="42">
        <v>0</v>
      </c>
      <c r="W856" s="42" t="s">
        <v>2562</v>
      </c>
      <c r="X856" s="42" t="s">
        <v>2562</v>
      </c>
      <c r="Y856" s="42" t="s">
        <v>2562</v>
      </c>
      <c r="Z856" s="42" t="s">
        <v>2562</v>
      </c>
      <c r="AA856" s="42" t="s">
        <v>2562</v>
      </c>
      <c r="AB856" s="42" t="s">
        <v>2562</v>
      </c>
      <c r="AC856" s="42" t="s">
        <v>2562</v>
      </c>
      <c r="AD856" s="167"/>
      <c r="AE856" s="167"/>
      <c r="AF856" s="167"/>
      <c r="AG856" s="167"/>
      <c r="AH856" s="167"/>
      <c r="AI856" s="167"/>
      <c r="AJ856" s="167"/>
      <c r="AK856" s="167"/>
      <c r="AL856" s="167"/>
      <c r="AM856" s="167"/>
    </row>
    <row r="857" spans="1:39" s="4" customFormat="1" x14ac:dyDescent="0.2">
      <c r="A857" s="43"/>
      <c r="B857" s="44"/>
      <c r="C857" s="43"/>
      <c r="D857" s="58"/>
      <c r="E857" s="43"/>
      <c r="F857" s="45"/>
      <c r="G857" s="45"/>
      <c r="H857" s="46"/>
      <c r="I857" s="42"/>
      <c r="J857" s="42"/>
      <c r="K857" s="3"/>
      <c r="L857" s="58"/>
      <c r="M857" s="58"/>
      <c r="N857" s="58"/>
      <c r="O857" s="58"/>
      <c r="P857" s="55"/>
      <c r="Q857" s="58"/>
      <c r="R857" s="84"/>
      <c r="S857" s="84"/>
      <c r="T857" s="84"/>
      <c r="U857" s="3"/>
      <c r="V857" s="42">
        <v>0</v>
      </c>
      <c r="W857" s="42" t="s">
        <v>2562</v>
      </c>
      <c r="X857" s="42" t="s">
        <v>2562</v>
      </c>
      <c r="Y857" s="42" t="s">
        <v>2562</v>
      </c>
      <c r="Z857" s="42" t="s">
        <v>2562</v>
      </c>
      <c r="AA857" s="42" t="s">
        <v>2562</v>
      </c>
      <c r="AB857" s="42" t="s">
        <v>2562</v>
      </c>
      <c r="AC857" s="42" t="s">
        <v>2562</v>
      </c>
      <c r="AD857" s="167"/>
      <c r="AE857" s="167"/>
      <c r="AF857" s="167"/>
      <c r="AG857" s="167"/>
      <c r="AH857" s="167"/>
      <c r="AI857" s="167"/>
      <c r="AJ857" s="167"/>
      <c r="AK857" s="167"/>
      <c r="AL857" s="167"/>
      <c r="AM857" s="167"/>
    </row>
    <row r="858" spans="1:39" s="4" customFormat="1" x14ac:dyDescent="0.2">
      <c r="A858" s="43"/>
      <c r="B858" s="44"/>
      <c r="C858" s="43"/>
      <c r="D858" s="58"/>
      <c r="E858" s="43"/>
      <c r="F858" s="45"/>
      <c r="G858" s="45"/>
      <c r="H858" s="46"/>
      <c r="I858" s="42"/>
      <c r="J858" s="42"/>
      <c r="K858" s="3"/>
      <c r="L858" s="58"/>
      <c r="M858" s="58"/>
      <c r="N858" s="58"/>
      <c r="O858" s="58"/>
      <c r="P858" s="55"/>
      <c r="Q858" s="58"/>
      <c r="R858" s="84"/>
      <c r="S858" s="84"/>
      <c r="T858" s="84"/>
      <c r="U858" s="3"/>
      <c r="V858" s="42">
        <v>0</v>
      </c>
      <c r="W858" s="42" t="s">
        <v>2562</v>
      </c>
      <c r="X858" s="42" t="s">
        <v>2562</v>
      </c>
      <c r="Y858" s="42" t="s">
        <v>2562</v>
      </c>
      <c r="Z858" s="42" t="s">
        <v>2562</v>
      </c>
      <c r="AA858" s="42" t="s">
        <v>2562</v>
      </c>
      <c r="AB858" s="42" t="s">
        <v>2562</v>
      </c>
      <c r="AC858" s="42" t="s">
        <v>2562</v>
      </c>
      <c r="AD858" s="167"/>
      <c r="AE858" s="167"/>
      <c r="AF858" s="167"/>
      <c r="AG858" s="167"/>
      <c r="AH858" s="167"/>
      <c r="AI858" s="167"/>
      <c r="AJ858" s="167"/>
      <c r="AK858" s="167"/>
      <c r="AL858" s="167"/>
      <c r="AM858" s="167"/>
    </row>
    <row r="859" spans="1:39" s="4" customFormat="1" x14ac:dyDescent="0.2">
      <c r="A859" s="43"/>
      <c r="B859" s="44"/>
      <c r="C859" s="43"/>
      <c r="D859" s="58"/>
      <c r="E859" s="43"/>
      <c r="F859" s="45"/>
      <c r="G859" s="45"/>
      <c r="H859" s="46"/>
      <c r="I859" s="42"/>
      <c r="J859" s="42"/>
      <c r="K859" s="3"/>
      <c r="L859" s="58"/>
      <c r="M859" s="58"/>
      <c r="N859" s="58"/>
      <c r="O859" s="58"/>
      <c r="P859" s="55"/>
      <c r="Q859" s="58"/>
      <c r="R859" s="84"/>
      <c r="S859" s="84"/>
      <c r="T859" s="84"/>
      <c r="U859" s="3"/>
      <c r="V859" s="42">
        <v>0</v>
      </c>
      <c r="W859" s="42" t="s">
        <v>2562</v>
      </c>
      <c r="X859" s="42" t="s">
        <v>2562</v>
      </c>
      <c r="Y859" s="42" t="s">
        <v>2562</v>
      </c>
      <c r="Z859" s="42" t="s">
        <v>2562</v>
      </c>
      <c r="AA859" s="42" t="s">
        <v>2562</v>
      </c>
      <c r="AB859" s="42" t="s">
        <v>2562</v>
      </c>
      <c r="AC859" s="42" t="s">
        <v>2562</v>
      </c>
      <c r="AD859" s="167"/>
      <c r="AE859" s="167"/>
      <c r="AF859" s="167"/>
      <c r="AG859" s="167"/>
      <c r="AH859" s="167"/>
      <c r="AI859" s="167"/>
      <c r="AJ859" s="167"/>
      <c r="AK859" s="167"/>
      <c r="AL859" s="167"/>
      <c r="AM859" s="167"/>
    </row>
    <row r="860" spans="1:39" s="4" customFormat="1" x14ac:dyDescent="0.2">
      <c r="A860" s="43"/>
      <c r="B860" s="44"/>
      <c r="C860" s="43"/>
      <c r="D860" s="58"/>
      <c r="E860" s="43"/>
      <c r="F860" s="45"/>
      <c r="G860" s="45"/>
      <c r="H860" s="46"/>
      <c r="I860" s="42"/>
      <c r="J860" s="42"/>
      <c r="K860" s="3"/>
      <c r="L860" s="58"/>
      <c r="M860" s="58"/>
      <c r="N860" s="58"/>
      <c r="O860" s="58"/>
      <c r="P860" s="55"/>
      <c r="Q860" s="58"/>
      <c r="R860" s="84"/>
      <c r="S860" s="84"/>
      <c r="T860" s="84"/>
      <c r="U860" s="3"/>
      <c r="V860" s="42">
        <v>0</v>
      </c>
      <c r="W860" s="42" t="s">
        <v>2562</v>
      </c>
      <c r="X860" s="42" t="s">
        <v>2562</v>
      </c>
      <c r="Y860" s="42" t="s">
        <v>2562</v>
      </c>
      <c r="Z860" s="42" t="s">
        <v>2562</v>
      </c>
      <c r="AA860" s="42" t="s">
        <v>2562</v>
      </c>
      <c r="AB860" s="42" t="s">
        <v>2562</v>
      </c>
      <c r="AC860" s="42" t="s">
        <v>2562</v>
      </c>
      <c r="AD860" s="167"/>
      <c r="AE860" s="167"/>
      <c r="AF860" s="167"/>
      <c r="AG860" s="167"/>
      <c r="AH860" s="167"/>
      <c r="AI860" s="167"/>
      <c r="AJ860" s="167"/>
      <c r="AK860" s="167"/>
      <c r="AL860" s="167"/>
      <c r="AM860" s="167"/>
    </row>
    <row r="861" spans="1:39" s="4" customFormat="1" x14ac:dyDescent="0.2">
      <c r="A861" s="43"/>
      <c r="B861" s="44"/>
      <c r="C861" s="43"/>
      <c r="D861" s="58"/>
      <c r="E861" s="43"/>
      <c r="F861" s="45"/>
      <c r="G861" s="45"/>
      <c r="H861" s="46"/>
      <c r="I861" s="42"/>
      <c r="J861" s="42"/>
      <c r="K861" s="3"/>
      <c r="L861" s="58"/>
      <c r="M861" s="58"/>
      <c r="N861" s="58"/>
      <c r="O861" s="58"/>
      <c r="P861" s="55"/>
      <c r="Q861" s="58"/>
      <c r="R861" s="84"/>
      <c r="S861" s="84"/>
      <c r="T861" s="84"/>
      <c r="U861" s="3"/>
      <c r="V861" s="42">
        <v>0</v>
      </c>
      <c r="W861" s="42" t="s">
        <v>2562</v>
      </c>
      <c r="X861" s="42" t="s">
        <v>2562</v>
      </c>
      <c r="Y861" s="42" t="s">
        <v>2562</v>
      </c>
      <c r="Z861" s="42" t="s">
        <v>2562</v>
      </c>
      <c r="AA861" s="42" t="s">
        <v>2562</v>
      </c>
      <c r="AB861" s="42" t="s">
        <v>2562</v>
      </c>
      <c r="AC861" s="42" t="s">
        <v>2562</v>
      </c>
      <c r="AD861" s="167"/>
      <c r="AE861" s="167"/>
      <c r="AF861" s="167"/>
      <c r="AG861" s="167"/>
      <c r="AH861" s="167"/>
      <c r="AI861" s="167"/>
      <c r="AJ861" s="167"/>
      <c r="AK861" s="167"/>
      <c r="AL861" s="167"/>
      <c r="AM861" s="167"/>
    </row>
    <row r="862" spans="1:39" s="4" customFormat="1" x14ac:dyDescent="0.2">
      <c r="A862" s="43"/>
      <c r="B862" s="44"/>
      <c r="C862" s="43"/>
      <c r="D862" s="58"/>
      <c r="E862" s="43"/>
      <c r="F862" s="45"/>
      <c r="G862" s="45"/>
      <c r="H862" s="46"/>
      <c r="I862" s="42"/>
      <c r="J862" s="42"/>
      <c r="K862" s="3"/>
      <c r="L862" s="58"/>
      <c r="M862" s="58"/>
      <c r="N862" s="58"/>
      <c r="O862" s="58"/>
      <c r="P862" s="55"/>
      <c r="Q862" s="58"/>
      <c r="R862" s="84"/>
      <c r="S862" s="84"/>
      <c r="T862" s="84"/>
      <c r="U862" s="3"/>
      <c r="V862" s="42">
        <v>0</v>
      </c>
      <c r="W862" s="42" t="s">
        <v>2562</v>
      </c>
      <c r="X862" s="42" t="s">
        <v>2562</v>
      </c>
      <c r="Y862" s="42" t="s">
        <v>2562</v>
      </c>
      <c r="Z862" s="42" t="s">
        <v>2562</v>
      </c>
      <c r="AA862" s="42" t="s">
        <v>2562</v>
      </c>
      <c r="AB862" s="42" t="s">
        <v>2562</v>
      </c>
      <c r="AC862" s="42" t="s">
        <v>2562</v>
      </c>
      <c r="AD862" s="167"/>
      <c r="AE862" s="167"/>
      <c r="AF862" s="167"/>
      <c r="AG862" s="167"/>
      <c r="AH862" s="167"/>
      <c r="AI862" s="167"/>
      <c r="AJ862" s="167"/>
      <c r="AK862" s="167"/>
      <c r="AL862" s="167"/>
      <c r="AM862" s="167"/>
    </row>
    <row r="863" spans="1:39" s="4" customFormat="1" x14ac:dyDescent="0.2">
      <c r="A863" s="43"/>
      <c r="B863" s="44"/>
      <c r="C863" s="43"/>
      <c r="D863" s="58"/>
      <c r="E863" s="43"/>
      <c r="F863" s="45"/>
      <c r="G863" s="45"/>
      <c r="H863" s="46"/>
      <c r="I863" s="42"/>
      <c r="J863" s="42"/>
      <c r="K863" s="3"/>
      <c r="L863" s="58"/>
      <c r="M863" s="58"/>
      <c r="N863" s="58"/>
      <c r="O863" s="58"/>
      <c r="P863" s="55"/>
      <c r="Q863" s="58"/>
      <c r="R863" s="84"/>
      <c r="S863" s="84"/>
      <c r="T863" s="84"/>
      <c r="U863" s="3"/>
      <c r="V863" s="42">
        <v>0</v>
      </c>
      <c r="W863" s="42" t="s">
        <v>2562</v>
      </c>
      <c r="X863" s="42" t="s">
        <v>2562</v>
      </c>
      <c r="Y863" s="42" t="s">
        <v>2562</v>
      </c>
      <c r="Z863" s="42" t="s">
        <v>2562</v>
      </c>
      <c r="AA863" s="42" t="s">
        <v>2562</v>
      </c>
      <c r="AB863" s="42" t="s">
        <v>2562</v>
      </c>
      <c r="AC863" s="42" t="s">
        <v>2562</v>
      </c>
      <c r="AD863" s="167"/>
      <c r="AE863" s="167"/>
      <c r="AF863" s="167"/>
      <c r="AG863" s="167"/>
      <c r="AH863" s="167"/>
      <c r="AI863" s="167"/>
      <c r="AJ863" s="167"/>
      <c r="AK863" s="167"/>
      <c r="AL863" s="167"/>
      <c r="AM863" s="167"/>
    </row>
    <row r="864" spans="1:39" s="4" customFormat="1" x14ac:dyDescent="0.2">
      <c r="A864" s="43"/>
      <c r="B864" s="44"/>
      <c r="C864" s="43"/>
      <c r="D864" s="58"/>
      <c r="E864" s="43"/>
      <c r="F864" s="45"/>
      <c r="G864" s="45"/>
      <c r="H864" s="46"/>
      <c r="I864" s="42"/>
      <c r="J864" s="42"/>
      <c r="K864" s="3"/>
      <c r="L864" s="58"/>
      <c r="M864" s="58"/>
      <c r="N864" s="58"/>
      <c r="O864" s="58"/>
      <c r="P864" s="55"/>
      <c r="Q864" s="58"/>
      <c r="R864" s="84"/>
      <c r="S864" s="84"/>
      <c r="T864" s="84"/>
      <c r="U864" s="3"/>
      <c r="V864" s="42">
        <v>0</v>
      </c>
      <c r="W864" s="42" t="s">
        <v>2562</v>
      </c>
      <c r="X864" s="42" t="s">
        <v>2562</v>
      </c>
      <c r="Y864" s="42" t="s">
        <v>2562</v>
      </c>
      <c r="Z864" s="42" t="s">
        <v>2562</v>
      </c>
      <c r="AA864" s="42" t="s">
        <v>2562</v>
      </c>
      <c r="AB864" s="42" t="s">
        <v>2562</v>
      </c>
      <c r="AC864" s="42" t="s">
        <v>2562</v>
      </c>
      <c r="AD864" s="167"/>
      <c r="AE864" s="167"/>
      <c r="AF864" s="167"/>
      <c r="AG864" s="167"/>
      <c r="AH864" s="167"/>
      <c r="AI864" s="167"/>
      <c r="AJ864" s="167"/>
      <c r="AK864" s="167"/>
      <c r="AL864" s="167"/>
      <c r="AM864" s="167"/>
    </row>
    <row r="865" spans="1:39" s="4" customFormat="1" x14ac:dyDescent="0.2">
      <c r="A865" s="43"/>
      <c r="B865" s="44"/>
      <c r="C865" s="43"/>
      <c r="D865" s="58"/>
      <c r="E865" s="43"/>
      <c r="F865" s="45"/>
      <c r="G865" s="45"/>
      <c r="H865" s="46"/>
      <c r="I865" s="42"/>
      <c r="J865" s="42"/>
      <c r="K865" s="3"/>
      <c r="L865" s="58"/>
      <c r="M865" s="58"/>
      <c r="N865" s="58"/>
      <c r="O865" s="58"/>
      <c r="P865" s="55"/>
      <c r="Q865" s="58"/>
      <c r="R865" s="84"/>
      <c r="S865" s="84"/>
      <c r="T865" s="84"/>
      <c r="U865" s="3"/>
      <c r="V865" s="42">
        <v>0</v>
      </c>
      <c r="W865" s="42" t="s">
        <v>2562</v>
      </c>
      <c r="X865" s="42" t="s">
        <v>2562</v>
      </c>
      <c r="Y865" s="42" t="s">
        <v>2562</v>
      </c>
      <c r="Z865" s="42" t="s">
        <v>2562</v>
      </c>
      <c r="AA865" s="42" t="s">
        <v>2562</v>
      </c>
      <c r="AB865" s="42" t="s">
        <v>2562</v>
      </c>
      <c r="AC865" s="42" t="s">
        <v>2562</v>
      </c>
      <c r="AD865" s="167"/>
      <c r="AE865" s="167"/>
      <c r="AF865" s="167"/>
      <c r="AG865" s="167"/>
      <c r="AH865" s="167"/>
      <c r="AI865" s="167"/>
      <c r="AJ865" s="167"/>
      <c r="AK865" s="167"/>
      <c r="AL865" s="167"/>
      <c r="AM865" s="167"/>
    </row>
    <row r="866" spans="1:39" s="4" customFormat="1" x14ac:dyDescent="0.2">
      <c r="A866" s="43"/>
      <c r="B866" s="44"/>
      <c r="C866" s="43"/>
      <c r="D866" s="58"/>
      <c r="E866" s="43"/>
      <c r="F866" s="45"/>
      <c r="G866" s="45"/>
      <c r="H866" s="46"/>
      <c r="I866" s="42"/>
      <c r="J866" s="42"/>
      <c r="K866" s="3"/>
      <c r="L866" s="58"/>
      <c r="M866" s="58"/>
      <c r="N866" s="58"/>
      <c r="O866" s="58"/>
      <c r="P866" s="55"/>
      <c r="Q866" s="58"/>
      <c r="R866" s="84"/>
      <c r="S866" s="84"/>
      <c r="T866" s="84"/>
      <c r="U866" s="3"/>
      <c r="V866" s="42">
        <v>0</v>
      </c>
      <c r="W866" s="42" t="s">
        <v>2562</v>
      </c>
      <c r="X866" s="42" t="s">
        <v>2562</v>
      </c>
      <c r="Y866" s="42" t="s">
        <v>2562</v>
      </c>
      <c r="Z866" s="42" t="s">
        <v>2562</v>
      </c>
      <c r="AA866" s="42" t="s">
        <v>2562</v>
      </c>
      <c r="AB866" s="42" t="s">
        <v>2562</v>
      </c>
      <c r="AC866" s="42" t="s">
        <v>2562</v>
      </c>
      <c r="AD866" s="167"/>
      <c r="AE866" s="167"/>
      <c r="AF866" s="167"/>
      <c r="AG866" s="167"/>
      <c r="AH866" s="167"/>
      <c r="AI866" s="167"/>
      <c r="AJ866" s="167"/>
      <c r="AK866" s="167"/>
      <c r="AL866" s="167"/>
      <c r="AM866" s="167"/>
    </row>
    <row r="867" spans="1:39" s="4" customFormat="1" x14ac:dyDescent="0.2">
      <c r="A867" s="43"/>
      <c r="B867" s="44"/>
      <c r="C867" s="43"/>
      <c r="D867" s="58"/>
      <c r="E867" s="43"/>
      <c r="F867" s="45"/>
      <c r="G867" s="45"/>
      <c r="H867" s="46"/>
      <c r="I867" s="42"/>
      <c r="J867" s="42"/>
      <c r="K867" s="3"/>
      <c r="L867" s="58"/>
      <c r="M867" s="58"/>
      <c r="N867" s="58"/>
      <c r="O867" s="58"/>
      <c r="P867" s="55"/>
      <c r="Q867" s="58"/>
      <c r="R867" s="84"/>
      <c r="S867" s="84"/>
      <c r="T867" s="84"/>
      <c r="U867" s="3"/>
      <c r="V867" s="42">
        <v>0</v>
      </c>
      <c r="W867" s="42" t="s">
        <v>2562</v>
      </c>
      <c r="X867" s="42" t="s">
        <v>2562</v>
      </c>
      <c r="Y867" s="42" t="s">
        <v>2562</v>
      </c>
      <c r="Z867" s="42" t="s">
        <v>2562</v>
      </c>
      <c r="AA867" s="42" t="s">
        <v>2562</v>
      </c>
      <c r="AB867" s="42" t="s">
        <v>2562</v>
      </c>
      <c r="AC867" s="42" t="s">
        <v>2562</v>
      </c>
      <c r="AD867" s="167"/>
      <c r="AE867" s="167"/>
      <c r="AF867" s="167"/>
      <c r="AG867" s="167"/>
      <c r="AH867" s="167"/>
      <c r="AI867" s="167"/>
      <c r="AJ867" s="167"/>
      <c r="AK867" s="167"/>
      <c r="AL867" s="167"/>
      <c r="AM867" s="167"/>
    </row>
    <row r="868" spans="1:39" s="4" customFormat="1" x14ac:dyDescent="0.2">
      <c r="A868" s="43"/>
      <c r="B868" s="44"/>
      <c r="C868" s="43"/>
      <c r="D868" s="58"/>
      <c r="E868" s="43"/>
      <c r="F868" s="45"/>
      <c r="G868" s="45"/>
      <c r="H868" s="46"/>
      <c r="I868" s="42"/>
      <c r="J868" s="42"/>
      <c r="K868" s="3"/>
      <c r="L868" s="58"/>
      <c r="M868" s="58"/>
      <c r="N868" s="58"/>
      <c r="O868" s="58"/>
      <c r="P868" s="55"/>
      <c r="Q868" s="58"/>
      <c r="R868" s="84"/>
      <c r="S868" s="84"/>
      <c r="T868" s="84"/>
      <c r="U868" s="3"/>
      <c r="V868" s="42">
        <v>0</v>
      </c>
      <c r="W868" s="42" t="s">
        <v>2562</v>
      </c>
      <c r="X868" s="42" t="s">
        <v>2562</v>
      </c>
      <c r="Y868" s="42" t="s">
        <v>2562</v>
      </c>
      <c r="Z868" s="42" t="s">
        <v>2562</v>
      </c>
      <c r="AA868" s="42" t="s">
        <v>2562</v>
      </c>
      <c r="AB868" s="42" t="s">
        <v>2562</v>
      </c>
      <c r="AC868" s="42" t="s">
        <v>2562</v>
      </c>
      <c r="AD868" s="167"/>
      <c r="AE868" s="167"/>
      <c r="AF868" s="167"/>
      <c r="AG868" s="167"/>
      <c r="AH868" s="167"/>
      <c r="AI868" s="167"/>
      <c r="AJ868" s="167"/>
      <c r="AK868" s="167"/>
      <c r="AL868" s="167"/>
      <c r="AM868" s="167"/>
    </row>
    <row r="869" spans="1:39" s="4" customFormat="1" x14ac:dyDescent="0.2">
      <c r="A869" s="43"/>
      <c r="B869" s="44"/>
      <c r="C869" s="43"/>
      <c r="D869" s="58"/>
      <c r="E869" s="43"/>
      <c r="F869" s="45"/>
      <c r="G869" s="45"/>
      <c r="H869" s="46"/>
      <c r="I869" s="42"/>
      <c r="J869" s="42"/>
      <c r="K869" s="3"/>
      <c r="L869" s="58"/>
      <c r="M869" s="58"/>
      <c r="N869" s="58"/>
      <c r="O869" s="58"/>
      <c r="P869" s="55"/>
      <c r="Q869" s="58"/>
      <c r="R869" s="84"/>
      <c r="S869" s="84"/>
      <c r="T869" s="84"/>
      <c r="U869" s="3"/>
      <c r="V869" s="42">
        <v>0</v>
      </c>
      <c r="W869" s="42" t="s">
        <v>2562</v>
      </c>
      <c r="X869" s="42" t="s">
        <v>2562</v>
      </c>
      <c r="Y869" s="42" t="s">
        <v>2562</v>
      </c>
      <c r="Z869" s="42" t="s">
        <v>2562</v>
      </c>
      <c r="AA869" s="42" t="s">
        <v>2562</v>
      </c>
      <c r="AB869" s="42" t="s">
        <v>2562</v>
      </c>
      <c r="AC869" s="42" t="s">
        <v>2562</v>
      </c>
      <c r="AD869" s="167"/>
      <c r="AE869" s="167"/>
      <c r="AF869" s="167"/>
      <c r="AG869" s="167"/>
      <c r="AH869" s="167"/>
      <c r="AI869" s="167"/>
      <c r="AJ869" s="167"/>
      <c r="AK869" s="167"/>
      <c r="AL869" s="167"/>
      <c r="AM869" s="167"/>
    </row>
    <row r="870" spans="1:39" s="4" customFormat="1" x14ac:dyDescent="0.2">
      <c r="A870" s="43"/>
      <c r="B870" s="44"/>
      <c r="C870" s="43"/>
      <c r="D870" s="58"/>
      <c r="E870" s="43"/>
      <c r="F870" s="45"/>
      <c r="G870" s="45"/>
      <c r="H870" s="46"/>
      <c r="I870" s="42"/>
      <c r="J870" s="42"/>
      <c r="K870" s="3"/>
      <c r="L870" s="58"/>
      <c r="M870" s="58"/>
      <c r="N870" s="58"/>
      <c r="O870" s="58"/>
      <c r="P870" s="55"/>
      <c r="Q870" s="58"/>
      <c r="R870" s="84"/>
      <c r="S870" s="84"/>
      <c r="T870" s="84"/>
      <c r="U870" s="3"/>
      <c r="V870" s="42">
        <v>0</v>
      </c>
      <c r="W870" s="42" t="s">
        <v>2562</v>
      </c>
      <c r="X870" s="42" t="s">
        <v>2562</v>
      </c>
      <c r="Y870" s="42" t="s">
        <v>2562</v>
      </c>
      <c r="Z870" s="42" t="s">
        <v>2562</v>
      </c>
      <c r="AA870" s="42" t="s">
        <v>2562</v>
      </c>
      <c r="AB870" s="42" t="s">
        <v>2562</v>
      </c>
      <c r="AC870" s="42" t="s">
        <v>2562</v>
      </c>
      <c r="AD870" s="167"/>
      <c r="AE870" s="167"/>
      <c r="AF870" s="167"/>
      <c r="AG870" s="167"/>
      <c r="AH870" s="167"/>
      <c r="AI870" s="167"/>
      <c r="AJ870" s="167"/>
      <c r="AK870" s="167"/>
      <c r="AL870" s="167"/>
      <c r="AM870" s="167"/>
    </row>
    <row r="871" spans="1:39" s="4" customFormat="1" x14ac:dyDescent="0.2">
      <c r="A871" s="43"/>
      <c r="B871" s="44"/>
      <c r="C871" s="43"/>
      <c r="D871" s="58"/>
      <c r="E871" s="43"/>
      <c r="F871" s="45"/>
      <c r="G871" s="45"/>
      <c r="H871" s="46"/>
      <c r="I871" s="42"/>
      <c r="J871" s="42"/>
      <c r="K871" s="3"/>
      <c r="L871" s="58"/>
      <c r="M871" s="58"/>
      <c r="N871" s="58"/>
      <c r="O871" s="58"/>
      <c r="P871" s="55"/>
      <c r="Q871" s="58"/>
      <c r="R871" s="84"/>
      <c r="S871" s="84"/>
      <c r="T871" s="84"/>
      <c r="U871" s="3"/>
      <c r="V871" s="42">
        <v>0</v>
      </c>
      <c r="W871" s="42" t="s">
        <v>2562</v>
      </c>
      <c r="X871" s="42" t="s">
        <v>2562</v>
      </c>
      <c r="Y871" s="42" t="s">
        <v>2562</v>
      </c>
      <c r="Z871" s="42" t="s">
        <v>2562</v>
      </c>
      <c r="AA871" s="42" t="s">
        <v>2562</v>
      </c>
      <c r="AB871" s="42" t="s">
        <v>2562</v>
      </c>
      <c r="AC871" s="42" t="s">
        <v>2562</v>
      </c>
      <c r="AD871" s="167"/>
      <c r="AE871" s="167"/>
      <c r="AF871" s="167"/>
      <c r="AG871" s="167"/>
      <c r="AH871" s="167"/>
      <c r="AI871" s="167"/>
      <c r="AJ871" s="167"/>
      <c r="AK871" s="167"/>
      <c r="AL871" s="167"/>
      <c r="AM871" s="167"/>
    </row>
    <row r="872" spans="1:39" s="4" customFormat="1" x14ac:dyDescent="0.2">
      <c r="A872" s="43"/>
      <c r="B872" s="44"/>
      <c r="C872" s="43"/>
      <c r="D872" s="58"/>
      <c r="E872" s="43"/>
      <c r="F872" s="45"/>
      <c r="G872" s="45"/>
      <c r="H872" s="46"/>
      <c r="I872" s="42"/>
      <c r="J872" s="42"/>
      <c r="K872" s="3"/>
      <c r="L872" s="58"/>
      <c r="M872" s="58"/>
      <c r="N872" s="58"/>
      <c r="O872" s="58"/>
      <c r="P872" s="55"/>
      <c r="Q872" s="58"/>
      <c r="R872" s="84"/>
      <c r="S872" s="84"/>
      <c r="T872" s="84"/>
      <c r="U872" s="3"/>
      <c r="V872" s="42">
        <v>0</v>
      </c>
      <c r="W872" s="42" t="s">
        <v>2562</v>
      </c>
      <c r="X872" s="42" t="s">
        <v>2562</v>
      </c>
      <c r="Y872" s="42" t="s">
        <v>2562</v>
      </c>
      <c r="Z872" s="42" t="s">
        <v>2562</v>
      </c>
      <c r="AA872" s="42" t="s">
        <v>2562</v>
      </c>
      <c r="AB872" s="42" t="s">
        <v>2562</v>
      </c>
      <c r="AC872" s="42" t="s">
        <v>2562</v>
      </c>
      <c r="AD872" s="167"/>
      <c r="AE872" s="167"/>
      <c r="AF872" s="167"/>
      <c r="AG872" s="167"/>
      <c r="AH872" s="167"/>
      <c r="AI872" s="167"/>
      <c r="AJ872" s="167"/>
      <c r="AK872" s="167"/>
      <c r="AL872" s="167"/>
      <c r="AM872" s="167"/>
    </row>
    <row r="873" spans="1:39" s="4" customFormat="1" x14ac:dyDescent="0.2">
      <c r="A873" s="43"/>
      <c r="B873" s="44"/>
      <c r="C873" s="43"/>
      <c r="D873" s="58"/>
      <c r="E873" s="43"/>
      <c r="F873" s="45"/>
      <c r="G873" s="45"/>
      <c r="H873" s="46"/>
      <c r="I873" s="42"/>
      <c r="J873" s="42"/>
      <c r="K873" s="3"/>
      <c r="L873" s="58"/>
      <c r="M873" s="58"/>
      <c r="N873" s="58"/>
      <c r="O873" s="58"/>
      <c r="P873" s="55"/>
      <c r="Q873" s="58"/>
      <c r="R873" s="84"/>
      <c r="S873" s="84"/>
      <c r="T873" s="84"/>
      <c r="U873" s="3"/>
      <c r="V873" s="42">
        <v>0</v>
      </c>
      <c r="W873" s="42" t="s">
        <v>2562</v>
      </c>
      <c r="X873" s="42" t="s">
        <v>2562</v>
      </c>
      <c r="Y873" s="42" t="s">
        <v>2562</v>
      </c>
      <c r="Z873" s="42" t="s">
        <v>2562</v>
      </c>
      <c r="AA873" s="42" t="s">
        <v>2562</v>
      </c>
      <c r="AB873" s="42" t="s">
        <v>2562</v>
      </c>
      <c r="AC873" s="42" t="s">
        <v>2562</v>
      </c>
      <c r="AD873" s="167"/>
      <c r="AE873" s="167"/>
      <c r="AF873" s="167"/>
      <c r="AG873" s="167"/>
      <c r="AH873" s="167"/>
      <c r="AI873" s="167"/>
      <c r="AJ873" s="167"/>
      <c r="AK873" s="167"/>
      <c r="AL873" s="167"/>
      <c r="AM873" s="167"/>
    </row>
    <row r="874" spans="1:39" s="4" customFormat="1" x14ac:dyDescent="0.2">
      <c r="A874" s="43"/>
      <c r="B874" s="44"/>
      <c r="C874" s="43"/>
      <c r="D874" s="58"/>
      <c r="E874" s="43"/>
      <c r="F874" s="45"/>
      <c r="G874" s="45"/>
      <c r="H874" s="46"/>
      <c r="I874" s="42"/>
      <c r="J874" s="42"/>
      <c r="K874" s="3"/>
      <c r="L874" s="58"/>
      <c r="M874" s="58"/>
      <c r="N874" s="58"/>
      <c r="O874" s="58"/>
      <c r="P874" s="55"/>
      <c r="Q874" s="58"/>
      <c r="R874" s="84"/>
      <c r="S874" s="84"/>
      <c r="T874" s="84"/>
      <c r="U874" s="3"/>
      <c r="V874" s="42">
        <v>0</v>
      </c>
      <c r="W874" s="42" t="s">
        <v>2562</v>
      </c>
      <c r="X874" s="42" t="s">
        <v>2562</v>
      </c>
      <c r="Y874" s="42" t="s">
        <v>2562</v>
      </c>
      <c r="Z874" s="42" t="s">
        <v>2562</v>
      </c>
      <c r="AA874" s="42" t="s">
        <v>2562</v>
      </c>
      <c r="AB874" s="42" t="s">
        <v>2562</v>
      </c>
      <c r="AC874" s="42" t="s">
        <v>2562</v>
      </c>
      <c r="AD874" s="167"/>
      <c r="AE874" s="167"/>
      <c r="AF874" s="167"/>
      <c r="AG874" s="167"/>
      <c r="AH874" s="167"/>
      <c r="AI874" s="167"/>
      <c r="AJ874" s="167"/>
      <c r="AK874" s="167"/>
      <c r="AL874" s="167"/>
      <c r="AM874" s="167"/>
    </row>
    <row r="875" spans="1:39" s="4" customFormat="1" x14ac:dyDescent="0.2">
      <c r="A875" s="43"/>
      <c r="B875" s="44"/>
      <c r="C875" s="43"/>
      <c r="D875" s="58"/>
      <c r="E875" s="43"/>
      <c r="F875" s="45"/>
      <c r="G875" s="45"/>
      <c r="H875" s="46"/>
      <c r="I875" s="42"/>
      <c r="J875" s="42"/>
      <c r="K875" s="3"/>
      <c r="L875" s="58"/>
      <c r="M875" s="58"/>
      <c r="N875" s="58"/>
      <c r="O875" s="58"/>
      <c r="P875" s="55"/>
      <c r="Q875" s="58"/>
      <c r="R875" s="84"/>
      <c r="S875" s="84"/>
      <c r="T875" s="84"/>
      <c r="U875" s="3"/>
      <c r="V875" s="42">
        <v>0</v>
      </c>
      <c r="W875" s="42" t="s">
        <v>2562</v>
      </c>
      <c r="X875" s="42" t="s">
        <v>2562</v>
      </c>
      <c r="Y875" s="42" t="s">
        <v>2562</v>
      </c>
      <c r="Z875" s="42" t="s">
        <v>2562</v>
      </c>
      <c r="AA875" s="42" t="s">
        <v>2562</v>
      </c>
      <c r="AB875" s="42" t="s">
        <v>2562</v>
      </c>
      <c r="AC875" s="42" t="s">
        <v>2562</v>
      </c>
      <c r="AD875" s="167"/>
      <c r="AE875" s="167"/>
      <c r="AF875" s="167"/>
      <c r="AG875" s="167"/>
      <c r="AH875" s="167"/>
      <c r="AI875" s="167"/>
      <c r="AJ875" s="167"/>
      <c r="AK875" s="167"/>
      <c r="AL875" s="167"/>
      <c r="AM875" s="167"/>
    </row>
    <row r="876" spans="1:39" s="4" customFormat="1" x14ac:dyDescent="0.2">
      <c r="A876" s="43"/>
      <c r="B876" s="44"/>
      <c r="C876" s="43"/>
      <c r="D876" s="58"/>
      <c r="E876" s="43"/>
      <c r="F876" s="45"/>
      <c r="G876" s="45"/>
      <c r="H876" s="46"/>
      <c r="I876" s="42"/>
      <c r="J876" s="42"/>
      <c r="K876" s="3"/>
      <c r="L876" s="58"/>
      <c r="M876" s="58"/>
      <c r="N876" s="58"/>
      <c r="O876" s="58"/>
      <c r="P876" s="55"/>
      <c r="Q876" s="58"/>
      <c r="R876" s="84"/>
      <c r="S876" s="84"/>
      <c r="T876" s="84"/>
      <c r="U876" s="3"/>
      <c r="V876" s="42">
        <v>0</v>
      </c>
      <c r="W876" s="42" t="s">
        <v>2562</v>
      </c>
      <c r="X876" s="42" t="s">
        <v>2562</v>
      </c>
      <c r="Y876" s="42" t="s">
        <v>2562</v>
      </c>
      <c r="Z876" s="42" t="s">
        <v>2562</v>
      </c>
      <c r="AA876" s="42" t="s">
        <v>2562</v>
      </c>
      <c r="AB876" s="42" t="s">
        <v>2562</v>
      </c>
      <c r="AC876" s="42" t="s">
        <v>2562</v>
      </c>
      <c r="AD876" s="167"/>
      <c r="AE876" s="167"/>
      <c r="AF876" s="167"/>
      <c r="AG876" s="167"/>
      <c r="AH876" s="167"/>
      <c r="AI876" s="167"/>
      <c r="AJ876" s="167"/>
      <c r="AK876" s="167"/>
      <c r="AL876" s="167"/>
      <c r="AM876" s="167"/>
    </row>
    <row r="877" spans="1:39" s="4" customFormat="1" x14ac:dyDescent="0.2">
      <c r="A877" s="43"/>
      <c r="B877" s="44"/>
      <c r="C877" s="43"/>
      <c r="D877" s="58"/>
      <c r="E877" s="43"/>
      <c r="F877" s="45"/>
      <c r="G877" s="45"/>
      <c r="H877" s="46"/>
      <c r="I877" s="42"/>
      <c r="J877" s="42"/>
      <c r="K877" s="3"/>
      <c r="L877" s="58"/>
      <c r="M877" s="58"/>
      <c r="N877" s="58"/>
      <c r="O877" s="58"/>
      <c r="P877" s="55"/>
      <c r="Q877" s="58"/>
      <c r="R877" s="84"/>
      <c r="S877" s="84"/>
      <c r="T877" s="84"/>
      <c r="U877" s="3"/>
      <c r="V877" s="42">
        <v>0</v>
      </c>
      <c r="W877" s="42" t="s">
        <v>2562</v>
      </c>
      <c r="X877" s="42" t="s">
        <v>2562</v>
      </c>
      <c r="Y877" s="42" t="s">
        <v>2562</v>
      </c>
      <c r="Z877" s="42" t="s">
        <v>2562</v>
      </c>
      <c r="AA877" s="42" t="s">
        <v>2562</v>
      </c>
      <c r="AB877" s="42" t="s">
        <v>2562</v>
      </c>
      <c r="AC877" s="42" t="s">
        <v>2562</v>
      </c>
      <c r="AD877" s="167"/>
      <c r="AE877" s="167"/>
      <c r="AF877" s="167"/>
      <c r="AG877" s="167"/>
      <c r="AH877" s="167"/>
      <c r="AI877" s="167"/>
      <c r="AJ877" s="167"/>
      <c r="AK877" s="167"/>
      <c r="AL877" s="167"/>
      <c r="AM877" s="167"/>
    </row>
    <row r="878" spans="1:39" s="4" customFormat="1" x14ac:dyDescent="0.2">
      <c r="A878" s="43"/>
      <c r="B878" s="44"/>
      <c r="C878" s="43"/>
      <c r="D878" s="58"/>
      <c r="E878" s="43"/>
      <c r="F878" s="45"/>
      <c r="G878" s="45"/>
      <c r="H878" s="46"/>
      <c r="I878" s="42"/>
      <c r="J878" s="42"/>
      <c r="K878" s="3"/>
      <c r="L878" s="58"/>
      <c r="M878" s="58"/>
      <c r="N878" s="58"/>
      <c r="O878" s="58"/>
      <c r="P878" s="55"/>
      <c r="Q878" s="58"/>
      <c r="R878" s="84"/>
      <c r="S878" s="84"/>
      <c r="T878" s="84"/>
      <c r="U878" s="3"/>
      <c r="V878" s="42">
        <v>0</v>
      </c>
      <c r="W878" s="42" t="s">
        <v>2562</v>
      </c>
      <c r="X878" s="42" t="s">
        <v>2562</v>
      </c>
      <c r="Y878" s="42" t="s">
        <v>2562</v>
      </c>
      <c r="Z878" s="42" t="s">
        <v>2562</v>
      </c>
      <c r="AA878" s="42" t="s">
        <v>2562</v>
      </c>
      <c r="AB878" s="42" t="s">
        <v>2562</v>
      </c>
      <c r="AC878" s="42" t="s">
        <v>2562</v>
      </c>
      <c r="AD878" s="167"/>
      <c r="AE878" s="167"/>
      <c r="AF878" s="167"/>
      <c r="AG878" s="167"/>
      <c r="AH878" s="167"/>
      <c r="AI878" s="167"/>
      <c r="AJ878" s="167"/>
      <c r="AK878" s="167"/>
      <c r="AL878" s="167"/>
      <c r="AM878" s="167"/>
    </row>
    <row r="879" spans="1:39" s="4" customFormat="1" x14ac:dyDescent="0.2">
      <c r="A879" s="43"/>
      <c r="B879" s="44"/>
      <c r="C879" s="43"/>
      <c r="D879" s="58"/>
      <c r="E879" s="43"/>
      <c r="F879" s="45"/>
      <c r="G879" s="45"/>
      <c r="H879" s="46"/>
      <c r="I879" s="42"/>
      <c r="J879" s="42"/>
      <c r="K879" s="3"/>
      <c r="L879" s="58"/>
      <c r="M879" s="58"/>
      <c r="N879" s="58"/>
      <c r="O879" s="58"/>
      <c r="P879" s="55"/>
      <c r="Q879" s="58"/>
      <c r="R879" s="84"/>
      <c r="S879" s="84"/>
      <c r="T879" s="84"/>
      <c r="U879" s="3"/>
      <c r="V879" s="42">
        <v>0</v>
      </c>
      <c r="W879" s="42" t="s">
        <v>2562</v>
      </c>
      <c r="X879" s="42" t="s">
        <v>2562</v>
      </c>
      <c r="Y879" s="42" t="s">
        <v>2562</v>
      </c>
      <c r="Z879" s="42" t="s">
        <v>2562</v>
      </c>
      <c r="AA879" s="42" t="s">
        <v>2562</v>
      </c>
      <c r="AB879" s="42" t="s">
        <v>2562</v>
      </c>
      <c r="AC879" s="42" t="s">
        <v>2562</v>
      </c>
      <c r="AD879" s="167"/>
      <c r="AE879" s="167"/>
      <c r="AF879" s="167"/>
      <c r="AG879" s="167"/>
      <c r="AH879" s="167"/>
      <c r="AI879" s="167"/>
      <c r="AJ879" s="167"/>
      <c r="AK879" s="167"/>
      <c r="AL879" s="167"/>
      <c r="AM879" s="167"/>
    </row>
    <row r="880" spans="1:39" s="4" customFormat="1" x14ac:dyDescent="0.2">
      <c r="A880" s="43"/>
      <c r="B880" s="44"/>
      <c r="C880" s="43"/>
      <c r="D880" s="58"/>
      <c r="E880" s="43"/>
      <c r="F880" s="45"/>
      <c r="G880" s="45"/>
      <c r="H880" s="46"/>
      <c r="I880" s="42"/>
      <c r="J880" s="42"/>
      <c r="K880" s="3"/>
      <c r="L880" s="58"/>
      <c r="M880" s="58"/>
      <c r="N880" s="58"/>
      <c r="O880" s="58"/>
      <c r="P880" s="55"/>
      <c r="Q880" s="58"/>
      <c r="R880" s="84"/>
      <c r="S880" s="84"/>
      <c r="T880" s="84"/>
      <c r="U880" s="3"/>
      <c r="V880" s="42">
        <v>0</v>
      </c>
      <c r="W880" s="42" t="s">
        <v>2562</v>
      </c>
      <c r="X880" s="42" t="s">
        <v>2562</v>
      </c>
      <c r="Y880" s="42" t="s">
        <v>2562</v>
      </c>
      <c r="Z880" s="42" t="s">
        <v>2562</v>
      </c>
      <c r="AA880" s="42" t="s">
        <v>2562</v>
      </c>
      <c r="AB880" s="42" t="s">
        <v>2562</v>
      </c>
      <c r="AC880" s="42" t="s">
        <v>2562</v>
      </c>
      <c r="AD880" s="167"/>
      <c r="AE880" s="167"/>
      <c r="AF880" s="167"/>
      <c r="AG880" s="167"/>
      <c r="AH880" s="167"/>
      <c r="AI880" s="167"/>
      <c r="AJ880" s="167"/>
      <c r="AK880" s="167"/>
      <c r="AL880" s="167"/>
      <c r="AM880" s="167"/>
    </row>
    <row r="881" spans="1:39" s="4" customFormat="1" x14ac:dyDescent="0.2">
      <c r="A881" s="43"/>
      <c r="B881" s="44"/>
      <c r="C881" s="43"/>
      <c r="D881" s="58"/>
      <c r="E881" s="43"/>
      <c r="F881" s="45"/>
      <c r="G881" s="45"/>
      <c r="H881" s="46"/>
      <c r="I881" s="42"/>
      <c r="J881" s="42"/>
      <c r="K881" s="3"/>
      <c r="L881" s="58"/>
      <c r="M881" s="58"/>
      <c r="N881" s="58"/>
      <c r="O881" s="58"/>
      <c r="P881" s="55"/>
      <c r="Q881" s="58"/>
      <c r="R881" s="84"/>
      <c r="S881" s="84"/>
      <c r="T881" s="84"/>
      <c r="U881" s="3"/>
      <c r="V881" s="42">
        <v>0</v>
      </c>
      <c r="W881" s="42" t="s">
        <v>2562</v>
      </c>
      <c r="X881" s="42" t="s">
        <v>2562</v>
      </c>
      <c r="Y881" s="42" t="s">
        <v>2562</v>
      </c>
      <c r="Z881" s="42" t="s">
        <v>2562</v>
      </c>
      <c r="AA881" s="42" t="s">
        <v>2562</v>
      </c>
      <c r="AB881" s="42" t="s">
        <v>2562</v>
      </c>
      <c r="AC881" s="42" t="s">
        <v>2562</v>
      </c>
      <c r="AD881" s="167"/>
      <c r="AE881" s="167"/>
      <c r="AF881" s="167"/>
      <c r="AG881" s="167"/>
      <c r="AH881" s="167"/>
      <c r="AI881" s="167"/>
      <c r="AJ881" s="167"/>
      <c r="AK881" s="167"/>
      <c r="AL881" s="167"/>
      <c r="AM881" s="167"/>
    </row>
    <row r="882" spans="1:39" s="4" customFormat="1" x14ac:dyDescent="0.2">
      <c r="A882" s="43"/>
      <c r="B882" s="44"/>
      <c r="C882" s="43"/>
      <c r="D882" s="58"/>
      <c r="E882" s="43"/>
      <c r="F882" s="45"/>
      <c r="G882" s="45"/>
      <c r="H882" s="46"/>
      <c r="I882" s="42"/>
      <c r="J882" s="42"/>
      <c r="K882" s="3"/>
      <c r="L882" s="58"/>
      <c r="M882" s="58"/>
      <c r="N882" s="58"/>
      <c r="O882" s="58"/>
      <c r="P882" s="55"/>
      <c r="Q882" s="58"/>
      <c r="R882" s="84"/>
      <c r="S882" s="84"/>
      <c r="T882" s="84"/>
      <c r="U882" s="3"/>
      <c r="V882" s="42">
        <v>0</v>
      </c>
      <c r="W882" s="42" t="s">
        <v>2562</v>
      </c>
      <c r="X882" s="42" t="s">
        <v>2562</v>
      </c>
      <c r="Y882" s="42" t="s">
        <v>2562</v>
      </c>
      <c r="Z882" s="42" t="s">
        <v>2562</v>
      </c>
      <c r="AA882" s="42" t="s">
        <v>2562</v>
      </c>
      <c r="AB882" s="42" t="s">
        <v>2562</v>
      </c>
      <c r="AC882" s="42" t="s">
        <v>2562</v>
      </c>
      <c r="AD882" s="167"/>
      <c r="AE882" s="167"/>
      <c r="AF882" s="167"/>
      <c r="AG882" s="167"/>
      <c r="AH882" s="167"/>
      <c r="AI882" s="167"/>
      <c r="AJ882" s="167"/>
      <c r="AK882" s="167"/>
      <c r="AL882" s="167"/>
      <c r="AM882" s="167"/>
    </row>
    <row r="883" spans="1:39" s="4" customFormat="1" x14ac:dyDescent="0.2">
      <c r="A883" s="43"/>
      <c r="B883" s="44"/>
      <c r="C883" s="43"/>
      <c r="D883" s="58"/>
      <c r="E883" s="43"/>
      <c r="F883" s="45"/>
      <c r="G883" s="45"/>
      <c r="H883" s="46"/>
      <c r="I883" s="42"/>
      <c r="J883" s="42"/>
      <c r="K883" s="3"/>
      <c r="L883" s="58"/>
      <c r="M883" s="58"/>
      <c r="N883" s="58"/>
      <c r="O883" s="58"/>
      <c r="P883" s="55"/>
      <c r="Q883" s="58"/>
      <c r="R883" s="84"/>
      <c r="S883" s="84"/>
      <c r="T883" s="84"/>
      <c r="U883" s="3"/>
      <c r="V883" s="42">
        <v>0</v>
      </c>
      <c r="W883" s="42" t="s">
        <v>2562</v>
      </c>
      <c r="X883" s="42" t="s">
        <v>2562</v>
      </c>
      <c r="Y883" s="42" t="s">
        <v>2562</v>
      </c>
      <c r="Z883" s="42" t="s">
        <v>2562</v>
      </c>
      <c r="AA883" s="42" t="s">
        <v>2562</v>
      </c>
      <c r="AB883" s="42" t="s">
        <v>2562</v>
      </c>
      <c r="AC883" s="42" t="s">
        <v>2562</v>
      </c>
      <c r="AD883" s="167"/>
      <c r="AE883" s="167"/>
      <c r="AF883" s="167"/>
      <c r="AG883" s="167"/>
      <c r="AH883" s="167"/>
      <c r="AI883" s="167"/>
      <c r="AJ883" s="167"/>
      <c r="AK883" s="167"/>
      <c r="AL883" s="167"/>
      <c r="AM883" s="167"/>
    </row>
    <row r="884" spans="1:39" s="4" customFormat="1" x14ac:dyDescent="0.2">
      <c r="A884" s="43"/>
      <c r="B884" s="44"/>
      <c r="C884" s="43"/>
      <c r="D884" s="58"/>
      <c r="E884" s="43"/>
      <c r="F884" s="45"/>
      <c r="G884" s="45"/>
      <c r="H884" s="46"/>
      <c r="I884" s="42"/>
      <c r="J884" s="42"/>
      <c r="K884" s="3"/>
      <c r="L884" s="58"/>
      <c r="M884" s="58"/>
      <c r="N884" s="58"/>
      <c r="O884" s="58"/>
      <c r="P884" s="55"/>
      <c r="Q884" s="58"/>
      <c r="R884" s="84"/>
      <c r="S884" s="84"/>
      <c r="T884" s="84"/>
      <c r="U884" s="3"/>
      <c r="V884" s="42">
        <v>0</v>
      </c>
      <c r="W884" s="42" t="s">
        <v>2562</v>
      </c>
      <c r="X884" s="42" t="s">
        <v>2562</v>
      </c>
      <c r="Y884" s="42" t="s">
        <v>2562</v>
      </c>
      <c r="Z884" s="42" t="s">
        <v>2562</v>
      </c>
      <c r="AA884" s="42" t="s">
        <v>2562</v>
      </c>
      <c r="AB884" s="42" t="s">
        <v>2562</v>
      </c>
      <c r="AC884" s="42" t="s">
        <v>2562</v>
      </c>
      <c r="AD884" s="167"/>
      <c r="AE884" s="167"/>
      <c r="AF884" s="167"/>
      <c r="AG884" s="167"/>
      <c r="AH884" s="167"/>
      <c r="AI884" s="167"/>
      <c r="AJ884" s="167"/>
      <c r="AK884" s="167"/>
      <c r="AL884" s="167"/>
      <c r="AM884" s="167"/>
    </row>
    <row r="885" spans="1:39" s="4" customFormat="1" x14ac:dyDescent="0.2">
      <c r="A885" s="43"/>
      <c r="B885" s="44"/>
      <c r="C885" s="43"/>
      <c r="D885" s="58"/>
      <c r="E885" s="43"/>
      <c r="F885" s="45"/>
      <c r="G885" s="45"/>
      <c r="H885" s="46"/>
      <c r="I885" s="42"/>
      <c r="J885" s="42"/>
      <c r="K885" s="3"/>
      <c r="L885" s="58"/>
      <c r="M885" s="58"/>
      <c r="N885" s="58"/>
      <c r="O885" s="58"/>
      <c r="P885" s="55"/>
      <c r="Q885" s="58"/>
      <c r="R885" s="84"/>
      <c r="S885" s="84"/>
      <c r="T885" s="84"/>
      <c r="U885" s="3"/>
      <c r="V885" s="42">
        <v>0</v>
      </c>
      <c r="W885" s="42" t="s">
        <v>2562</v>
      </c>
      <c r="X885" s="42" t="s">
        <v>2562</v>
      </c>
      <c r="Y885" s="42" t="s">
        <v>2562</v>
      </c>
      <c r="Z885" s="42" t="s">
        <v>2562</v>
      </c>
      <c r="AA885" s="42" t="s">
        <v>2562</v>
      </c>
      <c r="AB885" s="42" t="s">
        <v>2562</v>
      </c>
      <c r="AC885" s="42" t="s">
        <v>2562</v>
      </c>
      <c r="AD885" s="167"/>
      <c r="AE885" s="167"/>
      <c r="AF885" s="167"/>
      <c r="AG885" s="167"/>
      <c r="AH885" s="167"/>
      <c r="AI885" s="167"/>
      <c r="AJ885" s="167"/>
      <c r="AK885" s="167"/>
      <c r="AL885" s="167"/>
      <c r="AM885" s="167"/>
    </row>
    <row r="886" spans="1:39" s="4" customFormat="1" x14ac:dyDescent="0.2">
      <c r="A886" s="43"/>
      <c r="B886" s="44"/>
      <c r="C886" s="43"/>
      <c r="D886" s="58"/>
      <c r="E886" s="43"/>
      <c r="F886" s="45"/>
      <c r="G886" s="45"/>
      <c r="H886" s="46"/>
      <c r="I886" s="42"/>
      <c r="J886" s="42"/>
      <c r="K886" s="3"/>
      <c r="L886" s="58"/>
      <c r="M886" s="58"/>
      <c r="N886" s="58"/>
      <c r="O886" s="58"/>
      <c r="P886" s="55"/>
      <c r="Q886" s="58"/>
      <c r="R886" s="84"/>
      <c r="S886" s="84"/>
      <c r="T886" s="84"/>
      <c r="U886" s="3"/>
      <c r="V886" s="42">
        <v>0</v>
      </c>
      <c r="W886" s="42" t="s">
        <v>2562</v>
      </c>
      <c r="X886" s="42" t="s">
        <v>2562</v>
      </c>
      <c r="Y886" s="42" t="s">
        <v>2562</v>
      </c>
      <c r="Z886" s="42" t="s">
        <v>2562</v>
      </c>
      <c r="AA886" s="42" t="s">
        <v>2562</v>
      </c>
      <c r="AB886" s="42" t="s">
        <v>2562</v>
      </c>
      <c r="AC886" s="42" t="s">
        <v>2562</v>
      </c>
      <c r="AD886" s="167"/>
      <c r="AE886" s="167"/>
      <c r="AF886" s="167"/>
      <c r="AG886" s="167"/>
      <c r="AH886" s="167"/>
      <c r="AI886" s="167"/>
      <c r="AJ886" s="167"/>
      <c r="AK886" s="167"/>
      <c r="AL886" s="167"/>
      <c r="AM886" s="167"/>
    </row>
    <row r="887" spans="1:39" s="4" customFormat="1" x14ac:dyDescent="0.2">
      <c r="A887" s="43"/>
      <c r="B887" s="44"/>
      <c r="C887" s="43"/>
      <c r="D887" s="58"/>
      <c r="E887" s="43"/>
      <c r="F887" s="45"/>
      <c r="G887" s="45"/>
      <c r="H887" s="46"/>
      <c r="I887" s="42"/>
      <c r="J887" s="42"/>
      <c r="K887" s="3"/>
      <c r="L887" s="58"/>
      <c r="M887" s="58"/>
      <c r="N887" s="58"/>
      <c r="O887" s="58"/>
      <c r="P887" s="55"/>
      <c r="Q887" s="58"/>
      <c r="R887" s="84"/>
      <c r="S887" s="84"/>
      <c r="T887" s="84"/>
      <c r="U887" s="3"/>
      <c r="V887" s="42">
        <v>0</v>
      </c>
      <c r="W887" s="42" t="s">
        <v>2562</v>
      </c>
      <c r="X887" s="42" t="s">
        <v>2562</v>
      </c>
      <c r="Y887" s="42" t="s">
        <v>2562</v>
      </c>
      <c r="Z887" s="42" t="s">
        <v>2562</v>
      </c>
      <c r="AA887" s="42" t="s">
        <v>2562</v>
      </c>
      <c r="AB887" s="42" t="s">
        <v>2562</v>
      </c>
      <c r="AC887" s="42" t="s">
        <v>2562</v>
      </c>
      <c r="AD887" s="167"/>
      <c r="AE887" s="167"/>
      <c r="AF887" s="167"/>
      <c r="AG887" s="167"/>
      <c r="AH887" s="167"/>
      <c r="AI887" s="167"/>
      <c r="AJ887" s="167"/>
      <c r="AK887" s="167"/>
      <c r="AL887" s="167"/>
      <c r="AM887" s="167"/>
    </row>
    <row r="888" spans="1:39" s="4" customFormat="1" x14ac:dyDescent="0.2">
      <c r="A888" s="43"/>
      <c r="B888" s="44"/>
      <c r="C888" s="43"/>
      <c r="D888" s="58"/>
      <c r="E888" s="43"/>
      <c r="F888" s="45"/>
      <c r="G888" s="45"/>
      <c r="H888" s="46"/>
      <c r="I888" s="42"/>
      <c r="J888" s="42"/>
      <c r="K888" s="3"/>
      <c r="L888" s="58"/>
      <c r="M888" s="58"/>
      <c r="N888" s="58"/>
      <c r="O888" s="58"/>
      <c r="P888" s="55"/>
      <c r="Q888" s="58"/>
      <c r="R888" s="84"/>
      <c r="S888" s="84"/>
      <c r="T888" s="84"/>
      <c r="U888" s="3"/>
      <c r="V888" s="42">
        <v>0</v>
      </c>
      <c r="W888" s="42" t="s">
        <v>2562</v>
      </c>
      <c r="X888" s="42" t="s">
        <v>2562</v>
      </c>
      <c r="Y888" s="42" t="s">
        <v>2562</v>
      </c>
      <c r="Z888" s="42" t="s">
        <v>2562</v>
      </c>
      <c r="AA888" s="42" t="s">
        <v>2562</v>
      </c>
      <c r="AB888" s="42" t="s">
        <v>2562</v>
      </c>
      <c r="AC888" s="42" t="s">
        <v>2562</v>
      </c>
      <c r="AD888" s="167"/>
      <c r="AE888" s="167"/>
      <c r="AF888" s="167"/>
      <c r="AG888" s="167"/>
      <c r="AH888" s="167"/>
      <c r="AI888" s="167"/>
      <c r="AJ888" s="167"/>
      <c r="AK888" s="167"/>
      <c r="AL888" s="167"/>
      <c r="AM888" s="167"/>
    </row>
    <row r="889" spans="1:39" s="4" customFormat="1" x14ac:dyDescent="0.2">
      <c r="A889" s="43"/>
      <c r="B889" s="44"/>
      <c r="C889" s="43"/>
      <c r="D889" s="58"/>
      <c r="E889" s="43"/>
      <c r="F889" s="45"/>
      <c r="G889" s="45"/>
      <c r="H889" s="46"/>
      <c r="I889" s="42"/>
      <c r="J889" s="42"/>
      <c r="K889" s="3"/>
      <c r="L889" s="58"/>
      <c r="M889" s="58"/>
      <c r="N889" s="58"/>
      <c r="O889" s="58"/>
      <c r="P889" s="55"/>
      <c r="Q889" s="58"/>
      <c r="R889" s="84"/>
      <c r="S889" s="84"/>
      <c r="T889" s="84"/>
      <c r="U889" s="3"/>
      <c r="V889" s="42">
        <v>0</v>
      </c>
      <c r="W889" s="42" t="s">
        <v>2562</v>
      </c>
      <c r="X889" s="42" t="s">
        <v>2562</v>
      </c>
      <c r="Y889" s="42" t="s">
        <v>2562</v>
      </c>
      <c r="Z889" s="42" t="s">
        <v>2562</v>
      </c>
      <c r="AA889" s="42" t="s">
        <v>2562</v>
      </c>
      <c r="AB889" s="42" t="s">
        <v>2562</v>
      </c>
      <c r="AC889" s="42" t="s">
        <v>2562</v>
      </c>
      <c r="AD889" s="167"/>
      <c r="AE889" s="167"/>
      <c r="AF889" s="167"/>
      <c r="AG889" s="167"/>
      <c r="AH889" s="167"/>
      <c r="AI889" s="167"/>
      <c r="AJ889" s="167"/>
      <c r="AK889" s="167"/>
      <c r="AL889" s="167"/>
      <c r="AM889" s="167"/>
    </row>
    <row r="890" spans="1:39" s="4" customFormat="1" x14ac:dyDescent="0.2">
      <c r="A890" s="43"/>
      <c r="B890" s="44"/>
      <c r="C890" s="43"/>
      <c r="D890" s="58"/>
      <c r="E890" s="43"/>
      <c r="F890" s="45"/>
      <c r="G890" s="45"/>
      <c r="H890" s="46"/>
      <c r="I890" s="42"/>
      <c r="J890" s="42"/>
      <c r="K890" s="3"/>
      <c r="L890" s="58"/>
      <c r="M890" s="58"/>
      <c r="N890" s="58"/>
      <c r="O890" s="58"/>
      <c r="P890" s="55"/>
      <c r="Q890" s="58"/>
      <c r="R890" s="84"/>
      <c r="S890" s="84"/>
      <c r="T890" s="84"/>
      <c r="U890" s="3"/>
      <c r="V890" s="42">
        <v>0</v>
      </c>
      <c r="W890" s="42" t="s">
        <v>2562</v>
      </c>
      <c r="X890" s="42" t="s">
        <v>2562</v>
      </c>
      <c r="Y890" s="42" t="s">
        <v>2562</v>
      </c>
      <c r="Z890" s="42" t="s">
        <v>2562</v>
      </c>
      <c r="AA890" s="42" t="s">
        <v>2562</v>
      </c>
      <c r="AB890" s="42" t="s">
        <v>2562</v>
      </c>
      <c r="AC890" s="42" t="s">
        <v>2562</v>
      </c>
      <c r="AD890" s="167"/>
      <c r="AE890" s="167"/>
      <c r="AF890" s="167"/>
      <c r="AG890" s="167"/>
      <c r="AH890" s="167"/>
      <c r="AI890" s="167"/>
      <c r="AJ890" s="167"/>
      <c r="AK890" s="167"/>
      <c r="AL890" s="167"/>
      <c r="AM890" s="167"/>
    </row>
    <row r="891" spans="1:39" s="4" customFormat="1" x14ac:dyDescent="0.2">
      <c r="A891" s="43"/>
      <c r="B891" s="44"/>
      <c r="C891" s="43"/>
      <c r="D891" s="58"/>
      <c r="E891" s="43"/>
      <c r="F891" s="45"/>
      <c r="G891" s="45"/>
      <c r="H891" s="46"/>
      <c r="I891" s="42"/>
      <c r="J891" s="42"/>
      <c r="K891" s="3"/>
      <c r="L891" s="58"/>
      <c r="M891" s="58"/>
      <c r="N891" s="58"/>
      <c r="O891" s="58"/>
      <c r="P891" s="55"/>
      <c r="Q891" s="58"/>
      <c r="R891" s="84"/>
      <c r="S891" s="84"/>
      <c r="T891" s="84"/>
      <c r="U891" s="3"/>
      <c r="V891" s="42">
        <v>0</v>
      </c>
      <c r="W891" s="42" t="s">
        <v>2562</v>
      </c>
      <c r="X891" s="42" t="s">
        <v>2562</v>
      </c>
      <c r="Y891" s="42" t="s">
        <v>2562</v>
      </c>
      <c r="Z891" s="42" t="s">
        <v>2562</v>
      </c>
      <c r="AA891" s="42" t="s">
        <v>2562</v>
      </c>
      <c r="AB891" s="42" t="s">
        <v>2562</v>
      </c>
      <c r="AC891" s="42" t="s">
        <v>2562</v>
      </c>
      <c r="AD891" s="167"/>
      <c r="AE891" s="167"/>
      <c r="AF891" s="167"/>
      <c r="AG891" s="167"/>
      <c r="AH891" s="167"/>
      <c r="AI891" s="167"/>
      <c r="AJ891" s="167"/>
      <c r="AK891" s="167"/>
      <c r="AL891" s="167"/>
      <c r="AM891" s="167"/>
    </row>
    <row r="892" spans="1:39" s="4" customFormat="1" x14ac:dyDescent="0.2">
      <c r="A892" s="43"/>
      <c r="B892" s="44"/>
      <c r="C892" s="43"/>
      <c r="D892" s="58"/>
      <c r="E892" s="43"/>
      <c r="F892" s="45"/>
      <c r="G892" s="45"/>
      <c r="H892" s="46"/>
      <c r="I892" s="42"/>
      <c r="J892" s="42"/>
      <c r="K892" s="3"/>
      <c r="L892" s="58"/>
      <c r="M892" s="58"/>
      <c r="N892" s="58"/>
      <c r="O892" s="58"/>
      <c r="P892" s="55"/>
      <c r="Q892" s="58"/>
      <c r="R892" s="84"/>
      <c r="S892" s="84"/>
      <c r="T892" s="84"/>
      <c r="U892" s="3"/>
      <c r="V892" s="42">
        <v>0</v>
      </c>
      <c r="W892" s="42" t="s">
        <v>2562</v>
      </c>
      <c r="X892" s="42" t="s">
        <v>2562</v>
      </c>
      <c r="Y892" s="42" t="s">
        <v>2562</v>
      </c>
      <c r="Z892" s="42" t="s">
        <v>2562</v>
      </c>
      <c r="AA892" s="42" t="s">
        <v>2562</v>
      </c>
      <c r="AB892" s="42" t="s">
        <v>2562</v>
      </c>
      <c r="AC892" s="42" t="s">
        <v>2562</v>
      </c>
      <c r="AD892" s="167"/>
      <c r="AE892" s="167"/>
      <c r="AF892" s="167"/>
      <c r="AG892" s="167"/>
      <c r="AH892" s="167"/>
      <c r="AI892" s="167"/>
      <c r="AJ892" s="167"/>
      <c r="AK892" s="167"/>
      <c r="AL892" s="167"/>
      <c r="AM892" s="167"/>
    </row>
    <row r="893" spans="1:39" s="4" customFormat="1" x14ac:dyDescent="0.2">
      <c r="A893" s="43"/>
      <c r="B893" s="44"/>
      <c r="C893" s="43"/>
      <c r="D893" s="58"/>
      <c r="E893" s="43"/>
      <c r="F893" s="45"/>
      <c r="G893" s="45"/>
      <c r="H893" s="46"/>
      <c r="I893" s="42"/>
      <c r="J893" s="42"/>
      <c r="K893" s="3"/>
      <c r="L893" s="58"/>
      <c r="M893" s="58"/>
      <c r="N893" s="58"/>
      <c r="O893" s="58"/>
      <c r="P893" s="55"/>
      <c r="Q893" s="58"/>
      <c r="R893" s="84"/>
      <c r="S893" s="84"/>
      <c r="T893" s="84"/>
      <c r="U893" s="3"/>
      <c r="V893" s="42">
        <v>0</v>
      </c>
      <c r="W893" s="42" t="s">
        <v>2562</v>
      </c>
      <c r="X893" s="42" t="s">
        <v>2562</v>
      </c>
      <c r="Y893" s="42" t="s">
        <v>2562</v>
      </c>
      <c r="Z893" s="42" t="s">
        <v>2562</v>
      </c>
      <c r="AA893" s="42" t="s">
        <v>2562</v>
      </c>
      <c r="AB893" s="42" t="s">
        <v>2562</v>
      </c>
      <c r="AC893" s="42" t="s">
        <v>2562</v>
      </c>
      <c r="AD893" s="167"/>
      <c r="AE893" s="167"/>
      <c r="AF893" s="167"/>
      <c r="AG893" s="167"/>
      <c r="AH893" s="167"/>
      <c r="AI893" s="167"/>
      <c r="AJ893" s="167"/>
      <c r="AK893" s="167"/>
      <c r="AL893" s="167"/>
      <c r="AM893" s="167"/>
    </row>
    <row r="894" spans="1:39" s="4" customFormat="1" x14ac:dyDescent="0.2">
      <c r="A894" s="43"/>
      <c r="B894" s="44"/>
      <c r="C894" s="43"/>
      <c r="D894" s="58"/>
      <c r="E894" s="43"/>
      <c r="F894" s="45"/>
      <c r="G894" s="45"/>
      <c r="H894" s="46"/>
      <c r="I894" s="42"/>
      <c r="J894" s="42"/>
      <c r="K894" s="3"/>
      <c r="L894" s="58"/>
      <c r="M894" s="58"/>
      <c r="N894" s="58"/>
      <c r="O894" s="58"/>
      <c r="P894" s="55"/>
      <c r="Q894" s="58"/>
      <c r="R894" s="84"/>
      <c r="S894" s="84"/>
      <c r="T894" s="84"/>
      <c r="U894" s="3"/>
      <c r="V894" s="42">
        <v>0</v>
      </c>
      <c r="W894" s="42" t="s">
        <v>2562</v>
      </c>
      <c r="X894" s="42" t="s">
        <v>2562</v>
      </c>
      <c r="Y894" s="42" t="s">
        <v>2562</v>
      </c>
      <c r="Z894" s="42" t="s">
        <v>2562</v>
      </c>
      <c r="AA894" s="42" t="s">
        <v>2562</v>
      </c>
      <c r="AB894" s="42" t="s">
        <v>2562</v>
      </c>
      <c r="AC894" s="42" t="s">
        <v>2562</v>
      </c>
      <c r="AD894" s="167"/>
      <c r="AE894" s="167"/>
      <c r="AF894" s="167"/>
      <c r="AG894" s="167"/>
      <c r="AH894" s="167"/>
      <c r="AI894" s="167"/>
      <c r="AJ894" s="167"/>
      <c r="AK894" s="167"/>
      <c r="AL894" s="167"/>
      <c r="AM894" s="167"/>
    </row>
    <row r="895" spans="1:39" s="4" customFormat="1" x14ac:dyDescent="0.2">
      <c r="A895" s="43"/>
      <c r="B895" s="44"/>
      <c r="C895" s="43"/>
      <c r="D895" s="58"/>
      <c r="E895" s="43"/>
      <c r="F895" s="45"/>
      <c r="G895" s="45"/>
      <c r="H895" s="46"/>
      <c r="I895" s="42"/>
      <c r="J895" s="42"/>
      <c r="K895" s="3"/>
      <c r="L895" s="58"/>
      <c r="M895" s="58"/>
      <c r="N895" s="58"/>
      <c r="O895" s="58"/>
      <c r="P895" s="55"/>
      <c r="Q895" s="58"/>
      <c r="R895" s="84"/>
      <c r="S895" s="84"/>
      <c r="T895" s="84"/>
      <c r="U895" s="3"/>
      <c r="V895" s="42">
        <v>0</v>
      </c>
      <c r="W895" s="42" t="s">
        <v>2562</v>
      </c>
      <c r="X895" s="42" t="s">
        <v>2562</v>
      </c>
      <c r="Y895" s="42" t="s">
        <v>2562</v>
      </c>
      <c r="Z895" s="42" t="s">
        <v>2562</v>
      </c>
      <c r="AA895" s="42" t="s">
        <v>2562</v>
      </c>
      <c r="AB895" s="42" t="s">
        <v>2562</v>
      </c>
      <c r="AC895" s="42" t="s">
        <v>2562</v>
      </c>
      <c r="AD895" s="167"/>
      <c r="AE895" s="167"/>
      <c r="AF895" s="167"/>
      <c r="AG895" s="167"/>
      <c r="AH895" s="167"/>
      <c r="AI895" s="167"/>
      <c r="AJ895" s="167"/>
      <c r="AK895" s="167"/>
      <c r="AL895" s="167"/>
      <c r="AM895" s="167"/>
    </row>
    <row r="896" spans="1:39" s="4" customFormat="1" x14ac:dyDescent="0.2">
      <c r="A896" s="43"/>
      <c r="B896" s="44"/>
      <c r="C896" s="43"/>
      <c r="D896" s="58"/>
      <c r="E896" s="43"/>
      <c r="F896" s="45"/>
      <c r="G896" s="45"/>
      <c r="H896" s="46"/>
      <c r="I896" s="42"/>
      <c r="J896" s="42"/>
      <c r="K896" s="3"/>
      <c r="L896" s="58"/>
      <c r="M896" s="58"/>
      <c r="N896" s="58"/>
      <c r="O896" s="58"/>
      <c r="P896" s="55"/>
      <c r="Q896" s="58"/>
      <c r="R896" s="84"/>
      <c r="S896" s="84"/>
      <c r="T896" s="84"/>
      <c r="U896" s="3"/>
      <c r="V896" s="42">
        <v>0</v>
      </c>
      <c r="W896" s="42" t="s">
        <v>2562</v>
      </c>
      <c r="X896" s="42" t="s">
        <v>2562</v>
      </c>
      <c r="Y896" s="42" t="s">
        <v>2562</v>
      </c>
      <c r="Z896" s="42" t="s">
        <v>2562</v>
      </c>
      <c r="AA896" s="42" t="s">
        <v>2562</v>
      </c>
      <c r="AB896" s="42" t="s">
        <v>2562</v>
      </c>
      <c r="AC896" s="42" t="s">
        <v>2562</v>
      </c>
      <c r="AD896" s="167"/>
      <c r="AE896" s="167"/>
      <c r="AF896" s="167"/>
      <c r="AG896" s="167"/>
      <c r="AH896" s="167"/>
      <c r="AI896" s="167"/>
      <c r="AJ896" s="167"/>
      <c r="AK896" s="167"/>
      <c r="AL896" s="167"/>
      <c r="AM896" s="167"/>
    </row>
    <row r="897" spans="1:39" s="4" customFormat="1" x14ac:dyDescent="0.2">
      <c r="A897" s="43"/>
      <c r="B897" s="44"/>
      <c r="C897" s="43"/>
      <c r="D897" s="58"/>
      <c r="E897" s="43"/>
      <c r="F897" s="45"/>
      <c r="G897" s="45"/>
      <c r="H897" s="46"/>
      <c r="I897" s="42"/>
      <c r="J897" s="42"/>
      <c r="K897" s="3"/>
      <c r="L897" s="58"/>
      <c r="M897" s="58"/>
      <c r="N897" s="58"/>
      <c r="O897" s="58"/>
      <c r="P897" s="55"/>
      <c r="Q897" s="58"/>
      <c r="R897" s="84"/>
      <c r="S897" s="84"/>
      <c r="T897" s="84"/>
      <c r="U897" s="3"/>
      <c r="V897" s="42">
        <v>0</v>
      </c>
      <c r="W897" s="42" t="s">
        <v>2562</v>
      </c>
      <c r="X897" s="42" t="s">
        <v>2562</v>
      </c>
      <c r="Y897" s="42" t="s">
        <v>2562</v>
      </c>
      <c r="Z897" s="42" t="s">
        <v>2562</v>
      </c>
      <c r="AA897" s="42" t="s">
        <v>2562</v>
      </c>
      <c r="AB897" s="42" t="s">
        <v>2562</v>
      </c>
      <c r="AC897" s="42" t="s">
        <v>2562</v>
      </c>
      <c r="AD897" s="167"/>
      <c r="AE897" s="167"/>
      <c r="AF897" s="167"/>
      <c r="AG897" s="167"/>
      <c r="AH897" s="167"/>
      <c r="AI897" s="167"/>
      <c r="AJ897" s="167"/>
      <c r="AK897" s="167"/>
      <c r="AL897" s="167"/>
      <c r="AM897" s="167"/>
    </row>
    <row r="898" spans="1:39" s="4" customFormat="1" x14ac:dyDescent="0.2">
      <c r="A898" s="43"/>
      <c r="B898" s="44"/>
      <c r="C898" s="43"/>
      <c r="D898" s="58"/>
      <c r="E898" s="43"/>
      <c r="F898" s="45"/>
      <c r="G898" s="45"/>
      <c r="H898" s="46"/>
      <c r="I898" s="42"/>
      <c r="J898" s="42"/>
      <c r="K898" s="3"/>
      <c r="L898" s="58"/>
      <c r="M898" s="58"/>
      <c r="N898" s="58"/>
      <c r="O898" s="58"/>
      <c r="P898" s="55"/>
      <c r="Q898" s="58"/>
      <c r="R898" s="84"/>
      <c r="S898" s="84"/>
      <c r="T898" s="84"/>
      <c r="U898" s="3"/>
      <c r="V898" s="42">
        <v>0</v>
      </c>
      <c r="W898" s="42" t="s">
        <v>2562</v>
      </c>
      <c r="X898" s="42" t="s">
        <v>2562</v>
      </c>
      <c r="Y898" s="42" t="s">
        <v>2562</v>
      </c>
      <c r="Z898" s="42" t="s">
        <v>2562</v>
      </c>
      <c r="AA898" s="42" t="s">
        <v>2562</v>
      </c>
      <c r="AB898" s="42" t="s">
        <v>2562</v>
      </c>
      <c r="AC898" s="42" t="s">
        <v>2562</v>
      </c>
      <c r="AD898" s="167"/>
      <c r="AE898" s="167"/>
      <c r="AF898" s="167"/>
      <c r="AG898" s="167"/>
      <c r="AH898" s="167"/>
      <c r="AI898" s="167"/>
      <c r="AJ898" s="167"/>
      <c r="AK898" s="167"/>
      <c r="AL898" s="167"/>
      <c r="AM898" s="167"/>
    </row>
    <row r="899" spans="1:39" s="4" customFormat="1" x14ac:dyDescent="0.2">
      <c r="A899" s="43"/>
      <c r="B899" s="44"/>
      <c r="C899" s="43"/>
      <c r="D899" s="58"/>
      <c r="E899" s="43"/>
      <c r="F899" s="45"/>
      <c r="G899" s="45"/>
      <c r="H899" s="46"/>
      <c r="I899" s="42"/>
      <c r="J899" s="42"/>
      <c r="K899" s="3"/>
      <c r="L899" s="58"/>
      <c r="M899" s="58"/>
      <c r="N899" s="58"/>
      <c r="O899" s="58"/>
      <c r="P899" s="55"/>
      <c r="Q899" s="58"/>
      <c r="R899" s="84"/>
      <c r="S899" s="84"/>
      <c r="T899" s="84"/>
      <c r="U899" s="3"/>
      <c r="V899" s="42">
        <v>0</v>
      </c>
      <c r="W899" s="42" t="s">
        <v>2562</v>
      </c>
      <c r="X899" s="42" t="s">
        <v>2562</v>
      </c>
      <c r="Y899" s="42" t="s">
        <v>2562</v>
      </c>
      <c r="Z899" s="42" t="s">
        <v>2562</v>
      </c>
      <c r="AA899" s="42" t="s">
        <v>2562</v>
      </c>
      <c r="AB899" s="42" t="s">
        <v>2562</v>
      </c>
      <c r="AC899" s="42" t="s">
        <v>2562</v>
      </c>
      <c r="AD899" s="167"/>
      <c r="AE899" s="167"/>
      <c r="AF899" s="167"/>
      <c r="AG899" s="167"/>
      <c r="AH899" s="167"/>
      <c r="AI899" s="167"/>
      <c r="AJ899" s="167"/>
      <c r="AK899" s="167"/>
      <c r="AL899" s="167"/>
      <c r="AM899" s="167"/>
    </row>
    <row r="900" spans="1:39" s="4" customFormat="1" x14ac:dyDescent="0.2">
      <c r="A900" s="43"/>
      <c r="B900" s="44"/>
      <c r="C900" s="43"/>
      <c r="D900" s="58"/>
      <c r="E900" s="43"/>
      <c r="F900" s="45"/>
      <c r="G900" s="45"/>
      <c r="H900" s="46"/>
      <c r="I900" s="42"/>
      <c r="J900" s="42"/>
      <c r="K900" s="3"/>
      <c r="L900" s="58"/>
      <c r="M900" s="58"/>
      <c r="N900" s="58"/>
      <c r="O900" s="58"/>
      <c r="P900" s="55"/>
      <c r="Q900" s="58"/>
      <c r="R900" s="84"/>
      <c r="S900" s="84"/>
      <c r="T900" s="84"/>
      <c r="U900" s="3"/>
      <c r="V900" s="42">
        <v>0</v>
      </c>
      <c r="W900" s="42" t="s">
        <v>2562</v>
      </c>
      <c r="X900" s="42" t="s">
        <v>2562</v>
      </c>
      <c r="Y900" s="42" t="s">
        <v>2562</v>
      </c>
      <c r="Z900" s="42" t="s">
        <v>2562</v>
      </c>
      <c r="AA900" s="42" t="s">
        <v>2562</v>
      </c>
      <c r="AB900" s="42" t="s">
        <v>2562</v>
      </c>
      <c r="AC900" s="42" t="s">
        <v>2562</v>
      </c>
      <c r="AD900" s="167"/>
      <c r="AE900" s="167"/>
      <c r="AF900" s="167"/>
      <c r="AG900" s="167"/>
      <c r="AH900" s="167"/>
      <c r="AI900" s="167"/>
      <c r="AJ900" s="167"/>
      <c r="AK900" s="167"/>
      <c r="AL900" s="167"/>
      <c r="AM900" s="167"/>
    </row>
    <row r="901" spans="1:39" s="4" customFormat="1" x14ac:dyDescent="0.2">
      <c r="A901" s="43"/>
      <c r="B901" s="44"/>
      <c r="C901" s="43"/>
      <c r="D901" s="58"/>
      <c r="E901" s="43"/>
      <c r="F901" s="45"/>
      <c r="G901" s="45"/>
      <c r="H901" s="46"/>
      <c r="I901" s="42"/>
      <c r="J901" s="42"/>
      <c r="K901" s="3"/>
      <c r="L901" s="58"/>
      <c r="M901" s="58"/>
      <c r="N901" s="58"/>
      <c r="O901" s="58"/>
      <c r="P901" s="55"/>
      <c r="Q901" s="58"/>
      <c r="R901" s="84"/>
      <c r="S901" s="84"/>
      <c r="T901" s="84"/>
      <c r="U901" s="3"/>
      <c r="V901" s="42">
        <v>0</v>
      </c>
      <c r="W901" s="42" t="s">
        <v>2562</v>
      </c>
      <c r="X901" s="42" t="s">
        <v>2562</v>
      </c>
      <c r="Y901" s="42" t="s">
        <v>2562</v>
      </c>
      <c r="Z901" s="42" t="s">
        <v>2562</v>
      </c>
      <c r="AA901" s="42" t="s">
        <v>2562</v>
      </c>
      <c r="AB901" s="42" t="s">
        <v>2562</v>
      </c>
      <c r="AC901" s="42" t="s">
        <v>2562</v>
      </c>
      <c r="AD901" s="167"/>
      <c r="AE901" s="167"/>
      <c r="AF901" s="167"/>
      <c r="AG901" s="167"/>
      <c r="AH901" s="167"/>
      <c r="AI901" s="167"/>
      <c r="AJ901" s="167"/>
      <c r="AK901" s="167"/>
      <c r="AL901" s="167"/>
      <c r="AM901" s="167"/>
    </row>
    <row r="902" spans="1:39" s="4" customFormat="1" x14ac:dyDescent="0.2">
      <c r="A902" s="43"/>
      <c r="B902" s="44"/>
      <c r="C902" s="43"/>
      <c r="D902" s="58"/>
      <c r="E902" s="43"/>
      <c r="F902" s="45"/>
      <c r="G902" s="45"/>
      <c r="H902" s="46"/>
      <c r="I902" s="42"/>
      <c r="J902" s="42"/>
      <c r="K902" s="3"/>
      <c r="L902" s="58"/>
      <c r="M902" s="58"/>
      <c r="N902" s="58"/>
      <c r="O902" s="58"/>
      <c r="P902" s="55"/>
      <c r="Q902" s="58"/>
      <c r="R902" s="84"/>
      <c r="S902" s="84"/>
      <c r="T902" s="84"/>
      <c r="U902" s="3"/>
      <c r="V902" s="42">
        <v>0</v>
      </c>
      <c r="W902" s="42" t="s">
        <v>2562</v>
      </c>
      <c r="X902" s="42" t="s">
        <v>2562</v>
      </c>
      <c r="Y902" s="42" t="s">
        <v>2562</v>
      </c>
      <c r="Z902" s="42" t="s">
        <v>2562</v>
      </c>
      <c r="AA902" s="42" t="s">
        <v>2562</v>
      </c>
      <c r="AB902" s="42" t="s">
        <v>2562</v>
      </c>
      <c r="AC902" s="42" t="s">
        <v>2562</v>
      </c>
      <c r="AD902" s="167"/>
      <c r="AE902" s="167"/>
      <c r="AF902" s="167"/>
      <c r="AG902" s="167"/>
      <c r="AH902" s="167"/>
      <c r="AI902" s="167"/>
      <c r="AJ902" s="167"/>
      <c r="AK902" s="167"/>
      <c r="AL902" s="167"/>
      <c r="AM902" s="167"/>
    </row>
    <row r="903" spans="1:39" s="4" customFormat="1" x14ac:dyDescent="0.2">
      <c r="A903" s="43"/>
      <c r="B903" s="44"/>
      <c r="C903" s="43"/>
      <c r="D903" s="58"/>
      <c r="E903" s="43"/>
      <c r="F903" s="45"/>
      <c r="G903" s="45"/>
      <c r="H903" s="46"/>
      <c r="I903" s="42"/>
      <c r="J903" s="42"/>
      <c r="K903" s="3"/>
      <c r="L903" s="58"/>
      <c r="M903" s="58"/>
      <c r="N903" s="58"/>
      <c r="O903" s="58"/>
      <c r="P903" s="55"/>
      <c r="Q903" s="58"/>
      <c r="R903" s="84"/>
      <c r="S903" s="84"/>
      <c r="T903" s="84"/>
      <c r="U903" s="3"/>
      <c r="V903" s="42">
        <v>0</v>
      </c>
      <c r="W903" s="42" t="s">
        <v>2562</v>
      </c>
      <c r="X903" s="42" t="s">
        <v>2562</v>
      </c>
      <c r="Y903" s="42" t="s">
        <v>2562</v>
      </c>
      <c r="Z903" s="42" t="s">
        <v>2562</v>
      </c>
      <c r="AA903" s="42" t="s">
        <v>2562</v>
      </c>
      <c r="AB903" s="42" t="s">
        <v>2562</v>
      </c>
      <c r="AC903" s="42" t="s">
        <v>2562</v>
      </c>
      <c r="AD903" s="167"/>
      <c r="AE903" s="167"/>
      <c r="AF903" s="167"/>
      <c r="AG903" s="167"/>
      <c r="AH903" s="167"/>
      <c r="AI903" s="167"/>
      <c r="AJ903" s="167"/>
      <c r="AK903" s="167"/>
      <c r="AL903" s="167"/>
      <c r="AM903" s="167"/>
    </row>
    <row r="904" spans="1:39" s="4" customFormat="1" x14ac:dyDescent="0.2">
      <c r="A904" s="43"/>
      <c r="B904" s="44"/>
      <c r="C904" s="43"/>
      <c r="D904" s="58"/>
      <c r="E904" s="43"/>
      <c r="F904" s="45"/>
      <c r="G904" s="45"/>
      <c r="H904" s="46"/>
      <c r="I904" s="42"/>
      <c r="J904" s="42"/>
      <c r="K904" s="3"/>
      <c r="L904" s="58"/>
      <c r="M904" s="58"/>
      <c r="N904" s="58"/>
      <c r="O904" s="58"/>
      <c r="P904" s="55"/>
      <c r="Q904" s="58"/>
      <c r="R904" s="84"/>
      <c r="S904" s="84"/>
      <c r="T904" s="84"/>
      <c r="U904" s="3"/>
      <c r="V904" s="42">
        <v>0</v>
      </c>
      <c r="W904" s="42" t="s">
        <v>2562</v>
      </c>
      <c r="X904" s="42" t="s">
        <v>2562</v>
      </c>
      <c r="Y904" s="42" t="s">
        <v>2562</v>
      </c>
      <c r="Z904" s="42" t="s">
        <v>2562</v>
      </c>
      <c r="AA904" s="42" t="s">
        <v>2562</v>
      </c>
      <c r="AB904" s="42" t="s">
        <v>2562</v>
      </c>
      <c r="AC904" s="42" t="s">
        <v>2562</v>
      </c>
      <c r="AD904" s="167"/>
      <c r="AE904" s="167"/>
      <c r="AF904" s="167"/>
      <c r="AG904" s="167"/>
      <c r="AH904" s="167"/>
      <c r="AI904" s="167"/>
      <c r="AJ904" s="167"/>
      <c r="AK904" s="167"/>
      <c r="AL904" s="167"/>
      <c r="AM904" s="167"/>
    </row>
    <row r="905" spans="1:39" s="4" customFormat="1" x14ac:dyDescent="0.2">
      <c r="A905" s="43"/>
      <c r="B905" s="44"/>
      <c r="C905" s="43"/>
      <c r="D905" s="58"/>
      <c r="E905" s="43"/>
      <c r="F905" s="45"/>
      <c r="G905" s="45"/>
      <c r="H905" s="46"/>
      <c r="I905" s="42"/>
      <c r="J905" s="42"/>
      <c r="K905" s="3"/>
      <c r="L905" s="58"/>
      <c r="M905" s="58"/>
      <c r="N905" s="58"/>
      <c r="O905" s="58"/>
      <c r="P905" s="55"/>
      <c r="Q905" s="58"/>
      <c r="R905" s="84"/>
      <c r="S905" s="84"/>
      <c r="T905" s="84"/>
      <c r="U905" s="3"/>
      <c r="V905" s="42">
        <v>0</v>
      </c>
      <c r="W905" s="42" t="s">
        <v>2562</v>
      </c>
      <c r="X905" s="42" t="s">
        <v>2562</v>
      </c>
      <c r="Y905" s="42" t="s">
        <v>2562</v>
      </c>
      <c r="Z905" s="42" t="s">
        <v>2562</v>
      </c>
      <c r="AA905" s="42" t="s">
        <v>2562</v>
      </c>
      <c r="AB905" s="42" t="s">
        <v>2562</v>
      </c>
      <c r="AC905" s="42" t="s">
        <v>2562</v>
      </c>
      <c r="AD905" s="167"/>
      <c r="AE905" s="167"/>
      <c r="AF905" s="167"/>
      <c r="AG905" s="167"/>
      <c r="AH905" s="167"/>
      <c r="AI905" s="167"/>
      <c r="AJ905" s="167"/>
      <c r="AK905" s="167"/>
      <c r="AL905" s="167"/>
      <c r="AM905" s="167"/>
    </row>
    <row r="906" spans="1:39" s="4" customFormat="1" x14ac:dyDescent="0.2">
      <c r="A906" s="43"/>
      <c r="B906" s="44"/>
      <c r="C906" s="43"/>
      <c r="D906" s="58"/>
      <c r="E906" s="43"/>
      <c r="F906" s="45"/>
      <c r="G906" s="45"/>
      <c r="H906" s="46"/>
      <c r="I906" s="42"/>
      <c r="J906" s="42"/>
      <c r="K906" s="3"/>
      <c r="L906" s="58"/>
      <c r="M906" s="58"/>
      <c r="N906" s="58"/>
      <c r="O906" s="58"/>
      <c r="P906" s="55"/>
      <c r="Q906" s="58"/>
      <c r="R906" s="84"/>
      <c r="S906" s="84"/>
      <c r="T906" s="84"/>
      <c r="U906" s="3"/>
      <c r="V906" s="42">
        <v>0</v>
      </c>
      <c r="W906" s="42" t="s">
        <v>2562</v>
      </c>
      <c r="X906" s="42" t="s">
        <v>2562</v>
      </c>
      <c r="Y906" s="42" t="s">
        <v>2562</v>
      </c>
      <c r="Z906" s="42" t="s">
        <v>2562</v>
      </c>
      <c r="AA906" s="42" t="s">
        <v>2562</v>
      </c>
      <c r="AB906" s="42" t="s">
        <v>2562</v>
      </c>
      <c r="AC906" s="42" t="s">
        <v>2562</v>
      </c>
      <c r="AD906" s="167"/>
      <c r="AE906" s="167"/>
      <c r="AF906" s="167"/>
      <c r="AG906" s="167"/>
      <c r="AH906" s="167"/>
      <c r="AI906" s="167"/>
      <c r="AJ906" s="167"/>
      <c r="AK906" s="167"/>
      <c r="AL906" s="167"/>
      <c r="AM906" s="167"/>
    </row>
    <row r="907" spans="1:39" s="4" customFormat="1" x14ac:dyDescent="0.2">
      <c r="A907" s="43"/>
      <c r="B907" s="44"/>
      <c r="C907" s="43"/>
      <c r="D907" s="58"/>
      <c r="E907" s="43"/>
      <c r="F907" s="45"/>
      <c r="G907" s="45"/>
      <c r="H907" s="46"/>
      <c r="I907" s="42"/>
      <c r="J907" s="42"/>
      <c r="K907" s="3"/>
      <c r="L907" s="58"/>
      <c r="M907" s="58"/>
      <c r="N907" s="58"/>
      <c r="O907" s="58"/>
      <c r="P907" s="55"/>
      <c r="Q907" s="58"/>
      <c r="R907" s="84"/>
      <c r="S907" s="84"/>
      <c r="T907" s="84"/>
      <c r="U907" s="3"/>
      <c r="V907" s="42">
        <v>0</v>
      </c>
      <c r="W907" s="42" t="s">
        <v>2562</v>
      </c>
      <c r="X907" s="42" t="s">
        <v>2562</v>
      </c>
      <c r="Y907" s="42" t="s">
        <v>2562</v>
      </c>
      <c r="Z907" s="42" t="s">
        <v>2562</v>
      </c>
      <c r="AA907" s="42" t="s">
        <v>2562</v>
      </c>
      <c r="AB907" s="42" t="s">
        <v>2562</v>
      </c>
      <c r="AC907" s="42" t="s">
        <v>2562</v>
      </c>
      <c r="AD907" s="167"/>
      <c r="AE907" s="167"/>
      <c r="AF907" s="167"/>
      <c r="AG907" s="167"/>
      <c r="AH907" s="167"/>
      <c r="AI907" s="167"/>
      <c r="AJ907" s="167"/>
      <c r="AK907" s="167"/>
      <c r="AL907" s="167"/>
      <c r="AM907" s="167"/>
    </row>
    <row r="908" spans="1:39" s="4" customFormat="1" x14ac:dyDescent="0.2">
      <c r="A908" s="43"/>
      <c r="B908" s="44"/>
      <c r="C908" s="43"/>
      <c r="D908" s="58"/>
      <c r="E908" s="43"/>
      <c r="F908" s="45"/>
      <c r="G908" s="45"/>
      <c r="H908" s="46"/>
      <c r="I908" s="42"/>
      <c r="J908" s="42"/>
      <c r="K908" s="3"/>
      <c r="L908" s="58"/>
      <c r="M908" s="58"/>
      <c r="N908" s="58"/>
      <c r="O908" s="58"/>
      <c r="P908" s="55"/>
      <c r="Q908" s="58"/>
      <c r="R908" s="84"/>
      <c r="S908" s="84"/>
      <c r="T908" s="84"/>
      <c r="U908" s="3"/>
      <c r="V908" s="42">
        <v>0</v>
      </c>
      <c r="W908" s="42" t="s">
        <v>2562</v>
      </c>
      <c r="X908" s="42" t="s">
        <v>2562</v>
      </c>
      <c r="Y908" s="42" t="s">
        <v>2562</v>
      </c>
      <c r="Z908" s="42" t="s">
        <v>2562</v>
      </c>
      <c r="AA908" s="42" t="s">
        <v>2562</v>
      </c>
      <c r="AB908" s="42" t="s">
        <v>2562</v>
      </c>
      <c r="AC908" s="42" t="s">
        <v>2562</v>
      </c>
      <c r="AD908" s="167"/>
      <c r="AE908" s="167"/>
      <c r="AF908" s="167"/>
      <c r="AG908" s="167"/>
      <c r="AH908" s="167"/>
      <c r="AI908" s="167"/>
      <c r="AJ908" s="167"/>
      <c r="AK908" s="167"/>
      <c r="AL908" s="167"/>
      <c r="AM908" s="167"/>
    </row>
    <row r="909" spans="1:39" s="4" customFormat="1" x14ac:dyDescent="0.2">
      <c r="A909" s="43"/>
      <c r="B909" s="44"/>
      <c r="C909" s="43"/>
      <c r="D909" s="58"/>
      <c r="E909" s="43"/>
      <c r="F909" s="45"/>
      <c r="G909" s="45"/>
      <c r="H909" s="46"/>
      <c r="I909" s="42"/>
      <c r="J909" s="42"/>
      <c r="K909" s="3"/>
      <c r="L909" s="58"/>
      <c r="M909" s="58"/>
      <c r="N909" s="58"/>
      <c r="O909" s="58"/>
      <c r="P909" s="55"/>
      <c r="Q909" s="58"/>
      <c r="R909" s="84"/>
      <c r="S909" s="84"/>
      <c r="T909" s="84"/>
      <c r="U909" s="3"/>
      <c r="V909" s="42">
        <v>0</v>
      </c>
      <c r="W909" s="42" t="s">
        <v>2562</v>
      </c>
      <c r="X909" s="42" t="s">
        <v>2562</v>
      </c>
      <c r="Y909" s="42" t="s">
        <v>2562</v>
      </c>
      <c r="Z909" s="42" t="s">
        <v>2562</v>
      </c>
      <c r="AA909" s="42" t="s">
        <v>2562</v>
      </c>
      <c r="AB909" s="42" t="s">
        <v>2562</v>
      </c>
      <c r="AC909" s="42" t="s">
        <v>2562</v>
      </c>
      <c r="AD909" s="167"/>
      <c r="AE909" s="167"/>
      <c r="AF909" s="167"/>
      <c r="AG909" s="167"/>
      <c r="AH909" s="167"/>
      <c r="AI909" s="167"/>
      <c r="AJ909" s="167"/>
      <c r="AK909" s="167"/>
      <c r="AL909" s="167"/>
      <c r="AM909" s="167"/>
    </row>
    <row r="910" spans="1:39" s="4" customFormat="1" x14ac:dyDescent="0.2">
      <c r="A910" s="43"/>
      <c r="B910" s="44"/>
      <c r="C910" s="43"/>
      <c r="D910" s="58"/>
      <c r="E910" s="43"/>
      <c r="F910" s="45"/>
      <c r="G910" s="45"/>
      <c r="H910" s="46"/>
      <c r="I910" s="42"/>
      <c r="J910" s="42"/>
      <c r="K910" s="3"/>
      <c r="L910" s="58"/>
      <c r="M910" s="58"/>
      <c r="N910" s="58"/>
      <c r="O910" s="58"/>
      <c r="P910" s="55"/>
      <c r="Q910" s="58"/>
      <c r="R910" s="84"/>
      <c r="S910" s="84"/>
      <c r="T910" s="84"/>
      <c r="U910" s="3"/>
      <c r="V910" s="42">
        <v>0</v>
      </c>
      <c r="W910" s="42" t="s">
        <v>2562</v>
      </c>
      <c r="X910" s="42" t="s">
        <v>2562</v>
      </c>
      <c r="Y910" s="42" t="s">
        <v>2562</v>
      </c>
      <c r="Z910" s="42" t="s">
        <v>2562</v>
      </c>
      <c r="AA910" s="42" t="s">
        <v>2562</v>
      </c>
      <c r="AB910" s="42" t="s">
        <v>2562</v>
      </c>
      <c r="AC910" s="42" t="s">
        <v>2562</v>
      </c>
      <c r="AD910" s="167"/>
      <c r="AE910" s="167"/>
      <c r="AF910" s="167"/>
      <c r="AG910" s="167"/>
      <c r="AH910" s="167"/>
      <c r="AI910" s="167"/>
      <c r="AJ910" s="167"/>
      <c r="AK910" s="167"/>
      <c r="AL910" s="167"/>
      <c r="AM910" s="167"/>
    </row>
    <row r="911" spans="1:39" s="4" customFormat="1" x14ac:dyDescent="0.2">
      <c r="A911" s="43"/>
      <c r="B911" s="44"/>
      <c r="C911" s="43"/>
      <c r="D911" s="58"/>
      <c r="E911" s="43"/>
      <c r="F911" s="45"/>
      <c r="G911" s="45"/>
      <c r="H911" s="46"/>
      <c r="I911" s="42"/>
      <c r="J911" s="42"/>
      <c r="K911" s="3"/>
      <c r="L911" s="58"/>
      <c r="M911" s="58"/>
      <c r="N911" s="58"/>
      <c r="O911" s="58"/>
      <c r="P911" s="55"/>
      <c r="Q911" s="58"/>
      <c r="R911" s="84"/>
      <c r="S911" s="84"/>
      <c r="T911" s="84"/>
      <c r="U911" s="3"/>
      <c r="V911" s="42">
        <v>0</v>
      </c>
      <c r="W911" s="42" t="s">
        <v>2562</v>
      </c>
      <c r="X911" s="42" t="s">
        <v>2562</v>
      </c>
      <c r="Y911" s="42" t="s">
        <v>2562</v>
      </c>
      <c r="Z911" s="42" t="s">
        <v>2562</v>
      </c>
      <c r="AA911" s="42" t="s">
        <v>2562</v>
      </c>
      <c r="AB911" s="42" t="s">
        <v>2562</v>
      </c>
      <c r="AC911" s="42" t="s">
        <v>2562</v>
      </c>
      <c r="AD911" s="167"/>
      <c r="AE911" s="167"/>
      <c r="AF911" s="167"/>
      <c r="AG911" s="167"/>
      <c r="AH911" s="167"/>
      <c r="AI911" s="167"/>
      <c r="AJ911" s="167"/>
      <c r="AK911" s="167"/>
      <c r="AL911" s="167"/>
      <c r="AM911" s="167"/>
    </row>
    <row r="912" spans="1:39" s="4" customFormat="1" x14ac:dyDescent="0.2">
      <c r="A912" s="43"/>
      <c r="B912" s="44"/>
      <c r="C912" s="43"/>
      <c r="D912" s="58"/>
      <c r="E912" s="43"/>
      <c r="F912" s="45"/>
      <c r="G912" s="45"/>
      <c r="H912" s="46"/>
      <c r="I912" s="42"/>
      <c r="J912" s="42"/>
      <c r="K912" s="3"/>
      <c r="L912" s="58"/>
      <c r="M912" s="58"/>
      <c r="N912" s="58"/>
      <c r="O912" s="58"/>
      <c r="P912" s="55"/>
      <c r="Q912" s="58"/>
      <c r="R912" s="84"/>
      <c r="S912" s="84"/>
      <c r="T912" s="84"/>
      <c r="U912" s="3"/>
      <c r="V912" s="42">
        <v>0</v>
      </c>
      <c r="W912" s="42" t="s">
        <v>2562</v>
      </c>
      <c r="X912" s="42" t="s">
        <v>2562</v>
      </c>
      <c r="Y912" s="42" t="s">
        <v>2562</v>
      </c>
      <c r="Z912" s="42" t="s">
        <v>2562</v>
      </c>
      <c r="AA912" s="42" t="s">
        <v>2562</v>
      </c>
      <c r="AB912" s="42" t="s">
        <v>2562</v>
      </c>
      <c r="AC912" s="42" t="s">
        <v>2562</v>
      </c>
      <c r="AD912" s="167"/>
      <c r="AE912" s="167"/>
      <c r="AF912" s="167"/>
      <c r="AG912" s="167"/>
      <c r="AH912" s="167"/>
      <c r="AI912" s="167"/>
      <c r="AJ912" s="167"/>
      <c r="AK912" s="167"/>
      <c r="AL912" s="167"/>
      <c r="AM912" s="167"/>
    </row>
    <row r="913" spans="1:39" s="4" customFormat="1" x14ac:dyDescent="0.2">
      <c r="A913" s="43"/>
      <c r="B913" s="44"/>
      <c r="C913" s="43"/>
      <c r="D913" s="58"/>
      <c r="E913" s="43"/>
      <c r="F913" s="45"/>
      <c r="G913" s="45"/>
      <c r="H913" s="46"/>
      <c r="I913" s="42"/>
      <c r="J913" s="42"/>
      <c r="K913" s="3"/>
      <c r="L913" s="58"/>
      <c r="M913" s="58"/>
      <c r="N913" s="58"/>
      <c r="O913" s="58"/>
      <c r="P913" s="55"/>
      <c r="Q913" s="58"/>
      <c r="R913" s="84"/>
      <c r="S913" s="84"/>
      <c r="T913" s="84"/>
      <c r="U913" s="3"/>
      <c r="V913" s="42">
        <v>0</v>
      </c>
      <c r="W913" s="42" t="s">
        <v>2562</v>
      </c>
      <c r="X913" s="42" t="s">
        <v>2562</v>
      </c>
      <c r="Y913" s="42" t="s">
        <v>2562</v>
      </c>
      <c r="Z913" s="42" t="s">
        <v>2562</v>
      </c>
      <c r="AA913" s="42" t="s">
        <v>2562</v>
      </c>
      <c r="AB913" s="42" t="s">
        <v>2562</v>
      </c>
      <c r="AC913" s="42" t="s">
        <v>2562</v>
      </c>
      <c r="AD913" s="167"/>
      <c r="AE913" s="167"/>
      <c r="AF913" s="167"/>
      <c r="AG913" s="167"/>
      <c r="AH913" s="167"/>
      <c r="AI913" s="167"/>
      <c r="AJ913" s="167"/>
      <c r="AK913" s="167"/>
      <c r="AL913" s="167"/>
      <c r="AM913" s="167"/>
    </row>
    <row r="914" spans="1:39" s="4" customFormat="1" x14ac:dyDescent="0.2">
      <c r="A914" s="43"/>
      <c r="B914" s="44"/>
      <c r="C914" s="43"/>
      <c r="D914" s="58"/>
      <c r="E914" s="43"/>
      <c r="F914" s="45"/>
      <c r="G914" s="45"/>
      <c r="H914" s="46"/>
      <c r="I914" s="42"/>
      <c r="J914" s="42"/>
      <c r="K914" s="3"/>
      <c r="L914" s="58"/>
      <c r="M914" s="58"/>
      <c r="N914" s="58"/>
      <c r="O914" s="58"/>
      <c r="P914" s="55"/>
      <c r="Q914" s="58"/>
      <c r="R914" s="84"/>
      <c r="S914" s="84"/>
      <c r="T914" s="84"/>
      <c r="U914" s="3"/>
      <c r="V914" s="42">
        <v>0</v>
      </c>
      <c r="W914" s="42" t="s">
        <v>2562</v>
      </c>
      <c r="X914" s="42" t="s">
        <v>2562</v>
      </c>
      <c r="Y914" s="42" t="s">
        <v>2562</v>
      </c>
      <c r="Z914" s="42" t="s">
        <v>2562</v>
      </c>
      <c r="AA914" s="42" t="s">
        <v>2562</v>
      </c>
      <c r="AB914" s="42" t="s">
        <v>2562</v>
      </c>
      <c r="AC914" s="42" t="s">
        <v>2562</v>
      </c>
      <c r="AD914" s="167"/>
      <c r="AE914" s="167"/>
      <c r="AF914" s="167"/>
      <c r="AG914" s="167"/>
      <c r="AH914" s="167"/>
      <c r="AI914" s="167"/>
      <c r="AJ914" s="167"/>
      <c r="AK914" s="167"/>
      <c r="AL914" s="167"/>
      <c r="AM914" s="167"/>
    </row>
    <row r="915" spans="1:39" s="4" customFormat="1" x14ac:dyDescent="0.2">
      <c r="A915" s="43"/>
      <c r="B915" s="44"/>
      <c r="C915" s="43"/>
      <c r="D915" s="58"/>
      <c r="E915" s="43"/>
      <c r="F915" s="45"/>
      <c r="G915" s="45"/>
      <c r="H915" s="46"/>
      <c r="I915" s="42"/>
      <c r="J915" s="42"/>
      <c r="K915" s="3"/>
      <c r="L915" s="58"/>
      <c r="M915" s="58"/>
      <c r="N915" s="58"/>
      <c r="O915" s="58"/>
      <c r="P915" s="55"/>
      <c r="Q915" s="58"/>
      <c r="R915" s="84"/>
      <c r="S915" s="84"/>
      <c r="T915" s="84"/>
      <c r="U915" s="3"/>
      <c r="V915" s="42">
        <v>0</v>
      </c>
      <c r="W915" s="42" t="s">
        <v>2562</v>
      </c>
      <c r="X915" s="42" t="s">
        <v>2562</v>
      </c>
      <c r="Y915" s="42" t="s">
        <v>2562</v>
      </c>
      <c r="Z915" s="42" t="s">
        <v>2562</v>
      </c>
      <c r="AA915" s="42" t="s">
        <v>2562</v>
      </c>
      <c r="AB915" s="42" t="s">
        <v>2562</v>
      </c>
      <c r="AC915" s="42" t="s">
        <v>2562</v>
      </c>
      <c r="AD915" s="167"/>
      <c r="AE915" s="167"/>
      <c r="AF915" s="167"/>
      <c r="AG915" s="167"/>
      <c r="AH915" s="167"/>
      <c r="AI915" s="167"/>
      <c r="AJ915" s="167"/>
      <c r="AK915" s="167"/>
      <c r="AL915" s="167"/>
      <c r="AM915" s="167"/>
    </row>
    <row r="916" spans="1:39" s="4" customFormat="1" x14ac:dyDescent="0.2">
      <c r="A916" s="43"/>
      <c r="B916" s="44"/>
      <c r="C916" s="43"/>
      <c r="D916" s="58"/>
      <c r="E916" s="43"/>
      <c r="F916" s="45"/>
      <c r="G916" s="45"/>
      <c r="H916" s="46"/>
      <c r="I916" s="42"/>
      <c r="J916" s="42"/>
      <c r="K916" s="3"/>
      <c r="L916" s="58"/>
      <c r="M916" s="58"/>
      <c r="N916" s="58"/>
      <c r="O916" s="58"/>
      <c r="P916" s="55"/>
      <c r="Q916" s="58"/>
      <c r="R916" s="84"/>
      <c r="S916" s="84"/>
      <c r="T916" s="84"/>
      <c r="U916" s="3"/>
      <c r="V916" s="42">
        <v>0</v>
      </c>
      <c r="W916" s="42" t="s">
        <v>2562</v>
      </c>
      <c r="X916" s="42" t="s">
        <v>2562</v>
      </c>
      <c r="Y916" s="42" t="s">
        <v>2562</v>
      </c>
      <c r="Z916" s="42" t="s">
        <v>2562</v>
      </c>
      <c r="AA916" s="42" t="s">
        <v>2562</v>
      </c>
      <c r="AB916" s="42" t="s">
        <v>2562</v>
      </c>
      <c r="AC916" s="42" t="s">
        <v>2562</v>
      </c>
      <c r="AD916" s="167"/>
      <c r="AE916" s="167"/>
      <c r="AF916" s="167"/>
      <c r="AG916" s="167"/>
      <c r="AH916" s="167"/>
      <c r="AI916" s="167"/>
      <c r="AJ916" s="167"/>
      <c r="AK916" s="167"/>
      <c r="AL916" s="167"/>
      <c r="AM916" s="167"/>
    </row>
    <row r="917" spans="1:39" s="4" customFormat="1" x14ac:dyDescent="0.2">
      <c r="A917" s="43"/>
      <c r="B917" s="44"/>
      <c r="C917" s="43"/>
      <c r="D917" s="58"/>
      <c r="E917" s="43"/>
      <c r="F917" s="45"/>
      <c r="G917" s="45"/>
      <c r="H917" s="46"/>
      <c r="I917" s="42"/>
      <c r="J917" s="42"/>
      <c r="K917" s="3"/>
      <c r="L917" s="58"/>
      <c r="M917" s="58"/>
      <c r="N917" s="58"/>
      <c r="O917" s="58"/>
      <c r="P917" s="55"/>
      <c r="Q917" s="58"/>
      <c r="R917" s="84"/>
      <c r="S917" s="84"/>
      <c r="T917" s="84"/>
      <c r="U917" s="3"/>
      <c r="V917" s="42">
        <v>0</v>
      </c>
      <c r="W917" s="42" t="s">
        <v>2562</v>
      </c>
      <c r="X917" s="42" t="s">
        <v>2562</v>
      </c>
      <c r="Y917" s="42" t="s">
        <v>2562</v>
      </c>
      <c r="Z917" s="42" t="s">
        <v>2562</v>
      </c>
      <c r="AA917" s="42" t="s">
        <v>2562</v>
      </c>
      <c r="AB917" s="42" t="s">
        <v>2562</v>
      </c>
      <c r="AC917" s="42" t="s">
        <v>2562</v>
      </c>
      <c r="AD917" s="167"/>
      <c r="AE917" s="167"/>
      <c r="AF917" s="167"/>
      <c r="AG917" s="167"/>
      <c r="AH917" s="167"/>
      <c r="AI917" s="167"/>
      <c r="AJ917" s="167"/>
      <c r="AK917" s="167"/>
      <c r="AL917" s="167"/>
      <c r="AM917" s="167"/>
    </row>
    <row r="918" spans="1:39" s="4" customFormat="1" x14ac:dyDescent="0.2">
      <c r="A918" s="43"/>
      <c r="B918" s="44"/>
      <c r="C918" s="43"/>
      <c r="D918" s="58"/>
      <c r="E918" s="43"/>
      <c r="F918" s="45"/>
      <c r="G918" s="45"/>
      <c r="H918" s="46"/>
      <c r="I918" s="42"/>
      <c r="J918" s="42"/>
      <c r="K918" s="3"/>
      <c r="L918" s="58"/>
      <c r="M918" s="58"/>
      <c r="N918" s="58"/>
      <c r="O918" s="58"/>
      <c r="P918" s="55"/>
      <c r="Q918" s="58"/>
      <c r="R918" s="84"/>
      <c r="S918" s="84"/>
      <c r="T918" s="84"/>
      <c r="U918" s="3"/>
      <c r="V918" s="42">
        <v>0</v>
      </c>
      <c r="W918" s="42" t="s">
        <v>2562</v>
      </c>
      <c r="X918" s="42" t="s">
        <v>2562</v>
      </c>
      <c r="Y918" s="42" t="s">
        <v>2562</v>
      </c>
      <c r="Z918" s="42" t="s">
        <v>2562</v>
      </c>
      <c r="AA918" s="42" t="s">
        <v>2562</v>
      </c>
      <c r="AB918" s="42" t="s">
        <v>2562</v>
      </c>
      <c r="AC918" s="42" t="s">
        <v>2562</v>
      </c>
      <c r="AD918" s="167"/>
      <c r="AE918" s="167"/>
      <c r="AF918" s="167"/>
      <c r="AG918" s="167"/>
      <c r="AH918" s="167"/>
      <c r="AI918" s="167"/>
      <c r="AJ918" s="167"/>
      <c r="AK918" s="167"/>
      <c r="AL918" s="167"/>
      <c r="AM918" s="167"/>
    </row>
    <row r="919" spans="1:39" s="4" customFormat="1" x14ac:dyDescent="0.2">
      <c r="A919" s="43"/>
      <c r="B919" s="44"/>
      <c r="C919" s="43"/>
      <c r="D919" s="58"/>
      <c r="E919" s="43"/>
      <c r="F919" s="45"/>
      <c r="G919" s="45"/>
      <c r="H919" s="46"/>
      <c r="I919" s="42"/>
      <c r="J919" s="42"/>
      <c r="K919" s="3"/>
      <c r="L919" s="58"/>
      <c r="M919" s="58"/>
      <c r="N919" s="58"/>
      <c r="O919" s="58"/>
      <c r="P919" s="55"/>
      <c r="Q919" s="58"/>
      <c r="R919" s="84"/>
      <c r="S919" s="84"/>
      <c r="T919" s="84"/>
      <c r="U919" s="3"/>
      <c r="V919" s="42">
        <v>0</v>
      </c>
      <c r="W919" s="42" t="s">
        <v>2562</v>
      </c>
      <c r="X919" s="42" t="s">
        <v>2562</v>
      </c>
      <c r="Y919" s="42" t="s">
        <v>2562</v>
      </c>
      <c r="Z919" s="42" t="s">
        <v>2562</v>
      </c>
      <c r="AA919" s="42" t="s">
        <v>2562</v>
      </c>
      <c r="AB919" s="42" t="s">
        <v>2562</v>
      </c>
      <c r="AC919" s="42" t="s">
        <v>2562</v>
      </c>
      <c r="AD919" s="167"/>
      <c r="AE919" s="167"/>
      <c r="AF919" s="167"/>
      <c r="AG919" s="167"/>
      <c r="AH919" s="167"/>
      <c r="AI919" s="167"/>
      <c r="AJ919" s="167"/>
      <c r="AK919" s="167"/>
      <c r="AL919" s="167"/>
      <c r="AM919" s="167"/>
    </row>
    <row r="920" spans="1:39" s="4" customFormat="1" x14ac:dyDescent="0.2">
      <c r="A920" s="43"/>
      <c r="B920" s="44"/>
      <c r="C920" s="43"/>
      <c r="D920" s="58"/>
      <c r="E920" s="43"/>
      <c r="F920" s="45"/>
      <c r="G920" s="45"/>
      <c r="H920" s="46"/>
      <c r="I920" s="42"/>
      <c r="J920" s="42"/>
      <c r="K920" s="3"/>
      <c r="L920" s="58"/>
      <c r="M920" s="58"/>
      <c r="N920" s="58"/>
      <c r="O920" s="58"/>
      <c r="P920" s="55"/>
      <c r="Q920" s="58"/>
      <c r="R920" s="84"/>
      <c r="S920" s="84"/>
      <c r="T920" s="84"/>
      <c r="U920" s="3"/>
      <c r="V920" s="42">
        <v>0</v>
      </c>
      <c r="W920" s="42" t="s">
        <v>2562</v>
      </c>
      <c r="X920" s="42" t="s">
        <v>2562</v>
      </c>
      <c r="Y920" s="42" t="s">
        <v>2562</v>
      </c>
      <c r="Z920" s="42" t="s">
        <v>2562</v>
      </c>
      <c r="AA920" s="42" t="s">
        <v>2562</v>
      </c>
      <c r="AB920" s="42" t="s">
        <v>2562</v>
      </c>
      <c r="AC920" s="42" t="s">
        <v>2562</v>
      </c>
      <c r="AD920" s="167"/>
      <c r="AE920" s="167"/>
      <c r="AF920" s="167"/>
      <c r="AG920" s="167"/>
      <c r="AH920" s="167"/>
      <c r="AI920" s="167"/>
      <c r="AJ920" s="167"/>
      <c r="AK920" s="167"/>
      <c r="AL920" s="167"/>
      <c r="AM920" s="167"/>
    </row>
    <row r="921" spans="1:39" s="4" customFormat="1" x14ac:dyDescent="0.2">
      <c r="A921" s="43"/>
      <c r="B921" s="44"/>
      <c r="C921" s="43"/>
      <c r="D921" s="58"/>
      <c r="E921" s="43"/>
      <c r="F921" s="45"/>
      <c r="G921" s="45"/>
      <c r="H921" s="46"/>
      <c r="I921" s="42"/>
      <c r="J921" s="42"/>
      <c r="K921" s="3"/>
      <c r="L921" s="58"/>
      <c r="M921" s="58"/>
      <c r="N921" s="58"/>
      <c r="O921" s="58"/>
      <c r="P921" s="55"/>
      <c r="Q921" s="58"/>
      <c r="R921" s="84"/>
      <c r="S921" s="84"/>
      <c r="T921" s="84"/>
      <c r="U921" s="3"/>
      <c r="V921" s="42">
        <v>0</v>
      </c>
      <c r="W921" s="42" t="s">
        <v>2562</v>
      </c>
      <c r="X921" s="42" t="s">
        <v>2562</v>
      </c>
      <c r="Y921" s="42" t="s">
        <v>2562</v>
      </c>
      <c r="Z921" s="42" t="s">
        <v>2562</v>
      </c>
      <c r="AA921" s="42" t="s">
        <v>2562</v>
      </c>
      <c r="AB921" s="42" t="s">
        <v>2562</v>
      </c>
      <c r="AC921" s="42" t="s">
        <v>2562</v>
      </c>
      <c r="AD921" s="167"/>
      <c r="AE921" s="167"/>
      <c r="AF921" s="167"/>
      <c r="AG921" s="167"/>
      <c r="AH921" s="167"/>
      <c r="AI921" s="167"/>
      <c r="AJ921" s="167"/>
      <c r="AK921" s="167"/>
      <c r="AL921" s="167"/>
      <c r="AM921" s="167"/>
    </row>
    <row r="922" spans="1:39" s="4" customFormat="1" x14ac:dyDescent="0.2">
      <c r="A922" s="43"/>
      <c r="B922" s="44"/>
      <c r="C922" s="43"/>
      <c r="D922" s="58"/>
      <c r="E922" s="43"/>
      <c r="F922" s="45"/>
      <c r="G922" s="45"/>
      <c r="H922" s="46"/>
      <c r="I922" s="42"/>
      <c r="J922" s="42"/>
      <c r="K922" s="3"/>
      <c r="L922" s="58"/>
      <c r="M922" s="58"/>
      <c r="N922" s="58"/>
      <c r="O922" s="58"/>
      <c r="P922" s="55"/>
      <c r="Q922" s="58"/>
      <c r="R922" s="84"/>
      <c r="S922" s="84"/>
      <c r="T922" s="84"/>
      <c r="U922" s="3"/>
      <c r="V922" s="42">
        <v>0</v>
      </c>
      <c r="W922" s="42" t="s">
        <v>2562</v>
      </c>
      <c r="X922" s="42" t="s">
        <v>2562</v>
      </c>
      <c r="Y922" s="42" t="s">
        <v>2562</v>
      </c>
      <c r="Z922" s="42" t="s">
        <v>2562</v>
      </c>
      <c r="AA922" s="42" t="s">
        <v>2562</v>
      </c>
      <c r="AB922" s="42" t="s">
        <v>2562</v>
      </c>
      <c r="AC922" s="42" t="s">
        <v>2562</v>
      </c>
      <c r="AD922" s="167"/>
      <c r="AE922" s="167"/>
      <c r="AF922" s="167"/>
      <c r="AG922" s="167"/>
      <c r="AH922" s="167"/>
      <c r="AI922" s="167"/>
      <c r="AJ922" s="167"/>
      <c r="AK922" s="167"/>
      <c r="AL922" s="167"/>
      <c r="AM922" s="167"/>
    </row>
    <row r="923" spans="1:39" s="4" customFormat="1" x14ac:dyDescent="0.2">
      <c r="A923" s="43"/>
      <c r="B923" s="44"/>
      <c r="C923" s="43"/>
      <c r="D923" s="58"/>
      <c r="E923" s="43"/>
      <c r="F923" s="45"/>
      <c r="G923" s="45"/>
      <c r="H923" s="46"/>
      <c r="I923" s="42"/>
      <c r="J923" s="42"/>
      <c r="K923" s="3"/>
      <c r="L923" s="58"/>
      <c r="M923" s="58"/>
      <c r="N923" s="58"/>
      <c r="O923" s="58"/>
      <c r="P923" s="55"/>
      <c r="Q923" s="58"/>
      <c r="R923" s="84"/>
      <c r="S923" s="84"/>
      <c r="T923" s="84"/>
      <c r="U923" s="3"/>
      <c r="V923" s="42">
        <v>0</v>
      </c>
      <c r="W923" s="42" t="s">
        <v>2562</v>
      </c>
      <c r="X923" s="42" t="s">
        <v>2562</v>
      </c>
      <c r="Y923" s="42" t="s">
        <v>2562</v>
      </c>
      <c r="Z923" s="42" t="s">
        <v>2562</v>
      </c>
      <c r="AA923" s="42" t="s">
        <v>2562</v>
      </c>
      <c r="AB923" s="42" t="s">
        <v>2562</v>
      </c>
      <c r="AC923" s="42" t="s">
        <v>2562</v>
      </c>
      <c r="AD923" s="167"/>
      <c r="AE923" s="167"/>
      <c r="AF923" s="167"/>
      <c r="AG923" s="167"/>
      <c r="AH923" s="167"/>
      <c r="AI923" s="167"/>
      <c r="AJ923" s="167"/>
      <c r="AK923" s="167"/>
      <c r="AL923" s="167"/>
      <c r="AM923" s="167"/>
    </row>
    <row r="924" spans="1:39" s="4" customFormat="1" x14ac:dyDescent="0.2">
      <c r="A924" s="43"/>
      <c r="B924" s="44"/>
      <c r="C924" s="43"/>
      <c r="D924" s="58"/>
      <c r="E924" s="43"/>
      <c r="F924" s="45"/>
      <c r="G924" s="45"/>
      <c r="H924" s="46"/>
      <c r="I924" s="42"/>
      <c r="J924" s="42"/>
      <c r="K924" s="3"/>
      <c r="L924" s="58"/>
      <c r="M924" s="58"/>
      <c r="N924" s="58"/>
      <c r="O924" s="58"/>
      <c r="P924" s="55"/>
      <c r="Q924" s="58"/>
      <c r="R924" s="84"/>
      <c r="S924" s="84"/>
      <c r="T924" s="84"/>
      <c r="U924" s="3"/>
      <c r="V924" s="42">
        <v>0</v>
      </c>
      <c r="W924" s="42" t="s">
        <v>2562</v>
      </c>
      <c r="X924" s="42" t="s">
        <v>2562</v>
      </c>
      <c r="Y924" s="42" t="s">
        <v>2562</v>
      </c>
      <c r="Z924" s="42" t="s">
        <v>2562</v>
      </c>
      <c r="AA924" s="42" t="s">
        <v>2562</v>
      </c>
      <c r="AB924" s="42" t="s">
        <v>2562</v>
      </c>
      <c r="AC924" s="42" t="s">
        <v>2562</v>
      </c>
      <c r="AD924" s="167"/>
      <c r="AE924" s="167"/>
      <c r="AF924" s="167"/>
      <c r="AG924" s="167"/>
      <c r="AH924" s="167"/>
      <c r="AI924" s="167"/>
      <c r="AJ924" s="167"/>
      <c r="AK924" s="167"/>
      <c r="AL924" s="167"/>
      <c r="AM924" s="167"/>
    </row>
    <row r="925" spans="1:39" s="4" customFormat="1" x14ac:dyDescent="0.2">
      <c r="A925" s="43"/>
      <c r="B925" s="44"/>
      <c r="C925" s="43"/>
      <c r="D925" s="58"/>
      <c r="E925" s="43"/>
      <c r="F925" s="45"/>
      <c r="G925" s="45"/>
      <c r="H925" s="46"/>
      <c r="I925" s="42"/>
      <c r="J925" s="42"/>
      <c r="K925" s="3"/>
      <c r="L925" s="58"/>
      <c r="M925" s="58"/>
      <c r="N925" s="58"/>
      <c r="O925" s="58"/>
      <c r="P925" s="55"/>
      <c r="Q925" s="58"/>
      <c r="R925" s="84"/>
      <c r="S925" s="84"/>
      <c r="T925" s="84"/>
      <c r="U925" s="3"/>
      <c r="V925" s="42">
        <v>0</v>
      </c>
      <c r="W925" s="42" t="s">
        <v>2562</v>
      </c>
      <c r="X925" s="42" t="s">
        <v>2562</v>
      </c>
      <c r="Y925" s="42" t="s">
        <v>2562</v>
      </c>
      <c r="Z925" s="42" t="s">
        <v>2562</v>
      </c>
      <c r="AA925" s="42" t="s">
        <v>2562</v>
      </c>
      <c r="AB925" s="42" t="s">
        <v>2562</v>
      </c>
      <c r="AC925" s="42" t="s">
        <v>2562</v>
      </c>
      <c r="AD925" s="167"/>
      <c r="AE925" s="167"/>
      <c r="AF925" s="167"/>
      <c r="AG925" s="167"/>
      <c r="AH925" s="167"/>
      <c r="AI925" s="167"/>
      <c r="AJ925" s="167"/>
      <c r="AK925" s="167"/>
      <c r="AL925" s="167"/>
      <c r="AM925" s="167"/>
    </row>
    <row r="926" spans="1:39" s="4" customFormat="1" x14ac:dyDescent="0.2">
      <c r="A926" s="43"/>
      <c r="B926" s="44"/>
      <c r="C926" s="43"/>
      <c r="D926" s="58"/>
      <c r="E926" s="43"/>
      <c r="F926" s="45"/>
      <c r="G926" s="45"/>
      <c r="H926" s="46"/>
      <c r="I926" s="42"/>
      <c r="J926" s="42"/>
      <c r="K926" s="3"/>
      <c r="L926" s="58"/>
      <c r="M926" s="58"/>
      <c r="N926" s="58"/>
      <c r="O926" s="58"/>
      <c r="P926" s="55"/>
      <c r="Q926" s="58"/>
      <c r="R926" s="84"/>
      <c r="S926" s="84"/>
      <c r="T926" s="84"/>
      <c r="U926" s="3"/>
      <c r="V926" s="42">
        <v>0</v>
      </c>
      <c r="W926" s="42" t="s">
        <v>2562</v>
      </c>
      <c r="X926" s="42" t="s">
        <v>2562</v>
      </c>
      <c r="Y926" s="42" t="s">
        <v>2562</v>
      </c>
      <c r="Z926" s="42" t="s">
        <v>2562</v>
      </c>
      <c r="AA926" s="42" t="s">
        <v>2562</v>
      </c>
      <c r="AB926" s="42" t="s">
        <v>2562</v>
      </c>
      <c r="AC926" s="42" t="s">
        <v>2562</v>
      </c>
      <c r="AD926" s="167"/>
      <c r="AE926" s="167"/>
      <c r="AF926" s="167"/>
      <c r="AG926" s="167"/>
      <c r="AH926" s="167"/>
      <c r="AI926" s="167"/>
      <c r="AJ926" s="167"/>
      <c r="AK926" s="167"/>
      <c r="AL926" s="167"/>
      <c r="AM926" s="167"/>
    </row>
    <row r="927" spans="1:39" s="4" customFormat="1" x14ac:dyDescent="0.2">
      <c r="A927" s="43"/>
      <c r="B927" s="44"/>
      <c r="C927" s="43"/>
      <c r="D927" s="58"/>
      <c r="E927" s="43"/>
      <c r="F927" s="45"/>
      <c r="G927" s="45"/>
      <c r="H927" s="46"/>
      <c r="I927" s="42"/>
      <c r="J927" s="42"/>
      <c r="K927" s="3"/>
      <c r="L927" s="58"/>
      <c r="M927" s="58"/>
      <c r="N927" s="58"/>
      <c r="O927" s="58"/>
      <c r="P927" s="55"/>
      <c r="Q927" s="58"/>
      <c r="R927" s="84"/>
      <c r="S927" s="84"/>
      <c r="T927" s="84"/>
      <c r="U927" s="3"/>
      <c r="V927" s="42">
        <v>0</v>
      </c>
      <c r="W927" s="42" t="s">
        <v>2562</v>
      </c>
      <c r="X927" s="42" t="s">
        <v>2562</v>
      </c>
      <c r="Y927" s="42" t="s">
        <v>2562</v>
      </c>
      <c r="Z927" s="42" t="s">
        <v>2562</v>
      </c>
      <c r="AA927" s="42" t="s">
        <v>2562</v>
      </c>
      <c r="AB927" s="42" t="s">
        <v>2562</v>
      </c>
      <c r="AC927" s="42" t="s">
        <v>2562</v>
      </c>
      <c r="AD927" s="167"/>
      <c r="AE927" s="167"/>
      <c r="AF927" s="167"/>
      <c r="AG927" s="167"/>
      <c r="AH927" s="167"/>
      <c r="AI927" s="167"/>
      <c r="AJ927" s="167"/>
      <c r="AK927" s="167"/>
      <c r="AL927" s="167"/>
      <c r="AM927" s="167"/>
    </row>
    <row r="928" spans="1:39" s="4" customFormat="1" x14ac:dyDescent="0.2">
      <c r="A928" s="43"/>
      <c r="B928" s="44"/>
      <c r="C928" s="43"/>
      <c r="D928" s="58"/>
      <c r="E928" s="43"/>
      <c r="F928" s="45"/>
      <c r="G928" s="45"/>
      <c r="H928" s="46"/>
      <c r="I928" s="42"/>
      <c r="J928" s="42"/>
      <c r="K928" s="3"/>
      <c r="L928" s="58"/>
      <c r="M928" s="58"/>
      <c r="N928" s="58"/>
      <c r="O928" s="58"/>
      <c r="P928" s="55"/>
      <c r="Q928" s="58"/>
      <c r="R928" s="84"/>
      <c r="S928" s="84"/>
      <c r="T928" s="84"/>
      <c r="U928" s="3"/>
      <c r="V928" s="42">
        <v>0</v>
      </c>
      <c r="W928" s="42" t="s">
        <v>2562</v>
      </c>
      <c r="X928" s="42" t="s">
        <v>2562</v>
      </c>
      <c r="Y928" s="42" t="s">
        <v>2562</v>
      </c>
      <c r="Z928" s="42" t="s">
        <v>2562</v>
      </c>
      <c r="AA928" s="42" t="s">
        <v>2562</v>
      </c>
      <c r="AB928" s="42" t="s">
        <v>2562</v>
      </c>
      <c r="AC928" s="42" t="s">
        <v>2562</v>
      </c>
      <c r="AD928" s="167"/>
      <c r="AE928" s="167"/>
      <c r="AF928" s="167"/>
      <c r="AG928" s="167"/>
      <c r="AH928" s="167"/>
      <c r="AI928" s="167"/>
      <c r="AJ928" s="167"/>
      <c r="AK928" s="167"/>
      <c r="AL928" s="167"/>
      <c r="AM928" s="167"/>
    </row>
    <row r="929" spans="1:39" s="4" customFormat="1" x14ac:dyDescent="0.2">
      <c r="A929" s="43"/>
      <c r="B929" s="44"/>
      <c r="C929" s="43"/>
      <c r="D929" s="58"/>
      <c r="E929" s="43"/>
      <c r="F929" s="45"/>
      <c r="G929" s="45"/>
      <c r="H929" s="46"/>
      <c r="I929" s="42"/>
      <c r="J929" s="42"/>
      <c r="K929" s="3"/>
      <c r="L929" s="58"/>
      <c r="M929" s="58"/>
      <c r="N929" s="58"/>
      <c r="O929" s="58"/>
      <c r="P929" s="55"/>
      <c r="Q929" s="58"/>
      <c r="R929" s="84"/>
      <c r="S929" s="84"/>
      <c r="T929" s="84"/>
      <c r="U929" s="3"/>
      <c r="V929" s="42">
        <v>0</v>
      </c>
      <c r="W929" s="42" t="s">
        <v>2562</v>
      </c>
      <c r="X929" s="42" t="s">
        <v>2562</v>
      </c>
      <c r="Y929" s="42" t="s">
        <v>2562</v>
      </c>
      <c r="Z929" s="42" t="s">
        <v>2562</v>
      </c>
      <c r="AA929" s="42" t="s">
        <v>2562</v>
      </c>
      <c r="AB929" s="42" t="s">
        <v>2562</v>
      </c>
      <c r="AC929" s="42" t="s">
        <v>2562</v>
      </c>
      <c r="AD929" s="167"/>
      <c r="AE929" s="167"/>
      <c r="AF929" s="167"/>
      <c r="AG929" s="167"/>
      <c r="AH929" s="167"/>
      <c r="AI929" s="167"/>
      <c r="AJ929" s="167"/>
      <c r="AK929" s="167"/>
      <c r="AL929" s="167"/>
      <c r="AM929" s="167"/>
    </row>
    <row r="930" spans="1:39" s="4" customFormat="1" x14ac:dyDescent="0.2">
      <c r="A930" s="43"/>
      <c r="B930" s="44"/>
      <c r="C930" s="43"/>
      <c r="D930" s="58"/>
      <c r="E930" s="43"/>
      <c r="F930" s="45"/>
      <c r="G930" s="45"/>
      <c r="H930" s="46"/>
      <c r="I930" s="42"/>
      <c r="J930" s="42"/>
      <c r="K930" s="3"/>
      <c r="L930" s="58"/>
      <c r="M930" s="58"/>
      <c r="N930" s="58"/>
      <c r="O930" s="58"/>
      <c r="P930" s="55"/>
      <c r="Q930" s="58"/>
      <c r="R930" s="84"/>
      <c r="S930" s="84"/>
      <c r="T930" s="84"/>
      <c r="U930" s="3"/>
      <c r="V930" s="42">
        <v>0</v>
      </c>
      <c r="W930" s="42" t="s">
        <v>2562</v>
      </c>
      <c r="X930" s="42" t="s">
        <v>2562</v>
      </c>
      <c r="Y930" s="42" t="s">
        <v>2562</v>
      </c>
      <c r="Z930" s="42" t="s">
        <v>2562</v>
      </c>
      <c r="AA930" s="42" t="s">
        <v>2562</v>
      </c>
      <c r="AB930" s="42" t="s">
        <v>2562</v>
      </c>
      <c r="AC930" s="42" t="s">
        <v>2562</v>
      </c>
      <c r="AD930" s="167"/>
      <c r="AE930" s="167"/>
      <c r="AF930" s="167"/>
      <c r="AG930" s="167"/>
      <c r="AH930" s="167"/>
      <c r="AI930" s="167"/>
      <c r="AJ930" s="167"/>
      <c r="AK930" s="167"/>
      <c r="AL930" s="167"/>
      <c r="AM930" s="167"/>
    </row>
    <row r="931" spans="1:39" s="4" customFormat="1" x14ac:dyDescent="0.2">
      <c r="A931" s="43"/>
      <c r="B931" s="44"/>
      <c r="C931" s="43"/>
      <c r="D931" s="58"/>
      <c r="E931" s="43"/>
      <c r="F931" s="45"/>
      <c r="G931" s="45"/>
      <c r="H931" s="46"/>
      <c r="I931" s="42"/>
      <c r="J931" s="42"/>
      <c r="K931" s="3"/>
      <c r="L931" s="58"/>
      <c r="M931" s="58"/>
      <c r="N931" s="58"/>
      <c r="O931" s="58"/>
      <c r="P931" s="55"/>
      <c r="Q931" s="58"/>
      <c r="R931" s="84"/>
      <c r="S931" s="84"/>
      <c r="T931" s="84"/>
      <c r="U931" s="3"/>
      <c r="V931" s="42">
        <v>0</v>
      </c>
      <c r="W931" s="42" t="s">
        <v>2562</v>
      </c>
      <c r="X931" s="42" t="s">
        <v>2562</v>
      </c>
      <c r="Y931" s="42" t="s">
        <v>2562</v>
      </c>
      <c r="Z931" s="42" t="s">
        <v>2562</v>
      </c>
      <c r="AA931" s="42" t="s">
        <v>2562</v>
      </c>
      <c r="AB931" s="42" t="s">
        <v>2562</v>
      </c>
      <c r="AC931" s="42" t="s">
        <v>2562</v>
      </c>
      <c r="AD931" s="167"/>
      <c r="AE931" s="167"/>
      <c r="AF931" s="167"/>
      <c r="AG931" s="167"/>
      <c r="AH931" s="167"/>
      <c r="AI931" s="167"/>
      <c r="AJ931" s="167"/>
      <c r="AK931" s="167"/>
      <c r="AL931" s="167"/>
      <c r="AM931" s="167"/>
    </row>
    <row r="932" spans="1:39" s="4" customFormat="1" x14ac:dyDescent="0.2">
      <c r="A932" s="43"/>
      <c r="B932" s="44"/>
      <c r="C932" s="43"/>
      <c r="D932" s="58"/>
      <c r="E932" s="43"/>
      <c r="F932" s="45"/>
      <c r="G932" s="45"/>
      <c r="H932" s="46"/>
      <c r="I932" s="42"/>
      <c r="J932" s="42"/>
      <c r="K932" s="3"/>
      <c r="L932" s="58"/>
      <c r="M932" s="58"/>
      <c r="N932" s="58"/>
      <c r="O932" s="58"/>
      <c r="P932" s="55"/>
      <c r="Q932" s="58"/>
      <c r="R932" s="84"/>
      <c r="S932" s="84"/>
      <c r="T932" s="84"/>
      <c r="U932" s="3"/>
      <c r="V932" s="42">
        <v>0</v>
      </c>
      <c r="W932" s="42" t="s">
        <v>2562</v>
      </c>
      <c r="X932" s="42" t="s">
        <v>2562</v>
      </c>
      <c r="Y932" s="42" t="s">
        <v>2562</v>
      </c>
      <c r="Z932" s="42" t="s">
        <v>2562</v>
      </c>
      <c r="AA932" s="42" t="s">
        <v>2562</v>
      </c>
      <c r="AB932" s="42" t="s">
        <v>2562</v>
      </c>
      <c r="AC932" s="42" t="s">
        <v>2562</v>
      </c>
      <c r="AD932" s="167"/>
      <c r="AE932" s="167"/>
      <c r="AF932" s="167"/>
      <c r="AG932" s="167"/>
      <c r="AH932" s="167"/>
      <c r="AI932" s="167"/>
      <c r="AJ932" s="167"/>
      <c r="AK932" s="167"/>
      <c r="AL932" s="167"/>
      <c r="AM932" s="167"/>
    </row>
    <row r="933" spans="1:39" s="4" customFormat="1" x14ac:dyDescent="0.2">
      <c r="A933" s="43"/>
      <c r="B933" s="44"/>
      <c r="C933" s="43"/>
      <c r="D933" s="58"/>
      <c r="E933" s="43"/>
      <c r="F933" s="45"/>
      <c r="G933" s="45"/>
      <c r="H933" s="46"/>
      <c r="I933" s="42"/>
      <c r="J933" s="42"/>
      <c r="K933" s="3"/>
      <c r="L933" s="58"/>
      <c r="M933" s="58"/>
      <c r="N933" s="58"/>
      <c r="O933" s="58"/>
      <c r="P933" s="55"/>
      <c r="Q933" s="58"/>
      <c r="R933" s="84"/>
      <c r="S933" s="84"/>
      <c r="T933" s="84"/>
      <c r="U933" s="3"/>
      <c r="V933" s="42">
        <v>0</v>
      </c>
      <c r="W933" s="42" t="s">
        <v>2562</v>
      </c>
      <c r="X933" s="42" t="s">
        <v>2562</v>
      </c>
      <c r="Y933" s="42" t="s">
        <v>2562</v>
      </c>
      <c r="Z933" s="42" t="s">
        <v>2562</v>
      </c>
      <c r="AA933" s="42" t="s">
        <v>2562</v>
      </c>
      <c r="AB933" s="42" t="s">
        <v>2562</v>
      </c>
      <c r="AC933" s="42" t="s">
        <v>2562</v>
      </c>
      <c r="AD933" s="167"/>
      <c r="AE933" s="167"/>
      <c r="AF933" s="167"/>
      <c r="AG933" s="167"/>
      <c r="AH933" s="167"/>
      <c r="AI933" s="167"/>
      <c r="AJ933" s="167"/>
      <c r="AK933" s="167"/>
      <c r="AL933" s="167"/>
      <c r="AM933" s="167"/>
    </row>
    <row r="934" spans="1:39" s="4" customFormat="1" x14ac:dyDescent="0.2">
      <c r="A934" s="43"/>
      <c r="B934" s="44"/>
      <c r="C934" s="43"/>
      <c r="D934" s="58"/>
      <c r="E934" s="43"/>
      <c r="F934" s="45"/>
      <c r="G934" s="45"/>
      <c r="H934" s="46"/>
      <c r="I934" s="42"/>
      <c r="J934" s="42"/>
      <c r="K934" s="3"/>
      <c r="L934" s="58"/>
      <c r="M934" s="58"/>
      <c r="N934" s="58"/>
      <c r="O934" s="58"/>
      <c r="P934" s="55"/>
      <c r="Q934" s="58"/>
      <c r="R934" s="84"/>
      <c r="S934" s="84"/>
      <c r="T934" s="84"/>
      <c r="U934" s="3"/>
      <c r="V934" s="42">
        <v>0</v>
      </c>
      <c r="W934" s="42" t="s">
        <v>2562</v>
      </c>
      <c r="X934" s="42" t="s">
        <v>2562</v>
      </c>
      <c r="Y934" s="42" t="s">
        <v>2562</v>
      </c>
      <c r="Z934" s="42" t="s">
        <v>2562</v>
      </c>
      <c r="AA934" s="42" t="s">
        <v>2562</v>
      </c>
      <c r="AB934" s="42" t="s">
        <v>2562</v>
      </c>
      <c r="AC934" s="42" t="s">
        <v>2562</v>
      </c>
      <c r="AD934" s="167"/>
      <c r="AE934" s="167"/>
      <c r="AF934" s="167"/>
      <c r="AG934" s="167"/>
      <c r="AH934" s="167"/>
      <c r="AI934" s="167"/>
      <c r="AJ934" s="167"/>
      <c r="AK934" s="167"/>
      <c r="AL934" s="167"/>
      <c r="AM934" s="167"/>
    </row>
    <row r="935" spans="1:39" s="4" customFormat="1" x14ac:dyDescent="0.2">
      <c r="A935" s="43"/>
      <c r="B935" s="44"/>
      <c r="C935" s="43"/>
      <c r="D935" s="58"/>
      <c r="E935" s="43"/>
      <c r="F935" s="45"/>
      <c r="G935" s="45"/>
      <c r="H935" s="46"/>
      <c r="I935" s="42"/>
      <c r="J935" s="42"/>
      <c r="K935" s="3"/>
      <c r="L935" s="58"/>
      <c r="M935" s="58"/>
      <c r="N935" s="58"/>
      <c r="O935" s="58"/>
      <c r="P935" s="55"/>
      <c r="Q935" s="58"/>
      <c r="R935" s="84"/>
      <c r="S935" s="84"/>
      <c r="T935" s="84"/>
      <c r="U935" s="3"/>
      <c r="V935" s="42">
        <v>0</v>
      </c>
      <c r="W935" s="42" t="s">
        <v>2562</v>
      </c>
      <c r="X935" s="42" t="s">
        <v>2562</v>
      </c>
      <c r="Y935" s="42" t="s">
        <v>2562</v>
      </c>
      <c r="Z935" s="42" t="s">
        <v>2562</v>
      </c>
      <c r="AA935" s="42" t="s">
        <v>2562</v>
      </c>
      <c r="AB935" s="42" t="s">
        <v>2562</v>
      </c>
      <c r="AC935" s="42" t="s">
        <v>2562</v>
      </c>
      <c r="AD935" s="167"/>
      <c r="AE935" s="167"/>
      <c r="AF935" s="167"/>
      <c r="AG935" s="167"/>
      <c r="AH935" s="167"/>
      <c r="AI935" s="167"/>
      <c r="AJ935" s="167"/>
      <c r="AK935" s="167"/>
      <c r="AL935" s="167"/>
      <c r="AM935" s="167"/>
    </row>
    <row r="936" spans="1:39" s="4" customFormat="1" x14ac:dyDescent="0.2">
      <c r="A936" s="43"/>
      <c r="B936" s="44"/>
      <c r="C936" s="43"/>
      <c r="D936" s="58"/>
      <c r="E936" s="43"/>
      <c r="F936" s="45"/>
      <c r="G936" s="45"/>
      <c r="H936" s="46"/>
      <c r="I936" s="42"/>
      <c r="J936" s="42"/>
      <c r="K936" s="3"/>
      <c r="L936" s="58"/>
      <c r="M936" s="58"/>
      <c r="N936" s="58"/>
      <c r="O936" s="58"/>
      <c r="P936" s="55"/>
      <c r="Q936" s="58"/>
      <c r="R936" s="84"/>
      <c r="S936" s="84"/>
      <c r="T936" s="84"/>
      <c r="U936" s="3"/>
      <c r="V936" s="42">
        <v>0</v>
      </c>
      <c r="W936" s="42" t="s">
        <v>2562</v>
      </c>
      <c r="X936" s="42" t="s">
        <v>2562</v>
      </c>
      <c r="Y936" s="42" t="s">
        <v>2562</v>
      </c>
      <c r="Z936" s="42" t="s">
        <v>2562</v>
      </c>
      <c r="AA936" s="42" t="s">
        <v>2562</v>
      </c>
      <c r="AB936" s="42" t="s">
        <v>2562</v>
      </c>
      <c r="AC936" s="42" t="s">
        <v>2562</v>
      </c>
      <c r="AD936" s="167"/>
      <c r="AE936" s="167"/>
      <c r="AF936" s="167"/>
      <c r="AG936" s="167"/>
      <c r="AH936" s="167"/>
      <c r="AI936" s="167"/>
      <c r="AJ936" s="167"/>
      <c r="AK936" s="167"/>
      <c r="AL936" s="167"/>
      <c r="AM936" s="167"/>
    </row>
    <row r="937" spans="1:39" s="4" customFormat="1" x14ac:dyDescent="0.2">
      <c r="A937" s="43"/>
      <c r="B937" s="44"/>
      <c r="C937" s="43"/>
      <c r="D937" s="58"/>
      <c r="E937" s="43"/>
      <c r="F937" s="45"/>
      <c r="G937" s="45"/>
      <c r="H937" s="46"/>
      <c r="I937" s="42"/>
      <c r="J937" s="42"/>
      <c r="K937" s="3"/>
      <c r="L937" s="58"/>
      <c r="M937" s="58"/>
      <c r="N937" s="58"/>
      <c r="O937" s="58"/>
      <c r="P937" s="55"/>
      <c r="Q937" s="58"/>
      <c r="R937" s="84"/>
      <c r="S937" s="84"/>
      <c r="T937" s="84"/>
      <c r="U937" s="3"/>
      <c r="V937" s="42">
        <v>0</v>
      </c>
      <c r="W937" s="42" t="s">
        <v>2562</v>
      </c>
      <c r="X937" s="42" t="s">
        <v>2562</v>
      </c>
      <c r="Y937" s="42" t="s">
        <v>2562</v>
      </c>
      <c r="Z937" s="42" t="s">
        <v>2562</v>
      </c>
      <c r="AA937" s="42" t="s">
        <v>2562</v>
      </c>
      <c r="AB937" s="42" t="s">
        <v>2562</v>
      </c>
      <c r="AC937" s="42" t="s">
        <v>2562</v>
      </c>
      <c r="AD937" s="167"/>
      <c r="AE937" s="167"/>
      <c r="AF937" s="167"/>
      <c r="AG937" s="167"/>
      <c r="AH937" s="167"/>
      <c r="AI937" s="167"/>
      <c r="AJ937" s="167"/>
      <c r="AK937" s="167"/>
      <c r="AL937" s="167"/>
      <c r="AM937" s="167"/>
    </row>
    <row r="938" spans="1:39" s="4" customFormat="1" x14ac:dyDescent="0.2">
      <c r="A938" s="43"/>
      <c r="B938" s="44"/>
      <c r="C938" s="43"/>
      <c r="D938" s="58"/>
      <c r="E938" s="43"/>
      <c r="F938" s="45"/>
      <c r="G938" s="45"/>
      <c r="H938" s="46"/>
      <c r="I938" s="42"/>
      <c r="J938" s="42"/>
      <c r="K938" s="3"/>
      <c r="L938" s="58"/>
      <c r="M938" s="58"/>
      <c r="N938" s="58"/>
      <c r="O938" s="58"/>
      <c r="P938" s="55"/>
      <c r="Q938" s="58"/>
      <c r="R938" s="84"/>
      <c r="S938" s="84"/>
      <c r="T938" s="84"/>
      <c r="U938" s="3"/>
      <c r="V938" s="42">
        <v>0</v>
      </c>
      <c r="W938" s="42" t="s">
        <v>2562</v>
      </c>
      <c r="X938" s="42" t="s">
        <v>2562</v>
      </c>
      <c r="Y938" s="42" t="s">
        <v>2562</v>
      </c>
      <c r="Z938" s="42" t="s">
        <v>2562</v>
      </c>
      <c r="AA938" s="42" t="s">
        <v>2562</v>
      </c>
      <c r="AB938" s="42" t="s">
        <v>2562</v>
      </c>
      <c r="AC938" s="42" t="s">
        <v>2562</v>
      </c>
      <c r="AD938" s="167"/>
      <c r="AE938" s="167"/>
      <c r="AF938" s="167"/>
      <c r="AG938" s="167"/>
      <c r="AH938" s="167"/>
      <c r="AI938" s="167"/>
      <c r="AJ938" s="167"/>
      <c r="AK938" s="167"/>
      <c r="AL938" s="167"/>
      <c r="AM938" s="167"/>
    </row>
    <row r="939" spans="1:39" s="4" customFormat="1" x14ac:dyDescent="0.2">
      <c r="A939" s="43"/>
      <c r="B939" s="44"/>
      <c r="C939" s="43"/>
      <c r="D939" s="58"/>
      <c r="E939" s="43"/>
      <c r="F939" s="45"/>
      <c r="G939" s="45"/>
      <c r="H939" s="46"/>
      <c r="I939" s="42"/>
      <c r="J939" s="42"/>
      <c r="K939" s="3"/>
      <c r="L939" s="58"/>
      <c r="M939" s="58"/>
      <c r="N939" s="58"/>
      <c r="O939" s="58"/>
      <c r="P939" s="55"/>
      <c r="Q939" s="58"/>
      <c r="R939" s="84"/>
      <c r="S939" s="84"/>
      <c r="T939" s="84"/>
      <c r="U939" s="3"/>
      <c r="V939" s="42">
        <v>0</v>
      </c>
      <c r="W939" s="42" t="s">
        <v>2562</v>
      </c>
      <c r="X939" s="42" t="s">
        <v>2562</v>
      </c>
      <c r="Y939" s="42" t="s">
        <v>2562</v>
      </c>
      <c r="Z939" s="42" t="s">
        <v>2562</v>
      </c>
      <c r="AA939" s="42" t="s">
        <v>2562</v>
      </c>
      <c r="AB939" s="42" t="s">
        <v>2562</v>
      </c>
      <c r="AC939" s="42" t="s">
        <v>2562</v>
      </c>
      <c r="AD939" s="167"/>
      <c r="AE939" s="167"/>
      <c r="AF939" s="167"/>
      <c r="AG939" s="167"/>
      <c r="AH939" s="167"/>
      <c r="AI939" s="167"/>
      <c r="AJ939" s="167"/>
      <c r="AK939" s="167"/>
      <c r="AL939" s="167"/>
      <c r="AM939" s="167"/>
    </row>
    <row r="940" spans="1:39" s="4" customFormat="1" x14ac:dyDescent="0.2">
      <c r="A940" s="43"/>
      <c r="B940" s="44"/>
      <c r="C940" s="43"/>
      <c r="D940" s="58"/>
      <c r="E940" s="43"/>
      <c r="F940" s="45"/>
      <c r="G940" s="45"/>
      <c r="H940" s="46"/>
      <c r="I940" s="42"/>
      <c r="J940" s="42"/>
      <c r="K940" s="3"/>
      <c r="L940" s="58"/>
      <c r="M940" s="58"/>
      <c r="N940" s="58"/>
      <c r="O940" s="58"/>
      <c r="P940" s="55"/>
      <c r="Q940" s="58"/>
      <c r="R940" s="84"/>
      <c r="S940" s="84"/>
      <c r="T940" s="84"/>
      <c r="U940" s="3"/>
      <c r="V940" s="42">
        <v>0</v>
      </c>
      <c r="W940" s="42" t="s">
        <v>2562</v>
      </c>
      <c r="X940" s="42" t="s">
        <v>2562</v>
      </c>
      <c r="Y940" s="42" t="s">
        <v>2562</v>
      </c>
      <c r="Z940" s="42" t="s">
        <v>2562</v>
      </c>
      <c r="AA940" s="42" t="s">
        <v>2562</v>
      </c>
      <c r="AB940" s="42" t="s">
        <v>2562</v>
      </c>
      <c r="AC940" s="42" t="s">
        <v>2562</v>
      </c>
      <c r="AD940" s="167"/>
      <c r="AE940" s="167"/>
      <c r="AF940" s="167"/>
      <c r="AG940" s="167"/>
      <c r="AH940" s="167"/>
      <c r="AI940" s="167"/>
      <c r="AJ940" s="167"/>
      <c r="AK940" s="167"/>
      <c r="AL940" s="167"/>
      <c r="AM940" s="167"/>
    </row>
    <row r="941" spans="1:39" s="4" customFormat="1" x14ac:dyDescent="0.2">
      <c r="A941" s="43"/>
      <c r="B941" s="44"/>
      <c r="C941" s="43"/>
      <c r="D941" s="58"/>
      <c r="E941" s="43"/>
      <c r="F941" s="45"/>
      <c r="G941" s="45"/>
      <c r="H941" s="46"/>
      <c r="I941" s="42"/>
      <c r="J941" s="42"/>
      <c r="K941" s="3"/>
      <c r="L941" s="58"/>
      <c r="M941" s="58"/>
      <c r="N941" s="58"/>
      <c r="O941" s="58"/>
      <c r="P941" s="55"/>
      <c r="Q941" s="58"/>
      <c r="R941" s="84"/>
      <c r="S941" s="84"/>
      <c r="T941" s="84"/>
      <c r="U941" s="3"/>
      <c r="V941" s="42">
        <v>0</v>
      </c>
      <c r="W941" s="42" t="s">
        <v>2562</v>
      </c>
      <c r="X941" s="42" t="s">
        <v>2562</v>
      </c>
      <c r="Y941" s="42" t="s">
        <v>2562</v>
      </c>
      <c r="Z941" s="42" t="s">
        <v>2562</v>
      </c>
      <c r="AA941" s="42" t="s">
        <v>2562</v>
      </c>
      <c r="AB941" s="42" t="s">
        <v>2562</v>
      </c>
      <c r="AC941" s="42" t="s">
        <v>2562</v>
      </c>
      <c r="AD941" s="167"/>
      <c r="AE941" s="167"/>
      <c r="AF941" s="167"/>
      <c r="AG941" s="167"/>
      <c r="AH941" s="167"/>
      <c r="AI941" s="167"/>
      <c r="AJ941" s="167"/>
      <c r="AK941" s="167"/>
      <c r="AL941" s="167"/>
      <c r="AM941" s="167"/>
    </row>
    <row r="942" spans="1:39" s="4" customFormat="1" x14ac:dyDescent="0.2">
      <c r="A942" s="43"/>
      <c r="B942" s="44"/>
      <c r="C942" s="43"/>
      <c r="D942" s="58"/>
      <c r="E942" s="43"/>
      <c r="F942" s="45"/>
      <c r="G942" s="45"/>
      <c r="H942" s="46"/>
      <c r="I942" s="42"/>
      <c r="J942" s="42"/>
      <c r="K942" s="3"/>
      <c r="L942" s="58"/>
      <c r="M942" s="58"/>
      <c r="N942" s="58"/>
      <c r="O942" s="58"/>
      <c r="P942" s="55"/>
      <c r="Q942" s="58"/>
      <c r="R942" s="84"/>
      <c r="S942" s="84"/>
      <c r="T942" s="84"/>
      <c r="U942" s="3"/>
      <c r="V942" s="42">
        <v>0</v>
      </c>
      <c r="W942" s="42" t="s">
        <v>2562</v>
      </c>
      <c r="X942" s="42" t="s">
        <v>2562</v>
      </c>
      <c r="Y942" s="42" t="s">
        <v>2562</v>
      </c>
      <c r="Z942" s="42" t="s">
        <v>2562</v>
      </c>
      <c r="AA942" s="42" t="s">
        <v>2562</v>
      </c>
      <c r="AB942" s="42" t="s">
        <v>2562</v>
      </c>
      <c r="AC942" s="42" t="s">
        <v>2562</v>
      </c>
      <c r="AD942" s="167"/>
      <c r="AE942" s="167"/>
      <c r="AF942" s="167"/>
      <c r="AG942" s="167"/>
      <c r="AH942" s="167"/>
      <c r="AI942" s="167"/>
      <c r="AJ942" s="167"/>
      <c r="AK942" s="167"/>
      <c r="AL942" s="167"/>
      <c r="AM942" s="167"/>
    </row>
    <row r="943" spans="1:39" s="4" customFormat="1" x14ac:dyDescent="0.2">
      <c r="A943" s="43"/>
      <c r="B943" s="44"/>
      <c r="C943" s="43"/>
      <c r="D943" s="58"/>
      <c r="E943" s="43"/>
      <c r="F943" s="45"/>
      <c r="G943" s="45"/>
      <c r="H943" s="46"/>
      <c r="I943" s="42"/>
      <c r="J943" s="42"/>
      <c r="K943" s="3"/>
      <c r="L943" s="58"/>
      <c r="M943" s="58"/>
      <c r="N943" s="58"/>
      <c r="O943" s="58"/>
      <c r="P943" s="55"/>
      <c r="Q943" s="58"/>
      <c r="R943" s="84"/>
      <c r="S943" s="84"/>
      <c r="T943" s="84"/>
      <c r="U943" s="3"/>
      <c r="V943" s="42">
        <v>0</v>
      </c>
      <c r="W943" s="42" t="s">
        <v>2562</v>
      </c>
      <c r="X943" s="42" t="s">
        <v>2562</v>
      </c>
      <c r="Y943" s="42" t="s">
        <v>2562</v>
      </c>
      <c r="Z943" s="42" t="s">
        <v>2562</v>
      </c>
      <c r="AA943" s="42" t="s">
        <v>2562</v>
      </c>
      <c r="AB943" s="42" t="s">
        <v>2562</v>
      </c>
      <c r="AC943" s="42" t="s">
        <v>2562</v>
      </c>
      <c r="AD943" s="167"/>
      <c r="AE943" s="167"/>
      <c r="AF943" s="167"/>
      <c r="AG943" s="167"/>
      <c r="AH943" s="167"/>
      <c r="AI943" s="167"/>
      <c r="AJ943" s="167"/>
      <c r="AK943" s="167"/>
      <c r="AL943" s="167"/>
      <c r="AM943" s="167"/>
    </row>
    <row r="944" spans="1:39" s="4" customFormat="1" x14ac:dyDescent="0.2">
      <c r="A944" s="43"/>
      <c r="B944" s="44"/>
      <c r="C944" s="43"/>
      <c r="D944" s="58"/>
      <c r="E944" s="43"/>
      <c r="F944" s="45"/>
      <c r="G944" s="45"/>
      <c r="H944" s="46"/>
      <c r="I944" s="42"/>
      <c r="J944" s="42"/>
      <c r="K944" s="3"/>
      <c r="L944" s="58"/>
      <c r="M944" s="58"/>
      <c r="N944" s="58"/>
      <c r="O944" s="58"/>
      <c r="P944" s="55"/>
      <c r="Q944" s="58"/>
      <c r="R944" s="84"/>
      <c r="S944" s="84"/>
      <c r="T944" s="84"/>
      <c r="U944" s="3"/>
      <c r="V944" s="42">
        <v>0</v>
      </c>
      <c r="W944" s="42" t="s">
        <v>2562</v>
      </c>
      <c r="X944" s="42" t="s">
        <v>2562</v>
      </c>
      <c r="Y944" s="42" t="s">
        <v>2562</v>
      </c>
      <c r="Z944" s="42" t="s">
        <v>2562</v>
      </c>
      <c r="AA944" s="42" t="s">
        <v>2562</v>
      </c>
      <c r="AB944" s="42" t="s">
        <v>2562</v>
      </c>
      <c r="AC944" s="42" t="s">
        <v>2562</v>
      </c>
      <c r="AD944" s="167"/>
      <c r="AE944" s="167"/>
      <c r="AF944" s="167"/>
      <c r="AG944" s="167"/>
      <c r="AH944" s="167"/>
      <c r="AI944" s="167"/>
      <c r="AJ944" s="167"/>
      <c r="AK944" s="167"/>
      <c r="AL944" s="167"/>
      <c r="AM944" s="167"/>
    </row>
    <row r="945" spans="1:39" s="4" customFormat="1" x14ac:dyDescent="0.2">
      <c r="A945" s="43"/>
      <c r="B945" s="44"/>
      <c r="C945" s="43"/>
      <c r="D945" s="58"/>
      <c r="E945" s="43"/>
      <c r="F945" s="45"/>
      <c r="G945" s="45"/>
      <c r="H945" s="46"/>
      <c r="I945" s="42"/>
      <c r="J945" s="42"/>
      <c r="K945" s="3"/>
      <c r="L945" s="58"/>
      <c r="M945" s="58"/>
      <c r="N945" s="58"/>
      <c r="O945" s="58"/>
      <c r="P945" s="55"/>
      <c r="Q945" s="58"/>
      <c r="R945" s="84"/>
      <c r="S945" s="84"/>
      <c r="T945" s="84"/>
      <c r="U945" s="3"/>
      <c r="V945" s="42">
        <v>0</v>
      </c>
      <c r="W945" s="42" t="s">
        <v>2562</v>
      </c>
      <c r="X945" s="42" t="s">
        <v>2562</v>
      </c>
      <c r="Y945" s="42" t="s">
        <v>2562</v>
      </c>
      <c r="Z945" s="42" t="s">
        <v>2562</v>
      </c>
      <c r="AA945" s="42" t="s">
        <v>2562</v>
      </c>
      <c r="AB945" s="42" t="s">
        <v>2562</v>
      </c>
      <c r="AC945" s="42" t="s">
        <v>2562</v>
      </c>
      <c r="AD945" s="167"/>
      <c r="AE945" s="167"/>
      <c r="AF945" s="167"/>
      <c r="AG945" s="167"/>
      <c r="AH945" s="167"/>
      <c r="AI945" s="167"/>
      <c r="AJ945" s="167"/>
      <c r="AK945" s="167"/>
      <c r="AL945" s="167"/>
      <c r="AM945" s="167"/>
    </row>
    <row r="946" spans="1:39" s="4" customFormat="1" x14ac:dyDescent="0.2">
      <c r="A946" s="43"/>
      <c r="B946" s="44"/>
      <c r="C946" s="43"/>
      <c r="D946" s="58"/>
      <c r="E946" s="43"/>
      <c r="F946" s="45"/>
      <c r="G946" s="45"/>
      <c r="H946" s="46"/>
      <c r="I946" s="42"/>
      <c r="J946" s="42"/>
      <c r="K946" s="3"/>
      <c r="L946" s="58"/>
      <c r="M946" s="58"/>
      <c r="N946" s="58"/>
      <c r="O946" s="58"/>
      <c r="P946" s="55"/>
      <c r="Q946" s="58"/>
      <c r="R946" s="84"/>
      <c r="S946" s="84"/>
      <c r="T946" s="84"/>
      <c r="U946" s="3"/>
      <c r="V946" s="42">
        <v>0</v>
      </c>
      <c r="W946" s="42" t="s">
        <v>2562</v>
      </c>
      <c r="X946" s="42" t="s">
        <v>2562</v>
      </c>
      <c r="Y946" s="42" t="s">
        <v>2562</v>
      </c>
      <c r="Z946" s="42" t="s">
        <v>2562</v>
      </c>
      <c r="AA946" s="42" t="s">
        <v>2562</v>
      </c>
      <c r="AB946" s="42" t="s">
        <v>2562</v>
      </c>
      <c r="AC946" s="42" t="s">
        <v>2562</v>
      </c>
      <c r="AD946" s="167"/>
      <c r="AE946" s="167"/>
      <c r="AF946" s="167"/>
      <c r="AG946" s="167"/>
      <c r="AH946" s="167"/>
      <c r="AI946" s="167"/>
      <c r="AJ946" s="167"/>
      <c r="AK946" s="167"/>
      <c r="AL946" s="167"/>
      <c r="AM946" s="167"/>
    </row>
    <row r="947" spans="1:39" s="4" customFormat="1" x14ac:dyDescent="0.2">
      <c r="A947" s="43"/>
      <c r="B947" s="44"/>
      <c r="C947" s="43"/>
      <c r="D947" s="58"/>
      <c r="E947" s="43"/>
      <c r="F947" s="45"/>
      <c r="G947" s="45"/>
      <c r="H947" s="46"/>
      <c r="I947" s="42"/>
      <c r="J947" s="42"/>
      <c r="K947" s="3"/>
      <c r="L947" s="58"/>
      <c r="M947" s="58"/>
      <c r="N947" s="58"/>
      <c r="O947" s="58"/>
      <c r="P947" s="55"/>
      <c r="Q947" s="58"/>
      <c r="R947" s="84"/>
      <c r="S947" s="84"/>
      <c r="T947" s="84"/>
      <c r="U947" s="3"/>
      <c r="V947" s="42">
        <v>0</v>
      </c>
      <c r="W947" s="42" t="s">
        <v>2562</v>
      </c>
      <c r="X947" s="42" t="s">
        <v>2562</v>
      </c>
      <c r="Y947" s="42" t="s">
        <v>2562</v>
      </c>
      <c r="Z947" s="42" t="s">
        <v>2562</v>
      </c>
      <c r="AA947" s="42" t="s">
        <v>2562</v>
      </c>
      <c r="AB947" s="42" t="s">
        <v>2562</v>
      </c>
      <c r="AC947" s="42" t="s">
        <v>2562</v>
      </c>
      <c r="AD947" s="167"/>
      <c r="AE947" s="167"/>
      <c r="AF947" s="167"/>
      <c r="AG947" s="167"/>
      <c r="AH947" s="167"/>
      <c r="AI947" s="167"/>
      <c r="AJ947" s="167"/>
      <c r="AK947" s="167"/>
      <c r="AL947" s="167"/>
      <c r="AM947" s="167"/>
    </row>
    <row r="948" spans="1:39" s="4" customFormat="1" x14ac:dyDescent="0.2">
      <c r="A948" s="43"/>
      <c r="B948" s="44"/>
      <c r="C948" s="43"/>
      <c r="D948" s="58"/>
      <c r="E948" s="43"/>
      <c r="F948" s="45"/>
      <c r="G948" s="45"/>
      <c r="H948" s="46"/>
      <c r="I948" s="42"/>
      <c r="J948" s="42"/>
      <c r="K948" s="3"/>
      <c r="L948" s="58"/>
      <c r="M948" s="58"/>
      <c r="N948" s="58"/>
      <c r="O948" s="58"/>
      <c r="P948" s="55"/>
      <c r="Q948" s="58"/>
      <c r="R948" s="84"/>
      <c r="S948" s="84"/>
      <c r="T948" s="84"/>
      <c r="U948" s="3"/>
      <c r="V948" s="42">
        <v>0</v>
      </c>
      <c r="W948" s="42" t="s">
        <v>2562</v>
      </c>
      <c r="X948" s="42" t="s">
        <v>2562</v>
      </c>
      <c r="Y948" s="42" t="s">
        <v>2562</v>
      </c>
      <c r="Z948" s="42" t="s">
        <v>2562</v>
      </c>
      <c r="AA948" s="42" t="s">
        <v>2562</v>
      </c>
      <c r="AB948" s="42" t="s">
        <v>2562</v>
      </c>
      <c r="AC948" s="42" t="s">
        <v>2562</v>
      </c>
      <c r="AD948" s="167"/>
      <c r="AE948" s="167"/>
      <c r="AF948" s="167"/>
      <c r="AG948" s="167"/>
      <c r="AH948" s="167"/>
      <c r="AI948" s="167"/>
      <c r="AJ948" s="167"/>
      <c r="AK948" s="167"/>
      <c r="AL948" s="167"/>
      <c r="AM948" s="167"/>
    </row>
    <row r="949" spans="1:39" s="4" customFormat="1" x14ac:dyDescent="0.2">
      <c r="A949" s="43"/>
      <c r="B949" s="44"/>
      <c r="C949" s="43"/>
      <c r="D949" s="58"/>
      <c r="E949" s="43"/>
      <c r="F949" s="45"/>
      <c r="G949" s="45"/>
      <c r="H949" s="46"/>
      <c r="I949" s="42"/>
      <c r="J949" s="42"/>
      <c r="K949" s="3"/>
      <c r="L949" s="58"/>
      <c r="M949" s="58"/>
      <c r="N949" s="58"/>
      <c r="O949" s="58"/>
      <c r="P949" s="55"/>
      <c r="Q949" s="58"/>
      <c r="R949" s="84"/>
      <c r="S949" s="84"/>
      <c r="T949" s="84"/>
      <c r="U949" s="3"/>
      <c r="V949" s="42">
        <v>0</v>
      </c>
      <c r="W949" s="42" t="s">
        <v>2562</v>
      </c>
      <c r="X949" s="42" t="s">
        <v>2562</v>
      </c>
      <c r="Y949" s="42" t="s">
        <v>2562</v>
      </c>
      <c r="Z949" s="42" t="s">
        <v>2562</v>
      </c>
      <c r="AA949" s="42" t="s">
        <v>2562</v>
      </c>
      <c r="AB949" s="42" t="s">
        <v>2562</v>
      </c>
      <c r="AC949" s="42" t="s">
        <v>2562</v>
      </c>
      <c r="AD949" s="167"/>
      <c r="AE949" s="167"/>
      <c r="AF949" s="167"/>
      <c r="AG949" s="167"/>
      <c r="AH949" s="167"/>
      <c r="AI949" s="167"/>
      <c r="AJ949" s="167"/>
      <c r="AK949" s="167"/>
      <c r="AL949" s="167"/>
      <c r="AM949" s="167"/>
    </row>
    <row r="950" spans="1:39" s="4" customFormat="1" x14ac:dyDescent="0.2">
      <c r="A950" s="43"/>
      <c r="B950" s="44"/>
      <c r="C950" s="43"/>
      <c r="D950" s="58"/>
      <c r="E950" s="43"/>
      <c r="F950" s="45"/>
      <c r="G950" s="45"/>
      <c r="H950" s="46"/>
      <c r="I950" s="42"/>
      <c r="J950" s="42"/>
      <c r="K950" s="3"/>
      <c r="L950" s="58"/>
      <c r="M950" s="58"/>
      <c r="N950" s="58"/>
      <c r="O950" s="58"/>
      <c r="P950" s="55"/>
      <c r="Q950" s="58"/>
      <c r="R950" s="84"/>
      <c r="S950" s="84"/>
      <c r="T950" s="84"/>
      <c r="U950" s="3"/>
      <c r="V950" s="42">
        <v>0</v>
      </c>
      <c r="W950" s="42" t="s">
        <v>2562</v>
      </c>
      <c r="X950" s="42" t="s">
        <v>2562</v>
      </c>
      <c r="Y950" s="42" t="s">
        <v>2562</v>
      </c>
      <c r="Z950" s="42" t="s">
        <v>2562</v>
      </c>
      <c r="AA950" s="42" t="s">
        <v>2562</v>
      </c>
      <c r="AB950" s="42" t="s">
        <v>2562</v>
      </c>
      <c r="AC950" s="42" t="s">
        <v>2562</v>
      </c>
      <c r="AD950" s="167"/>
      <c r="AE950" s="167"/>
      <c r="AF950" s="167"/>
      <c r="AG950" s="167"/>
      <c r="AH950" s="167"/>
      <c r="AI950" s="167"/>
      <c r="AJ950" s="167"/>
      <c r="AK950" s="167"/>
      <c r="AL950" s="167"/>
      <c r="AM950" s="167"/>
    </row>
    <row r="951" spans="1:39" s="4" customFormat="1" x14ac:dyDescent="0.2">
      <c r="A951" s="43"/>
      <c r="B951" s="44"/>
      <c r="C951" s="43"/>
      <c r="D951" s="58"/>
      <c r="E951" s="43"/>
      <c r="F951" s="45"/>
      <c r="G951" s="45"/>
      <c r="H951" s="46"/>
      <c r="I951" s="42"/>
      <c r="J951" s="42"/>
      <c r="K951" s="3"/>
      <c r="L951" s="58"/>
      <c r="M951" s="58"/>
      <c r="N951" s="58"/>
      <c r="O951" s="58"/>
      <c r="P951" s="55"/>
      <c r="Q951" s="58"/>
      <c r="R951" s="84"/>
      <c r="S951" s="84"/>
      <c r="T951" s="84"/>
      <c r="U951" s="3"/>
      <c r="V951" s="42">
        <v>0</v>
      </c>
      <c r="W951" s="42" t="s">
        <v>2562</v>
      </c>
      <c r="X951" s="42" t="s">
        <v>2562</v>
      </c>
      <c r="Y951" s="42" t="s">
        <v>2562</v>
      </c>
      <c r="Z951" s="42" t="s">
        <v>2562</v>
      </c>
      <c r="AA951" s="42" t="s">
        <v>2562</v>
      </c>
      <c r="AB951" s="42" t="s">
        <v>2562</v>
      </c>
      <c r="AC951" s="42" t="s">
        <v>2562</v>
      </c>
      <c r="AD951" s="167"/>
      <c r="AE951" s="167"/>
      <c r="AF951" s="167"/>
      <c r="AG951" s="167"/>
      <c r="AH951" s="167"/>
      <c r="AI951" s="167"/>
      <c r="AJ951" s="167"/>
      <c r="AK951" s="167"/>
      <c r="AL951" s="167"/>
      <c r="AM951" s="167"/>
    </row>
    <row r="952" spans="1:39" s="4" customFormat="1" x14ac:dyDescent="0.2">
      <c r="A952" s="43"/>
      <c r="B952" s="44"/>
      <c r="C952" s="43"/>
      <c r="D952" s="58"/>
      <c r="E952" s="43"/>
      <c r="F952" s="45"/>
      <c r="G952" s="45"/>
      <c r="H952" s="46"/>
      <c r="I952" s="42"/>
      <c r="J952" s="42"/>
      <c r="K952" s="3"/>
      <c r="L952" s="58"/>
      <c r="M952" s="58"/>
      <c r="N952" s="58"/>
      <c r="O952" s="58"/>
      <c r="P952" s="55"/>
      <c r="Q952" s="58"/>
      <c r="R952" s="84"/>
      <c r="S952" s="84"/>
      <c r="T952" s="84"/>
      <c r="U952" s="3"/>
      <c r="V952" s="42">
        <v>0</v>
      </c>
      <c r="W952" s="42" t="s">
        <v>2562</v>
      </c>
      <c r="X952" s="42" t="s">
        <v>2562</v>
      </c>
      <c r="Y952" s="42" t="s">
        <v>2562</v>
      </c>
      <c r="Z952" s="42" t="s">
        <v>2562</v>
      </c>
      <c r="AA952" s="42" t="s">
        <v>2562</v>
      </c>
      <c r="AB952" s="42" t="s">
        <v>2562</v>
      </c>
      <c r="AC952" s="42" t="s">
        <v>2562</v>
      </c>
      <c r="AD952" s="167"/>
      <c r="AE952" s="167"/>
      <c r="AF952" s="167"/>
      <c r="AG952" s="167"/>
      <c r="AH952" s="167"/>
      <c r="AI952" s="167"/>
      <c r="AJ952" s="167"/>
      <c r="AK952" s="167"/>
      <c r="AL952" s="167"/>
      <c r="AM952" s="167"/>
    </row>
    <row r="953" spans="1:39" s="4" customFormat="1" x14ac:dyDescent="0.2">
      <c r="A953" s="43"/>
      <c r="B953" s="44"/>
      <c r="C953" s="43"/>
      <c r="D953" s="58"/>
      <c r="E953" s="43"/>
      <c r="F953" s="45"/>
      <c r="G953" s="45"/>
      <c r="H953" s="46"/>
      <c r="I953" s="42"/>
      <c r="J953" s="42"/>
      <c r="K953" s="3"/>
      <c r="L953" s="58"/>
      <c r="M953" s="58"/>
      <c r="N953" s="58"/>
      <c r="O953" s="58"/>
      <c r="P953" s="55"/>
      <c r="Q953" s="58"/>
      <c r="R953" s="84"/>
      <c r="S953" s="84"/>
      <c r="T953" s="84"/>
      <c r="U953" s="3"/>
      <c r="V953" s="42">
        <v>0</v>
      </c>
      <c r="W953" s="42" t="s">
        <v>2562</v>
      </c>
      <c r="X953" s="42" t="s">
        <v>2562</v>
      </c>
      <c r="Y953" s="42" t="s">
        <v>2562</v>
      </c>
      <c r="Z953" s="42" t="s">
        <v>2562</v>
      </c>
      <c r="AA953" s="42" t="s">
        <v>2562</v>
      </c>
      <c r="AB953" s="42" t="s">
        <v>2562</v>
      </c>
      <c r="AC953" s="42" t="s">
        <v>2562</v>
      </c>
      <c r="AD953" s="167"/>
      <c r="AE953" s="167"/>
      <c r="AF953" s="167"/>
      <c r="AG953" s="167"/>
      <c r="AH953" s="167"/>
      <c r="AI953" s="167"/>
      <c r="AJ953" s="167"/>
      <c r="AK953" s="167"/>
      <c r="AL953" s="167"/>
      <c r="AM953" s="167"/>
    </row>
    <row r="954" spans="1:39" s="4" customFormat="1" x14ac:dyDescent="0.2">
      <c r="A954" s="43"/>
      <c r="B954" s="44"/>
      <c r="C954" s="43"/>
      <c r="D954" s="58"/>
      <c r="E954" s="43"/>
      <c r="F954" s="45"/>
      <c r="G954" s="45"/>
      <c r="H954" s="46"/>
      <c r="I954" s="42"/>
      <c r="J954" s="42"/>
      <c r="K954" s="3"/>
      <c r="L954" s="58"/>
      <c r="M954" s="58"/>
      <c r="N954" s="58"/>
      <c r="O954" s="58"/>
      <c r="P954" s="55"/>
      <c r="Q954" s="58"/>
      <c r="R954" s="84"/>
      <c r="S954" s="84"/>
      <c r="T954" s="84"/>
      <c r="U954" s="3"/>
      <c r="V954" s="42">
        <v>0</v>
      </c>
      <c r="W954" s="42" t="s">
        <v>2562</v>
      </c>
      <c r="X954" s="42" t="s">
        <v>2562</v>
      </c>
      <c r="Y954" s="42" t="s">
        <v>2562</v>
      </c>
      <c r="Z954" s="42" t="s">
        <v>2562</v>
      </c>
      <c r="AA954" s="42" t="s">
        <v>2562</v>
      </c>
      <c r="AB954" s="42" t="s">
        <v>2562</v>
      </c>
      <c r="AC954" s="42" t="s">
        <v>2562</v>
      </c>
      <c r="AD954" s="167"/>
      <c r="AE954" s="167"/>
      <c r="AF954" s="167"/>
      <c r="AG954" s="167"/>
      <c r="AH954" s="167"/>
      <c r="AI954" s="167"/>
      <c r="AJ954" s="167"/>
      <c r="AK954" s="167"/>
      <c r="AL954" s="167"/>
      <c r="AM954" s="167"/>
    </row>
    <row r="955" spans="1:39" s="4" customFormat="1" x14ac:dyDescent="0.2">
      <c r="A955" s="43"/>
      <c r="B955" s="44"/>
      <c r="C955" s="43"/>
      <c r="D955" s="58"/>
      <c r="E955" s="43"/>
      <c r="F955" s="45"/>
      <c r="G955" s="45"/>
      <c r="H955" s="46"/>
      <c r="I955" s="42"/>
      <c r="J955" s="42"/>
      <c r="K955" s="3"/>
      <c r="L955" s="58"/>
      <c r="M955" s="58"/>
      <c r="N955" s="58"/>
      <c r="O955" s="58"/>
      <c r="P955" s="55"/>
      <c r="Q955" s="58"/>
      <c r="R955" s="84"/>
      <c r="S955" s="84"/>
      <c r="T955" s="84"/>
      <c r="U955" s="3"/>
      <c r="V955" s="42">
        <v>0</v>
      </c>
      <c r="W955" s="42" t="s">
        <v>2562</v>
      </c>
      <c r="X955" s="42" t="s">
        <v>2562</v>
      </c>
      <c r="Y955" s="42" t="s">
        <v>2562</v>
      </c>
      <c r="Z955" s="42" t="s">
        <v>2562</v>
      </c>
      <c r="AA955" s="42" t="s">
        <v>2562</v>
      </c>
      <c r="AB955" s="42" t="s">
        <v>2562</v>
      </c>
      <c r="AC955" s="42" t="s">
        <v>2562</v>
      </c>
      <c r="AD955" s="167"/>
      <c r="AE955" s="167"/>
      <c r="AF955" s="167"/>
      <c r="AG955" s="167"/>
      <c r="AH955" s="167"/>
      <c r="AI955" s="167"/>
      <c r="AJ955" s="167"/>
      <c r="AK955" s="167"/>
      <c r="AL955" s="167"/>
      <c r="AM955" s="167"/>
    </row>
    <row r="956" spans="1:39" s="4" customFormat="1" x14ac:dyDescent="0.2">
      <c r="A956" s="43"/>
      <c r="B956" s="44"/>
      <c r="C956" s="43"/>
      <c r="D956" s="58"/>
      <c r="E956" s="43"/>
      <c r="F956" s="45"/>
      <c r="G956" s="45"/>
      <c r="H956" s="46"/>
      <c r="I956" s="42"/>
      <c r="J956" s="42"/>
      <c r="K956" s="3"/>
      <c r="L956" s="58"/>
      <c r="M956" s="58"/>
      <c r="N956" s="58"/>
      <c r="O956" s="58"/>
      <c r="P956" s="55"/>
      <c r="Q956" s="58"/>
      <c r="R956" s="84"/>
      <c r="S956" s="84"/>
      <c r="T956" s="84"/>
      <c r="U956" s="3"/>
      <c r="V956" s="42">
        <v>0</v>
      </c>
      <c r="W956" s="42" t="s">
        <v>2562</v>
      </c>
      <c r="X956" s="42" t="s">
        <v>2562</v>
      </c>
      <c r="Y956" s="42" t="s">
        <v>2562</v>
      </c>
      <c r="Z956" s="42" t="s">
        <v>2562</v>
      </c>
      <c r="AA956" s="42" t="s">
        <v>2562</v>
      </c>
      <c r="AB956" s="42" t="s">
        <v>2562</v>
      </c>
      <c r="AC956" s="42" t="s">
        <v>2562</v>
      </c>
      <c r="AD956" s="167"/>
      <c r="AE956" s="167"/>
      <c r="AF956" s="167"/>
      <c r="AG956" s="167"/>
      <c r="AH956" s="167"/>
      <c r="AI956" s="167"/>
      <c r="AJ956" s="167"/>
      <c r="AK956" s="167"/>
      <c r="AL956" s="167"/>
      <c r="AM956" s="167"/>
    </row>
    <row r="957" spans="1:39" s="4" customFormat="1" x14ac:dyDescent="0.2">
      <c r="A957" s="43"/>
      <c r="B957" s="44"/>
      <c r="C957" s="43"/>
      <c r="D957" s="58"/>
      <c r="E957" s="43"/>
      <c r="F957" s="45"/>
      <c r="G957" s="45"/>
      <c r="H957" s="46"/>
      <c r="I957" s="42"/>
      <c r="J957" s="42"/>
      <c r="K957" s="3"/>
      <c r="L957" s="58"/>
      <c r="M957" s="58"/>
      <c r="N957" s="58"/>
      <c r="O957" s="58"/>
      <c r="P957" s="55"/>
      <c r="Q957" s="58"/>
      <c r="R957" s="84"/>
      <c r="S957" s="84"/>
      <c r="T957" s="84"/>
      <c r="U957" s="3"/>
      <c r="V957" s="42">
        <v>0</v>
      </c>
      <c r="W957" s="42" t="s">
        <v>2562</v>
      </c>
      <c r="X957" s="42" t="s">
        <v>2562</v>
      </c>
      <c r="Y957" s="42" t="s">
        <v>2562</v>
      </c>
      <c r="Z957" s="42" t="s">
        <v>2562</v>
      </c>
      <c r="AA957" s="42" t="s">
        <v>2562</v>
      </c>
      <c r="AB957" s="42" t="s">
        <v>2562</v>
      </c>
      <c r="AC957" s="42" t="s">
        <v>2562</v>
      </c>
      <c r="AD957" s="167"/>
      <c r="AE957" s="167"/>
      <c r="AF957" s="167"/>
      <c r="AG957" s="167"/>
      <c r="AH957" s="167"/>
      <c r="AI957" s="167"/>
      <c r="AJ957" s="167"/>
      <c r="AK957" s="167"/>
      <c r="AL957" s="167"/>
      <c r="AM957" s="167"/>
    </row>
    <row r="958" spans="1:39" s="4" customFormat="1" x14ac:dyDescent="0.2">
      <c r="A958" s="43"/>
      <c r="B958" s="44"/>
      <c r="C958" s="43"/>
      <c r="D958" s="58"/>
      <c r="E958" s="43"/>
      <c r="F958" s="45"/>
      <c r="G958" s="45"/>
      <c r="H958" s="46"/>
      <c r="I958" s="42"/>
      <c r="J958" s="42"/>
      <c r="K958" s="3"/>
      <c r="L958" s="58"/>
      <c r="M958" s="58"/>
      <c r="N958" s="58"/>
      <c r="O958" s="58"/>
      <c r="P958" s="55"/>
      <c r="Q958" s="58"/>
      <c r="R958" s="84"/>
      <c r="S958" s="84"/>
      <c r="T958" s="84"/>
      <c r="U958" s="3"/>
      <c r="V958" s="42">
        <v>0</v>
      </c>
      <c r="W958" s="42" t="s">
        <v>2562</v>
      </c>
      <c r="X958" s="42" t="s">
        <v>2562</v>
      </c>
      <c r="Y958" s="42" t="s">
        <v>2562</v>
      </c>
      <c r="Z958" s="42" t="s">
        <v>2562</v>
      </c>
      <c r="AA958" s="42" t="s">
        <v>2562</v>
      </c>
      <c r="AB958" s="42" t="s">
        <v>2562</v>
      </c>
      <c r="AC958" s="42" t="s">
        <v>2562</v>
      </c>
      <c r="AD958" s="167"/>
      <c r="AE958" s="167"/>
      <c r="AF958" s="167"/>
      <c r="AG958" s="167"/>
      <c r="AH958" s="167"/>
      <c r="AI958" s="167"/>
      <c r="AJ958" s="167"/>
      <c r="AK958" s="167"/>
      <c r="AL958" s="167"/>
      <c r="AM958" s="167"/>
    </row>
    <row r="959" spans="1:39" s="4" customFormat="1" x14ac:dyDescent="0.2">
      <c r="A959" s="43"/>
      <c r="B959" s="44"/>
      <c r="C959" s="43"/>
      <c r="D959" s="58"/>
      <c r="E959" s="43"/>
      <c r="F959" s="45"/>
      <c r="G959" s="45"/>
      <c r="H959" s="46"/>
      <c r="I959" s="42"/>
      <c r="J959" s="42"/>
      <c r="K959" s="3"/>
      <c r="L959" s="58"/>
      <c r="M959" s="58"/>
      <c r="N959" s="58"/>
      <c r="O959" s="58"/>
      <c r="P959" s="55"/>
      <c r="Q959" s="58"/>
      <c r="R959" s="84"/>
      <c r="S959" s="84"/>
      <c r="T959" s="84"/>
      <c r="U959" s="3"/>
      <c r="V959" s="42">
        <v>0</v>
      </c>
      <c r="W959" s="42" t="s">
        <v>2562</v>
      </c>
      <c r="X959" s="42" t="s">
        <v>2562</v>
      </c>
      <c r="Y959" s="42" t="s">
        <v>2562</v>
      </c>
      <c r="Z959" s="42" t="s">
        <v>2562</v>
      </c>
      <c r="AA959" s="42" t="s">
        <v>2562</v>
      </c>
      <c r="AB959" s="42" t="s">
        <v>2562</v>
      </c>
      <c r="AC959" s="42" t="s">
        <v>2562</v>
      </c>
      <c r="AD959" s="167"/>
      <c r="AE959" s="167"/>
      <c r="AF959" s="167"/>
      <c r="AG959" s="167"/>
      <c r="AH959" s="167"/>
      <c r="AI959" s="167"/>
      <c r="AJ959" s="167"/>
      <c r="AK959" s="167"/>
      <c r="AL959" s="167"/>
      <c r="AM959" s="167"/>
    </row>
    <row r="960" spans="1:39" s="4" customFormat="1" x14ac:dyDescent="0.2">
      <c r="A960" s="43"/>
      <c r="B960" s="44"/>
      <c r="C960" s="43"/>
      <c r="D960" s="58"/>
      <c r="E960" s="43"/>
      <c r="F960" s="45"/>
      <c r="G960" s="45"/>
      <c r="H960" s="46"/>
      <c r="I960" s="42"/>
      <c r="J960" s="42"/>
      <c r="K960" s="3"/>
      <c r="L960" s="58"/>
      <c r="M960" s="58"/>
      <c r="N960" s="58"/>
      <c r="O960" s="58"/>
      <c r="P960" s="55"/>
      <c r="Q960" s="58"/>
      <c r="R960" s="84"/>
      <c r="S960" s="84"/>
      <c r="T960" s="84"/>
      <c r="U960" s="3"/>
      <c r="V960" s="42">
        <v>0</v>
      </c>
      <c r="W960" s="42" t="s">
        <v>2562</v>
      </c>
      <c r="X960" s="42" t="s">
        <v>2562</v>
      </c>
      <c r="Y960" s="42" t="s">
        <v>2562</v>
      </c>
      <c r="Z960" s="42" t="s">
        <v>2562</v>
      </c>
      <c r="AA960" s="42" t="s">
        <v>2562</v>
      </c>
      <c r="AB960" s="42" t="s">
        <v>2562</v>
      </c>
      <c r="AC960" s="42" t="s">
        <v>2562</v>
      </c>
      <c r="AD960" s="167"/>
      <c r="AE960" s="167"/>
      <c r="AF960" s="167"/>
      <c r="AG960" s="167"/>
      <c r="AH960" s="167"/>
      <c r="AI960" s="167"/>
      <c r="AJ960" s="167"/>
      <c r="AK960" s="167"/>
      <c r="AL960" s="167"/>
      <c r="AM960" s="167"/>
    </row>
    <row r="961" spans="1:39" s="4" customFormat="1" x14ac:dyDescent="0.2">
      <c r="A961" s="43"/>
      <c r="B961" s="44"/>
      <c r="C961" s="43"/>
      <c r="D961" s="58"/>
      <c r="E961" s="43"/>
      <c r="F961" s="45"/>
      <c r="G961" s="45"/>
      <c r="H961" s="46"/>
      <c r="I961" s="42"/>
      <c r="J961" s="42"/>
      <c r="K961" s="3"/>
      <c r="L961" s="58"/>
      <c r="M961" s="58"/>
      <c r="N961" s="58"/>
      <c r="O961" s="58"/>
      <c r="P961" s="55"/>
      <c r="Q961" s="58"/>
      <c r="R961" s="84"/>
      <c r="S961" s="84"/>
      <c r="T961" s="84"/>
      <c r="U961" s="3"/>
      <c r="V961" s="42">
        <v>0</v>
      </c>
      <c r="W961" s="42" t="s">
        <v>2562</v>
      </c>
      <c r="X961" s="42" t="s">
        <v>2562</v>
      </c>
      <c r="Y961" s="42" t="s">
        <v>2562</v>
      </c>
      <c r="Z961" s="42" t="s">
        <v>2562</v>
      </c>
      <c r="AA961" s="42" t="s">
        <v>2562</v>
      </c>
      <c r="AB961" s="42" t="s">
        <v>2562</v>
      </c>
      <c r="AC961" s="42" t="s">
        <v>2562</v>
      </c>
      <c r="AD961" s="167"/>
      <c r="AE961" s="167"/>
      <c r="AF961" s="167"/>
      <c r="AG961" s="167"/>
      <c r="AH961" s="167"/>
      <c r="AI961" s="167"/>
      <c r="AJ961" s="167"/>
      <c r="AK961" s="167"/>
      <c r="AL961" s="167"/>
      <c r="AM961" s="167"/>
    </row>
    <row r="962" spans="1:39" s="4" customFormat="1" x14ac:dyDescent="0.2">
      <c r="A962" s="43"/>
      <c r="B962" s="44"/>
      <c r="C962" s="43"/>
      <c r="D962" s="58"/>
      <c r="E962" s="43"/>
      <c r="F962" s="45"/>
      <c r="G962" s="45"/>
      <c r="H962" s="46"/>
      <c r="I962" s="42"/>
      <c r="J962" s="42"/>
      <c r="K962" s="3"/>
      <c r="L962" s="58"/>
      <c r="M962" s="58"/>
      <c r="N962" s="58"/>
      <c r="O962" s="58"/>
      <c r="P962" s="55"/>
      <c r="Q962" s="58"/>
      <c r="R962" s="84"/>
      <c r="S962" s="84"/>
      <c r="T962" s="84"/>
      <c r="U962" s="3"/>
      <c r="V962" s="42">
        <v>0</v>
      </c>
      <c r="W962" s="42" t="s">
        <v>2562</v>
      </c>
      <c r="X962" s="42" t="s">
        <v>2562</v>
      </c>
      <c r="Y962" s="42" t="s">
        <v>2562</v>
      </c>
      <c r="Z962" s="42" t="s">
        <v>2562</v>
      </c>
      <c r="AA962" s="42" t="s">
        <v>2562</v>
      </c>
      <c r="AB962" s="42" t="s">
        <v>2562</v>
      </c>
      <c r="AC962" s="42" t="s">
        <v>2562</v>
      </c>
      <c r="AD962" s="167"/>
      <c r="AE962" s="167"/>
      <c r="AF962" s="167"/>
      <c r="AG962" s="167"/>
      <c r="AH962" s="167"/>
      <c r="AI962" s="167"/>
      <c r="AJ962" s="167"/>
      <c r="AK962" s="167"/>
      <c r="AL962" s="167"/>
      <c r="AM962" s="167"/>
    </row>
    <row r="963" spans="1:39" s="4" customFormat="1" x14ac:dyDescent="0.2">
      <c r="A963" s="43"/>
      <c r="B963" s="44"/>
      <c r="C963" s="43"/>
      <c r="D963" s="58"/>
      <c r="E963" s="43"/>
      <c r="F963" s="45"/>
      <c r="G963" s="45"/>
      <c r="H963" s="46"/>
      <c r="I963" s="42"/>
      <c r="J963" s="42"/>
      <c r="K963" s="3"/>
      <c r="L963" s="58"/>
      <c r="M963" s="58"/>
      <c r="N963" s="58"/>
      <c r="O963" s="58"/>
      <c r="P963" s="55"/>
      <c r="Q963" s="58"/>
      <c r="R963" s="84"/>
      <c r="S963" s="84"/>
      <c r="T963" s="84"/>
      <c r="U963" s="3"/>
      <c r="V963" s="42">
        <v>0</v>
      </c>
      <c r="W963" s="42" t="s">
        <v>2562</v>
      </c>
      <c r="X963" s="42" t="s">
        <v>2562</v>
      </c>
      <c r="Y963" s="42" t="s">
        <v>2562</v>
      </c>
      <c r="Z963" s="42" t="s">
        <v>2562</v>
      </c>
      <c r="AA963" s="42" t="s">
        <v>2562</v>
      </c>
      <c r="AB963" s="42" t="s">
        <v>2562</v>
      </c>
      <c r="AC963" s="42" t="s">
        <v>2562</v>
      </c>
      <c r="AD963" s="167"/>
      <c r="AE963" s="167"/>
      <c r="AF963" s="167"/>
      <c r="AG963" s="167"/>
      <c r="AH963" s="167"/>
      <c r="AI963" s="167"/>
      <c r="AJ963" s="167"/>
      <c r="AK963" s="167"/>
      <c r="AL963" s="167"/>
      <c r="AM963" s="167"/>
    </row>
    <row r="964" spans="1:39" s="4" customFormat="1" x14ac:dyDescent="0.2">
      <c r="A964" s="43"/>
      <c r="B964" s="44"/>
      <c r="C964" s="43"/>
      <c r="D964" s="58"/>
      <c r="E964" s="43"/>
      <c r="F964" s="45"/>
      <c r="G964" s="45"/>
      <c r="H964" s="46"/>
      <c r="I964" s="42"/>
      <c r="J964" s="42"/>
      <c r="K964" s="3"/>
      <c r="L964" s="58"/>
      <c r="M964" s="58"/>
      <c r="N964" s="58"/>
      <c r="O964" s="58"/>
      <c r="P964" s="55"/>
      <c r="Q964" s="58"/>
      <c r="R964" s="84"/>
      <c r="S964" s="84"/>
      <c r="T964" s="84"/>
      <c r="U964" s="3"/>
      <c r="V964" s="42">
        <v>0</v>
      </c>
      <c r="W964" s="42" t="s">
        <v>2562</v>
      </c>
      <c r="X964" s="42" t="s">
        <v>2562</v>
      </c>
      <c r="Y964" s="42" t="s">
        <v>2562</v>
      </c>
      <c r="Z964" s="42" t="s">
        <v>2562</v>
      </c>
      <c r="AA964" s="42" t="s">
        <v>2562</v>
      </c>
      <c r="AB964" s="42" t="s">
        <v>2562</v>
      </c>
      <c r="AC964" s="42" t="s">
        <v>2562</v>
      </c>
      <c r="AD964" s="167"/>
      <c r="AE964" s="167"/>
      <c r="AF964" s="167"/>
      <c r="AG964" s="167"/>
      <c r="AH964" s="167"/>
      <c r="AI964" s="167"/>
      <c r="AJ964" s="167"/>
      <c r="AK964" s="167"/>
      <c r="AL964" s="167"/>
      <c r="AM964" s="167"/>
    </row>
    <row r="965" spans="1:39" s="4" customFormat="1" x14ac:dyDescent="0.2">
      <c r="A965" s="43"/>
      <c r="B965" s="44"/>
      <c r="C965" s="43"/>
      <c r="D965" s="58"/>
      <c r="E965" s="43"/>
      <c r="F965" s="45"/>
      <c r="G965" s="45"/>
      <c r="H965" s="46"/>
      <c r="I965" s="42"/>
      <c r="J965" s="42"/>
      <c r="K965" s="3"/>
      <c r="L965" s="58"/>
      <c r="M965" s="58"/>
      <c r="N965" s="58"/>
      <c r="O965" s="58"/>
      <c r="P965" s="55"/>
      <c r="Q965" s="58"/>
      <c r="R965" s="84"/>
      <c r="S965" s="84"/>
      <c r="T965" s="84"/>
      <c r="U965" s="3"/>
      <c r="V965" s="42">
        <v>0</v>
      </c>
      <c r="W965" s="42" t="s">
        <v>2562</v>
      </c>
      <c r="X965" s="42" t="s">
        <v>2562</v>
      </c>
      <c r="Y965" s="42" t="s">
        <v>2562</v>
      </c>
      <c r="Z965" s="42" t="s">
        <v>2562</v>
      </c>
      <c r="AA965" s="42" t="s">
        <v>2562</v>
      </c>
      <c r="AB965" s="42" t="s">
        <v>2562</v>
      </c>
      <c r="AC965" s="42" t="s">
        <v>2562</v>
      </c>
      <c r="AD965" s="167"/>
      <c r="AE965" s="167"/>
      <c r="AF965" s="167"/>
      <c r="AG965" s="167"/>
      <c r="AH965" s="167"/>
      <c r="AI965" s="167"/>
      <c r="AJ965" s="167"/>
      <c r="AK965" s="167"/>
      <c r="AL965" s="167"/>
      <c r="AM965" s="167"/>
    </row>
    <row r="966" spans="1:39" s="4" customFormat="1" x14ac:dyDescent="0.2">
      <c r="A966" s="43"/>
      <c r="B966" s="44"/>
      <c r="C966" s="43"/>
      <c r="D966" s="58"/>
      <c r="E966" s="43"/>
      <c r="F966" s="45"/>
      <c r="G966" s="45"/>
      <c r="H966" s="46"/>
      <c r="I966" s="42"/>
      <c r="J966" s="42"/>
      <c r="K966" s="3"/>
      <c r="L966" s="58"/>
      <c r="M966" s="58"/>
      <c r="N966" s="58"/>
      <c r="O966" s="58"/>
      <c r="P966" s="55"/>
      <c r="Q966" s="58"/>
      <c r="R966" s="84"/>
      <c r="S966" s="84"/>
      <c r="T966" s="84"/>
      <c r="U966" s="3"/>
      <c r="V966" s="42">
        <v>0</v>
      </c>
      <c r="W966" s="42" t="s">
        <v>2562</v>
      </c>
      <c r="X966" s="42" t="s">
        <v>2562</v>
      </c>
      <c r="Y966" s="42" t="s">
        <v>2562</v>
      </c>
      <c r="Z966" s="42" t="s">
        <v>2562</v>
      </c>
      <c r="AA966" s="42" t="s">
        <v>2562</v>
      </c>
      <c r="AB966" s="42" t="s">
        <v>2562</v>
      </c>
      <c r="AC966" s="42" t="s">
        <v>2562</v>
      </c>
      <c r="AD966" s="167"/>
      <c r="AE966" s="167"/>
      <c r="AF966" s="167"/>
      <c r="AG966" s="167"/>
      <c r="AH966" s="167"/>
      <c r="AI966" s="167"/>
      <c r="AJ966" s="167"/>
      <c r="AK966" s="167"/>
      <c r="AL966" s="167"/>
      <c r="AM966" s="167"/>
    </row>
    <row r="967" spans="1:39" s="4" customFormat="1" x14ac:dyDescent="0.2">
      <c r="A967" s="43"/>
      <c r="B967" s="44"/>
      <c r="C967" s="43"/>
      <c r="D967" s="58"/>
      <c r="E967" s="43"/>
      <c r="F967" s="45"/>
      <c r="G967" s="45"/>
      <c r="H967" s="46"/>
      <c r="I967" s="42"/>
      <c r="J967" s="42"/>
      <c r="K967" s="3"/>
      <c r="L967" s="58"/>
      <c r="M967" s="58"/>
      <c r="N967" s="58"/>
      <c r="O967" s="58"/>
      <c r="P967" s="55"/>
      <c r="Q967" s="58"/>
      <c r="R967" s="84"/>
      <c r="S967" s="84"/>
      <c r="T967" s="84"/>
      <c r="U967" s="3"/>
      <c r="V967" s="42">
        <v>0</v>
      </c>
      <c r="W967" s="42" t="s">
        <v>2562</v>
      </c>
      <c r="X967" s="42" t="s">
        <v>2562</v>
      </c>
      <c r="Y967" s="42" t="s">
        <v>2562</v>
      </c>
      <c r="Z967" s="42" t="s">
        <v>2562</v>
      </c>
      <c r="AA967" s="42" t="s">
        <v>2562</v>
      </c>
      <c r="AB967" s="42" t="s">
        <v>2562</v>
      </c>
      <c r="AC967" s="42" t="s">
        <v>2562</v>
      </c>
      <c r="AD967" s="167"/>
      <c r="AE967" s="167"/>
      <c r="AF967" s="167"/>
      <c r="AG967" s="167"/>
      <c r="AH967" s="167"/>
      <c r="AI967" s="167"/>
      <c r="AJ967" s="167"/>
      <c r="AK967" s="167"/>
      <c r="AL967" s="167"/>
      <c r="AM967" s="167"/>
    </row>
    <row r="968" spans="1:39" s="4" customFormat="1" x14ac:dyDescent="0.2">
      <c r="A968" s="43"/>
      <c r="B968" s="44"/>
      <c r="C968" s="43"/>
      <c r="D968" s="58"/>
      <c r="E968" s="43"/>
      <c r="F968" s="45"/>
      <c r="G968" s="45"/>
      <c r="H968" s="46"/>
      <c r="I968" s="42"/>
      <c r="J968" s="42"/>
      <c r="K968" s="3"/>
      <c r="L968" s="58"/>
      <c r="M968" s="58"/>
      <c r="N968" s="58"/>
      <c r="O968" s="58"/>
      <c r="P968" s="55"/>
      <c r="Q968" s="58"/>
      <c r="R968" s="84"/>
      <c r="S968" s="84"/>
      <c r="T968" s="84"/>
      <c r="U968" s="3"/>
      <c r="V968" s="42">
        <v>0</v>
      </c>
      <c r="W968" s="42" t="s">
        <v>2562</v>
      </c>
      <c r="X968" s="42" t="s">
        <v>2562</v>
      </c>
      <c r="Y968" s="42" t="s">
        <v>2562</v>
      </c>
      <c r="Z968" s="42" t="s">
        <v>2562</v>
      </c>
      <c r="AA968" s="42" t="s">
        <v>2562</v>
      </c>
      <c r="AB968" s="42" t="s">
        <v>2562</v>
      </c>
      <c r="AC968" s="42" t="s">
        <v>2562</v>
      </c>
      <c r="AD968" s="167"/>
      <c r="AE968" s="167"/>
      <c r="AF968" s="167"/>
      <c r="AG968" s="167"/>
      <c r="AH968" s="167"/>
      <c r="AI968" s="167"/>
      <c r="AJ968" s="167"/>
      <c r="AK968" s="167"/>
      <c r="AL968" s="167"/>
      <c r="AM968" s="167"/>
    </row>
    <row r="969" spans="1:39" s="4" customFormat="1" x14ac:dyDescent="0.2">
      <c r="A969" s="43"/>
      <c r="B969" s="44"/>
      <c r="C969" s="43"/>
      <c r="D969" s="58"/>
      <c r="E969" s="43"/>
      <c r="F969" s="45"/>
      <c r="G969" s="45"/>
      <c r="H969" s="46"/>
      <c r="I969" s="42"/>
      <c r="J969" s="42"/>
      <c r="K969" s="3"/>
      <c r="L969" s="58"/>
      <c r="M969" s="58"/>
      <c r="N969" s="58"/>
      <c r="O969" s="58"/>
      <c r="P969" s="55"/>
      <c r="Q969" s="58"/>
      <c r="R969" s="84"/>
      <c r="S969" s="84"/>
      <c r="T969" s="84"/>
      <c r="U969" s="3"/>
      <c r="V969" s="42">
        <v>0</v>
      </c>
      <c r="W969" s="42" t="s">
        <v>2562</v>
      </c>
      <c r="X969" s="42" t="s">
        <v>2562</v>
      </c>
      <c r="Y969" s="42" t="s">
        <v>2562</v>
      </c>
      <c r="Z969" s="42" t="s">
        <v>2562</v>
      </c>
      <c r="AA969" s="42" t="s">
        <v>2562</v>
      </c>
      <c r="AB969" s="42" t="s">
        <v>2562</v>
      </c>
      <c r="AC969" s="42" t="s">
        <v>2562</v>
      </c>
      <c r="AD969" s="167"/>
      <c r="AE969" s="167"/>
      <c r="AF969" s="167"/>
      <c r="AG969" s="167"/>
      <c r="AH969" s="167"/>
      <c r="AI969" s="167"/>
      <c r="AJ969" s="167"/>
      <c r="AK969" s="167"/>
      <c r="AL969" s="167"/>
      <c r="AM969" s="167"/>
    </row>
    <row r="970" spans="1:39" s="4" customFormat="1" x14ac:dyDescent="0.2">
      <c r="A970" s="43"/>
      <c r="B970" s="44"/>
      <c r="C970" s="43"/>
      <c r="D970" s="58"/>
      <c r="E970" s="43"/>
      <c r="F970" s="45"/>
      <c r="G970" s="45"/>
      <c r="H970" s="46"/>
      <c r="I970" s="42"/>
      <c r="J970" s="42"/>
      <c r="K970" s="3"/>
      <c r="L970" s="58"/>
      <c r="M970" s="58"/>
      <c r="N970" s="58"/>
      <c r="O970" s="58"/>
      <c r="P970" s="55"/>
      <c r="Q970" s="58"/>
      <c r="R970" s="84"/>
      <c r="S970" s="84"/>
      <c r="T970" s="84"/>
      <c r="U970" s="3"/>
      <c r="V970" s="42">
        <v>0</v>
      </c>
      <c r="W970" s="42" t="s">
        <v>2562</v>
      </c>
      <c r="X970" s="42" t="s">
        <v>2562</v>
      </c>
      <c r="Y970" s="42" t="s">
        <v>2562</v>
      </c>
      <c r="Z970" s="42" t="s">
        <v>2562</v>
      </c>
      <c r="AA970" s="42" t="s">
        <v>2562</v>
      </c>
      <c r="AB970" s="42" t="s">
        <v>2562</v>
      </c>
      <c r="AC970" s="42" t="s">
        <v>2562</v>
      </c>
      <c r="AD970" s="167"/>
      <c r="AE970" s="167"/>
      <c r="AF970" s="167"/>
      <c r="AG970" s="167"/>
      <c r="AH970" s="167"/>
      <c r="AI970" s="167"/>
      <c r="AJ970" s="167"/>
      <c r="AK970" s="167"/>
      <c r="AL970" s="167"/>
      <c r="AM970" s="167"/>
    </row>
    <row r="971" spans="1:39" s="4" customFormat="1" x14ac:dyDescent="0.2">
      <c r="A971" s="43"/>
      <c r="B971" s="44"/>
      <c r="C971" s="43"/>
      <c r="D971" s="58"/>
      <c r="E971" s="43"/>
      <c r="F971" s="45"/>
      <c r="G971" s="45"/>
      <c r="H971" s="46"/>
      <c r="I971" s="42"/>
      <c r="J971" s="42"/>
      <c r="K971" s="3"/>
      <c r="L971" s="58"/>
      <c r="M971" s="58"/>
      <c r="N971" s="58"/>
      <c r="O971" s="58"/>
      <c r="P971" s="55"/>
      <c r="Q971" s="58"/>
      <c r="R971" s="84"/>
      <c r="S971" s="84"/>
      <c r="T971" s="84"/>
      <c r="U971" s="3"/>
      <c r="V971" s="42">
        <v>0</v>
      </c>
      <c r="W971" s="42" t="s">
        <v>2562</v>
      </c>
      <c r="X971" s="42" t="s">
        <v>2562</v>
      </c>
      <c r="Y971" s="42" t="s">
        <v>2562</v>
      </c>
      <c r="Z971" s="42" t="s">
        <v>2562</v>
      </c>
      <c r="AA971" s="42" t="s">
        <v>2562</v>
      </c>
      <c r="AB971" s="42" t="s">
        <v>2562</v>
      </c>
      <c r="AC971" s="42" t="s">
        <v>2562</v>
      </c>
      <c r="AD971" s="167"/>
      <c r="AE971" s="167"/>
      <c r="AF971" s="167"/>
      <c r="AG971" s="167"/>
      <c r="AH971" s="167"/>
      <c r="AI971" s="167"/>
      <c r="AJ971" s="167"/>
      <c r="AK971" s="167"/>
      <c r="AL971" s="167"/>
      <c r="AM971" s="167"/>
    </row>
    <row r="972" spans="1:39" s="4" customFormat="1" x14ac:dyDescent="0.2">
      <c r="A972" s="43"/>
      <c r="B972" s="44"/>
      <c r="C972" s="43"/>
      <c r="D972" s="58"/>
      <c r="E972" s="43"/>
      <c r="F972" s="45"/>
      <c r="G972" s="45"/>
      <c r="H972" s="46"/>
      <c r="I972" s="42"/>
      <c r="J972" s="42"/>
      <c r="K972" s="3"/>
      <c r="L972" s="58"/>
      <c r="M972" s="58"/>
      <c r="N972" s="58"/>
      <c r="O972" s="58"/>
      <c r="P972" s="55"/>
      <c r="Q972" s="58"/>
      <c r="R972" s="84"/>
      <c r="S972" s="84"/>
      <c r="T972" s="84"/>
      <c r="U972" s="3"/>
      <c r="V972" s="42">
        <v>0</v>
      </c>
      <c r="W972" s="42" t="s">
        <v>2562</v>
      </c>
      <c r="X972" s="42" t="s">
        <v>2562</v>
      </c>
      <c r="Y972" s="42" t="s">
        <v>2562</v>
      </c>
      <c r="Z972" s="42" t="s">
        <v>2562</v>
      </c>
      <c r="AA972" s="42" t="s">
        <v>2562</v>
      </c>
      <c r="AB972" s="42" t="s">
        <v>2562</v>
      </c>
      <c r="AC972" s="42" t="s">
        <v>2562</v>
      </c>
      <c r="AD972" s="167"/>
      <c r="AE972" s="167"/>
      <c r="AF972" s="167"/>
      <c r="AG972" s="167"/>
      <c r="AH972" s="167"/>
      <c r="AI972" s="167"/>
      <c r="AJ972" s="167"/>
      <c r="AK972" s="167"/>
      <c r="AL972" s="167"/>
      <c r="AM972" s="167"/>
    </row>
    <row r="973" spans="1:39" s="4" customFormat="1" x14ac:dyDescent="0.2">
      <c r="A973" s="43"/>
      <c r="B973" s="44"/>
      <c r="C973" s="43"/>
      <c r="D973" s="58"/>
      <c r="E973" s="43"/>
      <c r="F973" s="45"/>
      <c r="G973" s="45"/>
      <c r="H973" s="46"/>
      <c r="I973" s="42"/>
      <c r="J973" s="42"/>
      <c r="K973" s="3"/>
      <c r="L973" s="58"/>
      <c r="M973" s="58"/>
      <c r="N973" s="58"/>
      <c r="O973" s="58"/>
      <c r="P973" s="55"/>
      <c r="Q973" s="58"/>
      <c r="R973" s="84"/>
      <c r="S973" s="84"/>
      <c r="T973" s="84"/>
      <c r="U973" s="3"/>
      <c r="V973" s="42">
        <v>0</v>
      </c>
      <c r="W973" s="42" t="s">
        <v>2562</v>
      </c>
      <c r="X973" s="42" t="s">
        <v>2562</v>
      </c>
      <c r="Y973" s="42" t="s">
        <v>2562</v>
      </c>
      <c r="Z973" s="42" t="s">
        <v>2562</v>
      </c>
      <c r="AA973" s="42" t="s">
        <v>2562</v>
      </c>
      <c r="AB973" s="42" t="s">
        <v>2562</v>
      </c>
      <c r="AC973" s="42" t="s">
        <v>2562</v>
      </c>
      <c r="AD973" s="167"/>
      <c r="AE973" s="167"/>
      <c r="AF973" s="167"/>
      <c r="AG973" s="167"/>
      <c r="AH973" s="167"/>
      <c r="AI973" s="167"/>
      <c r="AJ973" s="167"/>
      <c r="AK973" s="167"/>
      <c r="AL973" s="167"/>
      <c r="AM973" s="167"/>
    </row>
    <row r="974" spans="1:39" s="4" customFormat="1" x14ac:dyDescent="0.2">
      <c r="A974" s="43"/>
      <c r="B974" s="44"/>
      <c r="C974" s="43"/>
      <c r="D974" s="58"/>
      <c r="E974" s="43"/>
      <c r="F974" s="45"/>
      <c r="G974" s="45"/>
      <c r="H974" s="46"/>
      <c r="I974" s="42"/>
      <c r="J974" s="42"/>
      <c r="K974" s="3"/>
      <c r="L974" s="58"/>
      <c r="M974" s="58"/>
      <c r="N974" s="58"/>
      <c r="O974" s="58"/>
      <c r="P974" s="55"/>
      <c r="Q974" s="58"/>
      <c r="R974" s="84"/>
      <c r="S974" s="84"/>
      <c r="T974" s="84"/>
      <c r="U974" s="3"/>
      <c r="V974" s="42">
        <v>0</v>
      </c>
      <c r="W974" s="42" t="s">
        <v>2562</v>
      </c>
      <c r="X974" s="42" t="s">
        <v>2562</v>
      </c>
      <c r="Y974" s="42" t="s">
        <v>2562</v>
      </c>
      <c r="Z974" s="42" t="s">
        <v>2562</v>
      </c>
      <c r="AA974" s="42" t="s">
        <v>2562</v>
      </c>
      <c r="AB974" s="42" t="s">
        <v>2562</v>
      </c>
      <c r="AC974" s="42" t="s">
        <v>2562</v>
      </c>
      <c r="AD974" s="167"/>
      <c r="AE974" s="167"/>
      <c r="AF974" s="167"/>
      <c r="AG974" s="167"/>
      <c r="AH974" s="167"/>
      <c r="AI974" s="167"/>
      <c r="AJ974" s="167"/>
      <c r="AK974" s="167"/>
      <c r="AL974" s="167"/>
      <c r="AM974" s="167"/>
    </row>
    <row r="975" spans="1:39" s="4" customFormat="1" x14ac:dyDescent="0.2">
      <c r="A975" s="43"/>
      <c r="B975" s="44"/>
      <c r="C975" s="43"/>
      <c r="D975" s="58"/>
      <c r="E975" s="43"/>
      <c r="F975" s="45"/>
      <c r="G975" s="45"/>
      <c r="H975" s="46"/>
      <c r="I975" s="42"/>
      <c r="J975" s="42"/>
      <c r="K975" s="3"/>
      <c r="L975" s="58"/>
      <c r="M975" s="58"/>
      <c r="N975" s="58"/>
      <c r="O975" s="58"/>
      <c r="P975" s="55"/>
      <c r="Q975" s="58"/>
      <c r="R975" s="84"/>
      <c r="S975" s="84"/>
      <c r="T975" s="84"/>
      <c r="U975" s="3"/>
      <c r="V975" s="42">
        <v>0</v>
      </c>
      <c r="W975" s="42" t="s">
        <v>2562</v>
      </c>
      <c r="X975" s="42" t="s">
        <v>2562</v>
      </c>
      <c r="Y975" s="42" t="s">
        <v>2562</v>
      </c>
      <c r="Z975" s="42" t="s">
        <v>2562</v>
      </c>
      <c r="AA975" s="42" t="s">
        <v>2562</v>
      </c>
      <c r="AB975" s="42" t="s">
        <v>2562</v>
      </c>
      <c r="AC975" s="42" t="s">
        <v>2562</v>
      </c>
      <c r="AD975" s="167"/>
      <c r="AE975" s="167"/>
      <c r="AF975" s="167"/>
      <c r="AG975" s="167"/>
      <c r="AH975" s="167"/>
      <c r="AI975" s="167"/>
      <c r="AJ975" s="167"/>
      <c r="AK975" s="167"/>
      <c r="AL975" s="167"/>
      <c r="AM975" s="167"/>
    </row>
    <row r="976" spans="1:39" s="4" customFormat="1" x14ac:dyDescent="0.2">
      <c r="A976" s="43"/>
      <c r="B976" s="44"/>
      <c r="C976" s="43"/>
      <c r="D976" s="58"/>
      <c r="E976" s="43"/>
      <c r="F976" s="45"/>
      <c r="G976" s="45"/>
      <c r="H976" s="46"/>
      <c r="I976" s="42"/>
      <c r="J976" s="42"/>
      <c r="K976" s="3"/>
      <c r="L976" s="58"/>
      <c r="M976" s="58"/>
      <c r="N976" s="58"/>
      <c r="O976" s="58"/>
      <c r="P976" s="55"/>
      <c r="Q976" s="58"/>
      <c r="R976" s="84"/>
      <c r="S976" s="84"/>
      <c r="T976" s="84"/>
      <c r="U976" s="3"/>
      <c r="V976" s="42">
        <v>0</v>
      </c>
      <c r="W976" s="42" t="s">
        <v>2562</v>
      </c>
      <c r="X976" s="42" t="s">
        <v>2562</v>
      </c>
      <c r="Y976" s="42" t="s">
        <v>2562</v>
      </c>
      <c r="Z976" s="42" t="s">
        <v>2562</v>
      </c>
      <c r="AA976" s="42" t="s">
        <v>2562</v>
      </c>
      <c r="AB976" s="42" t="s">
        <v>2562</v>
      </c>
      <c r="AC976" s="42" t="s">
        <v>2562</v>
      </c>
      <c r="AD976" s="167"/>
      <c r="AE976" s="167"/>
      <c r="AF976" s="167"/>
      <c r="AG976" s="167"/>
      <c r="AH976" s="167"/>
      <c r="AI976" s="167"/>
      <c r="AJ976" s="167"/>
      <c r="AK976" s="167"/>
      <c r="AL976" s="167"/>
      <c r="AM976" s="167"/>
    </row>
    <row r="977" spans="1:39" s="4" customFormat="1" x14ac:dyDescent="0.2">
      <c r="A977" s="43"/>
      <c r="B977" s="44"/>
      <c r="C977" s="43"/>
      <c r="D977" s="58"/>
      <c r="E977" s="43"/>
      <c r="F977" s="45"/>
      <c r="G977" s="45"/>
      <c r="H977" s="46"/>
      <c r="I977" s="42"/>
      <c r="J977" s="42"/>
      <c r="K977" s="3"/>
      <c r="L977" s="58"/>
      <c r="M977" s="58"/>
      <c r="N977" s="58"/>
      <c r="O977" s="58"/>
      <c r="P977" s="55"/>
      <c r="Q977" s="58"/>
      <c r="R977" s="84"/>
      <c r="S977" s="84"/>
      <c r="T977" s="84"/>
      <c r="U977" s="3"/>
      <c r="V977" s="42">
        <v>0</v>
      </c>
      <c r="W977" s="42" t="s">
        <v>2562</v>
      </c>
      <c r="X977" s="42" t="s">
        <v>2562</v>
      </c>
      <c r="Y977" s="42" t="s">
        <v>2562</v>
      </c>
      <c r="Z977" s="42" t="s">
        <v>2562</v>
      </c>
      <c r="AA977" s="42" t="s">
        <v>2562</v>
      </c>
      <c r="AB977" s="42" t="s">
        <v>2562</v>
      </c>
      <c r="AC977" s="42" t="s">
        <v>2562</v>
      </c>
      <c r="AD977" s="167"/>
      <c r="AE977" s="167"/>
      <c r="AF977" s="167"/>
      <c r="AG977" s="167"/>
      <c r="AH977" s="167"/>
      <c r="AI977" s="167"/>
      <c r="AJ977" s="167"/>
      <c r="AK977" s="167"/>
      <c r="AL977" s="167"/>
      <c r="AM977" s="167"/>
    </row>
    <row r="978" spans="1:39" s="4" customFormat="1" x14ac:dyDescent="0.2">
      <c r="A978" s="43"/>
      <c r="B978" s="44"/>
      <c r="C978" s="43"/>
      <c r="D978" s="58"/>
      <c r="E978" s="43"/>
      <c r="F978" s="45"/>
      <c r="G978" s="45"/>
      <c r="H978" s="46"/>
      <c r="I978" s="42"/>
      <c r="J978" s="42"/>
      <c r="K978" s="3"/>
      <c r="L978" s="58"/>
      <c r="M978" s="58"/>
      <c r="N978" s="58"/>
      <c r="O978" s="58"/>
      <c r="P978" s="55"/>
      <c r="Q978" s="58"/>
      <c r="R978" s="84"/>
      <c r="S978" s="84"/>
      <c r="T978" s="84"/>
      <c r="U978" s="3"/>
      <c r="V978" s="42">
        <v>0</v>
      </c>
      <c r="W978" s="42" t="s">
        <v>2562</v>
      </c>
      <c r="X978" s="42" t="s">
        <v>2562</v>
      </c>
      <c r="Y978" s="42" t="s">
        <v>2562</v>
      </c>
      <c r="Z978" s="42" t="s">
        <v>2562</v>
      </c>
      <c r="AA978" s="42" t="s">
        <v>2562</v>
      </c>
      <c r="AB978" s="42" t="s">
        <v>2562</v>
      </c>
      <c r="AC978" s="42" t="s">
        <v>2562</v>
      </c>
      <c r="AD978" s="167"/>
      <c r="AE978" s="167"/>
      <c r="AF978" s="167"/>
      <c r="AG978" s="167"/>
      <c r="AH978" s="167"/>
      <c r="AI978" s="167"/>
      <c r="AJ978" s="167"/>
      <c r="AK978" s="167"/>
      <c r="AL978" s="167"/>
      <c r="AM978" s="167"/>
    </row>
    <row r="979" spans="1:39" s="4" customFormat="1" x14ac:dyDescent="0.2">
      <c r="A979" s="43"/>
      <c r="B979" s="44"/>
      <c r="C979" s="43"/>
      <c r="D979" s="58"/>
      <c r="E979" s="43"/>
      <c r="F979" s="45"/>
      <c r="G979" s="45"/>
      <c r="H979" s="46"/>
      <c r="I979" s="42"/>
      <c r="J979" s="42"/>
      <c r="K979" s="3"/>
      <c r="L979" s="58"/>
      <c r="M979" s="58"/>
      <c r="N979" s="58"/>
      <c r="O979" s="58"/>
      <c r="P979" s="55"/>
      <c r="Q979" s="58"/>
      <c r="R979" s="84"/>
      <c r="S979" s="84"/>
      <c r="T979" s="84"/>
      <c r="U979" s="3"/>
      <c r="V979" s="42">
        <v>0</v>
      </c>
      <c r="W979" s="42" t="s">
        <v>2562</v>
      </c>
      <c r="X979" s="42" t="s">
        <v>2562</v>
      </c>
      <c r="Y979" s="42" t="s">
        <v>2562</v>
      </c>
      <c r="Z979" s="42" t="s">
        <v>2562</v>
      </c>
      <c r="AA979" s="42" t="s">
        <v>2562</v>
      </c>
      <c r="AB979" s="42" t="s">
        <v>2562</v>
      </c>
      <c r="AC979" s="42" t="s">
        <v>2562</v>
      </c>
      <c r="AD979" s="167"/>
      <c r="AE979" s="167"/>
      <c r="AF979" s="167"/>
      <c r="AG979" s="167"/>
      <c r="AH979" s="167"/>
      <c r="AI979" s="167"/>
      <c r="AJ979" s="167"/>
      <c r="AK979" s="167"/>
      <c r="AL979" s="167"/>
      <c r="AM979" s="167"/>
    </row>
    <row r="980" spans="1:39" s="4" customFormat="1" x14ac:dyDescent="0.2">
      <c r="A980" s="43"/>
      <c r="B980" s="44"/>
      <c r="C980" s="43"/>
      <c r="D980" s="58"/>
      <c r="E980" s="43"/>
      <c r="F980" s="45"/>
      <c r="G980" s="45"/>
      <c r="H980" s="46"/>
      <c r="I980" s="42"/>
      <c r="J980" s="42"/>
      <c r="K980" s="3"/>
      <c r="L980" s="58"/>
      <c r="M980" s="58"/>
      <c r="N980" s="58"/>
      <c r="O980" s="58"/>
      <c r="P980" s="55"/>
      <c r="Q980" s="58"/>
      <c r="R980" s="84"/>
      <c r="S980" s="84"/>
      <c r="T980" s="84"/>
      <c r="U980" s="3"/>
      <c r="V980" s="42">
        <v>0</v>
      </c>
      <c r="W980" s="42" t="s">
        <v>2562</v>
      </c>
      <c r="X980" s="42" t="s">
        <v>2562</v>
      </c>
      <c r="Y980" s="42" t="s">
        <v>2562</v>
      </c>
      <c r="Z980" s="42" t="s">
        <v>2562</v>
      </c>
      <c r="AA980" s="42" t="s">
        <v>2562</v>
      </c>
      <c r="AB980" s="42" t="s">
        <v>2562</v>
      </c>
      <c r="AC980" s="42" t="s">
        <v>2562</v>
      </c>
      <c r="AD980" s="167"/>
      <c r="AE980" s="167"/>
      <c r="AF980" s="167"/>
      <c r="AG980" s="167"/>
      <c r="AH980" s="167"/>
      <c r="AI980" s="167"/>
      <c r="AJ980" s="167"/>
      <c r="AK980" s="167"/>
      <c r="AL980" s="167"/>
      <c r="AM980" s="167"/>
    </row>
    <row r="981" spans="1:39" s="4" customFormat="1" x14ac:dyDescent="0.2">
      <c r="A981" s="43"/>
      <c r="B981" s="44"/>
      <c r="C981" s="43"/>
      <c r="D981" s="58"/>
      <c r="E981" s="43"/>
      <c r="F981" s="45"/>
      <c r="G981" s="45"/>
      <c r="H981" s="46"/>
      <c r="I981" s="42"/>
      <c r="J981" s="42"/>
      <c r="K981" s="3"/>
      <c r="L981" s="58"/>
      <c r="M981" s="58"/>
      <c r="N981" s="58"/>
      <c r="O981" s="58"/>
      <c r="P981" s="55"/>
      <c r="Q981" s="58"/>
      <c r="R981" s="84"/>
      <c r="S981" s="84"/>
      <c r="T981" s="84"/>
      <c r="U981" s="3"/>
      <c r="V981" s="42">
        <v>0</v>
      </c>
      <c r="W981" s="42" t="s">
        <v>2562</v>
      </c>
      <c r="X981" s="42" t="s">
        <v>2562</v>
      </c>
      <c r="Y981" s="42" t="s">
        <v>2562</v>
      </c>
      <c r="Z981" s="42" t="s">
        <v>2562</v>
      </c>
      <c r="AA981" s="42" t="s">
        <v>2562</v>
      </c>
      <c r="AB981" s="42" t="s">
        <v>2562</v>
      </c>
      <c r="AC981" s="42" t="s">
        <v>2562</v>
      </c>
      <c r="AD981" s="167"/>
      <c r="AE981" s="167"/>
      <c r="AF981" s="167"/>
      <c r="AG981" s="167"/>
      <c r="AH981" s="167"/>
      <c r="AI981" s="167"/>
      <c r="AJ981" s="167"/>
      <c r="AK981" s="167"/>
      <c r="AL981" s="167"/>
      <c r="AM981" s="167"/>
    </row>
    <row r="982" spans="1:39" s="4" customFormat="1" x14ac:dyDescent="0.2">
      <c r="A982" s="43"/>
      <c r="B982" s="44"/>
      <c r="C982" s="43"/>
      <c r="D982" s="58"/>
      <c r="E982" s="43"/>
      <c r="F982" s="45"/>
      <c r="G982" s="45"/>
      <c r="H982" s="46"/>
      <c r="I982" s="42"/>
      <c r="J982" s="42"/>
      <c r="K982" s="3"/>
      <c r="L982" s="58"/>
      <c r="M982" s="58"/>
      <c r="N982" s="58"/>
      <c r="O982" s="58"/>
      <c r="P982" s="55"/>
      <c r="Q982" s="58"/>
      <c r="R982" s="84"/>
      <c r="S982" s="84"/>
      <c r="T982" s="84"/>
      <c r="U982" s="3"/>
      <c r="V982" s="42">
        <v>0</v>
      </c>
      <c r="W982" s="42" t="s">
        <v>2562</v>
      </c>
      <c r="X982" s="42" t="s">
        <v>2562</v>
      </c>
      <c r="Y982" s="42" t="s">
        <v>2562</v>
      </c>
      <c r="Z982" s="42" t="s">
        <v>2562</v>
      </c>
      <c r="AA982" s="42" t="s">
        <v>2562</v>
      </c>
      <c r="AB982" s="42" t="s">
        <v>2562</v>
      </c>
      <c r="AC982" s="42" t="s">
        <v>2562</v>
      </c>
      <c r="AD982" s="167"/>
      <c r="AE982" s="167"/>
      <c r="AF982" s="167"/>
      <c r="AG982" s="167"/>
      <c r="AH982" s="167"/>
      <c r="AI982" s="167"/>
      <c r="AJ982" s="167"/>
      <c r="AK982" s="167"/>
      <c r="AL982" s="167"/>
      <c r="AM982" s="167"/>
    </row>
    <row r="983" spans="1:39" s="4" customFormat="1" x14ac:dyDescent="0.2">
      <c r="A983" s="43"/>
      <c r="B983" s="44"/>
      <c r="C983" s="43"/>
      <c r="D983" s="58"/>
      <c r="E983" s="43"/>
      <c r="F983" s="45"/>
      <c r="G983" s="45"/>
      <c r="H983" s="46"/>
      <c r="I983" s="42"/>
      <c r="J983" s="42"/>
      <c r="K983" s="3"/>
      <c r="L983" s="58"/>
      <c r="M983" s="58"/>
      <c r="N983" s="58"/>
      <c r="O983" s="58"/>
      <c r="P983" s="55"/>
      <c r="Q983" s="58"/>
      <c r="R983" s="84"/>
      <c r="S983" s="84"/>
      <c r="T983" s="84"/>
      <c r="U983" s="3"/>
      <c r="V983" s="42">
        <v>0</v>
      </c>
      <c r="W983" s="42" t="s">
        <v>2562</v>
      </c>
      <c r="X983" s="42" t="s">
        <v>2562</v>
      </c>
      <c r="Y983" s="42" t="s">
        <v>2562</v>
      </c>
      <c r="Z983" s="42" t="s">
        <v>2562</v>
      </c>
      <c r="AA983" s="42" t="s">
        <v>2562</v>
      </c>
      <c r="AB983" s="42" t="s">
        <v>2562</v>
      </c>
      <c r="AC983" s="42" t="s">
        <v>2562</v>
      </c>
      <c r="AD983" s="167"/>
      <c r="AE983" s="167"/>
      <c r="AF983" s="167"/>
      <c r="AG983" s="167"/>
      <c r="AH983" s="167"/>
      <c r="AI983" s="167"/>
      <c r="AJ983" s="167"/>
      <c r="AK983" s="167"/>
      <c r="AL983" s="167"/>
      <c r="AM983" s="167"/>
    </row>
    <row r="984" spans="1:39" s="4" customFormat="1" x14ac:dyDescent="0.2">
      <c r="A984" s="43"/>
      <c r="B984" s="44"/>
      <c r="C984" s="43"/>
      <c r="D984" s="58"/>
      <c r="E984" s="43"/>
      <c r="F984" s="45"/>
      <c r="G984" s="45"/>
      <c r="H984" s="46"/>
      <c r="I984" s="42"/>
      <c r="J984" s="42"/>
      <c r="K984" s="3"/>
      <c r="L984" s="58"/>
      <c r="M984" s="58"/>
      <c r="N984" s="58"/>
      <c r="O984" s="58"/>
      <c r="P984" s="55"/>
      <c r="Q984" s="58"/>
      <c r="R984" s="84"/>
      <c r="S984" s="84"/>
      <c r="T984" s="84"/>
      <c r="U984" s="3"/>
      <c r="V984" s="42">
        <v>0</v>
      </c>
      <c r="W984" s="42" t="s">
        <v>2562</v>
      </c>
      <c r="X984" s="42" t="s">
        <v>2562</v>
      </c>
      <c r="Y984" s="42" t="s">
        <v>2562</v>
      </c>
      <c r="Z984" s="42" t="s">
        <v>2562</v>
      </c>
      <c r="AA984" s="42" t="s">
        <v>2562</v>
      </c>
      <c r="AB984" s="42" t="s">
        <v>2562</v>
      </c>
      <c r="AC984" s="42" t="s">
        <v>2562</v>
      </c>
      <c r="AD984" s="167"/>
      <c r="AE984" s="167"/>
      <c r="AF984" s="167"/>
      <c r="AG984" s="167"/>
      <c r="AH984" s="167"/>
      <c r="AI984" s="167"/>
      <c r="AJ984" s="167"/>
      <c r="AK984" s="167"/>
      <c r="AL984" s="167"/>
      <c r="AM984" s="167"/>
    </row>
    <row r="985" spans="1:39" s="4" customFormat="1" x14ac:dyDescent="0.2">
      <c r="A985" s="43"/>
      <c r="B985" s="44"/>
      <c r="C985" s="43"/>
      <c r="D985" s="58"/>
      <c r="E985" s="43"/>
      <c r="F985" s="45"/>
      <c r="G985" s="45"/>
      <c r="H985" s="46"/>
      <c r="I985" s="42"/>
      <c r="J985" s="42"/>
      <c r="K985" s="3"/>
      <c r="L985" s="58"/>
      <c r="M985" s="58"/>
      <c r="N985" s="58"/>
      <c r="O985" s="58"/>
      <c r="P985" s="55"/>
      <c r="Q985" s="58"/>
      <c r="R985" s="84"/>
      <c r="S985" s="84"/>
      <c r="T985" s="84"/>
      <c r="U985" s="3"/>
      <c r="V985" s="42">
        <v>0</v>
      </c>
      <c r="W985" s="42" t="s">
        <v>2562</v>
      </c>
      <c r="X985" s="42" t="s">
        <v>2562</v>
      </c>
      <c r="Y985" s="42" t="s">
        <v>2562</v>
      </c>
      <c r="Z985" s="42" t="s">
        <v>2562</v>
      </c>
      <c r="AA985" s="42" t="s">
        <v>2562</v>
      </c>
      <c r="AB985" s="42" t="s">
        <v>2562</v>
      </c>
      <c r="AC985" s="42" t="s">
        <v>2562</v>
      </c>
      <c r="AD985" s="167"/>
      <c r="AE985" s="167"/>
      <c r="AF985" s="167"/>
      <c r="AG985" s="167"/>
      <c r="AH985" s="167"/>
      <c r="AI985" s="167"/>
      <c r="AJ985" s="167"/>
      <c r="AK985" s="167"/>
      <c r="AL985" s="167"/>
      <c r="AM985" s="167"/>
    </row>
    <row r="986" spans="1:39" s="4" customFormat="1" x14ac:dyDescent="0.2">
      <c r="A986" s="43"/>
      <c r="B986" s="44"/>
      <c r="C986" s="43"/>
      <c r="D986" s="58"/>
      <c r="E986" s="43"/>
      <c r="F986" s="45"/>
      <c r="G986" s="45"/>
      <c r="H986" s="46"/>
      <c r="I986" s="42"/>
      <c r="J986" s="42"/>
      <c r="K986" s="3"/>
      <c r="L986" s="58"/>
      <c r="M986" s="58"/>
      <c r="N986" s="58"/>
      <c r="O986" s="58"/>
      <c r="P986" s="55"/>
      <c r="Q986" s="58"/>
      <c r="R986" s="84"/>
      <c r="S986" s="84"/>
      <c r="T986" s="84"/>
      <c r="U986" s="3"/>
      <c r="V986" s="42">
        <v>0</v>
      </c>
      <c r="W986" s="42" t="s">
        <v>2562</v>
      </c>
      <c r="X986" s="42" t="s">
        <v>2562</v>
      </c>
      <c r="Y986" s="42" t="s">
        <v>2562</v>
      </c>
      <c r="Z986" s="42" t="s">
        <v>2562</v>
      </c>
      <c r="AA986" s="42" t="s">
        <v>2562</v>
      </c>
      <c r="AB986" s="42" t="s">
        <v>2562</v>
      </c>
      <c r="AC986" s="42" t="s">
        <v>2562</v>
      </c>
      <c r="AD986" s="167"/>
      <c r="AE986" s="167"/>
      <c r="AF986" s="167"/>
      <c r="AG986" s="167"/>
      <c r="AH986" s="167"/>
      <c r="AI986" s="167"/>
      <c r="AJ986" s="167"/>
      <c r="AK986" s="167"/>
      <c r="AL986" s="167"/>
      <c r="AM986" s="167"/>
    </row>
    <row r="987" spans="1:39" s="4" customFormat="1" x14ac:dyDescent="0.2">
      <c r="A987" s="43"/>
      <c r="B987" s="44"/>
      <c r="C987" s="43"/>
      <c r="D987" s="58"/>
      <c r="E987" s="43"/>
      <c r="F987" s="45"/>
      <c r="G987" s="45"/>
      <c r="H987" s="46"/>
      <c r="I987" s="42"/>
      <c r="J987" s="42"/>
      <c r="K987" s="3"/>
      <c r="L987" s="58"/>
      <c r="M987" s="58"/>
      <c r="N987" s="58"/>
      <c r="O987" s="58"/>
      <c r="P987" s="55"/>
      <c r="Q987" s="58"/>
      <c r="R987" s="84"/>
      <c r="S987" s="84"/>
      <c r="T987" s="84"/>
      <c r="U987" s="3"/>
      <c r="V987" s="42">
        <v>0</v>
      </c>
      <c r="W987" s="42" t="s">
        <v>2562</v>
      </c>
      <c r="X987" s="42" t="s">
        <v>2562</v>
      </c>
      <c r="Y987" s="42" t="s">
        <v>2562</v>
      </c>
      <c r="Z987" s="42" t="s">
        <v>2562</v>
      </c>
      <c r="AA987" s="42" t="s">
        <v>2562</v>
      </c>
      <c r="AB987" s="42" t="s">
        <v>2562</v>
      </c>
      <c r="AC987" s="42" t="s">
        <v>2562</v>
      </c>
      <c r="AD987" s="167"/>
      <c r="AE987" s="167"/>
      <c r="AF987" s="167"/>
      <c r="AG987" s="167"/>
      <c r="AH987" s="167"/>
      <c r="AI987" s="167"/>
      <c r="AJ987" s="167"/>
      <c r="AK987" s="167"/>
      <c r="AL987" s="167"/>
      <c r="AM987" s="167"/>
    </row>
    <row r="988" spans="1:39" s="4" customFormat="1" x14ac:dyDescent="0.2">
      <c r="A988" s="43"/>
      <c r="B988" s="44"/>
      <c r="C988" s="43"/>
      <c r="D988" s="58"/>
      <c r="E988" s="43"/>
      <c r="F988" s="45"/>
      <c r="G988" s="45"/>
      <c r="H988" s="46"/>
      <c r="I988" s="42"/>
      <c r="J988" s="42"/>
      <c r="K988" s="3"/>
      <c r="L988" s="58"/>
      <c r="M988" s="58"/>
      <c r="N988" s="58"/>
      <c r="O988" s="58"/>
      <c r="P988" s="55"/>
      <c r="Q988" s="58"/>
      <c r="R988" s="84"/>
      <c r="S988" s="84"/>
      <c r="T988" s="84"/>
      <c r="U988" s="3"/>
      <c r="V988" s="42">
        <v>0</v>
      </c>
      <c r="W988" s="42" t="s">
        <v>2562</v>
      </c>
      <c r="X988" s="42" t="s">
        <v>2562</v>
      </c>
      <c r="Y988" s="42" t="s">
        <v>2562</v>
      </c>
      <c r="Z988" s="42" t="s">
        <v>2562</v>
      </c>
      <c r="AA988" s="42" t="s">
        <v>2562</v>
      </c>
      <c r="AB988" s="42" t="s">
        <v>2562</v>
      </c>
      <c r="AC988" s="42" t="s">
        <v>2562</v>
      </c>
      <c r="AD988" s="167"/>
      <c r="AE988" s="167"/>
      <c r="AF988" s="167"/>
      <c r="AG988" s="167"/>
      <c r="AH988" s="167"/>
      <c r="AI988" s="167"/>
      <c r="AJ988" s="167"/>
      <c r="AK988" s="167"/>
      <c r="AL988" s="167"/>
      <c r="AM988" s="167"/>
    </row>
    <row r="989" spans="1:39" s="4" customFormat="1" x14ac:dyDescent="0.2">
      <c r="A989" s="43"/>
      <c r="B989" s="44"/>
      <c r="C989" s="43"/>
      <c r="D989" s="58"/>
      <c r="E989" s="43"/>
      <c r="F989" s="45"/>
      <c r="G989" s="45"/>
      <c r="H989" s="46"/>
      <c r="I989" s="42"/>
      <c r="J989" s="42"/>
      <c r="K989" s="3"/>
      <c r="L989" s="58"/>
      <c r="M989" s="58"/>
      <c r="N989" s="58"/>
      <c r="O989" s="58"/>
      <c r="P989" s="55"/>
      <c r="Q989" s="58"/>
      <c r="R989" s="84"/>
      <c r="S989" s="84"/>
      <c r="T989" s="84"/>
      <c r="U989" s="3"/>
      <c r="V989" s="42">
        <v>0</v>
      </c>
      <c r="W989" s="42" t="s">
        <v>2562</v>
      </c>
      <c r="X989" s="42" t="s">
        <v>2562</v>
      </c>
      <c r="Y989" s="42" t="s">
        <v>2562</v>
      </c>
      <c r="Z989" s="42" t="s">
        <v>2562</v>
      </c>
      <c r="AA989" s="42" t="s">
        <v>2562</v>
      </c>
      <c r="AB989" s="42" t="s">
        <v>2562</v>
      </c>
      <c r="AC989" s="42" t="s">
        <v>2562</v>
      </c>
      <c r="AD989" s="167"/>
      <c r="AE989" s="167"/>
      <c r="AF989" s="167"/>
      <c r="AG989" s="167"/>
      <c r="AH989" s="167"/>
      <c r="AI989" s="167"/>
      <c r="AJ989" s="167"/>
      <c r="AK989" s="167"/>
      <c r="AL989" s="167"/>
      <c r="AM989" s="167"/>
    </row>
    <row r="990" spans="1:39" s="4" customFormat="1" x14ac:dyDescent="0.2">
      <c r="A990" s="43"/>
      <c r="B990" s="44"/>
      <c r="C990" s="43"/>
      <c r="D990" s="58"/>
      <c r="E990" s="43"/>
      <c r="F990" s="45"/>
      <c r="G990" s="45"/>
      <c r="H990" s="46"/>
      <c r="I990" s="42"/>
      <c r="J990" s="42"/>
      <c r="K990" s="3"/>
      <c r="L990" s="58"/>
      <c r="M990" s="58"/>
      <c r="N990" s="58"/>
      <c r="O990" s="58"/>
      <c r="P990" s="55"/>
      <c r="Q990" s="58"/>
      <c r="R990" s="84"/>
      <c r="S990" s="84"/>
      <c r="T990" s="84"/>
      <c r="U990" s="3"/>
      <c r="V990" s="42">
        <v>0</v>
      </c>
      <c r="W990" s="42" t="s">
        <v>2562</v>
      </c>
      <c r="X990" s="42" t="s">
        <v>2562</v>
      </c>
      <c r="Y990" s="42" t="s">
        <v>2562</v>
      </c>
      <c r="Z990" s="42" t="s">
        <v>2562</v>
      </c>
      <c r="AA990" s="42" t="s">
        <v>2562</v>
      </c>
      <c r="AB990" s="42" t="s">
        <v>2562</v>
      </c>
      <c r="AC990" s="42" t="s">
        <v>2562</v>
      </c>
      <c r="AD990" s="167"/>
      <c r="AE990" s="167"/>
      <c r="AF990" s="167"/>
      <c r="AG990" s="167"/>
      <c r="AH990" s="167"/>
      <c r="AI990" s="167"/>
      <c r="AJ990" s="167"/>
      <c r="AK990" s="167"/>
      <c r="AL990" s="167"/>
      <c r="AM990" s="167"/>
    </row>
    <row r="991" spans="1:39" s="4" customFormat="1" x14ac:dyDescent="0.2">
      <c r="A991" s="43"/>
      <c r="B991" s="44"/>
      <c r="C991" s="43"/>
      <c r="D991" s="58"/>
      <c r="E991" s="43"/>
      <c r="F991" s="45"/>
      <c r="G991" s="45"/>
      <c r="H991" s="46"/>
      <c r="I991" s="42"/>
      <c r="J991" s="42"/>
      <c r="K991" s="3"/>
      <c r="L991" s="58"/>
      <c r="M991" s="58"/>
      <c r="N991" s="58"/>
      <c r="O991" s="58"/>
      <c r="P991" s="55"/>
      <c r="Q991" s="58"/>
      <c r="R991" s="84"/>
      <c r="S991" s="84"/>
      <c r="T991" s="84"/>
      <c r="U991" s="3"/>
      <c r="V991" s="42">
        <v>0</v>
      </c>
      <c r="W991" s="42" t="s">
        <v>2562</v>
      </c>
      <c r="X991" s="42" t="s">
        <v>2562</v>
      </c>
      <c r="Y991" s="42" t="s">
        <v>2562</v>
      </c>
      <c r="Z991" s="42" t="s">
        <v>2562</v>
      </c>
      <c r="AA991" s="42" t="s">
        <v>2562</v>
      </c>
      <c r="AB991" s="42" t="s">
        <v>2562</v>
      </c>
      <c r="AC991" s="42" t="s">
        <v>2562</v>
      </c>
      <c r="AD991" s="167"/>
      <c r="AE991" s="167"/>
      <c r="AF991" s="167"/>
      <c r="AG991" s="167"/>
      <c r="AH991" s="167"/>
      <c r="AI991" s="167"/>
      <c r="AJ991" s="167"/>
      <c r="AK991" s="167"/>
      <c r="AL991" s="167"/>
      <c r="AM991" s="167"/>
    </row>
    <row r="992" spans="1:39" s="4" customFormat="1" x14ac:dyDescent="0.2">
      <c r="A992" s="43"/>
      <c r="B992" s="44"/>
      <c r="C992" s="43"/>
      <c r="D992" s="58"/>
      <c r="E992" s="43"/>
      <c r="F992" s="45"/>
      <c r="G992" s="45"/>
      <c r="H992" s="46"/>
      <c r="I992" s="42"/>
      <c r="J992" s="42"/>
      <c r="K992" s="3"/>
      <c r="L992" s="58"/>
      <c r="M992" s="58"/>
      <c r="N992" s="58"/>
      <c r="O992" s="58"/>
      <c r="P992" s="55"/>
      <c r="Q992" s="58"/>
      <c r="R992" s="84"/>
      <c r="S992" s="84"/>
      <c r="T992" s="84"/>
      <c r="U992" s="3"/>
      <c r="V992" s="42">
        <v>0</v>
      </c>
      <c r="W992" s="42" t="s">
        <v>2562</v>
      </c>
      <c r="X992" s="42" t="s">
        <v>2562</v>
      </c>
      <c r="Y992" s="42" t="s">
        <v>2562</v>
      </c>
      <c r="Z992" s="42" t="s">
        <v>2562</v>
      </c>
      <c r="AA992" s="42" t="s">
        <v>2562</v>
      </c>
      <c r="AB992" s="42" t="s">
        <v>2562</v>
      </c>
      <c r="AC992" s="42" t="s">
        <v>2562</v>
      </c>
      <c r="AD992" s="167"/>
      <c r="AE992" s="167"/>
      <c r="AF992" s="167"/>
      <c r="AG992" s="167"/>
      <c r="AH992" s="167"/>
      <c r="AI992" s="167"/>
      <c r="AJ992" s="167"/>
      <c r="AK992" s="167"/>
      <c r="AL992" s="167"/>
      <c r="AM992" s="167"/>
    </row>
    <row r="993" spans="1:39" s="4" customFormat="1" x14ac:dyDescent="0.2">
      <c r="A993" s="43"/>
      <c r="B993" s="44"/>
      <c r="C993" s="43"/>
      <c r="D993" s="58"/>
      <c r="E993" s="43"/>
      <c r="F993" s="45"/>
      <c r="G993" s="45"/>
      <c r="H993" s="46"/>
      <c r="I993" s="42"/>
      <c r="J993" s="42"/>
      <c r="K993" s="3"/>
      <c r="L993" s="58"/>
      <c r="M993" s="58"/>
      <c r="N993" s="58"/>
      <c r="O993" s="58"/>
      <c r="P993" s="55"/>
      <c r="Q993" s="58"/>
      <c r="R993" s="84"/>
      <c r="S993" s="84"/>
      <c r="T993" s="84"/>
      <c r="U993" s="3"/>
      <c r="V993" s="42">
        <v>0</v>
      </c>
      <c r="W993" s="42" t="s">
        <v>2562</v>
      </c>
      <c r="X993" s="42" t="s">
        <v>2562</v>
      </c>
      <c r="Y993" s="42" t="s">
        <v>2562</v>
      </c>
      <c r="Z993" s="42" t="s">
        <v>2562</v>
      </c>
      <c r="AA993" s="42" t="s">
        <v>2562</v>
      </c>
      <c r="AB993" s="42" t="s">
        <v>2562</v>
      </c>
      <c r="AC993" s="42" t="s">
        <v>2562</v>
      </c>
      <c r="AD993" s="167"/>
      <c r="AE993" s="167"/>
      <c r="AF993" s="167"/>
      <c r="AG993" s="167"/>
      <c r="AH993" s="167"/>
      <c r="AI993" s="167"/>
      <c r="AJ993" s="167"/>
      <c r="AK993" s="167"/>
      <c r="AL993" s="167"/>
      <c r="AM993" s="167"/>
    </row>
    <row r="994" spans="1:39" s="4" customFormat="1" x14ac:dyDescent="0.2">
      <c r="A994" s="43"/>
      <c r="B994" s="44"/>
      <c r="C994" s="43"/>
      <c r="D994" s="58"/>
      <c r="E994" s="43"/>
      <c r="F994" s="45"/>
      <c r="G994" s="45"/>
      <c r="H994" s="46"/>
      <c r="I994" s="42"/>
      <c r="J994" s="42"/>
      <c r="K994" s="3"/>
      <c r="L994" s="58"/>
      <c r="M994" s="58"/>
      <c r="N994" s="58"/>
      <c r="O994" s="58"/>
      <c r="P994" s="55"/>
      <c r="Q994" s="58"/>
      <c r="R994" s="84"/>
      <c r="S994" s="84"/>
      <c r="T994" s="84"/>
      <c r="U994" s="3"/>
      <c r="V994" s="42">
        <v>0</v>
      </c>
      <c r="W994" s="42" t="s">
        <v>2562</v>
      </c>
      <c r="X994" s="42" t="s">
        <v>2562</v>
      </c>
      <c r="Y994" s="42" t="s">
        <v>2562</v>
      </c>
      <c r="Z994" s="42" t="s">
        <v>2562</v>
      </c>
      <c r="AA994" s="42" t="s">
        <v>2562</v>
      </c>
      <c r="AB994" s="42" t="s">
        <v>2562</v>
      </c>
      <c r="AC994" s="42" t="s">
        <v>2562</v>
      </c>
      <c r="AD994" s="167"/>
      <c r="AE994" s="167"/>
      <c r="AF994" s="167"/>
      <c r="AG994" s="167"/>
      <c r="AH994" s="167"/>
      <c r="AI994" s="167"/>
      <c r="AJ994" s="167"/>
      <c r="AK994" s="167"/>
      <c r="AL994" s="167"/>
      <c r="AM994" s="167"/>
    </row>
    <row r="995" spans="1:39" s="4" customFormat="1" x14ac:dyDescent="0.2">
      <c r="A995" s="43"/>
      <c r="B995" s="44"/>
      <c r="C995" s="43"/>
      <c r="D995" s="58"/>
      <c r="E995" s="43"/>
      <c r="F995" s="45"/>
      <c r="G995" s="45"/>
      <c r="H995" s="46"/>
      <c r="I995" s="42"/>
      <c r="J995" s="42"/>
      <c r="K995" s="3"/>
      <c r="L995" s="58"/>
      <c r="M995" s="58"/>
      <c r="N995" s="58"/>
      <c r="O995" s="58"/>
      <c r="P995" s="55"/>
      <c r="Q995" s="58"/>
      <c r="R995" s="84"/>
      <c r="S995" s="84"/>
      <c r="T995" s="84"/>
      <c r="U995" s="3"/>
      <c r="V995" s="42">
        <v>0</v>
      </c>
      <c r="W995" s="42" t="s">
        <v>2562</v>
      </c>
      <c r="X995" s="42" t="s">
        <v>2562</v>
      </c>
      <c r="Y995" s="42" t="s">
        <v>2562</v>
      </c>
      <c r="Z995" s="42" t="s">
        <v>2562</v>
      </c>
      <c r="AA995" s="42" t="s">
        <v>2562</v>
      </c>
      <c r="AB995" s="42" t="s">
        <v>2562</v>
      </c>
      <c r="AC995" s="42" t="s">
        <v>2562</v>
      </c>
      <c r="AD995" s="167"/>
      <c r="AE995" s="167"/>
      <c r="AF995" s="167"/>
      <c r="AG995" s="167"/>
      <c r="AH995" s="167"/>
      <c r="AI995" s="167"/>
      <c r="AJ995" s="167"/>
      <c r="AK995" s="167"/>
      <c r="AL995" s="167"/>
      <c r="AM995" s="167"/>
    </row>
    <row r="996" spans="1:39" s="4" customFormat="1" x14ac:dyDescent="0.2">
      <c r="A996" s="43"/>
      <c r="B996" s="44"/>
      <c r="C996" s="43"/>
      <c r="D996" s="58"/>
      <c r="E996" s="43"/>
      <c r="F996" s="45"/>
      <c r="G996" s="45"/>
      <c r="H996" s="46"/>
      <c r="I996" s="42"/>
      <c r="J996" s="42"/>
      <c r="K996" s="3"/>
      <c r="L996" s="58"/>
      <c r="M996" s="58"/>
      <c r="N996" s="58"/>
      <c r="O996" s="58"/>
      <c r="P996" s="55"/>
      <c r="Q996" s="58"/>
      <c r="R996" s="84"/>
      <c r="S996" s="84"/>
      <c r="T996" s="84"/>
      <c r="U996" s="3"/>
      <c r="V996" s="42">
        <v>0</v>
      </c>
      <c r="W996" s="42" t="s">
        <v>2562</v>
      </c>
      <c r="X996" s="42" t="s">
        <v>2562</v>
      </c>
      <c r="Y996" s="42" t="s">
        <v>2562</v>
      </c>
      <c r="Z996" s="42" t="s">
        <v>2562</v>
      </c>
      <c r="AA996" s="42" t="s">
        <v>2562</v>
      </c>
      <c r="AB996" s="42" t="s">
        <v>2562</v>
      </c>
      <c r="AC996" s="42" t="s">
        <v>2562</v>
      </c>
      <c r="AD996" s="167"/>
      <c r="AE996" s="167"/>
      <c r="AF996" s="167"/>
      <c r="AG996" s="167"/>
      <c r="AH996" s="167"/>
      <c r="AI996" s="167"/>
      <c r="AJ996" s="167"/>
      <c r="AK996" s="167"/>
      <c r="AL996" s="167"/>
      <c r="AM996" s="167"/>
    </row>
    <row r="997" spans="1:39" s="4" customFormat="1" x14ac:dyDescent="0.2">
      <c r="A997" s="43"/>
      <c r="B997" s="44"/>
      <c r="C997" s="43"/>
      <c r="D997" s="58"/>
      <c r="E997" s="43"/>
      <c r="F997" s="45"/>
      <c r="G997" s="45"/>
      <c r="H997" s="46"/>
      <c r="I997" s="42"/>
      <c r="J997" s="42"/>
      <c r="K997" s="3"/>
      <c r="L997" s="58"/>
      <c r="M997" s="58"/>
      <c r="N997" s="58"/>
      <c r="O997" s="58"/>
      <c r="P997" s="55"/>
      <c r="Q997" s="58"/>
      <c r="R997" s="84"/>
      <c r="S997" s="84"/>
      <c r="T997" s="84"/>
      <c r="U997" s="3"/>
      <c r="V997" s="42">
        <v>0</v>
      </c>
      <c r="W997" s="42" t="s">
        <v>2562</v>
      </c>
      <c r="X997" s="42" t="s">
        <v>2562</v>
      </c>
      <c r="Y997" s="42" t="s">
        <v>2562</v>
      </c>
      <c r="Z997" s="42" t="s">
        <v>2562</v>
      </c>
      <c r="AA997" s="42" t="s">
        <v>2562</v>
      </c>
      <c r="AB997" s="42" t="s">
        <v>2562</v>
      </c>
      <c r="AC997" s="42" t="s">
        <v>2562</v>
      </c>
      <c r="AD997" s="167"/>
      <c r="AE997" s="167"/>
      <c r="AF997" s="167"/>
      <c r="AG997" s="167"/>
      <c r="AH997" s="167"/>
      <c r="AI997" s="167"/>
      <c r="AJ997" s="167"/>
      <c r="AK997" s="167"/>
      <c r="AL997" s="167"/>
      <c r="AM997" s="167"/>
    </row>
    <row r="998" spans="1:39" s="4" customFormat="1" x14ac:dyDescent="0.2">
      <c r="A998" s="43"/>
      <c r="B998" s="44"/>
      <c r="C998" s="43"/>
      <c r="D998" s="58"/>
      <c r="E998" s="43"/>
      <c r="F998" s="45"/>
      <c r="G998" s="45"/>
      <c r="H998" s="46"/>
      <c r="I998" s="42"/>
      <c r="J998" s="42"/>
      <c r="K998" s="3"/>
      <c r="L998" s="58"/>
      <c r="M998" s="58"/>
      <c r="N998" s="58"/>
      <c r="O998" s="58"/>
      <c r="P998" s="55"/>
      <c r="Q998" s="58"/>
      <c r="R998" s="84"/>
      <c r="S998" s="84"/>
      <c r="T998" s="84"/>
      <c r="U998" s="3"/>
      <c r="V998" s="42">
        <v>0</v>
      </c>
      <c r="W998" s="42" t="s">
        <v>2562</v>
      </c>
      <c r="X998" s="42" t="s">
        <v>2562</v>
      </c>
      <c r="Y998" s="42" t="s">
        <v>2562</v>
      </c>
      <c r="Z998" s="42" t="s">
        <v>2562</v>
      </c>
      <c r="AA998" s="42" t="s">
        <v>2562</v>
      </c>
      <c r="AB998" s="42" t="s">
        <v>2562</v>
      </c>
      <c r="AC998" s="42" t="s">
        <v>2562</v>
      </c>
      <c r="AD998" s="167"/>
      <c r="AE998" s="167"/>
      <c r="AF998" s="167"/>
      <c r="AG998" s="167"/>
      <c r="AH998" s="167"/>
      <c r="AI998" s="167"/>
      <c r="AJ998" s="167"/>
      <c r="AK998" s="167"/>
      <c r="AL998" s="167"/>
      <c r="AM998" s="167"/>
    </row>
    <row r="999" spans="1:39" s="4" customFormat="1" x14ac:dyDescent="0.2">
      <c r="A999" s="43"/>
      <c r="B999" s="44"/>
      <c r="C999" s="43"/>
      <c r="D999" s="58"/>
      <c r="E999" s="43"/>
      <c r="F999" s="45"/>
      <c r="G999" s="45"/>
      <c r="H999" s="46"/>
      <c r="I999" s="42"/>
      <c r="J999" s="42"/>
      <c r="K999" s="3"/>
      <c r="L999" s="58"/>
      <c r="M999" s="58"/>
      <c r="N999" s="58"/>
      <c r="O999" s="58"/>
      <c r="P999" s="55"/>
      <c r="Q999" s="58"/>
      <c r="R999" s="84"/>
      <c r="S999" s="84"/>
      <c r="T999" s="84"/>
      <c r="U999" s="3"/>
      <c r="V999" s="42">
        <v>0</v>
      </c>
      <c r="W999" s="42" t="s">
        <v>2562</v>
      </c>
      <c r="X999" s="42" t="s">
        <v>2562</v>
      </c>
      <c r="Y999" s="42" t="s">
        <v>2562</v>
      </c>
      <c r="Z999" s="42" t="s">
        <v>2562</v>
      </c>
      <c r="AA999" s="42" t="s">
        <v>2562</v>
      </c>
      <c r="AB999" s="42" t="s">
        <v>2562</v>
      </c>
      <c r="AC999" s="42" t="s">
        <v>2562</v>
      </c>
      <c r="AD999" s="167"/>
      <c r="AE999" s="167"/>
      <c r="AF999" s="167"/>
      <c r="AG999" s="167"/>
      <c r="AH999" s="167"/>
      <c r="AI999" s="167"/>
      <c r="AJ999" s="167"/>
      <c r="AK999" s="167"/>
      <c r="AL999" s="167"/>
      <c r="AM999" s="167"/>
    </row>
    <row r="1000" spans="1:39" s="4" customFormat="1" x14ac:dyDescent="0.2">
      <c r="A1000" s="43"/>
      <c r="B1000" s="44"/>
      <c r="C1000" s="43"/>
      <c r="D1000" s="58"/>
      <c r="E1000" s="43"/>
      <c r="F1000" s="45"/>
      <c r="G1000" s="45"/>
      <c r="H1000" s="46"/>
      <c r="I1000" s="42"/>
      <c r="J1000" s="42"/>
      <c r="K1000" s="3"/>
      <c r="L1000" s="58"/>
      <c r="M1000" s="58"/>
      <c r="N1000" s="58"/>
      <c r="O1000" s="58"/>
      <c r="P1000" s="55"/>
      <c r="Q1000" s="58"/>
      <c r="R1000" s="84"/>
      <c r="S1000" s="84"/>
      <c r="T1000" s="84"/>
      <c r="U1000" s="3"/>
      <c r="V1000" s="42">
        <v>0</v>
      </c>
      <c r="W1000" s="42" t="s">
        <v>2562</v>
      </c>
      <c r="X1000" s="42" t="s">
        <v>2562</v>
      </c>
      <c r="Y1000" s="42" t="s">
        <v>2562</v>
      </c>
      <c r="Z1000" s="42" t="s">
        <v>2562</v>
      </c>
      <c r="AA1000" s="42" t="s">
        <v>2562</v>
      </c>
      <c r="AB1000" s="42" t="s">
        <v>2562</v>
      </c>
      <c r="AC1000" s="42" t="s">
        <v>2562</v>
      </c>
      <c r="AD1000" s="167"/>
      <c r="AE1000" s="167"/>
      <c r="AF1000" s="167"/>
      <c r="AG1000" s="167"/>
      <c r="AH1000" s="167"/>
      <c r="AI1000" s="167"/>
      <c r="AJ1000" s="167"/>
      <c r="AK1000" s="167"/>
      <c r="AL1000" s="167"/>
      <c r="AM1000" s="167"/>
    </row>
    <row r="1001" spans="1:39" s="4" customFormat="1" x14ac:dyDescent="0.2">
      <c r="A1001" s="43"/>
      <c r="B1001" s="44"/>
      <c r="C1001" s="43"/>
      <c r="D1001" s="58"/>
      <c r="E1001" s="43"/>
      <c r="F1001" s="45"/>
      <c r="G1001" s="45"/>
      <c r="H1001" s="46"/>
      <c r="I1001" s="42"/>
      <c r="J1001" s="42"/>
      <c r="K1001" s="3"/>
      <c r="L1001" s="58"/>
      <c r="M1001" s="58"/>
      <c r="N1001" s="58"/>
      <c r="O1001" s="58"/>
      <c r="P1001" s="55"/>
      <c r="Q1001" s="58"/>
      <c r="R1001" s="84"/>
      <c r="S1001" s="84"/>
      <c r="T1001" s="84"/>
      <c r="U1001" s="3"/>
      <c r="V1001" s="42">
        <v>0</v>
      </c>
      <c r="W1001" s="42" t="s">
        <v>2562</v>
      </c>
      <c r="X1001" s="42" t="s">
        <v>2562</v>
      </c>
      <c r="Y1001" s="42" t="s">
        <v>2562</v>
      </c>
      <c r="Z1001" s="42" t="s">
        <v>2562</v>
      </c>
      <c r="AA1001" s="42" t="s">
        <v>2562</v>
      </c>
      <c r="AB1001" s="42" t="s">
        <v>2562</v>
      </c>
      <c r="AC1001" s="42" t="s">
        <v>2562</v>
      </c>
      <c r="AD1001" s="167"/>
      <c r="AE1001" s="167"/>
      <c r="AF1001" s="167"/>
      <c r="AG1001" s="167"/>
      <c r="AH1001" s="167"/>
      <c r="AI1001" s="167"/>
      <c r="AJ1001" s="167"/>
      <c r="AK1001" s="167"/>
      <c r="AL1001" s="167"/>
      <c r="AM1001" s="167"/>
    </row>
    <row r="1002" spans="1:39" s="4" customFormat="1" x14ac:dyDescent="0.2">
      <c r="A1002" s="43"/>
      <c r="B1002" s="44"/>
      <c r="C1002" s="43"/>
      <c r="D1002" s="58"/>
      <c r="E1002" s="43"/>
      <c r="F1002" s="45"/>
      <c r="G1002" s="45"/>
      <c r="H1002" s="46"/>
      <c r="I1002" s="42"/>
      <c r="J1002" s="42"/>
      <c r="K1002" s="3"/>
      <c r="L1002" s="58"/>
      <c r="M1002" s="58"/>
      <c r="N1002" s="58"/>
      <c r="O1002" s="58"/>
      <c r="P1002" s="55"/>
      <c r="Q1002" s="58"/>
      <c r="R1002" s="84"/>
      <c r="S1002" s="84"/>
      <c r="T1002" s="84"/>
      <c r="U1002" s="3"/>
      <c r="V1002" s="42">
        <v>0</v>
      </c>
      <c r="W1002" s="42" t="s">
        <v>2562</v>
      </c>
      <c r="X1002" s="42" t="s">
        <v>2562</v>
      </c>
      <c r="Y1002" s="42" t="s">
        <v>2562</v>
      </c>
      <c r="Z1002" s="42" t="s">
        <v>2562</v>
      </c>
      <c r="AA1002" s="42" t="s">
        <v>2562</v>
      </c>
      <c r="AB1002" s="42" t="s">
        <v>2562</v>
      </c>
      <c r="AC1002" s="42" t="s">
        <v>2562</v>
      </c>
      <c r="AD1002" s="167"/>
      <c r="AE1002" s="167"/>
      <c r="AF1002" s="167"/>
      <c r="AG1002" s="167"/>
      <c r="AH1002" s="167"/>
      <c r="AI1002" s="167"/>
      <c r="AJ1002" s="167"/>
      <c r="AK1002" s="167"/>
      <c r="AL1002" s="167"/>
      <c r="AM1002" s="167"/>
    </row>
    <row r="1003" spans="1:39" s="4" customFormat="1" x14ac:dyDescent="0.2">
      <c r="A1003" s="43"/>
      <c r="B1003" s="44"/>
      <c r="C1003" s="43"/>
      <c r="D1003" s="58"/>
      <c r="E1003" s="43"/>
      <c r="F1003" s="45"/>
      <c r="G1003" s="45"/>
      <c r="H1003" s="46"/>
      <c r="I1003" s="42"/>
      <c r="J1003" s="42"/>
      <c r="K1003" s="3"/>
      <c r="L1003" s="58"/>
      <c r="M1003" s="58"/>
      <c r="N1003" s="58"/>
      <c r="O1003" s="58"/>
      <c r="P1003" s="55"/>
      <c r="Q1003" s="58"/>
      <c r="R1003" s="84"/>
      <c r="S1003" s="84"/>
      <c r="T1003" s="84"/>
      <c r="U1003" s="3"/>
      <c r="V1003" s="42">
        <v>0</v>
      </c>
      <c r="W1003" s="42" t="s">
        <v>2562</v>
      </c>
      <c r="X1003" s="42" t="s">
        <v>2562</v>
      </c>
      <c r="Y1003" s="42" t="s">
        <v>2562</v>
      </c>
      <c r="Z1003" s="42" t="s">
        <v>2562</v>
      </c>
      <c r="AA1003" s="42" t="s">
        <v>2562</v>
      </c>
      <c r="AB1003" s="42" t="s">
        <v>2562</v>
      </c>
      <c r="AC1003" s="42" t="s">
        <v>2562</v>
      </c>
      <c r="AD1003" s="167"/>
      <c r="AE1003" s="167"/>
      <c r="AF1003" s="167"/>
      <c r="AG1003" s="167"/>
      <c r="AH1003" s="167"/>
      <c r="AI1003" s="167"/>
      <c r="AJ1003" s="167"/>
      <c r="AK1003" s="167"/>
      <c r="AL1003" s="167"/>
      <c r="AM1003" s="167"/>
    </row>
    <row r="1004" spans="1:39" s="4" customFormat="1" x14ac:dyDescent="0.2">
      <c r="A1004" s="43"/>
      <c r="B1004" s="44"/>
      <c r="C1004" s="43"/>
      <c r="D1004" s="58"/>
      <c r="E1004" s="43"/>
      <c r="F1004" s="45"/>
      <c r="G1004" s="45"/>
      <c r="H1004" s="46"/>
      <c r="I1004" s="42"/>
      <c r="J1004" s="42"/>
      <c r="K1004" s="3"/>
      <c r="L1004" s="58"/>
      <c r="M1004" s="58"/>
      <c r="N1004" s="58"/>
      <c r="O1004" s="58"/>
      <c r="P1004" s="55"/>
      <c r="Q1004" s="58"/>
      <c r="R1004" s="84"/>
      <c r="S1004" s="84"/>
      <c r="T1004" s="84"/>
      <c r="U1004" s="3"/>
      <c r="V1004" s="42">
        <v>0</v>
      </c>
      <c r="W1004" s="42" t="s">
        <v>2562</v>
      </c>
      <c r="X1004" s="42" t="s">
        <v>2562</v>
      </c>
      <c r="Y1004" s="42" t="s">
        <v>2562</v>
      </c>
      <c r="Z1004" s="42" t="s">
        <v>2562</v>
      </c>
      <c r="AA1004" s="42" t="s">
        <v>2562</v>
      </c>
      <c r="AB1004" s="42" t="s">
        <v>2562</v>
      </c>
      <c r="AC1004" s="42" t="s">
        <v>2562</v>
      </c>
      <c r="AD1004" s="167"/>
      <c r="AE1004" s="167"/>
      <c r="AF1004" s="167"/>
      <c r="AG1004" s="167"/>
      <c r="AH1004" s="167"/>
      <c r="AI1004" s="167"/>
      <c r="AJ1004" s="167"/>
      <c r="AK1004" s="167"/>
      <c r="AL1004" s="167"/>
      <c r="AM1004" s="167"/>
    </row>
    <row r="1005" spans="1:39" s="4" customFormat="1" x14ac:dyDescent="0.2">
      <c r="A1005" s="43"/>
      <c r="B1005" s="44"/>
      <c r="C1005" s="43"/>
      <c r="D1005" s="58"/>
      <c r="E1005" s="43"/>
      <c r="F1005" s="45"/>
      <c r="G1005" s="45"/>
      <c r="H1005" s="46"/>
      <c r="I1005" s="42"/>
      <c r="J1005" s="42"/>
      <c r="K1005" s="3"/>
      <c r="L1005" s="58"/>
      <c r="M1005" s="58"/>
      <c r="N1005" s="58"/>
      <c r="O1005" s="58"/>
      <c r="P1005" s="55"/>
      <c r="Q1005" s="58"/>
      <c r="R1005" s="84"/>
      <c r="S1005" s="84"/>
      <c r="T1005" s="84"/>
      <c r="U1005" s="3"/>
      <c r="V1005" s="42">
        <v>0</v>
      </c>
      <c r="W1005" s="42" t="s">
        <v>2562</v>
      </c>
      <c r="X1005" s="42" t="s">
        <v>2562</v>
      </c>
      <c r="Y1005" s="42" t="s">
        <v>2562</v>
      </c>
      <c r="Z1005" s="42" t="s">
        <v>2562</v>
      </c>
      <c r="AA1005" s="42" t="s">
        <v>2562</v>
      </c>
      <c r="AB1005" s="42" t="s">
        <v>2562</v>
      </c>
      <c r="AC1005" s="42" t="s">
        <v>2562</v>
      </c>
      <c r="AD1005" s="167"/>
      <c r="AE1005" s="167"/>
      <c r="AF1005" s="167"/>
      <c r="AG1005" s="167"/>
      <c r="AH1005" s="167"/>
      <c r="AI1005" s="167"/>
      <c r="AJ1005" s="167"/>
      <c r="AK1005" s="167"/>
      <c r="AL1005" s="167"/>
      <c r="AM1005" s="167"/>
    </row>
    <row r="1006" spans="1:39" s="4" customFormat="1" x14ac:dyDescent="0.2">
      <c r="A1006" s="43"/>
      <c r="B1006" s="44"/>
      <c r="C1006" s="43"/>
      <c r="D1006" s="58"/>
      <c r="E1006" s="43"/>
      <c r="F1006" s="45"/>
      <c r="G1006" s="45"/>
      <c r="H1006" s="46"/>
      <c r="I1006" s="42"/>
      <c r="J1006" s="42"/>
      <c r="K1006" s="3"/>
      <c r="L1006" s="58"/>
      <c r="M1006" s="58"/>
      <c r="N1006" s="58"/>
      <c r="O1006" s="58"/>
      <c r="P1006" s="55"/>
      <c r="Q1006" s="58"/>
      <c r="R1006" s="84"/>
      <c r="S1006" s="84"/>
      <c r="T1006" s="84"/>
      <c r="U1006" s="3"/>
      <c r="V1006" s="42">
        <v>0</v>
      </c>
      <c r="W1006" s="42" t="s">
        <v>2562</v>
      </c>
      <c r="X1006" s="42" t="s">
        <v>2562</v>
      </c>
      <c r="Y1006" s="42" t="s">
        <v>2562</v>
      </c>
      <c r="Z1006" s="42" t="s">
        <v>2562</v>
      </c>
      <c r="AA1006" s="42" t="s">
        <v>2562</v>
      </c>
      <c r="AB1006" s="42" t="s">
        <v>2562</v>
      </c>
      <c r="AC1006" s="42" t="s">
        <v>2562</v>
      </c>
      <c r="AD1006" s="167"/>
      <c r="AE1006" s="167"/>
      <c r="AF1006" s="167"/>
      <c r="AG1006" s="167"/>
      <c r="AH1006" s="167"/>
      <c r="AI1006" s="167"/>
      <c r="AJ1006" s="167"/>
      <c r="AK1006" s="167"/>
      <c r="AL1006" s="167"/>
      <c r="AM1006" s="167"/>
    </row>
    <row r="1007" spans="1:39" s="4" customFormat="1" x14ac:dyDescent="0.2">
      <c r="A1007" s="43"/>
      <c r="B1007" s="44"/>
      <c r="C1007" s="43"/>
      <c r="D1007" s="58"/>
      <c r="E1007" s="43"/>
      <c r="F1007" s="45"/>
      <c r="G1007" s="45"/>
      <c r="H1007" s="46"/>
      <c r="I1007" s="42"/>
      <c r="J1007" s="42"/>
      <c r="K1007" s="3"/>
      <c r="L1007" s="58"/>
      <c r="M1007" s="58"/>
      <c r="N1007" s="58"/>
      <c r="O1007" s="58"/>
      <c r="P1007" s="55"/>
      <c r="Q1007" s="58"/>
      <c r="R1007" s="84"/>
      <c r="S1007" s="84"/>
      <c r="T1007" s="84"/>
      <c r="U1007" s="3"/>
      <c r="V1007" s="42">
        <v>0</v>
      </c>
      <c r="W1007" s="42" t="s">
        <v>2562</v>
      </c>
      <c r="X1007" s="42" t="s">
        <v>2562</v>
      </c>
      <c r="Y1007" s="42" t="s">
        <v>2562</v>
      </c>
      <c r="Z1007" s="42" t="s">
        <v>2562</v>
      </c>
      <c r="AA1007" s="42" t="s">
        <v>2562</v>
      </c>
      <c r="AB1007" s="42" t="s">
        <v>2562</v>
      </c>
      <c r="AC1007" s="42" t="s">
        <v>2562</v>
      </c>
      <c r="AD1007" s="167"/>
      <c r="AE1007" s="167"/>
      <c r="AF1007" s="167"/>
      <c r="AG1007" s="167"/>
      <c r="AH1007" s="167"/>
      <c r="AI1007" s="167"/>
      <c r="AJ1007" s="167"/>
      <c r="AK1007" s="167"/>
      <c r="AL1007" s="167"/>
      <c r="AM1007" s="167"/>
    </row>
    <row r="1008" spans="1:39" s="4" customFormat="1" x14ac:dyDescent="0.2">
      <c r="A1008" s="43"/>
      <c r="B1008" s="44"/>
      <c r="C1008" s="43"/>
      <c r="D1008" s="58"/>
      <c r="E1008" s="43"/>
      <c r="F1008" s="45"/>
      <c r="G1008" s="45"/>
      <c r="H1008" s="46"/>
      <c r="I1008" s="42"/>
      <c r="J1008" s="42"/>
      <c r="K1008" s="3"/>
      <c r="L1008" s="58"/>
      <c r="M1008" s="58"/>
      <c r="N1008" s="58"/>
      <c r="O1008" s="58"/>
      <c r="P1008" s="55"/>
      <c r="Q1008" s="58"/>
      <c r="R1008" s="84"/>
      <c r="S1008" s="84"/>
      <c r="T1008" s="84"/>
      <c r="U1008" s="3"/>
      <c r="V1008" s="42">
        <v>0</v>
      </c>
      <c r="W1008" s="42" t="s">
        <v>2562</v>
      </c>
      <c r="X1008" s="42" t="s">
        <v>2562</v>
      </c>
      <c r="Y1008" s="42" t="s">
        <v>2562</v>
      </c>
      <c r="Z1008" s="42" t="s">
        <v>2562</v>
      </c>
      <c r="AA1008" s="42" t="s">
        <v>2562</v>
      </c>
      <c r="AB1008" s="42" t="s">
        <v>2562</v>
      </c>
      <c r="AC1008" s="42" t="s">
        <v>2562</v>
      </c>
      <c r="AD1008" s="167"/>
      <c r="AE1008" s="167"/>
      <c r="AF1008" s="167"/>
      <c r="AG1008" s="167"/>
      <c r="AH1008" s="167"/>
      <c r="AI1008" s="167"/>
      <c r="AJ1008" s="167"/>
      <c r="AK1008" s="167"/>
      <c r="AL1008" s="167"/>
      <c r="AM1008" s="167"/>
    </row>
    <row r="1009" spans="1:39" s="4" customFormat="1" x14ac:dyDescent="0.2">
      <c r="A1009" s="43"/>
      <c r="B1009" s="44"/>
      <c r="C1009" s="43"/>
      <c r="D1009" s="58"/>
      <c r="E1009" s="43"/>
      <c r="F1009" s="45"/>
      <c r="G1009" s="45"/>
      <c r="H1009" s="46"/>
      <c r="I1009" s="42"/>
      <c r="J1009" s="42"/>
      <c r="K1009" s="3"/>
      <c r="L1009" s="58"/>
      <c r="M1009" s="58"/>
      <c r="N1009" s="58"/>
      <c r="O1009" s="58"/>
      <c r="P1009" s="55"/>
      <c r="Q1009" s="58"/>
      <c r="R1009" s="84"/>
      <c r="S1009" s="84"/>
      <c r="T1009" s="84"/>
      <c r="U1009" s="3"/>
      <c r="V1009" s="42">
        <v>0</v>
      </c>
      <c r="W1009" s="42" t="s">
        <v>2562</v>
      </c>
      <c r="X1009" s="42" t="s">
        <v>2562</v>
      </c>
      <c r="Y1009" s="42" t="s">
        <v>2562</v>
      </c>
      <c r="Z1009" s="42" t="s">
        <v>2562</v>
      </c>
      <c r="AA1009" s="42" t="s">
        <v>2562</v>
      </c>
      <c r="AB1009" s="42" t="s">
        <v>2562</v>
      </c>
      <c r="AC1009" s="42" t="s">
        <v>2562</v>
      </c>
      <c r="AD1009" s="167"/>
      <c r="AE1009" s="167"/>
      <c r="AF1009" s="167"/>
      <c r="AG1009" s="167"/>
      <c r="AH1009" s="167"/>
      <c r="AI1009" s="167"/>
      <c r="AJ1009" s="167"/>
      <c r="AK1009" s="167"/>
      <c r="AL1009" s="167"/>
      <c r="AM1009" s="167"/>
    </row>
    <row r="1010" spans="1:39" s="4" customFormat="1" x14ac:dyDescent="0.2">
      <c r="A1010" s="43"/>
      <c r="B1010" s="44"/>
      <c r="C1010" s="43"/>
      <c r="D1010" s="58"/>
      <c r="E1010" s="43"/>
      <c r="F1010" s="45"/>
      <c r="G1010" s="45"/>
      <c r="H1010" s="46"/>
      <c r="I1010" s="42"/>
      <c r="J1010" s="42"/>
      <c r="K1010" s="3"/>
      <c r="L1010" s="58"/>
      <c r="M1010" s="58"/>
      <c r="N1010" s="58"/>
      <c r="O1010" s="58"/>
      <c r="P1010" s="55"/>
      <c r="Q1010" s="58"/>
      <c r="R1010" s="84"/>
      <c r="S1010" s="84"/>
      <c r="T1010" s="84"/>
      <c r="U1010" s="3"/>
      <c r="V1010" s="42">
        <v>0</v>
      </c>
      <c r="W1010" s="42" t="s">
        <v>2562</v>
      </c>
      <c r="X1010" s="42" t="s">
        <v>2562</v>
      </c>
      <c r="Y1010" s="42" t="s">
        <v>2562</v>
      </c>
      <c r="Z1010" s="42" t="s">
        <v>2562</v>
      </c>
      <c r="AA1010" s="42" t="s">
        <v>2562</v>
      </c>
      <c r="AB1010" s="42" t="s">
        <v>2562</v>
      </c>
      <c r="AC1010" s="42" t="s">
        <v>2562</v>
      </c>
      <c r="AD1010" s="167"/>
      <c r="AE1010" s="167"/>
      <c r="AF1010" s="167"/>
      <c r="AG1010" s="167"/>
      <c r="AH1010" s="167"/>
      <c r="AI1010" s="167"/>
      <c r="AJ1010" s="167"/>
      <c r="AK1010" s="167"/>
      <c r="AL1010" s="167"/>
      <c r="AM1010" s="167"/>
    </row>
    <row r="1011" spans="1:39" s="4" customFormat="1" x14ac:dyDescent="0.2">
      <c r="A1011" s="43"/>
      <c r="B1011" s="44"/>
      <c r="C1011" s="43"/>
      <c r="D1011" s="58"/>
      <c r="E1011" s="43"/>
      <c r="F1011" s="45"/>
      <c r="G1011" s="45"/>
      <c r="H1011" s="46"/>
      <c r="I1011" s="42"/>
      <c r="J1011" s="42"/>
      <c r="K1011" s="3"/>
      <c r="L1011" s="58"/>
      <c r="M1011" s="58"/>
      <c r="N1011" s="58"/>
      <c r="O1011" s="58"/>
      <c r="P1011" s="55"/>
      <c r="Q1011" s="58"/>
      <c r="R1011" s="84"/>
      <c r="S1011" s="84"/>
      <c r="T1011" s="84"/>
      <c r="U1011" s="3"/>
      <c r="V1011" s="42">
        <v>0</v>
      </c>
      <c r="W1011" s="42" t="s">
        <v>2562</v>
      </c>
      <c r="X1011" s="42" t="s">
        <v>2562</v>
      </c>
      <c r="Y1011" s="42" t="s">
        <v>2562</v>
      </c>
      <c r="Z1011" s="42" t="s">
        <v>2562</v>
      </c>
      <c r="AA1011" s="42" t="s">
        <v>2562</v>
      </c>
      <c r="AB1011" s="42" t="s">
        <v>2562</v>
      </c>
      <c r="AC1011" s="42" t="s">
        <v>2562</v>
      </c>
      <c r="AD1011" s="167"/>
      <c r="AE1011" s="167"/>
      <c r="AF1011" s="167"/>
      <c r="AG1011" s="167"/>
      <c r="AH1011" s="167"/>
      <c r="AI1011" s="167"/>
      <c r="AJ1011" s="167"/>
      <c r="AK1011" s="167"/>
      <c r="AL1011" s="167"/>
      <c r="AM1011" s="167"/>
    </row>
    <row r="1012" spans="1:39" s="4" customFormat="1" x14ac:dyDescent="0.2">
      <c r="A1012" s="43"/>
      <c r="B1012" s="44"/>
      <c r="C1012" s="43"/>
      <c r="D1012" s="58"/>
      <c r="E1012" s="43"/>
      <c r="F1012" s="45"/>
      <c r="G1012" s="45"/>
      <c r="H1012" s="46"/>
      <c r="I1012" s="42"/>
      <c r="J1012" s="42"/>
      <c r="K1012" s="3"/>
      <c r="L1012" s="58"/>
      <c r="M1012" s="58"/>
      <c r="N1012" s="58"/>
      <c r="O1012" s="58"/>
      <c r="P1012" s="55"/>
      <c r="Q1012" s="58"/>
      <c r="R1012" s="84"/>
      <c r="S1012" s="84"/>
      <c r="T1012" s="84"/>
      <c r="U1012" s="3"/>
      <c r="V1012" s="42">
        <v>0</v>
      </c>
      <c r="W1012" s="42" t="s">
        <v>2562</v>
      </c>
      <c r="X1012" s="42" t="s">
        <v>2562</v>
      </c>
      <c r="Y1012" s="42" t="s">
        <v>2562</v>
      </c>
      <c r="Z1012" s="42" t="s">
        <v>2562</v>
      </c>
      <c r="AA1012" s="42" t="s">
        <v>2562</v>
      </c>
      <c r="AB1012" s="42" t="s">
        <v>2562</v>
      </c>
      <c r="AC1012" s="42" t="s">
        <v>2562</v>
      </c>
      <c r="AD1012" s="167"/>
      <c r="AE1012" s="167"/>
      <c r="AF1012" s="167"/>
      <c r="AG1012" s="167"/>
      <c r="AH1012" s="167"/>
      <c r="AI1012" s="167"/>
      <c r="AJ1012" s="167"/>
      <c r="AK1012" s="167"/>
      <c r="AL1012" s="167"/>
      <c r="AM1012" s="167"/>
    </row>
    <row r="1013" spans="1:39" s="4" customFormat="1" x14ac:dyDescent="0.2">
      <c r="A1013" s="43"/>
      <c r="B1013" s="44"/>
      <c r="C1013" s="43"/>
      <c r="D1013" s="58"/>
      <c r="E1013" s="43"/>
      <c r="F1013" s="45"/>
      <c r="G1013" s="45"/>
      <c r="H1013" s="46"/>
      <c r="I1013" s="42"/>
      <c r="J1013" s="42"/>
      <c r="K1013" s="3"/>
      <c r="L1013" s="58"/>
      <c r="M1013" s="58"/>
      <c r="N1013" s="58"/>
      <c r="O1013" s="58"/>
      <c r="P1013" s="55"/>
      <c r="Q1013" s="58"/>
      <c r="R1013" s="84"/>
      <c r="S1013" s="84"/>
      <c r="T1013" s="84"/>
      <c r="U1013" s="3"/>
      <c r="V1013" s="42">
        <v>0</v>
      </c>
      <c r="W1013" s="42" t="s">
        <v>2562</v>
      </c>
      <c r="X1013" s="42" t="s">
        <v>2562</v>
      </c>
      <c r="Y1013" s="42" t="s">
        <v>2562</v>
      </c>
      <c r="Z1013" s="42" t="s">
        <v>2562</v>
      </c>
      <c r="AA1013" s="42" t="s">
        <v>2562</v>
      </c>
      <c r="AB1013" s="42" t="s">
        <v>2562</v>
      </c>
      <c r="AC1013" s="42" t="s">
        <v>2562</v>
      </c>
      <c r="AD1013" s="167"/>
      <c r="AE1013" s="167"/>
      <c r="AF1013" s="167"/>
      <c r="AG1013" s="167"/>
      <c r="AH1013" s="167"/>
      <c r="AI1013" s="167"/>
      <c r="AJ1013" s="167"/>
      <c r="AK1013" s="167"/>
      <c r="AL1013" s="167"/>
      <c r="AM1013" s="167"/>
    </row>
    <row r="1014" spans="1:39" s="4" customFormat="1" x14ac:dyDescent="0.2">
      <c r="A1014" s="43"/>
      <c r="B1014" s="44"/>
      <c r="C1014" s="43"/>
      <c r="D1014" s="58"/>
      <c r="E1014" s="43"/>
      <c r="F1014" s="45"/>
      <c r="G1014" s="45"/>
      <c r="H1014" s="46"/>
      <c r="I1014" s="42"/>
      <c r="J1014" s="42"/>
      <c r="K1014" s="3"/>
      <c r="L1014" s="58"/>
      <c r="M1014" s="58"/>
      <c r="N1014" s="58"/>
      <c r="O1014" s="58"/>
      <c r="P1014" s="55"/>
      <c r="Q1014" s="58"/>
      <c r="R1014" s="84"/>
      <c r="S1014" s="84"/>
      <c r="T1014" s="84"/>
      <c r="U1014" s="3"/>
      <c r="V1014" s="42">
        <v>0</v>
      </c>
      <c r="W1014" s="42" t="s">
        <v>2562</v>
      </c>
      <c r="X1014" s="42" t="s">
        <v>2562</v>
      </c>
      <c r="Y1014" s="42" t="s">
        <v>2562</v>
      </c>
      <c r="Z1014" s="42" t="s">
        <v>2562</v>
      </c>
      <c r="AA1014" s="42" t="s">
        <v>2562</v>
      </c>
      <c r="AB1014" s="42" t="s">
        <v>2562</v>
      </c>
      <c r="AC1014" s="42" t="s">
        <v>2562</v>
      </c>
      <c r="AD1014" s="167"/>
      <c r="AE1014" s="167"/>
      <c r="AF1014" s="167"/>
      <c r="AG1014" s="167"/>
      <c r="AH1014" s="167"/>
      <c r="AI1014" s="167"/>
      <c r="AJ1014" s="167"/>
      <c r="AK1014" s="167"/>
      <c r="AL1014" s="167"/>
      <c r="AM1014" s="167"/>
    </row>
    <row r="1015" spans="1:39" s="4" customFormat="1" x14ac:dyDescent="0.2">
      <c r="A1015" s="43"/>
      <c r="B1015" s="44"/>
      <c r="C1015" s="43"/>
      <c r="D1015" s="58"/>
      <c r="E1015" s="43"/>
      <c r="F1015" s="45"/>
      <c r="G1015" s="45"/>
      <c r="H1015" s="46"/>
      <c r="I1015" s="42"/>
      <c r="J1015" s="42"/>
      <c r="K1015" s="3"/>
      <c r="L1015" s="58"/>
      <c r="M1015" s="58"/>
      <c r="N1015" s="58"/>
      <c r="O1015" s="58"/>
      <c r="P1015" s="55"/>
      <c r="Q1015" s="58"/>
      <c r="R1015" s="84"/>
      <c r="S1015" s="84"/>
      <c r="T1015" s="84"/>
      <c r="U1015" s="3"/>
      <c r="V1015" s="42">
        <v>0</v>
      </c>
      <c r="W1015" s="42" t="s">
        <v>2562</v>
      </c>
      <c r="X1015" s="42" t="s">
        <v>2562</v>
      </c>
      <c r="Y1015" s="42" t="s">
        <v>2562</v>
      </c>
      <c r="Z1015" s="42" t="s">
        <v>2562</v>
      </c>
      <c r="AA1015" s="42" t="s">
        <v>2562</v>
      </c>
      <c r="AB1015" s="42" t="s">
        <v>2562</v>
      </c>
      <c r="AC1015" s="42" t="s">
        <v>2562</v>
      </c>
      <c r="AD1015" s="167"/>
      <c r="AE1015" s="167"/>
      <c r="AF1015" s="167"/>
      <c r="AG1015" s="167"/>
      <c r="AH1015" s="167"/>
      <c r="AI1015" s="167"/>
      <c r="AJ1015" s="167"/>
      <c r="AK1015" s="167"/>
      <c r="AL1015" s="167"/>
      <c r="AM1015" s="167"/>
    </row>
    <row r="1016" spans="1:39" s="4" customFormat="1" x14ac:dyDescent="0.2">
      <c r="A1016" s="43"/>
      <c r="B1016" s="44"/>
      <c r="C1016" s="43"/>
      <c r="D1016" s="58"/>
      <c r="E1016" s="43"/>
      <c r="F1016" s="45"/>
      <c r="G1016" s="45"/>
      <c r="H1016" s="46"/>
      <c r="I1016" s="42"/>
      <c r="J1016" s="42"/>
      <c r="K1016" s="3"/>
      <c r="L1016" s="58"/>
      <c r="M1016" s="58"/>
      <c r="N1016" s="58"/>
      <c r="O1016" s="58"/>
      <c r="P1016" s="55"/>
      <c r="Q1016" s="58"/>
      <c r="R1016" s="84"/>
      <c r="S1016" s="84"/>
      <c r="T1016" s="84"/>
      <c r="U1016" s="3"/>
      <c r="V1016" s="42">
        <v>0</v>
      </c>
      <c r="W1016" s="42" t="s">
        <v>2562</v>
      </c>
      <c r="X1016" s="42" t="s">
        <v>2562</v>
      </c>
      <c r="Y1016" s="42" t="s">
        <v>2562</v>
      </c>
      <c r="Z1016" s="42" t="s">
        <v>2562</v>
      </c>
      <c r="AA1016" s="42" t="s">
        <v>2562</v>
      </c>
      <c r="AB1016" s="42" t="s">
        <v>2562</v>
      </c>
      <c r="AC1016" s="42" t="s">
        <v>2562</v>
      </c>
      <c r="AD1016" s="167"/>
      <c r="AE1016" s="167"/>
      <c r="AF1016" s="167"/>
      <c r="AG1016" s="167"/>
      <c r="AH1016" s="167"/>
      <c r="AI1016" s="167"/>
      <c r="AJ1016" s="167"/>
      <c r="AK1016" s="167"/>
      <c r="AL1016" s="167"/>
      <c r="AM1016" s="167"/>
    </row>
    <row r="1017" spans="1:39" s="4" customFormat="1" x14ac:dyDescent="0.2">
      <c r="A1017" s="43"/>
      <c r="B1017" s="44"/>
      <c r="C1017" s="43"/>
      <c r="D1017" s="58"/>
      <c r="E1017" s="43"/>
      <c r="F1017" s="45"/>
      <c r="G1017" s="45"/>
      <c r="H1017" s="46"/>
      <c r="I1017" s="42"/>
      <c r="J1017" s="42"/>
      <c r="K1017" s="3"/>
      <c r="L1017" s="58"/>
      <c r="M1017" s="58"/>
      <c r="N1017" s="58"/>
      <c r="O1017" s="58"/>
      <c r="P1017" s="55"/>
      <c r="Q1017" s="58"/>
      <c r="R1017" s="84"/>
      <c r="S1017" s="84"/>
      <c r="T1017" s="84"/>
      <c r="U1017" s="3"/>
      <c r="V1017" s="42">
        <v>0</v>
      </c>
      <c r="W1017" s="42" t="s">
        <v>2562</v>
      </c>
      <c r="X1017" s="42" t="s">
        <v>2562</v>
      </c>
      <c r="Y1017" s="42" t="s">
        <v>2562</v>
      </c>
      <c r="Z1017" s="42" t="s">
        <v>2562</v>
      </c>
      <c r="AA1017" s="42" t="s">
        <v>2562</v>
      </c>
      <c r="AB1017" s="42" t="s">
        <v>2562</v>
      </c>
      <c r="AC1017" s="42" t="s">
        <v>2562</v>
      </c>
      <c r="AD1017" s="167"/>
      <c r="AE1017" s="167"/>
      <c r="AF1017" s="167"/>
      <c r="AG1017" s="167"/>
      <c r="AH1017" s="167"/>
      <c r="AI1017" s="167"/>
      <c r="AJ1017" s="167"/>
      <c r="AK1017" s="167"/>
      <c r="AL1017" s="167"/>
      <c r="AM1017" s="167"/>
    </row>
    <row r="1018" spans="1:39" s="4" customFormat="1" x14ac:dyDescent="0.2">
      <c r="A1018" s="43"/>
      <c r="B1018" s="44"/>
      <c r="C1018" s="43"/>
      <c r="D1018" s="58"/>
      <c r="E1018" s="43"/>
      <c r="F1018" s="45"/>
      <c r="G1018" s="45"/>
      <c r="H1018" s="46"/>
      <c r="I1018" s="42"/>
      <c r="J1018" s="42"/>
      <c r="K1018" s="3"/>
      <c r="L1018" s="58"/>
      <c r="M1018" s="58"/>
      <c r="N1018" s="58"/>
      <c r="O1018" s="58"/>
      <c r="P1018" s="55"/>
      <c r="Q1018" s="58"/>
      <c r="R1018" s="84"/>
      <c r="S1018" s="84"/>
      <c r="T1018" s="84"/>
      <c r="U1018" s="3"/>
      <c r="V1018" s="42">
        <v>0</v>
      </c>
      <c r="W1018" s="42" t="s">
        <v>2562</v>
      </c>
      <c r="X1018" s="42" t="s">
        <v>2562</v>
      </c>
      <c r="Y1018" s="42" t="s">
        <v>2562</v>
      </c>
      <c r="Z1018" s="42" t="s">
        <v>2562</v>
      </c>
      <c r="AA1018" s="42" t="s">
        <v>2562</v>
      </c>
      <c r="AB1018" s="42" t="s">
        <v>2562</v>
      </c>
      <c r="AC1018" s="42" t="s">
        <v>2562</v>
      </c>
      <c r="AD1018" s="167"/>
      <c r="AE1018" s="167"/>
      <c r="AF1018" s="167"/>
      <c r="AG1018" s="167"/>
      <c r="AH1018" s="167"/>
      <c r="AI1018" s="167"/>
      <c r="AJ1018" s="167"/>
      <c r="AK1018" s="167"/>
      <c r="AL1018" s="167"/>
      <c r="AM1018" s="167"/>
    </row>
    <row r="1019" spans="1:39" s="4" customFormat="1" x14ac:dyDescent="0.2">
      <c r="A1019" s="43"/>
      <c r="B1019" s="44"/>
      <c r="C1019" s="43"/>
      <c r="D1019" s="58"/>
      <c r="E1019" s="43"/>
      <c r="F1019" s="45"/>
      <c r="G1019" s="45"/>
      <c r="H1019" s="46"/>
      <c r="I1019" s="42"/>
      <c r="J1019" s="42"/>
      <c r="K1019" s="3"/>
      <c r="L1019" s="58"/>
      <c r="M1019" s="58"/>
      <c r="N1019" s="58"/>
      <c r="O1019" s="58"/>
      <c r="P1019" s="55"/>
      <c r="Q1019" s="58"/>
      <c r="R1019" s="84"/>
      <c r="S1019" s="84"/>
      <c r="T1019" s="84"/>
      <c r="U1019" s="3"/>
      <c r="V1019" s="42">
        <v>0</v>
      </c>
      <c r="W1019" s="42" t="s">
        <v>2562</v>
      </c>
      <c r="X1019" s="42" t="s">
        <v>2562</v>
      </c>
      <c r="Y1019" s="42" t="s">
        <v>2562</v>
      </c>
      <c r="Z1019" s="42" t="s">
        <v>2562</v>
      </c>
      <c r="AA1019" s="42" t="s">
        <v>2562</v>
      </c>
      <c r="AB1019" s="42" t="s">
        <v>2562</v>
      </c>
      <c r="AC1019" s="42" t="s">
        <v>2562</v>
      </c>
      <c r="AD1019" s="167"/>
      <c r="AE1019" s="167"/>
      <c r="AF1019" s="167"/>
      <c r="AG1019" s="167"/>
      <c r="AH1019" s="167"/>
      <c r="AI1019" s="167"/>
      <c r="AJ1019" s="167"/>
      <c r="AK1019" s="167"/>
      <c r="AL1019" s="167"/>
      <c r="AM1019" s="167"/>
    </row>
    <row r="1020" spans="1:39" s="4" customFormat="1" x14ac:dyDescent="0.2">
      <c r="A1020" s="43"/>
      <c r="B1020" s="44"/>
      <c r="C1020" s="43"/>
      <c r="D1020" s="58"/>
      <c r="E1020" s="43"/>
      <c r="F1020" s="45"/>
      <c r="G1020" s="45"/>
      <c r="H1020" s="46"/>
      <c r="I1020" s="42"/>
      <c r="J1020" s="42"/>
      <c r="K1020" s="3"/>
      <c r="L1020" s="58"/>
      <c r="M1020" s="58"/>
      <c r="N1020" s="58"/>
      <c r="O1020" s="58"/>
      <c r="P1020" s="55"/>
      <c r="Q1020" s="58"/>
      <c r="R1020" s="84"/>
      <c r="S1020" s="84"/>
      <c r="T1020" s="84"/>
      <c r="U1020" s="3"/>
      <c r="V1020" s="42">
        <v>0</v>
      </c>
      <c r="W1020" s="42" t="s">
        <v>2562</v>
      </c>
      <c r="X1020" s="42" t="s">
        <v>2562</v>
      </c>
      <c r="Y1020" s="42" t="s">
        <v>2562</v>
      </c>
      <c r="Z1020" s="42" t="s">
        <v>2562</v>
      </c>
      <c r="AA1020" s="42" t="s">
        <v>2562</v>
      </c>
      <c r="AB1020" s="42" t="s">
        <v>2562</v>
      </c>
      <c r="AC1020" s="42" t="s">
        <v>2562</v>
      </c>
      <c r="AD1020" s="167"/>
      <c r="AE1020" s="167"/>
      <c r="AF1020" s="167"/>
      <c r="AG1020" s="167"/>
      <c r="AH1020" s="167"/>
      <c r="AI1020" s="167"/>
      <c r="AJ1020" s="167"/>
      <c r="AK1020" s="167"/>
      <c r="AL1020" s="167"/>
      <c r="AM1020" s="167"/>
    </row>
    <row r="1021" spans="1:39" s="4" customFormat="1" x14ac:dyDescent="0.2">
      <c r="A1021" s="43"/>
      <c r="B1021" s="44"/>
      <c r="C1021" s="43"/>
      <c r="D1021" s="58"/>
      <c r="E1021" s="43"/>
      <c r="F1021" s="45"/>
      <c r="G1021" s="45"/>
      <c r="H1021" s="46"/>
      <c r="I1021" s="42"/>
      <c r="J1021" s="42"/>
      <c r="K1021" s="3"/>
      <c r="L1021" s="58"/>
      <c r="M1021" s="58"/>
      <c r="N1021" s="58"/>
      <c r="O1021" s="58"/>
      <c r="P1021" s="55"/>
      <c r="Q1021" s="58"/>
      <c r="R1021" s="84"/>
      <c r="S1021" s="84"/>
      <c r="T1021" s="84"/>
      <c r="U1021" s="3"/>
      <c r="V1021" s="42">
        <v>0</v>
      </c>
      <c r="W1021" s="42" t="s">
        <v>2562</v>
      </c>
      <c r="X1021" s="42" t="s">
        <v>2562</v>
      </c>
      <c r="Y1021" s="42" t="s">
        <v>2562</v>
      </c>
      <c r="Z1021" s="42" t="s">
        <v>2562</v>
      </c>
      <c r="AA1021" s="42" t="s">
        <v>2562</v>
      </c>
      <c r="AB1021" s="42" t="s">
        <v>2562</v>
      </c>
      <c r="AC1021" s="42" t="s">
        <v>2562</v>
      </c>
      <c r="AD1021" s="167"/>
      <c r="AE1021" s="167"/>
      <c r="AF1021" s="167"/>
      <c r="AG1021" s="167"/>
      <c r="AH1021" s="167"/>
      <c r="AI1021" s="167"/>
      <c r="AJ1021" s="167"/>
      <c r="AK1021" s="167"/>
      <c r="AL1021" s="167"/>
      <c r="AM1021" s="167"/>
    </row>
    <row r="1022" spans="1:39" s="4" customFormat="1" x14ac:dyDescent="0.2">
      <c r="A1022" s="43"/>
      <c r="B1022" s="44"/>
      <c r="C1022" s="43"/>
      <c r="D1022" s="58"/>
      <c r="E1022" s="43"/>
      <c r="F1022" s="45"/>
      <c r="G1022" s="45"/>
      <c r="H1022" s="46"/>
      <c r="I1022" s="42"/>
      <c r="J1022" s="42"/>
      <c r="K1022" s="3"/>
      <c r="L1022" s="58"/>
      <c r="M1022" s="58"/>
      <c r="N1022" s="58"/>
      <c r="O1022" s="58"/>
      <c r="P1022" s="55"/>
      <c r="Q1022" s="58"/>
      <c r="R1022" s="84"/>
      <c r="S1022" s="84"/>
      <c r="T1022" s="84"/>
      <c r="U1022" s="3"/>
      <c r="V1022" s="42">
        <v>0</v>
      </c>
      <c r="W1022" s="42" t="s">
        <v>2562</v>
      </c>
      <c r="X1022" s="42" t="s">
        <v>2562</v>
      </c>
      <c r="Y1022" s="42" t="s">
        <v>2562</v>
      </c>
      <c r="Z1022" s="42" t="s">
        <v>2562</v>
      </c>
      <c r="AA1022" s="42" t="s">
        <v>2562</v>
      </c>
      <c r="AB1022" s="42" t="s">
        <v>2562</v>
      </c>
      <c r="AC1022" s="42" t="s">
        <v>2562</v>
      </c>
      <c r="AD1022" s="167"/>
      <c r="AE1022" s="167"/>
      <c r="AF1022" s="167"/>
      <c r="AG1022" s="167"/>
      <c r="AH1022" s="167"/>
      <c r="AI1022" s="167"/>
      <c r="AJ1022" s="167"/>
      <c r="AK1022" s="167"/>
      <c r="AL1022" s="167"/>
      <c r="AM1022" s="167"/>
    </row>
    <row r="1023" spans="1:39" s="4" customFormat="1" x14ac:dyDescent="0.2">
      <c r="A1023" s="43"/>
      <c r="B1023" s="44"/>
      <c r="C1023" s="43"/>
      <c r="D1023" s="58"/>
      <c r="E1023" s="43"/>
      <c r="F1023" s="45"/>
      <c r="G1023" s="45"/>
      <c r="H1023" s="46"/>
      <c r="I1023" s="42"/>
      <c r="J1023" s="42"/>
      <c r="K1023" s="3"/>
      <c r="L1023" s="58"/>
      <c r="M1023" s="58"/>
      <c r="N1023" s="58"/>
      <c r="O1023" s="58"/>
      <c r="P1023" s="55"/>
      <c r="Q1023" s="58"/>
      <c r="R1023" s="84"/>
      <c r="S1023" s="84"/>
      <c r="T1023" s="84"/>
      <c r="U1023" s="3"/>
      <c r="V1023" s="42">
        <v>0</v>
      </c>
      <c r="W1023" s="42" t="s">
        <v>2562</v>
      </c>
      <c r="X1023" s="42" t="s">
        <v>2562</v>
      </c>
      <c r="Y1023" s="42" t="s">
        <v>2562</v>
      </c>
      <c r="Z1023" s="42" t="s">
        <v>2562</v>
      </c>
      <c r="AA1023" s="42" t="s">
        <v>2562</v>
      </c>
      <c r="AB1023" s="42" t="s">
        <v>2562</v>
      </c>
      <c r="AC1023" s="42" t="s">
        <v>2562</v>
      </c>
      <c r="AD1023" s="167"/>
      <c r="AE1023" s="167"/>
      <c r="AF1023" s="167"/>
      <c r="AG1023" s="167"/>
      <c r="AH1023" s="167"/>
      <c r="AI1023" s="167"/>
      <c r="AJ1023" s="167"/>
      <c r="AK1023" s="167"/>
      <c r="AL1023" s="167"/>
      <c r="AM1023" s="167"/>
    </row>
    <row r="1024" spans="1:39" s="4" customFormat="1" x14ac:dyDescent="0.2">
      <c r="A1024" s="43"/>
      <c r="B1024" s="44"/>
      <c r="C1024" s="43"/>
      <c r="D1024" s="58"/>
      <c r="E1024" s="43"/>
      <c r="F1024" s="45"/>
      <c r="G1024" s="45"/>
      <c r="H1024" s="46"/>
      <c r="I1024" s="42"/>
      <c r="J1024" s="42"/>
      <c r="K1024" s="3"/>
      <c r="L1024" s="58"/>
      <c r="M1024" s="58"/>
      <c r="N1024" s="58"/>
      <c r="O1024" s="58"/>
      <c r="P1024" s="55"/>
      <c r="Q1024" s="58"/>
      <c r="R1024" s="84"/>
      <c r="S1024" s="84"/>
      <c r="T1024" s="84"/>
      <c r="U1024" s="3"/>
      <c r="V1024" s="42">
        <v>0</v>
      </c>
      <c r="W1024" s="42" t="s">
        <v>2562</v>
      </c>
      <c r="X1024" s="42" t="s">
        <v>2562</v>
      </c>
      <c r="Y1024" s="42" t="s">
        <v>2562</v>
      </c>
      <c r="Z1024" s="42" t="s">
        <v>2562</v>
      </c>
      <c r="AA1024" s="42" t="s">
        <v>2562</v>
      </c>
      <c r="AB1024" s="42" t="s">
        <v>2562</v>
      </c>
      <c r="AC1024" s="42" t="s">
        <v>2562</v>
      </c>
      <c r="AD1024" s="167"/>
      <c r="AE1024" s="167"/>
      <c r="AF1024" s="167"/>
      <c r="AG1024" s="167"/>
      <c r="AH1024" s="167"/>
      <c r="AI1024" s="167"/>
      <c r="AJ1024" s="167"/>
      <c r="AK1024" s="167"/>
      <c r="AL1024" s="167"/>
      <c r="AM1024" s="167"/>
    </row>
    <row r="1025" spans="1:39" s="4" customFormat="1" x14ac:dyDescent="0.2">
      <c r="A1025" s="43"/>
      <c r="B1025" s="44"/>
      <c r="C1025" s="43"/>
      <c r="D1025" s="58"/>
      <c r="E1025" s="43"/>
      <c r="F1025" s="45"/>
      <c r="G1025" s="45"/>
      <c r="H1025" s="46"/>
      <c r="I1025" s="42"/>
      <c r="J1025" s="42"/>
      <c r="K1025" s="3"/>
      <c r="L1025" s="58"/>
      <c r="M1025" s="58"/>
      <c r="N1025" s="58"/>
      <c r="O1025" s="58"/>
      <c r="P1025" s="55"/>
      <c r="Q1025" s="58"/>
      <c r="R1025" s="84"/>
      <c r="S1025" s="84"/>
      <c r="T1025" s="84"/>
      <c r="U1025" s="3"/>
      <c r="V1025" s="42">
        <v>0</v>
      </c>
      <c r="W1025" s="42" t="s">
        <v>2562</v>
      </c>
      <c r="X1025" s="42" t="s">
        <v>2562</v>
      </c>
      <c r="Y1025" s="42" t="s">
        <v>2562</v>
      </c>
      <c r="Z1025" s="42" t="s">
        <v>2562</v>
      </c>
      <c r="AA1025" s="42" t="s">
        <v>2562</v>
      </c>
      <c r="AB1025" s="42" t="s">
        <v>2562</v>
      </c>
      <c r="AC1025" s="42" t="s">
        <v>2562</v>
      </c>
      <c r="AD1025" s="167"/>
      <c r="AE1025" s="167"/>
      <c r="AF1025" s="167"/>
      <c r="AG1025" s="167"/>
      <c r="AH1025" s="167"/>
      <c r="AI1025" s="167"/>
      <c r="AJ1025" s="167"/>
      <c r="AK1025" s="167"/>
      <c r="AL1025" s="167"/>
      <c r="AM1025" s="167"/>
    </row>
    <row r="1026" spans="1:39" s="4" customFormat="1" x14ac:dyDescent="0.2">
      <c r="A1026" s="43"/>
      <c r="B1026" s="44"/>
      <c r="C1026" s="43"/>
      <c r="D1026" s="58"/>
      <c r="E1026" s="43"/>
      <c r="F1026" s="45"/>
      <c r="G1026" s="45"/>
      <c r="H1026" s="46"/>
      <c r="I1026" s="42"/>
      <c r="J1026" s="42"/>
      <c r="K1026" s="3"/>
      <c r="L1026" s="58"/>
      <c r="M1026" s="58"/>
      <c r="N1026" s="58"/>
      <c r="O1026" s="58"/>
      <c r="P1026" s="55"/>
      <c r="Q1026" s="58"/>
      <c r="R1026" s="84"/>
      <c r="S1026" s="84"/>
      <c r="T1026" s="84"/>
      <c r="U1026" s="3"/>
      <c r="V1026" s="42">
        <v>0</v>
      </c>
      <c r="W1026" s="42" t="s">
        <v>2562</v>
      </c>
      <c r="X1026" s="42" t="s">
        <v>2562</v>
      </c>
      <c r="Y1026" s="42" t="s">
        <v>2562</v>
      </c>
      <c r="Z1026" s="42" t="s">
        <v>2562</v>
      </c>
      <c r="AA1026" s="42" t="s">
        <v>2562</v>
      </c>
      <c r="AB1026" s="42" t="s">
        <v>2562</v>
      </c>
      <c r="AC1026" s="42" t="s">
        <v>2562</v>
      </c>
      <c r="AD1026" s="167"/>
      <c r="AE1026" s="167"/>
      <c r="AF1026" s="167"/>
      <c r="AG1026" s="167"/>
      <c r="AH1026" s="167"/>
      <c r="AI1026" s="167"/>
      <c r="AJ1026" s="167"/>
      <c r="AK1026" s="167"/>
      <c r="AL1026" s="167"/>
      <c r="AM1026" s="167"/>
    </row>
    <row r="1027" spans="1:39" s="4" customFormat="1" x14ac:dyDescent="0.2">
      <c r="A1027" s="43"/>
      <c r="B1027" s="44"/>
      <c r="C1027" s="43"/>
      <c r="D1027" s="58"/>
      <c r="E1027" s="43"/>
      <c r="F1027" s="45"/>
      <c r="G1027" s="45"/>
      <c r="H1027" s="46"/>
      <c r="I1027" s="42"/>
      <c r="J1027" s="42"/>
      <c r="K1027" s="3"/>
      <c r="L1027" s="58"/>
      <c r="M1027" s="58"/>
      <c r="N1027" s="58"/>
      <c r="O1027" s="58"/>
      <c r="P1027" s="55"/>
      <c r="Q1027" s="58"/>
      <c r="R1027" s="84"/>
      <c r="S1027" s="84"/>
      <c r="T1027" s="84"/>
      <c r="U1027" s="3"/>
      <c r="V1027" s="42">
        <v>0</v>
      </c>
      <c r="W1027" s="42" t="s">
        <v>2562</v>
      </c>
      <c r="X1027" s="42" t="s">
        <v>2562</v>
      </c>
      <c r="Y1027" s="42" t="s">
        <v>2562</v>
      </c>
      <c r="Z1027" s="42" t="s">
        <v>2562</v>
      </c>
      <c r="AA1027" s="42" t="s">
        <v>2562</v>
      </c>
      <c r="AB1027" s="42" t="s">
        <v>2562</v>
      </c>
      <c r="AC1027" s="42" t="s">
        <v>2562</v>
      </c>
      <c r="AD1027" s="167"/>
      <c r="AE1027" s="167"/>
      <c r="AF1027" s="167"/>
      <c r="AG1027" s="167"/>
      <c r="AH1027" s="167"/>
      <c r="AI1027" s="167"/>
      <c r="AJ1027" s="167"/>
      <c r="AK1027" s="167"/>
      <c r="AL1027" s="167"/>
      <c r="AM1027" s="167"/>
    </row>
    <row r="1028" spans="1:39" s="4" customFormat="1" x14ac:dyDescent="0.2">
      <c r="A1028" s="43"/>
      <c r="B1028" s="44"/>
      <c r="C1028" s="43"/>
      <c r="D1028" s="58"/>
      <c r="E1028" s="43"/>
      <c r="F1028" s="45"/>
      <c r="G1028" s="45"/>
      <c r="H1028" s="46"/>
      <c r="I1028" s="42"/>
      <c r="J1028" s="42"/>
      <c r="K1028" s="3"/>
      <c r="L1028" s="58"/>
      <c r="M1028" s="58"/>
      <c r="N1028" s="58"/>
      <c r="O1028" s="58"/>
      <c r="P1028" s="55"/>
      <c r="Q1028" s="58"/>
      <c r="R1028" s="84"/>
      <c r="S1028" s="84"/>
      <c r="T1028" s="84"/>
      <c r="U1028" s="3"/>
      <c r="V1028" s="42">
        <v>0</v>
      </c>
      <c r="W1028" s="42" t="s">
        <v>2562</v>
      </c>
      <c r="X1028" s="42" t="s">
        <v>2562</v>
      </c>
      <c r="Y1028" s="42" t="s">
        <v>2562</v>
      </c>
      <c r="Z1028" s="42" t="s">
        <v>2562</v>
      </c>
      <c r="AA1028" s="42" t="s">
        <v>2562</v>
      </c>
      <c r="AB1028" s="42" t="s">
        <v>2562</v>
      </c>
      <c r="AC1028" s="42" t="s">
        <v>2562</v>
      </c>
      <c r="AD1028" s="167"/>
      <c r="AE1028" s="167"/>
      <c r="AF1028" s="167"/>
      <c r="AG1028" s="167"/>
      <c r="AH1028" s="167"/>
      <c r="AI1028" s="167"/>
      <c r="AJ1028" s="167"/>
      <c r="AK1028" s="167"/>
      <c r="AL1028" s="167"/>
      <c r="AM1028" s="167"/>
    </row>
    <row r="1029" spans="1:39" s="4" customFormat="1" x14ac:dyDescent="0.2">
      <c r="A1029" s="43"/>
      <c r="B1029" s="44"/>
      <c r="C1029" s="43"/>
      <c r="D1029" s="58"/>
      <c r="E1029" s="43"/>
      <c r="F1029" s="45"/>
      <c r="G1029" s="45"/>
      <c r="H1029" s="46"/>
      <c r="I1029" s="42"/>
      <c r="J1029" s="42"/>
      <c r="K1029" s="3"/>
      <c r="L1029" s="58"/>
      <c r="M1029" s="58"/>
      <c r="N1029" s="58"/>
      <c r="O1029" s="58"/>
      <c r="P1029" s="55"/>
      <c r="Q1029" s="58"/>
      <c r="R1029" s="84"/>
      <c r="S1029" s="84"/>
      <c r="T1029" s="84"/>
      <c r="U1029" s="3"/>
      <c r="V1029" s="42">
        <v>0</v>
      </c>
      <c r="W1029" s="42" t="s">
        <v>2562</v>
      </c>
      <c r="X1029" s="42" t="s">
        <v>2562</v>
      </c>
      <c r="Y1029" s="42" t="s">
        <v>2562</v>
      </c>
      <c r="Z1029" s="42" t="s">
        <v>2562</v>
      </c>
      <c r="AA1029" s="42" t="s">
        <v>2562</v>
      </c>
      <c r="AB1029" s="42" t="s">
        <v>2562</v>
      </c>
      <c r="AC1029" s="42" t="s">
        <v>2562</v>
      </c>
      <c r="AD1029" s="167"/>
      <c r="AE1029" s="167"/>
      <c r="AF1029" s="167"/>
      <c r="AG1029" s="167"/>
      <c r="AH1029" s="167"/>
      <c r="AI1029" s="167"/>
      <c r="AJ1029" s="167"/>
      <c r="AK1029" s="167"/>
      <c r="AL1029" s="167"/>
      <c r="AM1029" s="167"/>
    </row>
    <row r="1030" spans="1:39" s="4" customFormat="1" x14ac:dyDescent="0.2">
      <c r="A1030" s="43"/>
      <c r="B1030" s="44"/>
      <c r="C1030" s="43"/>
      <c r="D1030" s="58"/>
      <c r="E1030" s="43"/>
      <c r="F1030" s="45"/>
      <c r="G1030" s="45"/>
      <c r="H1030" s="46"/>
      <c r="I1030" s="42"/>
      <c r="J1030" s="42"/>
      <c r="K1030" s="3"/>
      <c r="L1030" s="58"/>
      <c r="M1030" s="58"/>
      <c r="N1030" s="58"/>
      <c r="O1030" s="58"/>
      <c r="P1030" s="55"/>
      <c r="Q1030" s="58"/>
      <c r="R1030" s="84"/>
      <c r="S1030" s="84"/>
      <c r="T1030" s="84"/>
      <c r="U1030" s="3"/>
      <c r="V1030" s="42">
        <v>0</v>
      </c>
      <c r="W1030" s="42" t="s">
        <v>2562</v>
      </c>
      <c r="X1030" s="42" t="s">
        <v>2562</v>
      </c>
      <c r="Y1030" s="42" t="s">
        <v>2562</v>
      </c>
      <c r="Z1030" s="42" t="s">
        <v>2562</v>
      </c>
      <c r="AA1030" s="42" t="s">
        <v>2562</v>
      </c>
      <c r="AB1030" s="42" t="s">
        <v>2562</v>
      </c>
      <c r="AC1030" s="42" t="s">
        <v>2562</v>
      </c>
      <c r="AD1030" s="167"/>
      <c r="AE1030" s="167"/>
      <c r="AF1030" s="167"/>
      <c r="AG1030" s="167"/>
      <c r="AH1030" s="167"/>
      <c r="AI1030" s="167"/>
      <c r="AJ1030" s="167"/>
      <c r="AK1030" s="167"/>
      <c r="AL1030" s="167"/>
      <c r="AM1030" s="167"/>
    </row>
    <row r="1031" spans="1:39" s="4" customFormat="1" x14ac:dyDescent="0.2">
      <c r="A1031" s="43"/>
      <c r="B1031" s="44"/>
      <c r="C1031" s="43"/>
      <c r="D1031" s="58"/>
      <c r="E1031" s="43"/>
      <c r="F1031" s="45"/>
      <c r="G1031" s="45"/>
      <c r="H1031" s="46"/>
      <c r="I1031" s="42"/>
      <c r="J1031" s="42"/>
      <c r="K1031" s="3"/>
      <c r="L1031" s="58"/>
      <c r="M1031" s="58"/>
      <c r="N1031" s="58"/>
      <c r="O1031" s="58"/>
      <c r="P1031" s="55"/>
      <c r="Q1031" s="58"/>
      <c r="R1031" s="84"/>
      <c r="S1031" s="84"/>
      <c r="T1031" s="84"/>
      <c r="U1031" s="3"/>
      <c r="V1031" s="42">
        <v>0</v>
      </c>
      <c r="W1031" s="42" t="s">
        <v>2562</v>
      </c>
      <c r="X1031" s="42" t="s">
        <v>2562</v>
      </c>
      <c r="Y1031" s="42" t="s">
        <v>2562</v>
      </c>
      <c r="Z1031" s="42" t="s">
        <v>2562</v>
      </c>
      <c r="AA1031" s="42" t="s">
        <v>2562</v>
      </c>
      <c r="AB1031" s="42" t="s">
        <v>2562</v>
      </c>
      <c r="AC1031" s="42" t="s">
        <v>2562</v>
      </c>
      <c r="AD1031" s="167"/>
      <c r="AE1031" s="167"/>
      <c r="AF1031" s="167"/>
      <c r="AG1031" s="167"/>
      <c r="AH1031" s="167"/>
      <c r="AI1031" s="167"/>
      <c r="AJ1031" s="167"/>
      <c r="AK1031" s="167"/>
      <c r="AL1031" s="167"/>
      <c r="AM1031" s="167"/>
    </row>
    <row r="1032" spans="1:39" s="4" customFormat="1" x14ac:dyDescent="0.2">
      <c r="A1032" s="43"/>
      <c r="B1032" s="44"/>
      <c r="C1032" s="43"/>
      <c r="D1032" s="58"/>
      <c r="E1032" s="43"/>
      <c r="F1032" s="45"/>
      <c r="G1032" s="45"/>
      <c r="H1032" s="46"/>
      <c r="I1032" s="42"/>
      <c r="J1032" s="42"/>
      <c r="K1032" s="3"/>
      <c r="L1032" s="58"/>
      <c r="M1032" s="58"/>
      <c r="N1032" s="58"/>
      <c r="O1032" s="58"/>
      <c r="P1032" s="55"/>
      <c r="Q1032" s="58"/>
      <c r="R1032" s="84"/>
      <c r="S1032" s="84"/>
      <c r="T1032" s="84"/>
      <c r="U1032" s="3"/>
      <c r="V1032" s="42">
        <v>0</v>
      </c>
      <c r="W1032" s="42" t="s">
        <v>2562</v>
      </c>
      <c r="X1032" s="42" t="s">
        <v>2562</v>
      </c>
      <c r="Y1032" s="42" t="s">
        <v>2562</v>
      </c>
      <c r="Z1032" s="42" t="s">
        <v>2562</v>
      </c>
      <c r="AA1032" s="42" t="s">
        <v>2562</v>
      </c>
      <c r="AB1032" s="42" t="s">
        <v>2562</v>
      </c>
      <c r="AC1032" s="42" t="s">
        <v>2562</v>
      </c>
      <c r="AD1032" s="167"/>
      <c r="AE1032" s="167"/>
      <c r="AF1032" s="167"/>
      <c r="AG1032" s="167"/>
      <c r="AH1032" s="167"/>
      <c r="AI1032" s="167"/>
      <c r="AJ1032" s="167"/>
      <c r="AK1032" s="167"/>
      <c r="AL1032" s="167"/>
      <c r="AM1032" s="167"/>
    </row>
    <row r="1033" spans="1:39" s="4" customFormat="1" x14ac:dyDescent="0.2">
      <c r="A1033" s="43"/>
      <c r="B1033" s="44"/>
      <c r="C1033" s="43"/>
      <c r="D1033" s="58"/>
      <c r="E1033" s="43"/>
      <c r="F1033" s="45"/>
      <c r="G1033" s="45"/>
      <c r="H1033" s="46"/>
      <c r="I1033" s="42"/>
      <c r="J1033" s="42"/>
      <c r="K1033" s="3"/>
      <c r="L1033" s="58"/>
      <c r="M1033" s="58"/>
      <c r="N1033" s="58"/>
      <c r="O1033" s="58"/>
      <c r="P1033" s="55"/>
      <c r="Q1033" s="58"/>
      <c r="R1033" s="84"/>
      <c r="S1033" s="84"/>
      <c r="T1033" s="84"/>
      <c r="U1033" s="3"/>
      <c r="V1033" s="42">
        <v>0</v>
      </c>
      <c r="W1033" s="42" t="s">
        <v>2562</v>
      </c>
      <c r="X1033" s="42" t="s">
        <v>2562</v>
      </c>
      <c r="Y1033" s="42" t="s">
        <v>2562</v>
      </c>
      <c r="Z1033" s="42" t="s">
        <v>2562</v>
      </c>
      <c r="AA1033" s="42" t="s">
        <v>2562</v>
      </c>
      <c r="AB1033" s="42" t="s">
        <v>2562</v>
      </c>
      <c r="AC1033" s="42" t="s">
        <v>2562</v>
      </c>
      <c r="AD1033" s="167"/>
      <c r="AE1033" s="167"/>
      <c r="AF1033" s="167"/>
      <c r="AG1033" s="167"/>
      <c r="AH1033" s="167"/>
      <c r="AI1033" s="167"/>
      <c r="AJ1033" s="167"/>
      <c r="AK1033" s="167"/>
      <c r="AL1033" s="167"/>
      <c r="AM1033" s="167"/>
    </row>
    <row r="1034" spans="1:39" s="4" customFormat="1" x14ac:dyDescent="0.2">
      <c r="A1034" s="43"/>
      <c r="B1034" s="44"/>
      <c r="C1034" s="43"/>
      <c r="D1034" s="58"/>
      <c r="E1034" s="43"/>
      <c r="F1034" s="45"/>
      <c r="G1034" s="45"/>
      <c r="H1034" s="46"/>
      <c r="I1034" s="42"/>
      <c r="J1034" s="42"/>
      <c r="K1034" s="3"/>
      <c r="L1034" s="58"/>
      <c r="M1034" s="58"/>
      <c r="N1034" s="58"/>
      <c r="O1034" s="58"/>
      <c r="P1034" s="55"/>
      <c r="Q1034" s="58"/>
      <c r="R1034" s="84"/>
      <c r="S1034" s="84"/>
      <c r="T1034" s="84"/>
      <c r="U1034" s="3"/>
      <c r="V1034" s="42">
        <v>0</v>
      </c>
      <c r="W1034" s="42" t="s">
        <v>2562</v>
      </c>
      <c r="X1034" s="42" t="s">
        <v>2562</v>
      </c>
      <c r="Y1034" s="42" t="s">
        <v>2562</v>
      </c>
      <c r="Z1034" s="42" t="s">
        <v>2562</v>
      </c>
      <c r="AA1034" s="42" t="s">
        <v>2562</v>
      </c>
      <c r="AB1034" s="42" t="s">
        <v>2562</v>
      </c>
      <c r="AC1034" s="42" t="s">
        <v>2562</v>
      </c>
      <c r="AD1034" s="167"/>
      <c r="AE1034" s="167"/>
      <c r="AF1034" s="167"/>
      <c r="AG1034" s="167"/>
      <c r="AH1034" s="167"/>
      <c r="AI1034" s="167"/>
      <c r="AJ1034" s="167"/>
      <c r="AK1034" s="167"/>
      <c r="AL1034" s="167"/>
      <c r="AM1034" s="167"/>
    </row>
    <row r="1035" spans="1:39" s="4" customFormat="1" x14ac:dyDescent="0.2">
      <c r="A1035" s="43"/>
      <c r="B1035" s="44"/>
      <c r="C1035" s="43"/>
      <c r="D1035" s="58"/>
      <c r="E1035" s="43"/>
      <c r="F1035" s="45"/>
      <c r="G1035" s="45"/>
      <c r="H1035" s="46"/>
      <c r="I1035" s="42"/>
      <c r="J1035" s="42"/>
      <c r="K1035" s="3"/>
      <c r="L1035" s="58"/>
      <c r="M1035" s="58"/>
      <c r="N1035" s="58"/>
      <c r="O1035" s="58"/>
      <c r="P1035" s="55"/>
      <c r="Q1035" s="58"/>
      <c r="R1035" s="84"/>
      <c r="S1035" s="84"/>
      <c r="T1035" s="84"/>
      <c r="U1035" s="3"/>
      <c r="V1035" s="42">
        <v>0</v>
      </c>
      <c r="W1035" s="42" t="s">
        <v>2562</v>
      </c>
      <c r="X1035" s="42" t="s">
        <v>2562</v>
      </c>
      <c r="Y1035" s="42" t="s">
        <v>2562</v>
      </c>
      <c r="Z1035" s="42" t="s">
        <v>2562</v>
      </c>
      <c r="AA1035" s="42" t="s">
        <v>2562</v>
      </c>
      <c r="AB1035" s="42" t="s">
        <v>2562</v>
      </c>
      <c r="AC1035" s="42" t="s">
        <v>2562</v>
      </c>
      <c r="AD1035" s="167"/>
      <c r="AE1035" s="167"/>
      <c r="AF1035" s="167"/>
      <c r="AG1035" s="167"/>
      <c r="AH1035" s="167"/>
      <c r="AI1035" s="167"/>
      <c r="AJ1035" s="167"/>
      <c r="AK1035" s="167"/>
      <c r="AL1035" s="167"/>
      <c r="AM1035" s="167"/>
    </row>
    <row r="1036" spans="1:39" s="4" customFormat="1" x14ac:dyDescent="0.2">
      <c r="A1036" s="43"/>
      <c r="B1036" s="44"/>
      <c r="C1036" s="43"/>
      <c r="D1036" s="58"/>
      <c r="E1036" s="43"/>
      <c r="F1036" s="45"/>
      <c r="G1036" s="45"/>
      <c r="H1036" s="46"/>
      <c r="I1036" s="42"/>
      <c r="J1036" s="42"/>
      <c r="K1036" s="3"/>
      <c r="L1036" s="58"/>
      <c r="M1036" s="58"/>
      <c r="N1036" s="58"/>
      <c r="O1036" s="58"/>
      <c r="P1036" s="55"/>
      <c r="Q1036" s="58"/>
      <c r="R1036" s="84"/>
      <c r="S1036" s="84"/>
      <c r="T1036" s="84"/>
      <c r="U1036" s="3"/>
      <c r="V1036" s="42">
        <v>0</v>
      </c>
      <c r="W1036" s="42" t="s">
        <v>2562</v>
      </c>
      <c r="X1036" s="42" t="s">
        <v>2562</v>
      </c>
      <c r="Y1036" s="42" t="s">
        <v>2562</v>
      </c>
      <c r="Z1036" s="42" t="s">
        <v>2562</v>
      </c>
      <c r="AA1036" s="42" t="s">
        <v>2562</v>
      </c>
      <c r="AB1036" s="42" t="s">
        <v>2562</v>
      </c>
      <c r="AC1036" s="42" t="s">
        <v>2562</v>
      </c>
      <c r="AD1036" s="167"/>
      <c r="AE1036" s="167"/>
      <c r="AF1036" s="167"/>
      <c r="AG1036" s="167"/>
      <c r="AH1036" s="167"/>
      <c r="AI1036" s="167"/>
      <c r="AJ1036" s="167"/>
      <c r="AK1036" s="167"/>
      <c r="AL1036" s="167"/>
      <c r="AM1036" s="167"/>
    </row>
    <row r="1037" spans="1:39" s="4" customFormat="1" x14ac:dyDescent="0.2">
      <c r="A1037" s="43"/>
      <c r="B1037" s="44"/>
      <c r="C1037" s="43"/>
      <c r="D1037" s="58"/>
      <c r="E1037" s="43"/>
      <c r="F1037" s="45"/>
      <c r="G1037" s="45"/>
      <c r="H1037" s="46"/>
      <c r="I1037" s="42"/>
      <c r="J1037" s="42"/>
      <c r="K1037" s="3"/>
      <c r="L1037" s="58"/>
      <c r="M1037" s="58"/>
      <c r="N1037" s="58"/>
      <c r="O1037" s="58"/>
      <c r="P1037" s="55"/>
      <c r="Q1037" s="58"/>
      <c r="R1037" s="84"/>
      <c r="S1037" s="84"/>
      <c r="T1037" s="84"/>
      <c r="U1037" s="3"/>
      <c r="V1037" s="42">
        <v>0</v>
      </c>
      <c r="W1037" s="42" t="s">
        <v>2562</v>
      </c>
      <c r="X1037" s="42" t="s">
        <v>2562</v>
      </c>
      <c r="Y1037" s="42" t="s">
        <v>2562</v>
      </c>
      <c r="Z1037" s="42" t="s">
        <v>2562</v>
      </c>
      <c r="AA1037" s="42" t="s">
        <v>2562</v>
      </c>
      <c r="AB1037" s="42" t="s">
        <v>2562</v>
      </c>
      <c r="AC1037" s="42" t="s">
        <v>2562</v>
      </c>
      <c r="AD1037" s="167"/>
      <c r="AE1037" s="167"/>
      <c r="AF1037" s="167"/>
      <c r="AG1037" s="167"/>
      <c r="AH1037" s="167"/>
      <c r="AI1037" s="167"/>
      <c r="AJ1037" s="167"/>
      <c r="AK1037" s="167"/>
      <c r="AL1037" s="167"/>
      <c r="AM1037" s="167"/>
    </row>
    <row r="1038" spans="1:39" s="4" customFormat="1" x14ac:dyDescent="0.2">
      <c r="A1038" s="43"/>
      <c r="B1038" s="44"/>
      <c r="C1038" s="43"/>
      <c r="D1038" s="58"/>
      <c r="E1038" s="43"/>
      <c r="F1038" s="45"/>
      <c r="G1038" s="45"/>
      <c r="H1038" s="46"/>
      <c r="I1038" s="42"/>
      <c r="J1038" s="42"/>
      <c r="K1038" s="3"/>
      <c r="L1038" s="58"/>
      <c r="M1038" s="58"/>
      <c r="N1038" s="58"/>
      <c r="O1038" s="58"/>
      <c r="P1038" s="55"/>
      <c r="Q1038" s="58"/>
      <c r="R1038" s="84"/>
      <c r="S1038" s="84"/>
      <c r="T1038" s="84"/>
      <c r="U1038" s="3"/>
      <c r="V1038" s="42">
        <v>0</v>
      </c>
      <c r="W1038" s="42" t="s">
        <v>2562</v>
      </c>
      <c r="X1038" s="42" t="s">
        <v>2562</v>
      </c>
      <c r="Y1038" s="42" t="s">
        <v>2562</v>
      </c>
      <c r="Z1038" s="42" t="s">
        <v>2562</v>
      </c>
      <c r="AA1038" s="42" t="s">
        <v>2562</v>
      </c>
      <c r="AB1038" s="42" t="s">
        <v>2562</v>
      </c>
      <c r="AC1038" s="42" t="s">
        <v>2562</v>
      </c>
      <c r="AD1038" s="167"/>
      <c r="AE1038" s="167"/>
      <c r="AF1038" s="167"/>
      <c r="AG1038" s="167"/>
      <c r="AH1038" s="167"/>
      <c r="AI1038" s="167"/>
      <c r="AJ1038" s="167"/>
      <c r="AK1038" s="167"/>
      <c r="AL1038" s="167"/>
      <c r="AM1038" s="167"/>
    </row>
    <row r="1039" spans="1:39" s="4" customFormat="1" x14ac:dyDescent="0.2">
      <c r="A1039" s="43"/>
      <c r="B1039" s="44"/>
      <c r="C1039" s="43"/>
      <c r="D1039" s="58"/>
      <c r="E1039" s="43"/>
      <c r="F1039" s="45"/>
      <c r="G1039" s="45"/>
      <c r="H1039" s="46"/>
      <c r="I1039" s="42"/>
      <c r="J1039" s="42"/>
      <c r="K1039" s="3"/>
      <c r="L1039" s="58"/>
      <c r="M1039" s="58"/>
      <c r="N1039" s="58"/>
      <c r="O1039" s="58"/>
      <c r="P1039" s="55"/>
      <c r="Q1039" s="58"/>
      <c r="R1039" s="84"/>
      <c r="S1039" s="84"/>
      <c r="T1039" s="84"/>
      <c r="U1039" s="3"/>
      <c r="V1039" s="42">
        <v>0</v>
      </c>
      <c r="W1039" s="42" t="s">
        <v>2562</v>
      </c>
      <c r="X1039" s="42" t="s">
        <v>2562</v>
      </c>
      <c r="Y1039" s="42" t="s">
        <v>2562</v>
      </c>
      <c r="Z1039" s="42" t="s">
        <v>2562</v>
      </c>
      <c r="AA1039" s="42" t="s">
        <v>2562</v>
      </c>
      <c r="AB1039" s="42" t="s">
        <v>2562</v>
      </c>
      <c r="AC1039" s="42" t="s">
        <v>2562</v>
      </c>
      <c r="AD1039" s="167"/>
      <c r="AE1039" s="167"/>
      <c r="AF1039" s="167"/>
      <c r="AG1039" s="167"/>
      <c r="AH1039" s="167"/>
      <c r="AI1039" s="167"/>
      <c r="AJ1039" s="167"/>
      <c r="AK1039" s="167"/>
      <c r="AL1039" s="167"/>
      <c r="AM1039" s="167"/>
    </row>
    <row r="1040" spans="1:39" s="4" customFormat="1" x14ac:dyDescent="0.2">
      <c r="A1040" s="43"/>
      <c r="B1040" s="44"/>
      <c r="C1040" s="43"/>
      <c r="D1040" s="58"/>
      <c r="E1040" s="43"/>
      <c r="F1040" s="45"/>
      <c r="G1040" s="45"/>
      <c r="H1040" s="46"/>
      <c r="I1040" s="42"/>
      <c r="J1040" s="42"/>
      <c r="K1040" s="3"/>
      <c r="L1040" s="58"/>
      <c r="M1040" s="58"/>
      <c r="N1040" s="58"/>
      <c r="O1040" s="58"/>
      <c r="P1040" s="55"/>
      <c r="Q1040" s="58"/>
      <c r="R1040" s="84"/>
      <c r="S1040" s="84"/>
      <c r="T1040" s="84"/>
      <c r="U1040" s="3"/>
      <c r="V1040" s="42">
        <v>0</v>
      </c>
      <c r="W1040" s="42" t="s">
        <v>2562</v>
      </c>
      <c r="X1040" s="42" t="s">
        <v>2562</v>
      </c>
      <c r="Y1040" s="42" t="s">
        <v>2562</v>
      </c>
      <c r="Z1040" s="42" t="s">
        <v>2562</v>
      </c>
      <c r="AA1040" s="42" t="s">
        <v>2562</v>
      </c>
      <c r="AB1040" s="42" t="s">
        <v>2562</v>
      </c>
      <c r="AC1040" s="42" t="s">
        <v>2562</v>
      </c>
      <c r="AD1040" s="167"/>
      <c r="AE1040" s="167"/>
      <c r="AF1040" s="167"/>
      <c r="AG1040" s="167"/>
      <c r="AH1040" s="167"/>
      <c r="AI1040" s="167"/>
      <c r="AJ1040" s="167"/>
      <c r="AK1040" s="167"/>
      <c r="AL1040" s="167"/>
      <c r="AM1040" s="167"/>
    </row>
    <row r="1041" spans="1:39" s="4" customFormat="1" x14ac:dyDescent="0.2">
      <c r="A1041" s="43"/>
      <c r="B1041" s="44"/>
      <c r="C1041" s="43"/>
      <c r="D1041" s="58"/>
      <c r="E1041" s="43"/>
      <c r="F1041" s="45"/>
      <c r="G1041" s="45"/>
      <c r="H1041" s="46"/>
      <c r="I1041" s="42"/>
      <c r="J1041" s="42"/>
      <c r="K1041" s="3"/>
      <c r="L1041" s="58"/>
      <c r="M1041" s="58"/>
      <c r="N1041" s="58"/>
      <c r="O1041" s="58"/>
      <c r="P1041" s="55"/>
      <c r="Q1041" s="58"/>
      <c r="R1041" s="84"/>
      <c r="S1041" s="84"/>
      <c r="T1041" s="84"/>
      <c r="U1041" s="3"/>
      <c r="V1041" s="42">
        <v>0</v>
      </c>
      <c r="W1041" s="42" t="s">
        <v>2562</v>
      </c>
      <c r="X1041" s="42" t="s">
        <v>2562</v>
      </c>
      <c r="Y1041" s="42" t="s">
        <v>2562</v>
      </c>
      <c r="Z1041" s="42" t="s">
        <v>2562</v>
      </c>
      <c r="AA1041" s="42" t="s">
        <v>2562</v>
      </c>
      <c r="AB1041" s="42" t="s">
        <v>2562</v>
      </c>
      <c r="AC1041" s="42" t="s">
        <v>2562</v>
      </c>
      <c r="AD1041" s="167"/>
      <c r="AE1041" s="167"/>
      <c r="AF1041" s="167"/>
      <c r="AG1041" s="167"/>
      <c r="AH1041" s="167"/>
      <c r="AI1041" s="167"/>
      <c r="AJ1041" s="167"/>
      <c r="AK1041" s="167"/>
      <c r="AL1041" s="167"/>
      <c r="AM1041" s="167"/>
    </row>
    <row r="1042" spans="1:39" s="4" customFormat="1" x14ac:dyDescent="0.2">
      <c r="A1042" s="43"/>
      <c r="B1042" s="44"/>
      <c r="C1042" s="43"/>
      <c r="D1042" s="58"/>
      <c r="E1042" s="43"/>
      <c r="F1042" s="45"/>
      <c r="G1042" s="45"/>
      <c r="H1042" s="46"/>
      <c r="I1042" s="42"/>
      <c r="J1042" s="42"/>
      <c r="K1042" s="3"/>
      <c r="L1042" s="58"/>
      <c r="M1042" s="58"/>
      <c r="N1042" s="58"/>
      <c r="O1042" s="58"/>
      <c r="P1042" s="55"/>
      <c r="Q1042" s="58"/>
      <c r="R1042" s="84"/>
      <c r="S1042" s="84"/>
      <c r="T1042" s="84"/>
      <c r="U1042" s="3"/>
      <c r="V1042" s="42">
        <v>0</v>
      </c>
      <c r="W1042" s="42" t="s">
        <v>2562</v>
      </c>
      <c r="X1042" s="42" t="s">
        <v>2562</v>
      </c>
      <c r="Y1042" s="42" t="s">
        <v>2562</v>
      </c>
      <c r="Z1042" s="42" t="s">
        <v>2562</v>
      </c>
      <c r="AA1042" s="42" t="s">
        <v>2562</v>
      </c>
      <c r="AB1042" s="42" t="s">
        <v>2562</v>
      </c>
      <c r="AC1042" s="42" t="s">
        <v>2562</v>
      </c>
      <c r="AD1042" s="167"/>
      <c r="AE1042" s="167"/>
      <c r="AF1042" s="167"/>
      <c r="AG1042" s="167"/>
      <c r="AH1042" s="167"/>
      <c r="AI1042" s="167"/>
      <c r="AJ1042" s="167"/>
      <c r="AK1042" s="167"/>
      <c r="AL1042" s="167"/>
      <c r="AM1042" s="167"/>
    </row>
    <row r="1043" spans="1:39" s="4" customFormat="1" x14ac:dyDescent="0.2">
      <c r="A1043" s="43"/>
      <c r="B1043" s="44"/>
      <c r="C1043" s="43"/>
      <c r="D1043" s="58"/>
      <c r="E1043" s="43"/>
      <c r="F1043" s="45"/>
      <c r="G1043" s="45"/>
      <c r="H1043" s="46"/>
      <c r="I1043" s="42"/>
      <c r="J1043" s="42"/>
      <c r="K1043" s="3"/>
      <c r="L1043" s="58"/>
      <c r="M1043" s="58"/>
      <c r="N1043" s="58"/>
      <c r="O1043" s="58"/>
      <c r="P1043" s="55"/>
      <c r="Q1043" s="58"/>
      <c r="R1043" s="84"/>
      <c r="S1043" s="84"/>
      <c r="T1043" s="84"/>
      <c r="U1043" s="3"/>
      <c r="V1043" s="42">
        <v>0</v>
      </c>
      <c r="W1043" s="42" t="s">
        <v>2562</v>
      </c>
      <c r="X1043" s="42" t="s">
        <v>2562</v>
      </c>
      <c r="Y1043" s="42" t="s">
        <v>2562</v>
      </c>
      <c r="Z1043" s="42" t="s">
        <v>2562</v>
      </c>
      <c r="AA1043" s="42" t="s">
        <v>2562</v>
      </c>
      <c r="AB1043" s="42" t="s">
        <v>2562</v>
      </c>
      <c r="AC1043" s="42" t="s">
        <v>2562</v>
      </c>
      <c r="AD1043" s="167"/>
      <c r="AE1043" s="167"/>
      <c r="AF1043" s="167"/>
      <c r="AG1043" s="167"/>
      <c r="AH1043" s="167"/>
      <c r="AI1043" s="167"/>
      <c r="AJ1043" s="167"/>
      <c r="AK1043" s="167"/>
      <c r="AL1043" s="167"/>
      <c r="AM1043" s="167"/>
    </row>
    <row r="1044" spans="1:39" s="4" customFormat="1" x14ac:dyDescent="0.2">
      <c r="A1044" s="43"/>
      <c r="B1044" s="44"/>
      <c r="C1044" s="43"/>
      <c r="D1044" s="58"/>
      <c r="E1044" s="43"/>
      <c r="F1044" s="45"/>
      <c r="G1044" s="45"/>
      <c r="H1044" s="46"/>
      <c r="I1044" s="42"/>
      <c r="J1044" s="42"/>
      <c r="K1044" s="3"/>
      <c r="L1044" s="58"/>
      <c r="M1044" s="58"/>
      <c r="N1044" s="58"/>
      <c r="O1044" s="58"/>
      <c r="P1044" s="55"/>
      <c r="Q1044" s="58"/>
      <c r="R1044" s="84"/>
      <c r="S1044" s="84"/>
      <c r="T1044" s="84"/>
      <c r="U1044" s="3"/>
      <c r="V1044" s="42">
        <v>0</v>
      </c>
      <c r="W1044" s="42" t="s">
        <v>2562</v>
      </c>
      <c r="X1044" s="42" t="s">
        <v>2562</v>
      </c>
      <c r="Y1044" s="42" t="s">
        <v>2562</v>
      </c>
      <c r="Z1044" s="42" t="s">
        <v>2562</v>
      </c>
      <c r="AA1044" s="42" t="s">
        <v>2562</v>
      </c>
      <c r="AB1044" s="42" t="s">
        <v>2562</v>
      </c>
      <c r="AC1044" s="42" t="s">
        <v>2562</v>
      </c>
      <c r="AD1044" s="167"/>
      <c r="AE1044" s="167"/>
      <c r="AF1044" s="167"/>
      <c r="AG1044" s="167"/>
      <c r="AH1044" s="167"/>
      <c r="AI1044" s="167"/>
      <c r="AJ1044" s="167"/>
      <c r="AK1044" s="167"/>
      <c r="AL1044" s="167"/>
      <c r="AM1044" s="167"/>
    </row>
    <row r="1045" spans="1:39" s="4" customFormat="1" x14ac:dyDescent="0.2">
      <c r="A1045" s="43"/>
      <c r="B1045" s="44"/>
      <c r="C1045" s="43"/>
      <c r="D1045" s="58"/>
      <c r="E1045" s="43"/>
      <c r="F1045" s="45"/>
      <c r="G1045" s="45"/>
      <c r="H1045" s="46"/>
      <c r="I1045" s="42"/>
      <c r="J1045" s="42"/>
      <c r="K1045" s="3"/>
      <c r="L1045" s="58"/>
      <c r="M1045" s="58"/>
      <c r="N1045" s="58"/>
      <c r="O1045" s="58"/>
      <c r="P1045" s="55"/>
      <c r="Q1045" s="58"/>
      <c r="R1045" s="84"/>
      <c r="S1045" s="84"/>
      <c r="T1045" s="84"/>
      <c r="U1045" s="3"/>
      <c r="V1045" s="42">
        <v>0</v>
      </c>
      <c r="W1045" s="42" t="s">
        <v>2562</v>
      </c>
      <c r="X1045" s="42" t="s">
        <v>2562</v>
      </c>
      <c r="Y1045" s="42" t="s">
        <v>2562</v>
      </c>
      <c r="Z1045" s="42" t="s">
        <v>2562</v>
      </c>
      <c r="AA1045" s="42" t="s">
        <v>2562</v>
      </c>
      <c r="AB1045" s="42" t="s">
        <v>2562</v>
      </c>
      <c r="AC1045" s="42" t="s">
        <v>2562</v>
      </c>
      <c r="AD1045" s="167"/>
      <c r="AE1045" s="167"/>
      <c r="AF1045" s="167"/>
      <c r="AG1045" s="167"/>
      <c r="AH1045" s="167"/>
      <c r="AI1045" s="167"/>
      <c r="AJ1045" s="167"/>
      <c r="AK1045" s="167"/>
      <c r="AL1045" s="167"/>
      <c r="AM1045" s="167"/>
    </row>
    <row r="1046" spans="1:39" s="4" customFormat="1" x14ac:dyDescent="0.2">
      <c r="A1046" s="43"/>
      <c r="B1046" s="44"/>
      <c r="C1046" s="43"/>
      <c r="D1046" s="58"/>
      <c r="E1046" s="43"/>
      <c r="F1046" s="45"/>
      <c r="G1046" s="45"/>
      <c r="H1046" s="46"/>
      <c r="I1046" s="42"/>
      <c r="J1046" s="42"/>
      <c r="K1046" s="3"/>
      <c r="L1046" s="58"/>
      <c r="M1046" s="58"/>
      <c r="N1046" s="58"/>
      <c r="O1046" s="58"/>
      <c r="P1046" s="55"/>
      <c r="Q1046" s="58"/>
      <c r="R1046" s="84"/>
      <c r="S1046" s="84"/>
      <c r="T1046" s="84"/>
      <c r="U1046" s="3"/>
      <c r="V1046" s="42">
        <v>0</v>
      </c>
      <c r="W1046" s="42" t="s">
        <v>2562</v>
      </c>
      <c r="X1046" s="42" t="s">
        <v>2562</v>
      </c>
      <c r="Y1046" s="42" t="s">
        <v>2562</v>
      </c>
      <c r="Z1046" s="42" t="s">
        <v>2562</v>
      </c>
      <c r="AA1046" s="42" t="s">
        <v>2562</v>
      </c>
      <c r="AB1046" s="42" t="s">
        <v>2562</v>
      </c>
      <c r="AC1046" s="42" t="s">
        <v>2562</v>
      </c>
      <c r="AD1046" s="167"/>
      <c r="AE1046" s="167"/>
      <c r="AF1046" s="167"/>
      <c r="AG1046" s="167"/>
      <c r="AH1046" s="167"/>
      <c r="AI1046" s="167"/>
      <c r="AJ1046" s="167"/>
      <c r="AK1046" s="167"/>
      <c r="AL1046" s="167"/>
      <c r="AM1046" s="167"/>
    </row>
    <row r="1047" spans="1:39" s="4" customFormat="1" x14ac:dyDescent="0.2">
      <c r="A1047" s="43"/>
      <c r="B1047" s="44"/>
      <c r="C1047" s="43"/>
      <c r="D1047" s="58"/>
      <c r="E1047" s="43"/>
      <c r="F1047" s="45"/>
      <c r="G1047" s="45"/>
      <c r="H1047" s="46"/>
      <c r="I1047" s="42"/>
      <c r="J1047" s="42"/>
      <c r="K1047" s="3"/>
      <c r="L1047" s="58"/>
      <c r="M1047" s="58"/>
      <c r="N1047" s="58"/>
      <c r="O1047" s="58"/>
      <c r="P1047" s="55"/>
      <c r="Q1047" s="58"/>
      <c r="R1047" s="84"/>
      <c r="S1047" s="84"/>
      <c r="T1047" s="84"/>
      <c r="U1047" s="3"/>
      <c r="V1047" s="42">
        <v>0</v>
      </c>
      <c r="W1047" s="42" t="s">
        <v>2562</v>
      </c>
      <c r="X1047" s="42" t="s">
        <v>2562</v>
      </c>
      <c r="Y1047" s="42" t="s">
        <v>2562</v>
      </c>
      <c r="Z1047" s="42" t="s">
        <v>2562</v>
      </c>
      <c r="AA1047" s="42" t="s">
        <v>2562</v>
      </c>
      <c r="AB1047" s="42" t="s">
        <v>2562</v>
      </c>
      <c r="AC1047" s="42" t="s">
        <v>2562</v>
      </c>
      <c r="AD1047" s="167"/>
      <c r="AE1047" s="167"/>
      <c r="AF1047" s="167"/>
      <c r="AG1047" s="167"/>
      <c r="AH1047" s="167"/>
      <c r="AI1047" s="167"/>
      <c r="AJ1047" s="167"/>
      <c r="AK1047" s="167"/>
      <c r="AL1047" s="167"/>
      <c r="AM1047" s="167"/>
    </row>
    <row r="1048" spans="1:39" s="4" customFormat="1" x14ac:dyDescent="0.2">
      <c r="A1048" s="43"/>
      <c r="B1048" s="44"/>
      <c r="C1048" s="43"/>
      <c r="D1048" s="58"/>
      <c r="E1048" s="43"/>
      <c r="F1048" s="45"/>
      <c r="G1048" s="45"/>
      <c r="H1048" s="46"/>
      <c r="I1048" s="42"/>
      <c r="J1048" s="42"/>
      <c r="K1048" s="3"/>
      <c r="L1048" s="58"/>
      <c r="M1048" s="58"/>
      <c r="N1048" s="58"/>
      <c r="O1048" s="58"/>
      <c r="P1048" s="55"/>
      <c r="Q1048" s="58"/>
      <c r="R1048" s="84"/>
      <c r="S1048" s="84"/>
      <c r="T1048" s="84"/>
      <c r="U1048" s="3"/>
      <c r="V1048" s="42">
        <v>0</v>
      </c>
      <c r="W1048" s="42" t="s">
        <v>2562</v>
      </c>
      <c r="X1048" s="42" t="s">
        <v>2562</v>
      </c>
      <c r="Y1048" s="42" t="s">
        <v>2562</v>
      </c>
      <c r="Z1048" s="42" t="s">
        <v>2562</v>
      </c>
      <c r="AA1048" s="42" t="s">
        <v>2562</v>
      </c>
      <c r="AB1048" s="42" t="s">
        <v>2562</v>
      </c>
      <c r="AC1048" s="42" t="s">
        <v>2562</v>
      </c>
      <c r="AD1048" s="167"/>
      <c r="AE1048" s="167"/>
      <c r="AF1048" s="167"/>
      <c r="AG1048" s="167"/>
      <c r="AH1048" s="167"/>
      <c r="AI1048" s="167"/>
      <c r="AJ1048" s="167"/>
      <c r="AK1048" s="167"/>
      <c r="AL1048" s="167"/>
      <c r="AM1048" s="167"/>
    </row>
    <row r="1049" spans="1:39" s="4" customFormat="1" x14ac:dyDescent="0.2">
      <c r="A1049" s="43"/>
      <c r="B1049" s="44"/>
      <c r="C1049" s="43"/>
      <c r="D1049" s="58"/>
      <c r="E1049" s="43"/>
      <c r="F1049" s="45"/>
      <c r="G1049" s="45"/>
      <c r="H1049" s="46"/>
      <c r="I1049" s="42"/>
      <c r="J1049" s="42"/>
      <c r="K1049" s="3"/>
      <c r="L1049" s="58"/>
      <c r="M1049" s="58"/>
      <c r="N1049" s="58"/>
      <c r="O1049" s="58"/>
      <c r="P1049" s="55"/>
      <c r="Q1049" s="58"/>
      <c r="R1049" s="84"/>
      <c r="S1049" s="84"/>
      <c r="T1049" s="84"/>
      <c r="U1049" s="3"/>
      <c r="V1049" s="42">
        <v>0</v>
      </c>
      <c r="W1049" s="42" t="s">
        <v>2562</v>
      </c>
      <c r="X1049" s="42" t="s">
        <v>2562</v>
      </c>
      <c r="Y1049" s="42" t="s">
        <v>2562</v>
      </c>
      <c r="Z1049" s="42" t="s">
        <v>2562</v>
      </c>
      <c r="AA1049" s="42" t="s">
        <v>2562</v>
      </c>
      <c r="AB1049" s="42" t="s">
        <v>2562</v>
      </c>
      <c r="AC1049" s="42" t="s">
        <v>2562</v>
      </c>
      <c r="AD1049" s="167"/>
      <c r="AE1049" s="167"/>
      <c r="AF1049" s="167"/>
      <c r="AG1049" s="167"/>
      <c r="AH1049" s="167"/>
      <c r="AI1049" s="167"/>
      <c r="AJ1049" s="167"/>
      <c r="AK1049" s="167"/>
      <c r="AL1049" s="167"/>
      <c r="AM1049" s="167"/>
    </row>
    <row r="1050" spans="1:39" s="4" customFormat="1" x14ac:dyDescent="0.2">
      <c r="A1050" s="43"/>
      <c r="B1050" s="44"/>
      <c r="C1050" s="43"/>
      <c r="D1050" s="58"/>
      <c r="E1050" s="43"/>
      <c r="F1050" s="45"/>
      <c r="G1050" s="45"/>
      <c r="H1050" s="46"/>
      <c r="I1050" s="42"/>
      <c r="J1050" s="42"/>
      <c r="K1050" s="3"/>
      <c r="L1050" s="58"/>
      <c r="M1050" s="58"/>
      <c r="N1050" s="58"/>
      <c r="O1050" s="58"/>
      <c r="P1050" s="55"/>
      <c r="Q1050" s="58"/>
      <c r="R1050" s="84"/>
      <c r="S1050" s="84"/>
      <c r="T1050" s="84"/>
      <c r="U1050" s="3"/>
      <c r="V1050" s="42">
        <v>0</v>
      </c>
      <c r="W1050" s="42" t="s">
        <v>2562</v>
      </c>
      <c r="X1050" s="42" t="s">
        <v>2562</v>
      </c>
      <c r="Y1050" s="42" t="s">
        <v>2562</v>
      </c>
      <c r="Z1050" s="42" t="s">
        <v>2562</v>
      </c>
      <c r="AA1050" s="42" t="s">
        <v>2562</v>
      </c>
      <c r="AB1050" s="42" t="s">
        <v>2562</v>
      </c>
      <c r="AC1050" s="42" t="s">
        <v>2562</v>
      </c>
      <c r="AD1050" s="167"/>
      <c r="AE1050" s="167"/>
      <c r="AF1050" s="167"/>
      <c r="AG1050" s="167"/>
      <c r="AH1050" s="167"/>
      <c r="AI1050" s="167"/>
      <c r="AJ1050" s="167"/>
      <c r="AK1050" s="167"/>
      <c r="AL1050" s="167"/>
      <c r="AM1050" s="167"/>
    </row>
    <row r="1051" spans="1:39" s="4" customFormat="1" x14ac:dyDescent="0.2">
      <c r="A1051" s="43"/>
      <c r="B1051" s="44"/>
      <c r="C1051" s="43"/>
      <c r="D1051" s="58"/>
      <c r="E1051" s="43"/>
      <c r="F1051" s="45"/>
      <c r="G1051" s="45"/>
      <c r="H1051" s="46"/>
      <c r="I1051" s="42"/>
      <c r="J1051" s="42"/>
      <c r="K1051" s="3"/>
      <c r="L1051" s="58"/>
      <c r="M1051" s="58"/>
      <c r="N1051" s="58"/>
      <c r="O1051" s="58"/>
      <c r="P1051" s="55"/>
      <c r="Q1051" s="58"/>
      <c r="R1051" s="84"/>
      <c r="S1051" s="84"/>
      <c r="T1051" s="84"/>
      <c r="U1051" s="3"/>
      <c r="V1051" s="42">
        <v>0</v>
      </c>
      <c r="W1051" s="42" t="s">
        <v>2562</v>
      </c>
      <c r="X1051" s="42" t="s">
        <v>2562</v>
      </c>
      <c r="Y1051" s="42" t="s">
        <v>2562</v>
      </c>
      <c r="Z1051" s="42" t="s">
        <v>2562</v>
      </c>
      <c r="AA1051" s="42" t="s">
        <v>2562</v>
      </c>
      <c r="AB1051" s="42" t="s">
        <v>2562</v>
      </c>
      <c r="AC1051" s="42" t="s">
        <v>2562</v>
      </c>
      <c r="AD1051" s="167"/>
      <c r="AE1051" s="167"/>
      <c r="AF1051" s="167"/>
      <c r="AG1051" s="167"/>
      <c r="AH1051" s="167"/>
      <c r="AI1051" s="167"/>
      <c r="AJ1051" s="167"/>
      <c r="AK1051" s="167"/>
      <c r="AL1051" s="167"/>
      <c r="AM1051" s="167"/>
    </row>
    <row r="1052" spans="1:39" s="4" customFormat="1" x14ac:dyDescent="0.2">
      <c r="A1052" s="43"/>
      <c r="B1052" s="44"/>
      <c r="C1052" s="43"/>
      <c r="D1052" s="58"/>
      <c r="E1052" s="43"/>
      <c r="F1052" s="45"/>
      <c r="G1052" s="45"/>
      <c r="H1052" s="46"/>
      <c r="I1052" s="42"/>
      <c r="J1052" s="42"/>
      <c r="K1052" s="3"/>
      <c r="L1052" s="58"/>
      <c r="M1052" s="58"/>
      <c r="N1052" s="58"/>
      <c r="O1052" s="58"/>
      <c r="P1052" s="55"/>
      <c r="Q1052" s="58"/>
      <c r="R1052" s="84"/>
      <c r="S1052" s="84"/>
      <c r="T1052" s="84"/>
      <c r="U1052" s="3"/>
      <c r="V1052" s="42">
        <v>0</v>
      </c>
      <c r="W1052" s="42" t="s">
        <v>2562</v>
      </c>
      <c r="X1052" s="42" t="s">
        <v>2562</v>
      </c>
      <c r="Y1052" s="42" t="s">
        <v>2562</v>
      </c>
      <c r="Z1052" s="42" t="s">
        <v>2562</v>
      </c>
      <c r="AA1052" s="42" t="s">
        <v>2562</v>
      </c>
      <c r="AB1052" s="42" t="s">
        <v>2562</v>
      </c>
      <c r="AC1052" s="42" t="s">
        <v>2562</v>
      </c>
      <c r="AD1052" s="167"/>
      <c r="AE1052" s="167"/>
      <c r="AF1052" s="167"/>
      <c r="AG1052" s="167"/>
      <c r="AH1052" s="167"/>
      <c r="AI1052" s="167"/>
      <c r="AJ1052" s="167"/>
      <c r="AK1052" s="167"/>
      <c r="AL1052" s="167"/>
      <c r="AM1052" s="167"/>
    </row>
    <row r="1053" spans="1:39" s="4" customFormat="1" x14ac:dyDescent="0.2">
      <c r="A1053" s="43"/>
      <c r="B1053" s="44"/>
      <c r="C1053" s="43"/>
      <c r="D1053" s="58"/>
      <c r="E1053" s="43"/>
      <c r="F1053" s="45"/>
      <c r="G1053" s="45"/>
      <c r="H1053" s="46"/>
      <c r="I1053" s="42"/>
      <c r="J1053" s="42"/>
      <c r="K1053" s="3"/>
      <c r="L1053" s="58"/>
      <c r="M1053" s="58"/>
      <c r="N1053" s="58"/>
      <c r="O1053" s="58"/>
      <c r="P1053" s="55"/>
      <c r="Q1053" s="58"/>
      <c r="R1053" s="84"/>
      <c r="S1053" s="84"/>
      <c r="T1053" s="84"/>
      <c r="U1053" s="3"/>
      <c r="V1053" s="42">
        <v>0</v>
      </c>
      <c r="W1053" s="42" t="s">
        <v>2562</v>
      </c>
      <c r="X1053" s="42" t="s">
        <v>2562</v>
      </c>
      <c r="Y1053" s="42" t="s">
        <v>2562</v>
      </c>
      <c r="Z1053" s="42" t="s">
        <v>2562</v>
      </c>
      <c r="AA1053" s="42" t="s">
        <v>2562</v>
      </c>
      <c r="AB1053" s="42" t="s">
        <v>2562</v>
      </c>
      <c r="AC1053" s="42" t="s">
        <v>2562</v>
      </c>
      <c r="AD1053" s="167"/>
      <c r="AE1053" s="167"/>
      <c r="AF1053" s="167"/>
      <c r="AG1053" s="167"/>
      <c r="AH1053" s="167"/>
      <c r="AI1053" s="167"/>
      <c r="AJ1053" s="167"/>
      <c r="AK1053" s="167"/>
      <c r="AL1053" s="167"/>
      <c r="AM1053" s="167"/>
    </row>
    <row r="1054" spans="1:39" s="4" customFormat="1" x14ac:dyDescent="0.2">
      <c r="A1054" s="43"/>
      <c r="B1054" s="44"/>
      <c r="C1054" s="43"/>
      <c r="D1054" s="58"/>
      <c r="E1054" s="43"/>
      <c r="F1054" s="45"/>
      <c r="G1054" s="45"/>
      <c r="H1054" s="46"/>
      <c r="I1054" s="42"/>
      <c r="J1054" s="42"/>
      <c r="K1054" s="3"/>
      <c r="L1054" s="58"/>
      <c r="M1054" s="58"/>
      <c r="N1054" s="58"/>
      <c r="O1054" s="58"/>
      <c r="P1054" s="55"/>
      <c r="Q1054" s="58"/>
      <c r="R1054" s="84"/>
      <c r="S1054" s="84"/>
      <c r="T1054" s="84"/>
      <c r="U1054" s="3"/>
      <c r="V1054" s="42">
        <v>0</v>
      </c>
      <c r="W1054" s="42" t="s">
        <v>2562</v>
      </c>
      <c r="X1054" s="42" t="s">
        <v>2562</v>
      </c>
      <c r="Y1054" s="42" t="s">
        <v>2562</v>
      </c>
      <c r="Z1054" s="42" t="s">
        <v>2562</v>
      </c>
      <c r="AA1054" s="42" t="s">
        <v>2562</v>
      </c>
      <c r="AB1054" s="42" t="s">
        <v>2562</v>
      </c>
      <c r="AC1054" s="42" t="s">
        <v>2562</v>
      </c>
      <c r="AD1054" s="167"/>
      <c r="AE1054" s="167"/>
      <c r="AF1054" s="167"/>
      <c r="AG1054" s="167"/>
      <c r="AH1054" s="167"/>
      <c r="AI1054" s="167"/>
      <c r="AJ1054" s="167"/>
      <c r="AK1054" s="167"/>
      <c r="AL1054" s="167"/>
      <c r="AM1054" s="167"/>
    </row>
    <row r="1055" spans="1:39" s="4" customFormat="1" x14ac:dyDescent="0.2">
      <c r="A1055" s="43"/>
      <c r="B1055" s="44"/>
      <c r="C1055" s="43"/>
      <c r="D1055" s="58"/>
      <c r="E1055" s="43"/>
      <c r="F1055" s="45"/>
      <c r="G1055" s="45"/>
      <c r="H1055" s="46"/>
      <c r="I1055" s="42"/>
      <c r="J1055" s="42"/>
      <c r="K1055" s="3"/>
      <c r="L1055" s="58"/>
      <c r="M1055" s="58"/>
      <c r="N1055" s="58"/>
      <c r="O1055" s="58"/>
      <c r="P1055" s="55"/>
      <c r="Q1055" s="58"/>
      <c r="R1055" s="84"/>
      <c r="S1055" s="84"/>
      <c r="T1055" s="84"/>
      <c r="U1055" s="3"/>
      <c r="V1055" s="42">
        <v>0</v>
      </c>
      <c r="W1055" s="42" t="s">
        <v>2562</v>
      </c>
      <c r="X1055" s="42" t="s">
        <v>2562</v>
      </c>
      <c r="Y1055" s="42" t="s">
        <v>2562</v>
      </c>
      <c r="Z1055" s="42" t="s">
        <v>2562</v>
      </c>
      <c r="AA1055" s="42" t="s">
        <v>2562</v>
      </c>
      <c r="AB1055" s="42" t="s">
        <v>2562</v>
      </c>
      <c r="AC1055" s="42" t="s">
        <v>2562</v>
      </c>
      <c r="AD1055" s="167"/>
      <c r="AE1055" s="167"/>
      <c r="AF1055" s="167"/>
      <c r="AG1055" s="167"/>
      <c r="AH1055" s="167"/>
      <c r="AI1055" s="167"/>
      <c r="AJ1055" s="167"/>
      <c r="AK1055" s="167"/>
      <c r="AL1055" s="167"/>
      <c r="AM1055" s="167"/>
    </row>
    <row r="1056" spans="1:39" s="4" customFormat="1" x14ac:dyDescent="0.2">
      <c r="A1056" s="43"/>
      <c r="B1056" s="44"/>
      <c r="C1056" s="43"/>
      <c r="D1056" s="58"/>
      <c r="E1056" s="43"/>
      <c r="F1056" s="45"/>
      <c r="G1056" s="45"/>
      <c r="H1056" s="46"/>
      <c r="I1056" s="42"/>
      <c r="J1056" s="42"/>
      <c r="K1056" s="3"/>
      <c r="L1056" s="58"/>
      <c r="M1056" s="58"/>
      <c r="N1056" s="58"/>
      <c r="O1056" s="58"/>
      <c r="P1056" s="55"/>
      <c r="Q1056" s="58"/>
      <c r="R1056" s="84"/>
      <c r="S1056" s="84"/>
      <c r="T1056" s="84"/>
      <c r="U1056" s="3"/>
      <c r="V1056" s="42">
        <v>0</v>
      </c>
      <c r="W1056" s="42" t="s">
        <v>2562</v>
      </c>
      <c r="X1056" s="42" t="s">
        <v>2562</v>
      </c>
      <c r="Y1056" s="42" t="s">
        <v>2562</v>
      </c>
      <c r="Z1056" s="42" t="s">
        <v>2562</v>
      </c>
      <c r="AA1056" s="42" t="s">
        <v>2562</v>
      </c>
      <c r="AB1056" s="42" t="s">
        <v>2562</v>
      </c>
      <c r="AC1056" s="42" t="s">
        <v>2562</v>
      </c>
      <c r="AD1056" s="167"/>
      <c r="AE1056" s="167"/>
      <c r="AF1056" s="167"/>
      <c r="AG1056" s="167"/>
      <c r="AH1056" s="167"/>
      <c r="AI1056" s="167"/>
      <c r="AJ1056" s="167"/>
      <c r="AK1056" s="167"/>
      <c r="AL1056" s="167"/>
      <c r="AM1056" s="167"/>
    </row>
    <row r="1057" spans="1:40" s="4" customFormat="1" x14ac:dyDescent="0.2">
      <c r="A1057" s="43"/>
      <c r="B1057" s="44"/>
      <c r="C1057" s="43"/>
      <c r="D1057" s="58"/>
      <c r="E1057" s="43"/>
      <c r="F1057" s="45"/>
      <c r="G1057" s="45"/>
      <c r="H1057" s="46"/>
      <c r="I1057" s="42"/>
      <c r="J1057" s="42"/>
      <c r="K1057" s="3"/>
      <c r="L1057" s="58"/>
      <c r="M1057" s="58"/>
      <c r="N1057" s="58"/>
      <c r="O1057" s="58"/>
      <c r="P1057" s="55"/>
      <c r="Q1057" s="58"/>
      <c r="R1057" s="84"/>
      <c r="S1057" s="84"/>
      <c r="T1057" s="84"/>
      <c r="U1057" s="3"/>
      <c r="V1057" s="42">
        <v>0</v>
      </c>
      <c r="W1057" s="42" t="s">
        <v>2562</v>
      </c>
      <c r="X1057" s="42" t="s">
        <v>2562</v>
      </c>
      <c r="Y1057" s="42" t="s">
        <v>2562</v>
      </c>
      <c r="Z1057" s="42" t="s">
        <v>2562</v>
      </c>
      <c r="AA1057" s="42" t="s">
        <v>2562</v>
      </c>
      <c r="AB1057" s="42" t="s">
        <v>2562</v>
      </c>
      <c r="AC1057" s="42" t="s">
        <v>2562</v>
      </c>
      <c r="AD1057" s="167"/>
      <c r="AE1057" s="167"/>
      <c r="AF1057" s="167"/>
      <c r="AG1057" s="167"/>
      <c r="AH1057" s="167"/>
      <c r="AI1057" s="167"/>
      <c r="AJ1057" s="167"/>
      <c r="AK1057" s="167"/>
      <c r="AL1057" s="167"/>
      <c r="AM1057" s="167"/>
    </row>
    <row r="1058" spans="1:40" s="4" customFormat="1" x14ac:dyDescent="0.2">
      <c r="A1058" s="43"/>
      <c r="B1058" s="44"/>
      <c r="C1058" s="43"/>
      <c r="D1058" s="58"/>
      <c r="E1058" s="43"/>
      <c r="F1058" s="45"/>
      <c r="G1058" s="45"/>
      <c r="H1058" s="46"/>
      <c r="I1058" s="42"/>
      <c r="J1058" s="42"/>
      <c r="K1058" s="3"/>
      <c r="L1058" s="58"/>
      <c r="M1058" s="58"/>
      <c r="N1058" s="58"/>
      <c r="O1058" s="58"/>
      <c r="P1058" s="55"/>
      <c r="Q1058" s="58"/>
      <c r="R1058" s="84"/>
      <c r="S1058" s="84"/>
      <c r="T1058" s="84"/>
      <c r="U1058" s="3"/>
      <c r="V1058" s="42">
        <v>0</v>
      </c>
      <c r="W1058" s="42" t="s">
        <v>2562</v>
      </c>
      <c r="X1058" s="42" t="s">
        <v>2562</v>
      </c>
      <c r="Y1058" s="42" t="s">
        <v>2562</v>
      </c>
      <c r="Z1058" s="42" t="s">
        <v>2562</v>
      </c>
      <c r="AA1058" s="42" t="s">
        <v>2562</v>
      </c>
      <c r="AB1058" s="42" t="s">
        <v>2562</v>
      </c>
      <c r="AC1058" s="42" t="s">
        <v>2562</v>
      </c>
      <c r="AD1058" s="167"/>
      <c r="AE1058" s="167"/>
      <c r="AF1058" s="167"/>
      <c r="AG1058" s="167"/>
      <c r="AH1058" s="167"/>
      <c r="AI1058" s="167"/>
      <c r="AJ1058" s="167"/>
      <c r="AK1058" s="167"/>
      <c r="AL1058" s="167"/>
      <c r="AM1058" s="167"/>
    </row>
    <row r="1059" spans="1:40" s="4" customFormat="1" x14ac:dyDescent="0.2">
      <c r="A1059" s="43"/>
      <c r="B1059" s="44"/>
      <c r="C1059" s="43"/>
      <c r="D1059" s="58"/>
      <c r="E1059" s="43"/>
      <c r="F1059" s="45"/>
      <c r="G1059" s="45"/>
      <c r="H1059" s="46"/>
      <c r="I1059" s="42"/>
      <c r="J1059" s="42"/>
      <c r="K1059" s="3"/>
      <c r="L1059" s="58"/>
      <c r="M1059" s="58"/>
      <c r="N1059" s="58"/>
      <c r="O1059" s="58"/>
      <c r="P1059" s="55"/>
      <c r="Q1059" s="58"/>
      <c r="R1059" s="84"/>
      <c r="S1059" s="84"/>
      <c r="T1059" s="84"/>
      <c r="U1059" s="3"/>
      <c r="V1059" s="42">
        <v>0</v>
      </c>
      <c r="W1059" s="42" t="s">
        <v>2562</v>
      </c>
      <c r="X1059" s="42" t="s">
        <v>2562</v>
      </c>
      <c r="Y1059" s="42" t="s">
        <v>2562</v>
      </c>
      <c r="Z1059" s="42" t="s">
        <v>2562</v>
      </c>
      <c r="AA1059" s="42" t="s">
        <v>2562</v>
      </c>
      <c r="AB1059" s="42" t="s">
        <v>2562</v>
      </c>
      <c r="AC1059" s="42" t="s">
        <v>2562</v>
      </c>
      <c r="AD1059" s="167"/>
      <c r="AE1059" s="167"/>
      <c r="AF1059" s="167"/>
      <c r="AG1059" s="167"/>
      <c r="AH1059" s="167"/>
      <c r="AI1059" s="167"/>
      <c r="AJ1059" s="167"/>
      <c r="AK1059" s="167"/>
      <c r="AL1059" s="167"/>
      <c r="AM1059" s="167"/>
    </row>
    <row r="1060" spans="1:40" s="4" customFormat="1" x14ac:dyDescent="0.2">
      <c r="A1060" s="43"/>
      <c r="B1060" s="44"/>
      <c r="C1060" s="43"/>
      <c r="D1060" s="58"/>
      <c r="E1060" s="43"/>
      <c r="F1060" s="45"/>
      <c r="G1060" s="45"/>
      <c r="H1060" s="46"/>
      <c r="I1060" s="42"/>
      <c r="J1060" s="42"/>
      <c r="K1060" s="3"/>
      <c r="L1060" s="58"/>
      <c r="M1060" s="58"/>
      <c r="N1060" s="58"/>
      <c r="O1060" s="58"/>
      <c r="P1060" s="55"/>
      <c r="Q1060" s="58"/>
      <c r="R1060" s="84"/>
      <c r="S1060" s="84"/>
      <c r="T1060" s="84"/>
      <c r="U1060" s="3"/>
      <c r="V1060" s="42">
        <v>0</v>
      </c>
      <c r="W1060" s="42" t="s">
        <v>2562</v>
      </c>
      <c r="X1060" s="42" t="s">
        <v>2562</v>
      </c>
      <c r="Y1060" s="42" t="s">
        <v>2562</v>
      </c>
      <c r="Z1060" s="42" t="s">
        <v>2562</v>
      </c>
      <c r="AA1060" s="42" t="s">
        <v>2562</v>
      </c>
      <c r="AB1060" s="42" t="s">
        <v>2562</v>
      </c>
      <c r="AC1060" s="42" t="s">
        <v>2562</v>
      </c>
      <c r="AD1060" s="167"/>
      <c r="AE1060" s="167"/>
      <c r="AF1060" s="167"/>
      <c r="AG1060" s="167"/>
      <c r="AH1060" s="167"/>
      <c r="AI1060" s="167"/>
      <c r="AJ1060" s="167"/>
      <c r="AK1060" s="167"/>
      <c r="AL1060" s="167"/>
      <c r="AM1060" s="167"/>
    </row>
    <row r="1061" spans="1:40" s="4" customFormat="1" ht="13.5" thickBot="1" x14ac:dyDescent="0.25">
      <c r="A1061" s="51" t="s">
        <v>745</v>
      </c>
      <c r="B1061" s="52" t="s">
        <v>745</v>
      </c>
      <c r="C1061" s="53" t="s">
        <v>745</v>
      </c>
      <c r="D1061" s="58" t="s">
        <v>745</v>
      </c>
      <c r="E1061" s="53" t="s">
        <v>745</v>
      </c>
      <c r="F1061" s="54" t="s">
        <v>745</v>
      </c>
      <c r="G1061" s="54" t="s">
        <v>745</v>
      </c>
      <c r="H1061" s="54" t="s">
        <v>745</v>
      </c>
      <c r="I1061" s="54" t="s">
        <v>745</v>
      </c>
      <c r="J1061" s="54" t="s">
        <v>745</v>
      </c>
      <c r="K1061" s="5" t="s">
        <v>745</v>
      </c>
      <c r="L1061" s="58" t="s">
        <v>745</v>
      </c>
      <c r="M1061" s="58" t="s">
        <v>745</v>
      </c>
      <c r="N1061" s="58" t="s">
        <v>745</v>
      </c>
      <c r="O1061" s="58" t="s">
        <v>745</v>
      </c>
      <c r="P1061" s="58" t="str">
        <f>+N1061&amp;"       "&amp;O1061</f>
        <v>zzz       zzz</v>
      </c>
      <c r="Q1061" s="58" t="s">
        <v>745</v>
      </c>
      <c r="R1061" s="84" t="s">
        <v>745</v>
      </c>
      <c r="S1061" s="84" t="s">
        <v>745</v>
      </c>
      <c r="T1061" s="84" t="s">
        <v>745</v>
      </c>
      <c r="U1061" s="5" t="s">
        <v>745</v>
      </c>
      <c r="V1061" s="135" t="s">
        <v>745</v>
      </c>
      <c r="W1061" s="135" t="s">
        <v>745</v>
      </c>
      <c r="X1061" s="135" t="s">
        <v>745</v>
      </c>
      <c r="Y1061" s="135" t="s">
        <v>745</v>
      </c>
      <c r="Z1061" s="135" t="s">
        <v>745</v>
      </c>
      <c r="AA1061" s="135" t="s">
        <v>745</v>
      </c>
      <c r="AB1061" s="135" t="s">
        <v>745</v>
      </c>
      <c r="AC1061" s="135" t="s">
        <v>745</v>
      </c>
      <c r="AD1061" s="135" t="s">
        <v>745</v>
      </c>
      <c r="AE1061" s="135" t="s">
        <v>745</v>
      </c>
      <c r="AF1061" s="135" t="s">
        <v>745</v>
      </c>
      <c r="AG1061" s="135" t="s">
        <v>745</v>
      </c>
      <c r="AH1061" s="135" t="s">
        <v>745</v>
      </c>
      <c r="AI1061" s="135" t="s">
        <v>745</v>
      </c>
      <c r="AJ1061" s="135" t="s">
        <v>745</v>
      </c>
      <c r="AK1061" s="135" t="s">
        <v>745</v>
      </c>
      <c r="AL1061" s="135" t="s">
        <v>745</v>
      </c>
      <c r="AM1061" s="135" t="s">
        <v>745</v>
      </c>
      <c r="AN1061" s="135" t="s">
        <v>745</v>
      </c>
    </row>
  </sheetData>
  <autoFilter ref="A1:AN1061"/>
  <sortState ref="A2:T289">
    <sortCondition ref="A2:A289"/>
    <sortCondition ref="B2:B289"/>
  </sortState>
  <phoneticPr fontId="38" type="noConversion"/>
  <dataValidations count="6">
    <dataValidation type="list" showInputMessage="1" showErrorMessage="1" sqref="J234 J224 J203 J108 J290:J293 J298:J299 J309:J315 I2:I1060 J324">
      <formula1>COLORLIST</formula1>
    </dataValidation>
    <dataValidation type="list" allowBlank="1" showInputMessage="1" showErrorMessage="1" sqref="J235:J289 J225:J233 J204:J223 J109:J202 J294:J297 J2:J107 J300:J308 J316:J323 J325:J1060">
      <formula1>COLORLIST</formula1>
    </dataValidation>
    <dataValidation type="list" showInputMessage="1" showErrorMessage="1" sqref="G2:G1060">
      <formula1>MAINFABRIC</formula1>
    </dataValidation>
    <dataValidation type="list" showInputMessage="1" showErrorMessage="1" sqref="F2:F1060">
      <formula1>SEASON</formula1>
    </dataValidation>
    <dataValidation type="list" showInputMessage="1" showErrorMessage="1" sqref="B2:B1060">
      <formula1>STYLENAMES</formula1>
    </dataValidation>
    <dataValidation type="list" allowBlank="1" showInputMessage="1" showErrorMessage="1" sqref="E2:E1060">
      <formula1>YEAR</formula1>
    </dataValidation>
  </dataValidations>
  <pageMargins left="0.7" right="0.7" top="0.75" bottom="0.75" header="0.3" footer="0.3"/>
  <pageSetup paperSize="9" orientation="portrait" r:id="rId1"/>
  <ignoredErrors>
    <ignoredError sqref="H2:H39 A2:A50 H43:H50 A51:H51 K51:U51 Z51:AM51 AO51:XFD51 H73:H301 A52:A71 H52:H72 A73:A299 A72 A300:A301 A302:A303 A304:A305 H302:H305 A306:A321 H306:H324 A322:A324"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F1239"/>
  <sheetViews>
    <sheetView tabSelected="1" zoomScale="106" zoomScaleNormal="106" workbookViewId="0">
      <pane ySplit="2" topLeftCell="A3" activePane="bottomLeft" state="frozen"/>
      <selection pane="bottomLeft" activeCell="D11" sqref="D11"/>
    </sheetView>
  </sheetViews>
  <sheetFormatPr defaultColWidth="8.85546875" defaultRowHeight="12" customHeight="1" x14ac:dyDescent="0.2"/>
  <cols>
    <col min="1" max="1" width="14" bestFit="1" customWidth="1"/>
    <col min="2" max="2" width="6.5703125" customWidth="1"/>
    <col min="3" max="3" width="16.85546875" customWidth="1"/>
    <col min="4" max="4" width="37" customWidth="1"/>
    <col min="5" max="5" width="29.85546875" bestFit="1" customWidth="1"/>
    <col min="6" max="6" width="10.85546875" customWidth="1"/>
    <col min="7" max="8" width="12.7109375" customWidth="1"/>
    <col min="9" max="9" width="15.7109375" customWidth="1"/>
    <col min="10" max="10" width="7.85546875" customWidth="1"/>
    <col min="11" max="11" width="21.140625" customWidth="1"/>
    <col min="12" max="12" width="7.28515625" customWidth="1"/>
    <col min="13" max="13" width="14.28515625" customWidth="1"/>
    <col min="14" max="14" width="15.140625" customWidth="1"/>
    <col min="15" max="15" width="13.7109375" customWidth="1"/>
    <col min="16" max="16" width="19.7109375" customWidth="1"/>
    <col min="17" max="17" width="14.42578125" customWidth="1"/>
    <col min="18" max="18" width="20.42578125" customWidth="1"/>
    <col min="19" max="19" width="27.7109375" customWidth="1"/>
    <col min="20" max="20" width="35.85546875" customWidth="1"/>
    <col min="21" max="21" width="20.5703125" customWidth="1"/>
    <col min="22" max="22" width="91.28515625" customWidth="1"/>
    <col min="23" max="23" width="39.28515625" customWidth="1"/>
    <col min="24" max="25" width="23.28515625" customWidth="1"/>
    <col min="26" max="26" width="22.85546875" customWidth="1"/>
    <col min="27" max="27" width="21.42578125" customWidth="1"/>
    <col min="28" max="29" width="23.28515625" customWidth="1"/>
    <col min="30" max="30" width="15" customWidth="1"/>
    <col min="31" max="31" width="18.85546875" customWidth="1"/>
    <col min="32" max="32" width="60.85546875" customWidth="1"/>
    <col min="33" max="33" width="40.42578125" customWidth="1"/>
    <col min="34" max="36" width="36.28515625" customWidth="1"/>
    <col min="37" max="37" width="52.85546875" customWidth="1"/>
    <col min="38" max="43" width="36.28515625" customWidth="1"/>
    <col min="44" max="44" width="16.85546875" customWidth="1"/>
    <col min="45" max="45" width="11.28515625" customWidth="1"/>
    <col min="46" max="46" width="8.7109375" customWidth="1"/>
    <col min="47" max="47" width="12.42578125" customWidth="1"/>
    <col min="48" max="52" width="8.7109375" customWidth="1"/>
    <col min="53" max="57" width="8.28515625" customWidth="1"/>
    <col min="58" max="58" width="9.7109375" customWidth="1"/>
    <col min="59" max="59" width="10" customWidth="1"/>
    <col min="60" max="61" width="8.7109375" customWidth="1"/>
    <col min="62" max="62" width="10.28515625" customWidth="1"/>
    <col min="63" max="63" width="13.42578125" customWidth="1"/>
    <col min="64" max="64" width="7" customWidth="1"/>
    <col min="65" max="65" width="10.7109375" customWidth="1"/>
    <col min="66" max="66" width="8.85546875" customWidth="1"/>
    <col min="67" max="67" width="11.28515625" customWidth="1"/>
    <col min="68" max="68" width="7.140625" customWidth="1"/>
    <col min="69" max="69" width="9.7109375" customWidth="1"/>
    <col min="70" max="70" width="26.85546875" customWidth="1"/>
    <col min="71" max="71" width="10.28515625" customWidth="1"/>
    <col min="72" max="72" width="8.28515625" customWidth="1"/>
    <col min="73" max="73" width="5.85546875" customWidth="1"/>
    <col min="74" max="74" width="11.5703125" bestFit="1" customWidth="1"/>
    <col min="75" max="75" width="9.5703125" bestFit="1" customWidth="1"/>
    <col min="76" max="76" width="9.28515625" customWidth="1"/>
    <col min="77" max="78" width="8.7109375" customWidth="1"/>
    <col min="79" max="79" width="11.7109375" bestFit="1" customWidth="1"/>
    <col min="80" max="82" width="11.7109375" customWidth="1"/>
    <col min="83" max="83" width="12.7109375" customWidth="1"/>
    <col min="84" max="84" width="76.140625" customWidth="1"/>
  </cols>
  <sheetData>
    <row r="1" spans="1:84" s="210" customFormat="1" ht="12" customHeight="1" x14ac:dyDescent="0.2">
      <c r="A1" s="210" t="s">
        <v>3938</v>
      </c>
      <c r="B1" s="210" t="s">
        <v>3937</v>
      </c>
      <c r="C1" s="210" t="s">
        <v>3937</v>
      </c>
      <c r="D1" s="210" t="s">
        <v>3937</v>
      </c>
      <c r="E1" s="210" t="s">
        <v>3937</v>
      </c>
      <c r="F1" s="210" t="s">
        <v>3937</v>
      </c>
      <c r="G1" s="210" t="s">
        <v>3938</v>
      </c>
      <c r="H1" s="210" t="s">
        <v>3938</v>
      </c>
      <c r="I1" s="210" t="s">
        <v>3938</v>
      </c>
      <c r="J1" s="210" t="s">
        <v>3938</v>
      </c>
      <c r="K1" s="210" t="s">
        <v>3938</v>
      </c>
      <c r="L1" s="210" t="s">
        <v>3938</v>
      </c>
      <c r="M1" s="210" t="s">
        <v>3938</v>
      </c>
      <c r="N1" s="210" t="s">
        <v>3938</v>
      </c>
      <c r="O1" s="210" t="s">
        <v>3938</v>
      </c>
      <c r="P1" s="210" t="s">
        <v>3938</v>
      </c>
      <c r="Q1" s="210" t="s">
        <v>3938</v>
      </c>
      <c r="R1" s="210" t="s">
        <v>3938</v>
      </c>
      <c r="S1" s="210" t="s">
        <v>3938</v>
      </c>
      <c r="T1" s="210" t="s">
        <v>3938</v>
      </c>
      <c r="U1" s="210" t="s">
        <v>3937</v>
      </c>
      <c r="V1" s="210" t="s">
        <v>3938</v>
      </c>
      <c r="W1" s="210" t="s">
        <v>3938</v>
      </c>
      <c r="X1" s="210" t="s">
        <v>3938</v>
      </c>
      <c r="Y1" s="210" t="s">
        <v>3938</v>
      </c>
      <c r="Z1" s="210" t="s">
        <v>3938</v>
      </c>
      <c r="AA1" s="210" t="s">
        <v>3938</v>
      </c>
      <c r="AB1" s="210" t="s">
        <v>3938</v>
      </c>
      <c r="AC1" s="210" t="s">
        <v>3938</v>
      </c>
      <c r="AD1" s="210" t="s">
        <v>3938</v>
      </c>
      <c r="AE1" s="210" t="s">
        <v>3938</v>
      </c>
      <c r="AF1" s="210" t="s">
        <v>3938</v>
      </c>
      <c r="AG1" s="210" t="s">
        <v>3938</v>
      </c>
      <c r="AH1" s="210" t="s">
        <v>3938</v>
      </c>
      <c r="AI1" s="210" t="s">
        <v>3938</v>
      </c>
      <c r="AJ1" s="210" t="s">
        <v>3938</v>
      </c>
      <c r="AK1" s="210" t="s">
        <v>3938</v>
      </c>
      <c r="AL1" s="210" t="s">
        <v>3938</v>
      </c>
      <c r="AM1" s="210" t="s">
        <v>3938</v>
      </c>
      <c r="AN1" s="210" t="s">
        <v>3938</v>
      </c>
      <c r="AO1" s="210" t="s">
        <v>3938</v>
      </c>
      <c r="AP1" s="210" t="s">
        <v>3938</v>
      </c>
      <c r="AQ1" s="210" t="s">
        <v>3938</v>
      </c>
      <c r="AR1" s="210" t="s">
        <v>3938</v>
      </c>
      <c r="AS1" s="210" t="s">
        <v>3938</v>
      </c>
      <c r="AT1" s="210" t="s">
        <v>3938</v>
      </c>
      <c r="AU1" s="210" t="s">
        <v>3938</v>
      </c>
      <c r="AV1" s="210" t="s">
        <v>3938</v>
      </c>
      <c r="AW1" s="210" t="s">
        <v>3938</v>
      </c>
      <c r="AX1" s="210" t="s">
        <v>3938</v>
      </c>
      <c r="AY1" s="210" t="s">
        <v>3938</v>
      </c>
      <c r="AZ1" s="210" t="s">
        <v>3938</v>
      </c>
      <c r="BA1" s="210" t="s">
        <v>3938</v>
      </c>
      <c r="BB1" s="210" t="s">
        <v>3938</v>
      </c>
      <c r="BC1" s="210" t="s">
        <v>3938</v>
      </c>
      <c r="BD1" s="210" t="s">
        <v>3938</v>
      </c>
      <c r="BE1" s="210" t="s">
        <v>3938</v>
      </c>
      <c r="BF1" s="210" t="s">
        <v>3938</v>
      </c>
      <c r="BG1" s="210" t="s">
        <v>3938</v>
      </c>
      <c r="BH1" s="210" t="s">
        <v>3938</v>
      </c>
      <c r="BI1" s="210" t="s">
        <v>3938</v>
      </c>
      <c r="BJ1" s="210" t="s">
        <v>3938</v>
      </c>
      <c r="BK1" s="210" t="s">
        <v>3938</v>
      </c>
      <c r="BL1" s="210" t="s">
        <v>3937</v>
      </c>
      <c r="BM1" s="210" t="s">
        <v>3937</v>
      </c>
      <c r="BN1" s="210" t="s">
        <v>3937</v>
      </c>
      <c r="BO1" s="210" t="s">
        <v>3937</v>
      </c>
      <c r="BP1" s="210" t="s">
        <v>3937</v>
      </c>
      <c r="BQ1" s="210" t="s">
        <v>3937</v>
      </c>
      <c r="BR1" s="210" t="s">
        <v>3938</v>
      </c>
      <c r="BS1" s="210" t="s">
        <v>3937</v>
      </c>
      <c r="BT1" s="210" t="s">
        <v>3937</v>
      </c>
      <c r="BU1" s="210" t="s">
        <v>3938</v>
      </c>
      <c r="BV1" s="210" t="s">
        <v>3938</v>
      </c>
      <c r="BW1" s="210" t="s">
        <v>3938</v>
      </c>
      <c r="BX1" s="210" t="s">
        <v>3937</v>
      </c>
      <c r="BY1" s="210" t="s">
        <v>3937</v>
      </c>
      <c r="BZ1" s="210" t="s">
        <v>3937</v>
      </c>
      <c r="CA1" s="210" t="s">
        <v>3938</v>
      </c>
      <c r="CB1" s="210" t="s">
        <v>3938</v>
      </c>
      <c r="CC1" s="210" t="s">
        <v>3938</v>
      </c>
      <c r="CD1" s="210" t="s">
        <v>3937</v>
      </c>
      <c r="CE1" s="211" t="s">
        <v>3937</v>
      </c>
      <c r="CF1" s="210" t="s">
        <v>3937</v>
      </c>
    </row>
    <row r="2" spans="1:84" s="101" customFormat="1" ht="36" x14ac:dyDescent="0.2">
      <c r="A2" s="88" t="s">
        <v>2216</v>
      </c>
      <c r="B2" s="88" t="s">
        <v>746</v>
      </c>
      <c r="C2" s="89" t="s">
        <v>2180</v>
      </c>
      <c r="D2" s="90" t="s">
        <v>748</v>
      </c>
      <c r="E2" s="202" t="s">
        <v>749</v>
      </c>
      <c r="F2" s="89" t="s">
        <v>2217</v>
      </c>
      <c r="G2" s="91" t="s">
        <v>1579</v>
      </c>
      <c r="H2" s="92" t="s">
        <v>2135</v>
      </c>
      <c r="I2" s="93" t="s">
        <v>751</v>
      </c>
      <c r="J2" s="94" t="s">
        <v>2218</v>
      </c>
      <c r="K2" s="95" t="s">
        <v>753</v>
      </c>
      <c r="L2" s="89" t="s">
        <v>754</v>
      </c>
      <c r="M2" s="89" t="s">
        <v>755</v>
      </c>
      <c r="N2" s="89" t="s">
        <v>757</v>
      </c>
      <c r="O2" s="89" t="s">
        <v>758</v>
      </c>
      <c r="P2" s="96" t="s">
        <v>2219</v>
      </c>
      <c r="Q2" s="90" t="s">
        <v>67</v>
      </c>
      <c r="R2" s="90" t="s">
        <v>2167</v>
      </c>
      <c r="S2" s="90" t="s">
        <v>759</v>
      </c>
      <c r="T2" s="90" t="s">
        <v>2220</v>
      </c>
      <c r="U2" s="97" t="s">
        <v>2216</v>
      </c>
      <c r="V2" s="89" t="s">
        <v>2531</v>
      </c>
      <c r="W2" s="90" t="s">
        <v>2530</v>
      </c>
      <c r="X2" s="90" t="s">
        <v>2221</v>
      </c>
      <c r="Y2" s="90" t="s">
        <v>2541</v>
      </c>
      <c r="Z2" s="90" t="s">
        <v>2542</v>
      </c>
      <c r="AA2" s="90" t="s">
        <v>2543</v>
      </c>
      <c r="AB2" s="90" t="s">
        <v>2544</v>
      </c>
      <c r="AC2" s="90" t="s">
        <v>2545</v>
      </c>
      <c r="AD2" s="90" t="s">
        <v>2222</v>
      </c>
      <c r="AE2" s="90" t="s">
        <v>2223</v>
      </c>
      <c r="AF2" s="96" t="s">
        <v>2224</v>
      </c>
      <c r="AG2" s="96" t="s">
        <v>68</v>
      </c>
      <c r="AH2" s="96" t="s">
        <v>69</v>
      </c>
      <c r="AI2" s="96" t="s">
        <v>70</v>
      </c>
      <c r="AJ2" s="96" t="s">
        <v>71</v>
      </c>
      <c r="AK2" s="96" t="s">
        <v>72</v>
      </c>
      <c r="AL2" s="96" t="s">
        <v>73</v>
      </c>
      <c r="AM2" s="96" t="s">
        <v>74</v>
      </c>
      <c r="AN2" s="96" t="s">
        <v>2225</v>
      </c>
      <c r="AO2" s="96" t="s">
        <v>75</v>
      </c>
      <c r="AP2" s="96" t="s">
        <v>76</v>
      </c>
      <c r="AQ2" s="96" t="s">
        <v>77</v>
      </c>
      <c r="AR2" s="96" t="s">
        <v>2226</v>
      </c>
      <c r="AS2" s="96" t="s">
        <v>2227</v>
      </c>
      <c r="AT2" s="96" t="s">
        <v>2228</v>
      </c>
      <c r="AU2" s="96" t="s">
        <v>80</v>
      </c>
      <c r="AV2" s="90" t="s">
        <v>3595</v>
      </c>
      <c r="AW2" s="90" t="s">
        <v>3596</v>
      </c>
      <c r="AX2" s="90" t="s">
        <v>3597</v>
      </c>
      <c r="AY2" s="90" t="s">
        <v>3598</v>
      </c>
      <c r="AZ2" s="90" t="s">
        <v>3599</v>
      </c>
      <c r="BA2" s="96" t="s">
        <v>3600</v>
      </c>
      <c r="BB2" s="96" t="s">
        <v>3601</v>
      </c>
      <c r="BC2" s="96" t="s">
        <v>3602</v>
      </c>
      <c r="BD2" s="96" t="s">
        <v>3603</v>
      </c>
      <c r="BE2" s="96" t="s">
        <v>3604</v>
      </c>
      <c r="BF2" s="89" t="s">
        <v>2229</v>
      </c>
      <c r="BG2" s="89" t="s">
        <v>2230</v>
      </c>
      <c r="BH2" s="89" t="s">
        <v>2231</v>
      </c>
      <c r="BI2" s="89" t="s">
        <v>2232</v>
      </c>
      <c r="BJ2" s="89" t="s">
        <v>2233</v>
      </c>
      <c r="BK2" s="89" t="s">
        <v>3063</v>
      </c>
      <c r="BL2" s="89" t="s">
        <v>2234</v>
      </c>
      <c r="BM2" s="89" t="s">
        <v>2235</v>
      </c>
      <c r="BN2" s="90" t="s">
        <v>2143</v>
      </c>
      <c r="BO2" s="89" t="s">
        <v>917</v>
      </c>
      <c r="BP2" s="96" t="s">
        <v>918</v>
      </c>
      <c r="BQ2" s="96" t="s">
        <v>2206</v>
      </c>
      <c r="BR2" s="90" t="s">
        <v>2533</v>
      </c>
      <c r="BS2" s="90" t="s">
        <v>2968</v>
      </c>
      <c r="BT2" s="90" t="s">
        <v>2236</v>
      </c>
      <c r="BU2" s="98" t="s">
        <v>2237</v>
      </c>
      <c r="BV2" s="99" t="s">
        <v>2238</v>
      </c>
      <c r="BW2" s="99" t="s">
        <v>2239</v>
      </c>
      <c r="BX2" s="96" t="s">
        <v>2240</v>
      </c>
      <c r="BY2" s="96" t="s">
        <v>2241</v>
      </c>
      <c r="BZ2" s="96" t="s">
        <v>2242</v>
      </c>
      <c r="CA2" s="136" t="s">
        <v>2243</v>
      </c>
      <c r="CB2" s="136" t="s">
        <v>3705</v>
      </c>
      <c r="CC2" s="136" t="s">
        <v>3706</v>
      </c>
      <c r="CD2" s="136" t="s">
        <v>3815</v>
      </c>
      <c r="CE2" s="204" t="s">
        <v>2244</v>
      </c>
      <c r="CF2" s="100" t="s">
        <v>2966</v>
      </c>
    </row>
    <row r="3" spans="1:84" s="101" customFormat="1" ht="12" customHeight="1" x14ac:dyDescent="0.2">
      <c r="A3" s="102">
        <f>+U3</f>
        <v>8683711000037</v>
      </c>
      <c r="B3" s="103" t="s">
        <v>2245</v>
      </c>
      <c r="C3" s="101" t="s">
        <v>688</v>
      </c>
      <c r="D3" s="101" t="s">
        <v>689</v>
      </c>
      <c r="E3" s="203" t="s">
        <v>2246</v>
      </c>
      <c r="F3" s="101" t="s">
        <v>785</v>
      </c>
      <c r="G3" s="101" t="str">
        <f>IF(C3&gt;0,+VLOOKUP($C3,'STYLE NAMES'!$B:$AC,4,FALSE),"")</f>
        <v>HORSE</v>
      </c>
      <c r="H3" s="101" t="str">
        <f>IF(C3&gt;0,+VLOOKUP($C3,'STYLE NAMES'!$B:$AC,5,FALSE),"")</f>
        <v>HORSE</v>
      </c>
      <c r="I3" s="101" t="str">
        <f>IF(C3&gt;0,+VLOOKUP($C3,'STYLE NAMES'!$B:$AC,6,FALSE),"")</f>
        <v>RUGS</v>
      </c>
      <c r="J3" s="101" t="str">
        <f>IF(C3&gt;0,+VLOOKUP($C3,'STYLE NAMES'!$B:$AC,7,FALSE),"")</f>
        <v>FULL</v>
      </c>
      <c r="K3" s="101" t="str">
        <f>IF(C3&gt;0,+VLOOKUP($C3,'STYLE NAMES'!$B:$AC,8,FALSE),"")</f>
        <v>FLEECE BLANKETS</v>
      </c>
      <c r="L3" s="101" t="str">
        <f>IF(E3&gt;0,+VLOOKUP($E3,'CODE GENERATOR'!$D:$T,3,FALSE),"")</f>
        <v>W</v>
      </c>
      <c r="M3" s="101" t="str">
        <f>IF(E3&gt;0,+VLOOKUP($E3,'CODE GENERATOR'!$D:$T,4,FALSE),"")</f>
        <v>FLEECE</v>
      </c>
      <c r="N3" s="101" t="str">
        <f>IF(E3&gt;0,+VLOOKUP($E3,'CODE GENERATOR'!$D:$T,6,FALSE),"")</f>
        <v>NAVY</v>
      </c>
      <c r="O3" s="101" t="str">
        <f>IF(E3&gt;0,+VLOOKUP($E3,'CODE GENERATOR'!$D:$T,7,FALSE),"")</f>
        <v>GOLD</v>
      </c>
      <c r="P3" s="101" t="str">
        <f>IF(E3&gt;0,+IF(N3=O3,N3,N3&amp;"/"&amp;O3),"")</f>
        <v>NAVY/GOLD</v>
      </c>
      <c r="Q3" s="104" t="str">
        <f>IF(E3&gt;0,+VLOOKUP($E3,'CODE GENERATOR'!$D:$T,11,FALSE),"")</f>
        <v>H.RUGFL_FLC0001</v>
      </c>
      <c r="R3" s="104" t="str">
        <f>IF(E3&gt;0,+VLOOKUP($E3,'CODE GENERATOR'!$D:$T,12,FALSE),"")</f>
        <v>FLC0001NAVGLD</v>
      </c>
      <c r="S3" s="104" t="str">
        <f>IF(E3&gt;0,+VLOOKUP($E3,'CODE GENERATOR'!$D:$T,13,FALSE),"")</f>
        <v>H.RUGFL_FLC0001_FLC0001NAVGLD</v>
      </c>
      <c r="T3" s="104" t="str">
        <f t="shared" ref="T3:T66" si="0">+S3&amp;"_"&amp;F3</f>
        <v>H.RUGFL_FLC0001_FLC0001NAVGLD_S</v>
      </c>
      <c r="U3" s="105">
        <v>8683711000037</v>
      </c>
      <c r="V3" s="107" t="str" cm="1">
        <f t="array" ref="V3">_xlfn.TEXTJOIN(";", TRUE, _xlfn.UNIQUE(_xlfn._xlws.FILTER(P$3:P$10029, C$3:C$10029=C3)))</f>
        <v>NAVY/GOLD;PURPLE/GOLD;GREEN/NAVY;BLACK/ROSE GOLD;RED/GOLD;BORDEAUX/GOLD;LILAC/WHITE;BLACK/GOLD;NAVY/RED;RED/WHITE</v>
      </c>
      <c r="W3" s="107" t="str" cm="1">
        <f t="array" ref="W3">_xlfn.TEXTJOIN(";", TRUE, _xlfn.UNIQUE(_xlfn._xlws.FILTER(F$3:F$10029, C$3:C$10029=C3)))</f>
        <v>S;M;L;XL</v>
      </c>
      <c r="X3" s="101" t="str">
        <f>IF(E3&gt;0,+VLOOKUP($E3,'CODE GENERATOR'!$D:$AC,19,FALSE),0)</f>
        <v>2402_S01_33883</v>
      </c>
      <c r="Y3" s="101" t="str">
        <f>IF(E3&gt;0,+VLOOKUP($E3,'CODE GENERATOR'!$D:$AC,20,FALSE),0)</f>
        <v>2402_S01_33884</v>
      </c>
      <c r="Z3" s="101" t="str">
        <f>IF(E3&gt;0,+VLOOKUP($E3,'CODE GENERATOR'!$D:$AC,21,FALSE),0)</f>
        <v>2402_S01_33888</v>
      </c>
      <c r="AA3" s="101" t="str">
        <f>IF(E3&gt;0,+VLOOKUP($E3,'CODE GENERATOR'!$D:$AC,22,FALSE),0)</f>
        <v>2402_S01_33886</v>
      </c>
      <c r="AB3" s="101" t="str">
        <f>IF(E3&gt;0,+VLOOKUP($E3,'CODE GENERATOR'!$D:$AC,23,FALSE),0)</f>
        <v>2209_O_Z3A8120</v>
      </c>
      <c r="AC3" s="101" t="str">
        <f>IF(E3&gt;0,+VLOOKUP($E3,'CODE GENERATOR'!$D:$AC,24,FALSE),0)</f>
        <v/>
      </c>
      <c r="AD3" s="101" t="str">
        <f>IF(E3&gt;0,+VLOOKUP($E3,'CODE GENERATOR'!$D:$AC,25,FALSE),0)</f>
        <v/>
      </c>
      <c r="AE3" s="101" t="str">
        <f>IF(E3&gt;0,+VLOOKUP($E3,'CODE GENERATOR'!$D:$AC,26,FALSE),0)</f>
        <v/>
      </c>
      <c r="AF3" s="149" t="str">
        <f>IF($C3&gt;0,$C3&amp;" "&amp;$P3&amp;" "&amp;+VLOOKUP($C3,'STYLE NAMES'!$B:$AC,10,FALSE),"""")</f>
        <v>TORONTO NAVY/GOLD FLEECE BLANKET</v>
      </c>
      <c r="AG3" s="101" t="str">
        <f>"Enjoy our "&amp;(AF3)&amp;"; "&amp;IF(C3&gt;0,+VLOOKUP($C3,'STYLE NAMES'!$B:$AC,11,FALSE),"")</f>
        <v>Enjoy our TORONTO NAVY/GOLD FLEECE BLANKET; High density and high quality cooler fleece blanket will keep your horse extra warm while allowing cool down.
These soft and beautiful fleece blankets come in a wide variety of profound and nice colors.</v>
      </c>
      <c r="AH3" s="101" t="str">
        <f>IF(C3&gt;0,+VLOOKUP($C3,'STYLE NAMES'!$B:$AC,12,FALSE),"")</f>
        <v xml:space="preserve">*High density fleece fabric
*Super soft hand feel
*Keeps warmer with respect to traditional standard density fleece blankets
Composition:
100% Polyester
</v>
      </c>
      <c r="AI3" s="101" t="str">
        <f>IF(C3&gt;0,+VLOOKUP($C3,'STYLE NAMES'!$B:$AC,13,FALSE),"")</f>
        <v>Machine Wash at 30°C
Mild process
Do not bleach
Do NOT Tumble Dry</v>
      </c>
      <c r="AJ3" s="149" t="str">
        <f>IF($C3&gt;0,$C3&amp;" "&amp;$P3&amp;" "&amp;+VLOOKUP($C3,'STYLE NAMES'!$B:$AC,14,FALSE),"""")</f>
        <v>TORONTO NAVY/GOLD POLAR BLANKET</v>
      </c>
      <c r="AK3" s="149" t="str">
        <f>"Cavalier SanMarco tarafından tasarlanan "&amp;(AJ3)&amp;"; "&amp;IF(C3&gt;0,+VLOOKUP($C3,'STYLE NAMES'!$B:$AC,15,FALSE),"")</f>
        <v>Cavalier SanMarco tarafından tasarlanan TORONTO NAVY/GOLD POLAR BLANKET; Yüksek denye ve kaliteli, polar ter blanketleri atınızı ekstra sıcak tutarken soğumasına da olanak tanır.
Bu yumuşak ve güzel polar battaniyeler çok çeşitli, derin ve hoş renklerde sunuluyor</v>
      </c>
      <c r="AL3" s="149" t="str">
        <f>IF(C3&gt;0,+VLOOKUP($C3,'STYLE NAMES'!$B:$AC,16,FALSE),"")</f>
        <v>*Yüksek denye polar kumaş
*Süper yumuşak tuşe
*Geleneksel standart denye polar blanketlere göre daha sıcak tutar
Kompozisyon:
%100 Polyester</v>
      </c>
      <c r="AM3" s="149" t="str">
        <f>IF(C3&gt;0,+VLOOKUP($C3,'STYLE NAMES'!$B:$AC,17,FALSE),"")</f>
        <v>Makinede 30°C' de Yıkayın
Hassas Yıkama
Çamaşır suyu kullanmayın
Kurutma Makinesinde Kurutmayın</v>
      </c>
      <c r="AN3" s="149" t="str">
        <f>IF($C3&gt;0,$C3&amp;" "&amp;$P3&amp;" "&amp;+VLOOKUP($C3,'STYLE NAMES'!$B:$AC,18,FALSE),"""")</f>
        <v>TORONTO NAVY/GOLD COPERTA IN PILE</v>
      </c>
      <c r="AO3" s="101" t="str">
        <f>"Disegnato da Cavalier SanMarco "&amp;(AN3)&amp;"; "&amp;IF(C3&gt;0,+VLOOKUP($C3,'STYLE NAMES'!$B:$AC,19,FALSE),"")</f>
        <v>Disegnato da Cavalier SanMarco TORONTO NAVY/GOLD COPERTA IN PILE; Coperta in pile refrigerante ad alta densità e alta qualità manterrà il tuo cavallo extra caldo mentre si raffredda. Queste morbide e bellissime coperte in pile sono disponibili in una vasta gamma di colori intensi e piacevoli.</v>
      </c>
      <c r="AP3" s="101" t="str">
        <f>IF(C3&gt;0,+VLOOKUP($C3,'STYLE NAMES'!$B:$AC,20,FALSE),"")</f>
        <v>Tessuto in pile ad alta densità
Sensazione super morbida al tatto 
Mantiene più caldo rispetto alle tradizionali coperte in pile a densità standard 
Composizione: 
100% Poliestere</v>
      </c>
      <c r="AQ3" s="101" t="str">
        <f>IF(C3&gt;0,+VLOOKUP($C3,'STYLE NAMES'!$B:$AC,21,FALSE),"")</f>
        <v>Lavare in lavatrice a 30°C Ciclo delicato 
Non candeggiare 
Non asciugare in asciugatrice</v>
      </c>
      <c r="AR3" s="101">
        <f>IF(D3&gt;0,+VLOOKUP($C3,'STYLE NAMES'!$B:$AC,22,FALSE),"")</f>
        <v>0</v>
      </c>
      <c r="AS3" s="101">
        <f>IF(E3&gt;0,+VLOOKUP($C3,'STYLE NAMES'!$B:$AC,23,FALSE),"")</f>
        <v>0</v>
      </c>
      <c r="AT3" s="101">
        <f>IF(F3&gt;0,+VLOOKUP($C3,'STYLE NAMES'!$B:$AC,24,FALSE),"")</f>
        <v>0</v>
      </c>
      <c r="AU3" s="101">
        <f>IF(G3&gt;0,+VLOOKUP($C3,'STYLE NAMES'!$B:$AC,25,FALSE),"")</f>
        <v>0</v>
      </c>
      <c r="AV3" s="101">
        <f>+VLOOKUP($S3,'CODE GENERATOR'!$P:$AM,15,FALSE)</f>
        <v>0</v>
      </c>
      <c r="AW3" s="101">
        <f>+VLOOKUP($S3,'CODE GENERATOR'!$P:$AM,16,FALSE)</f>
        <v>0</v>
      </c>
      <c r="AX3" s="101">
        <f>+VLOOKUP($S3,'CODE GENERATOR'!$P:$AM,17,FALSE)</f>
        <v>0</v>
      </c>
      <c r="AY3" s="101">
        <f>+VLOOKUP($S3,'CODE GENERATOR'!$P:$AM,18,FALSE)</f>
        <v>0</v>
      </c>
      <c r="AZ3" s="101">
        <f>+VLOOKUP($S3,'CODE GENERATOR'!$P:$AM,19,FALSE)</f>
        <v>0</v>
      </c>
      <c r="BA3" s="101">
        <f>+VLOOKUP($S3,'CODE GENERATOR'!$P:$AM,20,FALSE)</f>
        <v>0</v>
      </c>
      <c r="BB3" s="101">
        <f>+VLOOKUP($S3,'CODE GENERATOR'!$P:$AM,21,FALSE)</f>
        <v>0</v>
      </c>
      <c r="BC3" s="101">
        <f>+VLOOKUP($S3,'CODE GENERATOR'!$P:$AM,22,FALSE)</f>
        <v>0</v>
      </c>
      <c r="BD3" s="101">
        <f>+VLOOKUP($S3,'CODE GENERATOR'!$P:$AM,23,FALSE)</f>
        <v>0</v>
      </c>
      <c r="BE3" s="101">
        <f>+VLOOKUP($S3,'CODE GENERATOR'!$P:$AM,24,FALSE)</f>
        <v>0</v>
      </c>
      <c r="BF3" s="101">
        <f>IF(C3&gt;0,+VLOOKUP(G3,'CATEGORY ID'!$A$1:$L$118,3,FALSE),"")</f>
        <v>5</v>
      </c>
      <c r="BG3" s="101">
        <f>IF(C3&gt;0,+VLOOKUP(H3,'CATEGORY ID'!$D$1:$L$118,3,FALSE),"")</f>
        <v>5</v>
      </c>
      <c r="BH3" s="101">
        <f>IF(C3&gt;0,+VLOOKUP((+H3&amp;I3),'CATEGORY ID'!$H$1:$I$121,2,FALSE),"")</f>
        <v>59</v>
      </c>
      <c r="BJ3" s="101">
        <f>IF(C3&gt;0,IF(COUNTIF('CATEGORY ID'!$K$1:$K$121,+H3&amp;K3) &gt; 0, +VLOOKUP(+H3&amp;K3,'CATEGORY ID'!$K$1:$L$121,2,FALSE),""),"")</f>
        <v>175</v>
      </c>
      <c r="BK3" s="101" t="str">
        <f>IF(C3&gt;0,IF(COUNTIF('CATEGORY ID'!$K$124:$K$165, +VLOOKUP(C3,'STYLE NAMES'!$B:$AE,30,FALSE)) &gt; 0, +VLOOKUP(VLOOKUP(C3,'STYLE NAMES'!$B:$AE,30,FALSE),'CATEGORY ID'!K:M,2,FALSE),""),"")</f>
        <v/>
      </c>
      <c r="BR3" s="101" t="str" cm="1">
        <f t="array" ref="BR3">IF(C3&gt;0,_xlfn.TEXTJOIN(";", TRUE,_xlfn.UNIQUE(_xlfn._xlws.FILTER(BF3:BQ3,(BF3:BQ3&gt;0)),TRUE,FALSE)),"")&amp;";"&amp;BS3</f>
        <v>5;59;175;</v>
      </c>
      <c r="BU3" s="106">
        <f>IF(C3&gt;0,+VLOOKUP($C3,'STYLE NAMES'!$B:$AC,26,FALSE),"")</f>
        <v>89.9</v>
      </c>
      <c r="BV3" s="106">
        <f>IF(C3&gt;0,+VLOOKUP($C3,'STYLE NAMES'!$B:$AC,27,FALSE),"")</f>
        <v>4940</v>
      </c>
      <c r="BW3" s="106">
        <f>IF(C3&gt;0,+VLOOKUP($C3,'STYLE NAMES'!$B:$AC,28,FALSE),"")</f>
        <v>103.38500000000001</v>
      </c>
      <c r="BY3"/>
      <c r="BZ3" s="101">
        <v>99</v>
      </c>
      <c r="CA3" s="137">
        <f>+IF(X3=0,0,1)</f>
        <v>1</v>
      </c>
      <c r="CB3" s="137">
        <f>+VLOOKUP(C3,'[2]STYLES &amp; MODELS MATRIX'!$A:$G,7,FALSE)</f>
        <v>0</v>
      </c>
      <c r="CC3" s="137" t="str">
        <f>+VLOOKUP(C3,'[1]STYLES &amp; SIZE CHARTS'!$A:$H,8,FALSE)</f>
        <v>HP-RUGS1</v>
      </c>
      <c r="CD3" s="137"/>
      <c r="CE3" s="205" t="s">
        <v>2965</v>
      </c>
      <c r="CF3" s="141" t="s">
        <v>3001</v>
      </c>
    </row>
    <row r="4" spans="1:84" s="101" customFormat="1" ht="12" customHeight="1" x14ac:dyDescent="0.2">
      <c r="A4" s="102">
        <f t="shared" ref="A4:A67" si="1">+U4</f>
        <v>8683711010524</v>
      </c>
      <c r="B4" s="103" t="s">
        <v>2245</v>
      </c>
      <c r="C4" s="101" t="s">
        <v>688</v>
      </c>
      <c r="D4" s="101" t="s">
        <v>689</v>
      </c>
      <c r="E4" s="203" t="s">
        <v>2246</v>
      </c>
      <c r="F4" s="101" t="s">
        <v>2247</v>
      </c>
      <c r="G4" s="101" t="str">
        <f>IF(C4&gt;0,+VLOOKUP($C4,'STYLE NAMES'!$B:$AC,4,FALSE),"")</f>
        <v>HORSE</v>
      </c>
      <c r="H4" s="101" t="str">
        <f>IF(C4&gt;0,+VLOOKUP($C4,'STYLE NAMES'!$B:$AC,5,FALSE),"")</f>
        <v>HORSE</v>
      </c>
      <c r="I4" s="101" t="str">
        <f>IF(C4&gt;0,+VLOOKUP($C4,'STYLE NAMES'!$B:$AC,6,FALSE),"")</f>
        <v>RUGS</v>
      </c>
      <c r="J4" s="101" t="str">
        <f>IF(C4&gt;0,+VLOOKUP($C4,'STYLE NAMES'!$B:$AC,7,FALSE),"")</f>
        <v>FULL</v>
      </c>
      <c r="K4" s="101" t="str">
        <f>IF(C4&gt;0,+VLOOKUP($C4,'STYLE NAMES'!$B:$AC,8,FALSE),"")</f>
        <v>FLEECE BLANKETS</v>
      </c>
      <c r="L4" s="101" t="str">
        <f>IF(E4&gt;0,+VLOOKUP($E4,'CODE GENERATOR'!$D:$T,3,FALSE),"")</f>
        <v>W</v>
      </c>
      <c r="M4" s="101" t="str">
        <f>IF(E4&gt;0,+VLOOKUP($E4,'CODE GENERATOR'!$D:$T,4,FALSE),"")</f>
        <v>FLEECE</v>
      </c>
      <c r="N4" s="101" t="str">
        <f>IF(E4&gt;0,+VLOOKUP($E4,'CODE GENERATOR'!$D:$T,6,FALSE),"")</f>
        <v>NAVY</v>
      </c>
      <c r="O4" s="101" t="str">
        <f>IF(E4&gt;0,+VLOOKUP($E4,'CODE GENERATOR'!$D:$T,7,FALSE),"")</f>
        <v>GOLD</v>
      </c>
      <c r="P4" s="101" t="str">
        <f t="shared" ref="P4:P67" si="2">IF(E4&gt;0,+IF(N4=O4,N4,N4&amp;"/"&amp;O4),"")</f>
        <v>NAVY/GOLD</v>
      </c>
      <c r="Q4" s="104" t="str">
        <f>IF(E4&gt;0,+VLOOKUP($E4,'CODE GENERATOR'!$D:$T,11,FALSE),"")</f>
        <v>H.RUGFL_FLC0001</v>
      </c>
      <c r="R4" s="104" t="str">
        <f>IF(E4&gt;0,+VLOOKUP($E4,'CODE GENERATOR'!$D:$T,12,FALSE),"")</f>
        <v>FLC0001NAVGLD</v>
      </c>
      <c r="S4" s="104" t="str">
        <f>IF(E4&gt;0,+VLOOKUP($E4,'CODE GENERATOR'!$D:$T,13,FALSE),"")</f>
        <v>H.RUGFL_FLC0001_FLC0001NAVGLD</v>
      </c>
      <c r="T4" s="104" t="str">
        <f t="shared" si="0"/>
        <v>H.RUGFL_FLC0001_FLC0001NAVGLD_M</v>
      </c>
      <c r="U4" s="105">
        <v>8683711010524</v>
      </c>
      <c r="V4" s="107" t="str" cm="1">
        <f t="array" ref="V4">_xlfn.TEXTJOIN(";", TRUE, _xlfn.UNIQUE(_xlfn._xlws.FILTER(P$3:P$10029, C$3:C$10029=C4)))</f>
        <v>NAVY/GOLD;PURPLE/GOLD;GREEN/NAVY;BLACK/ROSE GOLD;RED/GOLD;BORDEAUX/GOLD;LILAC/WHITE;BLACK/GOLD;NAVY/RED;RED/WHITE</v>
      </c>
      <c r="W4" s="107" t="str" cm="1">
        <f t="array" ref="W4">_xlfn.TEXTJOIN(";", TRUE, _xlfn.UNIQUE(_xlfn._xlws.FILTER(F$3:F$10029, C$3:C$10029=C4)))</f>
        <v>S;M;L;XL</v>
      </c>
      <c r="X4" s="101" t="str">
        <f>IF(E4&gt;0,+VLOOKUP($E4,'CODE GENERATOR'!$D:$AC,19,FALSE),0)</f>
        <v>2402_S01_33883</v>
      </c>
      <c r="Y4" s="101" t="str">
        <f>IF(E4&gt;0,+VLOOKUP($E4,'CODE GENERATOR'!$D:$AC,20,FALSE),0)</f>
        <v>2402_S01_33884</v>
      </c>
      <c r="Z4" s="101" t="str">
        <f>IF(E4&gt;0,+VLOOKUP($E4,'CODE GENERATOR'!$D:$AC,21,FALSE),0)</f>
        <v>2402_S01_33888</v>
      </c>
      <c r="AA4" s="101" t="str">
        <f>IF(E4&gt;0,+VLOOKUP($E4,'CODE GENERATOR'!$D:$AC,22,FALSE),0)</f>
        <v>2402_S01_33886</v>
      </c>
      <c r="AB4" s="101" t="str">
        <f>IF(E4&gt;0,+VLOOKUP($E4,'CODE GENERATOR'!$D:$AC,23,FALSE),0)</f>
        <v>2209_O_Z3A8120</v>
      </c>
      <c r="AC4" s="101" t="str">
        <f>IF(E4&gt;0,+VLOOKUP($E4,'CODE GENERATOR'!$D:$AC,24,FALSE),0)</f>
        <v/>
      </c>
      <c r="AD4" s="101" t="str">
        <f>IF(E4&gt;0,+VLOOKUP($E4,'CODE GENERATOR'!$D:$AC,25,FALSE),0)</f>
        <v/>
      </c>
      <c r="AE4" s="101" t="str">
        <f>IF(E4&gt;0,+VLOOKUP($E4,'CODE GENERATOR'!$D:$AC,26,FALSE),0)</f>
        <v/>
      </c>
      <c r="AF4" s="149" t="str">
        <f>IF($C4&gt;0,$C4&amp;" "&amp;$P4&amp;" "&amp;+VLOOKUP($C4,'STYLE NAMES'!$B:$AC,10,FALSE),"""")</f>
        <v>TORONTO NAVY/GOLD FLEECE BLANKET</v>
      </c>
      <c r="AG4" s="101" t="str">
        <f>"Enjoy our "&amp;(AF4)&amp;"; "&amp;IF(C4&gt;0,+VLOOKUP($C4,'STYLE NAMES'!$B:$AC,11,FALSE),"")</f>
        <v>Enjoy our TORONTO NAVY/GOLD FLEECE BLANKET; High density and high quality cooler fleece blanket will keep your horse extra warm while allowing cool down.
These soft and beautiful fleece blankets come in a wide variety of profound and nice colors.</v>
      </c>
      <c r="AH4" s="101" t="str">
        <f>IF(C4&gt;0,+VLOOKUP($C4,'STYLE NAMES'!$B:$AC,12,FALSE),"")</f>
        <v xml:space="preserve">*High density fleece fabric
*Super soft hand feel
*Keeps warmer with respect to traditional standard density fleece blankets
Composition:
100% Polyester
</v>
      </c>
      <c r="AI4" s="101" t="str">
        <f>IF(C4&gt;0,+VLOOKUP($C4,'STYLE NAMES'!$B:$AC,13,FALSE),"")</f>
        <v>Machine Wash at 30°C
Mild process
Do not bleach
Do NOT Tumble Dry</v>
      </c>
      <c r="AJ4" s="149" t="str">
        <f>IF($C4&gt;0,$C4&amp;" "&amp;$P4&amp;" "&amp;+VLOOKUP($C4,'STYLE NAMES'!$B:$AC,14,FALSE),"""")</f>
        <v>TORONTO NAVY/GOLD POLAR BLANKET</v>
      </c>
      <c r="AK4" s="149" t="str">
        <f>"Cavalier SanMarco tarafından tasarlanan "&amp;(AJ4)&amp;"; "&amp;IF(C4&gt;0,+VLOOKUP($C4,'STYLE NAMES'!$B:$AC,15,FALSE),"")</f>
        <v>Cavalier SanMarco tarafından tasarlanan TORONTO NAVY/GOLD POLAR BLANKET; Yüksek denye ve kaliteli, polar ter blanketleri atınızı ekstra sıcak tutarken soğumasına da olanak tanır.
Bu yumuşak ve güzel polar battaniyeler çok çeşitli, derin ve hoş renklerde sunuluyor</v>
      </c>
      <c r="AL4" s="149" t="str">
        <f>IF(C4&gt;0,+VLOOKUP($C4,'STYLE NAMES'!$B:$AC,16,FALSE),"")</f>
        <v>*Yüksek denye polar kumaş
*Süper yumuşak tuşe
*Geleneksel standart denye polar blanketlere göre daha sıcak tutar
Kompozisyon:
%100 Polyester</v>
      </c>
      <c r="AM4" s="149" t="str">
        <f>IF(C4&gt;0,+VLOOKUP($C4,'STYLE NAMES'!$B:$AC,17,FALSE),"")</f>
        <v>Makinede 30°C' de Yıkayın
Hassas Yıkama
Çamaşır suyu kullanmayın
Kurutma Makinesinde Kurutmayın</v>
      </c>
      <c r="AN4" s="149" t="str">
        <f>IF($C4&gt;0,$C4&amp;" "&amp;$P4&amp;" "&amp;+VLOOKUP($C4,'STYLE NAMES'!$B:$AC,18,FALSE),"""")</f>
        <v>TORONTO NAVY/GOLD COPERTA IN PILE</v>
      </c>
      <c r="AO4" s="101" t="str">
        <f>"Disegnato da Cavalier SanMarco "&amp;(AN4)&amp;"; "&amp;IF(C4&gt;0,+VLOOKUP($C4,'STYLE NAMES'!$B:$AC,19,FALSE),"")</f>
        <v>Disegnato da Cavalier SanMarco TORONTO NAVY/GOLD COPERTA IN PILE; Coperta in pile refrigerante ad alta densità e alta qualità manterrà il tuo cavallo extra caldo mentre si raffredda. Queste morbide e bellissime coperte in pile sono disponibili in una vasta gamma di colori intensi e piacevoli.</v>
      </c>
      <c r="AP4" s="101" t="str">
        <f>IF(C4&gt;0,+VLOOKUP($C4,'STYLE NAMES'!$B:$AC,20,FALSE),"")</f>
        <v>Tessuto in pile ad alta densità
Sensazione super morbida al tatto 
Mantiene più caldo rispetto alle tradizionali coperte in pile a densità standard 
Composizione: 
100% Poliestere</v>
      </c>
      <c r="AQ4" s="101" t="str">
        <f>IF(C4&gt;0,+VLOOKUP($C4,'STYLE NAMES'!$B:$AC,21,FALSE),"")</f>
        <v>Lavare in lavatrice a 30°C Ciclo delicato 
Non candeggiare 
Non asciugare in asciugatrice</v>
      </c>
      <c r="AR4" s="101">
        <f>IF(D4&gt;0,+VLOOKUP($C4,'STYLE NAMES'!$B:$AC,22,FALSE),"")</f>
        <v>0</v>
      </c>
      <c r="AS4" s="101">
        <f>IF(E4&gt;0,+VLOOKUP($C4,'STYLE NAMES'!$B:$AC,23,FALSE),"")</f>
        <v>0</v>
      </c>
      <c r="AT4" s="101">
        <f>IF(F4&gt;0,+VLOOKUP($C4,'STYLE NAMES'!$B:$AC,24,FALSE),"")</f>
        <v>0</v>
      </c>
      <c r="AU4" s="101">
        <f>IF(G4&gt;0,+VLOOKUP($C4,'STYLE NAMES'!$B:$AC,25,FALSE),"")</f>
        <v>0</v>
      </c>
      <c r="AV4" s="101">
        <f>+VLOOKUP($S4,'CODE GENERATOR'!$P:$AM,15,FALSE)</f>
        <v>0</v>
      </c>
      <c r="AW4" s="101">
        <f>+VLOOKUP($S4,'CODE GENERATOR'!$P:$AM,16,FALSE)</f>
        <v>0</v>
      </c>
      <c r="AX4" s="101">
        <f>+VLOOKUP($S4,'CODE GENERATOR'!$P:$AM,17,FALSE)</f>
        <v>0</v>
      </c>
      <c r="AY4" s="101">
        <f>+VLOOKUP($S4,'CODE GENERATOR'!$P:$AM,18,FALSE)</f>
        <v>0</v>
      </c>
      <c r="AZ4" s="101">
        <f>+VLOOKUP($S4,'CODE GENERATOR'!$P:$AM,19,FALSE)</f>
        <v>0</v>
      </c>
      <c r="BA4" s="101">
        <f>+VLOOKUP($S4,'CODE GENERATOR'!$P:$AM,20,FALSE)</f>
        <v>0</v>
      </c>
      <c r="BB4" s="101">
        <f>+VLOOKUP($S4,'CODE GENERATOR'!$P:$AM,21,FALSE)</f>
        <v>0</v>
      </c>
      <c r="BC4" s="101">
        <f>+VLOOKUP($S4,'CODE GENERATOR'!$P:$AM,22,FALSE)</f>
        <v>0</v>
      </c>
      <c r="BD4" s="101">
        <f>+VLOOKUP($S4,'CODE GENERATOR'!$P:$AM,23,FALSE)</f>
        <v>0</v>
      </c>
      <c r="BE4" s="101">
        <f>+VLOOKUP($S4,'CODE GENERATOR'!$P:$AM,24,FALSE)</f>
        <v>0</v>
      </c>
      <c r="BF4" s="101">
        <f>IF(C4&gt;0,+VLOOKUP(G4,'CATEGORY ID'!$A$1:$L$118,3,FALSE),"")</f>
        <v>5</v>
      </c>
      <c r="BG4" s="101">
        <f>IF(C4&gt;0,+VLOOKUP(H4,'CATEGORY ID'!$D$1:$L$118,3,FALSE),"")</f>
        <v>5</v>
      </c>
      <c r="BH4" s="101">
        <f>IF(C4&gt;0,+VLOOKUP((+H4&amp;I4),'CATEGORY ID'!$H$1:$I$121,2,FALSE),"")</f>
        <v>59</v>
      </c>
      <c r="BJ4" s="101">
        <f>IF(C4&gt;0,IF(COUNTIF('CATEGORY ID'!$K$1:$K$121,+H4&amp;K4) &gt; 0, +VLOOKUP(+H4&amp;K4,'CATEGORY ID'!$K$1:$L$121,2,FALSE),""),"")</f>
        <v>175</v>
      </c>
      <c r="BK4" s="101" t="str">
        <f>IF(C4&gt;0,IF(COUNTIF('CATEGORY ID'!$K$124:$K$165, +VLOOKUP(C4,'STYLE NAMES'!$B:$AE,30,FALSE)) &gt; 0, +VLOOKUP(VLOOKUP(C4,'STYLE NAMES'!$B:$AE,30,FALSE),'CATEGORY ID'!K:M,2,FALSE),""),"")</f>
        <v/>
      </c>
      <c r="BR4" s="101" t="str" cm="1">
        <f t="array" ref="BR4">IF(C4&gt;0,_xlfn.TEXTJOIN(";", TRUE,_xlfn.UNIQUE(_xlfn._xlws.FILTER(BF4:BQ4,(BF4:BQ4&gt;0)),TRUE,FALSE)),"")&amp;";"&amp;BS4</f>
        <v>5;59;175;</v>
      </c>
      <c r="BU4" s="106">
        <f>IF(C4&gt;0,+VLOOKUP($C4,'STYLE NAMES'!$B:$AC,26,FALSE),"")</f>
        <v>89.9</v>
      </c>
      <c r="BV4" s="106">
        <f>IF(C4&gt;0,+VLOOKUP($C4,'STYLE NAMES'!$B:$AC,27,FALSE),"")</f>
        <v>4940</v>
      </c>
      <c r="BW4" s="106">
        <f>IF(C4&gt;0,+VLOOKUP($C4,'STYLE NAMES'!$B:$AC,28,FALSE),"")</f>
        <v>103.38500000000001</v>
      </c>
      <c r="BY4"/>
      <c r="BZ4" s="101">
        <v>99</v>
      </c>
      <c r="CA4" s="137">
        <f t="shared" ref="CA4:CA67" si="3">+IF(X4=0,0,1)</f>
        <v>1</v>
      </c>
      <c r="CB4" s="137">
        <f>+VLOOKUP(C4,'[2]STYLES &amp; MODELS MATRIX'!$A:$G,7,FALSE)</f>
        <v>0</v>
      </c>
      <c r="CC4" s="137" t="str">
        <f>+VLOOKUP(C4,'[1]STYLES &amp; SIZE CHARTS'!$A:$H,8,FALSE)</f>
        <v>HP-RUGS1</v>
      </c>
      <c r="CD4" s="137"/>
      <c r="CE4" s="205" t="s">
        <v>2969</v>
      </c>
      <c r="CF4" s="141" t="s">
        <v>3002</v>
      </c>
    </row>
    <row r="5" spans="1:84" s="101" customFormat="1" ht="12" customHeight="1" x14ac:dyDescent="0.2">
      <c r="A5" s="102">
        <f t="shared" si="1"/>
        <v>8683711010531</v>
      </c>
      <c r="B5" s="103" t="s">
        <v>2245</v>
      </c>
      <c r="C5" s="101" t="s">
        <v>688</v>
      </c>
      <c r="D5" s="101" t="s">
        <v>689</v>
      </c>
      <c r="E5" s="203" t="s">
        <v>2246</v>
      </c>
      <c r="F5" s="101" t="s">
        <v>2248</v>
      </c>
      <c r="G5" s="101" t="str">
        <f>IF(C5&gt;0,+VLOOKUP($C5,'STYLE NAMES'!$B:$AC,4,FALSE),"")</f>
        <v>HORSE</v>
      </c>
      <c r="H5" s="101" t="str">
        <f>IF(C5&gt;0,+VLOOKUP($C5,'STYLE NAMES'!$B:$AC,5,FALSE),"")</f>
        <v>HORSE</v>
      </c>
      <c r="I5" s="101" t="str">
        <f>IF(C5&gt;0,+VLOOKUP($C5,'STYLE NAMES'!$B:$AC,6,FALSE),"")</f>
        <v>RUGS</v>
      </c>
      <c r="J5" s="101" t="str">
        <f>IF(C5&gt;0,+VLOOKUP($C5,'STYLE NAMES'!$B:$AC,7,FALSE),"")</f>
        <v>FULL</v>
      </c>
      <c r="K5" s="101" t="str">
        <f>IF(C5&gt;0,+VLOOKUP($C5,'STYLE NAMES'!$B:$AC,8,FALSE),"")</f>
        <v>FLEECE BLANKETS</v>
      </c>
      <c r="L5" s="101" t="str">
        <f>IF(E5&gt;0,+VLOOKUP($E5,'CODE GENERATOR'!$D:$T,3,FALSE),"")</f>
        <v>W</v>
      </c>
      <c r="M5" s="101" t="str">
        <f>IF(E5&gt;0,+VLOOKUP($E5,'CODE GENERATOR'!$D:$T,4,FALSE),"")</f>
        <v>FLEECE</v>
      </c>
      <c r="N5" s="101" t="str">
        <f>IF(E5&gt;0,+VLOOKUP($E5,'CODE GENERATOR'!$D:$T,6,FALSE),"")</f>
        <v>NAVY</v>
      </c>
      <c r="O5" s="101" t="str">
        <f>IF(E5&gt;0,+VLOOKUP($E5,'CODE GENERATOR'!$D:$T,7,FALSE),"")</f>
        <v>GOLD</v>
      </c>
      <c r="P5" s="101" t="str">
        <f t="shared" si="2"/>
        <v>NAVY/GOLD</v>
      </c>
      <c r="Q5" s="104" t="str">
        <f>IF(E5&gt;0,+VLOOKUP($E5,'CODE GENERATOR'!$D:$T,11,FALSE),"")</f>
        <v>H.RUGFL_FLC0001</v>
      </c>
      <c r="R5" s="104" t="str">
        <f>IF(E5&gt;0,+VLOOKUP($E5,'CODE GENERATOR'!$D:$T,12,FALSE),"")</f>
        <v>FLC0001NAVGLD</v>
      </c>
      <c r="S5" s="104" t="str">
        <f>IF(E5&gt;0,+VLOOKUP($E5,'CODE GENERATOR'!$D:$T,13,FALSE),"")</f>
        <v>H.RUGFL_FLC0001_FLC0001NAVGLD</v>
      </c>
      <c r="T5" s="104" t="str">
        <f t="shared" si="0"/>
        <v>H.RUGFL_FLC0001_FLC0001NAVGLD_L</v>
      </c>
      <c r="U5" s="105">
        <v>8683711010531</v>
      </c>
      <c r="V5" s="107" t="str" cm="1">
        <f t="array" ref="V5">_xlfn.TEXTJOIN(";", TRUE, _xlfn.UNIQUE(_xlfn._xlws.FILTER(P$3:P$10029, C$3:C$10029=C5)))</f>
        <v>NAVY/GOLD;PURPLE/GOLD;GREEN/NAVY;BLACK/ROSE GOLD;RED/GOLD;BORDEAUX/GOLD;LILAC/WHITE;BLACK/GOLD;NAVY/RED;RED/WHITE</v>
      </c>
      <c r="W5" s="107" t="str" cm="1">
        <f t="array" ref="W5">_xlfn.TEXTJOIN(";", TRUE, _xlfn.UNIQUE(_xlfn._xlws.FILTER(F$3:F$10029, C$3:C$10029=C5)))</f>
        <v>S;M;L;XL</v>
      </c>
      <c r="X5" s="101" t="str">
        <f>IF(E5&gt;0,+VLOOKUP($E5,'CODE GENERATOR'!$D:$AC,19,FALSE),0)</f>
        <v>2402_S01_33883</v>
      </c>
      <c r="Y5" s="101" t="str">
        <f>IF(E5&gt;0,+VLOOKUP($E5,'CODE GENERATOR'!$D:$AC,20,FALSE),0)</f>
        <v>2402_S01_33884</v>
      </c>
      <c r="Z5" s="101" t="str">
        <f>IF(E5&gt;0,+VLOOKUP($E5,'CODE GENERATOR'!$D:$AC,21,FALSE),0)</f>
        <v>2402_S01_33888</v>
      </c>
      <c r="AA5" s="101" t="str">
        <f>IF(E5&gt;0,+VLOOKUP($E5,'CODE GENERATOR'!$D:$AC,22,FALSE),0)</f>
        <v>2402_S01_33886</v>
      </c>
      <c r="AB5" s="101" t="str">
        <f>IF(E5&gt;0,+VLOOKUP($E5,'CODE GENERATOR'!$D:$AC,23,FALSE),0)</f>
        <v>2209_O_Z3A8120</v>
      </c>
      <c r="AC5" s="101" t="str">
        <f>IF(E5&gt;0,+VLOOKUP($E5,'CODE GENERATOR'!$D:$AC,24,FALSE),0)</f>
        <v/>
      </c>
      <c r="AD5" s="101" t="str">
        <f>IF(E5&gt;0,+VLOOKUP($E5,'CODE GENERATOR'!$D:$AC,25,FALSE),0)</f>
        <v/>
      </c>
      <c r="AE5" s="101" t="str">
        <f>IF(E5&gt;0,+VLOOKUP($E5,'CODE GENERATOR'!$D:$AC,26,FALSE),0)</f>
        <v/>
      </c>
      <c r="AF5" s="149" t="str">
        <f>IF($C5&gt;0,$C5&amp;" "&amp;$P5&amp;" "&amp;+VLOOKUP($C5,'STYLE NAMES'!$B:$AC,10,FALSE),"""")</f>
        <v>TORONTO NAVY/GOLD FLEECE BLANKET</v>
      </c>
      <c r="AG5" s="101" t="str">
        <f>"Enjoy our "&amp;(AF5)&amp;"; "&amp;IF(C5&gt;0,+VLOOKUP($C5,'STYLE NAMES'!$B:$AC,11,FALSE),"")</f>
        <v>Enjoy our TORONTO NAVY/GOLD FLEECE BLANKET; High density and high quality cooler fleece blanket will keep your horse extra warm while allowing cool down.
These soft and beautiful fleece blankets come in a wide variety of profound and nice colors.</v>
      </c>
      <c r="AH5" s="101" t="str">
        <f>IF(C5&gt;0,+VLOOKUP($C5,'STYLE NAMES'!$B:$AC,12,FALSE),"")</f>
        <v xml:space="preserve">*High density fleece fabric
*Super soft hand feel
*Keeps warmer with respect to traditional standard density fleece blankets
Composition:
100% Polyester
</v>
      </c>
      <c r="AI5" s="101" t="str">
        <f>IF(C5&gt;0,+VLOOKUP($C5,'STYLE NAMES'!$B:$AC,13,FALSE),"")</f>
        <v>Machine Wash at 30°C
Mild process
Do not bleach
Do NOT Tumble Dry</v>
      </c>
      <c r="AJ5" s="149" t="str">
        <f>IF($C5&gt;0,$C5&amp;" "&amp;$P5&amp;" "&amp;+VLOOKUP($C5,'STYLE NAMES'!$B:$AC,14,FALSE),"""")</f>
        <v>TORONTO NAVY/GOLD POLAR BLANKET</v>
      </c>
      <c r="AK5" s="149" t="str">
        <f>"Cavalier SanMarco tarafından tasarlanan "&amp;(AJ5)&amp;"; "&amp;IF(C5&gt;0,+VLOOKUP($C5,'STYLE NAMES'!$B:$AC,15,FALSE),"")</f>
        <v>Cavalier SanMarco tarafından tasarlanan TORONTO NAVY/GOLD POLAR BLANKET; Yüksek denye ve kaliteli, polar ter blanketleri atınızı ekstra sıcak tutarken soğumasına da olanak tanır.
Bu yumuşak ve güzel polar battaniyeler çok çeşitli, derin ve hoş renklerde sunuluyor</v>
      </c>
      <c r="AL5" s="149" t="str">
        <f>IF(C5&gt;0,+VLOOKUP($C5,'STYLE NAMES'!$B:$AC,16,FALSE),"")</f>
        <v>*Yüksek denye polar kumaş
*Süper yumuşak tuşe
*Geleneksel standart denye polar blanketlere göre daha sıcak tutar
Kompozisyon:
%100 Polyester</v>
      </c>
      <c r="AM5" s="149" t="str">
        <f>IF(C5&gt;0,+VLOOKUP($C5,'STYLE NAMES'!$B:$AC,17,FALSE),"")</f>
        <v>Makinede 30°C' de Yıkayın
Hassas Yıkama
Çamaşır suyu kullanmayın
Kurutma Makinesinde Kurutmayın</v>
      </c>
      <c r="AN5" s="149" t="str">
        <f>IF($C5&gt;0,$C5&amp;" "&amp;$P5&amp;" "&amp;+VLOOKUP($C5,'STYLE NAMES'!$B:$AC,18,FALSE),"""")</f>
        <v>TORONTO NAVY/GOLD COPERTA IN PILE</v>
      </c>
      <c r="AO5" s="101" t="str">
        <f>"Disegnato da Cavalier SanMarco "&amp;(AN5)&amp;"; "&amp;IF(C5&gt;0,+VLOOKUP($C5,'STYLE NAMES'!$B:$AC,19,FALSE),"")</f>
        <v>Disegnato da Cavalier SanMarco TORONTO NAVY/GOLD COPERTA IN PILE; Coperta in pile refrigerante ad alta densità e alta qualità manterrà il tuo cavallo extra caldo mentre si raffredda. Queste morbide e bellissime coperte in pile sono disponibili in una vasta gamma di colori intensi e piacevoli.</v>
      </c>
      <c r="AP5" s="101" t="str">
        <f>IF(C5&gt;0,+VLOOKUP($C5,'STYLE NAMES'!$B:$AC,20,FALSE),"")</f>
        <v>Tessuto in pile ad alta densità
Sensazione super morbida al tatto 
Mantiene più caldo rispetto alle tradizionali coperte in pile a densità standard 
Composizione: 
100% Poliestere</v>
      </c>
      <c r="AQ5" s="101" t="str">
        <f>IF(C5&gt;0,+VLOOKUP($C5,'STYLE NAMES'!$B:$AC,21,FALSE),"")</f>
        <v>Lavare in lavatrice a 30°C Ciclo delicato 
Non candeggiare 
Non asciugare in asciugatrice</v>
      </c>
      <c r="AR5" s="101">
        <f>IF(D5&gt;0,+VLOOKUP($C5,'STYLE NAMES'!$B:$AC,22,FALSE),"")</f>
        <v>0</v>
      </c>
      <c r="AS5" s="101">
        <f>IF(E5&gt;0,+VLOOKUP($C5,'STYLE NAMES'!$B:$AC,23,FALSE),"")</f>
        <v>0</v>
      </c>
      <c r="AT5" s="101">
        <f>IF(F5&gt;0,+VLOOKUP($C5,'STYLE NAMES'!$B:$AC,24,FALSE),"")</f>
        <v>0</v>
      </c>
      <c r="AU5" s="101">
        <f>IF(G5&gt;0,+VLOOKUP($C5,'STYLE NAMES'!$B:$AC,25,FALSE),"")</f>
        <v>0</v>
      </c>
      <c r="AV5" s="101">
        <f>+VLOOKUP($S5,'CODE GENERATOR'!$P:$AM,15,FALSE)</f>
        <v>0</v>
      </c>
      <c r="AW5" s="101">
        <f>+VLOOKUP($S5,'CODE GENERATOR'!$P:$AM,16,FALSE)</f>
        <v>0</v>
      </c>
      <c r="AX5" s="101">
        <f>+VLOOKUP($S5,'CODE GENERATOR'!$P:$AM,17,FALSE)</f>
        <v>0</v>
      </c>
      <c r="AY5" s="101">
        <f>+VLOOKUP($S5,'CODE GENERATOR'!$P:$AM,18,FALSE)</f>
        <v>0</v>
      </c>
      <c r="AZ5" s="101">
        <f>+VLOOKUP($S5,'CODE GENERATOR'!$P:$AM,19,FALSE)</f>
        <v>0</v>
      </c>
      <c r="BA5" s="101">
        <f>+VLOOKUP($S5,'CODE GENERATOR'!$P:$AM,20,FALSE)</f>
        <v>0</v>
      </c>
      <c r="BB5" s="101">
        <f>+VLOOKUP($S5,'CODE GENERATOR'!$P:$AM,21,FALSE)</f>
        <v>0</v>
      </c>
      <c r="BC5" s="101">
        <f>+VLOOKUP($S5,'CODE GENERATOR'!$P:$AM,22,FALSE)</f>
        <v>0</v>
      </c>
      <c r="BD5" s="101">
        <f>+VLOOKUP($S5,'CODE GENERATOR'!$P:$AM,23,FALSE)</f>
        <v>0</v>
      </c>
      <c r="BE5" s="101">
        <f>+VLOOKUP($S5,'CODE GENERATOR'!$P:$AM,24,FALSE)</f>
        <v>0</v>
      </c>
      <c r="BF5" s="101">
        <f>IF(C5&gt;0,+VLOOKUP(G5,'CATEGORY ID'!$A$1:$L$118,3,FALSE),"")</f>
        <v>5</v>
      </c>
      <c r="BG5" s="101">
        <f>IF(C5&gt;0,+VLOOKUP(H5,'CATEGORY ID'!$D$1:$L$118,3,FALSE),"")</f>
        <v>5</v>
      </c>
      <c r="BH5" s="101">
        <f>IF(C5&gt;0,+VLOOKUP((+H5&amp;I5),'CATEGORY ID'!$H$1:$I$121,2,FALSE),"")</f>
        <v>59</v>
      </c>
      <c r="BJ5" s="101">
        <f>IF(C5&gt;0,IF(COUNTIF('CATEGORY ID'!$K$1:$K$121,+H5&amp;K5) &gt; 0, +VLOOKUP(+H5&amp;K5,'CATEGORY ID'!$K$1:$L$121,2,FALSE),""),"")</f>
        <v>175</v>
      </c>
      <c r="BK5" s="101" t="str">
        <f>IF(C5&gt;0,IF(COUNTIF('CATEGORY ID'!$K$124:$K$165, +VLOOKUP(C5,'STYLE NAMES'!$B:$AE,30,FALSE)) &gt; 0, +VLOOKUP(VLOOKUP(C5,'STYLE NAMES'!$B:$AE,30,FALSE),'CATEGORY ID'!K:M,2,FALSE),""),"")</f>
        <v/>
      </c>
      <c r="BR5" s="101" t="str" cm="1">
        <f t="array" ref="BR5">IF(C5&gt;0,_xlfn.TEXTJOIN(";", TRUE,_xlfn.UNIQUE(_xlfn._xlws.FILTER(BF5:BQ5,(BF5:BQ5&gt;0)),TRUE,FALSE)),"")&amp;";"&amp;BS5</f>
        <v>5;59;175;</v>
      </c>
      <c r="BU5" s="106">
        <f>IF(C5&gt;0,+VLOOKUP($C5,'STYLE NAMES'!$B:$AC,26,FALSE),"")</f>
        <v>89.9</v>
      </c>
      <c r="BV5" s="106">
        <f>IF(C5&gt;0,+VLOOKUP($C5,'STYLE NAMES'!$B:$AC,27,FALSE),"")</f>
        <v>4940</v>
      </c>
      <c r="BW5" s="106">
        <f>IF(C5&gt;0,+VLOOKUP($C5,'STYLE NAMES'!$B:$AC,28,FALSE),"")</f>
        <v>103.38500000000001</v>
      </c>
      <c r="BY5"/>
      <c r="BZ5" s="101">
        <v>99</v>
      </c>
      <c r="CA5" s="137">
        <f t="shared" si="3"/>
        <v>1</v>
      </c>
      <c r="CB5" s="137">
        <f>+VLOOKUP(C5,'[2]STYLES &amp; MODELS MATRIX'!$A:$G,7,FALSE)</f>
        <v>0</v>
      </c>
      <c r="CC5" s="137" t="str">
        <f>+VLOOKUP(C5,'[1]STYLES &amp; SIZE CHARTS'!$A:$H,8,FALSE)</f>
        <v>HP-RUGS1</v>
      </c>
      <c r="CD5" s="137"/>
      <c r="CE5" s="205" t="s">
        <v>3024</v>
      </c>
      <c r="CF5" s="141" t="s">
        <v>3025</v>
      </c>
    </row>
    <row r="6" spans="1:84" s="101" customFormat="1" ht="12" customHeight="1" x14ac:dyDescent="0.2">
      <c r="A6" s="102">
        <f t="shared" si="1"/>
        <v>8683711010548</v>
      </c>
      <c r="B6" s="103" t="s">
        <v>2245</v>
      </c>
      <c r="C6" s="101" t="s">
        <v>688</v>
      </c>
      <c r="D6" s="101" t="s">
        <v>689</v>
      </c>
      <c r="E6" s="203" t="s">
        <v>2246</v>
      </c>
      <c r="F6" s="101" t="s">
        <v>2249</v>
      </c>
      <c r="G6" s="101" t="str">
        <f>IF(C6&gt;0,+VLOOKUP($C6,'STYLE NAMES'!$B:$AC,4,FALSE),"")</f>
        <v>HORSE</v>
      </c>
      <c r="H6" s="101" t="str">
        <f>IF(C6&gt;0,+VLOOKUP($C6,'STYLE NAMES'!$B:$AC,5,FALSE),"")</f>
        <v>HORSE</v>
      </c>
      <c r="I6" s="101" t="str">
        <f>IF(C6&gt;0,+VLOOKUP($C6,'STYLE NAMES'!$B:$AC,6,FALSE),"")</f>
        <v>RUGS</v>
      </c>
      <c r="J6" s="101" t="str">
        <f>IF(C6&gt;0,+VLOOKUP($C6,'STYLE NAMES'!$B:$AC,7,FALSE),"")</f>
        <v>FULL</v>
      </c>
      <c r="K6" s="101" t="str">
        <f>IF(C6&gt;0,+VLOOKUP($C6,'STYLE NAMES'!$B:$AC,8,FALSE),"")</f>
        <v>FLEECE BLANKETS</v>
      </c>
      <c r="L6" s="101" t="str">
        <f>IF(E6&gt;0,+VLOOKUP($E6,'CODE GENERATOR'!$D:$T,3,FALSE),"")</f>
        <v>W</v>
      </c>
      <c r="M6" s="101" t="str">
        <f>IF(E6&gt;0,+VLOOKUP($E6,'CODE GENERATOR'!$D:$T,4,FALSE),"")</f>
        <v>FLEECE</v>
      </c>
      <c r="N6" s="101" t="str">
        <f>IF(E6&gt;0,+VLOOKUP($E6,'CODE GENERATOR'!$D:$T,6,FALSE),"")</f>
        <v>NAVY</v>
      </c>
      <c r="O6" s="101" t="str">
        <f>IF(E6&gt;0,+VLOOKUP($E6,'CODE GENERATOR'!$D:$T,7,FALSE),"")</f>
        <v>GOLD</v>
      </c>
      <c r="P6" s="101" t="str">
        <f t="shared" si="2"/>
        <v>NAVY/GOLD</v>
      </c>
      <c r="Q6" s="104" t="str">
        <f>IF(E6&gt;0,+VLOOKUP($E6,'CODE GENERATOR'!$D:$T,11,FALSE),"")</f>
        <v>H.RUGFL_FLC0001</v>
      </c>
      <c r="R6" s="104" t="str">
        <f>IF(E6&gt;0,+VLOOKUP($E6,'CODE GENERATOR'!$D:$T,12,FALSE),"")</f>
        <v>FLC0001NAVGLD</v>
      </c>
      <c r="S6" s="104" t="str">
        <f>IF(E6&gt;0,+VLOOKUP($E6,'CODE GENERATOR'!$D:$T,13,FALSE),"")</f>
        <v>H.RUGFL_FLC0001_FLC0001NAVGLD</v>
      </c>
      <c r="T6" s="104" t="str">
        <f t="shared" si="0"/>
        <v>H.RUGFL_FLC0001_FLC0001NAVGLD_XL</v>
      </c>
      <c r="U6" s="105">
        <v>8683711010548</v>
      </c>
      <c r="V6" s="107" t="str" cm="1">
        <f t="array" ref="V6">_xlfn.TEXTJOIN(";", TRUE, _xlfn.UNIQUE(_xlfn._xlws.FILTER(P$3:P$10029, C$3:C$10029=C6)))</f>
        <v>NAVY/GOLD;PURPLE/GOLD;GREEN/NAVY;BLACK/ROSE GOLD;RED/GOLD;BORDEAUX/GOLD;LILAC/WHITE;BLACK/GOLD;NAVY/RED;RED/WHITE</v>
      </c>
      <c r="W6" s="107" t="str" cm="1">
        <f t="array" ref="W6">_xlfn.TEXTJOIN(";", TRUE, _xlfn.UNIQUE(_xlfn._xlws.FILTER(F$3:F$10029, C$3:C$10029=C6)))</f>
        <v>S;M;L;XL</v>
      </c>
      <c r="X6" s="101" t="str">
        <f>IF(E6&gt;0,+VLOOKUP($E6,'CODE GENERATOR'!$D:$AC,19,FALSE),0)</f>
        <v>2402_S01_33883</v>
      </c>
      <c r="Y6" s="101" t="str">
        <f>IF(E6&gt;0,+VLOOKUP($E6,'CODE GENERATOR'!$D:$AC,20,FALSE),0)</f>
        <v>2402_S01_33884</v>
      </c>
      <c r="Z6" s="101" t="str">
        <f>IF(E6&gt;0,+VLOOKUP($E6,'CODE GENERATOR'!$D:$AC,21,FALSE),0)</f>
        <v>2402_S01_33888</v>
      </c>
      <c r="AA6" s="101" t="str">
        <f>IF(E6&gt;0,+VLOOKUP($E6,'CODE GENERATOR'!$D:$AC,22,FALSE),0)</f>
        <v>2402_S01_33886</v>
      </c>
      <c r="AB6" s="101" t="str">
        <f>IF(E6&gt;0,+VLOOKUP($E6,'CODE GENERATOR'!$D:$AC,23,FALSE),0)</f>
        <v>2209_O_Z3A8120</v>
      </c>
      <c r="AC6" s="101" t="str">
        <f>IF(E6&gt;0,+VLOOKUP($E6,'CODE GENERATOR'!$D:$AC,24,FALSE),0)</f>
        <v/>
      </c>
      <c r="AD6" s="101" t="str">
        <f>IF(E6&gt;0,+VLOOKUP($E6,'CODE GENERATOR'!$D:$AC,25,FALSE),0)</f>
        <v/>
      </c>
      <c r="AE6" s="101" t="str">
        <f>IF(E6&gt;0,+VLOOKUP($E6,'CODE GENERATOR'!$D:$AC,26,FALSE),0)</f>
        <v/>
      </c>
      <c r="AF6" s="149" t="str">
        <f>IF($C6&gt;0,$C6&amp;" "&amp;$P6&amp;" "&amp;+VLOOKUP($C6,'STYLE NAMES'!$B:$AC,10,FALSE),"""")</f>
        <v>TORONTO NAVY/GOLD FLEECE BLANKET</v>
      </c>
      <c r="AG6" s="101" t="str">
        <f>"Enjoy our "&amp;(AF6)&amp;"; "&amp;IF(C6&gt;0,+VLOOKUP($C6,'STYLE NAMES'!$B:$AC,11,FALSE),"")</f>
        <v>Enjoy our TORONTO NAVY/GOLD FLEECE BLANKET; High density and high quality cooler fleece blanket will keep your horse extra warm while allowing cool down.
These soft and beautiful fleece blankets come in a wide variety of profound and nice colors.</v>
      </c>
      <c r="AH6" s="101" t="str">
        <f>IF(C6&gt;0,+VLOOKUP($C6,'STYLE NAMES'!$B:$AC,12,FALSE),"")</f>
        <v xml:space="preserve">*High density fleece fabric
*Super soft hand feel
*Keeps warmer with respect to traditional standard density fleece blankets
Composition:
100% Polyester
</v>
      </c>
      <c r="AI6" s="101" t="str">
        <f>IF(C6&gt;0,+VLOOKUP($C6,'STYLE NAMES'!$B:$AC,13,FALSE),"")</f>
        <v>Machine Wash at 30°C
Mild process
Do not bleach
Do NOT Tumble Dry</v>
      </c>
      <c r="AJ6" s="149" t="str">
        <f>IF($C6&gt;0,$C6&amp;" "&amp;$P6&amp;" "&amp;+VLOOKUP($C6,'STYLE NAMES'!$B:$AC,14,FALSE),"""")</f>
        <v>TORONTO NAVY/GOLD POLAR BLANKET</v>
      </c>
      <c r="AK6" s="149" t="str">
        <f>"Cavalier SanMarco tarafından tasarlanan "&amp;(AJ6)&amp;"; "&amp;IF(C6&gt;0,+VLOOKUP($C6,'STYLE NAMES'!$B:$AC,15,FALSE),"")</f>
        <v>Cavalier SanMarco tarafından tasarlanan TORONTO NAVY/GOLD POLAR BLANKET; Yüksek denye ve kaliteli, polar ter blanketleri atınızı ekstra sıcak tutarken soğumasına da olanak tanır.
Bu yumuşak ve güzel polar battaniyeler çok çeşitli, derin ve hoş renklerde sunuluyor</v>
      </c>
      <c r="AL6" s="149" t="str">
        <f>IF(C6&gt;0,+VLOOKUP($C6,'STYLE NAMES'!$B:$AC,16,FALSE),"")</f>
        <v>*Yüksek denye polar kumaş
*Süper yumuşak tuşe
*Geleneksel standart denye polar blanketlere göre daha sıcak tutar
Kompozisyon:
%100 Polyester</v>
      </c>
      <c r="AM6" s="149" t="str">
        <f>IF(C6&gt;0,+VLOOKUP($C6,'STYLE NAMES'!$B:$AC,17,FALSE),"")</f>
        <v>Makinede 30°C' de Yıkayın
Hassas Yıkama
Çamaşır suyu kullanmayın
Kurutma Makinesinde Kurutmayın</v>
      </c>
      <c r="AN6" s="149" t="str">
        <f>IF($C6&gt;0,$C6&amp;" "&amp;$P6&amp;" "&amp;+VLOOKUP($C6,'STYLE NAMES'!$B:$AC,18,FALSE),"""")</f>
        <v>TORONTO NAVY/GOLD COPERTA IN PILE</v>
      </c>
      <c r="AO6" s="101" t="str">
        <f>"Disegnato da Cavalier SanMarco "&amp;(AN6)&amp;"; "&amp;IF(C6&gt;0,+VLOOKUP($C6,'STYLE NAMES'!$B:$AC,19,FALSE),"")</f>
        <v>Disegnato da Cavalier SanMarco TORONTO NAVY/GOLD COPERTA IN PILE; Coperta in pile refrigerante ad alta densità e alta qualità manterrà il tuo cavallo extra caldo mentre si raffredda. Queste morbide e bellissime coperte in pile sono disponibili in una vasta gamma di colori intensi e piacevoli.</v>
      </c>
      <c r="AP6" s="101" t="str">
        <f>IF(C6&gt;0,+VLOOKUP($C6,'STYLE NAMES'!$B:$AC,20,FALSE),"")</f>
        <v>Tessuto in pile ad alta densità
Sensazione super morbida al tatto 
Mantiene più caldo rispetto alle tradizionali coperte in pile a densità standard 
Composizione: 
100% Poliestere</v>
      </c>
      <c r="AQ6" s="101" t="str">
        <f>IF(C6&gt;0,+VLOOKUP($C6,'STYLE NAMES'!$B:$AC,21,FALSE),"")</f>
        <v>Lavare in lavatrice a 30°C Ciclo delicato 
Non candeggiare 
Non asciugare in asciugatrice</v>
      </c>
      <c r="AR6" s="101">
        <f>IF(D6&gt;0,+VLOOKUP($C6,'STYLE NAMES'!$B:$AC,22,FALSE),"")</f>
        <v>0</v>
      </c>
      <c r="AS6" s="101">
        <f>IF(E6&gt;0,+VLOOKUP($C6,'STYLE NAMES'!$B:$AC,23,FALSE),"")</f>
        <v>0</v>
      </c>
      <c r="AT6" s="101">
        <f>IF(F6&gt;0,+VLOOKUP($C6,'STYLE NAMES'!$B:$AC,24,FALSE),"")</f>
        <v>0</v>
      </c>
      <c r="AU6" s="101">
        <f>IF(G6&gt;0,+VLOOKUP($C6,'STYLE NAMES'!$B:$AC,25,FALSE),"")</f>
        <v>0</v>
      </c>
      <c r="AV6" s="101">
        <f>+VLOOKUP($S6,'CODE GENERATOR'!$P:$AM,15,FALSE)</f>
        <v>0</v>
      </c>
      <c r="AW6" s="101">
        <f>+VLOOKUP($S6,'CODE GENERATOR'!$P:$AM,16,FALSE)</f>
        <v>0</v>
      </c>
      <c r="AX6" s="101">
        <f>+VLOOKUP($S6,'CODE GENERATOR'!$P:$AM,17,FALSE)</f>
        <v>0</v>
      </c>
      <c r="AY6" s="101">
        <f>+VLOOKUP($S6,'CODE GENERATOR'!$P:$AM,18,FALSE)</f>
        <v>0</v>
      </c>
      <c r="AZ6" s="101">
        <f>+VLOOKUP($S6,'CODE GENERATOR'!$P:$AM,19,FALSE)</f>
        <v>0</v>
      </c>
      <c r="BA6" s="101">
        <f>+VLOOKUP($S6,'CODE GENERATOR'!$P:$AM,20,FALSE)</f>
        <v>0</v>
      </c>
      <c r="BB6" s="101">
        <f>+VLOOKUP($S6,'CODE GENERATOR'!$P:$AM,21,FALSE)</f>
        <v>0</v>
      </c>
      <c r="BC6" s="101">
        <f>+VLOOKUP($S6,'CODE GENERATOR'!$P:$AM,22,FALSE)</f>
        <v>0</v>
      </c>
      <c r="BD6" s="101">
        <f>+VLOOKUP($S6,'CODE GENERATOR'!$P:$AM,23,FALSE)</f>
        <v>0</v>
      </c>
      <c r="BE6" s="101">
        <f>+VLOOKUP($S6,'CODE GENERATOR'!$P:$AM,24,FALSE)</f>
        <v>0</v>
      </c>
      <c r="BF6" s="101">
        <f>IF(C6&gt;0,+VLOOKUP(G6,'CATEGORY ID'!$A$1:$L$118,3,FALSE),"")</f>
        <v>5</v>
      </c>
      <c r="BG6" s="101">
        <f>IF(C6&gt;0,+VLOOKUP(H6,'CATEGORY ID'!$D$1:$L$118,3,FALSE),"")</f>
        <v>5</v>
      </c>
      <c r="BH6" s="101">
        <f>IF(C6&gt;0,+VLOOKUP((+H6&amp;I6),'CATEGORY ID'!$H$1:$I$121,2,FALSE),"")</f>
        <v>59</v>
      </c>
      <c r="BJ6" s="101">
        <f>IF(C6&gt;0,IF(COUNTIF('CATEGORY ID'!$K$1:$K$121,+H6&amp;K6) &gt; 0, +VLOOKUP(+H6&amp;K6,'CATEGORY ID'!$K$1:$L$121,2,FALSE),""),"")</f>
        <v>175</v>
      </c>
      <c r="BK6" s="101" t="str">
        <f>IF(C6&gt;0,IF(COUNTIF('CATEGORY ID'!$K$124:$K$165, +VLOOKUP(C6,'STYLE NAMES'!$B:$AE,30,FALSE)) &gt; 0, +VLOOKUP(VLOOKUP(C6,'STYLE NAMES'!$B:$AE,30,FALSE),'CATEGORY ID'!K:M,2,FALSE),""),"")</f>
        <v/>
      </c>
      <c r="BR6" s="101" t="str" cm="1">
        <f t="array" ref="BR6">IF(C6&gt;0,_xlfn.TEXTJOIN(";", TRUE,_xlfn.UNIQUE(_xlfn._xlws.FILTER(BF6:BQ6,(BF6:BQ6&gt;0)),TRUE,FALSE)),"")&amp;";"&amp;BS6</f>
        <v>5;59;175;</v>
      </c>
      <c r="BU6" s="106">
        <f>IF(C6&gt;0,+VLOOKUP($C6,'STYLE NAMES'!$B:$AC,26,FALSE),"")</f>
        <v>89.9</v>
      </c>
      <c r="BV6" s="106">
        <f>IF(C6&gt;0,+VLOOKUP($C6,'STYLE NAMES'!$B:$AC,27,FALSE),"")</f>
        <v>4940</v>
      </c>
      <c r="BW6" s="106">
        <f>IF(C6&gt;0,+VLOOKUP($C6,'STYLE NAMES'!$B:$AC,28,FALSE),"")</f>
        <v>103.38500000000001</v>
      </c>
      <c r="BY6"/>
      <c r="BZ6" s="101">
        <v>99</v>
      </c>
      <c r="CA6" s="137">
        <f t="shared" si="3"/>
        <v>1</v>
      </c>
      <c r="CB6" s="137">
        <f>+VLOOKUP(C6,'[2]STYLES &amp; MODELS MATRIX'!$A:$G,7,FALSE)</f>
        <v>0</v>
      </c>
      <c r="CC6" s="137" t="str">
        <f>+VLOOKUP(C6,'[1]STYLES &amp; SIZE CHARTS'!$A:$H,8,FALSE)</f>
        <v>HP-RUGS1</v>
      </c>
      <c r="CD6" s="137"/>
      <c r="CE6" s="205" t="s">
        <v>3024</v>
      </c>
      <c r="CF6" s="141" t="s">
        <v>3032</v>
      </c>
    </row>
    <row r="7" spans="1:84" s="101" customFormat="1" ht="12" customHeight="1" x14ac:dyDescent="0.2">
      <c r="A7" s="102">
        <f t="shared" si="1"/>
        <v>8683711010555</v>
      </c>
      <c r="B7" s="103" t="s">
        <v>2245</v>
      </c>
      <c r="C7" s="101" t="s">
        <v>688</v>
      </c>
      <c r="D7" s="101" t="s">
        <v>689</v>
      </c>
      <c r="E7" s="203" t="s">
        <v>2250</v>
      </c>
      <c r="F7" s="101" t="s">
        <v>785</v>
      </c>
      <c r="G7" s="101" t="str">
        <f>IF(C7&gt;0,+VLOOKUP($C7,'STYLE NAMES'!$B:$AC,4,FALSE),"")</f>
        <v>HORSE</v>
      </c>
      <c r="H7" s="101" t="str">
        <f>IF(C7&gt;0,+VLOOKUP($C7,'STYLE NAMES'!$B:$AC,5,FALSE),"")</f>
        <v>HORSE</v>
      </c>
      <c r="I7" s="101" t="str">
        <f>IF(C7&gt;0,+VLOOKUP($C7,'STYLE NAMES'!$B:$AC,6,FALSE),"")</f>
        <v>RUGS</v>
      </c>
      <c r="J7" s="101" t="str">
        <f>IF(C7&gt;0,+VLOOKUP($C7,'STYLE NAMES'!$B:$AC,7,FALSE),"")</f>
        <v>FULL</v>
      </c>
      <c r="K7" s="101" t="str">
        <f>IF(C7&gt;0,+VLOOKUP($C7,'STYLE NAMES'!$B:$AC,8,FALSE),"")</f>
        <v>FLEECE BLANKETS</v>
      </c>
      <c r="L7" s="101" t="str">
        <f>IF(E7&gt;0,+VLOOKUP($E7,'CODE GENERATOR'!$D:$T,3,FALSE),"")</f>
        <v>W</v>
      </c>
      <c r="M7" s="101" t="str">
        <f>IF(E7&gt;0,+VLOOKUP($E7,'CODE GENERATOR'!$D:$T,4,FALSE),"")</f>
        <v>FLEECE</v>
      </c>
      <c r="N7" s="101" t="str">
        <f>IF(E7&gt;0,+VLOOKUP($E7,'CODE GENERATOR'!$D:$T,6,FALSE),"")</f>
        <v>PURPLE</v>
      </c>
      <c r="O7" s="101" t="str">
        <f>IF(E7&gt;0,+VLOOKUP($E7,'CODE GENERATOR'!$D:$T,7,FALSE),"")</f>
        <v>GOLD</v>
      </c>
      <c r="P7" s="101" t="str">
        <f t="shared" si="2"/>
        <v>PURPLE/GOLD</v>
      </c>
      <c r="Q7" s="104" t="str">
        <f>IF(E7&gt;0,+VLOOKUP($E7,'CODE GENERATOR'!$D:$T,11,FALSE),"")</f>
        <v>H.RUGFL_FLC0001</v>
      </c>
      <c r="R7" s="104" t="str">
        <f>IF(E7&gt;0,+VLOOKUP($E7,'CODE GENERATOR'!$D:$T,12,FALSE),"")</f>
        <v>FLC0001PURGLD</v>
      </c>
      <c r="S7" s="104" t="str">
        <f>IF(E7&gt;0,+VLOOKUP($E7,'CODE GENERATOR'!$D:$T,13,FALSE),"")</f>
        <v>H.RUGFL_FLC0001_FLC0001PURGLD</v>
      </c>
      <c r="T7" s="104" t="str">
        <f t="shared" si="0"/>
        <v>H.RUGFL_FLC0001_FLC0001PURGLD_S</v>
      </c>
      <c r="U7" s="105">
        <v>8683711010555</v>
      </c>
      <c r="V7" s="107" t="str" cm="1">
        <f t="array" ref="V7">_xlfn.TEXTJOIN(";", TRUE, _xlfn.UNIQUE(_xlfn._xlws.FILTER(P$3:P$10029, C$3:C$10029=C7)))</f>
        <v>NAVY/GOLD;PURPLE/GOLD;GREEN/NAVY;BLACK/ROSE GOLD;RED/GOLD;BORDEAUX/GOLD;LILAC/WHITE;BLACK/GOLD;NAVY/RED;RED/WHITE</v>
      </c>
      <c r="W7" s="107" t="str" cm="1">
        <f t="array" ref="W7">_xlfn.TEXTJOIN(";", TRUE, _xlfn.UNIQUE(_xlfn._xlws.FILTER(F$3:F$10029, C$3:C$10029=C7)))</f>
        <v>S;M;L;XL</v>
      </c>
      <c r="X7" s="101" t="str">
        <f>IF(E7&gt;0,+VLOOKUP($E7,'CODE GENERATOR'!$D:$AC,19,FALSE),0)</f>
        <v>2402_S01_33857</v>
      </c>
      <c r="Y7" s="101" t="str">
        <f>IF(E7&gt;0,+VLOOKUP($E7,'CODE GENERATOR'!$D:$AC,20,FALSE),0)</f>
        <v>2402_S01_33861</v>
      </c>
      <c r="Z7" s="101" t="str">
        <f>IF(E7&gt;0,+VLOOKUP($E7,'CODE GENERATOR'!$D:$AC,21,FALSE),0)</f>
        <v>2402_S01_33858</v>
      </c>
      <c r="AA7" s="101" t="str">
        <f>IF(E7&gt;0,+VLOOKUP($E7,'CODE GENERATOR'!$D:$AC,22,FALSE),0)</f>
        <v/>
      </c>
      <c r="AB7" s="101" t="str">
        <f>IF(E7&gt;0,+VLOOKUP($E7,'CODE GENERATOR'!$D:$AC,23,FALSE),0)</f>
        <v>2209_O_Z3A8143</v>
      </c>
      <c r="AC7" s="101" t="str">
        <f>IF(E7&gt;0,+VLOOKUP($E7,'CODE GENERATOR'!$D:$AC,24,FALSE),0)</f>
        <v/>
      </c>
      <c r="AD7" s="101" t="str">
        <f>IF(E7&gt;0,+VLOOKUP($E7,'CODE GENERATOR'!$D:$AC,25,FALSE),0)</f>
        <v/>
      </c>
      <c r="AE7" s="101" t="str">
        <f>IF(E7&gt;0,+VLOOKUP($E7,'CODE GENERATOR'!$D:$AC,26,FALSE),0)</f>
        <v/>
      </c>
      <c r="AF7" s="149" t="str">
        <f>IF($C7&gt;0,$C7&amp;" "&amp;$P7&amp;" "&amp;+VLOOKUP($C7,'STYLE NAMES'!$B:$AC,10,FALSE),"""")</f>
        <v>TORONTO PURPLE/GOLD FLEECE BLANKET</v>
      </c>
      <c r="AG7" s="101" t="str">
        <f>"Enjoy our "&amp;(AF7)&amp;"; "&amp;IF(C7&gt;0,+VLOOKUP($C7,'STYLE NAMES'!$B:$AC,11,FALSE),"")</f>
        <v>Enjoy our TORONTO PURPLE/GOLD FLEECE BLANKET; High density and high quality cooler fleece blanket will keep your horse extra warm while allowing cool down.
These soft and beautiful fleece blankets come in a wide variety of profound and nice colors.</v>
      </c>
      <c r="AH7" s="101" t="str">
        <f>IF(C7&gt;0,+VLOOKUP($C7,'STYLE NAMES'!$B:$AC,12,FALSE),"")</f>
        <v xml:space="preserve">*High density fleece fabric
*Super soft hand feel
*Keeps warmer with respect to traditional standard density fleece blankets
Composition:
100% Polyester
</v>
      </c>
      <c r="AI7" s="101" t="str">
        <f>IF(C7&gt;0,+VLOOKUP($C7,'STYLE NAMES'!$B:$AC,13,FALSE),"")</f>
        <v>Machine Wash at 30°C
Mild process
Do not bleach
Do NOT Tumble Dry</v>
      </c>
      <c r="AJ7" s="149" t="str">
        <f>IF($C7&gt;0,$C7&amp;" "&amp;$P7&amp;" "&amp;+VLOOKUP($C7,'STYLE NAMES'!$B:$AC,14,FALSE),"""")</f>
        <v>TORONTO PURPLE/GOLD POLAR BLANKET</v>
      </c>
      <c r="AK7" s="149" t="str">
        <f>"Cavalier SanMarco tarafından tasarlanan "&amp;(AJ7)&amp;"; "&amp;IF(C7&gt;0,+VLOOKUP($C7,'STYLE NAMES'!$B:$AC,15,FALSE),"")</f>
        <v>Cavalier SanMarco tarafından tasarlanan TORONTO PURPLE/GOLD POLAR BLANKET; Yüksek denye ve kaliteli, polar ter blanketleri atınızı ekstra sıcak tutarken soğumasına da olanak tanır.
Bu yumuşak ve güzel polar battaniyeler çok çeşitli, derin ve hoş renklerde sunuluyor</v>
      </c>
      <c r="AL7" s="149" t="str">
        <f>IF(C7&gt;0,+VLOOKUP($C7,'STYLE NAMES'!$B:$AC,16,FALSE),"")</f>
        <v>*Yüksek denye polar kumaş
*Süper yumuşak tuşe
*Geleneksel standart denye polar blanketlere göre daha sıcak tutar
Kompozisyon:
%100 Polyester</v>
      </c>
      <c r="AM7" s="149" t="str">
        <f>IF(C7&gt;0,+VLOOKUP($C7,'STYLE NAMES'!$B:$AC,17,FALSE),"")</f>
        <v>Makinede 30°C' de Yıkayın
Hassas Yıkama
Çamaşır suyu kullanmayın
Kurutma Makinesinde Kurutmayın</v>
      </c>
      <c r="AN7" s="149" t="str">
        <f>IF($C7&gt;0,$C7&amp;" "&amp;$P7&amp;" "&amp;+VLOOKUP($C7,'STYLE NAMES'!$B:$AC,18,FALSE),"""")</f>
        <v>TORONTO PURPLE/GOLD COPERTA IN PILE</v>
      </c>
      <c r="AO7" s="101" t="str">
        <f>"Disegnato da Cavalier SanMarco "&amp;(AN7)&amp;"; "&amp;IF(C7&gt;0,+VLOOKUP($C7,'STYLE NAMES'!$B:$AC,19,FALSE),"")</f>
        <v>Disegnato da Cavalier SanMarco TORONTO PURPLE/GOLD COPERTA IN PILE; Coperta in pile refrigerante ad alta densità e alta qualità manterrà il tuo cavallo extra caldo mentre si raffredda. Queste morbide e bellissime coperte in pile sono disponibili in una vasta gamma di colori intensi e piacevoli.</v>
      </c>
      <c r="AP7" s="101" t="str">
        <f>IF(C7&gt;0,+VLOOKUP($C7,'STYLE NAMES'!$B:$AC,20,FALSE),"")</f>
        <v>Tessuto in pile ad alta densità
Sensazione super morbida al tatto 
Mantiene più caldo rispetto alle tradizionali coperte in pile a densità standard 
Composizione: 
100% Poliestere</v>
      </c>
      <c r="AQ7" s="101" t="str">
        <f>IF(C7&gt;0,+VLOOKUP($C7,'STYLE NAMES'!$B:$AC,21,FALSE),"")</f>
        <v>Lavare in lavatrice a 30°C Ciclo delicato 
Non candeggiare 
Non asciugare in asciugatrice</v>
      </c>
      <c r="AR7" s="101">
        <f>IF(D7&gt;0,+VLOOKUP($C7,'STYLE NAMES'!$B:$AC,22,FALSE),"")</f>
        <v>0</v>
      </c>
      <c r="AS7" s="101">
        <f>IF(E7&gt;0,+VLOOKUP($C7,'STYLE NAMES'!$B:$AC,23,FALSE),"")</f>
        <v>0</v>
      </c>
      <c r="AT7" s="101">
        <f>IF(F7&gt;0,+VLOOKUP($C7,'STYLE NAMES'!$B:$AC,24,FALSE),"")</f>
        <v>0</v>
      </c>
      <c r="AU7" s="101">
        <f>IF(G7&gt;0,+VLOOKUP($C7,'STYLE NAMES'!$B:$AC,25,FALSE),"")</f>
        <v>0</v>
      </c>
      <c r="AV7" s="101">
        <f>+VLOOKUP($S7,'CODE GENERATOR'!$P:$AM,15,FALSE)</f>
        <v>0</v>
      </c>
      <c r="AW7" s="101">
        <f>+VLOOKUP($S7,'CODE GENERATOR'!$P:$AM,16,FALSE)</f>
        <v>0</v>
      </c>
      <c r="AX7" s="101">
        <f>+VLOOKUP($S7,'CODE GENERATOR'!$P:$AM,17,FALSE)</f>
        <v>0</v>
      </c>
      <c r="AY7" s="101">
        <f>+VLOOKUP($S7,'CODE GENERATOR'!$P:$AM,18,FALSE)</f>
        <v>0</v>
      </c>
      <c r="AZ7" s="101">
        <f>+VLOOKUP($S7,'CODE GENERATOR'!$P:$AM,19,FALSE)</f>
        <v>0</v>
      </c>
      <c r="BA7" s="101">
        <f>+VLOOKUP($S7,'CODE GENERATOR'!$P:$AM,20,FALSE)</f>
        <v>0</v>
      </c>
      <c r="BB7" s="101">
        <f>+VLOOKUP($S7,'CODE GENERATOR'!$P:$AM,21,FALSE)</f>
        <v>0</v>
      </c>
      <c r="BC7" s="101">
        <f>+VLOOKUP($S7,'CODE GENERATOR'!$P:$AM,22,FALSE)</f>
        <v>0</v>
      </c>
      <c r="BD7" s="101">
        <f>+VLOOKUP($S7,'CODE GENERATOR'!$P:$AM,23,FALSE)</f>
        <v>0</v>
      </c>
      <c r="BE7" s="101">
        <f>+VLOOKUP($S7,'CODE GENERATOR'!$P:$AM,24,FALSE)</f>
        <v>0</v>
      </c>
      <c r="BF7" s="101">
        <f>IF(C7&gt;0,+VLOOKUP(G7,'CATEGORY ID'!$A$1:$L$118,3,FALSE),"")</f>
        <v>5</v>
      </c>
      <c r="BG7" s="101">
        <f>IF(C7&gt;0,+VLOOKUP(H7,'CATEGORY ID'!$D$1:$L$118,3,FALSE),"")</f>
        <v>5</v>
      </c>
      <c r="BH7" s="101">
        <f>IF(C7&gt;0,+VLOOKUP((+H7&amp;I7),'CATEGORY ID'!$H$1:$I$121,2,FALSE),"")</f>
        <v>59</v>
      </c>
      <c r="BJ7" s="101">
        <f>IF(C7&gt;0,IF(COUNTIF('CATEGORY ID'!$K$1:$K$121,+H7&amp;K7) &gt; 0, +VLOOKUP(+H7&amp;K7,'CATEGORY ID'!$K$1:$L$121,2,FALSE),""),"")</f>
        <v>175</v>
      </c>
      <c r="BK7" s="101" t="str">
        <f>IF(C7&gt;0,IF(COUNTIF('CATEGORY ID'!$K$124:$K$165, +VLOOKUP(C7,'STYLE NAMES'!$B:$AE,30,FALSE)) &gt; 0, +VLOOKUP(VLOOKUP(C7,'STYLE NAMES'!$B:$AE,30,FALSE),'CATEGORY ID'!K:M,2,FALSE),""),"")</f>
        <v/>
      </c>
      <c r="BR7" s="101" t="str" cm="1">
        <f t="array" ref="BR7">IF(C7&gt;0,_xlfn.TEXTJOIN(";", TRUE,_xlfn.UNIQUE(_xlfn._xlws.FILTER(BF7:BQ7,(BF7:BQ7&gt;0)),TRUE,FALSE)),"")&amp;";"&amp;BS7</f>
        <v>5;59;175;</v>
      </c>
      <c r="BU7" s="106">
        <f>IF(C7&gt;0,+VLOOKUP($C7,'STYLE NAMES'!$B:$AC,26,FALSE),"")</f>
        <v>89.9</v>
      </c>
      <c r="BV7" s="106">
        <f>IF(C7&gt;0,+VLOOKUP($C7,'STYLE NAMES'!$B:$AC,27,FALSE),"")</f>
        <v>4940</v>
      </c>
      <c r="BW7" s="106">
        <f>IF(C7&gt;0,+VLOOKUP($C7,'STYLE NAMES'!$B:$AC,28,FALSE),"")</f>
        <v>103.38500000000001</v>
      </c>
      <c r="BY7"/>
      <c r="BZ7" s="101">
        <v>99</v>
      </c>
      <c r="CA7" s="137">
        <f t="shared" si="3"/>
        <v>1</v>
      </c>
      <c r="CB7" s="137">
        <f>+VLOOKUP(C7,'[2]STYLES &amp; MODELS MATRIX'!$A:$G,7,FALSE)</f>
        <v>0</v>
      </c>
      <c r="CC7" s="137" t="str">
        <f>+VLOOKUP(C7,'[1]STYLES &amp; SIZE CHARTS'!$A:$H,8,FALSE)</f>
        <v>HP-RUGS1</v>
      </c>
      <c r="CD7" s="137"/>
      <c r="CE7" s="205" t="s">
        <v>3024</v>
      </c>
      <c r="CF7" s="141" t="s">
        <v>3034</v>
      </c>
    </row>
    <row r="8" spans="1:84" s="101" customFormat="1" ht="12" customHeight="1" x14ac:dyDescent="0.2">
      <c r="A8" s="102">
        <f t="shared" si="1"/>
        <v>8683711010562</v>
      </c>
      <c r="B8" s="103" t="s">
        <v>2245</v>
      </c>
      <c r="C8" s="101" t="s">
        <v>688</v>
      </c>
      <c r="D8" s="101" t="s">
        <v>689</v>
      </c>
      <c r="E8" s="203" t="s">
        <v>2250</v>
      </c>
      <c r="F8" s="101" t="s">
        <v>2247</v>
      </c>
      <c r="G8" s="101" t="str">
        <f>IF(C8&gt;0,+VLOOKUP($C8,'STYLE NAMES'!$B:$AC,4,FALSE),"")</f>
        <v>HORSE</v>
      </c>
      <c r="H8" s="101" t="str">
        <f>IF(C8&gt;0,+VLOOKUP($C8,'STYLE NAMES'!$B:$AC,5,FALSE),"")</f>
        <v>HORSE</v>
      </c>
      <c r="I8" s="101" t="str">
        <f>IF(C8&gt;0,+VLOOKUP($C8,'STYLE NAMES'!$B:$AC,6,FALSE),"")</f>
        <v>RUGS</v>
      </c>
      <c r="J8" s="101" t="str">
        <f>IF(C8&gt;0,+VLOOKUP($C8,'STYLE NAMES'!$B:$AC,7,FALSE),"")</f>
        <v>FULL</v>
      </c>
      <c r="K8" s="101" t="str">
        <f>IF(C8&gt;0,+VLOOKUP($C8,'STYLE NAMES'!$B:$AC,8,FALSE),"")</f>
        <v>FLEECE BLANKETS</v>
      </c>
      <c r="L8" s="101" t="str">
        <f>IF(E8&gt;0,+VLOOKUP($E8,'CODE GENERATOR'!$D:$T,3,FALSE),"")</f>
        <v>W</v>
      </c>
      <c r="M8" s="101" t="str">
        <f>IF(E8&gt;0,+VLOOKUP($E8,'CODE GENERATOR'!$D:$T,4,FALSE),"")</f>
        <v>FLEECE</v>
      </c>
      <c r="N8" s="101" t="str">
        <f>IF(E8&gt;0,+VLOOKUP($E8,'CODE GENERATOR'!$D:$T,6,FALSE),"")</f>
        <v>PURPLE</v>
      </c>
      <c r="O8" s="101" t="str">
        <f>IF(E8&gt;0,+VLOOKUP($E8,'CODE GENERATOR'!$D:$T,7,FALSE),"")</f>
        <v>GOLD</v>
      </c>
      <c r="P8" s="101" t="str">
        <f t="shared" si="2"/>
        <v>PURPLE/GOLD</v>
      </c>
      <c r="Q8" s="104" t="str">
        <f>IF(E8&gt;0,+VLOOKUP($E8,'CODE GENERATOR'!$D:$T,11,FALSE),"")</f>
        <v>H.RUGFL_FLC0001</v>
      </c>
      <c r="R8" s="104" t="str">
        <f>IF(E8&gt;0,+VLOOKUP($E8,'CODE GENERATOR'!$D:$T,12,FALSE),"")</f>
        <v>FLC0001PURGLD</v>
      </c>
      <c r="S8" s="104" t="str">
        <f>IF(E8&gt;0,+VLOOKUP($E8,'CODE GENERATOR'!$D:$T,13,FALSE),"")</f>
        <v>H.RUGFL_FLC0001_FLC0001PURGLD</v>
      </c>
      <c r="T8" s="104" t="str">
        <f t="shared" si="0"/>
        <v>H.RUGFL_FLC0001_FLC0001PURGLD_M</v>
      </c>
      <c r="U8" s="105">
        <v>8683711010562</v>
      </c>
      <c r="V8" s="107" t="str" cm="1">
        <f t="array" ref="V8">_xlfn.TEXTJOIN(";", TRUE, _xlfn.UNIQUE(_xlfn._xlws.FILTER(P$3:P$10029, C$3:C$10029=C8)))</f>
        <v>NAVY/GOLD;PURPLE/GOLD;GREEN/NAVY;BLACK/ROSE GOLD;RED/GOLD;BORDEAUX/GOLD;LILAC/WHITE;BLACK/GOLD;NAVY/RED;RED/WHITE</v>
      </c>
      <c r="W8" s="107" t="str" cm="1">
        <f t="array" ref="W8">_xlfn.TEXTJOIN(";", TRUE, _xlfn.UNIQUE(_xlfn._xlws.FILTER(F$3:F$10029, C$3:C$10029=C8)))</f>
        <v>S;M;L;XL</v>
      </c>
      <c r="X8" s="101" t="str">
        <f>IF(E8&gt;0,+VLOOKUP($E8,'CODE GENERATOR'!$D:$AC,19,FALSE),0)</f>
        <v>2402_S01_33857</v>
      </c>
      <c r="Y8" s="101" t="str">
        <f>IF(E8&gt;0,+VLOOKUP($E8,'CODE GENERATOR'!$D:$AC,20,FALSE),0)</f>
        <v>2402_S01_33861</v>
      </c>
      <c r="Z8" s="101" t="str">
        <f>IF(E8&gt;0,+VLOOKUP($E8,'CODE GENERATOR'!$D:$AC,21,FALSE),0)</f>
        <v>2402_S01_33858</v>
      </c>
      <c r="AA8" s="101" t="str">
        <f>IF(E8&gt;0,+VLOOKUP($E8,'CODE GENERATOR'!$D:$AC,22,FALSE),0)</f>
        <v/>
      </c>
      <c r="AB8" s="101" t="str">
        <f>IF(E8&gt;0,+VLOOKUP($E8,'CODE GENERATOR'!$D:$AC,23,FALSE),0)</f>
        <v>2209_O_Z3A8143</v>
      </c>
      <c r="AC8" s="101" t="str">
        <f>IF(E8&gt;0,+VLOOKUP($E8,'CODE GENERATOR'!$D:$AC,24,FALSE),0)</f>
        <v/>
      </c>
      <c r="AD8" s="101" t="str">
        <f>IF(E8&gt;0,+VLOOKUP($E8,'CODE GENERATOR'!$D:$AC,25,FALSE),0)</f>
        <v/>
      </c>
      <c r="AE8" s="101" t="str">
        <f>IF(E8&gt;0,+VLOOKUP($E8,'CODE GENERATOR'!$D:$AC,26,FALSE),0)</f>
        <v/>
      </c>
      <c r="AF8" s="149" t="str">
        <f>IF($C8&gt;0,$C8&amp;" "&amp;$P8&amp;" "&amp;+VLOOKUP($C8,'STYLE NAMES'!$B:$AC,10,FALSE),"""")</f>
        <v>TORONTO PURPLE/GOLD FLEECE BLANKET</v>
      </c>
      <c r="AG8" s="101" t="str">
        <f>"Enjoy our "&amp;(AF8)&amp;"; "&amp;IF(C8&gt;0,+VLOOKUP($C8,'STYLE NAMES'!$B:$AC,11,FALSE),"")</f>
        <v>Enjoy our TORONTO PURPLE/GOLD FLEECE BLANKET; High density and high quality cooler fleece blanket will keep your horse extra warm while allowing cool down.
These soft and beautiful fleece blankets come in a wide variety of profound and nice colors.</v>
      </c>
      <c r="AH8" s="101" t="str">
        <f>IF(C8&gt;0,+VLOOKUP($C8,'STYLE NAMES'!$B:$AC,12,FALSE),"")</f>
        <v xml:space="preserve">*High density fleece fabric
*Super soft hand feel
*Keeps warmer with respect to traditional standard density fleece blankets
Composition:
100% Polyester
</v>
      </c>
      <c r="AI8" s="101" t="str">
        <f>IF(C8&gt;0,+VLOOKUP($C8,'STYLE NAMES'!$B:$AC,13,FALSE),"")</f>
        <v>Machine Wash at 30°C
Mild process
Do not bleach
Do NOT Tumble Dry</v>
      </c>
      <c r="AJ8" s="149" t="str">
        <f>IF($C8&gt;0,$C8&amp;" "&amp;$P8&amp;" "&amp;+VLOOKUP($C8,'STYLE NAMES'!$B:$AC,14,FALSE),"""")</f>
        <v>TORONTO PURPLE/GOLD POLAR BLANKET</v>
      </c>
      <c r="AK8" s="149" t="str">
        <f>"Cavalier SanMarco tarafından tasarlanan "&amp;(AJ8)&amp;"; "&amp;IF(C8&gt;0,+VLOOKUP($C8,'STYLE NAMES'!$B:$AC,15,FALSE),"")</f>
        <v>Cavalier SanMarco tarafından tasarlanan TORONTO PURPLE/GOLD POLAR BLANKET; Yüksek denye ve kaliteli, polar ter blanketleri atınızı ekstra sıcak tutarken soğumasına da olanak tanır.
Bu yumuşak ve güzel polar battaniyeler çok çeşitli, derin ve hoş renklerde sunuluyor</v>
      </c>
      <c r="AL8" s="149" t="str">
        <f>IF(C8&gt;0,+VLOOKUP($C8,'STYLE NAMES'!$B:$AC,16,FALSE),"")</f>
        <v>*Yüksek denye polar kumaş
*Süper yumuşak tuşe
*Geleneksel standart denye polar blanketlere göre daha sıcak tutar
Kompozisyon:
%100 Polyester</v>
      </c>
      <c r="AM8" s="149" t="str">
        <f>IF(C8&gt;0,+VLOOKUP($C8,'STYLE NAMES'!$B:$AC,17,FALSE),"")</f>
        <v>Makinede 30°C' de Yıkayın
Hassas Yıkama
Çamaşır suyu kullanmayın
Kurutma Makinesinde Kurutmayın</v>
      </c>
      <c r="AN8" s="149" t="str">
        <f>IF($C8&gt;0,$C8&amp;" "&amp;$P8&amp;" "&amp;+VLOOKUP($C8,'STYLE NAMES'!$B:$AC,18,FALSE),"""")</f>
        <v>TORONTO PURPLE/GOLD COPERTA IN PILE</v>
      </c>
      <c r="AO8" s="101" t="str">
        <f>"Disegnato da Cavalier SanMarco "&amp;(AN8)&amp;"; "&amp;IF(C8&gt;0,+VLOOKUP($C8,'STYLE NAMES'!$B:$AC,19,FALSE),"")</f>
        <v>Disegnato da Cavalier SanMarco TORONTO PURPLE/GOLD COPERTA IN PILE; Coperta in pile refrigerante ad alta densità e alta qualità manterrà il tuo cavallo extra caldo mentre si raffredda. Queste morbide e bellissime coperte in pile sono disponibili in una vasta gamma di colori intensi e piacevoli.</v>
      </c>
      <c r="AP8" s="101" t="str">
        <f>IF(C8&gt;0,+VLOOKUP($C8,'STYLE NAMES'!$B:$AC,20,FALSE),"")</f>
        <v>Tessuto in pile ad alta densità
Sensazione super morbida al tatto 
Mantiene più caldo rispetto alle tradizionali coperte in pile a densità standard 
Composizione: 
100% Poliestere</v>
      </c>
      <c r="AQ8" s="101" t="str">
        <f>IF(C8&gt;0,+VLOOKUP($C8,'STYLE NAMES'!$B:$AC,21,FALSE),"")</f>
        <v>Lavare in lavatrice a 30°C Ciclo delicato 
Non candeggiare 
Non asciugare in asciugatrice</v>
      </c>
      <c r="AR8" s="101">
        <f>IF(D8&gt;0,+VLOOKUP($C8,'STYLE NAMES'!$B:$AC,22,FALSE),"")</f>
        <v>0</v>
      </c>
      <c r="AS8" s="101">
        <f>IF(E8&gt;0,+VLOOKUP($C8,'STYLE NAMES'!$B:$AC,23,FALSE),"")</f>
        <v>0</v>
      </c>
      <c r="AT8" s="101">
        <f>IF(F8&gt;0,+VLOOKUP($C8,'STYLE NAMES'!$B:$AC,24,FALSE),"")</f>
        <v>0</v>
      </c>
      <c r="AU8" s="101">
        <f>IF(G8&gt;0,+VLOOKUP($C8,'STYLE NAMES'!$B:$AC,25,FALSE),"")</f>
        <v>0</v>
      </c>
      <c r="AV8" s="101">
        <f>+VLOOKUP($S8,'CODE GENERATOR'!$P:$AM,15,FALSE)</f>
        <v>0</v>
      </c>
      <c r="AW8" s="101">
        <f>+VLOOKUP($S8,'CODE GENERATOR'!$P:$AM,16,FALSE)</f>
        <v>0</v>
      </c>
      <c r="AX8" s="101">
        <f>+VLOOKUP($S8,'CODE GENERATOR'!$P:$AM,17,FALSE)</f>
        <v>0</v>
      </c>
      <c r="AY8" s="101">
        <f>+VLOOKUP($S8,'CODE GENERATOR'!$P:$AM,18,FALSE)</f>
        <v>0</v>
      </c>
      <c r="AZ8" s="101">
        <f>+VLOOKUP($S8,'CODE GENERATOR'!$P:$AM,19,FALSE)</f>
        <v>0</v>
      </c>
      <c r="BA8" s="101">
        <f>+VLOOKUP($S8,'CODE GENERATOR'!$P:$AM,20,FALSE)</f>
        <v>0</v>
      </c>
      <c r="BB8" s="101">
        <f>+VLOOKUP($S8,'CODE GENERATOR'!$P:$AM,21,FALSE)</f>
        <v>0</v>
      </c>
      <c r="BC8" s="101">
        <f>+VLOOKUP($S8,'CODE GENERATOR'!$P:$AM,22,FALSE)</f>
        <v>0</v>
      </c>
      <c r="BD8" s="101">
        <f>+VLOOKUP($S8,'CODE GENERATOR'!$P:$AM,23,FALSE)</f>
        <v>0</v>
      </c>
      <c r="BE8" s="101">
        <f>+VLOOKUP($S8,'CODE GENERATOR'!$P:$AM,24,FALSE)</f>
        <v>0</v>
      </c>
      <c r="BF8" s="101">
        <f>IF(C8&gt;0,+VLOOKUP(G8,'CATEGORY ID'!$A$1:$L$118,3,FALSE),"")</f>
        <v>5</v>
      </c>
      <c r="BG8" s="101">
        <f>IF(C8&gt;0,+VLOOKUP(H8,'CATEGORY ID'!$D$1:$L$118,3,FALSE),"")</f>
        <v>5</v>
      </c>
      <c r="BH8" s="101">
        <f>IF(C8&gt;0,+VLOOKUP((+H8&amp;I8),'CATEGORY ID'!$H$1:$I$121,2,FALSE),"")</f>
        <v>59</v>
      </c>
      <c r="BJ8" s="101">
        <f>IF(C8&gt;0,IF(COUNTIF('CATEGORY ID'!$K$1:$K$121,+H8&amp;K8) &gt; 0, +VLOOKUP(+H8&amp;K8,'CATEGORY ID'!$K$1:$L$121,2,FALSE),""),"")</f>
        <v>175</v>
      </c>
      <c r="BK8" s="101" t="str">
        <f>IF(C8&gt;0,IF(COUNTIF('CATEGORY ID'!$K$124:$K$165, +VLOOKUP(C8,'STYLE NAMES'!$B:$AE,30,FALSE)) &gt; 0, +VLOOKUP(VLOOKUP(C8,'STYLE NAMES'!$B:$AE,30,FALSE),'CATEGORY ID'!K:M,2,FALSE),""),"")</f>
        <v/>
      </c>
      <c r="BR8" s="101" t="str" cm="1">
        <f t="array" ref="BR8">IF(C8&gt;0,_xlfn.TEXTJOIN(";", TRUE,_xlfn.UNIQUE(_xlfn._xlws.FILTER(BF8:BQ8,(BF8:BQ8&gt;0)),TRUE,FALSE)),"")&amp;";"&amp;BS8</f>
        <v>5;59;175;</v>
      </c>
      <c r="BU8" s="106">
        <f>IF(C8&gt;0,+VLOOKUP($C8,'STYLE NAMES'!$B:$AC,26,FALSE),"")</f>
        <v>89.9</v>
      </c>
      <c r="BV8" s="106">
        <f>IF(C8&gt;0,+VLOOKUP($C8,'STYLE NAMES'!$B:$AC,27,FALSE),"")</f>
        <v>4940</v>
      </c>
      <c r="BW8" s="106">
        <f>IF(C8&gt;0,+VLOOKUP($C8,'STYLE NAMES'!$B:$AC,28,FALSE),"")</f>
        <v>103.38500000000001</v>
      </c>
      <c r="BY8"/>
      <c r="BZ8" s="101">
        <v>99</v>
      </c>
      <c r="CA8" s="137">
        <f t="shared" si="3"/>
        <v>1</v>
      </c>
      <c r="CB8" s="137">
        <f>+VLOOKUP(C8,'[2]STYLES &amp; MODELS MATRIX'!$A:$G,7,FALSE)</f>
        <v>0</v>
      </c>
      <c r="CC8" s="137" t="str">
        <f>+VLOOKUP(C8,'[1]STYLES &amp; SIZE CHARTS'!$A:$H,8,FALSE)</f>
        <v>HP-RUGS1</v>
      </c>
      <c r="CD8" s="137"/>
      <c r="CE8" s="205" t="s">
        <v>3035</v>
      </c>
      <c r="CF8" s="141" t="s">
        <v>3036</v>
      </c>
    </row>
    <row r="9" spans="1:84" s="101" customFormat="1" ht="12" customHeight="1" x14ac:dyDescent="0.2">
      <c r="A9" s="102">
        <f t="shared" si="1"/>
        <v>8683711000112</v>
      </c>
      <c r="B9" s="103" t="s">
        <v>2245</v>
      </c>
      <c r="C9" s="101" t="s">
        <v>688</v>
      </c>
      <c r="D9" s="101" t="s">
        <v>689</v>
      </c>
      <c r="E9" s="203" t="s">
        <v>2250</v>
      </c>
      <c r="F9" s="101" t="s">
        <v>2248</v>
      </c>
      <c r="G9" s="101" t="str">
        <f>IF(C9&gt;0,+VLOOKUP($C9,'STYLE NAMES'!$B:$AC,4,FALSE),"")</f>
        <v>HORSE</v>
      </c>
      <c r="H9" s="101" t="str">
        <f>IF(C9&gt;0,+VLOOKUP($C9,'STYLE NAMES'!$B:$AC,5,FALSE),"")</f>
        <v>HORSE</v>
      </c>
      <c r="I9" s="101" t="str">
        <f>IF(C9&gt;0,+VLOOKUP($C9,'STYLE NAMES'!$B:$AC,6,FALSE),"")</f>
        <v>RUGS</v>
      </c>
      <c r="J9" s="101" t="str">
        <f>IF(C9&gt;0,+VLOOKUP($C9,'STYLE NAMES'!$B:$AC,7,FALSE),"")</f>
        <v>FULL</v>
      </c>
      <c r="K9" s="101" t="str">
        <f>IF(C9&gt;0,+VLOOKUP($C9,'STYLE NAMES'!$B:$AC,8,FALSE),"")</f>
        <v>FLEECE BLANKETS</v>
      </c>
      <c r="L9" s="101" t="str">
        <f>IF(E9&gt;0,+VLOOKUP($E9,'CODE GENERATOR'!$D:$T,3,FALSE),"")</f>
        <v>W</v>
      </c>
      <c r="M9" s="101" t="str">
        <f>IF(E9&gt;0,+VLOOKUP($E9,'CODE GENERATOR'!$D:$T,4,FALSE),"")</f>
        <v>FLEECE</v>
      </c>
      <c r="N9" s="101" t="str">
        <f>IF(E9&gt;0,+VLOOKUP($E9,'CODE GENERATOR'!$D:$T,6,FALSE),"")</f>
        <v>PURPLE</v>
      </c>
      <c r="O9" s="101" t="str">
        <f>IF(E9&gt;0,+VLOOKUP($E9,'CODE GENERATOR'!$D:$T,7,FALSE),"")</f>
        <v>GOLD</v>
      </c>
      <c r="P9" s="101" t="str">
        <f t="shared" si="2"/>
        <v>PURPLE/GOLD</v>
      </c>
      <c r="Q9" s="104" t="str">
        <f>IF(E9&gt;0,+VLOOKUP($E9,'CODE GENERATOR'!$D:$T,11,FALSE),"")</f>
        <v>H.RUGFL_FLC0001</v>
      </c>
      <c r="R9" s="104" t="str">
        <f>IF(E9&gt;0,+VLOOKUP($E9,'CODE GENERATOR'!$D:$T,12,FALSE),"")</f>
        <v>FLC0001PURGLD</v>
      </c>
      <c r="S9" s="104" t="str">
        <f>IF(E9&gt;0,+VLOOKUP($E9,'CODE GENERATOR'!$D:$T,13,FALSE),"")</f>
        <v>H.RUGFL_FLC0001_FLC0001PURGLD</v>
      </c>
      <c r="T9" s="104" t="str">
        <f t="shared" si="0"/>
        <v>H.RUGFL_FLC0001_FLC0001PURGLD_L</v>
      </c>
      <c r="U9" s="105">
        <v>8683711000112</v>
      </c>
      <c r="V9" s="107" t="str" cm="1">
        <f t="array" ref="V9">_xlfn.TEXTJOIN(";", TRUE, _xlfn.UNIQUE(_xlfn._xlws.FILTER(P$3:P$10029, C$3:C$10029=C9)))</f>
        <v>NAVY/GOLD;PURPLE/GOLD;GREEN/NAVY;BLACK/ROSE GOLD;RED/GOLD;BORDEAUX/GOLD;LILAC/WHITE;BLACK/GOLD;NAVY/RED;RED/WHITE</v>
      </c>
      <c r="W9" s="107" t="str" cm="1">
        <f t="array" ref="W9">_xlfn.TEXTJOIN(";", TRUE, _xlfn.UNIQUE(_xlfn._xlws.FILTER(F$3:F$10029, C$3:C$10029=C9)))</f>
        <v>S;M;L;XL</v>
      </c>
      <c r="X9" s="101" t="str">
        <f>IF(E9&gt;0,+VLOOKUP($E9,'CODE GENERATOR'!$D:$AC,19,FALSE),0)</f>
        <v>2402_S01_33857</v>
      </c>
      <c r="Y9" s="101" t="str">
        <f>IF(E9&gt;0,+VLOOKUP($E9,'CODE GENERATOR'!$D:$AC,20,FALSE),0)</f>
        <v>2402_S01_33861</v>
      </c>
      <c r="Z9" s="101" t="str">
        <f>IF(E9&gt;0,+VLOOKUP($E9,'CODE GENERATOR'!$D:$AC,21,FALSE),0)</f>
        <v>2402_S01_33858</v>
      </c>
      <c r="AA9" s="101" t="str">
        <f>IF(E9&gt;0,+VLOOKUP($E9,'CODE GENERATOR'!$D:$AC,22,FALSE),0)</f>
        <v/>
      </c>
      <c r="AB9" s="101" t="str">
        <f>IF(E9&gt;0,+VLOOKUP($E9,'CODE GENERATOR'!$D:$AC,23,FALSE),0)</f>
        <v>2209_O_Z3A8143</v>
      </c>
      <c r="AC9" s="101" t="str">
        <f>IF(E9&gt;0,+VLOOKUP($E9,'CODE GENERATOR'!$D:$AC,24,FALSE),0)</f>
        <v/>
      </c>
      <c r="AD9" s="101" t="str">
        <f>IF(E9&gt;0,+VLOOKUP($E9,'CODE GENERATOR'!$D:$AC,25,FALSE),0)</f>
        <v/>
      </c>
      <c r="AE9" s="101" t="str">
        <f>IF(E9&gt;0,+VLOOKUP($E9,'CODE GENERATOR'!$D:$AC,26,FALSE),0)</f>
        <v/>
      </c>
      <c r="AF9" s="149" t="str">
        <f>IF($C9&gt;0,$C9&amp;" "&amp;$P9&amp;" "&amp;+VLOOKUP($C9,'STYLE NAMES'!$B:$AC,10,FALSE),"""")</f>
        <v>TORONTO PURPLE/GOLD FLEECE BLANKET</v>
      </c>
      <c r="AG9" s="101" t="str">
        <f>"Enjoy our "&amp;(AF9)&amp;"; "&amp;IF(C9&gt;0,+VLOOKUP($C9,'STYLE NAMES'!$B:$AC,11,FALSE),"")</f>
        <v>Enjoy our TORONTO PURPLE/GOLD FLEECE BLANKET; High density and high quality cooler fleece blanket will keep your horse extra warm while allowing cool down.
These soft and beautiful fleece blankets come in a wide variety of profound and nice colors.</v>
      </c>
      <c r="AH9" s="101" t="str">
        <f>IF(C9&gt;0,+VLOOKUP($C9,'STYLE NAMES'!$B:$AC,12,FALSE),"")</f>
        <v xml:space="preserve">*High density fleece fabric
*Super soft hand feel
*Keeps warmer with respect to traditional standard density fleece blankets
Composition:
100% Polyester
</v>
      </c>
      <c r="AI9" s="101" t="str">
        <f>IF(C9&gt;0,+VLOOKUP($C9,'STYLE NAMES'!$B:$AC,13,FALSE),"")</f>
        <v>Machine Wash at 30°C
Mild process
Do not bleach
Do NOT Tumble Dry</v>
      </c>
      <c r="AJ9" s="149" t="str">
        <f>IF($C9&gt;0,$C9&amp;" "&amp;$P9&amp;" "&amp;+VLOOKUP($C9,'STYLE NAMES'!$B:$AC,14,FALSE),"""")</f>
        <v>TORONTO PURPLE/GOLD POLAR BLANKET</v>
      </c>
      <c r="AK9" s="149" t="str">
        <f>"Cavalier SanMarco tarafından tasarlanan "&amp;(AJ9)&amp;"; "&amp;IF(C9&gt;0,+VLOOKUP($C9,'STYLE NAMES'!$B:$AC,15,FALSE),"")</f>
        <v>Cavalier SanMarco tarafından tasarlanan TORONTO PURPLE/GOLD POLAR BLANKET; Yüksek denye ve kaliteli, polar ter blanketleri atınızı ekstra sıcak tutarken soğumasına da olanak tanır.
Bu yumuşak ve güzel polar battaniyeler çok çeşitli, derin ve hoş renklerde sunuluyor</v>
      </c>
      <c r="AL9" s="149" t="str">
        <f>IF(C9&gt;0,+VLOOKUP($C9,'STYLE NAMES'!$B:$AC,16,FALSE),"")</f>
        <v>*Yüksek denye polar kumaş
*Süper yumuşak tuşe
*Geleneksel standart denye polar blanketlere göre daha sıcak tutar
Kompozisyon:
%100 Polyester</v>
      </c>
      <c r="AM9" s="149" t="str">
        <f>IF(C9&gt;0,+VLOOKUP($C9,'STYLE NAMES'!$B:$AC,17,FALSE),"")</f>
        <v>Makinede 30°C' de Yıkayın
Hassas Yıkama
Çamaşır suyu kullanmayın
Kurutma Makinesinde Kurutmayın</v>
      </c>
      <c r="AN9" s="149" t="str">
        <f>IF($C9&gt;0,$C9&amp;" "&amp;$P9&amp;" "&amp;+VLOOKUP($C9,'STYLE NAMES'!$B:$AC,18,FALSE),"""")</f>
        <v>TORONTO PURPLE/GOLD COPERTA IN PILE</v>
      </c>
      <c r="AO9" s="101" t="str">
        <f>"Disegnato da Cavalier SanMarco "&amp;(AN9)&amp;"; "&amp;IF(C9&gt;0,+VLOOKUP($C9,'STYLE NAMES'!$B:$AC,19,FALSE),"")</f>
        <v>Disegnato da Cavalier SanMarco TORONTO PURPLE/GOLD COPERTA IN PILE; Coperta in pile refrigerante ad alta densità e alta qualità manterrà il tuo cavallo extra caldo mentre si raffredda. Queste morbide e bellissime coperte in pile sono disponibili in una vasta gamma di colori intensi e piacevoli.</v>
      </c>
      <c r="AP9" s="101" t="str">
        <f>IF(C9&gt;0,+VLOOKUP($C9,'STYLE NAMES'!$B:$AC,20,FALSE),"")</f>
        <v>Tessuto in pile ad alta densità
Sensazione super morbida al tatto 
Mantiene più caldo rispetto alle tradizionali coperte in pile a densità standard 
Composizione: 
100% Poliestere</v>
      </c>
      <c r="AQ9" s="101" t="str">
        <f>IF(C9&gt;0,+VLOOKUP($C9,'STYLE NAMES'!$B:$AC,21,FALSE),"")</f>
        <v>Lavare in lavatrice a 30°C Ciclo delicato 
Non candeggiare 
Non asciugare in asciugatrice</v>
      </c>
      <c r="AR9" s="101">
        <f>IF(D9&gt;0,+VLOOKUP($C9,'STYLE NAMES'!$B:$AC,22,FALSE),"")</f>
        <v>0</v>
      </c>
      <c r="AS9" s="101">
        <f>IF(E9&gt;0,+VLOOKUP($C9,'STYLE NAMES'!$B:$AC,23,FALSE),"")</f>
        <v>0</v>
      </c>
      <c r="AT9" s="101">
        <f>IF(F9&gt;0,+VLOOKUP($C9,'STYLE NAMES'!$B:$AC,24,FALSE),"")</f>
        <v>0</v>
      </c>
      <c r="AU9" s="101">
        <f>IF(G9&gt;0,+VLOOKUP($C9,'STYLE NAMES'!$B:$AC,25,FALSE),"")</f>
        <v>0</v>
      </c>
      <c r="AV9" s="101">
        <f>+VLOOKUP($S9,'CODE GENERATOR'!$P:$AM,15,FALSE)</f>
        <v>0</v>
      </c>
      <c r="AW9" s="101">
        <f>+VLOOKUP($S9,'CODE GENERATOR'!$P:$AM,16,FALSE)</f>
        <v>0</v>
      </c>
      <c r="AX9" s="101">
        <f>+VLOOKUP($S9,'CODE GENERATOR'!$P:$AM,17,FALSE)</f>
        <v>0</v>
      </c>
      <c r="AY9" s="101">
        <f>+VLOOKUP($S9,'CODE GENERATOR'!$P:$AM,18,FALSE)</f>
        <v>0</v>
      </c>
      <c r="AZ9" s="101">
        <f>+VLOOKUP($S9,'CODE GENERATOR'!$P:$AM,19,FALSE)</f>
        <v>0</v>
      </c>
      <c r="BA9" s="101">
        <f>+VLOOKUP($S9,'CODE GENERATOR'!$P:$AM,20,FALSE)</f>
        <v>0</v>
      </c>
      <c r="BB9" s="101">
        <f>+VLOOKUP($S9,'CODE GENERATOR'!$P:$AM,21,FALSE)</f>
        <v>0</v>
      </c>
      <c r="BC9" s="101">
        <f>+VLOOKUP($S9,'CODE GENERATOR'!$P:$AM,22,FALSE)</f>
        <v>0</v>
      </c>
      <c r="BD9" s="101">
        <f>+VLOOKUP($S9,'CODE GENERATOR'!$P:$AM,23,FALSE)</f>
        <v>0</v>
      </c>
      <c r="BE9" s="101">
        <f>+VLOOKUP($S9,'CODE GENERATOR'!$P:$AM,24,FALSE)</f>
        <v>0</v>
      </c>
      <c r="BF9" s="101">
        <f>IF(C9&gt;0,+VLOOKUP(G9,'CATEGORY ID'!$A$1:$L$118,3,FALSE),"")</f>
        <v>5</v>
      </c>
      <c r="BG9" s="101">
        <f>IF(C9&gt;0,+VLOOKUP(H9,'CATEGORY ID'!$D$1:$L$118,3,FALSE),"")</f>
        <v>5</v>
      </c>
      <c r="BH9" s="101">
        <f>IF(C9&gt;0,+VLOOKUP((+H9&amp;I9),'CATEGORY ID'!$H$1:$I$121,2,FALSE),"")</f>
        <v>59</v>
      </c>
      <c r="BJ9" s="101">
        <f>IF(C9&gt;0,IF(COUNTIF('CATEGORY ID'!$K$1:$K$121,+H9&amp;K9) &gt; 0, +VLOOKUP(+H9&amp;K9,'CATEGORY ID'!$K$1:$L$121,2,FALSE),""),"")</f>
        <v>175</v>
      </c>
      <c r="BK9" s="101" t="str">
        <f>IF(C9&gt;0,IF(COUNTIF('CATEGORY ID'!$K$124:$K$165, +VLOOKUP(C9,'STYLE NAMES'!$B:$AE,30,FALSE)) &gt; 0, +VLOOKUP(VLOOKUP(C9,'STYLE NAMES'!$B:$AE,30,FALSE),'CATEGORY ID'!K:M,2,FALSE),""),"")</f>
        <v/>
      </c>
      <c r="BR9" s="101" t="str" cm="1">
        <f t="array" ref="BR9">IF(C9&gt;0,_xlfn.TEXTJOIN(";", TRUE,_xlfn.UNIQUE(_xlfn._xlws.FILTER(BF9:BQ9,(BF9:BQ9&gt;0)),TRUE,FALSE)),"")&amp;";"&amp;BS9</f>
        <v>5;59;175;</v>
      </c>
      <c r="BU9" s="106">
        <f>IF(C9&gt;0,+VLOOKUP($C9,'STYLE NAMES'!$B:$AC,26,FALSE),"")</f>
        <v>89.9</v>
      </c>
      <c r="BV9" s="106">
        <f>IF(C9&gt;0,+VLOOKUP($C9,'STYLE NAMES'!$B:$AC,27,FALSE),"")</f>
        <v>4940</v>
      </c>
      <c r="BW9" s="106">
        <f>IF(C9&gt;0,+VLOOKUP($C9,'STYLE NAMES'!$B:$AC,28,FALSE),"")</f>
        <v>103.38500000000001</v>
      </c>
      <c r="BY9"/>
      <c r="BZ9" s="101">
        <v>99</v>
      </c>
      <c r="CA9" s="137">
        <f t="shared" si="3"/>
        <v>1</v>
      </c>
      <c r="CB9" s="137">
        <f>+VLOOKUP(C9,'[2]STYLES &amp; MODELS MATRIX'!$A:$G,7,FALSE)</f>
        <v>0</v>
      </c>
      <c r="CC9" s="137" t="str">
        <f>+VLOOKUP(C9,'[1]STYLES &amp; SIZE CHARTS'!$A:$H,8,FALSE)</f>
        <v>HP-RUGS1</v>
      </c>
      <c r="CD9" s="137"/>
      <c r="CE9" s="205" t="s">
        <v>3038</v>
      </c>
      <c r="CF9" s="141" t="s">
        <v>3039</v>
      </c>
    </row>
    <row r="10" spans="1:84" s="101" customFormat="1" ht="12" customHeight="1" x14ac:dyDescent="0.2">
      <c r="A10" s="102">
        <f t="shared" si="1"/>
        <v>8683711000129</v>
      </c>
      <c r="B10" s="103" t="s">
        <v>2245</v>
      </c>
      <c r="C10" s="101" t="s">
        <v>688</v>
      </c>
      <c r="D10" s="101" t="s">
        <v>689</v>
      </c>
      <c r="E10" s="203" t="s">
        <v>2250</v>
      </c>
      <c r="F10" s="101" t="s">
        <v>2249</v>
      </c>
      <c r="G10" s="101" t="str">
        <f>IF(C10&gt;0,+VLOOKUP($C10,'STYLE NAMES'!$B:$AC,4,FALSE),"")</f>
        <v>HORSE</v>
      </c>
      <c r="H10" s="101" t="str">
        <f>IF(C10&gt;0,+VLOOKUP($C10,'STYLE NAMES'!$B:$AC,5,FALSE),"")</f>
        <v>HORSE</v>
      </c>
      <c r="I10" s="101" t="str">
        <f>IF(C10&gt;0,+VLOOKUP($C10,'STYLE NAMES'!$B:$AC,6,FALSE),"")</f>
        <v>RUGS</v>
      </c>
      <c r="J10" s="101" t="str">
        <f>IF(C10&gt;0,+VLOOKUP($C10,'STYLE NAMES'!$B:$AC,7,FALSE),"")</f>
        <v>FULL</v>
      </c>
      <c r="K10" s="101" t="str">
        <f>IF(C10&gt;0,+VLOOKUP($C10,'STYLE NAMES'!$B:$AC,8,FALSE),"")</f>
        <v>FLEECE BLANKETS</v>
      </c>
      <c r="L10" s="101" t="str">
        <f>IF(E10&gt;0,+VLOOKUP($E10,'CODE GENERATOR'!$D:$T,3,FALSE),"")</f>
        <v>W</v>
      </c>
      <c r="M10" s="101" t="str">
        <f>IF(E10&gt;0,+VLOOKUP($E10,'CODE GENERATOR'!$D:$T,4,FALSE),"")</f>
        <v>FLEECE</v>
      </c>
      <c r="N10" s="101" t="str">
        <f>IF(E10&gt;0,+VLOOKUP($E10,'CODE GENERATOR'!$D:$T,6,FALSE),"")</f>
        <v>PURPLE</v>
      </c>
      <c r="O10" s="101" t="str">
        <f>IF(E10&gt;0,+VLOOKUP($E10,'CODE GENERATOR'!$D:$T,7,FALSE),"")</f>
        <v>GOLD</v>
      </c>
      <c r="P10" s="101" t="str">
        <f t="shared" si="2"/>
        <v>PURPLE/GOLD</v>
      </c>
      <c r="Q10" s="104" t="str">
        <f>IF(E10&gt;0,+VLOOKUP($E10,'CODE GENERATOR'!$D:$T,11,FALSE),"")</f>
        <v>H.RUGFL_FLC0001</v>
      </c>
      <c r="R10" s="104" t="str">
        <f>IF(E10&gt;0,+VLOOKUP($E10,'CODE GENERATOR'!$D:$T,12,FALSE),"")</f>
        <v>FLC0001PURGLD</v>
      </c>
      <c r="S10" s="104" t="str">
        <f>IF(E10&gt;0,+VLOOKUP($E10,'CODE GENERATOR'!$D:$T,13,FALSE),"")</f>
        <v>H.RUGFL_FLC0001_FLC0001PURGLD</v>
      </c>
      <c r="T10" s="104" t="str">
        <f t="shared" si="0"/>
        <v>H.RUGFL_FLC0001_FLC0001PURGLD_XL</v>
      </c>
      <c r="U10" s="105">
        <v>8683711000129</v>
      </c>
      <c r="V10" s="107" t="str" cm="1">
        <f t="array" ref="V10">_xlfn.TEXTJOIN(";", TRUE, _xlfn.UNIQUE(_xlfn._xlws.FILTER(P$3:P$10029, C$3:C$10029=C10)))</f>
        <v>NAVY/GOLD;PURPLE/GOLD;GREEN/NAVY;BLACK/ROSE GOLD;RED/GOLD;BORDEAUX/GOLD;LILAC/WHITE;BLACK/GOLD;NAVY/RED;RED/WHITE</v>
      </c>
      <c r="W10" s="107" t="str" cm="1">
        <f t="array" ref="W10">_xlfn.TEXTJOIN(";", TRUE, _xlfn.UNIQUE(_xlfn._xlws.FILTER(F$3:F$10029, C$3:C$10029=C10)))</f>
        <v>S;M;L;XL</v>
      </c>
      <c r="X10" s="101" t="str">
        <f>IF(E10&gt;0,+VLOOKUP($E10,'CODE GENERATOR'!$D:$AC,19,FALSE),0)</f>
        <v>2402_S01_33857</v>
      </c>
      <c r="Y10" s="101" t="str">
        <f>IF(E10&gt;0,+VLOOKUP($E10,'CODE GENERATOR'!$D:$AC,20,FALSE),0)</f>
        <v>2402_S01_33861</v>
      </c>
      <c r="Z10" s="101" t="str">
        <f>IF(E10&gt;0,+VLOOKUP($E10,'CODE GENERATOR'!$D:$AC,21,FALSE),0)</f>
        <v>2402_S01_33858</v>
      </c>
      <c r="AA10" s="101" t="str">
        <f>IF(E10&gt;0,+VLOOKUP($E10,'CODE GENERATOR'!$D:$AC,22,FALSE),0)</f>
        <v/>
      </c>
      <c r="AB10" s="101" t="str">
        <f>IF(E10&gt;0,+VLOOKUP($E10,'CODE GENERATOR'!$D:$AC,23,FALSE),0)</f>
        <v>2209_O_Z3A8143</v>
      </c>
      <c r="AC10" s="101" t="str">
        <f>IF(E10&gt;0,+VLOOKUP($E10,'CODE GENERATOR'!$D:$AC,24,FALSE),0)</f>
        <v/>
      </c>
      <c r="AD10" s="101" t="str">
        <f>IF(E10&gt;0,+VLOOKUP($E10,'CODE GENERATOR'!$D:$AC,25,FALSE),0)</f>
        <v/>
      </c>
      <c r="AE10" s="101" t="str">
        <f>IF(E10&gt;0,+VLOOKUP($E10,'CODE GENERATOR'!$D:$AC,26,FALSE),0)</f>
        <v/>
      </c>
      <c r="AF10" s="149" t="str">
        <f>IF($C10&gt;0,$C10&amp;" "&amp;$P10&amp;" "&amp;+VLOOKUP($C10,'STYLE NAMES'!$B:$AC,10,FALSE),"""")</f>
        <v>TORONTO PURPLE/GOLD FLEECE BLANKET</v>
      </c>
      <c r="AG10" s="101" t="str">
        <f>"Enjoy our "&amp;(AF10)&amp;"; "&amp;IF(C10&gt;0,+VLOOKUP($C10,'STYLE NAMES'!$B:$AC,11,FALSE),"")</f>
        <v>Enjoy our TORONTO PURPLE/GOLD FLEECE BLANKET; High density and high quality cooler fleece blanket will keep your horse extra warm while allowing cool down.
These soft and beautiful fleece blankets come in a wide variety of profound and nice colors.</v>
      </c>
      <c r="AH10" s="101" t="str">
        <f>IF(C10&gt;0,+VLOOKUP($C10,'STYLE NAMES'!$B:$AC,12,FALSE),"")</f>
        <v xml:space="preserve">*High density fleece fabric
*Super soft hand feel
*Keeps warmer with respect to traditional standard density fleece blankets
Composition:
100% Polyester
</v>
      </c>
      <c r="AI10" s="101" t="str">
        <f>IF(C10&gt;0,+VLOOKUP($C10,'STYLE NAMES'!$B:$AC,13,FALSE),"")</f>
        <v>Machine Wash at 30°C
Mild process
Do not bleach
Do NOT Tumble Dry</v>
      </c>
      <c r="AJ10" s="149" t="str">
        <f>IF($C10&gt;0,$C10&amp;" "&amp;$P10&amp;" "&amp;+VLOOKUP($C10,'STYLE NAMES'!$B:$AC,14,FALSE),"""")</f>
        <v>TORONTO PURPLE/GOLD POLAR BLANKET</v>
      </c>
      <c r="AK10" s="149" t="str">
        <f>"Cavalier SanMarco tarafından tasarlanan "&amp;(AJ10)&amp;"; "&amp;IF(C10&gt;0,+VLOOKUP($C10,'STYLE NAMES'!$B:$AC,15,FALSE),"")</f>
        <v>Cavalier SanMarco tarafından tasarlanan TORONTO PURPLE/GOLD POLAR BLANKET; Yüksek denye ve kaliteli, polar ter blanketleri atınızı ekstra sıcak tutarken soğumasına da olanak tanır.
Bu yumuşak ve güzel polar battaniyeler çok çeşitli, derin ve hoş renklerde sunuluyor</v>
      </c>
      <c r="AL10" s="149" t="str">
        <f>IF(C10&gt;0,+VLOOKUP($C10,'STYLE NAMES'!$B:$AC,16,FALSE),"")</f>
        <v>*Yüksek denye polar kumaş
*Süper yumuşak tuşe
*Geleneksel standart denye polar blanketlere göre daha sıcak tutar
Kompozisyon:
%100 Polyester</v>
      </c>
      <c r="AM10" s="149" t="str">
        <f>IF(C10&gt;0,+VLOOKUP($C10,'STYLE NAMES'!$B:$AC,17,FALSE),"")</f>
        <v>Makinede 30°C' de Yıkayın
Hassas Yıkama
Çamaşır suyu kullanmayın
Kurutma Makinesinde Kurutmayın</v>
      </c>
      <c r="AN10" s="149" t="str">
        <f>IF($C10&gt;0,$C10&amp;" "&amp;$P10&amp;" "&amp;+VLOOKUP($C10,'STYLE NAMES'!$B:$AC,18,FALSE),"""")</f>
        <v>TORONTO PURPLE/GOLD COPERTA IN PILE</v>
      </c>
      <c r="AO10" s="101" t="str">
        <f>"Disegnato da Cavalier SanMarco "&amp;(AN10)&amp;"; "&amp;IF(C10&gt;0,+VLOOKUP($C10,'STYLE NAMES'!$B:$AC,19,FALSE),"")</f>
        <v>Disegnato da Cavalier SanMarco TORONTO PURPLE/GOLD COPERTA IN PILE; Coperta in pile refrigerante ad alta densità e alta qualità manterrà il tuo cavallo extra caldo mentre si raffredda. Queste morbide e bellissime coperte in pile sono disponibili in una vasta gamma di colori intensi e piacevoli.</v>
      </c>
      <c r="AP10" s="101" t="str">
        <f>IF(C10&gt;0,+VLOOKUP($C10,'STYLE NAMES'!$B:$AC,20,FALSE),"")</f>
        <v>Tessuto in pile ad alta densità
Sensazione super morbida al tatto 
Mantiene più caldo rispetto alle tradizionali coperte in pile a densità standard 
Composizione: 
100% Poliestere</v>
      </c>
      <c r="AQ10" s="101" t="str">
        <f>IF(C10&gt;0,+VLOOKUP($C10,'STYLE NAMES'!$B:$AC,21,FALSE),"")</f>
        <v>Lavare in lavatrice a 30°C Ciclo delicato 
Non candeggiare 
Non asciugare in asciugatrice</v>
      </c>
      <c r="AR10" s="101">
        <f>IF(D10&gt;0,+VLOOKUP($C10,'STYLE NAMES'!$B:$AC,22,FALSE),"")</f>
        <v>0</v>
      </c>
      <c r="AS10" s="101">
        <f>IF(E10&gt;0,+VLOOKUP($C10,'STYLE NAMES'!$B:$AC,23,FALSE),"")</f>
        <v>0</v>
      </c>
      <c r="AT10" s="101">
        <f>IF(F10&gt;0,+VLOOKUP($C10,'STYLE NAMES'!$B:$AC,24,FALSE),"")</f>
        <v>0</v>
      </c>
      <c r="AU10" s="101">
        <f>IF(G10&gt;0,+VLOOKUP($C10,'STYLE NAMES'!$B:$AC,25,FALSE),"")</f>
        <v>0</v>
      </c>
      <c r="AV10" s="101">
        <f>+VLOOKUP($S10,'CODE GENERATOR'!$P:$AM,15,FALSE)</f>
        <v>0</v>
      </c>
      <c r="AW10" s="101">
        <f>+VLOOKUP($S10,'CODE GENERATOR'!$P:$AM,16,FALSE)</f>
        <v>0</v>
      </c>
      <c r="AX10" s="101">
        <f>+VLOOKUP($S10,'CODE GENERATOR'!$P:$AM,17,FALSE)</f>
        <v>0</v>
      </c>
      <c r="AY10" s="101">
        <f>+VLOOKUP($S10,'CODE GENERATOR'!$P:$AM,18,FALSE)</f>
        <v>0</v>
      </c>
      <c r="AZ10" s="101">
        <f>+VLOOKUP($S10,'CODE GENERATOR'!$P:$AM,19,FALSE)</f>
        <v>0</v>
      </c>
      <c r="BA10" s="101">
        <f>+VLOOKUP($S10,'CODE GENERATOR'!$P:$AM,20,FALSE)</f>
        <v>0</v>
      </c>
      <c r="BB10" s="101">
        <f>+VLOOKUP($S10,'CODE GENERATOR'!$P:$AM,21,FALSE)</f>
        <v>0</v>
      </c>
      <c r="BC10" s="101">
        <f>+VLOOKUP($S10,'CODE GENERATOR'!$P:$AM,22,FALSE)</f>
        <v>0</v>
      </c>
      <c r="BD10" s="101">
        <f>+VLOOKUP($S10,'CODE GENERATOR'!$P:$AM,23,FALSE)</f>
        <v>0</v>
      </c>
      <c r="BE10" s="101">
        <f>+VLOOKUP($S10,'CODE GENERATOR'!$P:$AM,24,FALSE)</f>
        <v>0</v>
      </c>
      <c r="BF10" s="101">
        <f>IF(C10&gt;0,+VLOOKUP(G10,'CATEGORY ID'!$A$1:$L$118,3,FALSE),"")</f>
        <v>5</v>
      </c>
      <c r="BG10" s="101">
        <f>IF(C10&gt;0,+VLOOKUP(H10,'CATEGORY ID'!$D$1:$L$118,3,FALSE),"")</f>
        <v>5</v>
      </c>
      <c r="BH10" s="101">
        <f>IF(C10&gt;0,+VLOOKUP((+H10&amp;I10),'CATEGORY ID'!$H$1:$I$121,2,FALSE),"")</f>
        <v>59</v>
      </c>
      <c r="BJ10" s="101">
        <f>IF(C10&gt;0,IF(COUNTIF('CATEGORY ID'!$K$1:$K$121,+H10&amp;K10) &gt; 0, +VLOOKUP(+H10&amp;K10,'CATEGORY ID'!$K$1:$L$121,2,FALSE),""),"")</f>
        <v>175</v>
      </c>
      <c r="BK10" s="101" t="str">
        <f>IF(C10&gt;0,IF(COUNTIF('CATEGORY ID'!$K$124:$K$165, +VLOOKUP(C10,'STYLE NAMES'!$B:$AE,30,FALSE)) &gt; 0, +VLOOKUP(VLOOKUP(C10,'STYLE NAMES'!$B:$AE,30,FALSE),'CATEGORY ID'!K:M,2,FALSE),""),"")</f>
        <v/>
      </c>
      <c r="BR10" s="101" t="str" cm="1">
        <f t="array" ref="BR10">IF(C10&gt;0,_xlfn.TEXTJOIN(";", TRUE,_xlfn.UNIQUE(_xlfn._xlws.FILTER(BF10:BQ10,(BF10:BQ10&gt;0)),TRUE,FALSE)),"")&amp;";"&amp;BS10</f>
        <v>5;59;175;</v>
      </c>
      <c r="BU10" s="106">
        <f>IF(C10&gt;0,+VLOOKUP($C10,'STYLE NAMES'!$B:$AC,26,FALSE),"")</f>
        <v>89.9</v>
      </c>
      <c r="BV10" s="106">
        <f>IF(C10&gt;0,+VLOOKUP($C10,'STYLE NAMES'!$B:$AC,27,FALSE),"")</f>
        <v>4940</v>
      </c>
      <c r="BW10" s="106">
        <f>IF(C10&gt;0,+VLOOKUP($C10,'STYLE NAMES'!$B:$AC,28,FALSE),"")</f>
        <v>103.38500000000001</v>
      </c>
      <c r="BY10"/>
      <c r="BZ10" s="101">
        <v>99</v>
      </c>
      <c r="CA10" s="137">
        <f t="shared" si="3"/>
        <v>1</v>
      </c>
      <c r="CB10" s="137">
        <f>+VLOOKUP(C10,'[2]STYLES &amp; MODELS MATRIX'!$A:$G,7,FALSE)</f>
        <v>0</v>
      </c>
      <c r="CC10" s="137" t="str">
        <f>+VLOOKUP(C10,'[1]STYLES &amp; SIZE CHARTS'!$A:$H,8,FALSE)</f>
        <v>HP-RUGS1</v>
      </c>
      <c r="CD10" s="137"/>
      <c r="CE10" s="205" t="s">
        <v>3040</v>
      </c>
      <c r="CF10" s="141" t="s">
        <v>3041</v>
      </c>
    </row>
    <row r="11" spans="1:84" s="101" customFormat="1" ht="12" customHeight="1" x14ac:dyDescent="0.2">
      <c r="A11" s="102">
        <f t="shared" si="1"/>
        <v>8683711000150</v>
      </c>
      <c r="B11" s="103" t="s">
        <v>2245</v>
      </c>
      <c r="C11" s="101" t="s">
        <v>688</v>
      </c>
      <c r="D11" s="101" t="s">
        <v>689</v>
      </c>
      <c r="E11" s="203" t="s">
        <v>2251</v>
      </c>
      <c r="F11" s="101" t="s">
        <v>785</v>
      </c>
      <c r="G11" s="101" t="str">
        <f>IF(C11&gt;0,+VLOOKUP($C11,'STYLE NAMES'!$B:$AC,4,FALSE),"")</f>
        <v>HORSE</v>
      </c>
      <c r="H11" s="101" t="str">
        <f>IF(C11&gt;0,+VLOOKUP($C11,'STYLE NAMES'!$B:$AC,5,FALSE),"")</f>
        <v>HORSE</v>
      </c>
      <c r="I11" s="101" t="str">
        <f>IF(C11&gt;0,+VLOOKUP($C11,'STYLE NAMES'!$B:$AC,6,FALSE),"")</f>
        <v>RUGS</v>
      </c>
      <c r="J11" s="101" t="str">
        <f>IF(C11&gt;0,+VLOOKUP($C11,'STYLE NAMES'!$B:$AC,7,FALSE),"")</f>
        <v>FULL</v>
      </c>
      <c r="K11" s="101" t="str">
        <f>IF(C11&gt;0,+VLOOKUP($C11,'STYLE NAMES'!$B:$AC,8,FALSE),"")</f>
        <v>FLEECE BLANKETS</v>
      </c>
      <c r="L11" s="101" t="str">
        <f>IF(E11&gt;0,+VLOOKUP($E11,'CODE GENERATOR'!$D:$T,3,FALSE),"")</f>
        <v>W</v>
      </c>
      <c r="M11" s="101" t="str">
        <f>IF(E11&gt;0,+VLOOKUP($E11,'CODE GENERATOR'!$D:$T,4,FALSE),"")</f>
        <v>FLEECE</v>
      </c>
      <c r="N11" s="101" t="str">
        <f>IF(E11&gt;0,+VLOOKUP($E11,'CODE GENERATOR'!$D:$T,6,FALSE),"")</f>
        <v>GREEN</v>
      </c>
      <c r="O11" s="101" t="str">
        <f>IF(E11&gt;0,+VLOOKUP($E11,'CODE GENERATOR'!$D:$T,7,FALSE),"")</f>
        <v>NAVY</v>
      </c>
      <c r="P11" s="101" t="str">
        <f t="shared" si="2"/>
        <v>GREEN/NAVY</v>
      </c>
      <c r="Q11" s="104" t="str">
        <f>IF(E11&gt;0,+VLOOKUP($E11,'CODE GENERATOR'!$D:$T,11,FALSE),"")</f>
        <v>H.RUGFL_FLC0001</v>
      </c>
      <c r="R11" s="104" t="str">
        <f>IF(E11&gt;0,+VLOOKUP($E11,'CODE GENERATOR'!$D:$T,12,FALSE),"")</f>
        <v>FLC0001GRNNAV</v>
      </c>
      <c r="S11" s="104" t="str">
        <f>IF(E11&gt;0,+VLOOKUP($E11,'CODE GENERATOR'!$D:$T,13,FALSE),"")</f>
        <v>H.RUGFL_FLC0001_FLC0001GRNNAV</v>
      </c>
      <c r="T11" s="104" t="str">
        <f t="shared" si="0"/>
        <v>H.RUGFL_FLC0001_FLC0001GRNNAV_S</v>
      </c>
      <c r="U11" s="105">
        <v>8683711000150</v>
      </c>
      <c r="V11" s="107" t="str" cm="1">
        <f t="array" ref="V11">_xlfn.TEXTJOIN(";", TRUE, _xlfn.UNIQUE(_xlfn._xlws.FILTER(P$3:P$10029, C$3:C$10029=C11)))</f>
        <v>NAVY/GOLD;PURPLE/GOLD;GREEN/NAVY;BLACK/ROSE GOLD;RED/GOLD;BORDEAUX/GOLD;LILAC/WHITE;BLACK/GOLD;NAVY/RED;RED/WHITE</v>
      </c>
      <c r="W11" s="107" t="str" cm="1">
        <f t="array" ref="W11">_xlfn.TEXTJOIN(";", TRUE, _xlfn.UNIQUE(_xlfn._xlws.FILTER(F$3:F$10029, C$3:C$10029=C11)))</f>
        <v>S;M;L;XL</v>
      </c>
      <c r="X11" s="101" t="str">
        <f>IF(E11&gt;0,+VLOOKUP($E11,'CODE GENERATOR'!$D:$AC,19,FALSE),0)</f>
        <v>2402_S01_33840</v>
      </c>
      <c r="Y11" s="101" t="str">
        <f>IF(E11&gt;0,+VLOOKUP($E11,'CODE GENERATOR'!$D:$AC,20,FALSE),0)</f>
        <v>2402_S01_33842</v>
      </c>
      <c r="Z11" s="101" t="str">
        <f>IF(E11&gt;0,+VLOOKUP($E11,'CODE GENERATOR'!$D:$AC,21,FALSE),0)</f>
        <v>2402_S01_33843</v>
      </c>
      <c r="AA11" s="101" t="str">
        <f>IF(E11&gt;0,+VLOOKUP($E11,'CODE GENERATOR'!$D:$AC,22,FALSE),0)</f>
        <v>2402_S01_33846</v>
      </c>
      <c r="AB11" s="101" t="str">
        <f>IF(E11&gt;0,+VLOOKUP($E11,'CODE GENERATOR'!$D:$AC,23,FALSE),0)</f>
        <v>2209_O_Z3A8157</v>
      </c>
      <c r="AC11" s="101" t="str">
        <f>IF(E11&gt;0,+VLOOKUP($E11,'CODE GENERATOR'!$D:$AC,24,FALSE),0)</f>
        <v/>
      </c>
      <c r="AD11" s="101" t="str">
        <f>IF(E11&gt;0,+VLOOKUP($E11,'CODE GENERATOR'!$D:$AC,25,FALSE),0)</f>
        <v/>
      </c>
      <c r="AE11" s="101" t="str">
        <f>IF(E11&gt;0,+VLOOKUP($E11,'CODE GENERATOR'!$D:$AC,26,FALSE),0)</f>
        <v/>
      </c>
      <c r="AF11" s="149" t="str">
        <f>IF($C11&gt;0,$C11&amp;" "&amp;$P11&amp;" "&amp;+VLOOKUP($C11,'STYLE NAMES'!$B:$AC,10,FALSE),"""")</f>
        <v>TORONTO GREEN/NAVY FLEECE BLANKET</v>
      </c>
      <c r="AG11" s="101" t="str">
        <f>"Enjoy our "&amp;(AF11)&amp;"; "&amp;IF(C11&gt;0,+VLOOKUP($C11,'STYLE NAMES'!$B:$AC,11,FALSE),"")</f>
        <v>Enjoy our TORONTO GREEN/NAVY FLEECE BLANKET; High density and high quality cooler fleece blanket will keep your horse extra warm while allowing cool down.
These soft and beautiful fleece blankets come in a wide variety of profound and nice colors.</v>
      </c>
      <c r="AH11" s="101" t="str">
        <f>IF(C11&gt;0,+VLOOKUP($C11,'STYLE NAMES'!$B:$AC,12,FALSE),"")</f>
        <v xml:space="preserve">*High density fleece fabric
*Super soft hand feel
*Keeps warmer with respect to traditional standard density fleece blankets
Composition:
100% Polyester
</v>
      </c>
      <c r="AI11" s="101" t="str">
        <f>IF(C11&gt;0,+VLOOKUP($C11,'STYLE NAMES'!$B:$AC,13,FALSE),"")</f>
        <v>Machine Wash at 30°C
Mild process
Do not bleach
Do NOT Tumble Dry</v>
      </c>
      <c r="AJ11" s="149" t="str">
        <f>IF($C11&gt;0,$C11&amp;" "&amp;$P11&amp;" "&amp;+VLOOKUP($C11,'STYLE NAMES'!$B:$AC,14,FALSE),"""")</f>
        <v>TORONTO GREEN/NAVY POLAR BLANKET</v>
      </c>
      <c r="AK11" s="149" t="str">
        <f>"Cavalier SanMarco tarafından tasarlanan "&amp;(AJ11)&amp;"; "&amp;IF(C11&gt;0,+VLOOKUP($C11,'STYLE NAMES'!$B:$AC,15,FALSE),"")</f>
        <v>Cavalier SanMarco tarafından tasarlanan TORONTO GREEN/NAVY POLAR BLANKET; Yüksek denye ve kaliteli, polar ter blanketleri atınızı ekstra sıcak tutarken soğumasına da olanak tanır.
Bu yumuşak ve güzel polar battaniyeler çok çeşitli, derin ve hoş renklerde sunuluyor</v>
      </c>
      <c r="AL11" s="149" t="str">
        <f>IF(C11&gt;0,+VLOOKUP($C11,'STYLE NAMES'!$B:$AC,16,FALSE),"")</f>
        <v>*Yüksek denye polar kumaş
*Süper yumuşak tuşe
*Geleneksel standart denye polar blanketlere göre daha sıcak tutar
Kompozisyon:
%100 Polyester</v>
      </c>
      <c r="AM11" s="149" t="str">
        <f>IF(C11&gt;0,+VLOOKUP($C11,'STYLE NAMES'!$B:$AC,17,FALSE),"")</f>
        <v>Makinede 30°C' de Yıkayın
Hassas Yıkama
Çamaşır suyu kullanmayın
Kurutma Makinesinde Kurutmayın</v>
      </c>
      <c r="AN11" s="149" t="str">
        <f>IF($C11&gt;0,$C11&amp;" "&amp;$P11&amp;" "&amp;+VLOOKUP($C11,'STYLE NAMES'!$B:$AC,18,FALSE),"""")</f>
        <v>TORONTO GREEN/NAVY COPERTA IN PILE</v>
      </c>
      <c r="AO11" s="101" t="str">
        <f>"Disegnato da Cavalier SanMarco "&amp;(AN11)&amp;"; "&amp;IF(C11&gt;0,+VLOOKUP($C11,'STYLE NAMES'!$B:$AC,19,FALSE),"")</f>
        <v>Disegnato da Cavalier SanMarco TORONTO GREEN/NAVY COPERTA IN PILE; Coperta in pile refrigerante ad alta densità e alta qualità manterrà il tuo cavallo extra caldo mentre si raffredda. Queste morbide e bellissime coperte in pile sono disponibili in una vasta gamma di colori intensi e piacevoli.</v>
      </c>
      <c r="AP11" s="101" t="str">
        <f>IF(C11&gt;0,+VLOOKUP($C11,'STYLE NAMES'!$B:$AC,20,FALSE),"")</f>
        <v>Tessuto in pile ad alta densità
Sensazione super morbida al tatto 
Mantiene più caldo rispetto alle tradizionali coperte in pile a densità standard 
Composizione: 
100% Poliestere</v>
      </c>
      <c r="AQ11" s="101" t="str">
        <f>IF(C11&gt;0,+VLOOKUP($C11,'STYLE NAMES'!$B:$AC,21,FALSE),"")</f>
        <v>Lavare in lavatrice a 30°C Ciclo delicato 
Non candeggiare 
Non asciugare in asciugatrice</v>
      </c>
      <c r="AR11" s="101">
        <f>IF(D11&gt;0,+VLOOKUP($C11,'STYLE NAMES'!$B:$AC,22,FALSE),"")</f>
        <v>0</v>
      </c>
      <c r="AS11" s="101">
        <f>IF(E11&gt;0,+VLOOKUP($C11,'STYLE NAMES'!$B:$AC,23,FALSE),"")</f>
        <v>0</v>
      </c>
      <c r="AT11" s="101">
        <f>IF(F11&gt;0,+VLOOKUP($C11,'STYLE NAMES'!$B:$AC,24,FALSE),"")</f>
        <v>0</v>
      </c>
      <c r="AU11" s="101">
        <f>IF(G11&gt;0,+VLOOKUP($C11,'STYLE NAMES'!$B:$AC,25,FALSE),"")</f>
        <v>0</v>
      </c>
      <c r="AV11" s="101">
        <f>+VLOOKUP($S11,'CODE GENERATOR'!$P:$AM,15,FALSE)</f>
        <v>0</v>
      </c>
      <c r="AW11" s="101">
        <f>+VLOOKUP($S11,'CODE GENERATOR'!$P:$AM,16,FALSE)</f>
        <v>0</v>
      </c>
      <c r="AX11" s="101">
        <f>+VLOOKUP($S11,'CODE GENERATOR'!$P:$AM,17,FALSE)</f>
        <v>0</v>
      </c>
      <c r="AY11" s="101">
        <f>+VLOOKUP($S11,'CODE GENERATOR'!$P:$AM,18,FALSE)</f>
        <v>0</v>
      </c>
      <c r="AZ11" s="101">
        <f>+VLOOKUP($S11,'CODE GENERATOR'!$P:$AM,19,FALSE)</f>
        <v>0</v>
      </c>
      <c r="BA11" s="101">
        <f>+VLOOKUP($S11,'CODE GENERATOR'!$P:$AM,20,FALSE)</f>
        <v>0</v>
      </c>
      <c r="BB11" s="101">
        <f>+VLOOKUP($S11,'CODE GENERATOR'!$P:$AM,21,FALSE)</f>
        <v>0</v>
      </c>
      <c r="BC11" s="101">
        <f>+VLOOKUP($S11,'CODE GENERATOR'!$P:$AM,22,FALSE)</f>
        <v>0</v>
      </c>
      <c r="BD11" s="101">
        <f>+VLOOKUP($S11,'CODE GENERATOR'!$P:$AM,23,FALSE)</f>
        <v>0</v>
      </c>
      <c r="BE11" s="101">
        <f>+VLOOKUP($S11,'CODE GENERATOR'!$P:$AM,24,FALSE)</f>
        <v>0</v>
      </c>
      <c r="BF11" s="101">
        <f>IF(C11&gt;0,+VLOOKUP(G11,'CATEGORY ID'!$A$1:$L$118,3,FALSE),"")</f>
        <v>5</v>
      </c>
      <c r="BG11" s="101">
        <f>IF(C11&gt;0,+VLOOKUP(H11,'CATEGORY ID'!$D$1:$L$118,3,FALSE),"")</f>
        <v>5</v>
      </c>
      <c r="BH11" s="101">
        <f>IF(C11&gt;0,+VLOOKUP((+H11&amp;I11),'CATEGORY ID'!$H$1:$I$121,2,FALSE),"")</f>
        <v>59</v>
      </c>
      <c r="BJ11" s="101">
        <f>IF(C11&gt;0,IF(COUNTIF('CATEGORY ID'!$K$1:$K$121,+H11&amp;K11) &gt; 0, +VLOOKUP(+H11&amp;K11,'CATEGORY ID'!$K$1:$L$121,2,FALSE),""),"")</f>
        <v>175</v>
      </c>
      <c r="BK11" s="101" t="str">
        <f>IF(C11&gt;0,IF(COUNTIF('CATEGORY ID'!$K$124:$K$165, +VLOOKUP(C11,'STYLE NAMES'!$B:$AE,30,FALSE)) &gt; 0, +VLOOKUP(VLOOKUP(C11,'STYLE NAMES'!$B:$AE,30,FALSE),'CATEGORY ID'!K:M,2,FALSE),""),"")</f>
        <v/>
      </c>
      <c r="BR11" s="101" t="str" cm="1">
        <f t="array" ref="BR11">IF(C11&gt;0,_xlfn.TEXTJOIN(";", TRUE,_xlfn.UNIQUE(_xlfn._xlws.FILTER(BF11:BQ11,(BF11:BQ11&gt;0)),TRUE,FALSE)),"")&amp;";"&amp;BS11</f>
        <v>5;59;175;</v>
      </c>
      <c r="BU11" s="106">
        <f>IF(C11&gt;0,+VLOOKUP($C11,'STYLE NAMES'!$B:$AC,26,FALSE),"")</f>
        <v>89.9</v>
      </c>
      <c r="BV11" s="106">
        <f>IF(C11&gt;0,+VLOOKUP($C11,'STYLE NAMES'!$B:$AC,27,FALSE),"")</f>
        <v>4940</v>
      </c>
      <c r="BW11" s="106">
        <f>IF(C11&gt;0,+VLOOKUP($C11,'STYLE NAMES'!$B:$AC,28,FALSE),"")</f>
        <v>103.38500000000001</v>
      </c>
      <c r="BY11"/>
      <c r="BZ11" s="101">
        <v>99</v>
      </c>
      <c r="CA11" s="137">
        <f t="shared" si="3"/>
        <v>1</v>
      </c>
      <c r="CB11" s="137">
        <f>+VLOOKUP(C11,'[2]STYLES &amp; MODELS MATRIX'!$A:$G,7,FALSE)</f>
        <v>0</v>
      </c>
      <c r="CC11" s="137" t="str">
        <f>+VLOOKUP(C11,'[1]STYLES &amp; SIZE CHARTS'!$A:$H,8,FALSE)</f>
        <v>HP-RUGS1</v>
      </c>
      <c r="CD11" s="137"/>
      <c r="CE11" s="205" t="s">
        <v>3060</v>
      </c>
      <c r="CF11" s="141" t="s">
        <v>3061</v>
      </c>
    </row>
    <row r="12" spans="1:84" s="101" customFormat="1" ht="12" customHeight="1" x14ac:dyDescent="0.2">
      <c r="A12" s="102">
        <f t="shared" si="1"/>
        <v>8683711000167</v>
      </c>
      <c r="B12" s="103" t="s">
        <v>2245</v>
      </c>
      <c r="C12" s="101" t="s">
        <v>688</v>
      </c>
      <c r="D12" s="101" t="s">
        <v>689</v>
      </c>
      <c r="E12" s="203" t="s">
        <v>2251</v>
      </c>
      <c r="F12" s="101" t="s">
        <v>2247</v>
      </c>
      <c r="G12" s="101" t="str">
        <f>IF(C12&gt;0,+VLOOKUP($C12,'STYLE NAMES'!$B:$AC,4,FALSE),"")</f>
        <v>HORSE</v>
      </c>
      <c r="H12" s="101" t="str">
        <f>IF(C12&gt;0,+VLOOKUP($C12,'STYLE NAMES'!$B:$AC,5,FALSE),"")</f>
        <v>HORSE</v>
      </c>
      <c r="I12" s="101" t="str">
        <f>IF(C12&gt;0,+VLOOKUP($C12,'STYLE NAMES'!$B:$AC,6,FALSE),"")</f>
        <v>RUGS</v>
      </c>
      <c r="J12" s="101" t="str">
        <f>IF(C12&gt;0,+VLOOKUP($C12,'STYLE NAMES'!$B:$AC,7,FALSE),"")</f>
        <v>FULL</v>
      </c>
      <c r="K12" s="101" t="str">
        <f>IF(C12&gt;0,+VLOOKUP($C12,'STYLE NAMES'!$B:$AC,8,FALSE),"")</f>
        <v>FLEECE BLANKETS</v>
      </c>
      <c r="L12" s="101" t="str">
        <f>IF(E12&gt;0,+VLOOKUP($E12,'CODE GENERATOR'!$D:$T,3,FALSE),"")</f>
        <v>W</v>
      </c>
      <c r="M12" s="101" t="str">
        <f>IF(E12&gt;0,+VLOOKUP($E12,'CODE GENERATOR'!$D:$T,4,FALSE),"")</f>
        <v>FLEECE</v>
      </c>
      <c r="N12" s="101" t="str">
        <f>IF(E12&gt;0,+VLOOKUP($E12,'CODE GENERATOR'!$D:$T,6,FALSE),"")</f>
        <v>GREEN</v>
      </c>
      <c r="O12" s="101" t="str">
        <f>IF(E12&gt;0,+VLOOKUP($E12,'CODE GENERATOR'!$D:$T,7,FALSE),"")</f>
        <v>NAVY</v>
      </c>
      <c r="P12" s="101" t="str">
        <f t="shared" si="2"/>
        <v>GREEN/NAVY</v>
      </c>
      <c r="Q12" s="104" t="str">
        <f>IF(E12&gt;0,+VLOOKUP($E12,'CODE GENERATOR'!$D:$T,11,FALSE),"")</f>
        <v>H.RUGFL_FLC0001</v>
      </c>
      <c r="R12" s="104" t="str">
        <f>IF(E12&gt;0,+VLOOKUP($E12,'CODE GENERATOR'!$D:$T,12,FALSE),"")</f>
        <v>FLC0001GRNNAV</v>
      </c>
      <c r="S12" s="104" t="str">
        <f>IF(E12&gt;0,+VLOOKUP($E12,'CODE GENERATOR'!$D:$T,13,FALSE),"")</f>
        <v>H.RUGFL_FLC0001_FLC0001GRNNAV</v>
      </c>
      <c r="T12" s="104" t="str">
        <f t="shared" si="0"/>
        <v>H.RUGFL_FLC0001_FLC0001GRNNAV_M</v>
      </c>
      <c r="U12" s="105">
        <v>8683711000167</v>
      </c>
      <c r="V12" s="107" t="str" cm="1">
        <f t="array" ref="V12">_xlfn.TEXTJOIN(";", TRUE, _xlfn.UNIQUE(_xlfn._xlws.FILTER(P$3:P$10029, C$3:C$10029=C12)))</f>
        <v>NAVY/GOLD;PURPLE/GOLD;GREEN/NAVY;BLACK/ROSE GOLD;RED/GOLD;BORDEAUX/GOLD;LILAC/WHITE;BLACK/GOLD;NAVY/RED;RED/WHITE</v>
      </c>
      <c r="W12" s="107" t="str" cm="1">
        <f t="array" ref="W12">_xlfn.TEXTJOIN(";", TRUE, _xlfn.UNIQUE(_xlfn._xlws.FILTER(F$3:F$10029, C$3:C$10029=C12)))</f>
        <v>S;M;L;XL</v>
      </c>
      <c r="X12" s="101" t="str">
        <f>IF(E12&gt;0,+VLOOKUP($E12,'CODE GENERATOR'!$D:$AC,19,FALSE),0)</f>
        <v>2402_S01_33840</v>
      </c>
      <c r="Y12" s="101" t="str">
        <f>IF(E12&gt;0,+VLOOKUP($E12,'CODE GENERATOR'!$D:$AC,20,FALSE),0)</f>
        <v>2402_S01_33842</v>
      </c>
      <c r="Z12" s="101" t="str">
        <f>IF(E12&gt;0,+VLOOKUP($E12,'CODE GENERATOR'!$D:$AC,21,FALSE),0)</f>
        <v>2402_S01_33843</v>
      </c>
      <c r="AA12" s="101" t="str">
        <f>IF(E12&gt;0,+VLOOKUP($E12,'CODE GENERATOR'!$D:$AC,22,FALSE),0)</f>
        <v>2402_S01_33846</v>
      </c>
      <c r="AB12" s="101" t="str">
        <f>IF(E12&gt;0,+VLOOKUP($E12,'CODE GENERATOR'!$D:$AC,23,FALSE),0)</f>
        <v>2209_O_Z3A8157</v>
      </c>
      <c r="AC12" s="101" t="str">
        <f>IF(E12&gt;0,+VLOOKUP($E12,'CODE GENERATOR'!$D:$AC,24,FALSE),0)</f>
        <v/>
      </c>
      <c r="AD12" s="101" t="str">
        <f>IF(E12&gt;0,+VLOOKUP($E12,'CODE GENERATOR'!$D:$AC,25,FALSE),0)</f>
        <v/>
      </c>
      <c r="AE12" s="101" t="str">
        <f>IF(E12&gt;0,+VLOOKUP($E12,'CODE GENERATOR'!$D:$AC,26,FALSE),0)</f>
        <v/>
      </c>
      <c r="AF12" s="149" t="str">
        <f>IF($C12&gt;0,$C12&amp;" "&amp;$P12&amp;" "&amp;+VLOOKUP($C12,'STYLE NAMES'!$B:$AC,10,FALSE),"""")</f>
        <v>TORONTO GREEN/NAVY FLEECE BLANKET</v>
      </c>
      <c r="AG12" s="101" t="str">
        <f>"Enjoy our "&amp;(AF12)&amp;"; "&amp;IF(C12&gt;0,+VLOOKUP($C12,'STYLE NAMES'!$B:$AC,11,FALSE),"")</f>
        <v>Enjoy our TORONTO GREEN/NAVY FLEECE BLANKET; High density and high quality cooler fleece blanket will keep your horse extra warm while allowing cool down.
These soft and beautiful fleece blankets come in a wide variety of profound and nice colors.</v>
      </c>
      <c r="AH12" s="101" t="str">
        <f>IF(C12&gt;0,+VLOOKUP($C12,'STYLE NAMES'!$B:$AC,12,FALSE),"")</f>
        <v xml:space="preserve">*High density fleece fabric
*Super soft hand feel
*Keeps warmer with respect to traditional standard density fleece blankets
Composition:
100% Polyester
</v>
      </c>
      <c r="AI12" s="101" t="str">
        <f>IF(C12&gt;0,+VLOOKUP($C12,'STYLE NAMES'!$B:$AC,13,FALSE),"")</f>
        <v>Machine Wash at 30°C
Mild process
Do not bleach
Do NOT Tumble Dry</v>
      </c>
      <c r="AJ12" s="149" t="str">
        <f>IF($C12&gt;0,$C12&amp;" "&amp;$P12&amp;" "&amp;+VLOOKUP($C12,'STYLE NAMES'!$B:$AC,14,FALSE),"""")</f>
        <v>TORONTO GREEN/NAVY POLAR BLANKET</v>
      </c>
      <c r="AK12" s="149" t="str">
        <f>"Cavalier SanMarco tarafından tasarlanan "&amp;(AJ12)&amp;"; "&amp;IF(C12&gt;0,+VLOOKUP($C12,'STYLE NAMES'!$B:$AC,15,FALSE),"")</f>
        <v>Cavalier SanMarco tarafından tasarlanan TORONTO GREEN/NAVY POLAR BLANKET; Yüksek denye ve kaliteli, polar ter blanketleri atınızı ekstra sıcak tutarken soğumasına da olanak tanır.
Bu yumuşak ve güzel polar battaniyeler çok çeşitli, derin ve hoş renklerde sunuluyor</v>
      </c>
      <c r="AL12" s="149" t="str">
        <f>IF(C12&gt;0,+VLOOKUP($C12,'STYLE NAMES'!$B:$AC,16,FALSE),"")</f>
        <v>*Yüksek denye polar kumaş
*Süper yumuşak tuşe
*Geleneksel standart denye polar blanketlere göre daha sıcak tutar
Kompozisyon:
%100 Polyester</v>
      </c>
      <c r="AM12" s="149" t="str">
        <f>IF(C12&gt;0,+VLOOKUP($C12,'STYLE NAMES'!$B:$AC,17,FALSE),"")</f>
        <v>Makinede 30°C' de Yıkayın
Hassas Yıkama
Çamaşır suyu kullanmayın
Kurutma Makinesinde Kurutmayın</v>
      </c>
      <c r="AN12" s="149" t="str">
        <f>IF($C12&gt;0,$C12&amp;" "&amp;$P12&amp;" "&amp;+VLOOKUP($C12,'STYLE NAMES'!$B:$AC,18,FALSE),"""")</f>
        <v>TORONTO GREEN/NAVY COPERTA IN PILE</v>
      </c>
      <c r="AO12" s="101" t="str">
        <f>"Disegnato da Cavalier SanMarco "&amp;(AN12)&amp;"; "&amp;IF(C12&gt;0,+VLOOKUP($C12,'STYLE NAMES'!$B:$AC,19,FALSE),"")</f>
        <v>Disegnato da Cavalier SanMarco TORONTO GREEN/NAVY COPERTA IN PILE; Coperta in pile refrigerante ad alta densità e alta qualità manterrà il tuo cavallo extra caldo mentre si raffredda. Queste morbide e bellissime coperte in pile sono disponibili in una vasta gamma di colori intensi e piacevoli.</v>
      </c>
      <c r="AP12" s="101" t="str">
        <f>IF(C12&gt;0,+VLOOKUP($C12,'STYLE NAMES'!$B:$AC,20,FALSE),"")</f>
        <v>Tessuto in pile ad alta densità
Sensazione super morbida al tatto 
Mantiene più caldo rispetto alle tradizionali coperte in pile a densità standard 
Composizione: 
100% Poliestere</v>
      </c>
      <c r="AQ12" s="101" t="str">
        <f>IF(C12&gt;0,+VLOOKUP($C12,'STYLE NAMES'!$B:$AC,21,FALSE),"")</f>
        <v>Lavare in lavatrice a 30°C Ciclo delicato 
Non candeggiare 
Non asciugare in asciugatrice</v>
      </c>
      <c r="AR12" s="101">
        <f>IF(D12&gt;0,+VLOOKUP($C12,'STYLE NAMES'!$B:$AC,22,FALSE),"")</f>
        <v>0</v>
      </c>
      <c r="AS12" s="101">
        <f>IF(E12&gt;0,+VLOOKUP($C12,'STYLE NAMES'!$B:$AC,23,FALSE),"")</f>
        <v>0</v>
      </c>
      <c r="AT12" s="101">
        <f>IF(F12&gt;0,+VLOOKUP($C12,'STYLE NAMES'!$B:$AC,24,FALSE),"")</f>
        <v>0</v>
      </c>
      <c r="AU12" s="101">
        <f>IF(G12&gt;0,+VLOOKUP($C12,'STYLE NAMES'!$B:$AC,25,FALSE),"")</f>
        <v>0</v>
      </c>
      <c r="AV12" s="101">
        <f>+VLOOKUP($S12,'CODE GENERATOR'!$P:$AM,15,FALSE)</f>
        <v>0</v>
      </c>
      <c r="AW12" s="101">
        <f>+VLOOKUP($S12,'CODE GENERATOR'!$P:$AM,16,FALSE)</f>
        <v>0</v>
      </c>
      <c r="AX12" s="101">
        <f>+VLOOKUP($S12,'CODE GENERATOR'!$P:$AM,17,FALSE)</f>
        <v>0</v>
      </c>
      <c r="AY12" s="101">
        <f>+VLOOKUP($S12,'CODE GENERATOR'!$P:$AM,18,FALSE)</f>
        <v>0</v>
      </c>
      <c r="AZ12" s="101">
        <f>+VLOOKUP($S12,'CODE GENERATOR'!$P:$AM,19,FALSE)</f>
        <v>0</v>
      </c>
      <c r="BA12" s="101">
        <f>+VLOOKUP($S12,'CODE GENERATOR'!$P:$AM,20,FALSE)</f>
        <v>0</v>
      </c>
      <c r="BB12" s="101">
        <f>+VLOOKUP($S12,'CODE GENERATOR'!$P:$AM,21,FALSE)</f>
        <v>0</v>
      </c>
      <c r="BC12" s="101">
        <f>+VLOOKUP($S12,'CODE GENERATOR'!$P:$AM,22,FALSE)</f>
        <v>0</v>
      </c>
      <c r="BD12" s="101">
        <f>+VLOOKUP($S12,'CODE GENERATOR'!$P:$AM,23,FALSE)</f>
        <v>0</v>
      </c>
      <c r="BE12" s="101">
        <f>+VLOOKUP($S12,'CODE GENERATOR'!$P:$AM,24,FALSE)</f>
        <v>0</v>
      </c>
      <c r="BF12" s="101">
        <f>IF(C12&gt;0,+VLOOKUP(G12,'CATEGORY ID'!$A$1:$L$118,3,FALSE),"")</f>
        <v>5</v>
      </c>
      <c r="BG12" s="101">
        <f>IF(C12&gt;0,+VLOOKUP(H12,'CATEGORY ID'!$D$1:$L$118,3,FALSE),"")</f>
        <v>5</v>
      </c>
      <c r="BH12" s="101">
        <f>IF(C12&gt;0,+VLOOKUP((+H12&amp;I12),'CATEGORY ID'!$H$1:$I$121,2,FALSE),"")</f>
        <v>59</v>
      </c>
      <c r="BJ12" s="101">
        <f>IF(C12&gt;0,IF(COUNTIF('CATEGORY ID'!$K$1:$K$121,+H12&amp;K12) &gt; 0, +VLOOKUP(+H12&amp;K12,'CATEGORY ID'!$K$1:$L$121,2,FALSE),""),"")</f>
        <v>175</v>
      </c>
      <c r="BK12" s="101" t="str">
        <f>IF(C12&gt;0,IF(COUNTIF('CATEGORY ID'!$K$124:$K$165, +VLOOKUP(C12,'STYLE NAMES'!$B:$AE,30,FALSE)) &gt; 0, +VLOOKUP(VLOOKUP(C12,'STYLE NAMES'!$B:$AE,30,FALSE),'CATEGORY ID'!K:M,2,FALSE),""),"")</f>
        <v/>
      </c>
      <c r="BR12" s="101" t="str" cm="1">
        <f t="array" ref="BR12">IF(C12&gt;0,_xlfn.TEXTJOIN(";", TRUE,_xlfn.UNIQUE(_xlfn._xlws.FILTER(BF12:BQ12,(BF12:BQ12&gt;0)),TRUE,FALSE)),"")&amp;";"&amp;BS12</f>
        <v>5;59;175;</v>
      </c>
      <c r="BU12" s="106">
        <f>IF(C12&gt;0,+VLOOKUP($C12,'STYLE NAMES'!$B:$AC,26,FALSE),"")</f>
        <v>89.9</v>
      </c>
      <c r="BV12" s="106">
        <f>IF(C12&gt;0,+VLOOKUP($C12,'STYLE NAMES'!$B:$AC,27,FALSE),"")</f>
        <v>4940</v>
      </c>
      <c r="BW12" s="106">
        <f>IF(C12&gt;0,+VLOOKUP($C12,'STYLE NAMES'!$B:$AC,28,FALSE),"")</f>
        <v>103.38500000000001</v>
      </c>
      <c r="BY12"/>
      <c r="BZ12" s="101">
        <v>99</v>
      </c>
      <c r="CA12" s="137">
        <f t="shared" si="3"/>
        <v>1</v>
      </c>
      <c r="CB12" s="137">
        <f>+VLOOKUP(C12,'[2]STYLES &amp; MODELS MATRIX'!$A:$G,7,FALSE)</f>
        <v>0</v>
      </c>
      <c r="CC12" s="137" t="str">
        <f>+VLOOKUP(C12,'[1]STYLES &amp; SIZE CHARTS'!$A:$H,8,FALSE)</f>
        <v>HP-RUGS1</v>
      </c>
      <c r="CD12" s="137"/>
      <c r="CE12" s="205" t="s">
        <v>3065</v>
      </c>
      <c r="CF12" s="141" t="s">
        <v>3066</v>
      </c>
    </row>
    <row r="13" spans="1:84" s="101" customFormat="1" ht="12" customHeight="1" x14ac:dyDescent="0.2">
      <c r="A13" s="102">
        <f t="shared" si="1"/>
        <v>8683711000174</v>
      </c>
      <c r="B13" s="103" t="s">
        <v>2245</v>
      </c>
      <c r="C13" s="101" t="s">
        <v>688</v>
      </c>
      <c r="D13" s="101" t="s">
        <v>689</v>
      </c>
      <c r="E13" s="203" t="s">
        <v>2251</v>
      </c>
      <c r="F13" s="101" t="s">
        <v>2248</v>
      </c>
      <c r="G13" s="101" t="str">
        <f>IF(C13&gt;0,+VLOOKUP($C13,'STYLE NAMES'!$B:$AC,4,FALSE),"")</f>
        <v>HORSE</v>
      </c>
      <c r="H13" s="101" t="str">
        <f>IF(C13&gt;0,+VLOOKUP($C13,'STYLE NAMES'!$B:$AC,5,FALSE),"")</f>
        <v>HORSE</v>
      </c>
      <c r="I13" s="101" t="str">
        <f>IF(C13&gt;0,+VLOOKUP($C13,'STYLE NAMES'!$B:$AC,6,FALSE),"")</f>
        <v>RUGS</v>
      </c>
      <c r="J13" s="101" t="str">
        <f>IF(C13&gt;0,+VLOOKUP($C13,'STYLE NAMES'!$B:$AC,7,FALSE),"")</f>
        <v>FULL</v>
      </c>
      <c r="K13" s="101" t="str">
        <f>IF(C13&gt;0,+VLOOKUP($C13,'STYLE NAMES'!$B:$AC,8,FALSE),"")</f>
        <v>FLEECE BLANKETS</v>
      </c>
      <c r="L13" s="101" t="str">
        <f>IF(E13&gt;0,+VLOOKUP($E13,'CODE GENERATOR'!$D:$T,3,FALSE),"")</f>
        <v>W</v>
      </c>
      <c r="M13" s="101" t="str">
        <f>IF(E13&gt;0,+VLOOKUP($E13,'CODE GENERATOR'!$D:$T,4,FALSE),"")</f>
        <v>FLEECE</v>
      </c>
      <c r="N13" s="101" t="str">
        <f>IF(E13&gt;0,+VLOOKUP($E13,'CODE GENERATOR'!$D:$T,6,FALSE),"")</f>
        <v>GREEN</v>
      </c>
      <c r="O13" s="101" t="str">
        <f>IF(E13&gt;0,+VLOOKUP($E13,'CODE GENERATOR'!$D:$T,7,FALSE),"")</f>
        <v>NAVY</v>
      </c>
      <c r="P13" s="101" t="str">
        <f t="shared" si="2"/>
        <v>GREEN/NAVY</v>
      </c>
      <c r="Q13" s="104" t="str">
        <f>IF(E13&gt;0,+VLOOKUP($E13,'CODE GENERATOR'!$D:$T,11,FALSE),"")</f>
        <v>H.RUGFL_FLC0001</v>
      </c>
      <c r="R13" s="104" t="str">
        <f>IF(E13&gt;0,+VLOOKUP($E13,'CODE GENERATOR'!$D:$T,12,FALSE),"")</f>
        <v>FLC0001GRNNAV</v>
      </c>
      <c r="S13" s="104" t="str">
        <f>IF(E13&gt;0,+VLOOKUP($E13,'CODE GENERATOR'!$D:$T,13,FALSE),"")</f>
        <v>H.RUGFL_FLC0001_FLC0001GRNNAV</v>
      </c>
      <c r="T13" s="104" t="str">
        <f t="shared" si="0"/>
        <v>H.RUGFL_FLC0001_FLC0001GRNNAV_L</v>
      </c>
      <c r="U13" s="105">
        <v>8683711000174</v>
      </c>
      <c r="V13" s="107" t="str" cm="1">
        <f t="array" ref="V13">_xlfn.TEXTJOIN(";", TRUE, _xlfn.UNIQUE(_xlfn._xlws.FILTER(P$3:P$10029, C$3:C$10029=C13)))</f>
        <v>NAVY/GOLD;PURPLE/GOLD;GREEN/NAVY;BLACK/ROSE GOLD;RED/GOLD;BORDEAUX/GOLD;LILAC/WHITE;BLACK/GOLD;NAVY/RED;RED/WHITE</v>
      </c>
      <c r="W13" s="107" t="str" cm="1">
        <f t="array" ref="W13">_xlfn.TEXTJOIN(";", TRUE, _xlfn.UNIQUE(_xlfn._xlws.FILTER(F$3:F$10029, C$3:C$10029=C13)))</f>
        <v>S;M;L;XL</v>
      </c>
      <c r="X13" s="101" t="str">
        <f>IF(E13&gt;0,+VLOOKUP($E13,'CODE GENERATOR'!$D:$AC,19,FALSE),0)</f>
        <v>2402_S01_33840</v>
      </c>
      <c r="Y13" s="101" t="str">
        <f>IF(E13&gt;0,+VLOOKUP($E13,'CODE GENERATOR'!$D:$AC,20,FALSE),0)</f>
        <v>2402_S01_33842</v>
      </c>
      <c r="Z13" s="101" t="str">
        <f>IF(E13&gt;0,+VLOOKUP($E13,'CODE GENERATOR'!$D:$AC,21,FALSE),0)</f>
        <v>2402_S01_33843</v>
      </c>
      <c r="AA13" s="101" t="str">
        <f>IF(E13&gt;0,+VLOOKUP($E13,'CODE GENERATOR'!$D:$AC,22,FALSE),0)</f>
        <v>2402_S01_33846</v>
      </c>
      <c r="AB13" s="101" t="str">
        <f>IF(E13&gt;0,+VLOOKUP($E13,'CODE GENERATOR'!$D:$AC,23,FALSE),0)</f>
        <v>2209_O_Z3A8157</v>
      </c>
      <c r="AC13" s="101" t="str">
        <f>IF(E13&gt;0,+VLOOKUP($E13,'CODE GENERATOR'!$D:$AC,24,FALSE),0)</f>
        <v/>
      </c>
      <c r="AD13" s="101" t="str">
        <f>IF(E13&gt;0,+VLOOKUP($E13,'CODE GENERATOR'!$D:$AC,25,FALSE),0)</f>
        <v/>
      </c>
      <c r="AE13" s="101" t="str">
        <f>IF(E13&gt;0,+VLOOKUP($E13,'CODE GENERATOR'!$D:$AC,26,FALSE),0)</f>
        <v/>
      </c>
      <c r="AF13" s="149" t="str">
        <f>IF($C13&gt;0,$C13&amp;" "&amp;$P13&amp;" "&amp;+VLOOKUP($C13,'STYLE NAMES'!$B:$AC,10,FALSE),"""")</f>
        <v>TORONTO GREEN/NAVY FLEECE BLANKET</v>
      </c>
      <c r="AG13" s="101" t="str">
        <f>"Enjoy our "&amp;(AF13)&amp;"; "&amp;IF(C13&gt;0,+VLOOKUP($C13,'STYLE NAMES'!$B:$AC,11,FALSE),"")</f>
        <v>Enjoy our TORONTO GREEN/NAVY FLEECE BLANKET; High density and high quality cooler fleece blanket will keep your horse extra warm while allowing cool down.
These soft and beautiful fleece blankets come in a wide variety of profound and nice colors.</v>
      </c>
      <c r="AH13" s="101" t="str">
        <f>IF(C13&gt;0,+VLOOKUP($C13,'STYLE NAMES'!$B:$AC,12,FALSE),"")</f>
        <v xml:space="preserve">*High density fleece fabric
*Super soft hand feel
*Keeps warmer with respect to traditional standard density fleece blankets
Composition:
100% Polyester
</v>
      </c>
      <c r="AI13" s="101" t="str">
        <f>IF(C13&gt;0,+VLOOKUP($C13,'STYLE NAMES'!$B:$AC,13,FALSE),"")</f>
        <v>Machine Wash at 30°C
Mild process
Do not bleach
Do NOT Tumble Dry</v>
      </c>
      <c r="AJ13" s="149" t="str">
        <f>IF($C13&gt;0,$C13&amp;" "&amp;$P13&amp;" "&amp;+VLOOKUP($C13,'STYLE NAMES'!$B:$AC,14,FALSE),"""")</f>
        <v>TORONTO GREEN/NAVY POLAR BLANKET</v>
      </c>
      <c r="AK13" s="149" t="str">
        <f>"Cavalier SanMarco tarafından tasarlanan "&amp;(AJ13)&amp;"; "&amp;IF(C13&gt;0,+VLOOKUP($C13,'STYLE NAMES'!$B:$AC,15,FALSE),"")</f>
        <v>Cavalier SanMarco tarafından tasarlanan TORONTO GREEN/NAVY POLAR BLANKET; Yüksek denye ve kaliteli, polar ter blanketleri atınızı ekstra sıcak tutarken soğumasına da olanak tanır.
Bu yumuşak ve güzel polar battaniyeler çok çeşitli, derin ve hoş renklerde sunuluyor</v>
      </c>
      <c r="AL13" s="149" t="str">
        <f>IF(C13&gt;0,+VLOOKUP($C13,'STYLE NAMES'!$B:$AC,16,FALSE),"")</f>
        <v>*Yüksek denye polar kumaş
*Süper yumuşak tuşe
*Geleneksel standart denye polar blanketlere göre daha sıcak tutar
Kompozisyon:
%100 Polyester</v>
      </c>
      <c r="AM13" s="149" t="str">
        <f>IF(C13&gt;0,+VLOOKUP($C13,'STYLE NAMES'!$B:$AC,17,FALSE),"")</f>
        <v>Makinede 30°C' de Yıkayın
Hassas Yıkama
Çamaşır suyu kullanmayın
Kurutma Makinesinde Kurutmayın</v>
      </c>
      <c r="AN13" s="149" t="str">
        <f>IF($C13&gt;0,$C13&amp;" "&amp;$P13&amp;" "&amp;+VLOOKUP($C13,'STYLE NAMES'!$B:$AC,18,FALSE),"""")</f>
        <v>TORONTO GREEN/NAVY COPERTA IN PILE</v>
      </c>
      <c r="AO13" s="101" t="str">
        <f>"Disegnato da Cavalier SanMarco "&amp;(AN13)&amp;"; "&amp;IF(C13&gt;0,+VLOOKUP($C13,'STYLE NAMES'!$B:$AC,19,FALSE),"")</f>
        <v>Disegnato da Cavalier SanMarco TORONTO GREEN/NAVY COPERTA IN PILE; Coperta in pile refrigerante ad alta densità e alta qualità manterrà il tuo cavallo extra caldo mentre si raffredda. Queste morbide e bellissime coperte in pile sono disponibili in una vasta gamma di colori intensi e piacevoli.</v>
      </c>
      <c r="AP13" s="101" t="str">
        <f>IF(C13&gt;0,+VLOOKUP($C13,'STYLE NAMES'!$B:$AC,20,FALSE),"")</f>
        <v>Tessuto in pile ad alta densità
Sensazione super morbida al tatto 
Mantiene più caldo rispetto alle tradizionali coperte in pile a densità standard 
Composizione: 
100% Poliestere</v>
      </c>
      <c r="AQ13" s="101" t="str">
        <f>IF(C13&gt;0,+VLOOKUP($C13,'STYLE NAMES'!$B:$AC,21,FALSE),"")</f>
        <v>Lavare in lavatrice a 30°C Ciclo delicato 
Non candeggiare 
Non asciugare in asciugatrice</v>
      </c>
      <c r="AR13" s="101">
        <f>IF(D13&gt;0,+VLOOKUP($C13,'STYLE NAMES'!$B:$AC,22,FALSE),"")</f>
        <v>0</v>
      </c>
      <c r="AS13" s="101">
        <f>IF(E13&gt;0,+VLOOKUP($C13,'STYLE NAMES'!$B:$AC,23,FALSE),"")</f>
        <v>0</v>
      </c>
      <c r="AT13" s="101">
        <f>IF(F13&gt;0,+VLOOKUP($C13,'STYLE NAMES'!$B:$AC,24,FALSE),"")</f>
        <v>0</v>
      </c>
      <c r="AU13" s="101">
        <f>IF(G13&gt;0,+VLOOKUP($C13,'STYLE NAMES'!$B:$AC,25,FALSE),"")</f>
        <v>0</v>
      </c>
      <c r="AV13" s="101">
        <f>+VLOOKUP($S13,'CODE GENERATOR'!$P:$AM,15,FALSE)</f>
        <v>0</v>
      </c>
      <c r="AW13" s="101">
        <f>+VLOOKUP($S13,'CODE GENERATOR'!$P:$AM,16,FALSE)</f>
        <v>0</v>
      </c>
      <c r="AX13" s="101">
        <f>+VLOOKUP($S13,'CODE GENERATOR'!$P:$AM,17,FALSE)</f>
        <v>0</v>
      </c>
      <c r="AY13" s="101">
        <f>+VLOOKUP($S13,'CODE GENERATOR'!$P:$AM,18,FALSE)</f>
        <v>0</v>
      </c>
      <c r="AZ13" s="101">
        <f>+VLOOKUP($S13,'CODE GENERATOR'!$P:$AM,19,FALSE)</f>
        <v>0</v>
      </c>
      <c r="BA13" s="101">
        <f>+VLOOKUP($S13,'CODE GENERATOR'!$P:$AM,20,FALSE)</f>
        <v>0</v>
      </c>
      <c r="BB13" s="101">
        <f>+VLOOKUP($S13,'CODE GENERATOR'!$P:$AM,21,FALSE)</f>
        <v>0</v>
      </c>
      <c r="BC13" s="101">
        <f>+VLOOKUP($S13,'CODE GENERATOR'!$P:$AM,22,FALSE)</f>
        <v>0</v>
      </c>
      <c r="BD13" s="101">
        <f>+VLOOKUP($S13,'CODE GENERATOR'!$P:$AM,23,FALSE)</f>
        <v>0</v>
      </c>
      <c r="BE13" s="101">
        <f>+VLOOKUP($S13,'CODE GENERATOR'!$P:$AM,24,FALSE)</f>
        <v>0</v>
      </c>
      <c r="BF13" s="101">
        <f>IF(C13&gt;0,+VLOOKUP(G13,'CATEGORY ID'!$A$1:$L$118,3,FALSE),"")</f>
        <v>5</v>
      </c>
      <c r="BG13" s="101">
        <f>IF(C13&gt;0,+VLOOKUP(H13,'CATEGORY ID'!$D$1:$L$118,3,FALSE),"")</f>
        <v>5</v>
      </c>
      <c r="BH13" s="101">
        <f>IF(C13&gt;0,+VLOOKUP((+H13&amp;I13),'CATEGORY ID'!$H$1:$I$121,2,FALSE),"")</f>
        <v>59</v>
      </c>
      <c r="BJ13" s="101">
        <f>IF(C13&gt;0,IF(COUNTIF('CATEGORY ID'!$K$1:$K$121,+H13&amp;K13) &gt; 0, +VLOOKUP(+H13&amp;K13,'CATEGORY ID'!$K$1:$L$121,2,FALSE),""),"")</f>
        <v>175</v>
      </c>
      <c r="BK13" s="101" t="str">
        <f>IF(C13&gt;0,IF(COUNTIF('CATEGORY ID'!$K$124:$K$165, +VLOOKUP(C13,'STYLE NAMES'!$B:$AE,30,FALSE)) &gt; 0, +VLOOKUP(VLOOKUP(C13,'STYLE NAMES'!$B:$AE,30,FALSE),'CATEGORY ID'!K:M,2,FALSE),""),"")</f>
        <v/>
      </c>
      <c r="BR13" s="101" t="str" cm="1">
        <f t="array" ref="BR13">IF(C13&gt;0,_xlfn.TEXTJOIN(";", TRUE,_xlfn.UNIQUE(_xlfn._xlws.FILTER(BF13:BQ13,(BF13:BQ13&gt;0)),TRUE,FALSE)),"")&amp;";"&amp;BS13</f>
        <v>5;59;175;</v>
      </c>
      <c r="BU13" s="106">
        <f>IF(C13&gt;0,+VLOOKUP($C13,'STYLE NAMES'!$B:$AC,26,FALSE),"")</f>
        <v>89.9</v>
      </c>
      <c r="BV13" s="106">
        <f>IF(C13&gt;0,+VLOOKUP($C13,'STYLE NAMES'!$B:$AC,27,FALSE),"")</f>
        <v>4940</v>
      </c>
      <c r="BW13" s="106">
        <f>IF(C13&gt;0,+VLOOKUP($C13,'STYLE NAMES'!$B:$AC,28,FALSE),"")</f>
        <v>103.38500000000001</v>
      </c>
      <c r="BY13"/>
      <c r="BZ13" s="101">
        <v>99</v>
      </c>
      <c r="CA13" s="137">
        <f t="shared" si="3"/>
        <v>1</v>
      </c>
      <c r="CB13" s="137">
        <f>+VLOOKUP(C13,'[2]STYLES &amp; MODELS MATRIX'!$A:$G,7,FALSE)</f>
        <v>0</v>
      </c>
      <c r="CC13" s="137" t="str">
        <f>+VLOOKUP(C13,'[1]STYLES &amp; SIZE CHARTS'!$A:$H,8,FALSE)</f>
        <v>HP-RUGS1</v>
      </c>
      <c r="CD13" s="137"/>
      <c r="CE13" s="205" t="s">
        <v>3067</v>
      </c>
      <c r="CF13" s="141" t="s">
        <v>3068</v>
      </c>
    </row>
    <row r="14" spans="1:84" s="101" customFormat="1" ht="12" customHeight="1" x14ac:dyDescent="0.2">
      <c r="A14" s="102">
        <f t="shared" si="1"/>
        <v>8683711000181</v>
      </c>
      <c r="B14" s="103" t="s">
        <v>2245</v>
      </c>
      <c r="C14" s="101" t="s">
        <v>688</v>
      </c>
      <c r="D14" s="101" t="s">
        <v>689</v>
      </c>
      <c r="E14" s="203" t="s">
        <v>2251</v>
      </c>
      <c r="F14" s="101" t="s">
        <v>2249</v>
      </c>
      <c r="G14" s="101" t="str">
        <f>IF(C14&gt;0,+VLOOKUP($C14,'STYLE NAMES'!$B:$AC,4,FALSE),"")</f>
        <v>HORSE</v>
      </c>
      <c r="H14" s="101" t="str">
        <f>IF(C14&gt;0,+VLOOKUP($C14,'STYLE NAMES'!$B:$AC,5,FALSE),"")</f>
        <v>HORSE</v>
      </c>
      <c r="I14" s="101" t="str">
        <f>IF(C14&gt;0,+VLOOKUP($C14,'STYLE NAMES'!$B:$AC,6,FALSE),"")</f>
        <v>RUGS</v>
      </c>
      <c r="J14" s="101" t="str">
        <f>IF(C14&gt;0,+VLOOKUP($C14,'STYLE NAMES'!$B:$AC,7,FALSE),"")</f>
        <v>FULL</v>
      </c>
      <c r="K14" s="101" t="str">
        <f>IF(C14&gt;0,+VLOOKUP($C14,'STYLE NAMES'!$B:$AC,8,FALSE),"")</f>
        <v>FLEECE BLANKETS</v>
      </c>
      <c r="L14" s="101" t="str">
        <f>IF(E14&gt;0,+VLOOKUP($E14,'CODE GENERATOR'!$D:$T,3,FALSE),"")</f>
        <v>W</v>
      </c>
      <c r="M14" s="101" t="str">
        <f>IF(E14&gt;0,+VLOOKUP($E14,'CODE GENERATOR'!$D:$T,4,FALSE),"")</f>
        <v>FLEECE</v>
      </c>
      <c r="N14" s="101" t="str">
        <f>IF(E14&gt;0,+VLOOKUP($E14,'CODE GENERATOR'!$D:$T,6,FALSE),"")</f>
        <v>GREEN</v>
      </c>
      <c r="O14" s="101" t="str">
        <f>IF(E14&gt;0,+VLOOKUP($E14,'CODE GENERATOR'!$D:$T,7,FALSE),"")</f>
        <v>NAVY</v>
      </c>
      <c r="P14" s="101" t="str">
        <f t="shared" si="2"/>
        <v>GREEN/NAVY</v>
      </c>
      <c r="Q14" s="104" t="str">
        <f>IF(E14&gt;0,+VLOOKUP($E14,'CODE GENERATOR'!$D:$T,11,FALSE),"")</f>
        <v>H.RUGFL_FLC0001</v>
      </c>
      <c r="R14" s="104" t="str">
        <f>IF(E14&gt;0,+VLOOKUP($E14,'CODE GENERATOR'!$D:$T,12,FALSE),"")</f>
        <v>FLC0001GRNNAV</v>
      </c>
      <c r="S14" s="104" t="str">
        <f>IF(E14&gt;0,+VLOOKUP($E14,'CODE GENERATOR'!$D:$T,13,FALSE),"")</f>
        <v>H.RUGFL_FLC0001_FLC0001GRNNAV</v>
      </c>
      <c r="T14" s="104" t="str">
        <f t="shared" si="0"/>
        <v>H.RUGFL_FLC0001_FLC0001GRNNAV_XL</v>
      </c>
      <c r="U14" s="105">
        <v>8683711000181</v>
      </c>
      <c r="V14" s="107" t="str" cm="1">
        <f t="array" ref="V14">_xlfn.TEXTJOIN(";", TRUE, _xlfn.UNIQUE(_xlfn._xlws.FILTER(P$3:P$10029, C$3:C$10029=C14)))</f>
        <v>NAVY/GOLD;PURPLE/GOLD;GREEN/NAVY;BLACK/ROSE GOLD;RED/GOLD;BORDEAUX/GOLD;LILAC/WHITE;BLACK/GOLD;NAVY/RED;RED/WHITE</v>
      </c>
      <c r="W14" s="107" t="str" cm="1">
        <f t="array" ref="W14">_xlfn.TEXTJOIN(";", TRUE, _xlfn.UNIQUE(_xlfn._xlws.FILTER(F$3:F$10029, C$3:C$10029=C14)))</f>
        <v>S;M;L;XL</v>
      </c>
      <c r="X14" s="101" t="str">
        <f>IF(E14&gt;0,+VLOOKUP($E14,'CODE GENERATOR'!$D:$AC,19,FALSE),0)</f>
        <v>2402_S01_33840</v>
      </c>
      <c r="Y14" s="101" t="str">
        <f>IF(E14&gt;0,+VLOOKUP($E14,'CODE GENERATOR'!$D:$AC,20,FALSE),0)</f>
        <v>2402_S01_33842</v>
      </c>
      <c r="Z14" s="101" t="str">
        <f>IF(E14&gt;0,+VLOOKUP($E14,'CODE GENERATOR'!$D:$AC,21,FALSE),0)</f>
        <v>2402_S01_33843</v>
      </c>
      <c r="AA14" s="101" t="str">
        <f>IF(E14&gt;0,+VLOOKUP($E14,'CODE GENERATOR'!$D:$AC,22,FALSE),0)</f>
        <v>2402_S01_33846</v>
      </c>
      <c r="AB14" s="101" t="str">
        <f>IF(E14&gt;0,+VLOOKUP($E14,'CODE GENERATOR'!$D:$AC,23,FALSE),0)</f>
        <v>2209_O_Z3A8157</v>
      </c>
      <c r="AC14" s="101" t="str">
        <f>IF(E14&gt;0,+VLOOKUP($E14,'CODE GENERATOR'!$D:$AC,24,FALSE),0)</f>
        <v/>
      </c>
      <c r="AD14" s="101" t="str">
        <f>IF(E14&gt;0,+VLOOKUP($E14,'CODE GENERATOR'!$D:$AC,25,FALSE),0)</f>
        <v/>
      </c>
      <c r="AE14" s="101" t="str">
        <f>IF(E14&gt;0,+VLOOKUP($E14,'CODE GENERATOR'!$D:$AC,26,FALSE),0)</f>
        <v/>
      </c>
      <c r="AF14" s="149" t="str">
        <f>IF($C14&gt;0,$C14&amp;" "&amp;$P14&amp;" "&amp;+VLOOKUP($C14,'STYLE NAMES'!$B:$AC,10,FALSE),"""")</f>
        <v>TORONTO GREEN/NAVY FLEECE BLANKET</v>
      </c>
      <c r="AG14" s="101" t="str">
        <f>"Enjoy our "&amp;(AF14)&amp;"; "&amp;IF(C14&gt;0,+VLOOKUP($C14,'STYLE NAMES'!$B:$AC,11,FALSE),"")</f>
        <v>Enjoy our TORONTO GREEN/NAVY FLEECE BLANKET; High density and high quality cooler fleece blanket will keep your horse extra warm while allowing cool down.
These soft and beautiful fleece blankets come in a wide variety of profound and nice colors.</v>
      </c>
      <c r="AH14" s="101" t="str">
        <f>IF(C14&gt;0,+VLOOKUP($C14,'STYLE NAMES'!$B:$AC,12,FALSE),"")</f>
        <v xml:space="preserve">*High density fleece fabric
*Super soft hand feel
*Keeps warmer with respect to traditional standard density fleece blankets
Composition:
100% Polyester
</v>
      </c>
      <c r="AI14" s="101" t="str">
        <f>IF(C14&gt;0,+VLOOKUP($C14,'STYLE NAMES'!$B:$AC,13,FALSE),"")</f>
        <v>Machine Wash at 30°C
Mild process
Do not bleach
Do NOT Tumble Dry</v>
      </c>
      <c r="AJ14" s="149" t="str">
        <f>IF($C14&gt;0,$C14&amp;" "&amp;$P14&amp;" "&amp;+VLOOKUP($C14,'STYLE NAMES'!$B:$AC,14,FALSE),"""")</f>
        <v>TORONTO GREEN/NAVY POLAR BLANKET</v>
      </c>
      <c r="AK14" s="149" t="str">
        <f>"Cavalier SanMarco tarafından tasarlanan "&amp;(AJ14)&amp;"; "&amp;IF(C14&gt;0,+VLOOKUP($C14,'STYLE NAMES'!$B:$AC,15,FALSE),"")</f>
        <v>Cavalier SanMarco tarafından tasarlanan TORONTO GREEN/NAVY POLAR BLANKET; Yüksek denye ve kaliteli, polar ter blanketleri atınızı ekstra sıcak tutarken soğumasına da olanak tanır.
Bu yumuşak ve güzel polar battaniyeler çok çeşitli, derin ve hoş renklerde sunuluyor</v>
      </c>
      <c r="AL14" s="149" t="str">
        <f>IF(C14&gt;0,+VLOOKUP($C14,'STYLE NAMES'!$B:$AC,16,FALSE),"")</f>
        <v>*Yüksek denye polar kumaş
*Süper yumuşak tuşe
*Geleneksel standart denye polar blanketlere göre daha sıcak tutar
Kompozisyon:
%100 Polyester</v>
      </c>
      <c r="AM14" s="149" t="str">
        <f>IF(C14&gt;0,+VLOOKUP($C14,'STYLE NAMES'!$B:$AC,17,FALSE),"")</f>
        <v>Makinede 30°C' de Yıkayın
Hassas Yıkama
Çamaşır suyu kullanmayın
Kurutma Makinesinde Kurutmayın</v>
      </c>
      <c r="AN14" s="149" t="str">
        <f>IF($C14&gt;0,$C14&amp;" "&amp;$P14&amp;" "&amp;+VLOOKUP($C14,'STYLE NAMES'!$B:$AC,18,FALSE),"""")</f>
        <v>TORONTO GREEN/NAVY COPERTA IN PILE</v>
      </c>
      <c r="AO14" s="101" t="str">
        <f>"Disegnato da Cavalier SanMarco "&amp;(AN14)&amp;"; "&amp;IF(C14&gt;0,+VLOOKUP($C14,'STYLE NAMES'!$B:$AC,19,FALSE),"")</f>
        <v>Disegnato da Cavalier SanMarco TORONTO GREEN/NAVY COPERTA IN PILE; Coperta in pile refrigerante ad alta densità e alta qualità manterrà il tuo cavallo extra caldo mentre si raffredda. Queste morbide e bellissime coperte in pile sono disponibili in una vasta gamma di colori intensi e piacevoli.</v>
      </c>
      <c r="AP14" s="101" t="str">
        <f>IF(C14&gt;0,+VLOOKUP($C14,'STYLE NAMES'!$B:$AC,20,FALSE),"")</f>
        <v>Tessuto in pile ad alta densità
Sensazione super morbida al tatto 
Mantiene più caldo rispetto alle tradizionali coperte in pile a densità standard 
Composizione: 
100% Poliestere</v>
      </c>
      <c r="AQ14" s="101" t="str">
        <f>IF(C14&gt;0,+VLOOKUP($C14,'STYLE NAMES'!$B:$AC,21,FALSE),"")</f>
        <v>Lavare in lavatrice a 30°C Ciclo delicato 
Non candeggiare 
Non asciugare in asciugatrice</v>
      </c>
      <c r="AR14" s="101">
        <f>IF(D14&gt;0,+VLOOKUP($C14,'STYLE NAMES'!$B:$AC,22,FALSE),"")</f>
        <v>0</v>
      </c>
      <c r="AS14" s="101">
        <f>IF(E14&gt;0,+VLOOKUP($C14,'STYLE NAMES'!$B:$AC,23,FALSE),"")</f>
        <v>0</v>
      </c>
      <c r="AT14" s="101">
        <f>IF(F14&gt;0,+VLOOKUP($C14,'STYLE NAMES'!$B:$AC,24,FALSE),"")</f>
        <v>0</v>
      </c>
      <c r="AU14" s="101">
        <f>IF(G14&gt;0,+VLOOKUP($C14,'STYLE NAMES'!$B:$AC,25,FALSE),"")</f>
        <v>0</v>
      </c>
      <c r="AV14" s="101">
        <f>+VLOOKUP($S14,'CODE GENERATOR'!$P:$AM,15,FALSE)</f>
        <v>0</v>
      </c>
      <c r="AW14" s="101">
        <f>+VLOOKUP($S14,'CODE GENERATOR'!$P:$AM,16,FALSE)</f>
        <v>0</v>
      </c>
      <c r="AX14" s="101">
        <f>+VLOOKUP($S14,'CODE GENERATOR'!$P:$AM,17,FALSE)</f>
        <v>0</v>
      </c>
      <c r="AY14" s="101">
        <f>+VLOOKUP($S14,'CODE GENERATOR'!$P:$AM,18,FALSE)</f>
        <v>0</v>
      </c>
      <c r="AZ14" s="101">
        <f>+VLOOKUP($S14,'CODE GENERATOR'!$P:$AM,19,FALSE)</f>
        <v>0</v>
      </c>
      <c r="BA14" s="101">
        <f>+VLOOKUP($S14,'CODE GENERATOR'!$P:$AM,20,FALSE)</f>
        <v>0</v>
      </c>
      <c r="BB14" s="101">
        <f>+VLOOKUP($S14,'CODE GENERATOR'!$P:$AM,21,FALSE)</f>
        <v>0</v>
      </c>
      <c r="BC14" s="101">
        <f>+VLOOKUP($S14,'CODE GENERATOR'!$P:$AM,22,FALSE)</f>
        <v>0</v>
      </c>
      <c r="BD14" s="101">
        <f>+VLOOKUP($S14,'CODE GENERATOR'!$P:$AM,23,FALSE)</f>
        <v>0</v>
      </c>
      <c r="BE14" s="101">
        <f>+VLOOKUP($S14,'CODE GENERATOR'!$P:$AM,24,FALSE)</f>
        <v>0</v>
      </c>
      <c r="BF14" s="101">
        <f>IF(C14&gt;0,+VLOOKUP(G14,'CATEGORY ID'!$A$1:$L$118,3,FALSE),"")</f>
        <v>5</v>
      </c>
      <c r="BG14" s="101">
        <f>IF(C14&gt;0,+VLOOKUP(H14,'CATEGORY ID'!$D$1:$L$118,3,FALSE),"")</f>
        <v>5</v>
      </c>
      <c r="BH14" s="101">
        <f>IF(C14&gt;0,+VLOOKUP((+H14&amp;I14),'CATEGORY ID'!$H$1:$I$121,2,FALSE),"")</f>
        <v>59</v>
      </c>
      <c r="BJ14" s="101">
        <f>IF(C14&gt;0,IF(COUNTIF('CATEGORY ID'!$K$1:$K$121,+H14&amp;K14) &gt; 0, +VLOOKUP(+H14&amp;K14,'CATEGORY ID'!$K$1:$L$121,2,FALSE),""),"")</f>
        <v>175</v>
      </c>
      <c r="BK14" s="101" t="str">
        <f>IF(C14&gt;0,IF(COUNTIF('CATEGORY ID'!$K$124:$K$165, +VLOOKUP(C14,'STYLE NAMES'!$B:$AE,30,FALSE)) &gt; 0, +VLOOKUP(VLOOKUP(C14,'STYLE NAMES'!$B:$AE,30,FALSE),'CATEGORY ID'!K:M,2,FALSE),""),"")</f>
        <v/>
      </c>
      <c r="BR14" s="101" t="str" cm="1">
        <f t="array" ref="BR14">IF(C14&gt;0,_xlfn.TEXTJOIN(";", TRUE,_xlfn.UNIQUE(_xlfn._xlws.FILTER(BF14:BQ14,(BF14:BQ14&gt;0)),TRUE,FALSE)),"")&amp;";"&amp;BS14</f>
        <v>5;59;175;</v>
      </c>
      <c r="BU14" s="106">
        <f>IF(C14&gt;0,+VLOOKUP($C14,'STYLE NAMES'!$B:$AC,26,FALSE),"")</f>
        <v>89.9</v>
      </c>
      <c r="BV14" s="106">
        <f>IF(C14&gt;0,+VLOOKUP($C14,'STYLE NAMES'!$B:$AC,27,FALSE),"")</f>
        <v>4940</v>
      </c>
      <c r="BW14" s="106">
        <f>IF(C14&gt;0,+VLOOKUP($C14,'STYLE NAMES'!$B:$AC,28,FALSE),"")</f>
        <v>103.38500000000001</v>
      </c>
      <c r="BY14"/>
      <c r="BZ14" s="101">
        <v>99</v>
      </c>
      <c r="CA14" s="137">
        <f t="shared" si="3"/>
        <v>1</v>
      </c>
      <c r="CB14" s="137">
        <f>+VLOOKUP(C14,'[2]STYLES &amp; MODELS MATRIX'!$A:$G,7,FALSE)</f>
        <v>0</v>
      </c>
      <c r="CC14" s="137" t="str">
        <f>+VLOOKUP(C14,'[1]STYLES &amp; SIZE CHARTS'!$A:$H,8,FALSE)</f>
        <v>HP-RUGS1</v>
      </c>
      <c r="CD14" s="137"/>
      <c r="CE14" s="205" t="s">
        <v>3435</v>
      </c>
      <c r="CF14" s="141" t="s">
        <v>3436</v>
      </c>
    </row>
    <row r="15" spans="1:84" s="101" customFormat="1" ht="12" customHeight="1" x14ac:dyDescent="0.2">
      <c r="A15" s="102">
        <f t="shared" si="1"/>
        <v>8683711000211</v>
      </c>
      <c r="B15" s="103" t="s">
        <v>2245</v>
      </c>
      <c r="C15" s="101" t="s">
        <v>688</v>
      </c>
      <c r="D15" s="101" t="s">
        <v>689</v>
      </c>
      <c r="E15" s="203" t="s">
        <v>2252</v>
      </c>
      <c r="F15" s="101" t="s">
        <v>785</v>
      </c>
      <c r="G15" s="101" t="str">
        <f>IF(C15&gt;0,+VLOOKUP($C15,'STYLE NAMES'!$B:$AC,4,FALSE),"")</f>
        <v>HORSE</v>
      </c>
      <c r="H15" s="101" t="str">
        <f>IF(C15&gt;0,+VLOOKUP($C15,'STYLE NAMES'!$B:$AC,5,FALSE),"")</f>
        <v>HORSE</v>
      </c>
      <c r="I15" s="101" t="str">
        <f>IF(C15&gt;0,+VLOOKUP($C15,'STYLE NAMES'!$B:$AC,6,FALSE),"")</f>
        <v>RUGS</v>
      </c>
      <c r="J15" s="101" t="str">
        <f>IF(C15&gt;0,+VLOOKUP($C15,'STYLE NAMES'!$B:$AC,7,FALSE),"")</f>
        <v>FULL</v>
      </c>
      <c r="K15" s="101" t="str">
        <f>IF(C15&gt;0,+VLOOKUP($C15,'STYLE NAMES'!$B:$AC,8,FALSE),"")</f>
        <v>FLEECE BLANKETS</v>
      </c>
      <c r="L15" s="101" t="str">
        <f>IF(E15&gt;0,+VLOOKUP($E15,'CODE GENERATOR'!$D:$T,3,FALSE),"")</f>
        <v>W</v>
      </c>
      <c r="M15" s="101" t="str">
        <f>IF(E15&gt;0,+VLOOKUP($E15,'CODE GENERATOR'!$D:$T,4,FALSE),"")</f>
        <v>FLEECE</v>
      </c>
      <c r="N15" s="101" t="str">
        <f>IF(E15&gt;0,+VLOOKUP($E15,'CODE GENERATOR'!$D:$T,6,FALSE),"")</f>
        <v>BLACK</v>
      </c>
      <c r="O15" s="101" t="str">
        <f>IF(E15&gt;0,+VLOOKUP($E15,'CODE GENERATOR'!$D:$T,7,FALSE),"")</f>
        <v>ROSE GOLD</v>
      </c>
      <c r="P15" s="101" t="str">
        <f t="shared" si="2"/>
        <v>BLACK/ROSE GOLD</v>
      </c>
      <c r="Q15" s="104" t="str">
        <f>IF(E15&gt;0,+VLOOKUP($E15,'CODE GENERATOR'!$D:$T,11,FALSE),"")</f>
        <v>H.RUGFL_FLC0001</v>
      </c>
      <c r="R15" s="104" t="str">
        <f>IF(E15&gt;0,+VLOOKUP($E15,'CODE GENERATOR'!$D:$T,12,FALSE),"")</f>
        <v>FLC0001BLKRGL</v>
      </c>
      <c r="S15" s="104" t="str">
        <f>IF(E15&gt;0,+VLOOKUP($E15,'CODE GENERATOR'!$D:$T,13,FALSE),"")</f>
        <v>H.RUGFL_FLC0001_FLC0001BLKRGL</v>
      </c>
      <c r="T15" s="104" t="str">
        <f t="shared" si="0"/>
        <v>H.RUGFL_FLC0001_FLC0001BLKRGL_S</v>
      </c>
      <c r="U15" s="105">
        <v>8683711000211</v>
      </c>
      <c r="V15" s="107" t="str" cm="1">
        <f t="array" ref="V15">_xlfn.TEXTJOIN(";", TRUE, _xlfn.UNIQUE(_xlfn._xlws.FILTER(P$3:P$10029, C$3:C$10029=C15)))</f>
        <v>NAVY/GOLD;PURPLE/GOLD;GREEN/NAVY;BLACK/ROSE GOLD;RED/GOLD;BORDEAUX/GOLD;LILAC/WHITE;BLACK/GOLD;NAVY/RED;RED/WHITE</v>
      </c>
      <c r="W15" s="107" t="str" cm="1">
        <f t="array" ref="W15">_xlfn.TEXTJOIN(";", TRUE, _xlfn.UNIQUE(_xlfn._xlws.FILTER(F$3:F$10029, C$3:C$10029=C15)))</f>
        <v>S;M;L;XL</v>
      </c>
      <c r="X15" s="101" t="str">
        <f>IF(E15&gt;0,+VLOOKUP($E15,'CODE GENERATOR'!$D:$AC,19,FALSE),0)</f>
        <v>2402_S01_33893</v>
      </c>
      <c r="Y15" s="101" t="str">
        <f>IF(E15&gt;0,+VLOOKUP($E15,'CODE GENERATOR'!$D:$AC,20,FALSE),0)</f>
        <v>2402_S01_33894</v>
      </c>
      <c r="Z15" s="101" t="str">
        <f>IF(E15&gt;0,+VLOOKUP($E15,'CODE GENERATOR'!$D:$AC,21,FALSE),0)</f>
        <v>2402_S01_33896</v>
      </c>
      <c r="AA15" s="101" t="str">
        <f>IF(E15&gt;0,+VLOOKUP($E15,'CODE GENERATOR'!$D:$AC,22,FALSE),0)</f>
        <v/>
      </c>
      <c r="AB15" s="101" t="str">
        <f>IF(E15&gt;0,+VLOOKUP($E15,'CODE GENERATOR'!$D:$AC,23,FALSE),0)</f>
        <v>2209_O_Z3A8142</v>
      </c>
      <c r="AC15" s="101" t="str">
        <f>IF(E15&gt;0,+VLOOKUP($E15,'CODE GENERATOR'!$D:$AC,24,FALSE),0)</f>
        <v/>
      </c>
      <c r="AD15" s="101" t="str">
        <f>IF(E15&gt;0,+VLOOKUP($E15,'CODE GENERATOR'!$D:$AC,25,FALSE),0)</f>
        <v/>
      </c>
      <c r="AE15" s="101" t="str">
        <f>IF(E15&gt;0,+VLOOKUP($E15,'CODE GENERATOR'!$D:$AC,26,FALSE),0)</f>
        <v/>
      </c>
      <c r="AF15" s="149" t="str">
        <f>IF($C15&gt;0,$C15&amp;" "&amp;$P15&amp;" "&amp;+VLOOKUP($C15,'STYLE NAMES'!$B:$AC,10,FALSE),"""")</f>
        <v>TORONTO BLACK/ROSE GOLD FLEECE BLANKET</v>
      </c>
      <c r="AG15" s="101" t="str">
        <f>"Enjoy our "&amp;(AF15)&amp;"; "&amp;IF(C15&gt;0,+VLOOKUP($C15,'STYLE NAMES'!$B:$AC,11,FALSE),"")</f>
        <v>Enjoy our TORONTO BLACK/ROSE GOLD FLEECE BLANKET; High density and high quality cooler fleece blanket will keep your horse extra warm while allowing cool down.
These soft and beautiful fleece blankets come in a wide variety of profound and nice colors.</v>
      </c>
      <c r="AH15" s="101" t="str">
        <f>IF(C15&gt;0,+VLOOKUP($C15,'STYLE NAMES'!$B:$AC,12,FALSE),"")</f>
        <v xml:space="preserve">*High density fleece fabric
*Super soft hand feel
*Keeps warmer with respect to traditional standard density fleece blankets
Composition:
100% Polyester
</v>
      </c>
      <c r="AI15" s="101" t="str">
        <f>IF(C15&gt;0,+VLOOKUP($C15,'STYLE NAMES'!$B:$AC,13,FALSE),"")</f>
        <v>Machine Wash at 30°C
Mild process
Do not bleach
Do NOT Tumble Dry</v>
      </c>
      <c r="AJ15" s="149" t="str">
        <f>IF($C15&gt;0,$C15&amp;" "&amp;$P15&amp;" "&amp;+VLOOKUP($C15,'STYLE NAMES'!$B:$AC,14,FALSE),"""")</f>
        <v>TORONTO BLACK/ROSE GOLD POLAR BLANKET</v>
      </c>
      <c r="AK15" s="149" t="str">
        <f>"Cavalier SanMarco tarafından tasarlanan "&amp;(AJ15)&amp;"; "&amp;IF(C15&gt;0,+VLOOKUP($C15,'STYLE NAMES'!$B:$AC,15,FALSE),"")</f>
        <v>Cavalier SanMarco tarafından tasarlanan TORONTO BLACK/ROSE GOLD POLAR BLANKET; Yüksek denye ve kaliteli, polar ter blanketleri atınızı ekstra sıcak tutarken soğumasına da olanak tanır.
Bu yumuşak ve güzel polar battaniyeler çok çeşitli, derin ve hoş renklerde sunuluyor</v>
      </c>
      <c r="AL15" s="149" t="str">
        <f>IF(C15&gt;0,+VLOOKUP($C15,'STYLE NAMES'!$B:$AC,16,FALSE),"")</f>
        <v>*Yüksek denye polar kumaş
*Süper yumuşak tuşe
*Geleneksel standart denye polar blanketlere göre daha sıcak tutar
Kompozisyon:
%100 Polyester</v>
      </c>
      <c r="AM15" s="149" t="str">
        <f>IF(C15&gt;0,+VLOOKUP($C15,'STYLE NAMES'!$B:$AC,17,FALSE),"")</f>
        <v>Makinede 30°C' de Yıkayın
Hassas Yıkama
Çamaşır suyu kullanmayın
Kurutma Makinesinde Kurutmayın</v>
      </c>
      <c r="AN15" s="149" t="str">
        <f>IF($C15&gt;0,$C15&amp;" "&amp;$P15&amp;" "&amp;+VLOOKUP($C15,'STYLE NAMES'!$B:$AC,18,FALSE),"""")</f>
        <v>TORONTO BLACK/ROSE GOLD COPERTA IN PILE</v>
      </c>
      <c r="AO15" s="101" t="str">
        <f>"Disegnato da Cavalier SanMarco "&amp;(AN15)&amp;"; "&amp;IF(C15&gt;0,+VLOOKUP($C15,'STYLE NAMES'!$B:$AC,19,FALSE),"")</f>
        <v>Disegnato da Cavalier SanMarco TORONTO BLACK/ROSE GOLD COPERTA IN PILE; Coperta in pile refrigerante ad alta densità e alta qualità manterrà il tuo cavallo extra caldo mentre si raffredda. Queste morbide e bellissime coperte in pile sono disponibili in una vasta gamma di colori intensi e piacevoli.</v>
      </c>
      <c r="AP15" s="101" t="str">
        <f>IF(C15&gt;0,+VLOOKUP($C15,'STYLE NAMES'!$B:$AC,20,FALSE),"")</f>
        <v>Tessuto in pile ad alta densità
Sensazione super morbida al tatto 
Mantiene più caldo rispetto alle tradizionali coperte in pile a densità standard 
Composizione: 
100% Poliestere</v>
      </c>
      <c r="AQ15" s="101" t="str">
        <f>IF(C15&gt;0,+VLOOKUP($C15,'STYLE NAMES'!$B:$AC,21,FALSE),"")</f>
        <v>Lavare in lavatrice a 30°C Ciclo delicato 
Non candeggiare 
Non asciugare in asciugatrice</v>
      </c>
      <c r="AR15" s="101">
        <f>IF(D15&gt;0,+VLOOKUP($C15,'STYLE NAMES'!$B:$AC,22,FALSE),"")</f>
        <v>0</v>
      </c>
      <c r="AS15" s="101">
        <f>IF(E15&gt;0,+VLOOKUP($C15,'STYLE NAMES'!$B:$AC,23,FALSE),"")</f>
        <v>0</v>
      </c>
      <c r="AT15" s="101">
        <f>IF(F15&gt;0,+VLOOKUP($C15,'STYLE NAMES'!$B:$AC,24,FALSE),"")</f>
        <v>0</v>
      </c>
      <c r="AU15" s="101">
        <f>IF(G15&gt;0,+VLOOKUP($C15,'STYLE NAMES'!$B:$AC,25,FALSE),"")</f>
        <v>0</v>
      </c>
      <c r="AV15" s="101">
        <f>+VLOOKUP($S15,'CODE GENERATOR'!$P:$AM,15,FALSE)</f>
        <v>0</v>
      </c>
      <c r="AW15" s="101">
        <f>+VLOOKUP($S15,'CODE GENERATOR'!$P:$AM,16,FALSE)</f>
        <v>0</v>
      </c>
      <c r="AX15" s="101">
        <f>+VLOOKUP($S15,'CODE GENERATOR'!$P:$AM,17,FALSE)</f>
        <v>0</v>
      </c>
      <c r="AY15" s="101">
        <f>+VLOOKUP($S15,'CODE GENERATOR'!$P:$AM,18,FALSE)</f>
        <v>0</v>
      </c>
      <c r="AZ15" s="101">
        <f>+VLOOKUP($S15,'CODE GENERATOR'!$P:$AM,19,FALSE)</f>
        <v>0</v>
      </c>
      <c r="BA15" s="101">
        <f>+VLOOKUP($S15,'CODE GENERATOR'!$P:$AM,20,FALSE)</f>
        <v>0</v>
      </c>
      <c r="BB15" s="101">
        <f>+VLOOKUP($S15,'CODE GENERATOR'!$P:$AM,21,FALSE)</f>
        <v>0</v>
      </c>
      <c r="BC15" s="101">
        <f>+VLOOKUP($S15,'CODE GENERATOR'!$P:$AM,22,FALSE)</f>
        <v>0</v>
      </c>
      <c r="BD15" s="101">
        <f>+VLOOKUP($S15,'CODE GENERATOR'!$P:$AM,23,FALSE)</f>
        <v>0</v>
      </c>
      <c r="BE15" s="101">
        <f>+VLOOKUP($S15,'CODE GENERATOR'!$P:$AM,24,FALSE)</f>
        <v>0</v>
      </c>
      <c r="BF15" s="101">
        <f>IF(C15&gt;0,+VLOOKUP(G15,'CATEGORY ID'!$A$1:$L$118,3,FALSE),"")</f>
        <v>5</v>
      </c>
      <c r="BG15" s="101">
        <f>IF(C15&gt;0,+VLOOKUP(H15,'CATEGORY ID'!$D$1:$L$118,3,FALSE),"")</f>
        <v>5</v>
      </c>
      <c r="BH15" s="101">
        <f>IF(C15&gt;0,+VLOOKUP((+H15&amp;I15),'CATEGORY ID'!$H$1:$I$121,2,FALSE),"")</f>
        <v>59</v>
      </c>
      <c r="BJ15" s="101">
        <f>IF(C15&gt;0,IF(COUNTIF('CATEGORY ID'!$K$1:$K$121,+H15&amp;K15) &gt; 0, +VLOOKUP(+H15&amp;K15,'CATEGORY ID'!$K$1:$L$121,2,FALSE),""),"")</f>
        <v>175</v>
      </c>
      <c r="BK15" s="101" t="str">
        <f>IF(C15&gt;0,IF(COUNTIF('CATEGORY ID'!$K$124:$K$165, +VLOOKUP(C15,'STYLE NAMES'!$B:$AE,30,FALSE)) &gt; 0, +VLOOKUP(VLOOKUP(C15,'STYLE NAMES'!$B:$AE,30,FALSE),'CATEGORY ID'!K:M,2,FALSE),""),"")</f>
        <v/>
      </c>
      <c r="BR15" s="101" t="str" cm="1">
        <f t="array" ref="BR15">IF(C15&gt;0,_xlfn.TEXTJOIN(";", TRUE,_xlfn.UNIQUE(_xlfn._xlws.FILTER(BF15:BQ15,(BF15:BQ15&gt;0)),TRUE,FALSE)),"")&amp;";"&amp;BS15</f>
        <v>5;59;175;</v>
      </c>
      <c r="BU15" s="106">
        <f>IF(C15&gt;0,+VLOOKUP($C15,'STYLE NAMES'!$B:$AC,26,FALSE),"")</f>
        <v>89.9</v>
      </c>
      <c r="BV15" s="106">
        <f>IF(C15&gt;0,+VLOOKUP($C15,'STYLE NAMES'!$B:$AC,27,FALSE),"")</f>
        <v>4940</v>
      </c>
      <c r="BW15" s="106">
        <f>IF(C15&gt;0,+VLOOKUP($C15,'STYLE NAMES'!$B:$AC,28,FALSE),"")</f>
        <v>103.38500000000001</v>
      </c>
      <c r="BY15"/>
      <c r="BZ15" s="101">
        <v>99</v>
      </c>
      <c r="CA15" s="137">
        <f t="shared" si="3"/>
        <v>1</v>
      </c>
      <c r="CB15" s="137">
        <f>+VLOOKUP(C15,'[2]STYLES &amp; MODELS MATRIX'!$A:$G,7,FALSE)</f>
        <v>0</v>
      </c>
      <c r="CC15" s="137" t="str">
        <f>+VLOOKUP(C15,'[1]STYLES &amp; SIZE CHARTS'!$A:$H,8,FALSE)</f>
        <v>HP-RUGS1</v>
      </c>
      <c r="CD15" s="137"/>
      <c r="CE15" s="205" t="s">
        <v>3439</v>
      </c>
      <c r="CF15" s="141" t="s">
        <v>3440</v>
      </c>
    </row>
    <row r="16" spans="1:84" s="101" customFormat="1" ht="12" customHeight="1" x14ac:dyDescent="0.2">
      <c r="A16" s="102">
        <f t="shared" si="1"/>
        <v>8683711000228</v>
      </c>
      <c r="B16" s="103" t="s">
        <v>2245</v>
      </c>
      <c r="C16" s="101" t="s">
        <v>688</v>
      </c>
      <c r="D16" s="101" t="s">
        <v>689</v>
      </c>
      <c r="E16" s="203" t="s">
        <v>2252</v>
      </c>
      <c r="F16" s="101" t="s">
        <v>2247</v>
      </c>
      <c r="G16" s="101" t="str">
        <f>IF(C16&gt;0,+VLOOKUP($C16,'STYLE NAMES'!$B:$AC,4,FALSE),"")</f>
        <v>HORSE</v>
      </c>
      <c r="H16" s="101" t="str">
        <f>IF(C16&gt;0,+VLOOKUP($C16,'STYLE NAMES'!$B:$AC,5,FALSE),"")</f>
        <v>HORSE</v>
      </c>
      <c r="I16" s="101" t="str">
        <f>IF(C16&gt;0,+VLOOKUP($C16,'STYLE NAMES'!$B:$AC,6,FALSE),"")</f>
        <v>RUGS</v>
      </c>
      <c r="J16" s="101" t="str">
        <f>IF(C16&gt;0,+VLOOKUP($C16,'STYLE NAMES'!$B:$AC,7,FALSE),"")</f>
        <v>FULL</v>
      </c>
      <c r="K16" s="101" t="str">
        <f>IF(C16&gt;0,+VLOOKUP($C16,'STYLE NAMES'!$B:$AC,8,FALSE),"")</f>
        <v>FLEECE BLANKETS</v>
      </c>
      <c r="L16" s="101" t="str">
        <f>IF(E16&gt;0,+VLOOKUP($E16,'CODE GENERATOR'!$D:$T,3,FALSE),"")</f>
        <v>W</v>
      </c>
      <c r="M16" s="101" t="str">
        <f>IF(E16&gt;0,+VLOOKUP($E16,'CODE GENERATOR'!$D:$T,4,FALSE),"")</f>
        <v>FLEECE</v>
      </c>
      <c r="N16" s="101" t="str">
        <f>IF(E16&gt;0,+VLOOKUP($E16,'CODE GENERATOR'!$D:$T,6,FALSE),"")</f>
        <v>BLACK</v>
      </c>
      <c r="O16" s="101" t="str">
        <f>IF(E16&gt;0,+VLOOKUP($E16,'CODE GENERATOR'!$D:$T,7,FALSE),"")</f>
        <v>ROSE GOLD</v>
      </c>
      <c r="P16" s="101" t="str">
        <f t="shared" si="2"/>
        <v>BLACK/ROSE GOLD</v>
      </c>
      <c r="Q16" s="104" t="str">
        <f>IF(E16&gt;0,+VLOOKUP($E16,'CODE GENERATOR'!$D:$T,11,FALSE),"")</f>
        <v>H.RUGFL_FLC0001</v>
      </c>
      <c r="R16" s="104" t="str">
        <f>IF(E16&gt;0,+VLOOKUP($E16,'CODE GENERATOR'!$D:$T,12,FALSE),"")</f>
        <v>FLC0001BLKRGL</v>
      </c>
      <c r="S16" s="104" t="str">
        <f>IF(E16&gt;0,+VLOOKUP($E16,'CODE GENERATOR'!$D:$T,13,FALSE),"")</f>
        <v>H.RUGFL_FLC0001_FLC0001BLKRGL</v>
      </c>
      <c r="T16" s="104" t="str">
        <f t="shared" si="0"/>
        <v>H.RUGFL_FLC0001_FLC0001BLKRGL_M</v>
      </c>
      <c r="U16" s="105">
        <v>8683711000228</v>
      </c>
      <c r="V16" s="107" t="str" cm="1">
        <f t="array" ref="V16">_xlfn.TEXTJOIN(";", TRUE, _xlfn.UNIQUE(_xlfn._xlws.FILTER(P$3:P$10029, C$3:C$10029=C16)))</f>
        <v>NAVY/GOLD;PURPLE/GOLD;GREEN/NAVY;BLACK/ROSE GOLD;RED/GOLD;BORDEAUX/GOLD;LILAC/WHITE;BLACK/GOLD;NAVY/RED;RED/WHITE</v>
      </c>
      <c r="W16" s="107" t="str" cm="1">
        <f t="array" ref="W16">_xlfn.TEXTJOIN(";", TRUE, _xlfn.UNIQUE(_xlfn._xlws.FILTER(F$3:F$10029, C$3:C$10029=C16)))</f>
        <v>S;M;L;XL</v>
      </c>
      <c r="X16" s="101" t="str">
        <f>IF(E16&gt;0,+VLOOKUP($E16,'CODE GENERATOR'!$D:$AC,19,FALSE),0)</f>
        <v>2402_S01_33893</v>
      </c>
      <c r="Y16" s="101" t="str">
        <f>IF(E16&gt;0,+VLOOKUP($E16,'CODE GENERATOR'!$D:$AC,20,FALSE),0)</f>
        <v>2402_S01_33894</v>
      </c>
      <c r="Z16" s="101" t="str">
        <f>IF(E16&gt;0,+VLOOKUP($E16,'CODE GENERATOR'!$D:$AC,21,FALSE),0)</f>
        <v>2402_S01_33896</v>
      </c>
      <c r="AA16" s="101" t="str">
        <f>IF(E16&gt;0,+VLOOKUP($E16,'CODE GENERATOR'!$D:$AC,22,FALSE),0)</f>
        <v/>
      </c>
      <c r="AB16" s="101" t="str">
        <f>IF(E16&gt;0,+VLOOKUP($E16,'CODE GENERATOR'!$D:$AC,23,FALSE),0)</f>
        <v>2209_O_Z3A8142</v>
      </c>
      <c r="AC16" s="101" t="str">
        <f>IF(E16&gt;0,+VLOOKUP($E16,'CODE GENERATOR'!$D:$AC,24,FALSE),0)</f>
        <v/>
      </c>
      <c r="AD16" s="101" t="str">
        <f>IF(E16&gt;0,+VLOOKUP($E16,'CODE GENERATOR'!$D:$AC,25,FALSE),0)</f>
        <v/>
      </c>
      <c r="AE16" s="101" t="str">
        <f>IF(E16&gt;0,+VLOOKUP($E16,'CODE GENERATOR'!$D:$AC,26,FALSE),0)</f>
        <v/>
      </c>
      <c r="AF16" s="149" t="str">
        <f>IF($C16&gt;0,$C16&amp;" "&amp;$P16&amp;" "&amp;+VLOOKUP($C16,'STYLE NAMES'!$B:$AC,10,FALSE),"""")</f>
        <v>TORONTO BLACK/ROSE GOLD FLEECE BLANKET</v>
      </c>
      <c r="AG16" s="101" t="str">
        <f>"Enjoy our "&amp;(AF16)&amp;"; "&amp;IF(C16&gt;0,+VLOOKUP($C16,'STYLE NAMES'!$B:$AC,11,FALSE),"")</f>
        <v>Enjoy our TORONTO BLACK/ROSE GOLD FLEECE BLANKET; High density and high quality cooler fleece blanket will keep your horse extra warm while allowing cool down.
These soft and beautiful fleece blankets come in a wide variety of profound and nice colors.</v>
      </c>
      <c r="AH16" s="101" t="str">
        <f>IF(C16&gt;0,+VLOOKUP($C16,'STYLE NAMES'!$B:$AC,12,FALSE),"")</f>
        <v xml:space="preserve">*High density fleece fabric
*Super soft hand feel
*Keeps warmer with respect to traditional standard density fleece blankets
Composition:
100% Polyester
</v>
      </c>
      <c r="AI16" s="101" t="str">
        <f>IF(C16&gt;0,+VLOOKUP($C16,'STYLE NAMES'!$B:$AC,13,FALSE),"")</f>
        <v>Machine Wash at 30°C
Mild process
Do not bleach
Do NOT Tumble Dry</v>
      </c>
      <c r="AJ16" s="149" t="str">
        <f>IF($C16&gt;0,$C16&amp;" "&amp;$P16&amp;" "&amp;+VLOOKUP($C16,'STYLE NAMES'!$B:$AC,14,FALSE),"""")</f>
        <v>TORONTO BLACK/ROSE GOLD POLAR BLANKET</v>
      </c>
      <c r="AK16" s="149" t="str">
        <f>"Cavalier SanMarco tarafından tasarlanan "&amp;(AJ16)&amp;"; "&amp;IF(C16&gt;0,+VLOOKUP($C16,'STYLE NAMES'!$B:$AC,15,FALSE),"")</f>
        <v>Cavalier SanMarco tarafından tasarlanan TORONTO BLACK/ROSE GOLD POLAR BLANKET; Yüksek denye ve kaliteli, polar ter blanketleri atınızı ekstra sıcak tutarken soğumasına da olanak tanır.
Bu yumuşak ve güzel polar battaniyeler çok çeşitli, derin ve hoş renklerde sunuluyor</v>
      </c>
      <c r="AL16" s="149" t="str">
        <f>IF(C16&gt;0,+VLOOKUP($C16,'STYLE NAMES'!$B:$AC,16,FALSE),"")</f>
        <v>*Yüksek denye polar kumaş
*Süper yumuşak tuşe
*Geleneksel standart denye polar blanketlere göre daha sıcak tutar
Kompozisyon:
%100 Polyester</v>
      </c>
      <c r="AM16" s="149" t="str">
        <f>IF(C16&gt;0,+VLOOKUP($C16,'STYLE NAMES'!$B:$AC,17,FALSE),"")</f>
        <v>Makinede 30°C' de Yıkayın
Hassas Yıkama
Çamaşır suyu kullanmayın
Kurutma Makinesinde Kurutmayın</v>
      </c>
      <c r="AN16" s="149" t="str">
        <f>IF($C16&gt;0,$C16&amp;" "&amp;$P16&amp;" "&amp;+VLOOKUP($C16,'STYLE NAMES'!$B:$AC,18,FALSE),"""")</f>
        <v>TORONTO BLACK/ROSE GOLD COPERTA IN PILE</v>
      </c>
      <c r="AO16" s="101" t="str">
        <f>"Disegnato da Cavalier SanMarco "&amp;(AN16)&amp;"; "&amp;IF(C16&gt;0,+VLOOKUP($C16,'STYLE NAMES'!$B:$AC,19,FALSE),"")</f>
        <v>Disegnato da Cavalier SanMarco TORONTO BLACK/ROSE GOLD COPERTA IN PILE; Coperta in pile refrigerante ad alta densità e alta qualità manterrà il tuo cavallo extra caldo mentre si raffredda. Queste morbide e bellissime coperte in pile sono disponibili in una vasta gamma di colori intensi e piacevoli.</v>
      </c>
      <c r="AP16" s="101" t="str">
        <f>IF(C16&gt;0,+VLOOKUP($C16,'STYLE NAMES'!$B:$AC,20,FALSE),"")</f>
        <v>Tessuto in pile ad alta densità
Sensazione super morbida al tatto 
Mantiene più caldo rispetto alle tradizionali coperte in pile a densità standard 
Composizione: 
100% Poliestere</v>
      </c>
      <c r="AQ16" s="101" t="str">
        <f>IF(C16&gt;0,+VLOOKUP($C16,'STYLE NAMES'!$B:$AC,21,FALSE),"")</f>
        <v>Lavare in lavatrice a 30°C Ciclo delicato 
Non candeggiare 
Non asciugare in asciugatrice</v>
      </c>
      <c r="AR16" s="101">
        <f>IF(D16&gt;0,+VLOOKUP($C16,'STYLE NAMES'!$B:$AC,22,FALSE),"")</f>
        <v>0</v>
      </c>
      <c r="AS16" s="101">
        <f>IF(E16&gt;0,+VLOOKUP($C16,'STYLE NAMES'!$B:$AC,23,FALSE),"")</f>
        <v>0</v>
      </c>
      <c r="AT16" s="101">
        <f>IF(F16&gt;0,+VLOOKUP($C16,'STYLE NAMES'!$B:$AC,24,FALSE),"")</f>
        <v>0</v>
      </c>
      <c r="AU16" s="101">
        <f>IF(G16&gt;0,+VLOOKUP($C16,'STYLE NAMES'!$B:$AC,25,FALSE),"")</f>
        <v>0</v>
      </c>
      <c r="AV16" s="101">
        <f>+VLOOKUP($S16,'CODE GENERATOR'!$P:$AM,15,FALSE)</f>
        <v>0</v>
      </c>
      <c r="AW16" s="101">
        <f>+VLOOKUP($S16,'CODE GENERATOR'!$P:$AM,16,FALSE)</f>
        <v>0</v>
      </c>
      <c r="AX16" s="101">
        <f>+VLOOKUP($S16,'CODE GENERATOR'!$P:$AM,17,FALSE)</f>
        <v>0</v>
      </c>
      <c r="AY16" s="101">
        <f>+VLOOKUP($S16,'CODE GENERATOR'!$P:$AM,18,FALSE)</f>
        <v>0</v>
      </c>
      <c r="AZ16" s="101">
        <f>+VLOOKUP($S16,'CODE GENERATOR'!$P:$AM,19,FALSE)</f>
        <v>0</v>
      </c>
      <c r="BA16" s="101">
        <f>+VLOOKUP($S16,'CODE GENERATOR'!$P:$AM,20,FALSE)</f>
        <v>0</v>
      </c>
      <c r="BB16" s="101">
        <f>+VLOOKUP($S16,'CODE GENERATOR'!$P:$AM,21,FALSE)</f>
        <v>0</v>
      </c>
      <c r="BC16" s="101">
        <f>+VLOOKUP($S16,'CODE GENERATOR'!$P:$AM,22,FALSE)</f>
        <v>0</v>
      </c>
      <c r="BD16" s="101">
        <f>+VLOOKUP($S16,'CODE GENERATOR'!$P:$AM,23,FALSE)</f>
        <v>0</v>
      </c>
      <c r="BE16" s="101">
        <f>+VLOOKUP($S16,'CODE GENERATOR'!$P:$AM,24,FALSE)</f>
        <v>0</v>
      </c>
      <c r="BF16" s="101">
        <f>IF(C16&gt;0,+VLOOKUP(G16,'CATEGORY ID'!$A$1:$L$118,3,FALSE),"")</f>
        <v>5</v>
      </c>
      <c r="BG16" s="101">
        <f>IF(C16&gt;0,+VLOOKUP(H16,'CATEGORY ID'!$D$1:$L$118,3,FALSE),"")</f>
        <v>5</v>
      </c>
      <c r="BH16" s="101">
        <f>IF(C16&gt;0,+VLOOKUP((+H16&amp;I16),'CATEGORY ID'!$H$1:$I$121,2,FALSE),"")</f>
        <v>59</v>
      </c>
      <c r="BJ16" s="101">
        <f>IF(C16&gt;0,IF(COUNTIF('CATEGORY ID'!$K$1:$K$121,+H16&amp;K16) &gt; 0, +VLOOKUP(+H16&amp;K16,'CATEGORY ID'!$K$1:$L$121,2,FALSE),""),"")</f>
        <v>175</v>
      </c>
      <c r="BK16" s="101" t="str">
        <f>IF(C16&gt;0,IF(COUNTIF('CATEGORY ID'!$K$124:$K$165, +VLOOKUP(C16,'STYLE NAMES'!$B:$AE,30,FALSE)) &gt; 0, +VLOOKUP(VLOOKUP(C16,'STYLE NAMES'!$B:$AE,30,FALSE),'CATEGORY ID'!K:M,2,FALSE),""),"")</f>
        <v/>
      </c>
      <c r="BR16" s="101" t="str" cm="1">
        <f t="array" ref="BR16">IF(C16&gt;0,_xlfn.TEXTJOIN(";", TRUE,_xlfn.UNIQUE(_xlfn._xlws.FILTER(BF16:BQ16,(BF16:BQ16&gt;0)),TRUE,FALSE)),"")&amp;";"&amp;BS16</f>
        <v>5;59;175;</v>
      </c>
      <c r="BU16" s="106">
        <f>IF(C16&gt;0,+VLOOKUP($C16,'STYLE NAMES'!$B:$AC,26,FALSE),"")</f>
        <v>89.9</v>
      </c>
      <c r="BV16" s="106">
        <f>IF(C16&gt;0,+VLOOKUP($C16,'STYLE NAMES'!$B:$AC,27,FALSE),"")</f>
        <v>4940</v>
      </c>
      <c r="BW16" s="106">
        <f>IF(C16&gt;0,+VLOOKUP($C16,'STYLE NAMES'!$B:$AC,28,FALSE),"")</f>
        <v>103.38500000000001</v>
      </c>
      <c r="BY16"/>
      <c r="BZ16" s="101">
        <v>99</v>
      </c>
      <c r="CA16" s="137">
        <f t="shared" si="3"/>
        <v>1</v>
      </c>
      <c r="CB16" s="137">
        <f>+VLOOKUP(C16,'[2]STYLES &amp; MODELS MATRIX'!$A:$G,7,FALSE)</f>
        <v>0</v>
      </c>
      <c r="CC16" s="137" t="str">
        <f>+VLOOKUP(C16,'[1]STYLES &amp; SIZE CHARTS'!$A:$H,8,FALSE)</f>
        <v>HP-RUGS1</v>
      </c>
      <c r="CD16" s="137"/>
      <c r="CE16" s="205" t="s">
        <v>3444</v>
      </c>
      <c r="CF16" s="141" t="s">
        <v>3445</v>
      </c>
    </row>
    <row r="17" spans="1:84" s="101" customFormat="1" ht="12" customHeight="1" x14ac:dyDescent="0.2">
      <c r="A17" s="102">
        <f t="shared" si="1"/>
        <v>8683711000235</v>
      </c>
      <c r="B17" s="103" t="s">
        <v>2245</v>
      </c>
      <c r="C17" s="101" t="s">
        <v>688</v>
      </c>
      <c r="D17" s="101" t="s">
        <v>689</v>
      </c>
      <c r="E17" s="203" t="s">
        <v>2252</v>
      </c>
      <c r="F17" s="101" t="s">
        <v>2248</v>
      </c>
      <c r="G17" s="101" t="str">
        <f>IF(C17&gt;0,+VLOOKUP($C17,'STYLE NAMES'!$B:$AC,4,FALSE),"")</f>
        <v>HORSE</v>
      </c>
      <c r="H17" s="101" t="str">
        <f>IF(C17&gt;0,+VLOOKUP($C17,'STYLE NAMES'!$B:$AC,5,FALSE),"")</f>
        <v>HORSE</v>
      </c>
      <c r="I17" s="101" t="str">
        <f>IF(C17&gt;0,+VLOOKUP($C17,'STYLE NAMES'!$B:$AC,6,FALSE),"")</f>
        <v>RUGS</v>
      </c>
      <c r="J17" s="101" t="str">
        <f>IF(C17&gt;0,+VLOOKUP($C17,'STYLE NAMES'!$B:$AC,7,FALSE),"")</f>
        <v>FULL</v>
      </c>
      <c r="K17" s="101" t="str">
        <f>IF(C17&gt;0,+VLOOKUP($C17,'STYLE NAMES'!$B:$AC,8,FALSE),"")</f>
        <v>FLEECE BLANKETS</v>
      </c>
      <c r="L17" s="101" t="str">
        <f>IF(E17&gt;0,+VLOOKUP($E17,'CODE GENERATOR'!$D:$T,3,FALSE),"")</f>
        <v>W</v>
      </c>
      <c r="M17" s="101" t="str">
        <f>IF(E17&gt;0,+VLOOKUP($E17,'CODE GENERATOR'!$D:$T,4,FALSE),"")</f>
        <v>FLEECE</v>
      </c>
      <c r="N17" s="101" t="str">
        <f>IF(E17&gt;0,+VLOOKUP($E17,'CODE GENERATOR'!$D:$T,6,FALSE),"")</f>
        <v>BLACK</v>
      </c>
      <c r="O17" s="101" t="str">
        <f>IF(E17&gt;0,+VLOOKUP($E17,'CODE GENERATOR'!$D:$T,7,FALSE),"")</f>
        <v>ROSE GOLD</v>
      </c>
      <c r="P17" s="101" t="str">
        <f t="shared" si="2"/>
        <v>BLACK/ROSE GOLD</v>
      </c>
      <c r="Q17" s="104" t="str">
        <f>IF(E17&gt;0,+VLOOKUP($E17,'CODE GENERATOR'!$D:$T,11,FALSE),"")</f>
        <v>H.RUGFL_FLC0001</v>
      </c>
      <c r="R17" s="104" t="str">
        <f>IF(E17&gt;0,+VLOOKUP($E17,'CODE GENERATOR'!$D:$T,12,FALSE),"")</f>
        <v>FLC0001BLKRGL</v>
      </c>
      <c r="S17" s="104" t="str">
        <f>IF(E17&gt;0,+VLOOKUP($E17,'CODE GENERATOR'!$D:$T,13,FALSE),"")</f>
        <v>H.RUGFL_FLC0001_FLC0001BLKRGL</v>
      </c>
      <c r="T17" s="104" t="str">
        <f t="shared" si="0"/>
        <v>H.RUGFL_FLC0001_FLC0001BLKRGL_L</v>
      </c>
      <c r="U17" s="105">
        <v>8683711000235</v>
      </c>
      <c r="V17" s="107" t="str" cm="1">
        <f t="array" ref="V17">_xlfn.TEXTJOIN(";", TRUE, _xlfn.UNIQUE(_xlfn._xlws.FILTER(P$3:P$10029, C$3:C$10029=C17)))</f>
        <v>NAVY/GOLD;PURPLE/GOLD;GREEN/NAVY;BLACK/ROSE GOLD;RED/GOLD;BORDEAUX/GOLD;LILAC/WHITE;BLACK/GOLD;NAVY/RED;RED/WHITE</v>
      </c>
      <c r="W17" s="107" t="str" cm="1">
        <f t="array" ref="W17">_xlfn.TEXTJOIN(";", TRUE, _xlfn.UNIQUE(_xlfn._xlws.FILTER(F$3:F$10029, C$3:C$10029=C17)))</f>
        <v>S;M;L;XL</v>
      </c>
      <c r="X17" s="101" t="str">
        <f>IF(E17&gt;0,+VLOOKUP($E17,'CODE GENERATOR'!$D:$AC,19,FALSE),0)</f>
        <v>2402_S01_33893</v>
      </c>
      <c r="Y17" s="101" t="str">
        <f>IF(E17&gt;0,+VLOOKUP($E17,'CODE GENERATOR'!$D:$AC,20,FALSE),0)</f>
        <v>2402_S01_33894</v>
      </c>
      <c r="Z17" s="101" t="str">
        <f>IF(E17&gt;0,+VLOOKUP($E17,'CODE GENERATOR'!$D:$AC,21,FALSE),0)</f>
        <v>2402_S01_33896</v>
      </c>
      <c r="AA17" s="101" t="str">
        <f>IF(E17&gt;0,+VLOOKUP($E17,'CODE GENERATOR'!$D:$AC,22,FALSE),0)</f>
        <v/>
      </c>
      <c r="AB17" s="101" t="str">
        <f>IF(E17&gt;0,+VLOOKUP($E17,'CODE GENERATOR'!$D:$AC,23,FALSE),0)</f>
        <v>2209_O_Z3A8142</v>
      </c>
      <c r="AC17" s="101" t="str">
        <f>IF(E17&gt;0,+VLOOKUP($E17,'CODE GENERATOR'!$D:$AC,24,FALSE),0)</f>
        <v/>
      </c>
      <c r="AD17" s="101" t="str">
        <f>IF(E17&gt;0,+VLOOKUP($E17,'CODE GENERATOR'!$D:$AC,25,FALSE),0)</f>
        <v/>
      </c>
      <c r="AE17" s="101" t="str">
        <f>IF(E17&gt;0,+VLOOKUP($E17,'CODE GENERATOR'!$D:$AC,26,FALSE),0)</f>
        <v/>
      </c>
      <c r="AF17" s="149" t="str">
        <f>IF($C17&gt;0,$C17&amp;" "&amp;$P17&amp;" "&amp;+VLOOKUP($C17,'STYLE NAMES'!$B:$AC,10,FALSE),"""")</f>
        <v>TORONTO BLACK/ROSE GOLD FLEECE BLANKET</v>
      </c>
      <c r="AG17" s="101" t="str">
        <f>"Enjoy our "&amp;(AF17)&amp;"; "&amp;IF(C17&gt;0,+VLOOKUP($C17,'STYLE NAMES'!$B:$AC,11,FALSE),"")</f>
        <v>Enjoy our TORONTO BLACK/ROSE GOLD FLEECE BLANKET; High density and high quality cooler fleece blanket will keep your horse extra warm while allowing cool down.
These soft and beautiful fleece blankets come in a wide variety of profound and nice colors.</v>
      </c>
      <c r="AH17" s="101" t="str">
        <f>IF(C17&gt;0,+VLOOKUP($C17,'STYLE NAMES'!$B:$AC,12,FALSE),"")</f>
        <v xml:space="preserve">*High density fleece fabric
*Super soft hand feel
*Keeps warmer with respect to traditional standard density fleece blankets
Composition:
100% Polyester
</v>
      </c>
      <c r="AI17" s="101" t="str">
        <f>IF(C17&gt;0,+VLOOKUP($C17,'STYLE NAMES'!$B:$AC,13,FALSE),"")</f>
        <v>Machine Wash at 30°C
Mild process
Do not bleach
Do NOT Tumble Dry</v>
      </c>
      <c r="AJ17" s="149" t="str">
        <f>IF($C17&gt;0,$C17&amp;" "&amp;$P17&amp;" "&amp;+VLOOKUP($C17,'STYLE NAMES'!$B:$AC,14,FALSE),"""")</f>
        <v>TORONTO BLACK/ROSE GOLD POLAR BLANKET</v>
      </c>
      <c r="AK17" s="149" t="str">
        <f>"Cavalier SanMarco tarafından tasarlanan "&amp;(AJ17)&amp;"; "&amp;IF(C17&gt;0,+VLOOKUP($C17,'STYLE NAMES'!$B:$AC,15,FALSE),"")</f>
        <v>Cavalier SanMarco tarafından tasarlanan TORONTO BLACK/ROSE GOLD POLAR BLANKET; Yüksek denye ve kaliteli, polar ter blanketleri atınızı ekstra sıcak tutarken soğumasına da olanak tanır.
Bu yumuşak ve güzel polar battaniyeler çok çeşitli, derin ve hoş renklerde sunuluyor</v>
      </c>
      <c r="AL17" s="149" t="str">
        <f>IF(C17&gt;0,+VLOOKUP($C17,'STYLE NAMES'!$B:$AC,16,FALSE),"")</f>
        <v>*Yüksek denye polar kumaş
*Süper yumuşak tuşe
*Geleneksel standart denye polar blanketlere göre daha sıcak tutar
Kompozisyon:
%100 Polyester</v>
      </c>
      <c r="AM17" s="149" t="str">
        <f>IF(C17&gt;0,+VLOOKUP($C17,'STYLE NAMES'!$B:$AC,17,FALSE),"")</f>
        <v>Makinede 30°C' de Yıkayın
Hassas Yıkama
Çamaşır suyu kullanmayın
Kurutma Makinesinde Kurutmayın</v>
      </c>
      <c r="AN17" s="149" t="str">
        <f>IF($C17&gt;0,$C17&amp;" "&amp;$P17&amp;" "&amp;+VLOOKUP($C17,'STYLE NAMES'!$B:$AC,18,FALSE),"""")</f>
        <v>TORONTO BLACK/ROSE GOLD COPERTA IN PILE</v>
      </c>
      <c r="AO17" s="101" t="str">
        <f>"Disegnato da Cavalier SanMarco "&amp;(AN17)&amp;"; "&amp;IF(C17&gt;0,+VLOOKUP($C17,'STYLE NAMES'!$B:$AC,19,FALSE),"")</f>
        <v>Disegnato da Cavalier SanMarco TORONTO BLACK/ROSE GOLD COPERTA IN PILE; Coperta in pile refrigerante ad alta densità e alta qualità manterrà il tuo cavallo extra caldo mentre si raffredda. Queste morbide e bellissime coperte in pile sono disponibili in una vasta gamma di colori intensi e piacevoli.</v>
      </c>
      <c r="AP17" s="101" t="str">
        <f>IF(C17&gt;0,+VLOOKUP($C17,'STYLE NAMES'!$B:$AC,20,FALSE),"")</f>
        <v>Tessuto in pile ad alta densità
Sensazione super morbida al tatto 
Mantiene più caldo rispetto alle tradizionali coperte in pile a densità standard 
Composizione: 
100% Poliestere</v>
      </c>
      <c r="AQ17" s="101" t="str">
        <f>IF(C17&gt;0,+VLOOKUP($C17,'STYLE NAMES'!$B:$AC,21,FALSE),"")</f>
        <v>Lavare in lavatrice a 30°C Ciclo delicato 
Non candeggiare 
Non asciugare in asciugatrice</v>
      </c>
      <c r="AR17" s="101">
        <f>IF(D17&gt;0,+VLOOKUP($C17,'STYLE NAMES'!$B:$AC,22,FALSE),"")</f>
        <v>0</v>
      </c>
      <c r="AS17" s="101">
        <f>IF(E17&gt;0,+VLOOKUP($C17,'STYLE NAMES'!$B:$AC,23,FALSE),"")</f>
        <v>0</v>
      </c>
      <c r="AT17" s="101">
        <f>IF(F17&gt;0,+VLOOKUP($C17,'STYLE NAMES'!$B:$AC,24,FALSE),"")</f>
        <v>0</v>
      </c>
      <c r="AU17" s="101">
        <f>IF(G17&gt;0,+VLOOKUP($C17,'STYLE NAMES'!$B:$AC,25,FALSE),"")</f>
        <v>0</v>
      </c>
      <c r="AV17" s="101">
        <f>+VLOOKUP($S17,'CODE GENERATOR'!$P:$AM,15,FALSE)</f>
        <v>0</v>
      </c>
      <c r="AW17" s="101">
        <f>+VLOOKUP($S17,'CODE GENERATOR'!$P:$AM,16,FALSE)</f>
        <v>0</v>
      </c>
      <c r="AX17" s="101">
        <f>+VLOOKUP($S17,'CODE GENERATOR'!$P:$AM,17,FALSE)</f>
        <v>0</v>
      </c>
      <c r="AY17" s="101">
        <f>+VLOOKUP($S17,'CODE GENERATOR'!$P:$AM,18,FALSE)</f>
        <v>0</v>
      </c>
      <c r="AZ17" s="101">
        <f>+VLOOKUP($S17,'CODE GENERATOR'!$P:$AM,19,FALSE)</f>
        <v>0</v>
      </c>
      <c r="BA17" s="101">
        <f>+VLOOKUP($S17,'CODE GENERATOR'!$P:$AM,20,FALSE)</f>
        <v>0</v>
      </c>
      <c r="BB17" s="101">
        <f>+VLOOKUP($S17,'CODE GENERATOR'!$P:$AM,21,FALSE)</f>
        <v>0</v>
      </c>
      <c r="BC17" s="101">
        <f>+VLOOKUP($S17,'CODE GENERATOR'!$P:$AM,22,FALSE)</f>
        <v>0</v>
      </c>
      <c r="BD17" s="101">
        <f>+VLOOKUP($S17,'CODE GENERATOR'!$P:$AM,23,FALSE)</f>
        <v>0</v>
      </c>
      <c r="BE17" s="101">
        <f>+VLOOKUP($S17,'CODE GENERATOR'!$P:$AM,24,FALSE)</f>
        <v>0</v>
      </c>
      <c r="BF17" s="101">
        <f>IF(C17&gt;0,+VLOOKUP(G17,'CATEGORY ID'!$A$1:$L$118,3,FALSE),"")</f>
        <v>5</v>
      </c>
      <c r="BG17" s="101">
        <f>IF(C17&gt;0,+VLOOKUP(H17,'CATEGORY ID'!$D$1:$L$118,3,FALSE),"")</f>
        <v>5</v>
      </c>
      <c r="BH17" s="101">
        <f>IF(C17&gt;0,+VLOOKUP((+H17&amp;I17),'CATEGORY ID'!$H$1:$I$121,2,FALSE),"")</f>
        <v>59</v>
      </c>
      <c r="BJ17" s="101">
        <f>IF(C17&gt;0,IF(COUNTIF('CATEGORY ID'!$K$1:$K$121,+H17&amp;K17) &gt; 0, +VLOOKUP(+H17&amp;K17,'CATEGORY ID'!$K$1:$L$121,2,FALSE),""),"")</f>
        <v>175</v>
      </c>
      <c r="BK17" s="101" t="str">
        <f>IF(C17&gt;0,IF(COUNTIF('CATEGORY ID'!$K$124:$K$165, +VLOOKUP(C17,'STYLE NAMES'!$B:$AE,30,FALSE)) &gt; 0, +VLOOKUP(VLOOKUP(C17,'STYLE NAMES'!$B:$AE,30,FALSE),'CATEGORY ID'!K:M,2,FALSE),""),"")</f>
        <v/>
      </c>
      <c r="BR17" s="101" t="str" cm="1">
        <f t="array" ref="BR17">IF(C17&gt;0,_xlfn.TEXTJOIN(";", TRUE,_xlfn.UNIQUE(_xlfn._xlws.FILTER(BF17:BQ17,(BF17:BQ17&gt;0)),TRUE,FALSE)),"")&amp;";"&amp;BS17</f>
        <v>5;59;175;</v>
      </c>
      <c r="BU17" s="106">
        <f>IF(C17&gt;0,+VLOOKUP($C17,'STYLE NAMES'!$B:$AC,26,FALSE),"")</f>
        <v>89.9</v>
      </c>
      <c r="BV17" s="106">
        <f>IF(C17&gt;0,+VLOOKUP($C17,'STYLE NAMES'!$B:$AC,27,FALSE),"")</f>
        <v>4940</v>
      </c>
      <c r="BW17" s="106">
        <f>IF(C17&gt;0,+VLOOKUP($C17,'STYLE NAMES'!$B:$AC,28,FALSE),"")</f>
        <v>103.38500000000001</v>
      </c>
      <c r="BY17"/>
      <c r="BZ17" s="101">
        <v>99</v>
      </c>
      <c r="CA17" s="137">
        <f t="shared" si="3"/>
        <v>1</v>
      </c>
      <c r="CB17" s="137">
        <f>+VLOOKUP(C17,'[2]STYLES &amp; MODELS MATRIX'!$A:$G,7,FALSE)</f>
        <v>0</v>
      </c>
      <c r="CC17" s="137" t="str">
        <f>+VLOOKUP(C17,'[1]STYLES &amp; SIZE CHARTS'!$A:$H,8,FALSE)</f>
        <v>HP-RUGS1</v>
      </c>
      <c r="CD17" s="137"/>
      <c r="CE17" s="205" t="s">
        <v>3446</v>
      </c>
      <c r="CF17" s="141" t="s">
        <v>3447</v>
      </c>
    </row>
    <row r="18" spans="1:84" s="101" customFormat="1" ht="12" customHeight="1" x14ac:dyDescent="0.2">
      <c r="A18" s="102">
        <f t="shared" si="1"/>
        <v>8683711000242</v>
      </c>
      <c r="B18" s="103" t="s">
        <v>2245</v>
      </c>
      <c r="C18" s="101" t="s">
        <v>688</v>
      </c>
      <c r="D18" s="101" t="s">
        <v>689</v>
      </c>
      <c r="E18" s="203" t="s">
        <v>2252</v>
      </c>
      <c r="F18" s="101" t="s">
        <v>2249</v>
      </c>
      <c r="G18" s="101" t="str">
        <f>IF(C18&gt;0,+VLOOKUP($C18,'STYLE NAMES'!$B:$AC,4,FALSE),"")</f>
        <v>HORSE</v>
      </c>
      <c r="H18" s="101" t="str">
        <f>IF(C18&gt;0,+VLOOKUP($C18,'STYLE NAMES'!$B:$AC,5,FALSE),"")</f>
        <v>HORSE</v>
      </c>
      <c r="I18" s="101" t="str">
        <f>IF(C18&gt;0,+VLOOKUP($C18,'STYLE NAMES'!$B:$AC,6,FALSE),"")</f>
        <v>RUGS</v>
      </c>
      <c r="J18" s="101" t="str">
        <f>IF(C18&gt;0,+VLOOKUP($C18,'STYLE NAMES'!$B:$AC,7,FALSE),"")</f>
        <v>FULL</v>
      </c>
      <c r="K18" s="101" t="str">
        <f>IF(C18&gt;0,+VLOOKUP($C18,'STYLE NAMES'!$B:$AC,8,FALSE),"")</f>
        <v>FLEECE BLANKETS</v>
      </c>
      <c r="L18" s="101" t="str">
        <f>IF(E18&gt;0,+VLOOKUP($E18,'CODE GENERATOR'!$D:$T,3,FALSE),"")</f>
        <v>W</v>
      </c>
      <c r="M18" s="101" t="str">
        <f>IF(E18&gt;0,+VLOOKUP($E18,'CODE GENERATOR'!$D:$T,4,FALSE),"")</f>
        <v>FLEECE</v>
      </c>
      <c r="N18" s="101" t="str">
        <f>IF(E18&gt;0,+VLOOKUP($E18,'CODE GENERATOR'!$D:$T,6,FALSE),"")</f>
        <v>BLACK</v>
      </c>
      <c r="O18" s="101" t="str">
        <f>IF(E18&gt;0,+VLOOKUP($E18,'CODE GENERATOR'!$D:$T,7,FALSE),"")</f>
        <v>ROSE GOLD</v>
      </c>
      <c r="P18" s="101" t="str">
        <f t="shared" si="2"/>
        <v>BLACK/ROSE GOLD</v>
      </c>
      <c r="Q18" s="104" t="str">
        <f>IF(E18&gt;0,+VLOOKUP($E18,'CODE GENERATOR'!$D:$T,11,FALSE),"")</f>
        <v>H.RUGFL_FLC0001</v>
      </c>
      <c r="R18" s="104" t="str">
        <f>IF(E18&gt;0,+VLOOKUP($E18,'CODE GENERATOR'!$D:$T,12,FALSE),"")</f>
        <v>FLC0001BLKRGL</v>
      </c>
      <c r="S18" s="104" t="str">
        <f>IF(E18&gt;0,+VLOOKUP($E18,'CODE GENERATOR'!$D:$T,13,FALSE),"")</f>
        <v>H.RUGFL_FLC0001_FLC0001BLKRGL</v>
      </c>
      <c r="T18" s="104" t="str">
        <f t="shared" si="0"/>
        <v>H.RUGFL_FLC0001_FLC0001BLKRGL_XL</v>
      </c>
      <c r="U18" s="105">
        <v>8683711000242</v>
      </c>
      <c r="V18" s="107" t="str" cm="1">
        <f t="array" ref="V18">_xlfn.TEXTJOIN(";", TRUE, _xlfn.UNIQUE(_xlfn._xlws.FILTER(P$3:P$10029, C$3:C$10029=C18)))</f>
        <v>NAVY/GOLD;PURPLE/GOLD;GREEN/NAVY;BLACK/ROSE GOLD;RED/GOLD;BORDEAUX/GOLD;LILAC/WHITE;BLACK/GOLD;NAVY/RED;RED/WHITE</v>
      </c>
      <c r="W18" s="107" t="str" cm="1">
        <f t="array" ref="W18">_xlfn.TEXTJOIN(";", TRUE, _xlfn.UNIQUE(_xlfn._xlws.FILTER(F$3:F$10029, C$3:C$10029=C18)))</f>
        <v>S;M;L;XL</v>
      </c>
      <c r="X18" s="101" t="str">
        <f>IF(E18&gt;0,+VLOOKUP($E18,'CODE GENERATOR'!$D:$AC,19,FALSE),0)</f>
        <v>2402_S01_33893</v>
      </c>
      <c r="Y18" s="101" t="str">
        <f>IF(E18&gt;0,+VLOOKUP($E18,'CODE GENERATOR'!$D:$AC,20,FALSE),0)</f>
        <v>2402_S01_33894</v>
      </c>
      <c r="Z18" s="101" t="str">
        <f>IF(E18&gt;0,+VLOOKUP($E18,'CODE GENERATOR'!$D:$AC,21,FALSE),0)</f>
        <v>2402_S01_33896</v>
      </c>
      <c r="AA18" s="101" t="str">
        <f>IF(E18&gt;0,+VLOOKUP($E18,'CODE GENERATOR'!$D:$AC,22,FALSE),0)</f>
        <v/>
      </c>
      <c r="AB18" s="101" t="str">
        <f>IF(E18&gt;0,+VLOOKUP($E18,'CODE GENERATOR'!$D:$AC,23,FALSE),0)</f>
        <v>2209_O_Z3A8142</v>
      </c>
      <c r="AC18" s="101" t="str">
        <f>IF(E18&gt;0,+VLOOKUP($E18,'CODE GENERATOR'!$D:$AC,24,FALSE),0)</f>
        <v/>
      </c>
      <c r="AD18" s="101" t="str">
        <f>IF(E18&gt;0,+VLOOKUP($E18,'CODE GENERATOR'!$D:$AC,25,FALSE),0)</f>
        <v/>
      </c>
      <c r="AE18" s="101" t="str">
        <f>IF(E18&gt;0,+VLOOKUP($E18,'CODE GENERATOR'!$D:$AC,26,FALSE),0)</f>
        <v/>
      </c>
      <c r="AF18" s="149" t="str">
        <f>IF($C18&gt;0,$C18&amp;" "&amp;$P18&amp;" "&amp;+VLOOKUP($C18,'STYLE NAMES'!$B:$AC,10,FALSE),"""")</f>
        <v>TORONTO BLACK/ROSE GOLD FLEECE BLANKET</v>
      </c>
      <c r="AG18" s="101" t="str">
        <f>"Enjoy our "&amp;(AF18)&amp;"; "&amp;IF(C18&gt;0,+VLOOKUP($C18,'STYLE NAMES'!$B:$AC,11,FALSE),"")</f>
        <v>Enjoy our TORONTO BLACK/ROSE GOLD FLEECE BLANKET; High density and high quality cooler fleece blanket will keep your horse extra warm while allowing cool down.
These soft and beautiful fleece blankets come in a wide variety of profound and nice colors.</v>
      </c>
      <c r="AH18" s="101" t="str">
        <f>IF(C18&gt;0,+VLOOKUP($C18,'STYLE NAMES'!$B:$AC,12,FALSE),"")</f>
        <v xml:space="preserve">*High density fleece fabric
*Super soft hand feel
*Keeps warmer with respect to traditional standard density fleece blankets
Composition:
100% Polyester
</v>
      </c>
      <c r="AI18" s="101" t="str">
        <f>IF(C18&gt;0,+VLOOKUP($C18,'STYLE NAMES'!$B:$AC,13,FALSE),"")</f>
        <v>Machine Wash at 30°C
Mild process
Do not bleach
Do NOT Tumble Dry</v>
      </c>
      <c r="AJ18" s="149" t="str">
        <f>IF($C18&gt;0,$C18&amp;" "&amp;$P18&amp;" "&amp;+VLOOKUP($C18,'STYLE NAMES'!$B:$AC,14,FALSE),"""")</f>
        <v>TORONTO BLACK/ROSE GOLD POLAR BLANKET</v>
      </c>
      <c r="AK18" s="149" t="str">
        <f>"Cavalier SanMarco tarafından tasarlanan "&amp;(AJ18)&amp;"; "&amp;IF(C18&gt;0,+VLOOKUP($C18,'STYLE NAMES'!$B:$AC,15,FALSE),"")</f>
        <v>Cavalier SanMarco tarafından tasarlanan TORONTO BLACK/ROSE GOLD POLAR BLANKET; Yüksek denye ve kaliteli, polar ter blanketleri atınızı ekstra sıcak tutarken soğumasına da olanak tanır.
Bu yumuşak ve güzel polar battaniyeler çok çeşitli, derin ve hoş renklerde sunuluyor</v>
      </c>
      <c r="AL18" s="149" t="str">
        <f>IF(C18&gt;0,+VLOOKUP($C18,'STYLE NAMES'!$B:$AC,16,FALSE),"")</f>
        <v>*Yüksek denye polar kumaş
*Süper yumuşak tuşe
*Geleneksel standart denye polar blanketlere göre daha sıcak tutar
Kompozisyon:
%100 Polyester</v>
      </c>
      <c r="AM18" s="149" t="str">
        <f>IF(C18&gt;0,+VLOOKUP($C18,'STYLE NAMES'!$B:$AC,17,FALSE),"")</f>
        <v>Makinede 30°C' de Yıkayın
Hassas Yıkama
Çamaşır suyu kullanmayın
Kurutma Makinesinde Kurutmayın</v>
      </c>
      <c r="AN18" s="149" t="str">
        <f>IF($C18&gt;0,$C18&amp;" "&amp;$P18&amp;" "&amp;+VLOOKUP($C18,'STYLE NAMES'!$B:$AC,18,FALSE),"""")</f>
        <v>TORONTO BLACK/ROSE GOLD COPERTA IN PILE</v>
      </c>
      <c r="AO18" s="101" t="str">
        <f>"Disegnato da Cavalier SanMarco "&amp;(AN18)&amp;"; "&amp;IF(C18&gt;0,+VLOOKUP($C18,'STYLE NAMES'!$B:$AC,19,FALSE),"")</f>
        <v>Disegnato da Cavalier SanMarco TORONTO BLACK/ROSE GOLD COPERTA IN PILE; Coperta in pile refrigerante ad alta densità e alta qualità manterrà il tuo cavallo extra caldo mentre si raffredda. Queste morbide e bellissime coperte in pile sono disponibili in una vasta gamma di colori intensi e piacevoli.</v>
      </c>
      <c r="AP18" s="101" t="str">
        <f>IF(C18&gt;0,+VLOOKUP($C18,'STYLE NAMES'!$B:$AC,20,FALSE),"")</f>
        <v>Tessuto in pile ad alta densità
Sensazione super morbida al tatto 
Mantiene più caldo rispetto alle tradizionali coperte in pile a densità standard 
Composizione: 
100% Poliestere</v>
      </c>
      <c r="AQ18" s="101" t="str">
        <f>IF(C18&gt;0,+VLOOKUP($C18,'STYLE NAMES'!$B:$AC,21,FALSE),"")</f>
        <v>Lavare in lavatrice a 30°C Ciclo delicato 
Non candeggiare 
Non asciugare in asciugatrice</v>
      </c>
      <c r="AR18" s="101">
        <f>IF(D18&gt;0,+VLOOKUP($C18,'STYLE NAMES'!$B:$AC,22,FALSE),"")</f>
        <v>0</v>
      </c>
      <c r="AS18" s="101">
        <f>IF(E18&gt;0,+VLOOKUP($C18,'STYLE NAMES'!$B:$AC,23,FALSE),"")</f>
        <v>0</v>
      </c>
      <c r="AT18" s="101">
        <f>IF(F18&gt;0,+VLOOKUP($C18,'STYLE NAMES'!$B:$AC,24,FALSE),"")</f>
        <v>0</v>
      </c>
      <c r="AU18" s="101">
        <f>IF(G18&gt;0,+VLOOKUP($C18,'STYLE NAMES'!$B:$AC,25,FALSE),"")</f>
        <v>0</v>
      </c>
      <c r="AV18" s="101">
        <f>+VLOOKUP($S18,'CODE GENERATOR'!$P:$AM,15,FALSE)</f>
        <v>0</v>
      </c>
      <c r="AW18" s="101">
        <f>+VLOOKUP($S18,'CODE GENERATOR'!$P:$AM,16,FALSE)</f>
        <v>0</v>
      </c>
      <c r="AX18" s="101">
        <f>+VLOOKUP($S18,'CODE GENERATOR'!$P:$AM,17,FALSE)</f>
        <v>0</v>
      </c>
      <c r="AY18" s="101">
        <f>+VLOOKUP($S18,'CODE GENERATOR'!$P:$AM,18,FALSE)</f>
        <v>0</v>
      </c>
      <c r="AZ18" s="101">
        <f>+VLOOKUP($S18,'CODE GENERATOR'!$P:$AM,19,FALSE)</f>
        <v>0</v>
      </c>
      <c r="BA18" s="101">
        <f>+VLOOKUP($S18,'CODE GENERATOR'!$P:$AM,20,FALSE)</f>
        <v>0</v>
      </c>
      <c r="BB18" s="101">
        <f>+VLOOKUP($S18,'CODE GENERATOR'!$P:$AM,21,FALSE)</f>
        <v>0</v>
      </c>
      <c r="BC18" s="101">
        <f>+VLOOKUP($S18,'CODE GENERATOR'!$P:$AM,22,FALSE)</f>
        <v>0</v>
      </c>
      <c r="BD18" s="101">
        <f>+VLOOKUP($S18,'CODE GENERATOR'!$P:$AM,23,FALSE)</f>
        <v>0</v>
      </c>
      <c r="BE18" s="101">
        <f>+VLOOKUP($S18,'CODE GENERATOR'!$P:$AM,24,FALSE)</f>
        <v>0</v>
      </c>
      <c r="BF18" s="101">
        <f>IF(C18&gt;0,+VLOOKUP(G18,'CATEGORY ID'!$A$1:$L$118,3,FALSE),"")</f>
        <v>5</v>
      </c>
      <c r="BG18" s="101">
        <f>IF(C18&gt;0,+VLOOKUP(H18,'CATEGORY ID'!$D$1:$L$118,3,FALSE),"")</f>
        <v>5</v>
      </c>
      <c r="BH18" s="101">
        <f>IF(C18&gt;0,+VLOOKUP((+H18&amp;I18),'CATEGORY ID'!$H$1:$I$121,2,FALSE),"")</f>
        <v>59</v>
      </c>
      <c r="BJ18" s="101">
        <f>IF(C18&gt;0,IF(COUNTIF('CATEGORY ID'!$K$1:$K$121,+H18&amp;K18) &gt; 0, +VLOOKUP(+H18&amp;K18,'CATEGORY ID'!$K$1:$L$121,2,FALSE),""),"")</f>
        <v>175</v>
      </c>
      <c r="BK18" s="101" t="str">
        <f>IF(C18&gt;0,IF(COUNTIF('CATEGORY ID'!$K$124:$K$165, +VLOOKUP(C18,'STYLE NAMES'!$B:$AE,30,FALSE)) &gt; 0, +VLOOKUP(VLOOKUP(C18,'STYLE NAMES'!$B:$AE,30,FALSE),'CATEGORY ID'!K:M,2,FALSE),""),"")</f>
        <v/>
      </c>
      <c r="BR18" s="101" t="str" cm="1">
        <f t="array" ref="BR18">IF(C18&gt;0,_xlfn.TEXTJOIN(";", TRUE,_xlfn.UNIQUE(_xlfn._xlws.FILTER(BF18:BQ18,(BF18:BQ18&gt;0)),TRUE,FALSE)),"")&amp;";"&amp;BS18</f>
        <v>5;59;175;</v>
      </c>
      <c r="BU18" s="106">
        <f>IF(C18&gt;0,+VLOOKUP($C18,'STYLE NAMES'!$B:$AC,26,FALSE),"")</f>
        <v>89.9</v>
      </c>
      <c r="BV18" s="106">
        <f>IF(C18&gt;0,+VLOOKUP($C18,'STYLE NAMES'!$B:$AC,27,FALSE),"")</f>
        <v>4940</v>
      </c>
      <c r="BW18" s="106">
        <f>IF(C18&gt;0,+VLOOKUP($C18,'STYLE NAMES'!$B:$AC,28,FALSE),"")</f>
        <v>103.38500000000001</v>
      </c>
      <c r="BY18"/>
      <c r="BZ18" s="101">
        <v>99</v>
      </c>
      <c r="CA18" s="137">
        <f t="shared" si="3"/>
        <v>1</v>
      </c>
      <c r="CB18" s="137">
        <f>+VLOOKUP(C18,'[2]STYLES &amp; MODELS MATRIX'!$A:$G,7,FALSE)</f>
        <v>0</v>
      </c>
      <c r="CC18" s="137" t="str">
        <f>+VLOOKUP(C18,'[1]STYLES &amp; SIZE CHARTS'!$A:$H,8,FALSE)</f>
        <v>HP-RUGS1</v>
      </c>
      <c r="CD18" s="137"/>
      <c r="CE18" s="205" t="s">
        <v>3456</v>
      </c>
      <c r="CF18" s="141" t="s">
        <v>3457</v>
      </c>
    </row>
    <row r="19" spans="1:84" s="101" customFormat="1" ht="12" customHeight="1" x14ac:dyDescent="0.2">
      <c r="A19" s="102">
        <f t="shared" si="1"/>
        <v>8683711000273</v>
      </c>
      <c r="B19" s="103" t="s">
        <v>2245</v>
      </c>
      <c r="C19" s="101" t="s">
        <v>688</v>
      </c>
      <c r="D19" s="101" t="s">
        <v>689</v>
      </c>
      <c r="E19" s="203" t="s">
        <v>2253</v>
      </c>
      <c r="F19" s="101" t="s">
        <v>785</v>
      </c>
      <c r="G19" s="101" t="str">
        <f>IF(C19&gt;0,+VLOOKUP($C19,'STYLE NAMES'!$B:$AC,4,FALSE),"")</f>
        <v>HORSE</v>
      </c>
      <c r="H19" s="101" t="str">
        <f>IF(C19&gt;0,+VLOOKUP($C19,'STYLE NAMES'!$B:$AC,5,FALSE),"")</f>
        <v>HORSE</v>
      </c>
      <c r="I19" s="101" t="str">
        <f>IF(C19&gt;0,+VLOOKUP($C19,'STYLE NAMES'!$B:$AC,6,FALSE),"")</f>
        <v>RUGS</v>
      </c>
      <c r="J19" s="101" t="str">
        <f>IF(C19&gt;0,+VLOOKUP($C19,'STYLE NAMES'!$B:$AC,7,FALSE),"")</f>
        <v>FULL</v>
      </c>
      <c r="K19" s="101" t="str">
        <f>IF(C19&gt;0,+VLOOKUP($C19,'STYLE NAMES'!$B:$AC,8,FALSE),"")</f>
        <v>FLEECE BLANKETS</v>
      </c>
      <c r="L19" s="101" t="str">
        <f>IF(E19&gt;0,+VLOOKUP($E19,'CODE GENERATOR'!$D:$T,3,FALSE),"")</f>
        <v>W</v>
      </c>
      <c r="M19" s="101" t="str">
        <f>IF(E19&gt;0,+VLOOKUP($E19,'CODE GENERATOR'!$D:$T,4,FALSE),"")</f>
        <v>FLEECE</v>
      </c>
      <c r="N19" s="101" t="str">
        <f>IF(E19&gt;0,+VLOOKUP($E19,'CODE GENERATOR'!$D:$T,6,FALSE),"")</f>
        <v>RED</v>
      </c>
      <c r="O19" s="101" t="str">
        <f>IF(E19&gt;0,+VLOOKUP($E19,'CODE GENERATOR'!$D:$T,7,FALSE),"")</f>
        <v>GOLD</v>
      </c>
      <c r="P19" s="101" t="str">
        <f t="shared" si="2"/>
        <v>RED/GOLD</v>
      </c>
      <c r="Q19" s="104" t="str">
        <f>IF(E19&gt;0,+VLOOKUP($E19,'CODE GENERATOR'!$D:$T,11,FALSE),"")</f>
        <v>H.RUGFL_FLC0001</v>
      </c>
      <c r="R19" s="104" t="str">
        <f>IF(E19&gt;0,+VLOOKUP($E19,'CODE GENERATOR'!$D:$T,12,FALSE),"")</f>
        <v>FLC0001REDGLD</v>
      </c>
      <c r="S19" s="104" t="str">
        <f>IF(E19&gt;0,+VLOOKUP($E19,'CODE GENERATOR'!$D:$T,13,FALSE),"")</f>
        <v>H.RUGFL_FLC0001_FLC0001REDGLD</v>
      </c>
      <c r="T19" s="104" t="str">
        <f t="shared" si="0"/>
        <v>H.RUGFL_FLC0001_FLC0001REDGLD_S</v>
      </c>
      <c r="U19" s="105">
        <v>8683711000273</v>
      </c>
      <c r="V19" s="107" t="str" cm="1">
        <f t="array" ref="V19">_xlfn.TEXTJOIN(";", TRUE, _xlfn.UNIQUE(_xlfn._xlws.FILTER(P$3:P$10029, C$3:C$10029=C19)))</f>
        <v>NAVY/GOLD;PURPLE/GOLD;GREEN/NAVY;BLACK/ROSE GOLD;RED/GOLD;BORDEAUX/GOLD;LILAC/WHITE;BLACK/GOLD;NAVY/RED;RED/WHITE</v>
      </c>
      <c r="W19" s="107" t="str" cm="1">
        <f t="array" ref="W19">_xlfn.TEXTJOIN(";", TRUE, _xlfn.UNIQUE(_xlfn._xlws.FILTER(F$3:F$10029, C$3:C$10029=C19)))</f>
        <v>S;M;L;XL</v>
      </c>
      <c r="X19" s="101" t="str">
        <f>IF(E19&gt;0,+VLOOKUP($E19,'CODE GENERATOR'!$D:$AC,19,FALSE),0)</f>
        <v>2402_S01_33930</v>
      </c>
      <c r="Y19" s="101" t="str">
        <f>IF(E19&gt;0,+VLOOKUP($E19,'CODE GENERATOR'!$D:$AC,20,FALSE),0)</f>
        <v>2402_S01_33932</v>
      </c>
      <c r="Z19" s="101" t="str">
        <f>IF(E19&gt;0,+VLOOKUP($E19,'CODE GENERATOR'!$D:$AC,21,FALSE),0)</f>
        <v>2402_S01_33933</v>
      </c>
      <c r="AA19" s="101" t="str">
        <f>IF(E19&gt;0,+VLOOKUP($E19,'CODE GENERATOR'!$D:$AC,22,FALSE),0)</f>
        <v>2402_S01_33935</v>
      </c>
      <c r="AB19" s="101" t="str">
        <f>IF(E19&gt;0,+VLOOKUP($E19,'CODE GENERATOR'!$D:$AC,23,FALSE),0)</f>
        <v>2209_O_Z3A8131</v>
      </c>
      <c r="AC19" s="101" t="str">
        <f>IF(E19&gt;0,+VLOOKUP($E19,'CODE GENERATOR'!$D:$AC,24,FALSE),0)</f>
        <v/>
      </c>
      <c r="AD19" s="101" t="str">
        <f>IF(E19&gt;0,+VLOOKUP($E19,'CODE GENERATOR'!$D:$AC,25,FALSE),0)</f>
        <v/>
      </c>
      <c r="AE19" s="101" t="str">
        <f>IF(E19&gt;0,+VLOOKUP($E19,'CODE GENERATOR'!$D:$AC,26,FALSE),0)</f>
        <v/>
      </c>
      <c r="AF19" s="149" t="str">
        <f>IF($C19&gt;0,$C19&amp;" "&amp;$P19&amp;" "&amp;+VLOOKUP($C19,'STYLE NAMES'!$B:$AC,10,FALSE),"""")</f>
        <v>TORONTO RED/GOLD FLEECE BLANKET</v>
      </c>
      <c r="AG19" s="101" t="str">
        <f>"Enjoy our "&amp;(AF19)&amp;"; "&amp;IF(C19&gt;0,+VLOOKUP($C19,'STYLE NAMES'!$B:$AC,11,FALSE),"")</f>
        <v>Enjoy our TORONTO RED/GOLD FLEECE BLANKET; High density and high quality cooler fleece blanket will keep your horse extra warm while allowing cool down.
These soft and beautiful fleece blankets come in a wide variety of profound and nice colors.</v>
      </c>
      <c r="AH19" s="101" t="str">
        <f>IF(C19&gt;0,+VLOOKUP($C19,'STYLE NAMES'!$B:$AC,12,FALSE),"")</f>
        <v xml:space="preserve">*High density fleece fabric
*Super soft hand feel
*Keeps warmer with respect to traditional standard density fleece blankets
Composition:
100% Polyester
</v>
      </c>
      <c r="AI19" s="101" t="str">
        <f>IF(C19&gt;0,+VLOOKUP($C19,'STYLE NAMES'!$B:$AC,13,FALSE),"")</f>
        <v>Machine Wash at 30°C
Mild process
Do not bleach
Do NOT Tumble Dry</v>
      </c>
      <c r="AJ19" s="149" t="str">
        <f>IF($C19&gt;0,$C19&amp;" "&amp;$P19&amp;" "&amp;+VLOOKUP($C19,'STYLE NAMES'!$B:$AC,14,FALSE),"""")</f>
        <v>TORONTO RED/GOLD POLAR BLANKET</v>
      </c>
      <c r="AK19" s="149" t="str">
        <f>"Cavalier SanMarco tarafından tasarlanan "&amp;(AJ19)&amp;"; "&amp;IF(C19&gt;0,+VLOOKUP($C19,'STYLE NAMES'!$B:$AC,15,FALSE),"")</f>
        <v>Cavalier SanMarco tarafından tasarlanan TORONTO RED/GOLD POLAR BLANKET; Yüksek denye ve kaliteli, polar ter blanketleri atınızı ekstra sıcak tutarken soğumasına da olanak tanır.
Bu yumuşak ve güzel polar battaniyeler çok çeşitli, derin ve hoş renklerde sunuluyor</v>
      </c>
      <c r="AL19" s="149" t="str">
        <f>IF(C19&gt;0,+VLOOKUP($C19,'STYLE NAMES'!$B:$AC,16,FALSE),"")</f>
        <v>*Yüksek denye polar kumaş
*Süper yumuşak tuşe
*Geleneksel standart denye polar blanketlere göre daha sıcak tutar
Kompozisyon:
%100 Polyester</v>
      </c>
      <c r="AM19" s="149" t="str">
        <f>IF(C19&gt;0,+VLOOKUP($C19,'STYLE NAMES'!$B:$AC,17,FALSE),"")</f>
        <v>Makinede 30°C' de Yıkayın
Hassas Yıkama
Çamaşır suyu kullanmayın
Kurutma Makinesinde Kurutmayın</v>
      </c>
      <c r="AN19" s="149" t="str">
        <f>IF($C19&gt;0,$C19&amp;" "&amp;$P19&amp;" "&amp;+VLOOKUP($C19,'STYLE NAMES'!$B:$AC,18,FALSE),"""")</f>
        <v>TORONTO RED/GOLD COPERTA IN PILE</v>
      </c>
      <c r="AO19" s="101" t="str">
        <f>"Disegnato da Cavalier SanMarco "&amp;(AN19)&amp;"; "&amp;IF(C19&gt;0,+VLOOKUP($C19,'STYLE NAMES'!$B:$AC,19,FALSE),"")</f>
        <v>Disegnato da Cavalier SanMarco TORONTO RED/GOLD COPERTA IN PILE; Coperta in pile refrigerante ad alta densità e alta qualità manterrà il tuo cavallo extra caldo mentre si raffredda. Queste morbide e bellissime coperte in pile sono disponibili in una vasta gamma di colori intensi e piacevoli.</v>
      </c>
      <c r="AP19" s="101" t="str">
        <f>IF(C19&gt;0,+VLOOKUP($C19,'STYLE NAMES'!$B:$AC,20,FALSE),"")</f>
        <v>Tessuto in pile ad alta densità
Sensazione super morbida al tatto 
Mantiene più caldo rispetto alle tradizionali coperte in pile a densità standard 
Composizione: 
100% Poliestere</v>
      </c>
      <c r="AQ19" s="101" t="str">
        <f>IF(C19&gt;0,+VLOOKUP($C19,'STYLE NAMES'!$B:$AC,21,FALSE),"")</f>
        <v>Lavare in lavatrice a 30°C Ciclo delicato 
Non candeggiare 
Non asciugare in asciugatrice</v>
      </c>
      <c r="AR19" s="101">
        <f>IF(D19&gt;0,+VLOOKUP($C19,'STYLE NAMES'!$B:$AC,22,FALSE),"")</f>
        <v>0</v>
      </c>
      <c r="AS19" s="101">
        <f>IF(E19&gt;0,+VLOOKUP($C19,'STYLE NAMES'!$B:$AC,23,FALSE),"")</f>
        <v>0</v>
      </c>
      <c r="AT19" s="101">
        <f>IF(F19&gt;0,+VLOOKUP($C19,'STYLE NAMES'!$B:$AC,24,FALSE),"")</f>
        <v>0</v>
      </c>
      <c r="AU19" s="101">
        <f>IF(G19&gt;0,+VLOOKUP($C19,'STYLE NAMES'!$B:$AC,25,FALSE),"")</f>
        <v>0</v>
      </c>
      <c r="AV19" s="101">
        <f>+VLOOKUP($S19,'CODE GENERATOR'!$P:$AM,15,FALSE)</f>
        <v>0</v>
      </c>
      <c r="AW19" s="101">
        <f>+VLOOKUP($S19,'CODE GENERATOR'!$P:$AM,16,FALSE)</f>
        <v>0</v>
      </c>
      <c r="AX19" s="101">
        <f>+VLOOKUP($S19,'CODE GENERATOR'!$P:$AM,17,FALSE)</f>
        <v>0</v>
      </c>
      <c r="AY19" s="101">
        <f>+VLOOKUP($S19,'CODE GENERATOR'!$P:$AM,18,FALSE)</f>
        <v>0</v>
      </c>
      <c r="AZ19" s="101">
        <f>+VLOOKUP($S19,'CODE GENERATOR'!$P:$AM,19,FALSE)</f>
        <v>0</v>
      </c>
      <c r="BA19" s="101">
        <f>+VLOOKUP($S19,'CODE GENERATOR'!$P:$AM,20,FALSE)</f>
        <v>0</v>
      </c>
      <c r="BB19" s="101">
        <f>+VLOOKUP($S19,'CODE GENERATOR'!$P:$AM,21,FALSE)</f>
        <v>0</v>
      </c>
      <c r="BC19" s="101">
        <f>+VLOOKUP($S19,'CODE GENERATOR'!$P:$AM,22,FALSE)</f>
        <v>0</v>
      </c>
      <c r="BD19" s="101">
        <f>+VLOOKUP($S19,'CODE GENERATOR'!$P:$AM,23,FALSE)</f>
        <v>0</v>
      </c>
      <c r="BE19" s="101">
        <f>+VLOOKUP($S19,'CODE GENERATOR'!$P:$AM,24,FALSE)</f>
        <v>0</v>
      </c>
      <c r="BF19" s="101">
        <f>IF(C19&gt;0,+VLOOKUP(G19,'CATEGORY ID'!$A$1:$L$118,3,FALSE),"")</f>
        <v>5</v>
      </c>
      <c r="BG19" s="101">
        <f>IF(C19&gt;0,+VLOOKUP(H19,'CATEGORY ID'!$D$1:$L$118,3,FALSE),"")</f>
        <v>5</v>
      </c>
      <c r="BH19" s="101">
        <f>IF(C19&gt;0,+VLOOKUP((+H19&amp;I19),'CATEGORY ID'!$H$1:$I$121,2,FALSE),"")</f>
        <v>59</v>
      </c>
      <c r="BJ19" s="101">
        <f>IF(C19&gt;0,IF(COUNTIF('CATEGORY ID'!$K$1:$K$121,+H19&amp;K19) &gt; 0, +VLOOKUP(+H19&amp;K19,'CATEGORY ID'!$K$1:$L$121,2,FALSE),""),"")</f>
        <v>175</v>
      </c>
      <c r="BK19" s="101" t="str">
        <f>IF(C19&gt;0,IF(COUNTIF('CATEGORY ID'!$K$124:$K$165, +VLOOKUP(C19,'STYLE NAMES'!$B:$AE,30,FALSE)) &gt; 0, +VLOOKUP(VLOOKUP(C19,'STYLE NAMES'!$B:$AE,30,FALSE),'CATEGORY ID'!K:M,2,FALSE),""),"")</f>
        <v/>
      </c>
      <c r="BR19" s="101" t="str" cm="1">
        <f t="array" ref="BR19">IF(C19&gt;0,_xlfn.TEXTJOIN(";", TRUE,_xlfn.UNIQUE(_xlfn._xlws.FILTER(BF19:BQ19,(BF19:BQ19&gt;0)),TRUE,FALSE)),"")&amp;";"&amp;BS19</f>
        <v>5;59;175;</v>
      </c>
      <c r="BU19" s="106">
        <f>IF(C19&gt;0,+VLOOKUP($C19,'STYLE NAMES'!$B:$AC,26,FALSE),"")</f>
        <v>89.9</v>
      </c>
      <c r="BV19" s="106">
        <f>IF(C19&gt;0,+VLOOKUP($C19,'STYLE NAMES'!$B:$AC,27,FALSE),"")</f>
        <v>4940</v>
      </c>
      <c r="BW19" s="106">
        <f>IF(C19&gt;0,+VLOOKUP($C19,'STYLE NAMES'!$B:$AC,28,FALSE),"")</f>
        <v>103.38500000000001</v>
      </c>
      <c r="BY19"/>
      <c r="BZ19" s="101">
        <v>99</v>
      </c>
      <c r="CA19" s="137">
        <f t="shared" si="3"/>
        <v>1</v>
      </c>
      <c r="CB19" s="137">
        <f>+VLOOKUP(C19,'[2]STYLES &amp; MODELS MATRIX'!$A:$G,7,FALSE)</f>
        <v>0</v>
      </c>
      <c r="CC19" s="137" t="str">
        <f>+VLOOKUP(C19,'[1]STYLES &amp; SIZE CHARTS'!$A:$H,8,FALSE)</f>
        <v>HP-RUGS1</v>
      </c>
      <c r="CD19" s="137"/>
      <c r="CE19" s="205" t="s">
        <v>3458</v>
      </c>
      <c r="CF19" s="141" t="s">
        <v>3472</v>
      </c>
    </row>
    <row r="20" spans="1:84" s="101" customFormat="1" ht="12" customHeight="1" x14ac:dyDescent="0.2">
      <c r="A20" s="102">
        <f t="shared" si="1"/>
        <v>8683711000280</v>
      </c>
      <c r="B20" s="103" t="s">
        <v>2245</v>
      </c>
      <c r="C20" s="101" t="s">
        <v>688</v>
      </c>
      <c r="D20" s="101" t="s">
        <v>689</v>
      </c>
      <c r="E20" s="203" t="s">
        <v>2253</v>
      </c>
      <c r="F20" s="101" t="s">
        <v>2247</v>
      </c>
      <c r="G20" s="101" t="str">
        <f>IF(C20&gt;0,+VLOOKUP($C20,'STYLE NAMES'!$B:$AC,4,FALSE),"")</f>
        <v>HORSE</v>
      </c>
      <c r="H20" s="101" t="str">
        <f>IF(C20&gt;0,+VLOOKUP($C20,'STYLE NAMES'!$B:$AC,5,FALSE),"")</f>
        <v>HORSE</v>
      </c>
      <c r="I20" s="101" t="str">
        <f>IF(C20&gt;0,+VLOOKUP($C20,'STYLE NAMES'!$B:$AC,6,FALSE),"")</f>
        <v>RUGS</v>
      </c>
      <c r="J20" s="101" t="str">
        <f>IF(C20&gt;0,+VLOOKUP($C20,'STYLE NAMES'!$B:$AC,7,FALSE),"")</f>
        <v>FULL</v>
      </c>
      <c r="K20" s="101" t="str">
        <f>IF(C20&gt;0,+VLOOKUP($C20,'STYLE NAMES'!$B:$AC,8,FALSE),"")</f>
        <v>FLEECE BLANKETS</v>
      </c>
      <c r="L20" s="101" t="str">
        <f>IF(E20&gt;0,+VLOOKUP($E20,'CODE GENERATOR'!$D:$T,3,FALSE),"")</f>
        <v>W</v>
      </c>
      <c r="M20" s="101" t="str">
        <f>IF(E20&gt;0,+VLOOKUP($E20,'CODE GENERATOR'!$D:$T,4,FALSE),"")</f>
        <v>FLEECE</v>
      </c>
      <c r="N20" s="101" t="str">
        <f>IF(E20&gt;0,+VLOOKUP($E20,'CODE GENERATOR'!$D:$T,6,FALSE),"")</f>
        <v>RED</v>
      </c>
      <c r="O20" s="101" t="str">
        <f>IF(E20&gt;0,+VLOOKUP($E20,'CODE GENERATOR'!$D:$T,7,FALSE),"")</f>
        <v>GOLD</v>
      </c>
      <c r="P20" s="101" t="str">
        <f t="shared" si="2"/>
        <v>RED/GOLD</v>
      </c>
      <c r="Q20" s="104" t="str">
        <f>IF(E20&gt;0,+VLOOKUP($E20,'CODE GENERATOR'!$D:$T,11,FALSE),"")</f>
        <v>H.RUGFL_FLC0001</v>
      </c>
      <c r="R20" s="104" t="str">
        <f>IF(E20&gt;0,+VLOOKUP($E20,'CODE GENERATOR'!$D:$T,12,FALSE),"")</f>
        <v>FLC0001REDGLD</v>
      </c>
      <c r="S20" s="104" t="str">
        <f>IF(E20&gt;0,+VLOOKUP($E20,'CODE GENERATOR'!$D:$T,13,FALSE),"")</f>
        <v>H.RUGFL_FLC0001_FLC0001REDGLD</v>
      </c>
      <c r="T20" s="104" t="str">
        <f t="shared" si="0"/>
        <v>H.RUGFL_FLC0001_FLC0001REDGLD_M</v>
      </c>
      <c r="U20" s="105">
        <v>8683711000280</v>
      </c>
      <c r="V20" s="107" t="str" cm="1">
        <f t="array" ref="V20">_xlfn.TEXTJOIN(";", TRUE, _xlfn.UNIQUE(_xlfn._xlws.FILTER(P$3:P$10029, C$3:C$10029=C20)))</f>
        <v>NAVY/GOLD;PURPLE/GOLD;GREEN/NAVY;BLACK/ROSE GOLD;RED/GOLD;BORDEAUX/GOLD;LILAC/WHITE;BLACK/GOLD;NAVY/RED;RED/WHITE</v>
      </c>
      <c r="W20" s="107" t="str" cm="1">
        <f t="array" ref="W20">_xlfn.TEXTJOIN(";", TRUE, _xlfn.UNIQUE(_xlfn._xlws.FILTER(F$3:F$10029, C$3:C$10029=C20)))</f>
        <v>S;M;L;XL</v>
      </c>
      <c r="X20" s="101" t="str">
        <f>IF(E20&gt;0,+VLOOKUP($E20,'CODE GENERATOR'!$D:$AC,19,FALSE),0)</f>
        <v>2402_S01_33930</v>
      </c>
      <c r="Y20" s="101" t="str">
        <f>IF(E20&gt;0,+VLOOKUP($E20,'CODE GENERATOR'!$D:$AC,20,FALSE),0)</f>
        <v>2402_S01_33932</v>
      </c>
      <c r="Z20" s="101" t="str">
        <f>IF(E20&gt;0,+VLOOKUP($E20,'CODE GENERATOR'!$D:$AC,21,FALSE),0)</f>
        <v>2402_S01_33933</v>
      </c>
      <c r="AA20" s="101" t="str">
        <f>IF(E20&gt;0,+VLOOKUP($E20,'CODE GENERATOR'!$D:$AC,22,FALSE),0)</f>
        <v>2402_S01_33935</v>
      </c>
      <c r="AB20" s="101" t="str">
        <f>IF(E20&gt;0,+VLOOKUP($E20,'CODE GENERATOR'!$D:$AC,23,FALSE),0)</f>
        <v>2209_O_Z3A8131</v>
      </c>
      <c r="AC20" s="101" t="str">
        <f>IF(E20&gt;0,+VLOOKUP($E20,'CODE GENERATOR'!$D:$AC,24,FALSE),0)</f>
        <v/>
      </c>
      <c r="AD20" s="101" t="str">
        <f>IF(E20&gt;0,+VLOOKUP($E20,'CODE GENERATOR'!$D:$AC,25,FALSE),0)</f>
        <v/>
      </c>
      <c r="AE20" s="101" t="str">
        <f>IF(E20&gt;0,+VLOOKUP($E20,'CODE GENERATOR'!$D:$AC,26,FALSE),0)</f>
        <v/>
      </c>
      <c r="AF20" s="149" t="str">
        <f>IF($C20&gt;0,$C20&amp;" "&amp;$P20&amp;" "&amp;+VLOOKUP($C20,'STYLE NAMES'!$B:$AC,10,FALSE),"""")</f>
        <v>TORONTO RED/GOLD FLEECE BLANKET</v>
      </c>
      <c r="AG20" s="101" t="str">
        <f>"Enjoy our "&amp;(AF20)&amp;"; "&amp;IF(C20&gt;0,+VLOOKUP($C20,'STYLE NAMES'!$B:$AC,11,FALSE),"")</f>
        <v>Enjoy our TORONTO RED/GOLD FLEECE BLANKET; High density and high quality cooler fleece blanket will keep your horse extra warm while allowing cool down.
These soft and beautiful fleece blankets come in a wide variety of profound and nice colors.</v>
      </c>
      <c r="AH20" s="101" t="str">
        <f>IF(C20&gt;0,+VLOOKUP($C20,'STYLE NAMES'!$B:$AC,12,FALSE),"")</f>
        <v xml:space="preserve">*High density fleece fabric
*Super soft hand feel
*Keeps warmer with respect to traditional standard density fleece blankets
Composition:
100% Polyester
</v>
      </c>
      <c r="AI20" s="101" t="str">
        <f>IF(C20&gt;0,+VLOOKUP($C20,'STYLE NAMES'!$B:$AC,13,FALSE),"")</f>
        <v>Machine Wash at 30°C
Mild process
Do not bleach
Do NOT Tumble Dry</v>
      </c>
      <c r="AJ20" s="149" t="str">
        <f>IF($C20&gt;0,$C20&amp;" "&amp;$P20&amp;" "&amp;+VLOOKUP($C20,'STYLE NAMES'!$B:$AC,14,FALSE),"""")</f>
        <v>TORONTO RED/GOLD POLAR BLANKET</v>
      </c>
      <c r="AK20" s="149" t="str">
        <f>"Cavalier SanMarco tarafından tasarlanan "&amp;(AJ20)&amp;"; "&amp;IF(C20&gt;0,+VLOOKUP($C20,'STYLE NAMES'!$B:$AC,15,FALSE),"")</f>
        <v>Cavalier SanMarco tarafından tasarlanan TORONTO RED/GOLD POLAR BLANKET; Yüksek denye ve kaliteli, polar ter blanketleri atınızı ekstra sıcak tutarken soğumasına da olanak tanır.
Bu yumuşak ve güzel polar battaniyeler çok çeşitli, derin ve hoş renklerde sunuluyor</v>
      </c>
      <c r="AL20" s="149" t="str">
        <f>IF(C20&gt;0,+VLOOKUP($C20,'STYLE NAMES'!$B:$AC,16,FALSE),"")</f>
        <v>*Yüksek denye polar kumaş
*Süper yumuşak tuşe
*Geleneksel standart denye polar blanketlere göre daha sıcak tutar
Kompozisyon:
%100 Polyester</v>
      </c>
      <c r="AM20" s="149" t="str">
        <f>IF(C20&gt;0,+VLOOKUP($C20,'STYLE NAMES'!$B:$AC,17,FALSE),"")</f>
        <v>Makinede 30°C' de Yıkayın
Hassas Yıkama
Çamaşır suyu kullanmayın
Kurutma Makinesinde Kurutmayın</v>
      </c>
      <c r="AN20" s="149" t="str">
        <f>IF($C20&gt;0,$C20&amp;" "&amp;$P20&amp;" "&amp;+VLOOKUP($C20,'STYLE NAMES'!$B:$AC,18,FALSE),"""")</f>
        <v>TORONTO RED/GOLD COPERTA IN PILE</v>
      </c>
      <c r="AO20" s="101" t="str">
        <f>"Disegnato da Cavalier SanMarco "&amp;(AN20)&amp;"; "&amp;IF(C20&gt;0,+VLOOKUP($C20,'STYLE NAMES'!$B:$AC,19,FALSE),"")</f>
        <v>Disegnato da Cavalier SanMarco TORONTO RED/GOLD COPERTA IN PILE; Coperta in pile refrigerante ad alta densità e alta qualità manterrà il tuo cavallo extra caldo mentre si raffredda. Queste morbide e bellissime coperte in pile sono disponibili in una vasta gamma di colori intensi e piacevoli.</v>
      </c>
      <c r="AP20" s="101" t="str">
        <f>IF(C20&gt;0,+VLOOKUP($C20,'STYLE NAMES'!$B:$AC,20,FALSE),"")</f>
        <v>Tessuto in pile ad alta densità
Sensazione super morbida al tatto 
Mantiene più caldo rispetto alle tradizionali coperte in pile a densità standard 
Composizione: 
100% Poliestere</v>
      </c>
      <c r="AQ20" s="101" t="str">
        <f>IF(C20&gt;0,+VLOOKUP($C20,'STYLE NAMES'!$B:$AC,21,FALSE),"")</f>
        <v>Lavare in lavatrice a 30°C Ciclo delicato 
Non candeggiare 
Non asciugare in asciugatrice</v>
      </c>
      <c r="AR20" s="101">
        <f>IF(D20&gt;0,+VLOOKUP($C20,'STYLE NAMES'!$B:$AC,22,FALSE),"")</f>
        <v>0</v>
      </c>
      <c r="AS20" s="101">
        <f>IF(E20&gt;0,+VLOOKUP($C20,'STYLE NAMES'!$B:$AC,23,FALSE),"")</f>
        <v>0</v>
      </c>
      <c r="AT20" s="101">
        <f>IF(F20&gt;0,+VLOOKUP($C20,'STYLE NAMES'!$B:$AC,24,FALSE),"")</f>
        <v>0</v>
      </c>
      <c r="AU20" s="101">
        <f>IF(G20&gt;0,+VLOOKUP($C20,'STYLE NAMES'!$B:$AC,25,FALSE),"")</f>
        <v>0</v>
      </c>
      <c r="AV20" s="101">
        <f>+VLOOKUP($S20,'CODE GENERATOR'!$P:$AM,15,FALSE)</f>
        <v>0</v>
      </c>
      <c r="AW20" s="101">
        <f>+VLOOKUP($S20,'CODE GENERATOR'!$P:$AM,16,FALSE)</f>
        <v>0</v>
      </c>
      <c r="AX20" s="101">
        <f>+VLOOKUP($S20,'CODE GENERATOR'!$P:$AM,17,FALSE)</f>
        <v>0</v>
      </c>
      <c r="AY20" s="101">
        <f>+VLOOKUP($S20,'CODE GENERATOR'!$P:$AM,18,FALSE)</f>
        <v>0</v>
      </c>
      <c r="AZ20" s="101">
        <f>+VLOOKUP($S20,'CODE GENERATOR'!$P:$AM,19,FALSE)</f>
        <v>0</v>
      </c>
      <c r="BA20" s="101">
        <f>+VLOOKUP($S20,'CODE GENERATOR'!$P:$AM,20,FALSE)</f>
        <v>0</v>
      </c>
      <c r="BB20" s="101">
        <f>+VLOOKUP($S20,'CODE GENERATOR'!$P:$AM,21,FALSE)</f>
        <v>0</v>
      </c>
      <c r="BC20" s="101">
        <f>+VLOOKUP($S20,'CODE GENERATOR'!$P:$AM,22,FALSE)</f>
        <v>0</v>
      </c>
      <c r="BD20" s="101">
        <f>+VLOOKUP($S20,'CODE GENERATOR'!$P:$AM,23,FALSE)</f>
        <v>0</v>
      </c>
      <c r="BE20" s="101">
        <f>+VLOOKUP($S20,'CODE GENERATOR'!$P:$AM,24,FALSE)</f>
        <v>0</v>
      </c>
      <c r="BF20" s="101">
        <f>IF(C20&gt;0,+VLOOKUP(G20,'CATEGORY ID'!$A$1:$L$118,3,FALSE),"")</f>
        <v>5</v>
      </c>
      <c r="BG20" s="101">
        <f>IF(C20&gt;0,+VLOOKUP(H20,'CATEGORY ID'!$D$1:$L$118,3,FALSE),"")</f>
        <v>5</v>
      </c>
      <c r="BH20" s="101">
        <f>IF(C20&gt;0,+VLOOKUP((+H20&amp;I20),'CATEGORY ID'!$H$1:$I$121,2,FALSE),"")</f>
        <v>59</v>
      </c>
      <c r="BJ20" s="101">
        <f>IF(C20&gt;0,IF(COUNTIF('CATEGORY ID'!$K$1:$K$121,+H20&amp;K20) &gt; 0, +VLOOKUP(+H20&amp;K20,'CATEGORY ID'!$K$1:$L$121,2,FALSE),""),"")</f>
        <v>175</v>
      </c>
      <c r="BK20" s="101" t="str">
        <f>IF(C20&gt;0,IF(COUNTIF('CATEGORY ID'!$K$124:$K$165, +VLOOKUP(C20,'STYLE NAMES'!$B:$AE,30,FALSE)) &gt; 0, +VLOOKUP(VLOOKUP(C20,'STYLE NAMES'!$B:$AE,30,FALSE),'CATEGORY ID'!K:M,2,FALSE),""),"")</f>
        <v/>
      </c>
      <c r="BR20" s="101" t="str" cm="1">
        <f t="array" ref="BR20">IF(C20&gt;0,_xlfn.TEXTJOIN(";", TRUE,_xlfn.UNIQUE(_xlfn._xlws.FILTER(BF20:BQ20,(BF20:BQ20&gt;0)),TRUE,FALSE)),"")&amp;";"&amp;BS20</f>
        <v>5;59;175;</v>
      </c>
      <c r="BU20" s="106">
        <f>IF(C20&gt;0,+VLOOKUP($C20,'STYLE NAMES'!$B:$AC,26,FALSE),"")</f>
        <v>89.9</v>
      </c>
      <c r="BV20" s="106">
        <f>IF(C20&gt;0,+VLOOKUP($C20,'STYLE NAMES'!$B:$AC,27,FALSE),"")</f>
        <v>4940</v>
      </c>
      <c r="BW20" s="106">
        <f>IF(C20&gt;0,+VLOOKUP($C20,'STYLE NAMES'!$B:$AC,28,FALSE),"")</f>
        <v>103.38500000000001</v>
      </c>
      <c r="BY20"/>
      <c r="BZ20" s="101">
        <v>99</v>
      </c>
      <c r="CA20" s="137">
        <f t="shared" si="3"/>
        <v>1</v>
      </c>
      <c r="CB20" s="137">
        <f>+VLOOKUP(C20,'[2]STYLES &amp; MODELS MATRIX'!$A:$G,7,FALSE)</f>
        <v>0</v>
      </c>
      <c r="CC20" s="137" t="str">
        <f>+VLOOKUP(C20,'[1]STYLES &amp; SIZE CHARTS'!$A:$H,8,FALSE)</f>
        <v>HP-RUGS1</v>
      </c>
      <c r="CD20" s="137"/>
      <c r="CE20" s="205" t="s">
        <v>3500</v>
      </c>
      <c r="CF20" s="141" t="s">
        <v>3501</v>
      </c>
    </row>
    <row r="21" spans="1:84" s="101" customFormat="1" ht="12" customHeight="1" x14ac:dyDescent="0.2">
      <c r="A21" s="102">
        <f t="shared" si="1"/>
        <v>8683711000297</v>
      </c>
      <c r="B21" s="103" t="s">
        <v>2245</v>
      </c>
      <c r="C21" s="101" t="s">
        <v>688</v>
      </c>
      <c r="D21" s="101" t="s">
        <v>689</v>
      </c>
      <c r="E21" s="203" t="s">
        <v>2253</v>
      </c>
      <c r="F21" s="101" t="s">
        <v>2248</v>
      </c>
      <c r="G21" s="101" t="str">
        <f>IF(C21&gt;0,+VLOOKUP($C21,'STYLE NAMES'!$B:$AC,4,FALSE),"")</f>
        <v>HORSE</v>
      </c>
      <c r="H21" s="101" t="str">
        <f>IF(C21&gt;0,+VLOOKUP($C21,'STYLE NAMES'!$B:$AC,5,FALSE),"")</f>
        <v>HORSE</v>
      </c>
      <c r="I21" s="101" t="str">
        <f>IF(C21&gt;0,+VLOOKUP($C21,'STYLE NAMES'!$B:$AC,6,FALSE),"")</f>
        <v>RUGS</v>
      </c>
      <c r="J21" s="101" t="str">
        <f>IF(C21&gt;0,+VLOOKUP($C21,'STYLE NAMES'!$B:$AC,7,FALSE),"")</f>
        <v>FULL</v>
      </c>
      <c r="K21" s="101" t="str">
        <f>IF(C21&gt;0,+VLOOKUP($C21,'STYLE NAMES'!$B:$AC,8,FALSE),"")</f>
        <v>FLEECE BLANKETS</v>
      </c>
      <c r="L21" s="101" t="str">
        <f>IF(E21&gt;0,+VLOOKUP($E21,'CODE GENERATOR'!$D:$T,3,FALSE),"")</f>
        <v>W</v>
      </c>
      <c r="M21" s="101" t="str">
        <f>IF(E21&gt;0,+VLOOKUP($E21,'CODE GENERATOR'!$D:$T,4,FALSE),"")</f>
        <v>FLEECE</v>
      </c>
      <c r="N21" s="101" t="str">
        <f>IF(E21&gt;0,+VLOOKUP($E21,'CODE GENERATOR'!$D:$T,6,FALSE),"")</f>
        <v>RED</v>
      </c>
      <c r="O21" s="101" t="str">
        <f>IF(E21&gt;0,+VLOOKUP($E21,'CODE GENERATOR'!$D:$T,7,FALSE),"")</f>
        <v>GOLD</v>
      </c>
      <c r="P21" s="101" t="str">
        <f t="shared" si="2"/>
        <v>RED/GOLD</v>
      </c>
      <c r="Q21" s="104" t="str">
        <f>IF(E21&gt;0,+VLOOKUP($E21,'CODE GENERATOR'!$D:$T,11,FALSE),"")</f>
        <v>H.RUGFL_FLC0001</v>
      </c>
      <c r="R21" s="104" t="str">
        <f>IF(E21&gt;0,+VLOOKUP($E21,'CODE GENERATOR'!$D:$T,12,FALSE),"")</f>
        <v>FLC0001REDGLD</v>
      </c>
      <c r="S21" s="104" t="str">
        <f>IF(E21&gt;0,+VLOOKUP($E21,'CODE GENERATOR'!$D:$T,13,FALSE),"")</f>
        <v>H.RUGFL_FLC0001_FLC0001REDGLD</v>
      </c>
      <c r="T21" s="104" t="str">
        <f t="shared" si="0"/>
        <v>H.RUGFL_FLC0001_FLC0001REDGLD_L</v>
      </c>
      <c r="U21" s="105">
        <v>8683711000297</v>
      </c>
      <c r="V21" s="107" t="str" cm="1">
        <f t="array" ref="V21">_xlfn.TEXTJOIN(";", TRUE, _xlfn.UNIQUE(_xlfn._xlws.FILTER(P$3:P$10029, C$3:C$10029=C21)))</f>
        <v>NAVY/GOLD;PURPLE/GOLD;GREEN/NAVY;BLACK/ROSE GOLD;RED/GOLD;BORDEAUX/GOLD;LILAC/WHITE;BLACK/GOLD;NAVY/RED;RED/WHITE</v>
      </c>
      <c r="W21" s="107" t="str" cm="1">
        <f t="array" ref="W21">_xlfn.TEXTJOIN(";", TRUE, _xlfn.UNIQUE(_xlfn._xlws.FILTER(F$3:F$10029, C$3:C$10029=C21)))</f>
        <v>S;M;L;XL</v>
      </c>
      <c r="X21" s="101" t="str">
        <f>IF(E21&gt;0,+VLOOKUP($E21,'CODE GENERATOR'!$D:$AC,19,FALSE),0)</f>
        <v>2402_S01_33930</v>
      </c>
      <c r="Y21" s="101" t="str">
        <f>IF(E21&gt;0,+VLOOKUP($E21,'CODE GENERATOR'!$D:$AC,20,FALSE),0)</f>
        <v>2402_S01_33932</v>
      </c>
      <c r="Z21" s="101" t="str">
        <f>IF(E21&gt;0,+VLOOKUP($E21,'CODE GENERATOR'!$D:$AC,21,FALSE),0)</f>
        <v>2402_S01_33933</v>
      </c>
      <c r="AA21" s="101" t="str">
        <f>IF(E21&gt;0,+VLOOKUP($E21,'CODE GENERATOR'!$D:$AC,22,FALSE),0)</f>
        <v>2402_S01_33935</v>
      </c>
      <c r="AB21" s="101" t="str">
        <f>IF(E21&gt;0,+VLOOKUP($E21,'CODE GENERATOR'!$D:$AC,23,FALSE),0)</f>
        <v>2209_O_Z3A8131</v>
      </c>
      <c r="AC21" s="101" t="str">
        <f>IF(E21&gt;0,+VLOOKUP($E21,'CODE GENERATOR'!$D:$AC,24,FALSE),0)</f>
        <v/>
      </c>
      <c r="AD21" s="101" t="str">
        <f>IF(E21&gt;0,+VLOOKUP($E21,'CODE GENERATOR'!$D:$AC,25,FALSE),0)</f>
        <v/>
      </c>
      <c r="AE21" s="101" t="str">
        <f>IF(E21&gt;0,+VLOOKUP($E21,'CODE GENERATOR'!$D:$AC,26,FALSE),0)</f>
        <v/>
      </c>
      <c r="AF21" s="149" t="str">
        <f>IF($C21&gt;0,$C21&amp;" "&amp;$P21&amp;" "&amp;+VLOOKUP($C21,'STYLE NAMES'!$B:$AC,10,FALSE),"""")</f>
        <v>TORONTO RED/GOLD FLEECE BLANKET</v>
      </c>
      <c r="AG21" s="101" t="str">
        <f>"Enjoy our "&amp;(AF21)&amp;"; "&amp;IF(C21&gt;0,+VLOOKUP($C21,'STYLE NAMES'!$B:$AC,11,FALSE),"")</f>
        <v>Enjoy our TORONTO RED/GOLD FLEECE BLANKET; High density and high quality cooler fleece blanket will keep your horse extra warm while allowing cool down.
These soft and beautiful fleece blankets come in a wide variety of profound and nice colors.</v>
      </c>
      <c r="AH21" s="101" t="str">
        <f>IF(C21&gt;0,+VLOOKUP($C21,'STYLE NAMES'!$B:$AC,12,FALSE),"")</f>
        <v xml:space="preserve">*High density fleece fabric
*Super soft hand feel
*Keeps warmer with respect to traditional standard density fleece blankets
Composition:
100% Polyester
</v>
      </c>
      <c r="AI21" s="101" t="str">
        <f>IF(C21&gt;0,+VLOOKUP($C21,'STYLE NAMES'!$B:$AC,13,FALSE),"")</f>
        <v>Machine Wash at 30°C
Mild process
Do not bleach
Do NOT Tumble Dry</v>
      </c>
      <c r="AJ21" s="149" t="str">
        <f>IF($C21&gt;0,$C21&amp;" "&amp;$P21&amp;" "&amp;+VLOOKUP($C21,'STYLE NAMES'!$B:$AC,14,FALSE),"""")</f>
        <v>TORONTO RED/GOLD POLAR BLANKET</v>
      </c>
      <c r="AK21" s="149" t="str">
        <f>"Cavalier SanMarco tarafından tasarlanan "&amp;(AJ21)&amp;"; "&amp;IF(C21&gt;0,+VLOOKUP($C21,'STYLE NAMES'!$B:$AC,15,FALSE),"")</f>
        <v>Cavalier SanMarco tarafından tasarlanan TORONTO RED/GOLD POLAR BLANKET; Yüksek denye ve kaliteli, polar ter blanketleri atınızı ekstra sıcak tutarken soğumasına da olanak tanır.
Bu yumuşak ve güzel polar battaniyeler çok çeşitli, derin ve hoş renklerde sunuluyor</v>
      </c>
      <c r="AL21" s="149" t="str">
        <f>IF(C21&gt;0,+VLOOKUP($C21,'STYLE NAMES'!$B:$AC,16,FALSE),"")</f>
        <v>*Yüksek denye polar kumaş
*Süper yumuşak tuşe
*Geleneksel standart denye polar blanketlere göre daha sıcak tutar
Kompozisyon:
%100 Polyester</v>
      </c>
      <c r="AM21" s="149" t="str">
        <f>IF(C21&gt;0,+VLOOKUP($C21,'STYLE NAMES'!$B:$AC,17,FALSE),"")</f>
        <v>Makinede 30°C' de Yıkayın
Hassas Yıkama
Çamaşır suyu kullanmayın
Kurutma Makinesinde Kurutmayın</v>
      </c>
      <c r="AN21" s="149" t="str">
        <f>IF($C21&gt;0,$C21&amp;" "&amp;$P21&amp;" "&amp;+VLOOKUP($C21,'STYLE NAMES'!$B:$AC,18,FALSE),"""")</f>
        <v>TORONTO RED/GOLD COPERTA IN PILE</v>
      </c>
      <c r="AO21" s="101" t="str">
        <f>"Disegnato da Cavalier SanMarco "&amp;(AN21)&amp;"; "&amp;IF(C21&gt;0,+VLOOKUP($C21,'STYLE NAMES'!$B:$AC,19,FALSE),"")</f>
        <v>Disegnato da Cavalier SanMarco TORONTO RED/GOLD COPERTA IN PILE; Coperta in pile refrigerante ad alta densità e alta qualità manterrà il tuo cavallo extra caldo mentre si raffredda. Queste morbide e bellissime coperte in pile sono disponibili in una vasta gamma di colori intensi e piacevoli.</v>
      </c>
      <c r="AP21" s="101" t="str">
        <f>IF(C21&gt;0,+VLOOKUP($C21,'STYLE NAMES'!$B:$AC,20,FALSE),"")</f>
        <v>Tessuto in pile ad alta densità
Sensazione super morbida al tatto 
Mantiene più caldo rispetto alle tradizionali coperte in pile a densità standard 
Composizione: 
100% Poliestere</v>
      </c>
      <c r="AQ21" s="101" t="str">
        <f>IF(C21&gt;0,+VLOOKUP($C21,'STYLE NAMES'!$B:$AC,21,FALSE),"")</f>
        <v>Lavare in lavatrice a 30°C Ciclo delicato 
Non candeggiare 
Non asciugare in asciugatrice</v>
      </c>
      <c r="AR21" s="101">
        <f>IF(D21&gt;0,+VLOOKUP($C21,'STYLE NAMES'!$B:$AC,22,FALSE),"")</f>
        <v>0</v>
      </c>
      <c r="AS21" s="101">
        <f>IF(E21&gt;0,+VLOOKUP($C21,'STYLE NAMES'!$B:$AC,23,FALSE),"")</f>
        <v>0</v>
      </c>
      <c r="AT21" s="101">
        <f>IF(F21&gt;0,+VLOOKUP($C21,'STYLE NAMES'!$B:$AC,24,FALSE),"")</f>
        <v>0</v>
      </c>
      <c r="AU21" s="101">
        <f>IF(G21&gt;0,+VLOOKUP($C21,'STYLE NAMES'!$B:$AC,25,FALSE),"")</f>
        <v>0</v>
      </c>
      <c r="AV21" s="101">
        <f>+VLOOKUP($S21,'CODE GENERATOR'!$P:$AM,15,FALSE)</f>
        <v>0</v>
      </c>
      <c r="AW21" s="101">
        <f>+VLOOKUP($S21,'CODE GENERATOR'!$P:$AM,16,FALSE)</f>
        <v>0</v>
      </c>
      <c r="AX21" s="101">
        <f>+VLOOKUP($S21,'CODE GENERATOR'!$P:$AM,17,FALSE)</f>
        <v>0</v>
      </c>
      <c r="AY21" s="101">
        <f>+VLOOKUP($S21,'CODE GENERATOR'!$P:$AM,18,FALSE)</f>
        <v>0</v>
      </c>
      <c r="AZ21" s="101">
        <f>+VLOOKUP($S21,'CODE GENERATOR'!$P:$AM,19,FALSE)</f>
        <v>0</v>
      </c>
      <c r="BA21" s="101">
        <f>+VLOOKUP($S21,'CODE GENERATOR'!$P:$AM,20,FALSE)</f>
        <v>0</v>
      </c>
      <c r="BB21" s="101">
        <f>+VLOOKUP($S21,'CODE GENERATOR'!$P:$AM,21,FALSE)</f>
        <v>0</v>
      </c>
      <c r="BC21" s="101">
        <f>+VLOOKUP($S21,'CODE GENERATOR'!$P:$AM,22,FALSE)</f>
        <v>0</v>
      </c>
      <c r="BD21" s="101">
        <f>+VLOOKUP($S21,'CODE GENERATOR'!$P:$AM,23,FALSE)</f>
        <v>0</v>
      </c>
      <c r="BE21" s="101">
        <f>+VLOOKUP($S21,'CODE GENERATOR'!$P:$AM,24,FALSE)</f>
        <v>0</v>
      </c>
      <c r="BF21" s="101">
        <f>IF(C21&gt;0,+VLOOKUP(G21,'CATEGORY ID'!$A$1:$L$118,3,FALSE),"")</f>
        <v>5</v>
      </c>
      <c r="BG21" s="101">
        <f>IF(C21&gt;0,+VLOOKUP(H21,'CATEGORY ID'!$D$1:$L$118,3,FALSE),"")</f>
        <v>5</v>
      </c>
      <c r="BH21" s="101">
        <f>IF(C21&gt;0,+VLOOKUP((+H21&amp;I21),'CATEGORY ID'!$H$1:$I$121,2,FALSE),"")</f>
        <v>59</v>
      </c>
      <c r="BJ21" s="101">
        <f>IF(C21&gt;0,IF(COUNTIF('CATEGORY ID'!$K$1:$K$121,+H21&amp;K21) &gt; 0, +VLOOKUP(+H21&amp;K21,'CATEGORY ID'!$K$1:$L$121,2,FALSE),""),"")</f>
        <v>175</v>
      </c>
      <c r="BK21" s="101" t="str">
        <f>IF(C21&gt;0,IF(COUNTIF('CATEGORY ID'!$K$124:$K$165, +VLOOKUP(C21,'STYLE NAMES'!$B:$AE,30,FALSE)) &gt; 0, +VLOOKUP(VLOOKUP(C21,'STYLE NAMES'!$B:$AE,30,FALSE),'CATEGORY ID'!K:M,2,FALSE),""),"")</f>
        <v/>
      </c>
      <c r="BR21" s="101" t="str" cm="1">
        <f t="array" ref="BR21">IF(C21&gt;0,_xlfn.TEXTJOIN(";", TRUE,_xlfn.UNIQUE(_xlfn._xlws.FILTER(BF21:BQ21,(BF21:BQ21&gt;0)),TRUE,FALSE)),"")&amp;";"&amp;BS21</f>
        <v>5;59;175;</v>
      </c>
      <c r="BU21" s="106">
        <f>IF(C21&gt;0,+VLOOKUP($C21,'STYLE NAMES'!$B:$AC,26,FALSE),"")</f>
        <v>89.9</v>
      </c>
      <c r="BV21" s="106">
        <f>IF(C21&gt;0,+VLOOKUP($C21,'STYLE NAMES'!$B:$AC,27,FALSE),"")</f>
        <v>4940</v>
      </c>
      <c r="BW21" s="106">
        <f>IF(C21&gt;0,+VLOOKUP($C21,'STYLE NAMES'!$B:$AC,28,FALSE),"")</f>
        <v>103.38500000000001</v>
      </c>
      <c r="BY21"/>
      <c r="BZ21" s="101">
        <v>99</v>
      </c>
      <c r="CA21" s="137">
        <f t="shared" si="3"/>
        <v>1</v>
      </c>
      <c r="CB21" s="137">
        <f>+VLOOKUP(C21,'[2]STYLES &amp; MODELS MATRIX'!$A:$G,7,FALSE)</f>
        <v>0</v>
      </c>
      <c r="CC21" s="137" t="str">
        <f>+VLOOKUP(C21,'[1]STYLES &amp; SIZE CHARTS'!$A:$H,8,FALSE)</f>
        <v>HP-RUGS1</v>
      </c>
      <c r="CD21" s="137"/>
      <c r="CE21" s="205" t="s">
        <v>3503</v>
      </c>
      <c r="CF21" s="141" t="s">
        <v>3502</v>
      </c>
    </row>
    <row r="22" spans="1:84" s="101" customFormat="1" ht="12" customHeight="1" x14ac:dyDescent="0.2">
      <c r="A22" s="102">
        <f t="shared" si="1"/>
        <v>8683711000303</v>
      </c>
      <c r="B22" s="103" t="s">
        <v>2245</v>
      </c>
      <c r="C22" s="101" t="s">
        <v>688</v>
      </c>
      <c r="D22" s="101" t="s">
        <v>689</v>
      </c>
      <c r="E22" s="203" t="s">
        <v>2253</v>
      </c>
      <c r="F22" s="101" t="s">
        <v>2249</v>
      </c>
      <c r="G22" s="101" t="str">
        <f>IF(C22&gt;0,+VLOOKUP($C22,'STYLE NAMES'!$B:$AC,4,FALSE),"")</f>
        <v>HORSE</v>
      </c>
      <c r="H22" s="101" t="str">
        <f>IF(C22&gt;0,+VLOOKUP($C22,'STYLE NAMES'!$B:$AC,5,FALSE),"")</f>
        <v>HORSE</v>
      </c>
      <c r="I22" s="101" t="str">
        <f>IF(C22&gt;0,+VLOOKUP($C22,'STYLE NAMES'!$B:$AC,6,FALSE),"")</f>
        <v>RUGS</v>
      </c>
      <c r="J22" s="101" t="str">
        <f>IF(C22&gt;0,+VLOOKUP($C22,'STYLE NAMES'!$B:$AC,7,FALSE),"")</f>
        <v>FULL</v>
      </c>
      <c r="K22" s="101" t="str">
        <f>IF(C22&gt;0,+VLOOKUP($C22,'STYLE NAMES'!$B:$AC,8,FALSE),"")</f>
        <v>FLEECE BLANKETS</v>
      </c>
      <c r="L22" s="101" t="str">
        <f>IF(E22&gt;0,+VLOOKUP($E22,'CODE GENERATOR'!$D:$T,3,FALSE),"")</f>
        <v>W</v>
      </c>
      <c r="M22" s="101" t="str">
        <f>IF(E22&gt;0,+VLOOKUP($E22,'CODE GENERATOR'!$D:$T,4,FALSE),"")</f>
        <v>FLEECE</v>
      </c>
      <c r="N22" s="101" t="str">
        <f>IF(E22&gt;0,+VLOOKUP($E22,'CODE GENERATOR'!$D:$T,6,FALSE),"")</f>
        <v>RED</v>
      </c>
      <c r="O22" s="101" t="str">
        <f>IF(E22&gt;0,+VLOOKUP($E22,'CODE GENERATOR'!$D:$T,7,FALSE),"")</f>
        <v>GOLD</v>
      </c>
      <c r="P22" s="101" t="str">
        <f t="shared" si="2"/>
        <v>RED/GOLD</v>
      </c>
      <c r="Q22" s="104" t="str">
        <f>IF(E22&gt;0,+VLOOKUP($E22,'CODE GENERATOR'!$D:$T,11,FALSE),"")</f>
        <v>H.RUGFL_FLC0001</v>
      </c>
      <c r="R22" s="104" t="str">
        <f>IF(E22&gt;0,+VLOOKUP($E22,'CODE GENERATOR'!$D:$T,12,FALSE),"")</f>
        <v>FLC0001REDGLD</v>
      </c>
      <c r="S22" s="104" t="str">
        <f>IF(E22&gt;0,+VLOOKUP($E22,'CODE GENERATOR'!$D:$T,13,FALSE),"")</f>
        <v>H.RUGFL_FLC0001_FLC0001REDGLD</v>
      </c>
      <c r="T22" s="104" t="str">
        <f t="shared" si="0"/>
        <v>H.RUGFL_FLC0001_FLC0001REDGLD_XL</v>
      </c>
      <c r="U22" s="105">
        <v>8683711000303</v>
      </c>
      <c r="V22" s="107" t="str" cm="1">
        <f t="array" ref="V22">_xlfn.TEXTJOIN(";", TRUE, _xlfn.UNIQUE(_xlfn._xlws.FILTER(P$3:P$10029, C$3:C$10029=C22)))</f>
        <v>NAVY/GOLD;PURPLE/GOLD;GREEN/NAVY;BLACK/ROSE GOLD;RED/GOLD;BORDEAUX/GOLD;LILAC/WHITE;BLACK/GOLD;NAVY/RED;RED/WHITE</v>
      </c>
      <c r="W22" s="107" t="str" cm="1">
        <f t="array" ref="W22">_xlfn.TEXTJOIN(";", TRUE, _xlfn.UNIQUE(_xlfn._xlws.FILTER(F$3:F$10029, C$3:C$10029=C22)))</f>
        <v>S;M;L;XL</v>
      </c>
      <c r="X22" s="101" t="str">
        <f>IF(E22&gt;0,+VLOOKUP($E22,'CODE GENERATOR'!$D:$AC,19,FALSE),0)</f>
        <v>2402_S01_33930</v>
      </c>
      <c r="Y22" s="101" t="str">
        <f>IF(E22&gt;0,+VLOOKUP($E22,'CODE GENERATOR'!$D:$AC,20,FALSE),0)</f>
        <v>2402_S01_33932</v>
      </c>
      <c r="Z22" s="101" t="str">
        <f>IF(E22&gt;0,+VLOOKUP($E22,'CODE GENERATOR'!$D:$AC,21,FALSE),0)</f>
        <v>2402_S01_33933</v>
      </c>
      <c r="AA22" s="101" t="str">
        <f>IF(E22&gt;0,+VLOOKUP($E22,'CODE GENERATOR'!$D:$AC,22,FALSE),0)</f>
        <v>2402_S01_33935</v>
      </c>
      <c r="AB22" s="101" t="str">
        <f>IF(E22&gt;0,+VLOOKUP($E22,'CODE GENERATOR'!$D:$AC,23,FALSE),0)</f>
        <v>2209_O_Z3A8131</v>
      </c>
      <c r="AC22" s="101" t="str">
        <f>IF(E22&gt;0,+VLOOKUP($E22,'CODE GENERATOR'!$D:$AC,24,FALSE),0)</f>
        <v/>
      </c>
      <c r="AD22" s="101" t="str">
        <f>IF(E22&gt;0,+VLOOKUP($E22,'CODE GENERATOR'!$D:$AC,25,FALSE),0)</f>
        <v/>
      </c>
      <c r="AE22" s="101" t="str">
        <f>IF(E22&gt;0,+VLOOKUP($E22,'CODE GENERATOR'!$D:$AC,26,FALSE),0)</f>
        <v/>
      </c>
      <c r="AF22" s="149" t="str">
        <f>IF($C22&gt;0,$C22&amp;" "&amp;$P22&amp;" "&amp;+VLOOKUP($C22,'STYLE NAMES'!$B:$AC,10,FALSE),"""")</f>
        <v>TORONTO RED/GOLD FLEECE BLANKET</v>
      </c>
      <c r="AG22" s="101" t="str">
        <f>"Enjoy our "&amp;(AF22)&amp;"; "&amp;IF(C22&gt;0,+VLOOKUP($C22,'STYLE NAMES'!$B:$AC,11,FALSE),"")</f>
        <v>Enjoy our TORONTO RED/GOLD FLEECE BLANKET; High density and high quality cooler fleece blanket will keep your horse extra warm while allowing cool down.
These soft and beautiful fleece blankets come in a wide variety of profound and nice colors.</v>
      </c>
      <c r="AH22" s="101" t="str">
        <f>IF(C22&gt;0,+VLOOKUP($C22,'STYLE NAMES'!$B:$AC,12,FALSE),"")</f>
        <v xml:space="preserve">*High density fleece fabric
*Super soft hand feel
*Keeps warmer with respect to traditional standard density fleece blankets
Composition:
100% Polyester
</v>
      </c>
      <c r="AI22" s="101" t="str">
        <f>IF(C22&gt;0,+VLOOKUP($C22,'STYLE NAMES'!$B:$AC,13,FALSE),"")</f>
        <v>Machine Wash at 30°C
Mild process
Do not bleach
Do NOT Tumble Dry</v>
      </c>
      <c r="AJ22" s="149" t="str">
        <f>IF($C22&gt;0,$C22&amp;" "&amp;$P22&amp;" "&amp;+VLOOKUP($C22,'STYLE NAMES'!$B:$AC,14,FALSE),"""")</f>
        <v>TORONTO RED/GOLD POLAR BLANKET</v>
      </c>
      <c r="AK22" s="149" t="str">
        <f>"Cavalier SanMarco tarafından tasarlanan "&amp;(AJ22)&amp;"; "&amp;IF(C22&gt;0,+VLOOKUP($C22,'STYLE NAMES'!$B:$AC,15,FALSE),"")</f>
        <v>Cavalier SanMarco tarafından tasarlanan TORONTO RED/GOLD POLAR BLANKET; Yüksek denye ve kaliteli, polar ter blanketleri atınızı ekstra sıcak tutarken soğumasına da olanak tanır.
Bu yumuşak ve güzel polar battaniyeler çok çeşitli, derin ve hoş renklerde sunuluyor</v>
      </c>
      <c r="AL22" s="149" t="str">
        <f>IF(C22&gt;0,+VLOOKUP($C22,'STYLE NAMES'!$B:$AC,16,FALSE),"")</f>
        <v>*Yüksek denye polar kumaş
*Süper yumuşak tuşe
*Geleneksel standart denye polar blanketlere göre daha sıcak tutar
Kompozisyon:
%100 Polyester</v>
      </c>
      <c r="AM22" s="149" t="str">
        <f>IF(C22&gt;0,+VLOOKUP($C22,'STYLE NAMES'!$B:$AC,17,FALSE),"")</f>
        <v>Makinede 30°C' de Yıkayın
Hassas Yıkama
Çamaşır suyu kullanmayın
Kurutma Makinesinde Kurutmayın</v>
      </c>
      <c r="AN22" s="149" t="str">
        <f>IF($C22&gt;0,$C22&amp;" "&amp;$P22&amp;" "&amp;+VLOOKUP($C22,'STYLE NAMES'!$B:$AC,18,FALSE),"""")</f>
        <v>TORONTO RED/GOLD COPERTA IN PILE</v>
      </c>
      <c r="AO22" s="101" t="str">
        <f>"Disegnato da Cavalier SanMarco "&amp;(AN22)&amp;"; "&amp;IF(C22&gt;0,+VLOOKUP($C22,'STYLE NAMES'!$B:$AC,19,FALSE),"")</f>
        <v>Disegnato da Cavalier SanMarco TORONTO RED/GOLD COPERTA IN PILE; Coperta in pile refrigerante ad alta densità e alta qualità manterrà il tuo cavallo extra caldo mentre si raffredda. Queste morbide e bellissime coperte in pile sono disponibili in una vasta gamma di colori intensi e piacevoli.</v>
      </c>
      <c r="AP22" s="101" t="str">
        <f>IF(C22&gt;0,+VLOOKUP($C22,'STYLE NAMES'!$B:$AC,20,FALSE),"")</f>
        <v>Tessuto in pile ad alta densità
Sensazione super morbida al tatto 
Mantiene più caldo rispetto alle tradizionali coperte in pile a densità standard 
Composizione: 
100% Poliestere</v>
      </c>
      <c r="AQ22" s="101" t="str">
        <f>IF(C22&gt;0,+VLOOKUP($C22,'STYLE NAMES'!$B:$AC,21,FALSE),"")</f>
        <v>Lavare in lavatrice a 30°C Ciclo delicato 
Non candeggiare 
Non asciugare in asciugatrice</v>
      </c>
      <c r="AR22" s="101">
        <f>IF(D22&gt;0,+VLOOKUP($C22,'STYLE NAMES'!$B:$AC,22,FALSE),"")</f>
        <v>0</v>
      </c>
      <c r="AS22" s="101">
        <f>IF(E22&gt;0,+VLOOKUP($C22,'STYLE NAMES'!$B:$AC,23,FALSE),"")</f>
        <v>0</v>
      </c>
      <c r="AT22" s="101">
        <f>IF(F22&gt;0,+VLOOKUP($C22,'STYLE NAMES'!$B:$AC,24,FALSE),"")</f>
        <v>0</v>
      </c>
      <c r="AU22" s="101">
        <f>IF(G22&gt;0,+VLOOKUP($C22,'STYLE NAMES'!$B:$AC,25,FALSE),"")</f>
        <v>0</v>
      </c>
      <c r="AV22" s="101">
        <f>+VLOOKUP($S22,'CODE GENERATOR'!$P:$AM,15,FALSE)</f>
        <v>0</v>
      </c>
      <c r="AW22" s="101">
        <f>+VLOOKUP($S22,'CODE GENERATOR'!$P:$AM,16,FALSE)</f>
        <v>0</v>
      </c>
      <c r="AX22" s="101">
        <f>+VLOOKUP($S22,'CODE GENERATOR'!$P:$AM,17,FALSE)</f>
        <v>0</v>
      </c>
      <c r="AY22" s="101">
        <f>+VLOOKUP($S22,'CODE GENERATOR'!$P:$AM,18,FALSE)</f>
        <v>0</v>
      </c>
      <c r="AZ22" s="101">
        <f>+VLOOKUP($S22,'CODE GENERATOR'!$P:$AM,19,FALSE)</f>
        <v>0</v>
      </c>
      <c r="BA22" s="101">
        <f>+VLOOKUP($S22,'CODE GENERATOR'!$P:$AM,20,FALSE)</f>
        <v>0</v>
      </c>
      <c r="BB22" s="101">
        <f>+VLOOKUP($S22,'CODE GENERATOR'!$P:$AM,21,FALSE)</f>
        <v>0</v>
      </c>
      <c r="BC22" s="101">
        <f>+VLOOKUP($S22,'CODE GENERATOR'!$P:$AM,22,FALSE)</f>
        <v>0</v>
      </c>
      <c r="BD22" s="101">
        <f>+VLOOKUP($S22,'CODE GENERATOR'!$P:$AM,23,FALSE)</f>
        <v>0</v>
      </c>
      <c r="BE22" s="101">
        <f>+VLOOKUP($S22,'CODE GENERATOR'!$P:$AM,24,FALSE)</f>
        <v>0</v>
      </c>
      <c r="BF22" s="101">
        <f>IF(C22&gt;0,+VLOOKUP(G22,'CATEGORY ID'!$A$1:$L$118,3,FALSE),"")</f>
        <v>5</v>
      </c>
      <c r="BG22" s="101">
        <f>IF(C22&gt;0,+VLOOKUP(H22,'CATEGORY ID'!$D$1:$L$118,3,FALSE),"")</f>
        <v>5</v>
      </c>
      <c r="BH22" s="101">
        <f>IF(C22&gt;0,+VLOOKUP((+H22&amp;I22),'CATEGORY ID'!$H$1:$I$121,2,FALSE),"")</f>
        <v>59</v>
      </c>
      <c r="BJ22" s="101">
        <f>IF(C22&gt;0,IF(COUNTIF('CATEGORY ID'!$K$1:$K$121,+H22&amp;K22) &gt; 0, +VLOOKUP(+H22&amp;K22,'CATEGORY ID'!$K$1:$L$121,2,FALSE),""),"")</f>
        <v>175</v>
      </c>
      <c r="BK22" s="101" t="str">
        <f>IF(C22&gt;0,IF(COUNTIF('CATEGORY ID'!$K$124:$K$165, +VLOOKUP(C22,'STYLE NAMES'!$B:$AE,30,FALSE)) &gt; 0, +VLOOKUP(VLOOKUP(C22,'STYLE NAMES'!$B:$AE,30,FALSE),'CATEGORY ID'!K:M,2,FALSE),""),"")</f>
        <v/>
      </c>
      <c r="BR22" s="101" t="str" cm="1">
        <f t="array" ref="BR22">IF(C22&gt;0,_xlfn.TEXTJOIN(";", TRUE,_xlfn.UNIQUE(_xlfn._xlws.FILTER(BF22:BQ22,(BF22:BQ22&gt;0)),TRUE,FALSE)),"")&amp;";"&amp;BS22</f>
        <v>5;59;175;</v>
      </c>
      <c r="BU22" s="106">
        <f>IF(C22&gt;0,+VLOOKUP($C22,'STYLE NAMES'!$B:$AC,26,FALSE),"")</f>
        <v>89.9</v>
      </c>
      <c r="BV22" s="106">
        <f>IF(C22&gt;0,+VLOOKUP($C22,'STYLE NAMES'!$B:$AC,27,FALSE),"")</f>
        <v>4940</v>
      </c>
      <c r="BW22" s="106">
        <f>IF(C22&gt;0,+VLOOKUP($C22,'STYLE NAMES'!$B:$AC,28,FALSE),"")</f>
        <v>103.38500000000001</v>
      </c>
      <c r="BY22"/>
      <c r="BZ22" s="101">
        <v>99</v>
      </c>
      <c r="CA22" s="137">
        <f t="shared" si="3"/>
        <v>1</v>
      </c>
      <c r="CB22" s="137">
        <f>+VLOOKUP(C22,'[2]STYLES &amp; MODELS MATRIX'!$A:$G,7,FALSE)</f>
        <v>0</v>
      </c>
      <c r="CC22" s="137" t="str">
        <f>+VLOOKUP(C22,'[1]STYLES &amp; SIZE CHARTS'!$A:$H,8,FALSE)</f>
        <v>HP-RUGS1</v>
      </c>
      <c r="CD22" s="137"/>
      <c r="CE22" s="205" t="s">
        <v>3524</v>
      </c>
      <c r="CF22" s="141" t="s">
        <v>3525</v>
      </c>
    </row>
    <row r="23" spans="1:84" s="101" customFormat="1" ht="12" customHeight="1" x14ac:dyDescent="0.2">
      <c r="A23" s="102">
        <f t="shared" si="1"/>
        <v>8683711000334</v>
      </c>
      <c r="B23" s="103" t="s">
        <v>2245</v>
      </c>
      <c r="C23" s="101" t="s">
        <v>688</v>
      </c>
      <c r="D23" s="101" t="s">
        <v>689</v>
      </c>
      <c r="E23" s="203" t="s">
        <v>2254</v>
      </c>
      <c r="F23" s="101" t="s">
        <v>785</v>
      </c>
      <c r="G23" s="101" t="str">
        <f>IF(C23&gt;0,+VLOOKUP($C23,'STYLE NAMES'!$B:$AC,4,FALSE),"")</f>
        <v>HORSE</v>
      </c>
      <c r="H23" s="101" t="str">
        <f>IF(C23&gt;0,+VLOOKUP($C23,'STYLE NAMES'!$B:$AC,5,FALSE),"")</f>
        <v>HORSE</v>
      </c>
      <c r="I23" s="101" t="str">
        <f>IF(C23&gt;0,+VLOOKUP($C23,'STYLE NAMES'!$B:$AC,6,FALSE),"")</f>
        <v>RUGS</v>
      </c>
      <c r="J23" s="101" t="str">
        <f>IF(C23&gt;0,+VLOOKUP($C23,'STYLE NAMES'!$B:$AC,7,FALSE),"")</f>
        <v>FULL</v>
      </c>
      <c r="K23" s="101" t="str">
        <f>IF(C23&gt;0,+VLOOKUP($C23,'STYLE NAMES'!$B:$AC,8,FALSE),"")</f>
        <v>FLEECE BLANKETS</v>
      </c>
      <c r="L23" s="101" t="str">
        <f>IF(E23&gt;0,+VLOOKUP($E23,'CODE GENERATOR'!$D:$T,3,FALSE),"")</f>
        <v>W</v>
      </c>
      <c r="M23" s="101" t="str">
        <f>IF(E23&gt;0,+VLOOKUP($E23,'CODE GENERATOR'!$D:$T,4,FALSE),"")</f>
        <v>FLEECE</v>
      </c>
      <c r="N23" s="101" t="str">
        <f>IF(E23&gt;0,+VLOOKUP($E23,'CODE GENERATOR'!$D:$T,6,FALSE),"")</f>
        <v>BORDEAUX</v>
      </c>
      <c r="O23" s="101" t="str">
        <f>IF(E23&gt;0,+VLOOKUP($E23,'CODE GENERATOR'!$D:$T,7,FALSE),"")</f>
        <v>GOLD</v>
      </c>
      <c r="P23" s="101" t="str">
        <f t="shared" si="2"/>
        <v>BORDEAUX/GOLD</v>
      </c>
      <c r="Q23" s="104" t="str">
        <f>IF(E23&gt;0,+VLOOKUP($E23,'CODE GENERATOR'!$D:$T,11,FALSE),"")</f>
        <v>H.RUGFL_FLC0001</v>
      </c>
      <c r="R23" s="104" t="str">
        <f>IF(E23&gt;0,+VLOOKUP($E23,'CODE GENERATOR'!$D:$T,12,FALSE),"")</f>
        <v>FLC0001BORGLD</v>
      </c>
      <c r="S23" s="104" t="str">
        <f>IF(E23&gt;0,+VLOOKUP($E23,'CODE GENERATOR'!$D:$T,13,FALSE),"")</f>
        <v>H.RUGFL_FLC0001_FLC0001BORGLD</v>
      </c>
      <c r="T23" s="104" t="str">
        <f t="shared" si="0"/>
        <v>H.RUGFL_FLC0001_FLC0001BORGLD_S</v>
      </c>
      <c r="U23" s="105">
        <v>8683711000334</v>
      </c>
      <c r="V23" s="107" t="str" cm="1">
        <f t="array" ref="V23">_xlfn.TEXTJOIN(";", TRUE, _xlfn.UNIQUE(_xlfn._xlws.FILTER(P$3:P$10029, C$3:C$10029=C23)))</f>
        <v>NAVY/GOLD;PURPLE/GOLD;GREEN/NAVY;BLACK/ROSE GOLD;RED/GOLD;BORDEAUX/GOLD;LILAC/WHITE;BLACK/GOLD;NAVY/RED;RED/WHITE</v>
      </c>
      <c r="W23" s="107" t="str" cm="1">
        <f t="array" ref="W23">_xlfn.TEXTJOIN(";", TRUE, _xlfn.UNIQUE(_xlfn._xlws.FILTER(F$3:F$10029, C$3:C$10029=C23)))</f>
        <v>S;M;L;XL</v>
      </c>
      <c r="X23" s="101" t="str">
        <f>IF(E23&gt;0,+VLOOKUP($E23,'CODE GENERATOR'!$D:$AC,19,FALSE),0)</f>
        <v>2402_S01_33864</v>
      </c>
      <c r="Y23" s="101" t="str">
        <f>IF(E23&gt;0,+VLOOKUP($E23,'CODE GENERATOR'!$D:$AC,20,FALSE),0)</f>
        <v>2402_S01_33865</v>
      </c>
      <c r="Z23" s="101" t="str">
        <f>IF(E23&gt;0,+VLOOKUP($E23,'CODE GENERATOR'!$D:$AC,21,FALSE),0)</f>
        <v>2402_S01_33868</v>
      </c>
      <c r="AA23" s="101" t="str">
        <f>IF(E23&gt;0,+VLOOKUP($E23,'CODE GENERATOR'!$D:$AC,22,FALSE),0)</f>
        <v>2402_S01_33869</v>
      </c>
      <c r="AB23" s="101" t="str">
        <f>IF(E23&gt;0,+VLOOKUP($E23,'CODE GENERATOR'!$D:$AC,23,FALSE),0)</f>
        <v>2209_O_Z3A8168</v>
      </c>
      <c r="AC23" s="101" t="str">
        <f>IF(E23&gt;0,+VLOOKUP($E23,'CODE GENERATOR'!$D:$AC,24,FALSE),0)</f>
        <v/>
      </c>
      <c r="AD23" s="101" t="str">
        <f>IF(E23&gt;0,+VLOOKUP($E23,'CODE GENERATOR'!$D:$AC,25,FALSE),0)</f>
        <v/>
      </c>
      <c r="AE23" s="101" t="str">
        <f>IF(E23&gt;0,+VLOOKUP($E23,'CODE GENERATOR'!$D:$AC,26,FALSE),0)</f>
        <v/>
      </c>
      <c r="AF23" s="149" t="str">
        <f>IF($C23&gt;0,$C23&amp;" "&amp;$P23&amp;" "&amp;+VLOOKUP($C23,'STYLE NAMES'!$B:$AC,10,FALSE),"""")</f>
        <v>TORONTO BORDEAUX/GOLD FLEECE BLANKET</v>
      </c>
      <c r="AG23" s="101" t="str">
        <f>"Enjoy our "&amp;(AF23)&amp;"; "&amp;IF(C23&gt;0,+VLOOKUP($C23,'STYLE NAMES'!$B:$AC,11,FALSE),"")</f>
        <v>Enjoy our TORONTO BORDEAUX/GOLD FLEECE BLANKET; High density and high quality cooler fleece blanket will keep your horse extra warm while allowing cool down.
These soft and beautiful fleece blankets come in a wide variety of profound and nice colors.</v>
      </c>
      <c r="AH23" s="101" t="str">
        <f>IF(C23&gt;0,+VLOOKUP($C23,'STYLE NAMES'!$B:$AC,12,FALSE),"")</f>
        <v xml:space="preserve">*High density fleece fabric
*Super soft hand feel
*Keeps warmer with respect to traditional standard density fleece blankets
Composition:
100% Polyester
</v>
      </c>
      <c r="AI23" s="101" t="str">
        <f>IF(C23&gt;0,+VLOOKUP($C23,'STYLE NAMES'!$B:$AC,13,FALSE),"")</f>
        <v>Machine Wash at 30°C
Mild process
Do not bleach
Do NOT Tumble Dry</v>
      </c>
      <c r="AJ23" s="149" t="str">
        <f>IF($C23&gt;0,$C23&amp;" "&amp;$P23&amp;" "&amp;+VLOOKUP($C23,'STYLE NAMES'!$B:$AC,14,FALSE),"""")</f>
        <v>TORONTO BORDEAUX/GOLD POLAR BLANKET</v>
      </c>
      <c r="AK23" s="149" t="str">
        <f>"Cavalier SanMarco tarafından tasarlanan "&amp;(AJ23)&amp;"; "&amp;IF(C23&gt;0,+VLOOKUP($C23,'STYLE NAMES'!$B:$AC,15,FALSE),"")</f>
        <v>Cavalier SanMarco tarafından tasarlanan TORONTO BORDEAUX/GOLD POLAR BLANKET; Yüksek denye ve kaliteli, polar ter blanketleri atınızı ekstra sıcak tutarken soğumasına da olanak tanır.
Bu yumuşak ve güzel polar battaniyeler çok çeşitli, derin ve hoş renklerde sunuluyor</v>
      </c>
      <c r="AL23" s="149" t="str">
        <f>IF(C23&gt;0,+VLOOKUP($C23,'STYLE NAMES'!$B:$AC,16,FALSE),"")</f>
        <v>*Yüksek denye polar kumaş
*Süper yumuşak tuşe
*Geleneksel standart denye polar blanketlere göre daha sıcak tutar
Kompozisyon:
%100 Polyester</v>
      </c>
      <c r="AM23" s="149" t="str">
        <f>IF(C23&gt;0,+VLOOKUP($C23,'STYLE NAMES'!$B:$AC,17,FALSE),"")</f>
        <v>Makinede 30°C' de Yıkayın
Hassas Yıkama
Çamaşır suyu kullanmayın
Kurutma Makinesinde Kurutmayın</v>
      </c>
      <c r="AN23" s="149" t="str">
        <f>IF($C23&gt;0,$C23&amp;" "&amp;$P23&amp;" "&amp;+VLOOKUP($C23,'STYLE NAMES'!$B:$AC,18,FALSE),"""")</f>
        <v>TORONTO BORDEAUX/GOLD COPERTA IN PILE</v>
      </c>
      <c r="AO23" s="101" t="str">
        <f>"Disegnato da Cavalier SanMarco "&amp;(AN23)&amp;"; "&amp;IF(C23&gt;0,+VLOOKUP($C23,'STYLE NAMES'!$B:$AC,19,FALSE),"")</f>
        <v>Disegnato da Cavalier SanMarco TORONTO BORDEAUX/GOLD COPERTA IN PILE; Coperta in pile refrigerante ad alta densità e alta qualità manterrà il tuo cavallo extra caldo mentre si raffredda. Queste morbide e bellissime coperte in pile sono disponibili in una vasta gamma di colori intensi e piacevoli.</v>
      </c>
      <c r="AP23" s="101" t="str">
        <f>IF(C23&gt;0,+VLOOKUP($C23,'STYLE NAMES'!$B:$AC,20,FALSE),"")</f>
        <v>Tessuto in pile ad alta densità
Sensazione super morbida al tatto 
Mantiene più caldo rispetto alle tradizionali coperte in pile a densità standard 
Composizione: 
100% Poliestere</v>
      </c>
      <c r="AQ23" s="101" t="str">
        <f>IF(C23&gt;0,+VLOOKUP($C23,'STYLE NAMES'!$B:$AC,21,FALSE),"")</f>
        <v>Lavare in lavatrice a 30°C Ciclo delicato 
Non candeggiare 
Non asciugare in asciugatrice</v>
      </c>
      <c r="AR23" s="101">
        <f>IF(D23&gt;0,+VLOOKUP($C23,'STYLE NAMES'!$B:$AC,22,FALSE),"")</f>
        <v>0</v>
      </c>
      <c r="AS23" s="101">
        <f>IF(E23&gt;0,+VLOOKUP($C23,'STYLE NAMES'!$B:$AC,23,FALSE),"")</f>
        <v>0</v>
      </c>
      <c r="AT23" s="101">
        <f>IF(F23&gt;0,+VLOOKUP($C23,'STYLE NAMES'!$B:$AC,24,FALSE),"")</f>
        <v>0</v>
      </c>
      <c r="AU23" s="101">
        <f>IF(G23&gt;0,+VLOOKUP($C23,'STYLE NAMES'!$B:$AC,25,FALSE),"")</f>
        <v>0</v>
      </c>
      <c r="AV23" s="101">
        <f>+VLOOKUP($S23,'CODE GENERATOR'!$P:$AM,15,FALSE)</f>
        <v>0</v>
      </c>
      <c r="AW23" s="101">
        <f>+VLOOKUP($S23,'CODE GENERATOR'!$P:$AM,16,FALSE)</f>
        <v>0</v>
      </c>
      <c r="AX23" s="101">
        <f>+VLOOKUP($S23,'CODE GENERATOR'!$P:$AM,17,FALSE)</f>
        <v>0</v>
      </c>
      <c r="AY23" s="101">
        <f>+VLOOKUP($S23,'CODE GENERATOR'!$P:$AM,18,FALSE)</f>
        <v>0</v>
      </c>
      <c r="AZ23" s="101">
        <f>+VLOOKUP($S23,'CODE GENERATOR'!$P:$AM,19,FALSE)</f>
        <v>0</v>
      </c>
      <c r="BA23" s="101">
        <f>+VLOOKUP($S23,'CODE GENERATOR'!$P:$AM,20,FALSE)</f>
        <v>0</v>
      </c>
      <c r="BB23" s="101">
        <f>+VLOOKUP($S23,'CODE GENERATOR'!$P:$AM,21,FALSE)</f>
        <v>0</v>
      </c>
      <c r="BC23" s="101">
        <f>+VLOOKUP($S23,'CODE GENERATOR'!$P:$AM,22,FALSE)</f>
        <v>0</v>
      </c>
      <c r="BD23" s="101">
        <f>+VLOOKUP($S23,'CODE GENERATOR'!$P:$AM,23,FALSE)</f>
        <v>0</v>
      </c>
      <c r="BE23" s="101">
        <f>+VLOOKUP($S23,'CODE GENERATOR'!$P:$AM,24,FALSE)</f>
        <v>0</v>
      </c>
      <c r="BF23" s="101">
        <f>IF(C23&gt;0,+VLOOKUP(G23,'CATEGORY ID'!$A$1:$L$118,3,FALSE),"")</f>
        <v>5</v>
      </c>
      <c r="BG23" s="101">
        <f>IF(C23&gt;0,+VLOOKUP(H23,'CATEGORY ID'!$D$1:$L$118,3,FALSE),"")</f>
        <v>5</v>
      </c>
      <c r="BH23" s="101">
        <f>IF(C23&gt;0,+VLOOKUP((+H23&amp;I23),'CATEGORY ID'!$H$1:$I$121,2,FALSE),"")</f>
        <v>59</v>
      </c>
      <c r="BJ23" s="101">
        <f>IF(C23&gt;0,IF(COUNTIF('CATEGORY ID'!$K$1:$K$121,+H23&amp;K23) &gt; 0, +VLOOKUP(+H23&amp;K23,'CATEGORY ID'!$K$1:$L$121,2,FALSE),""),"")</f>
        <v>175</v>
      </c>
      <c r="BK23" s="101" t="str">
        <f>IF(C23&gt;0,IF(COUNTIF('CATEGORY ID'!$K$124:$K$165, +VLOOKUP(C23,'STYLE NAMES'!$B:$AE,30,FALSE)) &gt; 0, +VLOOKUP(VLOOKUP(C23,'STYLE NAMES'!$B:$AE,30,FALSE),'CATEGORY ID'!K:M,2,FALSE),""),"")</f>
        <v/>
      </c>
      <c r="BR23" s="101" t="str" cm="1">
        <f t="array" ref="BR23">IF(C23&gt;0,_xlfn.TEXTJOIN(";", TRUE,_xlfn.UNIQUE(_xlfn._xlws.FILTER(BF23:BQ23,(BF23:BQ23&gt;0)),TRUE,FALSE)),"")&amp;";"&amp;BS23</f>
        <v>5;59;175;</v>
      </c>
      <c r="BU23" s="106">
        <f>IF(C23&gt;0,+VLOOKUP($C23,'STYLE NAMES'!$B:$AC,26,FALSE),"")</f>
        <v>89.9</v>
      </c>
      <c r="BV23" s="106">
        <f>IF(C23&gt;0,+VLOOKUP($C23,'STYLE NAMES'!$B:$AC,27,FALSE),"")</f>
        <v>4940</v>
      </c>
      <c r="BW23" s="106">
        <f>IF(C23&gt;0,+VLOOKUP($C23,'STYLE NAMES'!$B:$AC,28,FALSE),"")</f>
        <v>103.38500000000001</v>
      </c>
      <c r="BY23"/>
      <c r="BZ23" s="101">
        <v>99</v>
      </c>
      <c r="CA23" s="137">
        <f t="shared" si="3"/>
        <v>1</v>
      </c>
      <c r="CB23" s="137">
        <f>+VLOOKUP(C23,'[2]STYLES &amp; MODELS MATRIX'!$A:$G,7,FALSE)</f>
        <v>0</v>
      </c>
      <c r="CC23" s="137" t="str">
        <f>+VLOOKUP(C23,'[1]STYLES &amp; SIZE CHARTS'!$A:$H,8,FALSE)</f>
        <v>HP-RUGS1</v>
      </c>
      <c r="CD23" s="137"/>
      <c r="CE23" s="205" t="s">
        <v>3526</v>
      </c>
      <c r="CF23" s="141" t="s">
        <v>3527</v>
      </c>
    </row>
    <row r="24" spans="1:84" s="101" customFormat="1" ht="12" customHeight="1" x14ac:dyDescent="0.2">
      <c r="A24" s="102">
        <f t="shared" si="1"/>
        <v>8683711000341</v>
      </c>
      <c r="B24" s="103" t="s">
        <v>2245</v>
      </c>
      <c r="C24" s="101" t="s">
        <v>688</v>
      </c>
      <c r="D24" s="101" t="s">
        <v>689</v>
      </c>
      <c r="E24" s="203" t="s">
        <v>2254</v>
      </c>
      <c r="F24" s="101" t="s">
        <v>2247</v>
      </c>
      <c r="G24" s="101" t="str">
        <f>IF(C24&gt;0,+VLOOKUP($C24,'STYLE NAMES'!$B:$AC,4,FALSE),"")</f>
        <v>HORSE</v>
      </c>
      <c r="H24" s="101" t="str">
        <f>IF(C24&gt;0,+VLOOKUP($C24,'STYLE NAMES'!$B:$AC,5,FALSE),"")</f>
        <v>HORSE</v>
      </c>
      <c r="I24" s="101" t="str">
        <f>IF(C24&gt;0,+VLOOKUP($C24,'STYLE NAMES'!$B:$AC,6,FALSE),"")</f>
        <v>RUGS</v>
      </c>
      <c r="J24" s="101" t="str">
        <f>IF(C24&gt;0,+VLOOKUP($C24,'STYLE NAMES'!$B:$AC,7,FALSE),"")</f>
        <v>FULL</v>
      </c>
      <c r="K24" s="101" t="str">
        <f>IF(C24&gt;0,+VLOOKUP($C24,'STYLE NAMES'!$B:$AC,8,FALSE),"")</f>
        <v>FLEECE BLANKETS</v>
      </c>
      <c r="L24" s="101" t="str">
        <f>IF(E24&gt;0,+VLOOKUP($E24,'CODE GENERATOR'!$D:$T,3,FALSE),"")</f>
        <v>W</v>
      </c>
      <c r="M24" s="101" t="str">
        <f>IF(E24&gt;0,+VLOOKUP($E24,'CODE GENERATOR'!$D:$T,4,FALSE),"")</f>
        <v>FLEECE</v>
      </c>
      <c r="N24" s="101" t="str">
        <f>IF(E24&gt;0,+VLOOKUP($E24,'CODE GENERATOR'!$D:$T,6,FALSE),"")</f>
        <v>BORDEAUX</v>
      </c>
      <c r="O24" s="101" t="str">
        <f>IF(E24&gt;0,+VLOOKUP($E24,'CODE GENERATOR'!$D:$T,7,FALSE),"")</f>
        <v>GOLD</v>
      </c>
      <c r="P24" s="101" t="str">
        <f t="shared" si="2"/>
        <v>BORDEAUX/GOLD</v>
      </c>
      <c r="Q24" s="104" t="str">
        <f>IF(E24&gt;0,+VLOOKUP($E24,'CODE GENERATOR'!$D:$T,11,FALSE),"")</f>
        <v>H.RUGFL_FLC0001</v>
      </c>
      <c r="R24" s="104" t="str">
        <f>IF(E24&gt;0,+VLOOKUP($E24,'CODE GENERATOR'!$D:$T,12,FALSE),"")</f>
        <v>FLC0001BORGLD</v>
      </c>
      <c r="S24" s="104" t="str">
        <f>IF(E24&gt;0,+VLOOKUP($E24,'CODE GENERATOR'!$D:$T,13,FALSE),"")</f>
        <v>H.RUGFL_FLC0001_FLC0001BORGLD</v>
      </c>
      <c r="T24" s="104" t="str">
        <f t="shared" si="0"/>
        <v>H.RUGFL_FLC0001_FLC0001BORGLD_M</v>
      </c>
      <c r="U24" s="105">
        <v>8683711000341</v>
      </c>
      <c r="V24" s="107" t="str" cm="1">
        <f t="array" ref="V24">_xlfn.TEXTJOIN(";", TRUE, _xlfn.UNIQUE(_xlfn._xlws.FILTER(P$3:P$10029, C$3:C$10029=C24)))</f>
        <v>NAVY/GOLD;PURPLE/GOLD;GREEN/NAVY;BLACK/ROSE GOLD;RED/GOLD;BORDEAUX/GOLD;LILAC/WHITE;BLACK/GOLD;NAVY/RED;RED/WHITE</v>
      </c>
      <c r="W24" s="107" t="str" cm="1">
        <f t="array" ref="W24">_xlfn.TEXTJOIN(";", TRUE, _xlfn.UNIQUE(_xlfn._xlws.FILTER(F$3:F$10029, C$3:C$10029=C24)))</f>
        <v>S;M;L;XL</v>
      </c>
      <c r="X24" s="101" t="str">
        <f>IF(E24&gt;0,+VLOOKUP($E24,'CODE GENERATOR'!$D:$AC,19,FALSE),0)</f>
        <v>2402_S01_33864</v>
      </c>
      <c r="Y24" s="101" t="str">
        <f>IF(E24&gt;0,+VLOOKUP($E24,'CODE GENERATOR'!$D:$AC,20,FALSE),0)</f>
        <v>2402_S01_33865</v>
      </c>
      <c r="Z24" s="101" t="str">
        <f>IF(E24&gt;0,+VLOOKUP($E24,'CODE GENERATOR'!$D:$AC,21,FALSE),0)</f>
        <v>2402_S01_33868</v>
      </c>
      <c r="AA24" s="101" t="str">
        <f>IF(E24&gt;0,+VLOOKUP($E24,'CODE GENERATOR'!$D:$AC,22,FALSE),0)</f>
        <v>2402_S01_33869</v>
      </c>
      <c r="AB24" s="101" t="str">
        <f>IF(E24&gt;0,+VLOOKUP($E24,'CODE GENERATOR'!$D:$AC,23,FALSE),0)</f>
        <v>2209_O_Z3A8168</v>
      </c>
      <c r="AC24" s="101" t="str">
        <f>IF(E24&gt;0,+VLOOKUP($E24,'CODE GENERATOR'!$D:$AC,24,FALSE),0)</f>
        <v/>
      </c>
      <c r="AD24" s="101" t="str">
        <f>IF(E24&gt;0,+VLOOKUP($E24,'CODE GENERATOR'!$D:$AC,25,FALSE),0)</f>
        <v/>
      </c>
      <c r="AE24" s="101" t="str">
        <f>IF(E24&gt;0,+VLOOKUP($E24,'CODE GENERATOR'!$D:$AC,26,FALSE),0)</f>
        <v/>
      </c>
      <c r="AF24" s="149" t="str">
        <f>IF($C24&gt;0,$C24&amp;" "&amp;$P24&amp;" "&amp;+VLOOKUP($C24,'STYLE NAMES'!$B:$AC,10,FALSE),"""")</f>
        <v>TORONTO BORDEAUX/GOLD FLEECE BLANKET</v>
      </c>
      <c r="AG24" s="101" t="str">
        <f>"Enjoy our "&amp;(AF24)&amp;"; "&amp;IF(C24&gt;0,+VLOOKUP($C24,'STYLE NAMES'!$B:$AC,11,FALSE),"")</f>
        <v>Enjoy our TORONTO BORDEAUX/GOLD FLEECE BLANKET; High density and high quality cooler fleece blanket will keep your horse extra warm while allowing cool down.
These soft and beautiful fleece blankets come in a wide variety of profound and nice colors.</v>
      </c>
      <c r="AH24" s="101" t="str">
        <f>IF(C24&gt;0,+VLOOKUP($C24,'STYLE NAMES'!$B:$AC,12,FALSE),"")</f>
        <v xml:space="preserve">*High density fleece fabric
*Super soft hand feel
*Keeps warmer with respect to traditional standard density fleece blankets
Composition:
100% Polyester
</v>
      </c>
      <c r="AI24" s="101" t="str">
        <f>IF(C24&gt;0,+VLOOKUP($C24,'STYLE NAMES'!$B:$AC,13,FALSE),"")</f>
        <v>Machine Wash at 30°C
Mild process
Do not bleach
Do NOT Tumble Dry</v>
      </c>
      <c r="AJ24" s="149" t="str">
        <f>IF($C24&gt;0,$C24&amp;" "&amp;$P24&amp;" "&amp;+VLOOKUP($C24,'STYLE NAMES'!$B:$AC,14,FALSE),"""")</f>
        <v>TORONTO BORDEAUX/GOLD POLAR BLANKET</v>
      </c>
      <c r="AK24" s="149" t="str">
        <f>"Cavalier SanMarco tarafından tasarlanan "&amp;(AJ24)&amp;"; "&amp;IF(C24&gt;0,+VLOOKUP($C24,'STYLE NAMES'!$B:$AC,15,FALSE),"")</f>
        <v>Cavalier SanMarco tarafından tasarlanan TORONTO BORDEAUX/GOLD POLAR BLANKET; Yüksek denye ve kaliteli, polar ter blanketleri atınızı ekstra sıcak tutarken soğumasına da olanak tanır.
Bu yumuşak ve güzel polar battaniyeler çok çeşitli, derin ve hoş renklerde sunuluyor</v>
      </c>
      <c r="AL24" s="149" t="str">
        <f>IF(C24&gt;0,+VLOOKUP($C24,'STYLE NAMES'!$B:$AC,16,FALSE),"")</f>
        <v>*Yüksek denye polar kumaş
*Süper yumuşak tuşe
*Geleneksel standart denye polar blanketlere göre daha sıcak tutar
Kompozisyon:
%100 Polyester</v>
      </c>
      <c r="AM24" s="149" t="str">
        <f>IF(C24&gt;0,+VLOOKUP($C24,'STYLE NAMES'!$B:$AC,17,FALSE),"")</f>
        <v>Makinede 30°C' de Yıkayın
Hassas Yıkama
Çamaşır suyu kullanmayın
Kurutma Makinesinde Kurutmayın</v>
      </c>
      <c r="AN24" s="149" t="str">
        <f>IF($C24&gt;0,$C24&amp;" "&amp;$P24&amp;" "&amp;+VLOOKUP($C24,'STYLE NAMES'!$B:$AC,18,FALSE),"""")</f>
        <v>TORONTO BORDEAUX/GOLD COPERTA IN PILE</v>
      </c>
      <c r="AO24" s="101" t="str">
        <f>"Disegnato da Cavalier SanMarco "&amp;(AN24)&amp;"; "&amp;IF(C24&gt;0,+VLOOKUP($C24,'STYLE NAMES'!$B:$AC,19,FALSE),"")</f>
        <v>Disegnato da Cavalier SanMarco TORONTO BORDEAUX/GOLD COPERTA IN PILE; Coperta in pile refrigerante ad alta densità e alta qualità manterrà il tuo cavallo extra caldo mentre si raffredda. Queste morbide e bellissime coperte in pile sono disponibili in una vasta gamma di colori intensi e piacevoli.</v>
      </c>
      <c r="AP24" s="101" t="str">
        <f>IF(C24&gt;0,+VLOOKUP($C24,'STYLE NAMES'!$B:$AC,20,FALSE),"")</f>
        <v>Tessuto in pile ad alta densità
Sensazione super morbida al tatto 
Mantiene più caldo rispetto alle tradizionali coperte in pile a densità standard 
Composizione: 
100% Poliestere</v>
      </c>
      <c r="AQ24" s="101" t="str">
        <f>IF(C24&gt;0,+VLOOKUP($C24,'STYLE NAMES'!$B:$AC,21,FALSE),"")</f>
        <v>Lavare in lavatrice a 30°C Ciclo delicato 
Non candeggiare 
Non asciugare in asciugatrice</v>
      </c>
      <c r="AR24" s="101">
        <f>IF(D24&gt;0,+VLOOKUP($C24,'STYLE NAMES'!$B:$AC,22,FALSE),"")</f>
        <v>0</v>
      </c>
      <c r="AS24" s="101">
        <f>IF(E24&gt;0,+VLOOKUP($C24,'STYLE NAMES'!$B:$AC,23,FALSE),"")</f>
        <v>0</v>
      </c>
      <c r="AT24" s="101">
        <f>IF(F24&gt;0,+VLOOKUP($C24,'STYLE NAMES'!$B:$AC,24,FALSE),"")</f>
        <v>0</v>
      </c>
      <c r="AU24" s="101">
        <f>IF(G24&gt;0,+VLOOKUP($C24,'STYLE NAMES'!$B:$AC,25,FALSE),"")</f>
        <v>0</v>
      </c>
      <c r="AV24" s="101">
        <f>+VLOOKUP($S24,'CODE GENERATOR'!$P:$AM,15,FALSE)</f>
        <v>0</v>
      </c>
      <c r="AW24" s="101">
        <f>+VLOOKUP($S24,'CODE GENERATOR'!$P:$AM,16,FALSE)</f>
        <v>0</v>
      </c>
      <c r="AX24" s="101">
        <f>+VLOOKUP($S24,'CODE GENERATOR'!$P:$AM,17,FALSE)</f>
        <v>0</v>
      </c>
      <c r="AY24" s="101">
        <f>+VLOOKUP($S24,'CODE GENERATOR'!$P:$AM,18,FALSE)</f>
        <v>0</v>
      </c>
      <c r="AZ24" s="101">
        <f>+VLOOKUP($S24,'CODE GENERATOR'!$P:$AM,19,FALSE)</f>
        <v>0</v>
      </c>
      <c r="BA24" s="101">
        <f>+VLOOKUP($S24,'CODE GENERATOR'!$P:$AM,20,FALSE)</f>
        <v>0</v>
      </c>
      <c r="BB24" s="101">
        <f>+VLOOKUP($S24,'CODE GENERATOR'!$P:$AM,21,FALSE)</f>
        <v>0</v>
      </c>
      <c r="BC24" s="101">
        <f>+VLOOKUP($S24,'CODE GENERATOR'!$P:$AM,22,FALSE)</f>
        <v>0</v>
      </c>
      <c r="BD24" s="101">
        <f>+VLOOKUP($S24,'CODE GENERATOR'!$P:$AM,23,FALSE)</f>
        <v>0</v>
      </c>
      <c r="BE24" s="101">
        <f>+VLOOKUP($S24,'CODE GENERATOR'!$P:$AM,24,FALSE)</f>
        <v>0</v>
      </c>
      <c r="BF24" s="101">
        <f>IF(C24&gt;0,+VLOOKUP(G24,'CATEGORY ID'!$A$1:$L$118,3,FALSE),"")</f>
        <v>5</v>
      </c>
      <c r="BG24" s="101">
        <f>IF(C24&gt;0,+VLOOKUP(H24,'CATEGORY ID'!$D$1:$L$118,3,FALSE),"")</f>
        <v>5</v>
      </c>
      <c r="BH24" s="101">
        <f>IF(C24&gt;0,+VLOOKUP((+H24&amp;I24),'CATEGORY ID'!$H$1:$I$121,2,FALSE),"")</f>
        <v>59</v>
      </c>
      <c r="BJ24" s="101">
        <f>IF(C24&gt;0,IF(COUNTIF('CATEGORY ID'!$K$1:$K$121,+H24&amp;K24) &gt; 0, +VLOOKUP(+H24&amp;K24,'CATEGORY ID'!$K$1:$L$121,2,FALSE),""),"")</f>
        <v>175</v>
      </c>
      <c r="BK24" s="101" t="str">
        <f>IF(C24&gt;0,IF(COUNTIF('CATEGORY ID'!$K$124:$K$165, +VLOOKUP(C24,'STYLE NAMES'!$B:$AE,30,FALSE)) &gt; 0, +VLOOKUP(VLOOKUP(C24,'STYLE NAMES'!$B:$AE,30,FALSE),'CATEGORY ID'!K:M,2,FALSE),""),"")</f>
        <v/>
      </c>
      <c r="BR24" s="101" t="str" cm="1">
        <f t="array" ref="BR24">IF(C24&gt;0,_xlfn.TEXTJOIN(";", TRUE,_xlfn.UNIQUE(_xlfn._xlws.FILTER(BF24:BQ24,(BF24:BQ24&gt;0)),TRUE,FALSE)),"")&amp;";"&amp;BS24</f>
        <v>5;59;175;</v>
      </c>
      <c r="BU24" s="106">
        <f>IF(C24&gt;0,+VLOOKUP($C24,'STYLE NAMES'!$B:$AC,26,FALSE),"")</f>
        <v>89.9</v>
      </c>
      <c r="BV24" s="106">
        <f>IF(C24&gt;0,+VLOOKUP($C24,'STYLE NAMES'!$B:$AC,27,FALSE),"")</f>
        <v>4940</v>
      </c>
      <c r="BW24" s="106">
        <f>IF(C24&gt;0,+VLOOKUP($C24,'STYLE NAMES'!$B:$AC,28,FALSE),"")</f>
        <v>103.38500000000001</v>
      </c>
      <c r="BY24"/>
      <c r="BZ24" s="101">
        <v>99</v>
      </c>
      <c r="CA24" s="137">
        <f t="shared" si="3"/>
        <v>1</v>
      </c>
      <c r="CB24" s="137">
        <f>+VLOOKUP(C24,'[2]STYLES &amp; MODELS MATRIX'!$A:$G,7,FALSE)</f>
        <v>0</v>
      </c>
      <c r="CC24" s="137" t="str">
        <f>+VLOOKUP(C24,'[1]STYLES &amp; SIZE CHARTS'!$A:$H,8,FALSE)</f>
        <v>HP-RUGS1</v>
      </c>
      <c r="CD24" s="137"/>
      <c r="CE24" s="205" t="s">
        <v>3528</v>
      </c>
      <c r="CF24" s="141" t="s">
        <v>3527</v>
      </c>
    </row>
    <row r="25" spans="1:84" s="101" customFormat="1" ht="12" customHeight="1" x14ac:dyDescent="0.2">
      <c r="A25" s="102">
        <f t="shared" si="1"/>
        <v>8683711000358</v>
      </c>
      <c r="B25" s="103" t="s">
        <v>2245</v>
      </c>
      <c r="C25" s="101" t="s">
        <v>688</v>
      </c>
      <c r="D25" s="101" t="s">
        <v>689</v>
      </c>
      <c r="E25" s="203" t="s">
        <v>2254</v>
      </c>
      <c r="F25" s="101" t="s">
        <v>2248</v>
      </c>
      <c r="G25" s="101" t="str">
        <f>IF(C25&gt;0,+VLOOKUP($C25,'STYLE NAMES'!$B:$AC,4,FALSE),"")</f>
        <v>HORSE</v>
      </c>
      <c r="H25" s="101" t="str">
        <f>IF(C25&gt;0,+VLOOKUP($C25,'STYLE NAMES'!$B:$AC,5,FALSE),"")</f>
        <v>HORSE</v>
      </c>
      <c r="I25" s="101" t="str">
        <f>IF(C25&gt;0,+VLOOKUP($C25,'STYLE NAMES'!$B:$AC,6,FALSE),"")</f>
        <v>RUGS</v>
      </c>
      <c r="J25" s="101" t="str">
        <f>IF(C25&gt;0,+VLOOKUP($C25,'STYLE NAMES'!$B:$AC,7,FALSE),"")</f>
        <v>FULL</v>
      </c>
      <c r="K25" s="101" t="str">
        <f>IF(C25&gt;0,+VLOOKUP($C25,'STYLE NAMES'!$B:$AC,8,FALSE),"")</f>
        <v>FLEECE BLANKETS</v>
      </c>
      <c r="L25" s="101" t="str">
        <f>IF(E25&gt;0,+VLOOKUP($E25,'CODE GENERATOR'!$D:$T,3,FALSE),"")</f>
        <v>W</v>
      </c>
      <c r="M25" s="101" t="str">
        <f>IF(E25&gt;0,+VLOOKUP($E25,'CODE GENERATOR'!$D:$T,4,FALSE),"")</f>
        <v>FLEECE</v>
      </c>
      <c r="N25" s="101" t="str">
        <f>IF(E25&gt;0,+VLOOKUP($E25,'CODE GENERATOR'!$D:$T,6,FALSE),"")</f>
        <v>BORDEAUX</v>
      </c>
      <c r="O25" s="101" t="str">
        <f>IF(E25&gt;0,+VLOOKUP($E25,'CODE GENERATOR'!$D:$T,7,FALSE),"")</f>
        <v>GOLD</v>
      </c>
      <c r="P25" s="101" t="str">
        <f t="shared" si="2"/>
        <v>BORDEAUX/GOLD</v>
      </c>
      <c r="Q25" s="104" t="str">
        <f>IF(E25&gt;0,+VLOOKUP($E25,'CODE GENERATOR'!$D:$T,11,FALSE),"")</f>
        <v>H.RUGFL_FLC0001</v>
      </c>
      <c r="R25" s="104" t="str">
        <f>IF(E25&gt;0,+VLOOKUP($E25,'CODE GENERATOR'!$D:$T,12,FALSE),"")</f>
        <v>FLC0001BORGLD</v>
      </c>
      <c r="S25" s="104" t="str">
        <f>IF(E25&gt;0,+VLOOKUP($E25,'CODE GENERATOR'!$D:$T,13,FALSE),"")</f>
        <v>H.RUGFL_FLC0001_FLC0001BORGLD</v>
      </c>
      <c r="T25" s="104" t="str">
        <f t="shared" si="0"/>
        <v>H.RUGFL_FLC0001_FLC0001BORGLD_L</v>
      </c>
      <c r="U25" s="105">
        <v>8683711000358</v>
      </c>
      <c r="V25" s="107" t="str" cm="1">
        <f t="array" ref="V25">_xlfn.TEXTJOIN(";", TRUE, _xlfn.UNIQUE(_xlfn._xlws.FILTER(P$3:P$10029, C$3:C$10029=C25)))</f>
        <v>NAVY/GOLD;PURPLE/GOLD;GREEN/NAVY;BLACK/ROSE GOLD;RED/GOLD;BORDEAUX/GOLD;LILAC/WHITE;BLACK/GOLD;NAVY/RED;RED/WHITE</v>
      </c>
      <c r="W25" s="107" t="str" cm="1">
        <f t="array" ref="W25">_xlfn.TEXTJOIN(";", TRUE, _xlfn.UNIQUE(_xlfn._xlws.FILTER(F$3:F$10029, C$3:C$10029=C25)))</f>
        <v>S;M;L;XL</v>
      </c>
      <c r="X25" s="101" t="str">
        <f>IF(E25&gt;0,+VLOOKUP($E25,'CODE GENERATOR'!$D:$AC,19,FALSE),0)</f>
        <v>2402_S01_33864</v>
      </c>
      <c r="Y25" s="101" t="str">
        <f>IF(E25&gt;0,+VLOOKUP($E25,'CODE GENERATOR'!$D:$AC,20,FALSE),0)</f>
        <v>2402_S01_33865</v>
      </c>
      <c r="Z25" s="101" t="str">
        <f>IF(E25&gt;0,+VLOOKUP($E25,'CODE GENERATOR'!$D:$AC,21,FALSE),0)</f>
        <v>2402_S01_33868</v>
      </c>
      <c r="AA25" s="101" t="str">
        <f>IF(E25&gt;0,+VLOOKUP($E25,'CODE GENERATOR'!$D:$AC,22,FALSE),0)</f>
        <v>2402_S01_33869</v>
      </c>
      <c r="AB25" s="101" t="str">
        <f>IF(E25&gt;0,+VLOOKUP($E25,'CODE GENERATOR'!$D:$AC,23,FALSE),0)</f>
        <v>2209_O_Z3A8168</v>
      </c>
      <c r="AC25" s="101" t="str">
        <f>IF(E25&gt;0,+VLOOKUP($E25,'CODE GENERATOR'!$D:$AC,24,FALSE),0)</f>
        <v/>
      </c>
      <c r="AD25" s="101" t="str">
        <f>IF(E25&gt;0,+VLOOKUP($E25,'CODE GENERATOR'!$D:$AC,25,FALSE),0)</f>
        <v/>
      </c>
      <c r="AE25" s="101" t="str">
        <f>IF(E25&gt;0,+VLOOKUP($E25,'CODE GENERATOR'!$D:$AC,26,FALSE),0)</f>
        <v/>
      </c>
      <c r="AF25" s="149" t="str">
        <f>IF($C25&gt;0,$C25&amp;" "&amp;$P25&amp;" "&amp;+VLOOKUP($C25,'STYLE NAMES'!$B:$AC,10,FALSE),"""")</f>
        <v>TORONTO BORDEAUX/GOLD FLEECE BLANKET</v>
      </c>
      <c r="AG25" s="101" t="str">
        <f>"Enjoy our "&amp;(AF25)&amp;"; "&amp;IF(C25&gt;0,+VLOOKUP($C25,'STYLE NAMES'!$B:$AC,11,FALSE),"")</f>
        <v>Enjoy our TORONTO BORDEAUX/GOLD FLEECE BLANKET; High density and high quality cooler fleece blanket will keep your horse extra warm while allowing cool down.
These soft and beautiful fleece blankets come in a wide variety of profound and nice colors.</v>
      </c>
      <c r="AH25" s="101" t="str">
        <f>IF(C25&gt;0,+VLOOKUP($C25,'STYLE NAMES'!$B:$AC,12,FALSE),"")</f>
        <v xml:space="preserve">*High density fleece fabric
*Super soft hand feel
*Keeps warmer with respect to traditional standard density fleece blankets
Composition:
100% Polyester
</v>
      </c>
      <c r="AI25" s="101" t="str">
        <f>IF(C25&gt;0,+VLOOKUP($C25,'STYLE NAMES'!$B:$AC,13,FALSE),"")</f>
        <v>Machine Wash at 30°C
Mild process
Do not bleach
Do NOT Tumble Dry</v>
      </c>
      <c r="AJ25" s="149" t="str">
        <f>IF($C25&gt;0,$C25&amp;" "&amp;$P25&amp;" "&amp;+VLOOKUP($C25,'STYLE NAMES'!$B:$AC,14,FALSE),"""")</f>
        <v>TORONTO BORDEAUX/GOLD POLAR BLANKET</v>
      </c>
      <c r="AK25" s="149" t="str">
        <f>"Cavalier SanMarco tarafından tasarlanan "&amp;(AJ25)&amp;"; "&amp;IF(C25&gt;0,+VLOOKUP($C25,'STYLE NAMES'!$B:$AC,15,FALSE),"")</f>
        <v>Cavalier SanMarco tarafından tasarlanan TORONTO BORDEAUX/GOLD POLAR BLANKET; Yüksek denye ve kaliteli, polar ter blanketleri atınızı ekstra sıcak tutarken soğumasına da olanak tanır.
Bu yumuşak ve güzel polar battaniyeler çok çeşitli, derin ve hoş renklerde sunuluyor</v>
      </c>
      <c r="AL25" s="149" t="str">
        <f>IF(C25&gt;0,+VLOOKUP($C25,'STYLE NAMES'!$B:$AC,16,FALSE),"")</f>
        <v>*Yüksek denye polar kumaş
*Süper yumuşak tuşe
*Geleneksel standart denye polar blanketlere göre daha sıcak tutar
Kompozisyon:
%100 Polyester</v>
      </c>
      <c r="AM25" s="149" t="str">
        <f>IF(C25&gt;0,+VLOOKUP($C25,'STYLE NAMES'!$B:$AC,17,FALSE),"")</f>
        <v>Makinede 30°C' de Yıkayın
Hassas Yıkama
Çamaşır suyu kullanmayın
Kurutma Makinesinde Kurutmayın</v>
      </c>
      <c r="AN25" s="149" t="str">
        <f>IF($C25&gt;0,$C25&amp;" "&amp;$P25&amp;" "&amp;+VLOOKUP($C25,'STYLE NAMES'!$B:$AC,18,FALSE),"""")</f>
        <v>TORONTO BORDEAUX/GOLD COPERTA IN PILE</v>
      </c>
      <c r="AO25" s="101" t="str">
        <f>"Disegnato da Cavalier SanMarco "&amp;(AN25)&amp;"; "&amp;IF(C25&gt;0,+VLOOKUP($C25,'STYLE NAMES'!$B:$AC,19,FALSE),"")</f>
        <v>Disegnato da Cavalier SanMarco TORONTO BORDEAUX/GOLD COPERTA IN PILE; Coperta in pile refrigerante ad alta densità e alta qualità manterrà il tuo cavallo extra caldo mentre si raffredda. Queste morbide e bellissime coperte in pile sono disponibili in una vasta gamma di colori intensi e piacevoli.</v>
      </c>
      <c r="AP25" s="101" t="str">
        <f>IF(C25&gt;0,+VLOOKUP($C25,'STYLE NAMES'!$B:$AC,20,FALSE),"")</f>
        <v>Tessuto in pile ad alta densità
Sensazione super morbida al tatto 
Mantiene più caldo rispetto alle tradizionali coperte in pile a densità standard 
Composizione: 
100% Poliestere</v>
      </c>
      <c r="AQ25" s="101" t="str">
        <f>IF(C25&gt;0,+VLOOKUP($C25,'STYLE NAMES'!$B:$AC,21,FALSE),"")</f>
        <v>Lavare in lavatrice a 30°C Ciclo delicato 
Non candeggiare 
Non asciugare in asciugatrice</v>
      </c>
      <c r="AR25" s="101">
        <f>IF(D25&gt;0,+VLOOKUP($C25,'STYLE NAMES'!$B:$AC,22,FALSE),"")</f>
        <v>0</v>
      </c>
      <c r="AS25" s="101">
        <f>IF(E25&gt;0,+VLOOKUP($C25,'STYLE NAMES'!$B:$AC,23,FALSE),"")</f>
        <v>0</v>
      </c>
      <c r="AT25" s="101">
        <f>IF(F25&gt;0,+VLOOKUP($C25,'STYLE NAMES'!$B:$AC,24,FALSE),"")</f>
        <v>0</v>
      </c>
      <c r="AU25" s="101">
        <f>IF(G25&gt;0,+VLOOKUP($C25,'STYLE NAMES'!$B:$AC,25,FALSE),"")</f>
        <v>0</v>
      </c>
      <c r="AV25" s="101">
        <f>+VLOOKUP($S25,'CODE GENERATOR'!$P:$AM,15,FALSE)</f>
        <v>0</v>
      </c>
      <c r="AW25" s="101">
        <f>+VLOOKUP($S25,'CODE GENERATOR'!$P:$AM,16,FALSE)</f>
        <v>0</v>
      </c>
      <c r="AX25" s="101">
        <f>+VLOOKUP($S25,'CODE GENERATOR'!$P:$AM,17,FALSE)</f>
        <v>0</v>
      </c>
      <c r="AY25" s="101">
        <f>+VLOOKUP($S25,'CODE GENERATOR'!$P:$AM,18,FALSE)</f>
        <v>0</v>
      </c>
      <c r="AZ25" s="101">
        <f>+VLOOKUP($S25,'CODE GENERATOR'!$P:$AM,19,FALSE)</f>
        <v>0</v>
      </c>
      <c r="BA25" s="101">
        <f>+VLOOKUP($S25,'CODE GENERATOR'!$P:$AM,20,FALSE)</f>
        <v>0</v>
      </c>
      <c r="BB25" s="101">
        <f>+VLOOKUP($S25,'CODE GENERATOR'!$P:$AM,21,FALSE)</f>
        <v>0</v>
      </c>
      <c r="BC25" s="101">
        <f>+VLOOKUP($S25,'CODE GENERATOR'!$P:$AM,22,FALSE)</f>
        <v>0</v>
      </c>
      <c r="BD25" s="101">
        <f>+VLOOKUP($S25,'CODE GENERATOR'!$P:$AM,23,FALSE)</f>
        <v>0</v>
      </c>
      <c r="BE25" s="101">
        <f>+VLOOKUP($S25,'CODE GENERATOR'!$P:$AM,24,FALSE)</f>
        <v>0</v>
      </c>
      <c r="BF25" s="101">
        <f>IF(C25&gt;0,+VLOOKUP(G25,'CATEGORY ID'!$A$1:$L$118,3,FALSE),"")</f>
        <v>5</v>
      </c>
      <c r="BG25" s="101">
        <f>IF(C25&gt;0,+VLOOKUP(H25,'CATEGORY ID'!$D$1:$L$118,3,FALSE),"")</f>
        <v>5</v>
      </c>
      <c r="BH25" s="101">
        <f>IF(C25&gt;0,+VLOOKUP((+H25&amp;I25),'CATEGORY ID'!$H$1:$I$121,2,FALSE),"")</f>
        <v>59</v>
      </c>
      <c r="BJ25" s="101">
        <f>IF(C25&gt;0,IF(COUNTIF('CATEGORY ID'!$K$1:$K$121,+H25&amp;K25) &gt; 0, +VLOOKUP(+H25&amp;K25,'CATEGORY ID'!$K$1:$L$121,2,FALSE),""),"")</f>
        <v>175</v>
      </c>
      <c r="BK25" s="101" t="str">
        <f>IF(C25&gt;0,IF(COUNTIF('CATEGORY ID'!$K$124:$K$165, +VLOOKUP(C25,'STYLE NAMES'!$B:$AE,30,FALSE)) &gt; 0, +VLOOKUP(VLOOKUP(C25,'STYLE NAMES'!$B:$AE,30,FALSE),'CATEGORY ID'!K:M,2,FALSE),""),"")</f>
        <v/>
      </c>
      <c r="BR25" s="101" t="str" cm="1">
        <f t="array" ref="BR25">IF(C25&gt;0,_xlfn.TEXTJOIN(";", TRUE,_xlfn.UNIQUE(_xlfn._xlws.FILTER(BF25:BQ25,(BF25:BQ25&gt;0)),TRUE,FALSE)),"")&amp;";"&amp;BS25</f>
        <v>5;59;175;</v>
      </c>
      <c r="BU25" s="106">
        <f>IF(C25&gt;0,+VLOOKUP($C25,'STYLE NAMES'!$B:$AC,26,FALSE),"")</f>
        <v>89.9</v>
      </c>
      <c r="BV25" s="106">
        <f>IF(C25&gt;0,+VLOOKUP($C25,'STYLE NAMES'!$B:$AC,27,FALSE),"")</f>
        <v>4940</v>
      </c>
      <c r="BW25" s="106">
        <f>IF(C25&gt;0,+VLOOKUP($C25,'STYLE NAMES'!$B:$AC,28,FALSE),"")</f>
        <v>103.38500000000001</v>
      </c>
      <c r="BY25"/>
      <c r="BZ25" s="101">
        <v>99</v>
      </c>
      <c r="CA25" s="137">
        <f t="shared" si="3"/>
        <v>1</v>
      </c>
      <c r="CB25" s="137">
        <f>+VLOOKUP(C25,'[2]STYLES &amp; MODELS MATRIX'!$A:$G,7,FALSE)</f>
        <v>0</v>
      </c>
      <c r="CC25" s="137" t="str">
        <f>+VLOOKUP(C25,'[1]STYLES &amp; SIZE CHARTS'!$A:$H,8,FALSE)</f>
        <v>HP-RUGS1</v>
      </c>
      <c r="CD25" s="137"/>
      <c r="CE25" s="205" t="s">
        <v>3532</v>
      </c>
      <c r="CF25" s="141" t="s">
        <v>3533</v>
      </c>
    </row>
    <row r="26" spans="1:84" s="101" customFormat="1" ht="12" customHeight="1" x14ac:dyDescent="0.2">
      <c r="A26" s="102">
        <f t="shared" si="1"/>
        <v>8683711000365</v>
      </c>
      <c r="B26" s="103" t="s">
        <v>2245</v>
      </c>
      <c r="C26" s="101" t="s">
        <v>688</v>
      </c>
      <c r="D26" s="101" t="s">
        <v>689</v>
      </c>
      <c r="E26" s="203" t="s">
        <v>2254</v>
      </c>
      <c r="F26" s="101" t="s">
        <v>2249</v>
      </c>
      <c r="G26" s="101" t="str">
        <f>IF(C26&gt;0,+VLOOKUP($C26,'STYLE NAMES'!$B:$AC,4,FALSE),"")</f>
        <v>HORSE</v>
      </c>
      <c r="H26" s="101" t="str">
        <f>IF(C26&gt;0,+VLOOKUP($C26,'STYLE NAMES'!$B:$AC,5,FALSE),"")</f>
        <v>HORSE</v>
      </c>
      <c r="I26" s="101" t="str">
        <f>IF(C26&gt;0,+VLOOKUP($C26,'STYLE NAMES'!$B:$AC,6,FALSE),"")</f>
        <v>RUGS</v>
      </c>
      <c r="J26" s="101" t="str">
        <f>IF(C26&gt;0,+VLOOKUP($C26,'STYLE NAMES'!$B:$AC,7,FALSE),"")</f>
        <v>FULL</v>
      </c>
      <c r="K26" s="101" t="str">
        <f>IF(C26&gt;0,+VLOOKUP($C26,'STYLE NAMES'!$B:$AC,8,FALSE),"")</f>
        <v>FLEECE BLANKETS</v>
      </c>
      <c r="L26" s="101" t="str">
        <f>IF(E26&gt;0,+VLOOKUP($E26,'CODE GENERATOR'!$D:$T,3,FALSE),"")</f>
        <v>W</v>
      </c>
      <c r="M26" s="101" t="str">
        <f>IF(E26&gt;0,+VLOOKUP($E26,'CODE GENERATOR'!$D:$T,4,FALSE),"")</f>
        <v>FLEECE</v>
      </c>
      <c r="N26" s="101" t="str">
        <f>IF(E26&gt;0,+VLOOKUP($E26,'CODE GENERATOR'!$D:$T,6,FALSE),"")</f>
        <v>BORDEAUX</v>
      </c>
      <c r="O26" s="101" t="str">
        <f>IF(E26&gt;0,+VLOOKUP($E26,'CODE GENERATOR'!$D:$T,7,FALSE),"")</f>
        <v>GOLD</v>
      </c>
      <c r="P26" s="101" t="str">
        <f t="shared" si="2"/>
        <v>BORDEAUX/GOLD</v>
      </c>
      <c r="Q26" s="104" t="str">
        <f>IF(E26&gt;0,+VLOOKUP($E26,'CODE GENERATOR'!$D:$T,11,FALSE),"")</f>
        <v>H.RUGFL_FLC0001</v>
      </c>
      <c r="R26" s="104" t="str">
        <f>IF(E26&gt;0,+VLOOKUP($E26,'CODE GENERATOR'!$D:$T,12,FALSE),"")</f>
        <v>FLC0001BORGLD</v>
      </c>
      <c r="S26" s="104" t="str">
        <f>IF(E26&gt;0,+VLOOKUP($E26,'CODE GENERATOR'!$D:$T,13,FALSE),"")</f>
        <v>H.RUGFL_FLC0001_FLC0001BORGLD</v>
      </c>
      <c r="T26" s="104" t="str">
        <f t="shared" si="0"/>
        <v>H.RUGFL_FLC0001_FLC0001BORGLD_XL</v>
      </c>
      <c r="U26" s="105">
        <v>8683711000365</v>
      </c>
      <c r="V26" s="107" t="str" cm="1">
        <f t="array" ref="V26">_xlfn.TEXTJOIN(";", TRUE, _xlfn.UNIQUE(_xlfn._xlws.FILTER(P$3:P$10029, C$3:C$10029=C26)))</f>
        <v>NAVY/GOLD;PURPLE/GOLD;GREEN/NAVY;BLACK/ROSE GOLD;RED/GOLD;BORDEAUX/GOLD;LILAC/WHITE;BLACK/GOLD;NAVY/RED;RED/WHITE</v>
      </c>
      <c r="W26" s="107" t="str" cm="1">
        <f t="array" ref="W26">_xlfn.TEXTJOIN(";", TRUE, _xlfn.UNIQUE(_xlfn._xlws.FILTER(F$3:F$10029, C$3:C$10029=C26)))</f>
        <v>S;M;L;XL</v>
      </c>
      <c r="X26" s="101" t="str">
        <f>IF(E26&gt;0,+VLOOKUP($E26,'CODE GENERATOR'!$D:$AC,19,FALSE),0)</f>
        <v>2402_S01_33864</v>
      </c>
      <c r="Y26" s="101" t="str">
        <f>IF(E26&gt;0,+VLOOKUP($E26,'CODE GENERATOR'!$D:$AC,20,FALSE),0)</f>
        <v>2402_S01_33865</v>
      </c>
      <c r="Z26" s="101" t="str">
        <f>IF(E26&gt;0,+VLOOKUP($E26,'CODE GENERATOR'!$D:$AC,21,FALSE),0)</f>
        <v>2402_S01_33868</v>
      </c>
      <c r="AA26" s="101" t="str">
        <f>IF(E26&gt;0,+VLOOKUP($E26,'CODE GENERATOR'!$D:$AC,22,FALSE),0)</f>
        <v>2402_S01_33869</v>
      </c>
      <c r="AB26" s="101" t="str">
        <f>IF(E26&gt;0,+VLOOKUP($E26,'CODE GENERATOR'!$D:$AC,23,FALSE),0)</f>
        <v>2209_O_Z3A8168</v>
      </c>
      <c r="AC26" s="101" t="str">
        <f>IF(E26&gt;0,+VLOOKUP($E26,'CODE GENERATOR'!$D:$AC,24,FALSE),0)</f>
        <v/>
      </c>
      <c r="AD26" s="101" t="str">
        <f>IF(E26&gt;0,+VLOOKUP($E26,'CODE GENERATOR'!$D:$AC,25,FALSE),0)</f>
        <v/>
      </c>
      <c r="AE26" s="101" t="str">
        <f>IF(E26&gt;0,+VLOOKUP($E26,'CODE GENERATOR'!$D:$AC,26,FALSE),0)</f>
        <v/>
      </c>
      <c r="AF26" s="149" t="str">
        <f>IF($C26&gt;0,$C26&amp;" "&amp;$P26&amp;" "&amp;+VLOOKUP($C26,'STYLE NAMES'!$B:$AC,10,FALSE),"""")</f>
        <v>TORONTO BORDEAUX/GOLD FLEECE BLANKET</v>
      </c>
      <c r="AG26" s="101" t="str">
        <f>"Enjoy our "&amp;(AF26)&amp;"; "&amp;IF(C26&gt;0,+VLOOKUP($C26,'STYLE NAMES'!$B:$AC,11,FALSE),"")</f>
        <v>Enjoy our TORONTO BORDEAUX/GOLD FLEECE BLANKET; High density and high quality cooler fleece blanket will keep your horse extra warm while allowing cool down.
These soft and beautiful fleece blankets come in a wide variety of profound and nice colors.</v>
      </c>
      <c r="AH26" s="101" t="str">
        <f>IF(C26&gt;0,+VLOOKUP($C26,'STYLE NAMES'!$B:$AC,12,FALSE),"")</f>
        <v xml:space="preserve">*High density fleece fabric
*Super soft hand feel
*Keeps warmer with respect to traditional standard density fleece blankets
Composition:
100% Polyester
</v>
      </c>
      <c r="AI26" s="101" t="str">
        <f>IF(C26&gt;0,+VLOOKUP($C26,'STYLE NAMES'!$B:$AC,13,FALSE),"")</f>
        <v>Machine Wash at 30°C
Mild process
Do not bleach
Do NOT Tumble Dry</v>
      </c>
      <c r="AJ26" s="149" t="str">
        <f>IF($C26&gt;0,$C26&amp;" "&amp;$P26&amp;" "&amp;+VLOOKUP($C26,'STYLE NAMES'!$B:$AC,14,FALSE),"""")</f>
        <v>TORONTO BORDEAUX/GOLD POLAR BLANKET</v>
      </c>
      <c r="AK26" s="149" t="str">
        <f>"Cavalier SanMarco tarafından tasarlanan "&amp;(AJ26)&amp;"; "&amp;IF(C26&gt;0,+VLOOKUP($C26,'STYLE NAMES'!$B:$AC,15,FALSE),"")</f>
        <v>Cavalier SanMarco tarafından tasarlanan TORONTO BORDEAUX/GOLD POLAR BLANKET; Yüksek denye ve kaliteli, polar ter blanketleri atınızı ekstra sıcak tutarken soğumasına da olanak tanır.
Bu yumuşak ve güzel polar battaniyeler çok çeşitli, derin ve hoş renklerde sunuluyor</v>
      </c>
      <c r="AL26" s="149" t="str">
        <f>IF(C26&gt;0,+VLOOKUP($C26,'STYLE NAMES'!$B:$AC,16,FALSE),"")</f>
        <v>*Yüksek denye polar kumaş
*Süper yumuşak tuşe
*Geleneksel standart denye polar blanketlere göre daha sıcak tutar
Kompozisyon:
%100 Polyester</v>
      </c>
      <c r="AM26" s="149" t="str">
        <f>IF(C26&gt;0,+VLOOKUP($C26,'STYLE NAMES'!$B:$AC,17,FALSE),"")</f>
        <v>Makinede 30°C' de Yıkayın
Hassas Yıkama
Çamaşır suyu kullanmayın
Kurutma Makinesinde Kurutmayın</v>
      </c>
      <c r="AN26" s="149" t="str">
        <f>IF($C26&gt;0,$C26&amp;" "&amp;$P26&amp;" "&amp;+VLOOKUP($C26,'STYLE NAMES'!$B:$AC,18,FALSE),"""")</f>
        <v>TORONTO BORDEAUX/GOLD COPERTA IN PILE</v>
      </c>
      <c r="AO26" s="101" t="str">
        <f>"Disegnato da Cavalier SanMarco "&amp;(AN26)&amp;"; "&amp;IF(C26&gt;0,+VLOOKUP($C26,'STYLE NAMES'!$B:$AC,19,FALSE),"")</f>
        <v>Disegnato da Cavalier SanMarco TORONTO BORDEAUX/GOLD COPERTA IN PILE; Coperta in pile refrigerante ad alta densità e alta qualità manterrà il tuo cavallo extra caldo mentre si raffredda. Queste morbide e bellissime coperte in pile sono disponibili in una vasta gamma di colori intensi e piacevoli.</v>
      </c>
      <c r="AP26" s="101" t="str">
        <f>IF(C26&gt;0,+VLOOKUP($C26,'STYLE NAMES'!$B:$AC,20,FALSE),"")</f>
        <v>Tessuto in pile ad alta densità
Sensazione super morbida al tatto 
Mantiene più caldo rispetto alle tradizionali coperte in pile a densità standard 
Composizione: 
100% Poliestere</v>
      </c>
      <c r="AQ26" s="101" t="str">
        <f>IF(C26&gt;0,+VLOOKUP($C26,'STYLE NAMES'!$B:$AC,21,FALSE),"")</f>
        <v>Lavare in lavatrice a 30°C Ciclo delicato 
Non candeggiare 
Non asciugare in asciugatrice</v>
      </c>
      <c r="AR26" s="101">
        <f>IF(D26&gt;0,+VLOOKUP($C26,'STYLE NAMES'!$B:$AC,22,FALSE),"")</f>
        <v>0</v>
      </c>
      <c r="AS26" s="101">
        <f>IF(E26&gt;0,+VLOOKUP($C26,'STYLE NAMES'!$B:$AC,23,FALSE),"")</f>
        <v>0</v>
      </c>
      <c r="AT26" s="101">
        <f>IF(F26&gt;0,+VLOOKUP($C26,'STYLE NAMES'!$B:$AC,24,FALSE),"")</f>
        <v>0</v>
      </c>
      <c r="AU26" s="101">
        <f>IF(G26&gt;0,+VLOOKUP($C26,'STYLE NAMES'!$B:$AC,25,FALSE),"")</f>
        <v>0</v>
      </c>
      <c r="AV26" s="101">
        <f>+VLOOKUP($S26,'CODE GENERATOR'!$P:$AM,15,FALSE)</f>
        <v>0</v>
      </c>
      <c r="AW26" s="101">
        <f>+VLOOKUP($S26,'CODE GENERATOR'!$P:$AM,16,FALSE)</f>
        <v>0</v>
      </c>
      <c r="AX26" s="101">
        <f>+VLOOKUP($S26,'CODE GENERATOR'!$P:$AM,17,FALSE)</f>
        <v>0</v>
      </c>
      <c r="AY26" s="101">
        <f>+VLOOKUP($S26,'CODE GENERATOR'!$P:$AM,18,FALSE)</f>
        <v>0</v>
      </c>
      <c r="AZ26" s="101">
        <f>+VLOOKUP($S26,'CODE GENERATOR'!$P:$AM,19,FALSE)</f>
        <v>0</v>
      </c>
      <c r="BA26" s="101">
        <f>+VLOOKUP($S26,'CODE GENERATOR'!$P:$AM,20,FALSE)</f>
        <v>0</v>
      </c>
      <c r="BB26" s="101">
        <f>+VLOOKUP($S26,'CODE GENERATOR'!$P:$AM,21,FALSE)</f>
        <v>0</v>
      </c>
      <c r="BC26" s="101">
        <f>+VLOOKUP($S26,'CODE GENERATOR'!$P:$AM,22,FALSE)</f>
        <v>0</v>
      </c>
      <c r="BD26" s="101">
        <f>+VLOOKUP($S26,'CODE GENERATOR'!$P:$AM,23,FALSE)</f>
        <v>0</v>
      </c>
      <c r="BE26" s="101">
        <f>+VLOOKUP($S26,'CODE GENERATOR'!$P:$AM,24,FALSE)</f>
        <v>0</v>
      </c>
      <c r="BF26" s="101">
        <f>IF(C26&gt;0,+VLOOKUP(G26,'CATEGORY ID'!$A$1:$L$118,3,FALSE),"")</f>
        <v>5</v>
      </c>
      <c r="BG26" s="101">
        <f>IF(C26&gt;0,+VLOOKUP(H26,'CATEGORY ID'!$D$1:$L$118,3,FALSE),"")</f>
        <v>5</v>
      </c>
      <c r="BH26" s="101">
        <f>IF(C26&gt;0,+VLOOKUP((+H26&amp;I26),'CATEGORY ID'!$H$1:$I$121,2,FALSE),"")</f>
        <v>59</v>
      </c>
      <c r="BJ26" s="101">
        <f>IF(C26&gt;0,IF(COUNTIF('CATEGORY ID'!$K$1:$K$121,+H26&amp;K26) &gt; 0, +VLOOKUP(+H26&amp;K26,'CATEGORY ID'!$K$1:$L$121,2,FALSE),""),"")</f>
        <v>175</v>
      </c>
      <c r="BK26" s="101" t="str">
        <f>IF(C26&gt;0,IF(COUNTIF('CATEGORY ID'!$K$124:$K$165, +VLOOKUP(C26,'STYLE NAMES'!$B:$AE,30,FALSE)) &gt; 0, +VLOOKUP(VLOOKUP(C26,'STYLE NAMES'!$B:$AE,30,FALSE),'CATEGORY ID'!K:M,2,FALSE),""),"")</f>
        <v/>
      </c>
      <c r="BR26" s="101" t="str" cm="1">
        <f t="array" ref="BR26">IF(C26&gt;0,_xlfn.TEXTJOIN(";", TRUE,_xlfn.UNIQUE(_xlfn._xlws.FILTER(BF26:BQ26,(BF26:BQ26&gt;0)),TRUE,FALSE)),"")&amp;";"&amp;BS26</f>
        <v>5;59;175;</v>
      </c>
      <c r="BU26" s="106">
        <f>IF(C26&gt;0,+VLOOKUP($C26,'STYLE NAMES'!$B:$AC,26,FALSE),"")</f>
        <v>89.9</v>
      </c>
      <c r="BV26" s="106">
        <f>IF(C26&gt;0,+VLOOKUP($C26,'STYLE NAMES'!$B:$AC,27,FALSE),"")</f>
        <v>4940</v>
      </c>
      <c r="BW26" s="106">
        <f>IF(C26&gt;0,+VLOOKUP($C26,'STYLE NAMES'!$B:$AC,28,FALSE),"")</f>
        <v>103.38500000000001</v>
      </c>
      <c r="BY26"/>
      <c r="BZ26" s="101">
        <v>99</v>
      </c>
      <c r="CA26" s="137">
        <f t="shared" si="3"/>
        <v>1</v>
      </c>
      <c r="CB26" s="137">
        <f>+VLOOKUP(C26,'[2]STYLES &amp; MODELS MATRIX'!$A:$G,7,FALSE)</f>
        <v>0</v>
      </c>
      <c r="CC26" s="137" t="str">
        <f>+VLOOKUP(C26,'[1]STYLES &amp; SIZE CHARTS'!$A:$H,8,FALSE)</f>
        <v>HP-RUGS1</v>
      </c>
      <c r="CD26" s="137"/>
      <c r="CE26" s="205" t="s">
        <v>3535</v>
      </c>
      <c r="CF26" s="141" t="s">
        <v>3534</v>
      </c>
    </row>
    <row r="27" spans="1:84" s="101" customFormat="1" ht="12" customHeight="1" x14ac:dyDescent="0.2">
      <c r="A27" s="102">
        <f t="shared" si="1"/>
        <v>8683711000396</v>
      </c>
      <c r="B27" s="103" t="s">
        <v>2245</v>
      </c>
      <c r="C27" s="101" t="s">
        <v>688</v>
      </c>
      <c r="D27" s="101" t="s">
        <v>689</v>
      </c>
      <c r="E27" s="203" t="s">
        <v>2255</v>
      </c>
      <c r="F27" s="101" t="s">
        <v>785</v>
      </c>
      <c r="G27" s="101" t="str">
        <f>IF(C27&gt;0,+VLOOKUP($C27,'STYLE NAMES'!$B:$AC,4,FALSE),"")</f>
        <v>HORSE</v>
      </c>
      <c r="H27" s="101" t="str">
        <f>IF(C27&gt;0,+VLOOKUP($C27,'STYLE NAMES'!$B:$AC,5,FALSE),"")</f>
        <v>HORSE</v>
      </c>
      <c r="I27" s="101" t="str">
        <f>IF(C27&gt;0,+VLOOKUP($C27,'STYLE NAMES'!$B:$AC,6,FALSE),"")</f>
        <v>RUGS</v>
      </c>
      <c r="J27" s="101" t="str">
        <f>IF(C27&gt;0,+VLOOKUP($C27,'STYLE NAMES'!$B:$AC,7,FALSE),"")</f>
        <v>FULL</v>
      </c>
      <c r="K27" s="101" t="str">
        <f>IF(C27&gt;0,+VLOOKUP($C27,'STYLE NAMES'!$B:$AC,8,FALSE),"")</f>
        <v>FLEECE BLANKETS</v>
      </c>
      <c r="L27" s="101" t="str">
        <f>IF(E27&gt;0,+VLOOKUP($E27,'CODE GENERATOR'!$D:$T,3,FALSE),"")</f>
        <v>W</v>
      </c>
      <c r="M27" s="101" t="str">
        <f>IF(E27&gt;0,+VLOOKUP($E27,'CODE GENERATOR'!$D:$T,4,FALSE),"")</f>
        <v>FLEECE</v>
      </c>
      <c r="N27" s="101" t="str">
        <f>IF(E27&gt;0,+VLOOKUP($E27,'CODE GENERATOR'!$D:$T,6,FALSE),"")</f>
        <v>LILAC</v>
      </c>
      <c r="O27" s="101" t="str">
        <f>IF(E27&gt;0,+VLOOKUP($E27,'CODE GENERATOR'!$D:$T,7,FALSE),"")</f>
        <v>WHITE</v>
      </c>
      <c r="P27" s="101" t="str">
        <f t="shared" si="2"/>
        <v>LILAC/WHITE</v>
      </c>
      <c r="Q27" s="104" t="str">
        <f>IF(E27&gt;0,+VLOOKUP($E27,'CODE GENERATOR'!$D:$T,11,FALSE),"")</f>
        <v>H.RUGFL_FLC0001</v>
      </c>
      <c r="R27" s="104" t="str">
        <f>IF(E27&gt;0,+VLOOKUP($E27,'CODE GENERATOR'!$D:$T,12,FALSE),"")</f>
        <v>FLC0001LILWHT</v>
      </c>
      <c r="S27" s="104" t="str">
        <f>IF(E27&gt;0,+VLOOKUP($E27,'CODE GENERATOR'!$D:$T,13,FALSE),"")</f>
        <v>H.RUGFL_FLC0001_FLC0001LILWHT</v>
      </c>
      <c r="T27" s="104" t="str">
        <f t="shared" si="0"/>
        <v>H.RUGFL_FLC0001_FLC0001LILWHT_S</v>
      </c>
      <c r="U27" s="105">
        <v>8683711000396</v>
      </c>
      <c r="V27" s="107" t="str" cm="1">
        <f t="array" ref="V27">_xlfn.TEXTJOIN(";", TRUE, _xlfn.UNIQUE(_xlfn._xlws.FILTER(P$3:P$10029, C$3:C$10029=C27)))</f>
        <v>NAVY/GOLD;PURPLE/GOLD;GREEN/NAVY;BLACK/ROSE GOLD;RED/GOLD;BORDEAUX/GOLD;LILAC/WHITE;BLACK/GOLD;NAVY/RED;RED/WHITE</v>
      </c>
      <c r="W27" s="107" t="str" cm="1">
        <f t="array" ref="W27">_xlfn.TEXTJOIN(";", TRUE, _xlfn.UNIQUE(_xlfn._xlws.FILTER(F$3:F$10029, C$3:C$10029=C27)))</f>
        <v>S;M;L;XL</v>
      </c>
      <c r="X27" s="101" t="str">
        <f>IF(E27&gt;0,+VLOOKUP($E27,'CODE GENERATOR'!$D:$AC,19,FALSE),0)</f>
        <v>2402_S01_33848</v>
      </c>
      <c r="Y27" s="101" t="str">
        <f>IF(E27&gt;0,+VLOOKUP($E27,'CODE GENERATOR'!$D:$AC,20,FALSE),0)</f>
        <v>2402_S01_33850</v>
      </c>
      <c r="Z27" s="101" t="str">
        <f>IF(E27&gt;0,+VLOOKUP($E27,'CODE GENERATOR'!$D:$AC,21,FALSE),0)</f>
        <v>2402_S01_33852</v>
      </c>
      <c r="AA27" s="101" t="str">
        <f>IF(E27&gt;0,+VLOOKUP($E27,'CODE GENERATOR'!$D:$AC,22,FALSE),0)</f>
        <v>2402_S01_33855</v>
      </c>
      <c r="AB27" s="101">
        <f>IF(E27&gt;0,+VLOOKUP($E27,'CODE GENERATOR'!$D:$AC,23,FALSE),0)</f>
        <v>0</v>
      </c>
      <c r="AC27" s="101" t="str">
        <f>IF(E27&gt;0,+VLOOKUP($E27,'CODE GENERATOR'!$D:$AC,24,FALSE),0)</f>
        <v/>
      </c>
      <c r="AD27" s="101" t="str">
        <f>IF(E27&gt;0,+VLOOKUP($E27,'CODE GENERATOR'!$D:$AC,25,FALSE),0)</f>
        <v/>
      </c>
      <c r="AE27" s="101" t="str">
        <f>IF(E27&gt;0,+VLOOKUP($E27,'CODE GENERATOR'!$D:$AC,26,FALSE),0)</f>
        <v/>
      </c>
      <c r="AF27" s="149" t="str">
        <f>IF($C27&gt;0,$C27&amp;" "&amp;$P27&amp;" "&amp;+VLOOKUP($C27,'STYLE NAMES'!$B:$AC,10,FALSE),"""")</f>
        <v>TORONTO LILAC/WHITE FLEECE BLANKET</v>
      </c>
      <c r="AG27" s="101" t="str">
        <f>"Enjoy our "&amp;(AF27)&amp;"; "&amp;IF(C27&gt;0,+VLOOKUP($C27,'STYLE NAMES'!$B:$AC,11,FALSE),"")</f>
        <v>Enjoy our TORONTO LILAC/WHITE FLEECE BLANKET; High density and high quality cooler fleece blanket will keep your horse extra warm while allowing cool down.
These soft and beautiful fleece blankets come in a wide variety of profound and nice colors.</v>
      </c>
      <c r="AH27" s="101" t="str">
        <f>IF(C27&gt;0,+VLOOKUP($C27,'STYLE NAMES'!$B:$AC,12,FALSE),"")</f>
        <v xml:space="preserve">*High density fleece fabric
*Super soft hand feel
*Keeps warmer with respect to traditional standard density fleece blankets
Composition:
100% Polyester
</v>
      </c>
      <c r="AI27" s="101" t="str">
        <f>IF(C27&gt;0,+VLOOKUP($C27,'STYLE NAMES'!$B:$AC,13,FALSE),"")</f>
        <v>Machine Wash at 30°C
Mild process
Do not bleach
Do NOT Tumble Dry</v>
      </c>
      <c r="AJ27" s="149" t="str">
        <f>IF($C27&gt;0,$C27&amp;" "&amp;$P27&amp;" "&amp;+VLOOKUP($C27,'STYLE NAMES'!$B:$AC,14,FALSE),"""")</f>
        <v>TORONTO LILAC/WHITE POLAR BLANKET</v>
      </c>
      <c r="AK27" s="149" t="str">
        <f>"Cavalier SanMarco tarafından tasarlanan "&amp;(AJ27)&amp;"; "&amp;IF(C27&gt;0,+VLOOKUP($C27,'STYLE NAMES'!$B:$AC,15,FALSE),"")</f>
        <v>Cavalier SanMarco tarafından tasarlanan TORONTO LILAC/WHITE POLAR BLANKET; Yüksek denye ve kaliteli, polar ter blanketleri atınızı ekstra sıcak tutarken soğumasına da olanak tanır.
Bu yumuşak ve güzel polar battaniyeler çok çeşitli, derin ve hoş renklerde sunuluyor</v>
      </c>
      <c r="AL27" s="149" t="str">
        <f>IF(C27&gt;0,+VLOOKUP($C27,'STYLE NAMES'!$B:$AC,16,FALSE),"")</f>
        <v>*Yüksek denye polar kumaş
*Süper yumuşak tuşe
*Geleneksel standart denye polar blanketlere göre daha sıcak tutar
Kompozisyon:
%100 Polyester</v>
      </c>
      <c r="AM27" s="149" t="str">
        <f>IF(C27&gt;0,+VLOOKUP($C27,'STYLE NAMES'!$B:$AC,17,FALSE),"")</f>
        <v>Makinede 30°C' de Yıkayın
Hassas Yıkama
Çamaşır suyu kullanmayın
Kurutma Makinesinde Kurutmayın</v>
      </c>
      <c r="AN27" s="149" t="str">
        <f>IF($C27&gt;0,$C27&amp;" "&amp;$P27&amp;" "&amp;+VLOOKUP($C27,'STYLE NAMES'!$B:$AC,18,FALSE),"""")</f>
        <v>TORONTO LILAC/WHITE COPERTA IN PILE</v>
      </c>
      <c r="AO27" s="101" t="str">
        <f>"Disegnato da Cavalier SanMarco "&amp;(AN27)&amp;"; "&amp;IF(C27&gt;0,+VLOOKUP($C27,'STYLE NAMES'!$B:$AC,19,FALSE),"")</f>
        <v>Disegnato da Cavalier SanMarco TORONTO LILAC/WHITE COPERTA IN PILE; Coperta in pile refrigerante ad alta densità e alta qualità manterrà il tuo cavallo extra caldo mentre si raffredda. Queste morbide e bellissime coperte in pile sono disponibili in una vasta gamma di colori intensi e piacevoli.</v>
      </c>
      <c r="AP27" s="101" t="str">
        <f>IF(C27&gt;0,+VLOOKUP($C27,'STYLE NAMES'!$B:$AC,20,FALSE),"")</f>
        <v>Tessuto in pile ad alta densità
Sensazione super morbida al tatto 
Mantiene più caldo rispetto alle tradizionali coperte in pile a densità standard 
Composizione: 
100% Poliestere</v>
      </c>
      <c r="AQ27" s="101" t="str">
        <f>IF(C27&gt;0,+VLOOKUP($C27,'STYLE NAMES'!$B:$AC,21,FALSE),"")</f>
        <v>Lavare in lavatrice a 30°C Ciclo delicato 
Non candeggiare 
Non asciugare in asciugatrice</v>
      </c>
      <c r="AR27" s="101">
        <f>IF(D27&gt;0,+VLOOKUP($C27,'STYLE NAMES'!$B:$AC,22,FALSE),"")</f>
        <v>0</v>
      </c>
      <c r="AS27" s="101">
        <f>IF(E27&gt;0,+VLOOKUP($C27,'STYLE NAMES'!$B:$AC,23,FALSE),"")</f>
        <v>0</v>
      </c>
      <c r="AT27" s="101">
        <f>IF(F27&gt;0,+VLOOKUP($C27,'STYLE NAMES'!$B:$AC,24,FALSE),"")</f>
        <v>0</v>
      </c>
      <c r="AU27" s="101">
        <f>IF(G27&gt;0,+VLOOKUP($C27,'STYLE NAMES'!$B:$AC,25,FALSE),"")</f>
        <v>0</v>
      </c>
      <c r="AV27" s="101">
        <f>+VLOOKUP($S27,'CODE GENERATOR'!$P:$AM,15,FALSE)</f>
        <v>0</v>
      </c>
      <c r="AW27" s="101">
        <f>+VLOOKUP($S27,'CODE GENERATOR'!$P:$AM,16,FALSE)</f>
        <v>0</v>
      </c>
      <c r="AX27" s="101">
        <f>+VLOOKUP($S27,'CODE GENERATOR'!$P:$AM,17,FALSE)</f>
        <v>0</v>
      </c>
      <c r="AY27" s="101">
        <f>+VLOOKUP($S27,'CODE GENERATOR'!$P:$AM,18,FALSE)</f>
        <v>0</v>
      </c>
      <c r="AZ27" s="101">
        <f>+VLOOKUP($S27,'CODE GENERATOR'!$P:$AM,19,FALSE)</f>
        <v>0</v>
      </c>
      <c r="BA27" s="101">
        <f>+VLOOKUP($S27,'CODE GENERATOR'!$P:$AM,20,FALSE)</f>
        <v>0</v>
      </c>
      <c r="BB27" s="101">
        <f>+VLOOKUP($S27,'CODE GENERATOR'!$P:$AM,21,FALSE)</f>
        <v>0</v>
      </c>
      <c r="BC27" s="101">
        <f>+VLOOKUP($S27,'CODE GENERATOR'!$P:$AM,22,FALSE)</f>
        <v>0</v>
      </c>
      <c r="BD27" s="101">
        <f>+VLOOKUP($S27,'CODE GENERATOR'!$P:$AM,23,FALSE)</f>
        <v>0</v>
      </c>
      <c r="BE27" s="101">
        <f>+VLOOKUP($S27,'CODE GENERATOR'!$P:$AM,24,FALSE)</f>
        <v>0</v>
      </c>
      <c r="BF27" s="101">
        <f>IF(C27&gt;0,+VLOOKUP(G27,'CATEGORY ID'!$A$1:$L$118,3,FALSE),"")</f>
        <v>5</v>
      </c>
      <c r="BG27" s="101">
        <f>IF(C27&gt;0,+VLOOKUP(H27,'CATEGORY ID'!$D$1:$L$118,3,FALSE),"")</f>
        <v>5</v>
      </c>
      <c r="BH27" s="101">
        <f>IF(C27&gt;0,+VLOOKUP((+H27&amp;I27),'CATEGORY ID'!$H$1:$I$121,2,FALSE),"")</f>
        <v>59</v>
      </c>
      <c r="BJ27" s="101">
        <f>IF(C27&gt;0,IF(COUNTIF('CATEGORY ID'!$K$1:$K$121,+H27&amp;K27) &gt; 0, +VLOOKUP(+H27&amp;K27,'CATEGORY ID'!$K$1:$L$121,2,FALSE),""),"")</f>
        <v>175</v>
      </c>
      <c r="BK27" s="101" t="str">
        <f>IF(C27&gt;0,IF(COUNTIF('CATEGORY ID'!$K$124:$K$165, +VLOOKUP(C27,'STYLE NAMES'!$B:$AE,30,FALSE)) &gt; 0, +VLOOKUP(VLOOKUP(C27,'STYLE NAMES'!$B:$AE,30,FALSE),'CATEGORY ID'!K:M,2,FALSE),""),"")</f>
        <v/>
      </c>
      <c r="BR27" s="101" t="str" cm="1">
        <f t="array" ref="BR27">IF(C27&gt;0,_xlfn.TEXTJOIN(";", TRUE,_xlfn.UNIQUE(_xlfn._xlws.FILTER(BF27:BQ27,(BF27:BQ27&gt;0)),TRUE,FALSE)),"")&amp;";"&amp;BS27</f>
        <v>5;59;175;</v>
      </c>
      <c r="BU27" s="106">
        <f>IF(C27&gt;0,+VLOOKUP($C27,'STYLE NAMES'!$B:$AC,26,FALSE),"")</f>
        <v>89.9</v>
      </c>
      <c r="BV27" s="106">
        <f>IF(C27&gt;0,+VLOOKUP($C27,'STYLE NAMES'!$B:$AC,27,FALSE),"")</f>
        <v>4940</v>
      </c>
      <c r="BW27" s="106">
        <f>IF(C27&gt;0,+VLOOKUP($C27,'STYLE NAMES'!$B:$AC,28,FALSE),"")</f>
        <v>103.38500000000001</v>
      </c>
      <c r="BY27"/>
      <c r="BZ27" s="101">
        <v>99</v>
      </c>
      <c r="CA27" s="137">
        <f t="shared" si="3"/>
        <v>1</v>
      </c>
      <c r="CB27" s="137">
        <f>+VLOOKUP(C27,'[2]STYLES &amp; MODELS MATRIX'!$A:$G,7,FALSE)</f>
        <v>0</v>
      </c>
      <c r="CC27" s="137" t="str">
        <f>+VLOOKUP(C27,'[1]STYLES &amp; SIZE CHARTS'!$A:$H,8,FALSE)</f>
        <v>HP-RUGS1</v>
      </c>
      <c r="CD27" s="137"/>
      <c r="CE27" s="205" t="s">
        <v>3536</v>
      </c>
      <c r="CF27" s="141" t="s">
        <v>3537</v>
      </c>
    </row>
    <row r="28" spans="1:84" s="101" customFormat="1" ht="12" customHeight="1" x14ac:dyDescent="0.2">
      <c r="A28" s="102">
        <f t="shared" si="1"/>
        <v>8683711000402</v>
      </c>
      <c r="B28" s="103" t="s">
        <v>2245</v>
      </c>
      <c r="C28" s="101" t="s">
        <v>688</v>
      </c>
      <c r="D28" s="101" t="s">
        <v>689</v>
      </c>
      <c r="E28" s="203" t="s">
        <v>2255</v>
      </c>
      <c r="F28" s="101" t="s">
        <v>2247</v>
      </c>
      <c r="G28" s="101" t="str">
        <f>IF(C28&gt;0,+VLOOKUP($C28,'STYLE NAMES'!$B:$AC,4,FALSE),"")</f>
        <v>HORSE</v>
      </c>
      <c r="H28" s="101" t="str">
        <f>IF(C28&gt;0,+VLOOKUP($C28,'STYLE NAMES'!$B:$AC,5,FALSE),"")</f>
        <v>HORSE</v>
      </c>
      <c r="I28" s="101" t="str">
        <f>IF(C28&gt;0,+VLOOKUP($C28,'STYLE NAMES'!$B:$AC,6,FALSE),"")</f>
        <v>RUGS</v>
      </c>
      <c r="J28" s="101" t="str">
        <f>IF(C28&gt;0,+VLOOKUP($C28,'STYLE NAMES'!$B:$AC,7,FALSE),"")</f>
        <v>FULL</v>
      </c>
      <c r="K28" s="101" t="str">
        <f>IF(C28&gt;0,+VLOOKUP($C28,'STYLE NAMES'!$B:$AC,8,FALSE),"")</f>
        <v>FLEECE BLANKETS</v>
      </c>
      <c r="L28" s="101" t="str">
        <f>IF(E28&gt;0,+VLOOKUP($E28,'CODE GENERATOR'!$D:$T,3,FALSE),"")</f>
        <v>W</v>
      </c>
      <c r="M28" s="101" t="str">
        <f>IF(E28&gt;0,+VLOOKUP($E28,'CODE GENERATOR'!$D:$T,4,FALSE),"")</f>
        <v>FLEECE</v>
      </c>
      <c r="N28" s="101" t="str">
        <f>IF(E28&gt;0,+VLOOKUP($E28,'CODE GENERATOR'!$D:$T,6,FALSE),"")</f>
        <v>LILAC</v>
      </c>
      <c r="O28" s="101" t="str">
        <f>IF(E28&gt;0,+VLOOKUP($E28,'CODE GENERATOR'!$D:$T,7,FALSE),"")</f>
        <v>WHITE</v>
      </c>
      <c r="P28" s="101" t="str">
        <f t="shared" si="2"/>
        <v>LILAC/WHITE</v>
      </c>
      <c r="Q28" s="104" t="str">
        <f>IF(E28&gt;0,+VLOOKUP($E28,'CODE GENERATOR'!$D:$T,11,FALSE),"")</f>
        <v>H.RUGFL_FLC0001</v>
      </c>
      <c r="R28" s="104" t="str">
        <f>IF(E28&gt;0,+VLOOKUP($E28,'CODE GENERATOR'!$D:$T,12,FALSE),"")</f>
        <v>FLC0001LILWHT</v>
      </c>
      <c r="S28" s="104" t="str">
        <f>IF(E28&gt;0,+VLOOKUP($E28,'CODE GENERATOR'!$D:$T,13,FALSE),"")</f>
        <v>H.RUGFL_FLC0001_FLC0001LILWHT</v>
      </c>
      <c r="T28" s="104" t="str">
        <f t="shared" si="0"/>
        <v>H.RUGFL_FLC0001_FLC0001LILWHT_M</v>
      </c>
      <c r="U28" s="105">
        <v>8683711000402</v>
      </c>
      <c r="V28" s="107" t="str" cm="1">
        <f t="array" ref="V28">_xlfn.TEXTJOIN(";", TRUE, _xlfn.UNIQUE(_xlfn._xlws.FILTER(P$3:P$10029, C$3:C$10029=C28)))</f>
        <v>NAVY/GOLD;PURPLE/GOLD;GREEN/NAVY;BLACK/ROSE GOLD;RED/GOLD;BORDEAUX/GOLD;LILAC/WHITE;BLACK/GOLD;NAVY/RED;RED/WHITE</v>
      </c>
      <c r="W28" s="107" t="str" cm="1">
        <f t="array" ref="W28">_xlfn.TEXTJOIN(";", TRUE, _xlfn.UNIQUE(_xlfn._xlws.FILTER(F$3:F$10029, C$3:C$10029=C28)))</f>
        <v>S;M;L;XL</v>
      </c>
      <c r="X28" s="101" t="str">
        <f>IF(E28&gt;0,+VLOOKUP($E28,'CODE GENERATOR'!$D:$AC,19,FALSE),0)</f>
        <v>2402_S01_33848</v>
      </c>
      <c r="Y28" s="101" t="str">
        <f>IF(E28&gt;0,+VLOOKUP($E28,'CODE GENERATOR'!$D:$AC,20,FALSE),0)</f>
        <v>2402_S01_33850</v>
      </c>
      <c r="Z28" s="101" t="str">
        <f>IF(E28&gt;0,+VLOOKUP($E28,'CODE GENERATOR'!$D:$AC,21,FALSE),0)</f>
        <v>2402_S01_33852</v>
      </c>
      <c r="AA28" s="101" t="str">
        <f>IF(E28&gt;0,+VLOOKUP($E28,'CODE GENERATOR'!$D:$AC,22,FALSE),0)</f>
        <v>2402_S01_33855</v>
      </c>
      <c r="AB28" s="101">
        <f>IF(E28&gt;0,+VLOOKUP($E28,'CODE GENERATOR'!$D:$AC,23,FALSE),0)</f>
        <v>0</v>
      </c>
      <c r="AC28" s="101" t="str">
        <f>IF(E28&gt;0,+VLOOKUP($E28,'CODE GENERATOR'!$D:$AC,24,FALSE),0)</f>
        <v/>
      </c>
      <c r="AD28" s="101" t="str">
        <f>IF(E28&gt;0,+VLOOKUP($E28,'CODE GENERATOR'!$D:$AC,25,FALSE),0)</f>
        <v/>
      </c>
      <c r="AE28" s="101" t="str">
        <f>IF(E28&gt;0,+VLOOKUP($E28,'CODE GENERATOR'!$D:$AC,26,FALSE),0)</f>
        <v/>
      </c>
      <c r="AF28" s="149" t="str">
        <f>IF($C28&gt;0,$C28&amp;" "&amp;$P28&amp;" "&amp;+VLOOKUP($C28,'STYLE NAMES'!$B:$AC,10,FALSE),"""")</f>
        <v>TORONTO LILAC/WHITE FLEECE BLANKET</v>
      </c>
      <c r="AG28" s="101" t="str">
        <f>"Enjoy our "&amp;(AF28)&amp;"; "&amp;IF(C28&gt;0,+VLOOKUP($C28,'STYLE NAMES'!$B:$AC,11,FALSE),"")</f>
        <v>Enjoy our TORONTO LILAC/WHITE FLEECE BLANKET; High density and high quality cooler fleece blanket will keep your horse extra warm while allowing cool down.
These soft and beautiful fleece blankets come in a wide variety of profound and nice colors.</v>
      </c>
      <c r="AH28" s="101" t="str">
        <f>IF(C28&gt;0,+VLOOKUP($C28,'STYLE NAMES'!$B:$AC,12,FALSE),"")</f>
        <v xml:space="preserve">*High density fleece fabric
*Super soft hand feel
*Keeps warmer with respect to traditional standard density fleece blankets
Composition:
100% Polyester
</v>
      </c>
      <c r="AI28" s="101" t="str">
        <f>IF(C28&gt;0,+VLOOKUP($C28,'STYLE NAMES'!$B:$AC,13,FALSE),"")</f>
        <v>Machine Wash at 30°C
Mild process
Do not bleach
Do NOT Tumble Dry</v>
      </c>
      <c r="AJ28" s="149" t="str">
        <f>IF($C28&gt;0,$C28&amp;" "&amp;$P28&amp;" "&amp;+VLOOKUP($C28,'STYLE NAMES'!$B:$AC,14,FALSE),"""")</f>
        <v>TORONTO LILAC/WHITE POLAR BLANKET</v>
      </c>
      <c r="AK28" s="149" t="str">
        <f>"Cavalier SanMarco tarafından tasarlanan "&amp;(AJ28)&amp;"; "&amp;IF(C28&gt;0,+VLOOKUP($C28,'STYLE NAMES'!$B:$AC,15,FALSE),"")</f>
        <v>Cavalier SanMarco tarafından tasarlanan TORONTO LILAC/WHITE POLAR BLANKET; Yüksek denye ve kaliteli, polar ter blanketleri atınızı ekstra sıcak tutarken soğumasına da olanak tanır.
Bu yumuşak ve güzel polar battaniyeler çok çeşitli, derin ve hoş renklerde sunuluyor</v>
      </c>
      <c r="AL28" s="149" t="str">
        <f>IF(C28&gt;0,+VLOOKUP($C28,'STYLE NAMES'!$B:$AC,16,FALSE),"")</f>
        <v>*Yüksek denye polar kumaş
*Süper yumuşak tuşe
*Geleneksel standart denye polar blanketlere göre daha sıcak tutar
Kompozisyon:
%100 Polyester</v>
      </c>
      <c r="AM28" s="149" t="str">
        <f>IF(C28&gt;0,+VLOOKUP($C28,'STYLE NAMES'!$B:$AC,17,FALSE),"")</f>
        <v>Makinede 30°C' de Yıkayın
Hassas Yıkama
Çamaşır suyu kullanmayın
Kurutma Makinesinde Kurutmayın</v>
      </c>
      <c r="AN28" s="149" t="str">
        <f>IF($C28&gt;0,$C28&amp;" "&amp;$P28&amp;" "&amp;+VLOOKUP($C28,'STYLE NAMES'!$B:$AC,18,FALSE),"""")</f>
        <v>TORONTO LILAC/WHITE COPERTA IN PILE</v>
      </c>
      <c r="AO28" s="101" t="str">
        <f>"Disegnato da Cavalier SanMarco "&amp;(AN28)&amp;"; "&amp;IF(C28&gt;0,+VLOOKUP($C28,'STYLE NAMES'!$B:$AC,19,FALSE),"")</f>
        <v>Disegnato da Cavalier SanMarco TORONTO LILAC/WHITE COPERTA IN PILE; Coperta in pile refrigerante ad alta densità e alta qualità manterrà il tuo cavallo extra caldo mentre si raffredda. Queste morbide e bellissime coperte in pile sono disponibili in una vasta gamma di colori intensi e piacevoli.</v>
      </c>
      <c r="AP28" s="101" t="str">
        <f>IF(C28&gt;0,+VLOOKUP($C28,'STYLE NAMES'!$B:$AC,20,FALSE),"")</f>
        <v>Tessuto in pile ad alta densità
Sensazione super morbida al tatto 
Mantiene più caldo rispetto alle tradizionali coperte in pile a densità standard 
Composizione: 
100% Poliestere</v>
      </c>
      <c r="AQ28" s="101" t="str">
        <f>IF(C28&gt;0,+VLOOKUP($C28,'STYLE NAMES'!$B:$AC,21,FALSE),"")</f>
        <v>Lavare in lavatrice a 30°C Ciclo delicato 
Non candeggiare 
Non asciugare in asciugatrice</v>
      </c>
      <c r="AR28" s="101">
        <f>IF(D28&gt;0,+VLOOKUP($C28,'STYLE NAMES'!$B:$AC,22,FALSE),"")</f>
        <v>0</v>
      </c>
      <c r="AS28" s="101">
        <f>IF(E28&gt;0,+VLOOKUP($C28,'STYLE NAMES'!$B:$AC,23,FALSE),"")</f>
        <v>0</v>
      </c>
      <c r="AT28" s="101">
        <f>IF(F28&gt;0,+VLOOKUP($C28,'STYLE NAMES'!$B:$AC,24,FALSE),"")</f>
        <v>0</v>
      </c>
      <c r="AU28" s="101">
        <f>IF(G28&gt;0,+VLOOKUP($C28,'STYLE NAMES'!$B:$AC,25,FALSE),"")</f>
        <v>0</v>
      </c>
      <c r="AV28" s="101">
        <f>+VLOOKUP($S28,'CODE GENERATOR'!$P:$AM,15,FALSE)</f>
        <v>0</v>
      </c>
      <c r="AW28" s="101">
        <f>+VLOOKUP($S28,'CODE GENERATOR'!$P:$AM,16,FALSE)</f>
        <v>0</v>
      </c>
      <c r="AX28" s="101">
        <f>+VLOOKUP($S28,'CODE GENERATOR'!$P:$AM,17,FALSE)</f>
        <v>0</v>
      </c>
      <c r="AY28" s="101">
        <f>+VLOOKUP($S28,'CODE GENERATOR'!$P:$AM,18,FALSE)</f>
        <v>0</v>
      </c>
      <c r="AZ28" s="101">
        <f>+VLOOKUP($S28,'CODE GENERATOR'!$P:$AM,19,FALSE)</f>
        <v>0</v>
      </c>
      <c r="BA28" s="101">
        <f>+VLOOKUP($S28,'CODE GENERATOR'!$P:$AM,20,FALSE)</f>
        <v>0</v>
      </c>
      <c r="BB28" s="101">
        <f>+VLOOKUP($S28,'CODE GENERATOR'!$P:$AM,21,FALSE)</f>
        <v>0</v>
      </c>
      <c r="BC28" s="101">
        <f>+VLOOKUP($S28,'CODE GENERATOR'!$P:$AM,22,FALSE)</f>
        <v>0</v>
      </c>
      <c r="BD28" s="101">
        <f>+VLOOKUP($S28,'CODE GENERATOR'!$P:$AM,23,FALSE)</f>
        <v>0</v>
      </c>
      <c r="BE28" s="101">
        <f>+VLOOKUP($S28,'CODE GENERATOR'!$P:$AM,24,FALSE)</f>
        <v>0</v>
      </c>
      <c r="BF28" s="101">
        <f>IF(C28&gt;0,+VLOOKUP(G28,'CATEGORY ID'!$A$1:$L$118,3,FALSE),"")</f>
        <v>5</v>
      </c>
      <c r="BG28" s="101">
        <f>IF(C28&gt;0,+VLOOKUP(H28,'CATEGORY ID'!$D$1:$L$118,3,FALSE),"")</f>
        <v>5</v>
      </c>
      <c r="BH28" s="101">
        <f>IF(C28&gt;0,+VLOOKUP((+H28&amp;I28),'CATEGORY ID'!$H$1:$I$121,2,FALSE),"")</f>
        <v>59</v>
      </c>
      <c r="BJ28" s="101">
        <f>IF(C28&gt;0,IF(COUNTIF('CATEGORY ID'!$K$1:$K$121,+H28&amp;K28) &gt; 0, +VLOOKUP(+H28&amp;K28,'CATEGORY ID'!$K$1:$L$121,2,FALSE),""),"")</f>
        <v>175</v>
      </c>
      <c r="BK28" s="101" t="str">
        <f>IF(C28&gt;0,IF(COUNTIF('CATEGORY ID'!$K$124:$K$165, +VLOOKUP(C28,'STYLE NAMES'!$B:$AE,30,FALSE)) &gt; 0, +VLOOKUP(VLOOKUP(C28,'STYLE NAMES'!$B:$AE,30,FALSE),'CATEGORY ID'!K:M,2,FALSE),""),"")</f>
        <v/>
      </c>
      <c r="BR28" s="101" t="str" cm="1">
        <f t="array" ref="BR28">IF(C28&gt;0,_xlfn.TEXTJOIN(";", TRUE,_xlfn.UNIQUE(_xlfn._xlws.FILTER(BF28:BQ28,(BF28:BQ28&gt;0)),TRUE,FALSE)),"")&amp;";"&amp;BS28</f>
        <v>5;59;175;</v>
      </c>
      <c r="BU28" s="106">
        <f>IF(C28&gt;0,+VLOOKUP($C28,'STYLE NAMES'!$B:$AC,26,FALSE),"")</f>
        <v>89.9</v>
      </c>
      <c r="BV28" s="106">
        <f>IF(C28&gt;0,+VLOOKUP($C28,'STYLE NAMES'!$B:$AC,27,FALSE),"")</f>
        <v>4940</v>
      </c>
      <c r="BW28" s="106">
        <f>IF(C28&gt;0,+VLOOKUP($C28,'STYLE NAMES'!$B:$AC,28,FALSE),"")</f>
        <v>103.38500000000001</v>
      </c>
      <c r="BY28"/>
      <c r="BZ28" s="101">
        <v>99</v>
      </c>
      <c r="CA28" s="137">
        <f t="shared" si="3"/>
        <v>1</v>
      </c>
      <c r="CB28" s="137">
        <f>+VLOOKUP(C28,'[2]STYLES &amp; MODELS MATRIX'!$A:$G,7,FALSE)</f>
        <v>0</v>
      </c>
      <c r="CC28" s="137" t="str">
        <f>+VLOOKUP(C28,'[1]STYLES &amp; SIZE CHARTS'!$A:$H,8,FALSE)</f>
        <v>HP-RUGS1</v>
      </c>
      <c r="CD28" s="137"/>
      <c r="CE28" s="205" t="s">
        <v>3593</v>
      </c>
      <c r="CF28" s="141" t="s">
        <v>3594</v>
      </c>
    </row>
    <row r="29" spans="1:84" s="101" customFormat="1" ht="12" customHeight="1" x14ac:dyDescent="0.2">
      <c r="A29" s="102">
        <f t="shared" si="1"/>
        <v>8683711000419</v>
      </c>
      <c r="B29" s="103" t="s">
        <v>2245</v>
      </c>
      <c r="C29" s="101" t="s">
        <v>688</v>
      </c>
      <c r="D29" s="101" t="s">
        <v>689</v>
      </c>
      <c r="E29" s="203" t="s">
        <v>2255</v>
      </c>
      <c r="F29" s="101" t="s">
        <v>2248</v>
      </c>
      <c r="G29" s="101" t="str">
        <f>IF(C29&gt;0,+VLOOKUP($C29,'STYLE NAMES'!$B:$AC,4,FALSE),"")</f>
        <v>HORSE</v>
      </c>
      <c r="H29" s="101" t="str">
        <f>IF(C29&gt;0,+VLOOKUP($C29,'STYLE NAMES'!$B:$AC,5,FALSE),"")</f>
        <v>HORSE</v>
      </c>
      <c r="I29" s="101" t="str">
        <f>IF(C29&gt;0,+VLOOKUP($C29,'STYLE NAMES'!$B:$AC,6,FALSE),"")</f>
        <v>RUGS</v>
      </c>
      <c r="J29" s="101" t="str">
        <f>IF(C29&gt;0,+VLOOKUP($C29,'STYLE NAMES'!$B:$AC,7,FALSE),"")</f>
        <v>FULL</v>
      </c>
      <c r="K29" s="101" t="str">
        <f>IF(C29&gt;0,+VLOOKUP($C29,'STYLE NAMES'!$B:$AC,8,FALSE),"")</f>
        <v>FLEECE BLANKETS</v>
      </c>
      <c r="L29" s="101" t="str">
        <f>IF(E29&gt;0,+VLOOKUP($E29,'CODE GENERATOR'!$D:$T,3,FALSE),"")</f>
        <v>W</v>
      </c>
      <c r="M29" s="101" t="str">
        <f>IF(E29&gt;0,+VLOOKUP($E29,'CODE GENERATOR'!$D:$T,4,FALSE),"")</f>
        <v>FLEECE</v>
      </c>
      <c r="N29" s="101" t="str">
        <f>IF(E29&gt;0,+VLOOKUP($E29,'CODE GENERATOR'!$D:$T,6,FALSE),"")</f>
        <v>LILAC</v>
      </c>
      <c r="O29" s="101" t="str">
        <f>IF(E29&gt;0,+VLOOKUP($E29,'CODE GENERATOR'!$D:$T,7,FALSE),"")</f>
        <v>WHITE</v>
      </c>
      <c r="P29" s="101" t="str">
        <f t="shared" si="2"/>
        <v>LILAC/WHITE</v>
      </c>
      <c r="Q29" s="104" t="str">
        <f>IF(E29&gt;0,+VLOOKUP($E29,'CODE GENERATOR'!$D:$T,11,FALSE),"")</f>
        <v>H.RUGFL_FLC0001</v>
      </c>
      <c r="R29" s="104" t="str">
        <f>IF(E29&gt;0,+VLOOKUP($E29,'CODE GENERATOR'!$D:$T,12,FALSE),"")</f>
        <v>FLC0001LILWHT</v>
      </c>
      <c r="S29" s="104" t="str">
        <f>IF(E29&gt;0,+VLOOKUP($E29,'CODE GENERATOR'!$D:$T,13,FALSE),"")</f>
        <v>H.RUGFL_FLC0001_FLC0001LILWHT</v>
      </c>
      <c r="T29" s="104" t="str">
        <f t="shared" si="0"/>
        <v>H.RUGFL_FLC0001_FLC0001LILWHT_L</v>
      </c>
      <c r="U29" s="105">
        <v>8683711000419</v>
      </c>
      <c r="V29" s="107" t="str" cm="1">
        <f t="array" ref="V29">_xlfn.TEXTJOIN(";", TRUE, _xlfn.UNIQUE(_xlfn._xlws.FILTER(P$3:P$10029, C$3:C$10029=C29)))</f>
        <v>NAVY/GOLD;PURPLE/GOLD;GREEN/NAVY;BLACK/ROSE GOLD;RED/GOLD;BORDEAUX/GOLD;LILAC/WHITE;BLACK/GOLD;NAVY/RED;RED/WHITE</v>
      </c>
      <c r="W29" s="107" t="str" cm="1">
        <f t="array" ref="W29">_xlfn.TEXTJOIN(";", TRUE, _xlfn.UNIQUE(_xlfn._xlws.FILTER(F$3:F$10029, C$3:C$10029=C29)))</f>
        <v>S;M;L;XL</v>
      </c>
      <c r="X29" s="101" t="str">
        <f>IF(E29&gt;0,+VLOOKUP($E29,'CODE GENERATOR'!$D:$AC,19,FALSE),0)</f>
        <v>2402_S01_33848</v>
      </c>
      <c r="Y29" s="101" t="str">
        <f>IF(E29&gt;0,+VLOOKUP($E29,'CODE GENERATOR'!$D:$AC,20,FALSE),0)</f>
        <v>2402_S01_33850</v>
      </c>
      <c r="Z29" s="101" t="str">
        <f>IF(E29&gt;0,+VLOOKUP($E29,'CODE GENERATOR'!$D:$AC,21,FALSE),0)</f>
        <v>2402_S01_33852</v>
      </c>
      <c r="AA29" s="101" t="str">
        <f>IF(E29&gt;0,+VLOOKUP($E29,'CODE GENERATOR'!$D:$AC,22,FALSE),0)</f>
        <v>2402_S01_33855</v>
      </c>
      <c r="AB29" s="101">
        <f>IF(E29&gt;0,+VLOOKUP($E29,'CODE GENERATOR'!$D:$AC,23,FALSE),0)</f>
        <v>0</v>
      </c>
      <c r="AC29" s="101" t="str">
        <f>IF(E29&gt;0,+VLOOKUP($E29,'CODE GENERATOR'!$D:$AC,24,FALSE),0)</f>
        <v/>
      </c>
      <c r="AD29" s="101" t="str">
        <f>IF(E29&gt;0,+VLOOKUP($E29,'CODE GENERATOR'!$D:$AC,25,FALSE),0)</f>
        <v/>
      </c>
      <c r="AE29" s="101" t="str">
        <f>IF(E29&gt;0,+VLOOKUP($E29,'CODE GENERATOR'!$D:$AC,26,FALSE),0)</f>
        <v/>
      </c>
      <c r="AF29" s="149" t="str">
        <f>IF($C29&gt;0,$C29&amp;" "&amp;$P29&amp;" "&amp;+VLOOKUP($C29,'STYLE NAMES'!$B:$AC,10,FALSE),"""")</f>
        <v>TORONTO LILAC/WHITE FLEECE BLANKET</v>
      </c>
      <c r="AG29" s="101" t="str">
        <f>"Enjoy our "&amp;(AF29)&amp;"; "&amp;IF(C29&gt;0,+VLOOKUP($C29,'STYLE NAMES'!$B:$AC,11,FALSE),"")</f>
        <v>Enjoy our TORONTO LILAC/WHITE FLEECE BLANKET; High density and high quality cooler fleece blanket will keep your horse extra warm while allowing cool down.
These soft and beautiful fleece blankets come in a wide variety of profound and nice colors.</v>
      </c>
      <c r="AH29" s="101" t="str">
        <f>IF(C29&gt;0,+VLOOKUP($C29,'STYLE NAMES'!$B:$AC,12,FALSE),"")</f>
        <v xml:space="preserve">*High density fleece fabric
*Super soft hand feel
*Keeps warmer with respect to traditional standard density fleece blankets
Composition:
100% Polyester
</v>
      </c>
      <c r="AI29" s="101" t="str">
        <f>IF(C29&gt;0,+VLOOKUP($C29,'STYLE NAMES'!$B:$AC,13,FALSE),"")</f>
        <v>Machine Wash at 30°C
Mild process
Do not bleach
Do NOT Tumble Dry</v>
      </c>
      <c r="AJ29" s="149" t="str">
        <f>IF($C29&gt;0,$C29&amp;" "&amp;$P29&amp;" "&amp;+VLOOKUP($C29,'STYLE NAMES'!$B:$AC,14,FALSE),"""")</f>
        <v>TORONTO LILAC/WHITE POLAR BLANKET</v>
      </c>
      <c r="AK29" s="149" t="str">
        <f>"Cavalier SanMarco tarafından tasarlanan "&amp;(AJ29)&amp;"; "&amp;IF(C29&gt;0,+VLOOKUP($C29,'STYLE NAMES'!$B:$AC,15,FALSE),"")</f>
        <v>Cavalier SanMarco tarafından tasarlanan TORONTO LILAC/WHITE POLAR BLANKET; Yüksek denye ve kaliteli, polar ter blanketleri atınızı ekstra sıcak tutarken soğumasına da olanak tanır.
Bu yumuşak ve güzel polar battaniyeler çok çeşitli, derin ve hoş renklerde sunuluyor</v>
      </c>
      <c r="AL29" s="149" t="str">
        <f>IF(C29&gt;0,+VLOOKUP($C29,'STYLE NAMES'!$B:$AC,16,FALSE),"")</f>
        <v>*Yüksek denye polar kumaş
*Süper yumuşak tuşe
*Geleneksel standart denye polar blanketlere göre daha sıcak tutar
Kompozisyon:
%100 Polyester</v>
      </c>
      <c r="AM29" s="149" t="str">
        <f>IF(C29&gt;0,+VLOOKUP($C29,'STYLE NAMES'!$B:$AC,17,FALSE),"")</f>
        <v>Makinede 30°C' de Yıkayın
Hassas Yıkama
Çamaşır suyu kullanmayın
Kurutma Makinesinde Kurutmayın</v>
      </c>
      <c r="AN29" s="149" t="str">
        <f>IF($C29&gt;0,$C29&amp;" "&amp;$P29&amp;" "&amp;+VLOOKUP($C29,'STYLE NAMES'!$B:$AC,18,FALSE),"""")</f>
        <v>TORONTO LILAC/WHITE COPERTA IN PILE</v>
      </c>
      <c r="AO29" s="101" t="str">
        <f>"Disegnato da Cavalier SanMarco "&amp;(AN29)&amp;"; "&amp;IF(C29&gt;0,+VLOOKUP($C29,'STYLE NAMES'!$B:$AC,19,FALSE),"")</f>
        <v>Disegnato da Cavalier SanMarco TORONTO LILAC/WHITE COPERTA IN PILE; Coperta in pile refrigerante ad alta densità e alta qualità manterrà il tuo cavallo extra caldo mentre si raffredda. Queste morbide e bellissime coperte in pile sono disponibili in una vasta gamma di colori intensi e piacevoli.</v>
      </c>
      <c r="AP29" s="101" t="str">
        <f>IF(C29&gt;0,+VLOOKUP($C29,'STYLE NAMES'!$B:$AC,20,FALSE),"")</f>
        <v>Tessuto in pile ad alta densità
Sensazione super morbida al tatto 
Mantiene più caldo rispetto alle tradizionali coperte in pile a densità standard 
Composizione: 
100% Poliestere</v>
      </c>
      <c r="AQ29" s="101" t="str">
        <f>IF(C29&gt;0,+VLOOKUP($C29,'STYLE NAMES'!$B:$AC,21,FALSE),"")</f>
        <v>Lavare in lavatrice a 30°C Ciclo delicato 
Non candeggiare 
Non asciugare in asciugatrice</v>
      </c>
      <c r="AR29" s="101">
        <f>IF(D29&gt;0,+VLOOKUP($C29,'STYLE NAMES'!$B:$AC,22,FALSE),"")</f>
        <v>0</v>
      </c>
      <c r="AS29" s="101">
        <f>IF(E29&gt;0,+VLOOKUP($C29,'STYLE NAMES'!$B:$AC,23,FALSE),"")</f>
        <v>0</v>
      </c>
      <c r="AT29" s="101">
        <f>IF(F29&gt;0,+VLOOKUP($C29,'STYLE NAMES'!$B:$AC,24,FALSE),"")</f>
        <v>0</v>
      </c>
      <c r="AU29" s="101">
        <f>IF(G29&gt;0,+VLOOKUP($C29,'STYLE NAMES'!$B:$AC,25,FALSE),"")</f>
        <v>0</v>
      </c>
      <c r="AV29" s="101">
        <f>+VLOOKUP($S29,'CODE GENERATOR'!$P:$AM,15,FALSE)</f>
        <v>0</v>
      </c>
      <c r="AW29" s="101">
        <f>+VLOOKUP($S29,'CODE GENERATOR'!$P:$AM,16,FALSE)</f>
        <v>0</v>
      </c>
      <c r="AX29" s="101">
        <f>+VLOOKUP($S29,'CODE GENERATOR'!$P:$AM,17,FALSE)</f>
        <v>0</v>
      </c>
      <c r="AY29" s="101">
        <f>+VLOOKUP($S29,'CODE GENERATOR'!$P:$AM,18,FALSE)</f>
        <v>0</v>
      </c>
      <c r="AZ29" s="101">
        <f>+VLOOKUP($S29,'CODE GENERATOR'!$P:$AM,19,FALSE)</f>
        <v>0</v>
      </c>
      <c r="BA29" s="101">
        <f>+VLOOKUP($S29,'CODE GENERATOR'!$P:$AM,20,FALSE)</f>
        <v>0</v>
      </c>
      <c r="BB29" s="101">
        <f>+VLOOKUP($S29,'CODE GENERATOR'!$P:$AM,21,FALSE)</f>
        <v>0</v>
      </c>
      <c r="BC29" s="101">
        <f>+VLOOKUP($S29,'CODE GENERATOR'!$P:$AM,22,FALSE)</f>
        <v>0</v>
      </c>
      <c r="BD29" s="101">
        <f>+VLOOKUP($S29,'CODE GENERATOR'!$P:$AM,23,FALSE)</f>
        <v>0</v>
      </c>
      <c r="BE29" s="101">
        <f>+VLOOKUP($S29,'CODE GENERATOR'!$P:$AM,24,FALSE)</f>
        <v>0</v>
      </c>
      <c r="BF29" s="101">
        <f>IF(C29&gt;0,+VLOOKUP(G29,'CATEGORY ID'!$A$1:$L$118,3,FALSE),"")</f>
        <v>5</v>
      </c>
      <c r="BG29" s="101">
        <f>IF(C29&gt;0,+VLOOKUP(H29,'CATEGORY ID'!$D$1:$L$118,3,FALSE),"")</f>
        <v>5</v>
      </c>
      <c r="BH29" s="101">
        <f>IF(C29&gt;0,+VLOOKUP((+H29&amp;I29),'CATEGORY ID'!$H$1:$I$121,2,FALSE),"")</f>
        <v>59</v>
      </c>
      <c r="BJ29" s="101">
        <f>IF(C29&gt;0,IF(COUNTIF('CATEGORY ID'!$K$1:$K$121,+H29&amp;K29) &gt; 0, +VLOOKUP(+H29&amp;K29,'CATEGORY ID'!$K$1:$L$121,2,FALSE),""),"")</f>
        <v>175</v>
      </c>
      <c r="BK29" s="101" t="str">
        <f>IF(C29&gt;0,IF(COUNTIF('CATEGORY ID'!$K$124:$K$165, +VLOOKUP(C29,'STYLE NAMES'!$B:$AE,30,FALSE)) &gt; 0, +VLOOKUP(VLOOKUP(C29,'STYLE NAMES'!$B:$AE,30,FALSE),'CATEGORY ID'!K:M,2,FALSE),""),"")</f>
        <v/>
      </c>
      <c r="BR29" s="101" t="str" cm="1">
        <f t="array" ref="BR29">IF(C29&gt;0,_xlfn.TEXTJOIN(";", TRUE,_xlfn.UNIQUE(_xlfn._xlws.FILTER(BF29:BQ29,(BF29:BQ29&gt;0)),TRUE,FALSE)),"")&amp;";"&amp;BS29</f>
        <v>5;59;175;</v>
      </c>
      <c r="BU29" s="106">
        <f>IF(C29&gt;0,+VLOOKUP($C29,'STYLE NAMES'!$B:$AC,26,FALSE),"")</f>
        <v>89.9</v>
      </c>
      <c r="BV29" s="106">
        <f>IF(C29&gt;0,+VLOOKUP($C29,'STYLE NAMES'!$B:$AC,27,FALSE),"")</f>
        <v>4940</v>
      </c>
      <c r="BW29" s="106">
        <f>IF(C29&gt;0,+VLOOKUP($C29,'STYLE NAMES'!$B:$AC,28,FALSE),"")</f>
        <v>103.38500000000001</v>
      </c>
      <c r="BY29"/>
      <c r="BZ29" s="101">
        <v>99</v>
      </c>
      <c r="CA29" s="137">
        <f t="shared" si="3"/>
        <v>1</v>
      </c>
      <c r="CB29" s="137">
        <f>+VLOOKUP(C29,'[2]STYLES &amp; MODELS MATRIX'!$A:$G,7,FALSE)</f>
        <v>0</v>
      </c>
      <c r="CC29" s="137" t="str">
        <f>+VLOOKUP(C29,'[1]STYLES &amp; SIZE CHARTS'!$A:$H,8,FALSE)</f>
        <v>HP-RUGS1</v>
      </c>
      <c r="CD29" s="137"/>
      <c r="CE29" s="205" t="s">
        <v>3663</v>
      </c>
      <c r="CF29" s="141" t="s">
        <v>3664</v>
      </c>
    </row>
    <row r="30" spans="1:84" s="101" customFormat="1" ht="12" customHeight="1" x14ac:dyDescent="0.2">
      <c r="A30" s="102">
        <f t="shared" si="1"/>
        <v>8683711000426</v>
      </c>
      <c r="B30" s="103" t="s">
        <v>2245</v>
      </c>
      <c r="C30" s="101" t="s">
        <v>688</v>
      </c>
      <c r="D30" s="101" t="s">
        <v>689</v>
      </c>
      <c r="E30" s="203" t="s">
        <v>2255</v>
      </c>
      <c r="F30" s="101" t="s">
        <v>2249</v>
      </c>
      <c r="G30" s="101" t="str">
        <f>IF(C30&gt;0,+VLOOKUP($C30,'STYLE NAMES'!$B:$AC,4,FALSE),"")</f>
        <v>HORSE</v>
      </c>
      <c r="H30" s="101" t="str">
        <f>IF(C30&gt;0,+VLOOKUP($C30,'STYLE NAMES'!$B:$AC,5,FALSE),"")</f>
        <v>HORSE</v>
      </c>
      <c r="I30" s="101" t="str">
        <f>IF(C30&gt;0,+VLOOKUP($C30,'STYLE NAMES'!$B:$AC,6,FALSE),"")</f>
        <v>RUGS</v>
      </c>
      <c r="J30" s="101" t="str">
        <f>IF(C30&gt;0,+VLOOKUP($C30,'STYLE NAMES'!$B:$AC,7,FALSE),"")</f>
        <v>FULL</v>
      </c>
      <c r="K30" s="101" t="str">
        <f>IF(C30&gt;0,+VLOOKUP($C30,'STYLE NAMES'!$B:$AC,8,FALSE),"")</f>
        <v>FLEECE BLANKETS</v>
      </c>
      <c r="L30" s="101" t="str">
        <f>IF(E30&gt;0,+VLOOKUP($E30,'CODE GENERATOR'!$D:$T,3,FALSE),"")</f>
        <v>W</v>
      </c>
      <c r="M30" s="101" t="str">
        <f>IF(E30&gt;0,+VLOOKUP($E30,'CODE GENERATOR'!$D:$T,4,FALSE),"")</f>
        <v>FLEECE</v>
      </c>
      <c r="N30" s="101" t="str">
        <f>IF(E30&gt;0,+VLOOKUP($E30,'CODE GENERATOR'!$D:$T,6,FALSE),"")</f>
        <v>LILAC</v>
      </c>
      <c r="O30" s="101" t="str">
        <f>IF(E30&gt;0,+VLOOKUP($E30,'CODE GENERATOR'!$D:$T,7,FALSE),"")</f>
        <v>WHITE</v>
      </c>
      <c r="P30" s="101" t="str">
        <f t="shared" si="2"/>
        <v>LILAC/WHITE</v>
      </c>
      <c r="Q30" s="104" t="str">
        <f>IF(E30&gt;0,+VLOOKUP($E30,'CODE GENERATOR'!$D:$T,11,FALSE),"")</f>
        <v>H.RUGFL_FLC0001</v>
      </c>
      <c r="R30" s="104" t="str">
        <f>IF(E30&gt;0,+VLOOKUP($E30,'CODE GENERATOR'!$D:$T,12,FALSE),"")</f>
        <v>FLC0001LILWHT</v>
      </c>
      <c r="S30" s="104" t="str">
        <f>IF(E30&gt;0,+VLOOKUP($E30,'CODE GENERATOR'!$D:$T,13,FALSE),"")</f>
        <v>H.RUGFL_FLC0001_FLC0001LILWHT</v>
      </c>
      <c r="T30" s="104" t="str">
        <f t="shared" si="0"/>
        <v>H.RUGFL_FLC0001_FLC0001LILWHT_XL</v>
      </c>
      <c r="U30" s="105">
        <v>8683711000426</v>
      </c>
      <c r="V30" s="107" t="str" cm="1">
        <f t="array" ref="V30">_xlfn.TEXTJOIN(";", TRUE, _xlfn.UNIQUE(_xlfn._xlws.FILTER(P$3:P$10029, C$3:C$10029=C30)))</f>
        <v>NAVY/GOLD;PURPLE/GOLD;GREEN/NAVY;BLACK/ROSE GOLD;RED/GOLD;BORDEAUX/GOLD;LILAC/WHITE;BLACK/GOLD;NAVY/RED;RED/WHITE</v>
      </c>
      <c r="W30" s="107" t="str" cm="1">
        <f t="array" ref="W30">_xlfn.TEXTJOIN(";", TRUE, _xlfn.UNIQUE(_xlfn._xlws.FILTER(F$3:F$10029, C$3:C$10029=C30)))</f>
        <v>S;M;L;XL</v>
      </c>
      <c r="X30" s="101" t="str">
        <f>IF(E30&gt;0,+VLOOKUP($E30,'CODE GENERATOR'!$D:$AC,19,FALSE),0)</f>
        <v>2402_S01_33848</v>
      </c>
      <c r="Y30" s="101" t="str">
        <f>IF(E30&gt;0,+VLOOKUP($E30,'CODE GENERATOR'!$D:$AC,20,FALSE),0)</f>
        <v>2402_S01_33850</v>
      </c>
      <c r="Z30" s="101" t="str">
        <f>IF(E30&gt;0,+VLOOKUP($E30,'CODE GENERATOR'!$D:$AC,21,FALSE),0)</f>
        <v>2402_S01_33852</v>
      </c>
      <c r="AA30" s="101" t="str">
        <f>IF(E30&gt;0,+VLOOKUP($E30,'CODE GENERATOR'!$D:$AC,22,FALSE),0)</f>
        <v>2402_S01_33855</v>
      </c>
      <c r="AB30" s="101">
        <f>IF(E30&gt;0,+VLOOKUP($E30,'CODE GENERATOR'!$D:$AC,23,FALSE),0)</f>
        <v>0</v>
      </c>
      <c r="AC30" s="101" t="str">
        <f>IF(E30&gt;0,+VLOOKUP($E30,'CODE GENERATOR'!$D:$AC,24,FALSE),0)</f>
        <v/>
      </c>
      <c r="AD30" s="101" t="str">
        <f>IF(E30&gt;0,+VLOOKUP($E30,'CODE GENERATOR'!$D:$AC,25,FALSE),0)</f>
        <v/>
      </c>
      <c r="AE30" s="101" t="str">
        <f>IF(E30&gt;0,+VLOOKUP($E30,'CODE GENERATOR'!$D:$AC,26,FALSE),0)</f>
        <v/>
      </c>
      <c r="AF30" s="149" t="str">
        <f>IF($C30&gt;0,$C30&amp;" "&amp;$P30&amp;" "&amp;+VLOOKUP($C30,'STYLE NAMES'!$B:$AC,10,FALSE),"""")</f>
        <v>TORONTO LILAC/WHITE FLEECE BLANKET</v>
      </c>
      <c r="AG30" s="101" t="str">
        <f>"Enjoy our "&amp;(AF30)&amp;"; "&amp;IF(C30&gt;0,+VLOOKUP($C30,'STYLE NAMES'!$B:$AC,11,FALSE),"")</f>
        <v>Enjoy our TORONTO LILAC/WHITE FLEECE BLANKET; High density and high quality cooler fleece blanket will keep your horse extra warm while allowing cool down.
These soft and beautiful fleece blankets come in a wide variety of profound and nice colors.</v>
      </c>
      <c r="AH30" s="101" t="str">
        <f>IF(C30&gt;0,+VLOOKUP($C30,'STYLE NAMES'!$B:$AC,12,FALSE),"")</f>
        <v xml:space="preserve">*High density fleece fabric
*Super soft hand feel
*Keeps warmer with respect to traditional standard density fleece blankets
Composition:
100% Polyester
</v>
      </c>
      <c r="AI30" s="101" t="str">
        <f>IF(C30&gt;0,+VLOOKUP($C30,'STYLE NAMES'!$B:$AC,13,FALSE),"")</f>
        <v>Machine Wash at 30°C
Mild process
Do not bleach
Do NOT Tumble Dry</v>
      </c>
      <c r="AJ30" s="149" t="str">
        <f>IF($C30&gt;0,$C30&amp;" "&amp;$P30&amp;" "&amp;+VLOOKUP($C30,'STYLE NAMES'!$B:$AC,14,FALSE),"""")</f>
        <v>TORONTO LILAC/WHITE POLAR BLANKET</v>
      </c>
      <c r="AK30" s="149" t="str">
        <f>"Cavalier SanMarco tarafından tasarlanan "&amp;(AJ30)&amp;"; "&amp;IF(C30&gt;0,+VLOOKUP($C30,'STYLE NAMES'!$B:$AC,15,FALSE),"")</f>
        <v>Cavalier SanMarco tarafından tasarlanan TORONTO LILAC/WHITE POLAR BLANKET; Yüksek denye ve kaliteli, polar ter blanketleri atınızı ekstra sıcak tutarken soğumasına da olanak tanır.
Bu yumuşak ve güzel polar battaniyeler çok çeşitli, derin ve hoş renklerde sunuluyor</v>
      </c>
      <c r="AL30" s="149" t="str">
        <f>IF(C30&gt;0,+VLOOKUP($C30,'STYLE NAMES'!$B:$AC,16,FALSE),"")</f>
        <v>*Yüksek denye polar kumaş
*Süper yumuşak tuşe
*Geleneksel standart denye polar blanketlere göre daha sıcak tutar
Kompozisyon:
%100 Polyester</v>
      </c>
      <c r="AM30" s="149" t="str">
        <f>IF(C30&gt;0,+VLOOKUP($C30,'STYLE NAMES'!$B:$AC,17,FALSE),"")</f>
        <v>Makinede 30°C' de Yıkayın
Hassas Yıkama
Çamaşır suyu kullanmayın
Kurutma Makinesinde Kurutmayın</v>
      </c>
      <c r="AN30" s="149" t="str">
        <f>IF($C30&gt;0,$C30&amp;" "&amp;$P30&amp;" "&amp;+VLOOKUP($C30,'STYLE NAMES'!$B:$AC,18,FALSE),"""")</f>
        <v>TORONTO LILAC/WHITE COPERTA IN PILE</v>
      </c>
      <c r="AO30" s="101" t="str">
        <f>"Disegnato da Cavalier SanMarco "&amp;(AN30)&amp;"; "&amp;IF(C30&gt;0,+VLOOKUP($C30,'STYLE NAMES'!$B:$AC,19,FALSE),"")</f>
        <v>Disegnato da Cavalier SanMarco TORONTO LILAC/WHITE COPERTA IN PILE; Coperta in pile refrigerante ad alta densità e alta qualità manterrà il tuo cavallo extra caldo mentre si raffredda. Queste morbide e bellissime coperte in pile sono disponibili in una vasta gamma di colori intensi e piacevoli.</v>
      </c>
      <c r="AP30" s="101" t="str">
        <f>IF(C30&gt;0,+VLOOKUP($C30,'STYLE NAMES'!$B:$AC,20,FALSE),"")</f>
        <v>Tessuto in pile ad alta densità
Sensazione super morbida al tatto 
Mantiene più caldo rispetto alle tradizionali coperte in pile a densità standard 
Composizione: 
100% Poliestere</v>
      </c>
      <c r="AQ30" s="101" t="str">
        <f>IF(C30&gt;0,+VLOOKUP($C30,'STYLE NAMES'!$B:$AC,21,FALSE),"")</f>
        <v>Lavare in lavatrice a 30°C Ciclo delicato 
Non candeggiare 
Non asciugare in asciugatrice</v>
      </c>
      <c r="AR30" s="101">
        <f>IF(D30&gt;0,+VLOOKUP($C30,'STYLE NAMES'!$B:$AC,22,FALSE),"")</f>
        <v>0</v>
      </c>
      <c r="AS30" s="101">
        <f>IF(E30&gt;0,+VLOOKUP($C30,'STYLE NAMES'!$B:$AC,23,FALSE),"")</f>
        <v>0</v>
      </c>
      <c r="AT30" s="101">
        <f>IF(F30&gt;0,+VLOOKUP($C30,'STYLE NAMES'!$B:$AC,24,FALSE),"")</f>
        <v>0</v>
      </c>
      <c r="AU30" s="101">
        <f>IF(G30&gt;0,+VLOOKUP($C30,'STYLE NAMES'!$B:$AC,25,FALSE),"")</f>
        <v>0</v>
      </c>
      <c r="AV30" s="101">
        <f>+VLOOKUP($S30,'CODE GENERATOR'!$P:$AM,15,FALSE)</f>
        <v>0</v>
      </c>
      <c r="AW30" s="101">
        <f>+VLOOKUP($S30,'CODE GENERATOR'!$P:$AM,16,FALSE)</f>
        <v>0</v>
      </c>
      <c r="AX30" s="101">
        <f>+VLOOKUP($S30,'CODE GENERATOR'!$P:$AM,17,FALSE)</f>
        <v>0</v>
      </c>
      <c r="AY30" s="101">
        <f>+VLOOKUP($S30,'CODE GENERATOR'!$P:$AM,18,FALSE)</f>
        <v>0</v>
      </c>
      <c r="AZ30" s="101">
        <f>+VLOOKUP($S30,'CODE GENERATOR'!$P:$AM,19,FALSE)</f>
        <v>0</v>
      </c>
      <c r="BA30" s="101">
        <f>+VLOOKUP($S30,'CODE GENERATOR'!$P:$AM,20,FALSE)</f>
        <v>0</v>
      </c>
      <c r="BB30" s="101">
        <f>+VLOOKUP($S30,'CODE GENERATOR'!$P:$AM,21,FALSE)</f>
        <v>0</v>
      </c>
      <c r="BC30" s="101">
        <f>+VLOOKUP($S30,'CODE GENERATOR'!$P:$AM,22,FALSE)</f>
        <v>0</v>
      </c>
      <c r="BD30" s="101">
        <f>+VLOOKUP($S30,'CODE GENERATOR'!$P:$AM,23,FALSE)</f>
        <v>0</v>
      </c>
      <c r="BE30" s="101">
        <f>+VLOOKUP($S30,'CODE GENERATOR'!$P:$AM,24,FALSE)</f>
        <v>0</v>
      </c>
      <c r="BF30" s="101">
        <f>IF(C30&gt;0,+VLOOKUP(G30,'CATEGORY ID'!$A$1:$L$118,3,FALSE),"")</f>
        <v>5</v>
      </c>
      <c r="BG30" s="101">
        <f>IF(C30&gt;0,+VLOOKUP(H30,'CATEGORY ID'!$D$1:$L$118,3,FALSE),"")</f>
        <v>5</v>
      </c>
      <c r="BH30" s="101">
        <f>IF(C30&gt;0,+VLOOKUP((+H30&amp;I30),'CATEGORY ID'!$H$1:$I$121,2,FALSE),"")</f>
        <v>59</v>
      </c>
      <c r="BJ30" s="101">
        <f>IF(C30&gt;0,IF(COUNTIF('CATEGORY ID'!$K$1:$K$121,+H30&amp;K30) &gt; 0, +VLOOKUP(+H30&amp;K30,'CATEGORY ID'!$K$1:$L$121,2,FALSE),""),"")</f>
        <v>175</v>
      </c>
      <c r="BK30" s="101" t="str">
        <f>IF(C30&gt;0,IF(COUNTIF('CATEGORY ID'!$K$124:$K$165, +VLOOKUP(C30,'STYLE NAMES'!$B:$AE,30,FALSE)) &gt; 0, +VLOOKUP(VLOOKUP(C30,'STYLE NAMES'!$B:$AE,30,FALSE),'CATEGORY ID'!K:M,2,FALSE),""),"")</f>
        <v/>
      </c>
      <c r="BR30" s="101" t="str" cm="1">
        <f t="array" ref="BR30">IF(C30&gt;0,_xlfn.TEXTJOIN(";", TRUE,_xlfn.UNIQUE(_xlfn._xlws.FILTER(BF30:BQ30,(BF30:BQ30&gt;0)),TRUE,FALSE)),"")&amp;";"&amp;BS30</f>
        <v>5;59;175;</v>
      </c>
      <c r="BU30" s="106">
        <f>IF(C30&gt;0,+VLOOKUP($C30,'STYLE NAMES'!$B:$AC,26,FALSE),"")</f>
        <v>89.9</v>
      </c>
      <c r="BV30" s="106">
        <f>IF(C30&gt;0,+VLOOKUP($C30,'STYLE NAMES'!$B:$AC,27,FALSE),"")</f>
        <v>4940</v>
      </c>
      <c r="BW30" s="106">
        <f>IF(C30&gt;0,+VLOOKUP($C30,'STYLE NAMES'!$B:$AC,28,FALSE),"")</f>
        <v>103.38500000000001</v>
      </c>
      <c r="BY30"/>
      <c r="BZ30" s="101">
        <v>99</v>
      </c>
      <c r="CA30" s="137">
        <f t="shared" si="3"/>
        <v>1</v>
      </c>
      <c r="CB30" s="137">
        <f>+VLOOKUP(C30,'[2]STYLES &amp; MODELS MATRIX'!$A:$G,7,FALSE)</f>
        <v>0</v>
      </c>
      <c r="CC30" s="137" t="str">
        <f>+VLOOKUP(C30,'[1]STYLES &amp; SIZE CHARTS'!$A:$H,8,FALSE)</f>
        <v>HP-RUGS1</v>
      </c>
      <c r="CD30" s="137"/>
      <c r="CE30" s="205" t="s">
        <v>3676</v>
      </c>
      <c r="CF30" s="141" t="s">
        <v>3677</v>
      </c>
    </row>
    <row r="31" spans="1:84" s="101" customFormat="1" ht="12" customHeight="1" x14ac:dyDescent="0.2">
      <c r="A31" s="102">
        <f t="shared" si="1"/>
        <v>8683711000457</v>
      </c>
      <c r="B31" s="103" t="s">
        <v>2245</v>
      </c>
      <c r="C31" s="101" t="s">
        <v>688</v>
      </c>
      <c r="D31" s="101" t="s">
        <v>689</v>
      </c>
      <c r="E31" s="203" t="s">
        <v>2256</v>
      </c>
      <c r="F31" s="101" t="s">
        <v>785</v>
      </c>
      <c r="G31" s="101" t="str">
        <f>IF(C31&gt;0,+VLOOKUP($C31,'STYLE NAMES'!$B:$AC,4,FALSE),"")</f>
        <v>HORSE</v>
      </c>
      <c r="H31" s="101" t="str">
        <f>IF(C31&gt;0,+VLOOKUP($C31,'STYLE NAMES'!$B:$AC,5,FALSE),"")</f>
        <v>HORSE</v>
      </c>
      <c r="I31" s="101" t="str">
        <f>IF(C31&gt;0,+VLOOKUP($C31,'STYLE NAMES'!$B:$AC,6,FALSE),"")</f>
        <v>RUGS</v>
      </c>
      <c r="J31" s="101" t="str">
        <f>IF(C31&gt;0,+VLOOKUP($C31,'STYLE NAMES'!$B:$AC,7,FALSE),"")</f>
        <v>FULL</v>
      </c>
      <c r="K31" s="101" t="str">
        <f>IF(C31&gt;0,+VLOOKUP($C31,'STYLE NAMES'!$B:$AC,8,FALSE),"")</f>
        <v>FLEECE BLANKETS</v>
      </c>
      <c r="L31" s="101" t="str">
        <f>IF(E31&gt;0,+VLOOKUP($E31,'CODE GENERATOR'!$D:$T,3,FALSE),"")</f>
        <v>W</v>
      </c>
      <c r="M31" s="101" t="str">
        <f>IF(E31&gt;0,+VLOOKUP($E31,'CODE GENERATOR'!$D:$T,4,FALSE),"")</f>
        <v>FLEECE</v>
      </c>
      <c r="N31" s="101" t="str">
        <f>IF(E31&gt;0,+VLOOKUP($E31,'CODE GENERATOR'!$D:$T,6,FALSE),"")</f>
        <v>BLACK</v>
      </c>
      <c r="O31" s="101" t="str">
        <f>IF(E31&gt;0,+VLOOKUP($E31,'CODE GENERATOR'!$D:$T,7,FALSE),"")</f>
        <v>GOLD</v>
      </c>
      <c r="P31" s="101" t="str">
        <f t="shared" si="2"/>
        <v>BLACK/GOLD</v>
      </c>
      <c r="Q31" s="104" t="str">
        <f>IF(E31&gt;0,+VLOOKUP($E31,'CODE GENERATOR'!$D:$T,11,FALSE),"")</f>
        <v>H.RUGFL_FLC0001</v>
      </c>
      <c r="R31" s="104" t="str">
        <f>IF(E31&gt;0,+VLOOKUP($E31,'CODE GENERATOR'!$D:$T,12,FALSE),"")</f>
        <v>FLC0001BLKGLD</v>
      </c>
      <c r="S31" s="104" t="str">
        <f>IF(E31&gt;0,+VLOOKUP($E31,'CODE GENERATOR'!$D:$T,13,FALSE),"")</f>
        <v>H.RUGFL_FLC0001_FLC0001BLKGLD</v>
      </c>
      <c r="T31" s="104" t="str">
        <f t="shared" si="0"/>
        <v>H.RUGFL_FLC0001_FLC0001BLKGLD_S</v>
      </c>
      <c r="U31" s="105">
        <v>8683711000457</v>
      </c>
      <c r="V31" s="107" t="str" cm="1">
        <f t="array" ref="V31">_xlfn.TEXTJOIN(";", TRUE, _xlfn.UNIQUE(_xlfn._xlws.FILTER(P$3:P$10029, C$3:C$10029=C31)))</f>
        <v>NAVY/GOLD;PURPLE/GOLD;GREEN/NAVY;BLACK/ROSE GOLD;RED/GOLD;BORDEAUX/GOLD;LILAC/WHITE;BLACK/GOLD;NAVY/RED;RED/WHITE</v>
      </c>
      <c r="W31" s="107" t="str" cm="1">
        <f t="array" ref="W31">_xlfn.TEXTJOIN(";", TRUE, _xlfn.UNIQUE(_xlfn._xlws.FILTER(F$3:F$10029, C$3:C$10029=C31)))</f>
        <v>S;M;L;XL</v>
      </c>
      <c r="X31" s="101" t="str">
        <f>IF(E31&gt;0,+VLOOKUP($E31,'CODE GENERATOR'!$D:$AC,19,FALSE),0)</f>
        <v>2402_S01_33899</v>
      </c>
      <c r="Y31" s="101" t="str">
        <f>IF(E31&gt;0,+VLOOKUP($E31,'CODE GENERATOR'!$D:$AC,20,FALSE),0)</f>
        <v>2402_S01_33900</v>
      </c>
      <c r="Z31" s="101" t="str">
        <f>IF(E31&gt;0,+VLOOKUP($E31,'CODE GENERATOR'!$D:$AC,21,FALSE),0)</f>
        <v>2402_S01_33902</v>
      </c>
      <c r="AA31" s="101" t="str">
        <f>IF(E31&gt;0,+VLOOKUP($E31,'CODE GENERATOR'!$D:$AC,22,FALSE),0)</f>
        <v>2402_S01_33904</v>
      </c>
      <c r="AB31" s="101" t="str">
        <f>IF(E31&gt;0,+VLOOKUP($E31,'CODE GENERATOR'!$D:$AC,23,FALSE),0)</f>
        <v>2402_S01_33906</v>
      </c>
      <c r="AC31" s="101">
        <f>IF(E31&gt;0,+VLOOKUP($E31,'CODE GENERATOR'!$D:$AC,24,FALSE),0)</f>
        <v>0</v>
      </c>
      <c r="AD31" s="101" t="str">
        <f>IF(E31&gt;0,+VLOOKUP($E31,'CODE GENERATOR'!$D:$AC,25,FALSE),0)</f>
        <v/>
      </c>
      <c r="AE31" s="101" t="str">
        <f>IF(E31&gt;0,+VLOOKUP($E31,'CODE GENERATOR'!$D:$AC,26,FALSE),0)</f>
        <v/>
      </c>
      <c r="AF31" s="149" t="str">
        <f>IF($C31&gt;0,$C31&amp;" "&amp;$P31&amp;" "&amp;+VLOOKUP($C31,'STYLE NAMES'!$B:$AC,10,FALSE),"""")</f>
        <v>TORONTO BLACK/GOLD FLEECE BLANKET</v>
      </c>
      <c r="AG31" s="101" t="str">
        <f>"Enjoy our "&amp;(AF31)&amp;"; "&amp;IF(C31&gt;0,+VLOOKUP($C31,'STYLE NAMES'!$B:$AC,11,FALSE),"")</f>
        <v>Enjoy our TORONTO BLACK/GOLD FLEECE BLANKET; High density and high quality cooler fleece blanket will keep your horse extra warm while allowing cool down.
These soft and beautiful fleece blankets come in a wide variety of profound and nice colors.</v>
      </c>
      <c r="AH31" s="101" t="str">
        <f>IF(C31&gt;0,+VLOOKUP($C31,'STYLE NAMES'!$B:$AC,12,FALSE),"")</f>
        <v xml:space="preserve">*High density fleece fabric
*Super soft hand feel
*Keeps warmer with respect to traditional standard density fleece blankets
Composition:
100% Polyester
</v>
      </c>
      <c r="AI31" s="101" t="str">
        <f>IF(C31&gt;0,+VLOOKUP($C31,'STYLE NAMES'!$B:$AC,13,FALSE),"")</f>
        <v>Machine Wash at 30°C
Mild process
Do not bleach
Do NOT Tumble Dry</v>
      </c>
      <c r="AJ31" s="149" t="str">
        <f>IF($C31&gt;0,$C31&amp;" "&amp;$P31&amp;" "&amp;+VLOOKUP($C31,'STYLE NAMES'!$B:$AC,14,FALSE),"""")</f>
        <v>TORONTO BLACK/GOLD POLAR BLANKET</v>
      </c>
      <c r="AK31" s="149" t="str">
        <f>"Cavalier SanMarco tarafından tasarlanan "&amp;(AJ31)&amp;"; "&amp;IF(C31&gt;0,+VLOOKUP($C31,'STYLE NAMES'!$B:$AC,15,FALSE),"")</f>
        <v>Cavalier SanMarco tarafından tasarlanan TORONTO BLACK/GOLD POLAR BLANKET; Yüksek denye ve kaliteli, polar ter blanketleri atınızı ekstra sıcak tutarken soğumasına da olanak tanır.
Bu yumuşak ve güzel polar battaniyeler çok çeşitli, derin ve hoş renklerde sunuluyor</v>
      </c>
      <c r="AL31" s="149" t="str">
        <f>IF(C31&gt;0,+VLOOKUP($C31,'STYLE NAMES'!$B:$AC,16,FALSE),"")</f>
        <v>*Yüksek denye polar kumaş
*Süper yumuşak tuşe
*Geleneksel standart denye polar blanketlere göre daha sıcak tutar
Kompozisyon:
%100 Polyester</v>
      </c>
      <c r="AM31" s="149" t="str">
        <f>IF(C31&gt;0,+VLOOKUP($C31,'STYLE NAMES'!$B:$AC,17,FALSE),"")</f>
        <v>Makinede 30°C' de Yıkayın
Hassas Yıkama
Çamaşır suyu kullanmayın
Kurutma Makinesinde Kurutmayın</v>
      </c>
      <c r="AN31" s="149" t="str">
        <f>IF($C31&gt;0,$C31&amp;" "&amp;$P31&amp;" "&amp;+VLOOKUP($C31,'STYLE NAMES'!$B:$AC,18,FALSE),"""")</f>
        <v>TORONTO BLACK/GOLD COPERTA IN PILE</v>
      </c>
      <c r="AO31" s="101" t="str">
        <f>"Disegnato da Cavalier SanMarco "&amp;(AN31)&amp;"; "&amp;IF(C31&gt;0,+VLOOKUP($C31,'STYLE NAMES'!$B:$AC,19,FALSE),"")</f>
        <v>Disegnato da Cavalier SanMarco TORONTO BLACK/GOLD COPERTA IN PILE; Coperta in pile refrigerante ad alta densità e alta qualità manterrà il tuo cavallo extra caldo mentre si raffredda. Queste morbide e bellissime coperte in pile sono disponibili in una vasta gamma di colori intensi e piacevoli.</v>
      </c>
      <c r="AP31" s="101" t="str">
        <f>IF(C31&gt;0,+VLOOKUP($C31,'STYLE NAMES'!$B:$AC,20,FALSE),"")</f>
        <v>Tessuto in pile ad alta densità
Sensazione super morbida al tatto 
Mantiene più caldo rispetto alle tradizionali coperte in pile a densità standard 
Composizione: 
100% Poliestere</v>
      </c>
      <c r="AQ31" s="101" t="str">
        <f>IF(C31&gt;0,+VLOOKUP($C31,'STYLE NAMES'!$B:$AC,21,FALSE),"")</f>
        <v>Lavare in lavatrice a 30°C Ciclo delicato 
Non candeggiare 
Non asciugare in asciugatrice</v>
      </c>
      <c r="AR31" s="101">
        <f>IF(D31&gt;0,+VLOOKUP($C31,'STYLE NAMES'!$B:$AC,22,FALSE),"")</f>
        <v>0</v>
      </c>
      <c r="AS31" s="101">
        <f>IF(E31&gt;0,+VLOOKUP($C31,'STYLE NAMES'!$B:$AC,23,FALSE),"")</f>
        <v>0</v>
      </c>
      <c r="AT31" s="101">
        <f>IF(F31&gt;0,+VLOOKUP($C31,'STYLE NAMES'!$B:$AC,24,FALSE),"")</f>
        <v>0</v>
      </c>
      <c r="AU31" s="101">
        <f>IF(G31&gt;0,+VLOOKUP($C31,'STYLE NAMES'!$B:$AC,25,FALSE),"")</f>
        <v>0</v>
      </c>
      <c r="AV31" s="101">
        <f>+VLOOKUP($S31,'CODE GENERATOR'!$P:$AM,15,FALSE)</f>
        <v>0</v>
      </c>
      <c r="AW31" s="101">
        <f>+VLOOKUP($S31,'CODE GENERATOR'!$P:$AM,16,FALSE)</f>
        <v>0</v>
      </c>
      <c r="AX31" s="101">
        <f>+VLOOKUP($S31,'CODE GENERATOR'!$P:$AM,17,FALSE)</f>
        <v>0</v>
      </c>
      <c r="AY31" s="101">
        <f>+VLOOKUP($S31,'CODE GENERATOR'!$P:$AM,18,FALSE)</f>
        <v>0</v>
      </c>
      <c r="AZ31" s="101">
        <f>+VLOOKUP($S31,'CODE GENERATOR'!$P:$AM,19,FALSE)</f>
        <v>0</v>
      </c>
      <c r="BA31" s="101">
        <f>+VLOOKUP($S31,'CODE GENERATOR'!$P:$AM,20,FALSE)</f>
        <v>0</v>
      </c>
      <c r="BB31" s="101">
        <f>+VLOOKUP($S31,'CODE GENERATOR'!$P:$AM,21,FALSE)</f>
        <v>0</v>
      </c>
      <c r="BC31" s="101">
        <f>+VLOOKUP($S31,'CODE GENERATOR'!$P:$AM,22,FALSE)</f>
        <v>0</v>
      </c>
      <c r="BD31" s="101">
        <f>+VLOOKUP($S31,'CODE GENERATOR'!$P:$AM,23,FALSE)</f>
        <v>0</v>
      </c>
      <c r="BE31" s="101">
        <f>+VLOOKUP($S31,'CODE GENERATOR'!$P:$AM,24,FALSE)</f>
        <v>0</v>
      </c>
      <c r="BF31" s="101">
        <f>IF(C31&gt;0,+VLOOKUP(G31,'CATEGORY ID'!$A$1:$L$118,3,FALSE),"")</f>
        <v>5</v>
      </c>
      <c r="BG31" s="101">
        <f>IF(C31&gt;0,+VLOOKUP(H31,'CATEGORY ID'!$D$1:$L$118,3,FALSE),"")</f>
        <v>5</v>
      </c>
      <c r="BH31" s="101">
        <f>IF(C31&gt;0,+VLOOKUP((+H31&amp;I31),'CATEGORY ID'!$H$1:$I$121,2,FALSE),"")</f>
        <v>59</v>
      </c>
      <c r="BJ31" s="101">
        <f>IF(C31&gt;0,IF(COUNTIF('CATEGORY ID'!$K$1:$K$121,+H31&amp;K31) &gt; 0, +VLOOKUP(+H31&amp;K31,'CATEGORY ID'!$K$1:$L$121,2,FALSE),""),"")</f>
        <v>175</v>
      </c>
      <c r="BK31" s="101" t="str">
        <f>IF(C31&gt;0,IF(COUNTIF('CATEGORY ID'!$K$124:$K$165, +VLOOKUP(C31,'STYLE NAMES'!$B:$AE,30,FALSE)) &gt; 0, +VLOOKUP(VLOOKUP(C31,'STYLE NAMES'!$B:$AE,30,FALSE),'CATEGORY ID'!K:M,2,FALSE),""),"")</f>
        <v/>
      </c>
      <c r="BR31" s="101" t="str" cm="1">
        <f t="array" ref="BR31">IF(C31&gt;0,_xlfn.TEXTJOIN(";", TRUE,_xlfn.UNIQUE(_xlfn._xlws.FILTER(BF31:BQ31,(BF31:BQ31&gt;0)),TRUE,FALSE)),"")&amp;";"&amp;BS31</f>
        <v>5;59;175;</v>
      </c>
      <c r="BU31" s="106">
        <f>IF(C31&gt;0,+VLOOKUP($C31,'STYLE NAMES'!$B:$AC,26,FALSE),"")</f>
        <v>89.9</v>
      </c>
      <c r="BV31" s="106">
        <f>IF(C31&gt;0,+VLOOKUP($C31,'STYLE NAMES'!$B:$AC,27,FALSE),"")</f>
        <v>4940</v>
      </c>
      <c r="BW31" s="106">
        <f>IF(C31&gt;0,+VLOOKUP($C31,'STYLE NAMES'!$B:$AC,28,FALSE),"")</f>
        <v>103.38500000000001</v>
      </c>
      <c r="BY31"/>
      <c r="BZ31" s="101">
        <v>99</v>
      </c>
      <c r="CA31" s="137">
        <f t="shared" si="3"/>
        <v>1</v>
      </c>
      <c r="CB31" s="137">
        <f>+VLOOKUP(C31,'[2]STYLES &amp; MODELS MATRIX'!$A:$G,7,FALSE)</f>
        <v>0</v>
      </c>
      <c r="CC31" s="137" t="str">
        <f>+VLOOKUP(C31,'[1]STYLES &amp; SIZE CHARTS'!$A:$H,8,FALSE)</f>
        <v>HP-RUGS1</v>
      </c>
      <c r="CD31" s="137"/>
      <c r="CE31" s="205" t="s">
        <v>3680</v>
      </c>
      <c r="CF31" s="141" t="s">
        <v>3681</v>
      </c>
    </row>
    <row r="32" spans="1:84" s="101" customFormat="1" ht="12" customHeight="1" x14ac:dyDescent="0.2">
      <c r="A32" s="102">
        <f t="shared" si="1"/>
        <v>8683711000464</v>
      </c>
      <c r="B32" s="103" t="s">
        <v>2245</v>
      </c>
      <c r="C32" s="101" t="s">
        <v>688</v>
      </c>
      <c r="D32" s="101" t="s">
        <v>689</v>
      </c>
      <c r="E32" s="203" t="s">
        <v>2256</v>
      </c>
      <c r="F32" s="101" t="s">
        <v>2247</v>
      </c>
      <c r="G32" s="101" t="str">
        <f>IF(C32&gt;0,+VLOOKUP($C32,'STYLE NAMES'!$B:$AC,4,FALSE),"")</f>
        <v>HORSE</v>
      </c>
      <c r="H32" s="101" t="str">
        <f>IF(C32&gt;0,+VLOOKUP($C32,'STYLE NAMES'!$B:$AC,5,FALSE),"")</f>
        <v>HORSE</v>
      </c>
      <c r="I32" s="101" t="str">
        <f>IF(C32&gt;0,+VLOOKUP($C32,'STYLE NAMES'!$B:$AC,6,FALSE),"")</f>
        <v>RUGS</v>
      </c>
      <c r="J32" s="101" t="str">
        <f>IF(C32&gt;0,+VLOOKUP($C32,'STYLE NAMES'!$B:$AC,7,FALSE),"")</f>
        <v>FULL</v>
      </c>
      <c r="K32" s="101" t="str">
        <f>IF(C32&gt;0,+VLOOKUP($C32,'STYLE NAMES'!$B:$AC,8,FALSE),"")</f>
        <v>FLEECE BLANKETS</v>
      </c>
      <c r="L32" s="101" t="str">
        <f>IF(E32&gt;0,+VLOOKUP($E32,'CODE GENERATOR'!$D:$T,3,FALSE),"")</f>
        <v>W</v>
      </c>
      <c r="M32" s="101" t="str">
        <f>IF(E32&gt;0,+VLOOKUP($E32,'CODE GENERATOR'!$D:$T,4,FALSE),"")</f>
        <v>FLEECE</v>
      </c>
      <c r="N32" s="101" t="str">
        <f>IF(E32&gt;0,+VLOOKUP($E32,'CODE GENERATOR'!$D:$T,6,FALSE),"")</f>
        <v>BLACK</v>
      </c>
      <c r="O32" s="101" t="str">
        <f>IF(E32&gt;0,+VLOOKUP($E32,'CODE GENERATOR'!$D:$T,7,FALSE),"")</f>
        <v>GOLD</v>
      </c>
      <c r="P32" s="101" t="str">
        <f t="shared" si="2"/>
        <v>BLACK/GOLD</v>
      </c>
      <c r="Q32" s="104" t="str">
        <f>IF(E32&gt;0,+VLOOKUP($E32,'CODE GENERATOR'!$D:$T,11,FALSE),"")</f>
        <v>H.RUGFL_FLC0001</v>
      </c>
      <c r="R32" s="104" t="str">
        <f>IF(E32&gt;0,+VLOOKUP($E32,'CODE GENERATOR'!$D:$T,12,FALSE),"")</f>
        <v>FLC0001BLKGLD</v>
      </c>
      <c r="S32" s="104" t="str">
        <f>IF(E32&gt;0,+VLOOKUP($E32,'CODE GENERATOR'!$D:$T,13,FALSE),"")</f>
        <v>H.RUGFL_FLC0001_FLC0001BLKGLD</v>
      </c>
      <c r="T32" s="104" t="str">
        <f t="shared" si="0"/>
        <v>H.RUGFL_FLC0001_FLC0001BLKGLD_M</v>
      </c>
      <c r="U32" s="105">
        <v>8683711000464</v>
      </c>
      <c r="V32" s="107" t="str" cm="1">
        <f t="array" ref="V32">_xlfn.TEXTJOIN(";", TRUE, _xlfn.UNIQUE(_xlfn._xlws.FILTER(P$3:P$10029, C$3:C$10029=C32)))</f>
        <v>NAVY/GOLD;PURPLE/GOLD;GREEN/NAVY;BLACK/ROSE GOLD;RED/GOLD;BORDEAUX/GOLD;LILAC/WHITE;BLACK/GOLD;NAVY/RED;RED/WHITE</v>
      </c>
      <c r="W32" s="107" t="str" cm="1">
        <f t="array" ref="W32">_xlfn.TEXTJOIN(";", TRUE, _xlfn.UNIQUE(_xlfn._xlws.FILTER(F$3:F$10029, C$3:C$10029=C32)))</f>
        <v>S;M;L;XL</v>
      </c>
      <c r="X32" s="101" t="str">
        <f>IF(E32&gt;0,+VLOOKUP($E32,'CODE GENERATOR'!$D:$AC,19,FALSE),0)</f>
        <v>2402_S01_33899</v>
      </c>
      <c r="Y32" s="101" t="str">
        <f>IF(E32&gt;0,+VLOOKUP($E32,'CODE GENERATOR'!$D:$AC,20,FALSE),0)</f>
        <v>2402_S01_33900</v>
      </c>
      <c r="Z32" s="101" t="str">
        <f>IF(E32&gt;0,+VLOOKUP($E32,'CODE GENERATOR'!$D:$AC,21,FALSE),0)</f>
        <v>2402_S01_33902</v>
      </c>
      <c r="AA32" s="101" t="str">
        <f>IF(E32&gt;0,+VLOOKUP($E32,'CODE GENERATOR'!$D:$AC,22,FALSE),0)</f>
        <v>2402_S01_33904</v>
      </c>
      <c r="AB32" s="101" t="str">
        <f>IF(E32&gt;0,+VLOOKUP($E32,'CODE GENERATOR'!$D:$AC,23,FALSE),0)</f>
        <v>2402_S01_33906</v>
      </c>
      <c r="AC32" s="101">
        <f>IF(E32&gt;0,+VLOOKUP($E32,'CODE GENERATOR'!$D:$AC,24,FALSE),0)</f>
        <v>0</v>
      </c>
      <c r="AD32" s="101" t="str">
        <f>IF(E32&gt;0,+VLOOKUP($E32,'CODE GENERATOR'!$D:$AC,25,FALSE),0)</f>
        <v/>
      </c>
      <c r="AE32" s="101" t="str">
        <f>IF(E32&gt;0,+VLOOKUP($E32,'CODE GENERATOR'!$D:$AC,26,FALSE),0)</f>
        <v/>
      </c>
      <c r="AF32" s="149" t="str">
        <f>IF($C32&gt;0,$C32&amp;" "&amp;$P32&amp;" "&amp;+VLOOKUP($C32,'STYLE NAMES'!$B:$AC,10,FALSE),"""")</f>
        <v>TORONTO BLACK/GOLD FLEECE BLANKET</v>
      </c>
      <c r="AG32" s="101" t="str">
        <f>"Enjoy our "&amp;(AF32)&amp;"; "&amp;IF(C32&gt;0,+VLOOKUP($C32,'STYLE NAMES'!$B:$AC,11,FALSE),"")</f>
        <v>Enjoy our TORONTO BLACK/GOLD FLEECE BLANKET; High density and high quality cooler fleece blanket will keep your horse extra warm while allowing cool down.
These soft and beautiful fleece blankets come in a wide variety of profound and nice colors.</v>
      </c>
      <c r="AH32" s="101" t="str">
        <f>IF(C32&gt;0,+VLOOKUP($C32,'STYLE NAMES'!$B:$AC,12,FALSE),"")</f>
        <v xml:space="preserve">*High density fleece fabric
*Super soft hand feel
*Keeps warmer with respect to traditional standard density fleece blankets
Composition:
100% Polyester
</v>
      </c>
      <c r="AI32" s="101" t="str">
        <f>IF(C32&gt;0,+VLOOKUP($C32,'STYLE NAMES'!$B:$AC,13,FALSE),"")</f>
        <v>Machine Wash at 30°C
Mild process
Do not bleach
Do NOT Tumble Dry</v>
      </c>
      <c r="AJ32" s="149" t="str">
        <f>IF($C32&gt;0,$C32&amp;" "&amp;$P32&amp;" "&amp;+VLOOKUP($C32,'STYLE NAMES'!$B:$AC,14,FALSE),"""")</f>
        <v>TORONTO BLACK/GOLD POLAR BLANKET</v>
      </c>
      <c r="AK32" s="149" t="str">
        <f>"Cavalier SanMarco tarafından tasarlanan "&amp;(AJ32)&amp;"; "&amp;IF(C32&gt;0,+VLOOKUP($C32,'STYLE NAMES'!$B:$AC,15,FALSE),"")</f>
        <v>Cavalier SanMarco tarafından tasarlanan TORONTO BLACK/GOLD POLAR BLANKET; Yüksek denye ve kaliteli, polar ter blanketleri atınızı ekstra sıcak tutarken soğumasına da olanak tanır.
Bu yumuşak ve güzel polar battaniyeler çok çeşitli, derin ve hoş renklerde sunuluyor</v>
      </c>
      <c r="AL32" s="149" t="str">
        <f>IF(C32&gt;0,+VLOOKUP($C32,'STYLE NAMES'!$B:$AC,16,FALSE),"")</f>
        <v>*Yüksek denye polar kumaş
*Süper yumuşak tuşe
*Geleneksel standart denye polar blanketlere göre daha sıcak tutar
Kompozisyon:
%100 Polyester</v>
      </c>
      <c r="AM32" s="149" t="str">
        <f>IF(C32&gt;0,+VLOOKUP($C32,'STYLE NAMES'!$B:$AC,17,FALSE),"")</f>
        <v>Makinede 30°C' de Yıkayın
Hassas Yıkama
Çamaşır suyu kullanmayın
Kurutma Makinesinde Kurutmayın</v>
      </c>
      <c r="AN32" s="149" t="str">
        <f>IF($C32&gt;0,$C32&amp;" "&amp;$P32&amp;" "&amp;+VLOOKUP($C32,'STYLE NAMES'!$B:$AC,18,FALSE),"""")</f>
        <v>TORONTO BLACK/GOLD COPERTA IN PILE</v>
      </c>
      <c r="AO32" s="101" t="str">
        <f>"Disegnato da Cavalier SanMarco "&amp;(AN32)&amp;"; "&amp;IF(C32&gt;0,+VLOOKUP($C32,'STYLE NAMES'!$B:$AC,19,FALSE),"")</f>
        <v>Disegnato da Cavalier SanMarco TORONTO BLACK/GOLD COPERTA IN PILE; Coperta in pile refrigerante ad alta densità e alta qualità manterrà il tuo cavallo extra caldo mentre si raffredda. Queste morbide e bellissime coperte in pile sono disponibili in una vasta gamma di colori intensi e piacevoli.</v>
      </c>
      <c r="AP32" s="101" t="str">
        <f>IF(C32&gt;0,+VLOOKUP($C32,'STYLE NAMES'!$B:$AC,20,FALSE),"")</f>
        <v>Tessuto in pile ad alta densità
Sensazione super morbida al tatto 
Mantiene più caldo rispetto alle tradizionali coperte in pile a densità standard 
Composizione: 
100% Poliestere</v>
      </c>
      <c r="AQ32" s="101" t="str">
        <f>IF(C32&gt;0,+VLOOKUP($C32,'STYLE NAMES'!$B:$AC,21,FALSE),"")</f>
        <v>Lavare in lavatrice a 30°C Ciclo delicato 
Non candeggiare 
Non asciugare in asciugatrice</v>
      </c>
      <c r="AR32" s="101">
        <f>IF(D32&gt;0,+VLOOKUP($C32,'STYLE NAMES'!$B:$AC,22,FALSE),"")</f>
        <v>0</v>
      </c>
      <c r="AS32" s="101">
        <f>IF(E32&gt;0,+VLOOKUP($C32,'STYLE NAMES'!$B:$AC,23,FALSE),"")</f>
        <v>0</v>
      </c>
      <c r="AT32" s="101">
        <f>IF(F32&gt;0,+VLOOKUP($C32,'STYLE NAMES'!$B:$AC,24,FALSE),"")</f>
        <v>0</v>
      </c>
      <c r="AU32" s="101">
        <f>IF(G32&gt;0,+VLOOKUP($C32,'STYLE NAMES'!$B:$AC,25,FALSE),"")</f>
        <v>0</v>
      </c>
      <c r="AV32" s="101">
        <f>+VLOOKUP($S32,'CODE GENERATOR'!$P:$AM,15,FALSE)</f>
        <v>0</v>
      </c>
      <c r="AW32" s="101">
        <f>+VLOOKUP($S32,'CODE GENERATOR'!$P:$AM,16,FALSE)</f>
        <v>0</v>
      </c>
      <c r="AX32" s="101">
        <f>+VLOOKUP($S32,'CODE GENERATOR'!$P:$AM,17,FALSE)</f>
        <v>0</v>
      </c>
      <c r="AY32" s="101">
        <f>+VLOOKUP($S32,'CODE GENERATOR'!$P:$AM,18,FALSE)</f>
        <v>0</v>
      </c>
      <c r="AZ32" s="101">
        <f>+VLOOKUP($S32,'CODE GENERATOR'!$P:$AM,19,FALSE)</f>
        <v>0</v>
      </c>
      <c r="BA32" s="101">
        <f>+VLOOKUP($S32,'CODE GENERATOR'!$P:$AM,20,FALSE)</f>
        <v>0</v>
      </c>
      <c r="BB32" s="101">
        <f>+VLOOKUP($S32,'CODE GENERATOR'!$P:$AM,21,FALSE)</f>
        <v>0</v>
      </c>
      <c r="BC32" s="101">
        <f>+VLOOKUP($S32,'CODE GENERATOR'!$P:$AM,22,FALSE)</f>
        <v>0</v>
      </c>
      <c r="BD32" s="101">
        <f>+VLOOKUP($S32,'CODE GENERATOR'!$P:$AM,23,FALSE)</f>
        <v>0</v>
      </c>
      <c r="BE32" s="101">
        <f>+VLOOKUP($S32,'CODE GENERATOR'!$P:$AM,24,FALSE)</f>
        <v>0</v>
      </c>
      <c r="BF32" s="101">
        <f>IF(C32&gt;0,+VLOOKUP(G32,'CATEGORY ID'!$A$1:$L$118,3,FALSE),"")</f>
        <v>5</v>
      </c>
      <c r="BG32" s="101">
        <f>IF(C32&gt;0,+VLOOKUP(H32,'CATEGORY ID'!$D$1:$L$118,3,FALSE),"")</f>
        <v>5</v>
      </c>
      <c r="BH32" s="101">
        <f>IF(C32&gt;0,+VLOOKUP((+H32&amp;I32),'CATEGORY ID'!$H$1:$I$121,2,FALSE),"")</f>
        <v>59</v>
      </c>
      <c r="BJ32" s="101">
        <f>IF(C32&gt;0,IF(COUNTIF('CATEGORY ID'!$K$1:$K$121,+H32&amp;K32) &gt; 0, +VLOOKUP(+H32&amp;K32,'CATEGORY ID'!$K$1:$L$121,2,FALSE),""),"")</f>
        <v>175</v>
      </c>
      <c r="BK32" s="101" t="str">
        <f>IF(C32&gt;0,IF(COUNTIF('CATEGORY ID'!$K$124:$K$165, +VLOOKUP(C32,'STYLE NAMES'!$B:$AE,30,FALSE)) &gt; 0, +VLOOKUP(VLOOKUP(C32,'STYLE NAMES'!$B:$AE,30,FALSE),'CATEGORY ID'!K:M,2,FALSE),""),"")</f>
        <v/>
      </c>
      <c r="BR32" s="101" t="str" cm="1">
        <f t="array" ref="BR32">IF(C32&gt;0,_xlfn.TEXTJOIN(";", TRUE,_xlfn.UNIQUE(_xlfn._xlws.FILTER(BF32:BQ32,(BF32:BQ32&gt;0)),TRUE,FALSE)),"")&amp;";"&amp;BS32</f>
        <v>5;59;175;</v>
      </c>
      <c r="BU32" s="106">
        <f>IF(C32&gt;0,+VLOOKUP($C32,'STYLE NAMES'!$B:$AC,26,FALSE),"")</f>
        <v>89.9</v>
      </c>
      <c r="BV32" s="106">
        <f>IF(C32&gt;0,+VLOOKUP($C32,'STYLE NAMES'!$B:$AC,27,FALSE),"")</f>
        <v>4940</v>
      </c>
      <c r="BW32" s="106">
        <f>IF(C32&gt;0,+VLOOKUP($C32,'STYLE NAMES'!$B:$AC,28,FALSE),"")</f>
        <v>103.38500000000001</v>
      </c>
      <c r="BY32"/>
      <c r="BZ32" s="101">
        <v>99</v>
      </c>
      <c r="CA32" s="137">
        <f t="shared" si="3"/>
        <v>1</v>
      </c>
      <c r="CB32" s="137">
        <f>+VLOOKUP(C32,'[2]STYLES &amp; MODELS MATRIX'!$A:$G,7,FALSE)</f>
        <v>0</v>
      </c>
      <c r="CC32" s="137" t="str">
        <f>+VLOOKUP(C32,'[1]STYLES &amp; SIZE CHARTS'!$A:$H,8,FALSE)</f>
        <v>HP-RUGS1</v>
      </c>
      <c r="CD32" s="137"/>
      <c r="CE32" s="205" t="s">
        <v>3703</v>
      </c>
      <c r="CF32" s="141" t="s">
        <v>3704</v>
      </c>
    </row>
    <row r="33" spans="1:84" s="101" customFormat="1" ht="12" customHeight="1" x14ac:dyDescent="0.2">
      <c r="A33" s="102">
        <f t="shared" si="1"/>
        <v>8683711000471</v>
      </c>
      <c r="B33" s="103" t="s">
        <v>2245</v>
      </c>
      <c r="C33" s="101" t="s">
        <v>688</v>
      </c>
      <c r="D33" s="101" t="s">
        <v>689</v>
      </c>
      <c r="E33" s="203" t="s">
        <v>2256</v>
      </c>
      <c r="F33" s="101" t="s">
        <v>2248</v>
      </c>
      <c r="G33" s="101" t="str">
        <f>IF(C33&gt;0,+VLOOKUP($C33,'STYLE NAMES'!$B:$AC,4,FALSE),"")</f>
        <v>HORSE</v>
      </c>
      <c r="H33" s="101" t="str">
        <f>IF(C33&gt;0,+VLOOKUP($C33,'STYLE NAMES'!$B:$AC,5,FALSE),"")</f>
        <v>HORSE</v>
      </c>
      <c r="I33" s="101" t="str">
        <f>IF(C33&gt;0,+VLOOKUP($C33,'STYLE NAMES'!$B:$AC,6,FALSE),"")</f>
        <v>RUGS</v>
      </c>
      <c r="J33" s="101" t="str">
        <f>IF(C33&gt;0,+VLOOKUP($C33,'STYLE NAMES'!$B:$AC,7,FALSE),"")</f>
        <v>FULL</v>
      </c>
      <c r="K33" s="101" t="str">
        <f>IF(C33&gt;0,+VLOOKUP($C33,'STYLE NAMES'!$B:$AC,8,FALSE),"")</f>
        <v>FLEECE BLANKETS</v>
      </c>
      <c r="L33" s="101" t="str">
        <f>IF(E33&gt;0,+VLOOKUP($E33,'CODE GENERATOR'!$D:$T,3,FALSE),"")</f>
        <v>W</v>
      </c>
      <c r="M33" s="101" t="str">
        <f>IF(E33&gt;0,+VLOOKUP($E33,'CODE GENERATOR'!$D:$T,4,FALSE),"")</f>
        <v>FLEECE</v>
      </c>
      <c r="N33" s="101" t="str">
        <f>IF(E33&gt;0,+VLOOKUP($E33,'CODE GENERATOR'!$D:$T,6,FALSE),"")</f>
        <v>BLACK</v>
      </c>
      <c r="O33" s="101" t="str">
        <f>IF(E33&gt;0,+VLOOKUP($E33,'CODE GENERATOR'!$D:$T,7,FALSE),"")</f>
        <v>GOLD</v>
      </c>
      <c r="P33" s="101" t="str">
        <f t="shared" si="2"/>
        <v>BLACK/GOLD</v>
      </c>
      <c r="Q33" s="104" t="str">
        <f>IF(E33&gt;0,+VLOOKUP($E33,'CODE GENERATOR'!$D:$T,11,FALSE),"")</f>
        <v>H.RUGFL_FLC0001</v>
      </c>
      <c r="R33" s="104" t="str">
        <f>IF(E33&gt;0,+VLOOKUP($E33,'CODE GENERATOR'!$D:$T,12,FALSE),"")</f>
        <v>FLC0001BLKGLD</v>
      </c>
      <c r="S33" s="104" t="str">
        <f>IF(E33&gt;0,+VLOOKUP($E33,'CODE GENERATOR'!$D:$T,13,FALSE),"")</f>
        <v>H.RUGFL_FLC0001_FLC0001BLKGLD</v>
      </c>
      <c r="T33" s="104" t="str">
        <f t="shared" si="0"/>
        <v>H.RUGFL_FLC0001_FLC0001BLKGLD_L</v>
      </c>
      <c r="U33" s="105">
        <v>8683711000471</v>
      </c>
      <c r="V33" s="107" t="str" cm="1">
        <f t="array" ref="V33">_xlfn.TEXTJOIN(";", TRUE, _xlfn.UNIQUE(_xlfn._xlws.FILTER(P$3:P$10029, C$3:C$10029=C33)))</f>
        <v>NAVY/GOLD;PURPLE/GOLD;GREEN/NAVY;BLACK/ROSE GOLD;RED/GOLD;BORDEAUX/GOLD;LILAC/WHITE;BLACK/GOLD;NAVY/RED;RED/WHITE</v>
      </c>
      <c r="W33" s="107" t="str" cm="1">
        <f t="array" ref="W33">_xlfn.TEXTJOIN(";", TRUE, _xlfn.UNIQUE(_xlfn._xlws.FILTER(F$3:F$10029, C$3:C$10029=C33)))</f>
        <v>S;M;L;XL</v>
      </c>
      <c r="X33" s="101" t="str">
        <f>IF(E33&gt;0,+VLOOKUP($E33,'CODE GENERATOR'!$D:$AC,19,FALSE),0)</f>
        <v>2402_S01_33899</v>
      </c>
      <c r="Y33" s="101" t="str">
        <f>IF(E33&gt;0,+VLOOKUP($E33,'CODE GENERATOR'!$D:$AC,20,FALSE),0)</f>
        <v>2402_S01_33900</v>
      </c>
      <c r="Z33" s="101" t="str">
        <f>IF(E33&gt;0,+VLOOKUP($E33,'CODE GENERATOR'!$D:$AC,21,FALSE),0)</f>
        <v>2402_S01_33902</v>
      </c>
      <c r="AA33" s="101" t="str">
        <f>IF(E33&gt;0,+VLOOKUP($E33,'CODE GENERATOR'!$D:$AC,22,FALSE),0)</f>
        <v>2402_S01_33904</v>
      </c>
      <c r="AB33" s="101" t="str">
        <f>IF(E33&gt;0,+VLOOKUP($E33,'CODE GENERATOR'!$D:$AC,23,FALSE),0)</f>
        <v>2402_S01_33906</v>
      </c>
      <c r="AC33" s="101">
        <f>IF(E33&gt;0,+VLOOKUP($E33,'CODE GENERATOR'!$D:$AC,24,FALSE),0)</f>
        <v>0</v>
      </c>
      <c r="AD33" s="101" t="str">
        <f>IF(E33&gt;0,+VLOOKUP($E33,'CODE GENERATOR'!$D:$AC,25,FALSE),0)</f>
        <v/>
      </c>
      <c r="AE33" s="101" t="str">
        <f>IF(E33&gt;0,+VLOOKUP($E33,'CODE GENERATOR'!$D:$AC,26,FALSE),0)</f>
        <v/>
      </c>
      <c r="AF33" s="149" t="str">
        <f>IF($C33&gt;0,$C33&amp;" "&amp;$P33&amp;" "&amp;+VLOOKUP($C33,'STYLE NAMES'!$B:$AC,10,FALSE),"""")</f>
        <v>TORONTO BLACK/GOLD FLEECE BLANKET</v>
      </c>
      <c r="AG33" s="101" t="str">
        <f>"Enjoy our "&amp;(AF33)&amp;"; "&amp;IF(C33&gt;0,+VLOOKUP($C33,'STYLE NAMES'!$B:$AC,11,FALSE),"")</f>
        <v>Enjoy our TORONTO BLACK/GOLD FLEECE BLANKET; High density and high quality cooler fleece blanket will keep your horse extra warm while allowing cool down.
These soft and beautiful fleece blankets come in a wide variety of profound and nice colors.</v>
      </c>
      <c r="AH33" s="101" t="str">
        <f>IF(C33&gt;0,+VLOOKUP($C33,'STYLE NAMES'!$B:$AC,12,FALSE),"")</f>
        <v xml:space="preserve">*High density fleece fabric
*Super soft hand feel
*Keeps warmer with respect to traditional standard density fleece blankets
Composition:
100% Polyester
</v>
      </c>
      <c r="AI33" s="101" t="str">
        <f>IF(C33&gt;0,+VLOOKUP($C33,'STYLE NAMES'!$B:$AC,13,FALSE),"")</f>
        <v>Machine Wash at 30°C
Mild process
Do not bleach
Do NOT Tumble Dry</v>
      </c>
      <c r="AJ33" s="149" t="str">
        <f>IF($C33&gt;0,$C33&amp;" "&amp;$P33&amp;" "&amp;+VLOOKUP($C33,'STYLE NAMES'!$B:$AC,14,FALSE),"""")</f>
        <v>TORONTO BLACK/GOLD POLAR BLANKET</v>
      </c>
      <c r="AK33" s="149" t="str">
        <f>"Cavalier SanMarco tarafından tasarlanan "&amp;(AJ33)&amp;"; "&amp;IF(C33&gt;0,+VLOOKUP($C33,'STYLE NAMES'!$B:$AC,15,FALSE),"")</f>
        <v>Cavalier SanMarco tarafından tasarlanan TORONTO BLACK/GOLD POLAR BLANKET; Yüksek denye ve kaliteli, polar ter blanketleri atınızı ekstra sıcak tutarken soğumasına da olanak tanır.
Bu yumuşak ve güzel polar battaniyeler çok çeşitli, derin ve hoş renklerde sunuluyor</v>
      </c>
      <c r="AL33" s="149" t="str">
        <f>IF(C33&gt;0,+VLOOKUP($C33,'STYLE NAMES'!$B:$AC,16,FALSE),"")</f>
        <v>*Yüksek denye polar kumaş
*Süper yumuşak tuşe
*Geleneksel standart denye polar blanketlere göre daha sıcak tutar
Kompozisyon:
%100 Polyester</v>
      </c>
      <c r="AM33" s="149" t="str">
        <f>IF(C33&gt;0,+VLOOKUP($C33,'STYLE NAMES'!$B:$AC,17,FALSE),"")</f>
        <v>Makinede 30°C' de Yıkayın
Hassas Yıkama
Çamaşır suyu kullanmayın
Kurutma Makinesinde Kurutmayın</v>
      </c>
      <c r="AN33" s="149" t="str">
        <f>IF($C33&gt;0,$C33&amp;" "&amp;$P33&amp;" "&amp;+VLOOKUP($C33,'STYLE NAMES'!$B:$AC,18,FALSE),"""")</f>
        <v>TORONTO BLACK/GOLD COPERTA IN PILE</v>
      </c>
      <c r="AO33" s="101" t="str">
        <f>"Disegnato da Cavalier SanMarco "&amp;(AN33)&amp;"; "&amp;IF(C33&gt;0,+VLOOKUP($C33,'STYLE NAMES'!$B:$AC,19,FALSE),"")</f>
        <v>Disegnato da Cavalier SanMarco TORONTO BLACK/GOLD COPERTA IN PILE; Coperta in pile refrigerante ad alta densità e alta qualità manterrà il tuo cavallo extra caldo mentre si raffredda. Queste morbide e bellissime coperte in pile sono disponibili in una vasta gamma di colori intensi e piacevoli.</v>
      </c>
      <c r="AP33" s="101" t="str">
        <f>IF(C33&gt;0,+VLOOKUP($C33,'STYLE NAMES'!$B:$AC,20,FALSE),"")</f>
        <v>Tessuto in pile ad alta densità
Sensazione super morbida al tatto 
Mantiene più caldo rispetto alle tradizionali coperte in pile a densità standard 
Composizione: 
100% Poliestere</v>
      </c>
      <c r="AQ33" s="101" t="str">
        <f>IF(C33&gt;0,+VLOOKUP($C33,'STYLE NAMES'!$B:$AC,21,FALSE),"")</f>
        <v>Lavare in lavatrice a 30°C Ciclo delicato 
Non candeggiare 
Non asciugare in asciugatrice</v>
      </c>
      <c r="AR33" s="101">
        <f>IF(D33&gt;0,+VLOOKUP($C33,'STYLE NAMES'!$B:$AC,22,FALSE),"")</f>
        <v>0</v>
      </c>
      <c r="AS33" s="101">
        <f>IF(E33&gt;0,+VLOOKUP($C33,'STYLE NAMES'!$B:$AC,23,FALSE),"")</f>
        <v>0</v>
      </c>
      <c r="AT33" s="101">
        <f>IF(F33&gt;0,+VLOOKUP($C33,'STYLE NAMES'!$B:$AC,24,FALSE),"")</f>
        <v>0</v>
      </c>
      <c r="AU33" s="101">
        <f>IF(G33&gt;0,+VLOOKUP($C33,'STYLE NAMES'!$B:$AC,25,FALSE),"")</f>
        <v>0</v>
      </c>
      <c r="AV33" s="101">
        <f>+VLOOKUP($S33,'CODE GENERATOR'!$P:$AM,15,FALSE)</f>
        <v>0</v>
      </c>
      <c r="AW33" s="101">
        <f>+VLOOKUP($S33,'CODE GENERATOR'!$P:$AM,16,FALSE)</f>
        <v>0</v>
      </c>
      <c r="AX33" s="101">
        <f>+VLOOKUP($S33,'CODE GENERATOR'!$P:$AM,17,FALSE)</f>
        <v>0</v>
      </c>
      <c r="AY33" s="101">
        <f>+VLOOKUP($S33,'CODE GENERATOR'!$P:$AM,18,FALSE)</f>
        <v>0</v>
      </c>
      <c r="AZ33" s="101">
        <f>+VLOOKUP($S33,'CODE GENERATOR'!$P:$AM,19,FALSE)</f>
        <v>0</v>
      </c>
      <c r="BA33" s="101">
        <f>+VLOOKUP($S33,'CODE GENERATOR'!$P:$AM,20,FALSE)</f>
        <v>0</v>
      </c>
      <c r="BB33" s="101">
        <f>+VLOOKUP($S33,'CODE GENERATOR'!$P:$AM,21,FALSE)</f>
        <v>0</v>
      </c>
      <c r="BC33" s="101">
        <f>+VLOOKUP($S33,'CODE GENERATOR'!$P:$AM,22,FALSE)</f>
        <v>0</v>
      </c>
      <c r="BD33" s="101">
        <f>+VLOOKUP($S33,'CODE GENERATOR'!$P:$AM,23,FALSE)</f>
        <v>0</v>
      </c>
      <c r="BE33" s="101">
        <f>+VLOOKUP($S33,'CODE GENERATOR'!$P:$AM,24,FALSE)</f>
        <v>0</v>
      </c>
      <c r="BF33" s="101">
        <f>IF(C33&gt;0,+VLOOKUP(G33,'CATEGORY ID'!$A$1:$L$118,3,FALSE),"")</f>
        <v>5</v>
      </c>
      <c r="BG33" s="101">
        <f>IF(C33&gt;0,+VLOOKUP(H33,'CATEGORY ID'!$D$1:$L$118,3,FALSE),"")</f>
        <v>5</v>
      </c>
      <c r="BH33" s="101">
        <f>IF(C33&gt;0,+VLOOKUP((+H33&amp;I33),'CATEGORY ID'!$H$1:$I$121,2,FALSE),"")</f>
        <v>59</v>
      </c>
      <c r="BJ33" s="101">
        <f>IF(C33&gt;0,IF(COUNTIF('CATEGORY ID'!$K$1:$K$121,+H33&amp;K33) &gt; 0, +VLOOKUP(+H33&amp;K33,'CATEGORY ID'!$K$1:$L$121,2,FALSE),""),"")</f>
        <v>175</v>
      </c>
      <c r="BK33" s="101" t="str">
        <f>IF(C33&gt;0,IF(COUNTIF('CATEGORY ID'!$K$124:$K$165, +VLOOKUP(C33,'STYLE NAMES'!$B:$AE,30,FALSE)) &gt; 0, +VLOOKUP(VLOOKUP(C33,'STYLE NAMES'!$B:$AE,30,FALSE),'CATEGORY ID'!K:M,2,FALSE),""),"")</f>
        <v/>
      </c>
      <c r="BR33" s="101" t="str" cm="1">
        <f t="array" ref="BR33">IF(C33&gt;0,_xlfn.TEXTJOIN(";", TRUE,_xlfn.UNIQUE(_xlfn._xlws.FILTER(BF33:BQ33,(BF33:BQ33&gt;0)),TRUE,FALSE)),"")&amp;";"&amp;BS33</f>
        <v>5;59;175;</v>
      </c>
      <c r="BU33" s="106">
        <f>IF(C33&gt;0,+VLOOKUP($C33,'STYLE NAMES'!$B:$AC,26,FALSE),"")</f>
        <v>89.9</v>
      </c>
      <c r="BV33" s="106">
        <f>IF(C33&gt;0,+VLOOKUP($C33,'STYLE NAMES'!$B:$AC,27,FALSE),"")</f>
        <v>4940</v>
      </c>
      <c r="BW33" s="106">
        <f>IF(C33&gt;0,+VLOOKUP($C33,'STYLE NAMES'!$B:$AC,28,FALSE),"")</f>
        <v>103.38500000000001</v>
      </c>
      <c r="BY33"/>
      <c r="BZ33" s="101">
        <v>99</v>
      </c>
      <c r="CA33" s="137">
        <f t="shared" si="3"/>
        <v>1</v>
      </c>
      <c r="CB33" s="137">
        <f>+VLOOKUP(C33,'[2]STYLES &amp; MODELS MATRIX'!$A:$G,7,FALSE)</f>
        <v>0</v>
      </c>
      <c r="CC33" s="137" t="str">
        <f>+VLOOKUP(C33,'[1]STYLES &amp; SIZE CHARTS'!$A:$H,8,FALSE)</f>
        <v>HP-RUGS1</v>
      </c>
      <c r="CD33" s="137"/>
      <c r="CE33" s="205" t="s">
        <v>3707</v>
      </c>
      <c r="CF33" s="141" t="s">
        <v>3708</v>
      </c>
    </row>
    <row r="34" spans="1:84" s="101" customFormat="1" ht="12" customHeight="1" x14ac:dyDescent="0.2">
      <c r="A34" s="102">
        <f t="shared" si="1"/>
        <v>8683711000488</v>
      </c>
      <c r="B34" s="103" t="s">
        <v>2245</v>
      </c>
      <c r="C34" s="101" t="s">
        <v>688</v>
      </c>
      <c r="D34" s="101" t="s">
        <v>689</v>
      </c>
      <c r="E34" s="203" t="s">
        <v>2256</v>
      </c>
      <c r="F34" s="101" t="s">
        <v>2249</v>
      </c>
      <c r="G34" s="101" t="str">
        <f>IF(C34&gt;0,+VLOOKUP($C34,'STYLE NAMES'!$B:$AC,4,FALSE),"")</f>
        <v>HORSE</v>
      </c>
      <c r="H34" s="101" t="str">
        <f>IF(C34&gt;0,+VLOOKUP($C34,'STYLE NAMES'!$B:$AC,5,FALSE),"")</f>
        <v>HORSE</v>
      </c>
      <c r="I34" s="101" t="str">
        <f>IF(C34&gt;0,+VLOOKUP($C34,'STYLE NAMES'!$B:$AC,6,FALSE),"")</f>
        <v>RUGS</v>
      </c>
      <c r="J34" s="101" t="str">
        <f>IF(C34&gt;0,+VLOOKUP($C34,'STYLE NAMES'!$B:$AC,7,FALSE),"")</f>
        <v>FULL</v>
      </c>
      <c r="K34" s="101" t="str">
        <f>IF(C34&gt;0,+VLOOKUP($C34,'STYLE NAMES'!$B:$AC,8,FALSE),"")</f>
        <v>FLEECE BLANKETS</v>
      </c>
      <c r="L34" s="101" t="str">
        <f>IF(E34&gt;0,+VLOOKUP($E34,'CODE GENERATOR'!$D:$T,3,FALSE),"")</f>
        <v>W</v>
      </c>
      <c r="M34" s="101" t="str">
        <f>IF(E34&gt;0,+VLOOKUP($E34,'CODE GENERATOR'!$D:$T,4,FALSE),"")</f>
        <v>FLEECE</v>
      </c>
      <c r="N34" s="101" t="str">
        <f>IF(E34&gt;0,+VLOOKUP($E34,'CODE GENERATOR'!$D:$T,6,FALSE),"")</f>
        <v>BLACK</v>
      </c>
      <c r="O34" s="101" t="str">
        <f>IF(E34&gt;0,+VLOOKUP($E34,'CODE GENERATOR'!$D:$T,7,FALSE),"")</f>
        <v>GOLD</v>
      </c>
      <c r="P34" s="101" t="str">
        <f t="shared" si="2"/>
        <v>BLACK/GOLD</v>
      </c>
      <c r="Q34" s="104" t="str">
        <f>IF(E34&gt;0,+VLOOKUP($E34,'CODE GENERATOR'!$D:$T,11,FALSE),"")</f>
        <v>H.RUGFL_FLC0001</v>
      </c>
      <c r="R34" s="104" t="str">
        <f>IF(E34&gt;0,+VLOOKUP($E34,'CODE GENERATOR'!$D:$T,12,FALSE),"")</f>
        <v>FLC0001BLKGLD</v>
      </c>
      <c r="S34" s="104" t="str">
        <f>IF(E34&gt;0,+VLOOKUP($E34,'CODE GENERATOR'!$D:$T,13,FALSE),"")</f>
        <v>H.RUGFL_FLC0001_FLC0001BLKGLD</v>
      </c>
      <c r="T34" s="104" t="str">
        <f t="shared" si="0"/>
        <v>H.RUGFL_FLC0001_FLC0001BLKGLD_XL</v>
      </c>
      <c r="U34" s="105">
        <v>8683711000488</v>
      </c>
      <c r="V34" s="107" t="str" cm="1">
        <f t="array" ref="V34">_xlfn.TEXTJOIN(";", TRUE, _xlfn.UNIQUE(_xlfn._xlws.FILTER(P$3:P$10029, C$3:C$10029=C34)))</f>
        <v>NAVY/GOLD;PURPLE/GOLD;GREEN/NAVY;BLACK/ROSE GOLD;RED/GOLD;BORDEAUX/GOLD;LILAC/WHITE;BLACK/GOLD;NAVY/RED;RED/WHITE</v>
      </c>
      <c r="W34" s="107" t="str" cm="1">
        <f t="array" ref="W34">_xlfn.TEXTJOIN(";", TRUE, _xlfn.UNIQUE(_xlfn._xlws.FILTER(F$3:F$10029, C$3:C$10029=C34)))</f>
        <v>S;M;L;XL</v>
      </c>
      <c r="X34" s="101" t="str">
        <f>IF(E34&gt;0,+VLOOKUP($E34,'CODE GENERATOR'!$D:$AC,19,FALSE),0)</f>
        <v>2402_S01_33899</v>
      </c>
      <c r="Y34" s="101" t="str">
        <f>IF(E34&gt;0,+VLOOKUP($E34,'CODE GENERATOR'!$D:$AC,20,FALSE),0)</f>
        <v>2402_S01_33900</v>
      </c>
      <c r="Z34" s="101" t="str">
        <f>IF(E34&gt;0,+VLOOKUP($E34,'CODE GENERATOR'!$D:$AC,21,FALSE),0)</f>
        <v>2402_S01_33902</v>
      </c>
      <c r="AA34" s="101" t="str">
        <f>IF(E34&gt;0,+VLOOKUP($E34,'CODE GENERATOR'!$D:$AC,22,FALSE),0)</f>
        <v>2402_S01_33904</v>
      </c>
      <c r="AB34" s="101" t="str">
        <f>IF(E34&gt;0,+VLOOKUP($E34,'CODE GENERATOR'!$D:$AC,23,FALSE),0)</f>
        <v>2402_S01_33906</v>
      </c>
      <c r="AC34" s="101">
        <f>IF(E34&gt;0,+VLOOKUP($E34,'CODE GENERATOR'!$D:$AC,24,FALSE),0)</f>
        <v>0</v>
      </c>
      <c r="AD34" s="101" t="str">
        <f>IF(E34&gt;0,+VLOOKUP($E34,'CODE GENERATOR'!$D:$AC,25,FALSE),0)</f>
        <v/>
      </c>
      <c r="AE34" s="101" t="str">
        <f>IF(E34&gt;0,+VLOOKUP($E34,'CODE GENERATOR'!$D:$AC,26,FALSE),0)</f>
        <v/>
      </c>
      <c r="AF34" s="149" t="str">
        <f>IF($C34&gt;0,$C34&amp;" "&amp;$P34&amp;" "&amp;+VLOOKUP($C34,'STYLE NAMES'!$B:$AC,10,FALSE),"""")</f>
        <v>TORONTO BLACK/GOLD FLEECE BLANKET</v>
      </c>
      <c r="AG34" s="101" t="str">
        <f>"Enjoy our "&amp;(AF34)&amp;"; "&amp;IF(C34&gt;0,+VLOOKUP($C34,'STYLE NAMES'!$B:$AC,11,FALSE),"")</f>
        <v>Enjoy our TORONTO BLACK/GOLD FLEECE BLANKET; High density and high quality cooler fleece blanket will keep your horse extra warm while allowing cool down.
These soft and beautiful fleece blankets come in a wide variety of profound and nice colors.</v>
      </c>
      <c r="AH34" s="101" t="str">
        <f>IF(C34&gt;0,+VLOOKUP($C34,'STYLE NAMES'!$B:$AC,12,FALSE),"")</f>
        <v xml:space="preserve">*High density fleece fabric
*Super soft hand feel
*Keeps warmer with respect to traditional standard density fleece blankets
Composition:
100% Polyester
</v>
      </c>
      <c r="AI34" s="101" t="str">
        <f>IF(C34&gt;0,+VLOOKUP($C34,'STYLE NAMES'!$B:$AC,13,FALSE),"")</f>
        <v>Machine Wash at 30°C
Mild process
Do not bleach
Do NOT Tumble Dry</v>
      </c>
      <c r="AJ34" s="149" t="str">
        <f>IF($C34&gt;0,$C34&amp;" "&amp;$P34&amp;" "&amp;+VLOOKUP($C34,'STYLE NAMES'!$B:$AC,14,FALSE),"""")</f>
        <v>TORONTO BLACK/GOLD POLAR BLANKET</v>
      </c>
      <c r="AK34" s="149" t="str">
        <f>"Cavalier SanMarco tarafından tasarlanan "&amp;(AJ34)&amp;"; "&amp;IF(C34&gt;0,+VLOOKUP($C34,'STYLE NAMES'!$B:$AC,15,FALSE),"")</f>
        <v>Cavalier SanMarco tarafından tasarlanan TORONTO BLACK/GOLD POLAR BLANKET; Yüksek denye ve kaliteli, polar ter blanketleri atınızı ekstra sıcak tutarken soğumasına da olanak tanır.
Bu yumuşak ve güzel polar battaniyeler çok çeşitli, derin ve hoş renklerde sunuluyor</v>
      </c>
      <c r="AL34" s="149" t="str">
        <f>IF(C34&gt;0,+VLOOKUP($C34,'STYLE NAMES'!$B:$AC,16,FALSE),"")</f>
        <v>*Yüksek denye polar kumaş
*Süper yumuşak tuşe
*Geleneksel standart denye polar blanketlere göre daha sıcak tutar
Kompozisyon:
%100 Polyester</v>
      </c>
      <c r="AM34" s="149" t="str">
        <f>IF(C34&gt;0,+VLOOKUP($C34,'STYLE NAMES'!$B:$AC,17,FALSE),"")</f>
        <v>Makinede 30°C' de Yıkayın
Hassas Yıkama
Çamaşır suyu kullanmayın
Kurutma Makinesinde Kurutmayın</v>
      </c>
      <c r="AN34" s="149" t="str">
        <f>IF($C34&gt;0,$C34&amp;" "&amp;$P34&amp;" "&amp;+VLOOKUP($C34,'STYLE NAMES'!$B:$AC,18,FALSE),"""")</f>
        <v>TORONTO BLACK/GOLD COPERTA IN PILE</v>
      </c>
      <c r="AO34" s="101" t="str">
        <f>"Disegnato da Cavalier SanMarco "&amp;(AN34)&amp;"; "&amp;IF(C34&gt;0,+VLOOKUP($C34,'STYLE NAMES'!$B:$AC,19,FALSE),"")</f>
        <v>Disegnato da Cavalier SanMarco TORONTO BLACK/GOLD COPERTA IN PILE; Coperta in pile refrigerante ad alta densità e alta qualità manterrà il tuo cavallo extra caldo mentre si raffredda. Queste morbide e bellissime coperte in pile sono disponibili in una vasta gamma di colori intensi e piacevoli.</v>
      </c>
      <c r="AP34" s="101" t="str">
        <f>IF(C34&gt;0,+VLOOKUP($C34,'STYLE NAMES'!$B:$AC,20,FALSE),"")</f>
        <v>Tessuto in pile ad alta densità
Sensazione super morbida al tatto 
Mantiene più caldo rispetto alle tradizionali coperte in pile a densità standard 
Composizione: 
100% Poliestere</v>
      </c>
      <c r="AQ34" s="101" t="str">
        <f>IF(C34&gt;0,+VLOOKUP($C34,'STYLE NAMES'!$B:$AC,21,FALSE),"")</f>
        <v>Lavare in lavatrice a 30°C Ciclo delicato 
Non candeggiare 
Non asciugare in asciugatrice</v>
      </c>
      <c r="AR34" s="101">
        <f>IF(D34&gt;0,+VLOOKUP($C34,'STYLE NAMES'!$B:$AC,22,FALSE),"")</f>
        <v>0</v>
      </c>
      <c r="AS34" s="101">
        <f>IF(E34&gt;0,+VLOOKUP($C34,'STYLE NAMES'!$B:$AC,23,FALSE),"")</f>
        <v>0</v>
      </c>
      <c r="AT34" s="101">
        <f>IF(F34&gt;0,+VLOOKUP($C34,'STYLE NAMES'!$B:$AC,24,FALSE),"")</f>
        <v>0</v>
      </c>
      <c r="AU34" s="101">
        <f>IF(G34&gt;0,+VLOOKUP($C34,'STYLE NAMES'!$B:$AC,25,FALSE),"")</f>
        <v>0</v>
      </c>
      <c r="AV34" s="101">
        <f>+VLOOKUP($S34,'CODE GENERATOR'!$P:$AM,15,FALSE)</f>
        <v>0</v>
      </c>
      <c r="AW34" s="101">
        <f>+VLOOKUP($S34,'CODE GENERATOR'!$P:$AM,16,FALSE)</f>
        <v>0</v>
      </c>
      <c r="AX34" s="101">
        <f>+VLOOKUP($S34,'CODE GENERATOR'!$P:$AM,17,FALSE)</f>
        <v>0</v>
      </c>
      <c r="AY34" s="101">
        <f>+VLOOKUP($S34,'CODE GENERATOR'!$P:$AM,18,FALSE)</f>
        <v>0</v>
      </c>
      <c r="AZ34" s="101">
        <f>+VLOOKUP($S34,'CODE GENERATOR'!$P:$AM,19,FALSE)</f>
        <v>0</v>
      </c>
      <c r="BA34" s="101">
        <f>+VLOOKUP($S34,'CODE GENERATOR'!$P:$AM,20,FALSE)</f>
        <v>0</v>
      </c>
      <c r="BB34" s="101">
        <f>+VLOOKUP($S34,'CODE GENERATOR'!$P:$AM,21,FALSE)</f>
        <v>0</v>
      </c>
      <c r="BC34" s="101">
        <f>+VLOOKUP($S34,'CODE GENERATOR'!$P:$AM,22,FALSE)</f>
        <v>0</v>
      </c>
      <c r="BD34" s="101">
        <f>+VLOOKUP($S34,'CODE GENERATOR'!$P:$AM,23,FALSE)</f>
        <v>0</v>
      </c>
      <c r="BE34" s="101">
        <f>+VLOOKUP($S34,'CODE GENERATOR'!$P:$AM,24,FALSE)</f>
        <v>0</v>
      </c>
      <c r="BF34" s="101">
        <f>IF(C34&gt;0,+VLOOKUP(G34,'CATEGORY ID'!$A$1:$L$118,3,FALSE),"")</f>
        <v>5</v>
      </c>
      <c r="BG34" s="101">
        <f>IF(C34&gt;0,+VLOOKUP(H34,'CATEGORY ID'!$D$1:$L$118,3,FALSE),"")</f>
        <v>5</v>
      </c>
      <c r="BH34" s="101">
        <f>IF(C34&gt;0,+VLOOKUP((+H34&amp;I34),'CATEGORY ID'!$H$1:$I$121,2,FALSE),"")</f>
        <v>59</v>
      </c>
      <c r="BJ34" s="101">
        <f>IF(C34&gt;0,IF(COUNTIF('CATEGORY ID'!$K$1:$K$121,+H34&amp;K34) &gt; 0, +VLOOKUP(+H34&amp;K34,'CATEGORY ID'!$K$1:$L$121,2,FALSE),""),"")</f>
        <v>175</v>
      </c>
      <c r="BK34" s="101" t="str">
        <f>IF(C34&gt;0,IF(COUNTIF('CATEGORY ID'!$K$124:$K$165, +VLOOKUP(C34,'STYLE NAMES'!$B:$AE,30,FALSE)) &gt; 0, +VLOOKUP(VLOOKUP(C34,'STYLE NAMES'!$B:$AE,30,FALSE),'CATEGORY ID'!K:M,2,FALSE),""),"")</f>
        <v/>
      </c>
      <c r="BR34" s="101" t="str" cm="1">
        <f t="array" ref="BR34">IF(C34&gt;0,_xlfn.TEXTJOIN(";", TRUE,_xlfn.UNIQUE(_xlfn._xlws.FILTER(BF34:BQ34,(BF34:BQ34&gt;0)),TRUE,FALSE)),"")&amp;";"&amp;BS34</f>
        <v>5;59;175;</v>
      </c>
      <c r="BU34" s="106">
        <f>IF(C34&gt;0,+VLOOKUP($C34,'STYLE NAMES'!$B:$AC,26,FALSE),"")</f>
        <v>89.9</v>
      </c>
      <c r="BV34" s="106">
        <f>IF(C34&gt;0,+VLOOKUP($C34,'STYLE NAMES'!$B:$AC,27,FALSE),"")</f>
        <v>4940</v>
      </c>
      <c r="BW34" s="106">
        <f>IF(C34&gt;0,+VLOOKUP($C34,'STYLE NAMES'!$B:$AC,28,FALSE),"")</f>
        <v>103.38500000000001</v>
      </c>
      <c r="BY34"/>
      <c r="BZ34" s="101">
        <v>99</v>
      </c>
      <c r="CA34" s="137">
        <f t="shared" si="3"/>
        <v>1</v>
      </c>
      <c r="CB34" s="137">
        <f>+VLOOKUP(C34,'[2]STYLES &amp; MODELS MATRIX'!$A:$G,7,FALSE)</f>
        <v>0</v>
      </c>
      <c r="CC34" s="137" t="str">
        <f>+VLOOKUP(C34,'[1]STYLES &amp; SIZE CHARTS'!$A:$H,8,FALSE)</f>
        <v>HP-RUGS1</v>
      </c>
      <c r="CD34" s="137"/>
      <c r="CE34" s="205" t="s">
        <v>3709</v>
      </c>
      <c r="CF34" s="141" t="s">
        <v>3710</v>
      </c>
    </row>
    <row r="35" spans="1:84" s="101" customFormat="1" ht="12" customHeight="1" x14ac:dyDescent="0.2">
      <c r="A35" s="102">
        <f t="shared" si="1"/>
        <v>8683711000518</v>
      </c>
      <c r="B35" s="103" t="s">
        <v>2245</v>
      </c>
      <c r="C35" s="101" t="s">
        <v>688</v>
      </c>
      <c r="D35" s="101" t="s">
        <v>689</v>
      </c>
      <c r="E35" s="203" t="s">
        <v>2257</v>
      </c>
      <c r="F35" s="101" t="s">
        <v>785</v>
      </c>
      <c r="G35" s="101" t="str">
        <f>IF(C35&gt;0,+VLOOKUP($C35,'STYLE NAMES'!$B:$AC,4,FALSE),"")</f>
        <v>HORSE</v>
      </c>
      <c r="H35" s="101" t="str">
        <f>IF(C35&gt;0,+VLOOKUP($C35,'STYLE NAMES'!$B:$AC,5,FALSE),"")</f>
        <v>HORSE</v>
      </c>
      <c r="I35" s="101" t="str">
        <f>IF(C35&gt;0,+VLOOKUP($C35,'STYLE NAMES'!$B:$AC,6,FALSE),"")</f>
        <v>RUGS</v>
      </c>
      <c r="J35" s="101" t="str">
        <f>IF(C35&gt;0,+VLOOKUP($C35,'STYLE NAMES'!$B:$AC,7,FALSE),"")</f>
        <v>FULL</v>
      </c>
      <c r="K35" s="101" t="str">
        <f>IF(C35&gt;0,+VLOOKUP($C35,'STYLE NAMES'!$B:$AC,8,FALSE),"")</f>
        <v>FLEECE BLANKETS</v>
      </c>
      <c r="L35" s="101" t="str">
        <f>IF(E35&gt;0,+VLOOKUP($E35,'CODE GENERATOR'!$D:$T,3,FALSE),"")</f>
        <v>W</v>
      </c>
      <c r="M35" s="101" t="str">
        <f>IF(E35&gt;0,+VLOOKUP($E35,'CODE GENERATOR'!$D:$T,4,FALSE),"")</f>
        <v>FLEECE</v>
      </c>
      <c r="N35" s="101" t="str">
        <f>IF(E35&gt;0,+VLOOKUP($E35,'CODE GENERATOR'!$D:$T,6,FALSE),"")</f>
        <v>NAVY</v>
      </c>
      <c r="O35" s="101" t="str">
        <f>IF(E35&gt;0,+VLOOKUP($E35,'CODE GENERATOR'!$D:$T,7,FALSE),"")</f>
        <v>RED</v>
      </c>
      <c r="P35" s="101" t="str">
        <f t="shared" si="2"/>
        <v>NAVY/RED</v>
      </c>
      <c r="Q35" s="104" t="str">
        <f>IF(E35&gt;0,+VLOOKUP($E35,'CODE GENERATOR'!$D:$T,11,FALSE),"")</f>
        <v>H.RUGFL_FLC0001</v>
      </c>
      <c r="R35" s="104" t="str">
        <f>IF(E35&gt;0,+VLOOKUP($E35,'CODE GENERATOR'!$D:$T,12,FALSE),"")</f>
        <v>FLC0001NAVRED</v>
      </c>
      <c r="S35" s="104" t="str">
        <f>IF(E35&gt;0,+VLOOKUP($E35,'CODE GENERATOR'!$D:$T,13,FALSE),"")</f>
        <v>H.RUGFL_FLC0001_FLC0001NAVRED</v>
      </c>
      <c r="T35" s="104" t="str">
        <f t="shared" si="0"/>
        <v>H.RUGFL_FLC0001_FLC0001NAVRED_S</v>
      </c>
      <c r="U35" s="105">
        <v>8683711000518</v>
      </c>
      <c r="V35" s="107" t="str" cm="1">
        <f t="array" ref="V35">_xlfn.TEXTJOIN(";", TRUE, _xlfn.UNIQUE(_xlfn._xlws.FILTER(P$3:P$10029, C$3:C$10029=C35)))</f>
        <v>NAVY/GOLD;PURPLE/GOLD;GREEN/NAVY;BLACK/ROSE GOLD;RED/GOLD;BORDEAUX/GOLD;LILAC/WHITE;BLACK/GOLD;NAVY/RED;RED/WHITE</v>
      </c>
      <c r="W35" s="107" t="str" cm="1">
        <f t="array" ref="W35">_xlfn.TEXTJOIN(";", TRUE, _xlfn.UNIQUE(_xlfn._xlws.FILTER(F$3:F$10029, C$3:C$10029=C35)))</f>
        <v>S;M;L;XL</v>
      </c>
      <c r="X35" s="101" t="str">
        <f>IF(E35&gt;0,+VLOOKUP($E35,'CODE GENERATOR'!$D:$AC,19,FALSE),0)</f>
        <v>2402_S01_33872</v>
      </c>
      <c r="Y35" s="101" t="str">
        <f>IF(E35&gt;0,+VLOOKUP($E35,'CODE GENERATOR'!$D:$AC,20,FALSE),0)</f>
        <v>2402_S01_33876</v>
      </c>
      <c r="Z35" s="101" t="str">
        <f>IF(E35&gt;0,+VLOOKUP($E35,'CODE GENERATOR'!$D:$AC,21,FALSE),0)</f>
        <v>2402_S01_33878</v>
      </c>
      <c r="AA35" s="101" t="str">
        <f>IF(E35&gt;0,+VLOOKUP($E35,'CODE GENERATOR'!$D:$AC,22,FALSE),0)</f>
        <v>2402_S01_33880</v>
      </c>
      <c r="AB35" s="101" t="str">
        <f>IF(E35&gt;0,+VLOOKUP($E35,'CODE GENERATOR'!$D:$AC,23,FALSE),0)</f>
        <v/>
      </c>
      <c r="AC35" s="101" t="str">
        <f>IF(E35&gt;0,+VLOOKUP($E35,'CODE GENERATOR'!$D:$AC,24,FALSE),0)</f>
        <v/>
      </c>
      <c r="AD35" s="101" t="str">
        <f>IF(E35&gt;0,+VLOOKUP($E35,'CODE GENERATOR'!$D:$AC,25,FALSE),0)</f>
        <v/>
      </c>
      <c r="AE35" s="101" t="str">
        <f>IF(E35&gt;0,+VLOOKUP($E35,'CODE GENERATOR'!$D:$AC,26,FALSE),0)</f>
        <v/>
      </c>
      <c r="AF35" s="149" t="str">
        <f>IF($C35&gt;0,$C35&amp;" "&amp;$P35&amp;" "&amp;+VLOOKUP($C35,'STYLE NAMES'!$B:$AC,10,FALSE),"""")</f>
        <v>TORONTO NAVY/RED FLEECE BLANKET</v>
      </c>
      <c r="AG35" s="101" t="str">
        <f>"Enjoy our "&amp;(AF35)&amp;"; "&amp;IF(C35&gt;0,+VLOOKUP($C35,'STYLE NAMES'!$B:$AC,11,FALSE),"")</f>
        <v>Enjoy our TORONTO NAVY/RED FLEECE BLANKET; High density and high quality cooler fleece blanket will keep your horse extra warm while allowing cool down.
These soft and beautiful fleece blankets come in a wide variety of profound and nice colors.</v>
      </c>
      <c r="AH35" s="101" t="str">
        <f>IF(C35&gt;0,+VLOOKUP($C35,'STYLE NAMES'!$B:$AC,12,FALSE),"")</f>
        <v xml:space="preserve">*High density fleece fabric
*Super soft hand feel
*Keeps warmer with respect to traditional standard density fleece blankets
Composition:
100% Polyester
</v>
      </c>
      <c r="AI35" s="101" t="str">
        <f>IF(C35&gt;0,+VLOOKUP($C35,'STYLE NAMES'!$B:$AC,13,FALSE),"")</f>
        <v>Machine Wash at 30°C
Mild process
Do not bleach
Do NOT Tumble Dry</v>
      </c>
      <c r="AJ35" s="149" t="str">
        <f>IF($C35&gt;0,$C35&amp;" "&amp;$P35&amp;" "&amp;+VLOOKUP($C35,'STYLE NAMES'!$B:$AC,14,FALSE),"""")</f>
        <v>TORONTO NAVY/RED POLAR BLANKET</v>
      </c>
      <c r="AK35" s="149" t="str">
        <f>"Cavalier SanMarco tarafından tasarlanan "&amp;(AJ35)&amp;"; "&amp;IF(C35&gt;0,+VLOOKUP($C35,'STYLE NAMES'!$B:$AC,15,FALSE),"")</f>
        <v>Cavalier SanMarco tarafından tasarlanan TORONTO NAVY/RED POLAR BLANKET; Yüksek denye ve kaliteli, polar ter blanketleri atınızı ekstra sıcak tutarken soğumasına da olanak tanır.
Bu yumuşak ve güzel polar battaniyeler çok çeşitli, derin ve hoş renklerde sunuluyor</v>
      </c>
      <c r="AL35" s="149" t="str">
        <f>IF(C35&gt;0,+VLOOKUP($C35,'STYLE NAMES'!$B:$AC,16,FALSE),"")</f>
        <v>*Yüksek denye polar kumaş
*Süper yumuşak tuşe
*Geleneksel standart denye polar blanketlere göre daha sıcak tutar
Kompozisyon:
%100 Polyester</v>
      </c>
      <c r="AM35" s="149" t="str">
        <f>IF(C35&gt;0,+VLOOKUP($C35,'STYLE NAMES'!$B:$AC,17,FALSE),"")</f>
        <v>Makinede 30°C' de Yıkayın
Hassas Yıkama
Çamaşır suyu kullanmayın
Kurutma Makinesinde Kurutmayın</v>
      </c>
      <c r="AN35" s="149" t="str">
        <f>IF($C35&gt;0,$C35&amp;" "&amp;$P35&amp;" "&amp;+VLOOKUP($C35,'STYLE NAMES'!$B:$AC,18,FALSE),"""")</f>
        <v>TORONTO NAVY/RED COPERTA IN PILE</v>
      </c>
      <c r="AO35" s="101" t="str">
        <f>"Disegnato da Cavalier SanMarco "&amp;(AN35)&amp;"; "&amp;IF(C35&gt;0,+VLOOKUP($C35,'STYLE NAMES'!$B:$AC,19,FALSE),"")</f>
        <v>Disegnato da Cavalier SanMarco TORONTO NAVY/RED COPERTA IN PILE; Coperta in pile refrigerante ad alta densità e alta qualità manterrà il tuo cavallo extra caldo mentre si raffredda. Queste morbide e bellissime coperte in pile sono disponibili in una vasta gamma di colori intensi e piacevoli.</v>
      </c>
      <c r="AP35" s="101" t="str">
        <f>IF(C35&gt;0,+VLOOKUP($C35,'STYLE NAMES'!$B:$AC,20,FALSE),"")</f>
        <v>Tessuto in pile ad alta densità
Sensazione super morbida al tatto 
Mantiene più caldo rispetto alle tradizionali coperte in pile a densità standard 
Composizione: 
100% Poliestere</v>
      </c>
      <c r="AQ35" s="101" t="str">
        <f>IF(C35&gt;0,+VLOOKUP($C35,'STYLE NAMES'!$B:$AC,21,FALSE),"")</f>
        <v>Lavare in lavatrice a 30°C Ciclo delicato 
Non candeggiare 
Non asciugare in asciugatrice</v>
      </c>
      <c r="AR35" s="101">
        <f>IF(D35&gt;0,+VLOOKUP($C35,'STYLE NAMES'!$B:$AC,22,FALSE),"")</f>
        <v>0</v>
      </c>
      <c r="AS35" s="101">
        <f>IF(E35&gt;0,+VLOOKUP($C35,'STYLE NAMES'!$B:$AC,23,FALSE),"")</f>
        <v>0</v>
      </c>
      <c r="AT35" s="101">
        <f>IF(F35&gt;0,+VLOOKUP($C35,'STYLE NAMES'!$B:$AC,24,FALSE),"")</f>
        <v>0</v>
      </c>
      <c r="AU35" s="101">
        <f>IF(G35&gt;0,+VLOOKUP($C35,'STYLE NAMES'!$B:$AC,25,FALSE),"")</f>
        <v>0</v>
      </c>
      <c r="AV35" s="101">
        <f>+VLOOKUP($S35,'CODE GENERATOR'!$P:$AM,15,FALSE)</f>
        <v>0</v>
      </c>
      <c r="AW35" s="101">
        <f>+VLOOKUP($S35,'CODE GENERATOR'!$P:$AM,16,FALSE)</f>
        <v>0</v>
      </c>
      <c r="AX35" s="101">
        <f>+VLOOKUP($S35,'CODE GENERATOR'!$P:$AM,17,FALSE)</f>
        <v>0</v>
      </c>
      <c r="AY35" s="101">
        <f>+VLOOKUP($S35,'CODE GENERATOR'!$P:$AM,18,FALSE)</f>
        <v>0</v>
      </c>
      <c r="AZ35" s="101">
        <f>+VLOOKUP($S35,'CODE GENERATOR'!$P:$AM,19,FALSE)</f>
        <v>0</v>
      </c>
      <c r="BA35" s="101">
        <f>+VLOOKUP($S35,'CODE GENERATOR'!$P:$AM,20,FALSE)</f>
        <v>0</v>
      </c>
      <c r="BB35" s="101">
        <f>+VLOOKUP($S35,'CODE GENERATOR'!$P:$AM,21,FALSE)</f>
        <v>0</v>
      </c>
      <c r="BC35" s="101">
        <f>+VLOOKUP($S35,'CODE GENERATOR'!$P:$AM,22,FALSE)</f>
        <v>0</v>
      </c>
      <c r="BD35" s="101">
        <f>+VLOOKUP($S35,'CODE GENERATOR'!$P:$AM,23,FALSE)</f>
        <v>0</v>
      </c>
      <c r="BE35" s="101">
        <f>+VLOOKUP($S35,'CODE GENERATOR'!$P:$AM,24,FALSE)</f>
        <v>0</v>
      </c>
      <c r="BF35" s="101">
        <f>IF(C35&gt;0,+VLOOKUP(G35,'CATEGORY ID'!$A$1:$L$118,3,FALSE),"")</f>
        <v>5</v>
      </c>
      <c r="BG35" s="101">
        <f>IF(C35&gt;0,+VLOOKUP(H35,'CATEGORY ID'!$D$1:$L$118,3,FALSE),"")</f>
        <v>5</v>
      </c>
      <c r="BH35" s="101">
        <f>IF(C35&gt;0,+VLOOKUP((+H35&amp;I35),'CATEGORY ID'!$H$1:$I$121,2,FALSE),"")</f>
        <v>59</v>
      </c>
      <c r="BJ35" s="101">
        <f>IF(C35&gt;0,IF(COUNTIF('CATEGORY ID'!$K$1:$K$121,+H35&amp;K35) &gt; 0, +VLOOKUP(+H35&amp;K35,'CATEGORY ID'!$K$1:$L$121,2,FALSE),""),"")</f>
        <v>175</v>
      </c>
      <c r="BK35" s="101" t="str">
        <f>IF(C35&gt;0,IF(COUNTIF('CATEGORY ID'!$K$124:$K$165, +VLOOKUP(C35,'STYLE NAMES'!$B:$AE,30,FALSE)) &gt; 0, +VLOOKUP(VLOOKUP(C35,'STYLE NAMES'!$B:$AE,30,FALSE),'CATEGORY ID'!K:M,2,FALSE),""),"")</f>
        <v/>
      </c>
      <c r="BR35" s="101" t="str" cm="1">
        <f t="array" ref="BR35">IF(C35&gt;0,_xlfn.TEXTJOIN(";", TRUE,_xlfn.UNIQUE(_xlfn._xlws.FILTER(BF35:BQ35,(BF35:BQ35&gt;0)),TRUE,FALSE)),"")&amp;";"&amp;BS35</f>
        <v>5;59;175;</v>
      </c>
      <c r="BU35" s="106">
        <f>IF(C35&gt;0,+VLOOKUP($C35,'STYLE NAMES'!$B:$AC,26,FALSE),"")</f>
        <v>89.9</v>
      </c>
      <c r="BV35" s="106">
        <f>IF(C35&gt;0,+VLOOKUP($C35,'STYLE NAMES'!$B:$AC,27,FALSE),"")</f>
        <v>4940</v>
      </c>
      <c r="BW35" s="106">
        <f>IF(C35&gt;0,+VLOOKUP($C35,'STYLE NAMES'!$B:$AC,28,FALSE),"")</f>
        <v>103.38500000000001</v>
      </c>
      <c r="BY35"/>
      <c r="BZ35" s="101">
        <v>99</v>
      </c>
      <c r="CA35" s="137">
        <f t="shared" si="3"/>
        <v>1</v>
      </c>
      <c r="CB35" s="137">
        <f>+VLOOKUP(C35,'[2]STYLES &amp; MODELS MATRIX'!$A:$G,7,FALSE)</f>
        <v>0</v>
      </c>
      <c r="CC35" s="137" t="str">
        <f>+VLOOKUP(C35,'[1]STYLES &amp; SIZE CHARTS'!$A:$H,8,FALSE)</f>
        <v>HP-RUGS1</v>
      </c>
      <c r="CD35" s="137"/>
      <c r="CE35" s="205" t="s">
        <v>3711</v>
      </c>
      <c r="CF35" s="141" t="s">
        <v>3712</v>
      </c>
    </row>
    <row r="36" spans="1:84" s="101" customFormat="1" ht="12" customHeight="1" x14ac:dyDescent="0.2">
      <c r="A36" s="102">
        <f t="shared" si="1"/>
        <v>8683711000525</v>
      </c>
      <c r="B36" s="103" t="s">
        <v>2245</v>
      </c>
      <c r="C36" s="101" t="s">
        <v>688</v>
      </c>
      <c r="D36" s="101" t="s">
        <v>689</v>
      </c>
      <c r="E36" s="203" t="s">
        <v>2257</v>
      </c>
      <c r="F36" s="101" t="s">
        <v>2247</v>
      </c>
      <c r="G36" s="101" t="str">
        <f>IF(C36&gt;0,+VLOOKUP($C36,'STYLE NAMES'!$B:$AC,4,FALSE),"")</f>
        <v>HORSE</v>
      </c>
      <c r="H36" s="101" t="str">
        <f>IF(C36&gt;0,+VLOOKUP($C36,'STYLE NAMES'!$B:$AC,5,FALSE),"")</f>
        <v>HORSE</v>
      </c>
      <c r="I36" s="101" t="str">
        <f>IF(C36&gt;0,+VLOOKUP($C36,'STYLE NAMES'!$B:$AC,6,FALSE),"")</f>
        <v>RUGS</v>
      </c>
      <c r="J36" s="101" t="str">
        <f>IF(C36&gt;0,+VLOOKUP($C36,'STYLE NAMES'!$B:$AC,7,FALSE),"")</f>
        <v>FULL</v>
      </c>
      <c r="K36" s="101" t="str">
        <f>IF(C36&gt;0,+VLOOKUP($C36,'STYLE NAMES'!$B:$AC,8,FALSE),"")</f>
        <v>FLEECE BLANKETS</v>
      </c>
      <c r="L36" s="101" t="str">
        <f>IF(E36&gt;0,+VLOOKUP($E36,'CODE GENERATOR'!$D:$T,3,FALSE),"")</f>
        <v>W</v>
      </c>
      <c r="M36" s="101" t="str">
        <f>IF(E36&gt;0,+VLOOKUP($E36,'CODE GENERATOR'!$D:$T,4,FALSE),"")</f>
        <v>FLEECE</v>
      </c>
      <c r="N36" s="101" t="str">
        <f>IF(E36&gt;0,+VLOOKUP($E36,'CODE GENERATOR'!$D:$T,6,FALSE),"")</f>
        <v>NAVY</v>
      </c>
      <c r="O36" s="101" t="str">
        <f>IF(E36&gt;0,+VLOOKUP($E36,'CODE GENERATOR'!$D:$T,7,FALSE),"")</f>
        <v>RED</v>
      </c>
      <c r="P36" s="101" t="str">
        <f t="shared" si="2"/>
        <v>NAVY/RED</v>
      </c>
      <c r="Q36" s="104" t="str">
        <f>IF(E36&gt;0,+VLOOKUP($E36,'CODE GENERATOR'!$D:$T,11,FALSE),"")</f>
        <v>H.RUGFL_FLC0001</v>
      </c>
      <c r="R36" s="104" t="str">
        <f>IF(E36&gt;0,+VLOOKUP($E36,'CODE GENERATOR'!$D:$T,12,FALSE),"")</f>
        <v>FLC0001NAVRED</v>
      </c>
      <c r="S36" s="104" t="str">
        <f>IF(E36&gt;0,+VLOOKUP($E36,'CODE GENERATOR'!$D:$T,13,FALSE),"")</f>
        <v>H.RUGFL_FLC0001_FLC0001NAVRED</v>
      </c>
      <c r="T36" s="104" t="str">
        <f t="shared" si="0"/>
        <v>H.RUGFL_FLC0001_FLC0001NAVRED_M</v>
      </c>
      <c r="U36" s="105">
        <v>8683711000525</v>
      </c>
      <c r="V36" s="107" t="str" cm="1">
        <f t="array" ref="V36">_xlfn.TEXTJOIN(";", TRUE, _xlfn.UNIQUE(_xlfn._xlws.FILTER(P$3:P$10029, C$3:C$10029=C36)))</f>
        <v>NAVY/GOLD;PURPLE/GOLD;GREEN/NAVY;BLACK/ROSE GOLD;RED/GOLD;BORDEAUX/GOLD;LILAC/WHITE;BLACK/GOLD;NAVY/RED;RED/WHITE</v>
      </c>
      <c r="W36" s="107" t="str" cm="1">
        <f t="array" ref="W36">_xlfn.TEXTJOIN(";", TRUE, _xlfn.UNIQUE(_xlfn._xlws.FILTER(F$3:F$10029, C$3:C$10029=C36)))</f>
        <v>S;M;L;XL</v>
      </c>
      <c r="X36" s="101" t="str">
        <f>IF(E36&gt;0,+VLOOKUP($E36,'CODE GENERATOR'!$D:$AC,19,FALSE),0)</f>
        <v>2402_S01_33872</v>
      </c>
      <c r="Y36" s="101" t="str">
        <f>IF(E36&gt;0,+VLOOKUP($E36,'CODE GENERATOR'!$D:$AC,20,FALSE),0)</f>
        <v>2402_S01_33876</v>
      </c>
      <c r="Z36" s="101" t="str">
        <f>IF(E36&gt;0,+VLOOKUP($E36,'CODE GENERATOR'!$D:$AC,21,FALSE),0)</f>
        <v>2402_S01_33878</v>
      </c>
      <c r="AA36" s="101" t="str">
        <f>IF(E36&gt;0,+VLOOKUP($E36,'CODE GENERATOR'!$D:$AC,22,FALSE),0)</f>
        <v>2402_S01_33880</v>
      </c>
      <c r="AB36" s="101" t="str">
        <f>IF(E36&gt;0,+VLOOKUP($E36,'CODE GENERATOR'!$D:$AC,23,FALSE),0)</f>
        <v/>
      </c>
      <c r="AC36" s="101" t="str">
        <f>IF(E36&gt;0,+VLOOKUP($E36,'CODE GENERATOR'!$D:$AC,24,FALSE),0)</f>
        <v/>
      </c>
      <c r="AD36" s="101" t="str">
        <f>IF(E36&gt;0,+VLOOKUP($E36,'CODE GENERATOR'!$D:$AC,25,FALSE),0)</f>
        <v/>
      </c>
      <c r="AE36" s="101" t="str">
        <f>IF(E36&gt;0,+VLOOKUP($E36,'CODE GENERATOR'!$D:$AC,26,FALSE),0)</f>
        <v/>
      </c>
      <c r="AF36" s="149" t="str">
        <f>IF($C36&gt;0,$C36&amp;" "&amp;$P36&amp;" "&amp;+VLOOKUP($C36,'STYLE NAMES'!$B:$AC,10,FALSE),"""")</f>
        <v>TORONTO NAVY/RED FLEECE BLANKET</v>
      </c>
      <c r="AG36" s="101" t="str">
        <f>"Enjoy our "&amp;(AF36)&amp;"; "&amp;IF(C36&gt;0,+VLOOKUP($C36,'STYLE NAMES'!$B:$AC,11,FALSE),"")</f>
        <v>Enjoy our TORONTO NAVY/RED FLEECE BLANKET; High density and high quality cooler fleece blanket will keep your horse extra warm while allowing cool down.
These soft and beautiful fleece blankets come in a wide variety of profound and nice colors.</v>
      </c>
      <c r="AH36" s="101" t="str">
        <f>IF(C36&gt;0,+VLOOKUP($C36,'STYLE NAMES'!$B:$AC,12,FALSE),"")</f>
        <v xml:space="preserve">*High density fleece fabric
*Super soft hand feel
*Keeps warmer with respect to traditional standard density fleece blankets
Composition:
100% Polyester
</v>
      </c>
      <c r="AI36" s="101" t="str">
        <f>IF(C36&gt;0,+VLOOKUP($C36,'STYLE NAMES'!$B:$AC,13,FALSE),"")</f>
        <v>Machine Wash at 30°C
Mild process
Do not bleach
Do NOT Tumble Dry</v>
      </c>
      <c r="AJ36" s="149" t="str">
        <f>IF($C36&gt;0,$C36&amp;" "&amp;$P36&amp;" "&amp;+VLOOKUP($C36,'STYLE NAMES'!$B:$AC,14,FALSE),"""")</f>
        <v>TORONTO NAVY/RED POLAR BLANKET</v>
      </c>
      <c r="AK36" s="149" t="str">
        <f>"Cavalier SanMarco tarafından tasarlanan "&amp;(AJ36)&amp;"; "&amp;IF(C36&gt;0,+VLOOKUP($C36,'STYLE NAMES'!$B:$AC,15,FALSE),"")</f>
        <v>Cavalier SanMarco tarafından tasarlanan TORONTO NAVY/RED POLAR BLANKET; Yüksek denye ve kaliteli, polar ter blanketleri atınızı ekstra sıcak tutarken soğumasına da olanak tanır.
Bu yumuşak ve güzel polar battaniyeler çok çeşitli, derin ve hoş renklerde sunuluyor</v>
      </c>
      <c r="AL36" s="149" t="str">
        <f>IF(C36&gt;0,+VLOOKUP($C36,'STYLE NAMES'!$B:$AC,16,FALSE),"")</f>
        <v>*Yüksek denye polar kumaş
*Süper yumuşak tuşe
*Geleneksel standart denye polar blanketlere göre daha sıcak tutar
Kompozisyon:
%100 Polyester</v>
      </c>
      <c r="AM36" s="149" t="str">
        <f>IF(C36&gt;0,+VLOOKUP($C36,'STYLE NAMES'!$B:$AC,17,FALSE),"")</f>
        <v>Makinede 30°C' de Yıkayın
Hassas Yıkama
Çamaşır suyu kullanmayın
Kurutma Makinesinde Kurutmayın</v>
      </c>
      <c r="AN36" s="149" t="str">
        <f>IF($C36&gt;0,$C36&amp;" "&amp;$P36&amp;" "&amp;+VLOOKUP($C36,'STYLE NAMES'!$B:$AC,18,FALSE),"""")</f>
        <v>TORONTO NAVY/RED COPERTA IN PILE</v>
      </c>
      <c r="AO36" s="101" t="str">
        <f>"Disegnato da Cavalier SanMarco "&amp;(AN36)&amp;"; "&amp;IF(C36&gt;0,+VLOOKUP($C36,'STYLE NAMES'!$B:$AC,19,FALSE),"")</f>
        <v>Disegnato da Cavalier SanMarco TORONTO NAVY/RED COPERTA IN PILE; Coperta in pile refrigerante ad alta densità e alta qualità manterrà il tuo cavallo extra caldo mentre si raffredda. Queste morbide e bellissime coperte in pile sono disponibili in una vasta gamma di colori intensi e piacevoli.</v>
      </c>
      <c r="AP36" s="101" t="str">
        <f>IF(C36&gt;0,+VLOOKUP($C36,'STYLE NAMES'!$B:$AC,20,FALSE),"")</f>
        <v>Tessuto in pile ad alta densità
Sensazione super morbida al tatto 
Mantiene più caldo rispetto alle tradizionali coperte in pile a densità standard 
Composizione: 
100% Poliestere</v>
      </c>
      <c r="AQ36" s="101" t="str">
        <f>IF(C36&gt;0,+VLOOKUP($C36,'STYLE NAMES'!$B:$AC,21,FALSE),"")</f>
        <v>Lavare in lavatrice a 30°C Ciclo delicato 
Non candeggiare 
Non asciugare in asciugatrice</v>
      </c>
      <c r="AR36" s="101">
        <f>IF(D36&gt;0,+VLOOKUP($C36,'STYLE NAMES'!$B:$AC,22,FALSE),"")</f>
        <v>0</v>
      </c>
      <c r="AS36" s="101">
        <f>IF(E36&gt;0,+VLOOKUP($C36,'STYLE NAMES'!$B:$AC,23,FALSE),"")</f>
        <v>0</v>
      </c>
      <c r="AT36" s="101">
        <f>IF(F36&gt;0,+VLOOKUP($C36,'STYLE NAMES'!$B:$AC,24,FALSE),"")</f>
        <v>0</v>
      </c>
      <c r="AU36" s="101">
        <f>IF(G36&gt;0,+VLOOKUP($C36,'STYLE NAMES'!$B:$AC,25,FALSE),"")</f>
        <v>0</v>
      </c>
      <c r="AV36" s="101">
        <f>+VLOOKUP($S36,'CODE GENERATOR'!$P:$AM,15,FALSE)</f>
        <v>0</v>
      </c>
      <c r="AW36" s="101">
        <f>+VLOOKUP($S36,'CODE GENERATOR'!$P:$AM,16,FALSE)</f>
        <v>0</v>
      </c>
      <c r="AX36" s="101">
        <f>+VLOOKUP($S36,'CODE GENERATOR'!$P:$AM,17,FALSE)</f>
        <v>0</v>
      </c>
      <c r="AY36" s="101">
        <f>+VLOOKUP($S36,'CODE GENERATOR'!$P:$AM,18,FALSE)</f>
        <v>0</v>
      </c>
      <c r="AZ36" s="101">
        <f>+VLOOKUP($S36,'CODE GENERATOR'!$P:$AM,19,FALSE)</f>
        <v>0</v>
      </c>
      <c r="BA36" s="101">
        <f>+VLOOKUP($S36,'CODE GENERATOR'!$P:$AM,20,FALSE)</f>
        <v>0</v>
      </c>
      <c r="BB36" s="101">
        <f>+VLOOKUP($S36,'CODE GENERATOR'!$P:$AM,21,FALSE)</f>
        <v>0</v>
      </c>
      <c r="BC36" s="101">
        <f>+VLOOKUP($S36,'CODE GENERATOR'!$P:$AM,22,FALSE)</f>
        <v>0</v>
      </c>
      <c r="BD36" s="101">
        <f>+VLOOKUP($S36,'CODE GENERATOR'!$P:$AM,23,FALSE)</f>
        <v>0</v>
      </c>
      <c r="BE36" s="101">
        <f>+VLOOKUP($S36,'CODE GENERATOR'!$P:$AM,24,FALSE)</f>
        <v>0</v>
      </c>
      <c r="BF36" s="101">
        <f>IF(C36&gt;0,+VLOOKUP(G36,'CATEGORY ID'!$A$1:$L$118,3,FALSE),"")</f>
        <v>5</v>
      </c>
      <c r="BG36" s="101">
        <f>IF(C36&gt;0,+VLOOKUP(H36,'CATEGORY ID'!$D$1:$L$118,3,FALSE),"")</f>
        <v>5</v>
      </c>
      <c r="BH36" s="101">
        <f>IF(C36&gt;0,+VLOOKUP((+H36&amp;I36),'CATEGORY ID'!$H$1:$I$121,2,FALSE),"")</f>
        <v>59</v>
      </c>
      <c r="BJ36" s="101">
        <f>IF(C36&gt;0,IF(COUNTIF('CATEGORY ID'!$K$1:$K$121,+H36&amp;K36) &gt; 0, +VLOOKUP(+H36&amp;K36,'CATEGORY ID'!$K$1:$L$121,2,FALSE),""),"")</f>
        <v>175</v>
      </c>
      <c r="BK36" s="101" t="str">
        <f>IF(C36&gt;0,IF(COUNTIF('CATEGORY ID'!$K$124:$K$165, +VLOOKUP(C36,'STYLE NAMES'!$B:$AE,30,FALSE)) &gt; 0, +VLOOKUP(VLOOKUP(C36,'STYLE NAMES'!$B:$AE,30,FALSE),'CATEGORY ID'!K:M,2,FALSE),""),"")</f>
        <v/>
      </c>
      <c r="BR36" s="101" t="str" cm="1">
        <f t="array" ref="BR36">IF(C36&gt;0,_xlfn.TEXTJOIN(";", TRUE,_xlfn.UNIQUE(_xlfn._xlws.FILTER(BF36:BQ36,(BF36:BQ36&gt;0)),TRUE,FALSE)),"")&amp;";"&amp;BS36</f>
        <v>5;59;175;</v>
      </c>
      <c r="BU36" s="106">
        <f>IF(C36&gt;0,+VLOOKUP($C36,'STYLE NAMES'!$B:$AC,26,FALSE),"")</f>
        <v>89.9</v>
      </c>
      <c r="BV36" s="106">
        <f>IF(C36&gt;0,+VLOOKUP($C36,'STYLE NAMES'!$B:$AC,27,FALSE),"")</f>
        <v>4940</v>
      </c>
      <c r="BW36" s="106">
        <f>IF(C36&gt;0,+VLOOKUP($C36,'STYLE NAMES'!$B:$AC,28,FALSE),"")</f>
        <v>103.38500000000001</v>
      </c>
      <c r="BY36"/>
      <c r="BZ36" s="101">
        <v>99</v>
      </c>
      <c r="CA36" s="137">
        <f t="shared" si="3"/>
        <v>1</v>
      </c>
      <c r="CB36" s="137">
        <f>+VLOOKUP(C36,'[2]STYLES &amp; MODELS MATRIX'!$A:$G,7,FALSE)</f>
        <v>0</v>
      </c>
      <c r="CC36" s="137" t="str">
        <f>+VLOOKUP(C36,'[1]STYLES &amp; SIZE CHARTS'!$A:$H,8,FALSE)</f>
        <v>HP-RUGS1</v>
      </c>
      <c r="CD36" s="137"/>
      <c r="CE36" s="205" t="s">
        <v>3813</v>
      </c>
      <c r="CF36" s="141" t="s">
        <v>3812</v>
      </c>
    </row>
    <row r="37" spans="1:84" s="101" customFormat="1" ht="12" customHeight="1" x14ac:dyDescent="0.2">
      <c r="A37" s="102">
        <f t="shared" si="1"/>
        <v>8683711000532</v>
      </c>
      <c r="B37" s="103" t="s">
        <v>2245</v>
      </c>
      <c r="C37" s="101" t="s">
        <v>688</v>
      </c>
      <c r="D37" s="101" t="s">
        <v>689</v>
      </c>
      <c r="E37" s="203" t="s">
        <v>2257</v>
      </c>
      <c r="F37" s="101" t="s">
        <v>2248</v>
      </c>
      <c r="G37" s="101" t="str">
        <f>IF(C37&gt;0,+VLOOKUP($C37,'STYLE NAMES'!$B:$AC,4,FALSE),"")</f>
        <v>HORSE</v>
      </c>
      <c r="H37" s="101" t="str">
        <f>IF(C37&gt;0,+VLOOKUP($C37,'STYLE NAMES'!$B:$AC,5,FALSE),"")</f>
        <v>HORSE</v>
      </c>
      <c r="I37" s="101" t="str">
        <f>IF(C37&gt;0,+VLOOKUP($C37,'STYLE NAMES'!$B:$AC,6,FALSE),"")</f>
        <v>RUGS</v>
      </c>
      <c r="J37" s="101" t="str">
        <f>IF(C37&gt;0,+VLOOKUP($C37,'STYLE NAMES'!$B:$AC,7,FALSE),"")</f>
        <v>FULL</v>
      </c>
      <c r="K37" s="101" t="str">
        <f>IF(C37&gt;0,+VLOOKUP($C37,'STYLE NAMES'!$B:$AC,8,FALSE),"")</f>
        <v>FLEECE BLANKETS</v>
      </c>
      <c r="L37" s="101" t="str">
        <f>IF(E37&gt;0,+VLOOKUP($E37,'CODE GENERATOR'!$D:$T,3,FALSE),"")</f>
        <v>W</v>
      </c>
      <c r="M37" s="101" t="str">
        <f>IF(E37&gt;0,+VLOOKUP($E37,'CODE GENERATOR'!$D:$T,4,FALSE),"")</f>
        <v>FLEECE</v>
      </c>
      <c r="N37" s="101" t="str">
        <f>IF(E37&gt;0,+VLOOKUP($E37,'CODE GENERATOR'!$D:$T,6,FALSE),"")</f>
        <v>NAVY</v>
      </c>
      <c r="O37" s="101" t="str">
        <f>IF(E37&gt;0,+VLOOKUP($E37,'CODE GENERATOR'!$D:$T,7,FALSE),"")</f>
        <v>RED</v>
      </c>
      <c r="P37" s="101" t="str">
        <f t="shared" si="2"/>
        <v>NAVY/RED</v>
      </c>
      <c r="Q37" s="104" t="str">
        <f>IF(E37&gt;0,+VLOOKUP($E37,'CODE GENERATOR'!$D:$T,11,FALSE),"")</f>
        <v>H.RUGFL_FLC0001</v>
      </c>
      <c r="R37" s="104" t="str">
        <f>IF(E37&gt;0,+VLOOKUP($E37,'CODE GENERATOR'!$D:$T,12,FALSE),"")</f>
        <v>FLC0001NAVRED</v>
      </c>
      <c r="S37" s="104" t="str">
        <f>IF(E37&gt;0,+VLOOKUP($E37,'CODE GENERATOR'!$D:$T,13,FALSE),"")</f>
        <v>H.RUGFL_FLC0001_FLC0001NAVRED</v>
      </c>
      <c r="T37" s="104" t="str">
        <f t="shared" si="0"/>
        <v>H.RUGFL_FLC0001_FLC0001NAVRED_L</v>
      </c>
      <c r="U37" s="105">
        <v>8683711000532</v>
      </c>
      <c r="V37" s="107" t="str" cm="1">
        <f t="array" ref="V37">_xlfn.TEXTJOIN(";", TRUE, _xlfn.UNIQUE(_xlfn._xlws.FILTER(P$3:P$10029, C$3:C$10029=C37)))</f>
        <v>NAVY/GOLD;PURPLE/GOLD;GREEN/NAVY;BLACK/ROSE GOLD;RED/GOLD;BORDEAUX/GOLD;LILAC/WHITE;BLACK/GOLD;NAVY/RED;RED/WHITE</v>
      </c>
      <c r="W37" s="107" t="str" cm="1">
        <f t="array" ref="W37">_xlfn.TEXTJOIN(";", TRUE, _xlfn.UNIQUE(_xlfn._xlws.FILTER(F$3:F$10029, C$3:C$10029=C37)))</f>
        <v>S;M;L;XL</v>
      </c>
      <c r="X37" s="101" t="str">
        <f>IF(E37&gt;0,+VLOOKUP($E37,'CODE GENERATOR'!$D:$AC,19,FALSE),0)</f>
        <v>2402_S01_33872</v>
      </c>
      <c r="Y37" s="101" t="str">
        <f>IF(E37&gt;0,+VLOOKUP($E37,'CODE GENERATOR'!$D:$AC,20,FALSE),0)</f>
        <v>2402_S01_33876</v>
      </c>
      <c r="Z37" s="101" t="str">
        <f>IF(E37&gt;0,+VLOOKUP($E37,'CODE GENERATOR'!$D:$AC,21,FALSE),0)</f>
        <v>2402_S01_33878</v>
      </c>
      <c r="AA37" s="101" t="str">
        <f>IF(E37&gt;0,+VLOOKUP($E37,'CODE GENERATOR'!$D:$AC,22,FALSE),0)</f>
        <v>2402_S01_33880</v>
      </c>
      <c r="AB37" s="101" t="str">
        <f>IF(E37&gt;0,+VLOOKUP($E37,'CODE GENERATOR'!$D:$AC,23,FALSE),0)</f>
        <v/>
      </c>
      <c r="AC37" s="101" t="str">
        <f>IF(E37&gt;0,+VLOOKUP($E37,'CODE GENERATOR'!$D:$AC,24,FALSE),0)</f>
        <v/>
      </c>
      <c r="AD37" s="101" t="str">
        <f>IF(E37&gt;0,+VLOOKUP($E37,'CODE GENERATOR'!$D:$AC,25,FALSE),0)</f>
        <v/>
      </c>
      <c r="AE37" s="101" t="str">
        <f>IF(E37&gt;0,+VLOOKUP($E37,'CODE GENERATOR'!$D:$AC,26,FALSE),0)</f>
        <v/>
      </c>
      <c r="AF37" s="149" t="str">
        <f>IF($C37&gt;0,$C37&amp;" "&amp;$P37&amp;" "&amp;+VLOOKUP($C37,'STYLE NAMES'!$B:$AC,10,FALSE),"""")</f>
        <v>TORONTO NAVY/RED FLEECE BLANKET</v>
      </c>
      <c r="AG37" s="101" t="str">
        <f>"Enjoy our "&amp;(AF37)&amp;"; "&amp;IF(C37&gt;0,+VLOOKUP($C37,'STYLE NAMES'!$B:$AC,11,FALSE),"")</f>
        <v>Enjoy our TORONTO NAVY/RED FLEECE BLANKET; High density and high quality cooler fleece blanket will keep your horse extra warm while allowing cool down.
These soft and beautiful fleece blankets come in a wide variety of profound and nice colors.</v>
      </c>
      <c r="AH37" s="101" t="str">
        <f>IF(C37&gt;0,+VLOOKUP($C37,'STYLE NAMES'!$B:$AC,12,FALSE),"")</f>
        <v xml:space="preserve">*High density fleece fabric
*Super soft hand feel
*Keeps warmer with respect to traditional standard density fleece blankets
Composition:
100% Polyester
</v>
      </c>
      <c r="AI37" s="101" t="str">
        <f>IF(C37&gt;0,+VLOOKUP($C37,'STYLE NAMES'!$B:$AC,13,FALSE),"")</f>
        <v>Machine Wash at 30°C
Mild process
Do not bleach
Do NOT Tumble Dry</v>
      </c>
      <c r="AJ37" s="149" t="str">
        <f>IF($C37&gt;0,$C37&amp;" "&amp;$P37&amp;" "&amp;+VLOOKUP($C37,'STYLE NAMES'!$B:$AC,14,FALSE),"""")</f>
        <v>TORONTO NAVY/RED POLAR BLANKET</v>
      </c>
      <c r="AK37" s="149" t="str">
        <f>"Cavalier SanMarco tarafından tasarlanan "&amp;(AJ37)&amp;"; "&amp;IF(C37&gt;0,+VLOOKUP($C37,'STYLE NAMES'!$B:$AC,15,FALSE),"")</f>
        <v>Cavalier SanMarco tarafından tasarlanan TORONTO NAVY/RED POLAR BLANKET; Yüksek denye ve kaliteli, polar ter blanketleri atınızı ekstra sıcak tutarken soğumasına da olanak tanır.
Bu yumuşak ve güzel polar battaniyeler çok çeşitli, derin ve hoş renklerde sunuluyor</v>
      </c>
      <c r="AL37" s="149" t="str">
        <f>IF(C37&gt;0,+VLOOKUP($C37,'STYLE NAMES'!$B:$AC,16,FALSE),"")</f>
        <v>*Yüksek denye polar kumaş
*Süper yumuşak tuşe
*Geleneksel standart denye polar blanketlere göre daha sıcak tutar
Kompozisyon:
%100 Polyester</v>
      </c>
      <c r="AM37" s="149" t="str">
        <f>IF(C37&gt;0,+VLOOKUP($C37,'STYLE NAMES'!$B:$AC,17,FALSE),"")</f>
        <v>Makinede 30°C' de Yıkayın
Hassas Yıkama
Çamaşır suyu kullanmayın
Kurutma Makinesinde Kurutmayın</v>
      </c>
      <c r="AN37" s="149" t="str">
        <f>IF($C37&gt;0,$C37&amp;" "&amp;$P37&amp;" "&amp;+VLOOKUP($C37,'STYLE NAMES'!$B:$AC,18,FALSE),"""")</f>
        <v>TORONTO NAVY/RED COPERTA IN PILE</v>
      </c>
      <c r="AO37" s="101" t="str">
        <f>"Disegnato da Cavalier SanMarco "&amp;(AN37)&amp;"; "&amp;IF(C37&gt;0,+VLOOKUP($C37,'STYLE NAMES'!$B:$AC,19,FALSE),"")</f>
        <v>Disegnato da Cavalier SanMarco TORONTO NAVY/RED COPERTA IN PILE; Coperta in pile refrigerante ad alta densità e alta qualità manterrà il tuo cavallo extra caldo mentre si raffredda. Queste morbide e bellissime coperte in pile sono disponibili in una vasta gamma di colori intensi e piacevoli.</v>
      </c>
      <c r="AP37" s="101" t="str">
        <f>IF(C37&gt;0,+VLOOKUP($C37,'STYLE NAMES'!$B:$AC,20,FALSE),"")</f>
        <v>Tessuto in pile ad alta densità
Sensazione super morbida al tatto 
Mantiene più caldo rispetto alle tradizionali coperte in pile a densità standard 
Composizione: 
100% Poliestere</v>
      </c>
      <c r="AQ37" s="101" t="str">
        <f>IF(C37&gt;0,+VLOOKUP($C37,'STYLE NAMES'!$B:$AC,21,FALSE),"")</f>
        <v>Lavare in lavatrice a 30°C Ciclo delicato 
Non candeggiare 
Non asciugare in asciugatrice</v>
      </c>
      <c r="AR37" s="101">
        <f>IF(D37&gt;0,+VLOOKUP($C37,'STYLE NAMES'!$B:$AC,22,FALSE),"")</f>
        <v>0</v>
      </c>
      <c r="AS37" s="101">
        <f>IF(E37&gt;0,+VLOOKUP($C37,'STYLE NAMES'!$B:$AC,23,FALSE),"")</f>
        <v>0</v>
      </c>
      <c r="AT37" s="101">
        <f>IF(F37&gt;0,+VLOOKUP($C37,'STYLE NAMES'!$B:$AC,24,FALSE),"")</f>
        <v>0</v>
      </c>
      <c r="AU37" s="101">
        <f>IF(G37&gt;0,+VLOOKUP($C37,'STYLE NAMES'!$B:$AC,25,FALSE),"")</f>
        <v>0</v>
      </c>
      <c r="AV37" s="101">
        <f>+VLOOKUP($S37,'CODE GENERATOR'!$P:$AM,15,FALSE)</f>
        <v>0</v>
      </c>
      <c r="AW37" s="101">
        <f>+VLOOKUP($S37,'CODE GENERATOR'!$P:$AM,16,FALSE)</f>
        <v>0</v>
      </c>
      <c r="AX37" s="101">
        <f>+VLOOKUP($S37,'CODE GENERATOR'!$P:$AM,17,FALSE)</f>
        <v>0</v>
      </c>
      <c r="AY37" s="101">
        <f>+VLOOKUP($S37,'CODE GENERATOR'!$P:$AM,18,FALSE)</f>
        <v>0</v>
      </c>
      <c r="AZ37" s="101">
        <f>+VLOOKUP($S37,'CODE GENERATOR'!$P:$AM,19,FALSE)</f>
        <v>0</v>
      </c>
      <c r="BA37" s="101">
        <f>+VLOOKUP($S37,'CODE GENERATOR'!$P:$AM,20,FALSE)</f>
        <v>0</v>
      </c>
      <c r="BB37" s="101">
        <f>+VLOOKUP($S37,'CODE GENERATOR'!$P:$AM,21,FALSE)</f>
        <v>0</v>
      </c>
      <c r="BC37" s="101">
        <f>+VLOOKUP($S37,'CODE GENERATOR'!$P:$AM,22,FALSE)</f>
        <v>0</v>
      </c>
      <c r="BD37" s="101">
        <f>+VLOOKUP($S37,'CODE GENERATOR'!$P:$AM,23,FALSE)</f>
        <v>0</v>
      </c>
      <c r="BE37" s="101">
        <f>+VLOOKUP($S37,'CODE GENERATOR'!$P:$AM,24,FALSE)</f>
        <v>0</v>
      </c>
      <c r="BF37" s="101">
        <f>IF(C37&gt;0,+VLOOKUP(G37,'CATEGORY ID'!$A$1:$L$118,3,FALSE),"")</f>
        <v>5</v>
      </c>
      <c r="BG37" s="101">
        <f>IF(C37&gt;0,+VLOOKUP(H37,'CATEGORY ID'!$D$1:$L$118,3,FALSE),"")</f>
        <v>5</v>
      </c>
      <c r="BH37" s="101">
        <f>IF(C37&gt;0,+VLOOKUP((+H37&amp;I37),'CATEGORY ID'!$H$1:$I$121,2,FALSE),"")</f>
        <v>59</v>
      </c>
      <c r="BJ37" s="101">
        <f>IF(C37&gt;0,IF(COUNTIF('CATEGORY ID'!$K$1:$K$121,+H37&amp;K37) &gt; 0, +VLOOKUP(+H37&amp;K37,'CATEGORY ID'!$K$1:$L$121,2,FALSE),""),"")</f>
        <v>175</v>
      </c>
      <c r="BK37" s="101" t="str">
        <f>IF(C37&gt;0,IF(COUNTIF('CATEGORY ID'!$K$124:$K$165, +VLOOKUP(C37,'STYLE NAMES'!$B:$AE,30,FALSE)) &gt; 0, +VLOOKUP(VLOOKUP(C37,'STYLE NAMES'!$B:$AE,30,FALSE),'CATEGORY ID'!K:M,2,FALSE),""),"")</f>
        <v/>
      </c>
      <c r="BR37" s="101" t="str" cm="1">
        <f t="array" ref="BR37">IF(C37&gt;0,_xlfn.TEXTJOIN(";", TRUE,_xlfn.UNIQUE(_xlfn._xlws.FILTER(BF37:BQ37,(BF37:BQ37&gt;0)),TRUE,FALSE)),"")&amp;";"&amp;BS37</f>
        <v>5;59;175;</v>
      </c>
      <c r="BU37" s="106">
        <f>IF(C37&gt;0,+VLOOKUP($C37,'STYLE NAMES'!$B:$AC,26,FALSE),"")</f>
        <v>89.9</v>
      </c>
      <c r="BV37" s="106">
        <f>IF(C37&gt;0,+VLOOKUP($C37,'STYLE NAMES'!$B:$AC,27,FALSE),"")</f>
        <v>4940</v>
      </c>
      <c r="BW37" s="106">
        <f>IF(C37&gt;0,+VLOOKUP($C37,'STYLE NAMES'!$B:$AC,28,FALSE),"")</f>
        <v>103.38500000000001</v>
      </c>
      <c r="BY37"/>
      <c r="BZ37" s="101">
        <v>99</v>
      </c>
      <c r="CA37" s="137">
        <f t="shared" si="3"/>
        <v>1</v>
      </c>
      <c r="CB37" s="137">
        <f>+VLOOKUP(C37,'[2]STYLES &amp; MODELS MATRIX'!$A:$G,7,FALSE)</f>
        <v>0</v>
      </c>
      <c r="CC37" s="137" t="str">
        <f>+VLOOKUP(C37,'[1]STYLES &amp; SIZE CHARTS'!$A:$H,8,FALSE)</f>
        <v>HP-RUGS1</v>
      </c>
      <c r="CD37" s="137"/>
      <c r="CE37" s="205" t="s">
        <v>3827</v>
      </c>
      <c r="CF37" s="141" t="s">
        <v>3814</v>
      </c>
    </row>
    <row r="38" spans="1:84" s="101" customFormat="1" ht="12" customHeight="1" x14ac:dyDescent="0.2">
      <c r="A38" s="102">
        <f t="shared" si="1"/>
        <v>8683711000549</v>
      </c>
      <c r="B38" s="103" t="s">
        <v>2245</v>
      </c>
      <c r="C38" s="101" t="s">
        <v>688</v>
      </c>
      <c r="D38" s="101" t="s">
        <v>689</v>
      </c>
      <c r="E38" s="203" t="s">
        <v>2257</v>
      </c>
      <c r="F38" s="101" t="s">
        <v>2249</v>
      </c>
      <c r="G38" s="101" t="str">
        <f>IF(C38&gt;0,+VLOOKUP($C38,'STYLE NAMES'!$B:$AC,4,FALSE),"")</f>
        <v>HORSE</v>
      </c>
      <c r="H38" s="101" t="str">
        <f>IF(C38&gt;0,+VLOOKUP($C38,'STYLE NAMES'!$B:$AC,5,FALSE),"")</f>
        <v>HORSE</v>
      </c>
      <c r="I38" s="101" t="str">
        <f>IF(C38&gt;0,+VLOOKUP($C38,'STYLE NAMES'!$B:$AC,6,FALSE),"")</f>
        <v>RUGS</v>
      </c>
      <c r="J38" s="101" t="str">
        <f>IF(C38&gt;0,+VLOOKUP($C38,'STYLE NAMES'!$B:$AC,7,FALSE),"")</f>
        <v>FULL</v>
      </c>
      <c r="K38" s="101" t="str">
        <f>IF(C38&gt;0,+VLOOKUP($C38,'STYLE NAMES'!$B:$AC,8,FALSE),"")</f>
        <v>FLEECE BLANKETS</v>
      </c>
      <c r="L38" s="101" t="str">
        <f>IF(E38&gt;0,+VLOOKUP($E38,'CODE GENERATOR'!$D:$T,3,FALSE),"")</f>
        <v>W</v>
      </c>
      <c r="M38" s="101" t="str">
        <f>IF(E38&gt;0,+VLOOKUP($E38,'CODE GENERATOR'!$D:$T,4,FALSE),"")</f>
        <v>FLEECE</v>
      </c>
      <c r="N38" s="101" t="str">
        <f>IF(E38&gt;0,+VLOOKUP($E38,'CODE GENERATOR'!$D:$T,6,FALSE),"")</f>
        <v>NAVY</v>
      </c>
      <c r="O38" s="101" t="str">
        <f>IF(E38&gt;0,+VLOOKUP($E38,'CODE GENERATOR'!$D:$T,7,FALSE),"")</f>
        <v>RED</v>
      </c>
      <c r="P38" s="101" t="str">
        <f t="shared" si="2"/>
        <v>NAVY/RED</v>
      </c>
      <c r="Q38" s="104" t="str">
        <f>IF(E38&gt;0,+VLOOKUP($E38,'CODE GENERATOR'!$D:$T,11,FALSE),"")</f>
        <v>H.RUGFL_FLC0001</v>
      </c>
      <c r="R38" s="104" t="str">
        <f>IF(E38&gt;0,+VLOOKUP($E38,'CODE GENERATOR'!$D:$T,12,FALSE),"")</f>
        <v>FLC0001NAVRED</v>
      </c>
      <c r="S38" s="104" t="str">
        <f>IF(E38&gt;0,+VLOOKUP($E38,'CODE GENERATOR'!$D:$T,13,FALSE),"")</f>
        <v>H.RUGFL_FLC0001_FLC0001NAVRED</v>
      </c>
      <c r="T38" s="104" t="str">
        <f t="shared" si="0"/>
        <v>H.RUGFL_FLC0001_FLC0001NAVRED_XL</v>
      </c>
      <c r="U38" s="105">
        <v>8683711000549</v>
      </c>
      <c r="V38" s="107" t="str" cm="1">
        <f t="array" ref="V38">_xlfn.TEXTJOIN(";", TRUE, _xlfn.UNIQUE(_xlfn._xlws.FILTER(P$3:P$10029, C$3:C$10029=C38)))</f>
        <v>NAVY/GOLD;PURPLE/GOLD;GREEN/NAVY;BLACK/ROSE GOLD;RED/GOLD;BORDEAUX/GOLD;LILAC/WHITE;BLACK/GOLD;NAVY/RED;RED/WHITE</v>
      </c>
      <c r="W38" s="107" t="str" cm="1">
        <f t="array" ref="W38">_xlfn.TEXTJOIN(";", TRUE, _xlfn.UNIQUE(_xlfn._xlws.FILTER(F$3:F$10029, C$3:C$10029=C38)))</f>
        <v>S;M;L;XL</v>
      </c>
      <c r="X38" s="101" t="str">
        <f>IF(E38&gt;0,+VLOOKUP($E38,'CODE GENERATOR'!$D:$AC,19,FALSE),0)</f>
        <v>2402_S01_33872</v>
      </c>
      <c r="Y38" s="101" t="str">
        <f>IF(E38&gt;0,+VLOOKUP($E38,'CODE GENERATOR'!$D:$AC,20,FALSE),0)</f>
        <v>2402_S01_33876</v>
      </c>
      <c r="Z38" s="101" t="str">
        <f>IF(E38&gt;0,+VLOOKUP($E38,'CODE GENERATOR'!$D:$AC,21,FALSE),0)</f>
        <v>2402_S01_33878</v>
      </c>
      <c r="AA38" s="101" t="str">
        <f>IF(E38&gt;0,+VLOOKUP($E38,'CODE GENERATOR'!$D:$AC,22,FALSE),0)</f>
        <v>2402_S01_33880</v>
      </c>
      <c r="AB38" s="101" t="str">
        <f>IF(E38&gt;0,+VLOOKUP($E38,'CODE GENERATOR'!$D:$AC,23,FALSE),0)</f>
        <v/>
      </c>
      <c r="AC38" s="101" t="str">
        <f>IF(E38&gt;0,+VLOOKUP($E38,'CODE GENERATOR'!$D:$AC,24,FALSE),0)</f>
        <v/>
      </c>
      <c r="AD38" s="101" t="str">
        <f>IF(E38&gt;0,+VLOOKUP($E38,'CODE GENERATOR'!$D:$AC,25,FALSE),0)</f>
        <v/>
      </c>
      <c r="AE38" s="101" t="str">
        <f>IF(E38&gt;0,+VLOOKUP($E38,'CODE GENERATOR'!$D:$AC,26,FALSE),0)</f>
        <v/>
      </c>
      <c r="AF38" s="149" t="str">
        <f>IF($C38&gt;0,$C38&amp;" "&amp;$P38&amp;" "&amp;+VLOOKUP($C38,'STYLE NAMES'!$B:$AC,10,FALSE),"""")</f>
        <v>TORONTO NAVY/RED FLEECE BLANKET</v>
      </c>
      <c r="AG38" s="101" t="str">
        <f>"Enjoy our "&amp;(AF38)&amp;"; "&amp;IF(C38&gt;0,+VLOOKUP($C38,'STYLE NAMES'!$B:$AC,11,FALSE),"")</f>
        <v>Enjoy our TORONTO NAVY/RED FLEECE BLANKET; High density and high quality cooler fleece blanket will keep your horse extra warm while allowing cool down.
These soft and beautiful fleece blankets come in a wide variety of profound and nice colors.</v>
      </c>
      <c r="AH38" s="101" t="str">
        <f>IF(C38&gt;0,+VLOOKUP($C38,'STYLE NAMES'!$B:$AC,12,FALSE),"")</f>
        <v xml:space="preserve">*High density fleece fabric
*Super soft hand feel
*Keeps warmer with respect to traditional standard density fleece blankets
Composition:
100% Polyester
</v>
      </c>
      <c r="AI38" s="101" t="str">
        <f>IF(C38&gt;0,+VLOOKUP($C38,'STYLE NAMES'!$B:$AC,13,FALSE),"")</f>
        <v>Machine Wash at 30°C
Mild process
Do not bleach
Do NOT Tumble Dry</v>
      </c>
      <c r="AJ38" s="149" t="str">
        <f>IF($C38&gt;0,$C38&amp;" "&amp;$P38&amp;" "&amp;+VLOOKUP($C38,'STYLE NAMES'!$B:$AC,14,FALSE),"""")</f>
        <v>TORONTO NAVY/RED POLAR BLANKET</v>
      </c>
      <c r="AK38" s="149" t="str">
        <f>"Cavalier SanMarco tarafından tasarlanan "&amp;(AJ38)&amp;"; "&amp;IF(C38&gt;0,+VLOOKUP($C38,'STYLE NAMES'!$B:$AC,15,FALSE),"")</f>
        <v>Cavalier SanMarco tarafından tasarlanan TORONTO NAVY/RED POLAR BLANKET; Yüksek denye ve kaliteli, polar ter blanketleri atınızı ekstra sıcak tutarken soğumasına da olanak tanır.
Bu yumuşak ve güzel polar battaniyeler çok çeşitli, derin ve hoş renklerde sunuluyor</v>
      </c>
      <c r="AL38" s="149" t="str">
        <f>IF(C38&gt;0,+VLOOKUP($C38,'STYLE NAMES'!$B:$AC,16,FALSE),"")</f>
        <v>*Yüksek denye polar kumaş
*Süper yumuşak tuşe
*Geleneksel standart denye polar blanketlere göre daha sıcak tutar
Kompozisyon:
%100 Polyester</v>
      </c>
      <c r="AM38" s="149" t="str">
        <f>IF(C38&gt;0,+VLOOKUP($C38,'STYLE NAMES'!$B:$AC,17,FALSE),"")</f>
        <v>Makinede 30°C' de Yıkayın
Hassas Yıkama
Çamaşır suyu kullanmayın
Kurutma Makinesinde Kurutmayın</v>
      </c>
      <c r="AN38" s="149" t="str">
        <f>IF($C38&gt;0,$C38&amp;" "&amp;$P38&amp;" "&amp;+VLOOKUP($C38,'STYLE NAMES'!$B:$AC,18,FALSE),"""")</f>
        <v>TORONTO NAVY/RED COPERTA IN PILE</v>
      </c>
      <c r="AO38" s="101" t="str">
        <f>"Disegnato da Cavalier SanMarco "&amp;(AN38)&amp;"; "&amp;IF(C38&gt;0,+VLOOKUP($C38,'STYLE NAMES'!$B:$AC,19,FALSE),"")</f>
        <v>Disegnato da Cavalier SanMarco TORONTO NAVY/RED COPERTA IN PILE; Coperta in pile refrigerante ad alta densità e alta qualità manterrà il tuo cavallo extra caldo mentre si raffredda. Queste morbide e bellissime coperte in pile sono disponibili in una vasta gamma di colori intensi e piacevoli.</v>
      </c>
      <c r="AP38" s="101" t="str">
        <f>IF(C38&gt;0,+VLOOKUP($C38,'STYLE NAMES'!$B:$AC,20,FALSE),"")</f>
        <v>Tessuto in pile ad alta densità
Sensazione super morbida al tatto 
Mantiene più caldo rispetto alle tradizionali coperte in pile a densità standard 
Composizione: 
100% Poliestere</v>
      </c>
      <c r="AQ38" s="101" t="str">
        <f>IF(C38&gt;0,+VLOOKUP($C38,'STYLE NAMES'!$B:$AC,21,FALSE),"")</f>
        <v>Lavare in lavatrice a 30°C Ciclo delicato 
Non candeggiare 
Non asciugare in asciugatrice</v>
      </c>
      <c r="AR38" s="101">
        <f>IF(D38&gt;0,+VLOOKUP($C38,'STYLE NAMES'!$B:$AC,22,FALSE),"")</f>
        <v>0</v>
      </c>
      <c r="AS38" s="101">
        <f>IF(E38&gt;0,+VLOOKUP($C38,'STYLE NAMES'!$B:$AC,23,FALSE),"")</f>
        <v>0</v>
      </c>
      <c r="AT38" s="101">
        <f>IF(F38&gt;0,+VLOOKUP($C38,'STYLE NAMES'!$B:$AC,24,FALSE),"")</f>
        <v>0</v>
      </c>
      <c r="AU38" s="101">
        <f>IF(G38&gt;0,+VLOOKUP($C38,'STYLE NAMES'!$B:$AC,25,FALSE),"")</f>
        <v>0</v>
      </c>
      <c r="AV38" s="101">
        <f>+VLOOKUP($S38,'CODE GENERATOR'!$P:$AM,15,FALSE)</f>
        <v>0</v>
      </c>
      <c r="AW38" s="101">
        <f>+VLOOKUP($S38,'CODE GENERATOR'!$P:$AM,16,FALSE)</f>
        <v>0</v>
      </c>
      <c r="AX38" s="101">
        <f>+VLOOKUP($S38,'CODE GENERATOR'!$P:$AM,17,FALSE)</f>
        <v>0</v>
      </c>
      <c r="AY38" s="101">
        <f>+VLOOKUP($S38,'CODE GENERATOR'!$P:$AM,18,FALSE)</f>
        <v>0</v>
      </c>
      <c r="AZ38" s="101">
        <f>+VLOOKUP($S38,'CODE GENERATOR'!$P:$AM,19,FALSE)</f>
        <v>0</v>
      </c>
      <c r="BA38" s="101">
        <f>+VLOOKUP($S38,'CODE GENERATOR'!$P:$AM,20,FALSE)</f>
        <v>0</v>
      </c>
      <c r="BB38" s="101">
        <f>+VLOOKUP($S38,'CODE GENERATOR'!$P:$AM,21,FALSE)</f>
        <v>0</v>
      </c>
      <c r="BC38" s="101">
        <f>+VLOOKUP($S38,'CODE GENERATOR'!$P:$AM,22,FALSE)</f>
        <v>0</v>
      </c>
      <c r="BD38" s="101">
        <f>+VLOOKUP($S38,'CODE GENERATOR'!$P:$AM,23,FALSE)</f>
        <v>0</v>
      </c>
      <c r="BE38" s="101">
        <f>+VLOOKUP($S38,'CODE GENERATOR'!$P:$AM,24,FALSE)</f>
        <v>0</v>
      </c>
      <c r="BF38" s="101">
        <f>IF(C38&gt;0,+VLOOKUP(G38,'CATEGORY ID'!$A$1:$L$118,3,FALSE),"")</f>
        <v>5</v>
      </c>
      <c r="BG38" s="101">
        <f>IF(C38&gt;0,+VLOOKUP(H38,'CATEGORY ID'!$D$1:$L$118,3,FALSE),"")</f>
        <v>5</v>
      </c>
      <c r="BH38" s="101">
        <f>IF(C38&gt;0,+VLOOKUP((+H38&amp;I38),'CATEGORY ID'!$H$1:$I$121,2,FALSE),"")</f>
        <v>59</v>
      </c>
      <c r="BJ38" s="101">
        <f>IF(C38&gt;0,IF(COUNTIF('CATEGORY ID'!$K$1:$K$121,+H38&amp;K38) &gt; 0, +VLOOKUP(+H38&amp;K38,'CATEGORY ID'!$K$1:$L$121,2,FALSE),""),"")</f>
        <v>175</v>
      </c>
      <c r="BK38" s="101" t="str">
        <f>IF(C38&gt;0,IF(COUNTIF('CATEGORY ID'!$K$124:$K$165, +VLOOKUP(C38,'STYLE NAMES'!$B:$AE,30,FALSE)) &gt; 0, +VLOOKUP(VLOOKUP(C38,'STYLE NAMES'!$B:$AE,30,FALSE),'CATEGORY ID'!K:M,2,FALSE),""),"")</f>
        <v/>
      </c>
      <c r="BR38" s="101" t="str" cm="1">
        <f t="array" ref="BR38">IF(C38&gt;0,_xlfn.TEXTJOIN(";", TRUE,_xlfn.UNIQUE(_xlfn._xlws.FILTER(BF38:BQ38,(BF38:BQ38&gt;0)),TRUE,FALSE)),"")&amp;";"&amp;BS38</f>
        <v>5;59;175;</v>
      </c>
      <c r="BU38" s="106">
        <f>IF(C38&gt;0,+VLOOKUP($C38,'STYLE NAMES'!$B:$AC,26,FALSE),"")</f>
        <v>89.9</v>
      </c>
      <c r="BV38" s="106">
        <f>IF(C38&gt;0,+VLOOKUP($C38,'STYLE NAMES'!$B:$AC,27,FALSE),"")</f>
        <v>4940</v>
      </c>
      <c r="BW38" s="106">
        <f>IF(C38&gt;0,+VLOOKUP($C38,'STYLE NAMES'!$B:$AC,28,FALSE),"")</f>
        <v>103.38500000000001</v>
      </c>
      <c r="BY38"/>
      <c r="BZ38" s="101">
        <v>99</v>
      </c>
      <c r="CA38" s="137">
        <f t="shared" si="3"/>
        <v>1</v>
      </c>
      <c r="CB38" s="137">
        <f>+VLOOKUP(C38,'[2]STYLES &amp; MODELS MATRIX'!$A:$G,7,FALSE)</f>
        <v>0</v>
      </c>
      <c r="CC38" s="137" t="str">
        <f>+VLOOKUP(C38,'[1]STYLES &amp; SIZE CHARTS'!$A:$H,8,FALSE)</f>
        <v>HP-RUGS1</v>
      </c>
      <c r="CD38" s="137"/>
      <c r="CE38" s="205" t="s">
        <v>3899</v>
      </c>
      <c r="CF38" s="141" t="s">
        <v>3900</v>
      </c>
    </row>
    <row r="39" spans="1:84" s="101" customFormat="1" ht="12" customHeight="1" x14ac:dyDescent="0.2">
      <c r="A39" s="102">
        <f t="shared" si="1"/>
        <v>8683711000570</v>
      </c>
      <c r="B39" s="103" t="s">
        <v>2245</v>
      </c>
      <c r="C39" s="101" t="s">
        <v>688</v>
      </c>
      <c r="D39" s="101" t="s">
        <v>689</v>
      </c>
      <c r="E39" s="203" t="s">
        <v>2258</v>
      </c>
      <c r="F39" s="101" t="s">
        <v>785</v>
      </c>
      <c r="G39" s="101" t="str">
        <f>IF(C39&gt;0,+VLOOKUP($C39,'STYLE NAMES'!$B:$AC,4,FALSE),"")</f>
        <v>HORSE</v>
      </c>
      <c r="H39" s="101" t="str">
        <f>IF(C39&gt;0,+VLOOKUP($C39,'STYLE NAMES'!$B:$AC,5,FALSE),"")</f>
        <v>HORSE</v>
      </c>
      <c r="I39" s="101" t="str">
        <f>IF(C39&gt;0,+VLOOKUP($C39,'STYLE NAMES'!$B:$AC,6,FALSE),"")</f>
        <v>RUGS</v>
      </c>
      <c r="J39" s="101" t="str">
        <f>IF(C39&gt;0,+VLOOKUP($C39,'STYLE NAMES'!$B:$AC,7,FALSE),"")</f>
        <v>FULL</v>
      </c>
      <c r="K39" s="101" t="str">
        <f>IF(C39&gt;0,+VLOOKUP($C39,'STYLE NAMES'!$B:$AC,8,FALSE),"")</f>
        <v>FLEECE BLANKETS</v>
      </c>
      <c r="L39" s="101" t="str">
        <f>IF(E39&gt;0,+VLOOKUP($E39,'CODE GENERATOR'!$D:$T,3,FALSE),"")</f>
        <v>W</v>
      </c>
      <c r="M39" s="101" t="str">
        <f>IF(E39&gt;0,+VLOOKUP($E39,'CODE GENERATOR'!$D:$T,4,FALSE),"")</f>
        <v>FLEECE</v>
      </c>
      <c r="N39" s="101" t="str">
        <f>IF(E39&gt;0,+VLOOKUP($E39,'CODE GENERATOR'!$D:$T,6,FALSE),"")</f>
        <v>RED</v>
      </c>
      <c r="O39" s="101" t="str">
        <f>IF(E39&gt;0,+VLOOKUP($E39,'CODE GENERATOR'!$D:$T,7,FALSE),"")</f>
        <v>WHITE</v>
      </c>
      <c r="P39" s="101" t="str">
        <f t="shared" si="2"/>
        <v>RED/WHITE</v>
      </c>
      <c r="Q39" s="104" t="str">
        <f>IF(E39&gt;0,+VLOOKUP($E39,'CODE GENERATOR'!$D:$T,11,FALSE),"")</f>
        <v>H.RUGFL_FLC0001</v>
      </c>
      <c r="R39" s="104" t="str">
        <f>IF(E39&gt;0,+VLOOKUP($E39,'CODE GENERATOR'!$D:$T,12,FALSE),"")</f>
        <v>FLC0001REDWHT</v>
      </c>
      <c r="S39" s="104" t="str">
        <f>IF(E39&gt;0,+VLOOKUP($E39,'CODE GENERATOR'!$D:$T,13,FALSE),"")</f>
        <v>H.RUGFL_FLC0001_FLC0001REDWHT</v>
      </c>
      <c r="T39" s="104" t="str">
        <f t="shared" si="0"/>
        <v>H.RUGFL_FLC0001_FLC0001REDWHT_S</v>
      </c>
      <c r="U39" s="105">
        <v>8683711000570</v>
      </c>
      <c r="V39" s="107" t="str" cm="1">
        <f t="array" ref="V39">_xlfn.TEXTJOIN(";", TRUE, _xlfn.UNIQUE(_xlfn._xlws.FILTER(P$3:P$10029, C$3:C$10029=C39)))</f>
        <v>NAVY/GOLD;PURPLE/GOLD;GREEN/NAVY;BLACK/ROSE GOLD;RED/GOLD;BORDEAUX/GOLD;LILAC/WHITE;BLACK/GOLD;NAVY/RED;RED/WHITE</v>
      </c>
      <c r="W39" s="107" t="str" cm="1">
        <f t="array" ref="W39">_xlfn.TEXTJOIN(";", TRUE, _xlfn.UNIQUE(_xlfn._xlws.FILTER(F$3:F$10029, C$3:C$10029=C39)))</f>
        <v>S;M;L;XL</v>
      </c>
      <c r="X39" s="101" t="str">
        <f>IF(E39&gt;0,+VLOOKUP($E39,'CODE GENERATOR'!$D:$AC,19,FALSE),0)</f>
        <v>2402_S01_33958</v>
      </c>
      <c r="Y39" s="101" t="str">
        <f>IF(E39&gt;0,+VLOOKUP($E39,'CODE GENERATOR'!$D:$AC,20,FALSE),0)</f>
        <v>2402_S01_33960</v>
      </c>
      <c r="Z39" s="101" t="str">
        <f>IF(E39&gt;0,+VLOOKUP($E39,'CODE GENERATOR'!$D:$AC,21,FALSE),0)</f>
        <v>2402_S01_33963</v>
      </c>
      <c r="AA39" s="101" t="str">
        <f>IF(E39&gt;0,+VLOOKUP($E39,'CODE GENERATOR'!$D:$AC,22,FALSE),0)</f>
        <v>2402_S01_33965</v>
      </c>
      <c r="AB39" s="101" t="str">
        <f>IF(E39&gt;0,+VLOOKUP($E39,'CODE GENERATOR'!$D:$AC,23,FALSE),0)</f>
        <v/>
      </c>
      <c r="AC39" s="101" t="str">
        <f>IF(E39&gt;0,+VLOOKUP($E39,'CODE GENERATOR'!$D:$AC,24,FALSE),0)</f>
        <v/>
      </c>
      <c r="AD39" s="101" t="str">
        <f>IF(E39&gt;0,+VLOOKUP($E39,'CODE GENERATOR'!$D:$AC,25,FALSE),0)</f>
        <v/>
      </c>
      <c r="AE39" s="101" t="str">
        <f>IF(E39&gt;0,+VLOOKUP($E39,'CODE GENERATOR'!$D:$AC,26,FALSE),0)</f>
        <v/>
      </c>
      <c r="AF39" s="149" t="str">
        <f>IF($C39&gt;0,$C39&amp;" "&amp;$P39&amp;" "&amp;+VLOOKUP($C39,'STYLE NAMES'!$B:$AC,10,FALSE),"""")</f>
        <v>TORONTO RED/WHITE FLEECE BLANKET</v>
      </c>
      <c r="AG39" s="101" t="str">
        <f>"Enjoy our "&amp;(AF39)&amp;"; "&amp;IF(C39&gt;0,+VLOOKUP($C39,'STYLE NAMES'!$B:$AC,11,FALSE),"")</f>
        <v>Enjoy our TORONTO RED/WHITE FLEECE BLANKET; High density and high quality cooler fleece blanket will keep your horse extra warm while allowing cool down.
These soft and beautiful fleece blankets come in a wide variety of profound and nice colors.</v>
      </c>
      <c r="AH39" s="101" t="str">
        <f>IF(C39&gt;0,+VLOOKUP($C39,'STYLE NAMES'!$B:$AC,12,FALSE),"")</f>
        <v xml:space="preserve">*High density fleece fabric
*Super soft hand feel
*Keeps warmer with respect to traditional standard density fleece blankets
Composition:
100% Polyester
</v>
      </c>
      <c r="AI39" s="101" t="str">
        <f>IF(C39&gt;0,+VLOOKUP($C39,'STYLE NAMES'!$B:$AC,13,FALSE),"")</f>
        <v>Machine Wash at 30°C
Mild process
Do not bleach
Do NOT Tumble Dry</v>
      </c>
      <c r="AJ39" s="149" t="str">
        <f>IF($C39&gt;0,$C39&amp;" "&amp;$P39&amp;" "&amp;+VLOOKUP($C39,'STYLE NAMES'!$B:$AC,14,FALSE),"""")</f>
        <v>TORONTO RED/WHITE POLAR BLANKET</v>
      </c>
      <c r="AK39" s="149" t="str">
        <f>"Cavalier SanMarco tarafından tasarlanan "&amp;(AJ39)&amp;"; "&amp;IF(C39&gt;0,+VLOOKUP($C39,'STYLE NAMES'!$B:$AC,15,FALSE),"")</f>
        <v>Cavalier SanMarco tarafından tasarlanan TORONTO RED/WHITE POLAR BLANKET; Yüksek denye ve kaliteli, polar ter blanketleri atınızı ekstra sıcak tutarken soğumasına da olanak tanır.
Bu yumuşak ve güzel polar battaniyeler çok çeşitli, derin ve hoş renklerde sunuluyor</v>
      </c>
      <c r="AL39" s="149" t="str">
        <f>IF(C39&gt;0,+VLOOKUP($C39,'STYLE NAMES'!$B:$AC,16,FALSE),"")</f>
        <v>*Yüksek denye polar kumaş
*Süper yumuşak tuşe
*Geleneksel standart denye polar blanketlere göre daha sıcak tutar
Kompozisyon:
%100 Polyester</v>
      </c>
      <c r="AM39" s="149" t="str">
        <f>IF(C39&gt;0,+VLOOKUP($C39,'STYLE NAMES'!$B:$AC,17,FALSE),"")</f>
        <v>Makinede 30°C' de Yıkayın
Hassas Yıkama
Çamaşır suyu kullanmayın
Kurutma Makinesinde Kurutmayın</v>
      </c>
      <c r="AN39" s="149" t="str">
        <f>IF($C39&gt;0,$C39&amp;" "&amp;$P39&amp;" "&amp;+VLOOKUP($C39,'STYLE NAMES'!$B:$AC,18,FALSE),"""")</f>
        <v>TORONTO RED/WHITE COPERTA IN PILE</v>
      </c>
      <c r="AO39" s="101" t="str">
        <f>"Disegnato da Cavalier SanMarco "&amp;(AN39)&amp;"; "&amp;IF(C39&gt;0,+VLOOKUP($C39,'STYLE NAMES'!$B:$AC,19,FALSE),"")</f>
        <v>Disegnato da Cavalier SanMarco TORONTO RED/WHITE COPERTA IN PILE; Coperta in pile refrigerante ad alta densità e alta qualità manterrà il tuo cavallo extra caldo mentre si raffredda. Queste morbide e bellissime coperte in pile sono disponibili in una vasta gamma di colori intensi e piacevoli.</v>
      </c>
      <c r="AP39" s="101" t="str">
        <f>IF(C39&gt;0,+VLOOKUP($C39,'STYLE NAMES'!$B:$AC,20,FALSE),"")</f>
        <v>Tessuto in pile ad alta densità
Sensazione super morbida al tatto 
Mantiene più caldo rispetto alle tradizionali coperte in pile a densità standard 
Composizione: 
100% Poliestere</v>
      </c>
      <c r="AQ39" s="101" t="str">
        <f>IF(C39&gt;0,+VLOOKUP($C39,'STYLE NAMES'!$B:$AC,21,FALSE),"")</f>
        <v>Lavare in lavatrice a 30°C Ciclo delicato 
Non candeggiare 
Non asciugare in asciugatrice</v>
      </c>
      <c r="AR39" s="101">
        <f>IF(D39&gt;0,+VLOOKUP($C39,'STYLE NAMES'!$B:$AC,22,FALSE),"")</f>
        <v>0</v>
      </c>
      <c r="AS39" s="101">
        <f>IF(E39&gt;0,+VLOOKUP($C39,'STYLE NAMES'!$B:$AC,23,FALSE),"")</f>
        <v>0</v>
      </c>
      <c r="AT39" s="101">
        <f>IF(F39&gt;0,+VLOOKUP($C39,'STYLE NAMES'!$B:$AC,24,FALSE),"")</f>
        <v>0</v>
      </c>
      <c r="AU39" s="101">
        <f>IF(G39&gt;0,+VLOOKUP($C39,'STYLE NAMES'!$B:$AC,25,FALSE),"")</f>
        <v>0</v>
      </c>
      <c r="AV39" s="101">
        <f>+VLOOKUP($S39,'CODE GENERATOR'!$P:$AM,15,FALSE)</f>
        <v>0</v>
      </c>
      <c r="AW39" s="101">
        <f>+VLOOKUP($S39,'CODE GENERATOR'!$P:$AM,16,FALSE)</f>
        <v>0</v>
      </c>
      <c r="AX39" s="101">
        <f>+VLOOKUP($S39,'CODE GENERATOR'!$P:$AM,17,FALSE)</f>
        <v>0</v>
      </c>
      <c r="AY39" s="101">
        <f>+VLOOKUP($S39,'CODE GENERATOR'!$P:$AM,18,FALSE)</f>
        <v>0</v>
      </c>
      <c r="AZ39" s="101">
        <f>+VLOOKUP($S39,'CODE GENERATOR'!$P:$AM,19,FALSE)</f>
        <v>0</v>
      </c>
      <c r="BA39" s="101">
        <f>+VLOOKUP($S39,'CODE GENERATOR'!$P:$AM,20,FALSE)</f>
        <v>0</v>
      </c>
      <c r="BB39" s="101">
        <f>+VLOOKUP($S39,'CODE GENERATOR'!$P:$AM,21,FALSE)</f>
        <v>0</v>
      </c>
      <c r="BC39" s="101">
        <f>+VLOOKUP($S39,'CODE GENERATOR'!$P:$AM,22,FALSE)</f>
        <v>0</v>
      </c>
      <c r="BD39" s="101">
        <f>+VLOOKUP($S39,'CODE GENERATOR'!$P:$AM,23,FALSE)</f>
        <v>0</v>
      </c>
      <c r="BE39" s="101">
        <f>+VLOOKUP($S39,'CODE GENERATOR'!$P:$AM,24,FALSE)</f>
        <v>0</v>
      </c>
      <c r="BF39" s="101">
        <f>IF(C39&gt;0,+VLOOKUP(G39,'CATEGORY ID'!$A$1:$L$118,3,FALSE),"")</f>
        <v>5</v>
      </c>
      <c r="BG39" s="101">
        <f>IF(C39&gt;0,+VLOOKUP(H39,'CATEGORY ID'!$D$1:$L$118,3,FALSE),"")</f>
        <v>5</v>
      </c>
      <c r="BH39" s="101">
        <f>IF(C39&gt;0,+VLOOKUP((+H39&amp;I39),'CATEGORY ID'!$H$1:$I$121,2,FALSE),"")</f>
        <v>59</v>
      </c>
      <c r="BJ39" s="101">
        <f>IF(C39&gt;0,IF(COUNTIF('CATEGORY ID'!$K$1:$K$121,+H39&amp;K39) &gt; 0, +VLOOKUP(+H39&amp;K39,'CATEGORY ID'!$K$1:$L$121,2,FALSE),""),"")</f>
        <v>175</v>
      </c>
      <c r="BK39" s="101" t="str">
        <f>IF(C39&gt;0,IF(COUNTIF('CATEGORY ID'!$K$124:$K$165, +VLOOKUP(C39,'STYLE NAMES'!$B:$AE,30,FALSE)) &gt; 0, +VLOOKUP(VLOOKUP(C39,'STYLE NAMES'!$B:$AE,30,FALSE),'CATEGORY ID'!K:M,2,FALSE),""),"")</f>
        <v/>
      </c>
      <c r="BR39" s="101" t="str" cm="1">
        <f t="array" ref="BR39">IF(C39&gt;0,_xlfn.TEXTJOIN(";", TRUE,_xlfn.UNIQUE(_xlfn._xlws.FILTER(BF39:BQ39,(BF39:BQ39&gt;0)),TRUE,FALSE)),"")&amp;";"&amp;BS39</f>
        <v>5;59;175;</v>
      </c>
      <c r="BU39" s="106">
        <f>IF(C39&gt;0,+VLOOKUP($C39,'STYLE NAMES'!$B:$AC,26,FALSE),"")</f>
        <v>89.9</v>
      </c>
      <c r="BV39" s="106">
        <f>IF(C39&gt;0,+VLOOKUP($C39,'STYLE NAMES'!$B:$AC,27,FALSE),"")</f>
        <v>4940</v>
      </c>
      <c r="BW39" s="106">
        <f>IF(C39&gt;0,+VLOOKUP($C39,'STYLE NAMES'!$B:$AC,28,FALSE),"")</f>
        <v>103.38500000000001</v>
      </c>
      <c r="BY39"/>
      <c r="BZ39" s="101">
        <v>99</v>
      </c>
      <c r="CA39" s="137">
        <f t="shared" si="3"/>
        <v>1</v>
      </c>
      <c r="CB39" s="137">
        <f>+VLOOKUP(C39,'[2]STYLES &amp; MODELS MATRIX'!$A:$G,7,FALSE)</f>
        <v>0</v>
      </c>
      <c r="CC39" s="137" t="str">
        <f>+VLOOKUP(C39,'[1]STYLES &amp; SIZE CHARTS'!$A:$H,8,FALSE)</f>
        <v>HP-RUGS1</v>
      </c>
      <c r="CD39" s="137"/>
      <c r="CE39" s="205" t="s">
        <v>3906</v>
      </c>
      <c r="CF39" s="141" t="s">
        <v>3907</v>
      </c>
    </row>
    <row r="40" spans="1:84" s="101" customFormat="1" ht="12" customHeight="1" x14ac:dyDescent="0.2">
      <c r="A40" s="102">
        <f t="shared" si="1"/>
        <v>8683711000587</v>
      </c>
      <c r="B40" s="103" t="s">
        <v>2245</v>
      </c>
      <c r="C40" s="101" t="s">
        <v>688</v>
      </c>
      <c r="D40" s="101" t="s">
        <v>689</v>
      </c>
      <c r="E40" s="203" t="s">
        <v>2258</v>
      </c>
      <c r="F40" s="101" t="s">
        <v>2247</v>
      </c>
      <c r="G40" s="101" t="str">
        <f>IF(C40&gt;0,+VLOOKUP($C40,'STYLE NAMES'!$B:$AC,4,FALSE),"")</f>
        <v>HORSE</v>
      </c>
      <c r="H40" s="101" t="str">
        <f>IF(C40&gt;0,+VLOOKUP($C40,'STYLE NAMES'!$B:$AC,5,FALSE),"")</f>
        <v>HORSE</v>
      </c>
      <c r="I40" s="101" t="str">
        <f>IF(C40&gt;0,+VLOOKUP($C40,'STYLE NAMES'!$B:$AC,6,FALSE),"")</f>
        <v>RUGS</v>
      </c>
      <c r="J40" s="101" t="str">
        <f>IF(C40&gt;0,+VLOOKUP($C40,'STYLE NAMES'!$B:$AC,7,FALSE),"")</f>
        <v>FULL</v>
      </c>
      <c r="K40" s="101" t="str">
        <f>IF(C40&gt;0,+VLOOKUP($C40,'STYLE NAMES'!$B:$AC,8,FALSE),"")</f>
        <v>FLEECE BLANKETS</v>
      </c>
      <c r="L40" s="101" t="str">
        <f>IF(E40&gt;0,+VLOOKUP($E40,'CODE GENERATOR'!$D:$T,3,FALSE),"")</f>
        <v>W</v>
      </c>
      <c r="M40" s="101" t="str">
        <f>IF(E40&gt;0,+VLOOKUP($E40,'CODE GENERATOR'!$D:$T,4,FALSE),"")</f>
        <v>FLEECE</v>
      </c>
      <c r="N40" s="101" t="str">
        <f>IF(E40&gt;0,+VLOOKUP($E40,'CODE GENERATOR'!$D:$T,6,FALSE),"")</f>
        <v>RED</v>
      </c>
      <c r="O40" s="101" t="str">
        <f>IF(E40&gt;0,+VLOOKUP($E40,'CODE GENERATOR'!$D:$T,7,FALSE),"")</f>
        <v>WHITE</v>
      </c>
      <c r="P40" s="101" t="str">
        <f t="shared" si="2"/>
        <v>RED/WHITE</v>
      </c>
      <c r="Q40" s="104" t="str">
        <f>IF(E40&gt;0,+VLOOKUP($E40,'CODE GENERATOR'!$D:$T,11,FALSE),"")</f>
        <v>H.RUGFL_FLC0001</v>
      </c>
      <c r="R40" s="104" t="str">
        <f>IF(E40&gt;0,+VLOOKUP($E40,'CODE GENERATOR'!$D:$T,12,FALSE),"")</f>
        <v>FLC0001REDWHT</v>
      </c>
      <c r="S40" s="104" t="str">
        <f>IF(E40&gt;0,+VLOOKUP($E40,'CODE GENERATOR'!$D:$T,13,FALSE),"")</f>
        <v>H.RUGFL_FLC0001_FLC0001REDWHT</v>
      </c>
      <c r="T40" s="104" t="str">
        <f t="shared" si="0"/>
        <v>H.RUGFL_FLC0001_FLC0001REDWHT_M</v>
      </c>
      <c r="U40" s="105">
        <v>8683711000587</v>
      </c>
      <c r="V40" s="107" t="str" cm="1">
        <f t="array" ref="V40">_xlfn.TEXTJOIN(";", TRUE, _xlfn.UNIQUE(_xlfn._xlws.FILTER(P$3:P$10029, C$3:C$10029=C40)))</f>
        <v>NAVY/GOLD;PURPLE/GOLD;GREEN/NAVY;BLACK/ROSE GOLD;RED/GOLD;BORDEAUX/GOLD;LILAC/WHITE;BLACK/GOLD;NAVY/RED;RED/WHITE</v>
      </c>
      <c r="W40" s="107" t="str" cm="1">
        <f t="array" ref="W40">_xlfn.TEXTJOIN(";", TRUE, _xlfn.UNIQUE(_xlfn._xlws.FILTER(F$3:F$10029, C$3:C$10029=C40)))</f>
        <v>S;M;L;XL</v>
      </c>
      <c r="X40" s="101" t="str">
        <f>IF(E40&gt;0,+VLOOKUP($E40,'CODE GENERATOR'!$D:$AC,19,FALSE),0)</f>
        <v>2402_S01_33958</v>
      </c>
      <c r="Y40" s="101" t="str">
        <f>IF(E40&gt;0,+VLOOKUP($E40,'CODE GENERATOR'!$D:$AC,20,FALSE),0)</f>
        <v>2402_S01_33960</v>
      </c>
      <c r="Z40" s="101" t="str">
        <f>IF(E40&gt;0,+VLOOKUP($E40,'CODE GENERATOR'!$D:$AC,21,FALSE),0)</f>
        <v>2402_S01_33963</v>
      </c>
      <c r="AA40" s="101" t="str">
        <f>IF(E40&gt;0,+VLOOKUP($E40,'CODE GENERATOR'!$D:$AC,22,FALSE),0)</f>
        <v>2402_S01_33965</v>
      </c>
      <c r="AB40" s="101" t="str">
        <f>IF(E40&gt;0,+VLOOKUP($E40,'CODE GENERATOR'!$D:$AC,23,FALSE),0)</f>
        <v/>
      </c>
      <c r="AC40" s="101" t="str">
        <f>IF(E40&gt;0,+VLOOKUP($E40,'CODE GENERATOR'!$D:$AC,24,FALSE),0)</f>
        <v/>
      </c>
      <c r="AD40" s="101" t="str">
        <f>IF(E40&gt;0,+VLOOKUP($E40,'CODE GENERATOR'!$D:$AC,25,FALSE),0)</f>
        <v/>
      </c>
      <c r="AE40" s="101" t="str">
        <f>IF(E40&gt;0,+VLOOKUP($E40,'CODE GENERATOR'!$D:$AC,26,FALSE),0)</f>
        <v/>
      </c>
      <c r="AF40" s="149" t="str">
        <f>IF($C40&gt;0,$C40&amp;" "&amp;$P40&amp;" "&amp;+VLOOKUP($C40,'STYLE NAMES'!$B:$AC,10,FALSE),"""")</f>
        <v>TORONTO RED/WHITE FLEECE BLANKET</v>
      </c>
      <c r="AG40" s="101" t="str">
        <f>"Enjoy our "&amp;(AF40)&amp;"; "&amp;IF(C40&gt;0,+VLOOKUP($C40,'STYLE NAMES'!$B:$AC,11,FALSE),"")</f>
        <v>Enjoy our TORONTO RED/WHITE FLEECE BLANKET; High density and high quality cooler fleece blanket will keep your horse extra warm while allowing cool down.
These soft and beautiful fleece blankets come in a wide variety of profound and nice colors.</v>
      </c>
      <c r="AH40" s="101" t="str">
        <f>IF(C40&gt;0,+VLOOKUP($C40,'STYLE NAMES'!$B:$AC,12,FALSE),"")</f>
        <v xml:space="preserve">*High density fleece fabric
*Super soft hand feel
*Keeps warmer with respect to traditional standard density fleece blankets
Composition:
100% Polyester
</v>
      </c>
      <c r="AI40" s="101" t="str">
        <f>IF(C40&gt;0,+VLOOKUP($C40,'STYLE NAMES'!$B:$AC,13,FALSE),"")</f>
        <v>Machine Wash at 30°C
Mild process
Do not bleach
Do NOT Tumble Dry</v>
      </c>
      <c r="AJ40" s="149" t="str">
        <f>IF($C40&gt;0,$C40&amp;" "&amp;$P40&amp;" "&amp;+VLOOKUP($C40,'STYLE NAMES'!$B:$AC,14,FALSE),"""")</f>
        <v>TORONTO RED/WHITE POLAR BLANKET</v>
      </c>
      <c r="AK40" s="149" t="str">
        <f>"Cavalier SanMarco tarafından tasarlanan "&amp;(AJ40)&amp;"; "&amp;IF(C40&gt;0,+VLOOKUP($C40,'STYLE NAMES'!$B:$AC,15,FALSE),"")</f>
        <v>Cavalier SanMarco tarafından tasarlanan TORONTO RED/WHITE POLAR BLANKET; Yüksek denye ve kaliteli, polar ter blanketleri atınızı ekstra sıcak tutarken soğumasına da olanak tanır.
Bu yumuşak ve güzel polar battaniyeler çok çeşitli, derin ve hoş renklerde sunuluyor</v>
      </c>
      <c r="AL40" s="149" t="str">
        <f>IF(C40&gt;0,+VLOOKUP($C40,'STYLE NAMES'!$B:$AC,16,FALSE),"")</f>
        <v>*Yüksek denye polar kumaş
*Süper yumuşak tuşe
*Geleneksel standart denye polar blanketlere göre daha sıcak tutar
Kompozisyon:
%100 Polyester</v>
      </c>
      <c r="AM40" s="149" t="str">
        <f>IF(C40&gt;0,+VLOOKUP($C40,'STYLE NAMES'!$B:$AC,17,FALSE),"")</f>
        <v>Makinede 30°C' de Yıkayın
Hassas Yıkama
Çamaşır suyu kullanmayın
Kurutma Makinesinde Kurutmayın</v>
      </c>
      <c r="AN40" s="149" t="str">
        <f>IF($C40&gt;0,$C40&amp;" "&amp;$P40&amp;" "&amp;+VLOOKUP($C40,'STYLE NAMES'!$B:$AC,18,FALSE),"""")</f>
        <v>TORONTO RED/WHITE COPERTA IN PILE</v>
      </c>
      <c r="AO40" s="101" t="str">
        <f>"Disegnato da Cavalier SanMarco "&amp;(AN40)&amp;"; "&amp;IF(C40&gt;0,+VLOOKUP($C40,'STYLE NAMES'!$B:$AC,19,FALSE),"")</f>
        <v>Disegnato da Cavalier SanMarco TORONTO RED/WHITE COPERTA IN PILE; Coperta in pile refrigerante ad alta densità e alta qualità manterrà il tuo cavallo extra caldo mentre si raffredda. Queste morbide e bellissime coperte in pile sono disponibili in una vasta gamma di colori intensi e piacevoli.</v>
      </c>
      <c r="AP40" s="101" t="str">
        <f>IF(C40&gt;0,+VLOOKUP($C40,'STYLE NAMES'!$B:$AC,20,FALSE),"")</f>
        <v>Tessuto in pile ad alta densità
Sensazione super morbida al tatto 
Mantiene più caldo rispetto alle tradizionali coperte in pile a densità standard 
Composizione: 
100% Poliestere</v>
      </c>
      <c r="AQ40" s="101" t="str">
        <f>IF(C40&gt;0,+VLOOKUP($C40,'STYLE NAMES'!$B:$AC,21,FALSE),"")</f>
        <v>Lavare in lavatrice a 30°C Ciclo delicato 
Non candeggiare 
Non asciugare in asciugatrice</v>
      </c>
      <c r="AR40" s="101">
        <f>IF(D40&gt;0,+VLOOKUP($C40,'STYLE NAMES'!$B:$AC,22,FALSE),"")</f>
        <v>0</v>
      </c>
      <c r="AS40" s="101">
        <f>IF(E40&gt;0,+VLOOKUP($C40,'STYLE NAMES'!$B:$AC,23,FALSE),"")</f>
        <v>0</v>
      </c>
      <c r="AT40" s="101">
        <f>IF(F40&gt;0,+VLOOKUP($C40,'STYLE NAMES'!$B:$AC,24,FALSE),"")</f>
        <v>0</v>
      </c>
      <c r="AU40" s="101">
        <f>IF(G40&gt;0,+VLOOKUP($C40,'STYLE NAMES'!$B:$AC,25,FALSE),"")</f>
        <v>0</v>
      </c>
      <c r="AV40" s="101">
        <f>+VLOOKUP($S40,'CODE GENERATOR'!$P:$AM,15,FALSE)</f>
        <v>0</v>
      </c>
      <c r="AW40" s="101">
        <f>+VLOOKUP($S40,'CODE GENERATOR'!$P:$AM,16,FALSE)</f>
        <v>0</v>
      </c>
      <c r="AX40" s="101">
        <f>+VLOOKUP($S40,'CODE GENERATOR'!$P:$AM,17,FALSE)</f>
        <v>0</v>
      </c>
      <c r="AY40" s="101">
        <f>+VLOOKUP($S40,'CODE GENERATOR'!$P:$AM,18,FALSE)</f>
        <v>0</v>
      </c>
      <c r="AZ40" s="101">
        <f>+VLOOKUP($S40,'CODE GENERATOR'!$P:$AM,19,FALSE)</f>
        <v>0</v>
      </c>
      <c r="BA40" s="101">
        <f>+VLOOKUP($S40,'CODE GENERATOR'!$P:$AM,20,FALSE)</f>
        <v>0</v>
      </c>
      <c r="BB40" s="101">
        <f>+VLOOKUP($S40,'CODE GENERATOR'!$P:$AM,21,FALSE)</f>
        <v>0</v>
      </c>
      <c r="BC40" s="101">
        <f>+VLOOKUP($S40,'CODE GENERATOR'!$P:$AM,22,FALSE)</f>
        <v>0</v>
      </c>
      <c r="BD40" s="101">
        <f>+VLOOKUP($S40,'CODE GENERATOR'!$P:$AM,23,FALSE)</f>
        <v>0</v>
      </c>
      <c r="BE40" s="101">
        <f>+VLOOKUP($S40,'CODE GENERATOR'!$P:$AM,24,FALSE)</f>
        <v>0</v>
      </c>
      <c r="BF40" s="101">
        <f>IF(C40&gt;0,+VLOOKUP(G40,'CATEGORY ID'!$A$1:$L$118,3,FALSE),"")</f>
        <v>5</v>
      </c>
      <c r="BG40" s="101">
        <f>IF(C40&gt;0,+VLOOKUP(H40,'CATEGORY ID'!$D$1:$L$118,3,FALSE),"")</f>
        <v>5</v>
      </c>
      <c r="BH40" s="101">
        <f>IF(C40&gt;0,+VLOOKUP((+H40&amp;I40),'CATEGORY ID'!$H$1:$I$121,2,FALSE),"")</f>
        <v>59</v>
      </c>
      <c r="BJ40" s="101">
        <f>IF(C40&gt;0,IF(COUNTIF('CATEGORY ID'!$K$1:$K$121,+H40&amp;K40) &gt; 0, +VLOOKUP(+H40&amp;K40,'CATEGORY ID'!$K$1:$L$121,2,FALSE),""),"")</f>
        <v>175</v>
      </c>
      <c r="BK40" s="101" t="str">
        <f>IF(C40&gt;0,IF(COUNTIF('CATEGORY ID'!$K$124:$K$165, +VLOOKUP(C40,'STYLE NAMES'!$B:$AE,30,FALSE)) &gt; 0, +VLOOKUP(VLOOKUP(C40,'STYLE NAMES'!$B:$AE,30,FALSE),'CATEGORY ID'!K:M,2,FALSE),""),"")</f>
        <v/>
      </c>
      <c r="BR40" s="101" t="str" cm="1">
        <f t="array" ref="BR40">IF(C40&gt;0,_xlfn.TEXTJOIN(";", TRUE,_xlfn.UNIQUE(_xlfn._xlws.FILTER(BF40:BQ40,(BF40:BQ40&gt;0)),TRUE,FALSE)),"")&amp;";"&amp;BS40</f>
        <v>5;59;175;</v>
      </c>
      <c r="BU40" s="106">
        <f>IF(C40&gt;0,+VLOOKUP($C40,'STYLE NAMES'!$B:$AC,26,FALSE),"")</f>
        <v>89.9</v>
      </c>
      <c r="BV40" s="106">
        <f>IF(C40&gt;0,+VLOOKUP($C40,'STYLE NAMES'!$B:$AC,27,FALSE),"")</f>
        <v>4940</v>
      </c>
      <c r="BW40" s="106">
        <f>IF(C40&gt;0,+VLOOKUP($C40,'STYLE NAMES'!$B:$AC,28,FALSE),"")</f>
        <v>103.38500000000001</v>
      </c>
      <c r="BY40"/>
      <c r="BZ40" s="101">
        <v>99</v>
      </c>
      <c r="CA40" s="137">
        <f t="shared" si="3"/>
        <v>1</v>
      </c>
      <c r="CB40" s="137">
        <f>+VLOOKUP(C40,'[2]STYLES &amp; MODELS MATRIX'!$A:$G,7,FALSE)</f>
        <v>0</v>
      </c>
      <c r="CC40" s="137" t="str">
        <f>+VLOOKUP(C40,'[1]STYLES &amp; SIZE CHARTS'!$A:$H,8,FALSE)</f>
        <v>HP-RUGS1</v>
      </c>
      <c r="CD40" s="137"/>
      <c r="CE40" s="205" t="s">
        <v>3950</v>
      </c>
      <c r="CF40" s="141" t="s">
        <v>3951</v>
      </c>
    </row>
    <row r="41" spans="1:84" s="101" customFormat="1" ht="12" customHeight="1" x14ac:dyDescent="0.2">
      <c r="A41" s="102">
        <f t="shared" si="1"/>
        <v>8683711000594</v>
      </c>
      <c r="B41" s="103" t="s">
        <v>2245</v>
      </c>
      <c r="C41" s="101" t="s">
        <v>688</v>
      </c>
      <c r="D41" s="101" t="s">
        <v>689</v>
      </c>
      <c r="E41" s="203" t="s">
        <v>2258</v>
      </c>
      <c r="F41" s="101" t="s">
        <v>2248</v>
      </c>
      <c r="G41" s="101" t="str">
        <f>IF(C41&gt;0,+VLOOKUP($C41,'STYLE NAMES'!$B:$AC,4,FALSE),"")</f>
        <v>HORSE</v>
      </c>
      <c r="H41" s="101" t="str">
        <f>IF(C41&gt;0,+VLOOKUP($C41,'STYLE NAMES'!$B:$AC,5,FALSE),"")</f>
        <v>HORSE</v>
      </c>
      <c r="I41" s="101" t="str">
        <f>IF(C41&gt;0,+VLOOKUP($C41,'STYLE NAMES'!$B:$AC,6,FALSE),"")</f>
        <v>RUGS</v>
      </c>
      <c r="J41" s="101" t="str">
        <f>IF(C41&gt;0,+VLOOKUP($C41,'STYLE NAMES'!$B:$AC,7,FALSE),"")</f>
        <v>FULL</v>
      </c>
      <c r="K41" s="101" t="str">
        <f>IF(C41&gt;0,+VLOOKUP($C41,'STYLE NAMES'!$B:$AC,8,FALSE),"")</f>
        <v>FLEECE BLANKETS</v>
      </c>
      <c r="L41" s="101" t="str">
        <f>IF(E41&gt;0,+VLOOKUP($E41,'CODE GENERATOR'!$D:$T,3,FALSE),"")</f>
        <v>W</v>
      </c>
      <c r="M41" s="101" t="str">
        <f>IF(E41&gt;0,+VLOOKUP($E41,'CODE GENERATOR'!$D:$T,4,FALSE),"")</f>
        <v>FLEECE</v>
      </c>
      <c r="N41" s="101" t="str">
        <f>IF(E41&gt;0,+VLOOKUP($E41,'CODE GENERATOR'!$D:$T,6,FALSE),"")</f>
        <v>RED</v>
      </c>
      <c r="O41" s="101" t="str">
        <f>IF(E41&gt;0,+VLOOKUP($E41,'CODE GENERATOR'!$D:$T,7,FALSE),"")</f>
        <v>WHITE</v>
      </c>
      <c r="P41" s="101" t="str">
        <f t="shared" si="2"/>
        <v>RED/WHITE</v>
      </c>
      <c r="Q41" s="104" t="str">
        <f>IF(E41&gt;0,+VLOOKUP($E41,'CODE GENERATOR'!$D:$T,11,FALSE),"")</f>
        <v>H.RUGFL_FLC0001</v>
      </c>
      <c r="R41" s="104" t="str">
        <f>IF(E41&gt;0,+VLOOKUP($E41,'CODE GENERATOR'!$D:$T,12,FALSE),"")</f>
        <v>FLC0001REDWHT</v>
      </c>
      <c r="S41" s="104" t="str">
        <f>IF(E41&gt;0,+VLOOKUP($E41,'CODE GENERATOR'!$D:$T,13,FALSE),"")</f>
        <v>H.RUGFL_FLC0001_FLC0001REDWHT</v>
      </c>
      <c r="T41" s="104" t="str">
        <f t="shared" si="0"/>
        <v>H.RUGFL_FLC0001_FLC0001REDWHT_L</v>
      </c>
      <c r="U41" s="105">
        <v>8683711000594</v>
      </c>
      <c r="V41" s="107" t="str" cm="1">
        <f t="array" ref="V41">_xlfn.TEXTJOIN(";", TRUE, _xlfn.UNIQUE(_xlfn._xlws.FILTER(P$3:P$10029, C$3:C$10029=C41)))</f>
        <v>NAVY/GOLD;PURPLE/GOLD;GREEN/NAVY;BLACK/ROSE GOLD;RED/GOLD;BORDEAUX/GOLD;LILAC/WHITE;BLACK/GOLD;NAVY/RED;RED/WHITE</v>
      </c>
      <c r="W41" s="107" t="str" cm="1">
        <f t="array" ref="W41">_xlfn.TEXTJOIN(";", TRUE, _xlfn.UNIQUE(_xlfn._xlws.FILTER(F$3:F$10029, C$3:C$10029=C41)))</f>
        <v>S;M;L;XL</v>
      </c>
      <c r="X41" s="101" t="str">
        <f>IF(E41&gt;0,+VLOOKUP($E41,'CODE GENERATOR'!$D:$AC,19,FALSE),0)</f>
        <v>2402_S01_33958</v>
      </c>
      <c r="Y41" s="101" t="str">
        <f>IF(E41&gt;0,+VLOOKUP($E41,'CODE GENERATOR'!$D:$AC,20,FALSE),0)</f>
        <v>2402_S01_33960</v>
      </c>
      <c r="Z41" s="101" t="str">
        <f>IF(E41&gt;0,+VLOOKUP($E41,'CODE GENERATOR'!$D:$AC,21,FALSE),0)</f>
        <v>2402_S01_33963</v>
      </c>
      <c r="AA41" s="101" t="str">
        <f>IF(E41&gt;0,+VLOOKUP($E41,'CODE GENERATOR'!$D:$AC,22,FALSE),0)</f>
        <v>2402_S01_33965</v>
      </c>
      <c r="AB41" s="101" t="str">
        <f>IF(E41&gt;0,+VLOOKUP($E41,'CODE GENERATOR'!$D:$AC,23,FALSE),0)</f>
        <v/>
      </c>
      <c r="AC41" s="101" t="str">
        <f>IF(E41&gt;0,+VLOOKUP($E41,'CODE GENERATOR'!$D:$AC,24,FALSE),0)</f>
        <v/>
      </c>
      <c r="AD41" s="101" t="str">
        <f>IF(E41&gt;0,+VLOOKUP($E41,'CODE GENERATOR'!$D:$AC,25,FALSE),0)</f>
        <v/>
      </c>
      <c r="AE41" s="101" t="str">
        <f>IF(E41&gt;0,+VLOOKUP($E41,'CODE GENERATOR'!$D:$AC,26,FALSE),0)</f>
        <v/>
      </c>
      <c r="AF41" s="149" t="str">
        <f>IF($C41&gt;0,$C41&amp;" "&amp;$P41&amp;" "&amp;+VLOOKUP($C41,'STYLE NAMES'!$B:$AC,10,FALSE),"""")</f>
        <v>TORONTO RED/WHITE FLEECE BLANKET</v>
      </c>
      <c r="AG41" s="101" t="str">
        <f>"Enjoy our "&amp;(AF41)&amp;"; "&amp;IF(C41&gt;0,+VLOOKUP($C41,'STYLE NAMES'!$B:$AC,11,FALSE),"")</f>
        <v>Enjoy our TORONTO RED/WHITE FLEECE BLANKET; High density and high quality cooler fleece blanket will keep your horse extra warm while allowing cool down.
These soft and beautiful fleece blankets come in a wide variety of profound and nice colors.</v>
      </c>
      <c r="AH41" s="101" t="str">
        <f>IF(C41&gt;0,+VLOOKUP($C41,'STYLE NAMES'!$B:$AC,12,FALSE),"")</f>
        <v xml:space="preserve">*High density fleece fabric
*Super soft hand feel
*Keeps warmer with respect to traditional standard density fleece blankets
Composition:
100% Polyester
</v>
      </c>
      <c r="AI41" s="101" t="str">
        <f>IF(C41&gt;0,+VLOOKUP($C41,'STYLE NAMES'!$B:$AC,13,FALSE),"")</f>
        <v>Machine Wash at 30°C
Mild process
Do not bleach
Do NOT Tumble Dry</v>
      </c>
      <c r="AJ41" s="149" t="str">
        <f>IF($C41&gt;0,$C41&amp;" "&amp;$P41&amp;" "&amp;+VLOOKUP($C41,'STYLE NAMES'!$B:$AC,14,FALSE),"""")</f>
        <v>TORONTO RED/WHITE POLAR BLANKET</v>
      </c>
      <c r="AK41" s="149" t="str">
        <f>"Cavalier SanMarco tarafından tasarlanan "&amp;(AJ41)&amp;"; "&amp;IF(C41&gt;0,+VLOOKUP($C41,'STYLE NAMES'!$B:$AC,15,FALSE),"")</f>
        <v>Cavalier SanMarco tarafından tasarlanan TORONTO RED/WHITE POLAR BLANKET; Yüksek denye ve kaliteli, polar ter blanketleri atınızı ekstra sıcak tutarken soğumasına da olanak tanır.
Bu yumuşak ve güzel polar battaniyeler çok çeşitli, derin ve hoş renklerde sunuluyor</v>
      </c>
      <c r="AL41" s="149" t="str">
        <f>IF(C41&gt;0,+VLOOKUP($C41,'STYLE NAMES'!$B:$AC,16,FALSE),"")</f>
        <v>*Yüksek denye polar kumaş
*Süper yumuşak tuşe
*Geleneksel standart denye polar blanketlere göre daha sıcak tutar
Kompozisyon:
%100 Polyester</v>
      </c>
      <c r="AM41" s="149" t="str">
        <f>IF(C41&gt;0,+VLOOKUP($C41,'STYLE NAMES'!$B:$AC,17,FALSE),"")</f>
        <v>Makinede 30°C' de Yıkayın
Hassas Yıkama
Çamaşır suyu kullanmayın
Kurutma Makinesinde Kurutmayın</v>
      </c>
      <c r="AN41" s="149" t="str">
        <f>IF($C41&gt;0,$C41&amp;" "&amp;$P41&amp;" "&amp;+VLOOKUP($C41,'STYLE NAMES'!$B:$AC,18,FALSE),"""")</f>
        <v>TORONTO RED/WHITE COPERTA IN PILE</v>
      </c>
      <c r="AO41" s="101" t="str">
        <f>"Disegnato da Cavalier SanMarco "&amp;(AN41)&amp;"; "&amp;IF(C41&gt;0,+VLOOKUP($C41,'STYLE NAMES'!$B:$AC,19,FALSE),"")</f>
        <v>Disegnato da Cavalier SanMarco TORONTO RED/WHITE COPERTA IN PILE; Coperta in pile refrigerante ad alta densità e alta qualità manterrà il tuo cavallo extra caldo mentre si raffredda. Queste morbide e bellissime coperte in pile sono disponibili in una vasta gamma di colori intensi e piacevoli.</v>
      </c>
      <c r="AP41" s="101" t="str">
        <f>IF(C41&gt;0,+VLOOKUP($C41,'STYLE NAMES'!$B:$AC,20,FALSE),"")</f>
        <v>Tessuto in pile ad alta densità
Sensazione super morbida al tatto 
Mantiene più caldo rispetto alle tradizionali coperte in pile a densità standard 
Composizione: 
100% Poliestere</v>
      </c>
      <c r="AQ41" s="101" t="str">
        <f>IF(C41&gt;0,+VLOOKUP($C41,'STYLE NAMES'!$B:$AC,21,FALSE),"")</f>
        <v>Lavare in lavatrice a 30°C Ciclo delicato 
Non candeggiare 
Non asciugare in asciugatrice</v>
      </c>
      <c r="AR41" s="101">
        <f>IF(D41&gt;0,+VLOOKUP($C41,'STYLE NAMES'!$B:$AC,22,FALSE),"")</f>
        <v>0</v>
      </c>
      <c r="AS41" s="101">
        <f>IF(E41&gt;0,+VLOOKUP($C41,'STYLE NAMES'!$B:$AC,23,FALSE),"")</f>
        <v>0</v>
      </c>
      <c r="AT41" s="101">
        <f>IF(F41&gt;0,+VLOOKUP($C41,'STYLE NAMES'!$B:$AC,24,FALSE),"")</f>
        <v>0</v>
      </c>
      <c r="AU41" s="101">
        <f>IF(G41&gt;0,+VLOOKUP($C41,'STYLE NAMES'!$B:$AC,25,FALSE),"")</f>
        <v>0</v>
      </c>
      <c r="AV41" s="101">
        <f>+VLOOKUP($S41,'CODE GENERATOR'!$P:$AM,15,FALSE)</f>
        <v>0</v>
      </c>
      <c r="AW41" s="101">
        <f>+VLOOKUP($S41,'CODE GENERATOR'!$P:$AM,16,FALSE)</f>
        <v>0</v>
      </c>
      <c r="AX41" s="101">
        <f>+VLOOKUP($S41,'CODE GENERATOR'!$P:$AM,17,FALSE)</f>
        <v>0</v>
      </c>
      <c r="AY41" s="101">
        <f>+VLOOKUP($S41,'CODE GENERATOR'!$P:$AM,18,FALSE)</f>
        <v>0</v>
      </c>
      <c r="AZ41" s="101">
        <f>+VLOOKUP($S41,'CODE GENERATOR'!$P:$AM,19,FALSE)</f>
        <v>0</v>
      </c>
      <c r="BA41" s="101">
        <f>+VLOOKUP($S41,'CODE GENERATOR'!$P:$AM,20,FALSE)</f>
        <v>0</v>
      </c>
      <c r="BB41" s="101">
        <f>+VLOOKUP($S41,'CODE GENERATOR'!$P:$AM,21,FALSE)</f>
        <v>0</v>
      </c>
      <c r="BC41" s="101">
        <f>+VLOOKUP($S41,'CODE GENERATOR'!$P:$AM,22,FALSE)</f>
        <v>0</v>
      </c>
      <c r="BD41" s="101">
        <f>+VLOOKUP($S41,'CODE GENERATOR'!$P:$AM,23,FALSE)</f>
        <v>0</v>
      </c>
      <c r="BE41" s="101">
        <f>+VLOOKUP($S41,'CODE GENERATOR'!$P:$AM,24,FALSE)</f>
        <v>0</v>
      </c>
      <c r="BF41" s="101">
        <f>IF(C41&gt;0,+VLOOKUP(G41,'CATEGORY ID'!$A$1:$L$118,3,FALSE),"")</f>
        <v>5</v>
      </c>
      <c r="BG41" s="101">
        <f>IF(C41&gt;0,+VLOOKUP(H41,'CATEGORY ID'!$D$1:$L$118,3,FALSE),"")</f>
        <v>5</v>
      </c>
      <c r="BH41" s="101">
        <f>IF(C41&gt;0,+VLOOKUP((+H41&amp;I41),'CATEGORY ID'!$H$1:$I$121,2,FALSE),"")</f>
        <v>59</v>
      </c>
      <c r="BJ41" s="101">
        <f>IF(C41&gt;0,IF(COUNTIF('CATEGORY ID'!$K$1:$K$121,+H41&amp;K41) &gt; 0, +VLOOKUP(+H41&amp;K41,'CATEGORY ID'!$K$1:$L$121,2,FALSE),""),"")</f>
        <v>175</v>
      </c>
      <c r="BK41" s="101" t="str">
        <f>IF(C41&gt;0,IF(COUNTIF('CATEGORY ID'!$K$124:$K$165, +VLOOKUP(C41,'STYLE NAMES'!$B:$AE,30,FALSE)) &gt; 0, +VLOOKUP(VLOOKUP(C41,'STYLE NAMES'!$B:$AE,30,FALSE),'CATEGORY ID'!K:M,2,FALSE),""),"")</f>
        <v/>
      </c>
      <c r="BR41" s="101" t="str" cm="1">
        <f t="array" ref="BR41">IF(C41&gt;0,_xlfn.TEXTJOIN(";", TRUE,_xlfn.UNIQUE(_xlfn._xlws.FILTER(BF41:BQ41,(BF41:BQ41&gt;0)),TRUE,FALSE)),"")&amp;";"&amp;BS41</f>
        <v>5;59;175;</v>
      </c>
      <c r="BU41" s="106">
        <f>IF(C41&gt;0,+VLOOKUP($C41,'STYLE NAMES'!$B:$AC,26,FALSE),"")</f>
        <v>89.9</v>
      </c>
      <c r="BV41" s="106">
        <f>IF(C41&gt;0,+VLOOKUP($C41,'STYLE NAMES'!$B:$AC,27,FALSE),"")</f>
        <v>4940</v>
      </c>
      <c r="BW41" s="106">
        <f>IF(C41&gt;0,+VLOOKUP($C41,'STYLE NAMES'!$B:$AC,28,FALSE),"")</f>
        <v>103.38500000000001</v>
      </c>
      <c r="BY41"/>
      <c r="BZ41" s="101">
        <v>99</v>
      </c>
      <c r="CA41" s="137">
        <f t="shared" si="3"/>
        <v>1</v>
      </c>
      <c r="CB41" s="137">
        <f>+VLOOKUP(C41,'[2]STYLES &amp; MODELS MATRIX'!$A:$G,7,FALSE)</f>
        <v>0</v>
      </c>
      <c r="CC41" s="137" t="str">
        <f>+VLOOKUP(C41,'[1]STYLES &amp; SIZE CHARTS'!$A:$H,8,FALSE)</f>
        <v>HP-RUGS1</v>
      </c>
      <c r="CD41" s="137"/>
      <c r="CE41" s="205"/>
      <c r="CF41" s="141"/>
    </row>
    <row r="42" spans="1:84" s="101" customFormat="1" ht="12" customHeight="1" x14ac:dyDescent="0.2">
      <c r="A42" s="102">
        <f t="shared" si="1"/>
        <v>8683711000600</v>
      </c>
      <c r="B42" s="103" t="s">
        <v>2245</v>
      </c>
      <c r="C42" s="101" t="s">
        <v>688</v>
      </c>
      <c r="D42" s="101" t="s">
        <v>689</v>
      </c>
      <c r="E42" s="203" t="s">
        <v>2258</v>
      </c>
      <c r="F42" s="101" t="s">
        <v>2249</v>
      </c>
      <c r="G42" s="101" t="str">
        <f>IF(C42&gt;0,+VLOOKUP($C42,'STYLE NAMES'!$B:$AC,4,FALSE),"")</f>
        <v>HORSE</v>
      </c>
      <c r="H42" s="101" t="str">
        <f>IF(C42&gt;0,+VLOOKUP($C42,'STYLE NAMES'!$B:$AC,5,FALSE),"")</f>
        <v>HORSE</v>
      </c>
      <c r="I42" s="101" t="str">
        <f>IF(C42&gt;0,+VLOOKUP($C42,'STYLE NAMES'!$B:$AC,6,FALSE),"")</f>
        <v>RUGS</v>
      </c>
      <c r="J42" s="101" t="str">
        <f>IF(C42&gt;0,+VLOOKUP($C42,'STYLE NAMES'!$B:$AC,7,FALSE),"")</f>
        <v>FULL</v>
      </c>
      <c r="K42" s="101" t="str">
        <f>IF(C42&gt;0,+VLOOKUP($C42,'STYLE NAMES'!$B:$AC,8,FALSE),"")</f>
        <v>FLEECE BLANKETS</v>
      </c>
      <c r="L42" s="101" t="str">
        <f>IF(E42&gt;0,+VLOOKUP($E42,'CODE GENERATOR'!$D:$T,3,FALSE),"")</f>
        <v>W</v>
      </c>
      <c r="M42" s="101" t="str">
        <f>IF(E42&gt;0,+VLOOKUP($E42,'CODE GENERATOR'!$D:$T,4,FALSE),"")</f>
        <v>FLEECE</v>
      </c>
      <c r="N42" s="101" t="str">
        <f>IF(E42&gt;0,+VLOOKUP($E42,'CODE GENERATOR'!$D:$T,6,FALSE),"")</f>
        <v>RED</v>
      </c>
      <c r="O42" s="101" t="str">
        <f>IF(E42&gt;0,+VLOOKUP($E42,'CODE GENERATOR'!$D:$T,7,FALSE),"")</f>
        <v>WHITE</v>
      </c>
      <c r="P42" s="101" t="str">
        <f t="shared" si="2"/>
        <v>RED/WHITE</v>
      </c>
      <c r="Q42" s="104" t="str">
        <f>IF(E42&gt;0,+VLOOKUP($E42,'CODE GENERATOR'!$D:$T,11,FALSE),"")</f>
        <v>H.RUGFL_FLC0001</v>
      </c>
      <c r="R42" s="104" t="str">
        <f>IF(E42&gt;0,+VLOOKUP($E42,'CODE GENERATOR'!$D:$T,12,FALSE),"")</f>
        <v>FLC0001REDWHT</v>
      </c>
      <c r="S42" s="104" t="str">
        <f>IF(E42&gt;0,+VLOOKUP($E42,'CODE GENERATOR'!$D:$T,13,FALSE),"")</f>
        <v>H.RUGFL_FLC0001_FLC0001REDWHT</v>
      </c>
      <c r="T42" s="104" t="str">
        <f t="shared" si="0"/>
        <v>H.RUGFL_FLC0001_FLC0001REDWHT_XL</v>
      </c>
      <c r="U42" s="105">
        <v>8683711000600</v>
      </c>
      <c r="V42" s="107" t="str" cm="1">
        <f t="array" ref="V42">_xlfn.TEXTJOIN(";", TRUE, _xlfn.UNIQUE(_xlfn._xlws.FILTER(P$3:P$10029, C$3:C$10029=C42)))</f>
        <v>NAVY/GOLD;PURPLE/GOLD;GREEN/NAVY;BLACK/ROSE GOLD;RED/GOLD;BORDEAUX/GOLD;LILAC/WHITE;BLACK/GOLD;NAVY/RED;RED/WHITE</v>
      </c>
      <c r="W42" s="107" t="str" cm="1">
        <f t="array" ref="W42">_xlfn.TEXTJOIN(";", TRUE, _xlfn.UNIQUE(_xlfn._xlws.FILTER(F$3:F$10029, C$3:C$10029=C42)))</f>
        <v>S;M;L;XL</v>
      </c>
      <c r="X42" s="101" t="str">
        <f>IF(E42&gt;0,+VLOOKUP($E42,'CODE GENERATOR'!$D:$AC,19,FALSE),0)</f>
        <v>2402_S01_33958</v>
      </c>
      <c r="Y42" s="101" t="str">
        <f>IF(E42&gt;0,+VLOOKUP($E42,'CODE GENERATOR'!$D:$AC,20,FALSE),0)</f>
        <v>2402_S01_33960</v>
      </c>
      <c r="Z42" s="101" t="str">
        <f>IF(E42&gt;0,+VLOOKUP($E42,'CODE GENERATOR'!$D:$AC,21,FALSE),0)</f>
        <v>2402_S01_33963</v>
      </c>
      <c r="AA42" s="101" t="str">
        <f>IF(E42&gt;0,+VLOOKUP($E42,'CODE GENERATOR'!$D:$AC,22,FALSE),0)</f>
        <v>2402_S01_33965</v>
      </c>
      <c r="AB42" s="101" t="str">
        <f>IF(E42&gt;0,+VLOOKUP($E42,'CODE GENERATOR'!$D:$AC,23,FALSE),0)</f>
        <v/>
      </c>
      <c r="AC42" s="101" t="str">
        <f>IF(E42&gt;0,+VLOOKUP($E42,'CODE GENERATOR'!$D:$AC,24,FALSE),0)</f>
        <v/>
      </c>
      <c r="AD42" s="101" t="str">
        <f>IF(E42&gt;0,+VLOOKUP($E42,'CODE GENERATOR'!$D:$AC,25,FALSE),0)</f>
        <v/>
      </c>
      <c r="AE42" s="101" t="str">
        <f>IF(E42&gt;0,+VLOOKUP($E42,'CODE GENERATOR'!$D:$AC,26,FALSE),0)</f>
        <v/>
      </c>
      <c r="AF42" s="149" t="str">
        <f>IF($C42&gt;0,$C42&amp;" "&amp;$P42&amp;" "&amp;+VLOOKUP($C42,'STYLE NAMES'!$B:$AC,10,FALSE),"""")</f>
        <v>TORONTO RED/WHITE FLEECE BLANKET</v>
      </c>
      <c r="AG42" s="101" t="str">
        <f>"Enjoy our "&amp;(AF42)&amp;"; "&amp;IF(C42&gt;0,+VLOOKUP($C42,'STYLE NAMES'!$B:$AC,11,FALSE),"")</f>
        <v>Enjoy our TORONTO RED/WHITE FLEECE BLANKET; High density and high quality cooler fleece blanket will keep your horse extra warm while allowing cool down.
These soft and beautiful fleece blankets come in a wide variety of profound and nice colors.</v>
      </c>
      <c r="AH42" s="101" t="str">
        <f>IF(C42&gt;0,+VLOOKUP($C42,'STYLE NAMES'!$B:$AC,12,FALSE),"")</f>
        <v xml:space="preserve">*High density fleece fabric
*Super soft hand feel
*Keeps warmer with respect to traditional standard density fleece blankets
Composition:
100% Polyester
</v>
      </c>
      <c r="AI42" s="101" t="str">
        <f>IF(C42&gt;0,+VLOOKUP($C42,'STYLE NAMES'!$B:$AC,13,FALSE),"")</f>
        <v>Machine Wash at 30°C
Mild process
Do not bleach
Do NOT Tumble Dry</v>
      </c>
      <c r="AJ42" s="149" t="str">
        <f>IF($C42&gt;0,$C42&amp;" "&amp;$P42&amp;" "&amp;+VLOOKUP($C42,'STYLE NAMES'!$B:$AC,14,FALSE),"""")</f>
        <v>TORONTO RED/WHITE POLAR BLANKET</v>
      </c>
      <c r="AK42" s="149" t="str">
        <f>"Cavalier SanMarco tarafından tasarlanan "&amp;(AJ42)&amp;"; "&amp;IF(C42&gt;0,+VLOOKUP($C42,'STYLE NAMES'!$B:$AC,15,FALSE),"")</f>
        <v>Cavalier SanMarco tarafından tasarlanan TORONTO RED/WHITE POLAR BLANKET; Yüksek denye ve kaliteli, polar ter blanketleri atınızı ekstra sıcak tutarken soğumasına da olanak tanır.
Bu yumuşak ve güzel polar battaniyeler çok çeşitli, derin ve hoş renklerde sunuluyor</v>
      </c>
      <c r="AL42" s="149" t="str">
        <f>IF(C42&gt;0,+VLOOKUP($C42,'STYLE NAMES'!$B:$AC,16,FALSE),"")</f>
        <v>*Yüksek denye polar kumaş
*Süper yumuşak tuşe
*Geleneksel standart denye polar blanketlere göre daha sıcak tutar
Kompozisyon:
%100 Polyester</v>
      </c>
      <c r="AM42" s="149" t="str">
        <f>IF(C42&gt;0,+VLOOKUP($C42,'STYLE NAMES'!$B:$AC,17,FALSE),"")</f>
        <v>Makinede 30°C' de Yıkayın
Hassas Yıkama
Çamaşır suyu kullanmayın
Kurutma Makinesinde Kurutmayın</v>
      </c>
      <c r="AN42" s="149" t="str">
        <f>IF($C42&gt;0,$C42&amp;" "&amp;$P42&amp;" "&amp;+VLOOKUP($C42,'STYLE NAMES'!$B:$AC,18,FALSE),"""")</f>
        <v>TORONTO RED/WHITE COPERTA IN PILE</v>
      </c>
      <c r="AO42" s="101" t="str">
        <f>"Disegnato da Cavalier SanMarco "&amp;(AN42)&amp;"; "&amp;IF(C42&gt;0,+VLOOKUP($C42,'STYLE NAMES'!$B:$AC,19,FALSE),"")</f>
        <v>Disegnato da Cavalier SanMarco TORONTO RED/WHITE COPERTA IN PILE; Coperta in pile refrigerante ad alta densità e alta qualità manterrà il tuo cavallo extra caldo mentre si raffredda. Queste morbide e bellissime coperte in pile sono disponibili in una vasta gamma di colori intensi e piacevoli.</v>
      </c>
      <c r="AP42" s="101" t="str">
        <f>IF(C42&gt;0,+VLOOKUP($C42,'STYLE NAMES'!$B:$AC,20,FALSE),"")</f>
        <v>Tessuto in pile ad alta densità
Sensazione super morbida al tatto 
Mantiene più caldo rispetto alle tradizionali coperte in pile a densità standard 
Composizione: 
100% Poliestere</v>
      </c>
      <c r="AQ42" s="101" t="str">
        <f>IF(C42&gt;0,+VLOOKUP($C42,'STYLE NAMES'!$B:$AC,21,FALSE),"")</f>
        <v>Lavare in lavatrice a 30°C Ciclo delicato 
Non candeggiare 
Non asciugare in asciugatrice</v>
      </c>
      <c r="AR42" s="101">
        <f>IF(D42&gt;0,+VLOOKUP($C42,'STYLE NAMES'!$B:$AC,22,FALSE),"")</f>
        <v>0</v>
      </c>
      <c r="AS42" s="101">
        <f>IF(E42&gt;0,+VLOOKUP($C42,'STYLE NAMES'!$B:$AC,23,FALSE),"")</f>
        <v>0</v>
      </c>
      <c r="AT42" s="101">
        <f>IF(F42&gt;0,+VLOOKUP($C42,'STYLE NAMES'!$B:$AC,24,FALSE),"")</f>
        <v>0</v>
      </c>
      <c r="AU42" s="101">
        <f>IF(G42&gt;0,+VLOOKUP($C42,'STYLE NAMES'!$B:$AC,25,FALSE),"")</f>
        <v>0</v>
      </c>
      <c r="AV42" s="101">
        <f>+VLOOKUP($S42,'CODE GENERATOR'!$P:$AM,15,FALSE)</f>
        <v>0</v>
      </c>
      <c r="AW42" s="101">
        <f>+VLOOKUP($S42,'CODE GENERATOR'!$P:$AM,16,FALSE)</f>
        <v>0</v>
      </c>
      <c r="AX42" s="101">
        <f>+VLOOKUP($S42,'CODE GENERATOR'!$P:$AM,17,FALSE)</f>
        <v>0</v>
      </c>
      <c r="AY42" s="101">
        <f>+VLOOKUP($S42,'CODE GENERATOR'!$P:$AM,18,FALSE)</f>
        <v>0</v>
      </c>
      <c r="AZ42" s="101">
        <f>+VLOOKUP($S42,'CODE GENERATOR'!$P:$AM,19,FALSE)</f>
        <v>0</v>
      </c>
      <c r="BA42" s="101">
        <f>+VLOOKUP($S42,'CODE GENERATOR'!$P:$AM,20,FALSE)</f>
        <v>0</v>
      </c>
      <c r="BB42" s="101">
        <f>+VLOOKUP($S42,'CODE GENERATOR'!$P:$AM,21,FALSE)</f>
        <v>0</v>
      </c>
      <c r="BC42" s="101">
        <f>+VLOOKUP($S42,'CODE GENERATOR'!$P:$AM,22,FALSE)</f>
        <v>0</v>
      </c>
      <c r="BD42" s="101">
        <f>+VLOOKUP($S42,'CODE GENERATOR'!$P:$AM,23,FALSE)</f>
        <v>0</v>
      </c>
      <c r="BE42" s="101">
        <f>+VLOOKUP($S42,'CODE GENERATOR'!$P:$AM,24,FALSE)</f>
        <v>0</v>
      </c>
      <c r="BF42" s="101">
        <f>IF(C42&gt;0,+VLOOKUP(G42,'CATEGORY ID'!$A$1:$L$118,3,FALSE),"")</f>
        <v>5</v>
      </c>
      <c r="BG42" s="101">
        <f>IF(C42&gt;0,+VLOOKUP(H42,'CATEGORY ID'!$D$1:$L$118,3,FALSE),"")</f>
        <v>5</v>
      </c>
      <c r="BH42" s="101">
        <f>IF(C42&gt;0,+VLOOKUP((+H42&amp;I42),'CATEGORY ID'!$H$1:$I$121,2,FALSE),"")</f>
        <v>59</v>
      </c>
      <c r="BJ42" s="101">
        <f>IF(C42&gt;0,IF(COUNTIF('CATEGORY ID'!$K$1:$K$121,+H42&amp;K42) &gt; 0, +VLOOKUP(+H42&amp;K42,'CATEGORY ID'!$K$1:$L$121,2,FALSE),""),"")</f>
        <v>175</v>
      </c>
      <c r="BK42" s="101" t="str">
        <f>IF(C42&gt;0,IF(COUNTIF('CATEGORY ID'!$K$124:$K$165, +VLOOKUP(C42,'STYLE NAMES'!$B:$AE,30,FALSE)) &gt; 0, +VLOOKUP(VLOOKUP(C42,'STYLE NAMES'!$B:$AE,30,FALSE),'CATEGORY ID'!K:M,2,FALSE),""),"")</f>
        <v/>
      </c>
      <c r="BR42" s="101" t="str" cm="1">
        <f t="array" ref="BR42">IF(C42&gt;0,_xlfn.TEXTJOIN(";", TRUE,_xlfn.UNIQUE(_xlfn._xlws.FILTER(BF42:BQ42,(BF42:BQ42&gt;0)),TRUE,FALSE)),"")&amp;";"&amp;BS42</f>
        <v>5;59;175;</v>
      </c>
      <c r="BU42" s="106">
        <f>IF(C42&gt;0,+VLOOKUP($C42,'STYLE NAMES'!$B:$AC,26,FALSE),"")</f>
        <v>89.9</v>
      </c>
      <c r="BV42" s="106">
        <f>IF(C42&gt;0,+VLOOKUP($C42,'STYLE NAMES'!$B:$AC,27,FALSE),"")</f>
        <v>4940</v>
      </c>
      <c r="BW42" s="106">
        <f>IF(C42&gt;0,+VLOOKUP($C42,'STYLE NAMES'!$B:$AC,28,FALSE),"")</f>
        <v>103.38500000000001</v>
      </c>
      <c r="BY42"/>
      <c r="BZ42" s="101">
        <v>99</v>
      </c>
      <c r="CA42" s="137">
        <f t="shared" si="3"/>
        <v>1</v>
      </c>
      <c r="CB42" s="137">
        <f>+VLOOKUP(C42,'[2]STYLES &amp; MODELS MATRIX'!$A:$G,7,FALSE)</f>
        <v>0</v>
      </c>
      <c r="CC42" s="137" t="str">
        <f>+VLOOKUP(C42,'[1]STYLES &amp; SIZE CHARTS'!$A:$H,8,FALSE)</f>
        <v>HP-RUGS1</v>
      </c>
      <c r="CD42" s="137"/>
      <c r="CE42" s="205"/>
      <c r="CF42" s="141"/>
    </row>
    <row r="43" spans="1:84" s="101" customFormat="1" ht="12" customHeight="1" x14ac:dyDescent="0.2">
      <c r="A43" s="102">
        <f t="shared" si="1"/>
        <v>8683711000631</v>
      </c>
      <c r="B43" s="101" t="s">
        <v>2259</v>
      </c>
      <c r="C43" s="101" t="s">
        <v>725</v>
      </c>
      <c r="D43" s="101" t="s">
        <v>726</v>
      </c>
      <c r="E43" s="203" t="s">
        <v>2260</v>
      </c>
      <c r="F43" s="101" t="s">
        <v>785</v>
      </c>
      <c r="G43" s="101" t="str">
        <f>IF(C43&gt;0,+VLOOKUP($C43,'STYLE NAMES'!$B:$AC,4,FALSE),"")</f>
        <v>HORSE</v>
      </c>
      <c r="H43" s="101" t="str">
        <f>IF(C43&gt;0,+VLOOKUP($C43,'STYLE NAMES'!$B:$AC,5,FALSE),"")</f>
        <v>HORSE</v>
      </c>
      <c r="I43" s="101" t="str">
        <f>IF(C43&gt;0,+VLOOKUP($C43,'STYLE NAMES'!$B:$AC,6,FALSE),"")</f>
        <v>RUGS</v>
      </c>
      <c r="J43" s="101" t="str">
        <f>IF(C43&gt;0,+VLOOKUP($C43,'STYLE NAMES'!$B:$AC,7,FALSE),"")</f>
        <v>FULL</v>
      </c>
      <c r="K43" s="101" t="str">
        <f>IF(C43&gt;0,+VLOOKUP($C43,'STYLE NAMES'!$B:$AC,8,FALSE),"")</f>
        <v>FLEECE BLANKETS</v>
      </c>
      <c r="L43" s="101" t="str">
        <f>IF(E43&gt;0,+VLOOKUP($E43,'CODE GENERATOR'!$D:$T,3,FALSE),"")</f>
        <v>W</v>
      </c>
      <c r="M43" s="101" t="str">
        <f>IF(E43&gt;0,+VLOOKUP($E43,'CODE GENERATOR'!$D:$T,4,FALSE),"")</f>
        <v>FLEECE</v>
      </c>
      <c r="N43" s="101" t="str">
        <f>IF(E43&gt;0,+VLOOKUP($E43,'CODE GENERATOR'!$D:$T,6,FALSE),"")</f>
        <v>BROWN</v>
      </c>
      <c r="O43" s="101" t="str">
        <f>IF(E43&gt;0,+VLOOKUP($E43,'CODE GENERATOR'!$D:$T,7,FALSE),"")</f>
        <v>ROSE GOLD</v>
      </c>
      <c r="P43" s="101" t="str">
        <f t="shared" si="2"/>
        <v>BROWN/ROSE GOLD</v>
      </c>
      <c r="Q43" s="104" t="str">
        <f>IF(E43&gt;0,+VLOOKUP($E43,'CODE GENERATOR'!$D:$T,11,FALSE),"")</f>
        <v>H.RUGFL_FLC0002</v>
      </c>
      <c r="R43" s="104" t="str">
        <f>IF(E43&gt;0,+VLOOKUP($E43,'CODE GENERATOR'!$D:$T,12,FALSE),"")</f>
        <v>FLC0001BRWRGL</v>
      </c>
      <c r="S43" s="104" t="str">
        <f>IF(E43&gt;0,+VLOOKUP($E43,'CODE GENERATOR'!$D:$T,13,FALSE),"")</f>
        <v>H.RUGFL_FLC0002_FLC0001BRWRGL</v>
      </c>
      <c r="T43" s="104" t="str">
        <f t="shared" si="0"/>
        <v>H.RUGFL_FLC0002_FLC0001BRWRGL_S</v>
      </c>
      <c r="U43" s="105">
        <v>8683711000631</v>
      </c>
      <c r="V43" s="107" t="str" cm="1">
        <f t="array" ref="V43">_xlfn.TEXTJOIN(";", TRUE, _xlfn.UNIQUE(_xlfn._xlws.FILTER(P$3:P$10029, C$3:C$10029=C43)))</f>
        <v>BROWN/ROSE GOLD;ELECTRIC BLUE/ORANGE</v>
      </c>
      <c r="W43" s="107" t="str" cm="1">
        <f t="array" ref="W43">_xlfn.TEXTJOIN(";", TRUE, _xlfn.UNIQUE(_xlfn._xlws.FILTER(F$3:F$10029, C$3:C$10029=C43)))</f>
        <v>S;M;L;XL</v>
      </c>
      <c r="X43" s="101" t="str">
        <f>IF(E43&gt;0,+VLOOKUP($E43,'CODE GENERATOR'!$D:$AC,19,FALSE),0)</f>
        <v>2402_S01_33816</v>
      </c>
      <c r="Y43" s="101" t="str">
        <f>IF(E43&gt;0,+VLOOKUP($E43,'CODE GENERATOR'!$D:$AC,20,FALSE),0)</f>
        <v>2402_S01_33894</v>
      </c>
      <c r="Z43" s="101" t="str">
        <f>IF(E43&gt;0,+VLOOKUP($E43,'CODE GENERATOR'!$D:$AC,21,FALSE),0)</f>
        <v>2402_S01_33986</v>
      </c>
      <c r="AA43" s="101" t="str">
        <f>IF(E43&gt;0,+VLOOKUP($E43,'CODE GENERATOR'!$D:$AC,22,FALSE),0)</f>
        <v/>
      </c>
      <c r="AB43" s="101" t="str">
        <f>IF(E43&gt;0,+VLOOKUP($E43,'CODE GENERATOR'!$D:$AC,23,FALSE),0)</f>
        <v/>
      </c>
      <c r="AC43" s="101" t="str">
        <f>IF(E43&gt;0,+VLOOKUP($E43,'CODE GENERATOR'!$D:$AC,24,FALSE),0)</f>
        <v/>
      </c>
      <c r="AD43" s="101" t="str">
        <f>IF(E43&gt;0,+VLOOKUP($E43,'CODE GENERATOR'!$D:$AC,25,FALSE),0)</f>
        <v/>
      </c>
      <c r="AE43" s="101" t="str">
        <f>IF(E43&gt;0,+VLOOKUP($E43,'CODE GENERATOR'!$D:$AC,26,FALSE),0)</f>
        <v/>
      </c>
      <c r="AF43" s="149" t="str">
        <f>IF($C43&gt;0,$C43&amp;" "&amp;$P43&amp;" "&amp;+VLOOKUP($C43,'STYLE NAMES'!$B:$AC,10,FALSE),"""")</f>
        <v>WINDSOR BROWN/ROSE GOLD FLEECE BLANKET WITH COLLAR</v>
      </c>
      <c r="AG43" s="101" t="str">
        <f>"Enjoy our "&amp;(AF43)&amp;"; "&amp;IF(C43&gt;0,+VLOOKUP($C43,'STYLE NAMES'!$B:$AC,11,FALSE),"")</f>
        <v>Enjoy our WINDSOR BROWN/ROSE GOLD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v>
      </c>
      <c r="AH43" s="101" t="str">
        <f>IF(C43&gt;0,+VLOOKUP($C43,'STYLE NAMES'!$B:$AC,12,FALSE),"")</f>
        <v xml:space="preserve">*High density fleece fabric
*Super soft hand feel
*Keeps warmer with respect to traditional standard density fleece blankets
Composition:
100% Polyester
</v>
      </c>
      <c r="AI43" s="101" t="str">
        <f>IF(C43&gt;0,+VLOOKUP($C43,'STYLE NAMES'!$B:$AC,13,FALSE),"")</f>
        <v>Machine Wash at 30°C
Mild process
Do not bleach
Do NOT Tumble Dry</v>
      </c>
      <c r="AJ43" s="149" t="str">
        <f>IF($C43&gt;0,$C43&amp;" "&amp;$P43&amp;" "&amp;+VLOOKUP($C43,'STYLE NAMES'!$B:$AC,14,FALSE),"""")</f>
        <v>WINDSOR BROWN/ROSE GOLD YAKALI POLAR BLANKET</v>
      </c>
      <c r="AK43" s="149" t="str">
        <f>"Cavalier SanMarco tarafından tasarlanan "&amp;(AJ43)&amp;"; "&amp;IF(C43&gt;0,+VLOOKUP($C43,'STYLE NAMES'!$B:$AC,15,FALSE),"")</f>
        <v>Cavalier SanMarco tarafından tasarlanan WINDSOR BROWN/ROSE GOLD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v>
      </c>
      <c r="AL43" s="149" t="str">
        <f>IF(C43&gt;0,+VLOOKUP($C43,'STYLE NAMES'!$B:$AC,16,FALSE),"")</f>
        <v>*Yüksek denye polar kumaş
*Süper yumuşak tuşe
*Geleneksel standart denye polar blanketlere göre daha sıcak tutar
Kompozisyon:
%100 Polyester</v>
      </c>
      <c r="AM43" s="149" t="str">
        <f>IF(C43&gt;0,+VLOOKUP($C43,'STYLE NAMES'!$B:$AC,17,FALSE),"")</f>
        <v>Makinede 30°C' de Yıkayın
Hassas Yıkama
Çamaşır suyu kullanmayın
Kurutma Makinesinde Kurutmayın</v>
      </c>
      <c r="AN43" s="149" t="str">
        <f>IF($C43&gt;0,$C43&amp;" "&amp;$P43&amp;" "&amp;+VLOOKUP($C43,'STYLE NAMES'!$B:$AC,18,FALSE),"""")</f>
        <v>WINDSOR BROWN/ROSE GOLD COPERTA IN PILE CON COLLETTO</v>
      </c>
      <c r="AO43" s="101" t="str">
        <f>"Disegnato da Cavalier SanMarco "&amp;(AN43)&amp;"; "&amp;IF(C43&gt;0,+VLOOKUP($C43,'STYLE NAMES'!$B:$AC,19,FALSE),"")</f>
        <v>Disegnato da Cavalier SanMarco WINDSOR BROWN/ROSE GOLD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v>
      </c>
      <c r="AP43" s="101" t="str">
        <f>IF(C43&gt;0,+VLOOKUP($C43,'STYLE NAMES'!$B:$AC,20,FALSE),"")</f>
        <v>Tessuto in pile ad alta densità
Sensazione super morbida al tatto 
Mantiene più caldo rispetto alle tradizionali coperte in pile a densità standard 
Composizione: 
100% Poliestere</v>
      </c>
      <c r="AQ43" s="101" t="str">
        <f>IF(C43&gt;0,+VLOOKUP($C43,'STYLE NAMES'!$B:$AC,21,FALSE),"")</f>
        <v>Lavare in lavatrice a 30°C Ciclo delicato 
Non candeggiare 
Non asciugare in asciugatrice</v>
      </c>
      <c r="AR43" s="101">
        <f>IF(D43&gt;0,+VLOOKUP($C43,'STYLE NAMES'!$B:$AC,22,FALSE),"")</f>
        <v>0</v>
      </c>
      <c r="AS43" s="101">
        <f>IF(E43&gt;0,+VLOOKUP($C43,'STYLE NAMES'!$B:$AC,23,FALSE),"")</f>
        <v>0</v>
      </c>
      <c r="AT43" s="101">
        <f>IF(F43&gt;0,+VLOOKUP($C43,'STYLE NAMES'!$B:$AC,24,FALSE),"")</f>
        <v>0</v>
      </c>
      <c r="AU43" s="101">
        <f>IF(G43&gt;0,+VLOOKUP($C43,'STYLE NAMES'!$B:$AC,25,FALSE),"")</f>
        <v>0</v>
      </c>
      <c r="AV43" s="101">
        <f>+VLOOKUP($S43,'CODE GENERATOR'!$P:$AM,15,FALSE)</f>
        <v>0</v>
      </c>
      <c r="AW43" s="101">
        <f>+VLOOKUP($S43,'CODE GENERATOR'!$P:$AM,16,FALSE)</f>
        <v>0</v>
      </c>
      <c r="AX43" s="101">
        <f>+VLOOKUP($S43,'CODE GENERATOR'!$P:$AM,17,FALSE)</f>
        <v>0</v>
      </c>
      <c r="AY43" s="101">
        <f>+VLOOKUP($S43,'CODE GENERATOR'!$P:$AM,18,FALSE)</f>
        <v>0</v>
      </c>
      <c r="AZ43" s="101">
        <f>+VLOOKUP($S43,'CODE GENERATOR'!$P:$AM,19,FALSE)</f>
        <v>0</v>
      </c>
      <c r="BA43" s="101">
        <f>+VLOOKUP($S43,'CODE GENERATOR'!$P:$AM,20,FALSE)</f>
        <v>0</v>
      </c>
      <c r="BB43" s="101">
        <f>+VLOOKUP($S43,'CODE GENERATOR'!$P:$AM,21,FALSE)</f>
        <v>0</v>
      </c>
      <c r="BC43" s="101">
        <f>+VLOOKUP($S43,'CODE GENERATOR'!$P:$AM,22,FALSE)</f>
        <v>0</v>
      </c>
      <c r="BD43" s="101">
        <f>+VLOOKUP($S43,'CODE GENERATOR'!$P:$AM,23,FALSE)</f>
        <v>0</v>
      </c>
      <c r="BE43" s="101">
        <f>+VLOOKUP($S43,'CODE GENERATOR'!$P:$AM,24,FALSE)</f>
        <v>0</v>
      </c>
      <c r="BF43" s="101">
        <f>IF(C43&gt;0,+VLOOKUP(G43,'CATEGORY ID'!$A$1:$L$118,3,FALSE),"")</f>
        <v>5</v>
      </c>
      <c r="BG43" s="101">
        <f>IF(C43&gt;0,+VLOOKUP(H43,'CATEGORY ID'!$D$1:$L$118,3,FALSE),"")</f>
        <v>5</v>
      </c>
      <c r="BH43" s="101">
        <f>IF(C43&gt;0,+VLOOKUP((+H43&amp;I43),'CATEGORY ID'!$H$1:$I$121,2,FALSE),"")</f>
        <v>59</v>
      </c>
      <c r="BJ43" s="101">
        <f>IF(C43&gt;0,IF(COUNTIF('CATEGORY ID'!$K$1:$K$121,+H43&amp;K43) &gt; 0, +VLOOKUP(+H43&amp;K43,'CATEGORY ID'!$K$1:$L$121,2,FALSE),""),"")</f>
        <v>175</v>
      </c>
      <c r="BK43" s="101" t="str">
        <f>IF(C43&gt;0,IF(COUNTIF('CATEGORY ID'!$K$124:$K$165, +VLOOKUP(C43,'STYLE NAMES'!$B:$AE,30,FALSE)) &gt; 0, +VLOOKUP(VLOOKUP(C43,'STYLE NAMES'!$B:$AE,30,FALSE),'CATEGORY ID'!K:M,2,FALSE),""),"")</f>
        <v/>
      </c>
      <c r="BR43" s="101" t="str" cm="1">
        <f t="array" ref="BR43">IF(C43&gt;0,_xlfn.TEXTJOIN(";", TRUE,_xlfn.UNIQUE(_xlfn._xlws.FILTER(BF43:BQ43,(BF43:BQ43&gt;0)),TRUE,FALSE)),"")&amp;";"&amp;BS43</f>
        <v>5;59;175;</v>
      </c>
      <c r="BU43" s="106">
        <f>IF(C43&gt;0,+VLOOKUP($C43,'STYLE NAMES'!$B:$AC,26,FALSE),"")</f>
        <v>99.9</v>
      </c>
      <c r="BV43" s="106">
        <f>IF(C43&gt;0,+VLOOKUP($C43,'STYLE NAMES'!$B:$AC,27,FALSE),"")</f>
        <v>5490</v>
      </c>
      <c r="BW43" s="106">
        <f>IF(C43&gt;0,+VLOOKUP($C43,'STYLE NAMES'!$B:$AC,28,FALSE),"")</f>
        <v>114.88499999999999</v>
      </c>
      <c r="BY43"/>
      <c r="BZ43" s="101">
        <v>99</v>
      </c>
      <c r="CA43" s="137">
        <f t="shared" si="3"/>
        <v>1</v>
      </c>
      <c r="CB43" s="137">
        <f>+VLOOKUP(C43,'[2]STYLES &amp; MODELS MATRIX'!$A:$G,7,FALSE)</f>
        <v>0</v>
      </c>
      <c r="CC43" s="137" t="str">
        <f>+VLOOKUP(C43,'[1]STYLES &amp; SIZE CHARTS'!$A:$H,8,FALSE)</f>
        <v>HP-RUGS1</v>
      </c>
      <c r="CD43" s="137"/>
      <c r="CE43" s="205"/>
      <c r="CF43" s="141"/>
    </row>
    <row r="44" spans="1:84" s="101" customFormat="1" ht="12" customHeight="1" x14ac:dyDescent="0.2">
      <c r="A44" s="102">
        <f t="shared" si="1"/>
        <v>8683711000648</v>
      </c>
      <c r="B44" s="101" t="s">
        <v>2259</v>
      </c>
      <c r="C44" s="101" t="s">
        <v>725</v>
      </c>
      <c r="D44" s="101" t="s">
        <v>726</v>
      </c>
      <c r="E44" s="203" t="s">
        <v>2260</v>
      </c>
      <c r="F44" s="101" t="s">
        <v>2247</v>
      </c>
      <c r="G44" s="101" t="str">
        <f>IF(C44&gt;0,+VLOOKUP($C44,'STYLE NAMES'!$B:$AC,4,FALSE),"")</f>
        <v>HORSE</v>
      </c>
      <c r="H44" s="101" t="str">
        <f>IF(C44&gt;0,+VLOOKUP($C44,'STYLE NAMES'!$B:$AC,5,FALSE),"")</f>
        <v>HORSE</v>
      </c>
      <c r="I44" s="101" t="str">
        <f>IF(C44&gt;0,+VLOOKUP($C44,'STYLE NAMES'!$B:$AC,6,FALSE),"")</f>
        <v>RUGS</v>
      </c>
      <c r="J44" s="101" t="str">
        <f>IF(C44&gt;0,+VLOOKUP($C44,'STYLE NAMES'!$B:$AC,7,FALSE),"")</f>
        <v>FULL</v>
      </c>
      <c r="K44" s="101" t="str">
        <f>IF(C44&gt;0,+VLOOKUP($C44,'STYLE NAMES'!$B:$AC,8,FALSE),"")</f>
        <v>FLEECE BLANKETS</v>
      </c>
      <c r="L44" s="101" t="str">
        <f>IF(E44&gt;0,+VLOOKUP($E44,'CODE GENERATOR'!$D:$T,3,FALSE),"")</f>
        <v>W</v>
      </c>
      <c r="M44" s="101" t="str">
        <f>IF(E44&gt;0,+VLOOKUP($E44,'CODE GENERATOR'!$D:$T,4,FALSE),"")</f>
        <v>FLEECE</v>
      </c>
      <c r="N44" s="101" t="str">
        <f>IF(E44&gt;0,+VLOOKUP($E44,'CODE GENERATOR'!$D:$T,6,FALSE),"")</f>
        <v>BROWN</v>
      </c>
      <c r="O44" s="101" t="str">
        <f>IF(E44&gt;0,+VLOOKUP($E44,'CODE GENERATOR'!$D:$T,7,FALSE),"")</f>
        <v>ROSE GOLD</v>
      </c>
      <c r="P44" s="101" t="str">
        <f t="shared" si="2"/>
        <v>BROWN/ROSE GOLD</v>
      </c>
      <c r="Q44" s="104" t="str">
        <f>IF(E44&gt;0,+VLOOKUP($E44,'CODE GENERATOR'!$D:$T,11,FALSE),"")</f>
        <v>H.RUGFL_FLC0002</v>
      </c>
      <c r="R44" s="104" t="str">
        <f>IF(E44&gt;0,+VLOOKUP($E44,'CODE GENERATOR'!$D:$T,12,FALSE),"")</f>
        <v>FLC0001BRWRGL</v>
      </c>
      <c r="S44" s="104" t="str">
        <f>IF(E44&gt;0,+VLOOKUP($E44,'CODE GENERATOR'!$D:$T,13,FALSE),"")</f>
        <v>H.RUGFL_FLC0002_FLC0001BRWRGL</v>
      </c>
      <c r="T44" s="104" t="str">
        <f t="shared" si="0"/>
        <v>H.RUGFL_FLC0002_FLC0001BRWRGL_M</v>
      </c>
      <c r="U44" s="105">
        <v>8683711000648</v>
      </c>
      <c r="V44" s="107" t="str" cm="1">
        <f t="array" ref="V44">_xlfn.TEXTJOIN(";", TRUE, _xlfn.UNIQUE(_xlfn._xlws.FILTER(P$3:P$10029, C$3:C$10029=C44)))</f>
        <v>BROWN/ROSE GOLD;ELECTRIC BLUE/ORANGE</v>
      </c>
      <c r="W44" s="107" t="str" cm="1">
        <f t="array" ref="W44">_xlfn.TEXTJOIN(";", TRUE, _xlfn.UNIQUE(_xlfn._xlws.FILTER(F$3:F$10029, C$3:C$10029=C44)))</f>
        <v>S;M;L;XL</v>
      </c>
      <c r="X44" s="101" t="str">
        <f>IF(E44&gt;0,+VLOOKUP($E44,'CODE GENERATOR'!$D:$AC,19,FALSE),0)</f>
        <v>2402_S01_33816</v>
      </c>
      <c r="Y44" s="101" t="str">
        <f>IF(E44&gt;0,+VLOOKUP($E44,'CODE GENERATOR'!$D:$AC,20,FALSE),0)</f>
        <v>2402_S01_33894</v>
      </c>
      <c r="Z44" s="101" t="str">
        <f>IF(E44&gt;0,+VLOOKUP($E44,'CODE GENERATOR'!$D:$AC,21,FALSE),0)</f>
        <v>2402_S01_33986</v>
      </c>
      <c r="AA44" s="101" t="str">
        <f>IF(E44&gt;0,+VLOOKUP($E44,'CODE GENERATOR'!$D:$AC,22,FALSE),0)</f>
        <v/>
      </c>
      <c r="AB44" s="101" t="str">
        <f>IF(E44&gt;0,+VLOOKUP($E44,'CODE GENERATOR'!$D:$AC,23,FALSE),0)</f>
        <v/>
      </c>
      <c r="AC44" s="101" t="str">
        <f>IF(E44&gt;0,+VLOOKUP($E44,'CODE GENERATOR'!$D:$AC,24,FALSE),0)</f>
        <v/>
      </c>
      <c r="AD44" s="101" t="str">
        <f>IF(E44&gt;0,+VLOOKUP($E44,'CODE GENERATOR'!$D:$AC,25,FALSE),0)</f>
        <v/>
      </c>
      <c r="AE44" s="101" t="str">
        <f>IF(E44&gt;0,+VLOOKUP($E44,'CODE GENERATOR'!$D:$AC,26,FALSE),0)</f>
        <v/>
      </c>
      <c r="AF44" s="149" t="str">
        <f>IF($C44&gt;0,$C44&amp;" "&amp;$P44&amp;" "&amp;+VLOOKUP($C44,'STYLE NAMES'!$B:$AC,10,FALSE),"""")</f>
        <v>WINDSOR BROWN/ROSE GOLD FLEECE BLANKET WITH COLLAR</v>
      </c>
      <c r="AG44" s="101" t="str">
        <f>"Enjoy our "&amp;(AF44)&amp;"; "&amp;IF(C44&gt;0,+VLOOKUP($C44,'STYLE NAMES'!$B:$AC,11,FALSE),"")</f>
        <v>Enjoy our WINDSOR BROWN/ROSE GOLD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v>
      </c>
      <c r="AH44" s="101" t="str">
        <f>IF(C44&gt;0,+VLOOKUP($C44,'STYLE NAMES'!$B:$AC,12,FALSE),"")</f>
        <v xml:space="preserve">*High density fleece fabric
*Super soft hand feel
*Keeps warmer with respect to traditional standard density fleece blankets
Composition:
100% Polyester
</v>
      </c>
      <c r="AI44" s="101" t="str">
        <f>IF(C44&gt;0,+VLOOKUP($C44,'STYLE NAMES'!$B:$AC,13,FALSE),"")</f>
        <v>Machine Wash at 30°C
Mild process
Do not bleach
Do NOT Tumble Dry</v>
      </c>
      <c r="AJ44" s="149" t="str">
        <f>IF($C44&gt;0,$C44&amp;" "&amp;$P44&amp;" "&amp;+VLOOKUP($C44,'STYLE NAMES'!$B:$AC,14,FALSE),"""")</f>
        <v>WINDSOR BROWN/ROSE GOLD YAKALI POLAR BLANKET</v>
      </c>
      <c r="AK44" s="149" t="str">
        <f>"Cavalier SanMarco tarafından tasarlanan "&amp;(AJ44)&amp;"; "&amp;IF(C44&gt;0,+VLOOKUP($C44,'STYLE NAMES'!$B:$AC,15,FALSE),"")</f>
        <v>Cavalier SanMarco tarafından tasarlanan WINDSOR BROWN/ROSE GOLD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v>
      </c>
      <c r="AL44" s="149" t="str">
        <f>IF(C44&gt;0,+VLOOKUP($C44,'STYLE NAMES'!$B:$AC,16,FALSE),"")</f>
        <v>*Yüksek denye polar kumaş
*Süper yumuşak tuşe
*Geleneksel standart denye polar blanketlere göre daha sıcak tutar
Kompozisyon:
%100 Polyester</v>
      </c>
      <c r="AM44" s="149" t="str">
        <f>IF(C44&gt;0,+VLOOKUP($C44,'STYLE NAMES'!$B:$AC,17,FALSE),"")</f>
        <v>Makinede 30°C' de Yıkayın
Hassas Yıkama
Çamaşır suyu kullanmayın
Kurutma Makinesinde Kurutmayın</v>
      </c>
      <c r="AN44" s="149" t="str">
        <f>IF($C44&gt;0,$C44&amp;" "&amp;$P44&amp;" "&amp;+VLOOKUP($C44,'STYLE NAMES'!$B:$AC,18,FALSE),"""")</f>
        <v>WINDSOR BROWN/ROSE GOLD COPERTA IN PILE CON COLLETTO</v>
      </c>
      <c r="AO44" s="101" t="str">
        <f>"Disegnato da Cavalier SanMarco "&amp;(AN44)&amp;"; "&amp;IF(C44&gt;0,+VLOOKUP($C44,'STYLE NAMES'!$B:$AC,19,FALSE),"")</f>
        <v>Disegnato da Cavalier SanMarco WINDSOR BROWN/ROSE GOLD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v>
      </c>
      <c r="AP44" s="101" t="str">
        <f>IF(C44&gt;0,+VLOOKUP($C44,'STYLE NAMES'!$B:$AC,20,FALSE),"")</f>
        <v>Tessuto in pile ad alta densità
Sensazione super morbida al tatto 
Mantiene più caldo rispetto alle tradizionali coperte in pile a densità standard 
Composizione: 
100% Poliestere</v>
      </c>
      <c r="AQ44" s="101" t="str">
        <f>IF(C44&gt;0,+VLOOKUP($C44,'STYLE NAMES'!$B:$AC,21,FALSE),"")</f>
        <v>Lavare in lavatrice a 30°C Ciclo delicato 
Non candeggiare 
Non asciugare in asciugatrice</v>
      </c>
      <c r="AR44" s="101">
        <f>IF(D44&gt;0,+VLOOKUP($C44,'STYLE NAMES'!$B:$AC,22,FALSE),"")</f>
        <v>0</v>
      </c>
      <c r="AS44" s="101">
        <f>IF(E44&gt;0,+VLOOKUP($C44,'STYLE NAMES'!$B:$AC,23,FALSE),"")</f>
        <v>0</v>
      </c>
      <c r="AT44" s="101">
        <f>IF(F44&gt;0,+VLOOKUP($C44,'STYLE NAMES'!$B:$AC,24,FALSE),"")</f>
        <v>0</v>
      </c>
      <c r="AU44" s="101">
        <f>IF(G44&gt;0,+VLOOKUP($C44,'STYLE NAMES'!$B:$AC,25,FALSE),"")</f>
        <v>0</v>
      </c>
      <c r="AV44" s="101">
        <f>+VLOOKUP($S44,'CODE GENERATOR'!$P:$AM,15,FALSE)</f>
        <v>0</v>
      </c>
      <c r="AW44" s="101">
        <f>+VLOOKUP($S44,'CODE GENERATOR'!$P:$AM,16,FALSE)</f>
        <v>0</v>
      </c>
      <c r="AX44" s="101">
        <f>+VLOOKUP($S44,'CODE GENERATOR'!$P:$AM,17,FALSE)</f>
        <v>0</v>
      </c>
      <c r="AY44" s="101">
        <f>+VLOOKUP($S44,'CODE GENERATOR'!$P:$AM,18,FALSE)</f>
        <v>0</v>
      </c>
      <c r="AZ44" s="101">
        <f>+VLOOKUP($S44,'CODE GENERATOR'!$P:$AM,19,FALSE)</f>
        <v>0</v>
      </c>
      <c r="BA44" s="101">
        <f>+VLOOKUP($S44,'CODE GENERATOR'!$P:$AM,20,FALSE)</f>
        <v>0</v>
      </c>
      <c r="BB44" s="101">
        <f>+VLOOKUP($S44,'CODE GENERATOR'!$P:$AM,21,FALSE)</f>
        <v>0</v>
      </c>
      <c r="BC44" s="101">
        <f>+VLOOKUP($S44,'CODE GENERATOR'!$P:$AM,22,FALSE)</f>
        <v>0</v>
      </c>
      <c r="BD44" s="101">
        <f>+VLOOKUP($S44,'CODE GENERATOR'!$P:$AM,23,FALSE)</f>
        <v>0</v>
      </c>
      <c r="BE44" s="101">
        <f>+VLOOKUP($S44,'CODE GENERATOR'!$P:$AM,24,FALSE)</f>
        <v>0</v>
      </c>
      <c r="BF44" s="101">
        <f>IF(C44&gt;0,+VLOOKUP(G44,'CATEGORY ID'!$A$1:$L$118,3,FALSE),"")</f>
        <v>5</v>
      </c>
      <c r="BG44" s="101">
        <f>IF(C44&gt;0,+VLOOKUP(H44,'CATEGORY ID'!$D$1:$L$118,3,FALSE),"")</f>
        <v>5</v>
      </c>
      <c r="BH44" s="101">
        <f>IF(C44&gt;0,+VLOOKUP((+H44&amp;I44),'CATEGORY ID'!$H$1:$I$121,2,FALSE),"")</f>
        <v>59</v>
      </c>
      <c r="BJ44" s="101">
        <f>IF(C44&gt;0,IF(COUNTIF('CATEGORY ID'!$K$1:$K$121,+H44&amp;K44) &gt; 0, +VLOOKUP(+H44&amp;K44,'CATEGORY ID'!$K$1:$L$121,2,FALSE),""),"")</f>
        <v>175</v>
      </c>
      <c r="BK44" s="101" t="str">
        <f>IF(C44&gt;0,IF(COUNTIF('CATEGORY ID'!$K$124:$K$165, +VLOOKUP(C44,'STYLE NAMES'!$B:$AE,30,FALSE)) &gt; 0, +VLOOKUP(VLOOKUP(C44,'STYLE NAMES'!$B:$AE,30,FALSE),'CATEGORY ID'!K:M,2,FALSE),""),"")</f>
        <v/>
      </c>
      <c r="BR44" s="101" t="str" cm="1">
        <f t="array" ref="BR44">IF(C44&gt;0,_xlfn.TEXTJOIN(";", TRUE,_xlfn.UNIQUE(_xlfn._xlws.FILTER(BF44:BQ44,(BF44:BQ44&gt;0)),TRUE,FALSE)),"")&amp;";"&amp;BS44</f>
        <v>5;59;175;</v>
      </c>
      <c r="BU44" s="106">
        <f>IF(C44&gt;0,+VLOOKUP($C44,'STYLE NAMES'!$B:$AC,26,FALSE),"")</f>
        <v>99.9</v>
      </c>
      <c r="BV44" s="106">
        <f>IF(C44&gt;0,+VLOOKUP($C44,'STYLE NAMES'!$B:$AC,27,FALSE),"")</f>
        <v>5490</v>
      </c>
      <c r="BW44" s="106">
        <f>IF(C44&gt;0,+VLOOKUP($C44,'STYLE NAMES'!$B:$AC,28,FALSE),"")</f>
        <v>114.88499999999999</v>
      </c>
      <c r="BY44"/>
      <c r="BZ44" s="101">
        <v>99</v>
      </c>
      <c r="CA44" s="137">
        <f t="shared" si="3"/>
        <v>1</v>
      </c>
      <c r="CB44" s="137">
        <f>+VLOOKUP(C44,'[2]STYLES &amp; MODELS MATRIX'!$A:$G,7,FALSE)</f>
        <v>0</v>
      </c>
      <c r="CC44" s="137" t="str">
        <f>+VLOOKUP(C44,'[1]STYLES &amp; SIZE CHARTS'!$A:$H,8,FALSE)</f>
        <v>HP-RUGS1</v>
      </c>
      <c r="CD44" s="137"/>
      <c r="CE44" s="205"/>
      <c r="CF44" s="141"/>
    </row>
    <row r="45" spans="1:84" s="101" customFormat="1" ht="12" customHeight="1" x14ac:dyDescent="0.2">
      <c r="A45" s="102">
        <f t="shared" si="1"/>
        <v>8683711000655</v>
      </c>
      <c r="B45" s="101" t="s">
        <v>2259</v>
      </c>
      <c r="C45" s="101" t="s">
        <v>725</v>
      </c>
      <c r="D45" s="101" t="s">
        <v>726</v>
      </c>
      <c r="E45" s="203" t="s">
        <v>2260</v>
      </c>
      <c r="F45" s="101" t="s">
        <v>2248</v>
      </c>
      <c r="G45" s="101" t="str">
        <f>IF(C45&gt;0,+VLOOKUP($C45,'STYLE NAMES'!$B:$AC,4,FALSE),"")</f>
        <v>HORSE</v>
      </c>
      <c r="H45" s="101" t="str">
        <f>IF(C45&gt;0,+VLOOKUP($C45,'STYLE NAMES'!$B:$AC,5,FALSE),"")</f>
        <v>HORSE</v>
      </c>
      <c r="I45" s="101" t="str">
        <f>IF(C45&gt;0,+VLOOKUP($C45,'STYLE NAMES'!$B:$AC,6,FALSE),"")</f>
        <v>RUGS</v>
      </c>
      <c r="J45" s="101" t="str">
        <f>IF(C45&gt;0,+VLOOKUP($C45,'STYLE NAMES'!$B:$AC,7,FALSE),"")</f>
        <v>FULL</v>
      </c>
      <c r="K45" s="101" t="str">
        <f>IF(C45&gt;0,+VLOOKUP($C45,'STYLE NAMES'!$B:$AC,8,FALSE),"")</f>
        <v>FLEECE BLANKETS</v>
      </c>
      <c r="L45" s="101" t="str">
        <f>IF(E45&gt;0,+VLOOKUP($E45,'CODE GENERATOR'!$D:$T,3,FALSE),"")</f>
        <v>W</v>
      </c>
      <c r="M45" s="101" t="str">
        <f>IF(E45&gt;0,+VLOOKUP($E45,'CODE GENERATOR'!$D:$T,4,FALSE),"")</f>
        <v>FLEECE</v>
      </c>
      <c r="N45" s="101" t="str">
        <f>IF(E45&gt;0,+VLOOKUP($E45,'CODE GENERATOR'!$D:$T,6,FALSE),"")</f>
        <v>BROWN</v>
      </c>
      <c r="O45" s="101" t="str">
        <f>IF(E45&gt;0,+VLOOKUP($E45,'CODE GENERATOR'!$D:$T,7,FALSE),"")</f>
        <v>ROSE GOLD</v>
      </c>
      <c r="P45" s="101" t="str">
        <f t="shared" si="2"/>
        <v>BROWN/ROSE GOLD</v>
      </c>
      <c r="Q45" s="104" t="str">
        <f>IF(E45&gt;0,+VLOOKUP($E45,'CODE GENERATOR'!$D:$T,11,FALSE),"")</f>
        <v>H.RUGFL_FLC0002</v>
      </c>
      <c r="R45" s="104" t="str">
        <f>IF(E45&gt;0,+VLOOKUP($E45,'CODE GENERATOR'!$D:$T,12,FALSE),"")</f>
        <v>FLC0001BRWRGL</v>
      </c>
      <c r="S45" s="104" t="str">
        <f>IF(E45&gt;0,+VLOOKUP($E45,'CODE GENERATOR'!$D:$T,13,FALSE),"")</f>
        <v>H.RUGFL_FLC0002_FLC0001BRWRGL</v>
      </c>
      <c r="T45" s="104" t="str">
        <f t="shared" si="0"/>
        <v>H.RUGFL_FLC0002_FLC0001BRWRGL_L</v>
      </c>
      <c r="U45" s="105">
        <v>8683711000655</v>
      </c>
      <c r="V45" s="107" t="str" cm="1">
        <f t="array" ref="V45">_xlfn.TEXTJOIN(";", TRUE, _xlfn.UNIQUE(_xlfn._xlws.FILTER(P$3:P$10029, C$3:C$10029=C45)))</f>
        <v>BROWN/ROSE GOLD;ELECTRIC BLUE/ORANGE</v>
      </c>
      <c r="W45" s="107" t="str" cm="1">
        <f t="array" ref="W45">_xlfn.TEXTJOIN(";", TRUE, _xlfn.UNIQUE(_xlfn._xlws.FILTER(F$3:F$10029, C$3:C$10029=C45)))</f>
        <v>S;M;L;XL</v>
      </c>
      <c r="X45" s="101" t="str">
        <f>IF(E45&gt;0,+VLOOKUP($E45,'CODE GENERATOR'!$D:$AC,19,FALSE),0)</f>
        <v>2402_S01_33816</v>
      </c>
      <c r="Y45" s="101" t="str">
        <f>IF(E45&gt;0,+VLOOKUP($E45,'CODE GENERATOR'!$D:$AC,20,FALSE),0)</f>
        <v>2402_S01_33894</v>
      </c>
      <c r="Z45" s="101" t="str">
        <f>IF(E45&gt;0,+VLOOKUP($E45,'CODE GENERATOR'!$D:$AC,21,FALSE),0)</f>
        <v>2402_S01_33986</v>
      </c>
      <c r="AA45" s="101" t="str">
        <f>IF(E45&gt;0,+VLOOKUP($E45,'CODE GENERATOR'!$D:$AC,22,FALSE),0)</f>
        <v/>
      </c>
      <c r="AB45" s="101" t="str">
        <f>IF(E45&gt;0,+VLOOKUP($E45,'CODE GENERATOR'!$D:$AC,23,FALSE),0)</f>
        <v/>
      </c>
      <c r="AC45" s="101" t="str">
        <f>IF(E45&gt;0,+VLOOKUP($E45,'CODE GENERATOR'!$D:$AC,24,FALSE),0)</f>
        <v/>
      </c>
      <c r="AD45" s="101" t="str">
        <f>IF(E45&gt;0,+VLOOKUP($E45,'CODE GENERATOR'!$D:$AC,25,FALSE),0)</f>
        <v/>
      </c>
      <c r="AE45" s="101" t="str">
        <f>IF(E45&gt;0,+VLOOKUP($E45,'CODE GENERATOR'!$D:$AC,26,FALSE),0)</f>
        <v/>
      </c>
      <c r="AF45" s="149" t="str">
        <f>IF($C45&gt;0,$C45&amp;" "&amp;$P45&amp;" "&amp;+VLOOKUP($C45,'STYLE NAMES'!$B:$AC,10,FALSE),"""")</f>
        <v>WINDSOR BROWN/ROSE GOLD FLEECE BLANKET WITH COLLAR</v>
      </c>
      <c r="AG45" s="101" t="str">
        <f>"Enjoy our "&amp;(AF45)&amp;"; "&amp;IF(C45&gt;0,+VLOOKUP($C45,'STYLE NAMES'!$B:$AC,11,FALSE),"")</f>
        <v>Enjoy our WINDSOR BROWN/ROSE GOLD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v>
      </c>
      <c r="AH45" s="101" t="str">
        <f>IF(C45&gt;0,+VLOOKUP($C45,'STYLE NAMES'!$B:$AC,12,FALSE),"")</f>
        <v xml:space="preserve">*High density fleece fabric
*Super soft hand feel
*Keeps warmer with respect to traditional standard density fleece blankets
Composition:
100% Polyester
</v>
      </c>
      <c r="AI45" s="101" t="str">
        <f>IF(C45&gt;0,+VLOOKUP($C45,'STYLE NAMES'!$B:$AC,13,FALSE),"")</f>
        <v>Machine Wash at 30°C
Mild process
Do not bleach
Do NOT Tumble Dry</v>
      </c>
      <c r="AJ45" s="149" t="str">
        <f>IF($C45&gt;0,$C45&amp;" "&amp;$P45&amp;" "&amp;+VLOOKUP($C45,'STYLE NAMES'!$B:$AC,14,FALSE),"""")</f>
        <v>WINDSOR BROWN/ROSE GOLD YAKALI POLAR BLANKET</v>
      </c>
      <c r="AK45" s="149" t="str">
        <f>"Cavalier SanMarco tarafından tasarlanan "&amp;(AJ45)&amp;"; "&amp;IF(C45&gt;0,+VLOOKUP($C45,'STYLE NAMES'!$B:$AC,15,FALSE),"")</f>
        <v>Cavalier SanMarco tarafından tasarlanan WINDSOR BROWN/ROSE GOLD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v>
      </c>
      <c r="AL45" s="149" t="str">
        <f>IF(C45&gt;0,+VLOOKUP($C45,'STYLE NAMES'!$B:$AC,16,FALSE),"")</f>
        <v>*Yüksek denye polar kumaş
*Süper yumuşak tuşe
*Geleneksel standart denye polar blanketlere göre daha sıcak tutar
Kompozisyon:
%100 Polyester</v>
      </c>
      <c r="AM45" s="149" t="str">
        <f>IF(C45&gt;0,+VLOOKUP($C45,'STYLE NAMES'!$B:$AC,17,FALSE),"")</f>
        <v>Makinede 30°C' de Yıkayın
Hassas Yıkama
Çamaşır suyu kullanmayın
Kurutma Makinesinde Kurutmayın</v>
      </c>
      <c r="AN45" s="149" t="str">
        <f>IF($C45&gt;0,$C45&amp;" "&amp;$P45&amp;" "&amp;+VLOOKUP($C45,'STYLE NAMES'!$B:$AC,18,FALSE),"""")</f>
        <v>WINDSOR BROWN/ROSE GOLD COPERTA IN PILE CON COLLETTO</v>
      </c>
      <c r="AO45" s="101" t="str">
        <f>"Disegnato da Cavalier SanMarco "&amp;(AN45)&amp;"; "&amp;IF(C45&gt;0,+VLOOKUP($C45,'STYLE NAMES'!$B:$AC,19,FALSE),"")</f>
        <v>Disegnato da Cavalier SanMarco WINDSOR BROWN/ROSE GOLD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v>
      </c>
      <c r="AP45" s="101" t="str">
        <f>IF(C45&gt;0,+VLOOKUP($C45,'STYLE NAMES'!$B:$AC,20,FALSE),"")</f>
        <v>Tessuto in pile ad alta densità
Sensazione super morbida al tatto 
Mantiene più caldo rispetto alle tradizionali coperte in pile a densità standard 
Composizione: 
100% Poliestere</v>
      </c>
      <c r="AQ45" s="101" t="str">
        <f>IF(C45&gt;0,+VLOOKUP($C45,'STYLE NAMES'!$B:$AC,21,FALSE),"")</f>
        <v>Lavare in lavatrice a 30°C Ciclo delicato 
Non candeggiare 
Non asciugare in asciugatrice</v>
      </c>
      <c r="AR45" s="101">
        <f>IF(D45&gt;0,+VLOOKUP($C45,'STYLE NAMES'!$B:$AC,22,FALSE),"")</f>
        <v>0</v>
      </c>
      <c r="AS45" s="101">
        <f>IF(E45&gt;0,+VLOOKUP($C45,'STYLE NAMES'!$B:$AC,23,FALSE),"")</f>
        <v>0</v>
      </c>
      <c r="AT45" s="101">
        <f>IF(F45&gt;0,+VLOOKUP($C45,'STYLE NAMES'!$B:$AC,24,FALSE),"")</f>
        <v>0</v>
      </c>
      <c r="AU45" s="101">
        <f>IF(G45&gt;0,+VLOOKUP($C45,'STYLE NAMES'!$B:$AC,25,FALSE),"")</f>
        <v>0</v>
      </c>
      <c r="AV45" s="101">
        <f>+VLOOKUP($S45,'CODE GENERATOR'!$P:$AM,15,FALSE)</f>
        <v>0</v>
      </c>
      <c r="AW45" s="101">
        <f>+VLOOKUP($S45,'CODE GENERATOR'!$P:$AM,16,FALSE)</f>
        <v>0</v>
      </c>
      <c r="AX45" s="101">
        <f>+VLOOKUP($S45,'CODE GENERATOR'!$P:$AM,17,FALSE)</f>
        <v>0</v>
      </c>
      <c r="AY45" s="101">
        <f>+VLOOKUP($S45,'CODE GENERATOR'!$P:$AM,18,FALSE)</f>
        <v>0</v>
      </c>
      <c r="AZ45" s="101">
        <f>+VLOOKUP($S45,'CODE GENERATOR'!$P:$AM,19,FALSE)</f>
        <v>0</v>
      </c>
      <c r="BA45" s="101">
        <f>+VLOOKUP($S45,'CODE GENERATOR'!$P:$AM,20,FALSE)</f>
        <v>0</v>
      </c>
      <c r="BB45" s="101">
        <f>+VLOOKUP($S45,'CODE GENERATOR'!$P:$AM,21,FALSE)</f>
        <v>0</v>
      </c>
      <c r="BC45" s="101">
        <f>+VLOOKUP($S45,'CODE GENERATOR'!$P:$AM,22,FALSE)</f>
        <v>0</v>
      </c>
      <c r="BD45" s="101">
        <f>+VLOOKUP($S45,'CODE GENERATOR'!$P:$AM,23,FALSE)</f>
        <v>0</v>
      </c>
      <c r="BE45" s="101">
        <f>+VLOOKUP($S45,'CODE GENERATOR'!$P:$AM,24,FALSE)</f>
        <v>0</v>
      </c>
      <c r="BF45" s="101">
        <f>IF(C45&gt;0,+VLOOKUP(G45,'CATEGORY ID'!$A$1:$L$118,3,FALSE),"")</f>
        <v>5</v>
      </c>
      <c r="BG45" s="101">
        <f>IF(C45&gt;0,+VLOOKUP(H45,'CATEGORY ID'!$D$1:$L$118,3,FALSE),"")</f>
        <v>5</v>
      </c>
      <c r="BH45" s="101">
        <f>IF(C45&gt;0,+VLOOKUP((+H45&amp;I45),'CATEGORY ID'!$H$1:$I$121,2,FALSE),"")</f>
        <v>59</v>
      </c>
      <c r="BJ45" s="101">
        <f>IF(C45&gt;0,IF(COUNTIF('CATEGORY ID'!$K$1:$K$121,+H45&amp;K45) &gt; 0, +VLOOKUP(+H45&amp;K45,'CATEGORY ID'!$K$1:$L$121,2,FALSE),""),"")</f>
        <v>175</v>
      </c>
      <c r="BK45" s="101" t="str">
        <f>IF(C45&gt;0,IF(COUNTIF('CATEGORY ID'!$K$124:$K$165, +VLOOKUP(C45,'STYLE NAMES'!$B:$AE,30,FALSE)) &gt; 0, +VLOOKUP(VLOOKUP(C45,'STYLE NAMES'!$B:$AE,30,FALSE),'CATEGORY ID'!K:M,2,FALSE),""),"")</f>
        <v/>
      </c>
      <c r="BR45" s="101" t="str" cm="1">
        <f t="array" ref="BR45">IF(C45&gt;0,_xlfn.TEXTJOIN(";", TRUE,_xlfn.UNIQUE(_xlfn._xlws.FILTER(BF45:BQ45,(BF45:BQ45&gt;0)),TRUE,FALSE)),"")&amp;";"&amp;BS45</f>
        <v>5;59;175;</v>
      </c>
      <c r="BU45" s="106">
        <f>IF(C45&gt;0,+VLOOKUP($C45,'STYLE NAMES'!$B:$AC,26,FALSE),"")</f>
        <v>99.9</v>
      </c>
      <c r="BV45" s="106">
        <f>IF(C45&gt;0,+VLOOKUP($C45,'STYLE NAMES'!$B:$AC,27,FALSE),"")</f>
        <v>5490</v>
      </c>
      <c r="BW45" s="106">
        <f>IF(C45&gt;0,+VLOOKUP($C45,'STYLE NAMES'!$B:$AC,28,FALSE),"")</f>
        <v>114.88499999999999</v>
      </c>
      <c r="BY45"/>
      <c r="BZ45" s="101">
        <v>99</v>
      </c>
      <c r="CA45" s="137">
        <f t="shared" si="3"/>
        <v>1</v>
      </c>
      <c r="CB45" s="137">
        <f>+VLOOKUP(C45,'[2]STYLES &amp; MODELS MATRIX'!$A:$G,7,FALSE)</f>
        <v>0</v>
      </c>
      <c r="CC45" s="137" t="str">
        <f>+VLOOKUP(C45,'[1]STYLES &amp; SIZE CHARTS'!$A:$H,8,FALSE)</f>
        <v>HP-RUGS1</v>
      </c>
      <c r="CD45" s="137"/>
      <c r="CE45" s="205"/>
      <c r="CF45" s="141"/>
    </row>
    <row r="46" spans="1:84" s="101" customFormat="1" ht="12" customHeight="1" x14ac:dyDescent="0.2">
      <c r="A46" s="102">
        <f t="shared" si="1"/>
        <v>8683711000662</v>
      </c>
      <c r="B46" s="101" t="s">
        <v>2259</v>
      </c>
      <c r="C46" s="101" t="s">
        <v>725</v>
      </c>
      <c r="D46" s="101" t="s">
        <v>726</v>
      </c>
      <c r="E46" s="203" t="s">
        <v>2260</v>
      </c>
      <c r="F46" s="101" t="s">
        <v>2249</v>
      </c>
      <c r="G46" s="101" t="str">
        <f>IF(C46&gt;0,+VLOOKUP($C46,'STYLE NAMES'!$B:$AC,4,FALSE),"")</f>
        <v>HORSE</v>
      </c>
      <c r="H46" s="101" t="str">
        <f>IF(C46&gt;0,+VLOOKUP($C46,'STYLE NAMES'!$B:$AC,5,FALSE),"")</f>
        <v>HORSE</v>
      </c>
      <c r="I46" s="101" t="str">
        <f>IF(C46&gt;0,+VLOOKUP($C46,'STYLE NAMES'!$B:$AC,6,FALSE),"")</f>
        <v>RUGS</v>
      </c>
      <c r="J46" s="101" t="str">
        <f>IF(C46&gt;0,+VLOOKUP($C46,'STYLE NAMES'!$B:$AC,7,FALSE),"")</f>
        <v>FULL</v>
      </c>
      <c r="K46" s="101" t="str">
        <f>IF(C46&gt;0,+VLOOKUP($C46,'STYLE NAMES'!$B:$AC,8,FALSE),"")</f>
        <v>FLEECE BLANKETS</v>
      </c>
      <c r="L46" s="101" t="str">
        <f>IF(E46&gt;0,+VLOOKUP($E46,'CODE GENERATOR'!$D:$T,3,FALSE),"")</f>
        <v>W</v>
      </c>
      <c r="M46" s="101" t="str">
        <f>IF(E46&gt;0,+VLOOKUP($E46,'CODE GENERATOR'!$D:$T,4,FALSE),"")</f>
        <v>FLEECE</v>
      </c>
      <c r="N46" s="101" t="str">
        <f>IF(E46&gt;0,+VLOOKUP($E46,'CODE GENERATOR'!$D:$T,6,FALSE),"")</f>
        <v>BROWN</v>
      </c>
      <c r="O46" s="101" t="str">
        <f>IF(E46&gt;0,+VLOOKUP($E46,'CODE GENERATOR'!$D:$T,7,FALSE),"")</f>
        <v>ROSE GOLD</v>
      </c>
      <c r="P46" s="101" t="str">
        <f t="shared" si="2"/>
        <v>BROWN/ROSE GOLD</v>
      </c>
      <c r="Q46" s="104" t="str">
        <f>IF(E46&gt;0,+VLOOKUP($E46,'CODE GENERATOR'!$D:$T,11,FALSE),"")</f>
        <v>H.RUGFL_FLC0002</v>
      </c>
      <c r="R46" s="104" t="str">
        <f>IF(E46&gt;0,+VLOOKUP($E46,'CODE GENERATOR'!$D:$T,12,FALSE),"")</f>
        <v>FLC0001BRWRGL</v>
      </c>
      <c r="S46" s="104" t="str">
        <f>IF(E46&gt;0,+VLOOKUP($E46,'CODE GENERATOR'!$D:$T,13,FALSE),"")</f>
        <v>H.RUGFL_FLC0002_FLC0001BRWRGL</v>
      </c>
      <c r="T46" s="104" t="str">
        <f t="shared" si="0"/>
        <v>H.RUGFL_FLC0002_FLC0001BRWRGL_XL</v>
      </c>
      <c r="U46" s="105">
        <v>8683711000662</v>
      </c>
      <c r="V46" s="107" t="str" cm="1">
        <f t="array" ref="V46">_xlfn.TEXTJOIN(";", TRUE, _xlfn.UNIQUE(_xlfn._xlws.FILTER(P$3:P$10029, C$3:C$10029=C46)))</f>
        <v>BROWN/ROSE GOLD;ELECTRIC BLUE/ORANGE</v>
      </c>
      <c r="W46" s="107" t="str" cm="1">
        <f t="array" ref="W46">_xlfn.TEXTJOIN(";", TRUE, _xlfn.UNIQUE(_xlfn._xlws.FILTER(F$3:F$10029, C$3:C$10029=C46)))</f>
        <v>S;M;L;XL</v>
      </c>
      <c r="X46" s="101" t="str">
        <f>IF(E46&gt;0,+VLOOKUP($E46,'CODE GENERATOR'!$D:$AC,19,FALSE),0)</f>
        <v>2402_S01_33816</v>
      </c>
      <c r="Y46" s="101" t="str">
        <f>IF(E46&gt;0,+VLOOKUP($E46,'CODE GENERATOR'!$D:$AC,20,FALSE),0)</f>
        <v>2402_S01_33894</v>
      </c>
      <c r="Z46" s="101" t="str">
        <f>IF(E46&gt;0,+VLOOKUP($E46,'CODE GENERATOR'!$D:$AC,21,FALSE),0)</f>
        <v>2402_S01_33986</v>
      </c>
      <c r="AA46" s="101" t="str">
        <f>IF(E46&gt;0,+VLOOKUP($E46,'CODE GENERATOR'!$D:$AC,22,FALSE),0)</f>
        <v/>
      </c>
      <c r="AB46" s="101" t="str">
        <f>IF(E46&gt;0,+VLOOKUP($E46,'CODE GENERATOR'!$D:$AC,23,FALSE),0)</f>
        <v/>
      </c>
      <c r="AC46" s="101" t="str">
        <f>IF(E46&gt;0,+VLOOKUP($E46,'CODE GENERATOR'!$D:$AC,24,FALSE),0)</f>
        <v/>
      </c>
      <c r="AD46" s="101" t="str">
        <f>IF(E46&gt;0,+VLOOKUP($E46,'CODE GENERATOR'!$D:$AC,25,FALSE),0)</f>
        <v/>
      </c>
      <c r="AE46" s="101" t="str">
        <f>IF(E46&gt;0,+VLOOKUP($E46,'CODE GENERATOR'!$D:$AC,26,FALSE),0)</f>
        <v/>
      </c>
      <c r="AF46" s="149" t="str">
        <f>IF($C46&gt;0,$C46&amp;" "&amp;$P46&amp;" "&amp;+VLOOKUP($C46,'STYLE NAMES'!$B:$AC,10,FALSE),"""")</f>
        <v>WINDSOR BROWN/ROSE GOLD FLEECE BLANKET WITH COLLAR</v>
      </c>
      <c r="AG46" s="101" t="str">
        <f>"Enjoy our "&amp;(AF46)&amp;"; "&amp;IF(C46&gt;0,+VLOOKUP($C46,'STYLE NAMES'!$B:$AC,11,FALSE),"")</f>
        <v>Enjoy our WINDSOR BROWN/ROSE GOLD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v>
      </c>
      <c r="AH46" s="101" t="str">
        <f>IF(C46&gt;0,+VLOOKUP($C46,'STYLE NAMES'!$B:$AC,12,FALSE),"")</f>
        <v xml:space="preserve">*High density fleece fabric
*Super soft hand feel
*Keeps warmer with respect to traditional standard density fleece blankets
Composition:
100% Polyester
</v>
      </c>
      <c r="AI46" s="101" t="str">
        <f>IF(C46&gt;0,+VLOOKUP($C46,'STYLE NAMES'!$B:$AC,13,FALSE),"")</f>
        <v>Machine Wash at 30°C
Mild process
Do not bleach
Do NOT Tumble Dry</v>
      </c>
      <c r="AJ46" s="149" t="str">
        <f>IF($C46&gt;0,$C46&amp;" "&amp;$P46&amp;" "&amp;+VLOOKUP($C46,'STYLE NAMES'!$B:$AC,14,FALSE),"""")</f>
        <v>WINDSOR BROWN/ROSE GOLD YAKALI POLAR BLANKET</v>
      </c>
      <c r="AK46" s="149" t="str">
        <f>"Cavalier SanMarco tarafından tasarlanan "&amp;(AJ46)&amp;"; "&amp;IF(C46&gt;0,+VLOOKUP($C46,'STYLE NAMES'!$B:$AC,15,FALSE),"")</f>
        <v>Cavalier SanMarco tarafından tasarlanan WINDSOR BROWN/ROSE GOLD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v>
      </c>
      <c r="AL46" s="149" t="str">
        <f>IF(C46&gt;0,+VLOOKUP($C46,'STYLE NAMES'!$B:$AC,16,FALSE),"")</f>
        <v>*Yüksek denye polar kumaş
*Süper yumuşak tuşe
*Geleneksel standart denye polar blanketlere göre daha sıcak tutar
Kompozisyon:
%100 Polyester</v>
      </c>
      <c r="AM46" s="149" t="str">
        <f>IF(C46&gt;0,+VLOOKUP($C46,'STYLE NAMES'!$B:$AC,17,FALSE),"")</f>
        <v>Makinede 30°C' de Yıkayın
Hassas Yıkama
Çamaşır suyu kullanmayın
Kurutma Makinesinde Kurutmayın</v>
      </c>
      <c r="AN46" s="149" t="str">
        <f>IF($C46&gt;0,$C46&amp;" "&amp;$P46&amp;" "&amp;+VLOOKUP($C46,'STYLE NAMES'!$B:$AC,18,FALSE),"""")</f>
        <v>WINDSOR BROWN/ROSE GOLD COPERTA IN PILE CON COLLETTO</v>
      </c>
      <c r="AO46" s="101" t="str">
        <f>"Disegnato da Cavalier SanMarco "&amp;(AN46)&amp;"; "&amp;IF(C46&gt;0,+VLOOKUP($C46,'STYLE NAMES'!$B:$AC,19,FALSE),"")</f>
        <v>Disegnato da Cavalier SanMarco WINDSOR BROWN/ROSE GOLD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v>
      </c>
      <c r="AP46" s="101" t="str">
        <f>IF(C46&gt;0,+VLOOKUP($C46,'STYLE NAMES'!$B:$AC,20,FALSE),"")</f>
        <v>Tessuto in pile ad alta densità
Sensazione super morbida al tatto 
Mantiene più caldo rispetto alle tradizionali coperte in pile a densità standard 
Composizione: 
100% Poliestere</v>
      </c>
      <c r="AQ46" s="101" t="str">
        <f>IF(C46&gt;0,+VLOOKUP($C46,'STYLE NAMES'!$B:$AC,21,FALSE),"")</f>
        <v>Lavare in lavatrice a 30°C Ciclo delicato 
Non candeggiare 
Non asciugare in asciugatrice</v>
      </c>
      <c r="AR46" s="101">
        <f>IF(D46&gt;0,+VLOOKUP($C46,'STYLE NAMES'!$B:$AC,22,FALSE),"")</f>
        <v>0</v>
      </c>
      <c r="AS46" s="101">
        <f>IF(E46&gt;0,+VLOOKUP($C46,'STYLE NAMES'!$B:$AC,23,FALSE),"")</f>
        <v>0</v>
      </c>
      <c r="AT46" s="101">
        <f>IF(F46&gt;0,+VLOOKUP($C46,'STYLE NAMES'!$B:$AC,24,FALSE),"")</f>
        <v>0</v>
      </c>
      <c r="AU46" s="101">
        <f>IF(G46&gt;0,+VLOOKUP($C46,'STYLE NAMES'!$B:$AC,25,FALSE),"")</f>
        <v>0</v>
      </c>
      <c r="AV46" s="101">
        <f>+VLOOKUP($S46,'CODE GENERATOR'!$P:$AM,15,FALSE)</f>
        <v>0</v>
      </c>
      <c r="AW46" s="101">
        <f>+VLOOKUP($S46,'CODE GENERATOR'!$P:$AM,16,FALSE)</f>
        <v>0</v>
      </c>
      <c r="AX46" s="101">
        <f>+VLOOKUP($S46,'CODE GENERATOR'!$P:$AM,17,FALSE)</f>
        <v>0</v>
      </c>
      <c r="AY46" s="101">
        <f>+VLOOKUP($S46,'CODE GENERATOR'!$P:$AM,18,FALSE)</f>
        <v>0</v>
      </c>
      <c r="AZ46" s="101">
        <f>+VLOOKUP($S46,'CODE GENERATOR'!$P:$AM,19,FALSE)</f>
        <v>0</v>
      </c>
      <c r="BA46" s="101">
        <f>+VLOOKUP($S46,'CODE GENERATOR'!$P:$AM,20,FALSE)</f>
        <v>0</v>
      </c>
      <c r="BB46" s="101">
        <f>+VLOOKUP($S46,'CODE GENERATOR'!$P:$AM,21,FALSE)</f>
        <v>0</v>
      </c>
      <c r="BC46" s="101">
        <f>+VLOOKUP($S46,'CODE GENERATOR'!$P:$AM,22,FALSE)</f>
        <v>0</v>
      </c>
      <c r="BD46" s="101">
        <f>+VLOOKUP($S46,'CODE GENERATOR'!$P:$AM,23,FALSE)</f>
        <v>0</v>
      </c>
      <c r="BE46" s="101">
        <f>+VLOOKUP($S46,'CODE GENERATOR'!$P:$AM,24,FALSE)</f>
        <v>0</v>
      </c>
      <c r="BF46" s="101">
        <f>IF(C46&gt;0,+VLOOKUP(G46,'CATEGORY ID'!$A$1:$L$118,3,FALSE),"")</f>
        <v>5</v>
      </c>
      <c r="BG46" s="101">
        <f>IF(C46&gt;0,+VLOOKUP(H46,'CATEGORY ID'!$D$1:$L$118,3,FALSE),"")</f>
        <v>5</v>
      </c>
      <c r="BH46" s="101">
        <f>IF(C46&gt;0,+VLOOKUP((+H46&amp;I46),'CATEGORY ID'!$H$1:$I$121,2,FALSE),"")</f>
        <v>59</v>
      </c>
      <c r="BJ46" s="101">
        <f>IF(C46&gt;0,IF(COUNTIF('CATEGORY ID'!$K$1:$K$121,+H46&amp;K46) &gt; 0, +VLOOKUP(+H46&amp;K46,'CATEGORY ID'!$K$1:$L$121,2,FALSE),""),"")</f>
        <v>175</v>
      </c>
      <c r="BK46" s="101" t="str">
        <f>IF(C46&gt;0,IF(COUNTIF('CATEGORY ID'!$K$124:$K$165, +VLOOKUP(C46,'STYLE NAMES'!$B:$AE,30,FALSE)) &gt; 0, +VLOOKUP(VLOOKUP(C46,'STYLE NAMES'!$B:$AE,30,FALSE),'CATEGORY ID'!K:M,2,FALSE),""),"")</f>
        <v/>
      </c>
      <c r="BR46" s="101" t="str" cm="1">
        <f t="array" ref="BR46">IF(C46&gt;0,_xlfn.TEXTJOIN(";", TRUE,_xlfn.UNIQUE(_xlfn._xlws.FILTER(BF46:BQ46,(BF46:BQ46&gt;0)),TRUE,FALSE)),"")&amp;";"&amp;BS46</f>
        <v>5;59;175;</v>
      </c>
      <c r="BU46" s="106">
        <f>IF(C46&gt;0,+VLOOKUP($C46,'STYLE NAMES'!$B:$AC,26,FALSE),"")</f>
        <v>99.9</v>
      </c>
      <c r="BV46" s="106">
        <f>IF(C46&gt;0,+VLOOKUP($C46,'STYLE NAMES'!$B:$AC,27,FALSE),"")</f>
        <v>5490</v>
      </c>
      <c r="BW46" s="106">
        <f>IF(C46&gt;0,+VLOOKUP($C46,'STYLE NAMES'!$B:$AC,28,FALSE),"")</f>
        <v>114.88499999999999</v>
      </c>
      <c r="BY46"/>
      <c r="BZ46" s="101">
        <v>99</v>
      </c>
      <c r="CA46" s="137">
        <f t="shared" si="3"/>
        <v>1</v>
      </c>
      <c r="CB46" s="137">
        <f>+VLOOKUP(C46,'[2]STYLES &amp; MODELS MATRIX'!$A:$G,7,FALSE)</f>
        <v>0</v>
      </c>
      <c r="CC46" s="137" t="str">
        <f>+VLOOKUP(C46,'[1]STYLES &amp; SIZE CHARTS'!$A:$H,8,FALSE)</f>
        <v>HP-RUGS1</v>
      </c>
      <c r="CD46" s="137"/>
      <c r="CE46" s="205"/>
      <c r="CF46" s="141"/>
    </row>
    <row r="47" spans="1:84" s="101" customFormat="1" ht="12" customHeight="1" x14ac:dyDescent="0.2">
      <c r="A47" s="102">
        <f t="shared" si="1"/>
        <v>8683711000693</v>
      </c>
      <c r="B47" s="101" t="s">
        <v>2259</v>
      </c>
      <c r="C47" s="101" t="s">
        <v>725</v>
      </c>
      <c r="D47" s="101" t="s">
        <v>726</v>
      </c>
      <c r="E47" s="203" t="s">
        <v>2261</v>
      </c>
      <c r="F47" s="101" t="s">
        <v>785</v>
      </c>
      <c r="G47" s="101" t="str">
        <f>IF(C47&gt;0,+VLOOKUP($C47,'STYLE NAMES'!$B:$AC,4,FALSE),"")</f>
        <v>HORSE</v>
      </c>
      <c r="H47" s="101" t="str">
        <f>IF(C47&gt;0,+VLOOKUP($C47,'STYLE NAMES'!$B:$AC,5,FALSE),"")</f>
        <v>HORSE</v>
      </c>
      <c r="I47" s="101" t="str">
        <f>IF(C47&gt;0,+VLOOKUP($C47,'STYLE NAMES'!$B:$AC,6,FALSE),"")</f>
        <v>RUGS</v>
      </c>
      <c r="J47" s="101" t="str">
        <f>IF(C47&gt;0,+VLOOKUP($C47,'STYLE NAMES'!$B:$AC,7,FALSE),"")</f>
        <v>FULL</v>
      </c>
      <c r="K47" s="101" t="str">
        <f>IF(C47&gt;0,+VLOOKUP($C47,'STYLE NAMES'!$B:$AC,8,FALSE),"")</f>
        <v>FLEECE BLANKETS</v>
      </c>
      <c r="L47" s="101" t="str">
        <f>IF(E47&gt;0,+VLOOKUP($E47,'CODE GENERATOR'!$D:$T,3,FALSE),"")</f>
        <v>W</v>
      </c>
      <c r="M47" s="101" t="str">
        <f>IF(E47&gt;0,+VLOOKUP($E47,'CODE GENERATOR'!$D:$T,4,FALSE),"")</f>
        <v>FLEECE</v>
      </c>
      <c r="N47" s="101" t="str">
        <f>IF(E47&gt;0,+VLOOKUP($E47,'CODE GENERATOR'!$D:$T,6,FALSE),"")</f>
        <v>ELECTRIC BLUE</v>
      </c>
      <c r="O47" s="101" t="str">
        <f>IF(E47&gt;0,+VLOOKUP($E47,'CODE GENERATOR'!$D:$T,7,FALSE),"")</f>
        <v>ORANGE</v>
      </c>
      <c r="P47" s="101" t="str">
        <f t="shared" si="2"/>
        <v>ELECTRIC BLUE/ORANGE</v>
      </c>
      <c r="Q47" s="104" t="str">
        <f>IF(E47&gt;0,+VLOOKUP($E47,'CODE GENERATOR'!$D:$T,11,FALSE),"")</f>
        <v>H.RUGFL_FLC0002</v>
      </c>
      <c r="R47" s="104" t="str">
        <f>IF(E47&gt;0,+VLOOKUP($E47,'CODE GENERATOR'!$D:$T,12,FALSE),"")</f>
        <v>FLC0001ELBORG</v>
      </c>
      <c r="S47" s="104" t="str">
        <f>IF(E47&gt;0,+VLOOKUP($E47,'CODE GENERATOR'!$D:$T,13,FALSE),"")</f>
        <v>H.RUGFL_FLC0002_FLC0001ELBORG</v>
      </c>
      <c r="T47" s="104" t="str">
        <f t="shared" si="0"/>
        <v>H.RUGFL_FLC0002_FLC0001ELBORG_S</v>
      </c>
      <c r="U47" s="105">
        <v>8683711000693</v>
      </c>
      <c r="V47" s="107" t="str" cm="1">
        <f t="array" ref="V47">_xlfn.TEXTJOIN(";", TRUE, _xlfn.UNIQUE(_xlfn._xlws.FILTER(P$3:P$10029, C$3:C$10029=C47)))</f>
        <v>BROWN/ROSE GOLD;ELECTRIC BLUE/ORANGE</v>
      </c>
      <c r="W47" s="107" t="str" cm="1">
        <f t="array" ref="W47">_xlfn.TEXTJOIN(";", TRUE, _xlfn.UNIQUE(_xlfn._xlws.FILTER(F$3:F$10029, C$3:C$10029=C47)))</f>
        <v>S;M;L;XL</v>
      </c>
      <c r="X47" s="101" t="str">
        <f>IF(E47&gt;0,+VLOOKUP($E47,'CODE GENERATOR'!$D:$AC,19,FALSE),0)</f>
        <v>2402_S01_33909</v>
      </c>
      <c r="Y47" s="101" t="str">
        <f>IF(E47&gt;0,+VLOOKUP($E47,'CODE GENERATOR'!$D:$AC,20,FALSE),0)</f>
        <v>2402_S01_33911</v>
      </c>
      <c r="Z47" s="101" t="str">
        <f>IF(E47&gt;0,+VLOOKUP($E47,'CODE GENERATOR'!$D:$AC,21,FALSE),0)</f>
        <v>2402_S01_33912</v>
      </c>
      <c r="AA47" s="101" t="str">
        <f>IF(E47&gt;0,+VLOOKUP($E47,'CODE GENERATOR'!$D:$AC,22,FALSE),0)</f>
        <v>2402_S01_33916</v>
      </c>
      <c r="AB47" s="101" t="str">
        <f>IF(E47&gt;0,+VLOOKUP($E47,'CODE GENERATOR'!$D:$AC,23,FALSE),0)</f>
        <v/>
      </c>
      <c r="AC47" s="101" t="str">
        <f>IF(E47&gt;0,+VLOOKUP($E47,'CODE GENERATOR'!$D:$AC,24,FALSE),0)</f>
        <v/>
      </c>
      <c r="AD47" s="101" t="str">
        <f>IF(E47&gt;0,+VLOOKUP($E47,'CODE GENERATOR'!$D:$AC,25,FALSE),0)</f>
        <v/>
      </c>
      <c r="AE47" s="101" t="str">
        <f>IF(E47&gt;0,+VLOOKUP($E47,'CODE GENERATOR'!$D:$AC,26,FALSE),0)</f>
        <v/>
      </c>
      <c r="AF47" s="149" t="str">
        <f>IF($C47&gt;0,$C47&amp;" "&amp;$P47&amp;" "&amp;+VLOOKUP($C47,'STYLE NAMES'!$B:$AC,10,FALSE),"""")</f>
        <v>WINDSOR ELECTRIC BLUE/ORANGE FLEECE BLANKET WITH COLLAR</v>
      </c>
      <c r="AG47" s="101" t="str">
        <f>"Enjoy our "&amp;(AF47)&amp;"; "&amp;IF(C47&gt;0,+VLOOKUP($C47,'STYLE NAMES'!$B:$AC,11,FALSE),"")</f>
        <v>Enjoy our WINDSOR ELECTRIC BLUE/ORANGE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v>
      </c>
      <c r="AH47" s="101" t="str">
        <f>IF(C47&gt;0,+VLOOKUP($C47,'STYLE NAMES'!$B:$AC,12,FALSE),"")</f>
        <v xml:space="preserve">*High density fleece fabric
*Super soft hand feel
*Keeps warmer with respect to traditional standard density fleece blankets
Composition:
100% Polyester
</v>
      </c>
      <c r="AI47" s="101" t="str">
        <f>IF(C47&gt;0,+VLOOKUP($C47,'STYLE NAMES'!$B:$AC,13,FALSE),"")</f>
        <v>Machine Wash at 30°C
Mild process
Do not bleach
Do NOT Tumble Dry</v>
      </c>
      <c r="AJ47" s="149" t="str">
        <f>IF($C47&gt;0,$C47&amp;" "&amp;$P47&amp;" "&amp;+VLOOKUP($C47,'STYLE NAMES'!$B:$AC,14,FALSE),"""")</f>
        <v>WINDSOR ELECTRIC BLUE/ORANGE YAKALI POLAR BLANKET</v>
      </c>
      <c r="AK47" s="149" t="str">
        <f>"Cavalier SanMarco tarafından tasarlanan "&amp;(AJ47)&amp;"; "&amp;IF(C47&gt;0,+VLOOKUP($C47,'STYLE NAMES'!$B:$AC,15,FALSE),"")</f>
        <v>Cavalier SanMarco tarafından tasarlanan WINDSOR ELECTRIC BLUE/ORANGE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v>
      </c>
      <c r="AL47" s="149" t="str">
        <f>IF(C47&gt;0,+VLOOKUP($C47,'STYLE NAMES'!$B:$AC,16,FALSE),"")</f>
        <v>*Yüksek denye polar kumaş
*Süper yumuşak tuşe
*Geleneksel standart denye polar blanketlere göre daha sıcak tutar
Kompozisyon:
%100 Polyester</v>
      </c>
      <c r="AM47" s="149" t="str">
        <f>IF(C47&gt;0,+VLOOKUP($C47,'STYLE NAMES'!$B:$AC,17,FALSE),"")</f>
        <v>Makinede 30°C' de Yıkayın
Hassas Yıkama
Çamaşır suyu kullanmayın
Kurutma Makinesinde Kurutmayın</v>
      </c>
      <c r="AN47" s="149" t="str">
        <f>IF($C47&gt;0,$C47&amp;" "&amp;$P47&amp;" "&amp;+VLOOKUP($C47,'STYLE NAMES'!$B:$AC,18,FALSE),"""")</f>
        <v>WINDSOR ELECTRIC BLUE/ORANGE COPERTA IN PILE CON COLLETTO</v>
      </c>
      <c r="AO47" s="101" t="str">
        <f>"Disegnato da Cavalier SanMarco "&amp;(AN47)&amp;"; "&amp;IF(C47&gt;0,+VLOOKUP($C47,'STYLE NAMES'!$B:$AC,19,FALSE),"")</f>
        <v>Disegnato da Cavalier SanMarco WINDSOR ELECTRIC BLUE/ORANGE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v>
      </c>
      <c r="AP47" s="101" t="str">
        <f>IF(C47&gt;0,+VLOOKUP($C47,'STYLE NAMES'!$B:$AC,20,FALSE),"")</f>
        <v>Tessuto in pile ad alta densità
Sensazione super morbida al tatto 
Mantiene più caldo rispetto alle tradizionali coperte in pile a densità standard 
Composizione: 
100% Poliestere</v>
      </c>
      <c r="AQ47" s="101" t="str">
        <f>IF(C47&gt;0,+VLOOKUP($C47,'STYLE NAMES'!$B:$AC,21,FALSE),"")</f>
        <v>Lavare in lavatrice a 30°C Ciclo delicato 
Non candeggiare 
Non asciugare in asciugatrice</v>
      </c>
      <c r="AR47" s="101">
        <f>IF(D47&gt;0,+VLOOKUP($C47,'STYLE NAMES'!$B:$AC,22,FALSE),"")</f>
        <v>0</v>
      </c>
      <c r="AS47" s="101">
        <f>IF(E47&gt;0,+VLOOKUP($C47,'STYLE NAMES'!$B:$AC,23,FALSE),"")</f>
        <v>0</v>
      </c>
      <c r="AT47" s="101">
        <f>IF(F47&gt;0,+VLOOKUP($C47,'STYLE NAMES'!$B:$AC,24,FALSE),"")</f>
        <v>0</v>
      </c>
      <c r="AU47" s="101">
        <f>IF(G47&gt;0,+VLOOKUP($C47,'STYLE NAMES'!$B:$AC,25,FALSE),"")</f>
        <v>0</v>
      </c>
      <c r="AV47" s="101">
        <f>+VLOOKUP($S47,'CODE GENERATOR'!$P:$AM,15,FALSE)</f>
        <v>0</v>
      </c>
      <c r="AW47" s="101">
        <f>+VLOOKUP($S47,'CODE GENERATOR'!$P:$AM,16,FALSE)</f>
        <v>0</v>
      </c>
      <c r="AX47" s="101">
        <f>+VLOOKUP($S47,'CODE GENERATOR'!$P:$AM,17,FALSE)</f>
        <v>0</v>
      </c>
      <c r="AY47" s="101">
        <f>+VLOOKUP($S47,'CODE GENERATOR'!$P:$AM,18,FALSE)</f>
        <v>0</v>
      </c>
      <c r="AZ47" s="101">
        <f>+VLOOKUP($S47,'CODE GENERATOR'!$P:$AM,19,FALSE)</f>
        <v>0</v>
      </c>
      <c r="BA47" s="101">
        <f>+VLOOKUP($S47,'CODE GENERATOR'!$P:$AM,20,FALSE)</f>
        <v>0</v>
      </c>
      <c r="BB47" s="101">
        <f>+VLOOKUP($S47,'CODE GENERATOR'!$P:$AM,21,FALSE)</f>
        <v>0</v>
      </c>
      <c r="BC47" s="101">
        <f>+VLOOKUP($S47,'CODE GENERATOR'!$P:$AM,22,FALSE)</f>
        <v>0</v>
      </c>
      <c r="BD47" s="101">
        <f>+VLOOKUP($S47,'CODE GENERATOR'!$P:$AM,23,FALSE)</f>
        <v>0</v>
      </c>
      <c r="BE47" s="101">
        <f>+VLOOKUP($S47,'CODE GENERATOR'!$P:$AM,24,FALSE)</f>
        <v>0</v>
      </c>
      <c r="BF47" s="101">
        <f>IF(C47&gt;0,+VLOOKUP(G47,'CATEGORY ID'!$A$1:$L$118,3,FALSE),"")</f>
        <v>5</v>
      </c>
      <c r="BG47" s="101">
        <f>IF(C47&gt;0,+VLOOKUP(H47,'CATEGORY ID'!$D$1:$L$118,3,FALSE),"")</f>
        <v>5</v>
      </c>
      <c r="BH47" s="101">
        <f>IF(C47&gt;0,+VLOOKUP((+H47&amp;I47),'CATEGORY ID'!$H$1:$I$121,2,FALSE),"")</f>
        <v>59</v>
      </c>
      <c r="BJ47" s="101">
        <f>IF(C47&gt;0,IF(COUNTIF('CATEGORY ID'!$K$1:$K$121,+H47&amp;K47) &gt; 0, +VLOOKUP(+H47&amp;K47,'CATEGORY ID'!$K$1:$L$121,2,FALSE),""),"")</f>
        <v>175</v>
      </c>
      <c r="BK47" s="101" t="str">
        <f>IF(C47&gt;0,IF(COUNTIF('CATEGORY ID'!$K$124:$K$165, +VLOOKUP(C47,'STYLE NAMES'!$B:$AE,30,FALSE)) &gt; 0, +VLOOKUP(VLOOKUP(C47,'STYLE NAMES'!$B:$AE,30,FALSE),'CATEGORY ID'!K:M,2,FALSE),""),"")</f>
        <v/>
      </c>
      <c r="BR47" s="101" t="str" cm="1">
        <f t="array" ref="BR47">IF(C47&gt;0,_xlfn.TEXTJOIN(";", TRUE,_xlfn.UNIQUE(_xlfn._xlws.FILTER(BF47:BQ47,(BF47:BQ47&gt;0)),TRUE,FALSE)),"")&amp;";"&amp;BS47</f>
        <v>5;59;175;</v>
      </c>
      <c r="BU47" s="106">
        <f>IF(C47&gt;0,+VLOOKUP($C47,'STYLE NAMES'!$B:$AC,26,FALSE),"")</f>
        <v>99.9</v>
      </c>
      <c r="BV47" s="106">
        <f>IF(C47&gt;0,+VLOOKUP($C47,'STYLE NAMES'!$B:$AC,27,FALSE),"")</f>
        <v>5490</v>
      </c>
      <c r="BW47" s="106">
        <f>IF(C47&gt;0,+VLOOKUP($C47,'STYLE NAMES'!$B:$AC,28,FALSE),"")</f>
        <v>114.88499999999999</v>
      </c>
      <c r="BY47"/>
      <c r="BZ47" s="101">
        <v>99</v>
      </c>
      <c r="CA47" s="137">
        <f t="shared" si="3"/>
        <v>1</v>
      </c>
      <c r="CB47" s="137">
        <f>+VLOOKUP(C47,'[2]STYLES &amp; MODELS MATRIX'!$A:$G,7,FALSE)</f>
        <v>0</v>
      </c>
      <c r="CC47" s="137" t="str">
        <f>+VLOOKUP(C47,'[1]STYLES &amp; SIZE CHARTS'!$A:$H,8,FALSE)</f>
        <v>HP-RUGS1</v>
      </c>
      <c r="CD47" s="137"/>
      <c r="CE47" s="205"/>
      <c r="CF47" s="141"/>
    </row>
    <row r="48" spans="1:84" s="101" customFormat="1" ht="12" customHeight="1" x14ac:dyDescent="0.2">
      <c r="A48" s="102">
        <f t="shared" si="1"/>
        <v>8683711000709</v>
      </c>
      <c r="B48" s="101" t="s">
        <v>2259</v>
      </c>
      <c r="C48" s="101" t="s">
        <v>725</v>
      </c>
      <c r="D48" s="101" t="s">
        <v>726</v>
      </c>
      <c r="E48" s="203" t="s">
        <v>2261</v>
      </c>
      <c r="F48" s="101" t="s">
        <v>2247</v>
      </c>
      <c r="G48" s="101" t="str">
        <f>IF(C48&gt;0,+VLOOKUP($C48,'STYLE NAMES'!$B:$AC,4,FALSE),"")</f>
        <v>HORSE</v>
      </c>
      <c r="H48" s="101" t="str">
        <f>IF(C48&gt;0,+VLOOKUP($C48,'STYLE NAMES'!$B:$AC,5,FALSE),"")</f>
        <v>HORSE</v>
      </c>
      <c r="I48" s="101" t="str">
        <f>IF(C48&gt;0,+VLOOKUP($C48,'STYLE NAMES'!$B:$AC,6,FALSE),"")</f>
        <v>RUGS</v>
      </c>
      <c r="J48" s="101" t="str">
        <f>IF(C48&gt;0,+VLOOKUP($C48,'STYLE NAMES'!$B:$AC,7,FALSE),"")</f>
        <v>FULL</v>
      </c>
      <c r="K48" s="101" t="str">
        <f>IF(C48&gt;0,+VLOOKUP($C48,'STYLE NAMES'!$B:$AC,8,FALSE),"")</f>
        <v>FLEECE BLANKETS</v>
      </c>
      <c r="L48" s="101" t="str">
        <f>IF(E48&gt;0,+VLOOKUP($E48,'CODE GENERATOR'!$D:$T,3,FALSE),"")</f>
        <v>W</v>
      </c>
      <c r="M48" s="101" t="str">
        <f>IF(E48&gt;0,+VLOOKUP($E48,'CODE GENERATOR'!$D:$T,4,FALSE),"")</f>
        <v>FLEECE</v>
      </c>
      <c r="N48" s="101" t="str">
        <f>IF(E48&gt;0,+VLOOKUP($E48,'CODE GENERATOR'!$D:$T,6,FALSE),"")</f>
        <v>ELECTRIC BLUE</v>
      </c>
      <c r="O48" s="101" t="str">
        <f>IF(E48&gt;0,+VLOOKUP($E48,'CODE GENERATOR'!$D:$T,7,FALSE),"")</f>
        <v>ORANGE</v>
      </c>
      <c r="P48" s="101" t="str">
        <f t="shared" si="2"/>
        <v>ELECTRIC BLUE/ORANGE</v>
      </c>
      <c r="Q48" s="104" t="str">
        <f>IF(E48&gt;0,+VLOOKUP($E48,'CODE GENERATOR'!$D:$T,11,FALSE),"")</f>
        <v>H.RUGFL_FLC0002</v>
      </c>
      <c r="R48" s="104" t="str">
        <f>IF(E48&gt;0,+VLOOKUP($E48,'CODE GENERATOR'!$D:$T,12,FALSE),"")</f>
        <v>FLC0001ELBORG</v>
      </c>
      <c r="S48" s="104" t="str">
        <f>IF(E48&gt;0,+VLOOKUP($E48,'CODE GENERATOR'!$D:$T,13,FALSE),"")</f>
        <v>H.RUGFL_FLC0002_FLC0001ELBORG</v>
      </c>
      <c r="T48" s="104" t="str">
        <f t="shared" si="0"/>
        <v>H.RUGFL_FLC0002_FLC0001ELBORG_M</v>
      </c>
      <c r="U48" s="105">
        <v>8683711000709</v>
      </c>
      <c r="V48" s="107" t="str" cm="1">
        <f t="array" ref="V48">_xlfn.TEXTJOIN(";", TRUE, _xlfn.UNIQUE(_xlfn._xlws.FILTER(P$3:P$10029, C$3:C$10029=C48)))</f>
        <v>BROWN/ROSE GOLD;ELECTRIC BLUE/ORANGE</v>
      </c>
      <c r="W48" s="107" t="str" cm="1">
        <f t="array" ref="W48">_xlfn.TEXTJOIN(";", TRUE, _xlfn.UNIQUE(_xlfn._xlws.FILTER(F$3:F$10029, C$3:C$10029=C48)))</f>
        <v>S;M;L;XL</v>
      </c>
      <c r="X48" s="101" t="str">
        <f>IF(E48&gt;0,+VLOOKUP($E48,'CODE GENERATOR'!$D:$AC,19,FALSE),0)</f>
        <v>2402_S01_33909</v>
      </c>
      <c r="Y48" s="101" t="str">
        <f>IF(E48&gt;0,+VLOOKUP($E48,'CODE GENERATOR'!$D:$AC,20,FALSE),0)</f>
        <v>2402_S01_33911</v>
      </c>
      <c r="Z48" s="101" t="str">
        <f>IF(E48&gt;0,+VLOOKUP($E48,'CODE GENERATOR'!$D:$AC,21,FALSE),0)</f>
        <v>2402_S01_33912</v>
      </c>
      <c r="AA48" s="101" t="str">
        <f>IF(E48&gt;0,+VLOOKUP($E48,'CODE GENERATOR'!$D:$AC,22,FALSE),0)</f>
        <v>2402_S01_33916</v>
      </c>
      <c r="AB48" s="101" t="str">
        <f>IF(E48&gt;0,+VLOOKUP($E48,'CODE GENERATOR'!$D:$AC,23,FALSE),0)</f>
        <v/>
      </c>
      <c r="AC48" s="101" t="str">
        <f>IF(E48&gt;0,+VLOOKUP($E48,'CODE GENERATOR'!$D:$AC,24,FALSE),0)</f>
        <v/>
      </c>
      <c r="AD48" s="101" t="str">
        <f>IF(E48&gt;0,+VLOOKUP($E48,'CODE GENERATOR'!$D:$AC,25,FALSE),0)</f>
        <v/>
      </c>
      <c r="AE48" s="101" t="str">
        <f>IF(E48&gt;0,+VLOOKUP($E48,'CODE GENERATOR'!$D:$AC,26,FALSE),0)</f>
        <v/>
      </c>
      <c r="AF48" s="149" t="str">
        <f>IF($C48&gt;0,$C48&amp;" "&amp;$P48&amp;" "&amp;+VLOOKUP($C48,'STYLE NAMES'!$B:$AC,10,FALSE),"""")</f>
        <v>WINDSOR ELECTRIC BLUE/ORANGE FLEECE BLANKET WITH COLLAR</v>
      </c>
      <c r="AG48" s="101" t="str">
        <f>"Enjoy our "&amp;(AF48)&amp;"; "&amp;IF(C48&gt;0,+VLOOKUP($C48,'STYLE NAMES'!$B:$AC,11,FALSE),"")</f>
        <v>Enjoy our WINDSOR ELECTRIC BLUE/ORANGE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v>
      </c>
      <c r="AH48" s="101" t="str">
        <f>IF(C48&gt;0,+VLOOKUP($C48,'STYLE NAMES'!$B:$AC,12,FALSE),"")</f>
        <v xml:space="preserve">*High density fleece fabric
*Super soft hand feel
*Keeps warmer with respect to traditional standard density fleece blankets
Composition:
100% Polyester
</v>
      </c>
      <c r="AI48" s="101" t="str">
        <f>IF(C48&gt;0,+VLOOKUP($C48,'STYLE NAMES'!$B:$AC,13,FALSE),"")</f>
        <v>Machine Wash at 30°C
Mild process
Do not bleach
Do NOT Tumble Dry</v>
      </c>
      <c r="AJ48" s="149" t="str">
        <f>IF($C48&gt;0,$C48&amp;" "&amp;$P48&amp;" "&amp;+VLOOKUP($C48,'STYLE NAMES'!$B:$AC,14,FALSE),"""")</f>
        <v>WINDSOR ELECTRIC BLUE/ORANGE YAKALI POLAR BLANKET</v>
      </c>
      <c r="AK48" s="149" t="str">
        <f>"Cavalier SanMarco tarafından tasarlanan "&amp;(AJ48)&amp;"; "&amp;IF(C48&gt;0,+VLOOKUP($C48,'STYLE NAMES'!$B:$AC,15,FALSE),"")</f>
        <v>Cavalier SanMarco tarafından tasarlanan WINDSOR ELECTRIC BLUE/ORANGE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v>
      </c>
      <c r="AL48" s="149" t="str">
        <f>IF(C48&gt;0,+VLOOKUP($C48,'STYLE NAMES'!$B:$AC,16,FALSE),"")</f>
        <v>*Yüksek denye polar kumaş
*Süper yumuşak tuşe
*Geleneksel standart denye polar blanketlere göre daha sıcak tutar
Kompozisyon:
%100 Polyester</v>
      </c>
      <c r="AM48" s="149" t="str">
        <f>IF(C48&gt;0,+VLOOKUP($C48,'STYLE NAMES'!$B:$AC,17,FALSE),"")</f>
        <v>Makinede 30°C' de Yıkayın
Hassas Yıkama
Çamaşır suyu kullanmayın
Kurutma Makinesinde Kurutmayın</v>
      </c>
      <c r="AN48" s="149" t="str">
        <f>IF($C48&gt;0,$C48&amp;" "&amp;$P48&amp;" "&amp;+VLOOKUP($C48,'STYLE NAMES'!$B:$AC,18,FALSE),"""")</f>
        <v>WINDSOR ELECTRIC BLUE/ORANGE COPERTA IN PILE CON COLLETTO</v>
      </c>
      <c r="AO48" s="101" t="str">
        <f>"Disegnato da Cavalier SanMarco "&amp;(AN48)&amp;"; "&amp;IF(C48&gt;0,+VLOOKUP($C48,'STYLE NAMES'!$B:$AC,19,FALSE),"")</f>
        <v>Disegnato da Cavalier SanMarco WINDSOR ELECTRIC BLUE/ORANGE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v>
      </c>
      <c r="AP48" s="101" t="str">
        <f>IF(C48&gt;0,+VLOOKUP($C48,'STYLE NAMES'!$B:$AC,20,FALSE),"")</f>
        <v>Tessuto in pile ad alta densità
Sensazione super morbida al tatto 
Mantiene più caldo rispetto alle tradizionali coperte in pile a densità standard 
Composizione: 
100% Poliestere</v>
      </c>
      <c r="AQ48" s="101" t="str">
        <f>IF(C48&gt;0,+VLOOKUP($C48,'STYLE NAMES'!$B:$AC,21,FALSE),"")</f>
        <v>Lavare in lavatrice a 30°C Ciclo delicato 
Non candeggiare 
Non asciugare in asciugatrice</v>
      </c>
      <c r="AR48" s="101">
        <f>IF(D48&gt;0,+VLOOKUP($C48,'STYLE NAMES'!$B:$AC,22,FALSE),"")</f>
        <v>0</v>
      </c>
      <c r="AS48" s="101">
        <f>IF(E48&gt;0,+VLOOKUP($C48,'STYLE NAMES'!$B:$AC,23,FALSE),"")</f>
        <v>0</v>
      </c>
      <c r="AT48" s="101">
        <f>IF(F48&gt;0,+VLOOKUP($C48,'STYLE NAMES'!$B:$AC,24,FALSE),"")</f>
        <v>0</v>
      </c>
      <c r="AU48" s="101">
        <f>IF(G48&gt;0,+VLOOKUP($C48,'STYLE NAMES'!$B:$AC,25,FALSE),"")</f>
        <v>0</v>
      </c>
      <c r="AV48" s="101">
        <f>+VLOOKUP($S48,'CODE GENERATOR'!$P:$AM,15,FALSE)</f>
        <v>0</v>
      </c>
      <c r="AW48" s="101">
        <f>+VLOOKUP($S48,'CODE GENERATOR'!$P:$AM,16,FALSE)</f>
        <v>0</v>
      </c>
      <c r="AX48" s="101">
        <f>+VLOOKUP($S48,'CODE GENERATOR'!$P:$AM,17,FALSE)</f>
        <v>0</v>
      </c>
      <c r="AY48" s="101">
        <f>+VLOOKUP($S48,'CODE GENERATOR'!$P:$AM,18,FALSE)</f>
        <v>0</v>
      </c>
      <c r="AZ48" s="101">
        <f>+VLOOKUP($S48,'CODE GENERATOR'!$P:$AM,19,FALSE)</f>
        <v>0</v>
      </c>
      <c r="BA48" s="101">
        <f>+VLOOKUP($S48,'CODE GENERATOR'!$P:$AM,20,FALSE)</f>
        <v>0</v>
      </c>
      <c r="BB48" s="101">
        <f>+VLOOKUP($S48,'CODE GENERATOR'!$P:$AM,21,FALSE)</f>
        <v>0</v>
      </c>
      <c r="BC48" s="101">
        <f>+VLOOKUP($S48,'CODE GENERATOR'!$P:$AM,22,FALSE)</f>
        <v>0</v>
      </c>
      <c r="BD48" s="101">
        <f>+VLOOKUP($S48,'CODE GENERATOR'!$P:$AM,23,FALSE)</f>
        <v>0</v>
      </c>
      <c r="BE48" s="101">
        <f>+VLOOKUP($S48,'CODE GENERATOR'!$P:$AM,24,FALSE)</f>
        <v>0</v>
      </c>
      <c r="BF48" s="101">
        <f>IF(C48&gt;0,+VLOOKUP(G48,'CATEGORY ID'!$A$1:$L$118,3,FALSE),"")</f>
        <v>5</v>
      </c>
      <c r="BG48" s="101">
        <f>IF(C48&gt;0,+VLOOKUP(H48,'CATEGORY ID'!$D$1:$L$118,3,FALSE),"")</f>
        <v>5</v>
      </c>
      <c r="BH48" s="101">
        <f>IF(C48&gt;0,+VLOOKUP((+H48&amp;I48),'CATEGORY ID'!$H$1:$I$121,2,FALSE),"")</f>
        <v>59</v>
      </c>
      <c r="BJ48" s="101">
        <f>IF(C48&gt;0,IF(COUNTIF('CATEGORY ID'!$K$1:$K$121,+H48&amp;K48) &gt; 0, +VLOOKUP(+H48&amp;K48,'CATEGORY ID'!$K$1:$L$121,2,FALSE),""),"")</f>
        <v>175</v>
      </c>
      <c r="BK48" s="101" t="str">
        <f>IF(C48&gt;0,IF(COUNTIF('CATEGORY ID'!$K$124:$K$165, +VLOOKUP(C48,'STYLE NAMES'!$B:$AE,30,FALSE)) &gt; 0, +VLOOKUP(VLOOKUP(C48,'STYLE NAMES'!$B:$AE,30,FALSE),'CATEGORY ID'!K:M,2,FALSE),""),"")</f>
        <v/>
      </c>
      <c r="BR48" s="101" t="str" cm="1">
        <f t="array" ref="BR48">IF(C48&gt;0,_xlfn.TEXTJOIN(";", TRUE,_xlfn.UNIQUE(_xlfn._xlws.FILTER(BF48:BQ48,(BF48:BQ48&gt;0)),TRUE,FALSE)),"")&amp;";"&amp;BS48</f>
        <v>5;59;175;</v>
      </c>
      <c r="BU48" s="106">
        <f>IF(C48&gt;0,+VLOOKUP($C48,'STYLE NAMES'!$B:$AC,26,FALSE),"")</f>
        <v>99.9</v>
      </c>
      <c r="BV48" s="106">
        <f>IF(C48&gt;0,+VLOOKUP($C48,'STYLE NAMES'!$B:$AC,27,FALSE),"")</f>
        <v>5490</v>
      </c>
      <c r="BW48" s="106">
        <f>IF(C48&gt;0,+VLOOKUP($C48,'STYLE NAMES'!$B:$AC,28,FALSE),"")</f>
        <v>114.88499999999999</v>
      </c>
      <c r="BY48"/>
      <c r="BZ48" s="101">
        <v>99</v>
      </c>
      <c r="CA48" s="137">
        <f t="shared" si="3"/>
        <v>1</v>
      </c>
      <c r="CB48" s="137">
        <f>+VLOOKUP(C48,'[2]STYLES &amp; MODELS MATRIX'!$A:$G,7,FALSE)</f>
        <v>0</v>
      </c>
      <c r="CC48" s="137" t="str">
        <f>+VLOOKUP(C48,'[1]STYLES &amp; SIZE CHARTS'!$A:$H,8,FALSE)</f>
        <v>HP-RUGS1</v>
      </c>
      <c r="CD48" s="137"/>
      <c r="CE48" s="205"/>
      <c r="CF48" s="141"/>
    </row>
    <row r="49" spans="1:84" s="101" customFormat="1" ht="12" customHeight="1" x14ac:dyDescent="0.2">
      <c r="A49" s="102">
        <f t="shared" si="1"/>
        <v>8683711000716</v>
      </c>
      <c r="B49" s="101" t="s">
        <v>2259</v>
      </c>
      <c r="C49" s="101" t="s">
        <v>725</v>
      </c>
      <c r="D49" s="101" t="s">
        <v>726</v>
      </c>
      <c r="E49" s="203" t="s">
        <v>2261</v>
      </c>
      <c r="F49" s="101" t="s">
        <v>2248</v>
      </c>
      <c r="G49" s="101" t="str">
        <f>IF(C49&gt;0,+VLOOKUP($C49,'STYLE NAMES'!$B:$AC,4,FALSE),"")</f>
        <v>HORSE</v>
      </c>
      <c r="H49" s="101" t="str">
        <f>IF(C49&gt;0,+VLOOKUP($C49,'STYLE NAMES'!$B:$AC,5,FALSE),"")</f>
        <v>HORSE</v>
      </c>
      <c r="I49" s="101" t="str">
        <f>IF(C49&gt;0,+VLOOKUP($C49,'STYLE NAMES'!$B:$AC,6,FALSE),"")</f>
        <v>RUGS</v>
      </c>
      <c r="J49" s="101" t="str">
        <f>IF(C49&gt;0,+VLOOKUP($C49,'STYLE NAMES'!$B:$AC,7,FALSE),"")</f>
        <v>FULL</v>
      </c>
      <c r="K49" s="101" t="str">
        <f>IF(C49&gt;0,+VLOOKUP($C49,'STYLE NAMES'!$B:$AC,8,FALSE),"")</f>
        <v>FLEECE BLANKETS</v>
      </c>
      <c r="L49" s="101" t="str">
        <f>IF(E49&gt;0,+VLOOKUP($E49,'CODE GENERATOR'!$D:$T,3,FALSE),"")</f>
        <v>W</v>
      </c>
      <c r="M49" s="101" t="str">
        <f>IF(E49&gt;0,+VLOOKUP($E49,'CODE GENERATOR'!$D:$T,4,FALSE),"")</f>
        <v>FLEECE</v>
      </c>
      <c r="N49" s="101" t="str">
        <f>IF(E49&gt;0,+VLOOKUP($E49,'CODE GENERATOR'!$D:$T,6,FALSE),"")</f>
        <v>ELECTRIC BLUE</v>
      </c>
      <c r="O49" s="101" t="str">
        <f>IF(E49&gt;0,+VLOOKUP($E49,'CODE GENERATOR'!$D:$T,7,FALSE),"")</f>
        <v>ORANGE</v>
      </c>
      <c r="P49" s="101" t="str">
        <f t="shared" si="2"/>
        <v>ELECTRIC BLUE/ORANGE</v>
      </c>
      <c r="Q49" s="104" t="str">
        <f>IF(E49&gt;0,+VLOOKUP($E49,'CODE GENERATOR'!$D:$T,11,FALSE),"")</f>
        <v>H.RUGFL_FLC0002</v>
      </c>
      <c r="R49" s="104" t="str">
        <f>IF(E49&gt;0,+VLOOKUP($E49,'CODE GENERATOR'!$D:$T,12,FALSE),"")</f>
        <v>FLC0001ELBORG</v>
      </c>
      <c r="S49" s="104" t="str">
        <f>IF(E49&gt;0,+VLOOKUP($E49,'CODE GENERATOR'!$D:$T,13,FALSE),"")</f>
        <v>H.RUGFL_FLC0002_FLC0001ELBORG</v>
      </c>
      <c r="T49" s="104" t="str">
        <f t="shared" si="0"/>
        <v>H.RUGFL_FLC0002_FLC0001ELBORG_L</v>
      </c>
      <c r="U49" s="105">
        <v>8683711000716</v>
      </c>
      <c r="V49" s="107" t="str" cm="1">
        <f t="array" ref="V49">_xlfn.TEXTJOIN(";", TRUE, _xlfn.UNIQUE(_xlfn._xlws.FILTER(P$3:P$10029, C$3:C$10029=C49)))</f>
        <v>BROWN/ROSE GOLD;ELECTRIC BLUE/ORANGE</v>
      </c>
      <c r="W49" s="107" t="str" cm="1">
        <f t="array" ref="W49">_xlfn.TEXTJOIN(";", TRUE, _xlfn.UNIQUE(_xlfn._xlws.FILTER(F$3:F$10029, C$3:C$10029=C49)))</f>
        <v>S;M;L;XL</v>
      </c>
      <c r="X49" s="101" t="str">
        <f>IF(E49&gt;0,+VLOOKUP($E49,'CODE GENERATOR'!$D:$AC,19,FALSE),0)</f>
        <v>2402_S01_33909</v>
      </c>
      <c r="Y49" s="101" t="str">
        <f>IF(E49&gt;0,+VLOOKUP($E49,'CODE GENERATOR'!$D:$AC,20,FALSE),0)</f>
        <v>2402_S01_33911</v>
      </c>
      <c r="Z49" s="101" t="str">
        <f>IF(E49&gt;0,+VLOOKUP($E49,'CODE GENERATOR'!$D:$AC,21,FALSE),0)</f>
        <v>2402_S01_33912</v>
      </c>
      <c r="AA49" s="101" t="str">
        <f>IF(E49&gt;0,+VLOOKUP($E49,'CODE GENERATOR'!$D:$AC,22,FALSE),0)</f>
        <v>2402_S01_33916</v>
      </c>
      <c r="AB49" s="101" t="str">
        <f>IF(E49&gt;0,+VLOOKUP($E49,'CODE GENERATOR'!$D:$AC,23,FALSE),0)</f>
        <v/>
      </c>
      <c r="AC49" s="101" t="str">
        <f>IF(E49&gt;0,+VLOOKUP($E49,'CODE GENERATOR'!$D:$AC,24,FALSE),0)</f>
        <v/>
      </c>
      <c r="AD49" s="101" t="str">
        <f>IF(E49&gt;0,+VLOOKUP($E49,'CODE GENERATOR'!$D:$AC,25,FALSE),0)</f>
        <v/>
      </c>
      <c r="AE49" s="101" t="str">
        <f>IF(E49&gt;0,+VLOOKUP($E49,'CODE GENERATOR'!$D:$AC,26,FALSE),0)</f>
        <v/>
      </c>
      <c r="AF49" s="149" t="str">
        <f>IF($C49&gt;0,$C49&amp;" "&amp;$P49&amp;" "&amp;+VLOOKUP($C49,'STYLE NAMES'!$B:$AC,10,FALSE),"""")</f>
        <v>WINDSOR ELECTRIC BLUE/ORANGE FLEECE BLANKET WITH COLLAR</v>
      </c>
      <c r="AG49" s="101" t="str">
        <f>"Enjoy our "&amp;(AF49)&amp;"; "&amp;IF(C49&gt;0,+VLOOKUP($C49,'STYLE NAMES'!$B:$AC,11,FALSE),"")</f>
        <v>Enjoy our WINDSOR ELECTRIC BLUE/ORANGE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v>
      </c>
      <c r="AH49" s="101" t="str">
        <f>IF(C49&gt;0,+VLOOKUP($C49,'STYLE NAMES'!$B:$AC,12,FALSE),"")</f>
        <v xml:space="preserve">*High density fleece fabric
*Super soft hand feel
*Keeps warmer with respect to traditional standard density fleece blankets
Composition:
100% Polyester
</v>
      </c>
      <c r="AI49" s="101" t="str">
        <f>IF(C49&gt;0,+VLOOKUP($C49,'STYLE NAMES'!$B:$AC,13,FALSE),"")</f>
        <v>Machine Wash at 30°C
Mild process
Do not bleach
Do NOT Tumble Dry</v>
      </c>
      <c r="AJ49" s="149" t="str">
        <f>IF($C49&gt;0,$C49&amp;" "&amp;$P49&amp;" "&amp;+VLOOKUP($C49,'STYLE NAMES'!$B:$AC,14,FALSE),"""")</f>
        <v>WINDSOR ELECTRIC BLUE/ORANGE YAKALI POLAR BLANKET</v>
      </c>
      <c r="AK49" s="149" t="str">
        <f>"Cavalier SanMarco tarafından tasarlanan "&amp;(AJ49)&amp;"; "&amp;IF(C49&gt;0,+VLOOKUP($C49,'STYLE NAMES'!$B:$AC,15,FALSE),"")</f>
        <v>Cavalier SanMarco tarafından tasarlanan WINDSOR ELECTRIC BLUE/ORANGE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v>
      </c>
      <c r="AL49" s="149" t="str">
        <f>IF(C49&gt;0,+VLOOKUP($C49,'STYLE NAMES'!$B:$AC,16,FALSE),"")</f>
        <v>*Yüksek denye polar kumaş
*Süper yumuşak tuşe
*Geleneksel standart denye polar blanketlere göre daha sıcak tutar
Kompozisyon:
%100 Polyester</v>
      </c>
      <c r="AM49" s="149" t="str">
        <f>IF(C49&gt;0,+VLOOKUP($C49,'STYLE NAMES'!$B:$AC,17,FALSE),"")</f>
        <v>Makinede 30°C' de Yıkayın
Hassas Yıkama
Çamaşır suyu kullanmayın
Kurutma Makinesinde Kurutmayın</v>
      </c>
      <c r="AN49" s="149" t="str">
        <f>IF($C49&gt;0,$C49&amp;" "&amp;$P49&amp;" "&amp;+VLOOKUP($C49,'STYLE NAMES'!$B:$AC,18,FALSE),"""")</f>
        <v>WINDSOR ELECTRIC BLUE/ORANGE COPERTA IN PILE CON COLLETTO</v>
      </c>
      <c r="AO49" s="101" t="str">
        <f>"Disegnato da Cavalier SanMarco "&amp;(AN49)&amp;"; "&amp;IF(C49&gt;0,+VLOOKUP($C49,'STYLE NAMES'!$B:$AC,19,FALSE),"")</f>
        <v>Disegnato da Cavalier SanMarco WINDSOR ELECTRIC BLUE/ORANGE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v>
      </c>
      <c r="AP49" s="101" t="str">
        <f>IF(C49&gt;0,+VLOOKUP($C49,'STYLE NAMES'!$B:$AC,20,FALSE),"")</f>
        <v>Tessuto in pile ad alta densità
Sensazione super morbida al tatto 
Mantiene più caldo rispetto alle tradizionali coperte in pile a densità standard 
Composizione: 
100% Poliestere</v>
      </c>
      <c r="AQ49" s="101" t="str">
        <f>IF(C49&gt;0,+VLOOKUP($C49,'STYLE NAMES'!$B:$AC,21,FALSE),"")</f>
        <v>Lavare in lavatrice a 30°C Ciclo delicato 
Non candeggiare 
Non asciugare in asciugatrice</v>
      </c>
      <c r="AR49" s="101">
        <f>IF(D49&gt;0,+VLOOKUP($C49,'STYLE NAMES'!$B:$AC,22,FALSE),"")</f>
        <v>0</v>
      </c>
      <c r="AS49" s="101">
        <f>IF(E49&gt;0,+VLOOKUP($C49,'STYLE NAMES'!$B:$AC,23,FALSE),"")</f>
        <v>0</v>
      </c>
      <c r="AT49" s="101">
        <f>IF(F49&gt;0,+VLOOKUP($C49,'STYLE NAMES'!$B:$AC,24,FALSE),"")</f>
        <v>0</v>
      </c>
      <c r="AU49" s="101">
        <f>IF(G49&gt;0,+VLOOKUP($C49,'STYLE NAMES'!$B:$AC,25,FALSE),"")</f>
        <v>0</v>
      </c>
      <c r="AV49" s="101">
        <f>+VLOOKUP($S49,'CODE GENERATOR'!$P:$AM,15,FALSE)</f>
        <v>0</v>
      </c>
      <c r="AW49" s="101">
        <f>+VLOOKUP($S49,'CODE GENERATOR'!$P:$AM,16,FALSE)</f>
        <v>0</v>
      </c>
      <c r="AX49" s="101">
        <f>+VLOOKUP($S49,'CODE GENERATOR'!$P:$AM,17,FALSE)</f>
        <v>0</v>
      </c>
      <c r="AY49" s="101">
        <f>+VLOOKUP($S49,'CODE GENERATOR'!$P:$AM,18,FALSE)</f>
        <v>0</v>
      </c>
      <c r="AZ49" s="101">
        <f>+VLOOKUP($S49,'CODE GENERATOR'!$P:$AM,19,FALSE)</f>
        <v>0</v>
      </c>
      <c r="BA49" s="101">
        <f>+VLOOKUP($S49,'CODE GENERATOR'!$P:$AM,20,FALSE)</f>
        <v>0</v>
      </c>
      <c r="BB49" s="101">
        <f>+VLOOKUP($S49,'CODE GENERATOR'!$P:$AM,21,FALSE)</f>
        <v>0</v>
      </c>
      <c r="BC49" s="101">
        <f>+VLOOKUP($S49,'CODE GENERATOR'!$P:$AM,22,FALSE)</f>
        <v>0</v>
      </c>
      <c r="BD49" s="101">
        <f>+VLOOKUP($S49,'CODE GENERATOR'!$P:$AM,23,FALSE)</f>
        <v>0</v>
      </c>
      <c r="BE49" s="101">
        <f>+VLOOKUP($S49,'CODE GENERATOR'!$P:$AM,24,FALSE)</f>
        <v>0</v>
      </c>
      <c r="BF49" s="101">
        <f>IF(C49&gt;0,+VLOOKUP(G49,'CATEGORY ID'!$A$1:$L$118,3,FALSE),"")</f>
        <v>5</v>
      </c>
      <c r="BG49" s="101">
        <f>IF(C49&gt;0,+VLOOKUP(H49,'CATEGORY ID'!$D$1:$L$118,3,FALSE),"")</f>
        <v>5</v>
      </c>
      <c r="BH49" s="101">
        <f>IF(C49&gt;0,+VLOOKUP((+H49&amp;I49),'CATEGORY ID'!$H$1:$I$121,2,FALSE),"")</f>
        <v>59</v>
      </c>
      <c r="BJ49" s="101">
        <f>IF(C49&gt;0,IF(COUNTIF('CATEGORY ID'!$K$1:$K$121,+H49&amp;K49) &gt; 0, +VLOOKUP(+H49&amp;K49,'CATEGORY ID'!$K$1:$L$121,2,FALSE),""),"")</f>
        <v>175</v>
      </c>
      <c r="BK49" s="101" t="str">
        <f>IF(C49&gt;0,IF(COUNTIF('CATEGORY ID'!$K$124:$K$165, +VLOOKUP(C49,'STYLE NAMES'!$B:$AE,30,FALSE)) &gt; 0, +VLOOKUP(VLOOKUP(C49,'STYLE NAMES'!$B:$AE,30,FALSE),'CATEGORY ID'!K:M,2,FALSE),""),"")</f>
        <v/>
      </c>
      <c r="BR49" s="101" t="str" cm="1">
        <f t="array" ref="BR49">IF(C49&gt;0,_xlfn.TEXTJOIN(";", TRUE,_xlfn.UNIQUE(_xlfn._xlws.FILTER(BF49:BQ49,(BF49:BQ49&gt;0)),TRUE,FALSE)),"")&amp;";"&amp;BS49</f>
        <v>5;59;175;</v>
      </c>
      <c r="BU49" s="106">
        <f>IF(C49&gt;0,+VLOOKUP($C49,'STYLE NAMES'!$B:$AC,26,FALSE),"")</f>
        <v>99.9</v>
      </c>
      <c r="BV49" s="106">
        <f>IF(C49&gt;0,+VLOOKUP($C49,'STYLE NAMES'!$B:$AC,27,FALSE),"")</f>
        <v>5490</v>
      </c>
      <c r="BW49" s="106">
        <f>IF(C49&gt;0,+VLOOKUP($C49,'STYLE NAMES'!$B:$AC,28,FALSE),"")</f>
        <v>114.88499999999999</v>
      </c>
      <c r="BY49"/>
      <c r="BZ49" s="101">
        <v>99</v>
      </c>
      <c r="CA49" s="137">
        <f t="shared" si="3"/>
        <v>1</v>
      </c>
      <c r="CB49" s="137">
        <f>+VLOOKUP(C49,'[2]STYLES &amp; MODELS MATRIX'!$A:$G,7,FALSE)</f>
        <v>0</v>
      </c>
      <c r="CC49" s="137" t="str">
        <f>+VLOOKUP(C49,'[1]STYLES &amp; SIZE CHARTS'!$A:$H,8,FALSE)</f>
        <v>HP-RUGS1</v>
      </c>
      <c r="CD49" s="137"/>
      <c r="CE49" s="205"/>
      <c r="CF49" s="141"/>
    </row>
    <row r="50" spans="1:84" s="101" customFormat="1" ht="12" customHeight="1" x14ac:dyDescent="0.2">
      <c r="A50" s="102">
        <f t="shared" si="1"/>
        <v>8683711000723</v>
      </c>
      <c r="B50" s="101" t="s">
        <v>2259</v>
      </c>
      <c r="C50" s="101" t="s">
        <v>725</v>
      </c>
      <c r="D50" s="101" t="s">
        <v>726</v>
      </c>
      <c r="E50" s="203" t="s">
        <v>2261</v>
      </c>
      <c r="F50" s="101" t="s">
        <v>2249</v>
      </c>
      <c r="G50" s="101" t="str">
        <f>IF(C50&gt;0,+VLOOKUP($C50,'STYLE NAMES'!$B:$AC,4,FALSE),"")</f>
        <v>HORSE</v>
      </c>
      <c r="H50" s="101" t="str">
        <f>IF(C50&gt;0,+VLOOKUP($C50,'STYLE NAMES'!$B:$AC,5,FALSE),"")</f>
        <v>HORSE</v>
      </c>
      <c r="I50" s="101" t="str">
        <f>IF(C50&gt;0,+VLOOKUP($C50,'STYLE NAMES'!$B:$AC,6,FALSE),"")</f>
        <v>RUGS</v>
      </c>
      <c r="J50" s="101" t="str">
        <f>IF(C50&gt;0,+VLOOKUP($C50,'STYLE NAMES'!$B:$AC,7,FALSE),"")</f>
        <v>FULL</v>
      </c>
      <c r="K50" s="101" t="str">
        <f>IF(C50&gt;0,+VLOOKUP($C50,'STYLE NAMES'!$B:$AC,8,FALSE),"")</f>
        <v>FLEECE BLANKETS</v>
      </c>
      <c r="L50" s="101" t="str">
        <f>IF(E50&gt;0,+VLOOKUP($E50,'CODE GENERATOR'!$D:$T,3,FALSE),"")</f>
        <v>W</v>
      </c>
      <c r="M50" s="101" t="str">
        <f>IF(E50&gt;0,+VLOOKUP($E50,'CODE GENERATOR'!$D:$T,4,FALSE),"")</f>
        <v>FLEECE</v>
      </c>
      <c r="N50" s="101" t="str">
        <f>IF(E50&gt;0,+VLOOKUP($E50,'CODE GENERATOR'!$D:$T,6,FALSE),"")</f>
        <v>ELECTRIC BLUE</v>
      </c>
      <c r="O50" s="101" t="str">
        <f>IF(E50&gt;0,+VLOOKUP($E50,'CODE GENERATOR'!$D:$T,7,FALSE),"")</f>
        <v>ORANGE</v>
      </c>
      <c r="P50" s="101" t="str">
        <f t="shared" si="2"/>
        <v>ELECTRIC BLUE/ORANGE</v>
      </c>
      <c r="Q50" s="104" t="str">
        <f>IF(E50&gt;0,+VLOOKUP($E50,'CODE GENERATOR'!$D:$T,11,FALSE),"")</f>
        <v>H.RUGFL_FLC0002</v>
      </c>
      <c r="R50" s="104" t="str">
        <f>IF(E50&gt;0,+VLOOKUP($E50,'CODE GENERATOR'!$D:$T,12,FALSE),"")</f>
        <v>FLC0001ELBORG</v>
      </c>
      <c r="S50" s="104" t="str">
        <f>IF(E50&gt;0,+VLOOKUP($E50,'CODE GENERATOR'!$D:$T,13,FALSE),"")</f>
        <v>H.RUGFL_FLC0002_FLC0001ELBORG</v>
      </c>
      <c r="T50" s="104" t="str">
        <f t="shared" si="0"/>
        <v>H.RUGFL_FLC0002_FLC0001ELBORG_XL</v>
      </c>
      <c r="U50" s="105">
        <v>8683711000723</v>
      </c>
      <c r="V50" s="107" t="str" cm="1">
        <f t="array" ref="V50">_xlfn.TEXTJOIN(";", TRUE, _xlfn.UNIQUE(_xlfn._xlws.FILTER(P$3:P$10029, C$3:C$10029=C50)))</f>
        <v>BROWN/ROSE GOLD;ELECTRIC BLUE/ORANGE</v>
      </c>
      <c r="W50" s="107" t="str" cm="1">
        <f t="array" ref="W50">_xlfn.TEXTJOIN(";", TRUE, _xlfn.UNIQUE(_xlfn._xlws.FILTER(F$3:F$10029, C$3:C$10029=C50)))</f>
        <v>S;M;L;XL</v>
      </c>
      <c r="X50" s="101" t="str">
        <f>IF(E50&gt;0,+VLOOKUP($E50,'CODE GENERATOR'!$D:$AC,19,FALSE),0)</f>
        <v>2402_S01_33909</v>
      </c>
      <c r="Y50" s="101" t="str">
        <f>IF(E50&gt;0,+VLOOKUP($E50,'CODE GENERATOR'!$D:$AC,20,FALSE),0)</f>
        <v>2402_S01_33911</v>
      </c>
      <c r="Z50" s="101" t="str">
        <f>IF(E50&gt;0,+VLOOKUP($E50,'CODE GENERATOR'!$D:$AC,21,FALSE),0)</f>
        <v>2402_S01_33912</v>
      </c>
      <c r="AA50" s="101" t="str">
        <f>IF(E50&gt;0,+VLOOKUP($E50,'CODE GENERATOR'!$D:$AC,22,FALSE),0)</f>
        <v>2402_S01_33916</v>
      </c>
      <c r="AB50" s="101" t="str">
        <f>IF(E50&gt;0,+VLOOKUP($E50,'CODE GENERATOR'!$D:$AC,23,FALSE),0)</f>
        <v/>
      </c>
      <c r="AC50" s="101" t="str">
        <f>IF(E50&gt;0,+VLOOKUP($E50,'CODE GENERATOR'!$D:$AC,24,FALSE),0)</f>
        <v/>
      </c>
      <c r="AD50" s="101" t="str">
        <f>IF(E50&gt;0,+VLOOKUP($E50,'CODE GENERATOR'!$D:$AC,25,FALSE),0)</f>
        <v/>
      </c>
      <c r="AE50" s="101" t="str">
        <f>IF(E50&gt;0,+VLOOKUP($E50,'CODE GENERATOR'!$D:$AC,26,FALSE),0)</f>
        <v/>
      </c>
      <c r="AF50" s="149" t="str">
        <f>IF($C50&gt;0,$C50&amp;" "&amp;$P50&amp;" "&amp;+VLOOKUP($C50,'STYLE NAMES'!$B:$AC,10,FALSE),"""")</f>
        <v>WINDSOR ELECTRIC BLUE/ORANGE FLEECE BLANKET WITH COLLAR</v>
      </c>
      <c r="AG50" s="101" t="str">
        <f>"Enjoy our "&amp;(AF50)&amp;"; "&amp;IF(C50&gt;0,+VLOOKUP($C50,'STYLE NAMES'!$B:$AC,11,FALSE),"")</f>
        <v>Enjoy our WINDSOR ELECTRIC BLUE/ORANGE FLEECE BLANKET WITH COLLAR; 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v>
      </c>
      <c r="AH50" s="101" t="str">
        <f>IF(C50&gt;0,+VLOOKUP($C50,'STYLE NAMES'!$B:$AC,12,FALSE),"")</f>
        <v xml:space="preserve">*High density fleece fabric
*Super soft hand feel
*Keeps warmer with respect to traditional standard density fleece blankets
Composition:
100% Polyester
</v>
      </c>
      <c r="AI50" s="101" t="str">
        <f>IF(C50&gt;0,+VLOOKUP($C50,'STYLE NAMES'!$B:$AC,13,FALSE),"")</f>
        <v>Machine Wash at 30°C
Mild process
Do not bleach
Do NOT Tumble Dry</v>
      </c>
      <c r="AJ50" s="149" t="str">
        <f>IF($C50&gt;0,$C50&amp;" "&amp;$P50&amp;" "&amp;+VLOOKUP($C50,'STYLE NAMES'!$B:$AC,14,FALSE),"""")</f>
        <v>WINDSOR ELECTRIC BLUE/ORANGE YAKALI POLAR BLANKET</v>
      </c>
      <c r="AK50" s="149" t="str">
        <f>"Cavalier SanMarco tarafından tasarlanan "&amp;(AJ50)&amp;"; "&amp;IF(C50&gt;0,+VLOOKUP($C50,'STYLE NAMES'!$B:$AC,15,FALSE),"")</f>
        <v>Cavalier SanMarco tarafından tasarlanan WINDSOR ELECTRIC BLUE/ORANGE YAKALI POLAR BLANKET; Atınızı daha prestijli gösterecek yakalı ter blanketi
Yüksek denye ve kaliteli, polar ter blanketleri atınızı ekstra sıcak tutarken soğumasına da olanak tanır.
Bu yumuşak ve güzel polar battaniyeler çok çeşitli, derin ve hoş renklerde sunuluyor</v>
      </c>
      <c r="AL50" s="149" t="str">
        <f>IF(C50&gt;0,+VLOOKUP($C50,'STYLE NAMES'!$B:$AC,16,FALSE),"")</f>
        <v>*Yüksek denye polar kumaş
*Süper yumuşak tuşe
*Geleneksel standart denye polar blanketlere göre daha sıcak tutar
Kompozisyon:
%100 Polyester</v>
      </c>
      <c r="AM50" s="149" t="str">
        <f>IF(C50&gt;0,+VLOOKUP($C50,'STYLE NAMES'!$B:$AC,17,FALSE),"")</f>
        <v>Makinede 30°C' de Yıkayın
Hassas Yıkama
Çamaşır suyu kullanmayın
Kurutma Makinesinde Kurutmayın</v>
      </c>
      <c r="AN50" s="149" t="str">
        <f>IF($C50&gt;0,$C50&amp;" "&amp;$P50&amp;" "&amp;+VLOOKUP($C50,'STYLE NAMES'!$B:$AC,18,FALSE),"""")</f>
        <v>WINDSOR ELECTRIC BLUE/ORANGE COPERTA IN PILE CON COLLETTO</v>
      </c>
      <c r="AO50" s="101" t="str">
        <f>"Disegnato da Cavalier SanMarco "&amp;(AN50)&amp;"; "&amp;IF(C50&gt;0,+VLOOKUP($C50,'STYLE NAMES'!$B:$AC,19,FALSE),"")</f>
        <v>Disegnato da Cavalier SanMarco WINDSOR ELECTRIC BLUE/ORANGE COPERTA IN PILE CON COLLETTO; Il cooler con un colletto aristocratico per dare al tuo cavallo un aspetto più prestigioso! Coperta in pile refrigerante ad alta densità e alta qualità manterrà il tuo cavallo extra caldo mentre si raffredda. Queste morbide e bellissime coperte in pile sono disponibili in una vasta gamma di colori intensi e piacevoli.</v>
      </c>
      <c r="AP50" s="101" t="str">
        <f>IF(C50&gt;0,+VLOOKUP($C50,'STYLE NAMES'!$B:$AC,20,FALSE),"")</f>
        <v>Tessuto in pile ad alta densità
Sensazione super morbida al tatto 
Mantiene più caldo rispetto alle tradizionali coperte in pile a densità standard 
Composizione: 
100% Poliestere</v>
      </c>
      <c r="AQ50" s="101" t="str">
        <f>IF(C50&gt;0,+VLOOKUP($C50,'STYLE NAMES'!$B:$AC,21,FALSE),"")</f>
        <v>Lavare in lavatrice a 30°C Ciclo delicato 
Non candeggiare 
Non asciugare in asciugatrice</v>
      </c>
      <c r="AR50" s="101">
        <f>IF(D50&gt;0,+VLOOKUP($C50,'STYLE NAMES'!$B:$AC,22,FALSE),"")</f>
        <v>0</v>
      </c>
      <c r="AS50" s="101">
        <f>IF(E50&gt;0,+VLOOKUP($C50,'STYLE NAMES'!$B:$AC,23,FALSE),"")</f>
        <v>0</v>
      </c>
      <c r="AT50" s="101">
        <f>IF(F50&gt;0,+VLOOKUP($C50,'STYLE NAMES'!$B:$AC,24,FALSE),"")</f>
        <v>0</v>
      </c>
      <c r="AU50" s="101">
        <f>IF(G50&gt;0,+VLOOKUP($C50,'STYLE NAMES'!$B:$AC,25,FALSE),"")</f>
        <v>0</v>
      </c>
      <c r="AV50" s="101">
        <f>+VLOOKUP($S50,'CODE GENERATOR'!$P:$AM,15,FALSE)</f>
        <v>0</v>
      </c>
      <c r="AW50" s="101">
        <f>+VLOOKUP($S50,'CODE GENERATOR'!$P:$AM,16,FALSE)</f>
        <v>0</v>
      </c>
      <c r="AX50" s="101">
        <f>+VLOOKUP($S50,'CODE GENERATOR'!$P:$AM,17,FALSE)</f>
        <v>0</v>
      </c>
      <c r="AY50" s="101">
        <f>+VLOOKUP($S50,'CODE GENERATOR'!$P:$AM,18,FALSE)</f>
        <v>0</v>
      </c>
      <c r="AZ50" s="101">
        <f>+VLOOKUP($S50,'CODE GENERATOR'!$P:$AM,19,FALSE)</f>
        <v>0</v>
      </c>
      <c r="BA50" s="101">
        <f>+VLOOKUP($S50,'CODE GENERATOR'!$P:$AM,20,FALSE)</f>
        <v>0</v>
      </c>
      <c r="BB50" s="101">
        <f>+VLOOKUP($S50,'CODE GENERATOR'!$P:$AM,21,FALSE)</f>
        <v>0</v>
      </c>
      <c r="BC50" s="101">
        <f>+VLOOKUP($S50,'CODE GENERATOR'!$P:$AM,22,FALSE)</f>
        <v>0</v>
      </c>
      <c r="BD50" s="101">
        <f>+VLOOKUP($S50,'CODE GENERATOR'!$P:$AM,23,FALSE)</f>
        <v>0</v>
      </c>
      <c r="BE50" s="101">
        <f>+VLOOKUP($S50,'CODE GENERATOR'!$P:$AM,24,FALSE)</f>
        <v>0</v>
      </c>
      <c r="BF50" s="101">
        <f>IF(C50&gt;0,+VLOOKUP(G50,'CATEGORY ID'!$A$1:$L$118,3,FALSE),"")</f>
        <v>5</v>
      </c>
      <c r="BG50" s="101">
        <f>IF(C50&gt;0,+VLOOKUP(H50,'CATEGORY ID'!$D$1:$L$118,3,FALSE),"")</f>
        <v>5</v>
      </c>
      <c r="BH50" s="101">
        <f>IF(C50&gt;0,+VLOOKUP((+H50&amp;I50),'CATEGORY ID'!$H$1:$I$121,2,FALSE),"")</f>
        <v>59</v>
      </c>
      <c r="BJ50" s="101">
        <f>IF(C50&gt;0,IF(COUNTIF('CATEGORY ID'!$K$1:$K$121,+H50&amp;K50) &gt; 0, +VLOOKUP(+H50&amp;K50,'CATEGORY ID'!$K$1:$L$121,2,FALSE),""),"")</f>
        <v>175</v>
      </c>
      <c r="BK50" s="101" t="str">
        <f>IF(C50&gt;0,IF(COUNTIF('CATEGORY ID'!$K$124:$K$165, +VLOOKUP(C50,'STYLE NAMES'!$B:$AE,30,FALSE)) &gt; 0, +VLOOKUP(VLOOKUP(C50,'STYLE NAMES'!$B:$AE,30,FALSE),'CATEGORY ID'!K:M,2,FALSE),""),"")</f>
        <v/>
      </c>
      <c r="BR50" s="101" t="str" cm="1">
        <f t="array" ref="BR50">IF(C50&gt;0,_xlfn.TEXTJOIN(";", TRUE,_xlfn.UNIQUE(_xlfn._xlws.FILTER(BF50:BQ50,(BF50:BQ50&gt;0)),TRUE,FALSE)),"")&amp;";"&amp;BS50</f>
        <v>5;59;175;</v>
      </c>
      <c r="BU50" s="106">
        <f>IF(C50&gt;0,+VLOOKUP($C50,'STYLE NAMES'!$B:$AC,26,FALSE),"")</f>
        <v>99.9</v>
      </c>
      <c r="BV50" s="106">
        <f>IF(C50&gt;0,+VLOOKUP($C50,'STYLE NAMES'!$B:$AC,27,FALSE),"")</f>
        <v>5490</v>
      </c>
      <c r="BW50" s="106">
        <f>IF(C50&gt;0,+VLOOKUP($C50,'STYLE NAMES'!$B:$AC,28,FALSE),"")</f>
        <v>114.88499999999999</v>
      </c>
      <c r="BY50"/>
      <c r="BZ50" s="101">
        <v>99</v>
      </c>
      <c r="CA50" s="137">
        <f t="shared" si="3"/>
        <v>1</v>
      </c>
      <c r="CB50" s="137">
        <f>+VLOOKUP(C50,'[2]STYLES &amp; MODELS MATRIX'!$A:$G,7,FALSE)</f>
        <v>0</v>
      </c>
      <c r="CC50" s="137" t="str">
        <f>+VLOOKUP(C50,'[1]STYLES &amp; SIZE CHARTS'!$A:$H,8,FALSE)</f>
        <v>HP-RUGS1</v>
      </c>
      <c r="CD50" s="137"/>
      <c r="CE50" s="205"/>
      <c r="CF50" s="141"/>
    </row>
    <row r="51" spans="1:84" s="101" customFormat="1" ht="12" customHeight="1" x14ac:dyDescent="0.2">
      <c r="A51" s="102">
        <f t="shared" si="1"/>
        <v>8683711000754</v>
      </c>
      <c r="B51" s="101" t="s">
        <v>2262</v>
      </c>
      <c r="C51" s="101" t="s">
        <v>287</v>
      </c>
      <c r="D51" s="101" t="s">
        <v>288</v>
      </c>
      <c r="E51" s="203" t="s">
        <v>2263</v>
      </c>
      <c r="F51" s="101" t="s">
        <v>785</v>
      </c>
      <c r="G51" s="101" t="str">
        <f>IF(C51&gt;0,+VLOOKUP($C51,'STYLE NAMES'!$B:$AC,4,FALSE),"")</f>
        <v>HORSE</v>
      </c>
      <c r="H51" s="101" t="str">
        <f>IF(C51&gt;0,+VLOOKUP($C51,'STYLE NAMES'!$B:$AC,5,FALSE),"")</f>
        <v>HORSE</v>
      </c>
      <c r="I51" s="101" t="str">
        <f>IF(C51&gt;0,+VLOOKUP($C51,'STYLE NAMES'!$B:$AC,6,FALSE),"")</f>
        <v>RUGS</v>
      </c>
      <c r="J51" s="101" t="str">
        <f>IF(C51&gt;0,+VLOOKUP($C51,'STYLE NAMES'!$B:$AC,7,FALSE),"")</f>
        <v>FULL</v>
      </c>
      <c r="K51" s="101" t="str">
        <f>IF(C51&gt;0,+VLOOKUP($C51,'STYLE NAMES'!$B:$AC,8,FALSE),"")</f>
        <v>COOLER BLANKETS</v>
      </c>
      <c r="L51" s="101" t="str">
        <f>IF(E51&gt;0,+VLOOKUP($E51,'CODE GENERATOR'!$D:$T,3,FALSE),"")</f>
        <v>W</v>
      </c>
      <c r="M51" s="101" t="str">
        <f>IF(E51&gt;0,+VLOOKUP($E51,'CODE GENERATOR'!$D:$T,4,FALSE),"")</f>
        <v>KNIT</v>
      </c>
      <c r="N51" s="101" t="str">
        <f>IF(E51&gt;0,+VLOOKUP($E51,'CODE GENERATOR'!$D:$T,6,FALSE),"")</f>
        <v>MULTI-COLOR CHECK</v>
      </c>
      <c r="O51" s="101" t="str">
        <f>IF(E51&gt;0,+VLOOKUP($E51,'CODE GENERATOR'!$D:$T,7,FALSE),"")</f>
        <v>NAVY</v>
      </c>
      <c r="P51" s="101" t="str">
        <f t="shared" si="2"/>
        <v>MULTI-COLOR CHECK/NAVY</v>
      </c>
      <c r="Q51" s="104" t="str">
        <f>IF(E51&gt;0,+VLOOKUP($E51,'CODE GENERATOR'!$D:$T,11,FALSE),"")</f>
        <v>H.RUGFL_COO0003</v>
      </c>
      <c r="R51" s="104" t="str">
        <f>IF(E51&gt;0,+VLOOKUP($E51,'CODE GENERATOR'!$D:$T,12,FALSE),"")</f>
        <v>KNT0002MTCNAV</v>
      </c>
      <c r="S51" s="104" t="str">
        <f>IF(E51&gt;0,+VLOOKUP($E51,'CODE GENERATOR'!$D:$T,13,FALSE),"")</f>
        <v>H.RUGFL_COO0003_KNT0002MTCNAV</v>
      </c>
      <c r="T51" s="104" t="str">
        <f t="shared" si="0"/>
        <v>H.RUGFL_COO0003_KNT0002MTCNAV_S</v>
      </c>
      <c r="U51" s="105">
        <v>8683711000754</v>
      </c>
      <c r="V51" s="107" t="str" cm="1">
        <f t="array" ref="V51">_xlfn.TEXTJOIN(";", TRUE, _xlfn.UNIQUE(_xlfn._xlws.FILTER(P$3:P$10029, C$3:C$10029=C51)))</f>
        <v>MULTI-COLOR CHECK/NAVY</v>
      </c>
      <c r="W51" s="107" t="str" cm="1">
        <f t="array" ref="W51">_xlfn.TEXTJOIN(";", TRUE, _xlfn.UNIQUE(_xlfn._xlws.FILTER(F$3:F$10029, C$3:C$10029=C51)))</f>
        <v>S;M;L;XL</v>
      </c>
      <c r="X51" s="101" t="str">
        <f>IF(E51&gt;0,+VLOOKUP($E51,'CODE GENERATOR'!$D:$AC,19,FALSE),0)</f>
        <v>2402_S01_33832</v>
      </c>
      <c r="Y51" s="101" t="str">
        <f>IF(E51&gt;0,+VLOOKUP($E51,'CODE GENERATOR'!$D:$AC,20,FALSE),0)</f>
        <v>2402_S01_33833</v>
      </c>
      <c r="Z51" s="101" t="str">
        <f>IF(E51&gt;0,+VLOOKUP($E51,'CODE GENERATOR'!$D:$AC,21,FALSE),0)</f>
        <v>2402_S01_33835</v>
      </c>
      <c r="AA51" s="101" t="str">
        <f>IF(E51&gt;0,+VLOOKUP($E51,'CODE GENERATOR'!$D:$AC,22,FALSE),0)</f>
        <v/>
      </c>
      <c r="AB51" s="101" t="str">
        <f>IF(E51&gt;0,+VLOOKUP($E51,'CODE GENERATOR'!$D:$AC,23,FALSE),0)</f>
        <v/>
      </c>
      <c r="AC51" s="101" t="str">
        <f>IF(E51&gt;0,+VLOOKUP($E51,'CODE GENERATOR'!$D:$AC,24,FALSE),0)</f>
        <v/>
      </c>
      <c r="AD51" s="101" t="str">
        <f>IF(E51&gt;0,+VLOOKUP($E51,'CODE GENERATOR'!$D:$AC,25,FALSE),0)</f>
        <v/>
      </c>
      <c r="AE51" s="101" t="str">
        <f>IF(E51&gt;0,+VLOOKUP($E51,'CODE GENERATOR'!$D:$AC,26,FALSE),0)</f>
        <v/>
      </c>
      <c r="AF51" s="149" t="str">
        <f>IF($C51&gt;0,$C51&amp;" "&amp;$P51&amp;" "&amp;+VLOOKUP($C51,'STYLE NAMES'!$B:$AC,10,FALSE),"""")</f>
        <v>DUBLIN MULTI-COLOR CHECK/NAVY COOLER BLANKET</v>
      </c>
      <c r="AG51" s="101" t="str">
        <f>"Enjoy our "&amp;(AF51)&amp;"; "&amp;IF(C51&gt;0,+VLOOKUP($C51,'STYLE NAMES'!$B:$AC,11,FALSE),"")</f>
        <v>Enjoy our DUBLIN MULTI-COLOR CHECK/NAVY COOLER BLANKET; Tartan knitted cooler blanket
An alternative and a different approach to fleece coolers.
Lighter weight and stylish
Your horse will be noticed with these designer cooler blankets</v>
      </c>
      <c r="AH51" s="101" t="str">
        <f>IF(C51&gt;0,+VLOOKUP($C51,'STYLE NAMES'!$B:$AC,12,FALSE),"")</f>
        <v>*Lighter weight
*Yarn-dyed knitted fabric
Composition:
Cotton, Acrylic, Polyester</v>
      </c>
      <c r="AI51" s="101" t="str">
        <f>IF(C51&gt;0,+VLOOKUP($C51,'STYLE NAMES'!$B:$AC,13,FALSE),"")</f>
        <v>Machine Wash at 30°C
Mild process
Do not bleach
Do NOT Tumble Dry</v>
      </c>
      <c r="AJ51" s="149" t="str">
        <f>IF($C51&gt;0,$C51&amp;" "&amp;$P51&amp;" "&amp;+VLOOKUP($C51,'STYLE NAMES'!$B:$AC,14,FALSE),"""")</f>
        <v>DUBLIN MULTI-COLOR CHECK/NAVY TER BLANKETİ</v>
      </c>
      <c r="AK51" s="149" t="str">
        <f>"Cavalier SanMarco tarafından tasarlanan "&amp;(AJ51)&amp;"; "&amp;IF(C51&gt;0,+VLOOKUP($C51,'STYLE NAMES'!$B:$AC,15,FALSE),"")</f>
        <v>Cavalier SanMarco tarafından tasarlanan DUBLIN MULTI-COLOR CHECK/NAVY TER BLANKETİ; Tartan desenli örme ter blanketi
Klasik ter blanketlerine alternatif bir yaklaşım
Bu hafif ve şık ter blanketleri ile atıınız hemen farkedilecek</v>
      </c>
      <c r="AL51" s="149" t="str">
        <f>IF(C51&gt;0,+VLOOKUP($C51,'STYLE NAMES'!$B:$AC,16,FALSE),"")</f>
        <v>* Hafif kumaş
* Desenli örme kumaş
Kompozisyon:
Pamuk, Akrilik, Polyester</v>
      </c>
      <c r="AM51" s="149" t="str">
        <f>IF(C51&gt;0,+VLOOKUP($C51,'STYLE NAMES'!$B:$AC,17,FALSE),"")</f>
        <v>Makinede 30°C' de Yıkayın
Hassas Yıkama
Çamaşır suyu kullanmayın
Kurutma Makinesinde Kurutmayın</v>
      </c>
      <c r="AN51" s="149" t="str">
        <f>IF($C51&gt;0,$C51&amp;" "&amp;$P51&amp;" "&amp;+VLOOKUP($C51,'STYLE NAMES'!$B:$AC,18,FALSE),"""")</f>
        <v>DUBLIN MULTI-COLOR CHECK/NAVY COPERTA DA RAFFREDDEMENTO</v>
      </c>
      <c r="AO51" s="101" t="str">
        <f>"Disegnato da Cavalier SanMarco "&amp;(AN51)&amp;"; "&amp;IF(C51&gt;0,+VLOOKUP($C51,'STYLE NAMES'!$B:$AC,19,FALSE),"")</f>
        <v>Disegnato da Cavalier SanMarco DUBLIN MULTI-COLOR CHECK/NAVY COPERTA DA RAFFREDDEMENTO; Coperta refrigerante lavorata a maglia tartan 
Un'alternativa e un approccio diverso ai cooler in pile
Più leggera e alla moda
Il tuo cavallo sarà notato con queste coperte refrigeranti dal design esclusivo</v>
      </c>
      <c r="AP51" s="101" t="str">
        <f>IF(C51&gt;0,+VLOOKUP($C51,'STYLE NAMES'!$B:$AC,20,FALSE),"")</f>
        <v>Più leggera Tessuto lavorato a maglia tinto in filo
Composizione: 
Cotone, Acrilico, Poliestere</v>
      </c>
      <c r="AQ51" s="101" t="str">
        <f>IF(C51&gt;0,+VLOOKUP($C51,'STYLE NAMES'!$B:$AC,21,FALSE),"")</f>
        <v>Lavare in lavatrice a 30°C Ciclo delicato 
Non candeggiare 
Non asciugare in asciugatrice</v>
      </c>
      <c r="AR51" s="101">
        <f>IF(D51&gt;0,+VLOOKUP($C51,'STYLE NAMES'!$B:$AC,22,FALSE),"")</f>
        <v>0</v>
      </c>
      <c r="AS51" s="101">
        <f>IF(E51&gt;0,+VLOOKUP($C51,'STYLE NAMES'!$B:$AC,23,FALSE),"")</f>
        <v>0</v>
      </c>
      <c r="AT51" s="101">
        <f>IF(F51&gt;0,+VLOOKUP($C51,'STYLE NAMES'!$B:$AC,24,FALSE),"")</f>
        <v>0</v>
      </c>
      <c r="AU51" s="101">
        <f>IF(G51&gt;0,+VLOOKUP($C51,'STYLE NAMES'!$B:$AC,25,FALSE),"")</f>
        <v>0</v>
      </c>
      <c r="AV51" s="101">
        <f>+VLOOKUP($S51,'CODE GENERATOR'!$P:$AM,15,FALSE)</f>
        <v>0</v>
      </c>
      <c r="AW51" s="101">
        <f>+VLOOKUP($S51,'CODE GENERATOR'!$P:$AM,16,FALSE)</f>
        <v>0</v>
      </c>
      <c r="AX51" s="101">
        <f>+VLOOKUP($S51,'CODE GENERATOR'!$P:$AM,17,FALSE)</f>
        <v>0</v>
      </c>
      <c r="AY51" s="101">
        <f>+VLOOKUP($S51,'CODE GENERATOR'!$P:$AM,18,FALSE)</f>
        <v>0</v>
      </c>
      <c r="AZ51" s="101">
        <f>+VLOOKUP($S51,'CODE GENERATOR'!$P:$AM,19,FALSE)</f>
        <v>0</v>
      </c>
      <c r="BA51" s="101">
        <f>+VLOOKUP($S51,'CODE GENERATOR'!$P:$AM,20,FALSE)</f>
        <v>0</v>
      </c>
      <c r="BB51" s="101">
        <f>+VLOOKUP($S51,'CODE GENERATOR'!$P:$AM,21,FALSE)</f>
        <v>0</v>
      </c>
      <c r="BC51" s="101">
        <f>+VLOOKUP($S51,'CODE GENERATOR'!$P:$AM,22,FALSE)</f>
        <v>0</v>
      </c>
      <c r="BD51" s="101">
        <f>+VLOOKUP($S51,'CODE GENERATOR'!$P:$AM,23,FALSE)</f>
        <v>0</v>
      </c>
      <c r="BE51" s="101">
        <f>+VLOOKUP($S51,'CODE GENERATOR'!$P:$AM,24,FALSE)</f>
        <v>0</v>
      </c>
      <c r="BF51" s="101">
        <f>IF(C51&gt;0,+VLOOKUP(G51,'CATEGORY ID'!$A$1:$L$118,3,FALSE),"")</f>
        <v>5</v>
      </c>
      <c r="BG51" s="101">
        <f>IF(C51&gt;0,+VLOOKUP(H51,'CATEGORY ID'!$D$1:$L$118,3,FALSE),"")</f>
        <v>5</v>
      </c>
      <c r="BH51" s="101">
        <f>IF(C51&gt;0,+VLOOKUP((+H51&amp;I51),'CATEGORY ID'!$H$1:$I$121,2,FALSE),"")</f>
        <v>59</v>
      </c>
      <c r="BJ51" s="101">
        <f>IF(C51&gt;0,IF(COUNTIF('CATEGORY ID'!$K$1:$K$121,+H51&amp;K51) &gt; 0, +VLOOKUP(+H51&amp;K51,'CATEGORY ID'!$K$1:$L$121,2,FALSE),""),"")</f>
        <v>60</v>
      </c>
      <c r="BK51" s="101" t="str">
        <f>IF(C51&gt;0,IF(COUNTIF('CATEGORY ID'!$K$124:$K$165, +VLOOKUP(C51,'STYLE NAMES'!$B:$AE,30,FALSE)) &gt; 0, +VLOOKUP(VLOOKUP(C51,'STYLE NAMES'!$B:$AE,30,FALSE),'CATEGORY ID'!K:M,2,FALSE),""),"")</f>
        <v/>
      </c>
      <c r="BR51" s="101" t="str" cm="1">
        <f t="array" ref="BR51">IF(C51&gt;0,_xlfn.TEXTJOIN(";", TRUE,_xlfn.UNIQUE(_xlfn._xlws.FILTER(BF51:BQ51,(BF51:BQ51&gt;0)),TRUE,FALSE)),"")&amp;";"&amp;BS51</f>
        <v>5;59;60;</v>
      </c>
      <c r="BU51" s="106">
        <f>IF(C51&gt;0,+VLOOKUP($C51,'STYLE NAMES'!$B:$AC,26,FALSE),"")</f>
        <v>99.9</v>
      </c>
      <c r="BV51" s="106">
        <f>IF(C51&gt;0,+VLOOKUP($C51,'STYLE NAMES'!$B:$AC,27,FALSE),"")</f>
        <v>5490</v>
      </c>
      <c r="BW51" s="106">
        <f>IF(C51&gt;0,+VLOOKUP($C51,'STYLE NAMES'!$B:$AC,28,FALSE),"")</f>
        <v>114.88499999999999</v>
      </c>
      <c r="BY51"/>
      <c r="BZ51" s="101">
        <v>0</v>
      </c>
      <c r="CA51" s="137">
        <f t="shared" si="3"/>
        <v>1</v>
      </c>
      <c r="CB51" s="137">
        <f>+VLOOKUP(C51,'[2]STYLES &amp; MODELS MATRIX'!$A:$G,7,FALSE)</f>
        <v>0</v>
      </c>
      <c r="CC51" s="137" t="str">
        <f>+VLOOKUP(C51,'[1]STYLES &amp; SIZE CHARTS'!$A:$H,8,FALSE)</f>
        <v>HP-RUGS1</v>
      </c>
      <c r="CD51" s="137"/>
      <c r="CE51" s="205"/>
      <c r="CF51" s="141"/>
    </row>
    <row r="52" spans="1:84" s="101" customFormat="1" ht="12" customHeight="1" x14ac:dyDescent="0.2">
      <c r="A52" s="102">
        <f t="shared" si="1"/>
        <v>8683711000761</v>
      </c>
      <c r="B52" s="101" t="s">
        <v>2262</v>
      </c>
      <c r="C52" s="101" t="s">
        <v>287</v>
      </c>
      <c r="D52" s="101" t="s">
        <v>288</v>
      </c>
      <c r="E52" s="203" t="s">
        <v>2263</v>
      </c>
      <c r="F52" s="101" t="s">
        <v>2247</v>
      </c>
      <c r="G52" s="101" t="str">
        <f>IF(C52&gt;0,+VLOOKUP($C52,'STYLE NAMES'!$B:$AC,4,FALSE),"")</f>
        <v>HORSE</v>
      </c>
      <c r="H52" s="101" t="str">
        <f>IF(C52&gt;0,+VLOOKUP($C52,'STYLE NAMES'!$B:$AC,5,FALSE),"")</f>
        <v>HORSE</v>
      </c>
      <c r="I52" s="101" t="str">
        <f>IF(C52&gt;0,+VLOOKUP($C52,'STYLE NAMES'!$B:$AC,6,FALSE),"")</f>
        <v>RUGS</v>
      </c>
      <c r="J52" s="101" t="str">
        <f>IF(C52&gt;0,+VLOOKUP($C52,'STYLE NAMES'!$B:$AC,7,FALSE),"")</f>
        <v>FULL</v>
      </c>
      <c r="K52" s="101" t="str">
        <f>IF(C52&gt;0,+VLOOKUP($C52,'STYLE NAMES'!$B:$AC,8,FALSE),"")</f>
        <v>COOLER BLANKETS</v>
      </c>
      <c r="L52" s="101" t="str">
        <f>IF(E52&gt;0,+VLOOKUP($E52,'CODE GENERATOR'!$D:$T,3,FALSE),"")</f>
        <v>W</v>
      </c>
      <c r="M52" s="101" t="str">
        <f>IF(E52&gt;0,+VLOOKUP($E52,'CODE GENERATOR'!$D:$T,4,FALSE),"")</f>
        <v>KNIT</v>
      </c>
      <c r="N52" s="101" t="str">
        <f>IF(E52&gt;0,+VLOOKUP($E52,'CODE GENERATOR'!$D:$T,6,FALSE),"")</f>
        <v>MULTI-COLOR CHECK</v>
      </c>
      <c r="O52" s="101" t="str">
        <f>IF(E52&gt;0,+VLOOKUP($E52,'CODE GENERATOR'!$D:$T,7,FALSE),"")</f>
        <v>NAVY</v>
      </c>
      <c r="P52" s="101" t="str">
        <f t="shared" si="2"/>
        <v>MULTI-COLOR CHECK/NAVY</v>
      </c>
      <c r="Q52" s="104" t="str">
        <f>IF(E52&gt;0,+VLOOKUP($E52,'CODE GENERATOR'!$D:$T,11,FALSE),"")</f>
        <v>H.RUGFL_COO0003</v>
      </c>
      <c r="R52" s="104" t="str">
        <f>IF(E52&gt;0,+VLOOKUP($E52,'CODE GENERATOR'!$D:$T,12,FALSE),"")</f>
        <v>KNT0002MTCNAV</v>
      </c>
      <c r="S52" s="104" t="str">
        <f>IF(E52&gt;0,+VLOOKUP($E52,'CODE GENERATOR'!$D:$T,13,FALSE),"")</f>
        <v>H.RUGFL_COO0003_KNT0002MTCNAV</v>
      </c>
      <c r="T52" s="104" t="str">
        <f t="shared" si="0"/>
        <v>H.RUGFL_COO0003_KNT0002MTCNAV_M</v>
      </c>
      <c r="U52" s="105">
        <v>8683711000761</v>
      </c>
      <c r="V52" s="107" t="str" cm="1">
        <f t="array" ref="V52">_xlfn.TEXTJOIN(";", TRUE, _xlfn.UNIQUE(_xlfn._xlws.FILTER(P$3:P$10029, C$3:C$10029=C52)))</f>
        <v>MULTI-COLOR CHECK/NAVY</v>
      </c>
      <c r="W52" s="107" t="str" cm="1">
        <f t="array" ref="W52">_xlfn.TEXTJOIN(";", TRUE, _xlfn.UNIQUE(_xlfn._xlws.FILTER(F$3:F$10029, C$3:C$10029=C52)))</f>
        <v>S;M;L;XL</v>
      </c>
      <c r="X52" s="101" t="str">
        <f>IF(E52&gt;0,+VLOOKUP($E52,'CODE GENERATOR'!$D:$AC,19,FALSE),0)</f>
        <v>2402_S01_33832</v>
      </c>
      <c r="Y52" s="101" t="str">
        <f>IF(E52&gt;0,+VLOOKUP($E52,'CODE GENERATOR'!$D:$AC,20,FALSE),0)</f>
        <v>2402_S01_33833</v>
      </c>
      <c r="Z52" s="101" t="str">
        <f>IF(E52&gt;0,+VLOOKUP($E52,'CODE GENERATOR'!$D:$AC,21,FALSE),0)</f>
        <v>2402_S01_33835</v>
      </c>
      <c r="AA52" s="101" t="str">
        <f>IF(E52&gt;0,+VLOOKUP($E52,'CODE GENERATOR'!$D:$AC,22,FALSE),0)</f>
        <v/>
      </c>
      <c r="AB52" s="101" t="str">
        <f>IF(E52&gt;0,+VLOOKUP($E52,'CODE GENERATOR'!$D:$AC,23,FALSE),0)</f>
        <v/>
      </c>
      <c r="AC52" s="101" t="str">
        <f>IF(E52&gt;0,+VLOOKUP($E52,'CODE GENERATOR'!$D:$AC,24,FALSE),0)</f>
        <v/>
      </c>
      <c r="AD52" s="101" t="str">
        <f>IF(E52&gt;0,+VLOOKUP($E52,'CODE GENERATOR'!$D:$AC,25,FALSE),0)</f>
        <v/>
      </c>
      <c r="AE52" s="101" t="str">
        <f>IF(E52&gt;0,+VLOOKUP($E52,'CODE GENERATOR'!$D:$AC,26,FALSE),0)</f>
        <v/>
      </c>
      <c r="AF52" s="149" t="str">
        <f>IF($C52&gt;0,$C52&amp;" "&amp;$P52&amp;" "&amp;+VLOOKUP($C52,'STYLE NAMES'!$B:$AC,10,FALSE),"""")</f>
        <v>DUBLIN MULTI-COLOR CHECK/NAVY COOLER BLANKET</v>
      </c>
      <c r="AG52" s="101" t="str">
        <f>"Enjoy our "&amp;(AF52)&amp;"; "&amp;IF(C52&gt;0,+VLOOKUP($C52,'STYLE NAMES'!$B:$AC,11,FALSE),"")</f>
        <v>Enjoy our DUBLIN MULTI-COLOR CHECK/NAVY COOLER BLANKET; Tartan knitted cooler blanket
An alternative and a different approach to fleece coolers.
Lighter weight and stylish
Your horse will be noticed with these designer cooler blankets</v>
      </c>
      <c r="AH52" s="101" t="str">
        <f>IF(C52&gt;0,+VLOOKUP($C52,'STYLE NAMES'!$B:$AC,12,FALSE),"")</f>
        <v>*Lighter weight
*Yarn-dyed knitted fabric
Composition:
Cotton, Acrylic, Polyester</v>
      </c>
      <c r="AI52" s="101" t="str">
        <f>IF(C52&gt;0,+VLOOKUP($C52,'STYLE NAMES'!$B:$AC,13,FALSE),"")</f>
        <v>Machine Wash at 30°C
Mild process
Do not bleach
Do NOT Tumble Dry</v>
      </c>
      <c r="AJ52" s="149" t="str">
        <f>IF($C52&gt;0,$C52&amp;" "&amp;$P52&amp;" "&amp;+VLOOKUP($C52,'STYLE NAMES'!$B:$AC,14,FALSE),"""")</f>
        <v>DUBLIN MULTI-COLOR CHECK/NAVY TER BLANKETİ</v>
      </c>
      <c r="AK52" s="149" t="str">
        <f>"Cavalier SanMarco tarafından tasarlanan "&amp;(AJ52)&amp;"; "&amp;IF(C52&gt;0,+VLOOKUP($C52,'STYLE NAMES'!$B:$AC,15,FALSE),"")</f>
        <v>Cavalier SanMarco tarafından tasarlanan DUBLIN MULTI-COLOR CHECK/NAVY TER BLANKETİ; Tartan desenli örme ter blanketi
Klasik ter blanketlerine alternatif bir yaklaşım
Bu hafif ve şık ter blanketleri ile atıınız hemen farkedilecek</v>
      </c>
      <c r="AL52" s="149" t="str">
        <f>IF(C52&gt;0,+VLOOKUP($C52,'STYLE NAMES'!$B:$AC,16,FALSE),"")</f>
        <v>* Hafif kumaş
* Desenli örme kumaş
Kompozisyon:
Pamuk, Akrilik, Polyester</v>
      </c>
      <c r="AM52" s="149" t="str">
        <f>IF(C52&gt;0,+VLOOKUP($C52,'STYLE NAMES'!$B:$AC,17,FALSE),"")</f>
        <v>Makinede 30°C' de Yıkayın
Hassas Yıkama
Çamaşır suyu kullanmayın
Kurutma Makinesinde Kurutmayın</v>
      </c>
      <c r="AN52" s="149" t="str">
        <f>IF($C52&gt;0,$C52&amp;" "&amp;$P52&amp;" "&amp;+VLOOKUP($C52,'STYLE NAMES'!$B:$AC,18,FALSE),"""")</f>
        <v>DUBLIN MULTI-COLOR CHECK/NAVY COPERTA DA RAFFREDDEMENTO</v>
      </c>
      <c r="AO52" s="101" t="str">
        <f>"Disegnato da Cavalier SanMarco "&amp;(AN52)&amp;"; "&amp;IF(C52&gt;0,+VLOOKUP($C52,'STYLE NAMES'!$B:$AC,19,FALSE),"")</f>
        <v>Disegnato da Cavalier SanMarco DUBLIN MULTI-COLOR CHECK/NAVY COPERTA DA RAFFREDDEMENTO; Coperta refrigerante lavorata a maglia tartan 
Un'alternativa e un approccio diverso ai cooler in pile
Più leggera e alla moda
Il tuo cavallo sarà notato con queste coperte refrigeranti dal design esclusivo</v>
      </c>
      <c r="AP52" s="101" t="str">
        <f>IF(C52&gt;0,+VLOOKUP($C52,'STYLE NAMES'!$B:$AC,20,FALSE),"")</f>
        <v>Più leggera Tessuto lavorato a maglia tinto in filo
Composizione: 
Cotone, Acrilico, Poliestere</v>
      </c>
      <c r="AQ52" s="101" t="str">
        <f>IF(C52&gt;0,+VLOOKUP($C52,'STYLE NAMES'!$B:$AC,21,FALSE),"")</f>
        <v>Lavare in lavatrice a 30°C Ciclo delicato 
Non candeggiare 
Non asciugare in asciugatrice</v>
      </c>
      <c r="AR52" s="101">
        <f>IF(D52&gt;0,+VLOOKUP($C52,'STYLE NAMES'!$B:$AC,22,FALSE),"")</f>
        <v>0</v>
      </c>
      <c r="AS52" s="101">
        <f>IF(E52&gt;0,+VLOOKUP($C52,'STYLE NAMES'!$B:$AC,23,FALSE),"")</f>
        <v>0</v>
      </c>
      <c r="AT52" s="101">
        <f>IF(F52&gt;0,+VLOOKUP($C52,'STYLE NAMES'!$B:$AC,24,FALSE),"")</f>
        <v>0</v>
      </c>
      <c r="AU52" s="101">
        <f>IF(G52&gt;0,+VLOOKUP($C52,'STYLE NAMES'!$B:$AC,25,FALSE),"")</f>
        <v>0</v>
      </c>
      <c r="AV52" s="101">
        <f>+VLOOKUP($S52,'CODE GENERATOR'!$P:$AM,15,FALSE)</f>
        <v>0</v>
      </c>
      <c r="AW52" s="101">
        <f>+VLOOKUP($S52,'CODE GENERATOR'!$P:$AM,16,FALSE)</f>
        <v>0</v>
      </c>
      <c r="AX52" s="101">
        <f>+VLOOKUP($S52,'CODE GENERATOR'!$P:$AM,17,FALSE)</f>
        <v>0</v>
      </c>
      <c r="AY52" s="101">
        <f>+VLOOKUP($S52,'CODE GENERATOR'!$P:$AM,18,FALSE)</f>
        <v>0</v>
      </c>
      <c r="AZ52" s="101">
        <f>+VLOOKUP($S52,'CODE GENERATOR'!$P:$AM,19,FALSE)</f>
        <v>0</v>
      </c>
      <c r="BA52" s="101">
        <f>+VLOOKUP($S52,'CODE GENERATOR'!$P:$AM,20,FALSE)</f>
        <v>0</v>
      </c>
      <c r="BB52" s="101">
        <f>+VLOOKUP($S52,'CODE GENERATOR'!$P:$AM,21,FALSE)</f>
        <v>0</v>
      </c>
      <c r="BC52" s="101">
        <f>+VLOOKUP($S52,'CODE GENERATOR'!$P:$AM,22,FALSE)</f>
        <v>0</v>
      </c>
      <c r="BD52" s="101">
        <f>+VLOOKUP($S52,'CODE GENERATOR'!$P:$AM,23,FALSE)</f>
        <v>0</v>
      </c>
      <c r="BE52" s="101">
        <f>+VLOOKUP($S52,'CODE GENERATOR'!$P:$AM,24,FALSE)</f>
        <v>0</v>
      </c>
      <c r="BF52" s="101">
        <f>IF(C52&gt;0,+VLOOKUP(G52,'CATEGORY ID'!$A$1:$L$118,3,FALSE),"")</f>
        <v>5</v>
      </c>
      <c r="BG52" s="101">
        <f>IF(C52&gt;0,+VLOOKUP(H52,'CATEGORY ID'!$D$1:$L$118,3,FALSE),"")</f>
        <v>5</v>
      </c>
      <c r="BH52" s="101">
        <f>IF(C52&gt;0,+VLOOKUP((+H52&amp;I52),'CATEGORY ID'!$H$1:$I$121,2,FALSE),"")</f>
        <v>59</v>
      </c>
      <c r="BJ52" s="101">
        <f>IF(C52&gt;0,IF(COUNTIF('CATEGORY ID'!$K$1:$K$121,+H52&amp;K52) &gt; 0, +VLOOKUP(+H52&amp;K52,'CATEGORY ID'!$K$1:$L$121,2,FALSE),""),"")</f>
        <v>60</v>
      </c>
      <c r="BK52" s="101" t="str">
        <f>IF(C52&gt;0,IF(COUNTIF('CATEGORY ID'!$K$124:$K$165, +VLOOKUP(C52,'STYLE NAMES'!$B:$AE,30,FALSE)) &gt; 0, +VLOOKUP(VLOOKUP(C52,'STYLE NAMES'!$B:$AE,30,FALSE),'CATEGORY ID'!K:M,2,FALSE),""),"")</f>
        <v/>
      </c>
      <c r="BR52" s="101" t="str" cm="1">
        <f t="array" ref="BR52">IF(C52&gt;0,_xlfn.TEXTJOIN(";", TRUE,_xlfn.UNIQUE(_xlfn._xlws.FILTER(BF52:BQ52,(BF52:BQ52&gt;0)),TRUE,FALSE)),"")&amp;";"&amp;BS52</f>
        <v>5;59;60;</v>
      </c>
      <c r="BU52" s="106">
        <f>IF(C52&gt;0,+VLOOKUP($C52,'STYLE NAMES'!$B:$AC,26,FALSE),"")</f>
        <v>99.9</v>
      </c>
      <c r="BV52" s="106">
        <f>IF(C52&gt;0,+VLOOKUP($C52,'STYLE NAMES'!$B:$AC,27,FALSE),"")</f>
        <v>5490</v>
      </c>
      <c r="BW52" s="106">
        <f>IF(C52&gt;0,+VLOOKUP($C52,'STYLE NAMES'!$B:$AC,28,FALSE),"")</f>
        <v>114.88499999999999</v>
      </c>
      <c r="BY52"/>
      <c r="BZ52" s="101">
        <v>0</v>
      </c>
      <c r="CA52" s="137">
        <f t="shared" si="3"/>
        <v>1</v>
      </c>
      <c r="CB52" s="137">
        <f>+VLOOKUP(C52,'[2]STYLES &amp; MODELS MATRIX'!$A:$G,7,FALSE)</f>
        <v>0</v>
      </c>
      <c r="CC52" s="137" t="str">
        <f>+VLOOKUP(C52,'[1]STYLES &amp; SIZE CHARTS'!$A:$H,8,FALSE)</f>
        <v>HP-RUGS1</v>
      </c>
      <c r="CD52" s="137"/>
      <c r="CE52" s="205"/>
      <c r="CF52" s="141"/>
    </row>
    <row r="53" spans="1:84" s="101" customFormat="1" ht="12" customHeight="1" x14ac:dyDescent="0.2">
      <c r="A53" s="102">
        <f t="shared" si="1"/>
        <v>8683711000778</v>
      </c>
      <c r="B53" s="101" t="s">
        <v>2262</v>
      </c>
      <c r="C53" s="101" t="s">
        <v>287</v>
      </c>
      <c r="D53" s="101" t="s">
        <v>288</v>
      </c>
      <c r="E53" s="203" t="s">
        <v>2263</v>
      </c>
      <c r="F53" s="101" t="s">
        <v>2248</v>
      </c>
      <c r="G53" s="101" t="str">
        <f>IF(C53&gt;0,+VLOOKUP($C53,'STYLE NAMES'!$B:$AC,4,FALSE),"")</f>
        <v>HORSE</v>
      </c>
      <c r="H53" s="101" t="str">
        <f>IF(C53&gt;0,+VLOOKUP($C53,'STYLE NAMES'!$B:$AC,5,FALSE),"")</f>
        <v>HORSE</v>
      </c>
      <c r="I53" s="101" t="str">
        <f>IF(C53&gt;0,+VLOOKUP($C53,'STYLE NAMES'!$B:$AC,6,FALSE),"")</f>
        <v>RUGS</v>
      </c>
      <c r="J53" s="101" t="str">
        <f>IF(C53&gt;0,+VLOOKUP($C53,'STYLE NAMES'!$B:$AC,7,FALSE),"")</f>
        <v>FULL</v>
      </c>
      <c r="K53" s="101" t="str">
        <f>IF(C53&gt;0,+VLOOKUP($C53,'STYLE NAMES'!$B:$AC,8,FALSE),"")</f>
        <v>COOLER BLANKETS</v>
      </c>
      <c r="L53" s="101" t="str">
        <f>IF(E53&gt;0,+VLOOKUP($E53,'CODE GENERATOR'!$D:$T,3,FALSE),"")</f>
        <v>W</v>
      </c>
      <c r="M53" s="101" t="str">
        <f>IF(E53&gt;0,+VLOOKUP($E53,'CODE GENERATOR'!$D:$T,4,FALSE),"")</f>
        <v>KNIT</v>
      </c>
      <c r="N53" s="101" t="str">
        <f>IF(E53&gt;0,+VLOOKUP($E53,'CODE GENERATOR'!$D:$T,6,FALSE),"")</f>
        <v>MULTI-COLOR CHECK</v>
      </c>
      <c r="O53" s="101" t="str">
        <f>IF(E53&gt;0,+VLOOKUP($E53,'CODE GENERATOR'!$D:$T,7,FALSE),"")</f>
        <v>NAVY</v>
      </c>
      <c r="P53" s="101" t="str">
        <f t="shared" si="2"/>
        <v>MULTI-COLOR CHECK/NAVY</v>
      </c>
      <c r="Q53" s="104" t="str">
        <f>IF(E53&gt;0,+VLOOKUP($E53,'CODE GENERATOR'!$D:$T,11,FALSE),"")</f>
        <v>H.RUGFL_COO0003</v>
      </c>
      <c r="R53" s="104" t="str">
        <f>IF(E53&gt;0,+VLOOKUP($E53,'CODE GENERATOR'!$D:$T,12,FALSE),"")</f>
        <v>KNT0002MTCNAV</v>
      </c>
      <c r="S53" s="104" t="str">
        <f>IF(E53&gt;0,+VLOOKUP($E53,'CODE GENERATOR'!$D:$T,13,FALSE),"")</f>
        <v>H.RUGFL_COO0003_KNT0002MTCNAV</v>
      </c>
      <c r="T53" s="104" t="str">
        <f t="shared" si="0"/>
        <v>H.RUGFL_COO0003_KNT0002MTCNAV_L</v>
      </c>
      <c r="U53" s="105">
        <v>8683711000778</v>
      </c>
      <c r="V53" s="107" t="str" cm="1">
        <f t="array" ref="V53">_xlfn.TEXTJOIN(";", TRUE, _xlfn.UNIQUE(_xlfn._xlws.FILTER(P$3:P$10029, C$3:C$10029=C53)))</f>
        <v>MULTI-COLOR CHECK/NAVY</v>
      </c>
      <c r="W53" s="107" t="str" cm="1">
        <f t="array" ref="W53">_xlfn.TEXTJOIN(";", TRUE, _xlfn.UNIQUE(_xlfn._xlws.FILTER(F$3:F$10029, C$3:C$10029=C53)))</f>
        <v>S;M;L;XL</v>
      </c>
      <c r="X53" s="101" t="str">
        <f>IF(E53&gt;0,+VLOOKUP($E53,'CODE GENERATOR'!$D:$AC,19,FALSE),0)</f>
        <v>2402_S01_33832</v>
      </c>
      <c r="Y53" s="101" t="str">
        <f>IF(E53&gt;0,+VLOOKUP($E53,'CODE GENERATOR'!$D:$AC,20,FALSE),0)</f>
        <v>2402_S01_33833</v>
      </c>
      <c r="Z53" s="101" t="str">
        <f>IF(E53&gt;0,+VLOOKUP($E53,'CODE GENERATOR'!$D:$AC,21,FALSE),0)</f>
        <v>2402_S01_33835</v>
      </c>
      <c r="AA53" s="101" t="str">
        <f>IF(E53&gt;0,+VLOOKUP($E53,'CODE GENERATOR'!$D:$AC,22,FALSE),0)</f>
        <v/>
      </c>
      <c r="AB53" s="101" t="str">
        <f>IF(E53&gt;0,+VLOOKUP($E53,'CODE GENERATOR'!$D:$AC,23,FALSE),0)</f>
        <v/>
      </c>
      <c r="AC53" s="101" t="str">
        <f>IF(E53&gt;0,+VLOOKUP($E53,'CODE GENERATOR'!$D:$AC,24,FALSE),0)</f>
        <v/>
      </c>
      <c r="AD53" s="101" t="str">
        <f>IF(E53&gt;0,+VLOOKUP($E53,'CODE GENERATOR'!$D:$AC,25,FALSE),0)</f>
        <v/>
      </c>
      <c r="AE53" s="101" t="str">
        <f>IF(E53&gt;0,+VLOOKUP($E53,'CODE GENERATOR'!$D:$AC,26,FALSE),0)</f>
        <v/>
      </c>
      <c r="AF53" s="149" t="str">
        <f>IF($C53&gt;0,$C53&amp;" "&amp;$P53&amp;" "&amp;+VLOOKUP($C53,'STYLE NAMES'!$B:$AC,10,FALSE),"""")</f>
        <v>DUBLIN MULTI-COLOR CHECK/NAVY COOLER BLANKET</v>
      </c>
      <c r="AG53" s="101" t="str">
        <f>"Enjoy our "&amp;(AF53)&amp;"; "&amp;IF(C53&gt;0,+VLOOKUP($C53,'STYLE NAMES'!$B:$AC,11,FALSE),"")</f>
        <v>Enjoy our DUBLIN MULTI-COLOR CHECK/NAVY COOLER BLANKET; Tartan knitted cooler blanket
An alternative and a different approach to fleece coolers.
Lighter weight and stylish
Your horse will be noticed with these designer cooler blankets</v>
      </c>
      <c r="AH53" s="101" t="str">
        <f>IF(C53&gt;0,+VLOOKUP($C53,'STYLE NAMES'!$B:$AC,12,FALSE),"")</f>
        <v>*Lighter weight
*Yarn-dyed knitted fabric
Composition:
Cotton, Acrylic, Polyester</v>
      </c>
      <c r="AI53" s="101" t="str">
        <f>IF(C53&gt;0,+VLOOKUP($C53,'STYLE NAMES'!$B:$AC,13,FALSE),"")</f>
        <v>Machine Wash at 30°C
Mild process
Do not bleach
Do NOT Tumble Dry</v>
      </c>
      <c r="AJ53" s="149" t="str">
        <f>IF($C53&gt;0,$C53&amp;" "&amp;$P53&amp;" "&amp;+VLOOKUP($C53,'STYLE NAMES'!$B:$AC,14,FALSE),"""")</f>
        <v>DUBLIN MULTI-COLOR CHECK/NAVY TER BLANKETİ</v>
      </c>
      <c r="AK53" s="149" t="str">
        <f>"Cavalier SanMarco tarafından tasarlanan "&amp;(AJ53)&amp;"; "&amp;IF(C53&gt;0,+VLOOKUP($C53,'STYLE NAMES'!$B:$AC,15,FALSE),"")</f>
        <v>Cavalier SanMarco tarafından tasarlanan DUBLIN MULTI-COLOR CHECK/NAVY TER BLANKETİ; Tartan desenli örme ter blanketi
Klasik ter blanketlerine alternatif bir yaklaşım
Bu hafif ve şık ter blanketleri ile atıınız hemen farkedilecek</v>
      </c>
      <c r="AL53" s="149" t="str">
        <f>IF(C53&gt;0,+VLOOKUP($C53,'STYLE NAMES'!$B:$AC,16,FALSE),"")</f>
        <v>* Hafif kumaş
* Desenli örme kumaş
Kompozisyon:
Pamuk, Akrilik, Polyester</v>
      </c>
      <c r="AM53" s="149" t="str">
        <f>IF(C53&gt;0,+VLOOKUP($C53,'STYLE NAMES'!$B:$AC,17,FALSE),"")</f>
        <v>Makinede 30°C' de Yıkayın
Hassas Yıkama
Çamaşır suyu kullanmayın
Kurutma Makinesinde Kurutmayın</v>
      </c>
      <c r="AN53" s="149" t="str">
        <f>IF($C53&gt;0,$C53&amp;" "&amp;$P53&amp;" "&amp;+VLOOKUP($C53,'STYLE NAMES'!$B:$AC,18,FALSE),"""")</f>
        <v>DUBLIN MULTI-COLOR CHECK/NAVY COPERTA DA RAFFREDDEMENTO</v>
      </c>
      <c r="AO53" s="101" t="str">
        <f>"Disegnato da Cavalier SanMarco "&amp;(AN53)&amp;"; "&amp;IF(C53&gt;0,+VLOOKUP($C53,'STYLE NAMES'!$B:$AC,19,FALSE),"")</f>
        <v>Disegnato da Cavalier SanMarco DUBLIN MULTI-COLOR CHECK/NAVY COPERTA DA RAFFREDDEMENTO; Coperta refrigerante lavorata a maglia tartan 
Un'alternativa e un approccio diverso ai cooler in pile
Più leggera e alla moda
Il tuo cavallo sarà notato con queste coperte refrigeranti dal design esclusivo</v>
      </c>
      <c r="AP53" s="101" t="str">
        <f>IF(C53&gt;0,+VLOOKUP($C53,'STYLE NAMES'!$B:$AC,20,FALSE),"")</f>
        <v>Più leggera Tessuto lavorato a maglia tinto in filo
Composizione: 
Cotone, Acrilico, Poliestere</v>
      </c>
      <c r="AQ53" s="101" t="str">
        <f>IF(C53&gt;0,+VLOOKUP($C53,'STYLE NAMES'!$B:$AC,21,FALSE),"")</f>
        <v>Lavare in lavatrice a 30°C Ciclo delicato 
Non candeggiare 
Non asciugare in asciugatrice</v>
      </c>
      <c r="AR53" s="101">
        <f>IF(D53&gt;0,+VLOOKUP($C53,'STYLE NAMES'!$B:$AC,22,FALSE),"")</f>
        <v>0</v>
      </c>
      <c r="AS53" s="101">
        <f>IF(E53&gt;0,+VLOOKUP($C53,'STYLE NAMES'!$B:$AC,23,FALSE),"")</f>
        <v>0</v>
      </c>
      <c r="AT53" s="101">
        <f>IF(F53&gt;0,+VLOOKUP($C53,'STYLE NAMES'!$B:$AC,24,FALSE),"")</f>
        <v>0</v>
      </c>
      <c r="AU53" s="101">
        <f>IF(G53&gt;0,+VLOOKUP($C53,'STYLE NAMES'!$B:$AC,25,FALSE),"")</f>
        <v>0</v>
      </c>
      <c r="AV53" s="101">
        <f>+VLOOKUP($S53,'CODE GENERATOR'!$P:$AM,15,FALSE)</f>
        <v>0</v>
      </c>
      <c r="AW53" s="101">
        <f>+VLOOKUP($S53,'CODE GENERATOR'!$P:$AM,16,FALSE)</f>
        <v>0</v>
      </c>
      <c r="AX53" s="101">
        <f>+VLOOKUP($S53,'CODE GENERATOR'!$P:$AM,17,FALSE)</f>
        <v>0</v>
      </c>
      <c r="AY53" s="101">
        <f>+VLOOKUP($S53,'CODE GENERATOR'!$P:$AM,18,FALSE)</f>
        <v>0</v>
      </c>
      <c r="AZ53" s="101">
        <f>+VLOOKUP($S53,'CODE GENERATOR'!$P:$AM,19,FALSE)</f>
        <v>0</v>
      </c>
      <c r="BA53" s="101">
        <f>+VLOOKUP($S53,'CODE GENERATOR'!$P:$AM,20,FALSE)</f>
        <v>0</v>
      </c>
      <c r="BB53" s="101">
        <f>+VLOOKUP($S53,'CODE GENERATOR'!$P:$AM,21,FALSE)</f>
        <v>0</v>
      </c>
      <c r="BC53" s="101">
        <f>+VLOOKUP($S53,'CODE GENERATOR'!$P:$AM,22,FALSE)</f>
        <v>0</v>
      </c>
      <c r="BD53" s="101">
        <f>+VLOOKUP($S53,'CODE GENERATOR'!$P:$AM,23,FALSE)</f>
        <v>0</v>
      </c>
      <c r="BE53" s="101">
        <f>+VLOOKUP($S53,'CODE GENERATOR'!$P:$AM,24,FALSE)</f>
        <v>0</v>
      </c>
      <c r="BF53" s="101">
        <f>IF(C53&gt;0,+VLOOKUP(G53,'CATEGORY ID'!$A$1:$L$118,3,FALSE),"")</f>
        <v>5</v>
      </c>
      <c r="BG53" s="101">
        <f>IF(C53&gt;0,+VLOOKUP(H53,'CATEGORY ID'!$D$1:$L$118,3,FALSE),"")</f>
        <v>5</v>
      </c>
      <c r="BH53" s="101">
        <f>IF(C53&gt;0,+VLOOKUP((+H53&amp;I53),'CATEGORY ID'!$H$1:$I$121,2,FALSE),"")</f>
        <v>59</v>
      </c>
      <c r="BJ53" s="101">
        <f>IF(C53&gt;0,IF(COUNTIF('CATEGORY ID'!$K$1:$K$121,+H53&amp;K53) &gt; 0, +VLOOKUP(+H53&amp;K53,'CATEGORY ID'!$K$1:$L$121,2,FALSE),""),"")</f>
        <v>60</v>
      </c>
      <c r="BK53" s="101" t="str">
        <f>IF(C53&gt;0,IF(COUNTIF('CATEGORY ID'!$K$124:$K$165, +VLOOKUP(C53,'STYLE NAMES'!$B:$AE,30,FALSE)) &gt; 0, +VLOOKUP(VLOOKUP(C53,'STYLE NAMES'!$B:$AE,30,FALSE),'CATEGORY ID'!K:M,2,FALSE),""),"")</f>
        <v/>
      </c>
      <c r="BR53" s="101" t="str" cm="1">
        <f t="array" ref="BR53">IF(C53&gt;0,_xlfn.TEXTJOIN(";", TRUE,_xlfn.UNIQUE(_xlfn._xlws.FILTER(BF53:BQ53,(BF53:BQ53&gt;0)),TRUE,FALSE)),"")&amp;";"&amp;BS53</f>
        <v>5;59;60;</v>
      </c>
      <c r="BU53" s="106">
        <f>IF(C53&gt;0,+VLOOKUP($C53,'STYLE NAMES'!$B:$AC,26,FALSE),"")</f>
        <v>99.9</v>
      </c>
      <c r="BV53" s="106">
        <f>IF(C53&gt;0,+VLOOKUP($C53,'STYLE NAMES'!$B:$AC,27,FALSE),"")</f>
        <v>5490</v>
      </c>
      <c r="BW53" s="106">
        <f>IF(C53&gt;0,+VLOOKUP($C53,'STYLE NAMES'!$B:$AC,28,FALSE),"")</f>
        <v>114.88499999999999</v>
      </c>
      <c r="BY53"/>
      <c r="BZ53" s="101">
        <v>0</v>
      </c>
      <c r="CA53" s="137">
        <f t="shared" si="3"/>
        <v>1</v>
      </c>
      <c r="CB53" s="137">
        <f>+VLOOKUP(C53,'[2]STYLES &amp; MODELS MATRIX'!$A:$G,7,FALSE)</f>
        <v>0</v>
      </c>
      <c r="CC53" s="137" t="str">
        <f>+VLOOKUP(C53,'[1]STYLES &amp; SIZE CHARTS'!$A:$H,8,FALSE)</f>
        <v>HP-RUGS1</v>
      </c>
      <c r="CD53" s="137"/>
      <c r="CE53" s="205"/>
      <c r="CF53" s="141"/>
    </row>
    <row r="54" spans="1:84" s="101" customFormat="1" ht="12" customHeight="1" x14ac:dyDescent="0.2">
      <c r="A54" s="102">
        <f t="shared" si="1"/>
        <v>8683711000785</v>
      </c>
      <c r="B54" s="101" t="s">
        <v>2262</v>
      </c>
      <c r="C54" s="101" t="s">
        <v>287</v>
      </c>
      <c r="D54" s="101" t="s">
        <v>288</v>
      </c>
      <c r="E54" s="203" t="s">
        <v>2263</v>
      </c>
      <c r="F54" s="101" t="s">
        <v>2249</v>
      </c>
      <c r="G54" s="101" t="str">
        <f>IF(C54&gt;0,+VLOOKUP($C54,'STYLE NAMES'!$B:$AC,4,FALSE),"")</f>
        <v>HORSE</v>
      </c>
      <c r="H54" s="101" t="str">
        <f>IF(C54&gt;0,+VLOOKUP($C54,'STYLE NAMES'!$B:$AC,5,FALSE),"")</f>
        <v>HORSE</v>
      </c>
      <c r="I54" s="101" t="str">
        <f>IF(C54&gt;0,+VLOOKUP($C54,'STYLE NAMES'!$B:$AC,6,FALSE),"")</f>
        <v>RUGS</v>
      </c>
      <c r="J54" s="101" t="str">
        <f>IF(C54&gt;0,+VLOOKUP($C54,'STYLE NAMES'!$B:$AC,7,FALSE),"")</f>
        <v>FULL</v>
      </c>
      <c r="K54" s="101" t="str">
        <f>IF(C54&gt;0,+VLOOKUP($C54,'STYLE NAMES'!$B:$AC,8,FALSE),"")</f>
        <v>COOLER BLANKETS</v>
      </c>
      <c r="L54" s="101" t="str">
        <f>IF(E54&gt;0,+VLOOKUP($E54,'CODE GENERATOR'!$D:$T,3,FALSE),"")</f>
        <v>W</v>
      </c>
      <c r="M54" s="101" t="str">
        <f>IF(E54&gt;0,+VLOOKUP($E54,'CODE GENERATOR'!$D:$T,4,FALSE),"")</f>
        <v>KNIT</v>
      </c>
      <c r="N54" s="101" t="str">
        <f>IF(E54&gt;0,+VLOOKUP($E54,'CODE GENERATOR'!$D:$T,6,FALSE),"")</f>
        <v>MULTI-COLOR CHECK</v>
      </c>
      <c r="O54" s="101" t="str">
        <f>IF(E54&gt;0,+VLOOKUP($E54,'CODE GENERATOR'!$D:$T,7,FALSE),"")</f>
        <v>NAVY</v>
      </c>
      <c r="P54" s="101" t="str">
        <f t="shared" si="2"/>
        <v>MULTI-COLOR CHECK/NAVY</v>
      </c>
      <c r="Q54" s="104" t="str">
        <f>IF(E54&gt;0,+VLOOKUP($E54,'CODE GENERATOR'!$D:$T,11,FALSE),"")</f>
        <v>H.RUGFL_COO0003</v>
      </c>
      <c r="R54" s="104" t="str">
        <f>IF(E54&gt;0,+VLOOKUP($E54,'CODE GENERATOR'!$D:$T,12,FALSE),"")</f>
        <v>KNT0002MTCNAV</v>
      </c>
      <c r="S54" s="104" t="str">
        <f>IF(E54&gt;0,+VLOOKUP($E54,'CODE GENERATOR'!$D:$T,13,FALSE),"")</f>
        <v>H.RUGFL_COO0003_KNT0002MTCNAV</v>
      </c>
      <c r="T54" s="104" t="str">
        <f t="shared" si="0"/>
        <v>H.RUGFL_COO0003_KNT0002MTCNAV_XL</v>
      </c>
      <c r="U54" s="105">
        <v>8683711000785</v>
      </c>
      <c r="V54" s="107" t="str" cm="1">
        <f t="array" ref="V54">_xlfn.TEXTJOIN(";", TRUE, _xlfn.UNIQUE(_xlfn._xlws.FILTER(P$3:P$10029, C$3:C$10029=C54)))</f>
        <v>MULTI-COLOR CHECK/NAVY</v>
      </c>
      <c r="W54" s="107" t="str" cm="1">
        <f t="array" ref="W54">_xlfn.TEXTJOIN(";", TRUE, _xlfn.UNIQUE(_xlfn._xlws.FILTER(F$3:F$10029, C$3:C$10029=C54)))</f>
        <v>S;M;L;XL</v>
      </c>
      <c r="X54" s="101" t="str">
        <f>IF(E54&gt;0,+VLOOKUP($E54,'CODE GENERATOR'!$D:$AC,19,FALSE),0)</f>
        <v>2402_S01_33832</v>
      </c>
      <c r="Y54" s="101" t="str">
        <f>IF(E54&gt;0,+VLOOKUP($E54,'CODE GENERATOR'!$D:$AC,20,FALSE),0)</f>
        <v>2402_S01_33833</v>
      </c>
      <c r="Z54" s="101" t="str">
        <f>IF(E54&gt;0,+VLOOKUP($E54,'CODE GENERATOR'!$D:$AC,21,FALSE),0)</f>
        <v>2402_S01_33835</v>
      </c>
      <c r="AA54" s="101" t="str">
        <f>IF(E54&gt;0,+VLOOKUP($E54,'CODE GENERATOR'!$D:$AC,22,FALSE),0)</f>
        <v/>
      </c>
      <c r="AB54" s="101" t="str">
        <f>IF(E54&gt;0,+VLOOKUP($E54,'CODE GENERATOR'!$D:$AC,23,FALSE),0)</f>
        <v/>
      </c>
      <c r="AC54" s="101" t="str">
        <f>IF(E54&gt;0,+VLOOKUP($E54,'CODE GENERATOR'!$D:$AC,24,FALSE),0)</f>
        <v/>
      </c>
      <c r="AD54" s="101" t="str">
        <f>IF(E54&gt;0,+VLOOKUP($E54,'CODE GENERATOR'!$D:$AC,25,FALSE),0)</f>
        <v/>
      </c>
      <c r="AE54" s="101" t="str">
        <f>IF(E54&gt;0,+VLOOKUP($E54,'CODE GENERATOR'!$D:$AC,26,FALSE),0)</f>
        <v/>
      </c>
      <c r="AF54" s="149" t="str">
        <f>IF($C54&gt;0,$C54&amp;" "&amp;$P54&amp;" "&amp;+VLOOKUP($C54,'STYLE NAMES'!$B:$AC,10,FALSE),"""")</f>
        <v>DUBLIN MULTI-COLOR CHECK/NAVY COOLER BLANKET</v>
      </c>
      <c r="AG54" s="101" t="str">
        <f>"Enjoy our "&amp;(AF54)&amp;"; "&amp;IF(C54&gt;0,+VLOOKUP($C54,'STYLE NAMES'!$B:$AC,11,FALSE),"")</f>
        <v>Enjoy our DUBLIN MULTI-COLOR CHECK/NAVY COOLER BLANKET; Tartan knitted cooler blanket
An alternative and a different approach to fleece coolers.
Lighter weight and stylish
Your horse will be noticed with these designer cooler blankets</v>
      </c>
      <c r="AH54" s="101" t="str">
        <f>IF(C54&gt;0,+VLOOKUP($C54,'STYLE NAMES'!$B:$AC,12,FALSE),"")</f>
        <v>*Lighter weight
*Yarn-dyed knitted fabric
Composition:
Cotton, Acrylic, Polyester</v>
      </c>
      <c r="AI54" s="101" t="str">
        <f>IF(C54&gt;0,+VLOOKUP($C54,'STYLE NAMES'!$B:$AC,13,FALSE),"")</f>
        <v>Machine Wash at 30°C
Mild process
Do not bleach
Do NOT Tumble Dry</v>
      </c>
      <c r="AJ54" s="149" t="str">
        <f>IF($C54&gt;0,$C54&amp;" "&amp;$P54&amp;" "&amp;+VLOOKUP($C54,'STYLE NAMES'!$B:$AC,14,FALSE),"""")</f>
        <v>DUBLIN MULTI-COLOR CHECK/NAVY TER BLANKETİ</v>
      </c>
      <c r="AK54" s="149" t="str">
        <f>"Cavalier SanMarco tarafından tasarlanan "&amp;(AJ54)&amp;"; "&amp;IF(C54&gt;0,+VLOOKUP($C54,'STYLE NAMES'!$B:$AC,15,FALSE),"")</f>
        <v>Cavalier SanMarco tarafından tasarlanan DUBLIN MULTI-COLOR CHECK/NAVY TER BLANKETİ; Tartan desenli örme ter blanketi
Klasik ter blanketlerine alternatif bir yaklaşım
Bu hafif ve şık ter blanketleri ile atıınız hemen farkedilecek</v>
      </c>
      <c r="AL54" s="149" t="str">
        <f>IF(C54&gt;0,+VLOOKUP($C54,'STYLE NAMES'!$B:$AC,16,FALSE),"")</f>
        <v>* Hafif kumaş
* Desenli örme kumaş
Kompozisyon:
Pamuk, Akrilik, Polyester</v>
      </c>
      <c r="AM54" s="149" t="str">
        <f>IF(C54&gt;0,+VLOOKUP($C54,'STYLE NAMES'!$B:$AC,17,FALSE),"")</f>
        <v>Makinede 30°C' de Yıkayın
Hassas Yıkama
Çamaşır suyu kullanmayın
Kurutma Makinesinde Kurutmayın</v>
      </c>
      <c r="AN54" s="149" t="str">
        <f>IF($C54&gt;0,$C54&amp;" "&amp;$P54&amp;" "&amp;+VLOOKUP($C54,'STYLE NAMES'!$B:$AC,18,FALSE),"""")</f>
        <v>DUBLIN MULTI-COLOR CHECK/NAVY COPERTA DA RAFFREDDEMENTO</v>
      </c>
      <c r="AO54" s="101" t="str">
        <f>"Disegnato da Cavalier SanMarco "&amp;(AN54)&amp;"; "&amp;IF(C54&gt;0,+VLOOKUP($C54,'STYLE NAMES'!$B:$AC,19,FALSE),"")</f>
        <v>Disegnato da Cavalier SanMarco DUBLIN MULTI-COLOR CHECK/NAVY COPERTA DA RAFFREDDEMENTO; Coperta refrigerante lavorata a maglia tartan 
Un'alternativa e un approccio diverso ai cooler in pile
Più leggera e alla moda
Il tuo cavallo sarà notato con queste coperte refrigeranti dal design esclusivo</v>
      </c>
      <c r="AP54" s="101" t="str">
        <f>IF(C54&gt;0,+VLOOKUP($C54,'STYLE NAMES'!$B:$AC,20,FALSE),"")</f>
        <v>Più leggera Tessuto lavorato a maglia tinto in filo
Composizione: 
Cotone, Acrilico, Poliestere</v>
      </c>
      <c r="AQ54" s="101" t="str">
        <f>IF(C54&gt;0,+VLOOKUP($C54,'STYLE NAMES'!$B:$AC,21,FALSE),"")</f>
        <v>Lavare in lavatrice a 30°C Ciclo delicato 
Non candeggiare 
Non asciugare in asciugatrice</v>
      </c>
      <c r="AR54" s="101">
        <f>IF(D54&gt;0,+VLOOKUP($C54,'STYLE NAMES'!$B:$AC,22,FALSE),"")</f>
        <v>0</v>
      </c>
      <c r="AS54" s="101">
        <f>IF(E54&gt;0,+VLOOKUP($C54,'STYLE NAMES'!$B:$AC,23,FALSE),"")</f>
        <v>0</v>
      </c>
      <c r="AT54" s="101">
        <f>IF(F54&gt;0,+VLOOKUP($C54,'STYLE NAMES'!$B:$AC,24,FALSE),"")</f>
        <v>0</v>
      </c>
      <c r="AU54" s="101">
        <f>IF(G54&gt;0,+VLOOKUP($C54,'STYLE NAMES'!$B:$AC,25,FALSE),"")</f>
        <v>0</v>
      </c>
      <c r="AV54" s="101">
        <f>+VLOOKUP($S54,'CODE GENERATOR'!$P:$AM,15,FALSE)</f>
        <v>0</v>
      </c>
      <c r="AW54" s="101">
        <f>+VLOOKUP($S54,'CODE GENERATOR'!$P:$AM,16,FALSE)</f>
        <v>0</v>
      </c>
      <c r="AX54" s="101">
        <f>+VLOOKUP($S54,'CODE GENERATOR'!$P:$AM,17,FALSE)</f>
        <v>0</v>
      </c>
      <c r="AY54" s="101">
        <f>+VLOOKUP($S54,'CODE GENERATOR'!$P:$AM,18,FALSE)</f>
        <v>0</v>
      </c>
      <c r="AZ54" s="101">
        <f>+VLOOKUP($S54,'CODE GENERATOR'!$P:$AM,19,FALSE)</f>
        <v>0</v>
      </c>
      <c r="BA54" s="101">
        <f>+VLOOKUP($S54,'CODE GENERATOR'!$P:$AM,20,FALSE)</f>
        <v>0</v>
      </c>
      <c r="BB54" s="101">
        <f>+VLOOKUP($S54,'CODE GENERATOR'!$P:$AM,21,FALSE)</f>
        <v>0</v>
      </c>
      <c r="BC54" s="101">
        <f>+VLOOKUP($S54,'CODE GENERATOR'!$P:$AM,22,FALSE)</f>
        <v>0</v>
      </c>
      <c r="BD54" s="101">
        <f>+VLOOKUP($S54,'CODE GENERATOR'!$P:$AM,23,FALSE)</f>
        <v>0</v>
      </c>
      <c r="BE54" s="101">
        <f>+VLOOKUP($S54,'CODE GENERATOR'!$P:$AM,24,FALSE)</f>
        <v>0</v>
      </c>
      <c r="BF54" s="101">
        <f>IF(C54&gt;0,+VLOOKUP(G54,'CATEGORY ID'!$A$1:$L$118,3,FALSE),"")</f>
        <v>5</v>
      </c>
      <c r="BG54" s="101">
        <f>IF(C54&gt;0,+VLOOKUP(H54,'CATEGORY ID'!$D$1:$L$118,3,FALSE),"")</f>
        <v>5</v>
      </c>
      <c r="BH54" s="101">
        <f>IF(C54&gt;0,+VLOOKUP((+H54&amp;I54),'CATEGORY ID'!$H$1:$I$121,2,FALSE),"")</f>
        <v>59</v>
      </c>
      <c r="BJ54" s="101">
        <f>IF(C54&gt;0,IF(COUNTIF('CATEGORY ID'!$K$1:$K$121,+H54&amp;K54) &gt; 0, +VLOOKUP(+H54&amp;K54,'CATEGORY ID'!$K$1:$L$121,2,FALSE),""),"")</f>
        <v>60</v>
      </c>
      <c r="BK54" s="101" t="str">
        <f>IF(C54&gt;0,IF(COUNTIF('CATEGORY ID'!$K$124:$K$165, +VLOOKUP(C54,'STYLE NAMES'!$B:$AE,30,FALSE)) &gt; 0, +VLOOKUP(VLOOKUP(C54,'STYLE NAMES'!$B:$AE,30,FALSE),'CATEGORY ID'!K:M,2,FALSE),""),"")</f>
        <v/>
      </c>
      <c r="BR54" s="101" t="str" cm="1">
        <f t="array" ref="BR54">IF(C54&gt;0,_xlfn.TEXTJOIN(";", TRUE,_xlfn.UNIQUE(_xlfn._xlws.FILTER(BF54:BQ54,(BF54:BQ54&gt;0)),TRUE,FALSE)),"")&amp;";"&amp;BS54</f>
        <v>5;59;60;</v>
      </c>
      <c r="BU54" s="106">
        <f>IF(C54&gt;0,+VLOOKUP($C54,'STYLE NAMES'!$B:$AC,26,FALSE),"")</f>
        <v>99.9</v>
      </c>
      <c r="BV54" s="106">
        <f>IF(C54&gt;0,+VLOOKUP($C54,'STYLE NAMES'!$B:$AC,27,FALSE),"")</f>
        <v>5490</v>
      </c>
      <c r="BW54" s="106">
        <f>IF(C54&gt;0,+VLOOKUP($C54,'STYLE NAMES'!$B:$AC,28,FALSE),"")</f>
        <v>114.88499999999999</v>
      </c>
      <c r="BY54"/>
      <c r="BZ54" s="101">
        <v>0</v>
      </c>
      <c r="CA54" s="137">
        <f t="shared" si="3"/>
        <v>1</v>
      </c>
      <c r="CB54" s="137">
        <f>+VLOOKUP(C54,'[2]STYLES &amp; MODELS MATRIX'!$A:$G,7,FALSE)</f>
        <v>0</v>
      </c>
      <c r="CC54" s="137" t="str">
        <f>+VLOOKUP(C54,'[1]STYLES &amp; SIZE CHARTS'!$A:$H,8,FALSE)</f>
        <v>HP-RUGS1</v>
      </c>
      <c r="CD54" s="137"/>
      <c r="CE54" s="205"/>
      <c r="CF54" s="141"/>
    </row>
    <row r="55" spans="1:84" s="101" customFormat="1" ht="12" customHeight="1" x14ac:dyDescent="0.2">
      <c r="A55" s="102">
        <f t="shared" si="1"/>
        <v>8683711000815</v>
      </c>
      <c r="B55" s="101" t="s">
        <v>2264</v>
      </c>
      <c r="C55" s="101" t="s">
        <v>734</v>
      </c>
      <c r="D55" s="101" t="s">
        <v>735</v>
      </c>
      <c r="E55" s="203" t="s">
        <v>2265</v>
      </c>
      <c r="F55" s="101" t="s">
        <v>785</v>
      </c>
      <c r="G55" s="101" t="str">
        <f>IF(C55&gt;0,+VLOOKUP($C55,'STYLE NAMES'!$B:$AC,4,FALSE),"")</f>
        <v>HORSE</v>
      </c>
      <c r="H55" s="101" t="str">
        <f>IF(C55&gt;0,+VLOOKUP($C55,'STYLE NAMES'!$B:$AC,5,FALSE),"")</f>
        <v>HORSE</v>
      </c>
      <c r="I55" s="101" t="str">
        <f>IF(C55&gt;0,+VLOOKUP($C55,'STYLE NAMES'!$B:$AC,6,FALSE),"")</f>
        <v>RUGS</v>
      </c>
      <c r="J55" s="101" t="str">
        <f>IF(C55&gt;0,+VLOOKUP($C55,'STYLE NAMES'!$B:$AC,7,FALSE),"")</f>
        <v>FULL</v>
      </c>
      <c r="K55" s="101" t="str">
        <f>IF(C55&gt;0,+VLOOKUP($C55,'STYLE NAMES'!$B:$AC,8,FALSE),"")</f>
        <v>FLEECE BLANKETS</v>
      </c>
      <c r="L55" s="101" t="str">
        <f>IF(E55&gt;0,+VLOOKUP($E55,'CODE GENERATOR'!$D:$T,3,FALSE),"")</f>
        <v>W</v>
      </c>
      <c r="M55" s="101" t="str">
        <f>IF(E55&gt;0,+VLOOKUP($E55,'CODE GENERATOR'!$D:$T,4,FALSE),"")</f>
        <v>FLEECE</v>
      </c>
      <c r="N55" s="101" t="str">
        <f>IF(E55&gt;0,+VLOOKUP($E55,'CODE GENERATOR'!$D:$T,6,FALSE),"")</f>
        <v>GREEN</v>
      </c>
      <c r="O55" s="101" t="str">
        <f>IF(E55&gt;0,+VLOOKUP($E55,'CODE GENERATOR'!$D:$T,7,FALSE),"")</f>
        <v>NAVY</v>
      </c>
      <c r="P55" s="101" t="str">
        <f t="shared" si="2"/>
        <v>GREEN/NAVY</v>
      </c>
      <c r="Q55" s="104" t="str">
        <f>IF(E55&gt;0,+VLOOKUP($E55,'CODE GENERATOR'!$D:$T,11,FALSE),"")</f>
        <v>H.RUGFL_FLC0004</v>
      </c>
      <c r="R55" s="104" t="str">
        <f>IF(E55&gt;0,+VLOOKUP($E55,'CODE GENERATOR'!$D:$T,12,FALSE),"")</f>
        <v>FLC0001GRNNAV</v>
      </c>
      <c r="S55" s="104" t="str">
        <f>IF(E55&gt;0,+VLOOKUP($E55,'CODE GENERATOR'!$D:$T,13,FALSE),"")</f>
        <v>H.RUGFL_FLC0004_FLC0001GRNNAV</v>
      </c>
      <c r="T55" s="104" t="str">
        <f t="shared" si="0"/>
        <v>H.RUGFL_FLC0004_FLC0001GRNNAV_S</v>
      </c>
      <c r="U55" s="105">
        <v>8683711000815</v>
      </c>
      <c r="V55" s="107" t="str" cm="1">
        <f t="array" ref="V55">_xlfn.TEXTJOIN(";", TRUE, _xlfn.UNIQUE(_xlfn._xlws.FILTER(P$3:P$10029, C$3:C$10029=C55)))</f>
        <v>GREEN/NAVY;NAVY/BORDEAUX</v>
      </c>
      <c r="W55" s="107" t="str" cm="1">
        <f t="array" ref="W55">_xlfn.TEXTJOIN(";", TRUE, _xlfn.UNIQUE(_xlfn._xlws.FILTER(F$3:F$10029, C$3:C$10029=C55)))</f>
        <v>S;M;L;XL</v>
      </c>
      <c r="X55" s="101" t="str">
        <f>IF(E55&gt;0,+VLOOKUP($E55,'CODE GENERATOR'!$D:$AC,19,FALSE),0)</f>
        <v>2402_S01_33950</v>
      </c>
      <c r="Y55" s="101" t="str">
        <f>IF(E55&gt;0,+VLOOKUP($E55,'CODE GENERATOR'!$D:$AC,20,FALSE),0)</f>
        <v>2402_S01_33952</v>
      </c>
      <c r="Z55" s="101" t="str">
        <f>IF(E55&gt;0,+VLOOKUP($E55,'CODE GENERATOR'!$D:$AC,21,FALSE),0)</f>
        <v>2402_S01_33954</v>
      </c>
      <c r="AA55" s="101" t="str">
        <f>IF(E55&gt;0,+VLOOKUP($E55,'CODE GENERATOR'!$D:$AC,22,FALSE),0)</f>
        <v>2402_S01_33957</v>
      </c>
      <c r="AB55" s="101" t="str">
        <f>IF(E55&gt;0,+VLOOKUP($E55,'CODE GENERATOR'!$D:$AC,23,FALSE),0)</f>
        <v/>
      </c>
      <c r="AC55" s="101" t="str">
        <f>IF(E55&gt;0,+VLOOKUP($E55,'CODE GENERATOR'!$D:$AC,24,FALSE),0)</f>
        <v/>
      </c>
      <c r="AD55" s="101" t="str">
        <f>IF(E55&gt;0,+VLOOKUP($E55,'CODE GENERATOR'!$D:$AC,25,FALSE),0)</f>
        <v/>
      </c>
      <c r="AE55" s="101" t="str">
        <f>IF(E55&gt;0,+VLOOKUP($E55,'CODE GENERATOR'!$D:$AC,26,FALSE),0)</f>
        <v/>
      </c>
      <c r="AF55" s="149" t="str">
        <f>IF($C55&gt;0,$C55&amp;" "&amp;$P55&amp;" "&amp;+VLOOKUP($C55,'STYLE NAMES'!$B:$AC,10,FALSE),"""")</f>
        <v>YORK GREEN/NAVY TWO COLOR FLEECE BLANKET</v>
      </c>
      <c r="AG55" s="101" t="str">
        <f>"Enjoy our "&amp;(AF55)&amp;"; "&amp;IF(C55&gt;0,+VLOOKUP($C55,'STYLE NAMES'!$B:$AC,11,FALSE),"")</f>
        <v>Enjoy our YORK GREEN/NAVY TWO COLOR FLEECE BLANKET; Two-color stylish cooloer blanket
High density and high quality cooler fleece blanket will keep your horse extra warm while allowing cool down.
These soft and beautiful fleece blankets come in a wide variety of profound and nice colors.</v>
      </c>
      <c r="AH55" s="101" t="str">
        <f>IF(C55&gt;0,+VLOOKUP($C55,'STYLE NAMES'!$B:$AC,12,FALSE),"")</f>
        <v xml:space="preserve">*High density fleece fabric
*Super soft hand feel
*Keeps warmer with respect to traditional standard density fleece blankets
Composition:
100% Polyester
</v>
      </c>
      <c r="AI55" s="101" t="str">
        <f>IF(C55&gt;0,+VLOOKUP($C55,'STYLE NAMES'!$B:$AC,13,FALSE),"")</f>
        <v>Machine Wash at 30°C
Mild process
Do not bleach
Do NOT Tumble Dry</v>
      </c>
      <c r="AJ55" s="149" t="str">
        <f>IF($C55&gt;0,$C55&amp;" "&amp;$P55&amp;" "&amp;+VLOOKUP($C55,'STYLE NAMES'!$B:$AC,14,FALSE),"""")</f>
        <v>YORK GREEN/NAVY ÇİFT RENK POLAR BLANKET</v>
      </c>
      <c r="AK55" s="149" t="str">
        <f>"Cavalier SanMarco tarafından tasarlanan "&amp;(AJ55)&amp;"; "&amp;IF(C55&gt;0,+VLOOKUP($C55,'STYLE NAMES'!$B:$AC,15,FALSE),"")</f>
        <v>Cavalier SanMarco tarafından tasarlanan YORK GREEN/NAVY ÇİFT RENK POLAR BLANKET; Çift renkli şık ter blanketi
Yüksek denye ve kaliteli, polar ter blanketleri atınızı ekstra sıcak tutarken soğumasına da olanak tanır.
Bu yumuşak ve güzel polar battaniyeler çok çeşitli, derin ve hoş renklerde sunuluyor</v>
      </c>
      <c r="AL55" s="149" t="str">
        <f>IF(C55&gt;0,+VLOOKUP($C55,'STYLE NAMES'!$B:$AC,16,FALSE),"")</f>
        <v>*Yüksek denye polar kumaş
*Süper yumuşak tuşe
*Geleneksel standart denye polar blanketlere göre daha sıcak tutar
Kompozisyon:
%100 Polyester</v>
      </c>
      <c r="AM55" s="149" t="str">
        <f>IF(C55&gt;0,+VLOOKUP($C55,'STYLE NAMES'!$B:$AC,17,FALSE),"")</f>
        <v>Makinede 30°C' de Yıkayın
Hassas Yıkama
Çamaşır suyu kullanmayın
Kurutma Makinesinde Kurutmayın</v>
      </c>
      <c r="AN55" s="149" t="str">
        <f>IF($C55&gt;0,$C55&amp;" "&amp;$P55&amp;" "&amp;+VLOOKUP($C55,'STYLE NAMES'!$B:$AC,18,FALSE),"""")</f>
        <v>YORK GREEN/NAVY COPERTA IN PILE BICOLORE</v>
      </c>
      <c r="AO55" s="101" t="str">
        <f>"Disegnato da Cavalier SanMarco "&amp;(AN55)&amp;"; "&amp;IF(C55&gt;0,+VLOOKUP($C55,'STYLE NAMES'!$B:$AC,19,FALSE),"")</f>
        <v>Disegnato da Cavalier SanMarco YORK GREEN/NAVY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v>
      </c>
      <c r="AP55" s="101" t="str">
        <f>IF(C55&gt;0,+VLOOKUP($C55,'STYLE NAMES'!$B:$AC,20,FALSE),"")</f>
        <v>Tessuto in pile ad alta densità
Sensazione super morbida al tatto 
Mantiene più caldo rispetto alle tradizionali coperte in pile a densità standard 
Composizione: 
100% Poliestere</v>
      </c>
      <c r="AQ55" s="101" t="str">
        <f>IF(C55&gt;0,+VLOOKUP($C55,'STYLE NAMES'!$B:$AC,21,FALSE),"")</f>
        <v>Lavare in lavatrice a 30°C Ciclo delicato 
Non candeggiare 
Non asciugare in asciugatrice</v>
      </c>
      <c r="AR55" s="101">
        <f>IF(D55&gt;0,+VLOOKUP($C55,'STYLE NAMES'!$B:$AC,22,FALSE),"")</f>
        <v>0</v>
      </c>
      <c r="AS55" s="101">
        <f>IF(E55&gt;0,+VLOOKUP($C55,'STYLE NAMES'!$B:$AC,23,FALSE),"")</f>
        <v>0</v>
      </c>
      <c r="AT55" s="101">
        <f>IF(F55&gt;0,+VLOOKUP($C55,'STYLE NAMES'!$B:$AC,24,FALSE),"")</f>
        <v>0</v>
      </c>
      <c r="AU55" s="101">
        <f>IF(G55&gt;0,+VLOOKUP($C55,'STYLE NAMES'!$B:$AC,25,FALSE),"")</f>
        <v>0</v>
      </c>
      <c r="AV55" s="101">
        <f>+VLOOKUP($S55,'CODE GENERATOR'!$P:$AM,15,FALSE)</f>
        <v>0</v>
      </c>
      <c r="AW55" s="101">
        <f>+VLOOKUP($S55,'CODE GENERATOR'!$P:$AM,16,FALSE)</f>
        <v>0</v>
      </c>
      <c r="AX55" s="101">
        <f>+VLOOKUP($S55,'CODE GENERATOR'!$P:$AM,17,FALSE)</f>
        <v>0</v>
      </c>
      <c r="AY55" s="101">
        <f>+VLOOKUP($S55,'CODE GENERATOR'!$P:$AM,18,FALSE)</f>
        <v>0</v>
      </c>
      <c r="AZ55" s="101">
        <f>+VLOOKUP($S55,'CODE GENERATOR'!$P:$AM,19,FALSE)</f>
        <v>0</v>
      </c>
      <c r="BA55" s="101">
        <f>+VLOOKUP($S55,'CODE GENERATOR'!$P:$AM,20,FALSE)</f>
        <v>0</v>
      </c>
      <c r="BB55" s="101">
        <f>+VLOOKUP($S55,'CODE GENERATOR'!$P:$AM,21,FALSE)</f>
        <v>0</v>
      </c>
      <c r="BC55" s="101">
        <f>+VLOOKUP($S55,'CODE GENERATOR'!$P:$AM,22,FALSE)</f>
        <v>0</v>
      </c>
      <c r="BD55" s="101">
        <f>+VLOOKUP($S55,'CODE GENERATOR'!$P:$AM,23,FALSE)</f>
        <v>0</v>
      </c>
      <c r="BE55" s="101">
        <f>+VLOOKUP($S55,'CODE GENERATOR'!$P:$AM,24,FALSE)</f>
        <v>0</v>
      </c>
      <c r="BF55" s="101">
        <f>IF(C55&gt;0,+VLOOKUP(G55,'CATEGORY ID'!$A$1:$L$118,3,FALSE),"")</f>
        <v>5</v>
      </c>
      <c r="BG55" s="101">
        <f>IF(C55&gt;0,+VLOOKUP(H55,'CATEGORY ID'!$D$1:$L$118,3,FALSE),"")</f>
        <v>5</v>
      </c>
      <c r="BH55" s="101">
        <f>IF(C55&gt;0,+VLOOKUP((+H55&amp;I55),'CATEGORY ID'!$H$1:$I$121,2,FALSE),"")</f>
        <v>59</v>
      </c>
      <c r="BJ55" s="101">
        <f>IF(C55&gt;0,IF(COUNTIF('CATEGORY ID'!$K$1:$K$121,+H55&amp;K55) &gt; 0, +VLOOKUP(+H55&amp;K55,'CATEGORY ID'!$K$1:$L$121,2,FALSE),""),"")</f>
        <v>175</v>
      </c>
      <c r="BK55" s="101" t="str">
        <f>IF(C55&gt;0,IF(COUNTIF('CATEGORY ID'!$K$124:$K$165, +VLOOKUP(C55,'STYLE NAMES'!$B:$AE,30,FALSE)) &gt; 0, +VLOOKUP(VLOOKUP(C55,'STYLE NAMES'!$B:$AE,30,FALSE),'CATEGORY ID'!K:M,2,FALSE),""),"")</f>
        <v/>
      </c>
      <c r="BR55" s="101" t="str" cm="1">
        <f t="array" ref="BR55">IF(C55&gt;0,_xlfn.TEXTJOIN(";", TRUE,_xlfn.UNIQUE(_xlfn._xlws.FILTER(BF55:BQ55,(BF55:BQ55&gt;0)),TRUE,FALSE)),"")&amp;";"&amp;BS55</f>
        <v>5;59;175;</v>
      </c>
      <c r="BU55" s="106">
        <f>IF(C55&gt;0,+VLOOKUP($C55,'STYLE NAMES'!$B:$AC,26,FALSE),"")</f>
        <v>99.9</v>
      </c>
      <c r="BV55" s="106">
        <f>IF(C55&gt;0,+VLOOKUP($C55,'STYLE NAMES'!$B:$AC,27,FALSE),"")</f>
        <v>5490</v>
      </c>
      <c r="BW55" s="106">
        <f>IF(C55&gt;0,+VLOOKUP($C55,'STYLE NAMES'!$B:$AC,28,FALSE),"")</f>
        <v>114.88499999999999</v>
      </c>
      <c r="BY55"/>
      <c r="BZ55" s="101">
        <v>99</v>
      </c>
      <c r="CA55" s="137">
        <f t="shared" si="3"/>
        <v>1</v>
      </c>
      <c r="CB55" s="137">
        <f>+VLOOKUP(C55,'[2]STYLES &amp; MODELS MATRIX'!$A:$G,7,FALSE)</f>
        <v>0</v>
      </c>
      <c r="CC55" s="137" t="str">
        <f>+VLOOKUP(C55,'[1]STYLES &amp; SIZE CHARTS'!$A:$H,8,FALSE)</f>
        <v>HP-RUGS1</v>
      </c>
      <c r="CD55" s="137"/>
      <c r="CE55" s="205"/>
      <c r="CF55" s="141"/>
    </row>
    <row r="56" spans="1:84" s="101" customFormat="1" ht="12" customHeight="1" x14ac:dyDescent="0.2">
      <c r="A56" s="102">
        <f t="shared" si="1"/>
        <v>8683711000822</v>
      </c>
      <c r="B56" s="101" t="s">
        <v>2264</v>
      </c>
      <c r="C56" s="101" t="s">
        <v>734</v>
      </c>
      <c r="D56" s="101" t="s">
        <v>735</v>
      </c>
      <c r="E56" s="203" t="s">
        <v>2265</v>
      </c>
      <c r="F56" s="101" t="s">
        <v>2247</v>
      </c>
      <c r="G56" s="101" t="str">
        <f>IF(C56&gt;0,+VLOOKUP($C56,'STYLE NAMES'!$B:$AC,4,FALSE),"")</f>
        <v>HORSE</v>
      </c>
      <c r="H56" s="101" t="str">
        <f>IF(C56&gt;0,+VLOOKUP($C56,'STYLE NAMES'!$B:$AC,5,FALSE),"")</f>
        <v>HORSE</v>
      </c>
      <c r="I56" s="101" t="str">
        <f>IF(C56&gt;0,+VLOOKUP($C56,'STYLE NAMES'!$B:$AC,6,FALSE),"")</f>
        <v>RUGS</v>
      </c>
      <c r="J56" s="101" t="str">
        <f>IF(C56&gt;0,+VLOOKUP($C56,'STYLE NAMES'!$B:$AC,7,FALSE),"")</f>
        <v>FULL</v>
      </c>
      <c r="K56" s="101" t="str">
        <f>IF(C56&gt;0,+VLOOKUP($C56,'STYLE NAMES'!$B:$AC,8,FALSE),"")</f>
        <v>FLEECE BLANKETS</v>
      </c>
      <c r="L56" s="101" t="str">
        <f>IF(E56&gt;0,+VLOOKUP($E56,'CODE GENERATOR'!$D:$T,3,FALSE),"")</f>
        <v>W</v>
      </c>
      <c r="M56" s="101" t="str">
        <f>IF(E56&gt;0,+VLOOKUP($E56,'CODE GENERATOR'!$D:$T,4,FALSE),"")</f>
        <v>FLEECE</v>
      </c>
      <c r="N56" s="101" t="str">
        <f>IF(E56&gt;0,+VLOOKUP($E56,'CODE GENERATOR'!$D:$T,6,FALSE),"")</f>
        <v>GREEN</v>
      </c>
      <c r="O56" s="101" t="str">
        <f>IF(E56&gt;0,+VLOOKUP($E56,'CODE GENERATOR'!$D:$T,7,FALSE),"")</f>
        <v>NAVY</v>
      </c>
      <c r="P56" s="101" t="str">
        <f t="shared" si="2"/>
        <v>GREEN/NAVY</v>
      </c>
      <c r="Q56" s="104" t="str">
        <f>IF(E56&gt;0,+VLOOKUP($E56,'CODE GENERATOR'!$D:$T,11,FALSE),"")</f>
        <v>H.RUGFL_FLC0004</v>
      </c>
      <c r="R56" s="104" t="str">
        <f>IF(E56&gt;0,+VLOOKUP($E56,'CODE GENERATOR'!$D:$T,12,FALSE),"")</f>
        <v>FLC0001GRNNAV</v>
      </c>
      <c r="S56" s="104" t="str">
        <f>IF(E56&gt;0,+VLOOKUP($E56,'CODE GENERATOR'!$D:$T,13,FALSE),"")</f>
        <v>H.RUGFL_FLC0004_FLC0001GRNNAV</v>
      </c>
      <c r="T56" s="104" t="str">
        <f t="shared" si="0"/>
        <v>H.RUGFL_FLC0004_FLC0001GRNNAV_M</v>
      </c>
      <c r="U56" s="105">
        <v>8683711000822</v>
      </c>
      <c r="V56" s="107" t="str" cm="1">
        <f t="array" ref="V56">_xlfn.TEXTJOIN(";", TRUE, _xlfn.UNIQUE(_xlfn._xlws.FILTER(P$3:P$10029, C$3:C$10029=C56)))</f>
        <v>GREEN/NAVY;NAVY/BORDEAUX</v>
      </c>
      <c r="W56" s="107" t="str" cm="1">
        <f t="array" ref="W56">_xlfn.TEXTJOIN(";", TRUE, _xlfn.UNIQUE(_xlfn._xlws.FILTER(F$3:F$10029, C$3:C$10029=C56)))</f>
        <v>S;M;L;XL</v>
      </c>
      <c r="X56" s="101" t="str">
        <f>IF(E56&gt;0,+VLOOKUP($E56,'CODE GENERATOR'!$D:$AC,19,FALSE),0)</f>
        <v>2402_S01_33950</v>
      </c>
      <c r="Y56" s="101" t="str">
        <f>IF(E56&gt;0,+VLOOKUP($E56,'CODE GENERATOR'!$D:$AC,20,FALSE),0)</f>
        <v>2402_S01_33952</v>
      </c>
      <c r="Z56" s="101" t="str">
        <f>IF(E56&gt;0,+VLOOKUP($E56,'CODE GENERATOR'!$D:$AC,21,FALSE),0)</f>
        <v>2402_S01_33954</v>
      </c>
      <c r="AA56" s="101" t="str">
        <f>IF(E56&gt;0,+VLOOKUP($E56,'CODE GENERATOR'!$D:$AC,22,FALSE),0)</f>
        <v>2402_S01_33957</v>
      </c>
      <c r="AB56" s="101" t="str">
        <f>IF(E56&gt;0,+VLOOKUP($E56,'CODE GENERATOR'!$D:$AC,23,FALSE),0)</f>
        <v/>
      </c>
      <c r="AC56" s="101" t="str">
        <f>IF(E56&gt;0,+VLOOKUP($E56,'CODE GENERATOR'!$D:$AC,24,FALSE),0)</f>
        <v/>
      </c>
      <c r="AD56" s="101" t="str">
        <f>IF(E56&gt;0,+VLOOKUP($E56,'CODE GENERATOR'!$D:$AC,25,FALSE),0)</f>
        <v/>
      </c>
      <c r="AE56" s="101" t="str">
        <f>IF(E56&gt;0,+VLOOKUP($E56,'CODE GENERATOR'!$D:$AC,26,FALSE),0)</f>
        <v/>
      </c>
      <c r="AF56" s="149" t="str">
        <f>IF($C56&gt;0,$C56&amp;" "&amp;$P56&amp;" "&amp;+VLOOKUP($C56,'STYLE NAMES'!$B:$AC,10,FALSE),"""")</f>
        <v>YORK GREEN/NAVY TWO COLOR FLEECE BLANKET</v>
      </c>
      <c r="AG56" s="101" t="str">
        <f>"Enjoy our "&amp;(AF56)&amp;"; "&amp;IF(C56&gt;0,+VLOOKUP($C56,'STYLE NAMES'!$B:$AC,11,FALSE),"")</f>
        <v>Enjoy our YORK GREEN/NAVY TWO COLOR FLEECE BLANKET; Two-color stylish cooloer blanket
High density and high quality cooler fleece blanket will keep your horse extra warm while allowing cool down.
These soft and beautiful fleece blankets come in a wide variety of profound and nice colors.</v>
      </c>
      <c r="AH56" s="101" t="str">
        <f>IF(C56&gt;0,+VLOOKUP($C56,'STYLE NAMES'!$B:$AC,12,FALSE),"")</f>
        <v xml:space="preserve">*High density fleece fabric
*Super soft hand feel
*Keeps warmer with respect to traditional standard density fleece blankets
Composition:
100% Polyester
</v>
      </c>
      <c r="AI56" s="101" t="str">
        <f>IF(C56&gt;0,+VLOOKUP($C56,'STYLE NAMES'!$B:$AC,13,FALSE),"")</f>
        <v>Machine Wash at 30°C
Mild process
Do not bleach
Do NOT Tumble Dry</v>
      </c>
      <c r="AJ56" s="149" t="str">
        <f>IF($C56&gt;0,$C56&amp;" "&amp;$P56&amp;" "&amp;+VLOOKUP($C56,'STYLE NAMES'!$B:$AC,14,FALSE),"""")</f>
        <v>YORK GREEN/NAVY ÇİFT RENK POLAR BLANKET</v>
      </c>
      <c r="AK56" s="149" t="str">
        <f>"Cavalier SanMarco tarafından tasarlanan "&amp;(AJ56)&amp;"; "&amp;IF(C56&gt;0,+VLOOKUP($C56,'STYLE NAMES'!$B:$AC,15,FALSE),"")</f>
        <v>Cavalier SanMarco tarafından tasarlanan YORK GREEN/NAVY ÇİFT RENK POLAR BLANKET; Çift renkli şık ter blanketi
Yüksek denye ve kaliteli, polar ter blanketleri atınızı ekstra sıcak tutarken soğumasına da olanak tanır.
Bu yumuşak ve güzel polar battaniyeler çok çeşitli, derin ve hoş renklerde sunuluyor</v>
      </c>
      <c r="AL56" s="149" t="str">
        <f>IF(C56&gt;0,+VLOOKUP($C56,'STYLE NAMES'!$B:$AC,16,FALSE),"")</f>
        <v>*Yüksek denye polar kumaş
*Süper yumuşak tuşe
*Geleneksel standart denye polar blanketlere göre daha sıcak tutar
Kompozisyon:
%100 Polyester</v>
      </c>
      <c r="AM56" s="149" t="str">
        <f>IF(C56&gt;0,+VLOOKUP($C56,'STYLE NAMES'!$B:$AC,17,FALSE),"")</f>
        <v>Makinede 30°C' de Yıkayın
Hassas Yıkama
Çamaşır suyu kullanmayın
Kurutma Makinesinde Kurutmayın</v>
      </c>
      <c r="AN56" s="149" t="str">
        <f>IF($C56&gt;0,$C56&amp;" "&amp;$P56&amp;" "&amp;+VLOOKUP($C56,'STYLE NAMES'!$B:$AC,18,FALSE),"""")</f>
        <v>YORK GREEN/NAVY COPERTA IN PILE BICOLORE</v>
      </c>
      <c r="AO56" s="101" t="str">
        <f>"Disegnato da Cavalier SanMarco "&amp;(AN56)&amp;"; "&amp;IF(C56&gt;0,+VLOOKUP($C56,'STYLE NAMES'!$B:$AC,19,FALSE),"")</f>
        <v>Disegnato da Cavalier SanMarco YORK GREEN/NAVY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v>
      </c>
      <c r="AP56" s="101" t="str">
        <f>IF(C56&gt;0,+VLOOKUP($C56,'STYLE NAMES'!$B:$AC,20,FALSE),"")</f>
        <v>Tessuto in pile ad alta densità
Sensazione super morbida al tatto 
Mantiene più caldo rispetto alle tradizionali coperte in pile a densità standard 
Composizione: 
100% Poliestere</v>
      </c>
      <c r="AQ56" s="101" t="str">
        <f>IF(C56&gt;0,+VLOOKUP($C56,'STYLE NAMES'!$B:$AC,21,FALSE),"")</f>
        <v>Lavare in lavatrice a 30°C Ciclo delicato 
Non candeggiare 
Non asciugare in asciugatrice</v>
      </c>
      <c r="AR56" s="101">
        <f>IF(D56&gt;0,+VLOOKUP($C56,'STYLE NAMES'!$B:$AC,22,FALSE),"")</f>
        <v>0</v>
      </c>
      <c r="AS56" s="101">
        <f>IF(E56&gt;0,+VLOOKUP($C56,'STYLE NAMES'!$B:$AC,23,FALSE),"")</f>
        <v>0</v>
      </c>
      <c r="AT56" s="101">
        <f>IF(F56&gt;0,+VLOOKUP($C56,'STYLE NAMES'!$B:$AC,24,FALSE),"")</f>
        <v>0</v>
      </c>
      <c r="AU56" s="101">
        <f>IF(G56&gt;0,+VLOOKUP($C56,'STYLE NAMES'!$B:$AC,25,FALSE),"")</f>
        <v>0</v>
      </c>
      <c r="AV56" s="101">
        <f>+VLOOKUP($S56,'CODE GENERATOR'!$P:$AM,15,FALSE)</f>
        <v>0</v>
      </c>
      <c r="AW56" s="101">
        <f>+VLOOKUP($S56,'CODE GENERATOR'!$P:$AM,16,FALSE)</f>
        <v>0</v>
      </c>
      <c r="AX56" s="101">
        <f>+VLOOKUP($S56,'CODE GENERATOR'!$P:$AM,17,FALSE)</f>
        <v>0</v>
      </c>
      <c r="AY56" s="101">
        <f>+VLOOKUP($S56,'CODE GENERATOR'!$P:$AM,18,FALSE)</f>
        <v>0</v>
      </c>
      <c r="AZ56" s="101">
        <f>+VLOOKUP($S56,'CODE GENERATOR'!$P:$AM,19,FALSE)</f>
        <v>0</v>
      </c>
      <c r="BA56" s="101">
        <f>+VLOOKUP($S56,'CODE GENERATOR'!$P:$AM,20,FALSE)</f>
        <v>0</v>
      </c>
      <c r="BB56" s="101">
        <f>+VLOOKUP($S56,'CODE GENERATOR'!$P:$AM,21,FALSE)</f>
        <v>0</v>
      </c>
      <c r="BC56" s="101">
        <f>+VLOOKUP($S56,'CODE GENERATOR'!$P:$AM,22,FALSE)</f>
        <v>0</v>
      </c>
      <c r="BD56" s="101">
        <f>+VLOOKUP($S56,'CODE GENERATOR'!$P:$AM,23,FALSE)</f>
        <v>0</v>
      </c>
      <c r="BE56" s="101">
        <f>+VLOOKUP($S56,'CODE GENERATOR'!$P:$AM,24,FALSE)</f>
        <v>0</v>
      </c>
      <c r="BF56" s="101">
        <f>IF(C56&gt;0,+VLOOKUP(G56,'CATEGORY ID'!$A$1:$L$118,3,FALSE),"")</f>
        <v>5</v>
      </c>
      <c r="BG56" s="101">
        <f>IF(C56&gt;0,+VLOOKUP(H56,'CATEGORY ID'!$D$1:$L$118,3,FALSE),"")</f>
        <v>5</v>
      </c>
      <c r="BH56" s="101">
        <f>IF(C56&gt;0,+VLOOKUP((+H56&amp;I56),'CATEGORY ID'!$H$1:$I$121,2,FALSE),"")</f>
        <v>59</v>
      </c>
      <c r="BJ56" s="101">
        <f>IF(C56&gt;0,IF(COUNTIF('CATEGORY ID'!$K$1:$K$121,+H56&amp;K56) &gt; 0, +VLOOKUP(+H56&amp;K56,'CATEGORY ID'!$K$1:$L$121,2,FALSE),""),"")</f>
        <v>175</v>
      </c>
      <c r="BK56" s="101" t="str">
        <f>IF(C56&gt;0,IF(COUNTIF('CATEGORY ID'!$K$124:$K$165, +VLOOKUP(C56,'STYLE NAMES'!$B:$AE,30,FALSE)) &gt; 0, +VLOOKUP(VLOOKUP(C56,'STYLE NAMES'!$B:$AE,30,FALSE),'CATEGORY ID'!K:M,2,FALSE),""),"")</f>
        <v/>
      </c>
      <c r="BR56" s="101" t="str" cm="1">
        <f t="array" ref="BR56">IF(C56&gt;0,_xlfn.TEXTJOIN(";", TRUE,_xlfn.UNIQUE(_xlfn._xlws.FILTER(BF56:BQ56,(BF56:BQ56&gt;0)),TRUE,FALSE)),"")&amp;";"&amp;BS56</f>
        <v>5;59;175;</v>
      </c>
      <c r="BU56" s="106">
        <f>IF(C56&gt;0,+VLOOKUP($C56,'STYLE NAMES'!$B:$AC,26,FALSE),"")</f>
        <v>99.9</v>
      </c>
      <c r="BV56" s="106">
        <f>IF(C56&gt;0,+VLOOKUP($C56,'STYLE NAMES'!$B:$AC,27,FALSE),"")</f>
        <v>5490</v>
      </c>
      <c r="BW56" s="106">
        <f>IF(C56&gt;0,+VLOOKUP($C56,'STYLE NAMES'!$B:$AC,28,FALSE),"")</f>
        <v>114.88499999999999</v>
      </c>
      <c r="BY56"/>
      <c r="BZ56" s="101">
        <v>99</v>
      </c>
      <c r="CA56" s="137">
        <f t="shared" si="3"/>
        <v>1</v>
      </c>
      <c r="CB56" s="137">
        <f>+VLOOKUP(C56,'[2]STYLES &amp; MODELS MATRIX'!$A:$G,7,FALSE)</f>
        <v>0</v>
      </c>
      <c r="CC56" s="137" t="str">
        <f>+VLOOKUP(C56,'[1]STYLES &amp; SIZE CHARTS'!$A:$H,8,FALSE)</f>
        <v>HP-RUGS1</v>
      </c>
      <c r="CD56" s="137"/>
      <c r="CE56" s="205"/>
      <c r="CF56" s="141"/>
    </row>
    <row r="57" spans="1:84" s="101" customFormat="1" ht="12" customHeight="1" x14ac:dyDescent="0.2">
      <c r="A57" s="102">
        <f t="shared" si="1"/>
        <v>8683711000839</v>
      </c>
      <c r="B57" s="101" t="s">
        <v>2264</v>
      </c>
      <c r="C57" s="101" t="s">
        <v>734</v>
      </c>
      <c r="D57" s="101" t="s">
        <v>735</v>
      </c>
      <c r="E57" s="203" t="s">
        <v>2265</v>
      </c>
      <c r="F57" s="101" t="s">
        <v>2248</v>
      </c>
      <c r="G57" s="101" t="str">
        <f>IF(C57&gt;0,+VLOOKUP($C57,'STYLE NAMES'!$B:$AC,4,FALSE),"")</f>
        <v>HORSE</v>
      </c>
      <c r="H57" s="101" t="str">
        <f>IF(C57&gt;0,+VLOOKUP($C57,'STYLE NAMES'!$B:$AC,5,FALSE),"")</f>
        <v>HORSE</v>
      </c>
      <c r="I57" s="101" t="str">
        <f>IF(C57&gt;0,+VLOOKUP($C57,'STYLE NAMES'!$B:$AC,6,FALSE),"")</f>
        <v>RUGS</v>
      </c>
      <c r="J57" s="101" t="str">
        <f>IF(C57&gt;0,+VLOOKUP($C57,'STYLE NAMES'!$B:$AC,7,FALSE),"")</f>
        <v>FULL</v>
      </c>
      <c r="K57" s="101" t="str">
        <f>IF(C57&gt;0,+VLOOKUP($C57,'STYLE NAMES'!$B:$AC,8,FALSE),"")</f>
        <v>FLEECE BLANKETS</v>
      </c>
      <c r="L57" s="101" t="str">
        <f>IF(E57&gt;0,+VLOOKUP($E57,'CODE GENERATOR'!$D:$T,3,FALSE),"")</f>
        <v>W</v>
      </c>
      <c r="M57" s="101" t="str">
        <f>IF(E57&gt;0,+VLOOKUP($E57,'CODE GENERATOR'!$D:$T,4,FALSE),"")</f>
        <v>FLEECE</v>
      </c>
      <c r="N57" s="101" t="str">
        <f>IF(E57&gt;0,+VLOOKUP($E57,'CODE GENERATOR'!$D:$T,6,FALSE),"")</f>
        <v>GREEN</v>
      </c>
      <c r="O57" s="101" t="str">
        <f>IF(E57&gt;0,+VLOOKUP($E57,'CODE GENERATOR'!$D:$T,7,FALSE),"")</f>
        <v>NAVY</v>
      </c>
      <c r="P57" s="101" t="str">
        <f t="shared" si="2"/>
        <v>GREEN/NAVY</v>
      </c>
      <c r="Q57" s="104" t="str">
        <f>IF(E57&gt;0,+VLOOKUP($E57,'CODE GENERATOR'!$D:$T,11,FALSE),"")</f>
        <v>H.RUGFL_FLC0004</v>
      </c>
      <c r="R57" s="104" t="str">
        <f>IF(E57&gt;0,+VLOOKUP($E57,'CODE GENERATOR'!$D:$T,12,FALSE),"")</f>
        <v>FLC0001GRNNAV</v>
      </c>
      <c r="S57" s="104" t="str">
        <f>IF(E57&gt;0,+VLOOKUP($E57,'CODE GENERATOR'!$D:$T,13,FALSE),"")</f>
        <v>H.RUGFL_FLC0004_FLC0001GRNNAV</v>
      </c>
      <c r="T57" s="104" t="str">
        <f t="shared" si="0"/>
        <v>H.RUGFL_FLC0004_FLC0001GRNNAV_L</v>
      </c>
      <c r="U57" s="105">
        <v>8683711000839</v>
      </c>
      <c r="V57" s="107" t="str" cm="1">
        <f t="array" ref="V57">_xlfn.TEXTJOIN(";", TRUE, _xlfn.UNIQUE(_xlfn._xlws.FILTER(P$3:P$10029, C$3:C$10029=C57)))</f>
        <v>GREEN/NAVY;NAVY/BORDEAUX</v>
      </c>
      <c r="W57" s="107" t="str" cm="1">
        <f t="array" ref="W57">_xlfn.TEXTJOIN(";", TRUE, _xlfn.UNIQUE(_xlfn._xlws.FILTER(F$3:F$10029, C$3:C$10029=C57)))</f>
        <v>S;M;L;XL</v>
      </c>
      <c r="X57" s="101" t="str">
        <f>IF(E57&gt;0,+VLOOKUP($E57,'CODE GENERATOR'!$D:$AC,19,FALSE),0)</f>
        <v>2402_S01_33950</v>
      </c>
      <c r="Y57" s="101" t="str">
        <f>IF(E57&gt;0,+VLOOKUP($E57,'CODE GENERATOR'!$D:$AC,20,FALSE),0)</f>
        <v>2402_S01_33952</v>
      </c>
      <c r="Z57" s="101" t="str">
        <f>IF(E57&gt;0,+VLOOKUP($E57,'CODE GENERATOR'!$D:$AC,21,FALSE),0)</f>
        <v>2402_S01_33954</v>
      </c>
      <c r="AA57" s="101" t="str">
        <f>IF(E57&gt;0,+VLOOKUP($E57,'CODE GENERATOR'!$D:$AC,22,FALSE),0)</f>
        <v>2402_S01_33957</v>
      </c>
      <c r="AB57" s="101" t="str">
        <f>IF(E57&gt;0,+VLOOKUP($E57,'CODE GENERATOR'!$D:$AC,23,FALSE),0)</f>
        <v/>
      </c>
      <c r="AC57" s="101" t="str">
        <f>IF(E57&gt;0,+VLOOKUP($E57,'CODE GENERATOR'!$D:$AC,24,FALSE),0)</f>
        <v/>
      </c>
      <c r="AD57" s="101" t="str">
        <f>IF(E57&gt;0,+VLOOKUP($E57,'CODE GENERATOR'!$D:$AC,25,FALSE),0)</f>
        <v/>
      </c>
      <c r="AE57" s="101" t="str">
        <f>IF(E57&gt;0,+VLOOKUP($E57,'CODE GENERATOR'!$D:$AC,26,FALSE),0)</f>
        <v/>
      </c>
      <c r="AF57" s="149" t="str">
        <f>IF($C57&gt;0,$C57&amp;" "&amp;$P57&amp;" "&amp;+VLOOKUP($C57,'STYLE NAMES'!$B:$AC,10,FALSE),"""")</f>
        <v>YORK GREEN/NAVY TWO COLOR FLEECE BLANKET</v>
      </c>
      <c r="AG57" s="101" t="str">
        <f>"Enjoy our "&amp;(AF57)&amp;"; "&amp;IF(C57&gt;0,+VLOOKUP($C57,'STYLE NAMES'!$B:$AC,11,FALSE),"")</f>
        <v>Enjoy our YORK GREEN/NAVY TWO COLOR FLEECE BLANKET; Two-color stylish cooloer blanket
High density and high quality cooler fleece blanket will keep your horse extra warm while allowing cool down.
These soft and beautiful fleece blankets come in a wide variety of profound and nice colors.</v>
      </c>
      <c r="AH57" s="101" t="str">
        <f>IF(C57&gt;0,+VLOOKUP($C57,'STYLE NAMES'!$B:$AC,12,FALSE),"")</f>
        <v xml:space="preserve">*High density fleece fabric
*Super soft hand feel
*Keeps warmer with respect to traditional standard density fleece blankets
Composition:
100% Polyester
</v>
      </c>
      <c r="AI57" s="101" t="str">
        <f>IF(C57&gt;0,+VLOOKUP($C57,'STYLE NAMES'!$B:$AC,13,FALSE),"")</f>
        <v>Machine Wash at 30°C
Mild process
Do not bleach
Do NOT Tumble Dry</v>
      </c>
      <c r="AJ57" s="149" t="str">
        <f>IF($C57&gt;0,$C57&amp;" "&amp;$P57&amp;" "&amp;+VLOOKUP($C57,'STYLE NAMES'!$B:$AC,14,FALSE),"""")</f>
        <v>YORK GREEN/NAVY ÇİFT RENK POLAR BLANKET</v>
      </c>
      <c r="AK57" s="149" t="str">
        <f>"Cavalier SanMarco tarafından tasarlanan "&amp;(AJ57)&amp;"; "&amp;IF(C57&gt;0,+VLOOKUP($C57,'STYLE NAMES'!$B:$AC,15,FALSE),"")</f>
        <v>Cavalier SanMarco tarafından tasarlanan YORK GREEN/NAVY ÇİFT RENK POLAR BLANKET; Çift renkli şık ter blanketi
Yüksek denye ve kaliteli, polar ter blanketleri atınızı ekstra sıcak tutarken soğumasına da olanak tanır.
Bu yumuşak ve güzel polar battaniyeler çok çeşitli, derin ve hoş renklerde sunuluyor</v>
      </c>
      <c r="AL57" s="149" t="str">
        <f>IF(C57&gt;0,+VLOOKUP($C57,'STYLE NAMES'!$B:$AC,16,FALSE),"")</f>
        <v>*Yüksek denye polar kumaş
*Süper yumuşak tuşe
*Geleneksel standart denye polar blanketlere göre daha sıcak tutar
Kompozisyon:
%100 Polyester</v>
      </c>
      <c r="AM57" s="149" t="str">
        <f>IF(C57&gt;0,+VLOOKUP($C57,'STYLE NAMES'!$B:$AC,17,FALSE),"")</f>
        <v>Makinede 30°C' de Yıkayın
Hassas Yıkama
Çamaşır suyu kullanmayın
Kurutma Makinesinde Kurutmayın</v>
      </c>
      <c r="AN57" s="149" t="str">
        <f>IF($C57&gt;0,$C57&amp;" "&amp;$P57&amp;" "&amp;+VLOOKUP($C57,'STYLE NAMES'!$B:$AC,18,FALSE),"""")</f>
        <v>YORK GREEN/NAVY COPERTA IN PILE BICOLORE</v>
      </c>
      <c r="AO57" s="101" t="str">
        <f>"Disegnato da Cavalier SanMarco "&amp;(AN57)&amp;"; "&amp;IF(C57&gt;0,+VLOOKUP($C57,'STYLE NAMES'!$B:$AC,19,FALSE),"")</f>
        <v>Disegnato da Cavalier SanMarco YORK GREEN/NAVY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v>
      </c>
      <c r="AP57" s="101" t="str">
        <f>IF(C57&gt;0,+VLOOKUP($C57,'STYLE NAMES'!$B:$AC,20,FALSE),"")</f>
        <v>Tessuto in pile ad alta densità
Sensazione super morbida al tatto 
Mantiene più caldo rispetto alle tradizionali coperte in pile a densità standard 
Composizione: 
100% Poliestere</v>
      </c>
      <c r="AQ57" s="101" t="str">
        <f>IF(C57&gt;0,+VLOOKUP($C57,'STYLE NAMES'!$B:$AC,21,FALSE),"")</f>
        <v>Lavare in lavatrice a 30°C Ciclo delicato 
Non candeggiare 
Non asciugare in asciugatrice</v>
      </c>
      <c r="AR57" s="101">
        <f>IF(D57&gt;0,+VLOOKUP($C57,'STYLE NAMES'!$B:$AC,22,FALSE),"")</f>
        <v>0</v>
      </c>
      <c r="AS57" s="101">
        <f>IF(E57&gt;0,+VLOOKUP($C57,'STYLE NAMES'!$B:$AC,23,FALSE),"")</f>
        <v>0</v>
      </c>
      <c r="AT57" s="101">
        <f>IF(F57&gt;0,+VLOOKUP($C57,'STYLE NAMES'!$B:$AC,24,FALSE),"")</f>
        <v>0</v>
      </c>
      <c r="AU57" s="101">
        <f>IF(G57&gt;0,+VLOOKUP($C57,'STYLE NAMES'!$B:$AC,25,FALSE),"")</f>
        <v>0</v>
      </c>
      <c r="AV57" s="101">
        <f>+VLOOKUP($S57,'CODE GENERATOR'!$P:$AM,15,FALSE)</f>
        <v>0</v>
      </c>
      <c r="AW57" s="101">
        <f>+VLOOKUP($S57,'CODE GENERATOR'!$P:$AM,16,FALSE)</f>
        <v>0</v>
      </c>
      <c r="AX57" s="101">
        <f>+VLOOKUP($S57,'CODE GENERATOR'!$P:$AM,17,FALSE)</f>
        <v>0</v>
      </c>
      <c r="AY57" s="101">
        <f>+VLOOKUP($S57,'CODE GENERATOR'!$P:$AM,18,FALSE)</f>
        <v>0</v>
      </c>
      <c r="AZ57" s="101">
        <f>+VLOOKUP($S57,'CODE GENERATOR'!$P:$AM,19,FALSE)</f>
        <v>0</v>
      </c>
      <c r="BA57" s="101">
        <f>+VLOOKUP($S57,'CODE GENERATOR'!$P:$AM,20,FALSE)</f>
        <v>0</v>
      </c>
      <c r="BB57" s="101">
        <f>+VLOOKUP($S57,'CODE GENERATOR'!$P:$AM,21,FALSE)</f>
        <v>0</v>
      </c>
      <c r="BC57" s="101">
        <f>+VLOOKUP($S57,'CODE GENERATOR'!$P:$AM,22,FALSE)</f>
        <v>0</v>
      </c>
      <c r="BD57" s="101">
        <f>+VLOOKUP($S57,'CODE GENERATOR'!$P:$AM,23,FALSE)</f>
        <v>0</v>
      </c>
      <c r="BE57" s="101">
        <f>+VLOOKUP($S57,'CODE GENERATOR'!$P:$AM,24,FALSE)</f>
        <v>0</v>
      </c>
      <c r="BF57" s="101">
        <f>IF(C57&gt;0,+VLOOKUP(G57,'CATEGORY ID'!$A$1:$L$118,3,FALSE),"")</f>
        <v>5</v>
      </c>
      <c r="BG57" s="101">
        <f>IF(C57&gt;0,+VLOOKUP(H57,'CATEGORY ID'!$D$1:$L$118,3,FALSE),"")</f>
        <v>5</v>
      </c>
      <c r="BH57" s="101">
        <f>IF(C57&gt;0,+VLOOKUP((+H57&amp;I57),'CATEGORY ID'!$H$1:$I$121,2,FALSE),"")</f>
        <v>59</v>
      </c>
      <c r="BJ57" s="101">
        <f>IF(C57&gt;0,IF(COUNTIF('CATEGORY ID'!$K$1:$K$121,+H57&amp;K57) &gt; 0, +VLOOKUP(+H57&amp;K57,'CATEGORY ID'!$K$1:$L$121,2,FALSE),""),"")</f>
        <v>175</v>
      </c>
      <c r="BK57" s="101" t="str">
        <f>IF(C57&gt;0,IF(COUNTIF('CATEGORY ID'!$K$124:$K$165, +VLOOKUP(C57,'STYLE NAMES'!$B:$AE,30,FALSE)) &gt; 0, +VLOOKUP(VLOOKUP(C57,'STYLE NAMES'!$B:$AE,30,FALSE),'CATEGORY ID'!K:M,2,FALSE),""),"")</f>
        <v/>
      </c>
      <c r="BR57" s="101" t="str" cm="1">
        <f t="array" ref="BR57">IF(C57&gt;0,_xlfn.TEXTJOIN(";", TRUE,_xlfn.UNIQUE(_xlfn._xlws.FILTER(BF57:BQ57,(BF57:BQ57&gt;0)),TRUE,FALSE)),"")&amp;";"&amp;BS57</f>
        <v>5;59;175;</v>
      </c>
      <c r="BU57" s="106">
        <f>IF(C57&gt;0,+VLOOKUP($C57,'STYLE NAMES'!$B:$AC,26,FALSE),"")</f>
        <v>99.9</v>
      </c>
      <c r="BV57" s="106">
        <f>IF(C57&gt;0,+VLOOKUP($C57,'STYLE NAMES'!$B:$AC,27,FALSE),"")</f>
        <v>5490</v>
      </c>
      <c r="BW57" s="106">
        <f>IF(C57&gt;0,+VLOOKUP($C57,'STYLE NAMES'!$B:$AC,28,FALSE),"")</f>
        <v>114.88499999999999</v>
      </c>
      <c r="BY57"/>
      <c r="BZ57" s="101">
        <v>99</v>
      </c>
      <c r="CA57" s="137">
        <f t="shared" si="3"/>
        <v>1</v>
      </c>
      <c r="CB57" s="137">
        <f>+VLOOKUP(C57,'[2]STYLES &amp; MODELS MATRIX'!$A:$G,7,FALSE)</f>
        <v>0</v>
      </c>
      <c r="CC57" s="137" t="str">
        <f>+VLOOKUP(C57,'[1]STYLES &amp; SIZE CHARTS'!$A:$H,8,FALSE)</f>
        <v>HP-RUGS1</v>
      </c>
      <c r="CD57" s="137"/>
      <c r="CE57" s="205"/>
      <c r="CF57" s="141"/>
    </row>
    <row r="58" spans="1:84" s="101" customFormat="1" ht="12" customHeight="1" x14ac:dyDescent="0.2">
      <c r="A58" s="102">
        <f t="shared" si="1"/>
        <v>8683711000846</v>
      </c>
      <c r="B58" s="101" t="s">
        <v>2264</v>
      </c>
      <c r="C58" s="101" t="s">
        <v>734</v>
      </c>
      <c r="D58" s="101" t="s">
        <v>735</v>
      </c>
      <c r="E58" s="203" t="s">
        <v>2265</v>
      </c>
      <c r="F58" s="101" t="s">
        <v>2249</v>
      </c>
      <c r="G58" s="101" t="str">
        <f>IF(C58&gt;0,+VLOOKUP($C58,'STYLE NAMES'!$B:$AC,4,FALSE),"")</f>
        <v>HORSE</v>
      </c>
      <c r="H58" s="101" t="str">
        <f>IF(C58&gt;0,+VLOOKUP($C58,'STYLE NAMES'!$B:$AC,5,FALSE),"")</f>
        <v>HORSE</v>
      </c>
      <c r="I58" s="101" t="str">
        <f>IF(C58&gt;0,+VLOOKUP($C58,'STYLE NAMES'!$B:$AC,6,FALSE),"")</f>
        <v>RUGS</v>
      </c>
      <c r="J58" s="101" t="str">
        <f>IF(C58&gt;0,+VLOOKUP($C58,'STYLE NAMES'!$B:$AC,7,FALSE),"")</f>
        <v>FULL</v>
      </c>
      <c r="K58" s="101" t="str">
        <f>IF(C58&gt;0,+VLOOKUP($C58,'STYLE NAMES'!$B:$AC,8,FALSE),"")</f>
        <v>FLEECE BLANKETS</v>
      </c>
      <c r="L58" s="101" t="str">
        <f>IF(E58&gt;0,+VLOOKUP($E58,'CODE GENERATOR'!$D:$T,3,FALSE),"")</f>
        <v>W</v>
      </c>
      <c r="M58" s="101" t="str">
        <f>IF(E58&gt;0,+VLOOKUP($E58,'CODE GENERATOR'!$D:$T,4,FALSE),"")</f>
        <v>FLEECE</v>
      </c>
      <c r="N58" s="101" t="str">
        <f>IF(E58&gt;0,+VLOOKUP($E58,'CODE GENERATOR'!$D:$T,6,FALSE),"")</f>
        <v>GREEN</v>
      </c>
      <c r="O58" s="101" t="str">
        <f>IF(E58&gt;0,+VLOOKUP($E58,'CODE GENERATOR'!$D:$T,7,FALSE),"")</f>
        <v>NAVY</v>
      </c>
      <c r="P58" s="101" t="str">
        <f t="shared" si="2"/>
        <v>GREEN/NAVY</v>
      </c>
      <c r="Q58" s="104" t="str">
        <f>IF(E58&gt;0,+VLOOKUP($E58,'CODE GENERATOR'!$D:$T,11,FALSE),"")</f>
        <v>H.RUGFL_FLC0004</v>
      </c>
      <c r="R58" s="104" t="str">
        <f>IF(E58&gt;0,+VLOOKUP($E58,'CODE GENERATOR'!$D:$T,12,FALSE),"")</f>
        <v>FLC0001GRNNAV</v>
      </c>
      <c r="S58" s="104" t="str">
        <f>IF(E58&gt;0,+VLOOKUP($E58,'CODE GENERATOR'!$D:$T,13,FALSE),"")</f>
        <v>H.RUGFL_FLC0004_FLC0001GRNNAV</v>
      </c>
      <c r="T58" s="104" t="str">
        <f t="shared" si="0"/>
        <v>H.RUGFL_FLC0004_FLC0001GRNNAV_XL</v>
      </c>
      <c r="U58" s="105">
        <v>8683711000846</v>
      </c>
      <c r="V58" s="107" t="str" cm="1">
        <f t="array" ref="V58">_xlfn.TEXTJOIN(";", TRUE, _xlfn.UNIQUE(_xlfn._xlws.FILTER(P$3:P$10029, C$3:C$10029=C58)))</f>
        <v>GREEN/NAVY;NAVY/BORDEAUX</v>
      </c>
      <c r="W58" s="107" t="str" cm="1">
        <f t="array" ref="W58">_xlfn.TEXTJOIN(";", TRUE, _xlfn.UNIQUE(_xlfn._xlws.FILTER(F$3:F$10029, C$3:C$10029=C58)))</f>
        <v>S;M;L;XL</v>
      </c>
      <c r="X58" s="101" t="str">
        <f>IF(E58&gt;0,+VLOOKUP($E58,'CODE GENERATOR'!$D:$AC,19,FALSE),0)</f>
        <v>2402_S01_33950</v>
      </c>
      <c r="Y58" s="101" t="str">
        <f>IF(E58&gt;0,+VLOOKUP($E58,'CODE GENERATOR'!$D:$AC,20,FALSE),0)</f>
        <v>2402_S01_33952</v>
      </c>
      <c r="Z58" s="101" t="str">
        <f>IF(E58&gt;0,+VLOOKUP($E58,'CODE GENERATOR'!$D:$AC,21,FALSE),0)</f>
        <v>2402_S01_33954</v>
      </c>
      <c r="AA58" s="101" t="str">
        <f>IF(E58&gt;0,+VLOOKUP($E58,'CODE GENERATOR'!$D:$AC,22,FALSE),0)</f>
        <v>2402_S01_33957</v>
      </c>
      <c r="AB58" s="101" t="str">
        <f>IF(E58&gt;0,+VLOOKUP($E58,'CODE GENERATOR'!$D:$AC,23,FALSE),0)</f>
        <v/>
      </c>
      <c r="AC58" s="101" t="str">
        <f>IF(E58&gt;0,+VLOOKUP($E58,'CODE GENERATOR'!$D:$AC,24,FALSE),0)</f>
        <v/>
      </c>
      <c r="AD58" s="101" t="str">
        <f>IF(E58&gt;0,+VLOOKUP($E58,'CODE GENERATOR'!$D:$AC,25,FALSE),0)</f>
        <v/>
      </c>
      <c r="AE58" s="101" t="str">
        <f>IF(E58&gt;0,+VLOOKUP($E58,'CODE GENERATOR'!$D:$AC,26,FALSE),0)</f>
        <v/>
      </c>
      <c r="AF58" s="149" t="str">
        <f>IF($C58&gt;0,$C58&amp;" "&amp;$P58&amp;" "&amp;+VLOOKUP($C58,'STYLE NAMES'!$B:$AC,10,FALSE),"""")</f>
        <v>YORK GREEN/NAVY TWO COLOR FLEECE BLANKET</v>
      </c>
      <c r="AG58" s="101" t="str">
        <f>"Enjoy our "&amp;(AF58)&amp;"; "&amp;IF(C58&gt;0,+VLOOKUP($C58,'STYLE NAMES'!$B:$AC,11,FALSE),"")</f>
        <v>Enjoy our YORK GREEN/NAVY TWO COLOR FLEECE BLANKET; Two-color stylish cooloer blanket
High density and high quality cooler fleece blanket will keep your horse extra warm while allowing cool down.
These soft and beautiful fleece blankets come in a wide variety of profound and nice colors.</v>
      </c>
      <c r="AH58" s="101" t="str">
        <f>IF(C58&gt;0,+VLOOKUP($C58,'STYLE NAMES'!$B:$AC,12,FALSE),"")</f>
        <v xml:space="preserve">*High density fleece fabric
*Super soft hand feel
*Keeps warmer with respect to traditional standard density fleece blankets
Composition:
100% Polyester
</v>
      </c>
      <c r="AI58" s="101" t="str">
        <f>IF(C58&gt;0,+VLOOKUP($C58,'STYLE NAMES'!$B:$AC,13,FALSE),"")</f>
        <v>Machine Wash at 30°C
Mild process
Do not bleach
Do NOT Tumble Dry</v>
      </c>
      <c r="AJ58" s="149" t="str">
        <f>IF($C58&gt;0,$C58&amp;" "&amp;$P58&amp;" "&amp;+VLOOKUP($C58,'STYLE NAMES'!$B:$AC,14,FALSE),"""")</f>
        <v>YORK GREEN/NAVY ÇİFT RENK POLAR BLANKET</v>
      </c>
      <c r="AK58" s="149" t="str">
        <f>"Cavalier SanMarco tarafından tasarlanan "&amp;(AJ58)&amp;"; "&amp;IF(C58&gt;0,+VLOOKUP($C58,'STYLE NAMES'!$B:$AC,15,FALSE),"")</f>
        <v>Cavalier SanMarco tarafından tasarlanan YORK GREEN/NAVY ÇİFT RENK POLAR BLANKET; Çift renkli şık ter blanketi
Yüksek denye ve kaliteli, polar ter blanketleri atınızı ekstra sıcak tutarken soğumasına da olanak tanır.
Bu yumuşak ve güzel polar battaniyeler çok çeşitli, derin ve hoş renklerde sunuluyor</v>
      </c>
      <c r="AL58" s="149" t="str">
        <f>IF(C58&gt;0,+VLOOKUP($C58,'STYLE NAMES'!$B:$AC,16,FALSE),"")</f>
        <v>*Yüksek denye polar kumaş
*Süper yumuşak tuşe
*Geleneksel standart denye polar blanketlere göre daha sıcak tutar
Kompozisyon:
%100 Polyester</v>
      </c>
      <c r="AM58" s="149" t="str">
        <f>IF(C58&gt;0,+VLOOKUP($C58,'STYLE NAMES'!$B:$AC,17,FALSE),"")</f>
        <v>Makinede 30°C' de Yıkayın
Hassas Yıkama
Çamaşır suyu kullanmayın
Kurutma Makinesinde Kurutmayın</v>
      </c>
      <c r="AN58" s="149" t="str">
        <f>IF($C58&gt;0,$C58&amp;" "&amp;$P58&amp;" "&amp;+VLOOKUP($C58,'STYLE NAMES'!$B:$AC,18,FALSE),"""")</f>
        <v>YORK GREEN/NAVY COPERTA IN PILE BICOLORE</v>
      </c>
      <c r="AO58" s="101" t="str">
        <f>"Disegnato da Cavalier SanMarco "&amp;(AN58)&amp;"; "&amp;IF(C58&gt;0,+VLOOKUP($C58,'STYLE NAMES'!$B:$AC,19,FALSE),"")</f>
        <v>Disegnato da Cavalier SanMarco YORK GREEN/NAVY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v>
      </c>
      <c r="AP58" s="101" t="str">
        <f>IF(C58&gt;0,+VLOOKUP($C58,'STYLE NAMES'!$B:$AC,20,FALSE),"")</f>
        <v>Tessuto in pile ad alta densità
Sensazione super morbida al tatto 
Mantiene più caldo rispetto alle tradizionali coperte in pile a densità standard 
Composizione: 
100% Poliestere</v>
      </c>
      <c r="AQ58" s="101" t="str">
        <f>IF(C58&gt;0,+VLOOKUP($C58,'STYLE NAMES'!$B:$AC,21,FALSE),"")</f>
        <v>Lavare in lavatrice a 30°C Ciclo delicato 
Non candeggiare 
Non asciugare in asciugatrice</v>
      </c>
      <c r="AR58" s="101">
        <f>IF(D58&gt;0,+VLOOKUP($C58,'STYLE NAMES'!$B:$AC,22,FALSE),"")</f>
        <v>0</v>
      </c>
      <c r="AS58" s="101">
        <f>IF(E58&gt;0,+VLOOKUP($C58,'STYLE NAMES'!$B:$AC,23,FALSE),"")</f>
        <v>0</v>
      </c>
      <c r="AT58" s="101">
        <f>IF(F58&gt;0,+VLOOKUP($C58,'STYLE NAMES'!$B:$AC,24,FALSE),"")</f>
        <v>0</v>
      </c>
      <c r="AU58" s="101">
        <f>IF(G58&gt;0,+VLOOKUP($C58,'STYLE NAMES'!$B:$AC,25,FALSE),"")</f>
        <v>0</v>
      </c>
      <c r="AV58" s="101">
        <f>+VLOOKUP($S58,'CODE GENERATOR'!$P:$AM,15,FALSE)</f>
        <v>0</v>
      </c>
      <c r="AW58" s="101">
        <f>+VLOOKUP($S58,'CODE GENERATOR'!$P:$AM,16,FALSE)</f>
        <v>0</v>
      </c>
      <c r="AX58" s="101">
        <f>+VLOOKUP($S58,'CODE GENERATOR'!$P:$AM,17,FALSE)</f>
        <v>0</v>
      </c>
      <c r="AY58" s="101">
        <f>+VLOOKUP($S58,'CODE GENERATOR'!$P:$AM,18,FALSE)</f>
        <v>0</v>
      </c>
      <c r="AZ58" s="101">
        <f>+VLOOKUP($S58,'CODE GENERATOR'!$P:$AM,19,FALSE)</f>
        <v>0</v>
      </c>
      <c r="BA58" s="101">
        <f>+VLOOKUP($S58,'CODE GENERATOR'!$P:$AM,20,FALSE)</f>
        <v>0</v>
      </c>
      <c r="BB58" s="101">
        <f>+VLOOKUP($S58,'CODE GENERATOR'!$P:$AM,21,FALSE)</f>
        <v>0</v>
      </c>
      <c r="BC58" s="101">
        <f>+VLOOKUP($S58,'CODE GENERATOR'!$P:$AM,22,FALSE)</f>
        <v>0</v>
      </c>
      <c r="BD58" s="101">
        <f>+VLOOKUP($S58,'CODE GENERATOR'!$P:$AM,23,FALSE)</f>
        <v>0</v>
      </c>
      <c r="BE58" s="101">
        <f>+VLOOKUP($S58,'CODE GENERATOR'!$P:$AM,24,FALSE)</f>
        <v>0</v>
      </c>
      <c r="BF58" s="101">
        <f>IF(C58&gt;0,+VLOOKUP(G58,'CATEGORY ID'!$A$1:$L$118,3,FALSE),"")</f>
        <v>5</v>
      </c>
      <c r="BG58" s="101">
        <f>IF(C58&gt;0,+VLOOKUP(H58,'CATEGORY ID'!$D$1:$L$118,3,FALSE),"")</f>
        <v>5</v>
      </c>
      <c r="BH58" s="101">
        <f>IF(C58&gt;0,+VLOOKUP((+H58&amp;I58),'CATEGORY ID'!$H$1:$I$121,2,FALSE),"")</f>
        <v>59</v>
      </c>
      <c r="BJ58" s="101">
        <f>IF(C58&gt;0,IF(COUNTIF('CATEGORY ID'!$K$1:$K$121,+H58&amp;K58) &gt; 0, +VLOOKUP(+H58&amp;K58,'CATEGORY ID'!$K$1:$L$121,2,FALSE),""),"")</f>
        <v>175</v>
      </c>
      <c r="BK58" s="101" t="str">
        <f>IF(C58&gt;0,IF(COUNTIF('CATEGORY ID'!$K$124:$K$165, +VLOOKUP(C58,'STYLE NAMES'!$B:$AE,30,FALSE)) &gt; 0, +VLOOKUP(VLOOKUP(C58,'STYLE NAMES'!$B:$AE,30,FALSE),'CATEGORY ID'!K:M,2,FALSE),""),"")</f>
        <v/>
      </c>
      <c r="BR58" s="101" t="str" cm="1">
        <f t="array" ref="BR58">IF(C58&gt;0,_xlfn.TEXTJOIN(";", TRUE,_xlfn.UNIQUE(_xlfn._xlws.FILTER(BF58:BQ58,(BF58:BQ58&gt;0)),TRUE,FALSE)),"")&amp;";"&amp;BS58</f>
        <v>5;59;175;</v>
      </c>
      <c r="BU58" s="106">
        <f>IF(C58&gt;0,+VLOOKUP($C58,'STYLE NAMES'!$B:$AC,26,FALSE),"")</f>
        <v>99.9</v>
      </c>
      <c r="BV58" s="106">
        <f>IF(C58&gt;0,+VLOOKUP($C58,'STYLE NAMES'!$B:$AC,27,FALSE),"")</f>
        <v>5490</v>
      </c>
      <c r="BW58" s="106">
        <f>IF(C58&gt;0,+VLOOKUP($C58,'STYLE NAMES'!$B:$AC,28,FALSE),"")</f>
        <v>114.88499999999999</v>
      </c>
      <c r="BY58"/>
      <c r="BZ58" s="101">
        <v>99</v>
      </c>
      <c r="CA58" s="137">
        <f t="shared" si="3"/>
        <v>1</v>
      </c>
      <c r="CB58" s="137">
        <f>+VLOOKUP(C58,'[2]STYLES &amp; MODELS MATRIX'!$A:$G,7,FALSE)</f>
        <v>0</v>
      </c>
      <c r="CC58" s="137" t="str">
        <f>+VLOOKUP(C58,'[1]STYLES &amp; SIZE CHARTS'!$A:$H,8,FALSE)</f>
        <v>HP-RUGS1</v>
      </c>
      <c r="CD58" s="137"/>
      <c r="CE58" s="205"/>
      <c r="CF58" s="141"/>
    </row>
    <row r="59" spans="1:84" s="101" customFormat="1" ht="12" customHeight="1" x14ac:dyDescent="0.2">
      <c r="A59" s="102">
        <f t="shared" si="1"/>
        <v>8683711000877</v>
      </c>
      <c r="B59" s="101" t="s">
        <v>2264</v>
      </c>
      <c r="C59" s="101" t="s">
        <v>734</v>
      </c>
      <c r="D59" s="101" t="s">
        <v>735</v>
      </c>
      <c r="E59" s="203" t="s">
        <v>2266</v>
      </c>
      <c r="F59" s="101" t="s">
        <v>785</v>
      </c>
      <c r="G59" s="101" t="str">
        <f>IF(C59&gt;0,+VLOOKUP($C59,'STYLE NAMES'!$B:$AC,4,FALSE),"")</f>
        <v>HORSE</v>
      </c>
      <c r="H59" s="101" t="str">
        <f>IF(C59&gt;0,+VLOOKUP($C59,'STYLE NAMES'!$B:$AC,5,FALSE),"")</f>
        <v>HORSE</v>
      </c>
      <c r="I59" s="101" t="str">
        <f>IF(C59&gt;0,+VLOOKUP($C59,'STYLE NAMES'!$B:$AC,6,FALSE),"")</f>
        <v>RUGS</v>
      </c>
      <c r="J59" s="101" t="str">
        <f>IF(C59&gt;0,+VLOOKUP($C59,'STYLE NAMES'!$B:$AC,7,FALSE),"")</f>
        <v>FULL</v>
      </c>
      <c r="K59" s="101" t="str">
        <f>IF(C59&gt;0,+VLOOKUP($C59,'STYLE NAMES'!$B:$AC,8,FALSE),"")</f>
        <v>FLEECE BLANKETS</v>
      </c>
      <c r="L59" s="101" t="str">
        <f>IF(E59&gt;0,+VLOOKUP($E59,'CODE GENERATOR'!$D:$T,3,FALSE),"")</f>
        <v>W</v>
      </c>
      <c r="M59" s="101" t="str">
        <f>IF(E59&gt;0,+VLOOKUP($E59,'CODE GENERATOR'!$D:$T,4,FALSE),"")</f>
        <v>FLEECE</v>
      </c>
      <c r="N59" s="101" t="str">
        <f>IF(E59&gt;0,+VLOOKUP($E59,'CODE GENERATOR'!$D:$T,6,FALSE),"")</f>
        <v>NAVY</v>
      </c>
      <c r="O59" s="101" t="str">
        <f>IF(E59&gt;0,+VLOOKUP($E59,'CODE GENERATOR'!$D:$T,7,FALSE),"")</f>
        <v>BORDEAUX</v>
      </c>
      <c r="P59" s="101" t="str">
        <f t="shared" si="2"/>
        <v>NAVY/BORDEAUX</v>
      </c>
      <c r="Q59" s="104" t="str">
        <f>IF(E59&gt;0,+VLOOKUP($E59,'CODE GENERATOR'!$D:$T,11,FALSE),"")</f>
        <v>H.RUGFL_FLC0004</v>
      </c>
      <c r="R59" s="104" t="str">
        <f>IF(E59&gt;0,+VLOOKUP($E59,'CODE GENERATOR'!$D:$T,12,FALSE),"")</f>
        <v>FLC0001NAVBOR</v>
      </c>
      <c r="S59" s="104" t="str">
        <f>IF(E59&gt;0,+VLOOKUP($E59,'CODE GENERATOR'!$D:$T,13,FALSE),"")</f>
        <v>H.RUGFL_FLC0004_FLC0001NAVBOR</v>
      </c>
      <c r="T59" s="104" t="str">
        <f t="shared" si="0"/>
        <v>H.RUGFL_FLC0004_FLC0001NAVBOR_S</v>
      </c>
      <c r="U59" s="105">
        <v>8683711000877</v>
      </c>
      <c r="V59" s="107" t="str" cm="1">
        <f t="array" ref="V59">_xlfn.TEXTJOIN(";", TRUE, _xlfn.UNIQUE(_xlfn._xlws.FILTER(P$3:P$10029, C$3:C$10029=C59)))</f>
        <v>GREEN/NAVY;NAVY/BORDEAUX</v>
      </c>
      <c r="W59" s="107" t="str" cm="1">
        <f t="array" ref="W59">_xlfn.TEXTJOIN(";", TRUE, _xlfn.UNIQUE(_xlfn._xlws.FILTER(F$3:F$10029, C$3:C$10029=C59)))</f>
        <v>S;M;L;XL</v>
      </c>
      <c r="X59" s="101" t="str">
        <f>IF(E59&gt;0,+VLOOKUP($E59,'CODE GENERATOR'!$D:$AC,19,FALSE),0)</f>
        <v>2402_S01_33939</v>
      </c>
      <c r="Y59" s="101" t="str">
        <f>IF(E59&gt;0,+VLOOKUP($E59,'CODE GENERATOR'!$D:$AC,20,FALSE),0)</f>
        <v>2402_S01_33942</v>
      </c>
      <c r="Z59" s="101" t="str">
        <f>IF(E59&gt;0,+VLOOKUP($E59,'CODE GENERATOR'!$D:$AC,21,FALSE),0)</f>
        <v>2402_S01_33945</v>
      </c>
      <c r="AA59" s="101" t="str">
        <f>IF(E59&gt;0,+VLOOKUP($E59,'CODE GENERATOR'!$D:$AC,22,FALSE),0)</f>
        <v>2402_S01_33947</v>
      </c>
      <c r="AB59" s="101" t="str">
        <f>IF(E59&gt;0,+VLOOKUP($E59,'CODE GENERATOR'!$D:$AC,23,FALSE),0)</f>
        <v/>
      </c>
      <c r="AC59" s="101" t="str">
        <f>IF(E59&gt;0,+VLOOKUP($E59,'CODE GENERATOR'!$D:$AC,24,FALSE),0)</f>
        <v/>
      </c>
      <c r="AD59" s="101" t="str">
        <f>IF(E59&gt;0,+VLOOKUP($E59,'CODE GENERATOR'!$D:$AC,25,FALSE),0)</f>
        <v/>
      </c>
      <c r="AE59" s="101" t="str">
        <f>IF(E59&gt;0,+VLOOKUP($E59,'CODE GENERATOR'!$D:$AC,26,FALSE),0)</f>
        <v/>
      </c>
      <c r="AF59" s="149" t="str">
        <f>IF($C59&gt;0,$C59&amp;" "&amp;$P59&amp;" "&amp;+VLOOKUP($C59,'STYLE NAMES'!$B:$AC,10,FALSE),"""")</f>
        <v>YORK NAVY/BORDEAUX TWO COLOR FLEECE BLANKET</v>
      </c>
      <c r="AG59" s="101" t="str">
        <f>"Enjoy our "&amp;(AF59)&amp;"; "&amp;IF(C59&gt;0,+VLOOKUP($C59,'STYLE NAMES'!$B:$AC,11,FALSE),"")</f>
        <v>Enjoy our YORK NAVY/BORDEAUX TWO COLOR FLEECE BLANKET; Two-color stylish cooloer blanket
High density and high quality cooler fleece blanket will keep your horse extra warm while allowing cool down.
These soft and beautiful fleece blankets come in a wide variety of profound and nice colors.</v>
      </c>
      <c r="AH59" s="101" t="str">
        <f>IF(C59&gt;0,+VLOOKUP($C59,'STYLE NAMES'!$B:$AC,12,FALSE),"")</f>
        <v xml:space="preserve">*High density fleece fabric
*Super soft hand feel
*Keeps warmer with respect to traditional standard density fleece blankets
Composition:
100% Polyester
</v>
      </c>
      <c r="AI59" s="101" t="str">
        <f>IF(C59&gt;0,+VLOOKUP($C59,'STYLE NAMES'!$B:$AC,13,FALSE),"")</f>
        <v>Machine Wash at 30°C
Mild process
Do not bleach
Do NOT Tumble Dry</v>
      </c>
      <c r="AJ59" s="149" t="str">
        <f>IF($C59&gt;0,$C59&amp;" "&amp;$P59&amp;" "&amp;+VLOOKUP($C59,'STYLE NAMES'!$B:$AC,14,FALSE),"""")</f>
        <v>YORK NAVY/BORDEAUX ÇİFT RENK POLAR BLANKET</v>
      </c>
      <c r="AK59" s="149" t="str">
        <f>"Cavalier SanMarco tarafından tasarlanan "&amp;(AJ59)&amp;"; "&amp;IF(C59&gt;0,+VLOOKUP($C59,'STYLE NAMES'!$B:$AC,15,FALSE),"")</f>
        <v>Cavalier SanMarco tarafından tasarlanan YORK NAVY/BORDEAUX ÇİFT RENK POLAR BLANKET; Çift renkli şık ter blanketi
Yüksek denye ve kaliteli, polar ter blanketleri atınızı ekstra sıcak tutarken soğumasına da olanak tanır.
Bu yumuşak ve güzel polar battaniyeler çok çeşitli, derin ve hoş renklerde sunuluyor</v>
      </c>
      <c r="AL59" s="149" t="str">
        <f>IF(C59&gt;0,+VLOOKUP($C59,'STYLE NAMES'!$B:$AC,16,FALSE),"")</f>
        <v>*Yüksek denye polar kumaş
*Süper yumuşak tuşe
*Geleneksel standart denye polar blanketlere göre daha sıcak tutar
Kompozisyon:
%100 Polyester</v>
      </c>
      <c r="AM59" s="149" t="str">
        <f>IF(C59&gt;0,+VLOOKUP($C59,'STYLE NAMES'!$B:$AC,17,FALSE),"")</f>
        <v>Makinede 30°C' de Yıkayın
Hassas Yıkama
Çamaşır suyu kullanmayın
Kurutma Makinesinde Kurutmayın</v>
      </c>
      <c r="AN59" s="149" t="str">
        <f>IF($C59&gt;0,$C59&amp;" "&amp;$P59&amp;" "&amp;+VLOOKUP($C59,'STYLE NAMES'!$B:$AC,18,FALSE),"""")</f>
        <v>YORK NAVY/BORDEAUX COPERTA IN PILE BICOLORE</v>
      </c>
      <c r="AO59" s="101" t="str">
        <f>"Disegnato da Cavalier SanMarco "&amp;(AN59)&amp;"; "&amp;IF(C59&gt;0,+VLOOKUP($C59,'STYLE NAMES'!$B:$AC,19,FALSE),"")</f>
        <v>Disegnato da Cavalier SanMarco YORK NAVY/BORDEAUX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v>
      </c>
      <c r="AP59" s="101" t="str">
        <f>IF(C59&gt;0,+VLOOKUP($C59,'STYLE NAMES'!$B:$AC,20,FALSE),"")</f>
        <v>Tessuto in pile ad alta densità
Sensazione super morbida al tatto 
Mantiene più caldo rispetto alle tradizionali coperte in pile a densità standard 
Composizione: 
100% Poliestere</v>
      </c>
      <c r="AQ59" s="101" t="str">
        <f>IF(C59&gt;0,+VLOOKUP($C59,'STYLE NAMES'!$B:$AC,21,FALSE),"")</f>
        <v>Lavare in lavatrice a 30°C Ciclo delicato 
Non candeggiare 
Non asciugare in asciugatrice</v>
      </c>
      <c r="AR59" s="101">
        <f>IF(D59&gt;0,+VLOOKUP($C59,'STYLE NAMES'!$B:$AC,22,FALSE),"")</f>
        <v>0</v>
      </c>
      <c r="AS59" s="101">
        <f>IF(E59&gt;0,+VLOOKUP($C59,'STYLE NAMES'!$B:$AC,23,FALSE),"")</f>
        <v>0</v>
      </c>
      <c r="AT59" s="101">
        <f>IF(F59&gt;0,+VLOOKUP($C59,'STYLE NAMES'!$B:$AC,24,FALSE),"")</f>
        <v>0</v>
      </c>
      <c r="AU59" s="101">
        <f>IF(G59&gt;0,+VLOOKUP($C59,'STYLE NAMES'!$B:$AC,25,FALSE),"")</f>
        <v>0</v>
      </c>
      <c r="AV59" s="101">
        <f>+VLOOKUP($S59,'CODE GENERATOR'!$P:$AM,15,FALSE)</f>
        <v>0</v>
      </c>
      <c r="AW59" s="101">
        <f>+VLOOKUP($S59,'CODE GENERATOR'!$P:$AM,16,FALSE)</f>
        <v>0</v>
      </c>
      <c r="AX59" s="101">
        <f>+VLOOKUP($S59,'CODE GENERATOR'!$P:$AM,17,FALSE)</f>
        <v>0</v>
      </c>
      <c r="AY59" s="101">
        <f>+VLOOKUP($S59,'CODE GENERATOR'!$P:$AM,18,FALSE)</f>
        <v>0</v>
      </c>
      <c r="AZ59" s="101">
        <f>+VLOOKUP($S59,'CODE GENERATOR'!$P:$AM,19,FALSE)</f>
        <v>0</v>
      </c>
      <c r="BA59" s="101">
        <f>+VLOOKUP($S59,'CODE GENERATOR'!$P:$AM,20,FALSE)</f>
        <v>0</v>
      </c>
      <c r="BB59" s="101">
        <f>+VLOOKUP($S59,'CODE GENERATOR'!$P:$AM,21,FALSE)</f>
        <v>0</v>
      </c>
      <c r="BC59" s="101">
        <f>+VLOOKUP($S59,'CODE GENERATOR'!$P:$AM,22,FALSE)</f>
        <v>0</v>
      </c>
      <c r="BD59" s="101">
        <f>+VLOOKUP($S59,'CODE GENERATOR'!$P:$AM,23,FALSE)</f>
        <v>0</v>
      </c>
      <c r="BE59" s="101">
        <f>+VLOOKUP($S59,'CODE GENERATOR'!$P:$AM,24,FALSE)</f>
        <v>0</v>
      </c>
      <c r="BF59" s="101">
        <f>IF(C59&gt;0,+VLOOKUP(G59,'CATEGORY ID'!$A$1:$L$118,3,FALSE),"")</f>
        <v>5</v>
      </c>
      <c r="BG59" s="101">
        <f>IF(C59&gt;0,+VLOOKUP(H59,'CATEGORY ID'!$D$1:$L$118,3,FALSE),"")</f>
        <v>5</v>
      </c>
      <c r="BH59" s="101">
        <f>IF(C59&gt;0,+VLOOKUP((+H59&amp;I59),'CATEGORY ID'!$H$1:$I$121,2,FALSE),"")</f>
        <v>59</v>
      </c>
      <c r="BJ59" s="101">
        <f>IF(C59&gt;0,IF(COUNTIF('CATEGORY ID'!$K$1:$K$121,+H59&amp;K59) &gt; 0, +VLOOKUP(+H59&amp;K59,'CATEGORY ID'!$K$1:$L$121,2,FALSE),""),"")</f>
        <v>175</v>
      </c>
      <c r="BK59" s="101" t="str">
        <f>IF(C59&gt;0,IF(COUNTIF('CATEGORY ID'!$K$124:$K$165, +VLOOKUP(C59,'STYLE NAMES'!$B:$AE,30,FALSE)) &gt; 0, +VLOOKUP(VLOOKUP(C59,'STYLE NAMES'!$B:$AE,30,FALSE),'CATEGORY ID'!K:M,2,FALSE),""),"")</f>
        <v/>
      </c>
      <c r="BR59" s="101" t="str" cm="1">
        <f t="array" ref="BR59">IF(C59&gt;0,_xlfn.TEXTJOIN(";", TRUE,_xlfn.UNIQUE(_xlfn._xlws.FILTER(BF59:BQ59,(BF59:BQ59&gt;0)),TRUE,FALSE)),"")&amp;";"&amp;BS59</f>
        <v>5;59;175;</v>
      </c>
      <c r="BU59" s="106">
        <f>IF(C59&gt;0,+VLOOKUP($C59,'STYLE NAMES'!$B:$AC,26,FALSE),"")</f>
        <v>99.9</v>
      </c>
      <c r="BV59" s="106">
        <f>IF(C59&gt;0,+VLOOKUP($C59,'STYLE NAMES'!$B:$AC,27,FALSE),"")</f>
        <v>5490</v>
      </c>
      <c r="BW59" s="106">
        <f>IF(C59&gt;0,+VLOOKUP($C59,'STYLE NAMES'!$B:$AC,28,FALSE),"")</f>
        <v>114.88499999999999</v>
      </c>
      <c r="BY59"/>
      <c r="BZ59" s="101">
        <v>99</v>
      </c>
      <c r="CA59" s="137">
        <f t="shared" si="3"/>
        <v>1</v>
      </c>
      <c r="CB59" s="137">
        <f>+VLOOKUP(C59,'[2]STYLES &amp; MODELS MATRIX'!$A:$G,7,FALSE)</f>
        <v>0</v>
      </c>
      <c r="CC59" s="137" t="str">
        <f>+VLOOKUP(C59,'[1]STYLES &amp; SIZE CHARTS'!$A:$H,8,FALSE)</f>
        <v>HP-RUGS1</v>
      </c>
      <c r="CD59" s="137"/>
      <c r="CE59" s="205"/>
      <c r="CF59" s="141"/>
    </row>
    <row r="60" spans="1:84" s="101" customFormat="1" ht="12" customHeight="1" x14ac:dyDescent="0.2">
      <c r="A60" s="102">
        <f t="shared" si="1"/>
        <v>8683711000884</v>
      </c>
      <c r="B60" s="101" t="s">
        <v>2264</v>
      </c>
      <c r="C60" s="101" t="s">
        <v>734</v>
      </c>
      <c r="D60" s="101" t="s">
        <v>735</v>
      </c>
      <c r="E60" s="203" t="s">
        <v>2266</v>
      </c>
      <c r="F60" s="101" t="s">
        <v>2247</v>
      </c>
      <c r="G60" s="101" t="str">
        <f>IF(C60&gt;0,+VLOOKUP($C60,'STYLE NAMES'!$B:$AC,4,FALSE),"")</f>
        <v>HORSE</v>
      </c>
      <c r="H60" s="101" t="str">
        <f>IF(C60&gt;0,+VLOOKUP($C60,'STYLE NAMES'!$B:$AC,5,FALSE),"")</f>
        <v>HORSE</v>
      </c>
      <c r="I60" s="101" t="str">
        <f>IF(C60&gt;0,+VLOOKUP($C60,'STYLE NAMES'!$B:$AC,6,FALSE),"")</f>
        <v>RUGS</v>
      </c>
      <c r="J60" s="101" t="str">
        <f>IF(C60&gt;0,+VLOOKUP($C60,'STYLE NAMES'!$B:$AC,7,FALSE),"")</f>
        <v>FULL</v>
      </c>
      <c r="K60" s="101" t="str">
        <f>IF(C60&gt;0,+VLOOKUP($C60,'STYLE NAMES'!$B:$AC,8,FALSE),"")</f>
        <v>FLEECE BLANKETS</v>
      </c>
      <c r="L60" s="101" t="str">
        <f>IF(E60&gt;0,+VLOOKUP($E60,'CODE GENERATOR'!$D:$T,3,FALSE),"")</f>
        <v>W</v>
      </c>
      <c r="M60" s="101" t="str">
        <f>IF(E60&gt;0,+VLOOKUP($E60,'CODE GENERATOR'!$D:$T,4,FALSE),"")</f>
        <v>FLEECE</v>
      </c>
      <c r="N60" s="101" t="str">
        <f>IF(E60&gt;0,+VLOOKUP($E60,'CODE GENERATOR'!$D:$T,6,FALSE),"")</f>
        <v>NAVY</v>
      </c>
      <c r="O60" s="101" t="str">
        <f>IF(E60&gt;0,+VLOOKUP($E60,'CODE GENERATOR'!$D:$T,7,FALSE),"")</f>
        <v>BORDEAUX</v>
      </c>
      <c r="P60" s="101" t="str">
        <f t="shared" si="2"/>
        <v>NAVY/BORDEAUX</v>
      </c>
      <c r="Q60" s="104" t="str">
        <f>IF(E60&gt;0,+VLOOKUP($E60,'CODE GENERATOR'!$D:$T,11,FALSE),"")</f>
        <v>H.RUGFL_FLC0004</v>
      </c>
      <c r="R60" s="104" t="str">
        <f>IF(E60&gt;0,+VLOOKUP($E60,'CODE GENERATOR'!$D:$T,12,FALSE),"")</f>
        <v>FLC0001NAVBOR</v>
      </c>
      <c r="S60" s="104" t="str">
        <f>IF(E60&gt;0,+VLOOKUP($E60,'CODE GENERATOR'!$D:$T,13,FALSE),"")</f>
        <v>H.RUGFL_FLC0004_FLC0001NAVBOR</v>
      </c>
      <c r="T60" s="104" t="str">
        <f t="shared" si="0"/>
        <v>H.RUGFL_FLC0004_FLC0001NAVBOR_M</v>
      </c>
      <c r="U60" s="105">
        <v>8683711000884</v>
      </c>
      <c r="V60" s="107" t="str" cm="1">
        <f t="array" ref="V60">_xlfn.TEXTJOIN(";", TRUE, _xlfn.UNIQUE(_xlfn._xlws.FILTER(P$3:P$10029, C$3:C$10029=C60)))</f>
        <v>GREEN/NAVY;NAVY/BORDEAUX</v>
      </c>
      <c r="W60" s="107" t="str" cm="1">
        <f t="array" ref="W60">_xlfn.TEXTJOIN(";", TRUE, _xlfn.UNIQUE(_xlfn._xlws.FILTER(F$3:F$10029, C$3:C$10029=C60)))</f>
        <v>S;M;L;XL</v>
      </c>
      <c r="X60" s="101" t="str">
        <f>IF(E60&gt;0,+VLOOKUP($E60,'CODE GENERATOR'!$D:$AC,19,FALSE),0)</f>
        <v>2402_S01_33939</v>
      </c>
      <c r="Y60" s="101" t="str">
        <f>IF(E60&gt;0,+VLOOKUP($E60,'CODE GENERATOR'!$D:$AC,20,FALSE),0)</f>
        <v>2402_S01_33942</v>
      </c>
      <c r="Z60" s="101" t="str">
        <f>IF(E60&gt;0,+VLOOKUP($E60,'CODE GENERATOR'!$D:$AC,21,FALSE),0)</f>
        <v>2402_S01_33945</v>
      </c>
      <c r="AA60" s="101" t="str">
        <f>IF(E60&gt;0,+VLOOKUP($E60,'CODE GENERATOR'!$D:$AC,22,FALSE),0)</f>
        <v>2402_S01_33947</v>
      </c>
      <c r="AB60" s="101" t="str">
        <f>IF(E60&gt;0,+VLOOKUP($E60,'CODE GENERATOR'!$D:$AC,23,FALSE),0)</f>
        <v/>
      </c>
      <c r="AC60" s="101" t="str">
        <f>IF(E60&gt;0,+VLOOKUP($E60,'CODE GENERATOR'!$D:$AC,24,FALSE),0)</f>
        <v/>
      </c>
      <c r="AD60" s="101" t="str">
        <f>IF(E60&gt;0,+VLOOKUP($E60,'CODE GENERATOR'!$D:$AC,25,FALSE),0)</f>
        <v/>
      </c>
      <c r="AE60" s="101" t="str">
        <f>IF(E60&gt;0,+VLOOKUP($E60,'CODE GENERATOR'!$D:$AC,26,FALSE),0)</f>
        <v/>
      </c>
      <c r="AF60" s="149" t="str">
        <f>IF($C60&gt;0,$C60&amp;" "&amp;$P60&amp;" "&amp;+VLOOKUP($C60,'STYLE NAMES'!$B:$AC,10,FALSE),"""")</f>
        <v>YORK NAVY/BORDEAUX TWO COLOR FLEECE BLANKET</v>
      </c>
      <c r="AG60" s="101" t="str">
        <f>"Enjoy our "&amp;(AF60)&amp;"; "&amp;IF(C60&gt;0,+VLOOKUP($C60,'STYLE NAMES'!$B:$AC,11,FALSE),"")</f>
        <v>Enjoy our YORK NAVY/BORDEAUX TWO COLOR FLEECE BLANKET; Two-color stylish cooloer blanket
High density and high quality cooler fleece blanket will keep your horse extra warm while allowing cool down.
These soft and beautiful fleece blankets come in a wide variety of profound and nice colors.</v>
      </c>
      <c r="AH60" s="101" t="str">
        <f>IF(C60&gt;0,+VLOOKUP($C60,'STYLE NAMES'!$B:$AC,12,FALSE),"")</f>
        <v xml:space="preserve">*High density fleece fabric
*Super soft hand feel
*Keeps warmer with respect to traditional standard density fleece blankets
Composition:
100% Polyester
</v>
      </c>
      <c r="AI60" s="101" t="str">
        <f>IF(C60&gt;0,+VLOOKUP($C60,'STYLE NAMES'!$B:$AC,13,FALSE),"")</f>
        <v>Machine Wash at 30°C
Mild process
Do not bleach
Do NOT Tumble Dry</v>
      </c>
      <c r="AJ60" s="149" t="str">
        <f>IF($C60&gt;0,$C60&amp;" "&amp;$P60&amp;" "&amp;+VLOOKUP($C60,'STYLE NAMES'!$B:$AC,14,FALSE),"""")</f>
        <v>YORK NAVY/BORDEAUX ÇİFT RENK POLAR BLANKET</v>
      </c>
      <c r="AK60" s="149" t="str">
        <f>"Cavalier SanMarco tarafından tasarlanan "&amp;(AJ60)&amp;"; "&amp;IF(C60&gt;0,+VLOOKUP($C60,'STYLE NAMES'!$B:$AC,15,FALSE),"")</f>
        <v>Cavalier SanMarco tarafından tasarlanan YORK NAVY/BORDEAUX ÇİFT RENK POLAR BLANKET; Çift renkli şık ter blanketi
Yüksek denye ve kaliteli, polar ter blanketleri atınızı ekstra sıcak tutarken soğumasına da olanak tanır.
Bu yumuşak ve güzel polar battaniyeler çok çeşitli, derin ve hoş renklerde sunuluyor</v>
      </c>
      <c r="AL60" s="149" t="str">
        <f>IF(C60&gt;0,+VLOOKUP($C60,'STYLE NAMES'!$B:$AC,16,FALSE),"")</f>
        <v>*Yüksek denye polar kumaş
*Süper yumuşak tuşe
*Geleneksel standart denye polar blanketlere göre daha sıcak tutar
Kompozisyon:
%100 Polyester</v>
      </c>
      <c r="AM60" s="149" t="str">
        <f>IF(C60&gt;0,+VLOOKUP($C60,'STYLE NAMES'!$B:$AC,17,FALSE),"")</f>
        <v>Makinede 30°C' de Yıkayın
Hassas Yıkama
Çamaşır suyu kullanmayın
Kurutma Makinesinde Kurutmayın</v>
      </c>
      <c r="AN60" s="149" t="str">
        <f>IF($C60&gt;0,$C60&amp;" "&amp;$P60&amp;" "&amp;+VLOOKUP($C60,'STYLE NAMES'!$B:$AC,18,FALSE),"""")</f>
        <v>YORK NAVY/BORDEAUX COPERTA IN PILE BICOLORE</v>
      </c>
      <c r="AO60" s="101" t="str">
        <f>"Disegnato da Cavalier SanMarco "&amp;(AN60)&amp;"; "&amp;IF(C60&gt;0,+VLOOKUP($C60,'STYLE NAMES'!$B:$AC,19,FALSE),"")</f>
        <v>Disegnato da Cavalier SanMarco YORK NAVY/BORDEAUX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v>
      </c>
      <c r="AP60" s="101" t="str">
        <f>IF(C60&gt;0,+VLOOKUP($C60,'STYLE NAMES'!$B:$AC,20,FALSE),"")</f>
        <v>Tessuto in pile ad alta densità
Sensazione super morbida al tatto 
Mantiene più caldo rispetto alle tradizionali coperte in pile a densità standard 
Composizione: 
100% Poliestere</v>
      </c>
      <c r="AQ60" s="101" t="str">
        <f>IF(C60&gt;0,+VLOOKUP($C60,'STYLE NAMES'!$B:$AC,21,FALSE),"")</f>
        <v>Lavare in lavatrice a 30°C Ciclo delicato 
Non candeggiare 
Non asciugare in asciugatrice</v>
      </c>
      <c r="AR60" s="101">
        <f>IF(D60&gt;0,+VLOOKUP($C60,'STYLE NAMES'!$B:$AC,22,FALSE),"")</f>
        <v>0</v>
      </c>
      <c r="AS60" s="101">
        <f>IF(E60&gt;0,+VLOOKUP($C60,'STYLE NAMES'!$B:$AC,23,FALSE),"")</f>
        <v>0</v>
      </c>
      <c r="AT60" s="101">
        <f>IF(F60&gt;0,+VLOOKUP($C60,'STYLE NAMES'!$B:$AC,24,FALSE),"")</f>
        <v>0</v>
      </c>
      <c r="AU60" s="101">
        <f>IF(G60&gt;0,+VLOOKUP($C60,'STYLE NAMES'!$B:$AC,25,FALSE),"")</f>
        <v>0</v>
      </c>
      <c r="AV60" s="101">
        <f>+VLOOKUP($S60,'CODE GENERATOR'!$P:$AM,15,FALSE)</f>
        <v>0</v>
      </c>
      <c r="AW60" s="101">
        <f>+VLOOKUP($S60,'CODE GENERATOR'!$P:$AM,16,FALSE)</f>
        <v>0</v>
      </c>
      <c r="AX60" s="101">
        <f>+VLOOKUP($S60,'CODE GENERATOR'!$P:$AM,17,FALSE)</f>
        <v>0</v>
      </c>
      <c r="AY60" s="101">
        <f>+VLOOKUP($S60,'CODE GENERATOR'!$P:$AM,18,FALSE)</f>
        <v>0</v>
      </c>
      <c r="AZ60" s="101">
        <f>+VLOOKUP($S60,'CODE GENERATOR'!$P:$AM,19,FALSE)</f>
        <v>0</v>
      </c>
      <c r="BA60" s="101">
        <f>+VLOOKUP($S60,'CODE GENERATOR'!$P:$AM,20,FALSE)</f>
        <v>0</v>
      </c>
      <c r="BB60" s="101">
        <f>+VLOOKUP($S60,'CODE GENERATOR'!$P:$AM,21,FALSE)</f>
        <v>0</v>
      </c>
      <c r="BC60" s="101">
        <f>+VLOOKUP($S60,'CODE GENERATOR'!$P:$AM,22,FALSE)</f>
        <v>0</v>
      </c>
      <c r="BD60" s="101">
        <f>+VLOOKUP($S60,'CODE GENERATOR'!$P:$AM,23,FALSE)</f>
        <v>0</v>
      </c>
      <c r="BE60" s="101">
        <f>+VLOOKUP($S60,'CODE GENERATOR'!$P:$AM,24,FALSE)</f>
        <v>0</v>
      </c>
      <c r="BF60" s="101">
        <f>IF(C60&gt;0,+VLOOKUP(G60,'CATEGORY ID'!$A$1:$L$118,3,FALSE),"")</f>
        <v>5</v>
      </c>
      <c r="BG60" s="101">
        <f>IF(C60&gt;0,+VLOOKUP(H60,'CATEGORY ID'!$D$1:$L$118,3,FALSE),"")</f>
        <v>5</v>
      </c>
      <c r="BH60" s="101">
        <f>IF(C60&gt;0,+VLOOKUP((+H60&amp;I60),'CATEGORY ID'!$H$1:$I$121,2,FALSE),"")</f>
        <v>59</v>
      </c>
      <c r="BJ60" s="101">
        <f>IF(C60&gt;0,IF(COUNTIF('CATEGORY ID'!$K$1:$K$121,+H60&amp;K60) &gt; 0, +VLOOKUP(+H60&amp;K60,'CATEGORY ID'!$K$1:$L$121,2,FALSE),""),"")</f>
        <v>175</v>
      </c>
      <c r="BK60" s="101" t="str">
        <f>IF(C60&gt;0,IF(COUNTIF('CATEGORY ID'!$K$124:$K$165, +VLOOKUP(C60,'STYLE NAMES'!$B:$AE,30,FALSE)) &gt; 0, +VLOOKUP(VLOOKUP(C60,'STYLE NAMES'!$B:$AE,30,FALSE),'CATEGORY ID'!K:M,2,FALSE),""),"")</f>
        <v/>
      </c>
      <c r="BR60" s="101" t="str" cm="1">
        <f t="array" ref="BR60">IF(C60&gt;0,_xlfn.TEXTJOIN(";", TRUE,_xlfn.UNIQUE(_xlfn._xlws.FILTER(BF60:BQ60,(BF60:BQ60&gt;0)),TRUE,FALSE)),"")&amp;";"&amp;BS60</f>
        <v>5;59;175;</v>
      </c>
      <c r="BU60" s="106">
        <f>IF(C60&gt;0,+VLOOKUP($C60,'STYLE NAMES'!$B:$AC,26,FALSE),"")</f>
        <v>99.9</v>
      </c>
      <c r="BV60" s="106">
        <f>IF(C60&gt;0,+VLOOKUP($C60,'STYLE NAMES'!$B:$AC,27,FALSE),"")</f>
        <v>5490</v>
      </c>
      <c r="BW60" s="106">
        <f>IF(C60&gt;0,+VLOOKUP($C60,'STYLE NAMES'!$B:$AC,28,FALSE),"")</f>
        <v>114.88499999999999</v>
      </c>
      <c r="BY60"/>
      <c r="BZ60" s="101">
        <v>99</v>
      </c>
      <c r="CA60" s="137">
        <f t="shared" si="3"/>
        <v>1</v>
      </c>
      <c r="CB60" s="137">
        <f>+VLOOKUP(C60,'[2]STYLES &amp; MODELS MATRIX'!$A:$G,7,FALSE)</f>
        <v>0</v>
      </c>
      <c r="CC60" s="137" t="str">
        <f>+VLOOKUP(C60,'[1]STYLES &amp; SIZE CHARTS'!$A:$H,8,FALSE)</f>
        <v>HP-RUGS1</v>
      </c>
      <c r="CD60" s="137"/>
      <c r="CE60" s="205"/>
      <c r="CF60" s="141"/>
    </row>
    <row r="61" spans="1:84" s="101" customFormat="1" ht="12" customHeight="1" x14ac:dyDescent="0.2">
      <c r="A61" s="102">
        <f t="shared" si="1"/>
        <v>8683711000891</v>
      </c>
      <c r="B61" s="101" t="s">
        <v>2264</v>
      </c>
      <c r="C61" s="101" t="s">
        <v>734</v>
      </c>
      <c r="D61" s="101" t="s">
        <v>735</v>
      </c>
      <c r="E61" s="203" t="s">
        <v>2266</v>
      </c>
      <c r="F61" s="101" t="s">
        <v>2248</v>
      </c>
      <c r="G61" s="101" t="str">
        <f>IF(C61&gt;0,+VLOOKUP($C61,'STYLE NAMES'!$B:$AC,4,FALSE),"")</f>
        <v>HORSE</v>
      </c>
      <c r="H61" s="101" t="str">
        <f>IF(C61&gt;0,+VLOOKUP($C61,'STYLE NAMES'!$B:$AC,5,FALSE),"")</f>
        <v>HORSE</v>
      </c>
      <c r="I61" s="101" t="str">
        <f>IF(C61&gt;0,+VLOOKUP($C61,'STYLE NAMES'!$B:$AC,6,FALSE),"")</f>
        <v>RUGS</v>
      </c>
      <c r="J61" s="101" t="str">
        <f>IF(C61&gt;0,+VLOOKUP($C61,'STYLE NAMES'!$B:$AC,7,FALSE),"")</f>
        <v>FULL</v>
      </c>
      <c r="K61" s="101" t="str">
        <f>IF(C61&gt;0,+VLOOKUP($C61,'STYLE NAMES'!$B:$AC,8,FALSE),"")</f>
        <v>FLEECE BLANKETS</v>
      </c>
      <c r="L61" s="101" t="str">
        <f>IF(E61&gt;0,+VLOOKUP($E61,'CODE GENERATOR'!$D:$T,3,FALSE),"")</f>
        <v>W</v>
      </c>
      <c r="M61" s="101" t="str">
        <f>IF(E61&gt;0,+VLOOKUP($E61,'CODE GENERATOR'!$D:$T,4,FALSE),"")</f>
        <v>FLEECE</v>
      </c>
      <c r="N61" s="101" t="str">
        <f>IF(E61&gt;0,+VLOOKUP($E61,'CODE GENERATOR'!$D:$T,6,FALSE),"")</f>
        <v>NAVY</v>
      </c>
      <c r="O61" s="101" t="str">
        <f>IF(E61&gt;0,+VLOOKUP($E61,'CODE GENERATOR'!$D:$T,7,FALSE),"")</f>
        <v>BORDEAUX</v>
      </c>
      <c r="P61" s="101" t="str">
        <f t="shared" si="2"/>
        <v>NAVY/BORDEAUX</v>
      </c>
      <c r="Q61" s="104" t="str">
        <f>IF(E61&gt;0,+VLOOKUP($E61,'CODE GENERATOR'!$D:$T,11,FALSE),"")</f>
        <v>H.RUGFL_FLC0004</v>
      </c>
      <c r="R61" s="104" t="str">
        <f>IF(E61&gt;0,+VLOOKUP($E61,'CODE GENERATOR'!$D:$T,12,FALSE),"")</f>
        <v>FLC0001NAVBOR</v>
      </c>
      <c r="S61" s="104" t="str">
        <f>IF(E61&gt;0,+VLOOKUP($E61,'CODE GENERATOR'!$D:$T,13,FALSE),"")</f>
        <v>H.RUGFL_FLC0004_FLC0001NAVBOR</v>
      </c>
      <c r="T61" s="104" t="str">
        <f t="shared" si="0"/>
        <v>H.RUGFL_FLC0004_FLC0001NAVBOR_L</v>
      </c>
      <c r="U61" s="105">
        <v>8683711000891</v>
      </c>
      <c r="V61" s="107" t="str" cm="1">
        <f t="array" ref="V61">_xlfn.TEXTJOIN(";", TRUE, _xlfn.UNIQUE(_xlfn._xlws.FILTER(P$3:P$10029, C$3:C$10029=C61)))</f>
        <v>GREEN/NAVY;NAVY/BORDEAUX</v>
      </c>
      <c r="W61" s="107" t="str" cm="1">
        <f t="array" ref="W61">_xlfn.TEXTJOIN(";", TRUE, _xlfn.UNIQUE(_xlfn._xlws.FILTER(F$3:F$10029, C$3:C$10029=C61)))</f>
        <v>S;M;L;XL</v>
      </c>
      <c r="X61" s="101" t="str">
        <f>IF(E61&gt;0,+VLOOKUP($E61,'CODE GENERATOR'!$D:$AC,19,FALSE),0)</f>
        <v>2402_S01_33939</v>
      </c>
      <c r="Y61" s="101" t="str">
        <f>IF(E61&gt;0,+VLOOKUP($E61,'CODE GENERATOR'!$D:$AC,20,FALSE),0)</f>
        <v>2402_S01_33942</v>
      </c>
      <c r="Z61" s="101" t="str">
        <f>IF(E61&gt;0,+VLOOKUP($E61,'CODE GENERATOR'!$D:$AC,21,FALSE),0)</f>
        <v>2402_S01_33945</v>
      </c>
      <c r="AA61" s="101" t="str">
        <f>IF(E61&gt;0,+VLOOKUP($E61,'CODE GENERATOR'!$D:$AC,22,FALSE),0)</f>
        <v>2402_S01_33947</v>
      </c>
      <c r="AB61" s="101" t="str">
        <f>IF(E61&gt;0,+VLOOKUP($E61,'CODE GENERATOR'!$D:$AC,23,FALSE),0)</f>
        <v/>
      </c>
      <c r="AC61" s="101" t="str">
        <f>IF(E61&gt;0,+VLOOKUP($E61,'CODE GENERATOR'!$D:$AC,24,FALSE),0)</f>
        <v/>
      </c>
      <c r="AD61" s="101" t="str">
        <f>IF(E61&gt;0,+VLOOKUP($E61,'CODE GENERATOR'!$D:$AC,25,FALSE),0)</f>
        <v/>
      </c>
      <c r="AE61" s="101" t="str">
        <f>IF(E61&gt;0,+VLOOKUP($E61,'CODE GENERATOR'!$D:$AC,26,FALSE),0)</f>
        <v/>
      </c>
      <c r="AF61" s="149" t="str">
        <f>IF($C61&gt;0,$C61&amp;" "&amp;$P61&amp;" "&amp;+VLOOKUP($C61,'STYLE NAMES'!$B:$AC,10,FALSE),"""")</f>
        <v>YORK NAVY/BORDEAUX TWO COLOR FLEECE BLANKET</v>
      </c>
      <c r="AG61" s="101" t="str">
        <f>"Enjoy our "&amp;(AF61)&amp;"; "&amp;IF(C61&gt;0,+VLOOKUP($C61,'STYLE NAMES'!$B:$AC,11,FALSE),"")</f>
        <v>Enjoy our YORK NAVY/BORDEAUX TWO COLOR FLEECE BLANKET; Two-color stylish cooloer blanket
High density and high quality cooler fleece blanket will keep your horse extra warm while allowing cool down.
These soft and beautiful fleece blankets come in a wide variety of profound and nice colors.</v>
      </c>
      <c r="AH61" s="101" t="str">
        <f>IF(C61&gt;0,+VLOOKUP($C61,'STYLE NAMES'!$B:$AC,12,FALSE),"")</f>
        <v xml:space="preserve">*High density fleece fabric
*Super soft hand feel
*Keeps warmer with respect to traditional standard density fleece blankets
Composition:
100% Polyester
</v>
      </c>
      <c r="AI61" s="101" t="str">
        <f>IF(C61&gt;0,+VLOOKUP($C61,'STYLE NAMES'!$B:$AC,13,FALSE),"")</f>
        <v>Machine Wash at 30°C
Mild process
Do not bleach
Do NOT Tumble Dry</v>
      </c>
      <c r="AJ61" s="149" t="str">
        <f>IF($C61&gt;0,$C61&amp;" "&amp;$P61&amp;" "&amp;+VLOOKUP($C61,'STYLE NAMES'!$B:$AC,14,FALSE),"""")</f>
        <v>YORK NAVY/BORDEAUX ÇİFT RENK POLAR BLANKET</v>
      </c>
      <c r="AK61" s="149" t="str">
        <f>"Cavalier SanMarco tarafından tasarlanan "&amp;(AJ61)&amp;"; "&amp;IF(C61&gt;0,+VLOOKUP($C61,'STYLE NAMES'!$B:$AC,15,FALSE),"")</f>
        <v>Cavalier SanMarco tarafından tasarlanan YORK NAVY/BORDEAUX ÇİFT RENK POLAR BLANKET; Çift renkli şık ter blanketi
Yüksek denye ve kaliteli, polar ter blanketleri atınızı ekstra sıcak tutarken soğumasına da olanak tanır.
Bu yumuşak ve güzel polar battaniyeler çok çeşitli, derin ve hoş renklerde sunuluyor</v>
      </c>
      <c r="AL61" s="149" t="str">
        <f>IF(C61&gt;0,+VLOOKUP($C61,'STYLE NAMES'!$B:$AC,16,FALSE),"")</f>
        <v>*Yüksek denye polar kumaş
*Süper yumuşak tuşe
*Geleneksel standart denye polar blanketlere göre daha sıcak tutar
Kompozisyon:
%100 Polyester</v>
      </c>
      <c r="AM61" s="149" t="str">
        <f>IF(C61&gt;0,+VLOOKUP($C61,'STYLE NAMES'!$B:$AC,17,FALSE),"")</f>
        <v>Makinede 30°C' de Yıkayın
Hassas Yıkama
Çamaşır suyu kullanmayın
Kurutma Makinesinde Kurutmayın</v>
      </c>
      <c r="AN61" s="149" t="str">
        <f>IF($C61&gt;0,$C61&amp;" "&amp;$P61&amp;" "&amp;+VLOOKUP($C61,'STYLE NAMES'!$B:$AC,18,FALSE),"""")</f>
        <v>YORK NAVY/BORDEAUX COPERTA IN PILE BICOLORE</v>
      </c>
      <c r="AO61" s="101" t="str">
        <f>"Disegnato da Cavalier SanMarco "&amp;(AN61)&amp;"; "&amp;IF(C61&gt;0,+VLOOKUP($C61,'STYLE NAMES'!$B:$AC,19,FALSE),"")</f>
        <v>Disegnato da Cavalier SanMarco YORK NAVY/BORDEAUX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v>
      </c>
      <c r="AP61" s="101" t="str">
        <f>IF(C61&gt;0,+VLOOKUP($C61,'STYLE NAMES'!$B:$AC,20,FALSE),"")</f>
        <v>Tessuto in pile ad alta densità
Sensazione super morbida al tatto 
Mantiene più caldo rispetto alle tradizionali coperte in pile a densità standard 
Composizione: 
100% Poliestere</v>
      </c>
      <c r="AQ61" s="101" t="str">
        <f>IF(C61&gt;0,+VLOOKUP($C61,'STYLE NAMES'!$B:$AC,21,FALSE),"")</f>
        <v>Lavare in lavatrice a 30°C Ciclo delicato 
Non candeggiare 
Non asciugare in asciugatrice</v>
      </c>
      <c r="AR61" s="101">
        <f>IF(D61&gt;0,+VLOOKUP($C61,'STYLE NAMES'!$B:$AC,22,FALSE),"")</f>
        <v>0</v>
      </c>
      <c r="AS61" s="101">
        <f>IF(E61&gt;0,+VLOOKUP($C61,'STYLE NAMES'!$B:$AC,23,FALSE),"")</f>
        <v>0</v>
      </c>
      <c r="AT61" s="101">
        <f>IF(F61&gt;0,+VLOOKUP($C61,'STYLE NAMES'!$B:$AC,24,FALSE),"")</f>
        <v>0</v>
      </c>
      <c r="AU61" s="101">
        <f>IF(G61&gt;0,+VLOOKUP($C61,'STYLE NAMES'!$B:$AC,25,FALSE),"")</f>
        <v>0</v>
      </c>
      <c r="AV61" s="101">
        <f>+VLOOKUP($S61,'CODE GENERATOR'!$P:$AM,15,FALSE)</f>
        <v>0</v>
      </c>
      <c r="AW61" s="101">
        <f>+VLOOKUP($S61,'CODE GENERATOR'!$P:$AM,16,FALSE)</f>
        <v>0</v>
      </c>
      <c r="AX61" s="101">
        <f>+VLOOKUP($S61,'CODE GENERATOR'!$P:$AM,17,FALSE)</f>
        <v>0</v>
      </c>
      <c r="AY61" s="101">
        <f>+VLOOKUP($S61,'CODE GENERATOR'!$P:$AM,18,FALSE)</f>
        <v>0</v>
      </c>
      <c r="AZ61" s="101">
        <f>+VLOOKUP($S61,'CODE GENERATOR'!$P:$AM,19,FALSE)</f>
        <v>0</v>
      </c>
      <c r="BA61" s="101">
        <f>+VLOOKUP($S61,'CODE GENERATOR'!$P:$AM,20,FALSE)</f>
        <v>0</v>
      </c>
      <c r="BB61" s="101">
        <f>+VLOOKUP($S61,'CODE GENERATOR'!$P:$AM,21,FALSE)</f>
        <v>0</v>
      </c>
      <c r="BC61" s="101">
        <f>+VLOOKUP($S61,'CODE GENERATOR'!$P:$AM,22,FALSE)</f>
        <v>0</v>
      </c>
      <c r="BD61" s="101">
        <f>+VLOOKUP($S61,'CODE GENERATOR'!$P:$AM,23,FALSE)</f>
        <v>0</v>
      </c>
      <c r="BE61" s="101">
        <f>+VLOOKUP($S61,'CODE GENERATOR'!$P:$AM,24,FALSE)</f>
        <v>0</v>
      </c>
      <c r="BF61" s="101">
        <f>IF(C61&gt;0,+VLOOKUP(G61,'CATEGORY ID'!$A$1:$L$118,3,FALSE),"")</f>
        <v>5</v>
      </c>
      <c r="BG61" s="101">
        <f>IF(C61&gt;0,+VLOOKUP(H61,'CATEGORY ID'!$D$1:$L$118,3,FALSE),"")</f>
        <v>5</v>
      </c>
      <c r="BH61" s="101">
        <f>IF(C61&gt;0,+VLOOKUP((+H61&amp;I61),'CATEGORY ID'!$H$1:$I$121,2,FALSE),"")</f>
        <v>59</v>
      </c>
      <c r="BJ61" s="101">
        <f>IF(C61&gt;0,IF(COUNTIF('CATEGORY ID'!$K$1:$K$121,+H61&amp;K61) &gt; 0, +VLOOKUP(+H61&amp;K61,'CATEGORY ID'!$K$1:$L$121,2,FALSE),""),"")</f>
        <v>175</v>
      </c>
      <c r="BK61" s="101" t="str">
        <f>IF(C61&gt;0,IF(COUNTIF('CATEGORY ID'!$K$124:$K$165, +VLOOKUP(C61,'STYLE NAMES'!$B:$AE,30,FALSE)) &gt; 0, +VLOOKUP(VLOOKUP(C61,'STYLE NAMES'!$B:$AE,30,FALSE),'CATEGORY ID'!K:M,2,FALSE),""),"")</f>
        <v/>
      </c>
      <c r="BR61" s="101" t="str" cm="1">
        <f t="array" ref="BR61">IF(C61&gt;0,_xlfn.TEXTJOIN(";", TRUE,_xlfn.UNIQUE(_xlfn._xlws.FILTER(BF61:BQ61,(BF61:BQ61&gt;0)),TRUE,FALSE)),"")&amp;";"&amp;BS61</f>
        <v>5;59;175;</v>
      </c>
      <c r="BU61" s="106">
        <f>IF(C61&gt;0,+VLOOKUP($C61,'STYLE NAMES'!$B:$AC,26,FALSE),"")</f>
        <v>99.9</v>
      </c>
      <c r="BV61" s="106">
        <f>IF(C61&gt;0,+VLOOKUP($C61,'STYLE NAMES'!$B:$AC,27,FALSE),"")</f>
        <v>5490</v>
      </c>
      <c r="BW61" s="106">
        <f>IF(C61&gt;0,+VLOOKUP($C61,'STYLE NAMES'!$B:$AC,28,FALSE),"")</f>
        <v>114.88499999999999</v>
      </c>
      <c r="BY61"/>
      <c r="BZ61" s="101">
        <v>99</v>
      </c>
      <c r="CA61" s="137">
        <f t="shared" si="3"/>
        <v>1</v>
      </c>
      <c r="CB61" s="137">
        <f>+VLOOKUP(C61,'[2]STYLES &amp; MODELS MATRIX'!$A:$G,7,FALSE)</f>
        <v>0</v>
      </c>
      <c r="CC61" s="137" t="str">
        <f>+VLOOKUP(C61,'[1]STYLES &amp; SIZE CHARTS'!$A:$H,8,FALSE)</f>
        <v>HP-RUGS1</v>
      </c>
      <c r="CD61" s="137"/>
      <c r="CE61" s="205"/>
      <c r="CF61" s="141"/>
    </row>
    <row r="62" spans="1:84" s="101" customFormat="1" ht="12" customHeight="1" x14ac:dyDescent="0.2">
      <c r="A62" s="102">
        <f t="shared" si="1"/>
        <v>8683711000907</v>
      </c>
      <c r="B62" s="101" t="s">
        <v>2264</v>
      </c>
      <c r="C62" s="101" t="s">
        <v>734</v>
      </c>
      <c r="D62" s="101" t="s">
        <v>735</v>
      </c>
      <c r="E62" s="203" t="s">
        <v>2266</v>
      </c>
      <c r="F62" s="101" t="s">
        <v>2249</v>
      </c>
      <c r="G62" s="101" t="str">
        <f>IF(C62&gt;0,+VLOOKUP($C62,'STYLE NAMES'!$B:$AC,4,FALSE),"")</f>
        <v>HORSE</v>
      </c>
      <c r="H62" s="101" t="str">
        <f>IF(C62&gt;0,+VLOOKUP($C62,'STYLE NAMES'!$B:$AC,5,FALSE),"")</f>
        <v>HORSE</v>
      </c>
      <c r="I62" s="101" t="str">
        <f>IF(C62&gt;0,+VLOOKUP($C62,'STYLE NAMES'!$B:$AC,6,FALSE),"")</f>
        <v>RUGS</v>
      </c>
      <c r="J62" s="101" t="str">
        <f>IF(C62&gt;0,+VLOOKUP($C62,'STYLE NAMES'!$B:$AC,7,FALSE),"")</f>
        <v>FULL</v>
      </c>
      <c r="K62" s="101" t="str">
        <f>IF(C62&gt;0,+VLOOKUP($C62,'STYLE NAMES'!$B:$AC,8,FALSE),"")</f>
        <v>FLEECE BLANKETS</v>
      </c>
      <c r="L62" s="101" t="str">
        <f>IF(E62&gt;0,+VLOOKUP($E62,'CODE GENERATOR'!$D:$T,3,FALSE),"")</f>
        <v>W</v>
      </c>
      <c r="M62" s="101" t="str">
        <f>IF(E62&gt;0,+VLOOKUP($E62,'CODE GENERATOR'!$D:$T,4,FALSE),"")</f>
        <v>FLEECE</v>
      </c>
      <c r="N62" s="101" t="str">
        <f>IF(E62&gt;0,+VLOOKUP($E62,'CODE GENERATOR'!$D:$T,6,FALSE),"")</f>
        <v>NAVY</v>
      </c>
      <c r="O62" s="101" t="str">
        <f>IF(E62&gt;0,+VLOOKUP($E62,'CODE GENERATOR'!$D:$T,7,FALSE),"")</f>
        <v>BORDEAUX</v>
      </c>
      <c r="P62" s="101" t="str">
        <f t="shared" si="2"/>
        <v>NAVY/BORDEAUX</v>
      </c>
      <c r="Q62" s="104" t="str">
        <f>IF(E62&gt;0,+VLOOKUP($E62,'CODE GENERATOR'!$D:$T,11,FALSE),"")</f>
        <v>H.RUGFL_FLC0004</v>
      </c>
      <c r="R62" s="104" t="str">
        <f>IF(E62&gt;0,+VLOOKUP($E62,'CODE GENERATOR'!$D:$T,12,FALSE),"")</f>
        <v>FLC0001NAVBOR</v>
      </c>
      <c r="S62" s="104" t="str">
        <f>IF(E62&gt;0,+VLOOKUP($E62,'CODE GENERATOR'!$D:$T,13,FALSE),"")</f>
        <v>H.RUGFL_FLC0004_FLC0001NAVBOR</v>
      </c>
      <c r="T62" s="104" t="str">
        <f t="shared" si="0"/>
        <v>H.RUGFL_FLC0004_FLC0001NAVBOR_XL</v>
      </c>
      <c r="U62" s="105">
        <v>8683711000907</v>
      </c>
      <c r="V62" s="107" t="str" cm="1">
        <f t="array" ref="V62">_xlfn.TEXTJOIN(";", TRUE, _xlfn.UNIQUE(_xlfn._xlws.FILTER(P$3:P$10029, C$3:C$10029=C62)))</f>
        <v>GREEN/NAVY;NAVY/BORDEAUX</v>
      </c>
      <c r="W62" s="107" t="str" cm="1">
        <f t="array" ref="W62">_xlfn.TEXTJOIN(";", TRUE, _xlfn.UNIQUE(_xlfn._xlws.FILTER(F$3:F$10029, C$3:C$10029=C62)))</f>
        <v>S;M;L;XL</v>
      </c>
      <c r="X62" s="101" t="str">
        <f>IF(E62&gt;0,+VLOOKUP($E62,'CODE GENERATOR'!$D:$AC,19,FALSE),0)</f>
        <v>2402_S01_33939</v>
      </c>
      <c r="Y62" s="101" t="str">
        <f>IF(E62&gt;0,+VLOOKUP($E62,'CODE GENERATOR'!$D:$AC,20,FALSE),0)</f>
        <v>2402_S01_33942</v>
      </c>
      <c r="Z62" s="101" t="str">
        <f>IF(E62&gt;0,+VLOOKUP($E62,'CODE GENERATOR'!$D:$AC,21,FALSE),0)</f>
        <v>2402_S01_33945</v>
      </c>
      <c r="AA62" s="101" t="str">
        <f>IF(E62&gt;0,+VLOOKUP($E62,'CODE GENERATOR'!$D:$AC,22,FALSE),0)</f>
        <v>2402_S01_33947</v>
      </c>
      <c r="AB62" s="101" t="str">
        <f>IF(E62&gt;0,+VLOOKUP($E62,'CODE GENERATOR'!$D:$AC,23,FALSE),0)</f>
        <v/>
      </c>
      <c r="AC62" s="101" t="str">
        <f>IF(E62&gt;0,+VLOOKUP($E62,'CODE GENERATOR'!$D:$AC,24,FALSE),0)</f>
        <v/>
      </c>
      <c r="AD62" s="101" t="str">
        <f>IF(E62&gt;0,+VLOOKUP($E62,'CODE GENERATOR'!$D:$AC,25,FALSE),0)</f>
        <v/>
      </c>
      <c r="AE62" s="101" t="str">
        <f>IF(E62&gt;0,+VLOOKUP($E62,'CODE GENERATOR'!$D:$AC,26,FALSE),0)</f>
        <v/>
      </c>
      <c r="AF62" s="149" t="str">
        <f>IF($C62&gt;0,$C62&amp;" "&amp;$P62&amp;" "&amp;+VLOOKUP($C62,'STYLE NAMES'!$B:$AC,10,FALSE),"""")</f>
        <v>YORK NAVY/BORDEAUX TWO COLOR FLEECE BLANKET</v>
      </c>
      <c r="AG62" s="101" t="str">
        <f>"Enjoy our "&amp;(AF62)&amp;"; "&amp;IF(C62&gt;0,+VLOOKUP($C62,'STYLE NAMES'!$B:$AC,11,FALSE),"")</f>
        <v>Enjoy our YORK NAVY/BORDEAUX TWO COLOR FLEECE BLANKET; Two-color stylish cooloer blanket
High density and high quality cooler fleece blanket will keep your horse extra warm while allowing cool down.
These soft and beautiful fleece blankets come in a wide variety of profound and nice colors.</v>
      </c>
      <c r="AH62" s="101" t="str">
        <f>IF(C62&gt;0,+VLOOKUP($C62,'STYLE NAMES'!$B:$AC,12,FALSE),"")</f>
        <v xml:space="preserve">*High density fleece fabric
*Super soft hand feel
*Keeps warmer with respect to traditional standard density fleece blankets
Composition:
100% Polyester
</v>
      </c>
      <c r="AI62" s="101" t="str">
        <f>IF(C62&gt;0,+VLOOKUP($C62,'STYLE NAMES'!$B:$AC,13,FALSE),"")</f>
        <v>Machine Wash at 30°C
Mild process
Do not bleach
Do NOT Tumble Dry</v>
      </c>
      <c r="AJ62" s="149" t="str">
        <f>IF($C62&gt;0,$C62&amp;" "&amp;$P62&amp;" "&amp;+VLOOKUP($C62,'STYLE NAMES'!$B:$AC,14,FALSE),"""")</f>
        <v>YORK NAVY/BORDEAUX ÇİFT RENK POLAR BLANKET</v>
      </c>
      <c r="AK62" s="149" t="str">
        <f>"Cavalier SanMarco tarafından tasarlanan "&amp;(AJ62)&amp;"; "&amp;IF(C62&gt;0,+VLOOKUP($C62,'STYLE NAMES'!$B:$AC,15,FALSE),"")</f>
        <v>Cavalier SanMarco tarafından tasarlanan YORK NAVY/BORDEAUX ÇİFT RENK POLAR BLANKET; Çift renkli şık ter blanketi
Yüksek denye ve kaliteli, polar ter blanketleri atınızı ekstra sıcak tutarken soğumasına da olanak tanır.
Bu yumuşak ve güzel polar battaniyeler çok çeşitli, derin ve hoş renklerde sunuluyor</v>
      </c>
      <c r="AL62" s="149" t="str">
        <f>IF(C62&gt;0,+VLOOKUP($C62,'STYLE NAMES'!$B:$AC,16,FALSE),"")</f>
        <v>*Yüksek denye polar kumaş
*Süper yumuşak tuşe
*Geleneksel standart denye polar blanketlere göre daha sıcak tutar
Kompozisyon:
%100 Polyester</v>
      </c>
      <c r="AM62" s="149" t="str">
        <f>IF(C62&gt;0,+VLOOKUP($C62,'STYLE NAMES'!$B:$AC,17,FALSE),"")</f>
        <v>Makinede 30°C' de Yıkayın
Hassas Yıkama
Çamaşır suyu kullanmayın
Kurutma Makinesinde Kurutmayın</v>
      </c>
      <c r="AN62" s="149" t="str">
        <f>IF($C62&gt;0,$C62&amp;" "&amp;$P62&amp;" "&amp;+VLOOKUP($C62,'STYLE NAMES'!$B:$AC,18,FALSE),"""")</f>
        <v>YORK NAVY/BORDEAUX COPERTA IN PILE BICOLORE</v>
      </c>
      <c r="AO62" s="101" t="str">
        <f>"Disegnato da Cavalier SanMarco "&amp;(AN62)&amp;"; "&amp;IF(C62&gt;0,+VLOOKUP($C62,'STYLE NAMES'!$B:$AC,19,FALSE),"")</f>
        <v>Disegnato da Cavalier SanMarco YORK NAVY/BORDEAUX COPERTA IN PILE BICOLORE; Coperta refrigerante elegante bicolore Coperta in pile refrigerante ad alta densità e alta qualità manterrà il tuo cavallo extra caldo mentre si raffredda. Queste morbide e bellissime coperte in pile sono disponibili in una vasta gamma di colori intensi e piacevoli.</v>
      </c>
      <c r="AP62" s="101" t="str">
        <f>IF(C62&gt;0,+VLOOKUP($C62,'STYLE NAMES'!$B:$AC,20,FALSE),"")</f>
        <v>Tessuto in pile ad alta densità
Sensazione super morbida al tatto 
Mantiene più caldo rispetto alle tradizionali coperte in pile a densità standard 
Composizione: 
100% Poliestere</v>
      </c>
      <c r="AQ62" s="101" t="str">
        <f>IF(C62&gt;0,+VLOOKUP($C62,'STYLE NAMES'!$B:$AC,21,FALSE),"")</f>
        <v>Lavare in lavatrice a 30°C Ciclo delicato 
Non candeggiare 
Non asciugare in asciugatrice</v>
      </c>
      <c r="AR62" s="101">
        <f>IF(D62&gt;0,+VLOOKUP($C62,'STYLE NAMES'!$B:$AC,22,FALSE),"")</f>
        <v>0</v>
      </c>
      <c r="AS62" s="101">
        <f>IF(E62&gt;0,+VLOOKUP($C62,'STYLE NAMES'!$B:$AC,23,FALSE),"")</f>
        <v>0</v>
      </c>
      <c r="AT62" s="101">
        <f>IF(F62&gt;0,+VLOOKUP($C62,'STYLE NAMES'!$B:$AC,24,FALSE),"")</f>
        <v>0</v>
      </c>
      <c r="AU62" s="101">
        <f>IF(G62&gt;0,+VLOOKUP($C62,'STYLE NAMES'!$B:$AC,25,FALSE),"")</f>
        <v>0</v>
      </c>
      <c r="AV62" s="101">
        <f>+VLOOKUP($S62,'CODE GENERATOR'!$P:$AM,15,FALSE)</f>
        <v>0</v>
      </c>
      <c r="AW62" s="101">
        <f>+VLOOKUP($S62,'CODE GENERATOR'!$P:$AM,16,FALSE)</f>
        <v>0</v>
      </c>
      <c r="AX62" s="101">
        <f>+VLOOKUP($S62,'CODE GENERATOR'!$P:$AM,17,FALSE)</f>
        <v>0</v>
      </c>
      <c r="AY62" s="101">
        <f>+VLOOKUP($S62,'CODE GENERATOR'!$P:$AM,18,FALSE)</f>
        <v>0</v>
      </c>
      <c r="AZ62" s="101">
        <f>+VLOOKUP($S62,'CODE GENERATOR'!$P:$AM,19,FALSE)</f>
        <v>0</v>
      </c>
      <c r="BA62" s="101">
        <f>+VLOOKUP($S62,'CODE GENERATOR'!$P:$AM,20,FALSE)</f>
        <v>0</v>
      </c>
      <c r="BB62" s="101">
        <f>+VLOOKUP($S62,'CODE GENERATOR'!$P:$AM,21,FALSE)</f>
        <v>0</v>
      </c>
      <c r="BC62" s="101">
        <f>+VLOOKUP($S62,'CODE GENERATOR'!$P:$AM,22,FALSE)</f>
        <v>0</v>
      </c>
      <c r="BD62" s="101">
        <f>+VLOOKUP($S62,'CODE GENERATOR'!$P:$AM,23,FALSE)</f>
        <v>0</v>
      </c>
      <c r="BE62" s="101">
        <f>+VLOOKUP($S62,'CODE GENERATOR'!$P:$AM,24,FALSE)</f>
        <v>0</v>
      </c>
      <c r="BF62" s="101">
        <f>IF(C62&gt;0,+VLOOKUP(G62,'CATEGORY ID'!$A$1:$L$118,3,FALSE),"")</f>
        <v>5</v>
      </c>
      <c r="BG62" s="101">
        <f>IF(C62&gt;0,+VLOOKUP(H62,'CATEGORY ID'!$D$1:$L$118,3,FALSE),"")</f>
        <v>5</v>
      </c>
      <c r="BH62" s="101">
        <f>IF(C62&gt;0,+VLOOKUP((+H62&amp;I62),'CATEGORY ID'!$H$1:$I$121,2,FALSE),"")</f>
        <v>59</v>
      </c>
      <c r="BJ62" s="101">
        <f>IF(C62&gt;0,IF(COUNTIF('CATEGORY ID'!$K$1:$K$121,+H62&amp;K62) &gt; 0, +VLOOKUP(+H62&amp;K62,'CATEGORY ID'!$K$1:$L$121,2,FALSE),""),"")</f>
        <v>175</v>
      </c>
      <c r="BK62" s="101" t="str">
        <f>IF(C62&gt;0,IF(COUNTIF('CATEGORY ID'!$K$124:$K$165, +VLOOKUP(C62,'STYLE NAMES'!$B:$AE,30,FALSE)) &gt; 0, +VLOOKUP(VLOOKUP(C62,'STYLE NAMES'!$B:$AE,30,FALSE),'CATEGORY ID'!K:M,2,FALSE),""),"")</f>
        <v/>
      </c>
      <c r="BR62" s="101" t="str" cm="1">
        <f t="array" ref="BR62">IF(C62&gt;0,_xlfn.TEXTJOIN(";", TRUE,_xlfn.UNIQUE(_xlfn._xlws.FILTER(BF62:BQ62,(BF62:BQ62&gt;0)),TRUE,FALSE)),"")&amp;";"&amp;BS62</f>
        <v>5;59;175;</v>
      </c>
      <c r="BU62" s="106">
        <f>IF(C62&gt;0,+VLOOKUP($C62,'STYLE NAMES'!$B:$AC,26,FALSE),"")</f>
        <v>99.9</v>
      </c>
      <c r="BV62" s="106">
        <f>IF(C62&gt;0,+VLOOKUP($C62,'STYLE NAMES'!$B:$AC,27,FALSE),"")</f>
        <v>5490</v>
      </c>
      <c r="BW62" s="106">
        <f>IF(C62&gt;0,+VLOOKUP($C62,'STYLE NAMES'!$B:$AC,28,FALSE),"")</f>
        <v>114.88499999999999</v>
      </c>
      <c r="BY62"/>
      <c r="BZ62" s="101">
        <v>99</v>
      </c>
      <c r="CA62" s="137">
        <f t="shared" si="3"/>
        <v>1</v>
      </c>
      <c r="CB62" s="137">
        <f>+VLOOKUP(C62,'[2]STYLES &amp; MODELS MATRIX'!$A:$G,7,FALSE)</f>
        <v>0</v>
      </c>
      <c r="CC62" s="137" t="str">
        <f>+VLOOKUP(C62,'[1]STYLES &amp; SIZE CHARTS'!$A:$H,8,FALSE)</f>
        <v>HP-RUGS1</v>
      </c>
      <c r="CD62" s="137"/>
      <c r="CE62" s="205"/>
      <c r="CF62" s="141"/>
    </row>
    <row r="63" spans="1:84" s="101" customFormat="1" ht="12" customHeight="1" x14ac:dyDescent="0.2">
      <c r="A63" s="102">
        <f t="shared" si="1"/>
        <v>8683711000938</v>
      </c>
      <c r="B63" s="101" t="s">
        <v>2267</v>
      </c>
      <c r="C63" s="101" t="s">
        <v>86</v>
      </c>
      <c r="D63" s="101" t="s">
        <v>87</v>
      </c>
      <c r="E63" s="203" t="s">
        <v>2268</v>
      </c>
      <c r="F63" s="101" t="s">
        <v>785</v>
      </c>
      <c r="G63" s="101" t="str">
        <f>IF(C63&gt;0,+VLOOKUP($C63,'STYLE NAMES'!$B:$AC,4,FALSE),"")</f>
        <v>HORSE</v>
      </c>
      <c r="H63" s="101" t="str">
        <f>IF(C63&gt;0,+VLOOKUP($C63,'STYLE NAMES'!$B:$AC,5,FALSE),"")</f>
        <v>HORSE</v>
      </c>
      <c r="I63" s="101" t="str">
        <f>IF(C63&gt;0,+VLOOKUP($C63,'STYLE NAMES'!$B:$AC,6,FALSE),"")</f>
        <v>RUGS</v>
      </c>
      <c r="J63" s="101" t="str">
        <f>IF(C63&gt;0,+VLOOKUP($C63,'STYLE NAMES'!$B:$AC,7,FALSE),"")</f>
        <v>FULL</v>
      </c>
      <c r="K63" s="101" t="str">
        <f>IF(C63&gt;0,+VLOOKUP($C63,'STYLE NAMES'!$B:$AC,8,FALSE),"")</f>
        <v>STABLE RUGS</v>
      </c>
      <c r="L63" s="101" t="str">
        <f>IF(E63&gt;0,+VLOOKUP($E63,'CODE GENERATOR'!$D:$T,3,FALSE),"")</f>
        <v>W</v>
      </c>
      <c r="M63" s="101" t="str">
        <f>IF(E63&gt;0,+VLOOKUP($E63,'CODE GENERATOR'!$D:$T,4,FALSE),"")</f>
        <v>RAINPROOF SHELL</v>
      </c>
      <c r="N63" s="101" t="str">
        <f>IF(E63&gt;0,+VLOOKUP($E63,'CODE GENERATOR'!$D:$T,6,FALSE),"")</f>
        <v>BLACK</v>
      </c>
      <c r="O63" s="101" t="str">
        <f>IF(E63&gt;0,+VLOOKUP($E63,'CODE GENERATOR'!$D:$T,7,FALSE),"")</f>
        <v>BLACK</v>
      </c>
      <c r="P63" s="101" t="str">
        <f t="shared" si="2"/>
        <v>BLACK</v>
      </c>
      <c r="Q63" s="104" t="str">
        <f>IF(E63&gt;0,+VLOOKUP($E63,'CODE GENERATOR'!$D:$T,11,FALSE),"")</f>
        <v>H.RUGFL_STR0005</v>
      </c>
      <c r="R63" s="104" t="str">
        <f>IF(E63&gt;0,+VLOOKUP($E63,'CODE GENERATOR'!$D:$T,12,FALSE),"")</f>
        <v>RPS0003BLKBLK</v>
      </c>
      <c r="S63" s="104" t="str">
        <f>IF(E63&gt;0,+VLOOKUP($E63,'CODE GENERATOR'!$D:$T,13,FALSE),"")</f>
        <v>H.RUGFL_STR0005_RPS0003BLKBLK</v>
      </c>
      <c r="T63" s="104" t="str">
        <f t="shared" si="0"/>
        <v>H.RUGFL_STR0005_RPS0003BLKBLK_S</v>
      </c>
      <c r="U63" s="105">
        <v>8683711000938</v>
      </c>
      <c r="V63" s="107" t="str" cm="1">
        <f t="array" ref="V63">_xlfn.TEXTJOIN(";", TRUE, _xlfn.UNIQUE(_xlfn._xlws.FILTER(P$3:P$10029, C$3:C$10029=C63)))</f>
        <v>BLACK;NAVY;BORDEAUX;GREEN;ELECTRIC BLUE</v>
      </c>
      <c r="W63" s="107" t="str" cm="1">
        <f t="array" ref="W63">_xlfn.TEXTJOIN(";", TRUE, _xlfn.UNIQUE(_xlfn._xlws.FILTER(F$3:F$10029, C$3:C$10029=C63)))</f>
        <v>S;M;L;XL</v>
      </c>
      <c r="X63" s="101" t="str">
        <f>IF(E63&gt;0,+VLOOKUP($E63,'CODE GENERATOR'!$D:$AC,19,FALSE),0)</f>
        <v>2402_S01_33770</v>
      </c>
      <c r="Y63" s="101" t="str">
        <f>IF(E63&gt;0,+VLOOKUP($E63,'CODE GENERATOR'!$D:$AC,20,FALSE),0)</f>
        <v>2402_S01_33772</v>
      </c>
      <c r="Z63" s="101" t="str">
        <f>IF(E63&gt;0,+VLOOKUP($E63,'CODE GENERATOR'!$D:$AC,21,FALSE),0)</f>
        <v>2402_S01_33773</v>
      </c>
      <c r="AA63" s="101" t="str">
        <f>IF(E63&gt;0,+VLOOKUP($E63,'CODE GENERATOR'!$D:$AC,22,FALSE),0)</f>
        <v>2402_S01_33774</v>
      </c>
      <c r="AB63" s="101" t="str">
        <f>IF(E63&gt;0,+VLOOKUP($E63,'CODE GENERATOR'!$D:$AC,23,FALSE),0)</f>
        <v>2402_S01_33776</v>
      </c>
      <c r="AC63" s="101" t="str">
        <f>IF(E63&gt;0,+VLOOKUP($E63,'CODE GENERATOR'!$D:$AC,24,FALSE),0)</f>
        <v>2402_S01_33778</v>
      </c>
      <c r="AD63" s="101" t="str">
        <f>IF(E63&gt;0,+VLOOKUP($E63,'CODE GENERATOR'!$D:$AC,25,FALSE),0)</f>
        <v/>
      </c>
      <c r="AE63" s="101" t="str">
        <f>IF(E63&gt;0,+VLOOKUP($E63,'CODE GENERATOR'!$D:$AC,26,FALSE),0)</f>
        <v/>
      </c>
      <c r="AF63" s="149" t="str">
        <f>IF($C63&gt;0,$C63&amp;" "&amp;$P63&amp;" "&amp;+VLOOKUP($C63,'STYLE NAMES'!$B:$AC,10,FALSE),"""")</f>
        <v>ALASKA BLACK WINTER STABLE RUG</v>
      </c>
      <c r="AG63" s="101" t="str">
        <f>"Enjoy our "&amp;(AF63)&amp;"; "&amp;IF(C63&gt;0,+VLOOKUP($C63,'STYLE NAMES'!$B:$AC,11,FALSE),"")</f>
        <v>Enjoy our ALASKA BLACK WINTER STABLE RUG; Winter Stable Rug - 300 GR.
Thanks to its quality and high-tech components, our winter rugs will keep your horse extra warm in the stable. Not to mention the elegant look!</v>
      </c>
      <c r="AH63" s="101" t="str">
        <f>IF(C63&gt;0,+VLOOKUP($C63,'STYLE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63" s="101" t="str">
        <f>IF(C63&gt;0,+VLOOKUP($C63,'STYLE NAMES'!$B:$AC,13,FALSE),"")</f>
        <v>Industrial washing is recommended</v>
      </c>
      <c r="AJ63" s="149" t="str">
        <f>IF($C63&gt;0,$C63&amp;" "&amp;$P63&amp;" "&amp;+VLOOKUP($C63,'STYLE NAMES'!$B:$AC,14,FALSE),"""")</f>
        <v>ALASKA BLACK KIŞLIK AHIR BLANKETİ</v>
      </c>
      <c r="AK63" s="149" t="str">
        <f>"Cavalier SanMarco tarafından tasarlanan "&amp;(AJ63)&amp;"; "&amp;IF(C63&gt;0,+VLOOKUP($C63,'STYLE NAMES'!$B:$AC,15,FALSE),"")</f>
        <v>Cavalier SanMarco tarafından tasarlanan ALASKA BLACK KIŞLIK AHIR BLANKETİ; Kışlık Ahır Blanketi - 300 GR
Kaliteli ve yüksek teknik özellikli materyalleri ile Ahır Blanketlerimiz atınızı box içinde extra sıcak ve şık tutacak</v>
      </c>
      <c r="AL63" s="149" t="str">
        <f>IF(C63&gt;0,+VLOOKUP($C63,'STYLE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63" s="149" t="str">
        <f>IF(C63&gt;0,+VLOOKUP($C63,'STYLE NAMES'!$B:$AC,17,FALSE),"")</f>
        <v>Endüstriyel yıkama tavsiye edilir</v>
      </c>
      <c r="AN63" s="149" t="str">
        <f>IF($C63&gt;0,$C63&amp;" "&amp;$P63&amp;" "&amp;+VLOOKUP($C63,'STYLE NAMES'!$B:$AC,18,FALSE),"""")</f>
        <v>ALASKA BLACK COPERTA DA BOX INVERNALE</v>
      </c>
      <c r="AO63" s="101" t="str">
        <f>"Disegnato da Cavalier SanMarco "&amp;(AN63)&amp;"; "&amp;IF(C63&gt;0,+VLOOKUP($C63,'STYLE NAMES'!$B:$AC,19,FALSE),"")</f>
        <v>Disegnato da Cavalier SanMarco ALASKA BLACK COPERTA DA BOX INVERNALE; Coperta invernale da box - 300 GR
Grazie alla sua qualità e ai suoi componenti high-tech, le nostre coperte invernali manterranno il tuo cavallo extra caldo nella stalla con un elegante aspetto!</v>
      </c>
      <c r="AP63" s="101" t="str">
        <f>IF(C63&gt;0,+VLOOKUP($C63,'STYLE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63" s="101" t="str">
        <f>IF(C63&gt;0,+VLOOKUP($C63,'STYLE NAMES'!$B:$AC,21,FALSE),"")</f>
        <v>Si consiglia il lavaggio industriale</v>
      </c>
      <c r="AR63" s="101">
        <f>IF(D63&gt;0,+VLOOKUP($C63,'STYLE NAMES'!$B:$AC,22,FALSE),"")</f>
        <v>0</v>
      </c>
      <c r="AS63" s="101">
        <f>IF(E63&gt;0,+VLOOKUP($C63,'STYLE NAMES'!$B:$AC,23,FALSE),"")</f>
        <v>0</v>
      </c>
      <c r="AT63" s="101">
        <f>IF(F63&gt;0,+VLOOKUP($C63,'STYLE NAMES'!$B:$AC,24,FALSE),"")</f>
        <v>0</v>
      </c>
      <c r="AU63" s="101">
        <f>IF(G63&gt;0,+VLOOKUP($C63,'STYLE NAMES'!$B:$AC,25,FALSE),"")</f>
        <v>0</v>
      </c>
      <c r="AV63" s="101">
        <f>+VLOOKUP($S63,'CODE GENERATOR'!$P:$AM,15,FALSE)</f>
        <v>0</v>
      </c>
      <c r="AW63" s="101">
        <f>+VLOOKUP($S63,'CODE GENERATOR'!$P:$AM,16,FALSE)</f>
        <v>0</v>
      </c>
      <c r="AX63" s="101">
        <f>+VLOOKUP($S63,'CODE GENERATOR'!$P:$AM,17,FALSE)</f>
        <v>0</v>
      </c>
      <c r="AY63" s="101">
        <f>+VLOOKUP($S63,'CODE GENERATOR'!$P:$AM,18,FALSE)</f>
        <v>0</v>
      </c>
      <c r="AZ63" s="101">
        <f>+VLOOKUP($S63,'CODE GENERATOR'!$P:$AM,19,FALSE)</f>
        <v>0</v>
      </c>
      <c r="BA63" s="101">
        <f>+VLOOKUP($S63,'CODE GENERATOR'!$P:$AM,20,FALSE)</f>
        <v>0</v>
      </c>
      <c r="BB63" s="101">
        <f>+VLOOKUP($S63,'CODE GENERATOR'!$P:$AM,21,FALSE)</f>
        <v>0</v>
      </c>
      <c r="BC63" s="101">
        <f>+VLOOKUP($S63,'CODE GENERATOR'!$P:$AM,22,FALSE)</f>
        <v>0</v>
      </c>
      <c r="BD63" s="101">
        <f>+VLOOKUP($S63,'CODE GENERATOR'!$P:$AM,23,FALSE)</f>
        <v>0</v>
      </c>
      <c r="BE63" s="101">
        <f>+VLOOKUP($S63,'CODE GENERATOR'!$P:$AM,24,FALSE)</f>
        <v>0</v>
      </c>
      <c r="BF63" s="101">
        <f>IF(C63&gt;0,+VLOOKUP(G63,'CATEGORY ID'!$A$1:$L$118,3,FALSE),"")</f>
        <v>5</v>
      </c>
      <c r="BG63" s="101">
        <f>IF(C63&gt;0,+VLOOKUP(H63,'CATEGORY ID'!$D$1:$L$118,3,FALSE),"")</f>
        <v>5</v>
      </c>
      <c r="BH63" s="101">
        <f>IF(C63&gt;0,+VLOOKUP((+H63&amp;I63),'CATEGORY ID'!$H$1:$I$121,2,FALSE),"")</f>
        <v>59</v>
      </c>
      <c r="BJ63" s="101">
        <f>IF(C63&gt;0,IF(COUNTIF('CATEGORY ID'!$K$1:$K$121,+H63&amp;K63) &gt; 0, +VLOOKUP(+H63&amp;K63,'CATEGORY ID'!$K$1:$L$121,2,FALSE),""),"")</f>
        <v>63</v>
      </c>
      <c r="BK63" s="101" t="str">
        <f>IF(C63&gt;0,IF(COUNTIF('CATEGORY ID'!$K$124:$K$165, +VLOOKUP(C63,'STYLE NAMES'!$B:$AE,30,FALSE)) &gt; 0, +VLOOKUP(VLOOKUP(C63,'STYLE NAMES'!$B:$AE,30,FALSE),'CATEGORY ID'!K:M,2,FALSE),""),"")</f>
        <v/>
      </c>
      <c r="BR63" s="101" t="str" cm="1">
        <f t="array" ref="BR63">IF(C63&gt;0,_xlfn.TEXTJOIN(";", TRUE,_xlfn.UNIQUE(_xlfn._xlws.FILTER(BF63:BQ63,(BF63:BQ63&gt;0)),TRUE,FALSE)),"")&amp;";"&amp;BS63</f>
        <v>5;59;63;</v>
      </c>
      <c r="BU63" s="106">
        <f>IF(C63&gt;0,+VLOOKUP($C63,'STYLE NAMES'!$B:$AC,26,FALSE),"")</f>
        <v>249.9</v>
      </c>
      <c r="BV63" s="106">
        <f>IF(C63&gt;0,+VLOOKUP($C63,'STYLE NAMES'!$B:$AC,27,FALSE),"")</f>
        <v>13740</v>
      </c>
      <c r="BW63" s="106">
        <f>IF(C63&gt;0,+VLOOKUP($C63,'STYLE NAMES'!$B:$AC,28,FALSE),"")</f>
        <v>287.38499999999999</v>
      </c>
      <c r="BY63"/>
      <c r="BZ63" s="101">
        <v>99</v>
      </c>
      <c r="CA63" s="137">
        <f t="shared" si="3"/>
        <v>1</v>
      </c>
      <c r="CB63" s="137">
        <f>+VLOOKUP(C63,'[2]STYLES &amp; MODELS MATRIX'!$A:$G,7,FALSE)</f>
        <v>0</v>
      </c>
      <c r="CC63" s="137" t="str">
        <f>+VLOOKUP(C63,'[1]STYLES &amp; SIZE CHARTS'!$A:$H,8,FALSE)</f>
        <v>HP-RUGS1</v>
      </c>
      <c r="CD63" s="137"/>
      <c r="CE63" s="205"/>
      <c r="CF63" s="141"/>
    </row>
    <row r="64" spans="1:84" s="101" customFormat="1" ht="12" customHeight="1" x14ac:dyDescent="0.2">
      <c r="A64" s="102">
        <f t="shared" si="1"/>
        <v>8683711000945</v>
      </c>
      <c r="B64" s="101" t="s">
        <v>2267</v>
      </c>
      <c r="C64" s="101" t="s">
        <v>86</v>
      </c>
      <c r="D64" s="101" t="s">
        <v>87</v>
      </c>
      <c r="E64" s="203" t="s">
        <v>2268</v>
      </c>
      <c r="F64" s="101" t="s">
        <v>2247</v>
      </c>
      <c r="G64" s="101" t="str">
        <f>IF(C64&gt;0,+VLOOKUP($C64,'STYLE NAMES'!$B:$AC,4,FALSE),"")</f>
        <v>HORSE</v>
      </c>
      <c r="H64" s="101" t="str">
        <f>IF(C64&gt;0,+VLOOKUP($C64,'STYLE NAMES'!$B:$AC,5,FALSE),"")</f>
        <v>HORSE</v>
      </c>
      <c r="I64" s="101" t="str">
        <f>IF(C64&gt;0,+VLOOKUP($C64,'STYLE NAMES'!$B:$AC,6,FALSE),"")</f>
        <v>RUGS</v>
      </c>
      <c r="J64" s="101" t="str">
        <f>IF(C64&gt;0,+VLOOKUP($C64,'STYLE NAMES'!$B:$AC,7,FALSE),"")</f>
        <v>FULL</v>
      </c>
      <c r="K64" s="101" t="str">
        <f>IF(C64&gt;0,+VLOOKUP($C64,'STYLE NAMES'!$B:$AC,8,FALSE),"")</f>
        <v>STABLE RUGS</v>
      </c>
      <c r="L64" s="101" t="str">
        <f>IF(E64&gt;0,+VLOOKUP($E64,'CODE GENERATOR'!$D:$T,3,FALSE),"")</f>
        <v>W</v>
      </c>
      <c r="M64" s="101" t="str">
        <f>IF(E64&gt;0,+VLOOKUP($E64,'CODE GENERATOR'!$D:$T,4,FALSE),"")</f>
        <v>RAINPROOF SHELL</v>
      </c>
      <c r="N64" s="101" t="str">
        <f>IF(E64&gt;0,+VLOOKUP($E64,'CODE GENERATOR'!$D:$T,6,FALSE),"")</f>
        <v>BLACK</v>
      </c>
      <c r="O64" s="101" t="str">
        <f>IF(E64&gt;0,+VLOOKUP($E64,'CODE GENERATOR'!$D:$T,7,FALSE),"")</f>
        <v>BLACK</v>
      </c>
      <c r="P64" s="101" t="str">
        <f t="shared" si="2"/>
        <v>BLACK</v>
      </c>
      <c r="Q64" s="104" t="str">
        <f>IF(E64&gt;0,+VLOOKUP($E64,'CODE GENERATOR'!$D:$T,11,FALSE),"")</f>
        <v>H.RUGFL_STR0005</v>
      </c>
      <c r="R64" s="104" t="str">
        <f>IF(E64&gt;0,+VLOOKUP($E64,'CODE GENERATOR'!$D:$T,12,FALSE),"")</f>
        <v>RPS0003BLKBLK</v>
      </c>
      <c r="S64" s="104" t="str">
        <f>IF(E64&gt;0,+VLOOKUP($E64,'CODE GENERATOR'!$D:$T,13,FALSE),"")</f>
        <v>H.RUGFL_STR0005_RPS0003BLKBLK</v>
      </c>
      <c r="T64" s="104" t="str">
        <f t="shared" si="0"/>
        <v>H.RUGFL_STR0005_RPS0003BLKBLK_M</v>
      </c>
      <c r="U64" s="105">
        <v>8683711000945</v>
      </c>
      <c r="V64" s="107" t="str" cm="1">
        <f t="array" ref="V64">_xlfn.TEXTJOIN(";", TRUE, _xlfn.UNIQUE(_xlfn._xlws.FILTER(P$3:P$10029, C$3:C$10029=C64)))</f>
        <v>BLACK;NAVY;BORDEAUX;GREEN;ELECTRIC BLUE</v>
      </c>
      <c r="W64" s="107" t="str" cm="1">
        <f t="array" ref="W64">_xlfn.TEXTJOIN(";", TRUE, _xlfn.UNIQUE(_xlfn._xlws.FILTER(F$3:F$10029, C$3:C$10029=C64)))</f>
        <v>S;M;L;XL</v>
      </c>
      <c r="X64" s="101" t="str">
        <f>IF(E64&gt;0,+VLOOKUP($E64,'CODE GENERATOR'!$D:$AC,19,FALSE),0)</f>
        <v>2402_S01_33770</v>
      </c>
      <c r="Y64" s="101" t="str">
        <f>IF(E64&gt;0,+VLOOKUP($E64,'CODE GENERATOR'!$D:$AC,20,FALSE),0)</f>
        <v>2402_S01_33772</v>
      </c>
      <c r="Z64" s="101" t="str">
        <f>IF(E64&gt;0,+VLOOKUP($E64,'CODE GENERATOR'!$D:$AC,21,FALSE),0)</f>
        <v>2402_S01_33773</v>
      </c>
      <c r="AA64" s="101" t="str">
        <f>IF(E64&gt;0,+VLOOKUP($E64,'CODE GENERATOR'!$D:$AC,22,FALSE),0)</f>
        <v>2402_S01_33774</v>
      </c>
      <c r="AB64" s="101" t="str">
        <f>IF(E64&gt;0,+VLOOKUP($E64,'CODE GENERATOR'!$D:$AC,23,FALSE),0)</f>
        <v>2402_S01_33776</v>
      </c>
      <c r="AC64" s="101" t="str">
        <f>IF(E64&gt;0,+VLOOKUP($E64,'CODE GENERATOR'!$D:$AC,24,FALSE),0)</f>
        <v>2402_S01_33778</v>
      </c>
      <c r="AD64" s="101" t="str">
        <f>IF(E64&gt;0,+VLOOKUP($E64,'CODE GENERATOR'!$D:$AC,25,FALSE),0)</f>
        <v/>
      </c>
      <c r="AE64" s="101" t="str">
        <f>IF(E64&gt;0,+VLOOKUP($E64,'CODE GENERATOR'!$D:$AC,26,FALSE),0)</f>
        <v/>
      </c>
      <c r="AF64" s="149" t="str">
        <f>IF($C64&gt;0,$C64&amp;" "&amp;$P64&amp;" "&amp;+VLOOKUP($C64,'STYLE NAMES'!$B:$AC,10,FALSE),"""")</f>
        <v>ALASKA BLACK WINTER STABLE RUG</v>
      </c>
      <c r="AG64" s="101" t="str">
        <f>"Enjoy our "&amp;(AF64)&amp;"; "&amp;IF(C64&gt;0,+VLOOKUP($C64,'STYLE NAMES'!$B:$AC,11,FALSE),"")</f>
        <v>Enjoy our ALASKA BLACK WINTER STABLE RUG; Winter Stable Rug - 300 GR.
Thanks to its quality and high-tech components, our winter rugs will keep your horse extra warm in the stable. Not to mention the elegant look!</v>
      </c>
      <c r="AH64" s="101" t="str">
        <f>IF(C64&gt;0,+VLOOKUP($C64,'STYLE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64" s="101" t="str">
        <f>IF(C64&gt;0,+VLOOKUP($C64,'STYLE NAMES'!$B:$AC,13,FALSE),"")</f>
        <v>Industrial washing is recommended</v>
      </c>
      <c r="AJ64" s="149" t="str">
        <f>IF($C64&gt;0,$C64&amp;" "&amp;$P64&amp;" "&amp;+VLOOKUP($C64,'STYLE NAMES'!$B:$AC,14,FALSE),"""")</f>
        <v>ALASKA BLACK KIŞLIK AHIR BLANKETİ</v>
      </c>
      <c r="AK64" s="149" t="str">
        <f>"Cavalier SanMarco tarafından tasarlanan "&amp;(AJ64)&amp;"; "&amp;IF(C64&gt;0,+VLOOKUP($C64,'STYLE NAMES'!$B:$AC,15,FALSE),"")</f>
        <v>Cavalier SanMarco tarafından tasarlanan ALASKA BLACK KIŞLIK AHIR BLANKETİ; Kışlık Ahır Blanketi - 300 GR
Kaliteli ve yüksek teknik özellikli materyalleri ile Ahır Blanketlerimiz atınızı box içinde extra sıcak ve şık tutacak</v>
      </c>
      <c r="AL64" s="149" t="str">
        <f>IF(C64&gt;0,+VLOOKUP($C64,'STYLE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64" s="149" t="str">
        <f>IF(C64&gt;0,+VLOOKUP($C64,'STYLE NAMES'!$B:$AC,17,FALSE),"")</f>
        <v>Endüstriyel yıkama tavsiye edilir</v>
      </c>
      <c r="AN64" s="149" t="str">
        <f>IF($C64&gt;0,$C64&amp;" "&amp;$P64&amp;" "&amp;+VLOOKUP($C64,'STYLE NAMES'!$B:$AC,18,FALSE),"""")</f>
        <v>ALASKA BLACK COPERTA DA BOX INVERNALE</v>
      </c>
      <c r="AO64" s="101" t="str">
        <f>"Disegnato da Cavalier SanMarco "&amp;(AN64)&amp;"; "&amp;IF(C64&gt;0,+VLOOKUP($C64,'STYLE NAMES'!$B:$AC,19,FALSE),"")</f>
        <v>Disegnato da Cavalier SanMarco ALASKA BLACK COPERTA DA BOX INVERNALE; Coperta invernale da box - 300 GR
Grazie alla sua qualità e ai suoi componenti high-tech, le nostre coperte invernali manterranno il tuo cavallo extra caldo nella stalla con un elegante aspetto!</v>
      </c>
      <c r="AP64" s="101" t="str">
        <f>IF(C64&gt;0,+VLOOKUP($C64,'STYLE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64" s="101" t="str">
        <f>IF(C64&gt;0,+VLOOKUP($C64,'STYLE NAMES'!$B:$AC,21,FALSE),"")</f>
        <v>Si consiglia il lavaggio industriale</v>
      </c>
      <c r="AR64" s="101">
        <f>IF(D64&gt;0,+VLOOKUP($C64,'STYLE NAMES'!$B:$AC,22,FALSE),"")</f>
        <v>0</v>
      </c>
      <c r="AS64" s="101">
        <f>IF(E64&gt;0,+VLOOKUP($C64,'STYLE NAMES'!$B:$AC,23,FALSE),"")</f>
        <v>0</v>
      </c>
      <c r="AT64" s="101">
        <f>IF(F64&gt;0,+VLOOKUP($C64,'STYLE NAMES'!$B:$AC,24,FALSE),"")</f>
        <v>0</v>
      </c>
      <c r="AU64" s="101">
        <f>IF(G64&gt;0,+VLOOKUP($C64,'STYLE NAMES'!$B:$AC,25,FALSE),"")</f>
        <v>0</v>
      </c>
      <c r="AV64" s="101">
        <f>+VLOOKUP($S64,'CODE GENERATOR'!$P:$AM,15,FALSE)</f>
        <v>0</v>
      </c>
      <c r="AW64" s="101">
        <f>+VLOOKUP($S64,'CODE GENERATOR'!$P:$AM,16,FALSE)</f>
        <v>0</v>
      </c>
      <c r="AX64" s="101">
        <f>+VLOOKUP($S64,'CODE GENERATOR'!$P:$AM,17,FALSE)</f>
        <v>0</v>
      </c>
      <c r="AY64" s="101">
        <f>+VLOOKUP($S64,'CODE GENERATOR'!$P:$AM,18,FALSE)</f>
        <v>0</v>
      </c>
      <c r="AZ64" s="101">
        <f>+VLOOKUP($S64,'CODE GENERATOR'!$P:$AM,19,FALSE)</f>
        <v>0</v>
      </c>
      <c r="BA64" s="101">
        <f>+VLOOKUP($S64,'CODE GENERATOR'!$P:$AM,20,FALSE)</f>
        <v>0</v>
      </c>
      <c r="BB64" s="101">
        <f>+VLOOKUP($S64,'CODE GENERATOR'!$P:$AM,21,FALSE)</f>
        <v>0</v>
      </c>
      <c r="BC64" s="101">
        <f>+VLOOKUP($S64,'CODE GENERATOR'!$P:$AM,22,FALSE)</f>
        <v>0</v>
      </c>
      <c r="BD64" s="101">
        <f>+VLOOKUP($S64,'CODE GENERATOR'!$P:$AM,23,FALSE)</f>
        <v>0</v>
      </c>
      <c r="BE64" s="101">
        <f>+VLOOKUP($S64,'CODE GENERATOR'!$P:$AM,24,FALSE)</f>
        <v>0</v>
      </c>
      <c r="BF64" s="101">
        <f>IF(C64&gt;0,+VLOOKUP(G64,'CATEGORY ID'!$A$1:$L$118,3,FALSE),"")</f>
        <v>5</v>
      </c>
      <c r="BG64" s="101">
        <f>IF(C64&gt;0,+VLOOKUP(H64,'CATEGORY ID'!$D$1:$L$118,3,FALSE),"")</f>
        <v>5</v>
      </c>
      <c r="BH64" s="101">
        <f>IF(C64&gt;0,+VLOOKUP((+H64&amp;I64),'CATEGORY ID'!$H$1:$I$121,2,FALSE),"")</f>
        <v>59</v>
      </c>
      <c r="BJ64" s="101">
        <f>IF(C64&gt;0,IF(COUNTIF('CATEGORY ID'!$K$1:$K$121,+H64&amp;K64) &gt; 0, +VLOOKUP(+H64&amp;K64,'CATEGORY ID'!$K$1:$L$121,2,FALSE),""),"")</f>
        <v>63</v>
      </c>
      <c r="BK64" s="101" t="str">
        <f>IF(C64&gt;0,IF(COUNTIF('CATEGORY ID'!$K$124:$K$165, +VLOOKUP(C64,'STYLE NAMES'!$B:$AE,30,FALSE)) &gt; 0, +VLOOKUP(VLOOKUP(C64,'STYLE NAMES'!$B:$AE,30,FALSE),'CATEGORY ID'!K:M,2,FALSE),""),"")</f>
        <v/>
      </c>
      <c r="BR64" s="101" t="str" cm="1">
        <f t="array" ref="BR64">IF(C64&gt;0,_xlfn.TEXTJOIN(";", TRUE,_xlfn.UNIQUE(_xlfn._xlws.FILTER(BF64:BQ64,(BF64:BQ64&gt;0)),TRUE,FALSE)),"")&amp;";"&amp;BS64</f>
        <v>5;59;63;</v>
      </c>
      <c r="BU64" s="106">
        <f>IF(C64&gt;0,+VLOOKUP($C64,'STYLE NAMES'!$B:$AC,26,FALSE),"")</f>
        <v>249.9</v>
      </c>
      <c r="BV64" s="106">
        <f>IF(C64&gt;0,+VLOOKUP($C64,'STYLE NAMES'!$B:$AC,27,FALSE),"")</f>
        <v>13740</v>
      </c>
      <c r="BW64" s="106">
        <f>IF(C64&gt;0,+VLOOKUP($C64,'STYLE NAMES'!$B:$AC,28,FALSE),"")</f>
        <v>287.38499999999999</v>
      </c>
      <c r="BY64"/>
      <c r="BZ64" s="101">
        <v>99</v>
      </c>
      <c r="CA64" s="137">
        <f t="shared" si="3"/>
        <v>1</v>
      </c>
      <c r="CB64" s="137">
        <f>+VLOOKUP(C64,'[2]STYLES &amp; MODELS MATRIX'!$A:$G,7,FALSE)</f>
        <v>0</v>
      </c>
      <c r="CC64" s="137" t="str">
        <f>+VLOOKUP(C64,'[1]STYLES &amp; SIZE CHARTS'!$A:$H,8,FALSE)</f>
        <v>HP-RUGS1</v>
      </c>
      <c r="CD64" s="137"/>
      <c r="CE64" s="205"/>
      <c r="CF64" s="141"/>
    </row>
    <row r="65" spans="1:84" s="101" customFormat="1" ht="12" customHeight="1" x14ac:dyDescent="0.2">
      <c r="A65" s="102">
        <f t="shared" si="1"/>
        <v>8683711000952</v>
      </c>
      <c r="B65" s="101" t="s">
        <v>2267</v>
      </c>
      <c r="C65" s="101" t="s">
        <v>86</v>
      </c>
      <c r="D65" s="101" t="s">
        <v>87</v>
      </c>
      <c r="E65" s="203" t="s">
        <v>2268</v>
      </c>
      <c r="F65" s="101" t="s">
        <v>2248</v>
      </c>
      <c r="G65" s="101" t="str">
        <f>IF(C65&gt;0,+VLOOKUP($C65,'STYLE NAMES'!$B:$AC,4,FALSE),"")</f>
        <v>HORSE</v>
      </c>
      <c r="H65" s="101" t="str">
        <f>IF(C65&gt;0,+VLOOKUP($C65,'STYLE NAMES'!$B:$AC,5,FALSE),"")</f>
        <v>HORSE</v>
      </c>
      <c r="I65" s="101" t="str">
        <f>IF(C65&gt;0,+VLOOKUP($C65,'STYLE NAMES'!$B:$AC,6,FALSE),"")</f>
        <v>RUGS</v>
      </c>
      <c r="J65" s="101" t="str">
        <f>IF(C65&gt;0,+VLOOKUP($C65,'STYLE NAMES'!$B:$AC,7,FALSE),"")</f>
        <v>FULL</v>
      </c>
      <c r="K65" s="101" t="str">
        <f>IF(C65&gt;0,+VLOOKUP($C65,'STYLE NAMES'!$B:$AC,8,FALSE),"")</f>
        <v>STABLE RUGS</v>
      </c>
      <c r="L65" s="101" t="str">
        <f>IF(E65&gt;0,+VLOOKUP($E65,'CODE GENERATOR'!$D:$T,3,FALSE),"")</f>
        <v>W</v>
      </c>
      <c r="M65" s="101" t="str">
        <f>IF(E65&gt;0,+VLOOKUP($E65,'CODE GENERATOR'!$D:$T,4,FALSE),"")</f>
        <v>RAINPROOF SHELL</v>
      </c>
      <c r="N65" s="101" t="str">
        <f>IF(E65&gt;0,+VLOOKUP($E65,'CODE GENERATOR'!$D:$T,6,FALSE),"")</f>
        <v>BLACK</v>
      </c>
      <c r="O65" s="101" t="str">
        <f>IF(E65&gt;0,+VLOOKUP($E65,'CODE GENERATOR'!$D:$T,7,FALSE),"")</f>
        <v>BLACK</v>
      </c>
      <c r="P65" s="101" t="str">
        <f t="shared" si="2"/>
        <v>BLACK</v>
      </c>
      <c r="Q65" s="104" t="str">
        <f>IF(E65&gt;0,+VLOOKUP($E65,'CODE GENERATOR'!$D:$T,11,FALSE),"")</f>
        <v>H.RUGFL_STR0005</v>
      </c>
      <c r="R65" s="104" t="str">
        <f>IF(E65&gt;0,+VLOOKUP($E65,'CODE GENERATOR'!$D:$T,12,FALSE),"")</f>
        <v>RPS0003BLKBLK</v>
      </c>
      <c r="S65" s="104" t="str">
        <f>IF(E65&gt;0,+VLOOKUP($E65,'CODE GENERATOR'!$D:$T,13,FALSE),"")</f>
        <v>H.RUGFL_STR0005_RPS0003BLKBLK</v>
      </c>
      <c r="T65" s="104" t="str">
        <f t="shared" si="0"/>
        <v>H.RUGFL_STR0005_RPS0003BLKBLK_L</v>
      </c>
      <c r="U65" s="105">
        <v>8683711000952</v>
      </c>
      <c r="V65" s="107" t="str" cm="1">
        <f t="array" ref="V65">_xlfn.TEXTJOIN(";", TRUE, _xlfn.UNIQUE(_xlfn._xlws.FILTER(P$3:P$10029, C$3:C$10029=C65)))</f>
        <v>BLACK;NAVY;BORDEAUX;GREEN;ELECTRIC BLUE</v>
      </c>
      <c r="W65" s="107" t="str" cm="1">
        <f t="array" ref="W65">_xlfn.TEXTJOIN(";", TRUE, _xlfn.UNIQUE(_xlfn._xlws.FILTER(F$3:F$10029, C$3:C$10029=C65)))</f>
        <v>S;M;L;XL</v>
      </c>
      <c r="X65" s="101" t="str">
        <f>IF(E65&gt;0,+VLOOKUP($E65,'CODE GENERATOR'!$D:$AC,19,FALSE),0)</f>
        <v>2402_S01_33770</v>
      </c>
      <c r="Y65" s="101" t="str">
        <f>IF(E65&gt;0,+VLOOKUP($E65,'CODE GENERATOR'!$D:$AC,20,FALSE),0)</f>
        <v>2402_S01_33772</v>
      </c>
      <c r="Z65" s="101" t="str">
        <f>IF(E65&gt;0,+VLOOKUP($E65,'CODE GENERATOR'!$D:$AC,21,FALSE),0)</f>
        <v>2402_S01_33773</v>
      </c>
      <c r="AA65" s="101" t="str">
        <f>IF(E65&gt;0,+VLOOKUP($E65,'CODE GENERATOR'!$D:$AC,22,FALSE),0)</f>
        <v>2402_S01_33774</v>
      </c>
      <c r="AB65" s="101" t="str">
        <f>IF(E65&gt;0,+VLOOKUP($E65,'CODE GENERATOR'!$D:$AC,23,FALSE),0)</f>
        <v>2402_S01_33776</v>
      </c>
      <c r="AC65" s="101" t="str">
        <f>IF(E65&gt;0,+VLOOKUP($E65,'CODE GENERATOR'!$D:$AC,24,FALSE),0)</f>
        <v>2402_S01_33778</v>
      </c>
      <c r="AD65" s="101" t="str">
        <f>IF(E65&gt;0,+VLOOKUP($E65,'CODE GENERATOR'!$D:$AC,25,FALSE),0)</f>
        <v/>
      </c>
      <c r="AE65" s="101" t="str">
        <f>IF(E65&gt;0,+VLOOKUP($E65,'CODE GENERATOR'!$D:$AC,26,FALSE),0)</f>
        <v/>
      </c>
      <c r="AF65" s="149" t="str">
        <f>IF($C65&gt;0,$C65&amp;" "&amp;$P65&amp;" "&amp;+VLOOKUP($C65,'STYLE NAMES'!$B:$AC,10,FALSE),"""")</f>
        <v>ALASKA BLACK WINTER STABLE RUG</v>
      </c>
      <c r="AG65" s="101" t="str">
        <f>"Enjoy our "&amp;(AF65)&amp;"; "&amp;IF(C65&gt;0,+VLOOKUP($C65,'STYLE NAMES'!$B:$AC,11,FALSE),"")</f>
        <v>Enjoy our ALASKA BLACK WINTER STABLE RUG; Winter Stable Rug - 300 GR.
Thanks to its quality and high-tech components, our winter rugs will keep your horse extra warm in the stable. Not to mention the elegant look!</v>
      </c>
      <c r="AH65" s="101" t="str">
        <f>IF(C65&gt;0,+VLOOKUP($C65,'STYLE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65" s="101" t="str">
        <f>IF(C65&gt;0,+VLOOKUP($C65,'STYLE NAMES'!$B:$AC,13,FALSE),"")</f>
        <v>Industrial washing is recommended</v>
      </c>
      <c r="AJ65" s="149" t="str">
        <f>IF($C65&gt;0,$C65&amp;" "&amp;$P65&amp;" "&amp;+VLOOKUP($C65,'STYLE NAMES'!$B:$AC,14,FALSE),"""")</f>
        <v>ALASKA BLACK KIŞLIK AHIR BLANKETİ</v>
      </c>
      <c r="AK65" s="149" t="str">
        <f>"Cavalier SanMarco tarafından tasarlanan "&amp;(AJ65)&amp;"; "&amp;IF(C65&gt;0,+VLOOKUP($C65,'STYLE NAMES'!$B:$AC,15,FALSE),"")</f>
        <v>Cavalier SanMarco tarafından tasarlanan ALASKA BLACK KIŞLIK AHIR BLANKETİ; Kışlık Ahır Blanketi - 300 GR
Kaliteli ve yüksek teknik özellikli materyalleri ile Ahır Blanketlerimiz atınızı box içinde extra sıcak ve şık tutacak</v>
      </c>
      <c r="AL65" s="149" t="str">
        <f>IF(C65&gt;0,+VLOOKUP($C65,'STYLE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65" s="149" t="str">
        <f>IF(C65&gt;0,+VLOOKUP($C65,'STYLE NAMES'!$B:$AC,17,FALSE),"")</f>
        <v>Endüstriyel yıkama tavsiye edilir</v>
      </c>
      <c r="AN65" s="149" t="str">
        <f>IF($C65&gt;0,$C65&amp;" "&amp;$P65&amp;" "&amp;+VLOOKUP($C65,'STYLE NAMES'!$B:$AC,18,FALSE),"""")</f>
        <v>ALASKA BLACK COPERTA DA BOX INVERNALE</v>
      </c>
      <c r="AO65" s="101" t="str">
        <f>"Disegnato da Cavalier SanMarco "&amp;(AN65)&amp;"; "&amp;IF(C65&gt;0,+VLOOKUP($C65,'STYLE NAMES'!$B:$AC,19,FALSE),"")</f>
        <v>Disegnato da Cavalier SanMarco ALASKA BLACK COPERTA DA BOX INVERNALE; Coperta invernale da box - 300 GR
Grazie alla sua qualità e ai suoi componenti high-tech, le nostre coperte invernali manterranno il tuo cavallo extra caldo nella stalla con un elegante aspetto!</v>
      </c>
      <c r="AP65" s="101" t="str">
        <f>IF(C65&gt;0,+VLOOKUP($C65,'STYLE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65" s="101" t="str">
        <f>IF(C65&gt;0,+VLOOKUP($C65,'STYLE NAMES'!$B:$AC,21,FALSE),"")</f>
        <v>Si consiglia il lavaggio industriale</v>
      </c>
      <c r="AR65" s="101">
        <f>IF(D65&gt;0,+VLOOKUP($C65,'STYLE NAMES'!$B:$AC,22,FALSE),"")</f>
        <v>0</v>
      </c>
      <c r="AS65" s="101">
        <f>IF(E65&gt;0,+VLOOKUP($C65,'STYLE NAMES'!$B:$AC,23,FALSE),"")</f>
        <v>0</v>
      </c>
      <c r="AT65" s="101">
        <f>IF(F65&gt;0,+VLOOKUP($C65,'STYLE NAMES'!$B:$AC,24,FALSE),"")</f>
        <v>0</v>
      </c>
      <c r="AU65" s="101">
        <f>IF(G65&gt;0,+VLOOKUP($C65,'STYLE NAMES'!$B:$AC,25,FALSE),"")</f>
        <v>0</v>
      </c>
      <c r="AV65" s="101">
        <f>+VLOOKUP($S65,'CODE GENERATOR'!$P:$AM,15,FALSE)</f>
        <v>0</v>
      </c>
      <c r="AW65" s="101">
        <f>+VLOOKUP($S65,'CODE GENERATOR'!$P:$AM,16,FALSE)</f>
        <v>0</v>
      </c>
      <c r="AX65" s="101">
        <f>+VLOOKUP($S65,'CODE GENERATOR'!$P:$AM,17,FALSE)</f>
        <v>0</v>
      </c>
      <c r="AY65" s="101">
        <f>+VLOOKUP($S65,'CODE GENERATOR'!$P:$AM,18,FALSE)</f>
        <v>0</v>
      </c>
      <c r="AZ65" s="101">
        <f>+VLOOKUP($S65,'CODE GENERATOR'!$P:$AM,19,FALSE)</f>
        <v>0</v>
      </c>
      <c r="BA65" s="101">
        <f>+VLOOKUP($S65,'CODE GENERATOR'!$P:$AM,20,FALSE)</f>
        <v>0</v>
      </c>
      <c r="BB65" s="101">
        <f>+VLOOKUP($S65,'CODE GENERATOR'!$P:$AM,21,FALSE)</f>
        <v>0</v>
      </c>
      <c r="BC65" s="101">
        <f>+VLOOKUP($S65,'CODE GENERATOR'!$P:$AM,22,FALSE)</f>
        <v>0</v>
      </c>
      <c r="BD65" s="101">
        <f>+VLOOKUP($S65,'CODE GENERATOR'!$P:$AM,23,FALSE)</f>
        <v>0</v>
      </c>
      <c r="BE65" s="101">
        <f>+VLOOKUP($S65,'CODE GENERATOR'!$P:$AM,24,FALSE)</f>
        <v>0</v>
      </c>
      <c r="BF65" s="101">
        <f>IF(C65&gt;0,+VLOOKUP(G65,'CATEGORY ID'!$A$1:$L$118,3,FALSE),"")</f>
        <v>5</v>
      </c>
      <c r="BG65" s="101">
        <f>IF(C65&gt;0,+VLOOKUP(H65,'CATEGORY ID'!$D$1:$L$118,3,FALSE),"")</f>
        <v>5</v>
      </c>
      <c r="BH65" s="101">
        <f>IF(C65&gt;0,+VLOOKUP((+H65&amp;I65),'CATEGORY ID'!$H$1:$I$121,2,FALSE),"")</f>
        <v>59</v>
      </c>
      <c r="BJ65" s="101">
        <f>IF(C65&gt;0,IF(COUNTIF('CATEGORY ID'!$K$1:$K$121,+H65&amp;K65) &gt; 0, +VLOOKUP(+H65&amp;K65,'CATEGORY ID'!$K$1:$L$121,2,FALSE),""),"")</f>
        <v>63</v>
      </c>
      <c r="BK65" s="101" t="str">
        <f>IF(C65&gt;0,IF(COUNTIF('CATEGORY ID'!$K$124:$K$165, +VLOOKUP(C65,'STYLE NAMES'!$B:$AE,30,FALSE)) &gt; 0, +VLOOKUP(VLOOKUP(C65,'STYLE NAMES'!$B:$AE,30,FALSE),'CATEGORY ID'!K:M,2,FALSE),""),"")</f>
        <v/>
      </c>
      <c r="BR65" s="101" t="str" cm="1">
        <f t="array" ref="BR65">IF(C65&gt;0,_xlfn.TEXTJOIN(";", TRUE,_xlfn.UNIQUE(_xlfn._xlws.FILTER(BF65:BQ65,(BF65:BQ65&gt;0)),TRUE,FALSE)),"")&amp;";"&amp;BS65</f>
        <v>5;59;63;</v>
      </c>
      <c r="BU65" s="106">
        <f>IF(C65&gt;0,+VLOOKUP($C65,'STYLE NAMES'!$B:$AC,26,FALSE),"")</f>
        <v>249.9</v>
      </c>
      <c r="BV65" s="106">
        <f>IF(C65&gt;0,+VLOOKUP($C65,'STYLE NAMES'!$B:$AC,27,FALSE),"")</f>
        <v>13740</v>
      </c>
      <c r="BW65" s="106">
        <f>IF(C65&gt;0,+VLOOKUP($C65,'STYLE NAMES'!$B:$AC,28,FALSE),"")</f>
        <v>287.38499999999999</v>
      </c>
      <c r="BY65"/>
      <c r="BZ65" s="101">
        <v>99</v>
      </c>
      <c r="CA65" s="137">
        <f t="shared" si="3"/>
        <v>1</v>
      </c>
      <c r="CB65" s="137">
        <f>+VLOOKUP(C65,'[2]STYLES &amp; MODELS MATRIX'!$A:$G,7,FALSE)</f>
        <v>0</v>
      </c>
      <c r="CC65" s="137" t="str">
        <f>+VLOOKUP(C65,'[1]STYLES &amp; SIZE CHARTS'!$A:$H,8,FALSE)</f>
        <v>HP-RUGS1</v>
      </c>
      <c r="CD65" s="137"/>
      <c r="CE65" s="205"/>
      <c r="CF65" s="141"/>
    </row>
    <row r="66" spans="1:84" s="101" customFormat="1" ht="12" customHeight="1" x14ac:dyDescent="0.2">
      <c r="A66" s="102">
        <f t="shared" si="1"/>
        <v>8683711000969</v>
      </c>
      <c r="B66" s="101" t="s">
        <v>2267</v>
      </c>
      <c r="C66" s="101" t="s">
        <v>86</v>
      </c>
      <c r="D66" s="101" t="s">
        <v>87</v>
      </c>
      <c r="E66" s="203" t="s">
        <v>2268</v>
      </c>
      <c r="F66" s="101" t="s">
        <v>2249</v>
      </c>
      <c r="G66" s="101" t="str">
        <f>IF(C66&gt;0,+VLOOKUP($C66,'STYLE NAMES'!$B:$AC,4,FALSE),"")</f>
        <v>HORSE</v>
      </c>
      <c r="H66" s="101" t="str">
        <f>IF(C66&gt;0,+VLOOKUP($C66,'STYLE NAMES'!$B:$AC,5,FALSE),"")</f>
        <v>HORSE</v>
      </c>
      <c r="I66" s="101" t="str">
        <f>IF(C66&gt;0,+VLOOKUP($C66,'STYLE NAMES'!$B:$AC,6,FALSE),"")</f>
        <v>RUGS</v>
      </c>
      <c r="J66" s="101" t="str">
        <f>IF(C66&gt;0,+VLOOKUP($C66,'STYLE NAMES'!$B:$AC,7,FALSE),"")</f>
        <v>FULL</v>
      </c>
      <c r="K66" s="101" t="str">
        <f>IF(C66&gt;0,+VLOOKUP($C66,'STYLE NAMES'!$B:$AC,8,FALSE),"")</f>
        <v>STABLE RUGS</v>
      </c>
      <c r="L66" s="101" t="str">
        <f>IF(E66&gt;0,+VLOOKUP($E66,'CODE GENERATOR'!$D:$T,3,FALSE),"")</f>
        <v>W</v>
      </c>
      <c r="M66" s="101" t="str">
        <f>IF(E66&gt;0,+VLOOKUP($E66,'CODE GENERATOR'!$D:$T,4,FALSE),"")</f>
        <v>RAINPROOF SHELL</v>
      </c>
      <c r="N66" s="101" t="str">
        <f>IF(E66&gt;0,+VLOOKUP($E66,'CODE GENERATOR'!$D:$T,6,FALSE),"")</f>
        <v>BLACK</v>
      </c>
      <c r="O66" s="101" t="str">
        <f>IF(E66&gt;0,+VLOOKUP($E66,'CODE GENERATOR'!$D:$T,7,FALSE),"")</f>
        <v>BLACK</v>
      </c>
      <c r="P66" s="101" t="str">
        <f t="shared" si="2"/>
        <v>BLACK</v>
      </c>
      <c r="Q66" s="104" t="str">
        <f>IF(E66&gt;0,+VLOOKUP($E66,'CODE GENERATOR'!$D:$T,11,FALSE),"")</f>
        <v>H.RUGFL_STR0005</v>
      </c>
      <c r="R66" s="104" t="str">
        <f>IF(E66&gt;0,+VLOOKUP($E66,'CODE GENERATOR'!$D:$T,12,FALSE),"")</f>
        <v>RPS0003BLKBLK</v>
      </c>
      <c r="S66" s="104" t="str">
        <f>IF(E66&gt;0,+VLOOKUP($E66,'CODE GENERATOR'!$D:$T,13,FALSE),"")</f>
        <v>H.RUGFL_STR0005_RPS0003BLKBLK</v>
      </c>
      <c r="T66" s="104" t="str">
        <f t="shared" si="0"/>
        <v>H.RUGFL_STR0005_RPS0003BLKBLK_XL</v>
      </c>
      <c r="U66" s="105">
        <v>8683711000969</v>
      </c>
      <c r="V66" s="107" t="str" cm="1">
        <f t="array" ref="V66">_xlfn.TEXTJOIN(";", TRUE, _xlfn.UNIQUE(_xlfn._xlws.FILTER(P$3:P$10029, C$3:C$10029=C66)))</f>
        <v>BLACK;NAVY;BORDEAUX;GREEN;ELECTRIC BLUE</v>
      </c>
      <c r="W66" s="107" t="str" cm="1">
        <f t="array" ref="W66">_xlfn.TEXTJOIN(";", TRUE, _xlfn.UNIQUE(_xlfn._xlws.FILTER(F$3:F$10029, C$3:C$10029=C66)))</f>
        <v>S;M;L;XL</v>
      </c>
      <c r="X66" s="101" t="str">
        <f>IF(E66&gt;0,+VLOOKUP($E66,'CODE GENERATOR'!$D:$AC,19,FALSE),0)</f>
        <v>2402_S01_33770</v>
      </c>
      <c r="Y66" s="101" t="str">
        <f>IF(E66&gt;0,+VLOOKUP($E66,'CODE GENERATOR'!$D:$AC,20,FALSE),0)</f>
        <v>2402_S01_33772</v>
      </c>
      <c r="Z66" s="101" t="str">
        <f>IF(E66&gt;0,+VLOOKUP($E66,'CODE GENERATOR'!$D:$AC,21,FALSE),0)</f>
        <v>2402_S01_33773</v>
      </c>
      <c r="AA66" s="101" t="str">
        <f>IF(E66&gt;0,+VLOOKUP($E66,'CODE GENERATOR'!$D:$AC,22,FALSE),0)</f>
        <v>2402_S01_33774</v>
      </c>
      <c r="AB66" s="101" t="str">
        <f>IF(E66&gt;0,+VLOOKUP($E66,'CODE GENERATOR'!$D:$AC,23,FALSE),0)</f>
        <v>2402_S01_33776</v>
      </c>
      <c r="AC66" s="101" t="str">
        <f>IF(E66&gt;0,+VLOOKUP($E66,'CODE GENERATOR'!$D:$AC,24,FALSE),0)</f>
        <v>2402_S01_33778</v>
      </c>
      <c r="AD66" s="101" t="str">
        <f>IF(E66&gt;0,+VLOOKUP($E66,'CODE GENERATOR'!$D:$AC,25,FALSE),0)</f>
        <v/>
      </c>
      <c r="AE66" s="101" t="str">
        <f>IF(E66&gt;0,+VLOOKUP($E66,'CODE GENERATOR'!$D:$AC,26,FALSE),0)</f>
        <v/>
      </c>
      <c r="AF66" s="149" t="str">
        <f>IF($C66&gt;0,$C66&amp;" "&amp;$P66&amp;" "&amp;+VLOOKUP($C66,'STYLE NAMES'!$B:$AC,10,FALSE),"""")</f>
        <v>ALASKA BLACK WINTER STABLE RUG</v>
      </c>
      <c r="AG66" s="101" t="str">
        <f>"Enjoy our "&amp;(AF66)&amp;"; "&amp;IF(C66&gt;0,+VLOOKUP($C66,'STYLE NAMES'!$B:$AC,11,FALSE),"")</f>
        <v>Enjoy our ALASKA BLACK WINTER STABLE RUG; Winter Stable Rug - 300 GR.
Thanks to its quality and high-tech components, our winter rugs will keep your horse extra warm in the stable. Not to mention the elegant look!</v>
      </c>
      <c r="AH66" s="101" t="str">
        <f>IF(C66&gt;0,+VLOOKUP($C66,'STYLE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66" s="101" t="str">
        <f>IF(C66&gt;0,+VLOOKUP($C66,'STYLE NAMES'!$B:$AC,13,FALSE),"")</f>
        <v>Industrial washing is recommended</v>
      </c>
      <c r="AJ66" s="149" t="str">
        <f>IF($C66&gt;0,$C66&amp;" "&amp;$P66&amp;" "&amp;+VLOOKUP($C66,'STYLE NAMES'!$B:$AC,14,FALSE),"""")</f>
        <v>ALASKA BLACK KIŞLIK AHIR BLANKETİ</v>
      </c>
      <c r="AK66" s="149" t="str">
        <f>"Cavalier SanMarco tarafından tasarlanan "&amp;(AJ66)&amp;"; "&amp;IF(C66&gt;0,+VLOOKUP($C66,'STYLE NAMES'!$B:$AC,15,FALSE),"")</f>
        <v>Cavalier SanMarco tarafından tasarlanan ALASKA BLACK KIŞLIK AHIR BLANKETİ; Kışlık Ahır Blanketi - 300 GR
Kaliteli ve yüksek teknik özellikli materyalleri ile Ahır Blanketlerimiz atınızı box içinde extra sıcak ve şık tutacak</v>
      </c>
      <c r="AL66" s="149" t="str">
        <f>IF(C66&gt;0,+VLOOKUP($C66,'STYLE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66" s="149" t="str">
        <f>IF(C66&gt;0,+VLOOKUP($C66,'STYLE NAMES'!$B:$AC,17,FALSE),"")</f>
        <v>Endüstriyel yıkama tavsiye edilir</v>
      </c>
      <c r="AN66" s="149" t="str">
        <f>IF($C66&gt;0,$C66&amp;" "&amp;$P66&amp;" "&amp;+VLOOKUP($C66,'STYLE NAMES'!$B:$AC,18,FALSE),"""")</f>
        <v>ALASKA BLACK COPERTA DA BOX INVERNALE</v>
      </c>
      <c r="AO66" s="101" t="str">
        <f>"Disegnato da Cavalier SanMarco "&amp;(AN66)&amp;"; "&amp;IF(C66&gt;0,+VLOOKUP($C66,'STYLE NAMES'!$B:$AC,19,FALSE),"")</f>
        <v>Disegnato da Cavalier SanMarco ALASKA BLACK COPERTA DA BOX INVERNALE; Coperta invernale da box - 300 GR
Grazie alla sua qualità e ai suoi componenti high-tech, le nostre coperte invernali manterranno il tuo cavallo extra caldo nella stalla con un elegante aspetto!</v>
      </c>
      <c r="AP66" s="101" t="str">
        <f>IF(C66&gt;0,+VLOOKUP($C66,'STYLE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66" s="101" t="str">
        <f>IF(C66&gt;0,+VLOOKUP($C66,'STYLE NAMES'!$B:$AC,21,FALSE),"")</f>
        <v>Si consiglia il lavaggio industriale</v>
      </c>
      <c r="AR66" s="101">
        <f>IF(D66&gt;0,+VLOOKUP($C66,'STYLE NAMES'!$B:$AC,22,FALSE),"")</f>
        <v>0</v>
      </c>
      <c r="AS66" s="101">
        <f>IF(E66&gt;0,+VLOOKUP($C66,'STYLE NAMES'!$B:$AC,23,FALSE),"")</f>
        <v>0</v>
      </c>
      <c r="AT66" s="101">
        <f>IF(F66&gt;0,+VLOOKUP($C66,'STYLE NAMES'!$B:$AC,24,FALSE),"")</f>
        <v>0</v>
      </c>
      <c r="AU66" s="101">
        <f>IF(G66&gt;0,+VLOOKUP($C66,'STYLE NAMES'!$B:$AC,25,FALSE),"")</f>
        <v>0</v>
      </c>
      <c r="AV66" s="101">
        <f>+VLOOKUP($S66,'CODE GENERATOR'!$P:$AM,15,FALSE)</f>
        <v>0</v>
      </c>
      <c r="AW66" s="101">
        <f>+VLOOKUP($S66,'CODE GENERATOR'!$P:$AM,16,FALSE)</f>
        <v>0</v>
      </c>
      <c r="AX66" s="101">
        <f>+VLOOKUP($S66,'CODE GENERATOR'!$P:$AM,17,FALSE)</f>
        <v>0</v>
      </c>
      <c r="AY66" s="101">
        <f>+VLOOKUP($S66,'CODE GENERATOR'!$P:$AM,18,FALSE)</f>
        <v>0</v>
      </c>
      <c r="AZ66" s="101">
        <f>+VLOOKUP($S66,'CODE GENERATOR'!$P:$AM,19,FALSE)</f>
        <v>0</v>
      </c>
      <c r="BA66" s="101">
        <f>+VLOOKUP($S66,'CODE GENERATOR'!$P:$AM,20,FALSE)</f>
        <v>0</v>
      </c>
      <c r="BB66" s="101">
        <f>+VLOOKUP($S66,'CODE GENERATOR'!$P:$AM,21,FALSE)</f>
        <v>0</v>
      </c>
      <c r="BC66" s="101">
        <f>+VLOOKUP($S66,'CODE GENERATOR'!$P:$AM,22,FALSE)</f>
        <v>0</v>
      </c>
      <c r="BD66" s="101">
        <f>+VLOOKUP($S66,'CODE GENERATOR'!$P:$AM,23,FALSE)</f>
        <v>0</v>
      </c>
      <c r="BE66" s="101">
        <f>+VLOOKUP($S66,'CODE GENERATOR'!$P:$AM,24,FALSE)</f>
        <v>0</v>
      </c>
      <c r="BF66" s="101">
        <f>IF(C66&gt;0,+VLOOKUP(G66,'CATEGORY ID'!$A$1:$L$118,3,FALSE),"")</f>
        <v>5</v>
      </c>
      <c r="BG66" s="101">
        <f>IF(C66&gt;0,+VLOOKUP(H66,'CATEGORY ID'!$D$1:$L$118,3,FALSE),"")</f>
        <v>5</v>
      </c>
      <c r="BH66" s="101">
        <f>IF(C66&gt;0,+VLOOKUP((+H66&amp;I66),'CATEGORY ID'!$H$1:$I$121,2,FALSE),"")</f>
        <v>59</v>
      </c>
      <c r="BJ66" s="101">
        <f>IF(C66&gt;0,IF(COUNTIF('CATEGORY ID'!$K$1:$K$121,+H66&amp;K66) &gt; 0, +VLOOKUP(+H66&amp;K66,'CATEGORY ID'!$K$1:$L$121,2,FALSE),""),"")</f>
        <v>63</v>
      </c>
      <c r="BK66" s="101" t="str">
        <f>IF(C66&gt;0,IF(COUNTIF('CATEGORY ID'!$K$124:$K$165, +VLOOKUP(C66,'STYLE NAMES'!$B:$AE,30,FALSE)) &gt; 0, +VLOOKUP(VLOOKUP(C66,'STYLE NAMES'!$B:$AE,30,FALSE),'CATEGORY ID'!K:M,2,FALSE),""),"")</f>
        <v/>
      </c>
      <c r="BR66" s="101" t="str" cm="1">
        <f t="array" ref="BR66">IF(C66&gt;0,_xlfn.TEXTJOIN(";", TRUE,_xlfn.UNIQUE(_xlfn._xlws.FILTER(BF66:BQ66,(BF66:BQ66&gt;0)),TRUE,FALSE)),"")&amp;";"&amp;BS66</f>
        <v>5;59;63;</v>
      </c>
      <c r="BU66" s="106">
        <f>IF(C66&gt;0,+VLOOKUP($C66,'STYLE NAMES'!$B:$AC,26,FALSE),"")</f>
        <v>249.9</v>
      </c>
      <c r="BV66" s="106">
        <f>IF(C66&gt;0,+VLOOKUP($C66,'STYLE NAMES'!$B:$AC,27,FALSE),"")</f>
        <v>13740</v>
      </c>
      <c r="BW66" s="106">
        <f>IF(C66&gt;0,+VLOOKUP($C66,'STYLE NAMES'!$B:$AC,28,FALSE),"")</f>
        <v>287.38499999999999</v>
      </c>
      <c r="BY66"/>
      <c r="BZ66" s="101">
        <v>99</v>
      </c>
      <c r="CA66" s="137">
        <f t="shared" si="3"/>
        <v>1</v>
      </c>
      <c r="CB66" s="137">
        <f>+VLOOKUP(C66,'[2]STYLES &amp; MODELS MATRIX'!$A:$G,7,FALSE)</f>
        <v>0</v>
      </c>
      <c r="CC66" s="137" t="str">
        <f>+VLOOKUP(C66,'[1]STYLES &amp; SIZE CHARTS'!$A:$H,8,FALSE)</f>
        <v>HP-RUGS1</v>
      </c>
      <c r="CD66" s="137"/>
      <c r="CE66" s="205"/>
      <c r="CF66" s="141"/>
    </row>
    <row r="67" spans="1:84" s="101" customFormat="1" ht="12" customHeight="1" x14ac:dyDescent="0.2">
      <c r="A67" s="102">
        <f t="shared" si="1"/>
        <v>8683711000990</v>
      </c>
      <c r="B67" s="101" t="s">
        <v>2267</v>
      </c>
      <c r="C67" s="101" t="s">
        <v>86</v>
      </c>
      <c r="D67" s="101" t="s">
        <v>87</v>
      </c>
      <c r="E67" s="203" t="s">
        <v>2269</v>
      </c>
      <c r="F67" s="101" t="s">
        <v>785</v>
      </c>
      <c r="G67" s="101" t="str">
        <f>IF(C67&gt;0,+VLOOKUP($C67,'STYLE NAMES'!$B:$AC,4,FALSE),"")</f>
        <v>HORSE</v>
      </c>
      <c r="H67" s="101" t="str">
        <f>IF(C67&gt;0,+VLOOKUP($C67,'STYLE NAMES'!$B:$AC,5,FALSE),"")</f>
        <v>HORSE</v>
      </c>
      <c r="I67" s="101" t="str">
        <f>IF(C67&gt;0,+VLOOKUP($C67,'STYLE NAMES'!$B:$AC,6,FALSE),"")</f>
        <v>RUGS</v>
      </c>
      <c r="J67" s="101" t="str">
        <f>IF(C67&gt;0,+VLOOKUP($C67,'STYLE NAMES'!$B:$AC,7,FALSE),"")</f>
        <v>FULL</v>
      </c>
      <c r="K67" s="101" t="str">
        <f>IF(C67&gt;0,+VLOOKUP($C67,'STYLE NAMES'!$B:$AC,8,FALSE),"")</f>
        <v>STABLE RUGS</v>
      </c>
      <c r="L67" s="101" t="str">
        <f>IF(E67&gt;0,+VLOOKUP($E67,'CODE GENERATOR'!$D:$T,3,FALSE),"")</f>
        <v>W</v>
      </c>
      <c r="M67" s="101" t="str">
        <f>IF(E67&gt;0,+VLOOKUP($E67,'CODE GENERATOR'!$D:$T,4,FALSE),"")</f>
        <v>RAINPROOF SHELL</v>
      </c>
      <c r="N67" s="101" t="str">
        <f>IF(E67&gt;0,+VLOOKUP($E67,'CODE GENERATOR'!$D:$T,6,FALSE),"")</f>
        <v>NAVY</v>
      </c>
      <c r="O67" s="101" t="str">
        <f>IF(E67&gt;0,+VLOOKUP($E67,'CODE GENERATOR'!$D:$T,7,FALSE),"")</f>
        <v>NAVY</v>
      </c>
      <c r="P67" s="101" t="str">
        <f t="shared" si="2"/>
        <v>NAVY</v>
      </c>
      <c r="Q67" s="104" t="str">
        <f>IF(E67&gt;0,+VLOOKUP($E67,'CODE GENERATOR'!$D:$T,11,FALSE),"")</f>
        <v>H.RUGFL_STR0005</v>
      </c>
      <c r="R67" s="104" t="str">
        <f>IF(E67&gt;0,+VLOOKUP($E67,'CODE GENERATOR'!$D:$T,12,FALSE),"")</f>
        <v>RPS0003NAVNAV</v>
      </c>
      <c r="S67" s="104" t="str">
        <f>IF(E67&gt;0,+VLOOKUP($E67,'CODE GENERATOR'!$D:$T,13,FALSE),"")</f>
        <v>H.RUGFL_STR0005_RPS0003NAVNAV</v>
      </c>
      <c r="T67" s="104" t="str">
        <f t="shared" ref="T67:T130" si="4">+S67&amp;"_"&amp;F67</f>
        <v>H.RUGFL_STR0005_RPS0003NAVNAV_S</v>
      </c>
      <c r="U67" s="105">
        <v>8683711000990</v>
      </c>
      <c r="V67" s="107" t="str" cm="1">
        <f t="array" ref="V67">_xlfn.TEXTJOIN(";", TRUE, _xlfn.UNIQUE(_xlfn._xlws.FILTER(P$3:P$10029, C$3:C$10029=C67)))</f>
        <v>BLACK;NAVY;BORDEAUX;GREEN;ELECTRIC BLUE</v>
      </c>
      <c r="W67" s="107" t="str" cm="1">
        <f t="array" ref="W67">_xlfn.TEXTJOIN(";", TRUE, _xlfn.UNIQUE(_xlfn._xlws.FILTER(F$3:F$10029, C$3:C$10029=C67)))</f>
        <v>S;M;L;XL</v>
      </c>
      <c r="X67" s="101" t="str">
        <f>IF(E67&gt;0,+VLOOKUP($E67,'CODE GENERATOR'!$D:$AC,19,FALSE),0)</f>
        <v>2402_S01_33780</v>
      </c>
      <c r="Y67" s="101" t="str">
        <f>IF(E67&gt;0,+VLOOKUP($E67,'CODE GENERATOR'!$D:$AC,20,FALSE),0)</f>
        <v>2402_S01_33782</v>
      </c>
      <c r="Z67" s="101" t="str">
        <f>IF(E67&gt;0,+VLOOKUP($E67,'CODE GENERATOR'!$D:$AC,21,FALSE),0)</f>
        <v>2402_S01_33783</v>
      </c>
      <c r="AA67" s="101" t="str">
        <f>IF(E67&gt;0,+VLOOKUP($E67,'CODE GENERATOR'!$D:$AC,22,FALSE),0)</f>
        <v>2402_S01_33784</v>
      </c>
      <c r="AB67" s="101" t="str">
        <f>IF(E67&gt;0,+VLOOKUP($E67,'CODE GENERATOR'!$D:$AC,23,FALSE),0)</f>
        <v>2402_S01_33787</v>
      </c>
      <c r="AC67" s="101" t="str">
        <f>IF(E67&gt;0,+VLOOKUP($E67,'CODE GENERATOR'!$D:$AC,24,FALSE),0)</f>
        <v>2402_S01_33788</v>
      </c>
      <c r="AD67" s="101" t="str">
        <f>IF(E67&gt;0,+VLOOKUP($E67,'CODE GENERATOR'!$D:$AC,25,FALSE),0)</f>
        <v/>
      </c>
      <c r="AE67" s="101" t="str">
        <f>IF(E67&gt;0,+VLOOKUP($E67,'CODE GENERATOR'!$D:$AC,26,FALSE),0)</f>
        <v/>
      </c>
      <c r="AF67" s="149" t="str">
        <f>IF($C67&gt;0,$C67&amp;" "&amp;$P67&amp;" "&amp;+VLOOKUP($C67,'STYLE NAMES'!$B:$AC,10,FALSE),"""")</f>
        <v>ALASKA NAVY WINTER STABLE RUG</v>
      </c>
      <c r="AG67" s="101" t="str">
        <f>"Enjoy our "&amp;(AF67)&amp;"; "&amp;IF(C67&gt;0,+VLOOKUP($C67,'STYLE NAMES'!$B:$AC,11,FALSE),"")</f>
        <v>Enjoy our ALASKA NAVY WINTER STABLE RUG; Winter Stable Rug - 300 GR.
Thanks to its quality and high-tech components, our winter rugs will keep your horse extra warm in the stable. Not to mention the elegant look!</v>
      </c>
      <c r="AH67" s="101" t="str">
        <f>IF(C67&gt;0,+VLOOKUP($C67,'STYLE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67" s="101" t="str">
        <f>IF(C67&gt;0,+VLOOKUP($C67,'STYLE NAMES'!$B:$AC,13,FALSE),"")</f>
        <v>Industrial washing is recommended</v>
      </c>
      <c r="AJ67" s="149" t="str">
        <f>IF($C67&gt;0,$C67&amp;" "&amp;$P67&amp;" "&amp;+VLOOKUP($C67,'STYLE NAMES'!$B:$AC,14,FALSE),"""")</f>
        <v>ALASKA NAVY KIŞLIK AHIR BLANKETİ</v>
      </c>
      <c r="AK67" s="149" t="str">
        <f>"Cavalier SanMarco tarafından tasarlanan "&amp;(AJ67)&amp;"; "&amp;IF(C67&gt;0,+VLOOKUP($C67,'STYLE NAMES'!$B:$AC,15,FALSE),"")</f>
        <v>Cavalier SanMarco tarafından tasarlanan ALASKA NAVY KIŞLIK AHIR BLANKETİ; Kışlık Ahır Blanketi - 300 GR
Kaliteli ve yüksek teknik özellikli materyalleri ile Ahır Blanketlerimiz atınızı box içinde extra sıcak ve şık tutacak</v>
      </c>
      <c r="AL67" s="149" t="str">
        <f>IF(C67&gt;0,+VLOOKUP($C67,'STYLE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67" s="149" t="str">
        <f>IF(C67&gt;0,+VLOOKUP($C67,'STYLE NAMES'!$B:$AC,17,FALSE),"")</f>
        <v>Endüstriyel yıkama tavsiye edilir</v>
      </c>
      <c r="AN67" s="149" t="str">
        <f>IF($C67&gt;0,$C67&amp;" "&amp;$P67&amp;" "&amp;+VLOOKUP($C67,'STYLE NAMES'!$B:$AC,18,FALSE),"""")</f>
        <v>ALASKA NAVY COPERTA DA BOX INVERNALE</v>
      </c>
      <c r="AO67" s="101" t="str">
        <f>"Disegnato da Cavalier SanMarco "&amp;(AN67)&amp;"; "&amp;IF(C67&gt;0,+VLOOKUP($C67,'STYLE NAMES'!$B:$AC,19,FALSE),"")</f>
        <v>Disegnato da Cavalier SanMarco ALASKA NAVY COPERTA DA BOX INVERNALE; Coperta invernale da box - 300 GR
Grazie alla sua qualità e ai suoi componenti high-tech, le nostre coperte invernali manterranno il tuo cavallo extra caldo nella stalla con un elegante aspetto!</v>
      </c>
      <c r="AP67" s="101" t="str">
        <f>IF(C67&gt;0,+VLOOKUP($C67,'STYLE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67" s="101" t="str">
        <f>IF(C67&gt;0,+VLOOKUP($C67,'STYLE NAMES'!$B:$AC,21,FALSE),"")</f>
        <v>Si consiglia il lavaggio industriale</v>
      </c>
      <c r="AR67" s="101">
        <f>IF(D67&gt;0,+VLOOKUP($C67,'STYLE NAMES'!$B:$AC,22,FALSE),"")</f>
        <v>0</v>
      </c>
      <c r="AS67" s="101">
        <f>IF(E67&gt;0,+VLOOKUP($C67,'STYLE NAMES'!$B:$AC,23,FALSE),"")</f>
        <v>0</v>
      </c>
      <c r="AT67" s="101">
        <f>IF(F67&gt;0,+VLOOKUP($C67,'STYLE NAMES'!$B:$AC,24,FALSE),"")</f>
        <v>0</v>
      </c>
      <c r="AU67" s="101">
        <f>IF(G67&gt;0,+VLOOKUP($C67,'STYLE NAMES'!$B:$AC,25,FALSE),"")</f>
        <v>0</v>
      </c>
      <c r="AV67" s="101">
        <f>+VLOOKUP($S67,'CODE GENERATOR'!$P:$AM,15,FALSE)</f>
        <v>0</v>
      </c>
      <c r="AW67" s="101">
        <f>+VLOOKUP($S67,'CODE GENERATOR'!$P:$AM,16,FALSE)</f>
        <v>0</v>
      </c>
      <c r="AX67" s="101">
        <f>+VLOOKUP($S67,'CODE GENERATOR'!$P:$AM,17,FALSE)</f>
        <v>0</v>
      </c>
      <c r="AY67" s="101">
        <f>+VLOOKUP($S67,'CODE GENERATOR'!$P:$AM,18,FALSE)</f>
        <v>0</v>
      </c>
      <c r="AZ67" s="101">
        <f>+VLOOKUP($S67,'CODE GENERATOR'!$P:$AM,19,FALSE)</f>
        <v>0</v>
      </c>
      <c r="BA67" s="101">
        <f>+VLOOKUP($S67,'CODE GENERATOR'!$P:$AM,20,FALSE)</f>
        <v>0</v>
      </c>
      <c r="BB67" s="101">
        <f>+VLOOKUP($S67,'CODE GENERATOR'!$P:$AM,21,FALSE)</f>
        <v>0</v>
      </c>
      <c r="BC67" s="101">
        <f>+VLOOKUP($S67,'CODE GENERATOR'!$P:$AM,22,FALSE)</f>
        <v>0</v>
      </c>
      <c r="BD67" s="101">
        <f>+VLOOKUP($S67,'CODE GENERATOR'!$P:$AM,23,FALSE)</f>
        <v>0</v>
      </c>
      <c r="BE67" s="101">
        <f>+VLOOKUP($S67,'CODE GENERATOR'!$P:$AM,24,FALSE)</f>
        <v>0</v>
      </c>
      <c r="BF67" s="101">
        <f>IF(C67&gt;0,+VLOOKUP(G67,'CATEGORY ID'!$A$1:$L$118,3,FALSE),"")</f>
        <v>5</v>
      </c>
      <c r="BG67" s="101">
        <f>IF(C67&gt;0,+VLOOKUP(H67,'CATEGORY ID'!$D$1:$L$118,3,FALSE),"")</f>
        <v>5</v>
      </c>
      <c r="BH67" s="101">
        <f>IF(C67&gt;0,+VLOOKUP((+H67&amp;I67),'CATEGORY ID'!$H$1:$I$121,2,FALSE),"")</f>
        <v>59</v>
      </c>
      <c r="BJ67" s="101">
        <f>IF(C67&gt;0,IF(COUNTIF('CATEGORY ID'!$K$1:$K$121,+H67&amp;K67) &gt; 0, +VLOOKUP(+H67&amp;K67,'CATEGORY ID'!$K$1:$L$121,2,FALSE),""),"")</f>
        <v>63</v>
      </c>
      <c r="BK67" s="101" t="str">
        <f>IF(C67&gt;0,IF(COUNTIF('CATEGORY ID'!$K$124:$K$165, +VLOOKUP(C67,'STYLE NAMES'!$B:$AE,30,FALSE)) &gt; 0, +VLOOKUP(VLOOKUP(C67,'STYLE NAMES'!$B:$AE,30,FALSE),'CATEGORY ID'!K:M,2,FALSE),""),"")</f>
        <v/>
      </c>
      <c r="BR67" s="101" t="str" cm="1">
        <f t="array" ref="BR67">IF(C67&gt;0,_xlfn.TEXTJOIN(";", TRUE,_xlfn.UNIQUE(_xlfn._xlws.FILTER(BF67:BQ67,(BF67:BQ67&gt;0)),TRUE,FALSE)),"")&amp;";"&amp;BS67</f>
        <v>5;59;63;</v>
      </c>
      <c r="BU67" s="106">
        <f>IF(C67&gt;0,+VLOOKUP($C67,'STYLE NAMES'!$B:$AC,26,FALSE),"")</f>
        <v>249.9</v>
      </c>
      <c r="BV67" s="106">
        <f>IF(C67&gt;0,+VLOOKUP($C67,'STYLE NAMES'!$B:$AC,27,FALSE),"")</f>
        <v>13740</v>
      </c>
      <c r="BW67" s="106">
        <f>IF(C67&gt;0,+VLOOKUP($C67,'STYLE NAMES'!$B:$AC,28,FALSE),"")</f>
        <v>287.38499999999999</v>
      </c>
      <c r="BY67"/>
      <c r="BZ67" s="101">
        <v>99</v>
      </c>
      <c r="CA67" s="137">
        <f t="shared" si="3"/>
        <v>1</v>
      </c>
      <c r="CB67" s="137">
        <f>+VLOOKUP(C67,'[2]STYLES &amp; MODELS MATRIX'!$A:$G,7,FALSE)</f>
        <v>0</v>
      </c>
      <c r="CC67" s="137" t="str">
        <f>+VLOOKUP(C67,'[1]STYLES &amp; SIZE CHARTS'!$A:$H,8,FALSE)</f>
        <v>HP-RUGS1</v>
      </c>
      <c r="CD67" s="137"/>
      <c r="CE67" s="205"/>
      <c r="CF67" s="141"/>
    </row>
    <row r="68" spans="1:84" s="101" customFormat="1" ht="12" customHeight="1" x14ac:dyDescent="0.2">
      <c r="A68" s="102">
        <f t="shared" ref="A68:A131" si="5">+U68</f>
        <v>8683711001003</v>
      </c>
      <c r="B68" s="101" t="s">
        <v>2267</v>
      </c>
      <c r="C68" s="101" t="s">
        <v>86</v>
      </c>
      <c r="D68" s="101" t="s">
        <v>87</v>
      </c>
      <c r="E68" s="203" t="s">
        <v>2269</v>
      </c>
      <c r="F68" s="101" t="s">
        <v>2247</v>
      </c>
      <c r="G68" s="101" t="str">
        <f>IF(C68&gt;0,+VLOOKUP($C68,'STYLE NAMES'!$B:$AC,4,FALSE),"")</f>
        <v>HORSE</v>
      </c>
      <c r="H68" s="101" t="str">
        <f>IF(C68&gt;0,+VLOOKUP($C68,'STYLE NAMES'!$B:$AC,5,FALSE),"")</f>
        <v>HORSE</v>
      </c>
      <c r="I68" s="101" t="str">
        <f>IF(C68&gt;0,+VLOOKUP($C68,'STYLE NAMES'!$B:$AC,6,FALSE),"")</f>
        <v>RUGS</v>
      </c>
      <c r="J68" s="101" t="str">
        <f>IF(C68&gt;0,+VLOOKUP($C68,'STYLE NAMES'!$B:$AC,7,FALSE),"")</f>
        <v>FULL</v>
      </c>
      <c r="K68" s="101" t="str">
        <f>IF(C68&gt;0,+VLOOKUP($C68,'STYLE NAMES'!$B:$AC,8,FALSE),"")</f>
        <v>STABLE RUGS</v>
      </c>
      <c r="L68" s="101" t="str">
        <f>IF(E68&gt;0,+VLOOKUP($E68,'CODE GENERATOR'!$D:$T,3,FALSE),"")</f>
        <v>W</v>
      </c>
      <c r="M68" s="101" t="str">
        <f>IF(E68&gt;0,+VLOOKUP($E68,'CODE GENERATOR'!$D:$T,4,FALSE),"")</f>
        <v>RAINPROOF SHELL</v>
      </c>
      <c r="N68" s="101" t="str">
        <f>IF(E68&gt;0,+VLOOKUP($E68,'CODE GENERATOR'!$D:$T,6,FALSE),"")</f>
        <v>NAVY</v>
      </c>
      <c r="O68" s="101" t="str">
        <f>IF(E68&gt;0,+VLOOKUP($E68,'CODE GENERATOR'!$D:$T,7,FALSE),"")</f>
        <v>NAVY</v>
      </c>
      <c r="P68" s="101" t="str">
        <f t="shared" ref="P68:P131" si="6">IF(E68&gt;0,+IF(N68=O68,N68,N68&amp;"/"&amp;O68),"")</f>
        <v>NAVY</v>
      </c>
      <c r="Q68" s="104" t="str">
        <f>IF(E68&gt;0,+VLOOKUP($E68,'CODE GENERATOR'!$D:$T,11,FALSE),"")</f>
        <v>H.RUGFL_STR0005</v>
      </c>
      <c r="R68" s="104" t="str">
        <f>IF(E68&gt;0,+VLOOKUP($E68,'CODE GENERATOR'!$D:$T,12,FALSE),"")</f>
        <v>RPS0003NAVNAV</v>
      </c>
      <c r="S68" s="104" t="str">
        <f>IF(E68&gt;0,+VLOOKUP($E68,'CODE GENERATOR'!$D:$T,13,FALSE),"")</f>
        <v>H.RUGFL_STR0005_RPS0003NAVNAV</v>
      </c>
      <c r="T68" s="104" t="str">
        <f t="shared" si="4"/>
        <v>H.RUGFL_STR0005_RPS0003NAVNAV_M</v>
      </c>
      <c r="U68" s="105">
        <v>8683711001003</v>
      </c>
      <c r="V68" s="107" t="str" cm="1">
        <f t="array" ref="V68">_xlfn.TEXTJOIN(";", TRUE, _xlfn.UNIQUE(_xlfn._xlws.FILTER(P$3:P$10029, C$3:C$10029=C68)))</f>
        <v>BLACK;NAVY;BORDEAUX;GREEN;ELECTRIC BLUE</v>
      </c>
      <c r="W68" s="107" t="str" cm="1">
        <f t="array" ref="W68">_xlfn.TEXTJOIN(";", TRUE, _xlfn.UNIQUE(_xlfn._xlws.FILTER(F$3:F$10029, C$3:C$10029=C68)))</f>
        <v>S;M;L;XL</v>
      </c>
      <c r="X68" s="101" t="str">
        <f>IF(E68&gt;0,+VLOOKUP($E68,'CODE GENERATOR'!$D:$AC,19,FALSE),0)</f>
        <v>2402_S01_33780</v>
      </c>
      <c r="Y68" s="101" t="str">
        <f>IF(E68&gt;0,+VLOOKUP($E68,'CODE GENERATOR'!$D:$AC,20,FALSE),0)</f>
        <v>2402_S01_33782</v>
      </c>
      <c r="Z68" s="101" t="str">
        <f>IF(E68&gt;0,+VLOOKUP($E68,'CODE GENERATOR'!$D:$AC,21,FALSE),0)</f>
        <v>2402_S01_33783</v>
      </c>
      <c r="AA68" s="101" t="str">
        <f>IF(E68&gt;0,+VLOOKUP($E68,'CODE GENERATOR'!$D:$AC,22,FALSE),0)</f>
        <v>2402_S01_33784</v>
      </c>
      <c r="AB68" s="101" t="str">
        <f>IF(E68&gt;0,+VLOOKUP($E68,'CODE GENERATOR'!$D:$AC,23,FALSE),0)</f>
        <v>2402_S01_33787</v>
      </c>
      <c r="AC68" s="101" t="str">
        <f>IF(E68&gt;0,+VLOOKUP($E68,'CODE GENERATOR'!$D:$AC,24,FALSE),0)</f>
        <v>2402_S01_33788</v>
      </c>
      <c r="AD68" s="101" t="str">
        <f>IF(E68&gt;0,+VLOOKUP($E68,'CODE GENERATOR'!$D:$AC,25,FALSE),0)</f>
        <v/>
      </c>
      <c r="AE68" s="101" t="str">
        <f>IF(E68&gt;0,+VLOOKUP($E68,'CODE GENERATOR'!$D:$AC,26,FALSE),0)</f>
        <v/>
      </c>
      <c r="AF68" s="149" t="str">
        <f>IF($C68&gt;0,$C68&amp;" "&amp;$P68&amp;" "&amp;+VLOOKUP($C68,'STYLE NAMES'!$B:$AC,10,FALSE),"""")</f>
        <v>ALASKA NAVY WINTER STABLE RUG</v>
      </c>
      <c r="AG68" s="101" t="str">
        <f>"Enjoy our "&amp;(AF68)&amp;"; "&amp;IF(C68&gt;0,+VLOOKUP($C68,'STYLE NAMES'!$B:$AC,11,FALSE),"")</f>
        <v>Enjoy our ALASKA NAVY WINTER STABLE RUG; Winter Stable Rug - 300 GR.
Thanks to its quality and high-tech components, our winter rugs will keep your horse extra warm in the stable. Not to mention the elegant look!</v>
      </c>
      <c r="AH68" s="101" t="str">
        <f>IF(C68&gt;0,+VLOOKUP($C68,'STYLE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68" s="101" t="str">
        <f>IF(C68&gt;0,+VLOOKUP($C68,'STYLE NAMES'!$B:$AC,13,FALSE),"")</f>
        <v>Industrial washing is recommended</v>
      </c>
      <c r="AJ68" s="149" t="str">
        <f>IF($C68&gt;0,$C68&amp;" "&amp;$P68&amp;" "&amp;+VLOOKUP($C68,'STYLE NAMES'!$B:$AC,14,FALSE),"""")</f>
        <v>ALASKA NAVY KIŞLIK AHIR BLANKETİ</v>
      </c>
      <c r="AK68" s="149" t="str">
        <f>"Cavalier SanMarco tarafından tasarlanan "&amp;(AJ68)&amp;"; "&amp;IF(C68&gt;0,+VLOOKUP($C68,'STYLE NAMES'!$B:$AC,15,FALSE),"")</f>
        <v>Cavalier SanMarco tarafından tasarlanan ALASKA NAVY KIŞLIK AHIR BLANKETİ; Kışlık Ahır Blanketi - 300 GR
Kaliteli ve yüksek teknik özellikli materyalleri ile Ahır Blanketlerimiz atınızı box içinde extra sıcak ve şık tutacak</v>
      </c>
      <c r="AL68" s="149" t="str">
        <f>IF(C68&gt;0,+VLOOKUP($C68,'STYLE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68" s="149" t="str">
        <f>IF(C68&gt;0,+VLOOKUP($C68,'STYLE NAMES'!$B:$AC,17,FALSE),"")</f>
        <v>Endüstriyel yıkama tavsiye edilir</v>
      </c>
      <c r="AN68" s="149" t="str">
        <f>IF($C68&gt;0,$C68&amp;" "&amp;$P68&amp;" "&amp;+VLOOKUP($C68,'STYLE NAMES'!$B:$AC,18,FALSE),"""")</f>
        <v>ALASKA NAVY COPERTA DA BOX INVERNALE</v>
      </c>
      <c r="AO68" s="101" t="str">
        <f>"Disegnato da Cavalier SanMarco "&amp;(AN68)&amp;"; "&amp;IF(C68&gt;0,+VLOOKUP($C68,'STYLE NAMES'!$B:$AC,19,FALSE),"")</f>
        <v>Disegnato da Cavalier SanMarco ALASKA NAVY COPERTA DA BOX INVERNALE; Coperta invernale da box - 300 GR
Grazie alla sua qualità e ai suoi componenti high-tech, le nostre coperte invernali manterranno il tuo cavallo extra caldo nella stalla con un elegante aspetto!</v>
      </c>
      <c r="AP68" s="101" t="str">
        <f>IF(C68&gt;0,+VLOOKUP($C68,'STYLE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68" s="101" t="str">
        <f>IF(C68&gt;0,+VLOOKUP($C68,'STYLE NAMES'!$B:$AC,21,FALSE),"")</f>
        <v>Si consiglia il lavaggio industriale</v>
      </c>
      <c r="AR68" s="101">
        <f>IF(D68&gt;0,+VLOOKUP($C68,'STYLE NAMES'!$B:$AC,22,FALSE),"")</f>
        <v>0</v>
      </c>
      <c r="AS68" s="101">
        <f>IF(E68&gt;0,+VLOOKUP($C68,'STYLE NAMES'!$B:$AC,23,FALSE),"")</f>
        <v>0</v>
      </c>
      <c r="AT68" s="101">
        <f>IF(F68&gt;0,+VLOOKUP($C68,'STYLE NAMES'!$B:$AC,24,FALSE),"")</f>
        <v>0</v>
      </c>
      <c r="AU68" s="101">
        <f>IF(G68&gt;0,+VLOOKUP($C68,'STYLE NAMES'!$B:$AC,25,FALSE),"")</f>
        <v>0</v>
      </c>
      <c r="AV68" s="101">
        <f>+VLOOKUP($S68,'CODE GENERATOR'!$P:$AM,15,FALSE)</f>
        <v>0</v>
      </c>
      <c r="AW68" s="101">
        <f>+VLOOKUP($S68,'CODE GENERATOR'!$P:$AM,16,FALSE)</f>
        <v>0</v>
      </c>
      <c r="AX68" s="101">
        <f>+VLOOKUP($S68,'CODE GENERATOR'!$P:$AM,17,FALSE)</f>
        <v>0</v>
      </c>
      <c r="AY68" s="101">
        <f>+VLOOKUP($S68,'CODE GENERATOR'!$P:$AM,18,FALSE)</f>
        <v>0</v>
      </c>
      <c r="AZ68" s="101">
        <f>+VLOOKUP($S68,'CODE GENERATOR'!$P:$AM,19,FALSE)</f>
        <v>0</v>
      </c>
      <c r="BA68" s="101">
        <f>+VLOOKUP($S68,'CODE GENERATOR'!$P:$AM,20,FALSE)</f>
        <v>0</v>
      </c>
      <c r="BB68" s="101">
        <f>+VLOOKUP($S68,'CODE GENERATOR'!$P:$AM,21,FALSE)</f>
        <v>0</v>
      </c>
      <c r="BC68" s="101">
        <f>+VLOOKUP($S68,'CODE GENERATOR'!$P:$AM,22,FALSE)</f>
        <v>0</v>
      </c>
      <c r="BD68" s="101">
        <f>+VLOOKUP($S68,'CODE GENERATOR'!$P:$AM,23,FALSE)</f>
        <v>0</v>
      </c>
      <c r="BE68" s="101">
        <f>+VLOOKUP($S68,'CODE GENERATOR'!$P:$AM,24,FALSE)</f>
        <v>0</v>
      </c>
      <c r="BF68" s="101">
        <f>IF(C68&gt;0,+VLOOKUP(G68,'CATEGORY ID'!$A$1:$L$118,3,FALSE),"")</f>
        <v>5</v>
      </c>
      <c r="BG68" s="101">
        <f>IF(C68&gt;0,+VLOOKUP(H68,'CATEGORY ID'!$D$1:$L$118,3,FALSE),"")</f>
        <v>5</v>
      </c>
      <c r="BH68" s="101">
        <f>IF(C68&gt;0,+VLOOKUP((+H68&amp;I68),'CATEGORY ID'!$H$1:$I$121,2,FALSE),"")</f>
        <v>59</v>
      </c>
      <c r="BJ68" s="101">
        <f>IF(C68&gt;0,IF(COUNTIF('CATEGORY ID'!$K$1:$K$121,+H68&amp;K68) &gt; 0, +VLOOKUP(+H68&amp;K68,'CATEGORY ID'!$K$1:$L$121,2,FALSE),""),"")</f>
        <v>63</v>
      </c>
      <c r="BK68" s="101" t="str">
        <f>IF(C68&gt;0,IF(COUNTIF('CATEGORY ID'!$K$124:$K$165, +VLOOKUP(C68,'STYLE NAMES'!$B:$AE,30,FALSE)) &gt; 0, +VLOOKUP(VLOOKUP(C68,'STYLE NAMES'!$B:$AE,30,FALSE),'CATEGORY ID'!K:M,2,FALSE),""),"")</f>
        <v/>
      </c>
      <c r="BR68" s="101" t="str" cm="1">
        <f t="array" ref="BR68">IF(C68&gt;0,_xlfn.TEXTJOIN(";", TRUE,_xlfn.UNIQUE(_xlfn._xlws.FILTER(BF68:BQ68,(BF68:BQ68&gt;0)),TRUE,FALSE)),"")&amp;";"&amp;BS68</f>
        <v>5;59;63;</v>
      </c>
      <c r="BU68" s="106">
        <f>IF(C68&gt;0,+VLOOKUP($C68,'STYLE NAMES'!$B:$AC,26,FALSE),"")</f>
        <v>249.9</v>
      </c>
      <c r="BV68" s="106">
        <f>IF(C68&gt;0,+VLOOKUP($C68,'STYLE NAMES'!$B:$AC,27,FALSE),"")</f>
        <v>13740</v>
      </c>
      <c r="BW68" s="106">
        <f>IF(C68&gt;0,+VLOOKUP($C68,'STYLE NAMES'!$B:$AC,28,FALSE),"")</f>
        <v>287.38499999999999</v>
      </c>
      <c r="BY68"/>
      <c r="BZ68" s="101">
        <v>99</v>
      </c>
      <c r="CA68" s="137">
        <f t="shared" ref="CA68:CA131" si="7">+IF(X68=0,0,1)</f>
        <v>1</v>
      </c>
      <c r="CB68" s="137">
        <f>+VLOOKUP(C68,'[2]STYLES &amp; MODELS MATRIX'!$A:$G,7,FALSE)</f>
        <v>0</v>
      </c>
      <c r="CC68" s="137" t="str">
        <f>+VLOOKUP(C68,'[1]STYLES &amp; SIZE CHARTS'!$A:$H,8,FALSE)</f>
        <v>HP-RUGS1</v>
      </c>
      <c r="CD68" s="137"/>
      <c r="CE68" s="205"/>
      <c r="CF68" s="141"/>
    </row>
    <row r="69" spans="1:84" s="101" customFormat="1" ht="12" customHeight="1" x14ac:dyDescent="0.2">
      <c r="A69" s="102">
        <f t="shared" si="5"/>
        <v>8683711001010</v>
      </c>
      <c r="B69" s="101" t="s">
        <v>2267</v>
      </c>
      <c r="C69" s="101" t="s">
        <v>86</v>
      </c>
      <c r="D69" s="101" t="s">
        <v>87</v>
      </c>
      <c r="E69" s="203" t="s">
        <v>2269</v>
      </c>
      <c r="F69" s="101" t="s">
        <v>2248</v>
      </c>
      <c r="G69" s="101" t="str">
        <f>IF(C69&gt;0,+VLOOKUP($C69,'STYLE NAMES'!$B:$AC,4,FALSE),"")</f>
        <v>HORSE</v>
      </c>
      <c r="H69" s="101" t="str">
        <f>IF(C69&gt;0,+VLOOKUP($C69,'STYLE NAMES'!$B:$AC,5,FALSE),"")</f>
        <v>HORSE</v>
      </c>
      <c r="I69" s="101" t="str">
        <f>IF(C69&gt;0,+VLOOKUP($C69,'STYLE NAMES'!$B:$AC,6,FALSE),"")</f>
        <v>RUGS</v>
      </c>
      <c r="J69" s="101" t="str">
        <f>IF(C69&gt;0,+VLOOKUP($C69,'STYLE NAMES'!$B:$AC,7,FALSE),"")</f>
        <v>FULL</v>
      </c>
      <c r="K69" s="101" t="str">
        <f>IF(C69&gt;0,+VLOOKUP($C69,'STYLE NAMES'!$B:$AC,8,FALSE),"")</f>
        <v>STABLE RUGS</v>
      </c>
      <c r="L69" s="101" t="str">
        <f>IF(E69&gt;0,+VLOOKUP($E69,'CODE GENERATOR'!$D:$T,3,FALSE),"")</f>
        <v>W</v>
      </c>
      <c r="M69" s="101" t="str">
        <f>IF(E69&gt;0,+VLOOKUP($E69,'CODE GENERATOR'!$D:$T,4,FALSE),"")</f>
        <v>RAINPROOF SHELL</v>
      </c>
      <c r="N69" s="101" t="str">
        <f>IF(E69&gt;0,+VLOOKUP($E69,'CODE GENERATOR'!$D:$T,6,FALSE),"")</f>
        <v>NAVY</v>
      </c>
      <c r="O69" s="101" t="str">
        <f>IF(E69&gt;0,+VLOOKUP($E69,'CODE GENERATOR'!$D:$T,7,FALSE),"")</f>
        <v>NAVY</v>
      </c>
      <c r="P69" s="101" t="str">
        <f t="shared" si="6"/>
        <v>NAVY</v>
      </c>
      <c r="Q69" s="104" t="str">
        <f>IF(E69&gt;0,+VLOOKUP($E69,'CODE GENERATOR'!$D:$T,11,FALSE),"")</f>
        <v>H.RUGFL_STR0005</v>
      </c>
      <c r="R69" s="104" t="str">
        <f>IF(E69&gt;0,+VLOOKUP($E69,'CODE GENERATOR'!$D:$T,12,FALSE),"")</f>
        <v>RPS0003NAVNAV</v>
      </c>
      <c r="S69" s="104" t="str">
        <f>IF(E69&gt;0,+VLOOKUP($E69,'CODE GENERATOR'!$D:$T,13,FALSE),"")</f>
        <v>H.RUGFL_STR0005_RPS0003NAVNAV</v>
      </c>
      <c r="T69" s="104" t="str">
        <f t="shared" si="4"/>
        <v>H.RUGFL_STR0005_RPS0003NAVNAV_L</v>
      </c>
      <c r="U69" s="105">
        <v>8683711001010</v>
      </c>
      <c r="V69" s="107" t="str" cm="1">
        <f t="array" ref="V69">_xlfn.TEXTJOIN(";", TRUE, _xlfn.UNIQUE(_xlfn._xlws.FILTER(P$3:P$10029, C$3:C$10029=C69)))</f>
        <v>BLACK;NAVY;BORDEAUX;GREEN;ELECTRIC BLUE</v>
      </c>
      <c r="W69" s="107" t="str" cm="1">
        <f t="array" ref="W69">_xlfn.TEXTJOIN(";", TRUE, _xlfn.UNIQUE(_xlfn._xlws.FILTER(F$3:F$10029, C$3:C$10029=C69)))</f>
        <v>S;M;L;XL</v>
      </c>
      <c r="X69" s="101" t="str">
        <f>IF(E69&gt;0,+VLOOKUP($E69,'CODE GENERATOR'!$D:$AC,19,FALSE),0)</f>
        <v>2402_S01_33780</v>
      </c>
      <c r="Y69" s="101" t="str">
        <f>IF(E69&gt;0,+VLOOKUP($E69,'CODE GENERATOR'!$D:$AC,20,FALSE),0)</f>
        <v>2402_S01_33782</v>
      </c>
      <c r="Z69" s="101" t="str">
        <f>IF(E69&gt;0,+VLOOKUP($E69,'CODE GENERATOR'!$D:$AC,21,FALSE),0)</f>
        <v>2402_S01_33783</v>
      </c>
      <c r="AA69" s="101" t="str">
        <f>IF(E69&gt;0,+VLOOKUP($E69,'CODE GENERATOR'!$D:$AC,22,FALSE),0)</f>
        <v>2402_S01_33784</v>
      </c>
      <c r="AB69" s="101" t="str">
        <f>IF(E69&gt;0,+VLOOKUP($E69,'CODE GENERATOR'!$D:$AC,23,FALSE),0)</f>
        <v>2402_S01_33787</v>
      </c>
      <c r="AC69" s="101" t="str">
        <f>IF(E69&gt;0,+VLOOKUP($E69,'CODE GENERATOR'!$D:$AC,24,FALSE),0)</f>
        <v>2402_S01_33788</v>
      </c>
      <c r="AD69" s="101" t="str">
        <f>IF(E69&gt;0,+VLOOKUP($E69,'CODE GENERATOR'!$D:$AC,25,FALSE),0)</f>
        <v/>
      </c>
      <c r="AE69" s="101" t="str">
        <f>IF(E69&gt;0,+VLOOKUP($E69,'CODE GENERATOR'!$D:$AC,26,FALSE),0)</f>
        <v/>
      </c>
      <c r="AF69" s="149" t="str">
        <f>IF($C69&gt;0,$C69&amp;" "&amp;$P69&amp;" "&amp;+VLOOKUP($C69,'STYLE NAMES'!$B:$AC,10,FALSE),"""")</f>
        <v>ALASKA NAVY WINTER STABLE RUG</v>
      </c>
      <c r="AG69" s="101" t="str">
        <f>"Enjoy our "&amp;(AF69)&amp;"; "&amp;IF(C69&gt;0,+VLOOKUP($C69,'STYLE NAMES'!$B:$AC,11,FALSE),"")</f>
        <v>Enjoy our ALASKA NAVY WINTER STABLE RUG; Winter Stable Rug - 300 GR.
Thanks to its quality and high-tech components, our winter rugs will keep your horse extra warm in the stable. Not to mention the elegant look!</v>
      </c>
      <c r="AH69" s="101" t="str">
        <f>IF(C69&gt;0,+VLOOKUP($C69,'STYLE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69" s="101" t="str">
        <f>IF(C69&gt;0,+VLOOKUP($C69,'STYLE NAMES'!$B:$AC,13,FALSE),"")</f>
        <v>Industrial washing is recommended</v>
      </c>
      <c r="AJ69" s="149" t="str">
        <f>IF($C69&gt;0,$C69&amp;" "&amp;$P69&amp;" "&amp;+VLOOKUP($C69,'STYLE NAMES'!$B:$AC,14,FALSE),"""")</f>
        <v>ALASKA NAVY KIŞLIK AHIR BLANKETİ</v>
      </c>
      <c r="AK69" s="149" t="str">
        <f>"Cavalier SanMarco tarafından tasarlanan "&amp;(AJ69)&amp;"; "&amp;IF(C69&gt;0,+VLOOKUP($C69,'STYLE NAMES'!$B:$AC,15,FALSE),"")</f>
        <v>Cavalier SanMarco tarafından tasarlanan ALASKA NAVY KIŞLIK AHIR BLANKETİ; Kışlık Ahır Blanketi - 300 GR
Kaliteli ve yüksek teknik özellikli materyalleri ile Ahır Blanketlerimiz atınızı box içinde extra sıcak ve şık tutacak</v>
      </c>
      <c r="AL69" s="149" t="str">
        <f>IF(C69&gt;0,+VLOOKUP($C69,'STYLE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69" s="149" t="str">
        <f>IF(C69&gt;0,+VLOOKUP($C69,'STYLE NAMES'!$B:$AC,17,FALSE),"")</f>
        <v>Endüstriyel yıkama tavsiye edilir</v>
      </c>
      <c r="AN69" s="149" t="str">
        <f>IF($C69&gt;0,$C69&amp;" "&amp;$P69&amp;" "&amp;+VLOOKUP($C69,'STYLE NAMES'!$B:$AC,18,FALSE),"""")</f>
        <v>ALASKA NAVY COPERTA DA BOX INVERNALE</v>
      </c>
      <c r="AO69" s="101" t="str">
        <f>"Disegnato da Cavalier SanMarco "&amp;(AN69)&amp;"; "&amp;IF(C69&gt;0,+VLOOKUP($C69,'STYLE NAMES'!$B:$AC,19,FALSE),"")</f>
        <v>Disegnato da Cavalier SanMarco ALASKA NAVY COPERTA DA BOX INVERNALE; Coperta invernale da box - 300 GR
Grazie alla sua qualità e ai suoi componenti high-tech, le nostre coperte invernali manterranno il tuo cavallo extra caldo nella stalla con un elegante aspetto!</v>
      </c>
      <c r="AP69" s="101" t="str">
        <f>IF(C69&gt;0,+VLOOKUP($C69,'STYLE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69" s="101" t="str">
        <f>IF(C69&gt;0,+VLOOKUP($C69,'STYLE NAMES'!$B:$AC,21,FALSE),"")</f>
        <v>Si consiglia il lavaggio industriale</v>
      </c>
      <c r="AR69" s="101">
        <f>IF(D69&gt;0,+VLOOKUP($C69,'STYLE NAMES'!$B:$AC,22,FALSE),"")</f>
        <v>0</v>
      </c>
      <c r="AS69" s="101">
        <f>IF(E69&gt;0,+VLOOKUP($C69,'STYLE NAMES'!$B:$AC,23,FALSE),"")</f>
        <v>0</v>
      </c>
      <c r="AT69" s="101">
        <f>IF(F69&gt;0,+VLOOKUP($C69,'STYLE NAMES'!$B:$AC,24,FALSE),"")</f>
        <v>0</v>
      </c>
      <c r="AU69" s="101">
        <f>IF(G69&gt;0,+VLOOKUP($C69,'STYLE NAMES'!$B:$AC,25,FALSE),"")</f>
        <v>0</v>
      </c>
      <c r="AV69" s="101">
        <f>+VLOOKUP($S69,'CODE GENERATOR'!$P:$AM,15,FALSE)</f>
        <v>0</v>
      </c>
      <c r="AW69" s="101">
        <f>+VLOOKUP($S69,'CODE GENERATOR'!$P:$AM,16,FALSE)</f>
        <v>0</v>
      </c>
      <c r="AX69" s="101">
        <f>+VLOOKUP($S69,'CODE GENERATOR'!$P:$AM,17,FALSE)</f>
        <v>0</v>
      </c>
      <c r="AY69" s="101">
        <f>+VLOOKUP($S69,'CODE GENERATOR'!$P:$AM,18,FALSE)</f>
        <v>0</v>
      </c>
      <c r="AZ69" s="101">
        <f>+VLOOKUP($S69,'CODE GENERATOR'!$P:$AM,19,FALSE)</f>
        <v>0</v>
      </c>
      <c r="BA69" s="101">
        <f>+VLOOKUP($S69,'CODE GENERATOR'!$P:$AM,20,FALSE)</f>
        <v>0</v>
      </c>
      <c r="BB69" s="101">
        <f>+VLOOKUP($S69,'CODE GENERATOR'!$P:$AM,21,FALSE)</f>
        <v>0</v>
      </c>
      <c r="BC69" s="101">
        <f>+VLOOKUP($S69,'CODE GENERATOR'!$P:$AM,22,FALSE)</f>
        <v>0</v>
      </c>
      <c r="BD69" s="101">
        <f>+VLOOKUP($S69,'CODE GENERATOR'!$P:$AM,23,FALSE)</f>
        <v>0</v>
      </c>
      <c r="BE69" s="101">
        <f>+VLOOKUP($S69,'CODE GENERATOR'!$P:$AM,24,FALSE)</f>
        <v>0</v>
      </c>
      <c r="BF69" s="101">
        <f>IF(C69&gt;0,+VLOOKUP(G69,'CATEGORY ID'!$A$1:$L$118,3,FALSE),"")</f>
        <v>5</v>
      </c>
      <c r="BG69" s="101">
        <f>IF(C69&gt;0,+VLOOKUP(H69,'CATEGORY ID'!$D$1:$L$118,3,FALSE),"")</f>
        <v>5</v>
      </c>
      <c r="BH69" s="101">
        <f>IF(C69&gt;0,+VLOOKUP((+H69&amp;I69),'CATEGORY ID'!$H$1:$I$121,2,FALSE),"")</f>
        <v>59</v>
      </c>
      <c r="BJ69" s="101">
        <f>IF(C69&gt;0,IF(COUNTIF('CATEGORY ID'!$K$1:$K$121,+H69&amp;K69) &gt; 0, +VLOOKUP(+H69&amp;K69,'CATEGORY ID'!$K$1:$L$121,2,FALSE),""),"")</f>
        <v>63</v>
      </c>
      <c r="BK69" s="101" t="str">
        <f>IF(C69&gt;0,IF(COUNTIF('CATEGORY ID'!$K$124:$K$165, +VLOOKUP(C69,'STYLE NAMES'!$B:$AE,30,FALSE)) &gt; 0, +VLOOKUP(VLOOKUP(C69,'STYLE NAMES'!$B:$AE,30,FALSE),'CATEGORY ID'!K:M,2,FALSE),""),"")</f>
        <v/>
      </c>
      <c r="BR69" s="101" t="str" cm="1">
        <f t="array" ref="BR69">IF(C69&gt;0,_xlfn.TEXTJOIN(";", TRUE,_xlfn.UNIQUE(_xlfn._xlws.FILTER(BF69:BQ69,(BF69:BQ69&gt;0)),TRUE,FALSE)),"")&amp;";"&amp;BS69</f>
        <v>5;59;63;</v>
      </c>
      <c r="BU69" s="106">
        <f>IF(C69&gt;0,+VLOOKUP($C69,'STYLE NAMES'!$B:$AC,26,FALSE),"")</f>
        <v>249.9</v>
      </c>
      <c r="BV69" s="106">
        <f>IF(C69&gt;0,+VLOOKUP($C69,'STYLE NAMES'!$B:$AC,27,FALSE),"")</f>
        <v>13740</v>
      </c>
      <c r="BW69" s="106">
        <f>IF(C69&gt;0,+VLOOKUP($C69,'STYLE NAMES'!$B:$AC,28,FALSE),"")</f>
        <v>287.38499999999999</v>
      </c>
      <c r="BY69"/>
      <c r="BZ69" s="101">
        <v>99</v>
      </c>
      <c r="CA69" s="137">
        <f t="shared" si="7"/>
        <v>1</v>
      </c>
      <c r="CB69" s="137">
        <f>+VLOOKUP(C69,'[2]STYLES &amp; MODELS MATRIX'!$A:$G,7,FALSE)</f>
        <v>0</v>
      </c>
      <c r="CC69" s="137" t="str">
        <f>+VLOOKUP(C69,'[1]STYLES &amp; SIZE CHARTS'!$A:$H,8,FALSE)</f>
        <v>HP-RUGS1</v>
      </c>
      <c r="CD69" s="137"/>
      <c r="CE69" s="205"/>
      <c r="CF69" s="141"/>
    </row>
    <row r="70" spans="1:84" s="101" customFormat="1" ht="12" customHeight="1" x14ac:dyDescent="0.2">
      <c r="A70" s="102">
        <f t="shared" si="5"/>
        <v>8683711001027</v>
      </c>
      <c r="B70" s="101" t="s">
        <v>2267</v>
      </c>
      <c r="C70" s="101" t="s">
        <v>86</v>
      </c>
      <c r="D70" s="101" t="s">
        <v>87</v>
      </c>
      <c r="E70" s="203" t="s">
        <v>2269</v>
      </c>
      <c r="F70" s="101" t="s">
        <v>2249</v>
      </c>
      <c r="G70" s="101" t="str">
        <f>IF(C70&gt;0,+VLOOKUP($C70,'STYLE NAMES'!$B:$AC,4,FALSE),"")</f>
        <v>HORSE</v>
      </c>
      <c r="H70" s="101" t="str">
        <f>IF(C70&gt;0,+VLOOKUP($C70,'STYLE NAMES'!$B:$AC,5,FALSE),"")</f>
        <v>HORSE</v>
      </c>
      <c r="I70" s="101" t="str">
        <f>IF(C70&gt;0,+VLOOKUP($C70,'STYLE NAMES'!$B:$AC,6,FALSE),"")</f>
        <v>RUGS</v>
      </c>
      <c r="J70" s="101" t="str">
        <f>IF(C70&gt;0,+VLOOKUP($C70,'STYLE NAMES'!$B:$AC,7,FALSE),"")</f>
        <v>FULL</v>
      </c>
      <c r="K70" s="101" t="str">
        <f>IF(C70&gt;0,+VLOOKUP($C70,'STYLE NAMES'!$B:$AC,8,FALSE),"")</f>
        <v>STABLE RUGS</v>
      </c>
      <c r="L70" s="101" t="str">
        <f>IF(E70&gt;0,+VLOOKUP($E70,'CODE GENERATOR'!$D:$T,3,FALSE),"")</f>
        <v>W</v>
      </c>
      <c r="M70" s="101" t="str">
        <f>IF(E70&gt;0,+VLOOKUP($E70,'CODE GENERATOR'!$D:$T,4,FALSE),"")</f>
        <v>RAINPROOF SHELL</v>
      </c>
      <c r="N70" s="101" t="str">
        <f>IF(E70&gt;0,+VLOOKUP($E70,'CODE GENERATOR'!$D:$T,6,FALSE),"")</f>
        <v>NAVY</v>
      </c>
      <c r="O70" s="101" t="str">
        <f>IF(E70&gt;0,+VLOOKUP($E70,'CODE GENERATOR'!$D:$T,7,FALSE),"")</f>
        <v>NAVY</v>
      </c>
      <c r="P70" s="101" t="str">
        <f t="shared" si="6"/>
        <v>NAVY</v>
      </c>
      <c r="Q70" s="104" t="str">
        <f>IF(E70&gt;0,+VLOOKUP($E70,'CODE GENERATOR'!$D:$T,11,FALSE),"")</f>
        <v>H.RUGFL_STR0005</v>
      </c>
      <c r="R70" s="104" t="str">
        <f>IF(E70&gt;0,+VLOOKUP($E70,'CODE GENERATOR'!$D:$T,12,FALSE),"")</f>
        <v>RPS0003NAVNAV</v>
      </c>
      <c r="S70" s="104" t="str">
        <f>IF(E70&gt;0,+VLOOKUP($E70,'CODE GENERATOR'!$D:$T,13,FALSE),"")</f>
        <v>H.RUGFL_STR0005_RPS0003NAVNAV</v>
      </c>
      <c r="T70" s="104" t="str">
        <f t="shared" si="4"/>
        <v>H.RUGFL_STR0005_RPS0003NAVNAV_XL</v>
      </c>
      <c r="U70" s="105">
        <v>8683711001027</v>
      </c>
      <c r="V70" s="107" t="str" cm="1">
        <f t="array" ref="V70">_xlfn.TEXTJOIN(";", TRUE, _xlfn.UNIQUE(_xlfn._xlws.FILTER(P$3:P$10029, C$3:C$10029=C70)))</f>
        <v>BLACK;NAVY;BORDEAUX;GREEN;ELECTRIC BLUE</v>
      </c>
      <c r="W70" s="107" t="str" cm="1">
        <f t="array" ref="W70">_xlfn.TEXTJOIN(";", TRUE, _xlfn.UNIQUE(_xlfn._xlws.FILTER(F$3:F$10029, C$3:C$10029=C70)))</f>
        <v>S;M;L;XL</v>
      </c>
      <c r="X70" s="101" t="str">
        <f>IF(E70&gt;0,+VLOOKUP($E70,'CODE GENERATOR'!$D:$AC,19,FALSE),0)</f>
        <v>2402_S01_33780</v>
      </c>
      <c r="Y70" s="101" t="str">
        <f>IF(E70&gt;0,+VLOOKUP($E70,'CODE GENERATOR'!$D:$AC,20,FALSE),0)</f>
        <v>2402_S01_33782</v>
      </c>
      <c r="Z70" s="101" t="str">
        <f>IF(E70&gt;0,+VLOOKUP($E70,'CODE GENERATOR'!$D:$AC,21,FALSE),0)</f>
        <v>2402_S01_33783</v>
      </c>
      <c r="AA70" s="101" t="str">
        <f>IF(E70&gt;0,+VLOOKUP($E70,'CODE GENERATOR'!$D:$AC,22,FALSE),0)</f>
        <v>2402_S01_33784</v>
      </c>
      <c r="AB70" s="101" t="str">
        <f>IF(E70&gt;0,+VLOOKUP($E70,'CODE GENERATOR'!$D:$AC,23,FALSE),0)</f>
        <v>2402_S01_33787</v>
      </c>
      <c r="AC70" s="101" t="str">
        <f>IF(E70&gt;0,+VLOOKUP($E70,'CODE GENERATOR'!$D:$AC,24,FALSE),0)</f>
        <v>2402_S01_33788</v>
      </c>
      <c r="AD70" s="101" t="str">
        <f>IF(E70&gt;0,+VLOOKUP($E70,'CODE GENERATOR'!$D:$AC,25,FALSE),0)</f>
        <v/>
      </c>
      <c r="AE70" s="101" t="str">
        <f>IF(E70&gt;0,+VLOOKUP($E70,'CODE GENERATOR'!$D:$AC,26,FALSE),0)</f>
        <v/>
      </c>
      <c r="AF70" s="149" t="str">
        <f>IF($C70&gt;0,$C70&amp;" "&amp;$P70&amp;" "&amp;+VLOOKUP($C70,'STYLE NAMES'!$B:$AC,10,FALSE),"""")</f>
        <v>ALASKA NAVY WINTER STABLE RUG</v>
      </c>
      <c r="AG70" s="101" t="str">
        <f>"Enjoy our "&amp;(AF70)&amp;"; "&amp;IF(C70&gt;0,+VLOOKUP($C70,'STYLE NAMES'!$B:$AC,11,FALSE),"")</f>
        <v>Enjoy our ALASKA NAVY WINTER STABLE RUG; Winter Stable Rug - 300 GR.
Thanks to its quality and high-tech components, our winter rugs will keep your horse extra warm in the stable. Not to mention the elegant look!</v>
      </c>
      <c r="AH70" s="101" t="str">
        <f>IF(C70&gt;0,+VLOOKUP($C70,'STYLE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70" s="101" t="str">
        <f>IF(C70&gt;0,+VLOOKUP($C70,'STYLE NAMES'!$B:$AC,13,FALSE),"")</f>
        <v>Industrial washing is recommended</v>
      </c>
      <c r="AJ70" s="149" t="str">
        <f>IF($C70&gt;0,$C70&amp;" "&amp;$P70&amp;" "&amp;+VLOOKUP($C70,'STYLE NAMES'!$B:$AC,14,FALSE),"""")</f>
        <v>ALASKA NAVY KIŞLIK AHIR BLANKETİ</v>
      </c>
      <c r="AK70" s="149" t="str">
        <f>"Cavalier SanMarco tarafından tasarlanan "&amp;(AJ70)&amp;"; "&amp;IF(C70&gt;0,+VLOOKUP($C70,'STYLE NAMES'!$B:$AC,15,FALSE),"")</f>
        <v>Cavalier SanMarco tarafından tasarlanan ALASKA NAVY KIŞLIK AHIR BLANKETİ; Kışlık Ahır Blanketi - 300 GR
Kaliteli ve yüksek teknik özellikli materyalleri ile Ahır Blanketlerimiz atınızı box içinde extra sıcak ve şık tutacak</v>
      </c>
      <c r="AL70" s="149" t="str">
        <f>IF(C70&gt;0,+VLOOKUP($C70,'STYLE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70" s="149" t="str">
        <f>IF(C70&gt;0,+VLOOKUP($C70,'STYLE NAMES'!$B:$AC,17,FALSE),"")</f>
        <v>Endüstriyel yıkama tavsiye edilir</v>
      </c>
      <c r="AN70" s="149" t="str">
        <f>IF($C70&gt;0,$C70&amp;" "&amp;$P70&amp;" "&amp;+VLOOKUP($C70,'STYLE NAMES'!$B:$AC,18,FALSE),"""")</f>
        <v>ALASKA NAVY COPERTA DA BOX INVERNALE</v>
      </c>
      <c r="AO70" s="101" t="str">
        <f>"Disegnato da Cavalier SanMarco "&amp;(AN70)&amp;"; "&amp;IF(C70&gt;0,+VLOOKUP($C70,'STYLE NAMES'!$B:$AC,19,FALSE),"")</f>
        <v>Disegnato da Cavalier SanMarco ALASKA NAVY COPERTA DA BOX INVERNALE; Coperta invernale da box - 300 GR
Grazie alla sua qualità e ai suoi componenti high-tech, le nostre coperte invernali manterranno il tuo cavallo extra caldo nella stalla con un elegante aspetto!</v>
      </c>
      <c r="AP70" s="101" t="str">
        <f>IF(C70&gt;0,+VLOOKUP($C70,'STYLE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70" s="101" t="str">
        <f>IF(C70&gt;0,+VLOOKUP($C70,'STYLE NAMES'!$B:$AC,21,FALSE),"")</f>
        <v>Si consiglia il lavaggio industriale</v>
      </c>
      <c r="AR70" s="101">
        <f>IF(D70&gt;0,+VLOOKUP($C70,'STYLE NAMES'!$B:$AC,22,FALSE),"")</f>
        <v>0</v>
      </c>
      <c r="AS70" s="101">
        <f>IF(E70&gt;0,+VLOOKUP($C70,'STYLE NAMES'!$B:$AC,23,FALSE),"")</f>
        <v>0</v>
      </c>
      <c r="AT70" s="101">
        <f>IF(F70&gt;0,+VLOOKUP($C70,'STYLE NAMES'!$B:$AC,24,FALSE),"")</f>
        <v>0</v>
      </c>
      <c r="AU70" s="101">
        <f>IF(G70&gt;0,+VLOOKUP($C70,'STYLE NAMES'!$B:$AC,25,FALSE),"")</f>
        <v>0</v>
      </c>
      <c r="AV70" s="101">
        <f>+VLOOKUP($S70,'CODE GENERATOR'!$P:$AM,15,FALSE)</f>
        <v>0</v>
      </c>
      <c r="AW70" s="101">
        <f>+VLOOKUP($S70,'CODE GENERATOR'!$P:$AM,16,FALSE)</f>
        <v>0</v>
      </c>
      <c r="AX70" s="101">
        <f>+VLOOKUP($S70,'CODE GENERATOR'!$P:$AM,17,FALSE)</f>
        <v>0</v>
      </c>
      <c r="AY70" s="101">
        <f>+VLOOKUP($S70,'CODE GENERATOR'!$P:$AM,18,FALSE)</f>
        <v>0</v>
      </c>
      <c r="AZ70" s="101">
        <f>+VLOOKUP($S70,'CODE GENERATOR'!$P:$AM,19,FALSE)</f>
        <v>0</v>
      </c>
      <c r="BA70" s="101">
        <f>+VLOOKUP($S70,'CODE GENERATOR'!$P:$AM,20,FALSE)</f>
        <v>0</v>
      </c>
      <c r="BB70" s="101">
        <f>+VLOOKUP($S70,'CODE GENERATOR'!$P:$AM,21,FALSE)</f>
        <v>0</v>
      </c>
      <c r="BC70" s="101">
        <f>+VLOOKUP($S70,'CODE GENERATOR'!$P:$AM,22,FALSE)</f>
        <v>0</v>
      </c>
      <c r="BD70" s="101">
        <f>+VLOOKUP($S70,'CODE GENERATOR'!$P:$AM,23,FALSE)</f>
        <v>0</v>
      </c>
      <c r="BE70" s="101">
        <f>+VLOOKUP($S70,'CODE GENERATOR'!$P:$AM,24,FALSE)</f>
        <v>0</v>
      </c>
      <c r="BF70" s="101">
        <f>IF(C70&gt;0,+VLOOKUP(G70,'CATEGORY ID'!$A$1:$L$118,3,FALSE),"")</f>
        <v>5</v>
      </c>
      <c r="BG70" s="101">
        <f>IF(C70&gt;0,+VLOOKUP(H70,'CATEGORY ID'!$D$1:$L$118,3,FALSE),"")</f>
        <v>5</v>
      </c>
      <c r="BH70" s="101">
        <f>IF(C70&gt;0,+VLOOKUP((+H70&amp;I70),'CATEGORY ID'!$H$1:$I$121,2,FALSE),"")</f>
        <v>59</v>
      </c>
      <c r="BJ70" s="101">
        <f>IF(C70&gt;0,IF(COUNTIF('CATEGORY ID'!$K$1:$K$121,+H70&amp;K70) &gt; 0, +VLOOKUP(+H70&amp;K70,'CATEGORY ID'!$K$1:$L$121,2,FALSE),""),"")</f>
        <v>63</v>
      </c>
      <c r="BK70" s="101" t="str">
        <f>IF(C70&gt;0,IF(COUNTIF('CATEGORY ID'!$K$124:$K$165, +VLOOKUP(C70,'STYLE NAMES'!$B:$AE,30,FALSE)) &gt; 0, +VLOOKUP(VLOOKUP(C70,'STYLE NAMES'!$B:$AE,30,FALSE),'CATEGORY ID'!K:M,2,FALSE),""),"")</f>
        <v/>
      </c>
      <c r="BR70" s="101" t="str" cm="1">
        <f t="array" ref="BR70">IF(C70&gt;0,_xlfn.TEXTJOIN(";", TRUE,_xlfn.UNIQUE(_xlfn._xlws.FILTER(BF70:BQ70,(BF70:BQ70&gt;0)),TRUE,FALSE)),"")&amp;";"&amp;BS70</f>
        <v>5;59;63;</v>
      </c>
      <c r="BU70" s="106">
        <f>IF(C70&gt;0,+VLOOKUP($C70,'STYLE NAMES'!$B:$AC,26,FALSE),"")</f>
        <v>249.9</v>
      </c>
      <c r="BV70" s="106">
        <f>IF(C70&gt;0,+VLOOKUP($C70,'STYLE NAMES'!$B:$AC,27,FALSE),"")</f>
        <v>13740</v>
      </c>
      <c r="BW70" s="106">
        <f>IF(C70&gt;0,+VLOOKUP($C70,'STYLE NAMES'!$B:$AC,28,FALSE),"")</f>
        <v>287.38499999999999</v>
      </c>
      <c r="BY70"/>
      <c r="BZ70" s="101">
        <v>99</v>
      </c>
      <c r="CA70" s="137">
        <f t="shared" si="7"/>
        <v>1</v>
      </c>
      <c r="CB70" s="137">
        <f>+VLOOKUP(C70,'[2]STYLES &amp; MODELS MATRIX'!$A:$G,7,FALSE)</f>
        <v>0</v>
      </c>
      <c r="CC70" s="137" t="str">
        <f>+VLOOKUP(C70,'[1]STYLES &amp; SIZE CHARTS'!$A:$H,8,FALSE)</f>
        <v>HP-RUGS1</v>
      </c>
      <c r="CD70" s="137"/>
      <c r="CE70" s="205"/>
      <c r="CF70" s="141"/>
    </row>
    <row r="71" spans="1:84" s="101" customFormat="1" ht="12" customHeight="1" x14ac:dyDescent="0.2">
      <c r="A71" s="102">
        <f t="shared" si="5"/>
        <v>8683711001058</v>
      </c>
      <c r="B71" s="101" t="s">
        <v>2267</v>
      </c>
      <c r="C71" s="101" t="s">
        <v>86</v>
      </c>
      <c r="D71" s="101" t="s">
        <v>87</v>
      </c>
      <c r="E71" s="203" t="s">
        <v>2270</v>
      </c>
      <c r="F71" s="101" t="s">
        <v>785</v>
      </c>
      <c r="G71" s="101" t="str">
        <f>IF(C71&gt;0,+VLOOKUP($C71,'STYLE NAMES'!$B:$AC,4,FALSE),"")</f>
        <v>HORSE</v>
      </c>
      <c r="H71" s="101" t="str">
        <f>IF(C71&gt;0,+VLOOKUP($C71,'STYLE NAMES'!$B:$AC,5,FALSE),"")</f>
        <v>HORSE</v>
      </c>
      <c r="I71" s="101" t="str">
        <f>IF(C71&gt;0,+VLOOKUP($C71,'STYLE NAMES'!$B:$AC,6,FALSE),"")</f>
        <v>RUGS</v>
      </c>
      <c r="J71" s="101" t="str">
        <f>IF(C71&gt;0,+VLOOKUP($C71,'STYLE NAMES'!$B:$AC,7,FALSE),"")</f>
        <v>FULL</v>
      </c>
      <c r="K71" s="101" t="str">
        <f>IF(C71&gt;0,+VLOOKUP($C71,'STYLE NAMES'!$B:$AC,8,FALSE),"")</f>
        <v>STABLE RUGS</v>
      </c>
      <c r="L71" s="101" t="str">
        <f>IF(E71&gt;0,+VLOOKUP($E71,'CODE GENERATOR'!$D:$T,3,FALSE),"")</f>
        <v>W</v>
      </c>
      <c r="M71" s="101" t="str">
        <f>IF(E71&gt;0,+VLOOKUP($E71,'CODE GENERATOR'!$D:$T,4,FALSE),"")</f>
        <v>RAINPROOF SHELL</v>
      </c>
      <c r="N71" s="101" t="str">
        <f>IF(E71&gt;0,+VLOOKUP($E71,'CODE GENERATOR'!$D:$T,6,FALSE),"")</f>
        <v>BORDEAUX</v>
      </c>
      <c r="O71" s="101" t="str">
        <f>IF(E71&gt;0,+VLOOKUP($E71,'CODE GENERATOR'!$D:$T,7,FALSE),"")</f>
        <v>BORDEAUX</v>
      </c>
      <c r="P71" s="101" t="str">
        <f t="shared" si="6"/>
        <v>BORDEAUX</v>
      </c>
      <c r="Q71" s="104" t="str">
        <f>IF(E71&gt;0,+VLOOKUP($E71,'CODE GENERATOR'!$D:$T,11,FALSE),"")</f>
        <v>H.RUGFL_STR0005</v>
      </c>
      <c r="R71" s="104" t="str">
        <f>IF(E71&gt;0,+VLOOKUP($E71,'CODE GENERATOR'!$D:$T,12,FALSE),"")</f>
        <v>RPS0003BORBOR</v>
      </c>
      <c r="S71" s="104" t="str">
        <f>IF(E71&gt;0,+VLOOKUP($E71,'CODE GENERATOR'!$D:$T,13,FALSE),"")</f>
        <v>H.RUGFL_STR0005_RPS0003BORBOR</v>
      </c>
      <c r="T71" s="104" t="str">
        <f t="shared" si="4"/>
        <v>H.RUGFL_STR0005_RPS0003BORBOR_S</v>
      </c>
      <c r="U71" s="105">
        <v>8683711001058</v>
      </c>
      <c r="V71" s="107" t="str" cm="1">
        <f t="array" ref="V71">_xlfn.TEXTJOIN(";", TRUE, _xlfn.UNIQUE(_xlfn._xlws.FILTER(P$3:P$10029, C$3:C$10029=C71)))</f>
        <v>BLACK;NAVY;BORDEAUX;GREEN;ELECTRIC BLUE</v>
      </c>
      <c r="W71" s="107" t="str" cm="1">
        <f t="array" ref="W71">_xlfn.TEXTJOIN(";", TRUE, _xlfn.UNIQUE(_xlfn._xlws.FILTER(F$3:F$10029, C$3:C$10029=C71)))</f>
        <v>S;M;L;XL</v>
      </c>
      <c r="X71" s="101" t="str">
        <f>IF(E71&gt;0,+VLOOKUP($E71,'CODE GENERATOR'!$D:$AC,19,FALSE),0)</f>
        <v>2402_S01_33791</v>
      </c>
      <c r="Y71" s="101" t="str">
        <f>IF(E71&gt;0,+VLOOKUP($E71,'CODE GENERATOR'!$D:$AC,20,FALSE),0)</f>
        <v>2402_S01_33792</v>
      </c>
      <c r="Z71" s="101" t="str">
        <f>IF(E71&gt;0,+VLOOKUP($E71,'CODE GENERATOR'!$D:$AC,21,FALSE),0)</f>
        <v>2402_S01_33793</v>
      </c>
      <c r="AA71" s="101" t="str">
        <f>IF(E71&gt;0,+VLOOKUP($E71,'CODE GENERATOR'!$D:$AC,22,FALSE),0)</f>
        <v>2402_S01_33796</v>
      </c>
      <c r="AB71" s="101" t="str">
        <f>IF(E71&gt;0,+VLOOKUP($E71,'CODE GENERATOR'!$D:$AC,23,FALSE),0)</f>
        <v>2402_S01_33798</v>
      </c>
      <c r="AC71" s="101" t="str">
        <f>IF(E71&gt;0,+VLOOKUP($E71,'CODE GENERATOR'!$D:$AC,24,FALSE),0)</f>
        <v>2402_S01_33794</v>
      </c>
      <c r="AD71" s="101" t="str">
        <f>IF(E71&gt;0,+VLOOKUP($E71,'CODE GENERATOR'!$D:$AC,25,FALSE),0)</f>
        <v/>
      </c>
      <c r="AE71" s="101" t="str">
        <f>IF(E71&gt;0,+VLOOKUP($E71,'CODE GENERATOR'!$D:$AC,26,FALSE),0)</f>
        <v/>
      </c>
      <c r="AF71" s="149" t="str">
        <f>IF($C71&gt;0,$C71&amp;" "&amp;$P71&amp;" "&amp;+VLOOKUP($C71,'STYLE NAMES'!$B:$AC,10,FALSE),"""")</f>
        <v>ALASKA BORDEAUX WINTER STABLE RUG</v>
      </c>
      <c r="AG71" s="101" t="str">
        <f>"Enjoy our "&amp;(AF71)&amp;"; "&amp;IF(C71&gt;0,+VLOOKUP($C71,'STYLE NAMES'!$B:$AC,11,FALSE),"")</f>
        <v>Enjoy our ALASKA BORDEAUX WINTER STABLE RUG; Winter Stable Rug - 300 GR.
Thanks to its quality and high-tech components, our winter rugs will keep your horse extra warm in the stable. Not to mention the elegant look!</v>
      </c>
      <c r="AH71" s="101" t="str">
        <f>IF(C71&gt;0,+VLOOKUP($C71,'STYLE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71" s="101" t="str">
        <f>IF(C71&gt;0,+VLOOKUP($C71,'STYLE NAMES'!$B:$AC,13,FALSE),"")</f>
        <v>Industrial washing is recommended</v>
      </c>
      <c r="AJ71" s="149" t="str">
        <f>IF($C71&gt;0,$C71&amp;" "&amp;$P71&amp;" "&amp;+VLOOKUP($C71,'STYLE NAMES'!$B:$AC,14,FALSE),"""")</f>
        <v>ALASKA BORDEAUX KIŞLIK AHIR BLANKETİ</v>
      </c>
      <c r="AK71" s="149" t="str">
        <f>"Cavalier SanMarco tarafından tasarlanan "&amp;(AJ71)&amp;"; "&amp;IF(C71&gt;0,+VLOOKUP($C71,'STYLE NAMES'!$B:$AC,15,FALSE),"")</f>
        <v>Cavalier SanMarco tarafından tasarlanan ALASKA BORDEAUX KIŞLIK AHIR BLANKETİ; Kışlık Ahır Blanketi - 300 GR
Kaliteli ve yüksek teknik özellikli materyalleri ile Ahır Blanketlerimiz atınızı box içinde extra sıcak ve şık tutacak</v>
      </c>
      <c r="AL71" s="149" t="str">
        <f>IF(C71&gt;0,+VLOOKUP($C71,'STYLE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71" s="149" t="str">
        <f>IF(C71&gt;0,+VLOOKUP($C71,'STYLE NAMES'!$B:$AC,17,FALSE),"")</f>
        <v>Endüstriyel yıkama tavsiye edilir</v>
      </c>
      <c r="AN71" s="149" t="str">
        <f>IF($C71&gt;0,$C71&amp;" "&amp;$P71&amp;" "&amp;+VLOOKUP($C71,'STYLE NAMES'!$B:$AC,18,FALSE),"""")</f>
        <v>ALASKA BORDEAUX COPERTA DA BOX INVERNALE</v>
      </c>
      <c r="AO71" s="101" t="str">
        <f>"Disegnato da Cavalier SanMarco "&amp;(AN71)&amp;"; "&amp;IF(C71&gt;0,+VLOOKUP($C71,'STYLE NAMES'!$B:$AC,19,FALSE),"")</f>
        <v>Disegnato da Cavalier SanMarco ALASKA BORDEAUX COPERTA DA BOX INVERNALE; Coperta invernale da box - 300 GR
Grazie alla sua qualità e ai suoi componenti high-tech, le nostre coperte invernali manterranno il tuo cavallo extra caldo nella stalla con un elegante aspetto!</v>
      </c>
      <c r="AP71" s="101" t="str">
        <f>IF(C71&gt;0,+VLOOKUP($C71,'STYLE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71" s="101" t="str">
        <f>IF(C71&gt;0,+VLOOKUP($C71,'STYLE NAMES'!$B:$AC,21,FALSE),"")</f>
        <v>Si consiglia il lavaggio industriale</v>
      </c>
      <c r="AR71" s="101">
        <f>IF(D71&gt;0,+VLOOKUP($C71,'STYLE NAMES'!$B:$AC,22,FALSE),"")</f>
        <v>0</v>
      </c>
      <c r="AS71" s="101">
        <f>IF(E71&gt;0,+VLOOKUP($C71,'STYLE NAMES'!$B:$AC,23,FALSE),"")</f>
        <v>0</v>
      </c>
      <c r="AT71" s="101">
        <f>IF(F71&gt;0,+VLOOKUP($C71,'STYLE NAMES'!$B:$AC,24,FALSE),"")</f>
        <v>0</v>
      </c>
      <c r="AU71" s="101">
        <f>IF(G71&gt;0,+VLOOKUP($C71,'STYLE NAMES'!$B:$AC,25,FALSE),"")</f>
        <v>0</v>
      </c>
      <c r="AV71" s="101">
        <f>+VLOOKUP($S71,'CODE GENERATOR'!$P:$AM,15,FALSE)</f>
        <v>0</v>
      </c>
      <c r="AW71" s="101">
        <f>+VLOOKUP($S71,'CODE GENERATOR'!$P:$AM,16,FALSE)</f>
        <v>0</v>
      </c>
      <c r="AX71" s="101">
        <f>+VLOOKUP($S71,'CODE GENERATOR'!$P:$AM,17,FALSE)</f>
        <v>0</v>
      </c>
      <c r="AY71" s="101">
        <f>+VLOOKUP($S71,'CODE GENERATOR'!$P:$AM,18,FALSE)</f>
        <v>0</v>
      </c>
      <c r="AZ71" s="101">
        <f>+VLOOKUP($S71,'CODE GENERATOR'!$P:$AM,19,FALSE)</f>
        <v>0</v>
      </c>
      <c r="BA71" s="101">
        <f>+VLOOKUP($S71,'CODE GENERATOR'!$P:$AM,20,FALSE)</f>
        <v>0</v>
      </c>
      <c r="BB71" s="101">
        <f>+VLOOKUP($S71,'CODE GENERATOR'!$P:$AM,21,FALSE)</f>
        <v>0</v>
      </c>
      <c r="BC71" s="101">
        <f>+VLOOKUP($S71,'CODE GENERATOR'!$P:$AM,22,FALSE)</f>
        <v>0</v>
      </c>
      <c r="BD71" s="101">
        <f>+VLOOKUP($S71,'CODE GENERATOR'!$P:$AM,23,FALSE)</f>
        <v>0</v>
      </c>
      <c r="BE71" s="101">
        <f>+VLOOKUP($S71,'CODE GENERATOR'!$P:$AM,24,FALSE)</f>
        <v>0</v>
      </c>
      <c r="BF71" s="101">
        <f>IF(C71&gt;0,+VLOOKUP(G71,'CATEGORY ID'!$A$1:$L$118,3,FALSE),"")</f>
        <v>5</v>
      </c>
      <c r="BG71" s="101">
        <f>IF(C71&gt;0,+VLOOKUP(H71,'CATEGORY ID'!$D$1:$L$118,3,FALSE),"")</f>
        <v>5</v>
      </c>
      <c r="BH71" s="101">
        <f>IF(C71&gt;0,+VLOOKUP((+H71&amp;I71),'CATEGORY ID'!$H$1:$I$121,2,FALSE),"")</f>
        <v>59</v>
      </c>
      <c r="BJ71" s="101">
        <f>IF(C71&gt;0,IF(COUNTIF('CATEGORY ID'!$K$1:$K$121,+H71&amp;K71) &gt; 0, +VLOOKUP(+H71&amp;K71,'CATEGORY ID'!$K$1:$L$121,2,FALSE),""),"")</f>
        <v>63</v>
      </c>
      <c r="BK71" s="101" t="str">
        <f>IF(C71&gt;0,IF(COUNTIF('CATEGORY ID'!$K$124:$K$165, +VLOOKUP(C71,'STYLE NAMES'!$B:$AE,30,FALSE)) &gt; 0, +VLOOKUP(VLOOKUP(C71,'STYLE NAMES'!$B:$AE,30,FALSE),'CATEGORY ID'!K:M,2,FALSE),""),"")</f>
        <v/>
      </c>
      <c r="BR71" s="101" t="str" cm="1">
        <f t="array" ref="BR71">IF(C71&gt;0,_xlfn.TEXTJOIN(";", TRUE,_xlfn.UNIQUE(_xlfn._xlws.FILTER(BF71:BQ71,(BF71:BQ71&gt;0)),TRUE,FALSE)),"")&amp;";"&amp;BS71</f>
        <v>5;59;63;</v>
      </c>
      <c r="BU71" s="106">
        <f>IF(C71&gt;0,+VLOOKUP($C71,'STYLE NAMES'!$B:$AC,26,FALSE),"")</f>
        <v>249.9</v>
      </c>
      <c r="BV71" s="106">
        <f>IF(C71&gt;0,+VLOOKUP($C71,'STYLE NAMES'!$B:$AC,27,FALSE),"")</f>
        <v>13740</v>
      </c>
      <c r="BW71" s="106">
        <f>IF(C71&gt;0,+VLOOKUP($C71,'STYLE NAMES'!$B:$AC,28,FALSE),"")</f>
        <v>287.38499999999999</v>
      </c>
      <c r="BY71"/>
      <c r="BZ71" s="101">
        <v>99</v>
      </c>
      <c r="CA71" s="137">
        <f t="shared" si="7"/>
        <v>1</v>
      </c>
      <c r="CB71" s="137">
        <f>+VLOOKUP(C71,'[2]STYLES &amp; MODELS MATRIX'!$A:$G,7,FALSE)</f>
        <v>0</v>
      </c>
      <c r="CC71" s="137" t="str">
        <f>+VLOOKUP(C71,'[1]STYLES &amp; SIZE CHARTS'!$A:$H,8,FALSE)</f>
        <v>HP-RUGS1</v>
      </c>
      <c r="CD71" s="137"/>
      <c r="CE71" s="205"/>
      <c r="CF71" s="141"/>
    </row>
    <row r="72" spans="1:84" s="101" customFormat="1" ht="12" customHeight="1" x14ac:dyDescent="0.2">
      <c r="A72" s="102">
        <f t="shared" si="5"/>
        <v>8683711001065</v>
      </c>
      <c r="B72" s="101" t="s">
        <v>2267</v>
      </c>
      <c r="C72" s="101" t="s">
        <v>86</v>
      </c>
      <c r="D72" s="101" t="s">
        <v>87</v>
      </c>
      <c r="E72" s="203" t="s">
        <v>2270</v>
      </c>
      <c r="F72" s="101" t="s">
        <v>2247</v>
      </c>
      <c r="G72" s="101" t="str">
        <f>IF(C72&gt;0,+VLOOKUP($C72,'STYLE NAMES'!$B:$AC,4,FALSE),"")</f>
        <v>HORSE</v>
      </c>
      <c r="H72" s="101" t="str">
        <f>IF(C72&gt;0,+VLOOKUP($C72,'STYLE NAMES'!$B:$AC,5,FALSE),"")</f>
        <v>HORSE</v>
      </c>
      <c r="I72" s="101" t="str">
        <f>IF(C72&gt;0,+VLOOKUP($C72,'STYLE NAMES'!$B:$AC,6,FALSE),"")</f>
        <v>RUGS</v>
      </c>
      <c r="J72" s="101" t="str">
        <f>IF(C72&gt;0,+VLOOKUP($C72,'STYLE NAMES'!$B:$AC,7,FALSE),"")</f>
        <v>FULL</v>
      </c>
      <c r="K72" s="101" t="str">
        <f>IF(C72&gt;0,+VLOOKUP($C72,'STYLE NAMES'!$B:$AC,8,FALSE),"")</f>
        <v>STABLE RUGS</v>
      </c>
      <c r="L72" s="101" t="str">
        <f>IF(E72&gt;0,+VLOOKUP($E72,'CODE GENERATOR'!$D:$T,3,FALSE),"")</f>
        <v>W</v>
      </c>
      <c r="M72" s="101" t="str">
        <f>IF(E72&gt;0,+VLOOKUP($E72,'CODE GENERATOR'!$D:$T,4,FALSE),"")</f>
        <v>RAINPROOF SHELL</v>
      </c>
      <c r="N72" s="101" t="str">
        <f>IF(E72&gt;0,+VLOOKUP($E72,'CODE GENERATOR'!$D:$T,6,FALSE),"")</f>
        <v>BORDEAUX</v>
      </c>
      <c r="O72" s="101" t="str">
        <f>IF(E72&gt;0,+VLOOKUP($E72,'CODE GENERATOR'!$D:$T,7,FALSE),"")</f>
        <v>BORDEAUX</v>
      </c>
      <c r="P72" s="101" t="str">
        <f t="shared" si="6"/>
        <v>BORDEAUX</v>
      </c>
      <c r="Q72" s="104" t="str">
        <f>IF(E72&gt;0,+VLOOKUP($E72,'CODE GENERATOR'!$D:$T,11,FALSE),"")</f>
        <v>H.RUGFL_STR0005</v>
      </c>
      <c r="R72" s="104" t="str">
        <f>IF(E72&gt;0,+VLOOKUP($E72,'CODE GENERATOR'!$D:$T,12,FALSE),"")</f>
        <v>RPS0003BORBOR</v>
      </c>
      <c r="S72" s="104" t="str">
        <f>IF(E72&gt;0,+VLOOKUP($E72,'CODE GENERATOR'!$D:$T,13,FALSE),"")</f>
        <v>H.RUGFL_STR0005_RPS0003BORBOR</v>
      </c>
      <c r="T72" s="104" t="str">
        <f t="shared" si="4"/>
        <v>H.RUGFL_STR0005_RPS0003BORBOR_M</v>
      </c>
      <c r="U72" s="105">
        <v>8683711001065</v>
      </c>
      <c r="V72" s="107" t="str" cm="1">
        <f t="array" ref="V72">_xlfn.TEXTJOIN(";", TRUE, _xlfn.UNIQUE(_xlfn._xlws.FILTER(P$3:P$10029, C$3:C$10029=C72)))</f>
        <v>BLACK;NAVY;BORDEAUX;GREEN;ELECTRIC BLUE</v>
      </c>
      <c r="W72" s="107" t="str" cm="1">
        <f t="array" ref="W72">_xlfn.TEXTJOIN(";", TRUE, _xlfn.UNIQUE(_xlfn._xlws.FILTER(F$3:F$10029, C$3:C$10029=C72)))</f>
        <v>S;M;L;XL</v>
      </c>
      <c r="X72" s="101" t="str">
        <f>IF(E72&gt;0,+VLOOKUP($E72,'CODE GENERATOR'!$D:$AC,19,FALSE),0)</f>
        <v>2402_S01_33791</v>
      </c>
      <c r="Y72" s="101" t="str">
        <f>IF(E72&gt;0,+VLOOKUP($E72,'CODE GENERATOR'!$D:$AC,20,FALSE),0)</f>
        <v>2402_S01_33792</v>
      </c>
      <c r="Z72" s="101" t="str">
        <f>IF(E72&gt;0,+VLOOKUP($E72,'CODE GENERATOR'!$D:$AC,21,FALSE),0)</f>
        <v>2402_S01_33793</v>
      </c>
      <c r="AA72" s="101" t="str">
        <f>IF(E72&gt;0,+VLOOKUP($E72,'CODE GENERATOR'!$D:$AC,22,FALSE),0)</f>
        <v>2402_S01_33796</v>
      </c>
      <c r="AB72" s="101" t="str">
        <f>IF(E72&gt;0,+VLOOKUP($E72,'CODE GENERATOR'!$D:$AC,23,FALSE),0)</f>
        <v>2402_S01_33798</v>
      </c>
      <c r="AC72" s="101" t="str">
        <f>IF(E72&gt;0,+VLOOKUP($E72,'CODE GENERATOR'!$D:$AC,24,FALSE),0)</f>
        <v>2402_S01_33794</v>
      </c>
      <c r="AD72" s="101" t="str">
        <f>IF(E72&gt;0,+VLOOKUP($E72,'CODE GENERATOR'!$D:$AC,25,FALSE),0)</f>
        <v/>
      </c>
      <c r="AE72" s="101" t="str">
        <f>IF(E72&gt;0,+VLOOKUP($E72,'CODE GENERATOR'!$D:$AC,26,FALSE),0)</f>
        <v/>
      </c>
      <c r="AF72" s="149" t="str">
        <f>IF($C72&gt;0,$C72&amp;" "&amp;$P72&amp;" "&amp;+VLOOKUP($C72,'STYLE NAMES'!$B:$AC,10,FALSE),"""")</f>
        <v>ALASKA BORDEAUX WINTER STABLE RUG</v>
      </c>
      <c r="AG72" s="101" t="str">
        <f>"Enjoy our "&amp;(AF72)&amp;"; "&amp;IF(C72&gt;0,+VLOOKUP($C72,'STYLE NAMES'!$B:$AC,11,FALSE),"")</f>
        <v>Enjoy our ALASKA BORDEAUX WINTER STABLE RUG; Winter Stable Rug - 300 GR.
Thanks to its quality and high-tech components, our winter rugs will keep your horse extra warm in the stable. Not to mention the elegant look!</v>
      </c>
      <c r="AH72" s="101" t="str">
        <f>IF(C72&gt;0,+VLOOKUP($C72,'STYLE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72" s="101" t="str">
        <f>IF(C72&gt;0,+VLOOKUP($C72,'STYLE NAMES'!$B:$AC,13,FALSE),"")</f>
        <v>Industrial washing is recommended</v>
      </c>
      <c r="AJ72" s="149" t="str">
        <f>IF($C72&gt;0,$C72&amp;" "&amp;$P72&amp;" "&amp;+VLOOKUP($C72,'STYLE NAMES'!$B:$AC,14,FALSE),"""")</f>
        <v>ALASKA BORDEAUX KIŞLIK AHIR BLANKETİ</v>
      </c>
      <c r="AK72" s="149" t="str">
        <f>"Cavalier SanMarco tarafından tasarlanan "&amp;(AJ72)&amp;"; "&amp;IF(C72&gt;0,+VLOOKUP($C72,'STYLE NAMES'!$B:$AC,15,FALSE),"")</f>
        <v>Cavalier SanMarco tarafından tasarlanan ALASKA BORDEAUX KIŞLIK AHIR BLANKETİ; Kışlık Ahır Blanketi - 300 GR
Kaliteli ve yüksek teknik özellikli materyalleri ile Ahır Blanketlerimiz atınızı box içinde extra sıcak ve şık tutacak</v>
      </c>
      <c r="AL72" s="149" t="str">
        <f>IF(C72&gt;0,+VLOOKUP($C72,'STYLE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72" s="149" t="str">
        <f>IF(C72&gt;0,+VLOOKUP($C72,'STYLE NAMES'!$B:$AC,17,FALSE),"")</f>
        <v>Endüstriyel yıkama tavsiye edilir</v>
      </c>
      <c r="AN72" s="149" t="str">
        <f>IF($C72&gt;0,$C72&amp;" "&amp;$P72&amp;" "&amp;+VLOOKUP($C72,'STYLE NAMES'!$B:$AC,18,FALSE),"""")</f>
        <v>ALASKA BORDEAUX COPERTA DA BOX INVERNALE</v>
      </c>
      <c r="AO72" s="101" t="str">
        <f>"Disegnato da Cavalier SanMarco "&amp;(AN72)&amp;"; "&amp;IF(C72&gt;0,+VLOOKUP($C72,'STYLE NAMES'!$B:$AC,19,FALSE),"")</f>
        <v>Disegnato da Cavalier SanMarco ALASKA BORDEAUX COPERTA DA BOX INVERNALE; Coperta invernale da box - 300 GR
Grazie alla sua qualità e ai suoi componenti high-tech, le nostre coperte invernali manterranno il tuo cavallo extra caldo nella stalla con un elegante aspetto!</v>
      </c>
      <c r="AP72" s="101" t="str">
        <f>IF(C72&gt;0,+VLOOKUP($C72,'STYLE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72" s="101" t="str">
        <f>IF(C72&gt;0,+VLOOKUP($C72,'STYLE NAMES'!$B:$AC,21,FALSE),"")</f>
        <v>Si consiglia il lavaggio industriale</v>
      </c>
      <c r="AR72" s="101">
        <f>IF(D72&gt;0,+VLOOKUP($C72,'STYLE NAMES'!$B:$AC,22,FALSE),"")</f>
        <v>0</v>
      </c>
      <c r="AS72" s="101">
        <f>IF(E72&gt;0,+VLOOKUP($C72,'STYLE NAMES'!$B:$AC,23,FALSE),"")</f>
        <v>0</v>
      </c>
      <c r="AT72" s="101">
        <f>IF(F72&gt;0,+VLOOKUP($C72,'STYLE NAMES'!$B:$AC,24,FALSE),"")</f>
        <v>0</v>
      </c>
      <c r="AU72" s="101">
        <f>IF(G72&gt;0,+VLOOKUP($C72,'STYLE NAMES'!$B:$AC,25,FALSE),"")</f>
        <v>0</v>
      </c>
      <c r="AV72" s="101">
        <f>+VLOOKUP($S72,'CODE GENERATOR'!$P:$AM,15,FALSE)</f>
        <v>0</v>
      </c>
      <c r="AW72" s="101">
        <f>+VLOOKUP($S72,'CODE GENERATOR'!$P:$AM,16,FALSE)</f>
        <v>0</v>
      </c>
      <c r="AX72" s="101">
        <f>+VLOOKUP($S72,'CODE GENERATOR'!$P:$AM,17,FALSE)</f>
        <v>0</v>
      </c>
      <c r="AY72" s="101">
        <f>+VLOOKUP($S72,'CODE GENERATOR'!$P:$AM,18,FALSE)</f>
        <v>0</v>
      </c>
      <c r="AZ72" s="101">
        <f>+VLOOKUP($S72,'CODE GENERATOR'!$P:$AM,19,FALSE)</f>
        <v>0</v>
      </c>
      <c r="BA72" s="101">
        <f>+VLOOKUP($S72,'CODE GENERATOR'!$P:$AM,20,FALSE)</f>
        <v>0</v>
      </c>
      <c r="BB72" s="101">
        <f>+VLOOKUP($S72,'CODE GENERATOR'!$P:$AM,21,FALSE)</f>
        <v>0</v>
      </c>
      <c r="BC72" s="101">
        <f>+VLOOKUP($S72,'CODE GENERATOR'!$P:$AM,22,FALSE)</f>
        <v>0</v>
      </c>
      <c r="BD72" s="101">
        <f>+VLOOKUP($S72,'CODE GENERATOR'!$P:$AM,23,FALSE)</f>
        <v>0</v>
      </c>
      <c r="BE72" s="101">
        <f>+VLOOKUP($S72,'CODE GENERATOR'!$P:$AM,24,FALSE)</f>
        <v>0</v>
      </c>
      <c r="BF72" s="101">
        <f>IF(C72&gt;0,+VLOOKUP(G72,'CATEGORY ID'!$A$1:$L$118,3,FALSE),"")</f>
        <v>5</v>
      </c>
      <c r="BG72" s="101">
        <f>IF(C72&gt;0,+VLOOKUP(H72,'CATEGORY ID'!$D$1:$L$118,3,FALSE),"")</f>
        <v>5</v>
      </c>
      <c r="BH72" s="101">
        <f>IF(C72&gt;0,+VLOOKUP((+H72&amp;I72),'CATEGORY ID'!$H$1:$I$121,2,FALSE),"")</f>
        <v>59</v>
      </c>
      <c r="BJ72" s="101">
        <f>IF(C72&gt;0,IF(COUNTIF('CATEGORY ID'!$K$1:$K$121,+H72&amp;K72) &gt; 0, +VLOOKUP(+H72&amp;K72,'CATEGORY ID'!$K$1:$L$121,2,FALSE),""),"")</f>
        <v>63</v>
      </c>
      <c r="BK72" s="101" t="str">
        <f>IF(C72&gt;0,IF(COUNTIF('CATEGORY ID'!$K$124:$K$165, +VLOOKUP(C72,'STYLE NAMES'!$B:$AE,30,FALSE)) &gt; 0, +VLOOKUP(VLOOKUP(C72,'STYLE NAMES'!$B:$AE,30,FALSE),'CATEGORY ID'!K:M,2,FALSE),""),"")</f>
        <v/>
      </c>
      <c r="BR72" s="101" t="str" cm="1">
        <f t="array" ref="BR72">IF(C72&gt;0,_xlfn.TEXTJOIN(";", TRUE,_xlfn.UNIQUE(_xlfn._xlws.FILTER(BF72:BQ72,(BF72:BQ72&gt;0)),TRUE,FALSE)),"")&amp;";"&amp;BS72</f>
        <v>5;59;63;</v>
      </c>
      <c r="BU72" s="106">
        <f>IF(C72&gt;0,+VLOOKUP($C72,'STYLE NAMES'!$B:$AC,26,FALSE),"")</f>
        <v>249.9</v>
      </c>
      <c r="BV72" s="106">
        <f>IF(C72&gt;0,+VLOOKUP($C72,'STYLE NAMES'!$B:$AC,27,FALSE),"")</f>
        <v>13740</v>
      </c>
      <c r="BW72" s="106">
        <f>IF(C72&gt;0,+VLOOKUP($C72,'STYLE NAMES'!$B:$AC,28,FALSE),"")</f>
        <v>287.38499999999999</v>
      </c>
      <c r="BY72"/>
      <c r="BZ72" s="101">
        <v>99</v>
      </c>
      <c r="CA72" s="137">
        <f t="shared" si="7"/>
        <v>1</v>
      </c>
      <c r="CB72" s="137">
        <f>+VLOOKUP(C72,'[2]STYLES &amp; MODELS MATRIX'!$A:$G,7,FALSE)</f>
        <v>0</v>
      </c>
      <c r="CC72" s="137" t="str">
        <f>+VLOOKUP(C72,'[1]STYLES &amp; SIZE CHARTS'!$A:$H,8,FALSE)</f>
        <v>HP-RUGS1</v>
      </c>
      <c r="CD72" s="137"/>
      <c r="CE72" s="205"/>
      <c r="CF72" s="141"/>
    </row>
    <row r="73" spans="1:84" s="101" customFormat="1" ht="12" customHeight="1" x14ac:dyDescent="0.2">
      <c r="A73" s="102">
        <f t="shared" si="5"/>
        <v>8683711001072</v>
      </c>
      <c r="B73" s="101" t="s">
        <v>2267</v>
      </c>
      <c r="C73" s="101" t="s">
        <v>86</v>
      </c>
      <c r="D73" s="101" t="s">
        <v>87</v>
      </c>
      <c r="E73" s="203" t="s">
        <v>2270</v>
      </c>
      <c r="F73" s="101" t="s">
        <v>2248</v>
      </c>
      <c r="G73" s="101" t="str">
        <f>IF(C73&gt;0,+VLOOKUP($C73,'STYLE NAMES'!$B:$AC,4,FALSE),"")</f>
        <v>HORSE</v>
      </c>
      <c r="H73" s="101" t="str">
        <f>IF(C73&gt;0,+VLOOKUP($C73,'STYLE NAMES'!$B:$AC,5,FALSE),"")</f>
        <v>HORSE</v>
      </c>
      <c r="I73" s="101" t="str">
        <f>IF(C73&gt;0,+VLOOKUP($C73,'STYLE NAMES'!$B:$AC,6,FALSE),"")</f>
        <v>RUGS</v>
      </c>
      <c r="J73" s="101" t="str">
        <f>IF(C73&gt;0,+VLOOKUP($C73,'STYLE NAMES'!$B:$AC,7,FALSE),"")</f>
        <v>FULL</v>
      </c>
      <c r="K73" s="101" t="str">
        <f>IF(C73&gt;0,+VLOOKUP($C73,'STYLE NAMES'!$B:$AC,8,FALSE),"")</f>
        <v>STABLE RUGS</v>
      </c>
      <c r="L73" s="101" t="str">
        <f>IF(E73&gt;0,+VLOOKUP($E73,'CODE GENERATOR'!$D:$T,3,FALSE),"")</f>
        <v>W</v>
      </c>
      <c r="M73" s="101" t="str">
        <f>IF(E73&gt;0,+VLOOKUP($E73,'CODE GENERATOR'!$D:$T,4,FALSE),"")</f>
        <v>RAINPROOF SHELL</v>
      </c>
      <c r="N73" s="101" t="str">
        <f>IF(E73&gt;0,+VLOOKUP($E73,'CODE GENERATOR'!$D:$T,6,FALSE),"")</f>
        <v>BORDEAUX</v>
      </c>
      <c r="O73" s="101" t="str">
        <f>IF(E73&gt;0,+VLOOKUP($E73,'CODE GENERATOR'!$D:$T,7,FALSE),"")</f>
        <v>BORDEAUX</v>
      </c>
      <c r="P73" s="101" t="str">
        <f t="shared" si="6"/>
        <v>BORDEAUX</v>
      </c>
      <c r="Q73" s="104" t="str">
        <f>IF(E73&gt;0,+VLOOKUP($E73,'CODE GENERATOR'!$D:$T,11,FALSE),"")</f>
        <v>H.RUGFL_STR0005</v>
      </c>
      <c r="R73" s="104" t="str">
        <f>IF(E73&gt;0,+VLOOKUP($E73,'CODE GENERATOR'!$D:$T,12,FALSE),"")</f>
        <v>RPS0003BORBOR</v>
      </c>
      <c r="S73" s="104" t="str">
        <f>IF(E73&gt;0,+VLOOKUP($E73,'CODE GENERATOR'!$D:$T,13,FALSE),"")</f>
        <v>H.RUGFL_STR0005_RPS0003BORBOR</v>
      </c>
      <c r="T73" s="104" t="str">
        <f t="shared" si="4"/>
        <v>H.RUGFL_STR0005_RPS0003BORBOR_L</v>
      </c>
      <c r="U73" s="105">
        <v>8683711001072</v>
      </c>
      <c r="V73" s="107" t="str" cm="1">
        <f t="array" ref="V73">_xlfn.TEXTJOIN(";", TRUE, _xlfn.UNIQUE(_xlfn._xlws.FILTER(P$3:P$10029, C$3:C$10029=C73)))</f>
        <v>BLACK;NAVY;BORDEAUX;GREEN;ELECTRIC BLUE</v>
      </c>
      <c r="W73" s="107" t="str" cm="1">
        <f t="array" ref="W73">_xlfn.TEXTJOIN(";", TRUE, _xlfn.UNIQUE(_xlfn._xlws.FILTER(F$3:F$10029, C$3:C$10029=C73)))</f>
        <v>S;M;L;XL</v>
      </c>
      <c r="X73" s="101" t="str">
        <f>IF(E73&gt;0,+VLOOKUP($E73,'CODE GENERATOR'!$D:$AC,19,FALSE),0)</f>
        <v>2402_S01_33791</v>
      </c>
      <c r="Y73" s="101" t="str">
        <f>IF(E73&gt;0,+VLOOKUP($E73,'CODE GENERATOR'!$D:$AC,20,FALSE),0)</f>
        <v>2402_S01_33792</v>
      </c>
      <c r="Z73" s="101" t="str">
        <f>IF(E73&gt;0,+VLOOKUP($E73,'CODE GENERATOR'!$D:$AC,21,FALSE),0)</f>
        <v>2402_S01_33793</v>
      </c>
      <c r="AA73" s="101" t="str">
        <f>IF(E73&gt;0,+VLOOKUP($E73,'CODE GENERATOR'!$D:$AC,22,FALSE),0)</f>
        <v>2402_S01_33796</v>
      </c>
      <c r="AB73" s="101" t="str">
        <f>IF(E73&gt;0,+VLOOKUP($E73,'CODE GENERATOR'!$D:$AC,23,FALSE),0)</f>
        <v>2402_S01_33798</v>
      </c>
      <c r="AC73" s="101" t="str">
        <f>IF(E73&gt;0,+VLOOKUP($E73,'CODE GENERATOR'!$D:$AC,24,FALSE),0)</f>
        <v>2402_S01_33794</v>
      </c>
      <c r="AD73" s="101" t="str">
        <f>IF(E73&gt;0,+VLOOKUP($E73,'CODE GENERATOR'!$D:$AC,25,FALSE),0)</f>
        <v/>
      </c>
      <c r="AE73" s="101" t="str">
        <f>IF(E73&gt;0,+VLOOKUP($E73,'CODE GENERATOR'!$D:$AC,26,FALSE),0)</f>
        <v/>
      </c>
      <c r="AF73" s="149" t="str">
        <f>IF($C73&gt;0,$C73&amp;" "&amp;$P73&amp;" "&amp;+VLOOKUP($C73,'STYLE NAMES'!$B:$AC,10,FALSE),"""")</f>
        <v>ALASKA BORDEAUX WINTER STABLE RUG</v>
      </c>
      <c r="AG73" s="101" t="str">
        <f>"Enjoy our "&amp;(AF73)&amp;"; "&amp;IF(C73&gt;0,+VLOOKUP($C73,'STYLE NAMES'!$B:$AC,11,FALSE),"")</f>
        <v>Enjoy our ALASKA BORDEAUX WINTER STABLE RUG; Winter Stable Rug - 300 GR.
Thanks to its quality and high-tech components, our winter rugs will keep your horse extra warm in the stable. Not to mention the elegant look!</v>
      </c>
      <c r="AH73" s="101" t="str">
        <f>IF(C73&gt;0,+VLOOKUP($C73,'STYLE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73" s="101" t="str">
        <f>IF(C73&gt;0,+VLOOKUP($C73,'STYLE NAMES'!$B:$AC,13,FALSE),"")</f>
        <v>Industrial washing is recommended</v>
      </c>
      <c r="AJ73" s="149" t="str">
        <f>IF($C73&gt;0,$C73&amp;" "&amp;$P73&amp;" "&amp;+VLOOKUP($C73,'STYLE NAMES'!$B:$AC,14,FALSE),"""")</f>
        <v>ALASKA BORDEAUX KIŞLIK AHIR BLANKETİ</v>
      </c>
      <c r="AK73" s="149" t="str">
        <f>"Cavalier SanMarco tarafından tasarlanan "&amp;(AJ73)&amp;"; "&amp;IF(C73&gt;0,+VLOOKUP($C73,'STYLE NAMES'!$B:$AC,15,FALSE),"")</f>
        <v>Cavalier SanMarco tarafından tasarlanan ALASKA BORDEAUX KIŞLIK AHIR BLANKETİ; Kışlık Ahır Blanketi - 300 GR
Kaliteli ve yüksek teknik özellikli materyalleri ile Ahır Blanketlerimiz atınızı box içinde extra sıcak ve şık tutacak</v>
      </c>
      <c r="AL73" s="149" t="str">
        <f>IF(C73&gt;0,+VLOOKUP($C73,'STYLE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73" s="149" t="str">
        <f>IF(C73&gt;0,+VLOOKUP($C73,'STYLE NAMES'!$B:$AC,17,FALSE),"")</f>
        <v>Endüstriyel yıkama tavsiye edilir</v>
      </c>
      <c r="AN73" s="149" t="str">
        <f>IF($C73&gt;0,$C73&amp;" "&amp;$P73&amp;" "&amp;+VLOOKUP($C73,'STYLE NAMES'!$B:$AC,18,FALSE),"""")</f>
        <v>ALASKA BORDEAUX COPERTA DA BOX INVERNALE</v>
      </c>
      <c r="AO73" s="101" t="str">
        <f>"Disegnato da Cavalier SanMarco "&amp;(AN73)&amp;"; "&amp;IF(C73&gt;0,+VLOOKUP($C73,'STYLE NAMES'!$B:$AC,19,FALSE),"")</f>
        <v>Disegnato da Cavalier SanMarco ALASKA BORDEAUX COPERTA DA BOX INVERNALE; Coperta invernale da box - 300 GR
Grazie alla sua qualità e ai suoi componenti high-tech, le nostre coperte invernali manterranno il tuo cavallo extra caldo nella stalla con un elegante aspetto!</v>
      </c>
      <c r="AP73" s="101" t="str">
        <f>IF(C73&gt;0,+VLOOKUP($C73,'STYLE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73" s="101" t="str">
        <f>IF(C73&gt;0,+VLOOKUP($C73,'STYLE NAMES'!$B:$AC,21,FALSE),"")</f>
        <v>Si consiglia il lavaggio industriale</v>
      </c>
      <c r="AR73" s="101">
        <f>IF(D73&gt;0,+VLOOKUP($C73,'STYLE NAMES'!$B:$AC,22,FALSE),"")</f>
        <v>0</v>
      </c>
      <c r="AS73" s="101">
        <f>IF(E73&gt;0,+VLOOKUP($C73,'STYLE NAMES'!$B:$AC,23,FALSE),"")</f>
        <v>0</v>
      </c>
      <c r="AT73" s="101">
        <f>IF(F73&gt;0,+VLOOKUP($C73,'STYLE NAMES'!$B:$AC,24,FALSE),"")</f>
        <v>0</v>
      </c>
      <c r="AU73" s="101">
        <f>IF(G73&gt;0,+VLOOKUP($C73,'STYLE NAMES'!$B:$AC,25,FALSE),"")</f>
        <v>0</v>
      </c>
      <c r="AV73" s="101">
        <f>+VLOOKUP($S73,'CODE GENERATOR'!$P:$AM,15,FALSE)</f>
        <v>0</v>
      </c>
      <c r="AW73" s="101">
        <f>+VLOOKUP($S73,'CODE GENERATOR'!$P:$AM,16,FALSE)</f>
        <v>0</v>
      </c>
      <c r="AX73" s="101">
        <f>+VLOOKUP($S73,'CODE GENERATOR'!$P:$AM,17,FALSE)</f>
        <v>0</v>
      </c>
      <c r="AY73" s="101">
        <f>+VLOOKUP($S73,'CODE GENERATOR'!$P:$AM,18,FALSE)</f>
        <v>0</v>
      </c>
      <c r="AZ73" s="101">
        <f>+VLOOKUP($S73,'CODE GENERATOR'!$P:$AM,19,FALSE)</f>
        <v>0</v>
      </c>
      <c r="BA73" s="101">
        <f>+VLOOKUP($S73,'CODE GENERATOR'!$P:$AM,20,FALSE)</f>
        <v>0</v>
      </c>
      <c r="BB73" s="101">
        <f>+VLOOKUP($S73,'CODE GENERATOR'!$P:$AM,21,FALSE)</f>
        <v>0</v>
      </c>
      <c r="BC73" s="101">
        <f>+VLOOKUP($S73,'CODE GENERATOR'!$P:$AM,22,FALSE)</f>
        <v>0</v>
      </c>
      <c r="BD73" s="101">
        <f>+VLOOKUP($S73,'CODE GENERATOR'!$P:$AM,23,FALSE)</f>
        <v>0</v>
      </c>
      <c r="BE73" s="101">
        <f>+VLOOKUP($S73,'CODE GENERATOR'!$P:$AM,24,FALSE)</f>
        <v>0</v>
      </c>
      <c r="BF73" s="101">
        <f>IF(C73&gt;0,+VLOOKUP(G73,'CATEGORY ID'!$A$1:$L$118,3,FALSE),"")</f>
        <v>5</v>
      </c>
      <c r="BG73" s="101">
        <f>IF(C73&gt;0,+VLOOKUP(H73,'CATEGORY ID'!$D$1:$L$118,3,FALSE),"")</f>
        <v>5</v>
      </c>
      <c r="BH73" s="101">
        <f>IF(C73&gt;0,+VLOOKUP((+H73&amp;I73),'CATEGORY ID'!$H$1:$I$121,2,FALSE),"")</f>
        <v>59</v>
      </c>
      <c r="BJ73" s="101">
        <f>IF(C73&gt;0,IF(COUNTIF('CATEGORY ID'!$K$1:$K$121,+H73&amp;K73) &gt; 0, +VLOOKUP(+H73&amp;K73,'CATEGORY ID'!$K$1:$L$121,2,FALSE),""),"")</f>
        <v>63</v>
      </c>
      <c r="BK73" s="101" t="str">
        <f>IF(C73&gt;0,IF(COUNTIF('CATEGORY ID'!$K$124:$K$165, +VLOOKUP(C73,'STYLE NAMES'!$B:$AE,30,FALSE)) &gt; 0, +VLOOKUP(VLOOKUP(C73,'STYLE NAMES'!$B:$AE,30,FALSE),'CATEGORY ID'!K:M,2,FALSE),""),"")</f>
        <v/>
      </c>
      <c r="BR73" s="101" t="str" cm="1">
        <f t="array" ref="BR73">IF(C73&gt;0,_xlfn.TEXTJOIN(";", TRUE,_xlfn.UNIQUE(_xlfn._xlws.FILTER(BF73:BQ73,(BF73:BQ73&gt;0)),TRUE,FALSE)),"")&amp;";"&amp;BS73</f>
        <v>5;59;63;</v>
      </c>
      <c r="BU73" s="106">
        <f>IF(C73&gt;0,+VLOOKUP($C73,'STYLE NAMES'!$B:$AC,26,FALSE),"")</f>
        <v>249.9</v>
      </c>
      <c r="BV73" s="106">
        <f>IF(C73&gt;0,+VLOOKUP($C73,'STYLE NAMES'!$B:$AC,27,FALSE),"")</f>
        <v>13740</v>
      </c>
      <c r="BW73" s="106">
        <f>IF(C73&gt;0,+VLOOKUP($C73,'STYLE NAMES'!$B:$AC,28,FALSE),"")</f>
        <v>287.38499999999999</v>
      </c>
      <c r="BY73"/>
      <c r="BZ73" s="101">
        <v>99</v>
      </c>
      <c r="CA73" s="137">
        <f t="shared" si="7"/>
        <v>1</v>
      </c>
      <c r="CB73" s="137">
        <f>+VLOOKUP(C73,'[2]STYLES &amp; MODELS MATRIX'!$A:$G,7,FALSE)</f>
        <v>0</v>
      </c>
      <c r="CC73" s="137" t="str">
        <f>+VLOOKUP(C73,'[1]STYLES &amp; SIZE CHARTS'!$A:$H,8,FALSE)</f>
        <v>HP-RUGS1</v>
      </c>
      <c r="CD73" s="137"/>
      <c r="CE73" s="205"/>
      <c r="CF73" s="141"/>
    </row>
    <row r="74" spans="1:84" s="101" customFormat="1" ht="12" customHeight="1" x14ac:dyDescent="0.2">
      <c r="A74" s="102">
        <f t="shared" si="5"/>
        <v>8683711001089</v>
      </c>
      <c r="B74" s="101" t="s">
        <v>2267</v>
      </c>
      <c r="C74" s="101" t="s">
        <v>86</v>
      </c>
      <c r="D74" s="101" t="s">
        <v>87</v>
      </c>
      <c r="E74" s="203" t="s">
        <v>2270</v>
      </c>
      <c r="F74" s="101" t="s">
        <v>2249</v>
      </c>
      <c r="G74" s="101" t="str">
        <f>IF(C74&gt;0,+VLOOKUP($C74,'STYLE NAMES'!$B:$AC,4,FALSE),"")</f>
        <v>HORSE</v>
      </c>
      <c r="H74" s="101" t="str">
        <f>IF(C74&gt;0,+VLOOKUP($C74,'STYLE NAMES'!$B:$AC,5,FALSE),"")</f>
        <v>HORSE</v>
      </c>
      <c r="I74" s="101" t="str">
        <f>IF(C74&gt;0,+VLOOKUP($C74,'STYLE NAMES'!$B:$AC,6,FALSE),"")</f>
        <v>RUGS</v>
      </c>
      <c r="J74" s="101" t="str">
        <f>IF(C74&gt;0,+VLOOKUP($C74,'STYLE NAMES'!$B:$AC,7,FALSE),"")</f>
        <v>FULL</v>
      </c>
      <c r="K74" s="101" t="str">
        <f>IF(C74&gt;0,+VLOOKUP($C74,'STYLE NAMES'!$B:$AC,8,FALSE),"")</f>
        <v>STABLE RUGS</v>
      </c>
      <c r="L74" s="101" t="str">
        <f>IF(E74&gt;0,+VLOOKUP($E74,'CODE GENERATOR'!$D:$T,3,FALSE),"")</f>
        <v>W</v>
      </c>
      <c r="M74" s="101" t="str">
        <f>IF(E74&gt;0,+VLOOKUP($E74,'CODE GENERATOR'!$D:$T,4,FALSE),"")</f>
        <v>RAINPROOF SHELL</v>
      </c>
      <c r="N74" s="101" t="str">
        <f>IF(E74&gt;0,+VLOOKUP($E74,'CODE GENERATOR'!$D:$T,6,FALSE),"")</f>
        <v>BORDEAUX</v>
      </c>
      <c r="O74" s="101" t="str">
        <f>IF(E74&gt;0,+VLOOKUP($E74,'CODE GENERATOR'!$D:$T,7,FALSE),"")</f>
        <v>BORDEAUX</v>
      </c>
      <c r="P74" s="101" t="str">
        <f t="shared" si="6"/>
        <v>BORDEAUX</v>
      </c>
      <c r="Q74" s="104" t="str">
        <f>IF(E74&gt;0,+VLOOKUP($E74,'CODE GENERATOR'!$D:$T,11,FALSE),"")</f>
        <v>H.RUGFL_STR0005</v>
      </c>
      <c r="R74" s="104" t="str">
        <f>IF(E74&gt;0,+VLOOKUP($E74,'CODE GENERATOR'!$D:$T,12,FALSE),"")</f>
        <v>RPS0003BORBOR</v>
      </c>
      <c r="S74" s="104" t="str">
        <f>IF(E74&gt;0,+VLOOKUP($E74,'CODE GENERATOR'!$D:$T,13,FALSE),"")</f>
        <v>H.RUGFL_STR0005_RPS0003BORBOR</v>
      </c>
      <c r="T74" s="104" t="str">
        <f t="shared" si="4"/>
        <v>H.RUGFL_STR0005_RPS0003BORBOR_XL</v>
      </c>
      <c r="U74" s="105">
        <v>8683711001089</v>
      </c>
      <c r="V74" s="107" t="str" cm="1">
        <f t="array" ref="V74">_xlfn.TEXTJOIN(";", TRUE, _xlfn.UNIQUE(_xlfn._xlws.FILTER(P$3:P$10029, C$3:C$10029=C74)))</f>
        <v>BLACK;NAVY;BORDEAUX;GREEN;ELECTRIC BLUE</v>
      </c>
      <c r="W74" s="107" t="str" cm="1">
        <f t="array" ref="W74">_xlfn.TEXTJOIN(";", TRUE, _xlfn.UNIQUE(_xlfn._xlws.FILTER(F$3:F$10029, C$3:C$10029=C74)))</f>
        <v>S;M;L;XL</v>
      </c>
      <c r="X74" s="101" t="str">
        <f>IF(E74&gt;0,+VLOOKUP($E74,'CODE GENERATOR'!$D:$AC,19,FALSE),0)</f>
        <v>2402_S01_33791</v>
      </c>
      <c r="Y74" s="101" t="str">
        <f>IF(E74&gt;0,+VLOOKUP($E74,'CODE GENERATOR'!$D:$AC,20,FALSE),0)</f>
        <v>2402_S01_33792</v>
      </c>
      <c r="Z74" s="101" t="str">
        <f>IF(E74&gt;0,+VLOOKUP($E74,'CODE GENERATOR'!$D:$AC,21,FALSE),0)</f>
        <v>2402_S01_33793</v>
      </c>
      <c r="AA74" s="101" t="str">
        <f>IF(E74&gt;0,+VLOOKUP($E74,'CODE GENERATOR'!$D:$AC,22,FALSE),0)</f>
        <v>2402_S01_33796</v>
      </c>
      <c r="AB74" s="101" t="str">
        <f>IF(E74&gt;0,+VLOOKUP($E74,'CODE GENERATOR'!$D:$AC,23,FALSE),0)</f>
        <v>2402_S01_33798</v>
      </c>
      <c r="AC74" s="101" t="str">
        <f>IF(E74&gt;0,+VLOOKUP($E74,'CODE GENERATOR'!$D:$AC,24,FALSE),0)</f>
        <v>2402_S01_33794</v>
      </c>
      <c r="AD74" s="101" t="str">
        <f>IF(E74&gt;0,+VLOOKUP($E74,'CODE GENERATOR'!$D:$AC,25,FALSE),0)</f>
        <v/>
      </c>
      <c r="AE74" s="101" t="str">
        <f>IF(E74&gt;0,+VLOOKUP($E74,'CODE GENERATOR'!$D:$AC,26,FALSE),0)</f>
        <v/>
      </c>
      <c r="AF74" s="149" t="str">
        <f>IF($C74&gt;0,$C74&amp;" "&amp;$P74&amp;" "&amp;+VLOOKUP($C74,'STYLE NAMES'!$B:$AC,10,FALSE),"""")</f>
        <v>ALASKA BORDEAUX WINTER STABLE RUG</v>
      </c>
      <c r="AG74" s="101" t="str">
        <f>"Enjoy our "&amp;(AF74)&amp;"; "&amp;IF(C74&gt;0,+VLOOKUP($C74,'STYLE NAMES'!$B:$AC,11,FALSE),"")</f>
        <v>Enjoy our ALASKA BORDEAUX WINTER STABLE RUG; Winter Stable Rug - 300 GR.
Thanks to its quality and high-tech components, our winter rugs will keep your horse extra warm in the stable. Not to mention the elegant look!</v>
      </c>
      <c r="AH74" s="101" t="str">
        <f>IF(C74&gt;0,+VLOOKUP($C74,'STYLE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74" s="101" t="str">
        <f>IF(C74&gt;0,+VLOOKUP($C74,'STYLE NAMES'!$B:$AC,13,FALSE),"")</f>
        <v>Industrial washing is recommended</v>
      </c>
      <c r="AJ74" s="149" t="str">
        <f>IF($C74&gt;0,$C74&amp;" "&amp;$P74&amp;" "&amp;+VLOOKUP($C74,'STYLE NAMES'!$B:$AC,14,FALSE),"""")</f>
        <v>ALASKA BORDEAUX KIŞLIK AHIR BLANKETİ</v>
      </c>
      <c r="AK74" s="149" t="str">
        <f>"Cavalier SanMarco tarafından tasarlanan "&amp;(AJ74)&amp;"; "&amp;IF(C74&gt;0,+VLOOKUP($C74,'STYLE NAMES'!$B:$AC,15,FALSE),"")</f>
        <v>Cavalier SanMarco tarafından tasarlanan ALASKA BORDEAUX KIŞLIK AHIR BLANKETİ; Kışlık Ahır Blanketi - 300 GR
Kaliteli ve yüksek teknik özellikli materyalleri ile Ahır Blanketlerimiz atınızı box içinde extra sıcak ve şık tutacak</v>
      </c>
      <c r="AL74" s="149" t="str">
        <f>IF(C74&gt;0,+VLOOKUP($C74,'STYLE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74" s="149" t="str">
        <f>IF(C74&gt;0,+VLOOKUP($C74,'STYLE NAMES'!$B:$AC,17,FALSE),"")</f>
        <v>Endüstriyel yıkama tavsiye edilir</v>
      </c>
      <c r="AN74" s="149" t="str">
        <f>IF($C74&gt;0,$C74&amp;" "&amp;$P74&amp;" "&amp;+VLOOKUP($C74,'STYLE NAMES'!$B:$AC,18,FALSE),"""")</f>
        <v>ALASKA BORDEAUX COPERTA DA BOX INVERNALE</v>
      </c>
      <c r="AO74" s="101" t="str">
        <f>"Disegnato da Cavalier SanMarco "&amp;(AN74)&amp;"; "&amp;IF(C74&gt;0,+VLOOKUP($C74,'STYLE NAMES'!$B:$AC,19,FALSE),"")</f>
        <v>Disegnato da Cavalier SanMarco ALASKA BORDEAUX COPERTA DA BOX INVERNALE; Coperta invernale da box - 300 GR
Grazie alla sua qualità e ai suoi componenti high-tech, le nostre coperte invernali manterranno il tuo cavallo extra caldo nella stalla con un elegante aspetto!</v>
      </c>
      <c r="AP74" s="101" t="str">
        <f>IF(C74&gt;0,+VLOOKUP($C74,'STYLE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74" s="101" t="str">
        <f>IF(C74&gt;0,+VLOOKUP($C74,'STYLE NAMES'!$B:$AC,21,FALSE),"")</f>
        <v>Si consiglia il lavaggio industriale</v>
      </c>
      <c r="AR74" s="101">
        <f>IF(D74&gt;0,+VLOOKUP($C74,'STYLE NAMES'!$B:$AC,22,FALSE),"")</f>
        <v>0</v>
      </c>
      <c r="AS74" s="101">
        <f>IF(E74&gt;0,+VLOOKUP($C74,'STYLE NAMES'!$B:$AC,23,FALSE),"")</f>
        <v>0</v>
      </c>
      <c r="AT74" s="101">
        <f>IF(F74&gt;0,+VLOOKUP($C74,'STYLE NAMES'!$B:$AC,24,FALSE),"")</f>
        <v>0</v>
      </c>
      <c r="AU74" s="101">
        <f>IF(G74&gt;0,+VLOOKUP($C74,'STYLE NAMES'!$B:$AC,25,FALSE),"")</f>
        <v>0</v>
      </c>
      <c r="AV74" s="101">
        <f>+VLOOKUP($S74,'CODE GENERATOR'!$P:$AM,15,FALSE)</f>
        <v>0</v>
      </c>
      <c r="AW74" s="101">
        <f>+VLOOKUP($S74,'CODE GENERATOR'!$P:$AM,16,FALSE)</f>
        <v>0</v>
      </c>
      <c r="AX74" s="101">
        <f>+VLOOKUP($S74,'CODE GENERATOR'!$P:$AM,17,FALSE)</f>
        <v>0</v>
      </c>
      <c r="AY74" s="101">
        <f>+VLOOKUP($S74,'CODE GENERATOR'!$P:$AM,18,FALSE)</f>
        <v>0</v>
      </c>
      <c r="AZ74" s="101">
        <f>+VLOOKUP($S74,'CODE GENERATOR'!$P:$AM,19,FALSE)</f>
        <v>0</v>
      </c>
      <c r="BA74" s="101">
        <f>+VLOOKUP($S74,'CODE GENERATOR'!$P:$AM,20,FALSE)</f>
        <v>0</v>
      </c>
      <c r="BB74" s="101">
        <f>+VLOOKUP($S74,'CODE GENERATOR'!$P:$AM,21,FALSE)</f>
        <v>0</v>
      </c>
      <c r="BC74" s="101">
        <f>+VLOOKUP($S74,'CODE GENERATOR'!$P:$AM,22,FALSE)</f>
        <v>0</v>
      </c>
      <c r="BD74" s="101">
        <f>+VLOOKUP($S74,'CODE GENERATOR'!$P:$AM,23,FALSE)</f>
        <v>0</v>
      </c>
      <c r="BE74" s="101">
        <f>+VLOOKUP($S74,'CODE GENERATOR'!$P:$AM,24,FALSE)</f>
        <v>0</v>
      </c>
      <c r="BF74" s="101">
        <f>IF(C74&gt;0,+VLOOKUP(G74,'CATEGORY ID'!$A$1:$L$118,3,FALSE),"")</f>
        <v>5</v>
      </c>
      <c r="BG74" s="101">
        <f>IF(C74&gt;0,+VLOOKUP(H74,'CATEGORY ID'!$D$1:$L$118,3,FALSE),"")</f>
        <v>5</v>
      </c>
      <c r="BH74" s="101">
        <f>IF(C74&gt;0,+VLOOKUP((+H74&amp;I74),'CATEGORY ID'!$H$1:$I$121,2,FALSE),"")</f>
        <v>59</v>
      </c>
      <c r="BJ74" s="101">
        <f>IF(C74&gt;0,IF(COUNTIF('CATEGORY ID'!$K$1:$K$121,+H74&amp;K74) &gt; 0, +VLOOKUP(+H74&amp;K74,'CATEGORY ID'!$K$1:$L$121,2,FALSE),""),"")</f>
        <v>63</v>
      </c>
      <c r="BK74" s="101" t="str">
        <f>IF(C74&gt;0,IF(COUNTIF('CATEGORY ID'!$K$124:$K$165, +VLOOKUP(C74,'STYLE NAMES'!$B:$AE,30,FALSE)) &gt; 0, +VLOOKUP(VLOOKUP(C74,'STYLE NAMES'!$B:$AE,30,FALSE),'CATEGORY ID'!K:M,2,FALSE),""),"")</f>
        <v/>
      </c>
      <c r="BR74" s="101" t="str" cm="1">
        <f t="array" ref="BR74">IF(C74&gt;0,_xlfn.TEXTJOIN(";", TRUE,_xlfn.UNIQUE(_xlfn._xlws.FILTER(BF74:BQ74,(BF74:BQ74&gt;0)),TRUE,FALSE)),"")&amp;";"&amp;BS74</f>
        <v>5;59;63;</v>
      </c>
      <c r="BU74" s="106">
        <f>IF(C74&gt;0,+VLOOKUP($C74,'STYLE NAMES'!$B:$AC,26,FALSE),"")</f>
        <v>249.9</v>
      </c>
      <c r="BV74" s="106">
        <f>IF(C74&gt;0,+VLOOKUP($C74,'STYLE NAMES'!$B:$AC,27,FALSE),"")</f>
        <v>13740</v>
      </c>
      <c r="BW74" s="106">
        <f>IF(C74&gt;0,+VLOOKUP($C74,'STYLE NAMES'!$B:$AC,28,FALSE),"")</f>
        <v>287.38499999999999</v>
      </c>
      <c r="BY74"/>
      <c r="BZ74" s="101">
        <v>99</v>
      </c>
      <c r="CA74" s="137">
        <f t="shared" si="7"/>
        <v>1</v>
      </c>
      <c r="CB74" s="137">
        <f>+VLOOKUP(C74,'[2]STYLES &amp; MODELS MATRIX'!$A:$G,7,FALSE)</f>
        <v>0</v>
      </c>
      <c r="CC74" s="137" t="str">
        <f>+VLOOKUP(C74,'[1]STYLES &amp; SIZE CHARTS'!$A:$H,8,FALSE)</f>
        <v>HP-RUGS1</v>
      </c>
      <c r="CD74" s="137"/>
      <c r="CE74" s="205"/>
      <c r="CF74" s="141"/>
    </row>
    <row r="75" spans="1:84" s="101" customFormat="1" ht="12" customHeight="1" x14ac:dyDescent="0.2">
      <c r="A75" s="102">
        <f t="shared" si="5"/>
        <v>8683711001119</v>
      </c>
      <c r="B75" s="101" t="s">
        <v>2267</v>
      </c>
      <c r="C75" s="101" t="s">
        <v>86</v>
      </c>
      <c r="D75" s="101" t="s">
        <v>87</v>
      </c>
      <c r="E75" s="203" t="s">
        <v>2271</v>
      </c>
      <c r="F75" s="101" t="s">
        <v>785</v>
      </c>
      <c r="G75" s="101" t="str">
        <f>IF(C75&gt;0,+VLOOKUP($C75,'STYLE NAMES'!$B:$AC,4,FALSE),"")</f>
        <v>HORSE</v>
      </c>
      <c r="H75" s="101" t="str">
        <f>IF(C75&gt;0,+VLOOKUP($C75,'STYLE NAMES'!$B:$AC,5,FALSE),"")</f>
        <v>HORSE</v>
      </c>
      <c r="I75" s="101" t="str">
        <f>IF(C75&gt;0,+VLOOKUP($C75,'STYLE NAMES'!$B:$AC,6,FALSE),"")</f>
        <v>RUGS</v>
      </c>
      <c r="J75" s="101" t="str">
        <f>IF(C75&gt;0,+VLOOKUP($C75,'STYLE NAMES'!$B:$AC,7,FALSE),"")</f>
        <v>FULL</v>
      </c>
      <c r="K75" s="101" t="str">
        <f>IF(C75&gt;0,+VLOOKUP($C75,'STYLE NAMES'!$B:$AC,8,FALSE),"")</f>
        <v>STABLE RUGS</v>
      </c>
      <c r="L75" s="101" t="str">
        <f>IF(E75&gt;0,+VLOOKUP($E75,'CODE GENERATOR'!$D:$T,3,FALSE),"")</f>
        <v>W</v>
      </c>
      <c r="M75" s="101" t="str">
        <f>IF(E75&gt;0,+VLOOKUP($E75,'CODE GENERATOR'!$D:$T,4,FALSE),"")</f>
        <v>RAINPROOF SHELL</v>
      </c>
      <c r="N75" s="101" t="str">
        <f>IF(E75&gt;0,+VLOOKUP($E75,'CODE GENERATOR'!$D:$T,6,FALSE),"")</f>
        <v>GREEN</v>
      </c>
      <c r="O75" s="101" t="str">
        <f>IF(E75&gt;0,+VLOOKUP($E75,'CODE GENERATOR'!$D:$T,7,FALSE),"")</f>
        <v>GREEN</v>
      </c>
      <c r="P75" s="101" t="str">
        <f t="shared" si="6"/>
        <v>GREEN</v>
      </c>
      <c r="Q75" s="104" t="str">
        <f>IF(E75&gt;0,+VLOOKUP($E75,'CODE GENERATOR'!$D:$T,11,FALSE),"")</f>
        <v>H.RUGFL_STR0005</v>
      </c>
      <c r="R75" s="104" t="str">
        <f>IF(E75&gt;0,+VLOOKUP($E75,'CODE GENERATOR'!$D:$T,12,FALSE),"")</f>
        <v>RPS0003GRNGRN</v>
      </c>
      <c r="S75" s="104" t="str">
        <f>IF(E75&gt;0,+VLOOKUP($E75,'CODE GENERATOR'!$D:$T,13,FALSE),"")</f>
        <v>H.RUGFL_STR0005_RPS0003GRNGRN</v>
      </c>
      <c r="T75" s="104" t="str">
        <f t="shared" si="4"/>
        <v>H.RUGFL_STR0005_RPS0003GRNGRN_S</v>
      </c>
      <c r="U75" s="105">
        <v>8683711001119</v>
      </c>
      <c r="V75" s="107" t="str" cm="1">
        <f t="array" ref="V75">_xlfn.TEXTJOIN(";", TRUE, _xlfn.UNIQUE(_xlfn._xlws.FILTER(P$3:P$10029, C$3:C$10029=C75)))</f>
        <v>BLACK;NAVY;BORDEAUX;GREEN;ELECTRIC BLUE</v>
      </c>
      <c r="W75" s="107" t="str" cm="1">
        <f t="array" ref="W75">_xlfn.TEXTJOIN(";", TRUE, _xlfn.UNIQUE(_xlfn._xlws.FILTER(F$3:F$10029, C$3:C$10029=C75)))</f>
        <v>S;M;L;XL</v>
      </c>
      <c r="X75" s="101" t="str">
        <f>IF(E75&gt;0,+VLOOKUP($E75,'CODE GENERATOR'!$D:$AC,19,FALSE),0)</f>
        <v>2402_S01_86744</v>
      </c>
      <c r="Y75" s="101" t="str">
        <f>IF(E75&gt;0,+VLOOKUP($E75,'CODE GENERATOR'!$D:$AC,20,FALSE),0)</f>
        <v>2402_S01_86748</v>
      </c>
      <c r="Z75" s="101" t="str">
        <f>IF(E75&gt;0,+VLOOKUP($E75,'CODE GENERATOR'!$D:$AC,21,FALSE),0)</f>
        <v>2402_S01_86751</v>
      </c>
      <c r="AA75" s="101" t="str">
        <f>IF(E75&gt;0,+VLOOKUP($E75,'CODE GENERATOR'!$D:$AC,22,FALSE),0)</f>
        <v>2402_S01_86752</v>
      </c>
      <c r="AB75" s="101" t="str">
        <f>IF(E75&gt;0,+VLOOKUP($E75,'CODE GENERATOR'!$D:$AC,23,FALSE),0)</f>
        <v>2402_S01_86754</v>
      </c>
      <c r="AC75" s="101" t="str">
        <f>IF(E75&gt;0,+VLOOKUP($E75,'CODE GENERATOR'!$D:$AC,24,FALSE),0)</f>
        <v>2402_S01_86755</v>
      </c>
      <c r="AD75" s="101" t="str">
        <f>IF(E75&gt;0,+VLOOKUP($E75,'CODE GENERATOR'!$D:$AC,25,FALSE),0)</f>
        <v/>
      </c>
      <c r="AE75" s="101" t="str">
        <f>IF(E75&gt;0,+VLOOKUP($E75,'CODE GENERATOR'!$D:$AC,26,FALSE),0)</f>
        <v/>
      </c>
      <c r="AF75" s="149" t="str">
        <f>IF($C75&gt;0,$C75&amp;" "&amp;$P75&amp;" "&amp;+VLOOKUP($C75,'STYLE NAMES'!$B:$AC,10,FALSE),"""")</f>
        <v>ALASKA GREEN WINTER STABLE RUG</v>
      </c>
      <c r="AG75" s="101" t="str">
        <f>"Enjoy our "&amp;(AF75)&amp;"; "&amp;IF(C75&gt;0,+VLOOKUP($C75,'STYLE NAMES'!$B:$AC,11,FALSE),"")</f>
        <v>Enjoy our ALASKA GREEN WINTER STABLE RUG; Winter Stable Rug - 300 GR.
Thanks to its quality and high-tech components, our winter rugs will keep your horse extra warm in the stable. Not to mention the elegant look!</v>
      </c>
      <c r="AH75" s="101" t="str">
        <f>IF(C75&gt;0,+VLOOKUP($C75,'STYLE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75" s="101" t="str">
        <f>IF(C75&gt;0,+VLOOKUP($C75,'STYLE NAMES'!$B:$AC,13,FALSE),"")</f>
        <v>Industrial washing is recommended</v>
      </c>
      <c r="AJ75" s="149" t="str">
        <f>IF($C75&gt;0,$C75&amp;" "&amp;$P75&amp;" "&amp;+VLOOKUP($C75,'STYLE NAMES'!$B:$AC,14,FALSE),"""")</f>
        <v>ALASKA GREEN KIŞLIK AHIR BLANKETİ</v>
      </c>
      <c r="AK75" s="149" t="str">
        <f>"Cavalier SanMarco tarafından tasarlanan "&amp;(AJ75)&amp;"; "&amp;IF(C75&gt;0,+VLOOKUP($C75,'STYLE NAMES'!$B:$AC,15,FALSE),"")</f>
        <v>Cavalier SanMarco tarafından tasarlanan ALASKA GREEN KIŞLIK AHIR BLANKETİ; Kışlık Ahır Blanketi - 300 GR
Kaliteli ve yüksek teknik özellikli materyalleri ile Ahır Blanketlerimiz atınızı box içinde extra sıcak ve şık tutacak</v>
      </c>
      <c r="AL75" s="149" t="str">
        <f>IF(C75&gt;0,+VLOOKUP($C75,'STYLE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75" s="149" t="str">
        <f>IF(C75&gt;0,+VLOOKUP($C75,'STYLE NAMES'!$B:$AC,17,FALSE),"")</f>
        <v>Endüstriyel yıkama tavsiye edilir</v>
      </c>
      <c r="AN75" s="149" t="str">
        <f>IF($C75&gt;0,$C75&amp;" "&amp;$P75&amp;" "&amp;+VLOOKUP($C75,'STYLE NAMES'!$B:$AC,18,FALSE),"""")</f>
        <v>ALASKA GREEN COPERTA DA BOX INVERNALE</v>
      </c>
      <c r="AO75" s="101" t="str">
        <f>"Disegnato da Cavalier SanMarco "&amp;(AN75)&amp;"; "&amp;IF(C75&gt;0,+VLOOKUP($C75,'STYLE NAMES'!$B:$AC,19,FALSE),"")</f>
        <v>Disegnato da Cavalier SanMarco ALASKA GREEN COPERTA DA BOX INVERNALE; Coperta invernale da box - 300 GR
Grazie alla sua qualità e ai suoi componenti high-tech, le nostre coperte invernali manterranno il tuo cavallo extra caldo nella stalla con un elegante aspetto!</v>
      </c>
      <c r="AP75" s="101" t="str">
        <f>IF(C75&gt;0,+VLOOKUP($C75,'STYLE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75" s="101" t="str">
        <f>IF(C75&gt;0,+VLOOKUP($C75,'STYLE NAMES'!$B:$AC,21,FALSE),"")</f>
        <v>Si consiglia il lavaggio industriale</v>
      </c>
      <c r="AR75" s="101">
        <f>IF(D75&gt;0,+VLOOKUP($C75,'STYLE NAMES'!$B:$AC,22,FALSE),"")</f>
        <v>0</v>
      </c>
      <c r="AS75" s="101">
        <f>IF(E75&gt;0,+VLOOKUP($C75,'STYLE NAMES'!$B:$AC,23,FALSE),"")</f>
        <v>0</v>
      </c>
      <c r="AT75" s="101">
        <f>IF(F75&gt;0,+VLOOKUP($C75,'STYLE NAMES'!$B:$AC,24,FALSE),"")</f>
        <v>0</v>
      </c>
      <c r="AU75" s="101">
        <f>IF(G75&gt;0,+VLOOKUP($C75,'STYLE NAMES'!$B:$AC,25,FALSE),"")</f>
        <v>0</v>
      </c>
      <c r="AV75" s="101">
        <f>+VLOOKUP($S75,'CODE GENERATOR'!$P:$AM,15,FALSE)</f>
        <v>0</v>
      </c>
      <c r="AW75" s="101">
        <f>+VLOOKUP($S75,'CODE GENERATOR'!$P:$AM,16,FALSE)</f>
        <v>0</v>
      </c>
      <c r="AX75" s="101">
        <f>+VLOOKUP($S75,'CODE GENERATOR'!$P:$AM,17,FALSE)</f>
        <v>0</v>
      </c>
      <c r="AY75" s="101">
        <f>+VLOOKUP($S75,'CODE GENERATOR'!$P:$AM,18,FALSE)</f>
        <v>0</v>
      </c>
      <c r="AZ75" s="101">
        <f>+VLOOKUP($S75,'CODE GENERATOR'!$P:$AM,19,FALSE)</f>
        <v>0</v>
      </c>
      <c r="BA75" s="101">
        <f>+VLOOKUP($S75,'CODE GENERATOR'!$P:$AM,20,FALSE)</f>
        <v>0</v>
      </c>
      <c r="BB75" s="101">
        <f>+VLOOKUP($S75,'CODE GENERATOR'!$P:$AM,21,FALSE)</f>
        <v>0</v>
      </c>
      <c r="BC75" s="101">
        <f>+VLOOKUP($S75,'CODE GENERATOR'!$P:$AM,22,FALSE)</f>
        <v>0</v>
      </c>
      <c r="BD75" s="101">
        <f>+VLOOKUP($S75,'CODE GENERATOR'!$P:$AM,23,FALSE)</f>
        <v>0</v>
      </c>
      <c r="BE75" s="101">
        <f>+VLOOKUP($S75,'CODE GENERATOR'!$P:$AM,24,FALSE)</f>
        <v>0</v>
      </c>
      <c r="BF75" s="101">
        <f>IF(C75&gt;0,+VLOOKUP(G75,'CATEGORY ID'!$A$1:$L$118,3,FALSE),"")</f>
        <v>5</v>
      </c>
      <c r="BG75" s="101">
        <f>IF(C75&gt;0,+VLOOKUP(H75,'CATEGORY ID'!$D$1:$L$118,3,FALSE),"")</f>
        <v>5</v>
      </c>
      <c r="BH75" s="101">
        <f>IF(C75&gt;0,+VLOOKUP((+H75&amp;I75),'CATEGORY ID'!$H$1:$I$121,2,FALSE),"")</f>
        <v>59</v>
      </c>
      <c r="BJ75" s="101">
        <f>IF(C75&gt;0,IF(COUNTIF('CATEGORY ID'!$K$1:$K$121,+H75&amp;K75) &gt; 0, +VLOOKUP(+H75&amp;K75,'CATEGORY ID'!$K$1:$L$121,2,FALSE),""),"")</f>
        <v>63</v>
      </c>
      <c r="BK75" s="101" t="str">
        <f>IF(C75&gt;0,IF(COUNTIF('CATEGORY ID'!$K$124:$K$165, +VLOOKUP(C75,'STYLE NAMES'!$B:$AE,30,FALSE)) &gt; 0, +VLOOKUP(VLOOKUP(C75,'STYLE NAMES'!$B:$AE,30,FALSE),'CATEGORY ID'!K:M,2,FALSE),""),"")</f>
        <v/>
      </c>
      <c r="BR75" s="101" t="str" cm="1">
        <f t="array" ref="BR75">IF(C75&gt;0,_xlfn.TEXTJOIN(";", TRUE,_xlfn.UNIQUE(_xlfn._xlws.FILTER(BF75:BQ75,(BF75:BQ75&gt;0)),TRUE,FALSE)),"")&amp;";"&amp;BS75</f>
        <v>5;59;63;</v>
      </c>
      <c r="BU75" s="106">
        <f>IF(C75&gt;0,+VLOOKUP($C75,'STYLE NAMES'!$B:$AC,26,FALSE),"")</f>
        <v>249.9</v>
      </c>
      <c r="BV75" s="106">
        <f>IF(C75&gt;0,+VLOOKUP($C75,'STYLE NAMES'!$B:$AC,27,FALSE),"")</f>
        <v>13740</v>
      </c>
      <c r="BW75" s="106">
        <f>IF(C75&gt;0,+VLOOKUP($C75,'STYLE NAMES'!$B:$AC,28,FALSE),"")</f>
        <v>287.38499999999999</v>
      </c>
      <c r="BY75"/>
      <c r="BZ75" s="101">
        <v>99</v>
      </c>
      <c r="CA75" s="137">
        <f t="shared" si="7"/>
        <v>1</v>
      </c>
      <c r="CB75" s="137">
        <f>+VLOOKUP(C75,'[2]STYLES &amp; MODELS MATRIX'!$A:$G,7,FALSE)</f>
        <v>0</v>
      </c>
      <c r="CC75" s="137" t="str">
        <f>+VLOOKUP(C75,'[1]STYLES &amp; SIZE CHARTS'!$A:$H,8,FALSE)</f>
        <v>HP-RUGS1</v>
      </c>
      <c r="CD75" s="137"/>
      <c r="CE75" s="205"/>
      <c r="CF75" s="141"/>
    </row>
    <row r="76" spans="1:84" s="101" customFormat="1" ht="12" customHeight="1" x14ac:dyDescent="0.2">
      <c r="A76" s="102">
        <f t="shared" si="5"/>
        <v>8683711001126</v>
      </c>
      <c r="B76" s="101" t="s">
        <v>2267</v>
      </c>
      <c r="C76" s="101" t="s">
        <v>86</v>
      </c>
      <c r="D76" s="101" t="s">
        <v>87</v>
      </c>
      <c r="E76" s="203" t="s">
        <v>2271</v>
      </c>
      <c r="F76" s="101" t="s">
        <v>2247</v>
      </c>
      <c r="G76" s="101" t="str">
        <f>IF(C76&gt;0,+VLOOKUP($C76,'STYLE NAMES'!$B:$AC,4,FALSE),"")</f>
        <v>HORSE</v>
      </c>
      <c r="H76" s="101" t="str">
        <f>IF(C76&gt;0,+VLOOKUP($C76,'STYLE NAMES'!$B:$AC,5,FALSE),"")</f>
        <v>HORSE</v>
      </c>
      <c r="I76" s="101" t="str">
        <f>IF(C76&gt;0,+VLOOKUP($C76,'STYLE NAMES'!$B:$AC,6,FALSE),"")</f>
        <v>RUGS</v>
      </c>
      <c r="J76" s="101" t="str">
        <f>IF(C76&gt;0,+VLOOKUP($C76,'STYLE NAMES'!$B:$AC,7,FALSE),"")</f>
        <v>FULL</v>
      </c>
      <c r="K76" s="101" t="str">
        <f>IF(C76&gt;0,+VLOOKUP($C76,'STYLE NAMES'!$B:$AC,8,FALSE),"")</f>
        <v>STABLE RUGS</v>
      </c>
      <c r="L76" s="101" t="str">
        <f>IF(E76&gt;0,+VLOOKUP($E76,'CODE GENERATOR'!$D:$T,3,FALSE),"")</f>
        <v>W</v>
      </c>
      <c r="M76" s="101" t="str">
        <f>IF(E76&gt;0,+VLOOKUP($E76,'CODE GENERATOR'!$D:$T,4,FALSE),"")</f>
        <v>RAINPROOF SHELL</v>
      </c>
      <c r="N76" s="101" t="str">
        <f>IF(E76&gt;0,+VLOOKUP($E76,'CODE GENERATOR'!$D:$T,6,FALSE),"")</f>
        <v>GREEN</v>
      </c>
      <c r="O76" s="101" t="str">
        <f>IF(E76&gt;0,+VLOOKUP($E76,'CODE GENERATOR'!$D:$T,7,FALSE),"")</f>
        <v>GREEN</v>
      </c>
      <c r="P76" s="101" t="str">
        <f t="shared" si="6"/>
        <v>GREEN</v>
      </c>
      <c r="Q76" s="104" t="str">
        <f>IF(E76&gt;0,+VLOOKUP($E76,'CODE GENERATOR'!$D:$T,11,FALSE),"")</f>
        <v>H.RUGFL_STR0005</v>
      </c>
      <c r="R76" s="104" t="str">
        <f>IF(E76&gt;0,+VLOOKUP($E76,'CODE GENERATOR'!$D:$T,12,FALSE),"")</f>
        <v>RPS0003GRNGRN</v>
      </c>
      <c r="S76" s="104" t="str">
        <f>IF(E76&gt;0,+VLOOKUP($E76,'CODE GENERATOR'!$D:$T,13,FALSE),"")</f>
        <v>H.RUGFL_STR0005_RPS0003GRNGRN</v>
      </c>
      <c r="T76" s="104" t="str">
        <f t="shared" si="4"/>
        <v>H.RUGFL_STR0005_RPS0003GRNGRN_M</v>
      </c>
      <c r="U76" s="105">
        <v>8683711001126</v>
      </c>
      <c r="V76" s="107" t="str" cm="1">
        <f t="array" ref="V76">_xlfn.TEXTJOIN(";", TRUE, _xlfn.UNIQUE(_xlfn._xlws.FILTER(P$3:P$10029, C$3:C$10029=C76)))</f>
        <v>BLACK;NAVY;BORDEAUX;GREEN;ELECTRIC BLUE</v>
      </c>
      <c r="W76" s="107" t="str" cm="1">
        <f t="array" ref="W76">_xlfn.TEXTJOIN(";", TRUE, _xlfn.UNIQUE(_xlfn._xlws.FILTER(F$3:F$10029, C$3:C$10029=C76)))</f>
        <v>S;M;L;XL</v>
      </c>
      <c r="X76" s="101" t="str">
        <f>IF(E76&gt;0,+VLOOKUP($E76,'CODE GENERATOR'!$D:$AC,19,FALSE),0)</f>
        <v>2402_S01_86744</v>
      </c>
      <c r="Y76" s="101" t="str">
        <f>IF(E76&gt;0,+VLOOKUP($E76,'CODE GENERATOR'!$D:$AC,20,FALSE),0)</f>
        <v>2402_S01_86748</v>
      </c>
      <c r="Z76" s="101" t="str">
        <f>IF(E76&gt;0,+VLOOKUP($E76,'CODE GENERATOR'!$D:$AC,21,FALSE),0)</f>
        <v>2402_S01_86751</v>
      </c>
      <c r="AA76" s="101" t="str">
        <f>IF(E76&gt;0,+VLOOKUP($E76,'CODE GENERATOR'!$D:$AC,22,FALSE),0)</f>
        <v>2402_S01_86752</v>
      </c>
      <c r="AB76" s="101" t="str">
        <f>IF(E76&gt;0,+VLOOKUP($E76,'CODE GENERATOR'!$D:$AC,23,FALSE),0)</f>
        <v>2402_S01_86754</v>
      </c>
      <c r="AC76" s="101" t="str">
        <f>IF(E76&gt;0,+VLOOKUP($E76,'CODE GENERATOR'!$D:$AC,24,FALSE),0)</f>
        <v>2402_S01_86755</v>
      </c>
      <c r="AD76" s="101" t="str">
        <f>IF(E76&gt;0,+VLOOKUP($E76,'CODE GENERATOR'!$D:$AC,25,FALSE),0)</f>
        <v/>
      </c>
      <c r="AE76" s="101" t="str">
        <f>IF(E76&gt;0,+VLOOKUP($E76,'CODE GENERATOR'!$D:$AC,26,FALSE),0)</f>
        <v/>
      </c>
      <c r="AF76" s="149" t="str">
        <f>IF($C76&gt;0,$C76&amp;" "&amp;$P76&amp;" "&amp;+VLOOKUP($C76,'STYLE NAMES'!$B:$AC,10,FALSE),"""")</f>
        <v>ALASKA GREEN WINTER STABLE RUG</v>
      </c>
      <c r="AG76" s="101" t="str">
        <f>"Enjoy our "&amp;(AF76)&amp;"; "&amp;IF(C76&gt;0,+VLOOKUP($C76,'STYLE NAMES'!$B:$AC,11,FALSE),"")</f>
        <v>Enjoy our ALASKA GREEN WINTER STABLE RUG; Winter Stable Rug - 300 GR.
Thanks to its quality and high-tech components, our winter rugs will keep your horse extra warm in the stable. Not to mention the elegant look!</v>
      </c>
      <c r="AH76" s="101" t="str">
        <f>IF(C76&gt;0,+VLOOKUP($C76,'STYLE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76" s="101" t="str">
        <f>IF(C76&gt;0,+VLOOKUP($C76,'STYLE NAMES'!$B:$AC,13,FALSE),"")</f>
        <v>Industrial washing is recommended</v>
      </c>
      <c r="AJ76" s="149" t="str">
        <f>IF($C76&gt;0,$C76&amp;" "&amp;$P76&amp;" "&amp;+VLOOKUP($C76,'STYLE NAMES'!$B:$AC,14,FALSE),"""")</f>
        <v>ALASKA GREEN KIŞLIK AHIR BLANKETİ</v>
      </c>
      <c r="AK76" s="149" t="str">
        <f>"Cavalier SanMarco tarafından tasarlanan "&amp;(AJ76)&amp;"; "&amp;IF(C76&gt;0,+VLOOKUP($C76,'STYLE NAMES'!$B:$AC,15,FALSE),"")</f>
        <v>Cavalier SanMarco tarafından tasarlanan ALASKA GREEN KIŞLIK AHIR BLANKETİ; Kışlık Ahır Blanketi - 300 GR
Kaliteli ve yüksek teknik özellikli materyalleri ile Ahır Blanketlerimiz atınızı box içinde extra sıcak ve şık tutacak</v>
      </c>
      <c r="AL76" s="149" t="str">
        <f>IF(C76&gt;0,+VLOOKUP($C76,'STYLE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76" s="149" t="str">
        <f>IF(C76&gt;0,+VLOOKUP($C76,'STYLE NAMES'!$B:$AC,17,FALSE),"")</f>
        <v>Endüstriyel yıkama tavsiye edilir</v>
      </c>
      <c r="AN76" s="149" t="str">
        <f>IF($C76&gt;0,$C76&amp;" "&amp;$P76&amp;" "&amp;+VLOOKUP($C76,'STYLE NAMES'!$B:$AC,18,FALSE),"""")</f>
        <v>ALASKA GREEN COPERTA DA BOX INVERNALE</v>
      </c>
      <c r="AO76" s="101" t="str">
        <f>"Disegnato da Cavalier SanMarco "&amp;(AN76)&amp;"; "&amp;IF(C76&gt;0,+VLOOKUP($C76,'STYLE NAMES'!$B:$AC,19,FALSE),"")</f>
        <v>Disegnato da Cavalier SanMarco ALASKA GREEN COPERTA DA BOX INVERNALE; Coperta invernale da box - 300 GR
Grazie alla sua qualità e ai suoi componenti high-tech, le nostre coperte invernali manterranno il tuo cavallo extra caldo nella stalla con un elegante aspetto!</v>
      </c>
      <c r="AP76" s="101" t="str">
        <f>IF(C76&gt;0,+VLOOKUP($C76,'STYLE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76" s="101" t="str">
        <f>IF(C76&gt;0,+VLOOKUP($C76,'STYLE NAMES'!$B:$AC,21,FALSE),"")</f>
        <v>Si consiglia il lavaggio industriale</v>
      </c>
      <c r="AR76" s="101">
        <f>IF(D76&gt;0,+VLOOKUP($C76,'STYLE NAMES'!$B:$AC,22,FALSE),"")</f>
        <v>0</v>
      </c>
      <c r="AS76" s="101">
        <f>IF(E76&gt;0,+VLOOKUP($C76,'STYLE NAMES'!$B:$AC,23,FALSE),"")</f>
        <v>0</v>
      </c>
      <c r="AT76" s="101">
        <f>IF(F76&gt;0,+VLOOKUP($C76,'STYLE NAMES'!$B:$AC,24,FALSE),"")</f>
        <v>0</v>
      </c>
      <c r="AU76" s="101">
        <f>IF(G76&gt;0,+VLOOKUP($C76,'STYLE NAMES'!$B:$AC,25,FALSE),"")</f>
        <v>0</v>
      </c>
      <c r="AV76" s="101">
        <f>+VLOOKUP($S76,'CODE GENERATOR'!$P:$AM,15,FALSE)</f>
        <v>0</v>
      </c>
      <c r="AW76" s="101">
        <f>+VLOOKUP($S76,'CODE GENERATOR'!$P:$AM,16,FALSE)</f>
        <v>0</v>
      </c>
      <c r="AX76" s="101">
        <f>+VLOOKUP($S76,'CODE GENERATOR'!$P:$AM,17,FALSE)</f>
        <v>0</v>
      </c>
      <c r="AY76" s="101">
        <f>+VLOOKUP($S76,'CODE GENERATOR'!$P:$AM,18,FALSE)</f>
        <v>0</v>
      </c>
      <c r="AZ76" s="101">
        <f>+VLOOKUP($S76,'CODE GENERATOR'!$P:$AM,19,FALSE)</f>
        <v>0</v>
      </c>
      <c r="BA76" s="101">
        <f>+VLOOKUP($S76,'CODE GENERATOR'!$P:$AM,20,FALSE)</f>
        <v>0</v>
      </c>
      <c r="BB76" s="101">
        <f>+VLOOKUP($S76,'CODE GENERATOR'!$P:$AM,21,FALSE)</f>
        <v>0</v>
      </c>
      <c r="BC76" s="101">
        <f>+VLOOKUP($S76,'CODE GENERATOR'!$P:$AM,22,FALSE)</f>
        <v>0</v>
      </c>
      <c r="BD76" s="101">
        <f>+VLOOKUP($S76,'CODE GENERATOR'!$P:$AM,23,FALSE)</f>
        <v>0</v>
      </c>
      <c r="BE76" s="101">
        <f>+VLOOKUP($S76,'CODE GENERATOR'!$P:$AM,24,FALSE)</f>
        <v>0</v>
      </c>
      <c r="BF76" s="101">
        <f>IF(C76&gt;0,+VLOOKUP(G76,'CATEGORY ID'!$A$1:$L$118,3,FALSE),"")</f>
        <v>5</v>
      </c>
      <c r="BG76" s="101">
        <f>IF(C76&gt;0,+VLOOKUP(H76,'CATEGORY ID'!$D$1:$L$118,3,FALSE),"")</f>
        <v>5</v>
      </c>
      <c r="BH76" s="101">
        <f>IF(C76&gt;0,+VLOOKUP((+H76&amp;I76),'CATEGORY ID'!$H$1:$I$121,2,FALSE),"")</f>
        <v>59</v>
      </c>
      <c r="BJ76" s="101">
        <f>IF(C76&gt;0,IF(COUNTIF('CATEGORY ID'!$K$1:$K$121,+H76&amp;K76) &gt; 0, +VLOOKUP(+H76&amp;K76,'CATEGORY ID'!$K$1:$L$121,2,FALSE),""),"")</f>
        <v>63</v>
      </c>
      <c r="BK76" s="101" t="str">
        <f>IF(C76&gt;0,IF(COUNTIF('CATEGORY ID'!$K$124:$K$165, +VLOOKUP(C76,'STYLE NAMES'!$B:$AE,30,FALSE)) &gt; 0, +VLOOKUP(VLOOKUP(C76,'STYLE NAMES'!$B:$AE,30,FALSE),'CATEGORY ID'!K:M,2,FALSE),""),"")</f>
        <v/>
      </c>
      <c r="BR76" s="101" t="str" cm="1">
        <f t="array" ref="BR76">IF(C76&gt;0,_xlfn.TEXTJOIN(";", TRUE,_xlfn.UNIQUE(_xlfn._xlws.FILTER(BF76:BQ76,(BF76:BQ76&gt;0)),TRUE,FALSE)),"")&amp;";"&amp;BS76</f>
        <v>5;59;63;</v>
      </c>
      <c r="BU76" s="106">
        <f>IF(C76&gt;0,+VLOOKUP($C76,'STYLE NAMES'!$B:$AC,26,FALSE),"")</f>
        <v>249.9</v>
      </c>
      <c r="BV76" s="106">
        <f>IF(C76&gt;0,+VLOOKUP($C76,'STYLE NAMES'!$B:$AC,27,FALSE),"")</f>
        <v>13740</v>
      </c>
      <c r="BW76" s="106">
        <f>IF(C76&gt;0,+VLOOKUP($C76,'STYLE NAMES'!$B:$AC,28,FALSE),"")</f>
        <v>287.38499999999999</v>
      </c>
      <c r="BY76"/>
      <c r="BZ76" s="101">
        <v>99</v>
      </c>
      <c r="CA76" s="137">
        <f t="shared" si="7"/>
        <v>1</v>
      </c>
      <c r="CB76" s="137">
        <f>+VLOOKUP(C76,'[2]STYLES &amp; MODELS MATRIX'!$A:$G,7,FALSE)</f>
        <v>0</v>
      </c>
      <c r="CC76" s="137" t="str">
        <f>+VLOOKUP(C76,'[1]STYLES &amp; SIZE CHARTS'!$A:$H,8,FALSE)</f>
        <v>HP-RUGS1</v>
      </c>
      <c r="CD76" s="137"/>
      <c r="CE76" s="205"/>
      <c r="CF76" s="141"/>
    </row>
    <row r="77" spans="1:84" s="101" customFormat="1" ht="12" customHeight="1" x14ac:dyDescent="0.2">
      <c r="A77" s="102">
        <f t="shared" si="5"/>
        <v>8683711001133</v>
      </c>
      <c r="B77" s="101" t="s">
        <v>2267</v>
      </c>
      <c r="C77" s="101" t="s">
        <v>86</v>
      </c>
      <c r="D77" s="101" t="s">
        <v>87</v>
      </c>
      <c r="E77" s="203" t="s">
        <v>2271</v>
      </c>
      <c r="F77" s="101" t="s">
        <v>2248</v>
      </c>
      <c r="G77" s="101" t="str">
        <f>IF(C77&gt;0,+VLOOKUP($C77,'STYLE NAMES'!$B:$AC,4,FALSE),"")</f>
        <v>HORSE</v>
      </c>
      <c r="H77" s="101" t="str">
        <f>IF(C77&gt;0,+VLOOKUP($C77,'STYLE NAMES'!$B:$AC,5,FALSE),"")</f>
        <v>HORSE</v>
      </c>
      <c r="I77" s="101" t="str">
        <f>IF(C77&gt;0,+VLOOKUP($C77,'STYLE NAMES'!$B:$AC,6,FALSE),"")</f>
        <v>RUGS</v>
      </c>
      <c r="J77" s="101" t="str">
        <f>IF(C77&gt;0,+VLOOKUP($C77,'STYLE NAMES'!$B:$AC,7,FALSE),"")</f>
        <v>FULL</v>
      </c>
      <c r="K77" s="101" t="str">
        <f>IF(C77&gt;0,+VLOOKUP($C77,'STYLE NAMES'!$B:$AC,8,FALSE),"")</f>
        <v>STABLE RUGS</v>
      </c>
      <c r="L77" s="101" t="str">
        <f>IF(E77&gt;0,+VLOOKUP($E77,'CODE GENERATOR'!$D:$T,3,FALSE),"")</f>
        <v>W</v>
      </c>
      <c r="M77" s="101" t="str">
        <f>IF(E77&gt;0,+VLOOKUP($E77,'CODE GENERATOR'!$D:$T,4,FALSE),"")</f>
        <v>RAINPROOF SHELL</v>
      </c>
      <c r="N77" s="101" t="str">
        <f>IF(E77&gt;0,+VLOOKUP($E77,'CODE GENERATOR'!$D:$T,6,FALSE),"")</f>
        <v>GREEN</v>
      </c>
      <c r="O77" s="101" t="str">
        <f>IF(E77&gt;0,+VLOOKUP($E77,'CODE GENERATOR'!$D:$T,7,FALSE),"")</f>
        <v>GREEN</v>
      </c>
      <c r="P77" s="101" t="str">
        <f t="shared" si="6"/>
        <v>GREEN</v>
      </c>
      <c r="Q77" s="104" t="str">
        <f>IF(E77&gt;0,+VLOOKUP($E77,'CODE GENERATOR'!$D:$T,11,FALSE),"")</f>
        <v>H.RUGFL_STR0005</v>
      </c>
      <c r="R77" s="104" t="str">
        <f>IF(E77&gt;0,+VLOOKUP($E77,'CODE GENERATOR'!$D:$T,12,FALSE),"")</f>
        <v>RPS0003GRNGRN</v>
      </c>
      <c r="S77" s="104" t="str">
        <f>IF(E77&gt;0,+VLOOKUP($E77,'CODE GENERATOR'!$D:$T,13,FALSE),"")</f>
        <v>H.RUGFL_STR0005_RPS0003GRNGRN</v>
      </c>
      <c r="T77" s="104" t="str">
        <f t="shared" si="4"/>
        <v>H.RUGFL_STR0005_RPS0003GRNGRN_L</v>
      </c>
      <c r="U77" s="105">
        <v>8683711001133</v>
      </c>
      <c r="V77" s="107" t="str" cm="1">
        <f t="array" ref="V77">_xlfn.TEXTJOIN(";", TRUE, _xlfn.UNIQUE(_xlfn._xlws.FILTER(P$3:P$10029, C$3:C$10029=C77)))</f>
        <v>BLACK;NAVY;BORDEAUX;GREEN;ELECTRIC BLUE</v>
      </c>
      <c r="W77" s="107" t="str" cm="1">
        <f t="array" ref="W77">_xlfn.TEXTJOIN(";", TRUE, _xlfn.UNIQUE(_xlfn._xlws.FILTER(F$3:F$10029, C$3:C$10029=C77)))</f>
        <v>S;M;L;XL</v>
      </c>
      <c r="X77" s="101" t="str">
        <f>IF(E77&gt;0,+VLOOKUP($E77,'CODE GENERATOR'!$D:$AC,19,FALSE),0)</f>
        <v>2402_S01_86744</v>
      </c>
      <c r="Y77" s="101" t="str">
        <f>IF(E77&gt;0,+VLOOKUP($E77,'CODE GENERATOR'!$D:$AC,20,FALSE),0)</f>
        <v>2402_S01_86748</v>
      </c>
      <c r="Z77" s="101" t="str">
        <f>IF(E77&gt;0,+VLOOKUP($E77,'CODE GENERATOR'!$D:$AC,21,FALSE),0)</f>
        <v>2402_S01_86751</v>
      </c>
      <c r="AA77" s="101" t="str">
        <f>IF(E77&gt;0,+VLOOKUP($E77,'CODE GENERATOR'!$D:$AC,22,FALSE),0)</f>
        <v>2402_S01_86752</v>
      </c>
      <c r="AB77" s="101" t="str">
        <f>IF(E77&gt;0,+VLOOKUP($E77,'CODE GENERATOR'!$D:$AC,23,FALSE),0)</f>
        <v>2402_S01_86754</v>
      </c>
      <c r="AC77" s="101" t="str">
        <f>IF(E77&gt;0,+VLOOKUP($E77,'CODE GENERATOR'!$D:$AC,24,FALSE),0)</f>
        <v>2402_S01_86755</v>
      </c>
      <c r="AD77" s="101" t="str">
        <f>IF(E77&gt;0,+VLOOKUP($E77,'CODE GENERATOR'!$D:$AC,25,FALSE),0)</f>
        <v/>
      </c>
      <c r="AE77" s="101" t="str">
        <f>IF(E77&gt;0,+VLOOKUP($E77,'CODE GENERATOR'!$D:$AC,26,FALSE),0)</f>
        <v/>
      </c>
      <c r="AF77" s="149" t="str">
        <f>IF($C77&gt;0,$C77&amp;" "&amp;$P77&amp;" "&amp;+VLOOKUP($C77,'STYLE NAMES'!$B:$AC,10,FALSE),"""")</f>
        <v>ALASKA GREEN WINTER STABLE RUG</v>
      </c>
      <c r="AG77" s="101" t="str">
        <f>"Enjoy our "&amp;(AF77)&amp;"; "&amp;IF(C77&gt;0,+VLOOKUP($C77,'STYLE NAMES'!$B:$AC,11,FALSE),"")</f>
        <v>Enjoy our ALASKA GREEN WINTER STABLE RUG; Winter Stable Rug - 300 GR.
Thanks to its quality and high-tech components, our winter rugs will keep your horse extra warm in the stable. Not to mention the elegant look!</v>
      </c>
      <c r="AH77" s="101" t="str">
        <f>IF(C77&gt;0,+VLOOKUP($C77,'STYLE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77" s="101" t="str">
        <f>IF(C77&gt;0,+VLOOKUP($C77,'STYLE NAMES'!$B:$AC,13,FALSE),"")</f>
        <v>Industrial washing is recommended</v>
      </c>
      <c r="AJ77" s="149" t="str">
        <f>IF($C77&gt;0,$C77&amp;" "&amp;$P77&amp;" "&amp;+VLOOKUP($C77,'STYLE NAMES'!$B:$AC,14,FALSE),"""")</f>
        <v>ALASKA GREEN KIŞLIK AHIR BLANKETİ</v>
      </c>
      <c r="AK77" s="149" t="str">
        <f>"Cavalier SanMarco tarafından tasarlanan "&amp;(AJ77)&amp;"; "&amp;IF(C77&gt;0,+VLOOKUP($C77,'STYLE NAMES'!$B:$AC,15,FALSE),"")</f>
        <v>Cavalier SanMarco tarafından tasarlanan ALASKA GREEN KIŞLIK AHIR BLANKETİ; Kışlık Ahır Blanketi - 300 GR
Kaliteli ve yüksek teknik özellikli materyalleri ile Ahır Blanketlerimiz atınızı box içinde extra sıcak ve şık tutacak</v>
      </c>
      <c r="AL77" s="149" t="str">
        <f>IF(C77&gt;0,+VLOOKUP($C77,'STYLE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77" s="149" t="str">
        <f>IF(C77&gt;0,+VLOOKUP($C77,'STYLE NAMES'!$B:$AC,17,FALSE),"")</f>
        <v>Endüstriyel yıkama tavsiye edilir</v>
      </c>
      <c r="AN77" s="149" t="str">
        <f>IF($C77&gt;0,$C77&amp;" "&amp;$P77&amp;" "&amp;+VLOOKUP($C77,'STYLE NAMES'!$B:$AC,18,FALSE),"""")</f>
        <v>ALASKA GREEN COPERTA DA BOX INVERNALE</v>
      </c>
      <c r="AO77" s="101" t="str">
        <f>"Disegnato da Cavalier SanMarco "&amp;(AN77)&amp;"; "&amp;IF(C77&gt;0,+VLOOKUP($C77,'STYLE NAMES'!$B:$AC,19,FALSE),"")</f>
        <v>Disegnato da Cavalier SanMarco ALASKA GREEN COPERTA DA BOX INVERNALE; Coperta invernale da box - 300 GR
Grazie alla sua qualità e ai suoi componenti high-tech, le nostre coperte invernali manterranno il tuo cavallo extra caldo nella stalla con un elegante aspetto!</v>
      </c>
      <c r="AP77" s="101" t="str">
        <f>IF(C77&gt;0,+VLOOKUP($C77,'STYLE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77" s="101" t="str">
        <f>IF(C77&gt;0,+VLOOKUP($C77,'STYLE NAMES'!$B:$AC,21,FALSE),"")</f>
        <v>Si consiglia il lavaggio industriale</v>
      </c>
      <c r="AR77" s="101">
        <f>IF(D77&gt;0,+VLOOKUP($C77,'STYLE NAMES'!$B:$AC,22,FALSE),"")</f>
        <v>0</v>
      </c>
      <c r="AS77" s="101">
        <f>IF(E77&gt;0,+VLOOKUP($C77,'STYLE NAMES'!$B:$AC,23,FALSE),"")</f>
        <v>0</v>
      </c>
      <c r="AT77" s="101">
        <f>IF(F77&gt;0,+VLOOKUP($C77,'STYLE NAMES'!$B:$AC,24,FALSE),"")</f>
        <v>0</v>
      </c>
      <c r="AU77" s="101">
        <f>IF(G77&gt;0,+VLOOKUP($C77,'STYLE NAMES'!$B:$AC,25,FALSE),"")</f>
        <v>0</v>
      </c>
      <c r="AV77" s="101">
        <f>+VLOOKUP($S77,'CODE GENERATOR'!$P:$AM,15,FALSE)</f>
        <v>0</v>
      </c>
      <c r="AW77" s="101">
        <f>+VLOOKUP($S77,'CODE GENERATOR'!$P:$AM,16,FALSE)</f>
        <v>0</v>
      </c>
      <c r="AX77" s="101">
        <f>+VLOOKUP($S77,'CODE GENERATOR'!$P:$AM,17,FALSE)</f>
        <v>0</v>
      </c>
      <c r="AY77" s="101">
        <f>+VLOOKUP($S77,'CODE GENERATOR'!$P:$AM,18,FALSE)</f>
        <v>0</v>
      </c>
      <c r="AZ77" s="101">
        <f>+VLOOKUP($S77,'CODE GENERATOR'!$P:$AM,19,FALSE)</f>
        <v>0</v>
      </c>
      <c r="BA77" s="101">
        <f>+VLOOKUP($S77,'CODE GENERATOR'!$P:$AM,20,FALSE)</f>
        <v>0</v>
      </c>
      <c r="BB77" s="101">
        <f>+VLOOKUP($S77,'CODE GENERATOR'!$P:$AM,21,FALSE)</f>
        <v>0</v>
      </c>
      <c r="BC77" s="101">
        <f>+VLOOKUP($S77,'CODE GENERATOR'!$P:$AM,22,FALSE)</f>
        <v>0</v>
      </c>
      <c r="BD77" s="101">
        <f>+VLOOKUP($S77,'CODE GENERATOR'!$P:$AM,23,FALSE)</f>
        <v>0</v>
      </c>
      <c r="BE77" s="101">
        <f>+VLOOKUP($S77,'CODE GENERATOR'!$P:$AM,24,FALSE)</f>
        <v>0</v>
      </c>
      <c r="BF77" s="101">
        <f>IF(C77&gt;0,+VLOOKUP(G77,'CATEGORY ID'!$A$1:$L$118,3,FALSE),"")</f>
        <v>5</v>
      </c>
      <c r="BG77" s="101">
        <f>IF(C77&gt;0,+VLOOKUP(H77,'CATEGORY ID'!$D$1:$L$118,3,FALSE),"")</f>
        <v>5</v>
      </c>
      <c r="BH77" s="101">
        <f>IF(C77&gt;0,+VLOOKUP((+H77&amp;I77),'CATEGORY ID'!$H$1:$I$121,2,FALSE),"")</f>
        <v>59</v>
      </c>
      <c r="BJ77" s="101">
        <f>IF(C77&gt;0,IF(COUNTIF('CATEGORY ID'!$K$1:$K$121,+H77&amp;K77) &gt; 0, +VLOOKUP(+H77&amp;K77,'CATEGORY ID'!$K$1:$L$121,2,FALSE),""),"")</f>
        <v>63</v>
      </c>
      <c r="BK77" s="101" t="str">
        <f>IF(C77&gt;0,IF(COUNTIF('CATEGORY ID'!$K$124:$K$165, +VLOOKUP(C77,'STYLE NAMES'!$B:$AE,30,FALSE)) &gt; 0, +VLOOKUP(VLOOKUP(C77,'STYLE NAMES'!$B:$AE,30,FALSE),'CATEGORY ID'!K:M,2,FALSE),""),"")</f>
        <v/>
      </c>
      <c r="BR77" s="101" t="str" cm="1">
        <f t="array" ref="BR77">IF(C77&gt;0,_xlfn.TEXTJOIN(";", TRUE,_xlfn.UNIQUE(_xlfn._xlws.FILTER(BF77:BQ77,(BF77:BQ77&gt;0)),TRUE,FALSE)),"")&amp;";"&amp;BS77</f>
        <v>5;59;63;</v>
      </c>
      <c r="BU77" s="106">
        <f>IF(C77&gt;0,+VLOOKUP($C77,'STYLE NAMES'!$B:$AC,26,FALSE),"")</f>
        <v>249.9</v>
      </c>
      <c r="BV77" s="106">
        <f>IF(C77&gt;0,+VLOOKUP($C77,'STYLE NAMES'!$B:$AC,27,FALSE),"")</f>
        <v>13740</v>
      </c>
      <c r="BW77" s="106">
        <f>IF(C77&gt;0,+VLOOKUP($C77,'STYLE NAMES'!$B:$AC,28,FALSE),"")</f>
        <v>287.38499999999999</v>
      </c>
      <c r="BY77"/>
      <c r="BZ77" s="101">
        <v>99</v>
      </c>
      <c r="CA77" s="137">
        <f t="shared" si="7"/>
        <v>1</v>
      </c>
      <c r="CB77" s="137">
        <f>+VLOOKUP(C77,'[2]STYLES &amp; MODELS MATRIX'!$A:$G,7,FALSE)</f>
        <v>0</v>
      </c>
      <c r="CC77" s="137" t="str">
        <f>+VLOOKUP(C77,'[1]STYLES &amp; SIZE CHARTS'!$A:$H,8,FALSE)</f>
        <v>HP-RUGS1</v>
      </c>
      <c r="CD77" s="137"/>
      <c r="CE77" s="205"/>
      <c r="CF77" s="141"/>
    </row>
    <row r="78" spans="1:84" s="101" customFormat="1" ht="12" customHeight="1" x14ac:dyDescent="0.2">
      <c r="A78" s="102">
        <f t="shared" si="5"/>
        <v>8683711001140</v>
      </c>
      <c r="B78" s="101" t="s">
        <v>2267</v>
      </c>
      <c r="C78" s="101" t="s">
        <v>86</v>
      </c>
      <c r="D78" s="101" t="s">
        <v>87</v>
      </c>
      <c r="E78" s="203" t="s">
        <v>2271</v>
      </c>
      <c r="F78" s="101" t="s">
        <v>2249</v>
      </c>
      <c r="G78" s="101" t="str">
        <f>IF(C78&gt;0,+VLOOKUP($C78,'STYLE NAMES'!$B:$AC,4,FALSE),"")</f>
        <v>HORSE</v>
      </c>
      <c r="H78" s="101" t="str">
        <f>IF(C78&gt;0,+VLOOKUP($C78,'STYLE NAMES'!$B:$AC,5,FALSE),"")</f>
        <v>HORSE</v>
      </c>
      <c r="I78" s="101" t="str">
        <f>IF(C78&gt;0,+VLOOKUP($C78,'STYLE NAMES'!$B:$AC,6,FALSE),"")</f>
        <v>RUGS</v>
      </c>
      <c r="J78" s="101" t="str">
        <f>IF(C78&gt;0,+VLOOKUP($C78,'STYLE NAMES'!$B:$AC,7,FALSE),"")</f>
        <v>FULL</v>
      </c>
      <c r="K78" s="101" t="str">
        <f>IF(C78&gt;0,+VLOOKUP($C78,'STYLE NAMES'!$B:$AC,8,FALSE),"")</f>
        <v>STABLE RUGS</v>
      </c>
      <c r="L78" s="101" t="str">
        <f>IF(E78&gt;0,+VLOOKUP($E78,'CODE GENERATOR'!$D:$T,3,FALSE),"")</f>
        <v>W</v>
      </c>
      <c r="M78" s="101" t="str">
        <f>IF(E78&gt;0,+VLOOKUP($E78,'CODE GENERATOR'!$D:$T,4,FALSE),"")</f>
        <v>RAINPROOF SHELL</v>
      </c>
      <c r="N78" s="101" t="str">
        <f>IF(E78&gt;0,+VLOOKUP($E78,'CODE GENERATOR'!$D:$T,6,FALSE),"")</f>
        <v>GREEN</v>
      </c>
      <c r="O78" s="101" t="str">
        <f>IF(E78&gt;0,+VLOOKUP($E78,'CODE GENERATOR'!$D:$T,7,FALSE),"")</f>
        <v>GREEN</v>
      </c>
      <c r="P78" s="101" t="str">
        <f t="shared" si="6"/>
        <v>GREEN</v>
      </c>
      <c r="Q78" s="104" t="str">
        <f>IF(E78&gt;0,+VLOOKUP($E78,'CODE GENERATOR'!$D:$T,11,FALSE),"")</f>
        <v>H.RUGFL_STR0005</v>
      </c>
      <c r="R78" s="104" t="str">
        <f>IF(E78&gt;0,+VLOOKUP($E78,'CODE GENERATOR'!$D:$T,12,FALSE),"")</f>
        <v>RPS0003GRNGRN</v>
      </c>
      <c r="S78" s="104" t="str">
        <f>IF(E78&gt;0,+VLOOKUP($E78,'CODE GENERATOR'!$D:$T,13,FALSE),"")</f>
        <v>H.RUGFL_STR0005_RPS0003GRNGRN</v>
      </c>
      <c r="T78" s="104" t="str">
        <f t="shared" si="4"/>
        <v>H.RUGFL_STR0005_RPS0003GRNGRN_XL</v>
      </c>
      <c r="U78" s="105">
        <v>8683711001140</v>
      </c>
      <c r="V78" s="107" t="str" cm="1">
        <f t="array" ref="V78">_xlfn.TEXTJOIN(";", TRUE, _xlfn.UNIQUE(_xlfn._xlws.FILTER(P$3:P$10029, C$3:C$10029=C78)))</f>
        <v>BLACK;NAVY;BORDEAUX;GREEN;ELECTRIC BLUE</v>
      </c>
      <c r="W78" s="107" t="str" cm="1">
        <f t="array" ref="W78">_xlfn.TEXTJOIN(";", TRUE, _xlfn.UNIQUE(_xlfn._xlws.FILTER(F$3:F$10029, C$3:C$10029=C78)))</f>
        <v>S;M;L;XL</v>
      </c>
      <c r="X78" s="101" t="str">
        <f>IF(E78&gt;0,+VLOOKUP($E78,'CODE GENERATOR'!$D:$AC,19,FALSE),0)</f>
        <v>2402_S01_86744</v>
      </c>
      <c r="Y78" s="101" t="str">
        <f>IF(E78&gt;0,+VLOOKUP($E78,'CODE GENERATOR'!$D:$AC,20,FALSE),0)</f>
        <v>2402_S01_86748</v>
      </c>
      <c r="Z78" s="101" t="str">
        <f>IF(E78&gt;0,+VLOOKUP($E78,'CODE GENERATOR'!$D:$AC,21,FALSE),0)</f>
        <v>2402_S01_86751</v>
      </c>
      <c r="AA78" s="101" t="str">
        <f>IF(E78&gt;0,+VLOOKUP($E78,'CODE GENERATOR'!$D:$AC,22,FALSE),0)</f>
        <v>2402_S01_86752</v>
      </c>
      <c r="AB78" s="101" t="str">
        <f>IF(E78&gt;0,+VLOOKUP($E78,'CODE GENERATOR'!$D:$AC,23,FALSE),0)</f>
        <v>2402_S01_86754</v>
      </c>
      <c r="AC78" s="101" t="str">
        <f>IF(E78&gt;0,+VLOOKUP($E78,'CODE GENERATOR'!$D:$AC,24,FALSE),0)</f>
        <v>2402_S01_86755</v>
      </c>
      <c r="AD78" s="101" t="str">
        <f>IF(E78&gt;0,+VLOOKUP($E78,'CODE GENERATOR'!$D:$AC,25,FALSE),0)</f>
        <v/>
      </c>
      <c r="AE78" s="101" t="str">
        <f>IF(E78&gt;0,+VLOOKUP($E78,'CODE GENERATOR'!$D:$AC,26,FALSE),0)</f>
        <v/>
      </c>
      <c r="AF78" s="149" t="str">
        <f>IF($C78&gt;0,$C78&amp;" "&amp;$P78&amp;" "&amp;+VLOOKUP($C78,'STYLE NAMES'!$B:$AC,10,FALSE),"""")</f>
        <v>ALASKA GREEN WINTER STABLE RUG</v>
      </c>
      <c r="AG78" s="101" t="str">
        <f>"Enjoy our "&amp;(AF78)&amp;"; "&amp;IF(C78&gt;0,+VLOOKUP($C78,'STYLE NAMES'!$B:$AC,11,FALSE),"")</f>
        <v>Enjoy our ALASKA GREEN WINTER STABLE RUG; Winter Stable Rug - 300 GR.
Thanks to its quality and high-tech components, our winter rugs will keep your horse extra warm in the stable. Not to mention the elegant look!</v>
      </c>
      <c r="AH78" s="101" t="str">
        <f>IF(C78&gt;0,+VLOOKUP($C78,'STYLE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78" s="101" t="str">
        <f>IF(C78&gt;0,+VLOOKUP($C78,'STYLE NAMES'!$B:$AC,13,FALSE),"")</f>
        <v>Industrial washing is recommended</v>
      </c>
      <c r="AJ78" s="149" t="str">
        <f>IF($C78&gt;0,$C78&amp;" "&amp;$P78&amp;" "&amp;+VLOOKUP($C78,'STYLE NAMES'!$B:$AC,14,FALSE),"""")</f>
        <v>ALASKA GREEN KIŞLIK AHIR BLANKETİ</v>
      </c>
      <c r="AK78" s="149" t="str">
        <f>"Cavalier SanMarco tarafından tasarlanan "&amp;(AJ78)&amp;"; "&amp;IF(C78&gt;0,+VLOOKUP($C78,'STYLE NAMES'!$B:$AC,15,FALSE),"")</f>
        <v>Cavalier SanMarco tarafından tasarlanan ALASKA GREEN KIŞLIK AHIR BLANKETİ; Kışlık Ahır Blanketi - 300 GR
Kaliteli ve yüksek teknik özellikli materyalleri ile Ahır Blanketlerimiz atınızı box içinde extra sıcak ve şık tutacak</v>
      </c>
      <c r="AL78" s="149" t="str">
        <f>IF(C78&gt;0,+VLOOKUP($C78,'STYLE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78" s="149" t="str">
        <f>IF(C78&gt;0,+VLOOKUP($C78,'STYLE NAMES'!$B:$AC,17,FALSE),"")</f>
        <v>Endüstriyel yıkama tavsiye edilir</v>
      </c>
      <c r="AN78" s="149" t="str">
        <f>IF($C78&gt;0,$C78&amp;" "&amp;$P78&amp;" "&amp;+VLOOKUP($C78,'STYLE NAMES'!$B:$AC,18,FALSE),"""")</f>
        <v>ALASKA GREEN COPERTA DA BOX INVERNALE</v>
      </c>
      <c r="AO78" s="101" t="str">
        <f>"Disegnato da Cavalier SanMarco "&amp;(AN78)&amp;"; "&amp;IF(C78&gt;0,+VLOOKUP($C78,'STYLE NAMES'!$B:$AC,19,FALSE),"")</f>
        <v>Disegnato da Cavalier SanMarco ALASKA GREEN COPERTA DA BOX INVERNALE; Coperta invernale da box - 300 GR
Grazie alla sua qualità e ai suoi componenti high-tech, le nostre coperte invernali manterranno il tuo cavallo extra caldo nella stalla con un elegante aspetto!</v>
      </c>
      <c r="AP78" s="101" t="str">
        <f>IF(C78&gt;0,+VLOOKUP($C78,'STYLE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78" s="101" t="str">
        <f>IF(C78&gt;0,+VLOOKUP($C78,'STYLE NAMES'!$B:$AC,21,FALSE),"")</f>
        <v>Si consiglia il lavaggio industriale</v>
      </c>
      <c r="AR78" s="101">
        <f>IF(D78&gt;0,+VLOOKUP($C78,'STYLE NAMES'!$B:$AC,22,FALSE),"")</f>
        <v>0</v>
      </c>
      <c r="AS78" s="101">
        <f>IF(E78&gt;0,+VLOOKUP($C78,'STYLE NAMES'!$B:$AC,23,FALSE),"")</f>
        <v>0</v>
      </c>
      <c r="AT78" s="101">
        <f>IF(F78&gt;0,+VLOOKUP($C78,'STYLE NAMES'!$B:$AC,24,FALSE),"")</f>
        <v>0</v>
      </c>
      <c r="AU78" s="101">
        <f>IF(G78&gt;0,+VLOOKUP($C78,'STYLE NAMES'!$B:$AC,25,FALSE),"")</f>
        <v>0</v>
      </c>
      <c r="AV78" s="101">
        <f>+VLOOKUP($S78,'CODE GENERATOR'!$P:$AM,15,FALSE)</f>
        <v>0</v>
      </c>
      <c r="AW78" s="101">
        <f>+VLOOKUP($S78,'CODE GENERATOR'!$P:$AM,16,FALSE)</f>
        <v>0</v>
      </c>
      <c r="AX78" s="101">
        <f>+VLOOKUP($S78,'CODE GENERATOR'!$P:$AM,17,FALSE)</f>
        <v>0</v>
      </c>
      <c r="AY78" s="101">
        <f>+VLOOKUP($S78,'CODE GENERATOR'!$P:$AM,18,FALSE)</f>
        <v>0</v>
      </c>
      <c r="AZ78" s="101">
        <f>+VLOOKUP($S78,'CODE GENERATOR'!$P:$AM,19,FALSE)</f>
        <v>0</v>
      </c>
      <c r="BA78" s="101">
        <f>+VLOOKUP($S78,'CODE GENERATOR'!$P:$AM,20,FALSE)</f>
        <v>0</v>
      </c>
      <c r="BB78" s="101">
        <f>+VLOOKUP($S78,'CODE GENERATOR'!$P:$AM,21,FALSE)</f>
        <v>0</v>
      </c>
      <c r="BC78" s="101">
        <f>+VLOOKUP($S78,'CODE GENERATOR'!$P:$AM,22,FALSE)</f>
        <v>0</v>
      </c>
      <c r="BD78" s="101">
        <f>+VLOOKUP($S78,'CODE GENERATOR'!$P:$AM,23,FALSE)</f>
        <v>0</v>
      </c>
      <c r="BE78" s="101">
        <f>+VLOOKUP($S78,'CODE GENERATOR'!$P:$AM,24,FALSE)</f>
        <v>0</v>
      </c>
      <c r="BF78" s="101">
        <f>IF(C78&gt;0,+VLOOKUP(G78,'CATEGORY ID'!$A$1:$L$118,3,FALSE),"")</f>
        <v>5</v>
      </c>
      <c r="BG78" s="101">
        <f>IF(C78&gt;0,+VLOOKUP(H78,'CATEGORY ID'!$D$1:$L$118,3,FALSE),"")</f>
        <v>5</v>
      </c>
      <c r="BH78" s="101">
        <f>IF(C78&gt;0,+VLOOKUP((+H78&amp;I78),'CATEGORY ID'!$H$1:$I$121,2,FALSE),"")</f>
        <v>59</v>
      </c>
      <c r="BJ78" s="101">
        <f>IF(C78&gt;0,IF(COUNTIF('CATEGORY ID'!$K$1:$K$121,+H78&amp;K78) &gt; 0, +VLOOKUP(+H78&amp;K78,'CATEGORY ID'!$K$1:$L$121,2,FALSE),""),"")</f>
        <v>63</v>
      </c>
      <c r="BK78" s="101" t="str">
        <f>IF(C78&gt;0,IF(COUNTIF('CATEGORY ID'!$K$124:$K$165, +VLOOKUP(C78,'STYLE NAMES'!$B:$AE,30,FALSE)) &gt; 0, +VLOOKUP(VLOOKUP(C78,'STYLE NAMES'!$B:$AE,30,FALSE),'CATEGORY ID'!K:M,2,FALSE),""),"")</f>
        <v/>
      </c>
      <c r="BR78" s="101" t="str" cm="1">
        <f t="array" ref="BR78">IF(C78&gt;0,_xlfn.TEXTJOIN(";", TRUE,_xlfn.UNIQUE(_xlfn._xlws.FILTER(BF78:BQ78,(BF78:BQ78&gt;0)),TRUE,FALSE)),"")&amp;";"&amp;BS78</f>
        <v>5;59;63;</v>
      </c>
      <c r="BU78" s="106">
        <f>IF(C78&gt;0,+VLOOKUP($C78,'STYLE NAMES'!$B:$AC,26,FALSE),"")</f>
        <v>249.9</v>
      </c>
      <c r="BV78" s="106">
        <f>IF(C78&gt;0,+VLOOKUP($C78,'STYLE NAMES'!$B:$AC,27,FALSE),"")</f>
        <v>13740</v>
      </c>
      <c r="BW78" s="106">
        <f>IF(C78&gt;0,+VLOOKUP($C78,'STYLE NAMES'!$B:$AC,28,FALSE),"")</f>
        <v>287.38499999999999</v>
      </c>
      <c r="BY78"/>
      <c r="BZ78" s="101">
        <v>99</v>
      </c>
      <c r="CA78" s="137">
        <f t="shared" si="7"/>
        <v>1</v>
      </c>
      <c r="CB78" s="137">
        <f>+VLOOKUP(C78,'[2]STYLES &amp; MODELS MATRIX'!$A:$G,7,FALSE)</f>
        <v>0</v>
      </c>
      <c r="CC78" s="137" t="str">
        <f>+VLOOKUP(C78,'[1]STYLES &amp; SIZE CHARTS'!$A:$H,8,FALSE)</f>
        <v>HP-RUGS1</v>
      </c>
      <c r="CD78" s="137"/>
      <c r="CE78" s="205"/>
      <c r="CF78" s="141"/>
    </row>
    <row r="79" spans="1:84" s="101" customFormat="1" ht="12" customHeight="1" x14ac:dyDescent="0.2">
      <c r="A79" s="102">
        <f t="shared" si="5"/>
        <v>8683711001171</v>
      </c>
      <c r="B79" s="101" t="s">
        <v>2272</v>
      </c>
      <c r="C79" s="101" t="s">
        <v>713</v>
      </c>
      <c r="D79" s="101" t="s">
        <v>714</v>
      </c>
      <c r="E79" s="203" t="s">
        <v>2273</v>
      </c>
      <c r="F79" s="101" t="s">
        <v>785</v>
      </c>
      <c r="G79" s="101" t="str">
        <f>IF(C79&gt;0,+VLOOKUP($C79,'STYLE NAMES'!$B:$AC,4,FALSE),"")</f>
        <v>HORSE</v>
      </c>
      <c r="H79" s="101" t="str">
        <f>IF(C79&gt;0,+VLOOKUP($C79,'STYLE NAMES'!$B:$AC,5,FALSE),"")</f>
        <v>HORSE</v>
      </c>
      <c r="I79" s="101" t="str">
        <f>IF(C79&gt;0,+VLOOKUP($C79,'STYLE NAMES'!$B:$AC,6,FALSE),"")</f>
        <v>FLY PROTECTION</v>
      </c>
      <c r="J79" s="101" t="str">
        <f>IF(C79&gt;0,+VLOOKUP($C79,'STYLE NAMES'!$B:$AC,7,FALSE),"")</f>
        <v>FULL</v>
      </c>
      <c r="K79" s="101" t="str">
        <f>IF(C79&gt;0,+VLOOKUP($C79,'STYLE NAMES'!$B:$AC,8,FALSE),"")</f>
        <v>FLY SHEETS</v>
      </c>
      <c r="L79" s="101" t="str">
        <f>IF(E79&gt;0,+VLOOKUP($E79,'CODE GENERATOR'!$D:$T,3,FALSE),"")</f>
        <v>S</v>
      </c>
      <c r="M79" s="101" t="str">
        <f>IF(E79&gt;0,+VLOOKUP($E79,'CODE GENERATOR'!$D:$T,4,FALSE),"")</f>
        <v>MESH</v>
      </c>
      <c r="N79" s="101" t="str">
        <f>IF(E79&gt;0,+VLOOKUP($E79,'CODE GENERATOR'!$D:$T,6,FALSE),"")</f>
        <v>LIGHT GRAY</v>
      </c>
      <c r="O79" s="101" t="str">
        <f>IF(E79&gt;0,+VLOOKUP($E79,'CODE GENERATOR'!$D:$T,7,FALSE),"")</f>
        <v>BORDEAUX</v>
      </c>
      <c r="P79" s="101" t="str">
        <f t="shared" si="6"/>
        <v>LIGHT GRAY/BORDEAUX</v>
      </c>
      <c r="Q79" s="104" t="str">
        <f>IF(E79&gt;0,+VLOOKUP($E79,'CODE GENERATOR'!$D:$T,11,FALSE),"")</f>
        <v>H.FLYFL_FLS0006</v>
      </c>
      <c r="R79" s="104" t="str">
        <f>IF(E79&gt;0,+VLOOKUP($E79,'CODE GENERATOR'!$D:$T,12,FALSE),"")</f>
        <v>MSH0004LGYBOR</v>
      </c>
      <c r="S79" s="104" t="str">
        <f>IF(E79&gt;0,+VLOOKUP($E79,'CODE GENERATOR'!$D:$T,13,FALSE),"")</f>
        <v>H.FLYFL_FLS0006_MSH0004LGYBOR</v>
      </c>
      <c r="T79" s="104" t="str">
        <f t="shared" si="4"/>
        <v>H.FLYFL_FLS0006_MSH0004LGYBOR_S</v>
      </c>
      <c r="U79" s="105">
        <v>8683711001171</v>
      </c>
      <c r="V79" s="107" t="str" cm="1">
        <f t="array" ref="V79">_xlfn.TEXTJOIN(";", TRUE, _xlfn.UNIQUE(_xlfn._xlws.FILTER(P$3:P$10029, C$3:C$10029=C79)))</f>
        <v>LIGHT GRAY/BORDEAUX;BLACK</v>
      </c>
      <c r="W79" s="107" t="str" cm="1">
        <f t="array" ref="W79">_xlfn.TEXTJOIN(";", TRUE, _xlfn.UNIQUE(_xlfn._xlws.FILTER(F$3:F$10029, C$3:C$10029=C79)))</f>
        <v>S;M;L;XL</v>
      </c>
      <c r="X79" s="101" t="str">
        <f>IF(E79&gt;0,+VLOOKUP($E79,'CODE GENERATOR'!$D:$AC,19,FALSE),0)</f>
        <v>2402_S01_34039</v>
      </c>
      <c r="Y79" s="101" t="str">
        <f>IF(E79&gt;0,+VLOOKUP($E79,'CODE GENERATOR'!$D:$AC,20,FALSE),0)</f>
        <v>2402_S01_34041</v>
      </c>
      <c r="Z79" s="101" t="str">
        <f>IF(E79&gt;0,+VLOOKUP($E79,'CODE GENERATOR'!$D:$AC,21,FALSE),0)</f>
        <v/>
      </c>
      <c r="AA79" s="101" t="str">
        <f>IF(E79&gt;0,+VLOOKUP($E79,'CODE GENERATOR'!$D:$AC,22,FALSE),0)</f>
        <v/>
      </c>
      <c r="AB79" s="101" t="str">
        <f>IF(E79&gt;0,+VLOOKUP($E79,'CODE GENERATOR'!$D:$AC,23,FALSE),0)</f>
        <v/>
      </c>
      <c r="AC79" s="101" t="str">
        <f>IF(E79&gt;0,+VLOOKUP($E79,'CODE GENERATOR'!$D:$AC,24,FALSE),0)</f>
        <v/>
      </c>
      <c r="AD79" s="101" t="str">
        <f>IF(E79&gt;0,+VLOOKUP($E79,'CODE GENERATOR'!$D:$AC,25,FALSE),0)</f>
        <v/>
      </c>
      <c r="AE79" s="101" t="str">
        <f>IF(E79&gt;0,+VLOOKUP($E79,'CODE GENERATOR'!$D:$AC,26,FALSE),0)</f>
        <v/>
      </c>
      <c r="AF79" s="149" t="str">
        <f>IF($C79&gt;0,$C79&amp;" "&amp;$P79&amp;" "&amp;+VLOOKUP($C79,'STYLE NAMES'!$B:$AC,10,FALSE),"""")</f>
        <v>VOLARE LIGHT GRAY/BORDEAUX FLY SHEET</v>
      </c>
      <c r="AG79" s="101" t="str">
        <f>"Enjoy our "&amp;(AF79)&amp;"; "&amp;IF(C79&gt;0,+VLOOKUP($C79,'STYLE NAMES'!$B:$AC,11,FALSE),"")</f>
        <v>Enjoy our VOLARE LIGHT GRAY/BORDEAUX FLY SHEET; Light fly sheet to protect your horse from disturbing and annoying flies</v>
      </c>
      <c r="AH79" s="101" t="str">
        <f>IF(C79&gt;0,+VLOOKUP($C79,'STYLE NAMES'!$B:$AC,12,FALSE),"")</f>
        <v>*Very light and fine density micro polyester mesh fabric
*Breathable texture to allow air flowing
Composition:
100% Micro Polyester</v>
      </c>
      <c r="AI79" s="101" t="str">
        <f>IF(C79&gt;0,+VLOOKUP($C79,'STYLE NAMES'!$B:$AC,13,FALSE),"")</f>
        <v>Machine Wash at 30°C
Mild process
Do not bleach
Do NOT Tumble Dry</v>
      </c>
      <c r="AJ79" s="149" t="str">
        <f>IF($C79&gt;0,$C79&amp;" "&amp;$P79&amp;" "&amp;+VLOOKUP($C79,'STYLE NAMES'!$B:$AC,14,FALSE),"""")</f>
        <v>VOLARE LIGHT GRAY/BORDEAUX SİNEKLİK BLANKET</v>
      </c>
      <c r="AK79" s="149" t="str">
        <f>"Cavalier SanMarco tarafından tasarlanan "&amp;(AJ79)&amp;"; "&amp;IF(C79&gt;0,+VLOOKUP($C79,'STYLE NAMES'!$B:$AC,15,FALSE),"")</f>
        <v>Cavalier SanMarco tarafından tasarlanan VOLARE LIGHT GRAY/BORDEAUX SİNEKLİK BLANKET; Atınızı rahatsız edici sineklerden korumak için Hafif Sineklik</v>
      </c>
      <c r="AL79" s="149" t="str">
        <f>IF(C79&gt;0,+VLOOKUP($C79,'STYLE NAMES'!$B:$AC,16,FALSE),"")</f>
        <v>*Çok hafif ve mikro denye polyester mesh kumaş
*Yüksek hava geçirgenlikli kumaş örgüsü
Kompozisyon:
100% Mikro Polyester</v>
      </c>
      <c r="AM79" s="149" t="str">
        <f>IF(C79&gt;0,+VLOOKUP($C79,'STYLE NAMES'!$B:$AC,17,FALSE),"")</f>
        <v>Makinede 30°C' de Yıkayın
Hassas Yıkama
Çamaşır suyu kullanmayın
Kurutma Makinesinde Kurutmayın</v>
      </c>
      <c r="AN79" s="149" t="str">
        <f>IF($C79&gt;0,$C79&amp;" "&amp;$P79&amp;" "&amp;+VLOOKUP($C79,'STYLE NAMES'!$B:$AC,18,FALSE),"""")</f>
        <v>VOLARE LIGHT GRAY/BORDEAUX COPERTA ANTIMOSCHE</v>
      </c>
      <c r="AO79" s="101" t="str">
        <f>"Disegnato da Cavalier SanMarco "&amp;(AN79)&amp;"; "&amp;IF(C79&gt;0,+VLOOKUP($C79,'STYLE NAMES'!$B:$AC,19,FALSE),"")</f>
        <v>Disegnato da Cavalier SanMarco VOLARE LIGHT GRAY/BORDEAUX COPERTA ANTIMOSCHE; Coperta leggera anti-mosche per proteggere il tuo cavallo da insetti fastidiosi e irritanti.</v>
      </c>
      <c r="AP79" s="101" t="str">
        <f>IF(C79&gt;0,+VLOOKUP($C79,'STYLE NAMES'!$B:$AC,20,FALSE),"")</f>
        <v>Tessuto a rete micro-poliestere molto leggero e a densità fine 
Struttura traspirante per favorire il flusso d'aria 
Composizione: 
100% Micro Poliestere</v>
      </c>
      <c r="AQ79" s="101" t="str">
        <f>IF(C79&gt;0,+VLOOKUP($C79,'STYLE NAMES'!$B:$AC,21,FALSE),"")</f>
        <v>Lavare in lavatrice a 30°C Ciclo delicato 
Non candeggiare 
Non asciugare in asciugatrice</v>
      </c>
      <c r="AR79" s="101">
        <f>IF(D79&gt;0,+VLOOKUP($C79,'STYLE NAMES'!$B:$AC,22,FALSE),"")</f>
        <v>0</v>
      </c>
      <c r="AS79" s="101">
        <f>IF(E79&gt;0,+VLOOKUP($C79,'STYLE NAMES'!$B:$AC,23,FALSE),"")</f>
        <v>0</v>
      </c>
      <c r="AT79" s="101">
        <f>IF(F79&gt;0,+VLOOKUP($C79,'STYLE NAMES'!$B:$AC,24,FALSE),"")</f>
        <v>0</v>
      </c>
      <c r="AU79" s="101">
        <f>IF(G79&gt;0,+VLOOKUP($C79,'STYLE NAMES'!$B:$AC,25,FALSE),"")</f>
        <v>0</v>
      </c>
      <c r="AV79" s="101">
        <f>+VLOOKUP($S79,'CODE GENERATOR'!$P:$AM,15,FALSE)</f>
        <v>0</v>
      </c>
      <c r="AW79" s="101">
        <f>+VLOOKUP($S79,'CODE GENERATOR'!$P:$AM,16,FALSE)</f>
        <v>0</v>
      </c>
      <c r="AX79" s="101">
        <f>+VLOOKUP($S79,'CODE GENERATOR'!$P:$AM,17,FALSE)</f>
        <v>0</v>
      </c>
      <c r="AY79" s="101">
        <f>+VLOOKUP($S79,'CODE GENERATOR'!$P:$AM,18,FALSE)</f>
        <v>0</v>
      </c>
      <c r="AZ79" s="101">
        <f>+VLOOKUP($S79,'CODE GENERATOR'!$P:$AM,19,FALSE)</f>
        <v>0</v>
      </c>
      <c r="BA79" s="101">
        <f>+VLOOKUP($S79,'CODE GENERATOR'!$P:$AM,20,FALSE)</f>
        <v>0</v>
      </c>
      <c r="BB79" s="101">
        <f>+VLOOKUP($S79,'CODE GENERATOR'!$P:$AM,21,FALSE)</f>
        <v>0</v>
      </c>
      <c r="BC79" s="101">
        <f>+VLOOKUP($S79,'CODE GENERATOR'!$P:$AM,22,FALSE)</f>
        <v>0</v>
      </c>
      <c r="BD79" s="101">
        <f>+VLOOKUP($S79,'CODE GENERATOR'!$P:$AM,23,FALSE)</f>
        <v>0</v>
      </c>
      <c r="BE79" s="101">
        <f>+VLOOKUP($S79,'CODE GENERATOR'!$P:$AM,24,FALSE)</f>
        <v>0</v>
      </c>
      <c r="BF79" s="101">
        <f>IF(C79&gt;0,+VLOOKUP(G79,'CATEGORY ID'!$A$1:$L$118,3,FALSE),"")</f>
        <v>5</v>
      </c>
      <c r="BG79" s="101">
        <f>IF(C79&gt;0,+VLOOKUP(H79,'CATEGORY ID'!$D$1:$L$118,3,FALSE),"")</f>
        <v>5</v>
      </c>
      <c r="BH79" s="101">
        <f>IF(C79&gt;0,+VLOOKUP((+H79&amp;I79),'CATEGORY ID'!$H$1:$I$121,2,FALSE),"")</f>
        <v>65</v>
      </c>
      <c r="BJ79" s="101">
        <f>IF(C79&gt;0,IF(COUNTIF('CATEGORY ID'!$K$1:$K$121,+H79&amp;K79) &gt; 0, +VLOOKUP(+H79&amp;K79,'CATEGORY ID'!$K$1:$L$121,2,FALSE),""),"")</f>
        <v>64</v>
      </c>
      <c r="BK79" s="101" t="str">
        <f>IF(C79&gt;0,IF(COUNTIF('CATEGORY ID'!$K$124:$K$165, +VLOOKUP(C79,'STYLE NAMES'!$B:$AE,30,FALSE)) &gt; 0, +VLOOKUP(VLOOKUP(C79,'STYLE NAMES'!$B:$AE,30,FALSE),'CATEGORY ID'!K:M,2,FALSE),""),"")</f>
        <v/>
      </c>
      <c r="BR79" s="101" t="str" cm="1">
        <f t="array" ref="BR79">IF(C79&gt;0,_xlfn.TEXTJOIN(";", TRUE,_xlfn.UNIQUE(_xlfn._xlws.FILTER(BF79:BQ79,(BF79:BQ79&gt;0)),TRUE,FALSE)),"")&amp;";"&amp;BS79</f>
        <v>5;65;64;</v>
      </c>
      <c r="BU79" s="106">
        <f>IF(C79&gt;0,+VLOOKUP($C79,'STYLE NAMES'!$B:$AC,26,FALSE),"")</f>
        <v>79.900000000000006</v>
      </c>
      <c r="BV79" s="106">
        <f>IF(C79&gt;0,+VLOOKUP($C79,'STYLE NAMES'!$B:$AC,27,FALSE),"")</f>
        <v>4390</v>
      </c>
      <c r="BW79" s="106">
        <f>IF(C79&gt;0,+VLOOKUP($C79,'STYLE NAMES'!$B:$AC,28,FALSE),"")</f>
        <v>91.885000000000005</v>
      </c>
      <c r="BY79"/>
      <c r="BZ79" s="101">
        <v>99</v>
      </c>
      <c r="CA79" s="137">
        <f t="shared" si="7"/>
        <v>1</v>
      </c>
      <c r="CB79" s="137">
        <f>+VLOOKUP(C79,'[2]STYLES &amp; MODELS MATRIX'!$A:$G,7,FALSE)</f>
        <v>0</v>
      </c>
      <c r="CC79" s="137">
        <f>+VLOOKUP(C79,'[1]STYLES &amp; SIZE CHARTS'!$A:$H,8,FALSE)</f>
        <v>0</v>
      </c>
      <c r="CD79" s="137"/>
      <c r="CE79" s="205"/>
      <c r="CF79" s="141"/>
    </row>
    <row r="80" spans="1:84" s="101" customFormat="1" ht="12" customHeight="1" x14ac:dyDescent="0.2">
      <c r="A80" s="102">
        <f t="shared" si="5"/>
        <v>8683711001188</v>
      </c>
      <c r="B80" s="101" t="s">
        <v>2272</v>
      </c>
      <c r="C80" s="101" t="s">
        <v>713</v>
      </c>
      <c r="D80" s="101" t="s">
        <v>714</v>
      </c>
      <c r="E80" s="203" t="s">
        <v>2273</v>
      </c>
      <c r="F80" s="101" t="s">
        <v>2247</v>
      </c>
      <c r="G80" s="101" t="str">
        <f>IF(C80&gt;0,+VLOOKUP($C80,'STYLE NAMES'!$B:$AC,4,FALSE),"")</f>
        <v>HORSE</v>
      </c>
      <c r="H80" s="101" t="str">
        <f>IF(C80&gt;0,+VLOOKUP($C80,'STYLE NAMES'!$B:$AC,5,FALSE),"")</f>
        <v>HORSE</v>
      </c>
      <c r="I80" s="101" t="str">
        <f>IF(C80&gt;0,+VLOOKUP($C80,'STYLE NAMES'!$B:$AC,6,FALSE),"")</f>
        <v>FLY PROTECTION</v>
      </c>
      <c r="J80" s="101" t="str">
        <f>IF(C80&gt;0,+VLOOKUP($C80,'STYLE NAMES'!$B:$AC,7,FALSE),"")</f>
        <v>FULL</v>
      </c>
      <c r="K80" s="101" t="str">
        <f>IF(C80&gt;0,+VLOOKUP($C80,'STYLE NAMES'!$B:$AC,8,FALSE),"")</f>
        <v>FLY SHEETS</v>
      </c>
      <c r="L80" s="101" t="str">
        <f>IF(E80&gt;0,+VLOOKUP($E80,'CODE GENERATOR'!$D:$T,3,FALSE),"")</f>
        <v>S</v>
      </c>
      <c r="M80" s="101" t="str">
        <f>IF(E80&gt;0,+VLOOKUP($E80,'CODE GENERATOR'!$D:$T,4,FALSE),"")</f>
        <v>MESH</v>
      </c>
      <c r="N80" s="101" t="str">
        <f>IF(E80&gt;0,+VLOOKUP($E80,'CODE GENERATOR'!$D:$T,6,FALSE),"")</f>
        <v>LIGHT GRAY</v>
      </c>
      <c r="O80" s="101" t="str">
        <f>IF(E80&gt;0,+VLOOKUP($E80,'CODE GENERATOR'!$D:$T,7,FALSE),"")</f>
        <v>BORDEAUX</v>
      </c>
      <c r="P80" s="101" t="str">
        <f t="shared" si="6"/>
        <v>LIGHT GRAY/BORDEAUX</v>
      </c>
      <c r="Q80" s="104" t="str">
        <f>IF(E80&gt;0,+VLOOKUP($E80,'CODE GENERATOR'!$D:$T,11,FALSE),"")</f>
        <v>H.FLYFL_FLS0006</v>
      </c>
      <c r="R80" s="104" t="str">
        <f>IF(E80&gt;0,+VLOOKUP($E80,'CODE GENERATOR'!$D:$T,12,FALSE),"")</f>
        <v>MSH0004LGYBOR</v>
      </c>
      <c r="S80" s="104" t="str">
        <f>IF(E80&gt;0,+VLOOKUP($E80,'CODE GENERATOR'!$D:$T,13,FALSE),"")</f>
        <v>H.FLYFL_FLS0006_MSH0004LGYBOR</v>
      </c>
      <c r="T80" s="104" t="str">
        <f t="shared" si="4"/>
        <v>H.FLYFL_FLS0006_MSH0004LGYBOR_M</v>
      </c>
      <c r="U80" s="105">
        <v>8683711001188</v>
      </c>
      <c r="V80" s="107" t="str" cm="1">
        <f t="array" ref="V80">_xlfn.TEXTJOIN(";", TRUE, _xlfn.UNIQUE(_xlfn._xlws.FILTER(P$3:P$10029, C$3:C$10029=C80)))</f>
        <v>LIGHT GRAY/BORDEAUX;BLACK</v>
      </c>
      <c r="W80" s="107" t="str" cm="1">
        <f t="array" ref="W80">_xlfn.TEXTJOIN(";", TRUE, _xlfn.UNIQUE(_xlfn._xlws.FILTER(F$3:F$10029, C$3:C$10029=C80)))</f>
        <v>S;M;L;XL</v>
      </c>
      <c r="X80" s="101" t="str">
        <f>IF(E80&gt;0,+VLOOKUP($E80,'CODE GENERATOR'!$D:$AC,19,FALSE),0)</f>
        <v>2402_S01_34039</v>
      </c>
      <c r="Y80" s="101" t="str">
        <f>IF(E80&gt;0,+VLOOKUP($E80,'CODE GENERATOR'!$D:$AC,20,FALSE),0)</f>
        <v>2402_S01_34041</v>
      </c>
      <c r="Z80" s="101" t="str">
        <f>IF(E80&gt;0,+VLOOKUP($E80,'CODE GENERATOR'!$D:$AC,21,FALSE),0)</f>
        <v/>
      </c>
      <c r="AA80" s="101" t="str">
        <f>IF(E80&gt;0,+VLOOKUP($E80,'CODE GENERATOR'!$D:$AC,22,FALSE),0)</f>
        <v/>
      </c>
      <c r="AB80" s="101" t="str">
        <f>IF(E80&gt;0,+VLOOKUP($E80,'CODE GENERATOR'!$D:$AC,23,FALSE),0)</f>
        <v/>
      </c>
      <c r="AC80" s="101" t="str">
        <f>IF(E80&gt;0,+VLOOKUP($E80,'CODE GENERATOR'!$D:$AC,24,FALSE),0)</f>
        <v/>
      </c>
      <c r="AD80" s="101" t="str">
        <f>IF(E80&gt;0,+VLOOKUP($E80,'CODE GENERATOR'!$D:$AC,25,FALSE),0)</f>
        <v/>
      </c>
      <c r="AE80" s="101" t="str">
        <f>IF(E80&gt;0,+VLOOKUP($E80,'CODE GENERATOR'!$D:$AC,26,FALSE),0)</f>
        <v/>
      </c>
      <c r="AF80" s="149" t="str">
        <f>IF($C80&gt;0,$C80&amp;" "&amp;$P80&amp;" "&amp;+VLOOKUP($C80,'STYLE NAMES'!$B:$AC,10,FALSE),"""")</f>
        <v>VOLARE LIGHT GRAY/BORDEAUX FLY SHEET</v>
      </c>
      <c r="AG80" s="101" t="str">
        <f>"Enjoy our "&amp;(AF80)&amp;"; "&amp;IF(C80&gt;0,+VLOOKUP($C80,'STYLE NAMES'!$B:$AC,11,FALSE),"")</f>
        <v>Enjoy our VOLARE LIGHT GRAY/BORDEAUX FLY SHEET; Light fly sheet to protect your horse from disturbing and annoying flies</v>
      </c>
      <c r="AH80" s="101" t="str">
        <f>IF(C80&gt;0,+VLOOKUP($C80,'STYLE NAMES'!$B:$AC,12,FALSE),"")</f>
        <v>*Very light and fine density micro polyester mesh fabric
*Breathable texture to allow air flowing
Composition:
100% Micro Polyester</v>
      </c>
      <c r="AI80" s="101" t="str">
        <f>IF(C80&gt;0,+VLOOKUP($C80,'STYLE NAMES'!$B:$AC,13,FALSE),"")</f>
        <v>Machine Wash at 30°C
Mild process
Do not bleach
Do NOT Tumble Dry</v>
      </c>
      <c r="AJ80" s="149" t="str">
        <f>IF($C80&gt;0,$C80&amp;" "&amp;$P80&amp;" "&amp;+VLOOKUP($C80,'STYLE NAMES'!$B:$AC,14,FALSE),"""")</f>
        <v>VOLARE LIGHT GRAY/BORDEAUX SİNEKLİK BLANKET</v>
      </c>
      <c r="AK80" s="149" t="str">
        <f>"Cavalier SanMarco tarafından tasarlanan "&amp;(AJ80)&amp;"; "&amp;IF(C80&gt;0,+VLOOKUP($C80,'STYLE NAMES'!$B:$AC,15,FALSE),"")</f>
        <v>Cavalier SanMarco tarafından tasarlanan VOLARE LIGHT GRAY/BORDEAUX SİNEKLİK BLANKET; Atınızı rahatsız edici sineklerden korumak için Hafif Sineklik</v>
      </c>
      <c r="AL80" s="149" t="str">
        <f>IF(C80&gt;0,+VLOOKUP($C80,'STYLE NAMES'!$B:$AC,16,FALSE),"")</f>
        <v>*Çok hafif ve mikro denye polyester mesh kumaş
*Yüksek hava geçirgenlikli kumaş örgüsü
Kompozisyon:
100% Mikro Polyester</v>
      </c>
      <c r="AM80" s="149" t="str">
        <f>IF(C80&gt;0,+VLOOKUP($C80,'STYLE NAMES'!$B:$AC,17,FALSE),"")</f>
        <v>Makinede 30°C' de Yıkayın
Hassas Yıkama
Çamaşır suyu kullanmayın
Kurutma Makinesinde Kurutmayın</v>
      </c>
      <c r="AN80" s="149" t="str">
        <f>IF($C80&gt;0,$C80&amp;" "&amp;$P80&amp;" "&amp;+VLOOKUP($C80,'STYLE NAMES'!$B:$AC,18,FALSE),"""")</f>
        <v>VOLARE LIGHT GRAY/BORDEAUX COPERTA ANTIMOSCHE</v>
      </c>
      <c r="AO80" s="101" t="str">
        <f>"Disegnato da Cavalier SanMarco "&amp;(AN80)&amp;"; "&amp;IF(C80&gt;0,+VLOOKUP($C80,'STYLE NAMES'!$B:$AC,19,FALSE),"")</f>
        <v>Disegnato da Cavalier SanMarco VOLARE LIGHT GRAY/BORDEAUX COPERTA ANTIMOSCHE; Coperta leggera anti-mosche per proteggere il tuo cavallo da insetti fastidiosi e irritanti.</v>
      </c>
      <c r="AP80" s="101" t="str">
        <f>IF(C80&gt;0,+VLOOKUP($C80,'STYLE NAMES'!$B:$AC,20,FALSE),"")</f>
        <v>Tessuto a rete micro-poliestere molto leggero e a densità fine 
Struttura traspirante per favorire il flusso d'aria 
Composizione: 
100% Micro Poliestere</v>
      </c>
      <c r="AQ80" s="101" t="str">
        <f>IF(C80&gt;0,+VLOOKUP($C80,'STYLE NAMES'!$B:$AC,21,FALSE),"")</f>
        <v>Lavare in lavatrice a 30°C Ciclo delicato 
Non candeggiare 
Non asciugare in asciugatrice</v>
      </c>
      <c r="AR80" s="101">
        <f>IF(D80&gt;0,+VLOOKUP($C80,'STYLE NAMES'!$B:$AC,22,FALSE),"")</f>
        <v>0</v>
      </c>
      <c r="AS80" s="101">
        <f>IF(E80&gt;0,+VLOOKUP($C80,'STYLE NAMES'!$B:$AC,23,FALSE),"")</f>
        <v>0</v>
      </c>
      <c r="AT80" s="101">
        <f>IF(F80&gt;0,+VLOOKUP($C80,'STYLE NAMES'!$B:$AC,24,FALSE),"")</f>
        <v>0</v>
      </c>
      <c r="AU80" s="101">
        <f>IF(G80&gt;0,+VLOOKUP($C80,'STYLE NAMES'!$B:$AC,25,FALSE),"")</f>
        <v>0</v>
      </c>
      <c r="AV80" s="101">
        <f>+VLOOKUP($S80,'CODE GENERATOR'!$P:$AM,15,FALSE)</f>
        <v>0</v>
      </c>
      <c r="AW80" s="101">
        <f>+VLOOKUP($S80,'CODE GENERATOR'!$P:$AM,16,FALSE)</f>
        <v>0</v>
      </c>
      <c r="AX80" s="101">
        <f>+VLOOKUP($S80,'CODE GENERATOR'!$P:$AM,17,FALSE)</f>
        <v>0</v>
      </c>
      <c r="AY80" s="101">
        <f>+VLOOKUP($S80,'CODE GENERATOR'!$P:$AM,18,FALSE)</f>
        <v>0</v>
      </c>
      <c r="AZ80" s="101">
        <f>+VLOOKUP($S80,'CODE GENERATOR'!$P:$AM,19,FALSE)</f>
        <v>0</v>
      </c>
      <c r="BA80" s="101">
        <f>+VLOOKUP($S80,'CODE GENERATOR'!$P:$AM,20,FALSE)</f>
        <v>0</v>
      </c>
      <c r="BB80" s="101">
        <f>+VLOOKUP($S80,'CODE GENERATOR'!$P:$AM,21,FALSE)</f>
        <v>0</v>
      </c>
      <c r="BC80" s="101">
        <f>+VLOOKUP($S80,'CODE GENERATOR'!$P:$AM,22,FALSE)</f>
        <v>0</v>
      </c>
      <c r="BD80" s="101">
        <f>+VLOOKUP($S80,'CODE GENERATOR'!$P:$AM,23,FALSE)</f>
        <v>0</v>
      </c>
      <c r="BE80" s="101">
        <f>+VLOOKUP($S80,'CODE GENERATOR'!$P:$AM,24,FALSE)</f>
        <v>0</v>
      </c>
      <c r="BF80" s="101">
        <f>IF(C80&gt;0,+VLOOKUP(G80,'CATEGORY ID'!$A$1:$L$118,3,FALSE),"")</f>
        <v>5</v>
      </c>
      <c r="BG80" s="101">
        <f>IF(C80&gt;0,+VLOOKUP(H80,'CATEGORY ID'!$D$1:$L$118,3,FALSE),"")</f>
        <v>5</v>
      </c>
      <c r="BH80" s="101">
        <f>IF(C80&gt;0,+VLOOKUP((+H80&amp;I80),'CATEGORY ID'!$H$1:$I$121,2,FALSE),"")</f>
        <v>65</v>
      </c>
      <c r="BJ80" s="101">
        <f>IF(C80&gt;0,IF(COUNTIF('CATEGORY ID'!$K$1:$K$121,+H80&amp;K80) &gt; 0, +VLOOKUP(+H80&amp;K80,'CATEGORY ID'!$K$1:$L$121,2,FALSE),""),"")</f>
        <v>64</v>
      </c>
      <c r="BK80" s="101" t="str">
        <f>IF(C80&gt;0,IF(COUNTIF('CATEGORY ID'!$K$124:$K$165, +VLOOKUP(C80,'STYLE NAMES'!$B:$AE,30,FALSE)) &gt; 0, +VLOOKUP(VLOOKUP(C80,'STYLE NAMES'!$B:$AE,30,FALSE),'CATEGORY ID'!K:M,2,FALSE),""),"")</f>
        <v/>
      </c>
      <c r="BR80" s="101" t="str" cm="1">
        <f t="array" ref="BR80">IF(C80&gt;0,_xlfn.TEXTJOIN(";", TRUE,_xlfn.UNIQUE(_xlfn._xlws.FILTER(BF80:BQ80,(BF80:BQ80&gt;0)),TRUE,FALSE)),"")&amp;";"&amp;BS80</f>
        <v>5;65;64;</v>
      </c>
      <c r="BU80" s="106">
        <f>IF(C80&gt;0,+VLOOKUP($C80,'STYLE NAMES'!$B:$AC,26,FALSE),"")</f>
        <v>79.900000000000006</v>
      </c>
      <c r="BV80" s="106">
        <f>IF(C80&gt;0,+VLOOKUP($C80,'STYLE NAMES'!$B:$AC,27,FALSE),"")</f>
        <v>4390</v>
      </c>
      <c r="BW80" s="106">
        <f>IF(C80&gt;0,+VLOOKUP($C80,'STYLE NAMES'!$B:$AC,28,FALSE),"")</f>
        <v>91.885000000000005</v>
      </c>
      <c r="BY80"/>
      <c r="BZ80" s="101">
        <v>99</v>
      </c>
      <c r="CA80" s="137">
        <f t="shared" si="7"/>
        <v>1</v>
      </c>
      <c r="CB80" s="137">
        <f>+VLOOKUP(C80,'[2]STYLES &amp; MODELS MATRIX'!$A:$G,7,FALSE)</f>
        <v>0</v>
      </c>
      <c r="CC80" s="137">
        <f>+VLOOKUP(C80,'[1]STYLES &amp; SIZE CHARTS'!$A:$H,8,FALSE)</f>
        <v>0</v>
      </c>
      <c r="CD80" s="137"/>
      <c r="CE80" s="205"/>
      <c r="CF80" s="141"/>
    </row>
    <row r="81" spans="1:84" s="101" customFormat="1" ht="12" customHeight="1" x14ac:dyDescent="0.2">
      <c r="A81" s="102">
        <f t="shared" si="5"/>
        <v>8683711001195</v>
      </c>
      <c r="B81" s="101" t="s">
        <v>2272</v>
      </c>
      <c r="C81" s="101" t="s">
        <v>713</v>
      </c>
      <c r="D81" s="101" t="s">
        <v>714</v>
      </c>
      <c r="E81" s="203" t="s">
        <v>2273</v>
      </c>
      <c r="F81" s="101" t="s">
        <v>2248</v>
      </c>
      <c r="G81" s="101" t="str">
        <f>IF(C81&gt;0,+VLOOKUP($C81,'STYLE NAMES'!$B:$AC,4,FALSE),"")</f>
        <v>HORSE</v>
      </c>
      <c r="H81" s="101" t="str">
        <f>IF(C81&gt;0,+VLOOKUP($C81,'STYLE NAMES'!$B:$AC,5,FALSE),"")</f>
        <v>HORSE</v>
      </c>
      <c r="I81" s="101" t="str">
        <f>IF(C81&gt;0,+VLOOKUP($C81,'STYLE NAMES'!$B:$AC,6,FALSE),"")</f>
        <v>FLY PROTECTION</v>
      </c>
      <c r="J81" s="101" t="str">
        <f>IF(C81&gt;0,+VLOOKUP($C81,'STYLE NAMES'!$B:$AC,7,FALSE),"")</f>
        <v>FULL</v>
      </c>
      <c r="K81" s="101" t="str">
        <f>IF(C81&gt;0,+VLOOKUP($C81,'STYLE NAMES'!$B:$AC,8,FALSE),"")</f>
        <v>FLY SHEETS</v>
      </c>
      <c r="L81" s="101" t="str">
        <f>IF(E81&gt;0,+VLOOKUP($E81,'CODE GENERATOR'!$D:$T,3,FALSE),"")</f>
        <v>S</v>
      </c>
      <c r="M81" s="101" t="str">
        <f>IF(E81&gt;0,+VLOOKUP($E81,'CODE GENERATOR'!$D:$T,4,FALSE),"")</f>
        <v>MESH</v>
      </c>
      <c r="N81" s="101" t="str">
        <f>IF(E81&gt;0,+VLOOKUP($E81,'CODE GENERATOR'!$D:$T,6,FALSE),"")</f>
        <v>LIGHT GRAY</v>
      </c>
      <c r="O81" s="101" t="str">
        <f>IF(E81&gt;0,+VLOOKUP($E81,'CODE GENERATOR'!$D:$T,7,FALSE),"")</f>
        <v>BORDEAUX</v>
      </c>
      <c r="P81" s="101" t="str">
        <f t="shared" si="6"/>
        <v>LIGHT GRAY/BORDEAUX</v>
      </c>
      <c r="Q81" s="104" t="str">
        <f>IF(E81&gt;0,+VLOOKUP($E81,'CODE GENERATOR'!$D:$T,11,FALSE),"")</f>
        <v>H.FLYFL_FLS0006</v>
      </c>
      <c r="R81" s="104" t="str">
        <f>IF(E81&gt;0,+VLOOKUP($E81,'CODE GENERATOR'!$D:$T,12,FALSE),"")</f>
        <v>MSH0004LGYBOR</v>
      </c>
      <c r="S81" s="104" t="str">
        <f>IF(E81&gt;0,+VLOOKUP($E81,'CODE GENERATOR'!$D:$T,13,FALSE),"")</f>
        <v>H.FLYFL_FLS0006_MSH0004LGYBOR</v>
      </c>
      <c r="T81" s="104" t="str">
        <f t="shared" si="4"/>
        <v>H.FLYFL_FLS0006_MSH0004LGYBOR_L</v>
      </c>
      <c r="U81" s="105">
        <v>8683711001195</v>
      </c>
      <c r="V81" s="107" t="str" cm="1">
        <f t="array" ref="V81">_xlfn.TEXTJOIN(";", TRUE, _xlfn.UNIQUE(_xlfn._xlws.FILTER(P$3:P$10029, C$3:C$10029=C81)))</f>
        <v>LIGHT GRAY/BORDEAUX;BLACK</v>
      </c>
      <c r="W81" s="107" t="str" cm="1">
        <f t="array" ref="W81">_xlfn.TEXTJOIN(";", TRUE, _xlfn.UNIQUE(_xlfn._xlws.FILTER(F$3:F$10029, C$3:C$10029=C81)))</f>
        <v>S;M;L;XL</v>
      </c>
      <c r="X81" s="101" t="str">
        <f>IF(E81&gt;0,+VLOOKUP($E81,'CODE GENERATOR'!$D:$AC,19,FALSE),0)</f>
        <v>2402_S01_34039</v>
      </c>
      <c r="Y81" s="101" t="str">
        <f>IF(E81&gt;0,+VLOOKUP($E81,'CODE GENERATOR'!$D:$AC,20,FALSE),0)</f>
        <v>2402_S01_34041</v>
      </c>
      <c r="Z81" s="101" t="str">
        <f>IF(E81&gt;0,+VLOOKUP($E81,'CODE GENERATOR'!$D:$AC,21,FALSE),0)</f>
        <v/>
      </c>
      <c r="AA81" s="101" t="str">
        <f>IF(E81&gt;0,+VLOOKUP($E81,'CODE GENERATOR'!$D:$AC,22,FALSE),0)</f>
        <v/>
      </c>
      <c r="AB81" s="101" t="str">
        <f>IF(E81&gt;0,+VLOOKUP($E81,'CODE GENERATOR'!$D:$AC,23,FALSE),0)</f>
        <v/>
      </c>
      <c r="AC81" s="101" t="str">
        <f>IF(E81&gt;0,+VLOOKUP($E81,'CODE GENERATOR'!$D:$AC,24,FALSE),0)</f>
        <v/>
      </c>
      <c r="AD81" s="101" t="str">
        <f>IF(E81&gt;0,+VLOOKUP($E81,'CODE GENERATOR'!$D:$AC,25,FALSE),0)</f>
        <v/>
      </c>
      <c r="AE81" s="101" t="str">
        <f>IF(E81&gt;0,+VLOOKUP($E81,'CODE GENERATOR'!$D:$AC,26,FALSE),0)</f>
        <v/>
      </c>
      <c r="AF81" s="149" t="str">
        <f>IF($C81&gt;0,$C81&amp;" "&amp;$P81&amp;" "&amp;+VLOOKUP($C81,'STYLE NAMES'!$B:$AC,10,FALSE),"""")</f>
        <v>VOLARE LIGHT GRAY/BORDEAUX FLY SHEET</v>
      </c>
      <c r="AG81" s="101" t="str">
        <f>"Enjoy our "&amp;(AF81)&amp;"; "&amp;IF(C81&gt;0,+VLOOKUP($C81,'STYLE NAMES'!$B:$AC,11,FALSE),"")</f>
        <v>Enjoy our VOLARE LIGHT GRAY/BORDEAUX FLY SHEET; Light fly sheet to protect your horse from disturbing and annoying flies</v>
      </c>
      <c r="AH81" s="101" t="str">
        <f>IF(C81&gt;0,+VLOOKUP($C81,'STYLE NAMES'!$B:$AC,12,FALSE),"")</f>
        <v>*Very light and fine density micro polyester mesh fabric
*Breathable texture to allow air flowing
Composition:
100% Micro Polyester</v>
      </c>
      <c r="AI81" s="101" t="str">
        <f>IF(C81&gt;0,+VLOOKUP($C81,'STYLE NAMES'!$B:$AC,13,FALSE),"")</f>
        <v>Machine Wash at 30°C
Mild process
Do not bleach
Do NOT Tumble Dry</v>
      </c>
      <c r="AJ81" s="149" t="str">
        <f>IF($C81&gt;0,$C81&amp;" "&amp;$P81&amp;" "&amp;+VLOOKUP($C81,'STYLE NAMES'!$B:$AC,14,FALSE),"""")</f>
        <v>VOLARE LIGHT GRAY/BORDEAUX SİNEKLİK BLANKET</v>
      </c>
      <c r="AK81" s="149" t="str">
        <f>"Cavalier SanMarco tarafından tasarlanan "&amp;(AJ81)&amp;"; "&amp;IF(C81&gt;0,+VLOOKUP($C81,'STYLE NAMES'!$B:$AC,15,FALSE),"")</f>
        <v>Cavalier SanMarco tarafından tasarlanan VOLARE LIGHT GRAY/BORDEAUX SİNEKLİK BLANKET; Atınızı rahatsız edici sineklerden korumak için Hafif Sineklik</v>
      </c>
      <c r="AL81" s="149" t="str">
        <f>IF(C81&gt;0,+VLOOKUP($C81,'STYLE NAMES'!$B:$AC,16,FALSE),"")</f>
        <v>*Çok hafif ve mikro denye polyester mesh kumaş
*Yüksek hava geçirgenlikli kumaş örgüsü
Kompozisyon:
100% Mikro Polyester</v>
      </c>
      <c r="AM81" s="149" t="str">
        <f>IF(C81&gt;0,+VLOOKUP($C81,'STYLE NAMES'!$B:$AC,17,FALSE),"")</f>
        <v>Makinede 30°C' de Yıkayın
Hassas Yıkama
Çamaşır suyu kullanmayın
Kurutma Makinesinde Kurutmayın</v>
      </c>
      <c r="AN81" s="149" t="str">
        <f>IF($C81&gt;0,$C81&amp;" "&amp;$P81&amp;" "&amp;+VLOOKUP($C81,'STYLE NAMES'!$B:$AC,18,FALSE),"""")</f>
        <v>VOLARE LIGHT GRAY/BORDEAUX COPERTA ANTIMOSCHE</v>
      </c>
      <c r="AO81" s="101" t="str">
        <f>"Disegnato da Cavalier SanMarco "&amp;(AN81)&amp;"; "&amp;IF(C81&gt;0,+VLOOKUP($C81,'STYLE NAMES'!$B:$AC,19,FALSE),"")</f>
        <v>Disegnato da Cavalier SanMarco VOLARE LIGHT GRAY/BORDEAUX COPERTA ANTIMOSCHE; Coperta leggera anti-mosche per proteggere il tuo cavallo da insetti fastidiosi e irritanti.</v>
      </c>
      <c r="AP81" s="101" t="str">
        <f>IF(C81&gt;0,+VLOOKUP($C81,'STYLE NAMES'!$B:$AC,20,FALSE),"")</f>
        <v>Tessuto a rete micro-poliestere molto leggero e a densità fine 
Struttura traspirante per favorire il flusso d'aria 
Composizione: 
100% Micro Poliestere</v>
      </c>
      <c r="AQ81" s="101" t="str">
        <f>IF(C81&gt;0,+VLOOKUP($C81,'STYLE NAMES'!$B:$AC,21,FALSE),"")</f>
        <v>Lavare in lavatrice a 30°C Ciclo delicato 
Non candeggiare 
Non asciugare in asciugatrice</v>
      </c>
      <c r="AR81" s="101">
        <f>IF(D81&gt;0,+VLOOKUP($C81,'STYLE NAMES'!$B:$AC,22,FALSE),"")</f>
        <v>0</v>
      </c>
      <c r="AS81" s="101">
        <f>IF(E81&gt;0,+VLOOKUP($C81,'STYLE NAMES'!$B:$AC,23,FALSE),"")</f>
        <v>0</v>
      </c>
      <c r="AT81" s="101">
        <f>IF(F81&gt;0,+VLOOKUP($C81,'STYLE NAMES'!$B:$AC,24,FALSE),"")</f>
        <v>0</v>
      </c>
      <c r="AU81" s="101">
        <f>IF(G81&gt;0,+VLOOKUP($C81,'STYLE NAMES'!$B:$AC,25,FALSE),"")</f>
        <v>0</v>
      </c>
      <c r="AV81" s="101">
        <f>+VLOOKUP($S81,'CODE GENERATOR'!$P:$AM,15,FALSE)</f>
        <v>0</v>
      </c>
      <c r="AW81" s="101">
        <f>+VLOOKUP($S81,'CODE GENERATOR'!$P:$AM,16,FALSE)</f>
        <v>0</v>
      </c>
      <c r="AX81" s="101">
        <f>+VLOOKUP($S81,'CODE GENERATOR'!$P:$AM,17,FALSE)</f>
        <v>0</v>
      </c>
      <c r="AY81" s="101">
        <f>+VLOOKUP($S81,'CODE GENERATOR'!$P:$AM,18,FALSE)</f>
        <v>0</v>
      </c>
      <c r="AZ81" s="101">
        <f>+VLOOKUP($S81,'CODE GENERATOR'!$P:$AM,19,FALSE)</f>
        <v>0</v>
      </c>
      <c r="BA81" s="101">
        <f>+VLOOKUP($S81,'CODE GENERATOR'!$P:$AM,20,FALSE)</f>
        <v>0</v>
      </c>
      <c r="BB81" s="101">
        <f>+VLOOKUP($S81,'CODE GENERATOR'!$P:$AM,21,FALSE)</f>
        <v>0</v>
      </c>
      <c r="BC81" s="101">
        <f>+VLOOKUP($S81,'CODE GENERATOR'!$P:$AM,22,FALSE)</f>
        <v>0</v>
      </c>
      <c r="BD81" s="101">
        <f>+VLOOKUP($S81,'CODE GENERATOR'!$P:$AM,23,FALSE)</f>
        <v>0</v>
      </c>
      <c r="BE81" s="101">
        <f>+VLOOKUP($S81,'CODE GENERATOR'!$P:$AM,24,FALSE)</f>
        <v>0</v>
      </c>
      <c r="BF81" s="101">
        <f>IF(C81&gt;0,+VLOOKUP(G81,'CATEGORY ID'!$A$1:$L$118,3,FALSE),"")</f>
        <v>5</v>
      </c>
      <c r="BG81" s="101">
        <f>IF(C81&gt;0,+VLOOKUP(H81,'CATEGORY ID'!$D$1:$L$118,3,FALSE),"")</f>
        <v>5</v>
      </c>
      <c r="BH81" s="101">
        <f>IF(C81&gt;0,+VLOOKUP((+H81&amp;I81),'CATEGORY ID'!$H$1:$I$121,2,FALSE),"")</f>
        <v>65</v>
      </c>
      <c r="BJ81" s="101">
        <f>IF(C81&gt;0,IF(COUNTIF('CATEGORY ID'!$K$1:$K$121,+H81&amp;K81) &gt; 0, +VLOOKUP(+H81&amp;K81,'CATEGORY ID'!$K$1:$L$121,2,FALSE),""),"")</f>
        <v>64</v>
      </c>
      <c r="BK81" s="101" t="str">
        <f>IF(C81&gt;0,IF(COUNTIF('CATEGORY ID'!$K$124:$K$165, +VLOOKUP(C81,'STYLE NAMES'!$B:$AE,30,FALSE)) &gt; 0, +VLOOKUP(VLOOKUP(C81,'STYLE NAMES'!$B:$AE,30,FALSE),'CATEGORY ID'!K:M,2,FALSE),""),"")</f>
        <v/>
      </c>
      <c r="BR81" s="101" t="str" cm="1">
        <f t="array" ref="BR81">IF(C81&gt;0,_xlfn.TEXTJOIN(";", TRUE,_xlfn.UNIQUE(_xlfn._xlws.FILTER(BF81:BQ81,(BF81:BQ81&gt;0)),TRUE,FALSE)),"")&amp;";"&amp;BS81</f>
        <v>5;65;64;</v>
      </c>
      <c r="BU81" s="106">
        <f>IF(C81&gt;0,+VLOOKUP($C81,'STYLE NAMES'!$B:$AC,26,FALSE),"")</f>
        <v>79.900000000000006</v>
      </c>
      <c r="BV81" s="106">
        <f>IF(C81&gt;0,+VLOOKUP($C81,'STYLE NAMES'!$B:$AC,27,FALSE),"")</f>
        <v>4390</v>
      </c>
      <c r="BW81" s="106">
        <f>IF(C81&gt;0,+VLOOKUP($C81,'STYLE NAMES'!$B:$AC,28,FALSE),"")</f>
        <v>91.885000000000005</v>
      </c>
      <c r="BY81"/>
      <c r="BZ81" s="101">
        <v>99</v>
      </c>
      <c r="CA81" s="137">
        <f t="shared" si="7"/>
        <v>1</v>
      </c>
      <c r="CB81" s="137">
        <f>+VLOOKUP(C81,'[2]STYLES &amp; MODELS MATRIX'!$A:$G,7,FALSE)</f>
        <v>0</v>
      </c>
      <c r="CC81" s="137">
        <f>+VLOOKUP(C81,'[1]STYLES &amp; SIZE CHARTS'!$A:$H,8,FALSE)</f>
        <v>0</v>
      </c>
      <c r="CD81" s="137"/>
      <c r="CE81" s="205"/>
      <c r="CF81" s="141"/>
    </row>
    <row r="82" spans="1:84" s="101" customFormat="1" ht="12" customHeight="1" x14ac:dyDescent="0.2">
      <c r="A82" s="102">
        <f t="shared" si="5"/>
        <v>8683711001201</v>
      </c>
      <c r="B82" s="101" t="s">
        <v>2272</v>
      </c>
      <c r="C82" s="101" t="s">
        <v>713</v>
      </c>
      <c r="D82" s="101" t="s">
        <v>714</v>
      </c>
      <c r="E82" s="203" t="s">
        <v>2273</v>
      </c>
      <c r="F82" s="101" t="s">
        <v>2249</v>
      </c>
      <c r="G82" s="101" t="str">
        <f>IF(C82&gt;0,+VLOOKUP($C82,'STYLE NAMES'!$B:$AC,4,FALSE),"")</f>
        <v>HORSE</v>
      </c>
      <c r="H82" s="101" t="str">
        <f>IF(C82&gt;0,+VLOOKUP($C82,'STYLE NAMES'!$B:$AC,5,FALSE),"")</f>
        <v>HORSE</v>
      </c>
      <c r="I82" s="101" t="str">
        <f>IF(C82&gt;0,+VLOOKUP($C82,'STYLE NAMES'!$B:$AC,6,FALSE),"")</f>
        <v>FLY PROTECTION</v>
      </c>
      <c r="J82" s="101" t="str">
        <f>IF(C82&gt;0,+VLOOKUP($C82,'STYLE NAMES'!$B:$AC,7,FALSE),"")</f>
        <v>FULL</v>
      </c>
      <c r="K82" s="101" t="str">
        <f>IF(C82&gt;0,+VLOOKUP($C82,'STYLE NAMES'!$B:$AC,8,FALSE),"")</f>
        <v>FLY SHEETS</v>
      </c>
      <c r="L82" s="101" t="str">
        <f>IF(E82&gt;0,+VLOOKUP($E82,'CODE GENERATOR'!$D:$T,3,FALSE),"")</f>
        <v>S</v>
      </c>
      <c r="M82" s="101" t="str">
        <f>IF(E82&gt;0,+VLOOKUP($E82,'CODE GENERATOR'!$D:$T,4,FALSE),"")</f>
        <v>MESH</v>
      </c>
      <c r="N82" s="101" t="str">
        <f>IF(E82&gt;0,+VLOOKUP($E82,'CODE GENERATOR'!$D:$T,6,FALSE),"")</f>
        <v>LIGHT GRAY</v>
      </c>
      <c r="O82" s="101" t="str">
        <f>IF(E82&gt;0,+VLOOKUP($E82,'CODE GENERATOR'!$D:$T,7,FALSE),"")</f>
        <v>BORDEAUX</v>
      </c>
      <c r="P82" s="101" t="str">
        <f t="shared" si="6"/>
        <v>LIGHT GRAY/BORDEAUX</v>
      </c>
      <c r="Q82" s="104" t="str">
        <f>IF(E82&gt;0,+VLOOKUP($E82,'CODE GENERATOR'!$D:$T,11,FALSE),"")</f>
        <v>H.FLYFL_FLS0006</v>
      </c>
      <c r="R82" s="104" t="str">
        <f>IF(E82&gt;0,+VLOOKUP($E82,'CODE GENERATOR'!$D:$T,12,FALSE),"")</f>
        <v>MSH0004LGYBOR</v>
      </c>
      <c r="S82" s="104" t="str">
        <f>IF(E82&gt;0,+VLOOKUP($E82,'CODE GENERATOR'!$D:$T,13,FALSE),"")</f>
        <v>H.FLYFL_FLS0006_MSH0004LGYBOR</v>
      </c>
      <c r="T82" s="104" t="str">
        <f t="shared" si="4"/>
        <v>H.FLYFL_FLS0006_MSH0004LGYBOR_XL</v>
      </c>
      <c r="U82" s="105">
        <v>8683711001201</v>
      </c>
      <c r="V82" s="107" t="str" cm="1">
        <f t="array" ref="V82">_xlfn.TEXTJOIN(";", TRUE, _xlfn.UNIQUE(_xlfn._xlws.FILTER(P$3:P$10029, C$3:C$10029=C82)))</f>
        <v>LIGHT GRAY/BORDEAUX;BLACK</v>
      </c>
      <c r="W82" s="107" t="str" cm="1">
        <f t="array" ref="W82">_xlfn.TEXTJOIN(";", TRUE, _xlfn.UNIQUE(_xlfn._xlws.FILTER(F$3:F$10029, C$3:C$10029=C82)))</f>
        <v>S;M;L;XL</v>
      </c>
      <c r="X82" s="101" t="str">
        <f>IF(E82&gt;0,+VLOOKUP($E82,'CODE GENERATOR'!$D:$AC,19,FALSE),0)</f>
        <v>2402_S01_34039</v>
      </c>
      <c r="Y82" s="101" t="str">
        <f>IF(E82&gt;0,+VLOOKUP($E82,'CODE GENERATOR'!$D:$AC,20,FALSE),0)</f>
        <v>2402_S01_34041</v>
      </c>
      <c r="Z82" s="101" t="str">
        <f>IF(E82&gt;0,+VLOOKUP($E82,'CODE GENERATOR'!$D:$AC,21,FALSE),0)</f>
        <v/>
      </c>
      <c r="AA82" s="101" t="str">
        <f>IF(E82&gt;0,+VLOOKUP($E82,'CODE GENERATOR'!$D:$AC,22,FALSE),0)</f>
        <v/>
      </c>
      <c r="AB82" s="101" t="str">
        <f>IF(E82&gt;0,+VLOOKUP($E82,'CODE GENERATOR'!$D:$AC,23,FALSE),0)</f>
        <v/>
      </c>
      <c r="AC82" s="101" t="str">
        <f>IF(E82&gt;0,+VLOOKUP($E82,'CODE GENERATOR'!$D:$AC,24,FALSE),0)</f>
        <v/>
      </c>
      <c r="AD82" s="101" t="str">
        <f>IF(E82&gt;0,+VLOOKUP($E82,'CODE GENERATOR'!$D:$AC,25,FALSE),0)</f>
        <v/>
      </c>
      <c r="AE82" s="101" t="str">
        <f>IF(E82&gt;0,+VLOOKUP($E82,'CODE GENERATOR'!$D:$AC,26,FALSE),0)</f>
        <v/>
      </c>
      <c r="AF82" s="149" t="str">
        <f>IF($C82&gt;0,$C82&amp;" "&amp;$P82&amp;" "&amp;+VLOOKUP($C82,'STYLE NAMES'!$B:$AC,10,FALSE),"""")</f>
        <v>VOLARE LIGHT GRAY/BORDEAUX FLY SHEET</v>
      </c>
      <c r="AG82" s="101" t="str">
        <f>"Enjoy our "&amp;(AF82)&amp;"; "&amp;IF(C82&gt;0,+VLOOKUP($C82,'STYLE NAMES'!$B:$AC,11,FALSE),"")</f>
        <v>Enjoy our VOLARE LIGHT GRAY/BORDEAUX FLY SHEET; Light fly sheet to protect your horse from disturbing and annoying flies</v>
      </c>
      <c r="AH82" s="101" t="str">
        <f>IF(C82&gt;0,+VLOOKUP($C82,'STYLE NAMES'!$B:$AC,12,FALSE),"")</f>
        <v>*Very light and fine density micro polyester mesh fabric
*Breathable texture to allow air flowing
Composition:
100% Micro Polyester</v>
      </c>
      <c r="AI82" s="101" t="str">
        <f>IF(C82&gt;0,+VLOOKUP($C82,'STYLE NAMES'!$B:$AC,13,FALSE),"")</f>
        <v>Machine Wash at 30°C
Mild process
Do not bleach
Do NOT Tumble Dry</v>
      </c>
      <c r="AJ82" s="149" t="str">
        <f>IF($C82&gt;0,$C82&amp;" "&amp;$P82&amp;" "&amp;+VLOOKUP($C82,'STYLE NAMES'!$B:$AC,14,FALSE),"""")</f>
        <v>VOLARE LIGHT GRAY/BORDEAUX SİNEKLİK BLANKET</v>
      </c>
      <c r="AK82" s="149" t="str">
        <f>"Cavalier SanMarco tarafından tasarlanan "&amp;(AJ82)&amp;"; "&amp;IF(C82&gt;0,+VLOOKUP($C82,'STYLE NAMES'!$B:$AC,15,FALSE),"")</f>
        <v>Cavalier SanMarco tarafından tasarlanan VOLARE LIGHT GRAY/BORDEAUX SİNEKLİK BLANKET; Atınızı rahatsız edici sineklerden korumak için Hafif Sineklik</v>
      </c>
      <c r="AL82" s="149" t="str">
        <f>IF(C82&gt;0,+VLOOKUP($C82,'STYLE NAMES'!$B:$AC,16,FALSE),"")</f>
        <v>*Çok hafif ve mikro denye polyester mesh kumaş
*Yüksek hava geçirgenlikli kumaş örgüsü
Kompozisyon:
100% Mikro Polyester</v>
      </c>
      <c r="AM82" s="149" t="str">
        <f>IF(C82&gt;0,+VLOOKUP($C82,'STYLE NAMES'!$B:$AC,17,FALSE),"")</f>
        <v>Makinede 30°C' de Yıkayın
Hassas Yıkama
Çamaşır suyu kullanmayın
Kurutma Makinesinde Kurutmayın</v>
      </c>
      <c r="AN82" s="149" t="str">
        <f>IF($C82&gt;0,$C82&amp;" "&amp;$P82&amp;" "&amp;+VLOOKUP($C82,'STYLE NAMES'!$B:$AC,18,FALSE),"""")</f>
        <v>VOLARE LIGHT GRAY/BORDEAUX COPERTA ANTIMOSCHE</v>
      </c>
      <c r="AO82" s="101" t="str">
        <f>"Disegnato da Cavalier SanMarco "&amp;(AN82)&amp;"; "&amp;IF(C82&gt;0,+VLOOKUP($C82,'STYLE NAMES'!$B:$AC,19,FALSE),"")</f>
        <v>Disegnato da Cavalier SanMarco VOLARE LIGHT GRAY/BORDEAUX COPERTA ANTIMOSCHE; Coperta leggera anti-mosche per proteggere il tuo cavallo da insetti fastidiosi e irritanti.</v>
      </c>
      <c r="AP82" s="101" t="str">
        <f>IF(C82&gt;0,+VLOOKUP($C82,'STYLE NAMES'!$B:$AC,20,FALSE),"")</f>
        <v>Tessuto a rete micro-poliestere molto leggero e a densità fine 
Struttura traspirante per favorire il flusso d'aria 
Composizione: 
100% Micro Poliestere</v>
      </c>
      <c r="AQ82" s="101" t="str">
        <f>IF(C82&gt;0,+VLOOKUP($C82,'STYLE NAMES'!$B:$AC,21,FALSE),"")</f>
        <v>Lavare in lavatrice a 30°C Ciclo delicato 
Non candeggiare 
Non asciugare in asciugatrice</v>
      </c>
      <c r="AR82" s="101">
        <f>IF(D82&gt;0,+VLOOKUP($C82,'STYLE NAMES'!$B:$AC,22,FALSE),"")</f>
        <v>0</v>
      </c>
      <c r="AS82" s="101">
        <f>IF(E82&gt;0,+VLOOKUP($C82,'STYLE NAMES'!$B:$AC,23,FALSE),"")</f>
        <v>0</v>
      </c>
      <c r="AT82" s="101">
        <f>IF(F82&gt;0,+VLOOKUP($C82,'STYLE NAMES'!$B:$AC,24,FALSE),"")</f>
        <v>0</v>
      </c>
      <c r="AU82" s="101">
        <f>IF(G82&gt;0,+VLOOKUP($C82,'STYLE NAMES'!$B:$AC,25,FALSE),"")</f>
        <v>0</v>
      </c>
      <c r="AV82" s="101">
        <f>+VLOOKUP($S82,'CODE GENERATOR'!$P:$AM,15,FALSE)</f>
        <v>0</v>
      </c>
      <c r="AW82" s="101">
        <f>+VLOOKUP($S82,'CODE GENERATOR'!$P:$AM,16,FALSE)</f>
        <v>0</v>
      </c>
      <c r="AX82" s="101">
        <f>+VLOOKUP($S82,'CODE GENERATOR'!$P:$AM,17,FALSE)</f>
        <v>0</v>
      </c>
      <c r="AY82" s="101">
        <f>+VLOOKUP($S82,'CODE GENERATOR'!$P:$AM,18,FALSE)</f>
        <v>0</v>
      </c>
      <c r="AZ82" s="101">
        <f>+VLOOKUP($S82,'CODE GENERATOR'!$P:$AM,19,FALSE)</f>
        <v>0</v>
      </c>
      <c r="BA82" s="101">
        <f>+VLOOKUP($S82,'CODE GENERATOR'!$P:$AM,20,FALSE)</f>
        <v>0</v>
      </c>
      <c r="BB82" s="101">
        <f>+VLOOKUP($S82,'CODE GENERATOR'!$P:$AM,21,FALSE)</f>
        <v>0</v>
      </c>
      <c r="BC82" s="101">
        <f>+VLOOKUP($S82,'CODE GENERATOR'!$P:$AM,22,FALSE)</f>
        <v>0</v>
      </c>
      <c r="BD82" s="101">
        <f>+VLOOKUP($S82,'CODE GENERATOR'!$P:$AM,23,FALSE)</f>
        <v>0</v>
      </c>
      <c r="BE82" s="101">
        <f>+VLOOKUP($S82,'CODE GENERATOR'!$P:$AM,24,FALSE)</f>
        <v>0</v>
      </c>
      <c r="BF82" s="101">
        <f>IF(C82&gt;0,+VLOOKUP(G82,'CATEGORY ID'!$A$1:$L$118,3,FALSE),"")</f>
        <v>5</v>
      </c>
      <c r="BG82" s="101">
        <f>IF(C82&gt;0,+VLOOKUP(H82,'CATEGORY ID'!$D$1:$L$118,3,FALSE),"")</f>
        <v>5</v>
      </c>
      <c r="BH82" s="101">
        <f>IF(C82&gt;0,+VLOOKUP((+H82&amp;I82),'CATEGORY ID'!$H$1:$I$121,2,FALSE),"")</f>
        <v>65</v>
      </c>
      <c r="BJ82" s="101">
        <f>IF(C82&gt;0,IF(COUNTIF('CATEGORY ID'!$K$1:$K$121,+H82&amp;K82) &gt; 0, +VLOOKUP(+H82&amp;K82,'CATEGORY ID'!$K$1:$L$121,2,FALSE),""),"")</f>
        <v>64</v>
      </c>
      <c r="BK82" s="101" t="str">
        <f>IF(C82&gt;0,IF(COUNTIF('CATEGORY ID'!$K$124:$K$165, +VLOOKUP(C82,'STYLE NAMES'!$B:$AE,30,FALSE)) &gt; 0, +VLOOKUP(VLOOKUP(C82,'STYLE NAMES'!$B:$AE,30,FALSE),'CATEGORY ID'!K:M,2,FALSE),""),"")</f>
        <v/>
      </c>
      <c r="BR82" s="101" t="str" cm="1">
        <f t="array" ref="BR82">IF(C82&gt;0,_xlfn.TEXTJOIN(";", TRUE,_xlfn.UNIQUE(_xlfn._xlws.FILTER(BF82:BQ82,(BF82:BQ82&gt;0)),TRUE,FALSE)),"")&amp;";"&amp;BS82</f>
        <v>5;65;64;</v>
      </c>
      <c r="BU82" s="106">
        <f>IF(C82&gt;0,+VLOOKUP($C82,'STYLE NAMES'!$B:$AC,26,FALSE),"")</f>
        <v>79.900000000000006</v>
      </c>
      <c r="BV82" s="106">
        <f>IF(C82&gt;0,+VLOOKUP($C82,'STYLE NAMES'!$B:$AC,27,FALSE),"")</f>
        <v>4390</v>
      </c>
      <c r="BW82" s="106">
        <f>IF(C82&gt;0,+VLOOKUP($C82,'STYLE NAMES'!$B:$AC,28,FALSE),"")</f>
        <v>91.885000000000005</v>
      </c>
      <c r="BY82"/>
      <c r="BZ82" s="101">
        <v>99</v>
      </c>
      <c r="CA82" s="137">
        <f t="shared" si="7"/>
        <v>1</v>
      </c>
      <c r="CB82" s="137">
        <f>+VLOOKUP(C82,'[2]STYLES &amp; MODELS MATRIX'!$A:$G,7,FALSE)</f>
        <v>0</v>
      </c>
      <c r="CC82" s="137">
        <f>+VLOOKUP(C82,'[1]STYLES &amp; SIZE CHARTS'!$A:$H,8,FALSE)</f>
        <v>0</v>
      </c>
      <c r="CD82" s="137"/>
      <c r="CE82" s="205"/>
      <c r="CF82" s="141"/>
    </row>
    <row r="83" spans="1:84" s="101" customFormat="1" ht="12" customHeight="1" x14ac:dyDescent="0.2">
      <c r="A83" s="102">
        <f t="shared" si="5"/>
        <v>8683711001232</v>
      </c>
      <c r="B83" s="101" t="s">
        <v>2272</v>
      </c>
      <c r="C83" s="101" t="s">
        <v>713</v>
      </c>
      <c r="D83" s="101" t="s">
        <v>714</v>
      </c>
      <c r="E83" s="203" t="s">
        <v>2274</v>
      </c>
      <c r="F83" s="101" t="s">
        <v>785</v>
      </c>
      <c r="G83" s="101" t="str">
        <f>IF(C83&gt;0,+VLOOKUP($C83,'STYLE NAMES'!$B:$AC,4,FALSE),"")</f>
        <v>HORSE</v>
      </c>
      <c r="H83" s="101" t="str">
        <f>IF(C83&gt;0,+VLOOKUP($C83,'STYLE NAMES'!$B:$AC,5,FALSE),"")</f>
        <v>HORSE</v>
      </c>
      <c r="I83" s="101" t="str">
        <f>IF(C83&gt;0,+VLOOKUP($C83,'STYLE NAMES'!$B:$AC,6,FALSE),"")</f>
        <v>FLY PROTECTION</v>
      </c>
      <c r="J83" s="101" t="str">
        <f>IF(C83&gt;0,+VLOOKUP($C83,'STYLE NAMES'!$B:$AC,7,FALSE),"")</f>
        <v>FULL</v>
      </c>
      <c r="K83" s="101" t="str">
        <f>IF(C83&gt;0,+VLOOKUP($C83,'STYLE NAMES'!$B:$AC,8,FALSE),"")</f>
        <v>FLY SHEETS</v>
      </c>
      <c r="L83" s="101" t="str">
        <f>IF(E83&gt;0,+VLOOKUP($E83,'CODE GENERATOR'!$D:$T,3,FALSE),"")</f>
        <v>S</v>
      </c>
      <c r="M83" s="101" t="str">
        <f>IF(E83&gt;0,+VLOOKUP($E83,'CODE GENERATOR'!$D:$T,4,FALSE),"")</f>
        <v>MESH</v>
      </c>
      <c r="N83" s="101" t="str">
        <f>IF(E83&gt;0,+VLOOKUP($E83,'CODE GENERATOR'!$D:$T,6,FALSE),"")</f>
        <v>BLACK</v>
      </c>
      <c r="O83" s="101" t="str">
        <f>IF(E83&gt;0,+VLOOKUP($E83,'CODE GENERATOR'!$D:$T,7,FALSE),"")</f>
        <v>BLACK</v>
      </c>
      <c r="P83" s="101" t="str">
        <f t="shared" si="6"/>
        <v>BLACK</v>
      </c>
      <c r="Q83" s="104" t="str">
        <f>IF(E83&gt;0,+VLOOKUP($E83,'CODE GENERATOR'!$D:$T,11,FALSE),"")</f>
        <v>H.FLYFL_FLS0006</v>
      </c>
      <c r="R83" s="104" t="str">
        <f>IF(E83&gt;0,+VLOOKUP($E83,'CODE GENERATOR'!$D:$T,12,FALSE),"")</f>
        <v>MSH0004BLKBLK</v>
      </c>
      <c r="S83" s="104" t="str">
        <f>IF(E83&gt;0,+VLOOKUP($E83,'CODE GENERATOR'!$D:$T,13,FALSE),"")</f>
        <v>H.FLYFL_FLS0006_MSH0004BLKBLK</v>
      </c>
      <c r="T83" s="104" t="str">
        <f t="shared" si="4"/>
        <v>H.FLYFL_FLS0006_MSH0004BLKBLK_S</v>
      </c>
      <c r="U83" s="105">
        <v>8683711001232</v>
      </c>
      <c r="V83" s="107" t="str" cm="1">
        <f t="array" ref="V83">_xlfn.TEXTJOIN(";", TRUE, _xlfn.UNIQUE(_xlfn._xlws.FILTER(P$3:P$10029, C$3:C$10029=C83)))</f>
        <v>LIGHT GRAY/BORDEAUX;BLACK</v>
      </c>
      <c r="W83" s="107" t="str" cm="1">
        <f t="array" ref="W83">_xlfn.TEXTJOIN(";", TRUE, _xlfn.UNIQUE(_xlfn._xlws.FILTER(F$3:F$10029, C$3:C$10029=C83)))</f>
        <v>S;M;L;XL</v>
      </c>
      <c r="X83" s="101" t="str">
        <f>IF(E83&gt;0,+VLOOKUP($E83,'CODE GENERATOR'!$D:$AC,19,FALSE),0)</f>
        <v>2402_S01_34028</v>
      </c>
      <c r="Y83" s="101" t="str">
        <f>IF(E83&gt;0,+VLOOKUP($E83,'CODE GENERATOR'!$D:$AC,20,FALSE),0)</f>
        <v>2402_S01_34033</v>
      </c>
      <c r="Z83" s="101" t="str">
        <f>IF(E83&gt;0,+VLOOKUP($E83,'CODE GENERATOR'!$D:$AC,21,FALSE),0)</f>
        <v>2402_S01_34036</v>
      </c>
      <c r="AA83" s="101" t="str">
        <f>IF(E83&gt;0,+VLOOKUP($E83,'CODE GENERATOR'!$D:$AC,22,FALSE),0)</f>
        <v/>
      </c>
      <c r="AB83" s="101" t="str">
        <f>IF(E83&gt;0,+VLOOKUP($E83,'CODE GENERATOR'!$D:$AC,23,FALSE),0)</f>
        <v/>
      </c>
      <c r="AC83" s="101" t="str">
        <f>IF(E83&gt;0,+VLOOKUP($E83,'CODE GENERATOR'!$D:$AC,24,FALSE),0)</f>
        <v/>
      </c>
      <c r="AD83" s="101" t="str">
        <f>IF(E83&gt;0,+VLOOKUP($E83,'CODE GENERATOR'!$D:$AC,25,FALSE),0)</f>
        <v/>
      </c>
      <c r="AE83" s="101" t="str">
        <f>IF(E83&gt;0,+VLOOKUP($E83,'CODE GENERATOR'!$D:$AC,26,FALSE),0)</f>
        <v/>
      </c>
      <c r="AF83" s="149" t="str">
        <f>IF($C83&gt;0,$C83&amp;" "&amp;$P83&amp;" "&amp;+VLOOKUP($C83,'STYLE NAMES'!$B:$AC,10,FALSE),"""")</f>
        <v>VOLARE BLACK FLY SHEET</v>
      </c>
      <c r="AG83" s="101" t="str">
        <f>"Enjoy our "&amp;(AF83)&amp;"; "&amp;IF(C83&gt;0,+VLOOKUP($C83,'STYLE NAMES'!$B:$AC,11,FALSE),"")</f>
        <v>Enjoy our VOLARE BLACK FLY SHEET; Light fly sheet to protect your horse from disturbing and annoying flies</v>
      </c>
      <c r="AH83" s="101" t="str">
        <f>IF(C83&gt;0,+VLOOKUP($C83,'STYLE NAMES'!$B:$AC,12,FALSE),"")</f>
        <v>*Very light and fine density micro polyester mesh fabric
*Breathable texture to allow air flowing
Composition:
100% Micro Polyester</v>
      </c>
      <c r="AI83" s="101" t="str">
        <f>IF(C83&gt;0,+VLOOKUP($C83,'STYLE NAMES'!$B:$AC,13,FALSE),"")</f>
        <v>Machine Wash at 30°C
Mild process
Do not bleach
Do NOT Tumble Dry</v>
      </c>
      <c r="AJ83" s="149" t="str">
        <f>IF($C83&gt;0,$C83&amp;" "&amp;$P83&amp;" "&amp;+VLOOKUP($C83,'STYLE NAMES'!$B:$AC,14,FALSE),"""")</f>
        <v>VOLARE BLACK SİNEKLİK BLANKET</v>
      </c>
      <c r="AK83" s="149" t="str">
        <f>"Cavalier SanMarco tarafından tasarlanan "&amp;(AJ83)&amp;"; "&amp;IF(C83&gt;0,+VLOOKUP($C83,'STYLE NAMES'!$B:$AC,15,FALSE),"")</f>
        <v>Cavalier SanMarco tarafından tasarlanan VOLARE BLACK SİNEKLİK BLANKET; Atınızı rahatsız edici sineklerden korumak için Hafif Sineklik</v>
      </c>
      <c r="AL83" s="149" t="str">
        <f>IF(C83&gt;0,+VLOOKUP($C83,'STYLE NAMES'!$B:$AC,16,FALSE),"")</f>
        <v>*Çok hafif ve mikro denye polyester mesh kumaş
*Yüksek hava geçirgenlikli kumaş örgüsü
Kompozisyon:
100% Mikro Polyester</v>
      </c>
      <c r="AM83" s="149" t="str">
        <f>IF(C83&gt;0,+VLOOKUP($C83,'STYLE NAMES'!$B:$AC,17,FALSE),"")</f>
        <v>Makinede 30°C' de Yıkayın
Hassas Yıkama
Çamaşır suyu kullanmayın
Kurutma Makinesinde Kurutmayın</v>
      </c>
      <c r="AN83" s="149" t="str">
        <f>IF($C83&gt;0,$C83&amp;" "&amp;$P83&amp;" "&amp;+VLOOKUP($C83,'STYLE NAMES'!$B:$AC,18,FALSE),"""")</f>
        <v>VOLARE BLACK COPERTA ANTIMOSCHE</v>
      </c>
      <c r="AO83" s="101" t="str">
        <f>"Disegnato da Cavalier SanMarco "&amp;(AN83)&amp;"; "&amp;IF(C83&gt;0,+VLOOKUP($C83,'STYLE NAMES'!$B:$AC,19,FALSE),"")</f>
        <v>Disegnato da Cavalier SanMarco VOLARE BLACK COPERTA ANTIMOSCHE; Coperta leggera anti-mosche per proteggere il tuo cavallo da insetti fastidiosi e irritanti.</v>
      </c>
      <c r="AP83" s="101" t="str">
        <f>IF(C83&gt;0,+VLOOKUP($C83,'STYLE NAMES'!$B:$AC,20,FALSE),"")</f>
        <v>Tessuto a rete micro-poliestere molto leggero e a densità fine 
Struttura traspirante per favorire il flusso d'aria 
Composizione: 
100% Micro Poliestere</v>
      </c>
      <c r="AQ83" s="101" t="str">
        <f>IF(C83&gt;0,+VLOOKUP($C83,'STYLE NAMES'!$B:$AC,21,FALSE),"")</f>
        <v>Lavare in lavatrice a 30°C Ciclo delicato 
Non candeggiare 
Non asciugare in asciugatrice</v>
      </c>
      <c r="AR83" s="101">
        <f>IF(D83&gt;0,+VLOOKUP($C83,'STYLE NAMES'!$B:$AC,22,FALSE),"")</f>
        <v>0</v>
      </c>
      <c r="AS83" s="101">
        <f>IF(E83&gt;0,+VLOOKUP($C83,'STYLE NAMES'!$B:$AC,23,FALSE),"")</f>
        <v>0</v>
      </c>
      <c r="AT83" s="101">
        <f>IF(F83&gt;0,+VLOOKUP($C83,'STYLE NAMES'!$B:$AC,24,FALSE),"")</f>
        <v>0</v>
      </c>
      <c r="AU83" s="101">
        <f>IF(G83&gt;0,+VLOOKUP($C83,'STYLE NAMES'!$B:$AC,25,FALSE),"")</f>
        <v>0</v>
      </c>
      <c r="AV83" s="101">
        <f>+VLOOKUP($S83,'CODE GENERATOR'!$P:$AM,15,FALSE)</f>
        <v>0</v>
      </c>
      <c r="AW83" s="101">
        <f>+VLOOKUP($S83,'CODE GENERATOR'!$P:$AM,16,FALSE)</f>
        <v>0</v>
      </c>
      <c r="AX83" s="101">
        <f>+VLOOKUP($S83,'CODE GENERATOR'!$P:$AM,17,FALSE)</f>
        <v>0</v>
      </c>
      <c r="AY83" s="101">
        <f>+VLOOKUP($S83,'CODE GENERATOR'!$P:$AM,18,FALSE)</f>
        <v>0</v>
      </c>
      <c r="AZ83" s="101">
        <f>+VLOOKUP($S83,'CODE GENERATOR'!$P:$AM,19,FALSE)</f>
        <v>0</v>
      </c>
      <c r="BA83" s="101">
        <f>+VLOOKUP($S83,'CODE GENERATOR'!$P:$AM,20,FALSE)</f>
        <v>0</v>
      </c>
      <c r="BB83" s="101">
        <f>+VLOOKUP($S83,'CODE GENERATOR'!$P:$AM,21,FALSE)</f>
        <v>0</v>
      </c>
      <c r="BC83" s="101">
        <f>+VLOOKUP($S83,'CODE GENERATOR'!$P:$AM,22,FALSE)</f>
        <v>0</v>
      </c>
      <c r="BD83" s="101">
        <f>+VLOOKUP($S83,'CODE GENERATOR'!$P:$AM,23,FALSE)</f>
        <v>0</v>
      </c>
      <c r="BE83" s="101">
        <f>+VLOOKUP($S83,'CODE GENERATOR'!$P:$AM,24,FALSE)</f>
        <v>0</v>
      </c>
      <c r="BF83" s="101">
        <f>IF(C83&gt;0,+VLOOKUP(G83,'CATEGORY ID'!$A$1:$L$118,3,FALSE),"")</f>
        <v>5</v>
      </c>
      <c r="BG83" s="101">
        <f>IF(C83&gt;0,+VLOOKUP(H83,'CATEGORY ID'!$D$1:$L$118,3,FALSE),"")</f>
        <v>5</v>
      </c>
      <c r="BH83" s="101">
        <f>IF(C83&gt;0,+VLOOKUP((+H83&amp;I83),'CATEGORY ID'!$H$1:$I$121,2,FALSE),"")</f>
        <v>65</v>
      </c>
      <c r="BJ83" s="101">
        <f>IF(C83&gt;0,IF(COUNTIF('CATEGORY ID'!$K$1:$K$121,+H83&amp;K83) &gt; 0, +VLOOKUP(+H83&amp;K83,'CATEGORY ID'!$K$1:$L$121,2,FALSE),""),"")</f>
        <v>64</v>
      </c>
      <c r="BK83" s="101" t="str">
        <f>IF(C83&gt;0,IF(COUNTIF('CATEGORY ID'!$K$124:$K$165, +VLOOKUP(C83,'STYLE NAMES'!$B:$AE,30,FALSE)) &gt; 0, +VLOOKUP(VLOOKUP(C83,'STYLE NAMES'!$B:$AE,30,FALSE),'CATEGORY ID'!K:M,2,FALSE),""),"")</f>
        <v/>
      </c>
      <c r="BR83" s="101" t="str" cm="1">
        <f t="array" ref="BR83">IF(C83&gt;0,_xlfn.TEXTJOIN(";", TRUE,_xlfn.UNIQUE(_xlfn._xlws.FILTER(BF83:BQ83,(BF83:BQ83&gt;0)),TRUE,FALSE)),"")&amp;";"&amp;BS83</f>
        <v>5;65;64;</v>
      </c>
      <c r="BU83" s="106">
        <f>IF(C83&gt;0,+VLOOKUP($C83,'STYLE NAMES'!$B:$AC,26,FALSE),"")</f>
        <v>79.900000000000006</v>
      </c>
      <c r="BV83" s="106">
        <f>IF(C83&gt;0,+VLOOKUP($C83,'STYLE NAMES'!$B:$AC,27,FALSE),"")</f>
        <v>4390</v>
      </c>
      <c r="BW83" s="106">
        <f>IF(C83&gt;0,+VLOOKUP($C83,'STYLE NAMES'!$B:$AC,28,FALSE),"")</f>
        <v>91.885000000000005</v>
      </c>
      <c r="BY83"/>
      <c r="BZ83" s="101">
        <v>99</v>
      </c>
      <c r="CA83" s="137">
        <f t="shared" si="7"/>
        <v>1</v>
      </c>
      <c r="CB83" s="137">
        <f>+VLOOKUP(C83,'[2]STYLES &amp; MODELS MATRIX'!$A:$G,7,FALSE)</f>
        <v>0</v>
      </c>
      <c r="CC83" s="137">
        <f>+VLOOKUP(C83,'[1]STYLES &amp; SIZE CHARTS'!$A:$H,8,FALSE)</f>
        <v>0</v>
      </c>
      <c r="CD83" s="137"/>
      <c r="CE83" s="205"/>
      <c r="CF83" s="141"/>
    </row>
    <row r="84" spans="1:84" s="101" customFormat="1" ht="12" customHeight="1" x14ac:dyDescent="0.2">
      <c r="A84" s="102">
        <f t="shared" si="5"/>
        <v>8683711001249</v>
      </c>
      <c r="B84" s="101" t="s">
        <v>2272</v>
      </c>
      <c r="C84" s="101" t="s">
        <v>713</v>
      </c>
      <c r="D84" s="101" t="s">
        <v>714</v>
      </c>
      <c r="E84" s="203" t="s">
        <v>2274</v>
      </c>
      <c r="F84" s="101" t="s">
        <v>2247</v>
      </c>
      <c r="G84" s="101" t="str">
        <f>IF(C84&gt;0,+VLOOKUP($C84,'STYLE NAMES'!$B:$AC,4,FALSE),"")</f>
        <v>HORSE</v>
      </c>
      <c r="H84" s="101" t="str">
        <f>IF(C84&gt;0,+VLOOKUP($C84,'STYLE NAMES'!$B:$AC,5,FALSE),"")</f>
        <v>HORSE</v>
      </c>
      <c r="I84" s="101" t="str">
        <f>IF(C84&gt;0,+VLOOKUP($C84,'STYLE NAMES'!$B:$AC,6,FALSE),"")</f>
        <v>FLY PROTECTION</v>
      </c>
      <c r="J84" s="101" t="str">
        <f>IF(C84&gt;0,+VLOOKUP($C84,'STYLE NAMES'!$B:$AC,7,FALSE),"")</f>
        <v>FULL</v>
      </c>
      <c r="K84" s="101" t="str">
        <f>IF(C84&gt;0,+VLOOKUP($C84,'STYLE NAMES'!$B:$AC,8,FALSE),"")</f>
        <v>FLY SHEETS</v>
      </c>
      <c r="L84" s="101" t="str">
        <f>IF(E84&gt;0,+VLOOKUP($E84,'CODE GENERATOR'!$D:$T,3,FALSE),"")</f>
        <v>S</v>
      </c>
      <c r="M84" s="101" t="str">
        <f>IF(E84&gt;0,+VLOOKUP($E84,'CODE GENERATOR'!$D:$T,4,FALSE),"")</f>
        <v>MESH</v>
      </c>
      <c r="N84" s="101" t="str">
        <f>IF(E84&gt;0,+VLOOKUP($E84,'CODE GENERATOR'!$D:$T,6,FALSE),"")</f>
        <v>BLACK</v>
      </c>
      <c r="O84" s="101" t="str">
        <f>IF(E84&gt;0,+VLOOKUP($E84,'CODE GENERATOR'!$D:$T,7,FALSE),"")</f>
        <v>BLACK</v>
      </c>
      <c r="P84" s="101" t="str">
        <f t="shared" si="6"/>
        <v>BLACK</v>
      </c>
      <c r="Q84" s="104" t="str">
        <f>IF(E84&gt;0,+VLOOKUP($E84,'CODE GENERATOR'!$D:$T,11,FALSE),"")</f>
        <v>H.FLYFL_FLS0006</v>
      </c>
      <c r="R84" s="104" t="str">
        <f>IF(E84&gt;0,+VLOOKUP($E84,'CODE GENERATOR'!$D:$T,12,FALSE),"")</f>
        <v>MSH0004BLKBLK</v>
      </c>
      <c r="S84" s="104" t="str">
        <f>IF(E84&gt;0,+VLOOKUP($E84,'CODE GENERATOR'!$D:$T,13,FALSE),"")</f>
        <v>H.FLYFL_FLS0006_MSH0004BLKBLK</v>
      </c>
      <c r="T84" s="104" t="str">
        <f t="shared" si="4"/>
        <v>H.FLYFL_FLS0006_MSH0004BLKBLK_M</v>
      </c>
      <c r="U84" s="105">
        <v>8683711001249</v>
      </c>
      <c r="V84" s="107" t="str" cm="1">
        <f t="array" ref="V84">_xlfn.TEXTJOIN(";", TRUE, _xlfn.UNIQUE(_xlfn._xlws.FILTER(P$3:P$10029, C$3:C$10029=C84)))</f>
        <v>LIGHT GRAY/BORDEAUX;BLACK</v>
      </c>
      <c r="W84" s="107" t="str" cm="1">
        <f t="array" ref="W84">_xlfn.TEXTJOIN(";", TRUE, _xlfn.UNIQUE(_xlfn._xlws.FILTER(F$3:F$10029, C$3:C$10029=C84)))</f>
        <v>S;M;L;XL</v>
      </c>
      <c r="X84" s="101" t="str">
        <f>IF(E84&gt;0,+VLOOKUP($E84,'CODE GENERATOR'!$D:$AC,19,FALSE),0)</f>
        <v>2402_S01_34028</v>
      </c>
      <c r="Y84" s="101" t="str">
        <f>IF(E84&gt;0,+VLOOKUP($E84,'CODE GENERATOR'!$D:$AC,20,FALSE),0)</f>
        <v>2402_S01_34033</v>
      </c>
      <c r="Z84" s="101" t="str">
        <f>IF(E84&gt;0,+VLOOKUP($E84,'CODE GENERATOR'!$D:$AC,21,FALSE),0)</f>
        <v>2402_S01_34036</v>
      </c>
      <c r="AA84" s="101" t="str">
        <f>IF(E84&gt;0,+VLOOKUP($E84,'CODE GENERATOR'!$D:$AC,22,FALSE),0)</f>
        <v/>
      </c>
      <c r="AB84" s="101" t="str">
        <f>IF(E84&gt;0,+VLOOKUP($E84,'CODE GENERATOR'!$D:$AC,23,FALSE),0)</f>
        <v/>
      </c>
      <c r="AC84" s="101" t="str">
        <f>IF(E84&gt;0,+VLOOKUP($E84,'CODE GENERATOR'!$D:$AC,24,FALSE),0)</f>
        <v/>
      </c>
      <c r="AD84" s="101" t="str">
        <f>IF(E84&gt;0,+VLOOKUP($E84,'CODE GENERATOR'!$D:$AC,25,FALSE),0)</f>
        <v/>
      </c>
      <c r="AE84" s="101" t="str">
        <f>IF(E84&gt;0,+VLOOKUP($E84,'CODE GENERATOR'!$D:$AC,26,FALSE),0)</f>
        <v/>
      </c>
      <c r="AF84" s="149" t="str">
        <f>IF($C84&gt;0,$C84&amp;" "&amp;$P84&amp;" "&amp;+VLOOKUP($C84,'STYLE NAMES'!$B:$AC,10,FALSE),"""")</f>
        <v>VOLARE BLACK FLY SHEET</v>
      </c>
      <c r="AG84" s="101" t="str">
        <f>"Enjoy our "&amp;(AF84)&amp;"; "&amp;IF(C84&gt;0,+VLOOKUP($C84,'STYLE NAMES'!$B:$AC,11,FALSE),"")</f>
        <v>Enjoy our VOLARE BLACK FLY SHEET; Light fly sheet to protect your horse from disturbing and annoying flies</v>
      </c>
      <c r="AH84" s="101" t="str">
        <f>IF(C84&gt;0,+VLOOKUP($C84,'STYLE NAMES'!$B:$AC,12,FALSE),"")</f>
        <v>*Very light and fine density micro polyester mesh fabric
*Breathable texture to allow air flowing
Composition:
100% Micro Polyester</v>
      </c>
      <c r="AI84" s="101" t="str">
        <f>IF(C84&gt;0,+VLOOKUP($C84,'STYLE NAMES'!$B:$AC,13,FALSE),"")</f>
        <v>Machine Wash at 30°C
Mild process
Do not bleach
Do NOT Tumble Dry</v>
      </c>
      <c r="AJ84" s="149" t="str">
        <f>IF($C84&gt;0,$C84&amp;" "&amp;$P84&amp;" "&amp;+VLOOKUP($C84,'STYLE NAMES'!$B:$AC,14,FALSE),"""")</f>
        <v>VOLARE BLACK SİNEKLİK BLANKET</v>
      </c>
      <c r="AK84" s="149" t="str">
        <f>"Cavalier SanMarco tarafından tasarlanan "&amp;(AJ84)&amp;"; "&amp;IF(C84&gt;0,+VLOOKUP($C84,'STYLE NAMES'!$B:$AC,15,FALSE),"")</f>
        <v>Cavalier SanMarco tarafından tasarlanan VOLARE BLACK SİNEKLİK BLANKET; Atınızı rahatsız edici sineklerden korumak için Hafif Sineklik</v>
      </c>
      <c r="AL84" s="149" t="str">
        <f>IF(C84&gt;0,+VLOOKUP($C84,'STYLE NAMES'!$B:$AC,16,FALSE),"")</f>
        <v>*Çok hafif ve mikro denye polyester mesh kumaş
*Yüksek hava geçirgenlikli kumaş örgüsü
Kompozisyon:
100% Mikro Polyester</v>
      </c>
      <c r="AM84" s="149" t="str">
        <f>IF(C84&gt;0,+VLOOKUP($C84,'STYLE NAMES'!$B:$AC,17,FALSE),"")</f>
        <v>Makinede 30°C' de Yıkayın
Hassas Yıkama
Çamaşır suyu kullanmayın
Kurutma Makinesinde Kurutmayın</v>
      </c>
      <c r="AN84" s="149" t="str">
        <f>IF($C84&gt;0,$C84&amp;" "&amp;$P84&amp;" "&amp;+VLOOKUP($C84,'STYLE NAMES'!$B:$AC,18,FALSE),"""")</f>
        <v>VOLARE BLACK COPERTA ANTIMOSCHE</v>
      </c>
      <c r="AO84" s="101" t="str">
        <f>"Disegnato da Cavalier SanMarco "&amp;(AN84)&amp;"; "&amp;IF(C84&gt;0,+VLOOKUP($C84,'STYLE NAMES'!$B:$AC,19,FALSE),"")</f>
        <v>Disegnato da Cavalier SanMarco VOLARE BLACK COPERTA ANTIMOSCHE; Coperta leggera anti-mosche per proteggere il tuo cavallo da insetti fastidiosi e irritanti.</v>
      </c>
      <c r="AP84" s="101" t="str">
        <f>IF(C84&gt;0,+VLOOKUP($C84,'STYLE NAMES'!$B:$AC,20,FALSE),"")</f>
        <v>Tessuto a rete micro-poliestere molto leggero e a densità fine 
Struttura traspirante per favorire il flusso d'aria 
Composizione: 
100% Micro Poliestere</v>
      </c>
      <c r="AQ84" s="101" t="str">
        <f>IF(C84&gt;0,+VLOOKUP($C84,'STYLE NAMES'!$B:$AC,21,FALSE),"")</f>
        <v>Lavare in lavatrice a 30°C Ciclo delicato 
Non candeggiare 
Non asciugare in asciugatrice</v>
      </c>
      <c r="AR84" s="101">
        <f>IF(D84&gt;0,+VLOOKUP($C84,'STYLE NAMES'!$B:$AC,22,FALSE),"")</f>
        <v>0</v>
      </c>
      <c r="AS84" s="101">
        <f>IF(E84&gt;0,+VLOOKUP($C84,'STYLE NAMES'!$B:$AC,23,FALSE),"")</f>
        <v>0</v>
      </c>
      <c r="AT84" s="101">
        <f>IF(F84&gt;0,+VLOOKUP($C84,'STYLE NAMES'!$B:$AC,24,FALSE),"")</f>
        <v>0</v>
      </c>
      <c r="AU84" s="101">
        <f>IF(G84&gt;0,+VLOOKUP($C84,'STYLE NAMES'!$B:$AC,25,FALSE),"")</f>
        <v>0</v>
      </c>
      <c r="AV84" s="101">
        <f>+VLOOKUP($S84,'CODE GENERATOR'!$P:$AM,15,FALSE)</f>
        <v>0</v>
      </c>
      <c r="AW84" s="101">
        <f>+VLOOKUP($S84,'CODE GENERATOR'!$P:$AM,16,FALSE)</f>
        <v>0</v>
      </c>
      <c r="AX84" s="101">
        <f>+VLOOKUP($S84,'CODE GENERATOR'!$P:$AM,17,FALSE)</f>
        <v>0</v>
      </c>
      <c r="AY84" s="101">
        <f>+VLOOKUP($S84,'CODE GENERATOR'!$P:$AM,18,FALSE)</f>
        <v>0</v>
      </c>
      <c r="AZ84" s="101">
        <f>+VLOOKUP($S84,'CODE GENERATOR'!$P:$AM,19,FALSE)</f>
        <v>0</v>
      </c>
      <c r="BA84" s="101">
        <f>+VLOOKUP($S84,'CODE GENERATOR'!$P:$AM,20,FALSE)</f>
        <v>0</v>
      </c>
      <c r="BB84" s="101">
        <f>+VLOOKUP($S84,'CODE GENERATOR'!$P:$AM,21,FALSE)</f>
        <v>0</v>
      </c>
      <c r="BC84" s="101">
        <f>+VLOOKUP($S84,'CODE GENERATOR'!$P:$AM,22,FALSE)</f>
        <v>0</v>
      </c>
      <c r="BD84" s="101">
        <f>+VLOOKUP($S84,'CODE GENERATOR'!$P:$AM,23,FALSE)</f>
        <v>0</v>
      </c>
      <c r="BE84" s="101">
        <f>+VLOOKUP($S84,'CODE GENERATOR'!$P:$AM,24,FALSE)</f>
        <v>0</v>
      </c>
      <c r="BF84" s="101">
        <f>IF(C84&gt;0,+VLOOKUP(G84,'CATEGORY ID'!$A$1:$L$118,3,FALSE),"")</f>
        <v>5</v>
      </c>
      <c r="BG84" s="101">
        <f>IF(C84&gt;0,+VLOOKUP(H84,'CATEGORY ID'!$D$1:$L$118,3,FALSE),"")</f>
        <v>5</v>
      </c>
      <c r="BH84" s="101">
        <f>IF(C84&gt;0,+VLOOKUP((+H84&amp;I84),'CATEGORY ID'!$H$1:$I$121,2,FALSE),"")</f>
        <v>65</v>
      </c>
      <c r="BJ84" s="101">
        <f>IF(C84&gt;0,IF(COUNTIF('CATEGORY ID'!$K$1:$K$121,+H84&amp;K84) &gt; 0, +VLOOKUP(+H84&amp;K84,'CATEGORY ID'!$K$1:$L$121,2,FALSE),""),"")</f>
        <v>64</v>
      </c>
      <c r="BK84" s="101" t="str">
        <f>IF(C84&gt;0,IF(COUNTIF('CATEGORY ID'!$K$124:$K$165, +VLOOKUP(C84,'STYLE NAMES'!$B:$AE,30,FALSE)) &gt; 0, +VLOOKUP(VLOOKUP(C84,'STYLE NAMES'!$B:$AE,30,FALSE),'CATEGORY ID'!K:M,2,FALSE),""),"")</f>
        <v/>
      </c>
      <c r="BR84" s="101" t="str" cm="1">
        <f t="array" ref="BR84">IF(C84&gt;0,_xlfn.TEXTJOIN(";", TRUE,_xlfn.UNIQUE(_xlfn._xlws.FILTER(BF84:BQ84,(BF84:BQ84&gt;0)),TRUE,FALSE)),"")&amp;";"&amp;BS84</f>
        <v>5;65;64;</v>
      </c>
      <c r="BU84" s="106">
        <f>IF(C84&gt;0,+VLOOKUP($C84,'STYLE NAMES'!$B:$AC,26,FALSE),"")</f>
        <v>79.900000000000006</v>
      </c>
      <c r="BV84" s="106">
        <f>IF(C84&gt;0,+VLOOKUP($C84,'STYLE NAMES'!$B:$AC,27,FALSE),"")</f>
        <v>4390</v>
      </c>
      <c r="BW84" s="106">
        <f>IF(C84&gt;0,+VLOOKUP($C84,'STYLE NAMES'!$B:$AC,28,FALSE),"")</f>
        <v>91.885000000000005</v>
      </c>
      <c r="BY84"/>
      <c r="BZ84" s="101">
        <v>99</v>
      </c>
      <c r="CA84" s="137">
        <f t="shared" si="7"/>
        <v>1</v>
      </c>
      <c r="CB84" s="137">
        <f>+VLOOKUP(C84,'[2]STYLES &amp; MODELS MATRIX'!$A:$G,7,FALSE)</f>
        <v>0</v>
      </c>
      <c r="CC84" s="137">
        <f>+VLOOKUP(C84,'[1]STYLES &amp; SIZE CHARTS'!$A:$H,8,FALSE)</f>
        <v>0</v>
      </c>
      <c r="CD84" s="137"/>
      <c r="CE84" s="205"/>
      <c r="CF84" s="141"/>
    </row>
    <row r="85" spans="1:84" s="101" customFormat="1" ht="12" customHeight="1" x14ac:dyDescent="0.2">
      <c r="A85" s="102">
        <f t="shared" si="5"/>
        <v>8683711001256</v>
      </c>
      <c r="B85" s="101" t="s">
        <v>2272</v>
      </c>
      <c r="C85" s="101" t="s">
        <v>713</v>
      </c>
      <c r="D85" s="101" t="s">
        <v>714</v>
      </c>
      <c r="E85" s="203" t="s">
        <v>2274</v>
      </c>
      <c r="F85" s="101" t="s">
        <v>2248</v>
      </c>
      <c r="G85" s="101" t="str">
        <f>IF(C85&gt;0,+VLOOKUP($C85,'STYLE NAMES'!$B:$AC,4,FALSE),"")</f>
        <v>HORSE</v>
      </c>
      <c r="H85" s="101" t="str">
        <f>IF(C85&gt;0,+VLOOKUP($C85,'STYLE NAMES'!$B:$AC,5,FALSE),"")</f>
        <v>HORSE</v>
      </c>
      <c r="I85" s="101" t="str">
        <f>IF(C85&gt;0,+VLOOKUP($C85,'STYLE NAMES'!$B:$AC,6,FALSE),"")</f>
        <v>FLY PROTECTION</v>
      </c>
      <c r="J85" s="101" t="str">
        <f>IF(C85&gt;0,+VLOOKUP($C85,'STYLE NAMES'!$B:$AC,7,FALSE),"")</f>
        <v>FULL</v>
      </c>
      <c r="K85" s="101" t="str">
        <f>IF(C85&gt;0,+VLOOKUP($C85,'STYLE NAMES'!$B:$AC,8,FALSE),"")</f>
        <v>FLY SHEETS</v>
      </c>
      <c r="L85" s="101" t="str">
        <f>IF(E85&gt;0,+VLOOKUP($E85,'CODE GENERATOR'!$D:$T,3,FALSE),"")</f>
        <v>S</v>
      </c>
      <c r="M85" s="101" t="str">
        <f>IF(E85&gt;0,+VLOOKUP($E85,'CODE GENERATOR'!$D:$T,4,FALSE),"")</f>
        <v>MESH</v>
      </c>
      <c r="N85" s="101" t="str">
        <f>IF(E85&gt;0,+VLOOKUP($E85,'CODE GENERATOR'!$D:$T,6,FALSE),"")</f>
        <v>BLACK</v>
      </c>
      <c r="O85" s="101" t="str">
        <f>IF(E85&gt;0,+VLOOKUP($E85,'CODE GENERATOR'!$D:$T,7,FALSE),"")</f>
        <v>BLACK</v>
      </c>
      <c r="P85" s="101" t="str">
        <f t="shared" si="6"/>
        <v>BLACK</v>
      </c>
      <c r="Q85" s="104" t="str">
        <f>IF(E85&gt;0,+VLOOKUP($E85,'CODE GENERATOR'!$D:$T,11,FALSE),"")</f>
        <v>H.FLYFL_FLS0006</v>
      </c>
      <c r="R85" s="104" t="str">
        <f>IF(E85&gt;0,+VLOOKUP($E85,'CODE GENERATOR'!$D:$T,12,FALSE),"")</f>
        <v>MSH0004BLKBLK</v>
      </c>
      <c r="S85" s="104" t="str">
        <f>IF(E85&gt;0,+VLOOKUP($E85,'CODE GENERATOR'!$D:$T,13,FALSE),"")</f>
        <v>H.FLYFL_FLS0006_MSH0004BLKBLK</v>
      </c>
      <c r="T85" s="104" t="str">
        <f t="shared" si="4"/>
        <v>H.FLYFL_FLS0006_MSH0004BLKBLK_L</v>
      </c>
      <c r="U85" s="105">
        <v>8683711001256</v>
      </c>
      <c r="V85" s="107" t="str" cm="1">
        <f t="array" ref="V85">_xlfn.TEXTJOIN(";", TRUE, _xlfn.UNIQUE(_xlfn._xlws.FILTER(P$3:P$10029, C$3:C$10029=C85)))</f>
        <v>LIGHT GRAY/BORDEAUX;BLACK</v>
      </c>
      <c r="W85" s="107" t="str" cm="1">
        <f t="array" ref="W85">_xlfn.TEXTJOIN(";", TRUE, _xlfn.UNIQUE(_xlfn._xlws.FILTER(F$3:F$10029, C$3:C$10029=C85)))</f>
        <v>S;M;L;XL</v>
      </c>
      <c r="X85" s="101" t="str">
        <f>IF(E85&gt;0,+VLOOKUP($E85,'CODE GENERATOR'!$D:$AC,19,FALSE),0)</f>
        <v>2402_S01_34028</v>
      </c>
      <c r="Y85" s="101" t="str">
        <f>IF(E85&gt;0,+VLOOKUP($E85,'CODE GENERATOR'!$D:$AC,20,FALSE),0)</f>
        <v>2402_S01_34033</v>
      </c>
      <c r="Z85" s="101" t="str">
        <f>IF(E85&gt;0,+VLOOKUP($E85,'CODE GENERATOR'!$D:$AC,21,FALSE),0)</f>
        <v>2402_S01_34036</v>
      </c>
      <c r="AA85" s="101" t="str">
        <f>IF(E85&gt;0,+VLOOKUP($E85,'CODE GENERATOR'!$D:$AC,22,FALSE),0)</f>
        <v/>
      </c>
      <c r="AB85" s="101" t="str">
        <f>IF(E85&gt;0,+VLOOKUP($E85,'CODE GENERATOR'!$D:$AC,23,FALSE),0)</f>
        <v/>
      </c>
      <c r="AC85" s="101" t="str">
        <f>IF(E85&gt;0,+VLOOKUP($E85,'CODE GENERATOR'!$D:$AC,24,FALSE),0)</f>
        <v/>
      </c>
      <c r="AD85" s="101" t="str">
        <f>IF(E85&gt;0,+VLOOKUP($E85,'CODE GENERATOR'!$D:$AC,25,FALSE),0)</f>
        <v/>
      </c>
      <c r="AE85" s="101" t="str">
        <f>IF(E85&gt;0,+VLOOKUP($E85,'CODE GENERATOR'!$D:$AC,26,FALSE),0)</f>
        <v/>
      </c>
      <c r="AF85" s="149" t="str">
        <f>IF($C85&gt;0,$C85&amp;" "&amp;$P85&amp;" "&amp;+VLOOKUP($C85,'STYLE NAMES'!$B:$AC,10,FALSE),"""")</f>
        <v>VOLARE BLACK FLY SHEET</v>
      </c>
      <c r="AG85" s="101" t="str">
        <f>"Enjoy our "&amp;(AF85)&amp;"; "&amp;IF(C85&gt;0,+VLOOKUP($C85,'STYLE NAMES'!$B:$AC,11,FALSE),"")</f>
        <v>Enjoy our VOLARE BLACK FLY SHEET; Light fly sheet to protect your horse from disturbing and annoying flies</v>
      </c>
      <c r="AH85" s="101" t="str">
        <f>IF(C85&gt;0,+VLOOKUP($C85,'STYLE NAMES'!$B:$AC,12,FALSE),"")</f>
        <v>*Very light and fine density micro polyester mesh fabric
*Breathable texture to allow air flowing
Composition:
100% Micro Polyester</v>
      </c>
      <c r="AI85" s="101" t="str">
        <f>IF(C85&gt;0,+VLOOKUP($C85,'STYLE NAMES'!$B:$AC,13,FALSE),"")</f>
        <v>Machine Wash at 30°C
Mild process
Do not bleach
Do NOT Tumble Dry</v>
      </c>
      <c r="AJ85" s="149" t="str">
        <f>IF($C85&gt;0,$C85&amp;" "&amp;$P85&amp;" "&amp;+VLOOKUP($C85,'STYLE NAMES'!$B:$AC,14,FALSE),"""")</f>
        <v>VOLARE BLACK SİNEKLİK BLANKET</v>
      </c>
      <c r="AK85" s="149" t="str">
        <f>"Cavalier SanMarco tarafından tasarlanan "&amp;(AJ85)&amp;"; "&amp;IF(C85&gt;0,+VLOOKUP($C85,'STYLE NAMES'!$B:$AC,15,FALSE),"")</f>
        <v>Cavalier SanMarco tarafından tasarlanan VOLARE BLACK SİNEKLİK BLANKET; Atınızı rahatsız edici sineklerden korumak için Hafif Sineklik</v>
      </c>
      <c r="AL85" s="149" t="str">
        <f>IF(C85&gt;0,+VLOOKUP($C85,'STYLE NAMES'!$B:$AC,16,FALSE),"")</f>
        <v>*Çok hafif ve mikro denye polyester mesh kumaş
*Yüksek hava geçirgenlikli kumaş örgüsü
Kompozisyon:
100% Mikro Polyester</v>
      </c>
      <c r="AM85" s="149" t="str">
        <f>IF(C85&gt;0,+VLOOKUP($C85,'STYLE NAMES'!$B:$AC,17,FALSE),"")</f>
        <v>Makinede 30°C' de Yıkayın
Hassas Yıkama
Çamaşır suyu kullanmayın
Kurutma Makinesinde Kurutmayın</v>
      </c>
      <c r="AN85" s="149" t="str">
        <f>IF($C85&gt;0,$C85&amp;" "&amp;$P85&amp;" "&amp;+VLOOKUP($C85,'STYLE NAMES'!$B:$AC,18,FALSE),"""")</f>
        <v>VOLARE BLACK COPERTA ANTIMOSCHE</v>
      </c>
      <c r="AO85" s="101" t="str">
        <f>"Disegnato da Cavalier SanMarco "&amp;(AN85)&amp;"; "&amp;IF(C85&gt;0,+VLOOKUP($C85,'STYLE NAMES'!$B:$AC,19,FALSE),"")</f>
        <v>Disegnato da Cavalier SanMarco VOLARE BLACK COPERTA ANTIMOSCHE; Coperta leggera anti-mosche per proteggere il tuo cavallo da insetti fastidiosi e irritanti.</v>
      </c>
      <c r="AP85" s="101" t="str">
        <f>IF(C85&gt;0,+VLOOKUP($C85,'STYLE NAMES'!$B:$AC,20,FALSE),"")</f>
        <v>Tessuto a rete micro-poliestere molto leggero e a densità fine 
Struttura traspirante per favorire il flusso d'aria 
Composizione: 
100% Micro Poliestere</v>
      </c>
      <c r="AQ85" s="101" t="str">
        <f>IF(C85&gt;0,+VLOOKUP($C85,'STYLE NAMES'!$B:$AC,21,FALSE),"")</f>
        <v>Lavare in lavatrice a 30°C Ciclo delicato 
Non candeggiare 
Non asciugare in asciugatrice</v>
      </c>
      <c r="AR85" s="101">
        <f>IF(D85&gt;0,+VLOOKUP($C85,'STYLE NAMES'!$B:$AC,22,FALSE),"")</f>
        <v>0</v>
      </c>
      <c r="AS85" s="101">
        <f>IF(E85&gt;0,+VLOOKUP($C85,'STYLE NAMES'!$B:$AC,23,FALSE),"")</f>
        <v>0</v>
      </c>
      <c r="AT85" s="101">
        <f>IF(F85&gt;0,+VLOOKUP($C85,'STYLE NAMES'!$B:$AC,24,FALSE),"")</f>
        <v>0</v>
      </c>
      <c r="AU85" s="101">
        <f>IF(G85&gt;0,+VLOOKUP($C85,'STYLE NAMES'!$B:$AC,25,FALSE),"")</f>
        <v>0</v>
      </c>
      <c r="AV85" s="101">
        <f>+VLOOKUP($S85,'CODE GENERATOR'!$P:$AM,15,FALSE)</f>
        <v>0</v>
      </c>
      <c r="AW85" s="101">
        <f>+VLOOKUP($S85,'CODE GENERATOR'!$P:$AM,16,FALSE)</f>
        <v>0</v>
      </c>
      <c r="AX85" s="101">
        <f>+VLOOKUP($S85,'CODE GENERATOR'!$P:$AM,17,FALSE)</f>
        <v>0</v>
      </c>
      <c r="AY85" s="101">
        <f>+VLOOKUP($S85,'CODE GENERATOR'!$P:$AM,18,FALSE)</f>
        <v>0</v>
      </c>
      <c r="AZ85" s="101">
        <f>+VLOOKUP($S85,'CODE GENERATOR'!$P:$AM,19,FALSE)</f>
        <v>0</v>
      </c>
      <c r="BA85" s="101">
        <f>+VLOOKUP($S85,'CODE GENERATOR'!$P:$AM,20,FALSE)</f>
        <v>0</v>
      </c>
      <c r="BB85" s="101">
        <f>+VLOOKUP($S85,'CODE GENERATOR'!$P:$AM,21,FALSE)</f>
        <v>0</v>
      </c>
      <c r="BC85" s="101">
        <f>+VLOOKUP($S85,'CODE GENERATOR'!$P:$AM,22,FALSE)</f>
        <v>0</v>
      </c>
      <c r="BD85" s="101">
        <f>+VLOOKUP($S85,'CODE GENERATOR'!$P:$AM,23,FALSE)</f>
        <v>0</v>
      </c>
      <c r="BE85" s="101">
        <f>+VLOOKUP($S85,'CODE GENERATOR'!$P:$AM,24,FALSE)</f>
        <v>0</v>
      </c>
      <c r="BF85" s="101">
        <f>IF(C85&gt;0,+VLOOKUP(G85,'CATEGORY ID'!$A$1:$L$118,3,FALSE),"")</f>
        <v>5</v>
      </c>
      <c r="BG85" s="101">
        <f>IF(C85&gt;0,+VLOOKUP(H85,'CATEGORY ID'!$D$1:$L$118,3,FALSE),"")</f>
        <v>5</v>
      </c>
      <c r="BH85" s="101">
        <f>IF(C85&gt;0,+VLOOKUP((+H85&amp;I85),'CATEGORY ID'!$H$1:$I$121,2,FALSE),"")</f>
        <v>65</v>
      </c>
      <c r="BJ85" s="101">
        <f>IF(C85&gt;0,IF(COUNTIF('CATEGORY ID'!$K$1:$K$121,+H85&amp;K85) &gt; 0, +VLOOKUP(+H85&amp;K85,'CATEGORY ID'!$K$1:$L$121,2,FALSE),""),"")</f>
        <v>64</v>
      </c>
      <c r="BK85" s="101" t="str">
        <f>IF(C85&gt;0,IF(COUNTIF('CATEGORY ID'!$K$124:$K$165, +VLOOKUP(C85,'STYLE NAMES'!$B:$AE,30,FALSE)) &gt; 0, +VLOOKUP(VLOOKUP(C85,'STYLE NAMES'!$B:$AE,30,FALSE),'CATEGORY ID'!K:M,2,FALSE),""),"")</f>
        <v/>
      </c>
      <c r="BR85" s="101" t="str" cm="1">
        <f t="array" ref="BR85">IF(C85&gt;0,_xlfn.TEXTJOIN(";", TRUE,_xlfn.UNIQUE(_xlfn._xlws.FILTER(BF85:BQ85,(BF85:BQ85&gt;0)),TRUE,FALSE)),"")&amp;";"&amp;BS85</f>
        <v>5;65;64;</v>
      </c>
      <c r="BU85" s="106">
        <f>IF(C85&gt;0,+VLOOKUP($C85,'STYLE NAMES'!$B:$AC,26,FALSE),"")</f>
        <v>79.900000000000006</v>
      </c>
      <c r="BV85" s="106">
        <f>IF(C85&gt;0,+VLOOKUP($C85,'STYLE NAMES'!$B:$AC,27,FALSE),"")</f>
        <v>4390</v>
      </c>
      <c r="BW85" s="106">
        <f>IF(C85&gt;0,+VLOOKUP($C85,'STYLE NAMES'!$B:$AC,28,FALSE),"")</f>
        <v>91.885000000000005</v>
      </c>
      <c r="BY85"/>
      <c r="BZ85" s="101">
        <v>99</v>
      </c>
      <c r="CA85" s="137">
        <f t="shared" si="7"/>
        <v>1</v>
      </c>
      <c r="CB85" s="137">
        <f>+VLOOKUP(C85,'[2]STYLES &amp; MODELS MATRIX'!$A:$G,7,FALSE)</f>
        <v>0</v>
      </c>
      <c r="CC85" s="137">
        <f>+VLOOKUP(C85,'[1]STYLES &amp; SIZE CHARTS'!$A:$H,8,FALSE)</f>
        <v>0</v>
      </c>
      <c r="CD85" s="137"/>
      <c r="CE85" s="205"/>
      <c r="CF85" s="141"/>
    </row>
    <row r="86" spans="1:84" s="101" customFormat="1" ht="12" customHeight="1" x14ac:dyDescent="0.2">
      <c r="A86" s="102">
        <f t="shared" si="5"/>
        <v>8683711001263</v>
      </c>
      <c r="B86" s="101" t="s">
        <v>2272</v>
      </c>
      <c r="C86" s="101" t="s">
        <v>713</v>
      </c>
      <c r="D86" s="101" t="s">
        <v>714</v>
      </c>
      <c r="E86" s="203" t="s">
        <v>2274</v>
      </c>
      <c r="F86" s="101" t="s">
        <v>2249</v>
      </c>
      <c r="G86" s="101" t="str">
        <f>IF(C86&gt;0,+VLOOKUP($C86,'STYLE NAMES'!$B:$AC,4,FALSE),"")</f>
        <v>HORSE</v>
      </c>
      <c r="H86" s="101" t="str">
        <f>IF(C86&gt;0,+VLOOKUP($C86,'STYLE NAMES'!$B:$AC,5,FALSE),"")</f>
        <v>HORSE</v>
      </c>
      <c r="I86" s="101" t="str">
        <f>IF(C86&gt;0,+VLOOKUP($C86,'STYLE NAMES'!$B:$AC,6,FALSE),"")</f>
        <v>FLY PROTECTION</v>
      </c>
      <c r="J86" s="101" t="str">
        <f>IF(C86&gt;0,+VLOOKUP($C86,'STYLE NAMES'!$B:$AC,7,FALSE),"")</f>
        <v>FULL</v>
      </c>
      <c r="K86" s="101" t="str">
        <f>IF(C86&gt;0,+VLOOKUP($C86,'STYLE NAMES'!$B:$AC,8,FALSE),"")</f>
        <v>FLY SHEETS</v>
      </c>
      <c r="L86" s="101" t="str">
        <f>IF(E86&gt;0,+VLOOKUP($E86,'CODE GENERATOR'!$D:$T,3,FALSE),"")</f>
        <v>S</v>
      </c>
      <c r="M86" s="101" t="str">
        <f>IF(E86&gt;0,+VLOOKUP($E86,'CODE GENERATOR'!$D:$T,4,FALSE),"")</f>
        <v>MESH</v>
      </c>
      <c r="N86" s="101" t="str">
        <f>IF(E86&gt;0,+VLOOKUP($E86,'CODE GENERATOR'!$D:$T,6,FALSE),"")</f>
        <v>BLACK</v>
      </c>
      <c r="O86" s="101" t="str">
        <f>IF(E86&gt;0,+VLOOKUP($E86,'CODE GENERATOR'!$D:$T,7,FALSE),"")</f>
        <v>BLACK</v>
      </c>
      <c r="P86" s="101" t="str">
        <f t="shared" si="6"/>
        <v>BLACK</v>
      </c>
      <c r="Q86" s="104" t="str">
        <f>IF(E86&gt;0,+VLOOKUP($E86,'CODE GENERATOR'!$D:$T,11,FALSE),"")</f>
        <v>H.FLYFL_FLS0006</v>
      </c>
      <c r="R86" s="104" t="str">
        <f>IF(E86&gt;0,+VLOOKUP($E86,'CODE GENERATOR'!$D:$T,12,FALSE),"")</f>
        <v>MSH0004BLKBLK</v>
      </c>
      <c r="S86" s="104" t="str">
        <f>IF(E86&gt;0,+VLOOKUP($E86,'CODE GENERATOR'!$D:$T,13,FALSE),"")</f>
        <v>H.FLYFL_FLS0006_MSH0004BLKBLK</v>
      </c>
      <c r="T86" s="104" t="str">
        <f t="shared" si="4"/>
        <v>H.FLYFL_FLS0006_MSH0004BLKBLK_XL</v>
      </c>
      <c r="U86" s="105">
        <v>8683711001263</v>
      </c>
      <c r="V86" s="107" t="str" cm="1">
        <f t="array" ref="V86">_xlfn.TEXTJOIN(";", TRUE, _xlfn.UNIQUE(_xlfn._xlws.FILTER(P$3:P$10029, C$3:C$10029=C86)))</f>
        <v>LIGHT GRAY/BORDEAUX;BLACK</v>
      </c>
      <c r="W86" s="107" t="str" cm="1">
        <f t="array" ref="W86">_xlfn.TEXTJOIN(";", TRUE, _xlfn.UNIQUE(_xlfn._xlws.FILTER(F$3:F$10029, C$3:C$10029=C86)))</f>
        <v>S;M;L;XL</v>
      </c>
      <c r="X86" s="101" t="str">
        <f>IF(E86&gt;0,+VLOOKUP($E86,'CODE GENERATOR'!$D:$AC,19,FALSE),0)</f>
        <v>2402_S01_34028</v>
      </c>
      <c r="Y86" s="101" t="str">
        <f>IF(E86&gt;0,+VLOOKUP($E86,'CODE GENERATOR'!$D:$AC,20,FALSE),0)</f>
        <v>2402_S01_34033</v>
      </c>
      <c r="Z86" s="101" t="str">
        <f>IF(E86&gt;0,+VLOOKUP($E86,'CODE GENERATOR'!$D:$AC,21,FALSE),0)</f>
        <v>2402_S01_34036</v>
      </c>
      <c r="AA86" s="101" t="str">
        <f>IF(E86&gt;0,+VLOOKUP($E86,'CODE GENERATOR'!$D:$AC,22,FALSE),0)</f>
        <v/>
      </c>
      <c r="AB86" s="101" t="str">
        <f>IF(E86&gt;0,+VLOOKUP($E86,'CODE GENERATOR'!$D:$AC,23,FALSE),0)</f>
        <v/>
      </c>
      <c r="AC86" s="101" t="str">
        <f>IF(E86&gt;0,+VLOOKUP($E86,'CODE GENERATOR'!$D:$AC,24,FALSE),0)</f>
        <v/>
      </c>
      <c r="AD86" s="101" t="str">
        <f>IF(E86&gt;0,+VLOOKUP($E86,'CODE GENERATOR'!$D:$AC,25,FALSE),0)</f>
        <v/>
      </c>
      <c r="AE86" s="101" t="str">
        <f>IF(E86&gt;0,+VLOOKUP($E86,'CODE GENERATOR'!$D:$AC,26,FALSE),0)</f>
        <v/>
      </c>
      <c r="AF86" s="149" t="str">
        <f>IF($C86&gt;0,$C86&amp;" "&amp;$P86&amp;" "&amp;+VLOOKUP($C86,'STYLE NAMES'!$B:$AC,10,FALSE),"""")</f>
        <v>VOLARE BLACK FLY SHEET</v>
      </c>
      <c r="AG86" s="101" t="str">
        <f>"Enjoy our "&amp;(AF86)&amp;"; "&amp;IF(C86&gt;0,+VLOOKUP($C86,'STYLE NAMES'!$B:$AC,11,FALSE),"")</f>
        <v>Enjoy our VOLARE BLACK FLY SHEET; Light fly sheet to protect your horse from disturbing and annoying flies</v>
      </c>
      <c r="AH86" s="101" t="str">
        <f>IF(C86&gt;0,+VLOOKUP($C86,'STYLE NAMES'!$B:$AC,12,FALSE),"")</f>
        <v>*Very light and fine density micro polyester mesh fabric
*Breathable texture to allow air flowing
Composition:
100% Micro Polyester</v>
      </c>
      <c r="AI86" s="101" t="str">
        <f>IF(C86&gt;0,+VLOOKUP($C86,'STYLE NAMES'!$B:$AC,13,FALSE),"")</f>
        <v>Machine Wash at 30°C
Mild process
Do not bleach
Do NOT Tumble Dry</v>
      </c>
      <c r="AJ86" s="149" t="str">
        <f>IF($C86&gt;0,$C86&amp;" "&amp;$P86&amp;" "&amp;+VLOOKUP($C86,'STYLE NAMES'!$B:$AC,14,FALSE),"""")</f>
        <v>VOLARE BLACK SİNEKLİK BLANKET</v>
      </c>
      <c r="AK86" s="149" t="str">
        <f>"Cavalier SanMarco tarafından tasarlanan "&amp;(AJ86)&amp;"; "&amp;IF(C86&gt;0,+VLOOKUP($C86,'STYLE NAMES'!$B:$AC,15,FALSE),"")</f>
        <v>Cavalier SanMarco tarafından tasarlanan VOLARE BLACK SİNEKLİK BLANKET; Atınızı rahatsız edici sineklerden korumak için Hafif Sineklik</v>
      </c>
      <c r="AL86" s="149" t="str">
        <f>IF(C86&gt;0,+VLOOKUP($C86,'STYLE NAMES'!$B:$AC,16,FALSE),"")</f>
        <v>*Çok hafif ve mikro denye polyester mesh kumaş
*Yüksek hava geçirgenlikli kumaş örgüsü
Kompozisyon:
100% Mikro Polyester</v>
      </c>
      <c r="AM86" s="149" t="str">
        <f>IF(C86&gt;0,+VLOOKUP($C86,'STYLE NAMES'!$B:$AC,17,FALSE),"")</f>
        <v>Makinede 30°C' de Yıkayın
Hassas Yıkama
Çamaşır suyu kullanmayın
Kurutma Makinesinde Kurutmayın</v>
      </c>
      <c r="AN86" s="149" t="str">
        <f>IF($C86&gt;0,$C86&amp;" "&amp;$P86&amp;" "&amp;+VLOOKUP($C86,'STYLE NAMES'!$B:$AC,18,FALSE),"""")</f>
        <v>VOLARE BLACK COPERTA ANTIMOSCHE</v>
      </c>
      <c r="AO86" s="101" t="str">
        <f>"Disegnato da Cavalier SanMarco "&amp;(AN86)&amp;"; "&amp;IF(C86&gt;0,+VLOOKUP($C86,'STYLE NAMES'!$B:$AC,19,FALSE),"")</f>
        <v>Disegnato da Cavalier SanMarco VOLARE BLACK COPERTA ANTIMOSCHE; Coperta leggera anti-mosche per proteggere il tuo cavallo da insetti fastidiosi e irritanti.</v>
      </c>
      <c r="AP86" s="101" t="str">
        <f>IF(C86&gt;0,+VLOOKUP($C86,'STYLE NAMES'!$B:$AC,20,FALSE),"")</f>
        <v>Tessuto a rete micro-poliestere molto leggero e a densità fine 
Struttura traspirante per favorire il flusso d'aria 
Composizione: 
100% Micro Poliestere</v>
      </c>
      <c r="AQ86" s="101" t="str">
        <f>IF(C86&gt;0,+VLOOKUP($C86,'STYLE NAMES'!$B:$AC,21,FALSE),"")</f>
        <v>Lavare in lavatrice a 30°C Ciclo delicato 
Non candeggiare 
Non asciugare in asciugatrice</v>
      </c>
      <c r="AR86" s="101">
        <f>IF(D86&gt;0,+VLOOKUP($C86,'STYLE NAMES'!$B:$AC,22,FALSE),"")</f>
        <v>0</v>
      </c>
      <c r="AS86" s="101">
        <f>IF(E86&gt;0,+VLOOKUP($C86,'STYLE NAMES'!$B:$AC,23,FALSE),"")</f>
        <v>0</v>
      </c>
      <c r="AT86" s="101">
        <f>IF(F86&gt;0,+VLOOKUP($C86,'STYLE NAMES'!$B:$AC,24,FALSE),"")</f>
        <v>0</v>
      </c>
      <c r="AU86" s="101">
        <f>IF(G86&gt;0,+VLOOKUP($C86,'STYLE NAMES'!$B:$AC,25,FALSE),"")</f>
        <v>0</v>
      </c>
      <c r="AV86" s="101">
        <f>+VLOOKUP($S86,'CODE GENERATOR'!$P:$AM,15,FALSE)</f>
        <v>0</v>
      </c>
      <c r="AW86" s="101">
        <f>+VLOOKUP($S86,'CODE GENERATOR'!$P:$AM,16,FALSE)</f>
        <v>0</v>
      </c>
      <c r="AX86" s="101">
        <f>+VLOOKUP($S86,'CODE GENERATOR'!$P:$AM,17,FALSE)</f>
        <v>0</v>
      </c>
      <c r="AY86" s="101">
        <f>+VLOOKUP($S86,'CODE GENERATOR'!$P:$AM,18,FALSE)</f>
        <v>0</v>
      </c>
      <c r="AZ86" s="101">
        <f>+VLOOKUP($S86,'CODE GENERATOR'!$P:$AM,19,FALSE)</f>
        <v>0</v>
      </c>
      <c r="BA86" s="101">
        <f>+VLOOKUP($S86,'CODE GENERATOR'!$P:$AM,20,FALSE)</f>
        <v>0</v>
      </c>
      <c r="BB86" s="101">
        <f>+VLOOKUP($S86,'CODE GENERATOR'!$P:$AM,21,FALSE)</f>
        <v>0</v>
      </c>
      <c r="BC86" s="101">
        <f>+VLOOKUP($S86,'CODE GENERATOR'!$P:$AM,22,FALSE)</f>
        <v>0</v>
      </c>
      <c r="BD86" s="101">
        <f>+VLOOKUP($S86,'CODE GENERATOR'!$P:$AM,23,FALSE)</f>
        <v>0</v>
      </c>
      <c r="BE86" s="101">
        <f>+VLOOKUP($S86,'CODE GENERATOR'!$P:$AM,24,FALSE)</f>
        <v>0</v>
      </c>
      <c r="BF86" s="101">
        <f>IF(C86&gt;0,+VLOOKUP(G86,'CATEGORY ID'!$A$1:$L$118,3,FALSE),"")</f>
        <v>5</v>
      </c>
      <c r="BG86" s="101">
        <f>IF(C86&gt;0,+VLOOKUP(H86,'CATEGORY ID'!$D$1:$L$118,3,FALSE),"")</f>
        <v>5</v>
      </c>
      <c r="BH86" s="101">
        <f>IF(C86&gt;0,+VLOOKUP((+H86&amp;I86),'CATEGORY ID'!$H$1:$I$121,2,FALSE),"")</f>
        <v>65</v>
      </c>
      <c r="BJ86" s="101">
        <f>IF(C86&gt;0,IF(COUNTIF('CATEGORY ID'!$K$1:$K$121,+H86&amp;K86) &gt; 0, +VLOOKUP(+H86&amp;K86,'CATEGORY ID'!$K$1:$L$121,2,FALSE),""),"")</f>
        <v>64</v>
      </c>
      <c r="BK86" s="101" t="str">
        <f>IF(C86&gt;0,IF(COUNTIF('CATEGORY ID'!$K$124:$K$165, +VLOOKUP(C86,'STYLE NAMES'!$B:$AE,30,FALSE)) &gt; 0, +VLOOKUP(VLOOKUP(C86,'STYLE NAMES'!$B:$AE,30,FALSE),'CATEGORY ID'!K:M,2,FALSE),""),"")</f>
        <v/>
      </c>
      <c r="BR86" s="101" t="str" cm="1">
        <f t="array" ref="BR86">IF(C86&gt;0,_xlfn.TEXTJOIN(";", TRUE,_xlfn.UNIQUE(_xlfn._xlws.FILTER(BF86:BQ86,(BF86:BQ86&gt;0)),TRUE,FALSE)),"")&amp;";"&amp;BS86</f>
        <v>5;65;64;</v>
      </c>
      <c r="BU86" s="106">
        <f>IF(C86&gt;0,+VLOOKUP($C86,'STYLE NAMES'!$B:$AC,26,FALSE),"")</f>
        <v>79.900000000000006</v>
      </c>
      <c r="BV86" s="106">
        <f>IF(C86&gt;0,+VLOOKUP($C86,'STYLE NAMES'!$B:$AC,27,FALSE),"")</f>
        <v>4390</v>
      </c>
      <c r="BW86" s="106">
        <f>IF(C86&gt;0,+VLOOKUP($C86,'STYLE NAMES'!$B:$AC,28,FALSE),"")</f>
        <v>91.885000000000005</v>
      </c>
      <c r="BY86"/>
      <c r="BZ86" s="101">
        <v>99</v>
      </c>
      <c r="CA86" s="137">
        <f t="shared" si="7"/>
        <v>1</v>
      </c>
      <c r="CB86" s="137">
        <f>+VLOOKUP(C86,'[2]STYLES &amp; MODELS MATRIX'!$A:$G,7,FALSE)</f>
        <v>0</v>
      </c>
      <c r="CC86" s="137">
        <f>+VLOOKUP(C86,'[1]STYLES &amp; SIZE CHARTS'!$A:$H,8,FALSE)</f>
        <v>0</v>
      </c>
      <c r="CD86" s="137"/>
      <c r="CE86" s="205"/>
      <c r="CF86" s="141"/>
    </row>
    <row r="87" spans="1:84" s="101" customFormat="1" ht="12" customHeight="1" x14ac:dyDescent="0.2">
      <c r="A87" s="102">
        <f t="shared" si="5"/>
        <v>8683711001294</v>
      </c>
      <c r="B87" s="101" t="s">
        <v>2275</v>
      </c>
      <c r="C87" s="101" t="s">
        <v>331</v>
      </c>
      <c r="D87" s="101" t="s">
        <v>332</v>
      </c>
      <c r="E87" s="203" t="s">
        <v>2276</v>
      </c>
      <c r="F87" s="101" t="s">
        <v>785</v>
      </c>
      <c r="G87" s="101" t="str">
        <f>IF(C87&gt;0,+VLOOKUP($C87,'STYLE NAMES'!$B:$AC,4,FALSE),"")</f>
        <v>HORSE</v>
      </c>
      <c r="H87" s="101" t="str">
        <f>IF(C87&gt;0,+VLOOKUP($C87,'STYLE NAMES'!$B:$AC,5,FALSE),"")</f>
        <v>HORSE</v>
      </c>
      <c r="I87" s="101" t="str">
        <f>IF(C87&gt;0,+VLOOKUP($C87,'STYLE NAMES'!$B:$AC,6,FALSE),"")</f>
        <v>RUGS</v>
      </c>
      <c r="J87" s="101" t="str">
        <f>IF(C87&gt;0,+VLOOKUP($C87,'STYLE NAMES'!$B:$AC,7,FALSE),"")</f>
        <v>FULL</v>
      </c>
      <c r="K87" s="101" t="str">
        <f>IF(C87&gt;0,+VLOOKUP($C87,'STYLE NAMES'!$B:$AC,8,FALSE),"")</f>
        <v>EXERCISE / QUARTER SHEETS</v>
      </c>
      <c r="L87" s="101" t="str">
        <f>IF(E87&gt;0,+VLOOKUP($E87,'CODE GENERATOR'!$D:$T,3,FALSE),"")</f>
        <v>W</v>
      </c>
      <c r="M87" s="101" t="str">
        <f>IF(E87&gt;0,+VLOOKUP($E87,'CODE GENERATOR'!$D:$T,4,FALSE),"")</f>
        <v>FLEECE</v>
      </c>
      <c r="N87" s="101" t="str">
        <f>IF(E87&gt;0,+VLOOKUP($E87,'CODE GENERATOR'!$D:$T,6,FALSE),"")</f>
        <v>BLACK</v>
      </c>
      <c r="O87" s="101" t="str">
        <f>IF(E87&gt;0,+VLOOKUP($E87,'CODE GENERATOR'!$D:$T,7,FALSE),"")</f>
        <v>GOLD</v>
      </c>
      <c r="P87" s="101" t="str">
        <f t="shared" si="6"/>
        <v>BLACK/GOLD</v>
      </c>
      <c r="Q87" s="104" t="str">
        <f>IF(E87&gt;0,+VLOOKUP($E87,'CODE GENERATOR'!$D:$T,11,FALSE),"")</f>
        <v>H.RUGFL_EXS0007</v>
      </c>
      <c r="R87" s="104" t="str">
        <f>IF(E87&gt;0,+VLOOKUP($E87,'CODE GENERATOR'!$D:$T,12,FALSE),"")</f>
        <v>FLC0001BLKGLD</v>
      </c>
      <c r="S87" s="104" t="str">
        <f>IF(E87&gt;0,+VLOOKUP($E87,'CODE GENERATOR'!$D:$T,13,FALSE),"")</f>
        <v>H.RUGFL_EXS0007_FLC0001BLKGLD</v>
      </c>
      <c r="T87" s="104" t="str">
        <f t="shared" si="4"/>
        <v>H.RUGFL_EXS0007_FLC0001BLKGLD_S</v>
      </c>
      <c r="U87" s="105">
        <v>8683711001294</v>
      </c>
      <c r="V87" s="107" t="str" cm="1">
        <f t="array" ref="V87">_xlfn.TEXTJOIN(";", TRUE, _xlfn.UNIQUE(_xlfn._xlws.FILTER(P$3:P$10029, C$3:C$10029=C87)))</f>
        <v>BLACK/GOLD;BORDEAUX/GOLD;PURPLE/GOLD;BLACK/ROSE GOLD;DARK GRAY/BLACK</v>
      </c>
      <c r="W87" s="107" t="str" cm="1">
        <f t="array" ref="W87">_xlfn.TEXTJOIN(";", TRUE, _xlfn.UNIQUE(_xlfn._xlws.FILTER(F$3:F$10029, C$3:C$10029=C87)))</f>
        <v>S;M;L;XL</v>
      </c>
      <c r="X87" s="101" t="str">
        <f>IF(E87&gt;0,+VLOOKUP($E87,'CODE GENERATOR'!$D:$AC,19,FALSE),0)</f>
        <v>2402_S01_34095</v>
      </c>
      <c r="Y87" s="101" t="str">
        <f>IF(E87&gt;0,+VLOOKUP($E87,'CODE GENERATOR'!$D:$AC,20,FALSE),0)</f>
        <v>2402_S01_34097</v>
      </c>
      <c r="Z87" s="101" t="str">
        <f>IF(E87&gt;0,+VLOOKUP($E87,'CODE GENERATOR'!$D:$AC,21,FALSE),0)</f>
        <v/>
      </c>
      <c r="AA87" s="101" t="str">
        <f>IF(E87&gt;0,+VLOOKUP($E87,'CODE GENERATOR'!$D:$AC,22,FALSE),0)</f>
        <v/>
      </c>
      <c r="AB87" s="101" t="str">
        <f>IF(E87&gt;0,+VLOOKUP($E87,'CODE GENERATOR'!$D:$AC,23,FALSE),0)</f>
        <v/>
      </c>
      <c r="AC87" s="101" t="str">
        <f>IF(E87&gt;0,+VLOOKUP($E87,'CODE GENERATOR'!$D:$AC,24,FALSE),0)</f>
        <v/>
      </c>
      <c r="AD87" s="101" t="str">
        <f>IF(E87&gt;0,+VLOOKUP($E87,'CODE GENERATOR'!$D:$AC,25,FALSE),0)</f>
        <v/>
      </c>
      <c r="AE87" s="101" t="str">
        <f>IF(E87&gt;0,+VLOOKUP($E87,'CODE GENERATOR'!$D:$AC,26,FALSE),0)</f>
        <v/>
      </c>
      <c r="AF87" s="149" t="str">
        <f>IF($C87&gt;0,$C87&amp;" "&amp;$P87&amp;" "&amp;+VLOOKUP($C87,'STYLE NAMES'!$B:$AC,10,FALSE),"""")</f>
        <v>FLEECE-X BLACK/GOLD FLEECE EXERCISE SHEET</v>
      </c>
      <c r="AG87" s="101" t="str">
        <f>"Enjoy our "&amp;(AF87)&amp;"; "&amp;IF(C87&gt;0,+VLOOKUP($C87,'STYLE NAMES'!$B:$AC,11,FALSE),"")</f>
        <v>Enjoy our FLEECE-X BLACK/GOLD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87" s="101" t="str">
        <f>IF(C87&gt;0,+VLOOKUP($C87,'STYLE NAMES'!$B:$AC,12,FALSE),"")</f>
        <v xml:space="preserve">*High density fleece fabric
*Custom design and pattern to sit prefectly on the horse during training
*Super soft hand feel
*Keeps warmer with respect to traditional standard density fleece blankets
Composition:
100% Polyester
</v>
      </c>
      <c r="AI87" s="101" t="str">
        <f>IF(C87&gt;0,+VLOOKUP($C87,'STYLE NAMES'!$B:$AC,13,FALSE),"")</f>
        <v>Machine Wash at 30°C
Mild process
Do not bleach
Do NOT Tumble Dry</v>
      </c>
      <c r="AJ87" s="149" t="str">
        <f>IF($C87&gt;0,$C87&amp;" "&amp;$P87&amp;" "&amp;+VLOOKUP($C87,'STYLE NAMES'!$B:$AC,14,FALSE),"""")</f>
        <v>FLEECE-X BLACK/GOLD POLAR ÇALIŞMA BLANKETİ</v>
      </c>
      <c r="AK87" s="149" t="str">
        <f>"Cavalier SanMarco tarafından tasarlanan "&amp;(AJ87)&amp;"; "&amp;IF(C87&gt;0,+VLOOKUP($C87,'STYLE NAMES'!$B:$AC,15,FALSE),"")</f>
        <v>Cavalier SanMarco tarafından tasarlanan FLEECE-X BLACK/GOLD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87" s="149" t="str">
        <f>IF(C87&gt;0,+VLOOKUP($C87,'STYLE NAMES'!$B:$AC,16,FALSE),"")</f>
        <v>*Yüksek denye polar kumaş
*Antrenman sırasında atın üstünde mükemmel bir şekilde durması için özel tasarım ve kalıp
*Süper yumuşak tuşe
*Geleneksel standart denye polar blanketlere göre daha sıcak tutar
Kompozisyon:
%100 Polyester</v>
      </c>
      <c r="AM87" s="149" t="str">
        <f>IF(C87&gt;0,+VLOOKUP($C87,'STYLE NAMES'!$B:$AC,17,FALSE),"")</f>
        <v>Makinede 30°C' de Yıkayın
Hassas Yıkama
Çamaşır suyu kullanmayın
Kurutma Makinesinde Kurutmayın</v>
      </c>
      <c r="AN87" s="149" t="str">
        <f>IF($C87&gt;0,$C87&amp;" "&amp;$P87&amp;" "&amp;+VLOOKUP($C87,'STYLE NAMES'!$B:$AC,18,FALSE),"""")</f>
        <v>FLEECE-X BLACK/GOLD COPERTA DI PILE DA PASSEGGIO</v>
      </c>
      <c r="AO87" s="101" t="str">
        <f>"Disegnato da Cavalier SanMarco "&amp;(AN87)&amp;"; "&amp;IF(C87&gt;0,+VLOOKUP($C87,'STYLE NAMES'!$B:$AC,19,FALSE),"")</f>
        <v>Disegnato da Cavalier SanMarco FLEECE-X BLACK/GOLD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87" s="101" t="str">
        <f>IF(C87&gt;0,+VLOOKUP($C87,'STYLE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87" s="101" t="str">
        <f>IF(C87&gt;0,+VLOOKUP($C87,'STYLE NAMES'!$B:$AC,21,FALSE),"")</f>
        <v>Lavare in lavatrice a 30°C Ciclo delicato 
Non candeggiare 
Non asciugare in asciugatrice</v>
      </c>
      <c r="AR87" s="101">
        <f>IF(D87&gt;0,+VLOOKUP($C87,'STYLE NAMES'!$B:$AC,22,FALSE),"")</f>
        <v>0</v>
      </c>
      <c r="AS87" s="101">
        <f>IF(E87&gt;0,+VLOOKUP($C87,'STYLE NAMES'!$B:$AC,23,FALSE),"")</f>
        <v>0</v>
      </c>
      <c r="AT87" s="101">
        <f>IF(F87&gt;0,+VLOOKUP($C87,'STYLE NAMES'!$B:$AC,24,FALSE),"")</f>
        <v>0</v>
      </c>
      <c r="AU87" s="101">
        <f>IF(G87&gt;0,+VLOOKUP($C87,'STYLE NAMES'!$B:$AC,25,FALSE),"")</f>
        <v>0</v>
      </c>
      <c r="AV87" s="101">
        <f>+VLOOKUP($S87,'CODE GENERATOR'!$P:$AM,15,FALSE)</f>
        <v>0</v>
      </c>
      <c r="AW87" s="101">
        <f>+VLOOKUP($S87,'CODE GENERATOR'!$P:$AM,16,FALSE)</f>
        <v>0</v>
      </c>
      <c r="AX87" s="101">
        <f>+VLOOKUP($S87,'CODE GENERATOR'!$P:$AM,17,FALSE)</f>
        <v>0</v>
      </c>
      <c r="AY87" s="101">
        <f>+VLOOKUP($S87,'CODE GENERATOR'!$P:$AM,18,FALSE)</f>
        <v>0</v>
      </c>
      <c r="AZ87" s="101">
        <f>+VLOOKUP($S87,'CODE GENERATOR'!$P:$AM,19,FALSE)</f>
        <v>0</v>
      </c>
      <c r="BA87" s="101">
        <f>+VLOOKUP($S87,'CODE GENERATOR'!$P:$AM,20,FALSE)</f>
        <v>0</v>
      </c>
      <c r="BB87" s="101">
        <f>+VLOOKUP($S87,'CODE GENERATOR'!$P:$AM,21,FALSE)</f>
        <v>0</v>
      </c>
      <c r="BC87" s="101">
        <f>+VLOOKUP($S87,'CODE GENERATOR'!$P:$AM,22,FALSE)</f>
        <v>0</v>
      </c>
      <c r="BD87" s="101">
        <f>+VLOOKUP($S87,'CODE GENERATOR'!$P:$AM,23,FALSE)</f>
        <v>0</v>
      </c>
      <c r="BE87" s="101">
        <f>+VLOOKUP($S87,'CODE GENERATOR'!$P:$AM,24,FALSE)</f>
        <v>0</v>
      </c>
      <c r="BF87" s="101">
        <f>IF(C87&gt;0,+VLOOKUP(G87,'CATEGORY ID'!$A$1:$L$118,3,FALSE),"")</f>
        <v>5</v>
      </c>
      <c r="BG87" s="101">
        <f>IF(C87&gt;0,+VLOOKUP(H87,'CATEGORY ID'!$D$1:$L$118,3,FALSE),"")</f>
        <v>5</v>
      </c>
      <c r="BH87" s="101">
        <f>IF(C87&gt;0,+VLOOKUP((+H87&amp;I87),'CATEGORY ID'!$H$1:$I$121,2,FALSE),"")</f>
        <v>59</v>
      </c>
      <c r="BJ87" s="101">
        <f>IF(C87&gt;0,IF(COUNTIF('CATEGORY ID'!$K$1:$K$121,+H87&amp;K87) &gt; 0, +VLOOKUP(+H87&amp;K87,'CATEGORY ID'!$K$1:$L$121,2,FALSE),""),"")</f>
        <v>61</v>
      </c>
      <c r="BK87" s="101" t="str">
        <f>IF(C87&gt;0,IF(COUNTIF('CATEGORY ID'!$K$124:$K$165, +VLOOKUP(C87,'STYLE NAMES'!$B:$AE,30,FALSE)) &gt; 0, +VLOOKUP(VLOOKUP(C87,'STYLE NAMES'!$B:$AE,30,FALSE),'CATEGORY ID'!K:M,2,FALSE),""),"")</f>
        <v/>
      </c>
      <c r="BR87" s="101" t="str" cm="1">
        <f t="array" ref="BR87">IF(C87&gt;0,_xlfn.TEXTJOIN(";", TRUE,_xlfn.UNIQUE(_xlfn._xlws.FILTER(BF87:BQ87,(BF87:BQ87&gt;0)),TRUE,FALSE)),"")&amp;";"&amp;BS87</f>
        <v>5;59;61;</v>
      </c>
      <c r="BU87" s="106">
        <f>IF(C87&gt;0,+VLOOKUP($C87,'STYLE NAMES'!$B:$AC,26,FALSE),"")</f>
        <v>79.900000000000006</v>
      </c>
      <c r="BV87" s="106">
        <f>IF(C87&gt;0,+VLOOKUP($C87,'STYLE NAMES'!$B:$AC,27,FALSE),"")</f>
        <v>4390</v>
      </c>
      <c r="BW87" s="106">
        <f>IF(C87&gt;0,+VLOOKUP($C87,'STYLE NAMES'!$B:$AC,28,FALSE),"")</f>
        <v>91.885000000000005</v>
      </c>
      <c r="BY87"/>
      <c r="BZ87" s="101">
        <v>99</v>
      </c>
      <c r="CA87" s="137">
        <f t="shared" si="7"/>
        <v>1</v>
      </c>
      <c r="CB87" s="137">
        <f>+VLOOKUP(C87,'[2]STYLES &amp; MODELS MATRIX'!$A:$G,7,FALSE)</f>
        <v>0</v>
      </c>
      <c r="CC87" s="137" t="str">
        <f>+VLOOKUP(C87,'[1]STYLES &amp; SIZE CHARTS'!$A:$H,8,FALSE)</f>
        <v>HP-RUGS1</v>
      </c>
      <c r="CD87" s="137"/>
      <c r="CE87" s="205"/>
      <c r="CF87" s="141"/>
    </row>
    <row r="88" spans="1:84" s="101" customFormat="1" ht="12" customHeight="1" x14ac:dyDescent="0.2">
      <c r="A88" s="102">
        <f t="shared" si="5"/>
        <v>8683711001300</v>
      </c>
      <c r="B88" s="101" t="s">
        <v>2275</v>
      </c>
      <c r="C88" s="101" t="s">
        <v>331</v>
      </c>
      <c r="D88" s="101" t="s">
        <v>332</v>
      </c>
      <c r="E88" s="203" t="s">
        <v>2276</v>
      </c>
      <c r="F88" s="101" t="s">
        <v>2247</v>
      </c>
      <c r="G88" s="101" t="str">
        <f>IF(C88&gt;0,+VLOOKUP($C88,'STYLE NAMES'!$B:$AC,4,FALSE),"")</f>
        <v>HORSE</v>
      </c>
      <c r="H88" s="101" t="str">
        <f>IF(C88&gt;0,+VLOOKUP($C88,'STYLE NAMES'!$B:$AC,5,FALSE),"")</f>
        <v>HORSE</v>
      </c>
      <c r="I88" s="101" t="str">
        <f>IF(C88&gt;0,+VLOOKUP($C88,'STYLE NAMES'!$B:$AC,6,FALSE),"")</f>
        <v>RUGS</v>
      </c>
      <c r="J88" s="101" t="str">
        <f>IF(C88&gt;0,+VLOOKUP($C88,'STYLE NAMES'!$B:$AC,7,FALSE),"")</f>
        <v>FULL</v>
      </c>
      <c r="K88" s="101" t="str">
        <f>IF(C88&gt;0,+VLOOKUP($C88,'STYLE NAMES'!$B:$AC,8,FALSE),"")</f>
        <v>EXERCISE / QUARTER SHEETS</v>
      </c>
      <c r="L88" s="101" t="str">
        <f>IF(E88&gt;0,+VLOOKUP($E88,'CODE GENERATOR'!$D:$T,3,FALSE),"")</f>
        <v>W</v>
      </c>
      <c r="M88" s="101" t="str">
        <f>IF(E88&gt;0,+VLOOKUP($E88,'CODE GENERATOR'!$D:$T,4,FALSE),"")</f>
        <v>FLEECE</v>
      </c>
      <c r="N88" s="101" t="str">
        <f>IF(E88&gt;0,+VLOOKUP($E88,'CODE GENERATOR'!$D:$T,6,FALSE),"")</f>
        <v>BLACK</v>
      </c>
      <c r="O88" s="101" t="str">
        <f>IF(E88&gt;0,+VLOOKUP($E88,'CODE GENERATOR'!$D:$T,7,FALSE),"")</f>
        <v>GOLD</v>
      </c>
      <c r="P88" s="101" t="str">
        <f t="shared" si="6"/>
        <v>BLACK/GOLD</v>
      </c>
      <c r="Q88" s="104" t="str">
        <f>IF(E88&gt;0,+VLOOKUP($E88,'CODE GENERATOR'!$D:$T,11,FALSE),"")</f>
        <v>H.RUGFL_EXS0007</v>
      </c>
      <c r="R88" s="104" t="str">
        <f>IF(E88&gt;0,+VLOOKUP($E88,'CODE GENERATOR'!$D:$T,12,FALSE),"")</f>
        <v>FLC0001BLKGLD</v>
      </c>
      <c r="S88" s="104" t="str">
        <f>IF(E88&gt;0,+VLOOKUP($E88,'CODE GENERATOR'!$D:$T,13,FALSE),"")</f>
        <v>H.RUGFL_EXS0007_FLC0001BLKGLD</v>
      </c>
      <c r="T88" s="104" t="str">
        <f t="shared" si="4"/>
        <v>H.RUGFL_EXS0007_FLC0001BLKGLD_M</v>
      </c>
      <c r="U88" s="105">
        <v>8683711001300</v>
      </c>
      <c r="V88" s="107" t="str" cm="1">
        <f t="array" ref="V88">_xlfn.TEXTJOIN(";", TRUE, _xlfn.UNIQUE(_xlfn._xlws.FILTER(P$3:P$10029, C$3:C$10029=C88)))</f>
        <v>BLACK/GOLD;BORDEAUX/GOLD;PURPLE/GOLD;BLACK/ROSE GOLD;DARK GRAY/BLACK</v>
      </c>
      <c r="W88" s="107" t="str" cm="1">
        <f t="array" ref="W88">_xlfn.TEXTJOIN(";", TRUE, _xlfn.UNIQUE(_xlfn._xlws.FILTER(F$3:F$10029, C$3:C$10029=C88)))</f>
        <v>S;M;L;XL</v>
      </c>
      <c r="X88" s="101" t="str">
        <f>IF(E88&gt;0,+VLOOKUP($E88,'CODE GENERATOR'!$D:$AC,19,FALSE),0)</f>
        <v>2402_S01_34095</v>
      </c>
      <c r="Y88" s="101" t="str">
        <f>IF(E88&gt;0,+VLOOKUP($E88,'CODE GENERATOR'!$D:$AC,20,FALSE),0)</f>
        <v>2402_S01_34097</v>
      </c>
      <c r="Z88" s="101" t="str">
        <f>IF(E88&gt;0,+VLOOKUP($E88,'CODE GENERATOR'!$D:$AC,21,FALSE),0)</f>
        <v/>
      </c>
      <c r="AA88" s="101" t="str">
        <f>IF(E88&gt;0,+VLOOKUP($E88,'CODE GENERATOR'!$D:$AC,22,FALSE),0)</f>
        <v/>
      </c>
      <c r="AB88" s="101" t="str">
        <f>IF(E88&gt;0,+VLOOKUP($E88,'CODE GENERATOR'!$D:$AC,23,FALSE),0)</f>
        <v/>
      </c>
      <c r="AC88" s="101" t="str">
        <f>IF(E88&gt;0,+VLOOKUP($E88,'CODE GENERATOR'!$D:$AC,24,FALSE),0)</f>
        <v/>
      </c>
      <c r="AD88" s="101" t="str">
        <f>IF(E88&gt;0,+VLOOKUP($E88,'CODE GENERATOR'!$D:$AC,25,FALSE),0)</f>
        <v/>
      </c>
      <c r="AE88" s="101" t="str">
        <f>IF(E88&gt;0,+VLOOKUP($E88,'CODE GENERATOR'!$D:$AC,26,FALSE),0)</f>
        <v/>
      </c>
      <c r="AF88" s="149" t="str">
        <f>IF($C88&gt;0,$C88&amp;" "&amp;$P88&amp;" "&amp;+VLOOKUP($C88,'STYLE NAMES'!$B:$AC,10,FALSE),"""")</f>
        <v>FLEECE-X BLACK/GOLD FLEECE EXERCISE SHEET</v>
      </c>
      <c r="AG88" s="101" t="str">
        <f>"Enjoy our "&amp;(AF88)&amp;"; "&amp;IF(C88&gt;0,+VLOOKUP($C88,'STYLE NAMES'!$B:$AC,11,FALSE),"")</f>
        <v>Enjoy our FLEECE-X BLACK/GOLD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88" s="101" t="str">
        <f>IF(C88&gt;0,+VLOOKUP($C88,'STYLE NAMES'!$B:$AC,12,FALSE),"")</f>
        <v xml:space="preserve">*High density fleece fabric
*Custom design and pattern to sit prefectly on the horse during training
*Super soft hand feel
*Keeps warmer with respect to traditional standard density fleece blankets
Composition:
100% Polyester
</v>
      </c>
      <c r="AI88" s="101" t="str">
        <f>IF(C88&gt;0,+VLOOKUP($C88,'STYLE NAMES'!$B:$AC,13,FALSE),"")</f>
        <v>Machine Wash at 30°C
Mild process
Do not bleach
Do NOT Tumble Dry</v>
      </c>
      <c r="AJ88" s="149" t="str">
        <f>IF($C88&gt;0,$C88&amp;" "&amp;$P88&amp;" "&amp;+VLOOKUP($C88,'STYLE NAMES'!$B:$AC,14,FALSE),"""")</f>
        <v>FLEECE-X BLACK/GOLD POLAR ÇALIŞMA BLANKETİ</v>
      </c>
      <c r="AK88" s="149" t="str">
        <f>"Cavalier SanMarco tarafından tasarlanan "&amp;(AJ88)&amp;"; "&amp;IF(C88&gt;0,+VLOOKUP($C88,'STYLE NAMES'!$B:$AC,15,FALSE),"")</f>
        <v>Cavalier SanMarco tarafından tasarlanan FLEECE-X BLACK/GOLD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88" s="149" t="str">
        <f>IF(C88&gt;0,+VLOOKUP($C88,'STYLE NAMES'!$B:$AC,16,FALSE),"")</f>
        <v>*Yüksek denye polar kumaş
*Antrenman sırasında atın üstünde mükemmel bir şekilde durması için özel tasarım ve kalıp
*Süper yumuşak tuşe
*Geleneksel standart denye polar blanketlere göre daha sıcak tutar
Kompozisyon:
%100 Polyester</v>
      </c>
      <c r="AM88" s="149" t="str">
        <f>IF(C88&gt;0,+VLOOKUP($C88,'STYLE NAMES'!$B:$AC,17,FALSE),"")</f>
        <v>Makinede 30°C' de Yıkayın
Hassas Yıkama
Çamaşır suyu kullanmayın
Kurutma Makinesinde Kurutmayın</v>
      </c>
      <c r="AN88" s="149" t="str">
        <f>IF($C88&gt;0,$C88&amp;" "&amp;$P88&amp;" "&amp;+VLOOKUP($C88,'STYLE NAMES'!$B:$AC,18,FALSE),"""")</f>
        <v>FLEECE-X BLACK/GOLD COPERTA DI PILE DA PASSEGGIO</v>
      </c>
      <c r="AO88" s="101" t="str">
        <f>"Disegnato da Cavalier SanMarco "&amp;(AN88)&amp;"; "&amp;IF(C88&gt;0,+VLOOKUP($C88,'STYLE NAMES'!$B:$AC,19,FALSE),"")</f>
        <v>Disegnato da Cavalier SanMarco FLEECE-X BLACK/GOLD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88" s="101" t="str">
        <f>IF(C88&gt;0,+VLOOKUP($C88,'STYLE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88" s="101" t="str">
        <f>IF(C88&gt;0,+VLOOKUP($C88,'STYLE NAMES'!$B:$AC,21,FALSE),"")</f>
        <v>Lavare in lavatrice a 30°C Ciclo delicato 
Non candeggiare 
Non asciugare in asciugatrice</v>
      </c>
      <c r="AR88" s="101">
        <f>IF(D88&gt;0,+VLOOKUP($C88,'STYLE NAMES'!$B:$AC,22,FALSE),"")</f>
        <v>0</v>
      </c>
      <c r="AS88" s="101">
        <f>IF(E88&gt;0,+VLOOKUP($C88,'STYLE NAMES'!$B:$AC,23,FALSE),"")</f>
        <v>0</v>
      </c>
      <c r="AT88" s="101">
        <f>IF(F88&gt;0,+VLOOKUP($C88,'STYLE NAMES'!$B:$AC,24,FALSE),"")</f>
        <v>0</v>
      </c>
      <c r="AU88" s="101">
        <f>IF(G88&gt;0,+VLOOKUP($C88,'STYLE NAMES'!$B:$AC,25,FALSE),"")</f>
        <v>0</v>
      </c>
      <c r="AV88" s="101">
        <f>+VLOOKUP($S88,'CODE GENERATOR'!$P:$AM,15,FALSE)</f>
        <v>0</v>
      </c>
      <c r="AW88" s="101">
        <f>+VLOOKUP($S88,'CODE GENERATOR'!$P:$AM,16,FALSE)</f>
        <v>0</v>
      </c>
      <c r="AX88" s="101">
        <f>+VLOOKUP($S88,'CODE GENERATOR'!$P:$AM,17,FALSE)</f>
        <v>0</v>
      </c>
      <c r="AY88" s="101">
        <f>+VLOOKUP($S88,'CODE GENERATOR'!$P:$AM,18,FALSE)</f>
        <v>0</v>
      </c>
      <c r="AZ88" s="101">
        <f>+VLOOKUP($S88,'CODE GENERATOR'!$P:$AM,19,FALSE)</f>
        <v>0</v>
      </c>
      <c r="BA88" s="101">
        <f>+VLOOKUP($S88,'CODE GENERATOR'!$P:$AM,20,FALSE)</f>
        <v>0</v>
      </c>
      <c r="BB88" s="101">
        <f>+VLOOKUP($S88,'CODE GENERATOR'!$P:$AM,21,FALSE)</f>
        <v>0</v>
      </c>
      <c r="BC88" s="101">
        <f>+VLOOKUP($S88,'CODE GENERATOR'!$P:$AM,22,FALSE)</f>
        <v>0</v>
      </c>
      <c r="BD88" s="101">
        <f>+VLOOKUP($S88,'CODE GENERATOR'!$P:$AM,23,FALSE)</f>
        <v>0</v>
      </c>
      <c r="BE88" s="101">
        <f>+VLOOKUP($S88,'CODE GENERATOR'!$P:$AM,24,FALSE)</f>
        <v>0</v>
      </c>
      <c r="BF88" s="101">
        <f>IF(C88&gt;0,+VLOOKUP(G88,'CATEGORY ID'!$A$1:$L$118,3,FALSE),"")</f>
        <v>5</v>
      </c>
      <c r="BG88" s="101">
        <f>IF(C88&gt;0,+VLOOKUP(H88,'CATEGORY ID'!$D$1:$L$118,3,FALSE),"")</f>
        <v>5</v>
      </c>
      <c r="BH88" s="101">
        <f>IF(C88&gt;0,+VLOOKUP((+H88&amp;I88),'CATEGORY ID'!$H$1:$I$121,2,FALSE),"")</f>
        <v>59</v>
      </c>
      <c r="BJ88" s="101">
        <f>IF(C88&gt;0,IF(COUNTIF('CATEGORY ID'!$K$1:$K$121,+H88&amp;K88) &gt; 0, +VLOOKUP(+H88&amp;K88,'CATEGORY ID'!$K$1:$L$121,2,FALSE),""),"")</f>
        <v>61</v>
      </c>
      <c r="BK88" s="101" t="str">
        <f>IF(C88&gt;0,IF(COUNTIF('CATEGORY ID'!$K$124:$K$165, +VLOOKUP(C88,'STYLE NAMES'!$B:$AE,30,FALSE)) &gt; 0, +VLOOKUP(VLOOKUP(C88,'STYLE NAMES'!$B:$AE,30,FALSE),'CATEGORY ID'!K:M,2,FALSE),""),"")</f>
        <v/>
      </c>
      <c r="BR88" s="101" t="str" cm="1">
        <f t="array" ref="BR88">IF(C88&gt;0,_xlfn.TEXTJOIN(";", TRUE,_xlfn.UNIQUE(_xlfn._xlws.FILTER(BF88:BQ88,(BF88:BQ88&gt;0)),TRUE,FALSE)),"")&amp;";"&amp;BS88</f>
        <v>5;59;61;</v>
      </c>
      <c r="BU88" s="106">
        <f>IF(C88&gt;0,+VLOOKUP($C88,'STYLE NAMES'!$B:$AC,26,FALSE),"")</f>
        <v>79.900000000000006</v>
      </c>
      <c r="BV88" s="106">
        <f>IF(C88&gt;0,+VLOOKUP($C88,'STYLE NAMES'!$B:$AC,27,FALSE),"")</f>
        <v>4390</v>
      </c>
      <c r="BW88" s="106">
        <f>IF(C88&gt;0,+VLOOKUP($C88,'STYLE NAMES'!$B:$AC,28,FALSE),"")</f>
        <v>91.885000000000005</v>
      </c>
      <c r="BY88"/>
      <c r="BZ88" s="101">
        <v>99</v>
      </c>
      <c r="CA88" s="137">
        <f t="shared" si="7"/>
        <v>1</v>
      </c>
      <c r="CB88" s="137">
        <f>+VLOOKUP(C88,'[2]STYLES &amp; MODELS MATRIX'!$A:$G,7,FALSE)</f>
        <v>0</v>
      </c>
      <c r="CC88" s="137" t="str">
        <f>+VLOOKUP(C88,'[1]STYLES &amp; SIZE CHARTS'!$A:$H,8,FALSE)</f>
        <v>HP-RUGS1</v>
      </c>
      <c r="CD88" s="137"/>
      <c r="CE88" s="205"/>
      <c r="CF88" s="141"/>
    </row>
    <row r="89" spans="1:84" s="101" customFormat="1" ht="12" customHeight="1" x14ac:dyDescent="0.2">
      <c r="A89" s="102">
        <f t="shared" si="5"/>
        <v>8683711001317</v>
      </c>
      <c r="B89" s="101" t="s">
        <v>2275</v>
      </c>
      <c r="C89" s="101" t="s">
        <v>331</v>
      </c>
      <c r="D89" s="101" t="s">
        <v>332</v>
      </c>
      <c r="E89" s="203" t="s">
        <v>2276</v>
      </c>
      <c r="F89" s="101" t="s">
        <v>2248</v>
      </c>
      <c r="G89" s="101" t="str">
        <f>IF(C89&gt;0,+VLOOKUP($C89,'STYLE NAMES'!$B:$AC,4,FALSE),"")</f>
        <v>HORSE</v>
      </c>
      <c r="H89" s="101" t="str">
        <f>IF(C89&gt;0,+VLOOKUP($C89,'STYLE NAMES'!$B:$AC,5,FALSE),"")</f>
        <v>HORSE</v>
      </c>
      <c r="I89" s="101" t="str">
        <f>IF(C89&gt;0,+VLOOKUP($C89,'STYLE NAMES'!$B:$AC,6,FALSE),"")</f>
        <v>RUGS</v>
      </c>
      <c r="J89" s="101" t="str">
        <f>IF(C89&gt;0,+VLOOKUP($C89,'STYLE NAMES'!$B:$AC,7,FALSE),"")</f>
        <v>FULL</v>
      </c>
      <c r="K89" s="101" t="str">
        <f>IF(C89&gt;0,+VLOOKUP($C89,'STYLE NAMES'!$B:$AC,8,FALSE),"")</f>
        <v>EXERCISE / QUARTER SHEETS</v>
      </c>
      <c r="L89" s="101" t="str">
        <f>IF(E89&gt;0,+VLOOKUP($E89,'CODE GENERATOR'!$D:$T,3,FALSE),"")</f>
        <v>W</v>
      </c>
      <c r="M89" s="101" t="str">
        <f>IF(E89&gt;0,+VLOOKUP($E89,'CODE GENERATOR'!$D:$T,4,FALSE),"")</f>
        <v>FLEECE</v>
      </c>
      <c r="N89" s="101" t="str">
        <f>IF(E89&gt;0,+VLOOKUP($E89,'CODE GENERATOR'!$D:$T,6,FALSE),"")</f>
        <v>BLACK</v>
      </c>
      <c r="O89" s="101" t="str">
        <f>IF(E89&gt;0,+VLOOKUP($E89,'CODE GENERATOR'!$D:$T,7,FALSE),"")</f>
        <v>GOLD</v>
      </c>
      <c r="P89" s="101" t="str">
        <f t="shared" si="6"/>
        <v>BLACK/GOLD</v>
      </c>
      <c r="Q89" s="104" t="str">
        <f>IF(E89&gt;0,+VLOOKUP($E89,'CODE GENERATOR'!$D:$T,11,FALSE),"")</f>
        <v>H.RUGFL_EXS0007</v>
      </c>
      <c r="R89" s="104" t="str">
        <f>IF(E89&gt;0,+VLOOKUP($E89,'CODE GENERATOR'!$D:$T,12,FALSE),"")</f>
        <v>FLC0001BLKGLD</v>
      </c>
      <c r="S89" s="104" t="str">
        <f>IF(E89&gt;0,+VLOOKUP($E89,'CODE GENERATOR'!$D:$T,13,FALSE),"")</f>
        <v>H.RUGFL_EXS0007_FLC0001BLKGLD</v>
      </c>
      <c r="T89" s="104" t="str">
        <f t="shared" si="4"/>
        <v>H.RUGFL_EXS0007_FLC0001BLKGLD_L</v>
      </c>
      <c r="U89" s="105">
        <v>8683711001317</v>
      </c>
      <c r="V89" s="107" t="str" cm="1">
        <f t="array" ref="V89">_xlfn.TEXTJOIN(";", TRUE, _xlfn.UNIQUE(_xlfn._xlws.FILTER(P$3:P$10029, C$3:C$10029=C89)))</f>
        <v>BLACK/GOLD;BORDEAUX/GOLD;PURPLE/GOLD;BLACK/ROSE GOLD;DARK GRAY/BLACK</v>
      </c>
      <c r="W89" s="107" t="str" cm="1">
        <f t="array" ref="W89">_xlfn.TEXTJOIN(";", TRUE, _xlfn.UNIQUE(_xlfn._xlws.FILTER(F$3:F$10029, C$3:C$10029=C89)))</f>
        <v>S;M;L;XL</v>
      </c>
      <c r="X89" s="101" t="str">
        <f>IF(E89&gt;0,+VLOOKUP($E89,'CODE GENERATOR'!$D:$AC,19,FALSE),0)</f>
        <v>2402_S01_34095</v>
      </c>
      <c r="Y89" s="101" t="str">
        <f>IF(E89&gt;0,+VLOOKUP($E89,'CODE GENERATOR'!$D:$AC,20,FALSE),0)</f>
        <v>2402_S01_34097</v>
      </c>
      <c r="Z89" s="101" t="str">
        <f>IF(E89&gt;0,+VLOOKUP($E89,'CODE GENERATOR'!$D:$AC,21,FALSE),0)</f>
        <v/>
      </c>
      <c r="AA89" s="101" t="str">
        <f>IF(E89&gt;0,+VLOOKUP($E89,'CODE GENERATOR'!$D:$AC,22,FALSE),0)</f>
        <v/>
      </c>
      <c r="AB89" s="101" t="str">
        <f>IF(E89&gt;0,+VLOOKUP($E89,'CODE GENERATOR'!$D:$AC,23,FALSE),0)</f>
        <v/>
      </c>
      <c r="AC89" s="101" t="str">
        <f>IF(E89&gt;0,+VLOOKUP($E89,'CODE GENERATOR'!$D:$AC,24,FALSE),0)</f>
        <v/>
      </c>
      <c r="AD89" s="101" t="str">
        <f>IF(E89&gt;0,+VLOOKUP($E89,'CODE GENERATOR'!$D:$AC,25,FALSE),0)</f>
        <v/>
      </c>
      <c r="AE89" s="101" t="str">
        <f>IF(E89&gt;0,+VLOOKUP($E89,'CODE GENERATOR'!$D:$AC,26,FALSE),0)</f>
        <v/>
      </c>
      <c r="AF89" s="149" t="str">
        <f>IF($C89&gt;0,$C89&amp;" "&amp;$P89&amp;" "&amp;+VLOOKUP($C89,'STYLE NAMES'!$B:$AC,10,FALSE),"""")</f>
        <v>FLEECE-X BLACK/GOLD FLEECE EXERCISE SHEET</v>
      </c>
      <c r="AG89" s="101" t="str">
        <f>"Enjoy our "&amp;(AF89)&amp;"; "&amp;IF(C89&gt;0,+VLOOKUP($C89,'STYLE NAMES'!$B:$AC,11,FALSE),"")</f>
        <v>Enjoy our FLEECE-X BLACK/GOLD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89" s="101" t="str">
        <f>IF(C89&gt;0,+VLOOKUP($C89,'STYLE NAMES'!$B:$AC,12,FALSE),"")</f>
        <v xml:space="preserve">*High density fleece fabric
*Custom design and pattern to sit prefectly on the horse during training
*Super soft hand feel
*Keeps warmer with respect to traditional standard density fleece blankets
Composition:
100% Polyester
</v>
      </c>
      <c r="AI89" s="101" t="str">
        <f>IF(C89&gt;0,+VLOOKUP($C89,'STYLE NAMES'!$B:$AC,13,FALSE),"")</f>
        <v>Machine Wash at 30°C
Mild process
Do not bleach
Do NOT Tumble Dry</v>
      </c>
      <c r="AJ89" s="149" t="str">
        <f>IF($C89&gt;0,$C89&amp;" "&amp;$P89&amp;" "&amp;+VLOOKUP($C89,'STYLE NAMES'!$B:$AC,14,FALSE),"""")</f>
        <v>FLEECE-X BLACK/GOLD POLAR ÇALIŞMA BLANKETİ</v>
      </c>
      <c r="AK89" s="149" t="str">
        <f>"Cavalier SanMarco tarafından tasarlanan "&amp;(AJ89)&amp;"; "&amp;IF(C89&gt;0,+VLOOKUP($C89,'STYLE NAMES'!$B:$AC,15,FALSE),"")</f>
        <v>Cavalier SanMarco tarafından tasarlanan FLEECE-X BLACK/GOLD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89" s="149" t="str">
        <f>IF(C89&gt;0,+VLOOKUP($C89,'STYLE NAMES'!$B:$AC,16,FALSE),"")</f>
        <v>*Yüksek denye polar kumaş
*Antrenman sırasında atın üstünde mükemmel bir şekilde durması için özel tasarım ve kalıp
*Süper yumuşak tuşe
*Geleneksel standart denye polar blanketlere göre daha sıcak tutar
Kompozisyon:
%100 Polyester</v>
      </c>
      <c r="AM89" s="149" t="str">
        <f>IF(C89&gt;0,+VLOOKUP($C89,'STYLE NAMES'!$B:$AC,17,FALSE),"")</f>
        <v>Makinede 30°C' de Yıkayın
Hassas Yıkama
Çamaşır suyu kullanmayın
Kurutma Makinesinde Kurutmayın</v>
      </c>
      <c r="AN89" s="149" t="str">
        <f>IF($C89&gt;0,$C89&amp;" "&amp;$P89&amp;" "&amp;+VLOOKUP($C89,'STYLE NAMES'!$B:$AC,18,FALSE),"""")</f>
        <v>FLEECE-X BLACK/GOLD COPERTA DI PILE DA PASSEGGIO</v>
      </c>
      <c r="AO89" s="101" t="str">
        <f>"Disegnato da Cavalier SanMarco "&amp;(AN89)&amp;"; "&amp;IF(C89&gt;0,+VLOOKUP($C89,'STYLE NAMES'!$B:$AC,19,FALSE),"")</f>
        <v>Disegnato da Cavalier SanMarco FLEECE-X BLACK/GOLD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89" s="101" t="str">
        <f>IF(C89&gt;0,+VLOOKUP($C89,'STYLE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89" s="101" t="str">
        <f>IF(C89&gt;0,+VLOOKUP($C89,'STYLE NAMES'!$B:$AC,21,FALSE),"")</f>
        <v>Lavare in lavatrice a 30°C Ciclo delicato 
Non candeggiare 
Non asciugare in asciugatrice</v>
      </c>
      <c r="AR89" s="101">
        <f>IF(D89&gt;0,+VLOOKUP($C89,'STYLE NAMES'!$B:$AC,22,FALSE),"")</f>
        <v>0</v>
      </c>
      <c r="AS89" s="101">
        <f>IF(E89&gt;0,+VLOOKUP($C89,'STYLE NAMES'!$B:$AC,23,FALSE),"")</f>
        <v>0</v>
      </c>
      <c r="AT89" s="101">
        <f>IF(F89&gt;0,+VLOOKUP($C89,'STYLE NAMES'!$B:$AC,24,FALSE),"")</f>
        <v>0</v>
      </c>
      <c r="AU89" s="101">
        <f>IF(G89&gt;0,+VLOOKUP($C89,'STYLE NAMES'!$B:$AC,25,FALSE),"")</f>
        <v>0</v>
      </c>
      <c r="AV89" s="101">
        <f>+VLOOKUP($S89,'CODE GENERATOR'!$P:$AM,15,FALSE)</f>
        <v>0</v>
      </c>
      <c r="AW89" s="101">
        <f>+VLOOKUP($S89,'CODE GENERATOR'!$P:$AM,16,FALSE)</f>
        <v>0</v>
      </c>
      <c r="AX89" s="101">
        <f>+VLOOKUP($S89,'CODE GENERATOR'!$P:$AM,17,FALSE)</f>
        <v>0</v>
      </c>
      <c r="AY89" s="101">
        <f>+VLOOKUP($S89,'CODE GENERATOR'!$P:$AM,18,FALSE)</f>
        <v>0</v>
      </c>
      <c r="AZ89" s="101">
        <f>+VLOOKUP($S89,'CODE GENERATOR'!$P:$AM,19,FALSE)</f>
        <v>0</v>
      </c>
      <c r="BA89" s="101">
        <f>+VLOOKUP($S89,'CODE GENERATOR'!$P:$AM,20,FALSE)</f>
        <v>0</v>
      </c>
      <c r="BB89" s="101">
        <f>+VLOOKUP($S89,'CODE GENERATOR'!$P:$AM,21,FALSE)</f>
        <v>0</v>
      </c>
      <c r="BC89" s="101">
        <f>+VLOOKUP($S89,'CODE GENERATOR'!$P:$AM,22,FALSE)</f>
        <v>0</v>
      </c>
      <c r="BD89" s="101">
        <f>+VLOOKUP($S89,'CODE GENERATOR'!$P:$AM,23,FALSE)</f>
        <v>0</v>
      </c>
      <c r="BE89" s="101">
        <f>+VLOOKUP($S89,'CODE GENERATOR'!$P:$AM,24,FALSE)</f>
        <v>0</v>
      </c>
      <c r="BF89" s="101">
        <f>IF(C89&gt;0,+VLOOKUP(G89,'CATEGORY ID'!$A$1:$L$118,3,FALSE),"")</f>
        <v>5</v>
      </c>
      <c r="BG89" s="101">
        <f>IF(C89&gt;0,+VLOOKUP(H89,'CATEGORY ID'!$D$1:$L$118,3,FALSE),"")</f>
        <v>5</v>
      </c>
      <c r="BH89" s="101">
        <f>IF(C89&gt;0,+VLOOKUP((+H89&amp;I89),'CATEGORY ID'!$H$1:$I$121,2,FALSE),"")</f>
        <v>59</v>
      </c>
      <c r="BJ89" s="101">
        <f>IF(C89&gt;0,IF(COUNTIF('CATEGORY ID'!$K$1:$K$121,+H89&amp;K89) &gt; 0, +VLOOKUP(+H89&amp;K89,'CATEGORY ID'!$K$1:$L$121,2,FALSE),""),"")</f>
        <v>61</v>
      </c>
      <c r="BK89" s="101" t="str">
        <f>IF(C89&gt;0,IF(COUNTIF('CATEGORY ID'!$K$124:$K$165, +VLOOKUP(C89,'STYLE NAMES'!$B:$AE,30,FALSE)) &gt; 0, +VLOOKUP(VLOOKUP(C89,'STYLE NAMES'!$B:$AE,30,FALSE),'CATEGORY ID'!K:M,2,FALSE),""),"")</f>
        <v/>
      </c>
      <c r="BR89" s="101" t="str" cm="1">
        <f t="array" ref="BR89">IF(C89&gt;0,_xlfn.TEXTJOIN(";", TRUE,_xlfn.UNIQUE(_xlfn._xlws.FILTER(BF89:BQ89,(BF89:BQ89&gt;0)),TRUE,FALSE)),"")&amp;";"&amp;BS89</f>
        <v>5;59;61;</v>
      </c>
      <c r="BU89" s="106">
        <f>IF(C89&gt;0,+VLOOKUP($C89,'STYLE NAMES'!$B:$AC,26,FALSE),"")</f>
        <v>79.900000000000006</v>
      </c>
      <c r="BV89" s="106">
        <f>IF(C89&gt;0,+VLOOKUP($C89,'STYLE NAMES'!$B:$AC,27,FALSE),"")</f>
        <v>4390</v>
      </c>
      <c r="BW89" s="106">
        <f>IF(C89&gt;0,+VLOOKUP($C89,'STYLE NAMES'!$B:$AC,28,FALSE),"")</f>
        <v>91.885000000000005</v>
      </c>
      <c r="BY89"/>
      <c r="BZ89" s="101">
        <v>99</v>
      </c>
      <c r="CA89" s="137">
        <f t="shared" si="7"/>
        <v>1</v>
      </c>
      <c r="CB89" s="137">
        <f>+VLOOKUP(C89,'[2]STYLES &amp; MODELS MATRIX'!$A:$G,7,FALSE)</f>
        <v>0</v>
      </c>
      <c r="CC89" s="137" t="str">
        <f>+VLOOKUP(C89,'[1]STYLES &amp; SIZE CHARTS'!$A:$H,8,FALSE)</f>
        <v>HP-RUGS1</v>
      </c>
      <c r="CD89" s="137"/>
      <c r="CE89" s="205"/>
      <c r="CF89" s="141"/>
    </row>
    <row r="90" spans="1:84" s="101" customFormat="1" ht="12" customHeight="1" x14ac:dyDescent="0.2">
      <c r="A90" s="102">
        <f t="shared" si="5"/>
        <v>8683711001324</v>
      </c>
      <c r="B90" s="101" t="s">
        <v>2275</v>
      </c>
      <c r="C90" s="101" t="s">
        <v>331</v>
      </c>
      <c r="D90" s="101" t="s">
        <v>332</v>
      </c>
      <c r="E90" s="203" t="s">
        <v>2276</v>
      </c>
      <c r="F90" s="101" t="s">
        <v>2249</v>
      </c>
      <c r="G90" s="101" t="str">
        <f>IF(C90&gt;0,+VLOOKUP($C90,'STYLE NAMES'!$B:$AC,4,FALSE),"")</f>
        <v>HORSE</v>
      </c>
      <c r="H90" s="101" t="str">
        <f>IF(C90&gt;0,+VLOOKUP($C90,'STYLE NAMES'!$B:$AC,5,FALSE),"")</f>
        <v>HORSE</v>
      </c>
      <c r="I90" s="101" t="str">
        <f>IF(C90&gt;0,+VLOOKUP($C90,'STYLE NAMES'!$B:$AC,6,FALSE),"")</f>
        <v>RUGS</v>
      </c>
      <c r="J90" s="101" t="str">
        <f>IF(C90&gt;0,+VLOOKUP($C90,'STYLE NAMES'!$B:$AC,7,FALSE),"")</f>
        <v>FULL</v>
      </c>
      <c r="K90" s="101" t="str">
        <f>IF(C90&gt;0,+VLOOKUP($C90,'STYLE NAMES'!$B:$AC,8,FALSE),"")</f>
        <v>EXERCISE / QUARTER SHEETS</v>
      </c>
      <c r="L90" s="101" t="str">
        <f>IF(E90&gt;0,+VLOOKUP($E90,'CODE GENERATOR'!$D:$T,3,FALSE),"")</f>
        <v>W</v>
      </c>
      <c r="M90" s="101" t="str">
        <f>IF(E90&gt;0,+VLOOKUP($E90,'CODE GENERATOR'!$D:$T,4,FALSE),"")</f>
        <v>FLEECE</v>
      </c>
      <c r="N90" s="101" t="str">
        <f>IF(E90&gt;0,+VLOOKUP($E90,'CODE GENERATOR'!$D:$T,6,FALSE),"")</f>
        <v>BLACK</v>
      </c>
      <c r="O90" s="101" t="str">
        <f>IF(E90&gt;0,+VLOOKUP($E90,'CODE GENERATOR'!$D:$T,7,FALSE),"")</f>
        <v>GOLD</v>
      </c>
      <c r="P90" s="101" t="str">
        <f t="shared" si="6"/>
        <v>BLACK/GOLD</v>
      </c>
      <c r="Q90" s="104" t="str">
        <f>IF(E90&gt;0,+VLOOKUP($E90,'CODE GENERATOR'!$D:$T,11,FALSE),"")</f>
        <v>H.RUGFL_EXS0007</v>
      </c>
      <c r="R90" s="104" t="str">
        <f>IF(E90&gt;0,+VLOOKUP($E90,'CODE GENERATOR'!$D:$T,12,FALSE),"")</f>
        <v>FLC0001BLKGLD</v>
      </c>
      <c r="S90" s="104" t="str">
        <f>IF(E90&gt;0,+VLOOKUP($E90,'CODE GENERATOR'!$D:$T,13,FALSE),"")</f>
        <v>H.RUGFL_EXS0007_FLC0001BLKGLD</v>
      </c>
      <c r="T90" s="104" t="str">
        <f t="shared" si="4"/>
        <v>H.RUGFL_EXS0007_FLC0001BLKGLD_XL</v>
      </c>
      <c r="U90" s="105">
        <v>8683711001324</v>
      </c>
      <c r="V90" s="107" t="str" cm="1">
        <f t="array" ref="V90">_xlfn.TEXTJOIN(";", TRUE, _xlfn.UNIQUE(_xlfn._xlws.FILTER(P$3:P$10029, C$3:C$10029=C90)))</f>
        <v>BLACK/GOLD;BORDEAUX/GOLD;PURPLE/GOLD;BLACK/ROSE GOLD;DARK GRAY/BLACK</v>
      </c>
      <c r="W90" s="107" t="str" cm="1">
        <f t="array" ref="W90">_xlfn.TEXTJOIN(";", TRUE, _xlfn.UNIQUE(_xlfn._xlws.FILTER(F$3:F$10029, C$3:C$10029=C90)))</f>
        <v>S;M;L;XL</v>
      </c>
      <c r="X90" s="101" t="str">
        <f>IF(E90&gt;0,+VLOOKUP($E90,'CODE GENERATOR'!$D:$AC,19,FALSE),0)</f>
        <v>2402_S01_34095</v>
      </c>
      <c r="Y90" s="101" t="str">
        <f>IF(E90&gt;0,+VLOOKUP($E90,'CODE GENERATOR'!$D:$AC,20,FALSE),0)</f>
        <v>2402_S01_34097</v>
      </c>
      <c r="Z90" s="101" t="str">
        <f>IF(E90&gt;0,+VLOOKUP($E90,'CODE GENERATOR'!$D:$AC,21,FALSE),0)</f>
        <v/>
      </c>
      <c r="AA90" s="101" t="str">
        <f>IF(E90&gt;0,+VLOOKUP($E90,'CODE GENERATOR'!$D:$AC,22,FALSE),0)</f>
        <v/>
      </c>
      <c r="AB90" s="101" t="str">
        <f>IF(E90&gt;0,+VLOOKUP($E90,'CODE GENERATOR'!$D:$AC,23,FALSE),0)</f>
        <v/>
      </c>
      <c r="AC90" s="101" t="str">
        <f>IF(E90&gt;0,+VLOOKUP($E90,'CODE GENERATOR'!$D:$AC,24,FALSE),0)</f>
        <v/>
      </c>
      <c r="AD90" s="101" t="str">
        <f>IF(E90&gt;0,+VLOOKUP($E90,'CODE GENERATOR'!$D:$AC,25,FALSE),0)</f>
        <v/>
      </c>
      <c r="AE90" s="101" t="str">
        <f>IF(E90&gt;0,+VLOOKUP($E90,'CODE GENERATOR'!$D:$AC,26,FALSE),0)</f>
        <v/>
      </c>
      <c r="AF90" s="149" t="str">
        <f>IF($C90&gt;0,$C90&amp;" "&amp;$P90&amp;" "&amp;+VLOOKUP($C90,'STYLE NAMES'!$B:$AC,10,FALSE),"""")</f>
        <v>FLEECE-X BLACK/GOLD FLEECE EXERCISE SHEET</v>
      </c>
      <c r="AG90" s="101" t="str">
        <f>"Enjoy our "&amp;(AF90)&amp;"; "&amp;IF(C90&gt;0,+VLOOKUP($C90,'STYLE NAMES'!$B:$AC,11,FALSE),"")</f>
        <v>Enjoy our FLEECE-X BLACK/GOLD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0" s="101" t="str">
        <f>IF(C90&gt;0,+VLOOKUP($C90,'STYLE NAMES'!$B:$AC,12,FALSE),"")</f>
        <v xml:space="preserve">*High density fleece fabric
*Custom design and pattern to sit prefectly on the horse during training
*Super soft hand feel
*Keeps warmer with respect to traditional standard density fleece blankets
Composition:
100% Polyester
</v>
      </c>
      <c r="AI90" s="101" t="str">
        <f>IF(C90&gt;0,+VLOOKUP($C90,'STYLE NAMES'!$B:$AC,13,FALSE),"")</f>
        <v>Machine Wash at 30°C
Mild process
Do not bleach
Do NOT Tumble Dry</v>
      </c>
      <c r="AJ90" s="149" t="str">
        <f>IF($C90&gt;0,$C90&amp;" "&amp;$P90&amp;" "&amp;+VLOOKUP($C90,'STYLE NAMES'!$B:$AC,14,FALSE),"""")</f>
        <v>FLEECE-X BLACK/GOLD POLAR ÇALIŞMA BLANKETİ</v>
      </c>
      <c r="AK90" s="149" t="str">
        <f>"Cavalier SanMarco tarafından tasarlanan "&amp;(AJ90)&amp;"; "&amp;IF(C90&gt;0,+VLOOKUP($C90,'STYLE NAMES'!$B:$AC,15,FALSE),"")</f>
        <v>Cavalier SanMarco tarafından tasarlanan FLEECE-X BLACK/GOLD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0" s="149" t="str">
        <f>IF(C90&gt;0,+VLOOKUP($C90,'STYLE NAMES'!$B:$AC,16,FALSE),"")</f>
        <v>*Yüksek denye polar kumaş
*Antrenman sırasında atın üstünde mükemmel bir şekilde durması için özel tasarım ve kalıp
*Süper yumuşak tuşe
*Geleneksel standart denye polar blanketlere göre daha sıcak tutar
Kompozisyon:
%100 Polyester</v>
      </c>
      <c r="AM90" s="149" t="str">
        <f>IF(C90&gt;0,+VLOOKUP($C90,'STYLE NAMES'!$B:$AC,17,FALSE),"")</f>
        <v>Makinede 30°C' de Yıkayın
Hassas Yıkama
Çamaşır suyu kullanmayın
Kurutma Makinesinde Kurutmayın</v>
      </c>
      <c r="AN90" s="149" t="str">
        <f>IF($C90&gt;0,$C90&amp;" "&amp;$P90&amp;" "&amp;+VLOOKUP($C90,'STYLE NAMES'!$B:$AC,18,FALSE),"""")</f>
        <v>FLEECE-X BLACK/GOLD COPERTA DI PILE DA PASSEGGIO</v>
      </c>
      <c r="AO90" s="101" t="str">
        <f>"Disegnato da Cavalier SanMarco "&amp;(AN90)&amp;"; "&amp;IF(C90&gt;0,+VLOOKUP($C90,'STYLE NAMES'!$B:$AC,19,FALSE),"")</f>
        <v>Disegnato da Cavalier SanMarco FLEECE-X BLACK/GOLD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0" s="101" t="str">
        <f>IF(C90&gt;0,+VLOOKUP($C90,'STYLE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0" s="101" t="str">
        <f>IF(C90&gt;0,+VLOOKUP($C90,'STYLE NAMES'!$B:$AC,21,FALSE),"")</f>
        <v>Lavare in lavatrice a 30°C Ciclo delicato 
Non candeggiare 
Non asciugare in asciugatrice</v>
      </c>
      <c r="AR90" s="101">
        <f>IF(D90&gt;0,+VLOOKUP($C90,'STYLE NAMES'!$B:$AC,22,FALSE),"")</f>
        <v>0</v>
      </c>
      <c r="AS90" s="101">
        <f>IF(E90&gt;0,+VLOOKUP($C90,'STYLE NAMES'!$B:$AC,23,FALSE),"")</f>
        <v>0</v>
      </c>
      <c r="AT90" s="101">
        <f>IF(F90&gt;0,+VLOOKUP($C90,'STYLE NAMES'!$B:$AC,24,FALSE),"")</f>
        <v>0</v>
      </c>
      <c r="AU90" s="101">
        <f>IF(G90&gt;0,+VLOOKUP($C90,'STYLE NAMES'!$B:$AC,25,FALSE),"")</f>
        <v>0</v>
      </c>
      <c r="AV90" s="101">
        <f>+VLOOKUP($S90,'CODE GENERATOR'!$P:$AM,15,FALSE)</f>
        <v>0</v>
      </c>
      <c r="AW90" s="101">
        <f>+VLOOKUP($S90,'CODE GENERATOR'!$P:$AM,16,FALSE)</f>
        <v>0</v>
      </c>
      <c r="AX90" s="101">
        <f>+VLOOKUP($S90,'CODE GENERATOR'!$P:$AM,17,FALSE)</f>
        <v>0</v>
      </c>
      <c r="AY90" s="101">
        <f>+VLOOKUP($S90,'CODE GENERATOR'!$P:$AM,18,FALSE)</f>
        <v>0</v>
      </c>
      <c r="AZ90" s="101">
        <f>+VLOOKUP($S90,'CODE GENERATOR'!$P:$AM,19,FALSE)</f>
        <v>0</v>
      </c>
      <c r="BA90" s="101">
        <f>+VLOOKUP($S90,'CODE GENERATOR'!$P:$AM,20,FALSE)</f>
        <v>0</v>
      </c>
      <c r="BB90" s="101">
        <f>+VLOOKUP($S90,'CODE GENERATOR'!$P:$AM,21,FALSE)</f>
        <v>0</v>
      </c>
      <c r="BC90" s="101">
        <f>+VLOOKUP($S90,'CODE GENERATOR'!$P:$AM,22,FALSE)</f>
        <v>0</v>
      </c>
      <c r="BD90" s="101">
        <f>+VLOOKUP($S90,'CODE GENERATOR'!$P:$AM,23,FALSE)</f>
        <v>0</v>
      </c>
      <c r="BE90" s="101">
        <f>+VLOOKUP($S90,'CODE GENERATOR'!$P:$AM,24,FALSE)</f>
        <v>0</v>
      </c>
      <c r="BF90" s="101">
        <f>IF(C90&gt;0,+VLOOKUP(G90,'CATEGORY ID'!$A$1:$L$118,3,FALSE),"")</f>
        <v>5</v>
      </c>
      <c r="BG90" s="101">
        <f>IF(C90&gt;0,+VLOOKUP(H90,'CATEGORY ID'!$D$1:$L$118,3,FALSE),"")</f>
        <v>5</v>
      </c>
      <c r="BH90" s="101">
        <f>IF(C90&gt;0,+VLOOKUP((+H90&amp;I90),'CATEGORY ID'!$H$1:$I$121,2,FALSE),"")</f>
        <v>59</v>
      </c>
      <c r="BJ90" s="101">
        <f>IF(C90&gt;0,IF(COUNTIF('CATEGORY ID'!$K$1:$K$121,+H90&amp;K90) &gt; 0, +VLOOKUP(+H90&amp;K90,'CATEGORY ID'!$K$1:$L$121,2,FALSE),""),"")</f>
        <v>61</v>
      </c>
      <c r="BK90" s="101" t="str">
        <f>IF(C90&gt;0,IF(COUNTIF('CATEGORY ID'!$K$124:$K$165, +VLOOKUP(C90,'STYLE NAMES'!$B:$AE,30,FALSE)) &gt; 0, +VLOOKUP(VLOOKUP(C90,'STYLE NAMES'!$B:$AE,30,FALSE),'CATEGORY ID'!K:M,2,FALSE),""),"")</f>
        <v/>
      </c>
      <c r="BR90" s="101" t="str" cm="1">
        <f t="array" ref="BR90">IF(C90&gt;0,_xlfn.TEXTJOIN(";", TRUE,_xlfn.UNIQUE(_xlfn._xlws.FILTER(BF90:BQ90,(BF90:BQ90&gt;0)),TRUE,FALSE)),"")&amp;";"&amp;BS90</f>
        <v>5;59;61;</v>
      </c>
      <c r="BU90" s="106">
        <f>IF(C90&gt;0,+VLOOKUP($C90,'STYLE NAMES'!$B:$AC,26,FALSE),"")</f>
        <v>79.900000000000006</v>
      </c>
      <c r="BV90" s="106">
        <f>IF(C90&gt;0,+VLOOKUP($C90,'STYLE NAMES'!$B:$AC,27,FALSE),"")</f>
        <v>4390</v>
      </c>
      <c r="BW90" s="106">
        <f>IF(C90&gt;0,+VLOOKUP($C90,'STYLE NAMES'!$B:$AC,28,FALSE),"")</f>
        <v>91.885000000000005</v>
      </c>
      <c r="BY90"/>
      <c r="BZ90" s="101">
        <v>99</v>
      </c>
      <c r="CA90" s="137">
        <f t="shared" si="7"/>
        <v>1</v>
      </c>
      <c r="CB90" s="137">
        <f>+VLOOKUP(C90,'[2]STYLES &amp; MODELS MATRIX'!$A:$G,7,FALSE)</f>
        <v>0</v>
      </c>
      <c r="CC90" s="137" t="str">
        <f>+VLOOKUP(C90,'[1]STYLES &amp; SIZE CHARTS'!$A:$H,8,FALSE)</f>
        <v>HP-RUGS1</v>
      </c>
      <c r="CD90" s="137"/>
      <c r="CE90" s="205"/>
      <c r="CF90" s="141"/>
    </row>
    <row r="91" spans="1:84" s="101" customFormat="1" ht="12" customHeight="1" x14ac:dyDescent="0.2">
      <c r="A91" s="102">
        <f t="shared" si="5"/>
        <v>8683711001355</v>
      </c>
      <c r="B91" s="101" t="s">
        <v>2275</v>
      </c>
      <c r="C91" s="101" t="s">
        <v>331</v>
      </c>
      <c r="D91" s="101" t="s">
        <v>332</v>
      </c>
      <c r="E91" s="203" t="s">
        <v>2277</v>
      </c>
      <c r="F91" s="101" t="s">
        <v>785</v>
      </c>
      <c r="G91" s="101" t="str">
        <f>IF(C91&gt;0,+VLOOKUP($C91,'STYLE NAMES'!$B:$AC,4,FALSE),"")</f>
        <v>HORSE</v>
      </c>
      <c r="H91" s="101" t="str">
        <f>IF(C91&gt;0,+VLOOKUP($C91,'STYLE NAMES'!$B:$AC,5,FALSE),"")</f>
        <v>HORSE</v>
      </c>
      <c r="I91" s="101" t="str">
        <f>IF(C91&gt;0,+VLOOKUP($C91,'STYLE NAMES'!$B:$AC,6,FALSE),"")</f>
        <v>RUGS</v>
      </c>
      <c r="J91" s="101" t="str">
        <f>IF(C91&gt;0,+VLOOKUP($C91,'STYLE NAMES'!$B:$AC,7,FALSE),"")</f>
        <v>FULL</v>
      </c>
      <c r="K91" s="101" t="str">
        <f>IF(C91&gt;0,+VLOOKUP($C91,'STYLE NAMES'!$B:$AC,8,FALSE),"")</f>
        <v>EXERCISE / QUARTER SHEETS</v>
      </c>
      <c r="L91" s="101" t="str">
        <f>IF(E91&gt;0,+VLOOKUP($E91,'CODE GENERATOR'!$D:$T,3,FALSE),"")</f>
        <v>W</v>
      </c>
      <c r="M91" s="101" t="str">
        <f>IF(E91&gt;0,+VLOOKUP($E91,'CODE GENERATOR'!$D:$T,4,FALSE),"")</f>
        <v>FLEECE</v>
      </c>
      <c r="N91" s="101" t="str">
        <f>IF(E91&gt;0,+VLOOKUP($E91,'CODE GENERATOR'!$D:$T,6,FALSE),"")</f>
        <v>BORDEAUX</v>
      </c>
      <c r="O91" s="101" t="str">
        <f>IF(E91&gt;0,+VLOOKUP($E91,'CODE GENERATOR'!$D:$T,7,FALSE),"")</f>
        <v>GOLD</v>
      </c>
      <c r="P91" s="101" t="str">
        <f t="shared" si="6"/>
        <v>BORDEAUX/GOLD</v>
      </c>
      <c r="Q91" s="104" t="str">
        <f>IF(E91&gt;0,+VLOOKUP($E91,'CODE GENERATOR'!$D:$T,11,FALSE),"")</f>
        <v>H.RUGFL_EXS0007</v>
      </c>
      <c r="R91" s="104" t="str">
        <f>IF(E91&gt;0,+VLOOKUP($E91,'CODE GENERATOR'!$D:$T,12,FALSE),"")</f>
        <v>FLC0001BORGLD</v>
      </c>
      <c r="S91" s="104" t="str">
        <f>IF(E91&gt;0,+VLOOKUP($E91,'CODE GENERATOR'!$D:$T,13,FALSE),"")</f>
        <v>H.RUGFL_EXS0007_FLC0001BORGLD</v>
      </c>
      <c r="T91" s="104" t="str">
        <f t="shared" si="4"/>
        <v>H.RUGFL_EXS0007_FLC0001BORGLD_S</v>
      </c>
      <c r="U91" s="105">
        <v>8683711001355</v>
      </c>
      <c r="V91" s="107" t="str" cm="1">
        <f t="array" ref="V91">_xlfn.TEXTJOIN(";", TRUE, _xlfn.UNIQUE(_xlfn._xlws.FILTER(P$3:P$10029, C$3:C$10029=C91)))</f>
        <v>BLACK/GOLD;BORDEAUX/GOLD;PURPLE/GOLD;BLACK/ROSE GOLD;DARK GRAY/BLACK</v>
      </c>
      <c r="W91" s="107" t="str" cm="1">
        <f t="array" ref="W91">_xlfn.TEXTJOIN(";", TRUE, _xlfn.UNIQUE(_xlfn._xlws.FILTER(F$3:F$10029, C$3:C$10029=C91)))</f>
        <v>S;M;L;XL</v>
      </c>
      <c r="X91" s="101" t="str">
        <f>IF(E91&gt;0,+VLOOKUP($E91,'CODE GENERATOR'!$D:$AC,19,FALSE),0)</f>
        <v>2402_S01_34087</v>
      </c>
      <c r="Y91" s="101" t="str">
        <f>IF(E91&gt;0,+VLOOKUP($E91,'CODE GENERATOR'!$D:$AC,20,FALSE),0)</f>
        <v>2402_S01_34089</v>
      </c>
      <c r="Z91" s="101" t="str">
        <f>IF(E91&gt;0,+VLOOKUP($E91,'CODE GENERATOR'!$D:$AC,21,FALSE),0)</f>
        <v/>
      </c>
      <c r="AA91" s="101" t="str">
        <f>IF(E91&gt;0,+VLOOKUP($E91,'CODE GENERATOR'!$D:$AC,22,FALSE),0)</f>
        <v/>
      </c>
      <c r="AB91" s="101" t="str">
        <f>IF(E91&gt;0,+VLOOKUP($E91,'CODE GENERATOR'!$D:$AC,23,FALSE),0)</f>
        <v/>
      </c>
      <c r="AC91" s="101" t="str">
        <f>IF(E91&gt;0,+VLOOKUP($E91,'CODE GENERATOR'!$D:$AC,24,FALSE),0)</f>
        <v/>
      </c>
      <c r="AD91" s="101" t="str">
        <f>IF(E91&gt;0,+VLOOKUP($E91,'CODE GENERATOR'!$D:$AC,25,FALSE),0)</f>
        <v/>
      </c>
      <c r="AE91" s="101" t="str">
        <f>IF(E91&gt;0,+VLOOKUP($E91,'CODE GENERATOR'!$D:$AC,26,FALSE),0)</f>
        <v/>
      </c>
      <c r="AF91" s="149" t="str">
        <f>IF($C91&gt;0,$C91&amp;" "&amp;$P91&amp;" "&amp;+VLOOKUP($C91,'STYLE NAMES'!$B:$AC,10,FALSE),"""")</f>
        <v>FLEECE-X BORDEAUX/GOLD FLEECE EXERCISE SHEET</v>
      </c>
      <c r="AG91" s="101" t="str">
        <f>"Enjoy our "&amp;(AF91)&amp;"; "&amp;IF(C91&gt;0,+VLOOKUP($C91,'STYLE NAMES'!$B:$AC,11,FALSE),"")</f>
        <v>Enjoy our FLEECE-X BORDEAUX/GOLD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1" s="101" t="str">
        <f>IF(C91&gt;0,+VLOOKUP($C91,'STYLE NAMES'!$B:$AC,12,FALSE),"")</f>
        <v xml:space="preserve">*High density fleece fabric
*Custom design and pattern to sit prefectly on the horse during training
*Super soft hand feel
*Keeps warmer with respect to traditional standard density fleece blankets
Composition:
100% Polyester
</v>
      </c>
      <c r="AI91" s="101" t="str">
        <f>IF(C91&gt;0,+VLOOKUP($C91,'STYLE NAMES'!$B:$AC,13,FALSE),"")</f>
        <v>Machine Wash at 30°C
Mild process
Do not bleach
Do NOT Tumble Dry</v>
      </c>
      <c r="AJ91" s="149" t="str">
        <f>IF($C91&gt;0,$C91&amp;" "&amp;$P91&amp;" "&amp;+VLOOKUP($C91,'STYLE NAMES'!$B:$AC,14,FALSE),"""")</f>
        <v>FLEECE-X BORDEAUX/GOLD POLAR ÇALIŞMA BLANKETİ</v>
      </c>
      <c r="AK91" s="149" t="str">
        <f>"Cavalier SanMarco tarafından tasarlanan "&amp;(AJ91)&amp;"; "&amp;IF(C91&gt;0,+VLOOKUP($C91,'STYLE NAMES'!$B:$AC,15,FALSE),"")</f>
        <v>Cavalier SanMarco tarafından tasarlanan FLEECE-X BORDEAUX/GOLD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1" s="149" t="str">
        <f>IF(C91&gt;0,+VLOOKUP($C91,'STYLE NAMES'!$B:$AC,16,FALSE),"")</f>
        <v>*Yüksek denye polar kumaş
*Antrenman sırasında atın üstünde mükemmel bir şekilde durması için özel tasarım ve kalıp
*Süper yumuşak tuşe
*Geleneksel standart denye polar blanketlere göre daha sıcak tutar
Kompozisyon:
%100 Polyester</v>
      </c>
      <c r="AM91" s="149" t="str">
        <f>IF(C91&gt;0,+VLOOKUP($C91,'STYLE NAMES'!$B:$AC,17,FALSE),"")</f>
        <v>Makinede 30°C' de Yıkayın
Hassas Yıkama
Çamaşır suyu kullanmayın
Kurutma Makinesinde Kurutmayın</v>
      </c>
      <c r="AN91" s="149" t="str">
        <f>IF($C91&gt;0,$C91&amp;" "&amp;$P91&amp;" "&amp;+VLOOKUP($C91,'STYLE NAMES'!$B:$AC,18,FALSE),"""")</f>
        <v>FLEECE-X BORDEAUX/GOLD COPERTA DI PILE DA PASSEGGIO</v>
      </c>
      <c r="AO91" s="101" t="str">
        <f>"Disegnato da Cavalier SanMarco "&amp;(AN91)&amp;"; "&amp;IF(C91&gt;0,+VLOOKUP($C91,'STYLE NAMES'!$B:$AC,19,FALSE),"")</f>
        <v>Disegnato da Cavalier SanMarco FLEECE-X BORDEAUX/GOLD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1" s="101" t="str">
        <f>IF(C91&gt;0,+VLOOKUP($C91,'STYLE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1" s="101" t="str">
        <f>IF(C91&gt;0,+VLOOKUP($C91,'STYLE NAMES'!$B:$AC,21,FALSE),"")</f>
        <v>Lavare in lavatrice a 30°C Ciclo delicato 
Non candeggiare 
Non asciugare in asciugatrice</v>
      </c>
      <c r="AR91" s="101">
        <f>IF(D91&gt;0,+VLOOKUP($C91,'STYLE NAMES'!$B:$AC,22,FALSE),"")</f>
        <v>0</v>
      </c>
      <c r="AS91" s="101">
        <f>IF(E91&gt;0,+VLOOKUP($C91,'STYLE NAMES'!$B:$AC,23,FALSE),"")</f>
        <v>0</v>
      </c>
      <c r="AT91" s="101">
        <f>IF(F91&gt;0,+VLOOKUP($C91,'STYLE NAMES'!$B:$AC,24,FALSE),"")</f>
        <v>0</v>
      </c>
      <c r="AU91" s="101">
        <f>IF(G91&gt;0,+VLOOKUP($C91,'STYLE NAMES'!$B:$AC,25,FALSE),"")</f>
        <v>0</v>
      </c>
      <c r="AV91" s="101">
        <f>+VLOOKUP($S91,'CODE GENERATOR'!$P:$AM,15,FALSE)</f>
        <v>0</v>
      </c>
      <c r="AW91" s="101">
        <f>+VLOOKUP($S91,'CODE GENERATOR'!$P:$AM,16,FALSE)</f>
        <v>0</v>
      </c>
      <c r="AX91" s="101">
        <f>+VLOOKUP($S91,'CODE GENERATOR'!$P:$AM,17,FALSE)</f>
        <v>0</v>
      </c>
      <c r="AY91" s="101">
        <f>+VLOOKUP($S91,'CODE GENERATOR'!$P:$AM,18,FALSE)</f>
        <v>0</v>
      </c>
      <c r="AZ91" s="101">
        <f>+VLOOKUP($S91,'CODE GENERATOR'!$P:$AM,19,FALSE)</f>
        <v>0</v>
      </c>
      <c r="BA91" s="101">
        <f>+VLOOKUP($S91,'CODE GENERATOR'!$P:$AM,20,FALSE)</f>
        <v>0</v>
      </c>
      <c r="BB91" s="101">
        <f>+VLOOKUP($S91,'CODE GENERATOR'!$P:$AM,21,FALSE)</f>
        <v>0</v>
      </c>
      <c r="BC91" s="101">
        <f>+VLOOKUP($S91,'CODE GENERATOR'!$P:$AM,22,FALSE)</f>
        <v>0</v>
      </c>
      <c r="BD91" s="101">
        <f>+VLOOKUP($S91,'CODE GENERATOR'!$P:$AM,23,FALSE)</f>
        <v>0</v>
      </c>
      <c r="BE91" s="101">
        <f>+VLOOKUP($S91,'CODE GENERATOR'!$P:$AM,24,FALSE)</f>
        <v>0</v>
      </c>
      <c r="BF91" s="101">
        <f>IF(C91&gt;0,+VLOOKUP(G91,'CATEGORY ID'!$A$1:$L$118,3,FALSE),"")</f>
        <v>5</v>
      </c>
      <c r="BG91" s="101">
        <f>IF(C91&gt;0,+VLOOKUP(H91,'CATEGORY ID'!$D$1:$L$118,3,FALSE),"")</f>
        <v>5</v>
      </c>
      <c r="BH91" s="101">
        <f>IF(C91&gt;0,+VLOOKUP((+H91&amp;I91),'CATEGORY ID'!$H$1:$I$121,2,FALSE),"")</f>
        <v>59</v>
      </c>
      <c r="BJ91" s="101">
        <f>IF(C91&gt;0,IF(COUNTIF('CATEGORY ID'!$K$1:$K$121,+H91&amp;K91) &gt; 0, +VLOOKUP(+H91&amp;K91,'CATEGORY ID'!$K$1:$L$121,2,FALSE),""),"")</f>
        <v>61</v>
      </c>
      <c r="BK91" s="101" t="str">
        <f>IF(C91&gt;0,IF(COUNTIF('CATEGORY ID'!$K$124:$K$165, +VLOOKUP(C91,'STYLE NAMES'!$B:$AE,30,FALSE)) &gt; 0, +VLOOKUP(VLOOKUP(C91,'STYLE NAMES'!$B:$AE,30,FALSE),'CATEGORY ID'!K:M,2,FALSE),""),"")</f>
        <v/>
      </c>
      <c r="BR91" s="101" t="str" cm="1">
        <f t="array" ref="BR91">IF(C91&gt;0,_xlfn.TEXTJOIN(";", TRUE,_xlfn.UNIQUE(_xlfn._xlws.FILTER(BF91:BQ91,(BF91:BQ91&gt;0)),TRUE,FALSE)),"")&amp;";"&amp;BS91</f>
        <v>5;59;61;</v>
      </c>
      <c r="BU91" s="106">
        <f>IF(C91&gt;0,+VLOOKUP($C91,'STYLE NAMES'!$B:$AC,26,FALSE),"")</f>
        <v>79.900000000000006</v>
      </c>
      <c r="BV91" s="106">
        <f>IF(C91&gt;0,+VLOOKUP($C91,'STYLE NAMES'!$B:$AC,27,FALSE),"")</f>
        <v>4390</v>
      </c>
      <c r="BW91" s="106">
        <f>IF(C91&gt;0,+VLOOKUP($C91,'STYLE NAMES'!$B:$AC,28,FALSE),"")</f>
        <v>91.885000000000005</v>
      </c>
      <c r="BY91"/>
      <c r="BZ91" s="101">
        <v>99</v>
      </c>
      <c r="CA91" s="137">
        <f t="shared" si="7"/>
        <v>1</v>
      </c>
      <c r="CB91" s="137">
        <f>+VLOOKUP(C91,'[2]STYLES &amp; MODELS MATRIX'!$A:$G,7,FALSE)</f>
        <v>0</v>
      </c>
      <c r="CC91" s="137" t="str">
        <f>+VLOOKUP(C91,'[1]STYLES &amp; SIZE CHARTS'!$A:$H,8,FALSE)</f>
        <v>HP-RUGS1</v>
      </c>
      <c r="CD91" s="137"/>
      <c r="CE91" s="205"/>
      <c r="CF91" s="141"/>
    </row>
    <row r="92" spans="1:84" s="101" customFormat="1" ht="12" customHeight="1" x14ac:dyDescent="0.2">
      <c r="A92" s="102">
        <f t="shared" si="5"/>
        <v>8683711001362</v>
      </c>
      <c r="B92" s="101" t="s">
        <v>2275</v>
      </c>
      <c r="C92" s="101" t="s">
        <v>331</v>
      </c>
      <c r="D92" s="101" t="s">
        <v>332</v>
      </c>
      <c r="E92" s="203" t="s">
        <v>2277</v>
      </c>
      <c r="F92" s="101" t="s">
        <v>2247</v>
      </c>
      <c r="G92" s="101" t="str">
        <f>IF(C92&gt;0,+VLOOKUP($C92,'STYLE NAMES'!$B:$AC,4,FALSE),"")</f>
        <v>HORSE</v>
      </c>
      <c r="H92" s="101" t="str">
        <f>IF(C92&gt;0,+VLOOKUP($C92,'STYLE NAMES'!$B:$AC,5,FALSE),"")</f>
        <v>HORSE</v>
      </c>
      <c r="I92" s="101" t="str">
        <f>IF(C92&gt;0,+VLOOKUP($C92,'STYLE NAMES'!$B:$AC,6,FALSE),"")</f>
        <v>RUGS</v>
      </c>
      <c r="J92" s="101" t="str">
        <f>IF(C92&gt;0,+VLOOKUP($C92,'STYLE NAMES'!$B:$AC,7,FALSE),"")</f>
        <v>FULL</v>
      </c>
      <c r="K92" s="101" t="str">
        <f>IF(C92&gt;0,+VLOOKUP($C92,'STYLE NAMES'!$B:$AC,8,FALSE),"")</f>
        <v>EXERCISE / QUARTER SHEETS</v>
      </c>
      <c r="L92" s="101" t="str">
        <f>IF(E92&gt;0,+VLOOKUP($E92,'CODE GENERATOR'!$D:$T,3,FALSE),"")</f>
        <v>W</v>
      </c>
      <c r="M92" s="101" t="str">
        <f>IF(E92&gt;0,+VLOOKUP($E92,'CODE GENERATOR'!$D:$T,4,FALSE),"")</f>
        <v>FLEECE</v>
      </c>
      <c r="N92" s="101" t="str">
        <f>IF(E92&gt;0,+VLOOKUP($E92,'CODE GENERATOR'!$D:$T,6,FALSE),"")</f>
        <v>BORDEAUX</v>
      </c>
      <c r="O92" s="101" t="str">
        <f>IF(E92&gt;0,+VLOOKUP($E92,'CODE GENERATOR'!$D:$T,7,FALSE),"")</f>
        <v>GOLD</v>
      </c>
      <c r="P92" s="101" t="str">
        <f t="shared" si="6"/>
        <v>BORDEAUX/GOLD</v>
      </c>
      <c r="Q92" s="104" t="str">
        <f>IF(E92&gt;0,+VLOOKUP($E92,'CODE GENERATOR'!$D:$T,11,FALSE),"")</f>
        <v>H.RUGFL_EXS0007</v>
      </c>
      <c r="R92" s="104" t="str">
        <f>IF(E92&gt;0,+VLOOKUP($E92,'CODE GENERATOR'!$D:$T,12,FALSE),"")</f>
        <v>FLC0001BORGLD</v>
      </c>
      <c r="S92" s="104" t="str">
        <f>IF(E92&gt;0,+VLOOKUP($E92,'CODE GENERATOR'!$D:$T,13,FALSE),"")</f>
        <v>H.RUGFL_EXS0007_FLC0001BORGLD</v>
      </c>
      <c r="T92" s="104" t="str">
        <f t="shared" si="4"/>
        <v>H.RUGFL_EXS0007_FLC0001BORGLD_M</v>
      </c>
      <c r="U92" s="105">
        <v>8683711001362</v>
      </c>
      <c r="V92" s="107" t="str" cm="1">
        <f t="array" ref="V92">_xlfn.TEXTJOIN(";", TRUE, _xlfn.UNIQUE(_xlfn._xlws.FILTER(P$3:P$10029, C$3:C$10029=C92)))</f>
        <v>BLACK/GOLD;BORDEAUX/GOLD;PURPLE/GOLD;BLACK/ROSE GOLD;DARK GRAY/BLACK</v>
      </c>
      <c r="W92" s="107" t="str" cm="1">
        <f t="array" ref="W92">_xlfn.TEXTJOIN(";", TRUE, _xlfn.UNIQUE(_xlfn._xlws.FILTER(F$3:F$10029, C$3:C$10029=C92)))</f>
        <v>S;M;L;XL</v>
      </c>
      <c r="X92" s="101" t="str">
        <f>IF(E92&gt;0,+VLOOKUP($E92,'CODE GENERATOR'!$D:$AC,19,FALSE),0)</f>
        <v>2402_S01_34087</v>
      </c>
      <c r="Y92" s="101" t="str">
        <f>IF(E92&gt;0,+VLOOKUP($E92,'CODE GENERATOR'!$D:$AC,20,FALSE),0)</f>
        <v>2402_S01_34089</v>
      </c>
      <c r="Z92" s="101" t="str">
        <f>IF(E92&gt;0,+VLOOKUP($E92,'CODE GENERATOR'!$D:$AC,21,FALSE),0)</f>
        <v/>
      </c>
      <c r="AA92" s="101" t="str">
        <f>IF(E92&gt;0,+VLOOKUP($E92,'CODE GENERATOR'!$D:$AC,22,FALSE),0)</f>
        <v/>
      </c>
      <c r="AB92" s="101" t="str">
        <f>IF(E92&gt;0,+VLOOKUP($E92,'CODE GENERATOR'!$D:$AC,23,FALSE),0)</f>
        <v/>
      </c>
      <c r="AC92" s="101" t="str">
        <f>IF(E92&gt;0,+VLOOKUP($E92,'CODE GENERATOR'!$D:$AC,24,FALSE),0)</f>
        <v/>
      </c>
      <c r="AD92" s="101" t="str">
        <f>IF(E92&gt;0,+VLOOKUP($E92,'CODE GENERATOR'!$D:$AC,25,FALSE),0)</f>
        <v/>
      </c>
      <c r="AE92" s="101" t="str">
        <f>IF(E92&gt;0,+VLOOKUP($E92,'CODE GENERATOR'!$D:$AC,26,FALSE),0)</f>
        <v/>
      </c>
      <c r="AF92" s="149" t="str">
        <f>IF($C92&gt;0,$C92&amp;" "&amp;$P92&amp;" "&amp;+VLOOKUP($C92,'STYLE NAMES'!$B:$AC,10,FALSE),"""")</f>
        <v>FLEECE-X BORDEAUX/GOLD FLEECE EXERCISE SHEET</v>
      </c>
      <c r="AG92" s="101" t="str">
        <f>"Enjoy our "&amp;(AF92)&amp;"; "&amp;IF(C92&gt;0,+VLOOKUP($C92,'STYLE NAMES'!$B:$AC,11,FALSE),"")</f>
        <v>Enjoy our FLEECE-X BORDEAUX/GOLD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2" s="101" t="str">
        <f>IF(C92&gt;0,+VLOOKUP($C92,'STYLE NAMES'!$B:$AC,12,FALSE),"")</f>
        <v xml:space="preserve">*High density fleece fabric
*Custom design and pattern to sit prefectly on the horse during training
*Super soft hand feel
*Keeps warmer with respect to traditional standard density fleece blankets
Composition:
100% Polyester
</v>
      </c>
      <c r="AI92" s="101" t="str">
        <f>IF(C92&gt;0,+VLOOKUP($C92,'STYLE NAMES'!$B:$AC,13,FALSE),"")</f>
        <v>Machine Wash at 30°C
Mild process
Do not bleach
Do NOT Tumble Dry</v>
      </c>
      <c r="AJ92" s="149" t="str">
        <f>IF($C92&gt;0,$C92&amp;" "&amp;$P92&amp;" "&amp;+VLOOKUP($C92,'STYLE NAMES'!$B:$AC,14,FALSE),"""")</f>
        <v>FLEECE-X BORDEAUX/GOLD POLAR ÇALIŞMA BLANKETİ</v>
      </c>
      <c r="AK92" s="149" t="str">
        <f>"Cavalier SanMarco tarafından tasarlanan "&amp;(AJ92)&amp;"; "&amp;IF(C92&gt;0,+VLOOKUP($C92,'STYLE NAMES'!$B:$AC,15,FALSE),"")</f>
        <v>Cavalier SanMarco tarafından tasarlanan FLEECE-X BORDEAUX/GOLD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2" s="149" t="str">
        <f>IF(C92&gt;0,+VLOOKUP($C92,'STYLE NAMES'!$B:$AC,16,FALSE),"")</f>
        <v>*Yüksek denye polar kumaş
*Antrenman sırasında atın üstünde mükemmel bir şekilde durması için özel tasarım ve kalıp
*Süper yumuşak tuşe
*Geleneksel standart denye polar blanketlere göre daha sıcak tutar
Kompozisyon:
%100 Polyester</v>
      </c>
      <c r="AM92" s="149" t="str">
        <f>IF(C92&gt;0,+VLOOKUP($C92,'STYLE NAMES'!$B:$AC,17,FALSE),"")</f>
        <v>Makinede 30°C' de Yıkayın
Hassas Yıkama
Çamaşır suyu kullanmayın
Kurutma Makinesinde Kurutmayın</v>
      </c>
      <c r="AN92" s="149" t="str">
        <f>IF($C92&gt;0,$C92&amp;" "&amp;$P92&amp;" "&amp;+VLOOKUP($C92,'STYLE NAMES'!$B:$AC,18,FALSE),"""")</f>
        <v>FLEECE-X BORDEAUX/GOLD COPERTA DI PILE DA PASSEGGIO</v>
      </c>
      <c r="AO92" s="101" t="str">
        <f>"Disegnato da Cavalier SanMarco "&amp;(AN92)&amp;"; "&amp;IF(C92&gt;0,+VLOOKUP($C92,'STYLE NAMES'!$B:$AC,19,FALSE),"")</f>
        <v>Disegnato da Cavalier SanMarco FLEECE-X BORDEAUX/GOLD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2" s="101" t="str">
        <f>IF(C92&gt;0,+VLOOKUP($C92,'STYLE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2" s="101" t="str">
        <f>IF(C92&gt;0,+VLOOKUP($C92,'STYLE NAMES'!$B:$AC,21,FALSE),"")</f>
        <v>Lavare in lavatrice a 30°C Ciclo delicato 
Non candeggiare 
Non asciugare in asciugatrice</v>
      </c>
      <c r="AR92" s="101">
        <f>IF(D92&gt;0,+VLOOKUP($C92,'STYLE NAMES'!$B:$AC,22,FALSE),"")</f>
        <v>0</v>
      </c>
      <c r="AS92" s="101">
        <f>IF(E92&gt;0,+VLOOKUP($C92,'STYLE NAMES'!$B:$AC,23,FALSE),"")</f>
        <v>0</v>
      </c>
      <c r="AT92" s="101">
        <f>IF(F92&gt;0,+VLOOKUP($C92,'STYLE NAMES'!$B:$AC,24,FALSE),"")</f>
        <v>0</v>
      </c>
      <c r="AU92" s="101">
        <f>IF(G92&gt;0,+VLOOKUP($C92,'STYLE NAMES'!$B:$AC,25,FALSE),"")</f>
        <v>0</v>
      </c>
      <c r="AV92" s="101">
        <f>+VLOOKUP($S92,'CODE GENERATOR'!$P:$AM,15,FALSE)</f>
        <v>0</v>
      </c>
      <c r="AW92" s="101">
        <f>+VLOOKUP($S92,'CODE GENERATOR'!$P:$AM,16,FALSE)</f>
        <v>0</v>
      </c>
      <c r="AX92" s="101">
        <f>+VLOOKUP($S92,'CODE GENERATOR'!$P:$AM,17,FALSE)</f>
        <v>0</v>
      </c>
      <c r="AY92" s="101">
        <f>+VLOOKUP($S92,'CODE GENERATOR'!$P:$AM,18,FALSE)</f>
        <v>0</v>
      </c>
      <c r="AZ92" s="101">
        <f>+VLOOKUP($S92,'CODE GENERATOR'!$P:$AM,19,FALSE)</f>
        <v>0</v>
      </c>
      <c r="BA92" s="101">
        <f>+VLOOKUP($S92,'CODE GENERATOR'!$P:$AM,20,FALSE)</f>
        <v>0</v>
      </c>
      <c r="BB92" s="101">
        <f>+VLOOKUP($S92,'CODE GENERATOR'!$P:$AM,21,FALSE)</f>
        <v>0</v>
      </c>
      <c r="BC92" s="101">
        <f>+VLOOKUP($S92,'CODE GENERATOR'!$P:$AM,22,FALSE)</f>
        <v>0</v>
      </c>
      <c r="BD92" s="101">
        <f>+VLOOKUP($S92,'CODE GENERATOR'!$P:$AM,23,FALSE)</f>
        <v>0</v>
      </c>
      <c r="BE92" s="101">
        <f>+VLOOKUP($S92,'CODE GENERATOR'!$P:$AM,24,FALSE)</f>
        <v>0</v>
      </c>
      <c r="BF92" s="101">
        <f>IF(C92&gt;0,+VLOOKUP(G92,'CATEGORY ID'!$A$1:$L$118,3,FALSE),"")</f>
        <v>5</v>
      </c>
      <c r="BG92" s="101">
        <f>IF(C92&gt;0,+VLOOKUP(H92,'CATEGORY ID'!$D$1:$L$118,3,FALSE),"")</f>
        <v>5</v>
      </c>
      <c r="BH92" s="101">
        <f>IF(C92&gt;0,+VLOOKUP((+H92&amp;I92),'CATEGORY ID'!$H$1:$I$121,2,FALSE),"")</f>
        <v>59</v>
      </c>
      <c r="BJ92" s="101">
        <f>IF(C92&gt;0,IF(COUNTIF('CATEGORY ID'!$K$1:$K$121,+H92&amp;K92) &gt; 0, +VLOOKUP(+H92&amp;K92,'CATEGORY ID'!$K$1:$L$121,2,FALSE),""),"")</f>
        <v>61</v>
      </c>
      <c r="BK92" s="101" t="str">
        <f>IF(C92&gt;0,IF(COUNTIF('CATEGORY ID'!$K$124:$K$165, +VLOOKUP(C92,'STYLE NAMES'!$B:$AE,30,FALSE)) &gt; 0, +VLOOKUP(VLOOKUP(C92,'STYLE NAMES'!$B:$AE,30,FALSE),'CATEGORY ID'!K:M,2,FALSE),""),"")</f>
        <v/>
      </c>
      <c r="BR92" s="101" t="str" cm="1">
        <f t="array" ref="BR92">IF(C92&gt;0,_xlfn.TEXTJOIN(";", TRUE,_xlfn.UNIQUE(_xlfn._xlws.FILTER(BF92:BQ92,(BF92:BQ92&gt;0)),TRUE,FALSE)),"")&amp;";"&amp;BS92</f>
        <v>5;59;61;</v>
      </c>
      <c r="BU92" s="106">
        <f>IF(C92&gt;0,+VLOOKUP($C92,'STYLE NAMES'!$B:$AC,26,FALSE),"")</f>
        <v>79.900000000000006</v>
      </c>
      <c r="BV92" s="106">
        <f>IF(C92&gt;0,+VLOOKUP($C92,'STYLE NAMES'!$B:$AC,27,FALSE),"")</f>
        <v>4390</v>
      </c>
      <c r="BW92" s="106">
        <f>IF(C92&gt;0,+VLOOKUP($C92,'STYLE NAMES'!$B:$AC,28,FALSE),"")</f>
        <v>91.885000000000005</v>
      </c>
      <c r="BY92"/>
      <c r="BZ92" s="101">
        <v>99</v>
      </c>
      <c r="CA92" s="137">
        <f t="shared" si="7"/>
        <v>1</v>
      </c>
      <c r="CB92" s="137">
        <f>+VLOOKUP(C92,'[2]STYLES &amp; MODELS MATRIX'!$A:$G,7,FALSE)</f>
        <v>0</v>
      </c>
      <c r="CC92" s="137" t="str">
        <f>+VLOOKUP(C92,'[1]STYLES &amp; SIZE CHARTS'!$A:$H,8,FALSE)</f>
        <v>HP-RUGS1</v>
      </c>
      <c r="CD92" s="137"/>
      <c r="CE92" s="205"/>
      <c r="CF92" s="141"/>
    </row>
    <row r="93" spans="1:84" s="101" customFormat="1" ht="12" customHeight="1" x14ac:dyDescent="0.2">
      <c r="A93" s="102">
        <f t="shared" si="5"/>
        <v>8683711001379</v>
      </c>
      <c r="B93" s="101" t="s">
        <v>2275</v>
      </c>
      <c r="C93" s="101" t="s">
        <v>331</v>
      </c>
      <c r="D93" s="101" t="s">
        <v>332</v>
      </c>
      <c r="E93" s="203" t="s">
        <v>2277</v>
      </c>
      <c r="F93" s="101" t="s">
        <v>2248</v>
      </c>
      <c r="G93" s="101" t="str">
        <f>IF(C93&gt;0,+VLOOKUP($C93,'STYLE NAMES'!$B:$AC,4,FALSE),"")</f>
        <v>HORSE</v>
      </c>
      <c r="H93" s="101" t="str">
        <f>IF(C93&gt;0,+VLOOKUP($C93,'STYLE NAMES'!$B:$AC,5,FALSE),"")</f>
        <v>HORSE</v>
      </c>
      <c r="I93" s="101" t="str">
        <f>IF(C93&gt;0,+VLOOKUP($C93,'STYLE NAMES'!$B:$AC,6,FALSE),"")</f>
        <v>RUGS</v>
      </c>
      <c r="J93" s="101" t="str">
        <f>IF(C93&gt;0,+VLOOKUP($C93,'STYLE NAMES'!$B:$AC,7,FALSE),"")</f>
        <v>FULL</v>
      </c>
      <c r="K93" s="101" t="str">
        <f>IF(C93&gt;0,+VLOOKUP($C93,'STYLE NAMES'!$B:$AC,8,FALSE),"")</f>
        <v>EXERCISE / QUARTER SHEETS</v>
      </c>
      <c r="L93" s="101" t="str">
        <f>IF(E93&gt;0,+VLOOKUP($E93,'CODE GENERATOR'!$D:$T,3,FALSE),"")</f>
        <v>W</v>
      </c>
      <c r="M93" s="101" t="str">
        <f>IF(E93&gt;0,+VLOOKUP($E93,'CODE GENERATOR'!$D:$T,4,FALSE),"")</f>
        <v>FLEECE</v>
      </c>
      <c r="N93" s="101" t="str">
        <f>IF(E93&gt;0,+VLOOKUP($E93,'CODE GENERATOR'!$D:$T,6,FALSE),"")</f>
        <v>BORDEAUX</v>
      </c>
      <c r="O93" s="101" t="str">
        <f>IF(E93&gt;0,+VLOOKUP($E93,'CODE GENERATOR'!$D:$T,7,FALSE),"")</f>
        <v>GOLD</v>
      </c>
      <c r="P93" s="101" t="str">
        <f t="shared" si="6"/>
        <v>BORDEAUX/GOLD</v>
      </c>
      <c r="Q93" s="104" t="str">
        <f>IF(E93&gt;0,+VLOOKUP($E93,'CODE GENERATOR'!$D:$T,11,FALSE),"")</f>
        <v>H.RUGFL_EXS0007</v>
      </c>
      <c r="R93" s="104" t="str">
        <f>IF(E93&gt;0,+VLOOKUP($E93,'CODE GENERATOR'!$D:$T,12,FALSE),"")</f>
        <v>FLC0001BORGLD</v>
      </c>
      <c r="S93" s="104" t="str">
        <f>IF(E93&gt;0,+VLOOKUP($E93,'CODE GENERATOR'!$D:$T,13,FALSE),"")</f>
        <v>H.RUGFL_EXS0007_FLC0001BORGLD</v>
      </c>
      <c r="T93" s="104" t="str">
        <f t="shared" si="4"/>
        <v>H.RUGFL_EXS0007_FLC0001BORGLD_L</v>
      </c>
      <c r="U93" s="105">
        <v>8683711001379</v>
      </c>
      <c r="V93" s="107" t="str" cm="1">
        <f t="array" ref="V93">_xlfn.TEXTJOIN(";", TRUE, _xlfn.UNIQUE(_xlfn._xlws.FILTER(P$3:P$10029, C$3:C$10029=C93)))</f>
        <v>BLACK/GOLD;BORDEAUX/GOLD;PURPLE/GOLD;BLACK/ROSE GOLD;DARK GRAY/BLACK</v>
      </c>
      <c r="W93" s="107" t="str" cm="1">
        <f t="array" ref="W93">_xlfn.TEXTJOIN(";", TRUE, _xlfn.UNIQUE(_xlfn._xlws.FILTER(F$3:F$10029, C$3:C$10029=C93)))</f>
        <v>S;M;L;XL</v>
      </c>
      <c r="X93" s="101" t="str">
        <f>IF(E93&gt;0,+VLOOKUP($E93,'CODE GENERATOR'!$D:$AC,19,FALSE),0)</f>
        <v>2402_S01_34087</v>
      </c>
      <c r="Y93" s="101" t="str">
        <f>IF(E93&gt;0,+VLOOKUP($E93,'CODE GENERATOR'!$D:$AC,20,FALSE),0)</f>
        <v>2402_S01_34089</v>
      </c>
      <c r="Z93" s="101" t="str">
        <f>IF(E93&gt;0,+VLOOKUP($E93,'CODE GENERATOR'!$D:$AC,21,FALSE),0)</f>
        <v/>
      </c>
      <c r="AA93" s="101" t="str">
        <f>IF(E93&gt;0,+VLOOKUP($E93,'CODE GENERATOR'!$D:$AC,22,FALSE),0)</f>
        <v/>
      </c>
      <c r="AB93" s="101" t="str">
        <f>IF(E93&gt;0,+VLOOKUP($E93,'CODE GENERATOR'!$D:$AC,23,FALSE),0)</f>
        <v/>
      </c>
      <c r="AC93" s="101" t="str">
        <f>IF(E93&gt;0,+VLOOKUP($E93,'CODE GENERATOR'!$D:$AC,24,FALSE),0)</f>
        <v/>
      </c>
      <c r="AD93" s="101" t="str">
        <f>IF(E93&gt;0,+VLOOKUP($E93,'CODE GENERATOR'!$D:$AC,25,FALSE),0)</f>
        <v/>
      </c>
      <c r="AE93" s="101" t="str">
        <f>IF(E93&gt;0,+VLOOKUP($E93,'CODE GENERATOR'!$D:$AC,26,FALSE),0)</f>
        <v/>
      </c>
      <c r="AF93" s="149" t="str">
        <f>IF($C93&gt;0,$C93&amp;" "&amp;$P93&amp;" "&amp;+VLOOKUP($C93,'STYLE NAMES'!$B:$AC,10,FALSE),"""")</f>
        <v>FLEECE-X BORDEAUX/GOLD FLEECE EXERCISE SHEET</v>
      </c>
      <c r="AG93" s="101" t="str">
        <f>"Enjoy our "&amp;(AF93)&amp;"; "&amp;IF(C93&gt;0,+VLOOKUP($C93,'STYLE NAMES'!$B:$AC,11,FALSE),"")</f>
        <v>Enjoy our FLEECE-X BORDEAUX/GOLD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3" s="101" t="str">
        <f>IF(C93&gt;0,+VLOOKUP($C93,'STYLE NAMES'!$B:$AC,12,FALSE),"")</f>
        <v xml:space="preserve">*High density fleece fabric
*Custom design and pattern to sit prefectly on the horse during training
*Super soft hand feel
*Keeps warmer with respect to traditional standard density fleece blankets
Composition:
100% Polyester
</v>
      </c>
      <c r="AI93" s="101" t="str">
        <f>IF(C93&gt;0,+VLOOKUP($C93,'STYLE NAMES'!$B:$AC,13,FALSE),"")</f>
        <v>Machine Wash at 30°C
Mild process
Do not bleach
Do NOT Tumble Dry</v>
      </c>
      <c r="AJ93" s="149" t="str">
        <f>IF($C93&gt;0,$C93&amp;" "&amp;$P93&amp;" "&amp;+VLOOKUP($C93,'STYLE NAMES'!$B:$AC,14,FALSE),"""")</f>
        <v>FLEECE-X BORDEAUX/GOLD POLAR ÇALIŞMA BLANKETİ</v>
      </c>
      <c r="AK93" s="149" t="str">
        <f>"Cavalier SanMarco tarafından tasarlanan "&amp;(AJ93)&amp;"; "&amp;IF(C93&gt;0,+VLOOKUP($C93,'STYLE NAMES'!$B:$AC,15,FALSE),"")</f>
        <v>Cavalier SanMarco tarafından tasarlanan FLEECE-X BORDEAUX/GOLD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3" s="149" t="str">
        <f>IF(C93&gt;0,+VLOOKUP($C93,'STYLE NAMES'!$B:$AC,16,FALSE),"")</f>
        <v>*Yüksek denye polar kumaş
*Antrenman sırasında atın üstünde mükemmel bir şekilde durması için özel tasarım ve kalıp
*Süper yumuşak tuşe
*Geleneksel standart denye polar blanketlere göre daha sıcak tutar
Kompozisyon:
%100 Polyester</v>
      </c>
      <c r="AM93" s="149" t="str">
        <f>IF(C93&gt;0,+VLOOKUP($C93,'STYLE NAMES'!$B:$AC,17,FALSE),"")</f>
        <v>Makinede 30°C' de Yıkayın
Hassas Yıkama
Çamaşır suyu kullanmayın
Kurutma Makinesinde Kurutmayın</v>
      </c>
      <c r="AN93" s="149" t="str">
        <f>IF($C93&gt;0,$C93&amp;" "&amp;$P93&amp;" "&amp;+VLOOKUP($C93,'STYLE NAMES'!$B:$AC,18,FALSE),"""")</f>
        <v>FLEECE-X BORDEAUX/GOLD COPERTA DI PILE DA PASSEGGIO</v>
      </c>
      <c r="AO93" s="101" t="str">
        <f>"Disegnato da Cavalier SanMarco "&amp;(AN93)&amp;"; "&amp;IF(C93&gt;0,+VLOOKUP($C93,'STYLE NAMES'!$B:$AC,19,FALSE),"")</f>
        <v>Disegnato da Cavalier SanMarco FLEECE-X BORDEAUX/GOLD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3" s="101" t="str">
        <f>IF(C93&gt;0,+VLOOKUP($C93,'STYLE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3" s="101" t="str">
        <f>IF(C93&gt;0,+VLOOKUP($C93,'STYLE NAMES'!$B:$AC,21,FALSE),"")</f>
        <v>Lavare in lavatrice a 30°C Ciclo delicato 
Non candeggiare 
Non asciugare in asciugatrice</v>
      </c>
      <c r="AR93" s="101">
        <f>IF(D93&gt;0,+VLOOKUP($C93,'STYLE NAMES'!$B:$AC,22,FALSE),"")</f>
        <v>0</v>
      </c>
      <c r="AS93" s="101">
        <f>IF(E93&gt;0,+VLOOKUP($C93,'STYLE NAMES'!$B:$AC,23,FALSE),"")</f>
        <v>0</v>
      </c>
      <c r="AT93" s="101">
        <f>IF(F93&gt;0,+VLOOKUP($C93,'STYLE NAMES'!$B:$AC,24,FALSE),"")</f>
        <v>0</v>
      </c>
      <c r="AU93" s="101">
        <f>IF(G93&gt;0,+VLOOKUP($C93,'STYLE NAMES'!$B:$AC,25,FALSE),"")</f>
        <v>0</v>
      </c>
      <c r="AV93" s="101">
        <f>+VLOOKUP($S93,'CODE GENERATOR'!$P:$AM,15,FALSE)</f>
        <v>0</v>
      </c>
      <c r="AW93" s="101">
        <f>+VLOOKUP($S93,'CODE GENERATOR'!$P:$AM,16,FALSE)</f>
        <v>0</v>
      </c>
      <c r="AX93" s="101">
        <f>+VLOOKUP($S93,'CODE GENERATOR'!$P:$AM,17,FALSE)</f>
        <v>0</v>
      </c>
      <c r="AY93" s="101">
        <f>+VLOOKUP($S93,'CODE GENERATOR'!$P:$AM,18,FALSE)</f>
        <v>0</v>
      </c>
      <c r="AZ93" s="101">
        <f>+VLOOKUP($S93,'CODE GENERATOR'!$P:$AM,19,FALSE)</f>
        <v>0</v>
      </c>
      <c r="BA93" s="101">
        <f>+VLOOKUP($S93,'CODE GENERATOR'!$P:$AM,20,FALSE)</f>
        <v>0</v>
      </c>
      <c r="BB93" s="101">
        <f>+VLOOKUP($S93,'CODE GENERATOR'!$P:$AM,21,FALSE)</f>
        <v>0</v>
      </c>
      <c r="BC93" s="101">
        <f>+VLOOKUP($S93,'CODE GENERATOR'!$P:$AM,22,FALSE)</f>
        <v>0</v>
      </c>
      <c r="BD93" s="101">
        <f>+VLOOKUP($S93,'CODE GENERATOR'!$P:$AM,23,FALSE)</f>
        <v>0</v>
      </c>
      <c r="BE93" s="101">
        <f>+VLOOKUP($S93,'CODE GENERATOR'!$P:$AM,24,FALSE)</f>
        <v>0</v>
      </c>
      <c r="BF93" s="101">
        <f>IF(C93&gt;0,+VLOOKUP(G93,'CATEGORY ID'!$A$1:$L$118,3,FALSE),"")</f>
        <v>5</v>
      </c>
      <c r="BG93" s="101">
        <f>IF(C93&gt;0,+VLOOKUP(H93,'CATEGORY ID'!$D$1:$L$118,3,FALSE),"")</f>
        <v>5</v>
      </c>
      <c r="BH93" s="101">
        <f>IF(C93&gt;0,+VLOOKUP((+H93&amp;I93),'CATEGORY ID'!$H$1:$I$121,2,FALSE),"")</f>
        <v>59</v>
      </c>
      <c r="BJ93" s="101">
        <f>IF(C93&gt;0,IF(COUNTIF('CATEGORY ID'!$K$1:$K$121,+H93&amp;K93) &gt; 0, +VLOOKUP(+H93&amp;K93,'CATEGORY ID'!$K$1:$L$121,2,FALSE),""),"")</f>
        <v>61</v>
      </c>
      <c r="BK93" s="101" t="str">
        <f>IF(C93&gt;0,IF(COUNTIF('CATEGORY ID'!$K$124:$K$165, +VLOOKUP(C93,'STYLE NAMES'!$B:$AE,30,FALSE)) &gt; 0, +VLOOKUP(VLOOKUP(C93,'STYLE NAMES'!$B:$AE,30,FALSE),'CATEGORY ID'!K:M,2,FALSE),""),"")</f>
        <v/>
      </c>
      <c r="BR93" s="101" t="str" cm="1">
        <f t="array" ref="BR93">IF(C93&gt;0,_xlfn.TEXTJOIN(";", TRUE,_xlfn.UNIQUE(_xlfn._xlws.FILTER(BF93:BQ93,(BF93:BQ93&gt;0)),TRUE,FALSE)),"")&amp;";"&amp;BS93</f>
        <v>5;59;61;</v>
      </c>
      <c r="BU93" s="106">
        <f>IF(C93&gt;0,+VLOOKUP($C93,'STYLE NAMES'!$B:$AC,26,FALSE),"")</f>
        <v>79.900000000000006</v>
      </c>
      <c r="BV93" s="106">
        <f>IF(C93&gt;0,+VLOOKUP($C93,'STYLE NAMES'!$B:$AC,27,FALSE),"")</f>
        <v>4390</v>
      </c>
      <c r="BW93" s="106">
        <f>IF(C93&gt;0,+VLOOKUP($C93,'STYLE NAMES'!$B:$AC,28,FALSE),"")</f>
        <v>91.885000000000005</v>
      </c>
      <c r="BY93"/>
      <c r="BZ93" s="101">
        <v>99</v>
      </c>
      <c r="CA93" s="137">
        <f t="shared" si="7"/>
        <v>1</v>
      </c>
      <c r="CB93" s="137">
        <f>+VLOOKUP(C93,'[2]STYLES &amp; MODELS MATRIX'!$A:$G,7,FALSE)</f>
        <v>0</v>
      </c>
      <c r="CC93" s="137" t="str">
        <f>+VLOOKUP(C93,'[1]STYLES &amp; SIZE CHARTS'!$A:$H,8,FALSE)</f>
        <v>HP-RUGS1</v>
      </c>
      <c r="CD93" s="137"/>
      <c r="CE93" s="205"/>
      <c r="CF93" s="141"/>
    </row>
    <row r="94" spans="1:84" s="101" customFormat="1" ht="12" customHeight="1" x14ac:dyDescent="0.2">
      <c r="A94" s="102">
        <f t="shared" si="5"/>
        <v>8683711001386</v>
      </c>
      <c r="B94" s="101" t="s">
        <v>2275</v>
      </c>
      <c r="C94" s="101" t="s">
        <v>331</v>
      </c>
      <c r="D94" s="101" t="s">
        <v>332</v>
      </c>
      <c r="E94" s="203" t="s">
        <v>2277</v>
      </c>
      <c r="F94" s="101" t="s">
        <v>2249</v>
      </c>
      <c r="G94" s="101" t="str">
        <f>IF(C94&gt;0,+VLOOKUP($C94,'STYLE NAMES'!$B:$AC,4,FALSE),"")</f>
        <v>HORSE</v>
      </c>
      <c r="H94" s="101" t="str">
        <f>IF(C94&gt;0,+VLOOKUP($C94,'STYLE NAMES'!$B:$AC,5,FALSE),"")</f>
        <v>HORSE</v>
      </c>
      <c r="I94" s="101" t="str">
        <f>IF(C94&gt;0,+VLOOKUP($C94,'STYLE NAMES'!$B:$AC,6,FALSE),"")</f>
        <v>RUGS</v>
      </c>
      <c r="J94" s="101" t="str">
        <f>IF(C94&gt;0,+VLOOKUP($C94,'STYLE NAMES'!$B:$AC,7,FALSE),"")</f>
        <v>FULL</v>
      </c>
      <c r="K94" s="101" t="str">
        <f>IF(C94&gt;0,+VLOOKUP($C94,'STYLE NAMES'!$B:$AC,8,FALSE),"")</f>
        <v>EXERCISE / QUARTER SHEETS</v>
      </c>
      <c r="L94" s="101" t="str">
        <f>IF(E94&gt;0,+VLOOKUP($E94,'CODE GENERATOR'!$D:$T,3,FALSE),"")</f>
        <v>W</v>
      </c>
      <c r="M94" s="101" t="str">
        <f>IF(E94&gt;0,+VLOOKUP($E94,'CODE GENERATOR'!$D:$T,4,FALSE),"")</f>
        <v>FLEECE</v>
      </c>
      <c r="N94" s="101" t="str">
        <f>IF(E94&gt;0,+VLOOKUP($E94,'CODE GENERATOR'!$D:$T,6,FALSE),"")</f>
        <v>BORDEAUX</v>
      </c>
      <c r="O94" s="101" t="str">
        <f>IF(E94&gt;0,+VLOOKUP($E94,'CODE GENERATOR'!$D:$T,7,FALSE),"")</f>
        <v>GOLD</v>
      </c>
      <c r="P94" s="101" t="str">
        <f t="shared" si="6"/>
        <v>BORDEAUX/GOLD</v>
      </c>
      <c r="Q94" s="104" t="str">
        <f>IF(E94&gt;0,+VLOOKUP($E94,'CODE GENERATOR'!$D:$T,11,FALSE),"")</f>
        <v>H.RUGFL_EXS0007</v>
      </c>
      <c r="R94" s="104" t="str">
        <f>IF(E94&gt;0,+VLOOKUP($E94,'CODE GENERATOR'!$D:$T,12,FALSE),"")</f>
        <v>FLC0001BORGLD</v>
      </c>
      <c r="S94" s="104" t="str">
        <f>IF(E94&gt;0,+VLOOKUP($E94,'CODE GENERATOR'!$D:$T,13,FALSE),"")</f>
        <v>H.RUGFL_EXS0007_FLC0001BORGLD</v>
      </c>
      <c r="T94" s="104" t="str">
        <f t="shared" si="4"/>
        <v>H.RUGFL_EXS0007_FLC0001BORGLD_XL</v>
      </c>
      <c r="U94" s="105">
        <v>8683711001386</v>
      </c>
      <c r="V94" s="107" t="str" cm="1">
        <f t="array" ref="V94">_xlfn.TEXTJOIN(";", TRUE, _xlfn.UNIQUE(_xlfn._xlws.FILTER(P$3:P$10029, C$3:C$10029=C94)))</f>
        <v>BLACK/GOLD;BORDEAUX/GOLD;PURPLE/GOLD;BLACK/ROSE GOLD;DARK GRAY/BLACK</v>
      </c>
      <c r="W94" s="107" t="str" cm="1">
        <f t="array" ref="W94">_xlfn.TEXTJOIN(";", TRUE, _xlfn.UNIQUE(_xlfn._xlws.FILTER(F$3:F$10029, C$3:C$10029=C94)))</f>
        <v>S;M;L;XL</v>
      </c>
      <c r="X94" s="101" t="str">
        <f>IF(E94&gt;0,+VLOOKUP($E94,'CODE GENERATOR'!$D:$AC,19,FALSE),0)</f>
        <v>2402_S01_34087</v>
      </c>
      <c r="Y94" s="101" t="str">
        <f>IF(E94&gt;0,+VLOOKUP($E94,'CODE GENERATOR'!$D:$AC,20,FALSE),0)</f>
        <v>2402_S01_34089</v>
      </c>
      <c r="Z94" s="101" t="str">
        <f>IF(E94&gt;0,+VLOOKUP($E94,'CODE GENERATOR'!$D:$AC,21,FALSE),0)</f>
        <v/>
      </c>
      <c r="AA94" s="101" t="str">
        <f>IF(E94&gt;0,+VLOOKUP($E94,'CODE GENERATOR'!$D:$AC,22,FALSE),0)</f>
        <v/>
      </c>
      <c r="AB94" s="101" t="str">
        <f>IF(E94&gt;0,+VLOOKUP($E94,'CODE GENERATOR'!$D:$AC,23,FALSE),0)</f>
        <v/>
      </c>
      <c r="AC94" s="101" t="str">
        <f>IF(E94&gt;0,+VLOOKUP($E94,'CODE GENERATOR'!$D:$AC,24,FALSE),0)</f>
        <v/>
      </c>
      <c r="AD94" s="101" t="str">
        <f>IF(E94&gt;0,+VLOOKUP($E94,'CODE GENERATOR'!$D:$AC,25,FALSE),0)</f>
        <v/>
      </c>
      <c r="AE94" s="101" t="str">
        <f>IF(E94&gt;0,+VLOOKUP($E94,'CODE GENERATOR'!$D:$AC,26,FALSE),0)</f>
        <v/>
      </c>
      <c r="AF94" s="149" t="str">
        <f>IF($C94&gt;0,$C94&amp;" "&amp;$P94&amp;" "&amp;+VLOOKUP($C94,'STYLE NAMES'!$B:$AC,10,FALSE),"""")</f>
        <v>FLEECE-X BORDEAUX/GOLD FLEECE EXERCISE SHEET</v>
      </c>
      <c r="AG94" s="101" t="str">
        <f>"Enjoy our "&amp;(AF94)&amp;"; "&amp;IF(C94&gt;0,+VLOOKUP($C94,'STYLE NAMES'!$B:$AC,11,FALSE),"")</f>
        <v>Enjoy our FLEECE-X BORDEAUX/GOLD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4" s="101" t="str">
        <f>IF(C94&gt;0,+VLOOKUP($C94,'STYLE NAMES'!$B:$AC,12,FALSE),"")</f>
        <v xml:space="preserve">*High density fleece fabric
*Custom design and pattern to sit prefectly on the horse during training
*Super soft hand feel
*Keeps warmer with respect to traditional standard density fleece blankets
Composition:
100% Polyester
</v>
      </c>
      <c r="AI94" s="101" t="str">
        <f>IF(C94&gt;0,+VLOOKUP($C94,'STYLE NAMES'!$B:$AC,13,FALSE),"")</f>
        <v>Machine Wash at 30°C
Mild process
Do not bleach
Do NOT Tumble Dry</v>
      </c>
      <c r="AJ94" s="149" t="str">
        <f>IF($C94&gt;0,$C94&amp;" "&amp;$P94&amp;" "&amp;+VLOOKUP($C94,'STYLE NAMES'!$B:$AC,14,FALSE),"""")</f>
        <v>FLEECE-X BORDEAUX/GOLD POLAR ÇALIŞMA BLANKETİ</v>
      </c>
      <c r="AK94" s="149" t="str">
        <f>"Cavalier SanMarco tarafından tasarlanan "&amp;(AJ94)&amp;"; "&amp;IF(C94&gt;0,+VLOOKUP($C94,'STYLE NAMES'!$B:$AC,15,FALSE),"")</f>
        <v>Cavalier SanMarco tarafından tasarlanan FLEECE-X BORDEAUX/GOLD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4" s="149" t="str">
        <f>IF(C94&gt;0,+VLOOKUP($C94,'STYLE NAMES'!$B:$AC,16,FALSE),"")</f>
        <v>*Yüksek denye polar kumaş
*Antrenman sırasında atın üstünde mükemmel bir şekilde durması için özel tasarım ve kalıp
*Süper yumuşak tuşe
*Geleneksel standart denye polar blanketlere göre daha sıcak tutar
Kompozisyon:
%100 Polyester</v>
      </c>
      <c r="AM94" s="149" t="str">
        <f>IF(C94&gt;0,+VLOOKUP($C94,'STYLE NAMES'!$B:$AC,17,FALSE),"")</f>
        <v>Makinede 30°C' de Yıkayın
Hassas Yıkama
Çamaşır suyu kullanmayın
Kurutma Makinesinde Kurutmayın</v>
      </c>
      <c r="AN94" s="149" t="str">
        <f>IF($C94&gt;0,$C94&amp;" "&amp;$P94&amp;" "&amp;+VLOOKUP($C94,'STYLE NAMES'!$B:$AC,18,FALSE),"""")</f>
        <v>FLEECE-X BORDEAUX/GOLD COPERTA DI PILE DA PASSEGGIO</v>
      </c>
      <c r="AO94" s="101" t="str">
        <f>"Disegnato da Cavalier SanMarco "&amp;(AN94)&amp;"; "&amp;IF(C94&gt;0,+VLOOKUP($C94,'STYLE NAMES'!$B:$AC,19,FALSE),"")</f>
        <v>Disegnato da Cavalier SanMarco FLEECE-X BORDEAUX/GOLD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4" s="101" t="str">
        <f>IF(C94&gt;0,+VLOOKUP($C94,'STYLE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4" s="101" t="str">
        <f>IF(C94&gt;0,+VLOOKUP($C94,'STYLE NAMES'!$B:$AC,21,FALSE),"")</f>
        <v>Lavare in lavatrice a 30°C Ciclo delicato 
Non candeggiare 
Non asciugare in asciugatrice</v>
      </c>
      <c r="AR94" s="101">
        <f>IF(D94&gt;0,+VLOOKUP($C94,'STYLE NAMES'!$B:$AC,22,FALSE),"")</f>
        <v>0</v>
      </c>
      <c r="AS94" s="101">
        <f>IF(E94&gt;0,+VLOOKUP($C94,'STYLE NAMES'!$B:$AC,23,FALSE),"")</f>
        <v>0</v>
      </c>
      <c r="AT94" s="101">
        <f>IF(F94&gt;0,+VLOOKUP($C94,'STYLE NAMES'!$B:$AC,24,FALSE),"")</f>
        <v>0</v>
      </c>
      <c r="AU94" s="101">
        <f>IF(G94&gt;0,+VLOOKUP($C94,'STYLE NAMES'!$B:$AC,25,FALSE),"")</f>
        <v>0</v>
      </c>
      <c r="AV94" s="101">
        <f>+VLOOKUP($S94,'CODE GENERATOR'!$P:$AM,15,FALSE)</f>
        <v>0</v>
      </c>
      <c r="AW94" s="101">
        <f>+VLOOKUP($S94,'CODE GENERATOR'!$P:$AM,16,FALSE)</f>
        <v>0</v>
      </c>
      <c r="AX94" s="101">
        <f>+VLOOKUP($S94,'CODE GENERATOR'!$P:$AM,17,FALSE)</f>
        <v>0</v>
      </c>
      <c r="AY94" s="101">
        <f>+VLOOKUP($S94,'CODE GENERATOR'!$P:$AM,18,FALSE)</f>
        <v>0</v>
      </c>
      <c r="AZ94" s="101">
        <f>+VLOOKUP($S94,'CODE GENERATOR'!$P:$AM,19,FALSE)</f>
        <v>0</v>
      </c>
      <c r="BA94" s="101">
        <f>+VLOOKUP($S94,'CODE GENERATOR'!$P:$AM,20,FALSE)</f>
        <v>0</v>
      </c>
      <c r="BB94" s="101">
        <f>+VLOOKUP($S94,'CODE GENERATOR'!$P:$AM,21,FALSE)</f>
        <v>0</v>
      </c>
      <c r="BC94" s="101">
        <f>+VLOOKUP($S94,'CODE GENERATOR'!$P:$AM,22,FALSE)</f>
        <v>0</v>
      </c>
      <c r="BD94" s="101">
        <f>+VLOOKUP($S94,'CODE GENERATOR'!$P:$AM,23,FALSE)</f>
        <v>0</v>
      </c>
      <c r="BE94" s="101">
        <f>+VLOOKUP($S94,'CODE GENERATOR'!$P:$AM,24,FALSE)</f>
        <v>0</v>
      </c>
      <c r="BF94" s="101">
        <f>IF(C94&gt;0,+VLOOKUP(G94,'CATEGORY ID'!$A$1:$L$118,3,FALSE),"")</f>
        <v>5</v>
      </c>
      <c r="BG94" s="101">
        <f>IF(C94&gt;0,+VLOOKUP(H94,'CATEGORY ID'!$D$1:$L$118,3,FALSE),"")</f>
        <v>5</v>
      </c>
      <c r="BH94" s="101">
        <f>IF(C94&gt;0,+VLOOKUP((+H94&amp;I94),'CATEGORY ID'!$H$1:$I$121,2,FALSE),"")</f>
        <v>59</v>
      </c>
      <c r="BJ94" s="101">
        <f>IF(C94&gt;0,IF(COUNTIF('CATEGORY ID'!$K$1:$K$121,+H94&amp;K94) &gt; 0, +VLOOKUP(+H94&amp;K94,'CATEGORY ID'!$K$1:$L$121,2,FALSE),""),"")</f>
        <v>61</v>
      </c>
      <c r="BK94" s="101" t="str">
        <f>IF(C94&gt;0,IF(COUNTIF('CATEGORY ID'!$K$124:$K$165, +VLOOKUP(C94,'STYLE NAMES'!$B:$AE,30,FALSE)) &gt; 0, +VLOOKUP(VLOOKUP(C94,'STYLE NAMES'!$B:$AE,30,FALSE),'CATEGORY ID'!K:M,2,FALSE),""),"")</f>
        <v/>
      </c>
      <c r="BR94" s="101" t="str" cm="1">
        <f t="array" ref="BR94">IF(C94&gt;0,_xlfn.TEXTJOIN(";", TRUE,_xlfn.UNIQUE(_xlfn._xlws.FILTER(BF94:BQ94,(BF94:BQ94&gt;0)),TRUE,FALSE)),"")&amp;";"&amp;BS94</f>
        <v>5;59;61;</v>
      </c>
      <c r="BU94" s="106">
        <f>IF(C94&gt;0,+VLOOKUP($C94,'STYLE NAMES'!$B:$AC,26,FALSE),"")</f>
        <v>79.900000000000006</v>
      </c>
      <c r="BV94" s="106">
        <f>IF(C94&gt;0,+VLOOKUP($C94,'STYLE NAMES'!$B:$AC,27,FALSE),"")</f>
        <v>4390</v>
      </c>
      <c r="BW94" s="106">
        <f>IF(C94&gt;0,+VLOOKUP($C94,'STYLE NAMES'!$B:$AC,28,FALSE),"")</f>
        <v>91.885000000000005</v>
      </c>
      <c r="BY94"/>
      <c r="BZ94" s="101">
        <v>99</v>
      </c>
      <c r="CA94" s="137">
        <f t="shared" si="7"/>
        <v>1</v>
      </c>
      <c r="CB94" s="137">
        <f>+VLOOKUP(C94,'[2]STYLES &amp; MODELS MATRIX'!$A:$G,7,FALSE)</f>
        <v>0</v>
      </c>
      <c r="CC94" s="137" t="str">
        <f>+VLOOKUP(C94,'[1]STYLES &amp; SIZE CHARTS'!$A:$H,8,FALSE)</f>
        <v>HP-RUGS1</v>
      </c>
      <c r="CD94" s="137"/>
      <c r="CE94" s="205"/>
      <c r="CF94" s="141"/>
    </row>
    <row r="95" spans="1:84" s="101" customFormat="1" ht="12" customHeight="1" x14ac:dyDescent="0.2">
      <c r="A95" s="102">
        <f t="shared" si="5"/>
        <v>8683711001416</v>
      </c>
      <c r="B95" s="101" t="s">
        <v>2275</v>
      </c>
      <c r="C95" s="101" t="s">
        <v>331</v>
      </c>
      <c r="D95" s="101" t="s">
        <v>332</v>
      </c>
      <c r="E95" s="203" t="s">
        <v>2278</v>
      </c>
      <c r="F95" s="101" t="s">
        <v>785</v>
      </c>
      <c r="G95" s="101" t="str">
        <f>IF(C95&gt;0,+VLOOKUP($C95,'STYLE NAMES'!$B:$AC,4,FALSE),"")</f>
        <v>HORSE</v>
      </c>
      <c r="H95" s="101" t="str">
        <f>IF(C95&gt;0,+VLOOKUP($C95,'STYLE NAMES'!$B:$AC,5,FALSE),"")</f>
        <v>HORSE</v>
      </c>
      <c r="I95" s="101" t="str">
        <f>IF(C95&gt;0,+VLOOKUP($C95,'STYLE NAMES'!$B:$AC,6,FALSE),"")</f>
        <v>RUGS</v>
      </c>
      <c r="J95" s="101" t="str">
        <f>IF(C95&gt;0,+VLOOKUP($C95,'STYLE NAMES'!$B:$AC,7,FALSE),"")</f>
        <v>FULL</v>
      </c>
      <c r="K95" s="101" t="str">
        <f>IF(C95&gt;0,+VLOOKUP($C95,'STYLE NAMES'!$B:$AC,8,FALSE),"")</f>
        <v>EXERCISE / QUARTER SHEETS</v>
      </c>
      <c r="L95" s="101" t="str">
        <f>IF(E95&gt;0,+VLOOKUP($E95,'CODE GENERATOR'!$D:$T,3,FALSE),"")</f>
        <v>W</v>
      </c>
      <c r="M95" s="101" t="str">
        <f>IF(E95&gt;0,+VLOOKUP($E95,'CODE GENERATOR'!$D:$T,4,FALSE),"")</f>
        <v>FLEECE</v>
      </c>
      <c r="N95" s="101" t="str">
        <f>IF(E95&gt;0,+VLOOKUP($E95,'CODE GENERATOR'!$D:$T,6,FALSE),"")</f>
        <v>PURPLE</v>
      </c>
      <c r="O95" s="101" t="str">
        <f>IF(E95&gt;0,+VLOOKUP($E95,'CODE GENERATOR'!$D:$T,7,FALSE),"")</f>
        <v>GOLD</v>
      </c>
      <c r="P95" s="101" t="str">
        <f t="shared" si="6"/>
        <v>PURPLE/GOLD</v>
      </c>
      <c r="Q95" s="104" t="str">
        <f>IF(E95&gt;0,+VLOOKUP($E95,'CODE GENERATOR'!$D:$T,11,FALSE),"")</f>
        <v>H.RUGFL_EXS0007</v>
      </c>
      <c r="R95" s="104" t="str">
        <f>IF(E95&gt;0,+VLOOKUP($E95,'CODE GENERATOR'!$D:$T,12,FALSE),"")</f>
        <v>FLC0001PURGLD</v>
      </c>
      <c r="S95" s="104" t="str">
        <f>IF(E95&gt;0,+VLOOKUP($E95,'CODE GENERATOR'!$D:$T,13,FALSE),"")</f>
        <v>H.RUGFL_EXS0007_FLC0001PURGLD</v>
      </c>
      <c r="T95" s="104" t="str">
        <f t="shared" si="4"/>
        <v>H.RUGFL_EXS0007_FLC0001PURGLD_S</v>
      </c>
      <c r="U95" s="105">
        <v>8683711001416</v>
      </c>
      <c r="V95" s="107" t="str" cm="1">
        <f t="array" ref="V95">_xlfn.TEXTJOIN(";", TRUE, _xlfn.UNIQUE(_xlfn._xlws.FILTER(P$3:P$10029, C$3:C$10029=C95)))</f>
        <v>BLACK/GOLD;BORDEAUX/GOLD;PURPLE/GOLD;BLACK/ROSE GOLD;DARK GRAY/BLACK</v>
      </c>
      <c r="W95" s="107" t="str" cm="1">
        <f t="array" ref="W95">_xlfn.TEXTJOIN(";", TRUE, _xlfn.UNIQUE(_xlfn._xlws.FILTER(F$3:F$10029, C$3:C$10029=C95)))</f>
        <v>S;M;L;XL</v>
      </c>
      <c r="X95" s="101" t="str">
        <f>IF(E95&gt;0,+VLOOKUP($E95,'CODE GENERATOR'!$D:$AC,19,FALSE),0)</f>
        <v>2402_S01_34092</v>
      </c>
      <c r="Y95" s="101" t="str">
        <f>IF(E95&gt;0,+VLOOKUP($E95,'CODE GENERATOR'!$D:$AC,20,FALSE),0)</f>
        <v>2402_S01_34093</v>
      </c>
      <c r="Z95" s="101" t="str">
        <f>IF(E95&gt;0,+VLOOKUP($E95,'CODE GENERATOR'!$D:$AC,21,FALSE),0)</f>
        <v/>
      </c>
      <c r="AA95" s="101" t="str">
        <f>IF(E95&gt;0,+VLOOKUP($E95,'CODE GENERATOR'!$D:$AC,22,FALSE),0)</f>
        <v/>
      </c>
      <c r="AB95" s="101" t="str">
        <f>IF(E95&gt;0,+VLOOKUP($E95,'CODE GENERATOR'!$D:$AC,23,FALSE),0)</f>
        <v/>
      </c>
      <c r="AC95" s="101" t="str">
        <f>IF(E95&gt;0,+VLOOKUP($E95,'CODE GENERATOR'!$D:$AC,24,FALSE),0)</f>
        <v/>
      </c>
      <c r="AD95" s="101" t="str">
        <f>IF(E95&gt;0,+VLOOKUP($E95,'CODE GENERATOR'!$D:$AC,25,FALSE),0)</f>
        <v/>
      </c>
      <c r="AE95" s="101" t="str">
        <f>IF(E95&gt;0,+VLOOKUP($E95,'CODE GENERATOR'!$D:$AC,26,FALSE),0)</f>
        <v/>
      </c>
      <c r="AF95" s="149" t="str">
        <f>IF($C95&gt;0,$C95&amp;" "&amp;$P95&amp;" "&amp;+VLOOKUP($C95,'STYLE NAMES'!$B:$AC,10,FALSE),"""")</f>
        <v>FLEECE-X PURPLE/GOLD FLEECE EXERCISE SHEET</v>
      </c>
      <c r="AG95" s="101" t="str">
        <f>"Enjoy our "&amp;(AF95)&amp;"; "&amp;IF(C95&gt;0,+VLOOKUP($C95,'STYLE NAMES'!$B:$AC,11,FALSE),"")</f>
        <v>Enjoy our FLEECE-X PURPLE/GOLD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5" s="101" t="str">
        <f>IF(C95&gt;0,+VLOOKUP($C95,'STYLE NAMES'!$B:$AC,12,FALSE),"")</f>
        <v xml:space="preserve">*High density fleece fabric
*Custom design and pattern to sit prefectly on the horse during training
*Super soft hand feel
*Keeps warmer with respect to traditional standard density fleece blankets
Composition:
100% Polyester
</v>
      </c>
      <c r="AI95" s="101" t="str">
        <f>IF(C95&gt;0,+VLOOKUP($C95,'STYLE NAMES'!$B:$AC,13,FALSE),"")</f>
        <v>Machine Wash at 30°C
Mild process
Do not bleach
Do NOT Tumble Dry</v>
      </c>
      <c r="AJ95" s="149" t="str">
        <f>IF($C95&gt;0,$C95&amp;" "&amp;$P95&amp;" "&amp;+VLOOKUP($C95,'STYLE NAMES'!$B:$AC,14,FALSE),"""")</f>
        <v>FLEECE-X PURPLE/GOLD POLAR ÇALIŞMA BLANKETİ</v>
      </c>
      <c r="AK95" s="149" t="str">
        <f>"Cavalier SanMarco tarafından tasarlanan "&amp;(AJ95)&amp;"; "&amp;IF(C95&gt;0,+VLOOKUP($C95,'STYLE NAMES'!$B:$AC,15,FALSE),"")</f>
        <v>Cavalier SanMarco tarafından tasarlanan FLEECE-X PURPLE/GOLD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5" s="149" t="str">
        <f>IF(C95&gt;0,+VLOOKUP($C95,'STYLE NAMES'!$B:$AC,16,FALSE),"")</f>
        <v>*Yüksek denye polar kumaş
*Antrenman sırasında atın üstünde mükemmel bir şekilde durması için özel tasarım ve kalıp
*Süper yumuşak tuşe
*Geleneksel standart denye polar blanketlere göre daha sıcak tutar
Kompozisyon:
%100 Polyester</v>
      </c>
      <c r="AM95" s="149" t="str">
        <f>IF(C95&gt;0,+VLOOKUP($C95,'STYLE NAMES'!$B:$AC,17,FALSE),"")</f>
        <v>Makinede 30°C' de Yıkayın
Hassas Yıkama
Çamaşır suyu kullanmayın
Kurutma Makinesinde Kurutmayın</v>
      </c>
      <c r="AN95" s="149" t="str">
        <f>IF($C95&gt;0,$C95&amp;" "&amp;$P95&amp;" "&amp;+VLOOKUP($C95,'STYLE NAMES'!$B:$AC,18,FALSE),"""")</f>
        <v>FLEECE-X PURPLE/GOLD COPERTA DI PILE DA PASSEGGIO</v>
      </c>
      <c r="AO95" s="101" t="str">
        <f>"Disegnato da Cavalier SanMarco "&amp;(AN95)&amp;"; "&amp;IF(C95&gt;0,+VLOOKUP($C95,'STYLE NAMES'!$B:$AC,19,FALSE),"")</f>
        <v>Disegnato da Cavalier SanMarco FLEECE-X PURPLE/GOLD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5" s="101" t="str">
        <f>IF(C95&gt;0,+VLOOKUP($C95,'STYLE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5" s="101" t="str">
        <f>IF(C95&gt;0,+VLOOKUP($C95,'STYLE NAMES'!$B:$AC,21,FALSE),"")</f>
        <v>Lavare in lavatrice a 30°C Ciclo delicato 
Non candeggiare 
Non asciugare in asciugatrice</v>
      </c>
      <c r="AR95" s="101">
        <f>IF(D95&gt;0,+VLOOKUP($C95,'STYLE NAMES'!$B:$AC,22,FALSE),"")</f>
        <v>0</v>
      </c>
      <c r="AS95" s="101">
        <f>IF(E95&gt;0,+VLOOKUP($C95,'STYLE NAMES'!$B:$AC,23,FALSE),"")</f>
        <v>0</v>
      </c>
      <c r="AT95" s="101">
        <f>IF(F95&gt;0,+VLOOKUP($C95,'STYLE NAMES'!$B:$AC,24,FALSE),"")</f>
        <v>0</v>
      </c>
      <c r="AU95" s="101">
        <f>IF(G95&gt;0,+VLOOKUP($C95,'STYLE NAMES'!$B:$AC,25,FALSE),"")</f>
        <v>0</v>
      </c>
      <c r="AV95" s="101">
        <f>+VLOOKUP($S95,'CODE GENERATOR'!$P:$AM,15,FALSE)</f>
        <v>0</v>
      </c>
      <c r="AW95" s="101">
        <f>+VLOOKUP($S95,'CODE GENERATOR'!$P:$AM,16,FALSE)</f>
        <v>0</v>
      </c>
      <c r="AX95" s="101">
        <f>+VLOOKUP($S95,'CODE GENERATOR'!$P:$AM,17,FALSE)</f>
        <v>0</v>
      </c>
      <c r="AY95" s="101">
        <f>+VLOOKUP($S95,'CODE GENERATOR'!$P:$AM,18,FALSE)</f>
        <v>0</v>
      </c>
      <c r="AZ95" s="101">
        <f>+VLOOKUP($S95,'CODE GENERATOR'!$P:$AM,19,FALSE)</f>
        <v>0</v>
      </c>
      <c r="BA95" s="101">
        <f>+VLOOKUP($S95,'CODE GENERATOR'!$P:$AM,20,FALSE)</f>
        <v>0</v>
      </c>
      <c r="BB95" s="101">
        <f>+VLOOKUP($S95,'CODE GENERATOR'!$P:$AM,21,FALSE)</f>
        <v>0</v>
      </c>
      <c r="BC95" s="101">
        <f>+VLOOKUP($S95,'CODE GENERATOR'!$P:$AM,22,FALSE)</f>
        <v>0</v>
      </c>
      <c r="BD95" s="101">
        <f>+VLOOKUP($S95,'CODE GENERATOR'!$P:$AM,23,FALSE)</f>
        <v>0</v>
      </c>
      <c r="BE95" s="101">
        <f>+VLOOKUP($S95,'CODE GENERATOR'!$P:$AM,24,FALSE)</f>
        <v>0</v>
      </c>
      <c r="BF95" s="101">
        <f>IF(C95&gt;0,+VLOOKUP(G95,'CATEGORY ID'!$A$1:$L$118,3,FALSE),"")</f>
        <v>5</v>
      </c>
      <c r="BG95" s="101">
        <f>IF(C95&gt;0,+VLOOKUP(H95,'CATEGORY ID'!$D$1:$L$118,3,FALSE),"")</f>
        <v>5</v>
      </c>
      <c r="BH95" s="101">
        <f>IF(C95&gt;0,+VLOOKUP((+H95&amp;I95),'CATEGORY ID'!$H$1:$I$121,2,FALSE),"")</f>
        <v>59</v>
      </c>
      <c r="BJ95" s="101">
        <f>IF(C95&gt;0,IF(COUNTIF('CATEGORY ID'!$K$1:$K$121,+H95&amp;K95) &gt; 0, +VLOOKUP(+H95&amp;K95,'CATEGORY ID'!$K$1:$L$121,2,FALSE),""),"")</f>
        <v>61</v>
      </c>
      <c r="BK95" s="101" t="str">
        <f>IF(C95&gt;0,IF(COUNTIF('CATEGORY ID'!$K$124:$K$165, +VLOOKUP(C95,'STYLE NAMES'!$B:$AE,30,FALSE)) &gt; 0, +VLOOKUP(VLOOKUP(C95,'STYLE NAMES'!$B:$AE,30,FALSE),'CATEGORY ID'!K:M,2,FALSE),""),"")</f>
        <v/>
      </c>
      <c r="BR95" s="101" t="str" cm="1">
        <f t="array" ref="BR95">IF(C95&gt;0,_xlfn.TEXTJOIN(";", TRUE,_xlfn.UNIQUE(_xlfn._xlws.FILTER(BF95:BQ95,(BF95:BQ95&gt;0)),TRUE,FALSE)),"")&amp;";"&amp;BS95</f>
        <v>5;59;61;</v>
      </c>
      <c r="BU95" s="106">
        <f>IF(C95&gt;0,+VLOOKUP($C95,'STYLE NAMES'!$B:$AC,26,FALSE),"")</f>
        <v>79.900000000000006</v>
      </c>
      <c r="BV95" s="106">
        <f>IF(C95&gt;0,+VLOOKUP($C95,'STYLE NAMES'!$B:$AC,27,FALSE),"")</f>
        <v>4390</v>
      </c>
      <c r="BW95" s="106">
        <f>IF(C95&gt;0,+VLOOKUP($C95,'STYLE NAMES'!$B:$AC,28,FALSE),"")</f>
        <v>91.885000000000005</v>
      </c>
      <c r="BY95"/>
      <c r="BZ95" s="101">
        <v>99</v>
      </c>
      <c r="CA95" s="137">
        <f t="shared" si="7"/>
        <v>1</v>
      </c>
      <c r="CB95" s="137">
        <f>+VLOOKUP(C95,'[2]STYLES &amp; MODELS MATRIX'!$A:$G,7,FALSE)</f>
        <v>0</v>
      </c>
      <c r="CC95" s="137" t="str">
        <f>+VLOOKUP(C95,'[1]STYLES &amp; SIZE CHARTS'!$A:$H,8,FALSE)</f>
        <v>HP-RUGS1</v>
      </c>
      <c r="CD95" s="137"/>
      <c r="CE95" s="205"/>
      <c r="CF95" s="141"/>
    </row>
    <row r="96" spans="1:84" s="101" customFormat="1" ht="12" customHeight="1" x14ac:dyDescent="0.2">
      <c r="A96" s="102">
        <f t="shared" si="5"/>
        <v>8683711001423</v>
      </c>
      <c r="B96" s="101" t="s">
        <v>2275</v>
      </c>
      <c r="C96" s="101" t="s">
        <v>331</v>
      </c>
      <c r="D96" s="101" t="s">
        <v>332</v>
      </c>
      <c r="E96" s="203" t="s">
        <v>2278</v>
      </c>
      <c r="F96" s="101" t="s">
        <v>2247</v>
      </c>
      <c r="G96" s="101" t="str">
        <f>IF(C96&gt;0,+VLOOKUP($C96,'STYLE NAMES'!$B:$AC,4,FALSE),"")</f>
        <v>HORSE</v>
      </c>
      <c r="H96" s="101" t="str">
        <f>IF(C96&gt;0,+VLOOKUP($C96,'STYLE NAMES'!$B:$AC,5,FALSE),"")</f>
        <v>HORSE</v>
      </c>
      <c r="I96" s="101" t="str">
        <f>IF(C96&gt;0,+VLOOKUP($C96,'STYLE NAMES'!$B:$AC,6,FALSE),"")</f>
        <v>RUGS</v>
      </c>
      <c r="J96" s="101" t="str">
        <f>IF(C96&gt;0,+VLOOKUP($C96,'STYLE NAMES'!$B:$AC,7,FALSE),"")</f>
        <v>FULL</v>
      </c>
      <c r="K96" s="101" t="str">
        <f>IF(C96&gt;0,+VLOOKUP($C96,'STYLE NAMES'!$B:$AC,8,FALSE),"")</f>
        <v>EXERCISE / QUARTER SHEETS</v>
      </c>
      <c r="L96" s="101" t="str">
        <f>IF(E96&gt;0,+VLOOKUP($E96,'CODE GENERATOR'!$D:$T,3,FALSE),"")</f>
        <v>W</v>
      </c>
      <c r="M96" s="101" t="str">
        <f>IF(E96&gt;0,+VLOOKUP($E96,'CODE GENERATOR'!$D:$T,4,FALSE),"")</f>
        <v>FLEECE</v>
      </c>
      <c r="N96" s="101" t="str">
        <f>IF(E96&gt;0,+VLOOKUP($E96,'CODE GENERATOR'!$D:$T,6,FALSE),"")</f>
        <v>PURPLE</v>
      </c>
      <c r="O96" s="101" t="str">
        <f>IF(E96&gt;0,+VLOOKUP($E96,'CODE GENERATOR'!$D:$T,7,FALSE),"")</f>
        <v>GOLD</v>
      </c>
      <c r="P96" s="101" t="str">
        <f t="shared" si="6"/>
        <v>PURPLE/GOLD</v>
      </c>
      <c r="Q96" s="104" t="str">
        <f>IF(E96&gt;0,+VLOOKUP($E96,'CODE GENERATOR'!$D:$T,11,FALSE),"")</f>
        <v>H.RUGFL_EXS0007</v>
      </c>
      <c r="R96" s="104" t="str">
        <f>IF(E96&gt;0,+VLOOKUP($E96,'CODE GENERATOR'!$D:$T,12,FALSE),"")</f>
        <v>FLC0001PURGLD</v>
      </c>
      <c r="S96" s="104" t="str">
        <f>IF(E96&gt;0,+VLOOKUP($E96,'CODE GENERATOR'!$D:$T,13,FALSE),"")</f>
        <v>H.RUGFL_EXS0007_FLC0001PURGLD</v>
      </c>
      <c r="T96" s="104" t="str">
        <f t="shared" si="4"/>
        <v>H.RUGFL_EXS0007_FLC0001PURGLD_M</v>
      </c>
      <c r="U96" s="105">
        <v>8683711001423</v>
      </c>
      <c r="V96" s="107" t="str" cm="1">
        <f t="array" ref="V96">_xlfn.TEXTJOIN(";", TRUE, _xlfn.UNIQUE(_xlfn._xlws.FILTER(P$3:P$10029, C$3:C$10029=C96)))</f>
        <v>BLACK/GOLD;BORDEAUX/GOLD;PURPLE/GOLD;BLACK/ROSE GOLD;DARK GRAY/BLACK</v>
      </c>
      <c r="W96" s="107" t="str" cm="1">
        <f t="array" ref="W96">_xlfn.TEXTJOIN(";", TRUE, _xlfn.UNIQUE(_xlfn._xlws.FILTER(F$3:F$10029, C$3:C$10029=C96)))</f>
        <v>S;M;L;XL</v>
      </c>
      <c r="X96" s="101" t="str">
        <f>IF(E96&gt;0,+VLOOKUP($E96,'CODE GENERATOR'!$D:$AC,19,FALSE),0)</f>
        <v>2402_S01_34092</v>
      </c>
      <c r="Y96" s="101" t="str">
        <f>IF(E96&gt;0,+VLOOKUP($E96,'CODE GENERATOR'!$D:$AC,20,FALSE),0)</f>
        <v>2402_S01_34093</v>
      </c>
      <c r="Z96" s="101" t="str">
        <f>IF(E96&gt;0,+VLOOKUP($E96,'CODE GENERATOR'!$D:$AC,21,FALSE),0)</f>
        <v/>
      </c>
      <c r="AA96" s="101" t="str">
        <f>IF(E96&gt;0,+VLOOKUP($E96,'CODE GENERATOR'!$D:$AC,22,FALSE),0)</f>
        <v/>
      </c>
      <c r="AB96" s="101" t="str">
        <f>IF(E96&gt;0,+VLOOKUP($E96,'CODE GENERATOR'!$D:$AC,23,FALSE),0)</f>
        <v/>
      </c>
      <c r="AC96" s="101" t="str">
        <f>IF(E96&gt;0,+VLOOKUP($E96,'CODE GENERATOR'!$D:$AC,24,FALSE),0)</f>
        <v/>
      </c>
      <c r="AD96" s="101" t="str">
        <f>IF(E96&gt;0,+VLOOKUP($E96,'CODE GENERATOR'!$D:$AC,25,FALSE),0)</f>
        <v/>
      </c>
      <c r="AE96" s="101" t="str">
        <f>IF(E96&gt;0,+VLOOKUP($E96,'CODE GENERATOR'!$D:$AC,26,FALSE),0)</f>
        <v/>
      </c>
      <c r="AF96" s="149" t="str">
        <f>IF($C96&gt;0,$C96&amp;" "&amp;$P96&amp;" "&amp;+VLOOKUP($C96,'STYLE NAMES'!$B:$AC,10,FALSE),"""")</f>
        <v>FLEECE-X PURPLE/GOLD FLEECE EXERCISE SHEET</v>
      </c>
      <c r="AG96" s="101" t="str">
        <f>"Enjoy our "&amp;(AF96)&amp;"; "&amp;IF(C96&gt;0,+VLOOKUP($C96,'STYLE NAMES'!$B:$AC,11,FALSE),"")</f>
        <v>Enjoy our FLEECE-X PURPLE/GOLD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6" s="101" t="str">
        <f>IF(C96&gt;0,+VLOOKUP($C96,'STYLE NAMES'!$B:$AC,12,FALSE),"")</f>
        <v xml:space="preserve">*High density fleece fabric
*Custom design and pattern to sit prefectly on the horse during training
*Super soft hand feel
*Keeps warmer with respect to traditional standard density fleece blankets
Composition:
100% Polyester
</v>
      </c>
      <c r="AI96" s="101" t="str">
        <f>IF(C96&gt;0,+VLOOKUP($C96,'STYLE NAMES'!$B:$AC,13,FALSE),"")</f>
        <v>Machine Wash at 30°C
Mild process
Do not bleach
Do NOT Tumble Dry</v>
      </c>
      <c r="AJ96" s="149" t="str">
        <f>IF($C96&gt;0,$C96&amp;" "&amp;$P96&amp;" "&amp;+VLOOKUP($C96,'STYLE NAMES'!$B:$AC,14,FALSE),"""")</f>
        <v>FLEECE-X PURPLE/GOLD POLAR ÇALIŞMA BLANKETİ</v>
      </c>
      <c r="AK96" s="149" t="str">
        <f>"Cavalier SanMarco tarafından tasarlanan "&amp;(AJ96)&amp;"; "&amp;IF(C96&gt;0,+VLOOKUP($C96,'STYLE NAMES'!$B:$AC,15,FALSE),"")</f>
        <v>Cavalier SanMarco tarafından tasarlanan FLEECE-X PURPLE/GOLD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6" s="149" t="str">
        <f>IF(C96&gt;0,+VLOOKUP($C96,'STYLE NAMES'!$B:$AC,16,FALSE),"")</f>
        <v>*Yüksek denye polar kumaş
*Antrenman sırasında atın üstünde mükemmel bir şekilde durması için özel tasarım ve kalıp
*Süper yumuşak tuşe
*Geleneksel standart denye polar blanketlere göre daha sıcak tutar
Kompozisyon:
%100 Polyester</v>
      </c>
      <c r="AM96" s="149" t="str">
        <f>IF(C96&gt;0,+VLOOKUP($C96,'STYLE NAMES'!$B:$AC,17,FALSE),"")</f>
        <v>Makinede 30°C' de Yıkayın
Hassas Yıkama
Çamaşır suyu kullanmayın
Kurutma Makinesinde Kurutmayın</v>
      </c>
      <c r="AN96" s="149" t="str">
        <f>IF($C96&gt;0,$C96&amp;" "&amp;$P96&amp;" "&amp;+VLOOKUP($C96,'STYLE NAMES'!$B:$AC,18,FALSE),"""")</f>
        <v>FLEECE-X PURPLE/GOLD COPERTA DI PILE DA PASSEGGIO</v>
      </c>
      <c r="AO96" s="101" t="str">
        <f>"Disegnato da Cavalier SanMarco "&amp;(AN96)&amp;"; "&amp;IF(C96&gt;0,+VLOOKUP($C96,'STYLE NAMES'!$B:$AC,19,FALSE),"")</f>
        <v>Disegnato da Cavalier SanMarco FLEECE-X PURPLE/GOLD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6" s="101" t="str">
        <f>IF(C96&gt;0,+VLOOKUP($C96,'STYLE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6" s="101" t="str">
        <f>IF(C96&gt;0,+VLOOKUP($C96,'STYLE NAMES'!$B:$AC,21,FALSE),"")</f>
        <v>Lavare in lavatrice a 30°C Ciclo delicato 
Non candeggiare 
Non asciugare in asciugatrice</v>
      </c>
      <c r="AR96" s="101">
        <f>IF(D96&gt;0,+VLOOKUP($C96,'STYLE NAMES'!$B:$AC,22,FALSE),"")</f>
        <v>0</v>
      </c>
      <c r="AS96" s="101">
        <f>IF(E96&gt;0,+VLOOKUP($C96,'STYLE NAMES'!$B:$AC,23,FALSE),"")</f>
        <v>0</v>
      </c>
      <c r="AT96" s="101">
        <f>IF(F96&gt;0,+VLOOKUP($C96,'STYLE NAMES'!$B:$AC,24,FALSE),"")</f>
        <v>0</v>
      </c>
      <c r="AU96" s="101">
        <f>IF(G96&gt;0,+VLOOKUP($C96,'STYLE NAMES'!$B:$AC,25,FALSE),"")</f>
        <v>0</v>
      </c>
      <c r="AV96" s="101">
        <f>+VLOOKUP($S96,'CODE GENERATOR'!$P:$AM,15,FALSE)</f>
        <v>0</v>
      </c>
      <c r="AW96" s="101">
        <f>+VLOOKUP($S96,'CODE GENERATOR'!$P:$AM,16,FALSE)</f>
        <v>0</v>
      </c>
      <c r="AX96" s="101">
        <f>+VLOOKUP($S96,'CODE GENERATOR'!$P:$AM,17,FALSE)</f>
        <v>0</v>
      </c>
      <c r="AY96" s="101">
        <f>+VLOOKUP($S96,'CODE GENERATOR'!$P:$AM,18,FALSE)</f>
        <v>0</v>
      </c>
      <c r="AZ96" s="101">
        <f>+VLOOKUP($S96,'CODE GENERATOR'!$P:$AM,19,FALSE)</f>
        <v>0</v>
      </c>
      <c r="BA96" s="101">
        <f>+VLOOKUP($S96,'CODE GENERATOR'!$P:$AM,20,FALSE)</f>
        <v>0</v>
      </c>
      <c r="BB96" s="101">
        <f>+VLOOKUP($S96,'CODE GENERATOR'!$P:$AM,21,FALSE)</f>
        <v>0</v>
      </c>
      <c r="BC96" s="101">
        <f>+VLOOKUP($S96,'CODE GENERATOR'!$P:$AM,22,FALSE)</f>
        <v>0</v>
      </c>
      <c r="BD96" s="101">
        <f>+VLOOKUP($S96,'CODE GENERATOR'!$P:$AM,23,FALSE)</f>
        <v>0</v>
      </c>
      <c r="BE96" s="101">
        <f>+VLOOKUP($S96,'CODE GENERATOR'!$P:$AM,24,FALSE)</f>
        <v>0</v>
      </c>
      <c r="BF96" s="101">
        <f>IF(C96&gt;0,+VLOOKUP(G96,'CATEGORY ID'!$A$1:$L$118,3,FALSE),"")</f>
        <v>5</v>
      </c>
      <c r="BG96" s="101">
        <f>IF(C96&gt;0,+VLOOKUP(H96,'CATEGORY ID'!$D$1:$L$118,3,FALSE),"")</f>
        <v>5</v>
      </c>
      <c r="BH96" s="101">
        <f>IF(C96&gt;0,+VLOOKUP((+H96&amp;I96),'CATEGORY ID'!$H$1:$I$121,2,FALSE),"")</f>
        <v>59</v>
      </c>
      <c r="BJ96" s="101">
        <f>IF(C96&gt;0,IF(COUNTIF('CATEGORY ID'!$K$1:$K$121,+H96&amp;K96) &gt; 0, +VLOOKUP(+H96&amp;K96,'CATEGORY ID'!$K$1:$L$121,2,FALSE),""),"")</f>
        <v>61</v>
      </c>
      <c r="BK96" s="101" t="str">
        <f>IF(C96&gt;0,IF(COUNTIF('CATEGORY ID'!$K$124:$K$165, +VLOOKUP(C96,'STYLE NAMES'!$B:$AE,30,FALSE)) &gt; 0, +VLOOKUP(VLOOKUP(C96,'STYLE NAMES'!$B:$AE,30,FALSE),'CATEGORY ID'!K:M,2,FALSE),""),"")</f>
        <v/>
      </c>
      <c r="BR96" s="101" t="str" cm="1">
        <f t="array" ref="BR96">IF(C96&gt;0,_xlfn.TEXTJOIN(";", TRUE,_xlfn.UNIQUE(_xlfn._xlws.FILTER(BF96:BQ96,(BF96:BQ96&gt;0)),TRUE,FALSE)),"")&amp;";"&amp;BS96</f>
        <v>5;59;61;</v>
      </c>
      <c r="BU96" s="106">
        <f>IF(C96&gt;0,+VLOOKUP($C96,'STYLE NAMES'!$B:$AC,26,FALSE),"")</f>
        <v>79.900000000000006</v>
      </c>
      <c r="BV96" s="106">
        <f>IF(C96&gt;0,+VLOOKUP($C96,'STYLE NAMES'!$B:$AC,27,FALSE),"")</f>
        <v>4390</v>
      </c>
      <c r="BW96" s="106">
        <f>IF(C96&gt;0,+VLOOKUP($C96,'STYLE NAMES'!$B:$AC,28,FALSE),"")</f>
        <v>91.885000000000005</v>
      </c>
      <c r="BY96"/>
      <c r="BZ96" s="101">
        <v>99</v>
      </c>
      <c r="CA96" s="137">
        <f t="shared" si="7"/>
        <v>1</v>
      </c>
      <c r="CB96" s="137">
        <f>+VLOOKUP(C96,'[2]STYLES &amp; MODELS MATRIX'!$A:$G,7,FALSE)</f>
        <v>0</v>
      </c>
      <c r="CC96" s="137" t="str">
        <f>+VLOOKUP(C96,'[1]STYLES &amp; SIZE CHARTS'!$A:$H,8,FALSE)</f>
        <v>HP-RUGS1</v>
      </c>
      <c r="CD96" s="137"/>
      <c r="CE96" s="205"/>
      <c r="CF96" s="141"/>
    </row>
    <row r="97" spans="1:84" s="101" customFormat="1" ht="12" customHeight="1" x14ac:dyDescent="0.2">
      <c r="A97" s="102">
        <f t="shared" si="5"/>
        <v>8683711001430</v>
      </c>
      <c r="B97" s="101" t="s">
        <v>2275</v>
      </c>
      <c r="C97" s="101" t="s">
        <v>331</v>
      </c>
      <c r="D97" s="101" t="s">
        <v>332</v>
      </c>
      <c r="E97" s="203" t="s">
        <v>2278</v>
      </c>
      <c r="F97" s="101" t="s">
        <v>2248</v>
      </c>
      <c r="G97" s="101" t="str">
        <f>IF(C97&gt;0,+VLOOKUP($C97,'STYLE NAMES'!$B:$AC,4,FALSE),"")</f>
        <v>HORSE</v>
      </c>
      <c r="H97" s="101" t="str">
        <f>IF(C97&gt;0,+VLOOKUP($C97,'STYLE NAMES'!$B:$AC,5,FALSE),"")</f>
        <v>HORSE</v>
      </c>
      <c r="I97" s="101" t="str">
        <f>IF(C97&gt;0,+VLOOKUP($C97,'STYLE NAMES'!$B:$AC,6,FALSE),"")</f>
        <v>RUGS</v>
      </c>
      <c r="J97" s="101" t="str">
        <f>IF(C97&gt;0,+VLOOKUP($C97,'STYLE NAMES'!$B:$AC,7,FALSE),"")</f>
        <v>FULL</v>
      </c>
      <c r="K97" s="101" t="str">
        <f>IF(C97&gt;0,+VLOOKUP($C97,'STYLE NAMES'!$B:$AC,8,FALSE),"")</f>
        <v>EXERCISE / QUARTER SHEETS</v>
      </c>
      <c r="L97" s="101" t="str">
        <f>IF(E97&gt;0,+VLOOKUP($E97,'CODE GENERATOR'!$D:$T,3,FALSE),"")</f>
        <v>W</v>
      </c>
      <c r="M97" s="101" t="str">
        <f>IF(E97&gt;0,+VLOOKUP($E97,'CODE GENERATOR'!$D:$T,4,FALSE),"")</f>
        <v>FLEECE</v>
      </c>
      <c r="N97" s="101" t="str">
        <f>IF(E97&gt;0,+VLOOKUP($E97,'CODE GENERATOR'!$D:$T,6,FALSE),"")</f>
        <v>PURPLE</v>
      </c>
      <c r="O97" s="101" t="str">
        <f>IF(E97&gt;0,+VLOOKUP($E97,'CODE GENERATOR'!$D:$T,7,FALSE),"")</f>
        <v>GOLD</v>
      </c>
      <c r="P97" s="101" t="str">
        <f t="shared" si="6"/>
        <v>PURPLE/GOLD</v>
      </c>
      <c r="Q97" s="104" t="str">
        <f>IF(E97&gt;0,+VLOOKUP($E97,'CODE GENERATOR'!$D:$T,11,FALSE),"")</f>
        <v>H.RUGFL_EXS0007</v>
      </c>
      <c r="R97" s="104" t="str">
        <f>IF(E97&gt;0,+VLOOKUP($E97,'CODE GENERATOR'!$D:$T,12,FALSE),"")</f>
        <v>FLC0001PURGLD</v>
      </c>
      <c r="S97" s="104" t="str">
        <f>IF(E97&gt;0,+VLOOKUP($E97,'CODE GENERATOR'!$D:$T,13,FALSE),"")</f>
        <v>H.RUGFL_EXS0007_FLC0001PURGLD</v>
      </c>
      <c r="T97" s="104" t="str">
        <f t="shared" si="4"/>
        <v>H.RUGFL_EXS0007_FLC0001PURGLD_L</v>
      </c>
      <c r="U97" s="105">
        <v>8683711001430</v>
      </c>
      <c r="V97" s="107" t="str" cm="1">
        <f t="array" ref="V97">_xlfn.TEXTJOIN(";", TRUE, _xlfn.UNIQUE(_xlfn._xlws.FILTER(P$3:P$10029, C$3:C$10029=C97)))</f>
        <v>BLACK/GOLD;BORDEAUX/GOLD;PURPLE/GOLD;BLACK/ROSE GOLD;DARK GRAY/BLACK</v>
      </c>
      <c r="W97" s="107" t="str" cm="1">
        <f t="array" ref="W97">_xlfn.TEXTJOIN(";", TRUE, _xlfn.UNIQUE(_xlfn._xlws.FILTER(F$3:F$10029, C$3:C$10029=C97)))</f>
        <v>S;M;L;XL</v>
      </c>
      <c r="X97" s="101" t="str">
        <f>IF(E97&gt;0,+VLOOKUP($E97,'CODE GENERATOR'!$D:$AC,19,FALSE),0)</f>
        <v>2402_S01_34092</v>
      </c>
      <c r="Y97" s="101" t="str">
        <f>IF(E97&gt;0,+VLOOKUP($E97,'CODE GENERATOR'!$D:$AC,20,FALSE),0)</f>
        <v>2402_S01_34093</v>
      </c>
      <c r="Z97" s="101" t="str">
        <f>IF(E97&gt;0,+VLOOKUP($E97,'CODE GENERATOR'!$D:$AC,21,FALSE),0)</f>
        <v/>
      </c>
      <c r="AA97" s="101" t="str">
        <f>IF(E97&gt;0,+VLOOKUP($E97,'CODE GENERATOR'!$D:$AC,22,FALSE),0)</f>
        <v/>
      </c>
      <c r="AB97" s="101" t="str">
        <f>IF(E97&gt;0,+VLOOKUP($E97,'CODE GENERATOR'!$D:$AC,23,FALSE),0)</f>
        <v/>
      </c>
      <c r="AC97" s="101" t="str">
        <f>IF(E97&gt;0,+VLOOKUP($E97,'CODE GENERATOR'!$D:$AC,24,FALSE),0)</f>
        <v/>
      </c>
      <c r="AD97" s="101" t="str">
        <f>IF(E97&gt;0,+VLOOKUP($E97,'CODE GENERATOR'!$D:$AC,25,FALSE),0)</f>
        <v/>
      </c>
      <c r="AE97" s="101" t="str">
        <f>IF(E97&gt;0,+VLOOKUP($E97,'CODE GENERATOR'!$D:$AC,26,FALSE),0)</f>
        <v/>
      </c>
      <c r="AF97" s="149" t="str">
        <f>IF($C97&gt;0,$C97&amp;" "&amp;$P97&amp;" "&amp;+VLOOKUP($C97,'STYLE NAMES'!$B:$AC,10,FALSE),"""")</f>
        <v>FLEECE-X PURPLE/GOLD FLEECE EXERCISE SHEET</v>
      </c>
      <c r="AG97" s="101" t="str">
        <f>"Enjoy our "&amp;(AF97)&amp;"; "&amp;IF(C97&gt;0,+VLOOKUP($C97,'STYLE NAMES'!$B:$AC,11,FALSE),"")</f>
        <v>Enjoy our FLEECE-X PURPLE/GOLD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7" s="101" t="str">
        <f>IF(C97&gt;0,+VLOOKUP($C97,'STYLE NAMES'!$B:$AC,12,FALSE),"")</f>
        <v xml:space="preserve">*High density fleece fabric
*Custom design and pattern to sit prefectly on the horse during training
*Super soft hand feel
*Keeps warmer with respect to traditional standard density fleece blankets
Composition:
100% Polyester
</v>
      </c>
      <c r="AI97" s="101" t="str">
        <f>IF(C97&gt;0,+VLOOKUP($C97,'STYLE NAMES'!$B:$AC,13,FALSE),"")</f>
        <v>Machine Wash at 30°C
Mild process
Do not bleach
Do NOT Tumble Dry</v>
      </c>
      <c r="AJ97" s="149" t="str">
        <f>IF($C97&gt;0,$C97&amp;" "&amp;$P97&amp;" "&amp;+VLOOKUP($C97,'STYLE NAMES'!$B:$AC,14,FALSE),"""")</f>
        <v>FLEECE-X PURPLE/GOLD POLAR ÇALIŞMA BLANKETİ</v>
      </c>
      <c r="AK97" s="149" t="str">
        <f>"Cavalier SanMarco tarafından tasarlanan "&amp;(AJ97)&amp;"; "&amp;IF(C97&gt;0,+VLOOKUP($C97,'STYLE NAMES'!$B:$AC,15,FALSE),"")</f>
        <v>Cavalier SanMarco tarafından tasarlanan FLEECE-X PURPLE/GOLD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7" s="149" t="str">
        <f>IF(C97&gt;0,+VLOOKUP($C97,'STYLE NAMES'!$B:$AC,16,FALSE),"")</f>
        <v>*Yüksek denye polar kumaş
*Antrenman sırasında atın üstünde mükemmel bir şekilde durması için özel tasarım ve kalıp
*Süper yumuşak tuşe
*Geleneksel standart denye polar blanketlere göre daha sıcak tutar
Kompozisyon:
%100 Polyester</v>
      </c>
      <c r="AM97" s="149" t="str">
        <f>IF(C97&gt;0,+VLOOKUP($C97,'STYLE NAMES'!$B:$AC,17,FALSE),"")</f>
        <v>Makinede 30°C' de Yıkayın
Hassas Yıkama
Çamaşır suyu kullanmayın
Kurutma Makinesinde Kurutmayın</v>
      </c>
      <c r="AN97" s="149" t="str">
        <f>IF($C97&gt;0,$C97&amp;" "&amp;$P97&amp;" "&amp;+VLOOKUP($C97,'STYLE NAMES'!$B:$AC,18,FALSE),"""")</f>
        <v>FLEECE-X PURPLE/GOLD COPERTA DI PILE DA PASSEGGIO</v>
      </c>
      <c r="AO97" s="101" t="str">
        <f>"Disegnato da Cavalier SanMarco "&amp;(AN97)&amp;"; "&amp;IF(C97&gt;0,+VLOOKUP($C97,'STYLE NAMES'!$B:$AC,19,FALSE),"")</f>
        <v>Disegnato da Cavalier SanMarco FLEECE-X PURPLE/GOLD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7" s="101" t="str">
        <f>IF(C97&gt;0,+VLOOKUP($C97,'STYLE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7" s="101" t="str">
        <f>IF(C97&gt;0,+VLOOKUP($C97,'STYLE NAMES'!$B:$AC,21,FALSE),"")</f>
        <v>Lavare in lavatrice a 30°C Ciclo delicato 
Non candeggiare 
Non asciugare in asciugatrice</v>
      </c>
      <c r="AR97" s="101">
        <f>IF(D97&gt;0,+VLOOKUP($C97,'STYLE NAMES'!$B:$AC,22,FALSE),"")</f>
        <v>0</v>
      </c>
      <c r="AS97" s="101">
        <f>IF(E97&gt;0,+VLOOKUP($C97,'STYLE NAMES'!$B:$AC,23,FALSE),"")</f>
        <v>0</v>
      </c>
      <c r="AT97" s="101">
        <f>IF(F97&gt;0,+VLOOKUP($C97,'STYLE NAMES'!$B:$AC,24,FALSE),"")</f>
        <v>0</v>
      </c>
      <c r="AU97" s="101">
        <f>IF(G97&gt;0,+VLOOKUP($C97,'STYLE NAMES'!$B:$AC,25,FALSE),"")</f>
        <v>0</v>
      </c>
      <c r="AV97" s="101">
        <f>+VLOOKUP($S97,'CODE GENERATOR'!$P:$AM,15,FALSE)</f>
        <v>0</v>
      </c>
      <c r="AW97" s="101">
        <f>+VLOOKUP($S97,'CODE GENERATOR'!$P:$AM,16,FALSE)</f>
        <v>0</v>
      </c>
      <c r="AX97" s="101">
        <f>+VLOOKUP($S97,'CODE GENERATOR'!$P:$AM,17,FALSE)</f>
        <v>0</v>
      </c>
      <c r="AY97" s="101">
        <f>+VLOOKUP($S97,'CODE GENERATOR'!$P:$AM,18,FALSE)</f>
        <v>0</v>
      </c>
      <c r="AZ97" s="101">
        <f>+VLOOKUP($S97,'CODE GENERATOR'!$P:$AM,19,FALSE)</f>
        <v>0</v>
      </c>
      <c r="BA97" s="101">
        <f>+VLOOKUP($S97,'CODE GENERATOR'!$P:$AM,20,FALSE)</f>
        <v>0</v>
      </c>
      <c r="BB97" s="101">
        <f>+VLOOKUP($S97,'CODE GENERATOR'!$P:$AM,21,FALSE)</f>
        <v>0</v>
      </c>
      <c r="BC97" s="101">
        <f>+VLOOKUP($S97,'CODE GENERATOR'!$P:$AM,22,FALSE)</f>
        <v>0</v>
      </c>
      <c r="BD97" s="101">
        <f>+VLOOKUP($S97,'CODE GENERATOR'!$P:$AM,23,FALSE)</f>
        <v>0</v>
      </c>
      <c r="BE97" s="101">
        <f>+VLOOKUP($S97,'CODE GENERATOR'!$P:$AM,24,FALSE)</f>
        <v>0</v>
      </c>
      <c r="BF97" s="101">
        <f>IF(C97&gt;0,+VLOOKUP(G97,'CATEGORY ID'!$A$1:$L$118,3,FALSE),"")</f>
        <v>5</v>
      </c>
      <c r="BG97" s="101">
        <f>IF(C97&gt;0,+VLOOKUP(H97,'CATEGORY ID'!$D$1:$L$118,3,FALSE),"")</f>
        <v>5</v>
      </c>
      <c r="BH97" s="101">
        <f>IF(C97&gt;0,+VLOOKUP((+H97&amp;I97),'CATEGORY ID'!$H$1:$I$121,2,FALSE),"")</f>
        <v>59</v>
      </c>
      <c r="BJ97" s="101">
        <f>IF(C97&gt;0,IF(COUNTIF('CATEGORY ID'!$K$1:$K$121,+H97&amp;K97) &gt; 0, +VLOOKUP(+H97&amp;K97,'CATEGORY ID'!$K$1:$L$121,2,FALSE),""),"")</f>
        <v>61</v>
      </c>
      <c r="BK97" s="101" t="str">
        <f>IF(C97&gt;0,IF(COUNTIF('CATEGORY ID'!$K$124:$K$165, +VLOOKUP(C97,'STYLE NAMES'!$B:$AE,30,FALSE)) &gt; 0, +VLOOKUP(VLOOKUP(C97,'STYLE NAMES'!$B:$AE,30,FALSE),'CATEGORY ID'!K:M,2,FALSE),""),"")</f>
        <v/>
      </c>
      <c r="BR97" s="101" t="str" cm="1">
        <f t="array" ref="BR97">IF(C97&gt;0,_xlfn.TEXTJOIN(";", TRUE,_xlfn.UNIQUE(_xlfn._xlws.FILTER(BF97:BQ97,(BF97:BQ97&gt;0)),TRUE,FALSE)),"")&amp;";"&amp;BS97</f>
        <v>5;59;61;</v>
      </c>
      <c r="BU97" s="106">
        <f>IF(C97&gt;0,+VLOOKUP($C97,'STYLE NAMES'!$B:$AC,26,FALSE),"")</f>
        <v>79.900000000000006</v>
      </c>
      <c r="BV97" s="106">
        <f>IF(C97&gt;0,+VLOOKUP($C97,'STYLE NAMES'!$B:$AC,27,FALSE),"")</f>
        <v>4390</v>
      </c>
      <c r="BW97" s="106">
        <f>IF(C97&gt;0,+VLOOKUP($C97,'STYLE NAMES'!$B:$AC,28,FALSE),"")</f>
        <v>91.885000000000005</v>
      </c>
      <c r="BY97"/>
      <c r="BZ97" s="101">
        <v>99</v>
      </c>
      <c r="CA97" s="137">
        <f t="shared" si="7"/>
        <v>1</v>
      </c>
      <c r="CB97" s="137">
        <f>+VLOOKUP(C97,'[2]STYLES &amp; MODELS MATRIX'!$A:$G,7,FALSE)</f>
        <v>0</v>
      </c>
      <c r="CC97" s="137" t="str">
        <f>+VLOOKUP(C97,'[1]STYLES &amp; SIZE CHARTS'!$A:$H,8,FALSE)</f>
        <v>HP-RUGS1</v>
      </c>
      <c r="CD97" s="137"/>
      <c r="CE97" s="205"/>
      <c r="CF97" s="141"/>
    </row>
    <row r="98" spans="1:84" s="101" customFormat="1" ht="12" customHeight="1" x14ac:dyDescent="0.2">
      <c r="A98" s="102">
        <f t="shared" si="5"/>
        <v>8683711001447</v>
      </c>
      <c r="B98" s="101" t="s">
        <v>2275</v>
      </c>
      <c r="C98" s="101" t="s">
        <v>331</v>
      </c>
      <c r="D98" s="101" t="s">
        <v>332</v>
      </c>
      <c r="E98" s="203" t="s">
        <v>2278</v>
      </c>
      <c r="F98" s="101" t="s">
        <v>2249</v>
      </c>
      <c r="G98" s="101" t="str">
        <f>IF(C98&gt;0,+VLOOKUP($C98,'STYLE NAMES'!$B:$AC,4,FALSE),"")</f>
        <v>HORSE</v>
      </c>
      <c r="H98" s="101" t="str">
        <f>IF(C98&gt;0,+VLOOKUP($C98,'STYLE NAMES'!$B:$AC,5,FALSE),"")</f>
        <v>HORSE</v>
      </c>
      <c r="I98" s="101" t="str">
        <f>IF(C98&gt;0,+VLOOKUP($C98,'STYLE NAMES'!$B:$AC,6,FALSE),"")</f>
        <v>RUGS</v>
      </c>
      <c r="J98" s="101" t="str">
        <f>IF(C98&gt;0,+VLOOKUP($C98,'STYLE NAMES'!$B:$AC,7,FALSE),"")</f>
        <v>FULL</v>
      </c>
      <c r="K98" s="101" t="str">
        <f>IF(C98&gt;0,+VLOOKUP($C98,'STYLE NAMES'!$B:$AC,8,FALSE),"")</f>
        <v>EXERCISE / QUARTER SHEETS</v>
      </c>
      <c r="L98" s="101" t="str">
        <f>IF(E98&gt;0,+VLOOKUP($E98,'CODE GENERATOR'!$D:$T,3,FALSE),"")</f>
        <v>W</v>
      </c>
      <c r="M98" s="101" t="str">
        <f>IF(E98&gt;0,+VLOOKUP($E98,'CODE GENERATOR'!$D:$T,4,FALSE),"")</f>
        <v>FLEECE</v>
      </c>
      <c r="N98" s="101" t="str">
        <f>IF(E98&gt;0,+VLOOKUP($E98,'CODE GENERATOR'!$D:$T,6,FALSE),"")</f>
        <v>PURPLE</v>
      </c>
      <c r="O98" s="101" t="str">
        <f>IF(E98&gt;0,+VLOOKUP($E98,'CODE GENERATOR'!$D:$T,7,FALSE),"")</f>
        <v>GOLD</v>
      </c>
      <c r="P98" s="101" t="str">
        <f t="shared" si="6"/>
        <v>PURPLE/GOLD</v>
      </c>
      <c r="Q98" s="104" t="str">
        <f>IF(E98&gt;0,+VLOOKUP($E98,'CODE GENERATOR'!$D:$T,11,FALSE),"")</f>
        <v>H.RUGFL_EXS0007</v>
      </c>
      <c r="R98" s="104" t="str">
        <f>IF(E98&gt;0,+VLOOKUP($E98,'CODE GENERATOR'!$D:$T,12,FALSE),"")</f>
        <v>FLC0001PURGLD</v>
      </c>
      <c r="S98" s="104" t="str">
        <f>IF(E98&gt;0,+VLOOKUP($E98,'CODE GENERATOR'!$D:$T,13,FALSE),"")</f>
        <v>H.RUGFL_EXS0007_FLC0001PURGLD</v>
      </c>
      <c r="T98" s="104" t="str">
        <f t="shared" si="4"/>
        <v>H.RUGFL_EXS0007_FLC0001PURGLD_XL</v>
      </c>
      <c r="U98" s="105">
        <v>8683711001447</v>
      </c>
      <c r="V98" s="107" t="str" cm="1">
        <f t="array" ref="V98">_xlfn.TEXTJOIN(";", TRUE, _xlfn.UNIQUE(_xlfn._xlws.FILTER(P$3:P$10029, C$3:C$10029=C98)))</f>
        <v>BLACK/GOLD;BORDEAUX/GOLD;PURPLE/GOLD;BLACK/ROSE GOLD;DARK GRAY/BLACK</v>
      </c>
      <c r="W98" s="107" t="str" cm="1">
        <f t="array" ref="W98">_xlfn.TEXTJOIN(";", TRUE, _xlfn.UNIQUE(_xlfn._xlws.FILTER(F$3:F$10029, C$3:C$10029=C98)))</f>
        <v>S;M;L;XL</v>
      </c>
      <c r="X98" s="101" t="str">
        <f>IF(E98&gt;0,+VLOOKUP($E98,'CODE GENERATOR'!$D:$AC,19,FALSE),0)</f>
        <v>2402_S01_34092</v>
      </c>
      <c r="Y98" s="101" t="str">
        <f>IF(E98&gt;0,+VLOOKUP($E98,'CODE GENERATOR'!$D:$AC,20,FALSE),0)</f>
        <v>2402_S01_34093</v>
      </c>
      <c r="Z98" s="101" t="str">
        <f>IF(E98&gt;0,+VLOOKUP($E98,'CODE GENERATOR'!$D:$AC,21,FALSE),0)</f>
        <v/>
      </c>
      <c r="AA98" s="101" t="str">
        <f>IF(E98&gt;0,+VLOOKUP($E98,'CODE GENERATOR'!$D:$AC,22,FALSE),0)</f>
        <v/>
      </c>
      <c r="AB98" s="101" t="str">
        <f>IF(E98&gt;0,+VLOOKUP($E98,'CODE GENERATOR'!$D:$AC,23,FALSE),0)</f>
        <v/>
      </c>
      <c r="AC98" s="101" t="str">
        <f>IF(E98&gt;0,+VLOOKUP($E98,'CODE GENERATOR'!$D:$AC,24,FALSE),0)</f>
        <v/>
      </c>
      <c r="AD98" s="101" t="str">
        <f>IF(E98&gt;0,+VLOOKUP($E98,'CODE GENERATOR'!$D:$AC,25,FALSE),0)</f>
        <v/>
      </c>
      <c r="AE98" s="101" t="str">
        <f>IF(E98&gt;0,+VLOOKUP($E98,'CODE GENERATOR'!$D:$AC,26,FALSE),0)</f>
        <v/>
      </c>
      <c r="AF98" s="149" t="str">
        <f>IF($C98&gt;0,$C98&amp;" "&amp;$P98&amp;" "&amp;+VLOOKUP($C98,'STYLE NAMES'!$B:$AC,10,FALSE),"""")</f>
        <v>FLEECE-X PURPLE/GOLD FLEECE EXERCISE SHEET</v>
      </c>
      <c r="AG98" s="101" t="str">
        <f>"Enjoy our "&amp;(AF98)&amp;"; "&amp;IF(C98&gt;0,+VLOOKUP($C98,'STYLE NAMES'!$B:$AC,11,FALSE),"")</f>
        <v>Enjoy our FLEECE-X PURPLE/GOLD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8" s="101" t="str">
        <f>IF(C98&gt;0,+VLOOKUP($C98,'STYLE NAMES'!$B:$AC,12,FALSE),"")</f>
        <v xml:space="preserve">*High density fleece fabric
*Custom design and pattern to sit prefectly on the horse during training
*Super soft hand feel
*Keeps warmer with respect to traditional standard density fleece blankets
Composition:
100% Polyester
</v>
      </c>
      <c r="AI98" s="101" t="str">
        <f>IF(C98&gt;0,+VLOOKUP($C98,'STYLE NAMES'!$B:$AC,13,FALSE),"")</f>
        <v>Machine Wash at 30°C
Mild process
Do not bleach
Do NOT Tumble Dry</v>
      </c>
      <c r="AJ98" s="149" t="str">
        <f>IF($C98&gt;0,$C98&amp;" "&amp;$P98&amp;" "&amp;+VLOOKUP($C98,'STYLE NAMES'!$B:$AC,14,FALSE),"""")</f>
        <v>FLEECE-X PURPLE/GOLD POLAR ÇALIŞMA BLANKETİ</v>
      </c>
      <c r="AK98" s="149" t="str">
        <f>"Cavalier SanMarco tarafından tasarlanan "&amp;(AJ98)&amp;"; "&amp;IF(C98&gt;0,+VLOOKUP($C98,'STYLE NAMES'!$B:$AC,15,FALSE),"")</f>
        <v>Cavalier SanMarco tarafından tasarlanan FLEECE-X PURPLE/GOLD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8" s="149" t="str">
        <f>IF(C98&gt;0,+VLOOKUP($C98,'STYLE NAMES'!$B:$AC,16,FALSE),"")</f>
        <v>*Yüksek denye polar kumaş
*Antrenman sırasında atın üstünde mükemmel bir şekilde durması için özel tasarım ve kalıp
*Süper yumuşak tuşe
*Geleneksel standart denye polar blanketlere göre daha sıcak tutar
Kompozisyon:
%100 Polyester</v>
      </c>
      <c r="AM98" s="149" t="str">
        <f>IF(C98&gt;0,+VLOOKUP($C98,'STYLE NAMES'!$B:$AC,17,FALSE),"")</f>
        <v>Makinede 30°C' de Yıkayın
Hassas Yıkama
Çamaşır suyu kullanmayın
Kurutma Makinesinde Kurutmayın</v>
      </c>
      <c r="AN98" s="149" t="str">
        <f>IF($C98&gt;0,$C98&amp;" "&amp;$P98&amp;" "&amp;+VLOOKUP($C98,'STYLE NAMES'!$B:$AC,18,FALSE),"""")</f>
        <v>FLEECE-X PURPLE/GOLD COPERTA DI PILE DA PASSEGGIO</v>
      </c>
      <c r="AO98" s="101" t="str">
        <f>"Disegnato da Cavalier SanMarco "&amp;(AN98)&amp;"; "&amp;IF(C98&gt;0,+VLOOKUP($C98,'STYLE NAMES'!$B:$AC,19,FALSE),"")</f>
        <v>Disegnato da Cavalier SanMarco FLEECE-X PURPLE/GOLD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8" s="101" t="str">
        <f>IF(C98&gt;0,+VLOOKUP($C98,'STYLE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8" s="101" t="str">
        <f>IF(C98&gt;0,+VLOOKUP($C98,'STYLE NAMES'!$B:$AC,21,FALSE),"")</f>
        <v>Lavare in lavatrice a 30°C Ciclo delicato 
Non candeggiare 
Non asciugare in asciugatrice</v>
      </c>
      <c r="AR98" s="101">
        <f>IF(D98&gt;0,+VLOOKUP($C98,'STYLE NAMES'!$B:$AC,22,FALSE),"")</f>
        <v>0</v>
      </c>
      <c r="AS98" s="101">
        <f>IF(E98&gt;0,+VLOOKUP($C98,'STYLE NAMES'!$B:$AC,23,FALSE),"")</f>
        <v>0</v>
      </c>
      <c r="AT98" s="101">
        <f>IF(F98&gt;0,+VLOOKUP($C98,'STYLE NAMES'!$B:$AC,24,FALSE),"")</f>
        <v>0</v>
      </c>
      <c r="AU98" s="101">
        <f>IF(G98&gt;0,+VLOOKUP($C98,'STYLE NAMES'!$B:$AC,25,FALSE),"")</f>
        <v>0</v>
      </c>
      <c r="AV98" s="101">
        <f>+VLOOKUP($S98,'CODE GENERATOR'!$P:$AM,15,FALSE)</f>
        <v>0</v>
      </c>
      <c r="AW98" s="101">
        <f>+VLOOKUP($S98,'CODE GENERATOR'!$P:$AM,16,FALSE)</f>
        <v>0</v>
      </c>
      <c r="AX98" s="101">
        <f>+VLOOKUP($S98,'CODE GENERATOR'!$P:$AM,17,FALSE)</f>
        <v>0</v>
      </c>
      <c r="AY98" s="101">
        <f>+VLOOKUP($S98,'CODE GENERATOR'!$P:$AM,18,FALSE)</f>
        <v>0</v>
      </c>
      <c r="AZ98" s="101">
        <f>+VLOOKUP($S98,'CODE GENERATOR'!$P:$AM,19,FALSE)</f>
        <v>0</v>
      </c>
      <c r="BA98" s="101">
        <f>+VLOOKUP($S98,'CODE GENERATOR'!$P:$AM,20,FALSE)</f>
        <v>0</v>
      </c>
      <c r="BB98" s="101">
        <f>+VLOOKUP($S98,'CODE GENERATOR'!$P:$AM,21,FALSE)</f>
        <v>0</v>
      </c>
      <c r="BC98" s="101">
        <f>+VLOOKUP($S98,'CODE GENERATOR'!$P:$AM,22,FALSE)</f>
        <v>0</v>
      </c>
      <c r="BD98" s="101">
        <f>+VLOOKUP($S98,'CODE GENERATOR'!$P:$AM,23,FALSE)</f>
        <v>0</v>
      </c>
      <c r="BE98" s="101">
        <f>+VLOOKUP($S98,'CODE GENERATOR'!$P:$AM,24,FALSE)</f>
        <v>0</v>
      </c>
      <c r="BF98" s="101">
        <f>IF(C98&gt;0,+VLOOKUP(G98,'CATEGORY ID'!$A$1:$L$118,3,FALSE),"")</f>
        <v>5</v>
      </c>
      <c r="BG98" s="101">
        <f>IF(C98&gt;0,+VLOOKUP(H98,'CATEGORY ID'!$D$1:$L$118,3,FALSE),"")</f>
        <v>5</v>
      </c>
      <c r="BH98" s="101">
        <f>IF(C98&gt;0,+VLOOKUP((+H98&amp;I98),'CATEGORY ID'!$H$1:$I$121,2,FALSE),"")</f>
        <v>59</v>
      </c>
      <c r="BJ98" s="101">
        <f>IF(C98&gt;0,IF(COUNTIF('CATEGORY ID'!$K$1:$K$121,+H98&amp;K98) &gt; 0, +VLOOKUP(+H98&amp;K98,'CATEGORY ID'!$K$1:$L$121,2,FALSE),""),"")</f>
        <v>61</v>
      </c>
      <c r="BK98" s="101" t="str">
        <f>IF(C98&gt;0,IF(COUNTIF('CATEGORY ID'!$K$124:$K$165, +VLOOKUP(C98,'STYLE NAMES'!$B:$AE,30,FALSE)) &gt; 0, +VLOOKUP(VLOOKUP(C98,'STYLE NAMES'!$B:$AE,30,FALSE),'CATEGORY ID'!K:M,2,FALSE),""),"")</f>
        <v/>
      </c>
      <c r="BR98" s="101" t="str" cm="1">
        <f t="array" ref="BR98">IF(C98&gt;0,_xlfn.TEXTJOIN(";", TRUE,_xlfn.UNIQUE(_xlfn._xlws.FILTER(BF98:BQ98,(BF98:BQ98&gt;0)),TRUE,FALSE)),"")&amp;";"&amp;BS98</f>
        <v>5;59;61;</v>
      </c>
      <c r="BU98" s="106">
        <f>IF(C98&gt;0,+VLOOKUP($C98,'STYLE NAMES'!$B:$AC,26,FALSE),"")</f>
        <v>79.900000000000006</v>
      </c>
      <c r="BV98" s="106">
        <f>IF(C98&gt;0,+VLOOKUP($C98,'STYLE NAMES'!$B:$AC,27,FALSE),"")</f>
        <v>4390</v>
      </c>
      <c r="BW98" s="106">
        <f>IF(C98&gt;0,+VLOOKUP($C98,'STYLE NAMES'!$B:$AC,28,FALSE),"")</f>
        <v>91.885000000000005</v>
      </c>
      <c r="BY98"/>
      <c r="BZ98" s="101">
        <v>99</v>
      </c>
      <c r="CA98" s="137">
        <f t="shared" si="7"/>
        <v>1</v>
      </c>
      <c r="CB98" s="137">
        <f>+VLOOKUP(C98,'[2]STYLES &amp; MODELS MATRIX'!$A:$G,7,FALSE)</f>
        <v>0</v>
      </c>
      <c r="CC98" s="137" t="str">
        <f>+VLOOKUP(C98,'[1]STYLES &amp; SIZE CHARTS'!$A:$H,8,FALSE)</f>
        <v>HP-RUGS1</v>
      </c>
      <c r="CD98" s="137"/>
      <c r="CE98" s="205"/>
      <c r="CF98" s="141"/>
    </row>
    <row r="99" spans="1:84" s="101" customFormat="1" ht="12" customHeight="1" x14ac:dyDescent="0.2">
      <c r="A99" s="102">
        <f t="shared" si="5"/>
        <v>8683711001478</v>
      </c>
      <c r="B99" s="101" t="s">
        <v>2275</v>
      </c>
      <c r="C99" s="101" t="s">
        <v>331</v>
      </c>
      <c r="D99" s="101" t="s">
        <v>332</v>
      </c>
      <c r="E99" s="203" t="s">
        <v>2279</v>
      </c>
      <c r="F99" s="101" t="s">
        <v>785</v>
      </c>
      <c r="G99" s="101" t="str">
        <f>IF(C99&gt;0,+VLOOKUP($C99,'STYLE NAMES'!$B:$AC,4,FALSE),"")</f>
        <v>HORSE</v>
      </c>
      <c r="H99" s="101" t="str">
        <f>IF(C99&gt;0,+VLOOKUP($C99,'STYLE NAMES'!$B:$AC,5,FALSE),"")</f>
        <v>HORSE</v>
      </c>
      <c r="I99" s="101" t="str">
        <f>IF(C99&gt;0,+VLOOKUP($C99,'STYLE NAMES'!$B:$AC,6,FALSE),"")</f>
        <v>RUGS</v>
      </c>
      <c r="J99" s="101" t="str">
        <f>IF(C99&gt;0,+VLOOKUP($C99,'STYLE NAMES'!$B:$AC,7,FALSE),"")</f>
        <v>FULL</v>
      </c>
      <c r="K99" s="101" t="str">
        <f>IF(C99&gt;0,+VLOOKUP($C99,'STYLE NAMES'!$B:$AC,8,FALSE),"")</f>
        <v>EXERCISE / QUARTER SHEETS</v>
      </c>
      <c r="L99" s="101" t="str">
        <f>IF(E99&gt;0,+VLOOKUP($E99,'CODE GENERATOR'!$D:$T,3,FALSE),"")</f>
        <v>W</v>
      </c>
      <c r="M99" s="101" t="str">
        <f>IF(E99&gt;0,+VLOOKUP($E99,'CODE GENERATOR'!$D:$T,4,FALSE),"")</f>
        <v>FLEECE</v>
      </c>
      <c r="N99" s="101" t="str">
        <f>IF(E99&gt;0,+VLOOKUP($E99,'CODE GENERATOR'!$D:$T,6,FALSE),"")</f>
        <v>BLACK</v>
      </c>
      <c r="O99" s="101" t="str">
        <f>IF(E99&gt;0,+VLOOKUP($E99,'CODE GENERATOR'!$D:$T,7,FALSE),"")</f>
        <v>ROSE GOLD</v>
      </c>
      <c r="P99" s="101" t="str">
        <f t="shared" si="6"/>
        <v>BLACK/ROSE GOLD</v>
      </c>
      <c r="Q99" s="104" t="str">
        <f>IF(E99&gt;0,+VLOOKUP($E99,'CODE GENERATOR'!$D:$T,11,FALSE),"")</f>
        <v>H.RUGFL_EXS0007</v>
      </c>
      <c r="R99" s="104" t="str">
        <f>IF(E99&gt;0,+VLOOKUP($E99,'CODE GENERATOR'!$D:$T,12,FALSE),"")</f>
        <v>FLC0001BLKRGL</v>
      </c>
      <c r="S99" s="104" t="str">
        <f>IF(E99&gt;0,+VLOOKUP($E99,'CODE GENERATOR'!$D:$T,13,FALSE),"")</f>
        <v>H.RUGFL_EXS0007_FLC0001BLKRGL</v>
      </c>
      <c r="T99" s="104" t="str">
        <f t="shared" si="4"/>
        <v>H.RUGFL_EXS0007_FLC0001BLKRGL_S</v>
      </c>
      <c r="U99" s="105">
        <v>8683711001478</v>
      </c>
      <c r="V99" s="107" t="str" cm="1">
        <f t="array" ref="V99">_xlfn.TEXTJOIN(";", TRUE, _xlfn.UNIQUE(_xlfn._xlws.FILTER(P$3:P$10029, C$3:C$10029=C99)))</f>
        <v>BLACK/GOLD;BORDEAUX/GOLD;PURPLE/GOLD;BLACK/ROSE GOLD;DARK GRAY/BLACK</v>
      </c>
      <c r="W99" s="107" t="str" cm="1">
        <f t="array" ref="W99">_xlfn.TEXTJOIN(";", TRUE, _xlfn.UNIQUE(_xlfn._xlws.FILTER(F$3:F$10029, C$3:C$10029=C99)))</f>
        <v>S;M;L;XL</v>
      </c>
      <c r="X99" s="101" t="str">
        <f>IF(E99&gt;0,+VLOOKUP($E99,'CODE GENERATOR'!$D:$AC,19,FALSE),0)</f>
        <v>2402_S01_34084</v>
      </c>
      <c r="Y99" s="101" t="str">
        <f>IF(E99&gt;0,+VLOOKUP($E99,'CODE GENERATOR'!$D:$AC,20,FALSE),0)</f>
        <v>2402_S01_34086</v>
      </c>
      <c r="Z99" s="101" t="str">
        <f>IF(E99&gt;0,+VLOOKUP($E99,'CODE GENERATOR'!$D:$AC,21,FALSE),0)</f>
        <v/>
      </c>
      <c r="AA99" s="101" t="str">
        <f>IF(E99&gt;0,+VLOOKUP($E99,'CODE GENERATOR'!$D:$AC,22,FALSE),0)</f>
        <v/>
      </c>
      <c r="AB99" s="101" t="str">
        <f>IF(E99&gt;0,+VLOOKUP($E99,'CODE GENERATOR'!$D:$AC,23,FALSE),0)</f>
        <v/>
      </c>
      <c r="AC99" s="101" t="str">
        <f>IF(E99&gt;0,+VLOOKUP($E99,'CODE GENERATOR'!$D:$AC,24,FALSE),0)</f>
        <v/>
      </c>
      <c r="AD99" s="101" t="str">
        <f>IF(E99&gt;0,+VLOOKUP($E99,'CODE GENERATOR'!$D:$AC,25,FALSE),0)</f>
        <v/>
      </c>
      <c r="AE99" s="101" t="str">
        <f>IF(E99&gt;0,+VLOOKUP($E99,'CODE GENERATOR'!$D:$AC,26,FALSE),0)</f>
        <v/>
      </c>
      <c r="AF99" s="149" t="str">
        <f>IF($C99&gt;0,$C99&amp;" "&amp;$P99&amp;" "&amp;+VLOOKUP($C99,'STYLE NAMES'!$B:$AC,10,FALSE),"""")</f>
        <v>FLEECE-X BLACK/ROSE GOLD FLEECE EXERCISE SHEET</v>
      </c>
      <c r="AG99" s="101" t="str">
        <f>"Enjoy our "&amp;(AF99)&amp;"; "&amp;IF(C99&gt;0,+VLOOKUP($C99,'STYLE NAMES'!$B:$AC,11,FALSE),"")</f>
        <v>Enjoy our FLEECE-X BLACK/ROSE 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9" s="101" t="str">
        <f>IF(C99&gt;0,+VLOOKUP($C99,'STYLE NAMES'!$B:$AC,12,FALSE),"")</f>
        <v xml:space="preserve">*High density fleece fabric
*Custom design and pattern to sit prefectly on the horse during training
*Super soft hand feel
*Keeps warmer with respect to traditional standard density fleece blankets
Composition:
100% Polyester
</v>
      </c>
      <c r="AI99" s="101" t="str">
        <f>IF(C99&gt;0,+VLOOKUP($C99,'STYLE NAMES'!$B:$AC,13,FALSE),"")</f>
        <v>Machine Wash at 30°C
Mild process
Do not bleach
Do NOT Tumble Dry</v>
      </c>
      <c r="AJ99" s="149" t="str">
        <f>IF($C99&gt;0,$C99&amp;" "&amp;$P99&amp;" "&amp;+VLOOKUP($C99,'STYLE NAMES'!$B:$AC,14,FALSE),"""")</f>
        <v>FLEECE-X BLACK/ROSE GOLD POLAR ÇALIŞMA BLANKETİ</v>
      </c>
      <c r="AK99" s="149" t="str">
        <f>"Cavalier SanMarco tarafından tasarlanan "&amp;(AJ99)&amp;"; "&amp;IF(C99&gt;0,+VLOOKUP($C99,'STYLE NAMES'!$B:$AC,15,FALSE),"")</f>
        <v>Cavalier SanMarco tarafından tasarlanan FLEECE-X BLACK/ROSE 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9" s="149" t="str">
        <f>IF(C99&gt;0,+VLOOKUP($C99,'STYLE NAMES'!$B:$AC,16,FALSE),"")</f>
        <v>*Yüksek denye polar kumaş
*Antrenman sırasında atın üstünde mükemmel bir şekilde durması için özel tasarım ve kalıp
*Süper yumuşak tuşe
*Geleneksel standart denye polar blanketlere göre daha sıcak tutar
Kompozisyon:
%100 Polyester</v>
      </c>
      <c r="AM99" s="149" t="str">
        <f>IF(C99&gt;0,+VLOOKUP($C99,'STYLE NAMES'!$B:$AC,17,FALSE),"")</f>
        <v>Makinede 30°C' de Yıkayın
Hassas Yıkama
Çamaşır suyu kullanmayın
Kurutma Makinesinde Kurutmayın</v>
      </c>
      <c r="AN99" s="149" t="str">
        <f>IF($C99&gt;0,$C99&amp;" "&amp;$P99&amp;" "&amp;+VLOOKUP($C99,'STYLE NAMES'!$B:$AC,18,FALSE),"""")</f>
        <v>FLEECE-X BLACK/ROSE GOLD COPERTA DI PILE DA PASSEGGIO</v>
      </c>
      <c r="AO99" s="101" t="str">
        <f>"Disegnato da Cavalier SanMarco "&amp;(AN99)&amp;"; "&amp;IF(C99&gt;0,+VLOOKUP($C99,'STYLE NAMES'!$B:$AC,19,FALSE),"")</f>
        <v>Disegnato da Cavalier SanMarco FLEECE-X BLACK/ROSE 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9" s="101" t="str">
        <f>IF(C99&gt;0,+VLOOKUP($C99,'STYLE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9" s="101" t="str">
        <f>IF(C99&gt;0,+VLOOKUP($C99,'STYLE NAMES'!$B:$AC,21,FALSE),"")</f>
        <v>Lavare in lavatrice a 30°C Ciclo delicato 
Non candeggiare 
Non asciugare in asciugatrice</v>
      </c>
      <c r="AR99" s="101">
        <f>IF(D99&gt;0,+VLOOKUP($C99,'STYLE NAMES'!$B:$AC,22,FALSE),"")</f>
        <v>0</v>
      </c>
      <c r="AS99" s="101">
        <f>IF(E99&gt;0,+VLOOKUP($C99,'STYLE NAMES'!$B:$AC,23,FALSE),"")</f>
        <v>0</v>
      </c>
      <c r="AT99" s="101">
        <f>IF(F99&gt;0,+VLOOKUP($C99,'STYLE NAMES'!$B:$AC,24,FALSE),"")</f>
        <v>0</v>
      </c>
      <c r="AU99" s="101">
        <f>IF(G99&gt;0,+VLOOKUP($C99,'STYLE NAMES'!$B:$AC,25,FALSE),"")</f>
        <v>0</v>
      </c>
      <c r="AV99" s="101">
        <f>+VLOOKUP($S99,'CODE GENERATOR'!$P:$AM,15,FALSE)</f>
        <v>0</v>
      </c>
      <c r="AW99" s="101">
        <f>+VLOOKUP($S99,'CODE GENERATOR'!$P:$AM,16,FALSE)</f>
        <v>0</v>
      </c>
      <c r="AX99" s="101">
        <f>+VLOOKUP($S99,'CODE GENERATOR'!$P:$AM,17,FALSE)</f>
        <v>0</v>
      </c>
      <c r="AY99" s="101">
        <f>+VLOOKUP($S99,'CODE GENERATOR'!$P:$AM,18,FALSE)</f>
        <v>0</v>
      </c>
      <c r="AZ99" s="101">
        <f>+VLOOKUP($S99,'CODE GENERATOR'!$P:$AM,19,FALSE)</f>
        <v>0</v>
      </c>
      <c r="BA99" s="101">
        <f>+VLOOKUP($S99,'CODE GENERATOR'!$P:$AM,20,FALSE)</f>
        <v>0</v>
      </c>
      <c r="BB99" s="101">
        <f>+VLOOKUP($S99,'CODE GENERATOR'!$P:$AM,21,FALSE)</f>
        <v>0</v>
      </c>
      <c r="BC99" s="101">
        <f>+VLOOKUP($S99,'CODE GENERATOR'!$P:$AM,22,FALSE)</f>
        <v>0</v>
      </c>
      <c r="BD99" s="101">
        <f>+VLOOKUP($S99,'CODE GENERATOR'!$P:$AM,23,FALSE)</f>
        <v>0</v>
      </c>
      <c r="BE99" s="101">
        <f>+VLOOKUP($S99,'CODE GENERATOR'!$P:$AM,24,FALSE)</f>
        <v>0</v>
      </c>
      <c r="BF99" s="101">
        <f>IF(C99&gt;0,+VLOOKUP(G99,'CATEGORY ID'!$A$1:$L$118,3,FALSE),"")</f>
        <v>5</v>
      </c>
      <c r="BG99" s="101">
        <f>IF(C99&gt;0,+VLOOKUP(H99,'CATEGORY ID'!$D$1:$L$118,3,FALSE),"")</f>
        <v>5</v>
      </c>
      <c r="BH99" s="101">
        <f>IF(C99&gt;0,+VLOOKUP((+H99&amp;I99),'CATEGORY ID'!$H$1:$I$121,2,FALSE),"")</f>
        <v>59</v>
      </c>
      <c r="BJ99" s="101">
        <f>IF(C99&gt;0,IF(COUNTIF('CATEGORY ID'!$K$1:$K$121,+H99&amp;K99) &gt; 0, +VLOOKUP(+H99&amp;K99,'CATEGORY ID'!$K$1:$L$121,2,FALSE),""),"")</f>
        <v>61</v>
      </c>
      <c r="BK99" s="101" t="str">
        <f>IF(C99&gt;0,IF(COUNTIF('CATEGORY ID'!$K$124:$K$165, +VLOOKUP(C99,'STYLE NAMES'!$B:$AE,30,FALSE)) &gt; 0, +VLOOKUP(VLOOKUP(C99,'STYLE NAMES'!$B:$AE,30,FALSE),'CATEGORY ID'!K:M,2,FALSE),""),"")</f>
        <v/>
      </c>
      <c r="BR99" s="101" t="str" cm="1">
        <f t="array" ref="BR99">IF(C99&gt;0,_xlfn.TEXTJOIN(";", TRUE,_xlfn.UNIQUE(_xlfn._xlws.FILTER(BF99:BQ99,(BF99:BQ99&gt;0)),TRUE,FALSE)),"")&amp;";"&amp;BS99</f>
        <v>5;59;61;</v>
      </c>
      <c r="BU99" s="106">
        <f>IF(C99&gt;0,+VLOOKUP($C99,'STYLE NAMES'!$B:$AC,26,FALSE),"")</f>
        <v>79.900000000000006</v>
      </c>
      <c r="BV99" s="106">
        <f>IF(C99&gt;0,+VLOOKUP($C99,'STYLE NAMES'!$B:$AC,27,FALSE),"")</f>
        <v>4390</v>
      </c>
      <c r="BW99" s="106">
        <f>IF(C99&gt;0,+VLOOKUP($C99,'STYLE NAMES'!$B:$AC,28,FALSE),"")</f>
        <v>91.885000000000005</v>
      </c>
      <c r="BY99"/>
      <c r="BZ99" s="101">
        <v>99</v>
      </c>
      <c r="CA99" s="137">
        <f t="shared" si="7"/>
        <v>1</v>
      </c>
      <c r="CB99" s="137">
        <f>+VLOOKUP(C99,'[2]STYLES &amp; MODELS MATRIX'!$A:$G,7,FALSE)</f>
        <v>0</v>
      </c>
      <c r="CC99" s="137" t="str">
        <f>+VLOOKUP(C99,'[1]STYLES &amp; SIZE CHARTS'!$A:$H,8,FALSE)</f>
        <v>HP-RUGS1</v>
      </c>
      <c r="CD99" s="137"/>
      <c r="CE99" s="205"/>
      <c r="CF99" s="141"/>
    </row>
    <row r="100" spans="1:84" s="101" customFormat="1" ht="12" customHeight="1" x14ac:dyDescent="0.2">
      <c r="A100" s="102">
        <f t="shared" si="5"/>
        <v>8683711001485</v>
      </c>
      <c r="B100" s="101" t="s">
        <v>2275</v>
      </c>
      <c r="C100" s="101" t="s">
        <v>331</v>
      </c>
      <c r="D100" s="101" t="s">
        <v>332</v>
      </c>
      <c r="E100" s="203" t="s">
        <v>2279</v>
      </c>
      <c r="F100" s="101" t="s">
        <v>2247</v>
      </c>
      <c r="G100" s="101" t="str">
        <f>IF(C100&gt;0,+VLOOKUP($C100,'STYLE NAMES'!$B:$AC,4,FALSE),"")</f>
        <v>HORSE</v>
      </c>
      <c r="H100" s="101" t="str">
        <f>IF(C100&gt;0,+VLOOKUP($C100,'STYLE NAMES'!$B:$AC,5,FALSE),"")</f>
        <v>HORSE</v>
      </c>
      <c r="I100" s="101" t="str">
        <f>IF(C100&gt;0,+VLOOKUP($C100,'STYLE NAMES'!$B:$AC,6,FALSE),"")</f>
        <v>RUGS</v>
      </c>
      <c r="J100" s="101" t="str">
        <f>IF(C100&gt;0,+VLOOKUP($C100,'STYLE NAMES'!$B:$AC,7,FALSE),"")</f>
        <v>FULL</v>
      </c>
      <c r="K100" s="101" t="str">
        <f>IF(C100&gt;0,+VLOOKUP($C100,'STYLE NAMES'!$B:$AC,8,FALSE),"")</f>
        <v>EXERCISE / QUARTER SHEETS</v>
      </c>
      <c r="L100" s="101" t="str">
        <f>IF(E100&gt;0,+VLOOKUP($E100,'CODE GENERATOR'!$D:$T,3,FALSE),"")</f>
        <v>W</v>
      </c>
      <c r="M100" s="101" t="str">
        <f>IF(E100&gt;0,+VLOOKUP($E100,'CODE GENERATOR'!$D:$T,4,FALSE),"")</f>
        <v>FLEECE</v>
      </c>
      <c r="N100" s="101" t="str">
        <f>IF(E100&gt;0,+VLOOKUP($E100,'CODE GENERATOR'!$D:$T,6,FALSE),"")</f>
        <v>BLACK</v>
      </c>
      <c r="O100" s="101" t="str">
        <f>IF(E100&gt;0,+VLOOKUP($E100,'CODE GENERATOR'!$D:$T,7,FALSE),"")</f>
        <v>ROSE GOLD</v>
      </c>
      <c r="P100" s="101" t="str">
        <f t="shared" si="6"/>
        <v>BLACK/ROSE GOLD</v>
      </c>
      <c r="Q100" s="104" t="str">
        <f>IF(E100&gt;0,+VLOOKUP($E100,'CODE GENERATOR'!$D:$T,11,FALSE),"")</f>
        <v>H.RUGFL_EXS0007</v>
      </c>
      <c r="R100" s="104" t="str">
        <f>IF(E100&gt;0,+VLOOKUP($E100,'CODE GENERATOR'!$D:$T,12,FALSE),"")</f>
        <v>FLC0001BLKRGL</v>
      </c>
      <c r="S100" s="104" t="str">
        <f>IF(E100&gt;0,+VLOOKUP($E100,'CODE GENERATOR'!$D:$T,13,FALSE),"")</f>
        <v>H.RUGFL_EXS0007_FLC0001BLKRGL</v>
      </c>
      <c r="T100" s="104" t="str">
        <f t="shared" si="4"/>
        <v>H.RUGFL_EXS0007_FLC0001BLKRGL_M</v>
      </c>
      <c r="U100" s="105">
        <v>8683711001485</v>
      </c>
      <c r="V100" s="107" t="str" cm="1">
        <f t="array" ref="V100">_xlfn.TEXTJOIN(";", TRUE, _xlfn.UNIQUE(_xlfn._xlws.FILTER(P$3:P$10029, C$3:C$10029=C100)))</f>
        <v>BLACK/GOLD;BORDEAUX/GOLD;PURPLE/GOLD;BLACK/ROSE GOLD;DARK GRAY/BLACK</v>
      </c>
      <c r="W100" s="107" t="str" cm="1">
        <f t="array" ref="W100">_xlfn.TEXTJOIN(";", TRUE, _xlfn.UNIQUE(_xlfn._xlws.FILTER(F$3:F$10029, C$3:C$10029=C100)))</f>
        <v>S;M;L;XL</v>
      </c>
      <c r="X100" s="101" t="str">
        <f>IF(E100&gt;0,+VLOOKUP($E100,'CODE GENERATOR'!$D:$AC,19,FALSE),0)</f>
        <v>2402_S01_34084</v>
      </c>
      <c r="Y100" s="101" t="str">
        <f>IF(E100&gt;0,+VLOOKUP($E100,'CODE GENERATOR'!$D:$AC,20,FALSE),0)</f>
        <v>2402_S01_34086</v>
      </c>
      <c r="Z100" s="101" t="str">
        <f>IF(E100&gt;0,+VLOOKUP($E100,'CODE GENERATOR'!$D:$AC,21,FALSE),0)</f>
        <v/>
      </c>
      <c r="AA100" s="101" t="str">
        <f>IF(E100&gt;0,+VLOOKUP($E100,'CODE GENERATOR'!$D:$AC,22,FALSE),0)</f>
        <v/>
      </c>
      <c r="AB100" s="101" t="str">
        <f>IF(E100&gt;0,+VLOOKUP($E100,'CODE GENERATOR'!$D:$AC,23,FALSE),0)</f>
        <v/>
      </c>
      <c r="AC100" s="101" t="str">
        <f>IF(E100&gt;0,+VLOOKUP($E100,'CODE GENERATOR'!$D:$AC,24,FALSE),0)</f>
        <v/>
      </c>
      <c r="AD100" s="101" t="str">
        <f>IF(E100&gt;0,+VLOOKUP($E100,'CODE GENERATOR'!$D:$AC,25,FALSE),0)</f>
        <v/>
      </c>
      <c r="AE100" s="101" t="str">
        <f>IF(E100&gt;0,+VLOOKUP($E100,'CODE GENERATOR'!$D:$AC,26,FALSE),0)</f>
        <v/>
      </c>
      <c r="AF100" s="149" t="str">
        <f>IF($C100&gt;0,$C100&amp;" "&amp;$P100&amp;" "&amp;+VLOOKUP($C100,'STYLE NAMES'!$B:$AC,10,FALSE),"""")</f>
        <v>FLEECE-X BLACK/ROSE GOLD FLEECE EXERCISE SHEET</v>
      </c>
      <c r="AG100" s="101" t="str">
        <f>"Enjoy our "&amp;(AF100)&amp;"; "&amp;IF(C100&gt;0,+VLOOKUP($C100,'STYLE NAMES'!$B:$AC,11,FALSE),"")</f>
        <v>Enjoy our FLEECE-X BLACK/ROSE 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100" s="101" t="str">
        <f>IF(C100&gt;0,+VLOOKUP($C100,'STYLE NAMES'!$B:$AC,12,FALSE),"")</f>
        <v xml:space="preserve">*High density fleece fabric
*Custom design and pattern to sit prefectly on the horse during training
*Super soft hand feel
*Keeps warmer with respect to traditional standard density fleece blankets
Composition:
100% Polyester
</v>
      </c>
      <c r="AI100" s="101" t="str">
        <f>IF(C100&gt;0,+VLOOKUP($C100,'STYLE NAMES'!$B:$AC,13,FALSE),"")</f>
        <v>Machine Wash at 30°C
Mild process
Do not bleach
Do NOT Tumble Dry</v>
      </c>
      <c r="AJ100" s="149" t="str">
        <f>IF($C100&gt;0,$C100&amp;" "&amp;$P100&amp;" "&amp;+VLOOKUP($C100,'STYLE NAMES'!$B:$AC,14,FALSE),"""")</f>
        <v>FLEECE-X BLACK/ROSE GOLD POLAR ÇALIŞMA BLANKETİ</v>
      </c>
      <c r="AK100" s="149" t="str">
        <f>"Cavalier SanMarco tarafından tasarlanan "&amp;(AJ100)&amp;"; "&amp;IF(C100&gt;0,+VLOOKUP($C100,'STYLE NAMES'!$B:$AC,15,FALSE),"")</f>
        <v>Cavalier SanMarco tarafından tasarlanan FLEECE-X BLACK/ROSE 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100" s="149" t="str">
        <f>IF(C100&gt;0,+VLOOKUP($C100,'STYLE NAMES'!$B:$AC,16,FALSE),"")</f>
        <v>*Yüksek denye polar kumaş
*Antrenman sırasında atın üstünde mükemmel bir şekilde durması için özel tasarım ve kalıp
*Süper yumuşak tuşe
*Geleneksel standart denye polar blanketlere göre daha sıcak tutar
Kompozisyon:
%100 Polyester</v>
      </c>
      <c r="AM100" s="149" t="str">
        <f>IF(C100&gt;0,+VLOOKUP($C100,'STYLE NAMES'!$B:$AC,17,FALSE),"")</f>
        <v>Makinede 30°C' de Yıkayın
Hassas Yıkama
Çamaşır suyu kullanmayın
Kurutma Makinesinde Kurutmayın</v>
      </c>
      <c r="AN100" s="149" t="str">
        <f>IF($C100&gt;0,$C100&amp;" "&amp;$P100&amp;" "&amp;+VLOOKUP($C100,'STYLE NAMES'!$B:$AC,18,FALSE),"""")</f>
        <v>FLEECE-X BLACK/ROSE GOLD COPERTA DI PILE DA PASSEGGIO</v>
      </c>
      <c r="AO100" s="101" t="str">
        <f>"Disegnato da Cavalier SanMarco "&amp;(AN100)&amp;"; "&amp;IF(C100&gt;0,+VLOOKUP($C100,'STYLE NAMES'!$B:$AC,19,FALSE),"")</f>
        <v>Disegnato da Cavalier SanMarco FLEECE-X BLACK/ROSE 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100" s="101" t="str">
        <f>IF(C100&gt;0,+VLOOKUP($C100,'STYLE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100" s="101" t="str">
        <f>IF(C100&gt;0,+VLOOKUP($C100,'STYLE NAMES'!$B:$AC,21,FALSE),"")</f>
        <v>Lavare in lavatrice a 30°C Ciclo delicato 
Non candeggiare 
Non asciugare in asciugatrice</v>
      </c>
      <c r="AR100" s="101">
        <f>IF(D100&gt;0,+VLOOKUP($C100,'STYLE NAMES'!$B:$AC,22,FALSE),"")</f>
        <v>0</v>
      </c>
      <c r="AS100" s="101">
        <f>IF(E100&gt;0,+VLOOKUP($C100,'STYLE NAMES'!$B:$AC,23,FALSE),"")</f>
        <v>0</v>
      </c>
      <c r="AT100" s="101">
        <f>IF(F100&gt;0,+VLOOKUP($C100,'STYLE NAMES'!$B:$AC,24,FALSE),"")</f>
        <v>0</v>
      </c>
      <c r="AU100" s="101">
        <f>IF(G100&gt;0,+VLOOKUP($C100,'STYLE NAMES'!$B:$AC,25,FALSE),"")</f>
        <v>0</v>
      </c>
      <c r="AV100" s="101">
        <f>+VLOOKUP($S100,'CODE GENERATOR'!$P:$AM,15,FALSE)</f>
        <v>0</v>
      </c>
      <c r="AW100" s="101">
        <f>+VLOOKUP($S100,'CODE GENERATOR'!$P:$AM,16,FALSE)</f>
        <v>0</v>
      </c>
      <c r="AX100" s="101">
        <f>+VLOOKUP($S100,'CODE GENERATOR'!$P:$AM,17,FALSE)</f>
        <v>0</v>
      </c>
      <c r="AY100" s="101">
        <f>+VLOOKUP($S100,'CODE GENERATOR'!$P:$AM,18,FALSE)</f>
        <v>0</v>
      </c>
      <c r="AZ100" s="101">
        <f>+VLOOKUP($S100,'CODE GENERATOR'!$P:$AM,19,FALSE)</f>
        <v>0</v>
      </c>
      <c r="BA100" s="101">
        <f>+VLOOKUP($S100,'CODE GENERATOR'!$P:$AM,20,FALSE)</f>
        <v>0</v>
      </c>
      <c r="BB100" s="101">
        <f>+VLOOKUP($S100,'CODE GENERATOR'!$P:$AM,21,FALSE)</f>
        <v>0</v>
      </c>
      <c r="BC100" s="101">
        <f>+VLOOKUP($S100,'CODE GENERATOR'!$P:$AM,22,FALSE)</f>
        <v>0</v>
      </c>
      <c r="BD100" s="101">
        <f>+VLOOKUP($S100,'CODE GENERATOR'!$P:$AM,23,FALSE)</f>
        <v>0</v>
      </c>
      <c r="BE100" s="101">
        <f>+VLOOKUP($S100,'CODE GENERATOR'!$P:$AM,24,FALSE)</f>
        <v>0</v>
      </c>
      <c r="BF100" s="101">
        <f>IF(C100&gt;0,+VLOOKUP(G100,'CATEGORY ID'!$A$1:$L$118,3,FALSE),"")</f>
        <v>5</v>
      </c>
      <c r="BG100" s="101">
        <f>IF(C100&gt;0,+VLOOKUP(H100,'CATEGORY ID'!$D$1:$L$118,3,FALSE),"")</f>
        <v>5</v>
      </c>
      <c r="BH100" s="101">
        <f>IF(C100&gt;0,+VLOOKUP((+H100&amp;I100),'CATEGORY ID'!$H$1:$I$121,2,FALSE),"")</f>
        <v>59</v>
      </c>
      <c r="BJ100" s="101">
        <f>IF(C100&gt;0,IF(COUNTIF('CATEGORY ID'!$K$1:$K$121,+H100&amp;K100) &gt; 0, +VLOOKUP(+H100&amp;K100,'CATEGORY ID'!$K$1:$L$121,2,FALSE),""),"")</f>
        <v>61</v>
      </c>
      <c r="BK100" s="101" t="str">
        <f>IF(C100&gt;0,IF(COUNTIF('CATEGORY ID'!$K$124:$K$165, +VLOOKUP(C100,'STYLE NAMES'!$B:$AE,30,FALSE)) &gt; 0, +VLOOKUP(VLOOKUP(C100,'STYLE NAMES'!$B:$AE,30,FALSE),'CATEGORY ID'!K:M,2,FALSE),""),"")</f>
        <v/>
      </c>
      <c r="BR100" s="101" t="str" cm="1">
        <f t="array" ref="BR100">IF(C100&gt;0,_xlfn.TEXTJOIN(";", TRUE,_xlfn.UNIQUE(_xlfn._xlws.FILTER(BF100:BQ100,(BF100:BQ100&gt;0)),TRUE,FALSE)),"")&amp;";"&amp;BS100</f>
        <v>5;59;61;</v>
      </c>
      <c r="BU100" s="106">
        <f>IF(C100&gt;0,+VLOOKUP($C100,'STYLE NAMES'!$B:$AC,26,FALSE),"")</f>
        <v>79.900000000000006</v>
      </c>
      <c r="BV100" s="106">
        <f>IF(C100&gt;0,+VLOOKUP($C100,'STYLE NAMES'!$B:$AC,27,FALSE),"")</f>
        <v>4390</v>
      </c>
      <c r="BW100" s="106">
        <f>IF(C100&gt;0,+VLOOKUP($C100,'STYLE NAMES'!$B:$AC,28,FALSE),"")</f>
        <v>91.885000000000005</v>
      </c>
      <c r="BY100"/>
      <c r="BZ100" s="101">
        <v>99</v>
      </c>
      <c r="CA100" s="137">
        <f t="shared" si="7"/>
        <v>1</v>
      </c>
      <c r="CB100" s="137">
        <f>+VLOOKUP(C100,'[2]STYLES &amp; MODELS MATRIX'!$A:$G,7,FALSE)</f>
        <v>0</v>
      </c>
      <c r="CC100" s="137" t="str">
        <f>+VLOOKUP(C100,'[1]STYLES &amp; SIZE CHARTS'!$A:$H,8,FALSE)</f>
        <v>HP-RUGS1</v>
      </c>
      <c r="CD100" s="137"/>
      <c r="CE100" s="205"/>
      <c r="CF100" s="141"/>
    </row>
    <row r="101" spans="1:84" s="101" customFormat="1" ht="12" customHeight="1" x14ac:dyDescent="0.2">
      <c r="A101" s="102">
        <f t="shared" si="5"/>
        <v>8683711001492</v>
      </c>
      <c r="B101" s="101" t="s">
        <v>2275</v>
      </c>
      <c r="C101" s="101" t="s">
        <v>331</v>
      </c>
      <c r="D101" s="101" t="s">
        <v>332</v>
      </c>
      <c r="E101" s="203" t="s">
        <v>2279</v>
      </c>
      <c r="F101" s="101" t="s">
        <v>2248</v>
      </c>
      <c r="G101" s="101" t="str">
        <f>IF(C101&gt;0,+VLOOKUP($C101,'STYLE NAMES'!$B:$AC,4,FALSE),"")</f>
        <v>HORSE</v>
      </c>
      <c r="H101" s="101" t="str">
        <f>IF(C101&gt;0,+VLOOKUP($C101,'STYLE NAMES'!$B:$AC,5,FALSE),"")</f>
        <v>HORSE</v>
      </c>
      <c r="I101" s="101" t="str">
        <f>IF(C101&gt;0,+VLOOKUP($C101,'STYLE NAMES'!$B:$AC,6,FALSE),"")</f>
        <v>RUGS</v>
      </c>
      <c r="J101" s="101" t="str">
        <f>IF(C101&gt;0,+VLOOKUP($C101,'STYLE NAMES'!$B:$AC,7,FALSE),"")</f>
        <v>FULL</v>
      </c>
      <c r="K101" s="101" t="str">
        <f>IF(C101&gt;0,+VLOOKUP($C101,'STYLE NAMES'!$B:$AC,8,FALSE),"")</f>
        <v>EXERCISE / QUARTER SHEETS</v>
      </c>
      <c r="L101" s="101" t="str">
        <f>IF(E101&gt;0,+VLOOKUP($E101,'CODE GENERATOR'!$D:$T,3,FALSE),"")</f>
        <v>W</v>
      </c>
      <c r="M101" s="101" t="str">
        <f>IF(E101&gt;0,+VLOOKUP($E101,'CODE GENERATOR'!$D:$T,4,FALSE),"")</f>
        <v>FLEECE</v>
      </c>
      <c r="N101" s="101" t="str">
        <f>IF(E101&gt;0,+VLOOKUP($E101,'CODE GENERATOR'!$D:$T,6,FALSE),"")</f>
        <v>BLACK</v>
      </c>
      <c r="O101" s="101" t="str">
        <f>IF(E101&gt;0,+VLOOKUP($E101,'CODE GENERATOR'!$D:$T,7,FALSE),"")</f>
        <v>ROSE GOLD</v>
      </c>
      <c r="P101" s="101" t="str">
        <f t="shared" si="6"/>
        <v>BLACK/ROSE GOLD</v>
      </c>
      <c r="Q101" s="104" t="str">
        <f>IF(E101&gt;0,+VLOOKUP($E101,'CODE GENERATOR'!$D:$T,11,FALSE),"")</f>
        <v>H.RUGFL_EXS0007</v>
      </c>
      <c r="R101" s="104" t="str">
        <f>IF(E101&gt;0,+VLOOKUP($E101,'CODE GENERATOR'!$D:$T,12,FALSE),"")</f>
        <v>FLC0001BLKRGL</v>
      </c>
      <c r="S101" s="104" t="str">
        <f>IF(E101&gt;0,+VLOOKUP($E101,'CODE GENERATOR'!$D:$T,13,FALSE),"")</f>
        <v>H.RUGFL_EXS0007_FLC0001BLKRGL</v>
      </c>
      <c r="T101" s="104" t="str">
        <f t="shared" si="4"/>
        <v>H.RUGFL_EXS0007_FLC0001BLKRGL_L</v>
      </c>
      <c r="U101" s="105">
        <v>8683711001492</v>
      </c>
      <c r="V101" s="107" t="str" cm="1">
        <f t="array" ref="V101">_xlfn.TEXTJOIN(";", TRUE, _xlfn.UNIQUE(_xlfn._xlws.FILTER(P$3:P$10029, C$3:C$10029=C101)))</f>
        <v>BLACK/GOLD;BORDEAUX/GOLD;PURPLE/GOLD;BLACK/ROSE GOLD;DARK GRAY/BLACK</v>
      </c>
      <c r="W101" s="107" t="str" cm="1">
        <f t="array" ref="W101">_xlfn.TEXTJOIN(";", TRUE, _xlfn.UNIQUE(_xlfn._xlws.FILTER(F$3:F$10029, C$3:C$10029=C101)))</f>
        <v>S;M;L;XL</v>
      </c>
      <c r="X101" s="101" t="str">
        <f>IF(E101&gt;0,+VLOOKUP($E101,'CODE GENERATOR'!$D:$AC,19,FALSE),0)</f>
        <v>2402_S01_34084</v>
      </c>
      <c r="Y101" s="101" t="str">
        <f>IF(E101&gt;0,+VLOOKUP($E101,'CODE GENERATOR'!$D:$AC,20,FALSE),0)</f>
        <v>2402_S01_34086</v>
      </c>
      <c r="Z101" s="101" t="str">
        <f>IF(E101&gt;0,+VLOOKUP($E101,'CODE GENERATOR'!$D:$AC,21,FALSE),0)</f>
        <v/>
      </c>
      <c r="AA101" s="101" t="str">
        <f>IF(E101&gt;0,+VLOOKUP($E101,'CODE GENERATOR'!$D:$AC,22,FALSE),0)</f>
        <v/>
      </c>
      <c r="AB101" s="101" t="str">
        <f>IF(E101&gt;0,+VLOOKUP($E101,'CODE GENERATOR'!$D:$AC,23,FALSE),0)</f>
        <v/>
      </c>
      <c r="AC101" s="101" t="str">
        <f>IF(E101&gt;0,+VLOOKUP($E101,'CODE GENERATOR'!$D:$AC,24,FALSE),0)</f>
        <v/>
      </c>
      <c r="AD101" s="101" t="str">
        <f>IF(E101&gt;0,+VLOOKUP($E101,'CODE GENERATOR'!$D:$AC,25,FALSE),0)</f>
        <v/>
      </c>
      <c r="AE101" s="101" t="str">
        <f>IF(E101&gt;0,+VLOOKUP($E101,'CODE GENERATOR'!$D:$AC,26,FALSE),0)</f>
        <v/>
      </c>
      <c r="AF101" s="149" t="str">
        <f>IF($C101&gt;0,$C101&amp;" "&amp;$P101&amp;" "&amp;+VLOOKUP($C101,'STYLE NAMES'!$B:$AC,10,FALSE),"""")</f>
        <v>FLEECE-X BLACK/ROSE GOLD FLEECE EXERCISE SHEET</v>
      </c>
      <c r="AG101" s="101" t="str">
        <f>"Enjoy our "&amp;(AF101)&amp;"; "&amp;IF(C101&gt;0,+VLOOKUP($C101,'STYLE NAMES'!$B:$AC,11,FALSE),"")</f>
        <v>Enjoy our FLEECE-X BLACK/ROSE 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101" s="101" t="str">
        <f>IF(C101&gt;0,+VLOOKUP($C101,'STYLE NAMES'!$B:$AC,12,FALSE),"")</f>
        <v xml:space="preserve">*High density fleece fabric
*Custom design and pattern to sit prefectly on the horse during training
*Super soft hand feel
*Keeps warmer with respect to traditional standard density fleece blankets
Composition:
100% Polyester
</v>
      </c>
      <c r="AI101" s="101" t="str">
        <f>IF(C101&gt;0,+VLOOKUP($C101,'STYLE NAMES'!$B:$AC,13,FALSE),"")</f>
        <v>Machine Wash at 30°C
Mild process
Do not bleach
Do NOT Tumble Dry</v>
      </c>
      <c r="AJ101" s="149" t="str">
        <f>IF($C101&gt;0,$C101&amp;" "&amp;$P101&amp;" "&amp;+VLOOKUP($C101,'STYLE NAMES'!$B:$AC,14,FALSE),"""")</f>
        <v>FLEECE-X BLACK/ROSE GOLD POLAR ÇALIŞMA BLANKETİ</v>
      </c>
      <c r="AK101" s="149" t="str">
        <f>"Cavalier SanMarco tarafından tasarlanan "&amp;(AJ101)&amp;"; "&amp;IF(C101&gt;0,+VLOOKUP($C101,'STYLE NAMES'!$B:$AC,15,FALSE),"")</f>
        <v>Cavalier SanMarco tarafından tasarlanan FLEECE-X BLACK/ROSE 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101" s="149" t="str">
        <f>IF(C101&gt;0,+VLOOKUP($C101,'STYLE NAMES'!$B:$AC,16,FALSE),"")</f>
        <v>*Yüksek denye polar kumaş
*Antrenman sırasında atın üstünde mükemmel bir şekilde durması için özel tasarım ve kalıp
*Süper yumuşak tuşe
*Geleneksel standart denye polar blanketlere göre daha sıcak tutar
Kompozisyon:
%100 Polyester</v>
      </c>
      <c r="AM101" s="149" t="str">
        <f>IF(C101&gt;0,+VLOOKUP($C101,'STYLE NAMES'!$B:$AC,17,FALSE),"")</f>
        <v>Makinede 30°C' de Yıkayın
Hassas Yıkama
Çamaşır suyu kullanmayın
Kurutma Makinesinde Kurutmayın</v>
      </c>
      <c r="AN101" s="149" t="str">
        <f>IF($C101&gt;0,$C101&amp;" "&amp;$P101&amp;" "&amp;+VLOOKUP($C101,'STYLE NAMES'!$B:$AC,18,FALSE),"""")</f>
        <v>FLEECE-X BLACK/ROSE GOLD COPERTA DI PILE DA PASSEGGIO</v>
      </c>
      <c r="AO101" s="101" t="str">
        <f>"Disegnato da Cavalier SanMarco "&amp;(AN101)&amp;"; "&amp;IF(C101&gt;0,+VLOOKUP($C101,'STYLE NAMES'!$B:$AC,19,FALSE),"")</f>
        <v>Disegnato da Cavalier SanMarco FLEECE-X BLACK/ROSE 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101" s="101" t="str">
        <f>IF(C101&gt;0,+VLOOKUP($C101,'STYLE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101" s="101" t="str">
        <f>IF(C101&gt;0,+VLOOKUP($C101,'STYLE NAMES'!$B:$AC,21,FALSE),"")</f>
        <v>Lavare in lavatrice a 30°C Ciclo delicato 
Non candeggiare 
Non asciugare in asciugatrice</v>
      </c>
      <c r="AR101" s="101">
        <f>IF(D101&gt;0,+VLOOKUP($C101,'STYLE NAMES'!$B:$AC,22,FALSE),"")</f>
        <v>0</v>
      </c>
      <c r="AS101" s="101">
        <f>IF(E101&gt;0,+VLOOKUP($C101,'STYLE NAMES'!$B:$AC,23,FALSE),"")</f>
        <v>0</v>
      </c>
      <c r="AT101" s="101">
        <f>IF(F101&gt;0,+VLOOKUP($C101,'STYLE NAMES'!$B:$AC,24,FALSE),"")</f>
        <v>0</v>
      </c>
      <c r="AU101" s="101">
        <f>IF(G101&gt;0,+VLOOKUP($C101,'STYLE NAMES'!$B:$AC,25,FALSE),"")</f>
        <v>0</v>
      </c>
      <c r="AV101" s="101">
        <f>+VLOOKUP($S101,'CODE GENERATOR'!$P:$AM,15,FALSE)</f>
        <v>0</v>
      </c>
      <c r="AW101" s="101">
        <f>+VLOOKUP($S101,'CODE GENERATOR'!$P:$AM,16,FALSE)</f>
        <v>0</v>
      </c>
      <c r="AX101" s="101">
        <f>+VLOOKUP($S101,'CODE GENERATOR'!$P:$AM,17,FALSE)</f>
        <v>0</v>
      </c>
      <c r="AY101" s="101">
        <f>+VLOOKUP($S101,'CODE GENERATOR'!$P:$AM,18,FALSE)</f>
        <v>0</v>
      </c>
      <c r="AZ101" s="101">
        <f>+VLOOKUP($S101,'CODE GENERATOR'!$P:$AM,19,FALSE)</f>
        <v>0</v>
      </c>
      <c r="BA101" s="101">
        <f>+VLOOKUP($S101,'CODE GENERATOR'!$P:$AM,20,FALSE)</f>
        <v>0</v>
      </c>
      <c r="BB101" s="101">
        <f>+VLOOKUP($S101,'CODE GENERATOR'!$P:$AM,21,FALSE)</f>
        <v>0</v>
      </c>
      <c r="BC101" s="101">
        <f>+VLOOKUP($S101,'CODE GENERATOR'!$P:$AM,22,FALSE)</f>
        <v>0</v>
      </c>
      <c r="BD101" s="101">
        <f>+VLOOKUP($S101,'CODE GENERATOR'!$P:$AM,23,FALSE)</f>
        <v>0</v>
      </c>
      <c r="BE101" s="101">
        <f>+VLOOKUP($S101,'CODE GENERATOR'!$P:$AM,24,FALSE)</f>
        <v>0</v>
      </c>
      <c r="BF101" s="101">
        <f>IF(C101&gt;0,+VLOOKUP(G101,'CATEGORY ID'!$A$1:$L$118,3,FALSE),"")</f>
        <v>5</v>
      </c>
      <c r="BG101" s="101">
        <f>IF(C101&gt;0,+VLOOKUP(H101,'CATEGORY ID'!$D$1:$L$118,3,FALSE),"")</f>
        <v>5</v>
      </c>
      <c r="BH101" s="101">
        <f>IF(C101&gt;0,+VLOOKUP((+H101&amp;I101),'CATEGORY ID'!$H$1:$I$121,2,FALSE),"")</f>
        <v>59</v>
      </c>
      <c r="BJ101" s="101">
        <f>IF(C101&gt;0,IF(COUNTIF('CATEGORY ID'!$K$1:$K$121,+H101&amp;K101) &gt; 0, +VLOOKUP(+H101&amp;K101,'CATEGORY ID'!$K$1:$L$121,2,FALSE),""),"")</f>
        <v>61</v>
      </c>
      <c r="BK101" s="101" t="str">
        <f>IF(C101&gt;0,IF(COUNTIF('CATEGORY ID'!$K$124:$K$165, +VLOOKUP(C101,'STYLE NAMES'!$B:$AE,30,FALSE)) &gt; 0, +VLOOKUP(VLOOKUP(C101,'STYLE NAMES'!$B:$AE,30,FALSE),'CATEGORY ID'!K:M,2,FALSE),""),"")</f>
        <v/>
      </c>
      <c r="BR101" s="101" t="str" cm="1">
        <f t="array" ref="BR101">IF(C101&gt;0,_xlfn.TEXTJOIN(";", TRUE,_xlfn.UNIQUE(_xlfn._xlws.FILTER(BF101:BQ101,(BF101:BQ101&gt;0)),TRUE,FALSE)),"")&amp;";"&amp;BS101</f>
        <v>5;59;61;</v>
      </c>
      <c r="BU101" s="106">
        <f>IF(C101&gt;0,+VLOOKUP($C101,'STYLE NAMES'!$B:$AC,26,FALSE),"")</f>
        <v>79.900000000000006</v>
      </c>
      <c r="BV101" s="106">
        <f>IF(C101&gt;0,+VLOOKUP($C101,'STYLE NAMES'!$B:$AC,27,FALSE),"")</f>
        <v>4390</v>
      </c>
      <c r="BW101" s="106">
        <f>IF(C101&gt;0,+VLOOKUP($C101,'STYLE NAMES'!$B:$AC,28,FALSE),"")</f>
        <v>91.885000000000005</v>
      </c>
      <c r="BY101"/>
      <c r="BZ101" s="101">
        <v>99</v>
      </c>
      <c r="CA101" s="137">
        <f t="shared" si="7"/>
        <v>1</v>
      </c>
      <c r="CB101" s="137">
        <f>+VLOOKUP(C101,'[2]STYLES &amp; MODELS MATRIX'!$A:$G,7,FALSE)</f>
        <v>0</v>
      </c>
      <c r="CC101" s="137" t="str">
        <f>+VLOOKUP(C101,'[1]STYLES &amp; SIZE CHARTS'!$A:$H,8,FALSE)</f>
        <v>HP-RUGS1</v>
      </c>
      <c r="CD101" s="137"/>
      <c r="CE101" s="205"/>
      <c r="CF101" s="141"/>
    </row>
    <row r="102" spans="1:84" s="101" customFormat="1" ht="12" customHeight="1" x14ac:dyDescent="0.2">
      <c r="A102" s="102">
        <f t="shared" si="5"/>
        <v>8683711001508</v>
      </c>
      <c r="B102" s="101" t="s">
        <v>2275</v>
      </c>
      <c r="C102" s="101" t="s">
        <v>331</v>
      </c>
      <c r="D102" s="101" t="s">
        <v>332</v>
      </c>
      <c r="E102" s="203" t="s">
        <v>2279</v>
      </c>
      <c r="F102" s="101" t="s">
        <v>2249</v>
      </c>
      <c r="G102" s="101" t="str">
        <f>IF(C102&gt;0,+VLOOKUP($C102,'STYLE NAMES'!$B:$AC,4,FALSE),"")</f>
        <v>HORSE</v>
      </c>
      <c r="H102" s="101" t="str">
        <f>IF(C102&gt;0,+VLOOKUP($C102,'STYLE NAMES'!$B:$AC,5,FALSE),"")</f>
        <v>HORSE</v>
      </c>
      <c r="I102" s="101" t="str">
        <f>IF(C102&gt;0,+VLOOKUP($C102,'STYLE NAMES'!$B:$AC,6,FALSE),"")</f>
        <v>RUGS</v>
      </c>
      <c r="J102" s="101" t="str">
        <f>IF(C102&gt;0,+VLOOKUP($C102,'STYLE NAMES'!$B:$AC,7,FALSE),"")</f>
        <v>FULL</v>
      </c>
      <c r="K102" s="101" t="str">
        <f>IF(C102&gt;0,+VLOOKUP($C102,'STYLE NAMES'!$B:$AC,8,FALSE),"")</f>
        <v>EXERCISE / QUARTER SHEETS</v>
      </c>
      <c r="L102" s="101" t="str">
        <f>IF(E102&gt;0,+VLOOKUP($E102,'CODE GENERATOR'!$D:$T,3,FALSE),"")</f>
        <v>W</v>
      </c>
      <c r="M102" s="101" t="str">
        <f>IF(E102&gt;0,+VLOOKUP($E102,'CODE GENERATOR'!$D:$T,4,FALSE),"")</f>
        <v>FLEECE</v>
      </c>
      <c r="N102" s="101" t="str">
        <f>IF(E102&gt;0,+VLOOKUP($E102,'CODE GENERATOR'!$D:$T,6,FALSE),"")</f>
        <v>BLACK</v>
      </c>
      <c r="O102" s="101" t="str">
        <f>IF(E102&gt;0,+VLOOKUP($E102,'CODE GENERATOR'!$D:$T,7,FALSE),"")</f>
        <v>ROSE GOLD</v>
      </c>
      <c r="P102" s="101" t="str">
        <f t="shared" si="6"/>
        <v>BLACK/ROSE GOLD</v>
      </c>
      <c r="Q102" s="104" t="str">
        <f>IF(E102&gt;0,+VLOOKUP($E102,'CODE GENERATOR'!$D:$T,11,FALSE),"")</f>
        <v>H.RUGFL_EXS0007</v>
      </c>
      <c r="R102" s="104" t="str">
        <f>IF(E102&gt;0,+VLOOKUP($E102,'CODE GENERATOR'!$D:$T,12,FALSE),"")</f>
        <v>FLC0001BLKRGL</v>
      </c>
      <c r="S102" s="104" t="str">
        <f>IF(E102&gt;0,+VLOOKUP($E102,'CODE GENERATOR'!$D:$T,13,FALSE),"")</f>
        <v>H.RUGFL_EXS0007_FLC0001BLKRGL</v>
      </c>
      <c r="T102" s="104" t="str">
        <f t="shared" si="4"/>
        <v>H.RUGFL_EXS0007_FLC0001BLKRGL_XL</v>
      </c>
      <c r="U102" s="105">
        <v>8683711001508</v>
      </c>
      <c r="V102" s="107" t="str" cm="1">
        <f t="array" ref="V102">_xlfn.TEXTJOIN(";", TRUE, _xlfn.UNIQUE(_xlfn._xlws.FILTER(P$3:P$10029, C$3:C$10029=C102)))</f>
        <v>BLACK/GOLD;BORDEAUX/GOLD;PURPLE/GOLD;BLACK/ROSE GOLD;DARK GRAY/BLACK</v>
      </c>
      <c r="W102" s="107" t="str" cm="1">
        <f t="array" ref="W102">_xlfn.TEXTJOIN(";", TRUE, _xlfn.UNIQUE(_xlfn._xlws.FILTER(F$3:F$10029, C$3:C$10029=C102)))</f>
        <v>S;M;L;XL</v>
      </c>
      <c r="X102" s="101" t="str">
        <f>IF(E102&gt;0,+VLOOKUP($E102,'CODE GENERATOR'!$D:$AC,19,FALSE),0)</f>
        <v>2402_S01_34084</v>
      </c>
      <c r="Y102" s="101" t="str">
        <f>IF(E102&gt;0,+VLOOKUP($E102,'CODE GENERATOR'!$D:$AC,20,FALSE),0)</f>
        <v>2402_S01_34086</v>
      </c>
      <c r="Z102" s="101" t="str">
        <f>IF(E102&gt;0,+VLOOKUP($E102,'CODE GENERATOR'!$D:$AC,21,FALSE),0)</f>
        <v/>
      </c>
      <c r="AA102" s="101" t="str">
        <f>IF(E102&gt;0,+VLOOKUP($E102,'CODE GENERATOR'!$D:$AC,22,FALSE),0)</f>
        <v/>
      </c>
      <c r="AB102" s="101" t="str">
        <f>IF(E102&gt;0,+VLOOKUP($E102,'CODE GENERATOR'!$D:$AC,23,FALSE),0)</f>
        <v/>
      </c>
      <c r="AC102" s="101" t="str">
        <f>IF(E102&gt;0,+VLOOKUP($E102,'CODE GENERATOR'!$D:$AC,24,FALSE),0)</f>
        <v/>
      </c>
      <c r="AD102" s="101" t="str">
        <f>IF(E102&gt;0,+VLOOKUP($E102,'CODE GENERATOR'!$D:$AC,25,FALSE),0)</f>
        <v/>
      </c>
      <c r="AE102" s="101" t="str">
        <f>IF(E102&gt;0,+VLOOKUP($E102,'CODE GENERATOR'!$D:$AC,26,FALSE),0)</f>
        <v/>
      </c>
      <c r="AF102" s="149" t="str">
        <f>IF($C102&gt;0,$C102&amp;" "&amp;$P102&amp;" "&amp;+VLOOKUP($C102,'STYLE NAMES'!$B:$AC,10,FALSE),"""")</f>
        <v>FLEECE-X BLACK/ROSE GOLD FLEECE EXERCISE SHEET</v>
      </c>
      <c r="AG102" s="101" t="str">
        <f>"Enjoy our "&amp;(AF102)&amp;"; "&amp;IF(C102&gt;0,+VLOOKUP($C102,'STYLE NAMES'!$B:$AC,11,FALSE),"")</f>
        <v>Enjoy our FLEECE-X BLACK/ROSE GOLD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102" s="101" t="str">
        <f>IF(C102&gt;0,+VLOOKUP($C102,'STYLE NAMES'!$B:$AC,12,FALSE),"")</f>
        <v xml:space="preserve">*High density fleece fabric
*Custom design and pattern to sit prefectly on the horse during training
*Super soft hand feel
*Keeps warmer with respect to traditional standard density fleece blankets
Composition:
100% Polyester
</v>
      </c>
      <c r="AI102" s="101" t="str">
        <f>IF(C102&gt;0,+VLOOKUP($C102,'STYLE NAMES'!$B:$AC,13,FALSE),"")</f>
        <v>Machine Wash at 30°C
Mild process
Do not bleach
Do NOT Tumble Dry</v>
      </c>
      <c r="AJ102" s="149" t="str">
        <f>IF($C102&gt;0,$C102&amp;" "&amp;$P102&amp;" "&amp;+VLOOKUP($C102,'STYLE NAMES'!$B:$AC,14,FALSE),"""")</f>
        <v>FLEECE-X BLACK/ROSE GOLD POLAR ÇALIŞMA BLANKETİ</v>
      </c>
      <c r="AK102" s="149" t="str">
        <f>"Cavalier SanMarco tarafından tasarlanan "&amp;(AJ102)&amp;"; "&amp;IF(C102&gt;0,+VLOOKUP($C102,'STYLE NAMES'!$B:$AC,15,FALSE),"")</f>
        <v>Cavalier SanMarco tarafından tasarlanan FLEECE-X BLACK/ROSE GOLD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102" s="149" t="str">
        <f>IF(C102&gt;0,+VLOOKUP($C102,'STYLE NAMES'!$B:$AC,16,FALSE),"")</f>
        <v>*Yüksek denye polar kumaş
*Antrenman sırasında atın üstünde mükemmel bir şekilde durması için özel tasarım ve kalıp
*Süper yumuşak tuşe
*Geleneksel standart denye polar blanketlere göre daha sıcak tutar
Kompozisyon:
%100 Polyester</v>
      </c>
      <c r="AM102" s="149" t="str">
        <f>IF(C102&gt;0,+VLOOKUP($C102,'STYLE NAMES'!$B:$AC,17,FALSE),"")</f>
        <v>Makinede 30°C' de Yıkayın
Hassas Yıkama
Çamaşır suyu kullanmayın
Kurutma Makinesinde Kurutmayın</v>
      </c>
      <c r="AN102" s="149" t="str">
        <f>IF($C102&gt;0,$C102&amp;" "&amp;$P102&amp;" "&amp;+VLOOKUP($C102,'STYLE NAMES'!$B:$AC,18,FALSE),"""")</f>
        <v>FLEECE-X BLACK/ROSE GOLD COPERTA DI PILE DA PASSEGGIO</v>
      </c>
      <c r="AO102" s="101" t="str">
        <f>"Disegnato da Cavalier SanMarco "&amp;(AN102)&amp;"; "&amp;IF(C102&gt;0,+VLOOKUP($C102,'STYLE NAMES'!$B:$AC,19,FALSE),"")</f>
        <v>Disegnato da Cavalier SanMarco FLEECE-X BLACK/ROSE GOLD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102" s="101" t="str">
        <f>IF(C102&gt;0,+VLOOKUP($C102,'STYLE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102" s="101" t="str">
        <f>IF(C102&gt;0,+VLOOKUP($C102,'STYLE NAMES'!$B:$AC,21,FALSE),"")</f>
        <v>Lavare in lavatrice a 30°C Ciclo delicato 
Non candeggiare 
Non asciugare in asciugatrice</v>
      </c>
      <c r="AR102" s="101">
        <f>IF(D102&gt;0,+VLOOKUP($C102,'STYLE NAMES'!$B:$AC,22,FALSE),"")</f>
        <v>0</v>
      </c>
      <c r="AS102" s="101">
        <f>IF(E102&gt;0,+VLOOKUP($C102,'STYLE NAMES'!$B:$AC,23,FALSE),"")</f>
        <v>0</v>
      </c>
      <c r="AT102" s="101">
        <f>IF(F102&gt;0,+VLOOKUP($C102,'STYLE NAMES'!$B:$AC,24,FALSE),"")</f>
        <v>0</v>
      </c>
      <c r="AU102" s="101">
        <f>IF(G102&gt;0,+VLOOKUP($C102,'STYLE NAMES'!$B:$AC,25,FALSE),"")</f>
        <v>0</v>
      </c>
      <c r="AV102" s="101">
        <f>+VLOOKUP($S102,'CODE GENERATOR'!$P:$AM,15,FALSE)</f>
        <v>0</v>
      </c>
      <c r="AW102" s="101">
        <f>+VLOOKUP($S102,'CODE GENERATOR'!$P:$AM,16,FALSE)</f>
        <v>0</v>
      </c>
      <c r="AX102" s="101">
        <f>+VLOOKUP($S102,'CODE GENERATOR'!$P:$AM,17,FALSE)</f>
        <v>0</v>
      </c>
      <c r="AY102" s="101">
        <f>+VLOOKUP($S102,'CODE GENERATOR'!$P:$AM,18,FALSE)</f>
        <v>0</v>
      </c>
      <c r="AZ102" s="101">
        <f>+VLOOKUP($S102,'CODE GENERATOR'!$P:$AM,19,FALSE)</f>
        <v>0</v>
      </c>
      <c r="BA102" s="101">
        <f>+VLOOKUP($S102,'CODE GENERATOR'!$P:$AM,20,FALSE)</f>
        <v>0</v>
      </c>
      <c r="BB102" s="101">
        <f>+VLOOKUP($S102,'CODE GENERATOR'!$P:$AM,21,FALSE)</f>
        <v>0</v>
      </c>
      <c r="BC102" s="101">
        <f>+VLOOKUP($S102,'CODE GENERATOR'!$P:$AM,22,FALSE)</f>
        <v>0</v>
      </c>
      <c r="BD102" s="101">
        <f>+VLOOKUP($S102,'CODE GENERATOR'!$P:$AM,23,FALSE)</f>
        <v>0</v>
      </c>
      <c r="BE102" s="101">
        <f>+VLOOKUP($S102,'CODE GENERATOR'!$P:$AM,24,FALSE)</f>
        <v>0</v>
      </c>
      <c r="BF102" s="101">
        <f>IF(C102&gt;0,+VLOOKUP(G102,'CATEGORY ID'!$A$1:$L$118,3,FALSE),"")</f>
        <v>5</v>
      </c>
      <c r="BG102" s="101">
        <f>IF(C102&gt;0,+VLOOKUP(H102,'CATEGORY ID'!$D$1:$L$118,3,FALSE),"")</f>
        <v>5</v>
      </c>
      <c r="BH102" s="101">
        <f>IF(C102&gt;0,+VLOOKUP((+H102&amp;I102),'CATEGORY ID'!$H$1:$I$121,2,FALSE),"")</f>
        <v>59</v>
      </c>
      <c r="BJ102" s="101">
        <f>IF(C102&gt;0,IF(COUNTIF('CATEGORY ID'!$K$1:$K$121,+H102&amp;K102) &gt; 0, +VLOOKUP(+H102&amp;K102,'CATEGORY ID'!$K$1:$L$121,2,FALSE),""),"")</f>
        <v>61</v>
      </c>
      <c r="BK102" s="101" t="str">
        <f>IF(C102&gt;0,IF(COUNTIF('CATEGORY ID'!$K$124:$K$165, +VLOOKUP(C102,'STYLE NAMES'!$B:$AE,30,FALSE)) &gt; 0, +VLOOKUP(VLOOKUP(C102,'STYLE NAMES'!$B:$AE,30,FALSE),'CATEGORY ID'!K:M,2,FALSE),""),"")</f>
        <v/>
      </c>
      <c r="BR102" s="101" t="str" cm="1">
        <f t="array" ref="BR102">IF(C102&gt;0,_xlfn.TEXTJOIN(";", TRUE,_xlfn.UNIQUE(_xlfn._xlws.FILTER(BF102:BQ102,(BF102:BQ102&gt;0)),TRUE,FALSE)),"")&amp;";"&amp;BS102</f>
        <v>5;59;61;</v>
      </c>
      <c r="BU102" s="106">
        <f>IF(C102&gt;0,+VLOOKUP($C102,'STYLE NAMES'!$B:$AC,26,FALSE),"")</f>
        <v>79.900000000000006</v>
      </c>
      <c r="BV102" s="106">
        <f>IF(C102&gt;0,+VLOOKUP($C102,'STYLE NAMES'!$B:$AC,27,FALSE),"")</f>
        <v>4390</v>
      </c>
      <c r="BW102" s="106">
        <f>IF(C102&gt;0,+VLOOKUP($C102,'STYLE NAMES'!$B:$AC,28,FALSE),"")</f>
        <v>91.885000000000005</v>
      </c>
      <c r="BY102"/>
      <c r="BZ102" s="101">
        <v>99</v>
      </c>
      <c r="CA102" s="137">
        <f t="shared" si="7"/>
        <v>1</v>
      </c>
      <c r="CB102" s="137">
        <f>+VLOOKUP(C102,'[2]STYLES &amp; MODELS MATRIX'!$A:$G,7,FALSE)</f>
        <v>0</v>
      </c>
      <c r="CC102" s="137" t="str">
        <f>+VLOOKUP(C102,'[1]STYLES &amp; SIZE CHARTS'!$A:$H,8,FALSE)</f>
        <v>HP-RUGS1</v>
      </c>
      <c r="CD102" s="137"/>
      <c r="CE102" s="205"/>
      <c r="CF102" s="141"/>
    </row>
    <row r="103" spans="1:84" s="101" customFormat="1" ht="12" customHeight="1" x14ac:dyDescent="0.2">
      <c r="A103" s="102">
        <f t="shared" si="5"/>
        <v>8683711001539</v>
      </c>
      <c r="B103" s="101" t="s">
        <v>2275</v>
      </c>
      <c r="C103" s="101" t="s">
        <v>331</v>
      </c>
      <c r="D103" s="101" t="s">
        <v>332</v>
      </c>
      <c r="E103" s="203" t="s">
        <v>2280</v>
      </c>
      <c r="F103" s="101" t="s">
        <v>785</v>
      </c>
      <c r="G103" s="101" t="str">
        <f>IF(C103&gt;0,+VLOOKUP($C103,'STYLE NAMES'!$B:$AC,4,FALSE),"")</f>
        <v>HORSE</v>
      </c>
      <c r="H103" s="101" t="str">
        <f>IF(C103&gt;0,+VLOOKUP($C103,'STYLE NAMES'!$B:$AC,5,FALSE),"")</f>
        <v>HORSE</v>
      </c>
      <c r="I103" s="101" t="str">
        <f>IF(C103&gt;0,+VLOOKUP($C103,'STYLE NAMES'!$B:$AC,6,FALSE),"")</f>
        <v>RUGS</v>
      </c>
      <c r="J103" s="101" t="str">
        <f>IF(C103&gt;0,+VLOOKUP($C103,'STYLE NAMES'!$B:$AC,7,FALSE),"")</f>
        <v>FULL</v>
      </c>
      <c r="K103" s="101" t="str">
        <f>IF(C103&gt;0,+VLOOKUP($C103,'STYLE NAMES'!$B:$AC,8,FALSE),"")</f>
        <v>EXERCISE / QUARTER SHEETS</v>
      </c>
      <c r="L103" s="101" t="str">
        <f>IF(E103&gt;0,+VLOOKUP($E103,'CODE GENERATOR'!$D:$T,3,FALSE),"")</f>
        <v>W</v>
      </c>
      <c r="M103" s="101" t="str">
        <f>IF(E103&gt;0,+VLOOKUP($E103,'CODE GENERATOR'!$D:$T,4,FALSE),"")</f>
        <v>FLEECE</v>
      </c>
      <c r="N103" s="101" t="str">
        <f>IF(E103&gt;0,+VLOOKUP($E103,'CODE GENERATOR'!$D:$T,6,FALSE),"")</f>
        <v>DARK GRAY</v>
      </c>
      <c r="O103" s="101" t="str">
        <f>IF(E103&gt;0,+VLOOKUP($E103,'CODE GENERATOR'!$D:$T,7,FALSE),"")</f>
        <v>BLACK</v>
      </c>
      <c r="P103" s="101" t="str">
        <f t="shared" si="6"/>
        <v>DARK GRAY/BLACK</v>
      </c>
      <c r="Q103" s="104" t="str">
        <f>IF(E103&gt;0,+VLOOKUP($E103,'CODE GENERATOR'!$D:$T,11,FALSE),"")</f>
        <v>H.RUGFL_EXS0007</v>
      </c>
      <c r="R103" s="104" t="str">
        <f>IF(E103&gt;0,+VLOOKUP($E103,'CODE GENERATOR'!$D:$T,12,FALSE),"")</f>
        <v>FLC0001DGYBLK</v>
      </c>
      <c r="S103" s="104" t="str">
        <f>IF(E103&gt;0,+VLOOKUP($E103,'CODE GENERATOR'!$D:$T,13,FALSE),"")</f>
        <v>H.RUGFL_EXS0007_FLC0001DGYBLK</v>
      </c>
      <c r="T103" s="104" t="str">
        <f t="shared" si="4"/>
        <v>H.RUGFL_EXS0007_FLC0001DGYBLK_S</v>
      </c>
      <c r="U103" s="105">
        <v>8683711001539</v>
      </c>
      <c r="V103" s="107" t="str" cm="1">
        <f t="array" ref="V103">_xlfn.TEXTJOIN(";", TRUE, _xlfn.UNIQUE(_xlfn._xlws.FILTER(P$3:P$10029, C$3:C$10029=C103)))</f>
        <v>BLACK/GOLD;BORDEAUX/GOLD;PURPLE/GOLD;BLACK/ROSE GOLD;DARK GRAY/BLACK</v>
      </c>
      <c r="W103" s="107" t="str" cm="1">
        <f t="array" ref="W103">_xlfn.TEXTJOIN(";", TRUE, _xlfn.UNIQUE(_xlfn._xlws.FILTER(F$3:F$10029, C$3:C$10029=C103)))</f>
        <v>S;M;L;XL</v>
      </c>
      <c r="X103" s="101" t="str">
        <f>IF(E103&gt;0,+VLOOKUP($E103,'CODE GENERATOR'!$D:$AC,19,FALSE),0)</f>
        <v>2402_S01_34099</v>
      </c>
      <c r="Y103" s="101" t="str">
        <f>IF(E103&gt;0,+VLOOKUP($E103,'CODE GENERATOR'!$D:$AC,20,FALSE),0)</f>
        <v>2402_S01_34101</v>
      </c>
      <c r="Z103" s="101" t="str">
        <f>IF(E103&gt;0,+VLOOKUP($E103,'CODE GENERATOR'!$D:$AC,21,FALSE),0)</f>
        <v/>
      </c>
      <c r="AA103" s="101" t="str">
        <f>IF(E103&gt;0,+VLOOKUP($E103,'CODE GENERATOR'!$D:$AC,22,FALSE),0)</f>
        <v/>
      </c>
      <c r="AB103" s="101" t="str">
        <f>IF(E103&gt;0,+VLOOKUP($E103,'CODE GENERATOR'!$D:$AC,23,FALSE),0)</f>
        <v/>
      </c>
      <c r="AC103" s="101" t="str">
        <f>IF(E103&gt;0,+VLOOKUP($E103,'CODE GENERATOR'!$D:$AC,24,FALSE),0)</f>
        <v/>
      </c>
      <c r="AD103" s="101" t="str">
        <f>IF(E103&gt;0,+VLOOKUP($E103,'CODE GENERATOR'!$D:$AC,25,FALSE),0)</f>
        <v/>
      </c>
      <c r="AE103" s="101" t="str">
        <f>IF(E103&gt;0,+VLOOKUP($E103,'CODE GENERATOR'!$D:$AC,26,FALSE),0)</f>
        <v/>
      </c>
      <c r="AF103" s="149" t="str">
        <f>IF($C103&gt;0,$C103&amp;" "&amp;$P103&amp;" "&amp;+VLOOKUP($C103,'STYLE NAMES'!$B:$AC,10,FALSE),"""")</f>
        <v>FLEECE-X DARK GRAY/BLACK FLEECE EXERCISE SHEET</v>
      </c>
      <c r="AG103" s="101" t="str">
        <f>"Enjoy our "&amp;(AF103)&amp;"; "&amp;IF(C103&gt;0,+VLOOKUP($C103,'STYLE NAMES'!$B:$AC,11,FALSE),"")</f>
        <v>Enjoy our FLEECE-X DARK GRAY/BLACK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103" s="101" t="str">
        <f>IF(C103&gt;0,+VLOOKUP($C103,'STYLE NAMES'!$B:$AC,12,FALSE),"")</f>
        <v xml:space="preserve">*High density fleece fabric
*Custom design and pattern to sit prefectly on the horse during training
*Super soft hand feel
*Keeps warmer with respect to traditional standard density fleece blankets
Composition:
100% Polyester
</v>
      </c>
      <c r="AI103" s="101" t="str">
        <f>IF(C103&gt;0,+VLOOKUP($C103,'STYLE NAMES'!$B:$AC,13,FALSE),"")</f>
        <v>Machine Wash at 30°C
Mild process
Do not bleach
Do NOT Tumble Dry</v>
      </c>
      <c r="AJ103" s="149" t="str">
        <f>IF($C103&gt;0,$C103&amp;" "&amp;$P103&amp;" "&amp;+VLOOKUP($C103,'STYLE NAMES'!$B:$AC,14,FALSE),"""")</f>
        <v>FLEECE-X DARK GRAY/BLACK POLAR ÇALIŞMA BLANKETİ</v>
      </c>
      <c r="AK103" s="149" t="str">
        <f>"Cavalier SanMarco tarafından tasarlanan "&amp;(AJ103)&amp;"; "&amp;IF(C103&gt;0,+VLOOKUP($C103,'STYLE NAMES'!$B:$AC,15,FALSE),"")</f>
        <v>Cavalier SanMarco tarafından tasarlanan FLEECE-X DARK GRAY/BLACK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103" s="149" t="str">
        <f>IF(C103&gt;0,+VLOOKUP($C103,'STYLE NAMES'!$B:$AC,16,FALSE),"")</f>
        <v>*Yüksek denye polar kumaş
*Antrenman sırasında atın üstünde mükemmel bir şekilde durması için özel tasarım ve kalıp
*Süper yumuşak tuşe
*Geleneksel standart denye polar blanketlere göre daha sıcak tutar
Kompozisyon:
%100 Polyester</v>
      </c>
      <c r="AM103" s="149" t="str">
        <f>IF(C103&gt;0,+VLOOKUP($C103,'STYLE NAMES'!$B:$AC,17,FALSE),"")</f>
        <v>Makinede 30°C' de Yıkayın
Hassas Yıkama
Çamaşır suyu kullanmayın
Kurutma Makinesinde Kurutmayın</v>
      </c>
      <c r="AN103" s="149" t="str">
        <f>IF($C103&gt;0,$C103&amp;" "&amp;$P103&amp;" "&amp;+VLOOKUP($C103,'STYLE NAMES'!$B:$AC,18,FALSE),"""")</f>
        <v>FLEECE-X DARK GRAY/BLACK COPERTA DI PILE DA PASSEGGIO</v>
      </c>
      <c r="AO103" s="101" t="str">
        <f>"Disegnato da Cavalier SanMarco "&amp;(AN103)&amp;"; "&amp;IF(C103&gt;0,+VLOOKUP($C103,'STYLE NAMES'!$B:$AC,19,FALSE),"")</f>
        <v>Disegnato da Cavalier SanMarco FLEECE-X DARK GRAY/BLACK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103" s="101" t="str">
        <f>IF(C103&gt;0,+VLOOKUP($C103,'STYLE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103" s="101" t="str">
        <f>IF(C103&gt;0,+VLOOKUP($C103,'STYLE NAMES'!$B:$AC,21,FALSE),"")</f>
        <v>Lavare in lavatrice a 30°C Ciclo delicato 
Non candeggiare 
Non asciugare in asciugatrice</v>
      </c>
      <c r="AR103" s="101">
        <f>IF(D103&gt;0,+VLOOKUP($C103,'STYLE NAMES'!$B:$AC,22,FALSE),"")</f>
        <v>0</v>
      </c>
      <c r="AS103" s="101">
        <f>IF(E103&gt;0,+VLOOKUP($C103,'STYLE NAMES'!$B:$AC,23,FALSE),"")</f>
        <v>0</v>
      </c>
      <c r="AT103" s="101">
        <f>IF(F103&gt;0,+VLOOKUP($C103,'STYLE NAMES'!$B:$AC,24,FALSE),"")</f>
        <v>0</v>
      </c>
      <c r="AU103" s="101">
        <f>IF(G103&gt;0,+VLOOKUP($C103,'STYLE NAMES'!$B:$AC,25,FALSE),"")</f>
        <v>0</v>
      </c>
      <c r="AV103" s="101">
        <f>+VLOOKUP($S103,'CODE GENERATOR'!$P:$AM,15,FALSE)</f>
        <v>0</v>
      </c>
      <c r="AW103" s="101">
        <f>+VLOOKUP($S103,'CODE GENERATOR'!$P:$AM,16,FALSE)</f>
        <v>0</v>
      </c>
      <c r="AX103" s="101">
        <f>+VLOOKUP($S103,'CODE GENERATOR'!$P:$AM,17,FALSE)</f>
        <v>0</v>
      </c>
      <c r="AY103" s="101">
        <f>+VLOOKUP($S103,'CODE GENERATOR'!$P:$AM,18,FALSE)</f>
        <v>0</v>
      </c>
      <c r="AZ103" s="101">
        <f>+VLOOKUP($S103,'CODE GENERATOR'!$P:$AM,19,FALSE)</f>
        <v>0</v>
      </c>
      <c r="BA103" s="101">
        <f>+VLOOKUP($S103,'CODE GENERATOR'!$P:$AM,20,FALSE)</f>
        <v>0</v>
      </c>
      <c r="BB103" s="101">
        <f>+VLOOKUP($S103,'CODE GENERATOR'!$P:$AM,21,FALSE)</f>
        <v>0</v>
      </c>
      <c r="BC103" s="101">
        <f>+VLOOKUP($S103,'CODE GENERATOR'!$P:$AM,22,FALSE)</f>
        <v>0</v>
      </c>
      <c r="BD103" s="101">
        <f>+VLOOKUP($S103,'CODE GENERATOR'!$P:$AM,23,FALSE)</f>
        <v>0</v>
      </c>
      <c r="BE103" s="101">
        <f>+VLOOKUP($S103,'CODE GENERATOR'!$P:$AM,24,FALSE)</f>
        <v>0</v>
      </c>
      <c r="BF103" s="101">
        <f>IF(C103&gt;0,+VLOOKUP(G103,'CATEGORY ID'!$A$1:$L$118,3,FALSE),"")</f>
        <v>5</v>
      </c>
      <c r="BG103" s="101">
        <f>IF(C103&gt;0,+VLOOKUP(H103,'CATEGORY ID'!$D$1:$L$118,3,FALSE),"")</f>
        <v>5</v>
      </c>
      <c r="BH103" s="101">
        <f>IF(C103&gt;0,+VLOOKUP((+H103&amp;I103),'CATEGORY ID'!$H$1:$I$121,2,FALSE),"")</f>
        <v>59</v>
      </c>
      <c r="BJ103" s="101">
        <f>IF(C103&gt;0,IF(COUNTIF('CATEGORY ID'!$K$1:$K$121,+H103&amp;K103) &gt; 0, +VLOOKUP(+H103&amp;K103,'CATEGORY ID'!$K$1:$L$121,2,FALSE),""),"")</f>
        <v>61</v>
      </c>
      <c r="BK103" s="101" t="str">
        <f>IF(C103&gt;0,IF(COUNTIF('CATEGORY ID'!$K$124:$K$165, +VLOOKUP(C103,'STYLE NAMES'!$B:$AE,30,FALSE)) &gt; 0, +VLOOKUP(VLOOKUP(C103,'STYLE NAMES'!$B:$AE,30,FALSE),'CATEGORY ID'!K:M,2,FALSE),""),"")</f>
        <v/>
      </c>
      <c r="BR103" s="101" t="str" cm="1">
        <f t="array" ref="BR103">IF(C103&gt;0,_xlfn.TEXTJOIN(";", TRUE,_xlfn.UNIQUE(_xlfn._xlws.FILTER(BF103:BQ103,(BF103:BQ103&gt;0)),TRUE,FALSE)),"")&amp;";"&amp;BS103</f>
        <v>5;59;61;</v>
      </c>
      <c r="BU103" s="106">
        <f>IF(C103&gt;0,+VLOOKUP($C103,'STYLE NAMES'!$B:$AC,26,FALSE),"")</f>
        <v>79.900000000000006</v>
      </c>
      <c r="BV103" s="106">
        <f>IF(C103&gt;0,+VLOOKUP($C103,'STYLE NAMES'!$B:$AC,27,FALSE),"")</f>
        <v>4390</v>
      </c>
      <c r="BW103" s="106">
        <f>IF(C103&gt;0,+VLOOKUP($C103,'STYLE NAMES'!$B:$AC,28,FALSE),"")</f>
        <v>91.885000000000005</v>
      </c>
      <c r="BY103"/>
      <c r="BZ103" s="101">
        <v>99</v>
      </c>
      <c r="CA103" s="137">
        <f t="shared" si="7"/>
        <v>1</v>
      </c>
      <c r="CB103" s="137">
        <f>+VLOOKUP(C103,'[2]STYLES &amp; MODELS MATRIX'!$A:$G,7,FALSE)</f>
        <v>0</v>
      </c>
      <c r="CC103" s="137" t="str">
        <f>+VLOOKUP(C103,'[1]STYLES &amp; SIZE CHARTS'!$A:$H,8,FALSE)</f>
        <v>HP-RUGS1</v>
      </c>
      <c r="CD103" s="137"/>
      <c r="CE103" s="205"/>
      <c r="CF103" s="141"/>
    </row>
    <row r="104" spans="1:84" s="101" customFormat="1" ht="12" customHeight="1" x14ac:dyDescent="0.2">
      <c r="A104" s="102">
        <f t="shared" si="5"/>
        <v>8683711001546</v>
      </c>
      <c r="B104" s="101" t="s">
        <v>2275</v>
      </c>
      <c r="C104" s="101" t="s">
        <v>331</v>
      </c>
      <c r="D104" s="101" t="s">
        <v>332</v>
      </c>
      <c r="E104" s="203" t="s">
        <v>2280</v>
      </c>
      <c r="F104" s="101" t="s">
        <v>2247</v>
      </c>
      <c r="G104" s="101" t="str">
        <f>IF(C104&gt;0,+VLOOKUP($C104,'STYLE NAMES'!$B:$AC,4,FALSE),"")</f>
        <v>HORSE</v>
      </c>
      <c r="H104" s="101" t="str">
        <f>IF(C104&gt;0,+VLOOKUP($C104,'STYLE NAMES'!$B:$AC,5,FALSE),"")</f>
        <v>HORSE</v>
      </c>
      <c r="I104" s="101" t="str">
        <f>IF(C104&gt;0,+VLOOKUP($C104,'STYLE NAMES'!$B:$AC,6,FALSE),"")</f>
        <v>RUGS</v>
      </c>
      <c r="J104" s="101" t="str">
        <f>IF(C104&gt;0,+VLOOKUP($C104,'STYLE NAMES'!$B:$AC,7,FALSE),"")</f>
        <v>FULL</v>
      </c>
      <c r="K104" s="101" t="str">
        <f>IF(C104&gt;0,+VLOOKUP($C104,'STYLE NAMES'!$B:$AC,8,FALSE),"")</f>
        <v>EXERCISE / QUARTER SHEETS</v>
      </c>
      <c r="L104" s="101" t="str">
        <f>IF(E104&gt;0,+VLOOKUP($E104,'CODE GENERATOR'!$D:$T,3,FALSE),"")</f>
        <v>W</v>
      </c>
      <c r="M104" s="101" t="str">
        <f>IF(E104&gt;0,+VLOOKUP($E104,'CODE GENERATOR'!$D:$T,4,FALSE),"")</f>
        <v>FLEECE</v>
      </c>
      <c r="N104" s="101" t="str">
        <f>IF(E104&gt;0,+VLOOKUP($E104,'CODE GENERATOR'!$D:$T,6,FALSE),"")</f>
        <v>DARK GRAY</v>
      </c>
      <c r="O104" s="101" t="str">
        <f>IF(E104&gt;0,+VLOOKUP($E104,'CODE GENERATOR'!$D:$T,7,FALSE),"")</f>
        <v>BLACK</v>
      </c>
      <c r="P104" s="101" t="str">
        <f t="shared" si="6"/>
        <v>DARK GRAY/BLACK</v>
      </c>
      <c r="Q104" s="104" t="str">
        <f>IF(E104&gt;0,+VLOOKUP($E104,'CODE GENERATOR'!$D:$T,11,FALSE),"")</f>
        <v>H.RUGFL_EXS0007</v>
      </c>
      <c r="R104" s="104" t="str">
        <f>IF(E104&gt;0,+VLOOKUP($E104,'CODE GENERATOR'!$D:$T,12,FALSE),"")</f>
        <v>FLC0001DGYBLK</v>
      </c>
      <c r="S104" s="104" t="str">
        <f>IF(E104&gt;0,+VLOOKUP($E104,'CODE GENERATOR'!$D:$T,13,FALSE),"")</f>
        <v>H.RUGFL_EXS0007_FLC0001DGYBLK</v>
      </c>
      <c r="T104" s="104" t="str">
        <f t="shared" si="4"/>
        <v>H.RUGFL_EXS0007_FLC0001DGYBLK_M</v>
      </c>
      <c r="U104" s="105">
        <v>8683711001546</v>
      </c>
      <c r="V104" s="107" t="str" cm="1">
        <f t="array" ref="V104">_xlfn.TEXTJOIN(";", TRUE, _xlfn.UNIQUE(_xlfn._xlws.FILTER(P$3:P$10029, C$3:C$10029=C104)))</f>
        <v>BLACK/GOLD;BORDEAUX/GOLD;PURPLE/GOLD;BLACK/ROSE GOLD;DARK GRAY/BLACK</v>
      </c>
      <c r="W104" s="107" t="str" cm="1">
        <f t="array" ref="W104">_xlfn.TEXTJOIN(";", TRUE, _xlfn.UNIQUE(_xlfn._xlws.FILTER(F$3:F$10029, C$3:C$10029=C104)))</f>
        <v>S;M;L;XL</v>
      </c>
      <c r="X104" s="101" t="str">
        <f>IF(E104&gt;0,+VLOOKUP($E104,'CODE GENERATOR'!$D:$AC,19,FALSE),0)</f>
        <v>2402_S01_34099</v>
      </c>
      <c r="Y104" s="101" t="str">
        <f>IF(E104&gt;0,+VLOOKUP($E104,'CODE GENERATOR'!$D:$AC,20,FALSE),0)</f>
        <v>2402_S01_34101</v>
      </c>
      <c r="Z104" s="101" t="str">
        <f>IF(E104&gt;0,+VLOOKUP($E104,'CODE GENERATOR'!$D:$AC,21,FALSE),0)</f>
        <v/>
      </c>
      <c r="AA104" s="101" t="str">
        <f>IF(E104&gt;0,+VLOOKUP($E104,'CODE GENERATOR'!$D:$AC,22,FALSE),0)</f>
        <v/>
      </c>
      <c r="AB104" s="101" t="str">
        <f>IF(E104&gt;0,+VLOOKUP($E104,'CODE GENERATOR'!$D:$AC,23,FALSE),0)</f>
        <v/>
      </c>
      <c r="AC104" s="101" t="str">
        <f>IF(E104&gt;0,+VLOOKUP($E104,'CODE GENERATOR'!$D:$AC,24,FALSE),0)</f>
        <v/>
      </c>
      <c r="AD104" s="101" t="str">
        <f>IF(E104&gt;0,+VLOOKUP($E104,'CODE GENERATOR'!$D:$AC,25,FALSE),0)</f>
        <v/>
      </c>
      <c r="AE104" s="101" t="str">
        <f>IF(E104&gt;0,+VLOOKUP($E104,'CODE GENERATOR'!$D:$AC,26,FALSE),0)</f>
        <v/>
      </c>
      <c r="AF104" s="149" t="str">
        <f>IF($C104&gt;0,$C104&amp;" "&amp;$P104&amp;" "&amp;+VLOOKUP($C104,'STYLE NAMES'!$B:$AC,10,FALSE),"""")</f>
        <v>FLEECE-X DARK GRAY/BLACK FLEECE EXERCISE SHEET</v>
      </c>
      <c r="AG104" s="101" t="str">
        <f>"Enjoy our "&amp;(AF104)&amp;"; "&amp;IF(C104&gt;0,+VLOOKUP($C104,'STYLE NAMES'!$B:$AC,11,FALSE),"")</f>
        <v>Enjoy our FLEECE-X DARK GRAY/BLACK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104" s="101" t="str">
        <f>IF(C104&gt;0,+VLOOKUP($C104,'STYLE NAMES'!$B:$AC,12,FALSE),"")</f>
        <v xml:space="preserve">*High density fleece fabric
*Custom design and pattern to sit prefectly on the horse during training
*Super soft hand feel
*Keeps warmer with respect to traditional standard density fleece blankets
Composition:
100% Polyester
</v>
      </c>
      <c r="AI104" s="101" t="str">
        <f>IF(C104&gt;0,+VLOOKUP($C104,'STYLE NAMES'!$B:$AC,13,FALSE),"")</f>
        <v>Machine Wash at 30°C
Mild process
Do not bleach
Do NOT Tumble Dry</v>
      </c>
      <c r="AJ104" s="149" t="str">
        <f>IF($C104&gt;0,$C104&amp;" "&amp;$P104&amp;" "&amp;+VLOOKUP($C104,'STYLE NAMES'!$B:$AC,14,FALSE),"""")</f>
        <v>FLEECE-X DARK GRAY/BLACK POLAR ÇALIŞMA BLANKETİ</v>
      </c>
      <c r="AK104" s="149" t="str">
        <f>"Cavalier SanMarco tarafından tasarlanan "&amp;(AJ104)&amp;"; "&amp;IF(C104&gt;0,+VLOOKUP($C104,'STYLE NAMES'!$B:$AC,15,FALSE),"")</f>
        <v>Cavalier SanMarco tarafından tasarlanan FLEECE-X DARK GRAY/BLACK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104" s="149" t="str">
        <f>IF(C104&gt;0,+VLOOKUP($C104,'STYLE NAMES'!$B:$AC,16,FALSE),"")</f>
        <v>*Yüksek denye polar kumaş
*Antrenman sırasında atın üstünde mükemmel bir şekilde durması için özel tasarım ve kalıp
*Süper yumuşak tuşe
*Geleneksel standart denye polar blanketlere göre daha sıcak tutar
Kompozisyon:
%100 Polyester</v>
      </c>
      <c r="AM104" s="149" t="str">
        <f>IF(C104&gt;0,+VLOOKUP($C104,'STYLE NAMES'!$B:$AC,17,FALSE),"")</f>
        <v>Makinede 30°C' de Yıkayın
Hassas Yıkama
Çamaşır suyu kullanmayın
Kurutma Makinesinde Kurutmayın</v>
      </c>
      <c r="AN104" s="149" t="str">
        <f>IF($C104&gt;0,$C104&amp;" "&amp;$P104&amp;" "&amp;+VLOOKUP($C104,'STYLE NAMES'!$B:$AC,18,FALSE),"""")</f>
        <v>FLEECE-X DARK GRAY/BLACK COPERTA DI PILE DA PASSEGGIO</v>
      </c>
      <c r="AO104" s="101" t="str">
        <f>"Disegnato da Cavalier SanMarco "&amp;(AN104)&amp;"; "&amp;IF(C104&gt;0,+VLOOKUP($C104,'STYLE NAMES'!$B:$AC,19,FALSE),"")</f>
        <v>Disegnato da Cavalier SanMarco FLEECE-X DARK GRAY/BLACK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104" s="101" t="str">
        <f>IF(C104&gt;0,+VLOOKUP($C104,'STYLE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104" s="101" t="str">
        <f>IF(C104&gt;0,+VLOOKUP($C104,'STYLE NAMES'!$B:$AC,21,FALSE),"")</f>
        <v>Lavare in lavatrice a 30°C Ciclo delicato 
Non candeggiare 
Non asciugare in asciugatrice</v>
      </c>
      <c r="AR104" s="101">
        <f>IF(D104&gt;0,+VLOOKUP($C104,'STYLE NAMES'!$B:$AC,22,FALSE),"")</f>
        <v>0</v>
      </c>
      <c r="AS104" s="101">
        <f>IF(E104&gt;0,+VLOOKUP($C104,'STYLE NAMES'!$B:$AC,23,FALSE),"")</f>
        <v>0</v>
      </c>
      <c r="AT104" s="101">
        <f>IF(F104&gt;0,+VLOOKUP($C104,'STYLE NAMES'!$B:$AC,24,FALSE),"")</f>
        <v>0</v>
      </c>
      <c r="AU104" s="101">
        <f>IF(G104&gt;0,+VLOOKUP($C104,'STYLE NAMES'!$B:$AC,25,FALSE),"")</f>
        <v>0</v>
      </c>
      <c r="AV104" s="101">
        <f>+VLOOKUP($S104,'CODE GENERATOR'!$P:$AM,15,FALSE)</f>
        <v>0</v>
      </c>
      <c r="AW104" s="101">
        <f>+VLOOKUP($S104,'CODE GENERATOR'!$P:$AM,16,FALSE)</f>
        <v>0</v>
      </c>
      <c r="AX104" s="101">
        <f>+VLOOKUP($S104,'CODE GENERATOR'!$P:$AM,17,FALSE)</f>
        <v>0</v>
      </c>
      <c r="AY104" s="101">
        <f>+VLOOKUP($S104,'CODE GENERATOR'!$P:$AM,18,FALSE)</f>
        <v>0</v>
      </c>
      <c r="AZ104" s="101">
        <f>+VLOOKUP($S104,'CODE GENERATOR'!$P:$AM,19,FALSE)</f>
        <v>0</v>
      </c>
      <c r="BA104" s="101">
        <f>+VLOOKUP($S104,'CODE GENERATOR'!$P:$AM,20,FALSE)</f>
        <v>0</v>
      </c>
      <c r="BB104" s="101">
        <f>+VLOOKUP($S104,'CODE GENERATOR'!$P:$AM,21,FALSE)</f>
        <v>0</v>
      </c>
      <c r="BC104" s="101">
        <f>+VLOOKUP($S104,'CODE GENERATOR'!$P:$AM,22,FALSE)</f>
        <v>0</v>
      </c>
      <c r="BD104" s="101">
        <f>+VLOOKUP($S104,'CODE GENERATOR'!$P:$AM,23,FALSE)</f>
        <v>0</v>
      </c>
      <c r="BE104" s="101">
        <f>+VLOOKUP($S104,'CODE GENERATOR'!$P:$AM,24,FALSE)</f>
        <v>0</v>
      </c>
      <c r="BF104" s="101">
        <f>IF(C104&gt;0,+VLOOKUP(G104,'CATEGORY ID'!$A$1:$L$118,3,FALSE),"")</f>
        <v>5</v>
      </c>
      <c r="BG104" s="101">
        <f>IF(C104&gt;0,+VLOOKUP(H104,'CATEGORY ID'!$D$1:$L$118,3,FALSE),"")</f>
        <v>5</v>
      </c>
      <c r="BH104" s="101">
        <f>IF(C104&gt;0,+VLOOKUP((+H104&amp;I104),'CATEGORY ID'!$H$1:$I$121,2,FALSE),"")</f>
        <v>59</v>
      </c>
      <c r="BJ104" s="101">
        <f>IF(C104&gt;0,IF(COUNTIF('CATEGORY ID'!$K$1:$K$121,+H104&amp;K104) &gt; 0, +VLOOKUP(+H104&amp;K104,'CATEGORY ID'!$K$1:$L$121,2,FALSE),""),"")</f>
        <v>61</v>
      </c>
      <c r="BK104" s="101" t="str">
        <f>IF(C104&gt;0,IF(COUNTIF('CATEGORY ID'!$K$124:$K$165, +VLOOKUP(C104,'STYLE NAMES'!$B:$AE,30,FALSE)) &gt; 0, +VLOOKUP(VLOOKUP(C104,'STYLE NAMES'!$B:$AE,30,FALSE),'CATEGORY ID'!K:M,2,FALSE),""),"")</f>
        <v/>
      </c>
      <c r="BR104" s="101" t="str" cm="1">
        <f t="array" ref="BR104">IF(C104&gt;0,_xlfn.TEXTJOIN(";", TRUE,_xlfn.UNIQUE(_xlfn._xlws.FILTER(BF104:BQ104,(BF104:BQ104&gt;0)),TRUE,FALSE)),"")&amp;";"&amp;BS104</f>
        <v>5;59;61;</v>
      </c>
      <c r="BU104" s="106">
        <f>IF(C104&gt;0,+VLOOKUP($C104,'STYLE NAMES'!$B:$AC,26,FALSE),"")</f>
        <v>79.900000000000006</v>
      </c>
      <c r="BV104" s="106">
        <f>IF(C104&gt;0,+VLOOKUP($C104,'STYLE NAMES'!$B:$AC,27,FALSE),"")</f>
        <v>4390</v>
      </c>
      <c r="BW104" s="106">
        <f>IF(C104&gt;0,+VLOOKUP($C104,'STYLE NAMES'!$B:$AC,28,FALSE),"")</f>
        <v>91.885000000000005</v>
      </c>
      <c r="BY104"/>
      <c r="BZ104" s="101">
        <v>99</v>
      </c>
      <c r="CA104" s="137">
        <f t="shared" si="7"/>
        <v>1</v>
      </c>
      <c r="CB104" s="137">
        <f>+VLOOKUP(C104,'[2]STYLES &amp; MODELS MATRIX'!$A:$G,7,FALSE)</f>
        <v>0</v>
      </c>
      <c r="CC104" s="137" t="str">
        <f>+VLOOKUP(C104,'[1]STYLES &amp; SIZE CHARTS'!$A:$H,8,FALSE)</f>
        <v>HP-RUGS1</v>
      </c>
      <c r="CD104" s="137"/>
      <c r="CE104" s="205"/>
      <c r="CF104" s="141"/>
    </row>
    <row r="105" spans="1:84" s="101" customFormat="1" ht="12" customHeight="1" x14ac:dyDescent="0.2">
      <c r="A105" s="102">
        <f t="shared" si="5"/>
        <v>8683711001553</v>
      </c>
      <c r="B105" s="101" t="s">
        <v>2275</v>
      </c>
      <c r="C105" s="101" t="s">
        <v>331</v>
      </c>
      <c r="D105" s="101" t="s">
        <v>332</v>
      </c>
      <c r="E105" s="203" t="s">
        <v>2280</v>
      </c>
      <c r="F105" s="101" t="s">
        <v>2248</v>
      </c>
      <c r="G105" s="101" t="str">
        <f>IF(C105&gt;0,+VLOOKUP($C105,'STYLE NAMES'!$B:$AC,4,FALSE),"")</f>
        <v>HORSE</v>
      </c>
      <c r="H105" s="101" t="str">
        <f>IF(C105&gt;0,+VLOOKUP($C105,'STYLE NAMES'!$B:$AC,5,FALSE),"")</f>
        <v>HORSE</v>
      </c>
      <c r="I105" s="101" t="str">
        <f>IF(C105&gt;0,+VLOOKUP($C105,'STYLE NAMES'!$B:$AC,6,FALSE),"")</f>
        <v>RUGS</v>
      </c>
      <c r="J105" s="101" t="str">
        <f>IF(C105&gt;0,+VLOOKUP($C105,'STYLE NAMES'!$B:$AC,7,FALSE),"")</f>
        <v>FULL</v>
      </c>
      <c r="K105" s="101" t="str">
        <f>IF(C105&gt;0,+VLOOKUP($C105,'STYLE NAMES'!$B:$AC,8,FALSE),"")</f>
        <v>EXERCISE / QUARTER SHEETS</v>
      </c>
      <c r="L105" s="101" t="str">
        <f>IF(E105&gt;0,+VLOOKUP($E105,'CODE GENERATOR'!$D:$T,3,FALSE),"")</f>
        <v>W</v>
      </c>
      <c r="M105" s="101" t="str">
        <f>IF(E105&gt;0,+VLOOKUP($E105,'CODE GENERATOR'!$D:$T,4,FALSE),"")</f>
        <v>FLEECE</v>
      </c>
      <c r="N105" s="101" t="str">
        <f>IF(E105&gt;0,+VLOOKUP($E105,'CODE GENERATOR'!$D:$T,6,FALSE),"")</f>
        <v>DARK GRAY</v>
      </c>
      <c r="O105" s="101" t="str">
        <f>IF(E105&gt;0,+VLOOKUP($E105,'CODE GENERATOR'!$D:$T,7,FALSE),"")</f>
        <v>BLACK</v>
      </c>
      <c r="P105" s="101" t="str">
        <f t="shared" si="6"/>
        <v>DARK GRAY/BLACK</v>
      </c>
      <c r="Q105" s="104" t="str">
        <f>IF(E105&gt;0,+VLOOKUP($E105,'CODE GENERATOR'!$D:$T,11,FALSE),"")</f>
        <v>H.RUGFL_EXS0007</v>
      </c>
      <c r="R105" s="104" t="str">
        <f>IF(E105&gt;0,+VLOOKUP($E105,'CODE GENERATOR'!$D:$T,12,FALSE),"")</f>
        <v>FLC0001DGYBLK</v>
      </c>
      <c r="S105" s="104" t="str">
        <f>IF(E105&gt;0,+VLOOKUP($E105,'CODE GENERATOR'!$D:$T,13,FALSE),"")</f>
        <v>H.RUGFL_EXS0007_FLC0001DGYBLK</v>
      </c>
      <c r="T105" s="104" t="str">
        <f t="shared" si="4"/>
        <v>H.RUGFL_EXS0007_FLC0001DGYBLK_L</v>
      </c>
      <c r="U105" s="105">
        <v>8683711001553</v>
      </c>
      <c r="V105" s="107" t="str" cm="1">
        <f t="array" ref="V105">_xlfn.TEXTJOIN(";", TRUE, _xlfn.UNIQUE(_xlfn._xlws.FILTER(P$3:P$10029, C$3:C$10029=C105)))</f>
        <v>BLACK/GOLD;BORDEAUX/GOLD;PURPLE/GOLD;BLACK/ROSE GOLD;DARK GRAY/BLACK</v>
      </c>
      <c r="W105" s="107" t="str" cm="1">
        <f t="array" ref="W105">_xlfn.TEXTJOIN(";", TRUE, _xlfn.UNIQUE(_xlfn._xlws.FILTER(F$3:F$10029, C$3:C$10029=C105)))</f>
        <v>S;M;L;XL</v>
      </c>
      <c r="X105" s="101" t="str">
        <f>IF(E105&gt;0,+VLOOKUP($E105,'CODE GENERATOR'!$D:$AC,19,FALSE),0)</f>
        <v>2402_S01_34099</v>
      </c>
      <c r="Y105" s="101" t="str">
        <f>IF(E105&gt;0,+VLOOKUP($E105,'CODE GENERATOR'!$D:$AC,20,FALSE),0)</f>
        <v>2402_S01_34101</v>
      </c>
      <c r="Z105" s="101" t="str">
        <f>IF(E105&gt;0,+VLOOKUP($E105,'CODE GENERATOR'!$D:$AC,21,FALSE),0)</f>
        <v/>
      </c>
      <c r="AA105" s="101" t="str">
        <f>IF(E105&gt;0,+VLOOKUP($E105,'CODE GENERATOR'!$D:$AC,22,FALSE),0)</f>
        <v/>
      </c>
      <c r="AB105" s="101" t="str">
        <f>IF(E105&gt;0,+VLOOKUP($E105,'CODE GENERATOR'!$D:$AC,23,FALSE),0)</f>
        <v/>
      </c>
      <c r="AC105" s="101" t="str">
        <f>IF(E105&gt;0,+VLOOKUP($E105,'CODE GENERATOR'!$D:$AC,24,FALSE),0)</f>
        <v/>
      </c>
      <c r="AD105" s="101" t="str">
        <f>IF(E105&gt;0,+VLOOKUP($E105,'CODE GENERATOR'!$D:$AC,25,FALSE),0)</f>
        <v/>
      </c>
      <c r="AE105" s="101" t="str">
        <f>IF(E105&gt;0,+VLOOKUP($E105,'CODE GENERATOR'!$D:$AC,26,FALSE),0)</f>
        <v/>
      </c>
      <c r="AF105" s="149" t="str">
        <f>IF($C105&gt;0,$C105&amp;" "&amp;$P105&amp;" "&amp;+VLOOKUP($C105,'STYLE NAMES'!$B:$AC,10,FALSE),"""")</f>
        <v>FLEECE-X DARK GRAY/BLACK FLEECE EXERCISE SHEET</v>
      </c>
      <c r="AG105" s="101" t="str">
        <f>"Enjoy our "&amp;(AF105)&amp;"; "&amp;IF(C105&gt;0,+VLOOKUP($C105,'STYLE NAMES'!$B:$AC,11,FALSE),"")</f>
        <v>Enjoy our FLEECE-X DARK GRAY/BLACK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105" s="101" t="str">
        <f>IF(C105&gt;0,+VLOOKUP($C105,'STYLE NAMES'!$B:$AC,12,FALSE),"")</f>
        <v xml:space="preserve">*High density fleece fabric
*Custom design and pattern to sit prefectly on the horse during training
*Super soft hand feel
*Keeps warmer with respect to traditional standard density fleece blankets
Composition:
100% Polyester
</v>
      </c>
      <c r="AI105" s="101" t="str">
        <f>IF(C105&gt;0,+VLOOKUP($C105,'STYLE NAMES'!$B:$AC,13,FALSE),"")</f>
        <v>Machine Wash at 30°C
Mild process
Do not bleach
Do NOT Tumble Dry</v>
      </c>
      <c r="AJ105" s="149" t="str">
        <f>IF($C105&gt;0,$C105&amp;" "&amp;$P105&amp;" "&amp;+VLOOKUP($C105,'STYLE NAMES'!$B:$AC,14,FALSE),"""")</f>
        <v>FLEECE-X DARK GRAY/BLACK POLAR ÇALIŞMA BLANKETİ</v>
      </c>
      <c r="AK105" s="149" t="str">
        <f>"Cavalier SanMarco tarafından tasarlanan "&amp;(AJ105)&amp;"; "&amp;IF(C105&gt;0,+VLOOKUP($C105,'STYLE NAMES'!$B:$AC,15,FALSE),"")</f>
        <v>Cavalier SanMarco tarafından tasarlanan FLEECE-X DARK GRAY/BLACK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105" s="149" t="str">
        <f>IF(C105&gt;0,+VLOOKUP($C105,'STYLE NAMES'!$B:$AC,16,FALSE),"")</f>
        <v>*Yüksek denye polar kumaş
*Antrenman sırasında atın üstünde mükemmel bir şekilde durması için özel tasarım ve kalıp
*Süper yumuşak tuşe
*Geleneksel standart denye polar blanketlere göre daha sıcak tutar
Kompozisyon:
%100 Polyester</v>
      </c>
      <c r="AM105" s="149" t="str">
        <f>IF(C105&gt;0,+VLOOKUP($C105,'STYLE NAMES'!$B:$AC,17,FALSE),"")</f>
        <v>Makinede 30°C' de Yıkayın
Hassas Yıkama
Çamaşır suyu kullanmayın
Kurutma Makinesinde Kurutmayın</v>
      </c>
      <c r="AN105" s="149" t="str">
        <f>IF($C105&gt;0,$C105&amp;" "&amp;$P105&amp;" "&amp;+VLOOKUP($C105,'STYLE NAMES'!$B:$AC,18,FALSE),"""")</f>
        <v>FLEECE-X DARK GRAY/BLACK COPERTA DI PILE DA PASSEGGIO</v>
      </c>
      <c r="AO105" s="101" t="str">
        <f>"Disegnato da Cavalier SanMarco "&amp;(AN105)&amp;"; "&amp;IF(C105&gt;0,+VLOOKUP($C105,'STYLE NAMES'!$B:$AC,19,FALSE),"")</f>
        <v>Disegnato da Cavalier SanMarco FLEECE-X DARK GRAY/BLACK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105" s="101" t="str">
        <f>IF(C105&gt;0,+VLOOKUP($C105,'STYLE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105" s="101" t="str">
        <f>IF(C105&gt;0,+VLOOKUP($C105,'STYLE NAMES'!$B:$AC,21,FALSE),"")</f>
        <v>Lavare in lavatrice a 30°C Ciclo delicato 
Non candeggiare 
Non asciugare in asciugatrice</v>
      </c>
      <c r="AR105" s="101">
        <f>IF(D105&gt;0,+VLOOKUP($C105,'STYLE NAMES'!$B:$AC,22,FALSE),"")</f>
        <v>0</v>
      </c>
      <c r="AS105" s="101">
        <f>IF(E105&gt;0,+VLOOKUP($C105,'STYLE NAMES'!$B:$AC,23,FALSE),"")</f>
        <v>0</v>
      </c>
      <c r="AT105" s="101">
        <f>IF(F105&gt;0,+VLOOKUP($C105,'STYLE NAMES'!$B:$AC,24,FALSE),"")</f>
        <v>0</v>
      </c>
      <c r="AU105" s="101">
        <f>IF(G105&gt;0,+VLOOKUP($C105,'STYLE NAMES'!$B:$AC,25,FALSE),"")</f>
        <v>0</v>
      </c>
      <c r="AV105" s="101">
        <f>+VLOOKUP($S105,'CODE GENERATOR'!$P:$AM,15,FALSE)</f>
        <v>0</v>
      </c>
      <c r="AW105" s="101">
        <f>+VLOOKUP($S105,'CODE GENERATOR'!$P:$AM,16,FALSE)</f>
        <v>0</v>
      </c>
      <c r="AX105" s="101">
        <f>+VLOOKUP($S105,'CODE GENERATOR'!$P:$AM,17,FALSE)</f>
        <v>0</v>
      </c>
      <c r="AY105" s="101">
        <f>+VLOOKUP($S105,'CODE GENERATOR'!$P:$AM,18,FALSE)</f>
        <v>0</v>
      </c>
      <c r="AZ105" s="101">
        <f>+VLOOKUP($S105,'CODE GENERATOR'!$P:$AM,19,FALSE)</f>
        <v>0</v>
      </c>
      <c r="BA105" s="101">
        <f>+VLOOKUP($S105,'CODE GENERATOR'!$P:$AM,20,FALSE)</f>
        <v>0</v>
      </c>
      <c r="BB105" s="101">
        <f>+VLOOKUP($S105,'CODE GENERATOR'!$P:$AM,21,FALSE)</f>
        <v>0</v>
      </c>
      <c r="BC105" s="101">
        <f>+VLOOKUP($S105,'CODE GENERATOR'!$P:$AM,22,FALSE)</f>
        <v>0</v>
      </c>
      <c r="BD105" s="101">
        <f>+VLOOKUP($S105,'CODE GENERATOR'!$P:$AM,23,FALSE)</f>
        <v>0</v>
      </c>
      <c r="BE105" s="101">
        <f>+VLOOKUP($S105,'CODE GENERATOR'!$P:$AM,24,FALSE)</f>
        <v>0</v>
      </c>
      <c r="BF105" s="101">
        <f>IF(C105&gt;0,+VLOOKUP(G105,'CATEGORY ID'!$A$1:$L$118,3,FALSE),"")</f>
        <v>5</v>
      </c>
      <c r="BG105" s="101">
        <f>IF(C105&gt;0,+VLOOKUP(H105,'CATEGORY ID'!$D$1:$L$118,3,FALSE),"")</f>
        <v>5</v>
      </c>
      <c r="BH105" s="101">
        <f>IF(C105&gt;0,+VLOOKUP((+H105&amp;I105),'CATEGORY ID'!$H$1:$I$121,2,FALSE),"")</f>
        <v>59</v>
      </c>
      <c r="BJ105" s="101">
        <f>IF(C105&gt;0,IF(COUNTIF('CATEGORY ID'!$K$1:$K$121,+H105&amp;K105) &gt; 0, +VLOOKUP(+H105&amp;K105,'CATEGORY ID'!$K$1:$L$121,2,FALSE),""),"")</f>
        <v>61</v>
      </c>
      <c r="BK105" s="101" t="str">
        <f>IF(C105&gt;0,IF(COUNTIF('CATEGORY ID'!$K$124:$K$165, +VLOOKUP(C105,'STYLE NAMES'!$B:$AE,30,FALSE)) &gt; 0, +VLOOKUP(VLOOKUP(C105,'STYLE NAMES'!$B:$AE,30,FALSE),'CATEGORY ID'!K:M,2,FALSE),""),"")</f>
        <v/>
      </c>
      <c r="BR105" s="101" t="str" cm="1">
        <f t="array" ref="BR105">IF(C105&gt;0,_xlfn.TEXTJOIN(";", TRUE,_xlfn.UNIQUE(_xlfn._xlws.FILTER(BF105:BQ105,(BF105:BQ105&gt;0)),TRUE,FALSE)),"")&amp;";"&amp;BS105</f>
        <v>5;59;61;</v>
      </c>
      <c r="BU105" s="106">
        <f>IF(C105&gt;0,+VLOOKUP($C105,'STYLE NAMES'!$B:$AC,26,FALSE),"")</f>
        <v>79.900000000000006</v>
      </c>
      <c r="BV105" s="106">
        <f>IF(C105&gt;0,+VLOOKUP($C105,'STYLE NAMES'!$B:$AC,27,FALSE),"")</f>
        <v>4390</v>
      </c>
      <c r="BW105" s="106">
        <f>IF(C105&gt;0,+VLOOKUP($C105,'STYLE NAMES'!$B:$AC,28,FALSE),"")</f>
        <v>91.885000000000005</v>
      </c>
      <c r="BY105"/>
      <c r="BZ105" s="101">
        <v>99</v>
      </c>
      <c r="CA105" s="137">
        <f t="shared" si="7"/>
        <v>1</v>
      </c>
      <c r="CB105" s="137">
        <f>+VLOOKUP(C105,'[2]STYLES &amp; MODELS MATRIX'!$A:$G,7,FALSE)</f>
        <v>0</v>
      </c>
      <c r="CC105" s="137" t="str">
        <f>+VLOOKUP(C105,'[1]STYLES &amp; SIZE CHARTS'!$A:$H,8,FALSE)</f>
        <v>HP-RUGS1</v>
      </c>
      <c r="CD105" s="137"/>
      <c r="CE105" s="205"/>
      <c r="CF105" s="141"/>
    </row>
    <row r="106" spans="1:84" s="101" customFormat="1" ht="12" customHeight="1" x14ac:dyDescent="0.2">
      <c r="A106" s="102">
        <f t="shared" si="5"/>
        <v>8683711001560</v>
      </c>
      <c r="B106" s="101" t="s">
        <v>2275</v>
      </c>
      <c r="C106" s="101" t="s">
        <v>331</v>
      </c>
      <c r="D106" s="101" t="s">
        <v>332</v>
      </c>
      <c r="E106" s="203" t="s">
        <v>2280</v>
      </c>
      <c r="F106" s="101" t="s">
        <v>2249</v>
      </c>
      <c r="G106" s="101" t="str">
        <f>IF(C106&gt;0,+VLOOKUP($C106,'STYLE NAMES'!$B:$AC,4,FALSE),"")</f>
        <v>HORSE</v>
      </c>
      <c r="H106" s="101" t="str">
        <f>IF(C106&gt;0,+VLOOKUP($C106,'STYLE NAMES'!$B:$AC,5,FALSE),"")</f>
        <v>HORSE</v>
      </c>
      <c r="I106" s="101" t="str">
        <f>IF(C106&gt;0,+VLOOKUP($C106,'STYLE NAMES'!$B:$AC,6,FALSE),"")</f>
        <v>RUGS</v>
      </c>
      <c r="J106" s="101" t="str">
        <f>IF(C106&gt;0,+VLOOKUP($C106,'STYLE NAMES'!$B:$AC,7,FALSE),"")</f>
        <v>FULL</v>
      </c>
      <c r="K106" s="101" t="str">
        <f>IF(C106&gt;0,+VLOOKUP($C106,'STYLE NAMES'!$B:$AC,8,FALSE),"")</f>
        <v>EXERCISE / QUARTER SHEETS</v>
      </c>
      <c r="L106" s="101" t="str">
        <f>IF(E106&gt;0,+VLOOKUP($E106,'CODE GENERATOR'!$D:$T,3,FALSE),"")</f>
        <v>W</v>
      </c>
      <c r="M106" s="101" t="str">
        <f>IF(E106&gt;0,+VLOOKUP($E106,'CODE GENERATOR'!$D:$T,4,FALSE),"")</f>
        <v>FLEECE</v>
      </c>
      <c r="N106" s="101" t="str">
        <f>IF(E106&gt;0,+VLOOKUP($E106,'CODE GENERATOR'!$D:$T,6,FALSE),"")</f>
        <v>DARK GRAY</v>
      </c>
      <c r="O106" s="101" t="str">
        <f>IF(E106&gt;0,+VLOOKUP($E106,'CODE GENERATOR'!$D:$T,7,FALSE),"")</f>
        <v>BLACK</v>
      </c>
      <c r="P106" s="101" t="str">
        <f t="shared" si="6"/>
        <v>DARK GRAY/BLACK</v>
      </c>
      <c r="Q106" s="104" t="str">
        <f>IF(E106&gt;0,+VLOOKUP($E106,'CODE GENERATOR'!$D:$T,11,FALSE),"")</f>
        <v>H.RUGFL_EXS0007</v>
      </c>
      <c r="R106" s="104" t="str">
        <f>IF(E106&gt;0,+VLOOKUP($E106,'CODE GENERATOR'!$D:$T,12,FALSE),"")</f>
        <v>FLC0001DGYBLK</v>
      </c>
      <c r="S106" s="104" t="str">
        <f>IF(E106&gt;0,+VLOOKUP($E106,'CODE GENERATOR'!$D:$T,13,FALSE),"")</f>
        <v>H.RUGFL_EXS0007_FLC0001DGYBLK</v>
      </c>
      <c r="T106" s="104" t="str">
        <f t="shared" si="4"/>
        <v>H.RUGFL_EXS0007_FLC0001DGYBLK_XL</v>
      </c>
      <c r="U106" s="105">
        <v>8683711001560</v>
      </c>
      <c r="V106" s="107" t="str" cm="1">
        <f t="array" ref="V106">_xlfn.TEXTJOIN(";", TRUE, _xlfn.UNIQUE(_xlfn._xlws.FILTER(P$3:P$10029, C$3:C$10029=C106)))</f>
        <v>BLACK/GOLD;BORDEAUX/GOLD;PURPLE/GOLD;BLACK/ROSE GOLD;DARK GRAY/BLACK</v>
      </c>
      <c r="W106" s="107" t="str" cm="1">
        <f t="array" ref="W106">_xlfn.TEXTJOIN(";", TRUE, _xlfn.UNIQUE(_xlfn._xlws.FILTER(F$3:F$10029, C$3:C$10029=C106)))</f>
        <v>S;M;L;XL</v>
      </c>
      <c r="X106" s="101" t="str">
        <f>IF(E106&gt;0,+VLOOKUP($E106,'CODE GENERATOR'!$D:$AC,19,FALSE),0)</f>
        <v>2402_S01_34099</v>
      </c>
      <c r="Y106" s="101" t="str">
        <f>IF(E106&gt;0,+VLOOKUP($E106,'CODE GENERATOR'!$D:$AC,20,FALSE),0)</f>
        <v>2402_S01_34101</v>
      </c>
      <c r="Z106" s="101" t="str">
        <f>IF(E106&gt;0,+VLOOKUP($E106,'CODE GENERATOR'!$D:$AC,21,FALSE),0)</f>
        <v/>
      </c>
      <c r="AA106" s="101" t="str">
        <f>IF(E106&gt;0,+VLOOKUP($E106,'CODE GENERATOR'!$D:$AC,22,FALSE),0)</f>
        <v/>
      </c>
      <c r="AB106" s="101" t="str">
        <f>IF(E106&gt;0,+VLOOKUP($E106,'CODE GENERATOR'!$D:$AC,23,FALSE),0)</f>
        <v/>
      </c>
      <c r="AC106" s="101" t="str">
        <f>IF(E106&gt;0,+VLOOKUP($E106,'CODE GENERATOR'!$D:$AC,24,FALSE),0)</f>
        <v/>
      </c>
      <c r="AD106" s="101" t="str">
        <f>IF(E106&gt;0,+VLOOKUP($E106,'CODE GENERATOR'!$D:$AC,25,FALSE),0)</f>
        <v/>
      </c>
      <c r="AE106" s="101" t="str">
        <f>IF(E106&gt;0,+VLOOKUP($E106,'CODE GENERATOR'!$D:$AC,26,FALSE),0)</f>
        <v/>
      </c>
      <c r="AF106" s="149" t="str">
        <f>IF($C106&gt;0,$C106&amp;" "&amp;$P106&amp;" "&amp;+VLOOKUP($C106,'STYLE NAMES'!$B:$AC,10,FALSE),"""")</f>
        <v>FLEECE-X DARK GRAY/BLACK FLEECE EXERCISE SHEET</v>
      </c>
      <c r="AG106" s="101" t="str">
        <f>"Enjoy our "&amp;(AF106)&amp;"; "&amp;IF(C106&gt;0,+VLOOKUP($C106,'STYLE NAMES'!$B:$AC,11,FALSE),"")</f>
        <v>Enjoy our FLEECE-X DARK GRAY/BLACK FLEECE EXERCISE SHEET; 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106" s="101" t="str">
        <f>IF(C106&gt;0,+VLOOKUP($C106,'STYLE NAMES'!$B:$AC,12,FALSE),"")</f>
        <v xml:space="preserve">*High density fleece fabric
*Custom design and pattern to sit prefectly on the horse during training
*Super soft hand feel
*Keeps warmer with respect to traditional standard density fleece blankets
Composition:
100% Polyester
</v>
      </c>
      <c r="AI106" s="101" t="str">
        <f>IF(C106&gt;0,+VLOOKUP($C106,'STYLE NAMES'!$B:$AC,13,FALSE),"")</f>
        <v>Machine Wash at 30°C
Mild process
Do not bleach
Do NOT Tumble Dry</v>
      </c>
      <c r="AJ106" s="149" t="str">
        <f>IF($C106&gt;0,$C106&amp;" "&amp;$P106&amp;" "&amp;+VLOOKUP($C106,'STYLE NAMES'!$B:$AC,14,FALSE),"""")</f>
        <v>FLEECE-X DARK GRAY/BLACK POLAR ÇALIŞMA BLANKETİ</v>
      </c>
      <c r="AK106" s="149" t="str">
        <f>"Cavalier SanMarco tarafından tasarlanan "&amp;(AJ106)&amp;"; "&amp;IF(C106&gt;0,+VLOOKUP($C106,'STYLE NAMES'!$B:$AC,15,FALSE),"")</f>
        <v>Cavalier SanMarco tarafından tasarlanan FLEECE-X DARK GRAY/BLACK POLAR ÇALIŞMA BLANKETİ; Yüksek denye ve kaliteli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106" s="149" t="str">
        <f>IF(C106&gt;0,+VLOOKUP($C106,'STYLE NAMES'!$B:$AC,16,FALSE),"")</f>
        <v>*Yüksek denye polar kumaş
*Antrenman sırasında atın üstünde mükemmel bir şekilde durması için özel tasarım ve kalıp
*Süper yumuşak tuşe
*Geleneksel standart denye polar blanketlere göre daha sıcak tutar
Kompozisyon:
%100 Polyester</v>
      </c>
      <c r="AM106" s="149" t="str">
        <f>IF(C106&gt;0,+VLOOKUP($C106,'STYLE NAMES'!$B:$AC,17,FALSE),"")</f>
        <v>Makinede 30°C' de Yıkayın
Hassas Yıkama
Çamaşır suyu kullanmayın
Kurutma Makinesinde Kurutmayın</v>
      </c>
      <c r="AN106" s="149" t="str">
        <f>IF($C106&gt;0,$C106&amp;" "&amp;$P106&amp;" "&amp;+VLOOKUP($C106,'STYLE NAMES'!$B:$AC,18,FALSE),"""")</f>
        <v>FLEECE-X DARK GRAY/BLACK COPERTA DI PILE DA PASSEGGIO</v>
      </c>
      <c r="AO106" s="101" t="str">
        <f>"Disegnato da Cavalier SanMarco "&amp;(AN106)&amp;"; "&amp;IF(C106&gt;0,+VLOOKUP($C106,'STYLE NAMES'!$B:$AC,19,FALSE),"")</f>
        <v>Disegnato da Cavalier SanMarco FLEECE-X DARK GRAY/BLACK COPERTA DI PILE DA PASSEGGIO; Coperta da esercizio in pile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106" s="101" t="str">
        <f>IF(C106&gt;0,+VLOOKUP($C106,'STYLE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106" s="101" t="str">
        <f>IF(C106&gt;0,+VLOOKUP($C106,'STYLE NAMES'!$B:$AC,21,FALSE),"")</f>
        <v>Lavare in lavatrice a 30°C Ciclo delicato 
Non candeggiare 
Non asciugare in asciugatrice</v>
      </c>
      <c r="AR106" s="101">
        <f>IF(D106&gt;0,+VLOOKUP($C106,'STYLE NAMES'!$B:$AC,22,FALSE),"")</f>
        <v>0</v>
      </c>
      <c r="AS106" s="101">
        <f>IF(E106&gt;0,+VLOOKUP($C106,'STYLE NAMES'!$B:$AC,23,FALSE),"")</f>
        <v>0</v>
      </c>
      <c r="AT106" s="101">
        <f>IF(F106&gt;0,+VLOOKUP($C106,'STYLE NAMES'!$B:$AC,24,FALSE),"")</f>
        <v>0</v>
      </c>
      <c r="AU106" s="101">
        <f>IF(G106&gt;0,+VLOOKUP($C106,'STYLE NAMES'!$B:$AC,25,FALSE),"")</f>
        <v>0</v>
      </c>
      <c r="AV106" s="101">
        <f>+VLOOKUP($S106,'CODE GENERATOR'!$P:$AM,15,FALSE)</f>
        <v>0</v>
      </c>
      <c r="AW106" s="101">
        <f>+VLOOKUP($S106,'CODE GENERATOR'!$P:$AM,16,FALSE)</f>
        <v>0</v>
      </c>
      <c r="AX106" s="101">
        <f>+VLOOKUP($S106,'CODE GENERATOR'!$P:$AM,17,FALSE)</f>
        <v>0</v>
      </c>
      <c r="AY106" s="101">
        <f>+VLOOKUP($S106,'CODE GENERATOR'!$P:$AM,18,FALSE)</f>
        <v>0</v>
      </c>
      <c r="AZ106" s="101">
        <f>+VLOOKUP($S106,'CODE GENERATOR'!$P:$AM,19,FALSE)</f>
        <v>0</v>
      </c>
      <c r="BA106" s="101">
        <f>+VLOOKUP($S106,'CODE GENERATOR'!$P:$AM,20,FALSE)</f>
        <v>0</v>
      </c>
      <c r="BB106" s="101">
        <f>+VLOOKUP($S106,'CODE GENERATOR'!$P:$AM,21,FALSE)</f>
        <v>0</v>
      </c>
      <c r="BC106" s="101">
        <f>+VLOOKUP($S106,'CODE GENERATOR'!$P:$AM,22,FALSE)</f>
        <v>0</v>
      </c>
      <c r="BD106" s="101">
        <f>+VLOOKUP($S106,'CODE GENERATOR'!$P:$AM,23,FALSE)</f>
        <v>0</v>
      </c>
      <c r="BE106" s="101">
        <f>+VLOOKUP($S106,'CODE GENERATOR'!$P:$AM,24,FALSE)</f>
        <v>0</v>
      </c>
      <c r="BF106" s="101">
        <f>IF(C106&gt;0,+VLOOKUP(G106,'CATEGORY ID'!$A$1:$L$118,3,FALSE),"")</f>
        <v>5</v>
      </c>
      <c r="BG106" s="101">
        <f>IF(C106&gt;0,+VLOOKUP(H106,'CATEGORY ID'!$D$1:$L$118,3,FALSE),"")</f>
        <v>5</v>
      </c>
      <c r="BH106" s="101">
        <f>IF(C106&gt;0,+VLOOKUP((+H106&amp;I106),'CATEGORY ID'!$H$1:$I$121,2,FALSE),"")</f>
        <v>59</v>
      </c>
      <c r="BJ106" s="101">
        <f>IF(C106&gt;0,IF(COUNTIF('CATEGORY ID'!$K$1:$K$121,+H106&amp;K106) &gt; 0, +VLOOKUP(+H106&amp;K106,'CATEGORY ID'!$K$1:$L$121,2,FALSE),""),"")</f>
        <v>61</v>
      </c>
      <c r="BK106" s="101" t="str">
        <f>IF(C106&gt;0,IF(COUNTIF('CATEGORY ID'!$K$124:$K$165, +VLOOKUP(C106,'STYLE NAMES'!$B:$AE,30,FALSE)) &gt; 0, +VLOOKUP(VLOOKUP(C106,'STYLE NAMES'!$B:$AE,30,FALSE),'CATEGORY ID'!K:M,2,FALSE),""),"")</f>
        <v/>
      </c>
      <c r="BR106" s="101" t="str" cm="1">
        <f t="array" ref="BR106">IF(C106&gt;0,_xlfn.TEXTJOIN(";", TRUE,_xlfn.UNIQUE(_xlfn._xlws.FILTER(BF106:BQ106,(BF106:BQ106&gt;0)),TRUE,FALSE)),"")&amp;";"&amp;BS106</f>
        <v>5;59;61;</v>
      </c>
      <c r="BU106" s="106">
        <f>IF(C106&gt;0,+VLOOKUP($C106,'STYLE NAMES'!$B:$AC,26,FALSE),"")</f>
        <v>79.900000000000006</v>
      </c>
      <c r="BV106" s="106">
        <f>IF(C106&gt;0,+VLOOKUP($C106,'STYLE NAMES'!$B:$AC,27,FALSE),"")</f>
        <v>4390</v>
      </c>
      <c r="BW106" s="106">
        <f>IF(C106&gt;0,+VLOOKUP($C106,'STYLE NAMES'!$B:$AC,28,FALSE),"")</f>
        <v>91.885000000000005</v>
      </c>
      <c r="BY106"/>
      <c r="BZ106" s="101">
        <v>99</v>
      </c>
      <c r="CA106" s="137">
        <f t="shared" si="7"/>
        <v>1</v>
      </c>
      <c r="CB106" s="137">
        <f>+VLOOKUP(C106,'[2]STYLES &amp; MODELS MATRIX'!$A:$G,7,FALSE)</f>
        <v>0</v>
      </c>
      <c r="CC106" s="137" t="str">
        <f>+VLOOKUP(C106,'[1]STYLES &amp; SIZE CHARTS'!$A:$H,8,FALSE)</f>
        <v>HP-RUGS1</v>
      </c>
      <c r="CD106" s="137"/>
      <c r="CE106" s="205"/>
      <c r="CF106" s="141"/>
    </row>
    <row r="107" spans="1:84" s="101" customFormat="1" ht="12" customHeight="1" x14ac:dyDescent="0.2">
      <c r="A107" s="102">
        <f t="shared" si="5"/>
        <v>8683711001591</v>
      </c>
      <c r="B107" s="101" t="s">
        <v>2281</v>
      </c>
      <c r="C107" s="101" t="s">
        <v>569</v>
      </c>
      <c r="D107" s="101" t="s">
        <v>570</v>
      </c>
      <c r="E107" s="203" t="s">
        <v>2282</v>
      </c>
      <c r="F107" s="101" t="s">
        <v>785</v>
      </c>
      <c r="G107" s="101" t="str">
        <f>IF(C107&gt;0,+VLOOKUP($C107,'STYLE NAMES'!$B:$AC,4,FALSE),"")</f>
        <v>HORSE</v>
      </c>
      <c r="H107" s="101" t="str">
        <f>IF(C107&gt;0,+VLOOKUP($C107,'STYLE NAMES'!$B:$AC,5,FALSE),"")</f>
        <v>HORSE</v>
      </c>
      <c r="I107" s="101" t="str">
        <f>IF(C107&gt;0,+VLOOKUP($C107,'STYLE NAMES'!$B:$AC,6,FALSE),"")</f>
        <v>RUGS</v>
      </c>
      <c r="J107" s="101" t="str">
        <f>IF(C107&gt;0,+VLOOKUP($C107,'STYLE NAMES'!$B:$AC,7,FALSE),"")</f>
        <v>FULL</v>
      </c>
      <c r="K107" s="101" t="str">
        <f>IF(C107&gt;0,+VLOOKUP($C107,'STYLE NAMES'!$B:$AC,8,FALSE),"")</f>
        <v>RAINPROOF EXERCISE SHEETS</v>
      </c>
      <c r="L107" s="101" t="str">
        <f>IF(E107&gt;0,+VLOOKUP($E107,'CODE GENERATOR'!$D:$T,3,FALSE),"")</f>
        <v>W</v>
      </c>
      <c r="M107" s="101" t="str">
        <f>IF(E107&gt;0,+VLOOKUP($E107,'CODE GENERATOR'!$D:$T,4,FALSE),"")</f>
        <v>RAINPROOF NYLON</v>
      </c>
      <c r="N107" s="101" t="str">
        <f>IF(E107&gt;0,+VLOOKUP($E107,'CODE GENERATOR'!$D:$T,6,FALSE),"")</f>
        <v>BLUE-BLACK</v>
      </c>
      <c r="O107" s="101" t="str">
        <f>IF(E107&gt;0,+VLOOKUP($E107,'CODE GENERATOR'!$D:$T,7,FALSE),"")</f>
        <v>GOLD</v>
      </c>
      <c r="P107" s="101" t="str">
        <f t="shared" si="6"/>
        <v>BLUE-BLACK/GOLD</v>
      </c>
      <c r="Q107" s="104" t="str">
        <f>IF(E107&gt;0,+VLOOKUP($E107,'CODE GENERATOR'!$D:$T,11,FALSE),"")</f>
        <v>H.RUGFL_RXS0008</v>
      </c>
      <c r="R107" s="104" t="str">
        <f>IF(E107&gt;0,+VLOOKUP($E107,'CODE GENERATOR'!$D:$T,12,FALSE),"")</f>
        <v>RPN0005BBLGLD</v>
      </c>
      <c r="S107" s="104" t="str">
        <f>IF(E107&gt;0,+VLOOKUP($E107,'CODE GENERATOR'!$D:$T,13,FALSE),"")</f>
        <v>H.RUGFL_RXS0008_RPN0005BBLGLD</v>
      </c>
      <c r="T107" s="104" t="str">
        <f t="shared" si="4"/>
        <v>H.RUGFL_RXS0008_RPN0005BBLGLD_S</v>
      </c>
      <c r="U107" s="105">
        <v>8683711001591</v>
      </c>
      <c r="V107" s="107" t="str" cm="1">
        <f t="array" ref="V107">_xlfn.TEXTJOIN(";", TRUE, _xlfn.UNIQUE(_xlfn._xlws.FILTER(P$3:P$10029, C$3:C$10029=C107)))</f>
        <v>BLUE-BLACK/GOLD;BORDEAUX/BLACK;BEIGE/BLACK;BLACK/GOLD</v>
      </c>
      <c r="W107" s="107" t="str" cm="1">
        <f t="array" ref="W107">_xlfn.TEXTJOIN(";", TRUE, _xlfn.UNIQUE(_xlfn._xlws.FILTER(F$3:F$10029, C$3:C$10029=C107)))</f>
        <v>S;M;L;XL</v>
      </c>
      <c r="X107" s="101" t="str">
        <f>IF(E107&gt;0,+VLOOKUP($E107,'CODE GENERATOR'!$D:$AC,19,FALSE),0)</f>
        <v>2402_S01_34064</v>
      </c>
      <c r="Y107" s="101" t="str">
        <f>IF(E107&gt;0,+VLOOKUP($E107,'CODE GENERATOR'!$D:$AC,20,FALSE),0)</f>
        <v>2402_S01_34061</v>
      </c>
      <c r="Z107" s="101" t="str">
        <f>IF(E107&gt;0,+VLOOKUP($E107,'CODE GENERATOR'!$D:$AC,21,FALSE),0)</f>
        <v>2402_S01_34066</v>
      </c>
      <c r="AA107" s="101" t="str">
        <f>IF(E107&gt;0,+VLOOKUP($E107,'CODE GENERATOR'!$D:$AC,22,FALSE),0)</f>
        <v/>
      </c>
      <c r="AB107" s="101" t="str">
        <f>IF(E107&gt;0,+VLOOKUP($E107,'CODE GENERATOR'!$D:$AC,23,FALSE),0)</f>
        <v/>
      </c>
      <c r="AC107" s="101" t="str">
        <f>IF(E107&gt;0,+VLOOKUP($E107,'CODE GENERATOR'!$D:$AC,24,FALSE),0)</f>
        <v/>
      </c>
      <c r="AD107" s="101" t="str">
        <f>IF(E107&gt;0,+VLOOKUP($E107,'CODE GENERATOR'!$D:$AC,25,FALSE),0)</f>
        <v/>
      </c>
      <c r="AE107" s="101" t="str">
        <f>IF(E107&gt;0,+VLOOKUP($E107,'CODE GENERATOR'!$D:$AC,26,FALSE),0)</f>
        <v/>
      </c>
      <c r="AF107" s="149" t="str">
        <f>IF($C107&gt;0,$C107&amp;" "&amp;$P107&amp;" "&amp;+VLOOKUP($C107,'STYLE NAMES'!$B:$AC,10,FALSE),"""")</f>
        <v>RAIN-X BLUE-BLACK/GOLD RAINPROOF EXERCISE SHEET</v>
      </c>
      <c r="AG107" s="101" t="str">
        <f>"Enjoy our "&amp;(AF107)&amp;"; "&amp;IF(C107&gt;0,+VLOOKUP($C107,'STYLE NAMES'!$B:$AC,11,FALSE),"")</f>
        <v xml:space="preserve">Enjoy our RAIN-X BLUE-BLACK/GOLD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07" s="101" t="str">
        <f>IF(C107&gt;0,+VLOOKUP($C107,'STYLE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07" s="101" t="str">
        <f>IF(C107&gt;0,+VLOOKUP($C107,'STYLE NAMES'!$B:$AC,13,FALSE),"")</f>
        <v>Machine wash 40 C
Do not iron
Do not bleach</v>
      </c>
      <c r="AJ107" s="149" t="str">
        <f>IF($C107&gt;0,$C107&amp;" "&amp;$P107&amp;" "&amp;+VLOOKUP($C107,'STYLE NAMES'!$B:$AC,14,FALSE),"""")</f>
        <v>RAIN-X BLUE-BLACK/GOLD YAĞMUR GEÇİRMEZ ÇALIŞMA BLANKETİ</v>
      </c>
      <c r="AK107" s="149" t="str">
        <f>"Cavalier SanMarco tarafından tasarlanan "&amp;(AJ107)&amp;"; "&amp;IF(C107&gt;0,+VLOOKUP($C107,'STYLE NAMES'!$B:$AC,15,FALSE),"")</f>
        <v>Cavalier SanMarco tarafından tasarlanan RAIN-X BLUE-BLACK/GOLD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07" s="149" t="str">
        <f>IF(C107&gt;0,+VLOOKUP($C107,'STYLE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07" s="149" t="str">
        <f>IF(C107&gt;0,+VLOOKUP($C107,'STYLE NAMES'!$B:$AC,17,FALSE),"")</f>
        <v>40 C Makine yıkama
Ütülemeyin
Çamaşır suyu kullanmayın</v>
      </c>
      <c r="AN107" s="149" t="str">
        <f>IF($C107&gt;0,$C107&amp;" "&amp;$P107&amp;" "&amp;+VLOOKUP($C107,'STYLE NAMES'!$B:$AC,18,FALSE),"""")</f>
        <v>RAIN-X BLUE-BLACK/GOLD COPERTA DI PILE DA PASSEGGIO ANTIPIOGGIA</v>
      </c>
      <c r="AO107" s="101" t="str">
        <f>"Disegnato da Cavalier SanMarco "&amp;(AN107)&amp;"; "&amp;IF(C107&gt;0,+VLOOKUP($C107,'STYLE NAMES'!$B:$AC,19,FALSE),"")</f>
        <v>Disegnato da Cavalier SanMarco RAIN-X BLUE-BLACK/GOLD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07" s="101" t="str">
        <f>IF(C107&gt;0,+VLOOKUP($C107,'STYLE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07" s="101" t="str">
        <f>IF(C107&gt;0,+VLOOKUP($C107,'STYLE NAMES'!$B:$AC,21,FALSE),"")</f>
        <v>Lavare in lavatrice a 40°C Non stirare Non candeggire</v>
      </c>
      <c r="AR107" s="101">
        <f>IF(D107&gt;0,+VLOOKUP($C107,'STYLE NAMES'!$B:$AC,22,FALSE),"")</f>
        <v>0</v>
      </c>
      <c r="AS107" s="101">
        <f>IF(E107&gt;0,+VLOOKUP($C107,'STYLE NAMES'!$B:$AC,23,FALSE),"")</f>
        <v>0</v>
      </c>
      <c r="AT107" s="101">
        <f>IF(F107&gt;0,+VLOOKUP($C107,'STYLE NAMES'!$B:$AC,24,FALSE),"")</f>
        <v>0</v>
      </c>
      <c r="AU107" s="101">
        <f>IF(G107&gt;0,+VLOOKUP($C107,'STYLE NAMES'!$B:$AC,25,FALSE),"")</f>
        <v>0</v>
      </c>
      <c r="AV107" s="101">
        <f>+VLOOKUP($S107,'CODE GENERATOR'!$P:$AM,15,FALSE)</f>
        <v>0</v>
      </c>
      <c r="AW107" s="101">
        <f>+VLOOKUP($S107,'CODE GENERATOR'!$P:$AM,16,FALSE)</f>
        <v>0</v>
      </c>
      <c r="AX107" s="101">
        <f>+VLOOKUP($S107,'CODE GENERATOR'!$P:$AM,17,FALSE)</f>
        <v>0</v>
      </c>
      <c r="AY107" s="101">
        <f>+VLOOKUP($S107,'CODE GENERATOR'!$P:$AM,18,FALSE)</f>
        <v>0</v>
      </c>
      <c r="AZ107" s="101">
        <f>+VLOOKUP($S107,'CODE GENERATOR'!$P:$AM,19,FALSE)</f>
        <v>0</v>
      </c>
      <c r="BA107" s="101">
        <f>+VLOOKUP($S107,'CODE GENERATOR'!$P:$AM,20,FALSE)</f>
        <v>0</v>
      </c>
      <c r="BB107" s="101">
        <f>+VLOOKUP($S107,'CODE GENERATOR'!$P:$AM,21,FALSE)</f>
        <v>0</v>
      </c>
      <c r="BC107" s="101">
        <f>+VLOOKUP($S107,'CODE GENERATOR'!$P:$AM,22,FALSE)</f>
        <v>0</v>
      </c>
      <c r="BD107" s="101">
        <f>+VLOOKUP($S107,'CODE GENERATOR'!$P:$AM,23,FALSE)</f>
        <v>0</v>
      </c>
      <c r="BE107" s="101">
        <f>+VLOOKUP($S107,'CODE GENERATOR'!$P:$AM,24,FALSE)</f>
        <v>0</v>
      </c>
      <c r="BF107" s="101">
        <f>IF(C107&gt;0,+VLOOKUP(G107,'CATEGORY ID'!$A$1:$L$118,3,FALSE),"")</f>
        <v>5</v>
      </c>
      <c r="BG107" s="101">
        <f>IF(C107&gt;0,+VLOOKUP(H107,'CATEGORY ID'!$D$1:$L$118,3,FALSE),"")</f>
        <v>5</v>
      </c>
      <c r="BH107" s="101">
        <f>IF(C107&gt;0,+VLOOKUP((+H107&amp;I107),'CATEGORY ID'!$H$1:$I$121,2,FALSE),"")</f>
        <v>59</v>
      </c>
      <c r="BJ107" s="101">
        <f>IF(C107&gt;0,IF(COUNTIF('CATEGORY ID'!$K$1:$K$121,+H107&amp;K107) &gt; 0, +VLOOKUP(+H107&amp;K107,'CATEGORY ID'!$K$1:$L$121,2,FALSE),""),"")</f>
        <v>62</v>
      </c>
      <c r="BK107" s="101" t="str">
        <f>IF(C107&gt;0,IF(COUNTIF('CATEGORY ID'!$K$124:$K$165, +VLOOKUP(C107,'STYLE NAMES'!$B:$AE,30,FALSE)) &gt; 0, +VLOOKUP(VLOOKUP(C107,'STYLE NAMES'!$B:$AE,30,FALSE),'CATEGORY ID'!K:M,2,FALSE),""),"")</f>
        <v/>
      </c>
      <c r="BR107" s="101" t="str" cm="1">
        <f t="array" ref="BR107">IF(C107&gt;0,_xlfn.TEXTJOIN(";", TRUE,_xlfn.UNIQUE(_xlfn._xlws.FILTER(BF107:BQ107,(BF107:BQ107&gt;0)),TRUE,FALSE)),"")&amp;";"&amp;BS107</f>
        <v>5;59;62;</v>
      </c>
      <c r="BU107" s="106">
        <f>IF(C107&gt;0,+VLOOKUP($C107,'STYLE NAMES'!$B:$AC,26,FALSE),"")</f>
        <v>99.9</v>
      </c>
      <c r="BV107" s="106">
        <f>IF(C107&gt;0,+VLOOKUP($C107,'STYLE NAMES'!$B:$AC,27,FALSE),"")</f>
        <v>5490</v>
      </c>
      <c r="BW107" s="106">
        <f>IF(C107&gt;0,+VLOOKUP($C107,'STYLE NAMES'!$B:$AC,28,FALSE),"")</f>
        <v>114.88499999999999</v>
      </c>
      <c r="BY107"/>
      <c r="BZ107" s="101">
        <v>99</v>
      </c>
      <c r="CA107" s="137">
        <f t="shared" si="7"/>
        <v>1</v>
      </c>
      <c r="CB107" s="137">
        <f>+VLOOKUP(C107,'[2]STYLES &amp; MODELS MATRIX'!$A:$G,7,FALSE)</f>
        <v>0</v>
      </c>
      <c r="CC107" s="137" t="str">
        <f>+VLOOKUP(C107,'[1]STYLES &amp; SIZE CHARTS'!$A:$H,8,FALSE)</f>
        <v>HP-RUGS1</v>
      </c>
      <c r="CD107" s="137"/>
      <c r="CE107" s="205"/>
      <c r="CF107" s="141"/>
    </row>
    <row r="108" spans="1:84" s="101" customFormat="1" ht="12" customHeight="1" x14ac:dyDescent="0.2">
      <c r="A108" s="102">
        <f t="shared" si="5"/>
        <v>8683711001607</v>
      </c>
      <c r="B108" s="101" t="s">
        <v>2281</v>
      </c>
      <c r="C108" s="101" t="s">
        <v>569</v>
      </c>
      <c r="D108" s="101" t="s">
        <v>570</v>
      </c>
      <c r="E108" s="203" t="s">
        <v>2282</v>
      </c>
      <c r="F108" s="101" t="s">
        <v>2247</v>
      </c>
      <c r="G108" s="101" t="str">
        <f>IF(C108&gt;0,+VLOOKUP($C108,'STYLE NAMES'!$B:$AC,4,FALSE),"")</f>
        <v>HORSE</v>
      </c>
      <c r="H108" s="101" t="str">
        <f>IF(C108&gt;0,+VLOOKUP($C108,'STYLE NAMES'!$B:$AC,5,FALSE),"")</f>
        <v>HORSE</v>
      </c>
      <c r="I108" s="101" t="str">
        <f>IF(C108&gt;0,+VLOOKUP($C108,'STYLE NAMES'!$B:$AC,6,FALSE),"")</f>
        <v>RUGS</v>
      </c>
      <c r="J108" s="101" t="str">
        <f>IF(C108&gt;0,+VLOOKUP($C108,'STYLE NAMES'!$B:$AC,7,FALSE),"")</f>
        <v>FULL</v>
      </c>
      <c r="K108" s="101" t="str">
        <f>IF(C108&gt;0,+VLOOKUP($C108,'STYLE NAMES'!$B:$AC,8,FALSE),"")</f>
        <v>RAINPROOF EXERCISE SHEETS</v>
      </c>
      <c r="L108" s="101" t="str">
        <f>IF(E108&gt;0,+VLOOKUP($E108,'CODE GENERATOR'!$D:$T,3,FALSE),"")</f>
        <v>W</v>
      </c>
      <c r="M108" s="101" t="str">
        <f>IF(E108&gt;0,+VLOOKUP($E108,'CODE GENERATOR'!$D:$T,4,FALSE),"")</f>
        <v>RAINPROOF NYLON</v>
      </c>
      <c r="N108" s="101" t="str">
        <f>IF(E108&gt;0,+VLOOKUP($E108,'CODE GENERATOR'!$D:$T,6,FALSE),"")</f>
        <v>BLUE-BLACK</v>
      </c>
      <c r="O108" s="101" t="str">
        <f>IF(E108&gt;0,+VLOOKUP($E108,'CODE GENERATOR'!$D:$T,7,FALSE),"")</f>
        <v>GOLD</v>
      </c>
      <c r="P108" s="101" t="str">
        <f t="shared" si="6"/>
        <v>BLUE-BLACK/GOLD</v>
      </c>
      <c r="Q108" s="104" t="str">
        <f>IF(E108&gt;0,+VLOOKUP($E108,'CODE GENERATOR'!$D:$T,11,FALSE),"")</f>
        <v>H.RUGFL_RXS0008</v>
      </c>
      <c r="R108" s="104" t="str">
        <f>IF(E108&gt;0,+VLOOKUP($E108,'CODE GENERATOR'!$D:$T,12,FALSE),"")</f>
        <v>RPN0005BBLGLD</v>
      </c>
      <c r="S108" s="104" t="str">
        <f>IF(E108&gt;0,+VLOOKUP($E108,'CODE GENERATOR'!$D:$T,13,FALSE),"")</f>
        <v>H.RUGFL_RXS0008_RPN0005BBLGLD</v>
      </c>
      <c r="T108" s="104" t="str">
        <f t="shared" si="4"/>
        <v>H.RUGFL_RXS0008_RPN0005BBLGLD_M</v>
      </c>
      <c r="U108" s="105">
        <v>8683711001607</v>
      </c>
      <c r="V108" s="107" t="str" cm="1">
        <f t="array" ref="V108">_xlfn.TEXTJOIN(";", TRUE, _xlfn.UNIQUE(_xlfn._xlws.FILTER(P$3:P$10029, C$3:C$10029=C108)))</f>
        <v>BLUE-BLACK/GOLD;BORDEAUX/BLACK;BEIGE/BLACK;BLACK/GOLD</v>
      </c>
      <c r="W108" s="107" t="str" cm="1">
        <f t="array" ref="W108">_xlfn.TEXTJOIN(";", TRUE, _xlfn.UNIQUE(_xlfn._xlws.FILTER(F$3:F$10029, C$3:C$10029=C108)))</f>
        <v>S;M;L;XL</v>
      </c>
      <c r="X108" s="101" t="str">
        <f>IF(E108&gt;0,+VLOOKUP($E108,'CODE GENERATOR'!$D:$AC,19,FALSE),0)</f>
        <v>2402_S01_34064</v>
      </c>
      <c r="Y108" s="101" t="str">
        <f>IF(E108&gt;0,+VLOOKUP($E108,'CODE GENERATOR'!$D:$AC,20,FALSE),0)</f>
        <v>2402_S01_34061</v>
      </c>
      <c r="Z108" s="101" t="str">
        <f>IF(E108&gt;0,+VLOOKUP($E108,'CODE GENERATOR'!$D:$AC,21,FALSE),0)</f>
        <v>2402_S01_34066</v>
      </c>
      <c r="AA108" s="101" t="str">
        <f>IF(E108&gt;0,+VLOOKUP($E108,'CODE GENERATOR'!$D:$AC,22,FALSE),0)</f>
        <v/>
      </c>
      <c r="AB108" s="101" t="str">
        <f>IF(E108&gt;0,+VLOOKUP($E108,'CODE GENERATOR'!$D:$AC,23,FALSE),0)</f>
        <v/>
      </c>
      <c r="AC108" s="101" t="str">
        <f>IF(E108&gt;0,+VLOOKUP($E108,'CODE GENERATOR'!$D:$AC,24,FALSE),0)</f>
        <v/>
      </c>
      <c r="AD108" s="101" t="str">
        <f>IF(E108&gt;0,+VLOOKUP($E108,'CODE GENERATOR'!$D:$AC,25,FALSE),0)</f>
        <v/>
      </c>
      <c r="AE108" s="101" t="str">
        <f>IF(E108&gt;0,+VLOOKUP($E108,'CODE GENERATOR'!$D:$AC,26,FALSE),0)</f>
        <v/>
      </c>
      <c r="AF108" s="149" t="str">
        <f>IF($C108&gt;0,$C108&amp;" "&amp;$P108&amp;" "&amp;+VLOOKUP($C108,'STYLE NAMES'!$B:$AC,10,FALSE),"""")</f>
        <v>RAIN-X BLUE-BLACK/GOLD RAINPROOF EXERCISE SHEET</v>
      </c>
      <c r="AG108" s="101" t="str">
        <f>"Enjoy our "&amp;(AF108)&amp;"; "&amp;IF(C108&gt;0,+VLOOKUP($C108,'STYLE NAMES'!$B:$AC,11,FALSE),"")</f>
        <v xml:space="preserve">Enjoy our RAIN-X BLUE-BLACK/GOLD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08" s="101" t="str">
        <f>IF(C108&gt;0,+VLOOKUP($C108,'STYLE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08" s="101" t="str">
        <f>IF(C108&gt;0,+VLOOKUP($C108,'STYLE NAMES'!$B:$AC,13,FALSE),"")</f>
        <v>Machine wash 40 C
Do not iron
Do not bleach</v>
      </c>
      <c r="AJ108" s="149" t="str">
        <f>IF($C108&gt;0,$C108&amp;" "&amp;$P108&amp;" "&amp;+VLOOKUP($C108,'STYLE NAMES'!$B:$AC,14,FALSE),"""")</f>
        <v>RAIN-X BLUE-BLACK/GOLD YAĞMUR GEÇİRMEZ ÇALIŞMA BLANKETİ</v>
      </c>
      <c r="AK108" s="149" t="str">
        <f>"Cavalier SanMarco tarafından tasarlanan "&amp;(AJ108)&amp;"; "&amp;IF(C108&gt;0,+VLOOKUP($C108,'STYLE NAMES'!$B:$AC,15,FALSE),"")</f>
        <v>Cavalier SanMarco tarafından tasarlanan RAIN-X BLUE-BLACK/GOLD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08" s="149" t="str">
        <f>IF(C108&gt;0,+VLOOKUP($C108,'STYLE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08" s="149" t="str">
        <f>IF(C108&gt;0,+VLOOKUP($C108,'STYLE NAMES'!$B:$AC,17,FALSE),"")</f>
        <v>40 C Makine yıkama
Ütülemeyin
Çamaşır suyu kullanmayın</v>
      </c>
      <c r="AN108" s="149" t="str">
        <f>IF($C108&gt;0,$C108&amp;" "&amp;$P108&amp;" "&amp;+VLOOKUP($C108,'STYLE NAMES'!$B:$AC,18,FALSE),"""")</f>
        <v>RAIN-X BLUE-BLACK/GOLD COPERTA DI PILE DA PASSEGGIO ANTIPIOGGIA</v>
      </c>
      <c r="AO108" s="101" t="str">
        <f>"Disegnato da Cavalier SanMarco "&amp;(AN108)&amp;"; "&amp;IF(C108&gt;0,+VLOOKUP($C108,'STYLE NAMES'!$B:$AC,19,FALSE),"")</f>
        <v>Disegnato da Cavalier SanMarco RAIN-X BLUE-BLACK/GOLD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08" s="101" t="str">
        <f>IF(C108&gt;0,+VLOOKUP($C108,'STYLE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08" s="101" t="str">
        <f>IF(C108&gt;0,+VLOOKUP($C108,'STYLE NAMES'!$B:$AC,21,FALSE),"")</f>
        <v>Lavare in lavatrice a 40°C Non stirare Non candeggire</v>
      </c>
      <c r="AR108" s="101">
        <f>IF(D108&gt;0,+VLOOKUP($C108,'STYLE NAMES'!$B:$AC,22,FALSE),"")</f>
        <v>0</v>
      </c>
      <c r="AS108" s="101">
        <f>IF(E108&gt;0,+VLOOKUP($C108,'STYLE NAMES'!$B:$AC,23,FALSE),"")</f>
        <v>0</v>
      </c>
      <c r="AT108" s="101">
        <f>IF(F108&gt;0,+VLOOKUP($C108,'STYLE NAMES'!$B:$AC,24,FALSE),"")</f>
        <v>0</v>
      </c>
      <c r="AU108" s="101">
        <f>IF(G108&gt;0,+VLOOKUP($C108,'STYLE NAMES'!$B:$AC,25,FALSE),"")</f>
        <v>0</v>
      </c>
      <c r="AV108" s="101">
        <f>+VLOOKUP($S108,'CODE GENERATOR'!$P:$AM,15,FALSE)</f>
        <v>0</v>
      </c>
      <c r="AW108" s="101">
        <f>+VLOOKUP($S108,'CODE GENERATOR'!$P:$AM,16,FALSE)</f>
        <v>0</v>
      </c>
      <c r="AX108" s="101">
        <f>+VLOOKUP($S108,'CODE GENERATOR'!$P:$AM,17,FALSE)</f>
        <v>0</v>
      </c>
      <c r="AY108" s="101">
        <f>+VLOOKUP($S108,'CODE GENERATOR'!$P:$AM,18,FALSE)</f>
        <v>0</v>
      </c>
      <c r="AZ108" s="101">
        <f>+VLOOKUP($S108,'CODE GENERATOR'!$P:$AM,19,FALSE)</f>
        <v>0</v>
      </c>
      <c r="BA108" s="101">
        <f>+VLOOKUP($S108,'CODE GENERATOR'!$P:$AM,20,FALSE)</f>
        <v>0</v>
      </c>
      <c r="BB108" s="101">
        <f>+VLOOKUP($S108,'CODE GENERATOR'!$P:$AM,21,FALSE)</f>
        <v>0</v>
      </c>
      <c r="BC108" s="101">
        <f>+VLOOKUP($S108,'CODE GENERATOR'!$P:$AM,22,FALSE)</f>
        <v>0</v>
      </c>
      <c r="BD108" s="101">
        <f>+VLOOKUP($S108,'CODE GENERATOR'!$P:$AM,23,FALSE)</f>
        <v>0</v>
      </c>
      <c r="BE108" s="101">
        <f>+VLOOKUP($S108,'CODE GENERATOR'!$P:$AM,24,FALSE)</f>
        <v>0</v>
      </c>
      <c r="BF108" s="101">
        <f>IF(C108&gt;0,+VLOOKUP(G108,'CATEGORY ID'!$A$1:$L$118,3,FALSE),"")</f>
        <v>5</v>
      </c>
      <c r="BG108" s="101">
        <f>IF(C108&gt;0,+VLOOKUP(H108,'CATEGORY ID'!$D$1:$L$118,3,FALSE),"")</f>
        <v>5</v>
      </c>
      <c r="BH108" s="101">
        <f>IF(C108&gt;0,+VLOOKUP((+H108&amp;I108),'CATEGORY ID'!$H$1:$I$121,2,FALSE),"")</f>
        <v>59</v>
      </c>
      <c r="BJ108" s="101">
        <f>IF(C108&gt;0,IF(COUNTIF('CATEGORY ID'!$K$1:$K$121,+H108&amp;K108) &gt; 0, +VLOOKUP(+H108&amp;K108,'CATEGORY ID'!$K$1:$L$121,2,FALSE),""),"")</f>
        <v>62</v>
      </c>
      <c r="BK108" s="101" t="str">
        <f>IF(C108&gt;0,IF(COUNTIF('CATEGORY ID'!$K$124:$K$165, +VLOOKUP(C108,'STYLE NAMES'!$B:$AE,30,FALSE)) &gt; 0, +VLOOKUP(VLOOKUP(C108,'STYLE NAMES'!$B:$AE,30,FALSE),'CATEGORY ID'!K:M,2,FALSE),""),"")</f>
        <v/>
      </c>
      <c r="BR108" s="101" t="str" cm="1">
        <f t="array" ref="BR108">IF(C108&gt;0,_xlfn.TEXTJOIN(";", TRUE,_xlfn.UNIQUE(_xlfn._xlws.FILTER(BF108:BQ108,(BF108:BQ108&gt;0)),TRUE,FALSE)),"")&amp;";"&amp;BS108</f>
        <v>5;59;62;</v>
      </c>
      <c r="BU108" s="106">
        <f>IF(C108&gt;0,+VLOOKUP($C108,'STYLE NAMES'!$B:$AC,26,FALSE),"")</f>
        <v>99.9</v>
      </c>
      <c r="BV108" s="106">
        <f>IF(C108&gt;0,+VLOOKUP($C108,'STYLE NAMES'!$B:$AC,27,FALSE),"")</f>
        <v>5490</v>
      </c>
      <c r="BW108" s="106">
        <f>IF(C108&gt;0,+VLOOKUP($C108,'STYLE NAMES'!$B:$AC,28,FALSE),"")</f>
        <v>114.88499999999999</v>
      </c>
      <c r="BY108"/>
      <c r="BZ108" s="101">
        <v>99</v>
      </c>
      <c r="CA108" s="137">
        <f t="shared" si="7"/>
        <v>1</v>
      </c>
      <c r="CB108" s="137">
        <f>+VLOOKUP(C108,'[2]STYLES &amp; MODELS MATRIX'!$A:$G,7,FALSE)</f>
        <v>0</v>
      </c>
      <c r="CC108" s="137" t="str">
        <f>+VLOOKUP(C108,'[1]STYLES &amp; SIZE CHARTS'!$A:$H,8,FALSE)</f>
        <v>HP-RUGS1</v>
      </c>
      <c r="CD108" s="137"/>
      <c r="CE108" s="205"/>
      <c r="CF108" s="141"/>
    </row>
    <row r="109" spans="1:84" s="101" customFormat="1" ht="12" customHeight="1" x14ac:dyDescent="0.2">
      <c r="A109" s="102">
        <f t="shared" si="5"/>
        <v>8683711001614</v>
      </c>
      <c r="B109" s="101" t="s">
        <v>2281</v>
      </c>
      <c r="C109" s="101" t="s">
        <v>569</v>
      </c>
      <c r="D109" s="101" t="s">
        <v>570</v>
      </c>
      <c r="E109" s="203" t="s">
        <v>2282</v>
      </c>
      <c r="F109" s="101" t="s">
        <v>2248</v>
      </c>
      <c r="G109" s="101" t="str">
        <f>IF(C109&gt;0,+VLOOKUP($C109,'STYLE NAMES'!$B:$AC,4,FALSE),"")</f>
        <v>HORSE</v>
      </c>
      <c r="H109" s="101" t="str">
        <f>IF(C109&gt;0,+VLOOKUP($C109,'STYLE NAMES'!$B:$AC,5,FALSE),"")</f>
        <v>HORSE</v>
      </c>
      <c r="I109" s="101" t="str">
        <f>IF(C109&gt;0,+VLOOKUP($C109,'STYLE NAMES'!$B:$AC,6,FALSE),"")</f>
        <v>RUGS</v>
      </c>
      <c r="J109" s="101" t="str">
        <f>IF(C109&gt;0,+VLOOKUP($C109,'STYLE NAMES'!$B:$AC,7,FALSE),"")</f>
        <v>FULL</v>
      </c>
      <c r="K109" s="101" t="str">
        <f>IF(C109&gt;0,+VLOOKUP($C109,'STYLE NAMES'!$B:$AC,8,FALSE),"")</f>
        <v>RAINPROOF EXERCISE SHEETS</v>
      </c>
      <c r="L109" s="101" t="str">
        <f>IF(E109&gt;0,+VLOOKUP($E109,'CODE GENERATOR'!$D:$T,3,FALSE),"")</f>
        <v>W</v>
      </c>
      <c r="M109" s="101" t="str">
        <f>IF(E109&gt;0,+VLOOKUP($E109,'CODE GENERATOR'!$D:$T,4,FALSE),"")</f>
        <v>RAINPROOF NYLON</v>
      </c>
      <c r="N109" s="101" t="str">
        <f>IF(E109&gt;0,+VLOOKUP($E109,'CODE GENERATOR'!$D:$T,6,FALSE),"")</f>
        <v>BLUE-BLACK</v>
      </c>
      <c r="O109" s="101" t="str">
        <f>IF(E109&gt;0,+VLOOKUP($E109,'CODE GENERATOR'!$D:$T,7,FALSE),"")</f>
        <v>GOLD</v>
      </c>
      <c r="P109" s="101" t="str">
        <f t="shared" si="6"/>
        <v>BLUE-BLACK/GOLD</v>
      </c>
      <c r="Q109" s="104" t="str">
        <f>IF(E109&gt;0,+VLOOKUP($E109,'CODE GENERATOR'!$D:$T,11,FALSE),"")</f>
        <v>H.RUGFL_RXS0008</v>
      </c>
      <c r="R109" s="104" t="str">
        <f>IF(E109&gt;0,+VLOOKUP($E109,'CODE GENERATOR'!$D:$T,12,FALSE),"")</f>
        <v>RPN0005BBLGLD</v>
      </c>
      <c r="S109" s="104" t="str">
        <f>IF(E109&gt;0,+VLOOKUP($E109,'CODE GENERATOR'!$D:$T,13,FALSE),"")</f>
        <v>H.RUGFL_RXS0008_RPN0005BBLGLD</v>
      </c>
      <c r="T109" s="104" t="str">
        <f t="shared" si="4"/>
        <v>H.RUGFL_RXS0008_RPN0005BBLGLD_L</v>
      </c>
      <c r="U109" s="105">
        <v>8683711001614</v>
      </c>
      <c r="V109" s="107" t="str" cm="1">
        <f t="array" ref="V109">_xlfn.TEXTJOIN(";", TRUE, _xlfn.UNIQUE(_xlfn._xlws.FILTER(P$3:P$10029, C$3:C$10029=C109)))</f>
        <v>BLUE-BLACK/GOLD;BORDEAUX/BLACK;BEIGE/BLACK;BLACK/GOLD</v>
      </c>
      <c r="W109" s="107" t="str" cm="1">
        <f t="array" ref="W109">_xlfn.TEXTJOIN(";", TRUE, _xlfn.UNIQUE(_xlfn._xlws.FILTER(F$3:F$10029, C$3:C$10029=C109)))</f>
        <v>S;M;L;XL</v>
      </c>
      <c r="X109" s="101" t="str">
        <f>IF(E109&gt;0,+VLOOKUP($E109,'CODE GENERATOR'!$D:$AC,19,FALSE),0)</f>
        <v>2402_S01_34064</v>
      </c>
      <c r="Y109" s="101" t="str">
        <f>IF(E109&gt;0,+VLOOKUP($E109,'CODE GENERATOR'!$D:$AC,20,FALSE),0)</f>
        <v>2402_S01_34061</v>
      </c>
      <c r="Z109" s="101" t="str">
        <f>IF(E109&gt;0,+VLOOKUP($E109,'CODE GENERATOR'!$D:$AC,21,FALSE),0)</f>
        <v>2402_S01_34066</v>
      </c>
      <c r="AA109" s="101" t="str">
        <f>IF(E109&gt;0,+VLOOKUP($E109,'CODE GENERATOR'!$D:$AC,22,FALSE),0)</f>
        <v/>
      </c>
      <c r="AB109" s="101" t="str">
        <f>IF(E109&gt;0,+VLOOKUP($E109,'CODE GENERATOR'!$D:$AC,23,FALSE),0)</f>
        <v/>
      </c>
      <c r="AC109" s="101" t="str">
        <f>IF(E109&gt;0,+VLOOKUP($E109,'CODE GENERATOR'!$D:$AC,24,FALSE),0)</f>
        <v/>
      </c>
      <c r="AD109" s="101" t="str">
        <f>IF(E109&gt;0,+VLOOKUP($E109,'CODE GENERATOR'!$D:$AC,25,FALSE),0)</f>
        <v/>
      </c>
      <c r="AE109" s="101" t="str">
        <f>IF(E109&gt;0,+VLOOKUP($E109,'CODE GENERATOR'!$D:$AC,26,FALSE),0)</f>
        <v/>
      </c>
      <c r="AF109" s="149" t="str">
        <f>IF($C109&gt;0,$C109&amp;" "&amp;$P109&amp;" "&amp;+VLOOKUP($C109,'STYLE NAMES'!$B:$AC,10,FALSE),"""")</f>
        <v>RAIN-X BLUE-BLACK/GOLD RAINPROOF EXERCISE SHEET</v>
      </c>
      <c r="AG109" s="101" t="str">
        <f>"Enjoy our "&amp;(AF109)&amp;"; "&amp;IF(C109&gt;0,+VLOOKUP($C109,'STYLE NAMES'!$B:$AC,11,FALSE),"")</f>
        <v xml:space="preserve">Enjoy our RAIN-X BLUE-BLACK/GOLD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09" s="101" t="str">
        <f>IF(C109&gt;0,+VLOOKUP($C109,'STYLE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09" s="101" t="str">
        <f>IF(C109&gt;0,+VLOOKUP($C109,'STYLE NAMES'!$B:$AC,13,FALSE),"")</f>
        <v>Machine wash 40 C
Do not iron
Do not bleach</v>
      </c>
      <c r="AJ109" s="149" t="str">
        <f>IF($C109&gt;0,$C109&amp;" "&amp;$P109&amp;" "&amp;+VLOOKUP($C109,'STYLE NAMES'!$B:$AC,14,FALSE),"""")</f>
        <v>RAIN-X BLUE-BLACK/GOLD YAĞMUR GEÇİRMEZ ÇALIŞMA BLANKETİ</v>
      </c>
      <c r="AK109" s="149" t="str">
        <f>"Cavalier SanMarco tarafından tasarlanan "&amp;(AJ109)&amp;"; "&amp;IF(C109&gt;0,+VLOOKUP($C109,'STYLE NAMES'!$B:$AC,15,FALSE),"")</f>
        <v>Cavalier SanMarco tarafından tasarlanan RAIN-X BLUE-BLACK/GOLD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09" s="149" t="str">
        <f>IF(C109&gt;0,+VLOOKUP($C109,'STYLE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09" s="149" t="str">
        <f>IF(C109&gt;0,+VLOOKUP($C109,'STYLE NAMES'!$B:$AC,17,FALSE),"")</f>
        <v>40 C Makine yıkama
Ütülemeyin
Çamaşır suyu kullanmayın</v>
      </c>
      <c r="AN109" s="149" t="str">
        <f>IF($C109&gt;0,$C109&amp;" "&amp;$P109&amp;" "&amp;+VLOOKUP($C109,'STYLE NAMES'!$B:$AC,18,FALSE),"""")</f>
        <v>RAIN-X BLUE-BLACK/GOLD COPERTA DI PILE DA PASSEGGIO ANTIPIOGGIA</v>
      </c>
      <c r="AO109" s="101" t="str">
        <f>"Disegnato da Cavalier SanMarco "&amp;(AN109)&amp;"; "&amp;IF(C109&gt;0,+VLOOKUP($C109,'STYLE NAMES'!$B:$AC,19,FALSE),"")</f>
        <v>Disegnato da Cavalier SanMarco RAIN-X BLUE-BLACK/GOLD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09" s="101" t="str">
        <f>IF(C109&gt;0,+VLOOKUP($C109,'STYLE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09" s="101" t="str">
        <f>IF(C109&gt;0,+VLOOKUP($C109,'STYLE NAMES'!$B:$AC,21,FALSE),"")</f>
        <v>Lavare in lavatrice a 40°C Non stirare Non candeggire</v>
      </c>
      <c r="AR109" s="101">
        <f>IF(D109&gt;0,+VLOOKUP($C109,'STYLE NAMES'!$B:$AC,22,FALSE),"")</f>
        <v>0</v>
      </c>
      <c r="AS109" s="101">
        <f>IF(E109&gt;0,+VLOOKUP($C109,'STYLE NAMES'!$B:$AC,23,FALSE),"")</f>
        <v>0</v>
      </c>
      <c r="AT109" s="101">
        <f>IF(F109&gt;0,+VLOOKUP($C109,'STYLE NAMES'!$B:$AC,24,FALSE),"")</f>
        <v>0</v>
      </c>
      <c r="AU109" s="101">
        <f>IF(G109&gt;0,+VLOOKUP($C109,'STYLE NAMES'!$B:$AC,25,FALSE),"")</f>
        <v>0</v>
      </c>
      <c r="AV109" s="101">
        <f>+VLOOKUP($S109,'CODE GENERATOR'!$P:$AM,15,FALSE)</f>
        <v>0</v>
      </c>
      <c r="AW109" s="101">
        <f>+VLOOKUP($S109,'CODE GENERATOR'!$P:$AM,16,FALSE)</f>
        <v>0</v>
      </c>
      <c r="AX109" s="101">
        <f>+VLOOKUP($S109,'CODE GENERATOR'!$P:$AM,17,FALSE)</f>
        <v>0</v>
      </c>
      <c r="AY109" s="101">
        <f>+VLOOKUP($S109,'CODE GENERATOR'!$P:$AM,18,FALSE)</f>
        <v>0</v>
      </c>
      <c r="AZ109" s="101">
        <f>+VLOOKUP($S109,'CODE GENERATOR'!$P:$AM,19,FALSE)</f>
        <v>0</v>
      </c>
      <c r="BA109" s="101">
        <f>+VLOOKUP($S109,'CODE GENERATOR'!$P:$AM,20,FALSE)</f>
        <v>0</v>
      </c>
      <c r="BB109" s="101">
        <f>+VLOOKUP($S109,'CODE GENERATOR'!$P:$AM,21,FALSE)</f>
        <v>0</v>
      </c>
      <c r="BC109" s="101">
        <f>+VLOOKUP($S109,'CODE GENERATOR'!$P:$AM,22,FALSE)</f>
        <v>0</v>
      </c>
      <c r="BD109" s="101">
        <f>+VLOOKUP($S109,'CODE GENERATOR'!$P:$AM,23,FALSE)</f>
        <v>0</v>
      </c>
      <c r="BE109" s="101">
        <f>+VLOOKUP($S109,'CODE GENERATOR'!$P:$AM,24,FALSE)</f>
        <v>0</v>
      </c>
      <c r="BF109" s="101">
        <f>IF(C109&gt;0,+VLOOKUP(G109,'CATEGORY ID'!$A$1:$L$118,3,FALSE),"")</f>
        <v>5</v>
      </c>
      <c r="BG109" s="101">
        <f>IF(C109&gt;0,+VLOOKUP(H109,'CATEGORY ID'!$D$1:$L$118,3,FALSE),"")</f>
        <v>5</v>
      </c>
      <c r="BH109" s="101">
        <f>IF(C109&gt;0,+VLOOKUP((+H109&amp;I109),'CATEGORY ID'!$H$1:$I$121,2,FALSE),"")</f>
        <v>59</v>
      </c>
      <c r="BJ109" s="101">
        <f>IF(C109&gt;0,IF(COUNTIF('CATEGORY ID'!$K$1:$K$121,+H109&amp;K109) &gt; 0, +VLOOKUP(+H109&amp;K109,'CATEGORY ID'!$K$1:$L$121,2,FALSE),""),"")</f>
        <v>62</v>
      </c>
      <c r="BK109" s="101" t="str">
        <f>IF(C109&gt;0,IF(COUNTIF('CATEGORY ID'!$K$124:$K$165, +VLOOKUP(C109,'STYLE NAMES'!$B:$AE,30,FALSE)) &gt; 0, +VLOOKUP(VLOOKUP(C109,'STYLE NAMES'!$B:$AE,30,FALSE),'CATEGORY ID'!K:M,2,FALSE),""),"")</f>
        <v/>
      </c>
      <c r="BR109" s="101" t="str" cm="1">
        <f t="array" ref="BR109">IF(C109&gt;0,_xlfn.TEXTJOIN(";", TRUE,_xlfn.UNIQUE(_xlfn._xlws.FILTER(BF109:BQ109,(BF109:BQ109&gt;0)),TRUE,FALSE)),"")&amp;";"&amp;BS109</f>
        <v>5;59;62;</v>
      </c>
      <c r="BU109" s="106">
        <f>IF(C109&gt;0,+VLOOKUP($C109,'STYLE NAMES'!$B:$AC,26,FALSE),"")</f>
        <v>99.9</v>
      </c>
      <c r="BV109" s="106">
        <f>IF(C109&gt;0,+VLOOKUP($C109,'STYLE NAMES'!$B:$AC,27,FALSE),"")</f>
        <v>5490</v>
      </c>
      <c r="BW109" s="106">
        <f>IF(C109&gt;0,+VLOOKUP($C109,'STYLE NAMES'!$B:$AC,28,FALSE),"")</f>
        <v>114.88499999999999</v>
      </c>
      <c r="BY109"/>
      <c r="BZ109" s="101">
        <v>99</v>
      </c>
      <c r="CA109" s="137">
        <f t="shared" si="7"/>
        <v>1</v>
      </c>
      <c r="CB109" s="137">
        <f>+VLOOKUP(C109,'[2]STYLES &amp; MODELS MATRIX'!$A:$G,7,FALSE)</f>
        <v>0</v>
      </c>
      <c r="CC109" s="137" t="str">
        <f>+VLOOKUP(C109,'[1]STYLES &amp; SIZE CHARTS'!$A:$H,8,FALSE)</f>
        <v>HP-RUGS1</v>
      </c>
      <c r="CD109" s="137"/>
      <c r="CE109" s="205"/>
      <c r="CF109" s="141"/>
    </row>
    <row r="110" spans="1:84" s="101" customFormat="1" ht="12" customHeight="1" x14ac:dyDescent="0.2">
      <c r="A110" s="102">
        <f t="shared" si="5"/>
        <v>8683711001621</v>
      </c>
      <c r="B110" s="101" t="s">
        <v>2281</v>
      </c>
      <c r="C110" s="101" t="s">
        <v>569</v>
      </c>
      <c r="D110" s="101" t="s">
        <v>570</v>
      </c>
      <c r="E110" s="203" t="s">
        <v>2282</v>
      </c>
      <c r="F110" s="101" t="s">
        <v>2249</v>
      </c>
      <c r="G110" s="101" t="str">
        <f>IF(C110&gt;0,+VLOOKUP($C110,'STYLE NAMES'!$B:$AC,4,FALSE),"")</f>
        <v>HORSE</v>
      </c>
      <c r="H110" s="101" t="str">
        <f>IF(C110&gt;0,+VLOOKUP($C110,'STYLE NAMES'!$B:$AC,5,FALSE),"")</f>
        <v>HORSE</v>
      </c>
      <c r="I110" s="101" t="str">
        <f>IF(C110&gt;0,+VLOOKUP($C110,'STYLE NAMES'!$B:$AC,6,FALSE),"")</f>
        <v>RUGS</v>
      </c>
      <c r="J110" s="101" t="str">
        <f>IF(C110&gt;0,+VLOOKUP($C110,'STYLE NAMES'!$B:$AC,7,FALSE),"")</f>
        <v>FULL</v>
      </c>
      <c r="K110" s="101" t="str">
        <f>IF(C110&gt;0,+VLOOKUP($C110,'STYLE NAMES'!$B:$AC,8,FALSE),"")</f>
        <v>RAINPROOF EXERCISE SHEETS</v>
      </c>
      <c r="L110" s="101" t="str">
        <f>IF(E110&gt;0,+VLOOKUP($E110,'CODE GENERATOR'!$D:$T,3,FALSE),"")</f>
        <v>W</v>
      </c>
      <c r="M110" s="101" t="str">
        <f>IF(E110&gt;0,+VLOOKUP($E110,'CODE GENERATOR'!$D:$T,4,FALSE),"")</f>
        <v>RAINPROOF NYLON</v>
      </c>
      <c r="N110" s="101" t="str">
        <f>IF(E110&gt;0,+VLOOKUP($E110,'CODE GENERATOR'!$D:$T,6,FALSE),"")</f>
        <v>BLUE-BLACK</v>
      </c>
      <c r="O110" s="101" t="str">
        <f>IF(E110&gt;0,+VLOOKUP($E110,'CODE GENERATOR'!$D:$T,7,FALSE),"")</f>
        <v>GOLD</v>
      </c>
      <c r="P110" s="101" t="str">
        <f t="shared" si="6"/>
        <v>BLUE-BLACK/GOLD</v>
      </c>
      <c r="Q110" s="104" t="str">
        <f>IF(E110&gt;0,+VLOOKUP($E110,'CODE GENERATOR'!$D:$T,11,FALSE),"")</f>
        <v>H.RUGFL_RXS0008</v>
      </c>
      <c r="R110" s="104" t="str">
        <f>IF(E110&gt;0,+VLOOKUP($E110,'CODE GENERATOR'!$D:$T,12,FALSE),"")</f>
        <v>RPN0005BBLGLD</v>
      </c>
      <c r="S110" s="104" t="str">
        <f>IF(E110&gt;0,+VLOOKUP($E110,'CODE GENERATOR'!$D:$T,13,FALSE),"")</f>
        <v>H.RUGFL_RXS0008_RPN0005BBLGLD</v>
      </c>
      <c r="T110" s="104" t="str">
        <f t="shared" si="4"/>
        <v>H.RUGFL_RXS0008_RPN0005BBLGLD_XL</v>
      </c>
      <c r="U110" s="105">
        <v>8683711001621</v>
      </c>
      <c r="V110" s="107" t="str" cm="1">
        <f t="array" ref="V110">_xlfn.TEXTJOIN(";", TRUE, _xlfn.UNIQUE(_xlfn._xlws.FILTER(P$3:P$10029, C$3:C$10029=C110)))</f>
        <v>BLUE-BLACK/GOLD;BORDEAUX/BLACK;BEIGE/BLACK;BLACK/GOLD</v>
      </c>
      <c r="W110" s="107" t="str" cm="1">
        <f t="array" ref="W110">_xlfn.TEXTJOIN(";", TRUE, _xlfn.UNIQUE(_xlfn._xlws.FILTER(F$3:F$10029, C$3:C$10029=C110)))</f>
        <v>S;M;L;XL</v>
      </c>
      <c r="X110" s="101" t="str">
        <f>IF(E110&gt;0,+VLOOKUP($E110,'CODE GENERATOR'!$D:$AC,19,FALSE),0)</f>
        <v>2402_S01_34064</v>
      </c>
      <c r="Y110" s="101" t="str">
        <f>IF(E110&gt;0,+VLOOKUP($E110,'CODE GENERATOR'!$D:$AC,20,FALSE),0)</f>
        <v>2402_S01_34061</v>
      </c>
      <c r="Z110" s="101" t="str">
        <f>IF(E110&gt;0,+VLOOKUP($E110,'CODE GENERATOR'!$D:$AC,21,FALSE),0)</f>
        <v>2402_S01_34066</v>
      </c>
      <c r="AA110" s="101" t="str">
        <f>IF(E110&gt;0,+VLOOKUP($E110,'CODE GENERATOR'!$D:$AC,22,FALSE),0)</f>
        <v/>
      </c>
      <c r="AB110" s="101" t="str">
        <f>IF(E110&gt;0,+VLOOKUP($E110,'CODE GENERATOR'!$D:$AC,23,FALSE),0)</f>
        <v/>
      </c>
      <c r="AC110" s="101" t="str">
        <f>IF(E110&gt;0,+VLOOKUP($E110,'CODE GENERATOR'!$D:$AC,24,FALSE),0)</f>
        <v/>
      </c>
      <c r="AD110" s="101" t="str">
        <f>IF(E110&gt;0,+VLOOKUP($E110,'CODE GENERATOR'!$D:$AC,25,FALSE),0)</f>
        <v/>
      </c>
      <c r="AE110" s="101" t="str">
        <f>IF(E110&gt;0,+VLOOKUP($E110,'CODE GENERATOR'!$D:$AC,26,FALSE),0)</f>
        <v/>
      </c>
      <c r="AF110" s="149" t="str">
        <f>IF($C110&gt;0,$C110&amp;" "&amp;$P110&amp;" "&amp;+VLOOKUP($C110,'STYLE NAMES'!$B:$AC,10,FALSE),"""")</f>
        <v>RAIN-X BLUE-BLACK/GOLD RAINPROOF EXERCISE SHEET</v>
      </c>
      <c r="AG110" s="101" t="str">
        <f>"Enjoy our "&amp;(AF110)&amp;"; "&amp;IF(C110&gt;0,+VLOOKUP($C110,'STYLE NAMES'!$B:$AC,11,FALSE),"")</f>
        <v xml:space="preserve">Enjoy our RAIN-X BLUE-BLACK/GOLD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0" s="101" t="str">
        <f>IF(C110&gt;0,+VLOOKUP($C110,'STYLE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0" s="101" t="str">
        <f>IF(C110&gt;0,+VLOOKUP($C110,'STYLE NAMES'!$B:$AC,13,FALSE),"")</f>
        <v>Machine wash 40 C
Do not iron
Do not bleach</v>
      </c>
      <c r="AJ110" s="149" t="str">
        <f>IF($C110&gt;0,$C110&amp;" "&amp;$P110&amp;" "&amp;+VLOOKUP($C110,'STYLE NAMES'!$B:$AC,14,FALSE),"""")</f>
        <v>RAIN-X BLUE-BLACK/GOLD YAĞMUR GEÇİRMEZ ÇALIŞMA BLANKETİ</v>
      </c>
      <c r="AK110" s="149" t="str">
        <f>"Cavalier SanMarco tarafından tasarlanan "&amp;(AJ110)&amp;"; "&amp;IF(C110&gt;0,+VLOOKUP($C110,'STYLE NAMES'!$B:$AC,15,FALSE),"")</f>
        <v>Cavalier SanMarco tarafından tasarlanan RAIN-X BLUE-BLACK/GOLD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0" s="149" t="str">
        <f>IF(C110&gt;0,+VLOOKUP($C110,'STYLE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0" s="149" t="str">
        <f>IF(C110&gt;0,+VLOOKUP($C110,'STYLE NAMES'!$B:$AC,17,FALSE),"")</f>
        <v>40 C Makine yıkama
Ütülemeyin
Çamaşır suyu kullanmayın</v>
      </c>
      <c r="AN110" s="149" t="str">
        <f>IF($C110&gt;0,$C110&amp;" "&amp;$P110&amp;" "&amp;+VLOOKUP($C110,'STYLE NAMES'!$B:$AC,18,FALSE),"""")</f>
        <v>RAIN-X BLUE-BLACK/GOLD COPERTA DI PILE DA PASSEGGIO ANTIPIOGGIA</v>
      </c>
      <c r="AO110" s="101" t="str">
        <f>"Disegnato da Cavalier SanMarco "&amp;(AN110)&amp;"; "&amp;IF(C110&gt;0,+VLOOKUP($C110,'STYLE NAMES'!$B:$AC,19,FALSE),"")</f>
        <v>Disegnato da Cavalier SanMarco RAIN-X BLUE-BLACK/GOLD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0" s="101" t="str">
        <f>IF(C110&gt;0,+VLOOKUP($C110,'STYLE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0" s="101" t="str">
        <f>IF(C110&gt;0,+VLOOKUP($C110,'STYLE NAMES'!$B:$AC,21,FALSE),"")</f>
        <v>Lavare in lavatrice a 40°C Non stirare Non candeggire</v>
      </c>
      <c r="AR110" s="101">
        <f>IF(D110&gt;0,+VLOOKUP($C110,'STYLE NAMES'!$B:$AC,22,FALSE),"")</f>
        <v>0</v>
      </c>
      <c r="AS110" s="101">
        <f>IF(E110&gt;0,+VLOOKUP($C110,'STYLE NAMES'!$B:$AC,23,FALSE),"")</f>
        <v>0</v>
      </c>
      <c r="AT110" s="101">
        <f>IF(F110&gt;0,+VLOOKUP($C110,'STYLE NAMES'!$B:$AC,24,FALSE),"")</f>
        <v>0</v>
      </c>
      <c r="AU110" s="101">
        <f>IF(G110&gt;0,+VLOOKUP($C110,'STYLE NAMES'!$B:$AC,25,FALSE),"")</f>
        <v>0</v>
      </c>
      <c r="AV110" s="101">
        <f>+VLOOKUP($S110,'CODE GENERATOR'!$P:$AM,15,FALSE)</f>
        <v>0</v>
      </c>
      <c r="AW110" s="101">
        <f>+VLOOKUP($S110,'CODE GENERATOR'!$P:$AM,16,FALSE)</f>
        <v>0</v>
      </c>
      <c r="AX110" s="101">
        <f>+VLOOKUP($S110,'CODE GENERATOR'!$P:$AM,17,FALSE)</f>
        <v>0</v>
      </c>
      <c r="AY110" s="101">
        <f>+VLOOKUP($S110,'CODE GENERATOR'!$P:$AM,18,FALSE)</f>
        <v>0</v>
      </c>
      <c r="AZ110" s="101">
        <f>+VLOOKUP($S110,'CODE GENERATOR'!$P:$AM,19,FALSE)</f>
        <v>0</v>
      </c>
      <c r="BA110" s="101">
        <f>+VLOOKUP($S110,'CODE GENERATOR'!$P:$AM,20,FALSE)</f>
        <v>0</v>
      </c>
      <c r="BB110" s="101">
        <f>+VLOOKUP($S110,'CODE GENERATOR'!$P:$AM,21,FALSE)</f>
        <v>0</v>
      </c>
      <c r="BC110" s="101">
        <f>+VLOOKUP($S110,'CODE GENERATOR'!$P:$AM,22,FALSE)</f>
        <v>0</v>
      </c>
      <c r="BD110" s="101">
        <f>+VLOOKUP($S110,'CODE GENERATOR'!$P:$AM,23,FALSE)</f>
        <v>0</v>
      </c>
      <c r="BE110" s="101">
        <f>+VLOOKUP($S110,'CODE GENERATOR'!$P:$AM,24,FALSE)</f>
        <v>0</v>
      </c>
      <c r="BF110" s="101">
        <f>IF(C110&gt;0,+VLOOKUP(G110,'CATEGORY ID'!$A$1:$L$118,3,FALSE),"")</f>
        <v>5</v>
      </c>
      <c r="BG110" s="101">
        <f>IF(C110&gt;0,+VLOOKUP(H110,'CATEGORY ID'!$D$1:$L$118,3,FALSE),"")</f>
        <v>5</v>
      </c>
      <c r="BH110" s="101">
        <f>IF(C110&gt;0,+VLOOKUP((+H110&amp;I110),'CATEGORY ID'!$H$1:$I$121,2,FALSE),"")</f>
        <v>59</v>
      </c>
      <c r="BJ110" s="101">
        <f>IF(C110&gt;0,IF(COUNTIF('CATEGORY ID'!$K$1:$K$121,+H110&amp;K110) &gt; 0, +VLOOKUP(+H110&amp;K110,'CATEGORY ID'!$K$1:$L$121,2,FALSE),""),"")</f>
        <v>62</v>
      </c>
      <c r="BK110" s="101" t="str">
        <f>IF(C110&gt;0,IF(COUNTIF('CATEGORY ID'!$K$124:$K$165, +VLOOKUP(C110,'STYLE NAMES'!$B:$AE,30,FALSE)) &gt; 0, +VLOOKUP(VLOOKUP(C110,'STYLE NAMES'!$B:$AE,30,FALSE),'CATEGORY ID'!K:M,2,FALSE),""),"")</f>
        <v/>
      </c>
      <c r="BR110" s="101" t="str" cm="1">
        <f t="array" ref="BR110">IF(C110&gt;0,_xlfn.TEXTJOIN(";", TRUE,_xlfn.UNIQUE(_xlfn._xlws.FILTER(BF110:BQ110,(BF110:BQ110&gt;0)),TRUE,FALSE)),"")&amp;";"&amp;BS110</f>
        <v>5;59;62;</v>
      </c>
      <c r="BU110" s="106">
        <f>IF(C110&gt;0,+VLOOKUP($C110,'STYLE NAMES'!$B:$AC,26,FALSE),"")</f>
        <v>99.9</v>
      </c>
      <c r="BV110" s="106">
        <f>IF(C110&gt;0,+VLOOKUP($C110,'STYLE NAMES'!$B:$AC,27,FALSE),"")</f>
        <v>5490</v>
      </c>
      <c r="BW110" s="106">
        <f>IF(C110&gt;0,+VLOOKUP($C110,'STYLE NAMES'!$B:$AC,28,FALSE),"")</f>
        <v>114.88499999999999</v>
      </c>
      <c r="BY110"/>
      <c r="BZ110" s="101">
        <v>99</v>
      </c>
      <c r="CA110" s="137">
        <f t="shared" si="7"/>
        <v>1</v>
      </c>
      <c r="CB110" s="137">
        <f>+VLOOKUP(C110,'[2]STYLES &amp; MODELS MATRIX'!$A:$G,7,FALSE)</f>
        <v>0</v>
      </c>
      <c r="CC110" s="137" t="str">
        <f>+VLOOKUP(C110,'[1]STYLES &amp; SIZE CHARTS'!$A:$H,8,FALSE)</f>
        <v>HP-RUGS1</v>
      </c>
      <c r="CD110" s="137"/>
      <c r="CE110" s="205"/>
      <c r="CF110" s="141"/>
    </row>
    <row r="111" spans="1:84" s="101" customFormat="1" ht="12" customHeight="1" x14ac:dyDescent="0.2">
      <c r="A111" s="102">
        <f t="shared" si="5"/>
        <v>8683711001652</v>
      </c>
      <c r="B111" s="101" t="s">
        <v>2281</v>
      </c>
      <c r="C111" s="101" t="s">
        <v>569</v>
      </c>
      <c r="D111" s="101" t="s">
        <v>570</v>
      </c>
      <c r="E111" s="203" t="s">
        <v>2283</v>
      </c>
      <c r="F111" s="101" t="s">
        <v>785</v>
      </c>
      <c r="G111" s="101" t="str">
        <f>IF(C111&gt;0,+VLOOKUP($C111,'STYLE NAMES'!$B:$AC,4,FALSE),"")</f>
        <v>HORSE</v>
      </c>
      <c r="H111" s="101" t="str">
        <f>IF(C111&gt;0,+VLOOKUP($C111,'STYLE NAMES'!$B:$AC,5,FALSE),"")</f>
        <v>HORSE</v>
      </c>
      <c r="I111" s="101" t="str">
        <f>IF(C111&gt;0,+VLOOKUP($C111,'STYLE NAMES'!$B:$AC,6,FALSE),"")</f>
        <v>RUGS</v>
      </c>
      <c r="J111" s="101" t="str">
        <f>IF(C111&gt;0,+VLOOKUP($C111,'STYLE NAMES'!$B:$AC,7,FALSE),"")</f>
        <v>FULL</v>
      </c>
      <c r="K111" s="101" t="str">
        <f>IF(C111&gt;0,+VLOOKUP($C111,'STYLE NAMES'!$B:$AC,8,FALSE),"")</f>
        <v>RAINPROOF EXERCISE SHEETS</v>
      </c>
      <c r="L111" s="101" t="str">
        <f>IF(E111&gt;0,+VLOOKUP($E111,'CODE GENERATOR'!$D:$T,3,FALSE),"")</f>
        <v>W</v>
      </c>
      <c r="M111" s="101" t="str">
        <f>IF(E111&gt;0,+VLOOKUP($E111,'CODE GENERATOR'!$D:$T,4,FALSE),"")</f>
        <v>RAINPROOF NYLON</v>
      </c>
      <c r="N111" s="101" t="str">
        <f>IF(E111&gt;0,+VLOOKUP($E111,'CODE GENERATOR'!$D:$T,6,FALSE),"")</f>
        <v>BORDEAUX</v>
      </c>
      <c r="O111" s="101" t="str">
        <f>IF(E111&gt;0,+VLOOKUP($E111,'CODE GENERATOR'!$D:$T,7,FALSE),"")</f>
        <v>BLACK</v>
      </c>
      <c r="P111" s="101" t="str">
        <f t="shared" si="6"/>
        <v>BORDEAUX/BLACK</v>
      </c>
      <c r="Q111" s="104" t="str">
        <f>IF(E111&gt;0,+VLOOKUP($E111,'CODE GENERATOR'!$D:$T,11,FALSE),"")</f>
        <v>H.RUGFL_RXS0008</v>
      </c>
      <c r="R111" s="104" t="str">
        <f>IF(E111&gt;0,+VLOOKUP($E111,'CODE GENERATOR'!$D:$T,12,FALSE),"")</f>
        <v>RPN0005BORBLK</v>
      </c>
      <c r="S111" s="104" t="str">
        <f>IF(E111&gt;0,+VLOOKUP($E111,'CODE GENERATOR'!$D:$T,13,FALSE),"")</f>
        <v>H.RUGFL_RXS0008_RPN0005BORBLK</v>
      </c>
      <c r="T111" s="104" t="str">
        <f t="shared" si="4"/>
        <v>H.RUGFL_RXS0008_RPN0005BORBLK_S</v>
      </c>
      <c r="U111" s="105">
        <v>8683711001652</v>
      </c>
      <c r="V111" s="107" t="str" cm="1">
        <f t="array" ref="V111">_xlfn.TEXTJOIN(";", TRUE, _xlfn.UNIQUE(_xlfn._xlws.FILTER(P$3:P$10029, C$3:C$10029=C111)))</f>
        <v>BLUE-BLACK/GOLD;BORDEAUX/BLACK;BEIGE/BLACK;BLACK/GOLD</v>
      </c>
      <c r="W111" s="107" t="str" cm="1">
        <f t="array" ref="W111">_xlfn.TEXTJOIN(";", TRUE, _xlfn.UNIQUE(_xlfn._xlws.FILTER(F$3:F$10029, C$3:C$10029=C111)))</f>
        <v>S;M;L;XL</v>
      </c>
      <c r="X111" s="101" t="str">
        <f>IF(E111&gt;0,+VLOOKUP($E111,'CODE GENERATOR'!$D:$AC,19,FALSE),0)</f>
        <v>2402_S01_34049</v>
      </c>
      <c r="Y111" s="101" t="str">
        <f>IF(E111&gt;0,+VLOOKUP($E111,'CODE GENERATOR'!$D:$AC,20,FALSE),0)</f>
        <v>2402_S01_34050</v>
      </c>
      <c r="Z111" s="101" t="str">
        <f>IF(E111&gt;0,+VLOOKUP($E111,'CODE GENERATOR'!$D:$AC,21,FALSE),0)</f>
        <v>2402_S01_34053</v>
      </c>
      <c r="AA111" s="101" t="str">
        <f>IF(E111&gt;0,+VLOOKUP($E111,'CODE GENERATOR'!$D:$AC,22,FALSE),0)</f>
        <v/>
      </c>
      <c r="AB111" s="101" t="str">
        <f>IF(E111&gt;0,+VLOOKUP($E111,'CODE GENERATOR'!$D:$AC,23,FALSE),0)</f>
        <v/>
      </c>
      <c r="AC111" s="101" t="str">
        <f>IF(E111&gt;0,+VLOOKUP($E111,'CODE GENERATOR'!$D:$AC,24,FALSE),0)</f>
        <v/>
      </c>
      <c r="AD111" s="101" t="str">
        <f>IF(E111&gt;0,+VLOOKUP($E111,'CODE GENERATOR'!$D:$AC,25,FALSE),0)</f>
        <v/>
      </c>
      <c r="AE111" s="101" t="str">
        <f>IF(E111&gt;0,+VLOOKUP($E111,'CODE GENERATOR'!$D:$AC,26,FALSE),0)</f>
        <v/>
      </c>
      <c r="AF111" s="149" t="str">
        <f>IF($C111&gt;0,$C111&amp;" "&amp;$P111&amp;" "&amp;+VLOOKUP($C111,'STYLE NAMES'!$B:$AC,10,FALSE),"""")</f>
        <v>RAIN-X BORDEAUX/BLACK RAINPROOF EXERCISE SHEET</v>
      </c>
      <c r="AG111" s="101" t="str">
        <f>"Enjoy our "&amp;(AF111)&amp;"; "&amp;IF(C111&gt;0,+VLOOKUP($C111,'STYLE NAMES'!$B:$AC,11,FALSE),"")</f>
        <v xml:space="preserve">Enjoy our RAIN-X BORDEAUX/BLACK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1" s="101" t="str">
        <f>IF(C111&gt;0,+VLOOKUP($C111,'STYLE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1" s="101" t="str">
        <f>IF(C111&gt;0,+VLOOKUP($C111,'STYLE NAMES'!$B:$AC,13,FALSE),"")</f>
        <v>Machine wash 40 C
Do not iron
Do not bleach</v>
      </c>
      <c r="AJ111" s="149" t="str">
        <f>IF($C111&gt;0,$C111&amp;" "&amp;$P111&amp;" "&amp;+VLOOKUP($C111,'STYLE NAMES'!$B:$AC,14,FALSE),"""")</f>
        <v>RAIN-X BORDEAUX/BLACK YAĞMUR GEÇİRMEZ ÇALIŞMA BLANKETİ</v>
      </c>
      <c r="AK111" s="149" t="str">
        <f>"Cavalier SanMarco tarafından tasarlanan "&amp;(AJ111)&amp;"; "&amp;IF(C111&gt;0,+VLOOKUP($C111,'STYLE NAMES'!$B:$AC,15,FALSE),"")</f>
        <v>Cavalier SanMarco tarafından tasarlanan RAIN-X BORDEAUX/BLACK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1" s="149" t="str">
        <f>IF(C111&gt;0,+VLOOKUP($C111,'STYLE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1" s="149" t="str">
        <f>IF(C111&gt;0,+VLOOKUP($C111,'STYLE NAMES'!$B:$AC,17,FALSE),"")</f>
        <v>40 C Makine yıkama
Ütülemeyin
Çamaşır suyu kullanmayın</v>
      </c>
      <c r="AN111" s="149" t="str">
        <f>IF($C111&gt;0,$C111&amp;" "&amp;$P111&amp;" "&amp;+VLOOKUP($C111,'STYLE NAMES'!$B:$AC,18,FALSE),"""")</f>
        <v>RAIN-X BORDEAUX/BLACK COPERTA DI PILE DA PASSEGGIO ANTIPIOGGIA</v>
      </c>
      <c r="AO111" s="101" t="str">
        <f>"Disegnato da Cavalier SanMarco "&amp;(AN111)&amp;"; "&amp;IF(C111&gt;0,+VLOOKUP($C111,'STYLE NAMES'!$B:$AC,19,FALSE),"")</f>
        <v>Disegnato da Cavalier SanMarco RAIN-X BORDEAUX/BLACK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1" s="101" t="str">
        <f>IF(C111&gt;0,+VLOOKUP($C111,'STYLE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1" s="101" t="str">
        <f>IF(C111&gt;0,+VLOOKUP($C111,'STYLE NAMES'!$B:$AC,21,FALSE),"")</f>
        <v>Lavare in lavatrice a 40°C Non stirare Non candeggire</v>
      </c>
      <c r="AR111" s="101">
        <f>IF(D111&gt;0,+VLOOKUP($C111,'STYLE NAMES'!$B:$AC,22,FALSE),"")</f>
        <v>0</v>
      </c>
      <c r="AS111" s="101">
        <f>IF(E111&gt;0,+VLOOKUP($C111,'STYLE NAMES'!$B:$AC,23,FALSE),"")</f>
        <v>0</v>
      </c>
      <c r="AT111" s="101">
        <f>IF(F111&gt;0,+VLOOKUP($C111,'STYLE NAMES'!$B:$AC,24,FALSE),"")</f>
        <v>0</v>
      </c>
      <c r="AU111" s="101">
        <f>IF(G111&gt;0,+VLOOKUP($C111,'STYLE NAMES'!$B:$AC,25,FALSE),"")</f>
        <v>0</v>
      </c>
      <c r="AV111" s="101">
        <f>+VLOOKUP($S111,'CODE GENERATOR'!$P:$AM,15,FALSE)</f>
        <v>0</v>
      </c>
      <c r="AW111" s="101">
        <f>+VLOOKUP($S111,'CODE GENERATOR'!$P:$AM,16,FALSE)</f>
        <v>0</v>
      </c>
      <c r="AX111" s="101">
        <f>+VLOOKUP($S111,'CODE GENERATOR'!$P:$AM,17,FALSE)</f>
        <v>0</v>
      </c>
      <c r="AY111" s="101">
        <f>+VLOOKUP($S111,'CODE GENERATOR'!$P:$AM,18,FALSE)</f>
        <v>0</v>
      </c>
      <c r="AZ111" s="101">
        <f>+VLOOKUP($S111,'CODE GENERATOR'!$P:$AM,19,FALSE)</f>
        <v>0</v>
      </c>
      <c r="BA111" s="101">
        <f>+VLOOKUP($S111,'CODE GENERATOR'!$P:$AM,20,FALSE)</f>
        <v>0</v>
      </c>
      <c r="BB111" s="101">
        <f>+VLOOKUP($S111,'CODE GENERATOR'!$P:$AM,21,FALSE)</f>
        <v>0</v>
      </c>
      <c r="BC111" s="101">
        <f>+VLOOKUP($S111,'CODE GENERATOR'!$P:$AM,22,FALSE)</f>
        <v>0</v>
      </c>
      <c r="BD111" s="101">
        <f>+VLOOKUP($S111,'CODE GENERATOR'!$P:$AM,23,FALSE)</f>
        <v>0</v>
      </c>
      <c r="BE111" s="101">
        <f>+VLOOKUP($S111,'CODE GENERATOR'!$P:$AM,24,FALSE)</f>
        <v>0</v>
      </c>
      <c r="BF111" s="101">
        <f>IF(C111&gt;0,+VLOOKUP(G111,'CATEGORY ID'!$A$1:$L$118,3,FALSE),"")</f>
        <v>5</v>
      </c>
      <c r="BG111" s="101">
        <f>IF(C111&gt;0,+VLOOKUP(H111,'CATEGORY ID'!$D$1:$L$118,3,FALSE),"")</f>
        <v>5</v>
      </c>
      <c r="BH111" s="101">
        <f>IF(C111&gt;0,+VLOOKUP((+H111&amp;I111),'CATEGORY ID'!$H$1:$I$121,2,FALSE),"")</f>
        <v>59</v>
      </c>
      <c r="BJ111" s="101">
        <f>IF(C111&gt;0,IF(COUNTIF('CATEGORY ID'!$K$1:$K$121,+H111&amp;K111) &gt; 0, +VLOOKUP(+H111&amp;K111,'CATEGORY ID'!$K$1:$L$121,2,FALSE),""),"")</f>
        <v>62</v>
      </c>
      <c r="BK111" s="101" t="str">
        <f>IF(C111&gt;0,IF(COUNTIF('CATEGORY ID'!$K$124:$K$165, +VLOOKUP(C111,'STYLE NAMES'!$B:$AE,30,FALSE)) &gt; 0, +VLOOKUP(VLOOKUP(C111,'STYLE NAMES'!$B:$AE,30,FALSE),'CATEGORY ID'!K:M,2,FALSE),""),"")</f>
        <v/>
      </c>
      <c r="BR111" s="101" t="str" cm="1">
        <f t="array" ref="BR111">IF(C111&gt;0,_xlfn.TEXTJOIN(";", TRUE,_xlfn.UNIQUE(_xlfn._xlws.FILTER(BF111:BQ111,(BF111:BQ111&gt;0)),TRUE,FALSE)),"")&amp;";"&amp;BS111</f>
        <v>5;59;62;</v>
      </c>
      <c r="BU111" s="106">
        <f>IF(C111&gt;0,+VLOOKUP($C111,'STYLE NAMES'!$B:$AC,26,FALSE),"")</f>
        <v>99.9</v>
      </c>
      <c r="BV111" s="106">
        <f>IF(C111&gt;0,+VLOOKUP($C111,'STYLE NAMES'!$B:$AC,27,FALSE),"")</f>
        <v>5490</v>
      </c>
      <c r="BW111" s="106">
        <f>IF(C111&gt;0,+VLOOKUP($C111,'STYLE NAMES'!$B:$AC,28,FALSE),"")</f>
        <v>114.88499999999999</v>
      </c>
      <c r="BY111"/>
      <c r="BZ111" s="101">
        <v>99</v>
      </c>
      <c r="CA111" s="137">
        <f t="shared" si="7"/>
        <v>1</v>
      </c>
      <c r="CB111" s="137">
        <f>+VLOOKUP(C111,'[2]STYLES &amp; MODELS MATRIX'!$A:$G,7,FALSE)</f>
        <v>0</v>
      </c>
      <c r="CC111" s="137" t="str">
        <f>+VLOOKUP(C111,'[1]STYLES &amp; SIZE CHARTS'!$A:$H,8,FALSE)</f>
        <v>HP-RUGS1</v>
      </c>
      <c r="CD111" s="137"/>
      <c r="CE111" s="205"/>
      <c r="CF111" s="141"/>
    </row>
    <row r="112" spans="1:84" s="101" customFormat="1" ht="12" customHeight="1" x14ac:dyDescent="0.2">
      <c r="A112" s="102">
        <f t="shared" si="5"/>
        <v>8683711001669</v>
      </c>
      <c r="B112" s="101" t="s">
        <v>2281</v>
      </c>
      <c r="C112" s="101" t="s">
        <v>569</v>
      </c>
      <c r="D112" s="101" t="s">
        <v>570</v>
      </c>
      <c r="E112" s="203" t="s">
        <v>2283</v>
      </c>
      <c r="F112" s="101" t="s">
        <v>2247</v>
      </c>
      <c r="G112" s="101" t="str">
        <f>IF(C112&gt;0,+VLOOKUP($C112,'STYLE NAMES'!$B:$AC,4,FALSE),"")</f>
        <v>HORSE</v>
      </c>
      <c r="H112" s="101" t="str">
        <f>IF(C112&gt;0,+VLOOKUP($C112,'STYLE NAMES'!$B:$AC,5,FALSE),"")</f>
        <v>HORSE</v>
      </c>
      <c r="I112" s="101" t="str">
        <f>IF(C112&gt;0,+VLOOKUP($C112,'STYLE NAMES'!$B:$AC,6,FALSE),"")</f>
        <v>RUGS</v>
      </c>
      <c r="J112" s="101" t="str">
        <f>IF(C112&gt;0,+VLOOKUP($C112,'STYLE NAMES'!$B:$AC,7,FALSE),"")</f>
        <v>FULL</v>
      </c>
      <c r="K112" s="101" t="str">
        <f>IF(C112&gt;0,+VLOOKUP($C112,'STYLE NAMES'!$B:$AC,8,FALSE),"")</f>
        <v>RAINPROOF EXERCISE SHEETS</v>
      </c>
      <c r="L112" s="101" t="str">
        <f>IF(E112&gt;0,+VLOOKUP($E112,'CODE GENERATOR'!$D:$T,3,FALSE),"")</f>
        <v>W</v>
      </c>
      <c r="M112" s="101" t="str">
        <f>IF(E112&gt;0,+VLOOKUP($E112,'CODE GENERATOR'!$D:$T,4,FALSE),"")</f>
        <v>RAINPROOF NYLON</v>
      </c>
      <c r="N112" s="101" t="str">
        <f>IF(E112&gt;0,+VLOOKUP($E112,'CODE GENERATOR'!$D:$T,6,FALSE),"")</f>
        <v>BORDEAUX</v>
      </c>
      <c r="O112" s="101" t="str">
        <f>IF(E112&gt;0,+VLOOKUP($E112,'CODE GENERATOR'!$D:$T,7,FALSE),"")</f>
        <v>BLACK</v>
      </c>
      <c r="P112" s="101" t="str">
        <f t="shared" si="6"/>
        <v>BORDEAUX/BLACK</v>
      </c>
      <c r="Q112" s="104" t="str">
        <f>IF(E112&gt;0,+VLOOKUP($E112,'CODE GENERATOR'!$D:$T,11,FALSE),"")</f>
        <v>H.RUGFL_RXS0008</v>
      </c>
      <c r="R112" s="104" t="str">
        <f>IF(E112&gt;0,+VLOOKUP($E112,'CODE GENERATOR'!$D:$T,12,FALSE),"")</f>
        <v>RPN0005BORBLK</v>
      </c>
      <c r="S112" s="104" t="str">
        <f>IF(E112&gt;0,+VLOOKUP($E112,'CODE GENERATOR'!$D:$T,13,FALSE),"")</f>
        <v>H.RUGFL_RXS0008_RPN0005BORBLK</v>
      </c>
      <c r="T112" s="104" t="str">
        <f t="shared" si="4"/>
        <v>H.RUGFL_RXS0008_RPN0005BORBLK_M</v>
      </c>
      <c r="U112" s="105">
        <v>8683711001669</v>
      </c>
      <c r="V112" s="107" t="str" cm="1">
        <f t="array" ref="V112">_xlfn.TEXTJOIN(";", TRUE, _xlfn.UNIQUE(_xlfn._xlws.FILTER(P$3:P$10029, C$3:C$10029=C112)))</f>
        <v>BLUE-BLACK/GOLD;BORDEAUX/BLACK;BEIGE/BLACK;BLACK/GOLD</v>
      </c>
      <c r="W112" s="107" t="str" cm="1">
        <f t="array" ref="W112">_xlfn.TEXTJOIN(";", TRUE, _xlfn.UNIQUE(_xlfn._xlws.FILTER(F$3:F$10029, C$3:C$10029=C112)))</f>
        <v>S;M;L;XL</v>
      </c>
      <c r="X112" s="101" t="str">
        <f>IF(E112&gt;0,+VLOOKUP($E112,'CODE GENERATOR'!$D:$AC,19,FALSE),0)</f>
        <v>2402_S01_34049</v>
      </c>
      <c r="Y112" s="101" t="str">
        <f>IF(E112&gt;0,+VLOOKUP($E112,'CODE GENERATOR'!$D:$AC,20,FALSE),0)</f>
        <v>2402_S01_34050</v>
      </c>
      <c r="Z112" s="101" t="str">
        <f>IF(E112&gt;0,+VLOOKUP($E112,'CODE GENERATOR'!$D:$AC,21,FALSE),0)</f>
        <v>2402_S01_34053</v>
      </c>
      <c r="AA112" s="101" t="str">
        <f>IF(E112&gt;0,+VLOOKUP($E112,'CODE GENERATOR'!$D:$AC,22,FALSE),0)</f>
        <v/>
      </c>
      <c r="AB112" s="101" t="str">
        <f>IF(E112&gt;0,+VLOOKUP($E112,'CODE GENERATOR'!$D:$AC,23,FALSE),0)</f>
        <v/>
      </c>
      <c r="AC112" s="101" t="str">
        <f>IF(E112&gt;0,+VLOOKUP($E112,'CODE GENERATOR'!$D:$AC,24,FALSE),0)</f>
        <v/>
      </c>
      <c r="AD112" s="101" t="str">
        <f>IF(E112&gt;0,+VLOOKUP($E112,'CODE GENERATOR'!$D:$AC,25,FALSE),0)</f>
        <v/>
      </c>
      <c r="AE112" s="101" t="str">
        <f>IF(E112&gt;0,+VLOOKUP($E112,'CODE GENERATOR'!$D:$AC,26,FALSE),0)</f>
        <v/>
      </c>
      <c r="AF112" s="149" t="str">
        <f>IF($C112&gt;0,$C112&amp;" "&amp;$P112&amp;" "&amp;+VLOOKUP($C112,'STYLE NAMES'!$B:$AC,10,FALSE),"""")</f>
        <v>RAIN-X BORDEAUX/BLACK RAINPROOF EXERCISE SHEET</v>
      </c>
      <c r="AG112" s="101" t="str">
        <f>"Enjoy our "&amp;(AF112)&amp;"; "&amp;IF(C112&gt;0,+VLOOKUP($C112,'STYLE NAMES'!$B:$AC,11,FALSE),"")</f>
        <v xml:space="preserve">Enjoy our RAIN-X BORDEAUX/BLACK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2" s="101" t="str">
        <f>IF(C112&gt;0,+VLOOKUP($C112,'STYLE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2" s="101" t="str">
        <f>IF(C112&gt;0,+VLOOKUP($C112,'STYLE NAMES'!$B:$AC,13,FALSE),"")</f>
        <v>Machine wash 40 C
Do not iron
Do not bleach</v>
      </c>
      <c r="AJ112" s="149" t="str">
        <f>IF($C112&gt;0,$C112&amp;" "&amp;$P112&amp;" "&amp;+VLOOKUP($C112,'STYLE NAMES'!$B:$AC,14,FALSE),"""")</f>
        <v>RAIN-X BORDEAUX/BLACK YAĞMUR GEÇİRMEZ ÇALIŞMA BLANKETİ</v>
      </c>
      <c r="AK112" s="149" t="str">
        <f>"Cavalier SanMarco tarafından tasarlanan "&amp;(AJ112)&amp;"; "&amp;IF(C112&gt;0,+VLOOKUP($C112,'STYLE NAMES'!$B:$AC,15,FALSE),"")</f>
        <v>Cavalier SanMarco tarafından tasarlanan RAIN-X BORDEAUX/BLACK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2" s="149" t="str">
        <f>IF(C112&gt;0,+VLOOKUP($C112,'STYLE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2" s="149" t="str">
        <f>IF(C112&gt;0,+VLOOKUP($C112,'STYLE NAMES'!$B:$AC,17,FALSE),"")</f>
        <v>40 C Makine yıkama
Ütülemeyin
Çamaşır suyu kullanmayın</v>
      </c>
      <c r="AN112" s="149" t="str">
        <f>IF($C112&gt;0,$C112&amp;" "&amp;$P112&amp;" "&amp;+VLOOKUP($C112,'STYLE NAMES'!$B:$AC,18,FALSE),"""")</f>
        <v>RAIN-X BORDEAUX/BLACK COPERTA DI PILE DA PASSEGGIO ANTIPIOGGIA</v>
      </c>
      <c r="AO112" s="101" t="str">
        <f>"Disegnato da Cavalier SanMarco "&amp;(AN112)&amp;"; "&amp;IF(C112&gt;0,+VLOOKUP($C112,'STYLE NAMES'!$B:$AC,19,FALSE),"")</f>
        <v>Disegnato da Cavalier SanMarco RAIN-X BORDEAUX/BLACK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2" s="101" t="str">
        <f>IF(C112&gt;0,+VLOOKUP($C112,'STYLE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2" s="101" t="str">
        <f>IF(C112&gt;0,+VLOOKUP($C112,'STYLE NAMES'!$B:$AC,21,FALSE),"")</f>
        <v>Lavare in lavatrice a 40°C Non stirare Non candeggire</v>
      </c>
      <c r="AR112" s="101">
        <f>IF(D112&gt;0,+VLOOKUP($C112,'STYLE NAMES'!$B:$AC,22,FALSE),"")</f>
        <v>0</v>
      </c>
      <c r="AS112" s="101">
        <f>IF(E112&gt;0,+VLOOKUP($C112,'STYLE NAMES'!$B:$AC,23,FALSE),"")</f>
        <v>0</v>
      </c>
      <c r="AT112" s="101">
        <f>IF(F112&gt;0,+VLOOKUP($C112,'STYLE NAMES'!$B:$AC,24,FALSE),"")</f>
        <v>0</v>
      </c>
      <c r="AU112" s="101">
        <f>IF(G112&gt;0,+VLOOKUP($C112,'STYLE NAMES'!$B:$AC,25,FALSE),"")</f>
        <v>0</v>
      </c>
      <c r="AV112" s="101">
        <f>+VLOOKUP($S112,'CODE GENERATOR'!$P:$AM,15,FALSE)</f>
        <v>0</v>
      </c>
      <c r="AW112" s="101">
        <f>+VLOOKUP($S112,'CODE GENERATOR'!$P:$AM,16,FALSE)</f>
        <v>0</v>
      </c>
      <c r="AX112" s="101">
        <f>+VLOOKUP($S112,'CODE GENERATOR'!$P:$AM,17,FALSE)</f>
        <v>0</v>
      </c>
      <c r="AY112" s="101">
        <f>+VLOOKUP($S112,'CODE GENERATOR'!$P:$AM,18,FALSE)</f>
        <v>0</v>
      </c>
      <c r="AZ112" s="101">
        <f>+VLOOKUP($S112,'CODE GENERATOR'!$P:$AM,19,FALSE)</f>
        <v>0</v>
      </c>
      <c r="BA112" s="101">
        <f>+VLOOKUP($S112,'CODE GENERATOR'!$P:$AM,20,FALSE)</f>
        <v>0</v>
      </c>
      <c r="BB112" s="101">
        <f>+VLOOKUP($S112,'CODE GENERATOR'!$P:$AM,21,FALSE)</f>
        <v>0</v>
      </c>
      <c r="BC112" s="101">
        <f>+VLOOKUP($S112,'CODE GENERATOR'!$P:$AM,22,FALSE)</f>
        <v>0</v>
      </c>
      <c r="BD112" s="101">
        <f>+VLOOKUP($S112,'CODE GENERATOR'!$P:$AM,23,FALSE)</f>
        <v>0</v>
      </c>
      <c r="BE112" s="101">
        <f>+VLOOKUP($S112,'CODE GENERATOR'!$P:$AM,24,FALSE)</f>
        <v>0</v>
      </c>
      <c r="BF112" s="101">
        <f>IF(C112&gt;0,+VLOOKUP(G112,'CATEGORY ID'!$A$1:$L$118,3,FALSE),"")</f>
        <v>5</v>
      </c>
      <c r="BG112" s="101">
        <f>IF(C112&gt;0,+VLOOKUP(H112,'CATEGORY ID'!$D$1:$L$118,3,FALSE),"")</f>
        <v>5</v>
      </c>
      <c r="BH112" s="101">
        <f>IF(C112&gt;0,+VLOOKUP((+H112&amp;I112),'CATEGORY ID'!$H$1:$I$121,2,FALSE),"")</f>
        <v>59</v>
      </c>
      <c r="BJ112" s="101">
        <f>IF(C112&gt;0,IF(COUNTIF('CATEGORY ID'!$K$1:$K$121,+H112&amp;K112) &gt; 0, +VLOOKUP(+H112&amp;K112,'CATEGORY ID'!$K$1:$L$121,2,FALSE),""),"")</f>
        <v>62</v>
      </c>
      <c r="BK112" s="101" t="str">
        <f>IF(C112&gt;0,IF(COUNTIF('CATEGORY ID'!$K$124:$K$165, +VLOOKUP(C112,'STYLE NAMES'!$B:$AE,30,FALSE)) &gt; 0, +VLOOKUP(VLOOKUP(C112,'STYLE NAMES'!$B:$AE,30,FALSE),'CATEGORY ID'!K:M,2,FALSE),""),"")</f>
        <v/>
      </c>
      <c r="BR112" s="101" t="str" cm="1">
        <f t="array" ref="BR112">IF(C112&gt;0,_xlfn.TEXTJOIN(";", TRUE,_xlfn.UNIQUE(_xlfn._xlws.FILTER(BF112:BQ112,(BF112:BQ112&gt;0)),TRUE,FALSE)),"")&amp;";"&amp;BS112</f>
        <v>5;59;62;</v>
      </c>
      <c r="BU112" s="106">
        <f>IF(C112&gt;0,+VLOOKUP($C112,'STYLE NAMES'!$B:$AC,26,FALSE),"")</f>
        <v>99.9</v>
      </c>
      <c r="BV112" s="106">
        <f>IF(C112&gt;0,+VLOOKUP($C112,'STYLE NAMES'!$B:$AC,27,FALSE),"")</f>
        <v>5490</v>
      </c>
      <c r="BW112" s="106">
        <f>IF(C112&gt;0,+VLOOKUP($C112,'STYLE NAMES'!$B:$AC,28,FALSE),"")</f>
        <v>114.88499999999999</v>
      </c>
      <c r="BY112"/>
      <c r="BZ112" s="101">
        <v>99</v>
      </c>
      <c r="CA112" s="137">
        <f t="shared" si="7"/>
        <v>1</v>
      </c>
      <c r="CB112" s="137">
        <f>+VLOOKUP(C112,'[2]STYLES &amp; MODELS MATRIX'!$A:$G,7,FALSE)</f>
        <v>0</v>
      </c>
      <c r="CC112" s="137" t="str">
        <f>+VLOOKUP(C112,'[1]STYLES &amp; SIZE CHARTS'!$A:$H,8,FALSE)</f>
        <v>HP-RUGS1</v>
      </c>
      <c r="CD112" s="137"/>
      <c r="CE112" s="205"/>
      <c r="CF112" s="141"/>
    </row>
    <row r="113" spans="1:84" s="101" customFormat="1" ht="12" customHeight="1" x14ac:dyDescent="0.2">
      <c r="A113" s="102">
        <f t="shared" si="5"/>
        <v>8683711001676</v>
      </c>
      <c r="B113" s="101" t="s">
        <v>2281</v>
      </c>
      <c r="C113" s="101" t="s">
        <v>569</v>
      </c>
      <c r="D113" s="101" t="s">
        <v>570</v>
      </c>
      <c r="E113" s="203" t="s">
        <v>2283</v>
      </c>
      <c r="F113" s="101" t="s">
        <v>2248</v>
      </c>
      <c r="G113" s="101" t="str">
        <f>IF(C113&gt;0,+VLOOKUP($C113,'STYLE NAMES'!$B:$AC,4,FALSE),"")</f>
        <v>HORSE</v>
      </c>
      <c r="H113" s="101" t="str">
        <f>IF(C113&gt;0,+VLOOKUP($C113,'STYLE NAMES'!$B:$AC,5,FALSE),"")</f>
        <v>HORSE</v>
      </c>
      <c r="I113" s="101" t="str">
        <f>IF(C113&gt;0,+VLOOKUP($C113,'STYLE NAMES'!$B:$AC,6,FALSE),"")</f>
        <v>RUGS</v>
      </c>
      <c r="J113" s="101" t="str">
        <f>IF(C113&gt;0,+VLOOKUP($C113,'STYLE NAMES'!$B:$AC,7,FALSE),"")</f>
        <v>FULL</v>
      </c>
      <c r="K113" s="101" t="str">
        <f>IF(C113&gt;0,+VLOOKUP($C113,'STYLE NAMES'!$B:$AC,8,FALSE),"")</f>
        <v>RAINPROOF EXERCISE SHEETS</v>
      </c>
      <c r="L113" s="101" t="str">
        <f>IF(E113&gt;0,+VLOOKUP($E113,'CODE GENERATOR'!$D:$T,3,FALSE),"")</f>
        <v>W</v>
      </c>
      <c r="M113" s="101" t="str">
        <f>IF(E113&gt;0,+VLOOKUP($E113,'CODE GENERATOR'!$D:$T,4,FALSE),"")</f>
        <v>RAINPROOF NYLON</v>
      </c>
      <c r="N113" s="101" t="str">
        <f>IF(E113&gt;0,+VLOOKUP($E113,'CODE GENERATOR'!$D:$T,6,FALSE),"")</f>
        <v>BORDEAUX</v>
      </c>
      <c r="O113" s="101" t="str">
        <f>IF(E113&gt;0,+VLOOKUP($E113,'CODE GENERATOR'!$D:$T,7,FALSE),"")</f>
        <v>BLACK</v>
      </c>
      <c r="P113" s="101" t="str">
        <f t="shared" si="6"/>
        <v>BORDEAUX/BLACK</v>
      </c>
      <c r="Q113" s="104" t="str">
        <f>IF(E113&gt;0,+VLOOKUP($E113,'CODE GENERATOR'!$D:$T,11,FALSE),"")</f>
        <v>H.RUGFL_RXS0008</v>
      </c>
      <c r="R113" s="104" t="str">
        <f>IF(E113&gt;0,+VLOOKUP($E113,'CODE GENERATOR'!$D:$T,12,FALSE),"")</f>
        <v>RPN0005BORBLK</v>
      </c>
      <c r="S113" s="104" t="str">
        <f>IF(E113&gt;0,+VLOOKUP($E113,'CODE GENERATOR'!$D:$T,13,FALSE),"")</f>
        <v>H.RUGFL_RXS0008_RPN0005BORBLK</v>
      </c>
      <c r="T113" s="104" t="str">
        <f t="shared" si="4"/>
        <v>H.RUGFL_RXS0008_RPN0005BORBLK_L</v>
      </c>
      <c r="U113" s="105">
        <v>8683711001676</v>
      </c>
      <c r="V113" s="107" t="str" cm="1">
        <f t="array" ref="V113">_xlfn.TEXTJOIN(";", TRUE, _xlfn.UNIQUE(_xlfn._xlws.FILTER(P$3:P$10029, C$3:C$10029=C113)))</f>
        <v>BLUE-BLACK/GOLD;BORDEAUX/BLACK;BEIGE/BLACK;BLACK/GOLD</v>
      </c>
      <c r="W113" s="107" t="str" cm="1">
        <f t="array" ref="W113">_xlfn.TEXTJOIN(";", TRUE, _xlfn.UNIQUE(_xlfn._xlws.FILTER(F$3:F$10029, C$3:C$10029=C113)))</f>
        <v>S;M;L;XL</v>
      </c>
      <c r="X113" s="101" t="str">
        <f>IF(E113&gt;0,+VLOOKUP($E113,'CODE GENERATOR'!$D:$AC,19,FALSE),0)</f>
        <v>2402_S01_34049</v>
      </c>
      <c r="Y113" s="101" t="str">
        <f>IF(E113&gt;0,+VLOOKUP($E113,'CODE GENERATOR'!$D:$AC,20,FALSE),0)</f>
        <v>2402_S01_34050</v>
      </c>
      <c r="Z113" s="101" t="str">
        <f>IF(E113&gt;0,+VLOOKUP($E113,'CODE GENERATOR'!$D:$AC,21,FALSE),0)</f>
        <v>2402_S01_34053</v>
      </c>
      <c r="AA113" s="101" t="str">
        <f>IF(E113&gt;0,+VLOOKUP($E113,'CODE GENERATOR'!$D:$AC,22,FALSE),0)</f>
        <v/>
      </c>
      <c r="AB113" s="101" t="str">
        <f>IF(E113&gt;0,+VLOOKUP($E113,'CODE GENERATOR'!$D:$AC,23,FALSE),0)</f>
        <v/>
      </c>
      <c r="AC113" s="101" t="str">
        <f>IF(E113&gt;0,+VLOOKUP($E113,'CODE GENERATOR'!$D:$AC,24,FALSE),0)</f>
        <v/>
      </c>
      <c r="AD113" s="101" t="str">
        <f>IF(E113&gt;0,+VLOOKUP($E113,'CODE GENERATOR'!$D:$AC,25,FALSE),0)</f>
        <v/>
      </c>
      <c r="AE113" s="101" t="str">
        <f>IF(E113&gt;0,+VLOOKUP($E113,'CODE GENERATOR'!$D:$AC,26,FALSE),0)</f>
        <v/>
      </c>
      <c r="AF113" s="149" t="str">
        <f>IF($C113&gt;0,$C113&amp;" "&amp;$P113&amp;" "&amp;+VLOOKUP($C113,'STYLE NAMES'!$B:$AC,10,FALSE),"""")</f>
        <v>RAIN-X BORDEAUX/BLACK RAINPROOF EXERCISE SHEET</v>
      </c>
      <c r="AG113" s="101" t="str">
        <f>"Enjoy our "&amp;(AF113)&amp;"; "&amp;IF(C113&gt;0,+VLOOKUP($C113,'STYLE NAMES'!$B:$AC,11,FALSE),"")</f>
        <v xml:space="preserve">Enjoy our RAIN-X BORDEAUX/BLACK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3" s="101" t="str">
        <f>IF(C113&gt;0,+VLOOKUP($C113,'STYLE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3" s="101" t="str">
        <f>IF(C113&gt;0,+VLOOKUP($C113,'STYLE NAMES'!$B:$AC,13,FALSE),"")</f>
        <v>Machine wash 40 C
Do not iron
Do not bleach</v>
      </c>
      <c r="AJ113" s="149" t="str">
        <f>IF($C113&gt;0,$C113&amp;" "&amp;$P113&amp;" "&amp;+VLOOKUP($C113,'STYLE NAMES'!$B:$AC,14,FALSE),"""")</f>
        <v>RAIN-X BORDEAUX/BLACK YAĞMUR GEÇİRMEZ ÇALIŞMA BLANKETİ</v>
      </c>
      <c r="AK113" s="149" t="str">
        <f>"Cavalier SanMarco tarafından tasarlanan "&amp;(AJ113)&amp;"; "&amp;IF(C113&gt;0,+VLOOKUP($C113,'STYLE NAMES'!$B:$AC,15,FALSE),"")</f>
        <v>Cavalier SanMarco tarafından tasarlanan RAIN-X BORDEAUX/BLACK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3" s="149" t="str">
        <f>IF(C113&gt;0,+VLOOKUP($C113,'STYLE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3" s="149" t="str">
        <f>IF(C113&gt;0,+VLOOKUP($C113,'STYLE NAMES'!$B:$AC,17,FALSE),"")</f>
        <v>40 C Makine yıkama
Ütülemeyin
Çamaşır suyu kullanmayın</v>
      </c>
      <c r="AN113" s="149" t="str">
        <f>IF($C113&gt;0,$C113&amp;" "&amp;$P113&amp;" "&amp;+VLOOKUP($C113,'STYLE NAMES'!$B:$AC,18,FALSE),"""")</f>
        <v>RAIN-X BORDEAUX/BLACK COPERTA DI PILE DA PASSEGGIO ANTIPIOGGIA</v>
      </c>
      <c r="AO113" s="101" t="str">
        <f>"Disegnato da Cavalier SanMarco "&amp;(AN113)&amp;"; "&amp;IF(C113&gt;0,+VLOOKUP($C113,'STYLE NAMES'!$B:$AC,19,FALSE),"")</f>
        <v>Disegnato da Cavalier SanMarco RAIN-X BORDEAUX/BLACK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3" s="101" t="str">
        <f>IF(C113&gt;0,+VLOOKUP($C113,'STYLE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3" s="101" t="str">
        <f>IF(C113&gt;0,+VLOOKUP($C113,'STYLE NAMES'!$B:$AC,21,FALSE),"")</f>
        <v>Lavare in lavatrice a 40°C Non stirare Non candeggire</v>
      </c>
      <c r="AR113" s="101">
        <f>IF(D113&gt;0,+VLOOKUP($C113,'STYLE NAMES'!$B:$AC,22,FALSE),"")</f>
        <v>0</v>
      </c>
      <c r="AS113" s="101">
        <f>IF(E113&gt;0,+VLOOKUP($C113,'STYLE NAMES'!$B:$AC,23,FALSE),"")</f>
        <v>0</v>
      </c>
      <c r="AT113" s="101">
        <f>IF(F113&gt;0,+VLOOKUP($C113,'STYLE NAMES'!$B:$AC,24,FALSE),"")</f>
        <v>0</v>
      </c>
      <c r="AU113" s="101">
        <f>IF(G113&gt;0,+VLOOKUP($C113,'STYLE NAMES'!$B:$AC,25,FALSE),"")</f>
        <v>0</v>
      </c>
      <c r="AV113" s="101">
        <f>+VLOOKUP($S113,'CODE GENERATOR'!$P:$AM,15,FALSE)</f>
        <v>0</v>
      </c>
      <c r="AW113" s="101">
        <f>+VLOOKUP($S113,'CODE GENERATOR'!$P:$AM,16,FALSE)</f>
        <v>0</v>
      </c>
      <c r="AX113" s="101">
        <f>+VLOOKUP($S113,'CODE GENERATOR'!$P:$AM,17,FALSE)</f>
        <v>0</v>
      </c>
      <c r="AY113" s="101">
        <f>+VLOOKUP($S113,'CODE GENERATOR'!$P:$AM,18,FALSE)</f>
        <v>0</v>
      </c>
      <c r="AZ113" s="101">
        <f>+VLOOKUP($S113,'CODE GENERATOR'!$P:$AM,19,FALSE)</f>
        <v>0</v>
      </c>
      <c r="BA113" s="101">
        <f>+VLOOKUP($S113,'CODE GENERATOR'!$P:$AM,20,FALSE)</f>
        <v>0</v>
      </c>
      <c r="BB113" s="101">
        <f>+VLOOKUP($S113,'CODE GENERATOR'!$P:$AM,21,FALSE)</f>
        <v>0</v>
      </c>
      <c r="BC113" s="101">
        <f>+VLOOKUP($S113,'CODE GENERATOR'!$P:$AM,22,FALSE)</f>
        <v>0</v>
      </c>
      <c r="BD113" s="101">
        <f>+VLOOKUP($S113,'CODE GENERATOR'!$P:$AM,23,FALSE)</f>
        <v>0</v>
      </c>
      <c r="BE113" s="101">
        <f>+VLOOKUP($S113,'CODE GENERATOR'!$P:$AM,24,FALSE)</f>
        <v>0</v>
      </c>
      <c r="BF113" s="101">
        <f>IF(C113&gt;0,+VLOOKUP(G113,'CATEGORY ID'!$A$1:$L$118,3,FALSE),"")</f>
        <v>5</v>
      </c>
      <c r="BG113" s="101">
        <f>IF(C113&gt;0,+VLOOKUP(H113,'CATEGORY ID'!$D$1:$L$118,3,FALSE),"")</f>
        <v>5</v>
      </c>
      <c r="BH113" s="101">
        <f>IF(C113&gt;0,+VLOOKUP((+H113&amp;I113),'CATEGORY ID'!$H$1:$I$121,2,FALSE),"")</f>
        <v>59</v>
      </c>
      <c r="BJ113" s="101">
        <f>IF(C113&gt;0,IF(COUNTIF('CATEGORY ID'!$K$1:$K$121,+H113&amp;K113) &gt; 0, +VLOOKUP(+H113&amp;K113,'CATEGORY ID'!$K$1:$L$121,2,FALSE),""),"")</f>
        <v>62</v>
      </c>
      <c r="BK113" s="101" t="str">
        <f>IF(C113&gt;0,IF(COUNTIF('CATEGORY ID'!$K$124:$K$165, +VLOOKUP(C113,'STYLE NAMES'!$B:$AE,30,FALSE)) &gt; 0, +VLOOKUP(VLOOKUP(C113,'STYLE NAMES'!$B:$AE,30,FALSE),'CATEGORY ID'!K:M,2,FALSE),""),"")</f>
        <v/>
      </c>
      <c r="BR113" s="101" t="str" cm="1">
        <f t="array" ref="BR113">IF(C113&gt;0,_xlfn.TEXTJOIN(";", TRUE,_xlfn.UNIQUE(_xlfn._xlws.FILTER(BF113:BQ113,(BF113:BQ113&gt;0)),TRUE,FALSE)),"")&amp;";"&amp;BS113</f>
        <v>5;59;62;</v>
      </c>
      <c r="BU113" s="106">
        <f>IF(C113&gt;0,+VLOOKUP($C113,'STYLE NAMES'!$B:$AC,26,FALSE),"")</f>
        <v>99.9</v>
      </c>
      <c r="BV113" s="106">
        <f>IF(C113&gt;0,+VLOOKUP($C113,'STYLE NAMES'!$B:$AC,27,FALSE),"")</f>
        <v>5490</v>
      </c>
      <c r="BW113" s="106">
        <f>IF(C113&gt;0,+VLOOKUP($C113,'STYLE NAMES'!$B:$AC,28,FALSE),"")</f>
        <v>114.88499999999999</v>
      </c>
      <c r="BY113"/>
      <c r="BZ113" s="101">
        <v>99</v>
      </c>
      <c r="CA113" s="137">
        <f t="shared" si="7"/>
        <v>1</v>
      </c>
      <c r="CB113" s="137">
        <f>+VLOOKUP(C113,'[2]STYLES &amp; MODELS MATRIX'!$A:$G,7,FALSE)</f>
        <v>0</v>
      </c>
      <c r="CC113" s="137" t="str">
        <f>+VLOOKUP(C113,'[1]STYLES &amp; SIZE CHARTS'!$A:$H,8,FALSE)</f>
        <v>HP-RUGS1</v>
      </c>
      <c r="CD113" s="137"/>
      <c r="CE113" s="205"/>
      <c r="CF113" s="141"/>
    </row>
    <row r="114" spans="1:84" s="101" customFormat="1" ht="12" customHeight="1" x14ac:dyDescent="0.2">
      <c r="A114" s="102">
        <f t="shared" si="5"/>
        <v>8683711001683</v>
      </c>
      <c r="B114" s="101" t="s">
        <v>2281</v>
      </c>
      <c r="C114" s="101" t="s">
        <v>569</v>
      </c>
      <c r="D114" s="101" t="s">
        <v>570</v>
      </c>
      <c r="E114" s="203" t="s">
        <v>2283</v>
      </c>
      <c r="F114" s="101" t="s">
        <v>2249</v>
      </c>
      <c r="G114" s="101" t="str">
        <f>IF(C114&gt;0,+VLOOKUP($C114,'STYLE NAMES'!$B:$AC,4,FALSE),"")</f>
        <v>HORSE</v>
      </c>
      <c r="H114" s="101" t="str">
        <f>IF(C114&gt;0,+VLOOKUP($C114,'STYLE NAMES'!$B:$AC,5,FALSE),"")</f>
        <v>HORSE</v>
      </c>
      <c r="I114" s="101" t="str">
        <f>IF(C114&gt;0,+VLOOKUP($C114,'STYLE NAMES'!$B:$AC,6,FALSE),"")</f>
        <v>RUGS</v>
      </c>
      <c r="J114" s="101" t="str">
        <f>IF(C114&gt;0,+VLOOKUP($C114,'STYLE NAMES'!$B:$AC,7,FALSE),"")</f>
        <v>FULL</v>
      </c>
      <c r="K114" s="101" t="str">
        <f>IF(C114&gt;0,+VLOOKUP($C114,'STYLE NAMES'!$B:$AC,8,FALSE),"")</f>
        <v>RAINPROOF EXERCISE SHEETS</v>
      </c>
      <c r="L114" s="101" t="str">
        <f>IF(E114&gt;0,+VLOOKUP($E114,'CODE GENERATOR'!$D:$T,3,FALSE),"")</f>
        <v>W</v>
      </c>
      <c r="M114" s="101" t="str">
        <f>IF(E114&gt;0,+VLOOKUP($E114,'CODE GENERATOR'!$D:$T,4,FALSE),"")</f>
        <v>RAINPROOF NYLON</v>
      </c>
      <c r="N114" s="101" t="str">
        <f>IF(E114&gt;0,+VLOOKUP($E114,'CODE GENERATOR'!$D:$T,6,FALSE),"")</f>
        <v>BORDEAUX</v>
      </c>
      <c r="O114" s="101" t="str">
        <f>IF(E114&gt;0,+VLOOKUP($E114,'CODE GENERATOR'!$D:$T,7,FALSE),"")</f>
        <v>BLACK</v>
      </c>
      <c r="P114" s="101" t="str">
        <f t="shared" si="6"/>
        <v>BORDEAUX/BLACK</v>
      </c>
      <c r="Q114" s="104" t="str">
        <f>IF(E114&gt;0,+VLOOKUP($E114,'CODE GENERATOR'!$D:$T,11,FALSE),"")</f>
        <v>H.RUGFL_RXS0008</v>
      </c>
      <c r="R114" s="104" t="str">
        <f>IF(E114&gt;0,+VLOOKUP($E114,'CODE GENERATOR'!$D:$T,12,FALSE),"")</f>
        <v>RPN0005BORBLK</v>
      </c>
      <c r="S114" s="104" t="str">
        <f>IF(E114&gt;0,+VLOOKUP($E114,'CODE GENERATOR'!$D:$T,13,FALSE),"")</f>
        <v>H.RUGFL_RXS0008_RPN0005BORBLK</v>
      </c>
      <c r="T114" s="104" t="str">
        <f t="shared" si="4"/>
        <v>H.RUGFL_RXS0008_RPN0005BORBLK_XL</v>
      </c>
      <c r="U114" s="105">
        <v>8683711001683</v>
      </c>
      <c r="V114" s="107" t="str" cm="1">
        <f t="array" ref="V114">_xlfn.TEXTJOIN(";", TRUE, _xlfn.UNIQUE(_xlfn._xlws.FILTER(P$3:P$10029, C$3:C$10029=C114)))</f>
        <v>BLUE-BLACK/GOLD;BORDEAUX/BLACK;BEIGE/BLACK;BLACK/GOLD</v>
      </c>
      <c r="W114" s="107" t="str" cm="1">
        <f t="array" ref="W114">_xlfn.TEXTJOIN(";", TRUE, _xlfn.UNIQUE(_xlfn._xlws.FILTER(F$3:F$10029, C$3:C$10029=C114)))</f>
        <v>S;M;L;XL</v>
      </c>
      <c r="X114" s="101" t="str">
        <f>IF(E114&gt;0,+VLOOKUP($E114,'CODE GENERATOR'!$D:$AC,19,FALSE),0)</f>
        <v>2402_S01_34049</v>
      </c>
      <c r="Y114" s="101" t="str">
        <f>IF(E114&gt;0,+VLOOKUP($E114,'CODE GENERATOR'!$D:$AC,20,FALSE),0)</f>
        <v>2402_S01_34050</v>
      </c>
      <c r="Z114" s="101" t="str">
        <f>IF(E114&gt;0,+VLOOKUP($E114,'CODE GENERATOR'!$D:$AC,21,FALSE),0)</f>
        <v>2402_S01_34053</v>
      </c>
      <c r="AA114" s="101" t="str">
        <f>IF(E114&gt;0,+VLOOKUP($E114,'CODE GENERATOR'!$D:$AC,22,FALSE),0)</f>
        <v/>
      </c>
      <c r="AB114" s="101" t="str">
        <f>IF(E114&gt;0,+VLOOKUP($E114,'CODE GENERATOR'!$D:$AC,23,FALSE),0)</f>
        <v/>
      </c>
      <c r="AC114" s="101" t="str">
        <f>IF(E114&gt;0,+VLOOKUP($E114,'CODE GENERATOR'!$D:$AC,24,FALSE),0)</f>
        <v/>
      </c>
      <c r="AD114" s="101" t="str">
        <f>IF(E114&gt;0,+VLOOKUP($E114,'CODE GENERATOR'!$D:$AC,25,FALSE),0)</f>
        <v/>
      </c>
      <c r="AE114" s="101" t="str">
        <f>IF(E114&gt;0,+VLOOKUP($E114,'CODE GENERATOR'!$D:$AC,26,FALSE),0)</f>
        <v/>
      </c>
      <c r="AF114" s="149" t="str">
        <f>IF($C114&gt;0,$C114&amp;" "&amp;$P114&amp;" "&amp;+VLOOKUP($C114,'STYLE NAMES'!$B:$AC,10,FALSE),"""")</f>
        <v>RAIN-X BORDEAUX/BLACK RAINPROOF EXERCISE SHEET</v>
      </c>
      <c r="AG114" s="101" t="str">
        <f>"Enjoy our "&amp;(AF114)&amp;"; "&amp;IF(C114&gt;0,+VLOOKUP($C114,'STYLE NAMES'!$B:$AC,11,FALSE),"")</f>
        <v xml:space="preserve">Enjoy our RAIN-X BORDEAUX/BLACK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4" s="101" t="str">
        <f>IF(C114&gt;0,+VLOOKUP($C114,'STYLE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4" s="101" t="str">
        <f>IF(C114&gt;0,+VLOOKUP($C114,'STYLE NAMES'!$B:$AC,13,FALSE),"")</f>
        <v>Machine wash 40 C
Do not iron
Do not bleach</v>
      </c>
      <c r="AJ114" s="149" t="str">
        <f>IF($C114&gt;0,$C114&amp;" "&amp;$P114&amp;" "&amp;+VLOOKUP($C114,'STYLE NAMES'!$B:$AC,14,FALSE),"""")</f>
        <v>RAIN-X BORDEAUX/BLACK YAĞMUR GEÇİRMEZ ÇALIŞMA BLANKETİ</v>
      </c>
      <c r="AK114" s="149" t="str">
        <f>"Cavalier SanMarco tarafından tasarlanan "&amp;(AJ114)&amp;"; "&amp;IF(C114&gt;0,+VLOOKUP($C114,'STYLE NAMES'!$B:$AC,15,FALSE),"")</f>
        <v>Cavalier SanMarco tarafından tasarlanan RAIN-X BORDEAUX/BLACK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4" s="149" t="str">
        <f>IF(C114&gt;0,+VLOOKUP($C114,'STYLE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4" s="149" t="str">
        <f>IF(C114&gt;0,+VLOOKUP($C114,'STYLE NAMES'!$B:$AC,17,FALSE),"")</f>
        <v>40 C Makine yıkama
Ütülemeyin
Çamaşır suyu kullanmayın</v>
      </c>
      <c r="AN114" s="149" t="str">
        <f>IF($C114&gt;0,$C114&amp;" "&amp;$P114&amp;" "&amp;+VLOOKUP($C114,'STYLE NAMES'!$B:$AC,18,FALSE),"""")</f>
        <v>RAIN-X BORDEAUX/BLACK COPERTA DI PILE DA PASSEGGIO ANTIPIOGGIA</v>
      </c>
      <c r="AO114" s="101" t="str">
        <f>"Disegnato da Cavalier SanMarco "&amp;(AN114)&amp;"; "&amp;IF(C114&gt;0,+VLOOKUP($C114,'STYLE NAMES'!$B:$AC,19,FALSE),"")</f>
        <v>Disegnato da Cavalier SanMarco RAIN-X BORDEAUX/BLACK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4" s="101" t="str">
        <f>IF(C114&gt;0,+VLOOKUP($C114,'STYLE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4" s="101" t="str">
        <f>IF(C114&gt;0,+VLOOKUP($C114,'STYLE NAMES'!$B:$AC,21,FALSE),"")</f>
        <v>Lavare in lavatrice a 40°C Non stirare Non candeggire</v>
      </c>
      <c r="AR114" s="101">
        <f>IF(D114&gt;0,+VLOOKUP($C114,'STYLE NAMES'!$B:$AC,22,FALSE),"")</f>
        <v>0</v>
      </c>
      <c r="AS114" s="101">
        <f>IF(E114&gt;0,+VLOOKUP($C114,'STYLE NAMES'!$B:$AC,23,FALSE),"")</f>
        <v>0</v>
      </c>
      <c r="AT114" s="101">
        <f>IF(F114&gt;0,+VLOOKUP($C114,'STYLE NAMES'!$B:$AC,24,FALSE),"")</f>
        <v>0</v>
      </c>
      <c r="AU114" s="101">
        <f>IF(G114&gt;0,+VLOOKUP($C114,'STYLE NAMES'!$B:$AC,25,FALSE),"")</f>
        <v>0</v>
      </c>
      <c r="AV114" s="101">
        <f>+VLOOKUP($S114,'CODE GENERATOR'!$P:$AM,15,FALSE)</f>
        <v>0</v>
      </c>
      <c r="AW114" s="101">
        <f>+VLOOKUP($S114,'CODE GENERATOR'!$P:$AM,16,FALSE)</f>
        <v>0</v>
      </c>
      <c r="AX114" s="101">
        <f>+VLOOKUP($S114,'CODE GENERATOR'!$P:$AM,17,FALSE)</f>
        <v>0</v>
      </c>
      <c r="AY114" s="101">
        <f>+VLOOKUP($S114,'CODE GENERATOR'!$P:$AM,18,FALSE)</f>
        <v>0</v>
      </c>
      <c r="AZ114" s="101">
        <f>+VLOOKUP($S114,'CODE GENERATOR'!$P:$AM,19,FALSE)</f>
        <v>0</v>
      </c>
      <c r="BA114" s="101">
        <f>+VLOOKUP($S114,'CODE GENERATOR'!$P:$AM,20,FALSE)</f>
        <v>0</v>
      </c>
      <c r="BB114" s="101">
        <f>+VLOOKUP($S114,'CODE GENERATOR'!$P:$AM,21,FALSE)</f>
        <v>0</v>
      </c>
      <c r="BC114" s="101">
        <f>+VLOOKUP($S114,'CODE GENERATOR'!$P:$AM,22,FALSE)</f>
        <v>0</v>
      </c>
      <c r="BD114" s="101">
        <f>+VLOOKUP($S114,'CODE GENERATOR'!$P:$AM,23,FALSE)</f>
        <v>0</v>
      </c>
      <c r="BE114" s="101">
        <f>+VLOOKUP($S114,'CODE GENERATOR'!$P:$AM,24,FALSE)</f>
        <v>0</v>
      </c>
      <c r="BF114" s="101">
        <f>IF(C114&gt;0,+VLOOKUP(G114,'CATEGORY ID'!$A$1:$L$118,3,FALSE),"")</f>
        <v>5</v>
      </c>
      <c r="BG114" s="101">
        <f>IF(C114&gt;0,+VLOOKUP(H114,'CATEGORY ID'!$D$1:$L$118,3,FALSE),"")</f>
        <v>5</v>
      </c>
      <c r="BH114" s="101">
        <f>IF(C114&gt;0,+VLOOKUP((+H114&amp;I114),'CATEGORY ID'!$H$1:$I$121,2,FALSE),"")</f>
        <v>59</v>
      </c>
      <c r="BJ114" s="101">
        <f>IF(C114&gt;0,IF(COUNTIF('CATEGORY ID'!$K$1:$K$121,+H114&amp;K114) &gt; 0, +VLOOKUP(+H114&amp;K114,'CATEGORY ID'!$K$1:$L$121,2,FALSE),""),"")</f>
        <v>62</v>
      </c>
      <c r="BK114" s="101" t="str">
        <f>IF(C114&gt;0,IF(COUNTIF('CATEGORY ID'!$K$124:$K$165, +VLOOKUP(C114,'STYLE NAMES'!$B:$AE,30,FALSE)) &gt; 0, +VLOOKUP(VLOOKUP(C114,'STYLE NAMES'!$B:$AE,30,FALSE),'CATEGORY ID'!K:M,2,FALSE),""),"")</f>
        <v/>
      </c>
      <c r="BR114" s="101" t="str" cm="1">
        <f t="array" ref="BR114">IF(C114&gt;0,_xlfn.TEXTJOIN(";", TRUE,_xlfn.UNIQUE(_xlfn._xlws.FILTER(BF114:BQ114,(BF114:BQ114&gt;0)),TRUE,FALSE)),"")&amp;";"&amp;BS114</f>
        <v>5;59;62;</v>
      </c>
      <c r="BU114" s="106">
        <f>IF(C114&gt;0,+VLOOKUP($C114,'STYLE NAMES'!$B:$AC,26,FALSE),"")</f>
        <v>99.9</v>
      </c>
      <c r="BV114" s="106">
        <f>IF(C114&gt;0,+VLOOKUP($C114,'STYLE NAMES'!$B:$AC,27,FALSE),"")</f>
        <v>5490</v>
      </c>
      <c r="BW114" s="106">
        <f>IF(C114&gt;0,+VLOOKUP($C114,'STYLE NAMES'!$B:$AC,28,FALSE),"")</f>
        <v>114.88499999999999</v>
      </c>
      <c r="BY114"/>
      <c r="BZ114" s="101">
        <v>99</v>
      </c>
      <c r="CA114" s="137">
        <f t="shared" si="7"/>
        <v>1</v>
      </c>
      <c r="CB114" s="137">
        <f>+VLOOKUP(C114,'[2]STYLES &amp; MODELS MATRIX'!$A:$G,7,FALSE)</f>
        <v>0</v>
      </c>
      <c r="CC114" s="137" t="str">
        <f>+VLOOKUP(C114,'[1]STYLES &amp; SIZE CHARTS'!$A:$H,8,FALSE)</f>
        <v>HP-RUGS1</v>
      </c>
      <c r="CD114" s="137"/>
      <c r="CE114" s="205"/>
      <c r="CF114" s="141"/>
    </row>
    <row r="115" spans="1:84" s="101" customFormat="1" ht="12" customHeight="1" x14ac:dyDescent="0.2">
      <c r="A115" s="102">
        <f t="shared" si="5"/>
        <v>8683711001713</v>
      </c>
      <c r="B115" s="101" t="s">
        <v>2281</v>
      </c>
      <c r="C115" s="101" t="s">
        <v>569</v>
      </c>
      <c r="D115" s="101" t="s">
        <v>570</v>
      </c>
      <c r="E115" s="203" t="s">
        <v>2284</v>
      </c>
      <c r="F115" s="101" t="s">
        <v>785</v>
      </c>
      <c r="G115" s="101" t="str">
        <f>IF(C115&gt;0,+VLOOKUP($C115,'STYLE NAMES'!$B:$AC,4,FALSE),"")</f>
        <v>HORSE</v>
      </c>
      <c r="H115" s="101" t="str">
        <f>IF(C115&gt;0,+VLOOKUP($C115,'STYLE NAMES'!$B:$AC,5,FALSE),"")</f>
        <v>HORSE</v>
      </c>
      <c r="I115" s="101" t="str">
        <f>IF(C115&gt;0,+VLOOKUP($C115,'STYLE NAMES'!$B:$AC,6,FALSE),"")</f>
        <v>RUGS</v>
      </c>
      <c r="J115" s="101" t="str">
        <f>IF(C115&gt;0,+VLOOKUP($C115,'STYLE NAMES'!$B:$AC,7,FALSE),"")</f>
        <v>FULL</v>
      </c>
      <c r="K115" s="101" t="str">
        <f>IF(C115&gt;0,+VLOOKUP($C115,'STYLE NAMES'!$B:$AC,8,FALSE),"")</f>
        <v>RAINPROOF EXERCISE SHEETS</v>
      </c>
      <c r="L115" s="101" t="str">
        <f>IF(E115&gt;0,+VLOOKUP($E115,'CODE GENERATOR'!$D:$T,3,FALSE),"")</f>
        <v>W</v>
      </c>
      <c r="M115" s="101" t="str">
        <f>IF(E115&gt;0,+VLOOKUP($E115,'CODE GENERATOR'!$D:$T,4,FALSE),"")</f>
        <v>RAINPROOF NYLON</v>
      </c>
      <c r="N115" s="101" t="str">
        <f>IF(E115&gt;0,+VLOOKUP($E115,'CODE GENERATOR'!$D:$T,6,FALSE),"")</f>
        <v>BEIGE</v>
      </c>
      <c r="O115" s="101" t="str">
        <f>IF(E115&gt;0,+VLOOKUP($E115,'CODE GENERATOR'!$D:$T,7,FALSE),"")</f>
        <v>BLACK</v>
      </c>
      <c r="P115" s="101" t="str">
        <f t="shared" si="6"/>
        <v>BEIGE/BLACK</v>
      </c>
      <c r="Q115" s="104" t="str">
        <f>IF(E115&gt;0,+VLOOKUP($E115,'CODE GENERATOR'!$D:$T,11,FALSE),"")</f>
        <v>H.RUGFL_RXS0008</v>
      </c>
      <c r="R115" s="104" t="str">
        <f>IF(E115&gt;0,+VLOOKUP($E115,'CODE GENERATOR'!$D:$T,12,FALSE),"")</f>
        <v>RPN0005BEGBLK</v>
      </c>
      <c r="S115" s="104" t="str">
        <f>IF(E115&gt;0,+VLOOKUP($E115,'CODE GENERATOR'!$D:$T,13,FALSE),"")</f>
        <v>H.RUGFL_RXS0008_RPN0005BEGBLK</v>
      </c>
      <c r="T115" s="104" t="str">
        <f t="shared" si="4"/>
        <v>H.RUGFL_RXS0008_RPN0005BEGBLK_S</v>
      </c>
      <c r="U115" s="105">
        <v>8683711001713</v>
      </c>
      <c r="V115" s="107" t="str" cm="1">
        <f t="array" ref="V115">_xlfn.TEXTJOIN(";", TRUE, _xlfn.UNIQUE(_xlfn._xlws.FILTER(P$3:P$10029, C$3:C$10029=C115)))</f>
        <v>BLUE-BLACK/GOLD;BORDEAUX/BLACK;BEIGE/BLACK;BLACK/GOLD</v>
      </c>
      <c r="W115" s="107" t="str" cm="1">
        <f t="array" ref="W115">_xlfn.TEXTJOIN(";", TRUE, _xlfn.UNIQUE(_xlfn._xlws.FILTER(F$3:F$10029, C$3:C$10029=C115)))</f>
        <v>S;M;L;XL</v>
      </c>
      <c r="X115" s="101" t="str">
        <f>IF(E115&gt;0,+VLOOKUP($E115,'CODE GENERATOR'!$D:$AC,19,FALSE),0)</f>
        <v>2402_S01_34068</v>
      </c>
      <c r="Y115" s="101" t="str">
        <f>IF(E115&gt;0,+VLOOKUP($E115,'CODE GENERATOR'!$D:$AC,20,FALSE),0)</f>
        <v>2402_S01_34071</v>
      </c>
      <c r="Z115" s="101" t="str">
        <f>IF(E115&gt;0,+VLOOKUP($E115,'CODE GENERATOR'!$D:$AC,21,FALSE),0)</f>
        <v>2402_S01_34075</v>
      </c>
      <c r="AA115" s="101" t="str">
        <f>IF(E115&gt;0,+VLOOKUP($E115,'CODE GENERATOR'!$D:$AC,22,FALSE),0)</f>
        <v>2402_S01_34077</v>
      </c>
      <c r="AB115" s="101" t="str">
        <f>IF(E115&gt;0,+VLOOKUP($E115,'CODE GENERATOR'!$D:$AC,23,FALSE),0)</f>
        <v/>
      </c>
      <c r="AC115" s="101" t="str">
        <f>IF(E115&gt;0,+VLOOKUP($E115,'CODE GENERATOR'!$D:$AC,24,FALSE),0)</f>
        <v/>
      </c>
      <c r="AD115" s="101" t="str">
        <f>IF(E115&gt;0,+VLOOKUP($E115,'CODE GENERATOR'!$D:$AC,25,FALSE),0)</f>
        <v/>
      </c>
      <c r="AE115" s="101" t="str">
        <f>IF(E115&gt;0,+VLOOKUP($E115,'CODE GENERATOR'!$D:$AC,26,FALSE),0)</f>
        <v/>
      </c>
      <c r="AF115" s="149" t="str">
        <f>IF($C115&gt;0,$C115&amp;" "&amp;$P115&amp;" "&amp;+VLOOKUP($C115,'STYLE NAMES'!$B:$AC,10,FALSE),"""")</f>
        <v>RAIN-X BEIGE/BLACK RAINPROOF EXERCISE SHEET</v>
      </c>
      <c r="AG115" s="101" t="str">
        <f>"Enjoy our "&amp;(AF115)&amp;"; "&amp;IF(C115&gt;0,+VLOOKUP($C115,'STYLE NAMES'!$B:$AC,11,FALSE),"")</f>
        <v xml:space="preserve">Enjoy our RAIN-X BEIGE/BLACK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5" s="101" t="str">
        <f>IF(C115&gt;0,+VLOOKUP($C115,'STYLE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5" s="101" t="str">
        <f>IF(C115&gt;0,+VLOOKUP($C115,'STYLE NAMES'!$B:$AC,13,FALSE),"")</f>
        <v>Machine wash 40 C
Do not iron
Do not bleach</v>
      </c>
      <c r="AJ115" s="149" t="str">
        <f>IF($C115&gt;0,$C115&amp;" "&amp;$P115&amp;" "&amp;+VLOOKUP($C115,'STYLE NAMES'!$B:$AC,14,FALSE),"""")</f>
        <v>RAIN-X BEIGE/BLACK YAĞMUR GEÇİRMEZ ÇALIŞMA BLANKETİ</v>
      </c>
      <c r="AK115" s="149" t="str">
        <f>"Cavalier SanMarco tarafından tasarlanan "&amp;(AJ115)&amp;"; "&amp;IF(C115&gt;0,+VLOOKUP($C115,'STYLE NAMES'!$B:$AC,15,FALSE),"")</f>
        <v>Cavalier SanMarco tarafından tasarlanan RAIN-X BEIGE/BLACK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5" s="149" t="str">
        <f>IF(C115&gt;0,+VLOOKUP($C115,'STYLE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5" s="149" t="str">
        <f>IF(C115&gt;0,+VLOOKUP($C115,'STYLE NAMES'!$B:$AC,17,FALSE),"")</f>
        <v>40 C Makine yıkama
Ütülemeyin
Çamaşır suyu kullanmayın</v>
      </c>
      <c r="AN115" s="149" t="str">
        <f>IF($C115&gt;0,$C115&amp;" "&amp;$P115&amp;" "&amp;+VLOOKUP($C115,'STYLE NAMES'!$B:$AC,18,FALSE),"""")</f>
        <v>RAIN-X BEIGE/BLACK COPERTA DI PILE DA PASSEGGIO ANTIPIOGGIA</v>
      </c>
      <c r="AO115" s="101" t="str">
        <f>"Disegnato da Cavalier SanMarco "&amp;(AN115)&amp;"; "&amp;IF(C115&gt;0,+VLOOKUP($C115,'STYLE NAMES'!$B:$AC,19,FALSE),"")</f>
        <v>Disegnato da Cavalier SanMarco RAIN-X BEIGE/BLACK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5" s="101" t="str">
        <f>IF(C115&gt;0,+VLOOKUP($C115,'STYLE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5" s="101" t="str">
        <f>IF(C115&gt;0,+VLOOKUP($C115,'STYLE NAMES'!$B:$AC,21,FALSE),"")</f>
        <v>Lavare in lavatrice a 40°C Non stirare Non candeggire</v>
      </c>
      <c r="AR115" s="101">
        <f>IF(D115&gt;0,+VLOOKUP($C115,'STYLE NAMES'!$B:$AC,22,FALSE),"")</f>
        <v>0</v>
      </c>
      <c r="AS115" s="101">
        <f>IF(E115&gt;0,+VLOOKUP($C115,'STYLE NAMES'!$B:$AC,23,FALSE),"")</f>
        <v>0</v>
      </c>
      <c r="AT115" s="101">
        <f>IF(F115&gt;0,+VLOOKUP($C115,'STYLE NAMES'!$B:$AC,24,FALSE),"")</f>
        <v>0</v>
      </c>
      <c r="AU115" s="101">
        <f>IF(G115&gt;0,+VLOOKUP($C115,'STYLE NAMES'!$B:$AC,25,FALSE),"")</f>
        <v>0</v>
      </c>
      <c r="AV115" s="101">
        <f>+VLOOKUP($S115,'CODE GENERATOR'!$P:$AM,15,FALSE)</f>
        <v>0</v>
      </c>
      <c r="AW115" s="101">
        <f>+VLOOKUP($S115,'CODE GENERATOR'!$P:$AM,16,FALSE)</f>
        <v>0</v>
      </c>
      <c r="AX115" s="101">
        <f>+VLOOKUP($S115,'CODE GENERATOR'!$P:$AM,17,FALSE)</f>
        <v>0</v>
      </c>
      <c r="AY115" s="101">
        <f>+VLOOKUP($S115,'CODE GENERATOR'!$P:$AM,18,FALSE)</f>
        <v>0</v>
      </c>
      <c r="AZ115" s="101">
        <f>+VLOOKUP($S115,'CODE GENERATOR'!$P:$AM,19,FALSE)</f>
        <v>0</v>
      </c>
      <c r="BA115" s="101">
        <f>+VLOOKUP($S115,'CODE GENERATOR'!$P:$AM,20,FALSE)</f>
        <v>0</v>
      </c>
      <c r="BB115" s="101">
        <f>+VLOOKUP($S115,'CODE GENERATOR'!$P:$AM,21,FALSE)</f>
        <v>0</v>
      </c>
      <c r="BC115" s="101">
        <f>+VLOOKUP($S115,'CODE GENERATOR'!$P:$AM,22,FALSE)</f>
        <v>0</v>
      </c>
      <c r="BD115" s="101">
        <f>+VLOOKUP($S115,'CODE GENERATOR'!$P:$AM,23,FALSE)</f>
        <v>0</v>
      </c>
      <c r="BE115" s="101">
        <f>+VLOOKUP($S115,'CODE GENERATOR'!$P:$AM,24,FALSE)</f>
        <v>0</v>
      </c>
      <c r="BF115" s="101">
        <f>IF(C115&gt;0,+VLOOKUP(G115,'CATEGORY ID'!$A$1:$L$118,3,FALSE),"")</f>
        <v>5</v>
      </c>
      <c r="BG115" s="101">
        <f>IF(C115&gt;0,+VLOOKUP(H115,'CATEGORY ID'!$D$1:$L$118,3,FALSE),"")</f>
        <v>5</v>
      </c>
      <c r="BH115" s="101">
        <f>IF(C115&gt;0,+VLOOKUP((+H115&amp;I115),'CATEGORY ID'!$H$1:$I$121,2,FALSE),"")</f>
        <v>59</v>
      </c>
      <c r="BJ115" s="101">
        <f>IF(C115&gt;0,IF(COUNTIF('CATEGORY ID'!$K$1:$K$121,+H115&amp;K115) &gt; 0, +VLOOKUP(+H115&amp;K115,'CATEGORY ID'!$K$1:$L$121,2,FALSE),""),"")</f>
        <v>62</v>
      </c>
      <c r="BK115" s="101" t="str">
        <f>IF(C115&gt;0,IF(COUNTIF('CATEGORY ID'!$K$124:$K$165, +VLOOKUP(C115,'STYLE NAMES'!$B:$AE,30,FALSE)) &gt; 0, +VLOOKUP(VLOOKUP(C115,'STYLE NAMES'!$B:$AE,30,FALSE),'CATEGORY ID'!K:M,2,FALSE),""),"")</f>
        <v/>
      </c>
      <c r="BR115" s="101" t="str" cm="1">
        <f t="array" ref="BR115">IF(C115&gt;0,_xlfn.TEXTJOIN(";", TRUE,_xlfn.UNIQUE(_xlfn._xlws.FILTER(BF115:BQ115,(BF115:BQ115&gt;0)),TRUE,FALSE)),"")&amp;";"&amp;BS115</f>
        <v>5;59;62;</v>
      </c>
      <c r="BU115" s="106">
        <f>IF(C115&gt;0,+VLOOKUP($C115,'STYLE NAMES'!$B:$AC,26,FALSE),"")</f>
        <v>99.9</v>
      </c>
      <c r="BV115" s="106">
        <f>IF(C115&gt;0,+VLOOKUP($C115,'STYLE NAMES'!$B:$AC,27,FALSE),"")</f>
        <v>5490</v>
      </c>
      <c r="BW115" s="106">
        <f>IF(C115&gt;0,+VLOOKUP($C115,'STYLE NAMES'!$B:$AC,28,FALSE),"")</f>
        <v>114.88499999999999</v>
      </c>
      <c r="BY115"/>
      <c r="BZ115" s="101">
        <v>99</v>
      </c>
      <c r="CA115" s="137">
        <f t="shared" si="7"/>
        <v>1</v>
      </c>
      <c r="CB115" s="137">
        <f>+VLOOKUP(C115,'[2]STYLES &amp; MODELS MATRIX'!$A:$G,7,FALSE)</f>
        <v>0</v>
      </c>
      <c r="CC115" s="137" t="str">
        <f>+VLOOKUP(C115,'[1]STYLES &amp; SIZE CHARTS'!$A:$H,8,FALSE)</f>
        <v>HP-RUGS1</v>
      </c>
      <c r="CD115" s="137"/>
      <c r="CE115" s="205"/>
      <c r="CF115" s="141"/>
    </row>
    <row r="116" spans="1:84" s="101" customFormat="1" ht="12" customHeight="1" x14ac:dyDescent="0.2">
      <c r="A116" s="102">
        <f t="shared" si="5"/>
        <v>8683711001720</v>
      </c>
      <c r="B116" s="101" t="s">
        <v>2281</v>
      </c>
      <c r="C116" s="101" t="s">
        <v>569</v>
      </c>
      <c r="D116" s="101" t="s">
        <v>570</v>
      </c>
      <c r="E116" s="203" t="s">
        <v>2284</v>
      </c>
      <c r="F116" s="101" t="s">
        <v>2247</v>
      </c>
      <c r="G116" s="101" t="str">
        <f>IF(C116&gt;0,+VLOOKUP($C116,'STYLE NAMES'!$B:$AC,4,FALSE),"")</f>
        <v>HORSE</v>
      </c>
      <c r="H116" s="101" t="str">
        <f>IF(C116&gt;0,+VLOOKUP($C116,'STYLE NAMES'!$B:$AC,5,FALSE),"")</f>
        <v>HORSE</v>
      </c>
      <c r="I116" s="101" t="str">
        <f>IF(C116&gt;0,+VLOOKUP($C116,'STYLE NAMES'!$B:$AC,6,FALSE),"")</f>
        <v>RUGS</v>
      </c>
      <c r="J116" s="101" t="str">
        <f>IF(C116&gt;0,+VLOOKUP($C116,'STYLE NAMES'!$B:$AC,7,FALSE),"")</f>
        <v>FULL</v>
      </c>
      <c r="K116" s="101" t="str">
        <f>IF(C116&gt;0,+VLOOKUP($C116,'STYLE NAMES'!$B:$AC,8,FALSE),"")</f>
        <v>RAINPROOF EXERCISE SHEETS</v>
      </c>
      <c r="L116" s="101" t="str">
        <f>IF(E116&gt;0,+VLOOKUP($E116,'CODE GENERATOR'!$D:$T,3,FALSE),"")</f>
        <v>W</v>
      </c>
      <c r="M116" s="101" t="str">
        <f>IF(E116&gt;0,+VLOOKUP($E116,'CODE GENERATOR'!$D:$T,4,FALSE),"")</f>
        <v>RAINPROOF NYLON</v>
      </c>
      <c r="N116" s="101" t="str">
        <f>IF(E116&gt;0,+VLOOKUP($E116,'CODE GENERATOR'!$D:$T,6,FALSE),"")</f>
        <v>BEIGE</v>
      </c>
      <c r="O116" s="101" t="str">
        <f>IF(E116&gt;0,+VLOOKUP($E116,'CODE GENERATOR'!$D:$T,7,FALSE),"")</f>
        <v>BLACK</v>
      </c>
      <c r="P116" s="101" t="str">
        <f t="shared" si="6"/>
        <v>BEIGE/BLACK</v>
      </c>
      <c r="Q116" s="104" t="str">
        <f>IF(E116&gt;0,+VLOOKUP($E116,'CODE GENERATOR'!$D:$T,11,FALSE),"")</f>
        <v>H.RUGFL_RXS0008</v>
      </c>
      <c r="R116" s="104" t="str">
        <f>IF(E116&gt;0,+VLOOKUP($E116,'CODE GENERATOR'!$D:$T,12,FALSE),"")</f>
        <v>RPN0005BEGBLK</v>
      </c>
      <c r="S116" s="104" t="str">
        <f>IF(E116&gt;0,+VLOOKUP($E116,'CODE GENERATOR'!$D:$T,13,FALSE),"")</f>
        <v>H.RUGFL_RXS0008_RPN0005BEGBLK</v>
      </c>
      <c r="T116" s="104" t="str">
        <f t="shared" si="4"/>
        <v>H.RUGFL_RXS0008_RPN0005BEGBLK_M</v>
      </c>
      <c r="U116" s="105">
        <v>8683711001720</v>
      </c>
      <c r="V116" s="107" t="str" cm="1">
        <f t="array" ref="V116">_xlfn.TEXTJOIN(";", TRUE, _xlfn.UNIQUE(_xlfn._xlws.FILTER(P$3:P$10029, C$3:C$10029=C116)))</f>
        <v>BLUE-BLACK/GOLD;BORDEAUX/BLACK;BEIGE/BLACK;BLACK/GOLD</v>
      </c>
      <c r="W116" s="107" t="str" cm="1">
        <f t="array" ref="W116">_xlfn.TEXTJOIN(";", TRUE, _xlfn.UNIQUE(_xlfn._xlws.FILTER(F$3:F$10029, C$3:C$10029=C116)))</f>
        <v>S;M;L;XL</v>
      </c>
      <c r="X116" s="101" t="str">
        <f>IF(E116&gt;0,+VLOOKUP($E116,'CODE GENERATOR'!$D:$AC,19,FALSE),0)</f>
        <v>2402_S01_34068</v>
      </c>
      <c r="Y116" s="101" t="str">
        <f>IF(E116&gt;0,+VLOOKUP($E116,'CODE GENERATOR'!$D:$AC,20,FALSE),0)</f>
        <v>2402_S01_34071</v>
      </c>
      <c r="Z116" s="101" t="str">
        <f>IF(E116&gt;0,+VLOOKUP($E116,'CODE GENERATOR'!$D:$AC,21,FALSE),0)</f>
        <v>2402_S01_34075</v>
      </c>
      <c r="AA116" s="101" t="str">
        <f>IF(E116&gt;0,+VLOOKUP($E116,'CODE GENERATOR'!$D:$AC,22,FALSE),0)</f>
        <v>2402_S01_34077</v>
      </c>
      <c r="AB116" s="101" t="str">
        <f>IF(E116&gt;0,+VLOOKUP($E116,'CODE GENERATOR'!$D:$AC,23,FALSE),0)</f>
        <v/>
      </c>
      <c r="AC116" s="101" t="str">
        <f>IF(E116&gt;0,+VLOOKUP($E116,'CODE GENERATOR'!$D:$AC,24,FALSE),0)</f>
        <v/>
      </c>
      <c r="AD116" s="101" t="str">
        <f>IF(E116&gt;0,+VLOOKUP($E116,'CODE GENERATOR'!$D:$AC,25,FALSE),0)</f>
        <v/>
      </c>
      <c r="AE116" s="101" t="str">
        <f>IF(E116&gt;0,+VLOOKUP($E116,'CODE GENERATOR'!$D:$AC,26,FALSE),0)</f>
        <v/>
      </c>
      <c r="AF116" s="149" t="str">
        <f>IF($C116&gt;0,$C116&amp;" "&amp;$P116&amp;" "&amp;+VLOOKUP($C116,'STYLE NAMES'!$B:$AC,10,FALSE),"""")</f>
        <v>RAIN-X BEIGE/BLACK RAINPROOF EXERCISE SHEET</v>
      </c>
      <c r="AG116" s="101" t="str">
        <f>"Enjoy our "&amp;(AF116)&amp;"; "&amp;IF(C116&gt;0,+VLOOKUP($C116,'STYLE NAMES'!$B:$AC,11,FALSE),"")</f>
        <v xml:space="preserve">Enjoy our RAIN-X BEIGE/BLACK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6" s="101" t="str">
        <f>IF(C116&gt;0,+VLOOKUP($C116,'STYLE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6" s="101" t="str">
        <f>IF(C116&gt;0,+VLOOKUP($C116,'STYLE NAMES'!$B:$AC,13,FALSE),"")</f>
        <v>Machine wash 40 C
Do not iron
Do not bleach</v>
      </c>
      <c r="AJ116" s="149" t="str">
        <f>IF($C116&gt;0,$C116&amp;" "&amp;$P116&amp;" "&amp;+VLOOKUP($C116,'STYLE NAMES'!$B:$AC,14,FALSE),"""")</f>
        <v>RAIN-X BEIGE/BLACK YAĞMUR GEÇİRMEZ ÇALIŞMA BLANKETİ</v>
      </c>
      <c r="AK116" s="149" t="str">
        <f>"Cavalier SanMarco tarafından tasarlanan "&amp;(AJ116)&amp;"; "&amp;IF(C116&gt;0,+VLOOKUP($C116,'STYLE NAMES'!$B:$AC,15,FALSE),"")</f>
        <v>Cavalier SanMarco tarafından tasarlanan RAIN-X BEIGE/BLACK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6" s="149" t="str">
        <f>IF(C116&gt;0,+VLOOKUP($C116,'STYLE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6" s="149" t="str">
        <f>IF(C116&gt;0,+VLOOKUP($C116,'STYLE NAMES'!$B:$AC,17,FALSE),"")</f>
        <v>40 C Makine yıkama
Ütülemeyin
Çamaşır suyu kullanmayın</v>
      </c>
      <c r="AN116" s="149" t="str">
        <f>IF($C116&gt;0,$C116&amp;" "&amp;$P116&amp;" "&amp;+VLOOKUP($C116,'STYLE NAMES'!$B:$AC,18,FALSE),"""")</f>
        <v>RAIN-X BEIGE/BLACK COPERTA DI PILE DA PASSEGGIO ANTIPIOGGIA</v>
      </c>
      <c r="AO116" s="101" t="str">
        <f>"Disegnato da Cavalier SanMarco "&amp;(AN116)&amp;"; "&amp;IF(C116&gt;0,+VLOOKUP($C116,'STYLE NAMES'!$B:$AC,19,FALSE),"")</f>
        <v>Disegnato da Cavalier SanMarco RAIN-X BEIGE/BLACK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6" s="101" t="str">
        <f>IF(C116&gt;0,+VLOOKUP($C116,'STYLE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6" s="101" t="str">
        <f>IF(C116&gt;0,+VLOOKUP($C116,'STYLE NAMES'!$B:$AC,21,FALSE),"")</f>
        <v>Lavare in lavatrice a 40°C Non stirare Non candeggire</v>
      </c>
      <c r="AR116" s="101">
        <f>IF(D116&gt;0,+VLOOKUP($C116,'STYLE NAMES'!$B:$AC,22,FALSE),"")</f>
        <v>0</v>
      </c>
      <c r="AS116" s="101">
        <f>IF(E116&gt;0,+VLOOKUP($C116,'STYLE NAMES'!$B:$AC,23,FALSE),"")</f>
        <v>0</v>
      </c>
      <c r="AT116" s="101">
        <f>IF(F116&gt;0,+VLOOKUP($C116,'STYLE NAMES'!$B:$AC,24,FALSE),"")</f>
        <v>0</v>
      </c>
      <c r="AU116" s="101">
        <f>IF(G116&gt;0,+VLOOKUP($C116,'STYLE NAMES'!$B:$AC,25,FALSE),"")</f>
        <v>0</v>
      </c>
      <c r="AV116" s="101">
        <f>+VLOOKUP($S116,'CODE GENERATOR'!$P:$AM,15,FALSE)</f>
        <v>0</v>
      </c>
      <c r="AW116" s="101">
        <f>+VLOOKUP($S116,'CODE GENERATOR'!$P:$AM,16,FALSE)</f>
        <v>0</v>
      </c>
      <c r="AX116" s="101">
        <f>+VLOOKUP($S116,'CODE GENERATOR'!$P:$AM,17,FALSE)</f>
        <v>0</v>
      </c>
      <c r="AY116" s="101">
        <f>+VLOOKUP($S116,'CODE GENERATOR'!$P:$AM,18,FALSE)</f>
        <v>0</v>
      </c>
      <c r="AZ116" s="101">
        <f>+VLOOKUP($S116,'CODE GENERATOR'!$P:$AM,19,FALSE)</f>
        <v>0</v>
      </c>
      <c r="BA116" s="101">
        <f>+VLOOKUP($S116,'CODE GENERATOR'!$P:$AM,20,FALSE)</f>
        <v>0</v>
      </c>
      <c r="BB116" s="101">
        <f>+VLOOKUP($S116,'CODE GENERATOR'!$P:$AM,21,FALSE)</f>
        <v>0</v>
      </c>
      <c r="BC116" s="101">
        <f>+VLOOKUP($S116,'CODE GENERATOR'!$P:$AM,22,FALSE)</f>
        <v>0</v>
      </c>
      <c r="BD116" s="101">
        <f>+VLOOKUP($S116,'CODE GENERATOR'!$P:$AM,23,FALSE)</f>
        <v>0</v>
      </c>
      <c r="BE116" s="101">
        <f>+VLOOKUP($S116,'CODE GENERATOR'!$P:$AM,24,FALSE)</f>
        <v>0</v>
      </c>
      <c r="BF116" s="101">
        <f>IF(C116&gt;0,+VLOOKUP(G116,'CATEGORY ID'!$A$1:$L$118,3,FALSE),"")</f>
        <v>5</v>
      </c>
      <c r="BG116" s="101">
        <f>IF(C116&gt;0,+VLOOKUP(H116,'CATEGORY ID'!$D$1:$L$118,3,FALSE),"")</f>
        <v>5</v>
      </c>
      <c r="BH116" s="101">
        <f>IF(C116&gt;0,+VLOOKUP((+H116&amp;I116),'CATEGORY ID'!$H$1:$I$121,2,FALSE),"")</f>
        <v>59</v>
      </c>
      <c r="BJ116" s="101">
        <f>IF(C116&gt;0,IF(COUNTIF('CATEGORY ID'!$K$1:$K$121,+H116&amp;K116) &gt; 0, +VLOOKUP(+H116&amp;K116,'CATEGORY ID'!$K$1:$L$121,2,FALSE),""),"")</f>
        <v>62</v>
      </c>
      <c r="BK116" s="101" t="str">
        <f>IF(C116&gt;0,IF(COUNTIF('CATEGORY ID'!$K$124:$K$165, +VLOOKUP(C116,'STYLE NAMES'!$B:$AE,30,FALSE)) &gt; 0, +VLOOKUP(VLOOKUP(C116,'STYLE NAMES'!$B:$AE,30,FALSE),'CATEGORY ID'!K:M,2,FALSE),""),"")</f>
        <v/>
      </c>
      <c r="BR116" s="101" t="str" cm="1">
        <f t="array" ref="BR116">IF(C116&gt;0,_xlfn.TEXTJOIN(";", TRUE,_xlfn.UNIQUE(_xlfn._xlws.FILTER(BF116:BQ116,(BF116:BQ116&gt;0)),TRUE,FALSE)),"")&amp;";"&amp;BS116</f>
        <v>5;59;62;</v>
      </c>
      <c r="BU116" s="106">
        <f>IF(C116&gt;0,+VLOOKUP($C116,'STYLE NAMES'!$B:$AC,26,FALSE),"")</f>
        <v>99.9</v>
      </c>
      <c r="BV116" s="106">
        <f>IF(C116&gt;0,+VLOOKUP($C116,'STYLE NAMES'!$B:$AC,27,FALSE),"")</f>
        <v>5490</v>
      </c>
      <c r="BW116" s="106">
        <f>IF(C116&gt;0,+VLOOKUP($C116,'STYLE NAMES'!$B:$AC,28,FALSE),"")</f>
        <v>114.88499999999999</v>
      </c>
      <c r="BY116"/>
      <c r="BZ116" s="101">
        <v>99</v>
      </c>
      <c r="CA116" s="137">
        <f t="shared" si="7"/>
        <v>1</v>
      </c>
      <c r="CB116" s="137">
        <f>+VLOOKUP(C116,'[2]STYLES &amp; MODELS MATRIX'!$A:$G,7,FALSE)</f>
        <v>0</v>
      </c>
      <c r="CC116" s="137" t="str">
        <f>+VLOOKUP(C116,'[1]STYLES &amp; SIZE CHARTS'!$A:$H,8,FALSE)</f>
        <v>HP-RUGS1</v>
      </c>
      <c r="CD116" s="137"/>
      <c r="CE116" s="205"/>
      <c r="CF116" s="141"/>
    </row>
    <row r="117" spans="1:84" s="101" customFormat="1" ht="12" customHeight="1" x14ac:dyDescent="0.2">
      <c r="A117" s="102">
        <f t="shared" si="5"/>
        <v>8683711001737</v>
      </c>
      <c r="B117" s="101" t="s">
        <v>2281</v>
      </c>
      <c r="C117" s="101" t="s">
        <v>569</v>
      </c>
      <c r="D117" s="101" t="s">
        <v>570</v>
      </c>
      <c r="E117" s="203" t="s">
        <v>2284</v>
      </c>
      <c r="F117" s="101" t="s">
        <v>2248</v>
      </c>
      <c r="G117" s="101" t="str">
        <f>IF(C117&gt;0,+VLOOKUP($C117,'STYLE NAMES'!$B:$AC,4,FALSE),"")</f>
        <v>HORSE</v>
      </c>
      <c r="H117" s="101" t="str">
        <f>IF(C117&gt;0,+VLOOKUP($C117,'STYLE NAMES'!$B:$AC,5,FALSE),"")</f>
        <v>HORSE</v>
      </c>
      <c r="I117" s="101" t="str">
        <f>IF(C117&gt;0,+VLOOKUP($C117,'STYLE NAMES'!$B:$AC,6,FALSE),"")</f>
        <v>RUGS</v>
      </c>
      <c r="J117" s="101" t="str">
        <f>IF(C117&gt;0,+VLOOKUP($C117,'STYLE NAMES'!$B:$AC,7,FALSE),"")</f>
        <v>FULL</v>
      </c>
      <c r="K117" s="101" t="str">
        <f>IF(C117&gt;0,+VLOOKUP($C117,'STYLE NAMES'!$B:$AC,8,FALSE),"")</f>
        <v>RAINPROOF EXERCISE SHEETS</v>
      </c>
      <c r="L117" s="101" t="str">
        <f>IF(E117&gt;0,+VLOOKUP($E117,'CODE GENERATOR'!$D:$T,3,FALSE),"")</f>
        <v>W</v>
      </c>
      <c r="M117" s="101" t="str">
        <f>IF(E117&gt;0,+VLOOKUP($E117,'CODE GENERATOR'!$D:$T,4,FALSE),"")</f>
        <v>RAINPROOF NYLON</v>
      </c>
      <c r="N117" s="101" t="str">
        <f>IF(E117&gt;0,+VLOOKUP($E117,'CODE GENERATOR'!$D:$T,6,FALSE),"")</f>
        <v>BEIGE</v>
      </c>
      <c r="O117" s="101" t="str">
        <f>IF(E117&gt;0,+VLOOKUP($E117,'CODE GENERATOR'!$D:$T,7,FALSE),"")</f>
        <v>BLACK</v>
      </c>
      <c r="P117" s="101" t="str">
        <f t="shared" si="6"/>
        <v>BEIGE/BLACK</v>
      </c>
      <c r="Q117" s="104" t="str">
        <f>IF(E117&gt;0,+VLOOKUP($E117,'CODE GENERATOR'!$D:$T,11,FALSE),"")</f>
        <v>H.RUGFL_RXS0008</v>
      </c>
      <c r="R117" s="104" t="str">
        <f>IF(E117&gt;0,+VLOOKUP($E117,'CODE GENERATOR'!$D:$T,12,FALSE),"")</f>
        <v>RPN0005BEGBLK</v>
      </c>
      <c r="S117" s="104" t="str">
        <f>IF(E117&gt;0,+VLOOKUP($E117,'CODE GENERATOR'!$D:$T,13,FALSE),"")</f>
        <v>H.RUGFL_RXS0008_RPN0005BEGBLK</v>
      </c>
      <c r="T117" s="104" t="str">
        <f t="shared" si="4"/>
        <v>H.RUGFL_RXS0008_RPN0005BEGBLK_L</v>
      </c>
      <c r="U117" s="105">
        <v>8683711001737</v>
      </c>
      <c r="V117" s="107" t="str" cm="1">
        <f t="array" ref="V117">_xlfn.TEXTJOIN(";", TRUE, _xlfn.UNIQUE(_xlfn._xlws.FILTER(P$3:P$10029, C$3:C$10029=C117)))</f>
        <v>BLUE-BLACK/GOLD;BORDEAUX/BLACK;BEIGE/BLACK;BLACK/GOLD</v>
      </c>
      <c r="W117" s="107" t="str" cm="1">
        <f t="array" ref="W117">_xlfn.TEXTJOIN(";", TRUE, _xlfn.UNIQUE(_xlfn._xlws.FILTER(F$3:F$10029, C$3:C$10029=C117)))</f>
        <v>S;M;L;XL</v>
      </c>
      <c r="X117" s="101" t="str">
        <f>IF(E117&gt;0,+VLOOKUP($E117,'CODE GENERATOR'!$D:$AC,19,FALSE),0)</f>
        <v>2402_S01_34068</v>
      </c>
      <c r="Y117" s="101" t="str">
        <f>IF(E117&gt;0,+VLOOKUP($E117,'CODE GENERATOR'!$D:$AC,20,FALSE),0)</f>
        <v>2402_S01_34071</v>
      </c>
      <c r="Z117" s="101" t="str">
        <f>IF(E117&gt;0,+VLOOKUP($E117,'CODE GENERATOR'!$D:$AC,21,FALSE),0)</f>
        <v>2402_S01_34075</v>
      </c>
      <c r="AA117" s="101" t="str">
        <f>IF(E117&gt;0,+VLOOKUP($E117,'CODE GENERATOR'!$D:$AC,22,FALSE),0)</f>
        <v>2402_S01_34077</v>
      </c>
      <c r="AB117" s="101" t="str">
        <f>IF(E117&gt;0,+VLOOKUP($E117,'CODE GENERATOR'!$D:$AC,23,FALSE),0)</f>
        <v/>
      </c>
      <c r="AC117" s="101" t="str">
        <f>IF(E117&gt;0,+VLOOKUP($E117,'CODE GENERATOR'!$D:$AC,24,FALSE),0)</f>
        <v/>
      </c>
      <c r="AD117" s="101" t="str">
        <f>IF(E117&gt;0,+VLOOKUP($E117,'CODE GENERATOR'!$D:$AC,25,FALSE),0)</f>
        <v/>
      </c>
      <c r="AE117" s="101" t="str">
        <f>IF(E117&gt;0,+VLOOKUP($E117,'CODE GENERATOR'!$D:$AC,26,FALSE),0)</f>
        <v/>
      </c>
      <c r="AF117" s="149" t="str">
        <f>IF($C117&gt;0,$C117&amp;" "&amp;$P117&amp;" "&amp;+VLOOKUP($C117,'STYLE NAMES'!$B:$AC,10,FALSE),"""")</f>
        <v>RAIN-X BEIGE/BLACK RAINPROOF EXERCISE SHEET</v>
      </c>
      <c r="AG117" s="101" t="str">
        <f>"Enjoy our "&amp;(AF117)&amp;"; "&amp;IF(C117&gt;0,+VLOOKUP($C117,'STYLE NAMES'!$B:$AC,11,FALSE),"")</f>
        <v xml:space="preserve">Enjoy our RAIN-X BEIGE/BLACK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7" s="101" t="str">
        <f>IF(C117&gt;0,+VLOOKUP($C117,'STYLE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7" s="101" t="str">
        <f>IF(C117&gt;0,+VLOOKUP($C117,'STYLE NAMES'!$B:$AC,13,FALSE),"")</f>
        <v>Machine wash 40 C
Do not iron
Do not bleach</v>
      </c>
      <c r="AJ117" s="149" t="str">
        <f>IF($C117&gt;0,$C117&amp;" "&amp;$P117&amp;" "&amp;+VLOOKUP($C117,'STYLE NAMES'!$B:$AC,14,FALSE),"""")</f>
        <v>RAIN-X BEIGE/BLACK YAĞMUR GEÇİRMEZ ÇALIŞMA BLANKETİ</v>
      </c>
      <c r="AK117" s="149" t="str">
        <f>"Cavalier SanMarco tarafından tasarlanan "&amp;(AJ117)&amp;"; "&amp;IF(C117&gt;0,+VLOOKUP($C117,'STYLE NAMES'!$B:$AC,15,FALSE),"")</f>
        <v>Cavalier SanMarco tarafından tasarlanan RAIN-X BEIGE/BLACK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7" s="149" t="str">
        <f>IF(C117&gt;0,+VLOOKUP($C117,'STYLE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7" s="149" t="str">
        <f>IF(C117&gt;0,+VLOOKUP($C117,'STYLE NAMES'!$B:$AC,17,FALSE),"")</f>
        <v>40 C Makine yıkama
Ütülemeyin
Çamaşır suyu kullanmayın</v>
      </c>
      <c r="AN117" s="149" t="str">
        <f>IF($C117&gt;0,$C117&amp;" "&amp;$P117&amp;" "&amp;+VLOOKUP($C117,'STYLE NAMES'!$B:$AC,18,FALSE),"""")</f>
        <v>RAIN-X BEIGE/BLACK COPERTA DI PILE DA PASSEGGIO ANTIPIOGGIA</v>
      </c>
      <c r="AO117" s="101" t="str">
        <f>"Disegnato da Cavalier SanMarco "&amp;(AN117)&amp;"; "&amp;IF(C117&gt;0,+VLOOKUP($C117,'STYLE NAMES'!$B:$AC,19,FALSE),"")</f>
        <v>Disegnato da Cavalier SanMarco RAIN-X BEIGE/BLACK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7" s="101" t="str">
        <f>IF(C117&gt;0,+VLOOKUP($C117,'STYLE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7" s="101" t="str">
        <f>IF(C117&gt;0,+VLOOKUP($C117,'STYLE NAMES'!$B:$AC,21,FALSE),"")</f>
        <v>Lavare in lavatrice a 40°C Non stirare Non candeggire</v>
      </c>
      <c r="AR117" s="101">
        <f>IF(D117&gt;0,+VLOOKUP($C117,'STYLE NAMES'!$B:$AC,22,FALSE),"")</f>
        <v>0</v>
      </c>
      <c r="AS117" s="101">
        <f>IF(E117&gt;0,+VLOOKUP($C117,'STYLE NAMES'!$B:$AC,23,FALSE),"")</f>
        <v>0</v>
      </c>
      <c r="AT117" s="101">
        <f>IF(F117&gt;0,+VLOOKUP($C117,'STYLE NAMES'!$B:$AC,24,FALSE),"")</f>
        <v>0</v>
      </c>
      <c r="AU117" s="101">
        <f>IF(G117&gt;0,+VLOOKUP($C117,'STYLE NAMES'!$B:$AC,25,FALSE),"")</f>
        <v>0</v>
      </c>
      <c r="AV117" s="101">
        <f>+VLOOKUP($S117,'CODE GENERATOR'!$P:$AM,15,FALSE)</f>
        <v>0</v>
      </c>
      <c r="AW117" s="101">
        <f>+VLOOKUP($S117,'CODE GENERATOR'!$P:$AM,16,FALSE)</f>
        <v>0</v>
      </c>
      <c r="AX117" s="101">
        <f>+VLOOKUP($S117,'CODE GENERATOR'!$P:$AM,17,FALSE)</f>
        <v>0</v>
      </c>
      <c r="AY117" s="101">
        <f>+VLOOKUP($S117,'CODE GENERATOR'!$P:$AM,18,FALSE)</f>
        <v>0</v>
      </c>
      <c r="AZ117" s="101">
        <f>+VLOOKUP($S117,'CODE GENERATOR'!$P:$AM,19,FALSE)</f>
        <v>0</v>
      </c>
      <c r="BA117" s="101">
        <f>+VLOOKUP($S117,'CODE GENERATOR'!$P:$AM,20,FALSE)</f>
        <v>0</v>
      </c>
      <c r="BB117" s="101">
        <f>+VLOOKUP($S117,'CODE GENERATOR'!$P:$AM,21,FALSE)</f>
        <v>0</v>
      </c>
      <c r="BC117" s="101">
        <f>+VLOOKUP($S117,'CODE GENERATOR'!$P:$AM,22,FALSE)</f>
        <v>0</v>
      </c>
      <c r="BD117" s="101">
        <f>+VLOOKUP($S117,'CODE GENERATOR'!$P:$AM,23,FALSE)</f>
        <v>0</v>
      </c>
      <c r="BE117" s="101">
        <f>+VLOOKUP($S117,'CODE GENERATOR'!$P:$AM,24,FALSE)</f>
        <v>0</v>
      </c>
      <c r="BF117" s="101">
        <f>IF(C117&gt;0,+VLOOKUP(G117,'CATEGORY ID'!$A$1:$L$118,3,FALSE),"")</f>
        <v>5</v>
      </c>
      <c r="BG117" s="101">
        <f>IF(C117&gt;0,+VLOOKUP(H117,'CATEGORY ID'!$D$1:$L$118,3,FALSE),"")</f>
        <v>5</v>
      </c>
      <c r="BH117" s="101">
        <f>IF(C117&gt;0,+VLOOKUP((+H117&amp;I117),'CATEGORY ID'!$H$1:$I$121,2,FALSE),"")</f>
        <v>59</v>
      </c>
      <c r="BJ117" s="101">
        <f>IF(C117&gt;0,IF(COUNTIF('CATEGORY ID'!$K$1:$K$121,+H117&amp;K117) &gt; 0, +VLOOKUP(+H117&amp;K117,'CATEGORY ID'!$K$1:$L$121,2,FALSE),""),"")</f>
        <v>62</v>
      </c>
      <c r="BK117" s="101" t="str">
        <f>IF(C117&gt;0,IF(COUNTIF('CATEGORY ID'!$K$124:$K$165, +VLOOKUP(C117,'STYLE NAMES'!$B:$AE,30,FALSE)) &gt; 0, +VLOOKUP(VLOOKUP(C117,'STYLE NAMES'!$B:$AE,30,FALSE),'CATEGORY ID'!K:M,2,FALSE),""),"")</f>
        <v/>
      </c>
      <c r="BR117" s="101" t="str" cm="1">
        <f t="array" ref="BR117">IF(C117&gt;0,_xlfn.TEXTJOIN(";", TRUE,_xlfn.UNIQUE(_xlfn._xlws.FILTER(BF117:BQ117,(BF117:BQ117&gt;0)),TRUE,FALSE)),"")&amp;";"&amp;BS117</f>
        <v>5;59;62;</v>
      </c>
      <c r="BU117" s="106">
        <f>IF(C117&gt;0,+VLOOKUP($C117,'STYLE NAMES'!$B:$AC,26,FALSE),"")</f>
        <v>99.9</v>
      </c>
      <c r="BV117" s="106">
        <f>IF(C117&gt;0,+VLOOKUP($C117,'STYLE NAMES'!$B:$AC,27,FALSE),"")</f>
        <v>5490</v>
      </c>
      <c r="BW117" s="106">
        <f>IF(C117&gt;0,+VLOOKUP($C117,'STYLE NAMES'!$B:$AC,28,FALSE),"")</f>
        <v>114.88499999999999</v>
      </c>
      <c r="BY117"/>
      <c r="BZ117" s="101">
        <v>99</v>
      </c>
      <c r="CA117" s="137">
        <f t="shared" si="7"/>
        <v>1</v>
      </c>
      <c r="CB117" s="137">
        <f>+VLOOKUP(C117,'[2]STYLES &amp; MODELS MATRIX'!$A:$G,7,FALSE)</f>
        <v>0</v>
      </c>
      <c r="CC117" s="137" t="str">
        <f>+VLOOKUP(C117,'[1]STYLES &amp; SIZE CHARTS'!$A:$H,8,FALSE)</f>
        <v>HP-RUGS1</v>
      </c>
      <c r="CD117" s="137"/>
      <c r="CE117" s="205"/>
      <c r="CF117" s="141"/>
    </row>
    <row r="118" spans="1:84" s="101" customFormat="1" ht="12" customHeight="1" x14ac:dyDescent="0.2">
      <c r="A118" s="102">
        <f t="shared" si="5"/>
        <v>8683711001744</v>
      </c>
      <c r="B118" s="101" t="s">
        <v>2281</v>
      </c>
      <c r="C118" s="101" t="s">
        <v>569</v>
      </c>
      <c r="D118" s="101" t="s">
        <v>570</v>
      </c>
      <c r="E118" s="203" t="s">
        <v>2284</v>
      </c>
      <c r="F118" s="101" t="s">
        <v>2249</v>
      </c>
      <c r="G118" s="101" t="str">
        <f>IF(C118&gt;0,+VLOOKUP($C118,'STYLE NAMES'!$B:$AC,4,FALSE),"")</f>
        <v>HORSE</v>
      </c>
      <c r="H118" s="101" t="str">
        <f>IF(C118&gt;0,+VLOOKUP($C118,'STYLE NAMES'!$B:$AC,5,FALSE),"")</f>
        <v>HORSE</v>
      </c>
      <c r="I118" s="101" t="str">
        <f>IF(C118&gt;0,+VLOOKUP($C118,'STYLE NAMES'!$B:$AC,6,FALSE),"")</f>
        <v>RUGS</v>
      </c>
      <c r="J118" s="101" t="str">
        <f>IF(C118&gt;0,+VLOOKUP($C118,'STYLE NAMES'!$B:$AC,7,FALSE),"")</f>
        <v>FULL</v>
      </c>
      <c r="K118" s="101" t="str">
        <f>IF(C118&gt;0,+VLOOKUP($C118,'STYLE NAMES'!$B:$AC,8,FALSE),"")</f>
        <v>RAINPROOF EXERCISE SHEETS</v>
      </c>
      <c r="L118" s="101" t="str">
        <f>IF(E118&gt;0,+VLOOKUP($E118,'CODE GENERATOR'!$D:$T,3,FALSE),"")</f>
        <v>W</v>
      </c>
      <c r="M118" s="101" t="str">
        <f>IF(E118&gt;0,+VLOOKUP($E118,'CODE GENERATOR'!$D:$T,4,FALSE),"")</f>
        <v>RAINPROOF NYLON</v>
      </c>
      <c r="N118" s="101" t="str">
        <f>IF(E118&gt;0,+VLOOKUP($E118,'CODE GENERATOR'!$D:$T,6,FALSE),"")</f>
        <v>BEIGE</v>
      </c>
      <c r="O118" s="101" t="str">
        <f>IF(E118&gt;0,+VLOOKUP($E118,'CODE GENERATOR'!$D:$T,7,FALSE),"")</f>
        <v>BLACK</v>
      </c>
      <c r="P118" s="101" t="str">
        <f t="shared" si="6"/>
        <v>BEIGE/BLACK</v>
      </c>
      <c r="Q118" s="104" t="str">
        <f>IF(E118&gt;0,+VLOOKUP($E118,'CODE GENERATOR'!$D:$T,11,FALSE),"")</f>
        <v>H.RUGFL_RXS0008</v>
      </c>
      <c r="R118" s="104" t="str">
        <f>IF(E118&gt;0,+VLOOKUP($E118,'CODE GENERATOR'!$D:$T,12,FALSE),"")</f>
        <v>RPN0005BEGBLK</v>
      </c>
      <c r="S118" s="104" t="str">
        <f>IF(E118&gt;0,+VLOOKUP($E118,'CODE GENERATOR'!$D:$T,13,FALSE),"")</f>
        <v>H.RUGFL_RXS0008_RPN0005BEGBLK</v>
      </c>
      <c r="T118" s="104" t="str">
        <f t="shared" si="4"/>
        <v>H.RUGFL_RXS0008_RPN0005BEGBLK_XL</v>
      </c>
      <c r="U118" s="105">
        <v>8683711001744</v>
      </c>
      <c r="V118" s="107" t="str" cm="1">
        <f t="array" ref="V118">_xlfn.TEXTJOIN(";", TRUE, _xlfn.UNIQUE(_xlfn._xlws.FILTER(P$3:P$10029, C$3:C$10029=C118)))</f>
        <v>BLUE-BLACK/GOLD;BORDEAUX/BLACK;BEIGE/BLACK;BLACK/GOLD</v>
      </c>
      <c r="W118" s="107" t="str" cm="1">
        <f t="array" ref="W118">_xlfn.TEXTJOIN(";", TRUE, _xlfn.UNIQUE(_xlfn._xlws.FILTER(F$3:F$10029, C$3:C$10029=C118)))</f>
        <v>S;M;L;XL</v>
      </c>
      <c r="X118" s="101" t="str">
        <f>IF(E118&gt;0,+VLOOKUP($E118,'CODE GENERATOR'!$D:$AC,19,FALSE),0)</f>
        <v>2402_S01_34068</v>
      </c>
      <c r="Y118" s="101" t="str">
        <f>IF(E118&gt;0,+VLOOKUP($E118,'CODE GENERATOR'!$D:$AC,20,FALSE),0)</f>
        <v>2402_S01_34071</v>
      </c>
      <c r="Z118" s="101" t="str">
        <f>IF(E118&gt;0,+VLOOKUP($E118,'CODE GENERATOR'!$D:$AC,21,FALSE),0)</f>
        <v>2402_S01_34075</v>
      </c>
      <c r="AA118" s="101" t="str">
        <f>IF(E118&gt;0,+VLOOKUP($E118,'CODE GENERATOR'!$D:$AC,22,FALSE),0)</f>
        <v>2402_S01_34077</v>
      </c>
      <c r="AB118" s="101" t="str">
        <f>IF(E118&gt;0,+VLOOKUP($E118,'CODE GENERATOR'!$D:$AC,23,FALSE),0)</f>
        <v/>
      </c>
      <c r="AC118" s="101" t="str">
        <f>IF(E118&gt;0,+VLOOKUP($E118,'CODE GENERATOR'!$D:$AC,24,FALSE),0)</f>
        <v/>
      </c>
      <c r="AD118" s="101" t="str">
        <f>IF(E118&gt;0,+VLOOKUP($E118,'CODE GENERATOR'!$D:$AC,25,FALSE),0)</f>
        <v/>
      </c>
      <c r="AE118" s="101" t="str">
        <f>IF(E118&gt;0,+VLOOKUP($E118,'CODE GENERATOR'!$D:$AC,26,FALSE),0)</f>
        <v/>
      </c>
      <c r="AF118" s="149" t="str">
        <f>IF($C118&gt;0,$C118&amp;" "&amp;$P118&amp;" "&amp;+VLOOKUP($C118,'STYLE NAMES'!$B:$AC,10,FALSE),"""")</f>
        <v>RAIN-X BEIGE/BLACK RAINPROOF EXERCISE SHEET</v>
      </c>
      <c r="AG118" s="101" t="str">
        <f>"Enjoy our "&amp;(AF118)&amp;"; "&amp;IF(C118&gt;0,+VLOOKUP($C118,'STYLE NAMES'!$B:$AC,11,FALSE),"")</f>
        <v xml:space="preserve">Enjoy our RAIN-X BEIGE/BLACK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8" s="101" t="str">
        <f>IF(C118&gt;0,+VLOOKUP($C118,'STYLE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8" s="101" t="str">
        <f>IF(C118&gt;0,+VLOOKUP($C118,'STYLE NAMES'!$B:$AC,13,FALSE),"")</f>
        <v>Machine wash 40 C
Do not iron
Do not bleach</v>
      </c>
      <c r="AJ118" s="149" t="str">
        <f>IF($C118&gt;0,$C118&amp;" "&amp;$P118&amp;" "&amp;+VLOOKUP($C118,'STYLE NAMES'!$B:$AC,14,FALSE),"""")</f>
        <v>RAIN-X BEIGE/BLACK YAĞMUR GEÇİRMEZ ÇALIŞMA BLANKETİ</v>
      </c>
      <c r="AK118" s="149" t="str">
        <f>"Cavalier SanMarco tarafından tasarlanan "&amp;(AJ118)&amp;"; "&amp;IF(C118&gt;0,+VLOOKUP($C118,'STYLE NAMES'!$B:$AC,15,FALSE),"")</f>
        <v>Cavalier SanMarco tarafından tasarlanan RAIN-X BEIGE/BLACK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8" s="149" t="str">
        <f>IF(C118&gt;0,+VLOOKUP($C118,'STYLE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8" s="149" t="str">
        <f>IF(C118&gt;0,+VLOOKUP($C118,'STYLE NAMES'!$B:$AC,17,FALSE),"")</f>
        <v>40 C Makine yıkama
Ütülemeyin
Çamaşır suyu kullanmayın</v>
      </c>
      <c r="AN118" s="149" t="str">
        <f>IF($C118&gt;0,$C118&amp;" "&amp;$P118&amp;" "&amp;+VLOOKUP($C118,'STYLE NAMES'!$B:$AC,18,FALSE),"""")</f>
        <v>RAIN-X BEIGE/BLACK COPERTA DI PILE DA PASSEGGIO ANTIPIOGGIA</v>
      </c>
      <c r="AO118" s="101" t="str">
        <f>"Disegnato da Cavalier SanMarco "&amp;(AN118)&amp;"; "&amp;IF(C118&gt;0,+VLOOKUP($C118,'STYLE NAMES'!$B:$AC,19,FALSE),"")</f>
        <v>Disegnato da Cavalier SanMarco RAIN-X BEIGE/BLACK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8" s="101" t="str">
        <f>IF(C118&gt;0,+VLOOKUP($C118,'STYLE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8" s="101" t="str">
        <f>IF(C118&gt;0,+VLOOKUP($C118,'STYLE NAMES'!$B:$AC,21,FALSE),"")</f>
        <v>Lavare in lavatrice a 40°C Non stirare Non candeggire</v>
      </c>
      <c r="AR118" s="101">
        <f>IF(D118&gt;0,+VLOOKUP($C118,'STYLE NAMES'!$B:$AC,22,FALSE),"")</f>
        <v>0</v>
      </c>
      <c r="AS118" s="101">
        <f>IF(E118&gt;0,+VLOOKUP($C118,'STYLE NAMES'!$B:$AC,23,FALSE),"")</f>
        <v>0</v>
      </c>
      <c r="AT118" s="101">
        <f>IF(F118&gt;0,+VLOOKUP($C118,'STYLE NAMES'!$B:$AC,24,FALSE),"")</f>
        <v>0</v>
      </c>
      <c r="AU118" s="101">
        <f>IF(G118&gt;0,+VLOOKUP($C118,'STYLE NAMES'!$B:$AC,25,FALSE),"")</f>
        <v>0</v>
      </c>
      <c r="AV118" s="101">
        <f>+VLOOKUP($S118,'CODE GENERATOR'!$P:$AM,15,FALSE)</f>
        <v>0</v>
      </c>
      <c r="AW118" s="101">
        <f>+VLOOKUP($S118,'CODE GENERATOR'!$P:$AM,16,FALSE)</f>
        <v>0</v>
      </c>
      <c r="AX118" s="101">
        <f>+VLOOKUP($S118,'CODE GENERATOR'!$P:$AM,17,FALSE)</f>
        <v>0</v>
      </c>
      <c r="AY118" s="101">
        <f>+VLOOKUP($S118,'CODE GENERATOR'!$P:$AM,18,FALSE)</f>
        <v>0</v>
      </c>
      <c r="AZ118" s="101">
        <f>+VLOOKUP($S118,'CODE GENERATOR'!$P:$AM,19,FALSE)</f>
        <v>0</v>
      </c>
      <c r="BA118" s="101">
        <f>+VLOOKUP($S118,'CODE GENERATOR'!$P:$AM,20,FALSE)</f>
        <v>0</v>
      </c>
      <c r="BB118" s="101">
        <f>+VLOOKUP($S118,'CODE GENERATOR'!$P:$AM,21,FALSE)</f>
        <v>0</v>
      </c>
      <c r="BC118" s="101">
        <f>+VLOOKUP($S118,'CODE GENERATOR'!$P:$AM,22,FALSE)</f>
        <v>0</v>
      </c>
      <c r="BD118" s="101">
        <f>+VLOOKUP($S118,'CODE GENERATOR'!$P:$AM,23,FALSE)</f>
        <v>0</v>
      </c>
      <c r="BE118" s="101">
        <f>+VLOOKUP($S118,'CODE GENERATOR'!$P:$AM,24,FALSE)</f>
        <v>0</v>
      </c>
      <c r="BF118" s="101">
        <f>IF(C118&gt;0,+VLOOKUP(G118,'CATEGORY ID'!$A$1:$L$118,3,FALSE),"")</f>
        <v>5</v>
      </c>
      <c r="BG118" s="101">
        <f>IF(C118&gt;0,+VLOOKUP(H118,'CATEGORY ID'!$D$1:$L$118,3,FALSE),"")</f>
        <v>5</v>
      </c>
      <c r="BH118" s="101">
        <f>IF(C118&gt;0,+VLOOKUP((+H118&amp;I118),'CATEGORY ID'!$H$1:$I$121,2,FALSE),"")</f>
        <v>59</v>
      </c>
      <c r="BJ118" s="101">
        <f>IF(C118&gt;0,IF(COUNTIF('CATEGORY ID'!$K$1:$K$121,+H118&amp;K118) &gt; 0, +VLOOKUP(+H118&amp;K118,'CATEGORY ID'!$K$1:$L$121,2,FALSE),""),"")</f>
        <v>62</v>
      </c>
      <c r="BK118" s="101" t="str">
        <f>IF(C118&gt;0,IF(COUNTIF('CATEGORY ID'!$K$124:$K$165, +VLOOKUP(C118,'STYLE NAMES'!$B:$AE,30,FALSE)) &gt; 0, +VLOOKUP(VLOOKUP(C118,'STYLE NAMES'!$B:$AE,30,FALSE),'CATEGORY ID'!K:M,2,FALSE),""),"")</f>
        <v/>
      </c>
      <c r="BR118" s="101" t="str" cm="1">
        <f t="array" ref="BR118">IF(C118&gt;0,_xlfn.TEXTJOIN(";", TRUE,_xlfn.UNIQUE(_xlfn._xlws.FILTER(BF118:BQ118,(BF118:BQ118&gt;0)),TRUE,FALSE)),"")&amp;";"&amp;BS118</f>
        <v>5;59;62;</v>
      </c>
      <c r="BU118" s="106">
        <f>IF(C118&gt;0,+VLOOKUP($C118,'STYLE NAMES'!$B:$AC,26,FALSE),"")</f>
        <v>99.9</v>
      </c>
      <c r="BV118" s="106">
        <f>IF(C118&gt;0,+VLOOKUP($C118,'STYLE NAMES'!$B:$AC,27,FALSE),"")</f>
        <v>5490</v>
      </c>
      <c r="BW118" s="106">
        <f>IF(C118&gt;0,+VLOOKUP($C118,'STYLE NAMES'!$B:$AC,28,FALSE),"")</f>
        <v>114.88499999999999</v>
      </c>
      <c r="BY118"/>
      <c r="BZ118" s="101">
        <v>99</v>
      </c>
      <c r="CA118" s="137">
        <f t="shared" si="7"/>
        <v>1</v>
      </c>
      <c r="CB118" s="137">
        <f>+VLOOKUP(C118,'[2]STYLES &amp; MODELS MATRIX'!$A:$G,7,FALSE)</f>
        <v>0</v>
      </c>
      <c r="CC118" s="137" t="str">
        <f>+VLOOKUP(C118,'[1]STYLES &amp; SIZE CHARTS'!$A:$H,8,FALSE)</f>
        <v>HP-RUGS1</v>
      </c>
      <c r="CD118" s="137"/>
      <c r="CE118" s="205"/>
      <c r="CF118" s="141"/>
    </row>
    <row r="119" spans="1:84" s="101" customFormat="1" ht="12" customHeight="1" x14ac:dyDescent="0.2">
      <c r="A119" s="102">
        <f t="shared" si="5"/>
        <v>8683711001775</v>
      </c>
      <c r="B119" s="101" t="s">
        <v>2281</v>
      </c>
      <c r="C119" s="101" t="s">
        <v>569</v>
      </c>
      <c r="D119" s="101" t="s">
        <v>570</v>
      </c>
      <c r="E119" s="203" t="s">
        <v>2285</v>
      </c>
      <c r="F119" s="101" t="s">
        <v>785</v>
      </c>
      <c r="G119" s="101" t="str">
        <f>IF(C119&gt;0,+VLOOKUP($C119,'STYLE NAMES'!$B:$AC,4,FALSE),"")</f>
        <v>HORSE</v>
      </c>
      <c r="H119" s="101" t="str">
        <f>IF(C119&gt;0,+VLOOKUP($C119,'STYLE NAMES'!$B:$AC,5,FALSE),"")</f>
        <v>HORSE</v>
      </c>
      <c r="I119" s="101" t="str">
        <f>IF(C119&gt;0,+VLOOKUP($C119,'STYLE NAMES'!$B:$AC,6,FALSE),"")</f>
        <v>RUGS</v>
      </c>
      <c r="J119" s="101" t="str">
        <f>IF(C119&gt;0,+VLOOKUP($C119,'STYLE NAMES'!$B:$AC,7,FALSE),"")</f>
        <v>FULL</v>
      </c>
      <c r="K119" s="101" t="str">
        <f>IF(C119&gt;0,+VLOOKUP($C119,'STYLE NAMES'!$B:$AC,8,FALSE),"")</f>
        <v>RAINPROOF EXERCISE SHEETS</v>
      </c>
      <c r="L119" s="101" t="str">
        <f>IF(E119&gt;0,+VLOOKUP($E119,'CODE GENERATOR'!$D:$T,3,FALSE),"")</f>
        <v>W</v>
      </c>
      <c r="M119" s="101" t="str">
        <f>IF(E119&gt;0,+VLOOKUP($E119,'CODE GENERATOR'!$D:$T,4,FALSE),"")</f>
        <v>RAINPROOF NYLON</v>
      </c>
      <c r="N119" s="101" t="str">
        <f>IF(E119&gt;0,+VLOOKUP($E119,'CODE GENERATOR'!$D:$T,6,FALSE),"")</f>
        <v>BLACK</v>
      </c>
      <c r="O119" s="101" t="str">
        <f>IF(E119&gt;0,+VLOOKUP($E119,'CODE GENERATOR'!$D:$T,7,FALSE),"")</f>
        <v>GOLD</v>
      </c>
      <c r="P119" s="101" t="str">
        <f t="shared" si="6"/>
        <v>BLACK/GOLD</v>
      </c>
      <c r="Q119" s="104" t="str">
        <f>IF(E119&gt;0,+VLOOKUP($E119,'CODE GENERATOR'!$D:$T,11,FALSE),"")</f>
        <v>H.RUGFL_RXS0008</v>
      </c>
      <c r="R119" s="104" t="str">
        <f>IF(E119&gt;0,+VLOOKUP($E119,'CODE GENERATOR'!$D:$T,12,FALSE),"")</f>
        <v>RPN0005BLKGLD</v>
      </c>
      <c r="S119" s="104" t="str">
        <f>IF(E119&gt;0,+VLOOKUP($E119,'CODE GENERATOR'!$D:$T,13,FALSE),"")</f>
        <v>H.RUGFL_RXS0008_RPN0005BLKGLD</v>
      </c>
      <c r="T119" s="104" t="str">
        <f t="shared" si="4"/>
        <v>H.RUGFL_RXS0008_RPN0005BLKGLD_S</v>
      </c>
      <c r="U119" s="105">
        <v>8683711001775</v>
      </c>
      <c r="V119" s="107" t="str" cm="1">
        <f t="array" ref="V119">_xlfn.TEXTJOIN(";", TRUE, _xlfn.UNIQUE(_xlfn._xlws.FILTER(P$3:P$10029, C$3:C$10029=C119)))</f>
        <v>BLUE-BLACK/GOLD;BORDEAUX/BLACK;BEIGE/BLACK;BLACK/GOLD</v>
      </c>
      <c r="W119" s="107" t="str" cm="1">
        <f t="array" ref="W119">_xlfn.TEXTJOIN(";", TRUE, _xlfn.UNIQUE(_xlfn._xlws.FILTER(F$3:F$10029, C$3:C$10029=C119)))</f>
        <v>S;M;L;XL</v>
      </c>
      <c r="X119" s="101" t="str">
        <f>IF(E119&gt;0,+VLOOKUP($E119,'CODE GENERATOR'!$D:$AC,19,FALSE),0)</f>
        <v>2402_S01_34055</v>
      </c>
      <c r="Y119" s="101" t="str">
        <f>IF(E119&gt;0,+VLOOKUP($E119,'CODE GENERATOR'!$D:$AC,20,FALSE),0)</f>
        <v>2402_S01_34058</v>
      </c>
      <c r="Z119" s="101" t="str">
        <f>IF(E119&gt;0,+VLOOKUP($E119,'CODE GENERATOR'!$D:$AC,21,FALSE),0)</f>
        <v>2402_S01_34061</v>
      </c>
      <c r="AA119" s="101" t="str">
        <f>IF(E119&gt;0,+VLOOKUP($E119,'CODE GENERATOR'!$D:$AC,22,FALSE),0)</f>
        <v/>
      </c>
      <c r="AB119" s="101" t="str">
        <f>IF(E119&gt;0,+VLOOKUP($E119,'CODE GENERATOR'!$D:$AC,23,FALSE),0)</f>
        <v/>
      </c>
      <c r="AC119" s="101" t="str">
        <f>IF(E119&gt;0,+VLOOKUP($E119,'CODE GENERATOR'!$D:$AC,24,FALSE),0)</f>
        <v/>
      </c>
      <c r="AD119" s="101" t="str">
        <f>IF(E119&gt;0,+VLOOKUP($E119,'CODE GENERATOR'!$D:$AC,25,FALSE),0)</f>
        <v/>
      </c>
      <c r="AE119" s="101" t="str">
        <f>IF(E119&gt;0,+VLOOKUP($E119,'CODE GENERATOR'!$D:$AC,26,FALSE),0)</f>
        <v/>
      </c>
      <c r="AF119" s="149" t="str">
        <f>IF($C119&gt;0,$C119&amp;" "&amp;$P119&amp;" "&amp;+VLOOKUP($C119,'STYLE NAMES'!$B:$AC,10,FALSE),"""")</f>
        <v>RAIN-X BLACK/GOLD RAINPROOF EXERCISE SHEET</v>
      </c>
      <c r="AG119" s="101" t="str">
        <f>"Enjoy our "&amp;(AF119)&amp;"; "&amp;IF(C119&gt;0,+VLOOKUP($C119,'STYLE NAMES'!$B:$AC,11,FALSE),"")</f>
        <v xml:space="preserve">Enjoy our RAIN-X 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19" s="101" t="str">
        <f>IF(C119&gt;0,+VLOOKUP($C119,'STYLE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19" s="101" t="str">
        <f>IF(C119&gt;0,+VLOOKUP($C119,'STYLE NAMES'!$B:$AC,13,FALSE),"")</f>
        <v>Machine wash 40 C
Do not iron
Do not bleach</v>
      </c>
      <c r="AJ119" s="149" t="str">
        <f>IF($C119&gt;0,$C119&amp;" "&amp;$P119&amp;" "&amp;+VLOOKUP($C119,'STYLE NAMES'!$B:$AC,14,FALSE),"""")</f>
        <v>RAIN-X BLACK/GOLD YAĞMUR GEÇİRMEZ ÇALIŞMA BLANKETİ</v>
      </c>
      <c r="AK119" s="149" t="str">
        <f>"Cavalier SanMarco tarafından tasarlanan "&amp;(AJ119)&amp;"; "&amp;IF(C119&gt;0,+VLOOKUP($C119,'STYLE NAMES'!$B:$AC,15,FALSE),"")</f>
        <v>Cavalier SanMarco tarafından tasarlanan RAIN-X 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19" s="149" t="str">
        <f>IF(C119&gt;0,+VLOOKUP($C119,'STYLE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19" s="149" t="str">
        <f>IF(C119&gt;0,+VLOOKUP($C119,'STYLE NAMES'!$B:$AC,17,FALSE),"")</f>
        <v>40 C Makine yıkama
Ütülemeyin
Çamaşır suyu kullanmayın</v>
      </c>
      <c r="AN119" s="149" t="str">
        <f>IF($C119&gt;0,$C119&amp;" "&amp;$P119&amp;" "&amp;+VLOOKUP($C119,'STYLE NAMES'!$B:$AC,18,FALSE),"""")</f>
        <v>RAIN-X BLACK/GOLD COPERTA DI PILE DA PASSEGGIO ANTIPIOGGIA</v>
      </c>
      <c r="AO119" s="101" t="str">
        <f>"Disegnato da Cavalier SanMarco "&amp;(AN119)&amp;"; "&amp;IF(C119&gt;0,+VLOOKUP($C119,'STYLE NAMES'!$B:$AC,19,FALSE),"")</f>
        <v>Disegnato da Cavalier SanMarco RAIN-X 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19" s="101" t="str">
        <f>IF(C119&gt;0,+VLOOKUP($C119,'STYLE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19" s="101" t="str">
        <f>IF(C119&gt;0,+VLOOKUP($C119,'STYLE NAMES'!$B:$AC,21,FALSE),"")</f>
        <v>Lavare in lavatrice a 40°C Non stirare Non candeggire</v>
      </c>
      <c r="AR119" s="101">
        <f>IF(D119&gt;0,+VLOOKUP($C119,'STYLE NAMES'!$B:$AC,22,FALSE),"")</f>
        <v>0</v>
      </c>
      <c r="AS119" s="101">
        <f>IF(E119&gt;0,+VLOOKUP($C119,'STYLE NAMES'!$B:$AC,23,FALSE),"")</f>
        <v>0</v>
      </c>
      <c r="AT119" s="101">
        <f>IF(F119&gt;0,+VLOOKUP($C119,'STYLE NAMES'!$B:$AC,24,FALSE),"")</f>
        <v>0</v>
      </c>
      <c r="AU119" s="101">
        <f>IF(G119&gt;0,+VLOOKUP($C119,'STYLE NAMES'!$B:$AC,25,FALSE),"")</f>
        <v>0</v>
      </c>
      <c r="AV119" s="101">
        <f>+VLOOKUP($S119,'CODE GENERATOR'!$P:$AM,15,FALSE)</f>
        <v>0</v>
      </c>
      <c r="AW119" s="101">
        <f>+VLOOKUP($S119,'CODE GENERATOR'!$P:$AM,16,FALSE)</f>
        <v>0</v>
      </c>
      <c r="AX119" s="101">
        <f>+VLOOKUP($S119,'CODE GENERATOR'!$P:$AM,17,FALSE)</f>
        <v>0</v>
      </c>
      <c r="AY119" s="101">
        <f>+VLOOKUP($S119,'CODE GENERATOR'!$P:$AM,18,FALSE)</f>
        <v>0</v>
      </c>
      <c r="AZ119" s="101">
        <f>+VLOOKUP($S119,'CODE GENERATOR'!$P:$AM,19,FALSE)</f>
        <v>0</v>
      </c>
      <c r="BA119" s="101">
        <f>+VLOOKUP($S119,'CODE GENERATOR'!$P:$AM,20,FALSE)</f>
        <v>0</v>
      </c>
      <c r="BB119" s="101">
        <f>+VLOOKUP($S119,'CODE GENERATOR'!$P:$AM,21,FALSE)</f>
        <v>0</v>
      </c>
      <c r="BC119" s="101">
        <f>+VLOOKUP($S119,'CODE GENERATOR'!$P:$AM,22,FALSE)</f>
        <v>0</v>
      </c>
      <c r="BD119" s="101">
        <f>+VLOOKUP($S119,'CODE GENERATOR'!$P:$AM,23,FALSE)</f>
        <v>0</v>
      </c>
      <c r="BE119" s="101">
        <f>+VLOOKUP($S119,'CODE GENERATOR'!$P:$AM,24,FALSE)</f>
        <v>0</v>
      </c>
      <c r="BF119" s="101">
        <f>IF(C119&gt;0,+VLOOKUP(G119,'CATEGORY ID'!$A$1:$L$118,3,FALSE),"")</f>
        <v>5</v>
      </c>
      <c r="BG119" s="101">
        <f>IF(C119&gt;0,+VLOOKUP(H119,'CATEGORY ID'!$D$1:$L$118,3,FALSE),"")</f>
        <v>5</v>
      </c>
      <c r="BH119" s="101">
        <f>IF(C119&gt;0,+VLOOKUP((+H119&amp;I119),'CATEGORY ID'!$H$1:$I$121,2,FALSE),"")</f>
        <v>59</v>
      </c>
      <c r="BJ119" s="101">
        <f>IF(C119&gt;0,IF(COUNTIF('CATEGORY ID'!$K$1:$K$121,+H119&amp;K119) &gt; 0, +VLOOKUP(+H119&amp;K119,'CATEGORY ID'!$K$1:$L$121,2,FALSE),""),"")</f>
        <v>62</v>
      </c>
      <c r="BK119" s="101" t="str">
        <f>IF(C119&gt;0,IF(COUNTIF('CATEGORY ID'!$K$124:$K$165, +VLOOKUP(C119,'STYLE NAMES'!$B:$AE,30,FALSE)) &gt; 0, +VLOOKUP(VLOOKUP(C119,'STYLE NAMES'!$B:$AE,30,FALSE),'CATEGORY ID'!K:M,2,FALSE),""),"")</f>
        <v/>
      </c>
      <c r="BR119" s="101" t="str" cm="1">
        <f t="array" ref="BR119">IF(C119&gt;0,_xlfn.TEXTJOIN(";", TRUE,_xlfn.UNIQUE(_xlfn._xlws.FILTER(BF119:BQ119,(BF119:BQ119&gt;0)),TRUE,FALSE)),"")&amp;";"&amp;BS119</f>
        <v>5;59;62;</v>
      </c>
      <c r="BU119" s="106">
        <f>IF(C119&gt;0,+VLOOKUP($C119,'STYLE NAMES'!$B:$AC,26,FALSE),"")</f>
        <v>99.9</v>
      </c>
      <c r="BV119" s="106">
        <f>IF(C119&gt;0,+VLOOKUP($C119,'STYLE NAMES'!$B:$AC,27,FALSE),"")</f>
        <v>5490</v>
      </c>
      <c r="BW119" s="106">
        <f>IF(C119&gt;0,+VLOOKUP($C119,'STYLE NAMES'!$B:$AC,28,FALSE),"")</f>
        <v>114.88499999999999</v>
      </c>
      <c r="BY119"/>
      <c r="BZ119" s="101">
        <v>99</v>
      </c>
      <c r="CA119" s="137">
        <f t="shared" si="7"/>
        <v>1</v>
      </c>
      <c r="CB119" s="137">
        <f>+VLOOKUP(C119,'[2]STYLES &amp; MODELS MATRIX'!$A:$G,7,FALSE)</f>
        <v>0</v>
      </c>
      <c r="CC119" s="137" t="str">
        <f>+VLOOKUP(C119,'[1]STYLES &amp; SIZE CHARTS'!$A:$H,8,FALSE)</f>
        <v>HP-RUGS1</v>
      </c>
      <c r="CD119" s="137"/>
      <c r="CE119" s="205"/>
      <c r="CF119" s="141"/>
    </row>
    <row r="120" spans="1:84" s="101" customFormat="1" ht="12" customHeight="1" x14ac:dyDescent="0.2">
      <c r="A120" s="102">
        <f t="shared" si="5"/>
        <v>8683711001782</v>
      </c>
      <c r="B120" s="101" t="s">
        <v>2281</v>
      </c>
      <c r="C120" s="101" t="s">
        <v>569</v>
      </c>
      <c r="D120" s="101" t="s">
        <v>570</v>
      </c>
      <c r="E120" s="203" t="s">
        <v>2285</v>
      </c>
      <c r="F120" s="101" t="s">
        <v>2247</v>
      </c>
      <c r="G120" s="101" t="str">
        <f>IF(C120&gt;0,+VLOOKUP($C120,'STYLE NAMES'!$B:$AC,4,FALSE),"")</f>
        <v>HORSE</v>
      </c>
      <c r="H120" s="101" t="str">
        <f>IF(C120&gt;0,+VLOOKUP($C120,'STYLE NAMES'!$B:$AC,5,FALSE),"")</f>
        <v>HORSE</v>
      </c>
      <c r="I120" s="101" t="str">
        <f>IF(C120&gt;0,+VLOOKUP($C120,'STYLE NAMES'!$B:$AC,6,FALSE),"")</f>
        <v>RUGS</v>
      </c>
      <c r="J120" s="101" t="str">
        <f>IF(C120&gt;0,+VLOOKUP($C120,'STYLE NAMES'!$B:$AC,7,FALSE),"")</f>
        <v>FULL</v>
      </c>
      <c r="K120" s="101" t="str">
        <f>IF(C120&gt;0,+VLOOKUP($C120,'STYLE NAMES'!$B:$AC,8,FALSE),"")</f>
        <v>RAINPROOF EXERCISE SHEETS</v>
      </c>
      <c r="L120" s="101" t="str">
        <f>IF(E120&gt;0,+VLOOKUP($E120,'CODE GENERATOR'!$D:$T,3,FALSE),"")</f>
        <v>W</v>
      </c>
      <c r="M120" s="101" t="str">
        <f>IF(E120&gt;0,+VLOOKUP($E120,'CODE GENERATOR'!$D:$T,4,FALSE),"")</f>
        <v>RAINPROOF NYLON</v>
      </c>
      <c r="N120" s="101" t="str">
        <f>IF(E120&gt;0,+VLOOKUP($E120,'CODE GENERATOR'!$D:$T,6,FALSE),"")</f>
        <v>BLACK</v>
      </c>
      <c r="O120" s="101" t="str">
        <f>IF(E120&gt;0,+VLOOKUP($E120,'CODE GENERATOR'!$D:$T,7,FALSE),"")</f>
        <v>GOLD</v>
      </c>
      <c r="P120" s="101" t="str">
        <f t="shared" si="6"/>
        <v>BLACK/GOLD</v>
      </c>
      <c r="Q120" s="104" t="str">
        <f>IF(E120&gt;0,+VLOOKUP($E120,'CODE GENERATOR'!$D:$T,11,FALSE),"")</f>
        <v>H.RUGFL_RXS0008</v>
      </c>
      <c r="R120" s="104" t="str">
        <f>IF(E120&gt;0,+VLOOKUP($E120,'CODE GENERATOR'!$D:$T,12,FALSE),"")</f>
        <v>RPN0005BLKGLD</v>
      </c>
      <c r="S120" s="104" t="str">
        <f>IF(E120&gt;0,+VLOOKUP($E120,'CODE GENERATOR'!$D:$T,13,FALSE),"")</f>
        <v>H.RUGFL_RXS0008_RPN0005BLKGLD</v>
      </c>
      <c r="T120" s="104" t="str">
        <f t="shared" si="4"/>
        <v>H.RUGFL_RXS0008_RPN0005BLKGLD_M</v>
      </c>
      <c r="U120" s="105">
        <v>8683711001782</v>
      </c>
      <c r="V120" s="107" t="str" cm="1">
        <f t="array" ref="V120">_xlfn.TEXTJOIN(";", TRUE, _xlfn.UNIQUE(_xlfn._xlws.FILTER(P$3:P$10029, C$3:C$10029=C120)))</f>
        <v>BLUE-BLACK/GOLD;BORDEAUX/BLACK;BEIGE/BLACK;BLACK/GOLD</v>
      </c>
      <c r="W120" s="107" t="str" cm="1">
        <f t="array" ref="W120">_xlfn.TEXTJOIN(";", TRUE, _xlfn.UNIQUE(_xlfn._xlws.FILTER(F$3:F$10029, C$3:C$10029=C120)))</f>
        <v>S;M;L;XL</v>
      </c>
      <c r="X120" s="101" t="str">
        <f>IF(E120&gt;0,+VLOOKUP($E120,'CODE GENERATOR'!$D:$AC,19,FALSE),0)</f>
        <v>2402_S01_34055</v>
      </c>
      <c r="Y120" s="101" t="str">
        <f>IF(E120&gt;0,+VLOOKUP($E120,'CODE GENERATOR'!$D:$AC,20,FALSE),0)</f>
        <v>2402_S01_34058</v>
      </c>
      <c r="Z120" s="101" t="str">
        <f>IF(E120&gt;0,+VLOOKUP($E120,'CODE GENERATOR'!$D:$AC,21,FALSE),0)</f>
        <v>2402_S01_34061</v>
      </c>
      <c r="AA120" s="101" t="str">
        <f>IF(E120&gt;0,+VLOOKUP($E120,'CODE GENERATOR'!$D:$AC,22,FALSE),0)</f>
        <v/>
      </c>
      <c r="AB120" s="101" t="str">
        <f>IF(E120&gt;0,+VLOOKUP($E120,'CODE GENERATOR'!$D:$AC,23,FALSE),0)</f>
        <v/>
      </c>
      <c r="AC120" s="101" t="str">
        <f>IF(E120&gt;0,+VLOOKUP($E120,'CODE GENERATOR'!$D:$AC,24,FALSE),0)</f>
        <v/>
      </c>
      <c r="AD120" s="101" t="str">
        <f>IF(E120&gt;0,+VLOOKUP($E120,'CODE GENERATOR'!$D:$AC,25,FALSE),0)</f>
        <v/>
      </c>
      <c r="AE120" s="101" t="str">
        <f>IF(E120&gt;0,+VLOOKUP($E120,'CODE GENERATOR'!$D:$AC,26,FALSE),0)</f>
        <v/>
      </c>
      <c r="AF120" s="149" t="str">
        <f>IF($C120&gt;0,$C120&amp;" "&amp;$P120&amp;" "&amp;+VLOOKUP($C120,'STYLE NAMES'!$B:$AC,10,FALSE),"""")</f>
        <v>RAIN-X BLACK/GOLD RAINPROOF EXERCISE SHEET</v>
      </c>
      <c r="AG120" s="101" t="str">
        <f>"Enjoy our "&amp;(AF120)&amp;"; "&amp;IF(C120&gt;0,+VLOOKUP($C120,'STYLE NAMES'!$B:$AC,11,FALSE),"")</f>
        <v xml:space="preserve">Enjoy our RAIN-X 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20" s="101" t="str">
        <f>IF(C120&gt;0,+VLOOKUP($C120,'STYLE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20" s="101" t="str">
        <f>IF(C120&gt;0,+VLOOKUP($C120,'STYLE NAMES'!$B:$AC,13,FALSE),"")</f>
        <v>Machine wash 40 C
Do not iron
Do not bleach</v>
      </c>
      <c r="AJ120" s="149" t="str">
        <f>IF($C120&gt;0,$C120&amp;" "&amp;$P120&amp;" "&amp;+VLOOKUP($C120,'STYLE NAMES'!$B:$AC,14,FALSE),"""")</f>
        <v>RAIN-X BLACK/GOLD YAĞMUR GEÇİRMEZ ÇALIŞMA BLANKETİ</v>
      </c>
      <c r="AK120" s="149" t="str">
        <f>"Cavalier SanMarco tarafından tasarlanan "&amp;(AJ120)&amp;"; "&amp;IF(C120&gt;0,+VLOOKUP($C120,'STYLE NAMES'!$B:$AC,15,FALSE),"")</f>
        <v>Cavalier SanMarco tarafından tasarlanan RAIN-X 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20" s="149" t="str">
        <f>IF(C120&gt;0,+VLOOKUP($C120,'STYLE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20" s="149" t="str">
        <f>IF(C120&gt;0,+VLOOKUP($C120,'STYLE NAMES'!$B:$AC,17,FALSE),"")</f>
        <v>40 C Makine yıkama
Ütülemeyin
Çamaşır suyu kullanmayın</v>
      </c>
      <c r="AN120" s="149" t="str">
        <f>IF($C120&gt;0,$C120&amp;" "&amp;$P120&amp;" "&amp;+VLOOKUP($C120,'STYLE NAMES'!$B:$AC,18,FALSE),"""")</f>
        <v>RAIN-X BLACK/GOLD COPERTA DI PILE DA PASSEGGIO ANTIPIOGGIA</v>
      </c>
      <c r="AO120" s="101" t="str">
        <f>"Disegnato da Cavalier SanMarco "&amp;(AN120)&amp;"; "&amp;IF(C120&gt;0,+VLOOKUP($C120,'STYLE NAMES'!$B:$AC,19,FALSE),"")</f>
        <v>Disegnato da Cavalier SanMarco RAIN-X 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20" s="101" t="str">
        <f>IF(C120&gt;0,+VLOOKUP($C120,'STYLE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20" s="101" t="str">
        <f>IF(C120&gt;0,+VLOOKUP($C120,'STYLE NAMES'!$B:$AC,21,FALSE),"")</f>
        <v>Lavare in lavatrice a 40°C Non stirare Non candeggire</v>
      </c>
      <c r="AR120" s="101">
        <f>IF(D120&gt;0,+VLOOKUP($C120,'STYLE NAMES'!$B:$AC,22,FALSE),"")</f>
        <v>0</v>
      </c>
      <c r="AS120" s="101">
        <f>IF(E120&gt;0,+VLOOKUP($C120,'STYLE NAMES'!$B:$AC,23,FALSE),"")</f>
        <v>0</v>
      </c>
      <c r="AT120" s="101">
        <f>IF(F120&gt;0,+VLOOKUP($C120,'STYLE NAMES'!$B:$AC,24,FALSE),"")</f>
        <v>0</v>
      </c>
      <c r="AU120" s="101">
        <f>IF(G120&gt;0,+VLOOKUP($C120,'STYLE NAMES'!$B:$AC,25,FALSE),"")</f>
        <v>0</v>
      </c>
      <c r="AV120" s="101">
        <f>+VLOOKUP($S120,'CODE GENERATOR'!$P:$AM,15,FALSE)</f>
        <v>0</v>
      </c>
      <c r="AW120" s="101">
        <f>+VLOOKUP($S120,'CODE GENERATOR'!$P:$AM,16,FALSE)</f>
        <v>0</v>
      </c>
      <c r="AX120" s="101">
        <f>+VLOOKUP($S120,'CODE GENERATOR'!$P:$AM,17,FALSE)</f>
        <v>0</v>
      </c>
      <c r="AY120" s="101">
        <f>+VLOOKUP($S120,'CODE GENERATOR'!$P:$AM,18,FALSE)</f>
        <v>0</v>
      </c>
      <c r="AZ120" s="101">
        <f>+VLOOKUP($S120,'CODE GENERATOR'!$P:$AM,19,FALSE)</f>
        <v>0</v>
      </c>
      <c r="BA120" s="101">
        <f>+VLOOKUP($S120,'CODE GENERATOR'!$P:$AM,20,FALSE)</f>
        <v>0</v>
      </c>
      <c r="BB120" s="101">
        <f>+VLOOKUP($S120,'CODE GENERATOR'!$P:$AM,21,FALSE)</f>
        <v>0</v>
      </c>
      <c r="BC120" s="101">
        <f>+VLOOKUP($S120,'CODE GENERATOR'!$P:$AM,22,FALSE)</f>
        <v>0</v>
      </c>
      <c r="BD120" s="101">
        <f>+VLOOKUP($S120,'CODE GENERATOR'!$P:$AM,23,FALSE)</f>
        <v>0</v>
      </c>
      <c r="BE120" s="101">
        <f>+VLOOKUP($S120,'CODE GENERATOR'!$P:$AM,24,FALSE)</f>
        <v>0</v>
      </c>
      <c r="BF120" s="101">
        <f>IF(C120&gt;0,+VLOOKUP(G120,'CATEGORY ID'!$A$1:$L$118,3,FALSE),"")</f>
        <v>5</v>
      </c>
      <c r="BG120" s="101">
        <f>IF(C120&gt;0,+VLOOKUP(H120,'CATEGORY ID'!$D$1:$L$118,3,FALSE),"")</f>
        <v>5</v>
      </c>
      <c r="BH120" s="101">
        <f>IF(C120&gt;0,+VLOOKUP((+H120&amp;I120),'CATEGORY ID'!$H$1:$I$121,2,FALSE),"")</f>
        <v>59</v>
      </c>
      <c r="BJ120" s="101">
        <f>IF(C120&gt;0,IF(COUNTIF('CATEGORY ID'!$K$1:$K$121,+H120&amp;K120) &gt; 0, +VLOOKUP(+H120&amp;K120,'CATEGORY ID'!$K$1:$L$121,2,FALSE),""),"")</f>
        <v>62</v>
      </c>
      <c r="BK120" s="101" t="str">
        <f>IF(C120&gt;0,IF(COUNTIF('CATEGORY ID'!$K$124:$K$165, +VLOOKUP(C120,'STYLE NAMES'!$B:$AE,30,FALSE)) &gt; 0, +VLOOKUP(VLOOKUP(C120,'STYLE NAMES'!$B:$AE,30,FALSE),'CATEGORY ID'!K:M,2,FALSE),""),"")</f>
        <v/>
      </c>
      <c r="BR120" s="101" t="str" cm="1">
        <f t="array" ref="BR120">IF(C120&gt;0,_xlfn.TEXTJOIN(";", TRUE,_xlfn.UNIQUE(_xlfn._xlws.FILTER(BF120:BQ120,(BF120:BQ120&gt;0)),TRUE,FALSE)),"")&amp;";"&amp;BS120</f>
        <v>5;59;62;</v>
      </c>
      <c r="BU120" s="106">
        <f>IF(C120&gt;0,+VLOOKUP($C120,'STYLE NAMES'!$B:$AC,26,FALSE),"")</f>
        <v>99.9</v>
      </c>
      <c r="BV120" s="106">
        <f>IF(C120&gt;0,+VLOOKUP($C120,'STYLE NAMES'!$B:$AC,27,FALSE),"")</f>
        <v>5490</v>
      </c>
      <c r="BW120" s="106">
        <f>IF(C120&gt;0,+VLOOKUP($C120,'STYLE NAMES'!$B:$AC,28,FALSE),"")</f>
        <v>114.88499999999999</v>
      </c>
      <c r="BY120"/>
      <c r="BZ120" s="101">
        <v>99</v>
      </c>
      <c r="CA120" s="137">
        <f t="shared" si="7"/>
        <v>1</v>
      </c>
      <c r="CB120" s="137">
        <f>+VLOOKUP(C120,'[2]STYLES &amp; MODELS MATRIX'!$A:$G,7,FALSE)</f>
        <v>0</v>
      </c>
      <c r="CC120" s="137" t="str">
        <f>+VLOOKUP(C120,'[1]STYLES &amp; SIZE CHARTS'!$A:$H,8,FALSE)</f>
        <v>HP-RUGS1</v>
      </c>
      <c r="CD120" s="137"/>
      <c r="CE120" s="205"/>
      <c r="CF120" s="141"/>
    </row>
    <row r="121" spans="1:84" s="101" customFormat="1" ht="12" customHeight="1" x14ac:dyDescent="0.2">
      <c r="A121" s="102">
        <f t="shared" si="5"/>
        <v>8683711001799</v>
      </c>
      <c r="B121" s="101" t="s">
        <v>2281</v>
      </c>
      <c r="C121" s="101" t="s">
        <v>569</v>
      </c>
      <c r="D121" s="101" t="s">
        <v>570</v>
      </c>
      <c r="E121" s="203" t="s">
        <v>2285</v>
      </c>
      <c r="F121" s="101" t="s">
        <v>2248</v>
      </c>
      <c r="G121" s="101" t="str">
        <f>IF(C121&gt;0,+VLOOKUP($C121,'STYLE NAMES'!$B:$AC,4,FALSE),"")</f>
        <v>HORSE</v>
      </c>
      <c r="H121" s="101" t="str">
        <f>IF(C121&gt;0,+VLOOKUP($C121,'STYLE NAMES'!$B:$AC,5,FALSE),"")</f>
        <v>HORSE</v>
      </c>
      <c r="I121" s="101" t="str">
        <f>IF(C121&gt;0,+VLOOKUP($C121,'STYLE NAMES'!$B:$AC,6,FALSE),"")</f>
        <v>RUGS</v>
      </c>
      <c r="J121" s="101" t="str">
        <f>IF(C121&gt;0,+VLOOKUP($C121,'STYLE NAMES'!$B:$AC,7,FALSE),"")</f>
        <v>FULL</v>
      </c>
      <c r="K121" s="101" t="str">
        <f>IF(C121&gt;0,+VLOOKUP($C121,'STYLE NAMES'!$B:$AC,8,FALSE),"")</f>
        <v>RAINPROOF EXERCISE SHEETS</v>
      </c>
      <c r="L121" s="101" t="str">
        <f>IF(E121&gt;0,+VLOOKUP($E121,'CODE GENERATOR'!$D:$T,3,FALSE),"")</f>
        <v>W</v>
      </c>
      <c r="M121" s="101" t="str">
        <f>IF(E121&gt;0,+VLOOKUP($E121,'CODE GENERATOR'!$D:$T,4,FALSE),"")</f>
        <v>RAINPROOF NYLON</v>
      </c>
      <c r="N121" s="101" t="str">
        <f>IF(E121&gt;0,+VLOOKUP($E121,'CODE GENERATOR'!$D:$T,6,FALSE),"")</f>
        <v>BLACK</v>
      </c>
      <c r="O121" s="101" t="str">
        <f>IF(E121&gt;0,+VLOOKUP($E121,'CODE GENERATOR'!$D:$T,7,FALSE),"")</f>
        <v>GOLD</v>
      </c>
      <c r="P121" s="101" t="str">
        <f t="shared" si="6"/>
        <v>BLACK/GOLD</v>
      </c>
      <c r="Q121" s="104" t="str">
        <f>IF(E121&gt;0,+VLOOKUP($E121,'CODE GENERATOR'!$D:$T,11,FALSE),"")</f>
        <v>H.RUGFL_RXS0008</v>
      </c>
      <c r="R121" s="104" t="str">
        <f>IF(E121&gt;0,+VLOOKUP($E121,'CODE GENERATOR'!$D:$T,12,FALSE),"")</f>
        <v>RPN0005BLKGLD</v>
      </c>
      <c r="S121" s="104" t="str">
        <f>IF(E121&gt;0,+VLOOKUP($E121,'CODE GENERATOR'!$D:$T,13,FALSE),"")</f>
        <v>H.RUGFL_RXS0008_RPN0005BLKGLD</v>
      </c>
      <c r="T121" s="104" t="str">
        <f t="shared" si="4"/>
        <v>H.RUGFL_RXS0008_RPN0005BLKGLD_L</v>
      </c>
      <c r="U121" s="105">
        <v>8683711001799</v>
      </c>
      <c r="V121" s="107" t="str" cm="1">
        <f t="array" ref="V121">_xlfn.TEXTJOIN(";", TRUE, _xlfn.UNIQUE(_xlfn._xlws.FILTER(P$3:P$10029, C$3:C$10029=C121)))</f>
        <v>BLUE-BLACK/GOLD;BORDEAUX/BLACK;BEIGE/BLACK;BLACK/GOLD</v>
      </c>
      <c r="W121" s="107" t="str" cm="1">
        <f t="array" ref="W121">_xlfn.TEXTJOIN(";", TRUE, _xlfn.UNIQUE(_xlfn._xlws.FILTER(F$3:F$10029, C$3:C$10029=C121)))</f>
        <v>S;M;L;XL</v>
      </c>
      <c r="X121" s="101" t="str">
        <f>IF(E121&gt;0,+VLOOKUP($E121,'CODE GENERATOR'!$D:$AC,19,FALSE),0)</f>
        <v>2402_S01_34055</v>
      </c>
      <c r="Y121" s="101" t="str">
        <f>IF(E121&gt;0,+VLOOKUP($E121,'CODE GENERATOR'!$D:$AC,20,FALSE),0)</f>
        <v>2402_S01_34058</v>
      </c>
      <c r="Z121" s="101" t="str">
        <f>IF(E121&gt;0,+VLOOKUP($E121,'CODE GENERATOR'!$D:$AC,21,FALSE),0)</f>
        <v>2402_S01_34061</v>
      </c>
      <c r="AA121" s="101" t="str">
        <f>IF(E121&gt;0,+VLOOKUP($E121,'CODE GENERATOR'!$D:$AC,22,FALSE),0)</f>
        <v/>
      </c>
      <c r="AB121" s="101" t="str">
        <f>IF(E121&gt;0,+VLOOKUP($E121,'CODE GENERATOR'!$D:$AC,23,FALSE),0)</f>
        <v/>
      </c>
      <c r="AC121" s="101" t="str">
        <f>IF(E121&gt;0,+VLOOKUP($E121,'CODE GENERATOR'!$D:$AC,24,FALSE),0)</f>
        <v/>
      </c>
      <c r="AD121" s="101" t="str">
        <f>IF(E121&gt;0,+VLOOKUP($E121,'CODE GENERATOR'!$D:$AC,25,FALSE),0)</f>
        <v/>
      </c>
      <c r="AE121" s="101" t="str">
        <f>IF(E121&gt;0,+VLOOKUP($E121,'CODE GENERATOR'!$D:$AC,26,FALSE),0)</f>
        <v/>
      </c>
      <c r="AF121" s="149" t="str">
        <f>IF($C121&gt;0,$C121&amp;" "&amp;$P121&amp;" "&amp;+VLOOKUP($C121,'STYLE NAMES'!$B:$AC,10,FALSE),"""")</f>
        <v>RAIN-X BLACK/GOLD RAINPROOF EXERCISE SHEET</v>
      </c>
      <c r="AG121" s="101" t="str">
        <f>"Enjoy our "&amp;(AF121)&amp;"; "&amp;IF(C121&gt;0,+VLOOKUP($C121,'STYLE NAMES'!$B:$AC,11,FALSE),"")</f>
        <v xml:space="preserve">Enjoy our RAIN-X 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21" s="101" t="str">
        <f>IF(C121&gt;0,+VLOOKUP($C121,'STYLE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21" s="101" t="str">
        <f>IF(C121&gt;0,+VLOOKUP($C121,'STYLE NAMES'!$B:$AC,13,FALSE),"")</f>
        <v>Machine wash 40 C
Do not iron
Do not bleach</v>
      </c>
      <c r="AJ121" s="149" t="str">
        <f>IF($C121&gt;0,$C121&amp;" "&amp;$P121&amp;" "&amp;+VLOOKUP($C121,'STYLE NAMES'!$B:$AC,14,FALSE),"""")</f>
        <v>RAIN-X BLACK/GOLD YAĞMUR GEÇİRMEZ ÇALIŞMA BLANKETİ</v>
      </c>
      <c r="AK121" s="149" t="str">
        <f>"Cavalier SanMarco tarafından tasarlanan "&amp;(AJ121)&amp;"; "&amp;IF(C121&gt;0,+VLOOKUP($C121,'STYLE NAMES'!$B:$AC,15,FALSE),"")</f>
        <v>Cavalier SanMarco tarafından tasarlanan RAIN-X 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21" s="149" t="str">
        <f>IF(C121&gt;0,+VLOOKUP($C121,'STYLE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21" s="149" t="str">
        <f>IF(C121&gt;0,+VLOOKUP($C121,'STYLE NAMES'!$B:$AC,17,FALSE),"")</f>
        <v>40 C Makine yıkama
Ütülemeyin
Çamaşır suyu kullanmayın</v>
      </c>
      <c r="AN121" s="149" t="str">
        <f>IF($C121&gt;0,$C121&amp;" "&amp;$P121&amp;" "&amp;+VLOOKUP($C121,'STYLE NAMES'!$B:$AC,18,FALSE),"""")</f>
        <v>RAIN-X BLACK/GOLD COPERTA DI PILE DA PASSEGGIO ANTIPIOGGIA</v>
      </c>
      <c r="AO121" s="101" t="str">
        <f>"Disegnato da Cavalier SanMarco "&amp;(AN121)&amp;"; "&amp;IF(C121&gt;0,+VLOOKUP($C121,'STYLE NAMES'!$B:$AC,19,FALSE),"")</f>
        <v>Disegnato da Cavalier SanMarco RAIN-X 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21" s="101" t="str">
        <f>IF(C121&gt;0,+VLOOKUP($C121,'STYLE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21" s="101" t="str">
        <f>IF(C121&gt;0,+VLOOKUP($C121,'STYLE NAMES'!$B:$AC,21,FALSE),"")</f>
        <v>Lavare in lavatrice a 40°C Non stirare Non candeggire</v>
      </c>
      <c r="AR121" s="101">
        <f>IF(D121&gt;0,+VLOOKUP($C121,'STYLE NAMES'!$B:$AC,22,FALSE),"")</f>
        <v>0</v>
      </c>
      <c r="AS121" s="101">
        <f>IF(E121&gt;0,+VLOOKUP($C121,'STYLE NAMES'!$B:$AC,23,FALSE),"")</f>
        <v>0</v>
      </c>
      <c r="AT121" s="101">
        <f>IF(F121&gt;0,+VLOOKUP($C121,'STYLE NAMES'!$B:$AC,24,FALSE),"")</f>
        <v>0</v>
      </c>
      <c r="AU121" s="101">
        <f>IF(G121&gt;0,+VLOOKUP($C121,'STYLE NAMES'!$B:$AC,25,FALSE),"")</f>
        <v>0</v>
      </c>
      <c r="AV121" s="101">
        <f>+VLOOKUP($S121,'CODE GENERATOR'!$P:$AM,15,FALSE)</f>
        <v>0</v>
      </c>
      <c r="AW121" s="101">
        <f>+VLOOKUP($S121,'CODE GENERATOR'!$P:$AM,16,FALSE)</f>
        <v>0</v>
      </c>
      <c r="AX121" s="101">
        <f>+VLOOKUP($S121,'CODE GENERATOR'!$P:$AM,17,FALSE)</f>
        <v>0</v>
      </c>
      <c r="AY121" s="101">
        <f>+VLOOKUP($S121,'CODE GENERATOR'!$P:$AM,18,FALSE)</f>
        <v>0</v>
      </c>
      <c r="AZ121" s="101">
        <f>+VLOOKUP($S121,'CODE GENERATOR'!$P:$AM,19,FALSE)</f>
        <v>0</v>
      </c>
      <c r="BA121" s="101">
        <f>+VLOOKUP($S121,'CODE GENERATOR'!$P:$AM,20,FALSE)</f>
        <v>0</v>
      </c>
      <c r="BB121" s="101">
        <f>+VLOOKUP($S121,'CODE GENERATOR'!$P:$AM,21,FALSE)</f>
        <v>0</v>
      </c>
      <c r="BC121" s="101">
        <f>+VLOOKUP($S121,'CODE GENERATOR'!$P:$AM,22,FALSE)</f>
        <v>0</v>
      </c>
      <c r="BD121" s="101">
        <f>+VLOOKUP($S121,'CODE GENERATOR'!$P:$AM,23,FALSE)</f>
        <v>0</v>
      </c>
      <c r="BE121" s="101">
        <f>+VLOOKUP($S121,'CODE GENERATOR'!$P:$AM,24,FALSE)</f>
        <v>0</v>
      </c>
      <c r="BF121" s="101">
        <f>IF(C121&gt;0,+VLOOKUP(G121,'CATEGORY ID'!$A$1:$L$118,3,FALSE),"")</f>
        <v>5</v>
      </c>
      <c r="BG121" s="101">
        <f>IF(C121&gt;0,+VLOOKUP(H121,'CATEGORY ID'!$D$1:$L$118,3,FALSE),"")</f>
        <v>5</v>
      </c>
      <c r="BH121" s="101">
        <f>IF(C121&gt;0,+VLOOKUP((+H121&amp;I121),'CATEGORY ID'!$H$1:$I$121,2,FALSE),"")</f>
        <v>59</v>
      </c>
      <c r="BJ121" s="101">
        <f>IF(C121&gt;0,IF(COUNTIF('CATEGORY ID'!$K$1:$K$121,+H121&amp;K121) &gt; 0, +VLOOKUP(+H121&amp;K121,'CATEGORY ID'!$K$1:$L$121,2,FALSE),""),"")</f>
        <v>62</v>
      </c>
      <c r="BK121" s="101" t="str">
        <f>IF(C121&gt;0,IF(COUNTIF('CATEGORY ID'!$K$124:$K$165, +VLOOKUP(C121,'STYLE NAMES'!$B:$AE,30,FALSE)) &gt; 0, +VLOOKUP(VLOOKUP(C121,'STYLE NAMES'!$B:$AE,30,FALSE),'CATEGORY ID'!K:M,2,FALSE),""),"")</f>
        <v/>
      </c>
      <c r="BR121" s="101" t="str" cm="1">
        <f t="array" ref="BR121">IF(C121&gt;0,_xlfn.TEXTJOIN(";", TRUE,_xlfn.UNIQUE(_xlfn._xlws.FILTER(BF121:BQ121,(BF121:BQ121&gt;0)),TRUE,FALSE)),"")&amp;";"&amp;BS121</f>
        <v>5;59;62;</v>
      </c>
      <c r="BU121" s="106">
        <f>IF(C121&gt;0,+VLOOKUP($C121,'STYLE NAMES'!$B:$AC,26,FALSE),"")</f>
        <v>99.9</v>
      </c>
      <c r="BV121" s="106">
        <f>IF(C121&gt;0,+VLOOKUP($C121,'STYLE NAMES'!$B:$AC,27,FALSE),"")</f>
        <v>5490</v>
      </c>
      <c r="BW121" s="106">
        <f>IF(C121&gt;0,+VLOOKUP($C121,'STYLE NAMES'!$B:$AC,28,FALSE),"")</f>
        <v>114.88499999999999</v>
      </c>
      <c r="BY121"/>
      <c r="BZ121" s="101">
        <v>99</v>
      </c>
      <c r="CA121" s="137">
        <f t="shared" si="7"/>
        <v>1</v>
      </c>
      <c r="CB121" s="137">
        <f>+VLOOKUP(C121,'[2]STYLES &amp; MODELS MATRIX'!$A:$G,7,FALSE)</f>
        <v>0</v>
      </c>
      <c r="CC121" s="137" t="str">
        <f>+VLOOKUP(C121,'[1]STYLES &amp; SIZE CHARTS'!$A:$H,8,FALSE)</f>
        <v>HP-RUGS1</v>
      </c>
      <c r="CD121" s="137"/>
      <c r="CE121" s="205"/>
      <c r="CF121" s="141"/>
    </row>
    <row r="122" spans="1:84" s="101" customFormat="1" ht="12" customHeight="1" x14ac:dyDescent="0.2">
      <c r="A122" s="102">
        <f t="shared" si="5"/>
        <v>8683711001805</v>
      </c>
      <c r="B122" s="101" t="s">
        <v>2281</v>
      </c>
      <c r="C122" s="101" t="s">
        <v>569</v>
      </c>
      <c r="D122" s="101" t="s">
        <v>570</v>
      </c>
      <c r="E122" s="203" t="s">
        <v>2285</v>
      </c>
      <c r="F122" s="101" t="s">
        <v>2249</v>
      </c>
      <c r="G122" s="101" t="str">
        <f>IF(C122&gt;0,+VLOOKUP($C122,'STYLE NAMES'!$B:$AC,4,FALSE),"")</f>
        <v>HORSE</v>
      </c>
      <c r="H122" s="101" t="str">
        <f>IF(C122&gt;0,+VLOOKUP($C122,'STYLE NAMES'!$B:$AC,5,FALSE),"")</f>
        <v>HORSE</v>
      </c>
      <c r="I122" s="101" t="str">
        <f>IF(C122&gt;0,+VLOOKUP($C122,'STYLE NAMES'!$B:$AC,6,FALSE),"")</f>
        <v>RUGS</v>
      </c>
      <c r="J122" s="101" t="str">
        <f>IF(C122&gt;0,+VLOOKUP($C122,'STYLE NAMES'!$B:$AC,7,FALSE),"")</f>
        <v>FULL</v>
      </c>
      <c r="K122" s="101" t="str">
        <f>IF(C122&gt;0,+VLOOKUP($C122,'STYLE NAMES'!$B:$AC,8,FALSE),"")</f>
        <v>RAINPROOF EXERCISE SHEETS</v>
      </c>
      <c r="L122" s="101" t="str">
        <f>IF(E122&gt;0,+VLOOKUP($E122,'CODE GENERATOR'!$D:$T,3,FALSE),"")</f>
        <v>W</v>
      </c>
      <c r="M122" s="101" t="str">
        <f>IF(E122&gt;0,+VLOOKUP($E122,'CODE GENERATOR'!$D:$T,4,FALSE),"")</f>
        <v>RAINPROOF NYLON</v>
      </c>
      <c r="N122" s="101" t="str">
        <f>IF(E122&gt;0,+VLOOKUP($E122,'CODE GENERATOR'!$D:$T,6,FALSE),"")</f>
        <v>BLACK</v>
      </c>
      <c r="O122" s="101" t="str">
        <f>IF(E122&gt;0,+VLOOKUP($E122,'CODE GENERATOR'!$D:$T,7,FALSE),"")</f>
        <v>GOLD</v>
      </c>
      <c r="P122" s="101" t="str">
        <f t="shared" si="6"/>
        <v>BLACK/GOLD</v>
      </c>
      <c r="Q122" s="104" t="str">
        <f>IF(E122&gt;0,+VLOOKUP($E122,'CODE GENERATOR'!$D:$T,11,FALSE),"")</f>
        <v>H.RUGFL_RXS0008</v>
      </c>
      <c r="R122" s="104" t="str">
        <f>IF(E122&gt;0,+VLOOKUP($E122,'CODE GENERATOR'!$D:$T,12,FALSE),"")</f>
        <v>RPN0005BLKGLD</v>
      </c>
      <c r="S122" s="104" t="str">
        <f>IF(E122&gt;0,+VLOOKUP($E122,'CODE GENERATOR'!$D:$T,13,FALSE),"")</f>
        <v>H.RUGFL_RXS0008_RPN0005BLKGLD</v>
      </c>
      <c r="T122" s="104" t="str">
        <f t="shared" si="4"/>
        <v>H.RUGFL_RXS0008_RPN0005BLKGLD_XL</v>
      </c>
      <c r="U122" s="105">
        <v>8683711001805</v>
      </c>
      <c r="V122" s="107" t="str" cm="1">
        <f t="array" ref="V122">_xlfn.TEXTJOIN(";", TRUE, _xlfn.UNIQUE(_xlfn._xlws.FILTER(P$3:P$10029, C$3:C$10029=C122)))</f>
        <v>BLUE-BLACK/GOLD;BORDEAUX/BLACK;BEIGE/BLACK;BLACK/GOLD</v>
      </c>
      <c r="W122" s="107" t="str" cm="1">
        <f t="array" ref="W122">_xlfn.TEXTJOIN(";", TRUE, _xlfn.UNIQUE(_xlfn._xlws.FILTER(F$3:F$10029, C$3:C$10029=C122)))</f>
        <v>S;M;L;XL</v>
      </c>
      <c r="X122" s="101" t="str">
        <f>IF(E122&gt;0,+VLOOKUP($E122,'CODE GENERATOR'!$D:$AC,19,FALSE),0)</f>
        <v>2402_S01_34055</v>
      </c>
      <c r="Y122" s="101" t="str">
        <f>IF(E122&gt;0,+VLOOKUP($E122,'CODE GENERATOR'!$D:$AC,20,FALSE),0)</f>
        <v>2402_S01_34058</v>
      </c>
      <c r="Z122" s="101" t="str">
        <f>IF(E122&gt;0,+VLOOKUP($E122,'CODE GENERATOR'!$D:$AC,21,FALSE),0)</f>
        <v>2402_S01_34061</v>
      </c>
      <c r="AA122" s="101" t="str">
        <f>IF(E122&gt;0,+VLOOKUP($E122,'CODE GENERATOR'!$D:$AC,22,FALSE),0)</f>
        <v/>
      </c>
      <c r="AB122" s="101" t="str">
        <f>IF(E122&gt;0,+VLOOKUP($E122,'CODE GENERATOR'!$D:$AC,23,FALSE),0)</f>
        <v/>
      </c>
      <c r="AC122" s="101" t="str">
        <f>IF(E122&gt;0,+VLOOKUP($E122,'CODE GENERATOR'!$D:$AC,24,FALSE),0)</f>
        <v/>
      </c>
      <c r="AD122" s="101" t="str">
        <f>IF(E122&gt;0,+VLOOKUP($E122,'CODE GENERATOR'!$D:$AC,25,FALSE),0)</f>
        <v/>
      </c>
      <c r="AE122" s="101" t="str">
        <f>IF(E122&gt;0,+VLOOKUP($E122,'CODE GENERATOR'!$D:$AC,26,FALSE),0)</f>
        <v/>
      </c>
      <c r="AF122" s="149" t="str">
        <f>IF($C122&gt;0,$C122&amp;" "&amp;$P122&amp;" "&amp;+VLOOKUP($C122,'STYLE NAMES'!$B:$AC,10,FALSE),"""")</f>
        <v>RAIN-X BLACK/GOLD RAINPROOF EXERCISE SHEET</v>
      </c>
      <c r="AG122" s="101" t="str">
        <f>"Enjoy our "&amp;(AF122)&amp;"; "&amp;IF(C122&gt;0,+VLOOKUP($C122,'STYLE NAMES'!$B:$AC,11,FALSE),"")</f>
        <v xml:space="preserve">Enjoy our RAIN-X BLACK/GOLD RAINPROOF EXERCISE SHEET;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122" s="101" t="str">
        <f>IF(C122&gt;0,+VLOOKUP($C122,'STYLE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122" s="101" t="str">
        <f>IF(C122&gt;0,+VLOOKUP($C122,'STYLE NAMES'!$B:$AC,13,FALSE),"")</f>
        <v>Machine wash 40 C
Do not iron
Do not bleach</v>
      </c>
      <c r="AJ122" s="149" t="str">
        <f>IF($C122&gt;0,$C122&amp;" "&amp;$P122&amp;" "&amp;+VLOOKUP($C122,'STYLE NAMES'!$B:$AC,14,FALSE),"""")</f>
        <v>RAIN-X BLACK/GOLD YAĞMUR GEÇİRMEZ ÇALIŞMA BLANKETİ</v>
      </c>
      <c r="AK122" s="149" t="str">
        <f>"Cavalier SanMarco tarafından tasarlanan "&amp;(AJ122)&amp;"; "&amp;IF(C122&gt;0,+VLOOKUP($C122,'STYLE NAMES'!$B:$AC,15,FALSE),"")</f>
        <v>Cavalier SanMarco tarafından tasarlanan RAIN-X BLACK/GOLD YAĞMUR GEÇİRMEZ ÇALIŞMA BLANKETİ; Şiddetli yağmur, kar veya çok soğuk havalar için Yağmur Geçirmez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122" s="149" t="str">
        <f>IF(C122&gt;0,+VLOOKUP($C122,'STYLE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122" s="149" t="str">
        <f>IF(C122&gt;0,+VLOOKUP($C122,'STYLE NAMES'!$B:$AC,17,FALSE),"")</f>
        <v>40 C Makine yıkama
Ütülemeyin
Çamaşır suyu kullanmayın</v>
      </c>
      <c r="AN122" s="149" t="str">
        <f>IF($C122&gt;0,$C122&amp;" "&amp;$P122&amp;" "&amp;+VLOOKUP($C122,'STYLE NAMES'!$B:$AC,18,FALSE),"""")</f>
        <v>RAIN-X BLACK/GOLD COPERTA DI PILE DA PASSEGGIO ANTIPIOGGIA</v>
      </c>
      <c r="AO122" s="101" t="str">
        <f>"Disegnato da Cavalier SanMarco "&amp;(AN122)&amp;"; "&amp;IF(C122&gt;0,+VLOOKUP($C122,'STYLE NAMES'!$B:$AC,19,FALSE),"")</f>
        <v>Disegnato da Cavalier SanMarco RAIN-X BLACK/GOLD COPERTA DI PILE DA PASSEGGIO ANTIPIOGGIA; Coperta da esercizio impermeabile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122" s="101" t="str">
        <f>IF(C122&gt;0,+VLOOKUP($C122,'STYLE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122" s="101" t="str">
        <f>IF(C122&gt;0,+VLOOKUP($C122,'STYLE NAMES'!$B:$AC,21,FALSE),"")</f>
        <v>Lavare in lavatrice a 40°C Non stirare Non candeggire</v>
      </c>
      <c r="AR122" s="101">
        <f>IF(D122&gt;0,+VLOOKUP($C122,'STYLE NAMES'!$B:$AC,22,FALSE),"")</f>
        <v>0</v>
      </c>
      <c r="AS122" s="101">
        <f>IF(E122&gt;0,+VLOOKUP($C122,'STYLE NAMES'!$B:$AC,23,FALSE),"")</f>
        <v>0</v>
      </c>
      <c r="AT122" s="101">
        <f>IF(F122&gt;0,+VLOOKUP($C122,'STYLE NAMES'!$B:$AC,24,FALSE),"")</f>
        <v>0</v>
      </c>
      <c r="AU122" s="101">
        <f>IF(G122&gt;0,+VLOOKUP($C122,'STYLE NAMES'!$B:$AC,25,FALSE),"")</f>
        <v>0</v>
      </c>
      <c r="AV122" s="101">
        <f>+VLOOKUP($S122,'CODE GENERATOR'!$P:$AM,15,FALSE)</f>
        <v>0</v>
      </c>
      <c r="AW122" s="101">
        <f>+VLOOKUP($S122,'CODE GENERATOR'!$P:$AM,16,FALSE)</f>
        <v>0</v>
      </c>
      <c r="AX122" s="101">
        <f>+VLOOKUP($S122,'CODE GENERATOR'!$P:$AM,17,FALSE)</f>
        <v>0</v>
      </c>
      <c r="AY122" s="101">
        <f>+VLOOKUP($S122,'CODE GENERATOR'!$P:$AM,18,FALSE)</f>
        <v>0</v>
      </c>
      <c r="AZ122" s="101">
        <f>+VLOOKUP($S122,'CODE GENERATOR'!$P:$AM,19,FALSE)</f>
        <v>0</v>
      </c>
      <c r="BA122" s="101">
        <f>+VLOOKUP($S122,'CODE GENERATOR'!$P:$AM,20,FALSE)</f>
        <v>0</v>
      </c>
      <c r="BB122" s="101">
        <f>+VLOOKUP($S122,'CODE GENERATOR'!$P:$AM,21,FALSE)</f>
        <v>0</v>
      </c>
      <c r="BC122" s="101">
        <f>+VLOOKUP($S122,'CODE GENERATOR'!$P:$AM,22,FALSE)</f>
        <v>0</v>
      </c>
      <c r="BD122" s="101">
        <f>+VLOOKUP($S122,'CODE GENERATOR'!$P:$AM,23,FALSE)</f>
        <v>0</v>
      </c>
      <c r="BE122" s="101">
        <f>+VLOOKUP($S122,'CODE GENERATOR'!$P:$AM,24,FALSE)</f>
        <v>0</v>
      </c>
      <c r="BF122" s="101">
        <f>IF(C122&gt;0,+VLOOKUP(G122,'CATEGORY ID'!$A$1:$L$118,3,FALSE),"")</f>
        <v>5</v>
      </c>
      <c r="BG122" s="101">
        <f>IF(C122&gt;0,+VLOOKUP(H122,'CATEGORY ID'!$D$1:$L$118,3,FALSE),"")</f>
        <v>5</v>
      </c>
      <c r="BH122" s="101">
        <f>IF(C122&gt;0,+VLOOKUP((+H122&amp;I122),'CATEGORY ID'!$H$1:$I$121,2,FALSE),"")</f>
        <v>59</v>
      </c>
      <c r="BJ122" s="101">
        <f>IF(C122&gt;0,IF(COUNTIF('CATEGORY ID'!$K$1:$K$121,+H122&amp;K122) &gt; 0, +VLOOKUP(+H122&amp;K122,'CATEGORY ID'!$K$1:$L$121,2,FALSE),""),"")</f>
        <v>62</v>
      </c>
      <c r="BK122" s="101" t="str">
        <f>IF(C122&gt;0,IF(COUNTIF('CATEGORY ID'!$K$124:$K$165, +VLOOKUP(C122,'STYLE NAMES'!$B:$AE,30,FALSE)) &gt; 0, +VLOOKUP(VLOOKUP(C122,'STYLE NAMES'!$B:$AE,30,FALSE),'CATEGORY ID'!K:M,2,FALSE),""),"")</f>
        <v/>
      </c>
      <c r="BR122" s="101" t="str" cm="1">
        <f t="array" ref="BR122">IF(C122&gt;0,_xlfn.TEXTJOIN(";", TRUE,_xlfn.UNIQUE(_xlfn._xlws.FILTER(BF122:BQ122,(BF122:BQ122&gt;0)),TRUE,FALSE)),"")&amp;";"&amp;BS122</f>
        <v>5;59;62;</v>
      </c>
      <c r="BU122" s="106">
        <f>IF(C122&gt;0,+VLOOKUP($C122,'STYLE NAMES'!$B:$AC,26,FALSE),"")</f>
        <v>99.9</v>
      </c>
      <c r="BV122" s="106">
        <f>IF(C122&gt;0,+VLOOKUP($C122,'STYLE NAMES'!$B:$AC,27,FALSE),"")</f>
        <v>5490</v>
      </c>
      <c r="BW122" s="106">
        <f>IF(C122&gt;0,+VLOOKUP($C122,'STYLE NAMES'!$B:$AC,28,FALSE),"")</f>
        <v>114.88499999999999</v>
      </c>
      <c r="BY122"/>
      <c r="BZ122" s="101">
        <v>99</v>
      </c>
      <c r="CA122" s="137">
        <f t="shared" si="7"/>
        <v>1</v>
      </c>
      <c r="CB122" s="137">
        <f>+VLOOKUP(C122,'[2]STYLES &amp; MODELS MATRIX'!$A:$G,7,FALSE)</f>
        <v>0</v>
      </c>
      <c r="CC122" s="137" t="str">
        <f>+VLOOKUP(C122,'[1]STYLES &amp; SIZE CHARTS'!$A:$H,8,FALSE)</f>
        <v>HP-RUGS1</v>
      </c>
      <c r="CD122" s="137"/>
      <c r="CE122" s="205"/>
      <c r="CF122" s="141"/>
    </row>
    <row r="123" spans="1:84" s="101" customFormat="1" ht="12" customHeight="1" x14ac:dyDescent="0.2">
      <c r="A123" s="102">
        <f t="shared" si="5"/>
        <v>8683711001812</v>
      </c>
      <c r="B123" s="101" t="s">
        <v>2286</v>
      </c>
      <c r="C123" s="101" t="s">
        <v>2125</v>
      </c>
      <c r="D123" s="101" t="s">
        <v>1963</v>
      </c>
      <c r="E123" s="203" t="s">
        <v>2287</v>
      </c>
      <c r="F123" s="101" t="s">
        <v>795</v>
      </c>
      <c r="G123" s="101" t="str">
        <f>IF(C123&gt;0,+VLOOKUP($C123,'STYLE NAMES'!$B:$AC,4,FALSE),"")</f>
        <v>HORSE</v>
      </c>
      <c r="H123" s="101" t="str">
        <f>IF(C123&gt;0,+VLOOKUP($C123,'STYLE NAMES'!$B:$AC,5,FALSE),"")</f>
        <v>HORSE</v>
      </c>
      <c r="I123" s="101" t="str">
        <f>IF(C123&gt;0,+VLOOKUP($C123,'STYLE NAMES'!$B:$AC,6,FALSE),"")</f>
        <v>SADDLE PADS</v>
      </c>
      <c r="J123" s="101" t="str">
        <f>IF(C123&gt;0,+VLOOKUP($C123,'STYLE NAMES'!$B:$AC,7,FALSE),"")</f>
        <v>FULL</v>
      </c>
      <c r="K123" s="101" t="str">
        <f>IF(C123&gt;0,+VLOOKUP($C123,'STYLE NAMES'!$B:$AC,8,FALSE),"")</f>
        <v>SADDLE PAD DIAMOND</v>
      </c>
      <c r="L123" s="101" t="str">
        <f>IF(E123&gt;0,+VLOOKUP($E123,'CODE GENERATOR'!$D:$T,3,FALSE),"")</f>
        <v>A</v>
      </c>
      <c r="M123" s="101" t="str">
        <f>IF(E123&gt;0,+VLOOKUP($E123,'CODE GENERATOR'!$D:$T,4,FALSE),"")</f>
        <v>TWILL</v>
      </c>
      <c r="N123" s="101" t="str">
        <f>IF(E123&gt;0,+VLOOKUP($E123,'CODE GENERATOR'!$D:$T,6,FALSE),"")</f>
        <v>BEIGE</v>
      </c>
      <c r="O123" s="101" t="str">
        <f>IF(E123&gt;0,+VLOOKUP($E123,'CODE GENERATOR'!$D:$T,7,FALSE),"")</f>
        <v>BROWN</v>
      </c>
      <c r="P123" s="101" t="str">
        <f t="shared" si="6"/>
        <v>BEIGE/BROWN</v>
      </c>
      <c r="Q123" s="104" t="str">
        <f>IF(E123&gt;0,+VLOOKUP($E123,'CODE GENERATOR'!$D:$T,11,FALSE),"")</f>
        <v>H.PADFL_SPD0009</v>
      </c>
      <c r="R123" s="104" t="str">
        <f>IF(E123&gt;0,+VLOOKUP($E123,'CODE GENERATOR'!$D:$T,12,FALSE),"")</f>
        <v>TWL0007BEGBRW</v>
      </c>
      <c r="S123" s="104" t="str">
        <f>IF(E123&gt;0,+VLOOKUP($E123,'CODE GENERATOR'!$D:$T,13,FALSE),"")</f>
        <v>H.PADFL_SPD0009_TWL0007BEGBRW</v>
      </c>
      <c r="T123" s="104" t="str">
        <f t="shared" si="4"/>
        <v>H.PADFL_SPD0009_TWL0007BEGBRW_FULL</v>
      </c>
      <c r="U123" s="105">
        <v>8683711001812</v>
      </c>
      <c r="V123" s="107" t="str" cm="1">
        <f t="array" ref="V123">_xlfn.TEXTJOIN(";", TRUE, _xlfn.UNIQUE(_xlfn._xlws.FILTER(P$3:P$10029, C$3:C$10029=C123)))</f>
        <v>BEIGE/BROWN;WHITE</v>
      </c>
      <c r="W123" s="107" t="str" cm="1">
        <f t="array" ref="W123">_xlfn.TEXTJOIN(";", TRUE, _xlfn.UNIQUE(_xlfn._xlws.FILTER(F$3:F$10029, C$3:C$10029=C123)))</f>
        <v>FULL</v>
      </c>
      <c r="X123" s="101" t="str">
        <f>IF(E123&gt;0,+VLOOKUP($E123,'CODE GENERATOR'!$D:$AC,19,FALSE),0)</f>
        <v>2402_S01_32708</v>
      </c>
      <c r="Y123" s="101" t="str">
        <f>IF(E123&gt;0,+VLOOKUP($E123,'CODE GENERATOR'!$D:$AC,20,FALSE),0)</f>
        <v>2402_S01_32706</v>
      </c>
      <c r="Z123" s="101" t="str">
        <f>IF(E123&gt;0,+VLOOKUP($E123,'CODE GENERATOR'!$D:$AC,21,FALSE),0)</f>
        <v>2402_S01_32709</v>
      </c>
      <c r="AA123" s="101" t="str">
        <f>IF(E123&gt;0,+VLOOKUP($E123,'CODE GENERATOR'!$D:$AC,22,FALSE),0)</f>
        <v>2402_S01_32711</v>
      </c>
      <c r="AB123" s="101" t="str">
        <f>IF(E123&gt;0,+VLOOKUP($E123,'CODE GENERATOR'!$D:$AC,23,FALSE),0)</f>
        <v/>
      </c>
      <c r="AC123" s="101" t="str">
        <f>IF(E123&gt;0,+VLOOKUP($E123,'CODE GENERATOR'!$D:$AC,24,FALSE),0)</f>
        <v/>
      </c>
      <c r="AD123" s="101" t="str">
        <f>IF(E123&gt;0,+VLOOKUP($E123,'CODE GENERATOR'!$D:$AC,25,FALSE),0)</f>
        <v/>
      </c>
      <c r="AE123" s="101" t="str">
        <f>IF(E123&gt;0,+VLOOKUP($E123,'CODE GENERATOR'!$D:$AC,26,FALSE),0)</f>
        <v/>
      </c>
      <c r="AF123" s="149" t="str">
        <f>IF($C123&gt;0,$C123&amp;" "&amp;$P123&amp;" "&amp;+VLOOKUP($C123,'STYLE NAMES'!$B:$AC,10,FALSE),"""")</f>
        <v>LONDON-H BEIGE/BROWN HERITAGE DIAMOND SADDLE PAD</v>
      </c>
      <c r="AG123" s="101" t="str">
        <f>"Enjoy our "&amp;(AF123)&amp;"; "&amp;IF(C123&gt;0,+VLOOKUP($C123,'STYLE NAMES'!$B:$AC,11,FALSE),"")</f>
        <v>Enjoy our LONDON-H BEIGE/BROWN HERITAGE DIAMOND SADDLE PAD; Diamond design saddle pad
Bold design followed by superb technical performance
Our saddlepads are engineered to offer a remarkable esthetic look while providing an orthopedic and functional performance</v>
      </c>
      <c r="AH123" s="101" t="str">
        <f>IF(C123&gt;0,+VLOOKUP($C123,'STYLE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23" s="101" t="str">
        <f>IF(C123&gt;0,+VLOOKUP($C123,'STYLE NAMES'!$B:$AC,13,FALSE),"")</f>
        <v>Machine Wash at 30°C
Mild process
Do not bleach
Do NOT Tumble Dry</v>
      </c>
      <c r="AJ123" s="149" t="str">
        <f>IF($C123&gt;0,$C123&amp;" "&amp;$P123&amp;" "&amp;+VLOOKUP($C123,'STYLE NAMES'!$B:$AC,14,FALSE),"""")</f>
        <v>LONDON-H BEIGE/BROWN HERITAGE DIAMOND DESEN EYER ALTI</v>
      </c>
      <c r="AK123" s="149" t="str">
        <f>"Cavalier SanMarco tarafından tasarlanan "&amp;(AJ123)&amp;"; "&amp;IF(C123&gt;0,+VLOOKUP($C123,'STYLE NAMES'!$B:$AC,15,FALSE),"")</f>
        <v>Cavalier SanMarco tarafından tasarlanan LONDON-H BEIGE/BROWN HERITAGE DIAMOND DESEN EYER ALTI; Elmas desenli eyeraltı (keçe)
Cesur tasarımla birlikte gelen mükemmel teknik performans
Eyeraltlarımız ortopedik ve fonksiyonel bir performans sağlarken olağanüstü bir estetik görünüm sunacak şekilde tasarlandı</v>
      </c>
      <c r="AL123" s="149" t="str">
        <f>IF(C123&gt;0,+VLOOKUP($C123,'STYLE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23" s="149" t="str">
        <f>IF(C123&gt;0,+VLOOKUP($C123,'STYLE NAMES'!$B:$AC,17,FALSE),"")</f>
        <v>Makinede 30°C' de Yıkayın
Hassas Yıkama
Çamaşır suyu kullanmayın
Kurutma Makinesinde Kurutmayın</v>
      </c>
      <c r="AN123" s="149" t="str">
        <f>IF($C123&gt;0,$C123&amp;" "&amp;$P123&amp;" "&amp;+VLOOKUP($C123,'STYLE NAMES'!$B:$AC,18,FALSE),"""")</f>
        <v>LONDON-H BEIGE/BROWN SOTTOSELLA HERITAGE DIAMANTE</v>
      </c>
      <c r="AO123" s="101" t="str">
        <f>"Disegnato da Cavalier SanMarco "&amp;(AN123)&amp;"; "&amp;IF(C123&gt;0,+VLOOKUP($C123,'STYLE NAMES'!$B:$AC,19,FALSE),"")</f>
        <v>Disegnato da Cavalier SanMarco LONDON-H BEIGE/BROWN SOTTOSELLA HERITAGE DIAMANTE; Sottosella design a diamante Design audace accompagnato da prestazioni tecniche eccezionali. 
I nostri sottosella sono progettati per offrire un aspetto estetico straordinario garantendo al tempo stesso un supporto ortopedico e funzionale.</v>
      </c>
      <c r="AP123" s="101" t="str">
        <f>IF(C123&gt;0,+VLOOKUP($C123,'STYLE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23" s="101" t="str">
        <f>IF(C123&gt;0,+VLOOKUP($C123,'STYLE NAMES'!$B:$AC,21,FALSE),"")</f>
        <v>Lavare in lavatrice a 30°C Ciclo delicato 
Non candeggiare 
Non asciugare in asciugatrice</v>
      </c>
      <c r="AR123" s="101">
        <f>IF(D123&gt;0,+VLOOKUP($C123,'STYLE NAMES'!$B:$AC,22,FALSE),"")</f>
        <v>0</v>
      </c>
      <c r="AS123" s="101">
        <f>IF(E123&gt;0,+VLOOKUP($C123,'STYLE NAMES'!$B:$AC,23,FALSE),"")</f>
        <v>0</v>
      </c>
      <c r="AT123" s="101">
        <f>IF(F123&gt;0,+VLOOKUP($C123,'STYLE NAMES'!$B:$AC,24,FALSE),"")</f>
        <v>0</v>
      </c>
      <c r="AU123" s="101">
        <f>IF(G123&gt;0,+VLOOKUP($C123,'STYLE NAMES'!$B:$AC,25,FALSE),"")</f>
        <v>0</v>
      </c>
      <c r="AV123" s="101">
        <f>+VLOOKUP($S123,'CODE GENERATOR'!$P:$AM,15,FALSE)</f>
        <v>0</v>
      </c>
      <c r="AW123" s="101">
        <f>+VLOOKUP($S123,'CODE GENERATOR'!$P:$AM,16,FALSE)</f>
        <v>0</v>
      </c>
      <c r="AX123" s="101">
        <f>+VLOOKUP($S123,'CODE GENERATOR'!$P:$AM,17,FALSE)</f>
        <v>0</v>
      </c>
      <c r="AY123" s="101">
        <f>+VLOOKUP($S123,'CODE GENERATOR'!$P:$AM,18,FALSE)</f>
        <v>0</v>
      </c>
      <c r="AZ123" s="101">
        <f>+VLOOKUP($S123,'CODE GENERATOR'!$P:$AM,19,FALSE)</f>
        <v>0</v>
      </c>
      <c r="BA123" s="101">
        <f>+VLOOKUP($S123,'CODE GENERATOR'!$P:$AM,20,FALSE)</f>
        <v>0</v>
      </c>
      <c r="BB123" s="101">
        <f>+VLOOKUP($S123,'CODE GENERATOR'!$P:$AM,21,FALSE)</f>
        <v>0</v>
      </c>
      <c r="BC123" s="101">
        <f>+VLOOKUP($S123,'CODE GENERATOR'!$P:$AM,22,FALSE)</f>
        <v>0</v>
      </c>
      <c r="BD123" s="101">
        <f>+VLOOKUP($S123,'CODE GENERATOR'!$P:$AM,23,FALSE)</f>
        <v>0</v>
      </c>
      <c r="BE123" s="101">
        <f>+VLOOKUP($S123,'CODE GENERATOR'!$P:$AM,24,FALSE)</f>
        <v>0</v>
      </c>
      <c r="BF123" s="101">
        <f>IF(C123&gt;0,+VLOOKUP(G123,'CATEGORY ID'!$A$1:$L$118,3,FALSE),"")</f>
        <v>5</v>
      </c>
      <c r="BG123" s="101">
        <f>IF(C123&gt;0,+VLOOKUP(H123,'CATEGORY ID'!$D$1:$L$118,3,FALSE),"")</f>
        <v>5</v>
      </c>
      <c r="BH123" s="101">
        <f>IF(C123&gt;0,+VLOOKUP((+H123&amp;I123),'CATEGORY ID'!$H$1:$I$121,2,FALSE),"")</f>
        <v>55</v>
      </c>
      <c r="BJ123" s="101">
        <f>IF(C123&gt;0,IF(COUNTIF('CATEGORY ID'!$K$1:$K$121,+H123&amp;K123) &gt; 0, +VLOOKUP(+H123&amp;K123,'CATEGORY ID'!$K$1:$L$121,2,FALSE),""),"")</f>
        <v>56</v>
      </c>
      <c r="BK123" s="101" t="str">
        <f>IF(C123&gt;0,IF(COUNTIF('CATEGORY ID'!$K$124:$K$165, +VLOOKUP(C123,'STYLE NAMES'!$B:$AE,30,FALSE)) &gt; 0, +VLOOKUP(VLOOKUP(C123,'STYLE NAMES'!$B:$AE,30,FALSE),'CATEGORY ID'!K:M,2,FALSE),""),"")</f>
        <v/>
      </c>
      <c r="BR123" s="101" t="str" cm="1">
        <f t="array" ref="BR123">IF(C123&gt;0,_xlfn.TEXTJOIN(";", TRUE,_xlfn.UNIQUE(_xlfn._xlws.FILTER(BF123:BQ123,(BF123:BQ123&gt;0)),TRUE,FALSE)),"")&amp;";"&amp;BS123</f>
        <v>5;55;56;</v>
      </c>
      <c r="BU123" s="106">
        <f>IF(C123&gt;0,+VLOOKUP($C123,'STYLE NAMES'!$B:$AC,26,FALSE),"")</f>
        <v>99.9</v>
      </c>
      <c r="BV123" s="106">
        <f>IF(C123&gt;0,+VLOOKUP($C123,'STYLE NAMES'!$B:$AC,27,FALSE),"")</f>
        <v>5490</v>
      </c>
      <c r="BW123" s="106">
        <f>IF(C123&gt;0,+VLOOKUP($C123,'STYLE NAMES'!$B:$AC,28,FALSE),"")</f>
        <v>114.88499999999999</v>
      </c>
      <c r="BY123"/>
      <c r="BZ123" s="101">
        <v>99</v>
      </c>
      <c r="CA123" s="137">
        <f t="shared" si="7"/>
        <v>1</v>
      </c>
      <c r="CB123" s="137">
        <f>+VLOOKUP(C123,'[2]STYLES &amp; MODELS MATRIX'!$A:$G,7,FALSE)</f>
        <v>0</v>
      </c>
      <c r="CC123" s="137">
        <f>+VLOOKUP(C123,'[1]STYLES &amp; SIZE CHARTS'!$A:$H,8,FALSE)</f>
        <v>0</v>
      </c>
      <c r="CD123" s="137"/>
      <c r="CE123" s="205"/>
      <c r="CF123" s="141"/>
    </row>
    <row r="124" spans="1:84" s="101" customFormat="1" ht="12" customHeight="1" x14ac:dyDescent="0.2">
      <c r="A124" s="102">
        <f t="shared" si="5"/>
        <v>8683711001829</v>
      </c>
      <c r="B124" s="101" t="s">
        <v>2286</v>
      </c>
      <c r="C124" s="101" t="s">
        <v>2125</v>
      </c>
      <c r="D124" s="101" t="s">
        <v>1963</v>
      </c>
      <c r="E124" s="203" t="s">
        <v>2288</v>
      </c>
      <c r="F124" s="101" t="s">
        <v>795</v>
      </c>
      <c r="G124" s="101" t="str">
        <f>IF(C124&gt;0,+VLOOKUP($C124,'STYLE NAMES'!$B:$AC,4,FALSE),"")</f>
        <v>HORSE</v>
      </c>
      <c r="H124" s="101" t="str">
        <f>IF(C124&gt;0,+VLOOKUP($C124,'STYLE NAMES'!$B:$AC,5,FALSE),"")</f>
        <v>HORSE</v>
      </c>
      <c r="I124" s="101" t="str">
        <f>IF(C124&gt;0,+VLOOKUP($C124,'STYLE NAMES'!$B:$AC,6,FALSE),"")</f>
        <v>SADDLE PADS</v>
      </c>
      <c r="J124" s="101" t="str">
        <f>IF(C124&gt;0,+VLOOKUP($C124,'STYLE NAMES'!$B:$AC,7,FALSE),"")</f>
        <v>FULL</v>
      </c>
      <c r="K124" s="101" t="str">
        <f>IF(C124&gt;0,+VLOOKUP($C124,'STYLE NAMES'!$B:$AC,8,FALSE),"")</f>
        <v>SADDLE PAD DIAMOND</v>
      </c>
      <c r="L124" s="101" t="str">
        <f>IF(E124&gt;0,+VLOOKUP($E124,'CODE GENERATOR'!$D:$T,3,FALSE),"")</f>
        <v>A</v>
      </c>
      <c r="M124" s="101" t="str">
        <f>IF(E124&gt;0,+VLOOKUP($E124,'CODE GENERATOR'!$D:$T,4,FALSE),"")</f>
        <v>TWILL</v>
      </c>
      <c r="N124" s="101" t="str">
        <f>IF(E124&gt;0,+VLOOKUP($E124,'CODE GENERATOR'!$D:$T,6,FALSE),"")</f>
        <v>WHITE</v>
      </c>
      <c r="O124" s="101" t="str">
        <f>IF(E124&gt;0,+VLOOKUP($E124,'CODE GENERATOR'!$D:$T,7,FALSE),"")</f>
        <v>WHITE</v>
      </c>
      <c r="P124" s="101" t="str">
        <f t="shared" si="6"/>
        <v>WHITE</v>
      </c>
      <c r="Q124" s="104" t="str">
        <f>IF(E124&gt;0,+VLOOKUP($E124,'CODE GENERATOR'!$D:$T,11,FALSE),"")</f>
        <v>H.PADFL_SPD0009</v>
      </c>
      <c r="R124" s="104" t="str">
        <f>IF(E124&gt;0,+VLOOKUP($E124,'CODE GENERATOR'!$D:$T,12,FALSE),"")</f>
        <v>TWL0007WHTWHT</v>
      </c>
      <c r="S124" s="104" t="str">
        <f>IF(E124&gt;0,+VLOOKUP($E124,'CODE GENERATOR'!$D:$T,13,FALSE),"")</f>
        <v>H.PADFL_SPD0009_TWL0007WHTWHT</v>
      </c>
      <c r="T124" s="104" t="str">
        <f t="shared" si="4"/>
        <v>H.PADFL_SPD0009_TWL0007WHTWHT_FULL</v>
      </c>
      <c r="U124" s="105">
        <v>8683711001829</v>
      </c>
      <c r="V124" s="107" t="str" cm="1">
        <f t="array" ref="V124">_xlfn.TEXTJOIN(";", TRUE, _xlfn.UNIQUE(_xlfn._xlws.FILTER(P$3:P$10029, C$3:C$10029=C124)))</f>
        <v>BEIGE/BROWN;WHITE</v>
      </c>
      <c r="W124" s="107" t="str" cm="1">
        <f t="array" ref="W124">_xlfn.TEXTJOIN(";", TRUE, _xlfn.UNIQUE(_xlfn._xlws.FILTER(F$3:F$10029, C$3:C$10029=C124)))</f>
        <v>FULL</v>
      </c>
      <c r="X124" s="101" t="str">
        <f>IF(E124&gt;0,+VLOOKUP($E124,'CODE GENERATOR'!$D:$AC,19,FALSE),0)</f>
        <v>2402_S01_33137</v>
      </c>
      <c r="Y124" s="101" t="str">
        <f>IF(E124&gt;0,+VLOOKUP($E124,'CODE GENERATOR'!$D:$AC,20,FALSE),0)</f>
        <v>2402_S01_33139</v>
      </c>
      <c r="Z124" s="101" t="str">
        <f>IF(E124&gt;0,+VLOOKUP($E124,'CODE GENERATOR'!$D:$AC,21,FALSE),0)</f>
        <v>2402_S01_33133</v>
      </c>
      <c r="AA124" s="101" t="str">
        <f>IF(E124&gt;0,+VLOOKUP($E124,'CODE GENERATOR'!$D:$AC,22,FALSE),0)</f>
        <v/>
      </c>
      <c r="AB124" s="101" t="str">
        <f>IF(E124&gt;0,+VLOOKUP($E124,'CODE GENERATOR'!$D:$AC,23,FALSE),0)</f>
        <v/>
      </c>
      <c r="AC124" s="101" t="str">
        <f>IF(E124&gt;0,+VLOOKUP($E124,'CODE GENERATOR'!$D:$AC,24,FALSE),0)</f>
        <v/>
      </c>
      <c r="AD124" s="101" t="str">
        <f>IF(E124&gt;0,+VLOOKUP($E124,'CODE GENERATOR'!$D:$AC,25,FALSE),0)</f>
        <v/>
      </c>
      <c r="AE124" s="101" t="str">
        <f>IF(E124&gt;0,+VLOOKUP($E124,'CODE GENERATOR'!$D:$AC,26,FALSE),0)</f>
        <v/>
      </c>
      <c r="AF124" s="149" t="str">
        <f>IF($C124&gt;0,$C124&amp;" "&amp;$P124&amp;" "&amp;+VLOOKUP($C124,'STYLE NAMES'!$B:$AC,10,FALSE),"""")</f>
        <v>LONDON-H WHITE HERITAGE DIAMOND SADDLE PAD</v>
      </c>
      <c r="AG124" s="101" t="str">
        <f>"Enjoy our "&amp;(AF124)&amp;"; "&amp;IF(C124&gt;0,+VLOOKUP($C124,'STYLE NAMES'!$B:$AC,11,FALSE),"")</f>
        <v>Enjoy our LONDON-H WHITE HERITAGE DIAMOND SADDLE PAD; Diamond design saddle pad
Bold design followed by superb technical performance
Our saddlepads are engineered to offer a remarkable esthetic look while providing an orthopedic and functional performance</v>
      </c>
      <c r="AH124" s="101" t="str">
        <f>IF(C124&gt;0,+VLOOKUP($C124,'STYLE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24" s="101" t="str">
        <f>IF(C124&gt;0,+VLOOKUP($C124,'STYLE NAMES'!$B:$AC,13,FALSE),"")</f>
        <v>Machine Wash at 30°C
Mild process
Do not bleach
Do NOT Tumble Dry</v>
      </c>
      <c r="AJ124" s="149" t="str">
        <f>IF($C124&gt;0,$C124&amp;" "&amp;$P124&amp;" "&amp;+VLOOKUP($C124,'STYLE NAMES'!$B:$AC,14,FALSE),"""")</f>
        <v>LONDON-H WHITE HERITAGE DIAMOND DESEN EYER ALTI</v>
      </c>
      <c r="AK124" s="149" t="str">
        <f>"Cavalier SanMarco tarafından tasarlanan "&amp;(AJ124)&amp;"; "&amp;IF(C124&gt;0,+VLOOKUP($C124,'STYLE NAMES'!$B:$AC,15,FALSE),"")</f>
        <v>Cavalier SanMarco tarafından tasarlanan LONDON-H WHITE HERITAGE DIAMOND DESEN EYER ALTI; Elmas desenli eyeraltı (keçe)
Cesur tasarımla birlikte gelen mükemmel teknik performans
Eyeraltlarımız ortopedik ve fonksiyonel bir performans sağlarken olağanüstü bir estetik görünüm sunacak şekilde tasarlandı</v>
      </c>
      <c r="AL124" s="149" t="str">
        <f>IF(C124&gt;0,+VLOOKUP($C124,'STYLE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24" s="149" t="str">
        <f>IF(C124&gt;0,+VLOOKUP($C124,'STYLE NAMES'!$B:$AC,17,FALSE),"")</f>
        <v>Makinede 30°C' de Yıkayın
Hassas Yıkama
Çamaşır suyu kullanmayın
Kurutma Makinesinde Kurutmayın</v>
      </c>
      <c r="AN124" s="149" t="str">
        <f>IF($C124&gt;0,$C124&amp;" "&amp;$P124&amp;" "&amp;+VLOOKUP($C124,'STYLE NAMES'!$B:$AC,18,FALSE),"""")</f>
        <v>LONDON-H WHITE SOTTOSELLA HERITAGE DIAMANTE</v>
      </c>
      <c r="AO124" s="101" t="str">
        <f>"Disegnato da Cavalier SanMarco "&amp;(AN124)&amp;"; "&amp;IF(C124&gt;0,+VLOOKUP($C124,'STYLE NAMES'!$B:$AC,19,FALSE),"")</f>
        <v>Disegnato da Cavalier SanMarco LONDON-H WHITE SOTTOSELLA HERITAGE DIAMANTE; Sottosella design a diamante Design audace accompagnato da prestazioni tecniche eccezionali. 
I nostri sottosella sono progettati per offrire un aspetto estetico straordinario garantendo al tempo stesso un supporto ortopedico e funzionale.</v>
      </c>
      <c r="AP124" s="101" t="str">
        <f>IF(C124&gt;0,+VLOOKUP($C124,'STYLE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24" s="101" t="str">
        <f>IF(C124&gt;0,+VLOOKUP($C124,'STYLE NAMES'!$B:$AC,21,FALSE),"")</f>
        <v>Lavare in lavatrice a 30°C Ciclo delicato 
Non candeggiare 
Non asciugare in asciugatrice</v>
      </c>
      <c r="AR124" s="101">
        <f>IF(D124&gt;0,+VLOOKUP($C124,'STYLE NAMES'!$B:$AC,22,FALSE),"")</f>
        <v>0</v>
      </c>
      <c r="AS124" s="101">
        <f>IF(E124&gt;0,+VLOOKUP($C124,'STYLE NAMES'!$B:$AC,23,FALSE),"")</f>
        <v>0</v>
      </c>
      <c r="AT124" s="101">
        <f>IF(F124&gt;0,+VLOOKUP($C124,'STYLE NAMES'!$B:$AC,24,FALSE),"")</f>
        <v>0</v>
      </c>
      <c r="AU124" s="101">
        <f>IF(G124&gt;0,+VLOOKUP($C124,'STYLE NAMES'!$B:$AC,25,FALSE),"")</f>
        <v>0</v>
      </c>
      <c r="AV124" s="101">
        <f>+VLOOKUP($S124,'CODE GENERATOR'!$P:$AM,15,FALSE)</f>
        <v>0</v>
      </c>
      <c r="AW124" s="101">
        <f>+VLOOKUP($S124,'CODE GENERATOR'!$P:$AM,16,FALSE)</f>
        <v>0</v>
      </c>
      <c r="AX124" s="101">
        <f>+VLOOKUP($S124,'CODE GENERATOR'!$P:$AM,17,FALSE)</f>
        <v>0</v>
      </c>
      <c r="AY124" s="101">
        <f>+VLOOKUP($S124,'CODE GENERATOR'!$P:$AM,18,FALSE)</f>
        <v>0</v>
      </c>
      <c r="AZ124" s="101">
        <f>+VLOOKUP($S124,'CODE GENERATOR'!$P:$AM,19,FALSE)</f>
        <v>0</v>
      </c>
      <c r="BA124" s="101">
        <f>+VLOOKUP($S124,'CODE GENERATOR'!$P:$AM,20,FALSE)</f>
        <v>0</v>
      </c>
      <c r="BB124" s="101">
        <f>+VLOOKUP($S124,'CODE GENERATOR'!$P:$AM,21,FALSE)</f>
        <v>0</v>
      </c>
      <c r="BC124" s="101">
        <f>+VLOOKUP($S124,'CODE GENERATOR'!$P:$AM,22,FALSE)</f>
        <v>0</v>
      </c>
      <c r="BD124" s="101">
        <f>+VLOOKUP($S124,'CODE GENERATOR'!$P:$AM,23,FALSE)</f>
        <v>0</v>
      </c>
      <c r="BE124" s="101">
        <f>+VLOOKUP($S124,'CODE GENERATOR'!$P:$AM,24,FALSE)</f>
        <v>0</v>
      </c>
      <c r="BF124" s="101">
        <f>IF(C124&gt;0,+VLOOKUP(G124,'CATEGORY ID'!$A$1:$L$118,3,FALSE),"")</f>
        <v>5</v>
      </c>
      <c r="BG124" s="101">
        <f>IF(C124&gt;0,+VLOOKUP(H124,'CATEGORY ID'!$D$1:$L$118,3,FALSE),"")</f>
        <v>5</v>
      </c>
      <c r="BH124" s="101">
        <f>IF(C124&gt;0,+VLOOKUP((+H124&amp;I124),'CATEGORY ID'!$H$1:$I$121,2,FALSE),"")</f>
        <v>55</v>
      </c>
      <c r="BJ124" s="101">
        <f>IF(C124&gt;0,IF(COUNTIF('CATEGORY ID'!$K$1:$K$121,+H124&amp;K124) &gt; 0, +VLOOKUP(+H124&amp;K124,'CATEGORY ID'!$K$1:$L$121,2,FALSE),""),"")</f>
        <v>56</v>
      </c>
      <c r="BK124" s="101" t="str">
        <f>IF(C124&gt;0,IF(COUNTIF('CATEGORY ID'!$K$124:$K$165, +VLOOKUP(C124,'STYLE NAMES'!$B:$AE,30,FALSE)) &gt; 0, +VLOOKUP(VLOOKUP(C124,'STYLE NAMES'!$B:$AE,30,FALSE),'CATEGORY ID'!K:M,2,FALSE),""),"")</f>
        <v/>
      </c>
      <c r="BR124" s="101" t="str" cm="1">
        <f t="array" ref="BR124">IF(C124&gt;0,_xlfn.TEXTJOIN(";", TRUE,_xlfn.UNIQUE(_xlfn._xlws.FILTER(BF124:BQ124,(BF124:BQ124&gt;0)),TRUE,FALSE)),"")&amp;";"&amp;BS124</f>
        <v>5;55;56;</v>
      </c>
      <c r="BU124" s="106">
        <f>IF(C124&gt;0,+VLOOKUP($C124,'STYLE NAMES'!$B:$AC,26,FALSE),"")</f>
        <v>99.9</v>
      </c>
      <c r="BV124" s="106">
        <f>IF(C124&gt;0,+VLOOKUP($C124,'STYLE NAMES'!$B:$AC,27,FALSE),"")</f>
        <v>5490</v>
      </c>
      <c r="BW124" s="106">
        <f>IF(C124&gt;0,+VLOOKUP($C124,'STYLE NAMES'!$B:$AC,28,FALSE),"")</f>
        <v>114.88499999999999</v>
      </c>
      <c r="BY124"/>
      <c r="BZ124" s="101">
        <v>99</v>
      </c>
      <c r="CA124" s="137">
        <f t="shared" si="7"/>
        <v>1</v>
      </c>
      <c r="CB124" s="137">
        <f>+VLOOKUP(C124,'[2]STYLES &amp; MODELS MATRIX'!$A:$G,7,FALSE)</f>
        <v>0</v>
      </c>
      <c r="CC124" s="137">
        <f>+VLOOKUP(C124,'[1]STYLES &amp; SIZE CHARTS'!$A:$H,8,FALSE)</f>
        <v>0</v>
      </c>
      <c r="CD124" s="137"/>
      <c r="CE124" s="205"/>
      <c r="CF124" s="141"/>
    </row>
    <row r="125" spans="1:84" s="101" customFormat="1" ht="12" customHeight="1" x14ac:dyDescent="0.2">
      <c r="A125" s="102">
        <f t="shared" si="5"/>
        <v>8683711001836</v>
      </c>
      <c r="B125" s="101" t="s">
        <v>801</v>
      </c>
      <c r="C125" s="101" t="s">
        <v>429</v>
      </c>
      <c r="D125" s="101" t="s">
        <v>1964</v>
      </c>
      <c r="E125" s="203" t="s">
        <v>2289</v>
      </c>
      <c r="F125" s="101" t="s">
        <v>795</v>
      </c>
      <c r="G125" s="101" t="str">
        <f>IF(C125&gt;0,+VLOOKUP($C125,'STYLE NAMES'!$B:$AC,4,FALSE),"")</f>
        <v>HORSE</v>
      </c>
      <c r="H125" s="101" t="str">
        <f>IF(C125&gt;0,+VLOOKUP($C125,'STYLE NAMES'!$B:$AC,5,FALSE),"")</f>
        <v>HORSE</v>
      </c>
      <c r="I125" s="101" t="str">
        <f>IF(C125&gt;0,+VLOOKUP($C125,'STYLE NAMES'!$B:$AC,6,FALSE),"")</f>
        <v>SADDLE PADS</v>
      </c>
      <c r="J125" s="101" t="str">
        <f>IF(C125&gt;0,+VLOOKUP($C125,'STYLE NAMES'!$B:$AC,7,FALSE),"")</f>
        <v>FULL</v>
      </c>
      <c r="K125" s="101" t="str">
        <f>IF(C125&gt;0,+VLOOKUP($C125,'STYLE NAMES'!$B:$AC,8,FALSE),"")</f>
        <v>SADDLE PAD ROWS</v>
      </c>
      <c r="L125" s="101" t="str">
        <f>IF(E125&gt;0,+VLOOKUP($E125,'CODE GENERATOR'!$D:$T,3,FALSE),"")</f>
        <v>A</v>
      </c>
      <c r="M125" s="101" t="str">
        <f>IF(E125&gt;0,+VLOOKUP($E125,'CODE GENERATOR'!$D:$T,4,FALSE),"")</f>
        <v>SUEDE</v>
      </c>
      <c r="N125" s="101" t="str">
        <f>IF(E125&gt;0,+VLOOKUP($E125,'CODE GENERATOR'!$D:$T,6,FALSE),"")</f>
        <v>NAVY</v>
      </c>
      <c r="O125" s="101" t="str">
        <f>IF(E125&gt;0,+VLOOKUP($E125,'CODE GENERATOR'!$D:$T,7,FALSE),"")</f>
        <v>NAVY</v>
      </c>
      <c r="P125" s="101" t="str">
        <f t="shared" si="6"/>
        <v>NAVY</v>
      </c>
      <c r="Q125" s="104" t="str">
        <f>IF(E125&gt;0,+VLOOKUP($E125,'CODE GENERATOR'!$D:$T,11,FALSE),"")</f>
        <v>H.PADFL_SPR0010</v>
      </c>
      <c r="R125" s="104" t="str">
        <f>IF(E125&gt;0,+VLOOKUP($E125,'CODE GENERATOR'!$D:$T,12,FALSE),"")</f>
        <v>SUE0010NAVNAV</v>
      </c>
      <c r="S125" s="104" t="str">
        <f>IF(E125&gt;0,+VLOOKUP($E125,'CODE GENERATOR'!$D:$T,13,FALSE),"")</f>
        <v>H.PADFL_SPR0010_SUE0010NAVNAV</v>
      </c>
      <c r="T125" s="104" t="str">
        <f t="shared" si="4"/>
        <v>H.PADFL_SPR0010_SUE0010NAVNAV_FULL</v>
      </c>
      <c r="U125" s="105">
        <v>8683711001836</v>
      </c>
      <c r="V125" s="107" t="str" cm="1">
        <f t="array" ref="V125">_xlfn.TEXTJOIN(";", TRUE, _xlfn.UNIQUE(_xlfn._xlws.FILTER(P$3:P$10029, C$3:C$10029=C125)))</f>
        <v>NAVY;ROYAL BLUE;CHOCOLATE;LATTE</v>
      </c>
      <c r="W125" s="107" t="str" cm="1">
        <f t="array" ref="W125">_xlfn.TEXTJOIN(";", TRUE, _xlfn.UNIQUE(_xlfn._xlws.FILTER(F$3:F$10029, C$3:C$10029=C125)))</f>
        <v>FULL</v>
      </c>
      <c r="X125" s="101" t="str">
        <f>IF(E125&gt;0,+VLOOKUP($E125,'CODE GENERATOR'!$D:$AC,19,FALSE),0)</f>
        <v>2402_S01_33128</v>
      </c>
      <c r="Y125" s="101" t="str">
        <f>IF(E125&gt;0,+VLOOKUP($E125,'CODE GENERATOR'!$D:$AC,20,FALSE),0)</f>
        <v>2402_S01_33130</v>
      </c>
      <c r="Z125" s="101" t="str">
        <f>IF(E125&gt;0,+VLOOKUP($E125,'CODE GENERATOR'!$D:$AC,21,FALSE),0)</f>
        <v>2402_S01_33126</v>
      </c>
      <c r="AA125" s="101" t="str">
        <f>IF(E125&gt;0,+VLOOKUP($E125,'CODE GENERATOR'!$D:$AC,22,FALSE),0)</f>
        <v/>
      </c>
      <c r="AB125" s="101" t="str">
        <f>IF(E125&gt;0,+VLOOKUP($E125,'CODE GENERATOR'!$D:$AC,23,FALSE),0)</f>
        <v/>
      </c>
      <c r="AC125" s="101" t="str">
        <f>IF(E125&gt;0,+VLOOKUP($E125,'CODE GENERATOR'!$D:$AC,24,FALSE),0)</f>
        <v/>
      </c>
      <c r="AD125" s="101" t="str">
        <f>IF(E125&gt;0,+VLOOKUP($E125,'CODE GENERATOR'!$D:$AC,25,FALSE),0)</f>
        <v/>
      </c>
      <c r="AE125" s="101" t="str">
        <f>IF(E125&gt;0,+VLOOKUP($E125,'CODE GENERATOR'!$D:$AC,26,FALSE),0)</f>
        <v/>
      </c>
      <c r="AF125" s="149" t="str">
        <f>IF($C125&gt;0,$C125&amp;" "&amp;$P125&amp;" "&amp;+VLOOKUP($C125,'STYLE NAMES'!$B:$AC,10,FALSE),"""")</f>
        <v>MANCHESTER NAVY SUEDE SADDLE PAD</v>
      </c>
      <c r="AG125" s="101" t="str">
        <f>"Enjoy our "&amp;(AF125)&amp;"; "&amp;IF(C125&gt;0,+VLOOKUP($C125,'STYLE NAMES'!$B:$AC,11,FALSE),"")</f>
        <v>Enjoy our MANCHESTER NAVY SUEDE SADDLE PAD; Suede Saddle pad in Line design from the Heritage Collection
SanMarco Horse Embroidery
Elegancy followed by superb technical performance
Our saddle pads are engineered to offer a remarkable esthetic look while providing an orthopedic and functional performance</v>
      </c>
      <c r="AH125" s="101" t="str">
        <f>IF(C125&gt;0,+VLOOKUP($C125,'STYLE NAMES'!$B:$AC,12,FALSE),"")</f>
        <v xml:space="preserve">* Suede fabric
*High density fiber + sponge filling for ultimate shock absorption to protect your horse's spine
Composition:
Shell fabric: 100% Polyester
Lining: 100% Cotton
Filling: 100%  Polyester
</v>
      </c>
      <c r="AI125" s="101" t="str">
        <f>IF(C125&gt;0,+VLOOKUP($C125,'STYLE NAMES'!$B:$AC,13,FALSE),"")</f>
        <v>Machine Wash at 30°C
Mild process
Do not bleach
Do NOT Tumble Dry</v>
      </c>
      <c r="AJ125" s="149" t="str">
        <f>IF($C125&gt;0,$C125&amp;" "&amp;$P125&amp;" "&amp;+VLOOKUP($C125,'STYLE NAMES'!$B:$AC,14,FALSE),"""")</f>
        <v>MANCHESTER NAVY SÜET EYER ALTI</v>
      </c>
      <c r="AK125" s="149" t="str">
        <f>"Cavalier SanMarco tarafından tasarlanan "&amp;(AJ125)&amp;"; "&amp;IF(C125&gt;0,+VLOOKUP($C125,'STYLE NAMES'!$B:$AC,15,FALSE),"")</f>
        <v>Cavalier SanMarco tarafından tasarlanan MANCHESTER NAVY SÜET EYER ALTI; Antrenmanlar ve her türlü sportif aktivitenin yanı sıra günlük şıklık için uygundur.</v>
      </c>
      <c r="AL125" s="149" t="str">
        <f>IF(C125&gt;0,+VLOOKUP($C125,'STYLE NAMES'!$B:$AC,16,FALSE),"")</f>
        <v>* Süet kumaş
* Atınızın omurgasını korumak için en üst düzeyde şok emilimi sağlayan yüksek yoğunluklu fiber + sünger dolgusu
Kompozisyon:
Dış yüzey kumaşı: %100 Polyester
Astar: %100 Pamuk
Dolgu: %100 Polyester</v>
      </c>
      <c r="AM125" s="149" t="str">
        <f>IF(C125&gt;0,+VLOOKUP($C125,'STYLE NAMES'!$B:$AC,17,FALSE),"")</f>
        <v>Makinede 30°C' de Yıkayın
Hassas Yıkama
Çamaşır suyu kullanmayın
Kurutma Makinesinde Kurutmayın</v>
      </c>
      <c r="AN125" s="149" t="str">
        <f>IF($C125&gt;0,$C125&amp;" "&amp;$P125&amp;" "&amp;+VLOOKUP($C125,'STYLE NAMES'!$B:$AC,18,FALSE),"""")</f>
        <v>MANCHESTER NAVY SOTTOSELLA IN SUEDE</v>
      </c>
      <c r="AO125" s="101" t="str">
        <f>"Disegnato da Cavalier SanMarco "&amp;(AN125)&amp;"; "&amp;IF(C125&gt;0,+VLOOKUP($C125,'STYLE NAMES'!$B:$AC,19,FALSE),"")</f>
        <v>Disegnato da Cavalier SanMarco MANCHESTER NAVY SOTTOSELLA IN SUEDE; Sottosella in suede della collezione Heritage 
Ricamo Cavalli di SanMarco
Eleganza abbinata a prestazioni tecniche eccezionali. 
I nostri sottosella sono progettati per offrire un aspetto estetico straordinario garantendo al tempo stesso un supporto ortopedico e funzionale.</v>
      </c>
      <c r="AP125" s="101" t="str">
        <f>IF(C125&gt;0,+VLOOKUP($C125,'STYLE NAMES'!$B:$AC,20,FALSE),"")</f>
        <v>Tessuto in pelle scamosciato
Imbottitura in fibra ad alta densità + spugna per un assorbimento ottimale degli urti e protezione della colonna vertebrale del cavallo
Composizione: 
Tessuto esterno: 100% Poliestere 
Fodera: 100% Cotone
Imbottitura: 100% Poliestere</v>
      </c>
      <c r="AQ125" s="101" t="str">
        <f>IF(C125&gt;0,+VLOOKUP($C125,'STYLE NAMES'!$B:$AC,21,FALSE),"")</f>
        <v>Lavare in lavatrice a 30°C Ciclo delicato 
Non candeggiare 
Non asciugare in asciugatrice</v>
      </c>
      <c r="AR125" s="101">
        <f>IF(D125&gt;0,+VLOOKUP($C125,'STYLE NAMES'!$B:$AC,22,FALSE),"")</f>
        <v>0</v>
      </c>
      <c r="AS125" s="101">
        <f>IF(E125&gt;0,+VLOOKUP($C125,'STYLE NAMES'!$B:$AC,23,FALSE),"")</f>
        <v>0</v>
      </c>
      <c r="AT125" s="101">
        <f>IF(F125&gt;0,+VLOOKUP($C125,'STYLE NAMES'!$B:$AC,24,FALSE),"")</f>
        <v>0</v>
      </c>
      <c r="AU125" s="101">
        <f>IF(G125&gt;0,+VLOOKUP($C125,'STYLE NAMES'!$B:$AC,25,FALSE),"")</f>
        <v>0</v>
      </c>
      <c r="AV125" s="101">
        <f>+VLOOKUP($S125,'CODE GENERATOR'!$P:$AM,15,FALSE)</f>
        <v>0</v>
      </c>
      <c r="AW125" s="101">
        <f>+VLOOKUP($S125,'CODE GENERATOR'!$P:$AM,16,FALSE)</f>
        <v>0</v>
      </c>
      <c r="AX125" s="101">
        <f>+VLOOKUP($S125,'CODE GENERATOR'!$P:$AM,17,FALSE)</f>
        <v>0</v>
      </c>
      <c r="AY125" s="101">
        <f>+VLOOKUP($S125,'CODE GENERATOR'!$P:$AM,18,FALSE)</f>
        <v>0</v>
      </c>
      <c r="AZ125" s="101">
        <f>+VLOOKUP($S125,'CODE GENERATOR'!$P:$AM,19,FALSE)</f>
        <v>0</v>
      </c>
      <c r="BA125" s="101">
        <f>+VLOOKUP($S125,'CODE GENERATOR'!$P:$AM,20,FALSE)</f>
        <v>0</v>
      </c>
      <c r="BB125" s="101">
        <f>+VLOOKUP($S125,'CODE GENERATOR'!$P:$AM,21,FALSE)</f>
        <v>0</v>
      </c>
      <c r="BC125" s="101">
        <f>+VLOOKUP($S125,'CODE GENERATOR'!$P:$AM,22,FALSE)</f>
        <v>0</v>
      </c>
      <c r="BD125" s="101">
        <f>+VLOOKUP($S125,'CODE GENERATOR'!$P:$AM,23,FALSE)</f>
        <v>0</v>
      </c>
      <c r="BE125" s="101">
        <f>+VLOOKUP($S125,'CODE GENERATOR'!$P:$AM,24,FALSE)</f>
        <v>0</v>
      </c>
      <c r="BF125" s="101">
        <f>IF(C125&gt;0,+VLOOKUP(G125,'CATEGORY ID'!$A$1:$L$118,3,FALSE),"")</f>
        <v>5</v>
      </c>
      <c r="BG125" s="101">
        <f>IF(C125&gt;0,+VLOOKUP(H125,'CATEGORY ID'!$D$1:$L$118,3,FALSE),"")</f>
        <v>5</v>
      </c>
      <c r="BH125" s="101">
        <f>IF(C125&gt;0,+VLOOKUP((+H125&amp;I125),'CATEGORY ID'!$H$1:$I$121,2,FALSE),"")</f>
        <v>55</v>
      </c>
      <c r="BJ125" s="101">
        <f>IF(C125&gt;0,IF(COUNTIF('CATEGORY ID'!$K$1:$K$121,+H125&amp;K125) &gt; 0, +VLOOKUP(+H125&amp;K125,'CATEGORY ID'!$K$1:$L$121,2,FALSE),""),"")</f>
        <v>58</v>
      </c>
      <c r="BK125" s="101" t="str">
        <f>IF(C125&gt;0,IF(COUNTIF('CATEGORY ID'!$K$124:$K$165, +VLOOKUP(C125,'STYLE NAMES'!$B:$AE,30,FALSE)) &gt; 0, +VLOOKUP(VLOOKUP(C125,'STYLE NAMES'!$B:$AE,30,FALSE),'CATEGORY ID'!K:M,2,FALSE),""),"")</f>
        <v/>
      </c>
      <c r="BR125" s="101" t="str" cm="1">
        <f t="array" ref="BR125">IF(C125&gt;0,_xlfn.TEXTJOIN(";", TRUE,_xlfn.UNIQUE(_xlfn._xlws.FILTER(BF125:BQ125,(BF125:BQ125&gt;0)),TRUE,FALSE)),"")&amp;";"&amp;BS125</f>
        <v>5;55;58;</v>
      </c>
      <c r="BU125" s="106">
        <f>IF(C125&gt;0,+VLOOKUP($C125,'STYLE NAMES'!$B:$AC,26,FALSE),"")</f>
        <v>99.9</v>
      </c>
      <c r="BV125" s="106">
        <f>IF(C125&gt;0,+VLOOKUP($C125,'STYLE NAMES'!$B:$AC,27,FALSE),"")</f>
        <v>5490</v>
      </c>
      <c r="BW125" s="106">
        <f>IF(C125&gt;0,+VLOOKUP($C125,'STYLE NAMES'!$B:$AC,28,FALSE),"")</f>
        <v>114.88499999999999</v>
      </c>
      <c r="BY125"/>
      <c r="BZ125" s="101">
        <v>0</v>
      </c>
      <c r="CA125" s="137">
        <f t="shared" si="7"/>
        <v>1</v>
      </c>
      <c r="CB125" s="137">
        <f>+VLOOKUP(C125,'[2]STYLES &amp; MODELS MATRIX'!$A:$G,7,FALSE)</f>
        <v>0</v>
      </c>
      <c r="CC125" s="137">
        <f>+VLOOKUP(C125,'[1]STYLES &amp; SIZE CHARTS'!$A:$H,8,FALSE)</f>
        <v>0</v>
      </c>
      <c r="CD125" s="137"/>
      <c r="CE125" s="205"/>
      <c r="CF125" s="141"/>
    </row>
    <row r="126" spans="1:84" s="101" customFormat="1" ht="12" customHeight="1" x14ac:dyDescent="0.2">
      <c r="A126" s="102">
        <f t="shared" si="5"/>
        <v>8683711001843</v>
      </c>
      <c r="B126" s="101" t="s">
        <v>801</v>
      </c>
      <c r="C126" s="101" t="s">
        <v>429</v>
      </c>
      <c r="D126" s="101" t="s">
        <v>1964</v>
      </c>
      <c r="E126" s="203" t="s">
        <v>2290</v>
      </c>
      <c r="F126" s="101" t="s">
        <v>795</v>
      </c>
      <c r="G126" s="101" t="str">
        <f>IF(C126&gt;0,+VLOOKUP($C126,'STYLE NAMES'!$B:$AC,4,FALSE),"")</f>
        <v>HORSE</v>
      </c>
      <c r="H126" s="101" t="str">
        <f>IF(C126&gt;0,+VLOOKUP($C126,'STYLE NAMES'!$B:$AC,5,FALSE),"")</f>
        <v>HORSE</v>
      </c>
      <c r="I126" s="101" t="str">
        <f>IF(C126&gt;0,+VLOOKUP($C126,'STYLE NAMES'!$B:$AC,6,FALSE),"")</f>
        <v>SADDLE PADS</v>
      </c>
      <c r="J126" s="101" t="str">
        <f>IF(C126&gt;0,+VLOOKUP($C126,'STYLE NAMES'!$B:$AC,7,FALSE),"")</f>
        <v>FULL</v>
      </c>
      <c r="K126" s="101" t="str">
        <f>IF(C126&gt;0,+VLOOKUP($C126,'STYLE NAMES'!$B:$AC,8,FALSE),"")</f>
        <v>SADDLE PAD ROWS</v>
      </c>
      <c r="L126" s="101" t="str">
        <f>IF(E126&gt;0,+VLOOKUP($E126,'CODE GENERATOR'!$D:$T,3,FALSE),"")</f>
        <v>A</v>
      </c>
      <c r="M126" s="101" t="str">
        <f>IF(E126&gt;0,+VLOOKUP($E126,'CODE GENERATOR'!$D:$T,4,FALSE),"")</f>
        <v>SUEDE</v>
      </c>
      <c r="N126" s="101" t="str">
        <f>IF(E126&gt;0,+VLOOKUP($E126,'CODE GENERATOR'!$D:$T,6,FALSE),"")</f>
        <v>ROYAL BLUE</v>
      </c>
      <c r="O126" s="101" t="str">
        <f>IF(E126&gt;0,+VLOOKUP($E126,'CODE GENERATOR'!$D:$T,7,FALSE),"")</f>
        <v>ROYAL BLUE</v>
      </c>
      <c r="P126" s="101" t="str">
        <f t="shared" si="6"/>
        <v>ROYAL BLUE</v>
      </c>
      <c r="Q126" s="104" t="str">
        <f>IF(E126&gt;0,+VLOOKUP($E126,'CODE GENERATOR'!$D:$T,11,FALSE),"")</f>
        <v>H.PADFL_SPR0010</v>
      </c>
      <c r="R126" s="104" t="str">
        <f>IF(E126&gt;0,+VLOOKUP($E126,'CODE GENERATOR'!$D:$T,12,FALSE),"")</f>
        <v>SUE0010RYLRYL</v>
      </c>
      <c r="S126" s="104" t="str">
        <f>IF(E126&gt;0,+VLOOKUP($E126,'CODE GENERATOR'!$D:$T,13,FALSE),"")</f>
        <v>H.PADFL_SPR0010_SUE0010RYLRYL</v>
      </c>
      <c r="T126" s="104" t="str">
        <f t="shared" si="4"/>
        <v>H.PADFL_SPR0010_SUE0010RYLRYL_FULL</v>
      </c>
      <c r="U126" s="105">
        <v>8683711001843</v>
      </c>
      <c r="V126" s="107" t="str" cm="1">
        <f t="array" ref="V126">_xlfn.TEXTJOIN(";", TRUE, _xlfn.UNIQUE(_xlfn._xlws.FILTER(P$3:P$10029, C$3:C$10029=C126)))</f>
        <v>NAVY;ROYAL BLUE;CHOCOLATE;LATTE</v>
      </c>
      <c r="W126" s="107" t="str" cm="1">
        <f t="array" ref="W126">_xlfn.TEXTJOIN(";", TRUE, _xlfn.UNIQUE(_xlfn._xlws.FILTER(F$3:F$10029, C$3:C$10029=C126)))</f>
        <v>FULL</v>
      </c>
      <c r="X126" s="101" t="str">
        <f>IF(E126&gt;0,+VLOOKUP($E126,'CODE GENERATOR'!$D:$AC,19,FALSE),0)</f>
        <v>2402_S01_33149</v>
      </c>
      <c r="Y126" s="101" t="str">
        <f>IF(E126&gt;0,+VLOOKUP($E126,'CODE GENERATOR'!$D:$AC,20,FALSE),0)</f>
        <v>2402_S01_33151</v>
      </c>
      <c r="Z126" s="101" t="str">
        <f>IF(E126&gt;0,+VLOOKUP($E126,'CODE GENERATOR'!$D:$AC,21,FALSE),0)</f>
        <v>2402_S01_33147</v>
      </c>
      <c r="AA126" s="101" t="str">
        <f>IF(E126&gt;0,+VLOOKUP($E126,'CODE GENERATOR'!$D:$AC,22,FALSE),0)</f>
        <v/>
      </c>
      <c r="AB126" s="101" t="str">
        <f>IF(E126&gt;0,+VLOOKUP($E126,'CODE GENERATOR'!$D:$AC,23,FALSE),0)</f>
        <v/>
      </c>
      <c r="AC126" s="101" t="str">
        <f>IF(E126&gt;0,+VLOOKUP($E126,'CODE GENERATOR'!$D:$AC,24,FALSE),0)</f>
        <v/>
      </c>
      <c r="AD126" s="101" t="str">
        <f>IF(E126&gt;0,+VLOOKUP($E126,'CODE GENERATOR'!$D:$AC,25,FALSE),0)</f>
        <v/>
      </c>
      <c r="AE126" s="101" t="str">
        <f>IF(E126&gt;0,+VLOOKUP($E126,'CODE GENERATOR'!$D:$AC,26,FALSE),0)</f>
        <v/>
      </c>
      <c r="AF126" s="149" t="str">
        <f>IF($C126&gt;0,$C126&amp;" "&amp;$P126&amp;" "&amp;+VLOOKUP($C126,'STYLE NAMES'!$B:$AC,10,FALSE),"""")</f>
        <v>MANCHESTER ROYAL BLUE SUEDE SADDLE PAD</v>
      </c>
      <c r="AG126" s="101" t="str">
        <f>"Enjoy our "&amp;(AF126)&amp;"; "&amp;IF(C126&gt;0,+VLOOKUP($C126,'STYLE NAMES'!$B:$AC,11,FALSE),"")</f>
        <v>Enjoy our MANCHESTER ROYAL BLUE SUEDE SADDLE PAD; Suede Saddle pad in Line design from the Heritage Collection
SanMarco Horse Embroidery
Elegancy followed by superb technical performance
Our saddle pads are engineered to offer a remarkable esthetic look while providing an orthopedic and functional performance</v>
      </c>
      <c r="AH126" s="101" t="str">
        <f>IF(C126&gt;0,+VLOOKUP($C126,'STYLE NAMES'!$B:$AC,12,FALSE),"")</f>
        <v xml:space="preserve">* Suede fabric
*High density fiber + sponge filling for ultimate shock absorption to protect your horse's spine
Composition:
Shell fabric: 100% Polyester
Lining: 100% Cotton
Filling: 100%  Polyester
</v>
      </c>
      <c r="AI126" s="101" t="str">
        <f>IF(C126&gt;0,+VLOOKUP($C126,'STYLE NAMES'!$B:$AC,13,FALSE),"")</f>
        <v>Machine Wash at 30°C
Mild process
Do not bleach
Do NOT Tumble Dry</v>
      </c>
      <c r="AJ126" s="149" t="str">
        <f>IF($C126&gt;0,$C126&amp;" "&amp;$P126&amp;" "&amp;+VLOOKUP($C126,'STYLE NAMES'!$B:$AC,14,FALSE),"""")</f>
        <v>MANCHESTER ROYAL BLUE SÜET EYER ALTI</v>
      </c>
      <c r="AK126" s="149" t="str">
        <f>"Cavalier SanMarco tarafından tasarlanan "&amp;(AJ126)&amp;"; "&amp;IF(C126&gt;0,+VLOOKUP($C126,'STYLE NAMES'!$B:$AC,15,FALSE),"")</f>
        <v>Cavalier SanMarco tarafından tasarlanan MANCHESTER ROYAL BLUE SÜET EYER ALTI; Antrenmanlar ve her türlü sportif aktivitenin yanı sıra günlük şıklık için uygundur.</v>
      </c>
      <c r="AL126" s="149" t="str">
        <f>IF(C126&gt;0,+VLOOKUP($C126,'STYLE NAMES'!$B:$AC,16,FALSE),"")</f>
        <v>* Süet kumaş
* Atınızın omurgasını korumak için en üst düzeyde şok emilimi sağlayan yüksek yoğunluklu fiber + sünger dolgusu
Kompozisyon:
Dış yüzey kumaşı: %100 Polyester
Astar: %100 Pamuk
Dolgu: %100 Polyester</v>
      </c>
      <c r="AM126" s="149" t="str">
        <f>IF(C126&gt;0,+VLOOKUP($C126,'STYLE NAMES'!$B:$AC,17,FALSE),"")</f>
        <v>Makinede 30°C' de Yıkayın
Hassas Yıkama
Çamaşır suyu kullanmayın
Kurutma Makinesinde Kurutmayın</v>
      </c>
      <c r="AN126" s="149" t="str">
        <f>IF($C126&gt;0,$C126&amp;" "&amp;$P126&amp;" "&amp;+VLOOKUP($C126,'STYLE NAMES'!$B:$AC,18,FALSE),"""")</f>
        <v>MANCHESTER ROYAL BLUE SOTTOSELLA IN SUEDE</v>
      </c>
      <c r="AO126" s="101" t="str">
        <f>"Disegnato da Cavalier SanMarco "&amp;(AN126)&amp;"; "&amp;IF(C126&gt;0,+VLOOKUP($C126,'STYLE NAMES'!$B:$AC,19,FALSE),"")</f>
        <v>Disegnato da Cavalier SanMarco MANCHESTER ROYAL BLUE SOTTOSELLA IN SUEDE; Sottosella in suede della collezione Heritage 
Ricamo Cavalli di SanMarco
Eleganza abbinata a prestazioni tecniche eccezionali. 
I nostri sottosella sono progettati per offrire un aspetto estetico straordinario garantendo al tempo stesso un supporto ortopedico e funzionale.</v>
      </c>
      <c r="AP126" s="101" t="str">
        <f>IF(C126&gt;0,+VLOOKUP($C126,'STYLE NAMES'!$B:$AC,20,FALSE),"")</f>
        <v>Tessuto in pelle scamosciato
Imbottitura in fibra ad alta densità + spugna per un assorbimento ottimale degli urti e protezione della colonna vertebrale del cavallo
Composizione: 
Tessuto esterno: 100% Poliestere 
Fodera: 100% Cotone
Imbottitura: 100% Poliestere</v>
      </c>
      <c r="AQ126" s="101" t="str">
        <f>IF(C126&gt;0,+VLOOKUP($C126,'STYLE NAMES'!$B:$AC,21,FALSE),"")</f>
        <v>Lavare in lavatrice a 30°C Ciclo delicato 
Non candeggiare 
Non asciugare in asciugatrice</v>
      </c>
      <c r="AR126" s="101">
        <f>IF(D126&gt;0,+VLOOKUP($C126,'STYLE NAMES'!$B:$AC,22,FALSE),"")</f>
        <v>0</v>
      </c>
      <c r="AS126" s="101">
        <f>IF(E126&gt;0,+VLOOKUP($C126,'STYLE NAMES'!$B:$AC,23,FALSE),"")</f>
        <v>0</v>
      </c>
      <c r="AT126" s="101">
        <f>IF(F126&gt;0,+VLOOKUP($C126,'STYLE NAMES'!$B:$AC,24,FALSE),"")</f>
        <v>0</v>
      </c>
      <c r="AU126" s="101">
        <f>IF(G126&gt;0,+VLOOKUP($C126,'STYLE NAMES'!$B:$AC,25,FALSE),"")</f>
        <v>0</v>
      </c>
      <c r="AV126" s="101">
        <f>+VLOOKUP($S126,'CODE GENERATOR'!$P:$AM,15,FALSE)</f>
        <v>0</v>
      </c>
      <c r="AW126" s="101">
        <f>+VLOOKUP($S126,'CODE GENERATOR'!$P:$AM,16,FALSE)</f>
        <v>0</v>
      </c>
      <c r="AX126" s="101">
        <f>+VLOOKUP($S126,'CODE GENERATOR'!$P:$AM,17,FALSE)</f>
        <v>0</v>
      </c>
      <c r="AY126" s="101">
        <f>+VLOOKUP($S126,'CODE GENERATOR'!$P:$AM,18,FALSE)</f>
        <v>0</v>
      </c>
      <c r="AZ126" s="101">
        <f>+VLOOKUP($S126,'CODE GENERATOR'!$P:$AM,19,FALSE)</f>
        <v>0</v>
      </c>
      <c r="BA126" s="101">
        <f>+VLOOKUP($S126,'CODE GENERATOR'!$P:$AM,20,FALSE)</f>
        <v>0</v>
      </c>
      <c r="BB126" s="101">
        <f>+VLOOKUP($S126,'CODE GENERATOR'!$P:$AM,21,FALSE)</f>
        <v>0</v>
      </c>
      <c r="BC126" s="101">
        <f>+VLOOKUP($S126,'CODE GENERATOR'!$P:$AM,22,FALSE)</f>
        <v>0</v>
      </c>
      <c r="BD126" s="101">
        <f>+VLOOKUP($S126,'CODE GENERATOR'!$P:$AM,23,FALSE)</f>
        <v>0</v>
      </c>
      <c r="BE126" s="101">
        <f>+VLOOKUP($S126,'CODE GENERATOR'!$P:$AM,24,FALSE)</f>
        <v>0</v>
      </c>
      <c r="BF126" s="101">
        <f>IF(C126&gt;0,+VLOOKUP(G126,'CATEGORY ID'!$A$1:$L$118,3,FALSE),"")</f>
        <v>5</v>
      </c>
      <c r="BG126" s="101">
        <f>IF(C126&gt;0,+VLOOKUP(H126,'CATEGORY ID'!$D$1:$L$118,3,FALSE),"")</f>
        <v>5</v>
      </c>
      <c r="BH126" s="101">
        <f>IF(C126&gt;0,+VLOOKUP((+H126&amp;I126),'CATEGORY ID'!$H$1:$I$121,2,FALSE),"")</f>
        <v>55</v>
      </c>
      <c r="BJ126" s="101">
        <f>IF(C126&gt;0,IF(COUNTIF('CATEGORY ID'!$K$1:$K$121,+H126&amp;K126) &gt; 0, +VLOOKUP(+H126&amp;K126,'CATEGORY ID'!$K$1:$L$121,2,FALSE),""),"")</f>
        <v>58</v>
      </c>
      <c r="BK126" s="101" t="str">
        <f>IF(C126&gt;0,IF(COUNTIF('CATEGORY ID'!$K$124:$K$165, +VLOOKUP(C126,'STYLE NAMES'!$B:$AE,30,FALSE)) &gt; 0, +VLOOKUP(VLOOKUP(C126,'STYLE NAMES'!$B:$AE,30,FALSE),'CATEGORY ID'!K:M,2,FALSE),""),"")</f>
        <v/>
      </c>
      <c r="BR126" s="101" t="str" cm="1">
        <f t="array" ref="BR126">IF(C126&gt;0,_xlfn.TEXTJOIN(";", TRUE,_xlfn.UNIQUE(_xlfn._xlws.FILTER(BF126:BQ126,(BF126:BQ126&gt;0)),TRUE,FALSE)),"")&amp;";"&amp;BS126</f>
        <v>5;55;58;</v>
      </c>
      <c r="BU126" s="106">
        <f>IF(C126&gt;0,+VLOOKUP($C126,'STYLE NAMES'!$B:$AC,26,FALSE),"")</f>
        <v>99.9</v>
      </c>
      <c r="BV126" s="106">
        <f>IF(C126&gt;0,+VLOOKUP($C126,'STYLE NAMES'!$B:$AC,27,FALSE),"")</f>
        <v>5490</v>
      </c>
      <c r="BW126" s="106">
        <f>IF(C126&gt;0,+VLOOKUP($C126,'STYLE NAMES'!$B:$AC,28,FALSE),"")</f>
        <v>114.88499999999999</v>
      </c>
      <c r="BY126"/>
      <c r="BZ126" s="101">
        <v>0</v>
      </c>
      <c r="CA126" s="137">
        <f t="shared" si="7"/>
        <v>1</v>
      </c>
      <c r="CB126" s="137">
        <f>+VLOOKUP(C126,'[2]STYLES &amp; MODELS MATRIX'!$A:$G,7,FALSE)</f>
        <v>0</v>
      </c>
      <c r="CC126" s="137">
        <f>+VLOOKUP(C126,'[1]STYLES &amp; SIZE CHARTS'!$A:$H,8,FALSE)</f>
        <v>0</v>
      </c>
      <c r="CD126" s="137"/>
      <c r="CE126" s="205"/>
      <c r="CF126" s="141"/>
    </row>
    <row r="127" spans="1:84" s="101" customFormat="1" ht="12" customHeight="1" x14ac:dyDescent="0.2">
      <c r="A127" s="102">
        <f t="shared" si="5"/>
        <v>8683711001850</v>
      </c>
      <c r="B127" s="101" t="s">
        <v>801</v>
      </c>
      <c r="C127" s="101" t="s">
        <v>429</v>
      </c>
      <c r="D127" s="101" t="s">
        <v>1964</v>
      </c>
      <c r="E127" s="203" t="s">
        <v>2291</v>
      </c>
      <c r="F127" s="101" t="s">
        <v>795</v>
      </c>
      <c r="G127" s="101" t="str">
        <f>IF(C127&gt;0,+VLOOKUP($C127,'STYLE NAMES'!$B:$AC,4,FALSE),"")</f>
        <v>HORSE</v>
      </c>
      <c r="H127" s="101" t="str">
        <f>IF(C127&gt;0,+VLOOKUP($C127,'STYLE NAMES'!$B:$AC,5,FALSE),"")</f>
        <v>HORSE</v>
      </c>
      <c r="I127" s="101" t="str">
        <f>IF(C127&gt;0,+VLOOKUP($C127,'STYLE NAMES'!$B:$AC,6,FALSE),"")</f>
        <v>SADDLE PADS</v>
      </c>
      <c r="J127" s="101" t="str">
        <f>IF(C127&gt;0,+VLOOKUP($C127,'STYLE NAMES'!$B:$AC,7,FALSE),"")</f>
        <v>FULL</v>
      </c>
      <c r="K127" s="101" t="str">
        <f>IF(C127&gt;0,+VLOOKUP($C127,'STYLE NAMES'!$B:$AC,8,FALSE),"")</f>
        <v>SADDLE PAD ROWS</v>
      </c>
      <c r="L127" s="101" t="str">
        <f>IF(E127&gt;0,+VLOOKUP($E127,'CODE GENERATOR'!$D:$T,3,FALSE),"")</f>
        <v>A</v>
      </c>
      <c r="M127" s="101" t="str">
        <f>IF(E127&gt;0,+VLOOKUP($E127,'CODE GENERATOR'!$D:$T,4,FALSE),"")</f>
        <v>SUEDE</v>
      </c>
      <c r="N127" s="101" t="str">
        <f>IF(E127&gt;0,+VLOOKUP($E127,'CODE GENERATOR'!$D:$T,6,FALSE),"")</f>
        <v>CHOCOLATE</v>
      </c>
      <c r="O127" s="101" t="str">
        <f>IF(E127&gt;0,+VLOOKUP($E127,'CODE GENERATOR'!$D:$T,7,FALSE),"")</f>
        <v>CHOCOLATE</v>
      </c>
      <c r="P127" s="101" t="str">
        <f t="shared" si="6"/>
        <v>CHOCOLATE</v>
      </c>
      <c r="Q127" s="104" t="str">
        <f>IF(E127&gt;0,+VLOOKUP($E127,'CODE GENERATOR'!$D:$T,11,FALSE),"")</f>
        <v>H.PADFL_SPR0010</v>
      </c>
      <c r="R127" s="104" t="str">
        <f>IF(E127&gt;0,+VLOOKUP($E127,'CODE GENERATOR'!$D:$T,12,FALSE),"")</f>
        <v>SUE0010CHOCHO</v>
      </c>
      <c r="S127" s="104" t="str">
        <f>IF(E127&gt;0,+VLOOKUP($E127,'CODE GENERATOR'!$D:$T,13,FALSE),"")</f>
        <v>H.PADFL_SPR0010_SUE0010CHOCHO</v>
      </c>
      <c r="T127" s="104" t="str">
        <f t="shared" si="4"/>
        <v>H.PADFL_SPR0010_SUE0010CHOCHO_FULL</v>
      </c>
      <c r="U127" s="105">
        <v>8683711001850</v>
      </c>
      <c r="V127" s="107" t="str" cm="1">
        <f t="array" ref="V127">_xlfn.TEXTJOIN(";", TRUE, _xlfn.UNIQUE(_xlfn._xlws.FILTER(P$3:P$10029, C$3:C$10029=C127)))</f>
        <v>NAVY;ROYAL BLUE;CHOCOLATE;LATTE</v>
      </c>
      <c r="W127" s="107" t="str" cm="1">
        <f t="array" ref="W127">_xlfn.TEXTJOIN(";", TRUE, _xlfn.UNIQUE(_xlfn._xlws.FILTER(F$3:F$10029, C$3:C$10029=C127)))</f>
        <v>FULL</v>
      </c>
      <c r="X127" s="101" t="str">
        <f>IF(E127&gt;0,+VLOOKUP($E127,'CODE GENERATOR'!$D:$AC,19,FALSE),0)</f>
        <v>2402_S01_33155</v>
      </c>
      <c r="Y127" s="101" t="str">
        <f>IF(E127&gt;0,+VLOOKUP($E127,'CODE GENERATOR'!$D:$AC,20,FALSE),0)</f>
        <v>2402_S01_33157</v>
      </c>
      <c r="Z127" s="101" t="str">
        <f>IF(E127&gt;0,+VLOOKUP($E127,'CODE GENERATOR'!$D:$AC,21,FALSE),0)</f>
        <v>2402_S01_33153</v>
      </c>
      <c r="AA127" s="101" t="str">
        <f>IF(E127&gt;0,+VLOOKUP($E127,'CODE GENERATOR'!$D:$AC,22,FALSE),0)</f>
        <v/>
      </c>
      <c r="AB127" s="101" t="str">
        <f>IF(E127&gt;0,+VLOOKUP($E127,'CODE GENERATOR'!$D:$AC,23,FALSE),0)</f>
        <v/>
      </c>
      <c r="AC127" s="101" t="str">
        <f>IF(E127&gt;0,+VLOOKUP($E127,'CODE GENERATOR'!$D:$AC,24,FALSE),0)</f>
        <v/>
      </c>
      <c r="AD127" s="101" t="str">
        <f>IF(E127&gt;0,+VLOOKUP($E127,'CODE GENERATOR'!$D:$AC,25,FALSE),0)</f>
        <v/>
      </c>
      <c r="AE127" s="101" t="str">
        <f>IF(E127&gt;0,+VLOOKUP($E127,'CODE GENERATOR'!$D:$AC,26,FALSE),0)</f>
        <v/>
      </c>
      <c r="AF127" s="149" t="str">
        <f>IF($C127&gt;0,$C127&amp;" "&amp;$P127&amp;" "&amp;+VLOOKUP($C127,'STYLE NAMES'!$B:$AC,10,FALSE),"""")</f>
        <v>MANCHESTER CHOCOLATE SUEDE SADDLE PAD</v>
      </c>
      <c r="AG127" s="101" t="str">
        <f>"Enjoy our "&amp;(AF127)&amp;"; "&amp;IF(C127&gt;0,+VLOOKUP($C127,'STYLE NAMES'!$B:$AC,11,FALSE),"")</f>
        <v>Enjoy our MANCHESTER CHOCOLATE SUEDE SADDLE PAD; Suede Saddle pad in Line design from the Heritage Collection
SanMarco Horse Embroidery
Elegancy followed by superb technical performance
Our saddle pads are engineered to offer a remarkable esthetic look while providing an orthopedic and functional performance</v>
      </c>
      <c r="AH127" s="101" t="str">
        <f>IF(C127&gt;0,+VLOOKUP($C127,'STYLE NAMES'!$B:$AC,12,FALSE),"")</f>
        <v xml:space="preserve">* Suede fabric
*High density fiber + sponge filling for ultimate shock absorption to protect your horse's spine
Composition:
Shell fabric: 100% Polyester
Lining: 100% Cotton
Filling: 100%  Polyester
</v>
      </c>
      <c r="AI127" s="101" t="str">
        <f>IF(C127&gt;0,+VLOOKUP($C127,'STYLE NAMES'!$B:$AC,13,FALSE),"")</f>
        <v>Machine Wash at 30°C
Mild process
Do not bleach
Do NOT Tumble Dry</v>
      </c>
      <c r="AJ127" s="149" t="str">
        <f>IF($C127&gt;0,$C127&amp;" "&amp;$P127&amp;" "&amp;+VLOOKUP($C127,'STYLE NAMES'!$B:$AC,14,FALSE),"""")</f>
        <v>MANCHESTER CHOCOLATE SÜET EYER ALTI</v>
      </c>
      <c r="AK127" s="149" t="str">
        <f>"Cavalier SanMarco tarafından tasarlanan "&amp;(AJ127)&amp;"; "&amp;IF(C127&gt;0,+VLOOKUP($C127,'STYLE NAMES'!$B:$AC,15,FALSE),"")</f>
        <v>Cavalier SanMarco tarafından tasarlanan MANCHESTER CHOCOLATE SÜET EYER ALTI; Antrenmanlar ve her türlü sportif aktivitenin yanı sıra günlük şıklık için uygundur.</v>
      </c>
      <c r="AL127" s="149" t="str">
        <f>IF(C127&gt;0,+VLOOKUP($C127,'STYLE NAMES'!$B:$AC,16,FALSE),"")</f>
        <v>* Süet kumaş
* Atınızın omurgasını korumak için en üst düzeyde şok emilimi sağlayan yüksek yoğunluklu fiber + sünger dolgusu
Kompozisyon:
Dış yüzey kumaşı: %100 Polyester
Astar: %100 Pamuk
Dolgu: %100 Polyester</v>
      </c>
      <c r="AM127" s="149" t="str">
        <f>IF(C127&gt;0,+VLOOKUP($C127,'STYLE NAMES'!$B:$AC,17,FALSE),"")</f>
        <v>Makinede 30°C' de Yıkayın
Hassas Yıkama
Çamaşır suyu kullanmayın
Kurutma Makinesinde Kurutmayın</v>
      </c>
      <c r="AN127" s="149" t="str">
        <f>IF($C127&gt;0,$C127&amp;" "&amp;$P127&amp;" "&amp;+VLOOKUP($C127,'STYLE NAMES'!$B:$AC,18,FALSE),"""")</f>
        <v>MANCHESTER CHOCOLATE SOTTOSELLA IN SUEDE</v>
      </c>
      <c r="AO127" s="101" t="str">
        <f>"Disegnato da Cavalier SanMarco "&amp;(AN127)&amp;"; "&amp;IF(C127&gt;0,+VLOOKUP($C127,'STYLE NAMES'!$B:$AC,19,FALSE),"")</f>
        <v>Disegnato da Cavalier SanMarco MANCHESTER CHOCOLATE SOTTOSELLA IN SUEDE; Sottosella in suede della collezione Heritage 
Ricamo Cavalli di SanMarco
Eleganza abbinata a prestazioni tecniche eccezionali. 
I nostri sottosella sono progettati per offrire un aspetto estetico straordinario garantendo al tempo stesso un supporto ortopedico e funzionale.</v>
      </c>
      <c r="AP127" s="101" t="str">
        <f>IF(C127&gt;0,+VLOOKUP($C127,'STYLE NAMES'!$B:$AC,20,FALSE),"")</f>
        <v>Tessuto in pelle scamosciato
Imbottitura in fibra ad alta densità + spugna per un assorbimento ottimale degli urti e protezione della colonna vertebrale del cavallo
Composizione: 
Tessuto esterno: 100% Poliestere 
Fodera: 100% Cotone
Imbottitura: 100% Poliestere</v>
      </c>
      <c r="AQ127" s="101" t="str">
        <f>IF(C127&gt;0,+VLOOKUP($C127,'STYLE NAMES'!$B:$AC,21,FALSE),"")</f>
        <v>Lavare in lavatrice a 30°C Ciclo delicato 
Non candeggiare 
Non asciugare in asciugatrice</v>
      </c>
      <c r="AR127" s="101">
        <f>IF(D127&gt;0,+VLOOKUP($C127,'STYLE NAMES'!$B:$AC,22,FALSE),"")</f>
        <v>0</v>
      </c>
      <c r="AS127" s="101">
        <f>IF(E127&gt;0,+VLOOKUP($C127,'STYLE NAMES'!$B:$AC,23,FALSE),"")</f>
        <v>0</v>
      </c>
      <c r="AT127" s="101">
        <f>IF(F127&gt;0,+VLOOKUP($C127,'STYLE NAMES'!$B:$AC,24,FALSE),"")</f>
        <v>0</v>
      </c>
      <c r="AU127" s="101">
        <f>IF(G127&gt;0,+VLOOKUP($C127,'STYLE NAMES'!$B:$AC,25,FALSE),"")</f>
        <v>0</v>
      </c>
      <c r="AV127" s="101">
        <f>+VLOOKUP($S127,'CODE GENERATOR'!$P:$AM,15,FALSE)</f>
        <v>0</v>
      </c>
      <c r="AW127" s="101">
        <f>+VLOOKUP($S127,'CODE GENERATOR'!$P:$AM,16,FALSE)</f>
        <v>0</v>
      </c>
      <c r="AX127" s="101">
        <f>+VLOOKUP($S127,'CODE GENERATOR'!$P:$AM,17,FALSE)</f>
        <v>0</v>
      </c>
      <c r="AY127" s="101">
        <f>+VLOOKUP($S127,'CODE GENERATOR'!$P:$AM,18,FALSE)</f>
        <v>0</v>
      </c>
      <c r="AZ127" s="101">
        <f>+VLOOKUP($S127,'CODE GENERATOR'!$P:$AM,19,FALSE)</f>
        <v>0</v>
      </c>
      <c r="BA127" s="101">
        <f>+VLOOKUP($S127,'CODE GENERATOR'!$P:$AM,20,FALSE)</f>
        <v>0</v>
      </c>
      <c r="BB127" s="101">
        <f>+VLOOKUP($S127,'CODE GENERATOR'!$P:$AM,21,FALSE)</f>
        <v>0</v>
      </c>
      <c r="BC127" s="101">
        <f>+VLOOKUP($S127,'CODE GENERATOR'!$P:$AM,22,FALSE)</f>
        <v>0</v>
      </c>
      <c r="BD127" s="101">
        <f>+VLOOKUP($S127,'CODE GENERATOR'!$P:$AM,23,FALSE)</f>
        <v>0</v>
      </c>
      <c r="BE127" s="101">
        <f>+VLOOKUP($S127,'CODE GENERATOR'!$P:$AM,24,FALSE)</f>
        <v>0</v>
      </c>
      <c r="BF127" s="101">
        <f>IF(C127&gt;0,+VLOOKUP(G127,'CATEGORY ID'!$A$1:$L$118,3,FALSE),"")</f>
        <v>5</v>
      </c>
      <c r="BG127" s="101">
        <f>IF(C127&gt;0,+VLOOKUP(H127,'CATEGORY ID'!$D$1:$L$118,3,FALSE),"")</f>
        <v>5</v>
      </c>
      <c r="BH127" s="101">
        <f>IF(C127&gt;0,+VLOOKUP((+H127&amp;I127),'CATEGORY ID'!$H$1:$I$121,2,FALSE),"")</f>
        <v>55</v>
      </c>
      <c r="BJ127" s="101">
        <f>IF(C127&gt;0,IF(COUNTIF('CATEGORY ID'!$K$1:$K$121,+H127&amp;K127) &gt; 0, +VLOOKUP(+H127&amp;K127,'CATEGORY ID'!$K$1:$L$121,2,FALSE),""),"")</f>
        <v>58</v>
      </c>
      <c r="BK127" s="101" t="str">
        <f>IF(C127&gt;0,IF(COUNTIF('CATEGORY ID'!$K$124:$K$165, +VLOOKUP(C127,'STYLE NAMES'!$B:$AE,30,FALSE)) &gt; 0, +VLOOKUP(VLOOKUP(C127,'STYLE NAMES'!$B:$AE,30,FALSE),'CATEGORY ID'!K:M,2,FALSE),""),"")</f>
        <v/>
      </c>
      <c r="BR127" s="101" t="str" cm="1">
        <f t="array" ref="BR127">IF(C127&gt;0,_xlfn.TEXTJOIN(";", TRUE,_xlfn.UNIQUE(_xlfn._xlws.FILTER(BF127:BQ127,(BF127:BQ127&gt;0)),TRUE,FALSE)),"")&amp;";"&amp;BS127</f>
        <v>5;55;58;</v>
      </c>
      <c r="BU127" s="106">
        <f>IF(C127&gt;0,+VLOOKUP($C127,'STYLE NAMES'!$B:$AC,26,FALSE),"")</f>
        <v>99.9</v>
      </c>
      <c r="BV127" s="106">
        <f>IF(C127&gt;0,+VLOOKUP($C127,'STYLE NAMES'!$B:$AC,27,FALSE),"")</f>
        <v>5490</v>
      </c>
      <c r="BW127" s="106">
        <f>IF(C127&gt;0,+VLOOKUP($C127,'STYLE NAMES'!$B:$AC,28,FALSE),"")</f>
        <v>114.88499999999999</v>
      </c>
      <c r="BY127"/>
      <c r="BZ127" s="101">
        <v>0</v>
      </c>
      <c r="CA127" s="137">
        <f t="shared" si="7"/>
        <v>1</v>
      </c>
      <c r="CB127" s="137">
        <f>+VLOOKUP(C127,'[2]STYLES &amp; MODELS MATRIX'!$A:$G,7,FALSE)</f>
        <v>0</v>
      </c>
      <c r="CC127" s="137">
        <f>+VLOOKUP(C127,'[1]STYLES &amp; SIZE CHARTS'!$A:$H,8,FALSE)</f>
        <v>0</v>
      </c>
      <c r="CD127" s="137"/>
      <c r="CE127" s="205"/>
      <c r="CF127" s="141"/>
    </row>
    <row r="128" spans="1:84" s="101" customFormat="1" ht="12" customHeight="1" x14ac:dyDescent="0.2">
      <c r="A128" s="102">
        <f t="shared" si="5"/>
        <v>8683711001867</v>
      </c>
      <c r="B128" s="101" t="s">
        <v>801</v>
      </c>
      <c r="C128" s="101" t="s">
        <v>429</v>
      </c>
      <c r="D128" s="101" t="s">
        <v>1964</v>
      </c>
      <c r="E128" s="203" t="s">
        <v>2292</v>
      </c>
      <c r="F128" s="101" t="s">
        <v>795</v>
      </c>
      <c r="G128" s="101" t="str">
        <f>IF(C128&gt;0,+VLOOKUP($C128,'STYLE NAMES'!$B:$AC,4,FALSE),"")</f>
        <v>HORSE</v>
      </c>
      <c r="H128" s="101" t="str">
        <f>IF(C128&gt;0,+VLOOKUP($C128,'STYLE NAMES'!$B:$AC,5,FALSE),"")</f>
        <v>HORSE</v>
      </c>
      <c r="I128" s="101" t="str">
        <f>IF(C128&gt;0,+VLOOKUP($C128,'STYLE NAMES'!$B:$AC,6,FALSE),"")</f>
        <v>SADDLE PADS</v>
      </c>
      <c r="J128" s="101" t="str">
        <f>IF(C128&gt;0,+VLOOKUP($C128,'STYLE NAMES'!$B:$AC,7,FALSE),"")</f>
        <v>FULL</v>
      </c>
      <c r="K128" s="101" t="str">
        <f>IF(C128&gt;0,+VLOOKUP($C128,'STYLE NAMES'!$B:$AC,8,FALSE),"")</f>
        <v>SADDLE PAD ROWS</v>
      </c>
      <c r="L128" s="101" t="str">
        <f>IF(E128&gt;0,+VLOOKUP($E128,'CODE GENERATOR'!$D:$T,3,FALSE),"")</f>
        <v>A</v>
      </c>
      <c r="M128" s="101" t="str">
        <f>IF(E128&gt;0,+VLOOKUP($E128,'CODE GENERATOR'!$D:$T,4,FALSE),"")</f>
        <v>SUEDE</v>
      </c>
      <c r="N128" s="101" t="str">
        <f>IF(E128&gt;0,+VLOOKUP($E128,'CODE GENERATOR'!$D:$T,6,FALSE),"")</f>
        <v>LATTE</v>
      </c>
      <c r="O128" s="101" t="str">
        <f>IF(E128&gt;0,+VLOOKUP($E128,'CODE GENERATOR'!$D:$T,7,FALSE),"")</f>
        <v>LATTE</v>
      </c>
      <c r="P128" s="101" t="str">
        <f t="shared" si="6"/>
        <v>LATTE</v>
      </c>
      <c r="Q128" s="104" t="str">
        <f>IF(E128&gt;0,+VLOOKUP($E128,'CODE GENERATOR'!$D:$T,11,FALSE),"")</f>
        <v>H.PADFL_SPR0010</v>
      </c>
      <c r="R128" s="104" t="str">
        <f>IF(E128&gt;0,+VLOOKUP($E128,'CODE GENERATOR'!$D:$T,12,FALSE),"")</f>
        <v>SUE0010LATLAT</v>
      </c>
      <c r="S128" s="104" t="str">
        <f>IF(E128&gt;0,+VLOOKUP($E128,'CODE GENERATOR'!$D:$T,13,FALSE),"")</f>
        <v>H.PADFL_SPR0010_SUE0010LATLAT</v>
      </c>
      <c r="T128" s="104" t="str">
        <f t="shared" si="4"/>
        <v>H.PADFL_SPR0010_SUE0010LATLAT_FULL</v>
      </c>
      <c r="U128" s="105">
        <v>8683711001867</v>
      </c>
      <c r="V128" s="107" t="str" cm="1">
        <f t="array" ref="V128">_xlfn.TEXTJOIN(";", TRUE, _xlfn.UNIQUE(_xlfn._xlws.FILTER(P$3:P$10029, C$3:C$10029=C128)))</f>
        <v>NAVY;ROYAL BLUE;CHOCOLATE;LATTE</v>
      </c>
      <c r="W128" s="107" t="str" cm="1">
        <f t="array" ref="W128">_xlfn.TEXTJOIN(";", TRUE, _xlfn.UNIQUE(_xlfn._xlws.FILTER(F$3:F$10029, C$3:C$10029=C128)))</f>
        <v>FULL</v>
      </c>
      <c r="X128" s="101" t="str">
        <f>IF(E128&gt;0,+VLOOKUP($E128,'CODE GENERATOR'!$D:$AC,19,FALSE),0)</f>
        <v>2402_S01_33142</v>
      </c>
      <c r="Y128" s="101" t="str">
        <f>IF(E128&gt;0,+VLOOKUP($E128,'CODE GENERATOR'!$D:$AC,20,FALSE),0)</f>
        <v>2402_S01_33145</v>
      </c>
      <c r="Z128" s="101" t="str">
        <f>IF(E128&gt;0,+VLOOKUP($E128,'CODE GENERATOR'!$D:$AC,21,FALSE),0)</f>
        <v>2402_S01_33140</v>
      </c>
      <c r="AA128" s="101" t="str">
        <f>IF(E128&gt;0,+VLOOKUP($E128,'CODE GENERATOR'!$D:$AC,22,FALSE),0)</f>
        <v/>
      </c>
      <c r="AB128" s="101" t="str">
        <f>IF(E128&gt;0,+VLOOKUP($E128,'CODE GENERATOR'!$D:$AC,23,FALSE),0)</f>
        <v/>
      </c>
      <c r="AC128" s="101" t="str">
        <f>IF(E128&gt;0,+VLOOKUP($E128,'CODE GENERATOR'!$D:$AC,24,FALSE),0)</f>
        <v/>
      </c>
      <c r="AD128" s="101" t="str">
        <f>IF(E128&gt;0,+VLOOKUP($E128,'CODE GENERATOR'!$D:$AC,25,FALSE),0)</f>
        <v/>
      </c>
      <c r="AE128" s="101" t="str">
        <f>IF(E128&gt;0,+VLOOKUP($E128,'CODE GENERATOR'!$D:$AC,26,FALSE),0)</f>
        <v/>
      </c>
      <c r="AF128" s="149" t="str">
        <f>IF($C128&gt;0,$C128&amp;" "&amp;$P128&amp;" "&amp;+VLOOKUP($C128,'STYLE NAMES'!$B:$AC,10,FALSE),"""")</f>
        <v>MANCHESTER LATTE SUEDE SADDLE PAD</v>
      </c>
      <c r="AG128" s="101" t="str">
        <f>"Enjoy our "&amp;(AF128)&amp;"; "&amp;IF(C128&gt;0,+VLOOKUP($C128,'STYLE NAMES'!$B:$AC,11,FALSE),"")</f>
        <v>Enjoy our MANCHESTER LATTE SUEDE SADDLE PAD; Suede Saddle pad in Line design from the Heritage Collection
SanMarco Horse Embroidery
Elegancy followed by superb technical performance
Our saddle pads are engineered to offer a remarkable esthetic look while providing an orthopedic and functional performance</v>
      </c>
      <c r="AH128" s="101" t="str">
        <f>IF(C128&gt;0,+VLOOKUP($C128,'STYLE NAMES'!$B:$AC,12,FALSE),"")</f>
        <v xml:space="preserve">* Suede fabric
*High density fiber + sponge filling for ultimate shock absorption to protect your horse's spine
Composition:
Shell fabric: 100% Polyester
Lining: 100% Cotton
Filling: 100%  Polyester
</v>
      </c>
      <c r="AI128" s="101" t="str">
        <f>IF(C128&gt;0,+VLOOKUP($C128,'STYLE NAMES'!$B:$AC,13,FALSE),"")</f>
        <v>Machine Wash at 30°C
Mild process
Do not bleach
Do NOT Tumble Dry</v>
      </c>
      <c r="AJ128" s="149" t="str">
        <f>IF($C128&gt;0,$C128&amp;" "&amp;$P128&amp;" "&amp;+VLOOKUP($C128,'STYLE NAMES'!$B:$AC,14,FALSE),"""")</f>
        <v>MANCHESTER LATTE SÜET EYER ALTI</v>
      </c>
      <c r="AK128" s="149" t="str">
        <f>"Cavalier SanMarco tarafından tasarlanan "&amp;(AJ128)&amp;"; "&amp;IF(C128&gt;0,+VLOOKUP($C128,'STYLE NAMES'!$B:$AC,15,FALSE),"")</f>
        <v>Cavalier SanMarco tarafından tasarlanan MANCHESTER LATTE SÜET EYER ALTI; Antrenmanlar ve her türlü sportif aktivitenin yanı sıra günlük şıklık için uygundur.</v>
      </c>
      <c r="AL128" s="149" t="str">
        <f>IF(C128&gt;0,+VLOOKUP($C128,'STYLE NAMES'!$B:$AC,16,FALSE),"")</f>
        <v>* Süet kumaş
* Atınızın omurgasını korumak için en üst düzeyde şok emilimi sağlayan yüksek yoğunluklu fiber + sünger dolgusu
Kompozisyon:
Dış yüzey kumaşı: %100 Polyester
Astar: %100 Pamuk
Dolgu: %100 Polyester</v>
      </c>
      <c r="AM128" s="149" t="str">
        <f>IF(C128&gt;0,+VLOOKUP($C128,'STYLE NAMES'!$B:$AC,17,FALSE),"")</f>
        <v>Makinede 30°C' de Yıkayın
Hassas Yıkama
Çamaşır suyu kullanmayın
Kurutma Makinesinde Kurutmayın</v>
      </c>
      <c r="AN128" s="149" t="str">
        <f>IF($C128&gt;0,$C128&amp;" "&amp;$P128&amp;" "&amp;+VLOOKUP($C128,'STYLE NAMES'!$B:$AC,18,FALSE),"""")</f>
        <v>MANCHESTER LATTE SOTTOSELLA IN SUEDE</v>
      </c>
      <c r="AO128" s="101" t="str">
        <f>"Disegnato da Cavalier SanMarco "&amp;(AN128)&amp;"; "&amp;IF(C128&gt;0,+VLOOKUP($C128,'STYLE NAMES'!$B:$AC,19,FALSE),"")</f>
        <v>Disegnato da Cavalier SanMarco MANCHESTER LATTE SOTTOSELLA IN SUEDE; Sottosella in suede della collezione Heritage 
Ricamo Cavalli di SanMarco
Eleganza abbinata a prestazioni tecniche eccezionali. 
I nostri sottosella sono progettati per offrire un aspetto estetico straordinario garantendo al tempo stesso un supporto ortopedico e funzionale.</v>
      </c>
      <c r="AP128" s="101" t="str">
        <f>IF(C128&gt;0,+VLOOKUP($C128,'STYLE NAMES'!$B:$AC,20,FALSE),"")</f>
        <v>Tessuto in pelle scamosciato
Imbottitura in fibra ad alta densità + spugna per un assorbimento ottimale degli urti e protezione della colonna vertebrale del cavallo
Composizione: 
Tessuto esterno: 100% Poliestere 
Fodera: 100% Cotone
Imbottitura: 100% Poliestere</v>
      </c>
      <c r="AQ128" s="101" t="str">
        <f>IF(C128&gt;0,+VLOOKUP($C128,'STYLE NAMES'!$B:$AC,21,FALSE),"")</f>
        <v>Lavare in lavatrice a 30°C Ciclo delicato 
Non candeggiare 
Non asciugare in asciugatrice</v>
      </c>
      <c r="AR128" s="101">
        <f>IF(D128&gt;0,+VLOOKUP($C128,'STYLE NAMES'!$B:$AC,22,FALSE),"")</f>
        <v>0</v>
      </c>
      <c r="AS128" s="101">
        <f>IF(E128&gt;0,+VLOOKUP($C128,'STYLE NAMES'!$B:$AC,23,FALSE),"")</f>
        <v>0</v>
      </c>
      <c r="AT128" s="101">
        <f>IF(F128&gt;0,+VLOOKUP($C128,'STYLE NAMES'!$B:$AC,24,FALSE),"")</f>
        <v>0</v>
      </c>
      <c r="AU128" s="101">
        <f>IF(G128&gt;0,+VLOOKUP($C128,'STYLE NAMES'!$B:$AC,25,FALSE),"")</f>
        <v>0</v>
      </c>
      <c r="AV128" s="101">
        <f>+VLOOKUP($S128,'CODE GENERATOR'!$P:$AM,15,FALSE)</f>
        <v>0</v>
      </c>
      <c r="AW128" s="101">
        <f>+VLOOKUP($S128,'CODE GENERATOR'!$P:$AM,16,FALSE)</f>
        <v>0</v>
      </c>
      <c r="AX128" s="101">
        <f>+VLOOKUP($S128,'CODE GENERATOR'!$P:$AM,17,FALSE)</f>
        <v>0</v>
      </c>
      <c r="AY128" s="101">
        <f>+VLOOKUP($S128,'CODE GENERATOR'!$P:$AM,18,FALSE)</f>
        <v>0</v>
      </c>
      <c r="AZ128" s="101">
        <f>+VLOOKUP($S128,'CODE GENERATOR'!$P:$AM,19,FALSE)</f>
        <v>0</v>
      </c>
      <c r="BA128" s="101">
        <f>+VLOOKUP($S128,'CODE GENERATOR'!$P:$AM,20,FALSE)</f>
        <v>0</v>
      </c>
      <c r="BB128" s="101">
        <f>+VLOOKUP($S128,'CODE GENERATOR'!$P:$AM,21,FALSE)</f>
        <v>0</v>
      </c>
      <c r="BC128" s="101">
        <f>+VLOOKUP($S128,'CODE GENERATOR'!$P:$AM,22,FALSE)</f>
        <v>0</v>
      </c>
      <c r="BD128" s="101">
        <f>+VLOOKUP($S128,'CODE GENERATOR'!$P:$AM,23,FALSE)</f>
        <v>0</v>
      </c>
      <c r="BE128" s="101">
        <f>+VLOOKUP($S128,'CODE GENERATOR'!$P:$AM,24,FALSE)</f>
        <v>0</v>
      </c>
      <c r="BF128" s="101">
        <f>IF(C128&gt;0,+VLOOKUP(G128,'CATEGORY ID'!$A$1:$L$118,3,FALSE),"")</f>
        <v>5</v>
      </c>
      <c r="BG128" s="101">
        <f>IF(C128&gt;0,+VLOOKUP(H128,'CATEGORY ID'!$D$1:$L$118,3,FALSE),"")</f>
        <v>5</v>
      </c>
      <c r="BH128" s="101">
        <f>IF(C128&gt;0,+VLOOKUP((+H128&amp;I128),'CATEGORY ID'!$H$1:$I$121,2,FALSE),"")</f>
        <v>55</v>
      </c>
      <c r="BJ128" s="101">
        <f>IF(C128&gt;0,IF(COUNTIF('CATEGORY ID'!$K$1:$K$121,+H128&amp;K128) &gt; 0, +VLOOKUP(+H128&amp;K128,'CATEGORY ID'!$K$1:$L$121,2,FALSE),""),"")</f>
        <v>58</v>
      </c>
      <c r="BK128" s="101" t="str">
        <f>IF(C128&gt;0,IF(COUNTIF('CATEGORY ID'!$K$124:$K$165, +VLOOKUP(C128,'STYLE NAMES'!$B:$AE,30,FALSE)) &gt; 0, +VLOOKUP(VLOOKUP(C128,'STYLE NAMES'!$B:$AE,30,FALSE),'CATEGORY ID'!K:M,2,FALSE),""),"")</f>
        <v/>
      </c>
      <c r="BR128" s="101" t="str" cm="1">
        <f t="array" ref="BR128">IF(C128&gt;0,_xlfn.TEXTJOIN(";", TRUE,_xlfn.UNIQUE(_xlfn._xlws.FILTER(BF128:BQ128,(BF128:BQ128&gt;0)),TRUE,FALSE)),"")&amp;";"&amp;BS128</f>
        <v>5;55;58;</v>
      </c>
      <c r="BU128" s="106">
        <f>IF(C128&gt;0,+VLOOKUP($C128,'STYLE NAMES'!$B:$AC,26,FALSE),"")</f>
        <v>99.9</v>
      </c>
      <c r="BV128" s="106">
        <f>IF(C128&gt;0,+VLOOKUP($C128,'STYLE NAMES'!$B:$AC,27,FALSE),"")</f>
        <v>5490</v>
      </c>
      <c r="BW128" s="106">
        <f>IF(C128&gt;0,+VLOOKUP($C128,'STYLE NAMES'!$B:$AC,28,FALSE),"")</f>
        <v>114.88499999999999</v>
      </c>
      <c r="BY128"/>
      <c r="BZ128" s="101">
        <v>0</v>
      </c>
      <c r="CA128" s="137">
        <f t="shared" si="7"/>
        <v>1</v>
      </c>
      <c r="CB128" s="137">
        <f>+VLOOKUP(C128,'[2]STYLES &amp; MODELS MATRIX'!$A:$G,7,FALSE)</f>
        <v>0</v>
      </c>
      <c r="CC128" s="137">
        <f>+VLOOKUP(C128,'[1]STYLES &amp; SIZE CHARTS'!$A:$H,8,FALSE)</f>
        <v>0</v>
      </c>
      <c r="CD128" s="137"/>
      <c r="CE128" s="205"/>
      <c r="CF128" s="141"/>
    </row>
    <row r="129" spans="1:84" s="101" customFormat="1" ht="12" customHeight="1" x14ac:dyDescent="0.2">
      <c r="A129" s="102">
        <f t="shared" si="5"/>
        <v>8683711001874</v>
      </c>
      <c r="B129" s="101" t="s">
        <v>805</v>
      </c>
      <c r="C129" s="101" t="s">
        <v>2188</v>
      </c>
      <c r="D129" s="101" t="s">
        <v>1966</v>
      </c>
      <c r="E129" s="203" t="s">
        <v>2293</v>
      </c>
      <c r="F129" s="101" t="s">
        <v>795</v>
      </c>
      <c r="G129" s="101" t="str">
        <f>IF(C129&gt;0,+VLOOKUP($C129,'STYLE NAMES'!$B:$AC,4,FALSE),"")</f>
        <v>HORSE</v>
      </c>
      <c r="H129" s="101" t="str">
        <f>IF(C129&gt;0,+VLOOKUP($C129,'STYLE NAMES'!$B:$AC,5,FALSE),"")</f>
        <v>HORSE</v>
      </c>
      <c r="I129" s="101" t="str">
        <f>IF(C129&gt;0,+VLOOKUP($C129,'STYLE NAMES'!$B:$AC,6,FALSE),"")</f>
        <v>SADDLE PADS</v>
      </c>
      <c r="J129" s="101" t="str">
        <f>IF(C129&gt;0,+VLOOKUP($C129,'STYLE NAMES'!$B:$AC,7,FALSE),"")</f>
        <v>FULL</v>
      </c>
      <c r="K129" s="101" t="str">
        <f>IF(C129&gt;0,+VLOOKUP($C129,'STYLE NAMES'!$B:$AC,8,FALSE),"")</f>
        <v>SADDLE PAD HONEYCOMB</v>
      </c>
      <c r="L129" s="101" t="str">
        <f>IF(E129&gt;0,+VLOOKUP($E129,'CODE GENERATOR'!$D:$T,3,FALSE),"")</f>
        <v>A</v>
      </c>
      <c r="M129" s="101" t="str">
        <f>IF(E129&gt;0,+VLOOKUP($E129,'CODE GENERATOR'!$D:$T,4,FALSE),"")</f>
        <v>SATIN</v>
      </c>
      <c r="N129" s="101" t="str">
        <f>IF(E129&gt;0,+VLOOKUP($E129,'CODE GENERATOR'!$D:$T,6,FALSE),"")</f>
        <v>FUCHSIA</v>
      </c>
      <c r="O129" s="101" t="str">
        <f>IF(E129&gt;0,+VLOOKUP($E129,'CODE GENERATOR'!$D:$T,7,FALSE),"")</f>
        <v>BLACK</v>
      </c>
      <c r="P129" s="101" t="str">
        <f t="shared" si="6"/>
        <v>FUCHSIA/BLACK</v>
      </c>
      <c r="Q129" s="104" t="str">
        <f>IF(E129&gt;0,+VLOOKUP($E129,'CODE GENERATOR'!$D:$T,11,FALSE),"")</f>
        <v>H.PADFL_SPH0011</v>
      </c>
      <c r="R129" s="104" t="str">
        <f>IF(E129&gt;0,+VLOOKUP($E129,'CODE GENERATOR'!$D:$T,12,FALSE),"")</f>
        <v>STN0008FCHBLK</v>
      </c>
      <c r="S129" s="104" t="str">
        <f>IF(E129&gt;0,+VLOOKUP($E129,'CODE GENERATOR'!$D:$T,13,FALSE),"")</f>
        <v>H.PADFL_SPH0011_STN0008FCHBLK</v>
      </c>
      <c r="T129" s="104" t="str">
        <f t="shared" si="4"/>
        <v>H.PADFL_SPH0011_STN0008FCHBLK_FULL</v>
      </c>
      <c r="U129" s="105">
        <v>8683711001874</v>
      </c>
      <c r="V129" s="107" t="str" cm="1">
        <f t="array" ref="V129">_xlfn.TEXTJOIN(";", TRUE, _xlfn.UNIQUE(_xlfn._xlws.FILTER(P$3:P$10029, C$3:C$10029=C129)))</f>
        <v>FUCHSIA/BLACK;BLACK/GOLD;ORANGE;ELECTRIC BLUE;NAVY/GOLD;ROYAL BLUE/BRONZE;WHITE</v>
      </c>
      <c r="W129" s="107" t="str" cm="1">
        <f t="array" ref="W129">_xlfn.TEXTJOIN(";", TRUE, _xlfn.UNIQUE(_xlfn._xlws.FILTER(F$3:F$10029, C$3:C$10029=C129)))</f>
        <v>FULL</v>
      </c>
      <c r="X129" s="101" t="str">
        <f>IF(E129&gt;0,+VLOOKUP($E129,'CODE GENERATOR'!$D:$AC,19,FALSE),0)</f>
        <v>2402_S01_32790</v>
      </c>
      <c r="Y129" s="101" t="str">
        <f>IF(E129&gt;0,+VLOOKUP($E129,'CODE GENERATOR'!$D:$AC,20,FALSE),0)</f>
        <v>2402_S01_32792</v>
      </c>
      <c r="Z129" s="101" t="str">
        <f>IF(E129&gt;0,+VLOOKUP($E129,'CODE GENERATOR'!$D:$AC,21,FALSE),0)</f>
        <v>2402_S01_32788</v>
      </c>
      <c r="AA129" s="101" t="str">
        <f>IF(E129&gt;0,+VLOOKUP($E129,'CODE GENERATOR'!$D:$AC,22,FALSE),0)</f>
        <v>2402_S01_32794</v>
      </c>
      <c r="AB129" s="101" t="str">
        <f>IF(E129&gt;0,+VLOOKUP($E129,'CODE GENERATOR'!$D:$AC,23,FALSE),0)</f>
        <v/>
      </c>
      <c r="AC129" s="101" t="str">
        <f>IF(E129&gt;0,+VLOOKUP($E129,'CODE GENERATOR'!$D:$AC,24,FALSE),0)</f>
        <v/>
      </c>
      <c r="AD129" s="101" t="str">
        <f>IF(E129&gt;0,+VLOOKUP($E129,'CODE GENERATOR'!$D:$AC,25,FALSE),0)</f>
        <v/>
      </c>
      <c r="AE129" s="101" t="str">
        <f>IF(E129&gt;0,+VLOOKUP($E129,'CODE GENERATOR'!$D:$AC,26,FALSE),0)</f>
        <v/>
      </c>
      <c r="AF129" s="149" t="str">
        <f>IF($C129&gt;0,$C129&amp;" "&amp;$P129&amp;" "&amp;+VLOOKUP($C129,'STYLE NAMES'!$B:$AC,10,FALSE),"""")</f>
        <v>PARIS FUCHSIA/BLACK HONEYCOMB SADDLE PAD</v>
      </c>
      <c r="AG129" s="101" t="str">
        <f>"Enjoy our "&amp;(AF129)&amp;"; "&amp;IF(C129&gt;0,+VLOOKUP($C129,'STYLE NAMES'!$B:$AC,11,FALSE),"")</f>
        <v>Enjoy our PARIS FUCHSIA/BLACK HONEYCOMB SADDLE PAD; Honeycomb design saddle pad
Bold design followed by superb technical performance
Our saddlepads are engineered to offer a remarkable esthetic look while providing an orthopedic and functional performance</v>
      </c>
      <c r="AH129" s="101" t="str">
        <f>IF(C129&gt;0,+VLOOKUP($C129,'STYLE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29" s="101" t="str">
        <f>IF(C129&gt;0,+VLOOKUP($C129,'STYLE NAMES'!$B:$AC,13,FALSE),"")</f>
        <v>Machine Wash at 30°C
Mild process
Do not bleach
Do NOT Tumble Dry</v>
      </c>
      <c r="AJ129" s="149" t="str">
        <f>IF($C129&gt;0,$C129&amp;" "&amp;$P129&amp;" "&amp;+VLOOKUP($C129,'STYLE NAMES'!$B:$AC,14,FALSE),"""")</f>
        <v>PARIS FUCHSIA/BLACK PETEK DESEN EYER ALTI</v>
      </c>
      <c r="AK129" s="149" t="str">
        <f>"Cavalier SanMarco tarafından tasarlanan "&amp;(AJ129)&amp;"; "&amp;IF(C129&gt;0,+VLOOKUP($C129,'STYLE NAMES'!$B:$AC,15,FALSE),"")</f>
        <v>Cavalier SanMarco tarafından tasarlanan PARIS FUCHSIA/BLACK PETEK DESEN EYER ALTI; Petek desenli eyeraltı (keçe)
Cesur tasarımla birlikte gelen mükemmel teknik performans
Eyeraltlarımız ortopedik ve fonksiyonel bir performans sağlarken olağanüstü bir estetik görünüm sunacak şekilde tasarlandı</v>
      </c>
      <c r="AL129" s="149" t="str">
        <f>IF(C129&gt;0,+VLOOKUP($C129,'STYLE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29" s="149" t="str">
        <f>IF(C129&gt;0,+VLOOKUP($C129,'STYLE NAMES'!$B:$AC,17,FALSE),"")</f>
        <v>Makinede 30°C' de Yıkayın
Hassas Yıkama
Çamaşır suyu kullanmayın
Kurutma Makinesinde Kurutmayın</v>
      </c>
      <c r="AN129" s="149" t="str">
        <f>IF($C129&gt;0,$C129&amp;" "&amp;$P129&amp;" "&amp;+VLOOKUP($C129,'STYLE NAMES'!$B:$AC,18,FALSE),"""")</f>
        <v>PARIS FUCHSIA/BLACK SOTTOSELLA DISEGNO NIDO D'APE</v>
      </c>
      <c r="AO129" s="101" t="str">
        <f>"Disegnato da Cavalier SanMarco "&amp;(AN129)&amp;"; "&amp;IF(C129&gt;0,+VLOOKUP($C129,'STYLE NAMES'!$B:$AC,19,FALSE),"")</f>
        <v>Disegnato da Cavalier SanMarco PARIS FUCHSIA/BLACK SOTTOSELLA DISEGNO NIDO D'APE; Sottosella con design a nido d'ape 
Design audace accompagnato da prestazioni tecniche eccezionali. 
I nostri sottosella sono progettati per offrire un aspetto estetico straordinario garantendo al tempo stesso un supporto ortopedico e funzionale.</v>
      </c>
      <c r="AP129" s="101" t="str">
        <f>IF(C129&gt;0,+VLOOKUP($C129,'STYLE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29" s="101" t="str">
        <f>IF(C129&gt;0,+VLOOKUP($C129,'STYLE NAMES'!$B:$AC,21,FALSE),"")</f>
        <v>Lavare in lavatrice a 30°C Ciclo delicato 
Non candeggiare 
Non asciugare in asciugatrice</v>
      </c>
      <c r="AR129" s="101">
        <f>IF(D129&gt;0,+VLOOKUP($C129,'STYLE NAMES'!$B:$AC,22,FALSE),"")</f>
        <v>0</v>
      </c>
      <c r="AS129" s="101">
        <f>IF(E129&gt;0,+VLOOKUP($C129,'STYLE NAMES'!$B:$AC,23,FALSE),"")</f>
        <v>0</v>
      </c>
      <c r="AT129" s="101">
        <f>IF(F129&gt;0,+VLOOKUP($C129,'STYLE NAMES'!$B:$AC,24,FALSE),"")</f>
        <v>0</v>
      </c>
      <c r="AU129" s="101">
        <f>IF(G129&gt;0,+VLOOKUP($C129,'STYLE NAMES'!$B:$AC,25,FALSE),"")</f>
        <v>0</v>
      </c>
      <c r="AV129" s="101">
        <f>+VLOOKUP($S129,'CODE GENERATOR'!$P:$AM,15,FALSE)</f>
        <v>0</v>
      </c>
      <c r="AW129" s="101">
        <f>+VLOOKUP($S129,'CODE GENERATOR'!$P:$AM,16,FALSE)</f>
        <v>0</v>
      </c>
      <c r="AX129" s="101">
        <f>+VLOOKUP($S129,'CODE GENERATOR'!$P:$AM,17,FALSE)</f>
        <v>0</v>
      </c>
      <c r="AY129" s="101">
        <f>+VLOOKUP($S129,'CODE GENERATOR'!$P:$AM,18,FALSE)</f>
        <v>0</v>
      </c>
      <c r="AZ129" s="101">
        <f>+VLOOKUP($S129,'CODE GENERATOR'!$P:$AM,19,FALSE)</f>
        <v>0</v>
      </c>
      <c r="BA129" s="101">
        <f>+VLOOKUP($S129,'CODE GENERATOR'!$P:$AM,20,FALSE)</f>
        <v>0</v>
      </c>
      <c r="BB129" s="101">
        <f>+VLOOKUP($S129,'CODE GENERATOR'!$P:$AM,21,FALSE)</f>
        <v>0</v>
      </c>
      <c r="BC129" s="101">
        <f>+VLOOKUP($S129,'CODE GENERATOR'!$P:$AM,22,FALSE)</f>
        <v>0</v>
      </c>
      <c r="BD129" s="101">
        <f>+VLOOKUP($S129,'CODE GENERATOR'!$P:$AM,23,FALSE)</f>
        <v>0</v>
      </c>
      <c r="BE129" s="101">
        <f>+VLOOKUP($S129,'CODE GENERATOR'!$P:$AM,24,FALSE)</f>
        <v>0</v>
      </c>
      <c r="BF129" s="101">
        <f>IF(C129&gt;0,+VLOOKUP(G129,'CATEGORY ID'!$A$1:$L$118,3,FALSE),"")</f>
        <v>5</v>
      </c>
      <c r="BG129" s="101">
        <f>IF(C129&gt;0,+VLOOKUP(H129,'CATEGORY ID'!$D$1:$L$118,3,FALSE),"")</f>
        <v>5</v>
      </c>
      <c r="BH129" s="101">
        <f>IF(C129&gt;0,+VLOOKUP((+H129&amp;I129),'CATEGORY ID'!$H$1:$I$121,2,FALSE),"")</f>
        <v>55</v>
      </c>
      <c r="BJ129" s="101">
        <f>IF(C129&gt;0,IF(COUNTIF('CATEGORY ID'!$K$1:$K$121,+H129&amp;K129) &gt; 0, +VLOOKUP(+H129&amp;K129,'CATEGORY ID'!$K$1:$L$121,2,FALSE),""),"")</f>
        <v>57</v>
      </c>
      <c r="BK129" s="101" t="str">
        <f>IF(C129&gt;0,IF(COUNTIF('CATEGORY ID'!$K$124:$K$165, +VLOOKUP(C129,'STYLE NAMES'!$B:$AE,30,FALSE)) &gt; 0, +VLOOKUP(VLOOKUP(C129,'STYLE NAMES'!$B:$AE,30,FALSE),'CATEGORY ID'!K:M,2,FALSE),""),"")</f>
        <v/>
      </c>
      <c r="BR129" s="101" t="str" cm="1">
        <f t="array" ref="BR129">IF(C129&gt;0,_xlfn.TEXTJOIN(";", TRUE,_xlfn.UNIQUE(_xlfn._xlws.FILTER(BF129:BQ129,(BF129:BQ129&gt;0)),TRUE,FALSE)),"")&amp;";"&amp;BS129</f>
        <v>5;55;57;</v>
      </c>
      <c r="BU129" s="106">
        <f>IF(C129&gt;0,+VLOOKUP($C129,'STYLE NAMES'!$B:$AC,26,FALSE),"")</f>
        <v>79.900000000000006</v>
      </c>
      <c r="BV129" s="106">
        <f>IF(C129&gt;0,+VLOOKUP($C129,'STYLE NAMES'!$B:$AC,27,FALSE),"")</f>
        <v>4390</v>
      </c>
      <c r="BW129" s="106">
        <f>IF(C129&gt;0,+VLOOKUP($C129,'STYLE NAMES'!$B:$AC,28,FALSE),"")</f>
        <v>91.885000000000005</v>
      </c>
      <c r="BY129"/>
      <c r="BZ129" s="101">
        <v>99</v>
      </c>
      <c r="CA129" s="137">
        <f t="shared" si="7"/>
        <v>1</v>
      </c>
      <c r="CB129" s="137">
        <f>+VLOOKUP(C129,'[2]STYLES &amp; MODELS MATRIX'!$A:$G,7,FALSE)</f>
        <v>0</v>
      </c>
      <c r="CC129" s="137">
        <f>+VLOOKUP(C129,'[1]STYLES &amp; SIZE CHARTS'!$A:$H,8,FALSE)</f>
        <v>0</v>
      </c>
      <c r="CD129" s="137"/>
      <c r="CE129" s="205"/>
      <c r="CF129" s="141"/>
    </row>
    <row r="130" spans="1:84" s="101" customFormat="1" ht="12" customHeight="1" x14ac:dyDescent="0.2">
      <c r="A130" s="102">
        <f t="shared" si="5"/>
        <v>8683711001881</v>
      </c>
      <c r="B130" s="101" t="s">
        <v>805</v>
      </c>
      <c r="C130" s="101" t="s">
        <v>2188</v>
      </c>
      <c r="D130" s="101" t="s">
        <v>1966</v>
      </c>
      <c r="E130" s="203" t="s">
        <v>2294</v>
      </c>
      <c r="F130" s="101" t="s">
        <v>795</v>
      </c>
      <c r="G130" s="101" t="str">
        <f>IF(C130&gt;0,+VLOOKUP($C130,'STYLE NAMES'!$B:$AC,4,FALSE),"")</f>
        <v>HORSE</v>
      </c>
      <c r="H130" s="101" t="str">
        <f>IF(C130&gt;0,+VLOOKUP($C130,'STYLE NAMES'!$B:$AC,5,FALSE),"")</f>
        <v>HORSE</v>
      </c>
      <c r="I130" s="101" t="str">
        <f>IF(C130&gt;0,+VLOOKUP($C130,'STYLE NAMES'!$B:$AC,6,FALSE),"")</f>
        <v>SADDLE PADS</v>
      </c>
      <c r="J130" s="101" t="str">
        <f>IF(C130&gt;0,+VLOOKUP($C130,'STYLE NAMES'!$B:$AC,7,FALSE),"")</f>
        <v>FULL</v>
      </c>
      <c r="K130" s="101" t="str">
        <f>IF(C130&gt;0,+VLOOKUP($C130,'STYLE NAMES'!$B:$AC,8,FALSE),"")</f>
        <v>SADDLE PAD HONEYCOMB</v>
      </c>
      <c r="L130" s="101" t="str">
        <f>IF(E130&gt;0,+VLOOKUP($E130,'CODE GENERATOR'!$D:$T,3,FALSE),"")</f>
        <v>A</v>
      </c>
      <c r="M130" s="101" t="str">
        <f>IF(E130&gt;0,+VLOOKUP($E130,'CODE GENERATOR'!$D:$T,4,FALSE),"")</f>
        <v>SATIN</v>
      </c>
      <c r="N130" s="101" t="str">
        <f>IF(E130&gt;0,+VLOOKUP($E130,'CODE GENERATOR'!$D:$T,6,FALSE),"")</f>
        <v>BLACK</v>
      </c>
      <c r="O130" s="101" t="str">
        <f>IF(E130&gt;0,+VLOOKUP($E130,'CODE GENERATOR'!$D:$T,7,FALSE),"")</f>
        <v>GOLD</v>
      </c>
      <c r="P130" s="101" t="str">
        <f t="shared" si="6"/>
        <v>BLACK/GOLD</v>
      </c>
      <c r="Q130" s="104" t="str">
        <f>IF(E130&gt;0,+VLOOKUP($E130,'CODE GENERATOR'!$D:$T,11,FALSE),"")</f>
        <v>H.PADFL_SPH0011</v>
      </c>
      <c r="R130" s="104" t="str">
        <f>IF(E130&gt;0,+VLOOKUP($E130,'CODE GENERATOR'!$D:$T,12,FALSE),"")</f>
        <v>STN0008BLKGLD</v>
      </c>
      <c r="S130" s="104" t="str">
        <f>IF(E130&gt;0,+VLOOKUP($E130,'CODE GENERATOR'!$D:$T,13,FALSE),"")</f>
        <v>H.PADFL_SPH0011_STN0008BLKGLD</v>
      </c>
      <c r="T130" s="104" t="str">
        <f t="shared" si="4"/>
        <v>H.PADFL_SPH0011_STN0008BLKGLD_FULL</v>
      </c>
      <c r="U130" s="105">
        <v>8683711001881</v>
      </c>
      <c r="V130" s="107" t="str" cm="1">
        <f t="array" ref="V130">_xlfn.TEXTJOIN(";", TRUE, _xlfn.UNIQUE(_xlfn._xlws.FILTER(P$3:P$10029, C$3:C$10029=C130)))</f>
        <v>FUCHSIA/BLACK;BLACK/GOLD;ORANGE;ELECTRIC BLUE;NAVY/GOLD;ROYAL BLUE/BRONZE;WHITE</v>
      </c>
      <c r="W130" s="107" t="str" cm="1">
        <f t="array" ref="W130">_xlfn.TEXTJOIN(";", TRUE, _xlfn.UNIQUE(_xlfn._xlws.FILTER(F$3:F$10029, C$3:C$10029=C130)))</f>
        <v>FULL</v>
      </c>
      <c r="X130" s="101" t="str">
        <f>IF(E130&gt;0,+VLOOKUP($E130,'CODE GENERATOR'!$D:$AC,19,FALSE),0)</f>
        <v>2402_S01_32805</v>
      </c>
      <c r="Y130" s="101" t="str">
        <f>IF(E130&gt;0,+VLOOKUP($E130,'CODE GENERATOR'!$D:$AC,20,FALSE),0)</f>
        <v>2402_S01_32808</v>
      </c>
      <c r="Z130" s="101" t="str">
        <f>IF(E130&gt;0,+VLOOKUP($E130,'CODE GENERATOR'!$D:$AC,21,FALSE),0)</f>
        <v>2402_S01_32804</v>
      </c>
      <c r="AA130" s="101" t="str">
        <f>IF(E130&gt;0,+VLOOKUP($E130,'CODE GENERATOR'!$D:$AC,22,FALSE),0)</f>
        <v>2402_S01_32810</v>
      </c>
      <c r="AB130" s="101" t="str">
        <f>IF(E130&gt;0,+VLOOKUP($E130,'CODE GENERATOR'!$D:$AC,23,FALSE),0)</f>
        <v/>
      </c>
      <c r="AC130" s="101" t="str">
        <f>IF(E130&gt;0,+VLOOKUP($E130,'CODE GENERATOR'!$D:$AC,24,FALSE),0)</f>
        <v/>
      </c>
      <c r="AD130" s="101" t="str">
        <f>IF(E130&gt;0,+VLOOKUP($E130,'CODE GENERATOR'!$D:$AC,25,FALSE),0)</f>
        <v/>
      </c>
      <c r="AE130" s="101" t="str">
        <f>IF(E130&gt;0,+VLOOKUP($E130,'CODE GENERATOR'!$D:$AC,26,FALSE),0)</f>
        <v/>
      </c>
      <c r="AF130" s="149" t="str">
        <f>IF($C130&gt;0,$C130&amp;" "&amp;$P130&amp;" "&amp;+VLOOKUP($C130,'STYLE NAMES'!$B:$AC,10,FALSE),"""")</f>
        <v>PARIS BLACK/GOLD HONEYCOMB SADDLE PAD</v>
      </c>
      <c r="AG130" s="101" t="str">
        <f>"Enjoy our "&amp;(AF130)&amp;"; "&amp;IF(C130&gt;0,+VLOOKUP($C130,'STYLE NAMES'!$B:$AC,11,FALSE),"")</f>
        <v>Enjoy our PARIS BLACK/GOLD HONEYCOMB SADDLE PAD; Honeycomb design saddle pad
Bold design followed by superb technical performance
Our saddlepads are engineered to offer a remarkable esthetic look while providing an orthopedic and functional performance</v>
      </c>
      <c r="AH130" s="101" t="str">
        <f>IF(C130&gt;0,+VLOOKUP($C130,'STYLE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0" s="101" t="str">
        <f>IF(C130&gt;0,+VLOOKUP($C130,'STYLE NAMES'!$B:$AC,13,FALSE),"")</f>
        <v>Machine Wash at 30°C
Mild process
Do not bleach
Do NOT Tumble Dry</v>
      </c>
      <c r="AJ130" s="149" t="str">
        <f>IF($C130&gt;0,$C130&amp;" "&amp;$P130&amp;" "&amp;+VLOOKUP($C130,'STYLE NAMES'!$B:$AC,14,FALSE),"""")</f>
        <v>PARIS BLACK/GOLD PETEK DESEN EYER ALTI</v>
      </c>
      <c r="AK130" s="149" t="str">
        <f>"Cavalier SanMarco tarafından tasarlanan "&amp;(AJ130)&amp;"; "&amp;IF(C130&gt;0,+VLOOKUP($C130,'STYLE NAMES'!$B:$AC,15,FALSE),"")</f>
        <v>Cavalier SanMarco tarafından tasarlanan PARIS BLACK/GOLD PETEK DESEN EYER ALTI; Petek desenli eyeraltı (keçe)
Cesur tasarımla birlikte gelen mükemmel teknik performans
Eyeraltlarımız ortopedik ve fonksiyonel bir performans sağlarken olağanüstü bir estetik görünüm sunacak şekilde tasarlandı</v>
      </c>
      <c r="AL130" s="149" t="str">
        <f>IF(C130&gt;0,+VLOOKUP($C130,'STYLE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0" s="149" t="str">
        <f>IF(C130&gt;0,+VLOOKUP($C130,'STYLE NAMES'!$B:$AC,17,FALSE),"")</f>
        <v>Makinede 30°C' de Yıkayın
Hassas Yıkama
Çamaşır suyu kullanmayın
Kurutma Makinesinde Kurutmayın</v>
      </c>
      <c r="AN130" s="149" t="str">
        <f>IF($C130&gt;0,$C130&amp;" "&amp;$P130&amp;" "&amp;+VLOOKUP($C130,'STYLE NAMES'!$B:$AC,18,FALSE),"""")</f>
        <v>PARIS BLACK/GOLD SOTTOSELLA DISEGNO NIDO D'APE</v>
      </c>
      <c r="AO130" s="101" t="str">
        <f>"Disegnato da Cavalier SanMarco "&amp;(AN130)&amp;"; "&amp;IF(C130&gt;0,+VLOOKUP($C130,'STYLE NAMES'!$B:$AC,19,FALSE),"")</f>
        <v>Disegnato da Cavalier SanMarco PARIS BLACK/GOLD SOTTOSELLA DISEGNO NIDO D'APE; Sottosella con design a nido d'ape 
Design audace accompagnato da prestazioni tecniche eccezionali. 
I nostri sottosella sono progettati per offrire un aspetto estetico straordinario garantendo al tempo stesso un supporto ortopedico e funzionale.</v>
      </c>
      <c r="AP130" s="101" t="str">
        <f>IF(C130&gt;0,+VLOOKUP($C130,'STYLE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0" s="101" t="str">
        <f>IF(C130&gt;0,+VLOOKUP($C130,'STYLE NAMES'!$B:$AC,21,FALSE),"")</f>
        <v>Lavare in lavatrice a 30°C Ciclo delicato 
Non candeggiare 
Non asciugare in asciugatrice</v>
      </c>
      <c r="AR130" s="101">
        <f>IF(D130&gt;0,+VLOOKUP($C130,'STYLE NAMES'!$B:$AC,22,FALSE),"")</f>
        <v>0</v>
      </c>
      <c r="AS130" s="101">
        <f>IF(E130&gt;0,+VLOOKUP($C130,'STYLE NAMES'!$B:$AC,23,FALSE),"")</f>
        <v>0</v>
      </c>
      <c r="AT130" s="101">
        <f>IF(F130&gt;0,+VLOOKUP($C130,'STYLE NAMES'!$B:$AC,24,FALSE),"")</f>
        <v>0</v>
      </c>
      <c r="AU130" s="101">
        <f>IF(G130&gt;0,+VLOOKUP($C130,'STYLE NAMES'!$B:$AC,25,FALSE),"")</f>
        <v>0</v>
      </c>
      <c r="AV130" s="101">
        <f>+VLOOKUP($S130,'CODE GENERATOR'!$P:$AM,15,FALSE)</f>
        <v>0</v>
      </c>
      <c r="AW130" s="101">
        <f>+VLOOKUP($S130,'CODE GENERATOR'!$P:$AM,16,FALSE)</f>
        <v>0</v>
      </c>
      <c r="AX130" s="101">
        <f>+VLOOKUP($S130,'CODE GENERATOR'!$P:$AM,17,FALSE)</f>
        <v>0</v>
      </c>
      <c r="AY130" s="101">
        <f>+VLOOKUP($S130,'CODE GENERATOR'!$P:$AM,18,FALSE)</f>
        <v>0</v>
      </c>
      <c r="AZ130" s="101">
        <f>+VLOOKUP($S130,'CODE GENERATOR'!$P:$AM,19,FALSE)</f>
        <v>0</v>
      </c>
      <c r="BA130" s="101">
        <f>+VLOOKUP($S130,'CODE GENERATOR'!$P:$AM,20,FALSE)</f>
        <v>0</v>
      </c>
      <c r="BB130" s="101">
        <f>+VLOOKUP($S130,'CODE GENERATOR'!$P:$AM,21,FALSE)</f>
        <v>0</v>
      </c>
      <c r="BC130" s="101">
        <f>+VLOOKUP($S130,'CODE GENERATOR'!$P:$AM,22,FALSE)</f>
        <v>0</v>
      </c>
      <c r="BD130" s="101">
        <f>+VLOOKUP($S130,'CODE GENERATOR'!$P:$AM,23,FALSE)</f>
        <v>0</v>
      </c>
      <c r="BE130" s="101">
        <f>+VLOOKUP($S130,'CODE GENERATOR'!$P:$AM,24,FALSE)</f>
        <v>0</v>
      </c>
      <c r="BF130" s="101">
        <f>IF(C130&gt;0,+VLOOKUP(G130,'CATEGORY ID'!$A$1:$L$118,3,FALSE),"")</f>
        <v>5</v>
      </c>
      <c r="BG130" s="101">
        <f>IF(C130&gt;0,+VLOOKUP(H130,'CATEGORY ID'!$D$1:$L$118,3,FALSE),"")</f>
        <v>5</v>
      </c>
      <c r="BH130" s="101">
        <f>IF(C130&gt;0,+VLOOKUP((+H130&amp;I130),'CATEGORY ID'!$H$1:$I$121,2,FALSE),"")</f>
        <v>55</v>
      </c>
      <c r="BJ130" s="101">
        <f>IF(C130&gt;0,IF(COUNTIF('CATEGORY ID'!$K$1:$K$121,+H130&amp;K130) &gt; 0, +VLOOKUP(+H130&amp;K130,'CATEGORY ID'!$K$1:$L$121,2,FALSE),""),"")</f>
        <v>57</v>
      </c>
      <c r="BK130" s="101" t="str">
        <f>IF(C130&gt;0,IF(COUNTIF('CATEGORY ID'!$K$124:$K$165, +VLOOKUP(C130,'STYLE NAMES'!$B:$AE,30,FALSE)) &gt; 0, +VLOOKUP(VLOOKUP(C130,'STYLE NAMES'!$B:$AE,30,FALSE),'CATEGORY ID'!K:M,2,FALSE),""),"")</f>
        <v/>
      </c>
      <c r="BR130" s="101" t="str" cm="1">
        <f t="array" ref="BR130">IF(C130&gt;0,_xlfn.TEXTJOIN(";", TRUE,_xlfn.UNIQUE(_xlfn._xlws.FILTER(BF130:BQ130,(BF130:BQ130&gt;0)),TRUE,FALSE)),"")&amp;";"&amp;BS130</f>
        <v>5;55;57;</v>
      </c>
      <c r="BU130" s="106">
        <f>IF(C130&gt;0,+VLOOKUP($C130,'STYLE NAMES'!$B:$AC,26,FALSE),"")</f>
        <v>79.900000000000006</v>
      </c>
      <c r="BV130" s="106">
        <f>IF(C130&gt;0,+VLOOKUP($C130,'STYLE NAMES'!$B:$AC,27,FALSE),"")</f>
        <v>4390</v>
      </c>
      <c r="BW130" s="106">
        <f>IF(C130&gt;0,+VLOOKUP($C130,'STYLE NAMES'!$B:$AC,28,FALSE),"")</f>
        <v>91.885000000000005</v>
      </c>
      <c r="BY130"/>
      <c r="BZ130" s="101">
        <v>99</v>
      </c>
      <c r="CA130" s="137">
        <f t="shared" si="7"/>
        <v>1</v>
      </c>
      <c r="CB130" s="137">
        <f>+VLOOKUP(C130,'[2]STYLES &amp; MODELS MATRIX'!$A:$G,7,FALSE)</f>
        <v>0</v>
      </c>
      <c r="CC130" s="137">
        <f>+VLOOKUP(C130,'[1]STYLES &amp; SIZE CHARTS'!$A:$H,8,FALSE)</f>
        <v>0</v>
      </c>
      <c r="CD130" s="137"/>
      <c r="CE130" s="205"/>
      <c r="CF130" s="141"/>
    </row>
    <row r="131" spans="1:84" s="101" customFormat="1" ht="12" customHeight="1" x14ac:dyDescent="0.2">
      <c r="A131" s="102">
        <f t="shared" si="5"/>
        <v>8683711001898</v>
      </c>
      <c r="B131" s="101" t="s">
        <v>805</v>
      </c>
      <c r="C131" s="101" t="s">
        <v>2188</v>
      </c>
      <c r="D131" s="101" t="s">
        <v>1966</v>
      </c>
      <c r="E131" s="203" t="s">
        <v>2295</v>
      </c>
      <c r="F131" s="101" t="s">
        <v>795</v>
      </c>
      <c r="G131" s="101" t="str">
        <f>IF(C131&gt;0,+VLOOKUP($C131,'STYLE NAMES'!$B:$AC,4,FALSE),"")</f>
        <v>HORSE</v>
      </c>
      <c r="H131" s="101" t="str">
        <f>IF(C131&gt;0,+VLOOKUP($C131,'STYLE NAMES'!$B:$AC,5,FALSE),"")</f>
        <v>HORSE</v>
      </c>
      <c r="I131" s="101" t="str">
        <f>IF(C131&gt;0,+VLOOKUP($C131,'STYLE NAMES'!$B:$AC,6,FALSE),"")</f>
        <v>SADDLE PADS</v>
      </c>
      <c r="J131" s="101" t="str">
        <f>IF(C131&gt;0,+VLOOKUP($C131,'STYLE NAMES'!$B:$AC,7,FALSE),"")</f>
        <v>FULL</v>
      </c>
      <c r="K131" s="101" t="str">
        <f>IF(C131&gt;0,+VLOOKUP($C131,'STYLE NAMES'!$B:$AC,8,FALSE),"")</f>
        <v>SADDLE PAD HONEYCOMB</v>
      </c>
      <c r="L131" s="101" t="str">
        <f>IF(E131&gt;0,+VLOOKUP($E131,'CODE GENERATOR'!$D:$T,3,FALSE),"")</f>
        <v>A</v>
      </c>
      <c r="M131" s="101" t="str">
        <f>IF(E131&gt;0,+VLOOKUP($E131,'CODE GENERATOR'!$D:$T,4,FALSE),"")</f>
        <v>TWILL</v>
      </c>
      <c r="N131" s="101" t="str">
        <f>IF(E131&gt;0,+VLOOKUP($E131,'CODE GENERATOR'!$D:$T,6,FALSE),"")</f>
        <v>ORANGE</v>
      </c>
      <c r="O131" s="101" t="str">
        <f>IF(E131&gt;0,+VLOOKUP($E131,'CODE GENERATOR'!$D:$T,7,FALSE),"")</f>
        <v>ORANGE</v>
      </c>
      <c r="P131" s="101" t="str">
        <f t="shared" si="6"/>
        <v>ORANGE</v>
      </c>
      <c r="Q131" s="104" t="str">
        <f>IF(E131&gt;0,+VLOOKUP($E131,'CODE GENERATOR'!$D:$T,11,FALSE),"")</f>
        <v>H.PADFL_SPH0011</v>
      </c>
      <c r="R131" s="104" t="str">
        <f>IF(E131&gt;0,+VLOOKUP($E131,'CODE GENERATOR'!$D:$T,12,FALSE),"")</f>
        <v>TWL0009ORGORG</v>
      </c>
      <c r="S131" s="104" t="str">
        <f>IF(E131&gt;0,+VLOOKUP($E131,'CODE GENERATOR'!$D:$T,13,FALSE),"")</f>
        <v>H.PADFL_SPH0011_TWL0009ORGORG</v>
      </c>
      <c r="T131" s="104" t="str">
        <f t="shared" ref="T131:T195" si="8">+S131&amp;"_"&amp;F131</f>
        <v>H.PADFL_SPH0011_TWL0009ORGORG_FULL</v>
      </c>
      <c r="U131" s="105">
        <v>8683711001898</v>
      </c>
      <c r="V131" s="107" t="str" cm="1">
        <f t="array" ref="V131">_xlfn.TEXTJOIN(";", TRUE, _xlfn.UNIQUE(_xlfn._xlws.FILTER(P$3:P$10029, C$3:C$10029=C131)))</f>
        <v>FUCHSIA/BLACK;BLACK/GOLD;ORANGE;ELECTRIC BLUE;NAVY/GOLD;ROYAL BLUE/BRONZE;WHITE</v>
      </c>
      <c r="W131" s="107" t="str" cm="1">
        <f t="array" ref="W131">_xlfn.TEXTJOIN(";", TRUE, _xlfn.UNIQUE(_xlfn._xlws.FILTER(F$3:F$10029, C$3:C$10029=C131)))</f>
        <v>FULL</v>
      </c>
      <c r="X131" s="101" t="str">
        <f>IF(E131&gt;0,+VLOOKUP($E131,'CODE GENERATOR'!$D:$AC,19,FALSE),0)</f>
        <v>2402_S01_32828</v>
      </c>
      <c r="Y131" s="101" t="str">
        <f>IF(E131&gt;0,+VLOOKUP($E131,'CODE GENERATOR'!$D:$AC,20,FALSE),0)</f>
        <v>2402_S01_32830</v>
      </c>
      <c r="Z131" s="101" t="str">
        <f>IF(E131&gt;0,+VLOOKUP($E131,'CODE GENERATOR'!$D:$AC,21,FALSE),0)</f>
        <v>2402_S01_32838</v>
      </c>
      <c r="AA131" s="101" t="str">
        <f>IF(E131&gt;0,+VLOOKUP($E131,'CODE GENERATOR'!$D:$AC,22,FALSE),0)</f>
        <v>2402_S01_32826</v>
      </c>
      <c r="AB131" s="101" t="str">
        <f>IF(E131&gt;0,+VLOOKUP($E131,'CODE GENERATOR'!$D:$AC,23,FALSE),0)</f>
        <v/>
      </c>
      <c r="AC131" s="101" t="str">
        <f>IF(E131&gt;0,+VLOOKUP($E131,'CODE GENERATOR'!$D:$AC,24,FALSE),0)</f>
        <v/>
      </c>
      <c r="AD131" s="101" t="str">
        <f>IF(E131&gt;0,+VLOOKUP($E131,'CODE GENERATOR'!$D:$AC,25,FALSE),0)</f>
        <v/>
      </c>
      <c r="AE131" s="101" t="str">
        <f>IF(E131&gt;0,+VLOOKUP($E131,'CODE GENERATOR'!$D:$AC,26,FALSE),0)</f>
        <v/>
      </c>
      <c r="AF131" s="149" t="str">
        <f>IF($C131&gt;0,$C131&amp;" "&amp;$P131&amp;" "&amp;+VLOOKUP($C131,'STYLE NAMES'!$B:$AC,10,FALSE),"""")</f>
        <v>PARIS ORANGE HONEYCOMB SADDLE PAD</v>
      </c>
      <c r="AG131" s="101" t="str">
        <f>"Enjoy our "&amp;(AF131)&amp;"; "&amp;IF(C131&gt;0,+VLOOKUP($C131,'STYLE NAMES'!$B:$AC,11,FALSE),"")</f>
        <v>Enjoy our PARIS ORANGE HONEYCOMB SADDLE PAD; Honeycomb design saddle pad
Bold design followed by superb technical performance
Our saddlepads are engineered to offer a remarkable esthetic look while providing an orthopedic and functional performance</v>
      </c>
      <c r="AH131" s="101" t="str">
        <f>IF(C131&gt;0,+VLOOKUP($C131,'STYLE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1" s="101" t="str">
        <f>IF(C131&gt;0,+VLOOKUP($C131,'STYLE NAMES'!$B:$AC,13,FALSE),"")</f>
        <v>Machine Wash at 30°C
Mild process
Do not bleach
Do NOT Tumble Dry</v>
      </c>
      <c r="AJ131" s="149" t="str">
        <f>IF($C131&gt;0,$C131&amp;" "&amp;$P131&amp;" "&amp;+VLOOKUP($C131,'STYLE NAMES'!$B:$AC,14,FALSE),"""")</f>
        <v>PARIS ORANGE PETEK DESEN EYER ALTI</v>
      </c>
      <c r="AK131" s="149" t="str">
        <f>"Cavalier SanMarco tarafından tasarlanan "&amp;(AJ131)&amp;"; "&amp;IF(C131&gt;0,+VLOOKUP($C131,'STYLE NAMES'!$B:$AC,15,FALSE),"")</f>
        <v>Cavalier SanMarco tarafından tasarlanan PARIS ORANGE PETEK DESEN EYER ALTI; Petek desenli eyeraltı (keçe)
Cesur tasarımla birlikte gelen mükemmel teknik performans
Eyeraltlarımız ortopedik ve fonksiyonel bir performans sağlarken olağanüstü bir estetik görünüm sunacak şekilde tasarlandı</v>
      </c>
      <c r="AL131" s="149" t="str">
        <f>IF(C131&gt;0,+VLOOKUP($C131,'STYLE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1" s="149" t="str">
        <f>IF(C131&gt;0,+VLOOKUP($C131,'STYLE NAMES'!$B:$AC,17,FALSE),"")</f>
        <v>Makinede 30°C' de Yıkayın
Hassas Yıkama
Çamaşır suyu kullanmayın
Kurutma Makinesinde Kurutmayın</v>
      </c>
      <c r="AN131" s="149" t="str">
        <f>IF($C131&gt;0,$C131&amp;" "&amp;$P131&amp;" "&amp;+VLOOKUP($C131,'STYLE NAMES'!$B:$AC,18,FALSE),"""")</f>
        <v>PARIS ORANGE SOTTOSELLA DISEGNO NIDO D'APE</v>
      </c>
      <c r="AO131" s="101" t="str">
        <f>"Disegnato da Cavalier SanMarco "&amp;(AN131)&amp;"; "&amp;IF(C131&gt;0,+VLOOKUP($C131,'STYLE NAMES'!$B:$AC,19,FALSE),"")</f>
        <v>Disegnato da Cavalier SanMarco PARIS ORANGE SOTTOSELLA DISEGNO NIDO D'APE; Sottosella con design a nido d'ape 
Design audace accompagnato da prestazioni tecniche eccezionali. 
I nostri sottosella sono progettati per offrire un aspetto estetico straordinario garantendo al tempo stesso un supporto ortopedico e funzionale.</v>
      </c>
      <c r="AP131" s="101" t="str">
        <f>IF(C131&gt;0,+VLOOKUP($C131,'STYLE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1" s="101" t="str">
        <f>IF(C131&gt;0,+VLOOKUP($C131,'STYLE NAMES'!$B:$AC,21,FALSE),"")</f>
        <v>Lavare in lavatrice a 30°C Ciclo delicato 
Non candeggiare 
Non asciugare in asciugatrice</v>
      </c>
      <c r="AR131" s="101">
        <f>IF(D131&gt;0,+VLOOKUP($C131,'STYLE NAMES'!$B:$AC,22,FALSE),"")</f>
        <v>0</v>
      </c>
      <c r="AS131" s="101">
        <f>IF(E131&gt;0,+VLOOKUP($C131,'STYLE NAMES'!$B:$AC,23,FALSE),"")</f>
        <v>0</v>
      </c>
      <c r="AT131" s="101">
        <f>IF(F131&gt;0,+VLOOKUP($C131,'STYLE NAMES'!$B:$AC,24,FALSE),"")</f>
        <v>0</v>
      </c>
      <c r="AU131" s="101">
        <f>IF(G131&gt;0,+VLOOKUP($C131,'STYLE NAMES'!$B:$AC,25,FALSE),"")</f>
        <v>0</v>
      </c>
      <c r="AV131" s="101">
        <f>+VLOOKUP($S131,'CODE GENERATOR'!$P:$AM,15,FALSE)</f>
        <v>0</v>
      </c>
      <c r="AW131" s="101">
        <f>+VLOOKUP($S131,'CODE GENERATOR'!$P:$AM,16,FALSE)</f>
        <v>0</v>
      </c>
      <c r="AX131" s="101">
        <f>+VLOOKUP($S131,'CODE GENERATOR'!$P:$AM,17,FALSE)</f>
        <v>0</v>
      </c>
      <c r="AY131" s="101">
        <f>+VLOOKUP($S131,'CODE GENERATOR'!$P:$AM,18,FALSE)</f>
        <v>0</v>
      </c>
      <c r="AZ131" s="101">
        <f>+VLOOKUP($S131,'CODE GENERATOR'!$P:$AM,19,FALSE)</f>
        <v>0</v>
      </c>
      <c r="BA131" s="101">
        <f>+VLOOKUP($S131,'CODE GENERATOR'!$P:$AM,20,FALSE)</f>
        <v>0</v>
      </c>
      <c r="BB131" s="101">
        <f>+VLOOKUP($S131,'CODE GENERATOR'!$P:$AM,21,FALSE)</f>
        <v>0</v>
      </c>
      <c r="BC131" s="101">
        <f>+VLOOKUP($S131,'CODE GENERATOR'!$P:$AM,22,FALSE)</f>
        <v>0</v>
      </c>
      <c r="BD131" s="101">
        <f>+VLOOKUP($S131,'CODE GENERATOR'!$P:$AM,23,FALSE)</f>
        <v>0</v>
      </c>
      <c r="BE131" s="101">
        <f>+VLOOKUP($S131,'CODE GENERATOR'!$P:$AM,24,FALSE)</f>
        <v>0</v>
      </c>
      <c r="BF131" s="101">
        <f>IF(C131&gt;0,+VLOOKUP(G131,'CATEGORY ID'!$A$1:$L$118,3,FALSE),"")</f>
        <v>5</v>
      </c>
      <c r="BG131" s="101">
        <f>IF(C131&gt;0,+VLOOKUP(H131,'CATEGORY ID'!$D$1:$L$118,3,FALSE),"")</f>
        <v>5</v>
      </c>
      <c r="BH131" s="101">
        <f>IF(C131&gt;0,+VLOOKUP((+H131&amp;I131),'CATEGORY ID'!$H$1:$I$121,2,FALSE),"")</f>
        <v>55</v>
      </c>
      <c r="BJ131" s="101">
        <f>IF(C131&gt;0,IF(COUNTIF('CATEGORY ID'!$K$1:$K$121,+H131&amp;K131) &gt; 0, +VLOOKUP(+H131&amp;K131,'CATEGORY ID'!$K$1:$L$121,2,FALSE),""),"")</f>
        <v>57</v>
      </c>
      <c r="BK131" s="101" t="str">
        <f>IF(C131&gt;0,IF(COUNTIF('CATEGORY ID'!$K$124:$K$165, +VLOOKUP(C131,'STYLE NAMES'!$B:$AE,30,FALSE)) &gt; 0, +VLOOKUP(VLOOKUP(C131,'STYLE NAMES'!$B:$AE,30,FALSE),'CATEGORY ID'!K:M,2,FALSE),""),"")</f>
        <v/>
      </c>
      <c r="BR131" s="101" t="str" cm="1">
        <f t="array" ref="BR131">IF(C131&gt;0,_xlfn.TEXTJOIN(";", TRUE,_xlfn.UNIQUE(_xlfn._xlws.FILTER(BF131:BQ131,(BF131:BQ131&gt;0)),TRUE,FALSE)),"")&amp;";"&amp;BS131</f>
        <v>5;55;57;</v>
      </c>
      <c r="BU131" s="106">
        <f>IF(C131&gt;0,+VLOOKUP($C131,'STYLE NAMES'!$B:$AC,26,FALSE),"")</f>
        <v>79.900000000000006</v>
      </c>
      <c r="BV131" s="106">
        <f>IF(C131&gt;0,+VLOOKUP($C131,'STYLE NAMES'!$B:$AC,27,FALSE),"")</f>
        <v>4390</v>
      </c>
      <c r="BW131" s="106">
        <f>IF(C131&gt;0,+VLOOKUP($C131,'STYLE NAMES'!$B:$AC,28,FALSE),"")</f>
        <v>91.885000000000005</v>
      </c>
      <c r="BY131"/>
      <c r="BZ131" s="101">
        <v>99</v>
      </c>
      <c r="CA131" s="137">
        <f t="shared" si="7"/>
        <v>1</v>
      </c>
      <c r="CB131" s="137">
        <f>+VLOOKUP(C131,'[2]STYLES &amp; MODELS MATRIX'!$A:$G,7,FALSE)</f>
        <v>0</v>
      </c>
      <c r="CC131" s="137">
        <f>+VLOOKUP(C131,'[1]STYLES &amp; SIZE CHARTS'!$A:$H,8,FALSE)</f>
        <v>0</v>
      </c>
      <c r="CD131" s="137"/>
      <c r="CE131" s="205"/>
      <c r="CF131" s="141"/>
    </row>
    <row r="132" spans="1:84" s="101" customFormat="1" ht="12" customHeight="1" x14ac:dyDescent="0.2">
      <c r="A132" s="102">
        <f t="shared" ref="A132:A196" si="9">+U132</f>
        <v>8683711001904</v>
      </c>
      <c r="B132" s="101" t="s">
        <v>805</v>
      </c>
      <c r="C132" s="101" t="s">
        <v>2188</v>
      </c>
      <c r="D132" s="101" t="s">
        <v>1966</v>
      </c>
      <c r="E132" s="203" t="s">
        <v>2296</v>
      </c>
      <c r="F132" s="101" t="s">
        <v>795</v>
      </c>
      <c r="G132" s="101" t="str">
        <f>IF(C132&gt;0,+VLOOKUP($C132,'STYLE NAMES'!$B:$AC,4,FALSE),"")</f>
        <v>HORSE</v>
      </c>
      <c r="H132" s="101" t="str">
        <f>IF(C132&gt;0,+VLOOKUP($C132,'STYLE NAMES'!$B:$AC,5,FALSE),"")</f>
        <v>HORSE</v>
      </c>
      <c r="I132" s="101" t="str">
        <f>IF(C132&gt;0,+VLOOKUP($C132,'STYLE NAMES'!$B:$AC,6,FALSE),"")</f>
        <v>SADDLE PADS</v>
      </c>
      <c r="J132" s="101" t="str">
        <f>IF(C132&gt;0,+VLOOKUP($C132,'STYLE NAMES'!$B:$AC,7,FALSE),"")</f>
        <v>FULL</v>
      </c>
      <c r="K132" s="101" t="str">
        <f>IF(C132&gt;0,+VLOOKUP($C132,'STYLE NAMES'!$B:$AC,8,FALSE),"")</f>
        <v>SADDLE PAD HONEYCOMB</v>
      </c>
      <c r="L132" s="101" t="str">
        <f>IF(E132&gt;0,+VLOOKUP($E132,'CODE GENERATOR'!$D:$T,3,FALSE),"")</f>
        <v>A</v>
      </c>
      <c r="M132" s="101" t="str">
        <f>IF(E132&gt;0,+VLOOKUP($E132,'CODE GENERATOR'!$D:$T,4,FALSE),"")</f>
        <v>SATIN</v>
      </c>
      <c r="N132" s="101" t="str">
        <f>IF(E132&gt;0,+VLOOKUP($E132,'CODE GENERATOR'!$D:$T,6,FALSE),"")</f>
        <v>ELECTRIC BLUE</v>
      </c>
      <c r="O132" s="101" t="str">
        <f>IF(E132&gt;0,+VLOOKUP($E132,'CODE GENERATOR'!$D:$T,7,FALSE),"")</f>
        <v>ELECTRIC BLUE</v>
      </c>
      <c r="P132" s="101" t="str">
        <f t="shared" ref="P132:P196" si="10">IF(E132&gt;0,+IF(N132=O132,N132,N132&amp;"/"&amp;O132),"")</f>
        <v>ELECTRIC BLUE</v>
      </c>
      <c r="Q132" s="104" t="str">
        <f>IF(E132&gt;0,+VLOOKUP($E132,'CODE GENERATOR'!$D:$T,11,FALSE),"")</f>
        <v>H.PADFL_SPH0011</v>
      </c>
      <c r="R132" s="104" t="str">
        <f>IF(E132&gt;0,+VLOOKUP($E132,'CODE GENERATOR'!$D:$T,12,FALSE),"")</f>
        <v>STN0008ELBELB</v>
      </c>
      <c r="S132" s="104" t="str">
        <f>IF(E132&gt;0,+VLOOKUP($E132,'CODE GENERATOR'!$D:$T,13,FALSE),"")</f>
        <v>H.PADFL_SPH0011_STN0008ELBELB</v>
      </c>
      <c r="T132" s="104" t="str">
        <f t="shared" si="8"/>
        <v>H.PADFL_SPH0011_STN0008ELBELB_FULL</v>
      </c>
      <c r="U132" s="105">
        <v>8683711001904</v>
      </c>
      <c r="V132" s="107" t="str" cm="1">
        <f t="array" ref="V132">_xlfn.TEXTJOIN(";", TRUE, _xlfn.UNIQUE(_xlfn._xlws.FILTER(P$3:P$10029, C$3:C$10029=C132)))</f>
        <v>FUCHSIA/BLACK;BLACK/GOLD;ORANGE;ELECTRIC BLUE;NAVY/GOLD;ROYAL BLUE/BRONZE;WHITE</v>
      </c>
      <c r="W132" s="107" t="str" cm="1">
        <f t="array" ref="W132">_xlfn.TEXTJOIN(";", TRUE, _xlfn.UNIQUE(_xlfn._xlws.FILTER(F$3:F$10029, C$3:C$10029=C132)))</f>
        <v>FULL</v>
      </c>
      <c r="X132" s="101" t="str">
        <f>IF(E132&gt;0,+VLOOKUP($E132,'CODE GENERATOR'!$D:$AC,19,FALSE),0)</f>
        <v>2402_S01_32815</v>
      </c>
      <c r="Y132" s="101" t="str">
        <f>IF(E132&gt;0,+VLOOKUP($E132,'CODE GENERATOR'!$D:$AC,20,FALSE),0)</f>
        <v>2402_S01_32817</v>
      </c>
      <c r="Z132" s="101" t="str">
        <f>IF(E132&gt;0,+VLOOKUP($E132,'CODE GENERATOR'!$D:$AC,21,FALSE),0)</f>
        <v>2402_S01_32813</v>
      </c>
      <c r="AA132" s="101" t="str">
        <f>IF(E132&gt;0,+VLOOKUP($E132,'CODE GENERATOR'!$D:$AC,22,FALSE),0)</f>
        <v>2402_S01_32822</v>
      </c>
      <c r="AB132" s="101" t="str">
        <f>IF(E132&gt;0,+VLOOKUP($E132,'CODE GENERATOR'!$D:$AC,23,FALSE),0)</f>
        <v/>
      </c>
      <c r="AC132" s="101" t="str">
        <f>IF(E132&gt;0,+VLOOKUP($E132,'CODE GENERATOR'!$D:$AC,24,FALSE),0)</f>
        <v/>
      </c>
      <c r="AD132" s="101" t="str">
        <f>IF(E132&gt;0,+VLOOKUP($E132,'CODE GENERATOR'!$D:$AC,25,FALSE),0)</f>
        <v/>
      </c>
      <c r="AE132" s="101" t="str">
        <f>IF(E132&gt;0,+VLOOKUP($E132,'CODE GENERATOR'!$D:$AC,26,FALSE),0)</f>
        <v/>
      </c>
      <c r="AF132" s="149" t="str">
        <f>IF($C132&gt;0,$C132&amp;" "&amp;$P132&amp;" "&amp;+VLOOKUP($C132,'STYLE NAMES'!$B:$AC,10,FALSE),"""")</f>
        <v>PARIS ELECTRIC BLUE HONEYCOMB SADDLE PAD</v>
      </c>
      <c r="AG132" s="101" t="str">
        <f>"Enjoy our "&amp;(AF132)&amp;"; "&amp;IF(C132&gt;0,+VLOOKUP($C132,'STYLE NAMES'!$B:$AC,11,FALSE),"")</f>
        <v>Enjoy our PARIS ELECTRIC BLUE HONEYCOMB SADDLE PAD; Honeycomb design saddle pad
Bold design followed by superb technical performance
Our saddlepads are engineered to offer a remarkable esthetic look while providing an orthopedic and functional performance</v>
      </c>
      <c r="AH132" s="101" t="str">
        <f>IF(C132&gt;0,+VLOOKUP($C132,'STYLE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2" s="101" t="str">
        <f>IF(C132&gt;0,+VLOOKUP($C132,'STYLE NAMES'!$B:$AC,13,FALSE),"")</f>
        <v>Machine Wash at 30°C
Mild process
Do not bleach
Do NOT Tumble Dry</v>
      </c>
      <c r="AJ132" s="149" t="str">
        <f>IF($C132&gt;0,$C132&amp;" "&amp;$P132&amp;" "&amp;+VLOOKUP($C132,'STYLE NAMES'!$B:$AC,14,FALSE),"""")</f>
        <v>PARIS ELECTRIC BLUE PETEK DESEN EYER ALTI</v>
      </c>
      <c r="AK132" s="149" t="str">
        <f>"Cavalier SanMarco tarafından tasarlanan "&amp;(AJ132)&amp;"; "&amp;IF(C132&gt;0,+VLOOKUP($C132,'STYLE NAMES'!$B:$AC,15,FALSE),"")</f>
        <v>Cavalier SanMarco tarafından tasarlanan PARIS ELECTRIC BLUE PETEK DESEN EYER ALTI; Petek desenli eyeraltı (keçe)
Cesur tasarımla birlikte gelen mükemmel teknik performans
Eyeraltlarımız ortopedik ve fonksiyonel bir performans sağlarken olağanüstü bir estetik görünüm sunacak şekilde tasarlandı</v>
      </c>
      <c r="AL132" s="149" t="str">
        <f>IF(C132&gt;0,+VLOOKUP($C132,'STYLE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2" s="149" t="str">
        <f>IF(C132&gt;0,+VLOOKUP($C132,'STYLE NAMES'!$B:$AC,17,FALSE),"")</f>
        <v>Makinede 30°C' de Yıkayın
Hassas Yıkama
Çamaşır suyu kullanmayın
Kurutma Makinesinde Kurutmayın</v>
      </c>
      <c r="AN132" s="149" t="str">
        <f>IF($C132&gt;0,$C132&amp;" "&amp;$P132&amp;" "&amp;+VLOOKUP($C132,'STYLE NAMES'!$B:$AC,18,FALSE),"""")</f>
        <v>PARIS ELECTRIC BLUE SOTTOSELLA DISEGNO NIDO D'APE</v>
      </c>
      <c r="AO132" s="101" t="str">
        <f>"Disegnato da Cavalier SanMarco "&amp;(AN132)&amp;"; "&amp;IF(C132&gt;0,+VLOOKUP($C132,'STYLE NAMES'!$B:$AC,19,FALSE),"")</f>
        <v>Disegnato da Cavalier SanMarco PARIS ELECTRIC BLUE SOTTOSELLA DISEGNO NIDO D'APE; Sottosella con design a nido d'ape 
Design audace accompagnato da prestazioni tecniche eccezionali. 
I nostri sottosella sono progettati per offrire un aspetto estetico straordinario garantendo al tempo stesso un supporto ortopedico e funzionale.</v>
      </c>
      <c r="AP132" s="101" t="str">
        <f>IF(C132&gt;0,+VLOOKUP($C132,'STYLE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2" s="101" t="str">
        <f>IF(C132&gt;0,+VLOOKUP($C132,'STYLE NAMES'!$B:$AC,21,FALSE),"")</f>
        <v>Lavare in lavatrice a 30°C Ciclo delicato 
Non candeggiare 
Non asciugare in asciugatrice</v>
      </c>
      <c r="AR132" s="101">
        <f>IF(D132&gt;0,+VLOOKUP($C132,'STYLE NAMES'!$B:$AC,22,FALSE),"")</f>
        <v>0</v>
      </c>
      <c r="AS132" s="101">
        <f>IF(E132&gt;0,+VLOOKUP($C132,'STYLE NAMES'!$B:$AC,23,FALSE),"")</f>
        <v>0</v>
      </c>
      <c r="AT132" s="101">
        <f>IF(F132&gt;0,+VLOOKUP($C132,'STYLE NAMES'!$B:$AC,24,FALSE),"")</f>
        <v>0</v>
      </c>
      <c r="AU132" s="101">
        <f>IF(G132&gt;0,+VLOOKUP($C132,'STYLE NAMES'!$B:$AC,25,FALSE),"")</f>
        <v>0</v>
      </c>
      <c r="AV132" s="101">
        <f>+VLOOKUP($S132,'CODE GENERATOR'!$P:$AM,15,FALSE)</f>
        <v>0</v>
      </c>
      <c r="AW132" s="101">
        <f>+VLOOKUP($S132,'CODE GENERATOR'!$P:$AM,16,FALSE)</f>
        <v>0</v>
      </c>
      <c r="AX132" s="101">
        <f>+VLOOKUP($S132,'CODE GENERATOR'!$P:$AM,17,FALSE)</f>
        <v>0</v>
      </c>
      <c r="AY132" s="101">
        <f>+VLOOKUP($S132,'CODE GENERATOR'!$P:$AM,18,FALSE)</f>
        <v>0</v>
      </c>
      <c r="AZ132" s="101">
        <f>+VLOOKUP($S132,'CODE GENERATOR'!$P:$AM,19,FALSE)</f>
        <v>0</v>
      </c>
      <c r="BA132" s="101">
        <f>+VLOOKUP($S132,'CODE GENERATOR'!$P:$AM,20,FALSE)</f>
        <v>0</v>
      </c>
      <c r="BB132" s="101">
        <f>+VLOOKUP($S132,'CODE GENERATOR'!$P:$AM,21,FALSE)</f>
        <v>0</v>
      </c>
      <c r="BC132" s="101">
        <f>+VLOOKUP($S132,'CODE GENERATOR'!$P:$AM,22,FALSE)</f>
        <v>0</v>
      </c>
      <c r="BD132" s="101">
        <f>+VLOOKUP($S132,'CODE GENERATOR'!$P:$AM,23,FALSE)</f>
        <v>0</v>
      </c>
      <c r="BE132" s="101">
        <f>+VLOOKUP($S132,'CODE GENERATOR'!$P:$AM,24,FALSE)</f>
        <v>0</v>
      </c>
      <c r="BF132" s="101">
        <f>IF(C132&gt;0,+VLOOKUP(G132,'CATEGORY ID'!$A$1:$L$118,3,FALSE),"")</f>
        <v>5</v>
      </c>
      <c r="BG132" s="101">
        <f>IF(C132&gt;0,+VLOOKUP(H132,'CATEGORY ID'!$D$1:$L$118,3,FALSE),"")</f>
        <v>5</v>
      </c>
      <c r="BH132" s="101">
        <f>IF(C132&gt;0,+VLOOKUP((+H132&amp;I132),'CATEGORY ID'!$H$1:$I$121,2,FALSE),"")</f>
        <v>55</v>
      </c>
      <c r="BJ132" s="101">
        <f>IF(C132&gt;0,IF(COUNTIF('CATEGORY ID'!$K$1:$K$121,+H132&amp;K132) &gt; 0, +VLOOKUP(+H132&amp;K132,'CATEGORY ID'!$K$1:$L$121,2,FALSE),""),"")</f>
        <v>57</v>
      </c>
      <c r="BK132" s="101" t="str">
        <f>IF(C132&gt;0,IF(COUNTIF('CATEGORY ID'!$K$124:$K$165, +VLOOKUP(C132,'STYLE NAMES'!$B:$AE,30,FALSE)) &gt; 0, +VLOOKUP(VLOOKUP(C132,'STYLE NAMES'!$B:$AE,30,FALSE),'CATEGORY ID'!K:M,2,FALSE),""),"")</f>
        <v/>
      </c>
      <c r="BR132" s="101" t="str" cm="1">
        <f t="array" ref="BR132">IF(C132&gt;0,_xlfn.TEXTJOIN(";", TRUE,_xlfn.UNIQUE(_xlfn._xlws.FILTER(BF132:BQ132,(BF132:BQ132&gt;0)),TRUE,FALSE)),"")&amp;";"&amp;BS132</f>
        <v>5;55;57;</v>
      </c>
      <c r="BU132" s="106">
        <f>IF(C132&gt;0,+VLOOKUP($C132,'STYLE NAMES'!$B:$AC,26,FALSE),"")</f>
        <v>79.900000000000006</v>
      </c>
      <c r="BV132" s="106">
        <f>IF(C132&gt;0,+VLOOKUP($C132,'STYLE NAMES'!$B:$AC,27,FALSE),"")</f>
        <v>4390</v>
      </c>
      <c r="BW132" s="106">
        <f>IF(C132&gt;0,+VLOOKUP($C132,'STYLE NAMES'!$B:$AC,28,FALSE),"")</f>
        <v>91.885000000000005</v>
      </c>
      <c r="BY132"/>
      <c r="BZ132" s="101">
        <v>99</v>
      </c>
      <c r="CA132" s="137">
        <f t="shared" ref="CA132:CA196" si="11">+IF(X132=0,0,1)</f>
        <v>1</v>
      </c>
      <c r="CB132" s="137">
        <f>+VLOOKUP(C132,'[2]STYLES &amp; MODELS MATRIX'!$A:$G,7,FALSE)</f>
        <v>0</v>
      </c>
      <c r="CC132" s="137">
        <f>+VLOOKUP(C132,'[1]STYLES &amp; SIZE CHARTS'!$A:$H,8,FALSE)</f>
        <v>0</v>
      </c>
      <c r="CD132" s="137"/>
      <c r="CE132" s="205"/>
      <c r="CF132" s="141"/>
    </row>
    <row r="133" spans="1:84" s="101" customFormat="1" ht="12" customHeight="1" x14ac:dyDescent="0.2">
      <c r="A133" s="102">
        <f t="shared" si="9"/>
        <v>8683711001911</v>
      </c>
      <c r="B133" s="101" t="s">
        <v>806</v>
      </c>
      <c r="C133" s="101" t="s">
        <v>395</v>
      </c>
      <c r="D133" s="101" t="s">
        <v>1962</v>
      </c>
      <c r="E133" s="203" t="s">
        <v>2297</v>
      </c>
      <c r="F133" s="101" t="s">
        <v>795</v>
      </c>
      <c r="G133" s="101" t="str">
        <f>IF(C133&gt;0,+VLOOKUP($C133,'STYLE NAMES'!$B:$AC,4,FALSE),"")</f>
        <v>HORSE</v>
      </c>
      <c r="H133" s="101" t="str">
        <f>IF(C133&gt;0,+VLOOKUP($C133,'STYLE NAMES'!$B:$AC,5,FALSE),"")</f>
        <v>HORSE</v>
      </c>
      <c r="I133" s="101" t="str">
        <f>IF(C133&gt;0,+VLOOKUP($C133,'STYLE NAMES'!$B:$AC,6,FALSE),"")</f>
        <v>SADDLE PADS</v>
      </c>
      <c r="J133" s="101" t="str">
        <f>IF(C133&gt;0,+VLOOKUP($C133,'STYLE NAMES'!$B:$AC,7,FALSE),"")</f>
        <v>FULL</v>
      </c>
      <c r="K133" s="101" t="str">
        <f>IF(C133&gt;0,+VLOOKUP($C133,'STYLE NAMES'!$B:$AC,8,FALSE),"")</f>
        <v>SADDLE PAD DIAMOND</v>
      </c>
      <c r="L133" s="101" t="str">
        <f>IF(E133&gt;0,+VLOOKUP($E133,'CODE GENERATOR'!$D:$T,3,FALSE),"")</f>
        <v>A</v>
      </c>
      <c r="M133" s="101" t="str">
        <f>IF(E133&gt;0,+VLOOKUP($E133,'CODE GENERATOR'!$D:$T,4,FALSE),"")</f>
        <v>SATIN</v>
      </c>
      <c r="N133" s="101" t="str">
        <f>IF(E133&gt;0,+VLOOKUP($E133,'CODE GENERATOR'!$D:$T,6,FALSE),"")</f>
        <v>BLACK</v>
      </c>
      <c r="O133" s="101" t="str">
        <f>IF(E133&gt;0,+VLOOKUP($E133,'CODE GENERATOR'!$D:$T,7,FALSE),"")</f>
        <v>BLACK</v>
      </c>
      <c r="P133" s="101" t="str">
        <f t="shared" si="10"/>
        <v>BLACK</v>
      </c>
      <c r="Q133" s="104" t="str">
        <f>IF(E133&gt;0,+VLOOKUP($E133,'CODE GENERATOR'!$D:$T,11,FALSE),"")</f>
        <v>H.PADFL_SPD0012</v>
      </c>
      <c r="R133" s="104" t="str">
        <f>IF(E133&gt;0,+VLOOKUP($E133,'CODE GENERATOR'!$D:$T,12,FALSE),"")</f>
        <v>STN0006BLKBLK</v>
      </c>
      <c r="S133" s="104" t="str">
        <f>IF(E133&gt;0,+VLOOKUP($E133,'CODE GENERATOR'!$D:$T,13,FALSE),"")</f>
        <v>H.PADFL_SPD0012_STN0006BLKBLK</v>
      </c>
      <c r="T133" s="104" t="str">
        <f t="shared" si="8"/>
        <v>H.PADFL_SPD0012_STN0006BLKBLK_FULL</v>
      </c>
      <c r="U133" s="105">
        <v>8683711001911</v>
      </c>
      <c r="V133" s="107" t="str" cm="1">
        <f t="array" ref="V133">_xlfn.TEXTJOIN(";", TRUE, _xlfn.UNIQUE(_xlfn._xlws.FILTER(P$3:P$10029, C$3:C$10029=C133)))</f>
        <v>BLACK;BROWN/GOLD;NAVY/GOLD;BLACK/ROSE GOLD;DARK ORANGE;PANNA/BROWN;BORDEAUX/GOLD</v>
      </c>
      <c r="W133" s="107" t="str" cm="1">
        <f t="array" ref="W133">_xlfn.TEXTJOIN(";", TRUE, _xlfn.UNIQUE(_xlfn._xlws.FILTER(F$3:F$10029, C$3:C$10029=C133)))</f>
        <v>FULL</v>
      </c>
      <c r="X133" s="101" t="str">
        <f>IF(E133&gt;0,+VLOOKUP($E133,'CODE GENERATOR'!$D:$AC,19,FALSE),0)</f>
        <v>2402_S01_32715</v>
      </c>
      <c r="Y133" s="101" t="str">
        <f>IF(E133&gt;0,+VLOOKUP($E133,'CODE GENERATOR'!$D:$AC,20,FALSE),0)</f>
        <v>2402_S01_32718</v>
      </c>
      <c r="Z133" s="101" t="str">
        <f>IF(E133&gt;0,+VLOOKUP($E133,'CODE GENERATOR'!$D:$AC,21,FALSE),0)</f>
        <v>2402_S01_32714</v>
      </c>
      <c r="AA133" s="101" t="str">
        <f>IF(E133&gt;0,+VLOOKUP($E133,'CODE GENERATOR'!$D:$AC,22,FALSE),0)</f>
        <v>2402_S01_32724</v>
      </c>
      <c r="AB133" s="101" t="str">
        <f>IF(E133&gt;0,+VLOOKUP($E133,'CODE GENERATOR'!$D:$AC,23,FALSE),0)</f>
        <v/>
      </c>
      <c r="AC133" s="101" t="str">
        <f>IF(E133&gt;0,+VLOOKUP($E133,'CODE GENERATOR'!$D:$AC,24,FALSE),0)</f>
        <v/>
      </c>
      <c r="AD133" s="101" t="str">
        <f>IF(E133&gt;0,+VLOOKUP($E133,'CODE GENERATOR'!$D:$AC,25,FALSE),0)</f>
        <v/>
      </c>
      <c r="AE133" s="101" t="str">
        <f>IF(E133&gt;0,+VLOOKUP($E133,'CODE GENERATOR'!$D:$AC,26,FALSE),0)</f>
        <v/>
      </c>
      <c r="AF133" s="149" t="str">
        <f>IF($C133&gt;0,$C133&amp;" "&amp;$P133&amp;" "&amp;+VLOOKUP($C133,'STYLE NAMES'!$B:$AC,10,FALSE),"""")</f>
        <v>LONDON BLACK DIAMOND SADDLE PAD</v>
      </c>
      <c r="AG133" s="101" t="str">
        <f>"Enjoy our "&amp;(AF133)&amp;"; "&amp;IF(C133&gt;0,+VLOOKUP($C133,'STYLE NAMES'!$B:$AC,11,FALSE),"")</f>
        <v>Enjoy our LONDON BLACK DIAMOND SADDLE PAD; Diamond design saddle pad
Bold design followed by superb technical performance
Our saddlepads are engineered to offer a remarkable esthetic look while providing an orthopedic and functional performance</v>
      </c>
      <c r="AH133" s="101" t="str">
        <f>IF(C133&gt;0,+VLOOKUP($C133,'STYLE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3" s="101" t="str">
        <f>IF(C133&gt;0,+VLOOKUP($C133,'STYLE NAMES'!$B:$AC,13,FALSE),"")</f>
        <v>Machine Wash at 30°C
Mild process
Do not bleach
Do NOT Tumble Dry</v>
      </c>
      <c r="AJ133" s="149" t="str">
        <f>IF($C133&gt;0,$C133&amp;" "&amp;$P133&amp;" "&amp;+VLOOKUP($C133,'STYLE NAMES'!$B:$AC,14,FALSE),"""")</f>
        <v>LONDON BLACK ELMAS DESEN EYER ALTI</v>
      </c>
      <c r="AK133" s="149" t="str">
        <f>"Cavalier SanMarco tarafından tasarlanan "&amp;(AJ133)&amp;"; "&amp;IF(C133&gt;0,+VLOOKUP($C133,'STYLE NAMES'!$B:$AC,15,FALSE),"")</f>
        <v>Cavalier SanMarco tarafından tasarlanan LONDON BLACK ELMAS DESEN EYER ALTI; Elmas desenli eyeraltı (keçe)
Cesur tasarımla birlikte gelen mükemmel teknik performans
Eyeraltlarımız ortopedik ve fonksiyonel bir performans sağlarken olağanüstü bir estetik görünüm sunacak şekilde tasarlandı</v>
      </c>
      <c r="AL133" s="149" t="str">
        <f>IF(C133&gt;0,+VLOOKUP($C133,'STYLE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3" s="149" t="str">
        <f>IF(C133&gt;0,+VLOOKUP($C133,'STYLE NAMES'!$B:$AC,17,FALSE),"")</f>
        <v>Makinede 30°C' de Yıkayın
Hassas Yıkama
Çamaşır suyu kullanmayın
Kurutma Makinesinde Kurutmayın</v>
      </c>
      <c r="AN133" s="149" t="str">
        <f>IF($C133&gt;0,$C133&amp;" "&amp;$P133&amp;" "&amp;+VLOOKUP($C133,'STYLE NAMES'!$B:$AC,18,FALSE),"""")</f>
        <v>LONDON BLACK SOTTOSELLA DIAMANTE</v>
      </c>
      <c r="AO133" s="101" t="str">
        <f>"Disegnato da Cavalier SanMarco "&amp;(AN133)&amp;"; "&amp;IF(C133&gt;0,+VLOOKUP($C133,'STYLE NAMES'!$B:$AC,19,FALSE),"")</f>
        <v>Disegnato da Cavalier SanMarco LONDON BLACK SOTTOSELLA DIAMANTE; Sottosella design a diamante Design audace accompagnato da prestazioni tecniche eccezionali. 
I nostri sottosella sono progettati per offrire un aspetto estetico straordinario garantendo al tempo stesso un supporto ortopedico e funzionale.</v>
      </c>
      <c r="AP133" s="101" t="str">
        <f>IF(C133&gt;0,+VLOOKUP($C133,'STYLE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3" s="101" t="str">
        <f>IF(C133&gt;0,+VLOOKUP($C133,'STYLE NAMES'!$B:$AC,21,FALSE),"")</f>
        <v>Lavare in lavatrice a 30°C Ciclo delicato 
Non candeggiare 
Non asciugare in asciugatrice</v>
      </c>
      <c r="AR133" s="101">
        <f>IF(D133&gt;0,+VLOOKUP($C133,'STYLE NAMES'!$B:$AC,22,FALSE),"")</f>
        <v>0</v>
      </c>
      <c r="AS133" s="101">
        <f>IF(E133&gt;0,+VLOOKUP($C133,'STYLE NAMES'!$B:$AC,23,FALSE),"")</f>
        <v>0</v>
      </c>
      <c r="AT133" s="101">
        <f>IF(F133&gt;0,+VLOOKUP($C133,'STYLE NAMES'!$B:$AC,24,FALSE),"")</f>
        <v>0</v>
      </c>
      <c r="AU133" s="101">
        <f>IF(G133&gt;0,+VLOOKUP($C133,'STYLE NAMES'!$B:$AC,25,FALSE),"")</f>
        <v>0</v>
      </c>
      <c r="AV133" s="101">
        <f>+VLOOKUP($S133,'CODE GENERATOR'!$P:$AM,15,FALSE)</f>
        <v>0</v>
      </c>
      <c r="AW133" s="101">
        <f>+VLOOKUP($S133,'CODE GENERATOR'!$P:$AM,16,FALSE)</f>
        <v>0</v>
      </c>
      <c r="AX133" s="101">
        <f>+VLOOKUP($S133,'CODE GENERATOR'!$P:$AM,17,FALSE)</f>
        <v>0</v>
      </c>
      <c r="AY133" s="101">
        <f>+VLOOKUP($S133,'CODE GENERATOR'!$P:$AM,18,FALSE)</f>
        <v>0</v>
      </c>
      <c r="AZ133" s="101">
        <f>+VLOOKUP($S133,'CODE GENERATOR'!$P:$AM,19,FALSE)</f>
        <v>0</v>
      </c>
      <c r="BA133" s="101">
        <f>+VLOOKUP($S133,'CODE GENERATOR'!$P:$AM,20,FALSE)</f>
        <v>0</v>
      </c>
      <c r="BB133" s="101">
        <f>+VLOOKUP($S133,'CODE GENERATOR'!$P:$AM,21,FALSE)</f>
        <v>0</v>
      </c>
      <c r="BC133" s="101">
        <f>+VLOOKUP($S133,'CODE GENERATOR'!$P:$AM,22,FALSE)</f>
        <v>0</v>
      </c>
      <c r="BD133" s="101">
        <f>+VLOOKUP($S133,'CODE GENERATOR'!$P:$AM,23,FALSE)</f>
        <v>0</v>
      </c>
      <c r="BE133" s="101">
        <f>+VLOOKUP($S133,'CODE GENERATOR'!$P:$AM,24,FALSE)</f>
        <v>0</v>
      </c>
      <c r="BF133" s="101">
        <f>IF(C133&gt;0,+VLOOKUP(G133,'CATEGORY ID'!$A$1:$L$118,3,FALSE),"")</f>
        <v>5</v>
      </c>
      <c r="BG133" s="101">
        <f>IF(C133&gt;0,+VLOOKUP(H133,'CATEGORY ID'!$D$1:$L$118,3,FALSE),"")</f>
        <v>5</v>
      </c>
      <c r="BH133" s="101">
        <f>IF(C133&gt;0,+VLOOKUP((+H133&amp;I133),'CATEGORY ID'!$H$1:$I$121,2,FALSE),"")</f>
        <v>55</v>
      </c>
      <c r="BJ133" s="101">
        <f>IF(C133&gt;0,IF(COUNTIF('CATEGORY ID'!$K$1:$K$121,+H133&amp;K133) &gt; 0, +VLOOKUP(+H133&amp;K133,'CATEGORY ID'!$K$1:$L$121,2,FALSE),""),"")</f>
        <v>56</v>
      </c>
      <c r="BK133" s="101" t="str">
        <f>IF(C133&gt;0,IF(COUNTIF('CATEGORY ID'!$K$124:$K$165, +VLOOKUP(C133,'STYLE NAMES'!$B:$AE,30,FALSE)) &gt; 0, +VLOOKUP(VLOOKUP(C133,'STYLE NAMES'!$B:$AE,30,FALSE),'CATEGORY ID'!K:M,2,FALSE),""),"")</f>
        <v/>
      </c>
      <c r="BR133" s="101" t="str" cm="1">
        <f t="array" ref="BR133">IF(C133&gt;0,_xlfn.TEXTJOIN(";", TRUE,_xlfn.UNIQUE(_xlfn._xlws.FILTER(BF133:BQ133,(BF133:BQ133&gt;0)),TRUE,FALSE)),"")&amp;";"&amp;BS133</f>
        <v>5;55;56;</v>
      </c>
      <c r="BU133" s="106">
        <f>IF(C133&gt;0,+VLOOKUP($C133,'STYLE NAMES'!$B:$AC,26,FALSE),"")</f>
        <v>79.900000000000006</v>
      </c>
      <c r="BV133" s="106">
        <f>IF(C133&gt;0,+VLOOKUP($C133,'STYLE NAMES'!$B:$AC,27,FALSE),"")</f>
        <v>4390</v>
      </c>
      <c r="BW133" s="106">
        <f>IF(C133&gt;0,+VLOOKUP($C133,'STYLE NAMES'!$B:$AC,28,FALSE),"")</f>
        <v>91.885000000000005</v>
      </c>
      <c r="BY133"/>
      <c r="BZ133" s="101">
        <v>99</v>
      </c>
      <c r="CA133" s="137">
        <f t="shared" si="11"/>
        <v>1</v>
      </c>
      <c r="CB133" s="137">
        <f>+VLOOKUP(C133,'[2]STYLES &amp; MODELS MATRIX'!$A:$G,7,FALSE)</f>
        <v>0</v>
      </c>
      <c r="CC133" s="137">
        <f>+VLOOKUP(C133,'[1]STYLES &amp; SIZE CHARTS'!$A:$H,8,FALSE)</f>
        <v>0</v>
      </c>
      <c r="CD133" s="137"/>
      <c r="CE133" s="205"/>
      <c r="CF133" s="141"/>
    </row>
    <row r="134" spans="1:84" s="101" customFormat="1" ht="12" customHeight="1" x14ac:dyDescent="0.2">
      <c r="A134" s="102">
        <f t="shared" si="9"/>
        <v>8683711001928</v>
      </c>
      <c r="B134" s="101" t="s">
        <v>806</v>
      </c>
      <c r="C134" s="101" t="s">
        <v>395</v>
      </c>
      <c r="D134" s="101" t="s">
        <v>1962</v>
      </c>
      <c r="E134" s="203" t="s">
        <v>2298</v>
      </c>
      <c r="F134" s="101" t="s">
        <v>795</v>
      </c>
      <c r="G134" s="101" t="str">
        <f>IF(C134&gt;0,+VLOOKUP($C134,'STYLE NAMES'!$B:$AC,4,FALSE),"")</f>
        <v>HORSE</v>
      </c>
      <c r="H134" s="101" t="str">
        <f>IF(C134&gt;0,+VLOOKUP($C134,'STYLE NAMES'!$B:$AC,5,FALSE),"")</f>
        <v>HORSE</v>
      </c>
      <c r="I134" s="101" t="str">
        <f>IF(C134&gt;0,+VLOOKUP($C134,'STYLE NAMES'!$B:$AC,6,FALSE),"")</f>
        <v>SADDLE PADS</v>
      </c>
      <c r="J134" s="101" t="str">
        <f>IF(C134&gt;0,+VLOOKUP($C134,'STYLE NAMES'!$B:$AC,7,FALSE),"")</f>
        <v>FULL</v>
      </c>
      <c r="K134" s="101" t="str">
        <f>IF(C134&gt;0,+VLOOKUP($C134,'STYLE NAMES'!$B:$AC,8,FALSE),"")</f>
        <v>SADDLE PAD DIAMOND</v>
      </c>
      <c r="L134" s="101" t="str">
        <f>IF(E134&gt;0,+VLOOKUP($E134,'CODE GENERATOR'!$D:$T,3,FALSE),"")</f>
        <v>A</v>
      </c>
      <c r="M134" s="101" t="str">
        <f>IF(E134&gt;0,+VLOOKUP($E134,'CODE GENERATOR'!$D:$T,4,FALSE),"")</f>
        <v>SATIN</v>
      </c>
      <c r="N134" s="101" t="str">
        <f>IF(E134&gt;0,+VLOOKUP($E134,'CODE GENERATOR'!$D:$T,6,FALSE),"")</f>
        <v>BROWN</v>
      </c>
      <c r="O134" s="101" t="str">
        <f>IF(E134&gt;0,+VLOOKUP($E134,'CODE GENERATOR'!$D:$T,7,FALSE),"")</f>
        <v>GOLD</v>
      </c>
      <c r="P134" s="101" t="str">
        <f t="shared" si="10"/>
        <v>BROWN/GOLD</v>
      </c>
      <c r="Q134" s="104" t="str">
        <f>IF(E134&gt;0,+VLOOKUP($E134,'CODE GENERATOR'!$D:$T,11,FALSE),"")</f>
        <v>H.PADFL_SPD0012</v>
      </c>
      <c r="R134" s="104" t="str">
        <f>IF(E134&gt;0,+VLOOKUP($E134,'CODE GENERATOR'!$D:$T,12,FALSE),"")</f>
        <v>STN0006BRWGLD</v>
      </c>
      <c r="S134" s="104" t="str">
        <f>IF(E134&gt;0,+VLOOKUP($E134,'CODE GENERATOR'!$D:$T,13,FALSE),"")</f>
        <v>H.PADFL_SPD0012_STN0006BRWGLD</v>
      </c>
      <c r="T134" s="104" t="str">
        <f t="shared" si="8"/>
        <v>H.PADFL_SPD0012_STN0006BRWGLD_FULL</v>
      </c>
      <c r="U134" s="105">
        <v>8683711001928</v>
      </c>
      <c r="V134" s="107" t="str" cm="1">
        <f t="array" ref="V134">_xlfn.TEXTJOIN(";", TRUE, _xlfn.UNIQUE(_xlfn._xlws.FILTER(P$3:P$10029, C$3:C$10029=C134)))</f>
        <v>BLACK;BROWN/GOLD;NAVY/GOLD;BLACK/ROSE GOLD;DARK ORANGE;PANNA/BROWN;BORDEAUX/GOLD</v>
      </c>
      <c r="W134" s="107" t="str" cm="1">
        <f t="array" ref="W134">_xlfn.TEXTJOIN(";", TRUE, _xlfn.UNIQUE(_xlfn._xlws.FILTER(F$3:F$10029, C$3:C$10029=C134)))</f>
        <v>FULL</v>
      </c>
      <c r="X134" s="101" t="str">
        <f>IF(E134&gt;0,+VLOOKUP($E134,'CODE GENERATOR'!$D:$AC,19,FALSE),0)</f>
        <v>2402_S01_32778</v>
      </c>
      <c r="Y134" s="101" t="str">
        <f>IF(E134&gt;0,+VLOOKUP($E134,'CODE GENERATOR'!$D:$AC,20,FALSE),0)</f>
        <v>2402_S01_32780</v>
      </c>
      <c r="Z134" s="101" t="str">
        <f>IF(E134&gt;0,+VLOOKUP($E134,'CODE GENERATOR'!$D:$AC,21,FALSE),0)</f>
        <v>2402_S01_32783</v>
      </c>
      <c r="AA134" s="101" t="str">
        <f>IF(E134&gt;0,+VLOOKUP($E134,'CODE GENERATOR'!$D:$AC,22,FALSE),0)</f>
        <v>2402_S01_32775</v>
      </c>
      <c r="AB134" s="101" t="str">
        <f>IF(E134&gt;0,+VLOOKUP($E134,'CODE GENERATOR'!$D:$AC,23,FALSE),0)</f>
        <v/>
      </c>
      <c r="AC134" s="101" t="str">
        <f>IF(E134&gt;0,+VLOOKUP($E134,'CODE GENERATOR'!$D:$AC,24,FALSE),0)</f>
        <v/>
      </c>
      <c r="AD134" s="101" t="str">
        <f>IF(E134&gt;0,+VLOOKUP($E134,'CODE GENERATOR'!$D:$AC,25,FALSE),0)</f>
        <v/>
      </c>
      <c r="AE134" s="101" t="str">
        <f>IF(E134&gt;0,+VLOOKUP($E134,'CODE GENERATOR'!$D:$AC,26,FALSE),0)</f>
        <v/>
      </c>
      <c r="AF134" s="149" t="str">
        <f>IF($C134&gt;0,$C134&amp;" "&amp;$P134&amp;" "&amp;+VLOOKUP($C134,'STYLE NAMES'!$B:$AC,10,FALSE),"""")</f>
        <v>LONDON BROWN/GOLD DIAMOND SADDLE PAD</v>
      </c>
      <c r="AG134" s="101" t="str">
        <f>"Enjoy our "&amp;(AF134)&amp;"; "&amp;IF(C134&gt;0,+VLOOKUP($C134,'STYLE NAMES'!$B:$AC,11,FALSE),"")</f>
        <v>Enjoy our LONDON BROWN/GOLD DIAMOND SADDLE PAD; Diamond design saddle pad
Bold design followed by superb technical performance
Our saddlepads are engineered to offer a remarkable esthetic look while providing an orthopedic and functional performance</v>
      </c>
      <c r="AH134" s="101" t="str">
        <f>IF(C134&gt;0,+VLOOKUP($C134,'STYLE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4" s="101" t="str">
        <f>IF(C134&gt;0,+VLOOKUP($C134,'STYLE NAMES'!$B:$AC,13,FALSE),"")</f>
        <v>Machine Wash at 30°C
Mild process
Do not bleach
Do NOT Tumble Dry</v>
      </c>
      <c r="AJ134" s="149" t="str">
        <f>IF($C134&gt;0,$C134&amp;" "&amp;$P134&amp;" "&amp;+VLOOKUP($C134,'STYLE NAMES'!$B:$AC,14,FALSE),"""")</f>
        <v>LONDON BROWN/GOLD ELMAS DESEN EYER ALTI</v>
      </c>
      <c r="AK134" s="149" t="str">
        <f>"Cavalier SanMarco tarafından tasarlanan "&amp;(AJ134)&amp;"; "&amp;IF(C134&gt;0,+VLOOKUP($C134,'STYLE NAMES'!$B:$AC,15,FALSE),"")</f>
        <v>Cavalier SanMarco tarafından tasarlanan LONDON BROWN/GOLD ELMAS DESEN EYER ALTI; Elmas desenli eyeraltı (keçe)
Cesur tasarımla birlikte gelen mükemmel teknik performans
Eyeraltlarımız ortopedik ve fonksiyonel bir performans sağlarken olağanüstü bir estetik görünüm sunacak şekilde tasarlandı</v>
      </c>
      <c r="AL134" s="149" t="str">
        <f>IF(C134&gt;0,+VLOOKUP($C134,'STYLE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4" s="149" t="str">
        <f>IF(C134&gt;0,+VLOOKUP($C134,'STYLE NAMES'!$B:$AC,17,FALSE),"")</f>
        <v>Makinede 30°C' de Yıkayın
Hassas Yıkama
Çamaşır suyu kullanmayın
Kurutma Makinesinde Kurutmayın</v>
      </c>
      <c r="AN134" s="149" t="str">
        <f>IF($C134&gt;0,$C134&amp;" "&amp;$P134&amp;" "&amp;+VLOOKUP($C134,'STYLE NAMES'!$B:$AC,18,FALSE),"""")</f>
        <v>LONDON BROWN/GOLD SOTTOSELLA DIAMANTE</v>
      </c>
      <c r="AO134" s="101" t="str">
        <f>"Disegnato da Cavalier SanMarco "&amp;(AN134)&amp;"; "&amp;IF(C134&gt;0,+VLOOKUP($C134,'STYLE NAMES'!$B:$AC,19,FALSE),"")</f>
        <v>Disegnato da Cavalier SanMarco LONDON BROWN/GOLD SOTTOSELLA DIAMANTE; Sottosella design a diamante Design audace accompagnato da prestazioni tecniche eccezionali. 
I nostri sottosella sono progettati per offrire un aspetto estetico straordinario garantendo al tempo stesso un supporto ortopedico e funzionale.</v>
      </c>
      <c r="AP134" s="101" t="str">
        <f>IF(C134&gt;0,+VLOOKUP($C134,'STYLE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4" s="101" t="str">
        <f>IF(C134&gt;0,+VLOOKUP($C134,'STYLE NAMES'!$B:$AC,21,FALSE),"")</f>
        <v>Lavare in lavatrice a 30°C Ciclo delicato 
Non candeggiare 
Non asciugare in asciugatrice</v>
      </c>
      <c r="AR134" s="101">
        <f>IF(D134&gt;0,+VLOOKUP($C134,'STYLE NAMES'!$B:$AC,22,FALSE),"")</f>
        <v>0</v>
      </c>
      <c r="AS134" s="101">
        <f>IF(E134&gt;0,+VLOOKUP($C134,'STYLE NAMES'!$B:$AC,23,FALSE),"")</f>
        <v>0</v>
      </c>
      <c r="AT134" s="101">
        <f>IF(F134&gt;0,+VLOOKUP($C134,'STYLE NAMES'!$B:$AC,24,FALSE),"")</f>
        <v>0</v>
      </c>
      <c r="AU134" s="101">
        <f>IF(G134&gt;0,+VLOOKUP($C134,'STYLE NAMES'!$B:$AC,25,FALSE),"")</f>
        <v>0</v>
      </c>
      <c r="AV134" s="101">
        <f>+VLOOKUP($S134,'CODE GENERATOR'!$P:$AM,15,FALSE)</f>
        <v>0</v>
      </c>
      <c r="AW134" s="101">
        <f>+VLOOKUP($S134,'CODE GENERATOR'!$P:$AM,16,FALSE)</f>
        <v>0</v>
      </c>
      <c r="AX134" s="101">
        <f>+VLOOKUP($S134,'CODE GENERATOR'!$P:$AM,17,FALSE)</f>
        <v>0</v>
      </c>
      <c r="AY134" s="101">
        <f>+VLOOKUP($S134,'CODE GENERATOR'!$P:$AM,18,FALSE)</f>
        <v>0</v>
      </c>
      <c r="AZ134" s="101">
        <f>+VLOOKUP($S134,'CODE GENERATOR'!$P:$AM,19,FALSE)</f>
        <v>0</v>
      </c>
      <c r="BA134" s="101">
        <f>+VLOOKUP($S134,'CODE GENERATOR'!$P:$AM,20,FALSE)</f>
        <v>0</v>
      </c>
      <c r="BB134" s="101">
        <f>+VLOOKUP($S134,'CODE GENERATOR'!$P:$AM,21,FALSE)</f>
        <v>0</v>
      </c>
      <c r="BC134" s="101">
        <f>+VLOOKUP($S134,'CODE GENERATOR'!$P:$AM,22,FALSE)</f>
        <v>0</v>
      </c>
      <c r="BD134" s="101">
        <f>+VLOOKUP($S134,'CODE GENERATOR'!$P:$AM,23,FALSE)</f>
        <v>0</v>
      </c>
      <c r="BE134" s="101">
        <f>+VLOOKUP($S134,'CODE GENERATOR'!$P:$AM,24,FALSE)</f>
        <v>0</v>
      </c>
      <c r="BF134" s="101">
        <f>IF(C134&gt;0,+VLOOKUP(G134,'CATEGORY ID'!$A$1:$L$118,3,FALSE),"")</f>
        <v>5</v>
      </c>
      <c r="BG134" s="101">
        <f>IF(C134&gt;0,+VLOOKUP(H134,'CATEGORY ID'!$D$1:$L$118,3,FALSE),"")</f>
        <v>5</v>
      </c>
      <c r="BH134" s="101">
        <f>IF(C134&gt;0,+VLOOKUP((+H134&amp;I134),'CATEGORY ID'!$H$1:$I$121,2,FALSE),"")</f>
        <v>55</v>
      </c>
      <c r="BJ134" s="101">
        <f>IF(C134&gt;0,IF(COUNTIF('CATEGORY ID'!$K$1:$K$121,+H134&amp;K134) &gt; 0, +VLOOKUP(+H134&amp;K134,'CATEGORY ID'!$K$1:$L$121,2,FALSE),""),"")</f>
        <v>56</v>
      </c>
      <c r="BK134" s="101" t="str">
        <f>IF(C134&gt;0,IF(COUNTIF('CATEGORY ID'!$K$124:$K$165, +VLOOKUP(C134,'STYLE NAMES'!$B:$AE,30,FALSE)) &gt; 0, +VLOOKUP(VLOOKUP(C134,'STYLE NAMES'!$B:$AE,30,FALSE),'CATEGORY ID'!K:M,2,FALSE),""),"")</f>
        <v/>
      </c>
      <c r="BR134" s="101" t="str" cm="1">
        <f t="array" ref="BR134">IF(C134&gt;0,_xlfn.TEXTJOIN(";", TRUE,_xlfn.UNIQUE(_xlfn._xlws.FILTER(BF134:BQ134,(BF134:BQ134&gt;0)),TRUE,FALSE)),"")&amp;";"&amp;BS134</f>
        <v>5;55;56;</v>
      </c>
      <c r="BU134" s="106">
        <f>IF(C134&gt;0,+VLOOKUP($C134,'STYLE NAMES'!$B:$AC,26,FALSE),"")</f>
        <v>79.900000000000006</v>
      </c>
      <c r="BV134" s="106">
        <f>IF(C134&gt;0,+VLOOKUP($C134,'STYLE NAMES'!$B:$AC,27,FALSE),"")</f>
        <v>4390</v>
      </c>
      <c r="BW134" s="106">
        <f>IF(C134&gt;0,+VLOOKUP($C134,'STYLE NAMES'!$B:$AC,28,FALSE),"")</f>
        <v>91.885000000000005</v>
      </c>
      <c r="BY134"/>
      <c r="BZ134" s="101">
        <v>99</v>
      </c>
      <c r="CA134" s="137">
        <f t="shared" si="11"/>
        <v>1</v>
      </c>
      <c r="CB134" s="137">
        <f>+VLOOKUP(C134,'[2]STYLES &amp; MODELS MATRIX'!$A:$G,7,FALSE)</f>
        <v>0</v>
      </c>
      <c r="CC134" s="137">
        <f>+VLOOKUP(C134,'[1]STYLES &amp; SIZE CHARTS'!$A:$H,8,FALSE)</f>
        <v>0</v>
      </c>
      <c r="CD134" s="137"/>
      <c r="CE134" s="205"/>
      <c r="CF134" s="141"/>
    </row>
    <row r="135" spans="1:84" s="101" customFormat="1" ht="12" customHeight="1" x14ac:dyDescent="0.2">
      <c r="A135" s="102">
        <f t="shared" si="9"/>
        <v>8683711001935</v>
      </c>
      <c r="B135" s="101" t="s">
        <v>806</v>
      </c>
      <c r="C135" s="101" t="s">
        <v>395</v>
      </c>
      <c r="D135" s="101" t="s">
        <v>1962</v>
      </c>
      <c r="E135" s="203" t="s">
        <v>2299</v>
      </c>
      <c r="F135" s="101" t="s">
        <v>795</v>
      </c>
      <c r="G135" s="101" t="str">
        <f>IF(C135&gt;0,+VLOOKUP($C135,'STYLE NAMES'!$B:$AC,4,FALSE),"")</f>
        <v>HORSE</v>
      </c>
      <c r="H135" s="101" t="str">
        <f>IF(C135&gt;0,+VLOOKUP($C135,'STYLE NAMES'!$B:$AC,5,FALSE),"")</f>
        <v>HORSE</v>
      </c>
      <c r="I135" s="101" t="str">
        <f>IF(C135&gt;0,+VLOOKUP($C135,'STYLE NAMES'!$B:$AC,6,FALSE),"")</f>
        <v>SADDLE PADS</v>
      </c>
      <c r="J135" s="101" t="str">
        <f>IF(C135&gt;0,+VLOOKUP($C135,'STYLE NAMES'!$B:$AC,7,FALSE),"")</f>
        <v>FULL</v>
      </c>
      <c r="K135" s="101" t="str">
        <f>IF(C135&gt;0,+VLOOKUP($C135,'STYLE NAMES'!$B:$AC,8,FALSE),"")</f>
        <v>SADDLE PAD DIAMOND</v>
      </c>
      <c r="L135" s="101" t="str">
        <f>IF(E135&gt;0,+VLOOKUP($E135,'CODE GENERATOR'!$D:$T,3,FALSE),"")</f>
        <v>A</v>
      </c>
      <c r="M135" s="101" t="str">
        <f>IF(E135&gt;0,+VLOOKUP($E135,'CODE GENERATOR'!$D:$T,4,FALSE),"")</f>
        <v>TWILL</v>
      </c>
      <c r="N135" s="101" t="str">
        <f>IF(E135&gt;0,+VLOOKUP($E135,'CODE GENERATOR'!$D:$T,6,FALSE),"")</f>
        <v>NAVY</v>
      </c>
      <c r="O135" s="101" t="str">
        <f>IF(E135&gt;0,+VLOOKUP($E135,'CODE GENERATOR'!$D:$T,7,FALSE),"")</f>
        <v>GOLD</v>
      </c>
      <c r="P135" s="101" t="str">
        <f t="shared" si="10"/>
        <v>NAVY/GOLD</v>
      </c>
      <c r="Q135" s="104" t="str">
        <f>IF(E135&gt;0,+VLOOKUP($E135,'CODE GENERATOR'!$D:$T,11,FALSE),"")</f>
        <v>H.PADFL_SPD0012</v>
      </c>
      <c r="R135" s="104" t="str">
        <f>IF(E135&gt;0,+VLOOKUP($E135,'CODE GENERATOR'!$D:$T,12,FALSE),"")</f>
        <v>TWL0007NAVGLD</v>
      </c>
      <c r="S135" s="104" t="str">
        <f>IF(E135&gt;0,+VLOOKUP($E135,'CODE GENERATOR'!$D:$T,13,FALSE),"")</f>
        <v>H.PADFL_SPD0012_TWL0007NAVGLD</v>
      </c>
      <c r="T135" s="104" t="str">
        <f t="shared" si="8"/>
        <v>H.PADFL_SPD0012_TWL0007NAVGLD_FULL</v>
      </c>
      <c r="U135" s="105">
        <v>8683711001935</v>
      </c>
      <c r="V135" s="107" t="str" cm="1">
        <f t="array" ref="V135">_xlfn.TEXTJOIN(";", TRUE, _xlfn.UNIQUE(_xlfn._xlws.FILTER(P$3:P$10029, C$3:C$10029=C135)))</f>
        <v>BLACK;BROWN/GOLD;NAVY/GOLD;BLACK/ROSE GOLD;DARK ORANGE;PANNA/BROWN;BORDEAUX/GOLD</v>
      </c>
      <c r="W135" s="107" t="str" cm="1">
        <f t="array" ref="W135">_xlfn.TEXTJOIN(";", TRUE, _xlfn.UNIQUE(_xlfn._xlws.FILTER(F$3:F$10029, C$3:C$10029=C135)))</f>
        <v>FULL</v>
      </c>
      <c r="X135" s="101" t="str">
        <f>IF(E135&gt;0,+VLOOKUP($E135,'CODE GENERATOR'!$D:$AC,19,FALSE),0)</f>
        <v>2402_S01_32729</v>
      </c>
      <c r="Y135" s="101" t="str">
        <f>IF(E135&gt;0,+VLOOKUP($E135,'CODE GENERATOR'!$D:$AC,20,FALSE),0)</f>
        <v>2402_S01_32732</v>
      </c>
      <c r="Z135" s="101" t="str">
        <f>IF(E135&gt;0,+VLOOKUP($E135,'CODE GENERATOR'!$D:$AC,21,FALSE),0)</f>
        <v>2402_S01_32734</v>
      </c>
      <c r="AA135" s="101" t="str">
        <f>IF(E135&gt;0,+VLOOKUP($E135,'CODE GENERATOR'!$D:$AC,22,FALSE),0)</f>
        <v>2402_S01_32727</v>
      </c>
      <c r="AB135" s="101" t="str">
        <f>IF(E135&gt;0,+VLOOKUP($E135,'CODE GENERATOR'!$D:$AC,23,FALSE),0)</f>
        <v/>
      </c>
      <c r="AC135" s="101" t="str">
        <f>IF(E135&gt;0,+VLOOKUP($E135,'CODE GENERATOR'!$D:$AC,24,FALSE),0)</f>
        <v/>
      </c>
      <c r="AD135" s="101" t="str">
        <f>IF(E135&gt;0,+VLOOKUP($E135,'CODE GENERATOR'!$D:$AC,25,FALSE),0)</f>
        <v/>
      </c>
      <c r="AE135" s="101" t="str">
        <f>IF(E135&gt;0,+VLOOKUP($E135,'CODE GENERATOR'!$D:$AC,26,FALSE),0)</f>
        <v/>
      </c>
      <c r="AF135" s="149" t="str">
        <f>IF($C135&gt;0,$C135&amp;" "&amp;$P135&amp;" "&amp;+VLOOKUP($C135,'STYLE NAMES'!$B:$AC,10,FALSE),"""")</f>
        <v>LONDON NAVY/GOLD DIAMOND SADDLE PAD</v>
      </c>
      <c r="AG135" s="101" t="str">
        <f>"Enjoy our "&amp;(AF135)&amp;"; "&amp;IF(C135&gt;0,+VLOOKUP($C135,'STYLE NAMES'!$B:$AC,11,FALSE),"")</f>
        <v>Enjoy our LONDON NAVY/GOLD DIAMOND SADDLE PAD; Diamond design saddle pad
Bold design followed by superb technical performance
Our saddlepads are engineered to offer a remarkable esthetic look while providing an orthopedic and functional performance</v>
      </c>
      <c r="AH135" s="101" t="str">
        <f>IF(C135&gt;0,+VLOOKUP($C135,'STYLE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5" s="101" t="str">
        <f>IF(C135&gt;0,+VLOOKUP($C135,'STYLE NAMES'!$B:$AC,13,FALSE),"")</f>
        <v>Machine Wash at 30°C
Mild process
Do not bleach
Do NOT Tumble Dry</v>
      </c>
      <c r="AJ135" s="149" t="str">
        <f>IF($C135&gt;0,$C135&amp;" "&amp;$P135&amp;" "&amp;+VLOOKUP($C135,'STYLE NAMES'!$B:$AC,14,FALSE),"""")</f>
        <v>LONDON NAVY/GOLD ELMAS DESEN EYER ALTI</v>
      </c>
      <c r="AK135" s="149" t="str">
        <f>"Cavalier SanMarco tarafından tasarlanan "&amp;(AJ135)&amp;"; "&amp;IF(C135&gt;0,+VLOOKUP($C135,'STYLE NAMES'!$B:$AC,15,FALSE),"")</f>
        <v>Cavalier SanMarco tarafından tasarlanan LONDON NAVY/GOLD ELMAS DESEN EYER ALTI; Elmas desenli eyeraltı (keçe)
Cesur tasarımla birlikte gelen mükemmel teknik performans
Eyeraltlarımız ortopedik ve fonksiyonel bir performans sağlarken olağanüstü bir estetik görünüm sunacak şekilde tasarlandı</v>
      </c>
      <c r="AL135" s="149" t="str">
        <f>IF(C135&gt;0,+VLOOKUP($C135,'STYLE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5" s="149" t="str">
        <f>IF(C135&gt;0,+VLOOKUP($C135,'STYLE NAMES'!$B:$AC,17,FALSE),"")</f>
        <v>Makinede 30°C' de Yıkayın
Hassas Yıkama
Çamaşır suyu kullanmayın
Kurutma Makinesinde Kurutmayın</v>
      </c>
      <c r="AN135" s="149" t="str">
        <f>IF($C135&gt;0,$C135&amp;" "&amp;$P135&amp;" "&amp;+VLOOKUP($C135,'STYLE NAMES'!$B:$AC,18,FALSE),"""")</f>
        <v>LONDON NAVY/GOLD SOTTOSELLA DIAMANTE</v>
      </c>
      <c r="AO135" s="101" t="str">
        <f>"Disegnato da Cavalier SanMarco "&amp;(AN135)&amp;"; "&amp;IF(C135&gt;0,+VLOOKUP($C135,'STYLE NAMES'!$B:$AC,19,FALSE),"")</f>
        <v>Disegnato da Cavalier SanMarco LONDON NAVY/GOLD SOTTOSELLA DIAMANTE; Sottosella design a diamante Design audace accompagnato da prestazioni tecniche eccezionali. 
I nostri sottosella sono progettati per offrire un aspetto estetico straordinario garantendo al tempo stesso un supporto ortopedico e funzionale.</v>
      </c>
      <c r="AP135" s="101" t="str">
        <f>IF(C135&gt;0,+VLOOKUP($C135,'STYLE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5" s="101" t="str">
        <f>IF(C135&gt;0,+VLOOKUP($C135,'STYLE NAMES'!$B:$AC,21,FALSE),"")</f>
        <v>Lavare in lavatrice a 30°C Ciclo delicato 
Non candeggiare 
Non asciugare in asciugatrice</v>
      </c>
      <c r="AR135" s="101">
        <f>IF(D135&gt;0,+VLOOKUP($C135,'STYLE NAMES'!$B:$AC,22,FALSE),"")</f>
        <v>0</v>
      </c>
      <c r="AS135" s="101">
        <f>IF(E135&gt;0,+VLOOKUP($C135,'STYLE NAMES'!$B:$AC,23,FALSE),"")</f>
        <v>0</v>
      </c>
      <c r="AT135" s="101">
        <f>IF(F135&gt;0,+VLOOKUP($C135,'STYLE NAMES'!$B:$AC,24,FALSE),"")</f>
        <v>0</v>
      </c>
      <c r="AU135" s="101">
        <f>IF(G135&gt;0,+VLOOKUP($C135,'STYLE NAMES'!$B:$AC,25,FALSE),"")</f>
        <v>0</v>
      </c>
      <c r="AV135" s="101">
        <f>+VLOOKUP($S135,'CODE GENERATOR'!$P:$AM,15,FALSE)</f>
        <v>0</v>
      </c>
      <c r="AW135" s="101">
        <f>+VLOOKUP($S135,'CODE GENERATOR'!$P:$AM,16,FALSE)</f>
        <v>0</v>
      </c>
      <c r="AX135" s="101">
        <f>+VLOOKUP($S135,'CODE GENERATOR'!$P:$AM,17,FALSE)</f>
        <v>0</v>
      </c>
      <c r="AY135" s="101">
        <f>+VLOOKUP($S135,'CODE GENERATOR'!$P:$AM,18,FALSE)</f>
        <v>0</v>
      </c>
      <c r="AZ135" s="101">
        <f>+VLOOKUP($S135,'CODE GENERATOR'!$P:$AM,19,FALSE)</f>
        <v>0</v>
      </c>
      <c r="BA135" s="101">
        <f>+VLOOKUP($S135,'CODE GENERATOR'!$P:$AM,20,FALSE)</f>
        <v>0</v>
      </c>
      <c r="BB135" s="101">
        <f>+VLOOKUP($S135,'CODE GENERATOR'!$P:$AM,21,FALSE)</f>
        <v>0</v>
      </c>
      <c r="BC135" s="101">
        <f>+VLOOKUP($S135,'CODE GENERATOR'!$P:$AM,22,FALSE)</f>
        <v>0</v>
      </c>
      <c r="BD135" s="101">
        <f>+VLOOKUP($S135,'CODE GENERATOR'!$P:$AM,23,FALSE)</f>
        <v>0</v>
      </c>
      <c r="BE135" s="101">
        <f>+VLOOKUP($S135,'CODE GENERATOR'!$P:$AM,24,FALSE)</f>
        <v>0</v>
      </c>
      <c r="BF135" s="101">
        <f>IF(C135&gt;0,+VLOOKUP(G135,'CATEGORY ID'!$A$1:$L$118,3,FALSE),"")</f>
        <v>5</v>
      </c>
      <c r="BG135" s="101">
        <f>IF(C135&gt;0,+VLOOKUP(H135,'CATEGORY ID'!$D$1:$L$118,3,FALSE),"")</f>
        <v>5</v>
      </c>
      <c r="BH135" s="101">
        <f>IF(C135&gt;0,+VLOOKUP((+H135&amp;I135),'CATEGORY ID'!$H$1:$I$121,2,FALSE),"")</f>
        <v>55</v>
      </c>
      <c r="BJ135" s="101">
        <f>IF(C135&gt;0,IF(COUNTIF('CATEGORY ID'!$K$1:$K$121,+H135&amp;K135) &gt; 0, +VLOOKUP(+H135&amp;K135,'CATEGORY ID'!$K$1:$L$121,2,FALSE),""),"")</f>
        <v>56</v>
      </c>
      <c r="BK135" s="101" t="str">
        <f>IF(C135&gt;0,IF(COUNTIF('CATEGORY ID'!$K$124:$K$165, +VLOOKUP(C135,'STYLE NAMES'!$B:$AE,30,FALSE)) &gt; 0, +VLOOKUP(VLOOKUP(C135,'STYLE NAMES'!$B:$AE,30,FALSE),'CATEGORY ID'!K:M,2,FALSE),""),"")</f>
        <v/>
      </c>
      <c r="BR135" s="101" t="str" cm="1">
        <f t="array" ref="BR135">IF(C135&gt;0,_xlfn.TEXTJOIN(";", TRUE,_xlfn.UNIQUE(_xlfn._xlws.FILTER(BF135:BQ135,(BF135:BQ135&gt;0)),TRUE,FALSE)),"")&amp;";"&amp;BS135</f>
        <v>5;55;56;</v>
      </c>
      <c r="BU135" s="106">
        <f>IF(C135&gt;0,+VLOOKUP($C135,'STYLE NAMES'!$B:$AC,26,FALSE),"")</f>
        <v>79.900000000000006</v>
      </c>
      <c r="BV135" s="106">
        <f>IF(C135&gt;0,+VLOOKUP($C135,'STYLE NAMES'!$B:$AC,27,FALSE),"")</f>
        <v>4390</v>
      </c>
      <c r="BW135" s="106">
        <f>IF(C135&gt;0,+VLOOKUP($C135,'STYLE NAMES'!$B:$AC,28,FALSE),"")</f>
        <v>91.885000000000005</v>
      </c>
      <c r="BY135"/>
      <c r="BZ135" s="101">
        <v>99</v>
      </c>
      <c r="CA135" s="137">
        <f t="shared" si="11"/>
        <v>1</v>
      </c>
      <c r="CB135" s="137">
        <f>+VLOOKUP(C135,'[2]STYLES &amp; MODELS MATRIX'!$A:$G,7,FALSE)</f>
        <v>0</v>
      </c>
      <c r="CC135" s="137">
        <f>+VLOOKUP(C135,'[1]STYLES &amp; SIZE CHARTS'!$A:$H,8,FALSE)</f>
        <v>0</v>
      </c>
      <c r="CD135" s="137"/>
      <c r="CE135" s="205"/>
      <c r="CF135" s="141"/>
    </row>
    <row r="136" spans="1:84" s="101" customFormat="1" ht="12" customHeight="1" x14ac:dyDescent="0.2">
      <c r="A136" s="102">
        <f t="shared" si="9"/>
        <v>8683711001942</v>
      </c>
      <c r="B136" s="101" t="s">
        <v>806</v>
      </c>
      <c r="C136" s="101" t="s">
        <v>395</v>
      </c>
      <c r="D136" s="101" t="s">
        <v>1962</v>
      </c>
      <c r="E136" s="203" t="s">
        <v>2300</v>
      </c>
      <c r="F136" s="101" t="s">
        <v>795</v>
      </c>
      <c r="G136" s="101" t="str">
        <f>IF(C136&gt;0,+VLOOKUP($C136,'STYLE NAMES'!$B:$AC,4,FALSE),"")</f>
        <v>HORSE</v>
      </c>
      <c r="H136" s="101" t="str">
        <f>IF(C136&gt;0,+VLOOKUP($C136,'STYLE NAMES'!$B:$AC,5,FALSE),"")</f>
        <v>HORSE</v>
      </c>
      <c r="I136" s="101" t="str">
        <f>IF(C136&gt;0,+VLOOKUP($C136,'STYLE NAMES'!$B:$AC,6,FALSE),"")</f>
        <v>SADDLE PADS</v>
      </c>
      <c r="J136" s="101" t="str">
        <f>IF(C136&gt;0,+VLOOKUP($C136,'STYLE NAMES'!$B:$AC,7,FALSE),"")</f>
        <v>FULL</v>
      </c>
      <c r="K136" s="101" t="str">
        <f>IF(C136&gt;0,+VLOOKUP($C136,'STYLE NAMES'!$B:$AC,8,FALSE),"")</f>
        <v>SADDLE PAD DIAMOND</v>
      </c>
      <c r="L136" s="101" t="str">
        <f>IF(E136&gt;0,+VLOOKUP($E136,'CODE GENERATOR'!$D:$T,3,FALSE),"")</f>
        <v>A</v>
      </c>
      <c r="M136" s="101" t="str">
        <f>IF(E136&gt;0,+VLOOKUP($E136,'CODE GENERATOR'!$D:$T,4,FALSE),"")</f>
        <v>SATIN</v>
      </c>
      <c r="N136" s="101" t="str">
        <f>IF(E136&gt;0,+VLOOKUP($E136,'CODE GENERATOR'!$D:$T,6,FALSE),"")</f>
        <v>BLACK</v>
      </c>
      <c r="O136" s="101" t="str">
        <f>IF(E136&gt;0,+VLOOKUP($E136,'CODE GENERATOR'!$D:$T,7,FALSE),"")</f>
        <v>ROSE GOLD</v>
      </c>
      <c r="P136" s="101" t="str">
        <f t="shared" si="10"/>
        <v>BLACK/ROSE GOLD</v>
      </c>
      <c r="Q136" s="104" t="str">
        <f>IF(E136&gt;0,+VLOOKUP($E136,'CODE GENERATOR'!$D:$T,11,FALSE),"")</f>
        <v>H.PADFL_SPD0012</v>
      </c>
      <c r="R136" s="104" t="str">
        <f>IF(E136&gt;0,+VLOOKUP($E136,'CODE GENERATOR'!$D:$T,12,FALSE),"")</f>
        <v>STN0006BLKRGL</v>
      </c>
      <c r="S136" s="104" t="str">
        <f>IF(E136&gt;0,+VLOOKUP($E136,'CODE GENERATOR'!$D:$T,13,FALSE),"")</f>
        <v>H.PADFL_SPD0012_STN0006BLKRGL</v>
      </c>
      <c r="T136" s="104" t="str">
        <f t="shared" si="8"/>
        <v>H.PADFL_SPD0012_STN0006BLKRGL_FULL</v>
      </c>
      <c r="U136" s="105">
        <v>8683711001942</v>
      </c>
      <c r="V136" s="107" t="str" cm="1">
        <f t="array" ref="V136">_xlfn.TEXTJOIN(";", TRUE, _xlfn.UNIQUE(_xlfn._xlws.FILTER(P$3:P$10029, C$3:C$10029=C136)))</f>
        <v>BLACK;BROWN/GOLD;NAVY/GOLD;BLACK/ROSE GOLD;DARK ORANGE;PANNA/BROWN;BORDEAUX/GOLD</v>
      </c>
      <c r="W136" s="107" t="str" cm="1">
        <f t="array" ref="W136">_xlfn.TEXTJOIN(";", TRUE, _xlfn.UNIQUE(_xlfn._xlws.FILTER(F$3:F$10029, C$3:C$10029=C136)))</f>
        <v>FULL</v>
      </c>
      <c r="X136" s="101" t="str">
        <f>IF(E136&gt;0,+VLOOKUP($E136,'CODE GENERATOR'!$D:$AC,19,FALSE),0)</f>
        <v>2402_S01_32740</v>
      </c>
      <c r="Y136" s="101" t="str">
        <f>IF(E136&gt;0,+VLOOKUP($E136,'CODE GENERATOR'!$D:$AC,20,FALSE),0)</f>
        <v>2402_S01_32738</v>
      </c>
      <c r="Z136" s="101" t="str">
        <f>IF(E136&gt;0,+VLOOKUP($E136,'CODE GENERATOR'!$D:$AC,21,FALSE),0)</f>
        <v/>
      </c>
      <c r="AA136" s="101" t="str">
        <f>IF(E136&gt;0,+VLOOKUP($E136,'CODE GENERATOR'!$D:$AC,22,FALSE),0)</f>
        <v/>
      </c>
      <c r="AB136" s="101" t="str">
        <f>IF(E136&gt;0,+VLOOKUP($E136,'CODE GENERATOR'!$D:$AC,23,FALSE),0)</f>
        <v/>
      </c>
      <c r="AC136" s="101" t="str">
        <f>IF(E136&gt;0,+VLOOKUP($E136,'CODE GENERATOR'!$D:$AC,24,FALSE),0)</f>
        <v/>
      </c>
      <c r="AD136" s="101" t="str">
        <f>IF(E136&gt;0,+VLOOKUP($E136,'CODE GENERATOR'!$D:$AC,25,FALSE),0)</f>
        <v/>
      </c>
      <c r="AE136" s="101" t="str">
        <f>IF(E136&gt;0,+VLOOKUP($E136,'CODE GENERATOR'!$D:$AC,26,FALSE),0)</f>
        <v/>
      </c>
      <c r="AF136" s="149" t="str">
        <f>IF($C136&gt;0,$C136&amp;" "&amp;$P136&amp;" "&amp;+VLOOKUP($C136,'STYLE NAMES'!$B:$AC,10,FALSE),"""")</f>
        <v>LONDON BLACK/ROSE GOLD DIAMOND SADDLE PAD</v>
      </c>
      <c r="AG136" s="101" t="str">
        <f>"Enjoy our "&amp;(AF136)&amp;"; "&amp;IF(C136&gt;0,+VLOOKUP($C136,'STYLE NAMES'!$B:$AC,11,FALSE),"")</f>
        <v>Enjoy our LONDON BLACK/ROSE GOLD DIAMOND SADDLE PAD; Diamond design saddle pad
Bold design followed by superb technical performance
Our saddlepads are engineered to offer a remarkable esthetic look while providing an orthopedic and functional performance</v>
      </c>
      <c r="AH136" s="101" t="str">
        <f>IF(C136&gt;0,+VLOOKUP($C136,'STYLE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6" s="101" t="str">
        <f>IF(C136&gt;0,+VLOOKUP($C136,'STYLE NAMES'!$B:$AC,13,FALSE),"")</f>
        <v>Machine Wash at 30°C
Mild process
Do not bleach
Do NOT Tumble Dry</v>
      </c>
      <c r="AJ136" s="149" t="str">
        <f>IF($C136&gt;0,$C136&amp;" "&amp;$P136&amp;" "&amp;+VLOOKUP($C136,'STYLE NAMES'!$B:$AC,14,FALSE),"""")</f>
        <v>LONDON BLACK/ROSE GOLD ELMAS DESEN EYER ALTI</v>
      </c>
      <c r="AK136" s="149" t="str">
        <f>"Cavalier SanMarco tarafından tasarlanan "&amp;(AJ136)&amp;"; "&amp;IF(C136&gt;0,+VLOOKUP($C136,'STYLE NAMES'!$B:$AC,15,FALSE),"")</f>
        <v>Cavalier SanMarco tarafından tasarlanan LONDON BLACK/ROSE GOLD ELMAS DESEN EYER ALTI; Elmas desenli eyeraltı (keçe)
Cesur tasarımla birlikte gelen mükemmel teknik performans
Eyeraltlarımız ortopedik ve fonksiyonel bir performans sağlarken olağanüstü bir estetik görünüm sunacak şekilde tasarlandı</v>
      </c>
      <c r="AL136" s="149" t="str">
        <f>IF(C136&gt;0,+VLOOKUP($C136,'STYLE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6" s="149" t="str">
        <f>IF(C136&gt;0,+VLOOKUP($C136,'STYLE NAMES'!$B:$AC,17,FALSE),"")</f>
        <v>Makinede 30°C' de Yıkayın
Hassas Yıkama
Çamaşır suyu kullanmayın
Kurutma Makinesinde Kurutmayın</v>
      </c>
      <c r="AN136" s="149" t="str">
        <f>IF($C136&gt;0,$C136&amp;" "&amp;$P136&amp;" "&amp;+VLOOKUP($C136,'STYLE NAMES'!$B:$AC,18,FALSE),"""")</f>
        <v>LONDON BLACK/ROSE GOLD SOTTOSELLA DIAMANTE</v>
      </c>
      <c r="AO136" s="101" t="str">
        <f>"Disegnato da Cavalier SanMarco "&amp;(AN136)&amp;"; "&amp;IF(C136&gt;0,+VLOOKUP($C136,'STYLE NAMES'!$B:$AC,19,FALSE),"")</f>
        <v>Disegnato da Cavalier SanMarco LONDON BLACK/ROSE GOLD SOTTOSELLA DIAMANTE; Sottosella design a diamante Design audace accompagnato da prestazioni tecniche eccezionali. 
I nostri sottosella sono progettati per offrire un aspetto estetico straordinario garantendo al tempo stesso un supporto ortopedico e funzionale.</v>
      </c>
      <c r="AP136" s="101" t="str">
        <f>IF(C136&gt;0,+VLOOKUP($C136,'STYLE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6" s="101" t="str">
        <f>IF(C136&gt;0,+VLOOKUP($C136,'STYLE NAMES'!$B:$AC,21,FALSE),"")</f>
        <v>Lavare in lavatrice a 30°C Ciclo delicato 
Non candeggiare 
Non asciugare in asciugatrice</v>
      </c>
      <c r="AR136" s="101">
        <f>IF(D136&gt;0,+VLOOKUP($C136,'STYLE NAMES'!$B:$AC,22,FALSE),"")</f>
        <v>0</v>
      </c>
      <c r="AS136" s="101">
        <f>IF(E136&gt;0,+VLOOKUP($C136,'STYLE NAMES'!$B:$AC,23,FALSE),"")</f>
        <v>0</v>
      </c>
      <c r="AT136" s="101">
        <f>IF(F136&gt;0,+VLOOKUP($C136,'STYLE NAMES'!$B:$AC,24,FALSE),"")</f>
        <v>0</v>
      </c>
      <c r="AU136" s="101">
        <f>IF(G136&gt;0,+VLOOKUP($C136,'STYLE NAMES'!$B:$AC,25,FALSE),"")</f>
        <v>0</v>
      </c>
      <c r="AV136" s="101">
        <f>+VLOOKUP($S136,'CODE GENERATOR'!$P:$AM,15,FALSE)</f>
        <v>0</v>
      </c>
      <c r="AW136" s="101">
        <f>+VLOOKUP($S136,'CODE GENERATOR'!$P:$AM,16,FALSE)</f>
        <v>0</v>
      </c>
      <c r="AX136" s="101">
        <f>+VLOOKUP($S136,'CODE GENERATOR'!$P:$AM,17,FALSE)</f>
        <v>0</v>
      </c>
      <c r="AY136" s="101">
        <f>+VLOOKUP($S136,'CODE GENERATOR'!$P:$AM,18,FALSE)</f>
        <v>0</v>
      </c>
      <c r="AZ136" s="101">
        <f>+VLOOKUP($S136,'CODE GENERATOR'!$P:$AM,19,FALSE)</f>
        <v>0</v>
      </c>
      <c r="BA136" s="101">
        <f>+VLOOKUP($S136,'CODE GENERATOR'!$P:$AM,20,FALSE)</f>
        <v>0</v>
      </c>
      <c r="BB136" s="101">
        <f>+VLOOKUP($S136,'CODE GENERATOR'!$P:$AM,21,FALSE)</f>
        <v>0</v>
      </c>
      <c r="BC136" s="101">
        <f>+VLOOKUP($S136,'CODE GENERATOR'!$P:$AM,22,FALSE)</f>
        <v>0</v>
      </c>
      <c r="BD136" s="101">
        <f>+VLOOKUP($S136,'CODE GENERATOR'!$P:$AM,23,FALSE)</f>
        <v>0</v>
      </c>
      <c r="BE136" s="101">
        <f>+VLOOKUP($S136,'CODE GENERATOR'!$P:$AM,24,FALSE)</f>
        <v>0</v>
      </c>
      <c r="BF136" s="101">
        <f>IF(C136&gt;0,+VLOOKUP(G136,'CATEGORY ID'!$A$1:$L$118,3,FALSE),"")</f>
        <v>5</v>
      </c>
      <c r="BG136" s="101">
        <f>IF(C136&gt;0,+VLOOKUP(H136,'CATEGORY ID'!$D$1:$L$118,3,FALSE),"")</f>
        <v>5</v>
      </c>
      <c r="BH136" s="101">
        <f>IF(C136&gt;0,+VLOOKUP((+H136&amp;I136),'CATEGORY ID'!$H$1:$I$121,2,FALSE),"")</f>
        <v>55</v>
      </c>
      <c r="BJ136" s="101">
        <f>IF(C136&gt;0,IF(COUNTIF('CATEGORY ID'!$K$1:$K$121,+H136&amp;K136) &gt; 0, +VLOOKUP(+H136&amp;K136,'CATEGORY ID'!$K$1:$L$121,2,FALSE),""),"")</f>
        <v>56</v>
      </c>
      <c r="BK136" s="101" t="str">
        <f>IF(C136&gt;0,IF(COUNTIF('CATEGORY ID'!$K$124:$K$165, +VLOOKUP(C136,'STYLE NAMES'!$B:$AE,30,FALSE)) &gt; 0, +VLOOKUP(VLOOKUP(C136,'STYLE NAMES'!$B:$AE,30,FALSE),'CATEGORY ID'!K:M,2,FALSE),""),"")</f>
        <v/>
      </c>
      <c r="BR136" s="101" t="str" cm="1">
        <f t="array" ref="BR136">IF(C136&gt;0,_xlfn.TEXTJOIN(";", TRUE,_xlfn.UNIQUE(_xlfn._xlws.FILTER(BF136:BQ136,(BF136:BQ136&gt;0)),TRUE,FALSE)),"")&amp;";"&amp;BS136</f>
        <v>5;55;56;</v>
      </c>
      <c r="BU136" s="106">
        <f>IF(C136&gt;0,+VLOOKUP($C136,'STYLE NAMES'!$B:$AC,26,FALSE),"")</f>
        <v>79.900000000000006</v>
      </c>
      <c r="BV136" s="106">
        <f>IF(C136&gt;0,+VLOOKUP($C136,'STYLE NAMES'!$B:$AC,27,FALSE),"")</f>
        <v>4390</v>
      </c>
      <c r="BW136" s="106">
        <f>IF(C136&gt;0,+VLOOKUP($C136,'STYLE NAMES'!$B:$AC,28,FALSE),"")</f>
        <v>91.885000000000005</v>
      </c>
      <c r="BY136"/>
      <c r="BZ136" s="101">
        <v>99</v>
      </c>
      <c r="CA136" s="137">
        <f t="shared" si="11"/>
        <v>1</v>
      </c>
      <c r="CB136" s="137">
        <f>+VLOOKUP(C136,'[2]STYLES &amp; MODELS MATRIX'!$A:$G,7,FALSE)</f>
        <v>0</v>
      </c>
      <c r="CC136" s="137">
        <f>+VLOOKUP(C136,'[1]STYLES &amp; SIZE CHARTS'!$A:$H,8,FALSE)</f>
        <v>0</v>
      </c>
      <c r="CD136" s="137"/>
      <c r="CE136" s="205"/>
      <c r="CF136" s="141"/>
    </row>
    <row r="137" spans="1:84" s="101" customFormat="1" ht="12" customHeight="1" x14ac:dyDescent="0.2">
      <c r="A137" s="102">
        <f t="shared" si="9"/>
        <v>8683711001959</v>
      </c>
      <c r="B137" s="101" t="s">
        <v>806</v>
      </c>
      <c r="C137" s="101" t="s">
        <v>395</v>
      </c>
      <c r="D137" s="101" t="s">
        <v>1962</v>
      </c>
      <c r="E137" s="203" t="s">
        <v>2301</v>
      </c>
      <c r="F137" s="101" t="s">
        <v>795</v>
      </c>
      <c r="G137" s="101" t="str">
        <f>IF(C137&gt;0,+VLOOKUP($C137,'STYLE NAMES'!$B:$AC,4,FALSE),"")</f>
        <v>HORSE</v>
      </c>
      <c r="H137" s="101" t="str">
        <f>IF(C137&gt;0,+VLOOKUP($C137,'STYLE NAMES'!$B:$AC,5,FALSE),"")</f>
        <v>HORSE</v>
      </c>
      <c r="I137" s="101" t="str">
        <f>IF(C137&gt;0,+VLOOKUP($C137,'STYLE NAMES'!$B:$AC,6,FALSE),"")</f>
        <v>SADDLE PADS</v>
      </c>
      <c r="J137" s="101" t="str">
        <f>IF(C137&gt;0,+VLOOKUP($C137,'STYLE NAMES'!$B:$AC,7,FALSE),"")</f>
        <v>FULL</v>
      </c>
      <c r="K137" s="101" t="str">
        <f>IF(C137&gt;0,+VLOOKUP($C137,'STYLE NAMES'!$B:$AC,8,FALSE),"")</f>
        <v>SADDLE PAD DIAMOND</v>
      </c>
      <c r="L137" s="101" t="str">
        <f>IF(E137&gt;0,+VLOOKUP($E137,'CODE GENERATOR'!$D:$T,3,FALSE),"")</f>
        <v>A</v>
      </c>
      <c r="M137" s="101" t="str">
        <f>IF(E137&gt;0,+VLOOKUP($E137,'CODE GENERATOR'!$D:$T,4,FALSE),"")</f>
        <v>TWILL</v>
      </c>
      <c r="N137" s="101" t="str">
        <f>IF(E137&gt;0,+VLOOKUP($E137,'CODE GENERATOR'!$D:$T,6,FALSE),"")</f>
        <v>DARK ORANGE</v>
      </c>
      <c r="O137" s="101" t="str">
        <f>IF(E137&gt;0,+VLOOKUP($E137,'CODE GENERATOR'!$D:$T,7,FALSE),"")</f>
        <v>DARK ORANGE</v>
      </c>
      <c r="P137" s="101" t="str">
        <f t="shared" si="10"/>
        <v>DARK ORANGE</v>
      </c>
      <c r="Q137" s="104" t="str">
        <f>IF(E137&gt;0,+VLOOKUP($E137,'CODE GENERATOR'!$D:$T,11,FALSE),"")</f>
        <v>H.PADFL_SPD0012</v>
      </c>
      <c r="R137" s="104" t="str">
        <f>IF(E137&gt;0,+VLOOKUP($E137,'CODE GENERATOR'!$D:$T,12,FALSE),"")</f>
        <v>TWL0007DORDOR</v>
      </c>
      <c r="S137" s="104" t="str">
        <f>IF(E137&gt;0,+VLOOKUP($E137,'CODE GENERATOR'!$D:$T,13,FALSE),"")</f>
        <v>H.PADFL_SPD0012_TWL0007DORDOR</v>
      </c>
      <c r="T137" s="104" t="str">
        <f t="shared" si="8"/>
        <v>H.PADFL_SPD0012_TWL0007DORDOR_FULL</v>
      </c>
      <c r="U137" s="105">
        <v>8683711001959</v>
      </c>
      <c r="V137" s="107" t="str" cm="1">
        <f t="array" ref="V137">_xlfn.TEXTJOIN(";", TRUE, _xlfn.UNIQUE(_xlfn._xlws.FILTER(P$3:P$10029, C$3:C$10029=C137)))</f>
        <v>BLACK;BROWN/GOLD;NAVY/GOLD;BLACK/ROSE GOLD;DARK ORANGE;PANNA/BROWN;BORDEAUX/GOLD</v>
      </c>
      <c r="W137" s="107" t="str" cm="1">
        <f t="array" ref="W137">_xlfn.TEXTJOIN(";", TRUE, _xlfn.UNIQUE(_xlfn._xlws.FILTER(F$3:F$10029, C$3:C$10029=C137)))</f>
        <v>FULL</v>
      </c>
      <c r="X137" s="101" t="str">
        <f>IF(E137&gt;0,+VLOOKUP($E137,'CODE GENERATOR'!$D:$AC,19,FALSE),0)</f>
        <v>2402_S01_32758</v>
      </c>
      <c r="Y137" s="101" t="str">
        <f>IF(E137&gt;0,+VLOOKUP($E137,'CODE GENERATOR'!$D:$AC,20,FALSE),0)</f>
        <v>2402_S01_32761</v>
      </c>
      <c r="Z137" s="101" t="str">
        <f>IF(E137&gt;0,+VLOOKUP($E137,'CODE GENERATOR'!$D:$AC,21,FALSE),0)</f>
        <v>2402_S01_32756</v>
      </c>
      <c r="AA137" s="101" t="str">
        <f>IF(E137&gt;0,+VLOOKUP($E137,'CODE GENERATOR'!$D:$AC,22,FALSE),0)</f>
        <v>2402_S01_32763</v>
      </c>
      <c r="AB137" s="101" t="str">
        <f>IF(E137&gt;0,+VLOOKUP($E137,'CODE GENERATOR'!$D:$AC,23,FALSE),0)</f>
        <v/>
      </c>
      <c r="AC137" s="101" t="str">
        <f>IF(E137&gt;0,+VLOOKUP($E137,'CODE GENERATOR'!$D:$AC,24,FALSE),0)</f>
        <v/>
      </c>
      <c r="AD137" s="101" t="str">
        <f>IF(E137&gt;0,+VLOOKUP($E137,'CODE GENERATOR'!$D:$AC,25,FALSE),0)</f>
        <v/>
      </c>
      <c r="AE137" s="101" t="str">
        <f>IF(E137&gt;0,+VLOOKUP($E137,'CODE GENERATOR'!$D:$AC,26,FALSE),0)</f>
        <v/>
      </c>
      <c r="AF137" s="149" t="str">
        <f>IF($C137&gt;0,$C137&amp;" "&amp;$P137&amp;" "&amp;+VLOOKUP($C137,'STYLE NAMES'!$B:$AC,10,FALSE),"""")</f>
        <v>LONDON DARK ORANGE DIAMOND SADDLE PAD</v>
      </c>
      <c r="AG137" s="101" t="str">
        <f>"Enjoy our "&amp;(AF137)&amp;"; "&amp;IF(C137&gt;0,+VLOOKUP($C137,'STYLE NAMES'!$B:$AC,11,FALSE),"")</f>
        <v>Enjoy our LONDON DARK ORANGE DIAMOND SADDLE PAD; Diamond design saddle pad
Bold design followed by superb technical performance
Our saddlepads are engineered to offer a remarkable esthetic look while providing an orthopedic and functional performance</v>
      </c>
      <c r="AH137" s="101" t="str">
        <f>IF(C137&gt;0,+VLOOKUP($C137,'STYLE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7" s="101" t="str">
        <f>IF(C137&gt;0,+VLOOKUP($C137,'STYLE NAMES'!$B:$AC,13,FALSE),"")</f>
        <v>Machine Wash at 30°C
Mild process
Do not bleach
Do NOT Tumble Dry</v>
      </c>
      <c r="AJ137" s="149" t="str">
        <f>IF($C137&gt;0,$C137&amp;" "&amp;$P137&amp;" "&amp;+VLOOKUP($C137,'STYLE NAMES'!$B:$AC,14,FALSE),"""")</f>
        <v>LONDON DARK ORANGE ELMAS DESEN EYER ALTI</v>
      </c>
      <c r="AK137" s="149" t="str">
        <f>"Cavalier SanMarco tarafından tasarlanan "&amp;(AJ137)&amp;"; "&amp;IF(C137&gt;0,+VLOOKUP($C137,'STYLE NAMES'!$B:$AC,15,FALSE),"")</f>
        <v>Cavalier SanMarco tarafından tasarlanan LONDON DARK ORANGE ELMAS DESEN EYER ALTI; Elmas desenli eyeraltı (keçe)
Cesur tasarımla birlikte gelen mükemmel teknik performans
Eyeraltlarımız ortopedik ve fonksiyonel bir performans sağlarken olağanüstü bir estetik görünüm sunacak şekilde tasarlandı</v>
      </c>
      <c r="AL137" s="149" t="str">
        <f>IF(C137&gt;0,+VLOOKUP($C137,'STYLE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7" s="149" t="str">
        <f>IF(C137&gt;0,+VLOOKUP($C137,'STYLE NAMES'!$B:$AC,17,FALSE),"")</f>
        <v>Makinede 30°C' de Yıkayın
Hassas Yıkama
Çamaşır suyu kullanmayın
Kurutma Makinesinde Kurutmayın</v>
      </c>
      <c r="AN137" s="149" t="str">
        <f>IF($C137&gt;0,$C137&amp;" "&amp;$P137&amp;" "&amp;+VLOOKUP($C137,'STYLE NAMES'!$B:$AC,18,FALSE),"""")</f>
        <v>LONDON DARK ORANGE SOTTOSELLA DIAMANTE</v>
      </c>
      <c r="AO137" s="101" t="str">
        <f>"Disegnato da Cavalier SanMarco "&amp;(AN137)&amp;"; "&amp;IF(C137&gt;0,+VLOOKUP($C137,'STYLE NAMES'!$B:$AC,19,FALSE),"")</f>
        <v>Disegnato da Cavalier SanMarco LONDON DARK ORANGE SOTTOSELLA DIAMANTE; Sottosella design a diamante Design audace accompagnato da prestazioni tecniche eccezionali. 
I nostri sottosella sono progettati per offrire un aspetto estetico straordinario garantendo al tempo stesso un supporto ortopedico e funzionale.</v>
      </c>
      <c r="AP137" s="101" t="str">
        <f>IF(C137&gt;0,+VLOOKUP($C137,'STYLE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7" s="101" t="str">
        <f>IF(C137&gt;0,+VLOOKUP($C137,'STYLE NAMES'!$B:$AC,21,FALSE),"")</f>
        <v>Lavare in lavatrice a 30°C Ciclo delicato 
Non candeggiare 
Non asciugare in asciugatrice</v>
      </c>
      <c r="AR137" s="101">
        <f>IF(D137&gt;0,+VLOOKUP($C137,'STYLE NAMES'!$B:$AC,22,FALSE),"")</f>
        <v>0</v>
      </c>
      <c r="AS137" s="101">
        <f>IF(E137&gt;0,+VLOOKUP($C137,'STYLE NAMES'!$B:$AC,23,FALSE),"")</f>
        <v>0</v>
      </c>
      <c r="AT137" s="101">
        <f>IF(F137&gt;0,+VLOOKUP($C137,'STYLE NAMES'!$B:$AC,24,FALSE),"")</f>
        <v>0</v>
      </c>
      <c r="AU137" s="101">
        <f>IF(G137&gt;0,+VLOOKUP($C137,'STYLE NAMES'!$B:$AC,25,FALSE),"")</f>
        <v>0</v>
      </c>
      <c r="AV137" s="101">
        <f>+VLOOKUP($S137,'CODE GENERATOR'!$P:$AM,15,FALSE)</f>
        <v>0</v>
      </c>
      <c r="AW137" s="101">
        <f>+VLOOKUP($S137,'CODE GENERATOR'!$P:$AM,16,FALSE)</f>
        <v>0</v>
      </c>
      <c r="AX137" s="101">
        <f>+VLOOKUP($S137,'CODE GENERATOR'!$P:$AM,17,FALSE)</f>
        <v>0</v>
      </c>
      <c r="AY137" s="101">
        <f>+VLOOKUP($S137,'CODE GENERATOR'!$P:$AM,18,FALSE)</f>
        <v>0</v>
      </c>
      <c r="AZ137" s="101">
        <f>+VLOOKUP($S137,'CODE GENERATOR'!$P:$AM,19,FALSE)</f>
        <v>0</v>
      </c>
      <c r="BA137" s="101">
        <f>+VLOOKUP($S137,'CODE GENERATOR'!$P:$AM,20,FALSE)</f>
        <v>0</v>
      </c>
      <c r="BB137" s="101">
        <f>+VLOOKUP($S137,'CODE GENERATOR'!$P:$AM,21,FALSE)</f>
        <v>0</v>
      </c>
      <c r="BC137" s="101">
        <f>+VLOOKUP($S137,'CODE GENERATOR'!$P:$AM,22,FALSE)</f>
        <v>0</v>
      </c>
      <c r="BD137" s="101">
        <f>+VLOOKUP($S137,'CODE GENERATOR'!$P:$AM,23,FALSE)</f>
        <v>0</v>
      </c>
      <c r="BE137" s="101">
        <f>+VLOOKUP($S137,'CODE GENERATOR'!$P:$AM,24,FALSE)</f>
        <v>0</v>
      </c>
      <c r="BF137" s="101">
        <f>IF(C137&gt;0,+VLOOKUP(G137,'CATEGORY ID'!$A$1:$L$118,3,FALSE),"")</f>
        <v>5</v>
      </c>
      <c r="BG137" s="101">
        <f>IF(C137&gt;0,+VLOOKUP(H137,'CATEGORY ID'!$D$1:$L$118,3,FALSE),"")</f>
        <v>5</v>
      </c>
      <c r="BH137" s="101">
        <f>IF(C137&gt;0,+VLOOKUP((+H137&amp;I137),'CATEGORY ID'!$H$1:$I$121,2,FALSE),"")</f>
        <v>55</v>
      </c>
      <c r="BJ137" s="101">
        <f>IF(C137&gt;0,IF(COUNTIF('CATEGORY ID'!$K$1:$K$121,+H137&amp;K137) &gt; 0, +VLOOKUP(+H137&amp;K137,'CATEGORY ID'!$K$1:$L$121,2,FALSE),""),"")</f>
        <v>56</v>
      </c>
      <c r="BK137" s="101" t="str">
        <f>IF(C137&gt;0,IF(COUNTIF('CATEGORY ID'!$K$124:$K$165, +VLOOKUP(C137,'STYLE NAMES'!$B:$AE,30,FALSE)) &gt; 0, +VLOOKUP(VLOOKUP(C137,'STYLE NAMES'!$B:$AE,30,FALSE),'CATEGORY ID'!K:M,2,FALSE),""),"")</f>
        <v/>
      </c>
      <c r="BR137" s="101" t="str" cm="1">
        <f t="array" ref="BR137">IF(C137&gt;0,_xlfn.TEXTJOIN(";", TRUE,_xlfn.UNIQUE(_xlfn._xlws.FILTER(BF137:BQ137,(BF137:BQ137&gt;0)),TRUE,FALSE)),"")&amp;";"&amp;BS137</f>
        <v>5;55;56;</v>
      </c>
      <c r="BU137" s="106">
        <f>IF(C137&gt;0,+VLOOKUP($C137,'STYLE NAMES'!$B:$AC,26,FALSE),"")</f>
        <v>79.900000000000006</v>
      </c>
      <c r="BV137" s="106">
        <f>IF(C137&gt;0,+VLOOKUP($C137,'STYLE NAMES'!$B:$AC,27,FALSE),"")</f>
        <v>4390</v>
      </c>
      <c r="BW137" s="106">
        <f>IF(C137&gt;0,+VLOOKUP($C137,'STYLE NAMES'!$B:$AC,28,FALSE),"")</f>
        <v>91.885000000000005</v>
      </c>
      <c r="BY137"/>
      <c r="BZ137" s="101">
        <v>99</v>
      </c>
      <c r="CA137" s="137">
        <f t="shared" si="11"/>
        <v>1</v>
      </c>
      <c r="CB137" s="137">
        <f>+VLOOKUP(C137,'[2]STYLES &amp; MODELS MATRIX'!$A:$G,7,FALSE)</f>
        <v>0</v>
      </c>
      <c r="CC137" s="137">
        <f>+VLOOKUP(C137,'[1]STYLES &amp; SIZE CHARTS'!$A:$H,8,FALSE)</f>
        <v>0</v>
      </c>
      <c r="CD137" s="137"/>
      <c r="CE137" s="205"/>
      <c r="CF137" s="141"/>
    </row>
    <row r="138" spans="1:84" s="101" customFormat="1" ht="12" customHeight="1" x14ac:dyDescent="0.2">
      <c r="A138" s="164"/>
      <c r="B138" s="101" t="s">
        <v>806</v>
      </c>
      <c r="C138" s="101" t="s">
        <v>395</v>
      </c>
      <c r="D138" s="101" t="s">
        <v>1962</v>
      </c>
      <c r="E138" s="203" t="s">
        <v>3523</v>
      </c>
      <c r="F138" s="101" t="s">
        <v>795</v>
      </c>
      <c r="G138" s="101" t="str">
        <f>IF(C138&gt;0,+VLOOKUP($C138,'STYLE NAMES'!$B:$AC,4,FALSE),"")</f>
        <v>HORSE</v>
      </c>
      <c r="H138" s="101" t="str">
        <f>IF(C138&gt;0,+VLOOKUP($C138,'STYLE NAMES'!$B:$AC,5,FALSE),"")</f>
        <v>HORSE</v>
      </c>
      <c r="I138" s="101" t="str">
        <f>IF(C138&gt;0,+VLOOKUP($C138,'STYLE NAMES'!$B:$AC,6,FALSE),"")</f>
        <v>SADDLE PADS</v>
      </c>
      <c r="J138" s="101" t="str">
        <f>IF(C138&gt;0,+VLOOKUP($C138,'STYLE NAMES'!$B:$AC,7,FALSE),"")</f>
        <v>FULL</v>
      </c>
      <c r="K138" s="101" t="str">
        <f>IF(C138&gt;0,+VLOOKUP($C138,'STYLE NAMES'!$B:$AC,8,FALSE),"")</f>
        <v>SADDLE PAD DIAMOND</v>
      </c>
      <c r="L138" s="101" t="str">
        <f>IF(E138&gt;0,+VLOOKUP($E138,'CODE GENERATOR'!$D:$T,3,FALSE),"")</f>
        <v>A</v>
      </c>
      <c r="M138" s="101" t="str">
        <f>IF(E138&gt;0,+VLOOKUP($E138,'CODE GENERATOR'!$D:$T,4,FALSE),"")</f>
        <v>TWILL</v>
      </c>
      <c r="N138" s="101" t="str">
        <f>IF(E138&gt;0,+VLOOKUP($E138,'CODE GENERATOR'!$D:$T,6,FALSE),"")</f>
        <v>PANNA</v>
      </c>
      <c r="O138" s="101" t="str">
        <f>IF(E138&gt;0,+VLOOKUP($E138,'CODE GENERATOR'!$D:$T,7,FALSE),"")</f>
        <v>BROWN</v>
      </c>
      <c r="P138" s="101" t="str">
        <f t="shared" ref="P138" si="12">IF(E138&gt;0,+IF(N138=O138,N138,N138&amp;"/"&amp;O138),"")</f>
        <v>PANNA/BROWN</v>
      </c>
      <c r="Q138" s="104" t="str">
        <f>IF(E138&gt;0,+VLOOKUP($E138,'CODE GENERATOR'!$D:$T,11,FALSE),"")</f>
        <v>H.PADFL_SPD0012</v>
      </c>
      <c r="R138" s="104" t="str">
        <f>IF(E138&gt;0,+VLOOKUP($E138,'CODE GENERATOR'!$D:$T,12,FALSE),"")</f>
        <v>TWL0007PANBRW</v>
      </c>
      <c r="S138" s="104" t="str">
        <f>IF(E138&gt;0,+VLOOKUP($E138,'CODE GENERATOR'!$D:$T,13,FALSE),"")</f>
        <v>H.PADFL_SPD0012_TWL0007PANBRW</v>
      </c>
      <c r="T138" s="104" t="str">
        <f t="shared" ref="T138" si="13">+S138&amp;"_"&amp;F138</f>
        <v>H.PADFL_SPD0012_TWL0007PANBRW_FULL</v>
      </c>
      <c r="U138" s="105">
        <v>8683711001959</v>
      </c>
      <c r="V138" s="107" t="str" cm="1">
        <f t="array" ref="V138">_xlfn.TEXTJOIN(";", TRUE, _xlfn.UNIQUE(_xlfn._xlws.FILTER(P$3:P$10029, C$3:C$10029=C138)))</f>
        <v>BLACK;BROWN/GOLD;NAVY/GOLD;BLACK/ROSE GOLD;DARK ORANGE;PANNA/BROWN;BORDEAUX/GOLD</v>
      </c>
      <c r="W138" s="107" t="str" cm="1">
        <f t="array" ref="W138">_xlfn.TEXTJOIN(";", TRUE, _xlfn.UNIQUE(_xlfn._xlws.FILTER(F$3:F$10029, C$3:C$10029=C138)))</f>
        <v>FULL</v>
      </c>
      <c r="X138" s="101" t="str">
        <f>IF(E138&gt;0,+VLOOKUP($E138,'CODE GENERATOR'!$D:$AC,19,FALSE),0)</f>
        <v>LONDON PANNA-BROWN 1</v>
      </c>
      <c r="Y138" s="101" t="str">
        <f>IF(E138&gt;0,+VLOOKUP($E138,'CODE GENERATOR'!$D:$AC,20,FALSE),0)</f>
        <v>LONDON PANNA-BROWN 2</v>
      </c>
      <c r="Z138" s="101" t="str">
        <f>IF(E138&gt;0,+VLOOKUP($E138,'CODE GENERATOR'!$D:$AC,21,FALSE),0)</f>
        <v>LONDON PANNA-BROWN 3</v>
      </c>
      <c r="AA138" s="101">
        <f>IF(E138&gt;0,+VLOOKUP($E138,'CODE GENERATOR'!$D:$AC,22,FALSE),0)</f>
        <v>0</v>
      </c>
      <c r="AB138" s="101" t="str">
        <f>IF(E138&gt;0,+VLOOKUP($E138,'CODE GENERATOR'!$D:$AC,23,FALSE),0)</f>
        <v/>
      </c>
      <c r="AC138" s="101" t="str">
        <f>IF(E138&gt;0,+VLOOKUP($E138,'CODE GENERATOR'!$D:$AC,24,FALSE),0)</f>
        <v/>
      </c>
      <c r="AD138" s="101" t="str">
        <f>IF(E138&gt;0,+VLOOKUP($E138,'CODE GENERATOR'!$D:$AC,25,FALSE),0)</f>
        <v/>
      </c>
      <c r="AE138" s="101" t="str">
        <f>IF(E138&gt;0,+VLOOKUP($E138,'CODE GENERATOR'!$D:$AC,26,FALSE),0)</f>
        <v/>
      </c>
      <c r="AF138" s="149" t="str">
        <f>IF($C138&gt;0,$C138&amp;" "&amp;$P138&amp;" "&amp;+VLOOKUP($C138,'STYLE NAMES'!$B:$AC,10,FALSE),"""")</f>
        <v>LONDON PANNA/BROWN DIAMOND SADDLE PAD</v>
      </c>
      <c r="AG138" s="101" t="str">
        <f>"Enjoy our "&amp;(AF138)&amp;"; "&amp;IF(C138&gt;0,+VLOOKUP($C138,'STYLE NAMES'!$B:$AC,11,FALSE),"")</f>
        <v>Enjoy our LONDON PANNA/BROWN DIAMOND SADDLE PAD; Diamond design saddle pad
Bold design followed by superb technical performance
Our saddlepads are engineered to offer a remarkable esthetic look while providing an orthopedic and functional performance</v>
      </c>
      <c r="AH138" s="101" t="str">
        <f>IF(C138&gt;0,+VLOOKUP($C138,'STYLE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8" s="101" t="str">
        <f>IF(C138&gt;0,+VLOOKUP($C138,'STYLE NAMES'!$B:$AC,13,FALSE),"")</f>
        <v>Machine Wash at 30°C
Mild process
Do not bleach
Do NOT Tumble Dry</v>
      </c>
      <c r="AJ138" s="149" t="str">
        <f>IF($C138&gt;0,$C138&amp;" "&amp;$P138&amp;" "&amp;+VLOOKUP($C138,'STYLE NAMES'!$B:$AC,14,FALSE),"""")</f>
        <v>LONDON PANNA/BROWN ELMAS DESEN EYER ALTI</v>
      </c>
      <c r="AK138" s="149" t="str">
        <f>"Cavalier SanMarco tarafından tasarlanan "&amp;(AJ138)&amp;"; "&amp;IF(C138&gt;0,+VLOOKUP($C138,'STYLE NAMES'!$B:$AC,15,FALSE),"")</f>
        <v>Cavalier SanMarco tarafından tasarlanan LONDON PANNA/BROWN ELMAS DESEN EYER ALTI; Elmas desenli eyeraltı (keçe)
Cesur tasarımla birlikte gelen mükemmel teknik performans
Eyeraltlarımız ortopedik ve fonksiyonel bir performans sağlarken olağanüstü bir estetik görünüm sunacak şekilde tasarlandı</v>
      </c>
      <c r="AL138" s="149" t="str">
        <f>IF(C138&gt;0,+VLOOKUP($C138,'STYLE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8" s="149" t="str">
        <f>IF(C138&gt;0,+VLOOKUP($C138,'STYLE NAMES'!$B:$AC,17,FALSE),"")</f>
        <v>Makinede 30°C' de Yıkayın
Hassas Yıkama
Çamaşır suyu kullanmayın
Kurutma Makinesinde Kurutmayın</v>
      </c>
      <c r="AN138" s="149" t="str">
        <f>IF($C138&gt;0,$C138&amp;" "&amp;$P138&amp;" "&amp;+VLOOKUP($C138,'STYLE NAMES'!$B:$AC,18,FALSE),"""")</f>
        <v>LONDON PANNA/BROWN SOTTOSELLA DIAMANTE</v>
      </c>
      <c r="AO138" s="101" t="str">
        <f>"Disegnato da Cavalier SanMarco "&amp;(AN138)&amp;"; "&amp;IF(C138&gt;0,+VLOOKUP($C138,'STYLE NAMES'!$B:$AC,19,FALSE),"")</f>
        <v>Disegnato da Cavalier SanMarco LONDON PANNA/BROWN SOTTOSELLA DIAMANTE; Sottosella design a diamante Design audace accompagnato da prestazioni tecniche eccezionali. 
I nostri sottosella sono progettati per offrire un aspetto estetico straordinario garantendo al tempo stesso un supporto ortopedico e funzionale.</v>
      </c>
      <c r="AP138" s="101" t="str">
        <f>IF(C138&gt;0,+VLOOKUP($C138,'STYLE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8" s="101" t="str">
        <f>IF(C138&gt;0,+VLOOKUP($C138,'STYLE NAMES'!$B:$AC,21,FALSE),"")</f>
        <v>Lavare in lavatrice a 30°C Ciclo delicato 
Non candeggiare 
Non asciugare in asciugatrice</v>
      </c>
      <c r="AR138" s="101">
        <f>IF(D138&gt;0,+VLOOKUP($C138,'STYLE NAMES'!$B:$AC,22,FALSE),"")</f>
        <v>0</v>
      </c>
      <c r="AS138" s="101">
        <f>IF(E138&gt;0,+VLOOKUP($C138,'STYLE NAMES'!$B:$AC,23,FALSE),"")</f>
        <v>0</v>
      </c>
      <c r="AT138" s="101">
        <f>IF(F138&gt;0,+VLOOKUP($C138,'STYLE NAMES'!$B:$AC,24,FALSE),"")</f>
        <v>0</v>
      </c>
      <c r="AU138" s="101">
        <f>IF(G138&gt;0,+VLOOKUP($C138,'STYLE NAMES'!$B:$AC,25,FALSE),"")</f>
        <v>0</v>
      </c>
      <c r="AV138" s="101">
        <f>+VLOOKUP($S138,'CODE GENERATOR'!$P:$AM,15,FALSE)</f>
        <v>0</v>
      </c>
      <c r="AW138" s="101">
        <f>+VLOOKUP($S138,'CODE GENERATOR'!$P:$AM,16,FALSE)</f>
        <v>0</v>
      </c>
      <c r="AX138" s="101">
        <f>+VLOOKUP($S138,'CODE GENERATOR'!$P:$AM,17,FALSE)</f>
        <v>0</v>
      </c>
      <c r="AY138" s="101">
        <f>+VLOOKUP($S138,'CODE GENERATOR'!$P:$AM,18,FALSE)</f>
        <v>0</v>
      </c>
      <c r="AZ138" s="101">
        <f>+VLOOKUP($S138,'CODE GENERATOR'!$P:$AM,19,FALSE)</f>
        <v>0</v>
      </c>
      <c r="BA138" s="101">
        <f>+VLOOKUP($S138,'CODE GENERATOR'!$P:$AM,20,FALSE)</f>
        <v>0</v>
      </c>
      <c r="BB138" s="101">
        <f>+VLOOKUP($S138,'CODE GENERATOR'!$P:$AM,21,FALSE)</f>
        <v>0</v>
      </c>
      <c r="BC138" s="101">
        <f>+VLOOKUP($S138,'CODE GENERATOR'!$P:$AM,22,FALSE)</f>
        <v>0</v>
      </c>
      <c r="BD138" s="101">
        <f>+VLOOKUP($S138,'CODE GENERATOR'!$P:$AM,23,FALSE)</f>
        <v>0</v>
      </c>
      <c r="BE138" s="101">
        <f>+VLOOKUP($S138,'CODE GENERATOR'!$P:$AM,24,FALSE)</f>
        <v>0</v>
      </c>
      <c r="BF138" s="101">
        <f>IF(C138&gt;0,+VLOOKUP(G138,'CATEGORY ID'!$A$1:$L$118,3,FALSE),"")</f>
        <v>5</v>
      </c>
      <c r="BG138" s="101">
        <f>IF(C138&gt;0,+VLOOKUP(H138,'CATEGORY ID'!$D$1:$L$118,3,FALSE),"")</f>
        <v>5</v>
      </c>
      <c r="BH138" s="101">
        <f>IF(C138&gt;0,+VLOOKUP((+H138&amp;I138),'CATEGORY ID'!$H$1:$I$121,2,FALSE),"")</f>
        <v>55</v>
      </c>
      <c r="BJ138" s="101">
        <f>IF(C138&gt;0,IF(COUNTIF('CATEGORY ID'!$K$1:$K$121,+H138&amp;K138) &gt; 0, +VLOOKUP(+H138&amp;K138,'CATEGORY ID'!$K$1:$L$121,2,FALSE),""),"")</f>
        <v>56</v>
      </c>
      <c r="BK138" s="101" t="str">
        <f>IF(C138&gt;0,IF(COUNTIF('CATEGORY ID'!$K$124:$K$165, +VLOOKUP(C138,'STYLE NAMES'!$B:$AE,30,FALSE)) &gt; 0, +VLOOKUP(VLOOKUP(C138,'STYLE NAMES'!$B:$AE,30,FALSE),'CATEGORY ID'!K:M,2,FALSE),""),"")</f>
        <v/>
      </c>
      <c r="BR138" s="101" t="str" cm="1">
        <f t="array" ref="BR138">IF(C138&gt;0,_xlfn.TEXTJOIN(";", TRUE,_xlfn.UNIQUE(_xlfn._xlws.FILTER(BF138:BQ138,(BF138:BQ138&gt;0)),TRUE,FALSE)),"")&amp;";"&amp;BS138</f>
        <v>5;55;56;</v>
      </c>
      <c r="BU138" s="106">
        <f>IF(C138&gt;0,+VLOOKUP($C138,'STYLE NAMES'!$B:$AC,26,FALSE),"")</f>
        <v>79.900000000000006</v>
      </c>
      <c r="BV138" s="106">
        <f>IF(C138&gt;0,+VLOOKUP($C138,'STYLE NAMES'!$B:$AC,27,FALSE),"")</f>
        <v>4390</v>
      </c>
      <c r="BW138" s="106">
        <f>IF(C138&gt;0,+VLOOKUP($C138,'STYLE NAMES'!$B:$AC,28,FALSE),"")</f>
        <v>91.885000000000005</v>
      </c>
      <c r="BY138"/>
      <c r="BZ138" s="101">
        <v>99</v>
      </c>
      <c r="CA138" s="137">
        <f t="shared" ref="CA138" si="14">+IF(X138=0,0,1)</f>
        <v>1</v>
      </c>
      <c r="CB138" s="137">
        <f>+VLOOKUP(C138,'[2]STYLES &amp; MODELS MATRIX'!$A:$G,7,FALSE)</f>
        <v>0</v>
      </c>
      <c r="CC138" s="137">
        <f>+VLOOKUP(C138,'[1]STYLES &amp; SIZE CHARTS'!$A:$H,8,FALSE)</f>
        <v>0</v>
      </c>
      <c r="CD138" s="137"/>
      <c r="CE138" s="205"/>
      <c r="CF138" s="141"/>
    </row>
    <row r="139" spans="1:84" s="101" customFormat="1" ht="12" customHeight="1" x14ac:dyDescent="0.2">
      <c r="A139" s="102">
        <f t="shared" si="9"/>
        <v>8683711001966</v>
      </c>
      <c r="B139" s="101" t="s">
        <v>806</v>
      </c>
      <c r="C139" s="101" t="s">
        <v>395</v>
      </c>
      <c r="D139" s="101" t="s">
        <v>1962</v>
      </c>
      <c r="E139" s="203" t="s">
        <v>2302</v>
      </c>
      <c r="F139" s="101" t="s">
        <v>795</v>
      </c>
      <c r="G139" s="101" t="str">
        <f>IF(C139&gt;0,+VLOOKUP($C139,'STYLE NAMES'!$B:$AC,4,FALSE),"")</f>
        <v>HORSE</v>
      </c>
      <c r="H139" s="101" t="str">
        <f>IF(C139&gt;0,+VLOOKUP($C139,'STYLE NAMES'!$B:$AC,5,FALSE),"")</f>
        <v>HORSE</v>
      </c>
      <c r="I139" s="101" t="str">
        <f>IF(C139&gt;0,+VLOOKUP($C139,'STYLE NAMES'!$B:$AC,6,FALSE),"")</f>
        <v>SADDLE PADS</v>
      </c>
      <c r="J139" s="101" t="str">
        <f>IF(C139&gt;0,+VLOOKUP($C139,'STYLE NAMES'!$B:$AC,7,FALSE),"")</f>
        <v>FULL</v>
      </c>
      <c r="K139" s="101" t="str">
        <f>IF(C139&gt;0,+VLOOKUP($C139,'STYLE NAMES'!$B:$AC,8,FALSE),"")</f>
        <v>SADDLE PAD DIAMOND</v>
      </c>
      <c r="L139" s="101" t="str">
        <f>IF(E139&gt;0,+VLOOKUP($E139,'CODE GENERATOR'!$D:$T,3,FALSE),"")</f>
        <v>A</v>
      </c>
      <c r="M139" s="101" t="str">
        <f>IF(E139&gt;0,+VLOOKUP($E139,'CODE GENERATOR'!$D:$T,4,FALSE),"")</f>
        <v>SATIN</v>
      </c>
      <c r="N139" s="101" t="str">
        <f>IF(E139&gt;0,+VLOOKUP($E139,'CODE GENERATOR'!$D:$T,6,FALSE),"")</f>
        <v>BORDEAUX</v>
      </c>
      <c r="O139" s="101" t="str">
        <f>IF(E139&gt;0,+VLOOKUP($E139,'CODE GENERATOR'!$D:$T,7,FALSE),"")</f>
        <v>GOLD</v>
      </c>
      <c r="P139" s="101" t="str">
        <f t="shared" si="10"/>
        <v>BORDEAUX/GOLD</v>
      </c>
      <c r="Q139" s="104" t="str">
        <f>IF(E139&gt;0,+VLOOKUP($E139,'CODE GENERATOR'!$D:$T,11,FALSE),"")</f>
        <v>H.PADFL_SPD0012</v>
      </c>
      <c r="R139" s="104" t="str">
        <f>IF(E139&gt;0,+VLOOKUP($E139,'CODE GENERATOR'!$D:$T,12,FALSE),"")</f>
        <v>STN0006BORGLD</v>
      </c>
      <c r="S139" s="104" t="str">
        <f>IF(E139&gt;0,+VLOOKUP($E139,'CODE GENERATOR'!$D:$T,13,FALSE),"")</f>
        <v>H.PADFL_SPD0012_STN0006BORGLD</v>
      </c>
      <c r="T139" s="104" t="str">
        <f t="shared" si="8"/>
        <v>H.PADFL_SPD0012_STN0006BORGLD_FULL</v>
      </c>
      <c r="U139" s="105">
        <v>8683711001966</v>
      </c>
      <c r="V139" s="107" t="str" cm="1">
        <f t="array" ref="V139">_xlfn.TEXTJOIN(";", TRUE, _xlfn.UNIQUE(_xlfn._xlws.FILTER(P$3:P$10029, C$3:C$10029=C139)))</f>
        <v>BLACK;BROWN/GOLD;NAVY/GOLD;BLACK/ROSE GOLD;DARK ORANGE;PANNA/BROWN;BORDEAUX/GOLD</v>
      </c>
      <c r="W139" s="107" t="str" cm="1">
        <f t="array" ref="W139">_xlfn.TEXTJOIN(";", TRUE, _xlfn.UNIQUE(_xlfn._xlws.FILTER(F$3:F$10029, C$3:C$10029=C139)))</f>
        <v>FULL</v>
      </c>
      <c r="X139" s="101" t="str">
        <f>IF(E139&gt;0,+VLOOKUP($E139,'CODE GENERATOR'!$D:$AC,19,FALSE),0)</f>
        <v>2402_S01_32798</v>
      </c>
      <c r="Y139" s="101" t="str">
        <f>IF(E139&gt;0,+VLOOKUP($E139,'CODE GENERATOR'!$D:$AC,20,FALSE),0)</f>
        <v>2402_S01_32800</v>
      </c>
      <c r="Z139" s="101" t="str">
        <f>IF(E139&gt;0,+VLOOKUP($E139,'CODE GENERATOR'!$D:$AC,21,FALSE),0)</f>
        <v>2402_S01_32796</v>
      </c>
      <c r="AA139" s="101" t="str">
        <f>IF(E139&gt;0,+VLOOKUP($E139,'CODE GENERATOR'!$D:$AC,22,FALSE),0)</f>
        <v/>
      </c>
      <c r="AB139" s="101" t="str">
        <f>IF(E139&gt;0,+VLOOKUP($E139,'CODE GENERATOR'!$D:$AC,23,FALSE),0)</f>
        <v/>
      </c>
      <c r="AC139" s="101" t="str">
        <f>IF(E139&gt;0,+VLOOKUP($E139,'CODE GENERATOR'!$D:$AC,24,FALSE),0)</f>
        <v/>
      </c>
      <c r="AD139" s="101" t="str">
        <f>IF(E139&gt;0,+VLOOKUP($E139,'CODE GENERATOR'!$D:$AC,25,FALSE),0)</f>
        <v/>
      </c>
      <c r="AE139" s="101" t="str">
        <f>IF(E139&gt;0,+VLOOKUP($E139,'CODE GENERATOR'!$D:$AC,26,FALSE),0)</f>
        <v/>
      </c>
      <c r="AF139" s="149" t="str">
        <f>IF($C139&gt;0,$C139&amp;" "&amp;$P139&amp;" "&amp;+VLOOKUP($C139,'STYLE NAMES'!$B:$AC,10,FALSE),"""")</f>
        <v>LONDON BORDEAUX/GOLD DIAMOND SADDLE PAD</v>
      </c>
      <c r="AG139" s="101" t="str">
        <f>"Enjoy our "&amp;(AF139)&amp;"; "&amp;IF(C139&gt;0,+VLOOKUP($C139,'STYLE NAMES'!$B:$AC,11,FALSE),"")</f>
        <v>Enjoy our LONDON BORDEAUX/GOLD DIAMOND SADDLE PAD; Diamond design saddle pad
Bold design followed by superb technical performance
Our saddlepads are engineered to offer a remarkable esthetic look while providing an orthopedic and functional performance</v>
      </c>
      <c r="AH139" s="101" t="str">
        <f>IF(C139&gt;0,+VLOOKUP($C139,'STYLE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39" s="101" t="str">
        <f>IF(C139&gt;0,+VLOOKUP($C139,'STYLE NAMES'!$B:$AC,13,FALSE),"")</f>
        <v>Machine Wash at 30°C
Mild process
Do not bleach
Do NOT Tumble Dry</v>
      </c>
      <c r="AJ139" s="149" t="str">
        <f>IF($C139&gt;0,$C139&amp;" "&amp;$P139&amp;" "&amp;+VLOOKUP($C139,'STYLE NAMES'!$B:$AC,14,FALSE),"""")</f>
        <v>LONDON BORDEAUX/GOLD ELMAS DESEN EYER ALTI</v>
      </c>
      <c r="AK139" s="149" t="str">
        <f>"Cavalier SanMarco tarafından tasarlanan "&amp;(AJ139)&amp;"; "&amp;IF(C139&gt;0,+VLOOKUP($C139,'STYLE NAMES'!$B:$AC,15,FALSE),"")</f>
        <v>Cavalier SanMarco tarafından tasarlanan LONDON BORDEAUX/GOLD ELMAS DESEN EYER ALTI; Elmas desenli eyeraltı (keçe)
Cesur tasarımla birlikte gelen mükemmel teknik performans
Eyeraltlarımız ortopedik ve fonksiyonel bir performans sağlarken olağanüstü bir estetik görünüm sunacak şekilde tasarlandı</v>
      </c>
      <c r="AL139" s="149" t="str">
        <f>IF(C139&gt;0,+VLOOKUP($C139,'STYLE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39" s="149" t="str">
        <f>IF(C139&gt;0,+VLOOKUP($C139,'STYLE NAMES'!$B:$AC,17,FALSE),"")</f>
        <v>Makinede 30°C' de Yıkayın
Hassas Yıkama
Çamaşır suyu kullanmayın
Kurutma Makinesinde Kurutmayın</v>
      </c>
      <c r="AN139" s="149" t="str">
        <f>IF($C139&gt;0,$C139&amp;" "&amp;$P139&amp;" "&amp;+VLOOKUP($C139,'STYLE NAMES'!$B:$AC,18,FALSE),"""")</f>
        <v>LONDON BORDEAUX/GOLD SOTTOSELLA DIAMANTE</v>
      </c>
      <c r="AO139" s="101" t="str">
        <f>"Disegnato da Cavalier SanMarco "&amp;(AN139)&amp;"; "&amp;IF(C139&gt;0,+VLOOKUP($C139,'STYLE NAMES'!$B:$AC,19,FALSE),"")</f>
        <v>Disegnato da Cavalier SanMarco LONDON BORDEAUX/GOLD SOTTOSELLA DIAMANTE; Sottosella design a diamante Design audace accompagnato da prestazioni tecniche eccezionali. 
I nostri sottosella sono progettati per offrire un aspetto estetico straordinario garantendo al tempo stesso un supporto ortopedico e funzionale.</v>
      </c>
      <c r="AP139" s="101" t="str">
        <f>IF(C139&gt;0,+VLOOKUP($C139,'STYLE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39" s="101" t="str">
        <f>IF(C139&gt;0,+VLOOKUP($C139,'STYLE NAMES'!$B:$AC,21,FALSE),"")</f>
        <v>Lavare in lavatrice a 30°C Ciclo delicato 
Non candeggiare 
Non asciugare in asciugatrice</v>
      </c>
      <c r="AR139" s="101">
        <f>IF(D139&gt;0,+VLOOKUP($C139,'STYLE NAMES'!$B:$AC,22,FALSE),"")</f>
        <v>0</v>
      </c>
      <c r="AS139" s="101">
        <f>IF(E139&gt;0,+VLOOKUP($C139,'STYLE NAMES'!$B:$AC,23,FALSE),"")</f>
        <v>0</v>
      </c>
      <c r="AT139" s="101">
        <f>IF(F139&gt;0,+VLOOKUP($C139,'STYLE NAMES'!$B:$AC,24,FALSE),"")</f>
        <v>0</v>
      </c>
      <c r="AU139" s="101">
        <f>IF(G139&gt;0,+VLOOKUP($C139,'STYLE NAMES'!$B:$AC,25,FALSE),"")</f>
        <v>0</v>
      </c>
      <c r="AV139" s="101">
        <f>+VLOOKUP($S139,'CODE GENERATOR'!$P:$AM,15,FALSE)</f>
        <v>0</v>
      </c>
      <c r="AW139" s="101">
        <f>+VLOOKUP($S139,'CODE GENERATOR'!$P:$AM,16,FALSE)</f>
        <v>0</v>
      </c>
      <c r="AX139" s="101">
        <f>+VLOOKUP($S139,'CODE GENERATOR'!$P:$AM,17,FALSE)</f>
        <v>0</v>
      </c>
      <c r="AY139" s="101">
        <f>+VLOOKUP($S139,'CODE GENERATOR'!$P:$AM,18,FALSE)</f>
        <v>0</v>
      </c>
      <c r="AZ139" s="101">
        <f>+VLOOKUP($S139,'CODE GENERATOR'!$P:$AM,19,FALSE)</f>
        <v>0</v>
      </c>
      <c r="BA139" s="101">
        <f>+VLOOKUP($S139,'CODE GENERATOR'!$P:$AM,20,FALSE)</f>
        <v>0</v>
      </c>
      <c r="BB139" s="101">
        <f>+VLOOKUP($S139,'CODE GENERATOR'!$P:$AM,21,FALSE)</f>
        <v>0</v>
      </c>
      <c r="BC139" s="101">
        <f>+VLOOKUP($S139,'CODE GENERATOR'!$P:$AM,22,FALSE)</f>
        <v>0</v>
      </c>
      <c r="BD139" s="101">
        <f>+VLOOKUP($S139,'CODE GENERATOR'!$P:$AM,23,FALSE)</f>
        <v>0</v>
      </c>
      <c r="BE139" s="101">
        <f>+VLOOKUP($S139,'CODE GENERATOR'!$P:$AM,24,FALSE)</f>
        <v>0</v>
      </c>
      <c r="BF139" s="101">
        <f>IF(C139&gt;0,+VLOOKUP(G139,'CATEGORY ID'!$A$1:$L$118,3,FALSE),"")</f>
        <v>5</v>
      </c>
      <c r="BG139" s="101">
        <f>IF(C139&gt;0,+VLOOKUP(H139,'CATEGORY ID'!$D$1:$L$118,3,FALSE),"")</f>
        <v>5</v>
      </c>
      <c r="BH139" s="101">
        <f>IF(C139&gt;0,+VLOOKUP((+H139&amp;I139),'CATEGORY ID'!$H$1:$I$121,2,FALSE),"")</f>
        <v>55</v>
      </c>
      <c r="BJ139" s="101">
        <f>IF(C139&gt;0,IF(COUNTIF('CATEGORY ID'!$K$1:$K$121,+H139&amp;K139) &gt; 0, +VLOOKUP(+H139&amp;K139,'CATEGORY ID'!$K$1:$L$121,2,FALSE),""),"")</f>
        <v>56</v>
      </c>
      <c r="BK139" s="101" t="str">
        <f>IF(C139&gt;0,IF(COUNTIF('CATEGORY ID'!$K$124:$K$165, +VLOOKUP(C139,'STYLE NAMES'!$B:$AE,30,FALSE)) &gt; 0, +VLOOKUP(VLOOKUP(C139,'STYLE NAMES'!$B:$AE,30,FALSE),'CATEGORY ID'!K:M,2,FALSE),""),"")</f>
        <v/>
      </c>
      <c r="BR139" s="101" t="str" cm="1">
        <f t="array" ref="BR139">IF(C139&gt;0,_xlfn.TEXTJOIN(";", TRUE,_xlfn.UNIQUE(_xlfn._xlws.FILTER(BF139:BQ139,(BF139:BQ139&gt;0)),TRUE,FALSE)),"")&amp;";"&amp;BS139</f>
        <v>5;55;56;</v>
      </c>
      <c r="BU139" s="106">
        <f>IF(C139&gt;0,+VLOOKUP($C139,'STYLE NAMES'!$B:$AC,26,FALSE),"")</f>
        <v>79.900000000000006</v>
      </c>
      <c r="BV139" s="106">
        <f>IF(C139&gt;0,+VLOOKUP($C139,'STYLE NAMES'!$B:$AC,27,FALSE),"")</f>
        <v>4390</v>
      </c>
      <c r="BW139" s="106">
        <f>IF(C139&gt;0,+VLOOKUP($C139,'STYLE NAMES'!$B:$AC,28,FALSE),"")</f>
        <v>91.885000000000005</v>
      </c>
      <c r="BY139"/>
      <c r="BZ139" s="101">
        <v>99</v>
      </c>
      <c r="CA139" s="137">
        <f t="shared" si="11"/>
        <v>1</v>
      </c>
      <c r="CB139" s="137">
        <f>+VLOOKUP(C139,'[2]STYLES &amp; MODELS MATRIX'!$A:$G,7,FALSE)</f>
        <v>0</v>
      </c>
      <c r="CC139" s="137">
        <f>+VLOOKUP(C139,'[1]STYLES &amp; SIZE CHARTS'!$A:$H,8,FALSE)</f>
        <v>0</v>
      </c>
      <c r="CD139" s="137"/>
      <c r="CE139" s="205"/>
      <c r="CF139" s="141"/>
    </row>
    <row r="140" spans="1:84" s="101" customFormat="1" ht="12" customHeight="1" x14ac:dyDescent="0.2">
      <c r="A140" s="102">
        <f t="shared" si="9"/>
        <v>8683711001973</v>
      </c>
      <c r="B140" s="101" t="s">
        <v>809</v>
      </c>
      <c r="C140" s="101" t="s">
        <v>547</v>
      </c>
      <c r="D140" s="101" t="s">
        <v>1968</v>
      </c>
      <c r="E140" s="203" t="s">
        <v>2303</v>
      </c>
      <c r="F140" s="101" t="s">
        <v>808</v>
      </c>
      <c r="G140" s="101" t="str">
        <f>IF(C140&gt;0,+VLOOKUP($C140,'STYLE NAMES'!$B:$AC,4,FALSE),"")</f>
        <v>HORSE</v>
      </c>
      <c r="H140" s="101" t="str">
        <f>IF(C140&gt;0,+VLOOKUP($C140,'STYLE NAMES'!$B:$AC,5,FALSE),"")</f>
        <v>PONY</v>
      </c>
      <c r="I140" s="101" t="str">
        <f>IF(C140&gt;0,+VLOOKUP($C140,'STYLE NAMES'!$B:$AC,6,FALSE),"")</f>
        <v>SADDLE PADS</v>
      </c>
      <c r="J140" s="101" t="str">
        <f>IF(C140&gt;0,+VLOOKUP($C140,'STYLE NAMES'!$B:$AC,7,FALSE),"")</f>
        <v>PONY</v>
      </c>
      <c r="K140" s="101" t="str">
        <f>IF(C140&gt;0,+VLOOKUP($C140,'STYLE NAMES'!$B:$AC,8,FALSE),"")</f>
        <v>SADDLE PAD HONEYCOMB</v>
      </c>
      <c r="L140" s="101" t="str">
        <f>IF(E140&gt;0,+VLOOKUP($E140,'CODE GENERATOR'!$D:$T,3,FALSE),"")</f>
        <v>A</v>
      </c>
      <c r="M140" s="101" t="str">
        <f>IF(E140&gt;0,+VLOOKUP($E140,'CODE GENERATOR'!$D:$T,4,FALSE),"")</f>
        <v>SATIN</v>
      </c>
      <c r="N140" s="101" t="str">
        <f>IF(E140&gt;0,+VLOOKUP($E140,'CODE GENERATOR'!$D:$T,6,FALSE),"")</f>
        <v>FUCHSIA</v>
      </c>
      <c r="O140" s="101" t="str">
        <f>IF(E140&gt;0,+VLOOKUP($E140,'CODE GENERATOR'!$D:$T,7,FALSE),"")</f>
        <v>BLACK</v>
      </c>
      <c r="P140" s="101" t="str">
        <f t="shared" si="10"/>
        <v>FUCHSIA/BLACK</v>
      </c>
      <c r="Q140" s="104" t="str">
        <f>IF(E140&gt;0,+VLOOKUP($E140,'CODE GENERATOR'!$D:$T,11,FALSE),"")</f>
        <v>H.PADPN_SPH0013</v>
      </c>
      <c r="R140" s="104" t="str">
        <f>IF(E140&gt;0,+VLOOKUP($E140,'CODE GENERATOR'!$D:$T,12,FALSE),"")</f>
        <v>STN0008FCHBLK</v>
      </c>
      <c r="S140" s="104" t="str">
        <f>IF(E140&gt;0,+VLOOKUP($E140,'CODE GENERATOR'!$D:$T,13,FALSE),"")</f>
        <v>H.PADPN_SPH0013_STN0008FCHBLK</v>
      </c>
      <c r="T140" s="104" t="str">
        <f t="shared" si="8"/>
        <v>H.PADPN_SPH0013_STN0008FCHBLK_PONY</v>
      </c>
      <c r="U140" s="105">
        <v>8683711001973</v>
      </c>
      <c r="V140" s="107" t="str" cm="1">
        <f t="array" ref="V140">_xlfn.TEXTJOIN(";", TRUE, _xlfn.UNIQUE(_xlfn._xlws.FILTER(P$3:P$10029, C$3:C$10029=C140)))</f>
        <v>FUCHSIA/BLACK;ELECTRIC BLUE;ORANGE;NAVY/GOLD;BLACK/GOLD;RED/BLACK</v>
      </c>
      <c r="W140" s="107" t="str" cm="1">
        <f t="array" ref="W140">_xlfn.TEXTJOIN(";", TRUE, _xlfn.UNIQUE(_xlfn._xlws.FILTER(F$3:F$10029, C$3:C$10029=C140)))</f>
        <v>PONY</v>
      </c>
      <c r="X140" s="101" t="str">
        <f>IF(E140&gt;0,+VLOOKUP($E140,'CODE GENERATOR'!$D:$AC,19,FALSE),0)</f>
        <v>2402_S01_32609</v>
      </c>
      <c r="Y140" s="101" t="str">
        <f>IF(E140&gt;0,+VLOOKUP($E140,'CODE GENERATOR'!$D:$AC,20,FALSE),0)</f>
        <v>2402_S01_32614</v>
      </c>
      <c r="Z140" s="101" t="str">
        <f>IF(E140&gt;0,+VLOOKUP($E140,'CODE GENERATOR'!$D:$AC,21,FALSE),0)</f>
        <v>2402_S01_32621</v>
      </c>
      <c r="AA140" s="101" t="str">
        <f>IF(E140&gt;0,+VLOOKUP($E140,'CODE GENERATOR'!$D:$AC,22,FALSE),0)</f>
        <v>2402_S01_32625</v>
      </c>
      <c r="AB140" s="101" t="str">
        <f>IF(E140&gt;0,+VLOOKUP($E140,'CODE GENERATOR'!$D:$AC,23,FALSE),0)</f>
        <v/>
      </c>
      <c r="AC140" s="101" t="str">
        <f>IF(E140&gt;0,+VLOOKUP($E140,'CODE GENERATOR'!$D:$AC,24,FALSE),0)</f>
        <v/>
      </c>
      <c r="AD140" s="101" t="str">
        <f>IF(E140&gt;0,+VLOOKUP($E140,'CODE GENERATOR'!$D:$AC,25,FALSE),0)</f>
        <v/>
      </c>
      <c r="AE140" s="101" t="str">
        <f>IF(E140&gt;0,+VLOOKUP($E140,'CODE GENERATOR'!$D:$AC,26,FALSE),0)</f>
        <v/>
      </c>
      <c r="AF140" s="149" t="str">
        <f>IF($C140&gt;0,$C140&amp;" "&amp;$P140&amp;" "&amp;+VLOOKUP($C140,'STYLE NAMES'!$B:$AC,10,FALSE),"""")</f>
        <v>PARIS-P FUCHSIA/BLACK PONY - HONEYCOMB SADDLEPAD</v>
      </c>
      <c r="AG140" s="101" t="str">
        <f>"Enjoy our "&amp;(AF140)&amp;"; "&amp;IF(C140&gt;0,+VLOOKUP($C140,'STYLE NAMES'!$B:$AC,11,FALSE),"")</f>
        <v>Enjoy our PARIS-P FUCHSIA/BLACK PONY - HONEYCOMB SADDLEPAD; Honeycomb design Pony saddle pad
Bold design followed by superb technical performance
Our saddlepads are engineered to offer a remarkable esthetic look while providing an orthopedic and functional performance</v>
      </c>
      <c r="AH140" s="101" t="str">
        <f>IF(C140&gt;0,+VLOOKUP($C140,'STYLE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40" s="101" t="str">
        <f>IF(C140&gt;0,+VLOOKUP($C140,'STYLE NAMES'!$B:$AC,13,FALSE),"")</f>
        <v>Machine Wash at 30°C
Mild process
Do not bleach
Do NOT Tumble Dry</v>
      </c>
      <c r="AJ140" s="149" t="str">
        <f>IF($C140&gt;0,$C140&amp;" "&amp;$P140&amp;" "&amp;+VLOOKUP($C140,'STYLE NAMES'!$B:$AC,14,FALSE),"""")</f>
        <v>PARIS-P FUCHSIA/BLACK PETEK DESEN PONY EYER ALTI</v>
      </c>
      <c r="AK140" s="149" t="str">
        <f>"Cavalier SanMarco tarafından tasarlanan "&amp;(AJ140)&amp;"; "&amp;IF(C140&gt;0,+VLOOKUP($C140,'STYLE NAMES'!$B:$AC,15,FALSE),"")</f>
        <v>Cavalier SanMarco tarafından tasarlanan PARIS-P FUCHSIA/BLACK PETEK DESEN PONY EYER ALTI; Petek desenli Pony eyeraltı (keçe)
Cesur tasarımla birlikte gelen mükemmel teknik performans
Eyeraltlarımız ortopedik ve fonksiyonel bir performans sağlarken olağanüstü bir estetik görünüm sunacak şekilde tasarlandı</v>
      </c>
      <c r="AL140" s="149" t="str">
        <f>IF(C140&gt;0,+VLOOKUP($C140,'STYLE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40" s="149" t="str">
        <f>IF(C140&gt;0,+VLOOKUP($C140,'STYLE NAMES'!$B:$AC,17,FALSE),"")</f>
        <v>Makinede 30°C' de Yıkayın
Hassas Yıkama
Çamaşır suyu kullanmayın
Kurutma Makinesinde Kurutmayın</v>
      </c>
      <c r="AN140" s="149" t="str">
        <f>IF($C140&gt;0,$C140&amp;" "&amp;$P140&amp;" "&amp;+VLOOKUP($C140,'STYLE NAMES'!$B:$AC,18,FALSE),"""")</f>
        <v>PARIS-P FUCHSIA/BLACK SOTTOSELLA DISEGNO NIDO D'APE X PONY</v>
      </c>
      <c r="AO140" s="101" t="str">
        <f>"Disegnato da Cavalier SanMarco "&amp;(AN140)&amp;"; "&amp;IF(C140&gt;0,+VLOOKUP($C140,'STYLE NAMES'!$B:$AC,19,FALSE),"")</f>
        <v>Disegnato da Cavalier SanMarco PARIS-P FUCHSIA/BLACK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v>
      </c>
      <c r="AP140" s="101" t="str">
        <f>IF(C140&gt;0,+VLOOKUP($C140,'STYLE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40" s="101" t="str">
        <f>IF(C140&gt;0,+VLOOKUP($C140,'STYLE NAMES'!$B:$AC,21,FALSE),"")</f>
        <v>Lavare in lavatrice a 30°C Ciclo delicato 
Non candeggiare 
Non asciugare in asciugatrice</v>
      </c>
      <c r="AR140" s="101">
        <f>IF(D140&gt;0,+VLOOKUP($C140,'STYLE NAMES'!$B:$AC,22,FALSE),"")</f>
        <v>0</v>
      </c>
      <c r="AS140" s="101">
        <f>IF(E140&gt;0,+VLOOKUP($C140,'STYLE NAMES'!$B:$AC,23,FALSE),"")</f>
        <v>0</v>
      </c>
      <c r="AT140" s="101">
        <f>IF(F140&gt;0,+VLOOKUP($C140,'STYLE NAMES'!$B:$AC,24,FALSE),"")</f>
        <v>0</v>
      </c>
      <c r="AU140" s="101">
        <f>IF(G140&gt;0,+VLOOKUP($C140,'STYLE NAMES'!$B:$AC,25,FALSE),"")</f>
        <v>0</v>
      </c>
      <c r="AV140" s="101">
        <f>+VLOOKUP($S140,'CODE GENERATOR'!$P:$AM,15,FALSE)</f>
        <v>0</v>
      </c>
      <c r="AW140" s="101">
        <f>+VLOOKUP($S140,'CODE GENERATOR'!$P:$AM,16,FALSE)</f>
        <v>0</v>
      </c>
      <c r="AX140" s="101">
        <f>+VLOOKUP($S140,'CODE GENERATOR'!$P:$AM,17,FALSE)</f>
        <v>0</v>
      </c>
      <c r="AY140" s="101">
        <f>+VLOOKUP($S140,'CODE GENERATOR'!$P:$AM,18,FALSE)</f>
        <v>0</v>
      </c>
      <c r="AZ140" s="101">
        <f>+VLOOKUP($S140,'CODE GENERATOR'!$P:$AM,19,FALSE)</f>
        <v>0</v>
      </c>
      <c r="BA140" s="101">
        <f>+VLOOKUP($S140,'CODE GENERATOR'!$P:$AM,20,FALSE)</f>
        <v>0</v>
      </c>
      <c r="BB140" s="101">
        <f>+VLOOKUP($S140,'CODE GENERATOR'!$P:$AM,21,FALSE)</f>
        <v>0</v>
      </c>
      <c r="BC140" s="101">
        <f>+VLOOKUP($S140,'CODE GENERATOR'!$P:$AM,22,FALSE)</f>
        <v>0</v>
      </c>
      <c r="BD140" s="101">
        <f>+VLOOKUP($S140,'CODE GENERATOR'!$P:$AM,23,FALSE)</f>
        <v>0</v>
      </c>
      <c r="BE140" s="101">
        <f>+VLOOKUP($S140,'CODE GENERATOR'!$P:$AM,24,FALSE)</f>
        <v>0</v>
      </c>
      <c r="BF140" s="101">
        <f>IF(C140&gt;0,+VLOOKUP(G140,'CATEGORY ID'!$A$1:$L$118,3,FALSE),"")</f>
        <v>5</v>
      </c>
      <c r="BG140" s="101">
        <f>IF(C140&gt;0,+VLOOKUP(H140,'CATEGORY ID'!$D$1:$L$118,3,FALSE),"")</f>
        <v>78</v>
      </c>
      <c r="BH140" s="101">
        <f>IF(C140&gt;0,+VLOOKUP((+H140&amp;I140),'CATEGORY ID'!$H$1:$I$121,2,FALSE),"")</f>
        <v>80</v>
      </c>
      <c r="BJ140" s="101">
        <f>IF(C140&gt;0,IF(COUNTIF('CATEGORY ID'!$K$1:$K$121,+H140&amp;K140) &gt; 0, +VLOOKUP(+H140&amp;K140,'CATEGORY ID'!$K$1:$L$121,2,FALSE),""),"")</f>
        <v>179</v>
      </c>
      <c r="BK140" s="101" t="str">
        <f>IF(C140&gt;0,IF(COUNTIF('CATEGORY ID'!$K$124:$K$165, +VLOOKUP(C140,'STYLE NAMES'!$B:$AE,30,FALSE)) &gt; 0, +VLOOKUP(VLOOKUP(C140,'STYLE NAMES'!$B:$AE,30,FALSE),'CATEGORY ID'!K:M,2,FALSE),""),"")</f>
        <v/>
      </c>
      <c r="BR140" s="101" t="str" cm="1">
        <f t="array" ref="BR140">IF(C140&gt;0,_xlfn.TEXTJOIN(";", TRUE,_xlfn.UNIQUE(_xlfn._xlws.FILTER(BF140:BQ140,(BF140:BQ140&gt;0)),TRUE,FALSE)),"")&amp;";"&amp;BS140</f>
        <v>5;78;80;179;</v>
      </c>
      <c r="BU140" s="106">
        <f>IF(C140&gt;0,+VLOOKUP($C140,'STYLE NAMES'!$B:$AC,26,FALSE),"")</f>
        <v>79.900000000000006</v>
      </c>
      <c r="BV140" s="106">
        <f>IF(C140&gt;0,+VLOOKUP($C140,'STYLE NAMES'!$B:$AC,27,FALSE),"")</f>
        <v>4390</v>
      </c>
      <c r="BW140" s="106">
        <f>IF(C140&gt;0,+VLOOKUP($C140,'STYLE NAMES'!$B:$AC,28,FALSE),"")</f>
        <v>91.885000000000005</v>
      </c>
      <c r="BY140"/>
      <c r="BZ140" s="101">
        <v>99</v>
      </c>
      <c r="CA140" s="137">
        <f t="shared" si="11"/>
        <v>1</v>
      </c>
      <c r="CB140" s="137">
        <f>+VLOOKUP(C140,'[2]STYLES &amp; MODELS MATRIX'!$A:$G,7,FALSE)</f>
        <v>0</v>
      </c>
      <c r="CC140" s="137">
        <f>+VLOOKUP(C140,'[1]STYLES &amp; SIZE CHARTS'!$A:$H,8,FALSE)</f>
        <v>0</v>
      </c>
      <c r="CD140" s="137"/>
      <c r="CE140" s="205"/>
      <c r="CF140" s="141"/>
    </row>
    <row r="141" spans="1:84" s="101" customFormat="1" ht="12" customHeight="1" x14ac:dyDescent="0.2">
      <c r="A141" s="102">
        <f t="shared" si="9"/>
        <v>8683711001980</v>
      </c>
      <c r="B141" s="101" t="s">
        <v>809</v>
      </c>
      <c r="C141" s="101" t="s">
        <v>547</v>
      </c>
      <c r="D141" s="101" t="s">
        <v>1968</v>
      </c>
      <c r="E141" s="203" t="s">
        <v>2304</v>
      </c>
      <c r="F141" s="101" t="s">
        <v>808</v>
      </c>
      <c r="G141" s="101" t="str">
        <f>IF(C141&gt;0,+VLOOKUP($C141,'STYLE NAMES'!$B:$AC,4,FALSE),"")</f>
        <v>HORSE</v>
      </c>
      <c r="H141" s="101" t="str">
        <f>IF(C141&gt;0,+VLOOKUP($C141,'STYLE NAMES'!$B:$AC,5,FALSE),"")</f>
        <v>PONY</v>
      </c>
      <c r="I141" s="101" t="str">
        <f>IF(C141&gt;0,+VLOOKUP($C141,'STYLE NAMES'!$B:$AC,6,FALSE),"")</f>
        <v>SADDLE PADS</v>
      </c>
      <c r="J141" s="101" t="str">
        <f>IF(C141&gt;0,+VLOOKUP($C141,'STYLE NAMES'!$B:$AC,7,FALSE),"")</f>
        <v>PONY</v>
      </c>
      <c r="K141" s="101" t="str">
        <f>IF(C141&gt;0,+VLOOKUP($C141,'STYLE NAMES'!$B:$AC,8,FALSE),"")</f>
        <v>SADDLE PAD HONEYCOMB</v>
      </c>
      <c r="L141" s="101" t="str">
        <f>IF(E141&gt;0,+VLOOKUP($E141,'CODE GENERATOR'!$D:$T,3,FALSE),"")</f>
        <v>A</v>
      </c>
      <c r="M141" s="101" t="str">
        <f>IF(E141&gt;0,+VLOOKUP($E141,'CODE GENERATOR'!$D:$T,4,FALSE),"")</f>
        <v>SATIN</v>
      </c>
      <c r="N141" s="101" t="str">
        <f>IF(E141&gt;0,+VLOOKUP($E141,'CODE GENERATOR'!$D:$T,6,FALSE),"")</f>
        <v>ELECTRIC BLUE</v>
      </c>
      <c r="O141" s="101" t="str">
        <f>IF(E141&gt;0,+VLOOKUP($E141,'CODE GENERATOR'!$D:$T,7,FALSE),"")</f>
        <v>ELECTRIC BLUE</v>
      </c>
      <c r="P141" s="101" t="str">
        <f t="shared" si="10"/>
        <v>ELECTRIC BLUE</v>
      </c>
      <c r="Q141" s="104" t="str">
        <f>IF(E141&gt;0,+VLOOKUP($E141,'CODE GENERATOR'!$D:$T,11,FALSE),"")</f>
        <v>H.PADPN_SPH0013</v>
      </c>
      <c r="R141" s="104" t="str">
        <f>IF(E141&gt;0,+VLOOKUP($E141,'CODE GENERATOR'!$D:$T,12,FALSE),"")</f>
        <v>STN0008ELBELB</v>
      </c>
      <c r="S141" s="104" t="str">
        <f>IF(E141&gt;0,+VLOOKUP($E141,'CODE GENERATOR'!$D:$T,13,FALSE),"")</f>
        <v>H.PADPN_SPH0013_STN0008ELBELB</v>
      </c>
      <c r="T141" s="104" t="str">
        <f t="shared" si="8"/>
        <v>H.PADPN_SPH0013_STN0008ELBELB_PONY</v>
      </c>
      <c r="U141" s="105">
        <v>8683711001980</v>
      </c>
      <c r="V141" s="107" t="str" cm="1">
        <f t="array" ref="V141">_xlfn.TEXTJOIN(";", TRUE, _xlfn.UNIQUE(_xlfn._xlws.FILTER(P$3:P$10029, C$3:C$10029=C141)))</f>
        <v>FUCHSIA/BLACK;ELECTRIC BLUE;ORANGE;NAVY/GOLD;BLACK/GOLD;RED/BLACK</v>
      </c>
      <c r="W141" s="107" t="str" cm="1">
        <f t="array" ref="W141">_xlfn.TEXTJOIN(";", TRUE, _xlfn.UNIQUE(_xlfn._xlws.FILTER(F$3:F$10029, C$3:C$10029=C141)))</f>
        <v>PONY</v>
      </c>
      <c r="X141" s="101" t="str">
        <f>IF(E141&gt;0,+VLOOKUP($E141,'CODE GENERATOR'!$D:$AC,19,FALSE),0)</f>
        <v>2402_S01_32631</v>
      </c>
      <c r="Y141" s="101" t="str">
        <f>IF(E141&gt;0,+VLOOKUP($E141,'CODE GENERATOR'!$D:$AC,20,FALSE),0)</f>
        <v>2402_S01_32629</v>
      </c>
      <c r="Z141" s="101" t="str">
        <f>IF(E141&gt;0,+VLOOKUP($E141,'CODE GENERATOR'!$D:$AC,21,FALSE),0)</f>
        <v>2402_S01_32635</v>
      </c>
      <c r="AA141" s="101" t="str">
        <f>IF(E141&gt;0,+VLOOKUP($E141,'CODE GENERATOR'!$D:$AC,22,FALSE),0)</f>
        <v>2402_S01_32628</v>
      </c>
      <c r="AB141" s="101" t="str">
        <f>IF(E141&gt;0,+VLOOKUP($E141,'CODE GENERATOR'!$D:$AC,23,FALSE),0)</f>
        <v/>
      </c>
      <c r="AC141" s="101" t="str">
        <f>IF(E141&gt;0,+VLOOKUP($E141,'CODE GENERATOR'!$D:$AC,24,FALSE),0)</f>
        <v/>
      </c>
      <c r="AD141" s="101" t="str">
        <f>IF(E141&gt;0,+VLOOKUP($E141,'CODE GENERATOR'!$D:$AC,25,FALSE),0)</f>
        <v/>
      </c>
      <c r="AE141" s="101" t="str">
        <f>IF(E141&gt;0,+VLOOKUP($E141,'CODE GENERATOR'!$D:$AC,26,FALSE),0)</f>
        <v/>
      </c>
      <c r="AF141" s="149" t="str">
        <f>IF($C141&gt;0,$C141&amp;" "&amp;$P141&amp;" "&amp;+VLOOKUP($C141,'STYLE NAMES'!$B:$AC,10,FALSE),"""")</f>
        <v>PARIS-P ELECTRIC BLUE PONY - HONEYCOMB SADDLEPAD</v>
      </c>
      <c r="AG141" s="101" t="str">
        <f>"Enjoy our "&amp;(AF141)&amp;"; "&amp;IF(C141&gt;0,+VLOOKUP($C141,'STYLE NAMES'!$B:$AC,11,FALSE),"")</f>
        <v>Enjoy our PARIS-P ELECTRIC BLUE PONY - HONEYCOMB SADDLEPAD; Honeycomb design Pony saddle pad
Bold design followed by superb technical performance
Our saddlepads are engineered to offer a remarkable esthetic look while providing an orthopedic and functional performance</v>
      </c>
      <c r="AH141" s="101" t="str">
        <f>IF(C141&gt;0,+VLOOKUP($C141,'STYLE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41" s="101" t="str">
        <f>IF(C141&gt;0,+VLOOKUP($C141,'STYLE NAMES'!$B:$AC,13,FALSE),"")</f>
        <v>Machine Wash at 30°C
Mild process
Do not bleach
Do NOT Tumble Dry</v>
      </c>
      <c r="AJ141" s="149" t="str">
        <f>IF($C141&gt;0,$C141&amp;" "&amp;$P141&amp;" "&amp;+VLOOKUP($C141,'STYLE NAMES'!$B:$AC,14,FALSE),"""")</f>
        <v>PARIS-P ELECTRIC BLUE PETEK DESEN PONY EYER ALTI</v>
      </c>
      <c r="AK141" s="149" t="str">
        <f>"Cavalier SanMarco tarafından tasarlanan "&amp;(AJ141)&amp;"; "&amp;IF(C141&gt;0,+VLOOKUP($C141,'STYLE NAMES'!$B:$AC,15,FALSE),"")</f>
        <v>Cavalier SanMarco tarafından tasarlanan PARIS-P ELECTRIC BLUE PETEK DESEN PONY EYER ALTI; Petek desenli Pony eyeraltı (keçe)
Cesur tasarımla birlikte gelen mükemmel teknik performans
Eyeraltlarımız ortopedik ve fonksiyonel bir performans sağlarken olağanüstü bir estetik görünüm sunacak şekilde tasarlandı</v>
      </c>
      <c r="AL141" s="149" t="str">
        <f>IF(C141&gt;0,+VLOOKUP($C141,'STYLE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41" s="149" t="str">
        <f>IF(C141&gt;0,+VLOOKUP($C141,'STYLE NAMES'!$B:$AC,17,FALSE),"")</f>
        <v>Makinede 30°C' de Yıkayın
Hassas Yıkama
Çamaşır suyu kullanmayın
Kurutma Makinesinde Kurutmayın</v>
      </c>
      <c r="AN141" s="149" t="str">
        <f>IF($C141&gt;0,$C141&amp;" "&amp;$P141&amp;" "&amp;+VLOOKUP($C141,'STYLE NAMES'!$B:$AC,18,FALSE),"""")</f>
        <v>PARIS-P ELECTRIC BLUE SOTTOSELLA DISEGNO NIDO D'APE X PONY</v>
      </c>
      <c r="AO141" s="101" t="str">
        <f>"Disegnato da Cavalier SanMarco "&amp;(AN141)&amp;"; "&amp;IF(C141&gt;0,+VLOOKUP($C141,'STYLE NAMES'!$B:$AC,19,FALSE),"")</f>
        <v>Disegnato da Cavalier SanMarco PARIS-P ELECTRIC BLUE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v>
      </c>
      <c r="AP141" s="101" t="str">
        <f>IF(C141&gt;0,+VLOOKUP($C141,'STYLE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41" s="101" t="str">
        <f>IF(C141&gt;0,+VLOOKUP($C141,'STYLE NAMES'!$B:$AC,21,FALSE),"")</f>
        <v>Lavare in lavatrice a 30°C Ciclo delicato 
Non candeggiare 
Non asciugare in asciugatrice</v>
      </c>
      <c r="AR141" s="101">
        <f>IF(D141&gt;0,+VLOOKUP($C141,'STYLE NAMES'!$B:$AC,22,FALSE),"")</f>
        <v>0</v>
      </c>
      <c r="AS141" s="101">
        <f>IF(E141&gt;0,+VLOOKUP($C141,'STYLE NAMES'!$B:$AC,23,FALSE),"")</f>
        <v>0</v>
      </c>
      <c r="AT141" s="101">
        <f>IF(F141&gt;0,+VLOOKUP($C141,'STYLE NAMES'!$B:$AC,24,FALSE),"")</f>
        <v>0</v>
      </c>
      <c r="AU141" s="101">
        <f>IF(G141&gt;0,+VLOOKUP($C141,'STYLE NAMES'!$B:$AC,25,FALSE),"")</f>
        <v>0</v>
      </c>
      <c r="AV141" s="101">
        <f>+VLOOKUP($S141,'CODE GENERATOR'!$P:$AM,15,FALSE)</f>
        <v>0</v>
      </c>
      <c r="AW141" s="101">
        <f>+VLOOKUP($S141,'CODE GENERATOR'!$P:$AM,16,FALSE)</f>
        <v>0</v>
      </c>
      <c r="AX141" s="101">
        <f>+VLOOKUP($S141,'CODE GENERATOR'!$P:$AM,17,FALSE)</f>
        <v>0</v>
      </c>
      <c r="AY141" s="101">
        <f>+VLOOKUP($S141,'CODE GENERATOR'!$P:$AM,18,FALSE)</f>
        <v>0</v>
      </c>
      <c r="AZ141" s="101">
        <f>+VLOOKUP($S141,'CODE GENERATOR'!$P:$AM,19,FALSE)</f>
        <v>0</v>
      </c>
      <c r="BA141" s="101">
        <f>+VLOOKUP($S141,'CODE GENERATOR'!$P:$AM,20,FALSE)</f>
        <v>0</v>
      </c>
      <c r="BB141" s="101">
        <f>+VLOOKUP($S141,'CODE GENERATOR'!$P:$AM,21,FALSE)</f>
        <v>0</v>
      </c>
      <c r="BC141" s="101">
        <f>+VLOOKUP($S141,'CODE GENERATOR'!$P:$AM,22,FALSE)</f>
        <v>0</v>
      </c>
      <c r="BD141" s="101">
        <f>+VLOOKUP($S141,'CODE GENERATOR'!$P:$AM,23,FALSE)</f>
        <v>0</v>
      </c>
      <c r="BE141" s="101">
        <f>+VLOOKUP($S141,'CODE GENERATOR'!$P:$AM,24,FALSE)</f>
        <v>0</v>
      </c>
      <c r="BF141" s="101">
        <f>IF(C141&gt;0,+VLOOKUP(G141,'CATEGORY ID'!$A$1:$L$118,3,FALSE),"")</f>
        <v>5</v>
      </c>
      <c r="BG141" s="101">
        <f>IF(C141&gt;0,+VLOOKUP(H141,'CATEGORY ID'!$D$1:$L$118,3,FALSE),"")</f>
        <v>78</v>
      </c>
      <c r="BH141" s="101">
        <f>IF(C141&gt;0,+VLOOKUP((+H141&amp;I141),'CATEGORY ID'!$H$1:$I$121,2,FALSE),"")</f>
        <v>80</v>
      </c>
      <c r="BJ141" s="101">
        <f>IF(C141&gt;0,IF(COUNTIF('CATEGORY ID'!$K$1:$K$121,+H141&amp;K141) &gt; 0, +VLOOKUP(+H141&amp;K141,'CATEGORY ID'!$K$1:$L$121,2,FALSE),""),"")</f>
        <v>179</v>
      </c>
      <c r="BK141" s="101" t="str">
        <f>IF(C141&gt;0,IF(COUNTIF('CATEGORY ID'!$K$124:$K$165, +VLOOKUP(C141,'STYLE NAMES'!$B:$AE,30,FALSE)) &gt; 0, +VLOOKUP(VLOOKUP(C141,'STYLE NAMES'!$B:$AE,30,FALSE),'CATEGORY ID'!K:M,2,FALSE),""),"")</f>
        <v/>
      </c>
      <c r="BR141" s="101" t="str" cm="1">
        <f t="array" ref="BR141">IF(C141&gt;0,_xlfn.TEXTJOIN(";", TRUE,_xlfn.UNIQUE(_xlfn._xlws.FILTER(BF141:BQ141,(BF141:BQ141&gt;0)),TRUE,FALSE)),"")&amp;";"&amp;BS141</f>
        <v>5;78;80;179;</v>
      </c>
      <c r="BU141" s="106">
        <f>IF(C141&gt;0,+VLOOKUP($C141,'STYLE NAMES'!$B:$AC,26,FALSE),"")</f>
        <v>79.900000000000006</v>
      </c>
      <c r="BV141" s="106">
        <f>IF(C141&gt;0,+VLOOKUP($C141,'STYLE NAMES'!$B:$AC,27,FALSE),"")</f>
        <v>4390</v>
      </c>
      <c r="BW141" s="106">
        <f>IF(C141&gt;0,+VLOOKUP($C141,'STYLE NAMES'!$B:$AC,28,FALSE),"")</f>
        <v>91.885000000000005</v>
      </c>
      <c r="BY141"/>
      <c r="BZ141" s="101">
        <v>99</v>
      </c>
      <c r="CA141" s="137">
        <f t="shared" si="11"/>
        <v>1</v>
      </c>
      <c r="CB141" s="137">
        <f>+VLOOKUP(C141,'[2]STYLES &amp; MODELS MATRIX'!$A:$G,7,FALSE)</f>
        <v>0</v>
      </c>
      <c r="CC141" s="137">
        <f>+VLOOKUP(C141,'[1]STYLES &amp; SIZE CHARTS'!$A:$H,8,FALSE)</f>
        <v>0</v>
      </c>
      <c r="CD141" s="137"/>
      <c r="CE141" s="205"/>
      <c r="CF141" s="141"/>
    </row>
    <row r="142" spans="1:84" s="101" customFormat="1" ht="12" customHeight="1" x14ac:dyDescent="0.2">
      <c r="A142" s="102">
        <f t="shared" si="9"/>
        <v>8683711001997</v>
      </c>
      <c r="B142" s="101" t="s">
        <v>809</v>
      </c>
      <c r="C142" s="101" t="s">
        <v>547</v>
      </c>
      <c r="D142" s="101" t="s">
        <v>1968</v>
      </c>
      <c r="E142" s="203" t="s">
        <v>2305</v>
      </c>
      <c r="F142" s="101" t="s">
        <v>808</v>
      </c>
      <c r="G142" s="101" t="str">
        <f>IF(C142&gt;0,+VLOOKUP($C142,'STYLE NAMES'!$B:$AC,4,FALSE),"")</f>
        <v>HORSE</v>
      </c>
      <c r="H142" s="101" t="str">
        <f>IF(C142&gt;0,+VLOOKUP($C142,'STYLE NAMES'!$B:$AC,5,FALSE),"")</f>
        <v>PONY</v>
      </c>
      <c r="I142" s="101" t="str">
        <f>IF(C142&gt;0,+VLOOKUP($C142,'STYLE NAMES'!$B:$AC,6,FALSE),"")</f>
        <v>SADDLE PADS</v>
      </c>
      <c r="J142" s="101" t="str">
        <f>IF(C142&gt;0,+VLOOKUP($C142,'STYLE NAMES'!$B:$AC,7,FALSE),"")</f>
        <v>PONY</v>
      </c>
      <c r="K142" s="101" t="str">
        <f>IF(C142&gt;0,+VLOOKUP($C142,'STYLE NAMES'!$B:$AC,8,FALSE),"")</f>
        <v>SADDLE PAD HONEYCOMB</v>
      </c>
      <c r="L142" s="101" t="str">
        <f>IF(E142&gt;0,+VLOOKUP($E142,'CODE GENERATOR'!$D:$T,3,FALSE),"")</f>
        <v>A</v>
      </c>
      <c r="M142" s="101" t="str">
        <f>IF(E142&gt;0,+VLOOKUP($E142,'CODE GENERATOR'!$D:$T,4,FALSE),"")</f>
        <v>SATIN</v>
      </c>
      <c r="N142" s="101" t="str">
        <f>IF(E142&gt;0,+VLOOKUP($E142,'CODE GENERATOR'!$D:$T,6,FALSE),"")</f>
        <v>ORANGE</v>
      </c>
      <c r="O142" s="101" t="str">
        <f>IF(E142&gt;0,+VLOOKUP($E142,'CODE GENERATOR'!$D:$T,7,FALSE),"")</f>
        <v>ORANGE</v>
      </c>
      <c r="P142" s="101" t="str">
        <f t="shared" si="10"/>
        <v>ORANGE</v>
      </c>
      <c r="Q142" s="104" t="str">
        <f>IF(E142&gt;0,+VLOOKUP($E142,'CODE GENERATOR'!$D:$T,11,FALSE),"")</f>
        <v>H.PADPN_SPH0013</v>
      </c>
      <c r="R142" s="104" t="str">
        <f>IF(E142&gt;0,+VLOOKUP($E142,'CODE GENERATOR'!$D:$T,12,FALSE),"")</f>
        <v>STN0008ORGORG</v>
      </c>
      <c r="S142" s="104" t="str">
        <f>IF(E142&gt;0,+VLOOKUP($E142,'CODE GENERATOR'!$D:$T,13,FALSE),"")</f>
        <v>H.PADPN_SPH0013_STN0008ORGORG</v>
      </c>
      <c r="T142" s="104" t="str">
        <f t="shared" si="8"/>
        <v>H.PADPN_SPH0013_STN0008ORGORG_PONY</v>
      </c>
      <c r="U142" s="105">
        <v>8683711001997</v>
      </c>
      <c r="V142" s="107" t="str" cm="1">
        <f t="array" ref="V142">_xlfn.TEXTJOIN(";", TRUE, _xlfn.UNIQUE(_xlfn._xlws.FILTER(P$3:P$10029, C$3:C$10029=C142)))</f>
        <v>FUCHSIA/BLACK;ELECTRIC BLUE;ORANGE;NAVY/GOLD;BLACK/GOLD;RED/BLACK</v>
      </c>
      <c r="W142" s="107" t="str" cm="1">
        <f t="array" ref="W142">_xlfn.TEXTJOIN(";", TRUE, _xlfn.UNIQUE(_xlfn._xlws.FILTER(F$3:F$10029, C$3:C$10029=C142)))</f>
        <v>PONY</v>
      </c>
      <c r="X142" s="101" t="str">
        <f>IF(E142&gt;0,+VLOOKUP($E142,'CODE GENERATOR'!$D:$AC,19,FALSE),0)</f>
        <v>2402_S01_32640</v>
      </c>
      <c r="Y142" s="101" t="str">
        <f>IF(E142&gt;0,+VLOOKUP($E142,'CODE GENERATOR'!$D:$AC,20,FALSE),0)</f>
        <v>2402_S01_32641</v>
      </c>
      <c r="Z142" s="101" t="str">
        <f>IF(E142&gt;0,+VLOOKUP($E142,'CODE GENERATOR'!$D:$AC,21,FALSE),0)</f>
        <v>2402_S01_32644</v>
      </c>
      <c r="AA142" s="101" t="str">
        <f>IF(E142&gt;0,+VLOOKUP($E142,'CODE GENERATOR'!$D:$AC,22,FALSE),0)</f>
        <v>2402_S01_32638</v>
      </c>
      <c r="AB142" s="101" t="str">
        <f>IF(E142&gt;0,+VLOOKUP($E142,'CODE GENERATOR'!$D:$AC,23,FALSE),0)</f>
        <v/>
      </c>
      <c r="AC142" s="101" t="str">
        <f>IF(E142&gt;0,+VLOOKUP($E142,'CODE GENERATOR'!$D:$AC,24,FALSE),0)</f>
        <v/>
      </c>
      <c r="AD142" s="101" t="str">
        <f>IF(E142&gt;0,+VLOOKUP($E142,'CODE GENERATOR'!$D:$AC,25,FALSE),0)</f>
        <v/>
      </c>
      <c r="AE142" s="101" t="str">
        <f>IF(E142&gt;0,+VLOOKUP($E142,'CODE GENERATOR'!$D:$AC,26,FALSE),0)</f>
        <v/>
      </c>
      <c r="AF142" s="149" t="str">
        <f>IF($C142&gt;0,$C142&amp;" "&amp;$P142&amp;" "&amp;+VLOOKUP($C142,'STYLE NAMES'!$B:$AC,10,FALSE),"""")</f>
        <v>PARIS-P ORANGE PONY - HONEYCOMB SADDLEPAD</v>
      </c>
      <c r="AG142" s="101" t="str">
        <f>"Enjoy our "&amp;(AF142)&amp;"; "&amp;IF(C142&gt;0,+VLOOKUP($C142,'STYLE NAMES'!$B:$AC,11,FALSE),"")</f>
        <v>Enjoy our PARIS-P ORANGE PONY - HONEYCOMB SADDLEPAD; Honeycomb design Pony saddle pad
Bold design followed by superb technical performance
Our saddlepads are engineered to offer a remarkable esthetic look while providing an orthopedic and functional performance</v>
      </c>
      <c r="AH142" s="101" t="str">
        <f>IF(C142&gt;0,+VLOOKUP($C142,'STYLE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42" s="101" t="str">
        <f>IF(C142&gt;0,+VLOOKUP($C142,'STYLE NAMES'!$B:$AC,13,FALSE),"")</f>
        <v>Machine Wash at 30°C
Mild process
Do not bleach
Do NOT Tumble Dry</v>
      </c>
      <c r="AJ142" s="149" t="str">
        <f>IF($C142&gt;0,$C142&amp;" "&amp;$P142&amp;" "&amp;+VLOOKUP($C142,'STYLE NAMES'!$B:$AC,14,FALSE),"""")</f>
        <v>PARIS-P ORANGE PETEK DESEN PONY EYER ALTI</v>
      </c>
      <c r="AK142" s="149" t="str">
        <f>"Cavalier SanMarco tarafından tasarlanan "&amp;(AJ142)&amp;"; "&amp;IF(C142&gt;0,+VLOOKUP($C142,'STYLE NAMES'!$B:$AC,15,FALSE),"")</f>
        <v>Cavalier SanMarco tarafından tasarlanan PARIS-P ORANGE PETEK DESEN PONY EYER ALTI; Petek desenli Pony eyeraltı (keçe)
Cesur tasarımla birlikte gelen mükemmel teknik performans
Eyeraltlarımız ortopedik ve fonksiyonel bir performans sağlarken olağanüstü bir estetik görünüm sunacak şekilde tasarlandı</v>
      </c>
      <c r="AL142" s="149" t="str">
        <f>IF(C142&gt;0,+VLOOKUP($C142,'STYLE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42" s="149" t="str">
        <f>IF(C142&gt;0,+VLOOKUP($C142,'STYLE NAMES'!$B:$AC,17,FALSE),"")</f>
        <v>Makinede 30°C' de Yıkayın
Hassas Yıkama
Çamaşır suyu kullanmayın
Kurutma Makinesinde Kurutmayın</v>
      </c>
      <c r="AN142" s="149" t="str">
        <f>IF($C142&gt;0,$C142&amp;" "&amp;$P142&amp;" "&amp;+VLOOKUP($C142,'STYLE NAMES'!$B:$AC,18,FALSE),"""")</f>
        <v>PARIS-P ORANGE SOTTOSELLA DISEGNO NIDO D'APE X PONY</v>
      </c>
      <c r="AO142" s="101" t="str">
        <f>"Disegnato da Cavalier SanMarco "&amp;(AN142)&amp;"; "&amp;IF(C142&gt;0,+VLOOKUP($C142,'STYLE NAMES'!$B:$AC,19,FALSE),"")</f>
        <v>Disegnato da Cavalier SanMarco PARIS-P ORANGE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v>
      </c>
      <c r="AP142" s="101" t="str">
        <f>IF(C142&gt;0,+VLOOKUP($C142,'STYLE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42" s="101" t="str">
        <f>IF(C142&gt;0,+VLOOKUP($C142,'STYLE NAMES'!$B:$AC,21,FALSE),"")</f>
        <v>Lavare in lavatrice a 30°C Ciclo delicato 
Non candeggiare 
Non asciugare in asciugatrice</v>
      </c>
      <c r="AR142" s="101">
        <f>IF(D142&gt;0,+VLOOKUP($C142,'STYLE NAMES'!$B:$AC,22,FALSE),"")</f>
        <v>0</v>
      </c>
      <c r="AS142" s="101">
        <f>IF(E142&gt;0,+VLOOKUP($C142,'STYLE NAMES'!$B:$AC,23,FALSE),"")</f>
        <v>0</v>
      </c>
      <c r="AT142" s="101">
        <f>IF(F142&gt;0,+VLOOKUP($C142,'STYLE NAMES'!$B:$AC,24,FALSE),"")</f>
        <v>0</v>
      </c>
      <c r="AU142" s="101">
        <f>IF(G142&gt;0,+VLOOKUP($C142,'STYLE NAMES'!$B:$AC,25,FALSE),"")</f>
        <v>0</v>
      </c>
      <c r="AV142" s="101">
        <f>+VLOOKUP($S142,'CODE GENERATOR'!$P:$AM,15,FALSE)</f>
        <v>0</v>
      </c>
      <c r="AW142" s="101">
        <f>+VLOOKUP($S142,'CODE GENERATOR'!$P:$AM,16,FALSE)</f>
        <v>0</v>
      </c>
      <c r="AX142" s="101">
        <f>+VLOOKUP($S142,'CODE GENERATOR'!$P:$AM,17,FALSE)</f>
        <v>0</v>
      </c>
      <c r="AY142" s="101">
        <f>+VLOOKUP($S142,'CODE GENERATOR'!$P:$AM,18,FALSE)</f>
        <v>0</v>
      </c>
      <c r="AZ142" s="101">
        <f>+VLOOKUP($S142,'CODE GENERATOR'!$P:$AM,19,FALSE)</f>
        <v>0</v>
      </c>
      <c r="BA142" s="101">
        <f>+VLOOKUP($S142,'CODE GENERATOR'!$P:$AM,20,FALSE)</f>
        <v>0</v>
      </c>
      <c r="BB142" s="101">
        <f>+VLOOKUP($S142,'CODE GENERATOR'!$P:$AM,21,FALSE)</f>
        <v>0</v>
      </c>
      <c r="BC142" s="101">
        <f>+VLOOKUP($S142,'CODE GENERATOR'!$P:$AM,22,FALSE)</f>
        <v>0</v>
      </c>
      <c r="BD142" s="101">
        <f>+VLOOKUP($S142,'CODE GENERATOR'!$P:$AM,23,FALSE)</f>
        <v>0</v>
      </c>
      <c r="BE142" s="101">
        <f>+VLOOKUP($S142,'CODE GENERATOR'!$P:$AM,24,FALSE)</f>
        <v>0</v>
      </c>
      <c r="BF142" s="101">
        <f>IF(C142&gt;0,+VLOOKUP(G142,'CATEGORY ID'!$A$1:$L$118,3,FALSE),"")</f>
        <v>5</v>
      </c>
      <c r="BG142" s="101">
        <f>IF(C142&gt;0,+VLOOKUP(H142,'CATEGORY ID'!$D$1:$L$118,3,FALSE),"")</f>
        <v>78</v>
      </c>
      <c r="BH142" s="101">
        <f>IF(C142&gt;0,+VLOOKUP((+H142&amp;I142),'CATEGORY ID'!$H$1:$I$121,2,FALSE),"")</f>
        <v>80</v>
      </c>
      <c r="BJ142" s="101">
        <f>IF(C142&gt;0,IF(COUNTIF('CATEGORY ID'!$K$1:$K$121,+H142&amp;K142) &gt; 0, +VLOOKUP(+H142&amp;K142,'CATEGORY ID'!$K$1:$L$121,2,FALSE),""),"")</f>
        <v>179</v>
      </c>
      <c r="BK142" s="101" t="str">
        <f>IF(C142&gt;0,IF(COUNTIF('CATEGORY ID'!$K$124:$K$165, +VLOOKUP(C142,'STYLE NAMES'!$B:$AE,30,FALSE)) &gt; 0, +VLOOKUP(VLOOKUP(C142,'STYLE NAMES'!$B:$AE,30,FALSE),'CATEGORY ID'!K:M,2,FALSE),""),"")</f>
        <v/>
      </c>
      <c r="BR142" s="101" t="str" cm="1">
        <f t="array" ref="BR142">IF(C142&gt;0,_xlfn.TEXTJOIN(";", TRUE,_xlfn.UNIQUE(_xlfn._xlws.FILTER(BF142:BQ142,(BF142:BQ142&gt;0)),TRUE,FALSE)),"")&amp;";"&amp;BS142</f>
        <v>5;78;80;179;</v>
      </c>
      <c r="BU142" s="106">
        <f>IF(C142&gt;0,+VLOOKUP($C142,'STYLE NAMES'!$B:$AC,26,FALSE),"")</f>
        <v>79.900000000000006</v>
      </c>
      <c r="BV142" s="106">
        <f>IF(C142&gt;0,+VLOOKUP($C142,'STYLE NAMES'!$B:$AC,27,FALSE),"")</f>
        <v>4390</v>
      </c>
      <c r="BW142" s="106">
        <f>IF(C142&gt;0,+VLOOKUP($C142,'STYLE NAMES'!$B:$AC,28,FALSE),"")</f>
        <v>91.885000000000005</v>
      </c>
      <c r="BY142"/>
      <c r="BZ142" s="101">
        <v>99</v>
      </c>
      <c r="CA142" s="137">
        <f t="shared" si="11"/>
        <v>1</v>
      </c>
      <c r="CB142" s="137">
        <f>+VLOOKUP(C142,'[2]STYLES &amp; MODELS MATRIX'!$A:$G,7,FALSE)</f>
        <v>0</v>
      </c>
      <c r="CC142" s="137">
        <f>+VLOOKUP(C142,'[1]STYLES &amp; SIZE CHARTS'!$A:$H,8,FALSE)</f>
        <v>0</v>
      </c>
      <c r="CD142" s="137"/>
      <c r="CE142" s="205"/>
      <c r="CF142" s="141"/>
    </row>
    <row r="143" spans="1:84" s="101" customFormat="1" ht="12" customHeight="1" x14ac:dyDescent="0.2">
      <c r="A143" s="102">
        <f t="shared" si="9"/>
        <v>8683711002000</v>
      </c>
      <c r="B143" s="101" t="s">
        <v>809</v>
      </c>
      <c r="C143" s="101" t="s">
        <v>547</v>
      </c>
      <c r="D143" s="101" t="s">
        <v>1968</v>
      </c>
      <c r="E143" s="203" t="s">
        <v>2306</v>
      </c>
      <c r="F143" s="101" t="s">
        <v>808</v>
      </c>
      <c r="G143" s="101" t="str">
        <f>IF(C143&gt;0,+VLOOKUP($C143,'STYLE NAMES'!$B:$AC,4,FALSE),"")</f>
        <v>HORSE</v>
      </c>
      <c r="H143" s="101" t="str">
        <f>IF(C143&gt;0,+VLOOKUP($C143,'STYLE NAMES'!$B:$AC,5,FALSE),"")</f>
        <v>PONY</v>
      </c>
      <c r="I143" s="101" t="str">
        <f>IF(C143&gt;0,+VLOOKUP($C143,'STYLE NAMES'!$B:$AC,6,FALSE),"")</f>
        <v>SADDLE PADS</v>
      </c>
      <c r="J143" s="101" t="str">
        <f>IF(C143&gt;0,+VLOOKUP($C143,'STYLE NAMES'!$B:$AC,7,FALSE),"")</f>
        <v>PONY</v>
      </c>
      <c r="K143" s="101" t="str">
        <f>IF(C143&gt;0,+VLOOKUP($C143,'STYLE NAMES'!$B:$AC,8,FALSE),"")</f>
        <v>SADDLE PAD HONEYCOMB</v>
      </c>
      <c r="L143" s="101" t="str">
        <f>IF(E143&gt;0,+VLOOKUP($E143,'CODE GENERATOR'!$D:$T,3,FALSE),"")</f>
        <v>A</v>
      </c>
      <c r="M143" s="101" t="str">
        <f>IF(E143&gt;0,+VLOOKUP($E143,'CODE GENERATOR'!$D:$T,4,FALSE),"")</f>
        <v>SATIN</v>
      </c>
      <c r="N143" s="101" t="str">
        <f>IF(E143&gt;0,+VLOOKUP($E143,'CODE GENERATOR'!$D:$T,6,FALSE),"")</f>
        <v>NAVY</v>
      </c>
      <c r="O143" s="101" t="str">
        <f>IF(E143&gt;0,+VLOOKUP($E143,'CODE GENERATOR'!$D:$T,7,FALSE),"")</f>
        <v>GOLD</v>
      </c>
      <c r="P143" s="101" t="str">
        <f t="shared" si="10"/>
        <v>NAVY/GOLD</v>
      </c>
      <c r="Q143" s="104" t="str">
        <f>IF(E143&gt;0,+VLOOKUP($E143,'CODE GENERATOR'!$D:$T,11,FALSE),"")</f>
        <v>H.PADPN_SPH0013</v>
      </c>
      <c r="R143" s="104" t="str">
        <f>IF(E143&gt;0,+VLOOKUP($E143,'CODE GENERATOR'!$D:$T,12,FALSE),"")</f>
        <v>STN0008NAVGLD</v>
      </c>
      <c r="S143" s="104" t="str">
        <f>IF(E143&gt;0,+VLOOKUP($E143,'CODE GENERATOR'!$D:$T,13,FALSE),"")</f>
        <v>H.PADPN_SPH0013_STN0008NAVGLD</v>
      </c>
      <c r="T143" s="104" t="str">
        <f t="shared" si="8"/>
        <v>H.PADPN_SPH0013_STN0008NAVGLD_PONY</v>
      </c>
      <c r="U143" s="105">
        <v>8683711002000</v>
      </c>
      <c r="V143" s="107" t="str" cm="1">
        <f t="array" ref="V143">_xlfn.TEXTJOIN(";", TRUE, _xlfn.UNIQUE(_xlfn._xlws.FILTER(P$3:P$10029, C$3:C$10029=C143)))</f>
        <v>FUCHSIA/BLACK;ELECTRIC BLUE;ORANGE;NAVY/GOLD;BLACK/GOLD;RED/BLACK</v>
      </c>
      <c r="W143" s="107" t="str" cm="1">
        <f t="array" ref="W143">_xlfn.TEXTJOIN(";", TRUE, _xlfn.UNIQUE(_xlfn._xlws.FILTER(F$3:F$10029, C$3:C$10029=C143)))</f>
        <v>PONY</v>
      </c>
      <c r="X143" s="101" t="str">
        <f>IF(E143&gt;0,+VLOOKUP($E143,'CODE GENERATOR'!$D:$AC,19,FALSE),0)</f>
        <v>2402_S01_32656</v>
      </c>
      <c r="Y143" s="101" t="str">
        <f>IF(E143&gt;0,+VLOOKUP($E143,'CODE GENERATOR'!$D:$AC,20,FALSE),0)</f>
        <v>2402_S01_32652</v>
      </c>
      <c r="Z143" s="101" t="str">
        <f>IF(E143&gt;0,+VLOOKUP($E143,'CODE GENERATOR'!$D:$AC,21,FALSE),0)</f>
        <v>2402_S01_32658</v>
      </c>
      <c r="AA143" s="101" t="str">
        <f>IF(E143&gt;0,+VLOOKUP($E143,'CODE GENERATOR'!$D:$AC,22,FALSE),0)</f>
        <v/>
      </c>
      <c r="AB143" s="101" t="str">
        <f>IF(E143&gt;0,+VLOOKUP($E143,'CODE GENERATOR'!$D:$AC,23,FALSE),0)</f>
        <v/>
      </c>
      <c r="AC143" s="101" t="str">
        <f>IF(E143&gt;0,+VLOOKUP($E143,'CODE GENERATOR'!$D:$AC,24,FALSE),0)</f>
        <v/>
      </c>
      <c r="AD143" s="101" t="str">
        <f>IF(E143&gt;0,+VLOOKUP($E143,'CODE GENERATOR'!$D:$AC,25,FALSE),0)</f>
        <v/>
      </c>
      <c r="AE143" s="101" t="str">
        <f>IF(E143&gt;0,+VLOOKUP($E143,'CODE GENERATOR'!$D:$AC,26,FALSE),0)</f>
        <v/>
      </c>
      <c r="AF143" s="149" t="str">
        <f>IF($C143&gt;0,$C143&amp;" "&amp;$P143&amp;" "&amp;+VLOOKUP($C143,'STYLE NAMES'!$B:$AC,10,FALSE),"""")</f>
        <v>PARIS-P NAVY/GOLD PONY - HONEYCOMB SADDLEPAD</v>
      </c>
      <c r="AG143" s="101" t="str">
        <f>"Enjoy our "&amp;(AF143)&amp;"; "&amp;IF(C143&gt;0,+VLOOKUP($C143,'STYLE NAMES'!$B:$AC,11,FALSE),"")</f>
        <v>Enjoy our PARIS-P NAVY/GOLD PONY - HONEYCOMB SADDLEPAD; Honeycomb design Pony saddle pad
Bold design followed by superb technical performance
Our saddlepads are engineered to offer a remarkable esthetic look while providing an orthopedic and functional performance</v>
      </c>
      <c r="AH143" s="101" t="str">
        <f>IF(C143&gt;0,+VLOOKUP($C143,'STYLE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43" s="101" t="str">
        <f>IF(C143&gt;0,+VLOOKUP($C143,'STYLE NAMES'!$B:$AC,13,FALSE),"")</f>
        <v>Machine Wash at 30°C
Mild process
Do not bleach
Do NOT Tumble Dry</v>
      </c>
      <c r="AJ143" s="149" t="str">
        <f>IF($C143&gt;0,$C143&amp;" "&amp;$P143&amp;" "&amp;+VLOOKUP($C143,'STYLE NAMES'!$B:$AC,14,FALSE),"""")</f>
        <v>PARIS-P NAVY/GOLD PETEK DESEN PONY EYER ALTI</v>
      </c>
      <c r="AK143" s="149" t="str">
        <f>"Cavalier SanMarco tarafından tasarlanan "&amp;(AJ143)&amp;"; "&amp;IF(C143&gt;0,+VLOOKUP($C143,'STYLE NAMES'!$B:$AC,15,FALSE),"")</f>
        <v>Cavalier SanMarco tarafından tasarlanan PARIS-P NAVY/GOLD PETEK DESEN PONY EYER ALTI; Petek desenli Pony eyeraltı (keçe)
Cesur tasarımla birlikte gelen mükemmel teknik performans
Eyeraltlarımız ortopedik ve fonksiyonel bir performans sağlarken olağanüstü bir estetik görünüm sunacak şekilde tasarlandı</v>
      </c>
      <c r="AL143" s="149" t="str">
        <f>IF(C143&gt;0,+VLOOKUP($C143,'STYLE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43" s="149" t="str">
        <f>IF(C143&gt;0,+VLOOKUP($C143,'STYLE NAMES'!$B:$AC,17,FALSE),"")</f>
        <v>Makinede 30°C' de Yıkayın
Hassas Yıkama
Çamaşır suyu kullanmayın
Kurutma Makinesinde Kurutmayın</v>
      </c>
      <c r="AN143" s="149" t="str">
        <f>IF($C143&gt;0,$C143&amp;" "&amp;$P143&amp;" "&amp;+VLOOKUP($C143,'STYLE NAMES'!$B:$AC,18,FALSE),"""")</f>
        <v>PARIS-P NAVY/GOLD SOTTOSELLA DISEGNO NIDO D'APE X PONY</v>
      </c>
      <c r="AO143" s="101" t="str">
        <f>"Disegnato da Cavalier SanMarco "&amp;(AN143)&amp;"; "&amp;IF(C143&gt;0,+VLOOKUP($C143,'STYLE NAMES'!$B:$AC,19,FALSE),"")</f>
        <v>Disegnato da Cavalier SanMarco PARIS-P NAVY/GOLD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v>
      </c>
      <c r="AP143" s="101" t="str">
        <f>IF(C143&gt;0,+VLOOKUP($C143,'STYLE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43" s="101" t="str">
        <f>IF(C143&gt;0,+VLOOKUP($C143,'STYLE NAMES'!$B:$AC,21,FALSE),"")</f>
        <v>Lavare in lavatrice a 30°C Ciclo delicato 
Non candeggiare 
Non asciugare in asciugatrice</v>
      </c>
      <c r="AR143" s="101">
        <f>IF(D143&gt;0,+VLOOKUP($C143,'STYLE NAMES'!$B:$AC,22,FALSE),"")</f>
        <v>0</v>
      </c>
      <c r="AS143" s="101">
        <f>IF(E143&gt;0,+VLOOKUP($C143,'STYLE NAMES'!$B:$AC,23,FALSE),"")</f>
        <v>0</v>
      </c>
      <c r="AT143" s="101">
        <f>IF(F143&gt;0,+VLOOKUP($C143,'STYLE NAMES'!$B:$AC,24,FALSE),"")</f>
        <v>0</v>
      </c>
      <c r="AU143" s="101">
        <f>IF(G143&gt;0,+VLOOKUP($C143,'STYLE NAMES'!$B:$AC,25,FALSE),"")</f>
        <v>0</v>
      </c>
      <c r="AV143" s="101">
        <f>+VLOOKUP($S143,'CODE GENERATOR'!$P:$AM,15,FALSE)</f>
        <v>0</v>
      </c>
      <c r="AW143" s="101">
        <f>+VLOOKUP($S143,'CODE GENERATOR'!$P:$AM,16,FALSE)</f>
        <v>0</v>
      </c>
      <c r="AX143" s="101">
        <f>+VLOOKUP($S143,'CODE GENERATOR'!$P:$AM,17,FALSE)</f>
        <v>0</v>
      </c>
      <c r="AY143" s="101">
        <f>+VLOOKUP($S143,'CODE GENERATOR'!$P:$AM,18,FALSE)</f>
        <v>0</v>
      </c>
      <c r="AZ143" s="101">
        <f>+VLOOKUP($S143,'CODE GENERATOR'!$P:$AM,19,FALSE)</f>
        <v>0</v>
      </c>
      <c r="BA143" s="101">
        <f>+VLOOKUP($S143,'CODE GENERATOR'!$P:$AM,20,FALSE)</f>
        <v>0</v>
      </c>
      <c r="BB143" s="101">
        <f>+VLOOKUP($S143,'CODE GENERATOR'!$P:$AM,21,FALSE)</f>
        <v>0</v>
      </c>
      <c r="BC143" s="101">
        <f>+VLOOKUP($S143,'CODE GENERATOR'!$P:$AM,22,FALSE)</f>
        <v>0</v>
      </c>
      <c r="BD143" s="101">
        <f>+VLOOKUP($S143,'CODE GENERATOR'!$P:$AM,23,FALSE)</f>
        <v>0</v>
      </c>
      <c r="BE143" s="101">
        <f>+VLOOKUP($S143,'CODE GENERATOR'!$P:$AM,24,FALSE)</f>
        <v>0</v>
      </c>
      <c r="BF143" s="101">
        <f>IF(C143&gt;0,+VLOOKUP(G143,'CATEGORY ID'!$A$1:$L$118,3,FALSE),"")</f>
        <v>5</v>
      </c>
      <c r="BG143" s="101">
        <f>IF(C143&gt;0,+VLOOKUP(H143,'CATEGORY ID'!$D$1:$L$118,3,FALSE),"")</f>
        <v>78</v>
      </c>
      <c r="BH143" s="101">
        <f>IF(C143&gt;0,+VLOOKUP((+H143&amp;I143),'CATEGORY ID'!$H$1:$I$121,2,FALSE),"")</f>
        <v>80</v>
      </c>
      <c r="BJ143" s="101">
        <f>IF(C143&gt;0,IF(COUNTIF('CATEGORY ID'!$K$1:$K$121,+H143&amp;K143) &gt; 0, +VLOOKUP(+H143&amp;K143,'CATEGORY ID'!$K$1:$L$121,2,FALSE),""),"")</f>
        <v>179</v>
      </c>
      <c r="BK143" s="101" t="str">
        <f>IF(C143&gt;0,IF(COUNTIF('CATEGORY ID'!$K$124:$K$165, +VLOOKUP(C143,'STYLE NAMES'!$B:$AE,30,FALSE)) &gt; 0, +VLOOKUP(VLOOKUP(C143,'STYLE NAMES'!$B:$AE,30,FALSE),'CATEGORY ID'!K:M,2,FALSE),""),"")</f>
        <v/>
      </c>
      <c r="BR143" s="101" t="str" cm="1">
        <f t="array" ref="BR143">IF(C143&gt;0,_xlfn.TEXTJOIN(";", TRUE,_xlfn.UNIQUE(_xlfn._xlws.FILTER(BF143:BQ143,(BF143:BQ143&gt;0)),TRUE,FALSE)),"")&amp;";"&amp;BS143</f>
        <v>5;78;80;179;</v>
      </c>
      <c r="BU143" s="106">
        <f>IF(C143&gt;0,+VLOOKUP($C143,'STYLE NAMES'!$B:$AC,26,FALSE),"")</f>
        <v>79.900000000000006</v>
      </c>
      <c r="BV143" s="106">
        <f>IF(C143&gt;0,+VLOOKUP($C143,'STYLE NAMES'!$B:$AC,27,FALSE),"")</f>
        <v>4390</v>
      </c>
      <c r="BW143" s="106">
        <f>IF(C143&gt;0,+VLOOKUP($C143,'STYLE NAMES'!$B:$AC,28,FALSE),"")</f>
        <v>91.885000000000005</v>
      </c>
      <c r="BY143"/>
      <c r="BZ143" s="101">
        <v>99</v>
      </c>
      <c r="CA143" s="137">
        <f t="shared" si="11"/>
        <v>1</v>
      </c>
      <c r="CB143" s="137">
        <f>+VLOOKUP(C143,'[2]STYLES &amp; MODELS MATRIX'!$A:$G,7,FALSE)</f>
        <v>0</v>
      </c>
      <c r="CC143" s="137">
        <f>+VLOOKUP(C143,'[1]STYLES &amp; SIZE CHARTS'!$A:$H,8,FALSE)</f>
        <v>0</v>
      </c>
      <c r="CD143" s="137"/>
      <c r="CE143" s="205"/>
      <c r="CF143" s="141"/>
    </row>
    <row r="144" spans="1:84" s="101" customFormat="1" ht="12" customHeight="1" x14ac:dyDescent="0.2">
      <c r="A144" s="102">
        <f t="shared" si="9"/>
        <v>8683711002017</v>
      </c>
      <c r="B144" s="101" t="s">
        <v>809</v>
      </c>
      <c r="C144" s="101" t="s">
        <v>547</v>
      </c>
      <c r="D144" s="101" t="s">
        <v>1968</v>
      </c>
      <c r="E144" s="203" t="s">
        <v>2307</v>
      </c>
      <c r="F144" s="101" t="s">
        <v>808</v>
      </c>
      <c r="G144" s="101" t="str">
        <f>IF(C144&gt;0,+VLOOKUP($C144,'STYLE NAMES'!$B:$AC,4,FALSE),"")</f>
        <v>HORSE</v>
      </c>
      <c r="H144" s="101" t="str">
        <f>IF(C144&gt;0,+VLOOKUP($C144,'STYLE NAMES'!$B:$AC,5,FALSE),"")</f>
        <v>PONY</v>
      </c>
      <c r="I144" s="101" t="str">
        <f>IF(C144&gt;0,+VLOOKUP($C144,'STYLE NAMES'!$B:$AC,6,FALSE),"")</f>
        <v>SADDLE PADS</v>
      </c>
      <c r="J144" s="101" t="str">
        <f>IF(C144&gt;0,+VLOOKUP($C144,'STYLE NAMES'!$B:$AC,7,FALSE),"")</f>
        <v>PONY</v>
      </c>
      <c r="K144" s="101" t="str">
        <f>IF(C144&gt;0,+VLOOKUP($C144,'STYLE NAMES'!$B:$AC,8,FALSE),"")</f>
        <v>SADDLE PAD HONEYCOMB</v>
      </c>
      <c r="L144" s="101" t="str">
        <f>IF(E144&gt;0,+VLOOKUP($E144,'CODE GENERATOR'!$D:$T,3,FALSE),"")</f>
        <v>A</v>
      </c>
      <c r="M144" s="101" t="str">
        <f>IF(E144&gt;0,+VLOOKUP($E144,'CODE GENERATOR'!$D:$T,4,FALSE),"")</f>
        <v>SATIN</v>
      </c>
      <c r="N144" s="101" t="str">
        <f>IF(E144&gt;0,+VLOOKUP($E144,'CODE GENERATOR'!$D:$T,6,FALSE),"")</f>
        <v>BLACK</v>
      </c>
      <c r="O144" s="101" t="str">
        <f>IF(E144&gt;0,+VLOOKUP($E144,'CODE GENERATOR'!$D:$T,7,FALSE),"")</f>
        <v>GOLD</v>
      </c>
      <c r="P144" s="101" t="str">
        <f t="shared" si="10"/>
        <v>BLACK/GOLD</v>
      </c>
      <c r="Q144" s="104" t="str">
        <f>IF(E144&gt;0,+VLOOKUP($E144,'CODE GENERATOR'!$D:$T,11,FALSE),"")</f>
        <v>H.PADPN_SPH0013</v>
      </c>
      <c r="R144" s="104" t="str">
        <f>IF(E144&gt;0,+VLOOKUP($E144,'CODE GENERATOR'!$D:$T,12,FALSE),"")</f>
        <v>STN0008BLKGLD</v>
      </c>
      <c r="S144" s="104" t="str">
        <f>IF(E144&gt;0,+VLOOKUP($E144,'CODE GENERATOR'!$D:$T,13,FALSE),"")</f>
        <v>H.PADPN_SPH0013_STN0008BLKGLD</v>
      </c>
      <c r="T144" s="104" t="str">
        <f t="shared" si="8"/>
        <v>H.PADPN_SPH0013_STN0008BLKGLD_PONY</v>
      </c>
      <c r="U144" s="105">
        <v>8683711002017</v>
      </c>
      <c r="V144" s="107" t="str" cm="1">
        <f t="array" ref="V144">_xlfn.TEXTJOIN(";", TRUE, _xlfn.UNIQUE(_xlfn._xlws.FILTER(P$3:P$10029, C$3:C$10029=C144)))</f>
        <v>FUCHSIA/BLACK;ELECTRIC BLUE;ORANGE;NAVY/GOLD;BLACK/GOLD;RED/BLACK</v>
      </c>
      <c r="W144" s="107" t="str" cm="1">
        <f t="array" ref="W144">_xlfn.TEXTJOIN(";", TRUE, _xlfn.UNIQUE(_xlfn._xlws.FILTER(F$3:F$10029, C$3:C$10029=C144)))</f>
        <v>PONY</v>
      </c>
      <c r="X144" s="101" t="str">
        <f>IF(E144&gt;0,+VLOOKUP($E144,'CODE GENERATOR'!$D:$AC,19,FALSE),0)</f>
        <v>2402_S01_32667</v>
      </c>
      <c r="Y144" s="101" t="str">
        <f>IF(E144&gt;0,+VLOOKUP($E144,'CODE GENERATOR'!$D:$AC,20,FALSE),0)</f>
        <v>2402_S01_32669</v>
      </c>
      <c r="Z144" s="101" t="str">
        <f>IF(E144&gt;0,+VLOOKUP($E144,'CODE GENERATOR'!$D:$AC,21,FALSE),0)</f>
        <v>2402_S01_32663</v>
      </c>
      <c r="AA144" s="101" t="str">
        <f>IF(E144&gt;0,+VLOOKUP($E144,'CODE GENERATOR'!$D:$AC,22,FALSE),0)</f>
        <v>2402_S01_32671</v>
      </c>
      <c r="AB144" s="101" t="str">
        <f>IF(E144&gt;0,+VLOOKUP($E144,'CODE GENERATOR'!$D:$AC,23,FALSE),0)</f>
        <v/>
      </c>
      <c r="AC144" s="101" t="str">
        <f>IF(E144&gt;0,+VLOOKUP($E144,'CODE GENERATOR'!$D:$AC,24,FALSE),0)</f>
        <v/>
      </c>
      <c r="AD144" s="101" t="str">
        <f>IF(E144&gt;0,+VLOOKUP($E144,'CODE GENERATOR'!$D:$AC,25,FALSE),0)</f>
        <v/>
      </c>
      <c r="AE144" s="101" t="str">
        <f>IF(E144&gt;0,+VLOOKUP($E144,'CODE GENERATOR'!$D:$AC,26,FALSE),0)</f>
        <v/>
      </c>
      <c r="AF144" s="149" t="str">
        <f>IF($C144&gt;0,$C144&amp;" "&amp;$P144&amp;" "&amp;+VLOOKUP($C144,'STYLE NAMES'!$B:$AC,10,FALSE),"""")</f>
        <v>PARIS-P BLACK/GOLD PONY - HONEYCOMB SADDLEPAD</v>
      </c>
      <c r="AG144" s="101" t="str">
        <f>"Enjoy our "&amp;(AF144)&amp;"; "&amp;IF(C144&gt;0,+VLOOKUP($C144,'STYLE NAMES'!$B:$AC,11,FALSE),"")</f>
        <v>Enjoy our PARIS-P BLACK/GOLD PONY - HONEYCOMB SADDLEPAD; Honeycomb design Pony saddle pad
Bold design followed by superb technical performance
Our saddlepads are engineered to offer a remarkable esthetic look while providing an orthopedic and functional performance</v>
      </c>
      <c r="AH144" s="101" t="str">
        <f>IF(C144&gt;0,+VLOOKUP($C144,'STYLE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44" s="101" t="str">
        <f>IF(C144&gt;0,+VLOOKUP($C144,'STYLE NAMES'!$B:$AC,13,FALSE),"")</f>
        <v>Machine Wash at 30°C
Mild process
Do not bleach
Do NOT Tumble Dry</v>
      </c>
      <c r="AJ144" s="149" t="str">
        <f>IF($C144&gt;0,$C144&amp;" "&amp;$P144&amp;" "&amp;+VLOOKUP($C144,'STYLE NAMES'!$B:$AC,14,FALSE),"""")</f>
        <v>PARIS-P BLACK/GOLD PETEK DESEN PONY EYER ALTI</v>
      </c>
      <c r="AK144" s="149" t="str">
        <f>"Cavalier SanMarco tarafından tasarlanan "&amp;(AJ144)&amp;"; "&amp;IF(C144&gt;0,+VLOOKUP($C144,'STYLE NAMES'!$B:$AC,15,FALSE),"")</f>
        <v>Cavalier SanMarco tarafından tasarlanan PARIS-P BLACK/GOLD PETEK DESEN PONY EYER ALTI; Petek desenli Pony eyeraltı (keçe)
Cesur tasarımla birlikte gelen mükemmel teknik performans
Eyeraltlarımız ortopedik ve fonksiyonel bir performans sağlarken olağanüstü bir estetik görünüm sunacak şekilde tasarlandı</v>
      </c>
      <c r="AL144" s="149" t="str">
        <f>IF(C144&gt;0,+VLOOKUP($C144,'STYLE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44" s="149" t="str">
        <f>IF(C144&gt;0,+VLOOKUP($C144,'STYLE NAMES'!$B:$AC,17,FALSE),"")</f>
        <v>Makinede 30°C' de Yıkayın
Hassas Yıkama
Çamaşır suyu kullanmayın
Kurutma Makinesinde Kurutmayın</v>
      </c>
      <c r="AN144" s="149" t="str">
        <f>IF($C144&gt;0,$C144&amp;" "&amp;$P144&amp;" "&amp;+VLOOKUP($C144,'STYLE NAMES'!$B:$AC,18,FALSE),"""")</f>
        <v>PARIS-P BLACK/GOLD SOTTOSELLA DISEGNO NIDO D'APE X PONY</v>
      </c>
      <c r="AO144" s="101" t="str">
        <f>"Disegnato da Cavalier SanMarco "&amp;(AN144)&amp;"; "&amp;IF(C144&gt;0,+VLOOKUP($C144,'STYLE NAMES'!$B:$AC,19,FALSE),"")</f>
        <v>Disegnato da Cavalier SanMarco PARIS-P BLACK/GOLD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v>
      </c>
      <c r="AP144" s="101" t="str">
        <f>IF(C144&gt;0,+VLOOKUP($C144,'STYLE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44" s="101" t="str">
        <f>IF(C144&gt;0,+VLOOKUP($C144,'STYLE NAMES'!$B:$AC,21,FALSE),"")</f>
        <v>Lavare in lavatrice a 30°C Ciclo delicato 
Non candeggiare 
Non asciugare in asciugatrice</v>
      </c>
      <c r="AR144" s="101">
        <f>IF(D144&gt;0,+VLOOKUP($C144,'STYLE NAMES'!$B:$AC,22,FALSE),"")</f>
        <v>0</v>
      </c>
      <c r="AS144" s="101">
        <f>IF(E144&gt;0,+VLOOKUP($C144,'STYLE NAMES'!$B:$AC,23,FALSE),"")</f>
        <v>0</v>
      </c>
      <c r="AT144" s="101">
        <f>IF(F144&gt;0,+VLOOKUP($C144,'STYLE NAMES'!$B:$AC,24,FALSE),"")</f>
        <v>0</v>
      </c>
      <c r="AU144" s="101">
        <f>IF(G144&gt;0,+VLOOKUP($C144,'STYLE NAMES'!$B:$AC,25,FALSE),"")</f>
        <v>0</v>
      </c>
      <c r="AV144" s="101">
        <f>+VLOOKUP($S144,'CODE GENERATOR'!$P:$AM,15,FALSE)</f>
        <v>0</v>
      </c>
      <c r="AW144" s="101">
        <f>+VLOOKUP($S144,'CODE GENERATOR'!$P:$AM,16,FALSE)</f>
        <v>0</v>
      </c>
      <c r="AX144" s="101">
        <f>+VLOOKUP($S144,'CODE GENERATOR'!$P:$AM,17,FALSE)</f>
        <v>0</v>
      </c>
      <c r="AY144" s="101">
        <f>+VLOOKUP($S144,'CODE GENERATOR'!$P:$AM,18,FALSE)</f>
        <v>0</v>
      </c>
      <c r="AZ144" s="101">
        <f>+VLOOKUP($S144,'CODE GENERATOR'!$P:$AM,19,FALSE)</f>
        <v>0</v>
      </c>
      <c r="BA144" s="101">
        <f>+VLOOKUP($S144,'CODE GENERATOR'!$P:$AM,20,FALSE)</f>
        <v>0</v>
      </c>
      <c r="BB144" s="101">
        <f>+VLOOKUP($S144,'CODE GENERATOR'!$P:$AM,21,FALSE)</f>
        <v>0</v>
      </c>
      <c r="BC144" s="101">
        <f>+VLOOKUP($S144,'CODE GENERATOR'!$P:$AM,22,FALSE)</f>
        <v>0</v>
      </c>
      <c r="BD144" s="101">
        <f>+VLOOKUP($S144,'CODE GENERATOR'!$P:$AM,23,FALSE)</f>
        <v>0</v>
      </c>
      <c r="BE144" s="101">
        <f>+VLOOKUP($S144,'CODE GENERATOR'!$P:$AM,24,FALSE)</f>
        <v>0</v>
      </c>
      <c r="BF144" s="101">
        <f>IF(C144&gt;0,+VLOOKUP(G144,'CATEGORY ID'!$A$1:$L$118,3,FALSE),"")</f>
        <v>5</v>
      </c>
      <c r="BG144" s="101">
        <f>IF(C144&gt;0,+VLOOKUP(H144,'CATEGORY ID'!$D$1:$L$118,3,FALSE),"")</f>
        <v>78</v>
      </c>
      <c r="BH144" s="101">
        <f>IF(C144&gt;0,+VLOOKUP((+H144&amp;I144),'CATEGORY ID'!$H$1:$I$121,2,FALSE),"")</f>
        <v>80</v>
      </c>
      <c r="BJ144" s="101">
        <f>IF(C144&gt;0,IF(COUNTIF('CATEGORY ID'!$K$1:$K$121,+H144&amp;K144) &gt; 0, +VLOOKUP(+H144&amp;K144,'CATEGORY ID'!$K$1:$L$121,2,FALSE),""),"")</f>
        <v>179</v>
      </c>
      <c r="BK144" s="101" t="str">
        <f>IF(C144&gt;0,IF(COUNTIF('CATEGORY ID'!$K$124:$K$165, +VLOOKUP(C144,'STYLE NAMES'!$B:$AE,30,FALSE)) &gt; 0, +VLOOKUP(VLOOKUP(C144,'STYLE NAMES'!$B:$AE,30,FALSE),'CATEGORY ID'!K:M,2,FALSE),""),"")</f>
        <v/>
      </c>
      <c r="BR144" s="101" t="str" cm="1">
        <f t="array" ref="BR144">IF(C144&gt;0,_xlfn.TEXTJOIN(";", TRUE,_xlfn.UNIQUE(_xlfn._xlws.FILTER(BF144:BQ144,(BF144:BQ144&gt;0)),TRUE,FALSE)),"")&amp;";"&amp;BS144</f>
        <v>5;78;80;179;</v>
      </c>
      <c r="BU144" s="106">
        <f>IF(C144&gt;0,+VLOOKUP($C144,'STYLE NAMES'!$B:$AC,26,FALSE),"")</f>
        <v>79.900000000000006</v>
      </c>
      <c r="BV144" s="106">
        <f>IF(C144&gt;0,+VLOOKUP($C144,'STYLE NAMES'!$B:$AC,27,FALSE),"")</f>
        <v>4390</v>
      </c>
      <c r="BW144" s="106">
        <f>IF(C144&gt;0,+VLOOKUP($C144,'STYLE NAMES'!$B:$AC,28,FALSE),"")</f>
        <v>91.885000000000005</v>
      </c>
      <c r="BY144"/>
      <c r="BZ144" s="101">
        <v>99</v>
      </c>
      <c r="CA144" s="137">
        <f t="shared" si="11"/>
        <v>1</v>
      </c>
      <c r="CB144" s="137">
        <f>+VLOOKUP(C144,'[2]STYLES &amp; MODELS MATRIX'!$A:$G,7,FALSE)</f>
        <v>0</v>
      </c>
      <c r="CC144" s="137">
        <f>+VLOOKUP(C144,'[1]STYLES &amp; SIZE CHARTS'!$A:$H,8,FALSE)</f>
        <v>0</v>
      </c>
      <c r="CD144" s="137"/>
      <c r="CE144" s="205"/>
      <c r="CF144" s="141"/>
    </row>
    <row r="145" spans="1:84" s="101" customFormat="1" ht="12" customHeight="1" x14ac:dyDescent="0.2">
      <c r="A145" s="102">
        <f t="shared" si="9"/>
        <v>8683711002024</v>
      </c>
      <c r="B145" s="101" t="s">
        <v>809</v>
      </c>
      <c r="C145" s="101" t="s">
        <v>547</v>
      </c>
      <c r="D145" s="101" t="s">
        <v>1968</v>
      </c>
      <c r="E145" s="203" t="s">
        <v>2308</v>
      </c>
      <c r="F145" s="101" t="s">
        <v>808</v>
      </c>
      <c r="G145" s="101" t="str">
        <f>IF(C145&gt;0,+VLOOKUP($C145,'STYLE NAMES'!$B:$AC,4,FALSE),"")</f>
        <v>HORSE</v>
      </c>
      <c r="H145" s="101" t="str">
        <f>IF(C145&gt;0,+VLOOKUP($C145,'STYLE NAMES'!$B:$AC,5,FALSE),"")</f>
        <v>PONY</v>
      </c>
      <c r="I145" s="101" t="str">
        <f>IF(C145&gt;0,+VLOOKUP($C145,'STYLE NAMES'!$B:$AC,6,FALSE),"")</f>
        <v>SADDLE PADS</v>
      </c>
      <c r="J145" s="101" t="str">
        <f>IF(C145&gt;0,+VLOOKUP($C145,'STYLE NAMES'!$B:$AC,7,FALSE),"")</f>
        <v>PONY</v>
      </c>
      <c r="K145" s="101" t="str">
        <f>IF(C145&gt;0,+VLOOKUP($C145,'STYLE NAMES'!$B:$AC,8,FALSE),"")</f>
        <v>SADDLE PAD HONEYCOMB</v>
      </c>
      <c r="L145" s="101" t="str">
        <f>IF(E145&gt;0,+VLOOKUP($E145,'CODE GENERATOR'!$D:$T,3,FALSE),"")</f>
        <v>A</v>
      </c>
      <c r="M145" s="101" t="str">
        <f>IF(E145&gt;0,+VLOOKUP($E145,'CODE GENERATOR'!$D:$T,4,FALSE),"")</f>
        <v>SATIN</v>
      </c>
      <c r="N145" s="101" t="str">
        <f>IF(E145&gt;0,+VLOOKUP($E145,'CODE GENERATOR'!$D:$T,6,FALSE),"")</f>
        <v>RED</v>
      </c>
      <c r="O145" s="101" t="str">
        <f>IF(E145&gt;0,+VLOOKUP($E145,'CODE GENERATOR'!$D:$T,7,FALSE),"")</f>
        <v>BLACK</v>
      </c>
      <c r="P145" s="101" t="str">
        <f t="shared" si="10"/>
        <v>RED/BLACK</v>
      </c>
      <c r="Q145" s="104" t="str">
        <f>IF(E145&gt;0,+VLOOKUP($E145,'CODE GENERATOR'!$D:$T,11,FALSE),"")</f>
        <v>H.PADPN_SPH0013</v>
      </c>
      <c r="R145" s="104" t="str">
        <f>IF(E145&gt;0,+VLOOKUP($E145,'CODE GENERATOR'!$D:$T,12,FALSE),"")</f>
        <v>STN0008REDBLK</v>
      </c>
      <c r="S145" s="104" t="str">
        <f>IF(E145&gt;0,+VLOOKUP($E145,'CODE GENERATOR'!$D:$T,13,FALSE),"")</f>
        <v>H.PADPN_SPH0013_STN0008REDBLK</v>
      </c>
      <c r="T145" s="104" t="str">
        <f t="shared" si="8"/>
        <v>H.PADPN_SPH0013_STN0008REDBLK_PONY</v>
      </c>
      <c r="U145" s="105">
        <v>8683711002024</v>
      </c>
      <c r="V145" s="107" t="str" cm="1">
        <f t="array" ref="V145">_xlfn.TEXTJOIN(";", TRUE, _xlfn.UNIQUE(_xlfn._xlws.FILTER(P$3:P$10029, C$3:C$10029=C145)))</f>
        <v>FUCHSIA/BLACK;ELECTRIC BLUE;ORANGE;NAVY/GOLD;BLACK/GOLD;RED/BLACK</v>
      </c>
      <c r="W145" s="107" t="str" cm="1">
        <f t="array" ref="W145">_xlfn.TEXTJOIN(";", TRUE, _xlfn.UNIQUE(_xlfn._xlws.FILTER(F$3:F$10029, C$3:C$10029=C145)))</f>
        <v>PONY</v>
      </c>
      <c r="X145" s="101" t="str">
        <f>IF(E145&gt;0,+VLOOKUP($E145,'CODE GENERATOR'!$D:$AC,19,FALSE),0)</f>
        <v>2402_S01_32687</v>
      </c>
      <c r="Y145" s="101" t="str">
        <f>IF(E145&gt;0,+VLOOKUP($E145,'CODE GENERATOR'!$D:$AC,20,FALSE),0)</f>
        <v>2402_S01_32689</v>
      </c>
      <c r="Z145" s="101" t="str">
        <f>IF(E145&gt;0,+VLOOKUP($E145,'CODE GENERATOR'!$D:$AC,21,FALSE),0)</f>
        <v>2402_S01_32685</v>
      </c>
      <c r="AA145" s="101" t="str">
        <f>IF(E145&gt;0,+VLOOKUP($E145,'CODE GENERATOR'!$D:$AC,22,FALSE),0)</f>
        <v/>
      </c>
      <c r="AB145" s="101" t="str">
        <f>IF(E145&gt;0,+VLOOKUP($E145,'CODE GENERATOR'!$D:$AC,23,FALSE),0)</f>
        <v/>
      </c>
      <c r="AC145" s="101" t="str">
        <f>IF(E145&gt;0,+VLOOKUP($E145,'CODE GENERATOR'!$D:$AC,24,FALSE),0)</f>
        <v/>
      </c>
      <c r="AD145" s="101" t="str">
        <f>IF(E145&gt;0,+VLOOKUP($E145,'CODE GENERATOR'!$D:$AC,25,FALSE),0)</f>
        <v/>
      </c>
      <c r="AE145" s="101" t="str">
        <f>IF(E145&gt;0,+VLOOKUP($E145,'CODE GENERATOR'!$D:$AC,26,FALSE),0)</f>
        <v/>
      </c>
      <c r="AF145" s="149" t="str">
        <f>IF($C145&gt;0,$C145&amp;" "&amp;$P145&amp;" "&amp;+VLOOKUP($C145,'STYLE NAMES'!$B:$AC,10,FALSE),"""")</f>
        <v>PARIS-P RED/BLACK PONY - HONEYCOMB SADDLEPAD</v>
      </c>
      <c r="AG145" s="101" t="str">
        <f>"Enjoy our "&amp;(AF145)&amp;"; "&amp;IF(C145&gt;0,+VLOOKUP($C145,'STYLE NAMES'!$B:$AC,11,FALSE),"")</f>
        <v>Enjoy our PARIS-P RED/BLACK PONY - HONEYCOMB SADDLEPAD; Honeycomb design Pony saddle pad
Bold design followed by superb technical performance
Our saddlepads are engineered to offer a remarkable esthetic look while providing an orthopedic and functional performance</v>
      </c>
      <c r="AH145" s="101" t="str">
        <f>IF(C145&gt;0,+VLOOKUP($C145,'STYLE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45" s="101" t="str">
        <f>IF(C145&gt;0,+VLOOKUP($C145,'STYLE NAMES'!$B:$AC,13,FALSE),"")</f>
        <v>Machine Wash at 30°C
Mild process
Do not bleach
Do NOT Tumble Dry</v>
      </c>
      <c r="AJ145" s="149" t="str">
        <f>IF($C145&gt;0,$C145&amp;" "&amp;$P145&amp;" "&amp;+VLOOKUP($C145,'STYLE NAMES'!$B:$AC,14,FALSE),"""")</f>
        <v>PARIS-P RED/BLACK PETEK DESEN PONY EYER ALTI</v>
      </c>
      <c r="AK145" s="149" t="str">
        <f>"Cavalier SanMarco tarafından tasarlanan "&amp;(AJ145)&amp;"; "&amp;IF(C145&gt;0,+VLOOKUP($C145,'STYLE NAMES'!$B:$AC,15,FALSE),"")</f>
        <v>Cavalier SanMarco tarafından tasarlanan PARIS-P RED/BLACK PETEK DESEN PONY EYER ALTI; Petek desenli Pony eyeraltı (keçe)
Cesur tasarımla birlikte gelen mükemmel teknik performans
Eyeraltlarımız ortopedik ve fonksiyonel bir performans sağlarken olağanüstü bir estetik görünüm sunacak şekilde tasarlandı</v>
      </c>
      <c r="AL145" s="149" t="str">
        <f>IF(C145&gt;0,+VLOOKUP($C145,'STYLE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45" s="149" t="str">
        <f>IF(C145&gt;0,+VLOOKUP($C145,'STYLE NAMES'!$B:$AC,17,FALSE),"")</f>
        <v>Makinede 30°C' de Yıkayın
Hassas Yıkama
Çamaşır suyu kullanmayın
Kurutma Makinesinde Kurutmayın</v>
      </c>
      <c r="AN145" s="149" t="str">
        <f>IF($C145&gt;0,$C145&amp;" "&amp;$P145&amp;" "&amp;+VLOOKUP($C145,'STYLE NAMES'!$B:$AC,18,FALSE),"""")</f>
        <v>PARIS-P RED/BLACK SOTTOSELLA DISEGNO NIDO D'APE X PONY</v>
      </c>
      <c r="AO145" s="101" t="str">
        <f>"Disegnato da Cavalier SanMarco "&amp;(AN145)&amp;"; "&amp;IF(C145&gt;0,+VLOOKUP($C145,'STYLE NAMES'!$B:$AC,19,FALSE),"")</f>
        <v>Disegnato da Cavalier SanMarco PARIS-P RED/BLACK SOTTOSELLA DISEGNO NIDO D'APE X PONY; Sottosella Pony con design a nido d'ape 
Design audace accompagnato da prestazioni tecniche eccezionali. 
I nostri sottosella sono progettati per offrire un aspetto estetico straordinario garantendo al tempo stesso un supporto ortopedico e funzionale.</v>
      </c>
      <c r="AP145" s="101" t="str">
        <f>IF(C145&gt;0,+VLOOKUP($C145,'STYLE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45" s="101" t="str">
        <f>IF(C145&gt;0,+VLOOKUP($C145,'STYLE NAMES'!$B:$AC,21,FALSE),"")</f>
        <v>Lavare in lavatrice a 30°C Ciclo delicato 
Non candeggiare 
Non asciugare in asciugatrice</v>
      </c>
      <c r="AR145" s="101">
        <f>IF(D145&gt;0,+VLOOKUP($C145,'STYLE NAMES'!$B:$AC,22,FALSE),"")</f>
        <v>0</v>
      </c>
      <c r="AS145" s="101">
        <f>IF(E145&gt;0,+VLOOKUP($C145,'STYLE NAMES'!$B:$AC,23,FALSE),"")</f>
        <v>0</v>
      </c>
      <c r="AT145" s="101">
        <f>IF(F145&gt;0,+VLOOKUP($C145,'STYLE NAMES'!$B:$AC,24,FALSE),"")</f>
        <v>0</v>
      </c>
      <c r="AU145" s="101">
        <f>IF(G145&gt;0,+VLOOKUP($C145,'STYLE NAMES'!$B:$AC,25,FALSE),"")</f>
        <v>0</v>
      </c>
      <c r="AV145" s="101">
        <f>+VLOOKUP($S145,'CODE GENERATOR'!$P:$AM,15,FALSE)</f>
        <v>0</v>
      </c>
      <c r="AW145" s="101">
        <f>+VLOOKUP($S145,'CODE GENERATOR'!$P:$AM,16,FALSE)</f>
        <v>0</v>
      </c>
      <c r="AX145" s="101">
        <f>+VLOOKUP($S145,'CODE GENERATOR'!$P:$AM,17,FALSE)</f>
        <v>0</v>
      </c>
      <c r="AY145" s="101">
        <f>+VLOOKUP($S145,'CODE GENERATOR'!$P:$AM,18,FALSE)</f>
        <v>0</v>
      </c>
      <c r="AZ145" s="101">
        <f>+VLOOKUP($S145,'CODE GENERATOR'!$P:$AM,19,FALSE)</f>
        <v>0</v>
      </c>
      <c r="BA145" s="101">
        <f>+VLOOKUP($S145,'CODE GENERATOR'!$P:$AM,20,FALSE)</f>
        <v>0</v>
      </c>
      <c r="BB145" s="101">
        <f>+VLOOKUP($S145,'CODE GENERATOR'!$P:$AM,21,FALSE)</f>
        <v>0</v>
      </c>
      <c r="BC145" s="101">
        <f>+VLOOKUP($S145,'CODE GENERATOR'!$P:$AM,22,FALSE)</f>
        <v>0</v>
      </c>
      <c r="BD145" s="101">
        <f>+VLOOKUP($S145,'CODE GENERATOR'!$P:$AM,23,FALSE)</f>
        <v>0</v>
      </c>
      <c r="BE145" s="101">
        <f>+VLOOKUP($S145,'CODE GENERATOR'!$P:$AM,24,FALSE)</f>
        <v>0</v>
      </c>
      <c r="BF145" s="101">
        <f>IF(C145&gt;0,+VLOOKUP(G145,'CATEGORY ID'!$A$1:$L$118,3,FALSE),"")</f>
        <v>5</v>
      </c>
      <c r="BG145" s="101">
        <f>IF(C145&gt;0,+VLOOKUP(H145,'CATEGORY ID'!$D$1:$L$118,3,FALSE),"")</f>
        <v>78</v>
      </c>
      <c r="BH145" s="101">
        <f>IF(C145&gt;0,+VLOOKUP((+H145&amp;I145),'CATEGORY ID'!$H$1:$I$121,2,FALSE),"")</f>
        <v>80</v>
      </c>
      <c r="BJ145" s="101">
        <f>IF(C145&gt;0,IF(COUNTIF('CATEGORY ID'!$K$1:$K$121,+H145&amp;K145) &gt; 0, +VLOOKUP(+H145&amp;K145,'CATEGORY ID'!$K$1:$L$121,2,FALSE),""),"")</f>
        <v>179</v>
      </c>
      <c r="BK145" s="101" t="str">
        <f>IF(C145&gt;0,IF(COUNTIF('CATEGORY ID'!$K$124:$K$165, +VLOOKUP(C145,'STYLE NAMES'!$B:$AE,30,FALSE)) &gt; 0, +VLOOKUP(VLOOKUP(C145,'STYLE NAMES'!$B:$AE,30,FALSE),'CATEGORY ID'!K:M,2,FALSE),""),"")</f>
        <v/>
      </c>
      <c r="BR145" s="101" t="str" cm="1">
        <f t="array" ref="BR145">IF(C145&gt;0,_xlfn.TEXTJOIN(";", TRUE,_xlfn.UNIQUE(_xlfn._xlws.FILTER(BF145:BQ145,(BF145:BQ145&gt;0)),TRUE,FALSE)),"")&amp;";"&amp;BS145</f>
        <v>5;78;80;179;</v>
      </c>
      <c r="BU145" s="106">
        <f>IF(C145&gt;0,+VLOOKUP($C145,'STYLE NAMES'!$B:$AC,26,FALSE),"")</f>
        <v>79.900000000000006</v>
      </c>
      <c r="BV145" s="106">
        <f>IF(C145&gt;0,+VLOOKUP($C145,'STYLE NAMES'!$B:$AC,27,FALSE),"")</f>
        <v>4390</v>
      </c>
      <c r="BW145" s="106">
        <f>IF(C145&gt;0,+VLOOKUP($C145,'STYLE NAMES'!$B:$AC,28,FALSE),"")</f>
        <v>91.885000000000005</v>
      </c>
      <c r="BY145"/>
      <c r="BZ145" s="101">
        <v>99</v>
      </c>
      <c r="CA145" s="137">
        <f t="shared" si="11"/>
        <v>1</v>
      </c>
      <c r="CB145" s="137">
        <f>+VLOOKUP(C145,'[2]STYLES &amp; MODELS MATRIX'!$A:$G,7,FALSE)</f>
        <v>0</v>
      </c>
      <c r="CC145" s="137">
        <f>+VLOOKUP(C145,'[1]STYLES &amp; SIZE CHARTS'!$A:$H,8,FALSE)</f>
        <v>0</v>
      </c>
      <c r="CD145" s="137"/>
      <c r="CE145" s="205"/>
      <c r="CF145" s="141"/>
    </row>
    <row r="146" spans="1:84" s="101" customFormat="1" ht="12" customHeight="1" x14ac:dyDescent="0.2">
      <c r="A146" s="102">
        <f t="shared" si="9"/>
        <v>8683711002031</v>
      </c>
      <c r="B146" s="101" t="s">
        <v>810</v>
      </c>
      <c r="C146" s="101" t="s">
        <v>402</v>
      </c>
      <c r="D146" s="101" t="s">
        <v>1967</v>
      </c>
      <c r="E146" s="203" t="s">
        <v>2309</v>
      </c>
      <c r="F146" s="101" t="s">
        <v>808</v>
      </c>
      <c r="G146" s="101" t="str">
        <f>IF(C146&gt;0,+VLOOKUP($C146,'STYLE NAMES'!$B:$AC,4,FALSE),"")</f>
        <v>HORSE</v>
      </c>
      <c r="H146" s="101" t="str">
        <f>IF(C146&gt;0,+VLOOKUP($C146,'STYLE NAMES'!$B:$AC,5,FALSE),"")</f>
        <v>PONY</v>
      </c>
      <c r="I146" s="101" t="str">
        <f>IF(C146&gt;0,+VLOOKUP($C146,'STYLE NAMES'!$B:$AC,6,FALSE),"")</f>
        <v>SADDLE PADS</v>
      </c>
      <c r="J146" s="101" t="str">
        <f>IF(C146&gt;0,+VLOOKUP($C146,'STYLE NAMES'!$B:$AC,7,FALSE),"")</f>
        <v>PONY</v>
      </c>
      <c r="K146" s="101" t="str">
        <f>IF(C146&gt;0,+VLOOKUP($C146,'STYLE NAMES'!$B:$AC,8,FALSE),"")</f>
        <v>SADDLE PAD DIAMOND</v>
      </c>
      <c r="L146" s="101" t="str">
        <f>IF(E146&gt;0,+VLOOKUP($E146,'CODE GENERATOR'!$D:$T,3,FALSE),"")</f>
        <v>A</v>
      </c>
      <c r="M146" s="101" t="str">
        <f>IF(E146&gt;0,+VLOOKUP($E146,'CODE GENERATOR'!$D:$T,4,FALSE),"")</f>
        <v>SATIN</v>
      </c>
      <c r="N146" s="101" t="str">
        <f>IF(E146&gt;0,+VLOOKUP($E146,'CODE GENERATOR'!$D:$T,6,FALSE),"")</f>
        <v>NAVY</v>
      </c>
      <c r="O146" s="101" t="str">
        <f>IF(E146&gt;0,+VLOOKUP($E146,'CODE GENERATOR'!$D:$T,7,FALSE),"")</f>
        <v>NAVY</v>
      </c>
      <c r="P146" s="101" t="str">
        <f t="shared" si="10"/>
        <v>NAVY</v>
      </c>
      <c r="Q146" s="104" t="str">
        <f>IF(E146&gt;0,+VLOOKUP($E146,'CODE GENERATOR'!$D:$T,11,FALSE),"")</f>
        <v>H.PADPN_SPD0014</v>
      </c>
      <c r="R146" s="104" t="str">
        <f>IF(E146&gt;0,+VLOOKUP($E146,'CODE GENERATOR'!$D:$T,12,FALSE),"")</f>
        <v>STN0006NAVNAV</v>
      </c>
      <c r="S146" s="104" t="str">
        <f>IF(E146&gt;0,+VLOOKUP($E146,'CODE GENERATOR'!$D:$T,13,FALSE),"")</f>
        <v>H.PADPN_SPD0014_STN0006NAVNAV</v>
      </c>
      <c r="T146" s="104" t="str">
        <f t="shared" si="8"/>
        <v>H.PADPN_SPD0014_STN0006NAVNAV_PONY</v>
      </c>
      <c r="U146" s="105">
        <v>8683711002031</v>
      </c>
      <c r="V146" s="107" t="str" cm="1">
        <f t="array" ref="V146">_xlfn.TEXTJOIN(";", TRUE, _xlfn.UNIQUE(_xlfn._xlws.FILTER(P$3:P$10029, C$3:C$10029=C146)))</f>
        <v>NAVY;WHITE;BLACK/GOLD</v>
      </c>
      <c r="W146" s="107" t="str" cm="1">
        <f t="array" ref="W146">_xlfn.TEXTJOIN(";", TRUE, _xlfn.UNIQUE(_xlfn._xlws.FILTER(F$3:F$10029, C$3:C$10029=C146)))</f>
        <v>PONY</v>
      </c>
      <c r="X146" s="101" t="str">
        <f>IF(E146&gt;0,+VLOOKUP($E146,'CODE GENERATOR'!$D:$AC,19,FALSE),0)</f>
        <v>2402_S01_32677</v>
      </c>
      <c r="Y146" s="101" t="str">
        <f>IF(E146&gt;0,+VLOOKUP($E146,'CODE GENERATOR'!$D:$AC,20,FALSE),0)</f>
        <v>2402_S01_32679</v>
      </c>
      <c r="Z146" s="101" t="str">
        <f>IF(E146&gt;0,+VLOOKUP($E146,'CODE GENERATOR'!$D:$AC,21,FALSE),0)</f>
        <v>2402_S01_32674</v>
      </c>
      <c r="AA146" s="101" t="str">
        <f>IF(E146&gt;0,+VLOOKUP($E146,'CODE GENERATOR'!$D:$AC,22,FALSE),0)</f>
        <v>2402_S01_32671</v>
      </c>
      <c r="AB146" s="101" t="str">
        <f>IF(E146&gt;0,+VLOOKUP($E146,'CODE GENERATOR'!$D:$AC,23,FALSE),0)</f>
        <v/>
      </c>
      <c r="AC146" s="101" t="str">
        <f>IF(E146&gt;0,+VLOOKUP($E146,'CODE GENERATOR'!$D:$AC,24,FALSE),0)</f>
        <v/>
      </c>
      <c r="AD146" s="101" t="str">
        <f>IF(E146&gt;0,+VLOOKUP($E146,'CODE GENERATOR'!$D:$AC,25,FALSE),0)</f>
        <v/>
      </c>
      <c r="AE146" s="101" t="str">
        <f>IF(E146&gt;0,+VLOOKUP($E146,'CODE GENERATOR'!$D:$AC,26,FALSE),0)</f>
        <v/>
      </c>
      <c r="AF146" s="149" t="str">
        <f>IF($C146&gt;0,$C146&amp;" "&amp;$P146&amp;" "&amp;+VLOOKUP($C146,'STYLE NAMES'!$B:$AC,10,FALSE),"""")</f>
        <v>LONDON-P NAVY PONY -  DIAMOND SADDLE PAD</v>
      </c>
      <c r="AG146" s="101" t="str">
        <f>"Enjoy our "&amp;(AF146)&amp;"; "&amp;IF(C146&gt;0,+VLOOKUP($C146,'STYLE NAMES'!$B:$AC,11,FALSE),"")</f>
        <v>Enjoy our LONDON-P NAVY PONY -  DIAMOND SADDLE PAD; Diamond design saddle pad for Pony
Bold design followed by superb technical performance
Our saddlepads are engineered to offer a remarkable esthetic look while providing an orthopedic and functional performance</v>
      </c>
      <c r="AH146" s="101" t="str">
        <f>IF(C146&gt;0,+VLOOKUP($C146,'STYLE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46" s="101" t="str">
        <f>IF(C146&gt;0,+VLOOKUP($C146,'STYLE NAMES'!$B:$AC,13,FALSE),"")</f>
        <v>Machine Wash at 30°C
Mild process
Do not bleach
Do NOT Tumble Dry</v>
      </c>
      <c r="AJ146" s="149" t="str">
        <f>IF($C146&gt;0,$C146&amp;" "&amp;$P146&amp;" "&amp;+VLOOKUP($C146,'STYLE NAMES'!$B:$AC,14,FALSE),"""")</f>
        <v>LONDON-P NAVY ELMAS DESEN PONY EYER ALTI</v>
      </c>
      <c r="AK146" s="149" t="str">
        <f>"Cavalier SanMarco tarafından tasarlanan "&amp;(AJ146)&amp;"; "&amp;IF(C146&gt;0,+VLOOKUP($C146,'STYLE NAMES'!$B:$AC,15,FALSE),"")</f>
        <v>Cavalier SanMarco tarafından tasarlanan LONDON-P NAVY ELMAS DESEN PONY EYER ALTI; Elmas desenli Pony eyeraltı (keçe)
Cesur tasarımla birlikte gelen mükemmel teknik performans
Eyeraltlarımız ortopedik ve fonksiyonel bir performans sağlarken olağanüstü bir estetik görünüm sunacak şekilde tasarlandı</v>
      </c>
      <c r="AL146" s="149" t="str">
        <f>IF(C146&gt;0,+VLOOKUP($C146,'STYLE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46" s="149" t="str">
        <f>IF(C146&gt;0,+VLOOKUP($C146,'STYLE NAMES'!$B:$AC,17,FALSE),"")</f>
        <v>Makinede 30°C' de Yıkayın
Hassas Yıkama
Çamaşır suyu kullanmayın
Kurutma Makinesinde Kurutmayın</v>
      </c>
      <c r="AN146" s="149" t="str">
        <f>IF($C146&gt;0,$C146&amp;" "&amp;$P146&amp;" "&amp;+VLOOKUP($C146,'STYLE NAMES'!$B:$AC,18,FALSE),"""")</f>
        <v>LONDON-P NAVY SOTTOSELLA DIAMANTE X PONY</v>
      </c>
      <c r="AO146" s="101" t="str">
        <f>"Disegnato da Cavalier SanMarco "&amp;(AN146)&amp;"; "&amp;IF(C146&gt;0,+VLOOKUP($C146,'STYLE NAMES'!$B:$AC,19,FALSE),"")</f>
        <v>Disegnato da Cavalier SanMarco LONDON-P NAVY SOTTOSELLA DIAMANTE X PONY; Sottosella Pony design a diamante Design audace accompagnato da prestazioni tecniche eccezionali. 
I nostri sottosella sono progettati per offrire un aspetto estetico straordinario garantendo al tempo stesso un supporto ortopedico e funzionale.</v>
      </c>
      <c r="AP146" s="101" t="str">
        <f>IF(C146&gt;0,+VLOOKUP($C146,'STYLE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46" s="101" t="str">
        <f>IF(C146&gt;0,+VLOOKUP($C146,'STYLE NAMES'!$B:$AC,21,FALSE),"")</f>
        <v>Lavare in lavatrice a 30°C Ciclo delicato 
Non candeggiare 
Non asciugare in asciugatrice</v>
      </c>
      <c r="AR146" s="101">
        <f>IF(D146&gt;0,+VLOOKUP($C146,'STYLE NAMES'!$B:$AC,22,FALSE),"")</f>
        <v>0</v>
      </c>
      <c r="AS146" s="101">
        <f>IF(E146&gt;0,+VLOOKUP($C146,'STYLE NAMES'!$B:$AC,23,FALSE),"")</f>
        <v>0</v>
      </c>
      <c r="AT146" s="101">
        <f>IF(F146&gt;0,+VLOOKUP($C146,'STYLE NAMES'!$B:$AC,24,FALSE),"")</f>
        <v>0</v>
      </c>
      <c r="AU146" s="101">
        <f>IF(G146&gt;0,+VLOOKUP($C146,'STYLE NAMES'!$B:$AC,25,FALSE),"")</f>
        <v>0</v>
      </c>
      <c r="AV146" s="101">
        <f>+VLOOKUP($S146,'CODE GENERATOR'!$P:$AM,15,FALSE)</f>
        <v>0</v>
      </c>
      <c r="AW146" s="101">
        <f>+VLOOKUP($S146,'CODE GENERATOR'!$P:$AM,16,FALSE)</f>
        <v>0</v>
      </c>
      <c r="AX146" s="101">
        <f>+VLOOKUP($S146,'CODE GENERATOR'!$P:$AM,17,FALSE)</f>
        <v>0</v>
      </c>
      <c r="AY146" s="101">
        <f>+VLOOKUP($S146,'CODE GENERATOR'!$P:$AM,18,FALSE)</f>
        <v>0</v>
      </c>
      <c r="AZ146" s="101">
        <f>+VLOOKUP($S146,'CODE GENERATOR'!$P:$AM,19,FALSE)</f>
        <v>0</v>
      </c>
      <c r="BA146" s="101">
        <f>+VLOOKUP($S146,'CODE GENERATOR'!$P:$AM,20,FALSE)</f>
        <v>0</v>
      </c>
      <c r="BB146" s="101">
        <f>+VLOOKUP($S146,'CODE GENERATOR'!$P:$AM,21,FALSE)</f>
        <v>0</v>
      </c>
      <c r="BC146" s="101">
        <f>+VLOOKUP($S146,'CODE GENERATOR'!$P:$AM,22,FALSE)</f>
        <v>0</v>
      </c>
      <c r="BD146" s="101">
        <f>+VLOOKUP($S146,'CODE GENERATOR'!$P:$AM,23,FALSE)</f>
        <v>0</v>
      </c>
      <c r="BE146" s="101">
        <f>+VLOOKUP($S146,'CODE GENERATOR'!$P:$AM,24,FALSE)</f>
        <v>0</v>
      </c>
      <c r="BF146" s="101">
        <f>IF(C146&gt;0,+VLOOKUP(G146,'CATEGORY ID'!$A$1:$L$118,3,FALSE),"")</f>
        <v>5</v>
      </c>
      <c r="BG146" s="101">
        <f>IF(C146&gt;0,+VLOOKUP(H146,'CATEGORY ID'!$D$1:$L$118,3,FALSE),"")</f>
        <v>78</v>
      </c>
      <c r="BH146" s="101">
        <f>IF(C146&gt;0,+VLOOKUP((+H146&amp;I146),'CATEGORY ID'!$H$1:$I$121,2,FALSE),"")</f>
        <v>80</v>
      </c>
      <c r="BJ146" s="101">
        <f>IF(C146&gt;0,IF(COUNTIF('CATEGORY ID'!$K$1:$K$121,+H146&amp;K146) &gt; 0, +VLOOKUP(+H146&amp;K146,'CATEGORY ID'!$K$1:$L$121,2,FALSE),""),"")</f>
        <v>178</v>
      </c>
      <c r="BK146" s="101" t="str">
        <f>IF(C146&gt;0,IF(COUNTIF('CATEGORY ID'!$K$124:$K$165, +VLOOKUP(C146,'STYLE NAMES'!$B:$AE,30,FALSE)) &gt; 0, +VLOOKUP(VLOOKUP(C146,'STYLE NAMES'!$B:$AE,30,FALSE),'CATEGORY ID'!K:M,2,FALSE),""),"")</f>
        <v/>
      </c>
      <c r="BR146" s="101" t="str" cm="1">
        <f t="array" ref="BR146">IF(C146&gt;0,_xlfn.TEXTJOIN(";", TRUE,_xlfn.UNIQUE(_xlfn._xlws.FILTER(BF146:BQ146,(BF146:BQ146&gt;0)),TRUE,FALSE)),"")&amp;";"&amp;BS146</f>
        <v>5;78;80;178;</v>
      </c>
      <c r="BU146" s="106">
        <f>IF(C146&gt;0,+VLOOKUP($C146,'STYLE NAMES'!$B:$AC,26,FALSE),"")</f>
        <v>79.900000000000006</v>
      </c>
      <c r="BV146" s="106">
        <f>IF(C146&gt;0,+VLOOKUP($C146,'STYLE NAMES'!$B:$AC,27,FALSE),"")</f>
        <v>4390</v>
      </c>
      <c r="BW146" s="106">
        <f>IF(C146&gt;0,+VLOOKUP($C146,'STYLE NAMES'!$B:$AC,28,FALSE),"")</f>
        <v>91.885000000000005</v>
      </c>
      <c r="BY146"/>
      <c r="BZ146" s="101">
        <v>99</v>
      </c>
      <c r="CA146" s="137">
        <f t="shared" si="11"/>
        <v>1</v>
      </c>
      <c r="CB146" s="137">
        <f>+VLOOKUP(C146,'[2]STYLES &amp; MODELS MATRIX'!$A:$G,7,FALSE)</f>
        <v>0</v>
      </c>
      <c r="CC146" s="137">
        <f>+VLOOKUP(C146,'[1]STYLES &amp; SIZE CHARTS'!$A:$H,8,FALSE)</f>
        <v>0</v>
      </c>
      <c r="CD146" s="137"/>
      <c r="CE146" s="205"/>
      <c r="CF146" s="141"/>
    </row>
    <row r="147" spans="1:84" s="101" customFormat="1" ht="12" customHeight="1" x14ac:dyDescent="0.2">
      <c r="A147" s="102">
        <f t="shared" si="9"/>
        <v>8683711002048</v>
      </c>
      <c r="B147" s="101" t="s">
        <v>810</v>
      </c>
      <c r="C147" s="101" t="s">
        <v>402</v>
      </c>
      <c r="D147" s="101" t="s">
        <v>1967</v>
      </c>
      <c r="E147" s="203" t="s">
        <v>2310</v>
      </c>
      <c r="F147" s="101" t="s">
        <v>808</v>
      </c>
      <c r="G147" s="101" t="str">
        <f>IF(C147&gt;0,+VLOOKUP($C147,'STYLE NAMES'!$B:$AC,4,FALSE),"")</f>
        <v>HORSE</v>
      </c>
      <c r="H147" s="101" t="str">
        <f>IF(C147&gt;0,+VLOOKUP($C147,'STYLE NAMES'!$B:$AC,5,FALSE),"")</f>
        <v>PONY</v>
      </c>
      <c r="I147" s="101" t="str">
        <f>IF(C147&gt;0,+VLOOKUP($C147,'STYLE NAMES'!$B:$AC,6,FALSE),"")</f>
        <v>SADDLE PADS</v>
      </c>
      <c r="J147" s="101" t="str">
        <f>IF(C147&gt;0,+VLOOKUP($C147,'STYLE NAMES'!$B:$AC,7,FALSE),"")</f>
        <v>PONY</v>
      </c>
      <c r="K147" s="101" t="str">
        <f>IF(C147&gt;0,+VLOOKUP($C147,'STYLE NAMES'!$B:$AC,8,FALSE),"")</f>
        <v>SADDLE PAD DIAMOND</v>
      </c>
      <c r="L147" s="101" t="str">
        <f>IF(E147&gt;0,+VLOOKUP($E147,'CODE GENERATOR'!$D:$T,3,FALSE),"")</f>
        <v>A</v>
      </c>
      <c r="M147" s="101" t="str">
        <f>IF(E147&gt;0,+VLOOKUP($E147,'CODE GENERATOR'!$D:$T,4,FALSE),"")</f>
        <v>TWILL</v>
      </c>
      <c r="N147" s="101" t="str">
        <f>IF(E147&gt;0,+VLOOKUP($E147,'CODE GENERATOR'!$D:$T,6,FALSE),"")</f>
        <v>WHITE</v>
      </c>
      <c r="O147" s="101" t="str">
        <f>IF(E147&gt;0,+VLOOKUP($E147,'CODE GENERATOR'!$D:$T,7,FALSE),"")</f>
        <v>WHITE</v>
      </c>
      <c r="P147" s="101" t="str">
        <f t="shared" si="10"/>
        <v>WHITE</v>
      </c>
      <c r="Q147" s="104" t="str">
        <f>IF(E147&gt;0,+VLOOKUP($E147,'CODE GENERATOR'!$D:$T,11,FALSE),"")</f>
        <v>H.PADPN_SPD0014</v>
      </c>
      <c r="R147" s="104" t="str">
        <f>IF(E147&gt;0,+VLOOKUP($E147,'CODE GENERATOR'!$D:$T,12,FALSE),"")</f>
        <v>TWL0007WHTWHT</v>
      </c>
      <c r="S147" s="104" t="str">
        <f>IF(E147&gt;0,+VLOOKUP($E147,'CODE GENERATOR'!$D:$T,13,FALSE),"")</f>
        <v>H.PADPN_SPD0014_TWL0007WHTWHT</v>
      </c>
      <c r="T147" s="104" t="str">
        <f t="shared" si="8"/>
        <v>H.PADPN_SPD0014_TWL0007WHTWHT_PONY</v>
      </c>
      <c r="U147" s="105">
        <v>8683711002048</v>
      </c>
      <c r="V147" s="107" t="str" cm="1">
        <f t="array" ref="V147">_xlfn.TEXTJOIN(";", TRUE, _xlfn.UNIQUE(_xlfn._xlws.FILTER(P$3:P$10029, C$3:C$10029=C147)))</f>
        <v>NAVY;WHITE;BLACK/GOLD</v>
      </c>
      <c r="W147" s="107" t="str" cm="1">
        <f t="array" ref="W147">_xlfn.TEXTJOIN(";", TRUE, _xlfn.UNIQUE(_xlfn._xlws.FILTER(F$3:F$10029, C$3:C$10029=C147)))</f>
        <v>PONY</v>
      </c>
      <c r="X147" s="101" t="str">
        <f>IF(E147&gt;0,+VLOOKUP($E147,'CODE GENERATOR'!$D:$AC,19,FALSE),0)</f>
        <v>2402_S01_32700</v>
      </c>
      <c r="Y147" s="101" t="str">
        <f>IF(E147&gt;0,+VLOOKUP($E147,'CODE GENERATOR'!$D:$AC,20,FALSE),0)</f>
        <v>2402_S01_32702</v>
      </c>
      <c r="Z147" s="101" t="str">
        <f>IF(E147&gt;0,+VLOOKUP($E147,'CODE GENERATOR'!$D:$AC,21,FALSE),0)</f>
        <v>2402_S01_32698</v>
      </c>
      <c r="AA147" s="101" t="str">
        <f>IF(E147&gt;0,+VLOOKUP($E147,'CODE GENERATOR'!$D:$AC,22,FALSE),0)</f>
        <v/>
      </c>
      <c r="AB147" s="101" t="str">
        <f>IF(E147&gt;0,+VLOOKUP($E147,'CODE GENERATOR'!$D:$AC,23,FALSE),0)</f>
        <v/>
      </c>
      <c r="AC147" s="101" t="str">
        <f>IF(E147&gt;0,+VLOOKUP($E147,'CODE GENERATOR'!$D:$AC,24,FALSE),0)</f>
        <v/>
      </c>
      <c r="AD147" s="101" t="str">
        <f>IF(E147&gt;0,+VLOOKUP($E147,'CODE GENERATOR'!$D:$AC,25,FALSE),0)</f>
        <v/>
      </c>
      <c r="AE147" s="101" t="str">
        <f>IF(E147&gt;0,+VLOOKUP($E147,'CODE GENERATOR'!$D:$AC,26,FALSE),0)</f>
        <v/>
      </c>
      <c r="AF147" s="149" t="str">
        <f>IF($C147&gt;0,$C147&amp;" "&amp;$P147&amp;" "&amp;+VLOOKUP($C147,'STYLE NAMES'!$B:$AC,10,FALSE),"""")</f>
        <v>LONDON-P WHITE PONY -  DIAMOND SADDLE PAD</v>
      </c>
      <c r="AG147" s="101" t="str">
        <f>"Enjoy our "&amp;(AF147)&amp;"; "&amp;IF(C147&gt;0,+VLOOKUP($C147,'STYLE NAMES'!$B:$AC,11,FALSE),"")</f>
        <v>Enjoy our LONDON-P WHITE PONY -  DIAMOND SADDLE PAD; Diamond design saddle pad for Pony
Bold design followed by superb technical performance
Our saddlepads are engineered to offer a remarkable esthetic look while providing an orthopedic and functional performance</v>
      </c>
      <c r="AH147" s="101" t="str">
        <f>IF(C147&gt;0,+VLOOKUP($C147,'STYLE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47" s="101" t="str">
        <f>IF(C147&gt;0,+VLOOKUP($C147,'STYLE NAMES'!$B:$AC,13,FALSE),"")</f>
        <v>Machine Wash at 30°C
Mild process
Do not bleach
Do NOT Tumble Dry</v>
      </c>
      <c r="AJ147" s="149" t="str">
        <f>IF($C147&gt;0,$C147&amp;" "&amp;$P147&amp;" "&amp;+VLOOKUP($C147,'STYLE NAMES'!$B:$AC,14,FALSE),"""")</f>
        <v>LONDON-P WHITE ELMAS DESEN PONY EYER ALTI</v>
      </c>
      <c r="AK147" s="149" t="str">
        <f>"Cavalier SanMarco tarafından tasarlanan "&amp;(AJ147)&amp;"; "&amp;IF(C147&gt;0,+VLOOKUP($C147,'STYLE NAMES'!$B:$AC,15,FALSE),"")</f>
        <v>Cavalier SanMarco tarafından tasarlanan LONDON-P WHITE ELMAS DESEN PONY EYER ALTI; Elmas desenli Pony eyeraltı (keçe)
Cesur tasarımla birlikte gelen mükemmel teknik performans
Eyeraltlarımız ortopedik ve fonksiyonel bir performans sağlarken olağanüstü bir estetik görünüm sunacak şekilde tasarlandı</v>
      </c>
      <c r="AL147" s="149" t="str">
        <f>IF(C147&gt;0,+VLOOKUP($C147,'STYLE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47" s="149" t="str">
        <f>IF(C147&gt;0,+VLOOKUP($C147,'STYLE NAMES'!$B:$AC,17,FALSE),"")</f>
        <v>Makinede 30°C' de Yıkayın
Hassas Yıkama
Çamaşır suyu kullanmayın
Kurutma Makinesinde Kurutmayın</v>
      </c>
      <c r="AN147" s="149" t="str">
        <f>IF($C147&gt;0,$C147&amp;" "&amp;$P147&amp;" "&amp;+VLOOKUP($C147,'STYLE NAMES'!$B:$AC,18,FALSE),"""")</f>
        <v>LONDON-P WHITE SOTTOSELLA DIAMANTE X PONY</v>
      </c>
      <c r="AO147" s="101" t="str">
        <f>"Disegnato da Cavalier SanMarco "&amp;(AN147)&amp;"; "&amp;IF(C147&gt;0,+VLOOKUP($C147,'STYLE NAMES'!$B:$AC,19,FALSE),"")</f>
        <v>Disegnato da Cavalier SanMarco LONDON-P WHITE SOTTOSELLA DIAMANTE X PONY; Sottosella Pony design a diamante Design audace accompagnato da prestazioni tecniche eccezionali. 
I nostri sottosella sono progettati per offrire un aspetto estetico straordinario garantendo al tempo stesso un supporto ortopedico e funzionale.</v>
      </c>
      <c r="AP147" s="101" t="str">
        <f>IF(C147&gt;0,+VLOOKUP($C147,'STYLE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47" s="101" t="str">
        <f>IF(C147&gt;0,+VLOOKUP($C147,'STYLE NAMES'!$B:$AC,21,FALSE),"")</f>
        <v>Lavare in lavatrice a 30°C Ciclo delicato 
Non candeggiare 
Non asciugare in asciugatrice</v>
      </c>
      <c r="AR147" s="101">
        <f>IF(D147&gt;0,+VLOOKUP($C147,'STYLE NAMES'!$B:$AC,22,FALSE),"")</f>
        <v>0</v>
      </c>
      <c r="AS147" s="101">
        <f>IF(E147&gt;0,+VLOOKUP($C147,'STYLE NAMES'!$B:$AC,23,FALSE),"")</f>
        <v>0</v>
      </c>
      <c r="AT147" s="101">
        <f>IF(F147&gt;0,+VLOOKUP($C147,'STYLE NAMES'!$B:$AC,24,FALSE),"")</f>
        <v>0</v>
      </c>
      <c r="AU147" s="101">
        <f>IF(G147&gt;0,+VLOOKUP($C147,'STYLE NAMES'!$B:$AC,25,FALSE),"")</f>
        <v>0</v>
      </c>
      <c r="AV147" s="101">
        <f>+VLOOKUP($S147,'CODE GENERATOR'!$P:$AM,15,FALSE)</f>
        <v>0</v>
      </c>
      <c r="AW147" s="101">
        <f>+VLOOKUP($S147,'CODE GENERATOR'!$P:$AM,16,FALSE)</f>
        <v>0</v>
      </c>
      <c r="AX147" s="101">
        <f>+VLOOKUP($S147,'CODE GENERATOR'!$P:$AM,17,FALSE)</f>
        <v>0</v>
      </c>
      <c r="AY147" s="101">
        <f>+VLOOKUP($S147,'CODE GENERATOR'!$P:$AM,18,FALSE)</f>
        <v>0</v>
      </c>
      <c r="AZ147" s="101">
        <f>+VLOOKUP($S147,'CODE GENERATOR'!$P:$AM,19,FALSE)</f>
        <v>0</v>
      </c>
      <c r="BA147" s="101">
        <f>+VLOOKUP($S147,'CODE GENERATOR'!$P:$AM,20,FALSE)</f>
        <v>0</v>
      </c>
      <c r="BB147" s="101">
        <f>+VLOOKUP($S147,'CODE GENERATOR'!$P:$AM,21,FALSE)</f>
        <v>0</v>
      </c>
      <c r="BC147" s="101">
        <f>+VLOOKUP($S147,'CODE GENERATOR'!$P:$AM,22,FALSE)</f>
        <v>0</v>
      </c>
      <c r="BD147" s="101">
        <f>+VLOOKUP($S147,'CODE GENERATOR'!$P:$AM,23,FALSE)</f>
        <v>0</v>
      </c>
      <c r="BE147" s="101">
        <f>+VLOOKUP($S147,'CODE GENERATOR'!$P:$AM,24,FALSE)</f>
        <v>0</v>
      </c>
      <c r="BF147" s="101">
        <f>IF(C147&gt;0,+VLOOKUP(G147,'CATEGORY ID'!$A$1:$L$118,3,FALSE),"")</f>
        <v>5</v>
      </c>
      <c r="BG147" s="101">
        <f>IF(C147&gt;0,+VLOOKUP(H147,'CATEGORY ID'!$D$1:$L$118,3,FALSE),"")</f>
        <v>78</v>
      </c>
      <c r="BH147" s="101">
        <f>IF(C147&gt;0,+VLOOKUP((+H147&amp;I147),'CATEGORY ID'!$H$1:$I$121,2,FALSE),"")</f>
        <v>80</v>
      </c>
      <c r="BJ147" s="101">
        <f>IF(C147&gt;0,IF(COUNTIF('CATEGORY ID'!$K$1:$K$121,+H147&amp;K147) &gt; 0, +VLOOKUP(+H147&amp;K147,'CATEGORY ID'!$K$1:$L$121,2,FALSE),""),"")</f>
        <v>178</v>
      </c>
      <c r="BK147" s="101" t="str">
        <f>IF(C147&gt;0,IF(COUNTIF('CATEGORY ID'!$K$124:$K$165, +VLOOKUP(C147,'STYLE NAMES'!$B:$AE,30,FALSE)) &gt; 0, +VLOOKUP(VLOOKUP(C147,'STYLE NAMES'!$B:$AE,30,FALSE),'CATEGORY ID'!K:M,2,FALSE),""),"")</f>
        <v/>
      </c>
      <c r="BR147" s="101" t="str" cm="1">
        <f t="array" ref="BR147">IF(C147&gt;0,_xlfn.TEXTJOIN(";", TRUE,_xlfn.UNIQUE(_xlfn._xlws.FILTER(BF147:BQ147,(BF147:BQ147&gt;0)),TRUE,FALSE)),"")&amp;";"&amp;BS147</f>
        <v>5;78;80;178;</v>
      </c>
      <c r="BU147" s="106">
        <f>IF(C147&gt;0,+VLOOKUP($C147,'STYLE NAMES'!$B:$AC,26,FALSE),"")</f>
        <v>79.900000000000006</v>
      </c>
      <c r="BV147" s="106">
        <f>IF(C147&gt;0,+VLOOKUP($C147,'STYLE NAMES'!$B:$AC,27,FALSE),"")</f>
        <v>4390</v>
      </c>
      <c r="BW147" s="106">
        <f>IF(C147&gt;0,+VLOOKUP($C147,'STYLE NAMES'!$B:$AC,28,FALSE),"")</f>
        <v>91.885000000000005</v>
      </c>
      <c r="BY147"/>
      <c r="BZ147" s="101">
        <v>99</v>
      </c>
      <c r="CA147" s="137">
        <f t="shared" si="11"/>
        <v>1</v>
      </c>
      <c r="CB147" s="137">
        <f>+VLOOKUP(C147,'[2]STYLES &amp; MODELS MATRIX'!$A:$G,7,FALSE)</f>
        <v>0</v>
      </c>
      <c r="CC147" s="137">
        <f>+VLOOKUP(C147,'[1]STYLES &amp; SIZE CHARTS'!$A:$H,8,FALSE)</f>
        <v>0</v>
      </c>
      <c r="CD147" s="137"/>
      <c r="CE147" s="205"/>
      <c r="CF147" s="141"/>
    </row>
    <row r="148" spans="1:84" s="101" customFormat="1" ht="12" customHeight="1" x14ac:dyDescent="0.2">
      <c r="A148" s="102">
        <f t="shared" si="9"/>
        <v>8683711002055</v>
      </c>
      <c r="B148" s="101" t="s">
        <v>810</v>
      </c>
      <c r="C148" s="101" t="s">
        <v>402</v>
      </c>
      <c r="D148" s="101" t="s">
        <v>1967</v>
      </c>
      <c r="E148" s="203" t="s">
        <v>2311</v>
      </c>
      <c r="F148" s="101" t="s">
        <v>808</v>
      </c>
      <c r="G148" s="101" t="str">
        <f>IF(C148&gt;0,+VLOOKUP($C148,'STYLE NAMES'!$B:$AC,4,FALSE),"")</f>
        <v>HORSE</v>
      </c>
      <c r="H148" s="101" t="str">
        <f>IF(C148&gt;0,+VLOOKUP($C148,'STYLE NAMES'!$B:$AC,5,FALSE),"")</f>
        <v>PONY</v>
      </c>
      <c r="I148" s="101" t="str">
        <f>IF(C148&gt;0,+VLOOKUP($C148,'STYLE NAMES'!$B:$AC,6,FALSE),"")</f>
        <v>SADDLE PADS</v>
      </c>
      <c r="J148" s="101" t="str">
        <f>IF(C148&gt;0,+VLOOKUP($C148,'STYLE NAMES'!$B:$AC,7,FALSE),"")</f>
        <v>PONY</v>
      </c>
      <c r="K148" s="101" t="str">
        <f>IF(C148&gt;0,+VLOOKUP($C148,'STYLE NAMES'!$B:$AC,8,FALSE),"")</f>
        <v>SADDLE PAD DIAMOND</v>
      </c>
      <c r="L148" s="101" t="str">
        <f>IF(E148&gt;0,+VLOOKUP($E148,'CODE GENERATOR'!$D:$T,3,FALSE),"")</f>
        <v>A</v>
      </c>
      <c r="M148" s="101" t="str">
        <f>IF(E148&gt;0,+VLOOKUP($E148,'CODE GENERATOR'!$D:$T,4,FALSE),"")</f>
        <v>SATIN</v>
      </c>
      <c r="N148" s="101" t="str">
        <f>IF(E148&gt;0,+VLOOKUP($E148,'CODE GENERATOR'!$D:$T,6,FALSE),"")</f>
        <v>BLACK</v>
      </c>
      <c r="O148" s="101" t="str">
        <f>IF(E148&gt;0,+VLOOKUP($E148,'CODE GENERATOR'!$D:$T,7,FALSE),"")</f>
        <v>GOLD</v>
      </c>
      <c r="P148" s="101" t="str">
        <f t="shared" si="10"/>
        <v>BLACK/GOLD</v>
      </c>
      <c r="Q148" s="104" t="str">
        <f>IF(E148&gt;0,+VLOOKUP($E148,'CODE GENERATOR'!$D:$T,11,FALSE),"")</f>
        <v>H.PADPN_SPD0014</v>
      </c>
      <c r="R148" s="104" t="str">
        <f>IF(E148&gt;0,+VLOOKUP($E148,'CODE GENERATOR'!$D:$T,12,FALSE),"")</f>
        <v>STN0006BLKGLD</v>
      </c>
      <c r="S148" s="104" t="str">
        <f>IF(E148&gt;0,+VLOOKUP($E148,'CODE GENERATOR'!$D:$T,13,FALSE),"")</f>
        <v>H.PADPN_SPD0014_STN0006BLKGLD</v>
      </c>
      <c r="T148" s="104" t="str">
        <f t="shared" si="8"/>
        <v>H.PADPN_SPD0014_STN0006BLKGLD_PONY</v>
      </c>
      <c r="U148" s="105">
        <v>8683711002055</v>
      </c>
      <c r="V148" s="107" t="str" cm="1">
        <f t="array" ref="V148">_xlfn.TEXTJOIN(";", TRUE, _xlfn.UNIQUE(_xlfn._xlws.FILTER(P$3:P$10029, C$3:C$10029=C148)))</f>
        <v>NAVY;WHITE;BLACK/GOLD</v>
      </c>
      <c r="W148" s="107" t="str" cm="1">
        <f t="array" ref="W148">_xlfn.TEXTJOIN(";", TRUE, _xlfn.UNIQUE(_xlfn._xlws.FILTER(F$3:F$10029, C$3:C$10029=C148)))</f>
        <v>PONY</v>
      </c>
      <c r="X148" s="101" t="str">
        <f>IF(E148&gt;0,+VLOOKUP($E148,'CODE GENERATOR'!$D:$AC,19,FALSE),0)</f>
        <v>2402_S01_32694</v>
      </c>
      <c r="Y148" s="101" t="str">
        <f>IF(E148&gt;0,+VLOOKUP($E148,'CODE GENERATOR'!$D:$AC,20,FALSE),0)</f>
        <v>2402_S01_32696</v>
      </c>
      <c r="Z148" s="101" t="str">
        <f>IF(E148&gt;0,+VLOOKUP($E148,'CODE GENERATOR'!$D:$AC,21,FALSE),0)</f>
        <v>2402_S01_32691</v>
      </c>
      <c r="AA148" s="101" t="str">
        <f>IF(E148&gt;0,+VLOOKUP($E148,'CODE GENERATOR'!$D:$AC,22,FALSE),0)</f>
        <v/>
      </c>
      <c r="AB148" s="101" t="str">
        <f>IF(E148&gt;0,+VLOOKUP($E148,'CODE GENERATOR'!$D:$AC,23,FALSE),0)</f>
        <v/>
      </c>
      <c r="AC148" s="101" t="str">
        <f>IF(E148&gt;0,+VLOOKUP($E148,'CODE GENERATOR'!$D:$AC,24,FALSE),0)</f>
        <v/>
      </c>
      <c r="AD148" s="101" t="str">
        <f>IF(E148&gt;0,+VLOOKUP($E148,'CODE GENERATOR'!$D:$AC,25,FALSE),0)</f>
        <v/>
      </c>
      <c r="AE148" s="101" t="str">
        <f>IF(E148&gt;0,+VLOOKUP($E148,'CODE GENERATOR'!$D:$AC,26,FALSE),0)</f>
        <v/>
      </c>
      <c r="AF148" s="149" t="str">
        <f>IF($C148&gt;0,$C148&amp;" "&amp;$P148&amp;" "&amp;+VLOOKUP($C148,'STYLE NAMES'!$B:$AC,10,FALSE),"""")</f>
        <v>LONDON-P BLACK/GOLD PONY -  DIAMOND SADDLE PAD</v>
      </c>
      <c r="AG148" s="101" t="str">
        <f>"Enjoy our "&amp;(AF148)&amp;"; "&amp;IF(C148&gt;0,+VLOOKUP($C148,'STYLE NAMES'!$B:$AC,11,FALSE),"")</f>
        <v>Enjoy our LONDON-P BLACK/GOLD PONY -  DIAMOND SADDLE PAD; Diamond design saddle pad for Pony
Bold design followed by superb technical performance
Our saddlepads are engineered to offer a remarkable esthetic look while providing an orthopedic and functional performance</v>
      </c>
      <c r="AH148" s="101" t="str">
        <f>IF(C148&gt;0,+VLOOKUP($C148,'STYLE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48" s="101" t="str">
        <f>IF(C148&gt;0,+VLOOKUP($C148,'STYLE NAMES'!$B:$AC,13,FALSE),"")</f>
        <v>Machine Wash at 30°C
Mild process
Do not bleach
Do NOT Tumble Dry</v>
      </c>
      <c r="AJ148" s="149" t="str">
        <f>IF($C148&gt;0,$C148&amp;" "&amp;$P148&amp;" "&amp;+VLOOKUP($C148,'STYLE NAMES'!$B:$AC,14,FALSE),"""")</f>
        <v>LONDON-P BLACK/GOLD ELMAS DESEN PONY EYER ALTI</v>
      </c>
      <c r="AK148" s="149" t="str">
        <f>"Cavalier SanMarco tarafından tasarlanan "&amp;(AJ148)&amp;"; "&amp;IF(C148&gt;0,+VLOOKUP($C148,'STYLE NAMES'!$B:$AC,15,FALSE),"")</f>
        <v>Cavalier SanMarco tarafından tasarlanan LONDON-P BLACK/GOLD ELMAS DESEN PONY EYER ALTI; Elmas desenli Pony eyeraltı (keçe)
Cesur tasarımla birlikte gelen mükemmel teknik performans
Eyeraltlarımız ortopedik ve fonksiyonel bir performans sağlarken olağanüstü bir estetik görünüm sunacak şekilde tasarlandı</v>
      </c>
      <c r="AL148" s="149" t="str">
        <f>IF(C148&gt;0,+VLOOKUP($C148,'STYLE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48" s="149" t="str">
        <f>IF(C148&gt;0,+VLOOKUP($C148,'STYLE NAMES'!$B:$AC,17,FALSE),"")</f>
        <v>Makinede 30°C' de Yıkayın
Hassas Yıkama
Çamaşır suyu kullanmayın
Kurutma Makinesinde Kurutmayın</v>
      </c>
      <c r="AN148" s="149" t="str">
        <f>IF($C148&gt;0,$C148&amp;" "&amp;$P148&amp;" "&amp;+VLOOKUP($C148,'STYLE NAMES'!$B:$AC,18,FALSE),"""")</f>
        <v>LONDON-P BLACK/GOLD SOTTOSELLA DIAMANTE X PONY</v>
      </c>
      <c r="AO148" s="101" t="str">
        <f>"Disegnato da Cavalier SanMarco "&amp;(AN148)&amp;"; "&amp;IF(C148&gt;0,+VLOOKUP($C148,'STYLE NAMES'!$B:$AC,19,FALSE),"")</f>
        <v>Disegnato da Cavalier SanMarco LONDON-P BLACK/GOLD SOTTOSELLA DIAMANTE X PONY; Sottosella Pony design a diamante Design audace accompagnato da prestazioni tecniche eccezionali. 
I nostri sottosella sono progettati per offrire un aspetto estetico straordinario garantendo al tempo stesso un supporto ortopedico e funzionale.</v>
      </c>
      <c r="AP148" s="101" t="str">
        <f>IF(C148&gt;0,+VLOOKUP($C148,'STYLE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48" s="101" t="str">
        <f>IF(C148&gt;0,+VLOOKUP($C148,'STYLE NAMES'!$B:$AC,21,FALSE),"")</f>
        <v>Lavare in lavatrice a 30°C Ciclo delicato 
Non candeggiare 
Non asciugare in asciugatrice</v>
      </c>
      <c r="AR148" s="101">
        <f>IF(D148&gt;0,+VLOOKUP($C148,'STYLE NAMES'!$B:$AC,22,FALSE),"")</f>
        <v>0</v>
      </c>
      <c r="AS148" s="101">
        <f>IF(E148&gt;0,+VLOOKUP($C148,'STYLE NAMES'!$B:$AC,23,FALSE),"")</f>
        <v>0</v>
      </c>
      <c r="AT148" s="101">
        <f>IF(F148&gt;0,+VLOOKUP($C148,'STYLE NAMES'!$B:$AC,24,FALSE),"")</f>
        <v>0</v>
      </c>
      <c r="AU148" s="101">
        <f>IF(G148&gt;0,+VLOOKUP($C148,'STYLE NAMES'!$B:$AC,25,FALSE),"")</f>
        <v>0</v>
      </c>
      <c r="AV148" s="101">
        <f>+VLOOKUP($S148,'CODE GENERATOR'!$P:$AM,15,FALSE)</f>
        <v>0</v>
      </c>
      <c r="AW148" s="101">
        <f>+VLOOKUP($S148,'CODE GENERATOR'!$P:$AM,16,FALSE)</f>
        <v>0</v>
      </c>
      <c r="AX148" s="101">
        <f>+VLOOKUP($S148,'CODE GENERATOR'!$P:$AM,17,FALSE)</f>
        <v>0</v>
      </c>
      <c r="AY148" s="101">
        <f>+VLOOKUP($S148,'CODE GENERATOR'!$P:$AM,18,FALSE)</f>
        <v>0</v>
      </c>
      <c r="AZ148" s="101">
        <f>+VLOOKUP($S148,'CODE GENERATOR'!$P:$AM,19,FALSE)</f>
        <v>0</v>
      </c>
      <c r="BA148" s="101">
        <f>+VLOOKUP($S148,'CODE GENERATOR'!$P:$AM,20,FALSE)</f>
        <v>0</v>
      </c>
      <c r="BB148" s="101">
        <f>+VLOOKUP($S148,'CODE GENERATOR'!$P:$AM,21,FALSE)</f>
        <v>0</v>
      </c>
      <c r="BC148" s="101">
        <f>+VLOOKUP($S148,'CODE GENERATOR'!$P:$AM,22,FALSE)</f>
        <v>0</v>
      </c>
      <c r="BD148" s="101">
        <f>+VLOOKUP($S148,'CODE GENERATOR'!$P:$AM,23,FALSE)</f>
        <v>0</v>
      </c>
      <c r="BE148" s="101">
        <f>+VLOOKUP($S148,'CODE GENERATOR'!$P:$AM,24,FALSE)</f>
        <v>0</v>
      </c>
      <c r="BF148" s="101">
        <f>IF(C148&gt;0,+VLOOKUP(G148,'CATEGORY ID'!$A$1:$L$118,3,FALSE),"")</f>
        <v>5</v>
      </c>
      <c r="BG148" s="101">
        <f>IF(C148&gt;0,+VLOOKUP(H148,'CATEGORY ID'!$D$1:$L$118,3,FALSE),"")</f>
        <v>78</v>
      </c>
      <c r="BH148" s="101">
        <f>IF(C148&gt;0,+VLOOKUP((+H148&amp;I148),'CATEGORY ID'!$H$1:$I$121,2,FALSE),"")</f>
        <v>80</v>
      </c>
      <c r="BJ148" s="101">
        <f>IF(C148&gt;0,IF(COUNTIF('CATEGORY ID'!$K$1:$K$121,+H148&amp;K148) &gt; 0, +VLOOKUP(+H148&amp;K148,'CATEGORY ID'!$K$1:$L$121,2,FALSE),""),"")</f>
        <v>178</v>
      </c>
      <c r="BK148" s="101" t="str">
        <f>IF(C148&gt;0,IF(COUNTIF('CATEGORY ID'!$K$124:$K$165, +VLOOKUP(C148,'STYLE NAMES'!$B:$AE,30,FALSE)) &gt; 0, +VLOOKUP(VLOOKUP(C148,'STYLE NAMES'!$B:$AE,30,FALSE),'CATEGORY ID'!K:M,2,FALSE),""),"")</f>
        <v/>
      </c>
      <c r="BR148" s="101" t="str" cm="1">
        <f t="array" ref="BR148">IF(C148&gt;0,_xlfn.TEXTJOIN(";", TRUE,_xlfn.UNIQUE(_xlfn._xlws.FILTER(BF148:BQ148,(BF148:BQ148&gt;0)),TRUE,FALSE)),"")&amp;";"&amp;BS148</f>
        <v>5;78;80;178;</v>
      </c>
      <c r="BU148" s="106">
        <f>IF(C148&gt;0,+VLOOKUP($C148,'STYLE NAMES'!$B:$AC,26,FALSE),"")</f>
        <v>79.900000000000006</v>
      </c>
      <c r="BV148" s="106">
        <f>IF(C148&gt;0,+VLOOKUP($C148,'STYLE NAMES'!$B:$AC,27,FALSE),"")</f>
        <v>4390</v>
      </c>
      <c r="BW148" s="106">
        <f>IF(C148&gt;0,+VLOOKUP($C148,'STYLE NAMES'!$B:$AC,28,FALSE),"")</f>
        <v>91.885000000000005</v>
      </c>
      <c r="BY148"/>
      <c r="BZ148" s="101">
        <v>99</v>
      </c>
      <c r="CA148" s="137">
        <f t="shared" si="11"/>
        <v>1</v>
      </c>
      <c r="CB148" s="137">
        <f>+VLOOKUP(C148,'[2]STYLES &amp; MODELS MATRIX'!$A:$G,7,FALSE)</f>
        <v>0</v>
      </c>
      <c r="CC148" s="137">
        <f>+VLOOKUP(C148,'[1]STYLES &amp; SIZE CHARTS'!$A:$H,8,FALSE)</f>
        <v>0</v>
      </c>
      <c r="CD148" s="137"/>
      <c r="CE148" s="205"/>
      <c r="CF148" s="141"/>
    </row>
    <row r="149" spans="1:84" s="101" customFormat="1" ht="12" customHeight="1" x14ac:dyDescent="0.2">
      <c r="A149" s="102">
        <f t="shared" si="9"/>
        <v>8683711002062</v>
      </c>
      <c r="B149" s="101" t="s">
        <v>816</v>
      </c>
      <c r="C149" s="101" t="s">
        <v>629</v>
      </c>
      <c r="D149" s="101" t="s">
        <v>630</v>
      </c>
      <c r="E149" s="203" t="s">
        <v>2312</v>
      </c>
      <c r="F149" s="101">
        <v>85</v>
      </c>
      <c r="G149" s="101" t="str">
        <f>IF(C149&gt;0,+VLOOKUP($C149,'STYLE NAMES'!$B:$AC,4,FALSE),"")</f>
        <v>ACCESSORIES</v>
      </c>
      <c r="H149" s="101" t="str">
        <f>IF(C149&gt;0,+VLOOKUP($C149,'STYLE NAMES'!$B:$AC,5,FALSE),"")</f>
        <v>ACCESSORIES</v>
      </c>
      <c r="I149" s="101" t="str">
        <f>IF(C149&gt;0,+VLOOKUP($C149,'STYLE NAMES'!$B:$AC,6,FALSE),"")</f>
        <v>RIDER ACCESSORIES</v>
      </c>
      <c r="J149" s="101" t="str">
        <f>IF(C149&gt;0,+VLOOKUP($C149,'STYLE NAMES'!$B:$AC,7,FALSE),"")</f>
        <v>UNISEX</v>
      </c>
      <c r="K149" s="101" t="str">
        <f>IF(C149&gt;0,+VLOOKUP($C149,'STYLE NAMES'!$B:$AC,8,FALSE),"")</f>
        <v>BELTS</v>
      </c>
      <c r="L149" s="101" t="str">
        <f>IF(E149&gt;0,+VLOOKUP($E149,'CODE GENERATOR'!$D:$T,3,FALSE),"")</f>
        <v>A</v>
      </c>
      <c r="M149" s="101" t="str">
        <f>IF(E149&gt;0,+VLOOKUP($E149,'CODE GENERATOR'!$D:$T,4,FALSE),"")</f>
        <v>BRAIDED</v>
      </c>
      <c r="N149" s="101" t="str">
        <f>IF(E149&gt;0,+VLOOKUP($E149,'CODE GENERATOR'!$D:$T,6,FALSE),"")</f>
        <v>BORDEAUX</v>
      </c>
      <c r="O149" s="101" t="str">
        <f>IF(E149&gt;0,+VLOOKUP($E149,'CODE GENERATOR'!$D:$T,7,FALSE),"")</f>
        <v>BORDEAUX</v>
      </c>
      <c r="P149" s="101" t="str">
        <f t="shared" si="10"/>
        <v>BORDEAUX</v>
      </c>
      <c r="Q149" s="104" t="str">
        <f>IF(E149&gt;0,+VLOOKUP($E149,'CODE GENERATOR'!$D:$T,11,FALSE),"")</f>
        <v>A.RACUX_BLT0015</v>
      </c>
      <c r="R149" s="104" t="str">
        <f>IF(E149&gt;0,+VLOOKUP($E149,'CODE GENERATOR'!$D:$T,12,FALSE),"")</f>
        <v>BRD0012BORBOR</v>
      </c>
      <c r="S149" s="104" t="str">
        <f>IF(E149&gt;0,+VLOOKUP($E149,'CODE GENERATOR'!$D:$T,13,FALSE),"")</f>
        <v>A.RACUX_BLT0015_BRD0012BORBOR</v>
      </c>
      <c r="T149" s="104" t="str">
        <f t="shared" si="8"/>
        <v>A.RACUX_BLT0015_BRD0012BORBOR_85</v>
      </c>
      <c r="U149" s="105">
        <v>8683711002062</v>
      </c>
      <c r="V149" s="107" t="str" cm="1">
        <f t="array" ref="V149">_xlfn.TEXTJOIN(";", TRUE, _xlfn.UNIQUE(_xlfn._xlws.FILTER(P$3:P$10029, C$3:C$10029=C149)))</f>
        <v>BORDEAUX;BORDEAUX/NAVY;BEIGE/BROWN;NAVY;BEIGE;GRAY/BLUE-BLACK;BROWN/NAVY;DARK GRAY;MELANGE GRAY;LIGHT GRAY;WHITE;RED;BLACK;GREEN;MELANGE BLUE</v>
      </c>
      <c r="W149" s="107" t="str" cm="1">
        <f t="array" ref="W149">_xlfn.TEXTJOIN(";", TRUE, _xlfn.UNIQUE(_xlfn._xlws.FILTER(F$3:F$10029, C$3:C$10029=C149)))</f>
        <v>85;90;95;100;105;110;115;120;125</v>
      </c>
      <c r="X149" s="101" t="str">
        <f>IF(E149&gt;0,+VLOOKUP($E149,'CODE GENERATOR'!$D:$AC,19,FALSE),0)</f>
        <v>2402_S01_32391</v>
      </c>
      <c r="Y149" s="101" t="str">
        <f>IF(E149&gt;0,+VLOOKUP($E149,'CODE GENERATOR'!$D:$AC,20,FALSE),0)</f>
        <v>2402_S01_32382</v>
      </c>
      <c r="Z149" s="101" t="str">
        <f>IF(E149&gt;0,+VLOOKUP($E149,'CODE GENERATOR'!$D:$AC,21,FALSE),0)</f>
        <v>2402_S01_32384</v>
      </c>
      <c r="AA149" s="101" t="str">
        <f>IF(E149&gt;0,+VLOOKUP($E149,'CODE GENERATOR'!$D:$AC,22,FALSE),0)</f>
        <v>2402_S01_32383</v>
      </c>
      <c r="AB149" s="101" t="str">
        <f>IF(E149&gt;0,+VLOOKUP($E149,'CODE GENERATOR'!$D:$AC,23,FALSE),0)</f>
        <v>2402_S01_33735</v>
      </c>
      <c r="AC149" s="101" t="str">
        <f>IF(E149&gt;0,+VLOOKUP($E149,'CODE GENERATOR'!$D:$AC,24,FALSE),0)</f>
        <v/>
      </c>
      <c r="AD149" s="101" t="str">
        <f>IF(E149&gt;0,+VLOOKUP($E149,'CODE GENERATOR'!$D:$AC,25,FALSE),0)</f>
        <v/>
      </c>
      <c r="AE149" s="101" t="str">
        <f>IF(E149&gt;0,+VLOOKUP($E149,'CODE GENERATOR'!$D:$AC,26,FALSE),0)</f>
        <v/>
      </c>
      <c r="AF149" s="149" t="str">
        <f>IF($C149&gt;0,$C149&amp;" "&amp;$P149&amp;" "&amp;+VLOOKUP($C149,'STYLE NAMES'!$B:$AC,10,FALSE),"""")</f>
        <v>SANTORINI BORDEAUX BRAIDED BELT</v>
      </c>
      <c r="AG149" s="101" t="str">
        <f>"Enjoy our "&amp;(AF149)&amp;"; "&amp;IF(C149&gt;0,+VLOOKUP($C149,'STYLE NAMES'!$B:$AC,11,FALSE),"")</f>
        <v>Enjoy our SANTORINI BORDEAUX BRAIDED BELT; Braided Riding Belts
Available in many colors and designs you can use these elegant belts for riding or even at your daily life</v>
      </c>
      <c r="AH149" s="101" t="str">
        <f>IF(C149&gt;0,+VLOOKUP($C149,'STYLE NAMES'!$B:$AC,12,FALSE),"")</f>
        <v>*Super elastic and comfortable riding belts
Composition:
100% Polyester</v>
      </c>
      <c r="AI149" s="101" t="str">
        <f>IF(C149&gt;0,+VLOOKUP($C149,'STYLE NAMES'!$B:$AC,13,FALSE),"")</f>
        <v>Do not wash in washing machine</v>
      </c>
      <c r="AJ149" s="149" t="str">
        <f>IF($C149&gt;0,$C149&amp;" "&amp;$P149&amp;" "&amp;+VLOOKUP($C149,'STYLE NAMES'!$B:$AC,14,FALSE),"""")</f>
        <v>SANTORINI BORDEAUX ÖRGÜ KEMER</v>
      </c>
      <c r="AK149" s="149" t="str">
        <f>"Cavalier SanMarco tarafından tasarlanan "&amp;(AJ149)&amp;"; "&amp;IF(C149&gt;0,+VLOOKUP($C149,'STYLE NAMES'!$B:$AC,15,FALSE),"")</f>
        <v>Cavalier SanMarco tarafından tasarlanan SANTORINI BORDEAUX ÖRGÜ KEMER; Örgü Binicilik Kemeri
Birçok renk ve desenleri ile bu şık kemerleri hem biniş kıyafetleriniz ile hem de günlük kıyafetlerinizle kullanabilirsiniz.</v>
      </c>
      <c r="AL149" s="149" t="str">
        <f>IF(C149&gt;0,+VLOOKUP($C149,'STYLE NAMES'!$B:$AC,16,FALSE),"")</f>
        <v>* Çok esnek ve rahat 
Kompozisyon:
100% Polyester</v>
      </c>
      <c r="AM149" s="149" t="str">
        <f>IF(C149&gt;0,+VLOOKUP($C149,'STYLE NAMES'!$B:$AC,17,FALSE),"")</f>
        <v>Ürünü makinada yıkamayınız</v>
      </c>
      <c r="AN149" s="149" t="str">
        <f>IF($C149&gt;0,$C149&amp;" "&amp;$P149&amp;" "&amp;+VLOOKUP($C149,'STYLE NAMES'!$B:$AC,18,FALSE),"""")</f>
        <v>SANTORINI BORDEAUX CINTURA ELASTICA</v>
      </c>
      <c r="AO149" s="101" t="str">
        <f>"Disegnato da Cavalier SanMarco "&amp;(AN149)&amp;"; "&amp;IF(C149&gt;0,+VLOOKUP($C149,'STYLE NAMES'!$B:$AC,19,FALSE),"")</f>
        <v>Disegnato da Cavalier SanMarco SANTORINI BORDEAUX CINTURA ELASTICA; Cintura intrecciata per equitazione Disponibile in molti colori e design, queste eleganti cinture possono essere utilizzate sia per l'equitazione che nella vita quotidiana.</v>
      </c>
      <c r="AP149" s="101" t="str">
        <f>IF(C149&gt;0,+VLOOKUP($C149,'STYLE NAMES'!$B:$AC,20,FALSE),"")</f>
        <v>Cinture elastiche e confortevoli per l'equitazione Composizione: 100% Poliestere</v>
      </c>
      <c r="AQ149" s="101" t="str">
        <f>IF(C149&gt;0,+VLOOKUP($C149,'STYLE NAMES'!$B:$AC,21,FALSE),"")</f>
        <v>Non lavare in lavatrice</v>
      </c>
      <c r="AR149" s="101">
        <f>IF(D149&gt;0,+VLOOKUP($C149,'STYLE NAMES'!$B:$AC,22,FALSE),"")</f>
        <v>0</v>
      </c>
      <c r="AS149" s="101">
        <f>IF(E149&gt;0,+VLOOKUP($C149,'STYLE NAMES'!$B:$AC,23,FALSE),"")</f>
        <v>0</v>
      </c>
      <c r="AT149" s="101">
        <f>IF(F149&gt;0,+VLOOKUP($C149,'STYLE NAMES'!$B:$AC,24,FALSE),"")</f>
        <v>0</v>
      </c>
      <c r="AU149" s="101">
        <f>IF(G149&gt;0,+VLOOKUP($C149,'STYLE NAMES'!$B:$AC,25,FALSE),"")</f>
        <v>0</v>
      </c>
      <c r="AV149" s="101">
        <f>+VLOOKUP($S149,'CODE GENERATOR'!$P:$AM,15,FALSE)</f>
        <v>0</v>
      </c>
      <c r="AW149" s="101">
        <f>+VLOOKUP($S149,'CODE GENERATOR'!$P:$AM,16,FALSE)</f>
        <v>0</v>
      </c>
      <c r="AX149" s="101">
        <f>+VLOOKUP($S149,'CODE GENERATOR'!$P:$AM,17,FALSE)</f>
        <v>0</v>
      </c>
      <c r="AY149" s="101">
        <f>+VLOOKUP($S149,'CODE GENERATOR'!$P:$AM,18,FALSE)</f>
        <v>0</v>
      </c>
      <c r="AZ149" s="101">
        <f>+VLOOKUP($S149,'CODE GENERATOR'!$P:$AM,19,FALSE)</f>
        <v>0</v>
      </c>
      <c r="BA149" s="101">
        <f>+VLOOKUP($S149,'CODE GENERATOR'!$P:$AM,20,FALSE)</f>
        <v>0</v>
      </c>
      <c r="BB149" s="101">
        <f>+VLOOKUP($S149,'CODE GENERATOR'!$P:$AM,21,FALSE)</f>
        <v>0</v>
      </c>
      <c r="BC149" s="101">
        <f>+VLOOKUP($S149,'CODE GENERATOR'!$P:$AM,22,FALSE)</f>
        <v>0</v>
      </c>
      <c r="BD149" s="101">
        <f>+VLOOKUP($S149,'CODE GENERATOR'!$P:$AM,23,FALSE)</f>
        <v>0</v>
      </c>
      <c r="BE149" s="101">
        <f>+VLOOKUP($S149,'CODE GENERATOR'!$P:$AM,24,FALSE)</f>
        <v>0</v>
      </c>
      <c r="BF149" s="101">
        <f>IF(C149&gt;0,+VLOOKUP(G149,'CATEGORY ID'!$A$1:$L$118,3,FALSE),"")</f>
        <v>17</v>
      </c>
      <c r="BG149" s="101">
        <f>IF(C149&gt;0,+VLOOKUP(H149,'CATEGORY ID'!$D$1:$L$118,3,FALSE),"")</f>
        <v>17</v>
      </c>
      <c r="BH149" s="101">
        <f>IF(C149&gt;0,+VLOOKUP((+H149&amp;I149),'CATEGORY ID'!$H$1:$I$121,2,FALSE),"")</f>
        <v>18</v>
      </c>
      <c r="BJ149" s="101">
        <f>IF(C149&gt;0,IF(COUNTIF('CATEGORY ID'!$K$1:$K$121,+H149&amp;K149) &gt; 0, +VLOOKUP(+H149&amp;K149,'CATEGORY ID'!$K$1:$L$121,2,FALSE),""),"")</f>
        <v>73</v>
      </c>
      <c r="BK149" s="101" t="str">
        <f>IF(C149&gt;0,IF(COUNTIF('CATEGORY ID'!$K$124:$K$165, +VLOOKUP(C149,'STYLE NAMES'!$B:$AE,30,FALSE)) &gt; 0, +VLOOKUP(VLOOKUP(C149,'STYLE NAMES'!$B:$AE,30,FALSE),'CATEGORY ID'!K:M,2,FALSE),""),"")</f>
        <v/>
      </c>
      <c r="BR149" s="101" t="str" cm="1">
        <f t="array" ref="BR149">IF(C149&gt;0,_xlfn.TEXTJOIN(";", TRUE,_xlfn.UNIQUE(_xlfn._xlws.FILTER(BF149:BQ149,(BF149:BQ149&gt;0)),TRUE,FALSE)),"")&amp;";"&amp;BS149</f>
        <v>17;18;73;</v>
      </c>
      <c r="BU149" s="106">
        <f>IF(C149&gt;0,+VLOOKUP($C149,'STYLE NAMES'!$B:$AC,26,FALSE),"")</f>
        <v>49.9</v>
      </c>
      <c r="BV149" s="106">
        <f>IF(C149&gt;0,+VLOOKUP($C149,'STYLE NAMES'!$B:$AC,27,FALSE),"")</f>
        <v>2740</v>
      </c>
      <c r="BW149" s="106">
        <f>IF(C149&gt;0,+VLOOKUP($C149,'STYLE NAMES'!$B:$AC,28,FALSE),"")</f>
        <v>57.384999999999991</v>
      </c>
      <c r="BY149"/>
      <c r="BZ149" s="101">
        <v>0</v>
      </c>
      <c r="CA149" s="137">
        <f t="shared" si="11"/>
        <v>1</v>
      </c>
      <c r="CB149" s="137">
        <f>+VLOOKUP(C149,'[2]STYLES &amp; MODELS MATRIX'!$A:$G,7,FALSE)</f>
        <v>0</v>
      </c>
      <c r="CC149" s="137">
        <f>+VLOOKUP(C149,'[1]STYLES &amp; SIZE CHARTS'!$A:$H,8,FALSE)</f>
        <v>0</v>
      </c>
      <c r="CD149" s="137"/>
      <c r="CE149" s="205"/>
      <c r="CF149" s="141"/>
    </row>
    <row r="150" spans="1:84" s="101" customFormat="1" ht="12" customHeight="1" x14ac:dyDescent="0.2">
      <c r="A150" s="102">
        <f t="shared" si="9"/>
        <v>8683711002079</v>
      </c>
      <c r="B150" s="101" t="s">
        <v>816</v>
      </c>
      <c r="C150" s="101" t="s">
        <v>629</v>
      </c>
      <c r="D150" s="101" t="s">
        <v>630</v>
      </c>
      <c r="E150" s="203" t="s">
        <v>2312</v>
      </c>
      <c r="F150" s="101">
        <v>90</v>
      </c>
      <c r="G150" s="101" t="str">
        <f>IF(C150&gt;0,+VLOOKUP($C150,'STYLE NAMES'!$B:$AC,4,FALSE),"")</f>
        <v>ACCESSORIES</v>
      </c>
      <c r="H150" s="101" t="str">
        <f>IF(C150&gt;0,+VLOOKUP($C150,'STYLE NAMES'!$B:$AC,5,FALSE),"")</f>
        <v>ACCESSORIES</v>
      </c>
      <c r="I150" s="101" t="str">
        <f>IF(C150&gt;0,+VLOOKUP($C150,'STYLE NAMES'!$B:$AC,6,FALSE),"")</f>
        <v>RIDER ACCESSORIES</v>
      </c>
      <c r="J150" s="101" t="str">
        <f>IF(C150&gt;0,+VLOOKUP($C150,'STYLE NAMES'!$B:$AC,7,FALSE),"")</f>
        <v>UNISEX</v>
      </c>
      <c r="K150" s="101" t="str">
        <f>IF(C150&gt;0,+VLOOKUP($C150,'STYLE NAMES'!$B:$AC,8,FALSE),"")</f>
        <v>BELTS</v>
      </c>
      <c r="L150" s="101" t="str">
        <f>IF(E150&gt;0,+VLOOKUP($E150,'CODE GENERATOR'!$D:$T,3,FALSE),"")</f>
        <v>A</v>
      </c>
      <c r="M150" s="101" t="str">
        <f>IF(E150&gt;0,+VLOOKUP($E150,'CODE GENERATOR'!$D:$T,4,FALSE),"")</f>
        <v>BRAIDED</v>
      </c>
      <c r="N150" s="101" t="str">
        <f>IF(E150&gt;0,+VLOOKUP($E150,'CODE GENERATOR'!$D:$T,6,FALSE),"")</f>
        <v>BORDEAUX</v>
      </c>
      <c r="O150" s="101" t="str">
        <f>IF(E150&gt;0,+VLOOKUP($E150,'CODE GENERATOR'!$D:$T,7,FALSE),"")</f>
        <v>BORDEAUX</v>
      </c>
      <c r="P150" s="101" t="str">
        <f t="shared" si="10"/>
        <v>BORDEAUX</v>
      </c>
      <c r="Q150" s="104" t="str">
        <f>IF(E150&gt;0,+VLOOKUP($E150,'CODE GENERATOR'!$D:$T,11,FALSE),"")</f>
        <v>A.RACUX_BLT0015</v>
      </c>
      <c r="R150" s="104" t="str">
        <f>IF(E150&gt;0,+VLOOKUP($E150,'CODE GENERATOR'!$D:$T,12,FALSE),"")</f>
        <v>BRD0012BORBOR</v>
      </c>
      <c r="S150" s="104" t="str">
        <f>IF(E150&gt;0,+VLOOKUP($E150,'CODE GENERATOR'!$D:$T,13,FALSE),"")</f>
        <v>A.RACUX_BLT0015_BRD0012BORBOR</v>
      </c>
      <c r="T150" s="104" t="str">
        <f t="shared" si="8"/>
        <v>A.RACUX_BLT0015_BRD0012BORBOR_90</v>
      </c>
      <c r="U150" s="105">
        <v>8683711002079</v>
      </c>
      <c r="V150" s="107" t="str" cm="1">
        <f t="array" ref="V150">_xlfn.TEXTJOIN(";", TRUE, _xlfn.UNIQUE(_xlfn._xlws.FILTER(P$3:P$10029, C$3:C$10029=C150)))</f>
        <v>BORDEAUX;BORDEAUX/NAVY;BEIGE/BROWN;NAVY;BEIGE;GRAY/BLUE-BLACK;BROWN/NAVY;DARK GRAY;MELANGE GRAY;LIGHT GRAY;WHITE;RED;BLACK;GREEN;MELANGE BLUE</v>
      </c>
      <c r="W150" s="107" t="str" cm="1">
        <f t="array" ref="W150">_xlfn.TEXTJOIN(";", TRUE, _xlfn.UNIQUE(_xlfn._xlws.FILTER(F$3:F$10029, C$3:C$10029=C150)))</f>
        <v>85;90;95;100;105;110;115;120;125</v>
      </c>
      <c r="X150" s="101" t="str">
        <f>IF(E150&gt;0,+VLOOKUP($E150,'CODE GENERATOR'!$D:$AC,19,FALSE),0)</f>
        <v>2402_S01_32391</v>
      </c>
      <c r="Y150" s="101" t="str">
        <f>IF(E150&gt;0,+VLOOKUP($E150,'CODE GENERATOR'!$D:$AC,20,FALSE),0)</f>
        <v>2402_S01_32382</v>
      </c>
      <c r="Z150" s="101" t="str">
        <f>IF(E150&gt;0,+VLOOKUP($E150,'CODE GENERATOR'!$D:$AC,21,FALSE),0)</f>
        <v>2402_S01_32384</v>
      </c>
      <c r="AA150" s="101" t="str">
        <f>IF(E150&gt;0,+VLOOKUP($E150,'CODE GENERATOR'!$D:$AC,22,FALSE),0)</f>
        <v>2402_S01_32383</v>
      </c>
      <c r="AB150" s="101" t="str">
        <f>IF(E150&gt;0,+VLOOKUP($E150,'CODE GENERATOR'!$D:$AC,23,FALSE),0)</f>
        <v>2402_S01_33735</v>
      </c>
      <c r="AC150" s="101" t="str">
        <f>IF(E150&gt;0,+VLOOKUP($E150,'CODE GENERATOR'!$D:$AC,24,FALSE),0)</f>
        <v/>
      </c>
      <c r="AD150" s="101" t="str">
        <f>IF(E150&gt;0,+VLOOKUP($E150,'CODE GENERATOR'!$D:$AC,25,FALSE),0)</f>
        <v/>
      </c>
      <c r="AE150" s="101" t="str">
        <f>IF(E150&gt;0,+VLOOKUP($E150,'CODE GENERATOR'!$D:$AC,26,FALSE),0)</f>
        <v/>
      </c>
      <c r="AF150" s="149" t="str">
        <f>IF($C150&gt;0,$C150&amp;" "&amp;$P150&amp;" "&amp;+VLOOKUP($C150,'STYLE NAMES'!$B:$AC,10,FALSE),"""")</f>
        <v>SANTORINI BORDEAUX BRAIDED BELT</v>
      </c>
      <c r="AG150" s="101" t="str">
        <f>"Enjoy our "&amp;(AF150)&amp;"; "&amp;IF(C150&gt;0,+VLOOKUP($C150,'STYLE NAMES'!$B:$AC,11,FALSE),"")</f>
        <v>Enjoy our SANTORINI BORDEAUX BRAIDED BELT; Braided Riding Belts
Available in many colors and designs you can use these elegant belts for riding or even at your daily life</v>
      </c>
      <c r="AH150" s="101" t="str">
        <f>IF(C150&gt;0,+VLOOKUP($C150,'STYLE NAMES'!$B:$AC,12,FALSE),"")</f>
        <v>*Super elastic and comfortable riding belts
Composition:
100% Polyester</v>
      </c>
      <c r="AI150" s="101" t="str">
        <f>IF(C150&gt;0,+VLOOKUP($C150,'STYLE NAMES'!$B:$AC,13,FALSE),"")</f>
        <v>Do not wash in washing machine</v>
      </c>
      <c r="AJ150" s="149" t="str">
        <f>IF($C150&gt;0,$C150&amp;" "&amp;$P150&amp;" "&amp;+VLOOKUP($C150,'STYLE NAMES'!$B:$AC,14,FALSE),"""")</f>
        <v>SANTORINI BORDEAUX ÖRGÜ KEMER</v>
      </c>
      <c r="AK150" s="149" t="str">
        <f>"Cavalier SanMarco tarafından tasarlanan "&amp;(AJ150)&amp;"; "&amp;IF(C150&gt;0,+VLOOKUP($C150,'STYLE NAMES'!$B:$AC,15,FALSE),"")</f>
        <v>Cavalier SanMarco tarafından tasarlanan SANTORINI BORDEAUX ÖRGÜ KEMER; Örgü Binicilik Kemeri
Birçok renk ve desenleri ile bu şık kemerleri hem biniş kıyafetleriniz ile hem de günlük kıyafetlerinizle kullanabilirsiniz.</v>
      </c>
      <c r="AL150" s="149" t="str">
        <f>IF(C150&gt;0,+VLOOKUP($C150,'STYLE NAMES'!$B:$AC,16,FALSE),"")</f>
        <v>* Çok esnek ve rahat 
Kompozisyon:
100% Polyester</v>
      </c>
      <c r="AM150" s="149" t="str">
        <f>IF(C150&gt;0,+VLOOKUP($C150,'STYLE NAMES'!$B:$AC,17,FALSE),"")</f>
        <v>Ürünü makinada yıkamayınız</v>
      </c>
      <c r="AN150" s="149" t="str">
        <f>IF($C150&gt;0,$C150&amp;" "&amp;$P150&amp;" "&amp;+VLOOKUP($C150,'STYLE NAMES'!$B:$AC,18,FALSE),"""")</f>
        <v>SANTORINI BORDEAUX CINTURA ELASTICA</v>
      </c>
      <c r="AO150" s="101" t="str">
        <f>"Disegnato da Cavalier SanMarco "&amp;(AN150)&amp;"; "&amp;IF(C150&gt;0,+VLOOKUP($C150,'STYLE NAMES'!$B:$AC,19,FALSE),"")</f>
        <v>Disegnato da Cavalier SanMarco SANTORINI BORDEAUX CINTURA ELASTICA; Cintura intrecciata per equitazione Disponibile in molti colori e design, queste eleganti cinture possono essere utilizzate sia per l'equitazione che nella vita quotidiana.</v>
      </c>
      <c r="AP150" s="101" t="str">
        <f>IF(C150&gt;0,+VLOOKUP($C150,'STYLE NAMES'!$B:$AC,20,FALSE),"")</f>
        <v>Cinture elastiche e confortevoli per l'equitazione Composizione: 100% Poliestere</v>
      </c>
      <c r="AQ150" s="101" t="str">
        <f>IF(C150&gt;0,+VLOOKUP($C150,'STYLE NAMES'!$B:$AC,21,FALSE),"")</f>
        <v>Non lavare in lavatrice</v>
      </c>
      <c r="AR150" s="101">
        <f>IF(D150&gt;0,+VLOOKUP($C150,'STYLE NAMES'!$B:$AC,22,FALSE),"")</f>
        <v>0</v>
      </c>
      <c r="AS150" s="101">
        <f>IF(E150&gt;0,+VLOOKUP($C150,'STYLE NAMES'!$B:$AC,23,FALSE),"")</f>
        <v>0</v>
      </c>
      <c r="AT150" s="101">
        <f>IF(F150&gt;0,+VLOOKUP($C150,'STYLE NAMES'!$B:$AC,24,FALSE),"")</f>
        <v>0</v>
      </c>
      <c r="AU150" s="101">
        <f>IF(G150&gt;0,+VLOOKUP($C150,'STYLE NAMES'!$B:$AC,25,FALSE),"")</f>
        <v>0</v>
      </c>
      <c r="AV150" s="101">
        <f>+VLOOKUP($S150,'CODE GENERATOR'!$P:$AM,15,FALSE)</f>
        <v>0</v>
      </c>
      <c r="AW150" s="101">
        <f>+VLOOKUP($S150,'CODE GENERATOR'!$P:$AM,16,FALSE)</f>
        <v>0</v>
      </c>
      <c r="AX150" s="101">
        <f>+VLOOKUP($S150,'CODE GENERATOR'!$P:$AM,17,FALSE)</f>
        <v>0</v>
      </c>
      <c r="AY150" s="101">
        <f>+VLOOKUP($S150,'CODE GENERATOR'!$P:$AM,18,FALSE)</f>
        <v>0</v>
      </c>
      <c r="AZ150" s="101">
        <f>+VLOOKUP($S150,'CODE GENERATOR'!$P:$AM,19,FALSE)</f>
        <v>0</v>
      </c>
      <c r="BA150" s="101">
        <f>+VLOOKUP($S150,'CODE GENERATOR'!$P:$AM,20,FALSE)</f>
        <v>0</v>
      </c>
      <c r="BB150" s="101">
        <f>+VLOOKUP($S150,'CODE GENERATOR'!$P:$AM,21,FALSE)</f>
        <v>0</v>
      </c>
      <c r="BC150" s="101">
        <f>+VLOOKUP($S150,'CODE GENERATOR'!$P:$AM,22,FALSE)</f>
        <v>0</v>
      </c>
      <c r="BD150" s="101">
        <f>+VLOOKUP($S150,'CODE GENERATOR'!$P:$AM,23,FALSE)</f>
        <v>0</v>
      </c>
      <c r="BE150" s="101">
        <f>+VLOOKUP($S150,'CODE GENERATOR'!$P:$AM,24,FALSE)</f>
        <v>0</v>
      </c>
      <c r="BF150" s="101">
        <f>IF(C150&gt;0,+VLOOKUP(G150,'CATEGORY ID'!$A$1:$L$118,3,FALSE),"")</f>
        <v>17</v>
      </c>
      <c r="BG150" s="101">
        <f>IF(C150&gt;0,+VLOOKUP(H150,'CATEGORY ID'!$D$1:$L$118,3,FALSE),"")</f>
        <v>17</v>
      </c>
      <c r="BH150" s="101">
        <f>IF(C150&gt;0,+VLOOKUP((+H150&amp;I150),'CATEGORY ID'!$H$1:$I$121,2,FALSE),"")</f>
        <v>18</v>
      </c>
      <c r="BJ150" s="101">
        <f>IF(C150&gt;0,IF(COUNTIF('CATEGORY ID'!$K$1:$K$121,+H150&amp;K150) &gt; 0, +VLOOKUP(+H150&amp;K150,'CATEGORY ID'!$K$1:$L$121,2,FALSE),""),"")</f>
        <v>73</v>
      </c>
      <c r="BK150" s="101" t="str">
        <f>IF(C150&gt;0,IF(COUNTIF('CATEGORY ID'!$K$124:$K$165, +VLOOKUP(C150,'STYLE NAMES'!$B:$AE,30,FALSE)) &gt; 0, +VLOOKUP(VLOOKUP(C150,'STYLE NAMES'!$B:$AE,30,FALSE),'CATEGORY ID'!K:M,2,FALSE),""),"")</f>
        <v/>
      </c>
      <c r="BR150" s="101" t="str" cm="1">
        <f t="array" ref="BR150">IF(C150&gt;0,_xlfn.TEXTJOIN(";", TRUE,_xlfn.UNIQUE(_xlfn._xlws.FILTER(BF150:BQ150,(BF150:BQ150&gt;0)),TRUE,FALSE)),"")&amp;";"&amp;BS150</f>
        <v>17;18;73;</v>
      </c>
      <c r="BU150" s="106">
        <f>IF(C150&gt;0,+VLOOKUP($C150,'STYLE NAMES'!$B:$AC,26,FALSE),"")</f>
        <v>49.9</v>
      </c>
      <c r="BV150" s="106">
        <f>IF(C150&gt;0,+VLOOKUP($C150,'STYLE NAMES'!$B:$AC,27,FALSE),"")</f>
        <v>2740</v>
      </c>
      <c r="BW150" s="106">
        <f>IF(C150&gt;0,+VLOOKUP($C150,'STYLE NAMES'!$B:$AC,28,FALSE),"")</f>
        <v>57.384999999999991</v>
      </c>
      <c r="BY150"/>
      <c r="BZ150" s="101">
        <v>0</v>
      </c>
      <c r="CA150" s="137">
        <f t="shared" si="11"/>
        <v>1</v>
      </c>
      <c r="CB150" s="137">
        <f>+VLOOKUP(C150,'[2]STYLES &amp; MODELS MATRIX'!$A:$G,7,FALSE)</f>
        <v>0</v>
      </c>
      <c r="CC150" s="137">
        <f>+VLOOKUP(C150,'[1]STYLES &amp; SIZE CHARTS'!$A:$H,8,FALSE)</f>
        <v>0</v>
      </c>
      <c r="CD150" s="137"/>
      <c r="CE150" s="205"/>
      <c r="CF150" s="141"/>
    </row>
    <row r="151" spans="1:84" s="101" customFormat="1" ht="12" customHeight="1" x14ac:dyDescent="0.2">
      <c r="A151" s="102">
        <f t="shared" si="9"/>
        <v>8683711002086</v>
      </c>
      <c r="B151" s="101" t="s">
        <v>816</v>
      </c>
      <c r="C151" s="101" t="s">
        <v>629</v>
      </c>
      <c r="D151" s="101" t="s">
        <v>630</v>
      </c>
      <c r="E151" s="203" t="s">
        <v>2312</v>
      </c>
      <c r="F151" s="101">
        <v>95</v>
      </c>
      <c r="G151" s="101" t="str">
        <f>IF(C151&gt;0,+VLOOKUP($C151,'STYLE NAMES'!$B:$AC,4,FALSE),"")</f>
        <v>ACCESSORIES</v>
      </c>
      <c r="H151" s="101" t="str">
        <f>IF(C151&gt;0,+VLOOKUP($C151,'STYLE NAMES'!$B:$AC,5,FALSE),"")</f>
        <v>ACCESSORIES</v>
      </c>
      <c r="I151" s="101" t="str">
        <f>IF(C151&gt;0,+VLOOKUP($C151,'STYLE NAMES'!$B:$AC,6,FALSE),"")</f>
        <v>RIDER ACCESSORIES</v>
      </c>
      <c r="J151" s="101" t="str">
        <f>IF(C151&gt;0,+VLOOKUP($C151,'STYLE NAMES'!$B:$AC,7,FALSE),"")</f>
        <v>UNISEX</v>
      </c>
      <c r="K151" s="101" t="str">
        <f>IF(C151&gt;0,+VLOOKUP($C151,'STYLE NAMES'!$B:$AC,8,FALSE),"")</f>
        <v>BELTS</v>
      </c>
      <c r="L151" s="101" t="str">
        <f>IF(E151&gt;0,+VLOOKUP($E151,'CODE GENERATOR'!$D:$T,3,FALSE),"")</f>
        <v>A</v>
      </c>
      <c r="M151" s="101" t="str">
        <f>IF(E151&gt;0,+VLOOKUP($E151,'CODE GENERATOR'!$D:$T,4,FALSE),"")</f>
        <v>BRAIDED</v>
      </c>
      <c r="N151" s="101" t="str">
        <f>IF(E151&gt;0,+VLOOKUP($E151,'CODE GENERATOR'!$D:$T,6,FALSE),"")</f>
        <v>BORDEAUX</v>
      </c>
      <c r="O151" s="101" t="str">
        <f>IF(E151&gt;0,+VLOOKUP($E151,'CODE GENERATOR'!$D:$T,7,FALSE),"")</f>
        <v>BORDEAUX</v>
      </c>
      <c r="P151" s="101" t="str">
        <f t="shared" si="10"/>
        <v>BORDEAUX</v>
      </c>
      <c r="Q151" s="104" t="str">
        <f>IF(E151&gt;0,+VLOOKUP($E151,'CODE GENERATOR'!$D:$T,11,FALSE),"")</f>
        <v>A.RACUX_BLT0015</v>
      </c>
      <c r="R151" s="104" t="str">
        <f>IF(E151&gt;0,+VLOOKUP($E151,'CODE GENERATOR'!$D:$T,12,FALSE),"")</f>
        <v>BRD0012BORBOR</v>
      </c>
      <c r="S151" s="104" t="str">
        <f>IF(E151&gt;0,+VLOOKUP($E151,'CODE GENERATOR'!$D:$T,13,FALSE),"")</f>
        <v>A.RACUX_BLT0015_BRD0012BORBOR</v>
      </c>
      <c r="T151" s="104" t="str">
        <f t="shared" si="8"/>
        <v>A.RACUX_BLT0015_BRD0012BORBOR_95</v>
      </c>
      <c r="U151" s="105">
        <v>8683711002086</v>
      </c>
      <c r="V151" s="107" t="str" cm="1">
        <f t="array" ref="V151">_xlfn.TEXTJOIN(";", TRUE, _xlfn.UNIQUE(_xlfn._xlws.FILTER(P$3:P$10029, C$3:C$10029=C151)))</f>
        <v>BORDEAUX;BORDEAUX/NAVY;BEIGE/BROWN;NAVY;BEIGE;GRAY/BLUE-BLACK;BROWN/NAVY;DARK GRAY;MELANGE GRAY;LIGHT GRAY;WHITE;RED;BLACK;GREEN;MELANGE BLUE</v>
      </c>
      <c r="W151" s="107" t="str" cm="1">
        <f t="array" ref="W151">_xlfn.TEXTJOIN(";", TRUE, _xlfn.UNIQUE(_xlfn._xlws.FILTER(F$3:F$10029, C$3:C$10029=C151)))</f>
        <v>85;90;95;100;105;110;115;120;125</v>
      </c>
      <c r="X151" s="101" t="str">
        <f>IF(E151&gt;0,+VLOOKUP($E151,'CODE GENERATOR'!$D:$AC,19,FALSE),0)</f>
        <v>2402_S01_32391</v>
      </c>
      <c r="Y151" s="101" t="str">
        <f>IF(E151&gt;0,+VLOOKUP($E151,'CODE GENERATOR'!$D:$AC,20,FALSE),0)</f>
        <v>2402_S01_32382</v>
      </c>
      <c r="Z151" s="101" t="str">
        <f>IF(E151&gt;0,+VLOOKUP($E151,'CODE GENERATOR'!$D:$AC,21,FALSE),0)</f>
        <v>2402_S01_32384</v>
      </c>
      <c r="AA151" s="101" t="str">
        <f>IF(E151&gt;0,+VLOOKUP($E151,'CODE GENERATOR'!$D:$AC,22,FALSE),0)</f>
        <v>2402_S01_32383</v>
      </c>
      <c r="AB151" s="101" t="str">
        <f>IF(E151&gt;0,+VLOOKUP($E151,'CODE GENERATOR'!$D:$AC,23,FALSE),0)</f>
        <v>2402_S01_33735</v>
      </c>
      <c r="AC151" s="101" t="str">
        <f>IF(E151&gt;0,+VLOOKUP($E151,'CODE GENERATOR'!$D:$AC,24,FALSE),0)</f>
        <v/>
      </c>
      <c r="AD151" s="101" t="str">
        <f>IF(E151&gt;0,+VLOOKUP($E151,'CODE GENERATOR'!$D:$AC,25,FALSE),0)</f>
        <v/>
      </c>
      <c r="AE151" s="101" t="str">
        <f>IF(E151&gt;0,+VLOOKUP($E151,'CODE GENERATOR'!$D:$AC,26,FALSE),0)</f>
        <v/>
      </c>
      <c r="AF151" s="149" t="str">
        <f>IF($C151&gt;0,$C151&amp;" "&amp;$P151&amp;" "&amp;+VLOOKUP($C151,'STYLE NAMES'!$B:$AC,10,FALSE),"""")</f>
        <v>SANTORINI BORDEAUX BRAIDED BELT</v>
      </c>
      <c r="AG151" s="101" t="str">
        <f>"Enjoy our "&amp;(AF151)&amp;"; "&amp;IF(C151&gt;0,+VLOOKUP($C151,'STYLE NAMES'!$B:$AC,11,FALSE),"")</f>
        <v>Enjoy our SANTORINI BORDEAUX BRAIDED BELT; Braided Riding Belts
Available in many colors and designs you can use these elegant belts for riding or even at your daily life</v>
      </c>
      <c r="AH151" s="101" t="str">
        <f>IF(C151&gt;0,+VLOOKUP($C151,'STYLE NAMES'!$B:$AC,12,FALSE),"")</f>
        <v>*Super elastic and comfortable riding belts
Composition:
100% Polyester</v>
      </c>
      <c r="AI151" s="101" t="str">
        <f>IF(C151&gt;0,+VLOOKUP($C151,'STYLE NAMES'!$B:$AC,13,FALSE),"")</f>
        <v>Do not wash in washing machine</v>
      </c>
      <c r="AJ151" s="149" t="str">
        <f>IF($C151&gt;0,$C151&amp;" "&amp;$P151&amp;" "&amp;+VLOOKUP($C151,'STYLE NAMES'!$B:$AC,14,FALSE),"""")</f>
        <v>SANTORINI BORDEAUX ÖRGÜ KEMER</v>
      </c>
      <c r="AK151" s="149" t="str">
        <f>"Cavalier SanMarco tarafından tasarlanan "&amp;(AJ151)&amp;"; "&amp;IF(C151&gt;0,+VLOOKUP($C151,'STYLE NAMES'!$B:$AC,15,FALSE),"")</f>
        <v>Cavalier SanMarco tarafından tasarlanan SANTORINI BORDEAUX ÖRGÜ KEMER; Örgü Binicilik Kemeri
Birçok renk ve desenleri ile bu şık kemerleri hem biniş kıyafetleriniz ile hem de günlük kıyafetlerinizle kullanabilirsiniz.</v>
      </c>
      <c r="AL151" s="149" t="str">
        <f>IF(C151&gt;0,+VLOOKUP($C151,'STYLE NAMES'!$B:$AC,16,FALSE),"")</f>
        <v>* Çok esnek ve rahat 
Kompozisyon:
100% Polyester</v>
      </c>
      <c r="AM151" s="149" t="str">
        <f>IF(C151&gt;0,+VLOOKUP($C151,'STYLE NAMES'!$B:$AC,17,FALSE),"")</f>
        <v>Ürünü makinada yıkamayınız</v>
      </c>
      <c r="AN151" s="149" t="str">
        <f>IF($C151&gt;0,$C151&amp;" "&amp;$P151&amp;" "&amp;+VLOOKUP($C151,'STYLE NAMES'!$B:$AC,18,FALSE),"""")</f>
        <v>SANTORINI BORDEAUX CINTURA ELASTICA</v>
      </c>
      <c r="AO151" s="101" t="str">
        <f>"Disegnato da Cavalier SanMarco "&amp;(AN151)&amp;"; "&amp;IF(C151&gt;0,+VLOOKUP($C151,'STYLE NAMES'!$B:$AC,19,FALSE),"")</f>
        <v>Disegnato da Cavalier SanMarco SANTORINI BORDEAUX CINTURA ELASTICA; Cintura intrecciata per equitazione Disponibile in molti colori e design, queste eleganti cinture possono essere utilizzate sia per l'equitazione che nella vita quotidiana.</v>
      </c>
      <c r="AP151" s="101" t="str">
        <f>IF(C151&gt;0,+VLOOKUP($C151,'STYLE NAMES'!$B:$AC,20,FALSE),"")</f>
        <v>Cinture elastiche e confortevoli per l'equitazione Composizione: 100% Poliestere</v>
      </c>
      <c r="AQ151" s="101" t="str">
        <f>IF(C151&gt;0,+VLOOKUP($C151,'STYLE NAMES'!$B:$AC,21,FALSE),"")</f>
        <v>Non lavare in lavatrice</v>
      </c>
      <c r="AR151" s="101">
        <f>IF(D151&gt;0,+VLOOKUP($C151,'STYLE NAMES'!$B:$AC,22,FALSE),"")</f>
        <v>0</v>
      </c>
      <c r="AS151" s="101">
        <f>IF(E151&gt;0,+VLOOKUP($C151,'STYLE NAMES'!$B:$AC,23,FALSE),"")</f>
        <v>0</v>
      </c>
      <c r="AT151" s="101">
        <f>IF(F151&gt;0,+VLOOKUP($C151,'STYLE NAMES'!$B:$AC,24,FALSE),"")</f>
        <v>0</v>
      </c>
      <c r="AU151" s="101">
        <f>IF(G151&gt;0,+VLOOKUP($C151,'STYLE NAMES'!$B:$AC,25,FALSE),"")</f>
        <v>0</v>
      </c>
      <c r="AV151" s="101">
        <f>+VLOOKUP($S151,'CODE GENERATOR'!$P:$AM,15,FALSE)</f>
        <v>0</v>
      </c>
      <c r="AW151" s="101">
        <f>+VLOOKUP($S151,'CODE GENERATOR'!$P:$AM,16,FALSE)</f>
        <v>0</v>
      </c>
      <c r="AX151" s="101">
        <f>+VLOOKUP($S151,'CODE GENERATOR'!$P:$AM,17,FALSE)</f>
        <v>0</v>
      </c>
      <c r="AY151" s="101">
        <f>+VLOOKUP($S151,'CODE GENERATOR'!$P:$AM,18,FALSE)</f>
        <v>0</v>
      </c>
      <c r="AZ151" s="101">
        <f>+VLOOKUP($S151,'CODE GENERATOR'!$P:$AM,19,FALSE)</f>
        <v>0</v>
      </c>
      <c r="BA151" s="101">
        <f>+VLOOKUP($S151,'CODE GENERATOR'!$P:$AM,20,FALSE)</f>
        <v>0</v>
      </c>
      <c r="BB151" s="101">
        <f>+VLOOKUP($S151,'CODE GENERATOR'!$P:$AM,21,FALSE)</f>
        <v>0</v>
      </c>
      <c r="BC151" s="101">
        <f>+VLOOKUP($S151,'CODE GENERATOR'!$P:$AM,22,FALSE)</f>
        <v>0</v>
      </c>
      <c r="BD151" s="101">
        <f>+VLOOKUP($S151,'CODE GENERATOR'!$P:$AM,23,FALSE)</f>
        <v>0</v>
      </c>
      <c r="BE151" s="101">
        <f>+VLOOKUP($S151,'CODE GENERATOR'!$P:$AM,24,FALSE)</f>
        <v>0</v>
      </c>
      <c r="BF151" s="101">
        <f>IF(C151&gt;0,+VLOOKUP(G151,'CATEGORY ID'!$A$1:$L$118,3,FALSE),"")</f>
        <v>17</v>
      </c>
      <c r="BG151" s="101">
        <f>IF(C151&gt;0,+VLOOKUP(H151,'CATEGORY ID'!$D$1:$L$118,3,FALSE),"")</f>
        <v>17</v>
      </c>
      <c r="BH151" s="101">
        <f>IF(C151&gt;0,+VLOOKUP((+H151&amp;I151),'CATEGORY ID'!$H$1:$I$121,2,FALSE),"")</f>
        <v>18</v>
      </c>
      <c r="BJ151" s="101">
        <f>IF(C151&gt;0,IF(COUNTIF('CATEGORY ID'!$K$1:$K$121,+H151&amp;K151) &gt; 0, +VLOOKUP(+H151&amp;K151,'CATEGORY ID'!$K$1:$L$121,2,FALSE),""),"")</f>
        <v>73</v>
      </c>
      <c r="BK151" s="101" t="str">
        <f>IF(C151&gt;0,IF(COUNTIF('CATEGORY ID'!$K$124:$K$165, +VLOOKUP(C151,'STYLE NAMES'!$B:$AE,30,FALSE)) &gt; 0, +VLOOKUP(VLOOKUP(C151,'STYLE NAMES'!$B:$AE,30,FALSE),'CATEGORY ID'!K:M,2,FALSE),""),"")</f>
        <v/>
      </c>
      <c r="BR151" s="101" t="str" cm="1">
        <f t="array" ref="BR151">IF(C151&gt;0,_xlfn.TEXTJOIN(";", TRUE,_xlfn.UNIQUE(_xlfn._xlws.FILTER(BF151:BQ151,(BF151:BQ151&gt;0)),TRUE,FALSE)),"")&amp;";"&amp;BS151</f>
        <v>17;18;73;</v>
      </c>
      <c r="BU151" s="106">
        <f>IF(C151&gt;0,+VLOOKUP($C151,'STYLE NAMES'!$B:$AC,26,FALSE),"")</f>
        <v>49.9</v>
      </c>
      <c r="BV151" s="106">
        <f>IF(C151&gt;0,+VLOOKUP($C151,'STYLE NAMES'!$B:$AC,27,FALSE),"")</f>
        <v>2740</v>
      </c>
      <c r="BW151" s="106">
        <f>IF(C151&gt;0,+VLOOKUP($C151,'STYLE NAMES'!$B:$AC,28,FALSE),"")</f>
        <v>57.384999999999991</v>
      </c>
      <c r="BY151"/>
      <c r="BZ151" s="101">
        <v>0</v>
      </c>
      <c r="CA151" s="137">
        <f t="shared" si="11"/>
        <v>1</v>
      </c>
      <c r="CB151" s="137">
        <f>+VLOOKUP(C151,'[2]STYLES &amp; MODELS MATRIX'!$A:$G,7,FALSE)</f>
        <v>0</v>
      </c>
      <c r="CC151" s="137">
        <f>+VLOOKUP(C151,'[1]STYLES &amp; SIZE CHARTS'!$A:$H,8,FALSE)</f>
        <v>0</v>
      </c>
      <c r="CD151" s="137"/>
      <c r="CE151" s="205"/>
      <c r="CF151" s="141"/>
    </row>
    <row r="152" spans="1:84" s="101" customFormat="1" ht="12" customHeight="1" x14ac:dyDescent="0.2">
      <c r="A152" s="102">
        <f t="shared" si="9"/>
        <v>8683711002093</v>
      </c>
      <c r="B152" s="101" t="s">
        <v>816</v>
      </c>
      <c r="C152" s="101" t="s">
        <v>629</v>
      </c>
      <c r="D152" s="101" t="s">
        <v>630</v>
      </c>
      <c r="E152" s="203" t="s">
        <v>2312</v>
      </c>
      <c r="F152" s="101">
        <v>100</v>
      </c>
      <c r="G152" s="101" t="str">
        <f>IF(C152&gt;0,+VLOOKUP($C152,'STYLE NAMES'!$B:$AC,4,FALSE),"")</f>
        <v>ACCESSORIES</v>
      </c>
      <c r="H152" s="101" t="str">
        <f>IF(C152&gt;0,+VLOOKUP($C152,'STYLE NAMES'!$B:$AC,5,FALSE),"")</f>
        <v>ACCESSORIES</v>
      </c>
      <c r="I152" s="101" t="str">
        <f>IF(C152&gt;0,+VLOOKUP($C152,'STYLE NAMES'!$B:$AC,6,FALSE),"")</f>
        <v>RIDER ACCESSORIES</v>
      </c>
      <c r="J152" s="101" t="str">
        <f>IF(C152&gt;0,+VLOOKUP($C152,'STYLE NAMES'!$B:$AC,7,FALSE),"")</f>
        <v>UNISEX</v>
      </c>
      <c r="K152" s="101" t="str">
        <f>IF(C152&gt;0,+VLOOKUP($C152,'STYLE NAMES'!$B:$AC,8,FALSE),"")</f>
        <v>BELTS</v>
      </c>
      <c r="L152" s="101" t="str">
        <f>IF(E152&gt;0,+VLOOKUP($E152,'CODE GENERATOR'!$D:$T,3,FALSE),"")</f>
        <v>A</v>
      </c>
      <c r="M152" s="101" t="str">
        <f>IF(E152&gt;0,+VLOOKUP($E152,'CODE GENERATOR'!$D:$T,4,FALSE),"")</f>
        <v>BRAIDED</v>
      </c>
      <c r="N152" s="101" t="str">
        <f>IF(E152&gt;0,+VLOOKUP($E152,'CODE GENERATOR'!$D:$T,6,FALSE),"")</f>
        <v>BORDEAUX</v>
      </c>
      <c r="O152" s="101" t="str">
        <f>IF(E152&gt;0,+VLOOKUP($E152,'CODE GENERATOR'!$D:$T,7,FALSE),"")</f>
        <v>BORDEAUX</v>
      </c>
      <c r="P152" s="101" t="str">
        <f t="shared" si="10"/>
        <v>BORDEAUX</v>
      </c>
      <c r="Q152" s="104" t="str">
        <f>IF(E152&gt;0,+VLOOKUP($E152,'CODE GENERATOR'!$D:$T,11,FALSE),"")</f>
        <v>A.RACUX_BLT0015</v>
      </c>
      <c r="R152" s="104" t="str">
        <f>IF(E152&gt;0,+VLOOKUP($E152,'CODE GENERATOR'!$D:$T,12,FALSE),"")</f>
        <v>BRD0012BORBOR</v>
      </c>
      <c r="S152" s="104" t="str">
        <f>IF(E152&gt;0,+VLOOKUP($E152,'CODE GENERATOR'!$D:$T,13,FALSE),"")</f>
        <v>A.RACUX_BLT0015_BRD0012BORBOR</v>
      </c>
      <c r="T152" s="104" t="str">
        <f t="shared" si="8"/>
        <v>A.RACUX_BLT0015_BRD0012BORBOR_100</v>
      </c>
      <c r="U152" s="105">
        <v>8683711002093</v>
      </c>
      <c r="V152" s="107" t="str" cm="1">
        <f t="array" ref="V152">_xlfn.TEXTJOIN(";", TRUE, _xlfn.UNIQUE(_xlfn._xlws.FILTER(P$3:P$10029, C$3:C$10029=C152)))</f>
        <v>BORDEAUX;BORDEAUX/NAVY;BEIGE/BROWN;NAVY;BEIGE;GRAY/BLUE-BLACK;BROWN/NAVY;DARK GRAY;MELANGE GRAY;LIGHT GRAY;WHITE;RED;BLACK;GREEN;MELANGE BLUE</v>
      </c>
      <c r="W152" s="107" t="str" cm="1">
        <f t="array" ref="W152">_xlfn.TEXTJOIN(";", TRUE, _xlfn.UNIQUE(_xlfn._xlws.FILTER(F$3:F$10029, C$3:C$10029=C152)))</f>
        <v>85;90;95;100;105;110;115;120;125</v>
      </c>
      <c r="X152" s="101" t="str">
        <f>IF(E152&gt;0,+VLOOKUP($E152,'CODE GENERATOR'!$D:$AC,19,FALSE),0)</f>
        <v>2402_S01_32391</v>
      </c>
      <c r="Y152" s="101" t="str">
        <f>IF(E152&gt;0,+VLOOKUP($E152,'CODE GENERATOR'!$D:$AC,20,FALSE),0)</f>
        <v>2402_S01_32382</v>
      </c>
      <c r="Z152" s="101" t="str">
        <f>IF(E152&gt;0,+VLOOKUP($E152,'CODE GENERATOR'!$D:$AC,21,FALSE),0)</f>
        <v>2402_S01_32384</v>
      </c>
      <c r="AA152" s="101" t="str">
        <f>IF(E152&gt;0,+VLOOKUP($E152,'CODE GENERATOR'!$D:$AC,22,FALSE),0)</f>
        <v>2402_S01_32383</v>
      </c>
      <c r="AB152" s="101" t="str">
        <f>IF(E152&gt;0,+VLOOKUP($E152,'CODE GENERATOR'!$D:$AC,23,FALSE),0)</f>
        <v>2402_S01_33735</v>
      </c>
      <c r="AC152" s="101" t="str">
        <f>IF(E152&gt;0,+VLOOKUP($E152,'CODE GENERATOR'!$D:$AC,24,FALSE),0)</f>
        <v/>
      </c>
      <c r="AD152" s="101" t="str">
        <f>IF(E152&gt;0,+VLOOKUP($E152,'CODE GENERATOR'!$D:$AC,25,FALSE),0)</f>
        <v/>
      </c>
      <c r="AE152" s="101" t="str">
        <f>IF(E152&gt;0,+VLOOKUP($E152,'CODE GENERATOR'!$D:$AC,26,FALSE),0)</f>
        <v/>
      </c>
      <c r="AF152" s="149" t="str">
        <f>IF($C152&gt;0,$C152&amp;" "&amp;$P152&amp;" "&amp;+VLOOKUP($C152,'STYLE NAMES'!$B:$AC,10,FALSE),"""")</f>
        <v>SANTORINI BORDEAUX BRAIDED BELT</v>
      </c>
      <c r="AG152" s="101" t="str">
        <f>"Enjoy our "&amp;(AF152)&amp;"; "&amp;IF(C152&gt;0,+VLOOKUP($C152,'STYLE NAMES'!$B:$AC,11,FALSE),"")</f>
        <v>Enjoy our SANTORINI BORDEAUX BRAIDED BELT; Braided Riding Belts
Available in many colors and designs you can use these elegant belts for riding or even at your daily life</v>
      </c>
      <c r="AH152" s="101" t="str">
        <f>IF(C152&gt;0,+VLOOKUP($C152,'STYLE NAMES'!$B:$AC,12,FALSE),"")</f>
        <v>*Super elastic and comfortable riding belts
Composition:
100% Polyester</v>
      </c>
      <c r="AI152" s="101" t="str">
        <f>IF(C152&gt;0,+VLOOKUP($C152,'STYLE NAMES'!$B:$AC,13,FALSE),"")</f>
        <v>Do not wash in washing machine</v>
      </c>
      <c r="AJ152" s="149" t="str">
        <f>IF($C152&gt;0,$C152&amp;" "&amp;$P152&amp;" "&amp;+VLOOKUP($C152,'STYLE NAMES'!$B:$AC,14,FALSE),"""")</f>
        <v>SANTORINI BORDEAUX ÖRGÜ KEMER</v>
      </c>
      <c r="AK152" s="149" t="str">
        <f>"Cavalier SanMarco tarafından tasarlanan "&amp;(AJ152)&amp;"; "&amp;IF(C152&gt;0,+VLOOKUP($C152,'STYLE NAMES'!$B:$AC,15,FALSE),"")</f>
        <v>Cavalier SanMarco tarafından tasarlanan SANTORINI BORDEAUX ÖRGÜ KEMER; Örgü Binicilik Kemeri
Birçok renk ve desenleri ile bu şık kemerleri hem biniş kıyafetleriniz ile hem de günlük kıyafetlerinizle kullanabilirsiniz.</v>
      </c>
      <c r="AL152" s="149" t="str">
        <f>IF(C152&gt;0,+VLOOKUP($C152,'STYLE NAMES'!$B:$AC,16,FALSE),"")</f>
        <v>* Çok esnek ve rahat 
Kompozisyon:
100% Polyester</v>
      </c>
      <c r="AM152" s="149" t="str">
        <f>IF(C152&gt;0,+VLOOKUP($C152,'STYLE NAMES'!$B:$AC,17,FALSE),"")</f>
        <v>Ürünü makinada yıkamayınız</v>
      </c>
      <c r="AN152" s="149" t="str">
        <f>IF($C152&gt;0,$C152&amp;" "&amp;$P152&amp;" "&amp;+VLOOKUP($C152,'STYLE NAMES'!$B:$AC,18,FALSE),"""")</f>
        <v>SANTORINI BORDEAUX CINTURA ELASTICA</v>
      </c>
      <c r="AO152" s="101" t="str">
        <f>"Disegnato da Cavalier SanMarco "&amp;(AN152)&amp;"; "&amp;IF(C152&gt;0,+VLOOKUP($C152,'STYLE NAMES'!$B:$AC,19,FALSE),"")</f>
        <v>Disegnato da Cavalier SanMarco SANTORINI BORDEAUX CINTURA ELASTICA; Cintura intrecciata per equitazione Disponibile in molti colori e design, queste eleganti cinture possono essere utilizzate sia per l'equitazione che nella vita quotidiana.</v>
      </c>
      <c r="AP152" s="101" t="str">
        <f>IF(C152&gt;0,+VLOOKUP($C152,'STYLE NAMES'!$B:$AC,20,FALSE),"")</f>
        <v>Cinture elastiche e confortevoli per l'equitazione Composizione: 100% Poliestere</v>
      </c>
      <c r="AQ152" s="101" t="str">
        <f>IF(C152&gt;0,+VLOOKUP($C152,'STYLE NAMES'!$B:$AC,21,FALSE),"")</f>
        <v>Non lavare in lavatrice</v>
      </c>
      <c r="AR152" s="101">
        <f>IF(D152&gt;0,+VLOOKUP($C152,'STYLE NAMES'!$B:$AC,22,FALSE),"")</f>
        <v>0</v>
      </c>
      <c r="AS152" s="101">
        <f>IF(E152&gt;0,+VLOOKUP($C152,'STYLE NAMES'!$B:$AC,23,FALSE),"")</f>
        <v>0</v>
      </c>
      <c r="AT152" s="101">
        <f>IF(F152&gt;0,+VLOOKUP($C152,'STYLE NAMES'!$B:$AC,24,FALSE),"")</f>
        <v>0</v>
      </c>
      <c r="AU152" s="101">
        <f>IF(G152&gt;0,+VLOOKUP($C152,'STYLE NAMES'!$B:$AC,25,FALSE),"")</f>
        <v>0</v>
      </c>
      <c r="AV152" s="101">
        <f>+VLOOKUP($S152,'CODE GENERATOR'!$P:$AM,15,FALSE)</f>
        <v>0</v>
      </c>
      <c r="AW152" s="101">
        <f>+VLOOKUP($S152,'CODE GENERATOR'!$P:$AM,16,FALSE)</f>
        <v>0</v>
      </c>
      <c r="AX152" s="101">
        <f>+VLOOKUP($S152,'CODE GENERATOR'!$P:$AM,17,FALSE)</f>
        <v>0</v>
      </c>
      <c r="AY152" s="101">
        <f>+VLOOKUP($S152,'CODE GENERATOR'!$P:$AM,18,FALSE)</f>
        <v>0</v>
      </c>
      <c r="AZ152" s="101">
        <f>+VLOOKUP($S152,'CODE GENERATOR'!$P:$AM,19,FALSE)</f>
        <v>0</v>
      </c>
      <c r="BA152" s="101">
        <f>+VLOOKUP($S152,'CODE GENERATOR'!$P:$AM,20,FALSE)</f>
        <v>0</v>
      </c>
      <c r="BB152" s="101">
        <f>+VLOOKUP($S152,'CODE GENERATOR'!$P:$AM,21,FALSE)</f>
        <v>0</v>
      </c>
      <c r="BC152" s="101">
        <f>+VLOOKUP($S152,'CODE GENERATOR'!$P:$AM,22,FALSE)</f>
        <v>0</v>
      </c>
      <c r="BD152" s="101">
        <f>+VLOOKUP($S152,'CODE GENERATOR'!$P:$AM,23,FALSE)</f>
        <v>0</v>
      </c>
      <c r="BE152" s="101">
        <f>+VLOOKUP($S152,'CODE GENERATOR'!$P:$AM,24,FALSE)</f>
        <v>0</v>
      </c>
      <c r="BF152" s="101">
        <f>IF(C152&gt;0,+VLOOKUP(G152,'CATEGORY ID'!$A$1:$L$118,3,FALSE),"")</f>
        <v>17</v>
      </c>
      <c r="BG152" s="101">
        <f>IF(C152&gt;0,+VLOOKUP(H152,'CATEGORY ID'!$D$1:$L$118,3,FALSE),"")</f>
        <v>17</v>
      </c>
      <c r="BH152" s="101">
        <f>IF(C152&gt;0,+VLOOKUP((+H152&amp;I152),'CATEGORY ID'!$H$1:$I$121,2,FALSE),"")</f>
        <v>18</v>
      </c>
      <c r="BJ152" s="101">
        <f>IF(C152&gt;0,IF(COUNTIF('CATEGORY ID'!$K$1:$K$121,+H152&amp;K152) &gt; 0, +VLOOKUP(+H152&amp;K152,'CATEGORY ID'!$K$1:$L$121,2,FALSE),""),"")</f>
        <v>73</v>
      </c>
      <c r="BK152" s="101" t="str">
        <f>IF(C152&gt;0,IF(COUNTIF('CATEGORY ID'!$K$124:$K$165, +VLOOKUP(C152,'STYLE NAMES'!$B:$AE,30,FALSE)) &gt; 0, +VLOOKUP(VLOOKUP(C152,'STYLE NAMES'!$B:$AE,30,FALSE),'CATEGORY ID'!K:M,2,FALSE),""),"")</f>
        <v/>
      </c>
      <c r="BR152" s="101" t="str" cm="1">
        <f t="array" ref="BR152">IF(C152&gt;0,_xlfn.TEXTJOIN(";", TRUE,_xlfn.UNIQUE(_xlfn._xlws.FILTER(BF152:BQ152,(BF152:BQ152&gt;0)),TRUE,FALSE)),"")&amp;";"&amp;BS152</f>
        <v>17;18;73;</v>
      </c>
      <c r="BU152" s="106">
        <f>IF(C152&gt;0,+VLOOKUP($C152,'STYLE NAMES'!$B:$AC,26,FALSE),"")</f>
        <v>49.9</v>
      </c>
      <c r="BV152" s="106">
        <f>IF(C152&gt;0,+VLOOKUP($C152,'STYLE NAMES'!$B:$AC,27,FALSE),"")</f>
        <v>2740</v>
      </c>
      <c r="BW152" s="106">
        <f>IF(C152&gt;0,+VLOOKUP($C152,'STYLE NAMES'!$B:$AC,28,FALSE),"")</f>
        <v>57.384999999999991</v>
      </c>
      <c r="BY152"/>
      <c r="BZ152" s="101">
        <v>0</v>
      </c>
      <c r="CA152" s="137">
        <f t="shared" si="11"/>
        <v>1</v>
      </c>
      <c r="CB152" s="137">
        <f>+VLOOKUP(C152,'[2]STYLES &amp; MODELS MATRIX'!$A:$G,7,FALSE)</f>
        <v>0</v>
      </c>
      <c r="CC152" s="137">
        <f>+VLOOKUP(C152,'[1]STYLES &amp; SIZE CHARTS'!$A:$H,8,FALSE)</f>
        <v>0</v>
      </c>
      <c r="CD152" s="137"/>
      <c r="CE152" s="205"/>
      <c r="CF152" s="141"/>
    </row>
    <row r="153" spans="1:84" s="101" customFormat="1" ht="12" customHeight="1" x14ac:dyDescent="0.2">
      <c r="A153" s="102">
        <f t="shared" si="9"/>
        <v>8683711002109</v>
      </c>
      <c r="B153" s="101" t="s">
        <v>816</v>
      </c>
      <c r="C153" s="101" t="s">
        <v>629</v>
      </c>
      <c r="D153" s="101" t="s">
        <v>630</v>
      </c>
      <c r="E153" s="203" t="s">
        <v>2312</v>
      </c>
      <c r="F153" s="101">
        <v>105</v>
      </c>
      <c r="G153" s="101" t="str">
        <f>IF(C153&gt;0,+VLOOKUP($C153,'STYLE NAMES'!$B:$AC,4,FALSE),"")</f>
        <v>ACCESSORIES</v>
      </c>
      <c r="H153" s="101" t="str">
        <f>IF(C153&gt;0,+VLOOKUP($C153,'STYLE NAMES'!$B:$AC,5,FALSE),"")</f>
        <v>ACCESSORIES</v>
      </c>
      <c r="I153" s="101" t="str">
        <f>IF(C153&gt;0,+VLOOKUP($C153,'STYLE NAMES'!$B:$AC,6,FALSE),"")</f>
        <v>RIDER ACCESSORIES</v>
      </c>
      <c r="J153" s="101" t="str">
        <f>IF(C153&gt;0,+VLOOKUP($C153,'STYLE NAMES'!$B:$AC,7,FALSE),"")</f>
        <v>UNISEX</v>
      </c>
      <c r="K153" s="101" t="str">
        <f>IF(C153&gt;0,+VLOOKUP($C153,'STYLE NAMES'!$B:$AC,8,FALSE),"")</f>
        <v>BELTS</v>
      </c>
      <c r="L153" s="101" t="str">
        <f>IF(E153&gt;0,+VLOOKUP($E153,'CODE GENERATOR'!$D:$T,3,FALSE),"")</f>
        <v>A</v>
      </c>
      <c r="M153" s="101" t="str">
        <f>IF(E153&gt;0,+VLOOKUP($E153,'CODE GENERATOR'!$D:$T,4,FALSE),"")</f>
        <v>BRAIDED</v>
      </c>
      <c r="N153" s="101" t="str">
        <f>IF(E153&gt;0,+VLOOKUP($E153,'CODE GENERATOR'!$D:$T,6,FALSE),"")</f>
        <v>BORDEAUX</v>
      </c>
      <c r="O153" s="101" t="str">
        <f>IF(E153&gt;0,+VLOOKUP($E153,'CODE GENERATOR'!$D:$T,7,FALSE),"")</f>
        <v>BORDEAUX</v>
      </c>
      <c r="P153" s="101" t="str">
        <f t="shared" si="10"/>
        <v>BORDEAUX</v>
      </c>
      <c r="Q153" s="104" t="str">
        <f>IF(E153&gt;0,+VLOOKUP($E153,'CODE GENERATOR'!$D:$T,11,FALSE),"")</f>
        <v>A.RACUX_BLT0015</v>
      </c>
      <c r="R153" s="104" t="str">
        <f>IF(E153&gt;0,+VLOOKUP($E153,'CODE GENERATOR'!$D:$T,12,FALSE),"")</f>
        <v>BRD0012BORBOR</v>
      </c>
      <c r="S153" s="104" t="str">
        <f>IF(E153&gt;0,+VLOOKUP($E153,'CODE GENERATOR'!$D:$T,13,FALSE),"")</f>
        <v>A.RACUX_BLT0015_BRD0012BORBOR</v>
      </c>
      <c r="T153" s="104" t="str">
        <f t="shared" si="8"/>
        <v>A.RACUX_BLT0015_BRD0012BORBOR_105</v>
      </c>
      <c r="U153" s="105">
        <v>8683711002109</v>
      </c>
      <c r="V153" s="107" t="str" cm="1">
        <f t="array" ref="V153">_xlfn.TEXTJOIN(";", TRUE, _xlfn.UNIQUE(_xlfn._xlws.FILTER(P$3:P$10029, C$3:C$10029=C153)))</f>
        <v>BORDEAUX;BORDEAUX/NAVY;BEIGE/BROWN;NAVY;BEIGE;GRAY/BLUE-BLACK;BROWN/NAVY;DARK GRAY;MELANGE GRAY;LIGHT GRAY;WHITE;RED;BLACK;GREEN;MELANGE BLUE</v>
      </c>
      <c r="W153" s="107" t="str" cm="1">
        <f t="array" ref="W153">_xlfn.TEXTJOIN(";", TRUE, _xlfn.UNIQUE(_xlfn._xlws.FILTER(F$3:F$10029, C$3:C$10029=C153)))</f>
        <v>85;90;95;100;105;110;115;120;125</v>
      </c>
      <c r="X153" s="101" t="str">
        <f>IF(E153&gt;0,+VLOOKUP($E153,'CODE GENERATOR'!$D:$AC,19,FALSE),0)</f>
        <v>2402_S01_32391</v>
      </c>
      <c r="Y153" s="101" t="str">
        <f>IF(E153&gt;0,+VLOOKUP($E153,'CODE GENERATOR'!$D:$AC,20,FALSE),0)</f>
        <v>2402_S01_32382</v>
      </c>
      <c r="Z153" s="101" t="str">
        <f>IF(E153&gt;0,+VLOOKUP($E153,'CODE GENERATOR'!$D:$AC,21,FALSE),0)</f>
        <v>2402_S01_32384</v>
      </c>
      <c r="AA153" s="101" t="str">
        <f>IF(E153&gt;0,+VLOOKUP($E153,'CODE GENERATOR'!$D:$AC,22,FALSE),0)</f>
        <v>2402_S01_32383</v>
      </c>
      <c r="AB153" s="101" t="str">
        <f>IF(E153&gt;0,+VLOOKUP($E153,'CODE GENERATOR'!$D:$AC,23,FALSE),0)</f>
        <v>2402_S01_33735</v>
      </c>
      <c r="AC153" s="101" t="str">
        <f>IF(E153&gt;0,+VLOOKUP($E153,'CODE GENERATOR'!$D:$AC,24,FALSE),0)</f>
        <v/>
      </c>
      <c r="AD153" s="101" t="str">
        <f>IF(E153&gt;0,+VLOOKUP($E153,'CODE GENERATOR'!$D:$AC,25,FALSE),0)</f>
        <v/>
      </c>
      <c r="AE153" s="101" t="str">
        <f>IF(E153&gt;0,+VLOOKUP($E153,'CODE GENERATOR'!$D:$AC,26,FALSE),0)</f>
        <v/>
      </c>
      <c r="AF153" s="149" t="str">
        <f>IF($C153&gt;0,$C153&amp;" "&amp;$P153&amp;" "&amp;+VLOOKUP($C153,'STYLE NAMES'!$B:$AC,10,FALSE),"""")</f>
        <v>SANTORINI BORDEAUX BRAIDED BELT</v>
      </c>
      <c r="AG153" s="101" t="str">
        <f>"Enjoy our "&amp;(AF153)&amp;"; "&amp;IF(C153&gt;0,+VLOOKUP($C153,'STYLE NAMES'!$B:$AC,11,FALSE),"")</f>
        <v>Enjoy our SANTORINI BORDEAUX BRAIDED BELT; Braided Riding Belts
Available in many colors and designs you can use these elegant belts for riding or even at your daily life</v>
      </c>
      <c r="AH153" s="101" t="str">
        <f>IF(C153&gt;0,+VLOOKUP($C153,'STYLE NAMES'!$B:$AC,12,FALSE),"")</f>
        <v>*Super elastic and comfortable riding belts
Composition:
100% Polyester</v>
      </c>
      <c r="AI153" s="101" t="str">
        <f>IF(C153&gt;0,+VLOOKUP($C153,'STYLE NAMES'!$B:$AC,13,FALSE),"")</f>
        <v>Do not wash in washing machine</v>
      </c>
      <c r="AJ153" s="149" t="str">
        <f>IF($C153&gt;0,$C153&amp;" "&amp;$P153&amp;" "&amp;+VLOOKUP($C153,'STYLE NAMES'!$B:$AC,14,FALSE),"""")</f>
        <v>SANTORINI BORDEAUX ÖRGÜ KEMER</v>
      </c>
      <c r="AK153" s="149" t="str">
        <f>"Cavalier SanMarco tarafından tasarlanan "&amp;(AJ153)&amp;"; "&amp;IF(C153&gt;0,+VLOOKUP($C153,'STYLE NAMES'!$B:$AC,15,FALSE),"")</f>
        <v>Cavalier SanMarco tarafından tasarlanan SANTORINI BORDEAUX ÖRGÜ KEMER; Örgü Binicilik Kemeri
Birçok renk ve desenleri ile bu şık kemerleri hem biniş kıyafetleriniz ile hem de günlük kıyafetlerinizle kullanabilirsiniz.</v>
      </c>
      <c r="AL153" s="149" t="str">
        <f>IF(C153&gt;0,+VLOOKUP($C153,'STYLE NAMES'!$B:$AC,16,FALSE),"")</f>
        <v>* Çok esnek ve rahat 
Kompozisyon:
100% Polyester</v>
      </c>
      <c r="AM153" s="149" t="str">
        <f>IF(C153&gt;0,+VLOOKUP($C153,'STYLE NAMES'!$B:$AC,17,FALSE),"")</f>
        <v>Ürünü makinada yıkamayınız</v>
      </c>
      <c r="AN153" s="149" t="str">
        <f>IF($C153&gt;0,$C153&amp;" "&amp;$P153&amp;" "&amp;+VLOOKUP($C153,'STYLE NAMES'!$B:$AC,18,FALSE),"""")</f>
        <v>SANTORINI BORDEAUX CINTURA ELASTICA</v>
      </c>
      <c r="AO153" s="101" t="str">
        <f>"Disegnato da Cavalier SanMarco "&amp;(AN153)&amp;"; "&amp;IF(C153&gt;0,+VLOOKUP($C153,'STYLE NAMES'!$B:$AC,19,FALSE),"")</f>
        <v>Disegnato da Cavalier SanMarco SANTORINI BORDEAUX CINTURA ELASTICA; Cintura intrecciata per equitazione Disponibile in molti colori e design, queste eleganti cinture possono essere utilizzate sia per l'equitazione che nella vita quotidiana.</v>
      </c>
      <c r="AP153" s="101" t="str">
        <f>IF(C153&gt;0,+VLOOKUP($C153,'STYLE NAMES'!$B:$AC,20,FALSE),"")</f>
        <v>Cinture elastiche e confortevoli per l'equitazione Composizione: 100% Poliestere</v>
      </c>
      <c r="AQ153" s="101" t="str">
        <f>IF(C153&gt;0,+VLOOKUP($C153,'STYLE NAMES'!$B:$AC,21,FALSE),"")</f>
        <v>Non lavare in lavatrice</v>
      </c>
      <c r="AR153" s="101">
        <f>IF(D153&gt;0,+VLOOKUP($C153,'STYLE NAMES'!$B:$AC,22,FALSE),"")</f>
        <v>0</v>
      </c>
      <c r="AS153" s="101">
        <f>IF(E153&gt;0,+VLOOKUP($C153,'STYLE NAMES'!$B:$AC,23,FALSE),"")</f>
        <v>0</v>
      </c>
      <c r="AT153" s="101">
        <f>IF(F153&gt;0,+VLOOKUP($C153,'STYLE NAMES'!$B:$AC,24,FALSE),"")</f>
        <v>0</v>
      </c>
      <c r="AU153" s="101">
        <f>IF(G153&gt;0,+VLOOKUP($C153,'STYLE NAMES'!$B:$AC,25,FALSE),"")</f>
        <v>0</v>
      </c>
      <c r="AV153" s="101">
        <f>+VLOOKUP($S153,'CODE GENERATOR'!$P:$AM,15,FALSE)</f>
        <v>0</v>
      </c>
      <c r="AW153" s="101">
        <f>+VLOOKUP($S153,'CODE GENERATOR'!$P:$AM,16,FALSE)</f>
        <v>0</v>
      </c>
      <c r="AX153" s="101">
        <f>+VLOOKUP($S153,'CODE GENERATOR'!$P:$AM,17,FALSE)</f>
        <v>0</v>
      </c>
      <c r="AY153" s="101">
        <f>+VLOOKUP($S153,'CODE GENERATOR'!$P:$AM,18,FALSE)</f>
        <v>0</v>
      </c>
      <c r="AZ153" s="101">
        <f>+VLOOKUP($S153,'CODE GENERATOR'!$P:$AM,19,FALSE)</f>
        <v>0</v>
      </c>
      <c r="BA153" s="101">
        <f>+VLOOKUP($S153,'CODE GENERATOR'!$P:$AM,20,FALSE)</f>
        <v>0</v>
      </c>
      <c r="BB153" s="101">
        <f>+VLOOKUP($S153,'CODE GENERATOR'!$P:$AM,21,FALSE)</f>
        <v>0</v>
      </c>
      <c r="BC153" s="101">
        <f>+VLOOKUP($S153,'CODE GENERATOR'!$P:$AM,22,FALSE)</f>
        <v>0</v>
      </c>
      <c r="BD153" s="101">
        <f>+VLOOKUP($S153,'CODE GENERATOR'!$P:$AM,23,FALSE)</f>
        <v>0</v>
      </c>
      <c r="BE153" s="101">
        <f>+VLOOKUP($S153,'CODE GENERATOR'!$P:$AM,24,FALSE)</f>
        <v>0</v>
      </c>
      <c r="BF153" s="101">
        <f>IF(C153&gt;0,+VLOOKUP(G153,'CATEGORY ID'!$A$1:$L$118,3,FALSE),"")</f>
        <v>17</v>
      </c>
      <c r="BG153" s="101">
        <f>IF(C153&gt;0,+VLOOKUP(H153,'CATEGORY ID'!$D$1:$L$118,3,FALSE),"")</f>
        <v>17</v>
      </c>
      <c r="BH153" s="101">
        <f>IF(C153&gt;0,+VLOOKUP((+H153&amp;I153),'CATEGORY ID'!$H$1:$I$121,2,FALSE),"")</f>
        <v>18</v>
      </c>
      <c r="BJ153" s="101">
        <f>IF(C153&gt;0,IF(COUNTIF('CATEGORY ID'!$K$1:$K$121,+H153&amp;K153) &gt; 0, +VLOOKUP(+H153&amp;K153,'CATEGORY ID'!$K$1:$L$121,2,FALSE),""),"")</f>
        <v>73</v>
      </c>
      <c r="BK153" s="101" t="str">
        <f>IF(C153&gt;0,IF(COUNTIF('CATEGORY ID'!$K$124:$K$165, +VLOOKUP(C153,'STYLE NAMES'!$B:$AE,30,FALSE)) &gt; 0, +VLOOKUP(VLOOKUP(C153,'STYLE NAMES'!$B:$AE,30,FALSE),'CATEGORY ID'!K:M,2,FALSE),""),"")</f>
        <v/>
      </c>
      <c r="BR153" s="101" t="str" cm="1">
        <f t="array" ref="BR153">IF(C153&gt;0,_xlfn.TEXTJOIN(";", TRUE,_xlfn.UNIQUE(_xlfn._xlws.FILTER(BF153:BQ153,(BF153:BQ153&gt;0)),TRUE,FALSE)),"")&amp;";"&amp;BS153</f>
        <v>17;18;73;</v>
      </c>
      <c r="BU153" s="106">
        <f>IF(C153&gt;0,+VLOOKUP($C153,'STYLE NAMES'!$B:$AC,26,FALSE),"")</f>
        <v>49.9</v>
      </c>
      <c r="BV153" s="106">
        <f>IF(C153&gt;0,+VLOOKUP($C153,'STYLE NAMES'!$B:$AC,27,FALSE),"")</f>
        <v>2740</v>
      </c>
      <c r="BW153" s="106">
        <f>IF(C153&gt;0,+VLOOKUP($C153,'STYLE NAMES'!$B:$AC,28,FALSE),"")</f>
        <v>57.384999999999991</v>
      </c>
      <c r="BY153"/>
      <c r="BZ153" s="101">
        <v>1</v>
      </c>
      <c r="CA153" s="137">
        <f t="shared" si="11"/>
        <v>1</v>
      </c>
      <c r="CB153" s="137">
        <f>+VLOOKUP(C153,'[2]STYLES &amp; MODELS MATRIX'!$A:$G,7,FALSE)</f>
        <v>0</v>
      </c>
      <c r="CC153" s="137">
        <f>+VLOOKUP(C153,'[1]STYLES &amp; SIZE CHARTS'!$A:$H,8,FALSE)</f>
        <v>0</v>
      </c>
      <c r="CD153" s="137"/>
      <c r="CE153" s="205"/>
      <c r="CF153" s="141"/>
    </row>
    <row r="154" spans="1:84" s="101" customFormat="1" ht="12" customHeight="1" x14ac:dyDescent="0.2">
      <c r="A154" s="102">
        <f t="shared" si="9"/>
        <v>8683711002116</v>
      </c>
      <c r="B154" s="101" t="s">
        <v>816</v>
      </c>
      <c r="C154" s="101" t="s">
        <v>629</v>
      </c>
      <c r="D154" s="101" t="s">
        <v>630</v>
      </c>
      <c r="E154" s="203" t="s">
        <v>2312</v>
      </c>
      <c r="F154" s="101">
        <v>110</v>
      </c>
      <c r="G154" s="101" t="str">
        <f>IF(C154&gt;0,+VLOOKUP($C154,'STYLE NAMES'!$B:$AC,4,FALSE),"")</f>
        <v>ACCESSORIES</v>
      </c>
      <c r="H154" s="101" t="str">
        <f>IF(C154&gt;0,+VLOOKUP($C154,'STYLE NAMES'!$B:$AC,5,FALSE),"")</f>
        <v>ACCESSORIES</v>
      </c>
      <c r="I154" s="101" t="str">
        <f>IF(C154&gt;0,+VLOOKUP($C154,'STYLE NAMES'!$B:$AC,6,FALSE),"")</f>
        <v>RIDER ACCESSORIES</v>
      </c>
      <c r="J154" s="101" t="str">
        <f>IF(C154&gt;0,+VLOOKUP($C154,'STYLE NAMES'!$B:$AC,7,FALSE),"")</f>
        <v>UNISEX</v>
      </c>
      <c r="K154" s="101" t="str">
        <f>IF(C154&gt;0,+VLOOKUP($C154,'STYLE NAMES'!$B:$AC,8,FALSE),"")</f>
        <v>BELTS</v>
      </c>
      <c r="L154" s="101" t="str">
        <f>IF(E154&gt;0,+VLOOKUP($E154,'CODE GENERATOR'!$D:$T,3,FALSE),"")</f>
        <v>A</v>
      </c>
      <c r="M154" s="101" t="str">
        <f>IF(E154&gt;0,+VLOOKUP($E154,'CODE GENERATOR'!$D:$T,4,FALSE),"")</f>
        <v>BRAIDED</v>
      </c>
      <c r="N154" s="101" t="str">
        <f>IF(E154&gt;0,+VLOOKUP($E154,'CODE GENERATOR'!$D:$T,6,FALSE),"")</f>
        <v>BORDEAUX</v>
      </c>
      <c r="O154" s="101" t="str">
        <f>IF(E154&gt;0,+VLOOKUP($E154,'CODE GENERATOR'!$D:$T,7,FALSE),"")</f>
        <v>BORDEAUX</v>
      </c>
      <c r="P154" s="101" t="str">
        <f t="shared" si="10"/>
        <v>BORDEAUX</v>
      </c>
      <c r="Q154" s="104" t="str">
        <f>IF(E154&gt;0,+VLOOKUP($E154,'CODE GENERATOR'!$D:$T,11,FALSE),"")</f>
        <v>A.RACUX_BLT0015</v>
      </c>
      <c r="R154" s="104" t="str">
        <f>IF(E154&gt;0,+VLOOKUP($E154,'CODE GENERATOR'!$D:$T,12,FALSE),"")</f>
        <v>BRD0012BORBOR</v>
      </c>
      <c r="S154" s="104" t="str">
        <f>IF(E154&gt;0,+VLOOKUP($E154,'CODE GENERATOR'!$D:$T,13,FALSE),"")</f>
        <v>A.RACUX_BLT0015_BRD0012BORBOR</v>
      </c>
      <c r="T154" s="104" t="str">
        <f t="shared" si="8"/>
        <v>A.RACUX_BLT0015_BRD0012BORBOR_110</v>
      </c>
      <c r="U154" s="105">
        <v>8683711002116</v>
      </c>
      <c r="V154" s="107" t="str" cm="1">
        <f t="array" ref="V154">_xlfn.TEXTJOIN(";", TRUE, _xlfn.UNIQUE(_xlfn._xlws.FILTER(P$3:P$10029, C$3:C$10029=C154)))</f>
        <v>BORDEAUX;BORDEAUX/NAVY;BEIGE/BROWN;NAVY;BEIGE;GRAY/BLUE-BLACK;BROWN/NAVY;DARK GRAY;MELANGE GRAY;LIGHT GRAY;WHITE;RED;BLACK;GREEN;MELANGE BLUE</v>
      </c>
      <c r="W154" s="107" t="str" cm="1">
        <f t="array" ref="W154">_xlfn.TEXTJOIN(";", TRUE, _xlfn.UNIQUE(_xlfn._xlws.FILTER(F$3:F$10029, C$3:C$10029=C154)))</f>
        <v>85;90;95;100;105;110;115;120;125</v>
      </c>
      <c r="X154" s="101" t="str">
        <f>IF(E154&gt;0,+VLOOKUP($E154,'CODE GENERATOR'!$D:$AC,19,FALSE),0)</f>
        <v>2402_S01_32391</v>
      </c>
      <c r="Y154" s="101" t="str">
        <f>IF(E154&gt;0,+VLOOKUP($E154,'CODE GENERATOR'!$D:$AC,20,FALSE),0)</f>
        <v>2402_S01_32382</v>
      </c>
      <c r="Z154" s="101" t="str">
        <f>IF(E154&gt;0,+VLOOKUP($E154,'CODE GENERATOR'!$D:$AC,21,FALSE),0)</f>
        <v>2402_S01_32384</v>
      </c>
      <c r="AA154" s="101" t="str">
        <f>IF(E154&gt;0,+VLOOKUP($E154,'CODE GENERATOR'!$D:$AC,22,FALSE),0)</f>
        <v>2402_S01_32383</v>
      </c>
      <c r="AB154" s="101" t="str">
        <f>IF(E154&gt;0,+VLOOKUP($E154,'CODE GENERATOR'!$D:$AC,23,FALSE),0)</f>
        <v>2402_S01_33735</v>
      </c>
      <c r="AC154" s="101" t="str">
        <f>IF(E154&gt;0,+VLOOKUP($E154,'CODE GENERATOR'!$D:$AC,24,FALSE),0)</f>
        <v/>
      </c>
      <c r="AD154" s="101" t="str">
        <f>IF(E154&gt;0,+VLOOKUP($E154,'CODE GENERATOR'!$D:$AC,25,FALSE),0)</f>
        <v/>
      </c>
      <c r="AE154" s="101" t="str">
        <f>IF(E154&gt;0,+VLOOKUP($E154,'CODE GENERATOR'!$D:$AC,26,FALSE),0)</f>
        <v/>
      </c>
      <c r="AF154" s="149" t="str">
        <f>IF($C154&gt;0,$C154&amp;" "&amp;$P154&amp;" "&amp;+VLOOKUP($C154,'STYLE NAMES'!$B:$AC,10,FALSE),"""")</f>
        <v>SANTORINI BORDEAUX BRAIDED BELT</v>
      </c>
      <c r="AG154" s="101" t="str">
        <f>"Enjoy our "&amp;(AF154)&amp;"; "&amp;IF(C154&gt;0,+VLOOKUP($C154,'STYLE NAMES'!$B:$AC,11,FALSE),"")</f>
        <v>Enjoy our SANTORINI BORDEAUX BRAIDED BELT; Braided Riding Belts
Available in many colors and designs you can use these elegant belts for riding or even at your daily life</v>
      </c>
      <c r="AH154" s="101" t="str">
        <f>IF(C154&gt;0,+VLOOKUP($C154,'STYLE NAMES'!$B:$AC,12,FALSE),"")</f>
        <v>*Super elastic and comfortable riding belts
Composition:
100% Polyester</v>
      </c>
      <c r="AI154" s="101" t="str">
        <f>IF(C154&gt;0,+VLOOKUP($C154,'STYLE NAMES'!$B:$AC,13,FALSE),"")</f>
        <v>Do not wash in washing machine</v>
      </c>
      <c r="AJ154" s="149" t="str">
        <f>IF($C154&gt;0,$C154&amp;" "&amp;$P154&amp;" "&amp;+VLOOKUP($C154,'STYLE NAMES'!$B:$AC,14,FALSE),"""")</f>
        <v>SANTORINI BORDEAUX ÖRGÜ KEMER</v>
      </c>
      <c r="AK154" s="149" t="str">
        <f>"Cavalier SanMarco tarafından tasarlanan "&amp;(AJ154)&amp;"; "&amp;IF(C154&gt;0,+VLOOKUP($C154,'STYLE NAMES'!$B:$AC,15,FALSE),"")</f>
        <v>Cavalier SanMarco tarafından tasarlanan SANTORINI BORDEAUX ÖRGÜ KEMER; Örgü Binicilik Kemeri
Birçok renk ve desenleri ile bu şık kemerleri hem biniş kıyafetleriniz ile hem de günlük kıyafetlerinizle kullanabilirsiniz.</v>
      </c>
      <c r="AL154" s="149" t="str">
        <f>IF(C154&gt;0,+VLOOKUP($C154,'STYLE NAMES'!$B:$AC,16,FALSE),"")</f>
        <v>* Çok esnek ve rahat 
Kompozisyon:
100% Polyester</v>
      </c>
      <c r="AM154" s="149" t="str">
        <f>IF(C154&gt;0,+VLOOKUP($C154,'STYLE NAMES'!$B:$AC,17,FALSE),"")</f>
        <v>Ürünü makinada yıkamayınız</v>
      </c>
      <c r="AN154" s="149" t="str">
        <f>IF($C154&gt;0,$C154&amp;" "&amp;$P154&amp;" "&amp;+VLOOKUP($C154,'STYLE NAMES'!$B:$AC,18,FALSE),"""")</f>
        <v>SANTORINI BORDEAUX CINTURA ELASTICA</v>
      </c>
      <c r="AO154" s="101" t="str">
        <f>"Disegnato da Cavalier SanMarco "&amp;(AN154)&amp;"; "&amp;IF(C154&gt;0,+VLOOKUP($C154,'STYLE NAMES'!$B:$AC,19,FALSE),"")</f>
        <v>Disegnato da Cavalier SanMarco SANTORINI BORDEAUX CINTURA ELASTICA; Cintura intrecciata per equitazione Disponibile in molti colori e design, queste eleganti cinture possono essere utilizzate sia per l'equitazione che nella vita quotidiana.</v>
      </c>
      <c r="AP154" s="101" t="str">
        <f>IF(C154&gt;0,+VLOOKUP($C154,'STYLE NAMES'!$B:$AC,20,FALSE),"")</f>
        <v>Cinture elastiche e confortevoli per l'equitazione Composizione: 100% Poliestere</v>
      </c>
      <c r="AQ154" s="101" t="str">
        <f>IF(C154&gt;0,+VLOOKUP($C154,'STYLE NAMES'!$B:$AC,21,FALSE),"")</f>
        <v>Non lavare in lavatrice</v>
      </c>
      <c r="AR154" s="101">
        <f>IF(D154&gt;0,+VLOOKUP($C154,'STYLE NAMES'!$B:$AC,22,FALSE),"")</f>
        <v>0</v>
      </c>
      <c r="AS154" s="101">
        <f>IF(E154&gt;0,+VLOOKUP($C154,'STYLE NAMES'!$B:$AC,23,FALSE),"")</f>
        <v>0</v>
      </c>
      <c r="AT154" s="101">
        <f>IF(F154&gt;0,+VLOOKUP($C154,'STYLE NAMES'!$B:$AC,24,FALSE),"")</f>
        <v>0</v>
      </c>
      <c r="AU154" s="101">
        <f>IF(G154&gt;0,+VLOOKUP($C154,'STYLE NAMES'!$B:$AC,25,FALSE),"")</f>
        <v>0</v>
      </c>
      <c r="AV154" s="101">
        <f>+VLOOKUP($S154,'CODE GENERATOR'!$P:$AM,15,FALSE)</f>
        <v>0</v>
      </c>
      <c r="AW154" s="101">
        <f>+VLOOKUP($S154,'CODE GENERATOR'!$P:$AM,16,FALSE)</f>
        <v>0</v>
      </c>
      <c r="AX154" s="101">
        <f>+VLOOKUP($S154,'CODE GENERATOR'!$P:$AM,17,FALSE)</f>
        <v>0</v>
      </c>
      <c r="AY154" s="101">
        <f>+VLOOKUP($S154,'CODE GENERATOR'!$P:$AM,18,FALSE)</f>
        <v>0</v>
      </c>
      <c r="AZ154" s="101">
        <f>+VLOOKUP($S154,'CODE GENERATOR'!$P:$AM,19,FALSE)</f>
        <v>0</v>
      </c>
      <c r="BA154" s="101">
        <f>+VLOOKUP($S154,'CODE GENERATOR'!$P:$AM,20,FALSE)</f>
        <v>0</v>
      </c>
      <c r="BB154" s="101">
        <f>+VLOOKUP($S154,'CODE GENERATOR'!$P:$AM,21,FALSE)</f>
        <v>0</v>
      </c>
      <c r="BC154" s="101">
        <f>+VLOOKUP($S154,'CODE GENERATOR'!$P:$AM,22,FALSE)</f>
        <v>0</v>
      </c>
      <c r="BD154" s="101">
        <f>+VLOOKUP($S154,'CODE GENERATOR'!$P:$AM,23,FALSE)</f>
        <v>0</v>
      </c>
      <c r="BE154" s="101">
        <f>+VLOOKUP($S154,'CODE GENERATOR'!$P:$AM,24,FALSE)</f>
        <v>0</v>
      </c>
      <c r="BF154" s="101">
        <f>IF(C154&gt;0,+VLOOKUP(G154,'CATEGORY ID'!$A$1:$L$118,3,FALSE),"")</f>
        <v>17</v>
      </c>
      <c r="BG154" s="101">
        <f>IF(C154&gt;0,+VLOOKUP(H154,'CATEGORY ID'!$D$1:$L$118,3,FALSE),"")</f>
        <v>17</v>
      </c>
      <c r="BH154" s="101">
        <f>IF(C154&gt;0,+VLOOKUP((+H154&amp;I154),'CATEGORY ID'!$H$1:$I$121,2,FALSE),"")</f>
        <v>18</v>
      </c>
      <c r="BJ154" s="101">
        <f>IF(C154&gt;0,IF(COUNTIF('CATEGORY ID'!$K$1:$K$121,+H154&amp;K154) &gt; 0, +VLOOKUP(+H154&amp;K154,'CATEGORY ID'!$K$1:$L$121,2,FALSE),""),"")</f>
        <v>73</v>
      </c>
      <c r="BK154" s="101" t="str">
        <f>IF(C154&gt;0,IF(COUNTIF('CATEGORY ID'!$K$124:$K$165, +VLOOKUP(C154,'STYLE NAMES'!$B:$AE,30,FALSE)) &gt; 0, +VLOOKUP(VLOOKUP(C154,'STYLE NAMES'!$B:$AE,30,FALSE),'CATEGORY ID'!K:M,2,FALSE),""),"")</f>
        <v/>
      </c>
      <c r="BR154" s="101" t="str" cm="1">
        <f t="array" ref="BR154">IF(C154&gt;0,_xlfn.TEXTJOIN(";", TRUE,_xlfn.UNIQUE(_xlfn._xlws.FILTER(BF154:BQ154,(BF154:BQ154&gt;0)),TRUE,FALSE)),"")&amp;";"&amp;BS154</f>
        <v>17;18;73;</v>
      </c>
      <c r="BU154" s="106">
        <f>IF(C154&gt;0,+VLOOKUP($C154,'STYLE NAMES'!$B:$AC,26,FALSE),"")</f>
        <v>49.9</v>
      </c>
      <c r="BV154" s="106">
        <f>IF(C154&gt;0,+VLOOKUP($C154,'STYLE NAMES'!$B:$AC,27,FALSE),"")</f>
        <v>2740</v>
      </c>
      <c r="BW154" s="106">
        <f>IF(C154&gt;0,+VLOOKUP($C154,'STYLE NAMES'!$B:$AC,28,FALSE),"")</f>
        <v>57.384999999999991</v>
      </c>
      <c r="BY154"/>
      <c r="BZ154" s="101">
        <v>0</v>
      </c>
      <c r="CA154" s="137">
        <f t="shared" si="11"/>
        <v>1</v>
      </c>
      <c r="CB154" s="137">
        <f>+VLOOKUP(C154,'[2]STYLES &amp; MODELS MATRIX'!$A:$G,7,FALSE)</f>
        <v>0</v>
      </c>
      <c r="CC154" s="137">
        <f>+VLOOKUP(C154,'[1]STYLES &amp; SIZE CHARTS'!$A:$H,8,FALSE)</f>
        <v>0</v>
      </c>
      <c r="CD154" s="137"/>
      <c r="CE154" s="205"/>
      <c r="CF154" s="141"/>
    </row>
    <row r="155" spans="1:84" s="101" customFormat="1" ht="12" customHeight="1" x14ac:dyDescent="0.2">
      <c r="A155" s="102">
        <f t="shared" si="9"/>
        <v>8683711002123</v>
      </c>
      <c r="B155" s="101" t="s">
        <v>816</v>
      </c>
      <c r="C155" s="101" t="s">
        <v>629</v>
      </c>
      <c r="D155" s="101" t="s">
        <v>630</v>
      </c>
      <c r="E155" s="203" t="s">
        <v>2312</v>
      </c>
      <c r="F155" s="101">
        <v>115</v>
      </c>
      <c r="G155" s="101" t="str">
        <f>IF(C155&gt;0,+VLOOKUP($C155,'STYLE NAMES'!$B:$AC,4,FALSE),"")</f>
        <v>ACCESSORIES</v>
      </c>
      <c r="H155" s="101" t="str">
        <f>IF(C155&gt;0,+VLOOKUP($C155,'STYLE NAMES'!$B:$AC,5,FALSE),"")</f>
        <v>ACCESSORIES</v>
      </c>
      <c r="I155" s="101" t="str">
        <f>IF(C155&gt;0,+VLOOKUP($C155,'STYLE NAMES'!$B:$AC,6,FALSE),"")</f>
        <v>RIDER ACCESSORIES</v>
      </c>
      <c r="J155" s="101" t="str">
        <f>IF(C155&gt;0,+VLOOKUP($C155,'STYLE NAMES'!$B:$AC,7,FALSE),"")</f>
        <v>UNISEX</v>
      </c>
      <c r="K155" s="101" t="str">
        <f>IF(C155&gt;0,+VLOOKUP($C155,'STYLE NAMES'!$B:$AC,8,FALSE),"")</f>
        <v>BELTS</v>
      </c>
      <c r="L155" s="101" t="str">
        <f>IF(E155&gt;0,+VLOOKUP($E155,'CODE GENERATOR'!$D:$T,3,FALSE),"")</f>
        <v>A</v>
      </c>
      <c r="M155" s="101" t="str">
        <f>IF(E155&gt;0,+VLOOKUP($E155,'CODE GENERATOR'!$D:$T,4,FALSE),"")</f>
        <v>BRAIDED</v>
      </c>
      <c r="N155" s="101" t="str">
        <f>IF(E155&gt;0,+VLOOKUP($E155,'CODE GENERATOR'!$D:$T,6,FALSE),"")</f>
        <v>BORDEAUX</v>
      </c>
      <c r="O155" s="101" t="str">
        <f>IF(E155&gt;0,+VLOOKUP($E155,'CODE GENERATOR'!$D:$T,7,FALSE),"")</f>
        <v>BORDEAUX</v>
      </c>
      <c r="P155" s="101" t="str">
        <f t="shared" si="10"/>
        <v>BORDEAUX</v>
      </c>
      <c r="Q155" s="104" t="str">
        <f>IF(E155&gt;0,+VLOOKUP($E155,'CODE GENERATOR'!$D:$T,11,FALSE),"")</f>
        <v>A.RACUX_BLT0015</v>
      </c>
      <c r="R155" s="104" t="str">
        <f>IF(E155&gt;0,+VLOOKUP($E155,'CODE GENERATOR'!$D:$T,12,FALSE),"")</f>
        <v>BRD0012BORBOR</v>
      </c>
      <c r="S155" s="104" t="str">
        <f>IF(E155&gt;0,+VLOOKUP($E155,'CODE GENERATOR'!$D:$T,13,FALSE),"")</f>
        <v>A.RACUX_BLT0015_BRD0012BORBOR</v>
      </c>
      <c r="T155" s="104" t="str">
        <f t="shared" si="8"/>
        <v>A.RACUX_BLT0015_BRD0012BORBOR_115</v>
      </c>
      <c r="U155" s="105">
        <v>8683711002123</v>
      </c>
      <c r="V155" s="107" t="str" cm="1">
        <f t="array" ref="V155">_xlfn.TEXTJOIN(";", TRUE, _xlfn.UNIQUE(_xlfn._xlws.FILTER(P$3:P$10029, C$3:C$10029=C155)))</f>
        <v>BORDEAUX;BORDEAUX/NAVY;BEIGE/BROWN;NAVY;BEIGE;GRAY/BLUE-BLACK;BROWN/NAVY;DARK GRAY;MELANGE GRAY;LIGHT GRAY;WHITE;RED;BLACK;GREEN;MELANGE BLUE</v>
      </c>
      <c r="W155" s="107" t="str" cm="1">
        <f t="array" ref="W155">_xlfn.TEXTJOIN(";", TRUE, _xlfn.UNIQUE(_xlfn._xlws.FILTER(F$3:F$10029, C$3:C$10029=C155)))</f>
        <v>85;90;95;100;105;110;115;120;125</v>
      </c>
      <c r="X155" s="101" t="str">
        <f>IF(E155&gt;0,+VLOOKUP($E155,'CODE GENERATOR'!$D:$AC,19,FALSE),0)</f>
        <v>2402_S01_32391</v>
      </c>
      <c r="Y155" s="101" t="str">
        <f>IF(E155&gt;0,+VLOOKUP($E155,'CODE GENERATOR'!$D:$AC,20,FALSE),0)</f>
        <v>2402_S01_32382</v>
      </c>
      <c r="Z155" s="101" t="str">
        <f>IF(E155&gt;0,+VLOOKUP($E155,'CODE GENERATOR'!$D:$AC,21,FALSE),0)</f>
        <v>2402_S01_32384</v>
      </c>
      <c r="AA155" s="101" t="str">
        <f>IF(E155&gt;0,+VLOOKUP($E155,'CODE GENERATOR'!$D:$AC,22,FALSE),0)</f>
        <v>2402_S01_32383</v>
      </c>
      <c r="AB155" s="101" t="str">
        <f>IF(E155&gt;0,+VLOOKUP($E155,'CODE GENERATOR'!$D:$AC,23,FALSE),0)</f>
        <v>2402_S01_33735</v>
      </c>
      <c r="AC155" s="101" t="str">
        <f>IF(E155&gt;0,+VLOOKUP($E155,'CODE GENERATOR'!$D:$AC,24,FALSE),0)</f>
        <v/>
      </c>
      <c r="AD155" s="101" t="str">
        <f>IF(E155&gt;0,+VLOOKUP($E155,'CODE GENERATOR'!$D:$AC,25,FALSE),0)</f>
        <v/>
      </c>
      <c r="AE155" s="101" t="str">
        <f>IF(E155&gt;0,+VLOOKUP($E155,'CODE GENERATOR'!$D:$AC,26,FALSE),0)</f>
        <v/>
      </c>
      <c r="AF155" s="149" t="str">
        <f>IF($C155&gt;0,$C155&amp;" "&amp;$P155&amp;" "&amp;+VLOOKUP($C155,'STYLE NAMES'!$B:$AC,10,FALSE),"""")</f>
        <v>SANTORINI BORDEAUX BRAIDED BELT</v>
      </c>
      <c r="AG155" s="101" t="str">
        <f>"Enjoy our "&amp;(AF155)&amp;"; "&amp;IF(C155&gt;0,+VLOOKUP($C155,'STYLE NAMES'!$B:$AC,11,FALSE),"")</f>
        <v>Enjoy our SANTORINI BORDEAUX BRAIDED BELT; Braided Riding Belts
Available in many colors and designs you can use these elegant belts for riding or even at your daily life</v>
      </c>
      <c r="AH155" s="101" t="str">
        <f>IF(C155&gt;0,+VLOOKUP($C155,'STYLE NAMES'!$B:$AC,12,FALSE),"")</f>
        <v>*Super elastic and comfortable riding belts
Composition:
100% Polyester</v>
      </c>
      <c r="AI155" s="101" t="str">
        <f>IF(C155&gt;0,+VLOOKUP($C155,'STYLE NAMES'!$B:$AC,13,FALSE),"")</f>
        <v>Do not wash in washing machine</v>
      </c>
      <c r="AJ155" s="149" t="str">
        <f>IF($C155&gt;0,$C155&amp;" "&amp;$P155&amp;" "&amp;+VLOOKUP($C155,'STYLE NAMES'!$B:$AC,14,FALSE),"""")</f>
        <v>SANTORINI BORDEAUX ÖRGÜ KEMER</v>
      </c>
      <c r="AK155" s="149" t="str">
        <f>"Cavalier SanMarco tarafından tasarlanan "&amp;(AJ155)&amp;"; "&amp;IF(C155&gt;0,+VLOOKUP($C155,'STYLE NAMES'!$B:$AC,15,FALSE),"")</f>
        <v>Cavalier SanMarco tarafından tasarlanan SANTORINI BORDEAUX ÖRGÜ KEMER; Örgü Binicilik Kemeri
Birçok renk ve desenleri ile bu şık kemerleri hem biniş kıyafetleriniz ile hem de günlük kıyafetlerinizle kullanabilirsiniz.</v>
      </c>
      <c r="AL155" s="149" t="str">
        <f>IF(C155&gt;0,+VLOOKUP($C155,'STYLE NAMES'!$B:$AC,16,FALSE),"")</f>
        <v>* Çok esnek ve rahat 
Kompozisyon:
100% Polyester</v>
      </c>
      <c r="AM155" s="149" t="str">
        <f>IF(C155&gt;0,+VLOOKUP($C155,'STYLE NAMES'!$B:$AC,17,FALSE),"")</f>
        <v>Ürünü makinada yıkamayınız</v>
      </c>
      <c r="AN155" s="149" t="str">
        <f>IF($C155&gt;0,$C155&amp;" "&amp;$P155&amp;" "&amp;+VLOOKUP($C155,'STYLE NAMES'!$B:$AC,18,FALSE),"""")</f>
        <v>SANTORINI BORDEAUX CINTURA ELASTICA</v>
      </c>
      <c r="AO155" s="101" t="str">
        <f>"Disegnato da Cavalier SanMarco "&amp;(AN155)&amp;"; "&amp;IF(C155&gt;0,+VLOOKUP($C155,'STYLE NAMES'!$B:$AC,19,FALSE),"")</f>
        <v>Disegnato da Cavalier SanMarco SANTORINI BORDEAUX CINTURA ELASTICA; Cintura intrecciata per equitazione Disponibile in molti colori e design, queste eleganti cinture possono essere utilizzate sia per l'equitazione che nella vita quotidiana.</v>
      </c>
      <c r="AP155" s="101" t="str">
        <f>IF(C155&gt;0,+VLOOKUP($C155,'STYLE NAMES'!$B:$AC,20,FALSE),"")</f>
        <v>Cinture elastiche e confortevoli per l'equitazione Composizione: 100% Poliestere</v>
      </c>
      <c r="AQ155" s="101" t="str">
        <f>IF(C155&gt;0,+VLOOKUP($C155,'STYLE NAMES'!$B:$AC,21,FALSE),"")</f>
        <v>Non lavare in lavatrice</v>
      </c>
      <c r="AR155" s="101">
        <f>IF(D155&gt;0,+VLOOKUP($C155,'STYLE NAMES'!$B:$AC,22,FALSE),"")</f>
        <v>0</v>
      </c>
      <c r="AS155" s="101">
        <f>IF(E155&gt;0,+VLOOKUP($C155,'STYLE NAMES'!$B:$AC,23,FALSE),"")</f>
        <v>0</v>
      </c>
      <c r="AT155" s="101">
        <f>IF(F155&gt;0,+VLOOKUP($C155,'STYLE NAMES'!$B:$AC,24,FALSE),"")</f>
        <v>0</v>
      </c>
      <c r="AU155" s="101">
        <f>IF(G155&gt;0,+VLOOKUP($C155,'STYLE NAMES'!$B:$AC,25,FALSE),"")</f>
        <v>0</v>
      </c>
      <c r="AV155" s="101">
        <f>+VLOOKUP($S155,'CODE GENERATOR'!$P:$AM,15,FALSE)</f>
        <v>0</v>
      </c>
      <c r="AW155" s="101">
        <f>+VLOOKUP($S155,'CODE GENERATOR'!$P:$AM,16,FALSE)</f>
        <v>0</v>
      </c>
      <c r="AX155" s="101">
        <f>+VLOOKUP($S155,'CODE GENERATOR'!$P:$AM,17,FALSE)</f>
        <v>0</v>
      </c>
      <c r="AY155" s="101">
        <f>+VLOOKUP($S155,'CODE GENERATOR'!$P:$AM,18,FALSE)</f>
        <v>0</v>
      </c>
      <c r="AZ155" s="101">
        <f>+VLOOKUP($S155,'CODE GENERATOR'!$P:$AM,19,FALSE)</f>
        <v>0</v>
      </c>
      <c r="BA155" s="101">
        <f>+VLOOKUP($S155,'CODE GENERATOR'!$P:$AM,20,FALSE)</f>
        <v>0</v>
      </c>
      <c r="BB155" s="101">
        <f>+VLOOKUP($S155,'CODE GENERATOR'!$P:$AM,21,FALSE)</f>
        <v>0</v>
      </c>
      <c r="BC155" s="101">
        <f>+VLOOKUP($S155,'CODE GENERATOR'!$P:$AM,22,FALSE)</f>
        <v>0</v>
      </c>
      <c r="BD155" s="101">
        <f>+VLOOKUP($S155,'CODE GENERATOR'!$P:$AM,23,FALSE)</f>
        <v>0</v>
      </c>
      <c r="BE155" s="101">
        <f>+VLOOKUP($S155,'CODE GENERATOR'!$P:$AM,24,FALSE)</f>
        <v>0</v>
      </c>
      <c r="BF155" s="101">
        <f>IF(C155&gt;0,+VLOOKUP(G155,'CATEGORY ID'!$A$1:$L$118,3,FALSE),"")</f>
        <v>17</v>
      </c>
      <c r="BG155" s="101">
        <f>IF(C155&gt;0,+VLOOKUP(H155,'CATEGORY ID'!$D$1:$L$118,3,FALSE),"")</f>
        <v>17</v>
      </c>
      <c r="BH155" s="101">
        <f>IF(C155&gt;0,+VLOOKUP((+H155&amp;I155),'CATEGORY ID'!$H$1:$I$121,2,FALSE),"")</f>
        <v>18</v>
      </c>
      <c r="BJ155" s="101">
        <f>IF(C155&gt;0,IF(COUNTIF('CATEGORY ID'!$K$1:$K$121,+H155&amp;K155) &gt; 0, +VLOOKUP(+H155&amp;K155,'CATEGORY ID'!$K$1:$L$121,2,FALSE),""),"")</f>
        <v>73</v>
      </c>
      <c r="BK155" s="101" t="str">
        <f>IF(C155&gt;0,IF(COUNTIF('CATEGORY ID'!$K$124:$K$165, +VLOOKUP(C155,'STYLE NAMES'!$B:$AE,30,FALSE)) &gt; 0, +VLOOKUP(VLOOKUP(C155,'STYLE NAMES'!$B:$AE,30,FALSE),'CATEGORY ID'!K:M,2,FALSE),""),"")</f>
        <v/>
      </c>
      <c r="BR155" s="101" t="str" cm="1">
        <f t="array" ref="BR155">IF(C155&gt;0,_xlfn.TEXTJOIN(";", TRUE,_xlfn.UNIQUE(_xlfn._xlws.FILTER(BF155:BQ155,(BF155:BQ155&gt;0)),TRUE,FALSE)),"")&amp;";"&amp;BS155</f>
        <v>17;18;73;</v>
      </c>
      <c r="BU155" s="106">
        <f>IF(C155&gt;0,+VLOOKUP($C155,'STYLE NAMES'!$B:$AC,26,FALSE),"")</f>
        <v>49.9</v>
      </c>
      <c r="BV155" s="106">
        <f>IF(C155&gt;0,+VLOOKUP($C155,'STYLE NAMES'!$B:$AC,27,FALSE),"")</f>
        <v>2740</v>
      </c>
      <c r="BW155" s="106">
        <f>IF(C155&gt;0,+VLOOKUP($C155,'STYLE NAMES'!$B:$AC,28,FALSE),"")</f>
        <v>57.384999999999991</v>
      </c>
      <c r="BY155"/>
      <c r="BZ155" s="101">
        <v>0</v>
      </c>
      <c r="CA155" s="137">
        <f t="shared" si="11"/>
        <v>1</v>
      </c>
      <c r="CB155" s="137">
        <f>+VLOOKUP(C155,'[2]STYLES &amp; MODELS MATRIX'!$A:$G,7,FALSE)</f>
        <v>0</v>
      </c>
      <c r="CC155" s="137">
        <f>+VLOOKUP(C155,'[1]STYLES &amp; SIZE CHARTS'!$A:$H,8,FALSE)</f>
        <v>0</v>
      </c>
      <c r="CD155" s="137"/>
      <c r="CE155" s="205"/>
      <c r="CF155" s="141"/>
    </row>
    <row r="156" spans="1:84" s="101" customFormat="1" ht="12" customHeight="1" x14ac:dyDescent="0.2">
      <c r="A156" s="102">
        <f t="shared" si="9"/>
        <v>8683711002130</v>
      </c>
      <c r="B156" s="101" t="s">
        <v>816</v>
      </c>
      <c r="C156" s="101" t="s">
        <v>629</v>
      </c>
      <c r="D156" s="101" t="s">
        <v>630</v>
      </c>
      <c r="E156" s="203" t="s">
        <v>2312</v>
      </c>
      <c r="F156" s="101">
        <v>120</v>
      </c>
      <c r="G156" s="101" t="str">
        <f>IF(C156&gt;0,+VLOOKUP($C156,'STYLE NAMES'!$B:$AC,4,FALSE),"")</f>
        <v>ACCESSORIES</v>
      </c>
      <c r="H156" s="101" t="str">
        <f>IF(C156&gt;0,+VLOOKUP($C156,'STYLE NAMES'!$B:$AC,5,FALSE),"")</f>
        <v>ACCESSORIES</v>
      </c>
      <c r="I156" s="101" t="str">
        <f>IF(C156&gt;0,+VLOOKUP($C156,'STYLE NAMES'!$B:$AC,6,FALSE),"")</f>
        <v>RIDER ACCESSORIES</v>
      </c>
      <c r="J156" s="101" t="str">
        <f>IF(C156&gt;0,+VLOOKUP($C156,'STYLE NAMES'!$B:$AC,7,FALSE),"")</f>
        <v>UNISEX</v>
      </c>
      <c r="K156" s="101" t="str">
        <f>IF(C156&gt;0,+VLOOKUP($C156,'STYLE NAMES'!$B:$AC,8,FALSE),"")</f>
        <v>BELTS</v>
      </c>
      <c r="L156" s="101" t="str">
        <f>IF(E156&gt;0,+VLOOKUP($E156,'CODE GENERATOR'!$D:$T,3,FALSE),"")</f>
        <v>A</v>
      </c>
      <c r="M156" s="101" t="str">
        <f>IF(E156&gt;0,+VLOOKUP($E156,'CODE GENERATOR'!$D:$T,4,FALSE),"")</f>
        <v>BRAIDED</v>
      </c>
      <c r="N156" s="101" t="str">
        <f>IF(E156&gt;0,+VLOOKUP($E156,'CODE GENERATOR'!$D:$T,6,FALSE),"")</f>
        <v>BORDEAUX</v>
      </c>
      <c r="O156" s="101" t="str">
        <f>IF(E156&gt;0,+VLOOKUP($E156,'CODE GENERATOR'!$D:$T,7,FALSE),"")</f>
        <v>BORDEAUX</v>
      </c>
      <c r="P156" s="101" t="str">
        <f t="shared" si="10"/>
        <v>BORDEAUX</v>
      </c>
      <c r="Q156" s="104" t="str">
        <f>IF(E156&gt;0,+VLOOKUP($E156,'CODE GENERATOR'!$D:$T,11,FALSE),"")</f>
        <v>A.RACUX_BLT0015</v>
      </c>
      <c r="R156" s="104" t="str">
        <f>IF(E156&gt;0,+VLOOKUP($E156,'CODE GENERATOR'!$D:$T,12,FALSE),"")</f>
        <v>BRD0012BORBOR</v>
      </c>
      <c r="S156" s="104" t="str">
        <f>IF(E156&gt;0,+VLOOKUP($E156,'CODE GENERATOR'!$D:$T,13,FALSE),"")</f>
        <v>A.RACUX_BLT0015_BRD0012BORBOR</v>
      </c>
      <c r="T156" s="104" t="str">
        <f t="shared" si="8"/>
        <v>A.RACUX_BLT0015_BRD0012BORBOR_120</v>
      </c>
      <c r="U156" s="105">
        <v>8683711002130</v>
      </c>
      <c r="V156" s="107" t="str" cm="1">
        <f t="array" ref="V156">_xlfn.TEXTJOIN(";", TRUE, _xlfn.UNIQUE(_xlfn._xlws.FILTER(P$3:P$10029, C$3:C$10029=C156)))</f>
        <v>BORDEAUX;BORDEAUX/NAVY;BEIGE/BROWN;NAVY;BEIGE;GRAY/BLUE-BLACK;BROWN/NAVY;DARK GRAY;MELANGE GRAY;LIGHT GRAY;WHITE;RED;BLACK;GREEN;MELANGE BLUE</v>
      </c>
      <c r="W156" s="107" t="str" cm="1">
        <f t="array" ref="W156">_xlfn.TEXTJOIN(";", TRUE, _xlfn.UNIQUE(_xlfn._xlws.FILTER(F$3:F$10029, C$3:C$10029=C156)))</f>
        <v>85;90;95;100;105;110;115;120;125</v>
      </c>
      <c r="X156" s="101" t="str">
        <f>IF(E156&gt;0,+VLOOKUP($E156,'CODE GENERATOR'!$D:$AC,19,FALSE),0)</f>
        <v>2402_S01_32391</v>
      </c>
      <c r="Y156" s="101" t="str">
        <f>IF(E156&gt;0,+VLOOKUP($E156,'CODE GENERATOR'!$D:$AC,20,FALSE),0)</f>
        <v>2402_S01_32382</v>
      </c>
      <c r="Z156" s="101" t="str">
        <f>IF(E156&gt;0,+VLOOKUP($E156,'CODE GENERATOR'!$D:$AC,21,FALSE),0)</f>
        <v>2402_S01_32384</v>
      </c>
      <c r="AA156" s="101" t="str">
        <f>IF(E156&gt;0,+VLOOKUP($E156,'CODE GENERATOR'!$D:$AC,22,FALSE),0)</f>
        <v>2402_S01_32383</v>
      </c>
      <c r="AB156" s="101" t="str">
        <f>IF(E156&gt;0,+VLOOKUP($E156,'CODE GENERATOR'!$D:$AC,23,FALSE),0)</f>
        <v>2402_S01_33735</v>
      </c>
      <c r="AC156" s="101" t="str">
        <f>IF(E156&gt;0,+VLOOKUP($E156,'CODE GENERATOR'!$D:$AC,24,FALSE),0)</f>
        <v/>
      </c>
      <c r="AD156" s="101" t="str">
        <f>IF(E156&gt;0,+VLOOKUP($E156,'CODE GENERATOR'!$D:$AC,25,FALSE),0)</f>
        <v/>
      </c>
      <c r="AE156" s="101" t="str">
        <f>IF(E156&gt;0,+VLOOKUP($E156,'CODE GENERATOR'!$D:$AC,26,FALSE),0)</f>
        <v/>
      </c>
      <c r="AF156" s="149" t="str">
        <f>IF($C156&gt;0,$C156&amp;" "&amp;$P156&amp;" "&amp;+VLOOKUP($C156,'STYLE NAMES'!$B:$AC,10,FALSE),"""")</f>
        <v>SANTORINI BORDEAUX BRAIDED BELT</v>
      </c>
      <c r="AG156" s="101" t="str">
        <f>"Enjoy our "&amp;(AF156)&amp;"; "&amp;IF(C156&gt;0,+VLOOKUP($C156,'STYLE NAMES'!$B:$AC,11,FALSE),"")</f>
        <v>Enjoy our SANTORINI BORDEAUX BRAIDED BELT; Braided Riding Belts
Available in many colors and designs you can use these elegant belts for riding or even at your daily life</v>
      </c>
      <c r="AH156" s="101" t="str">
        <f>IF(C156&gt;0,+VLOOKUP($C156,'STYLE NAMES'!$B:$AC,12,FALSE),"")</f>
        <v>*Super elastic and comfortable riding belts
Composition:
100% Polyester</v>
      </c>
      <c r="AI156" s="101" t="str">
        <f>IF(C156&gt;0,+VLOOKUP($C156,'STYLE NAMES'!$B:$AC,13,FALSE),"")</f>
        <v>Do not wash in washing machine</v>
      </c>
      <c r="AJ156" s="149" t="str">
        <f>IF($C156&gt;0,$C156&amp;" "&amp;$P156&amp;" "&amp;+VLOOKUP($C156,'STYLE NAMES'!$B:$AC,14,FALSE),"""")</f>
        <v>SANTORINI BORDEAUX ÖRGÜ KEMER</v>
      </c>
      <c r="AK156" s="149" t="str">
        <f>"Cavalier SanMarco tarafından tasarlanan "&amp;(AJ156)&amp;"; "&amp;IF(C156&gt;0,+VLOOKUP($C156,'STYLE NAMES'!$B:$AC,15,FALSE),"")</f>
        <v>Cavalier SanMarco tarafından tasarlanan SANTORINI BORDEAUX ÖRGÜ KEMER; Örgü Binicilik Kemeri
Birçok renk ve desenleri ile bu şık kemerleri hem biniş kıyafetleriniz ile hem de günlük kıyafetlerinizle kullanabilirsiniz.</v>
      </c>
      <c r="AL156" s="149" t="str">
        <f>IF(C156&gt;0,+VLOOKUP($C156,'STYLE NAMES'!$B:$AC,16,FALSE),"")</f>
        <v>* Çok esnek ve rahat 
Kompozisyon:
100% Polyester</v>
      </c>
      <c r="AM156" s="149" t="str">
        <f>IF(C156&gt;0,+VLOOKUP($C156,'STYLE NAMES'!$B:$AC,17,FALSE),"")</f>
        <v>Ürünü makinada yıkamayınız</v>
      </c>
      <c r="AN156" s="149" t="str">
        <f>IF($C156&gt;0,$C156&amp;" "&amp;$P156&amp;" "&amp;+VLOOKUP($C156,'STYLE NAMES'!$B:$AC,18,FALSE),"""")</f>
        <v>SANTORINI BORDEAUX CINTURA ELASTICA</v>
      </c>
      <c r="AO156" s="101" t="str">
        <f>"Disegnato da Cavalier SanMarco "&amp;(AN156)&amp;"; "&amp;IF(C156&gt;0,+VLOOKUP($C156,'STYLE NAMES'!$B:$AC,19,FALSE),"")</f>
        <v>Disegnato da Cavalier SanMarco SANTORINI BORDEAUX CINTURA ELASTICA; Cintura intrecciata per equitazione Disponibile in molti colori e design, queste eleganti cinture possono essere utilizzate sia per l'equitazione che nella vita quotidiana.</v>
      </c>
      <c r="AP156" s="101" t="str">
        <f>IF(C156&gt;0,+VLOOKUP($C156,'STYLE NAMES'!$B:$AC,20,FALSE),"")</f>
        <v>Cinture elastiche e confortevoli per l'equitazione Composizione: 100% Poliestere</v>
      </c>
      <c r="AQ156" s="101" t="str">
        <f>IF(C156&gt;0,+VLOOKUP($C156,'STYLE NAMES'!$B:$AC,21,FALSE),"")</f>
        <v>Non lavare in lavatrice</v>
      </c>
      <c r="AR156" s="101">
        <f>IF(D156&gt;0,+VLOOKUP($C156,'STYLE NAMES'!$B:$AC,22,FALSE),"")</f>
        <v>0</v>
      </c>
      <c r="AS156" s="101">
        <f>IF(E156&gt;0,+VLOOKUP($C156,'STYLE NAMES'!$B:$AC,23,FALSE),"")</f>
        <v>0</v>
      </c>
      <c r="AT156" s="101">
        <f>IF(F156&gt;0,+VLOOKUP($C156,'STYLE NAMES'!$B:$AC,24,FALSE),"")</f>
        <v>0</v>
      </c>
      <c r="AU156" s="101">
        <f>IF(G156&gt;0,+VLOOKUP($C156,'STYLE NAMES'!$B:$AC,25,FALSE),"")</f>
        <v>0</v>
      </c>
      <c r="AV156" s="101">
        <f>+VLOOKUP($S156,'CODE GENERATOR'!$P:$AM,15,FALSE)</f>
        <v>0</v>
      </c>
      <c r="AW156" s="101">
        <f>+VLOOKUP($S156,'CODE GENERATOR'!$P:$AM,16,FALSE)</f>
        <v>0</v>
      </c>
      <c r="AX156" s="101">
        <f>+VLOOKUP($S156,'CODE GENERATOR'!$P:$AM,17,FALSE)</f>
        <v>0</v>
      </c>
      <c r="AY156" s="101">
        <f>+VLOOKUP($S156,'CODE GENERATOR'!$P:$AM,18,FALSE)</f>
        <v>0</v>
      </c>
      <c r="AZ156" s="101">
        <f>+VLOOKUP($S156,'CODE GENERATOR'!$P:$AM,19,FALSE)</f>
        <v>0</v>
      </c>
      <c r="BA156" s="101">
        <f>+VLOOKUP($S156,'CODE GENERATOR'!$P:$AM,20,FALSE)</f>
        <v>0</v>
      </c>
      <c r="BB156" s="101">
        <f>+VLOOKUP($S156,'CODE GENERATOR'!$P:$AM,21,FALSE)</f>
        <v>0</v>
      </c>
      <c r="BC156" s="101">
        <f>+VLOOKUP($S156,'CODE GENERATOR'!$P:$AM,22,FALSE)</f>
        <v>0</v>
      </c>
      <c r="BD156" s="101">
        <f>+VLOOKUP($S156,'CODE GENERATOR'!$P:$AM,23,FALSE)</f>
        <v>0</v>
      </c>
      <c r="BE156" s="101">
        <f>+VLOOKUP($S156,'CODE GENERATOR'!$P:$AM,24,FALSE)</f>
        <v>0</v>
      </c>
      <c r="BF156" s="101">
        <f>IF(C156&gt;0,+VLOOKUP(G156,'CATEGORY ID'!$A$1:$L$118,3,FALSE),"")</f>
        <v>17</v>
      </c>
      <c r="BG156" s="101">
        <f>IF(C156&gt;0,+VLOOKUP(H156,'CATEGORY ID'!$D$1:$L$118,3,FALSE),"")</f>
        <v>17</v>
      </c>
      <c r="BH156" s="101">
        <f>IF(C156&gt;0,+VLOOKUP((+H156&amp;I156),'CATEGORY ID'!$H$1:$I$121,2,FALSE),"")</f>
        <v>18</v>
      </c>
      <c r="BJ156" s="101">
        <f>IF(C156&gt;0,IF(COUNTIF('CATEGORY ID'!$K$1:$K$121,+H156&amp;K156) &gt; 0, +VLOOKUP(+H156&amp;K156,'CATEGORY ID'!$K$1:$L$121,2,FALSE),""),"")</f>
        <v>73</v>
      </c>
      <c r="BK156" s="101" t="str">
        <f>IF(C156&gt;0,IF(COUNTIF('CATEGORY ID'!$K$124:$K$165, +VLOOKUP(C156,'STYLE NAMES'!$B:$AE,30,FALSE)) &gt; 0, +VLOOKUP(VLOOKUP(C156,'STYLE NAMES'!$B:$AE,30,FALSE),'CATEGORY ID'!K:M,2,FALSE),""),"")</f>
        <v/>
      </c>
      <c r="BR156" s="101" t="str" cm="1">
        <f t="array" ref="BR156">IF(C156&gt;0,_xlfn.TEXTJOIN(";", TRUE,_xlfn.UNIQUE(_xlfn._xlws.FILTER(BF156:BQ156,(BF156:BQ156&gt;0)),TRUE,FALSE)),"")&amp;";"&amp;BS156</f>
        <v>17;18;73;</v>
      </c>
      <c r="BU156" s="106">
        <f>IF(C156&gt;0,+VLOOKUP($C156,'STYLE NAMES'!$B:$AC,26,FALSE),"")</f>
        <v>49.9</v>
      </c>
      <c r="BV156" s="106">
        <f>IF(C156&gt;0,+VLOOKUP($C156,'STYLE NAMES'!$B:$AC,27,FALSE),"")</f>
        <v>2740</v>
      </c>
      <c r="BW156" s="106">
        <f>IF(C156&gt;0,+VLOOKUP($C156,'STYLE NAMES'!$B:$AC,28,FALSE),"")</f>
        <v>57.384999999999991</v>
      </c>
      <c r="BY156"/>
      <c r="BZ156" s="101">
        <v>0</v>
      </c>
      <c r="CA156" s="137">
        <f t="shared" si="11"/>
        <v>1</v>
      </c>
      <c r="CB156" s="137">
        <f>+VLOOKUP(C156,'[2]STYLES &amp; MODELS MATRIX'!$A:$G,7,FALSE)</f>
        <v>0</v>
      </c>
      <c r="CC156" s="137">
        <f>+VLOOKUP(C156,'[1]STYLES &amp; SIZE CHARTS'!$A:$H,8,FALSE)</f>
        <v>0</v>
      </c>
      <c r="CD156" s="137"/>
      <c r="CE156" s="205"/>
      <c r="CF156" s="141"/>
    </row>
    <row r="157" spans="1:84" s="101" customFormat="1" ht="12" customHeight="1" x14ac:dyDescent="0.2">
      <c r="A157" s="102">
        <f t="shared" si="9"/>
        <v>8683711002147</v>
      </c>
      <c r="B157" s="101" t="s">
        <v>816</v>
      </c>
      <c r="C157" s="101" t="s">
        <v>629</v>
      </c>
      <c r="D157" s="101" t="s">
        <v>630</v>
      </c>
      <c r="E157" s="203" t="s">
        <v>2312</v>
      </c>
      <c r="F157" s="101">
        <v>125</v>
      </c>
      <c r="G157" s="101" t="str">
        <f>IF(C157&gt;0,+VLOOKUP($C157,'STYLE NAMES'!$B:$AC,4,FALSE),"")</f>
        <v>ACCESSORIES</v>
      </c>
      <c r="H157" s="101" t="str">
        <f>IF(C157&gt;0,+VLOOKUP($C157,'STYLE NAMES'!$B:$AC,5,FALSE),"")</f>
        <v>ACCESSORIES</v>
      </c>
      <c r="I157" s="101" t="str">
        <f>IF(C157&gt;0,+VLOOKUP($C157,'STYLE NAMES'!$B:$AC,6,FALSE),"")</f>
        <v>RIDER ACCESSORIES</v>
      </c>
      <c r="J157" s="101" t="str">
        <f>IF(C157&gt;0,+VLOOKUP($C157,'STYLE NAMES'!$B:$AC,7,FALSE),"")</f>
        <v>UNISEX</v>
      </c>
      <c r="K157" s="101" t="str">
        <f>IF(C157&gt;0,+VLOOKUP($C157,'STYLE NAMES'!$B:$AC,8,FALSE),"")</f>
        <v>BELTS</v>
      </c>
      <c r="L157" s="101" t="str">
        <f>IF(E157&gt;0,+VLOOKUP($E157,'CODE GENERATOR'!$D:$T,3,FALSE),"")</f>
        <v>A</v>
      </c>
      <c r="M157" s="101" t="str">
        <f>IF(E157&gt;0,+VLOOKUP($E157,'CODE GENERATOR'!$D:$T,4,FALSE),"")</f>
        <v>BRAIDED</v>
      </c>
      <c r="N157" s="101" t="str">
        <f>IF(E157&gt;0,+VLOOKUP($E157,'CODE GENERATOR'!$D:$T,6,FALSE),"")</f>
        <v>BORDEAUX</v>
      </c>
      <c r="O157" s="101" t="str">
        <f>IF(E157&gt;0,+VLOOKUP($E157,'CODE GENERATOR'!$D:$T,7,FALSE),"")</f>
        <v>BORDEAUX</v>
      </c>
      <c r="P157" s="101" t="str">
        <f t="shared" si="10"/>
        <v>BORDEAUX</v>
      </c>
      <c r="Q157" s="104" t="str">
        <f>IF(E157&gt;0,+VLOOKUP($E157,'CODE GENERATOR'!$D:$T,11,FALSE),"")</f>
        <v>A.RACUX_BLT0015</v>
      </c>
      <c r="R157" s="104" t="str">
        <f>IF(E157&gt;0,+VLOOKUP($E157,'CODE GENERATOR'!$D:$T,12,FALSE),"")</f>
        <v>BRD0012BORBOR</v>
      </c>
      <c r="S157" s="104" t="str">
        <f>IF(E157&gt;0,+VLOOKUP($E157,'CODE GENERATOR'!$D:$T,13,FALSE),"")</f>
        <v>A.RACUX_BLT0015_BRD0012BORBOR</v>
      </c>
      <c r="T157" s="104" t="str">
        <f t="shared" si="8"/>
        <v>A.RACUX_BLT0015_BRD0012BORBOR_125</v>
      </c>
      <c r="U157" s="105">
        <v>8683711002147</v>
      </c>
      <c r="V157" s="107" t="str" cm="1">
        <f t="array" ref="V157">_xlfn.TEXTJOIN(";", TRUE, _xlfn.UNIQUE(_xlfn._xlws.FILTER(P$3:P$10029, C$3:C$10029=C157)))</f>
        <v>BORDEAUX;BORDEAUX/NAVY;BEIGE/BROWN;NAVY;BEIGE;GRAY/BLUE-BLACK;BROWN/NAVY;DARK GRAY;MELANGE GRAY;LIGHT GRAY;WHITE;RED;BLACK;GREEN;MELANGE BLUE</v>
      </c>
      <c r="W157" s="107" t="str" cm="1">
        <f t="array" ref="W157">_xlfn.TEXTJOIN(";", TRUE, _xlfn.UNIQUE(_xlfn._xlws.FILTER(F$3:F$10029, C$3:C$10029=C157)))</f>
        <v>85;90;95;100;105;110;115;120;125</v>
      </c>
      <c r="X157" s="101" t="str">
        <f>IF(E157&gt;0,+VLOOKUP($E157,'CODE GENERATOR'!$D:$AC,19,FALSE),0)</f>
        <v>2402_S01_32391</v>
      </c>
      <c r="Y157" s="101" t="str">
        <f>IF(E157&gt;0,+VLOOKUP($E157,'CODE GENERATOR'!$D:$AC,20,FALSE),0)</f>
        <v>2402_S01_32382</v>
      </c>
      <c r="Z157" s="101" t="str">
        <f>IF(E157&gt;0,+VLOOKUP($E157,'CODE GENERATOR'!$D:$AC,21,FALSE),0)</f>
        <v>2402_S01_32384</v>
      </c>
      <c r="AA157" s="101" t="str">
        <f>IF(E157&gt;0,+VLOOKUP($E157,'CODE GENERATOR'!$D:$AC,22,FALSE),0)</f>
        <v>2402_S01_32383</v>
      </c>
      <c r="AB157" s="101" t="str">
        <f>IF(E157&gt;0,+VLOOKUP($E157,'CODE GENERATOR'!$D:$AC,23,FALSE),0)</f>
        <v>2402_S01_33735</v>
      </c>
      <c r="AC157" s="101" t="str">
        <f>IF(E157&gt;0,+VLOOKUP($E157,'CODE GENERATOR'!$D:$AC,24,FALSE),0)</f>
        <v/>
      </c>
      <c r="AD157" s="101" t="str">
        <f>IF(E157&gt;0,+VLOOKUP($E157,'CODE GENERATOR'!$D:$AC,25,FALSE),0)</f>
        <v/>
      </c>
      <c r="AE157" s="101" t="str">
        <f>IF(E157&gt;0,+VLOOKUP($E157,'CODE GENERATOR'!$D:$AC,26,FALSE),0)</f>
        <v/>
      </c>
      <c r="AF157" s="149" t="str">
        <f>IF($C157&gt;0,$C157&amp;" "&amp;$P157&amp;" "&amp;+VLOOKUP($C157,'STYLE NAMES'!$B:$AC,10,FALSE),"""")</f>
        <v>SANTORINI BORDEAUX BRAIDED BELT</v>
      </c>
      <c r="AG157" s="101" t="str">
        <f>"Enjoy our "&amp;(AF157)&amp;"; "&amp;IF(C157&gt;0,+VLOOKUP($C157,'STYLE NAMES'!$B:$AC,11,FALSE),"")</f>
        <v>Enjoy our SANTORINI BORDEAUX BRAIDED BELT; Braided Riding Belts
Available in many colors and designs you can use these elegant belts for riding or even at your daily life</v>
      </c>
      <c r="AH157" s="101" t="str">
        <f>IF(C157&gt;0,+VLOOKUP($C157,'STYLE NAMES'!$B:$AC,12,FALSE),"")</f>
        <v>*Super elastic and comfortable riding belts
Composition:
100% Polyester</v>
      </c>
      <c r="AI157" s="101" t="str">
        <f>IF(C157&gt;0,+VLOOKUP($C157,'STYLE NAMES'!$B:$AC,13,FALSE),"")</f>
        <v>Do not wash in washing machine</v>
      </c>
      <c r="AJ157" s="149" t="str">
        <f>IF($C157&gt;0,$C157&amp;" "&amp;$P157&amp;" "&amp;+VLOOKUP($C157,'STYLE NAMES'!$B:$AC,14,FALSE),"""")</f>
        <v>SANTORINI BORDEAUX ÖRGÜ KEMER</v>
      </c>
      <c r="AK157" s="149" t="str">
        <f>"Cavalier SanMarco tarafından tasarlanan "&amp;(AJ157)&amp;"; "&amp;IF(C157&gt;0,+VLOOKUP($C157,'STYLE NAMES'!$B:$AC,15,FALSE),"")</f>
        <v>Cavalier SanMarco tarafından tasarlanan SANTORINI BORDEAUX ÖRGÜ KEMER; Örgü Binicilik Kemeri
Birçok renk ve desenleri ile bu şık kemerleri hem biniş kıyafetleriniz ile hem de günlük kıyafetlerinizle kullanabilirsiniz.</v>
      </c>
      <c r="AL157" s="149" t="str">
        <f>IF(C157&gt;0,+VLOOKUP($C157,'STYLE NAMES'!$B:$AC,16,FALSE),"")</f>
        <v>* Çok esnek ve rahat 
Kompozisyon:
100% Polyester</v>
      </c>
      <c r="AM157" s="149" t="str">
        <f>IF(C157&gt;0,+VLOOKUP($C157,'STYLE NAMES'!$B:$AC,17,FALSE),"")</f>
        <v>Ürünü makinada yıkamayınız</v>
      </c>
      <c r="AN157" s="149" t="str">
        <f>IF($C157&gt;0,$C157&amp;" "&amp;$P157&amp;" "&amp;+VLOOKUP($C157,'STYLE NAMES'!$B:$AC,18,FALSE),"""")</f>
        <v>SANTORINI BORDEAUX CINTURA ELASTICA</v>
      </c>
      <c r="AO157" s="101" t="str">
        <f>"Disegnato da Cavalier SanMarco "&amp;(AN157)&amp;"; "&amp;IF(C157&gt;0,+VLOOKUP($C157,'STYLE NAMES'!$B:$AC,19,FALSE),"")</f>
        <v>Disegnato da Cavalier SanMarco SANTORINI BORDEAUX CINTURA ELASTICA; Cintura intrecciata per equitazione Disponibile in molti colori e design, queste eleganti cinture possono essere utilizzate sia per l'equitazione che nella vita quotidiana.</v>
      </c>
      <c r="AP157" s="101" t="str">
        <f>IF(C157&gt;0,+VLOOKUP($C157,'STYLE NAMES'!$B:$AC,20,FALSE),"")</f>
        <v>Cinture elastiche e confortevoli per l'equitazione Composizione: 100% Poliestere</v>
      </c>
      <c r="AQ157" s="101" t="str">
        <f>IF(C157&gt;0,+VLOOKUP($C157,'STYLE NAMES'!$B:$AC,21,FALSE),"")</f>
        <v>Non lavare in lavatrice</v>
      </c>
      <c r="AR157" s="101">
        <f>IF(D157&gt;0,+VLOOKUP($C157,'STYLE NAMES'!$B:$AC,22,FALSE),"")</f>
        <v>0</v>
      </c>
      <c r="AS157" s="101">
        <f>IF(E157&gt;0,+VLOOKUP($C157,'STYLE NAMES'!$B:$AC,23,FALSE),"")</f>
        <v>0</v>
      </c>
      <c r="AT157" s="101">
        <f>IF(F157&gt;0,+VLOOKUP($C157,'STYLE NAMES'!$B:$AC,24,FALSE),"")</f>
        <v>0</v>
      </c>
      <c r="AU157" s="101">
        <f>IF(G157&gt;0,+VLOOKUP($C157,'STYLE NAMES'!$B:$AC,25,FALSE),"")</f>
        <v>0</v>
      </c>
      <c r="AV157" s="101">
        <f>+VLOOKUP($S157,'CODE GENERATOR'!$P:$AM,15,FALSE)</f>
        <v>0</v>
      </c>
      <c r="AW157" s="101">
        <f>+VLOOKUP($S157,'CODE GENERATOR'!$P:$AM,16,FALSE)</f>
        <v>0</v>
      </c>
      <c r="AX157" s="101">
        <f>+VLOOKUP($S157,'CODE GENERATOR'!$P:$AM,17,FALSE)</f>
        <v>0</v>
      </c>
      <c r="AY157" s="101">
        <f>+VLOOKUP($S157,'CODE GENERATOR'!$P:$AM,18,FALSE)</f>
        <v>0</v>
      </c>
      <c r="AZ157" s="101">
        <f>+VLOOKUP($S157,'CODE GENERATOR'!$P:$AM,19,FALSE)</f>
        <v>0</v>
      </c>
      <c r="BA157" s="101">
        <f>+VLOOKUP($S157,'CODE GENERATOR'!$P:$AM,20,FALSE)</f>
        <v>0</v>
      </c>
      <c r="BB157" s="101">
        <f>+VLOOKUP($S157,'CODE GENERATOR'!$P:$AM,21,FALSE)</f>
        <v>0</v>
      </c>
      <c r="BC157" s="101">
        <f>+VLOOKUP($S157,'CODE GENERATOR'!$P:$AM,22,FALSE)</f>
        <v>0</v>
      </c>
      <c r="BD157" s="101">
        <f>+VLOOKUP($S157,'CODE GENERATOR'!$P:$AM,23,FALSE)</f>
        <v>0</v>
      </c>
      <c r="BE157" s="101">
        <f>+VLOOKUP($S157,'CODE GENERATOR'!$P:$AM,24,FALSE)</f>
        <v>0</v>
      </c>
      <c r="BF157" s="101">
        <f>IF(C157&gt;0,+VLOOKUP(G157,'CATEGORY ID'!$A$1:$L$118,3,FALSE),"")</f>
        <v>17</v>
      </c>
      <c r="BG157" s="101">
        <f>IF(C157&gt;0,+VLOOKUP(H157,'CATEGORY ID'!$D$1:$L$118,3,FALSE),"")</f>
        <v>17</v>
      </c>
      <c r="BH157" s="101">
        <f>IF(C157&gt;0,+VLOOKUP((+H157&amp;I157),'CATEGORY ID'!$H$1:$I$121,2,FALSE),"")</f>
        <v>18</v>
      </c>
      <c r="BJ157" s="101">
        <f>IF(C157&gt;0,IF(COUNTIF('CATEGORY ID'!$K$1:$K$121,+H157&amp;K157) &gt; 0, +VLOOKUP(+H157&amp;K157,'CATEGORY ID'!$K$1:$L$121,2,FALSE),""),"")</f>
        <v>73</v>
      </c>
      <c r="BK157" s="101" t="str">
        <f>IF(C157&gt;0,IF(COUNTIF('CATEGORY ID'!$K$124:$K$165, +VLOOKUP(C157,'STYLE NAMES'!$B:$AE,30,FALSE)) &gt; 0, +VLOOKUP(VLOOKUP(C157,'STYLE NAMES'!$B:$AE,30,FALSE),'CATEGORY ID'!K:M,2,FALSE),""),"")</f>
        <v/>
      </c>
      <c r="BR157" s="101" t="str" cm="1">
        <f t="array" ref="BR157">IF(C157&gt;0,_xlfn.TEXTJOIN(";", TRUE,_xlfn.UNIQUE(_xlfn._xlws.FILTER(BF157:BQ157,(BF157:BQ157&gt;0)),TRUE,FALSE)),"")&amp;";"&amp;BS157</f>
        <v>17;18;73;</v>
      </c>
      <c r="BU157" s="106">
        <f>IF(C157&gt;0,+VLOOKUP($C157,'STYLE NAMES'!$B:$AC,26,FALSE),"")</f>
        <v>49.9</v>
      </c>
      <c r="BV157" s="106">
        <f>IF(C157&gt;0,+VLOOKUP($C157,'STYLE NAMES'!$B:$AC,27,FALSE),"")</f>
        <v>2740</v>
      </c>
      <c r="BW157" s="106">
        <f>IF(C157&gt;0,+VLOOKUP($C157,'STYLE NAMES'!$B:$AC,28,FALSE),"")</f>
        <v>57.384999999999991</v>
      </c>
      <c r="BY157"/>
      <c r="BZ157" s="101">
        <v>0</v>
      </c>
      <c r="CA157" s="137">
        <f t="shared" si="11"/>
        <v>1</v>
      </c>
      <c r="CB157" s="137">
        <f>+VLOOKUP(C157,'[2]STYLES &amp; MODELS MATRIX'!$A:$G,7,FALSE)</f>
        <v>0</v>
      </c>
      <c r="CC157" s="137">
        <f>+VLOOKUP(C157,'[1]STYLES &amp; SIZE CHARTS'!$A:$H,8,FALSE)</f>
        <v>0</v>
      </c>
      <c r="CD157" s="137"/>
      <c r="CE157" s="205"/>
      <c r="CF157" s="141"/>
    </row>
    <row r="158" spans="1:84" s="101" customFormat="1" ht="12" customHeight="1" x14ac:dyDescent="0.2">
      <c r="A158" s="102">
        <f t="shared" si="9"/>
        <v>8683711002154</v>
      </c>
      <c r="B158" s="101" t="s">
        <v>816</v>
      </c>
      <c r="C158" s="101" t="s">
        <v>629</v>
      </c>
      <c r="D158" s="101" t="s">
        <v>630</v>
      </c>
      <c r="E158" s="203" t="s">
        <v>2313</v>
      </c>
      <c r="F158" s="101">
        <v>85</v>
      </c>
      <c r="G158" s="101" t="str">
        <f>IF(C158&gt;0,+VLOOKUP($C158,'STYLE NAMES'!$B:$AC,4,FALSE),"")</f>
        <v>ACCESSORIES</v>
      </c>
      <c r="H158" s="101" t="str">
        <f>IF(C158&gt;0,+VLOOKUP($C158,'STYLE NAMES'!$B:$AC,5,FALSE),"")</f>
        <v>ACCESSORIES</v>
      </c>
      <c r="I158" s="101" t="str">
        <f>IF(C158&gt;0,+VLOOKUP($C158,'STYLE NAMES'!$B:$AC,6,FALSE),"")</f>
        <v>RIDER ACCESSORIES</v>
      </c>
      <c r="J158" s="101" t="str">
        <f>IF(C158&gt;0,+VLOOKUP($C158,'STYLE NAMES'!$B:$AC,7,FALSE),"")</f>
        <v>UNISEX</v>
      </c>
      <c r="K158" s="101" t="str">
        <f>IF(C158&gt;0,+VLOOKUP($C158,'STYLE NAMES'!$B:$AC,8,FALSE),"")</f>
        <v>BELTS</v>
      </c>
      <c r="L158" s="101" t="str">
        <f>IF(E158&gt;0,+VLOOKUP($E158,'CODE GENERATOR'!$D:$T,3,FALSE),"")</f>
        <v>A</v>
      </c>
      <c r="M158" s="101" t="str">
        <f>IF(E158&gt;0,+VLOOKUP($E158,'CODE GENERATOR'!$D:$T,4,FALSE),"")</f>
        <v>BRAIDED</v>
      </c>
      <c r="N158" s="101" t="str">
        <f>IF(E158&gt;0,+VLOOKUP($E158,'CODE GENERATOR'!$D:$T,6,FALSE),"")</f>
        <v>BORDEAUX</v>
      </c>
      <c r="O158" s="101" t="str">
        <f>IF(E158&gt;0,+VLOOKUP($E158,'CODE GENERATOR'!$D:$T,7,FALSE),"")</f>
        <v>NAVY</v>
      </c>
      <c r="P158" s="101" t="str">
        <f t="shared" si="10"/>
        <v>BORDEAUX/NAVY</v>
      </c>
      <c r="Q158" s="104" t="str">
        <f>IF(E158&gt;0,+VLOOKUP($E158,'CODE GENERATOR'!$D:$T,11,FALSE),"")</f>
        <v>A.RACUX_BLT0015</v>
      </c>
      <c r="R158" s="104" t="str">
        <f>IF(E158&gt;0,+VLOOKUP($E158,'CODE GENERATOR'!$D:$T,12,FALSE),"")</f>
        <v>BRD0012BORNAV</v>
      </c>
      <c r="S158" s="104" t="str">
        <f>IF(E158&gt;0,+VLOOKUP($E158,'CODE GENERATOR'!$D:$T,13,FALSE),"")</f>
        <v>A.RACUX_BLT0015_BRD0012BORNAV</v>
      </c>
      <c r="T158" s="104" t="str">
        <f t="shared" si="8"/>
        <v>A.RACUX_BLT0015_BRD0012BORNAV_85</v>
      </c>
      <c r="U158" s="105">
        <v>8683711002154</v>
      </c>
      <c r="V158" s="107" t="str" cm="1">
        <f t="array" ref="V158">_xlfn.TEXTJOIN(";", TRUE, _xlfn.UNIQUE(_xlfn._xlws.FILTER(P$3:P$10029, C$3:C$10029=C158)))</f>
        <v>BORDEAUX;BORDEAUX/NAVY;BEIGE/BROWN;NAVY;BEIGE;GRAY/BLUE-BLACK;BROWN/NAVY;DARK GRAY;MELANGE GRAY;LIGHT GRAY;WHITE;RED;BLACK;GREEN;MELANGE BLUE</v>
      </c>
      <c r="W158" s="107" t="str" cm="1">
        <f t="array" ref="W158">_xlfn.TEXTJOIN(";", TRUE, _xlfn.UNIQUE(_xlfn._xlws.FILTER(F$3:F$10029, C$3:C$10029=C158)))</f>
        <v>85;90;95;100;105;110;115;120;125</v>
      </c>
      <c r="X158" s="101" t="str">
        <f>IF(E158&gt;0,+VLOOKUP($E158,'CODE GENERATOR'!$D:$AC,19,FALSE),0)</f>
        <v>CavalierSanmarco_03.02.2026_0612</v>
      </c>
      <c r="Y158" s="101" t="str">
        <f>IF(E158&gt;0,+VLOOKUP($E158,'CODE GENERATOR'!$D:$AC,20,FALSE),0)</f>
        <v>CavalierSanmarco_03.02.2026_0638</v>
      </c>
      <c r="Z158" s="101" t="str">
        <f>IF(E158&gt;0,+VLOOKUP($E158,'CODE GENERATOR'!$D:$AC,21,FALSE),0)</f>
        <v>CavalierSanmarco_03.02.2026_0639</v>
      </c>
      <c r="AA158" s="101" t="str">
        <f>IF(E158&gt;0,+VLOOKUP($E158,'CODE GENERATOR'!$D:$AC,22,FALSE),0)</f>
        <v>2402_S01_32422</v>
      </c>
      <c r="AB158" s="101" t="str">
        <f>IF(E158&gt;0,+VLOOKUP($E158,'CODE GENERATOR'!$D:$AC,23,FALSE),0)</f>
        <v>2402_S01_32403</v>
      </c>
      <c r="AC158" s="101" t="str">
        <f>IF(E158&gt;0,+VLOOKUP($E158,'CODE GENERATOR'!$D:$AC,24,FALSE),0)</f>
        <v>2402_S01_32423</v>
      </c>
      <c r="AD158" s="101" t="str">
        <f>IF(E158&gt;0,+VLOOKUP($E158,'CODE GENERATOR'!$D:$AC,25,FALSE),0)</f>
        <v/>
      </c>
      <c r="AE158" s="101" t="str">
        <f>IF(E158&gt;0,+VLOOKUP($E158,'CODE GENERATOR'!$D:$AC,26,FALSE),0)</f>
        <v/>
      </c>
      <c r="AF158" s="149" t="str">
        <f>IF($C158&gt;0,$C158&amp;" "&amp;$P158&amp;" "&amp;+VLOOKUP($C158,'STYLE NAMES'!$B:$AC,10,FALSE),"""")</f>
        <v>SANTORINI BORDEAUX/NAVY BRAIDED BELT</v>
      </c>
      <c r="AG158" s="101" t="str">
        <f>"Enjoy our "&amp;(AF158)&amp;"; "&amp;IF(C158&gt;0,+VLOOKUP($C158,'STYLE NAMES'!$B:$AC,11,FALSE),"")</f>
        <v>Enjoy our SANTORINI BORDEAUX/NAVY BRAIDED BELT; Braided Riding Belts
Available in many colors and designs you can use these elegant belts for riding or even at your daily life</v>
      </c>
      <c r="AH158" s="101" t="str">
        <f>IF(C158&gt;0,+VLOOKUP($C158,'STYLE NAMES'!$B:$AC,12,FALSE),"")</f>
        <v>*Super elastic and comfortable riding belts
Composition:
100% Polyester</v>
      </c>
      <c r="AI158" s="101" t="str">
        <f>IF(C158&gt;0,+VLOOKUP($C158,'STYLE NAMES'!$B:$AC,13,FALSE),"")</f>
        <v>Do not wash in washing machine</v>
      </c>
      <c r="AJ158" s="149" t="str">
        <f>IF($C158&gt;0,$C158&amp;" "&amp;$P158&amp;" "&amp;+VLOOKUP($C158,'STYLE NAMES'!$B:$AC,14,FALSE),"""")</f>
        <v>SANTORINI BORDEAUX/NAVY ÖRGÜ KEMER</v>
      </c>
      <c r="AK158" s="149" t="str">
        <f>"Cavalier SanMarco tarafından tasarlanan "&amp;(AJ158)&amp;"; "&amp;IF(C158&gt;0,+VLOOKUP($C158,'STYLE NAMES'!$B:$AC,15,FALSE),"")</f>
        <v>Cavalier SanMarco tarafından tasarlanan SANTORINI BORDEAUX/NAVY ÖRGÜ KEMER; Örgü Binicilik Kemeri
Birçok renk ve desenleri ile bu şık kemerleri hem biniş kıyafetleriniz ile hem de günlük kıyafetlerinizle kullanabilirsiniz.</v>
      </c>
      <c r="AL158" s="149" t="str">
        <f>IF(C158&gt;0,+VLOOKUP($C158,'STYLE NAMES'!$B:$AC,16,FALSE),"")</f>
        <v>* Çok esnek ve rahat 
Kompozisyon:
100% Polyester</v>
      </c>
      <c r="AM158" s="149" t="str">
        <f>IF(C158&gt;0,+VLOOKUP($C158,'STYLE NAMES'!$B:$AC,17,FALSE),"")</f>
        <v>Ürünü makinada yıkamayınız</v>
      </c>
      <c r="AN158" s="149" t="str">
        <f>IF($C158&gt;0,$C158&amp;" "&amp;$P158&amp;" "&amp;+VLOOKUP($C158,'STYLE NAMES'!$B:$AC,18,FALSE),"""")</f>
        <v>SANTORINI BORDEAUX/NAVY CINTURA ELASTICA</v>
      </c>
      <c r="AO158" s="101" t="str">
        <f>"Disegnato da Cavalier SanMarco "&amp;(AN158)&amp;"; "&amp;IF(C158&gt;0,+VLOOKUP($C158,'STYLE NAMES'!$B:$AC,19,FALSE),"")</f>
        <v>Disegnato da Cavalier SanMarco SANTORINI BORDEAUX/NAVY CINTURA ELASTICA; Cintura intrecciata per equitazione Disponibile in molti colori e design, queste eleganti cinture possono essere utilizzate sia per l'equitazione che nella vita quotidiana.</v>
      </c>
      <c r="AP158" s="101" t="str">
        <f>IF(C158&gt;0,+VLOOKUP($C158,'STYLE NAMES'!$B:$AC,20,FALSE),"")</f>
        <v>Cinture elastiche e confortevoli per l'equitazione Composizione: 100% Poliestere</v>
      </c>
      <c r="AQ158" s="101" t="str">
        <f>IF(C158&gt;0,+VLOOKUP($C158,'STYLE NAMES'!$B:$AC,21,FALSE),"")</f>
        <v>Non lavare in lavatrice</v>
      </c>
      <c r="AR158" s="101">
        <f>IF(D158&gt;0,+VLOOKUP($C158,'STYLE NAMES'!$B:$AC,22,FALSE),"")</f>
        <v>0</v>
      </c>
      <c r="AS158" s="101">
        <f>IF(E158&gt;0,+VLOOKUP($C158,'STYLE NAMES'!$B:$AC,23,FALSE),"")</f>
        <v>0</v>
      </c>
      <c r="AT158" s="101">
        <f>IF(F158&gt;0,+VLOOKUP($C158,'STYLE NAMES'!$B:$AC,24,FALSE),"")</f>
        <v>0</v>
      </c>
      <c r="AU158" s="101">
        <f>IF(G158&gt;0,+VLOOKUP($C158,'STYLE NAMES'!$B:$AC,25,FALSE),"")</f>
        <v>0</v>
      </c>
      <c r="AV158" s="101">
        <f>+VLOOKUP($S158,'CODE GENERATOR'!$P:$AM,15,FALSE)</f>
        <v>0</v>
      </c>
      <c r="AW158" s="101">
        <f>+VLOOKUP($S158,'CODE GENERATOR'!$P:$AM,16,FALSE)</f>
        <v>0</v>
      </c>
      <c r="AX158" s="101">
        <f>+VLOOKUP($S158,'CODE GENERATOR'!$P:$AM,17,FALSE)</f>
        <v>0</v>
      </c>
      <c r="AY158" s="101">
        <f>+VLOOKUP($S158,'CODE GENERATOR'!$P:$AM,18,FALSE)</f>
        <v>0</v>
      </c>
      <c r="AZ158" s="101">
        <f>+VLOOKUP($S158,'CODE GENERATOR'!$P:$AM,19,FALSE)</f>
        <v>0</v>
      </c>
      <c r="BA158" s="101">
        <f>+VLOOKUP($S158,'CODE GENERATOR'!$P:$AM,20,FALSE)</f>
        <v>0</v>
      </c>
      <c r="BB158" s="101">
        <f>+VLOOKUP($S158,'CODE GENERATOR'!$P:$AM,21,FALSE)</f>
        <v>0</v>
      </c>
      <c r="BC158" s="101">
        <f>+VLOOKUP($S158,'CODE GENERATOR'!$P:$AM,22,FALSE)</f>
        <v>0</v>
      </c>
      <c r="BD158" s="101">
        <f>+VLOOKUP($S158,'CODE GENERATOR'!$P:$AM,23,FALSE)</f>
        <v>0</v>
      </c>
      <c r="BE158" s="101">
        <f>+VLOOKUP($S158,'CODE GENERATOR'!$P:$AM,24,FALSE)</f>
        <v>0</v>
      </c>
      <c r="BF158" s="101">
        <f>IF(C158&gt;0,+VLOOKUP(G158,'CATEGORY ID'!$A$1:$L$118,3,FALSE),"")</f>
        <v>17</v>
      </c>
      <c r="BG158" s="101">
        <f>IF(C158&gt;0,+VLOOKUP(H158,'CATEGORY ID'!$D$1:$L$118,3,FALSE),"")</f>
        <v>17</v>
      </c>
      <c r="BH158" s="101">
        <f>IF(C158&gt;0,+VLOOKUP((+H158&amp;I158),'CATEGORY ID'!$H$1:$I$121,2,FALSE),"")</f>
        <v>18</v>
      </c>
      <c r="BJ158" s="101">
        <f>IF(C158&gt;0,IF(COUNTIF('CATEGORY ID'!$K$1:$K$121,+H158&amp;K158) &gt; 0, +VLOOKUP(+H158&amp;K158,'CATEGORY ID'!$K$1:$L$121,2,FALSE),""),"")</f>
        <v>73</v>
      </c>
      <c r="BK158" s="101" t="str">
        <f>IF(C158&gt;0,IF(COUNTIF('CATEGORY ID'!$K$124:$K$165, +VLOOKUP(C158,'STYLE NAMES'!$B:$AE,30,FALSE)) &gt; 0, +VLOOKUP(VLOOKUP(C158,'STYLE NAMES'!$B:$AE,30,FALSE),'CATEGORY ID'!K:M,2,FALSE),""),"")</f>
        <v/>
      </c>
      <c r="BR158" s="101" t="str" cm="1">
        <f t="array" ref="BR158">IF(C158&gt;0,_xlfn.TEXTJOIN(";", TRUE,_xlfn.UNIQUE(_xlfn._xlws.FILTER(BF158:BQ158,(BF158:BQ158&gt;0)),TRUE,FALSE)),"")&amp;";"&amp;BS158</f>
        <v>17;18;73;</v>
      </c>
      <c r="BU158" s="106">
        <f>IF(C158&gt;0,+VLOOKUP($C158,'STYLE NAMES'!$B:$AC,26,FALSE),"")</f>
        <v>49.9</v>
      </c>
      <c r="BV158" s="106">
        <f>IF(C158&gt;0,+VLOOKUP($C158,'STYLE NAMES'!$B:$AC,27,FALSE),"")</f>
        <v>2740</v>
      </c>
      <c r="BW158" s="106">
        <f>IF(C158&gt;0,+VLOOKUP($C158,'STYLE NAMES'!$B:$AC,28,FALSE),"")</f>
        <v>57.384999999999991</v>
      </c>
      <c r="BY158"/>
      <c r="BZ158" s="101">
        <v>0</v>
      </c>
      <c r="CA158" s="137">
        <f t="shared" si="11"/>
        <v>1</v>
      </c>
      <c r="CB158" s="137">
        <f>+VLOOKUP(C158,'[2]STYLES &amp; MODELS MATRIX'!$A:$G,7,FALSE)</f>
        <v>0</v>
      </c>
      <c r="CC158" s="137">
        <f>+VLOOKUP(C158,'[1]STYLES &amp; SIZE CHARTS'!$A:$H,8,FALSE)</f>
        <v>0</v>
      </c>
      <c r="CD158" s="137"/>
      <c r="CE158" s="205"/>
      <c r="CF158" s="141"/>
    </row>
    <row r="159" spans="1:84" s="101" customFormat="1" ht="12" customHeight="1" x14ac:dyDescent="0.2">
      <c r="A159" s="102">
        <f t="shared" si="9"/>
        <v>8683711002161</v>
      </c>
      <c r="B159" s="101" t="s">
        <v>816</v>
      </c>
      <c r="C159" s="101" t="s">
        <v>629</v>
      </c>
      <c r="D159" s="101" t="s">
        <v>630</v>
      </c>
      <c r="E159" s="203" t="s">
        <v>2313</v>
      </c>
      <c r="F159" s="101">
        <v>90</v>
      </c>
      <c r="G159" s="101" t="str">
        <f>IF(C159&gt;0,+VLOOKUP($C159,'STYLE NAMES'!$B:$AC,4,FALSE),"")</f>
        <v>ACCESSORIES</v>
      </c>
      <c r="H159" s="101" t="str">
        <f>IF(C159&gt;0,+VLOOKUP($C159,'STYLE NAMES'!$B:$AC,5,FALSE),"")</f>
        <v>ACCESSORIES</v>
      </c>
      <c r="I159" s="101" t="str">
        <f>IF(C159&gt;0,+VLOOKUP($C159,'STYLE NAMES'!$B:$AC,6,FALSE),"")</f>
        <v>RIDER ACCESSORIES</v>
      </c>
      <c r="J159" s="101" t="str">
        <f>IF(C159&gt;0,+VLOOKUP($C159,'STYLE NAMES'!$B:$AC,7,FALSE),"")</f>
        <v>UNISEX</v>
      </c>
      <c r="K159" s="101" t="str">
        <f>IF(C159&gt;0,+VLOOKUP($C159,'STYLE NAMES'!$B:$AC,8,FALSE),"")</f>
        <v>BELTS</v>
      </c>
      <c r="L159" s="101" t="str">
        <f>IF(E159&gt;0,+VLOOKUP($E159,'CODE GENERATOR'!$D:$T,3,FALSE),"")</f>
        <v>A</v>
      </c>
      <c r="M159" s="101" t="str">
        <f>IF(E159&gt;0,+VLOOKUP($E159,'CODE GENERATOR'!$D:$T,4,FALSE),"")</f>
        <v>BRAIDED</v>
      </c>
      <c r="N159" s="101" t="str">
        <f>IF(E159&gt;0,+VLOOKUP($E159,'CODE GENERATOR'!$D:$T,6,FALSE),"")</f>
        <v>BORDEAUX</v>
      </c>
      <c r="O159" s="101" t="str">
        <f>IF(E159&gt;0,+VLOOKUP($E159,'CODE GENERATOR'!$D:$T,7,FALSE),"")</f>
        <v>NAVY</v>
      </c>
      <c r="P159" s="101" t="str">
        <f t="shared" si="10"/>
        <v>BORDEAUX/NAVY</v>
      </c>
      <c r="Q159" s="104" t="str">
        <f>IF(E159&gt;0,+VLOOKUP($E159,'CODE GENERATOR'!$D:$T,11,FALSE),"")</f>
        <v>A.RACUX_BLT0015</v>
      </c>
      <c r="R159" s="104" t="str">
        <f>IF(E159&gt;0,+VLOOKUP($E159,'CODE GENERATOR'!$D:$T,12,FALSE),"")</f>
        <v>BRD0012BORNAV</v>
      </c>
      <c r="S159" s="104" t="str">
        <f>IF(E159&gt;0,+VLOOKUP($E159,'CODE GENERATOR'!$D:$T,13,FALSE),"")</f>
        <v>A.RACUX_BLT0015_BRD0012BORNAV</v>
      </c>
      <c r="T159" s="104" t="str">
        <f t="shared" si="8"/>
        <v>A.RACUX_BLT0015_BRD0012BORNAV_90</v>
      </c>
      <c r="U159" s="105">
        <v>8683711002161</v>
      </c>
      <c r="V159" s="107" t="str" cm="1">
        <f t="array" ref="V159">_xlfn.TEXTJOIN(";", TRUE, _xlfn.UNIQUE(_xlfn._xlws.FILTER(P$3:P$10029, C$3:C$10029=C159)))</f>
        <v>BORDEAUX;BORDEAUX/NAVY;BEIGE/BROWN;NAVY;BEIGE;GRAY/BLUE-BLACK;BROWN/NAVY;DARK GRAY;MELANGE GRAY;LIGHT GRAY;WHITE;RED;BLACK;GREEN;MELANGE BLUE</v>
      </c>
      <c r="W159" s="107" t="str" cm="1">
        <f t="array" ref="W159">_xlfn.TEXTJOIN(";", TRUE, _xlfn.UNIQUE(_xlfn._xlws.FILTER(F$3:F$10029, C$3:C$10029=C159)))</f>
        <v>85;90;95;100;105;110;115;120;125</v>
      </c>
      <c r="X159" s="101" t="str">
        <f>IF(E159&gt;0,+VLOOKUP($E159,'CODE GENERATOR'!$D:$AC,19,FALSE),0)</f>
        <v>CavalierSanmarco_03.02.2026_0612</v>
      </c>
      <c r="Y159" s="101" t="str">
        <f>IF(E159&gt;0,+VLOOKUP($E159,'CODE GENERATOR'!$D:$AC,20,FALSE),0)</f>
        <v>CavalierSanmarco_03.02.2026_0638</v>
      </c>
      <c r="Z159" s="101" t="str">
        <f>IF(E159&gt;0,+VLOOKUP($E159,'CODE GENERATOR'!$D:$AC,21,FALSE),0)</f>
        <v>CavalierSanmarco_03.02.2026_0639</v>
      </c>
      <c r="AA159" s="101" t="str">
        <f>IF(E159&gt;0,+VLOOKUP($E159,'CODE GENERATOR'!$D:$AC,22,FALSE),0)</f>
        <v>2402_S01_32422</v>
      </c>
      <c r="AB159" s="101" t="str">
        <f>IF(E159&gt;0,+VLOOKUP($E159,'CODE GENERATOR'!$D:$AC,23,FALSE),0)</f>
        <v>2402_S01_32403</v>
      </c>
      <c r="AC159" s="101" t="str">
        <f>IF(E159&gt;0,+VLOOKUP($E159,'CODE GENERATOR'!$D:$AC,24,FALSE),0)</f>
        <v>2402_S01_32423</v>
      </c>
      <c r="AD159" s="101" t="str">
        <f>IF(E159&gt;0,+VLOOKUP($E159,'CODE GENERATOR'!$D:$AC,25,FALSE),0)</f>
        <v/>
      </c>
      <c r="AE159" s="101" t="str">
        <f>IF(E159&gt;0,+VLOOKUP($E159,'CODE GENERATOR'!$D:$AC,26,FALSE),0)</f>
        <v/>
      </c>
      <c r="AF159" s="149" t="str">
        <f>IF($C159&gt;0,$C159&amp;" "&amp;$P159&amp;" "&amp;+VLOOKUP($C159,'STYLE NAMES'!$B:$AC,10,FALSE),"""")</f>
        <v>SANTORINI BORDEAUX/NAVY BRAIDED BELT</v>
      </c>
      <c r="AG159" s="101" t="str">
        <f>"Enjoy our "&amp;(AF159)&amp;"; "&amp;IF(C159&gt;0,+VLOOKUP($C159,'STYLE NAMES'!$B:$AC,11,FALSE),"")</f>
        <v>Enjoy our SANTORINI BORDEAUX/NAVY BRAIDED BELT; Braided Riding Belts
Available in many colors and designs you can use these elegant belts for riding or even at your daily life</v>
      </c>
      <c r="AH159" s="101" t="str">
        <f>IF(C159&gt;0,+VLOOKUP($C159,'STYLE NAMES'!$B:$AC,12,FALSE),"")</f>
        <v>*Super elastic and comfortable riding belts
Composition:
100% Polyester</v>
      </c>
      <c r="AI159" s="101" t="str">
        <f>IF(C159&gt;0,+VLOOKUP($C159,'STYLE NAMES'!$B:$AC,13,FALSE),"")</f>
        <v>Do not wash in washing machine</v>
      </c>
      <c r="AJ159" s="149" t="str">
        <f>IF($C159&gt;0,$C159&amp;" "&amp;$P159&amp;" "&amp;+VLOOKUP($C159,'STYLE NAMES'!$B:$AC,14,FALSE),"""")</f>
        <v>SANTORINI BORDEAUX/NAVY ÖRGÜ KEMER</v>
      </c>
      <c r="AK159" s="149" t="str">
        <f>"Cavalier SanMarco tarafından tasarlanan "&amp;(AJ159)&amp;"; "&amp;IF(C159&gt;0,+VLOOKUP($C159,'STYLE NAMES'!$B:$AC,15,FALSE),"")</f>
        <v>Cavalier SanMarco tarafından tasarlanan SANTORINI BORDEAUX/NAVY ÖRGÜ KEMER; Örgü Binicilik Kemeri
Birçok renk ve desenleri ile bu şık kemerleri hem biniş kıyafetleriniz ile hem de günlük kıyafetlerinizle kullanabilirsiniz.</v>
      </c>
      <c r="AL159" s="149" t="str">
        <f>IF(C159&gt;0,+VLOOKUP($C159,'STYLE NAMES'!$B:$AC,16,FALSE),"")</f>
        <v>* Çok esnek ve rahat 
Kompozisyon:
100% Polyester</v>
      </c>
      <c r="AM159" s="149" t="str">
        <f>IF(C159&gt;0,+VLOOKUP($C159,'STYLE NAMES'!$B:$AC,17,FALSE),"")</f>
        <v>Ürünü makinada yıkamayınız</v>
      </c>
      <c r="AN159" s="149" t="str">
        <f>IF($C159&gt;0,$C159&amp;" "&amp;$P159&amp;" "&amp;+VLOOKUP($C159,'STYLE NAMES'!$B:$AC,18,FALSE),"""")</f>
        <v>SANTORINI BORDEAUX/NAVY CINTURA ELASTICA</v>
      </c>
      <c r="AO159" s="101" t="str">
        <f>"Disegnato da Cavalier SanMarco "&amp;(AN159)&amp;"; "&amp;IF(C159&gt;0,+VLOOKUP($C159,'STYLE NAMES'!$B:$AC,19,FALSE),"")</f>
        <v>Disegnato da Cavalier SanMarco SANTORINI BORDEAUX/NAVY CINTURA ELASTICA; Cintura intrecciata per equitazione Disponibile in molti colori e design, queste eleganti cinture possono essere utilizzate sia per l'equitazione che nella vita quotidiana.</v>
      </c>
      <c r="AP159" s="101" t="str">
        <f>IF(C159&gt;0,+VLOOKUP($C159,'STYLE NAMES'!$B:$AC,20,FALSE),"")</f>
        <v>Cinture elastiche e confortevoli per l'equitazione Composizione: 100% Poliestere</v>
      </c>
      <c r="AQ159" s="101" t="str">
        <f>IF(C159&gt;0,+VLOOKUP($C159,'STYLE NAMES'!$B:$AC,21,FALSE),"")</f>
        <v>Non lavare in lavatrice</v>
      </c>
      <c r="AR159" s="101">
        <f>IF(D159&gt;0,+VLOOKUP($C159,'STYLE NAMES'!$B:$AC,22,FALSE),"")</f>
        <v>0</v>
      </c>
      <c r="AS159" s="101">
        <f>IF(E159&gt;0,+VLOOKUP($C159,'STYLE NAMES'!$B:$AC,23,FALSE),"")</f>
        <v>0</v>
      </c>
      <c r="AT159" s="101">
        <f>IF(F159&gt;0,+VLOOKUP($C159,'STYLE NAMES'!$B:$AC,24,FALSE),"")</f>
        <v>0</v>
      </c>
      <c r="AU159" s="101">
        <f>IF(G159&gt;0,+VLOOKUP($C159,'STYLE NAMES'!$B:$AC,25,FALSE),"")</f>
        <v>0</v>
      </c>
      <c r="AV159" s="101">
        <f>+VLOOKUP($S159,'CODE GENERATOR'!$P:$AM,15,FALSE)</f>
        <v>0</v>
      </c>
      <c r="AW159" s="101">
        <f>+VLOOKUP($S159,'CODE GENERATOR'!$P:$AM,16,FALSE)</f>
        <v>0</v>
      </c>
      <c r="AX159" s="101">
        <f>+VLOOKUP($S159,'CODE GENERATOR'!$P:$AM,17,FALSE)</f>
        <v>0</v>
      </c>
      <c r="AY159" s="101">
        <f>+VLOOKUP($S159,'CODE GENERATOR'!$P:$AM,18,FALSE)</f>
        <v>0</v>
      </c>
      <c r="AZ159" s="101">
        <f>+VLOOKUP($S159,'CODE GENERATOR'!$P:$AM,19,FALSE)</f>
        <v>0</v>
      </c>
      <c r="BA159" s="101">
        <f>+VLOOKUP($S159,'CODE GENERATOR'!$P:$AM,20,FALSE)</f>
        <v>0</v>
      </c>
      <c r="BB159" s="101">
        <f>+VLOOKUP($S159,'CODE GENERATOR'!$P:$AM,21,FALSE)</f>
        <v>0</v>
      </c>
      <c r="BC159" s="101">
        <f>+VLOOKUP($S159,'CODE GENERATOR'!$P:$AM,22,FALSE)</f>
        <v>0</v>
      </c>
      <c r="BD159" s="101">
        <f>+VLOOKUP($S159,'CODE GENERATOR'!$P:$AM,23,FALSE)</f>
        <v>0</v>
      </c>
      <c r="BE159" s="101">
        <f>+VLOOKUP($S159,'CODE GENERATOR'!$P:$AM,24,FALSE)</f>
        <v>0</v>
      </c>
      <c r="BF159" s="101">
        <f>IF(C159&gt;0,+VLOOKUP(G159,'CATEGORY ID'!$A$1:$L$118,3,FALSE),"")</f>
        <v>17</v>
      </c>
      <c r="BG159" s="101">
        <f>IF(C159&gt;0,+VLOOKUP(H159,'CATEGORY ID'!$D$1:$L$118,3,FALSE),"")</f>
        <v>17</v>
      </c>
      <c r="BH159" s="101">
        <f>IF(C159&gt;0,+VLOOKUP((+H159&amp;I159),'CATEGORY ID'!$H$1:$I$121,2,FALSE),"")</f>
        <v>18</v>
      </c>
      <c r="BJ159" s="101">
        <f>IF(C159&gt;0,IF(COUNTIF('CATEGORY ID'!$K$1:$K$121,+H159&amp;K159) &gt; 0, +VLOOKUP(+H159&amp;K159,'CATEGORY ID'!$K$1:$L$121,2,FALSE),""),"")</f>
        <v>73</v>
      </c>
      <c r="BK159" s="101" t="str">
        <f>IF(C159&gt;0,IF(COUNTIF('CATEGORY ID'!$K$124:$K$165, +VLOOKUP(C159,'STYLE NAMES'!$B:$AE,30,FALSE)) &gt; 0, +VLOOKUP(VLOOKUP(C159,'STYLE NAMES'!$B:$AE,30,FALSE),'CATEGORY ID'!K:M,2,FALSE),""),"")</f>
        <v/>
      </c>
      <c r="BR159" s="101" t="str" cm="1">
        <f t="array" ref="BR159">IF(C159&gt;0,_xlfn.TEXTJOIN(";", TRUE,_xlfn.UNIQUE(_xlfn._xlws.FILTER(BF159:BQ159,(BF159:BQ159&gt;0)),TRUE,FALSE)),"")&amp;";"&amp;BS159</f>
        <v>17;18;73;</v>
      </c>
      <c r="BU159" s="106">
        <f>IF(C159&gt;0,+VLOOKUP($C159,'STYLE NAMES'!$B:$AC,26,FALSE),"")</f>
        <v>49.9</v>
      </c>
      <c r="BV159" s="106">
        <f>IF(C159&gt;0,+VLOOKUP($C159,'STYLE NAMES'!$B:$AC,27,FALSE),"")</f>
        <v>2740</v>
      </c>
      <c r="BW159" s="106">
        <f>IF(C159&gt;0,+VLOOKUP($C159,'STYLE NAMES'!$B:$AC,28,FALSE),"")</f>
        <v>57.384999999999991</v>
      </c>
      <c r="BY159"/>
      <c r="BZ159" s="101">
        <v>0</v>
      </c>
      <c r="CA159" s="137">
        <f t="shared" si="11"/>
        <v>1</v>
      </c>
      <c r="CB159" s="137">
        <f>+VLOOKUP(C159,'[2]STYLES &amp; MODELS MATRIX'!$A:$G,7,FALSE)</f>
        <v>0</v>
      </c>
      <c r="CC159" s="137">
        <f>+VLOOKUP(C159,'[1]STYLES &amp; SIZE CHARTS'!$A:$H,8,FALSE)</f>
        <v>0</v>
      </c>
      <c r="CD159" s="137"/>
      <c r="CE159" s="205"/>
      <c r="CF159" s="141"/>
    </row>
    <row r="160" spans="1:84" s="101" customFormat="1" ht="12" customHeight="1" x14ac:dyDescent="0.2">
      <c r="A160" s="102">
        <f t="shared" si="9"/>
        <v>8683711002178</v>
      </c>
      <c r="B160" s="101" t="s">
        <v>816</v>
      </c>
      <c r="C160" s="101" t="s">
        <v>629</v>
      </c>
      <c r="D160" s="101" t="s">
        <v>630</v>
      </c>
      <c r="E160" s="203" t="s">
        <v>2313</v>
      </c>
      <c r="F160" s="101">
        <v>95</v>
      </c>
      <c r="G160" s="101" t="str">
        <f>IF(C160&gt;0,+VLOOKUP($C160,'STYLE NAMES'!$B:$AC,4,FALSE),"")</f>
        <v>ACCESSORIES</v>
      </c>
      <c r="H160" s="101" t="str">
        <f>IF(C160&gt;0,+VLOOKUP($C160,'STYLE NAMES'!$B:$AC,5,FALSE),"")</f>
        <v>ACCESSORIES</v>
      </c>
      <c r="I160" s="101" t="str">
        <f>IF(C160&gt;0,+VLOOKUP($C160,'STYLE NAMES'!$B:$AC,6,FALSE),"")</f>
        <v>RIDER ACCESSORIES</v>
      </c>
      <c r="J160" s="101" t="str">
        <f>IF(C160&gt;0,+VLOOKUP($C160,'STYLE NAMES'!$B:$AC,7,FALSE),"")</f>
        <v>UNISEX</v>
      </c>
      <c r="K160" s="101" t="str">
        <f>IF(C160&gt;0,+VLOOKUP($C160,'STYLE NAMES'!$B:$AC,8,FALSE),"")</f>
        <v>BELTS</v>
      </c>
      <c r="L160" s="101" t="str">
        <f>IF(E160&gt;0,+VLOOKUP($E160,'CODE GENERATOR'!$D:$T,3,FALSE),"")</f>
        <v>A</v>
      </c>
      <c r="M160" s="101" t="str">
        <f>IF(E160&gt;0,+VLOOKUP($E160,'CODE GENERATOR'!$D:$T,4,FALSE),"")</f>
        <v>BRAIDED</v>
      </c>
      <c r="N160" s="101" t="str">
        <f>IF(E160&gt;0,+VLOOKUP($E160,'CODE GENERATOR'!$D:$T,6,FALSE),"")</f>
        <v>BORDEAUX</v>
      </c>
      <c r="O160" s="101" t="str">
        <f>IF(E160&gt;0,+VLOOKUP($E160,'CODE GENERATOR'!$D:$T,7,FALSE),"")</f>
        <v>NAVY</v>
      </c>
      <c r="P160" s="101" t="str">
        <f t="shared" si="10"/>
        <v>BORDEAUX/NAVY</v>
      </c>
      <c r="Q160" s="104" t="str">
        <f>IF(E160&gt;0,+VLOOKUP($E160,'CODE GENERATOR'!$D:$T,11,FALSE),"")</f>
        <v>A.RACUX_BLT0015</v>
      </c>
      <c r="R160" s="104" t="str">
        <f>IF(E160&gt;0,+VLOOKUP($E160,'CODE GENERATOR'!$D:$T,12,FALSE),"")</f>
        <v>BRD0012BORNAV</v>
      </c>
      <c r="S160" s="104" t="str">
        <f>IF(E160&gt;0,+VLOOKUP($E160,'CODE GENERATOR'!$D:$T,13,FALSE),"")</f>
        <v>A.RACUX_BLT0015_BRD0012BORNAV</v>
      </c>
      <c r="T160" s="104" t="str">
        <f t="shared" si="8"/>
        <v>A.RACUX_BLT0015_BRD0012BORNAV_95</v>
      </c>
      <c r="U160" s="105">
        <v>8683711002178</v>
      </c>
      <c r="V160" s="107" t="str" cm="1">
        <f t="array" ref="V160">_xlfn.TEXTJOIN(";", TRUE, _xlfn.UNIQUE(_xlfn._xlws.FILTER(P$3:P$10029, C$3:C$10029=C160)))</f>
        <v>BORDEAUX;BORDEAUX/NAVY;BEIGE/BROWN;NAVY;BEIGE;GRAY/BLUE-BLACK;BROWN/NAVY;DARK GRAY;MELANGE GRAY;LIGHT GRAY;WHITE;RED;BLACK;GREEN;MELANGE BLUE</v>
      </c>
      <c r="W160" s="107" t="str" cm="1">
        <f t="array" ref="W160">_xlfn.TEXTJOIN(";", TRUE, _xlfn.UNIQUE(_xlfn._xlws.FILTER(F$3:F$10029, C$3:C$10029=C160)))</f>
        <v>85;90;95;100;105;110;115;120;125</v>
      </c>
      <c r="X160" s="101" t="str">
        <f>IF(E160&gt;0,+VLOOKUP($E160,'CODE GENERATOR'!$D:$AC,19,FALSE),0)</f>
        <v>CavalierSanmarco_03.02.2026_0612</v>
      </c>
      <c r="Y160" s="101" t="str">
        <f>IF(E160&gt;0,+VLOOKUP($E160,'CODE GENERATOR'!$D:$AC,20,FALSE),0)</f>
        <v>CavalierSanmarco_03.02.2026_0638</v>
      </c>
      <c r="Z160" s="101" t="str">
        <f>IF(E160&gt;0,+VLOOKUP($E160,'CODE GENERATOR'!$D:$AC,21,FALSE),0)</f>
        <v>CavalierSanmarco_03.02.2026_0639</v>
      </c>
      <c r="AA160" s="101" t="str">
        <f>IF(E160&gt;0,+VLOOKUP($E160,'CODE GENERATOR'!$D:$AC,22,FALSE),0)</f>
        <v>2402_S01_32422</v>
      </c>
      <c r="AB160" s="101" t="str">
        <f>IF(E160&gt;0,+VLOOKUP($E160,'CODE GENERATOR'!$D:$AC,23,FALSE),0)</f>
        <v>2402_S01_32403</v>
      </c>
      <c r="AC160" s="101" t="str">
        <f>IF(E160&gt;0,+VLOOKUP($E160,'CODE GENERATOR'!$D:$AC,24,FALSE),0)</f>
        <v>2402_S01_32423</v>
      </c>
      <c r="AD160" s="101" t="str">
        <f>IF(E160&gt;0,+VLOOKUP($E160,'CODE GENERATOR'!$D:$AC,25,FALSE),0)</f>
        <v/>
      </c>
      <c r="AE160" s="101" t="str">
        <f>IF(E160&gt;0,+VLOOKUP($E160,'CODE GENERATOR'!$D:$AC,26,FALSE),0)</f>
        <v/>
      </c>
      <c r="AF160" s="149" t="str">
        <f>IF($C160&gt;0,$C160&amp;" "&amp;$P160&amp;" "&amp;+VLOOKUP($C160,'STYLE NAMES'!$B:$AC,10,FALSE),"""")</f>
        <v>SANTORINI BORDEAUX/NAVY BRAIDED BELT</v>
      </c>
      <c r="AG160" s="101" t="str">
        <f>"Enjoy our "&amp;(AF160)&amp;"; "&amp;IF(C160&gt;0,+VLOOKUP($C160,'STYLE NAMES'!$B:$AC,11,FALSE),"")</f>
        <v>Enjoy our SANTORINI BORDEAUX/NAVY BRAIDED BELT; Braided Riding Belts
Available in many colors and designs you can use these elegant belts for riding or even at your daily life</v>
      </c>
      <c r="AH160" s="101" t="str">
        <f>IF(C160&gt;0,+VLOOKUP($C160,'STYLE NAMES'!$B:$AC,12,FALSE),"")</f>
        <v>*Super elastic and comfortable riding belts
Composition:
100% Polyester</v>
      </c>
      <c r="AI160" s="101" t="str">
        <f>IF(C160&gt;0,+VLOOKUP($C160,'STYLE NAMES'!$B:$AC,13,FALSE),"")</f>
        <v>Do not wash in washing machine</v>
      </c>
      <c r="AJ160" s="149" t="str">
        <f>IF($C160&gt;0,$C160&amp;" "&amp;$P160&amp;" "&amp;+VLOOKUP($C160,'STYLE NAMES'!$B:$AC,14,FALSE),"""")</f>
        <v>SANTORINI BORDEAUX/NAVY ÖRGÜ KEMER</v>
      </c>
      <c r="AK160" s="149" t="str">
        <f>"Cavalier SanMarco tarafından tasarlanan "&amp;(AJ160)&amp;"; "&amp;IF(C160&gt;0,+VLOOKUP($C160,'STYLE NAMES'!$B:$AC,15,FALSE),"")</f>
        <v>Cavalier SanMarco tarafından tasarlanan SANTORINI BORDEAUX/NAVY ÖRGÜ KEMER; Örgü Binicilik Kemeri
Birçok renk ve desenleri ile bu şık kemerleri hem biniş kıyafetleriniz ile hem de günlük kıyafetlerinizle kullanabilirsiniz.</v>
      </c>
      <c r="AL160" s="149" t="str">
        <f>IF(C160&gt;0,+VLOOKUP($C160,'STYLE NAMES'!$B:$AC,16,FALSE),"")</f>
        <v>* Çok esnek ve rahat 
Kompozisyon:
100% Polyester</v>
      </c>
      <c r="AM160" s="149" t="str">
        <f>IF(C160&gt;0,+VLOOKUP($C160,'STYLE NAMES'!$B:$AC,17,FALSE),"")</f>
        <v>Ürünü makinada yıkamayınız</v>
      </c>
      <c r="AN160" s="149" t="str">
        <f>IF($C160&gt;0,$C160&amp;" "&amp;$P160&amp;" "&amp;+VLOOKUP($C160,'STYLE NAMES'!$B:$AC,18,FALSE),"""")</f>
        <v>SANTORINI BORDEAUX/NAVY CINTURA ELASTICA</v>
      </c>
      <c r="AO160" s="101" t="str">
        <f>"Disegnato da Cavalier SanMarco "&amp;(AN160)&amp;"; "&amp;IF(C160&gt;0,+VLOOKUP($C160,'STYLE NAMES'!$B:$AC,19,FALSE),"")</f>
        <v>Disegnato da Cavalier SanMarco SANTORINI BORDEAUX/NAVY CINTURA ELASTICA; Cintura intrecciata per equitazione Disponibile in molti colori e design, queste eleganti cinture possono essere utilizzate sia per l'equitazione che nella vita quotidiana.</v>
      </c>
      <c r="AP160" s="101" t="str">
        <f>IF(C160&gt;0,+VLOOKUP($C160,'STYLE NAMES'!$B:$AC,20,FALSE),"")</f>
        <v>Cinture elastiche e confortevoli per l'equitazione Composizione: 100% Poliestere</v>
      </c>
      <c r="AQ160" s="101" t="str">
        <f>IF(C160&gt;0,+VLOOKUP($C160,'STYLE NAMES'!$B:$AC,21,FALSE),"")</f>
        <v>Non lavare in lavatrice</v>
      </c>
      <c r="AR160" s="101">
        <f>IF(D160&gt;0,+VLOOKUP($C160,'STYLE NAMES'!$B:$AC,22,FALSE),"")</f>
        <v>0</v>
      </c>
      <c r="AS160" s="101">
        <f>IF(E160&gt;0,+VLOOKUP($C160,'STYLE NAMES'!$B:$AC,23,FALSE),"")</f>
        <v>0</v>
      </c>
      <c r="AT160" s="101">
        <f>IF(F160&gt;0,+VLOOKUP($C160,'STYLE NAMES'!$B:$AC,24,FALSE),"")</f>
        <v>0</v>
      </c>
      <c r="AU160" s="101">
        <f>IF(G160&gt;0,+VLOOKUP($C160,'STYLE NAMES'!$B:$AC,25,FALSE),"")</f>
        <v>0</v>
      </c>
      <c r="AV160" s="101">
        <f>+VLOOKUP($S160,'CODE GENERATOR'!$P:$AM,15,FALSE)</f>
        <v>0</v>
      </c>
      <c r="AW160" s="101">
        <f>+VLOOKUP($S160,'CODE GENERATOR'!$P:$AM,16,FALSE)</f>
        <v>0</v>
      </c>
      <c r="AX160" s="101">
        <f>+VLOOKUP($S160,'CODE GENERATOR'!$P:$AM,17,FALSE)</f>
        <v>0</v>
      </c>
      <c r="AY160" s="101">
        <f>+VLOOKUP($S160,'CODE GENERATOR'!$P:$AM,18,FALSE)</f>
        <v>0</v>
      </c>
      <c r="AZ160" s="101">
        <f>+VLOOKUP($S160,'CODE GENERATOR'!$P:$AM,19,FALSE)</f>
        <v>0</v>
      </c>
      <c r="BA160" s="101">
        <f>+VLOOKUP($S160,'CODE GENERATOR'!$P:$AM,20,FALSE)</f>
        <v>0</v>
      </c>
      <c r="BB160" s="101">
        <f>+VLOOKUP($S160,'CODE GENERATOR'!$P:$AM,21,FALSE)</f>
        <v>0</v>
      </c>
      <c r="BC160" s="101">
        <f>+VLOOKUP($S160,'CODE GENERATOR'!$P:$AM,22,FALSE)</f>
        <v>0</v>
      </c>
      <c r="BD160" s="101">
        <f>+VLOOKUP($S160,'CODE GENERATOR'!$P:$AM,23,FALSE)</f>
        <v>0</v>
      </c>
      <c r="BE160" s="101">
        <f>+VLOOKUP($S160,'CODE GENERATOR'!$P:$AM,24,FALSE)</f>
        <v>0</v>
      </c>
      <c r="BF160" s="101">
        <f>IF(C160&gt;0,+VLOOKUP(G160,'CATEGORY ID'!$A$1:$L$118,3,FALSE),"")</f>
        <v>17</v>
      </c>
      <c r="BG160" s="101">
        <f>IF(C160&gt;0,+VLOOKUP(H160,'CATEGORY ID'!$D$1:$L$118,3,FALSE),"")</f>
        <v>17</v>
      </c>
      <c r="BH160" s="101">
        <f>IF(C160&gt;0,+VLOOKUP((+H160&amp;I160),'CATEGORY ID'!$H$1:$I$121,2,FALSE),"")</f>
        <v>18</v>
      </c>
      <c r="BJ160" s="101">
        <f>IF(C160&gt;0,IF(COUNTIF('CATEGORY ID'!$K$1:$K$121,+H160&amp;K160) &gt; 0, +VLOOKUP(+H160&amp;K160,'CATEGORY ID'!$K$1:$L$121,2,FALSE),""),"")</f>
        <v>73</v>
      </c>
      <c r="BK160" s="101" t="str">
        <f>IF(C160&gt;0,IF(COUNTIF('CATEGORY ID'!$K$124:$K$165, +VLOOKUP(C160,'STYLE NAMES'!$B:$AE,30,FALSE)) &gt; 0, +VLOOKUP(VLOOKUP(C160,'STYLE NAMES'!$B:$AE,30,FALSE),'CATEGORY ID'!K:M,2,FALSE),""),"")</f>
        <v/>
      </c>
      <c r="BR160" s="101" t="str" cm="1">
        <f t="array" ref="BR160">IF(C160&gt;0,_xlfn.TEXTJOIN(";", TRUE,_xlfn.UNIQUE(_xlfn._xlws.FILTER(BF160:BQ160,(BF160:BQ160&gt;0)),TRUE,FALSE)),"")&amp;";"&amp;BS160</f>
        <v>17;18;73;</v>
      </c>
      <c r="BU160" s="106">
        <f>IF(C160&gt;0,+VLOOKUP($C160,'STYLE NAMES'!$B:$AC,26,FALSE),"")</f>
        <v>49.9</v>
      </c>
      <c r="BV160" s="106">
        <f>IF(C160&gt;0,+VLOOKUP($C160,'STYLE NAMES'!$B:$AC,27,FALSE),"")</f>
        <v>2740</v>
      </c>
      <c r="BW160" s="106">
        <f>IF(C160&gt;0,+VLOOKUP($C160,'STYLE NAMES'!$B:$AC,28,FALSE),"")</f>
        <v>57.384999999999991</v>
      </c>
      <c r="BY160"/>
      <c r="BZ160" s="101">
        <v>2</v>
      </c>
      <c r="CA160" s="137">
        <f t="shared" si="11"/>
        <v>1</v>
      </c>
      <c r="CB160" s="137">
        <f>+VLOOKUP(C160,'[2]STYLES &amp; MODELS MATRIX'!$A:$G,7,FALSE)</f>
        <v>0</v>
      </c>
      <c r="CC160" s="137">
        <f>+VLOOKUP(C160,'[1]STYLES &amp; SIZE CHARTS'!$A:$H,8,FALSE)</f>
        <v>0</v>
      </c>
      <c r="CD160" s="137"/>
      <c r="CE160" s="205"/>
      <c r="CF160" s="141"/>
    </row>
    <row r="161" spans="1:84" s="101" customFormat="1" ht="12" customHeight="1" x14ac:dyDescent="0.2">
      <c r="A161" s="102">
        <f t="shared" si="9"/>
        <v>8683711002185</v>
      </c>
      <c r="B161" s="101" t="s">
        <v>816</v>
      </c>
      <c r="C161" s="101" t="s">
        <v>629</v>
      </c>
      <c r="D161" s="101" t="s">
        <v>630</v>
      </c>
      <c r="E161" s="203" t="s">
        <v>2313</v>
      </c>
      <c r="F161" s="101">
        <v>100</v>
      </c>
      <c r="G161" s="101" t="str">
        <f>IF(C161&gt;0,+VLOOKUP($C161,'STYLE NAMES'!$B:$AC,4,FALSE),"")</f>
        <v>ACCESSORIES</v>
      </c>
      <c r="H161" s="101" t="str">
        <f>IF(C161&gt;0,+VLOOKUP($C161,'STYLE NAMES'!$B:$AC,5,FALSE),"")</f>
        <v>ACCESSORIES</v>
      </c>
      <c r="I161" s="101" t="str">
        <f>IF(C161&gt;0,+VLOOKUP($C161,'STYLE NAMES'!$B:$AC,6,FALSE),"")</f>
        <v>RIDER ACCESSORIES</v>
      </c>
      <c r="J161" s="101" t="str">
        <f>IF(C161&gt;0,+VLOOKUP($C161,'STYLE NAMES'!$B:$AC,7,FALSE),"")</f>
        <v>UNISEX</v>
      </c>
      <c r="K161" s="101" t="str">
        <f>IF(C161&gt;0,+VLOOKUP($C161,'STYLE NAMES'!$B:$AC,8,FALSE),"")</f>
        <v>BELTS</v>
      </c>
      <c r="L161" s="101" t="str">
        <f>IF(E161&gt;0,+VLOOKUP($E161,'CODE GENERATOR'!$D:$T,3,FALSE),"")</f>
        <v>A</v>
      </c>
      <c r="M161" s="101" t="str">
        <f>IF(E161&gt;0,+VLOOKUP($E161,'CODE GENERATOR'!$D:$T,4,FALSE),"")</f>
        <v>BRAIDED</v>
      </c>
      <c r="N161" s="101" t="str">
        <f>IF(E161&gt;0,+VLOOKUP($E161,'CODE GENERATOR'!$D:$T,6,FALSE),"")</f>
        <v>BORDEAUX</v>
      </c>
      <c r="O161" s="101" t="str">
        <f>IF(E161&gt;0,+VLOOKUP($E161,'CODE GENERATOR'!$D:$T,7,FALSE),"")</f>
        <v>NAVY</v>
      </c>
      <c r="P161" s="101" t="str">
        <f t="shared" si="10"/>
        <v>BORDEAUX/NAVY</v>
      </c>
      <c r="Q161" s="104" t="str">
        <f>IF(E161&gt;0,+VLOOKUP($E161,'CODE GENERATOR'!$D:$T,11,FALSE),"")</f>
        <v>A.RACUX_BLT0015</v>
      </c>
      <c r="R161" s="104" t="str">
        <f>IF(E161&gt;0,+VLOOKUP($E161,'CODE GENERATOR'!$D:$T,12,FALSE),"")</f>
        <v>BRD0012BORNAV</v>
      </c>
      <c r="S161" s="104" t="str">
        <f>IF(E161&gt;0,+VLOOKUP($E161,'CODE GENERATOR'!$D:$T,13,FALSE),"")</f>
        <v>A.RACUX_BLT0015_BRD0012BORNAV</v>
      </c>
      <c r="T161" s="104" t="str">
        <f t="shared" si="8"/>
        <v>A.RACUX_BLT0015_BRD0012BORNAV_100</v>
      </c>
      <c r="U161" s="105">
        <v>8683711002185</v>
      </c>
      <c r="V161" s="107" t="str" cm="1">
        <f t="array" ref="V161">_xlfn.TEXTJOIN(";", TRUE, _xlfn.UNIQUE(_xlfn._xlws.FILTER(P$3:P$10029, C$3:C$10029=C161)))</f>
        <v>BORDEAUX;BORDEAUX/NAVY;BEIGE/BROWN;NAVY;BEIGE;GRAY/BLUE-BLACK;BROWN/NAVY;DARK GRAY;MELANGE GRAY;LIGHT GRAY;WHITE;RED;BLACK;GREEN;MELANGE BLUE</v>
      </c>
      <c r="W161" s="107" t="str" cm="1">
        <f t="array" ref="W161">_xlfn.TEXTJOIN(";", TRUE, _xlfn.UNIQUE(_xlfn._xlws.FILTER(F$3:F$10029, C$3:C$10029=C161)))</f>
        <v>85;90;95;100;105;110;115;120;125</v>
      </c>
      <c r="X161" s="101" t="str">
        <f>IF(E161&gt;0,+VLOOKUP($E161,'CODE GENERATOR'!$D:$AC,19,FALSE),0)</f>
        <v>CavalierSanmarco_03.02.2026_0612</v>
      </c>
      <c r="Y161" s="101" t="str">
        <f>IF(E161&gt;0,+VLOOKUP($E161,'CODE GENERATOR'!$D:$AC,20,FALSE),0)</f>
        <v>CavalierSanmarco_03.02.2026_0638</v>
      </c>
      <c r="Z161" s="101" t="str">
        <f>IF(E161&gt;0,+VLOOKUP($E161,'CODE GENERATOR'!$D:$AC,21,FALSE),0)</f>
        <v>CavalierSanmarco_03.02.2026_0639</v>
      </c>
      <c r="AA161" s="101" t="str">
        <f>IF(E161&gt;0,+VLOOKUP($E161,'CODE GENERATOR'!$D:$AC,22,FALSE),0)</f>
        <v>2402_S01_32422</v>
      </c>
      <c r="AB161" s="101" t="str">
        <f>IF(E161&gt;0,+VLOOKUP($E161,'CODE GENERATOR'!$D:$AC,23,FALSE),0)</f>
        <v>2402_S01_32403</v>
      </c>
      <c r="AC161" s="101" t="str">
        <f>IF(E161&gt;0,+VLOOKUP($E161,'CODE GENERATOR'!$D:$AC,24,FALSE),0)</f>
        <v>2402_S01_32423</v>
      </c>
      <c r="AD161" s="101" t="str">
        <f>IF(E161&gt;0,+VLOOKUP($E161,'CODE GENERATOR'!$D:$AC,25,FALSE),0)</f>
        <v/>
      </c>
      <c r="AE161" s="101" t="str">
        <f>IF(E161&gt;0,+VLOOKUP($E161,'CODE GENERATOR'!$D:$AC,26,FALSE),0)</f>
        <v/>
      </c>
      <c r="AF161" s="149" t="str">
        <f>IF($C161&gt;0,$C161&amp;" "&amp;$P161&amp;" "&amp;+VLOOKUP($C161,'STYLE NAMES'!$B:$AC,10,FALSE),"""")</f>
        <v>SANTORINI BORDEAUX/NAVY BRAIDED BELT</v>
      </c>
      <c r="AG161" s="101" t="str">
        <f>"Enjoy our "&amp;(AF161)&amp;"; "&amp;IF(C161&gt;0,+VLOOKUP($C161,'STYLE NAMES'!$B:$AC,11,FALSE),"")</f>
        <v>Enjoy our SANTORINI BORDEAUX/NAVY BRAIDED BELT; Braided Riding Belts
Available in many colors and designs you can use these elegant belts for riding or even at your daily life</v>
      </c>
      <c r="AH161" s="101" t="str">
        <f>IF(C161&gt;0,+VLOOKUP($C161,'STYLE NAMES'!$B:$AC,12,FALSE),"")</f>
        <v>*Super elastic and comfortable riding belts
Composition:
100% Polyester</v>
      </c>
      <c r="AI161" s="101" t="str">
        <f>IF(C161&gt;0,+VLOOKUP($C161,'STYLE NAMES'!$B:$AC,13,FALSE),"")</f>
        <v>Do not wash in washing machine</v>
      </c>
      <c r="AJ161" s="149" t="str">
        <f>IF($C161&gt;0,$C161&amp;" "&amp;$P161&amp;" "&amp;+VLOOKUP($C161,'STYLE NAMES'!$B:$AC,14,FALSE),"""")</f>
        <v>SANTORINI BORDEAUX/NAVY ÖRGÜ KEMER</v>
      </c>
      <c r="AK161" s="149" t="str">
        <f>"Cavalier SanMarco tarafından tasarlanan "&amp;(AJ161)&amp;"; "&amp;IF(C161&gt;0,+VLOOKUP($C161,'STYLE NAMES'!$B:$AC,15,FALSE),"")</f>
        <v>Cavalier SanMarco tarafından tasarlanan SANTORINI BORDEAUX/NAVY ÖRGÜ KEMER; Örgü Binicilik Kemeri
Birçok renk ve desenleri ile bu şık kemerleri hem biniş kıyafetleriniz ile hem de günlük kıyafetlerinizle kullanabilirsiniz.</v>
      </c>
      <c r="AL161" s="149" t="str">
        <f>IF(C161&gt;0,+VLOOKUP($C161,'STYLE NAMES'!$B:$AC,16,FALSE),"")</f>
        <v>* Çok esnek ve rahat 
Kompozisyon:
100% Polyester</v>
      </c>
      <c r="AM161" s="149" t="str">
        <f>IF(C161&gt;0,+VLOOKUP($C161,'STYLE NAMES'!$B:$AC,17,FALSE),"")</f>
        <v>Ürünü makinada yıkamayınız</v>
      </c>
      <c r="AN161" s="149" t="str">
        <f>IF($C161&gt;0,$C161&amp;" "&amp;$P161&amp;" "&amp;+VLOOKUP($C161,'STYLE NAMES'!$B:$AC,18,FALSE),"""")</f>
        <v>SANTORINI BORDEAUX/NAVY CINTURA ELASTICA</v>
      </c>
      <c r="AO161" s="101" t="str">
        <f>"Disegnato da Cavalier SanMarco "&amp;(AN161)&amp;"; "&amp;IF(C161&gt;0,+VLOOKUP($C161,'STYLE NAMES'!$B:$AC,19,FALSE),"")</f>
        <v>Disegnato da Cavalier SanMarco SANTORINI BORDEAUX/NAVY CINTURA ELASTICA; Cintura intrecciata per equitazione Disponibile in molti colori e design, queste eleganti cinture possono essere utilizzate sia per l'equitazione che nella vita quotidiana.</v>
      </c>
      <c r="AP161" s="101" t="str">
        <f>IF(C161&gt;0,+VLOOKUP($C161,'STYLE NAMES'!$B:$AC,20,FALSE),"")</f>
        <v>Cinture elastiche e confortevoli per l'equitazione Composizione: 100% Poliestere</v>
      </c>
      <c r="AQ161" s="101" t="str">
        <f>IF(C161&gt;0,+VLOOKUP($C161,'STYLE NAMES'!$B:$AC,21,FALSE),"")</f>
        <v>Non lavare in lavatrice</v>
      </c>
      <c r="AR161" s="101">
        <f>IF(D161&gt;0,+VLOOKUP($C161,'STYLE NAMES'!$B:$AC,22,FALSE),"")</f>
        <v>0</v>
      </c>
      <c r="AS161" s="101">
        <f>IF(E161&gt;0,+VLOOKUP($C161,'STYLE NAMES'!$B:$AC,23,FALSE),"")</f>
        <v>0</v>
      </c>
      <c r="AT161" s="101">
        <f>IF(F161&gt;0,+VLOOKUP($C161,'STYLE NAMES'!$B:$AC,24,FALSE),"")</f>
        <v>0</v>
      </c>
      <c r="AU161" s="101">
        <f>IF(G161&gt;0,+VLOOKUP($C161,'STYLE NAMES'!$B:$AC,25,FALSE),"")</f>
        <v>0</v>
      </c>
      <c r="AV161" s="101">
        <f>+VLOOKUP($S161,'CODE GENERATOR'!$P:$AM,15,FALSE)</f>
        <v>0</v>
      </c>
      <c r="AW161" s="101">
        <f>+VLOOKUP($S161,'CODE GENERATOR'!$P:$AM,16,FALSE)</f>
        <v>0</v>
      </c>
      <c r="AX161" s="101">
        <f>+VLOOKUP($S161,'CODE GENERATOR'!$P:$AM,17,FALSE)</f>
        <v>0</v>
      </c>
      <c r="AY161" s="101">
        <f>+VLOOKUP($S161,'CODE GENERATOR'!$P:$AM,18,FALSE)</f>
        <v>0</v>
      </c>
      <c r="AZ161" s="101">
        <f>+VLOOKUP($S161,'CODE GENERATOR'!$P:$AM,19,FALSE)</f>
        <v>0</v>
      </c>
      <c r="BA161" s="101">
        <f>+VLOOKUP($S161,'CODE GENERATOR'!$P:$AM,20,FALSE)</f>
        <v>0</v>
      </c>
      <c r="BB161" s="101">
        <f>+VLOOKUP($S161,'CODE GENERATOR'!$P:$AM,21,FALSE)</f>
        <v>0</v>
      </c>
      <c r="BC161" s="101">
        <f>+VLOOKUP($S161,'CODE GENERATOR'!$P:$AM,22,FALSE)</f>
        <v>0</v>
      </c>
      <c r="BD161" s="101">
        <f>+VLOOKUP($S161,'CODE GENERATOR'!$P:$AM,23,FALSE)</f>
        <v>0</v>
      </c>
      <c r="BE161" s="101">
        <f>+VLOOKUP($S161,'CODE GENERATOR'!$P:$AM,24,FALSE)</f>
        <v>0</v>
      </c>
      <c r="BF161" s="101">
        <f>IF(C161&gt;0,+VLOOKUP(G161,'CATEGORY ID'!$A$1:$L$118,3,FALSE),"")</f>
        <v>17</v>
      </c>
      <c r="BG161" s="101">
        <f>IF(C161&gt;0,+VLOOKUP(H161,'CATEGORY ID'!$D$1:$L$118,3,FALSE),"")</f>
        <v>17</v>
      </c>
      <c r="BH161" s="101">
        <f>IF(C161&gt;0,+VLOOKUP((+H161&amp;I161),'CATEGORY ID'!$H$1:$I$121,2,FALSE),"")</f>
        <v>18</v>
      </c>
      <c r="BJ161" s="101">
        <f>IF(C161&gt;0,IF(COUNTIF('CATEGORY ID'!$K$1:$K$121,+H161&amp;K161) &gt; 0, +VLOOKUP(+H161&amp;K161,'CATEGORY ID'!$K$1:$L$121,2,FALSE),""),"")</f>
        <v>73</v>
      </c>
      <c r="BK161" s="101" t="str">
        <f>IF(C161&gt;0,IF(COUNTIF('CATEGORY ID'!$K$124:$K$165, +VLOOKUP(C161,'STYLE NAMES'!$B:$AE,30,FALSE)) &gt; 0, +VLOOKUP(VLOOKUP(C161,'STYLE NAMES'!$B:$AE,30,FALSE),'CATEGORY ID'!K:M,2,FALSE),""),"")</f>
        <v/>
      </c>
      <c r="BR161" s="101" t="str" cm="1">
        <f t="array" ref="BR161">IF(C161&gt;0,_xlfn.TEXTJOIN(";", TRUE,_xlfn.UNIQUE(_xlfn._xlws.FILTER(BF161:BQ161,(BF161:BQ161&gt;0)),TRUE,FALSE)),"")&amp;";"&amp;BS161</f>
        <v>17;18;73;</v>
      </c>
      <c r="BU161" s="106">
        <f>IF(C161&gt;0,+VLOOKUP($C161,'STYLE NAMES'!$B:$AC,26,FALSE),"")</f>
        <v>49.9</v>
      </c>
      <c r="BV161" s="106">
        <f>IF(C161&gt;0,+VLOOKUP($C161,'STYLE NAMES'!$B:$AC,27,FALSE),"")</f>
        <v>2740</v>
      </c>
      <c r="BW161" s="106">
        <f>IF(C161&gt;0,+VLOOKUP($C161,'STYLE NAMES'!$B:$AC,28,FALSE),"")</f>
        <v>57.384999999999991</v>
      </c>
      <c r="BY161"/>
      <c r="BZ161" s="101">
        <v>0</v>
      </c>
      <c r="CA161" s="137">
        <f t="shared" si="11"/>
        <v>1</v>
      </c>
      <c r="CB161" s="137">
        <f>+VLOOKUP(C161,'[2]STYLES &amp; MODELS MATRIX'!$A:$G,7,FALSE)</f>
        <v>0</v>
      </c>
      <c r="CC161" s="137">
        <f>+VLOOKUP(C161,'[1]STYLES &amp; SIZE CHARTS'!$A:$H,8,FALSE)</f>
        <v>0</v>
      </c>
      <c r="CD161" s="137"/>
      <c r="CE161" s="205"/>
      <c r="CF161" s="141"/>
    </row>
    <row r="162" spans="1:84" s="101" customFormat="1" ht="12" customHeight="1" x14ac:dyDescent="0.2">
      <c r="A162" s="102">
        <f t="shared" si="9"/>
        <v>8683711002192</v>
      </c>
      <c r="B162" s="101" t="s">
        <v>816</v>
      </c>
      <c r="C162" s="101" t="s">
        <v>629</v>
      </c>
      <c r="D162" s="101" t="s">
        <v>630</v>
      </c>
      <c r="E162" s="203" t="s">
        <v>2313</v>
      </c>
      <c r="F162" s="101">
        <v>105</v>
      </c>
      <c r="G162" s="101" t="str">
        <f>IF(C162&gt;0,+VLOOKUP($C162,'STYLE NAMES'!$B:$AC,4,FALSE),"")</f>
        <v>ACCESSORIES</v>
      </c>
      <c r="H162" s="101" t="str">
        <f>IF(C162&gt;0,+VLOOKUP($C162,'STYLE NAMES'!$B:$AC,5,FALSE),"")</f>
        <v>ACCESSORIES</v>
      </c>
      <c r="I162" s="101" t="str">
        <f>IF(C162&gt;0,+VLOOKUP($C162,'STYLE NAMES'!$B:$AC,6,FALSE),"")</f>
        <v>RIDER ACCESSORIES</v>
      </c>
      <c r="J162" s="101" t="str">
        <f>IF(C162&gt;0,+VLOOKUP($C162,'STYLE NAMES'!$B:$AC,7,FALSE),"")</f>
        <v>UNISEX</v>
      </c>
      <c r="K162" s="101" t="str">
        <f>IF(C162&gt;0,+VLOOKUP($C162,'STYLE NAMES'!$B:$AC,8,FALSE),"")</f>
        <v>BELTS</v>
      </c>
      <c r="L162" s="101" t="str">
        <f>IF(E162&gt;0,+VLOOKUP($E162,'CODE GENERATOR'!$D:$T,3,FALSE),"")</f>
        <v>A</v>
      </c>
      <c r="M162" s="101" t="str">
        <f>IF(E162&gt;0,+VLOOKUP($E162,'CODE GENERATOR'!$D:$T,4,FALSE),"")</f>
        <v>BRAIDED</v>
      </c>
      <c r="N162" s="101" t="str">
        <f>IF(E162&gt;0,+VLOOKUP($E162,'CODE GENERATOR'!$D:$T,6,FALSE),"")</f>
        <v>BORDEAUX</v>
      </c>
      <c r="O162" s="101" t="str">
        <f>IF(E162&gt;0,+VLOOKUP($E162,'CODE GENERATOR'!$D:$T,7,FALSE),"")</f>
        <v>NAVY</v>
      </c>
      <c r="P162" s="101" t="str">
        <f t="shared" si="10"/>
        <v>BORDEAUX/NAVY</v>
      </c>
      <c r="Q162" s="104" t="str">
        <f>IF(E162&gt;0,+VLOOKUP($E162,'CODE GENERATOR'!$D:$T,11,FALSE),"")</f>
        <v>A.RACUX_BLT0015</v>
      </c>
      <c r="R162" s="104" t="str">
        <f>IF(E162&gt;0,+VLOOKUP($E162,'CODE GENERATOR'!$D:$T,12,FALSE),"")</f>
        <v>BRD0012BORNAV</v>
      </c>
      <c r="S162" s="104" t="str">
        <f>IF(E162&gt;0,+VLOOKUP($E162,'CODE GENERATOR'!$D:$T,13,FALSE),"")</f>
        <v>A.RACUX_BLT0015_BRD0012BORNAV</v>
      </c>
      <c r="T162" s="104" t="str">
        <f t="shared" si="8"/>
        <v>A.RACUX_BLT0015_BRD0012BORNAV_105</v>
      </c>
      <c r="U162" s="105">
        <v>8683711002192</v>
      </c>
      <c r="V162" s="107" t="str" cm="1">
        <f t="array" ref="V162">_xlfn.TEXTJOIN(";", TRUE, _xlfn.UNIQUE(_xlfn._xlws.FILTER(P$3:P$10029, C$3:C$10029=C162)))</f>
        <v>BORDEAUX;BORDEAUX/NAVY;BEIGE/BROWN;NAVY;BEIGE;GRAY/BLUE-BLACK;BROWN/NAVY;DARK GRAY;MELANGE GRAY;LIGHT GRAY;WHITE;RED;BLACK;GREEN;MELANGE BLUE</v>
      </c>
      <c r="W162" s="107" t="str" cm="1">
        <f t="array" ref="W162">_xlfn.TEXTJOIN(";", TRUE, _xlfn.UNIQUE(_xlfn._xlws.FILTER(F$3:F$10029, C$3:C$10029=C162)))</f>
        <v>85;90;95;100;105;110;115;120;125</v>
      </c>
      <c r="X162" s="101" t="str">
        <f>IF(E162&gt;0,+VLOOKUP($E162,'CODE GENERATOR'!$D:$AC,19,FALSE),0)</f>
        <v>CavalierSanmarco_03.02.2026_0612</v>
      </c>
      <c r="Y162" s="101" t="str">
        <f>IF(E162&gt;0,+VLOOKUP($E162,'CODE GENERATOR'!$D:$AC,20,FALSE),0)</f>
        <v>CavalierSanmarco_03.02.2026_0638</v>
      </c>
      <c r="Z162" s="101" t="str">
        <f>IF(E162&gt;0,+VLOOKUP($E162,'CODE GENERATOR'!$D:$AC,21,FALSE),0)</f>
        <v>CavalierSanmarco_03.02.2026_0639</v>
      </c>
      <c r="AA162" s="101" t="str">
        <f>IF(E162&gt;0,+VLOOKUP($E162,'CODE GENERATOR'!$D:$AC,22,FALSE),0)</f>
        <v>2402_S01_32422</v>
      </c>
      <c r="AB162" s="101" t="str">
        <f>IF(E162&gt;0,+VLOOKUP($E162,'CODE GENERATOR'!$D:$AC,23,FALSE),0)</f>
        <v>2402_S01_32403</v>
      </c>
      <c r="AC162" s="101" t="str">
        <f>IF(E162&gt;0,+VLOOKUP($E162,'CODE GENERATOR'!$D:$AC,24,FALSE),0)</f>
        <v>2402_S01_32423</v>
      </c>
      <c r="AD162" s="101" t="str">
        <f>IF(E162&gt;0,+VLOOKUP($E162,'CODE GENERATOR'!$D:$AC,25,FALSE),0)</f>
        <v/>
      </c>
      <c r="AE162" s="101" t="str">
        <f>IF(E162&gt;0,+VLOOKUP($E162,'CODE GENERATOR'!$D:$AC,26,FALSE),0)</f>
        <v/>
      </c>
      <c r="AF162" s="149" t="str">
        <f>IF($C162&gt;0,$C162&amp;" "&amp;$P162&amp;" "&amp;+VLOOKUP($C162,'STYLE NAMES'!$B:$AC,10,FALSE),"""")</f>
        <v>SANTORINI BORDEAUX/NAVY BRAIDED BELT</v>
      </c>
      <c r="AG162" s="101" t="str">
        <f>"Enjoy our "&amp;(AF162)&amp;"; "&amp;IF(C162&gt;0,+VLOOKUP($C162,'STYLE NAMES'!$B:$AC,11,FALSE),"")</f>
        <v>Enjoy our SANTORINI BORDEAUX/NAVY BRAIDED BELT; Braided Riding Belts
Available in many colors and designs you can use these elegant belts for riding or even at your daily life</v>
      </c>
      <c r="AH162" s="101" t="str">
        <f>IF(C162&gt;0,+VLOOKUP($C162,'STYLE NAMES'!$B:$AC,12,FALSE),"")</f>
        <v>*Super elastic and comfortable riding belts
Composition:
100% Polyester</v>
      </c>
      <c r="AI162" s="101" t="str">
        <f>IF(C162&gt;0,+VLOOKUP($C162,'STYLE NAMES'!$B:$AC,13,FALSE),"")</f>
        <v>Do not wash in washing machine</v>
      </c>
      <c r="AJ162" s="149" t="str">
        <f>IF($C162&gt;0,$C162&amp;" "&amp;$P162&amp;" "&amp;+VLOOKUP($C162,'STYLE NAMES'!$B:$AC,14,FALSE),"""")</f>
        <v>SANTORINI BORDEAUX/NAVY ÖRGÜ KEMER</v>
      </c>
      <c r="AK162" s="149" t="str">
        <f>"Cavalier SanMarco tarafından tasarlanan "&amp;(AJ162)&amp;"; "&amp;IF(C162&gt;0,+VLOOKUP($C162,'STYLE NAMES'!$B:$AC,15,FALSE),"")</f>
        <v>Cavalier SanMarco tarafından tasarlanan SANTORINI BORDEAUX/NAVY ÖRGÜ KEMER; Örgü Binicilik Kemeri
Birçok renk ve desenleri ile bu şık kemerleri hem biniş kıyafetleriniz ile hem de günlük kıyafetlerinizle kullanabilirsiniz.</v>
      </c>
      <c r="AL162" s="149" t="str">
        <f>IF(C162&gt;0,+VLOOKUP($C162,'STYLE NAMES'!$B:$AC,16,FALSE),"")</f>
        <v>* Çok esnek ve rahat 
Kompozisyon:
100% Polyester</v>
      </c>
      <c r="AM162" s="149" t="str">
        <f>IF(C162&gt;0,+VLOOKUP($C162,'STYLE NAMES'!$B:$AC,17,FALSE),"")</f>
        <v>Ürünü makinada yıkamayınız</v>
      </c>
      <c r="AN162" s="149" t="str">
        <f>IF($C162&gt;0,$C162&amp;" "&amp;$P162&amp;" "&amp;+VLOOKUP($C162,'STYLE NAMES'!$B:$AC,18,FALSE),"""")</f>
        <v>SANTORINI BORDEAUX/NAVY CINTURA ELASTICA</v>
      </c>
      <c r="AO162" s="101" t="str">
        <f>"Disegnato da Cavalier SanMarco "&amp;(AN162)&amp;"; "&amp;IF(C162&gt;0,+VLOOKUP($C162,'STYLE NAMES'!$B:$AC,19,FALSE),"")</f>
        <v>Disegnato da Cavalier SanMarco SANTORINI BORDEAUX/NAVY CINTURA ELASTICA; Cintura intrecciata per equitazione Disponibile in molti colori e design, queste eleganti cinture possono essere utilizzate sia per l'equitazione che nella vita quotidiana.</v>
      </c>
      <c r="AP162" s="101" t="str">
        <f>IF(C162&gt;0,+VLOOKUP($C162,'STYLE NAMES'!$B:$AC,20,FALSE),"")</f>
        <v>Cinture elastiche e confortevoli per l'equitazione Composizione: 100% Poliestere</v>
      </c>
      <c r="AQ162" s="101" t="str">
        <f>IF(C162&gt;0,+VLOOKUP($C162,'STYLE NAMES'!$B:$AC,21,FALSE),"")</f>
        <v>Non lavare in lavatrice</v>
      </c>
      <c r="AR162" s="101">
        <f>IF(D162&gt;0,+VLOOKUP($C162,'STYLE NAMES'!$B:$AC,22,FALSE),"")</f>
        <v>0</v>
      </c>
      <c r="AS162" s="101">
        <f>IF(E162&gt;0,+VLOOKUP($C162,'STYLE NAMES'!$B:$AC,23,FALSE),"")</f>
        <v>0</v>
      </c>
      <c r="AT162" s="101">
        <f>IF(F162&gt;0,+VLOOKUP($C162,'STYLE NAMES'!$B:$AC,24,FALSE),"")</f>
        <v>0</v>
      </c>
      <c r="AU162" s="101">
        <f>IF(G162&gt;0,+VLOOKUP($C162,'STYLE NAMES'!$B:$AC,25,FALSE),"")</f>
        <v>0</v>
      </c>
      <c r="AV162" s="101">
        <f>+VLOOKUP($S162,'CODE GENERATOR'!$P:$AM,15,FALSE)</f>
        <v>0</v>
      </c>
      <c r="AW162" s="101">
        <f>+VLOOKUP($S162,'CODE GENERATOR'!$P:$AM,16,FALSE)</f>
        <v>0</v>
      </c>
      <c r="AX162" s="101">
        <f>+VLOOKUP($S162,'CODE GENERATOR'!$P:$AM,17,FALSE)</f>
        <v>0</v>
      </c>
      <c r="AY162" s="101">
        <f>+VLOOKUP($S162,'CODE GENERATOR'!$P:$AM,18,FALSE)</f>
        <v>0</v>
      </c>
      <c r="AZ162" s="101">
        <f>+VLOOKUP($S162,'CODE GENERATOR'!$P:$AM,19,FALSE)</f>
        <v>0</v>
      </c>
      <c r="BA162" s="101">
        <f>+VLOOKUP($S162,'CODE GENERATOR'!$P:$AM,20,FALSE)</f>
        <v>0</v>
      </c>
      <c r="BB162" s="101">
        <f>+VLOOKUP($S162,'CODE GENERATOR'!$P:$AM,21,FALSE)</f>
        <v>0</v>
      </c>
      <c r="BC162" s="101">
        <f>+VLOOKUP($S162,'CODE GENERATOR'!$P:$AM,22,FALSE)</f>
        <v>0</v>
      </c>
      <c r="BD162" s="101">
        <f>+VLOOKUP($S162,'CODE GENERATOR'!$P:$AM,23,FALSE)</f>
        <v>0</v>
      </c>
      <c r="BE162" s="101">
        <f>+VLOOKUP($S162,'CODE GENERATOR'!$P:$AM,24,FALSE)</f>
        <v>0</v>
      </c>
      <c r="BF162" s="101">
        <f>IF(C162&gt;0,+VLOOKUP(G162,'CATEGORY ID'!$A$1:$L$118,3,FALSE),"")</f>
        <v>17</v>
      </c>
      <c r="BG162" s="101">
        <f>IF(C162&gt;0,+VLOOKUP(H162,'CATEGORY ID'!$D$1:$L$118,3,FALSE),"")</f>
        <v>17</v>
      </c>
      <c r="BH162" s="101">
        <f>IF(C162&gt;0,+VLOOKUP((+H162&amp;I162),'CATEGORY ID'!$H$1:$I$121,2,FALSE),"")</f>
        <v>18</v>
      </c>
      <c r="BJ162" s="101">
        <f>IF(C162&gt;0,IF(COUNTIF('CATEGORY ID'!$K$1:$K$121,+H162&amp;K162) &gt; 0, +VLOOKUP(+H162&amp;K162,'CATEGORY ID'!$K$1:$L$121,2,FALSE),""),"")</f>
        <v>73</v>
      </c>
      <c r="BK162" s="101" t="str">
        <f>IF(C162&gt;0,IF(COUNTIF('CATEGORY ID'!$K$124:$K$165, +VLOOKUP(C162,'STYLE NAMES'!$B:$AE,30,FALSE)) &gt; 0, +VLOOKUP(VLOOKUP(C162,'STYLE NAMES'!$B:$AE,30,FALSE),'CATEGORY ID'!K:M,2,FALSE),""),"")</f>
        <v/>
      </c>
      <c r="BR162" s="101" t="str" cm="1">
        <f t="array" ref="BR162">IF(C162&gt;0,_xlfn.TEXTJOIN(";", TRUE,_xlfn.UNIQUE(_xlfn._xlws.FILTER(BF162:BQ162,(BF162:BQ162&gt;0)),TRUE,FALSE)),"")&amp;";"&amp;BS162</f>
        <v>17;18;73;</v>
      </c>
      <c r="BU162" s="106">
        <f>IF(C162&gt;0,+VLOOKUP($C162,'STYLE NAMES'!$B:$AC,26,FALSE),"")</f>
        <v>49.9</v>
      </c>
      <c r="BV162" s="106">
        <f>IF(C162&gt;0,+VLOOKUP($C162,'STYLE NAMES'!$B:$AC,27,FALSE),"")</f>
        <v>2740</v>
      </c>
      <c r="BW162" s="106">
        <f>IF(C162&gt;0,+VLOOKUP($C162,'STYLE NAMES'!$B:$AC,28,FALSE),"")</f>
        <v>57.384999999999991</v>
      </c>
      <c r="BY162"/>
      <c r="BZ162" s="101">
        <v>0</v>
      </c>
      <c r="CA162" s="137">
        <f t="shared" si="11"/>
        <v>1</v>
      </c>
      <c r="CB162" s="137">
        <f>+VLOOKUP(C162,'[2]STYLES &amp; MODELS MATRIX'!$A:$G,7,FALSE)</f>
        <v>0</v>
      </c>
      <c r="CC162" s="137">
        <f>+VLOOKUP(C162,'[1]STYLES &amp; SIZE CHARTS'!$A:$H,8,FALSE)</f>
        <v>0</v>
      </c>
      <c r="CD162" s="137"/>
      <c r="CE162" s="205"/>
      <c r="CF162" s="141"/>
    </row>
    <row r="163" spans="1:84" s="101" customFormat="1" ht="12" customHeight="1" x14ac:dyDescent="0.2">
      <c r="A163" s="102">
        <f t="shared" si="9"/>
        <v>8683711002208</v>
      </c>
      <c r="B163" s="101" t="s">
        <v>816</v>
      </c>
      <c r="C163" s="101" t="s">
        <v>629</v>
      </c>
      <c r="D163" s="101" t="s">
        <v>630</v>
      </c>
      <c r="E163" s="203" t="s">
        <v>2313</v>
      </c>
      <c r="F163" s="101">
        <v>110</v>
      </c>
      <c r="G163" s="101" t="str">
        <f>IF(C163&gt;0,+VLOOKUP($C163,'STYLE NAMES'!$B:$AC,4,FALSE),"")</f>
        <v>ACCESSORIES</v>
      </c>
      <c r="H163" s="101" t="str">
        <f>IF(C163&gt;0,+VLOOKUP($C163,'STYLE NAMES'!$B:$AC,5,FALSE),"")</f>
        <v>ACCESSORIES</v>
      </c>
      <c r="I163" s="101" t="str">
        <f>IF(C163&gt;0,+VLOOKUP($C163,'STYLE NAMES'!$B:$AC,6,FALSE),"")</f>
        <v>RIDER ACCESSORIES</v>
      </c>
      <c r="J163" s="101" t="str">
        <f>IF(C163&gt;0,+VLOOKUP($C163,'STYLE NAMES'!$B:$AC,7,FALSE),"")</f>
        <v>UNISEX</v>
      </c>
      <c r="K163" s="101" t="str">
        <f>IF(C163&gt;0,+VLOOKUP($C163,'STYLE NAMES'!$B:$AC,8,FALSE),"")</f>
        <v>BELTS</v>
      </c>
      <c r="L163" s="101" t="str">
        <f>IF(E163&gt;0,+VLOOKUP($E163,'CODE GENERATOR'!$D:$T,3,FALSE),"")</f>
        <v>A</v>
      </c>
      <c r="M163" s="101" t="str">
        <f>IF(E163&gt;0,+VLOOKUP($E163,'CODE GENERATOR'!$D:$T,4,FALSE),"")</f>
        <v>BRAIDED</v>
      </c>
      <c r="N163" s="101" t="str">
        <f>IF(E163&gt;0,+VLOOKUP($E163,'CODE GENERATOR'!$D:$T,6,FALSE),"")</f>
        <v>BORDEAUX</v>
      </c>
      <c r="O163" s="101" t="str">
        <f>IF(E163&gt;0,+VLOOKUP($E163,'CODE GENERATOR'!$D:$T,7,FALSE),"")</f>
        <v>NAVY</v>
      </c>
      <c r="P163" s="101" t="str">
        <f t="shared" si="10"/>
        <v>BORDEAUX/NAVY</v>
      </c>
      <c r="Q163" s="104" t="str">
        <f>IF(E163&gt;0,+VLOOKUP($E163,'CODE GENERATOR'!$D:$T,11,FALSE),"")</f>
        <v>A.RACUX_BLT0015</v>
      </c>
      <c r="R163" s="104" t="str">
        <f>IF(E163&gt;0,+VLOOKUP($E163,'CODE GENERATOR'!$D:$T,12,FALSE),"")</f>
        <v>BRD0012BORNAV</v>
      </c>
      <c r="S163" s="104" t="str">
        <f>IF(E163&gt;0,+VLOOKUP($E163,'CODE GENERATOR'!$D:$T,13,FALSE),"")</f>
        <v>A.RACUX_BLT0015_BRD0012BORNAV</v>
      </c>
      <c r="T163" s="104" t="str">
        <f t="shared" si="8"/>
        <v>A.RACUX_BLT0015_BRD0012BORNAV_110</v>
      </c>
      <c r="U163" s="105">
        <v>8683711002208</v>
      </c>
      <c r="V163" s="107" t="str" cm="1">
        <f t="array" ref="V163">_xlfn.TEXTJOIN(";", TRUE, _xlfn.UNIQUE(_xlfn._xlws.FILTER(P$3:P$10029, C$3:C$10029=C163)))</f>
        <v>BORDEAUX;BORDEAUX/NAVY;BEIGE/BROWN;NAVY;BEIGE;GRAY/BLUE-BLACK;BROWN/NAVY;DARK GRAY;MELANGE GRAY;LIGHT GRAY;WHITE;RED;BLACK;GREEN;MELANGE BLUE</v>
      </c>
      <c r="W163" s="107" t="str" cm="1">
        <f t="array" ref="W163">_xlfn.TEXTJOIN(";", TRUE, _xlfn.UNIQUE(_xlfn._xlws.FILTER(F$3:F$10029, C$3:C$10029=C163)))</f>
        <v>85;90;95;100;105;110;115;120;125</v>
      </c>
      <c r="X163" s="101" t="str">
        <f>IF(E163&gt;0,+VLOOKUP($E163,'CODE GENERATOR'!$D:$AC,19,FALSE),0)</f>
        <v>CavalierSanmarco_03.02.2026_0612</v>
      </c>
      <c r="Y163" s="101" t="str">
        <f>IF(E163&gt;0,+VLOOKUP($E163,'CODE GENERATOR'!$D:$AC,20,FALSE),0)</f>
        <v>CavalierSanmarco_03.02.2026_0638</v>
      </c>
      <c r="Z163" s="101" t="str">
        <f>IF(E163&gt;0,+VLOOKUP($E163,'CODE GENERATOR'!$D:$AC,21,FALSE),0)</f>
        <v>CavalierSanmarco_03.02.2026_0639</v>
      </c>
      <c r="AA163" s="101" t="str">
        <f>IF(E163&gt;0,+VLOOKUP($E163,'CODE GENERATOR'!$D:$AC,22,FALSE),0)</f>
        <v>2402_S01_32422</v>
      </c>
      <c r="AB163" s="101" t="str">
        <f>IF(E163&gt;0,+VLOOKUP($E163,'CODE GENERATOR'!$D:$AC,23,FALSE),0)</f>
        <v>2402_S01_32403</v>
      </c>
      <c r="AC163" s="101" t="str">
        <f>IF(E163&gt;0,+VLOOKUP($E163,'CODE GENERATOR'!$D:$AC,24,FALSE),0)</f>
        <v>2402_S01_32423</v>
      </c>
      <c r="AD163" s="101" t="str">
        <f>IF(E163&gt;0,+VLOOKUP($E163,'CODE GENERATOR'!$D:$AC,25,FALSE),0)</f>
        <v/>
      </c>
      <c r="AE163" s="101" t="str">
        <f>IF(E163&gt;0,+VLOOKUP($E163,'CODE GENERATOR'!$D:$AC,26,FALSE),0)</f>
        <v/>
      </c>
      <c r="AF163" s="149" t="str">
        <f>IF($C163&gt;0,$C163&amp;" "&amp;$P163&amp;" "&amp;+VLOOKUP($C163,'STYLE NAMES'!$B:$AC,10,FALSE),"""")</f>
        <v>SANTORINI BORDEAUX/NAVY BRAIDED BELT</v>
      </c>
      <c r="AG163" s="101" t="str">
        <f>"Enjoy our "&amp;(AF163)&amp;"; "&amp;IF(C163&gt;0,+VLOOKUP($C163,'STYLE NAMES'!$B:$AC,11,FALSE),"")</f>
        <v>Enjoy our SANTORINI BORDEAUX/NAVY BRAIDED BELT; Braided Riding Belts
Available in many colors and designs you can use these elegant belts for riding or even at your daily life</v>
      </c>
      <c r="AH163" s="101" t="str">
        <f>IF(C163&gt;0,+VLOOKUP($C163,'STYLE NAMES'!$B:$AC,12,FALSE),"")</f>
        <v>*Super elastic and comfortable riding belts
Composition:
100% Polyester</v>
      </c>
      <c r="AI163" s="101" t="str">
        <f>IF(C163&gt;0,+VLOOKUP($C163,'STYLE NAMES'!$B:$AC,13,FALSE),"")</f>
        <v>Do not wash in washing machine</v>
      </c>
      <c r="AJ163" s="149" t="str">
        <f>IF($C163&gt;0,$C163&amp;" "&amp;$P163&amp;" "&amp;+VLOOKUP($C163,'STYLE NAMES'!$B:$AC,14,FALSE),"""")</f>
        <v>SANTORINI BORDEAUX/NAVY ÖRGÜ KEMER</v>
      </c>
      <c r="AK163" s="149" t="str">
        <f>"Cavalier SanMarco tarafından tasarlanan "&amp;(AJ163)&amp;"; "&amp;IF(C163&gt;0,+VLOOKUP($C163,'STYLE NAMES'!$B:$AC,15,FALSE),"")</f>
        <v>Cavalier SanMarco tarafından tasarlanan SANTORINI BORDEAUX/NAVY ÖRGÜ KEMER; Örgü Binicilik Kemeri
Birçok renk ve desenleri ile bu şık kemerleri hem biniş kıyafetleriniz ile hem de günlük kıyafetlerinizle kullanabilirsiniz.</v>
      </c>
      <c r="AL163" s="149" t="str">
        <f>IF(C163&gt;0,+VLOOKUP($C163,'STYLE NAMES'!$B:$AC,16,FALSE),"")</f>
        <v>* Çok esnek ve rahat 
Kompozisyon:
100% Polyester</v>
      </c>
      <c r="AM163" s="149" t="str">
        <f>IF(C163&gt;0,+VLOOKUP($C163,'STYLE NAMES'!$B:$AC,17,FALSE),"")</f>
        <v>Ürünü makinada yıkamayınız</v>
      </c>
      <c r="AN163" s="149" t="str">
        <f>IF($C163&gt;0,$C163&amp;" "&amp;$P163&amp;" "&amp;+VLOOKUP($C163,'STYLE NAMES'!$B:$AC,18,FALSE),"""")</f>
        <v>SANTORINI BORDEAUX/NAVY CINTURA ELASTICA</v>
      </c>
      <c r="AO163" s="101" t="str">
        <f>"Disegnato da Cavalier SanMarco "&amp;(AN163)&amp;"; "&amp;IF(C163&gt;0,+VLOOKUP($C163,'STYLE NAMES'!$B:$AC,19,FALSE),"")</f>
        <v>Disegnato da Cavalier SanMarco SANTORINI BORDEAUX/NAVY CINTURA ELASTICA; Cintura intrecciata per equitazione Disponibile in molti colori e design, queste eleganti cinture possono essere utilizzate sia per l'equitazione che nella vita quotidiana.</v>
      </c>
      <c r="AP163" s="101" t="str">
        <f>IF(C163&gt;0,+VLOOKUP($C163,'STYLE NAMES'!$B:$AC,20,FALSE),"")</f>
        <v>Cinture elastiche e confortevoli per l'equitazione Composizione: 100% Poliestere</v>
      </c>
      <c r="AQ163" s="101" t="str">
        <f>IF(C163&gt;0,+VLOOKUP($C163,'STYLE NAMES'!$B:$AC,21,FALSE),"")</f>
        <v>Non lavare in lavatrice</v>
      </c>
      <c r="AR163" s="101">
        <f>IF(D163&gt;0,+VLOOKUP($C163,'STYLE NAMES'!$B:$AC,22,FALSE),"")</f>
        <v>0</v>
      </c>
      <c r="AS163" s="101">
        <f>IF(E163&gt;0,+VLOOKUP($C163,'STYLE NAMES'!$B:$AC,23,FALSE),"")</f>
        <v>0</v>
      </c>
      <c r="AT163" s="101">
        <f>IF(F163&gt;0,+VLOOKUP($C163,'STYLE NAMES'!$B:$AC,24,FALSE),"")</f>
        <v>0</v>
      </c>
      <c r="AU163" s="101">
        <f>IF(G163&gt;0,+VLOOKUP($C163,'STYLE NAMES'!$B:$AC,25,FALSE),"")</f>
        <v>0</v>
      </c>
      <c r="AV163" s="101">
        <f>+VLOOKUP($S163,'CODE GENERATOR'!$P:$AM,15,FALSE)</f>
        <v>0</v>
      </c>
      <c r="AW163" s="101">
        <f>+VLOOKUP($S163,'CODE GENERATOR'!$P:$AM,16,FALSE)</f>
        <v>0</v>
      </c>
      <c r="AX163" s="101">
        <f>+VLOOKUP($S163,'CODE GENERATOR'!$P:$AM,17,FALSE)</f>
        <v>0</v>
      </c>
      <c r="AY163" s="101">
        <f>+VLOOKUP($S163,'CODE GENERATOR'!$P:$AM,18,FALSE)</f>
        <v>0</v>
      </c>
      <c r="AZ163" s="101">
        <f>+VLOOKUP($S163,'CODE GENERATOR'!$P:$AM,19,FALSE)</f>
        <v>0</v>
      </c>
      <c r="BA163" s="101">
        <f>+VLOOKUP($S163,'CODE GENERATOR'!$P:$AM,20,FALSE)</f>
        <v>0</v>
      </c>
      <c r="BB163" s="101">
        <f>+VLOOKUP($S163,'CODE GENERATOR'!$P:$AM,21,FALSE)</f>
        <v>0</v>
      </c>
      <c r="BC163" s="101">
        <f>+VLOOKUP($S163,'CODE GENERATOR'!$P:$AM,22,FALSE)</f>
        <v>0</v>
      </c>
      <c r="BD163" s="101">
        <f>+VLOOKUP($S163,'CODE GENERATOR'!$P:$AM,23,FALSE)</f>
        <v>0</v>
      </c>
      <c r="BE163" s="101">
        <f>+VLOOKUP($S163,'CODE GENERATOR'!$P:$AM,24,FALSE)</f>
        <v>0</v>
      </c>
      <c r="BF163" s="101">
        <f>IF(C163&gt;0,+VLOOKUP(G163,'CATEGORY ID'!$A$1:$L$118,3,FALSE),"")</f>
        <v>17</v>
      </c>
      <c r="BG163" s="101">
        <f>IF(C163&gt;0,+VLOOKUP(H163,'CATEGORY ID'!$D$1:$L$118,3,FALSE),"")</f>
        <v>17</v>
      </c>
      <c r="BH163" s="101">
        <f>IF(C163&gt;0,+VLOOKUP((+H163&amp;I163),'CATEGORY ID'!$H$1:$I$121,2,FALSE),"")</f>
        <v>18</v>
      </c>
      <c r="BJ163" s="101">
        <f>IF(C163&gt;0,IF(COUNTIF('CATEGORY ID'!$K$1:$K$121,+H163&amp;K163) &gt; 0, +VLOOKUP(+H163&amp;K163,'CATEGORY ID'!$K$1:$L$121,2,FALSE),""),"")</f>
        <v>73</v>
      </c>
      <c r="BK163" s="101" t="str">
        <f>IF(C163&gt;0,IF(COUNTIF('CATEGORY ID'!$K$124:$K$165, +VLOOKUP(C163,'STYLE NAMES'!$B:$AE,30,FALSE)) &gt; 0, +VLOOKUP(VLOOKUP(C163,'STYLE NAMES'!$B:$AE,30,FALSE),'CATEGORY ID'!K:M,2,FALSE),""),"")</f>
        <v/>
      </c>
      <c r="BR163" s="101" t="str" cm="1">
        <f t="array" ref="BR163">IF(C163&gt;0,_xlfn.TEXTJOIN(";", TRUE,_xlfn.UNIQUE(_xlfn._xlws.FILTER(BF163:BQ163,(BF163:BQ163&gt;0)),TRUE,FALSE)),"")&amp;";"&amp;BS163</f>
        <v>17;18;73;</v>
      </c>
      <c r="BU163" s="106">
        <f>IF(C163&gt;0,+VLOOKUP($C163,'STYLE NAMES'!$B:$AC,26,FALSE),"")</f>
        <v>49.9</v>
      </c>
      <c r="BV163" s="106">
        <f>IF(C163&gt;0,+VLOOKUP($C163,'STYLE NAMES'!$B:$AC,27,FALSE),"")</f>
        <v>2740</v>
      </c>
      <c r="BW163" s="106">
        <f>IF(C163&gt;0,+VLOOKUP($C163,'STYLE NAMES'!$B:$AC,28,FALSE),"")</f>
        <v>57.384999999999991</v>
      </c>
      <c r="BY163"/>
      <c r="BZ163" s="101">
        <v>0</v>
      </c>
      <c r="CA163" s="137">
        <f t="shared" si="11"/>
        <v>1</v>
      </c>
      <c r="CB163" s="137">
        <f>+VLOOKUP(C163,'[2]STYLES &amp; MODELS MATRIX'!$A:$G,7,FALSE)</f>
        <v>0</v>
      </c>
      <c r="CC163" s="137">
        <f>+VLOOKUP(C163,'[1]STYLES &amp; SIZE CHARTS'!$A:$H,8,FALSE)</f>
        <v>0</v>
      </c>
      <c r="CD163" s="137"/>
      <c r="CE163" s="205"/>
      <c r="CF163" s="141"/>
    </row>
    <row r="164" spans="1:84" s="101" customFormat="1" ht="12" customHeight="1" x14ac:dyDescent="0.2">
      <c r="A164" s="102">
        <f t="shared" si="9"/>
        <v>8683711002215</v>
      </c>
      <c r="B164" s="101" t="s">
        <v>816</v>
      </c>
      <c r="C164" s="101" t="s">
        <v>629</v>
      </c>
      <c r="D164" s="101" t="s">
        <v>630</v>
      </c>
      <c r="E164" s="203" t="s">
        <v>2313</v>
      </c>
      <c r="F164" s="101">
        <v>115</v>
      </c>
      <c r="G164" s="101" t="str">
        <f>IF(C164&gt;0,+VLOOKUP($C164,'STYLE NAMES'!$B:$AC,4,FALSE),"")</f>
        <v>ACCESSORIES</v>
      </c>
      <c r="H164" s="101" t="str">
        <f>IF(C164&gt;0,+VLOOKUP($C164,'STYLE NAMES'!$B:$AC,5,FALSE),"")</f>
        <v>ACCESSORIES</v>
      </c>
      <c r="I164" s="101" t="str">
        <f>IF(C164&gt;0,+VLOOKUP($C164,'STYLE NAMES'!$B:$AC,6,FALSE),"")</f>
        <v>RIDER ACCESSORIES</v>
      </c>
      <c r="J164" s="101" t="str">
        <f>IF(C164&gt;0,+VLOOKUP($C164,'STYLE NAMES'!$B:$AC,7,FALSE),"")</f>
        <v>UNISEX</v>
      </c>
      <c r="K164" s="101" t="str">
        <f>IF(C164&gt;0,+VLOOKUP($C164,'STYLE NAMES'!$B:$AC,8,FALSE),"")</f>
        <v>BELTS</v>
      </c>
      <c r="L164" s="101" t="str">
        <f>IF(E164&gt;0,+VLOOKUP($E164,'CODE GENERATOR'!$D:$T,3,FALSE),"")</f>
        <v>A</v>
      </c>
      <c r="M164" s="101" t="str">
        <f>IF(E164&gt;0,+VLOOKUP($E164,'CODE GENERATOR'!$D:$T,4,FALSE),"")</f>
        <v>BRAIDED</v>
      </c>
      <c r="N164" s="101" t="str">
        <f>IF(E164&gt;0,+VLOOKUP($E164,'CODE GENERATOR'!$D:$T,6,FALSE),"")</f>
        <v>BORDEAUX</v>
      </c>
      <c r="O164" s="101" t="str">
        <f>IF(E164&gt;0,+VLOOKUP($E164,'CODE GENERATOR'!$D:$T,7,FALSE),"")</f>
        <v>NAVY</v>
      </c>
      <c r="P164" s="101" t="str">
        <f t="shared" si="10"/>
        <v>BORDEAUX/NAVY</v>
      </c>
      <c r="Q164" s="104" t="str">
        <f>IF(E164&gt;0,+VLOOKUP($E164,'CODE GENERATOR'!$D:$T,11,FALSE),"")</f>
        <v>A.RACUX_BLT0015</v>
      </c>
      <c r="R164" s="104" t="str">
        <f>IF(E164&gt;0,+VLOOKUP($E164,'CODE GENERATOR'!$D:$T,12,FALSE),"")</f>
        <v>BRD0012BORNAV</v>
      </c>
      <c r="S164" s="104" t="str">
        <f>IF(E164&gt;0,+VLOOKUP($E164,'CODE GENERATOR'!$D:$T,13,FALSE),"")</f>
        <v>A.RACUX_BLT0015_BRD0012BORNAV</v>
      </c>
      <c r="T164" s="104" t="str">
        <f t="shared" si="8"/>
        <v>A.RACUX_BLT0015_BRD0012BORNAV_115</v>
      </c>
      <c r="U164" s="105">
        <v>8683711002215</v>
      </c>
      <c r="V164" s="107" t="str" cm="1">
        <f t="array" ref="V164">_xlfn.TEXTJOIN(";", TRUE, _xlfn.UNIQUE(_xlfn._xlws.FILTER(P$3:P$10029, C$3:C$10029=C164)))</f>
        <v>BORDEAUX;BORDEAUX/NAVY;BEIGE/BROWN;NAVY;BEIGE;GRAY/BLUE-BLACK;BROWN/NAVY;DARK GRAY;MELANGE GRAY;LIGHT GRAY;WHITE;RED;BLACK;GREEN;MELANGE BLUE</v>
      </c>
      <c r="W164" s="107" t="str" cm="1">
        <f t="array" ref="W164">_xlfn.TEXTJOIN(";", TRUE, _xlfn.UNIQUE(_xlfn._xlws.FILTER(F$3:F$10029, C$3:C$10029=C164)))</f>
        <v>85;90;95;100;105;110;115;120;125</v>
      </c>
      <c r="X164" s="101" t="str">
        <f>IF(E164&gt;0,+VLOOKUP($E164,'CODE GENERATOR'!$D:$AC,19,FALSE),0)</f>
        <v>CavalierSanmarco_03.02.2026_0612</v>
      </c>
      <c r="Y164" s="101" t="str">
        <f>IF(E164&gt;0,+VLOOKUP($E164,'CODE GENERATOR'!$D:$AC,20,FALSE),0)</f>
        <v>CavalierSanmarco_03.02.2026_0638</v>
      </c>
      <c r="Z164" s="101" t="str">
        <f>IF(E164&gt;0,+VLOOKUP($E164,'CODE GENERATOR'!$D:$AC,21,FALSE),0)</f>
        <v>CavalierSanmarco_03.02.2026_0639</v>
      </c>
      <c r="AA164" s="101" t="str">
        <f>IF(E164&gt;0,+VLOOKUP($E164,'CODE GENERATOR'!$D:$AC,22,FALSE),0)</f>
        <v>2402_S01_32422</v>
      </c>
      <c r="AB164" s="101" t="str">
        <f>IF(E164&gt;0,+VLOOKUP($E164,'CODE GENERATOR'!$D:$AC,23,FALSE),0)</f>
        <v>2402_S01_32403</v>
      </c>
      <c r="AC164" s="101" t="str">
        <f>IF(E164&gt;0,+VLOOKUP($E164,'CODE GENERATOR'!$D:$AC,24,FALSE),0)</f>
        <v>2402_S01_32423</v>
      </c>
      <c r="AD164" s="101" t="str">
        <f>IF(E164&gt;0,+VLOOKUP($E164,'CODE GENERATOR'!$D:$AC,25,FALSE),0)</f>
        <v/>
      </c>
      <c r="AE164" s="101" t="str">
        <f>IF(E164&gt;0,+VLOOKUP($E164,'CODE GENERATOR'!$D:$AC,26,FALSE),0)</f>
        <v/>
      </c>
      <c r="AF164" s="149" t="str">
        <f>IF($C164&gt;0,$C164&amp;" "&amp;$P164&amp;" "&amp;+VLOOKUP($C164,'STYLE NAMES'!$B:$AC,10,FALSE),"""")</f>
        <v>SANTORINI BORDEAUX/NAVY BRAIDED BELT</v>
      </c>
      <c r="AG164" s="101" t="str">
        <f>"Enjoy our "&amp;(AF164)&amp;"; "&amp;IF(C164&gt;0,+VLOOKUP($C164,'STYLE NAMES'!$B:$AC,11,FALSE),"")</f>
        <v>Enjoy our SANTORINI BORDEAUX/NAVY BRAIDED BELT; Braided Riding Belts
Available in many colors and designs you can use these elegant belts for riding or even at your daily life</v>
      </c>
      <c r="AH164" s="101" t="str">
        <f>IF(C164&gt;0,+VLOOKUP($C164,'STYLE NAMES'!$B:$AC,12,FALSE),"")</f>
        <v>*Super elastic and comfortable riding belts
Composition:
100% Polyester</v>
      </c>
      <c r="AI164" s="101" t="str">
        <f>IF(C164&gt;0,+VLOOKUP($C164,'STYLE NAMES'!$B:$AC,13,FALSE),"")</f>
        <v>Do not wash in washing machine</v>
      </c>
      <c r="AJ164" s="149" t="str">
        <f>IF($C164&gt;0,$C164&amp;" "&amp;$P164&amp;" "&amp;+VLOOKUP($C164,'STYLE NAMES'!$B:$AC,14,FALSE),"""")</f>
        <v>SANTORINI BORDEAUX/NAVY ÖRGÜ KEMER</v>
      </c>
      <c r="AK164" s="149" t="str">
        <f>"Cavalier SanMarco tarafından tasarlanan "&amp;(AJ164)&amp;"; "&amp;IF(C164&gt;0,+VLOOKUP($C164,'STYLE NAMES'!$B:$AC,15,FALSE),"")</f>
        <v>Cavalier SanMarco tarafından tasarlanan SANTORINI BORDEAUX/NAVY ÖRGÜ KEMER; Örgü Binicilik Kemeri
Birçok renk ve desenleri ile bu şık kemerleri hem biniş kıyafetleriniz ile hem de günlük kıyafetlerinizle kullanabilirsiniz.</v>
      </c>
      <c r="AL164" s="149" t="str">
        <f>IF(C164&gt;0,+VLOOKUP($C164,'STYLE NAMES'!$B:$AC,16,FALSE),"")</f>
        <v>* Çok esnek ve rahat 
Kompozisyon:
100% Polyester</v>
      </c>
      <c r="AM164" s="149" t="str">
        <f>IF(C164&gt;0,+VLOOKUP($C164,'STYLE NAMES'!$B:$AC,17,FALSE),"")</f>
        <v>Ürünü makinada yıkamayınız</v>
      </c>
      <c r="AN164" s="149" t="str">
        <f>IF($C164&gt;0,$C164&amp;" "&amp;$P164&amp;" "&amp;+VLOOKUP($C164,'STYLE NAMES'!$B:$AC,18,FALSE),"""")</f>
        <v>SANTORINI BORDEAUX/NAVY CINTURA ELASTICA</v>
      </c>
      <c r="AO164" s="101" t="str">
        <f>"Disegnato da Cavalier SanMarco "&amp;(AN164)&amp;"; "&amp;IF(C164&gt;0,+VLOOKUP($C164,'STYLE NAMES'!$B:$AC,19,FALSE),"")</f>
        <v>Disegnato da Cavalier SanMarco SANTORINI BORDEAUX/NAVY CINTURA ELASTICA; Cintura intrecciata per equitazione Disponibile in molti colori e design, queste eleganti cinture possono essere utilizzate sia per l'equitazione che nella vita quotidiana.</v>
      </c>
      <c r="AP164" s="101" t="str">
        <f>IF(C164&gt;0,+VLOOKUP($C164,'STYLE NAMES'!$B:$AC,20,FALSE),"")</f>
        <v>Cinture elastiche e confortevoli per l'equitazione Composizione: 100% Poliestere</v>
      </c>
      <c r="AQ164" s="101" t="str">
        <f>IF(C164&gt;0,+VLOOKUP($C164,'STYLE NAMES'!$B:$AC,21,FALSE),"")</f>
        <v>Non lavare in lavatrice</v>
      </c>
      <c r="AR164" s="101">
        <f>IF(D164&gt;0,+VLOOKUP($C164,'STYLE NAMES'!$B:$AC,22,FALSE),"")</f>
        <v>0</v>
      </c>
      <c r="AS164" s="101">
        <f>IF(E164&gt;0,+VLOOKUP($C164,'STYLE NAMES'!$B:$AC,23,FALSE),"")</f>
        <v>0</v>
      </c>
      <c r="AT164" s="101">
        <f>IF(F164&gt;0,+VLOOKUP($C164,'STYLE NAMES'!$B:$AC,24,FALSE),"")</f>
        <v>0</v>
      </c>
      <c r="AU164" s="101">
        <f>IF(G164&gt;0,+VLOOKUP($C164,'STYLE NAMES'!$B:$AC,25,FALSE),"")</f>
        <v>0</v>
      </c>
      <c r="AV164" s="101">
        <f>+VLOOKUP($S164,'CODE GENERATOR'!$P:$AM,15,FALSE)</f>
        <v>0</v>
      </c>
      <c r="AW164" s="101">
        <f>+VLOOKUP($S164,'CODE GENERATOR'!$P:$AM,16,FALSE)</f>
        <v>0</v>
      </c>
      <c r="AX164" s="101">
        <f>+VLOOKUP($S164,'CODE GENERATOR'!$P:$AM,17,FALSE)</f>
        <v>0</v>
      </c>
      <c r="AY164" s="101">
        <f>+VLOOKUP($S164,'CODE GENERATOR'!$P:$AM,18,FALSE)</f>
        <v>0</v>
      </c>
      <c r="AZ164" s="101">
        <f>+VLOOKUP($S164,'CODE GENERATOR'!$P:$AM,19,FALSE)</f>
        <v>0</v>
      </c>
      <c r="BA164" s="101">
        <f>+VLOOKUP($S164,'CODE GENERATOR'!$P:$AM,20,FALSE)</f>
        <v>0</v>
      </c>
      <c r="BB164" s="101">
        <f>+VLOOKUP($S164,'CODE GENERATOR'!$P:$AM,21,FALSE)</f>
        <v>0</v>
      </c>
      <c r="BC164" s="101">
        <f>+VLOOKUP($S164,'CODE GENERATOR'!$P:$AM,22,FALSE)</f>
        <v>0</v>
      </c>
      <c r="BD164" s="101">
        <f>+VLOOKUP($S164,'CODE GENERATOR'!$P:$AM,23,FALSE)</f>
        <v>0</v>
      </c>
      <c r="BE164" s="101">
        <f>+VLOOKUP($S164,'CODE GENERATOR'!$P:$AM,24,FALSE)</f>
        <v>0</v>
      </c>
      <c r="BF164" s="101">
        <f>IF(C164&gt;0,+VLOOKUP(G164,'CATEGORY ID'!$A$1:$L$118,3,FALSE),"")</f>
        <v>17</v>
      </c>
      <c r="BG164" s="101">
        <f>IF(C164&gt;0,+VLOOKUP(H164,'CATEGORY ID'!$D$1:$L$118,3,FALSE),"")</f>
        <v>17</v>
      </c>
      <c r="BH164" s="101">
        <f>IF(C164&gt;0,+VLOOKUP((+H164&amp;I164),'CATEGORY ID'!$H$1:$I$121,2,FALSE),"")</f>
        <v>18</v>
      </c>
      <c r="BJ164" s="101">
        <f>IF(C164&gt;0,IF(COUNTIF('CATEGORY ID'!$K$1:$K$121,+H164&amp;K164) &gt; 0, +VLOOKUP(+H164&amp;K164,'CATEGORY ID'!$K$1:$L$121,2,FALSE),""),"")</f>
        <v>73</v>
      </c>
      <c r="BK164" s="101" t="str">
        <f>IF(C164&gt;0,IF(COUNTIF('CATEGORY ID'!$K$124:$K$165, +VLOOKUP(C164,'STYLE NAMES'!$B:$AE,30,FALSE)) &gt; 0, +VLOOKUP(VLOOKUP(C164,'STYLE NAMES'!$B:$AE,30,FALSE),'CATEGORY ID'!K:M,2,FALSE),""),"")</f>
        <v/>
      </c>
      <c r="BR164" s="101" t="str" cm="1">
        <f t="array" ref="BR164">IF(C164&gt;0,_xlfn.TEXTJOIN(";", TRUE,_xlfn.UNIQUE(_xlfn._xlws.FILTER(BF164:BQ164,(BF164:BQ164&gt;0)),TRUE,FALSE)),"")&amp;";"&amp;BS164</f>
        <v>17;18;73;</v>
      </c>
      <c r="BU164" s="106">
        <f>IF(C164&gt;0,+VLOOKUP($C164,'STYLE NAMES'!$B:$AC,26,FALSE),"")</f>
        <v>49.9</v>
      </c>
      <c r="BV164" s="106">
        <f>IF(C164&gt;0,+VLOOKUP($C164,'STYLE NAMES'!$B:$AC,27,FALSE),"")</f>
        <v>2740</v>
      </c>
      <c r="BW164" s="106">
        <f>IF(C164&gt;0,+VLOOKUP($C164,'STYLE NAMES'!$B:$AC,28,FALSE),"")</f>
        <v>57.384999999999991</v>
      </c>
      <c r="BY164"/>
      <c r="BZ164" s="101">
        <v>1</v>
      </c>
      <c r="CA164" s="137">
        <f t="shared" si="11"/>
        <v>1</v>
      </c>
      <c r="CB164" s="137">
        <f>+VLOOKUP(C164,'[2]STYLES &amp; MODELS MATRIX'!$A:$G,7,FALSE)</f>
        <v>0</v>
      </c>
      <c r="CC164" s="137">
        <f>+VLOOKUP(C164,'[1]STYLES &amp; SIZE CHARTS'!$A:$H,8,FALSE)</f>
        <v>0</v>
      </c>
      <c r="CD164" s="137"/>
      <c r="CE164" s="205"/>
      <c r="CF164" s="141"/>
    </row>
    <row r="165" spans="1:84" s="101" customFormat="1" ht="12" customHeight="1" x14ac:dyDescent="0.2">
      <c r="A165" s="102">
        <f t="shared" si="9"/>
        <v>8683711002222</v>
      </c>
      <c r="B165" s="101" t="s">
        <v>816</v>
      </c>
      <c r="C165" s="101" t="s">
        <v>629</v>
      </c>
      <c r="D165" s="101" t="s">
        <v>630</v>
      </c>
      <c r="E165" s="203" t="s">
        <v>2313</v>
      </c>
      <c r="F165" s="101">
        <v>120</v>
      </c>
      <c r="G165" s="101" t="str">
        <f>IF(C165&gt;0,+VLOOKUP($C165,'STYLE NAMES'!$B:$AC,4,FALSE),"")</f>
        <v>ACCESSORIES</v>
      </c>
      <c r="H165" s="101" t="str">
        <f>IF(C165&gt;0,+VLOOKUP($C165,'STYLE NAMES'!$B:$AC,5,FALSE),"")</f>
        <v>ACCESSORIES</v>
      </c>
      <c r="I165" s="101" t="str">
        <f>IF(C165&gt;0,+VLOOKUP($C165,'STYLE NAMES'!$B:$AC,6,FALSE),"")</f>
        <v>RIDER ACCESSORIES</v>
      </c>
      <c r="J165" s="101" t="str">
        <f>IF(C165&gt;0,+VLOOKUP($C165,'STYLE NAMES'!$B:$AC,7,FALSE),"")</f>
        <v>UNISEX</v>
      </c>
      <c r="K165" s="101" t="str">
        <f>IF(C165&gt;0,+VLOOKUP($C165,'STYLE NAMES'!$B:$AC,8,FALSE),"")</f>
        <v>BELTS</v>
      </c>
      <c r="L165" s="101" t="str">
        <f>IF(E165&gt;0,+VLOOKUP($E165,'CODE GENERATOR'!$D:$T,3,FALSE),"")</f>
        <v>A</v>
      </c>
      <c r="M165" s="101" t="str">
        <f>IF(E165&gt;0,+VLOOKUP($E165,'CODE GENERATOR'!$D:$T,4,FALSE),"")</f>
        <v>BRAIDED</v>
      </c>
      <c r="N165" s="101" t="str">
        <f>IF(E165&gt;0,+VLOOKUP($E165,'CODE GENERATOR'!$D:$T,6,FALSE),"")</f>
        <v>BORDEAUX</v>
      </c>
      <c r="O165" s="101" t="str">
        <f>IF(E165&gt;0,+VLOOKUP($E165,'CODE GENERATOR'!$D:$T,7,FALSE),"")</f>
        <v>NAVY</v>
      </c>
      <c r="P165" s="101" t="str">
        <f t="shared" si="10"/>
        <v>BORDEAUX/NAVY</v>
      </c>
      <c r="Q165" s="104" t="str">
        <f>IF(E165&gt;0,+VLOOKUP($E165,'CODE GENERATOR'!$D:$T,11,FALSE),"")</f>
        <v>A.RACUX_BLT0015</v>
      </c>
      <c r="R165" s="104" t="str">
        <f>IF(E165&gt;0,+VLOOKUP($E165,'CODE GENERATOR'!$D:$T,12,FALSE),"")</f>
        <v>BRD0012BORNAV</v>
      </c>
      <c r="S165" s="104" t="str">
        <f>IF(E165&gt;0,+VLOOKUP($E165,'CODE GENERATOR'!$D:$T,13,FALSE),"")</f>
        <v>A.RACUX_BLT0015_BRD0012BORNAV</v>
      </c>
      <c r="T165" s="104" t="str">
        <f t="shared" si="8"/>
        <v>A.RACUX_BLT0015_BRD0012BORNAV_120</v>
      </c>
      <c r="U165" s="105">
        <v>8683711002222</v>
      </c>
      <c r="V165" s="107" t="str" cm="1">
        <f t="array" ref="V165">_xlfn.TEXTJOIN(";", TRUE, _xlfn.UNIQUE(_xlfn._xlws.FILTER(P$3:P$10029, C$3:C$10029=C165)))</f>
        <v>BORDEAUX;BORDEAUX/NAVY;BEIGE/BROWN;NAVY;BEIGE;GRAY/BLUE-BLACK;BROWN/NAVY;DARK GRAY;MELANGE GRAY;LIGHT GRAY;WHITE;RED;BLACK;GREEN;MELANGE BLUE</v>
      </c>
      <c r="W165" s="107" t="str" cm="1">
        <f t="array" ref="W165">_xlfn.TEXTJOIN(";", TRUE, _xlfn.UNIQUE(_xlfn._xlws.FILTER(F$3:F$10029, C$3:C$10029=C165)))</f>
        <v>85;90;95;100;105;110;115;120;125</v>
      </c>
      <c r="X165" s="101" t="str">
        <f>IF(E165&gt;0,+VLOOKUP($E165,'CODE GENERATOR'!$D:$AC,19,FALSE),0)</f>
        <v>CavalierSanmarco_03.02.2026_0612</v>
      </c>
      <c r="Y165" s="101" t="str">
        <f>IF(E165&gt;0,+VLOOKUP($E165,'CODE GENERATOR'!$D:$AC,20,FALSE),0)</f>
        <v>CavalierSanmarco_03.02.2026_0638</v>
      </c>
      <c r="Z165" s="101" t="str">
        <f>IF(E165&gt;0,+VLOOKUP($E165,'CODE GENERATOR'!$D:$AC,21,FALSE),0)</f>
        <v>CavalierSanmarco_03.02.2026_0639</v>
      </c>
      <c r="AA165" s="101" t="str">
        <f>IF(E165&gt;0,+VLOOKUP($E165,'CODE GENERATOR'!$D:$AC,22,FALSE),0)</f>
        <v>2402_S01_32422</v>
      </c>
      <c r="AB165" s="101" t="str">
        <f>IF(E165&gt;0,+VLOOKUP($E165,'CODE GENERATOR'!$D:$AC,23,FALSE),0)</f>
        <v>2402_S01_32403</v>
      </c>
      <c r="AC165" s="101" t="str">
        <f>IF(E165&gt;0,+VLOOKUP($E165,'CODE GENERATOR'!$D:$AC,24,FALSE),0)</f>
        <v>2402_S01_32423</v>
      </c>
      <c r="AD165" s="101" t="str">
        <f>IF(E165&gt;0,+VLOOKUP($E165,'CODE GENERATOR'!$D:$AC,25,FALSE),0)</f>
        <v/>
      </c>
      <c r="AE165" s="101" t="str">
        <f>IF(E165&gt;0,+VLOOKUP($E165,'CODE GENERATOR'!$D:$AC,26,FALSE),0)</f>
        <v/>
      </c>
      <c r="AF165" s="149" t="str">
        <f>IF($C165&gt;0,$C165&amp;" "&amp;$P165&amp;" "&amp;+VLOOKUP($C165,'STYLE NAMES'!$B:$AC,10,FALSE),"""")</f>
        <v>SANTORINI BORDEAUX/NAVY BRAIDED BELT</v>
      </c>
      <c r="AG165" s="101" t="str">
        <f>"Enjoy our "&amp;(AF165)&amp;"; "&amp;IF(C165&gt;0,+VLOOKUP($C165,'STYLE NAMES'!$B:$AC,11,FALSE),"")</f>
        <v>Enjoy our SANTORINI BORDEAUX/NAVY BRAIDED BELT; Braided Riding Belts
Available in many colors and designs you can use these elegant belts for riding or even at your daily life</v>
      </c>
      <c r="AH165" s="101" t="str">
        <f>IF(C165&gt;0,+VLOOKUP($C165,'STYLE NAMES'!$B:$AC,12,FALSE),"")</f>
        <v>*Super elastic and comfortable riding belts
Composition:
100% Polyester</v>
      </c>
      <c r="AI165" s="101" t="str">
        <f>IF(C165&gt;0,+VLOOKUP($C165,'STYLE NAMES'!$B:$AC,13,FALSE),"")</f>
        <v>Do not wash in washing machine</v>
      </c>
      <c r="AJ165" s="149" t="str">
        <f>IF($C165&gt;0,$C165&amp;" "&amp;$P165&amp;" "&amp;+VLOOKUP($C165,'STYLE NAMES'!$B:$AC,14,FALSE),"""")</f>
        <v>SANTORINI BORDEAUX/NAVY ÖRGÜ KEMER</v>
      </c>
      <c r="AK165" s="149" t="str">
        <f>"Cavalier SanMarco tarafından tasarlanan "&amp;(AJ165)&amp;"; "&amp;IF(C165&gt;0,+VLOOKUP($C165,'STYLE NAMES'!$B:$AC,15,FALSE),"")</f>
        <v>Cavalier SanMarco tarafından tasarlanan SANTORINI BORDEAUX/NAVY ÖRGÜ KEMER; Örgü Binicilik Kemeri
Birçok renk ve desenleri ile bu şık kemerleri hem biniş kıyafetleriniz ile hem de günlük kıyafetlerinizle kullanabilirsiniz.</v>
      </c>
      <c r="AL165" s="149" t="str">
        <f>IF(C165&gt;0,+VLOOKUP($C165,'STYLE NAMES'!$B:$AC,16,FALSE),"")</f>
        <v>* Çok esnek ve rahat 
Kompozisyon:
100% Polyester</v>
      </c>
      <c r="AM165" s="149" t="str">
        <f>IF(C165&gt;0,+VLOOKUP($C165,'STYLE NAMES'!$B:$AC,17,FALSE),"")</f>
        <v>Ürünü makinada yıkamayınız</v>
      </c>
      <c r="AN165" s="149" t="str">
        <f>IF($C165&gt;0,$C165&amp;" "&amp;$P165&amp;" "&amp;+VLOOKUP($C165,'STYLE NAMES'!$B:$AC,18,FALSE),"""")</f>
        <v>SANTORINI BORDEAUX/NAVY CINTURA ELASTICA</v>
      </c>
      <c r="AO165" s="101" t="str">
        <f>"Disegnato da Cavalier SanMarco "&amp;(AN165)&amp;"; "&amp;IF(C165&gt;0,+VLOOKUP($C165,'STYLE NAMES'!$B:$AC,19,FALSE),"")</f>
        <v>Disegnato da Cavalier SanMarco SANTORINI BORDEAUX/NAVY CINTURA ELASTICA; Cintura intrecciata per equitazione Disponibile in molti colori e design, queste eleganti cinture possono essere utilizzate sia per l'equitazione che nella vita quotidiana.</v>
      </c>
      <c r="AP165" s="101" t="str">
        <f>IF(C165&gt;0,+VLOOKUP($C165,'STYLE NAMES'!$B:$AC,20,FALSE),"")</f>
        <v>Cinture elastiche e confortevoli per l'equitazione Composizione: 100% Poliestere</v>
      </c>
      <c r="AQ165" s="101" t="str">
        <f>IF(C165&gt;0,+VLOOKUP($C165,'STYLE NAMES'!$B:$AC,21,FALSE),"")</f>
        <v>Non lavare in lavatrice</v>
      </c>
      <c r="AR165" s="101">
        <f>IF(D165&gt;0,+VLOOKUP($C165,'STYLE NAMES'!$B:$AC,22,FALSE),"")</f>
        <v>0</v>
      </c>
      <c r="AS165" s="101">
        <f>IF(E165&gt;0,+VLOOKUP($C165,'STYLE NAMES'!$B:$AC,23,FALSE),"")</f>
        <v>0</v>
      </c>
      <c r="AT165" s="101">
        <f>IF(F165&gt;0,+VLOOKUP($C165,'STYLE NAMES'!$B:$AC,24,FALSE),"")</f>
        <v>0</v>
      </c>
      <c r="AU165" s="101">
        <f>IF(G165&gt;0,+VLOOKUP($C165,'STYLE NAMES'!$B:$AC,25,FALSE),"")</f>
        <v>0</v>
      </c>
      <c r="AV165" s="101">
        <f>+VLOOKUP($S165,'CODE GENERATOR'!$P:$AM,15,FALSE)</f>
        <v>0</v>
      </c>
      <c r="AW165" s="101">
        <f>+VLOOKUP($S165,'CODE GENERATOR'!$P:$AM,16,FALSE)</f>
        <v>0</v>
      </c>
      <c r="AX165" s="101">
        <f>+VLOOKUP($S165,'CODE GENERATOR'!$P:$AM,17,FALSE)</f>
        <v>0</v>
      </c>
      <c r="AY165" s="101">
        <f>+VLOOKUP($S165,'CODE GENERATOR'!$P:$AM,18,FALSE)</f>
        <v>0</v>
      </c>
      <c r="AZ165" s="101">
        <f>+VLOOKUP($S165,'CODE GENERATOR'!$P:$AM,19,FALSE)</f>
        <v>0</v>
      </c>
      <c r="BA165" s="101">
        <f>+VLOOKUP($S165,'CODE GENERATOR'!$P:$AM,20,FALSE)</f>
        <v>0</v>
      </c>
      <c r="BB165" s="101">
        <f>+VLOOKUP($S165,'CODE GENERATOR'!$P:$AM,21,FALSE)</f>
        <v>0</v>
      </c>
      <c r="BC165" s="101">
        <f>+VLOOKUP($S165,'CODE GENERATOR'!$P:$AM,22,FALSE)</f>
        <v>0</v>
      </c>
      <c r="BD165" s="101">
        <f>+VLOOKUP($S165,'CODE GENERATOR'!$P:$AM,23,FALSE)</f>
        <v>0</v>
      </c>
      <c r="BE165" s="101">
        <f>+VLOOKUP($S165,'CODE GENERATOR'!$P:$AM,24,FALSE)</f>
        <v>0</v>
      </c>
      <c r="BF165" s="101">
        <f>IF(C165&gt;0,+VLOOKUP(G165,'CATEGORY ID'!$A$1:$L$118,3,FALSE),"")</f>
        <v>17</v>
      </c>
      <c r="BG165" s="101">
        <f>IF(C165&gt;0,+VLOOKUP(H165,'CATEGORY ID'!$D$1:$L$118,3,FALSE),"")</f>
        <v>17</v>
      </c>
      <c r="BH165" s="101">
        <f>IF(C165&gt;0,+VLOOKUP((+H165&amp;I165),'CATEGORY ID'!$H$1:$I$121,2,FALSE),"")</f>
        <v>18</v>
      </c>
      <c r="BJ165" s="101">
        <f>IF(C165&gt;0,IF(COUNTIF('CATEGORY ID'!$K$1:$K$121,+H165&amp;K165) &gt; 0, +VLOOKUP(+H165&amp;K165,'CATEGORY ID'!$K$1:$L$121,2,FALSE),""),"")</f>
        <v>73</v>
      </c>
      <c r="BK165" s="101" t="str">
        <f>IF(C165&gt;0,IF(COUNTIF('CATEGORY ID'!$K$124:$K$165, +VLOOKUP(C165,'STYLE NAMES'!$B:$AE,30,FALSE)) &gt; 0, +VLOOKUP(VLOOKUP(C165,'STYLE NAMES'!$B:$AE,30,FALSE),'CATEGORY ID'!K:M,2,FALSE),""),"")</f>
        <v/>
      </c>
      <c r="BR165" s="101" t="str" cm="1">
        <f t="array" ref="BR165">IF(C165&gt;0,_xlfn.TEXTJOIN(";", TRUE,_xlfn.UNIQUE(_xlfn._xlws.FILTER(BF165:BQ165,(BF165:BQ165&gt;0)),TRUE,FALSE)),"")&amp;";"&amp;BS165</f>
        <v>17;18;73;</v>
      </c>
      <c r="BU165" s="106">
        <f>IF(C165&gt;0,+VLOOKUP($C165,'STYLE NAMES'!$B:$AC,26,FALSE),"")</f>
        <v>49.9</v>
      </c>
      <c r="BV165" s="106">
        <f>IF(C165&gt;0,+VLOOKUP($C165,'STYLE NAMES'!$B:$AC,27,FALSE),"")</f>
        <v>2740</v>
      </c>
      <c r="BW165" s="106">
        <f>IF(C165&gt;0,+VLOOKUP($C165,'STYLE NAMES'!$B:$AC,28,FALSE),"")</f>
        <v>57.384999999999991</v>
      </c>
      <c r="BY165"/>
      <c r="BZ165" s="101">
        <v>0</v>
      </c>
      <c r="CA165" s="137">
        <f t="shared" si="11"/>
        <v>1</v>
      </c>
      <c r="CB165" s="137">
        <f>+VLOOKUP(C165,'[2]STYLES &amp; MODELS MATRIX'!$A:$G,7,FALSE)</f>
        <v>0</v>
      </c>
      <c r="CC165" s="137">
        <f>+VLOOKUP(C165,'[1]STYLES &amp; SIZE CHARTS'!$A:$H,8,FALSE)</f>
        <v>0</v>
      </c>
      <c r="CD165" s="137"/>
      <c r="CE165" s="205"/>
      <c r="CF165" s="141"/>
    </row>
    <row r="166" spans="1:84" s="101" customFormat="1" ht="12" customHeight="1" x14ac:dyDescent="0.2">
      <c r="A166" s="102">
        <f t="shared" si="9"/>
        <v>8683711002239</v>
      </c>
      <c r="B166" s="101" t="s">
        <v>816</v>
      </c>
      <c r="C166" s="101" t="s">
        <v>629</v>
      </c>
      <c r="D166" s="101" t="s">
        <v>630</v>
      </c>
      <c r="E166" s="203" t="s">
        <v>2313</v>
      </c>
      <c r="F166" s="101">
        <v>125</v>
      </c>
      <c r="G166" s="101" t="str">
        <f>IF(C166&gt;0,+VLOOKUP($C166,'STYLE NAMES'!$B:$AC,4,FALSE),"")</f>
        <v>ACCESSORIES</v>
      </c>
      <c r="H166" s="101" t="str">
        <f>IF(C166&gt;0,+VLOOKUP($C166,'STYLE NAMES'!$B:$AC,5,FALSE),"")</f>
        <v>ACCESSORIES</v>
      </c>
      <c r="I166" s="101" t="str">
        <f>IF(C166&gt;0,+VLOOKUP($C166,'STYLE NAMES'!$B:$AC,6,FALSE),"")</f>
        <v>RIDER ACCESSORIES</v>
      </c>
      <c r="J166" s="101" t="str">
        <f>IF(C166&gt;0,+VLOOKUP($C166,'STYLE NAMES'!$B:$AC,7,FALSE),"")</f>
        <v>UNISEX</v>
      </c>
      <c r="K166" s="101" t="str">
        <f>IF(C166&gt;0,+VLOOKUP($C166,'STYLE NAMES'!$B:$AC,8,FALSE),"")</f>
        <v>BELTS</v>
      </c>
      <c r="L166" s="101" t="str">
        <f>IF(E166&gt;0,+VLOOKUP($E166,'CODE GENERATOR'!$D:$T,3,FALSE),"")</f>
        <v>A</v>
      </c>
      <c r="M166" s="101" t="str">
        <f>IF(E166&gt;0,+VLOOKUP($E166,'CODE GENERATOR'!$D:$T,4,FALSE),"")</f>
        <v>BRAIDED</v>
      </c>
      <c r="N166" s="101" t="str">
        <f>IF(E166&gt;0,+VLOOKUP($E166,'CODE GENERATOR'!$D:$T,6,FALSE),"")</f>
        <v>BORDEAUX</v>
      </c>
      <c r="O166" s="101" t="str">
        <f>IF(E166&gt;0,+VLOOKUP($E166,'CODE GENERATOR'!$D:$T,7,FALSE),"")</f>
        <v>NAVY</v>
      </c>
      <c r="P166" s="101" t="str">
        <f t="shared" si="10"/>
        <v>BORDEAUX/NAVY</v>
      </c>
      <c r="Q166" s="104" t="str">
        <f>IF(E166&gt;0,+VLOOKUP($E166,'CODE GENERATOR'!$D:$T,11,FALSE),"")</f>
        <v>A.RACUX_BLT0015</v>
      </c>
      <c r="R166" s="104" t="str">
        <f>IF(E166&gt;0,+VLOOKUP($E166,'CODE GENERATOR'!$D:$T,12,FALSE),"")</f>
        <v>BRD0012BORNAV</v>
      </c>
      <c r="S166" s="104" t="str">
        <f>IF(E166&gt;0,+VLOOKUP($E166,'CODE GENERATOR'!$D:$T,13,FALSE),"")</f>
        <v>A.RACUX_BLT0015_BRD0012BORNAV</v>
      </c>
      <c r="T166" s="104" t="str">
        <f t="shared" si="8"/>
        <v>A.RACUX_BLT0015_BRD0012BORNAV_125</v>
      </c>
      <c r="U166" s="105">
        <v>8683711002239</v>
      </c>
      <c r="V166" s="107" t="str" cm="1">
        <f t="array" ref="V166">_xlfn.TEXTJOIN(";", TRUE, _xlfn.UNIQUE(_xlfn._xlws.FILTER(P$3:P$10029, C$3:C$10029=C166)))</f>
        <v>BORDEAUX;BORDEAUX/NAVY;BEIGE/BROWN;NAVY;BEIGE;GRAY/BLUE-BLACK;BROWN/NAVY;DARK GRAY;MELANGE GRAY;LIGHT GRAY;WHITE;RED;BLACK;GREEN;MELANGE BLUE</v>
      </c>
      <c r="W166" s="107" t="str" cm="1">
        <f t="array" ref="W166">_xlfn.TEXTJOIN(";", TRUE, _xlfn.UNIQUE(_xlfn._xlws.FILTER(F$3:F$10029, C$3:C$10029=C166)))</f>
        <v>85;90;95;100;105;110;115;120;125</v>
      </c>
      <c r="X166" s="101" t="str">
        <f>IF(E166&gt;0,+VLOOKUP($E166,'CODE GENERATOR'!$D:$AC,19,FALSE),0)</f>
        <v>CavalierSanmarco_03.02.2026_0612</v>
      </c>
      <c r="Y166" s="101" t="str">
        <f>IF(E166&gt;0,+VLOOKUP($E166,'CODE GENERATOR'!$D:$AC,20,FALSE),0)</f>
        <v>CavalierSanmarco_03.02.2026_0638</v>
      </c>
      <c r="Z166" s="101" t="str">
        <f>IF(E166&gt;0,+VLOOKUP($E166,'CODE GENERATOR'!$D:$AC,21,FALSE),0)</f>
        <v>CavalierSanmarco_03.02.2026_0639</v>
      </c>
      <c r="AA166" s="101" t="str">
        <f>IF(E166&gt;0,+VLOOKUP($E166,'CODE GENERATOR'!$D:$AC,22,FALSE),0)</f>
        <v>2402_S01_32422</v>
      </c>
      <c r="AB166" s="101" t="str">
        <f>IF(E166&gt;0,+VLOOKUP($E166,'CODE GENERATOR'!$D:$AC,23,FALSE),0)</f>
        <v>2402_S01_32403</v>
      </c>
      <c r="AC166" s="101" t="str">
        <f>IF(E166&gt;0,+VLOOKUP($E166,'CODE GENERATOR'!$D:$AC,24,FALSE),0)</f>
        <v>2402_S01_32423</v>
      </c>
      <c r="AD166" s="101" t="str">
        <f>IF(E166&gt;0,+VLOOKUP($E166,'CODE GENERATOR'!$D:$AC,25,FALSE),0)</f>
        <v/>
      </c>
      <c r="AE166" s="101" t="str">
        <f>IF(E166&gt;0,+VLOOKUP($E166,'CODE GENERATOR'!$D:$AC,26,FALSE),0)</f>
        <v/>
      </c>
      <c r="AF166" s="149" t="str">
        <f>IF($C166&gt;0,$C166&amp;" "&amp;$P166&amp;" "&amp;+VLOOKUP($C166,'STYLE NAMES'!$B:$AC,10,FALSE),"""")</f>
        <v>SANTORINI BORDEAUX/NAVY BRAIDED BELT</v>
      </c>
      <c r="AG166" s="101" t="str">
        <f>"Enjoy our "&amp;(AF166)&amp;"; "&amp;IF(C166&gt;0,+VLOOKUP($C166,'STYLE NAMES'!$B:$AC,11,FALSE),"")</f>
        <v>Enjoy our SANTORINI BORDEAUX/NAVY BRAIDED BELT; Braided Riding Belts
Available in many colors and designs you can use these elegant belts for riding or even at your daily life</v>
      </c>
      <c r="AH166" s="101" t="str">
        <f>IF(C166&gt;0,+VLOOKUP($C166,'STYLE NAMES'!$B:$AC,12,FALSE),"")</f>
        <v>*Super elastic and comfortable riding belts
Composition:
100% Polyester</v>
      </c>
      <c r="AI166" s="101" t="str">
        <f>IF(C166&gt;0,+VLOOKUP($C166,'STYLE NAMES'!$B:$AC,13,FALSE),"")</f>
        <v>Do not wash in washing machine</v>
      </c>
      <c r="AJ166" s="149" t="str">
        <f>IF($C166&gt;0,$C166&amp;" "&amp;$P166&amp;" "&amp;+VLOOKUP($C166,'STYLE NAMES'!$B:$AC,14,FALSE),"""")</f>
        <v>SANTORINI BORDEAUX/NAVY ÖRGÜ KEMER</v>
      </c>
      <c r="AK166" s="149" t="str">
        <f>"Cavalier SanMarco tarafından tasarlanan "&amp;(AJ166)&amp;"; "&amp;IF(C166&gt;0,+VLOOKUP($C166,'STYLE NAMES'!$B:$AC,15,FALSE),"")</f>
        <v>Cavalier SanMarco tarafından tasarlanan SANTORINI BORDEAUX/NAVY ÖRGÜ KEMER; Örgü Binicilik Kemeri
Birçok renk ve desenleri ile bu şık kemerleri hem biniş kıyafetleriniz ile hem de günlük kıyafetlerinizle kullanabilirsiniz.</v>
      </c>
      <c r="AL166" s="149" t="str">
        <f>IF(C166&gt;0,+VLOOKUP($C166,'STYLE NAMES'!$B:$AC,16,FALSE),"")</f>
        <v>* Çok esnek ve rahat 
Kompozisyon:
100% Polyester</v>
      </c>
      <c r="AM166" s="149" t="str">
        <f>IF(C166&gt;0,+VLOOKUP($C166,'STYLE NAMES'!$B:$AC,17,FALSE),"")</f>
        <v>Ürünü makinada yıkamayınız</v>
      </c>
      <c r="AN166" s="149" t="str">
        <f>IF($C166&gt;0,$C166&amp;" "&amp;$P166&amp;" "&amp;+VLOOKUP($C166,'STYLE NAMES'!$B:$AC,18,FALSE),"""")</f>
        <v>SANTORINI BORDEAUX/NAVY CINTURA ELASTICA</v>
      </c>
      <c r="AO166" s="101" t="str">
        <f>"Disegnato da Cavalier SanMarco "&amp;(AN166)&amp;"; "&amp;IF(C166&gt;0,+VLOOKUP($C166,'STYLE NAMES'!$B:$AC,19,FALSE),"")</f>
        <v>Disegnato da Cavalier SanMarco SANTORINI BORDEAUX/NAVY CINTURA ELASTICA; Cintura intrecciata per equitazione Disponibile in molti colori e design, queste eleganti cinture possono essere utilizzate sia per l'equitazione che nella vita quotidiana.</v>
      </c>
      <c r="AP166" s="101" t="str">
        <f>IF(C166&gt;0,+VLOOKUP($C166,'STYLE NAMES'!$B:$AC,20,FALSE),"")</f>
        <v>Cinture elastiche e confortevoli per l'equitazione Composizione: 100% Poliestere</v>
      </c>
      <c r="AQ166" s="101" t="str">
        <f>IF(C166&gt;0,+VLOOKUP($C166,'STYLE NAMES'!$B:$AC,21,FALSE),"")</f>
        <v>Non lavare in lavatrice</v>
      </c>
      <c r="AR166" s="101">
        <f>IF(D166&gt;0,+VLOOKUP($C166,'STYLE NAMES'!$B:$AC,22,FALSE),"")</f>
        <v>0</v>
      </c>
      <c r="AS166" s="101">
        <f>IF(E166&gt;0,+VLOOKUP($C166,'STYLE NAMES'!$B:$AC,23,FALSE),"")</f>
        <v>0</v>
      </c>
      <c r="AT166" s="101">
        <f>IF(F166&gt;0,+VLOOKUP($C166,'STYLE NAMES'!$B:$AC,24,FALSE),"")</f>
        <v>0</v>
      </c>
      <c r="AU166" s="101">
        <f>IF(G166&gt;0,+VLOOKUP($C166,'STYLE NAMES'!$B:$AC,25,FALSE),"")</f>
        <v>0</v>
      </c>
      <c r="AV166" s="101">
        <f>+VLOOKUP($S166,'CODE GENERATOR'!$P:$AM,15,FALSE)</f>
        <v>0</v>
      </c>
      <c r="AW166" s="101">
        <f>+VLOOKUP($S166,'CODE GENERATOR'!$P:$AM,16,FALSE)</f>
        <v>0</v>
      </c>
      <c r="AX166" s="101">
        <f>+VLOOKUP($S166,'CODE GENERATOR'!$P:$AM,17,FALSE)</f>
        <v>0</v>
      </c>
      <c r="AY166" s="101">
        <f>+VLOOKUP($S166,'CODE GENERATOR'!$P:$AM,18,FALSE)</f>
        <v>0</v>
      </c>
      <c r="AZ166" s="101">
        <f>+VLOOKUP($S166,'CODE GENERATOR'!$P:$AM,19,FALSE)</f>
        <v>0</v>
      </c>
      <c r="BA166" s="101">
        <f>+VLOOKUP($S166,'CODE GENERATOR'!$P:$AM,20,FALSE)</f>
        <v>0</v>
      </c>
      <c r="BB166" s="101">
        <f>+VLOOKUP($S166,'CODE GENERATOR'!$P:$AM,21,FALSE)</f>
        <v>0</v>
      </c>
      <c r="BC166" s="101">
        <f>+VLOOKUP($S166,'CODE GENERATOR'!$P:$AM,22,FALSE)</f>
        <v>0</v>
      </c>
      <c r="BD166" s="101">
        <f>+VLOOKUP($S166,'CODE GENERATOR'!$P:$AM,23,FALSE)</f>
        <v>0</v>
      </c>
      <c r="BE166" s="101">
        <f>+VLOOKUP($S166,'CODE GENERATOR'!$P:$AM,24,FALSE)</f>
        <v>0</v>
      </c>
      <c r="BF166" s="101">
        <f>IF(C166&gt;0,+VLOOKUP(G166,'CATEGORY ID'!$A$1:$L$118,3,FALSE),"")</f>
        <v>17</v>
      </c>
      <c r="BG166" s="101">
        <f>IF(C166&gt;0,+VLOOKUP(H166,'CATEGORY ID'!$D$1:$L$118,3,FALSE),"")</f>
        <v>17</v>
      </c>
      <c r="BH166" s="101">
        <f>IF(C166&gt;0,+VLOOKUP((+H166&amp;I166),'CATEGORY ID'!$H$1:$I$121,2,FALSE),"")</f>
        <v>18</v>
      </c>
      <c r="BJ166" s="101">
        <f>IF(C166&gt;0,IF(COUNTIF('CATEGORY ID'!$K$1:$K$121,+H166&amp;K166) &gt; 0, +VLOOKUP(+H166&amp;K166,'CATEGORY ID'!$K$1:$L$121,2,FALSE),""),"")</f>
        <v>73</v>
      </c>
      <c r="BK166" s="101" t="str">
        <f>IF(C166&gt;0,IF(COUNTIF('CATEGORY ID'!$K$124:$K$165, +VLOOKUP(C166,'STYLE NAMES'!$B:$AE,30,FALSE)) &gt; 0, +VLOOKUP(VLOOKUP(C166,'STYLE NAMES'!$B:$AE,30,FALSE),'CATEGORY ID'!K:M,2,FALSE),""),"")</f>
        <v/>
      </c>
      <c r="BR166" s="101" t="str" cm="1">
        <f t="array" ref="BR166">IF(C166&gt;0,_xlfn.TEXTJOIN(";", TRUE,_xlfn.UNIQUE(_xlfn._xlws.FILTER(BF166:BQ166,(BF166:BQ166&gt;0)),TRUE,FALSE)),"")&amp;";"&amp;BS166</f>
        <v>17;18;73;</v>
      </c>
      <c r="BU166" s="106">
        <f>IF(C166&gt;0,+VLOOKUP($C166,'STYLE NAMES'!$B:$AC,26,FALSE),"")</f>
        <v>49.9</v>
      </c>
      <c r="BV166" s="106">
        <f>IF(C166&gt;0,+VLOOKUP($C166,'STYLE NAMES'!$B:$AC,27,FALSE),"")</f>
        <v>2740</v>
      </c>
      <c r="BW166" s="106">
        <f>IF(C166&gt;0,+VLOOKUP($C166,'STYLE NAMES'!$B:$AC,28,FALSE),"")</f>
        <v>57.384999999999991</v>
      </c>
      <c r="BY166"/>
      <c r="BZ166" s="101">
        <v>0</v>
      </c>
      <c r="CA166" s="137">
        <f t="shared" si="11"/>
        <v>1</v>
      </c>
      <c r="CB166" s="137">
        <f>+VLOOKUP(C166,'[2]STYLES &amp; MODELS MATRIX'!$A:$G,7,FALSE)</f>
        <v>0</v>
      </c>
      <c r="CC166" s="137">
        <f>+VLOOKUP(C166,'[1]STYLES &amp; SIZE CHARTS'!$A:$H,8,FALSE)</f>
        <v>0</v>
      </c>
      <c r="CD166" s="137"/>
      <c r="CE166" s="205"/>
      <c r="CF166" s="141"/>
    </row>
    <row r="167" spans="1:84" s="101" customFormat="1" ht="12" customHeight="1" x14ac:dyDescent="0.2">
      <c r="A167" s="102">
        <f t="shared" si="9"/>
        <v>8683711002246</v>
      </c>
      <c r="B167" s="101" t="s">
        <v>816</v>
      </c>
      <c r="C167" s="101" t="s">
        <v>629</v>
      </c>
      <c r="D167" s="101" t="s">
        <v>630</v>
      </c>
      <c r="E167" s="203" t="s">
        <v>2314</v>
      </c>
      <c r="F167" s="101">
        <v>85</v>
      </c>
      <c r="G167" s="101" t="str">
        <f>IF(C167&gt;0,+VLOOKUP($C167,'STYLE NAMES'!$B:$AC,4,FALSE),"")</f>
        <v>ACCESSORIES</v>
      </c>
      <c r="H167" s="101" t="str">
        <f>IF(C167&gt;0,+VLOOKUP($C167,'STYLE NAMES'!$B:$AC,5,FALSE),"")</f>
        <v>ACCESSORIES</v>
      </c>
      <c r="I167" s="101" t="str">
        <f>IF(C167&gt;0,+VLOOKUP($C167,'STYLE NAMES'!$B:$AC,6,FALSE),"")</f>
        <v>RIDER ACCESSORIES</v>
      </c>
      <c r="J167" s="101" t="str">
        <f>IF(C167&gt;0,+VLOOKUP($C167,'STYLE NAMES'!$B:$AC,7,FALSE),"")</f>
        <v>UNISEX</v>
      </c>
      <c r="K167" s="101" t="str">
        <f>IF(C167&gt;0,+VLOOKUP($C167,'STYLE NAMES'!$B:$AC,8,FALSE),"")</f>
        <v>BELTS</v>
      </c>
      <c r="L167" s="101" t="str">
        <f>IF(E167&gt;0,+VLOOKUP($E167,'CODE GENERATOR'!$D:$T,3,FALSE),"")</f>
        <v>A</v>
      </c>
      <c r="M167" s="101" t="str">
        <f>IF(E167&gt;0,+VLOOKUP($E167,'CODE GENERATOR'!$D:$T,4,FALSE),"")</f>
        <v>BRAIDED</v>
      </c>
      <c r="N167" s="101" t="str">
        <f>IF(E167&gt;0,+VLOOKUP($E167,'CODE GENERATOR'!$D:$T,6,FALSE),"")</f>
        <v>BEIGE</v>
      </c>
      <c r="O167" s="101" t="str">
        <f>IF(E167&gt;0,+VLOOKUP($E167,'CODE GENERATOR'!$D:$T,7,FALSE),"")</f>
        <v>BROWN</v>
      </c>
      <c r="P167" s="101" t="str">
        <f t="shared" si="10"/>
        <v>BEIGE/BROWN</v>
      </c>
      <c r="Q167" s="104" t="str">
        <f>IF(E167&gt;0,+VLOOKUP($E167,'CODE GENERATOR'!$D:$T,11,FALSE),"")</f>
        <v>A.RACUX_BLT0015</v>
      </c>
      <c r="R167" s="104" t="str">
        <f>IF(E167&gt;0,+VLOOKUP($E167,'CODE GENERATOR'!$D:$T,12,FALSE),"")</f>
        <v>BRD0012BEGBRW</v>
      </c>
      <c r="S167" s="104" t="str">
        <f>IF(E167&gt;0,+VLOOKUP($E167,'CODE GENERATOR'!$D:$T,13,FALSE),"")</f>
        <v>A.RACUX_BLT0015_BRD0012BEGBRW</v>
      </c>
      <c r="T167" s="104" t="str">
        <f t="shared" si="8"/>
        <v>A.RACUX_BLT0015_BRD0012BEGBRW_85</v>
      </c>
      <c r="U167" s="105">
        <v>8683711002246</v>
      </c>
      <c r="V167" s="107" t="str" cm="1">
        <f t="array" ref="V167">_xlfn.TEXTJOIN(";", TRUE, _xlfn.UNIQUE(_xlfn._xlws.FILTER(P$3:P$10029, C$3:C$10029=C167)))</f>
        <v>BORDEAUX;BORDEAUX/NAVY;BEIGE/BROWN;NAVY;BEIGE;GRAY/BLUE-BLACK;BROWN/NAVY;DARK GRAY;MELANGE GRAY;LIGHT GRAY;WHITE;RED;BLACK;GREEN;MELANGE BLUE</v>
      </c>
      <c r="W167" s="107" t="str" cm="1">
        <f t="array" ref="W167">_xlfn.TEXTJOIN(";", TRUE, _xlfn.UNIQUE(_xlfn._xlws.FILTER(F$3:F$10029, C$3:C$10029=C167)))</f>
        <v>85;90;95;100;105;110;115;120;125</v>
      </c>
      <c r="X167" s="101" t="str">
        <f>IF(E167&gt;0,+VLOOKUP($E167,'CODE GENERATOR'!$D:$AC,19,FALSE),0)</f>
        <v>CavalierSanmarco_03.02.2026_0609</v>
      </c>
      <c r="Y167" s="101" t="str">
        <f>IF(E167&gt;0,+VLOOKUP($E167,'CODE GENERATOR'!$D:$AC,20,FALSE),0)</f>
        <v>CavalierSanmarco_03.02.2026_0640</v>
      </c>
      <c r="Z167" s="101" t="str">
        <f>IF(E167&gt;0,+VLOOKUP($E167,'CODE GENERATOR'!$D:$AC,21,FALSE),0)</f>
        <v>CavalierSanmarco_03.02.2026_0641</v>
      </c>
      <c r="AA167" s="101" t="str">
        <f>IF(E167&gt;0,+VLOOKUP($E167,'CODE GENERATOR'!$D:$AC,22,FALSE),0)</f>
        <v>2402_S01_32430</v>
      </c>
      <c r="AB167" s="101" t="str">
        <f>IF(E167&gt;0,+VLOOKUP($E167,'CODE GENERATOR'!$D:$AC,23,FALSE),0)</f>
        <v>2402_S01_32428</v>
      </c>
      <c r="AC167" s="101" t="str">
        <f>IF(E167&gt;0,+VLOOKUP($E167,'CODE GENERATOR'!$D:$AC,24,FALSE),0)</f>
        <v>2402_S01_32435</v>
      </c>
      <c r="AD167" s="101" t="str">
        <f>IF(E167&gt;0,+VLOOKUP($E167,'CODE GENERATOR'!$D:$AC,25,FALSE),0)</f>
        <v/>
      </c>
      <c r="AE167" s="101" t="str">
        <f>IF(E167&gt;0,+VLOOKUP($E167,'CODE GENERATOR'!$D:$AC,26,FALSE),0)</f>
        <v/>
      </c>
      <c r="AF167" s="149" t="str">
        <f>IF($C167&gt;0,$C167&amp;" "&amp;$P167&amp;" "&amp;+VLOOKUP($C167,'STYLE NAMES'!$B:$AC,10,FALSE),"""")</f>
        <v>SANTORINI BEIGE/BROWN BRAIDED BELT</v>
      </c>
      <c r="AG167" s="101" t="str">
        <f>"Enjoy our "&amp;(AF167)&amp;"; "&amp;IF(C167&gt;0,+VLOOKUP($C167,'STYLE NAMES'!$B:$AC,11,FALSE),"")</f>
        <v>Enjoy our SANTORINI BEIGE/BROWN BRAIDED BELT; Braided Riding Belts
Available in many colors and designs you can use these elegant belts for riding or even at your daily life</v>
      </c>
      <c r="AH167" s="101" t="str">
        <f>IF(C167&gt;0,+VLOOKUP($C167,'STYLE NAMES'!$B:$AC,12,FALSE),"")</f>
        <v>*Super elastic and comfortable riding belts
Composition:
100% Polyester</v>
      </c>
      <c r="AI167" s="101" t="str">
        <f>IF(C167&gt;0,+VLOOKUP($C167,'STYLE NAMES'!$B:$AC,13,FALSE),"")</f>
        <v>Do not wash in washing machine</v>
      </c>
      <c r="AJ167" s="149" t="str">
        <f>IF($C167&gt;0,$C167&amp;" "&amp;$P167&amp;" "&amp;+VLOOKUP($C167,'STYLE NAMES'!$B:$AC,14,FALSE),"""")</f>
        <v>SANTORINI BEIGE/BROWN ÖRGÜ KEMER</v>
      </c>
      <c r="AK167" s="149" t="str">
        <f>"Cavalier SanMarco tarafından tasarlanan "&amp;(AJ167)&amp;"; "&amp;IF(C167&gt;0,+VLOOKUP($C167,'STYLE NAMES'!$B:$AC,15,FALSE),"")</f>
        <v>Cavalier SanMarco tarafından tasarlanan SANTORINI BEIGE/BROWN ÖRGÜ KEMER; Örgü Binicilik Kemeri
Birçok renk ve desenleri ile bu şık kemerleri hem biniş kıyafetleriniz ile hem de günlük kıyafetlerinizle kullanabilirsiniz.</v>
      </c>
      <c r="AL167" s="149" t="str">
        <f>IF(C167&gt;0,+VLOOKUP($C167,'STYLE NAMES'!$B:$AC,16,FALSE),"")</f>
        <v>* Çok esnek ve rahat 
Kompozisyon:
100% Polyester</v>
      </c>
      <c r="AM167" s="149" t="str">
        <f>IF(C167&gt;0,+VLOOKUP($C167,'STYLE NAMES'!$B:$AC,17,FALSE),"")</f>
        <v>Ürünü makinada yıkamayınız</v>
      </c>
      <c r="AN167" s="149" t="str">
        <f>IF($C167&gt;0,$C167&amp;" "&amp;$P167&amp;" "&amp;+VLOOKUP($C167,'STYLE NAMES'!$B:$AC,18,FALSE),"""")</f>
        <v>SANTORINI BEIGE/BROWN CINTURA ELASTICA</v>
      </c>
      <c r="AO167" s="101" t="str">
        <f>"Disegnato da Cavalier SanMarco "&amp;(AN167)&amp;"; "&amp;IF(C167&gt;0,+VLOOKUP($C167,'STYLE NAMES'!$B:$AC,19,FALSE),"")</f>
        <v>Disegnato da Cavalier SanMarco SANTORINI BEIGE/BROWN CINTURA ELASTICA; Cintura intrecciata per equitazione Disponibile in molti colori e design, queste eleganti cinture possono essere utilizzate sia per l'equitazione che nella vita quotidiana.</v>
      </c>
      <c r="AP167" s="101" t="str">
        <f>IF(C167&gt;0,+VLOOKUP($C167,'STYLE NAMES'!$B:$AC,20,FALSE),"")</f>
        <v>Cinture elastiche e confortevoli per l'equitazione Composizione: 100% Poliestere</v>
      </c>
      <c r="AQ167" s="101" t="str">
        <f>IF(C167&gt;0,+VLOOKUP($C167,'STYLE NAMES'!$B:$AC,21,FALSE),"")</f>
        <v>Non lavare in lavatrice</v>
      </c>
      <c r="AR167" s="101">
        <f>IF(D167&gt;0,+VLOOKUP($C167,'STYLE NAMES'!$B:$AC,22,FALSE),"")</f>
        <v>0</v>
      </c>
      <c r="AS167" s="101">
        <f>IF(E167&gt;0,+VLOOKUP($C167,'STYLE NAMES'!$B:$AC,23,FALSE),"")</f>
        <v>0</v>
      </c>
      <c r="AT167" s="101">
        <f>IF(F167&gt;0,+VLOOKUP($C167,'STYLE NAMES'!$B:$AC,24,FALSE),"")</f>
        <v>0</v>
      </c>
      <c r="AU167" s="101">
        <f>IF(G167&gt;0,+VLOOKUP($C167,'STYLE NAMES'!$B:$AC,25,FALSE),"")</f>
        <v>0</v>
      </c>
      <c r="AV167" s="101">
        <f>+VLOOKUP($S167,'CODE GENERATOR'!$P:$AM,15,FALSE)</f>
        <v>0</v>
      </c>
      <c r="AW167" s="101">
        <f>+VLOOKUP($S167,'CODE GENERATOR'!$P:$AM,16,FALSE)</f>
        <v>0</v>
      </c>
      <c r="AX167" s="101">
        <f>+VLOOKUP($S167,'CODE GENERATOR'!$P:$AM,17,FALSE)</f>
        <v>0</v>
      </c>
      <c r="AY167" s="101">
        <f>+VLOOKUP($S167,'CODE GENERATOR'!$P:$AM,18,FALSE)</f>
        <v>0</v>
      </c>
      <c r="AZ167" s="101">
        <f>+VLOOKUP($S167,'CODE GENERATOR'!$P:$AM,19,FALSE)</f>
        <v>0</v>
      </c>
      <c r="BA167" s="101">
        <f>+VLOOKUP($S167,'CODE GENERATOR'!$P:$AM,20,FALSE)</f>
        <v>0</v>
      </c>
      <c r="BB167" s="101">
        <f>+VLOOKUP($S167,'CODE GENERATOR'!$P:$AM,21,FALSE)</f>
        <v>0</v>
      </c>
      <c r="BC167" s="101">
        <f>+VLOOKUP($S167,'CODE GENERATOR'!$P:$AM,22,FALSE)</f>
        <v>0</v>
      </c>
      <c r="BD167" s="101">
        <f>+VLOOKUP($S167,'CODE GENERATOR'!$P:$AM,23,FALSE)</f>
        <v>0</v>
      </c>
      <c r="BE167" s="101">
        <f>+VLOOKUP($S167,'CODE GENERATOR'!$P:$AM,24,FALSE)</f>
        <v>0</v>
      </c>
      <c r="BF167" s="101">
        <f>IF(C167&gt;0,+VLOOKUP(G167,'CATEGORY ID'!$A$1:$L$118,3,FALSE),"")</f>
        <v>17</v>
      </c>
      <c r="BG167" s="101">
        <f>IF(C167&gt;0,+VLOOKUP(H167,'CATEGORY ID'!$D$1:$L$118,3,FALSE),"")</f>
        <v>17</v>
      </c>
      <c r="BH167" s="101">
        <f>IF(C167&gt;0,+VLOOKUP((+H167&amp;I167),'CATEGORY ID'!$H$1:$I$121,2,FALSE),"")</f>
        <v>18</v>
      </c>
      <c r="BJ167" s="101">
        <f>IF(C167&gt;0,IF(COUNTIF('CATEGORY ID'!$K$1:$K$121,+H167&amp;K167) &gt; 0, +VLOOKUP(+H167&amp;K167,'CATEGORY ID'!$K$1:$L$121,2,FALSE),""),"")</f>
        <v>73</v>
      </c>
      <c r="BK167" s="101" t="str">
        <f>IF(C167&gt;0,IF(COUNTIF('CATEGORY ID'!$K$124:$K$165, +VLOOKUP(C167,'STYLE NAMES'!$B:$AE,30,FALSE)) &gt; 0, +VLOOKUP(VLOOKUP(C167,'STYLE NAMES'!$B:$AE,30,FALSE),'CATEGORY ID'!K:M,2,FALSE),""),"")</f>
        <v/>
      </c>
      <c r="BR167" s="101" t="str" cm="1">
        <f t="array" ref="BR167">IF(C167&gt;0,_xlfn.TEXTJOIN(";", TRUE,_xlfn.UNIQUE(_xlfn._xlws.FILTER(BF167:BQ167,(BF167:BQ167&gt;0)),TRUE,FALSE)),"")&amp;";"&amp;BS167</f>
        <v>17;18;73;</v>
      </c>
      <c r="BU167" s="106">
        <f>IF(C167&gt;0,+VLOOKUP($C167,'STYLE NAMES'!$B:$AC,26,FALSE),"")</f>
        <v>49.9</v>
      </c>
      <c r="BV167" s="106">
        <f>IF(C167&gt;0,+VLOOKUP($C167,'STYLE NAMES'!$B:$AC,27,FALSE),"")</f>
        <v>2740</v>
      </c>
      <c r="BW167" s="106">
        <f>IF(C167&gt;0,+VLOOKUP($C167,'STYLE NAMES'!$B:$AC,28,FALSE),"")</f>
        <v>57.384999999999991</v>
      </c>
      <c r="BY167"/>
      <c r="BZ167" s="101">
        <v>1</v>
      </c>
      <c r="CA167" s="137">
        <f t="shared" si="11"/>
        <v>1</v>
      </c>
      <c r="CB167" s="137">
        <f>+VLOOKUP(C167,'[2]STYLES &amp; MODELS MATRIX'!$A:$G,7,FALSE)</f>
        <v>0</v>
      </c>
      <c r="CC167" s="137">
        <f>+VLOOKUP(C167,'[1]STYLES &amp; SIZE CHARTS'!$A:$H,8,FALSE)</f>
        <v>0</v>
      </c>
      <c r="CD167" s="137"/>
      <c r="CE167" s="205"/>
      <c r="CF167" s="141"/>
    </row>
    <row r="168" spans="1:84" s="101" customFormat="1" ht="12" customHeight="1" x14ac:dyDescent="0.2">
      <c r="A168" s="102">
        <f t="shared" si="9"/>
        <v>8683711002253</v>
      </c>
      <c r="B168" s="101" t="s">
        <v>816</v>
      </c>
      <c r="C168" s="101" t="s">
        <v>629</v>
      </c>
      <c r="D168" s="101" t="s">
        <v>630</v>
      </c>
      <c r="E168" s="203" t="s">
        <v>2314</v>
      </c>
      <c r="F168" s="101">
        <v>90</v>
      </c>
      <c r="G168" s="101" t="str">
        <f>IF(C168&gt;0,+VLOOKUP($C168,'STYLE NAMES'!$B:$AC,4,FALSE),"")</f>
        <v>ACCESSORIES</v>
      </c>
      <c r="H168" s="101" t="str">
        <f>IF(C168&gt;0,+VLOOKUP($C168,'STYLE NAMES'!$B:$AC,5,FALSE),"")</f>
        <v>ACCESSORIES</v>
      </c>
      <c r="I168" s="101" t="str">
        <f>IF(C168&gt;0,+VLOOKUP($C168,'STYLE NAMES'!$B:$AC,6,FALSE),"")</f>
        <v>RIDER ACCESSORIES</v>
      </c>
      <c r="J168" s="101" t="str">
        <f>IF(C168&gt;0,+VLOOKUP($C168,'STYLE NAMES'!$B:$AC,7,FALSE),"")</f>
        <v>UNISEX</v>
      </c>
      <c r="K168" s="101" t="str">
        <f>IF(C168&gt;0,+VLOOKUP($C168,'STYLE NAMES'!$B:$AC,8,FALSE),"")</f>
        <v>BELTS</v>
      </c>
      <c r="L168" s="101" t="str">
        <f>IF(E168&gt;0,+VLOOKUP($E168,'CODE GENERATOR'!$D:$T,3,FALSE),"")</f>
        <v>A</v>
      </c>
      <c r="M168" s="101" t="str">
        <f>IF(E168&gt;0,+VLOOKUP($E168,'CODE GENERATOR'!$D:$T,4,FALSE),"")</f>
        <v>BRAIDED</v>
      </c>
      <c r="N168" s="101" t="str">
        <f>IF(E168&gt;0,+VLOOKUP($E168,'CODE GENERATOR'!$D:$T,6,FALSE),"")</f>
        <v>BEIGE</v>
      </c>
      <c r="O168" s="101" t="str">
        <f>IF(E168&gt;0,+VLOOKUP($E168,'CODE GENERATOR'!$D:$T,7,FALSE),"")</f>
        <v>BROWN</v>
      </c>
      <c r="P168" s="101" t="str">
        <f t="shared" si="10"/>
        <v>BEIGE/BROWN</v>
      </c>
      <c r="Q168" s="104" t="str">
        <f>IF(E168&gt;0,+VLOOKUP($E168,'CODE GENERATOR'!$D:$T,11,FALSE),"")</f>
        <v>A.RACUX_BLT0015</v>
      </c>
      <c r="R168" s="104" t="str">
        <f>IF(E168&gt;0,+VLOOKUP($E168,'CODE GENERATOR'!$D:$T,12,FALSE),"")</f>
        <v>BRD0012BEGBRW</v>
      </c>
      <c r="S168" s="104" t="str">
        <f>IF(E168&gt;0,+VLOOKUP($E168,'CODE GENERATOR'!$D:$T,13,FALSE),"")</f>
        <v>A.RACUX_BLT0015_BRD0012BEGBRW</v>
      </c>
      <c r="T168" s="104" t="str">
        <f t="shared" si="8"/>
        <v>A.RACUX_BLT0015_BRD0012BEGBRW_90</v>
      </c>
      <c r="U168" s="105">
        <v>8683711002253</v>
      </c>
      <c r="V168" s="107" t="str" cm="1">
        <f t="array" ref="V168">_xlfn.TEXTJOIN(";", TRUE, _xlfn.UNIQUE(_xlfn._xlws.FILTER(P$3:P$10029, C$3:C$10029=C168)))</f>
        <v>BORDEAUX;BORDEAUX/NAVY;BEIGE/BROWN;NAVY;BEIGE;GRAY/BLUE-BLACK;BROWN/NAVY;DARK GRAY;MELANGE GRAY;LIGHT GRAY;WHITE;RED;BLACK;GREEN;MELANGE BLUE</v>
      </c>
      <c r="W168" s="107" t="str" cm="1">
        <f t="array" ref="W168">_xlfn.TEXTJOIN(";", TRUE, _xlfn.UNIQUE(_xlfn._xlws.FILTER(F$3:F$10029, C$3:C$10029=C168)))</f>
        <v>85;90;95;100;105;110;115;120;125</v>
      </c>
      <c r="X168" s="101" t="str">
        <f>IF(E168&gt;0,+VLOOKUP($E168,'CODE GENERATOR'!$D:$AC,19,FALSE),0)</f>
        <v>CavalierSanmarco_03.02.2026_0609</v>
      </c>
      <c r="Y168" s="101" t="str">
        <f>IF(E168&gt;0,+VLOOKUP($E168,'CODE GENERATOR'!$D:$AC,20,FALSE),0)</f>
        <v>CavalierSanmarco_03.02.2026_0640</v>
      </c>
      <c r="Z168" s="101" t="str">
        <f>IF(E168&gt;0,+VLOOKUP($E168,'CODE GENERATOR'!$D:$AC,21,FALSE),0)</f>
        <v>CavalierSanmarco_03.02.2026_0641</v>
      </c>
      <c r="AA168" s="101" t="str">
        <f>IF(E168&gt;0,+VLOOKUP($E168,'CODE GENERATOR'!$D:$AC,22,FALSE),0)</f>
        <v>2402_S01_32430</v>
      </c>
      <c r="AB168" s="101" t="str">
        <f>IF(E168&gt;0,+VLOOKUP($E168,'CODE GENERATOR'!$D:$AC,23,FALSE),0)</f>
        <v>2402_S01_32428</v>
      </c>
      <c r="AC168" s="101" t="str">
        <f>IF(E168&gt;0,+VLOOKUP($E168,'CODE GENERATOR'!$D:$AC,24,FALSE),0)</f>
        <v>2402_S01_32435</v>
      </c>
      <c r="AD168" s="101" t="str">
        <f>IF(E168&gt;0,+VLOOKUP($E168,'CODE GENERATOR'!$D:$AC,25,FALSE),0)</f>
        <v/>
      </c>
      <c r="AE168" s="101" t="str">
        <f>IF(E168&gt;0,+VLOOKUP($E168,'CODE GENERATOR'!$D:$AC,26,FALSE),0)</f>
        <v/>
      </c>
      <c r="AF168" s="149" t="str">
        <f>IF($C168&gt;0,$C168&amp;" "&amp;$P168&amp;" "&amp;+VLOOKUP($C168,'STYLE NAMES'!$B:$AC,10,FALSE),"""")</f>
        <v>SANTORINI BEIGE/BROWN BRAIDED BELT</v>
      </c>
      <c r="AG168" s="101" t="str">
        <f>"Enjoy our "&amp;(AF168)&amp;"; "&amp;IF(C168&gt;0,+VLOOKUP($C168,'STYLE NAMES'!$B:$AC,11,FALSE),"")</f>
        <v>Enjoy our SANTORINI BEIGE/BROWN BRAIDED BELT; Braided Riding Belts
Available in many colors and designs you can use these elegant belts for riding or even at your daily life</v>
      </c>
      <c r="AH168" s="101" t="str">
        <f>IF(C168&gt;0,+VLOOKUP($C168,'STYLE NAMES'!$B:$AC,12,FALSE),"")</f>
        <v>*Super elastic and comfortable riding belts
Composition:
100% Polyester</v>
      </c>
      <c r="AI168" s="101" t="str">
        <f>IF(C168&gt;0,+VLOOKUP($C168,'STYLE NAMES'!$B:$AC,13,FALSE),"")</f>
        <v>Do not wash in washing machine</v>
      </c>
      <c r="AJ168" s="149" t="str">
        <f>IF($C168&gt;0,$C168&amp;" "&amp;$P168&amp;" "&amp;+VLOOKUP($C168,'STYLE NAMES'!$B:$AC,14,FALSE),"""")</f>
        <v>SANTORINI BEIGE/BROWN ÖRGÜ KEMER</v>
      </c>
      <c r="AK168" s="149" t="str">
        <f>"Cavalier SanMarco tarafından tasarlanan "&amp;(AJ168)&amp;"; "&amp;IF(C168&gt;0,+VLOOKUP($C168,'STYLE NAMES'!$B:$AC,15,FALSE),"")</f>
        <v>Cavalier SanMarco tarafından tasarlanan SANTORINI BEIGE/BROWN ÖRGÜ KEMER; Örgü Binicilik Kemeri
Birçok renk ve desenleri ile bu şık kemerleri hem biniş kıyafetleriniz ile hem de günlük kıyafetlerinizle kullanabilirsiniz.</v>
      </c>
      <c r="AL168" s="149" t="str">
        <f>IF(C168&gt;0,+VLOOKUP($C168,'STYLE NAMES'!$B:$AC,16,FALSE),"")</f>
        <v>* Çok esnek ve rahat 
Kompozisyon:
100% Polyester</v>
      </c>
      <c r="AM168" s="149" t="str">
        <f>IF(C168&gt;0,+VLOOKUP($C168,'STYLE NAMES'!$B:$AC,17,FALSE),"")</f>
        <v>Ürünü makinada yıkamayınız</v>
      </c>
      <c r="AN168" s="149" t="str">
        <f>IF($C168&gt;0,$C168&amp;" "&amp;$P168&amp;" "&amp;+VLOOKUP($C168,'STYLE NAMES'!$B:$AC,18,FALSE),"""")</f>
        <v>SANTORINI BEIGE/BROWN CINTURA ELASTICA</v>
      </c>
      <c r="AO168" s="101" t="str">
        <f>"Disegnato da Cavalier SanMarco "&amp;(AN168)&amp;"; "&amp;IF(C168&gt;0,+VLOOKUP($C168,'STYLE NAMES'!$B:$AC,19,FALSE),"")</f>
        <v>Disegnato da Cavalier SanMarco SANTORINI BEIGE/BROWN CINTURA ELASTICA; Cintura intrecciata per equitazione Disponibile in molti colori e design, queste eleganti cinture possono essere utilizzate sia per l'equitazione che nella vita quotidiana.</v>
      </c>
      <c r="AP168" s="101" t="str">
        <f>IF(C168&gt;0,+VLOOKUP($C168,'STYLE NAMES'!$B:$AC,20,FALSE),"")</f>
        <v>Cinture elastiche e confortevoli per l'equitazione Composizione: 100% Poliestere</v>
      </c>
      <c r="AQ168" s="101" t="str">
        <f>IF(C168&gt;0,+VLOOKUP($C168,'STYLE NAMES'!$B:$AC,21,FALSE),"")</f>
        <v>Non lavare in lavatrice</v>
      </c>
      <c r="AR168" s="101">
        <f>IF(D168&gt;0,+VLOOKUP($C168,'STYLE NAMES'!$B:$AC,22,FALSE),"")</f>
        <v>0</v>
      </c>
      <c r="AS168" s="101">
        <f>IF(E168&gt;0,+VLOOKUP($C168,'STYLE NAMES'!$B:$AC,23,FALSE),"")</f>
        <v>0</v>
      </c>
      <c r="AT168" s="101">
        <f>IF(F168&gt;0,+VLOOKUP($C168,'STYLE NAMES'!$B:$AC,24,FALSE),"")</f>
        <v>0</v>
      </c>
      <c r="AU168" s="101">
        <f>IF(G168&gt;0,+VLOOKUP($C168,'STYLE NAMES'!$B:$AC,25,FALSE),"")</f>
        <v>0</v>
      </c>
      <c r="AV168" s="101">
        <f>+VLOOKUP($S168,'CODE GENERATOR'!$P:$AM,15,FALSE)</f>
        <v>0</v>
      </c>
      <c r="AW168" s="101">
        <f>+VLOOKUP($S168,'CODE GENERATOR'!$P:$AM,16,FALSE)</f>
        <v>0</v>
      </c>
      <c r="AX168" s="101">
        <f>+VLOOKUP($S168,'CODE GENERATOR'!$P:$AM,17,FALSE)</f>
        <v>0</v>
      </c>
      <c r="AY168" s="101">
        <f>+VLOOKUP($S168,'CODE GENERATOR'!$P:$AM,18,FALSE)</f>
        <v>0</v>
      </c>
      <c r="AZ168" s="101">
        <f>+VLOOKUP($S168,'CODE GENERATOR'!$P:$AM,19,FALSE)</f>
        <v>0</v>
      </c>
      <c r="BA168" s="101">
        <f>+VLOOKUP($S168,'CODE GENERATOR'!$P:$AM,20,FALSE)</f>
        <v>0</v>
      </c>
      <c r="BB168" s="101">
        <f>+VLOOKUP($S168,'CODE GENERATOR'!$P:$AM,21,FALSE)</f>
        <v>0</v>
      </c>
      <c r="BC168" s="101">
        <f>+VLOOKUP($S168,'CODE GENERATOR'!$P:$AM,22,FALSE)</f>
        <v>0</v>
      </c>
      <c r="BD168" s="101">
        <f>+VLOOKUP($S168,'CODE GENERATOR'!$P:$AM,23,FALSE)</f>
        <v>0</v>
      </c>
      <c r="BE168" s="101">
        <f>+VLOOKUP($S168,'CODE GENERATOR'!$P:$AM,24,FALSE)</f>
        <v>0</v>
      </c>
      <c r="BF168" s="101">
        <f>IF(C168&gt;0,+VLOOKUP(G168,'CATEGORY ID'!$A$1:$L$118,3,FALSE),"")</f>
        <v>17</v>
      </c>
      <c r="BG168" s="101">
        <f>IF(C168&gt;0,+VLOOKUP(H168,'CATEGORY ID'!$D$1:$L$118,3,FALSE),"")</f>
        <v>17</v>
      </c>
      <c r="BH168" s="101">
        <f>IF(C168&gt;0,+VLOOKUP((+H168&amp;I168),'CATEGORY ID'!$H$1:$I$121,2,FALSE),"")</f>
        <v>18</v>
      </c>
      <c r="BJ168" s="101">
        <f>IF(C168&gt;0,IF(COUNTIF('CATEGORY ID'!$K$1:$K$121,+H168&amp;K168) &gt; 0, +VLOOKUP(+H168&amp;K168,'CATEGORY ID'!$K$1:$L$121,2,FALSE),""),"")</f>
        <v>73</v>
      </c>
      <c r="BK168" s="101" t="str">
        <f>IF(C168&gt;0,IF(COUNTIF('CATEGORY ID'!$K$124:$K$165, +VLOOKUP(C168,'STYLE NAMES'!$B:$AE,30,FALSE)) &gt; 0, +VLOOKUP(VLOOKUP(C168,'STYLE NAMES'!$B:$AE,30,FALSE),'CATEGORY ID'!K:M,2,FALSE),""),"")</f>
        <v/>
      </c>
      <c r="BR168" s="101" t="str" cm="1">
        <f t="array" ref="BR168">IF(C168&gt;0,_xlfn.TEXTJOIN(";", TRUE,_xlfn.UNIQUE(_xlfn._xlws.FILTER(BF168:BQ168,(BF168:BQ168&gt;0)),TRUE,FALSE)),"")&amp;";"&amp;BS168</f>
        <v>17;18;73;</v>
      </c>
      <c r="BU168" s="106">
        <f>IF(C168&gt;0,+VLOOKUP($C168,'STYLE NAMES'!$B:$AC,26,FALSE),"")</f>
        <v>49.9</v>
      </c>
      <c r="BV168" s="106">
        <f>IF(C168&gt;0,+VLOOKUP($C168,'STYLE NAMES'!$B:$AC,27,FALSE),"")</f>
        <v>2740</v>
      </c>
      <c r="BW168" s="106">
        <f>IF(C168&gt;0,+VLOOKUP($C168,'STYLE NAMES'!$B:$AC,28,FALSE),"")</f>
        <v>57.384999999999991</v>
      </c>
      <c r="BY168"/>
      <c r="BZ168" s="101">
        <v>0</v>
      </c>
      <c r="CA168" s="137">
        <f t="shared" si="11"/>
        <v>1</v>
      </c>
      <c r="CB168" s="137">
        <f>+VLOOKUP(C168,'[2]STYLES &amp; MODELS MATRIX'!$A:$G,7,FALSE)</f>
        <v>0</v>
      </c>
      <c r="CC168" s="137">
        <f>+VLOOKUP(C168,'[1]STYLES &amp; SIZE CHARTS'!$A:$H,8,FALSE)</f>
        <v>0</v>
      </c>
      <c r="CD168" s="137"/>
      <c r="CE168" s="205"/>
      <c r="CF168" s="141"/>
    </row>
    <row r="169" spans="1:84" s="101" customFormat="1" ht="12" customHeight="1" x14ac:dyDescent="0.2">
      <c r="A169" s="102">
        <f t="shared" si="9"/>
        <v>8683711002260</v>
      </c>
      <c r="B169" s="101" t="s">
        <v>816</v>
      </c>
      <c r="C169" s="101" t="s">
        <v>629</v>
      </c>
      <c r="D169" s="101" t="s">
        <v>630</v>
      </c>
      <c r="E169" s="203" t="s">
        <v>2314</v>
      </c>
      <c r="F169" s="101">
        <v>95</v>
      </c>
      <c r="G169" s="101" t="str">
        <f>IF(C169&gt;0,+VLOOKUP($C169,'STYLE NAMES'!$B:$AC,4,FALSE),"")</f>
        <v>ACCESSORIES</v>
      </c>
      <c r="H169" s="101" t="str">
        <f>IF(C169&gt;0,+VLOOKUP($C169,'STYLE NAMES'!$B:$AC,5,FALSE),"")</f>
        <v>ACCESSORIES</v>
      </c>
      <c r="I169" s="101" t="str">
        <f>IF(C169&gt;0,+VLOOKUP($C169,'STYLE NAMES'!$B:$AC,6,FALSE),"")</f>
        <v>RIDER ACCESSORIES</v>
      </c>
      <c r="J169" s="101" t="str">
        <f>IF(C169&gt;0,+VLOOKUP($C169,'STYLE NAMES'!$B:$AC,7,FALSE),"")</f>
        <v>UNISEX</v>
      </c>
      <c r="K169" s="101" t="str">
        <f>IF(C169&gt;0,+VLOOKUP($C169,'STYLE NAMES'!$B:$AC,8,FALSE),"")</f>
        <v>BELTS</v>
      </c>
      <c r="L169" s="101" t="str">
        <f>IF(E169&gt;0,+VLOOKUP($E169,'CODE GENERATOR'!$D:$T,3,FALSE),"")</f>
        <v>A</v>
      </c>
      <c r="M169" s="101" t="str">
        <f>IF(E169&gt;0,+VLOOKUP($E169,'CODE GENERATOR'!$D:$T,4,FALSE),"")</f>
        <v>BRAIDED</v>
      </c>
      <c r="N169" s="101" t="str">
        <f>IF(E169&gt;0,+VLOOKUP($E169,'CODE GENERATOR'!$D:$T,6,FALSE),"")</f>
        <v>BEIGE</v>
      </c>
      <c r="O169" s="101" t="str">
        <f>IF(E169&gt;0,+VLOOKUP($E169,'CODE GENERATOR'!$D:$T,7,FALSE),"")</f>
        <v>BROWN</v>
      </c>
      <c r="P169" s="101" t="str">
        <f t="shared" si="10"/>
        <v>BEIGE/BROWN</v>
      </c>
      <c r="Q169" s="104" t="str">
        <f>IF(E169&gt;0,+VLOOKUP($E169,'CODE GENERATOR'!$D:$T,11,FALSE),"")</f>
        <v>A.RACUX_BLT0015</v>
      </c>
      <c r="R169" s="104" t="str">
        <f>IF(E169&gt;0,+VLOOKUP($E169,'CODE GENERATOR'!$D:$T,12,FALSE),"")</f>
        <v>BRD0012BEGBRW</v>
      </c>
      <c r="S169" s="104" t="str">
        <f>IF(E169&gt;0,+VLOOKUP($E169,'CODE GENERATOR'!$D:$T,13,FALSE),"")</f>
        <v>A.RACUX_BLT0015_BRD0012BEGBRW</v>
      </c>
      <c r="T169" s="104" t="str">
        <f t="shared" si="8"/>
        <v>A.RACUX_BLT0015_BRD0012BEGBRW_95</v>
      </c>
      <c r="U169" s="105">
        <v>8683711002260</v>
      </c>
      <c r="V169" s="107" t="str" cm="1">
        <f t="array" ref="V169">_xlfn.TEXTJOIN(";", TRUE, _xlfn.UNIQUE(_xlfn._xlws.FILTER(P$3:P$10029, C$3:C$10029=C169)))</f>
        <v>BORDEAUX;BORDEAUX/NAVY;BEIGE/BROWN;NAVY;BEIGE;GRAY/BLUE-BLACK;BROWN/NAVY;DARK GRAY;MELANGE GRAY;LIGHT GRAY;WHITE;RED;BLACK;GREEN;MELANGE BLUE</v>
      </c>
      <c r="W169" s="107" t="str" cm="1">
        <f t="array" ref="W169">_xlfn.TEXTJOIN(";", TRUE, _xlfn.UNIQUE(_xlfn._xlws.FILTER(F$3:F$10029, C$3:C$10029=C169)))</f>
        <v>85;90;95;100;105;110;115;120;125</v>
      </c>
      <c r="X169" s="101" t="str">
        <f>IF(E169&gt;0,+VLOOKUP($E169,'CODE GENERATOR'!$D:$AC,19,FALSE),0)</f>
        <v>CavalierSanmarco_03.02.2026_0609</v>
      </c>
      <c r="Y169" s="101" t="str">
        <f>IF(E169&gt;0,+VLOOKUP($E169,'CODE GENERATOR'!$D:$AC,20,FALSE),0)</f>
        <v>CavalierSanmarco_03.02.2026_0640</v>
      </c>
      <c r="Z169" s="101" t="str">
        <f>IF(E169&gt;0,+VLOOKUP($E169,'CODE GENERATOR'!$D:$AC,21,FALSE),0)</f>
        <v>CavalierSanmarco_03.02.2026_0641</v>
      </c>
      <c r="AA169" s="101" t="str">
        <f>IF(E169&gt;0,+VLOOKUP($E169,'CODE GENERATOR'!$D:$AC,22,FALSE),0)</f>
        <v>2402_S01_32430</v>
      </c>
      <c r="AB169" s="101" t="str">
        <f>IF(E169&gt;0,+VLOOKUP($E169,'CODE GENERATOR'!$D:$AC,23,FALSE),0)</f>
        <v>2402_S01_32428</v>
      </c>
      <c r="AC169" s="101" t="str">
        <f>IF(E169&gt;0,+VLOOKUP($E169,'CODE GENERATOR'!$D:$AC,24,FALSE),0)</f>
        <v>2402_S01_32435</v>
      </c>
      <c r="AD169" s="101" t="str">
        <f>IF(E169&gt;0,+VLOOKUP($E169,'CODE GENERATOR'!$D:$AC,25,FALSE),0)</f>
        <v/>
      </c>
      <c r="AE169" s="101" t="str">
        <f>IF(E169&gt;0,+VLOOKUP($E169,'CODE GENERATOR'!$D:$AC,26,FALSE),0)</f>
        <v/>
      </c>
      <c r="AF169" s="149" t="str">
        <f>IF($C169&gt;0,$C169&amp;" "&amp;$P169&amp;" "&amp;+VLOOKUP($C169,'STYLE NAMES'!$B:$AC,10,FALSE),"""")</f>
        <v>SANTORINI BEIGE/BROWN BRAIDED BELT</v>
      </c>
      <c r="AG169" s="101" t="str">
        <f>"Enjoy our "&amp;(AF169)&amp;"; "&amp;IF(C169&gt;0,+VLOOKUP($C169,'STYLE NAMES'!$B:$AC,11,FALSE),"")</f>
        <v>Enjoy our SANTORINI BEIGE/BROWN BRAIDED BELT; Braided Riding Belts
Available in many colors and designs you can use these elegant belts for riding or even at your daily life</v>
      </c>
      <c r="AH169" s="101" t="str">
        <f>IF(C169&gt;0,+VLOOKUP($C169,'STYLE NAMES'!$B:$AC,12,FALSE),"")</f>
        <v>*Super elastic and comfortable riding belts
Composition:
100% Polyester</v>
      </c>
      <c r="AI169" s="101" t="str">
        <f>IF(C169&gt;0,+VLOOKUP($C169,'STYLE NAMES'!$B:$AC,13,FALSE),"")</f>
        <v>Do not wash in washing machine</v>
      </c>
      <c r="AJ169" s="149" t="str">
        <f>IF($C169&gt;0,$C169&amp;" "&amp;$P169&amp;" "&amp;+VLOOKUP($C169,'STYLE NAMES'!$B:$AC,14,FALSE),"""")</f>
        <v>SANTORINI BEIGE/BROWN ÖRGÜ KEMER</v>
      </c>
      <c r="AK169" s="149" t="str">
        <f>"Cavalier SanMarco tarafından tasarlanan "&amp;(AJ169)&amp;"; "&amp;IF(C169&gt;0,+VLOOKUP($C169,'STYLE NAMES'!$B:$AC,15,FALSE),"")</f>
        <v>Cavalier SanMarco tarafından tasarlanan SANTORINI BEIGE/BROWN ÖRGÜ KEMER; Örgü Binicilik Kemeri
Birçok renk ve desenleri ile bu şık kemerleri hem biniş kıyafetleriniz ile hem de günlük kıyafetlerinizle kullanabilirsiniz.</v>
      </c>
      <c r="AL169" s="149" t="str">
        <f>IF(C169&gt;0,+VLOOKUP($C169,'STYLE NAMES'!$B:$AC,16,FALSE),"")</f>
        <v>* Çok esnek ve rahat 
Kompozisyon:
100% Polyester</v>
      </c>
      <c r="AM169" s="149" t="str">
        <f>IF(C169&gt;0,+VLOOKUP($C169,'STYLE NAMES'!$B:$AC,17,FALSE),"")</f>
        <v>Ürünü makinada yıkamayınız</v>
      </c>
      <c r="AN169" s="149" t="str">
        <f>IF($C169&gt;0,$C169&amp;" "&amp;$P169&amp;" "&amp;+VLOOKUP($C169,'STYLE NAMES'!$B:$AC,18,FALSE),"""")</f>
        <v>SANTORINI BEIGE/BROWN CINTURA ELASTICA</v>
      </c>
      <c r="AO169" s="101" t="str">
        <f>"Disegnato da Cavalier SanMarco "&amp;(AN169)&amp;"; "&amp;IF(C169&gt;0,+VLOOKUP($C169,'STYLE NAMES'!$B:$AC,19,FALSE),"")</f>
        <v>Disegnato da Cavalier SanMarco SANTORINI BEIGE/BROWN CINTURA ELASTICA; Cintura intrecciata per equitazione Disponibile in molti colori e design, queste eleganti cinture possono essere utilizzate sia per l'equitazione che nella vita quotidiana.</v>
      </c>
      <c r="AP169" s="101" t="str">
        <f>IF(C169&gt;0,+VLOOKUP($C169,'STYLE NAMES'!$B:$AC,20,FALSE),"")</f>
        <v>Cinture elastiche e confortevoli per l'equitazione Composizione: 100% Poliestere</v>
      </c>
      <c r="AQ169" s="101" t="str">
        <f>IF(C169&gt;0,+VLOOKUP($C169,'STYLE NAMES'!$B:$AC,21,FALSE),"")</f>
        <v>Non lavare in lavatrice</v>
      </c>
      <c r="AR169" s="101">
        <f>IF(D169&gt;0,+VLOOKUP($C169,'STYLE NAMES'!$B:$AC,22,FALSE),"")</f>
        <v>0</v>
      </c>
      <c r="AS169" s="101">
        <f>IF(E169&gt;0,+VLOOKUP($C169,'STYLE NAMES'!$B:$AC,23,FALSE),"")</f>
        <v>0</v>
      </c>
      <c r="AT169" s="101">
        <f>IF(F169&gt;0,+VLOOKUP($C169,'STYLE NAMES'!$B:$AC,24,FALSE),"")</f>
        <v>0</v>
      </c>
      <c r="AU169" s="101">
        <f>IF(G169&gt;0,+VLOOKUP($C169,'STYLE NAMES'!$B:$AC,25,FALSE),"")</f>
        <v>0</v>
      </c>
      <c r="AV169" s="101">
        <f>+VLOOKUP($S169,'CODE GENERATOR'!$P:$AM,15,FALSE)</f>
        <v>0</v>
      </c>
      <c r="AW169" s="101">
        <f>+VLOOKUP($S169,'CODE GENERATOR'!$P:$AM,16,FALSE)</f>
        <v>0</v>
      </c>
      <c r="AX169" s="101">
        <f>+VLOOKUP($S169,'CODE GENERATOR'!$P:$AM,17,FALSE)</f>
        <v>0</v>
      </c>
      <c r="AY169" s="101">
        <f>+VLOOKUP($S169,'CODE GENERATOR'!$P:$AM,18,FALSE)</f>
        <v>0</v>
      </c>
      <c r="AZ169" s="101">
        <f>+VLOOKUP($S169,'CODE GENERATOR'!$P:$AM,19,FALSE)</f>
        <v>0</v>
      </c>
      <c r="BA169" s="101">
        <f>+VLOOKUP($S169,'CODE GENERATOR'!$P:$AM,20,FALSE)</f>
        <v>0</v>
      </c>
      <c r="BB169" s="101">
        <f>+VLOOKUP($S169,'CODE GENERATOR'!$P:$AM,21,FALSE)</f>
        <v>0</v>
      </c>
      <c r="BC169" s="101">
        <f>+VLOOKUP($S169,'CODE GENERATOR'!$P:$AM,22,FALSE)</f>
        <v>0</v>
      </c>
      <c r="BD169" s="101">
        <f>+VLOOKUP($S169,'CODE GENERATOR'!$P:$AM,23,FALSE)</f>
        <v>0</v>
      </c>
      <c r="BE169" s="101">
        <f>+VLOOKUP($S169,'CODE GENERATOR'!$P:$AM,24,FALSE)</f>
        <v>0</v>
      </c>
      <c r="BF169" s="101">
        <f>IF(C169&gt;0,+VLOOKUP(G169,'CATEGORY ID'!$A$1:$L$118,3,FALSE),"")</f>
        <v>17</v>
      </c>
      <c r="BG169" s="101">
        <f>IF(C169&gt;0,+VLOOKUP(H169,'CATEGORY ID'!$D$1:$L$118,3,FALSE),"")</f>
        <v>17</v>
      </c>
      <c r="BH169" s="101">
        <f>IF(C169&gt;0,+VLOOKUP((+H169&amp;I169),'CATEGORY ID'!$H$1:$I$121,2,FALSE),"")</f>
        <v>18</v>
      </c>
      <c r="BJ169" s="101">
        <f>IF(C169&gt;0,IF(COUNTIF('CATEGORY ID'!$K$1:$K$121,+H169&amp;K169) &gt; 0, +VLOOKUP(+H169&amp;K169,'CATEGORY ID'!$K$1:$L$121,2,FALSE),""),"")</f>
        <v>73</v>
      </c>
      <c r="BK169" s="101" t="str">
        <f>IF(C169&gt;0,IF(COUNTIF('CATEGORY ID'!$K$124:$K$165, +VLOOKUP(C169,'STYLE NAMES'!$B:$AE,30,FALSE)) &gt; 0, +VLOOKUP(VLOOKUP(C169,'STYLE NAMES'!$B:$AE,30,FALSE),'CATEGORY ID'!K:M,2,FALSE),""),"")</f>
        <v/>
      </c>
      <c r="BR169" s="101" t="str" cm="1">
        <f t="array" ref="BR169">IF(C169&gt;0,_xlfn.TEXTJOIN(";", TRUE,_xlfn.UNIQUE(_xlfn._xlws.FILTER(BF169:BQ169,(BF169:BQ169&gt;0)),TRUE,FALSE)),"")&amp;";"&amp;BS169</f>
        <v>17;18;73;</v>
      </c>
      <c r="BU169" s="106">
        <f>IF(C169&gt;0,+VLOOKUP($C169,'STYLE NAMES'!$B:$AC,26,FALSE),"")</f>
        <v>49.9</v>
      </c>
      <c r="BV169" s="106">
        <f>IF(C169&gt;0,+VLOOKUP($C169,'STYLE NAMES'!$B:$AC,27,FALSE),"")</f>
        <v>2740</v>
      </c>
      <c r="BW169" s="106">
        <f>IF(C169&gt;0,+VLOOKUP($C169,'STYLE NAMES'!$B:$AC,28,FALSE),"")</f>
        <v>57.384999999999991</v>
      </c>
      <c r="BY169"/>
      <c r="BZ169" s="101">
        <v>2</v>
      </c>
      <c r="CA169" s="137">
        <f t="shared" si="11"/>
        <v>1</v>
      </c>
      <c r="CB169" s="137">
        <f>+VLOOKUP(C169,'[2]STYLES &amp; MODELS MATRIX'!$A:$G,7,FALSE)</f>
        <v>0</v>
      </c>
      <c r="CC169" s="137">
        <f>+VLOOKUP(C169,'[1]STYLES &amp; SIZE CHARTS'!$A:$H,8,FALSE)</f>
        <v>0</v>
      </c>
      <c r="CD169" s="137"/>
      <c r="CE169" s="205"/>
      <c r="CF169" s="141"/>
    </row>
    <row r="170" spans="1:84" s="101" customFormat="1" ht="12" customHeight="1" x14ac:dyDescent="0.2">
      <c r="A170" s="102">
        <f t="shared" si="9"/>
        <v>8683711002277</v>
      </c>
      <c r="B170" s="101" t="s">
        <v>816</v>
      </c>
      <c r="C170" s="101" t="s">
        <v>629</v>
      </c>
      <c r="D170" s="101" t="s">
        <v>630</v>
      </c>
      <c r="E170" s="203" t="s">
        <v>2314</v>
      </c>
      <c r="F170" s="101">
        <v>100</v>
      </c>
      <c r="G170" s="101" t="str">
        <f>IF(C170&gt;0,+VLOOKUP($C170,'STYLE NAMES'!$B:$AC,4,FALSE),"")</f>
        <v>ACCESSORIES</v>
      </c>
      <c r="H170" s="101" t="str">
        <f>IF(C170&gt;0,+VLOOKUP($C170,'STYLE NAMES'!$B:$AC,5,FALSE),"")</f>
        <v>ACCESSORIES</v>
      </c>
      <c r="I170" s="101" t="str">
        <f>IF(C170&gt;0,+VLOOKUP($C170,'STYLE NAMES'!$B:$AC,6,FALSE),"")</f>
        <v>RIDER ACCESSORIES</v>
      </c>
      <c r="J170" s="101" t="str">
        <f>IF(C170&gt;0,+VLOOKUP($C170,'STYLE NAMES'!$B:$AC,7,FALSE),"")</f>
        <v>UNISEX</v>
      </c>
      <c r="K170" s="101" t="str">
        <f>IF(C170&gt;0,+VLOOKUP($C170,'STYLE NAMES'!$B:$AC,8,FALSE),"")</f>
        <v>BELTS</v>
      </c>
      <c r="L170" s="101" t="str">
        <f>IF(E170&gt;0,+VLOOKUP($E170,'CODE GENERATOR'!$D:$T,3,FALSE),"")</f>
        <v>A</v>
      </c>
      <c r="M170" s="101" t="str">
        <f>IF(E170&gt;0,+VLOOKUP($E170,'CODE GENERATOR'!$D:$T,4,FALSE),"")</f>
        <v>BRAIDED</v>
      </c>
      <c r="N170" s="101" t="str">
        <f>IF(E170&gt;0,+VLOOKUP($E170,'CODE GENERATOR'!$D:$T,6,FALSE),"")</f>
        <v>BEIGE</v>
      </c>
      <c r="O170" s="101" t="str">
        <f>IF(E170&gt;0,+VLOOKUP($E170,'CODE GENERATOR'!$D:$T,7,FALSE),"")</f>
        <v>BROWN</v>
      </c>
      <c r="P170" s="101" t="str">
        <f t="shared" si="10"/>
        <v>BEIGE/BROWN</v>
      </c>
      <c r="Q170" s="104" t="str">
        <f>IF(E170&gt;0,+VLOOKUP($E170,'CODE GENERATOR'!$D:$T,11,FALSE),"")</f>
        <v>A.RACUX_BLT0015</v>
      </c>
      <c r="R170" s="104" t="str">
        <f>IF(E170&gt;0,+VLOOKUP($E170,'CODE GENERATOR'!$D:$T,12,FALSE),"")</f>
        <v>BRD0012BEGBRW</v>
      </c>
      <c r="S170" s="104" t="str">
        <f>IF(E170&gt;0,+VLOOKUP($E170,'CODE GENERATOR'!$D:$T,13,FALSE),"")</f>
        <v>A.RACUX_BLT0015_BRD0012BEGBRW</v>
      </c>
      <c r="T170" s="104" t="str">
        <f t="shared" si="8"/>
        <v>A.RACUX_BLT0015_BRD0012BEGBRW_100</v>
      </c>
      <c r="U170" s="105">
        <v>8683711002277</v>
      </c>
      <c r="V170" s="107" t="str" cm="1">
        <f t="array" ref="V170">_xlfn.TEXTJOIN(";", TRUE, _xlfn.UNIQUE(_xlfn._xlws.FILTER(P$3:P$10029, C$3:C$10029=C170)))</f>
        <v>BORDEAUX;BORDEAUX/NAVY;BEIGE/BROWN;NAVY;BEIGE;GRAY/BLUE-BLACK;BROWN/NAVY;DARK GRAY;MELANGE GRAY;LIGHT GRAY;WHITE;RED;BLACK;GREEN;MELANGE BLUE</v>
      </c>
      <c r="W170" s="107" t="str" cm="1">
        <f t="array" ref="W170">_xlfn.TEXTJOIN(";", TRUE, _xlfn.UNIQUE(_xlfn._xlws.FILTER(F$3:F$10029, C$3:C$10029=C170)))</f>
        <v>85;90;95;100;105;110;115;120;125</v>
      </c>
      <c r="X170" s="101" t="str">
        <f>IF(E170&gt;0,+VLOOKUP($E170,'CODE GENERATOR'!$D:$AC,19,FALSE),0)</f>
        <v>CavalierSanmarco_03.02.2026_0609</v>
      </c>
      <c r="Y170" s="101" t="str">
        <f>IF(E170&gt;0,+VLOOKUP($E170,'CODE GENERATOR'!$D:$AC,20,FALSE),0)</f>
        <v>CavalierSanmarco_03.02.2026_0640</v>
      </c>
      <c r="Z170" s="101" t="str">
        <f>IF(E170&gt;0,+VLOOKUP($E170,'CODE GENERATOR'!$D:$AC,21,FALSE),0)</f>
        <v>CavalierSanmarco_03.02.2026_0641</v>
      </c>
      <c r="AA170" s="101" t="str">
        <f>IF(E170&gt;0,+VLOOKUP($E170,'CODE GENERATOR'!$D:$AC,22,FALSE),0)</f>
        <v>2402_S01_32430</v>
      </c>
      <c r="AB170" s="101" t="str">
        <f>IF(E170&gt;0,+VLOOKUP($E170,'CODE GENERATOR'!$D:$AC,23,FALSE),0)</f>
        <v>2402_S01_32428</v>
      </c>
      <c r="AC170" s="101" t="str">
        <f>IF(E170&gt;0,+VLOOKUP($E170,'CODE GENERATOR'!$D:$AC,24,FALSE),0)</f>
        <v>2402_S01_32435</v>
      </c>
      <c r="AD170" s="101" t="str">
        <f>IF(E170&gt;0,+VLOOKUP($E170,'CODE GENERATOR'!$D:$AC,25,FALSE),0)</f>
        <v/>
      </c>
      <c r="AE170" s="101" t="str">
        <f>IF(E170&gt;0,+VLOOKUP($E170,'CODE GENERATOR'!$D:$AC,26,FALSE),0)</f>
        <v/>
      </c>
      <c r="AF170" s="149" t="str">
        <f>IF($C170&gt;0,$C170&amp;" "&amp;$P170&amp;" "&amp;+VLOOKUP($C170,'STYLE NAMES'!$B:$AC,10,FALSE),"""")</f>
        <v>SANTORINI BEIGE/BROWN BRAIDED BELT</v>
      </c>
      <c r="AG170" s="101" t="str">
        <f>"Enjoy our "&amp;(AF170)&amp;"; "&amp;IF(C170&gt;0,+VLOOKUP($C170,'STYLE NAMES'!$B:$AC,11,FALSE),"")</f>
        <v>Enjoy our SANTORINI BEIGE/BROWN BRAIDED BELT; Braided Riding Belts
Available in many colors and designs you can use these elegant belts for riding or even at your daily life</v>
      </c>
      <c r="AH170" s="101" t="str">
        <f>IF(C170&gt;0,+VLOOKUP($C170,'STYLE NAMES'!$B:$AC,12,FALSE),"")</f>
        <v>*Super elastic and comfortable riding belts
Composition:
100% Polyester</v>
      </c>
      <c r="AI170" s="101" t="str">
        <f>IF(C170&gt;0,+VLOOKUP($C170,'STYLE NAMES'!$B:$AC,13,FALSE),"")</f>
        <v>Do not wash in washing machine</v>
      </c>
      <c r="AJ170" s="149" t="str">
        <f>IF($C170&gt;0,$C170&amp;" "&amp;$P170&amp;" "&amp;+VLOOKUP($C170,'STYLE NAMES'!$B:$AC,14,FALSE),"""")</f>
        <v>SANTORINI BEIGE/BROWN ÖRGÜ KEMER</v>
      </c>
      <c r="AK170" s="149" t="str">
        <f>"Cavalier SanMarco tarafından tasarlanan "&amp;(AJ170)&amp;"; "&amp;IF(C170&gt;0,+VLOOKUP($C170,'STYLE NAMES'!$B:$AC,15,FALSE),"")</f>
        <v>Cavalier SanMarco tarafından tasarlanan SANTORINI BEIGE/BROWN ÖRGÜ KEMER; Örgü Binicilik Kemeri
Birçok renk ve desenleri ile bu şık kemerleri hem biniş kıyafetleriniz ile hem de günlük kıyafetlerinizle kullanabilirsiniz.</v>
      </c>
      <c r="AL170" s="149" t="str">
        <f>IF(C170&gt;0,+VLOOKUP($C170,'STYLE NAMES'!$B:$AC,16,FALSE),"")</f>
        <v>* Çok esnek ve rahat 
Kompozisyon:
100% Polyester</v>
      </c>
      <c r="AM170" s="149" t="str">
        <f>IF(C170&gt;0,+VLOOKUP($C170,'STYLE NAMES'!$B:$AC,17,FALSE),"")</f>
        <v>Ürünü makinada yıkamayınız</v>
      </c>
      <c r="AN170" s="149" t="str">
        <f>IF($C170&gt;0,$C170&amp;" "&amp;$P170&amp;" "&amp;+VLOOKUP($C170,'STYLE NAMES'!$B:$AC,18,FALSE),"""")</f>
        <v>SANTORINI BEIGE/BROWN CINTURA ELASTICA</v>
      </c>
      <c r="AO170" s="101" t="str">
        <f>"Disegnato da Cavalier SanMarco "&amp;(AN170)&amp;"; "&amp;IF(C170&gt;0,+VLOOKUP($C170,'STYLE NAMES'!$B:$AC,19,FALSE),"")</f>
        <v>Disegnato da Cavalier SanMarco SANTORINI BEIGE/BROWN CINTURA ELASTICA; Cintura intrecciata per equitazione Disponibile in molti colori e design, queste eleganti cinture possono essere utilizzate sia per l'equitazione che nella vita quotidiana.</v>
      </c>
      <c r="AP170" s="101" t="str">
        <f>IF(C170&gt;0,+VLOOKUP($C170,'STYLE NAMES'!$B:$AC,20,FALSE),"")</f>
        <v>Cinture elastiche e confortevoli per l'equitazione Composizione: 100% Poliestere</v>
      </c>
      <c r="AQ170" s="101" t="str">
        <f>IF(C170&gt;0,+VLOOKUP($C170,'STYLE NAMES'!$B:$AC,21,FALSE),"")</f>
        <v>Non lavare in lavatrice</v>
      </c>
      <c r="AR170" s="101">
        <f>IF(D170&gt;0,+VLOOKUP($C170,'STYLE NAMES'!$B:$AC,22,FALSE),"")</f>
        <v>0</v>
      </c>
      <c r="AS170" s="101">
        <f>IF(E170&gt;0,+VLOOKUP($C170,'STYLE NAMES'!$B:$AC,23,FALSE),"")</f>
        <v>0</v>
      </c>
      <c r="AT170" s="101">
        <f>IF(F170&gt;0,+VLOOKUP($C170,'STYLE NAMES'!$B:$AC,24,FALSE),"")</f>
        <v>0</v>
      </c>
      <c r="AU170" s="101">
        <f>IF(G170&gt;0,+VLOOKUP($C170,'STYLE NAMES'!$B:$AC,25,FALSE),"")</f>
        <v>0</v>
      </c>
      <c r="AV170" s="101">
        <f>+VLOOKUP($S170,'CODE GENERATOR'!$P:$AM,15,FALSE)</f>
        <v>0</v>
      </c>
      <c r="AW170" s="101">
        <f>+VLOOKUP($S170,'CODE GENERATOR'!$P:$AM,16,FALSE)</f>
        <v>0</v>
      </c>
      <c r="AX170" s="101">
        <f>+VLOOKUP($S170,'CODE GENERATOR'!$P:$AM,17,FALSE)</f>
        <v>0</v>
      </c>
      <c r="AY170" s="101">
        <f>+VLOOKUP($S170,'CODE GENERATOR'!$P:$AM,18,FALSE)</f>
        <v>0</v>
      </c>
      <c r="AZ170" s="101">
        <f>+VLOOKUP($S170,'CODE GENERATOR'!$P:$AM,19,FALSE)</f>
        <v>0</v>
      </c>
      <c r="BA170" s="101">
        <f>+VLOOKUP($S170,'CODE GENERATOR'!$P:$AM,20,FALSE)</f>
        <v>0</v>
      </c>
      <c r="BB170" s="101">
        <f>+VLOOKUP($S170,'CODE GENERATOR'!$P:$AM,21,FALSE)</f>
        <v>0</v>
      </c>
      <c r="BC170" s="101">
        <f>+VLOOKUP($S170,'CODE GENERATOR'!$P:$AM,22,FALSE)</f>
        <v>0</v>
      </c>
      <c r="BD170" s="101">
        <f>+VLOOKUP($S170,'CODE GENERATOR'!$P:$AM,23,FALSE)</f>
        <v>0</v>
      </c>
      <c r="BE170" s="101">
        <f>+VLOOKUP($S170,'CODE GENERATOR'!$P:$AM,24,FALSE)</f>
        <v>0</v>
      </c>
      <c r="BF170" s="101">
        <f>IF(C170&gt;0,+VLOOKUP(G170,'CATEGORY ID'!$A$1:$L$118,3,FALSE),"")</f>
        <v>17</v>
      </c>
      <c r="BG170" s="101">
        <f>IF(C170&gt;0,+VLOOKUP(H170,'CATEGORY ID'!$D$1:$L$118,3,FALSE),"")</f>
        <v>17</v>
      </c>
      <c r="BH170" s="101">
        <f>IF(C170&gt;0,+VLOOKUP((+H170&amp;I170),'CATEGORY ID'!$H$1:$I$121,2,FALSE),"")</f>
        <v>18</v>
      </c>
      <c r="BJ170" s="101">
        <f>IF(C170&gt;0,IF(COUNTIF('CATEGORY ID'!$K$1:$K$121,+H170&amp;K170) &gt; 0, +VLOOKUP(+H170&amp;K170,'CATEGORY ID'!$K$1:$L$121,2,FALSE),""),"")</f>
        <v>73</v>
      </c>
      <c r="BK170" s="101" t="str">
        <f>IF(C170&gt;0,IF(COUNTIF('CATEGORY ID'!$K$124:$K$165, +VLOOKUP(C170,'STYLE NAMES'!$B:$AE,30,FALSE)) &gt; 0, +VLOOKUP(VLOOKUP(C170,'STYLE NAMES'!$B:$AE,30,FALSE),'CATEGORY ID'!K:M,2,FALSE),""),"")</f>
        <v/>
      </c>
      <c r="BR170" s="101" t="str" cm="1">
        <f t="array" ref="BR170">IF(C170&gt;0,_xlfn.TEXTJOIN(";", TRUE,_xlfn.UNIQUE(_xlfn._xlws.FILTER(BF170:BQ170,(BF170:BQ170&gt;0)),TRUE,FALSE)),"")&amp;";"&amp;BS170</f>
        <v>17;18;73;</v>
      </c>
      <c r="BU170" s="106">
        <f>IF(C170&gt;0,+VLOOKUP($C170,'STYLE NAMES'!$B:$AC,26,FALSE),"")</f>
        <v>49.9</v>
      </c>
      <c r="BV170" s="106">
        <f>IF(C170&gt;0,+VLOOKUP($C170,'STYLE NAMES'!$B:$AC,27,FALSE),"")</f>
        <v>2740</v>
      </c>
      <c r="BW170" s="106">
        <f>IF(C170&gt;0,+VLOOKUP($C170,'STYLE NAMES'!$B:$AC,28,FALSE),"")</f>
        <v>57.384999999999991</v>
      </c>
      <c r="BY170"/>
      <c r="BZ170" s="101">
        <v>0</v>
      </c>
      <c r="CA170" s="137">
        <f t="shared" si="11"/>
        <v>1</v>
      </c>
      <c r="CB170" s="137">
        <f>+VLOOKUP(C170,'[2]STYLES &amp; MODELS MATRIX'!$A:$G,7,FALSE)</f>
        <v>0</v>
      </c>
      <c r="CC170" s="137">
        <f>+VLOOKUP(C170,'[1]STYLES &amp; SIZE CHARTS'!$A:$H,8,FALSE)</f>
        <v>0</v>
      </c>
      <c r="CD170" s="137"/>
      <c r="CE170" s="205"/>
      <c r="CF170" s="141"/>
    </row>
    <row r="171" spans="1:84" s="101" customFormat="1" ht="12" customHeight="1" x14ac:dyDescent="0.2">
      <c r="A171" s="102">
        <f t="shared" si="9"/>
        <v>8683711002284</v>
      </c>
      <c r="B171" s="101" t="s">
        <v>816</v>
      </c>
      <c r="C171" s="101" t="s">
        <v>629</v>
      </c>
      <c r="D171" s="101" t="s">
        <v>630</v>
      </c>
      <c r="E171" s="203" t="s">
        <v>2314</v>
      </c>
      <c r="F171" s="101">
        <v>105</v>
      </c>
      <c r="G171" s="101" t="str">
        <f>IF(C171&gt;0,+VLOOKUP($C171,'STYLE NAMES'!$B:$AC,4,FALSE),"")</f>
        <v>ACCESSORIES</v>
      </c>
      <c r="H171" s="101" t="str">
        <f>IF(C171&gt;0,+VLOOKUP($C171,'STYLE NAMES'!$B:$AC,5,FALSE),"")</f>
        <v>ACCESSORIES</v>
      </c>
      <c r="I171" s="101" t="str">
        <f>IF(C171&gt;0,+VLOOKUP($C171,'STYLE NAMES'!$B:$AC,6,FALSE),"")</f>
        <v>RIDER ACCESSORIES</v>
      </c>
      <c r="J171" s="101" t="str">
        <f>IF(C171&gt;0,+VLOOKUP($C171,'STYLE NAMES'!$B:$AC,7,FALSE),"")</f>
        <v>UNISEX</v>
      </c>
      <c r="K171" s="101" t="str">
        <f>IF(C171&gt;0,+VLOOKUP($C171,'STYLE NAMES'!$B:$AC,8,FALSE),"")</f>
        <v>BELTS</v>
      </c>
      <c r="L171" s="101" t="str">
        <f>IF(E171&gt;0,+VLOOKUP($E171,'CODE GENERATOR'!$D:$T,3,FALSE),"")</f>
        <v>A</v>
      </c>
      <c r="M171" s="101" t="str">
        <f>IF(E171&gt;0,+VLOOKUP($E171,'CODE GENERATOR'!$D:$T,4,FALSE),"")</f>
        <v>BRAIDED</v>
      </c>
      <c r="N171" s="101" t="str">
        <f>IF(E171&gt;0,+VLOOKUP($E171,'CODE GENERATOR'!$D:$T,6,FALSE),"")</f>
        <v>BEIGE</v>
      </c>
      <c r="O171" s="101" t="str">
        <f>IF(E171&gt;0,+VLOOKUP($E171,'CODE GENERATOR'!$D:$T,7,FALSE),"")</f>
        <v>BROWN</v>
      </c>
      <c r="P171" s="101" t="str">
        <f t="shared" si="10"/>
        <v>BEIGE/BROWN</v>
      </c>
      <c r="Q171" s="104" t="str">
        <f>IF(E171&gt;0,+VLOOKUP($E171,'CODE GENERATOR'!$D:$T,11,FALSE),"")</f>
        <v>A.RACUX_BLT0015</v>
      </c>
      <c r="R171" s="104" t="str">
        <f>IF(E171&gt;0,+VLOOKUP($E171,'CODE GENERATOR'!$D:$T,12,FALSE),"")</f>
        <v>BRD0012BEGBRW</v>
      </c>
      <c r="S171" s="104" t="str">
        <f>IF(E171&gt;0,+VLOOKUP($E171,'CODE GENERATOR'!$D:$T,13,FALSE),"")</f>
        <v>A.RACUX_BLT0015_BRD0012BEGBRW</v>
      </c>
      <c r="T171" s="104" t="str">
        <f t="shared" si="8"/>
        <v>A.RACUX_BLT0015_BRD0012BEGBRW_105</v>
      </c>
      <c r="U171" s="105">
        <v>8683711002284</v>
      </c>
      <c r="V171" s="107" t="str" cm="1">
        <f t="array" ref="V171">_xlfn.TEXTJOIN(";", TRUE, _xlfn.UNIQUE(_xlfn._xlws.FILTER(P$3:P$10029, C$3:C$10029=C171)))</f>
        <v>BORDEAUX;BORDEAUX/NAVY;BEIGE/BROWN;NAVY;BEIGE;GRAY/BLUE-BLACK;BROWN/NAVY;DARK GRAY;MELANGE GRAY;LIGHT GRAY;WHITE;RED;BLACK;GREEN;MELANGE BLUE</v>
      </c>
      <c r="W171" s="107" t="str" cm="1">
        <f t="array" ref="W171">_xlfn.TEXTJOIN(";", TRUE, _xlfn.UNIQUE(_xlfn._xlws.FILTER(F$3:F$10029, C$3:C$10029=C171)))</f>
        <v>85;90;95;100;105;110;115;120;125</v>
      </c>
      <c r="X171" s="101" t="str">
        <f>IF(E171&gt;0,+VLOOKUP($E171,'CODE GENERATOR'!$D:$AC,19,FALSE),0)</f>
        <v>CavalierSanmarco_03.02.2026_0609</v>
      </c>
      <c r="Y171" s="101" t="str">
        <f>IF(E171&gt;0,+VLOOKUP($E171,'CODE GENERATOR'!$D:$AC,20,FALSE),0)</f>
        <v>CavalierSanmarco_03.02.2026_0640</v>
      </c>
      <c r="Z171" s="101" t="str">
        <f>IF(E171&gt;0,+VLOOKUP($E171,'CODE GENERATOR'!$D:$AC,21,FALSE),0)</f>
        <v>CavalierSanmarco_03.02.2026_0641</v>
      </c>
      <c r="AA171" s="101" t="str">
        <f>IF(E171&gt;0,+VLOOKUP($E171,'CODE GENERATOR'!$D:$AC,22,FALSE),0)</f>
        <v>2402_S01_32430</v>
      </c>
      <c r="AB171" s="101" t="str">
        <f>IF(E171&gt;0,+VLOOKUP($E171,'CODE GENERATOR'!$D:$AC,23,FALSE),0)</f>
        <v>2402_S01_32428</v>
      </c>
      <c r="AC171" s="101" t="str">
        <f>IF(E171&gt;0,+VLOOKUP($E171,'CODE GENERATOR'!$D:$AC,24,FALSE),0)</f>
        <v>2402_S01_32435</v>
      </c>
      <c r="AD171" s="101" t="str">
        <f>IF(E171&gt;0,+VLOOKUP($E171,'CODE GENERATOR'!$D:$AC,25,FALSE),0)</f>
        <v/>
      </c>
      <c r="AE171" s="101" t="str">
        <f>IF(E171&gt;0,+VLOOKUP($E171,'CODE GENERATOR'!$D:$AC,26,FALSE),0)</f>
        <v/>
      </c>
      <c r="AF171" s="149" t="str">
        <f>IF($C171&gt;0,$C171&amp;" "&amp;$P171&amp;" "&amp;+VLOOKUP($C171,'STYLE NAMES'!$B:$AC,10,FALSE),"""")</f>
        <v>SANTORINI BEIGE/BROWN BRAIDED BELT</v>
      </c>
      <c r="AG171" s="101" t="str">
        <f>"Enjoy our "&amp;(AF171)&amp;"; "&amp;IF(C171&gt;0,+VLOOKUP($C171,'STYLE NAMES'!$B:$AC,11,FALSE),"")</f>
        <v>Enjoy our SANTORINI BEIGE/BROWN BRAIDED BELT; Braided Riding Belts
Available in many colors and designs you can use these elegant belts for riding or even at your daily life</v>
      </c>
      <c r="AH171" s="101" t="str">
        <f>IF(C171&gt;0,+VLOOKUP($C171,'STYLE NAMES'!$B:$AC,12,FALSE),"")</f>
        <v>*Super elastic and comfortable riding belts
Composition:
100% Polyester</v>
      </c>
      <c r="AI171" s="101" t="str">
        <f>IF(C171&gt;0,+VLOOKUP($C171,'STYLE NAMES'!$B:$AC,13,FALSE),"")</f>
        <v>Do not wash in washing machine</v>
      </c>
      <c r="AJ171" s="149" t="str">
        <f>IF($C171&gt;0,$C171&amp;" "&amp;$P171&amp;" "&amp;+VLOOKUP($C171,'STYLE NAMES'!$B:$AC,14,FALSE),"""")</f>
        <v>SANTORINI BEIGE/BROWN ÖRGÜ KEMER</v>
      </c>
      <c r="AK171" s="149" t="str">
        <f>"Cavalier SanMarco tarafından tasarlanan "&amp;(AJ171)&amp;"; "&amp;IF(C171&gt;0,+VLOOKUP($C171,'STYLE NAMES'!$B:$AC,15,FALSE),"")</f>
        <v>Cavalier SanMarco tarafından tasarlanan SANTORINI BEIGE/BROWN ÖRGÜ KEMER; Örgü Binicilik Kemeri
Birçok renk ve desenleri ile bu şık kemerleri hem biniş kıyafetleriniz ile hem de günlük kıyafetlerinizle kullanabilirsiniz.</v>
      </c>
      <c r="AL171" s="149" t="str">
        <f>IF(C171&gt;0,+VLOOKUP($C171,'STYLE NAMES'!$B:$AC,16,FALSE),"")</f>
        <v>* Çok esnek ve rahat 
Kompozisyon:
100% Polyester</v>
      </c>
      <c r="AM171" s="149" t="str">
        <f>IF(C171&gt;0,+VLOOKUP($C171,'STYLE NAMES'!$B:$AC,17,FALSE),"")</f>
        <v>Ürünü makinada yıkamayınız</v>
      </c>
      <c r="AN171" s="149" t="str">
        <f>IF($C171&gt;0,$C171&amp;" "&amp;$P171&amp;" "&amp;+VLOOKUP($C171,'STYLE NAMES'!$B:$AC,18,FALSE),"""")</f>
        <v>SANTORINI BEIGE/BROWN CINTURA ELASTICA</v>
      </c>
      <c r="AO171" s="101" t="str">
        <f>"Disegnato da Cavalier SanMarco "&amp;(AN171)&amp;"; "&amp;IF(C171&gt;0,+VLOOKUP($C171,'STYLE NAMES'!$B:$AC,19,FALSE),"")</f>
        <v>Disegnato da Cavalier SanMarco SANTORINI BEIGE/BROWN CINTURA ELASTICA; Cintura intrecciata per equitazione Disponibile in molti colori e design, queste eleganti cinture possono essere utilizzate sia per l'equitazione che nella vita quotidiana.</v>
      </c>
      <c r="AP171" s="101" t="str">
        <f>IF(C171&gt;0,+VLOOKUP($C171,'STYLE NAMES'!$B:$AC,20,FALSE),"")</f>
        <v>Cinture elastiche e confortevoli per l'equitazione Composizione: 100% Poliestere</v>
      </c>
      <c r="AQ171" s="101" t="str">
        <f>IF(C171&gt;0,+VLOOKUP($C171,'STYLE NAMES'!$B:$AC,21,FALSE),"")</f>
        <v>Non lavare in lavatrice</v>
      </c>
      <c r="AR171" s="101">
        <f>IF(D171&gt;0,+VLOOKUP($C171,'STYLE NAMES'!$B:$AC,22,FALSE),"")</f>
        <v>0</v>
      </c>
      <c r="AS171" s="101">
        <f>IF(E171&gt;0,+VLOOKUP($C171,'STYLE NAMES'!$B:$AC,23,FALSE),"")</f>
        <v>0</v>
      </c>
      <c r="AT171" s="101">
        <f>IF(F171&gt;0,+VLOOKUP($C171,'STYLE NAMES'!$B:$AC,24,FALSE),"")</f>
        <v>0</v>
      </c>
      <c r="AU171" s="101">
        <f>IF(G171&gt;0,+VLOOKUP($C171,'STYLE NAMES'!$B:$AC,25,FALSE),"")</f>
        <v>0</v>
      </c>
      <c r="AV171" s="101">
        <f>+VLOOKUP($S171,'CODE GENERATOR'!$P:$AM,15,FALSE)</f>
        <v>0</v>
      </c>
      <c r="AW171" s="101">
        <f>+VLOOKUP($S171,'CODE GENERATOR'!$P:$AM,16,FALSE)</f>
        <v>0</v>
      </c>
      <c r="AX171" s="101">
        <f>+VLOOKUP($S171,'CODE GENERATOR'!$P:$AM,17,FALSE)</f>
        <v>0</v>
      </c>
      <c r="AY171" s="101">
        <f>+VLOOKUP($S171,'CODE GENERATOR'!$P:$AM,18,FALSE)</f>
        <v>0</v>
      </c>
      <c r="AZ171" s="101">
        <f>+VLOOKUP($S171,'CODE GENERATOR'!$P:$AM,19,FALSE)</f>
        <v>0</v>
      </c>
      <c r="BA171" s="101">
        <f>+VLOOKUP($S171,'CODE GENERATOR'!$P:$AM,20,FALSE)</f>
        <v>0</v>
      </c>
      <c r="BB171" s="101">
        <f>+VLOOKUP($S171,'CODE GENERATOR'!$P:$AM,21,FALSE)</f>
        <v>0</v>
      </c>
      <c r="BC171" s="101">
        <f>+VLOOKUP($S171,'CODE GENERATOR'!$P:$AM,22,FALSE)</f>
        <v>0</v>
      </c>
      <c r="BD171" s="101">
        <f>+VLOOKUP($S171,'CODE GENERATOR'!$P:$AM,23,FALSE)</f>
        <v>0</v>
      </c>
      <c r="BE171" s="101">
        <f>+VLOOKUP($S171,'CODE GENERATOR'!$P:$AM,24,FALSE)</f>
        <v>0</v>
      </c>
      <c r="BF171" s="101">
        <f>IF(C171&gt;0,+VLOOKUP(G171,'CATEGORY ID'!$A$1:$L$118,3,FALSE),"")</f>
        <v>17</v>
      </c>
      <c r="BG171" s="101">
        <f>IF(C171&gt;0,+VLOOKUP(H171,'CATEGORY ID'!$D$1:$L$118,3,FALSE),"")</f>
        <v>17</v>
      </c>
      <c r="BH171" s="101">
        <f>IF(C171&gt;0,+VLOOKUP((+H171&amp;I171),'CATEGORY ID'!$H$1:$I$121,2,FALSE),"")</f>
        <v>18</v>
      </c>
      <c r="BJ171" s="101">
        <f>IF(C171&gt;0,IF(COUNTIF('CATEGORY ID'!$K$1:$K$121,+H171&amp;K171) &gt; 0, +VLOOKUP(+H171&amp;K171,'CATEGORY ID'!$K$1:$L$121,2,FALSE),""),"")</f>
        <v>73</v>
      </c>
      <c r="BK171" s="101" t="str">
        <f>IF(C171&gt;0,IF(COUNTIF('CATEGORY ID'!$K$124:$K$165, +VLOOKUP(C171,'STYLE NAMES'!$B:$AE,30,FALSE)) &gt; 0, +VLOOKUP(VLOOKUP(C171,'STYLE NAMES'!$B:$AE,30,FALSE),'CATEGORY ID'!K:M,2,FALSE),""),"")</f>
        <v/>
      </c>
      <c r="BR171" s="101" t="str" cm="1">
        <f t="array" ref="BR171">IF(C171&gt;0,_xlfn.TEXTJOIN(";", TRUE,_xlfn.UNIQUE(_xlfn._xlws.FILTER(BF171:BQ171,(BF171:BQ171&gt;0)),TRUE,FALSE)),"")&amp;";"&amp;BS171</f>
        <v>17;18;73;</v>
      </c>
      <c r="BU171" s="106">
        <f>IF(C171&gt;0,+VLOOKUP($C171,'STYLE NAMES'!$B:$AC,26,FALSE),"")</f>
        <v>49.9</v>
      </c>
      <c r="BV171" s="106">
        <f>IF(C171&gt;0,+VLOOKUP($C171,'STYLE NAMES'!$B:$AC,27,FALSE),"")</f>
        <v>2740</v>
      </c>
      <c r="BW171" s="106">
        <f>IF(C171&gt;0,+VLOOKUP($C171,'STYLE NAMES'!$B:$AC,28,FALSE),"")</f>
        <v>57.384999999999991</v>
      </c>
      <c r="BY171"/>
      <c r="BZ171" s="101">
        <v>1</v>
      </c>
      <c r="CA171" s="137">
        <f t="shared" si="11"/>
        <v>1</v>
      </c>
      <c r="CB171" s="137">
        <f>+VLOOKUP(C171,'[2]STYLES &amp; MODELS MATRIX'!$A:$G,7,FALSE)</f>
        <v>0</v>
      </c>
      <c r="CC171" s="137">
        <f>+VLOOKUP(C171,'[1]STYLES &amp; SIZE CHARTS'!$A:$H,8,FALSE)</f>
        <v>0</v>
      </c>
      <c r="CD171" s="137"/>
      <c r="CE171" s="205"/>
      <c r="CF171" s="141"/>
    </row>
    <row r="172" spans="1:84" s="101" customFormat="1" ht="12" customHeight="1" x14ac:dyDescent="0.2">
      <c r="A172" s="102">
        <f t="shared" si="9"/>
        <v>8683711002291</v>
      </c>
      <c r="B172" s="101" t="s">
        <v>816</v>
      </c>
      <c r="C172" s="101" t="s">
        <v>629</v>
      </c>
      <c r="D172" s="101" t="s">
        <v>630</v>
      </c>
      <c r="E172" s="203" t="s">
        <v>2314</v>
      </c>
      <c r="F172" s="101">
        <v>110</v>
      </c>
      <c r="G172" s="101" t="str">
        <f>IF(C172&gt;0,+VLOOKUP($C172,'STYLE NAMES'!$B:$AC,4,FALSE),"")</f>
        <v>ACCESSORIES</v>
      </c>
      <c r="H172" s="101" t="str">
        <f>IF(C172&gt;0,+VLOOKUP($C172,'STYLE NAMES'!$B:$AC,5,FALSE),"")</f>
        <v>ACCESSORIES</v>
      </c>
      <c r="I172" s="101" t="str">
        <f>IF(C172&gt;0,+VLOOKUP($C172,'STYLE NAMES'!$B:$AC,6,FALSE),"")</f>
        <v>RIDER ACCESSORIES</v>
      </c>
      <c r="J172" s="101" t="str">
        <f>IF(C172&gt;0,+VLOOKUP($C172,'STYLE NAMES'!$B:$AC,7,FALSE),"")</f>
        <v>UNISEX</v>
      </c>
      <c r="K172" s="101" t="str">
        <f>IF(C172&gt;0,+VLOOKUP($C172,'STYLE NAMES'!$B:$AC,8,FALSE),"")</f>
        <v>BELTS</v>
      </c>
      <c r="L172" s="101" t="str">
        <f>IF(E172&gt;0,+VLOOKUP($E172,'CODE GENERATOR'!$D:$T,3,FALSE),"")</f>
        <v>A</v>
      </c>
      <c r="M172" s="101" t="str">
        <f>IF(E172&gt;0,+VLOOKUP($E172,'CODE GENERATOR'!$D:$T,4,FALSE),"")</f>
        <v>BRAIDED</v>
      </c>
      <c r="N172" s="101" t="str">
        <f>IF(E172&gt;0,+VLOOKUP($E172,'CODE GENERATOR'!$D:$T,6,FALSE),"")</f>
        <v>BEIGE</v>
      </c>
      <c r="O172" s="101" t="str">
        <f>IF(E172&gt;0,+VLOOKUP($E172,'CODE GENERATOR'!$D:$T,7,FALSE),"")</f>
        <v>BROWN</v>
      </c>
      <c r="P172" s="101" t="str">
        <f t="shared" si="10"/>
        <v>BEIGE/BROWN</v>
      </c>
      <c r="Q172" s="104" t="str">
        <f>IF(E172&gt;0,+VLOOKUP($E172,'CODE GENERATOR'!$D:$T,11,FALSE),"")</f>
        <v>A.RACUX_BLT0015</v>
      </c>
      <c r="R172" s="104" t="str">
        <f>IF(E172&gt;0,+VLOOKUP($E172,'CODE GENERATOR'!$D:$T,12,FALSE),"")</f>
        <v>BRD0012BEGBRW</v>
      </c>
      <c r="S172" s="104" t="str">
        <f>IF(E172&gt;0,+VLOOKUP($E172,'CODE GENERATOR'!$D:$T,13,FALSE),"")</f>
        <v>A.RACUX_BLT0015_BRD0012BEGBRW</v>
      </c>
      <c r="T172" s="104" t="str">
        <f t="shared" si="8"/>
        <v>A.RACUX_BLT0015_BRD0012BEGBRW_110</v>
      </c>
      <c r="U172" s="105">
        <v>8683711002291</v>
      </c>
      <c r="V172" s="107" t="str" cm="1">
        <f t="array" ref="V172">_xlfn.TEXTJOIN(";", TRUE, _xlfn.UNIQUE(_xlfn._xlws.FILTER(P$3:P$10029, C$3:C$10029=C172)))</f>
        <v>BORDEAUX;BORDEAUX/NAVY;BEIGE/BROWN;NAVY;BEIGE;GRAY/BLUE-BLACK;BROWN/NAVY;DARK GRAY;MELANGE GRAY;LIGHT GRAY;WHITE;RED;BLACK;GREEN;MELANGE BLUE</v>
      </c>
      <c r="W172" s="107" t="str" cm="1">
        <f t="array" ref="W172">_xlfn.TEXTJOIN(";", TRUE, _xlfn.UNIQUE(_xlfn._xlws.FILTER(F$3:F$10029, C$3:C$10029=C172)))</f>
        <v>85;90;95;100;105;110;115;120;125</v>
      </c>
      <c r="X172" s="101" t="str">
        <f>IF(E172&gt;0,+VLOOKUP($E172,'CODE GENERATOR'!$D:$AC,19,FALSE),0)</f>
        <v>CavalierSanmarco_03.02.2026_0609</v>
      </c>
      <c r="Y172" s="101" t="str">
        <f>IF(E172&gt;0,+VLOOKUP($E172,'CODE GENERATOR'!$D:$AC,20,FALSE),0)</f>
        <v>CavalierSanmarco_03.02.2026_0640</v>
      </c>
      <c r="Z172" s="101" t="str">
        <f>IF(E172&gt;0,+VLOOKUP($E172,'CODE GENERATOR'!$D:$AC,21,FALSE),0)</f>
        <v>CavalierSanmarco_03.02.2026_0641</v>
      </c>
      <c r="AA172" s="101" t="str">
        <f>IF(E172&gt;0,+VLOOKUP($E172,'CODE GENERATOR'!$D:$AC,22,FALSE),0)</f>
        <v>2402_S01_32430</v>
      </c>
      <c r="AB172" s="101" t="str">
        <f>IF(E172&gt;0,+VLOOKUP($E172,'CODE GENERATOR'!$D:$AC,23,FALSE),0)</f>
        <v>2402_S01_32428</v>
      </c>
      <c r="AC172" s="101" t="str">
        <f>IF(E172&gt;0,+VLOOKUP($E172,'CODE GENERATOR'!$D:$AC,24,FALSE),0)</f>
        <v>2402_S01_32435</v>
      </c>
      <c r="AD172" s="101" t="str">
        <f>IF(E172&gt;0,+VLOOKUP($E172,'CODE GENERATOR'!$D:$AC,25,FALSE),0)</f>
        <v/>
      </c>
      <c r="AE172" s="101" t="str">
        <f>IF(E172&gt;0,+VLOOKUP($E172,'CODE GENERATOR'!$D:$AC,26,FALSE),0)</f>
        <v/>
      </c>
      <c r="AF172" s="149" t="str">
        <f>IF($C172&gt;0,$C172&amp;" "&amp;$P172&amp;" "&amp;+VLOOKUP($C172,'STYLE NAMES'!$B:$AC,10,FALSE),"""")</f>
        <v>SANTORINI BEIGE/BROWN BRAIDED BELT</v>
      </c>
      <c r="AG172" s="101" t="str">
        <f>"Enjoy our "&amp;(AF172)&amp;"; "&amp;IF(C172&gt;0,+VLOOKUP($C172,'STYLE NAMES'!$B:$AC,11,FALSE),"")</f>
        <v>Enjoy our SANTORINI BEIGE/BROWN BRAIDED BELT; Braided Riding Belts
Available in many colors and designs you can use these elegant belts for riding or even at your daily life</v>
      </c>
      <c r="AH172" s="101" t="str">
        <f>IF(C172&gt;0,+VLOOKUP($C172,'STYLE NAMES'!$B:$AC,12,FALSE),"")</f>
        <v>*Super elastic and comfortable riding belts
Composition:
100% Polyester</v>
      </c>
      <c r="AI172" s="101" t="str">
        <f>IF(C172&gt;0,+VLOOKUP($C172,'STYLE NAMES'!$B:$AC,13,FALSE),"")</f>
        <v>Do not wash in washing machine</v>
      </c>
      <c r="AJ172" s="149" t="str">
        <f>IF($C172&gt;0,$C172&amp;" "&amp;$P172&amp;" "&amp;+VLOOKUP($C172,'STYLE NAMES'!$B:$AC,14,FALSE),"""")</f>
        <v>SANTORINI BEIGE/BROWN ÖRGÜ KEMER</v>
      </c>
      <c r="AK172" s="149" t="str">
        <f>"Cavalier SanMarco tarafından tasarlanan "&amp;(AJ172)&amp;"; "&amp;IF(C172&gt;0,+VLOOKUP($C172,'STYLE NAMES'!$B:$AC,15,FALSE),"")</f>
        <v>Cavalier SanMarco tarafından tasarlanan SANTORINI BEIGE/BROWN ÖRGÜ KEMER; Örgü Binicilik Kemeri
Birçok renk ve desenleri ile bu şık kemerleri hem biniş kıyafetleriniz ile hem de günlük kıyafetlerinizle kullanabilirsiniz.</v>
      </c>
      <c r="AL172" s="149" t="str">
        <f>IF(C172&gt;0,+VLOOKUP($C172,'STYLE NAMES'!$B:$AC,16,FALSE),"")</f>
        <v>* Çok esnek ve rahat 
Kompozisyon:
100% Polyester</v>
      </c>
      <c r="AM172" s="149" t="str">
        <f>IF(C172&gt;0,+VLOOKUP($C172,'STYLE NAMES'!$B:$AC,17,FALSE),"")</f>
        <v>Ürünü makinada yıkamayınız</v>
      </c>
      <c r="AN172" s="149" t="str">
        <f>IF($C172&gt;0,$C172&amp;" "&amp;$P172&amp;" "&amp;+VLOOKUP($C172,'STYLE NAMES'!$B:$AC,18,FALSE),"""")</f>
        <v>SANTORINI BEIGE/BROWN CINTURA ELASTICA</v>
      </c>
      <c r="AO172" s="101" t="str">
        <f>"Disegnato da Cavalier SanMarco "&amp;(AN172)&amp;"; "&amp;IF(C172&gt;0,+VLOOKUP($C172,'STYLE NAMES'!$B:$AC,19,FALSE),"")</f>
        <v>Disegnato da Cavalier SanMarco SANTORINI BEIGE/BROWN CINTURA ELASTICA; Cintura intrecciata per equitazione Disponibile in molti colori e design, queste eleganti cinture possono essere utilizzate sia per l'equitazione che nella vita quotidiana.</v>
      </c>
      <c r="AP172" s="101" t="str">
        <f>IF(C172&gt;0,+VLOOKUP($C172,'STYLE NAMES'!$B:$AC,20,FALSE),"")</f>
        <v>Cinture elastiche e confortevoli per l'equitazione Composizione: 100% Poliestere</v>
      </c>
      <c r="AQ172" s="101" t="str">
        <f>IF(C172&gt;0,+VLOOKUP($C172,'STYLE NAMES'!$B:$AC,21,FALSE),"")</f>
        <v>Non lavare in lavatrice</v>
      </c>
      <c r="AR172" s="101">
        <f>IF(D172&gt;0,+VLOOKUP($C172,'STYLE NAMES'!$B:$AC,22,FALSE),"")</f>
        <v>0</v>
      </c>
      <c r="AS172" s="101">
        <f>IF(E172&gt;0,+VLOOKUP($C172,'STYLE NAMES'!$B:$AC,23,FALSE),"")</f>
        <v>0</v>
      </c>
      <c r="AT172" s="101">
        <f>IF(F172&gt;0,+VLOOKUP($C172,'STYLE NAMES'!$B:$AC,24,FALSE),"")</f>
        <v>0</v>
      </c>
      <c r="AU172" s="101">
        <f>IF(G172&gt;0,+VLOOKUP($C172,'STYLE NAMES'!$B:$AC,25,FALSE),"")</f>
        <v>0</v>
      </c>
      <c r="AV172" s="101">
        <f>+VLOOKUP($S172,'CODE GENERATOR'!$P:$AM,15,FALSE)</f>
        <v>0</v>
      </c>
      <c r="AW172" s="101">
        <f>+VLOOKUP($S172,'CODE GENERATOR'!$P:$AM,16,FALSE)</f>
        <v>0</v>
      </c>
      <c r="AX172" s="101">
        <f>+VLOOKUP($S172,'CODE GENERATOR'!$P:$AM,17,FALSE)</f>
        <v>0</v>
      </c>
      <c r="AY172" s="101">
        <f>+VLOOKUP($S172,'CODE GENERATOR'!$P:$AM,18,FALSE)</f>
        <v>0</v>
      </c>
      <c r="AZ172" s="101">
        <f>+VLOOKUP($S172,'CODE GENERATOR'!$P:$AM,19,FALSE)</f>
        <v>0</v>
      </c>
      <c r="BA172" s="101">
        <f>+VLOOKUP($S172,'CODE GENERATOR'!$P:$AM,20,FALSE)</f>
        <v>0</v>
      </c>
      <c r="BB172" s="101">
        <f>+VLOOKUP($S172,'CODE GENERATOR'!$P:$AM,21,FALSE)</f>
        <v>0</v>
      </c>
      <c r="BC172" s="101">
        <f>+VLOOKUP($S172,'CODE GENERATOR'!$P:$AM,22,FALSE)</f>
        <v>0</v>
      </c>
      <c r="BD172" s="101">
        <f>+VLOOKUP($S172,'CODE GENERATOR'!$P:$AM,23,FALSE)</f>
        <v>0</v>
      </c>
      <c r="BE172" s="101">
        <f>+VLOOKUP($S172,'CODE GENERATOR'!$P:$AM,24,FALSE)</f>
        <v>0</v>
      </c>
      <c r="BF172" s="101">
        <f>IF(C172&gt;0,+VLOOKUP(G172,'CATEGORY ID'!$A$1:$L$118,3,FALSE),"")</f>
        <v>17</v>
      </c>
      <c r="BG172" s="101">
        <f>IF(C172&gt;0,+VLOOKUP(H172,'CATEGORY ID'!$D$1:$L$118,3,FALSE),"")</f>
        <v>17</v>
      </c>
      <c r="BH172" s="101">
        <f>IF(C172&gt;0,+VLOOKUP((+H172&amp;I172),'CATEGORY ID'!$H$1:$I$121,2,FALSE),"")</f>
        <v>18</v>
      </c>
      <c r="BJ172" s="101">
        <f>IF(C172&gt;0,IF(COUNTIF('CATEGORY ID'!$K$1:$K$121,+H172&amp;K172) &gt; 0, +VLOOKUP(+H172&amp;K172,'CATEGORY ID'!$K$1:$L$121,2,FALSE),""),"")</f>
        <v>73</v>
      </c>
      <c r="BK172" s="101" t="str">
        <f>IF(C172&gt;0,IF(COUNTIF('CATEGORY ID'!$K$124:$K$165, +VLOOKUP(C172,'STYLE NAMES'!$B:$AE,30,FALSE)) &gt; 0, +VLOOKUP(VLOOKUP(C172,'STYLE NAMES'!$B:$AE,30,FALSE),'CATEGORY ID'!K:M,2,FALSE),""),"")</f>
        <v/>
      </c>
      <c r="BR172" s="101" t="str" cm="1">
        <f t="array" ref="BR172">IF(C172&gt;0,_xlfn.TEXTJOIN(";", TRUE,_xlfn.UNIQUE(_xlfn._xlws.FILTER(BF172:BQ172,(BF172:BQ172&gt;0)),TRUE,FALSE)),"")&amp;";"&amp;BS172</f>
        <v>17;18;73;</v>
      </c>
      <c r="BU172" s="106">
        <f>IF(C172&gt;0,+VLOOKUP($C172,'STYLE NAMES'!$B:$AC,26,FALSE),"")</f>
        <v>49.9</v>
      </c>
      <c r="BV172" s="106">
        <f>IF(C172&gt;0,+VLOOKUP($C172,'STYLE NAMES'!$B:$AC,27,FALSE),"")</f>
        <v>2740</v>
      </c>
      <c r="BW172" s="106">
        <f>IF(C172&gt;0,+VLOOKUP($C172,'STYLE NAMES'!$B:$AC,28,FALSE),"")</f>
        <v>57.384999999999991</v>
      </c>
      <c r="BY172"/>
      <c r="BZ172" s="101">
        <v>0</v>
      </c>
      <c r="CA172" s="137">
        <f t="shared" si="11"/>
        <v>1</v>
      </c>
      <c r="CB172" s="137">
        <f>+VLOOKUP(C172,'[2]STYLES &amp; MODELS MATRIX'!$A:$G,7,FALSE)</f>
        <v>0</v>
      </c>
      <c r="CC172" s="137">
        <f>+VLOOKUP(C172,'[1]STYLES &amp; SIZE CHARTS'!$A:$H,8,FALSE)</f>
        <v>0</v>
      </c>
      <c r="CD172" s="137"/>
      <c r="CE172" s="205"/>
      <c r="CF172" s="141"/>
    </row>
    <row r="173" spans="1:84" s="101" customFormat="1" ht="12" customHeight="1" x14ac:dyDescent="0.2">
      <c r="A173" s="102">
        <f t="shared" si="9"/>
        <v>8683711002307</v>
      </c>
      <c r="B173" s="101" t="s">
        <v>816</v>
      </c>
      <c r="C173" s="101" t="s">
        <v>629</v>
      </c>
      <c r="D173" s="101" t="s">
        <v>630</v>
      </c>
      <c r="E173" s="203" t="s">
        <v>2314</v>
      </c>
      <c r="F173" s="101">
        <v>115</v>
      </c>
      <c r="G173" s="101" t="str">
        <f>IF(C173&gt;0,+VLOOKUP($C173,'STYLE NAMES'!$B:$AC,4,FALSE),"")</f>
        <v>ACCESSORIES</v>
      </c>
      <c r="H173" s="101" t="str">
        <f>IF(C173&gt;0,+VLOOKUP($C173,'STYLE NAMES'!$B:$AC,5,FALSE),"")</f>
        <v>ACCESSORIES</v>
      </c>
      <c r="I173" s="101" t="str">
        <f>IF(C173&gt;0,+VLOOKUP($C173,'STYLE NAMES'!$B:$AC,6,FALSE),"")</f>
        <v>RIDER ACCESSORIES</v>
      </c>
      <c r="J173" s="101" t="str">
        <f>IF(C173&gt;0,+VLOOKUP($C173,'STYLE NAMES'!$B:$AC,7,FALSE),"")</f>
        <v>UNISEX</v>
      </c>
      <c r="K173" s="101" t="str">
        <f>IF(C173&gt;0,+VLOOKUP($C173,'STYLE NAMES'!$B:$AC,8,FALSE),"")</f>
        <v>BELTS</v>
      </c>
      <c r="L173" s="101" t="str">
        <f>IF(E173&gt;0,+VLOOKUP($E173,'CODE GENERATOR'!$D:$T,3,FALSE),"")</f>
        <v>A</v>
      </c>
      <c r="M173" s="101" t="str">
        <f>IF(E173&gt;0,+VLOOKUP($E173,'CODE GENERATOR'!$D:$T,4,FALSE),"")</f>
        <v>BRAIDED</v>
      </c>
      <c r="N173" s="101" t="str">
        <f>IF(E173&gt;0,+VLOOKUP($E173,'CODE GENERATOR'!$D:$T,6,FALSE),"")</f>
        <v>BEIGE</v>
      </c>
      <c r="O173" s="101" t="str">
        <f>IF(E173&gt;0,+VLOOKUP($E173,'CODE GENERATOR'!$D:$T,7,FALSE),"")</f>
        <v>BROWN</v>
      </c>
      <c r="P173" s="101" t="str">
        <f t="shared" si="10"/>
        <v>BEIGE/BROWN</v>
      </c>
      <c r="Q173" s="104" t="str">
        <f>IF(E173&gt;0,+VLOOKUP($E173,'CODE GENERATOR'!$D:$T,11,FALSE),"")</f>
        <v>A.RACUX_BLT0015</v>
      </c>
      <c r="R173" s="104" t="str">
        <f>IF(E173&gt;0,+VLOOKUP($E173,'CODE GENERATOR'!$D:$T,12,FALSE),"")</f>
        <v>BRD0012BEGBRW</v>
      </c>
      <c r="S173" s="104" t="str">
        <f>IF(E173&gt;0,+VLOOKUP($E173,'CODE GENERATOR'!$D:$T,13,FALSE),"")</f>
        <v>A.RACUX_BLT0015_BRD0012BEGBRW</v>
      </c>
      <c r="T173" s="104" t="str">
        <f t="shared" si="8"/>
        <v>A.RACUX_BLT0015_BRD0012BEGBRW_115</v>
      </c>
      <c r="U173" s="105">
        <v>8683711002307</v>
      </c>
      <c r="V173" s="107" t="str" cm="1">
        <f t="array" ref="V173">_xlfn.TEXTJOIN(";", TRUE, _xlfn.UNIQUE(_xlfn._xlws.FILTER(P$3:P$10029, C$3:C$10029=C173)))</f>
        <v>BORDEAUX;BORDEAUX/NAVY;BEIGE/BROWN;NAVY;BEIGE;GRAY/BLUE-BLACK;BROWN/NAVY;DARK GRAY;MELANGE GRAY;LIGHT GRAY;WHITE;RED;BLACK;GREEN;MELANGE BLUE</v>
      </c>
      <c r="W173" s="107" t="str" cm="1">
        <f t="array" ref="W173">_xlfn.TEXTJOIN(";", TRUE, _xlfn.UNIQUE(_xlfn._xlws.FILTER(F$3:F$10029, C$3:C$10029=C173)))</f>
        <v>85;90;95;100;105;110;115;120;125</v>
      </c>
      <c r="X173" s="101" t="str">
        <f>IF(E173&gt;0,+VLOOKUP($E173,'CODE GENERATOR'!$D:$AC,19,FALSE),0)</f>
        <v>CavalierSanmarco_03.02.2026_0609</v>
      </c>
      <c r="Y173" s="101" t="str">
        <f>IF(E173&gt;0,+VLOOKUP($E173,'CODE GENERATOR'!$D:$AC,20,FALSE),0)</f>
        <v>CavalierSanmarco_03.02.2026_0640</v>
      </c>
      <c r="Z173" s="101" t="str">
        <f>IF(E173&gt;0,+VLOOKUP($E173,'CODE GENERATOR'!$D:$AC,21,FALSE),0)</f>
        <v>CavalierSanmarco_03.02.2026_0641</v>
      </c>
      <c r="AA173" s="101" t="str">
        <f>IF(E173&gt;0,+VLOOKUP($E173,'CODE GENERATOR'!$D:$AC,22,FALSE),0)</f>
        <v>2402_S01_32430</v>
      </c>
      <c r="AB173" s="101" t="str">
        <f>IF(E173&gt;0,+VLOOKUP($E173,'CODE GENERATOR'!$D:$AC,23,FALSE),0)</f>
        <v>2402_S01_32428</v>
      </c>
      <c r="AC173" s="101" t="str">
        <f>IF(E173&gt;0,+VLOOKUP($E173,'CODE GENERATOR'!$D:$AC,24,FALSE),0)</f>
        <v>2402_S01_32435</v>
      </c>
      <c r="AD173" s="101" t="str">
        <f>IF(E173&gt;0,+VLOOKUP($E173,'CODE GENERATOR'!$D:$AC,25,FALSE),0)</f>
        <v/>
      </c>
      <c r="AE173" s="101" t="str">
        <f>IF(E173&gt;0,+VLOOKUP($E173,'CODE GENERATOR'!$D:$AC,26,FALSE),0)</f>
        <v/>
      </c>
      <c r="AF173" s="149" t="str">
        <f>IF($C173&gt;0,$C173&amp;" "&amp;$P173&amp;" "&amp;+VLOOKUP($C173,'STYLE NAMES'!$B:$AC,10,FALSE),"""")</f>
        <v>SANTORINI BEIGE/BROWN BRAIDED BELT</v>
      </c>
      <c r="AG173" s="101" t="str">
        <f>"Enjoy our "&amp;(AF173)&amp;"; "&amp;IF(C173&gt;0,+VLOOKUP($C173,'STYLE NAMES'!$B:$AC,11,FALSE),"")</f>
        <v>Enjoy our SANTORINI BEIGE/BROWN BRAIDED BELT; Braided Riding Belts
Available in many colors and designs you can use these elegant belts for riding or even at your daily life</v>
      </c>
      <c r="AH173" s="101" t="str">
        <f>IF(C173&gt;0,+VLOOKUP($C173,'STYLE NAMES'!$B:$AC,12,FALSE),"")</f>
        <v>*Super elastic and comfortable riding belts
Composition:
100% Polyester</v>
      </c>
      <c r="AI173" s="101" t="str">
        <f>IF(C173&gt;0,+VLOOKUP($C173,'STYLE NAMES'!$B:$AC,13,FALSE),"")</f>
        <v>Do not wash in washing machine</v>
      </c>
      <c r="AJ173" s="149" t="str">
        <f>IF($C173&gt;0,$C173&amp;" "&amp;$P173&amp;" "&amp;+VLOOKUP($C173,'STYLE NAMES'!$B:$AC,14,FALSE),"""")</f>
        <v>SANTORINI BEIGE/BROWN ÖRGÜ KEMER</v>
      </c>
      <c r="AK173" s="149" t="str">
        <f>"Cavalier SanMarco tarafından tasarlanan "&amp;(AJ173)&amp;"; "&amp;IF(C173&gt;0,+VLOOKUP($C173,'STYLE NAMES'!$B:$AC,15,FALSE),"")</f>
        <v>Cavalier SanMarco tarafından tasarlanan SANTORINI BEIGE/BROWN ÖRGÜ KEMER; Örgü Binicilik Kemeri
Birçok renk ve desenleri ile bu şık kemerleri hem biniş kıyafetleriniz ile hem de günlük kıyafetlerinizle kullanabilirsiniz.</v>
      </c>
      <c r="AL173" s="149" t="str">
        <f>IF(C173&gt;0,+VLOOKUP($C173,'STYLE NAMES'!$B:$AC,16,FALSE),"")</f>
        <v>* Çok esnek ve rahat 
Kompozisyon:
100% Polyester</v>
      </c>
      <c r="AM173" s="149" t="str">
        <f>IF(C173&gt;0,+VLOOKUP($C173,'STYLE NAMES'!$B:$AC,17,FALSE),"")</f>
        <v>Ürünü makinada yıkamayınız</v>
      </c>
      <c r="AN173" s="149" t="str">
        <f>IF($C173&gt;0,$C173&amp;" "&amp;$P173&amp;" "&amp;+VLOOKUP($C173,'STYLE NAMES'!$B:$AC,18,FALSE),"""")</f>
        <v>SANTORINI BEIGE/BROWN CINTURA ELASTICA</v>
      </c>
      <c r="AO173" s="101" t="str">
        <f>"Disegnato da Cavalier SanMarco "&amp;(AN173)&amp;"; "&amp;IF(C173&gt;0,+VLOOKUP($C173,'STYLE NAMES'!$B:$AC,19,FALSE),"")</f>
        <v>Disegnato da Cavalier SanMarco SANTORINI BEIGE/BROWN CINTURA ELASTICA; Cintura intrecciata per equitazione Disponibile in molti colori e design, queste eleganti cinture possono essere utilizzate sia per l'equitazione che nella vita quotidiana.</v>
      </c>
      <c r="AP173" s="101" t="str">
        <f>IF(C173&gt;0,+VLOOKUP($C173,'STYLE NAMES'!$B:$AC,20,FALSE),"")</f>
        <v>Cinture elastiche e confortevoli per l'equitazione Composizione: 100% Poliestere</v>
      </c>
      <c r="AQ173" s="101" t="str">
        <f>IF(C173&gt;0,+VLOOKUP($C173,'STYLE NAMES'!$B:$AC,21,FALSE),"")</f>
        <v>Non lavare in lavatrice</v>
      </c>
      <c r="AR173" s="101">
        <f>IF(D173&gt;0,+VLOOKUP($C173,'STYLE NAMES'!$B:$AC,22,FALSE),"")</f>
        <v>0</v>
      </c>
      <c r="AS173" s="101">
        <f>IF(E173&gt;0,+VLOOKUP($C173,'STYLE NAMES'!$B:$AC,23,FALSE),"")</f>
        <v>0</v>
      </c>
      <c r="AT173" s="101">
        <f>IF(F173&gt;0,+VLOOKUP($C173,'STYLE NAMES'!$B:$AC,24,FALSE),"")</f>
        <v>0</v>
      </c>
      <c r="AU173" s="101">
        <f>IF(G173&gt;0,+VLOOKUP($C173,'STYLE NAMES'!$B:$AC,25,FALSE),"")</f>
        <v>0</v>
      </c>
      <c r="AV173" s="101">
        <f>+VLOOKUP($S173,'CODE GENERATOR'!$P:$AM,15,FALSE)</f>
        <v>0</v>
      </c>
      <c r="AW173" s="101">
        <f>+VLOOKUP($S173,'CODE GENERATOR'!$P:$AM,16,FALSE)</f>
        <v>0</v>
      </c>
      <c r="AX173" s="101">
        <f>+VLOOKUP($S173,'CODE GENERATOR'!$P:$AM,17,FALSE)</f>
        <v>0</v>
      </c>
      <c r="AY173" s="101">
        <f>+VLOOKUP($S173,'CODE GENERATOR'!$P:$AM,18,FALSE)</f>
        <v>0</v>
      </c>
      <c r="AZ173" s="101">
        <f>+VLOOKUP($S173,'CODE GENERATOR'!$P:$AM,19,FALSE)</f>
        <v>0</v>
      </c>
      <c r="BA173" s="101">
        <f>+VLOOKUP($S173,'CODE GENERATOR'!$P:$AM,20,FALSE)</f>
        <v>0</v>
      </c>
      <c r="BB173" s="101">
        <f>+VLOOKUP($S173,'CODE GENERATOR'!$P:$AM,21,FALSE)</f>
        <v>0</v>
      </c>
      <c r="BC173" s="101">
        <f>+VLOOKUP($S173,'CODE GENERATOR'!$P:$AM,22,FALSE)</f>
        <v>0</v>
      </c>
      <c r="BD173" s="101">
        <f>+VLOOKUP($S173,'CODE GENERATOR'!$P:$AM,23,FALSE)</f>
        <v>0</v>
      </c>
      <c r="BE173" s="101">
        <f>+VLOOKUP($S173,'CODE GENERATOR'!$P:$AM,24,FALSE)</f>
        <v>0</v>
      </c>
      <c r="BF173" s="101">
        <f>IF(C173&gt;0,+VLOOKUP(G173,'CATEGORY ID'!$A$1:$L$118,3,FALSE),"")</f>
        <v>17</v>
      </c>
      <c r="BG173" s="101">
        <f>IF(C173&gt;0,+VLOOKUP(H173,'CATEGORY ID'!$D$1:$L$118,3,FALSE),"")</f>
        <v>17</v>
      </c>
      <c r="BH173" s="101">
        <f>IF(C173&gt;0,+VLOOKUP((+H173&amp;I173),'CATEGORY ID'!$H$1:$I$121,2,FALSE),"")</f>
        <v>18</v>
      </c>
      <c r="BJ173" s="101">
        <f>IF(C173&gt;0,IF(COUNTIF('CATEGORY ID'!$K$1:$K$121,+H173&amp;K173) &gt; 0, +VLOOKUP(+H173&amp;K173,'CATEGORY ID'!$K$1:$L$121,2,FALSE),""),"")</f>
        <v>73</v>
      </c>
      <c r="BK173" s="101" t="str">
        <f>IF(C173&gt;0,IF(COUNTIF('CATEGORY ID'!$K$124:$K$165, +VLOOKUP(C173,'STYLE NAMES'!$B:$AE,30,FALSE)) &gt; 0, +VLOOKUP(VLOOKUP(C173,'STYLE NAMES'!$B:$AE,30,FALSE),'CATEGORY ID'!K:M,2,FALSE),""),"")</f>
        <v/>
      </c>
      <c r="BR173" s="101" t="str" cm="1">
        <f t="array" ref="BR173">IF(C173&gt;0,_xlfn.TEXTJOIN(";", TRUE,_xlfn.UNIQUE(_xlfn._xlws.FILTER(BF173:BQ173,(BF173:BQ173&gt;0)),TRUE,FALSE)),"")&amp;";"&amp;BS173</f>
        <v>17;18;73;</v>
      </c>
      <c r="BU173" s="106">
        <f>IF(C173&gt;0,+VLOOKUP($C173,'STYLE NAMES'!$B:$AC,26,FALSE),"")</f>
        <v>49.9</v>
      </c>
      <c r="BV173" s="106">
        <f>IF(C173&gt;0,+VLOOKUP($C173,'STYLE NAMES'!$B:$AC,27,FALSE),"")</f>
        <v>2740</v>
      </c>
      <c r="BW173" s="106">
        <f>IF(C173&gt;0,+VLOOKUP($C173,'STYLE NAMES'!$B:$AC,28,FALSE),"")</f>
        <v>57.384999999999991</v>
      </c>
      <c r="BY173"/>
      <c r="BZ173" s="101">
        <v>0</v>
      </c>
      <c r="CA173" s="137">
        <f t="shared" si="11"/>
        <v>1</v>
      </c>
      <c r="CB173" s="137">
        <f>+VLOOKUP(C173,'[2]STYLES &amp; MODELS MATRIX'!$A:$G,7,FALSE)</f>
        <v>0</v>
      </c>
      <c r="CC173" s="137">
        <f>+VLOOKUP(C173,'[1]STYLES &amp; SIZE CHARTS'!$A:$H,8,FALSE)</f>
        <v>0</v>
      </c>
      <c r="CD173" s="137"/>
      <c r="CE173" s="205"/>
      <c r="CF173" s="141"/>
    </row>
    <row r="174" spans="1:84" s="101" customFormat="1" ht="12" customHeight="1" x14ac:dyDescent="0.2">
      <c r="A174" s="102">
        <f t="shared" si="9"/>
        <v>8683711002314</v>
      </c>
      <c r="B174" s="101" t="s">
        <v>816</v>
      </c>
      <c r="C174" s="101" t="s">
        <v>629</v>
      </c>
      <c r="D174" s="101" t="s">
        <v>630</v>
      </c>
      <c r="E174" s="203" t="s">
        <v>2314</v>
      </c>
      <c r="F174" s="101">
        <v>120</v>
      </c>
      <c r="G174" s="101" t="str">
        <f>IF(C174&gt;0,+VLOOKUP($C174,'STYLE NAMES'!$B:$AC,4,FALSE),"")</f>
        <v>ACCESSORIES</v>
      </c>
      <c r="H174" s="101" t="str">
        <f>IF(C174&gt;0,+VLOOKUP($C174,'STYLE NAMES'!$B:$AC,5,FALSE),"")</f>
        <v>ACCESSORIES</v>
      </c>
      <c r="I174" s="101" t="str">
        <f>IF(C174&gt;0,+VLOOKUP($C174,'STYLE NAMES'!$B:$AC,6,FALSE),"")</f>
        <v>RIDER ACCESSORIES</v>
      </c>
      <c r="J174" s="101" t="str">
        <f>IF(C174&gt;0,+VLOOKUP($C174,'STYLE NAMES'!$B:$AC,7,FALSE),"")</f>
        <v>UNISEX</v>
      </c>
      <c r="K174" s="101" t="str">
        <f>IF(C174&gt;0,+VLOOKUP($C174,'STYLE NAMES'!$B:$AC,8,FALSE),"")</f>
        <v>BELTS</v>
      </c>
      <c r="L174" s="101" t="str">
        <f>IF(E174&gt;0,+VLOOKUP($E174,'CODE GENERATOR'!$D:$T,3,FALSE),"")</f>
        <v>A</v>
      </c>
      <c r="M174" s="101" t="str">
        <f>IF(E174&gt;0,+VLOOKUP($E174,'CODE GENERATOR'!$D:$T,4,FALSE),"")</f>
        <v>BRAIDED</v>
      </c>
      <c r="N174" s="101" t="str">
        <f>IF(E174&gt;0,+VLOOKUP($E174,'CODE GENERATOR'!$D:$T,6,FALSE),"")</f>
        <v>BEIGE</v>
      </c>
      <c r="O174" s="101" t="str">
        <f>IF(E174&gt;0,+VLOOKUP($E174,'CODE GENERATOR'!$D:$T,7,FALSE),"")</f>
        <v>BROWN</v>
      </c>
      <c r="P174" s="101" t="str">
        <f t="shared" si="10"/>
        <v>BEIGE/BROWN</v>
      </c>
      <c r="Q174" s="104" t="str">
        <f>IF(E174&gt;0,+VLOOKUP($E174,'CODE GENERATOR'!$D:$T,11,FALSE),"")</f>
        <v>A.RACUX_BLT0015</v>
      </c>
      <c r="R174" s="104" t="str">
        <f>IF(E174&gt;0,+VLOOKUP($E174,'CODE GENERATOR'!$D:$T,12,FALSE),"")</f>
        <v>BRD0012BEGBRW</v>
      </c>
      <c r="S174" s="104" t="str">
        <f>IF(E174&gt;0,+VLOOKUP($E174,'CODE GENERATOR'!$D:$T,13,FALSE),"")</f>
        <v>A.RACUX_BLT0015_BRD0012BEGBRW</v>
      </c>
      <c r="T174" s="104" t="str">
        <f t="shared" si="8"/>
        <v>A.RACUX_BLT0015_BRD0012BEGBRW_120</v>
      </c>
      <c r="U174" s="105">
        <v>8683711002314</v>
      </c>
      <c r="V174" s="107" t="str" cm="1">
        <f t="array" ref="V174">_xlfn.TEXTJOIN(";", TRUE, _xlfn.UNIQUE(_xlfn._xlws.FILTER(P$3:P$10029, C$3:C$10029=C174)))</f>
        <v>BORDEAUX;BORDEAUX/NAVY;BEIGE/BROWN;NAVY;BEIGE;GRAY/BLUE-BLACK;BROWN/NAVY;DARK GRAY;MELANGE GRAY;LIGHT GRAY;WHITE;RED;BLACK;GREEN;MELANGE BLUE</v>
      </c>
      <c r="W174" s="107" t="str" cm="1">
        <f t="array" ref="W174">_xlfn.TEXTJOIN(";", TRUE, _xlfn.UNIQUE(_xlfn._xlws.FILTER(F$3:F$10029, C$3:C$10029=C174)))</f>
        <v>85;90;95;100;105;110;115;120;125</v>
      </c>
      <c r="X174" s="101" t="str">
        <f>IF(E174&gt;0,+VLOOKUP($E174,'CODE GENERATOR'!$D:$AC,19,FALSE),0)</f>
        <v>CavalierSanmarco_03.02.2026_0609</v>
      </c>
      <c r="Y174" s="101" t="str">
        <f>IF(E174&gt;0,+VLOOKUP($E174,'CODE GENERATOR'!$D:$AC,20,FALSE),0)</f>
        <v>CavalierSanmarco_03.02.2026_0640</v>
      </c>
      <c r="Z174" s="101" t="str">
        <f>IF(E174&gt;0,+VLOOKUP($E174,'CODE GENERATOR'!$D:$AC,21,FALSE),0)</f>
        <v>CavalierSanmarco_03.02.2026_0641</v>
      </c>
      <c r="AA174" s="101" t="str">
        <f>IF(E174&gt;0,+VLOOKUP($E174,'CODE GENERATOR'!$D:$AC,22,FALSE),0)</f>
        <v>2402_S01_32430</v>
      </c>
      <c r="AB174" s="101" t="str">
        <f>IF(E174&gt;0,+VLOOKUP($E174,'CODE GENERATOR'!$D:$AC,23,FALSE),0)</f>
        <v>2402_S01_32428</v>
      </c>
      <c r="AC174" s="101" t="str">
        <f>IF(E174&gt;0,+VLOOKUP($E174,'CODE GENERATOR'!$D:$AC,24,FALSE),0)</f>
        <v>2402_S01_32435</v>
      </c>
      <c r="AD174" s="101" t="str">
        <f>IF(E174&gt;0,+VLOOKUP($E174,'CODE GENERATOR'!$D:$AC,25,FALSE),0)</f>
        <v/>
      </c>
      <c r="AE174" s="101" t="str">
        <f>IF(E174&gt;0,+VLOOKUP($E174,'CODE GENERATOR'!$D:$AC,26,FALSE),0)</f>
        <v/>
      </c>
      <c r="AF174" s="149" t="str">
        <f>IF($C174&gt;0,$C174&amp;" "&amp;$P174&amp;" "&amp;+VLOOKUP($C174,'STYLE NAMES'!$B:$AC,10,FALSE),"""")</f>
        <v>SANTORINI BEIGE/BROWN BRAIDED BELT</v>
      </c>
      <c r="AG174" s="101" t="str">
        <f>"Enjoy our "&amp;(AF174)&amp;"; "&amp;IF(C174&gt;0,+VLOOKUP($C174,'STYLE NAMES'!$B:$AC,11,FALSE),"")</f>
        <v>Enjoy our SANTORINI BEIGE/BROWN BRAIDED BELT; Braided Riding Belts
Available in many colors and designs you can use these elegant belts for riding or even at your daily life</v>
      </c>
      <c r="AH174" s="101" t="str">
        <f>IF(C174&gt;0,+VLOOKUP($C174,'STYLE NAMES'!$B:$AC,12,FALSE),"")</f>
        <v>*Super elastic and comfortable riding belts
Composition:
100% Polyester</v>
      </c>
      <c r="AI174" s="101" t="str">
        <f>IF(C174&gt;0,+VLOOKUP($C174,'STYLE NAMES'!$B:$AC,13,FALSE),"")</f>
        <v>Do not wash in washing machine</v>
      </c>
      <c r="AJ174" s="149" t="str">
        <f>IF($C174&gt;0,$C174&amp;" "&amp;$P174&amp;" "&amp;+VLOOKUP($C174,'STYLE NAMES'!$B:$AC,14,FALSE),"""")</f>
        <v>SANTORINI BEIGE/BROWN ÖRGÜ KEMER</v>
      </c>
      <c r="AK174" s="149" t="str">
        <f>"Cavalier SanMarco tarafından tasarlanan "&amp;(AJ174)&amp;"; "&amp;IF(C174&gt;0,+VLOOKUP($C174,'STYLE NAMES'!$B:$AC,15,FALSE),"")</f>
        <v>Cavalier SanMarco tarafından tasarlanan SANTORINI BEIGE/BROWN ÖRGÜ KEMER; Örgü Binicilik Kemeri
Birçok renk ve desenleri ile bu şık kemerleri hem biniş kıyafetleriniz ile hem de günlük kıyafetlerinizle kullanabilirsiniz.</v>
      </c>
      <c r="AL174" s="149" t="str">
        <f>IF(C174&gt;0,+VLOOKUP($C174,'STYLE NAMES'!$B:$AC,16,FALSE),"")</f>
        <v>* Çok esnek ve rahat 
Kompozisyon:
100% Polyester</v>
      </c>
      <c r="AM174" s="149" t="str">
        <f>IF(C174&gt;0,+VLOOKUP($C174,'STYLE NAMES'!$B:$AC,17,FALSE),"")</f>
        <v>Ürünü makinada yıkamayınız</v>
      </c>
      <c r="AN174" s="149" t="str">
        <f>IF($C174&gt;0,$C174&amp;" "&amp;$P174&amp;" "&amp;+VLOOKUP($C174,'STYLE NAMES'!$B:$AC,18,FALSE),"""")</f>
        <v>SANTORINI BEIGE/BROWN CINTURA ELASTICA</v>
      </c>
      <c r="AO174" s="101" t="str">
        <f>"Disegnato da Cavalier SanMarco "&amp;(AN174)&amp;"; "&amp;IF(C174&gt;0,+VLOOKUP($C174,'STYLE NAMES'!$B:$AC,19,FALSE),"")</f>
        <v>Disegnato da Cavalier SanMarco SANTORINI BEIGE/BROWN CINTURA ELASTICA; Cintura intrecciata per equitazione Disponibile in molti colori e design, queste eleganti cinture possono essere utilizzate sia per l'equitazione che nella vita quotidiana.</v>
      </c>
      <c r="AP174" s="101" t="str">
        <f>IF(C174&gt;0,+VLOOKUP($C174,'STYLE NAMES'!$B:$AC,20,FALSE),"")</f>
        <v>Cinture elastiche e confortevoli per l'equitazione Composizione: 100% Poliestere</v>
      </c>
      <c r="AQ174" s="101" t="str">
        <f>IF(C174&gt;0,+VLOOKUP($C174,'STYLE NAMES'!$B:$AC,21,FALSE),"")</f>
        <v>Non lavare in lavatrice</v>
      </c>
      <c r="AR174" s="101">
        <f>IF(D174&gt;0,+VLOOKUP($C174,'STYLE NAMES'!$B:$AC,22,FALSE),"")</f>
        <v>0</v>
      </c>
      <c r="AS174" s="101">
        <f>IF(E174&gt;0,+VLOOKUP($C174,'STYLE NAMES'!$B:$AC,23,FALSE),"")</f>
        <v>0</v>
      </c>
      <c r="AT174" s="101">
        <f>IF(F174&gt;0,+VLOOKUP($C174,'STYLE NAMES'!$B:$AC,24,FALSE),"")</f>
        <v>0</v>
      </c>
      <c r="AU174" s="101">
        <f>IF(G174&gt;0,+VLOOKUP($C174,'STYLE NAMES'!$B:$AC,25,FALSE),"")</f>
        <v>0</v>
      </c>
      <c r="AV174" s="101">
        <f>+VLOOKUP($S174,'CODE GENERATOR'!$P:$AM,15,FALSE)</f>
        <v>0</v>
      </c>
      <c r="AW174" s="101">
        <f>+VLOOKUP($S174,'CODE GENERATOR'!$P:$AM,16,FALSE)</f>
        <v>0</v>
      </c>
      <c r="AX174" s="101">
        <f>+VLOOKUP($S174,'CODE GENERATOR'!$P:$AM,17,FALSE)</f>
        <v>0</v>
      </c>
      <c r="AY174" s="101">
        <f>+VLOOKUP($S174,'CODE GENERATOR'!$P:$AM,18,FALSE)</f>
        <v>0</v>
      </c>
      <c r="AZ174" s="101">
        <f>+VLOOKUP($S174,'CODE GENERATOR'!$P:$AM,19,FALSE)</f>
        <v>0</v>
      </c>
      <c r="BA174" s="101">
        <f>+VLOOKUP($S174,'CODE GENERATOR'!$P:$AM,20,FALSE)</f>
        <v>0</v>
      </c>
      <c r="BB174" s="101">
        <f>+VLOOKUP($S174,'CODE GENERATOR'!$P:$AM,21,FALSE)</f>
        <v>0</v>
      </c>
      <c r="BC174" s="101">
        <f>+VLOOKUP($S174,'CODE GENERATOR'!$P:$AM,22,FALSE)</f>
        <v>0</v>
      </c>
      <c r="BD174" s="101">
        <f>+VLOOKUP($S174,'CODE GENERATOR'!$P:$AM,23,FALSE)</f>
        <v>0</v>
      </c>
      <c r="BE174" s="101">
        <f>+VLOOKUP($S174,'CODE GENERATOR'!$P:$AM,24,FALSE)</f>
        <v>0</v>
      </c>
      <c r="BF174" s="101">
        <f>IF(C174&gt;0,+VLOOKUP(G174,'CATEGORY ID'!$A$1:$L$118,3,FALSE),"")</f>
        <v>17</v>
      </c>
      <c r="BG174" s="101">
        <f>IF(C174&gt;0,+VLOOKUP(H174,'CATEGORY ID'!$D$1:$L$118,3,FALSE),"")</f>
        <v>17</v>
      </c>
      <c r="BH174" s="101">
        <f>IF(C174&gt;0,+VLOOKUP((+H174&amp;I174),'CATEGORY ID'!$H$1:$I$121,2,FALSE),"")</f>
        <v>18</v>
      </c>
      <c r="BJ174" s="101">
        <f>IF(C174&gt;0,IF(COUNTIF('CATEGORY ID'!$K$1:$K$121,+H174&amp;K174) &gt; 0, +VLOOKUP(+H174&amp;K174,'CATEGORY ID'!$K$1:$L$121,2,FALSE),""),"")</f>
        <v>73</v>
      </c>
      <c r="BK174" s="101" t="str">
        <f>IF(C174&gt;0,IF(COUNTIF('CATEGORY ID'!$K$124:$K$165, +VLOOKUP(C174,'STYLE NAMES'!$B:$AE,30,FALSE)) &gt; 0, +VLOOKUP(VLOOKUP(C174,'STYLE NAMES'!$B:$AE,30,FALSE),'CATEGORY ID'!K:M,2,FALSE),""),"")</f>
        <v/>
      </c>
      <c r="BR174" s="101" t="str" cm="1">
        <f t="array" ref="BR174">IF(C174&gt;0,_xlfn.TEXTJOIN(";", TRUE,_xlfn.UNIQUE(_xlfn._xlws.FILTER(BF174:BQ174,(BF174:BQ174&gt;0)),TRUE,FALSE)),"")&amp;";"&amp;BS174</f>
        <v>17;18;73;</v>
      </c>
      <c r="BU174" s="106">
        <f>IF(C174&gt;0,+VLOOKUP($C174,'STYLE NAMES'!$B:$AC,26,FALSE),"")</f>
        <v>49.9</v>
      </c>
      <c r="BV174" s="106">
        <f>IF(C174&gt;0,+VLOOKUP($C174,'STYLE NAMES'!$B:$AC,27,FALSE),"")</f>
        <v>2740</v>
      </c>
      <c r="BW174" s="106">
        <f>IF(C174&gt;0,+VLOOKUP($C174,'STYLE NAMES'!$B:$AC,28,FALSE),"")</f>
        <v>57.384999999999991</v>
      </c>
      <c r="BY174"/>
      <c r="BZ174" s="101">
        <v>0</v>
      </c>
      <c r="CA174" s="137">
        <f t="shared" si="11"/>
        <v>1</v>
      </c>
      <c r="CB174" s="137">
        <f>+VLOOKUP(C174,'[2]STYLES &amp; MODELS MATRIX'!$A:$G,7,FALSE)</f>
        <v>0</v>
      </c>
      <c r="CC174" s="137">
        <f>+VLOOKUP(C174,'[1]STYLES &amp; SIZE CHARTS'!$A:$H,8,FALSE)</f>
        <v>0</v>
      </c>
      <c r="CD174" s="137"/>
      <c r="CE174" s="205"/>
      <c r="CF174" s="141"/>
    </row>
    <row r="175" spans="1:84" s="101" customFormat="1" ht="12" customHeight="1" x14ac:dyDescent="0.2">
      <c r="A175" s="102">
        <f t="shared" si="9"/>
        <v>8683711002321</v>
      </c>
      <c r="B175" s="101" t="s">
        <v>816</v>
      </c>
      <c r="C175" s="101" t="s">
        <v>629</v>
      </c>
      <c r="D175" s="101" t="s">
        <v>630</v>
      </c>
      <c r="E175" s="203" t="s">
        <v>2314</v>
      </c>
      <c r="F175" s="101">
        <v>125</v>
      </c>
      <c r="G175" s="101" t="str">
        <f>IF(C175&gt;0,+VLOOKUP($C175,'STYLE NAMES'!$B:$AC,4,FALSE),"")</f>
        <v>ACCESSORIES</v>
      </c>
      <c r="H175" s="101" t="str">
        <f>IF(C175&gt;0,+VLOOKUP($C175,'STYLE NAMES'!$B:$AC,5,FALSE),"")</f>
        <v>ACCESSORIES</v>
      </c>
      <c r="I175" s="101" t="str">
        <f>IF(C175&gt;0,+VLOOKUP($C175,'STYLE NAMES'!$B:$AC,6,FALSE),"")</f>
        <v>RIDER ACCESSORIES</v>
      </c>
      <c r="J175" s="101" t="str">
        <f>IF(C175&gt;0,+VLOOKUP($C175,'STYLE NAMES'!$B:$AC,7,FALSE),"")</f>
        <v>UNISEX</v>
      </c>
      <c r="K175" s="101" t="str">
        <f>IF(C175&gt;0,+VLOOKUP($C175,'STYLE NAMES'!$B:$AC,8,FALSE),"")</f>
        <v>BELTS</v>
      </c>
      <c r="L175" s="101" t="str">
        <f>IF(E175&gt;0,+VLOOKUP($E175,'CODE GENERATOR'!$D:$T,3,FALSE),"")</f>
        <v>A</v>
      </c>
      <c r="M175" s="101" t="str">
        <f>IF(E175&gt;0,+VLOOKUP($E175,'CODE GENERATOR'!$D:$T,4,FALSE),"")</f>
        <v>BRAIDED</v>
      </c>
      <c r="N175" s="101" t="str">
        <f>IF(E175&gt;0,+VLOOKUP($E175,'CODE GENERATOR'!$D:$T,6,FALSE),"")</f>
        <v>BEIGE</v>
      </c>
      <c r="O175" s="101" t="str">
        <f>IF(E175&gt;0,+VLOOKUP($E175,'CODE GENERATOR'!$D:$T,7,FALSE),"")</f>
        <v>BROWN</v>
      </c>
      <c r="P175" s="101" t="str">
        <f t="shared" si="10"/>
        <v>BEIGE/BROWN</v>
      </c>
      <c r="Q175" s="104" t="str">
        <f>IF(E175&gt;0,+VLOOKUP($E175,'CODE GENERATOR'!$D:$T,11,FALSE),"")</f>
        <v>A.RACUX_BLT0015</v>
      </c>
      <c r="R175" s="104" t="str">
        <f>IF(E175&gt;0,+VLOOKUP($E175,'CODE GENERATOR'!$D:$T,12,FALSE),"")</f>
        <v>BRD0012BEGBRW</v>
      </c>
      <c r="S175" s="104" t="str">
        <f>IF(E175&gt;0,+VLOOKUP($E175,'CODE GENERATOR'!$D:$T,13,FALSE),"")</f>
        <v>A.RACUX_BLT0015_BRD0012BEGBRW</v>
      </c>
      <c r="T175" s="104" t="str">
        <f t="shared" si="8"/>
        <v>A.RACUX_BLT0015_BRD0012BEGBRW_125</v>
      </c>
      <c r="U175" s="105">
        <v>8683711002321</v>
      </c>
      <c r="V175" s="107" t="str" cm="1">
        <f t="array" ref="V175">_xlfn.TEXTJOIN(";", TRUE, _xlfn.UNIQUE(_xlfn._xlws.FILTER(P$3:P$10029, C$3:C$10029=C175)))</f>
        <v>BORDEAUX;BORDEAUX/NAVY;BEIGE/BROWN;NAVY;BEIGE;GRAY/BLUE-BLACK;BROWN/NAVY;DARK GRAY;MELANGE GRAY;LIGHT GRAY;WHITE;RED;BLACK;GREEN;MELANGE BLUE</v>
      </c>
      <c r="W175" s="107" t="str" cm="1">
        <f t="array" ref="W175">_xlfn.TEXTJOIN(";", TRUE, _xlfn.UNIQUE(_xlfn._xlws.FILTER(F$3:F$10029, C$3:C$10029=C175)))</f>
        <v>85;90;95;100;105;110;115;120;125</v>
      </c>
      <c r="X175" s="101" t="str">
        <f>IF(E175&gt;0,+VLOOKUP($E175,'CODE GENERATOR'!$D:$AC,19,FALSE),0)</f>
        <v>CavalierSanmarco_03.02.2026_0609</v>
      </c>
      <c r="Y175" s="101" t="str">
        <f>IF(E175&gt;0,+VLOOKUP($E175,'CODE GENERATOR'!$D:$AC,20,FALSE),0)</f>
        <v>CavalierSanmarco_03.02.2026_0640</v>
      </c>
      <c r="Z175" s="101" t="str">
        <f>IF(E175&gt;0,+VLOOKUP($E175,'CODE GENERATOR'!$D:$AC,21,FALSE),0)</f>
        <v>CavalierSanmarco_03.02.2026_0641</v>
      </c>
      <c r="AA175" s="101" t="str">
        <f>IF(E175&gt;0,+VLOOKUP($E175,'CODE GENERATOR'!$D:$AC,22,FALSE),0)</f>
        <v>2402_S01_32430</v>
      </c>
      <c r="AB175" s="101" t="str">
        <f>IF(E175&gt;0,+VLOOKUP($E175,'CODE GENERATOR'!$D:$AC,23,FALSE),0)</f>
        <v>2402_S01_32428</v>
      </c>
      <c r="AC175" s="101" t="str">
        <f>IF(E175&gt;0,+VLOOKUP($E175,'CODE GENERATOR'!$D:$AC,24,FALSE),0)</f>
        <v>2402_S01_32435</v>
      </c>
      <c r="AD175" s="101" t="str">
        <f>IF(E175&gt;0,+VLOOKUP($E175,'CODE GENERATOR'!$D:$AC,25,FALSE),0)</f>
        <v/>
      </c>
      <c r="AE175" s="101" t="str">
        <f>IF(E175&gt;0,+VLOOKUP($E175,'CODE GENERATOR'!$D:$AC,26,FALSE),0)</f>
        <v/>
      </c>
      <c r="AF175" s="149" t="str">
        <f>IF($C175&gt;0,$C175&amp;" "&amp;$P175&amp;" "&amp;+VLOOKUP($C175,'STYLE NAMES'!$B:$AC,10,FALSE),"""")</f>
        <v>SANTORINI BEIGE/BROWN BRAIDED BELT</v>
      </c>
      <c r="AG175" s="101" t="str">
        <f>"Enjoy our "&amp;(AF175)&amp;"; "&amp;IF(C175&gt;0,+VLOOKUP($C175,'STYLE NAMES'!$B:$AC,11,FALSE),"")</f>
        <v>Enjoy our SANTORINI BEIGE/BROWN BRAIDED BELT; Braided Riding Belts
Available in many colors and designs you can use these elegant belts for riding or even at your daily life</v>
      </c>
      <c r="AH175" s="101" t="str">
        <f>IF(C175&gt;0,+VLOOKUP($C175,'STYLE NAMES'!$B:$AC,12,FALSE),"")</f>
        <v>*Super elastic and comfortable riding belts
Composition:
100% Polyester</v>
      </c>
      <c r="AI175" s="101" t="str">
        <f>IF(C175&gt;0,+VLOOKUP($C175,'STYLE NAMES'!$B:$AC,13,FALSE),"")</f>
        <v>Do not wash in washing machine</v>
      </c>
      <c r="AJ175" s="149" t="str">
        <f>IF($C175&gt;0,$C175&amp;" "&amp;$P175&amp;" "&amp;+VLOOKUP($C175,'STYLE NAMES'!$B:$AC,14,FALSE),"""")</f>
        <v>SANTORINI BEIGE/BROWN ÖRGÜ KEMER</v>
      </c>
      <c r="AK175" s="149" t="str">
        <f>"Cavalier SanMarco tarafından tasarlanan "&amp;(AJ175)&amp;"; "&amp;IF(C175&gt;0,+VLOOKUP($C175,'STYLE NAMES'!$B:$AC,15,FALSE),"")</f>
        <v>Cavalier SanMarco tarafından tasarlanan SANTORINI BEIGE/BROWN ÖRGÜ KEMER; Örgü Binicilik Kemeri
Birçok renk ve desenleri ile bu şık kemerleri hem biniş kıyafetleriniz ile hem de günlük kıyafetlerinizle kullanabilirsiniz.</v>
      </c>
      <c r="AL175" s="149" t="str">
        <f>IF(C175&gt;0,+VLOOKUP($C175,'STYLE NAMES'!$B:$AC,16,FALSE),"")</f>
        <v>* Çok esnek ve rahat 
Kompozisyon:
100% Polyester</v>
      </c>
      <c r="AM175" s="149" t="str">
        <f>IF(C175&gt;0,+VLOOKUP($C175,'STYLE NAMES'!$B:$AC,17,FALSE),"")</f>
        <v>Ürünü makinada yıkamayınız</v>
      </c>
      <c r="AN175" s="149" t="str">
        <f>IF($C175&gt;0,$C175&amp;" "&amp;$P175&amp;" "&amp;+VLOOKUP($C175,'STYLE NAMES'!$B:$AC,18,FALSE),"""")</f>
        <v>SANTORINI BEIGE/BROWN CINTURA ELASTICA</v>
      </c>
      <c r="AO175" s="101" t="str">
        <f>"Disegnato da Cavalier SanMarco "&amp;(AN175)&amp;"; "&amp;IF(C175&gt;0,+VLOOKUP($C175,'STYLE NAMES'!$B:$AC,19,FALSE),"")</f>
        <v>Disegnato da Cavalier SanMarco SANTORINI BEIGE/BROWN CINTURA ELASTICA; Cintura intrecciata per equitazione Disponibile in molti colori e design, queste eleganti cinture possono essere utilizzate sia per l'equitazione che nella vita quotidiana.</v>
      </c>
      <c r="AP175" s="101" t="str">
        <f>IF(C175&gt;0,+VLOOKUP($C175,'STYLE NAMES'!$B:$AC,20,FALSE),"")</f>
        <v>Cinture elastiche e confortevoli per l'equitazione Composizione: 100% Poliestere</v>
      </c>
      <c r="AQ175" s="101" t="str">
        <f>IF(C175&gt;0,+VLOOKUP($C175,'STYLE NAMES'!$B:$AC,21,FALSE),"")</f>
        <v>Non lavare in lavatrice</v>
      </c>
      <c r="AR175" s="101">
        <f>IF(D175&gt;0,+VLOOKUP($C175,'STYLE NAMES'!$B:$AC,22,FALSE),"")</f>
        <v>0</v>
      </c>
      <c r="AS175" s="101">
        <f>IF(E175&gt;0,+VLOOKUP($C175,'STYLE NAMES'!$B:$AC,23,FALSE),"")</f>
        <v>0</v>
      </c>
      <c r="AT175" s="101">
        <f>IF(F175&gt;0,+VLOOKUP($C175,'STYLE NAMES'!$B:$AC,24,FALSE),"")</f>
        <v>0</v>
      </c>
      <c r="AU175" s="101">
        <f>IF(G175&gt;0,+VLOOKUP($C175,'STYLE NAMES'!$B:$AC,25,FALSE),"")</f>
        <v>0</v>
      </c>
      <c r="AV175" s="101">
        <f>+VLOOKUP($S175,'CODE GENERATOR'!$P:$AM,15,FALSE)</f>
        <v>0</v>
      </c>
      <c r="AW175" s="101">
        <f>+VLOOKUP($S175,'CODE GENERATOR'!$P:$AM,16,FALSE)</f>
        <v>0</v>
      </c>
      <c r="AX175" s="101">
        <f>+VLOOKUP($S175,'CODE GENERATOR'!$P:$AM,17,FALSE)</f>
        <v>0</v>
      </c>
      <c r="AY175" s="101">
        <f>+VLOOKUP($S175,'CODE GENERATOR'!$P:$AM,18,FALSE)</f>
        <v>0</v>
      </c>
      <c r="AZ175" s="101">
        <f>+VLOOKUP($S175,'CODE GENERATOR'!$P:$AM,19,FALSE)</f>
        <v>0</v>
      </c>
      <c r="BA175" s="101">
        <f>+VLOOKUP($S175,'CODE GENERATOR'!$P:$AM,20,FALSE)</f>
        <v>0</v>
      </c>
      <c r="BB175" s="101">
        <f>+VLOOKUP($S175,'CODE GENERATOR'!$P:$AM,21,FALSE)</f>
        <v>0</v>
      </c>
      <c r="BC175" s="101">
        <f>+VLOOKUP($S175,'CODE GENERATOR'!$P:$AM,22,FALSE)</f>
        <v>0</v>
      </c>
      <c r="BD175" s="101">
        <f>+VLOOKUP($S175,'CODE GENERATOR'!$P:$AM,23,FALSE)</f>
        <v>0</v>
      </c>
      <c r="BE175" s="101">
        <f>+VLOOKUP($S175,'CODE GENERATOR'!$P:$AM,24,FALSE)</f>
        <v>0</v>
      </c>
      <c r="BF175" s="101">
        <f>IF(C175&gt;0,+VLOOKUP(G175,'CATEGORY ID'!$A$1:$L$118,3,FALSE),"")</f>
        <v>17</v>
      </c>
      <c r="BG175" s="101">
        <f>IF(C175&gt;0,+VLOOKUP(H175,'CATEGORY ID'!$D$1:$L$118,3,FALSE),"")</f>
        <v>17</v>
      </c>
      <c r="BH175" s="101">
        <f>IF(C175&gt;0,+VLOOKUP((+H175&amp;I175),'CATEGORY ID'!$H$1:$I$121,2,FALSE),"")</f>
        <v>18</v>
      </c>
      <c r="BJ175" s="101">
        <f>IF(C175&gt;0,IF(COUNTIF('CATEGORY ID'!$K$1:$K$121,+H175&amp;K175) &gt; 0, +VLOOKUP(+H175&amp;K175,'CATEGORY ID'!$K$1:$L$121,2,FALSE),""),"")</f>
        <v>73</v>
      </c>
      <c r="BK175" s="101" t="str">
        <f>IF(C175&gt;0,IF(COUNTIF('CATEGORY ID'!$K$124:$K$165, +VLOOKUP(C175,'STYLE NAMES'!$B:$AE,30,FALSE)) &gt; 0, +VLOOKUP(VLOOKUP(C175,'STYLE NAMES'!$B:$AE,30,FALSE),'CATEGORY ID'!K:M,2,FALSE),""),"")</f>
        <v/>
      </c>
      <c r="BR175" s="101" t="str" cm="1">
        <f t="array" ref="BR175">IF(C175&gt;0,_xlfn.TEXTJOIN(";", TRUE,_xlfn.UNIQUE(_xlfn._xlws.FILTER(BF175:BQ175,(BF175:BQ175&gt;0)),TRUE,FALSE)),"")&amp;";"&amp;BS175</f>
        <v>17;18;73;</v>
      </c>
      <c r="BU175" s="106">
        <f>IF(C175&gt;0,+VLOOKUP($C175,'STYLE NAMES'!$B:$AC,26,FALSE),"")</f>
        <v>49.9</v>
      </c>
      <c r="BV175" s="106">
        <f>IF(C175&gt;0,+VLOOKUP($C175,'STYLE NAMES'!$B:$AC,27,FALSE),"")</f>
        <v>2740</v>
      </c>
      <c r="BW175" s="106">
        <f>IF(C175&gt;0,+VLOOKUP($C175,'STYLE NAMES'!$B:$AC,28,FALSE),"")</f>
        <v>57.384999999999991</v>
      </c>
      <c r="BY175"/>
      <c r="BZ175" s="101">
        <v>0</v>
      </c>
      <c r="CA175" s="137">
        <f t="shared" si="11"/>
        <v>1</v>
      </c>
      <c r="CB175" s="137">
        <f>+VLOOKUP(C175,'[2]STYLES &amp; MODELS MATRIX'!$A:$G,7,FALSE)</f>
        <v>0</v>
      </c>
      <c r="CC175" s="137">
        <f>+VLOOKUP(C175,'[1]STYLES &amp; SIZE CHARTS'!$A:$H,8,FALSE)</f>
        <v>0</v>
      </c>
      <c r="CD175" s="137"/>
      <c r="CE175" s="205"/>
      <c r="CF175" s="141"/>
    </row>
    <row r="176" spans="1:84" s="101" customFormat="1" ht="12" customHeight="1" x14ac:dyDescent="0.2">
      <c r="A176" s="102">
        <f t="shared" si="9"/>
        <v>8683711002338</v>
      </c>
      <c r="B176" s="101" t="s">
        <v>816</v>
      </c>
      <c r="C176" s="101" t="s">
        <v>629</v>
      </c>
      <c r="D176" s="101" t="s">
        <v>630</v>
      </c>
      <c r="E176" s="203" t="s">
        <v>2315</v>
      </c>
      <c r="F176" s="101">
        <v>85</v>
      </c>
      <c r="G176" s="101" t="str">
        <f>IF(C176&gt;0,+VLOOKUP($C176,'STYLE NAMES'!$B:$AC,4,FALSE),"")</f>
        <v>ACCESSORIES</v>
      </c>
      <c r="H176" s="101" t="str">
        <f>IF(C176&gt;0,+VLOOKUP($C176,'STYLE NAMES'!$B:$AC,5,FALSE),"")</f>
        <v>ACCESSORIES</v>
      </c>
      <c r="I176" s="101" t="str">
        <f>IF(C176&gt;0,+VLOOKUP($C176,'STYLE NAMES'!$B:$AC,6,FALSE),"")</f>
        <v>RIDER ACCESSORIES</v>
      </c>
      <c r="J176" s="101" t="str">
        <f>IF(C176&gt;0,+VLOOKUP($C176,'STYLE NAMES'!$B:$AC,7,FALSE),"")</f>
        <v>UNISEX</v>
      </c>
      <c r="K176" s="101" t="str">
        <f>IF(C176&gt;0,+VLOOKUP($C176,'STYLE NAMES'!$B:$AC,8,FALSE),"")</f>
        <v>BELTS</v>
      </c>
      <c r="L176" s="101" t="str">
        <f>IF(E176&gt;0,+VLOOKUP($E176,'CODE GENERATOR'!$D:$T,3,FALSE),"")</f>
        <v>A</v>
      </c>
      <c r="M176" s="101" t="str">
        <f>IF(E176&gt;0,+VLOOKUP($E176,'CODE GENERATOR'!$D:$T,4,FALSE),"")</f>
        <v>BRAIDED</v>
      </c>
      <c r="N176" s="101" t="str">
        <f>IF(E176&gt;0,+VLOOKUP($E176,'CODE GENERATOR'!$D:$T,6,FALSE),"")</f>
        <v>NAVY</v>
      </c>
      <c r="O176" s="101" t="str">
        <f>IF(E176&gt;0,+VLOOKUP($E176,'CODE GENERATOR'!$D:$T,7,FALSE),"")</f>
        <v>NAVY</v>
      </c>
      <c r="P176" s="101" t="str">
        <f t="shared" si="10"/>
        <v>NAVY</v>
      </c>
      <c r="Q176" s="104" t="str">
        <f>IF(E176&gt;0,+VLOOKUP($E176,'CODE GENERATOR'!$D:$T,11,FALSE),"")</f>
        <v>A.RACUX_BLT0015</v>
      </c>
      <c r="R176" s="104" t="str">
        <f>IF(E176&gt;0,+VLOOKUP($E176,'CODE GENERATOR'!$D:$T,12,FALSE),"")</f>
        <v>BRD0012NAVNAV</v>
      </c>
      <c r="S176" s="104" t="str">
        <f>IF(E176&gt;0,+VLOOKUP($E176,'CODE GENERATOR'!$D:$T,13,FALSE),"")</f>
        <v>A.RACUX_BLT0015_BRD0012NAVNAV</v>
      </c>
      <c r="T176" s="104" t="str">
        <f t="shared" si="8"/>
        <v>A.RACUX_BLT0015_BRD0012NAVNAV_85</v>
      </c>
      <c r="U176" s="105">
        <v>8683711002338</v>
      </c>
      <c r="V176" s="107" t="str" cm="1">
        <f t="array" ref="V176">_xlfn.TEXTJOIN(";", TRUE, _xlfn.UNIQUE(_xlfn._xlws.FILTER(P$3:P$10029, C$3:C$10029=C176)))</f>
        <v>BORDEAUX;BORDEAUX/NAVY;BEIGE/BROWN;NAVY;BEIGE;GRAY/BLUE-BLACK;BROWN/NAVY;DARK GRAY;MELANGE GRAY;LIGHT GRAY;WHITE;RED;BLACK;GREEN;MELANGE BLUE</v>
      </c>
      <c r="W176" s="107" t="str" cm="1">
        <f t="array" ref="W176">_xlfn.TEXTJOIN(";", TRUE, _xlfn.UNIQUE(_xlfn._xlws.FILTER(F$3:F$10029, C$3:C$10029=C176)))</f>
        <v>85;90;95;100;105;110;115;120;125</v>
      </c>
      <c r="X176" s="101" t="str">
        <f>IF(E176&gt;0,+VLOOKUP($E176,'CODE GENERATOR'!$D:$AC,19,FALSE),0)</f>
        <v>2402_S01_32442</v>
      </c>
      <c r="Y176" s="101" t="str">
        <f>IF(E176&gt;0,+VLOOKUP($E176,'CODE GENERATOR'!$D:$AC,20,FALSE),0)</f>
        <v>2402_S01_32440</v>
      </c>
      <c r="Z176" s="101" t="str">
        <f>IF(E176&gt;0,+VLOOKUP($E176,'CODE GENERATOR'!$D:$AC,21,FALSE),0)</f>
        <v>2402_S01_32445</v>
      </c>
      <c r="AA176" s="101" t="str">
        <f>IF(E176&gt;0,+VLOOKUP($E176,'CODE GENERATOR'!$D:$AC,22,FALSE),0)</f>
        <v>2402_S01_33306</v>
      </c>
      <c r="AB176" s="101" t="str">
        <f>IF(E176&gt;0,+VLOOKUP($E176,'CODE GENERATOR'!$D:$AC,23,FALSE),0)</f>
        <v/>
      </c>
      <c r="AC176" s="101" t="str">
        <f>IF(E176&gt;0,+VLOOKUP($E176,'CODE GENERATOR'!$D:$AC,24,FALSE),0)</f>
        <v/>
      </c>
      <c r="AD176" s="101" t="str">
        <f>IF(E176&gt;0,+VLOOKUP($E176,'CODE GENERATOR'!$D:$AC,25,FALSE),0)</f>
        <v/>
      </c>
      <c r="AE176" s="101" t="str">
        <f>IF(E176&gt;0,+VLOOKUP($E176,'CODE GENERATOR'!$D:$AC,26,FALSE),0)</f>
        <v/>
      </c>
      <c r="AF176" s="149" t="str">
        <f>IF($C176&gt;0,$C176&amp;" "&amp;$P176&amp;" "&amp;+VLOOKUP($C176,'STYLE NAMES'!$B:$AC,10,FALSE),"""")</f>
        <v>SANTORINI NAVY BRAIDED BELT</v>
      </c>
      <c r="AG176" s="101" t="str">
        <f>"Enjoy our "&amp;(AF176)&amp;"; "&amp;IF(C176&gt;0,+VLOOKUP($C176,'STYLE NAMES'!$B:$AC,11,FALSE),"")</f>
        <v>Enjoy our SANTORINI NAVY BRAIDED BELT; Braided Riding Belts
Available in many colors and designs you can use these elegant belts for riding or even at your daily life</v>
      </c>
      <c r="AH176" s="101" t="str">
        <f>IF(C176&gt;0,+VLOOKUP($C176,'STYLE NAMES'!$B:$AC,12,FALSE),"")</f>
        <v>*Super elastic and comfortable riding belts
Composition:
100% Polyester</v>
      </c>
      <c r="AI176" s="101" t="str">
        <f>IF(C176&gt;0,+VLOOKUP($C176,'STYLE NAMES'!$B:$AC,13,FALSE),"")</f>
        <v>Do not wash in washing machine</v>
      </c>
      <c r="AJ176" s="149" t="str">
        <f>IF($C176&gt;0,$C176&amp;" "&amp;$P176&amp;" "&amp;+VLOOKUP($C176,'STYLE NAMES'!$B:$AC,14,FALSE),"""")</f>
        <v>SANTORINI NAVY ÖRGÜ KEMER</v>
      </c>
      <c r="AK176" s="149" t="str">
        <f>"Cavalier SanMarco tarafından tasarlanan "&amp;(AJ176)&amp;"; "&amp;IF(C176&gt;0,+VLOOKUP($C176,'STYLE NAMES'!$B:$AC,15,FALSE),"")</f>
        <v>Cavalier SanMarco tarafından tasarlanan SANTORINI NAVY ÖRGÜ KEMER; Örgü Binicilik Kemeri
Birçok renk ve desenleri ile bu şık kemerleri hem biniş kıyafetleriniz ile hem de günlük kıyafetlerinizle kullanabilirsiniz.</v>
      </c>
      <c r="AL176" s="149" t="str">
        <f>IF(C176&gt;0,+VLOOKUP($C176,'STYLE NAMES'!$B:$AC,16,FALSE),"")</f>
        <v>* Çok esnek ve rahat 
Kompozisyon:
100% Polyester</v>
      </c>
      <c r="AM176" s="149" t="str">
        <f>IF(C176&gt;0,+VLOOKUP($C176,'STYLE NAMES'!$B:$AC,17,FALSE),"")</f>
        <v>Ürünü makinada yıkamayınız</v>
      </c>
      <c r="AN176" s="149" t="str">
        <f>IF($C176&gt;0,$C176&amp;" "&amp;$P176&amp;" "&amp;+VLOOKUP($C176,'STYLE NAMES'!$B:$AC,18,FALSE),"""")</f>
        <v>SANTORINI NAVY CINTURA ELASTICA</v>
      </c>
      <c r="AO176" s="101" t="str">
        <f>"Disegnato da Cavalier SanMarco "&amp;(AN176)&amp;"; "&amp;IF(C176&gt;0,+VLOOKUP($C176,'STYLE NAMES'!$B:$AC,19,FALSE),"")</f>
        <v>Disegnato da Cavalier SanMarco SANTORINI NAVY CINTURA ELASTICA; Cintura intrecciata per equitazione Disponibile in molti colori e design, queste eleganti cinture possono essere utilizzate sia per l'equitazione che nella vita quotidiana.</v>
      </c>
      <c r="AP176" s="101" t="str">
        <f>IF(C176&gt;0,+VLOOKUP($C176,'STYLE NAMES'!$B:$AC,20,FALSE),"")</f>
        <v>Cinture elastiche e confortevoli per l'equitazione Composizione: 100% Poliestere</v>
      </c>
      <c r="AQ176" s="101" t="str">
        <f>IF(C176&gt;0,+VLOOKUP($C176,'STYLE NAMES'!$B:$AC,21,FALSE),"")</f>
        <v>Non lavare in lavatrice</v>
      </c>
      <c r="AR176" s="101">
        <f>IF(D176&gt;0,+VLOOKUP($C176,'STYLE NAMES'!$B:$AC,22,FALSE),"")</f>
        <v>0</v>
      </c>
      <c r="AS176" s="101">
        <f>IF(E176&gt;0,+VLOOKUP($C176,'STYLE NAMES'!$B:$AC,23,FALSE),"")</f>
        <v>0</v>
      </c>
      <c r="AT176" s="101">
        <f>IF(F176&gt;0,+VLOOKUP($C176,'STYLE NAMES'!$B:$AC,24,FALSE),"")</f>
        <v>0</v>
      </c>
      <c r="AU176" s="101">
        <f>IF(G176&gt;0,+VLOOKUP($C176,'STYLE NAMES'!$B:$AC,25,FALSE),"")</f>
        <v>0</v>
      </c>
      <c r="AV176" s="101">
        <f>+VLOOKUP($S176,'CODE GENERATOR'!$P:$AM,15,FALSE)</f>
        <v>0</v>
      </c>
      <c r="AW176" s="101">
        <f>+VLOOKUP($S176,'CODE GENERATOR'!$P:$AM,16,FALSE)</f>
        <v>0</v>
      </c>
      <c r="AX176" s="101">
        <f>+VLOOKUP($S176,'CODE GENERATOR'!$P:$AM,17,FALSE)</f>
        <v>0</v>
      </c>
      <c r="AY176" s="101">
        <f>+VLOOKUP($S176,'CODE GENERATOR'!$P:$AM,18,FALSE)</f>
        <v>0</v>
      </c>
      <c r="AZ176" s="101">
        <f>+VLOOKUP($S176,'CODE GENERATOR'!$P:$AM,19,FALSE)</f>
        <v>0</v>
      </c>
      <c r="BA176" s="101">
        <f>+VLOOKUP($S176,'CODE GENERATOR'!$P:$AM,20,FALSE)</f>
        <v>0</v>
      </c>
      <c r="BB176" s="101">
        <f>+VLOOKUP($S176,'CODE GENERATOR'!$P:$AM,21,FALSE)</f>
        <v>0</v>
      </c>
      <c r="BC176" s="101">
        <f>+VLOOKUP($S176,'CODE GENERATOR'!$P:$AM,22,FALSE)</f>
        <v>0</v>
      </c>
      <c r="BD176" s="101">
        <f>+VLOOKUP($S176,'CODE GENERATOR'!$P:$AM,23,FALSE)</f>
        <v>0</v>
      </c>
      <c r="BE176" s="101">
        <f>+VLOOKUP($S176,'CODE GENERATOR'!$P:$AM,24,FALSE)</f>
        <v>0</v>
      </c>
      <c r="BF176" s="101">
        <f>IF(C176&gt;0,+VLOOKUP(G176,'CATEGORY ID'!$A$1:$L$118,3,FALSE),"")</f>
        <v>17</v>
      </c>
      <c r="BG176" s="101">
        <f>IF(C176&gt;0,+VLOOKUP(H176,'CATEGORY ID'!$D$1:$L$118,3,FALSE),"")</f>
        <v>17</v>
      </c>
      <c r="BH176" s="101">
        <f>IF(C176&gt;0,+VLOOKUP((+H176&amp;I176),'CATEGORY ID'!$H$1:$I$121,2,FALSE),"")</f>
        <v>18</v>
      </c>
      <c r="BJ176" s="101">
        <f>IF(C176&gt;0,IF(COUNTIF('CATEGORY ID'!$K$1:$K$121,+H176&amp;K176) &gt; 0, +VLOOKUP(+H176&amp;K176,'CATEGORY ID'!$K$1:$L$121,2,FALSE),""),"")</f>
        <v>73</v>
      </c>
      <c r="BK176" s="101" t="str">
        <f>IF(C176&gt;0,IF(COUNTIF('CATEGORY ID'!$K$124:$K$165, +VLOOKUP(C176,'STYLE NAMES'!$B:$AE,30,FALSE)) &gt; 0, +VLOOKUP(VLOOKUP(C176,'STYLE NAMES'!$B:$AE,30,FALSE),'CATEGORY ID'!K:M,2,FALSE),""),"")</f>
        <v/>
      </c>
      <c r="BR176" s="101" t="str" cm="1">
        <f t="array" ref="BR176">IF(C176&gt;0,_xlfn.TEXTJOIN(";", TRUE,_xlfn.UNIQUE(_xlfn._xlws.FILTER(BF176:BQ176,(BF176:BQ176&gt;0)),TRUE,FALSE)),"")&amp;";"&amp;BS176</f>
        <v>17;18;73;</v>
      </c>
      <c r="BU176" s="106">
        <f>IF(C176&gt;0,+VLOOKUP($C176,'STYLE NAMES'!$B:$AC,26,FALSE),"")</f>
        <v>49.9</v>
      </c>
      <c r="BV176" s="106">
        <f>IF(C176&gt;0,+VLOOKUP($C176,'STYLE NAMES'!$B:$AC,27,FALSE),"")</f>
        <v>2740</v>
      </c>
      <c r="BW176" s="106">
        <f>IF(C176&gt;0,+VLOOKUP($C176,'STYLE NAMES'!$B:$AC,28,FALSE),"")</f>
        <v>57.384999999999991</v>
      </c>
      <c r="BY176"/>
      <c r="BZ176" s="101">
        <v>0</v>
      </c>
      <c r="CA176" s="137">
        <f t="shared" si="11"/>
        <v>1</v>
      </c>
      <c r="CB176" s="137">
        <f>+VLOOKUP(C176,'[2]STYLES &amp; MODELS MATRIX'!$A:$G,7,FALSE)</f>
        <v>0</v>
      </c>
      <c r="CC176" s="137">
        <f>+VLOOKUP(C176,'[1]STYLES &amp; SIZE CHARTS'!$A:$H,8,FALSE)</f>
        <v>0</v>
      </c>
      <c r="CD176" s="137"/>
      <c r="CE176" s="205"/>
      <c r="CF176" s="141"/>
    </row>
    <row r="177" spans="1:84" s="101" customFormat="1" ht="12" customHeight="1" x14ac:dyDescent="0.2">
      <c r="A177" s="102">
        <f t="shared" si="9"/>
        <v>8683711002345</v>
      </c>
      <c r="B177" s="101" t="s">
        <v>816</v>
      </c>
      <c r="C177" s="101" t="s">
        <v>629</v>
      </c>
      <c r="D177" s="101" t="s">
        <v>630</v>
      </c>
      <c r="E177" s="203" t="s">
        <v>2315</v>
      </c>
      <c r="F177" s="101">
        <v>90</v>
      </c>
      <c r="G177" s="101" t="str">
        <f>IF(C177&gt;0,+VLOOKUP($C177,'STYLE NAMES'!$B:$AC,4,FALSE),"")</f>
        <v>ACCESSORIES</v>
      </c>
      <c r="H177" s="101" t="str">
        <f>IF(C177&gt;0,+VLOOKUP($C177,'STYLE NAMES'!$B:$AC,5,FALSE),"")</f>
        <v>ACCESSORIES</v>
      </c>
      <c r="I177" s="101" t="str">
        <f>IF(C177&gt;0,+VLOOKUP($C177,'STYLE NAMES'!$B:$AC,6,FALSE),"")</f>
        <v>RIDER ACCESSORIES</v>
      </c>
      <c r="J177" s="101" t="str">
        <f>IF(C177&gt;0,+VLOOKUP($C177,'STYLE NAMES'!$B:$AC,7,FALSE),"")</f>
        <v>UNISEX</v>
      </c>
      <c r="K177" s="101" t="str">
        <f>IF(C177&gt;0,+VLOOKUP($C177,'STYLE NAMES'!$B:$AC,8,FALSE),"")</f>
        <v>BELTS</v>
      </c>
      <c r="L177" s="101" t="str">
        <f>IF(E177&gt;0,+VLOOKUP($E177,'CODE GENERATOR'!$D:$T,3,FALSE),"")</f>
        <v>A</v>
      </c>
      <c r="M177" s="101" t="str">
        <f>IF(E177&gt;0,+VLOOKUP($E177,'CODE GENERATOR'!$D:$T,4,FALSE),"")</f>
        <v>BRAIDED</v>
      </c>
      <c r="N177" s="101" t="str">
        <f>IF(E177&gt;0,+VLOOKUP($E177,'CODE GENERATOR'!$D:$T,6,FALSE),"")</f>
        <v>NAVY</v>
      </c>
      <c r="O177" s="101" t="str">
        <f>IF(E177&gt;0,+VLOOKUP($E177,'CODE GENERATOR'!$D:$T,7,FALSE),"")</f>
        <v>NAVY</v>
      </c>
      <c r="P177" s="101" t="str">
        <f t="shared" si="10"/>
        <v>NAVY</v>
      </c>
      <c r="Q177" s="104" t="str">
        <f>IF(E177&gt;0,+VLOOKUP($E177,'CODE GENERATOR'!$D:$T,11,FALSE),"")</f>
        <v>A.RACUX_BLT0015</v>
      </c>
      <c r="R177" s="104" t="str">
        <f>IF(E177&gt;0,+VLOOKUP($E177,'CODE GENERATOR'!$D:$T,12,FALSE),"")</f>
        <v>BRD0012NAVNAV</v>
      </c>
      <c r="S177" s="104" t="str">
        <f>IF(E177&gt;0,+VLOOKUP($E177,'CODE GENERATOR'!$D:$T,13,FALSE),"")</f>
        <v>A.RACUX_BLT0015_BRD0012NAVNAV</v>
      </c>
      <c r="T177" s="104" t="str">
        <f t="shared" si="8"/>
        <v>A.RACUX_BLT0015_BRD0012NAVNAV_90</v>
      </c>
      <c r="U177" s="105">
        <v>8683711002345</v>
      </c>
      <c r="V177" s="107" t="str" cm="1">
        <f t="array" ref="V177">_xlfn.TEXTJOIN(";", TRUE, _xlfn.UNIQUE(_xlfn._xlws.FILTER(P$3:P$10029, C$3:C$10029=C177)))</f>
        <v>BORDEAUX;BORDEAUX/NAVY;BEIGE/BROWN;NAVY;BEIGE;GRAY/BLUE-BLACK;BROWN/NAVY;DARK GRAY;MELANGE GRAY;LIGHT GRAY;WHITE;RED;BLACK;GREEN;MELANGE BLUE</v>
      </c>
      <c r="W177" s="107" t="str" cm="1">
        <f t="array" ref="W177">_xlfn.TEXTJOIN(";", TRUE, _xlfn.UNIQUE(_xlfn._xlws.FILTER(F$3:F$10029, C$3:C$10029=C177)))</f>
        <v>85;90;95;100;105;110;115;120;125</v>
      </c>
      <c r="X177" s="101" t="str">
        <f>IF(E177&gt;0,+VLOOKUP($E177,'CODE GENERATOR'!$D:$AC,19,FALSE),0)</f>
        <v>2402_S01_32442</v>
      </c>
      <c r="Y177" s="101" t="str">
        <f>IF(E177&gt;0,+VLOOKUP($E177,'CODE GENERATOR'!$D:$AC,20,FALSE),0)</f>
        <v>2402_S01_32440</v>
      </c>
      <c r="Z177" s="101" t="str">
        <f>IF(E177&gt;0,+VLOOKUP($E177,'CODE GENERATOR'!$D:$AC,21,FALSE),0)</f>
        <v>2402_S01_32445</v>
      </c>
      <c r="AA177" s="101" t="str">
        <f>IF(E177&gt;0,+VLOOKUP($E177,'CODE GENERATOR'!$D:$AC,22,FALSE),0)</f>
        <v>2402_S01_33306</v>
      </c>
      <c r="AB177" s="101" t="str">
        <f>IF(E177&gt;0,+VLOOKUP($E177,'CODE GENERATOR'!$D:$AC,23,FALSE),0)</f>
        <v/>
      </c>
      <c r="AC177" s="101" t="str">
        <f>IF(E177&gt;0,+VLOOKUP($E177,'CODE GENERATOR'!$D:$AC,24,FALSE),0)</f>
        <v/>
      </c>
      <c r="AD177" s="101" t="str">
        <f>IF(E177&gt;0,+VLOOKUP($E177,'CODE GENERATOR'!$D:$AC,25,FALSE),0)</f>
        <v/>
      </c>
      <c r="AE177" s="101" t="str">
        <f>IF(E177&gt;0,+VLOOKUP($E177,'CODE GENERATOR'!$D:$AC,26,FALSE),0)</f>
        <v/>
      </c>
      <c r="AF177" s="149" t="str">
        <f>IF($C177&gt;0,$C177&amp;" "&amp;$P177&amp;" "&amp;+VLOOKUP($C177,'STYLE NAMES'!$B:$AC,10,FALSE),"""")</f>
        <v>SANTORINI NAVY BRAIDED BELT</v>
      </c>
      <c r="AG177" s="101" t="str">
        <f>"Enjoy our "&amp;(AF177)&amp;"; "&amp;IF(C177&gt;0,+VLOOKUP($C177,'STYLE NAMES'!$B:$AC,11,FALSE),"")</f>
        <v>Enjoy our SANTORINI NAVY BRAIDED BELT; Braided Riding Belts
Available in many colors and designs you can use these elegant belts for riding or even at your daily life</v>
      </c>
      <c r="AH177" s="101" t="str">
        <f>IF(C177&gt;0,+VLOOKUP($C177,'STYLE NAMES'!$B:$AC,12,FALSE),"")</f>
        <v>*Super elastic and comfortable riding belts
Composition:
100% Polyester</v>
      </c>
      <c r="AI177" s="101" t="str">
        <f>IF(C177&gt;0,+VLOOKUP($C177,'STYLE NAMES'!$B:$AC,13,FALSE),"")</f>
        <v>Do not wash in washing machine</v>
      </c>
      <c r="AJ177" s="149" t="str">
        <f>IF($C177&gt;0,$C177&amp;" "&amp;$P177&amp;" "&amp;+VLOOKUP($C177,'STYLE NAMES'!$B:$AC,14,FALSE),"""")</f>
        <v>SANTORINI NAVY ÖRGÜ KEMER</v>
      </c>
      <c r="AK177" s="149" t="str">
        <f>"Cavalier SanMarco tarafından tasarlanan "&amp;(AJ177)&amp;"; "&amp;IF(C177&gt;0,+VLOOKUP($C177,'STYLE NAMES'!$B:$AC,15,FALSE),"")</f>
        <v>Cavalier SanMarco tarafından tasarlanan SANTORINI NAVY ÖRGÜ KEMER; Örgü Binicilik Kemeri
Birçok renk ve desenleri ile bu şık kemerleri hem biniş kıyafetleriniz ile hem de günlük kıyafetlerinizle kullanabilirsiniz.</v>
      </c>
      <c r="AL177" s="149" t="str">
        <f>IF(C177&gt;0,+VLOOKUP($C177,'STYLE NAMES'!$B:$AC,16,FALSE),"")</f>
        <v>* Çok esnek ve rahat 
Kompozisyon:
100% Polyester</v>
      </c>
      <c r="AM177" s="149" t="str">
        <f>IF(C177&gt;0,+VLOOKUP($C177,'STYLE NAMES'!$B:$AC,17,FALSE),"")</f>
        <v>Ürünü makinada yıkamayınız</v>
      </c>
      <c r="AN177" s="149" t="str">
        <f>IF($C177&gt;0,$C177&amp;" "&amp;$P177&amp;" "&amp;+VLOOKUP($C177,'STYLE NAMES'!$B:$AC,18,FALSE),"""")</f>
        <v>SANTORINI NAVY CINTURA ELASTICA</v>
      </c>
      <c r="AO177" s="101" t="str">
        <f>"Disegnato da Cavalier SanMarco "&amp;(AN177)&amp;"; "&amp;IF(C177&gt;0,+VLOOKUP($C177,'STYLE NAMES'!$B:$AC,19,FALSE),"")</f>
        <v>Disegnato da Cavalier SanMarco SANTORINI NAVY CINTURA ELASTICA; Cintura intrecciata per equitazione Disponibile in molti colori e design, queste eleganti cinture possono essere utilizzate sia per l'equitazione che nella vita quotidiana.</v>
      </c>
      <c r="AP177" s="101" t="str">
        <f>IF(C177&gt;0,+VLOOKUP($C177,'STYLE NAMES'!$B:$AC,20,FALSE),"")</f>
        <v>Cinture elastiche e confortevoli per l'equitazione Composizione: 100% Poliestere</v>
      </c>
      <c r="AQ177" s="101" t="str">
        <f>IF(C177&gt;0,+VLOOKUP($C177,'STYLE NAMES'!$B:$AC,21,FALSE),"")</f>
        <v>Non lavare in lavatrice</v>
      </c>
      <c r="AR177" s="101">
        <f>IF(D177&gt;0,+VLOOKUP($C177,'STYLE NAMES'!$B:$AC,22,FALSE),"")</f>
        <v>0</v>
      </c>
      <c r="AS177" s="101">
        <f>IF(E177&gt;0,+VLOOKUP($C177,'STYLE NAMES'!$B:$AC,23,FALSE),"")</f>
        <v>0</v>
      </c>
      <c r="AT177" s="101">
        <f>IF(F177&gt;0,+VLOOKUP($C177,'STYLE NAMES'!$B:$AC,24,FALSE),"")</f>
        <v>0</v>
      </c>
      <c r="AU177" s="101">
        <f>IF(G177&gt;0,+VLOOKUP($C177,'STYLE NAMES'!$B:$AC,25,FALSE),"")</f>
        <v>0</v>
      </c>
      <c r="AV177" s="101">
        <f>+VLOOKUP($S177,'CODE GENERATOR'!$P:$AM,15,FALSE)</f>
        <v>0</v>
      </c>
      <c r="AW177" s="101">
        <f>+VLOOKUP($S177,'CODE GENERATOR'!$P:$AM,16,FALSE)</f>
        <v>0</v>
      </c>
      <c r="AX177" s="101">
        <f>+VLOOKUP($S177,'CODE GENERATOR'!$P:$AM,17,FALSE)</f>
        <v>0</v>
      </c>
      <c r="AY177" s="101">
        <f>+VLOOKUP($S177,'CODE GENERATOR'!$P:$AM,18,FALSE)</f>
        <v>0</v>
      </c>
      <c r="AZ177" s="101">
        <f>+VLOOKUP($S177,'CODE GENERATOR'!$P:$AM,19,FALSE)</f>
        <v>0</v>
      </c>
      <c r="BA177" s="101">
        <f>+VLOOKUP($S177,'CODE GENERATOR'!$P:$AM,20,FALSE)</f>
        <v>0</v>
      </c>
      <c r="BB177" s="101">
        <f>+VLOOKUP($S177,'CODE GENERATOR'!$P:$AM,21,FALSE)</f>
        <v>0</v>
      </c>
      <c r="BC177" s="101">
        <f>+VLOOKUP($S177,'CODE GENERATOR'!$P:$AM,22,FALSE)</f>
        <v>0</v>
      </c>
      <c r="BD177" s="101">
        <f>+VLOOKUP($S177,'CODE GENERATOR'!$P:$AM,23,FALSE)</f>
        <v>0</v>
      </c>
      <c r="BE177" s="101">
        <f>+VLOOKUP($S177,'CODE GENERATOR'!$P:$AM,24,FALSE)</f>
        <v>0</v>
      </c>
      <c r="BF177" s="101">
        <f>IF(C177&gt;0,+VLOOKUP(G177,'CATEGORY ID'!$A$1:$L$118,3,FALSE),"")</f>
        <v>17</v>
      </c>
      <c r="BG177" s="101">
        <f>IF(C177&gt;0,+VLOOKUP(H177,'CATEGORY ID'!$D$1:$L$118,3,FALSE),"")</f>
        <v>17</v>
      </c>
      <c r="BH177" s="101">
        <f>IF(C177&gt;0,+VLOOKUP((+H177&amp;I177),'CATEGORY ID'!$H$1:$I$121,2,FALSE),"")</f>
        <v>18</v>
      </c>
      <c r="BJ177" s="101">
        <f>IF(C177&gt;0,IF(COUNTIF('CATEGORY ID'!$K$1:$K$121,+H177&amp;K177) &gt; 0, +VLOOKUP(+H177&amp;K177,'CATEGORY ID'!$K$1:$L$121,2,FALSE),""),"")</f>
        <v>73</v>
      </c>
      <c r="BK177" s="101" t="str">
        <f>IF(C177&gt;0,IF(COUNTIF('CATEGORY ID'!$K$124:$K$165, +VLOOKUP(C177,'STYLE NAMES'!$B:$AE,30,FALSE)) &gt; 0, +VLOOKUP(VLOOKUP(C177,'STYLE NAMES'!$B:$AE,30,FALSE),'CATEGORY ID'!K:M,2,FALSE),""),"")</f>
        <v/>
      </c>
      <c r="BR177" s="101" t="str" cm="1">
        <f t="array" ref="BR177">IF(C177&gt;0,_xlfn.TEXTJOIN(";", TRUE,_xlfn.UNIQUE(_xlfn._xlws.FILTER(BF177:BQ177,(BF177:BQ177&gt;0)),TRUE,FALSE)),"")&amp;";"&amp;BS177</f>
        <v>17;18;73;</v>
      </c>
      <c r="BU177" s="106">
        <f>IF(C177&gt;0,+VLOOKUP($C177,'STYLE NAMES'!$B:$AC,26,FALSE),"")</f>
        <v>49.9</v>
      </c>
      <c r="BV177" s="106">
        <f>IF(C177&gt;0,+VLOOKUP($C177,'STYLE NAMES'!$B:$AC,27,FALSE),"")</f>
        <v>2740</v>
      </c>
      <c r="BW177" s="106">
        <f>IF(C177&gt;0,+VLOOKUP($C177,'STYLE NAMES'!$B:$AC,28,FALSE),"")</f>
        <v>57.384999999999991</v>
      </c>
      <c r="BY177"/>
      <c r="BZ177" s="101">
        <v>0</v>
      </c>
      <c r="CA177" s="137">
        <f t="shared" si="11"/>
        <v>1</v>
      </c>
      <c r="CB177" s="137">
        <f>+VLOOKUP(C177,'[2]STYLES &amp; MODELS MATRIX'!$A:$G,7,FALSE)</f>
        <v>0</v>
      </c>
      <c r="CC177" s="137">
        <f>+VLOOKUP(C177,'[1]STYLES &amp; SIZE CHARTS'!$A:$H,8,FALSE)</f>
        <v>0</v>
      </c>
      <c r="CD177" s="137"/>
      <c r="CE177" s="205"/>
      <c r="CF177" s="141"/>
    </row>
    <row r="178" spans="1:84" s="101" customFormat="1" ht="12" customHeight="1" x14ac:dyDescent="0.2">
      <c r="A178" s="102">
        <f t="shared" si="9"/>
        <v>8683711002352</v>
      </c>
      <c r="B178" s="101" t="s">
        <v>816</v>
      </c>
      <c r="C178" s="101" t="s">
        <v>629</v>
      </c>
      <c r="D178" s="101" t="s">
        <v>630</v>
      </c>
      <c r="E178" s="203" t="s">
        <v>2315</v>
      </c>
      <c r="F178" s="101">
        <v>95</v>
      </c>
      <c r="G178" s="101" t="str">
        <f>IF(C178&gt;0,+VLOOKUP($C178,'STYLE NAMES'!$B:$AC,4,FALSE),"")</f>
        <v>ACCESSORIES</v>
      </c>
      <c r="H178" s="101" t="str">
        <f>IF(C178&gt;0,+VLOOKUP($C178,'STYLE NAMES'!$B:$AC,5,FALSE),"")</f>
        <v>ACCESSORIES</v>
      </c>
      <c r="I178" s="101" t="str">
        <f>IF(C178&gt;0,+VLOOKUP($C178,'STYLE NAMES'!$B:$AC,6,FALSE),"")</f>
        <v>RIDER ACCESSORIES</v>
      </c>
      <c r="J178" s="101" t="str">
        <f>IF(C178&gt;0,+VLOOKUP($C178,'STYLE NAMES'!$B:$AC,7,FALSE),"")</f>
        <v>UNISEX</v>
      </c>
      <c r="K178" s="101" t="str">
        <f>IF(C178&gt;0,+VLOOKUP($C178,'STYLE NAMES'!$B:$AC,8,FALSE),"")</f>
        <v>BELTS</v>
      </c>
      <c r="L178" s="101" t="str">
        <f>IF(E178&gt;0,+VLOOKUP($E178,'CODE GENERATOR'!$D:$T,3,FALSE),"")</f>
        <v>A</v>
      </c>
      <c r="M178" s="101" t="str">
        <f>IF(E178&gt;0,+VLOOKUP($E178,'CODE GENERATOR'!$D:$T,4,FALSE),"")</f>
        <v>BRAIDED</v>
      </c>
      <c r="N178" s="101" t="str">
        <f>IF(E178&gt;0,+VLOOKUP($E178,'CODE GENERATOR'!$D:$T,6,FALSE),"")</f>
        <v>NAVY</v>
      </c>
      <c r="O178" s="101" t="str">
        <f>IF(E178&gt;0,+VLOOKUP($E178,'CODE GENERATOR'!$D:$T,7,FALSE),"")</f>
        <v>NAVY</v>
      </c>
      <c r="P178" s="101" t="str">
        <f t="shared" si="10"/>
        <v>NAVY</v>
      </c>
      <c r="Q178" s="104" t="str">
        <f>IF(E178&gt;0,+VLOOKUP($E178,'CODE GENERATOR'!$D:$T,11,FALSE),"")</f>
        <v>A.RACUX_BLT0015</v>
      </c>
      <c r="R178" s="104" t="str">
        <f>IF(E178&gt;0,+VLOOKUP($E178,'CODE GENERATOR'!$D:$T,12,FALSE),"")</f>
        <v>BRD0012NAVNAV</v>
      </c>
      <c r="S178" s="104" t="str">
        <f>IF(E178&gt;0,+VLOOKUP($E178,'CODE GENERATOR'!$D:$T,13,FALSE),"")</f>
        <v>A.RACUX_BLT0015_BRD0012NAVNAV</v>
      </c>
      <c r="T178" s="104" t="str">
        <f t="shared" si="8"/>
        <v>A.RACUX_BLT0015_BRD0012NAVNAV_95</v>
      </c>
      <c r="U178" s="105">
        <v>8683711002352</v>
      </c>
      <c r="V178" s="107" t="str" cm="1">
        <f t="array" ref="V178">_xlfn.TEXTJOIN(";", TRUE, _xlfn.UNIQUE(_xlfn._xlws.FILTER(P$3:P$10029, C$3:C$10029=C178)))</f>
        <v>BORDEAUX;BORDEAUX/NAVY;BEIGE/BROWN;NAVY;BEIGE;GRAY/BLUE-BLACK;BROWN/NAVY;DARK GRAY;MELANGE GRAY;LIGHT GRAY;WHITE;RED;BLACK;GREEN;MELANGE BLUE</v>
      </c>
      <c r="W178" s="107" t="str" cm="1">
        <f t="array" ref="W178">_xlfn.TEXTJOIN(";", TRUE, _xlfn.UNIQUE(_xlfn._xlws.FILTER(F$3:F$10029, C$3:C$10029=C178)))</f>
        <v>85;90;95;100;105;110;115;120;125</v>
      </c>
      <c r="X178" s="101" t="str">
        <f>IF(E178&gt;0,+VLOOKUP($E178,'CODE GENERATOR'!$D:$AC,19,FALSE),0)</f>
        <v>2402_S01_32442</v>
      </c>
      <c r="Y178" s="101" t="str">
        <f>IF(E178&gt;0,+VLOOKUP($E178,'CODE GENERATOR'!$D:$AC,20,FALSE),0)</f>
        <v>2402_S01_32440</v>
      </c>
      <c r="Z178" s="101" t="str">
        <f>IF(E178&gt;0,+VLOOKUP($E178,'CODE GENERATOR'!$D:$AC,21,FALSE),0)</f>
        <v>2402_S01_32445</v>
      </c>
      <c r="AA178" s="101" t="str">
        <f>IF(E178&gt;0,+VLOOKUP($E178,'CODE GENERATOR'!$D:$AC,22,FALSE),0)</f>
        <v>2402_S01_33306</v>
      </c>
      <c r="AB178" s="101" t="str">
        <f>IF(E178&gt;0,+VLOOKUP($E178,'CODE GENERATOR'!$D:$AC,23,FALSE),0)</f>
        <v/>
      </c>
      <c r="AC178" s="101" t="str">
        <f>IF(E178&gt;0,+VLOOKUP($E178,'CODE GENERATOR'!$D:$AC,24,FALSE),0)</f>
        <v/>
      </c>
      <c r="AD178" s="101" t="str">
        <f>IF(E178&gt;0,+VLOOKUP($E178,'CODE GENERATOR'!$D:$AC,25,FALSE),0)</f>
        <v/>
      </c>
      <c r="AE178" s="101" t="str">
        <f>IF(E178&gt;0,+VLOOKUP($E178,'CODE GENERATOR'!$D:$AC,26,FALSE),0)</f>
        <v/>
      </c>
      <c r="AF178" s="149" t="str">
        <f>IF($C178&gt;0,$C178&amp;" "&amp;$P178&amp;" "&amp;+VLOOKUP($C178,'STYLE NAMES'!$B:$AC,10,FALSE),"""")</f>
        <v>SANTORINI NAVY BRAIDED BELT</v>
      </c>
      <c r="AG178" s="101" t="str">
        <f>"Enjoy our "&amp;(AF178)&amp;"; "&amp;IF(C178&gt;0,+VLOOKUP($C178,'STYLE NAMES'!$B:$AC,11,FALSE),"")</f>
        <v>Enjoy our SANTORINI NAVY BRAIDED BELT; Braided Riding Belts
Available in many colors and designs you can use these elegant belts for riding or even at your daily life</v>
      </c>
      <c r="AH178" s="101" t="str">
        <f>IF(C178&gt;0,+VLOOKUP($C178,'STYLE NAMES'!$B:$AC,12,FALSE),"")</f>
        <v>*Super elastic and comfortable riding belts
Composition:
100% Polyester</v>
      </c>
      <c r="AI178" s="101" t="str">
        <f>IF(C178&gt;0,+VLOOKUP($C178,'STYLE NAMES'!$B:$AC,13,FALSE),"")</f>
        <v>Do not wash in washing machine</v>
      </c>
      <c r="AJ178" s="149" t="str">
        <f>IF($C178&gt;0,$C178&amp;" "&amp;$P178&amp;" "&amp;+VLOOKUP($C178,'STYLE NAMES'!$B:$AC,14,FALSE),"""")</f>
        <v>SANTORINI NAVY ÖRGÜ KEMER</v>
      </c>
      <c r="AK178" s="149" t="str">
        <f>"Cavalier SanMarco tarafından tasarlanan "&amp;(AJ178)&amp;"; "&amp;IF(C178&gt;0,+VLOOKUP($C178,'STYLE NAMES'!$B:$AC,15,FALSE),"")</f>
        <v>Cavalier SanMarco tarafından tasarlanan SANTORINI NAVY ÖRGÜ KEMER; Örgü Binicilik Kemeri
Birçok renk ve desenleri ile bu şık kemerleri hem biniş kıyafetleriniz ile hem de günlük kıyafetlerinizle kullanabilirsiniz.</v>
      </c>
      <c r="AL178" s="149" t="str">
        <f>IF(C178&gt;0,+VLOOKUP($C178,'STYLE NAMES'!$B:$AC,16,FALSE),"")</f>
        <v>* Çok esnek ve rahat 
Kompozisyon:
100% Polyester</v>
      </c>
      <c r="AM178" s="149" t="str">
        <f>IF(C178&gt;0,+VLOOKUP($C178,'STYLE NAMES'!$B:$AC,17,FALSE),"")</f>
        <v>Ürünü makinada yıkamayınız</v>
      </c>
      <c r="AN178" s="149" t="str">
        <f>IF($C178&gt;0,$C178&amp;" "&amp;$P178&amp;" "&amp;+VLOOKUP($C178,'STYLE NAMES'!$B:$AC,18,FALSE),"""")</f>
        <v>SANTORINI NAVY CINTURA ELASTICA</v>
      </c>
      <c r="AO178" s="101" t="str">
        <f>"Disegnato da Cavalier SanMarco "&amp;(AN178)&amp;"; "&amp;IF(C178&gt;0,+VLOOKUP($C178,'STYLE NAMES'!$B:$AC,19,FALSE),"")</f>
        <v>Disegnato da Cavalier SanMarco SANTORINI NAVY CINTURA ELASTICA; Cintura intrecciata per equitazione Disponibile in molti colori e design, queste eleganti cinture possono essere utilizzate sia per l'equitazione che nella vita quotidiana.</v>
      </c>
      <c r="AP178" s="101" t="str">
        <f>IF(C178&gt;0,+VLOOKUP($C178,'STYLE NAMES'!$B:$AC,20,FALSE),"")</f>
        <v>Cinture elastiche e confortevoli per l'equitazione Composizione: 100% Poliestere</v>
      </c>
      <c r="AQ178" s="101" t="str">
        <f>IF(C178&gt;0,+VLOOKUP($C178,'STYLE NAMES'!$B:$AC,21,FALSE),"")</f>
        <v>Non lavare in lavatrice</v>
      </c>
      <c r="AR178" s="101">
        <f>IF(D178&gt;0,+VLOOKUP($C178,'STYLE NAMES'!$B:$AC,22,FALSE),"")</f>
        <v>0</v>
      </c>
      <c r="AS178" s="101">
        <f>IF(E178&gt;0,+VLOOKUP($C178,'STYLE NAMES'!$B:$AC,23,FALSE),"")</f>
        <v>0</v>
      </c>
      <c r="AT178" s="101">
        <f>IF(F178&gt;0,+VLOOKUP($C178,'STYLE NAMES'!$B:$AC,24,FALSE),"")</f>
        <v>0</v>
      </c>
      <c r="AU178" s="101">
        <f>IF(G178&gt;0,+VLOOKUP($C178,'STYLE NAMES'!$B:$AC,25,FALSE),"")</f>
        <v>0</v>
      </c>
      <c r="AV178" s="101">
        <f>+VLOOKUP($S178,'CODE GENERATOR'!$P:$AM,15,FALSE)</f>
        <v>0</v>
      </c>
      <c r="AW178" s="101">
        <f>+VLOOKUP($S178,'CODE GENERATOR'!$P:$AM,16,FALSE)</f>
        <v>0</v>
      </c>
      <c r="AX178" s="101">
        <f>+VLOOKUP($S178,'CODE GENERATOR'!$P:$AM,17,FALSE)</f>
        <v>0</v>
      </c>
      <c r="AY178" s="101">
        <f>+VLOOKUP($S178,'CODE GENERATOR'!$P:$AM,18,FALSE)</f>
        <v>0</v>
      </c>
      <c r="AZ178" s="101">
        <f>+VLOOKUP($S178,'CODE GENERATOR'!$P:$AM,19,FALSE)</f>
        <v>0</v>
      </c>
      <c r="BA178" s="101">
        <f>+VLOOKUP($S178,'CODE GENERATOR'!$P:$AM,20,FALSE)</f>
        <v>0</v>
      </c>
      <c r="BB178" s="101">
        <f>+VLOOKUP($S178,'CODE GENERATOR'!$P:$AM,21,FALSE)</f>
        <v>0</v>
      </c>
      <c r="BC178" s="101">
        <f>+VLOOKUP($S178,'CODE GENERATOR'!$P:$AM,22,FALSE)</f>
        <v>0</v>
      </c>
      <c r="BD178" s="101">
        <f>+VLOOKUP($S178,'CODE GENERATOR'!$P:$AM,23,FALSE)</f>
        <v>0</v>
      </c>
      <c r="BE178" s="101">
        <f>+VLOOKUP($S178,'CODE GENERATOR'!$P:$AM,24,FALSE)</f>
        <v>0</v>
      </c>
      <c r="BF178" s="101">
        <f>IF(C178&gt;0,+VLOOKUP(G178,'CATEGORY ID'!$A$1:$L$118,3,FALSE),"")</f>
        <v>17</v>
      </c>
      <c r="BG178" s="101">
        <f>IF(C178&gt;0,+VLOOKUP(H178,'CATEGORY ID'!$D$1:$L$118,3,FALSE),"")</f>
        <v>17</v>
      </c>
      <c r="BH178" s="101">
        <f>IF(C178&gt;0,+VLOOKUP((+H178&amp;I178),'CATEGORY ID'!$H$1:$I$121,2,FALSE),"")</f>
        <v>18</v>
      </c>
      <c r="BJ178" s="101">
        <f>IF(C178&gt;0,IF(COUNTIF('CATEGORY ID'!$K$1:$K$121,+H178&amp;K178) &gt; 0, +VLOOKUP(+H178&amp;K178,'CATEGORY ID'!$K$1:$L$121,2,FALSE),""),"")</f>
        <v>73</v>
      </c>
      <c r="BK178" s="101" t="str">
        <f>IF(C178&gt;0,IF(COUNTIF('CATEGORY ID'!$K$124:$K$165, +VLOOKUP(C178,'STYLE NAMES'!$B:$AE,30,FALSE)) &gt; 0, +VLOOKUP(VLOOKUP(C178,'STYLE NAMES'!$B:$AE,30,FALSE),'CATEGORY ID'!K:M,2,FALSE),""),"")</f>
        <v/>
      </c>
      <c r="BR178" s="101" t="str" cm="1">
        <f t="array" ref="BR178">IF(C178&gt;0,_xlfn.TEXTJOIN(";", TRUE,_xlfn.UNIQUE(_xlfn._xlws.FILTER(BF178:BQ178,(BF178:BQ178&gt;0)),TRUE,FALSE)),"")&amp;";"&amp;BS178</f>
        <v>17;18;73;</v>
      </c>
      <c r="BU178" s="106">
        <f>IF(C178&gt;0,+VLOOKUP($C178,'STYLE NAMES'!$B:$AC,26,FALSE),"")</f>
        <v>49.9</v>
      </c>
      <c r="BV178" s="106">
        <f>IF(C178&gt;0,+VLOOKUP($C178,'STYLE NAMES'!$B:$AC,27,FALSE),"")</f>
        <v>2740</v>
      </c>
      <c r="BW178" s="106">
        <f>IF(C178&gt;0,+VLOOKUP($C178,'STYLE NAMES'!$B:$AC,28,FALSE),"")</f>
        <v>57.384999999999991</v>
      </c>
      <c r="BY178"/>
      <c r="BZ178" s="101">
        <v>0</v>
      </c>
      <c r="CA178" s="137">
        <f t="shared" si="11"/>
        <v>1</v>
      </c>
      <c r="CB178" s="137">
        <f>+VLOOKUP(C178,'[2]STYLES &amp; MODELS MATRIX'!$A:$G,7,FALSE)</f>
        <v>0</v>
      </c>
      <c r="CC178" s="137">
        <f>+VLOOKUP(C178,'[1]STYLES &amp; SIZE CHARTS'!$A:$H,8,FALSE)</f>
        <v>0</v>
      </c>
      <c r="CD178" s="137"/>
      <c r="CE178" s="205"/>
      <c r="CF178" s="141"/>
    </row>
    <row r="179" spans="1:84" s="101" customFormat="1" ht="12" customHeight="1" x14ac:dyDescent="0.2">
      <c r="A179" s="102">
        <f t="shared" si="9"/>
        <v>8683711002369</v>
      </c>
      <c r="B179" s="101" t="s">
        <v>816</v>
      </c>
      <c r="C179" s="101" t="s">
        <v>629</v>
      </c>
      <c r="D179" s="101" t="s">
        <v>630</v>
      </c>
      <c r="E179" s="203" t="s">
        <v>2315</v>
      </c>
      <c r="F179" s="101">
        <v>100</v>
      </c>
      <c r="G179" s="101" t="str">
        <f>IF(C179&gt;0,+VLOOKUP($C179,'STYLE NAMES'!$B:$AC,4,FALSE),"")</f>
        <v>ACCESSORIES</v>
      </c>
      <c r="H179" s="101" t="str">
        <f>IF(C179&gt;0,+VLOOKUP($C179,'STYLE NAMES'!$B:$AC,5,FALSE),"")</f>
        <v>ACCESSORIES</v>
      </c>
      <c r="I179" s="101" t="str">
        <f>IF(C179&gt;0,+VLOOKUP($C179,'STYLE NAMES'!$B:$AC,6,FALSE),"")</f>
        <v>RIDER ACCESSORIES</v>
      </c>
      <c r="J179" s="101" t="str">
        <f>IF(C179&gt;0,+VLOOKUP($C179,'STYLE NAMES'!$B:$AC,7,FALSE),"")</f>
        <v>UNISEX</v>
      </c>
      <c r="K179" s="101" t="str">
        <f>IF(C179&gt;0,+VLOOKUP($C179,'STYLE NAMES'!$B:$AC,8,FALSE),"")</f>
        <v>BELTS</v>
      </c>
      <c r="L179" s="101" t="str">
        <f>IF(E179&gt;0,+VLOOKUP($E179,'CODE GENERATOR'!$D:$T,3,FALSE),"")</f>
        <v>A</v>
      </c>
      <c r="M179" s="101" t="str">
        <f>IF(E179&gt;0,+VLOOKUP($E179,'CODE GENERATOR'!$D:$T,4,FALSE),"")</f>
        <v>BRAIDED</v>
      </c>
      <c r="N179" s="101" t="str">
        <f>IF(E179&gt;0,+VLOOKUP($E179,'CODE GENERATOR'!$D:$T,6,FALSE),"")</f>
        <v>NAVY</v>
      </c>
      <c r="O179" s="101" t="str">
        <f>IF(E179&gt;0,+VLOOKUP($E179,'CODE GENERATOR'!$D:$T,7,FALSE),"")</f>
        <v>NAVY</v>
      </c>
      <c r="P179" s="101" t="str">
        <f t="shared" si="10"/>
        <v>NAVY</v>
      </c>
      <c r="Q179" s="104" t="str">
        <f>IF(E179&gt;0,+VLOOKUP($E179,'CODE GENERATOR'!$D:$T,11,FALSE),"")</f>
        <v>A.RACUX_BLT0015</v>
      </c>
      <c r="R179" s="104" t="str">
        <f>IF(E179&gt;0,+VLOOKUP($E179,'CODE GENERATOR'!$D:$T,12,FALSE),"")</f>
        <v>BRD0012NAVNAV</v>
      </c>
      <c r="S179" s="104" t="str">
        <f>IF(E179&gt;0,+VLOOKUP($E179,'CODE GENERATOR'!$D:$T,13,FALSE),"")</f>
        <v>A.RACUX_BLT0015_BRD0012NAVNAV</v>
      </c>
      <c r="T179" s="104" t="str">
        <f t="shared" si="8"/>
        <v>A.RACUX_BLT0015_BRD0012NAVNAV_100</v>
      </c>
      <c r="U179" s="105">
        <v>8683711002369</v>
      </c>
      <c r="V179" s="107" t="str" cm="1">
        <f t="array" ref="V179">_xlfn.TEXTJOIN(";", TRUE, _xlfn.UNIQUE(_xlfn._xlws.FILTER(P$3:P$10029, C$3:C$10029=C179)))</f>
        <v>BORDEAUX;BORDEAUX/NAVY;BEIGE/BROWN;NAVY;BEIGE;GRAY/BLUE-BLACK;BROWN/NAVY;DARK GRAY;MELANGE GRAY;LIGHT GRAY;WHITE;RED;BLACK;GREEN;MELANGE BLUE</v>
      </c>
      <c r="W179" s="107" t="str" cm="1">
        <f t="array" ref="W179">_xlfn.TEXTJOIN(";", TRUE, _xlfn.UNIQUE(_xlfn._xlws.FILTER(F$3:F$10029, C$3:C$10029=C179)))</f>
        <v>85;90;95;100;105;110;115;120;125</v>
      </c>
      <c r="X179" s="101" t="str">
        <f>IF(E179&gt;0,+VLOOKUP($E179,'CODE GENERATOR'!$D:$AC,19,FALSE),0)</f>
        <v>2402_S01_32442</v>
      </c>
      <c r="Y179" s="101" t="str">
        <f>IF(E179&gt;0,+VLOOKUP($E179,'CODE GENERATOR'!$D:$AC,20,FALSE),0)</f>
        <v>2402_S01_32440</v>
      </c>
      <c r="Z179" s="101" t="str">
        <f>IF(E179&gt;0,+VLOOKUP($E179,'CODE GENERATOR'!$D:$AC,21,FALSE),0)</f>
        <v>2402_S01_32445</v>
      </c>
      <c r="AA179" s="101" t="str">
        <f>IF(E179&gt;0,+VLOOKUP($E179,'CODE GENERATOR'!$D:$AC,22,FALSE),0)</f>
        <v>2402_S01_33306</v>
      </c>
      <c r="AB179" s="101" t="str">
        <f>IF(E179&gt;0,+VLOOKUP($E179,'CODE GENERATOR'!$D:$AC,23,FALSE),0)</f>
        <v/>
      </c>
      <c r="AC179" s="101" t="str">
        <f>IF(E179&gt;0,+VLOOKUP($E179,'CODE GENERATOR'!$D:$AC,24,FALSE),0)</f>
        <v/>
      </c>
      <c r="AD179" s="101" t="str">
        <f>IF(E179&gt;0,+VLOOKUP($E179,'CODE GENERATOR'!$D:$AC,25,FALSE),0)</f>
        <v/>
      </c>
      <c r="AE179" s="101" t="str">
        <f>IF(E179&gt;0,+VLOOKUP($E179,'CODE GENERATOR'!$D:$AC,26,FALSE),0)</f>
        <v/>
      </c>
      <c r="AF179" s="149" t="str">
        <f>IF($C179&gt;0,$C179&amp;" "&amp;$P179&amp;" "&amp;+VLOOKUP($C179,'STYLE NAMES'!$B:$AC,10,FALSE),"""")</f>
        <v>SANTORINI NAVY BRAIDED BELT</v>
      </c>
      <c r="AG179" s="101" t="str">
        <f>"Enjoy our "&amp;(AF179)&amp;"; "&amp;IF(C179&gt;0,+VLOOKUP($C179,'STYLE NAMES'!$B:$AC,11,FALSE),"")</f>
        <v>Enjoy our SANTORINI NAVY BRAIDED BELT; Braided Riding Belts
Available in many colors and designs you can use these elegant belts for riding or even at your daily life</v>
      </c>
      <c r="AH179" s="101" t="str">
        <f>IF(C179&gt;0,+VLOOKUP($C179,'STYLE NAMES'!$B:$AC,12,FALSE),"")</f>
        <v>*Super elastic and comfortable riding belts
Composition:
100% Polyester</v>
      </c>
      <c r="AI179" s="101" t="str">
        <f>IF(C179&gt;0,+VLOOKUP($C179,'STYLE NAMES'!$B:$AC,13,FALSE),"")</f>
        <v>Do not wash in washing machine</v>
      </c>
      <c r="AJ179" s="149" t="str">
        <f>IF($C179&gt;0,$C179&amp;" "&amp;$P179&amp;" "&amp;+VLOOKUP($C179,'STYLE NAMES'!$B:$AC,14,FALSE),"""")</f>
        <v>SANTORINI NAVY ÖRGÜ KEMER</v>
      </c>
      <c r="AK179" s="149" t="str">
        <f>"Cavalier SanMarco tarafından tasarlanan "&amp;(AJ179)&amp;"; "&amp;IF(C179&gt;0,+VLOOKUP($C179,'STYLE NAMES'!$B:$AC,15,FALSE),"")</f>
        <v>Cavalier SanMarco tarafından tasarlanan SANTORINI NAVY ÖRGÜ KEMER; Örgü Binicilik Kemeri
Birçok renk ve desenleri ile bu şık kemerleri hem biniş kıyafetleriniz ile hem de günlük kıyafetlerinizle kullanabilirsiniz.</v>
      </c>
      <c r="AL179" s="149" t="str">
        <f>IF(C179&gt;0,+VLOOKUP($C179,'STYLE NAMES'!$B:$AC,16,FALSE),"")</f>
        <v>* Çok esnek ve rahat 
Kompozisyon:
100% Polyester</v>
      </c>
      <c r="AM179" s="149" t="str">
        <f>IF(C179&gt;0,+VLOOKUP($C179,'STYLE NAMES'!$B:$AC,17,FALSE),"")</f>
        <v>Ürünü makinada yıkamayınız</v>
      </c>
      <c r="AN179" s="149" t="str">
        <f>IF($C179&gt;0,$C179&amp;" "&amp;$P179&amp;" "&amp;+VLOOKUP($C179,'STYLE NAMES'!$B:$AC,18,FALSE),"""")</f>
        <v>SANTORINI NAVY CINTURA ELASTICA</v>
      </c>
      <c r="AO179" s="101" t="str">
        <f>"Disegnato da Cavalier SanMarco "&amp;(AN179)&amp;"; "&amp;IF(C179&gt;0,+VLOOKUP($C179,'STYLE NAMES'!$B:$AC,19,FALSE),"")</f>
        <v>Disegnato da Cavalier SanMarco SANTORINI NAVY CINTURA ELASTICA; Cintura intrecciata per equitazione Disponibile in molti colori e design, queste eleganti cinture possono essere utilizzate sia per l'equitazione che nella vita quotidiana.</v>
      </c>
      <c r="AP179" s="101" t="str">
        <f>IF(C179&gt;0,+VLOOKUP($C179,'STYLE NAMES'!$B:$AC,20,FALSE),"")</f>
        <v>Cinture elastiche e confortevoli per l'equitazione Composizione: 100% Poliestere</v>
      </c>
      <c r="AQ179" s="101" t="str">
        <f>IF(C179&gt;0,+VLOOKUP($C179,'STYLE NAMES'!$B:$AC,21,FALSE),"")</f>
        <v>Non lavare in lavatrice</v>
      </c>
      <c r="AR179" s="101">
        <f>IF(D179&gt;0,+VLOOKUP($C179,'STYLE NAMES'!$B:$AC,22,FALSE),"")</f>
        <v>0</v>
      </c>
      <c r="AS179" s="101">
        <f>IF(E179&gt;0,+VLOOKUP($C179,'STYLE NAMES'!$B:$AC,23,FALSE),"")</f>
        <v>0</v>
      </c>
      <c r="AT179" s="101">
        <f>IF(F179&gt;0,+VLOOKUP($C179,'STYLE NAMES'!$B:$AC,24,FALSE),"")</f>
        <v>0</v>
      </c>
      <c r="AU179" s="101">
        <f>IF(G179&gt;0,+VLOOKUP($C179,'STYLE NAMES'!$B:$AC,25,FALSE),"")</f>
        <v>0</v>
      </c>
      <c r="AV179" s="101">
        <f>+VLOOKUP($S179,'CODE GENERATOR'!$P:$AM,15,FALSE)</f>
        <v>0</v>
      </c>
      <c r="AW179" s="101">
        <f>+VLOOKUP($S179,'CODE GENERATOR'!$P:$AM,16,FALSE)</f>
        <v>0</v>
      </c>
      <c r="AX179" s="101">
        <f>+VLOOKUP($S179,'CODE GENERATOR'!$P:$AM,17,FALSE)</f>
        <v>0</v>
      </c>
      <c r="AY179" s="101">
        <f>+VLOOKUP($S179,'CODE GENERATOR'!$P:$AM,18,FALSE)</f>
        <v>0</v>
      </c>
      <c r="AZ179" s="101">
        <f>+VLOOKUP($S179,'CODE GENERATOR'!$P:$AM,19,FALSE)</f>
        <v>0</v>
      </c>
      <c r="BA179" s="101">
        <f>+VLOOKUP($S179,'CODE GENERATOR'!$P:$AM,20,FALSE)</f>
        <v>0</v>
      </c>
      <c r="BB179" s="101">
        <f>+VLOOKUP($S179,'CODE GENERATOR'!$P:$AM,21,FALSE)</f>
        <v>0</v>
      </c>
      <c r="BC179" s="101">
        <f>+VLOOKUP($S179,'CODE GENERATOR'!$P:$AM,22,FALSE)</f>
        <v>0</v>
      </c>
      <c r="BD179" s="101">
        <f>+VLOOKUP($S179,'CODE GENERATOR'!$P:$AM,23,FALSE)</f>
        <v>0</v>
      </c>
      <c r="BE179" s="101">
        <f>+VLOOKUP($S179,'CODE GENERATOR'!$P:$AM,24,FALSE)</f>
        <v>0</v>
      </c>
      <c r="BF179" s="101">
        <f>IF(C179&gt;0,+VLOOKUP(G179,'CATEGORY ID'!$A$1:$L$118,3,FALSE),"")</f>
        <v>17</v>
      </c>
      <c r="BG179" s="101">
        <f>IF(C179&gt;0,+VLOOKUP(H179,'CATEGORY ID'!$D$1:$L$118,3,FALSE),"")</f>
        <v>17</v>
      </c>
      <c r="BH179" s="101">
        <f>IF(C179&gt;0,+VLOOKUP((+H179&amp;I179),'CATEGORY ID'!$H$1:$I$121,2,FALSE),"")</f>
        <v>18</v>
      </c>
      <c r="BJ179" s="101">
        <f>IF(C179&gt;0,IF(COUNTIF('CATEGORY ID'!$K$1:$K$121,+H179&amp;K179) &gt; 0, +VLOOKUP(+H179&amp;K179,'CATEGORY ID'!$K$1:$L$121,2,FALSE),""),"")</f>
        <v>73</v>
      </c>
      <c r="BK179" s="101" t="str">
        <f>IF(C179&gt;0,IF(COUNTIF('CATEGORY ID'!$K$124:$K$165, +VLOOKUP(C179,'STYLE NAMES'!$B:$AE,30,FALSE)) &gt; 0, +VLOOKUP(VLOOKUP(C179,'STYLE NAMES'!$B:$AE,30,FALSE),'CATEGORY ID'!K:M,2,FALSE),""),"")</f>
        <v/>
      </c>
      <c r="BR179" s="101" t="str" cm="1">
        <f t="array" ref="BR179">IF(C179&gt;0,_xlfn.TEXTJOIN(";", TRUE,_xlfn.UNIQUE(_xlfn._xlws.FILTER(BF179:BQ179,(BF179:BQ179&gt;0)),TRUE,FALSE)),"")&amp;";"&amp;BS179</f>
        <v>17;18;73;</v>
      </c>
      <c r="BU179" s="106">
        <f>IF(C179&gt;0,+VLOOKUP($C179,'STYLE NAMES'!$B:$AC,26,FALSE),"")</f>
        <v>49.9</v>
      </c>
      <c r="BV179" s="106">
        <f>IF(C179&gt;0,+VLOOKUP($C179,'STYLE NAMES'!$B:$AC,27,FALSE),"")</f>
        <v>2740</v>
      </c>
      <c r="BW179" s="106">
        <f>IF(C179&gt;0,+VLOOKUP($C179,'STYLE NAMES'!$B:$AC,28,FALSE),"")</f>
        <v>57.384999999999991</v>
      </c>
      <c r="BY179"/>
      <c r="BZ179" s="101">
        <v>0</v>
      </c>
      <c r="CA179" s="137">
        <f t="shared" si="11"/>
        <v>1</v>
      </c>
      <c r="CB179" s="137">
        <f>+VLOOKUP(C179,'[2]STYLES &amp; MODELS MATRIX'!$A:$G,7,FALSE)</f>
        <v>0</v>
      </c>
      <c r="CC179" s="137">
        <f>+VLOOKUP(C179,'[1]STYLES &amp; SIZE CHARTS'!$A:$H,8,FALSE)</f>
        <v>0</v>
      </c>
      <c r="CD179" s="137"/>
      <c r="CE179" s="205"/>
      <c r="CF179" s="141"/>
    </row>
    <row r="180" spans="1:84" s="101" customFormat="1" ht="12" customHeight="1" x14ac:dyDescent="0.2">
      <c r="A180" s="102">
        <f t="shared" si="9"/>
        <v>8683711002376</v>
      </c>
      <c r="B180" s="101" t="s">
        <v>816</v>
      </c>
      <c r="C180" s="101" t="s">
        <v>629</v>
      </c>
      <c r="D180" s="101" t="s">
        <v>630</v>
      </c>
      <c r="E180" s="203" t="s">
        <v>2315</v>
      </c>
      <c r="F180" s="101">
        <v>105</v>
      </c>
      <c r="G180" s="101" t="str">
        <f>IF(C180&gt;0,+VLOOKUP($C180,'STYLE NAMES'!$B:$AC,4,FALSE),"")</f>
        <v>ACCESSORIES</v>
      </c>
      <c r="H180" s="101" t="str">
        <f>IF(C180&gt;0,+VLOOKUP($C180,'STYLE NAMES'!$B:$AC,5,FALSE),"")</f>
        <v>ACCESSORIES</v>
      </c>
      <c r="I180" s="101" t="str">
        <f>IF(C180&gt;0,+VLOOKUP($C180,'STYLE NAMES'!$B:$AC,6,FALSE),"")</f>
        <v>RIDER ACCESSORIES</v>
      </c>
      <c r="J180" s="101" t="str">
        <f>IF(C180&gt;0,+VLOOKUP($C180,'STYLE NAMES'!$B:$AC,7,FALSE),"")</f>
        <v>UNISEX</v>
      </c>
      <c r="K180" s="101" t="str">
        <f>IF(C180&gt;0,+VLOOKUP($C180,'STYLE NAMES'!$B:$AC,8,FALSE),"")</f>
        <v>BELTS</v>
      </c>
      <c r="L180" s="101" t="str">
        <f>IF(E180&gt;0,+VLOOKUP($E180,'CODE GENERATOR'!$D:$T,3,FALSE),"")</f>
        <v>A</v>
      </c>
      <c r="M180" s="101" t="str">
        <f>IF(E180&gt;0,+VLOOKUP($E180,'CODE GENERATOR'!$D:$T,4,FALSE),"")</f>
        <v>BRAIDED</v>
      </c>
      <c r="N180" s="101" t="str">
        <f>IF(E180&gt;0,+VLOOKUP($E180,'CODE GENERATOR'!$D:$T,6,FALSE),"")</f>
        <v>NAVY</v>
      </c>
      <c r="O180" s="101" t="str">
        <f>IF(E180&gt;0,+VLOOKUP($E180,'CODE GENERATOR'!$D:$T,7,FALSE),"")</f>
        <v>NAVY</v>
      </c>
      <c r="P180" s="101" t="str">
        <f t="shared" si="10"/>
        <v>NAVY</v>
      </c>
      <c r="Q180" s="104" t="str">
        <f>IF(E180&gt;0,+VLOOKUP($E180,'CODE GENERATOR'!$D:$T,11,FALSE),"")</f>
        <v>A.RACUX_BLT0015</v>
      </c>
      <c r="R180" s="104" t="str">
        <f>IF(E180&gt;0,+VLOOKUP($E180,'CODE GENERATOR'!$D:$T,12,FALSE),"")</f>
        <v>BRD0012NAVNAV</v>
      </c>
      <c r="S180" s="104" t="str">
        <f>IF(E180&gt;0,+VLOOKUP($E180,'CODE GENERATOR'!$D:$T,13,FALSE),"")</f>
        <v>A.RACUX_BLT0015_BRD0012NAVNAV</v>
      </c>
      <c r="T180" s="104" t="str">
        <f t="shared" si="8"/>
        <v>A.RACUX_BLT0015_BRD0012NAVNAV_105</v>
      </c>
      <c r="U180" s="105">
        <v>8683711002376</v>
      </c>
      <c r="V180" s="107" t="str" cm="1">
        <f t="array" ref="V180">_xlfn.TEXTJOIN(";", TRUE, _xlfn.UNIQUE(_xlfn._xlws.FILTER(P$3:P$10029, C$3:C$10029=C180)))</f>
        <v>BORDEAUX;BORDEAUX/NAVY;BEIGE/BROWN;NAVY;BEIGE;GRAY/BLUE-BLACK;BROWN/NAVY;DARK GRAY;MELANGE GRAY;LIGHT GRAY;WHITE;RED;BLACK;GREEN;MELANGE BLUE</v>
      </c>
      <c r="W180" s="107" t="str" cm="1">
        <f t="array" ref="W180">_xlfn.TEXTJOIN(";", TRUE, _xlfn.UNIQUE(_xlfn._xlws.FILTER(F$3:F$10029, C$3:C$10029=C180)))</f>
        <v>85;90;95;100;105;110;115;120;125</v>
      </c>
      <c r="X180" s="101" t="str">
        <f>IF(E180&gt;0,+VLOOKUP($E180,'CODE GENERATOR'!$D:$AC,19,FALSE),0)</f>
        <v>2402_S01_32442</v>
      </c>
      <c r="Y180" s="101" t="str">
        <f>IF(E180&gt;0,+VLOOKUP($E180,'CODE GENERATOR'!$D:$AC,20,FALSE),0)</f>
        <v>2402_S01_32440</v>
      </c>
      <c r="Z180" s="101" t="str">
        <f>IF(E180&gt;0,+VLOOKUP($E180,'CODE GENERATOR'!$D:$AC,21,FALSE),0)</f>
        <v>2402_S01_32445</v>
      </c>
      <c r="AA180" s="101" t="str">
        <f>IF(E180&gt;0,+VLOOKUP($E180,'CODE GENERATOR'!$D:$AC,22,FALSE),0)</f>
        <v>2402_S01_33306</v>
      </c>
      <c r="AB180" s="101" t="str">
        <f>IF(E180&gt;0,+VLOOKUP($E180,'CODE GENERATOR'!$D:$AC,23,FALSE),0)</f>
        <v/>
      </c>
      <c r="AC180" s="101" t="str">
        <f>IF(E180&gt;0,+VLOOKUP($E180,'CODE GENERATOR'!$D:$AC,24,FALSE),0)</f>
        <v/>
      </c>
      <c r="AD180" s="101" t="str">
        <f>IF(E180&gt;0,+VLOOKUP($E180,'CODE GENERATOR'!$D:$AC,25,FALSE),0)</f>
        <v/>
      </c>
      <c r="AE180" s="101" t="str">
        <f>IF(E180&gt;0,+VLOOKUP($E180,'CODE GENERATOR'!$D:$AC,26,FALSE),0)</f>
        <v/>
      </c>
      <c r="AF180" s="149" t="str">
        <f>IF($C180&gt;0,$C180&amp;" "&amp;$P180&amp;" "&amp;+VLOOKUP($C180,'STYLE NAMES'!$B:$AC,10,FALSE),"""")</f>
        <v>SANTORINI NAVY BRAIDED BELT</v>
      </c>
      <c r="AG180" s="101" t="str">
        <f>"Enjoy our "&amp;(AF180)&amp;"; "&amp;IF(C180&gt;0,+VLOOKUP($C180,'STYLE NAMES'!$B:$AC,11,FALSE),"")</f>
        <v>Enjoy our SANTORINI NAVY BRAIDED BELT; Braided Riding Belts
Available in many colors and designs you can use these elegant belts for riding or even at your daily life</v>
      </c>
      <c r="AH180" s="101" t="str">
        <f>IF(C180&gt;0,+VLOOKUP($C180,'STYLE NAMES'!$B:$AC,12,FALSE),"")</f>
        <v>*Super elastic and comfortable riding belts
Composition:
100% Polyester</v>
      </c>
      <c r="AI180" s="101" t="str">
        <f>IF(C180&gt;0,+VLOOKUP($C180,'STYLE NAMES'!$B:$AC,13,FALSE),"")</f>
        <v>Do not wash in washing machine</v>
      </c>
      <c r="AJ180" s="149" t="str">
        <f>IF($C180&gt;0,$C180&amp;" "&amp;$P180&amp;" "&amp;+VLOOKUP($C180,'STYLE NAMES'!$B:$AC,14,FALSE),"""")</f>
        <v>SANTORINI NAVY ÖRGÜ KEMER</v>
      </c>
      <c r="AK180" s="149" t="str">
        <f>"Cavalier SanMarco tarafından tasarlanan "&amp;(AJ180)&amp;"; "&amp;IF(C180&gt;0,+VLOOKUP($C180,'STYLE NAMES'!$B:$AC,15,FALSE),"")</f>
        <v>Cavalier SanMarco tarafından tasarlanan SANTORINI NAVY ÖRGÜ KEMER; Örgü Binicilik Kemeri
Birçok renk ve desenleri ile bu şık kemerleri hem biniş kıyafetleriniz ile hem de günlük kıyafetlerinizle kullanabilirsiniz.</v>
      </c>
      <c r="AL180" s="149" t="str">
        <f>IF(C180&gt;0,+VLOOKUP($C180,'STYLE NAMES'!$B:$AC,16,FALSE),"")</f>
        <v>* Çok esnek ve rahat 
Kompozisyon:
100% Polyester</v>
      </c>
      <c r="AM180" s="149" t="str">
        <f>IF(C180&gt;0,+VLOOKUP($C180,'STYLE NAMES'!$B:$AC,17,FALSE),"")</f>
        <v>Ürünü makinada yıkamayınız</v>
      </c>
      <c r="AN180" s="149" t="str">
        <f>IF($C180&gt;0,$C180&amp;" "&amp;$P180&amp;" "&amp;+VLOOKUP($C180,'STYLE NAMES'!$B:$AC,18,FALSE),"""")</f>
        <v>SANTORINI NAVY CINTURA ELASTICA</v>
      </c>
      <c r="AO180" s="101" t="str">
        <f>"Disegnato da Cavalier SanMarco "&amp;(AN180)&amp;"; "&amp;IF(C180&gt;0,+VLOOKUP($C180,'STYLE NAMES'!$B:$AC,19,FALSE),"")</f>
        <v>Disegnato da Cavalier SanMarco SANTORINI NAVY CINTURA ELASTICA; Cintura intrecciata per equitazione Disponibile in molti colori e design, queste eleganti cinture possono essere utilizzate sia per l'equitazione che nella vita quotidiana.</v>
      </c>
      <c r="AP180" s="101" t="str">
        <f>IF(C180&gt;0,+VLOOKUP($C180,'STYLE NAMES'!$B:$AC,20,FALSE),"")</f>
        <v>Cinture elastiche e confortevoli per l'equitazione Composizione: 100% Poliestere</v>
      </c>
      <c r="AQ180" s="101" t="str">
        <f>IF(C180&gt;0,+VLOOKUP($C180,'STYLE NAMES'!$B:$AC,21,FALSE),"")</f>
        <v>Non lavare in lavatrice</v>
      </c>
      <c r="AR180" s="101">
        <f>IF(D180&gt;0,+VLOOKUP($C180,'STYLE NAMES'!$B:$AC,22,FALSE),"")</f>
        <v>0</v>
      </c>
      <c r="AS180" s="101">
        <f>IF(E180&gt;0,+VLOOKUP($C180,'STYLE NAMES'!$B:$AC,23,FALSE),"")</f>
        <v>0</v>
      </c>
      <c r="AT180" s="101">
        <f>IF(F180&gt;0,+VLOOKUP($C180,'STYLE NAMES'!$B:$AC,24,FALSE),"")</f>
        <v>0</v>
      </c>
      <c r="AU180" s="101">
        <f>IF(G180&gt;0,+VLOOKUP($C180,'STYLE NAMES'!$B:$AC,25,FALSE),"")</f>
        <v>0</v>
      </c>
      <c r="AV180" s="101">
        <f>+VLOOKUP($S180,'CODE GENERATOR'!$P:$AM,15,FALSE)</f>
        <v>0</v>
      </c>
      <c r="AW180" s="101">
        <f>+VLOOKUP($S180,'CODE GENERATOR'!$P:$AM,16,FALSE)</f>
        <v>0</v>
      </c>
      <c r="AX180" s="101">
        <f>+VLOOKUP($S180,'CODE GENERATOR'!$P:$AM,17,FALSE)</f>
        <v>0</v>
      </c>
      <c r="AY180" s="101">
        <f>+VLOOKUP($S180,'CODE GENERATOR'!$P:$AM,18,FALSE)</f>
        <v>0</v>
      </c>
      <c r="AZ180" s="101">
        <f>+VLOOKUP($S180,'CODE GENERATOR'!$P:$AM,19,FALSE)</f>
        <v>0</v>
      </c>
      <c r="BA180" s="101">
        <f>+VLOOKUP($S180,'CODE GENERATOR'!$P:$AM,20,FALSE)</f>
        <v>0</v>
      </c>
      <c r="BB180" s="101">
        <f>+VLOOKUP($S180,'CODE GENERATOR'!$P:$AM,21,FALSE)</f>
        <v>0</v>
      </c>
      <c r="BC180" s="101">
        <f>+VLOOKUP($S180,'CODE GENERATOR'!$P:$AM,22,FALSE)</f>
        <v>0</v>
      </c>
      <c r="BD180" s="101">
        <f>+VLOOKUP($S180,'CODE GENERATOR'!$P:$AM,23,FALSE)</f>
        <v>0</v>
      </c>
      <c r="BE180" s="101">
        <f>+VLOOKUP($S180,'CODE GENERATOR'!$P:$AM,24,FALSE)</f>
        <v>0</v>
      </c>
      <c r="BF180" s="101">
        <f>IF(C180&gt;0,+VLOOKUP(G180,'CATEGORY ID'!$A$1:$L$118,3,FALSE),"")</f>
        <v>17</v>
      </c>
      <c r="BG180" s="101">
        <f>IF(C180&gt;0,+VLOOKUP(H180,'CATEGORY ID'!$D$1:$L$118,3,FALSE),"")</f>
        <v>17</v>
      </c>
      <c r="BH180" s="101">
        <f>IF(C180&gt;0,+VLOOKUP((+H180&amp;I180),'CATEGORY ID'!$H$1:$I$121,2,FALSE),"")</f>
        <v>18</v>
      </c>
      <c r="BJ180" s="101">
        <f>IF(C180&gt;0,IF(COUNTIF('CATEGORY ID'!$K$1:$K$121,+H180&amp;K180) &gt; 0, +VLOOKUP(+H180&amp;K180,'CATEGORY ID'!$K$1:$L$121,2,FALSE),""),"")</f>
        <v>73</v>
      </c>
      <c r="BK180" s="101" t="str">
        <f>IF(C180&gt;0,IF(COUNTIF('CATEGORY ID'!$K$124:$K$165, +VLOOKUP(C180,'STYLE NAMES'!$B:$AE,30,FALSE)) &gt; 0, +VLOOKUP(VLOOKUP(C180,'STYLE NAMES'!$B:$AE,30,FALSE),'CATEGORY ID'!K:M,2,FALSE),""),"")</f>
        <v/>
      </c>
      <c r="BR180" s="101" t="str" cm="1">
        <f t="array" ref="BR180">IF(C180&gt;0,_xlfn.TEXTJOIN(";", TRUE,_xlfn.UNIQUE(_xlfn._xlws.FILTER(BF180:BQ180,(BF180:BQ180&gt;0)),TRUE,FALSE)),"")&amp;";"&amp;BS180</f>
        <v>17;18;73;</v>
      </c>
      <c r="BU180" s="106">
        <f>IF(C180&gt;0,+VLOOKUP($C180,'STYLE NAMES'!$B:$AC,26,FALSE),"")</f>
        <v>49.9</v>
      </c>
      <c r="BV180" s="106">
        <f>IF(C180&gt;0,+VLOOKUP($C180,'STYLE NAMES'!$B:$AC,27,FALSE),"")</f>
        <v>2740</v>
      </c>
      <c r="BW180" s="106">
        <f>IF(C180&gt;0,+VLOOKUP($C180,'STYLE NAMES'!$B:$AC,28,FALSE),"")</f>
        <v>57.384999999999991</v>
      </c>
      <c r="BY180"/>
      <c r="BZ180" s="101">
        <v>0</v>
      </c>
      <c r="CA180" s="137">
        <f t="shared" si="11"/>
        <v>1</v>
      </c>
      <c r="CB180" s="137">
        <f>+VLOOKUP(C180,'[2]STYLES &amp; MODELS MATRIX'!$A:$G,7,FALSE)</f>
        <v>0</v>
      </c>
      <c r="CC180" s="137">
        <f>+VLOOKUP(C180,'[1]STYLES &amp; SIZE CHARTS'!$A:$H,8,FALSE)</f>
        <v>0</v>
      </c>
      <c r="CD180" s="137"/>
      <c r="CE180" s="205"/>
      <c r="CF180" s="141"/>
    </row>
    <row r="181" spans="1:84" s="101" customFormat="1" ht="12" customHeight="1" x14ac:dyDescent="0.2">
      <c r="A181" s="102">
        <f t="shared" si="9"/>
        <v>8683711002383</v>
      </c>
      <c r="B181" s="101" t="s">
        <v>816</v>
      </c>
      <c r="C181" s="101" t="s">
        <v>629</v>
      </c>
      <c r="D181" s="101" t="s">
        <v>630</v>
      </c>
      <c r="E181" s="203" t="s">
        <v>2315</v>
      </c>
      <c r="F181" s="101">
        <v>110</v>
      </c>
      <c r="G181" s="101" t="str">
        <f>IF(C181&gt;0,+VLOOKUP($C181,'STYLE NAMES'!$B:$AC,4,FALSE),"")</f>
        <v>ACCESSORIES</v>
      </c>
      <c r="H181" s="101" t="str">
        <f>IF(C181&gt;0,+VLOOKUP($C181,'STYLE NAMES'!$B:$AC,5,FALSE),"")</f>
        <v>ACCESSORIES</v>
      </c>
      <c r="I181" s="101" t="str">
        <f>IF(C181&gt;0,+VLOOKUP($C181,'STYLE NAMES'!$B:$AC,6,FALSE),"")</f>
        <v>RIDER ACCESSORIES</v>
      </c>
      <c r="J181" s="101" t="str">
        <f>IF(C181&gt;0,+VLOOKUP($C181,'STYLE NAMES'!$B:$AC,7,FALSE),"")</f>
        <v>UNISEX</v>
      </c>
      <c r="K181" s="101" t="str">
        <f>IF(C181&gt;0,+VLOOKUP($C181,'STYLE NAMES'!$B:$AC,8,FALSE),"")</f>
        <v>BELTS</v>
      </c>
      <c r="L181" s="101" t="str">
        <f>IF(E181&gt;0,+VLOOKUP($E181,'CODE GENERATOR'!$D:$T,3,FALSE),"")</f>
        <v>A</v>
      </c>
      <c r="M181" s="101" t="str">
        <f>IF(E181&gt;0,+VLOOKUP($E181,'CODE GENERATOR'!$D:$T,4,FALSE),"")</f>
        <v>BRAIDED</v>
      </c>
      <c r="N181" s="101" t="str">
        <f>IF(E181&gt;0,+VLOOKUP($E181,'CODE GENERATOR'!$D:$T,6,FALSE),"")</f>
        <v>NAVY</v>
      </c>
      <c r="O181" s="101" t="str">
        <f>IF(E181&gt;0,+VLOOKUP($E181,'CODE GENERATOR'!$D:$T,7,FALSE),"")</f>
        <v>NAVY</v>
      </c>
      <c r="P181" s="101" t="str">
        <f t="shared" si="10"/>
        <v>NAVY</v>
      </c>
      <c r="Q181" s="104" t="str">
        <f>IF(E181&gt;0,+VLOOKUP($E181,'CODE GENERATOR'!$D:$T,11,FALSE),"")</f>
        <v>A.RACUX_BLT0015</v>
      </c>
      <c r="R181" s="104" t="str">
        <f>IF(E181&gt;0,+VLOOKUP($E181,'CODE GENERATOR'!$D:$T,12,FALSE),"")</f>
        <v>BRD0012NAVNAV</v>
      </c>
      <c r="S181" s="104" t="str">
        <f>IF(E181&gt;0,+VLOOKUP($E181,'CODE GENERATOR'!$D:$T,13,FALSE),"")</f>
        <v>A.RACUX_BLT0015_BRD0012NAVNAV</v>
      </c>
      <c r="T181" s="104" t="str">
        <f t="shared" si="8"/>
        <v>A.RACUX_BLT0015_BRD0012NAVNAV_110</v>
      </c>
      <c r="U181" s="105">
        <v>8683711002383</v>
      </c>
      <c r="V181" s="107" t="str" cm="1">
        <f t="array" ref="V181">_xlfn.TEXTJOIN(";", TRUE, _xlfn.UNIQUE(_xlfn._xlws.FILTER(P$3:P$10029, C$3:C$10029=C181)))</f>
        <v>BORDEAUX;BORDEAUX/NAVY;BEIGE/BROWN;NAVY;BEIGE;GRAY/BLUE-BLACK;BROWN/NAVY;DARK GRAY;MELANGE GRAY;LIGHT GRAY;WHITE;RED;BLACK;GREEN;MELANGE BLUE</v>
      </c>
      <c r="W181" s="107" t="str" cm="1">
        <f t="array" ref="W181">_xlfn.TEXTJOIN(";", TRUE, _xlfn.UNIQUE(_xlfn._xlws.FILTER(F$3:F$10029, C$3:C$10029=C181)))</f>
        <v>85;90;95;100;105;110;115;120;125</v>
      </c>
      <c r="X181" s="101" t="str">
        <f>IF(E181&gt;0,+VLOOKUP($E181,'CODE GENERATOR'!$D:$AC,19,FALSE),0)</f>
        <v>2402_S01_32442</v>
      </c>
      <c r="Y181" s="101" t="str">
        <f>IF(E181&gt;0,+VLOOKUP($E181,'CODE GENERATOR'!$D:$AC,20,FALSE),0)</f>
        <v>2402_S01_32440</v>
      </c>
      <c r="Z181" s="101" t="str">
        <f>IF(E181&gt;0,+VLOOKUP($E181,'CODE GENERATOR'!$D:$AC,21,FALSE),0)</f>
        <v>2402_S01_32445</v>
      </c>
      <c r="AA181" s="101" t="str">
        <f>IF(E181&gt;0,+VLOOKUP($E181,'CODE GENERATOR'!$D:$AC,22,FALSE),0)</f>
        <v>2402_S01_33306</v>
      </c>
      <c r="AB181" s="101" t="str">
        <f>IF(E181&gt;0,+VLOOKUP($E181,'CODE GENERATOR'!$D:$AC,23,FALSE),0)</f>
        <v/>
      </c>
      <c r="AC181" s="101" t="str">
        <f>IF(E181&gt;0,+VLOOKUP($E181,'CODE GENERATOR'!$D:$AC,24,FALSE),0)</f>
        <v/>
      </c>
      <c r="AD181" s="101" t="str">
        <f>IF(E181&gt;0,+VLOOKUP($E181,'CODE GENERATOR'!$D:$AC,25,FALSE),0)</f>
        <v/>
      </c>
      <c r="AE181" s="101" t="str">
        <f>IF(E181&gt;0,+VLOOKUP($E181,'CODE GENERATOR'!$D:$AC,26,FALSE),0)</f>
        <v/>
      </c>
      <c r="AF181" s="149" t="str">
        <f>IF($C181&gt;0,$C181&amp;" "&amp;$P181&amp;" "&amp;+VLOOKUP($C181,'STYLE NAMES'!$B:$AC,10,FALSE),"""")</f>
        <v>SANTORINI NAVY BRAIDED BELT</v>
      </c>
      <c r="AG181" s="101" t="str">
        <f>"Enjoy our "&amp;(AF181)&amp;"; "&amp;IF(C181&gt;0,+VLOOKUP($C181,'STYLE NAMES'!$B:$AC,11,FALSE),"")</f>
        <v>Enjoy our SANTORINI NAVY BRAIDED BELT; Braided Riding Belts
Available in many colors and designs you can use these elegant belts for riding or even at your daily life</v>
      </c>
      <c r="AH181" s="101" t="str">
        <f>IF(C181&gt;0,+VLOOKUP($C181,'STYLE NAMES'!$B:$AC,12,FALSE),"")</f>
        <v>*Super elastic and comfortable riding belts
Composition:
100% Polyester</v>
      </c>
      <c r="AI181" s="101" t="str">
        <f>IF(C181&gt;0,+VLOOKUP($C181,'STYLE NAMES'!$B:$AC,13,FALSE),"")</f>
        <v>Do not wash in washing machine</v>
      </c>
      <c r="AJ181" s="149" t="str">
        <f>IF($C181&gt;0,$C181&amp;" "&amp;$P181&amp;" "&amp;+VLOOKUP($C181,'STYLE NAMES'!$B:$AC,14,FALSE),"""")</f>
        <v>SANTORINI NAVY ÖRGÜ KEMER</v>
      </c>
      <c r="AK181" s="149" t="str">
        <f>"Cavalier SanMarco tarafından tasarlanan "&amp;(AJ181)&amp;"; "&amp;IF(C181&gt;0,+VLOOKUP($C181,'STYLE NAMES'!$B:$AC,15,FALSE),"")</f>
        <v>Cavalier SanMarco tarafından tasarlanan SANTORINI NAVY ÖRGÜ KEMER; Örgü Binicilik Kemeri
Birçok renk ve desenleri ile bu şık kemerleri hem biniş kıyafetleriniz ile hem de günlük kıyafetlerinizle kullanabilirsiniz.</v>
      </c>
      <c r="AL181" s="149" t="str">
        <f>IF(C181&gt;0,+VLOOKUP($C181,'STYLE NAMES'!$B:$AC,16,FALSE),"")</f>
        <v>* Çok esnek ve rahat 
Kompozisyon:
100% Polyester</v>
      </c>
      <c r="AM181" s="149" t="str">
        <f>IF(C181&gt;0,+VLOOKUP($C181,'STYLE NAMES'!$B:$AC,17,FALSE),"")</f>
        <v>Ürünü makinada yıkamayınız</v>
      </c>
      <c r="AN181" s="149" t="str">
        <f>IF($C181&gt;0,$C181&amp;" "&amp;$P181&amp;" "&amp;+VLOOKUP($C181,'STYLE NAMES'!$B:$AC,18,FALSE),"""")</f>
        <v>SANTORINI NAVY CINTURA ELASTICA</v>
      </c>
      <c r="AO181" s="101" t="str">
        <f>"Disegnato da Cavalier SanMarco "&amp;(AN181)&amp;"; "&amp;IF(C181&gt;0,+VLOOKUP($C181,'STYLE NAMES'!$B:$AC,19,FALSE),"")</f>
        <v>Disegnato da Cavalier SanMarco SANTORINI NAVY CINTURA ELASTICA; Cintura intrecciata per equitazione Disponibile in molti colori e design, queste eleganti cinture possono essere utilizzate sia per l'equitazione che nella vita quotidiana.</v>
      </c>
      <c r="AP181" s="101" t="str">
        <f>IF(C181&gt;0,+VLOOKUP($C181,'STYLE NAMES'!$B:$AC,20,FALSE),"")</f>
        <v>Cinture elastiche e confortevoli per l'equitazione Composizione: 100% Poliestere</v>
      </c>
      <c r="AQ181" s="101" t="str">
        <f>IF(C181&gt;0,+VLOOKUP($C181,'STYLE NAMES'!$B:$AC,21,FALSE),"")</f>
        <v>Non lavare in lavatrice</v>
      </c>
      <c r="AR181" s="101">
        <f>IF(D181&gt;0,+VLOOKUP($C181,'STYLE NAMES'!$B:$AC,22,FALSE),"")</f>
        <v>0</v>
      </c>
      <c r="AS181" s="101">
        <f>IF(E181&gt;0,+VLOOKUP($C181,'STYLE NAMES'!$B:$AC,23,FALSE),"")</f>
        <v>0</v>
      </c>
      <c r="AT181" s="101">
        <f>IF(F181&gt;0,+VLOOKUP($C181,'STYLE NAMES'!$B:$AC,24,FALSE),"")</f>
        <v>0</v>
      </c>
      <c r="AU181" s="101">
        <f>IF(G181&gt;0,+VLOOKUP($C181,'STYLE NAMES'!$B:$AC,25,FALSE),"")</f>
        <v>0</v>
      </c>
      <c r="AV181" s="101">
        <f>+VLOOKUP($S181,'CODE GENERATOR'!$P:$AM,15,FALSE)</f>
        <v>0</v>
      </c>
      <c r="AW181" s="101">
        <f>+VLOOKUP($S181,'CODE GENERATOR'!$P:$AM,16,FALSE)</f>
        <v>0</v>
      </c>
      <c r="AX181" s="101">
        <f>+VLOOKUP($S181,'CODE GENERATOR'!$P:$AM,17,FALSE)</f>
        <v>0</v>
      </c>
      <c r="AY181" s="101">
        <f>+VLOOKUP($S181,'CODE GENERATOR'!$P:$AM,18,FALSE)</f>
        <v>0</v>
      </c>
      <c r="AZ181" s="101">
        <f>+VLOOKUP($S181,'CODE GENERATOR'!$P:$AM,19,FALSE)</f>
        <v>0</v>
      </c>
      <c r="BA181" s="101">
        <f>+VLOOKUP($S181,'CODE GENERATOR'!$P:$AM,20,FALSE)</f>
        <v>0</v>
      </c>
      <c r="BB181" s="101">
        <f>+VLOOKUP($S181,'CODE GENERATOR'!$P:$AM,21,FALSE)</f>
        <v>0</v>
      </c>
      <c r="BC181" s="101">
        <f>+VLOOKUP($S181,'CODE GENERATOR'!$P:$AM,22,FALSE)</f>
        <v>0</v>
      </c>
      <c r="BD181" s="101">
        <f>+VLOOKUP($S181,'CODE GENERATOR'!$P:$AM,23,FALSE)</f>
        <v>0</v>
      </c>
      <c r="BE181" s="101">
        <f>+VLOOKUP($S181,'CODE GENERATOR'!$P:$AM,24,FALSE)</f>
        <v>0</v>
      </c>
      <c r="BF181" s="101">
        <f>IF(C181&gt;0,+VLOOKUP(G181,'CATEGORY ID'!$A$1:$L$118,3,FALSE),"")</f>
        <v>17</v>
      </c>
      <c r="BG181" s="101">
        <f>IF(C181&gt;0,+VLOOKUP(H181,'CATEGORY ID'!$D$1:$L$118,3,FALSE),"")</f>
        <v>17</v>
      </c>
      <c r="BH181" s="101">
        <f>IF(C181&gt;0,+VLOOKUP((+H181&amp;I181),'CATEGORY ID'!$H$1:$I$121,2,FALSE),"")</f>
        <v>18</v>
      </c>
      <c r="BJ181" s="101">
        <f>IF(C181&gt;0,IF(COUNTIF('CATEGORY ID'!$K$1:$K$121,+H181&amp;K181) &gt; 0, +VLOOKUP(+H181&amp;K181,'CATEGORY ID'!$K$1:$L$121,2,FALSE),""),"")</f>
        <v>73</v>
      </c>
      <c r="BK181" s="101" t="str">
        <f>IF(C181&gt;0,IF(COUNTIF('CATEGORY ID'!$K$124:$K$165, +VLOOKUP(C181,'STYLE NAMES'!$B:$AE,30,FALSE)) &gt; 0, +VLOOKUP(VLOOKUP(C181,'STYLE NAMES'!$B:$AE,30,FALSE),'CATEGORY ID'!K:M,2,FALSE),""),"")</f>
        <v/>
      </c>
      <c r="BR181" s="101" t="str" cm="1">
        <f t="array" ref="BR181">IF(C181&gt;0,_xlfn.TEXTJOIN(";", TRUE,_xlfn.UNIQUE(_xlfn._xlws.FILTER(BF181:BQ181,(BF181:BQ181&gt;0)),TRUE,FALSE)),"")&amp;";"&amp;BS181</f>
        <v>17;18;73;</v>
      </c>
      <c r="BU181" s="106">
        <f>IF(C181&gt;0,+VLOOKUP($C181,'STYLE NAMES'!$B:$AC,26,FALSE),"")</f>
        <v>49.9</v>
      </c>
      <c r="BV181" s="106">
        <f>IF(C181&gt;0,+VLOOKUP($C181,'STYLE NAMES'!$B:$AC,27,FALSE),"")</f>
        <v>2740</v>
      </c>
      <c r="BW181" s="106">
        <f>IF(C181&gt;0,+VLOOKUP($C181,'STYLE NAMES'!$B:$AC,28,FALSE),"")</f>
        <v>57.384999999999991</v>
      </c>
      <c r="BY181"/>
      <c r="BZ181" s="101">
        <v>0</v>
      </c>
      <c r="CA181" s="137">
        <f t="shared" si="11"/>
        <v>1</v>
      </c>
      <c r="CB181" s="137">
        <f>+VLOOKUP(C181,'[2]STYLES &amp; MODELS MATRIX'!$A:$G,7,FALSE)</f>
        <v>0</v>
      </c>
      <c r="CC181" s="137">
        <f>+VLOOKUP(C181,'[1]STYLES &amp; SIZE CHARTS'!$A:$H,8,FALSE)</f>
        <v>0</v>
      </c>
      <c r="CD181" s="137"/>
      <c r="CE181" s="205"/>
      <c r="CF181" s="141"/>
    </row>
    <row r="182" spans="1:84" s="101" customFormat="1" ht="12" customHeight="1" x14ac:dyDescent="0.2">
      <c r="A182" s="102">
        <f t="shared" si="9"/>
        <v>8683711002390</v>
      </c>
      <c r="B182" s="101" t="s">
        <v>816</v>
      </c>
      <c r="C182" s="101" t="s">
        <v>629</v>
      </c>
      <c r="D182" s="101" t="s">
        <v>630</v>
      </c>
      <c r="E182" s="203" t="s">
        <v>2315</v>
      </c>
      <c r="F182" s="101">
        <v>115</v>
      </c>
      <c r="G182" s="101" t="str">
        <f>IF(C182&gt;0,+VLOOKUP($C182,'STYLE NAMES'!$B:$AC,4,FALSE),"")</f>
        <v>ACCESSORIES</v>
      </c>
      <c r="H182" s="101" t="str">
        <f>IF(C182&gt;0,+VLOOKUP($C182,'STYLE NAMES'!$B:$AC,5,FALSE),"")</f>
        <v>ACCESSORIES</v>
      </c>
      <c r="I182" s="101" t="str">
        <f>IF(C182&gt;0,+VLOOKUP($C182,'STYLE NAMES'!$B:$AC,6,FALSE),"")</f>
        <v>RIDER ACCESSORIES</v>
      </c>
      <c r="J182" s="101" t="str">
        <f>IF(C182&gt;0,+VLOOKUP($C182,'STYLE NAMES'!$B:$AC,7,FALSE),"")</f>
        <v>UNISEX</v>
      </c>
      <c r="K182" s="101" t="str">
        <f>IF(C182&gt;0,+VLOOKUP($C182,'STYLE NAMES'!$B:$AC,8,FALSE),"")</f>
        <v>BELTS</v>
      </c>
      <c r="L182" s="101" t="str">
        <f>IF(E182&gt;0,+VLOOKUP($E182,'CODE GENERATOR'!$D:$T,3,FALSE),"")</f>
        <v>A</v>
      </c>
      <c r="M182" s="101" t="str">
        <f>IF(E182&gt;0,+VLOOKUP($E182,'CODE GENERATOR'!$D:$T,4,FALSE),"")</f>
        <v>BRAIDED</v>
      </c>
      <c r="N182" s="101" t="str">
        <f>IF(E182&gt;0,+VLOOKUP($E182,'CODE GENERATOR'!$D:$T,6,FALSE),"")</f>
        <v>NAVY</v>
      </c>
      <c r="O182" s="101" t="str">
        <f>IF(E182&gt;0,+VLOOKUP($E182,'CODE GENERATOR'!$D:$T,7,FALSE),"")</f>
        <v>NAVY</v>
      </c>
      <c r="P182" s="101" t="str">
        <f t="shared" si="10"/>
        <v>NAVY</v>
      </c>
      <c r="Q182" s="104" t="str">
        <f>IF(E182&gt;0,+VLOOKUP($E182,'CODE GENERATOR'!$D:$T,11,FALSE),"")</f>
        <v>A.RACUX_BLT0015</v>
      </c>
      <c r="R182" s="104" t="str">
        <f>IF(E182&gt;0,+VLOOKUP($E182,'CODE GENERATOR'!$D:$T,12,FALSE),"")</f>
        <v>BRD0012NAVNAV</v>
      </c>
      <c r="S182" s="104" t="str">
        <f>IF(E182&gt;0,+VLOOKUP($E182,'CODE GENERATOR'!$D:$T,13,FALSE),"")</f>
        <v>A.RACUX_BLT0015_BRD0012NAVNAV</v>
      </c>
      <c r="T182" s="104" t="str">
        <f t="shared" si="8"/>
        <v>A.RACUX_BLT0015_BRD0012NAVNAV_115</v>
      </c>
      <c r="U182" s="105">
        <v>8683711002390</v>
      </c>
      <c r="V182" s="107" t="str" cm="1">
        <f t="array" ref="V182">_xlfn.TEXTJOIN(";", TRUE, _xlfn.UNIQUE(_xlfn._xlws.FILTER(P$3:P$10029, C$3:C$10029=C182)))</f>
        <v>BORDEAUX;BORDEAUX/NAVY;BEIGE/BROWN;NAVY;BEIGE;GRAY/BLUE-BLACK;BROWN/NAVY;DARK GRAY;MELANGE GRAY;LIGHT GRAY;WHITE;RED;BLACK;GREEN;MELANGE BLUE</v>
      </c>
      <c r="W182" s="107" t="str" cm="1">
        <f t="array" ref="W182">_xlfn.TEXTJOIN(";", TRUE, _xlfn.UNIQUE(_xlfn._xlws.FILTER(F$3:F$10029, C$3:C$10029=C182)))</f>
        <v>85;90;95;100;105;110;115;120;125</v>
      </c>
      <c r="X182" s="101" t="str">
        <f>IF(E182&gt;0,+VLOOKUP($E182,'CODE GENERATOR'!$D:$AC,19,FALSE),0)</f>
        <v>2402_S01_32442</v>
      </c>
      <c r="Y182" s="101" t="str">
        <f>IF(E182&gt;0,+VLOOKUP($E182,'CODE GENERATOR'!$D:$AC,20,FALSE),0)</f>
        <v>2402_S01_32440</v>
      </c>
      <c r="Z182" s="101" t="str">
        <f>IF(E182&gt;0,+VLOOKUP($E182,'CODE GENERATOR'!$D:$AC,21,FALSE),0)</f>
        <v>2402_S01_32445</v>
      </c>
      <c r="AA182" s="101" t="str">
        <f>IF(E182&gt;0,+VLOOKUP($E182,'CODE GENERATOR'!$D:$AC,22,FALSE),0)</f>
        <v>2402_S01_33306</v>
      </c>
      <c r="AB182" s="101" t="str">
        <f>IF(E182&gt;0,+VLOOKUP($E182,'CODE GENERATOR'!$D:$AC,23,FALSE),0)</f>
        <v/>
      </c>
      <c r="AC182" s="101" t="str">
        <f>IF(E182&gt;0,+VLOOKUP($E182,'CODE GENERATOR'!$D:$AC,24,FALSE),0)</f>
        <v/>
      </c>
      <c r="AD182" s="101" t="str">
        <f>IF(E182&gt;0,+VLOOKUP($E182,'CODE GENERATOR'!$D:$AC,25,FALSE),0)</f>
        <v/>
      </c>
      <c r="AE182" s="101" t="str">
        <f>IF(E182&gt;0,+VLOOKUP($E182,'CODE GENERATOR'!$D:$AC,26,FALSE),0)</f>
        <v/>
      </c>
      <c r="AF182" s="149" t="str">
        <f>IF($C182&gt;0,$C182&amp;" "&amp;$P182&amp;" "&amp;+VLOOKUP($C182,'STYLE NAMES'!$B:$AC,10,FALSE),"""")</f>
        <v>SANTORINI NAVY BRAIDED BELT</v>
      </c>
      <c r="AG182" s="101" t="str">
        <f>"Enjoy our "&amp;(AF182)&amp;"; "&amp;IF(C182&gt;0,+VLOOKUP($C182,'STYLE NAMES'!$B:$AC,11,FALSE),"")</f>
        <v>Enjoy our SANTORINI NAVY BRAIDED BELT; Braided Riding Belts
Available in many colors and designs you can use these elegant belts for riding or even at your daily life</v>
      </c>
      <c r="AH182" s="101" t="str">
        <f>IF(C182&gt;0,+VLOOKUP($C182,'STYLE NAMES'!$B:$AC,12,FALSE),"")</f>
        <v>*Super elastic and comfortable riding belts
Composition:
100% Polyester</v>
      </c>
      <c r="AI182" s="101" t="str">
        <f>IF(C182&gt;0,+VLOOKUP($C182,'STYLE NAMES'!$B:$AC,13,FALSE),"")</f>
        <v>Do not wash in washing machine</v>
      </c>
      <c r="AJ182" s="149" t="str">
        <f>IF($C182&gt;0,$C182&amp;" "&amp;$P182&amp;" "&amp;+VLOOKUP($C182,'STYLE NAMES'!$B:$AC,14,FALSE),"""")</f>
        <v>SANTORINI NAVY ÖRGÜ KEMER</v>
      </c>
      <c r="AK182" s="149" t="str">
        <f>"Cavalier SanMarco tarafından tasarlanan "&amp;(AJ182)&amp;"; "&amp;IF(C182&gt;0,+VLOOKUP($C182,'STYLE NAMES'!$B:$AC,15,FALSE),"")</f>
        <v>Cavalier SanMarco tarafından tasarlanan SANTORINI NAVY ÖRGÜ KEMER; Örgü Binicilik Kemeri
Birçok renk ve desenleri ile bu şık kemerleri hem biniş kıyafetleriniz ile hem de günlük kıyafetlerinizle kullanabilirsiniz.</v>
      </c>
      <c r="AL182" s="149" t="str">
        <f>IF(C182&gt;0,+VLOOKUP($C182,'STYLE NAMES'!$B:$AC,16,FALSE),"")</f>
        <v>* Çok esnek ve rahat 
Kompozisyon:
100% Polyester</v>
      </c>
      <c r="AM182" s="149" t="str">
        <f>IF(C182&gt;0,+VLOOKUP($C182,'STYLE NAMES'!$B:$AC,17,FALSE),"")</f>
        <v>Ürünü makinada yıkamayınız</v>
      </c>
      <c r="AN182" s="149" t="str">
        <f>IF($C182&gt;0,$C182&amp;" "&amp;$P182&amp;" "&amp;+VLOOKUP($C182,'STYLE NAMES'!$B:$AC,18,FALSE),"""")</f>
        <v>SANTORINI NAVY CINTURA ELASTICA</v>
      </c>
      <c r="AO182" s="101" t="str">
        <f>"Disegnato da Cavalier SanMarco "&amp;(AN182)&amp;"; "&amp;IF(C182&gt;0,+VLOOKUP($C182,'STYLE NAMES'!$B:$AC,19,FALSE),"")</f>
        <v>Disegnato da Cavalier SanMarco SANTORINI NAVY CINTURA ELASTICA; Cintura intrecciata per equitazione Disponibile in molti colori e design, queste eleganti cinture possono essere utilizzate sia per l'equitazione che nella vita quotidiana.</v>
      </c>
      <c r="AP182" s="101" t="str">
        <f>IF(C182&gt;0,+VLOOKUP($C182,'STYLE NAMES'!$B:$AC,20,FALSE),"")</f>
        <v>Cinture elastiche e confortevoli per l'equitazione Composizione: 100% Poliestere</v>
      </c>
      <c r="AQ182" s="101" t="str">
        <f>IF(C182&gt;0,+VLOOKUP($C182,'STYLE NAMES'!$B:$AC,21,FALSE),"")</f>
        <v>Non lavare in lavatrice</v>
      </c>
      <c r="AR182" s="101">
        <f>IF(D182&gt;0,+VLOOKUP($C182,'STYLE NAMES'!$B:$AC,22,FALSE),"")</f>
        <v>0</v>
      </c>
      <c r="AS182" s="101">
        <f>IF(E182&gt;0,+VLOOKUP($C182,'STYLE NAMES'!$B:$AC,23,FALSE),"")</f>
        <v>0</v>
      </c>
      <c r="AT182" s="101">
        <f>IF(F182&gt;0,+VLOOKUP($C182,'STYLE NAMES'!$B:$AC,24,FALSE),"")</f>
        <v>0</v>
      </c>
      <c r="AU182" s="101">
        <f>IF(G182&gt;0,+VLOOKUP($C182,'STYLE NAMES'!$B:$AC,25,FALSE),"")</f>
        <v>0</v>
      </c>
      <c r="AV182" s="101">
        <f>+VLOOKUP($S182,'CODE GENERATOR'!$P:$AM,15,FALSE)</f>
        <v>0</v>
      </c>
      <c r="AW182" s="101">
        <f>+VLOOKUP($S182,'CODE GENERATOR'!$P:$AM,16,FALSE)</f>
        <v>0</v>
      </c>
      <c r="AX182" s="101">
        <f>+VLOOKUP($S182,'CODE GENERATOR'!$P:$AM,17,FALSE)</f>
        <v>0</v>
      </c>
      <c r="AY182" s="101">
        <f>+VLOOKUP($S182,'CODE GENERATOR'!$P:$AM,18,FALSE)</f>
        <v>0</v>
      </c>
      <c r="AZ182" s="101">
        <f>+VLOOKUP($S182,'CODE GENERATOR'!$P:$AM,19,FALSE)</f>
        <v>0</v>
      </c>
      <c r="BA182" s="101">
        <f>+VLOOKUP($S182,'CODE GENERATOR'!$P:$AM,20,FALSE)</f>
        <v>0</v>
      </c>
      <c r="BB182" s="101">
        <f>+VLOOKUP($S182,'CODE GENERATOR'!$P:$AM,21,FALSE)</f>
        <v>0</v>
      </c>
      <c r="BC182" s="101">
        <f>+VLOOKUP($S182,'CODE GENERATOR'!$P:$AM,22,FALSE)</f>
        <v>0</v>
      </c>
      <c r="BD182" s="101">
        <f>+VLOOKUP($S182,'CODE GENERATOR'!$P:$AM,23,FALSE)</f>
        <v>0</v>
      </c>
      <c r="BE182" s="101">
        <f>+VLOOKUP($S182,'CODE GENERATOR'!$P:$AM,24,FALSE)</f>
        <v>0</v>
      </c>
      <c r="BF182" s="101">
        <f>IF(C182&gt;0,+VLOOKUP(G182,'CATEGORY ID'!$A$1:$L$118,3,FALSE),"")</f>
        <v>17</v>
      </c>
      <c r="BG182" s="101">
        <f>IF(C182&gt;0,+VLOOKUP(H182,'CATEGORY ID'!$D$1:$L$118,3,FALSE),"")</f>
        <v>17</v>
      </c>
      <c r="BH182" s="101">
        <f>IF(C182&gt;0,+VLOOKUP((+H182&amp;I182),'CATEGORY ID'!$H$1:$I$121,2,FALSE),"")</f>
        <v>18</v>
      </c>
      <c r="BJ182" s="101">
        <f>IF(C182&gt;0,IF(COUNTIF('CATEGORY ID'!$K$1:$K$121,+H182&amp;K182) &gt; 0, +VLOOKUP(+H182&amp;K182,'CATEGORY ID'!$K$1:$L$121,2,FALSE),""),"")</f>
        <v>73</v>
      </c>
      <c r="BK182" s="101" t="str">
        <f>IF(C182&gt;0,IF(COUNTIF('CATEGORY ID'!$K$124:$K$165, +VLOOKUP(C182,'STYLE NAMES'!$B:$AE,30,FALSE)) &gt; 0, +VLOOKUP(VLOOKUP(C182,'STYLE NAMES'!$B:$AE,30,FALSE),'CATEGORY ID'!K:M,2,FALSE),""),"")</f>
        <v/>
      </c>
      <c r="BR182" s="101" t="str" cm="1">
        <f t="array" ref="BR182">IF(C182&gt;0,_xlfn.TEXTJOIN(";", TRUE,_xlfn.UNIQUE(_xlfn._xlws.FILTER(BF182:BQ182,(BF182:BQ182&gt;0)),TRUE,FALSE)),"")&amp;";"&amp;BS182</f>
        <v>17;18;73;</v>
      </c>
      <c r="BU182" s="106">
        <f>IF(C182&gt;0,+VLOOKUP($C182,'STYLE NAMES'!$B:$AC,26,FALSE),"")</f>
        <v>49.9</v>
      </c>
      <c r="BV182" s="106">
        <f>IF(C182&gt;0,+VLOOKUP($C182,'STYLE NAMES'!$B:$AC,27,FALSE),"")</f>
        <v>2740</v>
      </c>
      <c r="BW182" s="106">
        <f>IF(C182&gt;0,+VLOOKUP($C182,'STYLE NAMES'!$B:$AC,28,FALSE),"")</f>
        <v>57.384999999999991</v>
      </c>
      <c r="BY182"/>
      <c r="BZ182" s="101">
        <v>0</v>
      </c>
      <c r="CA182" s="137">
        <f t="shared" si="11"/>
        <v>1</v>
      </c>
      <c r="CB182" s="137">
        <f>+VLOOKUP(C182,'[2]STYLES &amp; MODELS MATRIX'!$A:$G,7,FALSE)</f>
        <v>0</v>
      </c>
      <c r="CC182" s="137">
        <f>+VLOOKUP(C182,'[1]STYLES &amp; SIZE CHARTS'!$A:$H,8,FALSE)</f>
        <v>0</v>
      </c>
      <c r="CD182" s="137"/>
      <c r="CE182" s="205"/>
      <c r="CF182" s="141"/>
    </row>
    <row r="183" spans="1:84" s="101" customFormat="1" ht="12" customHeight="1" x14ac:dyDescent="0.2">
      <c r="A183" s="102">
        <f t="shared" si="9"/>
        <v>8683711002406</v>
      </c>
      <c r="B183" s="101" t="s">
        <v>816</v>
      </c>
      <c r="C183" s="101" t="s">
        <v>629</v>
      </c>
      <c r="D183" s="101" t="s">
        <v>630</v>
      </c>
      <c r="E183" s="203" t="s">
        <v>2315</v>
      </c>
      <c r="F183" s="101">
        <v>120</v>
      </c>
      <c r="G183" s="101" t="str">
        <f>IF(C183&gt;0,+VLOOKUP($C183,'STYLE NAMES'!$B:$AC,4,FALSE),"")</f>
        <v>ACCESSORIES</v>
      </c>
      <c r="H183" s="101" t="str">
        <f>IF(C183&gt;0,+VLOOKUP($C183,'STYLE NAMES'!$B:$AC,5,FALSE),"")</f>
        <v>ACCESSORIES</v>
      </c>
      <c r="I183" s="101" t="str">
        <f>IF(C183&gt;0,+VLOOKUP($C183,'STYLE NAMES'!$B:$AC,6,FALSE),"")</f>
        <v>RIDER ACCESSORIES</v>
      </c>
      <c r="J183" s="101" t="str">
        <f>IF(C183&gt;0,+VLOOKUP($C183,'STYLE NAMES'!$B:$AC,7,FALSE),"")</f>
        <v>UNISEX</v>
      </c>
      <c r="K183" s="101" t="str">
        <f>IF(C183&gt;0,+VLOOKUP($C183,'STYLE NAMES'!$B:$AC,8,FALSE),"")</f>
        <v>BELTS</v>
      </c>
      <c r="L183" s="101" t="str">
        <f>IF(E183&gt;0,+VLOOKUP($E183,'CODE GENERATOR'!$D:$T,3,FALSE),"")</f>
        <v>A</v>
      </c>
      <c r="M183" s="101" t="str">
        <f>IF(E183&gt;0,+VLOOKUP($E183,'CODE GENERATOR'!$D:$T,4,FALSE),"")</f>
        <v>BRAIDED</v>
      </c>
      <c r="N183" s="101" t="str">
        <f>IF(E183&gt;0,+VLOOKUP($E183,'CODE GENERATOR'!$D:$T,6,FALSE),"")</f>
        <v>NAVY</v>
      </c>
      <c r="O183" s="101" t="str">
        <f>IF(E183&gt;0,+VLOOKUP($E183,'CODE GENERATOR'!$D:$T,7,FALSE),"")</f>
        <v>NAVY</v>
      </c>
      <c r="P183" s="101" t="str">
        <f t="shared" si="10"/>
        <v>NAVY</v>
      </c>
      <c r="Q183" s="104" t="str">
        <f>IF(E183&gt;0,+VLOOKUP($E183,'CODE GENERATOR'!$D:$T,11,FALSE),"")</f>
        <v>A.RACUX_BLT0015</v>
      </c>
      <c r="R183" s="104" t="str">
        <f>IF(E183&gt;0,+VLOOKUP($E183,'CODE GENERATOR'!$D:$T,12,FALSE),"")</f>
        <v>BRD0012NAVNAV</v>
      </c>
      <c r="S183" s="104" t="str">
        <f>IF(E183&gt;0,+VLOOKUP($E183,'CODE GENERATOR'!$D:$T,13,FALSE),"")</f>
        <v>A.RACUX_BLT0015_BRD0012NAVNAV</v>
      </c>
      <c r="T183" s="104" t="str">
        <f t="shared" si="8"/>
        <v>A.RACUX_BLT0015_BRD0012NAVNAV_120</v>
      </c>
      <c r="U183" s="105">
        <v>8683711002406</v>
      </c>
      <c r="V183" s="107" t="str" cm="1">
        <f t="array" ref="V183">_xlfn.TEXTJOIN(";", TRUE, _xlfn.UNIQUE(_xlfn._xlws.FILTER(P$3:P$10029, C$3:C$10029=C183)))</f>
        <v>BORDEAUX;BORDEAUX/NAVY;BEIGE/BROWN;NAVY;BEIGE;GRAY/BLUE-BLACK;BROWN/NAVY;DARK GRAY;MELANGE GRAY;LIGHT GRAY;WHITE;RED;BLACK;GREEN;MELANGE BLUE</v>
      </c>
      <c r="W183" s="107" t="str" cm="1">
        <f t="array" ref="W183">_xlfn.TEXTJOIN(";", TRUE, _xlfn.UNIQUE(_xlfn._xlws.FILTER(F$3:F$10029, C$3:C$10029=C183)))</f>
        <v>85;90;95;100;105;110;115;120;125</v>
      </c>
      <c r="X183" s="101" t="str">
        <f>IF(E183&gt;0,+VLOOKUP($E183,'CODE GENERATOR'!$D:$AC,19,FALSE),0)</f>
        <v>2402_S01_32442</v>
      </c>
      <c r="Y183" s="101" t="str">
        <f>IF(E183&gt;0,+VLOOKUP($E183,'CODE GENERATOR'!$D:$AC,20,FALSE),0)</f>
        <v>2402_S01_32440</v>
      </c>
      <c r="Z183" s="101" t="str">
        <f>IF(E183&gt;0,+VLOOKUP($E183,'CODE GENERATOR'!$D:$AC,21,FALSE),0)</f>
        <v>2402_S01_32445</v>
      </c>
      <c r="AA183" s="101" t="str">
        <f>IF(E183&gt;0,+VLOOKUP($E183,'CODE GENERATOR'!$D:$AC,22,FALSE),0)</f>
        <v>2402_S01_33306</v>
      </c>
      <c r="AB183" s="101" t="str">
        <f>IF(E183&gt;0,+VLOOKUP($E183,'CODE GENERATOR'!$D:$AC,23,FALSE),0)</f>
        <v/>
      </c>
      <c r="AC183" s="101" t="str">
        <f>IF(E183&gt;0,+VLOOKUP($E183,'CODE GENERATOR'!$D:$AC,24,FALSE),0)</f>
        <v/>
      </c>
      <c r="AD183" s="101" t="str">
        <f>IF(E183&gt;0,+VLOOKUP($E183,'CODE GENERATOR'!$D:$AC,25,FALSE),0)</f>
        <v/>
      </c>
      <c r="AE183" s="101" t="str">
        <f>IF(E183&gt;0,+VLOOKUP($E183,'CODE GENERATOR'!$D:$AC,26,FALSE),0)</f>
        <v/>
      </c>
      <c r="AF183" s="149" t="str">
        <f>IF($C183&gt;0,$C183&amp;" "&amp;$P183&amp;" "&amp;+VLOOKUP($C183,'STYLE NAMES'!$B:$AC,10,FALSE),"""")</f>
        <v>SANTORINI NAVY BRAIDED BELT</v>
      </c>
      <c r="AG183" s="101" t="str">
        <f>"Enjoy our "&amp;(AF183)&amp;"; "&amp;IF(C183&gt;0,+VLOOKUP($C183,'STYLE NAMES'!$B:$AC,11,FALSE),"")</f>
        <v>Enjoy our SANTORINI NAVY BRAIDED BELT; Braided Riding Belts
Available in many colors and designs you can use these elegant belts for riding or even at your daily life</v>
      </c>
      <c r="AH183" s="101" t="str">
        <f>IF(C183&gt;0,+VLOOKUP($C183,'STYLE NAMES'!$B:$AC,12,FALSE),"")</f>
        <v>*Super elastic and comfortable riding belts
Composition:
100% Polyester</v>
      </c>
      <c r="AI183" s="101" t="str">
        <f>IF(C183&gt;0,+VLOOKUP($C183,'STYLE NAMES'!$B:$AC,13,FALSE),"")</f>
        <v>Do not wash in washing machine</v>
      </c>
      <c r="AJ183" s="149" t="str">
        <f>IF($C183&gt;0,$C183&amp;" "&amp;$P183&amp;" "&amp;+VLOOKUP($C183,'STYLE NAMES'!$B:$AC,14,FALSE),"""")</f>
        <v>SANTORINI NAVY ÖRGÜ KEMER</v>
      </c>
      <c r="AK183" s="149" t="str">
        <f>"Cavalier SanMarco tarafından tasarlanan "&amp;(AJ183)&amp;"; "&amp;IF(C183&gt;0,+VLOOKUP($C183,'STYLE NAMES'!$B:$AC,15,FALSE),"")</f>
        <v>Cavalier SanMarco tarafından tasarlanan SANTORINI NAVY ÖRGÜ KEMER; Örgü Binicilik Kemeri
Birçok renk ve desenleri ile bu şık kemerleri hem biniş kıyafetleriniz ile hem de günlük kıyafetlerinizle kullanabilirsiniz.</v>
      </c>
      <c r="AL183" s="149" t="str">
        <f>IF(C183&gt;0,+VLOOKUP($C183,'STYLE NAMES'!$B:$AC,16,FALSE),"")</f>
        <v>* Çok esnek ve rahat 
Kompozisyon:
100% Polyester</v>
      </c>
      <c r="AM183" s="149" t="str">
        <f>IF(C183&gt;0,+VLOOKUP($C183,'STYLE NAMES'!$B:$AC,17,FALSE),"")</f>
        <v>Ürünü makinada yıkamayınız</v>
      </c>
      <c r="AN183" s="149" t="str">
        <f>IF($C183&gt;0,$C183&amp;" "&amp;$P183&amp;" "&amp;+VLOOKUP($C183,'STYLE NAMES'!$B:$AC,18,FALSE),"""")</f>
        <v>SANTORINI NAVY CINTURA ELASTICA</v>
      </c>
      <c r="AO183" s="101" t="str">
        <f>"Disegnato da Cavalier SanMarco "&amp;(AN183)&amp;"; "&amp;IF(C183&gt;0,+VLOOKUP($C183,'STYLE NAMES'!$B:$AC,19,FALSE),"")</f>
        <v>Disegnato da Cavalier SanMarco SANTORINI NAVY CINTURA ELASTICA; Cintura intrecciata per equitazione Disponibile in molti colori e design, queste eleganti cinture possono essere utilizzate sia per l'equitazione che nella vita quotidiana.</v>
      </c>
      <c r="AP183" s="101" t="str">
        <f>IF(C183&gt;0,+VLOOKUP($C183,'STYLE NAMES'!$B:$AC,20,FALSE),"")</f>
        <v>Cinture elastiche e confortevoli per l'equitazione Composizione: 100% Poliestere</v>
      </c>
      <c r="AQ183" s="101" t="str">
        <f>IF(C183&gt;0,+VLOOKUP($C183,'STYLE NAMES'!$B:$AC,21,FALSE),"")</f>
        <v>Non lavare in lavatrice</v>
      </c>
      <c r="AR183" s="101">
        <f>IF(D183&gt;0,+VLOOKUP($C183,'STYLE NAMES'!$B:$AC,22,FALSE),"")</f>
        <v>0</v>
      </c>
      <c r="AS183" s="101">
        <f>IF(E183&gt;0,+VLOOKUP($C183,'STYLE NAMES'!$B:$AC,23,FALSE),"")</f>
        <v>0</v>
      </c>
      <c r="AT183" s="101">
        <f>IF(F183&gt;0,+VLOOKUP($C183,'STYLE NAMES'!$B:$AC,24,FALSE),"")</f>
        <v>0</v>
      </c>
      <c r="AU183" s="101">
        <f>IF(G183&gt;0,+VLOOKUP($C183,'STYLE NAMES'!$B:$AC,25,FALSE),"")</f>
        <v>0</v>
      </c>
      <c r="AV183" s="101">
        <f>+VLOOKUP($S183,'CODE GENERATOR'!$P:$AM,15,FALSE)</f>
        <v>0</v>
      </c>
      <c r="AW183" s="101">
        <f>+VLOOKUP($S183,'CODE GENERATOR'!$P:$AM,16,FALSE)</f>
        <v>0</v>
      </c>
      <c r="AX183" s="101">
        <f>+VLOOKUP($S183,'CODE GENERATOR'!$P:$AM,17,FALSE)</f>
        <v>0</v>
      </c>
      <c r="AY183" s="101">
        <f>+VLOOKUP($S183,'CODE GENERATOR'!$P:$AM,18,FALSE)</f>
        <v>0</v>
      </c>
      <c r="AZ183" s="101">
        <f>+VLOOKUP($S183,'CODE GENERATOR'!$P:$AM,19,FALSE)</f>
        <v>0</v>
      </c>
      <c r="BA183" s="101">
        <f>+VLOOKUP($S183,'CODE GENERATOR'!$P:$AM,20,FALSE)</f>
        <v>0</v>
      </c>
      <c r="BB183" s="101">
        <f>+VLOOKUP($S183,'CODE GENERATOR'!$P:$AM,21,FALSE)</f>
        <v>0</v>
      </c>
      <c r="BC183" s="101">
        <f>+VLOOKUP($S183,'CODE GENERATOR'!$P:$AM,22,FALSE)</f>
        <v>0</v>
      </c>
      <c r="BD183" s="101">
        <f>+VLOOKUP($S183,'CODE GENERATOR'!$P:$AM,23,FALSE)</f>
        <v>0</v>
      </c>
      <c r="BE183" s="101">
        <f>+VLOOKUP($S183,'CODE GENERATOR'!$P:$AM,24,FALSE)</f>
        <v>0</v>
      </c>
      <c r="BF183" s="101">
        <f>IF(C183&gt;0,+VLOOKUP(G183,'CATEGORY ID'!$A$1:$L$118,3,FALSE),"")</f>
        <v>17</v>
      </c>
      <c r="BG183" s="101">
        <f>IF(C183&gt;0,+VLOOKUP(H183,'CATEGORY ID'!$D$1:$L$118,3,FALSE),"")</f>
        <v>17</v>
      </c>
      <c r="BH183" s="101">
        <f>IF(C183&gt;0,+VLOOKUP((+H183&amp;I183),'CATEGORY ID'!$H$1:$I$121,2,FALSE),"")</f>
        <v>18</v>
      </c>
      <c r="BJ183" s="101">
        <f>IF(C183&gt;0,IF(COUNTIF('CATEGORY ID'!$K$1:$K$121,+H183&amp;K183) &gt; 0, +VLOOKUP(+H183&amp;K183,'CATEGORY ID'!$K$1:$L$121,2,FALSE),""),"")</f>
        <v>73</v>
      </c>
      <c r="BK183" s="101" t="str">
        <f>IF(C183&gt;0,IF(COUNTIF('CATEGORY ID'!$K$124:$K$165, +VLOOKUP(C183,'STYLE NAMES'!$B:$AE,30,FALSE)) &gt; 0, +VLOOKUP(VLOOKUP(C183,'STYLE NAMES'!$B:$AE,30,FALSE),'CATEGORY ID'!K:M,2,FALSE),""),"")</f>
        <v/>
      </c>
      <c r="BR183" s="101" t="str" cm="1">
        <f t="array" ref="BR183">IF(C183&gt;0,_xlfn.TEXTJOIN(";", TRUE,_xlfn.UNIQUE(_xlfn._xlws.FILTER(BF183:BQ183,(BF183:BQ183&gt;0)),TRUE,FALSE)),"")&amp;";"&amp;BS183</f>
        <v>17;18;73;</v>
      </c>
      <c r="BU183" s="106">
        <f>IF(C183&gt;0,+VLOOKUP($C183,'STYLE NAMES'!$B:$AC,26,FALSE),"")</f>
        <v>49.9</v>
      </c>
      <c r="BV183" s="106">
        <f>IF(C183&gt;0,+VLOOKUP($C183,'STYLE NAMES'!$B:$AC,27,FALSE),"")</f>
        <v>2740</v>
      </c>
      <c r="BW183" s="106">
        <f>IF(C183&gt;0,+VLOOKUP($C183,'STYLE NAMES'!$B:$AC,28,FALSE),"")</f>
        <v>57.384999999999991</v>
      </c>
      <c r="BY183"/>
      <c r="BZ183" s="101">
        <v>0</v>
      </c>
      <c r="CA183" s="137">
        <f t="shared" si="11"/>
        <v>1</v>
      </c>
      <c r="CB183" s="137">
        <f>+VLOOKUP(C183,'[2]STYLES &amp; MODELS MATRIX'!$A:$G,7,FALSE)</f>
        <v>0</v>
      </c>
      <c r="CC183" s="137">
        <f>+VLOOKUP(C183,'[1]STYLES &amp; SIZE CHARTS'!$A:$H,8,FALSE)</f>
        <v>0</v>
      </c>
      <c r="CD183" s="137"/>
      <c r="CE183" s="205"/>
      <c r="CF183" s="141"/>
    </row>
    <row r="184" spans="1:84" s="101" customFormat="1" ht="12" customHeight="1" x14ac:dyDescent="0.2">
      <c r="A184" s="102">
        <f t="shared" si="9"/>
        <v>8683711002413</v>
      </c>
      <c r="B184" s="101" t="s">
        <v>816</v>
      </c>
      <c r="C184" s="101" t="s">
        <v>629</v>
      </c>
      <c r="D184" s="101" t="s">
        <v>630</v>
      </c>
      <c r="E184" s="203" t="s">
        <v>2315</v>
      </c>
      <c r="F184" s="101">
        <v>125</v>
      </c>
      <c r="G184" s="101" t="str">
        <f>IF(C184&gt;0,+VLOOKUP($C184,'STYLE NAMES'!$B:$AC,4,FALSE),"")</f>
        <v>ACCESSORIES</v>
      </c>
      <c r="H184" s="101" t="str">
        <f>IF(C184&gt;0,+VLOOKUP($C184,'STYLE NAMES'!$B:$AC,5,FALSE),"")</f>
        <v>ACCESSORIES</v>
      </c>
      <c r="I184" s="101" t="str">
        <f>IF(C184&gt;0,+VLOOKUP($C184,'STYLE NAMES'!$B:$AC,6,FALSE),"")</f>
        <v>RIDER ACCESSORIES</v>
      </c>
      <c r="J184" s="101" t="str">
        <f>IF(C184&gt;0,+VLOOKUP($C184,'STYLE NAMES'!$B:$AC,7,FALSE),"")</f>
        <v>UNISEX</v>
      </c>
      <c r="K184" s="101" t="str">
        <f>IF(C184&gt;0,+VLOOKUP($C184,'STYLE NAMES'!$B:$AC,8,FALSE),"")</f>
        <v>BELTS</v>
      </c>
      <c r="L184" s="101" t="str">
        <f>IF(E184&gt;0,+VLOOKUP($E184,'CODE GENERATOR'!$D:$T,3,FALSE),"")</f>
        <v>A</v>
      </c>
      <c r="M184" s="101" t="str">
        <f>IF(E184&gt;0,+VLOOKUP($E184,'CODE GENERATOR'!$D:$T,4,FALSE),"")</f>
        <v>BRAIDED</v>
      </c>
      <c r="N184" s="101" t="str">
        <f>IF(E184&gt;0,+VLOOKUP($E184,'CODE GENERATOR'!$D:$T,6,FALSE),"")</f>
        <v>NAVY</v>
      </c>
      <c r="O184" s="101" t="str">
        <f>IF(E184&gt;0,+VLOOKUP($E184,'CODE GENERATOR'!$D:$T,7,FALSE),"")</f>
        <v>NAVY</v>
      </c>
      <c r="P184" s="101" t="str">
        <f t="shared" si="10"/>
        <v>NAVY</v>
      </c>
      <c r="Q184" s="104" t="str">
        <f>IF(E184&gt;0,+VLOOKUP($E184,'CODE GENERATOR'!$D:$T,11,FALSE),"")</f>
        <v>A.RACUX_BLT0015</v>
      </c>
      <c r="R184" s="104" t="str">
        <f>IF(E184&gt;0,+VLOOKUP($E184,'CODE GENERATOR'!$D:$T,12,FALSE),"")</f>
        <v>BRD0012NAVNAV</v>
      </c>
      <c r="S184" s="104" t="str">
        <f>IF(E184&gt;0,+VLOOKUP($E184,'CODE GENERATOR'!$D:$T,13,FALSE),"")</f>
        <v>A.RACUX_BLT0015_BRD0012NAVNAV</v>
      </c>
      <c r="T184" s="104" t="str">
        <f t="shared" si="8"/>
        <v>A.RACUX_BLT0015_BRD0012NAVNAV_125</v>
      </c>
      <c r="U184" s="105">
        <v>8683711002413</v>
      </c>
      <c r="V184" s="107" t="str" cm="1">
        <f t="array" ref="V184">_xlfn.TEXTJOIN(";", TRUE, _xlfn.UNIQUE(_xlfn._xlws.FILTER(P$3:P$10029, C$3:C$10029=C184)))</f>
        <v>BORDEAUX;BORDEAUX/NAVY;BEIGE/BROWN;NAVY;BEIGE;GRAY/BLUE-BLACK;BROWN/NAVY;DARK GRAY;MELANGE GRAY;LIGHT GRAY;WHITE;RED;BLACK;GREEN;MELANGE BLUE</v>
      </c>
      <c r="W184" s="107" t="str" cm="1">
        <f t="array" ref="W184">_xlfn.TEXTJOIN(";", TRUE, _xlfn.UNIQUE(_xlfn._xlws.FILTER(F$3:F$10029, C$3:C$10029=C184)))</f>
        <v>85;90;95;100;105;110;115;120;125</v>
      </c>
      <c r="X184" s="101" t="str">
        <f>IF(E184&gt;0,+VLOOKUP($E184,'CODE GENERATOR'!$D:$AC,19,FALSE),0)</f>
        <v>2402_S01_32442</v>
      </c>
      <c r="Y184" s="101" t="str">
        <f>IF(E184&gt;0,+VLOOKUP($E184,'CODE GENERATOR'!$D:$AC,20,FALSE),0)</f>
        <v>2402_S01_32440</v>
      </c>
      <c r="Z184" s="101" t="str">
        <f>IF(E184&gt;0,+VLOOKUP($E184,'CODE GENERATOR'!$D:$AC,21,FALSE),0)</f>
        <v>2402_S01_32445</v>
      </c>
      <c r="AA184" s="101" t="str">
        <f>IF(E184&gt;0,+VLOOKUP($E184,'CODE GENERATOR'!$D:$AC,22,FALSE),0)</f>
        <v>2402_S01_33306</v>
      </c>
      <c r="AB184" s="101" t="str">
        <f>IF(E184&gt;0,+VLOOKUP($E184,'CODE GENERATOR'!$D:$AC,23,FALSE),0)</f>
        <v/>
      </c>
      <c r="AC184" s="101" t="str">
        <f>IF(E184&gt;0,+VLOOKUP($E184,'CODE GENERATOR'!$D:$AC,24,FALSE),0)</f>
        <v/>
      </c>
      <c r="AD184" s="101" t="str">
        <f>IF(E184&gt;0,+VLOOKUP($E184,'CODE GENERATOR'!$D:$AC,25,FALSE),0)</f>
        <v/>
      </c>
      <c r="AE184" s="101" t="str">
        <f>IF(E184&gt;0,+VLOOKUP($E184,'CODE GENERATOR'!$D:$AC,26,FALSE),0)</f>
        <v/>
      </c>
      <c r="AF184" s="149" t="str">
        <f>IF($C184&gt;0,$C184&amp;" "&amp;$P184&amp;" "&amp;+VLOOKUP($C184,'STYLE NAMES'!$B:$AC,10,FALSE),"""")</f>
        <v>SANTORINI NAVY BRAIDED BELT</v>
      </c>
      <c r="AG184" s="101" t="str">
        <f>"Enjoy our "&amp;(AF184)&amp;"; "&amp;IF(C184&gt;0,+VLOOKUP($C184,'STYLE NAMES'!$B:$AC,11,FALSE),"")</f>
        <v>Enjoy our SANTORINI NAVY BRAIDED BELT; Braided Riding Belts
Available in many colors and designs you can use these elegant belts for riding or even at your daily life</v>
      </c>
      <c r="AH184" s="101" t="str">
        <f>IF(C184&gt;0,+VLOOKUP($C184,'STYLE NAMES'!$B:$AC,12,FALSE),"")</f>
        <v>*Super elastic and comfortable riding belts
Composition:
100% Polyester</v>
      </c>
      <c r="AI184" s="101" t="str">
        <f>IF(C184&gt;0,+VLOOKUP($C184,'STYLE NAMES'!$B:$AC,13,FALSE),"")</f>
        <v>Do not wash in washing machine</v>
      </c>
      <c r="AJ184" s="149" t="str">
        <f>IF($C184&gt;0,$C184&amp;" "&amp;$P184&amp;" "&amp;+VLOOKUP($C184,'STYLE NAMES'!$B:$AC,14,FALSE),"""")</f>
        <v>SANTORINI NAVY ÖRGÜ KEMER</v>
      </c>
      <c r="AK184" s="149" t="str">
        <f>"Cavalier SanMarco tarafından tasarlanan "&amp;(AJ184)&amp;"; "&amp;IF(C184&gt;0,+VLOOKUP($C184,'STYLE NAMES'!$B:$AC,15,FALSE),"")</f>
        <v>Cavalier SanMarco tarafından tasarlanan SANTORINI NAVY ÖRGÜ KEMER; Örgü Binicilik Kemeri
Birçok renk ve desenleri ile bu şık kemerleri hem biniş kıyafetleriniz ile hem de günlük kıyafetlerinizle kullanabilirsiniz.</v>
      </c>
      <c r="AL184" s="149" t="str">
        <f>IF(C184&gt;0,+VLOOKUP($C184,'STYLE NAMES'!$B:$AC,16,FALSE),"")</f>
        <v>* Çok esnek ve rahat 
Kompozisyon:
100% Polyester</v>
      </c>
      <c r="AM184" s="149" t="str">
        <f>IF(C184&gt;0,+VLOOKUP($C184,'STYLE NAMES'!$B:$AC,17,FALSE),"")</f>
        <v>Ürünü makinada yıkamayınız</v>
      </c>
      <c r="AN184" s="149" t="str">
        <f>IF($C184&gt;0,$C184&amp;" "&amp;$P184&amp;" "&amp;+VLOOKUP($C184,'STYLE NAMES'!$B:$AC,18,FALSE),"""")</f>
        <v>SANTORINI NAVY CINTURA ELASTICA</v>
      </c>
      <c r="AO184" s="101" t="str">
        <f>"Disegnato da Cavalier SanMarco "&amp;(AN184)&amp;"; "&amp;IF(C184&gt;0,+VLOOKUP($C184,'STYLE NAMES'!$B:$AC,19,FALSE),"")</f>
        <v>Disegnato da Cavalier SanMarco SANTORINI NAVY CINTURA ELASTICA; Cintura intrecciata per equitazione Disponibile in molti colori e design, queste eleganti cinture possono essere utilizzate sia per l'equitazione che nella vita quotidiana.</v>
      </c>
      <c r="AP184" s="101" t="str">
        <f>IF(C184&gt;0,+VLOOKUP($C184,'STYLE NAMES'!$B:$AC,20,FALSE),"")</f>
        <v>Cinture elastiche e confortevoli per l'equitazione Composizione: 100% Poliestere</v>
      </c>
      <c r="AQ184" s="101" t="str">
        <f>IF(C184&gt;0,+VLOOKUP($C184,'STYLE NAMES'!$B:$AC,21,FALSE),"")</f>
        <v>Non lavare in lavatrice</v>
      </c>
      <c r="AR184" s="101">
        <f>IF(D184&gt;0,+VLOOKUP($C184,'STYLE NAMES'!$B:$AC,22,FALSE),"")</f>
        <v>0</v>
      </c>
      <c r="AS184" s="101">
        <f>IF(E184&gt;0,+VLOOKUP($C184,'STYLE NAMES'!$B:$AC,23,FALSE),"")</f>
        <v>0</v>
      </c>
      <c r="AT184" s="101">
        <f>IF(F184&gt;0,+VLOOKUP($C184,'STYLE NAMES'!$B:$AC,24,FALSE),"")</f>
        <v>0</v>
      </c>
      <c r="AU184" s="101">
        <f>IF(G184&gt;0,+VLOOKUP($C184,'STYLE NAMES'!$B:$AC,25,FALSE),"")</f>
        <v>0</v>
      </c>
      <c r="AV184" s="101">
        <f>+VLOOKUP($S184,'CODE GENERATOR'!$P:$AM,15,FALSE)</f>
        <v>0</v>
      </c>
      <c r="AW184" s="101">
        <f>+VLOOKUP($S184,'CODE GENERATOR'!$P:$AM,16,FALSE)</f>
        <v>0</v>
      </c>
      <c r="AX184" s="101">
        <f>+VLOOKUP($S184,'CODE GENERATOR'!$P:$AM,17,FALSE)</f>
        <v>0</v>
      </c>
      <c r="AY184" s="101">
        <f>+VLOOKUP($S184,'CODE GENERATOR'!$P:$AM,18,FALSE)</f>
        <v>0</v>
      </c>
      <c r="AZ184" s="101">
        <f>+VLOOKUP($S184,'CODE GENERATOR'!$P:$AM,19,FALSE)</f>
        <v>0</v>
      </c>
      <c r="BA184" s="101">
        <f>+VLOOKUP($S184,'CODE GENERATOR'!$P:$AM,20,FALSE)</f>
        <v>0</v>
      </c>
      <c r="BB184" s="101">
        <f>+VLOOKUP($S184,'CODE GENERATOR'!$P:$AM,21,FALSE)</f>
        <v>0</v>
      </c>
      <c r="BC184" s="101">
        <f>+VLOOKUP($S184,'CODE GENERATOR'!$P:$AM,22,FALSE)</f>
        <v>0</v>
      </c>
      <c r="BD184" s="101">
        <f>+VLOOKUP($S184,'CODE GENERATOR'!$P:$AM,23,FALSE)</f>
        <v>0</v>
      </c>
      <c r="BE184" s="101">
        <f>+VLOOKUP($S184,'CODE GENERATOR'!$P:$AM,24,FALSE)</f>
        <v>0</v>
      </c>
      <c r="BF184" s="101">
        <f>IF(C184&gt;0,+VLOOKUP(G184,'CATEGORY ID'!$A$1:$L$118,3,FALSE),"")</f>
        <v>17</v>
      </c>
      <c r="BG184" s="101">
        <f>IF(C184&gt;0,+VLOOKUP(H184,'CATEGORY ID'!$D$1:$L$118,3,FALSE),"")</f>
        <v>17</v>
      </c>
      <c r="BH184" s="101">
        <f>IF(C184&gt;0,+VLOOKUP((+H184&amp;I184),'CATEGORY ID'!$H$1:$I$121,2,FALSE),"")</f>
        <v>18</v>
      </c>
      <c r="BJ184" s="101">
        <f>IF(C184&gt;0,IF(COUNTIF('CATEGORY ID'!$K$1:$K$121,+H184&amp;K184) &gt; 0, +VLOOKUP(+H184&amp;K184,'CATEGORY ID'!$K$1:$L$121,2,FALSE),""),"")</f>
        <v>73</v>
      </c>
      <c r="BK184" s="101" t="str">
        <f>IF(C184&gt;0,IF(COUNTIF('CATEGORY ID'!$K$124:$K$165, +VLOOKUP(C184,'STYLE NAMES'!$B:$AE,30,FALSE)) &gt; 0, +VLOOKUP(VLOOKUP(C184,'STYLE NAMES'!$B:$AE,30,FALSE),'CATEGORY ID'!K:M,2,FALSE),""),"")</f>
        <v/>
      </c>
      <c r="BR184" s="101" t="str" cm="1">
        <f t="array" ref="BR184">IF(C184&gt;0,_xlfn.TEXTJOIN(";", TRUE,_xlfn.UNIQUE(_xlfn._xlws.FILTER(BF184:BQ184,(BF184:BQ184&gt;0)),TRUE,FALSE)),"")&amp;";"&amp;BS184</f>
        <v>17;18;73;</v>
      </c>
      <c r="BU184" s="106">
        <f>IF(C184&gt;0,+VLOOKUP($C184,'STYLE NAMES'!$B:$AC,26,FALSE),"")</f>
        <v>49.9</v>
      </c>
      <c r="BV184" s="106">
        <f>IF(C184&gt;0,+VLOOKUP($C184,'STYLE NAMES'!$B:$AC,27,FALSE),"")</f>
        <v>2740</v>
      </c>
      <c r="BW184" s="106">
        <f>IF(C184&gt;0,+VLOOKUP($C184,'STYLE NAMES'!$B:$AC,28,FALSE),"")</f>
        <v>57.384999999999991</v>
      </c>
      <c r="BY184"/>
      <c r="BZ184" s="101">
        <v>0</v>
      </c>
      <c r="CA184" s="137">
        <f t="shared" si="11"/>
        <v>1</v>
      </c>
      <c r="CB184" s="137">
        <f>+VLOOKUP(C184,'[2]STYLES &amp; MODELS MATRIX'!$A:$G,7,FALSE)</f>
        <v>0</v>
      </c>
      <c r="CC184" s="137">
        <f>+VLOOKUP(C184,'[1]STYLES &amp; SIZE CHARTS'!$A:$H,8,FALSE)</f>
        <v>0</v>
      </c>
      <c r="CD184" s="137"/>
      <c r="CE184" s="205"/>
      <c r="CF184" s="141"/>
    </row>
    <row r="185" spans="1:84" s="101" customFormat="1" ht="12" customHeight="1" x14ac:dyDescent="0.2">
      <c r="A185" s="102">
        <f t="shared" si="9"/>
        <v>8683711002420</v>
      </c>
      <c r="B185" s="101" t="s">
        <v>816</v>
      </c>
      <c r="C185" s="101" t="s">
        <v>629</v>
      </c>
      <c r="D185" s="101" t="s">
        <v>630</v>
      </c>
      <c r="E185" s="203" t="s">
        <v>2316</v>
      </c>
      <c r="F185" s="101">
        <v>85</v>
      </c>
      <c r="G185" s="101" t="str">
        <f>IF(C185&gt;0,+VLOOKUP($C185,'STYLE NAMES'!$B:$AC,4,FALSE),"")</f>
        <v>ACCESSORIES</v>
      </c>
      <c r="H185" s="101" t="str">
        <f>IF(C185&gt;0,+VLOOKUP($C185,'STYLE NAMES'!$B:$AC,5,FALSE),"")</f>
        <v>ACCESSORIES</v>
      </c>
      <c r="I185" s="101" t="str">
        <f>IF(C185&gt;0,+VLOOKUP($C185,'STYLE NAMES'!$B:$AC,6,FALSE),"")</f>
        <v>RIDER ACCESSORIES</v>
      </c>
      <c r="J185" s="101" t="str">
        <f>IF(C185&gt;0,+VLOOKUP($C185,'STYLE NAMES'!$B:$AC,7,FALSE),"")</f>
        <v>UNISEX</v>
      </c>
      <c r="K185" s="101" t="str">
        <f>IF(C185&gt;0,+VLOOKUP($C185,'STYLE NAMES'!$B:$AC,8,FALSE),"")</f>
        <v>BELTS</v>
      </c>
      <c r="L185" s="101" t="str">
        <f>IF(E185&gt;0,+VLOOKUP($E185,'CODE GENERATOR'!$D:$T,3,FALSE),"")</f>
        <v>A</v>
      </c>
      <c r="M185" s="101" t="str">
        <f>IF(E185&gt;0,+VLOOKUP($E185,'CODE GENERATOR'!$D:$T,4,FALSE),"")</f>
        <v>BRAIDED</v>
      </c>
      <c r="N185" s="101" t="str">
        <f>IF(E185&gt;0,+VLOOKUP($E185,'CODE GENERATOR'!$D:$T,6,FALSE),"")</f>
        <v>BEIGE</v>
      </c>
      <c r="O185" s="101" t="str">
        <f>IF(E185&gt;0,+VLOOKUP($E185,'CODE GENERATOR'!$D:$T,7,FALSE),"")</f>
        <v>BEIGE</v>
      </c>
      <c r="P185" s="101" t="str">
        <f t="shared" si="10"/>
        <v>BEIGE</v>
      </c>
      <c r="Q185" s="104" t="str">
        <f>IF(E185&gt;0,+VLOOKUP($E185,'CODE GENERATOR'!$D:$T,11,FALSE),"")</f>
        <v>A.RACUX_BLT0015</v>
      </c>
      <c r="R185" s="104" t="str">
        <f>IF(E185&gt;0,+VLOOKUP($E185,'CODE GENERATOR'!$D:$T,12,FALSE),"")</f>
        <v>BRD0012BEGBEG</v>
      </c>
      <c r="S185" s="104" t="str">
        <f>IF(E185&gt;0,+VLOOKUP($E185,'CODE GENERATOR'!$D:$T,13,FALSE),"")</f>
        <v>A.RACUX_BLT0015_BRD0012BEGBEG</v>
      </c>
      <c r="T185" s="104" t="str">
        <f t="shared" si="8"/>
        <v>A.RACUX_BLT0015_BRD0012BEGBEG_85</v>
      </c>
      <c r="U185" s="105">
        <v>8683711002420</v>
      </c>
      <c r="V185" s="107" t="str" cm="1">
        <f t="array" ref="V185">_xlfn.TEXTJOIN(";", TRUE, _xlfn.UNIQUE(_xlfn._xlws.FILTER(P$3:P$10029, C$3:C$10029=C185)))</f>
        <v>BORDEAUX;BORDEAUX/NAVY;BEIGE/BROWN;NAVY;BEIGE;GRAY/BLUE-BLACK;BROWN/NAVY;DARK GRAY;MELANGE GRAY;LIGHT GRAY;WHITE;RED;BLACK;GREEN;MELANGE BLUE</v>
      </c>
      <c r="W185" s="107" t="str" cm="1">
        <f t="array" ref="W185">_xlfn.TEXTJOIN(";", TRUE, _xlfn.UNIQUE(_xlfn._xlws.FILTER(F$3:F$10029, C$3:C$10029=C185)))</f>
        <v>85;90;95;100;105;110;115;120;125</v>
      </c>
      <c r="X185" s="101" t="str">
        <f>IF(E185&gt;0,+VLOOKUP($E185,'CODE GENERATOR'!$D:$AC,19,FALSE),0)</f>
        <v>2402_S01_32452</v>
      </c>
      <c r="Y185" s="101" t="str">
        <f>IF(E185&gt;0,+VLOOKUP($E185,'CODE GENERATOR'!$D:$AC,20,FALSE),0)</f>
        <v>2402_S01_32450</v>
      </c>
      <c r="Z185" s="101" t="str">
        <f>IF(E185&gt;0,+VLOOKUP($E185,'CODE GENERATOR'!$D:$AC,21,FALSE),0)</f>
        <v>2402_S01_32455</v>
      </c>
      <c r="AA185" s="101" t="str">
        <f>IF(E185&gt;0,+VLOOKUP($E185,'CODE GENERATOR'!$D:$AC,22,FALSE),0)</f>
        <v/>
      </c>
      <c r="AB185" s="101" t="str">
        <f>IF(E185&gt;0,+VLOOKUP($E185,'CODE GENERATOR'!$D:$AC,23,FALSE),0)</f>
        <v/>
      </c>
      <c r="AC185" s="101" t="str">
        <f>IF(E185&gt;0,+VLOOKUP($E185,'CODE GENERATOR'!$D:$AC,24,FALSE),0)</f>
        <v/>
      </c>
      <c r="AD185" s="101" t="str">
        <f>IF(E185&gt;0,+VLOOKUP($E185,'CODE GENERATOR'!$D:$AC,25,FALSE),0)</f>
        <v/>
      </c>
      <c r="AE185" s="101" t="str">
        <f>IF(E185&gt;0,+VLOOKUP($E185,'CODE GENERATOR'!$D:$AC,26,FALSE),0)</f>
        <v/>
      </c>
      <c r="AF185" s="149" t="str">
        <f>IF($C185&gt;0,$C185&amp;" "&amp;$P185&amp;" "&amp;+VLOOKUP($C185,'STYLE NAMES'!$B:$AC,10,FALSE),"""")</f>
        <v>SANTORINI BEIGE BRAIDED BELT</v>
      </c>
      <c r="AG185" s="101" t="str">
        <f>"Enjoy our "&amp;(AF185)&amp;"; "&amp;IF(C185&gt;0,+VLOOKUP($C185,'STYLE NAMES'!$B:$AC,11,FALSE),"")</f>
        <v>Enjoy our SANTORINI BEIGE BRAIDED BELT; Braided Riding Belts
Available in many colors and designs you can use these elegant belts for riding or even at your daily life</v>
      </c>
      <c r="AH185" s="101" t="str">
        <f>IF(C185&gt;0,+VLOOKUP($C185,'STYLE NAMES'!$B:$AC,12,FALSE),"")</f>
        <v>*Super elastic and comfortable riding belts
Composition:
100% Polyester</v>
      </c>
      <c r="AI185" s="101" t="str">
        <f>IF(C185&gt;0,+VLOOKUP($C185,'STYLE NAMES'!$B:$AC,13,FALSE),"")</f>
        <v>Do not wash in washing machine</v>
      </c>
      <c r="AJ185" s="149" t="str">
        <f>IF($C185&gt;0,$C185&amp;" "&amp;$P185&amp;" "&amp;+VLOOKUP($C185,'STYLE NAMES'!$B:$AC,14,FALSE),"""")</f>
        <v>SANTORINI BEIGE ÖRGÜ KEMER</v>
      </c>
      <c r="AK185" s="149" t="str">
        <f>"Cavalier SanMarco tarafından tasarlanan "&amp;(AJ185)&amp;"; "&amp;IF(C185&gt;0,+VLOOKUP($C185,'STYLE NAMES'!$B:$AC,15,FALSE),"")</f>
        <v>Cavalier SanMarco tarafından tasarlanan SANTORINI BEIGE ÖRGÜ KEMER; Örgü Binicilik Kemeri
Birçok renk ve desenleri ile bu şık kemerleri hem biniş kıyafetleriniz ile hem de günlük kıyafetlerinizle kullanabilirsiniz.</v>
      </c>
      <c r="AL185" s="149" t="str">
        <f>IF(C185&gt;0,+VLOOKUP($C185,'STYLE NAMES'!$B:$AC,16,FALSE),"")</f>
        <v>* Çok esnek ve rahat 
Kompozisyon:
100% Polyester</v>
      </c>
      <c r="AM185" s="149" t="str">
        <f>IF(C185&gt;0,+VLOOKUP($C185,'STYLE NAMES'!$B:$AC,17,FALSE),"")</f>
        <v>Ürünü makinada yıkamayınız</v>
      </c>
      <c r="AN185" s="149" t="str">
        <f>IF($C185&gt;0,$C185&amp;" "&amp;$P185&amp;" "&amp;+VLOOKUP($C185,'STYLE NAMES'!$B:$AC,18,FALSE),"""")</f>
        <v>SANTORINI BEIGE CINTURA ELASTICA</v>
      </c>
      <c r="AO185" s="101" t="str">
        <f>"Disegnato da Cavalier SanMarco "&amp;(AN185)&amp;"; "&amp;IF(C185&gt;0,+VLOOKUP($C185,'STYLE NAMES'!$B:$AC,19,FALSE),"")</f>
        <v>Disegnato da Cavalier SanMarco SANTORINI BEIGE CINTURA ELASTICA; Cintura intrecciata per equitazione Disponibile in molti colori e design, queste eleganti cinture possono essere utilizzate sia per l'equitazione che nella vita quotidiana.</v>
      </c>
      <c r="AP185" s="101" t="str">
        <f>IF(C185&gt;0,+VLOOKUP($C185,'STYLE NAMES'!$B:$AC,20,FALSE),"")</f>
        <v>Cinture elastiche e confortevoli per l'equitazione Composizione: 100% Poliestere</v>
      </c>
      <c r="AQ185" s="101" t="str">
        <f>IF(C185&gt;0,+VLOOKUP($C185,'STYLE NAMES'!$B:$AC,21,FALSE),"")</f>
        <v>Non lavare in lavatrice</v>
      </c>
      <c r="AR185" s="101">
        <f>IF(D185&gt;0,+VLOOKUP($C185,'STYLE NAMES'!$B:$AC,22,FALSE),"")</f>
        <v>0</v>
      </c>
      <c r="AS185" s="101">
        <f>IF(E185&gt;0,+VLOOKUP($C185,'STYLE NAMES'!$B:$AC,23,FALSE),"")</f>
        <v>0</v>
      </c>
      <c r="AT185" s="101">
        <f>IF(F185&gt;0,+VLOOKUP($C185,'STYLE NAMES'!$B:$AC,24,FALSE),"")</f>
        <v>0</v>
      </c>
      <c r="AU185" s="101">
        <f>IF(G185&gt;0,+VLOOKUP($C185,'STYLE NAMES'!$B:$AC,25,FALSE),"")</f>
        <v>0</v>
      </c>
      <c r="AV185" s="101">
        <f>+VLOOKUP($S185,'CODE GENERATOR'!$P:$AM,15,FALSE)</f>
        <v>0</v>
      </c>
      <c r="AW185" s="101">
        <f>+VLOOKUP($S185,'CODE GENERATOR'!$P:$AM,16,FALSE)</f>
        <v>0</v>
      </c>
      <c r="AX185" s="101">
        <f>+VLOOKUP($S185,'CODE GENERATOR'!$P:$AM,17,FALSE)</f>
        <v>0</v>
      </c>
      <c r="AY185" s="101">
        <f>+VLOOKUP($S185,'CODE GENERATOR'!$P:$AM,18,FALSE)</f>
        <v>0</v>
      </c>
      <c r="AZ185" s="101">
        <f>+VLOOKUP($S185,'CODE GENERATOR'!$P:$AM,19,FALSE)</f>
        <v>0</v>
      </c>
      <c r="BA185" s="101">
        <f>+VLOOKUP($S185,'CODE GENERATOR'!$P:$AM,20,FALSE)</f>
        <v>0</v>
      </c>
      <c r="BB185" s="101">
        <f>+VLOOKUP($S185,'CODE GENERATOR'!$P:$AM,21,FALSE)</f>
        <v>0</v>
      </c>
      <c r="BC185" s="101">
        <f>+VLOOKUP($S185,'CODE GENERATOR'!$P:$AM,22,FALSE)</f>
        <v>0</v>
      </c>
      <c r="BD185" s="101">
        <f>+VLOOKUP($S185,'CODE GENERATOR'!$P:$AM,23,FALSE)</f>
        <v>0</v>
      </c>
      <c r="BE185" s="101">
        <f>+VLOOKUP($S185,'CODE GENERATOR'!$P:$AM,24,FALSE)</f>
        <v>0</v>
      </c>
      <c r="BF185" s="101">
        <f>IF(C185&gt;0,+VLOOKUP(G185,'CATEGORY ID'!$A$1:$L$118,3,FALSE),"")</f>
        <v>17</v>
      </c>
      <c r="BG185" s="101">
        <f>IF(C185&gt;0,+VLOOKUP(H185,'CATEGORY ID'!$D$1:$L$118,3,FALSE),"")</f>
        <v>17</v>
      </c>
      <c r="BH185" s="101">
        <f>IF(C185&gt;0,+VLOOKUP((+H185&amp;I185),'CATEGORY ID'!$H$1:$I$121,2,FALSE),"")</f>
        <v>18</v>
      </c>
      <c r="BJ185" s="101">
        <f>IF(C185&gt;0,IF(COUNTIF('CATEGORY ID'!$K$1:$K$121,+H185&amp;K185) &gt; 0, +VLOOKUP(+H185&amp;K185,'CATEGORY ID'!$K$1:$L$121,2,FALSE),""),"")</f>
        <v>73</v>
      </c>
      <c r="BK185" s="101" t="str">
        <f>IF(C185&gt;0,IF(COUNTIF('CATEGORY ID'!$K$124:$K$165, +VLOOKUP(C185,'STYLE NAMES'!$B:$AE,30,FALSE)) &gt; 0, +VLOOKUP(VLOOKUP(C185,'STYLE NAMES'!$B:$AE,30,FALSE),'CATEGORY ID'!K:M,2,FALSE),""),"")</f>
        <v/>
      </c>
      <c r="BR185" s="101" t="str" cm="1">
        <f t="array" ref="BR185">IF(C185&gt;0,_xlfn.TEXTJOIN(";", TRUE,_xlfn.UNIQUE(_xlfn._xlws.FILTER(BF185:BQ185,(BF185:BQ185&gt;0)),TRUE,FALSE)),"")&amp;";"&amp;BS185</f>
        <v>17;18;73;</v>
      </c>
      <c r="BU185" s="106">
        <f>IF(C185&gt;0,+VLOOKUP($C185,'STYLE NAMES'!$B:$AC,26,FALSE),"")</f>
        <v>49.9</v>
      </c>
      <c r="BV185" s="106">
        <f>IF(C185&gt;0,+VLOOKUP($C185,'STYLE NAMES'!$B:$AC,27,FALSE),"")</f>
        <v>2740</v>
      </c>
      <c r="BW185" s="106">
        <f>IF(C185&gt;0,+VLOOKUP($C185,'STYLE NAMES'!$B:$AC,28,FALSE),"")</f>
        <v>57.384999999999991</v>
      </c>
      <c r="BY185"/>
      <c r="BZ185" s="101">
        <v>0</v>
      </c>
      <c r="CA185" s="137">
        <f t="shared" si="11"/>
        <v>1</v>
      </c>
      <c r="CB185" s="137">
        <f>+VLOOKUP(C185,'[2]STYLES &amp; MODELS MATRIX'!$A:$G,7,FALSE)</f>
        <v>0</v>
      </c>
      <c r="CC185" s="137">
        <f>+VLOOKUP(C185,'[1]STYLES &amp; SIZE CHARTS'!$A:$H,8,FALSE)</f>
        <v>0</v>
      </c>
      <c r="CD185" s="137"/>
      <c r="CE185" s="205"/>
      <c r="CF185" s="141"/>
    </row>
    <row r="186" spans="1:84" s="101" customFormat="1" ht="12" customHeight="1" x14ac:dyDescent="0.2">
      <c r="A186" s="102">
        <f t="shared" si="9"/>
        <v>8683711002437</v>
      </c>
      <c r="B186" s="101" t="s">
        <v>816</v>
      </c>
      <c r="C186" s="101" t="s">
        <v>629</v>
      </c>
      <c r="D186" s="101" t="s">
        <v>630</v>
      </c>
      <c r="E186" s="203" t="s">
        <v>2316</v>
      </c>
      <c r="F186" s="101">
        <v>90</v>
      </c>
      <c r="G186" s="101" t="str">
        <f>IF(C186&gt;0,+VLOOKUP($C186,'STYLE NAMES'!$B:$AC,4,FALSE),"")</f>
        <v>ACCESSORIES</v>
      </c>
      <c r="H186" s="101" t="str">
        <f>IF(C186&gt;0,+VLOOKUP($C186,'STYLE NAMES'!$B:$AC,5,FALSE),"")</f>
        <v>ACCESSORIES</v>
      </c>
      <c r="I186" s="101" t="str">
        <f>IF(C186&gt;0,+VLOOKUP($C186,'STYLE NAMES'!$B:$AC,6,FALSE),"")</f>
        <v>RIDER ACCESSORIES</v>
      </c>
      <c r="J186" s="101" t="str">
        <f>IF(C186&gt;0,+VLOOKUP($C186,'STYLE NAMES'!$B:$AC,7,FALSE),"")</f>
        <v>UNISEX</v>
      </c>
      <c r="K186" s="101" t="str">
        <f>IF(C186&gt;0,+VLOOKUP($C186,'STYLE NAMES'!$B:$AC,8,FALSE),"")</f>
        <v>BELTS</v>
      </c>
      <c r="L186" s="101" t="str">
        <f>IF(E186&gt;0,+VLOOKUP($E186,'CODE GENERATOR'!$D:$T,3,FALSE),"")</f>
        <v>A</v>
      </c>
      <c r="M186" s="101" t="str">
        <f>IF(E186&gt;0,+VLOOKUP($E186,'CODE GENERATOR'!$D:$T,4,FALSE),"")</f>
        <v>BRAIDED</v>
      </c>
      <c r="N186" s="101" t="str">
        <f>IF(E186&gt;0,+VLOOKUP($E186,'CODE GENERATOR'!$D:$T,6,FALSE),"")</f>
        <v>BEIGE</v>
      </c>
      <c r="O186" s="101" t="str">
        <f>IF(E186&gt;0,+VLOOKUP($E186,'CODE GENERATOR'!$D:$T,7,FALSE),"")</f>
        <v>BEIGE</v>
      </c>
      <c r="P186" s="101" t="str">
        <f t="shared" si="10"/>
        <v>BEIGE</v>
      </c>
      <c r="Q186" s="104" t="str">
        <f>IF(E186&gt;0,+VLOOKUP($E186,'CODE GENERATOR'!$D:$T,11,FALSE),"")</f>
        <v>A.RACUX_BLT0015</v>
      </c>
      <c r="R186" s="104" t="str">
        <f>IF(E186&gt;0,+VLOOKUP($E186,'CODE GENERATOR'!$D:$T,12,FALSE),"")</f>
        <v>BRD0012BEGBEG</v>
      </c>
      <c r="S186" s="104" t="str">
        <f>IF(E186&gt;0,+VLOOKUP($E186,'CODE GENERATOR'!$D:$T,13,FALSE),"")</f>
        <v>A.RACUX_BLT0015_BRD0012BEGBEG</v>
      </c>
      <c r="T186" s="104" t="str">
        <f t="shared" si="8"/>
        <v>A.RACUX_BLT0015_BRD0012BEGBEG_90</v>
      </c>
      <c r="U186" s="105">
        <v>8683711002437</v>
      </c>
      <c r="V186" s="107" t="str" cm="1">
        <f t="array" ref="V186">_xlfn.TEXTJOIN(";", TRUE, _xlfn.UNIQUE(_xlfn._xlws.FILTER(P$3:P$10029, C$3:C$10029=C186)))</f>
        <v>BORDEAUX;BORDEAUX/NAVY;BEIGE/BROWN;NAVY;BEIGE;GRAY/BLUE-BLACK;BROWN/NAVY;DARK GRAY;MELANGE GRAY;LIGHT GRAY;WHITE;RED;BLACK;GREEN;MELANGE BLUE</v>
      </c>
      <c r="W186" s="107" t="str" cm="1">
        <f t="array" ref="W186">_xlfn.TEXTJOIN(";", TRUE, _xlfn.UNIQUE(_xlfn._xlws.FILTER(F$3:F$10029, C$3:C$10029=C186)))</f>
        <v>85;90;95;100;105;110;115;120;125</v>
      </c>
      <c r="X186" s="101" t="str">
        <f>IF(E186&gt;0,+VLOOKUP($E186,'CODE GENERATOR'!$D:$AC,19,FALSE),0)</f>
        <v>2402_S01_32452</v>
      </c>
      <c r="Y186" s="101" t="str">
        <f>IF(E186&gt;0,+VLOOKUP($E186,'CODE GENERATOR'!$D:$AC,20,FALSE),0)</f>
        <v>2402_S01_32450</v>
      </c>
      <c r="Z186" s="101" t="str">
        <f>IF(E186&gt;0,+VLOOKUP($E186,'CODE GENERATOR'!$D:$AC,21,FALSE),0)</f>
        <v>2402_S01_32455</v>
      </c>
      <c r="AA186" s="101" t="str">
        <f>IF(E186&gt;0,+VLOOKUP($E186,'CODE GENERATOR'!$D:$AC,22,FALSE),0)</f>
        <v/>
      </c>
      <c r="AB186" s="101" t="str">
        <f>IF(E186&gt;0,+VLOOKUP($E186,'CODE GENERATOR'!$D:$AC,23,FALSE),0)</f>
        <v/>
      </c>
      <c r="AC186" s="101" t="str">
        <f>IF(E186&gt;0,+VLOOKUP($E186,'CODE GENERATOR'!$D:$AC,24,FALSE),0)</f>
        <v/>
      </c>
      <c r="AD186" s="101" t="str">
        <f>IF(E186&gt;0,+VLOOKUP($E186,'CODE GENERATOR'!$D:$AC,25,FALSE),0)</f>
        <v/>
      </c>
      <c r="AE186" s="101" t="str">
        <f>IF(E186&gt;0,+VLOOKUP($E186,'CODE GENERATOR'!$D:$AC,26,FALSE),0)</f>
        <v/>
      </c>
      <c r="AF186" s="149" t="str">
        <f>IF($C186&gt;0,$C186&amp;" "&amp;$P186&amp;" "&amp;+VLOOKUP($C186,'STYLE NAMES'!$B:$AC,10,FALSE),"""")</f>
        <v>SANTORINI BEIGE BRAIDED BELT</v>
      </c>
      <c r="AG186" s="101" t="str">
        <f>"Enjoy our "&amp;(AF186)&amp;"; "&amp;IF(C186&gt;0,+VLOOKUP($C186,'STYLE NAMES'!$B:$AC,11,FALSE),"")</f>
        <v>Enjoy our SANTORINI BEIGE BRAIDED BELT; Braided Riding Belts
Available in many colors and designs you can use these elegant belts for riding or even at your daily life</v>
      </c>
      <c r="AH186" s="101" t="str">
        <f>IF(C186&gt;0,+VLOOKUP($C186,'STYLE NAMES'!$B:$AC,12,FALSE),"")</f>
        <v>*Super elastic and comfortable riding belts
Composition:
100% Polyester</v>
      </c>
      <c r="AI186" s="101" t="str">
        <f>IF(C186&gt;0,+VLOOKUP($C186,'STYLE NAMES'!$B:$AC,13,FALSE),"")</f>
        <v>Do not wash in washing machine</v>
      </c>
      <c r="AJ186" s="149" t="str">
        <f>IF($C186&gt;0,$C186&amp;" "&amp;$P186&amp;" "&amp;+VLOOKUP($C186,'STYLE NAMES'!$B:$AC,14,FALSE),"""")</f>
        <v>SANTORINI BEIGE ÖRGÜ KEMER</v>
      </c>
      <c r="AK186" s="149" t="str">
        <f>"Cavalier SanMarco tarafından tasarlanan "&amp;(AJ186)&amp;"; "&amp;IF(C186&gt;0,+VLOOKUP($C186,'STYLE NAMES'!$B:$AC,15,FALSE),"")</f>
        <v>Cavalier SanMarco tarafından tasarlanan SANTORINI BEIGE ÖRGÜ KEMER; Örgü Binicilik Kemeri
Birçok renk ve desenleri ile bu şık kemerleri hem biniş kıyafetleriniz ile hem de günlük kıyafetlerinizle kullanabilirsiniz.</v>
      </c>
      <c r="AL186" s="149" t="str">
        <f>IF(C186&gt;0,+VLOOKUP($C186,'STYLE NAMES'!$B:$AC,16,FALSE),"")</f>
        <v>* Çok esnek ve rahat 
Kompozisyon:
100% Polyester</v>
      </c>
      <c r="AM186" s="149" t="str">
        <f>IF(C186&gt;0,+VLOOKUP($C186,'STYLE NAMES'!$B:$AC,17,FALSE),"")</f>
        <v>Ürünü makinada yıkamayınız</v>
      </c>
      <c r="AN186" s="149" t="str">
        <f>IF($C186&gt;0,$C186&amp;" "&amp;$P186&amp;" "&amp;+VLOOKUP($C186,'STYLE NAMES'!$B:$AC,18,FALSE),"""")</f>
        <v>SANTORINI BEIGE CINTURA ELASTICA</v>
      </c>
      <c r="AO186" s="101" t="str">
        <f>"Disegnato da Cavalier SanMarco "&amp;(AN186)&amp;"; "&amp;IF(C186&gt;0,+VLOOKUP($C186,'STYLE NAMES'!$B:$AC,19,FALSE),"")</f>
        <v>Disegnato da Cavalier SanMarco SANTORINI BEIGE CINTURA ELASTICA; Cintura intrecciata per equitazione Disponibile in molti colori e design, queste eleganti cinture possono essere utilizzate sia per l'equitazione che nella vita quotidiana.</v>
      </c>
      <c r="AP186" s="101" t="str">
        <f>IF(C186&gt;0,+VLOOKUP($C186,'STYLE NAMES'!$B:$AC,20,FALSE),"")</f>
        <v>Cinture elastiche e confortevoli per l'equitazione Composizione: 100% Poliestere</v>
      </c>
      <c r="AQ186" s="101" t="str">
        <f>IF(C186&gt;0,+VLOOKUP($C186,'STYLE NAMES'!$B:$AC,21,FALSE),"")</f>
        <v>Non lavare in lavatrice</v>
      </c>
      <c r="AR186" s="101">
        <f>IF(D186&gt;0,+VLOOKUP($C186,'STYLE NAMES'!$B:$AC,22,FALSE),"")</f>
        <v>0</v>
      </c>
      <c r="AS186" s="101">
        <f>IF(E186&gt;0,+VLOOKUP($C186,'STYLE NAMES'!$B:$AC,23,FALSE),"")</f>
        <v>0</v>
      </c>
      <c r="AT186" s="101">
        <f>IF(F186&gt;0,+VLOOKUP($C186,'STYLE NAMES'!$B:$AC,24,FALSE),"")</f>
        <v>0</v>
      </c>
      <c r="AU186" s="101">
        <f>IF(G186&gt;0,+VLOOKUP($C186,'STYLE NAMES'!$B:$AC,25,FALSE),"")</f>
        <v>0</v>
      </c>
      <c r="AV186" s="101">
        <f>+VLOOKUP($S186,'CODE GENERATOR'!$P:$AM,15,FALSE)</f>
        <v>0</v>
      </c>
      <c r="AW186" s="101">
        <f>+VLOOKUP($S186,'CODE GENERATOR'!$P:$AM,16,FALSE)</f>
        <v>0</v>
      </c>
      <c r="AX186" s="101">
        <f>+VLOOKUP($S186,'CODE GENERATOR'!$P:$AM,17,FALSE)</f>
        <v>0</v>
      </c>
      <c r="AY186" s="101">
        <f>+VLOOKUP($S186,'CODE GENERATOR'!$P:$AM,18,FALSE)</f>
        <v>0</v>
      </c>
      <c r="AZ186" s="101">
        <f>+VLOOKUP($S186,'CODE GENERATOR'!$P:$AM,19,FALSE)</f>
        <v>0</v>
      </c>
      <c r="BA186" s="101">
        <f>+VLOOKUP($S186,'CODE GENERATOR'!$P:$AM,20,FALSE)</f>
        <v>0</v>
      </c>
      <c r="BB186" s="101">
        <f>+VLOOKUP($S186,'CODE GENERATOR'!$P:$AM,21,FALSE)</f>
        <v>0</v>
      </c>
      <c r="BC186" s="101">
        <f>+VLOOKUP($S186,'CODE GENERATOR'!$P:$AM,22,FALSE)</f>
        <v>0</v>
      </c>
      <c r="BD186" s="101">
        <f>+VLOOKUP($S186,'CODE GENERATOR'!$P:$AM,23,FALSE)</f>
        <v>0</v>
      </c>
      <c r="BE186" s="101">
        <f>+VLOOKUP($S186,'CODE GENERATOR'!$P:$AM,24,FALSE)</f>
        <v>0</v>
      </c>
      <c r="BF186" s="101">
        <f>IF(C186&gt;0,+VLOOKUP(G186,'CATEGORY ID'!$A$1:$L$118,3,FALSE),"")</f>
        <v>17</v>
      </c>
      <c r="BG186" s="101">
        <f>IF(C186&gt;0,+VLOOKUP(H186,'CATEGORY ID'!$D$1:$L$118,3,FALSE),"")</f>
        <v>17</v>
      </c>
      <c r="BH186" s="101">
        <f>IF(C186&gt;0,+VLOOKUP((+H186&amp;I186),'CATEGORY ID'!$H$1:$I$121,2,FALSE),"")</f>
        <v>18</v>
      </c>
      <c r="BJ186" s="101">
        <f>IF(C186&gt;0,IF(COUNTIF('CATEGORY ID'!$K$1:$K$121,+H186&amp;K186) &gt; 0, +VLOOKUP(+H186&amp;K186,'CATEGORY ID'!$K$1:$L$121,2,FALSE),""),"")</f>
        <v>73</v>
      </c>
      <c r="BK186" s="101" t="str">
        <f>IF(C186&gt;0,IF(COUNTIF('CATEGORY ID'!$K$124:$K$165, +VLOOKUP(C186,'STYLE NAMES'!$B:$AE,30,FALSE)) &gt; 0, +VLOOKUP(VLOOKUP(C186,'STYLE NAMES'!$B:$AE,30,FALSE),'CATEGORY ID'!K:M,2,FALSE),""),"")</f>
        <v/>
      </c>
      <c r="BR186" s="101" t="str" cm="1">
        <f t="array" ref="BR186">IF(C186&gt;0,_xlfn.TEXTJOIN(";", TRUE,_xlfn.UNIQUE(_xlfn._xlws.FILTER(BF186:BQ186,(BF186:BQ186&gt;0)),TRUE,FALSE)),"")&amp;";"&amp;BS186</f>
        <v>17;18;73;</v>
      </c>
      <c r="BU186" s="106">
        <f>IF(C186&gt;0,+VLOOKUP($C186,'STYLE NAMES'!$B:$AC,26,FALSE),"")</f>
        <v>49.9</v>
      </c>
      <c r="BV186" s="106">
        <f>IF(C186&gt;0,+VLOOKUP($C186,'STYLE NAMES'!$B:$AC,27,FALSE),"")</f>
        <v>2740</v>
      </c>
      <c r="BW186" s="106">
        <f>IF(C186&gt;0,+VLOOKUP($C186,'STYLE NAMES'!$B:$AC,28,FALSE),"")</f>
        <v>57.384999999999991</v>
      </c>
      <c r="BY186"/>
      <c r="BZ186" s="101">
        <v>0</v>
      </c>
      <c r="CA186" s="137">
        <f t="shared" si="11"/>
        <v>1</v>
      </c>
      <c r="CB186" s="137">
        <f>+VLOOKUP(C186,'[2]STYLES &amp; MODELS MATRIX'!$A:$G,7,FALSE)</f>
        <v>0</v>
      </c>
      <c r="CC186" s="137">
        <f>+VLOOKUP(C186,'[1]STYLES &amp; SIZE CHARTS'!$A:$H,8,FALSE)</f>
        <v>0</v>
      </c>
      <c r="CD186" s="137"/>
      <c r="CE186" s="205"/>
      <c r="CF186" s="141"/>
    </row>
    <row r="187" spans="1:84" s="101" customFormat="1" ht="12" customHeight="1" x14ac:dyDescent="0.2">
      <c r="A187" s="102">
        <f t="shared" si="9"/>
        <v>8683711002444</v>
      </c>
      <c r="B187" s="101" t="s">
        <v>816</v>
      </c>
      <c r="C187" s="101" t="s">
        <v>629</v>
      </c>
      <c r="D187" s="101" t="s">
        <v>630</v>
      </c>
      <c r="E187" s="203" t="s">
        <v>2316</v>
      </c>
      <c r="F187" s="101">
        <v>95</v>
      </c>
      <c r="G187" s="101" t="str">
        <f>IF(C187&gt;0,+VLOOKUP($C187,'STYLE NAMES'!$B:$AC,4,FALSE),"")</f>
        <v>ACCESSORIES</v>
      </c>
      <c r="H187" s="101" t="str">
        <f>IF(C187&gt;0,+VLOOKUP($C187,'STYLE NAMES'!$B:$AC,5,FALSE),"")</f>
        <v>ACCESSORIES</v>
      </c>
      <c r="I187" s="101" t="str">
        <f>IF(C187&gt;0,+VLOOKUP($C187,'STYLE NAMES'!$B:$AC,6,FALSE),"")</f>
        <v>RIDER ACCESSORIES</v>
      </c>
      <c r="J187" s="101" t="str">
        <f>IF(C187&gt;0,+VLOOKUP($C187,'STYLE NAMES'!$B:$AC,7,FALSE),"")</f>
        <v>UNISEX</v>
      </c>
      <c r="K187" s="101" t="str">
        <f>IF(C187&gt;0,+VLOOKUP($C187,'STYLE NAMES'!$B:$AC,8,FALSE),"")</f>
        <v>BELTS</v>
      </c>
      <c r="L187" s="101" t="str">
        <f>IF(E187&gt;0,+VLOOKUP($E187,'CODE GENERATOR'!$D:$T,3,FALSE),"")</f>
        <v>A</v>
      </c>
      <c r="M187" s="101" t="str">
        <f>IF(E187&gt;0,+VLOOKUP($E187,'CODE GENERATOR'!$D:$T,4,FALSE),"")</f>
        <v>BRAIDED</v>
      </c>
      <c r="N187" s="101" t="str">
        <f>IF(E187&gt;0,+VLOOKUP($E187,'CODE GENERATOR'!$D:$T,6,FALSE),"")</f>
        <v>BEIGE</v>
      </c>
      <c r="O187" s="101" t="str">
        <f>IF(E187&gt;0,+VLOOKUP($E187,'CODE GENERATOR'!$D:$T,7,FALSE),"")</f>
        <v>BEIGE</v>
      </c>
      <c r="P187" s="101" t="str">
        <f t="shared" si="10"/>
        <v>BEIGE</v>
      </c>
      <c r="Q187" s="104" t="str">
        <f>IF(E187&gt;0,+VLOOKUP($E187,'CODE GENERATOR'!$D:$T,11,FALSE),"")</f>
        <v>A.RACUX_BLT0015</v>
      </c>
      <c r="R187" s="104" t="str">
        <f>IF(E187&gt;0,+VLOOKUP($E187,'CODE GENERATOR'!$D:$T,12,FALSE),"")</f>
        <v>BRD0012BEGBEG</v>
      </c>
      <c r="S187" s="104" t="str">
        <f>IF(E187&gt;0,+VLOOKUP($E187,'CODE GENERATOR'!$D:$T,13,FALSE),"")</f>
        <v>A.RACUX_BLT0015_BRD0012BEGBEG</v>
      </c>
      <c r="T187" s="104" t="str">
        <f t="shared" si="8"/>
        <v>A.RACUX_BLT0015_BRD0012BEGBEG_95</v>
      </c>
      <c r="U187" s="105">
        <v>8683711002444</v>
      </c>
      <c r="V187" s="107" t="str" cm="1">
        <f t="array" ref="V187">_xlfn.TEXTJOIN(";", TRUE, _xlfn.UNIQUE(_xlfn._xlws.FILTER(P$3:P$10029, C$3:C$10029=C187)))</f>
        <v>BORDEAUX;BORDEAUX/NAVY;BEIGE/BROWN;NAVY;BEIGE;GRAY/BLUE-BLACK;BROWN/NAVY;DARK GRAY;MELANGE GRAY;LIGHT GRAY;WHITE;RED;BLACK;GREEN;MELANGE BLUE</v>
      </c>
      <c r="W187" s="107" t="str" cm="1">
        <f t="array" ref="W187">_xlfn.TEXTJOIN(";", TRUE, _xlfn.UNIQUE(_xlfn._xlws.FILTER(F$3:F$10029, C$3:C$10029=C187)))</f>
        <v>85;90;95;100;105;110;115;120;125</v>
      </c>
      <c r="X187" s="101" t="str">
        <f>IF(E187&gt;0,+VLOOKUP($E187,'CODE GENERATOR'!$D:$AC,19,FALSE),0)</f>
        <v>2402_S01_32452</v>
      </c>
      <c r="Y187" s="101" t="str">
        <f>IF(E187&gt;0,+VLOOKUP($E187,'CODE GENERATOR'!$D:$AC,20,FALSE),0)</f>
        <v>2402_S01_32450</v>
      </c>
      <c r="Z187" s="101" t="str">
        <f>IF(E187&gt;0,+VLOOKUP($E187,'CODE GENERATOR'!$D:$AC,21,FALSE),0)</f>
        <v>2402_S01_32455</v>
      </c>
      <c r="AA187" s="101" t="str">
        <f>IF(E187&gt;0,+VLOOKUP($E187,'CODE GENERATOR'!$D:$AC,22,FALSE),0)</f>
        <v/>
      </c>
      <c r="AB187" s="101" t="str">
        <f>IF(E187&gt;0,+VLOOKUP($E187,'CODE GENERATOR'!$D:$AC,23,FALSE),0)</f>
        <v/>
      </c>
      <c r="AC187" s="101" t="str">
        <f>IF(E187&gt;0,+VLOOKUP($E187,'CODE GENERATOR'!$D:$AC,24,FALSE),0)</f>
        <v/>
      </c>
      <c r="AD187" s="101" t="str">
        <f>IF(E187&gt;0,+VLOOKUP($E187,'CODE GENERATOR'!$D:$AC,25,FALSE),0)</f>
        <v/>
      </c>
      <c r="AE187" s="101" t="str">
        <f>IF(E187&gt;0,+VLOOKUP($E187,'CODE GENERATOR'!$D:$AC,26,FALSE),0)</f>
        <v/>
      </c>
      <c r="AF187" s="149" t="str">
        <f>IF($C187&gt;0,$C187&amp;" "&amp;$P187&amp;" "&amp;+VLOOKUP($C187,'STYLE NAMES'!$B:$AC,10,FALSE),"""")</f>
        <v>SANTORINI BEIGE BRAIDED BELT</v>
      </c>
      <c r="AG187" s="101" t="str">
        <f>"Enjoy our "&amp;(AF187)&amp;"; "&amp;IF(C187&gt;0,+VLOOKUP($C187,'STYLE NAMES'!$B:$AC,11,FALSE),"")</f>
        <v>Enjoy our SANTORINI BEIGE BRAIDED BELT; Braided Riding Belts
Available in many colors and designs you can use these elegant belts for riding or even at your daily life</v>
      </c>
      <c r="AH187" s="101" t="str">
        <f>IF(C187&gt;0,+VLOOKUP($C187,'STYLE NAMES'!$B:$AC,12,FALSE),"")</f>
        <v>*Super elastic and comfortable riding belts
Composition:
100% Polyester</v>
      </c>
      <c r="AI187" s="101" t="str">
        <f>IF(C187&gt;0,+VLOOKUP($C187,'STYLE NAMES'!$B:$AC,13,FALSE),"")</f>
        <v>Do not wash in washing machine</v>
      </c>
      <c r="AJ187" s="149" t="str">
        <f>IF($C187&gt;0,$C187&amp;" "&amp;$P187&amp;" "&amp;+VLOOKUP($C187,'STYLE NAMES'!$B:$AC,14,FALSE),"""")</f>
        <v>SANTORINI BEIGE ÖRGÜ KEMER</v>
      </c>
      <c r="AK187" s="149" t="str">
        <f>"Cavalier SanMarco tarafından tasarlanan "&amp;(AJ187)&amp;"; "&amp;IF(C187&gt;0,+VLOOKUP($C187,'STYLE NAMES'!$B:$AC,15,FALSE),"")</f>
        <v>Cavalier SanMarco tarafından tasarlanan SANTORINI BEIGE ÖRGÜ KEMER; Örgü Binicilik Kemeri
Birçok renk ve desenleri ile bu şık kemerleri hem biniş kıyafetleriniz ile hem de günlük kıyafetlerinizle kullanabilirsiniz.</v>
      </c>
      <c r="AL187" s="149" t="str">
        <f>IF(C187&gt;0,+VLOOKUP($C187,'STYLE NAMES'!$B:$AC,16,FALSE),"")</f>
        <v>* Çok esnek ve rahat 
Kompozisyon:
100% Polyester</v>
      </c>
      <c r="AM187" s="149" t="str">
        <f>IF(C187&gt;0,+VLOOKUP($C187,'STYLE NAMES'!$B:$AC,17,FALSE),"")</f>
        <v>Ürünü makinada yıkamayınız</v>
      </c>
      <c r="AN187" s="149" t="str">
        <f>IF($C187&gt;0,$C187&amp;" "&amp;$P187&amp;" "&amp;+VLOOKUP($C187,'STYLE NAMES'!$B:$AC,18,FALSE),"""")</f>
        <v>SANTORINI BEIGE CINTURA ELASTICA</v>
      </c>
      <c r="AO187" s="101" t="str">
        <f>"Disegnato da Cavalier SanMarco "&amp;(AN187)&amp;"; "&amp;IF(C187&gt;0,+VLOOKUP($C187,'STYLE NAMES'!$B:$AC,19,FALSE),"")</f>
        <v>Disegnato da Cavalier SanMarco SANTORINI BEIGE CINTURA ELASTICA; Cintura intrecciata per equitazione Disponibile in molti colori e design, queste eleganti cinture possono essere utilizzate sia per l'equitazione che nella vita quotidiana.</v>
      </c>
      <c r="AP187" s="101" t="str">
        <f>IF(C187&gt;0,+VLOOKUP($C187,'STYLE NAMES'!$B:$AC,20,FALSE),"")</f>
        <v>Cinture elastiche e confortevoli per l'equitazione Composizione: 100% Poliestere</v>
      </c>
      <c r="AQ187" s="101" t="str">
        <f>IF(C187&gt;0,+VLOOKUP($C187,'STYLE NAMES'!$B:$AC,21,FALSE),"")</f>
        <v>Non lavare in lavatrice</v>
      </c>
      <c r="AR187" s="101">
        <f>IF(D187&gt;0,+VLOOKUP($C187,'STYLE NAMES'!$B:$AC,22,FALSE),"")</f>
        <v>0</v>
      </c>
      <c r="AS187" s="101">
        <f>IF(E187&gt;0,+VLOOKUP($C187,'STYLE NAMES'!$B:$AC,23,FALSE),"")</f>
        <v>0</v>
      </c>
      <c r="AT187" s="101">
        <f>IF(F187&gt;0,+VLOOKUP($C187,'STYLE NAMES'!$B:$AC,24,FALSE),"")</f>
        <v>0</v>
      </c>
      <c r="AU187" s="101">
        <f>IF(G187&gt;0,+VLOOKUP($C187,'STYLE NAMES'!$B:$AC,25,FALSE),"")</f>
        <v>0</v>
      </c>
      <c r="AV187" s="101">
        <f>+VLOOKUP($S187,'CODE GENERATOR'!$P:$AM,15,FALSE)</f>
        <v>0</v>
      </c>
      <c r="AW187" s="101">
        <f>+VLOOKUP($S187,'CODE GENERATOR'!$P:$AM,16,FALSE)</f>
        <v>0</v>
      </c>
      <c r="AX187" s="101">
        <f>+VLOOKUP($S187,'CODE GENERATOR'!$P:$AM,17,FALSE)</f>
        <v>0</v>
      </c>
      <c r="AY187" s="101">
        <f>+VLOOKUP($S187,'CODE GENERATOR'!$P:$AM,18,FALSE)</f>
        <v>0</v>
      </c>
      <c r="AZ187" s="101">
        <f>+VLOOKUP($S187,'CODE GENERATOR'!$P:$AM,19,FALSE)</f>
        <v>0</v>
      </c>
      <c r="BA187" s="101">
        <f>+VLOOKUP($S187,'CODE GENERATOR'!$P:$AM,20,FALSE)</f>
        <v>0</v>
      </c>
      <c r="BB187" s="101">
        <f>+VLOOKUP($S187,'CODE GENERATOR'!$P:$AM,21,FALSE)</f>
        <v>0</v>
      </c>
      <c r="BC187" s="101">
        <f>+VLOOKUP($S187,'CODE GENERATOR'!$P:$AM,22,FALSE)</f>
        <v>0</v>
      </c>
      <c r="BD187" s="101">
        <f>+VLOOKUP($S187,'CODE GENERATOR'!$P:$AM,23,FALSE)</f>
        <v>0</v>
      </c>
      <c r="BE187" s="101">
        <f>+VLOOKUP($S187,'CODE GENERATOR'!$P:$AM,24,FALSE)</f>
        <v>0</v>
      </c>
      <c r="BF187" s="101">
        <f>IF(C187&gt;0,+VLOOKUP(G187,'CATEGORY ID'!$A$1:$L$118,3,FALSE),"")</f>
        <v>17</v>
      </c>
      <c r="BG187" s="101">
        <f>IF(C187&gt;0,+VLOOKUP(H187,'CATEGORY ID'!$D$1:$L$118,3,FALSE),"")</f>
        <v>17</v>
      </c>
      <c r="BH187" s="101">
        <f>IF(C187&gt;0,+VLOOKUP((+H187&amp;I187),'CATEGORY ID'!$H$1:$I$121,2,FALSE),"")</f>
        <v>18</v>
      </c>
      <c r="BJ187" s="101">
        <f>IF(C187&gt;0,IF(COUNTIF('CATEGORY ID'!$K$1:$K$121,+H187&amp;K187) &gt; 0, +VLOOKUP(+H187&amp;K187,'CATEGORY ID'!$K$1:$L$121,2,FALSE),""),"")</f>
        <v>73</v>
      </c>
      <c r="BK187" s="101" t="str">
        <f>IF(C187&gt;0,IF(COUNTIF('CATEGORY ID'!$K$124:$K$165, +VLOOKUP(C187,'STYLE NAMES'!$B:$AE,30,FALSE)) &gt; 0, +VLOOKUP(VLOOKUP(C187,'STYLE NAMES'!$B:$AE,30,FALSE),'CATEGORY ID'!K:M,2,FALSE),""),"")</f>
        <v/>
      </c>
      <c r="BR187" s="101" t="str" cm="1">
        <f t="array" ref="BR187">IF(C187&gt;0,_xlfn.TEXTJOIN(";", TRUE,_xlfn.UNIQUE(_xlfn._xlws.FILTER(BF187:BQ187,(BF187:BQ187&gt;0)),TRUE,FALSE)),"")&amp;";"&amp;BS187</f>
        <v>17;18;73;</v>
      </c>
      <c r="BU187" s="106">
        <f>IF(C187&gt;0,+VLOOKUP($C187,'STYLE NAMES'!$B:$AC,26,FALSE),"")</f>
        <v>49.9</v>
      </c>
      <c r="BV187" s="106">
        <f>IF(C187&gt;0,+VLOOKUP($C187,'STYLE NAMES'!$B:$AC,27,FALSE),"")</f>
        <v>2740</v>
      </c>
      <c r="BW187" s="106">
        <f>IF(C187&gt;0,+VLOOKUP($C187,'STYLE NAMES'!$B:$AC,28,FALSE),"")</f>
        <v>57.384999999999991</v>
      </c>
      <c r="BY187"/>
      <c r="BZ187" s="101">
        <v>0</v>
      </c>
      <c r="CA187" s="137">
        <f t="shared" si="11"/>
        <v>1</v>
      </c>
      <c r="CB187" s="137">
        <f>+VLOOKUP(C187,'[2]STYLES &amp; MODELS MATRIX'!$A:$G,7,FALSE)</f>
        <v>0</v>
      </c>
      <c r="CC187" s="137">
        <f>+VLOOKUP(C187,'[1]STYLES &amp; SIZE CHARTS'!$A:$H,8,FALSE)</f>
        <v>0</v>
      </c>
      <c r="CD187" s="137"/>
      <c r="CE187" s="205"/>
      <c r="CF187" s="141"/>
    </row>
    <row r="188" spans="1:84" s="101" customFormat="1" ht="12" customHeight="1" x14ac:dyDescent="0.2">
      <c r="A188" s="102">
        <f t="shared" si="9"/>
        <v>8683711002451</v>
      </c>
      <c r="B188" s="101" t="s">
        <v>816</v>
      </c>
      <c r="C188" s="101" t="s">
        <v>629</v>
      </c>
      <c r="D188" s="101" t="s">
        <v>630</v>
      </c>
      <c r="E188" s="203" t="s">
        <v>2316</v>
      </c>
      <c r="F188" s="101">
        <v>100</v>
      </c>
      <c r="G188" s="101" t="str">
        <f>IF(C188&gt;0,+VLOOKUP($C188,'STYLE NAMES'!$B:$AC,4,FALSE),"")</f>
        <v>ACCESSORIES</v>
      </c>
      <c r="H188" s="101" t="str">
        <f>IF(C188&gt;0,+VLOOKUP($C188,'STYLE NAMES'!$B:$AC,5,FALSE),"")</f>
        <v>ACCESSORIES</v>
      </c>
      <c r="I188" s="101" t="str">
        <f>IF(C188&gt;0,+VLOOKUP($C188,'STYLE NAMES'!$B:$AC,6,FALSE),"")</f>
        <v>RIDER ACCESSORIES</v>
      </c>
      <c r="J188" s="101" t="str">
        <f>IF(C188&gt;0,+VLOOKUP($C188,'STYLE NAMES'!$B:$AC,7,FALSE),"")</f>
        <v>UNISEX</v>
      </c>
      <c r="K188" s="101" t="str">
        <f>IF(C188&gt;0,+VLOOKUP($C188,'STYLE NAMES'!$B:$AC,8,FALSE),"")</f>
        <v>BELTS</v>
      </c>
      <c r="L188" s="101" t="str">
        <f>IF(E188&gt;0,+VLOOKUP($E188,'CODE GENERATOR'!$D:$T,3,FALSE),"")</f>
        <v>A</v>
      </c>
      <c r="M188" s="101" t="str">
        <f>IF(E188&gt;0,+VLOOKUP($E188,'CODE GENERATOR'!$D:$T,4,FALSE),"")</f>
        <v>BRAIDED</v>
      </c>
      <c r="N188" s="101" t="str">
        <f>IF(E188&gt;0,+VLOOKUP($E188,'CODE GENERATOR'!$D:$T,6,FALSE),"")</f>
        <v>BEIGE</v>
      </c>
      <c r="O188" s="101" t="str">
        <f>IF(E188&gt;0,+VLOOKUP($E188,'CODE GENERATOR'!$D:$T,7,FALSE),"")</f>
        <v>BEIGE</v>
      </c>
      <c r="P188" s="101" t="str">
        <f t="shared" si="10"/>
        <v>BEIGE</v>
      </c>
      <c r="Q188" s="104" t="str">
        <f>IF(E188&gt;0,+VLOOKUP($E188,'CODE GENERATOR'!$D:$T,11,FALSE),"")</f>
        <v>A.RACUX_BLT0015</v>
      </c>
      <c r="R188" s="104" t="str">
        <f>IF(E188&gt;0,+VLOOKUP($E188,'CODE GENERATOR'!$D:$T,12,FALSE),"")</f>
        <v>BRD0012BEGBEG</v>
      </c>
      <c r="S188" s="104" t="str">
        <f>IF(E188&gt;0,+VLOOKUP($E188,'CODE GENERATOR'!$D:$T,13,FALSE),"")</f>
        <v>A.RACUX_BLT0015_BRD0012BEGBEG</v>
      </c>
      <c r="T188" s="104" t="str">
        <f t="shared" si="8"/>
        <v>A.RACUX_BLT0015_BRD0012BEGBEG_100</v>
      </c>
      <c r="U188" s="105">
        <v>8683711002451</v>
      </c>
      <c r="V188" s="107" t="str" cm="1">
        <f t="array" ref="V188">_xlfn.TEXTJOIN(";", TRUE, _xlfn.UNIQUE(_xlfn._xlws.FILTER(P$3:P$10029, C$3:C$10029=C188)))</f>
        <v>BORDEAUX;BORDEAUX/NAVY;BEIGE/BROWN;NAVY;BEIGE;GRAY/BLUE-BLACK;BROWN/NAVY;DARK GRAY;MELANGE GRAY;LIGHT GRAY;WHITE;RED;BLACK;GREEN;MELANGE BLUE</v>
      </c>
      <c r="W188" s="107" t="str" cm="1">
        <f t="array" ref="W188">_xlfn.TEXTJOIN(";", TRUE, _xlfn.UNIQUE(_xlfn._xlws.FILTER(F$3:F$10029, C$3:C$10029=C188)))</f>
        <v>85;90;95;100;105;110;115;120;125</v>
      </c>
      <c r="X188" s="101" t="str">
        <f>IF(E188&gt;0,+VLOOKUP($E188,'CODE GENERATOR'!$D:$AC,19,FALSE),0)</f>
        <v>2402_S01_32452</v>
      </c>
      <c r="Y188" s="101" t="str">
        <f>IF(E188&gt;0,+VLOOKUP($E188,'CODE GENERATOR'!$D:$AC,20,FALSE),0)</f>
        <v>2402_S01_32450</v>
      </c>
      <c r="Z188" s="101" t="str">
        <f>IF(E188&gt;0,+VLOOKUP($E188,'CODE GENERATOR'!$D:$AC,21,FALSE),0)</f>
        <v>2402_S01_32455</v>
      </c>
      <c r="AA188" s="101" t="str">
        <f>IF(E188&gt;0,+VLOOKUP($E188,'CODE GENERATOR'!$D:$AC,22,FALSE),0)</f>
        <v/>
      </c>
      <c r="AB188" s="101" t="str">
        <f>IF(E188&gt;0,+VLOOKUP($E188,'CODE GENERATOR'!$D:$AC,23,FALSE),0)</f>
        <v/>
      </c>
      <c r="AC188" s="101" t="str">
        <f>IF(E188&gt;0,+VLOOKUP($E188,'CODE GENERATOR'!$D:$AC,24,FALSE),0)</f>
        <v/>
      </c>
      <c r="AD188" s="101" t="str">
        <f>IF(E188&gt;0,+VLOOKUP($E188,'CODE GENERATOR'!$D:$AC,25,FALSE),0)</f>
        <v/>
      </c>
      <c r="AE188" s="101" t="str">
        <f>IF(E188&gt;0,+VLOOKUP($E188,'CODE GENERATOR'!$D:$AC,26,FALSE),0)</f>
        <v/>
      </c>
      <c r="AF188" s="149" t="str">
        <f>IF($C188&gt;0,$C188&amp;" "&amp;$P188&amp;" "&amp;+VLOOKUP($C188,'STYLE NAMES'!$B:$AC,10,FALSE),"""")</f>
        <v>SANTORINI BEIGE BRAIDED BELT</v>
      </c>
      <c r="AG188" s="101" t="str">
        <f>"Enjoy our "&amp;(AF188)&amp;"; "&amp;IF(C188&gt;0,+VLOOKUP($C188,'STYLE NAMES'!$B:$AC,11,FALSE),"")</f>
        <v>Enjoy our SANTORINI BEIGE BRAIDED BELT; Braided Riding Belts
Available in many colors and designs you can use these elegant belts for riding or even at your daily life</v>
      </c>
      <c r="AH188" s="101" t="str">
        <f>IF(C188&gt;0,+VLOOKUP($C188,'STYLE NAMES'!$B:$AC,12,FALSE),"")</f>
        <v>*Super elastic and comfortable riding belts
Composition:
100% Polyester</v>
      </c>
      <c r="AI188" s="101" t="str">
        <f>IF(C188&gt;0,+VLOOKUP($C188,'STYLE NAMES'!$B:$AC,13,FALSE),"")</f>
        <v>Do not wash in washing machine</v>
      </c>
      <c r="AJ188" s="149" t="str">
        <f>IF($C188&gt;0,$C188&amp;" "&amp;$P188&amp;" "&amp;+VLOOKUP($C188,'STYLE NAMES'!$B:$AC,14,FALSE),"""")</f>
        <v>SANTORINI BEIGE ÖRGÜ KEMER</v>
      </c>
      <c r="AK188" s="149" t="str">
        <f>"Cavalier SanMarco tarafından tasarlanan "&amp;(AJ188)&amp;"; "&amp;IF(C188&gt;0,+VLOOKUP($C188,'STYLE NAMES'!$B:$AC,15,FALSE),"")</f>
        <v>Cavalier SanMarco tarafından tasarlanan SANTORINI BEIGE ÖRGÜ KEMER; Örgü Binicilik Kemeri
Birçok renk ve desenleri ile bu şık kemerleri hem biniş kıyafetleriniz ile hem de günlük kıyafetlerinizle kullanabilirsiniz.</v>
      </c>
      <c r="AL188" s="149" t="str">
        <f>IF(C188&gt;0,+VLOOKUP($C188,'STYLE NAMES'!$B:$AC,16,FALSE),"")</f>
        <v>* Çok esnek ve rahat 
Kompozisyon:
100% Polyester</v>
      </c>
      <c r="AM188" s="149" t="str">
        <f>IF(C188&gt;0,+VLOOKUP($C188,'STYLE NAMES'!$B:$AC,17,FALSE),"")</f>
        <v>Ürünü makinada yıkamayınız</v>
      </c>
      <c r="AN188" s="149" t="str">
        <f>IF($C188&gt;0,$C188&amp;" "&amp;$P188&amp;" "&amp;+VLOOKUP($C188,'STYLE NAMES'!$B:$AC,18,FALSE),"""")</f>
        <v>SANTORINI BEIGE CINTURA ELASTICA</v>
      </c>
      <c r="AO188" s="101" t="str">
        <f>"Disegnato da Cavalier SanMarco "&amp;(AN188)&amp;"; "&amp;IF(C188&gt;0,+VLOOKUP($C188,'STYLE NAMES'!$B:$AC,19,FALSE),"")</f>
        <v>Disegnato da Cavalier SanMarco SANTORINI BEIGE CINTURA ELASTICA; Cintura intrecciata per equitazione Disponibile in molti colori e design, queste eleganti cinture possono essere utilizzate sia per l'equitazione che nella vita quotidiana.</v>
      </c>
      <c r="AP188" s="101" t="str">
        <f>IF(C188&gt;0,+VLOOKUP($C188,'STYLE NAMES'!$B:$AC,20,FALSE),"")</f>
        <v>Cinture elastiche e confortevoli per l'equitazione Composizione: 100% Poliestere</v>
      </c>
      <c r="AQ188" s="101" t="str">
        <f>IF(C188&gt;0,+VLOOKUP($C188,'STYLE NAMES'!$B:$AC,21,FALSE),"")</f>
        <v>Non lavare in lavatrice</v>
      </c>
      <c r="AR188" s="101">
        <f>IF(D188&gt;0,+VLOOKUP($C188,'STYLE NAMES'!$B:$AC,22,FALSE),"")</f>
        <v>0</v>
      </c>
      <c r="AS188" s="101">
        <f>IF(E188&gt;0,+VLOOKUP($C188,'STYLE NAMES'!$B:$AC,23,FALSE),"")</f>
        <v>0</v>
      </c>
      <c r="AT188" s="101">
        <f>IF(F188&gt;0,+VLOOKUP($C188,'STYLE NAMES'!$B:$AC,24,FALSE),"")</f>
        <v>0</v>
      </c>
      <c r="AU188" s="101">
        <f>IF(G188&gt;0,+VLOOKUP($C188,'STYLE NAMES'!$B:$AC,25,FALSE),"")</f>
        <v>0</v>
      </c>
      <c r="AV188" s="101">
        <f>+VLOOKUP($S188,'CODE GENERATOR'!$P:$AM,15,FALSE)</f>
        <v>0</v>
      </c>
      <c r="AW188" s="101">
        <f>+VLOOKUP($S188,'CODE GENERATOR'!$P:$AM,16,FALSE)</f>
        <v>0</v>
      </c>
      <c r="AX188" s="101">
        <f>+VLOOKUP($S188,'CODE GENERATOR'!$P:$AM,17,FALSE)</f>
        <v>0</v>
      </c>
      <c r="AY188" s="101">
        <f>+VLOOKUP($S188,'CODE GENERATOR'!$P:$AM,18,FALSE)</f>
        <v>0</v>
      </c>
      <c r="AZ188" s="101">
        <f>+VLOOKUP($S188,'CODE GENERATOR'!$P:$AM,19,FALSE)</f>
        <v>0</v>
      </c>
      <c r="BA188" s="101">
        <f>+VLOOKUP($S188,'CODE GENERATOR'!$P:$AM,20,FALSE)</f>
        <v>0</v>
      </c>
      <c r="BB188" s="101">
        <f>+VLOOKUP($S188,'CODE GENERATOR'!$P:$AM,21,FALSE)</f>
        <v>0</v>
      </c>
      <c r="BC188" s="101">
        <f>+VLOOKUP($S188,'CODE GENERATOR'!$P:$AM,22,FALSE)</f>
        <v>0</v>
      </c>
      <c r="BD188" s="101">
        <f>+VLOOKUP($S188,'CODE GENERATOR'!$P:$AM,23,FALSE)</f>
        <v>0</v>
      </c>
      <c r="BE188" s="101">
        <f>+VLOOKUP($S188,'CODE GENERATOR'!$P:$AM,24,FALSE)</f>
        <v>0</v>
      </c>
      <c r="BF188" s="101">
        <f>IF(C188&gt;0,+VLOOKUP(G188,'CATEGORY ID'!$A$1:$L$118,3,FALSE),"")</f>
        <v>17</v>
      </c>
      <c r="BG188" s="101">
        <f>IF(C188&gt;0,+VLOOKUP(H188,'CATEGORY ID'!$D$1:$L$118,3,FALSE),"")</f>
        <v>17</v>
      </c>
      <c r="BH188" s="101">
        <f>IF(C188&gt;0,+VLOOKUP((+H188&amp;I188),'CATEGORY ID'!$H$1:$I$121,2,FALSE),"")</f>
        <v>18</v>
      </c>
      <c r="BJ188" s="101">
        <f>IF(C188&gt;0,IF(COUNTIF('CATEGORY ID'!$K$1:$K$121,+H188&amp;K188) &gt; 0, +VLOOKUP(+H188&amp;K188,'CATEGORY ID'!$K$1:$L$121,2,FALSE),""),"")</f>
        <v>73</v>
      </c>
      <c r="BK188" s="101" t="str">
        <f>IF(C188&gt;0,IF(COUNTIF('CATEGORY ID'!$K$124:$K$165, +VLOOKUP(C188,'STYLE NAMES'!$B:$AE,30,FALSE)) &gt; 0, +VLOOKUP(VLOOKUP(C188,'STYLE NAMES'!$B:$AE,30,FALSE),'CATEGORY ID'!K:M,2,FALSE),""),"")</f>
        <v/>
      </c>
      <c r="BR188" s="101" t="str" cm="1">
        <f t="array" ref="BR188">IF(C188&gt;0,_xlfn.TEXTJOIN(";", TRUE,_xlfn.UNIQUE(_xlfn._xlws.FILTER(BF188:BQ188,(BF188:BQ188&gt;0)),TRUE,FALSE)),"")&amp;";"&amp;BS188</f>
        <v>17;18;73;</v>
      </c>
      <c r="BU188" s="106">
        <f>IF(C188&gt;0,+VLOOKUP($C188,'STYLE NAMES'!$B:$AC,26,FALSE),"")</f>
        <v>49.9</v>
      </c>
      <c r="BV188" s="106">
        <f>IF(C188&gt;0,+VLOOKUP($C188,'STYLE NAMES'!$B:$AC,27,FALSE),"")</f>
        <v>2740</v>
      </c>
      <c r="BW188" s="106">
        <f>IF(C188&gt;0,+VLOOKUP($C188,'STYLE NAMES'!$B:$AC,28,FALSE),"")</f>
        <v>57.384999999999991</v>
      </c>
      <c r="BY188"/>
      <c r="BZ188" s="101">
        <v>0</v>
      </c>
      <c r="CA188" s="137">
        <f t="shared" si="11"/>
        <v>1</v>
      </c>
      <c r="CB188" s="137">
        <f>+VLOOKUP(C188,'[2]STYLES &amp; MODELS MATRIX'!$A:$G,7,FALSE)</f>
        <v>0</v>
      </c>
      <c r="CC188" s="137">
        <f>+VLOOKUP(C188,'[1]STYLES &amp; SIZE CHARTS'!$A:$H,8,FALSE)</f>
        <v>0</v>
      </c>
      <c r="CD188" s="137"/>
      <c r="CE188" s="205"/>
      <c r="CF188" s="141"/>
    </row>
    <row r="189" spans="1:84" s="101" customFormat="1" ht="12" customHeight="1" x14ac:dyDescent="0.2">
      <c r="A189" s="102">
        <f t="shared" si="9"/>
        <v>8683711002468</v>
      </c>
      <c r="B189" s="101" t="s">
        <v>816</v>
      </c>
      <c r="C189" s="101" t="s">
        <v>629</v>
      </c>
      <c r="D189" s="101" t="s">
        <v>630</v>
      </c>
      <c r="E189" s="203" t="s">
        <v>2316</v>
      </c>
      <c r="F189" s="101">
        <v>105</v>
      </c>
      <c r="G189" s="101" t="str">
        <f>IF(C189&gt;0,+VLOOKUP($C189,'STYLE NAMES'!$B:$AC,4,FALSE),"")</f>
        <v>ACCESSORIES</v>
      </c>
      <c r="H189" s="101" t="str">
        <f>IF(C189&gt;0,+VLOOKUP($C189,'STYLE NAMES'!$B:$AC,5,FALSE),"")</f>
        <v>ACCESSORIES</v>
      </c>
      <c r="I189" s="101" t="str">
        <f>IF(C189&gt;0,+VLOOKUP($C189,'STYLE NAMES'!$B:$AC,6,FALSE),"")</f>
        <v>RIDER ACCESSORIES</v>
      </c>
      <c r="J189" s="101" t="str">
        <f>IF(C189&gt;0,+VLOOKUP($C189,'STYLE NAMES'!$B:$AC,7,FALSE),"")</f>
        <v>UNISEX</v>
      </c>
      <c r="K189" s="101" t="str">
        <f>IF(C189&gt;0,+VLOOKUP($C189,'STYLE NAMES'!$B:$AC,8,FALSE),"")</f>
        <v>BELTS</v>
      </c>
      <c r="L189" s="101" t="str">
        <f>IF(E189&gt;0,+VLOOKUP($E189,'CODE GENERATOR'!$D:$T,3,FALSE),"")</f>
        <v>A</v>
      </c>
      <c r="M189" s="101" t="str">
        <f>IF(E189&gt;0,+VLOOKUP($E189,'CODE GENERATOR'!$D:$T,4,FALSE),"")</f>
        <v>BRAIDED</v>
      </c>
      <c r="N189" s="101" t="str">
        <f>IF(E189&gt;0,+VLOOKUP($E189,'CODE GENERATOR'!$D:$T,6,FALSE),"")</f>
        <v>BEIGE</v>
      </c>
      <c r="O189" s="101" t="str">
        <f>IF(E189&gt;0,+VLOOKUP($E189,'CODE GENERATOR'!$D:$T,7,FALSE),"")</f>
        <v>BEIGE</v>
      </c>
      <c r="P189" s="101" t="str">
        <f t="shared" si="10"/>
        <v>BEIGE</v>
      </c>
      <c r="Q189" s="104" t="str">
        <f>IF(E189&gt;0,+VLOOKUP($E189,'CODE GENERATOR'!$D:$T,11,FALSE),"")</f>
        <v>A.RACUX_BLT0015</v>
      </c>
      <c r="R189" s="104" t="str">
        <f>IF(E189&gt;0,+VLOOKUP($E189,'CODE GENERATOR'!$D:$T,12,FALSE),"")</f>
        <v>BRD0012BEGBEG</v>
      </c>
      <c r="S189" s="104" t="str">
        <f>IF(E189&gt;0,+VLOOKUP($E189,'CODE GENERATOR'!$D:$T,13,FALSE),"")</f>
        <v>A.RACUX_BLT0015_BRD0012BEGBEG</v>
      </c>
      <c r="T189" s="104" t="str">
        <f t="shared" si="8"/>
        <v>A.RACUX_BLT0015_BRD0012BEGBEG_105</v>
      </c>
      <c r="U189" s="105">
        <v>8683711002468</v>
      </c>
      <c r="V189" s="107" t="str" cm="1">
        <f t="array" ref="V189">_xlfn.TEXTJOIN(";", TRUE, _xlfn.UNIQUE(_xlfn._xlws.FILTER(P$3:P$10029, C$3:C$10029=C189)))</f>
        <v>BORDEAUX;BORDEAUX/NAVY;BEIGE/BROWN;NAVY;BEIGE;GRAY/BLUE-BLACK;BROWN/NAVY;DARK GRAY;MELANGE GRAY;LIGHT GRAY;WHITE;RED;BLACK;GREEN;MELANGE BLUE</v>
      </c>
      <c r="W189" s="107" t="str" cm="1">
        <f t="array" ref="W189">_xlfn.TEXTJOIN(";", TRUE, _xlfn.UNIQUE(_xlfn._xlws.FILTER(F$3:F$10029, C$3:C$10029=C189)))</f>
        <v>85;90;95;100;105;110;115;120;125</v>
      </c>
      <c r="X189" s="101" t="str">
        <f>IF(E189&gt;0,+VLOOKUP($E189,'CODE GENERATOR'!$D:$AC,19,FALSE),0)</f>
        <v>2402_S01_32452</v>
      </c>
      <c r="Y189" s="101" t="str">
        <f>IF(E189&gt;0,+VLOOKUP($E189,'CODE GENERATOR'!$D:$AC,20,FALSE),0)</f>
        <v>2402_S01_32450</v>
      </c>
      <c r="Z189" s="101" t="str">
        <f>IF(E189&gt;0,+VLOOKUP($E189,'CODE GENERATOR'!$D:$AC,21,FALSE),0)</f>
        <v>2402_S01_32455</v>
      </c>
      <c r="AA189" s="101" t="str">
        <f>IF(E189&gt;0,+VLOOKUP($E189,'CODE GENERATOR'!$D:$AC,22,FALSE),0)</f>
        <v/>
      </c>
      <c r="AB189" s="101" t="str">
        <f>IF(E189&gt;0,+VLOOKUP($E189,'CODE GENERATOR'!$D:$AC,23,FALSE),0)</f>
        <v/>
      </c>
      <c r="AC189" s="101" t="str">
        <f>IF(E189&gt;0,+VLOOKUP($E189,'CODE GENERATOR'!$D:$AC,24,FALSE),0)</f>
        <v/>
      </c>
      <c r="AD189" s="101" t="str">
        <f>IF(E189&gt;0,+VLOOKUP($E189,'CODE GENERATOR'!$D:$AC,25,FALSE),0)</f>
        <v/>
      </c>
      <c r="AE189" s="101" t="str">
        <f>IF(E189&gt;0,+VLOOKUP($E189,'CODE GENERATOR'!$D:$AC,26,FALSE),0)</f>
        <v/>
      </c>
      <c r="AF189" s="149" t="str">
        <f>IF($C189&gt;0,$C189&amp;" "&amp;$P189&amp;" "&amp;+VLOOKUP($C189,'STYLE NAMES'!$B:$AC,10,FALSE),"""")</f>
        <v>SANTORINI BEIGE BRAIDED BELT</v>
      </c>
      <c r="AG189" s="101" t="str">
        <f>"Enjoy our "&amp;(AF189)&amp;"; "&amp;IF(C189&gt;0,+VLOOKUP($C189,'STYLE NAMES'!$B:$AC,11,FALSE),"")</f>
        <v>Enjoy our SANTORINI BEIGE BRAIDED BELT; Braided Riding Belts
Available in many colors and designs you can use these elegant belts for riding or even at your daily life</v>
      </c>
      <c r="AH189" s="101" t="str">
        <f>IF(C189&gt;0,+VLOOKUP($C189,'STYLE NAMES'!$B:$AC,12,FALSE),"")</f>
        <v>*Super elastic and comfortable riding belts
Composition:
100% Polyester</v>
      </c>
      <c r="AI189" s="101" t="str">
        <f>IF(C189&gt;0,+VLOOKUP($C189,'STYLE NAMES'!$B:$AC,13,FALSE),"")</f>
        <v>Do not wash in washing machine</v>
      </c>
      <c r="AJ189" s="149" t="str">
        <f>IF($C189&gt;0,$C189&amp;" "&amp;$P189&amp;" "&amp;+VLOOKUP($C189,'STYLE NAMES'!$B:$AC,14,FALSE),"""")</f>
        <v>SANTORINI BEIGE ÖRGÜ KEMER</v>
      </c>
      <c r="AK189" s="149" t="str">
        <f>"Cavalier SanMarco tarafından tasarlanan "&amp;(AJ189)&amp;"; "&amp;IF(C189&gt;0,+VLOOKUP($C189,'STYLE NAMES'!$B:$AC,15,FALSE),"")</f>
        <v>Cavalier SanMarco tarafından tasarlanan SANTORINI BEIGE ÖRGÜ KEMER; Örgü Binicilik Kemeri
Birçok renk ve desenleri ile bu şık kemerleri hem biniş kıyafetleriniz ile hem de günlük kıyafetlerinizle kullanabilirsiniz.</v>
      </c>
      <c r="AL189" s="149" t="str">
        <f>IF(C189&gt;0,+VLOOKUP($C189,'STYLE NAMES'!$B:$AC,16,FALSE),"")</f>
        <v>* Çok esnek ve rahat 
Kompozisyon:
100% Polyester</v>
      </c>
      <c r="AM189" s="149" t="str">
        <f>IF(C189&gt;0,+VLOOKUP($C189,'STYLE NAMES'!$B:$AC,17,FALSE),"")</f>
        <v>Ürünü makinada yıkamayınız</v>
      </c>
      <c r="AN189" s="149" t="str">
        <f>IF($C189&gt;0,$C189&amp;" "&amp;$P189&amp;" "&amp;+VLOOKUP($C189,'STYLE NAMES'!$B:$AC,18,FALSE),"""")</f>
        <v>SANTORINI BEIGE CINTURA ELASTICA</v>
      </c>
      <c r="AO189" s="101" t="str">
        <f>"Disegnato da Cavalier SanMarco "&amp;(AN189)&amp;"; "&amp;IF(C189&gt;0,+VLOOKUP($C189,'STYLE NAMES'!$B:$AC,19,FALSE),"")</f>
        <v>Disegnato da Cavalier SanMarco SANTORINI BEIGE CINTURA ELASTICA; Cintura intrecciata per equitazione Disponibile in molti colori e design, queste eleganti cinture possono essere utilizzate sia per l'equitazione che nella vita quotidiana.</v>
      </c>
      <c r="AP189" s="101" t="str">
        <f>IF(C189&gt;0,+VLOOKUP($C189,'STYLE NAMES'!$B:$AC,20,FALSE),"")</f>
        <v>Cinture elastiche e confortevoli per l'equitazione Composizione: 100% Poliestere</v>
      </c>
      <c r="AQ189" s="101" t="str">
        <f>IF(C189&gt;0,+VLOOKUP($C189,'STYLE NAMES'!$B:$AC,21,FALSE),"")</f>
        <v>Non lavare in lavatrice</v>
      </c>
      <c r="AR189" s="101">
        <f>IF(D189&gt;0,+VLOOKUP($C189,'STYLE NAMES'!$B:$AC,22,FALSE),"")</f>
        <v>0</v>
      </c>
      <c r="AS189" s="101">
        <f>IF(E189&gt;0,+VLOOKUP($C189,'STYLE NAMES'!$B:$AC,23,FALSE),"")</f>
        <v>0</v>
      </c>
      <c r="AT189" s="101">
        <f>IF(F189&gt;0,+VLOOKUP($C189,'STYLE NAMES'!$B:$AC,24,FALSE),"")</f>
        <v>0</v>
      </c>
      <c r="AU189" s="101">
        <f>IF(G189&gt;0,+VLOOKUP($C189,'STYLE NAMES'!$B:$AC,25,FALSE),"")</f>
        <v>0</v>
      </c>
      <c r="AV189" s="101">
        <f>+VLOOKUP($S189,'CODE GENERATOR'!$P:$AM,15,FALSE)</f>
        <v>0</v>
      </c>
      <c r="AW189" s="101">
        <f>+VLOOKUP($S189,'CODE GENERATOR'!$P:$AM,16,FALSE)</f>
        <v>0</v>
      </c>
      <c r="AX189" s="101">
        <f>+VLOOKUP($S189,'CODE GENERATOR'!$P:$AM,17,FALSE)</f>
        <v>0</v>
      </c>
      <c r="AY189" s="101">
        <f>+VLOOKUP($S189,'CODE GENERATOR'!$P:$AM,18,FALSE)</f>
        <v>0</v>
      </c>
      <c r="AZ189" s="101">
        <f>+VLOOKUP($S189,'CODE GENERATOR'!$P:$AM,19,FALSE)</f>
        <v>0</v>
      </c>
      <c r="BA189" s="101">
        <f>+VLOOKUP($S189,'CODE GENERATOR'!$P:$AM,20,FALSE)</f>
        <v>0</v>
      </c>
      <c r="BB189" s="101">
        <f>+VLOOKUP($S189,'CODE GENERATOR'!$P:$AM,21,FALSE)</f>
        <v>0</v>
      </c>
      <c r="BC189" s="101">
        <f>+VLOOKUP($S189,'CODE GENERATOR'!$P:$AM,22,FALSE)</f>
        <v>0</v>
      </c>
      <c r="BD189" s="101">
        <f>+VLOOKUP($S189,'CODE GENERATOR'!$P:$AM,23,FALSE)</f>
        <v>0</v>
      </c>
      <c r="BE189" s="101">
        <f>+VLOOKUP($S189,'CODE GENERATOR'!$P:$AM,24,FALSE)</f>
        <v>0</v>
      </c>
      <c r="BF189" s="101">
        <f>IF(C189&gt;0,+VLOOKUP(G189,'CATEGORY ID'!$A$1:$L$118,3,FALSE),"")</f>
        <v>17</v>
      </c>
      <c r="BG189" s="101">
        <f>IF(C189&gt;0,+VLOOKUP(H189,'CATEGORY ID'!$D$1:$L$118,3,FALSE),"")</f>
        <v>17</v>
      </c>
      <c r="BH189" s="101">
        <f>IF(C189&gt;0,+VLOOKUP((+H189&amp;I189),'CATEGORY ID'!$H$1:$I$121,2,FALSE),"")</f>
        <v>18</v>
      </c>
      <c r="BJ189" s="101">
        <f>IF(C189&gt;0,IF(COUNTIF('CATEGORY ID'!$K$1:$K$121,+H189&amp;K189) &gt; 0, +VLOOKUP(+H189&amp;K189,'CATEGORY ID'!$K$1:$L$121,2,FALSE),""),"")</f>
        <v>73</v>
      </c>
      <c r="BK189" s="101" t="str">
        <f>IF(C189&gt;0,IF(COUNTIF('CATEGORY ID'!$K$124:$K$165, +VLOOKUP(C189,'STYLE NAMES'!$B:$AE,30,FALSE)) &gt; 0, +VLOOKUP(VLOOKUP(C189,'STYLE NAMES'!$B:$AE,30,FALSE),'CATEGORY ID'!K:M,2,FALSE),""),"")</f>
        <v/>
      </c>
      <c r="BR189" s="101" t="str" cm="1">
        <f t="array" ref="BR189">IF(C189&gt;0,_xlfn.TEXTJOIN(";", TRUE,_xlfn.UNIQUE(_xlfn._xlws.FILTER(BF189:BQ189,(BF189:BQ189&gt;0)),TRUE,FALSE)),"")&amp;";"&amp;BS189</f>
        <v>17;18;73;</v>
      </c>
      <c r="BU189" s="106">
        <f>IF(C189&gt;0,+VLOOKUP($C189,'STYLE NAMES'!$B:$AC,26,FALSE),"")</f>
        <v>49.9</v>
      </c>
      <c r="BV189" s="106">
        <f>IF(C189&gt;0,+VLOOKUP($C189,'STYLE NAMES'!$B:$AC,27,FALSE),"")</f>
        <v>2740</v>
      </c>
      <c r="BW189" s="106">
        <f>IF(C189&gt;0,+VLOOKUP($C189,'STYLE NAMES'!$B:$AC,28,FALSE),"")</f>
        <v>57.384999999999991</v>
      </c>
      <c r="BY189"/>
      <c r="BZ189" s="101">
        <v>0</v>
      </c>
      <c r="CA189" s="137">
        <f t="shared" si="11"/>
        <v>1</v>
      </c>
      <c r="CB189" s="137">
        <f>+VLOOKUP(C189,'[2]STYLES &amp; MODELS MATRIX'!$A:$G,7,FALSE)</f>
        <v>0</v>
      </c>
      <c r="CC189" s="137">
        <f>+VLOOKUP(C189,'[1]STYLES &amp; SIZE CHARTS'!$A:$H,8,FALSE)</f>
        <v>0</v>
      </c>
      <c r="CD189" s="137"/>
      <c r="CE189" s="205"/>
      <c r="CF189" s="141"/>
    </row>
    <row r="190" spans="1:84" s="101" customFormat="1" ht="12" customHeight="1" x14ac:dyDescent="0.2">
      <c r="A190" s="102">
        <f t="shared" si="9"/>
        <v>8683711002475</v>
      </c>
      <c r="B190" s="101" t="s">
        <v>816</v>
      </c>
      <c r="C190" s="101" t="s">
        <v>629</v>
      </c>
      <c r="D190" s="101" t="s">
        <v>630</v>
      </c>
      <c r="E190" s="203" t="s">
        <v>2316</v>
      </c>
      <c r="F190" s="101">
        <v>110</v>
      </c>
      <c r="G190" s="101" t="str">
        <f>IF(C190&gt;0,+VLOOKUP($C190,'STYLE NAMES'!$B:$AC,4,FALSE),"")</f>
        <v>ACCESSORIES</v>
      </c>
      <c r="H190" s="101" t="str">
        <f>IF(C190&gt;0,+VLOOKUP($C190,'STYLE NAMES'!$B:$AC,5,FALSE),"")</f>
        <v>ACCESSORIES</v>
      </c>
      <c r="I190" s="101" t="str">
        <f>IF(C190&gt;0,+VLOOKUP($C190,'STYLE NAMES'!$B:$AC,6,FALSE),"")</f>
        <v>RIDER ACCESSORIES</v>
      </c>
      <c r="J190" s="101" t="str">
        <f>IF(C190&gt;0,+VLOOKUP($C190,'STYLE NAMES'!$B:$AC,7,FALSE),"")</f>
        <v>UNISEX</v>
      </c>
      <c r="K190" s="101" t="str">
        <f>IF(C190&gt;0,+VLOOKUP($C190,'STYLE NAMES'!$B:$AC,8,FALSE),"")</f>
        <v>BELTS</v>
      </c>
      <c r="L190" s="101" t="str">
        <f>IF(E190&gt;0,+VLOOKUP($E190,'CODE GENERATOR'!$D:$T,3,FALSE),"")</f>
        <v>A</v>
      </c>
      <c r="M190" s="101" t="str">
        <f>IF(E190&gt;0,+VLOOKUP($E190,'CODE GENERATOR'!$D:$T,4,FALSE),"")</f>
        <v>BRAIDED</v>
      </c>
      <c r="N190" s="101" t="str">
        <f>IF(E190&gt;0,+VLOOKUP($E190,'CODE GENERATOR'!$D:$T,6,FALSE),"")</f>
        <v>BEIGE</v>
      </c>
      <c r="O190" s="101" t="str">
        <f>IF(E190&gt;0,+VLOOKUP($E190,'CODE GENERATOR'!$D:$T,7,FALSE),"")</f>
        <v>BEIGE</v>
      </c>
      <c r="P190" s="101" t="str">
        <f t="shared" si="10"/>
        <v>BEIGE</v>
      </c>
      <c r="Q190" s="104" t="str">
        <f>IF(E190&gt;0,+VLOOKUP($E190,'CODE GENERATOR'!$D:$T,11,FALSE),"")</f>
        <v>A.RACUX_BLT0015</v>
      </c>
      <c r="R190" s="104" t="str">
        <f>IF(E190&gt;0,+VLOOKUP($E190,'CODE GENERATOR'!$D:$T,12,FALSE),"")</f>
        <v>BRD0012BEGBEG</v>
      </c>
      <c r="S190" s="104" t="str">
        <f>IF(E190&gt;0,+VLOOKUP($E190,'CODE GENERATOR'!$D:$T,13,FALSE),"")</f>
        <v>A.RACUX_BLT0015_BRD0012BEGBEG</v>
      </c>
      <c r="T190" s="104" t="str">
        <f t="shared" si="8"/>
        <v>A.RACUX_BLT0015_BRD0012BEGBEG_110</v>
      </c>
      <c r="U190" s="105">
        <v>8683711002475</v>
      </c>
      <c r="V190" s="107" t="str" cm="1">
        <f t="array" ref="V190">_xlfn.TEXTJOIN(";", TRUE, _xlfn.UNIQUE(_xlfn._xlws.FILTER(P$3:P$10029, C$3:C$10029=C190)))</f>
        <v>BORDEAUX;BORDEAUX/NAVY;BEIGE/BROWN;NAVY;BEIGE;GRAY/BLUE-BLACK;BROWN/NAVY;DARK GRAY;MELANGE GRAY;LIGHT GRAY;WHITE;RED;BLACK;GREEN;MELANGE BLUE</v>
      </c>
      <c r="W190" s="107" t="str" cm="1">
        <f t="array" ref="W190">_xlfn.TEXTJOIN(";", TRUE, _xlfn.UNIQUE(_xlfn._xlws.FILTER(F$3:F$10029, C$3:C$10029=C190)))</f>
        <v>85;90;95;100;105;110;115;120;125</v>
      </c>
      <c r="X190" s="101" t="str">
        <f>IF(E190&gt;0,+VLOOKUP($E190,'CODE GENERATOR'!$D:$AC,19,FALSE),0)</f>
        <v>2402_S01_32452</v>
      </c>
      <c r="Y190" s="101" t="str">
        <f>IF(E190&gt;0,+VLOOKUP($E190,'CODE GENERATOR'!$D:$AC,20,FALSE),0)</f>
        <v>2402_S01_32450</v>
      </c>
      <c r="Z190" s="101" t="str">
        <f>IF(E190&gt;0,+VLOOKUP($E190,'CODE GENERATOR'!$D:$AC,21,FALSE),0)</f>
        <v>2402_S01_32455</v>
      </c>
      <c r="AA190" s="101" t="str">
        <f>IF(E190&gt;0,+VLOOKUP($E190,'CODE GENERATOR'!$D:$AC,22,FALSE),0)</f>
        <v/>
      </c>
      <c r="AB190" s="101" t="str">
        <f>IF(E190&gt;0,+VLOOKUP($E190,'CODE GENERATOR'!$D:$AC,23,FALSE),0)</f>
        <v/>
      </c>
      <c r="AC190" s="101" t="str">
        <f>IF(E190&gt;0,+VLOOKUP($E190,'CODE GENERATOR'!$D:$AC,24,FALSE),0)</f>
        <v/>
      </c>
      <c r="AD190" s="101" t="str">
        <f>IF(E190&gt;0,+VLOOKUP($E190,'CODE GENERATOR'!$D:$AC,25,FALSE),0)</f>
        <v/>
      </c>
      <c r="AE190" s="101" t="str">
        <f>IF(E190&gt;0,+VLOOKUP($E190,'CODE GENERATOR'!$D:$AC,26,FALSE),0)</f>
        <v/>
      </c>
      <c r="AF190" s="149" t="str">
        <f>IF($C190&gt;0,$C190&amp;" "&amp;$P190&amp;" "&amp;+VLOOKUP($C190,'STYLE NAMES'!$B:$AC,10,FALSE),"""")</f>
        <v>SANTORINI BEIGE BRAIDED BELT</v>
      </c>
      <c r="AG190" s="101" t="str">
        <f>"Enjoy our "&amp;(AF190)&amp;"; "&amp;IF(C190&gt;0,+VLOOKUP($C190,'STYLE NAMES'!$B:$AC,11,FALSE),"")</f>
        <v>Enjoy our SANTORINI BEIGE BRAIDED BELT; Braided Riding Belts
Available in many colors and designs you can use these elegant belts for riding or even at your daily life</v>
      </c>
      <c r="AH190" s="101" t="str">
        <f>IF(C190&gt;0,+VLOOKUP($C190,'STYLE NAMES'!$B:$AC,12,FALSE),"")</f>
        <v>*Super elastic and comfortable riding belts
Composition:
100% Polyester</v>
      </c>
      <c r="AI190" s="101" t="str">
        <f>IF(C190&gt;0,+VLOOKUP($C190,'STYLE NAMES'!$B:$AC,13,FALSE),"")</f>
        <v>Do not wash in washing machine</v>
      </c>
      <c r="AJ190" s="149" t="str">
        <f>IF($C190&gt;0,$C190&amp;" "&amp;$P190&amp;" "&amp;+VLOOKUP($C190,'STYLE NAMES'!$B:$AC,14,FALSE),"""")</f>
        <v>SANTORINI BEIGE ÖRGÜ KEMER</v>
      </c>
      <c r="AK190" s="149" t="str">
        <f>"Cavalier SanMarco tarafından tasarlanan "&amp;(AJ190)&amp;"; "&amp;IF(C190&gt;0,+VLOOKUP($C190,'STYLE NAMES'!$B:$AC,15,FALSE),"")</f>
        <v>Cavalier SanMarco tarafından tasarlanan SANTORINI BEIGE ÖRGÜ KEMER; Örgü Binicilik Kemeri
Birçok renk ve desenleri ile bu şık kemerleri hem biniş kıyafetleriniz ile hem de günlük kıyafetlerinizle kullanabilirsiniz.</v>
      </c>
      <c r="AL190" s="149" t="str">
        <f>IF(C190&gt;0,+VLOOKUP($C190,'STYLE NAMES'!$B:$AC,16,FALSE),"")</f>
        <v>* Çok esnek ve rahat 
Kompozisyon:
100% Polyester</v>
      </c>
      <c r="AM190" s="149" t="str">
        <f>IF(C190&gt;0,+VLOOKUP($C190,'STYLE NAMES'!$B:$AC,17,FALSE),"")</f>
        <v>Ürünü makinada yıkamayınız</v>
      </c>
      <c r="AN190" s="149" t="str">
        <f>IF($C190&gt;0,$C190&amp;" "&amp;$P190&amp;" "&amp;+VLOOKUP($C190,'STYLE NAMES'!$B:$AC,18,FALSE),"""")</f>
        <v>SANTORINI BEIGE CINTURA ELASTICA</v>
      </c>
      <c r="AO190" s="101" t="str">
        <f>"Disegnato da Cavalier SanMarco "&amp;(AN190)&amp;"; "&amp;IF(C190&gt;0,+VLOOKUP($C190,'STYLE NAMES'!$B:$AC,19,FALSE),"")</f>
        <v>Disegnato da Cavalier SanMarco SANTORINI BEIGE CINTURA ELASTICA; Cintura intrecciata per equitazione Disponibile in molti colori e design, queste eleganti cinture possono essere utilizzate sia per l'equitazione che nella vita quotidiana.</v>
      </c>
      <c r="AP190" s="101" t="str">
        <f>IF(C190&gt;0,+VLOOKUP($C190,'STYLE NAMES'!$B:$AC,20,FALSE),"")</f>
        <v>Cinture elastiche e confortevoli per l'equitazione Composizione: 100% Poliestere</v>
      </c>
      <c r="AQ190" s="101" t="str">
        <f>IF(C190&gt;0,+VLOOKUP($C190,'STYLE NAMES'!$B:$AC,21,FALSE),"")</f>
        <v>Non lavare in lavatrice</v>
      </c>
      <c r="AR190" s="101">
        <f>IF(D190&gt;0,+VLOOKUP($C190,'STYLE NAMES'!$B:$AC,22,FALSE),"")</f>
        <v>0</v>
      </c>
      <c r="AS190" s="101">
        <f>IF(E190&gt;0,+VLOOKUP($C190,'STYLE NAMES'!$B:$AC,23,FALSE),"")</f>
        <v>0</v>
      </c>
      <c r="AT190" s="101">
        <f>IF(F190&gt;0,+VLOOKUP($C190,'STYLE NAMES'!$B:$AC,24,FALSE),"")</f>
        <v>0</v>
      </c>
      <c r="AU190" s="101">
        <f>IF(G190&gt;0,+VLOOKUP($C190,'STYLE NAMES'!$B:$AC,25,FALSE),"")</f>
        <v>0</v>
      </c>
      <c r="AV190" s="101">
        <f>+VLOOKUP($S190,'CODE GENERATOR'!$P:$AM,15,FALSE)</f>
        <v>0</v>
      </c>
      <c r="AW190" s="101">
        <f>+VLOOKUP($S190,'CODE GENERATOR'!$P:$AM,16,FALSE)</f>
        <v>0</v>
      </c>
      <c r="AX190" s="101">
        <f>+VLOOKUP($S190,'CODE GENERATOR'!$P:$AM,17,FALSE)</f>
        <v>0</v>
      </c>
      <c r="AY190" s="101">
        <f>+VLOOKUP($S190,'CODE GENERATOR'!$P:$AM,18,FALSE)</f>
        <v>0</v>
      </c>
      <c r="AZ190" s="101">
        <f>+VLOOKUP($S190,'CODE GENERATOR'!$P:$AM,19,FALSE)</f>
        <v>0</v>
      </c>
      <c r="BA190" s="101">
        <f>+VLOOKUP($S190,'CODE GENERATOR'!$P:$AM,20,FALSE)</f>
        <v>0</v>
      </c>
      <c r="BB190" s="101">
        <f>+VLOOKUP($S190,'CODE GENERATOR'!$P:$AM,21,FALSE)</f>
        <v>0</v>
      </c>
      <c r="BC190" s="101">
        <f>+VLOOKUP($S190,'CODE GENERATOR'!$P:$AM,22,FALSE)</f>
        <v>0</v>
      </c>
      <c r="BD190" s="101">
        <f>+VLOOKUP($S190,'CODE GENERATOR'!$P:$AM,23,FALSE)</f>
        <v>0</v>
      </c>
      <c r="BE190" s="101">
        <f>+VLOOKUP($S190,'CODE GENERATOR'!$P:$AM,24,FALSE)</f>
        <v>0</v>
      </c>
      <c r="BF190" s="101">
        <f>IF(C190&gt;0,+VLOOKUP(G190,'CATEGORY ID'!$A$1:$L$118,3,FALSE),"")</f>
        <v>17</v>
      </c>
      <c r="BG190" s="101">
        <f>IF(C190&gt;0,+VLOOKUP(H190,'CATEGORY ID'!$D$1:$L$118,3,FALSE),"")</f>
        <v>17</v>
      </c>
      <c r="BH190" s="101">
        <f>IF(C190&gt;0,+VLOOKUP((+H190&amp;I190),'CATEGORY ID'!$H$1:$I$121,2,FALSE),"")</f>
        <v>18</v>
      </c>
      <c r="BJ190" s="101">
        <f>IF(C190&gt;0,IF(COUNTIF('CATEGORY ID'!$K$1:$K$121,+H190&amp;K190) &gt; 0, +VLOOKUP(+H190&amp;K190,'CATEGORY ID'!$K$1:$L$121,2,FALSE),""),"")</f>
        <v>73</v>
      </c>
      <c r="BK190" s="101" t="str">
        <f>IF(C190&gt;0,IF(COUNTIF('CATEGORY ID'!$K$124:$K$165, +VLOOKUP(C190,'STYLE NAMES'!$B:$AE,30,FALSE)) &gt; 0, +VLOOKUP(VLOOKUP(C190,'STYLE NAMES'!$B:$AE,30,FALSE),'CATEGORY ID'!K:M,2,FALSE),""),"")</f>
        <v/>
      </c>
      <c r="BR190" s="101" t="str" cm="1">
        <f t="array" ref="BR190">IF(C190&gt;0,_xlfn.TEXTJOIN(";", TRUE,_xlfn.UNIQUE(_xlfn._xlws.FILTER(BF190:BQ190,(BF190:BQ190&gt;0)),TRUE,FALSE)),"")&amp;";"&amp;BS190</f>
        <v>17;18;73;</v>
      </c>
      <c r="BU190" s="106">
        <f>IF(C190&gt;0,+VLOOKUP($C190,'STYLE NAMES'!$B:$AC,26,FALSE),"")</f>
        <v>49.9</v>
      </c>
      <c r="BV190" s="106">
        <f>IF(C190&gt;0,+VLOOKUP($C190,'STYLE NAMES'!$B:$AC,27,FALSE),"")</f>
        <v>2740</v>
      </c>
      <c r="BW190" s="106">
        <f>IF(C190&gt;0,+VLOOKUP($C190,'STYLE NAMES'!$B:$AC,28,FALSE),"")</f>
        <v>57.384999999999991</v>
      </c>
      <c r="BY190"/>
      <c r="BZ190" s="101">
        <v>0</v>
      </c>
      <c r="CA190" s="137">
        <f t="shared" si="11"/>
        <v>1</v>
      </c>
      <c r="CB190" s="137">
        <f>+VLOOKUP(C190,'[2]STYLES &amp; MODELS MATRIX'!$A:$G,7,FALSE)</f>
        <v>0</v>
      </c>
      <c r="CC190" s="137">
        <f>+VLOOKUP(C190,'[1]STYLES &amp; SIZE CHARTS'!$A:$H,8,FALSE)</f>
        <v>0</v>
      </c>
      <c r="CD190" s="137"/>
      <c r="CE190" s="205"/>
      <c r="CF190" s="141"/>
    </row>
    <row r="191" spans="1:84" s="101" customFormat="1" ht="12" customHeight="1" x14ac:dyDescent="0.2">
      <c r="A191" s="102">
        <f t="shared" si="9"/>
        <v>8683711002482</v>
      </c>
      <c r="B191" s="101" t="s">
        <v>816</v>
      </c>
      <c r="C191" s="101" t="s">
        <v>629</v>
      </c>
      <c r="D191" s="101" t="s">
        <v>630</v>
      </c>
      <c r="E191" s="203" t="s">
        <v>2316</v>
      </c>
      <c r="F191" s="101">
        <v>115</v>
      </c>
      <c r="G191" s="101" t="str">
        <f>IF(C191&gt;0,+VLOOKUP($C191,'STYLE NAMES'!$B:$AC,4,FALSE),"")</f>
        <v>ACCESSORIES</v>
      </c>
      <c r="H191" s="101" t="str">
        <f>IF(C191&gt;0,+VLOOKUP($C191,'STYLE NAMES'!$B:$AC,5,FALSE),"")</f>
        <v>ACCESSORIES</v>
      </c>
      <c r="I191" s="101" t="str">
        <f>IF(C191&gt;0,+VLOOKUP($C191,'STYLE NAMES'!$B:$AC,6,FALSE),"")</f>
        <v>RIDER ACCESSORIES</v>
      </c>
      <c r="J191" s="101" t="str">
        <f>IF(C191&gt;0,+VLOOKUP($C191,'STYLE NAMES'!$B:$AC,7,FALSE),"")</f>
        <v>UNISEX</v>
      </c>
      <c r="K191" s="101" t="str">
        <f>IF(C191&gt;0,+VLOOKUP($C191,'STYLE NAMES'!$B:$AC,8,FALSE),"")</f>
        <v>BELTS</v>
      </c>
      <c r="L191" s="101" t="str">
        <f>IF(E191&gt;0,+VLOOKUP($E191,'CODE GENERATOR'!$D:$T,3,FALSE),"")</f>
        <v>A</v>
      </c>
      <c r="M191" s="101" t="str">
        <f>IF(E191&gt;0,+VLOOKUP($E191,'CODE GENERATOR'!$D:$T,4,FALSE),"")</f>
        <v>BRAIDED</v>
      </c>
      <c r="N191" s="101" t="str">
        <f>IF(E191&gt;0,+VLOOKUP($E191,'CODE GENERATOR'!$D:$T,6,FALSE),"")</f>
        <v>BEIGE</v>
      </c>
      <c r="O191" s="101" t="str">
        <f>IF(E191&gt;0,+VLOOKUP($E191,'CODE GENERATOR'!$D:$T,7,FALSE),"")</f>
        <v>BEIGE</v>
      </c>
      <c r="P191" s="101" t="str">
        <f t="shared" si="10"/>
        <v>BEIGE</v>
      </c>
      <c r="Q191" s="104" t="str">
        <f>IF(E191&gt;0,+VLOOKUP($E191,'CODE GENERATOR'!$D:$T,11,FALSE),"")</f>
        <v>A.RACUX_BLT0015</v>
      </c>
      <c r="R191" s="104" t="str">
        <f>IF(E191&gt;0,+VLOOKUP($E191,'CODE GENERATOR'!$D:$T,12,FALSE),"")</f>
        <v>BRD0012BEGBEG</v>
      </c>
      <c r="S191" s="104" t="str">
        <f>IF(E191&gt;0,+VLOOKUP($E191,'CODE GENERATOR'!$D:$T,13,FALSE),"")</f>
        <v>A.RACUX_BLT0015_BRD0012BEGBEG</v>
      </c>
      <c r="T191" s="104" t="str">
        <f t="shared" si="8"/>
        <v>A.RACUX_BLT0015_BRD0012BEGBEG_115</v>
      </c>
      <c r="U191" s="105">
        <v>8683711002482</v>
      </c>
      <c r="V191" s="107" t="str" cm="1">
        <f t="array" ref="V191">_xlfn.TEXTJOIN(";", TRUE, _xlfn.UNIQUE(_xlfn._xlws.FILTER(P$3:P$10029, C$3:C$10029=C191)))</f>
        <v>BORDEAUX;BORDEAUX/NAVY;BEIGE/BROWN;NAVY;BEIGE;GRAY/BLUE-BLACK;BROWN/NAVY;DARK GRAY;MELANGE GRAY;LIGHT GRAY;WHITE;RED;BLACK;GREEN;MELANGE BLUE</v>
      </c>
      <c r="W191" s="107" t="str" cm="1">
        <f t="array" ref="W191">_xlfn.TEXTJOIN(";", TRUE, _xlfn.UNIQUE(_xlfn._xlws.FILTER(F$3:F$10029, C$3:C$10029=C191)))</f>
        <v>85;90;95;100;105;110;115;120;125</v>
      </c>
      <c r="X191" s="101" t="str">
        <f>IF(E191&gt;0,+VLOOKUP($E191,'CODE GENERATOR'!$D:$AC,19,FALSE),0)</f>
        <v>2402_S01_32452</v>
      </c>
      <c r="Y191" s="101" t="str">
        <f>IF(E191&gt;0,+VLOOKUP($E191,'CODE GENERATOR'!$D:$AC,20,FALSE),0)</f>
        <v>2402_S01_32450</v>
      </c>
      <c r="Z191" s="101" t="str">
        <f>IF(E191&gt;0,+VLOOKUP($E191,'CODE GENERATOR'!$D:$AC,21,FALSE),0)</f>
        <v>2402_S01_32455</v>
      </c>
      <c r="AA191" s="101" t="str">
        <f>IF(E191&gt;0,+VLOOKUP($E191,'CODE GENERATOR'!$D:$AC,22,FALSE),0)</f>
        <v/>
      </c>
      <c r="AB191" s="101" t="str">
        <f>IF(E191&gt;0,+VLOOKUP($E191,'CODE GENERATOR'!$D:$AC,23,FALSE),0)</f>
        <v/>
      </c>
      <c r="AC191" s="101" t="str">
        <f>IF(E191&gt;0,+VLOOKUP($E191,'CODE GENERATOR'!$D:$AC,24,FALSE),0)</f>
        <v/>
      </c>
      <c r="AD191" s="101" t="str">
        <f>IF(E191&gt;0,+VLOOKUP($E191,'CODE GENERATOR'!$D:$AC,25,FALSE),0)</f>
        <v/>
      </c>
      <c r="AE191" s="101" t="str">
        <f>IF(E191&gt;0,+VLOOKUP($E191,'CODE GENERATOR'!$D:$AC,26,FALSE),0)</f>
        <v/>
      </c>
      <c r="AF191" s="149" t="str">
        <f>IF($C191&gt;0,$C191&amp;" "&amp;$P191&amp;" "&amp;+VLOOKUP($C191,'STYLE NAMES'!$B:$AC,10,FALSE),"""")</f>
        <v>SANTORINI BEIGE BRAIDED BELT</v>
      </c>
      <c r="AG191" s="101" t="str">
        <f>"Enjoy our "&amp;(AF191)&amp;"; "&amp;IF(C191&gt;0,+VLOOKUP($C191,'STYLE NAMES'!$B:$AC,11,FALSE),"")</f>
        <v>Enjoy our SANTORINI BEIGE BRAIDED BELT; Braided Riding Belts
Available in many colors and designs you can use these elegant belts for riding or even at your daily life</v>
      </c>
      <c r="AH191" s="101" t="str">
        <f>IF(C191&gt;0,+VLOOKUP($C191,'STYLE NAMES'!$B:$AC,12,FALSE),"")</f>
        <v>*Super elastic and comfortable riding belts
Composition:
100% Polyester</v>
      </c>
      <c r="AI191" s="101" t="str">
        <f>IF(C191&gt;0,+VLOOKUP($C191,'STYLE NAMES'!$B:$AC,13,FALSE),"")</f>
        <v>Do not wash in washing machine</v>
      </c>
      <c r="AJ191" s="149" t="str">
        <f>IF($C191&gt;0,$C191&amp;" "&amp;$P191&amp;" "&amp;+VLOOKUP($C191,'STYLE NAMES'!$B:$AC,14,FALSE),"""")</f>
        <v>SANTORINI BEIGE ÖRGÜ KEMER</v>
      </c>
      <c r="AK191" s="149" t="str">
        <f>"Cavalier SanMarco tarafından tasarlanan "&amp;(AJ191)&amp;"; "&amp;IF(C191&gt;0,+VLOOKUP($C191,'STYLE NAMES'!$B:$AC,15,FALSE),"")</f>
        <v>Cavalier SanMarco tarafından tasarlanan SANTORINI BEIGE ÖRGÜ KEMER; Örgü Binicilik Kemeri
Birçok renk ve desenleri ile bu şık kemerleri hem biniş kıyafetleriniz ile hem de günlük kıyafetlerinizle kullanabilirsiniz.</v>
      </c>
      <c r="AL191" s="149" t="str">
        <f>IF(C191&gt;0,+VLOOKUP($C191,'STYLE NAMES'!$B:$AC,16,FALSE),"")</f>
        <v>* Çok esnek ve rahat 
Kompozisyon:
100% Polyester</v>
      </c>
      <c r="AM191" s="149" t="str">
        <f>IF(C191&gt;0,+VLOOKUP($C191,'STYLE NAMES'!$B:$AC,17,FALSE),"")</f>
        <v>Ürünü makinada yıkamayınız</v>
      </c>
      <c r="AN191" s="149" t="str">
        <f>IF($C191&gt;0,$C191&amp;" "&amp;$P191&amp;" "&amp;+VLOOKUP($C191,'STYLE NAMES'!$B:$AC,18,FALSE),"""")</f>
        <v>SANTORINI BEIGE CINTURA ELASTICA</v>
      </c>
      <c r="AO191" s="101" t="str">
        <f>"Disegnato da Cavalier SanMarco "&amp;(AN191)&amp;"; "&amp;IF(C191&gt;0,+VLOOKUP($C191,'STYLE NAMES'!$B:$AC,19,FALSE),"")</f>
        <v>Disegnato da Cavalier SanMarco SANTORINI BEIGE CINTURA ELASTICA; Cintura intrecciata per equitazione Disponibile in molti colori e design, queste eleganti cinture possono essere utilizzate sia per l'equitazione che nella vita quotidiana.</v>
      </c>
      <c r="AP191" s="101" t="str">
        <f>IF(C191&gt;0,+VLOOKUP($C191,'STYLE NAMES'!$B:$AC,20,FALSE),"")</f>
        <v>Cinture elastiche e confortevoli per l'equitazione Composizione: 100% Poliestere</v>
      </c>
      <c r="AQ191" s="101" t="str">
        <f>IF(C191&gt;0,+VLOOKUP($C191,'STYLE NAMES'!$B:$AC,21,FALSE),"")</f>
        <v>Non lavare in lavatrice</v>
      </c>
      <c r="AR191" s="101">
        <f>IF(D191&gt;0,+VLOOKUP($C191,'STYLE NAMES'!$B:$AC,22,FALSE),"")</f>
        <v>0</v>
      </c>
      <c r="AS191" s="101">
        <f>IF(E191&gt;0,+VLOOKUP($C191,'STYLE NAMES'!$B:$AC,23,FALSE),"")</f>
        <v>0</v>
      </c>
      <c r="AT191" s="101">
        <f>IF(F191&gt;0,+VLOOKUP($C191,'STYLE NAMES'!$B:$AC,24,FALSE),"")</f>
        <v>0</v>
      </c>
      <c r="AU191" s="101">
        <f>IF(G191&gt;0,+VLOOKUP($C191,'STYLE NAMES'!$B:$AC,25,FALSE),"")</f>
        <v>0</v>
      </c>
      <c r="AV191" s="101">
        <f>+VLOOKUP($S191,'CODE GENERATOR'!$P:$AM,15,FALSE)</f>
        <v>0</v>
      </c>
      <c r="AW191" s="101">
        <f>+VLOOKUP($S191,'CODE GENERATOR'!$P:$AM,16,FALSE)</f>
        <v>0</v>
      </c>
      <c r="AX191" s="101">
        <f>+VLOOKUP($S191,'CODE GENERATOR'!$P:$AM,17,FALSE)</f>
        <v>0</v>
      </c>
      <c r="AY191" s="101">
        <f>+VLOOKUP($S191,'CODE GENERATOR'!$P:$AM,18,FALSE)</f>
        <v>0</v>
      </c>
      <c r="AZ191" s="101">
        <f>+VLOOKUP($S191,'CODE GENERATOR'!$P:$AM,19,FALSE)</f>
        <v>0</v>
      </c>
      <c r="BA191" s="101">
        <f>+VLOOKUP($S191,'CODE GENERATOR'!$P:$AM,20,FALSE)</f>
        <v>0</v>
      </c>
      <c r="BB191" s="101">
        <f>+VLOOKUP($S191,'CODE GENERATOR'!$P:$AM,21,FALSE)</f>
        <v>0</v>
      </c>
      <c r="BC191" s="101">
        <f>+VLOOKUP($S191,'CODE GENERATOR'!$P:$AM,22,FALSE)</f>
        <v>0</v>
      </c>
      <c r="BD191" s="101">
        <f>+VLOOKUP($S191,'CODE GENERATOR'!$P:$AM,23,FALSE)</f>
        <v>0</v>
      </c>
      <c r="BE191" s="101">
        <f>+VLOOKUP($S191,'CODE GENERATOR'!$P:$AM,24,FALSE)</f>
        <v>0</v>
      </c>
      <c r="BF191" s="101">
        <f>IF(C191&gt;0,+VLOOKUP(G191,'CATEGORY ID'!$A$1:$L$118,3,FALSE),"")</f>
        <v>17</v>
      </c>
      <c r="BG191" s="101">
        <f>IF(C191&gt;0,+VLOOKUP(H191,'CATEGORY ID'!$D$1:$L$118,3,FALSE),"")</f>
        <v>17</v>
      </c>
      <c r="BH191" s="101">
        <f>IF(C191&gt;0,+VLOOKUP((+H191&amp;I191),'CATEGORY ID'!$H$1:$I$121,2,FALSE),"")</f>
        <v>18</v>
      </c>
      <c r="BJ191" s="101">
        <f>IF(C191&gt;0,IF(COUNTIF('CATEGORY ID'!$K$1:$K$121,+H191&amp;K191) &gt; 0, +VLOOKUP(+H191&amp;K191,'CATEGORY ID'!$K$1:$L$121,2,FALSE),""),"")</f>
        <v>73</v>
      </c>
      <c r="BK191" s="101" t="str">
        <f>IF(C191&gt;0,IF(COUNTIF('CATEGORY ID'!$K$124:$K$165, +VLOOKUP(C191,'STYLE NAMES'!$B:$AE,30,FALSE)) &gt; 0, +VLOOKUP(VLOOKUP(C191,'STYLE NAMES'!$B:$AE,30,FALSE),'CATEGORY ID'!K:M,2,FALSE),""),"")</f>
        <v/>
      </c>
      <c r="BR191" s="101" t="str" cm="1">
        <f t="array" ref="BR191">IF(C191&gt;0,_xlfn.TEXTJOIN(";", TRUE,_xlfn.UNIQUE(_xlfn._xlws.FILTER(BF191:BQ191,(BF191:BQ191&gt;0)),TRUE,FALSE)),"")&amp;";"&amp;BS191</f>
        <v>17;18;73;</v>
      </c>
      <c r="BU191" s="106">
        <f>IF(C191&gt;0,+VLOOKUP($C191,'STYLE NAMES'!$B:$AC,26,FALSE),"")</f>
        <v>49.9</v>
      </c>
      <c r="BV191" s="106">
        <f>IF(C191&gt;0,+VLOOKUP($C191,'STYLE NAMES'!$B:$AC,27,FALSE),"")</f>
        <v>2740</v>
      </c>
      <c r="BW191" s="106">
        <f>IF(C191&gt;0,+VLOOKUP($C191,'STYLE NAMES'!$B:$AC,28,FALSE),"")</f>
        <v>57.384999999999991</v>
      </c>
      <c r="BY191"/>
      <c r="BZ191" s="101">
        <v>0</v>
      </c>
      <c r="CA191" s="137">
        <f t="shared" si="11"/>
        <v>1</v>
      </c>
      <c r="CB191" s="137">
        <f>+VLOOKUP(C191,'[2]STYLES &amp; MODELS MATRIX'!$A:$G,7,FALSE)</f>
        <v>0</v>
      </c>
      <c r="CC191" s="137">
        <f>+VLOOKUP(C191,'[1]STYLES &amp; SIZE CHARTS'!$A:$H,8,FALSE)</f>
        <v>0</v>
      </c>
      <c r="CD191" s="137"/>
      <c r="CE191" s="205"/>
      <c r="CF191" s="141"/>
    </row>
    <row r="192" spans="1:84" s="101" customFormat="1" ht="12" customHeight="1" x14ac:dyDescent="0.2">
      <c r="A192" s="102">
        <f t="shared" si="9"/>
        <v>8683711002499</v>
      </c>
      <c r="B192" s="101" t="s">
        <v>816</v>
      </c>
      <c r="C192" s="101" t="s">
        <v>629</v>
      </c>
      <c r="D192" s="101" t="s">
        <v>630</v>
      </c>
      <c r="E192" s="203" t="s">
        <v>2316</v>
      </c>
      <c r="F192" s="101">
        <v>120</v>
      </c>
      <c r="G192" s="101" t="str">
        <f>IF(C192&gt;0,+VLOOKUP($C192,'STYLE NAMES'!$B:$AC,4,FALSE),"")</f>
        <v>ACCESSORIES</v>
      </c>
      <c r="H192" s="101" t="str">
        <f>IF(C192&gt;0,+VLOOKUP($C192,'STYLE NAMES'!$B:$AC,5,FALSE),"")</f>
        <v>ACCESSORIES</v>
      </c>
      <c r="I192" s="101" t="str">
        <f>IF(C192&gt;0,+VLOOKUP($C192,'STYLE NAMES'!$B:$AC,6,FALSE),"")</f>
        <v>RIDER ACCESSORIES</v>
      </c>
      <c r="J192" s="101" t="str">
        <f>IF(C192&gt;0,+VLOOKUP($C192,'STYLE NAMES'!$B:$AC,7,FALSE),"")</f>
        <v>UNISEX</v>
      </c>
      <c r="K192" s="101" t="str">
        <f>IF(C192&gt;0,+VLOOKUP($C192,'STYLE NAMES'!$B:$AC,8,FALSE),"")</f>
        <v>BELTS</v>
      </c>
      <c r="L192" s="101" t="str">
        <f>IF(E192&gt;0,+VLOOKUP($E192,'CODE GENERATOR'!$D:$T,3,FALSE),"")</f>
        <v>A</v>
      </c>
      <c r="M192" s="101" t="str">
        <f>IF(E192&gt;0,+VLOOKUP($E192,'CODE GENERATOR'!$D:$T,4,FALSE),"")</f>
        <v>BRAIDED</v>
      </c>
      <c r="N192" s="101" t="str">
        <f>IF(E192&gt;0,+VLOOKUP($E192,'CODE GENERATOR'!$D:$T,6,FALSE),"")</f>
        <v>BEIGE</v>
      </c>
      <c r="O192" s="101" t="str">
        <f>IF(E192&gt;0,+VLOOKUP($E192,'CODE GENERATOR'!$D:$T,7,FALSE),"")</f>
        <v>BEIGE</v>
      </c>
      <c r="P192" s="101" t="str">
        <f t="shared" si="10"/>
        <v>BEIGE</v>
      </c>
      <c r="Q192" s="104" t="str">
        <f>IF(E192&gt;0,+VLOOKUP($E192,'CODE GENERATOR'!$D:$T,11,FALSE),"")</f>
        <v>A.RACUX_BLT0015</v>
      </c>
      <c r="R192" s="104" t="str">
        <f>IF(E192&gt;0,+VLOOKUP($E192,'CODE GENERATOR'!$D:$T,12,FALSE),"")</f>
        <v>BRD0012BEGBEG</v>
      </c>
      <c r="S192" s="104" t="str">
        <f>IF(E192&gt;0,+VLOOKUP($E192,'CODE GENERATOR'!$D:$T,13,FALSE),"")</f>
        <v>A.RACUX_BLT0015_BRD0012BEGBEG</v>
      </c>
      <c r="T192" s="104" t="str">
        <f t="shared" si="8"/>
        <v>A.RACUX_BLT0015_BRD0012BEGBEG_120</v>
      </c>
      <c r="U192" s="105">
        <v>8683711002499</v>
      </c>
      <c r="V192" s="107" t="str" cm="1">
        <f t="array" ref="V192">_xlfn.TEXTJOIN(";", TRUE, _xlfn.UNIQUE(_xlfn._xlws.FILTER(P$3:P$10029, C$3:C$10029=C192)))</f>
        <v>BORDEAUX;BORDEAUX/NAVY;BEIGE/BROWN;NAVY;BEIGE;GRAY/BLUE-BLACK;BROWN/NAVY;DARK GRAY;MELANGE GRAY;LIGHT GRAY;WHITE;RED;BLACK;GREEN;MELANGE BLUE</v>
      </c>
      <c r="W192" s="107" t="str" cm="1">
        <f t="array" ref="W192">_xlfn.TEXTJOIN(";", TRUE, _xlfn.UNIQUE(_xlfn._xlws.FILTER(F$3:F$10029, C$3:C$10029=C192)))</f>
        <v>85;90;95;100;105;110;115;120;125</v>
      </c>
      <c r="X192" s="101" t="str">
        <f>IF(E192&gt;0,+VLOOKUP($E192,'CODE GENERATOR'!$D:$AC,19,FALSE),0)</f>
        <v>2402_S01_32452</v>
      </c>
      <c r="Y192" s="101" t="str">
        <f>IF(E192&gt;0,+VLOOKUP($E192,'CODE GENERATOR'!$D:$AC,20,FALSE),0)</f>
        <v>2402_S01_32450</v>
      </c>
      <c r="Z192" s="101" t="str">
        <f>IF(E192&gt;0,+VLOOKUP($E192,'CODE GENERATOR'!$D:$AC,21,FALSE),0)</f>
        <v>2402_S01_32455</v>
      </c>
      <c r="AA192" s="101" t="str">
        <f>IF(E192&gt;0,+VLOOKUP($E192,'CODE GENERATOR'!$D:$AC,22,FALSE),0)</f>
        <v/>
      </c>
      <c r="AB192" s="101" t="str">
        <f>IF(E192&gt;0,+VLOOKUP($E192,'CODE GENERATOR'!$D:$AC,23,FALSE),0)</f>
        <v/>
      </c>
      <c r="AC192" s="101" t="str">
        <f>IF(E192&gt;0,+VLOOKUP($E192,'CODE GENERATOR'!$D:$AC,24,FALSE),0)</f>
        <v/>
      </c>
      <c r="AD192" s="101" t="str">
        <f>IF(E192&gt;0,+VLOOKUP($E192,'CODE GENERATOR'!$D:$AC,25,FALSE),0)</f>
        <v/>
      </c>
      <c r="AE192" s="101" t="str">
        <f>IF(E192&gt;0,+VLOOKUP($E192,'CODE GENERATOR'!$D:$AC,26,FALSE),0)</f>
        <v/>
      </c>
      <c r="AF192" s="149" t="str">
        <f>IF($C192&gt;0,$C192&amp;" "&amp;$P192&amp;" "&amp;+VLOOKUP($C192,'STYLE NAMES'!$B:$AC,10,FALSE),"""")</f>
        <v>SANTORINI BEIGE BRAIDED BELT</v>
      </c>
      <c r="AG192" s="101" t="str">
        <f>"Enjoy our "&amp;(AF192)&amp;"; "&amp;IF(C192&gt;0,+VLOOKUP($C192,'STYLE NAMES'!$B:$AC,11,FALSE),"")</f>
        <v>Enjoy our SANTORINI BEIGE BRAIDED BELT; Braided Riding Belts
Available in many colors and designs you can use these elegant belts for riding or even at your daily life</v>
      </c>
      <c r="AH192" s="101" t="str">
        <f>IF(C192&gt;0,+VLOOKUP($C192,'STYLE NAMES'!$B:$AC,12,FALSE),"")</f>
        <v>*Super elastic and comfortable riding belts
Composition:
100% Polyester</v>
      </c>
      <c r="AI192" s="101" t="str">
        <f>IF(C192&gt;0,+VLOOKUP($C192,'STYLE NAMES'!$B:$AC,13,FALSE),"")</f>
        <v>Do not wash in washing machine</v>
      </c>
      <c r="AJ192" s="149" t="str">
        <f>IF($C192&gt;0,$C192&amp;" "&amp;$P192&amp;" "&amp;+VLOOKUP($C192,'STYLE NAMES'!$B:$AC,14,FALSE),"""")</f>
        <v>SANTORINI BEIGE ÖRGÜ KEMER</v>
      </c>
      <c r="AK192" s="149" t="str">
        <f>"Cavalier SanMarco tarafından tasarlanan "&amp;(AJ192)&amp;"; "&amp;IF(C192&gt;0,+VLOOKUP($C192,'STYLE NAMES'!$B:$AC,15,FALSE),"")</f>
        <v>Cavalier SanMarco tarafından tasarlanan SANTORINI BEIGE ÖRGÜ KEMER; Örgü Binicilik Kemeri
Birçok renk ve desenleri ile bu şık kemerleri hem biniş kıyafetleriniz ile hem de günlük kıyafetlerinizle kullanabilirsiniz.</v>
      </c>
      <c r="AL192" s="149" t="str">
        <f>IF(C192&gt;0,+VLOOKUP($C192,'STYLE NAMES'!$B:$AC,16,FALSE),"")</f>
        <v>* Çok esnek ve rahat 
Kompozisyon:
100% Polyester</v>
      </c>
      <c r="AM192" s="149" t="str">
        <f>IF(C192&gt;0,+VLOOKUP($C192,'STYLE NAMES'!$B:$AC,17,FALSE),"")</f>
        <v>Ürünü makinada yıkamayınız</v>
      </c>
      <c r="AN192" s="149" t="str">
        <f>IF($C192&gt;0,$C192&amp;" "&amp;$P192&amp;" "&amp;+VLOOKUP($C192,'STYLE NAMES'!$B:$AC,18,FALSE),"""")</f>
        <v>SANTORINI BEIGE CINTURA ELASTICA</v>
      </c>
      <c r="AO192" s="101" t="str">
        <f>"Disegnato da Cavalier SanMarco "&amp;(AN192)&amp;"; "&amp;IF(C192&gt;0,+VLOOKUP($C192,'STYLE NAMES'!$B:$AC,19,FALSE),"")</f>
        <v>Disegnato da Cavalier SanMarco SANTORINI BEIGE CINTURA ELASTICA; Cintura intrecciata per equitazione Disponibile in molti colori e design, queste eleganti cinture possono essere utilizzate sia per l'equitazione che nella vita quotidiana.</v>
      </c>
      <c r="AP192" s="101" t="str">
        <f>IF(C192&gt;0,+VLOOKUP($C192,'STYLE NAMES'!$B:$AC,20,FALSE),"")</f>
        <v>Cinture elastiche e confortevoli per l'equitazione Composizione: 100% Poliestere</v>
      </c>
      <c r="AQ192" s="101" t="str">
        <f>IF(C192&gt;0,+VLOOKUP($C192,'STYLE NAMES'!$B:$AC,21,FALSE),"")</f>
        <v>Non lavare in lavatrice</v>
      </c>
      <c r="AR192" s="101">
        <f>IF(D192&gt;0,+VLOOKUP($C192,'STYLE NAMES'!$B:$AC,22,FALSE),"")</f>
        <v>0</v>
      </c>
      <c r="AS192" s="101">
        <f>IF(E192&gt;0,+VLOOKUP($C192,'STYLE NAMES'!$B:$AC,23,FALSE),"")</f>
        <v>0</v>
      </c>
      <c r="AT192" s="101">
        <f>IF(F192&gt;0,+VLOOKUP($C192,'STYLE NAMES'!$B:$AC,24,FALSE),"")</f>
        <v>0</v>
      </c>
      <c r="AU192" s="101">
        <f>IF(G192&gt;0,+VLOOKUP($C192,'STYLE NAMES'!$B:$AC,25,FALSE),"")</f>
        <v>0</v>
      </c>
      <c r="AV192" s="101">
        <f>+VLOOKUP($S192,'CODE GENERATOR'!$P:$AM,15,FALSE)</f>
        <v>0</v>
      </c>
      <c r="AW192" s="101">
        <f>+VLOOKUP($S192,'CODE GENERATOR'!$P:$AM,16,FALSE)</f>
        <v>0</v>
      </c>
      <c r="AX192" s="101">
        <f>+VLOOKUP($S192,'CODE GENERATOR'!$P:$AM,17,FALSE)</f>
        <v>0</v>
      </c>
      <c r="AY192" s="101">
        <f>+VLOOKUP($S192,'CODE GENERATOR'!$P:$AM,18,FALSE)</f>
        <v>0</v>
      </c>
      <c r="AZ192" s="101">
        <f>+VLOOKUP($S192,'CODE GENERATOR'!$P:$AM,19,FALSE)</f>
        <v>0</v>
      </c>
      <c r="BA192" s="101">
        <f>+VLOOKUP($S192,'CODE GENERATOR'!$P:$AM,20,FALSE)</f>
        <v>0</v>
      </c>
      <c r="BB192" s="101">
        <f>+VLOOKUP($S192,'CODE GENERATOR'!$P:$AM,21,FALSE)</f>
        <v>0</v>
      </c>
      <c r="BC192" s="101">
        <f>+VLOOKUP($S192,'CODE GENERATOR'!$P:$AM,22,FALSE)</f>
        <v>0</v>
      </c>
      <c r="BD192" s="101">
        <f>+VLOOKUP($S192,'CODE GENERATOR'!$P:$AM,23,FALSE)</f>
        <v>0</v>
      </c>
      <c r="BE192" s="101">
        <f>+VLOOKUP($S192,'CODE GENERATOR'!$P:$AM,24,FALSE)</f>
        <v>0</v>
      </c>
      <c r="BF192" s="101">
        <f>IF(C192&gt;0,+VLOOKUP(G192,'CATEGORY ID'!$A$1:$L$118,3,FALSE),"")</f>
        <v>17</v>
      </c>
      <c r="BG192" s="101">
        <f>IF(C192&gt;0,+VLOOKUP(H192,'CATEGORY ID'!$D$1:$L$118,3,FALSE),"")</f>
        <v>17</v>
      </c>
      <c r="BH192" s="101">
        <f>IF(C192&gt;0,+VLOOKUP((+H192&amp;I192),'CATEGORY ID'!$H$1:$I$121,2,FALSE),"")</f>
        <v>18</v>
      </c>
      <c r="BJ192" s="101">
        <f>IF(C192&gt;0,IF(COUNTIF('CATEGORY ID'!$K$1:$K$121,+H192&amp;K192) &gt; 0, +VLOOKUP(+H192&amp;K192,'CATEGORY ID'!$K$1:$L$121,2,FALSE),""),"")</f>
        <v>73</v>
      </c>
      <c r="BK192" s="101" t="str">
        <f>IF(C192&gt;0,IF(COUNTIF('CATEGORY ID'!$K$124:$K$165, +VLOOKUP(C192,'STYLE NAMES'!$B:$AE,30,FALSE)) &gt; 0, +VLOOKUP(VLOOKUP(C192,'STYLE NAMES'!$B:$AE,30,FALSE),'CATEGORY ID'!K:M,2,FALSE),""),"")</f>
        <v/>
      </c>
      <c r="BR192" s="101" t="str" cm="1">
        <f t="array" ref="BR192">IF(C192&gt;0,_xlfn.TEXTJOIN(";", TRUE,_xlfn.UNIQUE(_xlfn._xlws.FILTER(BF192:BQ192,(BF192:BQ192&gt;0)),TRUE,FALSE)),"")&amp;";"&amp;BS192</f>
        <v>17;18;73;</v>
      </c>
      <c r="BU192" s="106">
        <f>IF(C192&gt;0,+VLOOKUP($C192,'STYLE NAMES'!$B:$AC,26,FALSE),"")</f>
        <v>49.9</v>
      </c>
      <c r="BV192" s="106">
        <f>IF(C192&gt;0,+VLOOKUP($C192,'STYLE NAMES'!$B:$AC,27,FALSE),"")</f>
        <v>2740</v>
      </c>
      <c r="BW192" s="106">
        <f>IF(C192&gt;0,+VLOOKUP($C192,'STYLE NAMES'!$B:$AC,28,FALSE),"")</f>
        <v>57.384999999999991</v>
      </c>
      <c r="BY192"/>
      <c r="BZ192" s="101">
        <v>0</v>
      </c>
      <c r="CA192" s="137">
        <f t="shared" si="11"/>
        <v>1</v>
      </c>
      <c r="CB192" s="137">
        <f>+VLOOKUP(C192,'[2]STYLES &amp; MODELS MATRIX'!$A:$G,7,FALSE)</f>
        <v>0</v>
      </c>
      <c r="CC192" s="137">
        <f>+VLOOKUP(C192,'[1]STYLES &amp; SIZE CHARTS'!$A:$H,8,FALSE)</f>
        <v>0</v>
      </c>
      <c r="CD192" s="137"/>
      <c r="CE192" s="205"/>
      <c r="CF192" s="141"/>
    </row>
    <row r="193" spans="1:84" s="101" customFormat="1" ht="12" customHeight="1" x14ac:dyDescent="0.2">
      <c r="A193" s="102">
        <f t="shared" si="9"/>
        <v>8683711002505</v>
      </c>
      <c r="B193" s="101" t="s">
        <v>816</v>
      </c>
      <c r="C193" s="101" t="s">
        <v>629</v>
      </c>
      <c r="D193" s="101" t="s">
        <v>630</v>
      </c>
      <c r="E193" s="203" t="s">
        <v>2316</v>
      </c>
      <c r="F193" s="101">
        <v>125</v>
      </c>
      <c r="G193" s="101" t="str">
        <f>IF(C193&gt;0,+VLOOKUP($C193,'STYLE NAMES'!$B:$AC,4,FALSE),"")</f>
        <v>ACCESSORIES</v>
      </c>
      <c r="H193" s="101" t="str">
        <f>IF(C193&gt;0,+VLOOKUP($C193,'STYLE NAMES'!$B:$AC,5,FALSE),"")</f>
        <v>ACCESSORIES</v>
      </c>
      <c r="I193" s="101" t="str">
        <f>IF(C193&gt;0,+VLOOKUP($C193,'STYLE NAMES'!$B:$AC,6,FALSE),"")</f>
        <v>RIDER ACCESSORIES</v>
      </c>
      <c r="J193" s="101" t="str">
        <f>IF(C193&gt;0,+VLOOKUP($C193,'STYLE NAMES'!$B:$AC,7,FALSE),"")</f>
        <v>UNISEX</v>
      </c>
      <c r="K193" s="101" t="str">
        <f>IF(C193&gt;0,+VLOOKUP($C193,'STYLE NAMES'!$B:$AC,8,FALSE),"")</f>
        <v>BELTS</v>
      </c>
      <c r="L193" s="101" t="str">
        <f>IF(E193&gt;0,+VLOOKUP($E193,'CODE GENERATOR'!$D:$T,3,FALSE),"")</f>
        <v>A</v>
      </c>
      <c r="M193" s="101" t="str">
        <f>IF(E193&gt;0,+VLOOKUP($E193,'CODE GENERATOR'!$D:$T,4,FALSE),"")</f>
        <v>BRAIDED</v>
      </c>
      <c r="N193" s="101" t="str">
        <f>IF(E193&gt;0,+VLOOKUP($E193,'CODE GENERATOR'!$D:$T,6,FALSE),"")</f>
        <v>BEIGE</v>
      </c>
      <c r="O193" s="101" t="str">
        <f>IF(E193&gt;0,+VLOOKUP($E193,'CODE GENERATOR'!$D:$T,7,FALSE),"")</f>
        <v>BEIGE</v>
      </c>
      <c r="P193" s="101" t="str">
        <f t="shared" si="10"/>
        <v>BEIGE</v>
      </c>
      <c r="Q193" s="104" t="str">
        <f>IF(E193&gt;0,+VLOOKUP($E193,'CODE GENERATOR'!$D:$T,11,FALSE),"")</f>
        <v>A.RACUX_BLT0015</v>
      </c>
      <c r="R193" s="104" t="str">
        <f>IF(E193&gt;0,+VLOOKUP($E193,'CODE GENERATOR'!$D:$T,12,FALSE),"")</f>
        <v>BRD0012BEGBEG</v>
      </c>
      <c r="S193" s="104" t="str">
        <f>IF(E193&gt;0,+VLOOKUP($E193,'CODE GENERATOR'!$D:$T,13,FALSE),"")</f>
        <v>A.RACUX_BLT0015_BRD0012BEGBEG</v>
      </c>
      <c r="T193" s="104" t="str">
        <f t="shared" si="8"/>
        <v>A.RACUX_BLT0015_BRD0012BEGBEG_125</v>
      </c>
      <c r="U193" s="105">
        <v>8683711002505</v>
      </c>
      <c r="V193" s="107" t="str" cm="1">
        <f t="array" ref="V193">_xlfn.TEXTJOIN(";", TRUE, _xlfn.UNIQUE(_xlfn._xlws.FILTER(P$3:P$10029, C$3:C$10029=C193)))</f>
        <v>BORDEAUX;BORDEAUX/NAVY;BEIGE/BROWN;NAVY;BEIGE;GRAY/BLUE-BLACK;BROWN/NAVY;DARK GRAY;MELANGE GRAY;LIGHT GRAY;WHITE;RED;BLACK;GREEN;MELANGE BLUE</v>
      </c>
      <c r="W193" s="107" t="str" cm="1">
        <f t="array" ref="W193">_xlfn.TEXTJOIN(";", TRUE, _xlfn.UNIQUE(_xlfn._xlws.FILTER(F$3:F$10029, C$3:C$10029=C193)))</f>
        <v>85;90;95;100;105;110;115;120;125</v>
      </c>
      <c r="X193" s="101" t="str">
        <f>IF(E193&gt;0,+VLOOKUP($E193,'CODE GENERATOR'!$D:$AC,19,FALSE),0)</f>
        <v>2402_S01_32452</v>
      </c>
      <c r="Y193" s="101" t="str">
        <f>IF(E193&gt;0,+VLOOKUP($E193,'CODE GENERATOR'!$D:$AC,20,FALSE),0)</f>
        <v>2402_S01_32450</v>
      </c>
      <c r="Z193" s="101" t="str">
        <f>IF(E193&gt;0,+VLOOKUP($E193,'CODE GENERATOR'!$D:$AC,21,FALSE),0)</f>
        <v>2402_S01_32455</v>
      </c>
      <c r="AA193" s="101" t="str">
        <f>IF(E193&gt;0,+VLOOKUP($E193,'CODE GENERATOR'!$D:$AC,22,FALSE),0)</f>
        <v/>
      </c>
      <c r="AB193" s="101" t="str">
        <f>IF(E193&gt;0,+VLOOKUP($E193,'CODE GENERATOR'!$D:$AC,23,FALSE),0)</f>
        <v/>
      </c>
      <c r="AC193" s="101" t="str">
        <f>IF(E193&gt;0,+VLOOKUP($E193,'CODE GENERATOR'!$D:$AC,24,FALSE),0)</f>
        <v/>
      </c>
      <c r="AD193" s="101" t="str">
        <f>IF(E193&gt;0,+VLOOKUP($E193,'CODE GENERATOR'!$D:$AC,25,FALSE),0)</f>
        <v/>
      </c>
      <c r="AE193" s="101" t="str">
        <f>IF(E193&gt;0,+VLOOKUP($E193,'CODE GENERATOR'!$D:$AC,26,FALSE),0)</f>
        <v/>
      </c>
      <c r="AF193" s="149" t="str">
        <f>IF($C193&gt;0,$C193&amp;" "&amp;$P193&amp;" "&amp;+VLOOKUP($C193,'STYLE NAMES'!$B:$AC,10,FALSE),"""")</f>
        <v>SANTORINI BEIGE BRAIDED BELT</v>
      </c>
      <c r="AG193" s="101" t="str">
        <f>"Enjoy our "&amp;(AF193)&amp;"; "&amp;IF(C193&gt;0,+VLOOKUP($C193,'STYLE NAMES'!$B:$AC,11,FALSE),"")</f>
        <v>Enjoy our SANTORINI BEIGE BRAIDED BELT; Braided Riding Belts
Available in many colors and designs you can use these elegant belts for riding or even at your daily life</v>
      </c>
      <c r="AH193" s="101" t="str">
        <f>IF(C193&gt;0,+VLOOKUP($C193,'STYLE NAMES'!$B:$AC,12,FALSE),"")</f>
        <v>*Super elastic and comfortable riding belts
Composition:
100% Polyester</v>
      </c>
      <c r="AI193" s="101" t="str">
        <f>IF(C193&gt;0,+VLOOKUP($C193,'STYLE NAMES'!$B:$AC,13,FALSE),"")</f>
        <v>Do not wash in washing machine</v>
      </c>
      <c r="AJ193" s="149" t="str">
        <f>IF($C193&gt;0,$C193&amp;" "&amp;$P193&amp;" "&amp;+VLOOKUP($C193,'STYLE NAMES'!$B:$AC,14,FALSE),"""")</f>
        <v>SANTORINI BEIGE ÖRGÜ KEMER</v>
      </c>
      <c r="AK193" s="149" t="str">
        <f>"Cavalier SanMarco tarafından tasarlanan "&amp;(AJ193)&amp;"; "&amp;IF(C193&gt;0,+VLOOKUP($C193,'STYLE NAMES'!$B:$AC,15,FALSE),"")</f>
        <v>Cavalier SanMarco tarafından tasarlanan SANTORINI BEIGE ÖRGÜ KEMER; Örgü Binicilik Kemeri
Birçok renk ve desenleri ile bu şık kemerleri hem biniş kıyafetleriniz ile hem de günlük kıyafetlerinizle kullanabilirsiniz.</v>
      </c>
      <c r="AL193" s="149" t="str">
        <f>IF(C193&gt;0,+VLOOKUP($C193,'STYLE NAMES'!$B:$AC,16,FALSE),"")</f>
        <v>* Çok esnek ve rahat 
Kompozisyon:
100% Polyester</v>
      </c>
      <c r="AM193" s="149" t="str">
        <f>IF(C193&gt;0,+VLOOKUP($C193,'STYLE NAMES'!$B:$AC,17,FALSE),"")</f>
        <v>Ürünü makinada yıkamayınız</v>
      </c>
      <c r="AN193" s="149" t="str">
        <f>IF($C193&gt;0,$C193&amp;" "&amp;$P193&amp;" "&amp;+VLOOKUP($C193,'STYLE NAMES'!$B:$AC,18,FALSE),"""")</f>
        <v>SANTORINI BEIGE CINTURA ELASTICA</v>
      </c>
      <c r="AO193" s="101" t="str">
        <f>"Disegnato da Cavalier SanMarco "&amp;(AN193)&amp;"; "&amp;IF(C193&gt;0,+VLOOKUP($C193,'STYLE NAMES'!$B:$AC,19,FALSE),"")</f>
        <v>Disegnato da Cavalier SanMarco SANTORINI BEIGE CINTURA ELASTICA; Cintura intrecciata per equitazione Disponibile in molti colori e design, queste eleganti cinture possono essere utilizzate sia per l'equitazione che nella vita quotidiana.</v>
      </c>
      <c r="AP193" s="101" t="str">
        <f>IF(C193&gt;0,+VLOOKUP($C193,'STYLE NAMES'!$B:$AC,20,FALSE),"")</f>
        <v>Cinture elastiche e confortevoli per l'equitazione Composizione: 100% Poliestere</v>
      </c>
      <c r="AQ193" s="101" t="str">
        <f>IF(C193&gt;0,+VLOOKUP($C193,'STYLE NAMES'!$B:$AC,21,FALSE),"")</f>
        <v>Non lavare in lavatrice</v>
      </c>
      <c r="AR193" s="101">
        <f>IF(D193&gt;0,+VLOOKUP($C193,'STYLE NAMES'!$B:$AC,22,FALSE),"")</f>
        <v>0</v>
      </c>
      <c r="AS193" s="101">
        <f>IF(E193&gt;0,+VLOOKUP($C193,'STYLE NAMES'!$B:$AC,23,FALSE),"")</f>
        <v>0</v>
      </c>
      <c r="AT193" s="101">
        <f>IF(F193&gt;0,+VLOOKUP($C193,'STYLE NAMES'!$B:$AC,24,FALSE),"")</f>
        <v>0</v>
      </c>
      <c r="AU193" s="101">
        <f>IF(G193&gt;0,+VLOOKUP($C193,'STYLE NAMES'!$B:$AC,25,FALSE),"")</f>
        <v>0</v>
      </c>
      <c r="AV193" s="101">
        <f>+VLOOKUP($S193,'CODE GENERATOR'!$P:$AM,15,FALSE)</f>
        <v>0</v>
      </c>
      <c r="AW193" s="101">
        <f>+VLOOKUP($S193,'CODE GENERATOR'!$P:$AM,16,FALSE)</f>
        <v>0</v>
      </c>
      <c r="AX193" s="101">
        <f>+VLOOKUP($S193,'CODE GENERATOR'!$P:$AM,17,FALSE)</f>
        <v>0</v>
      </c>
      <c r="AY193" s="101">
        <f>+VLOOKUP($S193,'CODE GENERATOR'!$P:$AM,18,FALSE)</f>
        <v>0</v>
      </c>
      <c r="AZ193" s="101">
        <f>+VLOOKUP($S193,'CODE GENERATOR'!$P:$AM,19,FALSE)</f>
        <v>0</v>
      </c>
      <c r="BA193" s="101">
        <f>+VLOOKUP($S193,'CODE GENERATOR'!$P:$AM,20,FALSE)</f>
        <v>0</v>
      </c>
      <c r="BB193" s="101">
        <f>+VLOOKUP($S193,'CODE GENERATOR'!$P:$AM,21,FALSE)</f>
        <v>0</v>
      </c>
      <c r="BC193" s="101">
        <f>+VLOOKUP($S193,'CODE GENERATOR'!$P:$AM,22,FALSE)</f>
        <v>0</v>
      </c>
      <c r="BD193" s="101">
        <f>+VLOOKUP($S193,'CODE GENERATOR'!$P:$AM,23,FALSE)</f>
        <v>0</v>
      </c>
      <c r="BE193" s="101">
        <f>+VLOOKUP($S193,'CODE GENERATOR'!$P:$AM,24,FALSE)</f>
        <v>0</v>
      </c>
      <c r="BF193" s="101">
        <f>IF(C193&gt;0,+VLOOKUP(G193,'CATEGORY ID'!$A$1:$L$118,3,FALSE),"")</f>
        <v>17</v>
      </c>
      <c r="BG193" s="101">
        <f>IF(C193&gt;0,+VLOOKUP(H193,'CATEGORY ID'!$D$1:$L$118,3,FALSE),"")</f>
        <v>17</v>
      </c>
      <c r="BH193" s="101">
        <f>IF(C193&gt;0,+VLOOKUP((+H193&amp;I193),'CATEGORY ID'!$H$1:$I$121,2,FALSE),"")</f>
        <v>18</v>
      </c>
      <c r="BJ193" s="101">
        <f>IF(C193&gt;0,IF(COUNTIF('CATEGORY ID'!$K$1:$K$121,+H193&amp;K193) &gt; 0, +VLOOKUP(+H193&amp;K193,'CATEGORY ID'!$K$1:$L$121,2,FALSE),""),"")</f>
        <v>73</v>
      </c>
      <c r="BK193" s="101" t="str">
        <f>IF(C193&gt;0,IF(COUNTIF('CATEGORY ID'!$K$124:$K$165, +VLOOKUP(C193,'STYLE NAMES'!$B:$AE,30,FALSE)) &gt; 0, +VLOOKUP(VLOOKUP(C193,'STYLE NAMES'!$B:$AE,30,FALSE),'CATEGORY ID'!K:M,2,FALSE),""),"")</f>
        <v/>
      </c>
      <c r="BR193" s="101" t="str" cm="1">
        <f t="array" ref="BR193">IF(C193&gt;0,_xlfn.TEXTJOIN(";", TRUE,_xlfn.UNIQUE(_xlfn._xlws.FILTER(BF193:BQ193,(BF193:BQ193&gt;0)),TRUE,FALSE)),"")&amp;";"&amp;BS193</f>
        <v>17;18;73;</v>
      </c>
      <c r="BU193" s="106">
        <f>IF(C193&gt;0,+VLOOKUP($C193,'STYLE NAMES'!$B:$AC,26,FALSE),"")</f>
        <v>49.9</v>
      </c>
      <c r="BV193" s="106">
        <f>IF(C193&gt;0,+VLOOKUP($C193,'STYLE NAMES'!$B:$AC,27,FALSE),"")</f>
        <v>2740</v>
      </c>
      <c r="BW193" s="106">
        <f>IF(C193&gt;0,+VLOOKUP($C193,'STYLE NAMES'!$B:$AC,28,FALSE),"")</f>
        <v>57.384999999999991</v>
      </c>
      <c r="BY193"/>
      <c r="BZ193" s="101">
        <v>0</v>
      </c>
      <c r="CA193" s="137">
        <f t="shared" si="11"/>
        <v>1</v>
      </c>
      <c r="CB193" s="137">
        <f>+VLOOKUP(C193,'[2]STYLES &amp; MODELS MATRIX'!$A:$G,7,FALSE)</f>
        <v>0</v>
      </c>
      <c r="CC193" s="137">
        <f>+VLOOKUP(C193,'[1]STYLES &amp; SIZE CHARTS'!$A:$H,8,FALSE)</f>
        <v>0</v>
      </c>
      <c r="CD193" s="137"/>
      <c r="CE193" s="205"/>
      <c r="CF193" s="141"/>
    </row>
    <row r="194" spans="1:84" s="101" customFormat="1" ht="12" customHeight="1" x14ac:dyDescent="0.2">
      <c r="A194" s="102">
        <f t="shared" si="9"/>
        <v>8683711002512</v>
      </c>
      <c r="B194" s="101" t="s">
        <v>816</v>
      </c>
      <c r="C194" s="101" t="s">
        <v>629</v>
      </c>
      <c r="D194" s="101" t="s">
        <v>630</v>
      </c>
      <c r="E194" s="203" t="s">
        <v>2785</v>
      </c>
      <c r="F194" s="101">
        <v>85</v>
      </c>
      <c r="G194" s="101" t="str">
        <f>IF(C194&gt;0,+VLOOKUP($C194,'STYLE NAMES'!$B:$AC,4,FALSE),"")</f>
        <v>ACCESSORIES</v>
      </c>
      <c r="H194" s="101" t="str">
        <f>IF(C194&gt;0,+VLOOKUP($C194,'STYLE NAMES'!$B:$AC,5,FALSE),"")</f>
        <v>ACCESSORIES</v>
      </c>
      <c r="I194" s="101" t="str">
        <f>IF(C194&gt;0,+VLOOKUP($C194,'STYLE NAMES'!$B:$AC,6,FALSE),"")</f>
        <v>RIDER ACCESSORIES</v>
      </c>
      <c r="J194" s="101" t="str">
        <f>IF(C194&gt;0,+VLOOKUP($C194,'STYLE NAMES'!$B:$AC,7,FALSE),"")</f>
        <v>UNISEX</v>
      </c>
      <c r="K194" s="101" t="str">
        <f>IF(C194&gt;0,+VLOOKUP($C194,'STYLE NAMES'!$B:$AC,8,FALSE),"")</f>
        <v>BELTS</v>
      </c>
      <c r="L194" s="101" t="str">
        <f>IF(E194&gt;0,+VLOOKUP($E194,'CODE GENERATOR'!$D:$T,3,FALSE),"")</f>
        <v>A</v>
      </c>
      <c r="M194" s="101" t="str">
        <f>IF(E194&gt;0,+VLOOKUP($E194,'CODE GENERATOR'!$D:$T,4,FALSE),"")</f>
        <v>BRAIDED</v>
      </c>
      <c r="N194" s="101" t="str">
        <f>IF(E194&gt;0,+VLOOKUP($E194,'CODE GENERATOR'!$D:$T,6,FALSE),"")</f>
        <v>GRAY</v>
      </c>
      <c r="O194" s="101" t="str">
        <f>IF(E194&gt;0,+VLOOKUP($E194,'CODE GENERATOR'!$D:$T,7,FALSE),"")</f>
        <v>BLUE-BLACK</v>
      </c>
      <c r="P194" s="101" t="str">
        <f t="shared" si="10"/>
        <v>GRAY/BLUE-BLACK</v>
      </c>
      <c r="Q194" s="104" t="str">
        <f>IF(E194&gt;0,+VLOOKUP($E194,'CODE GENERATOR'!$D:$T,11,FALSE),"")</f>
        <v>A.RACUX_BLT0015</v>
      </c>
      <c r="R194" s="104" t="str">
        <f>IF(E194&gt;0,+VLOOKUP($E194,'CODE GENERATOR'!$D:$T,12,FALSE),"")</f>
        <v>BRD0012GRYBBL</v>
      </c>
      <c r="S194" s="104" t="str">
        <f>IF(E194&gt;0,+VLOOKUP($E194,'CODE GENERATOR'!$D:$T,13,FALSE),"")</f>
        <v>A.RACUX_BLT0015_BRD0012GRYBBL</v>
      </c>
      <c r="T194" s="104" t="str">
        <f t="shared" si="8"/>
        <v>A.RACUX_BLT0015_BRD0012GRYBBL_85</v>
      </c>
      <c r="U194" s="105">
        <v>8683711002512</v>
      </c>
      <c r="V194" s="107" t="str" cm="1">
        <f t="array" ref="V194">_xlfn.TEXTJOIN(";", TRUE, _xlfn.UNIQUE(_xlfn._xlws.FILTER(P$3:P$10029, C$3:C$10029=C194)))</f>
        <v>BORDEAUX;BORDEAUX/NAVY;BEIGE/BROWN;NAVY;BEIGE;GRAY/BLUE-BLACK;BROWN/NAVY;DARK GRAY;MELANGE GRAY;LIGHT GRAY;WHITE;RED;BLACK;GREEN;MELANGE BLUE</v>
      </c>
      <c r="W194" s="107" t="str" cm="1">
        <f t="array" ref="W194">_xlfn.TEXTJOIN(";", TRUE, _xlfn.UNIQUE(_xlfn._xlws.FILTER(F$3:F$10029, C$3:C$10029=C194)))</f>
        <v>85;90;95;100;105;110;115;120;125</v>
      </c>
      <c r="X194" s="101" t="str">
        <f>IF(E194&gt;0,+VLOOKUP($E194,'CODE GENERATOR'!$D:$AC,19,FALSE),0)</f>
        <v>2402_S01_32460</v>
      </c>
      <c r="Y194" s="101" t="str">
        <f>IF(E194&gt;0,+VLOOKUP($E194,'CODE GENERATOR'!$D:$AC,20,FALSE),0)</f>
        <v>2402_S01_32459</v>
      </c>
      <c r="Z194" s="101" t="str">
        <f>IF(E194&gt;0,+VLOOKUP($E194,'CODE GENERATOR'!$D:$AC,21,FALSE),0)</f>
        <v>2402_S01_32463</v>
      </c>
      <c r="AA194" s="101" t="str">
        <f>IF(E194&gt;0,+VLOOKUP($E194,'CODE GENERATOR'!$D:$AC,22,FALSE),0)</f>
        <v>2402_S01_33271</v>
      </c>
      <c r="AB194" s="101" t="str">
        <f>IF(E194&gt;0,+VLOOKUP($E194,'CODE GENERATOR'!$D:$AC,23,FALSE),0)</f>
        <v/>
      </c>
      <c r="AC194" s="101" t="str">
        <f>IF(E194&gt;0,+VLOOKUP($E194,'CODE GENERATOR'!$D:$AC,24,FALSE),0)</f>
        <v/>
      </c>
      <c r="AD194" s="101" t="str">
        <f>IF(E194&gt;0,+VLOOKUP($E194,'CODE GENERATOR'!$D:$AC,25,FALSE),0)</f>
        <v>2507_VW_Web_1</v>
      </c>
      <c r="AE194" s="101" t="str">
        <f>IF(E194&gt;0,+VLOOKUP($E194,'CODE GENERATOR'!$D:$AC,26,FALSE),0)</f>
        <v/>
      </c>
      <c r="AF194" s="149" t="str">
        <f>IF($C194&gt;0,$C194&amp;" "&amp;$P194&amp;" "&amp;+VLOOKUP($C194,'STYLE NAMES'!$B:$AC,10,FALSE),"""")</f>
        <v>SANTORINI GRAY/BLUE-BLACK BRAIDED BELT</v>
      </c>
      <c r="AG194" s="101" t="str">
        <f>"Enjoy our "&amp;(AF194)&amp;"; "&amp;IF(C194&gt;0,+VLOOKUP($C194,'STYLE NAMES'!$B:$AC,11,FALSE),"")</f>
        <v>Enjoy our SANTORINI GRAY/BLUE-BLACK BRAIDED BELT; Braided Riding Belts
Available in many colors and designs you can use these elegant belts for riding or even at your daily life</v>
      </c>
      <c r="AH194" s="101" t="str">
        <f>IF(C194&gt;0,+VLOOKUP($C194,'STYLE NAMES'!$B:$AC,12,FALSE),"")</f>
        <v>*Super elastic and comfortable riding belts
Composition:
100% Polyester</v>
      </c>
      <c r="AI194" s="101" t="str">
        <f>IF(C194&gt;0,+VLOOKUP($C194,'STYLE NAMES'!$B:$AC,13,FALSE),"")</f>
        <v>Do not wash in washing machine</v>
      </c>
      <c r="AJ194" s="149" t="str">
        <f>IF($C194&gt;0,$C194&amp;" "&amp;$P194&amp;" "&amp;+VLOOKUP($C194,'STYLE NAMES'!$B:$AC,14,FALSE),"""")</f>
        <v>SANTORINI GRAY/BLUE-BLACK ÖRGÜ KEMER</v>
      </c>
      <c r="AK194" s="149" t="str">
        <f>"Cavalier SanMarco tarafından tasarlanan "&amp;(AJ194)&amp;"; "&amp;IF(C194&gt;0,+VLOOKUP($C194,'STYLE NAMES'!$B:$AC,15,FALSE),"")</f>
        <v>Cavalier SanMarco tarafından tasarlanan SANTORINI GRAY/BLUE-BLACK ÖRGÜ KEMER; Örgü Binicilik Kemeri
Birçok renk ve desenleri ile bu şık kemerleri hem biniş kıyafetleriniz ile hem de günlük kıyafetlerinizle kullanabilirsiniz.</v>
      </c>
      <c r="AL194" s="149" t="str">
        <f>IF(C194&gt;0,+VLOOKUP($C194,'STYLE NAMES'!$B:$AC,16,FALSE),"")</f>
        <v>* Çok esnek ve rahat 
Kompozisyon:
100% Polyester</v>
      </c>
      <c r="AM194" s="149" t="str">
        <f>IF(C194&gt;0,+VLOOKUP($C194,'STYLE NAMES'!$B:$AC,17,FALSE),"")</f>
        <v>Ürünü makinada yıkamayınız</v>
      </c>
      <c r="AN194" s="149" t="str">
        <f>IF($C194&gt;0,$C194&amp;" "&amp;$P194&amp;" "&amp;+VLOOKUP($C194,'STYLE NAMES'!$B:$AC,18,FALSE),"""")</f>
        <v>SANTORINI GRAY/BLUE-BLACK CINTURA ELASTICA</v>
      </c>
      <c r="AO194" s="101" t="str">
        <f>"Disegnato da Cavalier SanMarco "&amp;(AN194)&amp;"; "&amp;IF(C194&gt;0,+VLOOKUP($C194,'STYLE NAMES'!$B:$AC,19,FALSE),"")</f>
        <v>Disegnato da Cavalier SanMarco SANTORINI GRAY/BLUE-BLACK CINTURA ELASTICA; Cintura intrecciata per equitazione Disponibile in molti colori e design, queste eleganti cinture possono essere utilizzate sia per l'equitazione che nella vita quotidiana.</v>
      </c>
      <c r="AP194" s="101" t="str">
        <f>IF(C194&gt;0,+VLOOKUP($C194,'STYLE NAMES'!$B:$AC,20,FALSE),"")</f>
        <v>Cinture elastiche e confortevoli per l'equitazione Composizione: 100% Poliestere</v>
      </c>
      <c r="AQ194" s="101" t="str">
        <f>IF(C194&gt;0,+VLOOKUP($C194,'STYLE NAMES'!$B:$AC,21,FALSE),"")</f>
        <v>Non lavare in lavatrice</v>
      </c>
      <c r="AR194" s="101">
        <f>IF(D194&gt;0,+VLOOKUP($C194,'STYLE NAMES'!$B:$AC,22,FALSE),"")</f>
        <v>0</v>
      </c>
      <c r="AS194" s="101">
        <f>IF(E194&gt;0,+VLOOKUP($C194,'STYLE NAMES'!$B:$AC,23,FALSE),"")</f>
        <v>0</v>
      </c>
      <c r="AT194" s="101">
        <f>IF(F194&gt;0,+VLOOKUP($C194,'STYLE NAMES'!$B:$AC,24,FALSE),"")</f>
        <v>0</v>
      </c>
      <c r="AU194" s="101">
        <f>IF(G194&gt;0,+VLOOKUP($C194,'STYLE NAMES'!$B:$AC,25,FALSE),"")</f>
        <v>0</v>
      </c>
      <c r="AV194" s="101">
        <f>+VLOOKUP($S194,'CODE GENERATOR'!$P:$AM,15,FALSE)</f>
        <v>0</v>
      </c>
      <c r="AW194" s="101">
        <f>+VLOOKUP($S194,'CODE GENERATOR'!$P:$AM,16,FALSE)</f>
        <v>0</v>
      </c>
      <c r="AX194" s="101">
        <f>+VLOOKUP($S194,'CODE GENERATOR'!$P:$AM,17,FALSE)</f>
        <v>0</v>
      </c>
      <c r="AY194" s="101">
        <f>+VLOOKUP($S194,'CODE GENERATOR'!$P:$AM,18,FALSE)</f>
        <v>0</v>
      </c>
      <c r="AZ194" s="101">
        <f>+VLOOKUP($S194,'CODE GENERATOR'!$P:$AM,19,FALSE)</f>
        <v>0</v>
      </c>
      <c r="BA194" s="101">
        <f>+VLOOKUP($S194,'CODE GENERATOR'!$P:$AM,20,FALSE)</f>
        <v>0</v>
      </c>
      <c r="BB194" s="101">
        <f>+VLOOKUP($S194,'CODE GENERATOR'!$P:$AM,21,FALSE)</f>
        <v>0</v>
      </c>
      <c r="BC194" s="101">
        <f>+VLOOKUP($S194,'CODE GENERATOR'!$P:$AM,22,FALSE)</f>
        <v>0</v>
      </c>
      <c r="BD194" s="101">
        <f>+VLOOKUP($S194,'CODE GENERATOR'!$P:$AM,23,FALSE)</f>
        <v>0</v>
      </c>
      <c r="BE194" s="101">
        <f>+VLOOKUP($S194,'CODE GENERATOR'!$P:$AM,24,FALSE)</f>
        <v>0</v>
      </c>
      <c r="BF194" s="101">
        <f>IF(C194&gt;0,+VLOOKUP(G194,'CATEGORY ID'!$A$1:$L$118,3,FALSE),"")</f>
        <v>17</v>
      </c>
      <c r="BG194" s="101">
        <f>IF(C194&gt;0,+VLOOKUP(H194,'CATEGORY ID'!$D$1:$L$118,3,FALSE),"")</f>
        <v>17</v>
      </c>
      <c r="BH194" s="101">
        <f>IF(C194&gt;0,+VLOOKUP((+H194&amp;I194),'CATEGORY ID'!$H$1:$I$121,2,FALSE),"")</f>
        <v>18</v>
      </c>
      <c r="BJ194" s="101">
        <f>IF(C194&gt;0,IF(COUNTIF('CATEGORY ID'!$K$1:$K$121,+H194&amp;K194) &gt; 0, +VLOOKUP(+H194&amp;K194,'CATEGORY ID'!$K$1:$L$121,2,FALSE),""),"")</f>
        <v>73</v>
      </c>
      <c r="BK194" s="101" t="str">
        <f>IF(C194&gt;0,IF(COUNTIF('CATEGORY ID'!$K$124:$K$165, +VLOOKUP(C194,'STYLE NAMES'!$B:$AE,30,FALSE)) &gt; 0, +VLOOKUP(VLOOKUP(C194,'STYLE NAMES'!$B:$AE,30,FALSE),'CATEGORY ID'!K:M,2,FALSE),""),"")</f>
        <v/>
      </c>
      <c r="BR194" s="101" t="str" cm="1">
        <f t="array" ref="BR194">IF(C194&gt;0,_xlfn.TEXTJOIN(";", TRUE,_xlfn.UNIQUE(_xlfn._xlws.FILTER(BF194:BQ194,(BF194:BQ194&gt;0)),TRUE,FALSE)),"")&amp;";"&amp;BS194</f>
        <v>17;18;73;</v>
      </c>
      <c r="BU194" s="106">
        <f>IF(C194&gt;0,+VLOOKUP($C194,'STYLE NAMES'!$B:$AC,26,FALSE),"")</f>
        <v>49.9</v>
      </c>
      <c r="BV194" s="106">
        <f>IF(C194&gt;0,+VLOOKUP($C194,'STYLE NAMES'!$B:$AC,27,FALSE),"")</f>
        <v>2740</v>
      </c>
      <c r="BW194" s="106">
        <f>IF(C194&gt;0,+VLOOKUP($C194,'STYLE NAMES'!$B:$AC,28,FALSE),"")</f>
        <v>57.384999999999991</v>
      </c>
      <c r="BY194"/>
      <c r="BZ194" s="101">
        <v>0</v>
      </c>
      <c r="CA194" s="137">
        <f t="shared" si="11"/>
        <v>1</v>
      </c>
      <c r="CB194" s="137">
        <f>+VLOOKUP(C194,'[2]STYLES &amp; MODELS MATRIX'!$A:$G,7,FALSE)</f>
        <v>0</v>
      </c>
      <c r="CC194" s="137">
        <f>+VLOOKUP(C194,'[1]STYLES &amp; SIZE CHARTS'!$A:$H,8,FALSE)</f>
        <v>0</v>
      </c>
      <c r="CD194" s="137"/>
      <c r="CE194" s="205"/>
      <c r="CF194" s="141"/>
    </row>
    <row r="195" spans="1:84" s="101" customFormat="1" ht="12" customHeight="1" x14ac:dyDescent="0.2">
      <c r="A195" s="102">
        <f t="shared" si="9"/>
        <v>8683711002529</v>
      </c>
      <c r="B195" s="101" t="s">
        <v>816</v>
      </c>
      <c r="C195" s="101" t="s">
        <v>629</v>
      </c>
      <c r="D195" s="101" t="s">
        <v>630</v>
      </c>
      <c r="E195" s="203" t="s">
        <v>2785</v>
      </c>
      <c r="F195" s="101">
        <v>90</v>
      </c>
      <c r="G195" s="101" t="str">
        <f>IF(C195&gt;0,+VLOOKUP($C195,'STYLE NAMES'!$B:$AC,4,FALSE),"")</f>
        <v>ACCESSORIES</v>
      </c>
      <c r="H195" s="101" t="str">
        <f>IF(C195&gt;0,+VLOOKUP($C195,'STYLE NAMES'!$B:$AC,5,FALSE),"")</f>
        <v>ACCESSORIES</v>
      </c>
      <c r="I195" s="101" t="str">
        <f>IF(C195&gt;0,+VLOOKUP($C195,'STYLE NAMES'!$B:$AC,6,FALSE),"")</f>
        <v>RIDER ACCESSORIES</v>
      </c>
      <c r="J195" s="101" t="str">
        <f>IF(C195&gt;0,+VLOOKUP($C195,'STYLE NAMES'!$B:$AC,7,FALSE),"")</f>
        <v>UNISEX</v>
      </c>
      <c r="K195" s="101" t="str">
        <f>IF(C195&gt;0,+VLOOKUP($C195,'STYLE NAMES'!$B:$AC,8,FALSE),"")</f>
        <v>BELTS</v>
      </c>
      <c r="L195" s="101" t="str">
        <f>IF(E195&gt;0,+VLOOKUP($E195,'CODE GENERATOR'!$D:$T,3,FALSE),"")</f>
        <v>A</v>
      </c>
      <c r="M195" s="101" t="str">
        <f>IF(E195&gt;0,+VLOOKUP($E195,'CODE GENERATOR'!$D:$T,4,FALSE),"")</f>
        <v>BRAIDED</v>
      </c>
      <c r="N195" s="101" t="str">
        <f>IF(E195&gt;0,+VLOOKUP($E195,'CODE GENERATOR'!$D:$T,6,FALSE),"")</f>
        <v>GRAY</v>
      </c>
      <c r="O195" s="101" t="str">
        <f>IF(E195&gt;0,+VLOOKUP($E195,'CODE GENERATOR'!$D:$T,7,FALSE),"")</f>
        <v>BLUE-BLACK</v>
      </c>
      <c r="P195" s="101" t="str">
        <f t="shared" si="10"/>
        <v>GRAY/BLUE-BLACK</v>
      </c>
      <c r="Q195" s="104" t="str">
        <f>IF(E195&gt;0,+VLOOKUP($E195,'CODE GENERATOR'!$D:$T,11,FALSE),"")</f>
        <v>A.RACUX_BLT0015</v>
      </c>
      <c r="R195" s="104" t="str">
        <f>IF(E195&gt;0,+VLOOKUP($E195,'CODE GENERATOR'!$D:$T,12,FALSE),"")</f>
        <v>BRD0012GRYBBL</v>
      </c>
      <c r="S195" s="104" t="str">
        <f>IF(E195&gt;0,+VLOOKUP($E195,'CODE GENERATOR'!$D:$T,13,FALSE),"")</f>
        <v>A.RACUX_BLT0015_BRD0012GRYBBL</v>
      </c>
      <c r="T195" s="104" t="str">
        <f t="shared" si="8"/>
        <v>A.RACUX_BLT0015_BRD0012GRYBBL_90</v>
      </c>
      <c r="U195" s="105">
        <v>8683711002529</v>
      </c>
      <c r="V195" s="107" t="str" cm="1">
        <f t="array" ref="V195">_xlfn.TEXTJOIN(";", TRUE, _xlfn.UNIQUE(_xlfn._xlws.FILTER(P$3:P$10029, C$3:C$10029=C195)))</f>
        <v>BORDEAUX;BORDEAUX/NAVY;BEIGE/BROWN;NAVY;BEIGE;GRAY/BLUE-BLACK;BROWN/NAVY;DARK GRAY;MELANGE GRAY;LIGHT GRAY;WHITE;RED;BLACK;GREEN;MELANGE BLUE</v>
      </c>
      <c r="W195" s="107" t="str" cm="1">
        <f t="array" ref="W195">_xlfn.TEXTJOIN(";", TRUE, _xlfn.UNIQUE(_xlfn._xlws.FILTER(F$3:F$10029, C$3:C$10029=C195)))</f>
        <v>85;90;95;100;105;110;115;120;125</v>
      </c>
      <c r="X195" s="101" t="str">
        <f>IF(E195&gt;0,+VLOOKUP($E195,'CODE GENERATOR'!$D:$AC,19,FALSE),0)</f>
        <v>2402_S01_32460</v>
      </c>
      <c r="Y195" s="101" t="str">
        <f>IF(E195&gt;0,+VLOOKUP($E195,'CODE GENERATOR'!$D:$AC,20,FALSE),0)</f>
        <v>2402_S01_32459</v>
      </c>
      <c r="Z195" s="101" t="str">
        <f>IF(E195&gt;0,+VLOOKUP($E195,'CODE GENERATOR'!$D:$AC,21,FALSE),0)</f>
        <v>2402_S01_32463</v>
      </c>
      <c r="AA195" s="101" t="str">
        <f>IF(E195&gt;0,+VLOOKUP($E195,'CODE GENERATOR'!$D:$AC,22,FALSE),0)</f>
        <v>2402_S01_33271</v>
      </c>
      <c r="AB195" s="101" t="str">
        <f>IF(E195&gt;0,+VLOOKUP($E195,'CODE GENERATOR'!$D:$AC,23,FALSE),0)</f>
        <v/>
      </c>
      <c r="AC195" s="101" t="str">
        <f>IF(E195&gt;0,+VLOOKUP($E195,'CODE GENERATOR'!$D:$AC,24,FALSE),0)</f>
        <v/>
      </c>
      <c r="AD195" s="101" t="str">
        <f>IF(E195&gt;0,+VLOOKUP($E195,'CODE GENERATOR'!$D:$AC,25,FALSE),0)</f>
        <v>2507_VW_Web_1</v>
      </c>
      <c r="AE195" s="101" t="str">
        <f>IF(E195&gt;0,+VLOOKUP($E195,'CODE GENERATOR'!$D:$AC,26,FALSE),0)</f>
        <v/>
      </c>
      <c r="AF195" s="149" t="str">
        <f>IF($C195&gt;0,$C195&amp;" "&amp;$P195&amp;" "&amp;+VLOOKUP($C195,'STYLE NAMES'!$B:$AC,10,FALSE),"""")</f>
        <v>SANTORINI GRAY/BLUE-BLACK BRAIDED BELT</v>
      </c>
      <c r="AG195" s="101" t="str">
        <f>"Enjoy our "&amp;(AF195)&amp;"; "&amp;IF(C195&gt;0,+VLOOKUP($C195,'STYLE NAMES'!$B:$AC,11,FALSE),"")</f>
        <v>Enjoy our SANTORINI GRAY/BLUE-BLACK BRAIDED BELT; Braided Riding Belts
Available in many colors and designs you can use these elegant belts for riding or even at your daily life</v>
      </c>
      <c r="AH195" s="101" t="str">
        <f>IF(C195&gt;0,+VLOOKUP($C195,'STYLE NAMES'!$B:$AC,12,FALSE),"")</f>
        <v>*Super elastic and comfortable riding belts
Composition:
100% Polyester</v>
      </c>
      <c r="AI195" s="101" t="str">
        <f>IF(C195&gt;0,+VLOOKUP($C195,'STYLE NAMES'!$B:$AC,13,FALSE),"")</f>
        <v>Do not wash in washing machine</v>
      </c>
      <c r="AJ195" s="149" t="str">
        <f>IF($C195&gt;0,$C195&amp;" "&amp;$P195&amp;" "&amp;+VLOOKUP($C195,'STYLE NAMES'!$B:$AC,14,FALSE),"""")</f>
        <v>SANTORINI GRAY/BLUE-BLACK ÖRGÜ KEMER</v>
      </c>
      <c r="AK195" s="149" t="str">
        <f>"Cavalier SanMarco tarafından tasarlanan "&amp;(AJ195)&amp;"; "&amp;IF(C195&gt;0,+VLOOKUP($C195,'STYLE NAMES'!$B:$AC,15,FALSE),"")</f>
        <v>Cavalier SanMarco tarafından tasarlanan SANTORINI GRAY/BLUE-BLACK ÖRGÜ KEMER; Örgü Binicilik Kemeri
Birçok renk ve desenleri ile bu şık kemerleri hem biniş kıyafetleriniz ile hem de günlük kıyafetlerinizle kullanabilirsiniz.</v>
      </c>
      <c r="AL195" s="149" t="str">
        <f>IF(C195&gt;0,+VLOOKUP($C195,'STYLE NAMES'!$B:$AC,16,FALSE),"")</f>
        <v>* Çok esnek ve rahat 
Kompozisyon:
100% Polyester</v>
      </c>
      <c r="AM195" s="149" t="str">
        <f>IF(C195&gt;0,+VLOOKUP($C195,'STYLE NAMES'!$B:$AC,17,FALSE),"")</f>
        <v>Ürünü makinada yıkamayınız</v>
      </c>
      <c r="AN195" s="149" t="str">
        <f>IF($C195&gt;0,$C195&amp;" "&amp;$P195&amp;" "&amp;+VLOOKUP($C195,'STYLE NAMES'!$B:$AC,18,FALSE),"""")</f>
        <v>SANTORINI GRAY/BLUE-BLACK CINTURA ELASTICA</v>
      </c>
      <c r="AO195" s="101" t="str">
        <f>"Disegnato da Cavalier SanMarco "&amp;(AN195)&amp;"; "&amp;IF(C195&gt;0,+VLOOKUP($C195,'STYLE NAMES'!$B:$AC,19,FALSE),"")</f>
        <v>Disegnato da Cavalier SanMarco SANTORINI GRAY/BLUE-BLACK CINTURA ELASTICA; Cintura intrecciata per equitazione Disponibile in molti colori e design, queste eleganti cinture possono essere utilizzate sia per l'equitazione che nella vita quotidiana.</v>
      </c>
      <c r="AP195" s="101" t="str">
        <f>IF(C195&gt;0,+VLOOKUP($C195,'STYLE NAMES'!$B:$AC,20,FALSE),"")</f>
        <v>Cinture elastiche e confortevoli per l'equitazione Composizione: 100% Poliestere</v>
      </c>
      <c r="AQ195" s="101" t="str">
        <f>IF(C195&gt;0,+VLOOKUP($C195,'STYLE NAMES'!$B:$AC,21,FALSE),"")</f>
        <v>Non lavare in lavatrice</v>
      </c>
      <c r="AR195" s="101">
        <f>IF(D195&gt;0,+VLOOKUP($C195,'STYLE NAMES'!$B:$AC,22,FALSE),"")</f>
        <v>0</v>
      </c>
      <c r="AS195" s="101">
        <f>IF(E195&gt;0,+VLOOKUP($C195,'STYLE NAMES'!$B:$AC,23,FALSE),"")</f>
        <v>0</v>
      </c>
      <c r="AT195" s="101">
        <f>IF(F195&gt;0,+VLOOKUP($C195,'STYLE NAMES'!$B:$AC,24,FALSE),"")</f>
        <v>0</v>
      </c>
      <c r="AU195" s="101">
        <f>IF(G195&gt;0,+VLOOKUP($C195,'STYLE NAMES'!$B:$AC,25,FALSE),"")</f>
        <v>0</v>
      </c>
      <c r="AV195" s="101">
        <f>+VLOOKUP($S195,'CODE GENERATOR'!$P:$AM,15,FALSE)</f>
        <v>0</v>
      </c>
      <c r="AW195" s="101">
        <f>+VLOOKUP($S195,'CODE GENERATOR'!$P:$AM,16,FALSE)</f>
        <v>0</v>
      </c>
      <c r="AX195" s="101">
        <f>+VLOOKUP($S195,'CODE GENERATOR'!$P:$AM,17,FALSE)</f>
        <v>0</v>
      </c>
      <c r="AY195" s="101">
        <f>+VLOOKUP($S195,'CODE GENERATOR'!$P:$AM,18,FALSE)</f>
        <v>0</v>
      </c>
      <c r="AZ195" s="101">
        <f>+VLOOKUP($S195,'CODE GENERATOR'!$P:$AM,19,FALSE)</f>
        <v>0</v>
      </c>
      <c r="BA195" s="101">
        <f>+VLOOKUP($S195,'CODE GENERATOR'!$P:$AM,20,FALSE)</f>
        <v>0</v>
      </c>
      <c r="BB195" s="101">
        <f>+VLOOKUP($S195,'CODE GENERATOR'!$P:$AM,21,FALSE)</f>
        <v>0</v>
      </c>
      <c r="BC195" s="101">
        <f>+VLOOKUP($S195,'CODE GENERATOR'!$P:$AM,22,FALSE)</f>
        <v>0</v>
      </c>
      <c r="BD195" s="101">
        <f>+VLOOKUP($S195,'CODE GENERATOR'!$P:$AM,23,FALSE)</f>
        <v>0</v>
      </c>
      <c r="BE195" s="101">
        <f>+VLOOKUP($S195,'CODE GENERATOR'!$P:$AM,24,FALSE)</f>
        <v>0</v>
      </c>
      <c r="BF195" s="101">
        <f>IF(C195&gt;0,+VLOOKUP(G195,'CATEGORY ID'!$A$1:$L$118,3,FALSE),"")</f>
        <v>17</v>
      </c>
      <c r="BG195" s="101">
        <f>IF(C195&gt;0,+VLOOKUP(H195,'CATEGORY ID'!$D$1:$L$118,3,FALSE),"")</f>
        <v>17</v>
      </c>
      <c r="BH195" s="101">
        <f>IF(C195&gt;0,+VLOOKUP((+H195&amp;I195),'CATEGORY ID'!$H$1:$I$121,2,FALSE),"")</f>
        <v>18</v>
      </c>
      <c r="BJ195" s="101">
        <f>IF(C195&gt;0,IF(COUNTIF('CATEGORY ID'!$K$1:$K$121,+H195&amp;K195) &gt; 0, +VLOOKUP(+H195&amp;K195,'CATEGORY ID'!$K$1:$L$121,2,FALSE),""),"")</f>
        <v>73</v>
      </c>
      <c r="BK195" s="101" t="str">
        <f>IF(C195&gt;0,IF(COUNTIF('CATEGORY ID'!$K$124:$K$165, +VLOOKUP(C195,'STYLE NAMES'!$B:$AE,30,FALSE)) &gt; 0, +VLOOKUP(VLOOKUP(C195,'STYLE NAMES'!$B:$AE,30,FALSE),'CATEGORY ID'!K:M,2,FALSE),""),"")</f>
        <v/>
      </c>
      <c r="BR195" s="101" t="str" cm="1">
        <f t="array" ref="BR195">IF(C195&gt;0,_xlfn.TEXTJOIN(";", TRUE,_xlfn.UNIQUE(_xlfn._xlws.FILTER(BF195:BQ195,(BF195:BQ195&gt;0)),TRUE,FALSE)),"")&amp;";"&amp;BS195</f>
        <v>17;18;73;</v>
      </c>
      <c r="BU195" s="106">
        <f>IF(C195&gt;0,+VLOOKUP($C195,'STYLE NAMES'!$B:$AC,26,FALSE),"")</f>
        <v>49.9</v>
      </c>
      <c r="BV195" s="106">
        <f>IF(C195&gt;0,+VLOOKUP($C195,'STYLE NAMES'!$B:$AC,27,FALSE),"")</f>
        <v>2740</v>
      </c>
      <c r="BW195" s="106">
        <f>IF(C195&gt;0,+VLOOKUP($C195,'STYLE NAMES'!$B:$AC,28,FALSE),"")</f>
        <v>57.384999999999991</v>
      </c>
      <c r="BY195"/>
      <c r="BZ195" s="101">
        <v>0</v>
      </c>
      <c r="CA195" s="137">
        <f t="shared" si="11"/>
        <v>1</v>
      </c>
      <c r="CB195" s="137">
        <f>+VLOOKUP(C195,'[2]STYLES &amp; MODELS MATRIX'!$A:$G,7,FALSE)</f>
        <v>0</v>
      </c>
      <c r="CC195" s="137">
        <f>+VLOOKUP(C195,'[1]STYLES &amp; SIZE CHARTS'!$A:$H,8,FALSE)</f>
        <v>0</v>
      </c>
      <c r="CD195" s="137"/>
      <c r="CE195" s="205"/>
      <c r="CF195" s="141"/>
    </row>
    <row r="196" spans="1:84" s="101" customFormat="1" ht="12" customHeight="1" x14ac:dyDescent="0.2">
      <c r="A196" s="102">
        <f t="shared" si="9"/>
        <v>8683711002536</v>
      </c>
      <c r="B196" s="101" t="s">
        <v>816</v>
      </c>
      <c r="C196" s="101" t="s">
        <v>629</v>
      </c>
      <c r="D196" s="101" t="s">
        <v>630</v>
      </c>
      <c r="E196" s="203" t="s">
        <v>2785</v>
      </c>
      <c r="F196" s="101">
        <v>95</v>
      </c>
      <c r="G196" s="101" t="str">
        <f>IF(C196&gt;0,+VLOOKUP($C196,'STYLE NAMES'!$B:$AC,4,FALSE),"")</f>
        <v>ACCESSORIES</v>
      </c>
      <c r="H196" s="101" t="str">
        <f>IF(C196&gt;0,+VLOOKUP($C196,'STYLE NAMES'!$B:$AC,5,FALSE),"")</f>
        <v>ACCESSORIES</v>
      </c>
      <c r="I196" s="101" t="str">
        <f>IF(C196&gt;0,+VLOOKUP($C196,'STYLE NAMES'!$B:$AC,6,FALSE),"")</f>
        <v>RIDER ACCESSORIES</v>
      </c>
      <c r="J196" s="101" t="str">
        <f>IF(C196&gt;0,+VLOOKUP($C196,'STYLE NAMES'!$B:$AC,7,FALSE),"")</f>
        <v>UNISEX</v>
      </c>
      <c r="K196" s="101" t="str">
        <f>IF(C196&gt;0,+VLOOKUP($C196,'STYLE NAMES'!$B:$AC,8,FALSE),"")</f>
        <v>BELTS</v>
      </c>
      <c r="L196" s="101" t="str">
        <f>IF(E196&gt;0,+VLOOKUP($E196,'CODE GENERATOR'!$D:$T,3,FALSE),"")</f>
        <v>A</v>
      </c>
      <c r="M196" s="101" t="str">
        <f>IF(E196&gt;0,+VLOOKUP($E196,'CODE GENERATOR'!$D:$T,4,FALSE),"")</f>
        <v>BRAIDED</v>
      </c>
      <c r="N196" s="101" t="str">
        <f>IF(E196&gt;0,+VLOOKUP($E196,'CODE GENERATOR'!$D:$T,6,FALSE),"")</f>
        <v>GRAY</v>
      </c>
      <c r="O196" s="101" t="str">
        <f>IF(E196&gt;0,+VLOOKUP($E196,'CODE GENERATOR'!$D:$T,7,FALSE),"")</f>
        <v>BLUE-BLACK</v>
      </c>
      <c r="P196" s="101" t="str">
        <f t="shared" si="10"/>
        <v>GRAY/BLUE-BLACK</v>
      </c>
      <c r="Q196" s="104" t="str">
        <f>IF(E196&gt;0,+VLOOKUP($E196,'CODE GENERATOR'!$D:$T,11,FALSE),"")</f>
        <v>A.RACUX_BLT0015</v>
      </c>
      <c r="R196" s="104" t="str">
        <f>IF(E196&gt;0,+VLOOKUP($E196,'CODE GENERATOR'!$D:$T,12,FALSE),"")</f>
        <v>BRD0012GRYBBL</v>
      </c>
      <c r="S196" s="104" t="str">
        <f>IF(E196&gt;0,+VLOOKUP($E196,'CODE GENERATOR'!$D:$T,13,FALSE),"")</f>
        <v>A.RACUX_BLT0015_BRD0012GRYBBL</v>
      </c>
      <c r="T196" s="104" t="str">
        <f t="shared" ref="T196:T259" si="15">+S196&amp;"_"&amp;F196</f>
        <v>A.RACUX_BLT0015_BRD0012GRYBBL_95</v>
      </c>
      <c r="U196" s="105">
        <v>8683711002536</v>
      </c>
      <c r="V196" s="107" t="str" cm="1">
        <f t="array" ref="V196">_xlfn.TEXTJOIN(";", TRUE, _xlfn.UNIQUE(_xlfn._xlws.FILTER(P$3:P$10029, C$3:C$10029=C196)))</f>
        <v>BORDEAUX;BORDEAUX/NAVY;BEIGE/BROWN;NAVY;BEIGE;GRAY/BLUE-BLACK;BROWN/NAVY;DARK GRAY;MELANGE GRAY;LIGHT GRAY;WHITE;RED;BLACK;GREEN;MELANGE BLUE</v>
      </c>
      <c r="W196" s="107" t="str" cm="1">
        <f t="array" ref="W196">_xlfn.TEXTJOIN(";", TRUE, _xlfn.UNIQUE(_xlfn._xlws.FILTER(F$3:F$10029, C$3:C$10029=C196)))</f>
        <v>85;90;95;100;105;110;115;120;125</v>
      </c>
      <c r="X196" s="101" t="str">
        <f>IF(E196&gt;0,+VLOOKUP($E196,'CODE GENERATOR'!$D:$AC,19,FALSE),0)</f>
        <v>2402_S01_32460</v>
      </c>
      <c r="Y196" s="101" t="str">
        <f>IF(E196&gt;0,+VLOOKUP($E196,'CODE GENERATOR'!$D:$AC,20,FALSE),0)</f>
        <v>2402_S01_32459</v>
      </c>
      <c r="Z196" s="101" t="str">
        <f>IF(E196&gt;0,+VLOOKUP($E196,'CODE GENERATOR'!$D:$AC,21,FALSE),0)</f>
        <v>2402_S01_32463</v>
      </c>
      <c r="AA196" s="101" t="str">
        <f>IF(E196&gt;0,+VLOOKUP($E196,'CODE GENERATOR'!$D:$AC,22,FALSE),0)</f>
        <v>2402_S01_33271</v>
      </c>
      <c r="AB196" s="101" t="str">
        <f>IF(E196&gt;0,+VLOOKUP($E196,'CODE GENERATOR'!$D:$AC,23,FALSE),0)</f>
        <v/>
      </c>
      <c r="AC196" s="101" t="str">
        <f>IF(E196&gt;0,+VLOOKUP($E196,'CODE GENERATOR'!$D:$AC,24,FALSE),0)</f>
        <v/>
      </c>
      <c r="AD196" s="101" t="str">
        <f>IF(E196&gt;0,+VLOOKUP($E196,'CODE GENERATOR'!$D:$AC,25,FALSE),0)</f>
        <v>2507_VW_Web_1</v>
      </c>
      <c r="AE196" s="101" t="str">
        <f>IF(E196&gt;0,+VLOOKUP($E196,'CODE GENERATOR'!$D:$AC,26,FALSE),0)</f>
        <v/>
      </c>
      <c r="AF196" s="149" t="str">
        <f>IF($C196&gt;0,$C196&amp;" "&amp;$P196&amp;" "&amp;+VLOOKUP($C196,'STYLE NAMES'!$B:$AC,10,FALSE),"""")</f>
        <v>SANTORINI GRAY/BLUE-BLACK BRAIDED BELT</v>
      </c>
      <c r="AG196" s="101" t="str">
        <f>"Enjoy our "&amp;(AF196)&amp;"; "&amp;IF(C196&gt;0,+VLOOKUP($C196,'STYLE NAMES'!$B:$AC,11,FALSE),"")</f>
        <v>Enjoy our SANTORINI GRAY/BLUE-BLACK BRAIDED BELT; Braided Riding Belts
Available in many colors and designs you can use these elegant belts for riding or even at your daily life</v>
      </c>
      <c r="AH196" s="101" t="str">
        <f>IF(C196&gt;0,+VLOOKUP($C196,'STYLE NAMES'!$B:$AC,12,FALSE),"")</f>
        <v>*Super elastic and comfortable riding belts
Composition:
100% Polyester</v>
      </c>
      <c r="AI196" s="101" t="str">
        <f>IF(C196&gt;0,+VLOOKUP($C196,'STYLE NAMES'!$B:$AC,13,FALSE),"")</f>
        <v>Do not wash in washing machine</v>
      </c>
      <c r="AJ196" s="149" t="str">
        <f>IF($C196&gt;0,$C196&amp;" "&amp;$P196&amp;" "&amp;+VLOOKUP($C196,'STYLE NAMES'!$B:$AC,14,FALSE),"""")</f>
        <v>SANTORINI GRAY/BLUE-BLACK ÖRGÜ KEMER</v>
      </c>
      <c r="AK196" s="149" t="str">
        <f>"Cavalier SanMarco tarafından tasarlanan "&amp;(AJ196)&amp;"; "&amp;IF(C196&gt;0,+VLOOKUP($C196,'STYLE NAMES'!$B:$AC,15,FALSE),"")</f>
        <v>Cavalier SanMarco tarafından tasarlanan SANTORINI GRAY/BLUE-BLACK ÖRGÜ KEMER; Örgü Binicilik Kemeri
Birçok renk ve desenleri ile bu şık kemerleri hem biniş kıyafetleriniz ile hem de günlük kıyafetlerinizle kullanabilirsiniz.</v>
      </c>
      <c r="AL196" s="149" t="str">
        <f>IF(C196&gt;0,+VLOOKUP($C196,'STYLE NAMES'!$B:$AC,16,FALSE),"")</f>
        <v>* Çok esnek ve rahat 
Kompozisyon:
100% Polyester</v>
      </c>
      <c r="AM196" s="149" t="str">
        <f>IF(C196&gt;0,+VLOOKUP($C196,'STYLE NAMES'!$B:$AC,17,FALSE),"")</f>
        <v>Ürünü makinada yıkamayınız</v>
      </c>
      <c r="AN196" s="149" t="str">
        <f>IF($C196&gt;0,$C196&amp;" "&amp;$P196&amp;" "&amp;+VLOOKUP($C196,'STYLE NAMES'!$B:$AC,18,FALSE),"""")</f>
        <v>SANTORINI GRAY/BLUE-BLACK CINTURA ELASTICA</v>
      </c>
      <c r="AO196" s="101" t="str">
        <f>"Disegnato da Cavalier SanMarco "&amp;(AN196)&amp;"; "&amp;IF(C196&gt;0,+VLOOKUP($C196,'STYLE NAMES'!$B:$AC,19,FALSE),"")</f>
        <v>Disegnato da Cavalier SanMarco SANTORINI GRAY/BLUE-BLACK CINTURA ELASTICA; Cintura intrecciata per equitazione Disponibile in molti colori e design, queste eleganti cinture possono essere utilizzate sia per l'equitazione che nella vita quotidiana.</v>
      </c>
      <c r="AP196" s="101" t="str">
        <f>IF(C196&gt;0,+VLOOKUP($C196,'STYLE NAMES'!$B:$AC,20,FALSE),"")</f>
        <v>Cinture elastiche e confortevoli per l'equitazione Composizione: 100% Poliestere</v>
      </c>
      <c r="AQ196" s="101" t="str">
        <f>IF(C196&gt;0,+VLOOKUP($C196,'STYLE NAMES'!$B:$AC,21,FALSE),"")</f>
        <v>Non lavare in lavatrice</v>
      </c>
      <c r="AR196" s="101">
        <f>IF(D196&gt;0,+VLOOKUP($C196,'STYLE NAMES'!$B:$AC,22,FALSE),"")</f>
        <v>0</v>
      </c>
      <c r="AS196" s="101">
        <f>IF(E196&gt;0,+VLOOKUP($C196,'STYLE NAMES'!$B:$AC,23,FALSE),"")</f>
        <v>0</v>
      </c>
      <c r="AT196" s="101">
        <f>IF(F196&gt;0,+VLOOKUP($C196,'STYLE NAMES'!$B:$AC,24,FALSE),"")</f>
        <v>0</v>
      </c>
      <c r="AU196" s="101">
        <f>IF(G196&gt;0,+VLOOKUP($C196,'STYLE NAMES'!$B:$AC,25,FALSE),"")</f>
        <v>0</v>
      </c>
      <c r="AV196" s="101">
        <f>+VLOOKUP($S196,'CODE GENERATOR'!$P:$AM,15,FALSE)</f>
        <v>0</v>
      </c>
      <c r="AW196" s="101">
        <f>+VLOOKUP($S196,'CODE GENERATOR'!$P:$AM,16,FALSE)</f>
        <v>0</v>
      </c>
      <c r="AX196" s="101">
        <f>+VLOOKUP($S196,'CODE GENERATOR'!$P:$AM,17,FALSE)</f>
        <v>0</v>
      </c>
      <c r="AY196" s="101">
        <f>+VLOOKUP($S196,'CODE GENERATOR'!$P:$AM,18,FALSE)</f>
        <v>0</v>
      </c>
      <c r="AZ196" s="101">
        <f>+VLOOKUP($S196,'CODE GENERATOR'!$P:$AM,19,FALSE)</f>
        <v>0</v>
      </c>
      <c r="BA196" s="101">
        <f>+VLOOKUP($S196,'CODE GENERATOR'!$P:$AM,20,FALSE)</f>
        <v>0</v>
      </c>
      <c r="BB196" s="101">
        <f>+VLOOKUP($S196,'CODE GENERATOR'!$P:$AM,21,FALSE)</f>
        <v>0</v>
      </c>
      <c r="BC196" s="101">
        <f>+VLOOKUP($S196,'CODE GENERATOR'!$P:$AM,22,FALSE)</f>
        <v>0</v>
      </c>
      <c r="BD196" s="101">
        <f>+VLOOKUP($S196,'CODE GENERATOR'!$P:$AM,23,FALSE)</f>
        <v>0</v>
      </c>
      <c r="BE196" s="101">
        <f>+VLOOKUP($S196,'CODE GENERATOR'!$P:$AM,24,FALSE)</f>
        <v>0</v>
      </c>
      <c r="BF196" s="101">
        <f>IF(C196&gt;0,+VLOOKUP(G196,'CATEGORY ID'!$A$1:$L$118,3,FALSE),"")</f>
        <v>17</v>
      </c>
      <c r="BG196" s="101">
        <f>IF(C196&gt;0,+VLOOKUP(H196,'CATEGORY ID'!$D$1:$L$118,3,FALSE),"")</f>
        <v>17</v>
      </c>
      <c r="BH196" s="101">
        <f>IF(C196&gt;0,+VLOOKUP((+H196&amp;I196),'CATEGORY ID'!$H$1:$I$121,2,FALSE),"")</f>
        <v>18</v>
      </c>
      <c r="BJ196" s="101">
        <f>IF(C196&gt;0,IF(COUNTIF('CATEGORY ID'!$K$1:$K$121,+H196&amp;K196) &gt; 0, +VLOOKUP(+H196&amp;K196,'CATEGORY ID'!$K$1:$L$121,2,FALSE),""),"")</f>
        <v>73</v>
      </c>
      <c r="BK196" s="101" t="str">
        <f>IF(C196&gt;0,IF(COUNTIF('CATEGORY ID'!$K$124:$K$165, +VLOOKUP(C196,'STYLE NAMES'!$B:$AE,30,FALSE)) &gt; 0, +VLOOKUP(VLOOKUP(C196,'STYLE NAMES'!$B:$AE,30,FALSE),'CATEGORY ID'!K:M,2,FALSE),""),"")</f>
        <v/>
      </c>
      <c r="BR196" s="101" t="str" cm="1">
        <f t="array" ref="BR196">IF(C196&gt;0,_xlfn.TEXTJOIN(";", TRUE,_xlfn.UNIQUE(_xlfn._xlws.FILTER(BF196:BQ196,(BF196:BQ196&gt;0)),TRUE,FALSE)),"")&amp;";"&amp;BS196</f>
        <v>17;18;73;</v>
      </c>
      <c r="BU196" s="106">
        <f>IF(C196&gt;0,+VLOOKUP($C196,'STYLE NAMES'!$B:$AC,26,FALSE),"")</f>
        <v>49.9</v>
      </c>
      <c r="BV196" s="106">
        <f>IF(C196&gt;0,+VLOOKUP($C196,'STYLE NAMES'!$B:$AC,27,FALSE),"")</f>
        <v>2740</v>
      </c>
      <c r="BW196" s="106">
        <f>IF(C196&gt;0,+VLOOKUP($C196,'STYLE NAMES'!$B:$AC,28,FALSE),"")</f>
        <v>57.384999999999991</v>
      </c>
      <c r="BY196"/>
      <c r="BZ196" s="101">
        <v>0</v>
      </c>
      <c r="CA196" s="137">
        <f t="shared" si="11"/>
        <v>1</v>
      </c>
      <c r="CB196" s="137">
        <f>+VLOOKUP(C196,'[2]STYLES &amp; MODELS MATRIX'!$A:$G,7,FALSE)</f>
        <v>0</v>
      </c>
      <c r="CC196" s="137">
        <f>+VLOOKUP(C196,'[1]STYLES &amp; SIZE CHARTS'!$A:$H,8,FALSE)</f>
        <v>0</v>
      </c>
      <c r="CD196" s="137"/>
      <c r="CE196" s="205"/>
      <c r="CF196" s="141"/>
    </row>
    <row r="197" spans="1:84" s="101" customFormat="1" ht="12" customHeight="1" x14ac:dyDescent="0.2">
      <c r="A197" s="102">
        <f t="shared" ref="A197:A260" si="16">+U197</f>
        <v>8683711002543</v>
      </c>
      <c r="B197" s="101" t="s">
        <v>816</v>
      </c>
      <c r="C197" s="101" t="s">
        <v>629</v>
      </c>
      <c r="D197" s="101" t="s">
        <v>630</v>
      </c>
      <c r="E197" s="203" t="s">
        <v>2785</v>
      </c>
      <c r="F197" s="101">
        <v>100</v>
      </c>
      <c r="G197" s="101" t="str">
        <f>IF(C197&gt;0,+VLOOKUP($C197,'STYLE NAMES'!$B:$AC,4,FALSE),"")</f>
        <v>ACCESSORIES</v>
      </c>
      <c r="H197" s="101" t="str">
        <f>IF(C197&gt;0,+VLOOKUP($C197,'STYLE NAMES'!$B:$AC,5,FALSE),"")</f>
        <v>ACCESSORIES</v>
      </c>
      <c r="I197" s="101" t="str">
        <f>IF(C197&gt;0,+VLOOKUP($C197,'STYLE NAMES'!$B:$AC,6,FALSE),"")</f>
        <v>RIDER ACCESSORIES</v>
      </c>
      <c r="J197" s="101" t="str">
        <f>IF(C197&gt;0,+VLOOKUP($C197,'STYLE NAMES'!$B:$AC,7,FALSE),"")</f>
        <v>UNISEX</v>
      </c>
      <c r="K197" s="101" t="str">
        <f>IF(C197&gt;0,+VLOOKUP($C197,'STYLE NAMES'!$B:$AC,8,FALSE),"")</f>
        <v>BELTS</v>
      </c>
      <c r="L197" s="101" t="str">
        <f>IF(E197&gt;0,+VLOOKUP($E197,'CODE GENERATOR'!$D:$T,3,FALSE),"")</f>
        <v>A</v>
      </c>
      <c r="M197" s="101" t="str">
        <f>IF(E197&gt;0,+VLOOKUP($E197,'CODE GENERATOR'!$D:$T,4,FALSE),"")</f>
        <v>BRAIDED</v>
      </c>
      <c r="N197" s="101" t="str">
        <f>IF(E197&gt;0,+VLOOKUP($E197,'CODE GENERATOR'!$D:$T,6,FALSE),"")</f>
        <v>GRAY</v>
      </c>
      <c r="O197" s="101" t="str">
        <f>IF(E197&gt;0,+VLOOKUP($E197,'CODE GENERATOR'!$D:$T,7,FALSE),"")</f>
        <v>BLUE-BLACK</v>
      </c>
      <c r="P197" s="101" t="str">
        <f t="shared" ref="P197:P260" si="17">IF(E197&gt;0,+IF(N197=O197,N197,N197&amp;"/"&amp;O197),"")</f>
        <v>GRAY/BLUE-BLACK</v>
      </c>
      <c r="Q197" s="104" t="str">
        <f>IF(E197&gt;0,+VLOOKUP($E197,'CODE GENERATOR'!$D:$T,11,FALSE),"")</f>
        <v>A.RACUX_BLT0015</v>
      </c>
      <c r="R197" s="104" t="str">
        <f>IF(E197&gt;0,+VLOOKUP($E197,'CODE GENERATOR'!$D:$T,12,FALSE),"")</f>
        <v>BRD0012GRYBBL</v>
      </c>
      <c r="S197" s="104" t="str">
        <f>IF(E197&gt;0,+VLOOKUP($E197,'CODE GENERATOR'!$D:$T,13,FALSE),"")</f>
        <v>A.RACUX_BLT0015_BRD0012GRYBBL</v>
      </c>
      <c r="T197" s="104" t="str">
        <f t="shared" si="15"/>
        <v>A.RACUX_BLT0015_BRD0012GRYBBL_100</v>
      </c>
      <c r="U197" s="105">
        <v>8683711002543</v>
      </c>
      <c r="V197" s="107" t="str" cm="1">
        <f t="array" ref="V197">_xlfn.TEXTJOIN(";", TRUE, _xlfn.UNIQUE(_xlfn._xlws.FILTER(P$3:P$10029, C$3:C$10029=C197)))</f>
        <v>BORDEAUX;BORDEAUX/NAVY;BEIGE/BROWN;NAVY;BEIGE;GRAY/BLUE-BLACK;BROWN/NAVY;DARK GRAY;MELANGE GRAY;LIGHT GRAY;WHITE;RED;BLACK;GREEN;MELANGE BLUE</v>
      </c>
      <c r="W197" s="107" t="str" cm="1">
        <f t="array" ref="W197">_xlfn.TEXTJOIN(";", TRUE, _xlfn.UNIQUE(_xlfn._xlws.FILTER(F$3:F$10029, C$3:C$10029=C197)))</f>
        <v>85;90;95;100;105;110;115;120;125</v>
      </c>
      <c r="X197" s="101" t="str">
        <f>IF(E197&gt;0,+VLOOKUP($E197,'CODE GENERATOR'!$D:$AC,19,FALSE),0)</f>
        <v>2402_S01_32460</v>
      </c>
      <c r="Y197" s="101" t="str">
        <f>IF(E197&gt;0,+VLOOKUP($E197,'CODE GENERATOR'!$D:$AC,20,FALSE),0)</f>
        <v>2402_S01_32459</v>
      </c>
      <c r="Z197" s="101" t="str">
        <f>IF(E197&gt;0,+VLOOKUP($E197,'CODE GENERATOR'!$D:$AC,21,FALSE),0)</f>
        <v>2402_S01_32463</v>
      </c>
      <c r="AA197" s="101" t="str">
        <f>IF(E197&gt;0,+VLOOKUP($E197,'CODE GENERATOR'!$D:$AC,22,FALSE),0)</f>
        <v>2402_S01_33271</v>
      </c>
      <c r="AB197" s="101" t="str">
        <f>IF(E197&gt;0,+VLOOKUP($E197,'CODE GENERATOR'!$D:$AC,23,FALSE),0)</f>
        <v/>
      </c>
      <c r="AC197" s="101" t="str">
        <f>IF(E197&gt;0,+VLOOKUP($E197,'CODE GENERATOR'!$D:$AC,24,FALSE),0)</f>
        <v/>
      </c>
      <c r="AD197" s="101" t="str">
        <f>IF(E197&gt;0,+VLOOKUP($E197,'CODE GENERATOR'!$D:$AC,25,FALSE),0)</f>
        <v>2507_VW_Web_1</v>
      </c>
      <c r="AE197" s="101" t="str">
        <f>IF(E197&gt;0,+VLOOKUP($E197,'CODE GENERATOR'!$D:$AC,26,FALSE),0)</f>
        <v/>
      </c>
      <c r="AF197" s="149" t="str">
        <f>IF($C197&gt;0,$C197&amp;" "&amp;$P197&amp;" "&amp;+VLOOKUP($C197,'STYLE NAMES'!$B:$AC,10,FALSE),"""")</f>
        <v>SANTORINI GRAY/BLUE-BLACK BRAIDED BELT</v>
      </c>
      <c r="AG197" s="101" t="str">
        <f>"Enjoy our "&amp;(AF197)&amp;"; "&amp;IF(C197&gt;0,+VLOOKUP($C197,'STYLE NAMES'!$B:$AC,11,FALSE),"")</f>
        <v>Enjoy our SANTORINI GRAY/BLUE-BLACK BRAIDED BELT; Braided Riding Belts
Available in many colors and designs you can use these elegant belts for riding or even at your daily life</v>
      </c>
      <c r="AH197" s="101" t="str">
        <f>IF(C197&gt;0,+VLOOKUP($C197,'STYLE NAMES'!$B:$AC,12,FALSE),"")</f>
        <v>*Super elastic and comfortable riding belts
Composition:
100% Polyester</v>
      </c>
      <c r="AI197" s="101" t="str">
        <f>IF(C197&gt;0,+VLOOKUP($C197,'STYLE NAMES'!$B:$AC,13,FALSE),"")</f>
        <v>Do not wash in washing machine</v>
      </c>
      <c r="AJ197" s="149" t="str">
        <f>IF($C197&gt;0,$C197&amp;" "&amp;$P197&amp;" "&amp;+VLOOKUP($C197,'STYLE NAMES'!$B:$AC,14,FALSE),"""")</f>
        <v>SANTORINI GRAY/BLUE-BLACK ÖRGÜ KEMER</v>
      </c>
      <c r="AK197" s="149" t="str">
        <f>"Cavalier SanMarco tarafından tasarlanan "&amp;(AJ197)&amp;"; "&amp;IF(C197&gt;0,+VLOOKUP($C197,'STYLE NAMES'!$B:$AC,15,FALSE),"")</f>
        <v>Cavalier SanMarco tarafından tasarlanan SANTORINI GRAY/BLUE-BLACK ÖRGÜ KEMER; Örgü Binicilik Kemeri
Birçok renk ve desenleri ile bu şık kemerleri hem biniş kıyafetleriniz ile hem de günlük kıyafetlerinizle kullanabilirsiniz.</v>
      </c>
      <c r="AL197" s="149" t="str">
        <f>IF(C197&gt;0,+VLOOKUP($C197,'STYLE NAMES'!$B:$AC,16,FALSE),"")</f>
        <v>* Çok esnek ve rahat 
Kompozisyon:
100% Polyester</v>
      </c>
      <c r="AM197" s="149" t="str">
        <f>IF(C197&gt;0,+VLOOKUP($C197,'STYLE NAMES'!$B:$AC,17,FALSE),"")</f>
        <v>Ürünü makinada yıkamayınız</v>
      </c>
      <c r="AN197" s="149" t="str">
        <f>IF($C197&gt;0,$C197&amp;" "&amp;$P197&amp;" "&amp;+VLOOKUP($C197,'STYLE NAMES'!$B:$AC,18,FALSE),"""")</f>
        <v>SANTORINI GRAY/BLUE-BLACK CINTURA ELASTICA</v>
      </c>
      <c r="AO197" s="101" t="str">
        <f>"Disegnato da Cavalier SanMarco "&amp;(AN197)&amp;"; "&amp;IF(C197&gt;0,+VLOOKUP($C197,'STYLE NAMES'!$B:$AC,19,FALSE),"")</f>
        <v>Disegnato da Cavalier SanMarco SANTORINI GRAY/BLUE-BLACK CINTURA ELASTICA; Cintura intrecciata per equitazione Disponibile in molti colori e design, queste eleganti cinture possono essere utilizzate sia per l'equitazione che nella vita quotidiana.</v>
      </c>
      <c r="AP197" s="101" t="str">
        <f>IF(C197&gt;0,+VLOOKUP($C197,'STYLE NAMES'!$B:$AC,20,FALSE),"")</f>
        <v>Cinture elastiche e confortevoli per l'equitazione Composizione: 100% Poliestere</v>
      </c>
      <c r="AQ197" s="101" t="str">
        <f>IF(C197&gt;0,+VLOOKUP($C197,'STYLE NAMES'!$B:$AC,21,FALSE),"")</f>
        <v>Non lavare in lavatrice</v>
      </c>
      <c r="AR197" s="101">
        <f>IF(D197&gt;0,+VLOOKUP($C197,'STYLE NAMES'!$B:$AC,22,FALSE),"")</f>
        <v>0</v>
      </c>
      <c r="AS197" s="101">
        <f>IF(E197&gt;0,+VLOOKUP($C197,'STYLE NAMES'!$B:$AC,23,FALSE),"")</f>
        <v>0</v>
      </c>
      <c r="AT197" s="101">
        <f>IF(F197&gt;0,+VLOOKUP($C197,'STYLE NAMES'!$B:$AC,24,FALSE),"")</f>
        <v>0</v>
      </c>
      <c r="AU197" s="101">
        <f>IF(G197&gt;0,+VLOOKUP($C197,'STYLE NAMES'!$B:$AC,25,FALSE),"")</f>
        <v>0</v>
      </c>
      <c r="AV197" s="101">
        <f>+VLOOKUP($S197,'CODE GENERATOR'!$P:$AM,15,FALSE)</f>
        <v>0</v>
      </c>
      <c r="AW197" s="101">
        <f>+VLOOKUP($S197,'CODE GENERATOR'!$P:$AM,16,FALSE)</f>
        <v>0</v>
      </c>
      <c r="AX197" s="101">
        <f>+VLOOKUP($S197,'CODE GENERATOR'!$P:$AM,17,FALSE)</f>
        <v>0</v>
      </c>
      <c r="AY197" s="101">
        <f>+VLOOKUP($S197,'CODE GENERATOR'!$P:$AM,18,FALSE)</f>
        <v>0</v>
      </c>
      <c r="AZ197" s="101">
        <f>+VLOOKUP($S197,'CODE GENERATOR'!$P:$AM,19,FALSE)</f>
        <v>0</v>
      </c>
      <c r="BA197" s="101">
        <f>+VLOOKUP($S197,'CODE GENERATOR'!$P:$AM,20,FALSE)</f>
        <v>0</v>
      </c>
      <c r="BB197" s="101">
        <f>+VLOOKUP($S197,'CODE GENERATOR'!$P:$AM,21,FALSE)</f>
        <v>0</v>
      </c>
      <c r="BC197" s="101">
        <f>+VLOOKUP($S197,'CODE GENERATOR'!$P:$AM,22,FALSE)</f>
        <v>0</v>
      </c>
      <c r="BD197" s="101">
        <f>+VLOOKUP($S197,'CODE GENERATOR'!$P:$AM,23,FALSE)</f>
        <v>0</v>
      </c>
      <c r="BE197" s="101">
        <f>+VLOOKUP($S197,'CODE GENERATOR'!$P:$AM,24,FALSE)</f>
        <v>0</v>
      </c>
      <c r="BF197" s="101">
        <f>IF(C197&gt;0,+VLOOKUP(G197,'CATEGORY ID'!$A$1:$L$118,3,FALSE),"")</f>
        <v>17</v>
      </c>
      <c r="BG197" s="101">
        <f>IF(C197&gt;0,+VLOOKUP(H197,'CATEGORY ID'!$D$1:$L$118,3,FALSE),"")</f>
        <v>17</v>
      </c>
      <c r="BH197" s="101">
        <f>IF(C197&gt;0,+VLOOKUP((+H197&amp;I197),'CATEGORY ID'!$H$1:$I$121,2,FALSE),"")</f>
        <v>18</v>
      </c>
      <c r="BJ197" s="101">
        <f>IF(C197&gt;0,IF(COUNTIF('CATEGORY ID'!$K$1:$K$121,+H197&amp;K197) &gt; 0, +VLOOKUP(+H197&amp;K197,'CATEGORY ID'!$K$1:$L$121,2,FALSE),""),"")</f>
        <v>73</v>
      </c>
      <c r="BK197" s="101" t="str">
        <f>IF(C197&gt;0,IF(COUNTIF('CATEGORY ID'!$K$124:$K$165, +VLOOKUP(C197,'STYLE NAMES'!$B:$AE,30,FALSE)) &gt; 0, +VLOOKUP(VLOOKUP(C197,'STYLE NAMES'!$B:$AE,30,FALSE),'CATEGORY ID'!K:M,2,FALSE),""),"")</f>
        <v/>
      </c>
      <c r="BR197" s="101" t="str" cm="1">
        <f t="array" ref="BR197">IF(C197&gt;0,_xlfn.TEXTJOIN(";", TRUE,_xlfn.UNIQUE(_xlfn._xlws.FILTER(BF197:BQ197,(BF197:BQ197&gt;0)),TRUE,FALSE)),"")&amp;";"&amp;BS197</f>
        <v>17;18;73;</v>
      </c>
      <c r="BU197" s="106">
        <f>IF(C197&gt;0,+VLOOKUP($C197,'STYLE NAMES'!$B:$AC,26,FALSE),"")</f>
        <v>49.9</v>
      </c>
      <c r="BV197" s="106">
        <f>IF(C197&gt;0,+VLOOKUP($C197,'STYLE NAMES'!$B:$AC,27,FALSE),"")</f>
        <v>2740</v>
      </c>
      <c r="BW197" s="106">
        <f>IF(C197&gt;0,+VLOOKUP($C197,'STYLE NAMES'!$B:$AC,28,FALSE),"")</f>
        <v>57.384999999999991</v>
      </c>
      <c r="BY197"/>
      <c r="BZ197" s="101">
        <v>0</v>
      </c>
      <c r="CA197" s="137">
        <f t="shared" ref="CA197:CA260" si="18">+IF(X197=0,0,1)</f>
        <v>1</v>
      </c>
      <c r="CB197" s="137">
        <f>+VLOOKUP(C197,'[2]STYLES &amp; MODELS MATRIX'!$A:$G,7,FALSE)</f>
        <v>0</v>
      </c>
      <c r="CC197" s="137">
        <f>+VLOOKUP(C197,'[1]STYLES &amp; SIZE CHARTS'!$A:$H,8,FALSE)</f>
        <v>0</v>
      </c>
      <c r="CD197" s="137"/>
      <c r="CE197" s="205"/>
      <c r="CF197" s="141"/>
    </row>
    <row r="198" spans="1:84" s="101" customFormat="1" ht="12" customHeight="1" x14ac:dyDescent="0.2">
      <c r="A198" s="102">
        <f t="shared" si="16"/>
        <v>8683711002550</v>
      </c>
      <c r="B198" s="101" t="s">
        <v>816</v>
      </c>
      <c r="C198" s="101" t="s">
        <v>629</v>
      </c>
      <c r="D198" s="101" t="s">
        <v>630</v>
      </c>
      <c r="E198" s="203" t="s">
        <v>2785</v>
      </c>
      <c r="F198" s="101">
        <v>105</v>
      </c>
      <c r="G198" s="101" t="str">
        <f>IF(C198&gt;0,+VLOOKUP($C198,'STYLE NAMES'!$B:$AC,4,FALSE),"")</f>
        <v>ACCESSORIES</v>
      </c>
      <c r="H198" s="101" t="str">
        <f>IF(C198&gt;0,+VLOOKUP($C198,'STYLE NAMES'!$B:$AC,5,FALSE),"")</f>
        <v>ACCESSORIES</v>
      </c>
      <c r="I198" s="101" t="str">
        <f>IF(C198&gt;0,+VLOOKUP($C198,'STYLE NAMES'!$B:$AC,6,FALSE),"")</f>
        <v>RIDER ACCESSORIES</v>
      </c>
      <c r="J198" s="101" t="str">
        <f>IF(C198&gt;0,+VLOOKUP($C198,'STYLE NAMES'!$B:$AC,7,FALSE),"")</f>
        <v>UNISEX</v>
      </c>
      <c r="K198" s="101" t="str">
        <f>IF(C198&gt;0,+VLOOKUP($C198,'STYLE NAMES'!$B:$AC,8,FALSE),"")</f>
        <v>BELTS</v>
      </c>
      <c r="L198" s="101" t="str">
        <f>IF(E198&gt;0,+VLOOKUP($E198,'CODE GENERATOR'!$D:$T,3,FALSE),"")</f>
        <v>A</v>
      </c>
      <c r="M198" s="101" t="str">
        <f>IF(E198&gt;0,+VLOOKUP($E198,'CODE GENERATOR'!$D:$T,4,FALSE),"")</f>
        <v>BRAIDED</v>
      </c>
      <c r="N198" s="101" t="str">
        <f>IF(E198&gt;0,+VLOOKUP($E198,'CODE GENERATOR'!$D:$T,6,FALSE),"")</f>
        <v>GRAY</v>
      </c>
      <c r="O198" s="101" t="str">
        <f>IF(E198&gt;0,+VLOOKUP($E198,'CODE GENERATOR'!$D:$T,7,FALSE),"")</f>
        <v>BLUE-BLACK</v>
      </c>
      <c r="P198" s="101" t="str">
        <f t="shared" si="17"/>
        <v>GRAY/BLUE-BLACK</v>
      </c>
      <c r="Q198" s="104" t="str">
        <f>IF(E198&gt;0,+VLOOKUP($E198,'CODE GENERATOR'!$D:$T,11,FALSE),"")</f>
        <v>A.RACUX_BLT0015</v>
      </c>
      <c r="R198" s="104" t="str">
        <f>IF(E198&gt;0,+VLOOKUP($E198,'CODE GENERATOR'!$D:$T,12,FALSE),"")</f>
        <v>BRD0012GRYBBL</v>
      </c>
      <c r="S198" s="104" t="str">
        <f>IF(E198&gt;0,+VLOOKUP($E198,'CODE GENERATOR'!$D:$T,13,FALSE),"")</f>
        <v>A.RACUX_BLT0015_BRD0012GRYBBL</v>
      </c>
      <c r="T198" s="104" t="str">
        <f t="shared" si="15"/>
        <v>A.RACUX_BLT0015_BRD0012GRYBBL_105</v>
      </c>
      <c r="U198" s="105">
        <v>8683711002550</v>
      </c>
      <c r="V198" s="107" t="str" cm="1">
        <f t="array" ref="V198">_xlfn.TEXTJOIN(";", TRUE, _xlfn.UNIQUE(_xlfn._xlws.FILTER(P$3:P$10029, C$3:C$10029=C198)))</f>
        <v>BORDEAUX;BORDEAUX/NAVY;BEIGE/BROWN;NAVY;BEIGE;GRAY/BLUE-BLACK;BROWN/NAVY;DARK GRAY;MELANGE GRAY;LIGHT GRAY;WHITE;RED;BLACK;GREEN;MELANGE BLUE</v>
      </c>
      <c r="W198" s="107" t="str" cm="1">
        <f t="array" ref="W198">_xlfn.TEXTJOIN(";", TRUE, _xlfn.UNIQUE(_xlfn._xlws.FILTER(F$3:F$10029, C$3:C$10029=C198)))</f>
        <v>85;90;95;100;105;110;115;120;125</v>
      </c>
      <c r="X198" s="101" t="str">
        <f>IF(E198&gt;0,+VLOOKUP($E198,'CODE GENERATOR'!$D:$AC,19,FALSE),0)</f>
        <v>2402_S01_32460</v>
      </c>
      <c r="Y198" s="101" t="str">
        <f>IF(E198&gt;0,+VLOOKUP($E198,'CODE GENERATOR'!$D:$AC,20,FALSE),0)</f>
        <v>2402_S01_32459</v>
      </c>
      <c r="Z198" s="101" t="str">
        <f>IF(E198&gt;0,+VLOOKUP($E198,'CODE GENERATOR'!$D:$AC,21,FALSE),0)</f>
        <v>2402_S01_32463</v>
      </c>
      <c r="AA198" s="101" t="str">
        <f>IF(E198&gt;0,+VLOOKUP($E198,'CODE GENERATOR'!$D:$AC,22,FALSE),0)</f>
        <v>2402_S01_33271</v>
      </c>
      <c r="AB198" s="101" t="str">
        <f>IF(E198&gt;0,+VLOOKUP($E198,'CODE GENERATOR'!$D:$AC,23,FALSE),0)</f>
        <v/>
      </c>
      <c r="AC198" s="101" t="str">
        <f>IF(E198&gt;0,+VLOOKUP($E198,'CODE GENERATOR'!$D:$AC,24,FALSE),0)</f>
        <v/>
      </c>
      <c r="AD198" s="101" t="str">
        <f>IF(E198&gt;0,+VLOOKUP($E198,'CODE GENERATOR'!$D:$AC,25,FALSE),0)</f>
        <v>2507_VW_Web_1</v>
      </c>
      <c r="AE198" s="101" t="str">
        <f>IF(E198&gt;0,+VLOOKUP($E198,'CODE GENERATOR'!$D:$AC,26,FALSE),0)</f>
        <v/>
      </c>
      <c r="AF198" s="149" t="str">
        <f>IF($C198&gt;0,$C198&amp;" "&amp;$P198&amp;" "&amp;+VLOOKUP($C198,'STYLE NAMES'!$B:$AC,10,FALSE),"""")</f>
        <v>SANTORINI GRAY/BLUE-BLACK BRAIDED BELT</v>
      </c>
      <c r="AG198" s="101" t="str">
        <f>"Enjoy our "&amp;(AF198)&amp;"; "&amp;IF(C198&gt;0,+VLOOKUP($C198,'STYLE NAMES'!$B:$AC,11,FALSE),"")</f>
        <v>Enjoy our SANTORINI GRAY/BLUE-BLACK BRAIDED BELT; Braided Riding Belts
Available in many colors and designs you can use these elegant belts for riding or even at your daily life</v>
      </c>
      <c r="AH198" s="101" t="str">
        <f>IF(C198&gt;0,+VLOOKUP($C198,'STYLE NAMES'!$B:$AC,12,FALSE),"")</f>
        <v>*Super elastic and comfortable riding belts
Composition:
100% Polyester</v>
      </c>
      <c r="AI198" s="101" t="str">
        <f>IF(C198&gt;0,+VLOOKUP($C198,'STYLE NAMES'!$B:$AC,13,FALSE),"")</f>
        <v>Do not wash in washing machine</v>
      </c>
      <c r="AJ198" s="149" t="str">
        <f>IF($C198&gt;0,$C198&amp;" "&amp;$P198&amp;" "&amp;+VLOOKUP($C198,'STYLE NAMES'!$B:$AC,14,FALSE),"""")</f>
        <v>SANTORINI GRAY/BLUE-BLACK ÖRGÜ KEMER</v>
      </c>
      <c r="AK198" s="149" t="str">
        <f>"Cavalier SanMarco tarafından tasarlanan "&amp;(AJ198)&amp;"; "&amp;IF(C198&gt;0,+VLOOKUP($C198,'STYLE NAMES'!$B:$AC,15,FALSE),"")</f>
        <v>Cavalier SanMarco tarafından tasarlanan SANTORINI GRAY/BLUE-BLACK ÖRGÜ KEMER; Örgü Binicilik Kemeri
Birçok renk ve desenleri ile bu şık kemerleri hem biniş kıyafetleriniz ile hem de günlük kıyafetlerinizle kullanabilirsiniz.</v>
      </c>
      <c r="AL198" s="149" t="str">
        <f>IF(C198&gt;0,+VLOOKUP($C198,'STYLE NAMES'!$B:$AC,16,FALSE),"")</f>
        <v>* Çok esnek ve rahat 
Kompozisyon:
100% Polyester</v>
      </c>
      <c r="AM198" s="149" t="str">
        <f>IF(C198&gt;0,+VLOOKUP($C198,'STYLE NAMES'!$B:$AC,17,FALSE),"")</f>
        <v>Ürünü makinada yıkamayınız</v>
      </c>
      <c r="AN198" s="149" t="str">
        <f>IF($C198&gt;0,$C198&amp;" "&amp;$P198&amp;" "&amp;+VLOOKUP($C198,'STYLE NAMES'!$B:$AC,18,FALSE),"""")</f>
        <v>SANTORINI GRAY/BLUE-BLACK CINTURA ELASTICA</v>
      </c>
      <c r="AO198" s="101" t="str">
        <f>"Disegnato da Cavalier SanMarco "&amp;(AN198)&amp;"; "&amp;IF(C198&gt;0,+VLOOKUP($C198,'STYLE NAMES'!$B:$AC,19,FALSE),"")</f>
        <v>Disegnato da Cavalier SanMarco SANTORINI GRAY/BLUE-BLACK CINTURA ELASTICA; Cintura intrecciata per equitazione Disponibile in molti colori e design, queste eleganti cinture possono essere utilizzate sia per l'equitazione che nella vita quotidiana.</v>
      </c>
      <c r="AP198" s="101" t="str">
        <f>IF(C198&gt;0,+VLOOKUP($C198,'STYLE NAMES'!$B:$AC,20,FALSE),"")</f>
        <v>Cinture elastiche e confortevoli per l'equitazione Composizione: 100% Poliestere</v>
      </c>
      <c r="AQ198" s="101" t="str">
        <f>IF(C198&gt;0,+VLOOKUP($C198,'STYLE NAMES'!$B:$AC,21,FALSE),"")</f>
        <v>Non lavare in lavatrice</v>
      </c>
      <c r="AR198" s="101">
        <f>IF(D198&gt;0,+VLOOKUP($C198,'STYLE NAMES'!$B:$AC,22,FALSE),"")</f>
        <v>0</v>
      </c>
      <c r="AS198" s="101">
        <f>IF(E198&gt;0,+VLOOKUP($C198,'STYLE NAMES'!$B:$AC,23,FALSE),"")</f>
        <v>0</v>
      </c>
      <c r="AT198" s="101">
        <f>IF(F198&gt;0,+VLOOKUP($C198,'STYLE NAMES'!$B:$AC,24,FALSE),"")</f>
        <v>0</v>
      </c>
      <c r="AU198" s="101">
        <f>IF(G198&gt;0,+VLOOKUP($C198,'STYLE NAMES'!$B:$AC,25,FALSE),"")</f>
        <v>0</v>
      </c>
      <c r="AV198" s="101">
        <f>+VLOOKUP($S198,'CODE GENERATOR'!$P:$AM,15,FALSE)</f>
        <v>0</v>
      </c>
      <c r="AW198" s="101">
        <f>+VLOOKUP($S198,'CODE GENERATOR'!$P:$AM,16,FALSE)</f>
        <v>0</v>
      </c>
      <c r="AX198" s="101">
        <f>+VLOOKUP($S198,'CODE GENERATOR'!$P:$AM,17,FALSE)</f>
        <v>0</v>
      </c>
      <c r="AY198" s="101">
        <f>+VLOOKUP($S198,'CODE GENERATOR'!$P:$AM,18,FALSE)</f>
        <v>0</v>
      </c>
      <c r="AZ198" s="101">
        <f>+VLOOKUP($S198,'CODE GENERATOR'!$P:$AM,19,FALSE)</f>
        <v>0</v>
      </c>
      <c r="BA198" s="101">
        <f>+VLOOKUP($S198,'CODE GENERATOR'!$P:$AM,20,FALSE)</f>
        <v>0</v>
      </c>
      <c r="BB198" s="101">
        <f>+VLOOKUP($S198,'CODE GENERATOR'!$P:$AM,21,FALSE)</f>
        <v>0</v>
      </c>
      <c r="BC198" s="101">
        <f>+VLOOKUP($S198,'CODE GENERATOR'!$P:$AM,22,FALSE)</f>
        <v>0</v>
      </c>
      <c r="BD198" s="101">
        <f>+VLOOKUP($S198,'CODE GENERATOR'!$P:$AM,23,FALSE)</f>
        <v>0</v>
      </c>
      <c r="BE198" s="101">
        <f>+VLOOKUP($S198,'CODE GENERATOR'!$P:$AM,24,FALSE)</f>
        <v>0</v>
      </c>
      <c r="BF198" s="101">
        <f>IF(C198&gt;0,+VLOOKUP(G198,'CATEGORY ID'!$A$1:$L$118,3,FALSE),"")</f>
        <v>17</v>
      </c>
      <c r="BG198" s="101">
        <f>IF(C198&gt;0,+VLOOKUP(H198,'CATEGORY ID'!$D$1:$L$118,3,FALSE),"")</f>
        <v>17</v>
      </c>
      <c r="BH198" s="101">
        <f>IF(C198&gt;0,+VLOOKUP((+H198&amp;I198),'CATEGORY ID'!$H$1:$I$121,2,FALSE),"")</f>
        <v>18</v>
      </c>
      <c r="BJ198" s="101">
        <f>IF(C198&gt;0,IF(COUNTIF('CATEGORY ID'!$K$1:$K$121,+H198&amp;K198) &gt; 0, +VLOOKUP(+H198&amp;K198,'CATEGORY ID'!$K$1:$L$121,2,FALSE),""),"")</f>
        <v>73</v>
      </c>
      <c r="BK198" s="101" t="str">
        <f>IF(C198&gt;0,IF(COUNTIF('CATEGORY ID'!$K$124:$K$165, +VLOOKUP(C198,'STYLE NAMES'!$B:$AE,30,FALSE)) &gt; 0, +VLOOKUP(VLOOKUP(C198,'STYLE NAMES'!$B:$AE,30,FALSE),'CATEGORY ID'!K:M,2,FALSE),""),"")</f>
        <v/>
      </c>
      <c r="BR198" s="101" t="str" cm="1">
        <f t="array" ref="BR198">IF(C198&gt;0,_xlfn.TEXTJOIN(";", TRUE,_xlfn.UNIQUE(_xlfn._xlws.FILTER(BF198:BQ198,(BF198:BQ198&gt;0)),TRUE,FALSE)),"")&amp;";"&amp;BS198</f>
        <v>17;18;73;</v>
      </c>
      <c r="BU198" s="106">
        <f>IF(C198&gt;0,+VLOOKUP($C198,'STYLE NAMES'!$B:$AC,26,FALSE),"")</f>
        <v>49.9</v>
      </c>
      <c r="BV198" s="106">
        <f>IF(C198&gt;0,+VLOOKUP($C198,'STYLE NAMES'!$B:$AC,27,FALSE),"")</f>
        <v>2740</v>
      </c>
      <c r="BW198" s="106">
        <f>IF(C198&gt;0,+VLOOKUP($C198,'STYLE NAMES'!$B:$AC,28,FALSE),"")</f>
        <v>57.384999999999991</v>
      </c>
      <c r="BY198"/>
      <c r="BZ198" s="101">
        <v>0</v>
      </c>
      <c r="CA198" s="137">
        <f t="shared" si="18"/>
        <v>1</v>
      </c>
      <c r="CB198" s="137">
        <f>+VLOOKUP(C198,'[2]STYLES &amp; MODELS MATRIX'!$A:$G,7,FALSE)</f>
        <v>0</v>
      </c>
      <c r="CC198" s="137">
        <f>+VLOOKUP(C198,'[1]STYLES &amp; SIZE CHARTS'!$A:$H,8,FALSE)</f>
        <v>0</v>
      </c>
      <c r="CD198" s="137"/>
      <c r="CE198" s="205"/>
      <c r="CF198" s="141"/>
    </row>
    <row r="199" spans="1:84" s="101" customFormat="1" ht="12" customHeight="1" x14ac:dyDescent="0.2">
      <c r="A199" s="102">
        <f t="shared" si="16"/>
        <v>8683711002567</v>
      </c>
      <c r="B199" s="101" t="s">
        <v>816</v>
      </c>
      <c r="C199" s="101" t="s">
        <v>629</v>
      </c>
      <c r="D199" s="101" t="s">
        <v>630</v>
      </c>
      <c r="E199" s="203" t="s">
        <v>2785</v>
      </c>
      <c r="F199" s="101">
        <v>110</v>
      </c>
      <c r="G199" s="101" t="str">
        <f>IF(C199&gt;0,+VLOOKUP($C199,'STYLE NAMES'!$B:$AC,4,FALSE),"")</f>
        <v>ACCESSORIES</v>
      </c>
      <c r="H199" s="101" t="str">
        <f>IF(C199&gt;0,+VLOOKUP($C199,'STYLE NAMES'!$B:$AC,5,FALSE),"")</f>
        <v>ACCESSORIES</v>
      </c>
      <c r="I199" s="101" t="str">
        <f>IF(C199&gt;0,+VLOOKUP($C199,'STYLE NAMES'!$B:$AC,6,FALSE),"")</f>
        <v>RIDER ACCESSORIES</v>
      </c>
      <c r="J199" s="101" t="str">
        <f>IF(C199&gt;0,+VLOOKUP($C199,'STYLE NAMES'!$B:$AC,7,FALSE),"")</f>
        <v>UNISEX</v>
      </c>
      <c r="K199" s="101" t="str">
        <f>IF(C199&gt;0,+VLOOKUP($C199,'STYLE NAMES'!$B:$AC,8,FALSE),"")</f>
        <v>BELTS</v>
      </c>
      <c r="L199" s="101" t="str">
        <f>IF(E199&gt;0,+VLOOKUP($E199,'CODE GENERATOR'!$D:$T,3,FALSE),"")</f>
        <v>A</v>
      </c>
      <c r="M199" s="101" t="str">
        <f>IF(E199&gt;0,+VLOOKUP($E199,'CODE GENERATOR'!$D:$T,4,FALSE),"")</f>
        <v>BRAIDED</v>
      </c>
      <c r="N199" s="101" t="str">
        <f>IF(E199&gt;0,+VLOOKUP($E199,'CODE GENERATOR'!$D:$T,6,FALSE),"")</f>
        <v>GRAY</v>
      </c>
      <c r="O199" s="101" t="str">
        <f>IF(E199&gt;0,+VLOOKUP($E199,'CODE GENERATOR'!$D:$T,7,FALSE),"")</f>
        <v>BLUE-BLACK</v>
      </c>
      <c r="P199" s="101" t="str">
        <f t="shared" si="17"/>
        <v>GRAY/BLUE-BLACK</v>
      </c>
      <c r="Q199" s="104" t="str">
        <f>IF(E199&gt;0,+VLOOKUP($E199,'CODE GENERATOR'!$D:$T,11,FALSE),"")</f>
        <v>A.RACUX_BLT0015</v>
      </c>
      <c r="R199" s="104" t="str">
        <f>IF(E199&gt;0,+VLOOKUP($E199,'CODE GENERATOR'!$D:$T,12,FALSE),"")</f>
        <v>BRD0012GRYBBL</v>
      </c>
      <c r="S199" s="104" t="str">
        <f>IF(E199&gt;0,+VLOOKUP($E199,'CODE GENERATOR'!$D:$T,13,FALSE),"")</f>
        <v>A.RACUX_BLT0015_BRD0012GRYBBL</v>
      </c>
      <c r="T199" s="104" t="str">
        <f t="shared" si="15"/>
        <v>A.RACUX_BLT0015_BRD0012GRYBBL_110</v>
      </c>
      <c r="U199" s="105">
        <v>8683711002567</v>
      </c>
      <c r="V199" s="107" t="str" cm="1">
        <f t="array" ref="V199">_xlfn.TEXTJOIN(";", TRUE, _xlfn.UNIQUE(_xlfn._xlws.FILTER(P$3:P$10029, C$3:C$10029=C199)))</f>
        <v>BORDEAUX;BORDEAUX/NAVY;BEIGE/BROWN;NAVY;BEIGE;GRAY/BLUE-BLACK;BROWN/NAVY;DARK GRAY;MELANGE GRAY;LIGHT GRAY;WHITE;RED;BLACK;GREEN;MELANGE BLUE</v>
      </c>
      <c r="W199" s="107" t="str" cm="1">
        <f t="array" ref="W199">_xlfn.TEXTJOIN(";", TRUE, _xlfn.UNIQUE(_xlfn._xlws.FILTER(F$3:F$10029, C$3:C$10029=C199)))</f>
        <v>85;90;95;100;105;110;115;120;125</v>
      </c>
      <c r="X199" s="101" t="str">
        <f>IF(E199&gt;0,+VLOOKUP($E199,'CODE GENERATOR'!$D:$AC,19,FALSE),0)</f>
        <v>2402_S01_32460</v>
      </c>
      <c r="Y199" s="101" t="str">
        <f>IF(E199&gt;0,+VLOOKUP($E199,'CODE GENERATOR'!$D:$AC,20,FALSE),0)</f>
        <v>2402_S01_32459</v>
      </c>
      <c r="Z199" s="101" t="str">
        <f>IF(E199&gt;0,+VLOOKUP($E199,'CODE GENERATOR'!$D:$AC,21,FALSE),0)</f>
        <v>2402_S01_32463</v>
      </c>
      <c r="AA199" s="101" t="str">
        <f>IF(E199&gt;0,+VLOOKUP($E199,'CODE GENERATOR'!$D:$AC,22,FALSE),0)</f>
        <v>2402_S01_33271</v>
      </c>
      <c r="AB199" s="101" t="str">
        <f>IF(E199&gt;0,+VLOOKUP($E199,'CODE GENERATOR'!$D:$AC,23,FALSE),0)</f>
        <v/>
      </c>
      <c r="AC199" s="101" t="str">
        <f>IF(E199&gt;0,+VLOOKUP($E199,'CODE GENERATOR'!$D:$AC,24,FALSE),0)</f>
        <v/>
      </c>
      <c r="AD199" s="101" t="str">
        <f>IF(E199&gt;0,+VLOOKUP($E199,'CODE GENERATOR'!$D:$AC,25,FALSE),0)</f>
        <v>2507_VW_Web_1</v>
      </c>
      <c r="AE199" s="101" t="str">
        <f>IF(E199&gt;0,+VLOOKUP($E199,'CODE GENERATOR'!$D:$AC,26,FALSE),0)</f>
        <v/>
      </c>
      <c r="AF199" s="149" t="str">
        <f>IF($C199&gt;0,$C199&amp;" "&amp;$P199&amp;" "&amp;+VLOOKUP($C199,'STYLE NAMES'!$B:$AC,10,FALSE),"""")</f>
        <v>SANTORINI GRAY/BLUE-BLACK BRAIDED BELT</v>
      </c>
      <c r="AG199" s="101" t="str">
        <f>"Enjoy our "&amp;(AF199)&amp;"; "&amp;IF(C199&gt;0,+VLOOKUP($C199,'STYLE NAMES'!$B:$AC,11,FALSE),"")</f>
        <v>Enjoy our SANTORINI GRAY/BLUE-BLACK BRAIDED BELT; Braided Riding Belts
Available in many colors and designs you can use these elegant belts for riding or even at your daily life</v>
      </c>
      <c r="AH199" s="101" t="str">
        <f>IF(C199&gt;0,+VLOOKUP($C199,'STYLE NAMES'!$B:$AC,12,FALSE),"")</f>
        <v>*Super elastic and comfortable riding belts
Composition:
100% Polyester</v>
      </c>
      <c r="AI199" s="101" t="str">
        <f>IF(C199&gt;0,+VLOOKUP($C199,'STYLE NAMES'!$B:$AC,13,FALSE),"")</f>
        <v>Do not wash in washing machine</v>
      </c>
      <c r="AJ199" s="149" t="str">
        <f>IF($C199&gt;0,$C199&amp;" "&amp;$P199&amp;" "&amp;+VLOOKUP($C199,'STYLE NAMES'!$B:$AC,14,FALSE),"""")</f>
        <v>SANTORINI GRAY/BLUE-BLACK ÖRGÜ KEMER</v>
      </c>
      <c r="AK199" s="149" t="str">
        <f>"Cavalier SanMarco tarafından tasarlanan "&amp;(AJ199)&amp;"; "&amp;IF(C199&gt;0,+VLOOKUP($C199,'STYLE NAMES'!$B:$AC,15,FALSE),"")</f>
        <v>Cavalier SanMarco tarafından tasarlanan SANTORINI GRAY/BLUE-BLACK ÖRGÜ KEMER; Örgü Binicilik Kemeri
Birçok renk ve desenleri ile bu şık kemerleri hem biniş kıyafetleriniz ile hem de günlük kıyafetlerinizle kullanabilirsiniz.</v>
      </c>
      <c r="AL199" s="149" t="str">
        <f>IF(C199&gt;0,+VLOOKUP($C199,'STYLE NAMES'!$B:$AC,16,FALSE),"")</f>
        <v>* Çok esnek ve rahat 
Kompozisyon:
100% Polyester</v>
      </c>
      <c r="AM199" s="149" t="str">
        <f>IF(C199&gt;0,+VLOOKUP($C199,'STYLE NAMES'!$B:$AC,17,FALSE),"")</f>
        <v>Ürünü makinada yıkamayınız</v>
      </c>
      <c r="AN199" s="149" t="str">
        <f>IF($C199&gt;0,$C199&amp;" "&amp;$P199&amp;" "&amp;+VLOOKUP($C199,'STYLE NAMES'!$B:$AC,18,FALSE),"""")</f>
        <v>SANTORINI GRAY/BLUE-BLACK CINTURA ELASTICA</v>
      </c>
      <c r="AO199" s="101" t="str">
        <f>"Disegnato da Cavalier SanMarco "&amp;(AN199)&amp;"; "&amp;IF(C199&gt;0,+VLOOKUP($C199,'STYLE NAMES'!$B:$AC,19,FALSE),"")</f>
        <v>Disegnato da Cavalier SanMarco SANTORINI GRAY/BLUE-BLACK CINTURA ELASTICA; Cintura intrecciata per equitazione Disponibile in molti colori e design, queste eleganti cinture possono essere utilizzate sia per l'equitazione che nella vita quotidiana.</v>
      </c>
      <c r="AP199" s="101" t="str">
        <f>IF(C199&gt;0,+VLOOKUP($C199,'STYLE NAMES'!$B:$AC,20,FALSE),"")</f>
        <v>Cinture elastiche e confortevoli per l'equitazione Composizione: 100% Poliestere</v>
      </c>
      <c r="AQ199" s="101" t="str">
        <f>IF(C199&gt;0,+VLOOKUP($C199,'STYLE NAMES'!$B:$AC,21,FALSE),"")</f>
        <v>Non lavare in lavatrice</v>
      </c>
      <c r="AR199" s="101">
        <f>IF(D199&gt;0,+VLOOKUP($C199,'STYLE NAMES'!$B:$AC,22,FALSE),"")</f>
        <v>0</v>
      </c>
      <c r="AS199" s="101">
        <f>IF(E199&gt;0,+VLOOKUP($C199,'STYLE NAMES'!$B:$AC,23,FALSE),"")</f>
        <v>0</v>
      </c>
      <c r="AT199" s="101">
        <f>IF(F199&gt;0,+VLOOKUP($C199,'STYLE NAMES'!$B:$AC,24,FALSE),"")</f>
        <v>0</v>
      </c>
      <c r="AU199" s="101">
        <f>IF(G199&gt;0,+VLOOKUP($C199,'STYLE NAMES'!$B:$AC,25,FALSE),"")</f>
        <v>0</v>
      </c>
      <c r="AV199" s="101">
        <f>+VLOOKUP($S199,'CODE GENERATOR'!$P:$AM,15,FALSE)</f>
        <v>0</v>
      </c>
      <c r="AW199" s="101">
        <f>+VLOOKUP($S199,'CODE GENERATOR'!$P:$AM,16,FALSE)</f>
        <v>0</v>
      </c>
      <c r="AX199" s="101">
        <f>+VLOOKUP($S199,'CODE GENERATOR'!$P:$AM,17,FALSE)</f>
        <v>0</v>
      </c>
      <c r="AY199" s="101">
        <f>+VLOOKUP($S199,'CODE GENERATOR'!$P:$AM,18,FALSE)</f>
        <v>0</v>
      </c>
      <c r="AZ199" s="101">
        <f>+VLOOKUP($S199,'CODE GENERATOR'!$P:$AM,19,FALSE)</f>
        <v>0</v>
      </c>
      <c r="BA199" s="101">
        <f>+VLOOKUP($S199,'CODE GENERATOR'!$P:$AM,20,FALSE)</f>
        <v>0</v>
      </c>
      <c r="BB199" s="101">
        <f>+VLOOKUP($S199,'CODE GENERATOR'!$P:$AM,21,FALSE)</f>
        <v>0</v>
      </c>
      <c r="BC199" s="101">
        <f>+VLOOKUP($S199,'CODE GENERATOR'!$P:$AM,22,FALSE)</f>
        <v>0</v>
      </c>
      <c r="BD199" s="101">
        <f>+VLOOKUP($S199,'CODE GENERATOR'!$P:$AM,23,FALSE)</f>
        <v>0</v>
      </c>
      <c r="BE199" s="101">
        <f>+VLOOKUP($S199,'CODE GENERATOR'!$P:$AM,24,FALSE)</f>
        <v>0</v>
      </c>
      <c r="BF199" s="101">
        <f>IF(C199&gt;0,+VLOOKUP(G199,'CATEGORY ID'!$A$1:$L$118,3,FALSE),"")</f>
        <v>17</v>
      </c>
      <c r="BG199" s="101">
        <f>IF(C199&gt;0,+VLOOKUP(H199,'CATEGORY ID'!$D$1:$L$118,3,FALSE),"")</f>
        <v>17</v>
      </c>
      <c r="BH199" s="101">
        <f>IF(C199&gt;0,+VLOOKUP((+H199&amp;I199),'CATEGORY ID'!$H$1:$I$121,2,FALSE),"")</f>
        <v>18</v>
      </c>
      <c r="BJ199" s="101">
        <f>IF(C199&gt;0,IF(COUNTIF('CATEGORY ID'!$K$1:$K$121,+H199&amp;K199) &gt; 0, +VLOOKUP(+H199&amp;K199,'CATEGORY ID'!$K$1:$L$121,2,FALSE),""),"")</f>
        <v>73</v>
      </c>
      <c r="BK199" s="101" t="str">
        <f>IF(C199&gt;0,IF(COUNTIF('CATEGORY ID'!$K$124:$K$165, +VLOOKUP(C199,'STYLE NAMES'!$B:$AE,30,FALSE)) &gt; 0, +VLOOKUP(VLOOKUP(C199,'STYLE NAMES'!$B:$AE,30,FALSE),'CATEGORY ID'!K:M,2,FALSE),""),"")</f>
        <v/>
      </c>
      <c r="BR199" s="101" t="str" cm="1">
        <f t="array" ref="BR199">IF(C199&gt;0,_xlfn.TEXTJOIN(";", TRUE,_xlfn.UNIQUE(_xlfn._xlws.FILTER(BF199:BQ199,(BF199:BQ199&gt;0)),TRUE,FALSE)),"")&amp;";"&amp;BS199</f>
        <v>17;18;73;</v>
      </c>
      <c r="BU199" s="106">
        <f>IF(C199&gt;0,+VLOOKUP($C199,'STYLE NAMES'!$B:$AC,26,FALSE),"")</f>
        <v>49.9</v>
      </c>
      <c r="BV199" s="106">
        <f>IF(C199&gt;0,+VLOOKUP($C199,'STYLE NAMES'!$B:$AC,27,FALSE),"")</f>
        <v>2740</v>
      </c>
      <c r="BW199" s="106">
        <f>IF(C199&gt;0,+VLOOKUP($C199,'STYLE NAMES'!$B:$AC,28,FALSE),"")</f>
        <v>57.384999999999991</v>
      </c>
      <c r="BY199"/>
      <c r="BZ199" s="101">
        <v>0</v>
      </c>
      <c r="CA199" s="137">
        <f t="shared" si="18"/>
        <v>1</v>
      </c>
      <c r="CB199" s="137">
        <f>+VLOOKUP(C199,'[2]STYLES &amp; MODELS MATRIX'!$A:$G,7,FALSE)</f>
        <v>0</v>
      </c>
      <c r="CC199" s="137">
        <f>+VLOOKUP(C199,'[1]STYLES &amp; SIZE CHARTS'!$A:$H,8,FALSE)</f>
        <v>0</v>
      </c>
      <c r="CD199" s="137"/>
      <c r="CE199" s="205"/>
      <c r="CF199" s="141"/>
    </row>
    <row r="200" spans="1:84" s="101" customFormat="1" ht="12" customHeight="1" x14ac:dyDescent="0.2">
      <c r="A200" s="102">
        <f t="shared" si="16"/>
        <v>8683711002574</v>
      </c>
      <c r="B200" s="101" t="s">
        <v>816</v>
      </c>
      <c r="C200" s="101" t="s">
        <v>629</v>
      </c>
      <c r="D200" s="101" t="s">
        <v>630</v>
      </c>
      <c r="E200" s="203" t="s">
        <v>2785</v>
      </c>
      <c r="F200" s="101">
        <v>115</v>
      </c>
      <c r="G200" s="101" t="str">
        <f>IF(C200&gt;0,+VLOOKUP($C200,'STYLE NAMES'!$B:$AC,4,FALSE),"")</f>
        <v>ACCESSORIES</v>
      </c>
      <c r="H200" s="101" t="str">
        <f>IF(C200&gt;0,+VLOOKUP($C200,'STYLE NAMES'!$B:$AC,5,FALSE),"")</f>
        <v>ACCESSORIES</v>
      </c>
      <c r="I200" s="101" t="str">
        <f>IF(C200&gt;0,+VLOOKUP($C200,'STYLE NAMES'!$B:$AC,6,FALSE),"")</f>
        <v>RIDER ACCESSORIES</v>
      </c>
      <c r="J200" s="101" t="str">
        <f>IF(C200&gt;0,+VLOOKUP($C200,'STYLE NAMES'!$B:$AC,7,FALSE),"")</f>
        <v>UNISEX</v>
      </c>
      <c r="K200" s="101" t="str">
        <f>IF(C200&gt;0,+VLOOKUP($C200,'STYLE NAMES'!$B:$AC,8,FALSE),"")</f>
        <v>BELTS</v>
      </c>
      <c r="L200" s="101" t="str">
        <f>IF(E200&gt;0,+VLOOKUP($E200,'CODE GENERATOR'!$D:$T,3,FALSE),"")</f>
        <v>A</v>
      </c>
      <c r="M200" s="101" t="str">
        <f>IF(E200&gt;0,+VLOOKUP($E200,'CODE GENERATOR'!$D:$T,4,FALSE),"")</f>
        <v>BRAIDED</v>
      </c>
      <c r="N200" s="101" t="str">
        <f>IF(E200&gt;0,+VLOOKUP($E200,'CODE GENERATOR'!$D:$T,6,FALSE),"")</f>
        <v>GRAY</v>
      </c>
      <c r="O200" s="101" t="str">
        <f>IF(E200&gt;0,+VLOOKUP($E200,'CODE GENERATOR'!$D:$T,7,FALSE),"")</f>
        <v>BLUE-BLACK</v>
      </c>
      <c r="P200" s="101" t="str">
        <f t="shared" si="17"/>
        <v>GRAY/BLUE-BLACK</v>
      </c>
      <c r="Q200" s="104" t="str">
        <f>IF(E200&gt;0,+VLOOKUP($E200,'CODE GENERATOR'!$D:$T,11,FALSE),"")</f>
        <v>A.RACUX_BLT0015</v>
      </c>
      <c r="R200" s="104" t="str">
        <f>IF(E200&gt;0,+VLOOKUP($E200,'CODE GENERATOR'!$D:$T,12,FALSE),"")</f>
        <v>BRD0012GRYBBL</v>
      </c>
      <c r="S200" s="104" t="str">
        <f>IF(E200&gt;0,+VLOOKUP($E200,'CODE GENERATOR'!$D:$T,13,FALSE),"")</f>
        <v>A.RACUX_BLT0015_BRD0012GRYBBL</v>
      </c>
      <c r="T200" s="104" t="str">
        <f t="shared" si="15"/>
        <v>A.RACUX_BLT0015_BRD0012GRYBBL_115</v>
      </c>
      <c r="U200" s="105">
        <v>8683711002574</v>
      </c>
      <c r="V200" s="107" t="str" cm="1">
        <f t="array" ref="V200">_xlfn.TEXTJOIN(";", TRUE, _xlfn.UNIQUE(_xlfn._xlws.FILTER(P$3:P$10029, C$3:C$10029=C200)))</f>
        <v>BORDEAUX;BORDEAUX/NAVY;BEIGE/BROWN;NAVY;BEIGE;GRAY/BLUE-BLACK;BROWN/NAVY;DARK GRAY;MELANGE GRAY;LIGHT GRAY;WHITE;RED;BLACK;GREEN;MELANGE BLUE</v>
      </c>
      <c r="W200" s="107" t="str" cm="1">
        <f t="array" ref="W200">_xlfn.TEXTJOIN(";", TRUE, _xlfn.UNIQUE(_xlfn._xlws.FILTER(F$3:F$10029, C$3:C$10029=C200)))</f>
        <v>85;90;95;100;105;110;115;120;125</v>
      </c>
      <c r="X200" s="101" t="str">
        <f>IF(E200&gt;0,+VLOOKUP($E200,'CODE GENERATOR'!$D:$AC,19,FALSE),0)</f>
        <v>2402_S01_32460</v>
      </c>
      <c r="Y200" s="101" t="str">
        <f>IF(E200&gt;0,+VLOOKUP($E200,'CODE GENERATOR'!$D:$AC,20,FALSE),0)</f>
        <v>2402_S01_32459</v>
      </c>
      <c r="Z200" s="101" t="str">
        <f>IF(E200&gt;0,+VLOOKUP($E200,'CODE GENERATOR'!$D:$AC,21,FALSE),0)</f>
        <v>2402_S01_32463</v>
      </c>
      <c r="AA200" s="101" t="str">
        <f>IF(E200&gt;0,+VLOOKUP($E200,'CODE GENERATOR'!$D:$AC,22,FALSE),0)</f>
        <v>2402_S01_33271</v>
      </c>
      <c r="AB200" s="101" t="str">
        <f>IF(E200&gt;0,+VLOOKUP($E200,'CODE GENERATOR'!$D:$AC,23,FALSE),0)</f>
        <v/>
      </c>
      <c r="AC200" s="101" t="str">
        <f>IF(E200&gt;0,+VLOOKUP($E200,'CODE GENERATOR'!$D:$AC,24,FALSE),0)</f>
        <v/>
      </c>
      <c r="AD200" s="101" t="str">
        <f>IF(E200&gt;0,+VLOOKUP($E200,'CODE GENERATOR'!$D:$AC,25,FALSE),0)</f>
        <v>2507_VW_Web_1</v>
      </c>
      <c r="AE200" s="101" t="str">
        <f>IF(E200&gt;0,+VLOOKUP($E200,'CODE GENERATOR'!$D:$AC,26,FALSE),0)</f>
        <v/>
      </c>
      <c r="AF200" s="149" t="str">
        <f>IF($C200&gt;0,$C200&amp;" "&amp;$P200&amp;" "&amp;+VLOOKUP($C200,'STYLE NAMES'!$B:$AC,10,FALSE),"""")</f>
        <v>SANTORINI GRAY/BLUE-BLACK BRAIDED BELT</v>
      </c>
      <c r="AG200" s="101" t="str">
        <f>"Enjoy our "&amp;(AF200)&amp;"; "&amp;IF(C200&gt;0,+VLOOKUP($C200,'STYLE NAMES'!$B:$AC,11,FALSE),"")</f>
        <v>Enjoy our SANTORINI GRAY/BLUE-BLACK BRAIDED BELT; Braided Riding Belts
Available in many colors and designs you can use these elegant belts for riding or even at your daily life</v>
      </c>
      <c r="AH200" s="101" t="str">
        <f>IF(C200&gt;0,+VLOOKUP($C200,'STYLE NAMES'!$B:$AC,12,FALSE),"")</f>
        <v>*Super elastic and comfortable riding belts
Composition:
100% Polyester</v>
      </c>
      <c r="AI200" s="101" t="str">
        <f>IF(C200&gt;0,+VLOOKUP($C200,'STYLE NAMES'!$B:$AC,13,FALSE),"")</f>
        <v>Do not wash in washing machine</v>
      </c>
      <c r="AJ200" s="149" t="str">
        <f>IF($C200&gt;0,$C200&amp;" "&amp;$P200&amp;" "&amp;+VLOOKUP($C200,'STYLE NAMES'!$B:$AC,14,FALSE),"""")</f>
        <v>SANTORINI GRAY/BLUE-BLACK ÖRGÜ KEMER</v>
      </c>
      <c r="AK200" s="149" t="str">
        <f>"Cavalier SanMarco tarafından tasarlanan "&amp;(AJ200)&amp;"; "&amp;IF(C200&gt;0,+VLOOKUP($C200,'STYLE NAMES'!$B:$AC,15,FALSE),"")</f>
        <v>Cavalier SanMarco tarafından tasarlanan SANTORINI GRAY/BLUE-BLACK ÖRGÜ KEMER; Örgü Binicilik Kemeri
Birçok renk ve desenleri ile bu şık kemerleri hem biniş kıyafetleriniz ile hem de günlük kıyafetlerinizle kullanabilirsiniz.</v>
      </c>
      <c r="AL200" s="149" t="str">
        <f>IF(C200&gt;0,+VLOOKUP($C200,'STYLE NAMES'!$B:$AC,16,FALSE),"")</f>
        <v>* Çok esnek ve rahat 
Kompozisyon:
100% Polyester</v>
      </c>
      <c r="AM200" s="149" t="str">
        <f>IF(C200&gt;0,+VLOOKUP($C200,'STYLE NAMES'!$B:$AC,17,FALSE),"")</f>
        <v>Ürünü makinada yıkamayınız</v>
      </c>
      <c r="AN200" s="149" t="str">
        <f>IF($C200&gt;0,$C200&amp;" "&amp;$P200&amp;" "&amp;+VLOOKUP($C200,'STYLE NAMES'!$B:$AC,18,FALSE),"""")</f>
        <v>SANTORINI GRAY/BLUE-BLACK CINTURA ELASTICA</v>
      </c>
      <c r="AO200" s="101" t="str">
        <f>"Disegnato da Cavalier SanMarco "&amp;(AN200)&amp;"; "&amp;IF(C200&gt;0,+VLOOKUP($C200,'STYLE NAMES'!$B:$AC,19,FALSE),"")</f>
        <v>Disegnato da Cavalier SanMarco SANTORINI GRAY/BLUE-BLACK CINTURA ELASTICA; Cintura intrecciata per equitazione Disponibile in molti colori e design, queste eleganti cinture possono essere utilizzate sia per l'equitazione che nella vita quotidiana.</v>
      </c>
      <c r="AP200" s="101" t="str">
        <f>IF(C200&gt;0,+VLOOKUP($C200,'STYLE NAMES'!$B:$AC,20,FALSE),"")</f>
        <v>Cinture elastiche e confortevoli per l'equitazione Composizione: 100% Poliestere</v>
      </c>
      <c r="AQ200" s="101" t="str">
        <f>IF(C200&gt;0,+VLOOKUP($C200,'STYLE NAMES'!$B:$AC,21,FALSE),"")</f>
        <v>Non lavare in lavatrice</v>
      </c>
      <c r="AR200" s="101">
        <f>IF(D200&gt;0,+VLOOKUP($C200,'STYLE NAMES'!$B:$AC,22,FALSE),"")</f>
        <v>0</v>
      </c>
      <c r="AS200" s="101">
        <f>IF(E200&gt;0,+VLOOKUP($C200,'STYLE NAMES'!$B:$AC,23,FALSE),"")</f>
        <v>0</v>
      </c>
      <c r="AT200" s="101">
        <f>IF(F200&gt;0,+VLOOKUP($C200,'STYLE NAMES'!$B:$AC,24,FALSE),"")</f>
        <v>0</v>
      </c>
      <c r="AU200" s="101">
        <f>IF(G200&gt;0,+VLOOKUP($C200,'STYLE NAMES'!$B:$AC,25,FALSE),"")</f>
        <v>0</v>
      </c>
      <c r="AV200" s="101">
        <f>+VLOOKUP($S200,'CODE GENERATOR'!$P:$AM,15,FALSE)</f>
        <v>0</v>
      </c>
      <c r="AW200" s="101">
        <f>+VLOOKUP($S200,'CODE GENERATOR'!$P:$AM,16,FALSE)</f>
        <v>0</v>
      </c>
      <c r="AX200" s="101">
        <f>+VLOOKUP($S200,'CODE GENERATOR'!$P:$AM,17,FALSE)</f>
        <v>0</v>
      </c>
      <c r="AY200" s="101">
        <f>+VLOOKUP($S200,'CODE GENERATOR'!$P:$AM,18,FALSE)</f>
        <v>0</v>
      </c>
      <c r="AZ200" s="101">
        <f>+VLOOKUP($S200,'CODE GENERATOR'!$P:$AM,19,FALSE)</f>
        <v>0</v>
      </c>
      <c r="BA200" s="101">
        <f>+VLOOKUP($S200,'CODE GENERATOR'!$P:$AM,20,FALSE)</f>
        <v>0</v>
      </c>
      <c r="BB200" s="101">
        <f>+VLOOKUP($S200,'CODE GENERATOR'!$P:$AM,21,FALSE)</f>
        <v>0</v>
      </c>
      <c r="BC200" s="101">
        <f>+VLOOKUP($S200,'CODE GENERATOR'!$P:$AM,22,FALSE)</f>
        <v>0</v>
      </c>
      <c r="BD200" s="101">
        <f>+VLOOKUP($S200,'CODE GENERATOR'!$P:$AM,23,FALSE)</f>
        <v>0</v>
      </c>
      <c r="BE200" s="101">
        <f>+VLOOKUP($S200,'CODE GENERATOR'!$P:$AM,24,FALSE)</f>
        <v>0</v>
      </c>
      <c r="BF200" s="101">
        <f>IF(C200&gt;0,+VLOOKUP(G200,'CATEGORY ID'!$A$1:$L$118,3,FALSE),"")</f>
        <v>17</v>
      </c>
      <c r="BG200" s="101">
        <f>IF(C200&gt;0,+VLOOKUP(H200,'CATEGORY ID'!$D$1:$L$118,3,FALSE),"")</f>
        <v>17</v>
      </c>
      <c r="BH200" s="101">
        <f>IF(C200&gt;0,+VLOOKUP((+H200&amp;I200),'CATEGORY ID'!$H$1:$I$121,2,FALSE),"")</f>
        <v>18</v>
      </c>
      <c r="BJ200" s="101">
        <f>IF(C200&gt;0,IF(COUNTIF('CATEGORY ID'!$K$1:$K$121,+H200&amp;K200) &gt; 0, +VLOOKUP(+H200&amp;K200,'CATEGORY ID'!$K$1:$L$121,2,FALSE),""),"")</f>
        <v>73</v>
      </c>
      <c r="BK200" s="101" t="str">
        <f>IF(C200&gt;0,IF(COUNTIF('CATEGORY ID'!$K$124:$K$165, +VLOOKUP(C200,'STYLE NAMES'!$B:$AE,30,FALSE)) &gt; 0, +VLOOKUP(VLOOKUP(C200,'STYLE NAMES'!$B:$AE,30,FALSE),'CATEGORY ID'!K:M,2,FALSE),""),"")</f>
        <v/>
      </c>
      <c r="BR200" s="101" t="str" cm="1">
        <f t="array" ref="BR200">IF(C200&gt;0,_xlfn.TEXTJOIN(";", TRUE,_xlfn.UNIQUE(_xlfn._xlws.FILTER(BF200:BQ200,(BF200:BQ200&gt;0)),TRUE,FALSE)),"")&amp;";"&amp;BS200</f>
        <v>17;18;73;</v>
      </c>
      <c r="BU200" s="106">
        <f>IF(C200&gt;0,+VLOOKUP($C200,'STYLE NAMES'!$B:$AC,26,FALSE),"")</f>
        <v>49.9</v>
      </c>
      <c r="BV200" s="106">
        <f>IF(C200&gt;0,+VLOOKUP($C200,'STYLE NAMES'!$B:$AC,27,FALSE),"")</f>
        <v>2740</v>
      </c>
      <c r="BW200" s="106">
        <f>IF(C200&gt;0,+VLOOKUP($C200,'STYLE NAMES'!$B:$AC,28,FALSE),"")</f>
        <v>57.384999999999991</v>
      </c>
      <c r="BY200"/>
      <c r="BZ200" s="101">
        <v>0</v>
      </c>
      <c r="CA200" s="137">
        <f t="shared" si="18"/>
        <v>1</v>
      </c>
      <c r="CB200" s="137">
        <f>+VLOOKUP(C200,'[2]STYLES &amp; MODELS MATRIX'!$A:$G,7,FALSE)</f>
        <v>0</v>
      </c>
      <c r="CC200" s="137">
        <f>+VLOOKUP(C200,'[1]STYLES &amp; SIZE CHARTS'!$A:$H,8,FALSE)</f>
        <v>0</v>
      </c>
      <c r="CD200" s="137"/>
      <c r="CE200" s="205"/>
      <c r="CF200" s="141"/>
    </row>
    <row r="201" spans="1:84" s="101" customFormat="1" ht="12" customHeight="1" x14ac:dyDescent="0.2">
      <c r="A201" s="102">
        <f t="shared" si="16"/>
        <v>8683711002581</v>
      </c>
      <c r="B201" s="101" t="s">
        <v>816</v>
      </c>
      <c r="C201" s="101" t="s">
        <v>629</v>
      </c>
      <c r="D201" s="101" t="s">
        <v>630</v>
      </c>
      <c r="E201" s="203" t="s">
        <v>2785</v>
      </c>
      <c r="F201" s="101">
        <v>120</v>
      </c>
      <c r="G201" s="101" t="str">
        <f>IF(C201&gt;0,+VLOOKUP($C201,'STYLE NAMES'!$B:$AC,4,FALSE),"")</f>
        <v>ACCESSORIES</v>
      </c>
      <c r="H201" s="101" t="str">
        <f>IF(C201&gt;0,+VLOOKUP($C201,'STYLE NAMES'!$B:$AC,5,FALSE),"")</f>
        <v>ACCESSORIES</v>
      </c>
      <c r="I201" s="101" t="str">
        <f>IF(C201&gt;0,+VLOOKUP($C201,'STYLE NAMES'!$B:$AC,6,FALSE),"")</f>
        <v>RIDER ACCESSORIES</v>
      </c>
      <c r="J201" s="101" t="str">
        <f>IF(C201&gt;0,+VLOOKUP($C201,'STYLE NAMES'!$B:$AC,7,FALSE),"")</f>
        <v>UNISEX</v>
      </c>
      <c r="K201" s="101" t="str">
        <f>IF(C201&gt;0,+VLOOKUP($C201,'STYLE NAMES'!$B:$AC,8,FALSE),"")</f>
        <v>BELTS</v>
      </c>
      <c r="L201" s="101" t="str">
        <f>IF(E201&gt;0,+VLOOKUP($E201,'CODE GENERATOR'!$D:$T,3,FALSE),"")</f>
        <v>A</v>
      </c>
      <c r="M201" s="101" t="str">
        <f>IF(E201&gt;0,+VLOOKUP($E201,'CODE GENERATOR'!$D:$T,4,FALSE),"")</f>
        <v>BRAIDED</v>
      </c>
      <c r="N201" s="101" t="str">
        <f>IF(E201&gt;0,+VLOOKUP($E201,'CODE GENERATOR'!$D:$T,6,FALSE),"")</f>
        <v>GRAY</v>
      </c>
      <c r="O201" s="101" t="str">
        <f>IF(E201&gt;0,+VLOOKUP($E201,'CODE GENERATOR'!$D:$T,7,FALSE),"")</f>
        <v>BLUE-BLACK</v>
      </c>
      <c r="P201" s="101" t="str">
        <f t="shared" si="17"/>
        <v>GRAY/BLUE-BLACK</v>
      </c>
      <c r="Q201" s="104" t="str">
        <f>IF(E201&gt;0,+VLOOKUP($E201,'CODE GENERATOR'!$D:$T,11,FALSE),"")</f>
        <v>A.RACUX_BLT0015</v>
      </c>
      <c r="R201" s="104" t="str">
        <f>IF(E201&gt;0,+VLOOKUP($E201,'CODE GENERATOR'!$D:$T,12,FALSE),"")</f>
        <v>BRD0012GRYBBL</v>
      </c>
      <c r="S201" s="104" t="str">
        <f>IF(E201&gt;0,+VLOOKUP($E201,'CODE GENERATOR'!$D:$T,13,FALSE),"")</f>
        <v>A.RACUX_BLT0015_BRD0012GRYBBL</v>
      </c>
      <c r="T201" s="104" t="str">
        <f t="shared" si="15"/>
        <v>A.RACUX_BLT0015_BRD0012GRYBBL_120</v>
      </c>
      <c r="U201" s="105">
        <v>8683711002581</v>
      </c>
      <c r="V201" s="107" t="str" cm="1">
        <f t="array" ref="V201">_xlfn.TEXTJOIN(";", TRUE, _xlfn.UNIQUE(_xlfn._xlws.FILTER(P$3:P$10029, C$3:C$10029=C201)))</f>
        <v>BORDEAUX;BORDEAUX/NAVY;BEIGE/BROWN;NAVY;BEIGE;GRAY/BLUE-BLACK;BROWN/NAVY;DARK GRAY;MELANGE GRAY;LIGHT GRAY;WHITE;RED;BLACK;GREEN;MELANGE BLUE</v>
      </c>
      <c r="W201" s="107" t="str" cm="1">
        <f t="array" ref="W201">_xlfn.TEXTJOIN(";", TRUE, _xlfn.UNIQUE(_xlfn._xlws.FILTER(F$3:F$10029, C$3:C$10029=C201)))</f>
        <v>85;90;95;100;105;110;115;120;125</v>
      </c>
      <c r="X201" s="101" t="str">
        <f>IF(E201&gt;0,+VLOOKUP($E201,'CODE GENERATOR'!$D:$AC,19,FALSE),0)</f>
        <v>2402_S01_32460</v>
      </c>
      <c r="Y201" s="101" t="str">
        <f>IF(E201&gt;0,+VLOOKUP($E201,'CODE GENERATOR'!$D:$AC,20,FALSE),0)</f>
        <v>2402_S01_32459</v>
      </c>
      <c r="Z201" s="101" t="str">
        <f>IF(E201&gt;0,+VLOOKUP($E201,'CODE GENERATOR'!$D:$AC,21,FALSE),0)</f>
        <v>2402_S01_32463</v>
      </c>
      <c r="AA201" s="101" t="str">
        <f>IF(E201&gt;0,+VLOOKUP($E201,'CODE GENERATOR'!$D:$AC,22,FALSE),0)</f>
        <v>2402_S01_33271</v>
      </c>
      <c r="AB201" s="101" t="str">
        <f>IF(E201&gt;0,+VLOOKUP($E201,'CODE GENERATOR'!$D:$AC,23,FALSE),0)</f>
        <v/>
      </c>
      <c r="AC201" s="101" t="str">
        <f>IF(E201&gt;0,+VLOOKUP($E201,'CODE GENERATOR'!$D:$AC,24,FALSE),0)</f>
        <v/>
      </c>
      <c r="AD201" s="101" t="str">
        <f>IF(E201&gt;0,+VLOOKUP($E201,'CODE GENERATOR'!$D:$AC,25,FALSE),0)</f>
        <v>2507_VW_Web_1</v>
      </c>
      <c r="AE201" s="101" t="str">
        <f>IF(E201&gt;0,+VLOOKUP($E201,'CODE GENERATOR'!$D:$AC,26,FALSE),0)</f>
        <v/>
      </c>
      <c r="AF201" s="149" t="str">
        <f>IF($C201&gt;0,$C201&amp;" "&amp;$P201&amp;" "&amp;+VLOOKUP($C201,'STYLE NAMES'!$B:$AC,10,FALSE),"""")</f>
        <v>SANTORINI GRAY/BLUE-BLACK BRAIDED BELT</v>
      </c>
      <c r="AG201" s="101" t="str">
        <f>"Enjoy our "&amp;(AF201)&amp;"; "&amp;IF(C201&gt;0,+VLOOKUP($C201,'STYLE NAMES'!$B:$AC,11,FALSE),"")</f>
        <v>Enjoy our SANTORINI GRAY/BLUE-BLACK BRAIDED BELT; Braided Riding Belts
Available in many colors and designs you can use these elegant belts for riding or even at your daily life</v>
      </c>
      <c r="AH201" s="101" t="str">
        <f>IF(C201&gt;0,+VLOOKUP($C201,'STYLE NAMES'!$B:$AC,12,FALSE),"")</f>
        <v>*Super elastic and comfortable riding belts
Composition:
100% Polyester</v>
      </c>
      <c r="AI201" s="101" t="str">
        <f>IF(C201&gt;0,+VLOOKUP($C201,'STYLE NAMES'!$B:$AC,13,FALSE),"")</f>
        <v>Do not wash in washing machine</v>
      </c>
      <c r="AJ201" s="149" t="str">
        <f>IF($C201&gt;0,$C201&amp;" "&amp;$P201&amp;" "&amp;+VLOOKUP($C201,'STYLE NAMES'!$B:$AC,14,FALSE),"""")</f>
        <v>SANTORINI GRAY/BLUE-BLACK ÖRGÜ KEMER</v>
      </c>
      <c r="AK201" s="149" t="str">
        <f>"Cavalier SanMarco tarafından tasarlanan "&amp;(AJ201)&amp;"; "&amp;IF(C201&gt;0,+VLOOKUP($C201,'STYLE NAMES'!$B:$AC,15,FALSE),"")</f>
        <v>Cavalier SanMarco tarafından tasarlanan SANTORINI GRAY/BLUE-BLACK ÖRGÜ KEMER; Örgü Binicilik Kemeri
Birçok renk ve desenleri ile bu şık kemerleri hem biniş kıyafetleriniz ile hem de günlük kıyafetlerinizle kullanabilirsiniz.</v>
      </c>
      <c r="AL201" s="149" t="str">
        <f>IF(C201&gt;0,+VLOOKUP($C201,'STYLE NAMES'!$B:$AC,16,FALSE),"")</f>
        <v>* Çok esnek ve rahat 
Kompozisyon:
100% Polyester</v>
      </c>
      <c r="AM201" s="149" t="str">
        <f>IF(C201&gt;0,+VLOOKUP($C201,'STYLE NAMES'!$B:$AC,17,FALSE),"")</f>
        <v>Ürünü makinada yıkamayınız</v>
      </c>
      <c r="AN201" s="149" t="str">
        <f>IF($C201&gt;0,$C201&amp;" "&amp;$P201&amp;" "&amp;+VLOOKUP($C201,'STYLE NAMES'!$B:$AC,18,FALSE),"""")</f>
        <v>SANTORINI GRAY/BLUE-BLACK CINTURA ELASTICA</v>
      </c>
      <c r="AO201" s="101" t="str">
        <f>"Disegnato da Cavalier SanMarco "&amp;(AN201)&amp;"; "&amp;IF(C201&gt;0,+VLOOKUP($C201,'STYLE NAMES'!$B:$AC,19,FALSE),"")</f>
        <v>Disegnato da Cavalier SanMarco SANTORINI GRAY/BLUE-BLACK CINTURA ELASTICA; Cintura intrecciata per equitazione Disponibile in molti colori e design, queste eleganti cinture possono essere utilizzate sia per l'equitazione che nella vita quotidiana.</v>
      </c>
      <c r="AP201" s="101" t="str">
        <f>IF(C201&gt;0,+VLOOKUP($C201,'STYLE NAMES'!$B:$AC,20,FALSE),"")</f>
        <v>Cinture elastiche e confortevoli per l'equitazione Composizione: 100% Poliestere</v>
      </c>
      <c r="AQ201" s="101" t="str">
        <f>IF(C201&gt;0,+VLOOKUP($C201,'STYLE NAMES'!$B:$AC,21,FALSE),"")</f>
        <v>Non lavare in lavatrice</v>
      </c>
      <c r="AR201" s="101">
        <f>IF(D201&gt;0,+VLOOKUP($C201,'STYLE NAMES'!$B:$AC,22,FALSE),"")</f>
        <v>0</v>
      </c>
      <c r="AS201" s="101">
        <f>IF(E201&gt;0,+VLOOKUP($C201,'STYLE NAMES'!$B:$AC,23,FALSE),"")</f>
        <v>0</v>
      </c>
      <c r="AT201" s="101">
        <f>IF(F201&gt;0,+VLOOKUP($C201,'STYLE NAMES'!$B:$AC,24,FALSE),"")</f>
        <v>0</v>
      </c>
      <c r="AU201" s="101">
        <f>IF(G201&gt;0,+VLOOKUP($C201,'STYLE NAMES'!$B:$AC,25,FALSE),"")</f>
        <v>0</v>
      </c>
      <c r="AV201" s="101">
        <f>+VLOOKUP($S201,'CODE GENERATOR'!$P:$AM,15,FALSE)</f>
        <v>0</v>
      </c>
      <c r="AW201" s="101">
        <f>+VLOOKUP($S201,'CODE GENERATOR'!$P:$AM,16,FALSE)</f>
        <v>0</v>
      </c>
      <c r="AX201" s="101">
        <f>+VLOOKUP($S201,'CODE GENERATOR'!$P:$AM,17,FALSE)</f>
        <v>0</v>
      </c>
      <c r="AY201" s="101">
        <f>+VLOOKUP($S201,'CODE GENERATOR'!$P:$AM,18,FALSE)</f>
        <v>0</v>
      </c>
      <c r="AZ201" s="101">
        <f>+VLOOKUP($S201,'CODE GENERATOR'!$P:$AM,19,FALSE)</f>
        <v>0</v>
      </c>
      <c r="BA201" s="101">
        <f>+VLOOKUP($S201,'CODE GENERATOR'!$P:$AM,20,FALSE)</f>
        <v>0</v>
      </c>
      <c r="BB201" s="101">
        <f>+VLOOKUP($S201,'CODE GENERATOR'!$P:$AM,21,FALSE)</f>
        <v>0</v>
      </c>
      <c r="BC201" s="101">
        <f>+VLOOKUP($S201,'CODE GENERATOR'!$P:$AM,22,FALSE)</f>
        <v>0</v>
      </c>
      <c r="BD201" s="101">
        <f>+VLOOKUP($S201,'CODE GENERATOR'!$P:$AM,23,FALSE)</f>
        <v>0</v>
      </c>
      <c r="BE201" s="101">
        <f>+VLOOKUP($S201,'CODE GENERATOR'!$P:$AM,24,FALSE)</f>
        <v>0</v>
      </c>
      <c r="BF201" s="101">
        <f>IF(C201&gt;0,+VLOOKUP(G201,'CATEGORY ID'!$A$1:$L$118,3,FALSE),"")</f>
        <v>17</v>
      </c>
      <c r="BG201" s="101">
        <f>IF(C201&gt;0,+VLOOKUP(H201,'CATEGORY ID'!$D$1:$L$118,3,FALSE),"")</f>
        <v>17</v>
      </c>
      <c r="BH201" s="101">
        <f>IF(C201&gt;0,+VLOOKUP((+H201&amp;I201),'CATEGORY ID'!$H$1:$I$121,2,FALSE),"")</f>
        <v>18</v>
      </c>
      <c r="BJ201" s="101">
        <f>IF(C201&gt;0,IF(COUNTIF('CATEGORY ID'!$K$1:$K$121,+H201&amp;K201) &gt; 0, +VLOOKUP(+H201&amp;K201,'CATEGORY ID'!$K$1:$L$121,2,FALSE),""),"")</f>
        <v>73</v>
      </c>
      <c r="BK201" s="101" t="str">
        <f>IF(C201&gt;0,IF(COUNTIF('CATEGORY ID'!$K$124:$K$165, +VLOOKUP(C201,'STYLE NAMES'!$B:$AE,30,FALSE)) &gt; 0, +VLOOKUP(VLOOKUP(C201,'STYLE NAMES'!$B:$AE,30,FALSE),'CATEGORY ID'!K:M,2,FALSE),""),"")</f>
        <v/>
      </c>
      <c r="BR201" s="101" t="str" cm="1">
        <f t="array" ref="BR201">IF(C201&gt;0,_xlfn.TEXTJOIN(";", TRUE,_xlfn.UNIQUE(_xlfn._xlws.FILTER(BF201:BQ201,(BF201:BQ201&gt;0)),TRUE,FALSE)),"")&amp;";"&amp;BS201</f>
        <v>17;18;73;</v>
      </c>
      <c r="BU201" s="106">
        <f>IF(C201&gt;0,+VLOOKUP($C201,'STYLE NAMES'!$B:$AC,26,FALSE),"")</f>
        <v>49.9</v>
      </c>
      <c r="BV201" s="106">
        <f>IF(C201&gt;0,+VLOOKUP($C201,'STYLE NAMES'!$B:$AC,27,FALSE),"")</f>
        <v>2740</v>
      </c>
      <c r="BW201" s="106">
        <f>IF(C201&gt;0,+VLOOKUP($C201,'STYLE NAMES'!$B:$AC,28,FALSE),"")</f>
        <v>57.384999999999991</v>
      </c>
      <c r="BY201"/>
      <c r="BZ201" s="101">
        <v>0</v>
      </c>
      <c r="CA201" s="137">
        <f t="shared" si="18"/>
        <v>1</v>
      </c>
      <c r="CB201" s="137">
        <f>+VLOOKUP(C201,'[2]STYLES &amp; MODELS MATRIX'!$A:$G,7,FALSE)</f>
        <v>0</v>
      </c>
      <c r="CC201" s="137">
        <f>+VLOOKUP(C201,'[1]STYLES &amp; SIZE CHARTS'!$A:$H,8,FALSE)</f>
        <v>0</v>
      </c>
      <c r="CD201" s="137"/>
      <c r="CE201" s="205"/>
      <c r="CF201" s="141"/>
    </row>
    <row r="202" spans="1:84" s="101" customFormat="1" ht="12" customHeight="1" x14ac:dyDescent="0.2">
      <c r="A202" s="102">
        <f t="shared" si="16"/>
        <v>8683711002598</v>
      </c>
      <c r="B202" s="101" t="s">
        <v>816</v>
      </c>
      <c r="C202" s="101" t="s">
        <v>629</v>
      </c>
      <c r="D202" s="101" t="s">
        <v>630</v>
      </c>
      <c r="E202" s="203" t="s">
        <v>2785</v>
      </c>
      <c r="F202" s="101">
        <v>125</v>
      </c>
      <c r="G202" s="101" t="str">
        <f>IF(C202&gt;0,+VLOOKUP($C202,'STYLE NAMES'!$B:$AC,4,FALSE),"")</f>
        <v>ACCESSORIES</v>
      </c>
      <c r="H202" s="101" t="str">
        <f>IF(C202&gt;0,+VLOOKUP($C202,'STYLE NAMES'!$B:$AC,5,FALSE),"")</f>
        <v>ACCESSORIES</v>
      </c>
      <c r="I202" s="101" t="str">
        <f>IF(C202&gt;0,+VLOOKUP($C202,'STYLE NAMES'!$B:$AC,6,FALSE),"")</f>
        <v>RIDER ACCESSORIES</v>
      </c>
      <c r="J202" s="101" t="str">
        <f>IF(C202&gt;0,+VLOOKUP($C202,'STYLE NAMES'!$B:$AC,7,FALSE),"")</f>
        <v>UNISEX</v>
      </c>
      <c r="K202" s="101" t="str">
        <f>IF(C202&gt;0,+VLOOKUP($C202,'STYLE NAMES'!$B:$AC,8,FALSE),"")</f>
        <v>BELTS</v>
      </c>
      <c r="L202" s="101" t="str">
        <f>IF(E202&gt;0,+VLOOKUP($E202,'CODE GENERATOR'!$D:$T,3,FALSE),"")</f>
        <v>A</v>
      </c>
      <c r="M202" s="101" t="str">
        <f>IF(E202&gt;0,+VLOOKUP($E202,'CODE GENERATOR'!$D:$T,4,FALSE),"")</f>
        <v>BRAIDED</v>
      </c>
      <c r="N202" s="101" t="str">
        <f>IF(E202&gt;0,+VLOOKUP($E202,'CODE GENERATOR'!$D:$T,6,FALSE),"")</f>
        <v>GRAY</v>
      </c>
      <c r="O202" s="101" t="str">
        <f>IF(E202&gt;0,+VLOOKUP($E202,'CODE GENERATOR'!$D:$T,7,FALSE),"")</f>
        <v>BLUE-BLACK</v>
      </c>
      <c r="P202" s="101" t="str">
        <f t="shared" si="17"/>
        <v>GRAY/BLUE-BLACK</v>
      </c>
      <c r="Q202" s="104" t="str">
        <f>IF(E202&gt;0,+VLOOKUP($E202,'CODE GENERATOR'!$D:$T,11,FALSE),"")</f>
        <v>A.RACUX_BLT0015</v>
      </c>
      <c r="R202" s="104" t="str">
        <f>IF(E202&gt;0,+VLOOKUP($E202,'CODE GENERATOR'!$D:$T,12,FALSE),"")</f>
        <v>BRD0012GRYBBL</v>
      </c>
      <c r="S202" s="104" t="str">
        <f>IF(E202&gt;0,+VLOOKUP($E202,'CODE GENERATOR'!$D:$T,13,FALSE),"")</f>
        <v>A.RACUX_BLT0015_BRD0012GRYBBL</v>
      </c>
      <c r="T202" s="104" t="str">
        <f t="shared" si="15"/>
        <v>A.RACUX_BLT0015_BRD0012GRYBBL_125</v>
      </c>
      <c r="U202" s="105">
        <v>8683711002598</v>
      </c>
      <c r="V202" s="107" t="str" cm="1">
        <f t="array" ref="V202">_xlfn.TEXTJOIN(";", TRUE, _xlfn.UNIQUE(_xlfn._xlws.FILTER(P$3:P$10029, C$3:C$10029=C202)))</f>
        <v>BORDEAUX;BORDEAUX/NAVY;BEIGE/BROWN;NAVY;BEIGE;GRAY/BLUE-BLACK;BROWN/NAVY;DARK GRAY;MELANGE GRAY;LIGHT GRAY;WHITE;RED;BLACK;GREEN;MELANGE BLUE</v>
      </c>
      <c r="W202" s="107" t="str" cm="1">
        <f t="array" ref="W202">_xlfn.TEXTJOIN(";", TRUE, _xlfn.UNIQUE(_xlfn._xlws.FILTER(F$3:F$10029, C$3:C$10029=C202)))</f>
        <v>85;90;95;100;105;110;115;120;125</v>
      </c>
      <c r="X202" s="101" t="str">
        <f>IF(E202&gt;0,+VLOOKUP($E202,'CODE GENERATOR'!$D:$AC,19,FALSE),0)</f>
        <v>2402_S01_32460</v>
      </c>
      <c r="Y202" s="101" t="str">
        <f>IF(E202&gt;0,+VLOOKUP($E202,'CODE GENERATOR'!$D:$AC,20,FALSE),0)</f>
        <v>2402_S01_32459</v>
      </c>
      <c r="Z202" s="101" t="str">
        <f>IF(E202&gt;0,+VLOOKUP($E202,'CODE GENERATOR'!$D:$AC,21,FALSE),0)</f>
        <v>2402_S01_32463</v>
      </c>
      <c r="AA202" s="101" t="str">
        <f>IF(E202&gt;0,+VLOOKUP($E202,'CODE GENERATOR'!$D:$AC,22,FALSE),0)</f>
        <v>2402_S01_33271</v>
      </c>
      <c r="AB202" s="101" t="str">
        <f>IF(E202&gt;0,+VLOOKUP($E202,'CODE GENERATOR'!$D:$AC,23,FALSE),0)</f>
        <v/>
      </c>
      <c r="AC202" s="101" t="str">
        <f>IF(E202&gt;0,+VLOOKUP($E202,'CODE GENERATOR'!$D:$AC,24,FALSE),0)</f>
        <v/>
      </c>
      <c r="AD202" s="101" t="str">
        <f>IF(E202&gt;0,+VLOOKUP($E202,'CODE GENERATOR'!$D:$AC,25,FALSE),0)</f>
        <v>2507_VW_Web_1</v>
      </c>
      <c r="AE202" s="101" t="str">
        <f>IF(E202&gt;0,+VLOOKUP($E202,'CODE GENERATOR'!$D:$AC,26,FALSE),0)</f>
        <v/>
      </c>
      <c r="AF202" s="149" t="str">
        <f>IF($C202&gt;0,$C202&amp;" "&amp;$P202&amp;" "&amp;+VLOOKUP($C202,'STYLE NAMES'!$B:$AC,10,FALSE),"""")</f>
        <v>SANTORINI GRAY/BLUE-BLACK BRAIDED BELT</v>
      </c>
      <c r="AG202" s="101" t="str">
        <f>"Enjoy our "&amp;(AF202)&amp;"; "&amp;IF(C202&gt;0,+VLOOKUP($C202,'STYLE NAMES'!$B:$AC,11,FALSE),"")</f>
        <v>Enjoy our SANTORINI GRAY/BLUE-BLACK BRAIDED BELT; Braided Riding Belts
Available in many colors and designs you can use these elegant belts for riding or even at your daily life</v>
      </c>
      <c r="AH202" s="101" t="str">
        <f>IF(C202&gt;0,+VLOOKUP($C202,'STYLE NAMES'!$B:$AC,12,FALSE),"")</f>
        <v>*Super elastic and comfortable riding belts
Composition:
100% Polyester</v>
      </c>
      <c r="AI202" s="101" t="str">
        <f>IF(C202&gt;0,+VLOOKUP($C202,'STYLE NAMES'!$B:$AC,13,FALSE),"")</f>
        <v>Do not wash in washing machine</v>
      </c>
      <c r="AJ202" s="149" t="str">
        <f>IF($C202&gt;0,$C202&amp;" "&amp;$P202&amp;" "&amp;+VLOOKUP($C202,'STYLE NAMES'!$B:$AC,14,FALSE),"""")</f>
        <v>SANTORINI GRAY/BLUE-BLACK ÖRGÜ KEMER</v>
      </c>
      <c r="AK202" s="149" t="str">
        <f>"Cavalier SanMarco tarafından tasarlanan "&amp;(AJ202)&amp;"; "&amp;IF(C202&gt;0,+VLOOKUP($C202,'STYLE NAMES'!$B:$AC,15,FALSE),"")</f>
        <v>Cavalier SanMarco tarafından tasarlanan SANTORINI GRAY/BLUE-BLACK ÖRGÜ KEMER; Örgü Binicilik Kemeri
Birçok renk ve desenleri ile bu şık kemerleri hem biniş kıyafetleriniz ile hem de günlük kıyafetlerinizle kullanabilirsiniz.</v>
      </c>
      <c r="AL202" s="149" t="str">
        <f>IF(C202&gt;0,+VLOOKUP($C202,'STYLE NAMES'!$B:$AC,16,FALSE),"")</f>
        <v>* Çok esnek ve rahat 
Kompozisyon:
100% Polyester</v>
      </c>
      <c r="AM202" s="149" t="str">
        <f>IF(C202&gt;0,+VLOOKUP($C202,'STYLE NAMES'!$B:$AC,17,FALSE),"")</f>
        <v>Ürünü makinada yıkamayınız</v>
      </c>
      <c r="AN202" s="149" t="str">
        <f>IF($C202&gt;0,$C202&amp;" "&amp;$P202&amp;" "&amp;+VLOOKUP($C202,'STYLE NAMES'!$B:$AC,18,FALSE),"""")</f>
        <v>SANTORINI GRAY/BLUE-BLACK CINTURA ELASTICA</v>
      </c>
      <c r="AO202" s="101" t="str">
        <f>"Disegnato da Cavalier SanMarco "&amp;(AN202)&amp;"; "&amp;IF(C202&gt;0,+VLOOKUP($C202,'STYLE NAMES'!$B:$AC,19,FALSE),"")</f>
        <v>Disegnato da Cavalier SanMarco SANTORINI GRAY/BLUE-BLACK CINTURA ELASTICA; Cintura intrecciata per equitazione Disponibile in molti colori e design, queste eleganti cinture possono essere utilizzate sia per l'equitazione che nella vita quotidiana.</v>
      </c>
      <c r="AP202" s="101" t="str">
        <f>IF(C202&gt;0,+VLOOKUP($C202,'STYLE NAMES'!$B:$AC,20,FALSE),"")</f>
        <v>Cinture elastiche e confortevoli per l'equitazione Composizione: 100% Poliestere</v>
      </c>
      <c r="AQ202" s="101" t="str">
        <f>IF(C202&gt;0,+VLOOKUP($C202,'STYLE NAMES'!$B:$AC,21,FALSE),"")</f>
        <v>Non lavare in lavatrice</v>
      </c>
      <c r="AR202" s="101">
        <f>IF(D202&gt;0,+VLOOKUP($C202,'STYLE NAMES'!$B:$AC,22,FALSE),"")</f>
        <v>0</v>
      </c>
      <c r="AS202" s="101">
        <f>IF(E202&gt;0,+VLOOKUP($C202,'STYLE NAMES'!$B:$AC,23,FALSE),"")</f>
        <v>0</v>
      </c>
      <c r="AT202" s="101">
        <f>IF(F202&gt;0,+VLOOKUP($C202,'STYLE NAMES'!$B:$AC,24,FALSE),"")</f>
        <v>0</v>
      </c>
      <c r="AU202" s="101">
        <f>IF(G202&gt;0,+VLOOKUP($C202,'STYLE NAMES'!$B:$AC,25,FALSE),"")</f>
        <v>0</v>
      </c>
      <c r="AV202" s="101">
        <f>+VLOOKUP($S202,'CODE GENERATOR'!$P:$AM,15,FALSE)</f>
        <v>0</v>
      </c>
      <c r="AW202" s="101">
        <f>+VLOOKUP($S202,'CODE GENERATOR'!$P:$AM,16,FALSE)</f>
        <v>0</v>
      </c>
      <c r="AX202" s="101">
        <f>+VLOOKUP($S202,'CODE GENERATOR'!$P:$AM,17,FALSE)</f>
        <v>0</v>
      </c>
      <c r="AY202" s="101">
        <f>+VLOOKUP($S202,'CODE GENERATOR'!$P:$AM,18,FALSE)</f>
        <v>0</v>
      </c>
      <c r="AZ202" s="101">
        <f>+VLOOKUP($S202,'CODE GENERATOR'!$P:$AM,19,FALSE)</f>
        <v>0</v>
      </c>
      <c r="BA202" s="101">
        <f>+VLOOKUP($S202,'CODE GENERATOR'!$P:$AM,20,FALSE)</f>
        <v>0</v>
      </c>
      <c r="BB202" s="101">
        <f>+VLOOKUP($S202,'CODE GENERATOR'!$P:$AM,21,FALSE)</f>
        <v>0</v>
      </c>
      <c r="BC202" s="101">
        <f>+VLOOKUP($S202,'CODE GENERATOR'!$P:$AM,22,FALSE)</f>
        <v>0</v>
      </c>
      <c r="BD202" s="101">
        <f>+VLOOKUP($S202,'CODE GENERATOR'!$P:$AM,23,FALSE)</f>
        <v>0</v>
      </c>
      <c r="BE202" s="101">
        <f>+VLOOKUP($S202,'CODE GENERATOR'!$P:$AM,24,FALSE)</f>
        <v>0</v>
      </c>
      <c r="BF202" s="101">
        <f>IF(C202&gt;0,+VLOOKUP(G202,'CATEGORY ID'!$A$1:$L$118,3,FALSE),"")</f>
        <v>17</v>
      </c>
      <c r="BG202" s="101">
        <f>IF(C202&gt;0,+VLOOKUP(H202,'CATEGORY ID'!$D$1:$L$118,3,FALSE),"")</f>
        <v>17</v>
      </c>
      <c r="BH202" s="101">
        <f>IF(C202&gt;0,+VLOOKUP((+H202&amp;I202),'CATEGORY ID'!$H$1:$I$121,2,FALSE),"")</f>
        <v>18</v>
      </c>
      <c r="BJ202" s="101">
        <f>IF(C202&gt;0,IF(COUNTIF('CATEGORY ID'!$K$1:$K$121,+H202&amp;K202) &gt; 0, +VLOOKUP(+H202&amp;K202,'CATEGORY ID'!$K$1:$L$121,2,FALSE),""),"")</f>
        <v>73</v>
      </c>
      <c r="BK202" s="101" t="str">
        <f>IF(C202&gt;0,IF(COUNTIF('CATEGORY ID'!$K$124:$K$165, +VLOOKUP(C202,'STYLE NAMES'!$B:$AE,30,FALSE)) &gt; 0, +VLOOKUP(VLOOKUP(C202,'STYLE NAMES'!$B:$AE,30,FALSE),'CATEGORY ID'!K:M,2,FALSE),""),"")</f>
        <v/>
      </c>
      <c r="BR202" s="101" t="str" cm="1">
        <f t="array" ref="BR202">IF(C202&gt;0,_xlfn.TEXTJOIN(";", TRUE,_xlfn.UNIQUE(_xlfn._xlws.FILTER(BF202:BQ202,(BF202:BQ202&gt;0)),TRUE,FALSE)),"")&amp;";"&amp;BS202</f>
        <v>17;18;73;</v>
      </c>
      <c r="BU202" s="106">
        <f>IF(C202&gt;0,+VLOOKUP($C202,'STYLE NAMES'!$B:$AC,26,FALSE),"")</f>
        <v>49.9</v>
      </c>
      <c r="BV202" s="106">
        <f>IF(C202&gt;0,+VLOOKUP($C202,'STYLE NAMES'!$B:$AC,27,FALSE),"")</f>
        <v>2740</v>
      </c>
      <c r="BW202" s="106">
        <f>IF(C202&gt;0,+VLOOKUP($C202,'STYLE NAMES'!$B:$AC,28,FALSE),"")</f>
        <v>57.384999999999991</v>
      </c>
      <c r="BY202"/>
      <c r="BZ202" s="101">
        <v>0</v>
      </c>
      <c r="CA202" s="137">
        <f t="shared" si="18"/>
        <v>1</v>
      </c>
      <c r="CB202" s="137">
        <f>+VLOOKUP(C202,'[2]STYLES &amp; MODELS MATRIX'!$A:$G,7,FALSE)</f>
        <v>0</v>
      </c>
      <c r="CC202" s="137">
        <f>+VLOOKUP(C202,'[1]STYLES &amp; SIZE CHARTS'!$A:$H,8,FALSE)</f>
        <v>0</v>
      </c>
      <c r="CD202" s="137"/>
      <c r="CE202" s="205"/>
      <c r="CF202" s="141"/>
    </row>
    <row r="203" spans="1:84" s="101" customFormat="1" ht="12" customHeight="1" x14ac:dyDescent="0.2">
      <c r="A203" s="102">
        <f t="shared" si="16"/>
        <v>8683711002604</v>
      </c>
      <c r="B203" s="101" t="s">
        <v>816</v>
      </c>
      <c r="C203" s="101" t="s">
        <v>629</v>
      </c>
      <c r="D203" s="101" t="s">
        <v>630</v>
      </c>
      <c r="E203" s="203" t="s">
        <v>2317</v>
      </c>
      <c r="F203" s="101">
        <v>85</v>
      </c>
      <c r="G203" s="101" t="str">
        <f>IF(C203&gt;0,+VLOOKUP($C203,'STYLE NAMES'!$B:$AC,4,FALSE),"")</f>
        <v>ACCESSORIES</v>
      </c>
      <c r="H203" s="101" t="str">
        <f>IF(C203&gt;0,+VLOOKUP($C203,'STYLE NAMES'!$B:$AC,5,FALSE),"")</f>
        <v>ACCESSORIES</v>
      </c>
      <c r="I203" s="101" t="str">
        <f>IF(C203&gt;0,+VLOOKUP($C203,'STYLE NAMES'!$B:$AC,6,FALSE),"")</f>
        <v>RIDER ACCESSORIES</v>
      </c>
      <c r="J203" s="101" t="str">
        <f>IF(C203&gt;0,+VLOOKUP($C203,'STYLE NAMES'!$B:$AC,7,FALSE),"")</f>
        <v>UNISEX</v>
      </c>
      <c r="K203" s="101" t="str">
        <f>IF(C203&gt;0,+VLOOKUP($C203,'STYLE NAMES'!$B:$AC,8,FALSE),"")</f>
        <v>BELTS</v>
      </c>
      <c r="L203" s="101" t="str">
        <f>IF(E203&gt;0,+VLOOKUP($E203,'CODE GENERATOR'!$D:$T,3,FALSE),"")</f>
        <v>A</v>
      </c>
      <c r="M203" s="101" t="str">
        <f>IF(E203&gt;0,+VLOOKUP($E203,'CODE GENERATOR'!$D:$T,4,FALSE),"")</f>
        <v>BRAIDED</v>
      </c>
      <c r="N203" s="101" t="str">
        <f>IF(E203&gt;0,+VLOOKUP($E203,'CODE GENERATOR'!$D:$T,6,FALSE),"")</f>
        <v>BROWN</v>
      </c>
      <c r="O203" s="101" t="str">
        <f>IF(E203&gt;0,+VLOOKUP($E203,'CODE GENERATOR'!$D:$T,7,FALSE),"")</f>
        <v>NAVY</v>
      </c>
      <c r="P203" s="101" t="str">
        <f t="shared" si="17"/>
        <v>BROWN/NAVY</v>
      </c>
      <c r="Q203" s="104" t="str">
        <f>IF(E203&gt;0,+VLOOKUP($E203,'CODE GENERATOR'!$D:$T,11,FALSE),"")</f>
        <v>A.RACUX_BLT0015</v>
      </c>
      <c r="R203" s="104" t="str">
        <f>IF(E203&gt;0,+VLOOKUP($E203,'CODE GENERATOR'!$D:$T,12,FALSE),"")</f>
        <v>BRD0012BRWNAV</v>
      </c>
      <c r="S203" s="104" t="str">
        <f>IF(E203&gt;0,+VLOOKUP($E203,'CODE GENERATOR'!$D:$T,13,FALSE),"")</f>
        <v>A.RACUX_BLT0015_BRD0012BRWNAV</v>
      </c>
      <c r="T203" s="104" t="str">
        <f t="shared" si="15"/>
        <v>A.RACUX_BLT0015_BRD0012BRWNAV_85</v>
      </c>
      <c r="U203" s="105">
        <v>8683711002604</v>
      </c>
      <c r="V203" s="107" t="str" cm="1">
        <f t="array" ref="V203">_xlfn.TEXTJOIN(";", TRUE, _xlfn.UNIQUE(_xlfn._xlws.FILTER(P$3:P$10029, C$3:C$10029=C203)))</f>
        <v>BORDEAUX;BORDEAUX/NAVY;BEIGE/BROWN;NAVY;BEIGE;GRAY/BLUE-BLACK;BROWN/NAVY;DARK GRAY;MELANGE GRAY;LIGHT GRAY;WHITE;RED;BLACK;GREEN;MELANGE BLUE</v>
      </c>
      <c r="W203" s="107" t="str" cm="1">
        <f t="array" ref="W203">_xlfn.TEXTJOIN(";", TRUE, _xlfn.UNIQUE(_xlfn._xlws.FILTER(F$3:F$10029, C$3:C$10029=C203)))</f>
        <v>85;90;95;100;105;110;115;120;125</v>
      </c>
      <c r="X203" s="101" t="str">
        <f>IF(E203&gt;0,+VLOOKUP($E203,'CODE GENERATOR'!$D:$AC,19,FALSE),0)</f>
        <v>CavalierSanmarco_03.02.2026_0613</v>
      </c>
      <c r="Y203" s="101" t="str">
        <f>IF(E203&gt;0,+VLOOKUP($E203,'CODE GENERATOR'!$D:$AC,20,FALSE),0)</f>
        <v>CavalierSanmarco_03.02.2026_0636</v>
      </c>
      <c r="Z203" s="101" t="str">
        <f>IF(E203&gt;0,+VLOOKUP($E203,'CODE GENERATOR'!$D:$AC,21,FALSE),0)</f>
        <v>CavalierSanmarco_03.02.2026_0637</v>
      </c>
      <c r="AA203" s="101" t="str">
        <f>IF(E203&gt;0,+VLOOKUP($E203,'CODE GENERATOR'!$D:$AC,22,FALSE),0)</f>
        <v>2402_S01_32471</v>
      </c>
      <c r="AB203" s="101" t="str">
        <f>IF(E203&gt;0,+VLOOKUP($E203,'CODE GENERATOR'!$D:$AC,23,FALSE),0)</f>
        <v>2402_S01_32466</v>
      </c>
      <c r="AC203" s="101" t="str">
        <f>IF(E203&gt;0,+VLOOKUP($E203,'CODE GENERATOR'!$D:$AC,24,FALSE),0)</f>
        <v>2402_S01_32473</v>
      </c>
      <c r="AD203" s="101" t="str">
        <f>IF(E203&gt;0,+VLOOKUP($E203,'CODE GENERATOR'!$D:$AC,25,FALSE),0)</f>
        <v/>
      </c>
      <c r="AE203" s="101" t="str">
        <f>IF(E203&gt;0,+VLOOKUP($E203,'CODE GENERATOR'!$D:$AC,26,FALSE),0)</f>
        <v/>
      </c>
      <c r="AF203" s="149" t="str">
        <f>IF($C203&gt;0,$C203&amp;" "&amp;$P203&amp;" "&amp;+VLOOKUP($C203,'STYLE NAMES'!$B:$AC,10,FALSE),"""")</f>
        <v>SANTORINI BROWN/NAVY BRAIDED BELT</v>
      </c>
      <c r="AG203" s="101" t="str">
        <f>"Enjoy our "&amp;(AF203)&amp;"; "&amp;IF(C203&gt;0,+VLOOKUP($C203,'STYLE NAMES'!$B:$AC,11,FALSE),"")</f>
        <v>Enjoy our SANTORINI BROWN/NAVY BRAIDED BELT; Braided Riding Belts
Available in many colors and designs you can use these elegant belts for riding or even at your daily life</v>
      </c>
      <c r="AH203" s="101" t="str">
        <f>IF(C203&gt;0,+VLOOKUP($C203,'STYLE NAMES'!$B:$AC,12,FALSE),"")</f>
        <v>*Super elastic and comfortable riding belts
Composition:
100% Polyester</v>
      </c>
      <c r="AI203" s="101" t="str">
        <f>IF(C203&gt;0,+VLOOKUP($C203,'STYLE NAMES'!$B:$AC,13,FALSE),"")</f>
        <v>Do not wash in washing machine</v>
      </c>
      <c r="AJ203" s="149" t="str">
        <f>IF($C203&gt;0,$C203&amp;" "&amp;$P203&amp;" "&amp;+VLOOKUP($C203,'STYLE NAMES'!$B:$AC,14,FALSE),"""")</f>
        <v>SANTORINI BROWN/NAVY ÖRGÜ KEMER</v>
      </c>
      <c r="AK203" s="149" t="str">
        <f>"Cavalier SanMarco tarafından tasarlanan "&amp;(AJ203)&amp;"; "&amp;IF(C203&gt;0,+VLOOKUP($C203,'STYLE NAMES'!$B:$AC,15,FALSE),"")</f>
        <v>Cavalier SanMarco tarafından tasarlanan SANTORINI BROWN/NAVY ÖRGÜ KEMER; Örgü Binicilik Kemeri
Birçok renk ve desenleri ile bu şık kemerleri hem biniş kıyafetleriniz ile hem de günlük kıyafetlerinizle kullanabilirsiniz.</v>
      </c>
      <c r="AL203" s="149" t="str">
        <f>IF(C203&gt;0,+VLOOKUP($C203,'STYLE NAMES'!$B:$AC,16,FALSE),"")</f>
        <v>* Çok esnek ve rahat 
Kompozisyon:
100% Polyester</v>
      </c>
      <c r="AM203" s="149" t="str">
        <f>IF(C203&gt;0,+VLOOKUP($C203,'STYLE NAMES'!$B:$AC,17,FALSE),"")</f>
        <v>Ürünü makinada yıkamayınız</v>
      </c>
      <c r="AN203" s="149" t="str">
        <f>IF($C203&gt;0,$C203&amp;" "&amp;$P203&amp;" "&amp;+VLOOKUP($C203,'STYLE NAMES'!$B:$AC,18,FALSE),"""")</f>
        <v>SANTORINI BROWN/NAVY CINTURA ELASTICA</v>
      </c>
      <c r="AO203" s="101" t="str">
        <f>"Disegnato da Cavalier SanMarco "&amp;(AN203)&amp;"; "&amp;IF(C203&gt;0,+VLOOKUP($C203,'STYLE NAMES'!$B:$AC,19,FALSE),"")</f>
        <v>Disegnato da Cavalier SanMarco SANTORINI BROWN/NAVY CINTURA ELASTICA; Cintura intrecciata per equitazione Disponibile in molti colori e design, queste eleganti cinture possono essere utilizzate sia per l'equitazione che nella vita quotidiana.</v>
      </c>
      <c r="AP203" s="101" t="str">
        <f>IF(C203&gt;0,+VLOOKUP($C203,'STYLE NAMES'!$B:$AC,20,FALSE),"")</f>
        <v>Cinture elastiche e confortevoli per l'equitazione Composizione: 100% Poliestere</v>
      </c>
      <c r="AQ203" s="101" t="str">
        <f>IF(C203&gt;0,+VLOOKUP($C203,'STYLE NAMES'!$B:$AC,21,FALSE),"")</f>
        <v>Non lavare in lavatrice</v>
      </c>
      <c r="AR203" s="101">
        <f>IF(D203&gt;0,+VLOOKUP($C203,'STYLE NAMES'!$B:$AC,22,FALSE),"")</f>
        <v>0</v>
      </c>
      <c r="AS203" s="101">
        <f>IF(E203&gt;0,+VLOOKUP($C203,'STYLE NAMES'!$B:$AC,23,FALSE),"")</f>
        <v>0</v>
      </c>
      <c r="AT203" s="101">
        <f>IF(F203&gt;0,+VLOOKUP($C203,'STYLE NAMES'!$B:$AC,24,FALSE),"")</f>
        <v>0</v>
      </c>
      <c r="AU203" s="101">
        <f>IF(G203&gt;0,+VLOOKUP($C203,'STYLE NAMES'!$B:$AC,25,FALSE),"")</f>
        <v>0</v>
      </c>
      <c r="AV203" s="101">
        <f>+VLOOKUP($S203,'CODE GENERATOR'!$P:$AM,15,FALSE)</f>
        <v>0</v>
      </c>
      <c r="AW203" s="101">
        <f>+VLOOKUP($S203,'CODE GENERATOR'!$P:$AM,16,FALSE)</f>
        <v>0</v>
      </c>
      <c r="AX203" s="101">
        <f>+VLOOKUP($S203,'CODE GENERATOR'!$P:$AM,17,FALSE)</f>
        <v>0</v>
      </c>
      <c r="AY203" s="101">
        <f>+VLOOKUP($S203,'CODE GENERATOR'!$P:$AM,18,FALSE)</f>
        <v>0</v>
      </c>
      <c r="AZ203" s="101">
        <f>+VLOOKUP($S203,'CODE GENERATOR'!$P:$AM,19,FALSE)</f>
        <v>0</v>
      </c>
      <c r="BA203" s="101">
        <f>+VLOOKUP($S203,'CODE GENERATOR'!$P:$AM,20,FALSE)</f>
        <v>0</v>
      </c>
      <c r="BB203" s="101">
        <f>+VLOOKUP($S203,'CODE GENERATOR'!$P:$AM,21,FALSE)</f>
        <v>0</v>
      </c>
      <c r="BC203" s="101">
        <f>+VLOOKUP($S203,'CODE GENERATOR'!$P:$AM,22,FALSE)</f>
        <v>0</v>
      </c>
      <c r="BD203" s="101">
        <f>+VLOOKUP($S203,'CODE GENERATOR'!$P:$AM,23,FALSE)</f>
        <v>0</v>
      </c>
      <c r="BE203" s="101">
        <f>+VLOOKUP($S203,'CODE GENERATOR'!$P:$AM,24,FALSE)</f>
        <v>0</v>
      </c>
      <c r="BF203" s="101">
        <f>IF(C203&gt;0,+VLOOKUP(G203,'CATEGORY ID'!$A$1:$L$118,3,FALSE),"")</f>
        <v>17</v>
      </c>
      <c r="BG203" s="101">
        <f>IF(C203&gt;0,+VLOOKUP(H203,'CATEGORY ID'!$D$1:$L$118,3,FALSE),"")</f>
        <v>17</v>
      </c>
      <c r="BH203" s="101">
        <f>IF(C203&gt;0,+VLOOKUP((+H203&amp;I203),'CATEGORY ID'!$H$1:$I$121,2,FALSE),"")</f>
        <v>18</v>
      </c>
      <c r="BJ203" s="101">
        <f>IF(C203&gt;0,IF(COUNTIF('CATEGORY ID'!$K$1:$K$121,+H203&amp;K203) &gt; 0, +VLOOKUP(+H203&amp;K203,'CATEGORY ID'!$K$1:$L$121,2,FALSE),""),"")</f>
        <v>73</v>
      </c>
      <c r="BK203" s="101" t="str">
        <f>IF(C203&gt;0,IF(COUNTIF('CATEGORY ID'!$K$124:$K$165, +VLOOKUP(C203,'STYLE NAMES'!$B:$AE,30,FALSE)) &gt; 0, +VLOOKUP(VLOOKUP(C203,'STYLE NAMES'!$B:$AE,30,FALSE),'CATEGORY ID'!K:M,2,FALSE),""),"")</f>
        <v/>
      </c>
      <c r="BR203" s="101" t="str" cm="1">
        <f t="array" ref="BR203">IF(C203&gt;0,_xlfn.TEXTJOIN(";", TRUE,_xlfn.UNIQUE(_xlfn._xlws.FILTER(BF203:BQ203,(BF203:BQ203&gt;0)),TRUE,FALSE)),"")&amp;";"&amp;BS203</f>
        <v>17;18;73;</v>
      </c>
      <c r="BU203" s="106">
        <f>IF(C203&gt;0,+VLOOKUP($C203,'STYLE NAMES'!$B:$AC,26,FALSE),"")</f>
        <v>49.9</v>
      </c>
      <c r="BV203" s="106">
        <f>IF(C203&gt;0,+VLOOKUP($C203,'STYLE NAMES'!$B:$AC,27,FALSE),"")</f>
        <v>2740</v>
      </c>
      <c r="BW203" s="106">
        <f>IF(C203&gt;0,+VLOOKUP($C203,'STYLE NAMES'!$B:$AC,28,FALSE),"")</f>
        <v>57.384999999999991</v>
      </c>
      <c r="BY203"/>
      <c r="BZ203" s="101">
        <v>4</v>
      </c>
      <c r="CA203" s="137">
        <f t="shared" si="18"/>
        <v>1</v>
      </c>
      <c r="CB203" s="137">
        <f>+VLOOKUP(C203,'[2]STYLES &amp; MODELS MATRIX'!$A:$G,7,FALSE)</f>
        <v>0</v>
      </c>
      <c r="CC203" s="137">
        <f>+VLOOKUP(C203,'[1]STYLES &amp; SIZE CHARTS'!$A:$H,8,FALSE)</f>
        <v>0</v>
      </c>
      <c r="CD203" s="137"/>
      <c r="CE203" s="205"/>
      <c r="CF203" s="141"/>
    </row>
    <row r="204" spans="1:84" s="101" customFormat="1" ht="12" customHeight="1" x14ac:dyDescent="0.2">
      <c r="A204" s="102">
        <f t="shared" si="16"/>
        <v>8683711002611</v>
      </c>
      <c r="B204" s="101" t="s">
        <v>816</v>
      </c>
      <c r="C204" s="101" t="s">
        <v>629</v>
      </c>
      <c r="D204" s="101" t="s">
        <v>630</v>
      </c>
      <c r="E204" s="203" t="s">
        <v>2317</v>
      </c>
      <c r="F204" s="101">
        <v>90</v>
      </c>
      <c r="G204" s="101" t="str">
        <f>IF(C204&gt;0,+VLOOKUP($C204,'STYLE NAMES'!$B:$AC,4,FALSE),"")</f>
        <v>ACCESSORIES</v>
      </c>
      <c r="H204" s="101" t="str">
        <f>IF(C204&gt;0,+VLOOKUP($C204,'STYLE NAMES'!$B:$AC,5,FALSE),"")</f>
        <v>ACCESSORIES</v>
      </c>
      <c r="I204" s="101" t="str">
        <f>IF(C204&gt;0,+VLOOKUP($C204,'STYLE NAMES'!$B:$AC,6,FALSE),"")</f>
        <v>RIDER ACCESSORIES</v>
      </c>
      <c r="J204" s="101" t="str">
        <f>IF(C204&gt;0,+VLOOKUP($C204,'STYLE NAMES'!$B:$AC,7,FALSE),"")</f>
        <v>UNISEX</v>
      </c>
      <c r="K204" s="101" t="str">
        <f>IF(C204&gt;0,+VLOOKUP($C204,'STYLE NAMES'!$B:$AC,8,FALSE),"")</f>
        <v>BELTS</v>
      </c>
      <c r="L204" s="101" t="str">
        <f>IF(E204&gt;0,+VLOOKUP($E204,'CODE GENERATOR'!$D:$T,3,FALSE),"")</f>
        <v>A</v>
      </c>
      <c r="M204" s="101" t="str">
        <f>IF(E204&gt;0,+VLOOKUP($E204,'CODE GENERATOR'!$D:$T,4,FALSE),"")</f>
        <v>BRAIDED</v>
      </c>
      <c r="N204" s="101" t="str">
        <f>IF(E204&gt;0,+VLOOKUP($E204,'CODE GENERATOR'!$D:$T,6,FALSE),"")</f>
        <v>BROWN</v>
      </c>
      <c r="O204" s="101" t="str">
        <f>IF(E204&gt;0,+VLOOKUP($E204,'CODE GENERATOR'!$D:$T,7,FALSE),"")</f>
        <v>NAVY</v>
      </c>
      <c r="P204" s="101" t="str">
        <f t="shared" si="17"/>
        <v>BROWN/NAVY</v>
      </c>
      <c r="Q204" s="104" t="str">
        <f>IF(E204&gt;0,+VLOOKUP($E204,'CODE GENERATOR'!$D:$T,11,FALSE),"")</f>
        <v>A.RACUX_BLT0015</v>
      </c>
      <c r="R204" s="104" t="str">
        <f>IF(E204&gt;0,+VLOOKUP($E204,'CODE GENERATOR'!$D:$T,12,FALSE),"")</f>
        <v>BRD0012BRWNAV</v>
      </c>
      <c r="S204" s="104" t="str">
        <f>IF(E204&gt;0,+VLOOKUP($E204,'CODE GENERATOR'!$D:$T,13,FALSE),"")</f>
        <v>A.RACUX_BLT0015_BRD0012BRWNAV</v>
      </c>
      <c r="T204" s="104" t="str">
        <f t="shared" si="15"/>
        <v>A.RACUX_BLT0015_BRD0012BRWNAV_90</v>
      </c>
      <c r="U204" s="105">
        <v>8683711002611</v>
      </c>
      <c r="V204" s="107" t="str" cm="1">
        <f t="array" ref="V204">_xlfn.TEXTJOIN(";", TRUE, _xlfn.UNIQUE(_xlfn._xlws.FILTER(P$3:P$10029, C$3:C$10029=C204)))</f>
        <v>BORDEAUX;BORDEAUX/NAVY;BEIGE/BROWN;NAVY;BEIGE;GRAY/BLUE-BLACK;BROWN/NAVY;DARK GRAY;MELANGE GRAY;LIGHT GRAY;WHITE;RED;BLACK;GREEN;MELANGE BLUE</v>
      </c>
      <c r="W204" s="107" t="str" cm="1">
        <f t="array" ref="W204">_xlfn.TEXTJOIN(";", TRUE, _xlfn.UNIQUE(_xlfn._xlws.FILTER(F$3:F$10029, C$3:C$10029=C204)))</f>
        <v>85;90;95;100;105;110;115;120;125</v>
      </c>
      <c r="X204" s="101" t="str">
        <f>IF(E204&gt;0,+VLOOKUP($E204,'CODE GENERATOR'!$D:$AC,19,FALSE),0)</f>
        <v>CavalierSanmarco_03.02.2026_0613</v>
      </c>
      <c r="Y204" s="101" t="str">
        <f>IF(E204&gt;0,+VLOOKUP($E204,'CODE GENERATOR'!$D:$AC,20,FALSE),0)</f>
        <v>CavalierSanmarco_03.02.2026_0636</v>
      </c>
      <c r="Z204" s="101" t="str">
        <f>IF(E204&gt;0,+VLOOKUP($E204,'CODE GENERATOR'!$D:$AC,21,FALSE),0)</f>
        <v>CavalierSanmarco_03.02.2026_0637</v>
      </c>
      <c r="AA204" s="101" t="str">
        <f>IF(E204&gt;0,+VLOOKUP($E204,'CODE GENERATOR'!$D:$AC,22,FALSE),0)</f>
        <v>2402_S01_32471</v>
      </c>
      <c r="AB204" s="101" t="str">
        <f>IF(E204&gt;0,+VLOOKUP($E204,'CODE GENERATOR'!$D:$AC,23,FALSE),0)</f>
        <v>2402_S01_32466</v>
      </c>
      <c r="AC204" s="101" t="str">
        <f>IF(E204&gt;0,+VLOOKUP($E204,'CODE GENERATOR'!$D:$AC,24,FALSE),0)</f>
        <v>2402_S01_32473</v>
      </c>
      <c r="AD204" s="101" t="str">
        <f>IF(E204&gt;0,+VLOOKUP($E204,'CODE GENERATOR'!$D:$AC,25,FALSE),0)</f>
        <v/>
      </c>
      <c r="AE204" s="101" t="str">
        <f>IF(E204&gt;0,+VLOOKUP($E204,'CODE GENERATOR'!$D:$AC,26,FALSE),0)</f>
        <v/>
      </c>
      <c r="AF204" s="149" t="str">
        <f>IF($C204&gt;0,$C204&amp;" "&amp;$P204&amp;" "&amp;+VLOOKUP($C204,'STYLE NAMES'!$B:$AC,10,FALSE),"""")</f>
        <v>SANTORINI BROWN/NAVY BRAIDED BELT</v>
      </c>
      <c r="AG204" s="101" t="str">
        <f>"Enjoy our "&amp;(AF204)&amp;"; "&amp;IF(C204&gt;0,+VLOOKUP($C204,'STYLE NAMES'!$B:$AC,11,FALSE),"")</f>
        <v>Enjoy our SANTORINI BROWN/NAVY BRAIDED BELT; Braided Riding Belts
Available in many colors and designs you can use these elegant belts for riding or even at your daily life</v>
      </c>
      <c r="AH204" s="101" t="str">
        <f>IF(C204&gt;0,+VLOOKUP($C204,'STYLE NAMES'!$B:$AC,12,FALSE),"")</f>
        <v>*Super elastic and comfortable riding belts
Composition:
100% Polyester</v>
      </c>
      <c r="AI204" s="101" t="str">
        <f>IF(C204&gt;0,+VLOOKUP($C204,'STYLE NAMES'!$B:$AC,13,FALSE),"")</f>
        <v>Do not wash in washing machine</v>
      </c>
      <c r="AJ204" s="149" t="str">
        <f>IF($C204&gt;0,$C204&amp;" "&amp;$P204&amp;" "&amp;+VLOOKUP($C204,'STYLE NAMES'!$B:$AC,14,FALSE),"""")</f>
        <v>SANTORINI BROWN/NAVY ÖRGÜ KEMER</v>
      </c>
      <c r="AK204" s="149" t="str">
        <f>"Cavalier SanMarco tarafından tasarlanan "&amp;(AJ204)&amp;"; "&amp;IF(C204&gt;0,+VLOOKUP($C204,'STYLE NAMES'!$B:$AC,15,FALSE),"")</f>
        <v>Cavalier SanMarco tarafından tasarlanan SANTORINI BROWN/NAVY ÖRGÜ KEMER; Örgü Binicilik Kemeri
Birçok renk ve desenleri ile bu şık kemerleri hem biniş kıyafetleriniz ile hem de günlük kıyafetlerinizle kullanabilirsiniz.</v>
      </c>
      <c r="AL204" s="149" t="str">
        <f>IF(C204&gt;0,+VLOOKUP($C204,'STYLE NAMES'!$B:$AC,16,FALSE),"")</f>
        <v>* Çok esnek ve rahat 
Kompozisyon:
100% Polyester</v>
      </c>
      <c r="AM204" s="149" t="str">
        <f>IF(C204&gt;0,+VLOOKUP($C204,'STYLE NAMES'!$B:$AC,17,FALSE),"")</f>
        <v>Ürünü makinada yıkamayınız</v>
      </c>
      <c r="AN204" s="149" t="str">
        <f>IF($C204&gt;0,$C204&amp;" "&amp;$P204&amp;" "&amp;+VLOOKUP($C204,'STYLE NAMES'!$B:$AC,18,FALSE),"""")</f>
        <v>SANTORINI BROWN/NAVY CINTURA ELASTICA</v>
      </c>
      <c r="AO204" s="101" t="str">
        <f>"Disegnato da Cavalier SanMarco "&amp;(AN204)&amp;"; "&amp;IF(C204&gt;0,+VLOOKUP($C204,'STYLE NAMES'!$B:$AC,19,FALSE),"")</f>
        <v>Disegnato da Cavalier SanMarco SANTORINI BROWN/NAVY CINTURA ELASTICA; Cintura intrecciata per equitazione Disponibile in molti colori e design, queste eleganti cinture possono essere utilizzate sia per l'equitazione che nella vita quotidiana.</v>
      </c>
      <c r="AP204" s="101" t="str">
        <f>IF(C204&gt;0,+VLOOKUP($C204,'STYLE NAMES'!$B:$AC,20,FALSE),"")</f>
        <v>Cinture elastiche e confortevoli per l'equitazione Composizione: 100% Poliestere</v>
      </c>
      <c r="AQ204" s="101" t="str">
        <f>IF(C204&gt;0,+VLOOKUP($C204,'STYLE NAMES'!$B:$AC,21,FALSE),"")</f>
        <v>Non lavare in lavatrice</v>
      </c>
      <c r="AR204" s="101">
        <f>IF(D204&gt;0,+VLOOKUP($C204,'STYLE NAMES'!$B:$AC,22,FALSE),"")</f>
        <v>0</v>
      </c>
      <c r="AS204" s="101">
        <f>IF(E204&gt;0,+VLOOKUP($C204,'STYLE NAMES'!$B:$AC,23,FALSE),"")</f>
        <v>0</v>
      </c>
      <c r="AT204" s="101">
        <f>IF(F204&gt;0,+VLOOKUP($C204,'STYLE NAMES'!$B:$AC,24,FALSE),"")</f>
        <v>0</v>
      </c>
      <c r="AU204" s="101">
        <f>IF(G204&gt;0,+VLOOKUP($C204,'STYLE NAMES'!$B:$AC,25,FALSE),"")</f>
        <v>0</v>
      </c>
      <c r="AV204" s="101">
        <f>+VLOOKUP($S204,'CODE GENERATOR'!$P:$AM,15,FALSE)</f>
        <v>0</v>
      </c>
      <c r="AW204" s="101">
        <f>+VLOOKUP($S204,'CODE GENERATOR'!$P:$AM,16,FALSE)</f>
        <v>0</v>
      </c>
      <c r="AX204" s="101">
        <f>+VLOOKUP($S204,'CODE GENERATOR'!$P:$AM,17,FALSE)</f>
        <v>0</v>
      </c>
      <c r="AY204" s="101">
        <f>+VLOOKUP($S204,'CODE GENERATOR'!$P:$AM,18,FALSE)</f>
        <v>0</v>
      </c>
      <c r="AZ204" s="101">
        <f>+VLOOKUP($S204,'CODE GENERATOR'!$P:$AM,19,FALSE)</f>
        <v>0</v>
      </c>
      <c r="BA204" s="101">
        <f>+VLOOKUP($S204,'CODE GENERATOR'!$P:$AM,20,FALSE)</f>
        <v>0</v>
      </c>
      <c r="BB204" s="101">
        <f>+VLOOKUP($S204,'CODE GENERATOR'!$P:$AM,21,FALSE)</f>
        <v>0</v>
      </c>
      <c r="BC204" s="101">
        <f>+VLOOKUP($S204,'CODE GENERATOR'!$P:$AM,22,FALSE)</f>
        <v>0</v>
      </c>
      <c r="BD204" s="101">
        <f>+VLOOKUP($S204,'CODE GENERATOR'!$P:$AM,23,FALSE)</f>
        <v>0</v>
      </c>
      <c r="BE204" s="101">
        <f>+VLOOKUP($S204,'CODE GENERATOR'!$P:$AM,24,FALSE)</f>
        <v>0</v>
      </c>
      <c r="BF204" s="101">
        <f>IF(C204&gt;0,+VLOOKUP(G204,'CATEGORY ID'!$A$1:$L$118,3,FALSE),"")</f>
        <v>17</v>
      </c>
      <c r="BG204" s="101">
        <f>IF(C204&gt;0,+VLOOKUP(H204,'CATEGORY ID'!$D$1:$L$118,3,FALSE),"")</f>
        <v>17</v>
      </c>
      <c r="BH204" s="101">
        <f>IF(C204&gt;0,+VLOOKUP((+H204&amp;I204),'CATEGORY ID'!$H$1:$I$121,2,FALSE),"")</f>
        <v>18</v>
      </c>
      <c r="BJ204" s="101">
        <f>IF(C204&gt;0,IF(COUNTIF('CATEGORY ID'!$K$1:$K$121,+H204&amp;K204) &gt; 0, +VLOOKUP(+H204&amp;K204,'CATEGORY ID'!$K$1:$L$121,2,FALSE),""),"")</f>
        <v>73</v>
      </c>
      <c r="BK204" s="101" t="str">
        <f>IF(C204&gt;0,IF(COUNTIF('CATEGORY ID'!$K$124:$K$165, +VLOOKUP(C204,'STYLE NAMES'!$B:$AE,30,FALSE)) &gt; 0, +VLOOKUP(VLOOKUP(C204,'STYLE NAMES'!$B:$AE,30,FALSE),'CATEGORY ID'!K:M,2,FALSE),""),"")</f>
        <v/>
      </c>
      <c r="BR204" s="101" t="str" cm="1">
        <f t="array" ref="BR204">IF(C204&gt;0,_xlfn.TEXTJOIN(";", TRUE,_xlfn.UNIQUE(_xlfn._xlws.FILTER(BF204:BQ204,(BF204:BQ204&gt;0)),TRUE,FALSE)),"")&amp;";"&amp;BS204</f>
        <v>17;18;73;</v>
      </c>
      <c r="BU204" s="106">
        <f>IF(C204&gt;0,+VLOOKUP($C204,'STYLE NAMES'!$B:$AC,26,FALSE),"")</f>
        <v>49.9</v>
      </c>
      <c r="BV204" s="106">
        <f>IF(C204&gt;0,+VLOOKUP($C204,'STYLE NAMES'!$B:$AC,27,FALSE),"")</f>
        <v>2740</v>
      </c>
      <c r="BW204" s="106">
        <f>IF(C204&gt;0,+VLOOKUP($C204,'STYLE NAMES'!$B:$AC,28,FALSE),"")</f>
        <v>57.384999999999991</v>
      </c>
      <c r="BY204"/>
      <c r="BZ204" s="101">
        <v>0</v>
      </c>
      <c r="CA204" s="137">
        <f t="shared" si="18"/>
        <v>1</v>
      </c>
      <c r="CB204" s="137">
        <f>+VLOOKUP(C204,'[2]STYLES &amp; MODELS MATRIX'!$A:$G,7,FALSE)</f>
        <v>0</v>
      </c>
      <c r="CC204" s="137">
        <f>+VLOOKUP(C204,'[1]STYLES &amp; SIZE CHARTS'!$A:$H,8,FALSE)</f>
        <v>0</v>
      </c>
      <c r="CD204" s="137"/>
      <c r="CE204" s="205"/>
      <c r="CF204" s="141"/>
    </row>
    <row r="205" spans="1:84" s="101" customFormat="1" ht="12" customHeight="1" x14ac:dyDescent="0.2">
      <c r="A205" s="102">
        <f t="shared" si="16"/>
        <v>8683711002628</v>
      </c>
      <c r="B205" s="101" t="s">
        <v>816</v>
      </c>
      <c r="C205" s="101" t="s">
        <v>629</v>
      </c>
      <c r="D205" s="101" t="s">
        <v>630</v>
      </c>
      <c r="E205" s="203" t="s">
        <v>2317</v>
      </c>
      <c r="F205" s="101">
        <v>95</v>
      </c>
      <c r="G205" s="101" t="str">
        <f>IF(C205&gt;0,+VLOOKUP($C205,'STYLE NAMES'!$B:$AC,4,FALSE),"")</f>
        <v>ACCESSORIES</v>
      </c>
      <c r="H205" s="101" t="str">
        <f>IF(C205&gt;0,+VLOOKUP($C205,'STYLE NAMES'!$B:$AC,5,FALSE),"")</f>
        <v>ACCESSORIES</v>
      </c>
      <c r="I205" s="101" t="str">
        <f>IF(C205&gt;0,+VLOOKUP($C205,'STYLE NAMES'!$B:$AC,6,FALSE),"")</f>
        <v>RIDER ACCESSORIES</v>
      </c>
      <c r="J205" s="101" t="str">
        <f>IF(C205&gt;0,+VLOOKUP($C205,'STYLE NAMES'!$B:$AC,7,FALSE),"")</f>
        <v>UNISEX</v>
      </c>
      <c r="K205" s="101" t="str">
        <f>IF(C205&gt;0,+VLOOKUP($C205,'STYLE NAMES'!$B:$AC,8,FALSE),"")</f>
        <v>BELTS</v>
      </c>
      <c r="L205" s="101" t="str">
        <f>IF(E205&gt;0,+VLOOKUP($E205,'CODE GENERATOR'!$D:$T,3,FALSE),"")</f>
        <v>A</v>
      </c>
      <c r="M205" s="101" t="str">
        <f>IF(E205&gt;0,+VLOOKUP($E205,'CODE GENERATOR'!$D:$T,4,FALSE),"")</f>
        <v>BRAIDED</v>
      </c>
      <c r="N205" s="101" t="str">
        <f>IF(E205&gt;0,+VLOOKUP($E205,'CODE GENERATOR'!$D:$T,6,FALSE),"")</f>
        <v>BROWN</v>
      </c>
      <c r="O205" s="101" t="str">
        <f>IF(E205&gt;0,+VLOOKUP($E205,'CODE GENERATOR'!$D:$T,7,FALSE),"")</f>
        <v>NAVY</v>
      </c>
      <c r="P205" s="101" t="str">
        <f t="shared" si="17"/>
        <v>BROWN/NAVY</v>
      </c>
      <c r="Q205" s="104" t="str">
        <f>IF(E205&gt;0,+VLOOKUP($E205,'CODE GENERATOR'!$D:$T,11,FALSE),"")</f>
        <v>A.RACUX_BLT0015</v>
      </c>
      <c r="R205" s="104" t="str">
        <f>IF(E205&gt;0,+VLOOKUP($E205,'CODE GENERATOR'!$D:$T,12,FALSE),"")</f>
        <v>BRD0012BRWNAV</v>
      </c>
      <c r="S205" s="104" t="str">
        <f>IF(E205&gt;0,+VLOOKUP($E205,'CODE GENERATOR'!$D:$T,13,FALSE),"")</f>
        <v>A.RACUX_BLT0015_BRD0012BRWNAV</v>
      </c>
      <c r="T205" s="104" t="str">
        <f t="shared" si="15"/>
        <v>A.RACUX_BLT0015_BRD0012BRWNAV_95</v>
      </c>
      <c r="U205" s="105">
        <v>8683711002628</v>
      </c>
      <c r="V205" s="107" t="str" cm="1">
        <f t="array" ref="V205">_xlfn.TEXTJOIN(";", TRUE, _xlfn.UNIQUE(_xlfn._xlws.FILTER(P$3:P$10029, C$3:C$10029=C205)))</f>
        <v>BORDEAUX;BORDEAUX/NAVY;BEIGE/BROWN;NAVY;BEIGE;GRAY/BLUE-BLACK;BROWN/NAVY;DARK GRAY;MELANGE GRAY;LIGHT GRAY;WHITE;RED;BLACK;GREEN;MELANGE BLUE</v>
      </c>
      <c r="W205" s="107" t="str" cm="1">
        <f t="array" ref="W205">_xlfn.TEXTJOIN(";", TRUE, _xlfn.UNIQUE(_xlfn._xlws.FILTER(F$3:F$10029, C$3:C$10029=C205)))</f>
        <v>85;90;95;100;105;110;115;120;125</v>
      </c>
      <c r="X205" s="101" t="str">
        <f>IF(E205&gt;0,+VLOOKUP($E205,'CODE GENERATOR'!$D:$AC,19,FALSE),0)</f>
        <v>CavalierSanmarco_03.02.2026_0613</v>
      </c>
      <c r="Y205" s="101" t="str">
        <f>IF(E205&gt;0,+VLOOKUP($E205,'CODE GENERATOR'!$D:$AC,20,FALSE),0)</f>
        <v>CavalierSanmarco_03.02.2026_0636</v>
      </c>
      <c r="Z205" s="101" t="str">
        <f>IF(E205&gt;0,+VLOOKUP($E205,'CODE GENERATOR'!$D:$AC,21,FALSE),0)</f>
        <v>CavalierSanmarco_03.02.2026_0637</v>
      </c>
      <c r="AA205" s="101" t="str">
        <f>IF(E205&gt;0,+VLOOKUP($E205,'CODE GENERATOR'!$D:$AC,22,FALSE),0)</f>
        <v>2402_S01_32471</v>
      </c>
      <c r="AB205" s="101" t="str">
        <f>IF(E205&gt;0,+VLOOKUP($E205,'CODE GENERATOR'!$D:$AC,23,FALSE),0)</f>
        <v>2402_S01_32466</v>
      </c>
      <c r="AC205" s="101" t="str">
        <f>IF(E205&gt;0,+VLOOKUP($E205,'CODE GENERATOR'!$D:$AC,24,FALSE),0)</f>
        <v>2402_S01_32473</v>
      </c>
      <c r="AD205" s="101" t="str">
        <f>IF(E205&gt;0,+VLOOKUP($E205,'CODE GENERATOR'!$D:$AC,25,FALSE),0)</f>
        <v/>
      </c>
      <c r="AE205" s="101" t="str">
        <f>IF(E205&gt;0,+VLOOKUP($E205,'CODE GENERATOR'!$D:$AC,26,FALSE),0)</f>
        <v/>
      </c>
      <c r="AF205" s="149" t="str">
        <f>IF($C205&gt;0,$C205&amp;" "&amp;$P205&amp;" "&amp;+VLOOKUP($C205,'STYLE NAMES'!$B:$AC,10,FALSE),"""")</f>
        <v>SANTORINI BROWN/NAVY BRAIDED BELT</v>
      </c>
      <c r="AG205" s="101" t="str">
        <f>"Enjoy our "&amp;(AF205)&amp;"; "&amp;IF(C205&gt;0,+VLOOKUP($C205,'STYLE NAMES'!$B:$AC,11,FALSE),"")</f>
        <v>Enjoy our SANTORINI BROWN/NAVY BRAIDED BELT; Braided Riding Belts
Available in many colors and designs you can use these elegant belts for riding or even at your daily life</v>
      </c>
      <c r="AH205" s="101" t="str">
        <f>IF(C205&gt;0,+VLOOKUP($C205,'STYLE NAMES'!$B:$AC,12,FALSE),"")</f>
        <v>*Super elastic and comfortable riding belts
Composition:
100% Polyester</v>
      </c>
      <c r="AI205" s="101" t="str">
        <f>IF(C205&gt;0,+VLOOKUP($C205,'STYLE NAMES'!$B:$AC,13,FALSE),"")</f>
        <v>Do not wash in washing machine</v>
      </c>
      <c r="AJ205" s="149" t="str">
        <f>IF($C205&gt;0,$C205&amp;" "&amp;$P205&amp;" "&amp;+VLOOKUP($C205,'STYLE NAMES'!$B:$AC,14,FALSE),"""")</f>
        <v>SANTORINI BROWN/NAVY ÖRGÜ KEMER</v>
      </c>
      <c r="AK205" s="149" t="str">
        <f>"Cavalier SanMarco tarafından tasarlanan "&amp;(AJ205)&amp;"; "&amp;IF(C205&gt;0,+VLOOKUP($C205,'STYLE NAMES'!$B:$AC,15,FALSE),"")</f>
        <v>Cavalier SanMarco tarafından tasarlanan SANTORINI BROWN/NAVY ÖRGÜ KEMER; Örgü Binicilik Kemeri
Birçok renk ve desenleri ile bu şık kemerleri hem biniş kıyafetleriniz ile hem de günlük kıyafetlerinizle kullanabilirsiniz.</v>
      </c>
      <c r="AL205" s="149" t="str">
        <f>IF(C205&gt;0,+VLOOKUP($C205,'STYLE NAMES'!$B:$AC,16,FALSE),"")</f>
        <v>* Çok esnek ve rahat 
Kompozisyon:
100% Polyester</v>
      </c>
      <c r="AM205" s="149" t="str">
        <f>IF(C205&gt;0,+VLOOKUP($C205,'STYLE NAMES'!$B:$AC,17,FALSE),"")</f>
        <v>Ürünü makinada yıkamayınız</v>
      </c>
      <c r="AN205" s="149" t="str">
        <f>IF($C205&gt;0,$C205&amp;" "&amp;$P205&amp;" "&amp;+VLOOKUP($C205,'STYLE NAMES'!$B:$AC,18,FALSE),"""")</f>
        <v>SANTORINI BROWN/NAVY CINTURA ELASTICA</v>
      </c>
      <c r="AO205" s="101" t="str">
        <f>"Disegnato da Cavalier SanMarco "&amp;(AN205)&amp;"; "&amp;IF(C205&gt;0,+VLOOKUP($C205,'STYLE NAMES'!$B:$AC,19,FALSE),"")</f>
        <v>Disegnato da Cavalier SanMarco SANTORINI BROWN/NAVY CINTURA ELASTICA; Cintura intrecciata per equitazione Disponibile in molti colori e design, queste eleganti cinture possono essere utilizzate sia per l'equitazione che nella vita quotidiana.</v>
      </c>
      <c r="AP205" s="101" t="str">
        <f>IF(C205&gt;0,+VLOOKUP($C205,'STYLE NAMES'!$B:$AC,20,FALSE),"")</f>
        <v>Cinture elastiche e confortevoli per l'equitazione Composizione: 100% Poliestere</v>
      </c>
      <c r="AQ205" s="101" t="str">
        <f>IF(C205&gt;0,+VLOOKUP($C205,'STYLE NAMES'!$B:$AC,21,FALSE),"")</f>
        <v>Non lavare in lavatrice</v>
      </c>
      <c r="AR205" s="101">
        <f>IF(D205&gt;0,+VLOOKUP($C205,'STYLE NAMES'!$B:$AC,22,FALSE),"")</f>
        <v>0</v>
      </c>
      <c r="AS205" s="101">
        <f>IF(E205&gt;0,+VLOOKUP($C205,'STYLE NAMES'!$B:$AC,23,FALSE),"")</f>
        <v>0</v>
      </c>
      <c r="AT205" s="101">
        <f>IF(F205&gt;0,+VLOOKUP($C205,'STYLE NAMES'!$B:$AC,24,FALSE),"")</f>
        <v>0</v>
      </c>
      <c r="AU205" s="101">
        <f>IF(G205&gt;0,+VLOOKUP($C205,'STYLE NAMES'!$B:$AC,25,FALSE),"")</f>
        <v>0</v>
      </c>
      <c r="AV205" s="101">
        <f>+VLOOKUP($S205,'CODE GENERATOR'!$P:$AM,15,FALSE)</f>
        <v>0</v>
      </c>
      <c r="AW205" s="101">
        <f>+VLOOKUP($S205,'CODE GENERATOR'!$P:$AM,16,FALSE)</f>
        <v>0</v>
      </c>
      <c r="AX205" s="101">
        <f>+VLOOKUP($S205,'CODE GENERATOR'!$P:$AM,17,FALSE)</f>
        <v>0</v>
      </c>
      <c r="AY205" s="101">
        <f>+VLOOKUP($S205,'CODE GENERATOR'!$P:$AM,18,FALSE)</f>
        <v>0</v>
      </c>
      <c r="AZ205" s="101">
        <f>+VLOOKUP($S205,'CODE GENERATOR'!$P:$AM,19,FALSE)</f>
        <v>0</v>
      </c>
      <c r="BA205" s="101">
        <f>+VLOOKUP($S205,'CODE GENERATOR'!$P:$AM,20,FALSE)</f>
        <v>0</v>
      </c>
      <c r="BB205" s="101">
        <f>+VLOOKUP($S205,'CODE GENERATOR'!$P:$AM,21,FALSE)</f>
        <v>0</v>
      </c>
      <c r="BC205" s="101">
        <f>+VLOOKUP($S205,'CODE GENERATOR'!$P:$AM,22,FALSE)</f>
        <v>0</v>
      </c>
      <c r="BD205" s="101">
        <f>+VLOOKUP($S205,'CODE GENERATOR'!$P:$AM,23,FALSE)</f>
        <v>0</v>
      </c>
      <c r="BE205" s="101">
        <f>+VLOOKUP($S205,'CODE GENERATOR'!$P:$AM,24,FALSE)</f>
        <v>0</v>
      </c>
      <c r="BF205" s="101">
        <f>IF(C205&gt;0,+VLOOKUP(G205,'CATEGORY ID'!$A$1:$L$118,3,FALSE),"")</f>
        <v>17</v>
      </c>
      <c r="BG205" s="101">
        <f>IF(C205&gt;0,+VLOOKUP(H205,'CATEGORY ID'!$D$1:$L$118,3,FALSE),"")</f>
        <v>17</v>
      </c>
      <c r="BH205" s="101">
        <f>IF(C205&gt;0,+VLOOKUP((+H205&amp;I205),'CATEGORY ID'!$H$1:$I$121,2,FALSE),"")</f>
        <v>18</v>
      </c>
      <c r="BJ205" s="101">
        <f>IF(C205&gt;0,IF(COUNTIF('CATEGORY ID'!$K$1:$K$121,+H205&amp;K205) &gt; 0, +VLOOKUP(+H205&amp;K205,'CATEGORY ID'!$K$1:$L$121,2,FALSE),""),"")</f>
        <v>73</v>
      </c>
      <c r="BK205" s="101" t="str">
        <f>IF(C205&gt;0,IF(COUNTIF('CATEGORY ID'!$K$124:$K$165, +VLOOKUP(C205,'STYLE NAMES'!$B:$AE,30,FALSE)) &gt; 0, +VLOOKUP(VLOOKUP(C205,'STYLE NAMES'!$B:$AE,30,FALSE),'CATEGORY ID'!K:M,2,FALSE),""),"")</f>
        <v/>
      </c>
      <c r="BR205" s="101" t="str" cm="1">
        <f t="array" ref="BR205">IF(C205&gt;0,_xlfn.TEXTJOIN(";", TRUE,_xlfn.UNIQUE(_xlfn._xlws.FILTER(BF205:BQ205,(BF205:BQ205&gt;0)),TRUE,FALSE)),"")&amp;";"&amp;BS205</f>
        <v>17;18;73;</v>
      </c>
      <c r="BU205" s="106">
        <f>IF(C205&gt;0,+VLOOKUP($C205,'STYLE NAMES'!$B:$AC,26,FALSE),"")</f>
        <v>49.9</v>
      </c>
      <c r="BV205" s="106">
        <f>IF(C205&gt;0,+VLOOKUP($C205,'STYLE NAMES'!$B:$AC,27,FALSE),"")</f>
        <v>2740</v>
      </c>
      <c r="BW205" s="106">
        <f>IF(C205&gt;0,+VLOOKUP($C205,'STYLE NAMES'!$B:$AC,28,FALSE),"")</f>
        <v>57.384999999999991</v>
      </c>
      <c r="BY205"/>
      <c r="BZ205" s="101">
        <v>4</v>
      </c>
      <c r="CA205" s="137">
        <f t="shared" si="18"/>
        <v>1</v>
      </c>
      <c r="CB205" s="137">
        <f>+VLOOKUP(C205,'[2]STYLES &amp; MODELS MATRIX'!$A:$G,7,FALSE)</f>
        <v>0</v>
      </c>
      <c r="CC205" s="137">
        <f>+VLOOKUP(C205,'[1]STYLES &amp; SIZE CHARTS'!$A:$H,8,FALSE)</f>
        <v>0</v>
      </c>
      <c r="CD205" s="137"/>
      <c r="CE205" s="205"/>
      <c r="CF205" s="141"/>
    </row>
    <row r="206" spans="1:84" s="101" customFormat="1" ht="12" customHeight="1" x14ac:dyDescent="0.2">
      <c r="A206" s="102">
        <f t="shared" si="16"/>
        <v>8683711002635</v>
      </c>
      <c r="B206" s="101" t="s">
        <v>816</v>
      </c>
      <c r="C206" s="101" t="s">
        <v>629</v>
      </c>
      <c r="D206" s="101" t="s">
        <v>630</v>
      </c>
      <c r="E206" s="203" t="s">
        <v>2317</v>
      </c>
      <c r="F206" s="101">
        <v>100</v>
      </c>
      <c r="G206" s="101" t="str">
        <f>IF(C206&gt;0,+VLOOKUP($C206,'STYLE NAMES'!$B:$AC,4,FALSE),"")</f>
        <v>ACCESSORIES</v>
      </c>
      <c r="H206" s="101" t="str">
        <f>IF(C206&gt;0,+VLOOKUP($C206,'STYLE NAMES'!$B:$AC,5,FALSE),"")</f>
        <v>ACCESSORIES</v>
      </c>
      <c r="I206" s="101" t="str">
        <f>IF(C206&gt;0,+VLOOKUP($C206,'STYLE NAMES'!$B:$AC,6,FALSE),"")</f>
        <v>RIDER ACCESSORIES</v>
      </c>
      <c r="J206" s="101" t="str">
        <f>IF(C206&gt;0,+VLOOKUP($C206,'STYLE NAMES'!$B:$AC,7,FALSE),"")</f>
        <v>UNISEX</v>
      </c>
      <c r="K206" s="101" t="str">
        <f>IF(C206&gt;0,+VLOOKUP($C206,'STYLE NAMES'!$B:$AC,8,FALSE),"")</f>
        <v>BELTS</v>
      </c>
      <c r="L206" s="101" t="str">
        <f>IF(E206&gt;0,+VLOOKUP($E206,'CODE GENERATOR'!$D:$T,3,FALSE),"")</f>
        <v>A</v>
      </c>
      <c r="M206" s="101" t="str">
        <f>IF(E206&gt;0,+VLOOKUP($E206,'CODE GENERATOR'!$D:$T,4,FALSE),"")</f>
        <v>BRAIDED</v>
      </c>
      <c r="N206" s="101" t="str">
        <f>IF(E206&gt;0,+VLOOKUP($E206,'CODE GENERATOR'!$D:$T,6,FALSE),"")</f>
        <v>BROWN</v>
      </c>
      <c r="O206" s="101" t="str">
        <f>IF(E206&gt;0,+VLOOKUP($E206,'CODE GENERATOR'!$D:$T,7,FALSE),"")</f>
        <v>NAVY</v>
      </c>
      <c r="P206" s="101" t="str">
        <f t="shared" si="17"/>
        <v>BROWN/NAVY</v>
      </c>
      <c r="Q206" s="104" t="str">
        <f>IF(E206&gt;0,+VLOOKUP($E206,'CODE GENERATOR'!$D:$T,11,FALSE),"")</f>
        <v>A.RACUX_BLT0015</v>
      </c>
      <c r="R206" s="104" t="str">
        <f>IF(E206&gt;0,+VLOOKUP($E206,'CODE GENERATOR'!$D:$T,12,FALSE),"")</f>
        <v>BRD0012BRWNAV</v>
      </c>
      <c r="S206" s="104" t="str">
        <f>IF(E206&gt;0,+VLOOKUP($E206,'CODE GENERATOR'!$D:$T,13,FALSE),"")</f>
        <v>A.RACUX_BLT0015_BRD0012BRWNAV</v>
      </c>
      <c r="T206" s="104" t="str">
        <f t="shared" si="15"/>
        <v>A.RACUX_BLT0015_BRD0012BRWNAV_100</v>
      </c>
      <c r="U206" s="105">
        <v>8683711002635</v>
      </c>
      <c r="V206" s="107" t="str" cm="1">
        <f t="array" ref="V206">_xlfn.TEXTJOIN(";", TRUE, _xlfn.UNIQUE(_xlfn._xlws.FILTER(P$3:P$10029, C$3:C$10029=C206)))</f>
        <v>BORDEAUX;BORDEAUX/NAVY;BEIGE/BROWN;NAVY;BEIGE;GRAY/BLUE-BLACK;BROWN/NAVY;DARK GRAY;MELANGE GRAY;LIGHT GRAY;WHITE;RED;BLACK;GREEN;MELANGE BLUE</v>
      </c>
      <c r="W206" s="107" t="str" cm="1">
        <f t="array" ref="W206">_xlfn.TEXTJOIN(";", TRUE, _xlfn.UNIQUE(_xlfn._xlws.FILTER(F$3:F$10029, C$3:C$10029=C206)))</f>
        <v>85;90;95;100;105;110;115;120;125</v>
      </c>
      <c r="X206" s="101" t="str">
        <f>IF(E206&gt;0,+VLOOKUP($E206,'CODE GENERATOR'!$D:$AC,19,FALSE),0)</f>
        <v>CavalierSanmarco_03.02.2026_0613</v>
      </c>
      <c r="Y206" s="101" t="str">
        <f>IF(E206&gt;0,+VLOOKUP($E206,'CODE GENERATOR'!$D:$AC,20,FALSE),0)</f>
        <v>CavalierSanmarco_03.02.2026_0636</v>
      </c>
      <c r="Z206" s="101" t="str">
        <f>IF(E206&gt;0,+VLOOKUP($E206,'CODE GENERATOR'!$D:$AC,21,FALSE),0)</f>
        <v>CavalierSanmarco_03.02.2026_0637</v>
      </c>
      <c r="AA206" s="101" t="str">
        <f>IF(E206&gt;0,+VLOOKUP($E206,'CODE GENERATOR'!$D:$AC,22,FALSE),0)</f>
        <v>2402_S01_32471</v>
      </c>
      <c r="AB206" s="101" t="str">
        <f>IF(E206&gt;0,+VLOOKUP($E206,'CODE GENERATOR'!$D:$AC,23,FALSE),0)</f>
        <v>2402_S01_32466</v>
      </c>
      <c r="AC206" s="101" t="str">
        <f>IF(E206&gt;0,+VLOOKUP($E206,'CODE GENERATOR'!$D:$AC,24,FALSE),0)</f>
        <v>2402_S01_32473</v>
      </c>
      <c r="AD206" s="101" t="str">
        <f>IF(E206&gt;0,+VLOOKUP($E206,'CODE GENERATOR'!$D:$AC,25,FALSE),0)</f>
        <v/>
      </c>
      <c r="AE206" s="101" t="str">
        <f>IF(E206&gt;0,+VLOOKUP($E206,'CODE GENERATOR'!$D:$AC,26,FALSE),0)</f>
        <v/>
      </c>
      <c r="AF206" s="149" t="str">
        <f>IF($C206&gt;0,$C206&amp;" "&amp;$P206&amp;" "&amp;+VLOOKUP($C206,'STYLE NAMES'!$B:$AC,10,FALSE),"""")</f>
        <v>SANTORINI BROWN/NAVY BRAIDED BELT</v>
      </c>
      <c r="AG206" s="101" t="str">
        <f>"Enjoy our "&amp;(AF206)&amp;"; "&amp;IF(C206&gt;0,+VLOOKUP($C206,'STYLE NAMES'!$B:$AC,11,FALSE),"")</f>
        <v>Enjoy our SANTORINI BROWN/NAVY BRAIDED BELT; Braided Riding Belts
Available in many colors and designs you can use these elegant belts for riding or even at your daily life</v>
      </c>
      <c r="AH206" s="101" t="str">
        <f>IF(C206&gt;0,+VLOOKUP($C206,'STYLE NAMES'!$B:$AC,12,FALSE),"")</f>
        <v>*Super elastic and comfortable riding belts
Composition:
100% Polyester</v>
      </c>
      <c r="AI206" s="101" t="str">
        <f>IF(C206&gt;0,+VLOOKUP($C206,'STYLE NAMES'!$B:$AC,13,FALSE),"")</f>
        <v>Do not wash in washing machine</v>
      </c>
      <c r="AJ206" s="149" t="str">
        <f>IF($C206&gt;0,$C206&amp;" "&amp;$P206&amp;" "&amp;+VLOOKUP($C206,'STYLE NAMES'!$B:$AC,14,FALSE),"""")</f>
        <v>SANTORINI BROWN/NAVY ÖRGÜ KEMER</v>
      </c>
      <c r="AK206" s="149" t="str">
        <f>"Cavalier SanMarco tarafından tasarlanan "&amp;(AJ206)&amp;"; "&amp;IF(C206&gt;0,+VLOOKUP($C206,'STYLE NAMES'!$B:$AC,15,FALSE),"")</f>
        <v>Cavalier SanMarco tarafından tasarlanan SANTORINI BROWN/NAVY ÖRGÜ KEMER; Örgü Binicilik Kemeri
Birçok renk ve desenleri ile bu şık kemerleri hem biniş kıyafetleriniz ile hem de günlük kıyafetlerinizle kullanabilirsiniz.</v>
      </c>
      <c r="AL206" s="149" t="str">
        <f>IF(C206&gt;0,+VLOOKUP($C206,'STYLE NAMES'!$B:$AC,16,FALSE),"")</f>
        <v>* Çok esnek ve rahat 
Kompozisyon:
100% Polyester</v>
      </c>
      <c r="AM206" s="149" t="str">
        <f>IF(C206&gt;0,+VLOOKUP($C206,'STYLE NAMES'!$B:$AC,17,FALSE),"")</f>
        <v>Ürünü makinada yıkamayınız</v>
      </c>
      <c r="AN206" s="149" t="str">
        <f>IF($C206&gt;0,$C206&amp;" "&amp;$P206&amp;" "&amp;+VLOOKUP($C206,'STYLE NAMES'!$B:$AC,18,FALSE),"""")</f>
        <v>SANTORINI BROWN/NAVY CINTURA ELASTICA</v>
      </c>
      <c r="AO206" s="101" t="str">
        <f>"Disegnato da Cavalier SanMarco "&amp;(AN206)&amp;"; "&amp;IF(C206&gt;0,+VLOOKUP($C206,'STYLE NAMES'!$B:$AC,19,FALSE),"")</f>
        <v>Disegnato da Cavalier SanMarco SANTORINI BROWN/NAVY CINTURA ELASTICA; Cintura intrecciata per equitazione Disponibile in molti colori e design, queste eleganti cinture possono essere utilizzate sia per l'equitazione che nella vita quotidiana.</v>
      </c>
      <c r="AP206" s="101" t="str">
        <f>IF(C206&gt;0,+VLOOKUP($C206,'STYLE NAMES'!$B:$AC,20,FALSE),"")</f>
        <v>Cinture elastiche e confortevoli per l'equitazione Composizione: 100% Poliestere</v>
      </c>
      <c r="AQ206" s="101" t="str">
        <f>IF(C206&gt;0,+VLOOKUP($C206,'STYLE NAMES'!$B:$AC,21,FALSE),"")</f>
        <v>Non lavare in lavatrice</v>
      </c>
      <c r="AR206" s="101">
        <f>IF(D206&gt;0,+VLOOKUP($C206,'STYLE NAMES'!$B:$AC,22,FALSE),"")</f>
        <v>0</v>
      </c>
      <c r="AS206" s="101">
        <f>IF(E206&gt;0,+VLOOKUP($C206,'STYLE NAMES'!$B:$AC,23,FALSE),"")</f>
        <v>0</v>
      </c>
      <c r="AT206" s="101">
        <f>IF(F206&gt;0,+VLOOKUP($C206,'STYLE NAMES'!$B:$AC,24,FALSE),"")</f>
        <v>0</v>
      </c>
      <c r="AU206" s="101">
        <f>IF(G206&gt;0,+VLOOKUP($C206,'STYLE NAMES'!$B:$AC,25,FALSE),"")</f>
        <v>0</v>
      </c>
      <c r="AV206" s="101">
        <f>+VLOOKUP($S206,'CODE GENERATOR'!$P:$AM,15,FALSE)</f>
        <v>0</v>
      </c>
      <c r="AW206" s="101">
        <f>+VLOOKUP($S206,'CODE GENERATOR'!$P:$AM,16,FALSE)</f>
        <v>0</v>
      </c>
      <c r="AX206" s="101">
        <f>+VLOOKUP($S206,'CODE GENERATOR'!$P:$AM,17,FALSE)</f>
        <v>0</v>
      </c>
      <c r="AY206" s="101">
        <f>+VLOOKUP($S206,'CODE GENERATOR'!$P:$AM,18,FALSE)</f>
        <v>0</v>
      </c>
      <c r="AZ206" s="101">
        <f>+VLOOKUP($S206,'CODE GENERATOR'!$P:$AM,19,FALSE)</f>
        <v>0</v>
      </c>
      <c r="BA206" s="101">
        <f>+VLOOKUP($S206,'CODE GENERATOR'!$P:$AM,20,FALSE)</f>
        <v>0</v>
      </c>
      <c r="BB206" s="101">
        <f>+VLOOKUP($S206,'CODE GENERATOR'!$P:$AM,21,FALSE)</f>
        <v>0</v>
      </c>
      <c r="BC206" s="101">
        <f>+VLOOKUP($S206,'CODE GENERATOR'!$P:$AM,22,FALSE)</f>
        <v>0</v>
      </c>
      <c r="BD206" s="101">
        <f>+VLOOKUP($S206,'CODE GENERATOR'!$P:$AM,23,FALSE)</f>
        <v>0</v>
      </c>
      <c r="BE206" s="101">
        <f>+VLOOKUP($S206,'CODE GENERATOR'!$P:$AM,24,FALSE)</f>
        <v>0</v>
      </c>
      <c r="BF206" s="101">
        <f>IF(C206&gt;0,+VLOOKUP(G206,'CATEGORY ID'!$A$1:$L$118,3,FALSE),"")</f>
        <v>17</v>
      </c>
      <c r="BG206" s="101">
        <f>IF(C206&gt;0,+VLOOKUP(H206,'CATEGORY ID'!$D$1:$L$118,3,FALSE),"")</f>
        <v>17</v>
      </c>
      <c r="BH206" s="101">
        <f>IF(C206&gt;0,+VLOOKUP((+H206&amp;I206),'CATEGORY ID'!$H$1:$I$121,2,FALSE),"")</f>
        <v>18</v>
      </c>
      <c r="BJ206" s="101">
        <f>IF(C206&gt;0,IF(COUNTIF('CATEGORY ID'!$K$1:$K$121,+H206&amp;K206) &gt; 0, +VLOOKUP(+H206&amp;K206,'CATEGORY ID'!$K$1:$L$121,2,FALSE),""),"")</f>
        <v>73</v>
      </c>
      <c r="BK206" s="101" t="str">
        <f>IF(C206&gt;0,IF(COUNTIF('CATEGORY ID'!$K$124:$K$165, +VLOOKUP(C206,'STYLE NAMES'!$B:$AE,30,FALSE)) &gt; 0, +VLOOKUP(VLOOKUP(C206,'STYLE NAMES'!$B:$AE,30,FALSE),'CATEGORY ID'!K:M,2,FALSE),""),"")</f>
        <v/>
      </c>
      <c r="BR206" s="101" t="str" cm="1">
        <f t="array" ref="BR206">IF(C206&gt;0,_xlfn.TEXTJOIN(";", TRUE,_xlfn.UNIQUE(_xlfn._xlws.FILTER(BF206:BQ206,(BF206:BQ206&gt;0)),TRUE,FALSE)),"")&amp;";"&amp;BS206</f>
        <v>17;18;73;</v>
      </c>
      <c r="BU206" s="106">
        <f>IF(C206&gt;0,+VLOOKUP($C206,'STYLE NAMES'!$B:$AC,26,FALSE),"")</f>
        <v>49.9</v>
      </c>
      <c r="BV206" s="106">
        <f>IF(C206&gt;0,+VLOOKUP($C206,'STYLE NAMES'!$B:$AC,27,FALSE),"")</f>
        <v>2740</v>
      </c>
      <c r="BW206" s="106">
        <f>IF(C206&gt;0,+VLOOKUP($C206,'STYLE NAMES'!$B:$AC,28,FALSE),"")</f>
        <v>57.384999999999991</v>
      </c>
      <c r="BY206"/>
      <c r="BZ206" s="101">
        <v>0</v>
      </c>
      <c r="CA206" s="137">
        <f t="shared" si="18"/>
        <v>1</v>
      </c>
      <c r="CB206" s="137">
        <f>+VLOOKUP(C206,'[2]STYLES &amp; MODELS MATRIX'!$A:$G,7,FALSE)</f>
        <v>0</v>
      </c>
      <c r="CC206" s="137">
        <f>+VLOOKUP(C206,'[1]STYLES &amp; SIZE CHARTS'!$A:$H,8,FALSE)</f>
        <v>0</v>
      </c>
      <c r="CD206" s="137"/>
      <c r="CE206" s="205"/>
      <c r="CF206" s="141"/>
    </row>
    <row r="207" spans="1:84" s="101" customFormat="1" ht="12" customHeight="1" x14ac:dyDescent="0.2">
      <c r="A207" s="102">
        <f t="shared" si="16"/>
        <v>8683711002642</v>
      </c>
      <c r="B207" s="101" t="s">
        <v>816</v>
      </c>
      <c r="C207" s="101" t="s">
        <v>629</v>
      </c>
      <c r="D207" s="101" t="s">
        <v>630</v>
      </c>
      <c r="E207" s="203" t="s">
        <v>2317</v>
      </c>
      <c r="F207" s="101">
        <v>105</v>
      </c>
      <c r="G207" s="101" t="str">
        <f>IF(C207&gt;0,+VLOOKUP($C207,'STYLE NAMES'!$B:$AC,4,FALSE),"")</f>
        <v>ACCESSORIES</v>
      </c>
      <c r="H207" s="101" t="str">
        <f>IF(C207&gt;0,+VLOOKUP($C207,'STYLE NAMES'!$B:$AC,5,FALSE),"")</f>
        <v>ACCESSORIES</v>
      </c>
      <c r="I207" s="101" t="str">
        <f>IF(C207&gt;0,+VLOOKUP($C207,'STYLE NAMES'!$B:$AC,6,FALSE),"")</f>
        <v>RIDER ACCESSORIES</v>
      </c>
      <c r="J207" s="101" t="str">
        <f>IF(C207&gt;0,+VLOOKUP($C207,'STYLE NAMES'!$B:$AC,7,FALSE),"")</f>
        <v>UNISEX</v>
      </c>
      <c r="K207" s="101" t="str">
        <f>IF(C207&gt;0,+VLOOKUP($C207,'STYLE NAMES'!$B:$AC,8,FALSE),"")</f>
        <v>BELTS</v>
      </c>
      <c r="L207" s="101" t="str">
        <f>IF(E207&gt;0,+VLOOKUP($E207,'CODE GENERATOR'!$D:$T,3,FALSE),"")</f>
        <v>A</v>
      </c>
      <c r="M207" s="101" t="str">
        <f>IF(E207&gt;0,+VLOOKUP($E207,'CODE GENERATOR'!$D:$T,4,FALSE),"")</f>
        <v>BRAIDED</v>
      </c>
      <c r="N207" s="101" t="str">
        <f>IF(E207&gt;0,+VLOOKUP($E207,'CODE GENERATOR'!$D:$T,6,FALSE),"")</f>
        <v>BROWN</v>
      </c>
      <c r="O207" s="101" t="str">
        <f>IF(E207&gt;0,+VLOOKUP($E207,'CODE GENERATOR'!$D:$T,7,FALSE),"")</f>
        <v>NAVY</v>
      </c>
      <c r="P207" s="101" t="str">
        <f t="shared" si="17"/>
        <v>BROWN/NAVY</v>
      </c>
      <c r="Q207" s="104" t="str">
        <f>IF(E207&gt;0,+VLOOKUP($E207,'CODE GENERATOR'!$D:$T,11,FALSE),"")</f>
        <v>A.RACUX_BLT0015</v>
      </c>
      <c r="R207" s="104" t="str">
        <f>IF(E207&gt;0,+VLOOKUP($E207,'CODE GENERATOR'!$D:$T,12,FALSE),"")</f>
        <v>BRD0012BRWNAV</v>
      </c>
      <c r="S207" s="104" t="str">
        <f>IF(E207&gt;0,+VLOOKUP($E207,'CODE GENERATOR'!$D:$T,13,FALSE),"")</f>
        <v>A.RACUX_BLT0015_BRD0012BRWNAV</v>
      </c>
      <c r="T207" s="104" t="str">
        <f t="shared" si="15"/>
        <v>A.RACUX_BLT0015_BRD0012BRWNAV_105</v>
      </c>
      <c r="U207" s="105">
        <v>8683711002642</v>
      </c>
      <c r="V207" s="107" t="str" cm="1">
        <f t="array" ref="V207">_xlfn.TEXTJOIN(";", TRUE, _xlfn.UNIQUE(_xlfn._xlws.FILTER(P$3:P$10029, C$3:C$10029=C207)))</f>
        <v>BORDEAUX;BORDEAUX/NAVY;BEIGE/BROWN;NAVY;BEIGE;GRAY/BLUE-BLACK;BROWN/NAVY;DARK GRAY;MELANGE GRAY;LIGHT GRAY;WHITE;RED;BLACK;GREEN;MELANGE BLUE</v>
      </c>
      <c r="W207" s="107" t="str" cm="1">
        <f t="array" ref="W207">_xlfn.TEXTJOIN(";", TRUE, _xlfn.UNIQUE(_xlfn._xlws.FILTER(F$3:F$10029, C$3:C$10029=C207)))</f>
        <v>85;90;95;100;105;110;115;120;125</v>
      </c>
      <c r="X207" s="101" t="str">
        <f>IF(E207&gt;0,+VLOOKUP($E207,'CODE GENERATOR'!$D:$AC,19,FALSE),0)</f>
        <v>CavalierSanmarco_03.02.2026_0613</v>
      </c>
      <c r="Y207" s="101" t="str">
        <f>IF(E207&gt;0,+VLOOKUP($E207,'CODE GENERATOR'!$D:$AC,20,FALSE),0)</f>
        <v>CavalierSanmarco_03.02.2026_0636</v>
      </c>
      <c r="Z207" s="101" t="str">
        <f>IF(E207&gt;0,+VLOOKUP($E207,'CODE GENERATOR'!$D:$AC,21,FALSE),0)</f>
        <v>CavalierSanmarco_03.02.2026_0637</v>
      </c>
      <c r="AA207" s="101" t="str">
        <f>IF(E207&gt;0,+VLOOKUP($E207,'CODE GENERATOR'!$D:$AC,22,FALSE),0)</f>
        <v>2402_S01_32471</v>
      </c>
      <c r="AB207" s="101" t="str">
        <f>IF(E207&gt;0,+VLOOKUP($E207,'CODE GENERATOR'!$D:$AC,23,FALSE),0)</f>
        <v>2402_S01_32466</v>
      </c>
      <c r="AC207" s="101" t="str">
        <f>IF(E207&gt;0,+VLOOKUP($E207,'CODE GENERATOR'!$D:$AC,24,FALSE),0)</f>
        <v>2402_S01_32473</v>
      </c>
      <c r="AD207" s="101" t="str">
        <f>IF(E207&gt;0,+VLOOKUP($E207,'CODE GENERATOR'!$D:$AC,25,FALSE),0)</f>
        <v/>
      </c>
      <c r="AE207" s="101" t="str">
        <f>IF(E207&gt;0,+VLOOKUP($E207,'CODE GENERATOR'!$D:$AC,26,FALSE),0)</f>
        <v/>
      </c>
      <c r="AF207" s="149" t="str">
        <f>IF($C207&gt;0,$C207&amp;" "&amp;$P207&amp;" "&amp;+VLOOKUP($C207,'STYLE NAMES'!$B:$AC,10,FALSE),"""")</f>
        <v>SANTORINI BROWN/NAVY BRAIDED BELT</v>
      </c>
      <c r="AG207" s="101" t="str">
        <f>"Enjoy our "&amp;(AF207)&amp;"; "&amp;IF(C207&gt;0,+VLOOKUP($C207,'STYLE NAMES'!$B:$AC,11,FALSE),"")</f>
        <v>Enjoy our SANTORINI BROWN/NAVY BRAIDED BELT; Braided Riding Belts
Available in many colors and designs you can use these elegant belts for riding or even at your daily life</v>
      </c>
      <c r="AH207" s="101" t="str">
        <f>IF(C207&gt;0,+VLOOKUP($C207,'STYLE NAMES'!$B:$AC,12,FALSE),"")</f>
        <v>*Super elastic and comfortable riding belts
Composition:
100% Polyester</v>
      </c>
      <c r="AI207" s="101" t="str">
        <f>IF(C207&gt;0,+VLOOKUP($C207,'STYLE NAMES'!$B:$AC,13,FALSE),"")</f>
        <v>Do not wash in washing machine</v>
      </c>
      <c r="AJ207" s="149" t="str">
        <f>IF($C207&gt;0,$C207&amp;" "&amp;$P207&amp;" "&amp;+VLOOKUP($C207,'STYLE NAMES'!$B:$AC,14,FALSE),"""")</f>
        <v>SANTORINI BROWN/NAVY ÖRGÜ KEMER</v>
      </c>
      <c r="AK207" s="149" t="str">
        <f>"Cavalier SanMarco tarafından tasarlanan "&amp;(AJ207)&amp;"; "&amp;IF(C207&gt;0,+VLOOKUP($C207,'STYLE NAMES'!$B:$AC,15,FALSE),"")</f>
        <v>Cavalier SanMarco tarafından tasarlanan SANTORINI BROWN/NAVY ÖRGÜ KEMER; Örgü Binicilik Kemeri
Birçok renk ve desenleri ile bu şık kemerleri hem biniş kıyafetleriniz ile hem de günlük kıyafetlerinizle kullanabilirsiniz.</v>
      </c>
      <c r="AL207" s="149" t="str">
        <f>IF(C207&gt;0,+VLOOKUP($C207,'STYLE NAMES'!$B:$AC,16,FALSE),"")</f>
        <v>* Çok esnek ve rahat 
Kompozisyon:
100% Polyester</v>
      </c>
      <c r="AM207" s="149" t="str">
        <f>IF(C207&gt;0,+VLOOKUP($C207,'STYLE NAMES'!$B:$AC,17,FALSE),"")</f>
        <v>Ürünü makinada yıkamayınız</v>
      </c>
      <c r="AN207" s="149" t="str">
        <f>IF($C207&gt;0,$C207&amp;" "&amp;$P207&amp;" "&amp;+VLOOKUP($C207,'STYLE NAMES'!$B:$AC,18,FALSE),"""")</f>
        <v>SANTORINI BROWN/NAVY CINTURA ELASTICA</v>
      </c>
      <c r="AO207" s="101" t="str">
        <f>"Disegnato da Cavalier SanMarco "&amp;(AN207)&amp;"; "&amp;IF(C207&gt;0,+VLOOKUP($C207,'STYLE NAMES'!$B:$AC,19,FALSE),"")</f>
        <v>Disegnato da Cavalier SanMarco SANTORINI BROWN/NAVY CINTURA ELASTICA; Cintura intrecciata per equitazione Disponibile in molti colori e design, queste eleganti cinture possono essere utilizzate sia per l'equitazione che nella vita quotidiana.</v>
      </c>
      <c r="AP207" s="101" t="str">
        <f>IF(C207&gt;0,+VLOOKUP($C207,'STYLE NAMES'!$B:$AC,20,FALSE),"")</f>
        <v>Cinture elastiche e confortevoli per l'equitazione Composizione: 100% Poliestere</v>
      </c>
      <c r="AQ207" s="101" t="str">
        <f>IF(C207&gt;0,+VLOOKUP($C207,'STYLE NAMES'!$B:$AC,21,FALSE),"")</f>
        <v>Non lavare in lavatrice</v>
      </c>
      <c r="AR207" s="101">
        <f>IF(D207&gt;0,+VLOOKUP($C207,'STYLE NAMES'!$B:$AC,22,FALSE),"")</f>
        <v>0</v>
      </c>
      <c r="AS207" s="101">
        <f>IF(E207&gt;0,+VLOOKUP($C207,'STYLE NAMES'!$B:$AC,23,FALSE),"")</f>
        <v>0</v>
      </c>
      <c r="AT207" s="101">
        <f>IF(F207&gt;0,+VLOOKUP($C207,'STYLE NAMES'!$B:$AC,24,FALSE),"")</f>
        <v>0</v>
      </c>
      <c r="AU207" s="101">
        <f>IF(G207&gt;0,+VLOOKUP($C207,'STYLE NAMES'!$B:$AC,25,FALSE),"")</f>
        <v>0</v>
      </c>
      <c r="AV207" s="101">
        <f>+VLOOKUP($S207,'CODE GENERATOR'!$P:$AM,15,FALSE)</f>
        <v>0</v>
      </c>
      <c r="AW207" s="101">
        <f>+VLOOKUP($S207,'CODE GENERATOR'!$P:$AM,16,FALSE)</f>
        <v>0</v>
      </c>
      <c r="AX207" s="101">
        <f>+VLOOKUP($S207,'CODE GENERATOR'!$P:$AM,17,FALSE)</f>
        <v>0</v>
      </c>
      <c r="AY207" s="101">
        <f>+VLOOKUP($S207,'CODE GENERATOR'!$P:$AM,18,FALSE)</f>
        <v>0</v>
      </c>
      <c r="AZ207" s="101">
        <f>+VLOOKUP($S207,'CODE GENERATOR'!$P:$AM,19,FALSE)</f>
        <v>0</v>
      </c>
      <c r="BA207" s="101">
        <f>+VLOOKUP($S207,'CODE GENERATOR'!$P:$AM,20,FALSE)</f>
        <v>0</v>
      </c>
      <c r="BB207" s="101">
        <f>+VLOOKUP($S207,'CODE GENERATOR'!$P:$AM,21,FALSE)</f>
        <v>0</v>
      </c>
      <c r="BC207" s="101">
        <f>+VLOOKUP($S207,'CODE GENERATOR'!$P:$AM,22,FALSE)</f>
        <v>0</v>
      </c>
      <c r="BD207" s="101">
        <f>+VLOOKUP($S207,'CODE GENERATOR'!$P:$AM,23,FALSE)</f>
        <v>0</v>
      </c>
      <c r="BE207" s="101">
        <f>+VLOOKUP($S207,'CODE GENERATOR'!$P:$AM,24,FALSE)</f>
        <v>0</v>
      </c>
      <c r="BF207" s="101">
        <f>IF(C207&gt;0,+VLOOKUP(G207,'CATEGORY ID'!$A$1:$L$118,3,FALSE),"")</f>
        <v>17</v>
      </c>
      <c r="BG207" s="101">
        <f>IF(C207&gt;0,+VLOOKUP(H207,'CATEGORY ID'!$D$1:$L$118,3,FALSE),"")</f>
        <v>17</v>
      </c>
      <c r="BH207" s="101">
        <f>IF(C207&gt;0,+VLOOKUP((+H207&amp;I207),'CATEGORY ID'!$H$1:$I$121,2,FALSE),"")</f>
        <v>18</v>
      </c>
      <c r="BJ207" s="101">
        <f>IF(C207&gt;0,IF(COUNTIF('CATEGORY ID'!$K$1:$K$121,+H207&amp;K207) &gt; 0, +VLOOKUP(+H207&amp;K207,'CATEGORY ID'!$K$1:$L$121,2,FALSE),""),"")</f>
        <v>73</v>
      </c>
      <c r="BK207" s="101" t="str">
        <f>IF(C207&gt;0,IF(COUNTIF('CATEGORY ID'!$K$124:$K$165, +VLOOKUP(C207,'STYLE NAMES'!$B:$AE,30,FALSE)) &gt; 0, +VLOOKUP(VLOOKUP(C207,'STYLE NAMES'!$B:$AE,30,FALSE),'CATEGORY ID'!K:M,2,FALSE),""),"")</f>
        <v/>
      </c>
      <c r="BR207" s="101" t="str" cm="1">
        <f t="array" ref="BR207">IF(C207&gt;0,_xlfn.TEXTJOIN(";", TRUE,_xlfn.UNIQUE(_xlfn._xlws.FILTER(BF207:BQ207,(BF207:BQ207&gt;0)),TRUE,FALSE)),"")&amp;";"&amp;BS207</f>
        <v>17;18;73;</v>
      </c>
      <c r="BU207" s="106">
        <f>IF(C207&gt;0,+VLOOKUP($C207,'STYLE NAMES'!$B:$AC,26,FALSE),"")</f>
        <v>49.9</v>
      </c>
      <c r="BV207" s="106">
        <f>IF(C207&gt;0,+VLOOKUP($C207,'STYLE NAMES'!$B:$AC,27,FALSE),"")</f>
        <v>2740</v>
      </c>
      <c r="BW207" s="106">
        <f>IF(C207&gt;0,+VLOOKUP($C207,'STYLE NAMES'!$B:$AC,28,FALSE),"")</f>
        <v>57.384999999999991</v>
      </c>
      <c r="BY207"/>
      <c r="BZ207" s="101">
        <v>2</v>
      </c>
      <c r="CA207" s="137">
        <f t="shared" si="18"/>
        <v>1</v>
      </c>
      <c r="CB207" s="137">
        <f>+VLOOKUP(C207,'[2]STYLES &amp; MODELS MATRIX'!$A:$G,7,FALSE)</f>
        <v>0</v>
      </c>
      <c r="CC207" s="137">
        <f>+VLOOKUP(C207,'[1]STYLES &amp; SIZE CHARTS'!$A:$H,8,FALSE)</f>
        <v>0</v>
      </c>
      <c r="CD207" s="137"/>
      <c r="CE207" s="205"/>
      <c r="CF207" s="141"/>
    </row>
    <row r="208" spans="1:84" s="101" customFormat="1" ht="12" customHeight="1" x14ac:dyDescent="0.2">
      <c r="A208" s="102">
        <f t="shared" si="16"/>
        <v>8683711002659</v>
      </c>
      <c r="B208" s="101" t="s">
        <v>816</v>
      </c>
      <c r="C208" s="101" t="s">
        <v>629</v>
      </c>
      <c r="D208" s="101" t="s">
        <v>630</v>
      </c>
      <c r="E208" s="203" t="s">
        <v>2317</v>
      </c>
      <c r="F208" s="101">
        <v>110</v>
      </c>
      <c r="G208" s="101" t="str">
        <f>IF(C208&gt;0,+VLOOKUP($C208,'STYLE NAMES'!$B:$AC,4,FALSE),"")</f>
        <v>ACCESSORIES</v>
      </c>
      <c r="H208" s="101" t="str">
        <f>IF(C208&gt;0,+VLOOKUP($C208,'STYLE NAMES'!$B:$AC,5,FALSE),"")</f>
        <v>ACCESSORIES</v>
      </c>
      <c r="I208" s="101" t="str">
        <f>IF(C208&gt;0,+VLOOKUP($C208,'STYLE NAMES'!$B:$AC,6,FALSE),"")</f>
        <v>RIDER ACCESSORIES</v>
      </c>
      <c r="J208" s="101" t="str">
        <f>IF(C208&gt;0,+VLOOKUP($C208,'STYLE NAMES'!$B:$AC,7,FALSE),"")</f>
        <v>UNISEX</v>
      </c>
      <c r="K208" s="101" t="str">
        <f>IF(C208&gt;0,+VLOOKUP($C208,'STYLE NAMES'!$B:$AC,8,FALSE),"")</f>
        <v>BELTS</v>
      </c>
      <c r="L208" s="101" t="str">
        <f>IF(E208&gt;0,+VLOOKUP($E208,'CODE GENERATOR'!$D:$T,3,FALSE),"")</f>
        <v>A</v>
      </c>
      <c r="M208" s="101" t="str">
        <f>IF(E208&gt;0,+VLOOKUP($E208,'CODE GENERATOR'!$D:$T,4,FALSE),"")</f>
        <v>BRAIDED</v>
      </c>
      <c r="N208" s="101" t="str">
        <f>IF(E208&gt;0,+VLOOKUP($E208,'CODE GENERATOR'!$D:$T,6,FALSE),"")</f>
        <v>BROWN</v>
      </c>
      <c r="O208" s="101" t="str">
        <f>IF(E208&gt;0,+VLOOKUP($E208,'CODE GENERATOR'!$D:$T,7,FALSE),"")</f>
        <v>NAVY</v>
      </c>
      <c r="P208" s="101" t="str">
        <f t="shared" si="17"/>
        <v>BROWN/NAVY</v>
      </c>
      <c r="Q208" s="104" t="str">
        <f>IF(E208&gt;0,+VLOOKUP($E208,'CODE GENERATOR'!$D:$T,11,FALSE),"")</f>
        <v>A.RACUX_BLT0015</v>
      </c>
      <c r="R208" s="104" t="str">
        <f>IF(E208&gt;0,+VLOOKUP($E208,'CODE GENERATOR'!$D:$T,12,FALSE),"")</f>
        <v>BRD0012BRWNAV</v>
      </c>
      <c r="S208" s="104" t="str">
        <f>IF(E208&gt;0,+VLOOKUP($E208,'CODE GENERATOR'!$D:$T,13,FALSE),"")</f>
        <v>A.RACUX_BLT0015_BRD0012BRWNAV</v>
      </c>
      <c r="T208" s="104" t="str">
        <f t="shared" si="15"/>
        <v>A.RACUX_BLT0015_BRD0012BRWNAV_110</v>
      </c>
      <c r="U208" s="105">
        <v>8683711002659</v>
      </c>
      <c r="V208" s="107" t="str" cm="1">
        <f t="array" ref="V208">_xlfn.TEXTJOIN(";", TRUE, _xlfn.UNIQUE(_xlfn._xlws.FILTER(P$3:P$10029, C$3:C$10029=C208)))</f>
        <v>BORDEAUX;BORDEAUX/NAVY;BEIGE/BROWN;NAVY;BEIGE;GRAY/BLUE-BLACK;BROWN/NAVY;DARK GRAY;MELANGE GRAY;LIGHT GRAY;WHITE;RED;BLACK;GREEN;MELANGE BLUE</v>
      </c>
      <c r="W208" s="107" t="str" cm="1">
        <f t="array" ref="W208">_xlfn.TEXTJOIN(";", TRUE, _xlfn.UNIQUE(_xlfn._xlws.FILTER(F$3:F$10029, C$3:C$10029=C208)))</f>
        <v>85;90;95;100;105;110;115;120;125</v>
      </c>
      <c r="X208" s="101" t="str">
        <f>IF(E208&gt;0,+VLOOKUP($E208,'CODE GENERATOR'!$D:$AC,19,FALSE),0)</f>
        <v>CavalierSanmarco_03.02.2026_0613</v>
      </c>
      <c r="Y208" s="101" t="str">
        <f>IF(E208&gt;0,+VLOOKUP($E208,'CODE GENERATOR'!$D:$AC,20,FALSE),0)</f>
        <v>CavalierSanmarco_03.02.2026_0636</v>
      </c>
      <c r="Z208" s="101" t="str">
        <f>IF(E208&gt;0,+VLOOKUP($E208,'CODE GENERATOR'!$D:$AC,21,FALSE),0)</f>
        <v>CavalierSanmarco_03.02.2026_0637</v>
      </c>
      <c r="AA208" s="101" t="str">
        <f>IF(E208&gt;0,+VLOOKUP($E208,'CODE GENERATOR'!$D:$AC,22,FALSE),0)</f>
        <v>2402_S01_32471</v>
      </c>
      <c r="AB208" s="101" t="str">
        <f>IF(E208&gt;0,+VLOOKUP($E208,'CODE GENERATOR'!$D:$AC,23,FALSE),0)</f>
        <v>2402_S01_32466</v>
      </c>
      <c r="AC208" s="101" t="str">
        <f>IF(E208&gt;0,+VLOOKUP($E208,'CODE GENERATOR'!$D:$AC,24,FALSE),0)</f>
        <v>2402_S01_32473</v>
      </c>
      <c r="AD208" s="101" t="str">
        <f>IF(E208&gt;0,+VLOOKUP($E208,'CODE GENERATOR'!$D:$AC,25,FALSE),0)</f>
        <v/>
      </c>
      <c r="AE208" s="101" t="str">
        <f>IF(E208&gt;0,+VLOOKUP($E208,'CODE GENERATOR'!$D:$AC,26,FALSE),0)</f>
        <v/>
      </c>
      <c r="AF208" s="149" t="str">
        <f>IF($C208&gt;0,$C208&amp;" "&amp;$P208&amp;" "&amp;+VLOOKUP($C208,'STYLE NAMES'!$B:$AC,10,FALSE),"""")</f>
        <v>SANTORINI BROWN/NAVY BRAIDED BELT</v>
      </c>
      <c r="AG208" s="101" t="str">
        <f>"Enjoy our "&amp;(AF208)&amp;"; "&amp;IF(C208&gt;0,+VLOOKUP($C208,'STYLE NAMES'!$B:$AC,11,FALSE),"")</f>
        <v>Enjoy our SANTORINI BROWN/NAVY BRAIDED BELT; Braided Riding Belts
Available in many colors and designs you can use these elegant belts for riding or even at your daily life</v>
      </c>
      <c r="AH208" s="101" t="str">
        <f>IF(C208&gt;0,+VLOOKUP($C208,'STYLE NAMES'!$B:$AC,12,FALSE),"")</f>
        <v>*Super elastic and comfortable riding belts
Composition:
100% Polyester</v>
      </c>
      <c r="AI208" s="101" t="str">
        <f>IF(C208&gt;0,+VLOOKUP($C208,'STYLE NAMES'!$B:$AC,13,FALSE),"")</f>
        <v>Do not wash in washing machine</v>
      </c>
      <c r="AJ208" s="149" t="str">
        <f>IF($C208&gt;0,$C208&amp;" "&amp;$P208&amp;" "&amp;+VLOOKUP($C208,'STYLE NAMES'!$B:$AC,14,FALSE),"""")</f>
        <v>SANTORINI BROWN/NAVY ÖRGÜ KEMER</v>
      </c>
      <c r="AK208" s="149" t="str">
        <f>"Cavalier SanMarco tarafından tasarlanan "&amp;(AJ208)&amp;"; "&amp;IF(C208&gt;0,+VLOOKUP($C208,'STYLE NAMES'!$B:$AC,15,FALSE),"")</f>
        <v>Cavalier SanMarco tarafından tasarlanan SANTORINI BROWN/NAVY ÖRGÜ KEMER; Örgü Binicilik Kemeri
Birçok renk ve desenleri ile bu şık kemerleri hem biniş kıyafetleriniz ile hem de günlük kıyafetlerinizle kullanabilirsiniz.</v>
      </c>
      <c r="AL208" s="149" t="str">
        <f>IF(C208&gt;0,+VLOOKUP($C208,'STYLE NAMES'!$B:$AC,16,FALSE),"")</f>
        <v>* Çok esnek ve rahat 
Kompozisyon:
100% Polyester</v>
      </c>
      <c r="AM208" s="149" t="str">
        <f>IF(C208&gt;0,+VLOOKUP($C208,'STYLE NAMES'!$B:$AC,17,FALSE),"")</f>
        <v>Ürünü makinada yıkamayınız</v>
      </c>
      <c r="AN208" s="149" t="str">
        <f>IF($C208&gt;0,$C208&amp;" "&amp;$P208&amp;" "&amp;+VLOOKUP($C208,'STYLE NAMES'!$B:$AC,18,FALSE),"""")</f>
        <v>SANTORINI BROWN/NAVY CINTURA ELASTICA</v>
      </c>
      <c r="AO208" s="101" t="str">
        <f>"Disegnato da Cavalier SanMarco "&amp;(AN208)&amp;"; "&amp;IF(C208&gt;0,+VLOOKUP($C208,'STYLE NAMES'!$B:$AC,19,FALSE),"")</f>
        <v>Disegnato da Cavalier SanMarco SANTORINI BROWN/NAVY CINTURA ELASTICA; Cintura intrecciata per equitazione Disponibile in molti colori e design, queste eleganti cinture possono essere utilizzate sia per l'equitazione che nella vita quotidiana.</v>
      </c>
      <c r="AP208" s="101" t="str">
        <f>IF(C208&gt;0,+VLOOKUP($C208,'STYLE NAMES'!$B:$AC,20,FALSE),"")</f>
        <v>Cinture elastiche e confortevoli per l'equitazione Composizione: 100% Poliestere</v>
      </c>
      <c r="AQ208" s="101" t="str">
        <f>IF(C208&gt;0,+VLOOKUP($C208,'STYLE NAMES'!$B:$AC,21,FALSE),"")</f>
        <v>Non lavare in lavatrice</v>
      </c>
      <c r="AR208" s="101">
        <f>IF(D208&gt;0,+VLOOKUP($C208,'STYLE NAMES'!$B:$AC,22,FALSE),"")</f>
        <v>0</v>
      </c>
      <c r="AS208" s="101">
        <f>IF(E208&gt;0,+VLOOKUP($C208,'STYLE NAMES'!$B:$AC,23,FALSE),"")</f>
        <v>0</v>
      </c>
      <c r="AT208" s="101">
        <f>IF(F208&gt;0,+VLOOKUP($C208,'STYLE NAMES'!$B:$AC,24,FALSE),"")</f>
        <v>0</v>
      </c>
      <c r="AU208" s="101">
        <f>IF(G208&gt;0,+VLOOKUP($C208,'STYLE NAMES'!$B:$AC,25,FALSE),"")</f>
        <v>0</v>
      </c>
      <c r="AV208" s="101">
        <f>+VLOOKUP($S208,'CODE GENERATOR'!$P:$AM,15,FALSE)</f>
        <v>0</v>
      </c>
      <c r="AW208" s="101">
        <f>+VLOOKUP($S208,'CODE GENERATOR'!$P:$AM,16,FALSE)</f>
        <v>0</v>
      </c>
      <c r="AX208" s="101">
        <f>+VLOOKUP($S208,'CODE GENERATOR'!$P:$AM,17,FALSE)</f>
        <v>0</v>
      </c>
      <c r="AY208" s="101">
        <f>+VLOOKUP($S208,'CODE GENERATOR'!$P:$AM,18,FALSE)</f>
        <v>0</v>
      </c>
      <c r="AZ208" s="101">
        <f>+VLOOKUP($S208,'CODE GENERATOR'!$P:$AM,19,FALSE)</f>
        <v>0</v>
      </c>
      <c r="BA208" s="101">
        <f>+VLOOKUP($S208,'CODE GENERATOR'!$P:$AM,20,FALSE)</f>
        <v>0</v>
      </c>
      <c r="BB208" s="101">
        <f>+VLOOKUP($S208,'CODE GENERATOR'!$P:$AM,21,FALSE)</f>
        <v>0</v>
      </c>
      <c r="BC208" s="101">
        <f>+VLOOKUP($S208,'CODE GENERATOR'!$P:$AM,22,FALSE)</f>
        <v>0</v>
      </c>
      <c r="BD208" s="101">
        <f>+VLOOKUP($S208,'CODE GENERATOR'!$P:$AM,23,FALSE)</f>
        <v>0</v>
      </c>
      <c r="BE208" s="101">
        <f>+VLOOKUP($S208,'CODE GENERATOR'!$P:$AM,24,FALSE)</f>
        <v>0</v>
      </c>
      <c r="BF208" s="101">
        <f>IF(C208&gt;0,+VLOOKUP(G208,'CATEGORY ID'!$A$1:$L$118,3,FALSE),"")</f>
        <v>17</v>
      </c>
      <c r="BG208" s="101">
        <f>IF(C208&gt;0,+VLOOKUP(H208,'CATEGORY ID'!$D$1:$L$118,3,FALSE),"")</f>
        <v>17</v>
      </c>
      <c r="BH208" s="101">
        <f>IF(C208&gt;0,+VLOOKUP((+H208&amp;I208),'CATEGORY ID'!$H$1:$I$121,2,FALSE),"")</f>
        <v>18</v>
      </c>
      <c r="BJ208" s="101">
        <f>IF(C208&gt;0,IF(COUNTIF('CATEGORY ID'!$K$1:$K$121,+H208&amp;K208) &gt; 0, +VLOOKUP(+H208&amp;K208,'CATEGORY ID'!$K$1:$L$121,2,FALSE),""),"")</f>
        <v>73</v>
      </c>
      <c r="BK208" s="101" t="str">
        <f>IF(C208&gt;0,IF(COUNTIF('CATEGORY ID'!$K$124:$K$165, +VLOOKUP(C208,'STYLE NAMES'!$B:$AE,30,FALSE)) &gt; 0, +VLOOKUP(VLOOKUP(C208,'STYLE NAMES'!$B:$AE,30,FALSE),'CATEGORY ID'!K:M,2,FALSE),""),"")</f>
        <v/>
      </c>
      <c r="BR208" s="101" t="str" cm="1">
        <f t="array" ref="BR208">IF(C208&gt;0,_xlfn.TEXTJOIN(";", TRUE,_xlfn.UNIQUE(_xlfn._xlws.FILTER(BF208:BQ208,(BF208:BQ208&gt;0)),TRUE,FALSE)),"")&amp;";"&amp;BS208</f>
        <v>17;18;73;</v>
      </c>
      <c r="BU208" s="106">
        <f>IF(C208&gt;0,+VLOOKUP($C208,'STYLE NAMES'!$B:$AC,26,FALSE),"")</f>
        <v>49.9</v>
      </c>
      <c r="BV208" s="106">
        <f>IF(C208&gt;0,+VLOOKUP($C208,'STYLE NAMES'!$B:$AC,27,FALSE),"")</f>
        <v>2740</v>
      </c>
      <c r="BW208" s="106">
        <f>IF(C208&gt;0,+VLOOKUP($C208,'STYLE NAMES'!$B:$AC,28,FALSE),"")</f>
        <v>57.384999999999991</v>
      </c>
      <c r="BY208"/>
      <c r="BZ208" s="101">
        <v>0</v>
      </c>
      <c r="CA208" s="137">
        <f t="shared" si="18"/>
        <v>1</v>
      </c>
      <c r="CB208" s="137">
        <f>+VLOOKUP(C208,'[2]STYLES &amp; MODELS MATRIX'!$A:$G,7,FALSE)</f>
        <v>0</v>
      </c>
      <c r="CC208" s="137">
        <f>+VLOOKUP(C208,'[1]STYLES &amp; SIZE CHARTS'!$A:$H,8,FALSE)</f>
        <v>0</v>
      </c>
      <c r="CD208" s="137"/>
      <c r="CE208" s="205"/>
      <c r="CF208" s="141"/>
    </row>
    <row r="209" spans="1:84" s="101" customFormat="1" ht="12" customHeight="1" x14ac:dyDescent="0.2">
      <c r="A209" s="102">
        <f t="shared" si="16"/>
        <v>8683711002666</v>
      </c>
      <c r="B209" s="101" t="s">
        <v>816</v>
      </c>
      <c r="C209" s="101" t="s">
        <v>629</v>
      </c>
      <c r="D209" s="101" t="s">
        <v>630</v>
      </c>
      <c r="E209" s="203" t="s">
        <v>2317</v>
      </c>
      <c r="F209" s="101">
        <v>115</v>
      </c>
      <c r="G209" s="101" t="str">
        <f>IF(C209&gt;0,+VLOOKUP($C209,'STYLE NAMES'!$B:$AC,4,FALSE),"")</f>
        <v>ACCESSORIES</v>
      </c>
      <c r="H209" s="101" t="str">
        <f>IF(C209&gt;0,+VLOOKUP($C209,'STYLE NAMES'!$B:$AC,5,FALSE),"")</f>
        <v>ACCESSORIES</v>
      </c>
      <c r="I209" s="101" t="str">
        <f>IF(C209&gt;0,+VLOOKUP($C209,'STYLE NAMES'!$B:$AC,6,FALSE),"")</f>
        <v>RIDER ACCESSORIES</v>
      </c>
      <c r="J209" s="101" t="str">
        <f>IF(C209&gt;0,+VLOOKUP($C209,'STYLE NAMES'!$B:$AC,7,FALSE),"")</f>
        <v>UNISEX</v>
      </c>
      <c r="K209" s="101" t="str">
        <f>IF(C209&gt;0,+VLOOKUP($C209,'STYLE NAMES'!$B:$AC,8,FALSE),"")</f>
        <v>BELTS</v>
      </c>
      <c r="L209" s="101" t="str">
        <f>IF(E209&gt;0,+VLOOKUP($E209,'CODE GENERATOR'!$D:$T,3,FALSE),"")</f>
        <v>A</v>
      </c>
      <c r="M209" s="101" t="str">
        <f>IF(E209&gt;0,+VLOOKUP($E209,'CODE GENERATOR'!$D:$T,4,FALSE),"")</f>
        <v>BRAIDED</v>
      </c>
      <c r="N209" s="101" t="str">
        <f>IF(E209&gt;0,+VLOOKUP($E209,'CODE GENERATOR'!$D:$T,6,FALSE),"")</f>
        <v>BROWN</v>
      </c>
      <c r="O209" s="101" t="str">
        <f>IF(E209&gt;0,+VLOOKUP($E209,'CODE GENERATOR'!$D:$T,7,FALSE),"")</f>
        <v>NAVY</v>
      </c>
      <c r="P209" s="101" t="str">
        <f t="shared" si="17"/>
        <v>BROWN/NAVY</v>
      </c>
      <c r="Q209" s="104" t="str">
        <f>IF(E209&gt;0,+VLOOKUP($E209,'CODE GENERATOR'!$D:$T,11,FALSE),"")</f>
        <v>A.RACUX_BLT0015</v>
      </c>
      <c r="R209" s="104" t="str">
        <f>IF(E209&gt;0,+VLOOKUP($E209,'CODE GENERATOR'!$D:$T,12,FALSE),"")</f>
        <v>BRD0012BRWNAV</v>
      </c>
      <c r="S209" s="104" t="str">
        <f>IF(E209&gt;0,+VLOOKUP($E209,'CODE GENERATOR'!$D:$T,13,FALSE),"")</f>
        <v>A.RACUX_BLT0015_BRD0012BRWNAV</v>
      </c>
      <c r="T209" s="104" t="str">
        <f t="shared" si="15"/>
        <v>A.RACUX_BLT0015_BRD0012BRWNAV_115</v>
      </c>
      <c r="U209" s="105">
        <v>8683711002666</v>
      </c>
      <c r="V209" s="107" t="str" cm="1">
        <f t="array" ref="V209">_xlfn.TEXTJOIN(";", TRUE, _xlfn.UNIQUE(_xlfn._xlws.FILTER(P$3:P$10029, C$3:C$10029=C209)))</f>
        <v>BORDEAUX;BORDEAUX/NAVY;BEIGE/BROWN;NAVY;BEIGE;GRAY/BLUE-BLACK;BROWN/NAVY;DARK GRAY;MELANGE GRAY;LIGHT GRAY;WHITE;RED;BLACK;GREEN;MELANGE BLUE</v>
      </c>
      <c r="W209" s="107" t="str" cm="1">
        <f t="array" ref="W209">_xlfn.TEXTJOIN(";", TRUE, _xlfn.UNIQUE(_xlfn._xlws.FILTER(F$3:F$10029, C$3:C$10029=C209)))</f>
        <v>85;90;95;100;105;110;115;120;125</v>
      </c>
      <c r="X209" s="101" t="str">
        <f>IF(E209&gt;0,+VLOOKUP($E209,'CODE GENERATOR'!$D:$AC,19,FALSE),0)</f>
        <v>CavalierSanmarco_03.02.2026_0613</v>
      </c>
      <c r="Y209" s="101" t="str">
        <f>IF(E209&gt;0,+VLOOKUP($E209,'CODE GENERATOR'!$D:$AC,20,FALSE),0)</f>
        <v>CavalierSanmarco_03.02.2026_0636</v>
      </c>
      <c r="Z209" s="101" t="str">
        <f>IF(E209&gt;0,+VLOOKUP($E209,'CODE GENERATOR'!$D:$AC,21,FALSE),0)</f>
        <v>CavalierSanmarco_03.02.2026_0637</v>
      </c>
      <c r="AA209" s="101" t="str">
        <f>IF(E209&gt;0,+VLOOKUP($E209,'CODE GENERATOR'!$D:$AC,22,FALSE),0)</f>
        <v>2402_S01_32471</v>
      </c>
      <c r="AB209" s="101" t="str">
        <f>IF(E209&gt;0,+VLOOKUP($E209,'CODE GENERATOR'!$D:$AC,23,FALSE),0)</f>
        <v>2402_S01_32466</v>
      </c>
      <c r="AC209" s="101" t="str">
        <f>IF(E209&gt;0,+VLOOKUP($E209,'CODE GENERATOR'!$D:$AC,24,FALSE),0)</f>
        <v>2402_S01_32473</v>
      </c>
      <c r="AD209" s="101" t="str">
        <f>IF(E209&gt;0,+VLOOKUP($E209,'CODE GENERATOR'!$D:$AC,25,FALSE),0)</f>
        <v/>
      </c>
      <c r="AE209" s="101" t="str">
        <f>IF(E209&gt;0,+VLOOKUP($E209,'CODE GENERATOR'!$D:$AC,26,FALSE),0)</f>
        <v/>
      </c>
      <c r="AF209" s="149" t="str">
        <f>IF($C209&gt;0,$C209&amp;" "&amp;$P209&amp;" "&amp;+VLOOKUP($C209,'STYLE NAMES'!$B:$AC,10,FALSE),"""")</f>
        <v>SANTORINI BROWN/NAVY BRAIDED BELT</v>
      </c>
      <c r="AG209" s="101" t="str">
        <f>"Enjoy our "&amp;(AF209)&amp;"; "&amp;IF(C209&gt;0,+VLOOKUP($C209,'STYLE NAMES'!$B:$AC,11,FALSE),"")</f>
        <v>Enjoy our SANTORINI BROWN/NAVY BRAIDED BELT; Braided Riding Belts
Available in many colors and designs you can use these elegant belts for riding or even at your daily life</v>
      </c>
      <c r="AH209" s="101" t="str">
        <f>IF(C209&gt;0,+VLOOKUP($C209,'STYLE NAMES'!$B:$AC,12,FALSE),"")</f>
        <v>*Super elastic and comfortable riding belts
Composition:
100% Polyester</v>
      </c>
      <c r="AI209" s="101" t="str">
        <f>IF(C209&gt;0,+VLOOKUP($C209,'STYLE NAMES'!$B:$AC,13,FALSE),"")</f>
        <v>Do not wash in washing machine</v>
      </c>
      <c r="AJ209" s="149" t="str">
        <f>IF($C209&gt;0,$C209&amp;" "&amp;$P209&amp;" "&amp;+VLOOKUP($C209,'STYLE NAMES'!$B:$AC,14,FALSE),"""")</f>
        <v>SANTORINI BROWN/NAVY ÖRGÜ KEMER</v>
      </c>
      <c r="AK209" s="149" t="str">
        <f>"Cavalier SanMarco tarafından tasarlanan "&amp;(AJ209)&amp;"; "&amp;IF(C209&gt;0,+VLOOKUP($C209,'STYLE NAMES'!$B:$AC,15,FALSE),"")</f>
        <v>Cavalier SanMarco tarafından tasarlanan SANTORINI BROWN/NAVY ÖRGÜ KEMER; Örgü Binicilik Kemeri
Birçok renk ve desenleri ile bu şık kemerleri hem biniş kıyafetleriniz ile hem de günlük kıyafetlerinizle kullanabilirsiniz.</v>
      </c>
      <c r="AL209" s="149" t="str">
        <f>IF(C209&gt;0,+VLOOKUP($C209,'STYLE NAMES'!$B:$AC,16,FALSE),"")</f>
        <v>* Çok esnek ve rahat 
Kompozisyon:
100% Polyester</v>
      </c>
      <c r="AM209" s="149" t="str">
        <f>IF(C209&gt;0,+VLOOKUP($C209,'STYLE NAMES'!$B:$AC,17,FALSE),"")</f>
        <v>Ürünü makinada yıkamayınız</v>
      </c>
      <c r="AN209" s="149" t="str">
        <f>IF($C209&gt;0,$C209&amp;" "&amp;$P209&amp;" "&amp;+VLOOKUP($C209,'STYLE NAMES'!$B:$AC,18,FALSE),"""")</f>
        <v>SANTORINI BROWN/NAVY CINTURA ELASTICA</v>
      </c>
      <c r="AO209" s="101" t="str">
        <f>"Disegnato da Cavalier SanMarco "&amp;(AN209)&amp;"; "&amp;IF(C209&gt;0,+VLOOKUP($C209,'STYLE NAMES'!$B:$AC,19,FALSE),"")</f>
        <v>Disegnato da Cavalier SanMarco SANTORINI BROWN/NAVY CINTURA ELASTICA; Cintura intrecciata per equitazione Disponibile in molti colori e design, queste eleganti cinture possono essere utilizzate sia per l'equitazione che nella vita quotidiana.</v>
      </c>
      <c r="AP209" s="101" t="str">
        <f>IF(C209&gt;0,+VLOOKUP($C209,'STYLE NAMES'!$B:$AC,20,FALSE),"")</f>
        <v>Cinture elastiche e confortevoli per l'equitazione Composizione: 100% Poliestere</v>
      </c>
      <c r="AQ209" s="101" t="str">
        <f>IF(C209&gt;0,+VLOOKUP($C209,'STYLE NAMES'!$B:$AC,21,FALSE),"")</f>
        <v>Non lavare in lavatrice</v>
      </c>
      <c r="AR209" s="101">
        <f>IF(D209&gt;0,+VLOOKUP($C209,'STYLE NAMES'!$B:$AC,22,FALSE),"")</f>
        <v>0</v>
      </c>
      <c r="AS209" s="101">
        <f>IF(E209&gt;0,+VLOOKUP($C209,'STYLE NAMES'!$B:$AC,23,FALSE),"")</f>
        <v>0</v>
      </c>
      <c r="AT209" s="101">
        <f>IF(F209&gt;0,+VLOOKUP($C209,'STYLE NAMES'!$B:$AC,24,FALSE),"")</f>
        <v>0</v>
      </c>
      <c r="AU209" s="101">
        <f>IF(G209&gt;0,+VLOOKUP($C209,'STYLE NAMES'!$B:$AC,25,FALSE),"")</f>
        <v>0</v>
      </c>
      <c r="AV209" s="101">
        <f>+VLOOKUP($S209,'CODE GENERATOR'!$P:$AM,15,FALSE)</f>
        <v>0</v>
      </c>
      <c r="AW209" s="101">
        <f>+VLOOKUP($S209,'CODE GENERATOR'!$P:$AM,16,FALSE)</f>
        <v>0</v>
      </c>
      <c r="AX209" s="101">
        <f>+VLOOKUP($S209,'CODE GENERATOR'!$P:$AM,17,FALSE)</f>
        <v>0</v>
      </c>
      <c r="AY209" s="101">
        <f>+VLOOKUP($S209,'CODE GENERATOR'!$P:$AM,18,FALSE)</f>
        <v>0</v>
      </c>
      <c r="AZ209" s="101">
        <f>+VLOOKUP($S209,'CODE GENERATOR'!$P:$AM,19,FALSE)</f>
        <v>0</v>
      </c>
      <c r="BA209" s="101">
        <f>+VLOOKUP($S209,'CODE GENERATOR'!$P:$AM,20,FALSE)</f>
        <v>0</v>
      </c>
      <c r="BB209" s="101">
        <f>+VLOOKUP($S209,'CODE GENERATOR'!$P:$AM,21,FALSE)</f>
        <v>0</v>
      </c>
      <c r="BC209" s="101">
        <f>+VLOOKUP($S209,'CODE GENERATOR'!$P:$AM,22,FALSE)</f>
        <v>0</v>
      </c>
      <c r="BD209" s="101">
        <f>+VLOOKUP($S209,'CODE GENERATOR'!$P:$AM,23,FALSE)</f>
        <v>0</v>
      </c>
      <c r="BE209" s="101">
        <f>+VLOOKUP($S209,'CODE GENERATOR'!$P:$AM,24,FALSE)</f>
        <v>0</v>
      </c>
      <c r="BF209" s="101">
        <f>IF(C209&gt;0,+VLOOKUP(G209,'CATEGORY ID'!$A$1:$L$118,3,FALSE),"")</f>
        <v>17</v>
      </c>
      <c r="BG209" s="101">
        <f>IF(C209&gt;0,+VLOOKUP(H209,'CATEGORY ID'!$D$1:$L$118,3,FALSE),"")</f>
        <v>17</v>
      </c>
      <c r="BH209" s="101">
        <f>IF(C209&gt;0,+VLOOKUP((+H209&amp;I209),'CATEGORY ID'!$H$1:$I$121,2,FALSE),"")</f>
        <v>18</v>
      </c>
      <c r="BJ209" s="101">
        <f>IF(C209&gt;0,IF(COUNTIF('CATEGORY ID'!$K$1:$K$121,+H209&amp;K209) &gt; 0, +VLOOKUP(+H209&amp;K209,'CATEGORY ID'!$K$1:$L$121,2,FALSE),""),"")</f>
        <v>73</v>
      </c>
      <c r="BK209" s="101" t="str">
        <f>IF(C209&gt;0,IF(COUNTIF('CATEGORY ID'!$K$124:$K$165, +VLOOKUP(C209,'STYLE NAMES'!$B:$AE,30,FALSE)) &gt; 0, +VLOOKUP(VLOOKUP(C209,'STYLE NAMES'!$B:$AE,30,FALSE),'CATEGORY ID'!K:M,2,FALSE),""),"")</f>
        <v/>
      </c>
      <c r="BR209" s="101" t="str" cm="1">
        <f t="array" ref="BR209">IF(C209&gt;0,_xlfn.TEXTJOIN(";", TRUE,_xlfn.UNIQUE(_xlfn._xlws.FILTER(BF209:BQ209,(BF209:BQ209&gt;0)),TRUE,FALSE)),"")&amp;";"&amp;BS209</f>
        <v>17;18;73;</v>
      </c>
      <c r="BU209" s="106">
        <f>IF(C209&gt;0,+VLOOKUP($C209,'STYLE NAMES'!$B:$AC,26,FALSE),"")</f>
        <v>49.9</v>
      </c>
      <c r="BV209" s="106">
        <f>IF(C209&gt;0,+VLOOKUP($C209,'STYLE NAMES'!$B:$AC,27,FALSE),"")</f>
        <v>2740</v>
      </c>
      <c r="BW209" s="106">
        <f>IF(C209&gt;0,+VLOOKUP($C209,'STYLE NAMES'!$B:$AC,28,FALSE),"")</f>
        <v>57.384999999999991</v>
      </c>
      <c r="BY209"/>
      <c r="BZ209" s="101">
        <v>0</v>
      </c>
      <c r="CA209" s="137">
        <f t="shared" si="18"/>
        <v>1</v>
      </c>
      <c r="CB209" s="137">
        <f>+VLOOKUP(C209,'[2]STYLES &amp; MODELS MATRIX'!$A:$G,7,FALSE)</f>
        <v>0</v>
      </c>
      <c r="CC209" s="137">
        <f>+VLOOKUP(C209,'[1]STYLES &amp; SIZE CHARTS'!$A:$H,8,FALSE)</f>
        <v>0</v>
      </c>
      <c r="CD209" s="137"/>
      <c r="CE209" s="205"/>
      <c r="CF209" s="141"/>
    </row>
    <row r="210" spans="1:84" s="101" customFormat="1" ht="12" customHeight="1" x14ac:dyDescent="0.2">
      <c r="A210" s="102">
        <f t="shared" si="16"/>
        <v>8683711002673</v>
      </c>
      <c r="B210" s="101" t="s">
        <v>816</v>
      </c>
      <c r="C210" s="101" t="s">
        <v>629</v>
      </c>
      <c r="D210" s="101" t="s">
        <v>630</v>
      </c>
      <c r="E210" s="203" t="s">
        <v>2317</v>
      </c>
      <c r="F210" s="101">
        <v>120</v>
      </c>
      <c r="G210" s="101" t="str">
        <f>IF(C210&gt;0,+VLOOKUP($C210,'STYLE NAMES'!$B:$AC,4,FALSE),"")</f>
        <v>ACCESSORIES</v>
      </c>
      <c r="H210" s="101" t="str">
        <f>IF(C210&gt;0,+VLOOKUP($C210,'STYLE NAMES'!$B:$AC,5,FALSE),"")</f>
        <v>ACCESSORIES</v>
      </c>
      <c r="I210" s="101" t="str">
        <f>IF(C210&gt;0,+VLOOKUP($C210,'STYLE NAMES'!$B:$AC,6,FALSE),"")</f>
        <v>RIDER ACCESSORIES</v>
      </c>
      <c r="J210" s="101" t="str">
        <f>IF(C210&gt;0,+VLOOKUP($C210,'STYLE NAMES'!$B:$AC,7,FALSE),"")</f>
        <v>UNISEX</v>
      </c>
      <c r="K210" s="101" t="str">
        <f>IF(C210&gt;0,+VLOOKUP($C210,'STYLE NAMES'!$B:$AC,8,FALSE),"")</f>
        <v>BELTS</v>
      </c>
      <c r="L210" s="101" t="str">
        <f>IF(E210&gt;0,+VLOOKUP($E210,'CODE GENERATOR'!$D:$T,3,FALSE),"")</f>
        <v>A</v>
      </c>
      <c r="M210" s="101" t="str">
        <f>IF(E210&gt;0,+VLOOKUP($E210,'CODE GENERATOR'!$D:$T,4,FALSE),"")</f>
        <v>BRAIDED</v>
      </c>
      <c r="N210" s="101" t="str">
        <f>IF(E210&gt;0,+VLOOKUP($E210,'CODE GENERATOR'!$D:$T,6,FALSE),"")</f>
        <v>BROWN</v>
      </c>
      <c r="O210" s="101" t="str">
        <f>IF(E210&gt;0,+VLOOKUP($E210,'CODE GENERATOR'!$D:$T,7,FALSE),"")</f>
        <v>NAVY</v>
      </c>
      <c r="P210" s="101" t="str">
        <f t="shared" si="17"/>
        <v>BROWN/NAVY</v>
      </c>
      <c r="Q210" s="104" t="str">
        <f>IF(E210&gt;0,+VLOOKUP($E210,'CODE GENERATOR'!$D:$T,11,FALSE),"")</f>
        <v>A.RACUX_BLT0015</v>
      </c>
      <c r="R210" s="104" t="str">
        <f>IF(E210&gt;0,+VLOOKUP($E210,'CODE GENERATOR'!$D:$T,12,FALSE),"")</f>
        <v>BRD0012BRWNAV</v>
      </c>
      <c r="S210" s="104" t="str">
        <f>IF(E210&gt;0,+VLOOKUP($E210,'CODE GENERATOR'!$D:$T,13,FALSE),"")</f>
        <v>A.RACUX_BLT0015_BRD0012BRWNAV</v>
      </c>
      <c r="T210" s="104" t="str">
        <f t="shared" si="15"/>
        <v>A.RACUX_BLT0015_BRD0012BRWNAV_120</v>
      </c>
      <c r="U210" s="105">
        <v>8683711002673</v>
      </c>
      <c r="V210" s="107" t="str" cm="1">
        <f t="array" ref="V210">_xlfn.TEXTJOIN(";", TRUE, _xlfn.UNIQUE(_xlfn._xlws.FILTER(P$3:P$10029, C$3:C$10029=C210)))</f>
        <v>BORDEAUX;BORDEAUX/NAVY;BEIGE/BROWN;NAVY;BEIGE;GRAY/BLUE-BLACK;BROWN/NAVY;DARK GRAY;MELANGE GRAY;LIGHT GRAY;WHITE;RED;BLACK;GREEN;MELANGE BLUE</v>
      </c>
      <c r="W210" s="107" t="str" cm="1">
        <f t="array" ref="W210">_xlfn.TEXTJOIN(";", TRUE, _xlfn.UNIQUE(_xlfn._xlws.FILTER(F$3:F$10029, C$3:C$10029=C210)))</f>
        <v>85;90;95;100;105;110;115;120;125</v>
      </c>
      <c r="X210" s="101" t="str">
        <f>IF(E210&gt;0,+VLOOKUP($E210,'CODE GENERATOR'!$D:$AC,19,FALSE),0)</f>
        <v>CavalierSanmarco_03.02.2026_0613</v>
      </c>
      <c r="Y210" s="101" t="str">
        <f>IF(E210&gt;0,+VLOOKUP($E210,'CODE GENERATOR'!$D:$AC,20,FALSE),0)</f>
        <v>CavalierSanmarco_03.02.2026_0636</v>
      </c>
      <c r="Z210" s="101" t="str">
        <f>IF(E210&gt;0,+VLOOKUP($E210,'CODE GENERATOR'!$D:$AC,21,FALSE),0)</f>
        <v>CavalierSanmarco_03.02.2026_0637</v>
      </c>
      <c r="AA210" s="101" t="str">
        <f>IF(E210&gt;0,+VLOOKUP($E210,'CODE GENERATOR'!$D:$AC,22,FALSE),0)</f>
        <v>2402_S01_32471</v>
      </c>
      <c r="AB210" s="101" t="str">
        <f>IF(E210&gt;0,+VLOOKUP($E210,'CODE GENERATOR'!$D:$AC,23,FALSE),0)</f>
        <v>2402_S01_32466</v>
      </c>
      <c r="AC210" s="101" t="str">
        <f>IF(E210&gt;0,+VLOOKUP($E210,'CODE GENERATOR'!$D:$AC,24,FALSE),0)</f>
        <v>2402_S01_32473</v>
      </c>
      <c r="AD210" s="101" t="str">
        <f>IF(E210&gt;0,+VLOOKUP($E210,'CODE GENERATOR'!$D:$AC,25,FALSE),0)</f>
        <v/>
      </c>
      <c r="AE210" s="101" t="str">
        <f>IF(E210&gt;0,+VLOOKUP($E210,'CODE GENERATOR'!$D:$AC,26,FALSE),0)</f>
        <v/>
      </c>
      <c r="AF210" s="149" t="str">
        <f>IF($C210&gt;0,$C210&amp;" "&amp;$P210&amp;" "&amp;+VLOOKUP($C210,'STYLE NAMES'!$B:$AC,10,FALSE),"""")</f>
        <v>SANTORINI BROWN/NAVY BRAIDED BELT</v>
      </c>
      <c r="AG210" s="101" t="str">
        <f>"Enjoy our "&amp;(AF210)&amp;"; "&amp;IF(C210&gt;0,+VLOOKUP($C210,'STYLE NAMES'!$B:$AC,11,FALSE),"")</f>
        <v>Enjoy our SANTORINI BROWN/NAVY BRAIDED BELT; Braided Riding Belts
Available in many colors and designs you can use these elegant belts for riding or even at your daily life</v>
      </c>
      <c r="AH210" s="101" t="str">
        <f>IF(C210&gt;0,+VLOOKUP($C210,'STYLE NAMES'!$B:$AC,12,FALSE),"")</f>
        <v>*Super elastic and comfortable riding belts
Composition:
100% Polyester</v>
      </c>
      <c r="AI210" s="101" t="str">
        <f>IF(C210&gt;0,+VLOOKUP($C210,'STYLE NAMES'!$B:$AC,13,FALSE),"")</f>
        <v>Do not wash in washing machine</v>
      </c>
      <c r="AJ210" s="149" t="str">
        <f>IF($C210&gt;0,$C210&amp;" "&amp;$P210&amp;" "&amp;+VLOOKUP($C210,'STYLE NAMES'!$B:$AC,14,FALSE),"""")</f>
        <v>SANTORINI BROWN/NAVY ÖRGÜ KEMER</v>
      </c>
      <c r="AK210" s="149" t="str">
        <f>"Cavalier SanMarco tarafından tasarlanan "&amp;(AJ210)&amp;"; "&amp;IF(C210&gt;0,+VLOOKUP($C210,'STYLE NAMES'!$B:$AC,15,FALSE),"")</f>
        <v>Cavalier SanMarco tarafından tasarlanan SANTORINI BROWN/NAVY ÖRGÜ KEMER; Örgü Binicilik Kemeri
Birçok renk ve desenleri ile bu şık kemerleri hem biniş kıyafetleriniz ile hem de günlük kıyafetlerinizle kullanabilirsiniz.</v>
      </c>
      <c r="AL210" s="149" t="str">
        <f>IF(C210&gt;0,+VLOOKUP($C210,'STYLE NAMES'!$B:$AC,16,FALSE),"")</f>
        <v>* Çok esnek ve rahat 
Kompozisyon:
100% Polyester</v>
      </c>
      <c r="AM210" s="149" t="str">
        <f>IF(C210&gt;0,+VLOOKUP($C210,'STYLE NAMES'!$B:$AC,17,FALSE),"")</f>
        <v>Ürünü makinada yıkamayınız</v>
      </c>
      <c r="AN210" s="149" t="str">
        <f>IF($C210&gt;0,$C210&amp;" "&amp;$P210&amp;" "&amp;+VLOOKUP($C210,'STYLE NAMES'!$B:$AC,18,FALSE),"""")</f>
        <v>SANTORINI BROWN/NAVY CINTURA ELASTICA</v>
      </c>
      <c r="AO210" s="101" t="str">
        <f>"Disegnato da Cavalier SanMarco "&amp;(AN210)&amp;"; "&amp;IF(C210&gt;0,+VLOOKUP($C210,'STYLE NAMES'!$B:$AC,19,FALSE),"")</f>
        <v>Disegnato da Cavalier SanMarco SANTORINI BROWN/NAVY CINTURA ELASTICA; Cintura intrecciata per equitazione Disponibile in molti colori e design, queste eleganti cinture possono essere utilizzate sia per l'equitazione che nella vita quotidiana.</v>
      </c>
      <c r="AP210" s="101" t="str">
        <f>IF(C210&gt;0,+VLOOKUP($C210,'STYLE NAMES'!$B:$AC,20,FALSE),"")</f>
        <v>Cinture elastiche e confortevoli per l'equitazione Composizione: 100% Poliestere</v>
      </c>
      <c r="AQ210" s="101" t="str">
        <f>IF(C210&gt;0,+VLOOKUP($C210,'STYLE NAMES'!$B:$AC,21,FALSE),"")</f>
        <v>Non lavare in lavatrice</v>
      </c>
      <c r="AR210" s="101">
        <f>IF(D210&gt;0,+VLOOKUP($C210,'STYLE NAMES'!$B:$AC,22,FALSE),"")</f>
        <v>0</v>
      </c>
      <c r="AS210" s="101">
        <f>IF(E210&gt;0,+VLOOKUP($C210,'STYLE NAMES'!$B:$AC,23,FALSE),"")</f>
        <v>0</v>
      </c>
      <c r="AT210" s="101">
        <f>IF(F210&gt;0,+VLOOKUP($C210,'STYLE NAMES'!$B:$AC,24,FALSE),"")</f>
        <v>0</v>
      </c>
      <c r="AU210" s="101">
        <f>IF(G210&gt;0,+VLOOKUP($C210,'STYLE NAMES'!$B:$AC,25,FALSE),"")</f>
        <v>0</v>
      </c>
      <c r="AV210" s="101">
        <f>+VLOOKUP($S210,'CODE GENERATOR'!$P:$AM,15,FALSE)</f>
        <v>0</v>
      </c>
      <c r="AW210" s="101">
        <f>+VLOOKUP($S210,'CODE GENERATOR'!$P:$AM,16,FALSE)</f>
        <v>0</v>
      </c>
      <c r="AX210" s="101">
        <f>+VLOOKUP($S210,'CODE GENERATOR'!$P:$AM,17,FALSE)</f>
        <v>0</v>
      </c>
      <c r="AY210" s="101">
        <f>+VLOOKUP($S210,'CODE GENERATOR'!$P:$AM,18,FALSE)</f>
        <v>0</v>
      </c>
      <c r="AZ210" s="101">
        <f>+VLOOKUP($S210,'CODE GENERATOR'!$P:$AM,19,FALSE)</f>
        <v>0</v>
      </c>
      <c r="BA210" s="101">
        <f>+VLOOKUP($S210,'CODE GENERATOR'!$P:$AM,20,FALSE)</f>
        <v>0</v>
      </c>
      <c r="BB210" s="101">
        <f>+VLOOKUP($S210,'CODE GENERATOR'!$P:$AM,21,FALSE)</f>
        <v>0</v>
      </c>
      <c r="BC210" s="101">
        <f>+VLOOKUP($S210,'CODE GENERATOR'!$P:$AM,22,FALSE)</f>
        <v>0</v>
      </c>
      <c r="BD210" s="101">
        <f>+VLOOKUP($S210,'CODE GENERATOR'!$P:$AM,23,FALSE)</f>
        <v>0</v>
      </c>
      <c r="BE210" s="101">
        <f>+VLOOKUP($S210,'CODE GENERATOR'!$P:$AM,24,FALSE)</f>
        <v>0</v>
      </c>
      <c r="BF210" s="101">
        <f>IF(C210&gt;0,+VLOOKUP(G210,'CATEGORY ID'!$A$1:$L$118,3,FALSE),"")</f>
        <v>17</v>
      </c>
      <c r="BG210" s="101">
        <f>IF(C210&gt;0,+VLOOKUP(H210,'CATEGORY ID'!$D$1:$L$118,3,FALSE),"")</f>
        <v>17</v>
      </c>
      <c r="BH210" s="101">
        <f>IF(C210&gt;0,+VLOOKUP((+H210&amp;I210),'CATEGORY ID'!$H$1:$I$121,2,FALSE),"")</f>
        <v>18</v>
      </c>
      <c r="BJ210" s="101">
        <f>IF(C210&gt;0,IF(COUNTIF('CATEGORY ID'!$K$1:$K$121,+H210&amp;K210) &gt; 0, +VLOOKUP(+H210&amp;K210,'CATEGORY ID'!$K$1:$L$121,2,FALSE),""),"")</f>
        <v>73</v>
      </c>
      <c r="BK210" s="101" t="str">
        <f>IF(C210&gt;0,IF(COUNTIF('CATEGORY ID'!$K$124:$K$165, +VLOOKUP(C210,'STYLE NAMES'!$B:$AE,30,FALSE)) &gt; 0, +VLOOKUP(VLOOKUP(C210,'STYLE NAMES'!$B:$AE,30,FALSE),'CATEGORY ID'!K:M,2,FALSE),""),"")</f>
        <v/>
      </c>
      <c r="BR210" s="101" t="str" cm="1">
        <f t="array" ref="BR210">IF(C210&gt;0,_xlfn.TEXTJOIN(";", TRUE,_xlfn.UNIQUE(_xlfn._xlws.FILTER(BF210:BQ210,(BF210:BQ210&gt;0)),TRUE,FALSE)),"")&amp;";"&amp;BS210</f>
        <v>17;18;73;</v>
      </c>
      <c r="BU210" s="106">
        <f>IF(C210&gt;0,+VLOOKUP($C210,'STYLE NAMES'!$B:$AC,26,FALSE),"")</f>
        <v>49.9</v>
      </c>
      <c r="BV210" s="106">
        <f>IF(C210&gt;0,+VLOOKUP($C210,'STYLE NAMES'!$B:$AC,27,FALSE),"")</f>
        <v>2740</v>
      </c>
      <c r="BW210" s="106">
        <f>IF(C210&gt;0,+VLOOKUP($C210,'STYLE NAMES'!$B:$AC,28,FALSE),"")</f>
        <v>57.384999999999991</v>
      </c>
      <c r="BY210"/>
      <c r="BZ210" s="101">
        <v>0</v>
      </c>
      <c r="CA210" s="137">
        <f t="shared" si="18"/>
        <v>1</v>
      </c>
      <c r="CB210" s="137">
        <f>+VLOOKUP(C210,'[2]STYLES &amp; MODELS MATRIX'!$A:$G,7,FALSE)</f>
        <v>0</v>
      </c>
      <c r="CC210" s="137">
        <f>+VLOOKUP(C210,'[1]STYLES &amp; SIZE CHARTS'!$A:$H,8,FALSE)</f>
        <v>0</v>
      </c>
      <c r="CD210" s="137"/>
      <c r="CE210" s="205"/>
      <c r="CF210" s="141"/>
    </row>
    <row r="211" spans="1:84" s="101" customFormat="1" ht="12" customHeight="1" x14ac:dyDescent="0.2">
      <c r="A211" s="102">
        <f t="shared" si="16"/>
        <v>8683711002680</v>
      </c>
      <c r="B211" s="101" t="s">
        <v>816</v>
      </c>
      <c r="C211" s="101" t="s">
        <v>629</v>
      </c>
      <c r="D211" s="101" t="s">
        <v>630</v>
      </c>
      <c r="E211" s="203" t="s">
        <v>2317</v>
      </c>
      <c r="F211" s="101">
        <v>125</v>
      </c>
      <c r="G211" s="101" t="str">
        <f>IF(C211&gt;0,+VLOOKUP($C211,'STYLE NAMES'!$B:$AC,4,FALSE),"")</f>
        <v>ACCESSORIES</v>
      </c>
      <c r="H211" s="101" t="str">
        <f>IF(C211&gt;0,+VLOOKUP($C211,'STYLE NAMES'!$B:$AC,5,FALSE),"")</f>
        <v>ACCESSORIES</v>
      </c>
      <c r="I211" s="101" t="str">
        <f>IF(C211&gt;0,+VLOOKUP($C211,'STYLE NAMES'!$B:$AC,6,FALSE),"")</f>
        <v>RIDER ACCESSORIES</v>
      </c>
      <c r="J211" s="101" t="str">
        <f>IF(C211&gt;0,+VLOOKUP($C211,'STYLE NAMES'!$B:$AC,7,FALSE),"")</f>
        <v>UNISEX</v>
      </c>
      <c r="K211" s="101" t="str">
        <f>IF(C211&gt;0,+VLOOKUP($C211,'STYLE NAMES'!$B:$AC,8,FALSE),"")</f>
        <v>BELTS</v>
      </c>
      <c r="L211" s="101" t="str">
        <f>IF(E211&gt;0,+VLOOKUP($E211,'CODE GENERATOR'!$D:$T,3,FALSE),"")</f>
        <v>A</v>
      </c>
      <c r="M211" s="101" t="str">
        <f>IF(E211&gt;0,+VLOOKUP($E211,'CODE GENERATOR'!$D:$T,4,FALSE),"")</f>
        <v>BRAIDED</v>
      </c>
      <c r="N211" s="101" t="str">
        <f>IF(E211&gt;0,+VLOOKUP($E211,'CODE GENERATOR'!$D:$T,6,FALSE),"")</f>
        <v>BROWN</v>
      </c>
      <c r="O211" s="101" t="str">
        <f>IF(E211&gt;0,+VLOOKUP($E211,'CODE GENERATOR'!$D:$T,7,FALSE),"")</f>
        <v>NAVY</v>
      </c>
      <c r="P211" s="101" t="str">
        <f t="shared" si="17"/>
        <v>BROWN/NAVY</v>
      </c>
      <c r="Q211" s="104" t="str">
        <f>IF(E211&gt;0,+VLOOKUP($E211,'CODE GENERATOR'!$D:$T,11,FALSE),"")</f>
        <v>A.RACUX_BLT0015</v>
      </c>
      <c r="R211" s="104" t="str">
        <f>IF(E211&gt;0,+VLOOKUP($E211,'CODE GENERATOR'!$D:$T,12,FALSE),"")</f>
        <v>BRD0012BRWNAV</v>
      </c>
      <c r="S211" s="104" t="str">
        <f>IF(E211&gt;0,+VLOOKUP($E211,'CODE GENERATOR'!$D:$T,13,FALSE),"")</f>
        <v>A.RACUX_BLT0015_BRD0012BRWNAV</v>
      </c>
      <c r="T211" s="104" t="str">
        <f t="shared" si="15"/>
        <v>A.RACUX_BLT0015_BRD0012BRWNAV_125</v>
      </c>
      <c r="U211" s="105">
        <v>8683711002680</v>
      </c>
      <c r="V211" s="107" t="str" cm="1">
        <f t="array" ref="V211">_xlfn.TEXTJOIN(";", TRUE, _xlfn.UNIQUE(_xlfn._xlws.FILTER(P$3:P$10029, C$3:C$10029=C211)))</f>
        <v>BORDEAUX;BORDEAUX/NAVY;BEIGE/BROWN;NAVY;BEIGE;GRAY/BLUE-BLACK;BROWN/NAVY;DARK GRAY;MELANGE GRAY;LIGHT GRAY;WHITE;RED;BLACK;GREEN;MELANGE BLUE</v>
      </c>
      <c r="W211" s="107" t="str" cm="1">
        <f t="array" ref="W211">_xlfn.TEXTJOIN(";", TRUE, _xlfn.UNIQUE(_xlfn._xlws.FILTER(F$3:F$10029, C$3:C$10029=C211)))</f>
        <v>85;90;95;100;105;110;115;120;125</v>
      </c>
      <c r="X211" s="101" t="str">
        <f>IF(E211&gt;0,+VLOOKUP($E211,'CODE GENERATOR'!$D:$AC,19,FALSE),0)</f>
        <v>CavalierSanmarco_03.02.2026_0613</v>
      </c>
      <c r="Y211" s="101" t="str">
        <f>IF(E211&gt;0,+VLOOKUP($E211,'CODE GENERATOR'!$D:$AC,20,FALSE),0)</f>
        <v>CavalierSanmarco_03.02.2026_0636</v>
      </c>
      <c r="Z211" s="101" t="str">
        <f>IF(E211&gt;0,+VLOOKUP($E211,'CODE GENERATOR'!$D:$AC,21,FALSE),0)</f>
        <v>CavalierSanmarco_03.02.2026_0637</v>
      </c>
      <c r="AA211" s="101" t="str">
        <f>IF(E211&gt;0,+VLOOKUP($E211,'CODE GENERATOR'!$D:$AC,22,FALSE),0)</f>
        <v>2402_S01_32471</v>
      </c>
      <c r="AB211" s="101" t="str">
        <f>IF(E211&gt;0,+VLOOKUP($E211,'CODE GENERATOR'!$D:$AC,23,FALSE),0)</f>
        <v>2402_S01_32466</v>
      </c>
      <c r="AC211" s="101" t="str">
        <f>IF(E211&gt;0,+VLOOKUP($E211,'CODE GENERATOR'!$D:$AC,24,FALSE),0)</f>
        <v>2402_S01_32473</v>
      </c>
      <c r="AD211" s="101" t="str">
        <f>IF(E211&gt;0,+VLOOKUP($E211,'CODE GENERATOR'!$D:$AC,25,FALSE),0)</f>
        <v/>
      </c>
      <c r="AE211" s="101" t="str">
        <f>IF(E211&gt;0,+VLOOKUP($E211,'CODE GENERATOR'!$D:$AC,26,FALSE),0)</f>
        <v/>
      </c>
      <c r="AF211" s="149" t="str">
        <f>IF($C211&gt;0,$C211&amp;" "&amp;$P211&amp;" "&amp;+VLOOKUP($C211,'STYLE NAMES'!$B:$AC,10,FALSE),"""")</f>
        <v>SANTORINI BROWN/NAVY BRAIDED BELT</v>
      </c>
      <c r="AG211" s="101" t="str">
        <f>"Enjoy our "&amp;(AF211)&amp;"; "&amp;IF(C211&gt;0,+VLOOKUP($C211,'STYLE NAMES'!$B:$AC,11,FALSE),"")</f>
        <v>Enjoy our SANTORINI BROWN/NAVY BRAIDED BELT; Braided Riding Belts
Available in many colors and designs you can use these elegant belts for riding or even at your daily life</v>
      </c>
      <c r="AH211" s="101" t="str">
        <f>IF(C211&gt;0,+VLOOKUP($C211,'STYLE NAMES'!$B:$AC,12,FALSE),"")</f>
        <v>*Super elastic and comfortable riding belts
Composition:
100% Polyester</v>
      </c>
      <c r="AI211" s="101" t="str">
        <f>IF(C211&gt;0,+VLOOKUP($C211,'STYLE NAMES'!$B:$AC,13,FALSE),"")</f>
        <v>Do not wash in washing machine</v>
      </c>
      <c r="AJ211" s="149" t="str">
        <f>IF($C211&gt;0,$C211&amp;" "&amp;$P211&amp;" "&amp;+VLOOKUP($C211,'STYLE NAMES'!$B:$AC,14,FALSE),"""")</f>
        <v>SANTORINI BROWN/NAVY ÖRGÜ KEMER</v>
      </c>
      <c r="AK211" s="149" t="str">
        <f>"Cavalier SanMarco tarafından tasarlanan "&amp;(AJ211)&amp;"; "&amp;IF(C211&gt;0,+VLOOKUP($C211,'STYLE NAMES'!$B:$AC,15,FALSE),"")</f>
        <v>Cavalier SanMarco tarafından tasarlanan SANTORINI BROWN/NAVY ÖRGÜ KEMER; Örgü Binicilik Kemeri
Birçok renk ve desenleri ile bu şık kemerleri hem biniş kıyafetleriniz ile hem de günlük kıyafetlerinizle kullanabilirsiniz.</v>
      </c>
      <c r="AL211" s="149" t="str">
        <f>IF(C211&gt;0,+VLOOKUP($C211,'STYLE NAMES'!$B:$AC,16,FALSE),"")</f>
        <v>* Çok esnek ve rahat 
Kompozisyon:
100% Polyester</v>
      </c>
      <c r="AM211" s="149" t="str">
        <f>IF(C211&gt;0,+VLOOKUP($C211,'STYLE NAMES'!$B:$AC,17,FALSE),"")</f>
        <v>Ürünü makinada yıkamayınız</v>
      </c>
      <c r="AN211" s="149" t="str">
        <f>IF($C211&gt;0,$C211&amp;" "&amp;$P211&amp;" "&amp;+VLOOKUP($C211,'STYLE NAMES'!$B:$AC,18,FALSE),"""")</f>
        <v>SANTORINI BROWN/NAVY CINTURA ELASTICA</v>
      </c>
      <c r="AO211" s="101" t="str">
        <f>"Disegnato da Cavalier SanMarco "&amp;(AN211)&amp;"; "&amp;IF(C211&gt;0,+VLOOKUP($C211,'STYLE NAMES'!$B:$AC,19,FALSE),"")</f>
        <v>Disegnato da Cavalier SanMarco SANTORINI BROWN/NAVY CINTURA ELASTICA; Cintura intrecciata per equitazione Disponibile in molti colori e design, queste eleganti cinture possono essere utilizzate sia per l'equitazione che nella vita quotidiana.</v>
      </c>
      <c r="AP211" s="101" t="str">
        <f>IF(C211&gt;0,+VLOOKUP($C211,'STYLE NAMES'!$B:$AC,20,FALSE),"")</f>
        <v>Cinture elastiche e confortevoli per l'equitazione Composizione: 100% Poliestere</v>
      </c>
      <c r="AQ211" s="101" t="str">
        <f>IF(C211&gt;0,+VLOOKUP($C211,'STYLE NAMES'!$B:$AC,21,FALSE),"")</f>
        <v>Non lavare in lavatrice</v>
      </c>
      <c r="AR211" s="101">
        <f>IF(D211&gt;0,+VLOOKUP($C211,'STYLE NAMES'!$B:$AC,22,FALSE),"")</f>
        <v>0</v>
      </c>
      <c r="AS211" s="101">
        <f>IF(E211&gt;0,+VLOOKUP($C211,'STYLE NAMES'!$B:$AC,23,FALSE),"")</f>
        <v>0</v>
      </c>
      <c r="AT211" s="101">
        <f>IF(F211&gt;0,+VLOOKUP($C211,'STYLE NAMES'!$B:$AC,24,FALSE),"")</f>
        <v>0</v>
      </c>
      <c r="AU211" s="101">
        <f>IF(G211&gt;0,+VLOOKUP($C211,'STYLE NAMES'!$B:$AC,25,FALSE),"")</f>
        <v>0</v>
      </c>
      <c r="AV211" s="101">
        <f>+VLOOKUP($S211,'CODE GENERATOR'!$P:$AM,15,FALSE)</f>
        <v>0</v>
      </c>
      <c r="AW211" s="101">
        <f>+VLOOKUP($S211,'CODE GENERATOR'!$P:$AM,16,FALSE)</f>
        <v>0</v>
      </c>
      <c r="AX211" s="101">
        <f>+VLOOKUP($S211,'CODE GENERATOR'!$P:$AM,17,FALSE)</f>
        <v>0</v>
      </c>
      <c r="AY211" s="101">
        <f>+VLOOKUP($S211,'CODE GENERATOR'!$P:$AM,18,FALSE)</f>
        <v>0</v>
      </c>
      <c r="AZ211" s="101">
        <f>+VLOOKUP($S211,'CODE GENERATOR'!$P:$AM,19,FALSE)</f>
        <v>0</v>
      </c>
      <c r="BA211" s="101">
        <f>+VLOOKUP($S211,'CODE GENERATOR'!$P:$AM,20,FALSE)</f>
        <v>0</v>
      </c>
      <c r="BB211" s="101">
        <f>+VLOOKUP($S211,'CODE GENERATOR'!$P:$AM,21,FALSE)</f>
        <v>0</v>
      </c>
      <c r="BC211" s="101">
        <f>+VLOOKUP($S211,'CODE GENERATOR'!$P:$AM,22,FALSE)</f>
        <v>0</v>
      </c>
      <c r="BD211" s="101">
        <f>+VLOOKUP($S211,'CODE GENERATOR'!$P:$AM,23,FALSE)</f>
        <v>0</v>
      </c>
      <c r="BE211" s="101">
        <f>+VLOOKUP($S211,'CODE GENERATOR'!$P:$AM,24,FALSE)</f>
        <v>0</v>
      </c>
      <c r="BF211" s="101">
        <f>IF(C211&gt;0,+VLOOKUP(G211,'CATEGORY ID'!$A$1:$L$118,3,FALSE),"")</f>
        <v>17</v>
      </c>
      <c r="BG211" s="101">
        <f>IF(C211&gt;0,+VLOOKUP(H211,'CATEGORY ID'!$D$1:$L$118,3,FALSE),"")</f>
        <v>17</v>
      </c>
      <c r="BH211" s="101">
        <f>IF(C211&gt;0,+VLOOKUP((+H211&amp;I211),'CATEGORY ID'!$H$1:$I$121,2,FALSE),"")</f>
        <v>18</v>
      </c>
      <c r="BJ211" s="101">
        <f>IF(C211&gt;0,IF(COUNTIF('CATEGORY ID'!$K$1:$K$121,+H211&amp;K211) &gt; 0, +VLOOKUP(+H211&amp;K211,'CATEGORY ID'!$K$1:$L$121,2,FALSE),""),"")</f>
        <v>73</v>
      </c>
      <c r="BK211" s="101" t="str">
        <f>IF(C211&gt;0,IF(COUNTIF('CATEGORY ID'!$K$124:$K$165, +VLOOKUP(C211,'STYLE NAMES'!$B:$AE,30,FALSE)) &gt; 0, +VLOOKUP(VLOOKUP(C211,'STYLE NAMES'!$B:$AE,30,FALSE),'CATEGORY ID'!K:M,2,FALSE),""),"")</f>
        <v/>
      </c>
      <c r="BR211" s="101" t="str" cm="1">
        <f t="array" ref="BR211">IF(C211&gt;0,_xlfn.TEXTJOIN(";", TRUE,_xlfn.UNIQUE(_xlfn._xlws.FILTER(BF211:BQ211,(BF211:BQ211&gt;0)),TRUE,FALSE)),"")&amp;";"&amp;BS211</f>
        <v>17;18;73;</v>
      </c>
      <c r="BU211" s="106">
        <f>IF(C211&gt;0,+VLOOKUP($C211,'STYLE NAMES'!$B:$AC,26,FALSE),"")</f>
        <v>49.9</v>
      </c>
      <c r="BV211" s="106">
        <f>IF(C211&gt;0,+VLOOKUP($C211,'STYLE NAMES'!$B:$AC,27,FALSE),"")</f>
        <v>2740</v>
      </c>
      <c r="BW211" s="106">
        <f>IF(C211&gt;0,+VLOOKUP($C211,'STYLE NAMES'!$B:$AC,28,FALSE),"")</f>
        <v>57.384999999999991</v>
      </c>
      <c r="BY211"/>
      <c r="BZ211" s="101">
        <v>0</v>
      </c>
      <c r="CA211" s="137">
        <f t="shared" si="18"/>
        <v>1</v>
      </c>
      <c r="CB211" s="137">
        <f>+VLOOKUP(C211,'[2]STYLES &amp; MODELS MATRIX'!$A:$G,7,FALSE)</f>
        <v>0</v>
      </c>
      <c r="CC211" s="137">
        <f>+VLOOKUP(C211,'[1]STYLES &amp; SIZE CHARTS'!$A:$H,8,FALSE)</f>
        <v>0</v>
      </c>
      <c r="CD211" s="137"/>
      <c r="CE211" s="205"/>
      <c r="CF211" s="141"/>
    </row>
    <row r="212" spans="1:84" s="101" customFormat="1" ht="12" customHeight="1" x14ac:dyDescent="0.2">
      <c r="A212" s="102">
        <f t="shared" si="16"/>
        <v>8683711002697</v>
      </c>
      <c r="B212" s="101" t="s">
        <v>816</v>
      </c>
      <c r="C212" s="101" t="s">
        <v>629</v>
      </c>
      <c r="D212" s="101" t="s">
        <v>630</v>
      </c>
      <c r="E212" s="203" t="s">
        <v>2318</v>
      </c>
      <c r="F212" s="101">
        <v>85</v>
      </c>
      <c r="G212" s="101" t="str">
        <f>IF(C212&gt;0,+VLOOKUP($C212,'STYLE NAMES'!$B:$AC,4,FALSE),"")</f>
        <v>ACCESSORIES</v>
      </c>
      <c r="H212" s="101" t="str">
        <f>IF(C212&gt;0,+VLOOKUP($C212,'STYLE NAMES'!$B:$AC,5,FALSE),"")</f>
        <v>ACCESSORIES</v>
      </c>
      <c r="I212" s="101" t="str">
        <f>IF(C212&gt;0,+VLOOKUP($C212,'STYLE NAMES'!$B:$AC,6,FALSE),"")</f>
        <v>RIDER ACCESSORIES</v>
      </c>
      <c r="J212" s="101" t="str">
        <f>IF(C212&gt;0,+VLOOKUP($C212,'STYLE NAMES'!$B:$AC,7,FALSE),"")</f>
        <v>UNISEX</v>
      </c>
      <c r="K212" s="101" t="str">
        <f>IF(C212&gt;0,+VLOOKUP($C212,'STYLE NAMES'!$B:$AC,8,FALSE),"")</f>
        <v>BELTS</v>
      </c>
      <c r="L212" s="101" t="str">
        <f>IF(E212&gt;0,+VLOOKUP($E212,'CODE GENERATOR'!$D:$T,3,FALSE),"")</f>
        <v>A</v>
      </c>
      <c r="M212" s="101" t="str">
        <f>IF(E212&gt;0,+VLOOKUP($E212,'CODE GENERATOR'!$D:$T,4,FALSE),"")</f>
        <v>BRAIDED</v>
      </c>
      <c r="N212" s="101" t="str">
        <f>IF(E212&gt;0,+VLOOKUP($E212,'CODE GENERATOR'!$D:$T,6,FALSE),"")</f>
        <v>DARK GRAY</v>
      </c>
      <c r="O212" s="101" t="str">
        <f>IF(E212&gt;0,+VLOOKUP($E212,'CODE GENERATOR'!$D:$T,7,FALSE),"")</f>
        <v>DARK GRAY</v>
      </c>
      <c r="P212" s="101" t="str">
        <f t="shared" si="17"/>
        <v>DARK GRAY</v>
      </c>
      <c r="Q212" s="104" t="str">
        <f>IF(E212&gt;0,+VLOOKUP($E212,'CODE GENERATOR'!$D:$T,11,FALSE),"")</f>
        <v>A.RACUX_BLT0015</v>
      </c>
      <c r="R212" s="104" t="str">
        <f>IF(E212&gt;0,+VLOOKUP($E212,'CODE GENERATOR'!$D:$T,12,FALSE),"")</f>
        <v>BRD0012DGYDGY</v>
      </c>
      <c r="S212" s="104" t="str">
        <f>IF(E212&gt;0,+VLOOKUP($E212,'CODE GENERATOR'!$D:$T,13,FALSE),"")</f>
        <v>A.RACUX_BLT0015_BRD0012DGYDGY</v>
      </c>
      <c r="T212" s="104" t="str">
        <f t="shared" si="15"/>
        <v>A.RACUX_BLT0015_BRD0012DGYDGY_85</v>
      </c>
      <c r="U212" s="105">
        <v>8683711002697</v>
      </c>
      <c r="V212" s="107" t="str" cm="1">
        <f t="array" ref="V212">_xlfn.TEXTJOIN(";", TRUE, _xlfn.UNIQUE(_xlfn._xlws.FILTER(P$3:P$10029, C$3:C$10029=C212)))</f>
        <v>BORDEAUX;BORDEAUX/NAVY;BEIGE/BROWN;NAVY;BEIGE;GRAY/BLUE-BLACK;BROWN/NAVY;DARK GRAY;MELANGE GRAY;LIGHT GRAY;WHITE;RED;BLACK;GREEN;MELANGE BLUE</v>
      </c>
      <c r="W212" s="107" t="str" cm="1">
        <f t="array" ref="W212">_xlfn.TEXTJOIN(";", TRUE, _xlfn.UNIQUE(_xlfn._xlws.FILTER(F$3:F$10029, C$3:C$10029=C212)))</f>
        <v>85;90;95;100;105;110;115;120;125</v>
      </c>
      <c r="X212" s="101" t="str">
        <f>IF(E212&gt;0,+VLOOKUP($E212,'CODE GENERATOR'!$D:$AC,19,FALSE),0)</f>
        <v>2402_S01_32478</v>
      </c>
      <c r="Y212" s="101" t="str">
        <f>IF(E212&gt;0,+VLOOKUP($E212,'CODE GENERATOR'!$D:$AC,20,FALSE),0)</f>
        <v>2402_S01_32476</v>
      </c>
      <c r="Z212" s="101" t="str">
        <f>IF(E212&gt;0,+VLOOKUP($E212,'CODE GENERATOR'!$D:$AC,21,FALSE),0)</f>
        <v>2402_S01_32481</v>
      </c>
      <c r="AA212" s="101" t="str">
        <f>IF(E212&gt;0,+VLOOKUP($E212,'CODE GENERATOR'!$D:$AC,22,FALSE),0)</f>
        <v/>
      </c>
      <c r="AB212" s="101" t="str">
        <f>IF(E212&gt;0,+VLOOKUP($E212,'CODE GENERATOR'!$D:$AC,23,FALSE),0)</f>
        <v/>
      </c>
      <c r="AC212" s="101" t="str">
        <f>IF(E212&gt;0,+VLOOKUP($E212,'CODE GENERATOR'!$D:$AC,24,FALSE),0)</f>
        <v/>
      </c>
      <c r="AD212" s="101" t="str">
        <f>IF(E212&gt;0,+VLOOKUP($E212,'CODE GENERATOR'!$D:$AC,25,FALSE),0)</f>
        <v/>
      </c>
      <c r="AE212" s="101" t="str">
        <f>IF(E212&gt;0,+VLOOKUP($E212,'CODE GENERATOR'!$D:$AC,26,FALSE),0)</f>
        <v/>
      </c>
      <c r="AF212" s="149" t="str">
        <f>IF($C212&gt;0,$C212&amp;" "&amp;$P212&amp;" "&amp;+VLOOKUP($C212,'STYLE NAMES'!$B:$AC,10,FALSE),"""")</f>
        <v>SANTORINI DARK GRAY BRAIDED BELT</v>
      </c>
      <c r="AG212" s="101" t="str">
        <f>"Enjoy our "&amp;(AF212)&amp;"; "&amp;IF(C212&gt;0,+VLOOKUP($C212,'STYLE NAMES'!$B:$AC,11,FALSE),"")</f>
        <v>Enjoy our SANTORINI DARK GRAY BRAIDED BELT; Braided Riding Belts
Available in many colors and designs you can use these elegant belts for riding or even at your daily life</v>
      </c>
      <c r="AH212" s="101" t="str">
        <f>IF(C212&gt;0,+VLOOKUP($C212,'STYLE NAMES'!$B:$AC,12,FALSE),"")</f>
        <v>*Super elastic and comfortable riding belts
Composition:
100% Polyester</v>
      </c>
      <c r="AI212" s="101" t="str">
        <f>IF(C212&gt;0,+VLOOKUP($C212,'STYLE NAMES'!$B:$AC,13,FALSE),"")</f>
        <v>Do not wash in washing machine</v>
      </c>
      <c r="AJ212" s="149" t="str">
        <f>IF($C212&gt;0,$C212&amp;" "&amp;$P212&amp;" "&amp;+VLOOKUP($C212,'STYLE NAMES'!$B:$AC,14,FALSE),"""")</f>
        <v>SANTORINI DARK GRAY ÖRGÜ KEMER</v>
      </c>
      <c r="AK212" s="149" t="str">
        <f>"Cavalier SanMarco tarafından tasarlanan "&amp;(AJ212)&amp;"; "&amp;IF(C212&gt;0,+VLOOKUP($C212,'STYLE NAMES'!$B:$AC,15,FALSE),"")</f>
        <v>Cavalier SanMarco tarafından tasarlanan SANTORINI DARK GRAY ÖRGÜ KEMER; Örgü Binicilik Kemeri
Birçok renk ve desenleri ile bu şık kemerleri hem biniş kıyafetleriniz ile hem de günlük kıyafetlerinizle kullanabilirsiniz.</v>
      </c>
      <c r="AL212" s="149" t="str">
        <f>IF(C212&gt;0,+VLOOKUP($C212,'STYLE NAMES'!$B:$AC,16,FALSE),"")</f>
        <v>* Çok esnek ve rahat 
Kompozisyon:
100% Polyester</v>
      </c>
      <c r="AM212" s="149" t="str">
        <f>IF(C212&gt;0,+VLOOKUP($C212,'STYLE NAMES'!$B:$AC,17,FALSE),"")</f>
        <v>Ürünü makinada yıkamayınız</v>
      </c>
      <c r="AN212" s="149" t="str">
        <f>IF($C212&gt;0,$C212&amp;" "&amp;$P212&amp;" "&amp;+VLOOKUP($C212,'STYLE NAMES'!$B:$AC,18,FALSE),"""")</f>
        <v>SANTORINI DARK GRAY CINTURA ELASTICA</v>
      </c>
      <c r="AO212" s="101" t="str">
        <f>"Disegnato da Cavalier SanMarco "&amp;(AN212)&amp;"; "&amp;IF(C212&gt;0,+VLOOKUP($C212,'STYLE NAMES'!$B:$AC,19,FALSE),"")</f>
        <v>Disegnato da Cavalier SanMarco SANTORINI DARK GRAY CINTURA ELASTICA; Cintura intrecciata per equitazione Disponibile in molti colori e design, queste eleganti cinture possono essere utilizzate sia per l'equitazione che nella vita quotidiana.</v>
      </c>
      <c r="AP212" s="101" t="str">
        <f>IF(C212&gt;0,+VLOOKUP($C212,'STYLE NAMES'!$B:$AC,20,FALSE),"")</f>
        <v>Cinture elastiche e confortevoli per l'equitazione Composizione: 100% Poliestere</v>
      </c>
      <c r="AQ212" s="101" t="str">
        <f>IF(C212&gt;0,+VLOOKUP($C212,'STYLE NAMES'!$B:$AC,21,FALSE),"")</f>
        <v>Non lavare in lavatrice</v>
      </c>
      <c r="AR212" s="101">
        <f>IF(D212&gt;0,+VLOOKUP($C212,'STYLE NAMES'!$B:$AC,22,FALSE),"")</f>
        <v>0</v>
      </c>
      <c r="AS212" s="101">
        <f>IF(E212&gt;0,+VLOOKUP($C212,'STYLE NAMES'!$B:$AC,23,FALSE),"")</f>
        <v>0</v>
      </c>
      <c r="AT212" s="101">
        <f>IF(F212&gt;0,+VLOOKUP($C212,'STYLE NAMES'!$B:$AC,24,FALSE),"")</f>
        <v>0</v>
      </c>
      <c r="AU212" s="101">
        <f>IF(G212&gt;0,+VLOOKUP($C212,'STYLE NAMES'!$B:$AC,25,FALSE),"")</f>
        <v>0</v>
      </c>
      <c r="AV212" s="101">
        <f>+VLOOKUP($S212,'CODE GENERATOR'!$P:$AM,15,FALSE)</f>
        <v>0</v>
      </c>
      <c r="AW212" s="101">
        <f>+VLOOKUP($S212,'CODE GENERATOR'!$P:$AM,16,FALSE)</f>
        <v>0</v>
      </c>
      <c r="AX212" s="101">
        <f>+VLOOKUP($S212,'CODE GENERATOR'!$P:$AM,17,FALSE)</f>
        <v>0</v>
      </c>
      <c r="AY212" s="101">
        <f>+VLOOKUP($S212,'CODE GENERATOR'!$P:$AM,18,FALSE)</f>
        <v>0</v>
      </c>
      <c r="AZ212" s="101">
        <f>+VLOOKUP($S212,'CODE GENERATOR'!$P:$AM,19,FALSE)</f>
        <v>0</v>
      </c>
      <c r="BA212" s="101">
        <f>+VLOOKUP($S212,'CODE GENERATOR'!$P:$AM,20,FALSE)</f>
        <v>0</v>
      </c>
      <c r="BB212" s="101">
        <f>+VLOOKUP($S212,'CODE GENERATOR'!$P:$AM,21,FALSE)</f>
        <v>0</v>
      </c>
      <c r="BC212" s="101">
        <f>+VLOOKUP($S212,'CODE GENERATOR'!$P:$AM,22,FALSE)</f>
        <v>0</v>
      </c>
      <c r="BD212" s="101">
        <f>+VLOOKUP($S212,'CODE GENERATOR'!$P:$AM,23,FALSE)</f>
        <v>0</v>
      </c>
      <c r="BE212" s="101">
        <f>+VLOOKUP($S212,'CODE GENERATOR'!$P:$AM,24,FALSE)</f>
        <v>0</v>
      </c>
      <c r="BF212" s="101">
        <f>IF(C212&gt;0,+VLOOKUP(G212,'CATEGORY ID'!$A$1:$L$118,3,FALSE),"")</f>
        <v>17</v>
      </c>
      <c r="BG212" s="101">
        <f>IF(C212&gt;0,+VLOOKUP(H212,'CATEGORY ID'!$D$1:$L$118,3,FALSE),"")</f>
        <v>17</v>
      </c>
      <c r="BH212" s="101">
        <f>IF(C212&gt;0,+VLOOKUP((+H212&amp;I212),'CATEGORY ID'!$H$1:$I$121,2,FALSE),"")</f>
        <v>18</v>
      </c>
      <c r="BJ212" s="101">
        <f>IF(C212&gt;0,IF(COUNTIF('CATEGORY ID'!$K$1:$K$121,+H212&amp;K212) &gt; 0, +VLOOKUP(+H212&amp;K212,'CATEGORY ID'!$K$1:$L$121,2,FALSE),""),"")</f>
        <v>73</v>
      </c>
      <c r="BK212" s="101" t="str">
        <f>IF(C212&gt;0,IF(COUNTIF('CATEGORY ID'!$K$124:$K$165, +VLOOKUP(C212,'STYLE NAMES'!$B:$AE,30,FALSE)) &gt; 0, +VLOOKUP(VLOOKUP(C212,'STYLE NAMES'!$B:$AE,30,FALSE),'CATEGORY ID'!K:M,2,FALSE),""),"")</f>
        <v/>
      </c>
      <c r="BR212" s="101" t="str" cm="1">
        <f t="array" ref="BR212">IF(C212&gt;0,_xlfn.TEXTJOIN(";", TRUE,_xlfn.UNIQUE(_xlfn._xlws.FILTER(BF212:BQ212,(BF212:BQ212&gt;0)),TRUE,FALSE)),"")&amp;";"&amp;BS212</f>
        <v>17;18;73;</v>
      </c>
      <c r="BU212" s="106">
        <f>IF(C212&gt;0,+VLOOKUP($C212,'STYLE NAMES'!$B:$AC,26,FALSE),"")</f>
        <v>49.9</v>
      </c>
      <c r="BV212" s="106">
        <f>IF(C212&gt;0,+VLOOKUP($C212,'STYLE NAMES'!$B:$AC,27,FALSE),"")</f>
        <v>2740</v>
      </c>
      <c r="BW212" s="106">
        <f>IF(C212&gt;0,+VLOOKUP($C212,'STYLE NAMES'!$B:$AC,28,FALSE),"")</f>
        <v>57.384999999999991</v>
      </c>
      <c r="BY212"/>
      <c r="BZ212" s="101">
        <v>0</v>
      </c>
      <c r="CA212" s="137">
        <f t="shared" si="18"/>
        <v>1</v>
      </c>
      <c r="CB212" s="137">
        <f>+VLOOKUP(C212,'[2]STYLES &amp; MODELS MATRIX'!$A:$G,7,FALSE)</f>
        <v>0</v>
      </c>
      <c r="CC212" s="137">
        <f>+VLOOKUP(C212,'[1]STYLES &amp; SIZE CHARTS'!$A:$H,8,FALSE)</f>
        <v>0</v>
      </c>
      <c r="CD212" s="137"/>
      <c r="CE212" s="205"/>
      <c r="CF212" s="141"/>
    </row>
    <row r="213" spans="1:84" s="101" customFormat="1" ht="12" customHeight="1" x14ac:dyDescent="0.2">
      <c r="A213" s="102">
        <f t="shared" si="16"/>
        <v>8683711002703</v>
      </c>
      <c r="B213" s="101" t="s">
        <v>816</v>
      </c>
      <c r="C213" s="101" t="s">
        <v>629</v>
      </c>
      <c r="D213" s="101" t="s">
        <v>630</v>
      </c>
      <c r="E213" s="203" t="s">
        <v>2318</v>
      </c>
      <c r="F213" s="101">
        <v>90</v>
      </c>
      <c r="G213" s="101" t="str">
        <f>IF(C213&gt;0,+VLOOKUP($C213,'STYLE NAMES'!$B:$AC,4,FALSE),"")</f>
        <v>ACCESSORIES</v>
      </c>
      <c r="H213" s="101" t="str">
        <f>IF(C213&gt;0,+VLOOKUP($C213,'STYLE NAMES'!$B:$AC,5,FALSE),"")</f>
        <v>ACCESSORIES</v>
      </c>
      <c r="I213" s="101" t="str">
        <f>IF(C213&gt;0,+VLOOKUP($C213,'STYLE NAMES'!$B:$AC,6,FALSE),"")</f>
        <v>RIDER ACCESSORIES</v>
      </c>
      <c r="J213" s="101" t="str">
        <f>IF(C213&gt;0,+VLOOKUP($C213,'STYLE NAMES'!$B:$AC,7,FALSE),"")</f>
        <v>UNISEX</v>
      </c>
      <c r="K213" s="101" t="str">
        <f>IF(C213&gt;0,+VLOOKUP($C213,'STYLE NAMES'!$B:$AC,8,FALSE),"")</f>
        <v>BELTS</v>
      </c>
      <c r="L213" s="101" t="str">
        <f>IF(E213&gt;0,+VLOOKUP($E213,'CODE GENERATOR'!$D:$T,3,FALSE),"")</f>
        <v>A</v>
      </c>
      <c r="M213" s="101" t="str">
        <f>IF(E213&gt;0,+VLOOKUP($E213,'CODE GENERATOR'!$D:$T,4,FALSE),"")</f>
        <v>BRAIDED</v>
      </c>
      <c r="N213" s="101" t="str">
        <f>IF(E213&gt;0,+VLOOKUP($E213,'CODE GENERATOR'!$D:$T,6,FALSE),"")</f>
        <v>DARK GRAY</v>
      </c>
      <c r="O213" s="101" t="str">
        <f>IF(E213&gt;0,+VLOOKUP($E213,'CODE GENERATOR'!$D:$T,7,FALSE),"")</f>
        <v>DARK GRAY</v>
      </c>
      <c r="P213" s="101" t="str">
        <f t="shared" si="17"/>
        <v>DARK GRAY</v>
      </c>
      <c r="Q213" s="104" t="str">
        <f>IF(E213&gt;0,+VLOOKUP($E213,'CODE GENERATOR'!$D:$T,11,FALSE),"")</f>
        <v>A.RACUX_BLT0015</v>
      </c>
      <c r="R213" s="104" t="str">
        <f>IF(E213&gt;0,+VLOOKUP($E213,'CODE GENERATOR'!$D:$T,12,FALSE),"")</f>
        <v>BRD0012DGYDGY</v>
      </c>
      <c r="S213" s="104" t="str">
        <f>IF(E213&gt;0,+VLOOKUP($E213,'CODE GENERATOR'!$D:$T,13,FALSE),"")</f>
        <v>A.RACUX_BLT0015_BRD0012DGYDGY</v>
      </c>
      <c r="T213" s="104" t="str">
        <f t="shared" si="15"/>
        <v>A.RACUX_BLT0015_BRD0012DGYDGY_90</v>
      </c>
      <c r="U213" s="105">
        <v>8683711002703</v>
      </c>
      <c r="V213" s="107" t="str" cm="1">
        <f t="array" ref="V213">_xlfn.TEXTJOIN(";", TRUE, _xlfn.UNIQUE(_xlfn._xlws.FILTER(P$3:P$10029, C$3:C$10029=C213)))</f>
        <v>BORDEAUX;BORDEAUX/NAVY;BEIGE/BROWN;NAVY;BEIGE;GRAY/BLUE-BLACK;BROWN/NAVY;DARK GRAY;MELANGE GRAY;LIGHT GRAY;WHITE;RED;BLACK;GREEN;MELANGE BLUE</v>
      </c>
      <c r="W213" s="107" t="str" cm="1">
        <f t="array" ref="W213">_xlfn.TEXTJOIN(";", TRUE, _xlfn.UNIQUE(_xlfn._xlws.FILTER(F$3:F$10029, C$3:C$10029=C213)))</f>
        <v>85;90;95;100;105;110;115;120;125</v>
      </c>
      <c r="X213" s="101" t="str">
        <f>IF(E213&gt;0,+VLOOKUP($E213,'CODE GENERATOR'!$D:$AC,19,FALSE),0)</f>
        <v>2402_S01_32478</v>
      </c>
      <c r="Y213" s="101" t="str">
        <f>IF(E213&gt;0,+VLOOKUP($E213,'CODE GENERATOR'!$D:$AC,20,FALSE),0)</f>
        <v>2402_S01_32476</v>
      </c>
      <c r="Z213" s="101" t="str">
        <f>IF(E213&gt;0,+VLOOKUP($E213,'CODE GENERATOR'!$D:$AC,21,FALSE),0)</f>
        <v>2402_S01_32481</v>
      </c>
      <c r="AA213" s="101" t="str">
        <f>IF(E213&gt;0,+VLOOKUP($E213,'CODE GENERATOR'!$D:$AC,22,FALSE),0)</f>
        <v/>
      </c>
      <c r="AB213" s="101" t="str">
        <f>IF(E213&gt;0,+VLOOKUP($E213,'CODE GENERATOR'!$D:$AC,23,FALSE),0)</f>
        <v/>
      </c>
      <c r="AC213" s="101" t="str">
        <f>IF(E213&gt;0,+VLOOKUP($E213,'CODE GENERATOR'!$D:$AC,24,FALSE),0)</f>
        <v/>
      </c>
      <c r="AD213" s="101" t="str">
        <f>IF(E213&gt;0,+VLOOKUP($E213,'CODE GENERATOR'!$D:$AC,25,FALSE),0)</f>
        <v/>
      </c>
      <c r="AE213" s="101" t="str">
        <f>IF(E213&gt;0,+VLOOKUP($E213,'CODE GENERATOR'!$D:$AC,26,FALSE),0)</f>
        <v/>
      </c>
      <c r="AF213" s="149" t="str">
        <f>IF($C213&gt;0,$C213&amp;" "&amp;$P213&amp;" "&amp;+VLOOKUP($C213,'STYLE NAMES'!$B:$AC,10,FALSE),"""")</f>
        <v>SANTORINI DARK GRAY BRAIDED BELT</v>
      </c>
      <c r="AG213" s="101" t="str">
        <f>"Enjoy our "&amp;(AF213)&amp;"; "&amp;IF(C213&gt;0,+VLOOKUP($C213,'STYLE NAMES'!$B:$AC,11,FALSE),"")</f>
        <v>Enjoy our SANTORINI DARK GRAY BRAIDED BELT; Braided Riding Belts
Available in many colors and designs you can use these elegant belts for riding or even at your daily life</v>
      </c>
      <c r="AH213" s="101" t="str">
        <f>IF(C213&gt;0,+VLOOKUP($C213,'STYLE NAMES'!$B:$AC,12,FALSE),"")</f>
        <v>*Super elastic and comfortable riding belts
Composition:
100% Polyester</v>
      </c>
      <c r="AI213" s="101" t="str">
        <f>IF(C213&gt;0,+VLOOKUP($C213,'STYLE NAMES'!$B:$AC,13,FALSE),"")</f>
        <v>Do not wash in washing machine</v>
      </c>
      <c r="AJ213" s="149" t="str">
        <f>IF($C213&gt;0,$C213&amp;" "&amp;$P213&amp;" "&amp;+VLOOKUP($C213,'STYLE NAMES'!$B:$AC,14,FALSE),"""")</f>
        <v>SANTORINI DARK GRAY ÖRGÜ KEMER</v>
      </c>
      <c r="AK213" s="149" t="str">
        <f>"Cavalier SanMarco tarafından tasarlanan "&amp;(AJ213)&amp;"; "&amp;IF(C213&gt;0,+VLOOKUP($C213,'STYLE NAMES'!$B:$AC,15,FALSE),"")</f>
        <v>Cavalier SanMarco tarafından tasarlanan SANTORINI DARK GRAY ÖRGÜ KEMER; Örgü Binicilik Kemeri
Birçok renk ve desenleri ile bu şık kemerleri hem biniş kıyafetleriniz ile hem de günlük kıyafetlerinizle kullanabilirsiniz.</v>
      </c>
      <c r="AL213" s="149" t="str">
        <f>IF(C213&gt;0,+VLOOKUP($C213,'STYLE NAMES'!$B:$AC,16,FALSE),"")</f>
        <v>* Çok esnek ve rahat 
Kompozisyon:
100% Polyester</v>
      </c>
      <c r="AM213" s="149" t="str">
        <f>IF(C213&gt;0,+VLOOKUP($C213,'STYLE NAMES'!$B:$AC,17,FALSE),"")</f>
        <v>Ürünü makinada yıkamayınız</v>
      </c>
      <c r="AN213" s="149" t="str">
        <f>IF($C213&gt;0,$C213&amp;" "&amp;$P213&amp;" "&amp;+VLOOKUP($C213,'STYLE NAMES'!$B:$AC,18,FALSE),"""")</f>
        <v>SANTORINI DARK GRAY CINTURA ELASTICA</v>
      </c>
      <c r="AO213" s="101" t="str">
        <f>"Disegnato da Cavalier SanMarco "&amp;(AN213)&amp;"; "&amp;IF(C213&gt;0,+VLOOKUP($C213,'STYLE NAMES'!$B:$AC,19,FALSE),"")</f>
        <v>Disegnato da Cavalier SanMarco SANTORINI DARK GRAY CINTURA ELASTICA; Cintura intrecciata per equitazione Disponibile in molti colori e design, queste eleganti cinture possono essere utilizzate sia per l'equitazione che nella vita quotidiana.</v>
      </c>
      <c r="AP213" s="101" t="str">
        <f>IF(C213&gt;0,+VLOOKUP($C213,'STYLE NAMES'!$B:$AC,20,FALSE),"")</f>
        <v>Cinture elastiche e confortevoli per l'equitazione Composizione: 100% Poliestere</v>
      </c>
      <c r="AQ213" s="101" t="str">
        <f>IF(C213&gt;0,+VLOOKUP($C213,'STYLE NAMES'!$B:$AC,21,FALSE),"")</f>
        <v>Non lavare in lavatrice</v>
      </c>
      <c r="AR213" s="101">
        <f>IF(D213&gt;0,+VLOOKUP($C213,'STYLE NAMES'!$B:$AC,22,FALSE),"")</f>
        <v>0</v>
      </c>
      <c r="AS213" s="101">
        <f>IF(E213&gt;0,+VLOOKUP($C213,'STYLE NAMES'!$B:$AC,23,FALSE),"")</f>
        <v>0</v>
      </c>
      <c r="AT213" s="101">
        <f>IF(F213&gt;0,+VLOOKUP($C213,'STYLE NAMES'!$B:$AC,24,FALSE),"")</f>
        <v>0</v>
      </c>
      <c r="AU213" s="101">
        <f>IF(G213&gt;0,+VLOOKUP($C213,'STYLE NAMES'!$B:$AC,25,FALSE),"")</f>
        <v>0</v>
      </c>
      <c r="AV213" s="101">
        <f>+VLOOKUP($S213,'CODE GENERATOR'!$P:$AM,15,FALSE)</f>
        <v>0</v>
      </c>
      <c r="AW213" s="101">
        <f>+VLOOKUP($S213,'CODE GENERATOR'!$P:$AM,16,FALSE)</f>
        <v>0</v>
      </c>
      <c r="AX213" s="101">
        <f>+VLOOKUP($S213,'CODE GENERATOR'!$P:$AM,17,FALSE)</f>
        <v>0</v>
      </c>
      <c r="AY213" s="101">
        <f>+VLOOKUP($S213,'CODE GENERATOR'!$P:$AM,18,FALSE)</f>
        <v>0</v>
      </c>
      <c r="AZ213" s="101">
        <f>+VLOOKUP($S213,'CODE GENERATOR'!$P:$AM,19,FALSE)</f>
        <v>0</v>
      </c>
      <c r="BA213" s="101">
        <f>+VLOOKUP($S213,'CODE GENERATOR'!$P:$AM,20,FALSE)</f>
        <v>0</v>
      </c>
      <c r="BB213" s="101">
        <f>+VLOOKUP($S213,'CODE GENERATOR'!$P:$AM,21,FALSE)</f>
        <v>0</v>
      </c>
      <c r="BC213" s="101">
        <f>+VLOOKUP($S213,'CODE GENERATOR'!$P:$AM,22,FALSE)</f>
        <v>0</v>
      </c>
      <c r="BD213" s="101">
        <f>+VLOOKUP($S213,'CODE GENERATOR'!$P:$AM,23,FALSE)</f>
        <v>0</v>
      </c>
      <c r="BE213" s="101">
        <f>+VLOOKUP($S213,'CODE GENERATOR'!$P:$AM,24,FALSE)</f>
        <v>0</v>
      </c>
      <c r="BF213" s="101">
        <f>IF(C213&gt;0,+VLOOKUP(G213,'CATEGORY ID'!$A$1:$L$118,3,FALSE),"")</f>
        <v>17</v>
      </c>
      <c r="BG213" s="101">
        <f>IF(C213&gt;0,+VLOOKUP(H213,'CATEGORY ID'!$D$1:$L$118,3,FALSE),"")</f>
        <v>17</v>
      </c>
      <c r="BH213" s="101">
        <f>IF(C213&gt;0,+VLOOKUP((+H213&amp;I213),'CATEGORY ID'!$H$1:$I$121,2,FALSE),"")</f>
        <v>18</v>
      </c>
      <c r="BJ213" s="101">
        <f>IF(C213&gt;0,IF(COUNTIF('CATEGORY ID'!$K$1:$K$121,+H213&amp;K213) &gt; 0, +VLOOKUP(+H213&amp;K213,'CATEGORY ID'!$K$1:$L$121,2,FALSE),""),"")</f>
        <v>73</v>
      </c>
      <c r="BK213" s="101" t="str">
        <f>IF(C213&gt;0,IF(COUNTIF('CATEGORY ID'!$K$124:$K$165, +VLOOKUP(C213,'STYLE NAMES'!$B:$AE,30,FALSE)) &gt; 0, +VLOOKUP(VLOOKUP(C213,'STYLE NAMES'!$B:$AE,30,FALSE),'CATEGORY ID'!K:M,2,FALSE),""),"")</f>
        <v/>
      </c>
      <c r="BR213" s="101" t="str" cm="1">
        <f t="array" ref="BR213">IF(C213&gt;0,_xlfn.TEXTJOIN(";", TRUE,_xlfn.UNIQUE(_xlfn._xlws.FILTER(BF213:BQ213,(BF213:BQ213&gt;0)),TRUE,FALSE)),"")&amp;";"&amp;BS213</f>
        <v>17;18;73;</v>
      </c>
      <c r="BU213" s="106">
        <f>IF(C213&gt;0,+VLOOKUP($C213,'STYLE NAMES'!$B:$AC,26,FALSE),"")</f>
        <v>49.9</v>
      </c>
      <c r="BV213" s="106">
        <f>IF(C213&gt;0,+VLOOKUP($C213,'STYLE NAMES'!$B:$AC,27,FALSE),"")</f>
        <v>2740</v>
      </c>
      <c r="BW213" s="106">
        <f>IF(C213&gt;0,+VLOOKUP($C213,'STYLE NAMES'!$B:$AC,28,FALSE),"")</f>
        <v>57.384999999999991</v>
      </c>
      <c r="BY213"/>
      <c r="BZ213" s="101">
        <v>0</v>
      </c>
      <c r="CA213" s="137">
        <f t="shared" si="18"/>
        <v>1</v>
      </c>
      <c r="CB213" s="137">
        <f>+VLOOKUP(C213,'[2]STYLES &amp; MODELS MATRIX'!$A:$G,7,FALSE)</f>
        <v>0</v>
      </c>
      <c r="CC213" s="137">
        <f>+VLOOKUP(C213,'[1]STYLES &amp; SIZE CHARTS'!$A:$H,8,FALSE)</f>
        <v>0</v>
      </c>
      <c r="CD213" s="137"/>
      <c r="CE213" s="205"/>
      <c r="CF213" s="141"/>
    </row>
    <row r="214" spans="1:84" s="101" customFormat="1" ht="12" customHeight="1" x14ac:dyDescent="0.2">
      <c r="A214" s="102">
        <f t="shared" si="16"/>
        <v>8683711002710</v>
      </c>
      <c r="B214" s="101" t="s">
        <v>816</v>
      </c>
      <c r="C214" s="101" t="s">
        <v>629</v>
      </c>
      <c r="D214" s="101" t="s">
        <v>630</v>
      </c>
      <c r="E214" s="203" t="s">
        <v>2318</v>
      </c>
      <c r="F214" s="101">
        <v>95</v>
      </c>
      <c r="G214" s="101" t="str">
        <f>IF(C214&gt;0,+VLOOKUP($C214,'STYLE NAMES'!$B:$AC,4,FALSE),"")</f>
        <v>ACCESSORIES</v>
      </c>
      <c r="H214" s="101" t="str">
        <f>IF(C214&gt;0,+VLOOKUP($C214,'STYLE NAMES'!$B:$AC,5,FALSE),"")</f>
        <v>ACCESSORIES</v>
      </c>
      <c r="I214" s="101" t="str">
        <f>IF(C214&gt;0,+VLOOKUP($C214,'STYLE NAMES'!$B:$AC,6,FALSE),"")</f>
        <v>RIDER ACCESSORIES</v>
      </c>
      <c r="J214" s="101" t="str">
        <f>IF(C214&gt;0,+VLOOKUP($C214,'STYLE NAMES'!$B:$AC,7,FALSE),"")</f>
        <v>UNISEX</v>
      </c>
      <c r="K214" s="101" t="str">
        <f>IF(C214&gt;0,+VLOOKUP($C214,'STYLE NAMES'!$B:$AC,8,FALSE),"")</f>
        <v>BELTS</v>
      </c>
      <c r="L214" s="101" t="str">
        <f>IF(E214&gt;0,+VLOOKUP($E214,'CODE GENERATOR'!$D:$T,3,FALSE),"")</f>
        <v>A</v>
      </c>
      <c r="M214" s="101" t="str">
        <f>IF(E214&gt;0,+VLOOKUP($E214,'CODE GENERATOR'!$D:$T,4,FALSE),"")</f>
        <v>BRAIDED</v>
      </c>
      <c r="N214" s="101" t="str">
        <f>IF(E214&gt;0,+VLOOKUP($E214,'CODE GENERATOR'!$D:$T,6,FALSE),"")</f>
        <v>DARK GRAY</v>
      </c>
      <c r="O214" s="101" t="str">
        <f>IF(E214&gt;0,+VLOOKUP($E214,'CODE GENERATOR'!$D:$T,7,FALSE),"")</f>
        <v>DARK GRAY</v>
      </c>
      <c r="P214" s="101" t="str">
        <f t="shared" si="17"/>
        <v>DARK GRAY</v>
      </c>
      <c r="Q214" s="104" t="str">
        <f>IF(E214&gt;0,+VLOOKUP($E214,'CODE GENERATOR'!$D:$T,11,FALSE),"")</f>
        <v>A.RACUX_BLT0015</v>
      </c>
      <c r="R214" s="104" t="str">
        <f>IF(E214&gt;0,+VLOOKUP($E214,'CODE GENERATOR'!$D:$T,12,FALSE),"")</f>
        <v>BRD0012DGYDGY</v>
      </c>
      <c r="S214" s="104" t="str">
        <f>IF(E214&gt;0,+VLOOKUP($E214,'CODE GENERATOR'!$D:$T,13,FALSE),"")</f>
        <v>A.RACUX_BLT0015_BRD0012DGYDGY</v>
      </c>
      <c r="T214" s="104" t="str">
        <f t="shared" si="15"/>
        <v>A.RACUX_BLT0015_BRD0012DGYDGY_95</v>
      </c>
      <c r="U214" s="105">
        <v>8683711002710</v>
      </c>
      <c r="V214" s="107" t="str" cm="1">
        <f t="array" ref="V214">_xlfn.TEXTJOIN(";", TRUE, _xlfn.UNIQUE(_xlfn._xlws.FILTER(P$3:P$10029, C$3:C$10029=C214)))</f>
        <v>BORDEAUX;BORDEAUX/NAVY;BEIGE/BROWN;NAVY;BEIGE;GRAY/BLUE-BLACK;BROWN/NAVY;DARK GRAY;MELANGE GRAY;LIGHT GRAY;WHITE;RED;BLACK;GREEN;MELANGE BLUE</v>
      </c>
      <c r="W214" s="107" t="str" cm="1">
        <f t="array" ref="W214">_xlfn.TEXTJOIN(";", TRUE, _xlfn.UNIQUE(_xlfn._xlws.FILTER(F$3:F$10029, C$3:C$10029=C214)))</f>
        <v>85;90;95;100;105;110;115;120;125</v>
      </c>
      <c r="X214" s="101" t="str">
        <f>IF(E214&gt;0,+VLOOKUP($E214,'CODE GENERATOR'!$D:$AC,19,FALSE),0)</f>
        <v>2402_S01_32478</v>
      </c>
      <c r="Y214" s="101" t="str">
        <f>IF(E214&gt;0,+VLOOKUP($E214,'CODE GENERATOR'!$D:$AC,20,FALSE),0)</f>
        <v>2402_S01_32476</v>
      </c>
      <c r="Z214" s="101" t="str">
        <f>IF(E214&gt;0,+VLOOKUP($E214,'CODE GENERATOR'!$D:$AC,21,FALSE),0)</f>
        <v>2402_S01_32481</v>
      </c>
      <c r="AA214" s="101" t="str">
        <f>IF(E214&gt;0,+VLOOKUP($E214,'CODE GENERATOR'!$D:$AC,22,FALSE),0)</f>
        <v/>
      </c>
      <c r="AB214" s="101" t="str">
        <f>IF(E214&gt;0,+VLOOKUP($E214,'CODE GENERATOR'!$D:$AC,23,FALSE),0)</f>
        <v/>
      </c>
      <c r="AC214" s="101" t="str">
        <f>IF(E214&gt;0,+VLOOKUP($E214,'CODE GENERATOR'!$D:$AC,24,FALSE),0)</f>
        <v/>
      </c>
      <c r="AD214" s="101" t="str">
        <f>IF(E214&gt;0,+VLOOKUP($E214,'CODE GENERATOR'!$D:$AC,25,FALSE),0)</f>
        <v/>
      </c>
      <c r="AE214" s="101" t="str">
        <f>IF(E214&gt;0,+VLOOKUP($E214,'CODE GENERATOR'!$D:$AC,26,FALSE),0)</f>
        <v/>
      </c>
      <c r="AF214" s="149" t="str">
        <f>IF($C214&gt;0,$C214&amp;" "&amp;$P214&amp;" "&amp;+VLOOKUP($C214,'STYLE NAMES'!$B:$AC,10,FALSE),"""")</f>
        <v>SANTORINI DARK GRAY BRAIDED BELT</v>
      </c>
      <c r="AG214" s="101" t="str">
        <f>"Enjoy our "&amp;(AF214)&amp;"; "&amp;IF(C214&gt;0,+VLOOKUP($C214,'STYLE NAMES'!$B:$AC,11,FALSE),"")</f>
        <v>Enjoy our SANTORINI DARK GRAY BRAIDED BELT; Braided Riding Belts
Available in many colors and designs you can use these elegant belts for riding or even at your daily life</v>
      </c>
      <c r="AH214" s="101" t="str">
        <f>IF(C214&gt;0,+VLOOKUP($C214,'STYLE NAMES'!$B:$AC,12,FALSE),"")</f>
        <v>*Super elastic and comfortable riding belts
Composition:
100% Polyester</v>
      </c>
      <c r="AI214" s="101" t="str">
        <f>IF(C214&gt;0,+VLOOKUP($C214,'STYLE NAMES'!$B:$AC,13,FALSE),"")</f>
        <v>Do not wash in washing machine</v>
      </c>
      <c r="AJ214" s="149" t="str">
        <f>IF($C214&gt;0,$C214&amp;" "&amp;$P214&amp;" "&amp;+VLOOKUP($C214,'STYLE NAMES'!$B:$AC,14,FALSE),"""")</f>
        <v>SANTORINI DARK GRAY ÖRGÜ KEMER</v>
      </c>
      <c r="AK214" s="149" t="str">
        <f>"Cavalier SanMarco tarafından tasarlanan "&amp;(AJ214)&amp;"; "&amp;IF(C214&gt;0,+VLOOKUP($C214,'STYLE NAMES'!$B:$AC,15,FALSE),"")</f>
        <v>Cavalier SanMarco tarafından tasarlanan SANTORINI DARK GRAY ÖRGÜ KEMER; Örgü Binicilik Kemeri
Birçok renk ve desenleri ile bu şık kemerleri hem biniş kıyafetleriniz ile hem de günlük kıyafetlerinizle kullanabilirsiniz.</v>
      </c>
      <c r="AL214" s="149" t="str">
        <f>IF(C214&gt;0,+VLOOKUP($C214,'STYLE NAMES'!$B:$AC,16,FALSE),"")</f>
        <v>* Çok esnek ve rahat 
Kompozisyon:
100% Polyester</v>
      </c>
      <c r="AM214" s="149" t="str">
        <f>IF(C214&gt;0,+VLOOKUP($C214,'STYLE NAMES'!$B:$AC,17,FALSE),"")</f>
        <v>Ürünü makinada yıkamayınız</v>
      </c>
      <c r="AN214" s="149" t="str">
        <f>IF($C214&gt;0,$C214&amp;" "&amp;$P214&amp;" "&amp;+VLOOKUP($C214,'STYLE NAMES'!$B:$AC,18,FALSE),"""")</f>
        <v>SANTORINI DARK GRAY CINTURA ELASTICA</v>
      </c>
      <c r="AO214" s="101" t="str">
        <f>"Disegnato da Cavalier SanMarco "&amp;(AN214)&amp;"; "&amp;IF(C214&gt;0,+VLOOKUP($C214,'STYLE NAMES'!$B:$AC,19,FALSE),"")</f>
        <v>Disegnato da Cavalier SanMarco SANTORINI DARK GRAY CINTURA ELASTICA; Cintura intrecciata per equitazione Disponibile in molti colori e design, queste eleganti cinture possono essere utilizzate sia per l'equitazione che nella vita quotidiana.</v>
      </c>
      <c r="AP214" s="101" t="str">
        <f>IF(C214&gt;0,+VLOOKUP($C214,'STYLE NAMES'!$B:$AC,20,FALSE),"")</f>
        <v>Cinture elastiche e confortevoli per l'equitazione Composizione: 100% Poliestere</v>
      </c>
      <c r="AQ214" s="101" t="str">
        <f>IF(C214&gt;0,+VLOOKUP($C214,'STYLE NAMES'!$B:$AC,21,FALSE),"")</f>
        <v>Non lavare in lavatrice</v>
      </c>
      <c r="AR214" s="101">
        <f>IF(D214&gt;0,+VLOOKUP($C214,'STYLE NAMES'!$B:$AC,22,FALSE),"")</f>
        <v>0</v>
      </c>
      <c r="AS214" s="101">
        <f>IF(E214&gt;0,+VLOOKUP($C214,'STYLE NAMES'!$B:$AC,23,FALSE),"")</f>
        <v>0</v>
      </c>
      <c r="AT214" s="101">
        <f>IF(F214&gt;0,+VLOOKUP($C214,'STYLE NAMES'!$B:$AC,24,FALSE),"")</f>
        <v>0</v>
      </c>
      <c r="AU214" s="101">
        <f>IF(G214&gt;0,+VLOOKUP($C214,'STYLE NAMES'!$B:$AC,25,FALSE),"")</f>
        <v>0</v>
      </c>
      <c r="AV214" s="101">
        <f>+VLOOKUP($S214,'CODE GENERATOR'!$P:$AM,15,FALSE)</f>
        <v>0</v>
      </c>
      <c r="AW214" s="101">
        <f>+VLOOKUP($S214,'CODE GENERATOR'!$P:$AM,16,FALSE)</f>
        <v>0</v>
      </c>
      <c r="AX214" s="101">
        <f>+VLOOKUP($S214,'CODE GENERATOR'!$P:$AM,17,FALSE)</f>
        <v>0</v>
      </c>
      <c r="AY214" s="101">
        <f>+VLOOKUP($S214,'CODE GENERATOR'!$P:$AM,18,FALSE)</f>
        <v>0</v>
      </c>
      <c r="AZ214" s="101">
        <f>+VLOOKUP($S214,'CODE GENERATOR'!$P:$AM,19,FALSE)</f>
        <v>0</v>
      </c>
      <c r="BA214" s="101">
        <f>+VLOOKUP($S214,'CODE GENERATOR'!$P:$AM,20,FALSE)</f>
        <v>0</v>
      </c>
      <c r="BB214" s="101">
        <f>+VLOOKUP($S214,'CODE GENERATOR'!$P:$AM,21,FALSE)</f>
        <v>0</v>
      </c>
      <c r="BC214" s="101">
        <f>+VLOOKUP($S214,'CODE GENERATOR'!$P:$AM,22,FALSE)</f>
        <v>0</v>
      </c>
      <c r="BD214" s="101">
        <f>+VLOOKUP($S214,'CODE GENERATOR'!$P:$AM,23,FALSE)</f>
        <v>0</v>
      </c>
      <c r="BE214" s="101">
        <f>+VLOOKUP($S214,'CODE GENERATOR'!$P:$AM,24,FALSE)</f>
        <v>0</v>
      </c>
      <c r="BF214" s="101">
        <f>IF(C214&gt;0,+VLOOKUP(G214,'CATEGORY ID'!$A$1:$L$118,3,FALSE),"")</f>
        <v>17</v>
      </c>
      <c r="BG214" s="101">
        <f>IF(C214&gt;0,+VLOOKUP(H214,'CATEGORY ID'!$D$1:$L$118,3,FALSE),"")</f>
        <v>17</v>
      </c>
      <c r="BH214" s="101">
        <f>IF(C214&gt;0,+VLOOKUP((+H214&amp;I214),'CATEGORY ID'!$H$1:$I$121,2,FALSE),"")</f>
        <v>18</v>
      </c>
      <c r="BJ214" s="101">
        <f>IF(C214&gt;0,IF(COUNTIF('CATEGORY ID'!$K$1:$K$121,+H214&amp;K214) &gt; 0, +VLOOKUP(+H214&amp;K214,'CATEGORY ID'!$K$1:$L$121,2,FALSE),""),"")</f>
        <v>73</v>
      </c>
      <c r="BK214" s="101" t="str">
        <f>IF(C214&gt;0,IF(COUNTIF('CATEGORY ID'!$K$124:$K$165, +VLOOKUP(C214,'STYLE NAMES'!$B:$AE,30,FALSE)) &gt; 0, +VLOOKUP(VLOOKUP(C214,'STYLE NAMES'!$B:$AE,30,FALSE),'CATEGORY ID'!K:M,2,FALSE),""),"")</f>
        <v/>
      </c>
      <c r="BR214" s="101" t="str" cm="1">
        <f t="array" ref="BR214">IF(C214&gt;0,_xlfn.TEXTJOIN(";", TRUE,_xlfn.UNIQUE(_xlfn._xlws.FILTER(BF214:BQ214,(BF214:BQ214&gt;0)),TRUE,FALSE)),"")&amp;";"&amp;BS214</f>
        <v>17;18;73;</v>
      </c>
      <c r="BU214" s="106">
        <f>IF(C214&gt;0,+VLOOKUP($C214,'STYLE NAMES'!$B:$AC,26,FALSE),"")</f>
        <v>49.9</v>
      </c>
      <c r="BV214" s="106">
        <f>IF(C214&gt;0,+VLOOKUP($C214,'STYLE NAMES'!$B:$AC,27,FALSE),"")</f>
        <v>2740</v>
      </c>
      <c r="BW214" s="106">
        <f>IF(C214&gt;0,+VLOOKUP($C214,'STYLE NAMES'!$B:$AC,28,FALSE),"")</f>
        <v>57.384999999999991</v>
      </c>
      <c r="BY214"/>
      <c r="BZ214" s="101">
        <v>1</v>
      </c>
      <c r="CA214" s="137">
        <f t="shared" si="18"/>
        <v>1</v>
      </c>
      <c r="CB214" s="137">
        <f>+VLOOKUP(C214,'[2]STYLES &amp; MODELS MATRIX'!$A:$G,7,FALSE)</f>
        <v>0</v>
      </c>
      <c r="CC214" s="137">
        <f>+VLOOKUP(C214,'[1]STYLES &amp; SIZE CHARTS'!$A:$H,8,FALSE)</f>
        <v>0</v>
      </c>
      <c r="CD214" s="137"/>
      <c r="CE214" s="205"/>
      <c r="CF214" s="141"/>
    </row>
    <row r="215" spans="1:84" s="101" customFormat="1" ht="12" customHeight="1" x14ac:dyDescent="0.2">
      <c r="A215" s="102">
        <f t="shared" si="16"/>
        <v>8683711002727</v>
      </c>
      <c r="B215" s="101" t="s">
        <v>816</v>
      </c>
      <c r="C215" s="101" t="s">
        <v>629</v>
      </c>
      <c r="D215" s="101" t="s">
        <v>630</v>
      </c>
      <c r="E215" s="203" t="s">
        <v>2318</v>
      </c>
      <c r="F215" s="101">
        <v>100</v>
      </c>
      <c r="G215" s="101" t="str">
        <f>IF(C215&gt;0,+VLOOKUP($C215,'STYLE NAMES'!$B:$AC,4,FALSE),"")</f>
        <v>ACCESSORIES</v>
      </c>
      <c r="H215" s="101" t="str">
        <f>IF(C215&gt;0,+VLOOKUP($C215,'STYLE NAMES'!$B:$AC,5,FALSE),"")</f>
        <v>ACCESSORIES</v>
      </c>
      <c r="I215" s="101" t="str">
        <f>IF(C215&gt;0,+VLOOKUP($C215,'STYLE NAMES'!$B:$AC,6,FALSE),"")</f>
        <v>RIDER ACCESSORIES</v>
      </c>
      <c r="J215" s="101" t="str">
        <f>IF(C215&gt;0,+VLOOKUP($C215,'STYLE NAMES'!$B:$AC,7,FALSE),"")</f>
        <v>UNISEX</v>
      </c>
      <c r="K215" s="101" t="str">
        <f>IF(C215&gt;0,+VLOOKUP($C215,'STYLE NAMES'!$B:$AC,8,FALSE),"")</f>
        <v>BELTS</v>
      </c>
      <c r="L215" s="101" t="str">
        <f>IF(E215&gt;0,+VLOOKUP($E215,'CODE GENERATOR'!$D:$T,3,FALSE),"")</f>
        <v>A</v>
      </c>
      <c r="M215" s="101" t="str">
        <f>IF(E215&gt;0,+VLOOKUP($E215,'CODE GENERATOR'!$D:$T,4,FALSE),"")</f>
        <v>BRAIDED</v>
      </c>
      <c r="N215" s="101" t="str">
        <f>IF(E215&gt;0,+VLOOKUP($E215,'CODE GENERATOR'!$D:$T,6,FALSE),"")</f>
        <v>DARK GRAY</v>
      </c>
      <c r="O215" s="101" t="str">
        <f>IF(E215&gt;0,+VLOOKUP($E215,'CODE GENERATOR'!$D:$T,7,FALSE),"")</f>
        <v>DARK GRAY</v>
      </c>
      <c r="P215" s="101" t="str">
        <f t="shared" si="17"/>
        <v>DARK GRAY</v>
      </c>
      <c r="Q215" s="104" t="str">
        <f>IF(E215&gt;0,+VLOOKUP($E215,'CODE GENERATOR'!$D:$T,11,FALSE),"")</f>
        <v>A.RACUX_BLT0015</v>
      </c>
      <c r="R215" s="104" t="str">
        <f>IF(E215&gt;0,+VLOOKUP($E215,'CODE GENERATOR'!$D:$T,12,FALSE),"")</f>
        <v>BRD0012DGYDGY</v>
      </c>
      <c r="S215" s="104" t="str">
        <f>IF(E215&gt;0,+VLOOKUP($E215,'CODE GENERATOR'!$D:$T,13,FALSE),"")</f>
        <v>A.RACUX_BLT0015_BRD0012DGYDGY</v>
      </c>
      <c r="T215" s="104" t="str">
        <f t="shared" si="15"/>
        <v>A.RACUX_BLT0015_BRD0012DGYDGY_100</v>
      </c>
      <c r="U215" s="105">
        <v>8683711002727</v>
      </c>
      <c r="V215" s="107" t="str" cm="1">
        <f t="array" ref="V215">_xlfn.TEXTJOIN(";", TRUE, _xlfn.UNIQUE(_xlfn._xlws.FILTER(P$3:P$10029, C$3:C$10029=C215)))</f>
        <v>BORDEAUX;BORDEAUX/NAVY;BEIGE/BROWN;NAVY;BEIGE;GRAY/BLUE-BLACK;BROWN/NAVY;DARK GRAY;MELANGE GRAY;LIGHT GRAY;WHITE;RED;BLACK;GREEN;MELANGE BLUE</v>
      </c>
      <c r="W215" s="107" t="str" cm="1">
        <f t="array" ref="W215">_xlfn.TEXTJOIN(";", TRUE, _xlfn.UNIQUE(_xlfn._xlws.FILTER(F$3:F$10029, C$3:C$10029=C215)))</f>
        <v>85;90;95;100;105;110;115;120;125</v>
      </c>
      <c r="X215" s="101" t="str">
        <f>IF(E215&gt;0,+VLOOKUP($E215,'CODE GENERATOR'!$D:$AC,19,FALSE),0)</f>
        <v>2402_S01_32478</v>
      </c>
      <c r="Y215" s="101" t="str">
        <f>IF(E215&gt;0,+VLOOKUP($E215,'CODE GENERATOR'!$D:$AC,20,FALSE),0)</f>
        <v>2402_S01_32476</v>
      </c>
      <c r="Z215" s="101" t="str">
        <f>IF(E215&gt;0,+VLOOKUP($E215,'CODE GENERATOR'!$D:$AC,21,FALSE),0)</f>
        <v>2402_S01_32481</v>
      </c>
      <c r="AA215" s="101" t="str">
        <f>IF(E215&gt;0,+VLOOKUP($E215,'CODE GENERATOR'!$D:$AC,22,FALSE),0)</f>
        <v/>
      </c>
      <c r="AB215" s="101" t="str">
        <f>IF(E215&gt;0,+VLOOKUP($E215,'CODE GENERATOR'!$D:$AC,23,FALSE),0)</f>
        <v/>
      </c>
      <c r="AC215" s="101" t="str">
        <f>IF(E215&gt;0,+VLOOKUP($E215,'CODE GENERATOR'!$D:$AC,24,FALSE),0)</f>
        <v/>
      </c>
      <c r="AD215" s="101" t="str">
        <f>IF(E215&gt;0,+VLOOKUP($E215,'CODE GENERATOR'!$D:$AC,25,FALSE),0)</f>
        <v/>
      </c>
      <c r="AE215" s="101" t="str">
        <f>IF(E215&gt;0,+VLOOKUP($E215,'CODE GENERATOR'!$D:$AC,26,FALSE),0)</f>
        <v/>
      </c>
      <c r="AF215" s="149" t="str">
        <f>IF($C215&gt;0,$C215&amp;" "&amp;$P215&amp;" "&amp;+VLOOKUP($C215,'STYLE NAMES'!$B:$AC,10,FALSE),"""")</f>
        <v>SANTORINI DARK GRAY BRAIDED BELT</v>
      </c>
      <c r="AG215" s="101" t="str">
        <f>"Enjoy our "&amp;(AF215)&amp;"; "&amp;IF(C215&gt;0,+VLOOKUP($C215,'STYLE NAMES'!$B:$AC,11,FALSE),"")</f>
        <v>Enjoy our SANTORINI DARK GRAY BRAIDED BELT; Braided Riding Belts
Available in many colors and designs you can use these elegant belts for riding or even at your daily life</v>
      </c>
      <c r="AH215" s="101" t="str">
        <f>IF(C215&gt;0,+VLOOKUP($C215,'STYLE NAMES'!$B:$AC,12,FALSE),"")</f>
        <v>*Super elastic and comfortable riding belts
Composition:
100% Polyester</v>
      </c>
      <c r="AI215" s="101" t="str">
        <f>IF(C215&gt;0,+VLOOKUP($C215,'STYLE NAMES'!$B:$AC,13,FALSE),"")</f>
        <v>Do not wash in washing machine</v>
      </c>
      <c r="AJ215" s="149" t="str">
        <f>IF($C215&gt;0,$C215&amp;" "&amp;$P215&amp;" "&amp;+VLOOKUP($C215,'STYLE NAMES'!$B:$AC,14,FALSE),"""")</f>
        <v>SANTORINI DARK GRAY ÖRGÜ KEMER</v>
      </c>
      <c r="AK215" s="149" t="str">
        <f>"Cavalier SanMarco tarafından tasarlanan "&amp;(AJ215)&amp;"; "&amp;IF(C215&gt;0,+VLOOKUP($C215,'STYLE NAMES'!$B:$AC,15,FALSE),"")</f>
        <v>Cavalier SanMarco tarafından tasarlanan SANTORINI DARK GRAY ÖRGÜ KEMER; Örgü Binicilik Kemeri
Birçok renk ve desenleri ile bu şık kemerleri hem biniş kıyafetleriniz ile hem de günlük kıyafetlerinizle kullanabilirsiniz.</v>
      </c>
      <c r="AL215" s="149" t="str">
        <f>IF(C215&gt;0,+VLOOKUP($C215,'STYLE NAMES'!$B:$AC,16,FALSE),"")</f>
        <v>* Çok esnek ve rahat 
Kompozisyon:
100% Polyester</v>
      </c>
      <c r="AM215" s="149" t="str">
        <f>IF(C215&gt;0,+VLOOKUP($C215,'STYLE NAMES'!$B:$AC,17,FALSE),"")</f>
        <v>Ürünü makinada yıkamayınız</v>
      </c>
      <c r="AN215" s="149" t="str">
        <f>IF($C215&gt;0,$C215&amp;" "&amp;$P215&amp;" "&amp;+VLOOKUP($C215,'STYLE NAMES'!$B:$AC,18,FALSE),"""")</f>
        <v>SANTORINI DARK GRAY CINTURA ELASTICA</v>
      </c>
      <c r="AO215" s="101" t="str">
        <f>"Disegnato da Cavalier SanMarco "&amp;(AN215)&amp;"; "&amp;IF(C215&gt;0,+VLOOKUP($C215,'STYLE NAMES'!$B:$AC,19,FALSE),"")</f>
        <v>Disegnato da Cavalier SanMarco SANTORINI DARK GRAY CINTURA ELASTICA; Cintura intrecciata per equitazione Disponibile in molti colori e design, queste eleganti cinture possono essere utilizzate sia per l'equitazione che nella vita quotidiana.</v>
      </c>
      <c r="AP215" s="101" t="str">
        <f>IF(C215&gt;0,+VLOOKUP($C215,'STYLE NAMES'!$B:$AC,20,FALSE),"")</f>
        <v>Cinture elastiche e confortevoli per l'equitazione Composizione: 100% Poliestere</v>
      </c>
      <c r="AQ215" s="101" t="str">
        <f>IF(C215&gt;0,+VLOOKUP($C215,'STYLE NAMES'!$B:$AC,21,FALSE),"")</f>
        <v>Non lavare in lavatrice</v>
      </c>
      <c r="AR215" s="101">
        <f>IF(D215&gt;0,+VLOOKUP($C215,'STYLE NAMES'!$B:$AC,22,FALSE),"")</f>
        <v>0</v>
      </c>
      <c r="AS215" s="101">
        <f>IF(E215&gt;0,+VLOOKUP($C215,'STYLE NAMES'!$B:$AC,23,FALSE),"")</f>
        <v>0</v>
      </c>
      <c r="AT215" s="101">
        <f>IF(F215&gt;0,+VLOOKUP($C215,'STYLE NAMES'!$B:$AC,24,FALSE),"")</f>
        <v>0</v>
      </c>
      <c r="AU215" s="101">
        <f>IF(G215&gt;0,+VLOOKUP($C215,'STYLE NAMES'!$B:$AC,25,FALSE),"")</f>
        <v>0</v>
      </c>
      <c r="AV215" s="101">
        <f>+VLOOKUP($S215,'CODE GENERATOR'!$P:$AM,15,FALSE)</f>
        <v>0</v>
      </c>
      <c r="AW215" s="101">
        <f>+VLOOKUP($S215,'CODE GENERATOR'!$P:$AM,16,FALSE)</f>
        <v>0</v>
      </c>
      <c r="AX215" s="101">
        <f>+VLOOKUP($S215,'CODE GENERATOR'!$P:$AM,17,FALSE)</f>
        <v>0</v>
      </c>
      <c r="AY215" s="101">
        <f>+VLOOKUP($S215,'CODE GENERATOR'!$P:$AM,18,FALSE)</f>
        <v>0</v>
      </c>
      <c r="AZ215" s="101">
        <f>+VLOOKUP($S215,'CODE GENERATOR'!$P:$AM,19,FALSE)</f>
        <v>0</v>
      </c>
      <c r="BA215" s="101">
        <f>+VLOOKUP($S215,'CODE GENERATOR'!$P:$AM,20,FALSE)</f>
        <v>0</v>
      </c>
      <c r="BB215" s="101">
        <f>+VLOOKUP($S215,'CODE GENERATOR'!$P:$AM,21,FALSE)</f>
        <v>0</v>
      </c>
      <c r="BC215" s="101">
        <f>+VLOOKUP($S215,'CODE GENERATOR'!$P:$AM,22,FALSE)</f>
        <v>0</v>
      </c>
      <c r="BD215" s="101">
        <f>+VLOOKUP($S215,'CODE GENERATOR'!$P:$AM,23,FALSE)</f>
        <v>0</v>
      </c>
      <c r="BE215" s="101">
        <f>+VLOOKUP($S215,'CODE GENERATOR'!$P:$AM,24,FALSE)</f>
        <v>0</v>
      </c>
      <c r="BF215" s="101">
        <f>IF(C215&gt;0,+VLOOKUP(G215,'CATEGORY ID'!$A$1:$L$118,3,FALSE),"")</f>
        <v>17</v>
      </c>
      <c r="BG215" s="101">
        <f>IF(C215&gt;0,+VLOOKUP(H215,'CATEGORY ID'!$D$1:$L$118,3,FALSE),"")</f>
        <v>17</v>
      </c>
      <c r="BH215" s="101">
        <f>IF(C215&gt;0,+VLOOKUP((+H215&amp;I215),'CATEGORY ID'!$H$1:$I$121,2,FALSE),"")</f>
        <v>18</v>
      </c>
      <c r="BJ215" s="101">
        <f>IF(C215&gt;0,IF(COUNTIF('CATEGORY ID'!$K$1:$K$121,+H215&amp;K215) &gt; 0, +VLOOKUP(+H215&amp;K215,'CATEGORY ID'!$K$1:$L$121,2,FALSE),""),"")</f>
        <v>73</v>
      </c>
      <c r="BK215" s="101" t="str">
        <f>IF(C215&gt;0,IF(COUNTIF('CATEGORY ID'!$K$124:$K$165, +VLOOKUP(C215,'STYLE NAMES'!$B:$AE,30,FALSE)) &gt; 0, +VLOOKUP(VLOOKUP(C215,'STYLE NAMES'!$B:$AE,30,FALSE),'CATEGORY ID'!K:M,2,FALSE),""),"")</f>
        <v/>
      </c>
      <c r="BR215" s="101" t="str" cm="1">
        <f t="array" ref="BR215">IF(C215&gt;0,_xlfn.TEXTJOIN(";", TRUE,_xlfn.UNIQUE(_xlfn._xlws.FILTER(BF215:BQ215,(BF215:BQ215&gt;0)),TRUE,FALSE)),"")&amp;";"&amp;BS215</f>
        <v>17;18;73;</v>
      </c>
      <c r="BU215" s="106">
        <f>IF(C215&gt;0,+VLOOKUP($C215,'STYLE NAMES'!$B:$AC,26,FALSE),"")</f>
        <v>49.9</v>
      </c>
      <c r="BV215" s="106">
        <f>IF(C215&gt;0,+VLOOKUP($C215,'STYLE NAMES'!$B:$AC,27,FALSE),"")</f>
        <v>2740</v>
      </c>
      <c r="BW215" s="106">
        <f>IF(C215&gt;0,+VLOOKUP($C215,'STYLE NAMES'!$B:$AC,28,FALSE),"")</f>
        <v>57.384999999999991</v>
      </c>
      <c r="BY215"/>
      <c r="BZ215" s="101">
        <v>0</v>
      </c>
      <c r="CA215" s="137">
        <f t="shared" si="18"/>
        <v>1</v>
      </c>
      <c r="CB215" s="137">
        <f>+VLOOKUP(C215,'[2]STYLES &amp; MODELS MATRIX'!$A:$G,7,FALSE)</f>
        <v>0</v>
      </c>
      <c r="CC215" s="137">
        <f>+VLOOKUP(C215,'[1]STYLES &amp; SIZE CHARTS'!$A:$H,8,FALSE)</f>
        <v>0</v>
      </c>
      <c r="CD215" s="137"/>
      <c r="CE215" s="205"/>
      <c r="CF215" s="141"/>
    </row>
    <row r="216" spans="1:84" s="101" customFormat="1" ht="12" customHeight="1" x14ac:dyDescent="0.2">
      <c r="A216" s="102">
        <f t="shared" si="16"/>
        <v>8683711002734</v>
      </c>
      <c r="B216" s="101" t="s">
        <v>816</v>
      </c>
      <c r="C216" s="101" t="s">
        <v>629</v>
      </c>
      <c r="D216" s="101" t="s">
        <v>630</v>
      </c>
      <c r="E216" s="203" t="s">
        <v>2318</v>
      </c>
      <c r="F216" s="101">
        <v>105</v>
      </c>
      <c r="G216" s="101" t="str">
        <f>IF(C216&gt;0,+VLOOKUP($C216,'STYLE NAMES'!$B:$AC,4,FALSE),"")</f>
        <v>ACCESSORIES</v>
      </c>
      <c r="H216" s="101" t="str">
        <f>IF(C216&gt;0,+VLOOKUP($C216,'STYLE NAMES'!$B:$AC,5,FALSE),"")</f>
        <v>ACCESSORIES</v>
      </c>
      <c r="I216" s="101" t="str">
        <f>IF(C216&gt;0,+VLOOKUP($C216,'STYLE NAMES'!$B:$AC,6,FALSE),"")</f>
        <v>RIDER ACCESSORIES</v>
      </c>
      <c r="J216" s="101" t="str">
        <f>IF(C216&gt;0,+VLOOKUP($C216,'STYLE NAMES'!$B:$AC,7,FALSE),"")</f>
        <v>UNISEX</v>
      </c>
      <c r="K216" s="101" t="str">
        <f>IF(C216&gt;0,+VLOOKUP($C216,'STYLE NAMES'!$B:$AC,8,FALSE),"")</f>
        <v>BELTS</v>
      </c>
      <c r="L216" s="101" t="str">
        <f>IF(E216&gt;0,+VLOOKUP($E216,'CODE GENERATOR'!$D:$T,3,FALSE),"")</f>
        <v>A</v>
      </c>
      <c r="M216" s="101" t="str">
        <f>IF(E216&gt;0,+VLOOKUP($E216,'CODE GENERATOR'!$D:$T,4,FALSE),"")</f>
        <v>BRAIDED</v>
      </c>
      <c r="N216" s="101" t="str">
        <f>IF(E216&gt;0,+VLOOKUP($E216,'CODE GENERATOR'!$D:$T,6,FALSE),"")</f>
        <v>DARK GRAY</v>
      </c>
      <c r="O216" s="101" t="str">
        <f>IF(E216&gt;0,+VLOOKUP($E216,'CODE GENERATOR'!$D:$T,7,FALSE),"")</f>
        <v>DARK GRAY</v>
      </c>
      <c r="P216" s="101" t="str">
        <f t="shared" si="17"/>
        <v>DARK GRAY</v>
      </c>
      <c r="Q216" s="104" t="str">
        <f>IF(E216&gt;0,+VLOOKUP($E216,'CODE GENERATOR'!$D:$T,11,FALSE),"")</f>
        <v>A.RACUX_BLT0015</v>
      </c>
      <c r="R216" s="104" t="str">
        <f>IF(E216&gt;0,+VLOOKUP($E216,'CODE GENERATOR'!$D:$T,12,FALSE),"")</f>
        <v>BRD0012DGYDGY</v>
      </c>
      <c r="S216" s="104" t="str">
        <f>IF(E216&gt;0,+VLOOKUP($E216,'CODE GENERATOR'!$D:$T,13,FALSE),"")</f>
        <v>A.RACUX_BLT0015_BRD0012DGYDGY</v>
      </c>
      <c r="T216" s="104" t="str">
        <f t="shared" si="15"/>
        <v>A.RACUX_BLT0015_BRD0012DGYDGY_105</v>
      </c>
      <c r="U216" s="105">
        <v>8683711002734</v>
      </c>
      <c r="V216" s="107" t="str" cm="1">
        <f t="array" ref="V216">_xlfn.TEXTJOIN(";", TRUE, _xlfn.UNIQUE(_xlfn._xlws.FILTER(P$3:P$10029, C$3:C$10029=C216)))</f>
        <v>BORDEAUX;BORDEAUX/NAVY;BEIGE/BROWN;NAVY;BEIGE;GRAY/BLUE-BLACK;BROWN/NAVY;DARK GRAY;MELANGE GRAY;LIGHT GRAY;WHITE;RED;BLACK;GREEN;MELANGE BLUE</v>
      </c>
      <c r="W216" s="107" t="str" cm="1">
        <f t="array" ref="W216">_xlfn.TEXTJOIN(";", TRUE, _xlfn.UNIQUE(_xlfn._xlws.FILTER(F$3:F$10029, C$3:C$10029=C216)))</f>
        <v>85;90;95;100;105;110;115;120;125</v>
      </c>
      <c r="X216" s="101" t="str">
        <f>IF(E216&gt;0,+VLOOKUP($E216,'CODE GENERATOR'!$D:$AC,19,FALSE),0)</f>
        <v>2402_S01_32478</v>
      </c>
      <c r="Y216" s="101" t="str">
        <f>IF(E216&gt;0,+VLOOKUP($E216,'CODE GENERATOR'!$D:$AC,20,FALSE),0)</f>
        <v>2402_S01_32476</v>
      </c>
      <c r="Z216" s="101" t="str">
        <f>IF(E216&gt;0,+VLOOKUP($E216,'CODE GENERATOR'!$D:$AC,21,FALSE),0)</f>
        <v>2402_S01_32481</v>
      </c>
      <c r="AA216" s="101" t="str">
        <f>IF(E216&gt;0,+VLOOKUP($E216,'CODE GENERATOR'!$D:$AC,22,FALSE),0)</f>
        <v/>
      </c>
      <c r="AB216" s="101" t="str">
        <f>IF(E216&gt;0,+VLOOKUP($E216,'CODE GENERATOR'!$D:$AC,23,FALSE),0)</f>
        <v/>
      </c>
      <c r="AC216" s="101" t="str">
        <f>IF(E216&gt;0,+VLOOKUP($E216,'CODE GENERATOR'!$D:$AC,24,FALSE),0)</f>
        <v/>
      </c>
      <c r="AD216" s="101" t="str">
        <f>IF(E216&gt;0,+VLOOKUP($E216,'CODE GENERATOR'!$D:$AC,25,FALSE),0)</f>
        <v/>
      </c>
      <c r="AE216" s="101" t="str">
        <f>IF(E216&gt;0,+VLOOKUP($E216,'CODE GENERATOR'!$D:$AC,26,FALSE),0)</f>
        <v/>
      </c>
      <c r="AF216" s="149" t="str">
        <f>IF($C216&gt;0,$C216&amp;" "&amp;$P216&amp;" "&amp;+VLOOKUP($C216,'STYLE NAMES'!$B:$AC,10,FALSE),"""")</f>
        <v>SANTORINI DARK GRAY BRAIDED BELT</v>
      </c>
      <c r="AG216" s="101" t="str">
        <f>"Enjoy our "&amp;(AF216)&amp;"; "&amp;IF(C216&gt;0,+VLOOKUP($C216,'STYLE NAMES'!$B:$AC,11,FALSE),"")</f>
        <v>Enjoy our SANTORINI DARK GRAY BRAIDED BELT; Braided Riding Belts
Available in many colors and designs you can use these elegant belts for riding or even at your daily life</v>
      </c>
      <c r="AH216" s="101" t="str">
        <f>IF(C216&gt;0,+VLOOKUP($C216,'STYLE NAMES'!$B:$AC,12,FALSE),"")</f>
        <v>*Super elastic and comfortable riding belts
Composition:
100% Polyester</v>
      </c>
      <c r="AI216" s="101" t="str">
        <f>IF(C216&gt;0,+VLOOKUP($C216,'STYLE NAMES'!$B:$AC,13,FALSE),"")</f>
        <v>Do not wash in washing machine</v>
      </c>
      <c r="AJ216" s="149" t="str">
        <f>IF($C216&gt;0,$C216&amp;" "&amp;$P216&amp;" "&amp;+VLOOKUP($C216,'STYLE NAMES'!$B:$AC,14,FALSE),"""")</f>
        <v>SANTORINI DARK GRAY ÖRGÜ KEMER</v>
      </c>
      <c r="AK216" s="149" t="str">
        <f>"Cavalier SanMarco tarafından tasarlanan "&amp;(AJ216)&amp;"; "&amp;IF(C216&gt;0,+VLOOKUP($C216,'STYLE NAMES'!$B:$AC,15,FALSE),"")</f>
        <v>Cavalier SanMarco tarafından tasarlanan SANTORINI DARK GRAY ÖRGÜ KEMER; Örgü Binicilik Kemeri
Birçok renk ve desenleri ile bu şık kemerleri hem biniş kıyafetleriniz ile hem de günlük kıyafetlerinizle kullanabilirsiniz.</v>
      </c>
      <c r="AL216" s="149" t="str">
        <f>IF(C216&gt;0,+VLOOKUP($C216,'STYLE NAMES'!$B:$AC,16,FALSE),"")</f>
        <v>* Çok esnek ve rahat 
Kompozisyon:
100% Polyester</v>
      </c>
      <c r="AM216" s="149" t="str">
        <f>IF(C216&gt;0,+VLOOKUP($C216,'STYLE NAMES'!$B:$AC,17,FALSE),"")</f>
        <v>Ürünü makinada yıkamayınız</v>
      </c>
      <c r="AN216" s="149" t="str">
        <f>IF($C216&gt;0,$C216&amp;" "&amp;$P216&amp;" "&amp;+VLOOKUP($C216,'STYLE NAMES'!$B:$AC,18,FALSE),"""")</f>
        <v>SANTORINI DARK GRAY CINTURA ELASTICA</v>
      </c>
      <c r="AO216" s="101" t="str">
        <f>"Disegnato da Cavalier SanMarco "&amp;(AN216)&amp;"; "&amp;IF(C216&gt;0,+VLOOKUP($C216,'STYLE NAMES'!$B:$AC,19,FALSE),"")</f>
        <v>Disegnato da Cavalier SanMarco SANTORINI DARK GRAY CINTURA ELASTICA; Cintura intrecciata per equitazione Disponibile in molti colori e design, queste eleganti cinture possono essere utilizzate sia per l'equitazione che nella vita quotidiana.</v>
      </c>
      <c r="AP216" s="101" t="str">
        <f>IF(C216&gt;0,+VLOOKUP($C216,'STYLE NAMES'!$B:$AC,20,FALSE),"")</f>
        <v>Cinture elastiche e confortevoli per l'equitazione Composizione: 100% Poliestere</v>
      </c>
      <c r="AQ216" s="101" t="str">
        <f>IF(C216&gt;0,+VLOOKUP($C216,'STYLE NAMES'!$B:$AC,21,FALSE),"")</f>
        <v>Non lavare in lavatrice</v>
      </c>
      <c r="AR216" s="101">
        <f>IF(D216&gt;0,+VLOOKUP($C216,'STYLE NAMES'!$B:$AC,22,FALSE),"")</f>
        <v>0</v>
      </c>
      <c r="AS216" s="101">
        <f>IF(E216&gt;0,+VLOOKUP($C216,'STYLE NAMES'!$B:$AC,23,FALSE),"")</f>
        <v>0</v>
      </c>
      <c r="AT216" s="101">
        <f>IF(F216&gt;0,+VLOOKUP($C216,'STYLE NAMES'!$B:$AC,24,FALSE),"")</f>
        <v>0</v>
      </c>
      <c r="AU216" s="101">
        <f>IF(G216&gt;0,+VLOOKUP($C216,'STYLE NAMES'!$B:$AC,25,FALSE),"")</f>
        <v>0</v>
      </c>
      <c r="AV216" s="101">
        <f>+VLOOKUP($S216,'CODE GENERATOR'!$P:$AM,15,FALSE)</f>
        <v>0</v>
      </c>
      <c r="AW216" s="101">
        <f>+VLOOKUP($S216,'CODE GENERATOR'!$P:$AM,16,FALSE)</f>
        <v>0</v>
      </c>
      <c r="AX216" s="101">
        <f>+VLOOKUP($S216,'CODE GENERATOR'!$P:$AM,17,FALSE)</f>
        <v>0</v>
      </c>
      <c r="AY216" s="101">
        <f>+VLOOKUP($S216,'CODE GENERATOR'!$P:$AM,18,FALSE)</f>
        <v>0</v>
      </c>
      <c r="AZ216" s="101">
        <f>+VLOOKUP($S216,'CODE GENERATOR'!$P:$AM,19,FALSE)</f>
        <v>0</v>
      </c>
      <c r="BA216" s="101">
        <f>+VLOOKUP($S216,'CODE GENERATOR'!$P:$AM,20,FALSE)</f>
        <v>0</v>
      </c>
      <c r="BB216" s="101">
        <f>+VLOOKUP($S216,'CODE GENERATOR'!$P:$AM,21,FALSE)</f>
        <v>0</v>
      </c>
      <c r="BC216" s="101">
        <f>+VLOOKUP($S216,'CODE GENERATOR'!$P:$AM,22,FALSE)</f>
        <v>0</v>
      </c>
      <c r="BD216" s="101">
        <f>+VLOOKUP($S216,'CODE GENERATOR'!$P:$AM,23,FALSE)</f>
        <v>0</v>
      </c>
      <c r="BE216" s="101">
        <f>+VLOOKUP($S216,'CODE GENERATOR'!$P:$AM,24,FALSE)</f>
        <v>0</v>
      </c>
      <c r="BF216" s="101">
        <f>IF(C216&gt;0,+VLOOKUP(G216,'CATEGORY ID'!$A$1:$L$118,3,FALSE),"")</f>
        <v>17</v>
      </c>
      <c r="BG216" s="101">
        <f>IF(C216&gt;0,+VLOOKUP(H216,'CATEGORY ID'!$D$1:$L$118,3,FALSE),"")</f>
        <v>17</v>
      </c>
      <c r="BH216" s="101">
        <f>IF(C216&gt;0,+VLOOKUP((+H216&amp;I216),'CATEGORY ID'!$H$1:$I$121,2,FALSE),"")</f>
        <v>18</v>
      </c>
      <c r="BJ216" s="101">
        <f>IF(C216&gt;0,IF(COUNTIF('CATEGORY ID'!$K$1:$K$121,+H216&amp;K216) &gt; 0, +VLOOKUP(+H216&amp;K216,'CATEGORY ID'!$K$1:$L$121,2,FALSE),""),"")</f>
        <v>73</v>
      </c>
      <c r="BK216" s="101" t="str">
        <f>IF(C216&gt;0,IF(COUNTIF('CATEGORY ID'!$K$124:$K$165, +VLOOKUP(C216,'STYLE NAMES'!$B:$AE,30,FALSE)) &gt; 0, +VLOOKUP(VLOOKUP(C216,'STYLE NAMES'!$B:$AE,30,FALSE),'CATEGORY ID'!K:M,2,FALSE),""),"")</f>
        <v/>
      </c>
      <c r="BR216" s="101" t="str" cm="1">
        <f t="array" ref="BR216">IF(C216&gt;0,_xlfn.TEXTJOIN(";", TRUE,_xlfn.UNIQUE(_xlfn._xlws.FILTER(BF216:BQ216,(BF216:BQ216&gt;0)),TRUE,FALSE)),"")&amp;";"&amp;BS216</f>
        <v>17;18;73;</v>
      </c>
      <c r="BU216" s="106">
        <f>IF(C216&gt;0,+VLOOKUP($C216,'STYLE NAMES'!$B:$AC,26,FALSE),"")</f>
        <v>49.9</v>
      </c>
      <c r="BV216" s="106">
        <f>IF(C216&gt;0,+VLOOKUP($C216,'STYLE NAMES'!$B:$AC,27,FALSE),"")</f>
        <v>2740</v>
      </c>
      <c r="BW216" s="106">
        <f>IF(C216&gt;0,+VLOOKUP($C216,'STYLE NAMES'!$B:$AC,28,FALSE),"")</f>
        <v>57.384999999999991</v>
      </c>
      <c r="BY216"/>
      <c r="BZ216" s="101">
        <v>0</v>
      </c>
      <c r="CA216" s="137">
        <f t="shared" si="18"/>
        <v>1</v>
      </c>
      <c r="CB216" s="137">
        <f>+VLOOKUP(C216,'[2]STYLES &amp; MODELS MATRIX'!$A:$G,7,FALSE)</f>
        <v>0</v>
      </c>
      <c r="CC216" s="137">
        <f>+VLOOKUP(C216,'[1]STYLES &amp; SIZE CHARTS'!$A:$H,8,FALSE)</f>
        <v>0</v>
      </c>
      <c r="CD216" s="137"/>
      <c r="CE216" s="205"/>
      <c r="CF216" s="141"/>
    </row>
    <row r="217" spans="1:84" s="101" customFormat="1" ht="12" customHeight="1" x14ac:dyDescent="0.2">
      <c r="A217" s="102">
        <f t="shared" si="16"/>
        <v>8683711002741</v>
      </c>
      <c r="B217" s="101" t="s">
        <v>816</v>
      </c>
      <c r="C217" s="101" t="s">
        <v>629</v>
      </c>
      <c r="D217" s="101" t="s">
        <v>630</v>
      </c>
      <c r="E217" s="203" t="s">
        <v>2318</v>
      </c>
      <c r="F217" s="101">
        <v>110</v>
      </c>
      <c r="G217" s="101" t="str">
        <f>IF(C217&gt;0,+VLOOKUP($C217,'STYLE NAMES'!$B:$AC,4,FALSE),"")</f>
        <v>ACCESSORIES</v>
      </c>
      <c r="H217" s="101" t="str">
        <f>IF(C217&gt;0,+VLOOKUP($C217,'STYLE NAMES'!$B:$AC,5,FALSE),"")</f>
        <v>ACCESSORIES</v>
      </c>
      <c r="I217" s="101" t="str">
        <f>IF(C217&gt;0,+VLOOKUP($C217,'STYLE NAMES'!$B:$AC,6,FALSE),"")</f>
        <v>RIDER ACCESSORIES</v>
      </c>
      <c r="J217" s="101" t="str">
        <f>IF(C217&gt;0,+VLOOKUP($C217,'STYLE NAMES'!$B:$AC,7,FALSE),"")</f>
        <v>UNISEX</v>
      </c>
      <c r="K217" s="101" t="str">
        <f>IF(C217&gt;0,+VLOOKUP($C217,'STYLE NAMES'!$B:$AC,8,FALSE),"")</f>
        <v>BELTS</v>
      </c>
      <c r="L217" s="101" t="str">
        <f>IF(E217&gt;0,+VLOOKUP($E217,'CODE GENERATOR'!$D:$T,3,FALSE),"")</f>
        <v>A</v>
      </c>
      <c r="M217" s="101" t="str">
        <f>IF(E217&gt;0,+VLOOKUP($E217,'CODE GENERATOR'!$D:$T,4,FALSE),"")</f>
        <v>BRAIDED</v>
      </c>
      <c r="N217" s="101" t="str">
        <f>IF(E217&gt;0,+VLOOKUP($E217,'CODE GENERATOR'!$D:$T,6,FALSE),"")</f>
        <v>DARK GRAY</v>
      </c>
      <c r="O217" s="101" t="str">
        <f>IF(E217&gt;0,+VLOOKUP($E217,'CODE GENERATOR'!$D:$T,7,FALSE),"")</f>
        <v>DARK GRAY</v>
      </c>
      <c r="P217" s="101" t="str">
        <f t="shared" si="17"/>
        <v>DARK GRAY</v>
      </c>
      <c r="Q217" s="104" t="str">
        <f>IF(E217&gt;0,+VLOOKUP($E217,'CODE GENERATOR'!$D:$T,11,FALSE),"")</f>
        <v>A.RACUX_BLT0015</v>
      </c>
      <c r="R217" s="104" t="str">
        <f>IF(E217&gt;0,+VLOOKUP($E217,'CODE GENERATOR'!$D:$T,12,FALSE),"")</f>
        <v>BRD0012DGYDGY</v>
      </c>
      <c r="S217" s="104" t="str">
        <f>IF(E217&gt;0,+VLOOKUP($E217,'CODE GENERATOR'!$D:$T,13,FALSE),"")</f>
        <v>A.RACUX_BLT0015_BRD0012DGYDGY</v>
      </c>
      <c r="T217" s="104" t="str">
        <f t="shared" si="15"/>
        <v>A.RACUX_BLT0015_BRD0012DGYDGY_110</v>
      </c>
      <c r="U217" s="105">
        <v>8683711002741</v>
      </c>
      <c r="V217" s="107" t="str" cm="1">
        <f t="array" ref="V217">_xlfn.TEXTJOIN(";", TRUE, _xlfn.UNIQUE(_xlfn._xlws.FILTER(P$3:P$10029, C$3:C$10029=C217)))</f>
        <v>BORDEAUX;BORDEAUX/NAVY;BEIGE/BROWN;NAVY;BEIGE;GRAY/BLUE-BLACK;BROWN/NAVY;DARK GRAY;MELANGE GRAY;LIGHT GRAY;WHITE;RED;BLACK;GREEN;MELANGE BLUE</v>
      </c>
      <c r="W217" s="107" t="str" cm="1">
        <f t="array" ref="W217">_xlfn.TEXTJOIN(";", TRUE, _xlfn.UNIQUE(_xlfn._xlws.FILTER(F$3:F$10029, C$3:C$10029=C217)))</f>
        <v>85;90;95;100;105;110;115;120;125</v>
      </c>
      <c r="X217" s="101" t="str">
        <f>IF(E217&gt;0,+VLOOKUP($E217,'CODE GENERATOR'!$D:$AC,19,FALSE),0)</f>
        <v>2402_S01_32478</v>
      </c>
      <c r="Y217" s="101" t="str">
        <f>IF(E217&gt;0,+VLOOKUP($E217,'CODE GENERATOR'!$D:$AC,20,FALSE),0)</f>
        <v>2402_S01_32476</v>
      </c>
      <c r="Z217" s="101" t="str">
        <f>IF(E217&gt;0,+VLOOKUP($E217,'CODE GENERATOR'!$D:$AC,21,FALSE),0)</f>
        <v>2402_S01_32481</v>
      </c>
      <c r="AA217" s="101" t="str">
        <f>IF(E217&gt;0,+VLOOKUP($E217,'CODE GENERATOR'!$D:$AC,22,FALSE),0)</f>
        <v/>
      </c>
      <c r="AB217" s="101" t="str">
        <f>IF(E217&gt;0,+VLOOKUP($E217,'CODE GENERATOR'!$D:$AC,23,FALSE),0)</f>
        <v/>
      </c>
      <c r="AC217" s="101" t="str">
        <f>IF(E217&gt;0,+VLOOKUP($E217,'CODE GENERATOR'!$D:$AC,24,FALSE),0)</f>
        <v/>
      </c>
      <c r="AD217" s="101" t="str">
        <f>IF(E217&gt;0,+VLOOKUP($E217,'CODE GENERATOR'!$D:$AC,25,FALSE),0)</f>
        <v/>
      </c>
      <c r="AE217" s="101" t="str">
        <f>IF(E217&gt;0,+VLOOKUP($E217,'CODE GENERATOR'!$D:$AC,26,FALSE),0)</f>
        <v/>
      </c>
      <c r="AF217" s="149" t="str">
        <f>IF($C217&gt;0,$C217&amp;" "&amp;$P217&amp;" "&amp;+VLOOKUP($C217,'STYLE NAMES'!$B:$AC,10,FALSE),"""")</f>
        <v>SANTORINI DARK GRAY BRAIDED BELT</v>
      </c>
      <c r="AG217" s="101" t="str">
        <f>"Enjoy our "&amp;(AF217)&amp;"; "&amp;IF(C217&gt;0,+VLOOKUP($C217,'STYLE NAMES'!$B:$AC,11,FALSE),"")</f>
        <v>Enjoy our SANTORINI DARK GRAY BRAIDED BELT; Braided Riding Belts
Available in many colors and designs you can use these elegant belts for riding or even at your daily life</v>
      </c>
      <c r="AH217" s="101" t="str">
        <f>IF(C217&gt;0,+VLOOKUP($C217,'STYLE NAMES'!$B:$AC,12,FALSE),"")</f>
        <v>*Super elastic and comfortable riding belts
Composition:
100% Polyester</v>
      </c>
      <c r="AI217" s="101" t="str">
        <f>IF(C217&gt;0,+VLOOKUP($C217,'STYLE NAMES'!$B:$AC,13,FALSE),"")</f>
        <v>Do not wash in washing machine</v>
      </c>
      <c r="AJ217" s="149" t="str">
        <f>IF($C217&gt;0,$C217&amp;" "&amp;$P217&amp;" "&amp;+VLOOKUP($C217,'STYLE NAMES'!$B:$AC,14,FALSE),"""")</f>
        <v>SANTORINI DARK GRAY ÖRGÜ KEMER</v>
      </c>
      <c r="AK217" s="149" t="str">
        <f>"Cavalier SanMarco tarafından tasarlanan "&amp;(AJ217)&amp;"; "&amp;IF(C217&gt;0,+VLOOKUP($C217,'STYLE NAMES'!$B:$AC,15,FALSE),"")</f>
        <v>Cavalier SanMarco tarafından tasarlanan SANTORINI DARK GRAY ÖRGÜ KEMER; Örgü Binicilik Kemeri
Birçok renk ve desenleri ile bu şık kemerleri hem biniş kıyafetleriniz ile hem de günlük kıyafetlerinizle kullanabilirsiniz.</v>
      </c>
      <c r="AL217" s="149" t="str">
        <f>IF(C217&gt;0,+VLOOKUP($C217,'STYLE NAMES'!$B:$AC,16,FALSE),"")</f>
        <v>* Çok esnek ve rahat 
Kompozisyon:
100% Polyester</v>
      </c>
      <c r="AM217" s="149" t="str">
        <f>IF(C217&gt;0,+VLOOKUP($C217,'STYLE NAMES'!$B:$AC,17,FALSE),"")</f>
        <v>Ürünü makinada yıkamayınız</v>
      </c>
      <c r="AN217" s="149" t="str">
        <f>IF($C217&gt;0,$C217&amp;" "&amp;$P217&amp;" "&amp;+VLOOKUP($C217,'STYLE NAMES'!$B:$AC,18,FALSE),"""")</f>
        <v>SANTORINI DARK GRAY CINTURA ELASTICA</v>
      </c>
      <c r="AO217" s="101" t="str">
        <f>"Disegnato da Cavalier SanMarco "&amp;(AN217)&amp;"; "&amp;IF(C217&gt;0,+VLOOKUP($C217,'STYLE NAMES'!$B:$AC,19,FALSE),"")</f>
        <v>Disegnato da Cavalier SanMarco SANTORINI DARK GRAY CINTURA ELASTICA; Cintura intrecciata per equitazione Disponibile in molti colori e design, queste eleganti cinture possono essere utilizzate sia per l'equitazione che nella vita quotidiana.</v>
      </c>
      <c r="AP217" s="101" t="str">
        <f>IF(C217&gt;0,+VLOOKUP($C217,'STYLE NAMES'!$B:$AC,20,FALSE),"")</f>
        <v>Cinture elastiche e confortevoli per l'equitazione Composizione: 100% Poliestere</v>
      </c>
      <c r="AQ217" s="101" t="str">
        <f>IF(C217&gt;0,+VLOOKUP($C217,'STYLE NAMES'!$B:$AC,21,FALSE),"")</f>
        <v>Non lavare in lavatrice</v>
      </c>
      <c r="AR217" s="101">
        <f>IF(D217&gt;0,+VLOOKUP($C217,'STYLE NAMES'!$B:$AC,22,FALSE),"")</f>
        <v>0</v>
      </c>
      <c r="AS217" s="101">
        <f>IF(E217&gt;0,+VLOOKUP($C217,'STYLE NAMES'!$B:$AC,23,FALSE),"")</f>
        <v>0</v>
      </c>
      <c r="AT217" s="101">
        <f>IF(F217&gt;0,+VLOOKUP($C217,'STYLE NAMES'!$B:$AC,24,FALSE),"")</f>
        <v>0</v>
      </c>
      <c r="AU217" s="101">
        <f>IF(G217&gt;0,+VLOOKUP($C217,'STYLE NAMES'!$B:$AC,25,FALSE),"")</f>
        <v>0</v>
      </c>
      <c r="AV217" s="101">
        <f>+VLOOKUP($S217,'CODE GENERATOR'!$P:$AM,15,FALSE)</f>
        <v>0</v>
      </c>
      <c r="AW217" s="101">
        <f>+VLOOKUP($S217,'CODE GENERATOR'!$P:$AM,16,FALSE)</f>
        <v>0</v>
      </c>
      <c r="AX217" s="101">
        <f>+VLOOKUP($S217,'CODE GENERATOR'!$P:$AM,17,FALSE)</f>
        <v>0</v>
      </c>
      <c r="AY217" s="101">
        <f>+VLOOKUP($S217,'CODE GENERATOR'!$P:$AM,18,FALSE)</f>
        <v>0</v>
      </c>
      <c r="AZ217" s="101">
        <f>+VLOOKUP($S217,'CODE GENERATOR'!$P:$AM,19,FALSE)</f>
        <v>0</v>
      </c>
      <c r="BA217" s="101">
        <f>+VLOOKUP($S217,'CODE GENERATOR'!$P:$AM,20,FALSE)</f>
        <v>0</v>
      </c>
      <c r="BB217" s="101">
        <f>+VLOOKUP($S217,'CODE GENERATOR'!$P:$AM,21,FALSE)</f>
        <v>0</v>
      </c>
      <c r="BC217" s="101">
        <f>+VLOOKUP($S217,'CODE GENERATOR'!$P:$AM,22,FALSE)</f>
        <v>0</v>
      </c>
      <c r="BD217" s="101">
        <f>+VLOOKUP($S217,'CODE GENERATOR'!$P:$AM,23,FALSE)</f>
        <v>0</v>
      </c>
      <c r="BE217" s="101">
        <f>+VLOOKUP($S217,'CODE GENERATOR'!$P:$AM,24,FALSE)</f>
        <v>0</v>
      </c>
      <c r="BF217" s="101">
        <f>IF(C217&gt;0,+VLOOKUP(G217,'CATEGORY ID'!$A$1:$L$118,3,FALSE),"")</f>
        <v>17</v>
      </c>
      <c r="BG217" s="101">
        <f>IF(C217&gt;0,+VLOOKUP(H217,'CATEGORY ID'!$D$1:$L$118,3,FALSE),"")</f>
        <v>17</v>
      </c>
      <c r="BH217" s="101">
        <f>IF(C217&gt;0,+VLOOKUP((+H217&amp;I217),'CATEGORY ID'!$H$1:$I$121,2,FALSE),"")</f>
        <v>18</v>
      </c>
      <c r="BJ217" s="101">
        <f>IF(C217&gt;0,IF(COUNTIF('CATEGORY ID'!$K$1:$K$121,+H217&amp;K217) &gt; 0, +VLOOKUP(+H217&amp;K217,'CATEGORY ID'!$K$1:$L$121,2,FALSE),""),"")</f>
        <v>73</v>
      </c>
      <c r="BK217" s="101" t="str">
        <f>IF(C217&gt;0,IF(COUNTIF('CATEGORY ID'!$K$124:$K$165, +VLOOKUP(C217,'STYLE NAMES'!$B:$AE,30,FALSE)) &gt; 0, +VLOOKUP(VLOOKUP(C217,'STYLE NAMES'!$B:$AE,30,FALSE),'CATEGORY ID'!K:M,2,FALSE),""),"")</f>
        <v/>
      </c>
      <c r="BR217" s="101" t="str" cm="1">
        <f t="array" ref="BR217">IF(C217&gt;0,_xlfn.TEXTJOIN(";", TRUE,_xlfn.UNIQUE(_xlfn._xlws.FILTER(BF217:BQ217,(BF217:BQ217&gt;0)),TRUE,FALSE)),"")&amp;";"&amp;BS217</f>
        <v>17;18;73;</v>
      </c>
      <c r="BU217" s="106">
        <f>IF(C217&gt;0,+VLOOKUP($C217,'STYLE NAMES'!$B:$AC,26,FALSE),"")</f>
        <v>49.9</v>
      </c>
      <c r="BV217" s="106">
        <f>IF(C217&gt;0,+VLOOKUP($C217,'STYLE NAMES'!$B:$AC,27,FALSE),"")</f>
        <v>2740</v>
      </c>
      <c r="BW217" s="106">
        <f>IF(C217&gt;0,+VLOOKUP($C217,'STYLE NAMES'!$B:$AC,28,FALSE),"")</f>
        <v>57.384999999999991</v>
      </c>
      <c r="BY217"/>
      <c r="BZ217" s="101">
        <v>0</v>
      </c>
      <c r="CA217" s="137">
        <f t="shared" si="18"/>
        <v>1</v>
      </c>
      <c r="CB217" s="137">
        <f>+VLOOKUP(C217,'[2]STYLES &amp; MODELS MATRIX'!$A:$G,7,FALSE)</f>
        <v>0</v>
      </c>
      <c r="CC217" s="137">
        <f>+VLOOKUP(C217,'[1]STYLES &amp; SIZE CHARTS'!$A:$H,8,FALSE)</f>
        <v>0</v>
      </c>
      <c r="CD217" s="137"/>
      <c r="CE217" s="205"/>
      <c r="CF217" s="141"/>
    </row>
    <row r="218" spans="1:84" s="101" customFormat="1" ht="12" customHeight="1" x14ac:dyDescent="0.2">
      <c r="A218" s="102">
        <f t="shared" si="16"/>
        <v>8683711002758</v>
      </c>
      <c r="B218" s="101" t="s">
        <v>816</v>
      </c>
      <c r="C218" s="101" t="s">
        <v>629</v>
      </c>
      <c r="D218" s="101" t="s">
        <v>630</v>
      </c>
      <c r="E218" s="203" t="s">
        <v>2318</v>
      </c>
      <c r="F218" s="101">
        <v>115</v>
      </c>
      <c r="G218" s="101" t="str">
        <f>IF(C218&gt;0,+VLOOKUP($C218,'STYLE NAMES'!$B:$AC,4,FALSE),"")</f>
        <v>ACCESSORIES</v>
      </c>
      <c r="H218" s="101" t="str">
        <f>IF(C218&gt;0,+VLOOKUP($C218,'STYLE NAMES'!$B:$AC,5,FALSE),"")</f>
        <v>ACCESSORIES</v>
      </c>
      <c r="I218" s="101" t="str">
        <f>IF(C218&gt;0,+VLOOKUP($C218,'STYLE NAMES'!$B:$AC,6,FALSE),"")</f>
        <v>RIDER ACCESSORIES</v>
      </c>
      <c r="J218" s="101" t="str">
        <f>IF(C218&gt;0,+VLOOKUP($C218,'STYLE NAMES'!$B:$AC,7,FALSE),"")</f>
        <v>UNISEX</v>
      </c>
      <c r="K218" s="101" t="str">
        <f>IF(C218&gt;0,+VLOOKUP($C218,'STYLE NAMES'!$B:$AC,8,FALSE),"")</f>
        <v>BELTS</v>
      </c>
      <c r="L218" s="101" t="str">
        <f>IF(E218&gt;0,+VLOOKUP($E218,'CODE GENERATOR'!$D:$T,3,FALSE),"")</f>
        <v>A</v>
      </c>
      <c r="M218" s="101" t="str">
        <f>IF(E218&gt;0,+VLOOKUP($E218,'CODE GENERATOR'!$D:$T,4,FALSE),"")</f>
        <v>BRAIDED</v>
      </c>
      <c r="N218" s="101" t="str">
        <f>IF(E218&gt;0,+VLOOKUP($E218,'CODE GENERATOR'!$D:$T,6,FALSE),"")</f>
        <v>DARK GRAY</v>
      </c>
      <c r="O218" s="101" t="str">
        <f>IF(E218&gt;0,+VLOOKUP($E218,'CODE GENERATOR'!$D:$T,7,FALSE),"")</f>
        <v>DARK GRAY</v>
      </c>
      <c r="P218" s="101" t="str">
        <f t="shared" si="17"/>
        <v>DARK GRAY</v>
      </c>
      <c r="Q218" s="104" t="str">
        <f>IF(E218&gt;0,+VLOOKUP($E218,'CODE GENERATOR'!$D:$T,11,FALSE),"")</f>
        <v>A.RACUX_BLT0015</v>
      </c>
      <c r="R218" s="104" t="str">
        <f>IF(E218&gt;0,+VLOOKUP($E218,'CODE GENERATOR'!$D:$T,12,FALSE),"")</f>
        <v>BRD0012DGYDGY</v>
      </c>
      <c r="S218" s="104" t="str">
        <f>IF(E218&gt;0,+VLOOKUP($E218,'CODE GENERATOR'!$D:$T,13,FALSE),"")</f>
        <v>A.RACUX_BLT0015_BRD0012DGYDGY</v>
      </c>
      <c r="T218" s="104" t="str">
        <f t="shared" si="15"/>
        <v>A.RACUX_BLT0015_BRD0012DGYDGY_115</v>
      </c>
      <c r="U218" s="105">
        <v>8683711002758</v>
      </c>
      <c r="V218" s="107" t="str" cm="1">
        <f t="array" ref="V218">_xlfn.TEXTJOIN(";", TRUE, _xlfn.UNIQUE(_xlfn._xlws.FILTER(P$3:P$10029, C$3:C$10029=C218)))</f>
        <v>BORDEAUX;BORDEAUX/NAVY;BEIGE/BROWN;NAVY;BEIGE;GRAY/BLUE-BLACK;BROWN/NAVY;DARK GRAY;MELANGE GRAY;LIGHT GRAY;WHITE;RED;BLACK;GREEN;MELANGE BLUE</v>
      </c>
      <c r="W218" s="107" t="str" cm="1">
        <f t="array" ref="W218">_xlfn.TEXTJOIN(";", TRUE, _xlfn.UNIQUE(_xlfn._xlws.FILTER(F$3:F$10029, C$3:C$10029=C218)))</f>
        <v>85;90;95;100;105;110;115;120;125</v>
      </c>
      <c r="X218" s="101" t="str">
        <f>IF(E218&gt;0,+VLOOKUP($E218,'CODE GENERATOR'!$D:$AC,19,FALSE),0)</f>
        <v>2402_S01_32478</v>
      </c>
      <c r="Y218" s="101" t="str">
        <f>IF(E218&gt;0,+VLOOKUP($E218,'CODE GENERATOR'!$D:$AC,20,FALSE),0)</f>
        <v>2402_S01_32476</v>
      </c>
      <c r="Z218" s="101" t="str">
        <f>IF(E218&gt;0,+VLOOKUP($E218,'CODE GENERATOR'!$D:$AC,21,FALSE),0)</f>
        <v>2402_S01_32481</v>
      </c>
      <c r="AA218" s="101" t="str">
        <f>IF(E218&gt;0,+VLOOKUP($E218,'CODE GENERATOR'!$D:$AC,22,FALSE),0)</f>
        <v/>
      </c>
      <c r="AB218" s="101" t="str">
        <f>IF(E218&gt;0,+VLOOKUP($E218,'CODE GENERATOR'!$D:$AC,23,FALSE),0)</f>
        <v/>
      </c>
      <c r="AC218" s="101" t="str">
        <f>IF(E218&gt;0,+VLOOKUP($E218,'CODE GENERATOR'!$D:$AC,24,FALSE),0)</f>
        <v/>
      </c>
      <c r="AD218" s="101" t="str">
        <f>IF(E218&gt;0,+VLOOKUP($E218,'CODE GENERATOR'!$D:$AC,25,FALSE),0)</f>
        <v/>
      </c>
      <c r="AE218" s="101" t="str">
        <f>IF(E218&gt;0,+VLOOKUP($E218,'CODE GENERATOR'!$D:$AC,26,FALSE),0)</f>
        <v/>
      </c>
      <c r="AF218" s="149" t="str">
        <f>IF($C218&gt;0,$C218&amp;" "&amp;$P218&amp;" "&amp;+VLOOKUP($C218,'STYLE NAMES'!$B:$AC,10,FALSE),"""")</f>
        <v>SANTORINI DARK GRAY BRAIDED BELT</v>
      </c>
      <c r="AG218" s="101" t="str">
        <f>"Enjoy our "&amp;(AF218)&amp;"; "&amp;IF(C218&gt;0,+VLOOKUP($C218,'STYLE NAMES'!$B:$AC,11,FALSE),"")</f>
        <v>Enjoy our SANTORINI DARK GRAY BRAIDED BELT; Braided Riding Belts
Available in many colors and designs you can use these elegant belts for riding or even at your daily life</v>
      </c>
      <c r="AH218" s="101" t="str">
        <f>IF(C218&gt;0,+VLOOKUP($C218,'STYLE NAMES'!$B:$AC,12,FALSE),"")</f>
        <v>*Super elastic and comfortable riding belts
Composition:
100% Polyester</v>
      </c>
      <c r="AI218" s="101" t="str">
        <f>IF(C218&gt;0,+VLOOKUP($C218,'STYLE NAMES'!$B:$AC,13,FALSE),"")</f>
        <v>Do not wash in washing machine</v>
      </c>
      <c r="AJ218" s="149" t="str">
        <f>IF($C218&gt;0,$C218&amp;" "&amp;$P218&amp;" "&amp;+VLOOKUP($C218,'STYLE NAMES'!$B:$AC,14,FALSE),"""")</f>
        <v>SANTORINI DARK GRAY ÖRGÜ KEMER</v>
      </c>
      <c r="AK218" s="149" t="str">
        <f>"Cavalier SanMarco tarafından tasarlanan "&amp;(AJ218)&amp;"; "&amp;IF(C218&gt;0,+VLOOKUP($C218,'STYLE NAMES'!$B:$AC,15,FALSE),"")</f>
        <v>Cavalier SanMarco tarafından tasarlanan SANTORINI DARK GRAY ÖRGÜ KEMER; Örgü Binicilik Kemeri
Birçok renk ve desenleri ile bu şık kemerleri hem biniş kıyafetleriniz ile hem de günlük kıyafetlerinizle kullanabilirsiniz.</v>
      </c>
      <c r="AL218" s="149" t="str">
        <f>IF(C218&gt;0,+VLOOKUP($C218,'STYLE NAMES'!$B:$AC,16,FALSE),"")</f>
        <v>* Çok esnek ve rahat 
Kompozisyon:
100% Polyester</v>
      </c>
      <c r="AM218" s="149" t="str">
        <f>IF(C218&gt;0,+VLOOKUP($C218,'STYLE NAMES'!$B:$AC,17,FALSE),"")</f>
        <v>Ürünü makinada yıkamayınız</v>
      </c>
      <c r="AN218" s="149" t="str">
        <f>IF($C218&gt;0,$C218&amp;" "&amp;$P218&amp;" "&amp;+VLOOKUP($C218,'STYLE NAMES'!$B:$AC,18,FALSE),"""")</f>
        <v>SANTORINI DARK GRAY CINTURA ELASTICA</v>
      </c>
      <c r="AO218" s="101" t="str">
        <f>"Disegnato da Cavalier SanMarco "&amp;(AN218)&amp;"; "&amp;IF(C218&gt;0,+VLOOKUP($C218,'STYLE NAMES'!$B:$AC,19,FALSE),"")</f>
        <v>Disegnato da Cavalier SanMarco SANTORINI DARK GRAY CINTURA ELASTICA; Cintura intrecciata per equitazione Disponibile in molti colori e design, queste eleganti cinture possono essere utilizzate sia per l'equitazione che nella vita quotidiana.</v>
      </c>
      <c r="AP218" s="101" t="str">
        <f>IF(C218&gt;0,+VLOOKUP($C218,'STYLE NAMES'!$B:$AC,20,FALSE),"")</f>
        <v>Cinture elastiche e confortevoli per l'equitazione Composizione: 100% Poliestere</v>
      </c>
      <c r="AQ218" s="101" t="str">
        <f>IF(C218&gt;0,+VLOOKUP($C218,'STYLE NAMES'!$B:$AC,21,FALSE),"")</f>
        <v>Non lavare in lavatrice</v>
      </c>
      <c r="AR218" s="101">
        <f>IF(D218&gt;0,+VLOOKUP($C218,'STYLE NAMES'!$B:$AC,22,FALSE),"")</f>
        <v>0</v>
      </c>
      <c r="AS218" s="101">
        <f>IF(E218&gt;0,+VLOOKUP($C218,'STYLE NAMES'!$B:$AC,23,FALSE),"")</f>
        <v>0</v>
      </c>
      <c r="AT218" s="101">
        <f>IF(F218&gt;0,+VLOOKUP($C218,'STYLE NAMES'!$B:$AC,24,FALSE),"")</f>
        <v>0</v>
      </c>
      <c r="AU218" s="101">
        <f>IF(G218&gt;0,+VLOOKUP($C218,'STYLE NAMES'!$B:$AC,25,FALSE),"")</f>
        <v>0</v>
      </c>
      <c r="AV218" s="101">
        <f>+VLOOKUP($S218,'CODE GENERATOR'!$P:$AM,15,FALSE)</f>
        <v>0</v>
      </c>
      <c r="AW218" s="101">
        <f>+VLOOKUP($S218,'CODE GENERATOR'!$P:$AM,16,FALSE)</f>
        <v>0</v>
      </c>
      <c r="AX218" s="101">
        <f>+VLOOKUP($S218,'CODE GENERATOR'!$P:$AM,17,FALSE)</f>
        <v>0</v>
      </c>
      <c r="AY218" s="101">
        <f>+VLOOKUP($S218,'CODE GENERATOR'!$P:$AM,18,FALSE)</f>
        <v>0</v>
      </c>
      <c r="AZ218" s="101">
        <f>+VLOOKUP($S218,'CODE GENERATOR'!$P:$AM,19,FALSE)</f>
        <v>0</v>
      </c>
      <c r="BA218" s="101">
        <f>+VLOOKUP($S218,'CODE GENERATOR'!$P:$AM,20,FALSE)</f>
        <v>0</v>
      </c>
      <c r="BB218" s="101">
        <f>+VLOOKUP($S218,'CODE GENERATOR'!$P:$AM,21,FALSE)</f>
        <v>0</v>
      </c>
      <c r="BC218" s="101">
        <f>+VLOOKUP($S218,'CODE GENERATOR'!$P:$AM,22,FALSE)</f>
        <v>0</v>
      </c>
      <c r="BD218" s="101">
        <f>+VLOOKUP($S218,'CODE GENERATOR'!$P:$AM,23,FALSE)</f>
        <v>0</v>
      </c>
      <c r="BE218" s="101">
        <f>+VLOOKUP($S218,'CODE GENERATOR'!$P:$AM,24,FALSE)</f>
        <v>0</v>
      </c>
      <c r="BF218" s="101">
        <f>IF(C218&gt;0,+VLOOKUP(G218,'CATEGORY ID'!$A$1:$L$118,3,FALSE),"")</f>
        <v>17</v>
      </c>
      <c r="BG218" s="101">
        <f>IF(C218&gt;0,+VLOOKUP(H218,'CATEGORY ID'!$D$1:$L$118,3,FALSE),"")</f>
        <v>17</v>
      </c>
      <c r="BH218" s="101">
        <f>IF(C218&gt;0,+VLOOKUP((+H218&amp;I218),'CATEGORY ID'!$H$1:$I$121,2,FALSE),"")</f>
        <v>18</v>
      </c>
      <c r="BJ218" s="101">
        <f>IF(C218&gt;0,IF(COUNTIF('CATEGORY ID'!$K$1:$K$121,+H218&amp;K218) &gt; 0, +VLOOKUP(+H218&amp;K218,'CATEGORY ID'!$K$1:$L$121,2,FALSE),""),"")</f>
        <v>73</v>
      </c>
      <c r="BK218" s="101" t="str">
        <f>IF(C218&gt;0,IF(COUNTIF('CATEGORY ID'!$K$124:$K$165, +VLOOKUP(C218,'STYLE NAMES'!$B:$AE,30,FALSE)) &gt; 0, +VLOOKUP(VLOOKUP(C218,'STYLE NAMES'!$B:$AE,30,FALSE),'CATEGORY ID'!K:M,2,FALSE),""),"")</f>
        <v/>
      </c>
      <c r="BR218" s="101" t="str" cm="1">
        <f t="array" ref="BR218">IF(C218&gt;0,_xlfn.TEXTJOIN(";", TRUE,_xlfn.UNIQUE(_xlfn._xlws.FILTER(BF218:BQ218,(BF218:BQ218&gt;0)),TRUE,FALSE)),"")&amp;";"&amp;BS218</f>
        <v>17;18;73;</v>
      </c>
      <c r="BU218" s="106">
        <f>IF(C218&gt;0,+VLOOKUP($C218,'STYLE NAMES'!$B:$AC,26,FALSE),"")</f>
        <v>49.9</v>
      </c>
      <c r="BV218" s="106">
        <f>IF(C218&gt;0,+VLOOKUP($C218,'STYLE NAMES'!$B:$AC,27,FALSE),"")</f>
        <v>2740</v>
      </c>
      <c r="BW218" s="106">
        <f>IF(C218&gt;0,+VLOOKUP($C218,'STYLE NAMES'!$B:$AC,28,FALSE),"")</f>
        <v>57.384999999999991</v>
      </c>
      <c r="BY218"/>
      <c r="BZ218" s="101">
        <v>2</v>
      </c>
      <c r="CA218" s="137">
        <f t="shared" si="18"/>
        <v>1</v>
      </c>
      <c r="CB218" s="137">
        <f>+VLOOKUP(C218,'[2]STYLES &amp; MODELS MATRIX'!$A:$G,7,FALSE)</f>
        <v>0</v>
      </c>
      <c r="CC218" s="137">
        <f>+VLOOKUP(C218,'[1]STYLES &amp; SIZE CHARTS'!$A:$H,8,FALSE)</f>
        <v>0</v>
      </c>
      <c r="CD218" s="137"/>
      <c r="CE218" s="205"/>
      <c r="CF218" s="141"/>
    </row>
    <row r="219" spans="1:84" s="101" customFormat="1" ht="12" customHeight="1" x14ac:dyDescent="0.2">
      <c r="A219" s="102">
        <f t="shared" si="16"/>
        <v>8683711002765</v>
      </c>
      <c r="B219" s="101" t="s">
        <v>816</v>
      </c>
      <c r="C219" s="101" t="s">
        <v>629</v>
      </c>
      <c r="D219" s="101" t="s">
        <v>630</v>
      </c>
      <c r="E219" s="203" t="s">
        <v>2318</v>
      </c>
      <c r="F219" s="101">
        <v>120</v>
      </c>
      <c r="G219" s="101" t="str">
        <f>IF(C219&gt;0,+VLOOKUP($C219,'STYLE NAMES'!$B:$AC,4,FALSE),"")</f>
        <v>ACCESSORIES</v>
      </c>
      <c r="H219" s="101" t="str">
        <f>IF(C219&gt;0,+VLOOKUP($C219,'STYLE NAMES'!$B:$AC,5,FALSE),"")</f>
        <v>ACCESSORIES</v>
      </c>
      <c r="I219" s="101" t="str">
        <f>IF(C219&gt;0,+VLOOKUP($C219,'STYLE NAMES'!$B:$AC,6,FALSE),"")</f>
        <v>RIDER ACCESSORIES</v>
      </c>
      <c r="J219" s="101" t="str">
        <f>IF(C219&gt;0,+VLOOKUP($C219,'STYLE NAMES'!$B:$AC,7,FALSE),"")</f>
        <v>UNISEX</v>
      </c>
      <c r="K219" s="101" t="str">
        <f>IF(C219&gt;0,+VLOOKUP($C219,'STYLE NAMES'!$B:$AC,8,FALSE),"")</f>
        <v>BELTS</v>
      </c>
      <c r="L219" s="101" t="str">
        <f>IF(E219&gt;0,+VLOOKUP($E219,'CODE GENERATOR'!$D:$T,3,FALSE),"")</f>
        <v>A</v>
      </c>
      <c r="M219" s="101" t="str">
        <f>IF(E219&gt;0,+VLOOKUP($E219,'CODE GENERATOR'!$D:$T,4,FALSE),"")</f>
        <v>BRAIDED</v>
      </c>
      <c r="N219" s="101" t="str">
        <f>IF(E219&gt;0,+VLOOKUP($E219,'CODE GENERATOR'!$D:$T,6,FALSE),"")</f>
        <v>DARK GRAY</v>
      </c>
      <c r="O219" s="101" t="str">
        <f>IF(E219&gt;0,+VLOOKUP($E219,'CODE GENERATOR'!$D:$T,7,FALSE),"")</f>
        <v>DARK GRAY</v>
      </c>
      <c r="P219" s="101" t="str">
        <f t="shared" si="17"/>
        <v>DARK GRAY</v>
      </c>
      <c r="Q219" s="104" t="str">
        <f>IF(E219&gt;0,+VLOOKUP($E219,'CODE GENERATOR'!$D:$T,11,FALSE),"")</f>
        <v>A.RACUX_BLT0015</v>
      </c>
      <c r="R219" s="104" t="str">
        <f>IF(E219&gt;0,+VLOOKUP($E219,'CODE GENERATOR'!$D:$T,12,FALSE),"")</f>
        <v>BRD0012DGYDGY</v>
      </c>
      <c r="S219" s="104" t="str">
        <f>IF(E219&gt;0,+VLOOKUP($E219,'CODE GENERATOR'!$D:$T,13,FALSE),"")</f>
        <v>A.RACUX_BLT0015_BRD0012DGYDGY</v>
      </c>
      <c r="T219" s="104" t="str">
        <f t="shared" si="15"/>
        <v>A.RACUX_BLT0015_BRD0012DGYDGY_120</v>
      </c>
      <c r="U219" s="105">
        <v>8683711002765</v>
      </c>
      <c r="V219" s="107" t="str" cm="1">
        <f t="array" ref="V219">_xlfn.TEXTJOIN(";", TRUE, _xlfn.UNIQUE(_xlfn._xlws.FILTER(P$3:P$10029, C$3:C$10029=C219)))</f>
        <v>BORDEAUX;BORDEAUX/NAVY;BEIGE/BROWN;NAVY;BEIGE;GRAY/BLUE-BLACK;BROWN/NAVY;DARK GRAY;MELANGE GRAY;LIGHT GRAY;WHITE;RED;BLACK;GREEN;MELANGE BLUE</v>
      </c>
      <c r="W219" s="107" t="str" cm="1">
        <f t="array" ref="W219">_xlfn.TEXTJOIN(";", TRUE, _xlfn.UNIQUE(_xlfn._xlws.FILTER(F$3:F$10029, C$3:C$10029=C219)))</f>
        <v>85;90;95;100;105;110;115;120;125</v>
      </c>
      <c r="X219" s="101" t="str">
        <f>IF(E219&gt;0,+VLOOKUP($E219,'CODE GENERATOR'!$D:$AC,19,FALSE),0)</f>
        <v>2402_S01_32478</v>
      </c>
      <c r="Y219" s="101" t="str">
        <f>IF(E219&gt;0,+VLOOKUP($E219,'CODE GENERATOR'!$D:$AC,20,FALSE),0)</f>
        <v>2402_S01_32476</v>
      </c>
      <c r="Z219" s="101" t="str">
        <f>IF(E219&gt;0,+VLOOKUP($E219,'CODE GENERATOR'!$D:$AC,21,FALSE),0)</f>
        <v>2402_S01_32481</v>
      </c>
      <c r="AA219" s="101" t="str">
        <f>IF(E219&gt;0,+VLOOKUP($E219,'CODE GENERATOR'!$D:$AC,22,FALSE),0)</f>
        <v/>
      </c>
      <c r="AB219" s="101" t="str">
        <f>IF(E219&gt;0,+VLOOKUP($E219,'CODE GENERATOR'!$D:$AC,23,FALSE),0)</f>
        <v/>
      </c>
      <c r="AC219" s="101" t="str">
        <f>IF(E219&gt;0,+VLOOKUP($E219,'CODE GENERATOR'!$D:$AC,24,FALSE),0)</f>
        <v/>
      </c>
      <c r="AD219" s="101" t="str">
        <f>IF(E219&gt;0,+VLOOKUP($E219,'CODE GENERATOR'!$D:$AC,25,FALSE),0)</f>
        <v/>
      </c>
      <c r="AE219" s="101" t="str">
        <f>IF(E219&gt;0,+VLOOKUP($E219,'CODE GENERATOR'!$D:$AC,26,FALSE),0)</f>
        <v/>
      </c>
      <c r="AF219" s="149" t="str">
        <f>IF($C219&gt;0,$C219&amp;" "&amp;$P219&amp;" "&amp;+VLOOKUP($C219,'STYLE NAMES'!$B:$AC,10,FALSE),"""")</f>
        <v>SANTORINI DARK GRAY BRAIDED BELT</v>
      </c>
      <c r="AG219" s="101" t="str">
        <f>"Enjoy our "&amp;(AF219)&amp;"; "&amp;IF(C219&gt;0,+VLOOKUP($C219,'STYLE NAMES'!$B:$AC,11,FALSE),"")</f>
        <v>Enjoy our SANTORINI DARK GRAY BRAIDED BELT; Braided Riding Belts
Available in many colors and designs you can use these elegant belts for riding or even at your daily life</v>
      </c>
      <c r="AH219" s="101" t="str">
        <f>IF(C219&gt;0,+VLOOKUP($C219,'STYLE NAMES'!$B:$AC,12,FALSE),"")</f>
        <v>*Super elastic and comfortable riding belts
Composition:
100% Polyester</v>
      </c>
      <c r="AI219" s="101" t="str">
        <f>IF(C219&gt;0,+VLOOKUP($C219,'STYLE NAMES'!$B:$AC,13,FALSE),"")</f>
        <v>Do not wash in washing machine</v>
      </c>
      <c r="AJ219" s="149" t="str">
        <f>IF($C219&gt;0,$C219&amp;" "&amp;$P219&amp;" "&amp;+VLOOKUP($C219,'STYLE NAMES'!$B:$AC,14,FALSE),"""")</f>
        <v>SANTORINI DARK GRAY ÖRGÜ KEMER</v>
      </c>
      <c r="AK219" s="149" t="str">
        <f>"Cavalier SanMarco tarafından tasarlanan "&amp;(AJ219)&amp;"; "&amp;IF(C219&gt;0,+VLOOKUP($C219,'STYLE NAMES'!$B:$AC,15,FALSE),"")</f>
        <v>Cavalier SanMarco tarafından tasarlanan SANTORINI DARK GRAY ÖRGÜ KEMER; Örgü Binicilik Kemeri
Birçok renk ve desenleri ile bu şık kemerleri hem biniş kıyafetleriniz ile hem de günlük kıyafetlerinizle kullanabilirsiniz.</v>
      </c>
      <c r="AL219" s="149" t="str">
        <f>IF(C219&gt;0,+VLOOKUP($C219,'STYLE NAMES'!$B:$AC,16,FALSE),"")</f>
        <v>* Çok esnek ve rahat 
Kompozisyon:
100% Polyester</v>
      </c>
      <c r="AM219" s="149" t="str">
        <f>IF(C219&gt;0,+VLOOKUP($C219,'STYLE NAMES'!$B:$AC,17,FALSE),"")</f>
        <v>Ürünü makinada yıkamayınız</v>
      </c>
      <c r="AN219" s="149" t="str">
        <f>IF($C219&gt;0,$C219&amp;" "&amp;$P219&amp;" "&amp;+VLOOKUP($C219,'STYLE NAMES'!$B:$AC,18,FALSE),"""")</f>
        <v>SANTORINI DARK GRAY CINTURA ELASTICA</v>
      </c>
      <c r="AO219" s="101" t="str">
        <f>"Disegnato da Cavalier SanMarco "&amp;(AN219)&amp;"; "&amp;IF(C219&gt;0,+VLOOKUP($C219,'STYLE NAMES'!$B:$AC,19,FALSE),"")</f>
        <v>Disegnato da Cavalier SanMarco SANTORINI DARK GRAY CINTURA ELASTICA; Cintura intrecciata per equitazione Disponibile in molti colori e design, queste eleganti cinture possono essere utilizzate sia per l'equitazione che nella vita quotidiana.</v>
      </c>
      <c r="AP219" s="101" t="str">
        <f>IF(C219&gt;0,+VLOOKUP($C219,'STYLE NAMES'!$B:$AC,20,FALSE),"")</f>
        <v>Cinture elastiche e confortevoli per l'equitazione Composizione: 100% Poliestere</v>
      </c>
      <c r="AQ219" s="101" t="str">
        <f>IF(C219&gt;0,+VLOOKUP($C219,'STYLE NAMES'!$B:$AC,21,FALSE),"")</f>
        <v>Non lavare in lavatrice</v>
      </c>
      <c r="AR219" s="101">
        <f>IF(D219&gt;0,+VLOOKUP($C219,'STYLE NAMES'!$B:$AC,22,FALSE),"")</f>
        <v>0</v>
      </c>
      <c r="AS219" s="101">
        <f>IF(E219&gt;0,+VLOOKUP($C219,'STYLE NAMES'!$B:$AC,23,FALSE),"")</f>
        <v>0</v>
      </c>
      <c r="AT219" s="101">
        <f>IF(F219&gt;0,+VLOOKUP($C219,'STYLE NAMES'!$B:$AC,24,FALSE),"")</f>
        <v>0</v>
      </c>
      <c r="AU219" s="101">
        <f>IF(G219&gt;0,+VLOOKUP($C219,'STYLE NAMES'!$B:$AC,25,FALSE),"")</f>
        <v>0</v>
      </c>
      <c r="AV219" s="101">
        <f>+VLOOKUP($S219,'CODE GENERATOR'!$P:$AM,15,FALSE)</f>
        <v>0</v>
      </c>
      <c r="AW219" s="101">
        <f>+VLOOKUP($S219,'CODE GENERATOR'!$P:$AM,16,FALSE)</f>
        <v>0</v>
      </c>
      <c r="AX219" s="101">
        <f>+VLOOKUP($S219,'CODE GENERATOR'!$P:$AM,17,FALSE)</f>
        <v>0</v>
      </c>
      <c r="AY219" s="101">
        <f>+VLOOKUP($S219,'CODE GENERATOR'!$P:$AM,18,FALSE)</f>
        <v>0</v>
      </c>
      <c r="AZ219" s="101">
        <f>+VLOOKUP($S219,'CODE GENERATOR'!$P:$AM,19,FALSE)</f>
        <v>0</v>
      </c>
      <c r="BA219" s="101">
        <f>+VLOOKUP($S219,'CODE GENERATOR'!$P:$AM,20,FALSE)</f>
        <v>0</v>
      </c>
      <c r="BB219" s="101">
        <f>+VLOOKUP($S219,'CODE GENERATOR'!$P:$AM,21,FALSE)</f>
        <v>0</v>
      </c>
      <c r="BC219" s="101">
        <f>+VLOOKUP($S219,'CODE GENERATOR'!$P:$AM,22,FALSE)</f>
        <v>0</v>
      </c>
      <c r="BD219" s="101">
        <f>+VLOOKUP($S219,'CODE GENERATOR'!$P:$AM,23,FALSE)</f>
        <v>0</v>
      </c>
      <c r="BE219" s="101">
        <f>+VLOOKUP($S219,'CODE GENERATOR'!$P:$AM,24,FALSE)</f>
        <v>0</v>
      </c>
      <c r="BF219" s="101">
        <f>IF(C219&gt;0,+VLOOKUP(G219,'CATEGORY ID'!$A$1:$L$118,3,FALSE),"")</f>
        <v>17</v>
      </c>
      <c r="BG219" s="101">
        <f>IF(C219&gt;0,+VLOOKUP(H219,'CATEGORY ID'!$D$1:$L$118,3,FALSE),"")</f>
        <v>17</v>
      </c>
      <c r="BH219" s="101">
        <f>IF(C219&gt;0,+VLOOKUP((+H219&amp;I219),'CATEGORY ID'!$H$1:$I$121,2,FALSE),"")</f>
        <v>18</v>
      </c>
      <c r="BJ219" s="101">
        <f>IF(C219&gt;0,IF(COUNTIF('CATEGORY ID'!$K$1:$K$121,+H219&amp;K219) &gt; 0, +VLOOKUP(+H219&amp;K219,'CATEGORY ID'!$K$1:$L$121,2,FALSE),""),"")</f>
        <v>73</v>
      </c>
      <c r="BK219" s="101" t="str">
        <f>IF(C219&gt;0,IF(COUNTIF('CATEGORY ID'!$K$124:$K$165, +VLOOKUP(C219,'STYLE NAMES'!$B:$AE,30,FALSE)) &gt; 0, +VLOOKUP(VLOOKUP(C219,'STYLE NAMES'!$B:$AE,30,FALSE),'CATEGORY ID'!K:M,2,FALSE),""),"")</f>
        <v/>
      </c>
      <c r="BR219" s="101" t="str" cm="1">
        <f t="array" ref="BR219">IF(C219&gt;0,_xlfn.TEXTJOIN(";", TRUE,_xlfn.UNIQUE(_xlfn._xlws.FILTER(BF219:BQ219,(BF219:BQ219&gt;0)),TRUE,FALSE)),"")&amp;";"&amp;BS219</f>
        <v>17;18;73;</v>
      </c>
      <c r="BU219" s="106">
        <f>IF(C219&gt;0,+VLOOKUP($C219,'STYLE NAMES'!$B:$AC,26,FALSE),"")</f>
        <v>49.9</v>
      </c>
      <c r="BV219" s="106">
        <f>IF(C219&gt;0,+VLOOKUP($C219,'STYLE NAMES'!$B:$AC,27,FALSE),"")</f>
        <v>2740</v>
      </c>
      <c r="BW219" s="106">
        <f>IF(C219&gt;0,+VLOOKUP($C219,'STYLE NAMES'!$B:$AC,28,FALSE),"")</f>
        <v>57.384999999999991</v>
      </c>
      <c r="BY219"/>
      <c r="BZ219" s="101">
        <v>0</v>
      </c>
      <c r="CA219" s="137">
        <f t="shared" si="18"/>
        <v>1</v>
      </c>
      <c r="CB219" s="137">
        <f>+VLOOKUP(C219,'[2]STYLES &amp; MODELS MATRIX'!$A:$G,7,FALSE)</f>
        <v>0</v>
      </c>
      <c r="CC219" s="137">
        <f>+VLOOKUP(C219,'[1]STYLES &amp; SIZE CHARTS'!$A:$H,8,FALSE)</f>
        <v>0</v>
      </c>
      <c r="CD219" s="137"/>
      <c r="CE219" s="205"/>
      <c r="CF219" s="141"/>
    </row>
    <row r="220" spans="1:84" s="101" customFormat="1" ht="12" customHeight="1" x14ac:dyDescent="0.2">
      <c r="A220" s="102">
        <f t="shared" si="16"/>
        <v>8683711002772</v>
      </c>
      <c r="B220" s="101" t="s">
        <v>816</v>
      </c>
      <c r="C220" s="101" t="s">
        <v>629</v>
      </c>
      <c r="D220" s="101" t="s">
        <v>630</v>
      </c>
      <c r="E220" s="203" t="s">
        <v>2318</v>
      </c>
      <c r="F220" s="101">
        <v>125</v>
      </c>
      <c r="G220" s="101" t="str">
        <f>IF(C220&gt;0,+VLOOKUP($C220,'STYLE NAMES'!$B:$AC,4,FALSE),"")</f>
        <v>ACCESSORIES</v>
      </c>
      <c r="H220" s="101" t="str">
        <f>IF(C220&gt;0,+VLOOKUP($C220,'STYLE NAMES'!$B:$AC,5,FALSE),"")</f>
        <v>ACCESSORIES</v>
      </c>
      <c r="I220" s="101" t="str">
        <f>IF(C220&gt;0,+VLOOKUP($C220,'STYLE NAMES'!$B:$AC,6,FALSE),"")</f>
        <v>RIDER ACCESSORIES</v>
      </c>
      <c r="J220" s="101" t="str">
        <f>IF(C220&gt;0,+VLOOKUP($C220,'STYLE NAMES'!$B:$AC,7,FALSE),"")</f>
        <v>UNISEX</v>
      </c>
      <c r="K220" s="101" t="str">
        <f>IF(C220&gt;0,+VLOOKUP($C220,'STYLE NAMES'!$B:$AC,8,FALSE),"")</f>
        <v>BELTS</v>
      </c>
      <c r="L220" s="101" t="str">
        <f>IF(E220&gt;0,+VLOOKUP($E220,'CODE GENERATOR'!$D:$T,3,FALSE),"")</f>
        <v>A</v>
      </c>
      <c r="M220" s="101" t="str">
        <f>IF(E220&gt;0,+VLOOKUP($E220,'CODE GENERATOR'!$D:$T,4,FALSE),"")</f>
        <v>BRAIDED</v>
      </c>
      <c r="N220" s="101" t="str">
        <f>IF(E220&gt;0,+VLOOKUP($E220,'CODE GENERATOR'!$D:$T,6,FALSE),"")</f>
        <v>DARK GRAY</v>
      </c>
      <c r="O220" s="101" t="str">
        <f>IF(E220&gt;0,+VLOOKUP($E220,'CODE GENERATOR'!$D:$T,7,FALSE),"")</f>
        <v>DARK GRAY</v>
      </c>
      <c r="P220" s="101" t="str">
        <f t="shared" si="17"/>
        <v>DARK GRAY</v>
      </c>
      <c r="Q220" s="104" t="str">
        <f>IF(E220&gt;0,+VLOOKUP($E220,'CODE GENERATOR'!$D:$T,11,FALSE),"")</f>
        <v>A.RACUX_BLT0015</v>
      </c>
      <c r="R220" s="104" t="str">
        <f>IF(E220&gt;0,+VLOOKUP($E220,'CODE GENERATOR'!$D:$T,12,FALSE),"")</f>
        <v>BRD0012DGYDGY</v>
      </c>
      <c r="S220" s="104" t="str">
        <f>IF(E220&gt;0,+VLOOKUP($E220,'CODE GENERATOR'!$D:$T,13,FALSE),"")</f>
        <v>A.RACUX_BLT0015_BRD0012DGYDGY</v>
      </c>
      <c r="T220" s="104" t="str">
        <f t="shared" si="15"/>
        <v>A.RACUX_BLT0015_BRD0012DGYDGY_125</v>
      </c>
      <c r="U220" s="105">
        <v>8683711002772</v>
      </c>
      <c r="V220" s="107" t="str" cm="1">
        <f t="array" ref="V220">_xlfn.TEXTJOIN(";", TRUE, _xlfn.UNIQUE(_xlfn._xlws.FILTER(P$3:P$10029, C$3:C$10029=C220)))</f>
        <v>BORDEAUX;BORDEAUX/NAVY;BEIGE/BROWN;NAVY;BEIGE;GRAY/BLUE-BLACK;BROWN/NAVY;DARK GRAY;MELANGE GRAY;LIGHT GRAY;WHITE;RED;BLACK;GREEN;MELANGE BLUE</v>
      </c>
      <c r="W220" s="107" t="str" cm="1">
        <f t="array" ref="W220">_xlfn.TEXTJOIN(";", TRUE, _xlfn.UNIQUE(_xlfn._xlws.FILTER(F$3:F$10029, C$3:C$10029=C220)))</f>
        <v>85;90;95;100;105;110;115;120;125</v>
      </c>
      <c r="X220" s="101" t="str">
        <f>IF(E220&gt;0,+VLOOKUP($E220,'CODE GENERATOR'!$D:$AC,19,FALSE),0)</f>
        <v>2402_S01_32478</v>
      </c>
      <c r="Y220" s="101" t="str">
        <f>IF(E220&gt;0,+VLOOKUP($E220,'CODE GENERATOR'!$D:$AC,20,FALSE),0)</f>
        <v>2402_S01_32476</v>
      </c>
      <c r="Z220" s="101" t="str">
        <f>IF(E220&gt;0,+VLOOKUP($E220,'CODE GENERATOR'!$D:$AC,21,FALSE),0)</f>
        <v>2402_S01_32481</v>
      </c>
      <c r="AA220" s="101" t="str">
        <f>IF(E220&gt;0,+VLOOKUP($E220,'CODE GENERATOR'!$D:$AC,22,FALSE),0)</f>
        <v/>
      </c>
      <c r="AB220" s="101" t="str">
        <f>IF(E220&gt;0,+VLOOKUP($E220,'CODE GENERATOR'!$D:$AC,23,FALSE),0)</f>
        <v/>
      </c>
      <c r="AC220" s="101" t="str">
        <f>IF(E220&gt;0,+VLOOKUP($E220,'CODE GENERATOR'!$D:$AC,24,FALSE),0)</f>
        <v/>
      </c>
      <c r="AD220" s="101" t="str">
        <f>IF(E220&gt;0,+VLOOKUP($E220,'CODE GENERATOR'!$D:$AC,25,FALSE),0)</f>
        <v/>
      </c>
      <c r="AE220" s="101" t="str">
        <f>IF(E220&gt;0,+VLOOKUP($E220,'CODE GENERATOR'!$D:$AC,26,FALSE),0)</f>
        <v/>
      </c>
      <c r="AF220" s="149" t="str">
        <f>IF($C220&gt;0,$C220&amp;" "&amp;$P220&amp;" "&amp;+VLOOKUP($C220,'STYLE NAMES'!$B:$AC,10,FALSE),"""")</f>
        <v>SANTORINI DARK GRAY BRAIDED BELT</v>
      </c>
      <c r="AG220" s="101" t="str">
        <f>"Enjoy our "&amp;(AF220)&amp;"; "&amp;IF(C220&gt;0,+VLOOKUP($C220,'STYLE NAMES'!$B:$AC,11,FALSE),"")</f>
        <v>Enjoy our SANTORINI DARK GRAY BRAIDED BELT; Braided Riding Belts
Available in many colors and designs you can use these elegant belts for riding or even at your daily life</v>
      </c>
      <c r="AH220" s="101" t="str">
        <f>IF(C220&gt;0,+VLOOKUP($C220,'STYLE NAMES'!$B:$AC,12,FALSE),"")</f>
        <v>*Super elastic and comfortable riding belts
Composition:
100% Polyester</v>
      </c>
      <c r="AI220" s="101" t="str">
        <f>IF(C220&gt;0,+VLOOKUP($C220,'STYLE NAMES'!$B:$AC,13,FALSE),"")</f>
        <v>Do not wash in washing machine</v>
      </c>
      <c r="AJ220" s="149" t="str">
        <f>IF($C220&gt;0,$C220&amp;" "&amp;$P220&amp;" "&amp;+VLOOKUP($C220,'STYLE NAMES'!$B:$AC,14,FALSE),"""")</f>
        <v>SANTORINI DARK GRAY ÖRGÜ KEMER</v>
      </c>
      <c r="AK220" s="149" t="str">
        <f>"Cavalier SanMarco tarafından tasarlanan "&amp;(AJ220)&amp;"; "&amp;IF(C220&gt;0,+VLOOKUP($C220,'STYLE NAMES'!$B:$AC,15,FALSE),"")</f>
        <v>Cavalier SanMarco tarafından tasarlanan SANTORINI DARK GRAY ÖRGÜ KEMER; Örgü Binicilik Kemeri
Birçok renk ve desenleri ile bu şık kemerleri hem biniş kıyafetleriniz ile hem de günlük kıyafetlerinizle kullanabilirsiniz.</v>
      </c>
      <c r="AL220" s="149" t="str">
        <f>IF(C220&gt;0,+VLOOKUP($C220,'STYLE NAMES'!$B:$AC,16,FALSE),"")</f>
        <v>* Çok esnek ve rahat 
Kompozisyon:
100% Polyester</v>
      </c>
      <c r="AM220" s="149" t="str">
        <f>IF(C220&gt;0,+VLOOKUP($C220,'STYLE NAMES'!$B:$AC,17,FALSE),"")</f>
        <v>Ürünü makinada yıkamayınız</v>
      </c>
      <c r="AN220" s="149" t="str">
        <f>IF($C220&gt;0,$C220&amp;" "&amp;$P220&amp;" "&amp;+VLOOKUP($C220,'STYLE NAMES'!$B:$AC,18,FALSE),"""")</f>
        <v>SANTORINI DARK GRAY CINTURA ELASTICA</v>
      </c>
      <c r="AO220" s="101" t="str">
        <f>"Disegnato da Cavalier SanMarco "&amp;(AN220)&amp;"; "&amp;IF(C220&gt;0,+VLOOKUP($C220,'STYLE NAMES'!$B:$AC,19,FALSE),"")</f>
        <v>Disegnato da Cavalier SanMarco SANTORINI DARK GRAY CINTURA ELASTICA; Cintura intrecciata per equitazione Disponibile in molti colori e design, queste eleganti cinture possono essere utilizzate sia per l'equitazione che nella vita quotidiana.</v>
      </c>
      <c r="AP220" s="101" t="str">
        <f>IF(C220&gt;0,+VLOOKUP($C220,'STYLE NAMES'!$B:$AC,20,FALSE),"")</f>
        <v>Cinture elastiche e confortevoli per l'equitazione Composizione: 100% Poliestere</v>
      </c>
      <c r="AQ220" s="101" t="str">
        <f>IF(C220&gt;0,+VLOOKUP($C220,'STYLE NAMES'!$B:$AC,21,FALSE),"")</f>
        <v>Non lavare in lavatrice</v>
      </c>
      <c r="AR220" s="101">
        <f>IF(D220&gt;0,+VLOOKUP($C220,'STYLE NAMES'!$B:$AC,22,FALSE),"")</f>
        <v>0</v>
      </c>
      <c r="AS220" s="101">
        <f>IF(E220&gt;0,+VLOOKUP($C220,'STYLE NAMES'!$B:$AC,23,FALSE),"")</f>
        <v>0</v>
      </c>
      <c r="AT220" s="101">
        <f>IF(F220&gt;0,+VLOOKUP($C220,'STYLE NAMES'!$B:$AC,24,FALSE),"")</f>
        <v>0</v>
      </c>
      <c r="AU220" s="101">
        <f>IF(G220&gt;0,+VLOOKUP($C220,'STYLE NAMES'!$B:$AC,25,FALSE),"")</f>
        <v>0</v>
      </c>
      <c r="AV220" s="101">
        <f>+VLOOKUP($S220,'CODE GENERATOR'!$P:$AM,15,FALSE)</f>
        <v>0</v>
      </c>
      <c r="AW220" s="101">
        <f>+VLOOKUP($S220,'CODE GENERATOR'!$P:$AM,16,FALSE)</f>
        <v>0</v>
      </c>
      <c r="AX220" s="101">
        <f>+VLOOKUP($S220,'CODE GENERATOR'!$P:$AM,17,FALSE)</f>
        <v>0</v>
      </c>
      <c r="AY220" s="101">
        <f>+VLOOKUP($S220,'CODE GENERATOR'!$P:$AM,18,FALSE)</f>
        <v>0</v>
      </c>
      <c r="AZ220" s="101">
        <f>+VLOOKUP($S220,'CODE GENERATOR'!$P:$AM,19,FALSE)</f>
        <v>0</v>
      </c>
      <c r="BA220" s="101">
        <f>+VLOOKUP($S220,'CODE GENERATOR'!$P:$AM,20,FALSE)</f>
        <v>0</v>
      </c>
      <c r="BB220" s="101">
        <f>+VLOOKUP($S220,'CODE GENERATOR'!$P:$AM,21,FALSE)</f>
        <v>0</v>
      </c>
      <c r="BC220" s="101">
        <f>+VLOOKUP($S220,'CODE GENERATOR'!$P:$AM,22,FALSE)</f>
        <v>0</v>
      </c>
      <c r="BD220" s="101">
        <f>+VLOOKUP($S220,'CODE GENERATOR'!$P:$AM,23,FALSE)</f>
        <v>0</v>
      </c>
      <c r="BE220" s="101">
        <f>+VLOOKUP($S220,'CODE GENERATOR'!$P:$AM,24,FALSE)</f>
        <v>0</v>
      </c>
      <c r="BF220" s="101">
        <f>IF(C220&gt;0,+VLOOKUP(G220,'CATEGORY ID'!$A$1:$L$118,3,FALSE),"")</f>
        <v>17</v>
      </c>
      <c r="BG220" s="101">
        <f>IF(C220&gt;0,+VLOOKUP(H220,'CATEGORY ID'!$D$1:$L$118,3,FALSE),"")</f>
        <v>17</v>
      </c>
      <c r="BH220" s="101">
        <f>IF(C220&gt;0,+VLOOKUP((+H220&amp;I220),'CATEGORY ID'!$H$1:$I$121,2,FALSE),"")</f>
        <v>18</v>
      </c>
      <c r="BJ220" s="101">
        <f>IF(C220&gt;0,IF(COUNTIF('CATEGORY ID'!$K$1:$K$121,+H220&amp;K220) &gt; 0, +VLOOKUP(+H220&amp;K220,'CATEGORY ID'!$K$1:$L$121,2,FALSE),""),"")</f>
        <v>73</v>
      </c>
      <c r="BK220" s="101" t="str">
        <f>IF(C220&gt;0,IF(COUNTIF('CATEGORY ID'!$K$124:$K$165, +VLOOKUP(C220,'STYLE NAMES'!$B:$AE,30,FALSE)) &gt; 0, +VLOOKUP(VLOOKUP(C220,'STYLE NAMES'!$B:$AE,30,FALSE),'CATEGORY ID'!K:M,2,FALSE),""),"")</f>
        <v/>
      </c>
      <c r="BR220" s="101" t="str" cm="1">
        <f t="array" ref="BR220">IF(C220&gt;0,_xlfn.TEXTJOIN(";", TRUE,_xlfn.UNIQUE(_xlfn._xlws.FILTER(BF220:BQ220,(BF220:BQ220&gt;0)),TRUE,FALSE)),"")&amp;";"&amp;BS220</f>
        <v>17;18;73;</v>
      </c>
      <c r="BU220" s="106">
        <f>IF(C220&gt;0,+VLOOKUP($C220,'STYLE NAMES'!$B:$AC,26,FALSE),"")</f>
        <v>49.9</v>
      </c>
      <c r="BV220" s="106">
        <f>IF(C220&gt;0,+VLOOKUP($C220,'STYLE NAMES'!$B:$AC,27,FALSE),"")</f>
        <v>2740</v>
      </c>
      <c r="BW220" s="106">
        <f>IF(C220&gt;0,+VLOOKUP($C220,'STYLE NAMES'!$B:$AC,28,FALSE),"")</f>
        <v>57.384999999999991</v>
      </c>
      <c r="BY220"/>
      <c r="BZ220" s="101">
        <v>0</v>
      </c>
      <c r="CA220" s="137">
        <f t="shared" si="18"/>
        <v>1</v>
      </c>
      <c r="CB220" s="137">
        <f>+VLOOKUP(C220,'[2]STYLES &amp; MODELS MATRIX'!$A:$G,7,FALSE)</f>
        <v>0</v>
      </c>
      <c r="CC220" s="137">
        <f>+VLOOKUP(C220,'[1]STYLES &amp; SIZE CHARTS'!$A:$H,8,FALSE)</f>
        <v>0</v>
      </c>
      <c r="CD220" s="137"/>
      <c r="CE220" s="205"/>
      <c r="CF220" s="141"/>
    </row>
    <row r="221" spans="1:84" s="101" customFormat="1" ht="12" customHeight="1" x14ac:dyDescent="0.2">
      <c r="A221" s="102">
        <f t="shared" si="16"/>
        <v>8683711002789</v>
      </c>
      <c r="B221" s="101" t="s">
        <v>816</v>
      </c>
      <c r="C221" s="101" t="s">
        <v>629</v>
      </c>
      <c r="D221" s="101" t="s">
        <v>630</v>
      </c>
      <c r="E221" s="203" t="s">
        <v>2319</v>
      </c>
      <c r="F221" s="101">
        <v>85</v>
      </c>
      <c r="G221" s="101" t="str">
        <f>IF(C221&gt;0,+VLOOKUP($C221,'STYLE NAMES'!$B:$AC,4,FALSE),"")</f>
        <v>ACCESSORIES</v>
      </c>
      <c r="H221" s="101" t="str">
        <f>IF(C221&gt;0,+VLOOKUP($C221,'STYLE NAMES'!$B:$AC,5,FALSE),"")</f>
        <v>ACCESSORIES</v>
      </c>
      <c r="I221" s="101" t="str">
        <f>IF(C221&gt;0,+VLOOKUP($C221,'STYLE NAMES'!$B:$AC,6,FALSE),"")</f>
        <v>RIDER ACCESSORIES</v>
      </c>
      <c r="J221" s="101" t="str">
        <f>IF(C221&gt;0,+VLOOKUP($C221,'STYLE NAMES'!$B:$AC,7,FALSE),"")</f>
        <v>UNISEX</v>
      </c>
      <c r="K221" s="101" t="str">
        <f>IF(C221&gt;0,+VLOOKUP($C221,'STYLE NAMES'!$B:$AC,8,FALSE),"")</f>
        <v>BELTS</v>
      </c>
      <c r="L221" s="101" t="str">
        <f>IF(E221&gt;0,+VLOOKUP($E221,'CODE GENERATOR'!$D:$T,3,FALSE),"")</f>
        <v>A</v>
      </c>
      <c r="M221" s="101" t="str">
        <f>IF(E221&gt;0,+VLOOKUP($E221,'CODE GENERATOR'!$D:$T,4,FALSE),"")</f>
        <v>BRAIDED</v>
      </c>
      <c r="N221" s="101" t="str">
        <f>IF(E221&gt;0,+VLOOKUP($E221,'CODE GENERATOR'!$D:$T,6,FALSE),"")</f>
        <v>MELANGE GRAY</v>
      </c>
      <c r="O221" s="101" t="str">
        <f>IF(E221&gt;0,+VLOOKUP($E221,'CODE GENERATOR'!$D:$T,7,FALSE),"")</f>
        <v>MELANGE GRAY</v>
      </c>
      <c r="P221" s="101" t="str">
        <f t="shared" si="17"/>
        <v>MELANGE GRAY</v>
      </c>
      <c r="Q221" s="104" t="str">
        <f>IF(E221&gt;0,+VLOOKUP($E221,'CODE GENERATOR'!$D:$T,11,FALSE),"")</f>
        <v>A.RACUX_BLT0015</v>
      </c>
      <c r="R221" s="104" t="str">
        <f>IF(E221&gt;0,+VLOOKUP($E221,'CODE GENERATOR'!$D:$T,12,FALSE),"")</f>
        <v>BRD0012MLGMLG</v>
      </c>
      <c r="S221" s="104" t="str">
        <f>IF(E221&gt;0,+VLOOKUP($E221,'CODE GENERATOR'!$D:$T,13,FALSE),"")</f>
        <v>A.RACUX_BLT0015_BRD0012MLGMLG</v>
      </c>
      <c r="T221" s="104" t="str">
        <f t="shared" si="15"/>
        <v>A.RACUX_BLT0015_BRD0012MLGMLG_85</v>
      </c>
      <c r="U221" s="105">
        <v>8683711002789</v>
      </c>
      <c r="V221" s="107" t="str" cm="1">
        <f t="array" ref="V221">_xlfn.TEXTJOIN(";", TRUE, _xlfn.UNIQUE(_xlfn._xlws.FILTER(P$3:P$10029, C$3:C$10029=C221)))</f>
        <v>BORDEAUX;BORDEAUX/NAVY;BEIGE/BROWN;NAVY;BEIGE;GRAY/BLUE-BLACK;BROWN/NAVY;DARK GRAY;MELANGE GRAY;LIGHT GRAY;WHITE;RED;BLACK;GREEN;MELANGE BLUE</v>
      </c>
      <c r="W221" s="107" t="str" cm="1">
        <f t="array" ref="W221">_xlfn.TEXTJOIN(";", TRUE, _xlfn.UNIQUE(_xlfn._xlws.FILTER(F$3:F$10029, C$3:C$10029=C221)))</f>
        <v>85;90;95;100;105;110;115;120;125</v>
      </c>
      <c r="X221" s="101" t="str">
        <f>IF(E221&gt;0,+VLOOKUP($E221,'CODE GENERATOR'!$D:$AC,19,FALSE),0)</f>
        <v>2402_S01_32486</v>
      </c>
      <c r="Y221" s="101" t="str">
        <f>IF(E221&gt;0,+VLOOKUP($E221,'CODE GENERATOR'!$D:$AC,20,FALSE),0)</f>
        <v>2402_S01_32485</v>
      </c>
      <c r="Z221" s="101" t="str">
        <f>IF(E221&gt;0,+VLOOKUP($E221,'CODE GENERATOR'!$D:$AC,21,FALSE),0)</f>
        <v>2402_S01_32490</v>
      </c>
      <c r="AA221" s="101" t="str">
        <f>IF(E221&gt;0,+VLOOKUP($E221,'CODE GENERATOR'!$D:$AC,22,FALSE),0)</f>
        <v/>
      </c>
      <c r="AB221" s="101" t="str">
        <f>IF(E221&gt;0,+VLOOKUP($E221,'CODE GENERATOR'!$D:$AC,23,FALSE),0)</f>
        <v/>
      </c>
      <c r="AC221" s="101" t="str">
        <f>IF(E221&gt;0,+VLOOKUP($E221,'CODE GENERATOR'!$D:$AC,24,FALSE),0)</f>
        <v/>
      </c>
      <c r="AD221" s="101" t="str">
        <f>IF(E221&gt;0,+VLOOKUP($E221,'CODE GENERATOR'!$D:$AC,25,FALSE),0)</f>
        <v/>
      </c>
      <c r="AE221" s="101" t="str">
        <f>IF(E221&gt;0,+VLOOKUP($E221,'CODE GENERATOR'!$D:$AC,26,FALSE),0)</f>
        <v/>
      </c>
      <c r="AF221" s="149" t="str">
        <f>IF($C221&gt;0,$C221&amp;" "&amp;$P221&amp;" "&amp;+VLOOKUP($C221,'STYLE NAMES'!$B:$AC,10,FALSE),"""")</f>
        <v>SANTORINI MELANGE GRAY BRAIDED BELT</v>
      </c>
      <c r="AG221" s="101" t="str">
        <f>"Enjoy our "&amp;(AF221)&amp;"; "&amp;IF(C221&gt;0,+VLOOKUP($C221,'STYLE NAMES'!$B:$AC,11,FALSE),"")</f>
        <v>Enjoy our SANTORINI MELANGE GRAY BRAIDED BELT; Braided Riding Belts
Available in many colors and designs you can use these elegant belts for riding or even at your daily life</v>
      </c>
      <c r="AH221" s="101" t="str">
        <f>IF(C221&gt;0,+VLOOKUP($C221,'STYLE NAMES'!$B:$AC,12,FALSE),"")</f>
        <v>*Super elastic and comfortable riding belts
Composition:
100% Polyester</v>
      </c>
      <c r="AI221" s="101" t="str">
        <f>IF(C221&gt;0,+VLOOKUP($C221,'STYLE NAMES'!$B:$AC,13,FALSE),"")</f>
        <v>Do not wash in washing machine</v>
      </c>
      <c r="AJ221" s="149" t="str">
        <f>IF($C221&gt;0,$C221&amp;" "&amp;$P221&amp;" "&amp;+VLOOKUP($C221,'STYLE NAMES'!$B:$AC,14,FALSE),"""")</f>
        <v>SANTORINI MELANGE GRAY ÖRGÜ KEMER</v>
      </c>
      <c r="AK221" s="149" t="str">
        <f>"Cavalier SanMarco tarafından tasarlanan "&amp;(AJ221)&amp;"; "&amp;IF(C221&gt;0,+VLOOKUP($C221,'STYLE NAMES'!$B:$AC,15,FALSE),"")</f>
        <v>Cavalier SanMarco tarafından tasarlanan SANTORINI MELANGE GRAY ÖRGÜ KEMER; Örgü Binicilik Kemeri
Birçok renk ve desenleri ile bu şık kemerleri hem biniş kıyafetleriniz ile hem de günlük kıyafetlerinizle kullanabilirsiniz.</v>
      </c>
      <c r="AL221" s="149" t="str">
        <f>IF(C221&gt;0,+VLOOKUP($C221,'STYLE NAMES'!$B:$AC,16,FALSE),"")</f>
        <v>* Çok esnek ve rahat 
Kompozisyon:
100% Polyester</v>
      </c>
      <c r="AM221" s="149" t="str">
        <f>IF(C221&gt;0,+VLOOKUP($C221,'STYLE NAMES'!$B:$AC,17,FALSE),"")</f>
        <v>Ürünü makinada yıkamayınız</v>
      </c>
      <c r="AN221" s="149" t="str">
        <f>IF($C221&gt;0,$C221&amp;" "&amp;$P221&amp;" "&amp;+VLOOKUP($C221,'STYLE NAMES'!$B:$AC,18,FALSE),"""")</f>
        <v>SANTORINI MELANGE GRAY CINTURA ELASTICA</v>
      </c>
      <c r="AO221" s="101" t="str">
        <f>"Disegnato da Cavalier SanMarco "&amp;(AN221)&amp;"; "&amp;IF(C221&gt;0,+VLOOKUP($C221,'STYLE NAMES'!$B:$AC,19,FALSE),"")</f>
        <v>Disegnato da Cavalier SanMarco SANTORINI MELANGE GRAY CINTURA ELASTICA; Cintura intrecciata per equitazione Disponibile in molti colori e design, queste eleganti cinture possono essere utilizzate sia per l'equitazione che nella vita quotidiana.</v>
      </c>
      <c r="AP221" s="101" t="str">
        <f>IF(C221&gt;0,+VLOOKUP($C221,'STYLE NAMES'!$B:$AC,20,FALSE),"")</f>
        <v>Cinture elastiche e confortevoli per l'equitazione Composizione: 100% Poliestere</v>
      </c>
      <c r="AQ221" s="101" t="str">
        <f>IF(C221&gt;0,+VLOOKUP($C221,'STYLE NAMES'!$B:$AC,21,FALSE),"")</f>
        <v>Non lavare in lavatrice</v>
      </c>
      <c r="AR221" s="101">
        <f>IF(D221&gt;0,+VLOOKUP($C221,'STYLE NAMES'!$B:$AC,22,FALSE),"")</f>
        <v>0</v>
      </c>
      <c r="AS221" s="101">
        <f>IF(E221&gt;0,+VLOOKUP($C221,'STYLE NAMES'!$B:$AC,23,FALSE),"")</f>
        <v>0</v>
      </c>
      <c r="AT221" s="101">
        <f>IF(F221&gt;0,+VLOOKUP($C221,'STYLE NAMES'!$B:$AC,24,FALSE),"")</f>
        <v>0</v>
      </c>
      <c r="AU221" s="101">
        <f>IF(G221&gt;0,+VLOOKUP($C221,'STYLE NAMES'!$B:$AC,25,FALSE),"")</f>
        <v>0</v>
      </c>
      <c r="AV221" s="101">
        <f>+VLOOKUP($S221,'CODE GENERATOR'!$P:$AM,15,FALSE)</f>
        <v>0</v>
      </c>
      <c r="AW221" s="101">
        <f>+VLOOKUP($S221,'CODE GENERATOR'!$P:$AM,16,FALSE)</f>
        <v>0</v>
      </c>
      <c r="AX221" s="101">
        <f>+VLOOKUP($S221,'CODE GENERATOR'!$P:$AM,17,FALSE)</f>
        <v>0</v>
      </c>
      <c r="AY221" s="101">
        <f>+VLOOKUP($S221,'CODE GENERATOR'!$P:$AM,18,FALSE)</f>
        <v>0</v>
      </c>
      <c r="AZ221" s="101">
        <f>+VLOOKUP($S221,'CODE GENERATOR'!$P:$AM,19,FALSE)</f>
        <v>0</v>
      </c>
      <c r="BA221" s="101">
        <f>+VLOOKUP($S221,'CODE GENERATOR'!$P:$AM,20,FALSE)</f>
        <v>0</v>
      </c>
      <c r="BB221" s="101">
        <f>+VLOOKUP($S221,'CODE GENERATOR'!$P:$AM,21,FALSE)</f>
        <v>0</v>
      </c>
      <c r="BC221" s="101">
        <f>+VLOOKUP($S221,'CODE GENERATOR'!$P:$AM,22,FALSE)</f>
        <v>0</v>
      </c>
      <c r="BD221" s="101">
        <f>+VLOOKUP($S221,'CODE GENERATOR'!$P:$AM,23,FALSE)</f>
        <v>0</v>
      </c>
      <c r="BE221" s="101">
        <f>+VLOOKUP($S221,'CODE GENERATOR'!$P:$AM,24,FALSE)</f>
        <v>0</v>
      </c>
      <c r="BF221" s="101">
        <f>IF(C221&gt;0,+VLOOKUP(G221,'CATEGORY ID'!$A$1:$L$118,3,FALSE),"")</f>
        <v>17</v>
      </c>
      <c r="BG221" s="101">
        <f>IF(C221&gt;0,+VLOOKUP(H221,'CATEGORY ID'!$D$1:$L$118,3,FALSE),"")</f>
        <v>17</v>
      </c>
      <c r="BH221" s="101">
        <f>IF(C221&gt;0,+VLOOKUP((+H221&amp;I221),'CATEGORY ID'!$H$1:$I$121,2,FALSE),"")</f>
        <v>18</v>
      </c>
      <c r="BJ221" s="101">
        <f>IF(C221&gt;0,IF(COUNTIF('CATEGORY ID'!$K$1:$K$121,+H221&amp;K221) &gt; 0, +VLOOKUP(+H221&amp;K221,'CATEGORY ID'!$K$1:$L$121,2,FALSE),""),"")</f>
        <v>73</v>
      </c>
      <c r="BK221" s="101" t="str">
        <f>IF(C221&gt;0,IF(COUNTIF('CATEGORY ID'!$K$124:$K$165, +VLOOKUP(C221,'STYLE NAMES'!$B:$AE,30,FALSE)) &gt; 0, +VLOOKUP(VLOOKUP(C221,'STYLE NAMES'!$B:$AE,30,FALSE),'CATEGORY ID'!K:M,2,FALSE),""),"")</f>
        <v/>
      </c>
      <c r="BR221" s="101" t="str" cm="1">
        <f t="array" ref="BR221">IF(C221&gt;0,_xlfn.TEXTJOIN(";", TRUE,_xlfn.UNIQUE(_xlfn._xlws.FILTER(BF221:BQ221,(BF221:BQ221&gt;0)),TRUE,FALSE)),"")&amp;";"&amp;BS221</f>
        <v>17;18;73;</v>
      </c>
      <c r="BU221" s="106">
        <f>IF(C221&gt;0,+VLOOKUP($C221,'STYLE NAMES'!$B:$AC,26,FALSE),"")</f>
        <v>49.9</v>
      </c>
      <c r="BV221" s="106">
        <f>IF(C221&gt;0,+VLOOKUP($C221,'STYLE NAMES'!$B:$AC,27,FALSE),"")</f>
        <v>2740</v>
      </c>
      <c r="BW221" s="106">
        <f>IF(C221&gt;0,+VLOOKUP($C221,'STYLE NAMES'!$B:$AC,28,FALSE),"")</f>
        <v>57.384999999999991</v>
      </c>
      <c r="BY221"/>
      <c r="BZ221" s="101">
        <v>2</v>
      </c>
      <c r="CA221" s="137">
        <f t="shared" si="18"/>
        <v>1</v>
      </c>
      <c r="CB221" s="137">
        <f>+VLOOKUP(C221,'[2]STYLES &amp; MODELS MATRIX'!$A:$G,7,FALSE)</f>
        <v>0</v>
      </c>
      <c r="CC221" s="137">
        <f>+VLOOKUP(C221,'[1]STYLES &amp; SIZE CHARTS'!$A:$H,8,FALSE)</f>
        <v>0</v>
      </c>
      <c r="CD221" s="137"/>
      <c r="CE221" s="205"/>
      <c r="CF221" s="141"/>
    </row>
    <row r="222" spans="1:84" s="101" customFormat="1" ht="12" customHeight="1" x14ac:dyDescent="0.2">
      <c r="A222" s="102">
        <f t="shared" si="16"/>
        <v>8683711002796</v>
      </c>
      <c r="B222" s="101" t="s">
        <v>816</v>
      </c>
      <c r="C222" s="101" t="s">
        <v>629</v>
      </c>
      <c r="D222" s="101" t="s">
        <v>630</v>
      </c>
      <c r="E222" s="203" t="s">
        <v>2319</v>
      </c>
      <c r="F222" s="101">
        <v>90</v>
      </c>
      <c r="G222" s="101" t="str">
        <f>IF(C222&gt;0,+VLOOKUP($C222,'STYLE NAMES'!$B:$AC,4,FALSE),"")</f>
        <v>ACCESSORIES</v>
      </c>
      <c r="H222" s="101" t="str">
        <f>IF(C222&gt;0,+VLOOKUP($C222,'STYLE NAMES'!$B:$AC,5,FALSE),"")</f>
        <v>ACCESSORIES</v>
      </c>
      <c r="I222" s="101" t="str">
        <f>IF(C222&gt;0,+VLOOKUP($C222,'STYLE NAMES'!$B:$AC,6,FALSE),"")</f>
        <v>RIDER ACCESSORIES</v>
      </c>
      <c r="J222" s="101" t="str">
        <f>IF(C222&gt;0,+VLOOKUP($C222,'STYLE NAMES'!$B:$AC,7,FALSE),"")</f>
        <v>UNISEX</v>
      </c>
      <c r="K222" s="101" t="str">
        <f>IF(C222&gt;0,+VLOOKUP($C222,'STYLE NAMES'!$B:$AC,8,FALSE),"")</f>
        <v>BELTS</v>
      </c>
      <c r="L222" s="101" t="str">
        <f>IF(E222&gt;0,+VLOOKUP($E222,'CODE GENERATOR'!$D:$T,3,FALSE),"")</f>
        <v>A</v>
      </c>
      <c r="M222" s="101" t="str">
        <f>IF(E222&gt;0,+VLOOKUP($E222,'CODE GENERATOR'!$D:$T,4,FALSE),"")</f>
        <v>BRAIDED</v>
      </c>
      <c r="N222" s="101" t="str">
        <f>IF(E222&gt;0,+VLOOKUP($E222,'CODE GENERATOR'!$D:$T,6,FALSE),"")</f>
        <v>MELANGE GRAY</v>
      </c>
      <c r="O222" s="101" t="str">
        <f>IF(E222&gt;0,+VLOOKUP($E222,'CODE GENERATOR'!$D:$T,7,FALSE),"")</f>
        <v>MELANGE GRAY</v>
      </c>
      <c r="P222" s="101" t="str">
        <f t="shared" si="17"/>
        <v>MELANGE GRAY</v>
      </c>
      <c r="Q222" s="104" t="str">
        <f>IF(E222&gt;0,+VLOOKUP($E222,'CODE GENERATOR'!$D:$T,11,FALSE),"")</f>
        <v>A.RACUX_BLT0015</v>
      </c>
      <c r="R222" s="104" t="str">
        <f>IF(E222&gt;0,+VLOOKUP($E222,'CODE GENERATOR'!$D:$T,12,FALSE),"")</f>
        <v>BRD0012MLGMLG</v>
      </c>
      <c r="S222" s="104" t="str">
        <f>IF(E222&gt;0,+VLOOKUP($E222,'CODE GENERATOR'!$D:$T,13,FALSE),"")</f>
        <v>A.RACUX_BLT0015_BRD0012MLGMLG</v>
      </c>
      <c r="T222" s="104" t="str">
        <f t="shared" si="15"/>
        <v>A.RACUX_BLT0015_BRD0012MLGMLG_90</v>
      </c>
      <c r="U222" s="105">
        <v>8683711002796</v>
      </c>
      <c r="V222" s="107" t="str" cm="1">
        <f t="array" ref="V222">_xlfn.TEXTJOIN(";", TRUE, _xlfn.UNIQUE(_xlfn._xlws.FILTER(P$3:P$10029, C$3:C$10029=C222)))</f>
        <v>BORDEAUX;BORDEAUX/NAVY;BEIGE/BROWN;NAVY;BEIGE;GRAY/BLUE-BLACK;BROWN/NAVY;DARK GRAY;MELANGE GRAY;LIGHT GRAY;WHITE;RED;BLACK;GREEN;MELANGE BLUE</v>
      </c>
      <c r="W222" s="107" t="str" cm="1">
        <f t="array" ref="W222">_xlfn.TEXTJOIN(";", TRUE, _xlfn.UNIQUE(_xlfn._xlws.FILTER(F$3:F$10029, C$3:C$10029=C222)))</f>
        <v>85;90;95;100;105;110;115;120;125</v>
      </c>
      <c r="X222" s="101" t="str">
        <f>IF(E222&gt;0,+VLOOKUP($E222,'CODE GENERATOR'!$D:$AC,19,FALSE),0)</f>
        <v>2402_S01_32486</v>
      </c>
      <c r="Y222" s="101" t="str">
        <f>IF(E222&gt;0,+VLOOKUP($E222,'CODE GENERATOR'!$D:$AC,20,FALSE),0)</f>
        <v>2402_S01_32485</v>
      </c>
      <c r="Z222" s="101" t="str">
        <f>IF(E222&gt;0,+VLOOKUP($E222,'CODE GENERATOR'!$D:$AC,21,FALSE),0)</f>
        <v>2402_S01_32490</v>
      </c>
      <c r="AA222" s="101" t="str">
        <f>IF(E222&gt;0,+VLOOKUP($E222,'CODE GENERATOR'!$D:$AC,22,FALSE),0)</f>
        <v/>
      </c>
      <c r="AB222" s="101" t="str">
        <f>IF(E222&gt;0,+VLOOKUP($E222,'CODE GENERATOR'!$D:$AC,23,FALSE),0)</f>
        <v/>
      </c>
      <c r="AC222" s="101" t="str">
        <f>IF(E222&gt;0,+VLOOKUP($E222,'CODE GENERATOR'!$D:$AC,24,FALSE),0)</f>
        <v/>
      </c>
      <c r="AD222" s="101" t="str">
        <f>IF(E222&gt;0,+VLOOKUP($E222,'CODE GENERATOR'!$D:$AC,25,FALSE),0)</f>
        <v/>
      </c>
      <c r="AE222" s="101" t="str">
        <f>IF(E222&gt;0,+VLOOKUP($E222,'CODE GENERATOR'!$D:$AC,26,FALSE),0)</f>
        <v/>
      </c>
      <c r="AF222" s="149" t="str">
        <f>IF($C222&gt;0,$C222&amp;" "&amp;$P222&amp;" "&amp;+VLOOKUP($C222,'STYLE NAMES'!$B:$AC,10,FALSE),"""")</f>
        <v>SANTORINI MELANGE GRAY BRAIDED BELT</v>
      </c>
      <c r="AG222" s="101" t="str">
        <f>"Enjoy our "&amp;(AF222)&amp;"; "&amp;IF(C222&gt;0,+VLOOKUP($C222,'STYLE NAMES'!$B:$AC,11,FALSE),"")</f>
        <v>Enjoy our SANTORINI MELANGE GRAY BRAIDED BELT; Braided Riding Belts
Available in many colors and designs you can use these elegant belts for riding or even at your daily life</v>
      </c>
      <c r="AH222" s="101" t="str">
        <f>IF(C222&gt;0,+VLOOKUP($C222,'STYLE NAMES'!$B:$AC,12,FALSE),"")</f>
        <v>*Super elastic and comfortable riding belts
Composition:
100% Polyester</v>
      </c>
      <c r="AI222" s="101" t="str">
        <f>IF(C222&gt;0,+VLOOKUP($C222,'STYLE NAMES'!$B:$AC,13,FALSE),"")</f>
        <v>Do not wash in washing machine</v>
      </c>
      <c r="AJ222" s="149" t="str">
        <f>IF($C222&gt;0,$C222&amp;" "&amp;$P222&amp;" "&amp;+VLOOKUP($C222,'STYLE NAMES'!$B:$AC,14,FALSE),"""")</f>
        <v>SANTORINI MELANGE GRAY ÖRGÜ KEMER</v>
      </c>
      <c r="AK222" s="149" t="str">
        <f>"Cavalier SanMarco tarafından tasarlanan "&amp;(AJ222)&amp;"; "&amp;IF(C222&gt;0,+VLOOKUP($C222,'STYLE NAMES'!$B:$AC,15,FALSE),"")</f>
        <v>Cavalier SanMarco tarafından tasarlanan SANTORINI MELANGE GRAY ÖRGÜ KEMER; Örgü Binicilik Kemeri
Birçok renk ve desenleri ile bu şık kemerleri hem biniş kıyafetleriniz ile hem de günlük kıyafetlerinizle kullanabilirsiniz.</v>
      </c>
      <c r="AL222" s="149" t="str">
        <f>IF(C222&gt;0,+VLOOKUP($C222,'STYLE NAMES'!$B:$AC,16,FALSE),"")</f>
        <v>* Çok esnek ve rahat 
Kompozisyon:
100% Polyester</v>
      </c>
      <c r="AM222" s="149" t="str">
        <f>IF(C222&gt;0,+VLOOKUP($C222,'STYLE NAMES'!$B:$AC,17,FALSE),"")</f>
        <v>Ürünü makinada yıkamayınız</v>
      </c>
      <c r="AN222" s="149" t="str">
        <f>IF($C222&gt;0,$C222&amp;" "&amp;$P222&amp;" "&amp;+VLOOKUP($C222,'STYLE NAMES'!$B:$AC,18,FALSE),"""")</f>
        <v>SANTORINI MELANGE GRAY CINTURA ELASTICA</v>
      </c>
      <c r="AO222" s="101" t="str">
        <f>"Disegnato da Cavalier SanMarco "&amp;(AN222)&amp;"; "&amp;IF(C222&gt;0,+VLOOKUP($C222,'STYLE NAMES'!$B:$AC,19,FALSE),"")</f>
        <v>Disegnato da Cavalier SanMarco SANTORINI MELANGE GRAY CINTURA ELASTICA; Cintura intrecciata per equitazione Disponibile in molti colori e design, queste eleganti cinture possono essere utilizzate sia per l'equitazione che nella vita quotidiana.</v>
      </c>
      <c r="AP222" s="101" t="str">
        <f>IF(C222&gt;0,+VLOOKUP($C222,'STYLE NAMES'!$B:$AC,20,FALSE),"")</f>
        <v>Cinture elastiche e confortevoli per l'equitazione Composizione: 100% Poliestere</v>
      </c>
      <c r="AQ222" s="101" t="str">
        <f>IF(C222&gt;0,+VLOOKUP($C222,'STYLE NAMES'!$B:$AC,21,FALSE),"")</f>
        <v>Non lavare in lavatrice</v>
      </c>
      <c r="AR222" s="101">
        <f>IF(D222&gt;0,+VLOOKUP($C222,'STYLE NAMES'!$B:$AC,22,FALSE),"")</f>
        <v>0</v>
      </c>
      <c r="AS222" s="101">
        <f>IF(E222&gt;0,+VLOOKUP($C222,'STYLE NAMES'!$B:$AC,23,FALSE),"")</f>
        <v>0</v>
      </c>
      <c r="AT222" s="101">
        <f>IF(F222&gt;0,+VLOOKUP($C222,'STYLE NAMES'!$B:$AC,24,FALSE),"")</f>
        <v>0</v>
      </c>
      <c r="AU222" s="101">
        <f>IF(G222&gt;0,+VLOOKUP($C222,'STYLE NAMES'!$B:$AC,25,FALSE),"")</f>
        <v>0</v>
      </c>
      <c r="AV222" s="101">
        <f>+VLOOKUP($S222,'CODE GENERATOR'!$P:$AM,15,FALSE)</f>
        <v>0</v>
      </c>
      <c r="AW222" s="101">
        <f>+VLOOKUP($S222,'CODE GENERATOR'!$P:$AM,16,FALSE)</f>
        <v>0</v>
      </c>
      <c r="AX222" s="101">
        <f>+VLOOKUP($S222,'CODE GENERATOR'!$P:$AM,17,FALSE)</f>
        <v>0</v>
      </c>
      <c r="AY222" s="101">
        <f>+VLOOKUP($S222,'CODE GENERATOR'!$P:$AM,18,FALSE)</f>
        <v>0</v>
      </c>
      <c r="AZ222" s="101">
        <f>+VLOOKUP($S222,'CODE GENERATOR'!$P:$AM,19,FALSE)</f>
        <v>0</v>
      </c>
      <c r="BA222" s="101">
        <f>+VLOOKUP($S222,'CODE GENERATOR'!$P:$AM,20,FALSE)</f>
        <v>0</v>
      </c>
      <c r="BB222" s="101">
        <f>+VLOOKUP($S222,'CODE GENERATOR'!$P:$AM,21,FALSE)</f>
        <v>0</v>
      </c>
      <c r="BC222" s="101">
        <f>+VLOOKUP($S222,'CODE GENERATOR'!$P:$AM,22,FALSE)</f>
        <v>0</v>
      </c>
      <c r="BD222" s="101">
        <f>+VLOOKUP($S222,'CODE GENERATOR'!$P:$AM,23,FALSE)</f>
        <v>0</v>
      </c>
      <c r="BE222" s="101">
        <f>+VLOOKUP($S222,'CODE GENERATOR'!$P:$AM,24,FALSE)</f>
        <v>0</v>
      </c>
      <c r="BF222" s="101">
        <f>IF(C222&gt;0,+VLOOKUP(G222,'CATEGORY ID'!$A$1:$L$118,3,FALSE),"")</f>
        <v>17</v>
      </c>
      <c r="BG222" s="101">
        <f>IF(C222&gt;0,+VLOOKUP(H222,'CATEGORY ID'!$D$1:$L$118,3,FALSE),"")</f>
        <v>17</v>
      </c>
      <c r="BH222" s="101">
        <f>IF(C222&gt;0,+VLOOKUP((+H222&amp;I222),'CATEGORY ID'!$H$1:$I$121,2,FALSE),"")</f>
        <v>18</v>
      </c>
      <c r="BJ222" s="101">
        <f>IF(C222&gt;0,IF(COUNTIF('CATEGORY ID'!$K$1:$K$121,+H222&amp;K222) &gt; 0, +VLOOKUP(+H222&amp;K222,'CATEGORY ID'!$K$1:$L$121,2,FALSE),""),"")</f>
        <v>73</v>
      </c>
      <c r="BK222" s="101" t="str">
        <f>IF(C222&gt;0,IF(COUNTIF('CATEGORY ID'!$K$124:$K$165, +VLOOKUP(C222,'STYLE NAMES'!$B:$AE,30,FALSE)) &gt; 0, +VLOOKUP(VLOOKUP(C222,'STYLE NAMES'!$B:$AE,30,FALSE),'CATEGORY ID'!K:M,2,FALSE),""),"")</f>
        <v/>
      </c>
      <c r="BR222" s="101" t="str" cm="1">
        <f t="array" ref="BR222">IF(C222&gt;0,_xlfn.TEXTJOIN(";", TRUE,_xlfn.UNIQUE(_xlfn._xlws.FILTER(BF222:BQ222,(BF222:BQ222&gt;0)),TRUE,FALSE)),"")&amp;";"&amp;BS222</f>
        <v>17;18;73;</v>
      </c>
      <c r="BU222" s="106">
        <f>IF(C222&gt;0,+VLOOKUP($C222,'STYLE NAMES'!$B:$AC,26,FALSE),"")</f>
        <v>49.9</v>
      </c>
      <c r="BV222" s="106">
        <f>IF(C222&gt;0,+VLOOKUP($C222,'STYLE NAMES'!$B:$AC,27,FALSE),"")</f>
        <v>2740</v>
      </c>
      <c r="BW222" s="106">
        <f>IF(C222&gt;0,+VLOOKUP($C222,'STYLE NAMES'!$B:$AC,28,FALSE),"")</f>
        <v>57.384999999999991</v>
      </c>
      <c r="BY222"/>
      <c r="BZ222" s="101">
        <v>0</v>
      </c>
      <c r="CA222" s="137">
        <f t="shared" si="18"/>
        <v>1</v>
      </c>
      <c r="CB222" s="137">
        <f>+VLOOKUP(C222,'[2]STYLES &amp; MODELS MATRIX'!$A:$G,7,FALSE)</f>
        <v>0</v>
      </c>
      <c r="CC222" s="137">
        <f>+VLOOKUP(C222,'[1]STYLES &amp; SIZE CHARTS'!$A:$H,8,FALSE)</f>
        <v>0</v>
      </c>
      <c r="CD222" s="137"/>
      <c r="CE222" s="205"/>
      <c r="CF222" s="141"/>
    </row>
    <row r="223" spans="1:84" s="101" customFormat="1" ht="12" customHeight="1" x14ac:dyDescent="0.2">
      <c r="A223" s="102">
        <f t="shared" si="16"/>
        <v>8683711002802</v>
      </c>
      <c r="B223" s="101" t="s">
        <v>816</v>
      </c>
      <c r="C223" s="101" t="s">
        <v>629</v>
      </c>
      <c r="D223" s="101" t="s">
        <v>630</v>
      </c>
      <c r="E223" s="203" t="s">
        <v>2319</v>
      </c>
      <c r="F223" s="101">
        <v>95</v>
      </c>
      <c r="G223" s="101" t="str">
        <f>IF(C223&gt;0,+VLOOKUP($C223,'STYLE NAMES'!$B:$AC,4,FALSE),"")</f>
        <v>ACCESSORIES</v>
      </c>
      <c r="H223" s="101" t="str">
        <f>IF(C223&gt;0,+VLOOKUP($C223,'STYLE NAMES'!$B:$AC,5,FALSE),"")</f>
        <v>ACCESSORIES</v>
      </c>
      <c r="I223" s="101" t="str">
        <f>IF(C223&gt;0,+VLOOKUP($C223,'STYLE NAMES'!$B:$AC,6,FALSE),"")</f>
        <v>RIDER ACCESSORIES</v>
      </c>
      <c r="J223" s="101" t="str">
        <f>IF(C223&gt;0,+VLOOKUP($C223,'STYLE NAMES'!$B:$AC,7,FALSE),"")</f>
        <v>UNISEX</v>
      </c>
      <c r="K223" s="101" t="str">
        <f>IF(C223&gt;0,+VLOOKUP($C223,'STYLE NAMES'!$B:$AC,8,FALSE),"")</f>
        <v>BELTS</v>
      </c>
      <c r="L223" s="101" t="str">
        <f>IF(E223&gt;0,+VLOOKUP($E223,'CODE GENERATOR'!$D:$T,3,FALSE),"")</f>
        <v>A</v>
      </c>
      <c r="M223" s="101" t="str">
        <f>IF(E223&gt;0,+VLOOKUP($E223,'CODE GENERATOR'!$D:$T,4,FALSE),"")</f>
        <v>BRAIDED</v>
      </c>
      <c r="N223" s="101" t="str">
        <f>IF(E223&gt;0,+VLOOKUP($E223,'CODE GENERATOR'!$D:$T,6,FALSE),"")</f>
        <v>MELANGE GRAY</v>
      </c>
      <c r="O223" s="101" t="str">
        <f>IF(E223&gt;0,+VLOOKUP($E223,'CODE GENERATOR'!$D:$T,7,FALSE),"")</f>
        <v>MELANGE GRAY</v>
      </c>
      <c r="P223" s="101" t="str">
        <f t="shared" si="17"/>
        <v>MELANGE GRAY</v>
      </c>
      <c r="Q223" s="104" t="str">
        <f>IF(E223&gt;0,+VLOOKUP($E223,'CODE GENERATOR'!$D:$T,11,FALSE),"")</f>
        <v>A.RACUX_BLT0015</v>
      </c>
      <c r="R223" s="104" t="str">
        <f>IF(E223&gt;0,+VLOOKUP($E223,'CODE GENERATOR'!$D:$T,12,FALSE),"")</f>
        <v>BRD0012MLGMLG</v>
      </c>
      <c r="S223" s="104" t="str">
        <f>IF(E223&gt;0,+VLOOKUP($E223,'CODE GENERATOR'!$D:$T,13,FALSE),"")</f>
        <v>A.RACUX_BLT0015_BRD0012MLGMLG</v>
      </c>
      <c r="T223" s="104" t="str">
        <f t="shared" si="15"/>
        <v>A.RACUX_BLT0015_BRD0012MLGMLG_95</v>
      </c>
      <c r="U223" s="105">
        <v>8683711002802</v>
      </c>
      <c r="V223" s="107" t="str" cm="1">
        <f t="array" ref="V223">_xlfn.TEXTJOIN(";", TRUE, _xlfn.UNIQUE(_xlfn._xlws.FILTER(P$3:P$10029, C$3:C$10029=C223)))</f>
        <v>BORDEAUX;BORDEAUX/NAVY;BEIGE/BROWN;NAVY;BEIGE;GRAY/BLUE-BLACK;BROWN/NAVY;DARK GRAY;MELANGE GRAY;LIGHT GRAY;WHITE;RED;BLACK;GREEN;MELANGE BLUE</v>
      </c>
      <c r="W223" s="107" t="str" cm="1">
        <f t="array" ref="W223">_xlfn.TEXTJOIN(";", TRUE, _xlfn.UNIQUE(_xlfn._xlws.FILTER(F$3:F$10029, C$3:C$10029=C223)))</f>
        <v>85;90;95;100;105;110;115;120;125</v>
      </c>
      <c r="X223" s="101" t="str">
        <f>IF(E223&gt;0,+VLOOKUP($E223,'CODE GENERATOR'!$D:$AC,19,FALSE),0)</f>
        <v>2402_S01_32486</v>
      </c>
      <c r="Y223" s="101" t="str">
        <f>IF(E223&gt;0,+VLOOKUP($E223,'CODE GENERATOR'!$D:$AC,20,FALSE),0)</f>
        <v>2402_S01_32485</v>
      </c>
      <c r="Z223" s="101" t="str">
        <f>IF(E223&gt;0,+VLOOKUP($E223,'CODE GENERATOR'!$D:$AC,21,FALSE),0)</f>
        <v>2402_S01_32490</v>
      </c>
      <c r="AA223" s="101" t="str">
        <f>IF(E223&gt;0,+VLOOKUP($E223,'CODE GENERATOR'!$D:$AC,22,FALSE),0)</f>
        <v/>
      </c>
      <c r="AB223" s="101" t="str">
        <f>IF(E223&gt;0,+VLOOKUP($E223,'CODE GENERATOR'!$D:$AC,23,FALSE),0)</f>
        <v/>
      </c>
      <c r="AC223" s="101" t="str">
        <f>IF(E223&gt;0,+VLOOKUP($E223,'CODE GENERATOR'!$D:$AC,24,FALSE),0)</f>
        <v/>
      </c>
      <c r="AD223" s="101" t="str">
        <f>IF(E223&gt;0,+VLOOKUP($E223,'CODE GENERATOR'!$D:$AC,25,FALSE),0)</f>
        <v/>
      </c>
      <c r="AE223" s="101" t="str">
        <f>IF(E223&gt;0,+VLOOKUP($E223,'CODE GENERATOR'!$D:$AC,26,FALSE),0)</f>
        <v/>
      </c>
      <c r="AF223" s="149" t="str">
        <f>IF($C223&gt;0,$C223&amp;" "&amp;$P223&amp;" "&amp;+VLOOKUP($C223,'STYLE NAMES'!$B:$AC,10,FALSE),"""")</f>
        <v>SANTORINI MELANGE GRAY BRAIDED BELT</v>
      </c>
      <c r="AG223" s="101" t="str">
        <f>"Enjoy our "&amp;(AF223)&amp;"; "&amp;IF(C223&gt;0,+VLOOKUP($C223,'STYLE NAMES'!$B:$AC,11,FALSE),"")</f>
        <v>Enjoy our SANTORINI MELANGE GRAY BRAIDED BELT; Braided Riding Belts
Available in many colors and designs you can use these elegant belts for riding or even at your daily life</v>
      </c>
      <c r="AH223" s="101" t="str">
        <f>IF(C223&gt;0,+VLOOKUP($C223,'STYLE NAMES'!$B:$AC,12,FALSE),"")</f>
        <v>*Super elastic and comfortable riding belts
Composition:
100% Polyester</v>
      </c>
      <c r="AI223" s="101" t="str">
        <f>IF(C223&gt;0,+VLOOKUP($C223,'STYLE NAMES'!$B:$AC,13,FALSE),"")</f>
        <v>Do not wash in washing machine</v>
      </c>
      <c r="AJ223" s="149" t="str">
        <f>IF($C223&gt;0,$C223&amp;" "&amp;$P223&amp;" "&amp;+VLOOKUP($C223,'STYLE NAMES'!$B:$AC,14,FALSE),"""")</f>
        <v>SANTORINI MELANGE GRAY ÖRGÜ KEMER</v>
      </c>
      <c r="AK223" s="149" t="str">
        <f>"Cavalier SanMarco tarafından tasarlanan "&amp;(AJ223)&amp;"; "&amp;IF(C223&gt;0,+VLOOKUP($C223,'STYLE NAMES'!$B:$AC,15,FALSE),"")</f>
        <v>Cavalier SanMarco tarafından tasarlanan SANTORINI MELANGE GRAY ÖRGÜ KEMER; Örgü Binicilik Kemeri
Birçok renk ve desenleri ile bu şık kemerleri hem biniş kıyafetleriniz ile hem de günlük kıyafetlerinizle kullanabilirsiniz.</v>
      </c>
      <c r="AL223" s="149" t="str">
        <f>IF(C223&gt;0,+VLOOKUP($C223,'STYLE NAMES'!$B:$AC,16,FALSE),"")</f>
        <v>* Çok esnek ve rahat 
Kompozisyon:
100% Polyester</v>
      </c>
      <c r="AM223" s="149" t="str">
        <f>IF(C223&gt;0,+VLOOKUP($C223,'STYLE NAMES'!$B:$AC,17,FALSE),"")</f>
        <v>Ürünü makinada yıkamayınız</v>
      </c>
      <c r="AN223" s="149" t="str">
        <f>IF($C223&gt;0,$C223&amp;" "&amp;$P223&amp;" "&amp;+VLOOKUP($C223,'STYLE NAMES'!$B:$AC,18,FALSE),"""")</f>
        <v>SANTORINI MELANGE GRAY CINTURA ELASTICA</v>
      </c>
      <c r="AO223" s="101" t="str">
        <f>"Disegnato da Cavalier SanMarco "&amp;(AN223)&amp;"; "&amp;IF(C223&gt;0,+VLOOKUP($C223,'STYLE NAMES'!$B:$AC,19,FALSE),"")</f>
        <v>Disegnato da Cavalier SanMarco SANTORINI MELANGE GRAY CINTURA ELASTICA; Cintura intrecciata per equitazione Disponibile in molti colori e design, queste eleganti cinture possono essere utilizzate sia per l'equitazione che nella vita quotidiana.</v>
      </c>
      <c r="AP223" s="101" t="str">
        <f>IF(C223&gt;0,+VLOOKUP($C223,'STYLE NAMES'!$B:$AC,20,FALSE),"")</f>
        <v>Cinture elastiche e confortevoli per l'equitazione Composizione: 100% Poliestere</v>
      </c>
      <c r="AQ223" s="101" t="str">
        <f>IF(C223&gt;0,+VLOOKUP($C223,'STYLE NAMES'!$B:$AC,21,FALSE),"")</f>
        <v>Non lavare in lavatrice</v>
      </c>
      <c r="AR223" s="101">
        <f>IF(D223&gt;0,+VLOOKUP($C223,'STYLE NAMES'!$B:$AC,22,FALSE),"")</f>
        <v>0</v>
      </c>
      <c r="AS223" s="101">
        <f>IF(E223&gt;0,+VLOOKUP($C223,'STYLE NAMES'!$B:$AC,23,FALSE),"")</f>
        <v>0</v>
      </c>
      <c r="AT223" s="101">
        <f>IF(F223&gt;0,+VLOOKUP($C223,'STYLE NAMES'!$B:$AC,24,FALSE),"")</f>
        <v>0</v>
      </c>
      <c r="AU223" s="101">
        <f>IF(G223&gt;0,+VLOOKUP($C223,'STYLE NAMES'!$B:$AC,25,FALSE),"")</f>
        <v>0</v>
      </c>
      <c r="AV223" s="101">
        <f>+VLOOKUP($S223,'CODE GENERATOR'!$P:$AM,15,FALSE)</f>
        <v>0</v>
      </c>
      <c r="AW223" s="101">
        <f>+VLOOKUP($S223,'CODE GENERATOR'!$P:$AM,16,FALSE)</f>
        <v>0</v>
      </c>
      <c r="AX223" s="101">
        <f>+VLOOKUP($S223,'CODE GENERATOR'!$P:$AM,17,FALSE)</f>
        <v>0</v>
      </c>
      <c r="AY223" s="101">
        <f>+VLOOKUP($S223,'CODE GENERATOR'!$P:$AM,18,FALSE)</f>
        <v>0</v>
      </c>
      <c r="AZ223" s="101">
        <f>+VLOOKUP($S223,'CODE GENERATOR'!$P:$AM,19,FALSE)</f>
        <v>0</v>
      </c>
      <c r="BA223" s="101">
        <f>+VLOOKUP($S223,'CODE GENERATOR'!$P:$AM,20,FALSE)</f>
        <v>0</v>
      </c>
      <c r="BB223" s="101">
        <f>+VLOOKUP($S223,'CODE GENERATOR'!$P:$AM,21,FALSE)</f>
        <v>0</v>
      </c>
      <c r="BC223" s="101">
        <f>+VLOOKUP($S223,'CODE GENERATOR'!$P:$AM,22,FALSE)</f>
        <v>0</v>
      </c>
      <c r="BD223" s="101">
        <f>+VLOOKUP($S223,'CODE GENERATOR'!$P:$AM,23,FALSE)</f>
        <v>0</v>
      </c>
      <c r="BE223" s="101">
        <f>+VLOOKUP($S223,'CODE GENERATOR'!$P:$AM,24,FALSE)</f>
        <v>0</v>
      </c>
      <c r="BF223" s="101">
        <f>IF(C223&gt;0,+VLOOKUP(G223,'CATEGORY ID'!$A$1:$L$118,3,FALSE),"")</f>
        <v>17</v>
      </c>
      <c r="BG223" s="101">
        <f>IF(C223&gt;0,+VLOOKUP(H223,'CATEGORY ID'!$D$1:$L$118,3,FALSE),"")</f>
        <v>17</v>
      </c>
      <c r="BH223" s="101">
        <f>IF(C223&gt;0,+VLOOKUP((+H223&amp;I223),'CATEGORY ID'!$H$1:$I$121,2,FALSE),"")</f>
        <v>18</v>
      </c>
      <c r="BJ223" s="101">
        <f>IF(C223&gt;0,IF(COUNTIF('CATEGORY ID'!$K$1:$K$121,+H223&amp;K223) &gt; 0, +VLOOKUP(+H223&amp;K223,'CATEGORY ID'!$K$1:$L$121,2,FALSE),""),"")</f>
        <v>73</v>
      </c>
      <c r="BK223" s="101" t="str">
        <f>IF(C223&gt;0,IF(COUNTIF('CATEGORY ID'!$K$124:$K$165, +VLOOKUP(C223,'STYLE NAMES'!$B:$AE,30,FALSE)) &gt; 0, +VLOOKUP(VLOOKUP(C223,'STYLE NAMES'!$B:$AE,30,FALSE),'CATEGORY ID'!K:M,2,FALSE),""),"")</f>
        <v/>
      </c>
      <c r="BR223" s="101" t="str" cm="1">
        <f t="array" ref="BR223">IF(C223&gt;0,_xlfn.TEXTJOIN(";", TRUE,_xlfn.UNIQUE(_xlfn._xlws.FILTER(BF223:BQ223,(BF223:BQ223&gt;0)),TRUE,FALSE)),"")&amp;";"&amp;BS223</f>
        <v>17;18;73;</v>
      </c>
      <c r="BU223" s="106">
        <f>IF(C223&gt;0,+VLOOKUP($C223,'STYLE NAMES'!$B:$AC,26,FALSE),"")</f>
        <v>49.9</v>
      </c>
      <c r="BV223" s="106">
        <f>IF(C223&gt;0,+VLOOKUP($C223,'STYLE NAMES'!$B:$AC,27,FALSE),"")</f>
        <v>2740</v>
      </c>
      <c r="BW223" s="106">
        <f>IF(C223&gt;0,+VLOOKUP($C223,'STYLE NAMES'!$B:$AC,28,FALSE),"")</f>
        <v>57.384999999999991</v>
      </c>
      <c r="BY223"/>
      <c r="BZ223" s="101">
        <v>1</v>
      </c>
      <c r="CA223" s="137">
        <f t="shared" si="18"/>
        <v>1</v>
      </c>
      <c r="CB223" s="137">
        <f>+VLOOKUP(C223,'[2]STYLES &amp; MODELS MATRIX'!$A:$G,7,FALSE)</f>
        <v>0</v>
      </c>
      <c r="CC223" s="137">
        <f>+VLOOKUP(C223,'[1]STYLES &amp; SIZE CHARTS'!$A:$H,8,FALSE)</f>
        <v>0</v>
      </c>
      <c r="CD223" s="137"/>
      <c r="CE223" s="205"/>
      <c r="CF223" s="141"/>
    </row>
    <row r="224" spans="1:84" s="101" customFormat="1" ht="12" customHeight="1" x14ac:dyDescent="0.2">
      <c r="A224" s="102">
        <f t="shared" si="16"/>
        <v>8683711002819</v>
      </c>
      <c r="B224" s="101" t="s">
        <v>816</v>
      </c>
      <c r="C224" s="101" t="s">
        <v>629</v>
      </c>
      <c r="D224" s="101" t="s">
        <v>630</v>
      </c>
      <c r="E224" s="203" t="s">
        <v>2319</v>
      </c>
      <c r="F224" s="101">
        <v>100</v>
      </c>
      <c r="G224" s="101" t="str">
        <f>IF(C224&gt;0,+VLOOKUP($C224,'STYLE NAMES'!$B:$AC,4,FALSE),"")</f>
        <v>ACCESSORIES</v>
      </c>
      <c r="H224" s="101" t="str">
        <f>IF(C224&gt;0,+VLOOKUP($C224,'STYLE NAMES'!$B:$AC,5,FALSE),"")</f>
        <v>ACCESSORIES</v>
      </c>
      <c r="I224" s="101" t="str">
        <f>IF(C224&gt;0,+VLOOKUP($C224,'STYLE NAMES'!$B:$AC,6,FALSE),"")</f>
        <v>RIDER ACCESSORIES</v>
      </c>
      <c r="J224" s="101" t="str">
        <f>IF(C224&gt;0,+VLOOKUP($C224,'STYLE NAMES'!$B:$AC,7,FALSE),"")</f>
        <v>UNISEX</v>
      </c>
      <c r="K224" s="101" t="str">
        <f>IF(C224&gt;0,+VLOOKUP($C224,'STYLE NAMES'!$B:$AC,8,FALSE),"")</f>
        <v>BELTS</v>
      </c>
      <c r="L224" s="101" t="str">
        <f>IF(E224&gt;0,+VLOOKUP($E224,'CODE GENERATOR'!$D:$T,3,FALSE),"")</f>
        <v>A</v>
      </c>
      <c r="M224" s="101" t="str">
        <f>IF(E224&gt;0,+VLOOKUP($E224,'CODE GENERATOR'!$D:$T,4,FALSE),"")</f>
        <v>BRAIDED</v>
      </c>
      <c r="N224" s="101" t="str">
        <f>IF(E224&gt;0,+VLOOKUP($E224,'CODE GENERATOR'!$D:$T,6,FALSE),"")</f>
        <v>MELANGE GRAY</v>
      </c>
      <c r="O224" s="101" t="str">
        <f>IF(E224&gt;0,+VLOOKUP($E224,'CODE GENERATOR'!$D:$T,7,FALSE),"")</f>
        <v>MELANGE GRAY</v>
      </c>
      <c r="P224" s="101" t="str">
        <f t="shared" si="17"/>
        <v>MELANGE GRAY</v>
      </c>
      <c r="Q224" s="104" t="str">
        <f>IF(E224&gt;0,+VLOOKUP($E224,'CODE GENERATOR'!$D:$T,11,FALSE),"")</f>
        <v>A.RACUX_BLT0015</v>
      </c>
      <c r="R224" s="104" t="str">
        <f>IF(E224&gt;0,+VLOOKUP($E224,'CODE GENERATOR'!$D:$T,12,FALSE),"")</f>
        <v>BRD0012MLGMLG</v>
      </c>
      <c r="S224" s="104" t="str">
        <f>IF(E224&gt;0,+VLOOKUP($E224,'CODE GENERATOR'!$D:$T,13,FALSE),"")</f>
        <v>A.RACUX_BLT0015_BRD0012MLGMLG</v>
      </c>
      <c r="T224" s="104" t="str">
        <f t="shared" si="15"/>
        <v>A.RACUX_BLT0015_BRD0012MLGMLG_100</v>
      </c>
      <c r="U224" s="105">
        <v>8683711002819</v>
      </c>
      <c r="V224" s="107" t="str" cm="1">
        <f t="array" ref="V224">_xlfn.TEXTJOIN(";", TRUE, _xlfn.UNIQUE(_xlfn._xlws.FILTER(P$3:P$10029, C$3:C$10029=C224)))</f>
        <v>BORDEAUX;BORDEAUX/NAVY;BEIGE/BROWN;NAVY;BEIGE;GRAY/BLUE-BLACK;BROWN/NAVY;DARK GRAY;MELANGE GRAY;LIGHT GRAY;WHITE;RED;BLACK;GREEN;MELANGE BLUE</v>
      </c>
      <c r="W224" s="107" t="str" cm="1">
        <f t="array" ref="W224">_xlfn.TEXTJOIN(";", TRUE, _xlfn.UNIQUE(_xlfn._xlws.FILTER(F$3:F$10029, C$3:C$10029=C224)))</f>
        <v>85;90;95;100;105;110;115;120;125</v>
      </c>
      <c r="X224" s="101" t="str">
        <f>IF(E224&gt;0,+VLOOKUP($E224,'CODE GENERATOR'!$D:$AC,19,FALSE),0)</f>
        <v>2402_S01_32486</v>
      </c>
      <c r="Y224" s="101" t="str">
        <f>IF(E224&gt;0,+VLOOKUP($E224,'CODE GENERATOR'!$D:$AC,20,FALSE),0)</f>
        <v>2402_S01_32485</v>
      </c>
      <c r="Z224" s="101" t="str">
        <f>IF(E224&gt;0,+VLOOKUP($E224,'CODE GENERATOR'!$D:$AC,21,FALSE),0)</f>
        <v>2402_S01_32490</v>
      </c>
      <c r="AA224" s="101" t="str">
        <f>IF(E224&gt;0,+VLOOKUP($E224,'CODE GENERATOR'!$D:$AC,22,FALSE),0)</f>
        <v/>
      </c>
      <c r="AB224" s="101" t="str">
        <f>IF(E224&gt;0,+VLOOKUP($E224,'CODE GENERATOR'!$D:$AC,23,FALSE),0)</f>
        <v/>
      </c>
      <c r="AC224" s="101" t="str">
        <f>IF(E224&gt;0,+VLOOKUP($E224,'CODE GENERATOR'!$D:$AC,24,FALSE),0)</f>
        <v/>
      </c>
      <c r="AD224" s="101" t="str">
        <f>IF(E224&gt;0,+VLOOKUP($E224,'CODE GENERATOR'!$D:$AC,25,FALSE),0)</f>
        <v/>
      </c>
      <c r="AE224" s="101" t="str">
        <f>IF(E224&gt;0,+VLOOKUP($E224,'CODE GENERATOR'!$D:$AC,26,FALSE),0)</f>
        <v/>
      </c>
      <c r="AF224" s="149" t="str">
        <f>IF($C224&gt;0,$C224&amp;" "&amp;$P224&amp;" "&amp;+VLOOKUP($C224,'STYLE NAMES'!$B:$AC,10,FALSE),"""")</f>
        <v>SANTORINI MELANGE GRAY BRAIDED BELT</v>
      </c>
      <c r="AG224" s="101" t="str">
        <f>"Enjoy our "&amp;(AF224)&amp;"; "&amp;IF(C224&gt;0,+VLOOKUP($C224,'STYLE NAMES'!$B:$AC,11,FALSE),"")</f>
        <v>Enjoy our SANTORINI MELANGE GRAY BRAIDED BELT; Braided Riding Belts
Available in many colors and designs you can use these elegant belts for riding or even at your daily life</v>
      </c>
      <c r="AH224" s="101" t="str">
        <f>IF(C224&gt;0,+VLOOKUP($C224,'STYLE NAMES'!$B:$AC,12,FALSE),"")</f>
        <v>*Super elastic and comfortable riding belts
Composition:
100% Polyester</v>
      </c>
      <c r="AI224" s="101" t="str">
        <f>IF(C224&gt;0,+VLOOKUP($C224,'STYLE NAMES'!$B:$AC,13,FALSE),"")</f>
        <v>Do not wash in washing machine</v>
      </c>
      <c r="AJ224" s="149" t="str">
        <f>IF($C224&gt;0,$C224&amp;" "&amp;$P224&amp;" "&amp;+VLOOKUP($C224,'STYLE NAMES'!$B:$AC,14,FALSE),"""")</f>
        <v>SANTORINI MELANGE GRAY ÖRGÜ KEMER</v>
      </c>
      <c r="AK224" s="149" t="str">
        <f>"Cavalier SanMarco tarafından tasarlanan "&amp;(AJ224)&amp;"; "&amp;IF(C224&gt;0,+VLOOKUP($C224,'STYLE NAMES'!$B:$AC,15,FALSE),"")</f>
        <v>Cavalier SanMarco tarafından tasarlanan SANTORINI MELANGE GRAY ÖRGÜ KEMER; Örgü Binicilik Kemeri
Birçok renk ve desenleri ile bu şık kemerleri hem biniş kıyafetleriniz ile hem de günlük kıyafetlerinizle kullanabilirsiniz.</v>
      </c>
      <c r="AL224" s="149" t="str">
        <f>IF(C224&gt;0,+VLOOKUP($C224,'STYLE NAMES'!$B:$AC,16,FALSE),"")</f>
        <v>* Çok esnek ve rahat 
Kompozisyon:
100% Polyester</v>
      </c>
      <c r="AM224" s="149" t="str">
        <f>IF(C224&gt;0,+VLOOKUP($C224,'STYLE NAMES'!$B:$AC,17,FALSE),"")</f>
        <v>Ürünü makinada yıkamayınız</v>
      </c>
      <c r="AN224" s="149" t="str">
        <f>IF($C224&gt;0,$C224&amp;" "&amp;$P224&amp;" "&amp;+VLOOKUP($C224,'STYLE NAMES'!$B:$AC,18,FALSE),"""")</f>
        <v>SANTORINI MELANGE GRAY CINTURA ELASTICA</v>
      </c>
      <c r="AO224" s="101" t="str">
        <f>"Disegnato da Cavalier SanMarco "&amp;(AN224)&amp;"; "&amp;IF(C224&gt;0,+VLOOKUP($C224,'STYLE NAMES'!$B:$AC,19,FALSE),"")</f>
        <v>Disegnato da Cavalier SanMarco SANTORINI MELANGE GRAY CINTURA ELASTICA; Cintura intrecciata per equitazione Disponibile in molti colori e design, queste eleganti cinture possono essere utilizzate sia per l'equitazione che nella vita quotidiana.</v>
      </c>
      <c r="AP224" s="101" t="str">
        <f>IF(C224&gt;0,+VLOOKUP($C224,'STYLE NAMES'!$B:$AC,20,FALSE),"")</f>
        <v>Cinture elastiche e confortevoli per l'equitazione Composizione: 100% Poliestere</v>
      </c>
      <c r="AQ224" s="101" t="str">
        <f>IF(C224&gt;0,+VLOOKUP($C224,'STYLE NAMES'!$B:$AC,21,FALSE),"")</f>
        <v>Non lavare in lavatrice</v>
      </c>
      <c r="AR224" s="101">
        <f>IF(D224&gt;0,+VLOOKUP($C224,'STYLE NAMES'!$B:$AC,22,FALSE),"")</f>
        <v>0</v>
      </c>
      <c r="AS224" s="101">
        <f>IF(E224&gt;0,+VLOOKUP($C224,'STYLE NAMES'!$B:$AC,23,FALSE),"")</f>
        <v>0</v>
      </c>
      <c r="AT224" s="101">
        <f>IF(F224&gt;0,+VLOOKUP($C224,'STYLE NAMES'!$B:$AC,24,FALSE),"")</f>
        <v>0</v>
      </c>
      <c r="AU224" s="101">
        <f>IF(G224&gt;0,+VLOOKUP($C224,'STYLE NAMES'!$B:$AC,25,FALSE),"")</f>
        <v>0</v>
      </c>
      <c r="AV224" s="101">
        <f>+VLOOKUP($S224,'CODE GENERATOR'!$P:$AM,15,FALSE)</f>
        <v>0</v>
      </c>
      <c r="AW224" s="101">
        <f>+VLOOKUP($S224,'CODE GENERATOR'!$P:$AM,16,FALSE)</f>
        <v>0</v>
      </c>
      <c r="AX224" s="101">
        <f>+VLOOKUP($S224,'CODE GENERATOR'!$P:$AM,17,FALSE)</f>
        <v>0</v>
      </c>
      <c r="AY224" s="101">
        <f>+VLOOKUP($S224,'CODE GENERATOR'!$P:$AM,18,FALSE)</f>
        <v>0</v>
      </c>
      <c r="AZ224" s="101">
        <f>+VLOOKUP($S224,'CODE GENERATOR'!$P:$AM,19,FALSE)</f>
        <v>0</v>
      </c>
      <c r="BA224" s="101">
        <f>+VLOOKUP($S224,'CODE GENERATOR'!$P:$AM,20,FALSE)</f>
        <v>0</v>
      </c>
      <c r="BB224" s="101">
        <f>+VLOOKUP($S224,'CODE GENERATOR'!$P:$AM,21,FALSE)</f>
        <v>0</v>
      </c>
      <c r="BC224" s="101">
        <f>+VLOOKUP($S224,'CODE GENERATOR'!$P:$AM,22,FALSE)</f>
        <v>0</v>
      </c>
      <c r="BD224" s="101">
        <f>+VLOOKUP($S224,'CODE GENERATOR'!$P:$AM,23,FALSE)</f>
        <v>0</v>
      </c>
      <c r="BE224" s="101">
        <f>+VLOOKUP($S224,'CODE GENERATOR'!$P:$AM,24,FALSE)</f>
        <v>0</v>
      </c>
      <c r="BF224" s="101">
        <f>IF(C224&gt;0,+VLOOKUP(G224,'CATEGORY ID'!$A$1:$L$118,3,FALSE),"")</f>
        <v>17</v>
      </c>
      <c r="BG224" s="101">
        <f>IF(C224&gt;0,+VLOOKUP(H224,'CATEGORY ID'!$D$1:$L$118,3,FALSE),"")</f>
        <v>17</v>
      </c>
      <c r="BH224" s="101">
        <f>IF(C224&gt;0,+VLOOKUP((+H224&amp;I224),'CATEGORY ID'!$H$1:$I$121,2,FALSE),"")</f>
        <v>18</v>
      </c>
      <c r="BJ224" s="101">
        <f>IF(C224&gt;0,IF(COUNTIF('CATEGORY ID'!$K$1:$K$121,+H224&amp;K224) &gt; 0, +VLOOKUP(+H224&amp;K224,'CATEGORY ID'!$K$1:$L$121,2,FALSE),""),"")</f>
        <v>73</v>
      </c>
      <c r="BK224" s="101" t="str">
        <f>IF(C224&gt;0,IF(COUNTIF('CATEGORY ID'!$K$124:$K$165, +VLOOKUP(C224,'STYLE NAMES'!$B:$AE,30,FALSE)) &gt; 0, +VLOOKUP(VLOOKUP(C224,'STYLE NAMES'!$B:$AE,30,FALSE),'CATEGORY ID'!K:M,2,FALSE),""),"")</f>
        <v/>
      </c>
      <c r="BR224" s="101" t="str" cm="1">
        <f t="array" ref="BR224">IF(C224&gt;0,_xlfn.TEXTJOIN(";", TRUE,_xlfn.UNIQUE(_xlfn._xlws.FILTER(BF224:BQ224,(BF224:BQ224&gt;0)),TRUE,FALSE)),"")&amp;";"&amp;BS224</f>
        <v>17;18;73;</v>
      </c>
      <c r="BU224" s="106">
        <f>IF(C224&gt;0,+VLOOKUP($C224,'STYLE NAMES'!$B:$AC,26,FALSE),"")</f>
        <v>49.9</v>
      </c>
      <c r="BV224" s="106">
        <f>IF(C224&gt;0,+VLOOKUP($C224,'STYLE NAMES'!$B:$AC,27,FALSE),"")</f>
        <v>2740</v>
      </c>
      <c r="BW224" s="106">
        <f>IF(C224&gt;0,+VLOOKUP($C224,'STYLE NAMES'!$B:$AC,28,FALSE),"")</f>
        <v>57.384999999999991</v>
      </c>
      <c r="BY224"/>
      <c r="BZ224" s="101">
        <v>0</v>
      </c>
      <c r="CA224" s="137">
        <f t="shared" si="18"/>
        <v>1</v>
      </c>
      <c r="CB224" s="137">
        <f>+VLOOKUP(C224,'[2]STYLES &amp; MODELS MATRIX'!$A:$G,7,FALSE)</f>
        <v>0</v>
      </c>
      <c r="CC224" s="137">
        <f>+VLOOKUP(C224,'[1]STYLES &amp; SIZE CHARTS'!$A:$H,8,FALSE)</f>
        <v>0</v>
      </c>
      <c r="CD224" s="137"/>
      <c r="CE224" s="205"/>
      <c r="CF224" s="141"/>
    </row>
    <row r="225" spans="1:84" s="101" customFormat="1" ht="12" customHeight="1" x14ac:dyDescent="0.2">
      <c r="A225" s="102">
        <f t="shared" si="16"/>
        <v>8683711002826</v>
      </c>
      <c r="B225" s="101" t="s">
        <v>816</v>
      </c>
      <c r="C225" s="101" t="s">
        <v>629</v>
      </c>
      <c r="D225" s="101" t="s">
        <v>630</v>
      </c>
      <c r="E225" s="203" t="s">
        <v>2319</v>
      </c>
      <c r="F225" s="101">
        <v>105</v>
      </c>
      <c r="G225" s="101" t="str">
        <f>IF(C225&gt;0,+VLOOKUP($C225,'STYLE NAMES'!$B:$AC,4,FALSE),"")</f>
        <v>ACCESSORIES</v>
      </c>
      <c r="H225" s="101" t="str">
        <f>IF(C225&gt;0,+VLOOKUP($C225,'STYLE NAMES'!$B:$AC,5,FALSE),"")</f>
        <v>ACCESSORIES</v>
      </c>
      <c r="I225" s="101" t="str">
        <f>IF(C225&gt;0,+VLOOKUP($C225,'STYLE NAMES'!$B:$AC,6,FALSE),"")</f>
        <v>RIDER ACCESSORIES</v>
      </c>
      <c r="J225" s="101" t="str">
        <f>IF(C225&gt;0,+VLOOKUP($C225,'STYLE NAMES'!$B:$AC,7,FALSE),"")</f>
        <v>UNISEX</v>
      </c>
      <c r="K225" s="101" t="str">
        <f>IF(C225&gt;0,+VLOOKUP($C225,'STYLE NAMES'!$B:$AC,8,FALSE),"")</f>
        <v>BELTS</v>
      </c>
      <c r="L225" s="101" t="str">
        <f>IF(E225&gt;0,+VLOOKUP($E225,'CODE GENERATOR'!$D:$T,3,FALSE),"")</f>
        <v>A</v>
      </c>
      <c r="M225" s="101" t="str">
        <f>IF(E225&gt;0,+VLOOKUP($E225,'CODE GENERATOR'!$D:$T,4,FALSE),"")</f>
        <v>BRAIDED</v>
      </c>
      <c r="N225" s="101" t="str">
        <f>IF(E225&gt;0,+VLOOKUP($E225,'CODE GENERATOR'!$D:$T,6,FALSE),"")</f>
        <v>MELANGE GRAY</v>
      </c>
      <c r="O225" s="101" t="str">
        <f>IF(E225&gt;0,+VLOOKUP($E225,'CODE GENERATOR'!$D:$T,7,FALSE),"")</f>
        <v>MELANGE GRAY</v>
      </c>
      <c r="P225" s="101" t="str">
        <f t="shared" si="17"/>
        <v>MELANGE GRAY</v>
      </c>
      <c r="Q225" s="104" t="str">
        <f>IF(E225&gt;0,+VLOOKUP($E225,'CODE GENERATOR'!$D:$T,11,FALSE),"")</f>
        <v>A.RACUX_BLT0015</v>
      </c>
      <c r="R225" s="104" t="str">
        <f>IF(E225&gt;0,+VLOOKUP($E225,'CODE GENERATOR'!$D:$T,12,FALSE),"")</f>
        <v>BRD0012MLGMLG</v>
      </c>
      <c r="S225" s="104" t="str">
        <f>IF(E225&gt;0,+VLOOKUP($E225,'CODE GENERATOR'!$D:$T,13,FALSE),"")</f>
        <v>A.RACUX_BLT0015_BRD0012MLGMLG</v>
      </c>
      <c r="T225" s="104" t="str">
        <f t="shared" si="15"/>
        <v>A.RACUX_BLT0015_BRD0012MLGMLG_105</v>
      </c>
      <c r="U225" s="105">
        <v>8683711002826</v>
      </c>
      <c r="V225" s="107" t="str" cm="1">
        <f t="array" ref="V225">_xlfn.TEXTJOIN(";", TRUE, _xlfn.UNIQUE(_xlfn._xlws.FILTER(P$3:P$10029, C$3:C$10029=C225)))</f>
        <v>BORDEAUX;BORDEAUX/NAVY;BEIGE/BROWN;NAVY;BEIGE;GRAY/BLUE-BLACK;BROWN/NAVY;DARK GRAY;MELANGE GRAY;LIGHT GRAY;WHITE;RED;BLACK;GREEN;MELANGE BLUE</v>
      </c>
      <c r="W225" s="107" t="str" cm="1">
        <f t="array" ref="W225">_xlfn.TEXTJOIN(";", TRUE, _xlfn.UNIQUE(_xlfn._xlws.FILTER(F$3:F$10029, C$3:C$10029=C225)))</f>
        <v>85;90;95;100;105;110;115;120;125</v>
      </c>
      <c r="X225" s="101" t="str">
        <f>IF(E225&gt;0,+VLOOKUP($E225,'CODE GENERATOR'!$D:$AC,19,FALSE),0)</f>
        <v>2402_S01_32486</v>
      </c>
      <c r="Y225" s="101" t="str">
        <f>IF(E225&gt;0,+VLOOKUP($E225,'CODE GENERATOR'!$D:$AC,20,FALSE),0)</f>
        <v>2402_S01_32485</v>
      </c>
      <c r="Z225" s="101" t="str">
        <f>IF(E225&gt;0,+VLOOKUP($E225,'CODE GENERATOR'!$D:$AC,21,FALSE),0)</f>
        <v>2402_S01_32490</v>
      </c>
      <c r="AA225" s="101" t="str">
        <f>IF(E225&gt;0,+VLOOKUP($E225,'CODE GENERATOR'!$D:$AC,22,FALSE),0)</f>
        <v/>
      </c>
      <c r="AB225" s="101" t="str">
        <f>IF(E225&gt;0,+VLOOKUP($E225,'CODE GENERATOR'!$D:$AC,23,FALSE),0)</f>
        <v/>
      </c>
      <c r="AC225" s="101" t="str">
        <f>IF(E225&gt;0,+VLOOKUP($E225,'CODE GENERATOR'!$D:$AC,24,FALSE),0)</f>
        <v/>
      </c>
      <c r="AD225" s="101" t="str">
        <f>IF(E225&gt;0,+VLOOKUP($E225,'CODE GENERATOR'!$D:$AC,25,FALSE),0)</f>
        <v/>
      </c>
      <c r="AE225" s="101" t="str">
        <f>IF(E225&gt;0,+VLOOKUP($E225,'CODE GENERATOR'!$D:$AC,26,FALSE),0)</f>
        <v/>
      </c>
      <c r="AF225" s="149" t="str">
        <f>IF($C225&gt;0,$C225&amp;" "&amp;$P225&amp;" "&amp;+VLOOKUP($C225,'STYLE NAMES'!$B:$AC,10,FALSE),"""")</f>
        <v>SANTORINI MELANGE GRAY BRAIDED BELT</v>
      </c>
      <c r="AG225" s="101" t="str">
        <f>"Enjoy our "&amp;(AF225)&amp;"; "&amp;IF(C225&gt;0,+VLOOKUP($C225,'STYLE NAMES'!$B:$AC,11,FALSE),"")</f>
        <v>Enjoy our SANTORINI MELANGE GRAY BRAIDED BELT; Braided Riding Belts
Available in many colors and designs you can use these elegant belts for riding or even at your daily life</v>
      </c>
      <c r="AH225" s="101" t="str">
        <f>IF(C225&gt;0,+VLOOKUP($C225,'STYLE NAMES'!$B:$AC,12,FALSE),"")</f>
        <v>*Super elastic and comfortable riding belts
Composition:
100% Polyester</v>
      </c>
      <c r="AI225" s="101" t="str">
        <f>IF(C225&gt;0,+VLOOKUP($C225,'STYLE NAMES'!$B:$AC,13,FALSE),"")</f>
        <v>Do not wash in washing machine</v>
      </c>
      <c r="AJ225" s="149" t="str">
        <f>IF($C225&gt;0,$C225&amp;" "&amp;$P225&amp;" "&amp;+VLOOKUP($C225,'STYLE NAMES'!$B:$AC,14,FALSE),"""")</f>
        <v>SANTORINI MELANGE GRAY ÖRGÜ KEMER</v>
      </c>
      <c r="AK225" s="149" t="str">
        <f>"Cavalier SanMarco tarafından tasarlanan "&amp;(AJ225)&amp;"; "&amp;IF(C225&gt;0,+VLOOKUP($C225,'STYLE NAMES'!$B:$AC,15,FALSE),"")</f>
        <v>Cavalier SanMarco tarafından tasarlanan SANTORINI MELANGE GRAY ÖRGÜ KEMER; Örgü Binicilik Kemeri
Birçok renk ve desenleri ile bu şık kemerleri hem biniş kıyafetleriniz ile hem de günlük kıyafetlerinizle kullanabilirsiniz.</v>
      </c>
      <c r="AL225" s="149" t="str">
        <f>IF(C225&gt;0,+VLOOKUP($C225,'STYLE NAMES'!$B:$AC,16,FALSE),"")</f>
        <v>* Çok esnek ve rahat 
Kompozisyon:
100% Polyester</v>
      </c>
      <c r="AM225" s="149" t="str">
        <f>IF(C225&gt;0,+VLOOKUP($C225,'STYLE NAMES'!$B:$AC,17,FALSE),"")</f>
        <v>Ürünü makinada yıkamayınız</v>
      </c>
      <c r="AN225" s="149" t="str">
        <f>IF($C225&gt;0,$C225&amp;" "&amp;$P225&amp;" "&amp;+VLOOKUP($C225,'STYLE NAMES'!$B:$AC,18,FALSE),"""")</f>
        <v>SANTORINI MELANGE GRAY CINTURA ELASTICA</v>
      </c>
      <c r="AO225" s="101" t="str">
        <f>"Disegnato da Cavalier SanMarco "&amp;(AN225)&amp;"; "&amp;IF(C225&gt;0,+VLOOKUP($C225,'STYLE NAMES'!$B:$AC,19,FALSE),"")</f>
        <v>Disegnato da Cavalier SanMarco SANTORINI MELANGE GRAY CINTURA ELASTICA; Cintura intrecciata per equitazione Disponibile in molti colori e design, queste eleganti cinture possono essere utilizzate sia per l'equitazione che nella vita quotidiana.</v>
      </c>
      <c r="AP225" s="101" t="str">
        <f>IF(C225&gt;0,+VLOOKUP($C225,'STYLE NAMES'!$B:$AC,20,FALSE),"")</f>
        <v>Cinture elastiche e confortevoli per l'equitazione Composizione: 100% Poliestere</v>
      </c>
      <c r="AQ225" s="101" t="str">
        <f>IF(C225&gt;0,+VLOOKUP($C225,'STYLE NAMES'!$B:$AC,21,FALSE),"")</f>
        <v>Non lavare in lavatrice</v>
      </c>
      <c r="AR225" s="101">
        <f>IF(D225&gt;0,+VLOOKUP($C225,'STYLE NAMES'!$B:$AC,22,FALSE),"")</f>
        <v>0</v>
      </c>
      <c r="AS225" s="101">
        <f>IF(E225&gt;0,+VLOOKUP($C225,'STYLE NAMES'!$B:$AC,23,FALSE),"")</f>
        <v>0</v>
      </c>
      <c r="AT225" s="101">
        <f>IF(F225&gt;0,+VLOOKUP($C225,'STYLE NAMES'!$B:$AC,24,FALSE),"")</f>
        <v>0</v>
      </c>
      <c r="AU225" s="101">
        <f>IF(G225&gt;0,+VLOOKUP($C225,'STYLE NAMES'!$B:$AC,25,FALSE),"")</f>
        <v>0</v>
      </c>
      <c r="AV225" s="101">
        <f>+VLOOKUP($S225,'CODE GENERATOR'!$P:$AM,15,FALSE)</f>
        <v>0</v>
      </c>
      <c r="AW225" s="101">
        <f>+VLOOKUP($S225,'CODE GENERATOR'!$P:$AM,16,FALSE)</f>
        <v>0</v>
      </c>
      <c r="AX225" s="101">
        <f>+VLOOKUP($S225,'CODE GENERATOR'!$P:$AM,17,FALSE)</f>
        <v>0</v>
      </c>
      <c r="AY225" s="101">
        <f>+VLOOKUP($S225,'CODE GENERATOR'!$P:$AM,18,FALSE)</f>
        <v>0</v>
      </c>
      <c r="AZ225" s="101">
        <f>+VLOOKUP($S225,'CODE GENERATOR'!$P:$AM,19,FALSE)</f>
        <v>0</v>
      </c>
      <c r="BA225" s="101">
        <f>+VLOOKUP($S225,'CODE GENERATOR'!$P:$AM,20,FALSE)</f>
        <v>0</v>
      </c>
      <c r="BB225" s="101">
        <f>+VLOOKUP($S225,'CODE GENERATOR'!$P:$AM,21,FALSE)</f>
        <v>0</v>
      </c>
      <c r="BC225" s="101">
        <f>+VLOOKUP($S225,'CODE GENERATOR'!$P:$AM,22,FALSE)</f>
        <v>0</v>
      </c>
      <c r="BD225" s="101">
        <f>+VLOOKUP($S225,'CODE GENERATOR'!$P:$AM,23,FALSE)</f>
        <v>0</v>
      </c>
      <c r="BE225" s="101">
        <f>+VLOOKUP($S225,'CODE GENERATOR'!$P:$AM,24,FALSE)</f>
        <v>0</v>
      </c>
      <c r="BF225" s="101">
        <f>IF(C225&gt;0,+VLOOKUP(G225,'CATEGORY ID'!$A$1:$L$118,3,FALSE),"")</f>
        <v>17</v>
      </c>
      <c r="BG225" s="101">
        <f>IF(C225&gt;0,+VLOOKUP(H225,'CATEGORY ID'!$D$1:$L$118,3,FALSE),"")</f>
        <v>17</v>
      </c>
      <c r="BH225" s="101">
        <f>IF(C225&gt;0,+VLOOKUP((+H225&amp;I225),'CATEGORY ID'!$H$1:$I$121,2,FALSE),"")</f>
        <v>18</v>
      </c>
      <c r="BJ225" s="101">
        <f>IF(C225&gt;0,IF(COUNTIF('CATEGORY ID'!$K$1:$K$121,+H225&amp;K225) &gt; 0, +VLOOKUP(+H225&amp;K225,'CATEGORY ID'!$K$1:$L$121,2,FALSE),""),"")</f>
        <v>73</v>
      </c>
      <c r="BK225" s="101" t="str">
        <f>IF(C225&gt;0,IF(COUNTIF('CATEGORY ID'!$K$124:$K$165, +VLOOKUP(C225,'STYLE NAMES'!$B:$AE,30,FALSE)) &gt; 0, +VLOOKUP(VLOOKUP(C225,'STYLE NAMES'!$B:$AE,30,FALSE),'CATEGORY ID'!K:M,2,FALSE),""),"")</f>
        <v/>
      </c>
      <c r="BR225" s="101" t="str" cm="1">
        <f t="array" ref="BR225">IF(C225&gt;0,_xlfn.TEXTJOIN(";", TRUE,_xlfn.UNIQUE(_xlfn._xlws.FILTER(BF225:BQ225,(BF225:BQ225&gt;0)),TRUE,FALSE)),"")&amp;";"&amp;BS225</f>
        <v>17;18;73;</v>
      </c>
      <c r="BU225" s="106">
        <f>IF(C225&gt;0,+VLOOKUP($C225,'STYLE NAMES'!$B:$AC,26,FALSE),"")</f>
        <v>49.9</v>
      </c>
      <c r="BV225" s="106">
        <f>IF(C225&gt;0,+VLOOKUP($C225,'STYLE NAMES'!$B:$AC,27,FALSE),"")</f>
        <v>2740</v>
      </c>
      <c r="BW225" s="106">
        <f>IF(C225&gt;0,+VLOOKUP($C225,'STYLE NAMES'!$B:$AC,28,FALSE),"")</f>
        <v>57.384999999999991</v>
      </c>
      <c r="BY225"/>
      <c r="BZ225" s="101">
        <v>0</v>
      </c>
      <c r="CA225" s="137">
        <f t="shared" si="18"/>
        <v>1</v>
      </c>
      <c r="CB225" s="137">
        <f>+VLOOKUP(C225,'[2]STYLES &amp; MODELS MATRIX'!$A:$G,7,FALSE)</f>
        <v>0</v>
      </c>
      <c r="CC225" s="137">
        <f>+VLOOKUP(C225,'[1]STYLES &amp; SIZE CHARTS'!$A:$H,8,FALSE)</f>
        <v>0</v>
      </c>
      <c r="CD225" s="137"/>
      <c r="CE225" s="205"/>
      <c r="CF225" s="141"/>
    </row>
    <row r="226" spans="1:84" s="101" customFormat="1" ht="12" customHeight="1" x14ac:dyDescent="0.2">
      <c r="A226" s="102">
        <f t="shared" si="16"/>
        <v>8683711002833</v>
      </c>
      <c r="B226" s="101" t="s">
        <v>816</v>
      </c>
      <c r="C226" s="101" t="s">
        <v>629</v>
      </c>
      <c r="D226" s="101" t="s">
        <v>630</v>
      </c>
      <c r="E226" s="203" t="s">
        <v>2319</v>
      </c>
      <c r="F226" s="101">
        <v>110</v>
      </c>
      <c r="G226" s="101" t="str">
        <f>IF(C226&gt;0,+VLOOKUP($C226,'STYLE NAMES'!$B:$AC,4,FALSE),"")</f>
        <v>ACCESSORIES</v>
      </c>
      <c r="H226" s="101" t="str">
        <f>IF(C226&gt;0,+VLOOKUP($C226,'STYLE NAMES'!$B:$AC,5,FALSE),"")</f>
        <v>ACCESSORIES</v>
      </c>
      <c r="I226" s="101" t="str">
        <f>IF(C226&gt;0,+VLOOKUP($C226,'STYLE NAMES'!$B:$AC,6,FALSE),"")</f>
        <v>RIDER ACCESSORIES</v>
      </c>
      <c r="J226" s="101" t="str">
        <f>IF(C226&gt;0,+VLOOKUP($C226,'STYLE NAMES'!$B:$AC,7,FALSE),"")</f>
        <v>UNISEX</v>
      </c>
      <c r="K226" s="101" t="str">
        <f>IF(C226&gt;0,+VLOOKUP($C226,'STYLE NAMES'!$B:$AC,8,FALSE),"")</f>
        <v>BELTS</v>
      </c>
      <c r="L226" s="101" t="str">
        <f>IF(E226&gt;0,+VLOOKUP($E226,'CODE GENERATOR'!$D:$T,3,FALSE),"")</f>
        <v>A</v>
      </c>
      <c r="M226" s="101" t="str">
        <f>IF(E226&gt;0,+VLOOKUP($E226,'CODE GENERATOR'!$D:$T,4,FALSE),"")</f>
        <v>BRAIDED</v>
      </c>
      <c r="N226" s="101" t="str">
        <f>IF(E226&gt;0,+VLOOKUP($E226,'CODE GENERATOR'!$D:$T,6,FALSE),"")</f>
        <v>MELANGE GRAY</v>
      </c>
      <c r="O226" s="101" t="str">
        <f>IF(E226&gt;0,+VLOOKUP($E226,'CODE GENERATOR'!$D:$T,7,FALSE),"")</f>
        <v>MELANGE GRAY</v>
      </c>
      <c r="P226" s="101" t="str">
        <f t="shared" si="17"/>
        <v>MELANGE GRAY</v>
      </c>
      <c r="Q226" s="104" t="str">
        <f>IF(E226&gt;0,+VLOOKUP($E226,'CODE GENERATOR'!$D:$T,11,FALSE),"")</f>
        <v>A.RACUX_BLT0015</v>
      </c>
      <c r="R226" s="104" t="str">
        <f>IF(E226&gt;0,+VLOOKUP($E226,'CODE GENERATOR'!$D:$T,12,FALSE),"")</f>
        <v>BRD0012MLGMLG</v>
      </c>
      <c r="S226" s="104" t="str">
        <f>IF(E226&gt;0,+VLOOKUP($E226,'CODE GENERATOR'!$D:$T,13,FALSE),"")</f>
        <v>A.RACUX_BLT0015_BRD0012MLGMLG</v>
      </c>
      <c r="T226" s="104" t="str">
        <f t="shared" si="15"/>
        <v>A.RACUX_BLT0015_BRD0012MLGMLG_110</v>
      </c>
      <c r="U226" s="105">
        <v>8683711002833</v>
      </c>
      <c r="V226" s="107" t="str" cm="1">
        <f t="array" ref="V226">_xlfn.TEXTJOIN(";", TRUE, _xlfn.UNIQUE(_xlfn._xlws.FILTER(P$3:P$10029, C$3:C$10029=C226)))</f>
        <v>BORDEAUX;BORDEAUX/NAVY;BEIGE/BROWN;NAVY;BEIGE;GRAY/BLUE-BLACK;BROWN/NAVY;DARK GRAY;MELANGE GRAY;LIGHT GRAY;WHITE;RED;BLACK;GREEN;MELANGE BLUE</v>
      </c>
      <c r="W226" s="107" t="str" cm="1">
        <f t="array" ref="W226">_xlfn.TEXTJOIN(";", TRUE, _xlfn.UNIQUE(_xlfn._xlws.FILTER(F$3:F$10029, C$3:C$10029=C226)))</f>
        <v>85;90;95;100;105;110;115;120;125</v>
      </c>
      <c r="X226" s="101" t="str">
        <f>IF(E226&gt;0,+VLOOKUP($E226,'CODE GENERATOR'!$D:$AC,19,FALSE),0)</f>
        <v>2402_S01_32486</v>
      </c>
      <c r="Y226" s="101" t="str">
        <f>IF(E226&gt;0,+VLOOKUP($E226,'CODE GENERATOR'!$D:$AC,20,FALSE),0)</f>
        <v>2402_S01_32485</v>
      </c>
      <c r="Z226" s="101" t="str">
        <f>IF(E226&gt;0,+VLOOKUP($E226,'CODE GENERATOR'!$D:$AC,21,FALSE),0)</f>
        <v>2402_S01_32490</v>
      </c>
      <c r="AA226" s="101" t="str">
        <f>IF(E226&gt;0,+VLOOKUP($E226,'CODE GENERATOR'!$D:$AC,22,FALSE),0)</f>
        <v/>
      </c>
      <c r="AB226" s="101" t="str">
        <f>IF(E226&gt;0,+VLOOKUP($E226,'CODE GENERATOR'!$D:$AC,23,FALSE),0)</f>
        <v/>
      </c>
      <c r="AC226" s="101" t="str">
        <f>IF(E226&gt;0,+VLOOKUP($E226,'CODE GENERATOR'!$D:$AC,24,FALSE),0)</f>
        <v/>
      </c>
      <c r="AD226" s="101" t="str">
        <f>IF(E226&gt;0,+VLOOKUP($E226,'CODE GENERATOR'!$D:$AC,25,FALSE),0)</f>
        <v/>
      </c>
      <c r="AE226" s="101" t="str">
        <f>IF(E226&gt;0,+VLOOKUP($E226,'CODE GENERATOR'!$D:$AC,26,FALSE),0)</f>
        <v/>
      </c>
      <c r="AF226" s="149" t="str">
        <f>IF($C226&gt;0,$C226&amp;" "&amp;$P226&amp;" "&amp;+VLOOKUP($C226,'STYLE NAMES'!$B:$AC,10,FALSE),"""")</f>
        <v>SANTORINI MELANGE GRAY BRAIDED BELT</v>
      </c>
      <c r="AG226" s="101" t="str">
        <f>"Enjoy our "&amp;(AF226)&amp;"; "&amp;IF(C226&gt;0,+VLOOKUP($C226,'STYLE NAMES'!$B:$AC,11,FALSE),"")</f>
        <v>Enjoy our SANTORINI MELANGE GRAY BRAIDED BELT; Braided Riding Belts
Available in many colors and designs you can use these elegant belts for riding or even at your daily life</v>
      </c>
      <c r="AH226" s="101" t="str">
        <f>IF(C226&gt;0,+VLOOKUP($C226,'STYLE NAMES'!$B:$AC,12,FALSE),"")</f>
        <v>*Super elastic and comfortable riding belts
Composition:
100% Polyester</v>
      </c>
      <c r="AI226" s="101" t="str">
        <f>IF(C226&gt;0,+VLOOKUP($C226,'STYLE NAMES'!$B:$AC,13,FALSE),"")</f>
        <v>Do not wash in washing machine</v>
      </c>
      <c r="AJ226" s="149" t="str">
        <f>IF($C226&gt;0,$C226&amp;" "&amp;$P226&amp;" "&amp;+VLOOKUP($C226,'STYLE NAMES'!$B:$AC,14,FALSE),"""")</f>
        <v>SANTORINI MELANGE GRAY ÖRGÜ KEMER</v>
      </c>
      <c r="AK226" s="149" t="str">
        <f>"Cavalier SanMarco tarafından tasarlanan "&amp;(AJ226)&amp;"; "&amp;IF(C226&gt;0,+VLOOKUP($C226,'STYLE NAMES'!$B:$AC,15,FALSE),"")</f>
        <v>Cavalier SanMarco tarafından tasarlanan SANTORINI MELANGE GRAY ÖRGÜ KEMER; Örgü Binicilik Kemeri
Birçok renk ve desenleri ile bu şık kemerleri hem biniş kıyafetleriniz ile hem de günlük kıyafetlerinizle kullanabilirsiniz.</v>
      </c>
      <c r="AL226" s="149" t="str">
        <f>IF(C226&gt;0,+VLOOKUP($C226,'STYLE NAMES'!$B:$AC,16,FALSE),"")</f>
        <v>* Çok esnek ve rahat 
Kompozisyon:
100% Polyester</v>
      </c>
      <c r="AM226" s="149" t="str">
        <f>IF(C226&gt;0,+VLOOKUP($C226,'STYLE NAMES'!$B:$AC,17,FALSE),"")</f>
        <v>Ürünü makinada yıkamayınız</v>
      </c>
      <c r="AN226" s="149" t="str">
        <f>IF($C226&gt;0,$C226&amp;" "&amp;$P226&amp;" "&amp;+VLOOKUP($C226,'STYLE NAMES'!$B:$AC,18,FALSE),"""")</f>
        <v>SANTORINI MELANGE GRAY CINTURA ELASTICA</v>
      </c>
      <c r="AO226" s="101" t="str">
        <f>"Disegnato da Cavalier SanMarco "&amp;(AN226)&amp;"; "&amp;IF(C226&gt;0,+VLOOKUP($C226,'STYLE NAMES'!$B:$AC,19,FALSE),"")</f>
        <v>Disegnato da Cavalier SanMarco SANTORINI MELANGE GRAY CINTURA ELASTICA; Cintura intrecciata per equitazione Disponibile in molti colori e design, queste eleganti cinture possono essere utilizzate sia per l'equitazione che nella vita quotidiana.</v>
      </c>
      <c r="AP226" s="101" t="str">
        <f>IF(C226&gt;0,+VLOOKUP($C226,'STYLE NAMES'!$B:$AC,20,FALSE),"")</f>
        <v>Cinture elastiche e confortevoli per l'equitazione Composizione: 100% Poliestere</v>
      </c>
      <c r="AQ226" s="101" t="str">
        <f>IF(C226&gt;0,+VLOOKUP($C226,'STYLE NAMES'!$B:$AC,21,FALSE),"")</f>
        <v>Non lavare in lavatrice</v>
      </c>
      <c r="AR226" s="101">
        <f>IF(D226&gt;0,+VLOOKUP($C226,'STYLE NAMES'!$B:$AC,22,FALSE),"")</f>
        <v>0</v>
      </c>
      <c r="AS226" s="101">
        <f>IF(E226&gt;0,+VLOOKUP($C226,'STYLE NAMES'!$B:$AC,23,FALSE),"")</f>
        <v>0</v>
      </c>
      <c r="AT226" s="101">
        <f>IF(F226&gt;0,+VLOOKUP($C226,'STYLE NAMES'!$B:$AC,24,FALSE),"")</f>
        <v>0</v>
      </c>
      <c r="AU226" s="101">
        <f>IF(G226&gt;0,+VLOOKUP($C226,'STYLE NAMES'!$B:$AC,25,FALSE),"")</f>
        <v>0</v>
      </c>
      <c r="AV226" s="101">
        <f>+VLOOKUP($S226,'CODE GENERATOR'!$P:$AM,15,FALSE)</f>
        <v>0</v>
      </c>
      <c r="AW226" s="101">
        <f>+VLOOKUP($S226,'CODE GENERATOR'!$P:$AM,16,FALSE)</f>
        <v>0</v>
      </c>
      <c r="AX226" s="101">
        <f>+VLOOKUP($S226,'CODE GENERATOR'!$P:$AM,17,FALSE)</f>
        <v>0</v>
      </c>
      <c r="AY226" s="101">
        <f>+VLOOKUP($S226,'CODE GENERATOR'!$P:$AM,18,FALSE)</f>
        <v>0</v>
      </c>
      <c r="AZ226" s="101">
        <f>+VLOOKUP($S226,'CODE GENERATOR'!$P:$AM,19,FALSE)</f>
        <v>0</v>
      </c>
      <c r="BA226" s="101">
        <f>+VLOOKUP($S226,'CODE GENERATOR'!$P:$AM,20,FALSE)</f>
        <v>0</v>
      </c>
      <c r="BB226" s="101">
        <f>+VLOOKUP($S226,'CODE GENERATOR'!$P:$AM,21,FALSE)</f>
        <v>0</v>
      </c>
      <c r="BC226" s="101">
        <f>+VLOOKUP($S226,'CODE GENERATOR'!$P:$AM,22,FALSE)</f>
        <v>0</v>
      </c>
      <c r="BD226" s="101">
        <f>+VLOOKUP($S226,'CODE GENERATOR'!$P:$AM,23,FALSE)</f>
        <v>0</v>
      </c>
      <c r="BE226" s="101">
        <f>+VLOOKUP($S226,'CODE GENERATOR'!$P:$AM,24,FALSE)</f>
        <v>0</v>
      </c>
      <c r="BF226" s="101">
        <f>IF(C226&gt;0,+VLOOKUP(G226,'CATEGORY ID'!$A$1:$L$118,3,FALSE),"")</f>
        <v>17</v>
      </c>
      <c r="BG226" s="101">
        <f>IF(C226&gt;0,+VLOOKUP(H226,'CATEGORY ID'!$D$1:$L$118,3,FALSE),"")</f>
        <v>17</v>
      </c>
      <c r="BH226" s="101">
        <f>IF(C226&gt;0,+VLOOKUP((+H226&amp;I226),'CATEGORY ID'!$H$1:$I$121,2,FALSE),"")</f>
        <v>18</v>
      </c>
      <c r="BJ226" s="101">
        <f>IF(C226&gt;0,IF(COUNTIF('CATEGORY ID'!$K$1:$K$121,+H226&amp;K226) &gt; 0, +VLOOKUP(+H226&amp;K226,'CATEGORY ID'!$K$1:$L$121,2,FALSE),""),"")</f>
        <v>73</v>
      </c>
      <c r="BK226" s="101" t="str">
        <f>IF(C226&gt;0,IF(COUNTIF('CATEGORY ID'!$K$124:$K$165, +VLOOKUP(C226,'STYLE NAMES'!$B:$AE,30,FALSE)) &gt; 0, +VLOOKUP(VLOOKUP(C226,'STYLE NAMES'!$B:$AE,30,FALSE),'CATEGORY ID'!K:M,2,FALSE),""),"")</f>
        <v/>
      </c>
      <c r="BR226" s="101" t="str" cm="1">
        <f t="array" ref="BR226">IF(C226&gt;0,_xlfn.TEXTJOIN(";", TRUE,_xlfn.UNIQUE(_xlfn._xlws.FILTER(BF226:BQ226,(BF226:BQ226&gt;0)),TRUE,FALSE)),"")&amp;";"&amp;BS226</f>
        <v>17;18;73;</v>
      </c>
      <c r="BU226" s="106">
        <f>IF(C226&gt;0,+VLOOKUP($C226,'STYLE NAMES'!$B:$AC,26,FALSE),"")</f>
        <v>49.9</v>
      </c>
      <c r="BV226" s="106">
        <f>IF(C226&gt;0,+VLOOKUP($C226,'STYLE NAMES'!$B:$AC,27,FALSE),"")</f>
        <v>2740</v>
      </c>
      <c r="BW226" s="106">
        <f>IF(C226&gt;0,+VLOOKUP($C226,'STYLE NAMES'!$B:$AC,28,FALSE),"")</f>
        <v>57.384999999999991</v>
      </c>
      <c r="BY226"/>
      <c r="BZ226" s="101">
        <v>0</v>
      </c>
      <c r="CA226" s="137">
        <f t="shared" si="18"/>
        <v>1</v>
      </c>
      <c r="CB226" s="137">
        <f>+VLOOKUP(C226,'[2]STYLES &amp; MODELS MATRIX'!$A:$G,7,FALSE)</f>
        <v>0</v>
      </c>
      <c r="CC226" s="137">
        <f>+VLOOKUP(C226,'[1]STYLES &amp; SIZE CHARTS'!$A:$H,8,FALSE)</f>
        <v>0</v>
      </c>
      <c r="CD226" s="137"/>
      <c r="CE226" s="205"/>
      <c r="CF226" s="141"/>
    </row>
    <row r="227" spans="1:84" s="101" customFormat="1" ht="12" customHeight="1" x14ac:dyDescent="0.2">
      <c r="A227" s="102">
        <f t="shared" si="16"/>
        <v>8683711002840</v>
      </c>
      <c r="B227" s="101" t="s">
        <v>816</v>
      </c>
      <c r="C227" s="101" t="s">
        <v>629</v>
      </c>
      <c r="D227" s="101" t="s">
        <v>630</v>
      </c>
      <c r="E227" s="203" t="s">
        <v>2319</v>
      </c>
      <c r="F227" s="101">
        <v>115</v>
      </c>
      <c r="G227" s="101" t="str">
        <f>IF(C227&gt;0,+VLOOKUP($C227,'STYLE NAMES'!$B:$AC,4,FALSE),"")</f>
        <v>ACCESSORIES</v>
      </c>
      <c r="H227" s="101" t="str">
        <f>IF(C227&gt;0,+VLOOKUP($C227,'STYLE NAMES'!$B:$AC,5,FALSE),"")</f>
        <v>ACCESSORIES</v>
      </c>
      <c r="I227" s="101" t="str">
        <f>IF(C227&gt;0,+VLOOKUP($C227,'STYLE NAMES'!$B:$AC,6,FALSE),"")</f>
        <v>RIDER ACCESSORIES</v>
      </c>
      <c r="J227" s="101" t="str">
        <f>IF(C227&gt;0,+VLOOKUP($C227,'STYLE NAMES'!$B:$AC,7,FALSE),"")</f>
        <v>UNISEX</v>
      </c>
      <c r="K227" s="101" t="str">
        <f>IF(C227&gt;0,+VLOOKUP($C227,'STYLE NAMES'!$B:$AC,8,FALSE),"")</f>
        <v>BELTS</v>
      </c>
      <c r="L227" s="101" t="str">
        <f>IF(E227&gt;0,+VLOOKUP($E227,'CODE GENERATOR'!$D:$T,3,FALSE),"")</f>
        <v>A</v>
      </c>
      <c r="M227" s="101" t="str">
        <f>IF(E227&gt;0,+VLOOKUP($E227,'CODE GENERATOR'!$D:$T,4,FALSE),"")</f>
        <v>BRAIDED</v>
      </c>
      <c r="N227" s="101" t="str">
        <f>IF(E227&gt;0,+VLOOKUP($E227,'CODE GENERATOR'!$D:$T,6,FALSE),"")</f>
        <v>MELANGE GRAY</v>
      </c>
      <c r="O227" s="101" t="str">
        <f>IF(E227&gt;0,+VLOOKUP($E227,'CODE GENERATOR'!$D:$T,7,FALSE),"")</f>
        <v>MELANGE GRAY</v>
      </c>
      <c r="P227" s="101" t="str">
        <f t="shared" si="17"/>
        <v>MELANGE GRAY</v>
      </c>
      <c r="Q227" s="104" t="str">
        <f>IF(E227&gt;0,+VLOOKUP($E227,'CODE GENERATOR'!$D:$T,11,FALSE),"")</f>
        <v>A.RACUX_BLT0015</v>
      </c>
      <c r="R227" s="104" t="str">
        <f>IF(E227&gt;0,+VLOOKUP($E227,'CODE GENERATOR'!$D:$T,12,FALSE),"")</f>
        <v>BRD0012MLGMLG</v>
      </c>
      <c r="S227" s="104" t="str">
        <f>IF(E227&gt;0,+VLOOKUP($E227,'CODE GENERATOR'!$D:$T,13,FALSE),"")</f>
        <v>A.RACUX_BLT0015_BRD0012MLGMLG</v>
      </c>
      <c r="T227" s="104" t="str">
        <f t="shared" si="15"/>
        <v>A.RACUX_BLT0015_BRD0012MLGMLG_115</v>
      </c>
      <c r="U227" s="105">
        <v>8683711002840</v>
      </c>
      <c r="V227" s="107" t="str" cm="1">
        <f t="array" ref="V227">_xlfn.TEXTJOIN(";", TRUE, _xlfn.UNIQUE(_xlfn._xlws.FILTER(P$3:P$10029, C$3:C$10029=C227)))</f>
        <v>BORDEAUX;BORDEAUX/NAVY;BEIGE/BROWN;NAVY;BEIGE;GRAY/BLUE-BLACK;BROWN/NAVY;DARK GRAY;MELANGE GRAY;LIGHT GRAY;WHITE;RED;BLACK;GREEN;MELANGE BLUE</v>
      </c>
      <c r="W227" s="107" t="str" cm="1">
        <f t="array" ref="W227">_xlfn.TEXTJOIN(";", TRUE, _xlfn.UNIQUE(_xlfn._xlws.FILTER(F$3:F$10029, C$3:C$10029=C227)))</f>
        <v>85;90;95;100;105;110;115;120;125</v>
      </c>
      <c r="X227" s="101" t="str">
        <f>IF(E227&gt;0,+VLOOKUP($E227,'CODE GENERATOR'!$D:$AC,19,FALSE),0)</f>
        <v>2402_S01_32486</v>
      </c>
      <c r="Y227" s="101" t="str">
        <f>IF(E227&gt;0,+VLOOKUP($E227,'CODE GENERATOR'!$D:$AC,20,FALSE),0)</f>
        <v>2402_S01_32485</v>
      </c>
      <c r="Z227" s="101" t="str">
        <f>IF(E227&gt;0,+VLOOKUP($E227,'CODE GENERATOR'!$D:$AC,21,FALSE),0)</f>
        <v>2402_S01_32490</v>
      </c>
      <c r="AA227" s="101" t="str">
        <f>IF(E227&gt;0,+VLOOKUP($E227,'CODE GENERATOR'!$D:$AC,22,FALSE),0)</f>
        <v/>
      </c>
      <c r="AB227" s="101" t="str">
        <f>IF(E227&gt;0,+VLOOKUP($E227,'CODE GENERATOR'!$D:$AC,23,FALSE),0)</f>
        <v/>
      </c>
      <c r="AC227" s="101" t="str">
        <f>IF(E227&gt;0,+VLOOKUP($E227,'CODE GENERATOR'!$D:$AC,24,FALSE),0)</f>
        <v/>
      </c>
      <c r="AD227" s="101" t="str">
        <f>IF(E227&gt;0,+VLOOKUP($E227,'CODE GENERATOR'!$D:$AC,25,FALSE),0)</f>
        <v/>
      </c>
      <c r="AE227" s="101" t="str">
        <f>IF(E227&gt;0,+VLOOKUP($E227,'CODE GENERATOR'!$D:$AC,26,FALSE),0)</f>
        <v/>
      </c>
      <c r="AF227" s="149" t="str">
        <f>IF($C227&gt;0,$C227&amp;" "&amp;$P227&amp;" "&amp;+VLOOKUP($C227,'STYLE NAMES'!$B:$AC,10,FALSE),"""")</f>
        <v>SANTORINI MELANGE GRAY BRAIDED BELT</v>
      </c>
      <c r="AG227" s="101" t="str">
        <f>"Enjoy our "&amp;(AF227)&amp;"; "&amp;IF(C227&gt;0,+VLOOKUP($C227,'STYLE NAMES'!$B:$AC,11,FALSE),"")</f>
        <v>Enjoy our SANTORINI MELANGE GRAY BRAIDED BELT; Braided Riding Belts
Available in many colors and designs you can use these elegant belts for riding or even at your daily life</v>
      </c>
      <c r="AH227" s="101" t="str">
        <f>IF(C227&gt;0,+VLOOKUP($C227,'STYLE NAMES'!$B:$AC,12,FALSE),"")</f>
        <v>*Super elastic and comfortable riding belts
Composition:
100% Polyester</v>
      </c>
      <c r="AI227" s="101" t="str">
        <f>IF(C227&gt;0,+VLOOKUP($C227,'STYLE NAMES'!$B:$AC,13,FALSE),"")</f>
        <v>Do not wash in washing machine</v>
      </c>
      <c r="AJ227" s="149" t="str">
        <f>IF($C227&gt;0,$C227&amp;" "&amp;$P227&amp;" "&amp;+VLOOKUP($C227,'STYLE NAMES'!$B:$AC,14,FALSE),"""")</f>
        <v>SANTORINI MELANGE GRAY ÖRGÜ KEMER</v>
      </c>
      <c r="AK227" s="149" t="str">
        <f>"Cavalier SanMarco tarafından tasarlanan "&amp;(AJ227)&amp;"; "&amp;IF(C227&gt;0,+VLOOKUP($C227,'STYLE NAMES'!$B:$AC,15,FALSE),"")</f>
        <v>Cavalier SanMarco tarafından tasarlanan SANTORINI MELANGE GRAY ÖRGÜ KEMER; Örgü Binicilik Kemeri
Birçok renk ve desenleri ile bu şık kemerleri hem biniş kıyafetleriniz ile hem de günlük kıyafetlerinizle kullanabilirsiniz.</v>
      </c>
      <c r="AL227" s="149" t="str">
        <f>IF(C227&gt;0,+VLOOKUP($C227,'STYLE NAMES'!$B:$AC,16,FALSE),"")</f>
        <v>* Çok esnek ve rahat 
Kompozisyon:
100% Polyester</v>
      </c>
      <c r="AM227" s="149" t="str">
        <f>IF(C227&gt;0,+VLOOKUP($C227,'STYLE NAMES'!$B:$AC,17,FALSE),"")</f>
        <v>Ürünü makinada yıkamayınız</v>
      </c>
      <c r="AN227" s="149" t="str">
        <f>IF($C227&gt;0,$C227&amp;" "&amp;$P227&amp;" "&amp;+VLOOKUP($C227,'STYLE NAMES'!$B:$AC,18,FALSE),"""")</f>
        <v>SANTORINI MELANGE GRAY CINTURA ELASTICA</v>
      </c>
      <c r="AO227" s="101" t="str">
        <f>"Disegnato da Cavalier SanMarco "&amp;(AN227)&amp;"; "&amp;IF(C227&gt;0,+VLOOKUP($C227,'STYLE NAMES'!$B:$AC,19,FALSE),"")</f>
        <v>Disegnato da Cavalier SanMarco SANTORINI MELANGE GRAY CINTURA ELASTICA; Cintura intrecciata per equitazione Disponibile in molti colori e design, queste eleganti cinture possono essere utilizzate sia per l'equitazione che nella vita quotidiana.</v>
      </c>
      <c r="AP227" s="101" t="str">
        <f>IF(C227&gt;0,+VLOOKUP($C227,'STYLE NAMES'!$B:$AC,20,FALSE),"")</f>
        <v>Cinture elastiche e confortevoli per l'equitazione Composizione: 100% Poliestere</v>
      </c>
      <c r="AQ227" s="101" t="str">
        <f>IF(C227&gt;0,+VLOOKUP($C227,'STYLE NAMES'!$B:$AC,21,FALSE),"")</f>
        <v>Non lavare in lavatrice</v>
      </c>
      <c r="AR227" s="101">
        <f>IF(D227&gt;0,+VLOOKUP($C227,'STYLE NAMES'!$B:$AC,22,FALSE),"")</f>
        <v>0</v>
      </c>
      <c r="AS227" s="101">
        <f>IF(E227&gt;0,+VLOOKUP($C227,'STYLE NAMES'!$B:$AC,23,FALSE),"")</f>
        <v>0</v>
      </c>
      <c r="AT227" s="101">
        <f>IF(F227&gt;0,+VLOOKUP($C227,'STYLE NAMES'!$B:$AC,24,FALSE),"")</f>
        <v>0</v>
      </c>
      <c r="AU227" s="101">
        <f>IF(G227&gt;0,+VLOOKUP($C227,'STYLE NAMES'!$B:$AC,25,FALSE),"")</f>
        <v>0</v>
      </c>
      <c r="AV227" s="101">
        <f>+VLOOKUP($S227,'CODE GENERATOR'!$P:$AM,15,FALSE)</f>
        <v>0</v>
      </c>
      <c r="AW227" s="101">
        <f>+VLOOKUP($S227,'CODE GENERATOR'!$P:$AM,16,FALSE)</f>
        <v>0</v>
      </c>
      <c r="AX227" s="101">
        <f>+VLOOKUP($S227,'CODE GENERATOR'!$P:$AM,17,FALSE)</f>
        <v>0</v>
      </c>
      <c r="AY227" s="101">
        <f>+VLOOKUP($S227,'CODE GENERATOR'!$P:$AM,18,FALSE)</f>
        <v>0</v>
      </c>
      <c r="AZ227" s="101">
        <f>+VLOOKUP($S227,'CODE GENERATOR'!$P:$AM,19,FALSE)</f>
        <v>0</v>
      </c>
      <c r="BA227" s="101">
        <f>+VLOOKUP($S227,'CODE GENERATOR'!$P:$AM,20,FALSE)</f>
        <v>0</v>
      </c>
      <c r="BB227" s="101">
        <f>+VLOOKUP($S227,'CODE GENERATOR'!$P:$AM,21,FALSE)</f>
        <v>0</v>
      </c>
      <c r="BC227" s="101">
        <f>+VLOOKUP($S227,'CODE GENERATOR'!$P:$AM,22,FALSE)</f>
        <v>0</v>
      </c>
      <c r="BD227" s="101">
        <f>+VLOOKUP($S227,'CODE GENERATOR'!$P:$AM,23,FALSE)</f>
        <v>0</v>
      </c>
      <c r="BE227" s="101">
        <f>+VLOOKUP($S227,'CODE GENERATOR'!$P:$AM,24,FALSE)</f>
        <v>0</v>
      </c>
      <c r="BF227" s="101">
        <f>IF(C227&gt;0,+VLOOKUP(G227,'CATEGORY ID'!$A$1:$L$118,3,FALSE),"")</f>
        <v>17</v>
      </c>
      <c r="BG227" s="101">
        <f>IF(C227&gt;0,+VLOOKUP(H227,'CATEGORY ID'!$D$1:$L$118,3,FALSE),"")</f>
        <v>17</v>
      </c>
      <c r="BH227" s="101">
        <f>IF(C227&gt;0,+VLOOKUP((+H227&amp;I227),'CATEGORY ID'!$H$1:$I$121,2,FALSE),"")</f>
        <v>18</v>
      </c>
      <c r="BJ227" s="101">
        <f>IF(C227&gt;0,IF(COUNTIF('CATEGORY ID'!$K$1:$K$121,+H227&amp;K227) &gt; 0, +VLOOKUP(+H227&amp;K227,'CATEGORY ID'!$K$1:$L$121,2,FALSE),""),"")</f>
        <v>73</v>
      </c>
      <c r="BK227" s="101" t="str">
        <f>IF(C227&gt;0,IF(COUNTIF('CATEGORY ID'!$K$124:$K$165, +VLOOKUP(C227,'STYLE NAMES'!$B:$AE,30,FALSE)) &gt; 0, +VLOOKUP(VLOOKUP(C227,'STYLE NAMES'!$B:$AE,30,FALSE),'CATEGORY ID'!K:M,2,FALSE),""),"")</f>
        <v/>
      </c>
      <c r="BR227" s="101" t="str" cm="1">
        <f t="array" ref="BR227">IF(C227&gt;0,_xlfn.TEXTJOIN(";", TRUE,_xlfn.UNIQUE(_xlfn._xlws.FILTER(BF227:BQ227,(BF227:BQ227&gt;0)),TRUE,FALSE)),"")&amp;";"&amp;BS227</f>
        <v>17;18;73;</v>
      </c>
      <c r="BU227" s="106">
        <f>IF(C227&gt;0,+VLOOKUP($C227,'STYLE NAMES'!$B:$AC,26,FALSE),"")</f>
        <v>49.9</v>
      </c>
      <c r="BV227" s="106">
        <f>IF(C227&gt;0,+VLOOKUP($C227,'STYLE NAMES'!$B:$AC,27,FALSE),"")</f>
        <v>2740</v>
      </c>
      <c r="BW227" s="106">
        <f>IF(C227&gt;0,+VLOOKUP($C227,'STYLE NAMES'!$B:$AC,28,FALSE),"")</f>
        <v>57.384999999999991</v>
      </c>
      <c r="BY227"/>
      <c r="BZ227" s="101">
        <v>1</v>
      </c>
      <c r="CA227" s="137">
        <f t="shared" si="18"/>
        <v>1</v>
      </c>
      <c r="CB227" s="137">
        <f>+VLOOKUP(C227,'[2]STYLES &amp; MODELS MATRIX'!$A:$G,7,FALSE)</f>
        <v>0</v>
      </c>
      <c r="CC227" s="137">
        <f>+VLOOKUP(C227,'[1]STYLES &amp; SIZE CHARTS'!$A:$H,8,FALSE)</f>
        <v>0</v>
      </c>
      <c r="CD227" s="137"/>
      <c r="CE227" s="205"/>
      <c r="CF227" s="141"/>
    </row>
    <row r="228" spans="1:84" s="101" customFormat="1" ht="12" customHeight="1" x14ac:dyDescent="0.2">
      <c r="A228" s="102">
        <f t="shared" si="16"/>
        <v>8683711002857</v>
      </c>
      <c r="B228" s="101" t="s">
        <v>816</v>
      </c>
      <c r="C228" s="101" t="s">
        <v>629</v>
      </c>
      <c r="D228" s="101" t="s">
        <v>630</v>
      </c>
      <c r="E228" s="203" t="s">
        <v>2319</v>
      </c>
      <c r="F228" s="101">
        <v>120</v>
      </c>
      <c r="G228" s="101" t="str">
        <f>IF(C228&gt;0,+VLOOKUP($C228,'STYLE NAMES'!$B:$AC,4,FALSE),"")</f>
        <v>ACCESSORIES</v>
      </c>
      <c r="H228" s="101" t="str">
        <f>IF(C228&gt;0,+VLOOKUP($C228,'STYLE NAMES'!$B:$AC,5,FALSE),"")</f>
        <v>ACCESSORIES</v>
      </c>
      <c r="I228" s="101" t="str">
        <f>IF(C228&gt;0,+VLOOKUP($C228,'STYLE NAMES'!$B:$AC,6,FALSE),"")</f>
        <v>RIDER ACCESSORIES</v>
      </c>
      <c r="J228" s="101" t="str">
        <f>IF(C228&gt;0,+VLOOKUP($C228,'STYLE NAMES'!$B:$AC,7,FALSE),"")</f>
        <v>UNISEX</v>
      </c>
      <c r="K228" s="101" t="str">
        <f>IF(C228&gt;0,+VLOOKUP($C228,'STYLE NAMES'!$B:$AC,8,FALSE),"")</f>
        <v>BELTS</v>
      </c>
      <c r="L228" s="101" t="str">
        <f>IF(E228&gt;0,+VLOOKUP($E228,'CODE GENERATOR'!$D:$T,3,FALSE),"")</f>
        <v>A</v>
      </c>
      <c r="M228" s="101" t="str">
        <f>IF(E228&gt;0,+VLOOKUP($E228,'CODE GENERATOR'!$D:$T,4,FALSE),"")</f>
        <v>BRAIDED</v>
      </c>
      <c r="N228" s="101" t="str">
        <f>IF(E228&gt;0,+VLOOKUP($E228,'CODE GENERATOR'!$D:$T,6,FALSE),"")</f>
        <v>MELANGE GRAY</v>
      </c>
      <c r="O228" s="101" t="str">
        <f>IF(E228&gt;0,+VLOOKUP($E228,'CODE GENERATOR'!$D:$T,7,FALSE),"")</f>
        <v>MELANGE GRAY</v>
      </c>
      <c r="P228" s="101" t="str">
        <f t="shared" si="17"/>
        <v>MELANGE GRAY</v>
      </c>
      <c r="Q228" s="104" t="str">
        <f>IF(E228&gt;0,+VLOOKUP($E228,'CODE GENERATOR'!$D:$T,11,FALSE),"")</f>
        <v>A.RACUX_BLT0015</v>
      </c>
      <c r="R228" s="104" t="str">
        <f>IF(E228&gt;0,+VLOOKUP($E228,'CODE GENERATOR'!$D:$T,12,FALSE),"")</f>
        <v>BRD0012MLGMLG</v>
      </c>
      <c r="S228" s="104" t="str">
        <f>IF(E228&gt;0,+VLOOKUP($E228,'CODE GENERATOR'!$D:$T,13,FALSE),"")</f>
        <v>A.RACUX_BLT0015_BRD0012MLGMLG</v>
      </c>
      <c r="T228" s="104" t="str">
        <f t="shared" si="15"/>
        <v>A.RACUX_BLT0015_BRD0012MLGMLG_120</v>
      </c>
      <c r="U228" s="105">
        <v>8683711002857</v>
      </c>
      <c r="V228" s="107" t="str" cm="1">
        <f t="array" ref="V228">_xlfn.TEXTJOIN(";", TRUE, _xlfn.UNIQUE(_xlfn._xlws.FILTER(P$3:P$10029, C$3:C$10029=C228)))</f>
        <v>BORDEAUX;BORDEAUX/NAVY;BEIGE/BROWN;NAVY;BEIGE;GRAY/BLUE-BLACK;BROWN/NAVY;DARK GRAY;MELANGE GRAY;LIGHT GRAY;WHITE;RED;BLACK;GREEN;MELANGE BLUE</v>
      </c>
      <c r="W228" s="107" t="str" cm="1">
        <f t="array" ref="W228">_xlfn.TEXTJOIN(";", TRUE, _xlfn.UNIQUE(_xlfn._xlws.FILTER(F$3:F$10029, C$3:C$10029=C228)))</f>
        <v>85;90;95;100;105;110;115;120;125</v>
      </c>
      <c r="X228" s="101" t="str">
        <f>IF(E228&gt;0,+VLOOKUP($E228,'CODE GENERATOR'!$D:$AC,19,FALSE),0)</f>
        <v>2402_S01_32486</v>
      </c>
      <c r="Y228" s="101" t="str">
        <f>IF(E228&gt;0,+VLOOKUP($E228,'CODE GENERATOR'!$D:$AC,20,FALSE),0)</f>
        <v>2402_S01_32485</v>
      </c>
      <c r="Z228" s="101" t="str">
        <f>IF(E228&gt;0,+VLOOKUP($E228,'CODE GENERATOR'!$D:$AC,21,FALSE),0)</f>
        <v>2402_S01_32490</v>
      </c>
      <c r="AA228" s="101" t="str">
        <f>IF(E228&gt;0,+VLOOKUP($E228,'CODE GENERATOR'!$D:$AC,22,FALSE),0)</f>
        <v/>
      </c>
      <c r="AB228" s="101" t="str">
        <f>IF(E228&gt;0,+VLOOKUP($E228,'CODE GENERATOR'!$D:$AC,23,FALSE),0)</f>
        <v/>
      </c>
      <c r="AC228" s="101" t="str">
        <f>IF(E228&gt;0,+VLOOKUP($E228,'CODE GENERATOR'!$D:$AC,24,FALSE),0)</f>
        <v/>
      </c>
      <c r="AD228" s="101" t="str">
        <f>IF(E228&gt;0,+VLOOKUP($E228,'CODE GENERATOR'!$D:$AC,25,FALSE),0)</f>
        <v/>
      </c>
      <c r="AE228" s="101" t="str">
        <f>IF(E228&gt;0,+VLOOKUP($E228,'CODE GENERATOR'!$D:$AC,26,FALSE),0)</f>
        <v/>
      </c>
      <c r="AF228" s="149" t="str">
        <f>IF($C228&gt;0,$C228&amp;" "&amp;$P228&amp;" "&amp;+VLOOKUP($C228,'STYLE NAMES'!$B:$AC,10,FALSE),"""")</f>
        <v>SANTORINI MELANGE GRAY BRAIDED BELT</v>
      </c>
      <c r="AG228" s="101" t="str">
        <f>"Enjoy our "&amp;(AF228)&amp;"; "&amp;IF(C228&gt;0,+VLOOKUP($C228,'STYLE NAMES'!$B:$AC,11,FALSE),"")</f>
        <v>Enjoy our SANTORINI MELANGE GRAY BRAIDED BELT; Braided Riding Belts
Available in many colors and designs you can use these elegant belts for riding or even at your daily life</v>
      </c>
      <c r="AH228" s="101" t="str">
        <f>IF(C228&gt;0,+VLOOKUP($C228,'STYLE NAMES'!$B:$AC,12,FALSE),"")</f>
        <v>*Super elastic and comfortable riding belts
Composition:
100% Polyester</v>
      </c>
      <c r="AI228" s="101" t="str">
        <f>IF(C228&gt;0,+VLOOKUP($C228,'STYLE NAMES'!$B:$AC,13,FALSE),"")</f>
        <v>Do not wash in washing machine</v>
      </c>
      <c r="AJ228" s="149" t="str">
        <f>IF($C228&gt;0,$C228&amp;" "&amp;$P228&amp;" "&amp;+VLOOKUP($C228,'STYLE NAMES'!$B:$AC,14,FALSE),"""")</f>
        <v>SANTORINI MELANGE GRAY ÖRGÜ KEMER</v>
      </c>
      <c r="AK228" s="149" t="str">
        <f>"Cavalier SanMarco tarafından tasarlanan "&amp;(AJ228)&amp;"; "&amp;IF(C228&gt;0,+VLOOKUP($C228,'STYLE NAMES'!$B:$AC,15,FALSE),"")</f>
        <v>Cavalier SanMarco tarafından tasarlanan SANTORINI MELANGE GRAY ÖRGÜ KEMER; Örgü Binicilik Kemeri
Birçok renk ve desenleri ile bu şık kemerleri hem biniş kıyafetleriniz ile hem de günlük kıyafetlerinizle kullanabilirsiniz.</v>
      </c>
      <c r="AL228" s="149" t="str">
        <f>IF(C228&gt;0,+VLOOKUP($C228,'STYLE NAMES'!$B:$AC,16,FALSE),"")</f>
        <v>* Çok esnek ve rahat 
Kompozisyon:
100% Polyester</v>
      </c>
      <c r="AM228" s="149" t="str">
        <f>IF(C228&gt;0,+VLOOKUP($C228,'STYLE NAMES'!$B:$AC,17,FALSE),"")</f>
        <v>Ürünü makinada yıkamayınız</v>
      </c>
      <c r="AN228" s="149" t="str">
        <f>IF($C228&gt;0,$C228&amp;" "&amp;$P228&amp;" "&amp;+VLOOKUP($C228,'STYLE NAMES'!$B:$AC,18,FALSE),"""")</f>
        <v>SANTORINI MELANGE GRAY CINTURA ELASTICA</v>
      </c>
      <c r="AO228" s="101" t="str">
        <f>"Disegnato da Cavalier SanMarco "&amp;(AN228)&amp;"; "&amp;IF(C228&gt;0,+VLOOKUP($C228,'STYLE NAMES'!$B:$AC,19,FALSE),"")</f>
        <v>Disegnato da Cavalier SanMarco SANTORINI MELANGE GRAY CINTURA ELASTICA; Cintura intrecciata per equitazione Disponibile in molti colori e design, queste eleganti cinture possono essere utilizzate sia per l'equitazione che nella vita quotidiana.</v>
      </c>
      <c r="AP228" s="101" t="str">
        <f>IF(C228&gt;0,+VLOOKUP($C228,'STYLE NAMES'!$B:$AC,20,FALSE),"")</f>
        <v>Cinture elastiche e confortevoli per l'equitazione Composizione: 100% Poliestere</v>
      </c>
      <c r="AQ228" s="101" t="str">
        <f>IF(C228&gt;0,+VLOOKUP($C228,'STYLE NAMES'!$B:$AC,21,FALSE),"")</f>
        <v>Non lavare in lavatrice</v>
      </c>
      <c r="AR228" s="101">
        <f>IF(D228&gt;0,+VLOOKUP($C228,'STYLE NAMES'!$B:$AC,22,FALSE),"")</f>
        <v>0</v>
      </c>
      <c r="AS228" s="101">
        <f>IF(E228&gt;0,+VLOOKUP($C228,'STYLE NAMES'!$B:$AC,23,FALSE),"")</f>
        <v>0</v>
      </c>
      <c r="AT228" s="101">
        <f>IF(F228&gt;0,+VLOOKUP($C228,'STYLE NAMES'!$B:$AC,24,FALSE),"")</f>
        <v>0</v>
      </c>
      <c r="AU228" s="101">
        <f>IF(G228&gt;0,+VLOOKUP($C228,'STYLE NAMES'!$B:$AC,25,FALSE),"")</f>
        <v>0</v>
      </c>
      <c r="AV228" s="101">
        <f>+VLOOKUP($S228,'CODE GENERATOR'!$P:$AM,15,FALSE)</f>
        <v>0</v>
      </c>
      <c r="AW228" s="101">
        <f>+VLOOKUP($S228,'CODE GENERATOR'!$P:$AM,16,FALSE)</f>
        <v>0</v>
      </c>
      <c r="AX228" s="101">
        <f>+VLOOKUP($S228,'CODE GENERATOR'!$P:$AM,17,FALSE)</f>
        <v>0</v>
      </c>
      <c r="AY228" s="101">
        <f>+VLOOKUP($S228,'CODE GENERATOR'!$P:$AM,18,FALSE)</f>
        <v>0</v>
      </c>
      <c r="AZ228" s="101">
        <f>+VLOOKUP($S228,'CODE GENERATOR'!$P:$AM,19,FALSE)</f>
        <v>0</v>
      </c>
      <c r="BA228" s="101">
        <f>+VLOOKUP($S228,'CODE GENERATOR'!$P:$AM,20,FALSE)</f>
        <v>0</v>
      </c>
      <c r="BB228" s="101">
        <f>+VLOOKUP($S228,'CODE GENERATOR'!$P:$AM,21,FALSE)</f>
        <v>0</v>
      </c>
      <c r="BC228" s="101">
        <f>+VLOOKUP($S228,'CODE GENERATOR'!$P:$AM,22,FALSE)</f>
        <v>0</v>
      </c>
      <c r="BD228" s="101">
        <f>+VLOOKUP($S228,'CODE GENERATOR'!$P:$AM,23,FALSE)</f>
        <v>0</v>
      </c>
      <c r="BE228" s="101">
        <f>+VLOOKUP($S228,'CODE GENERATOR'!$P:$AM,24,FALSE)</f>
        <v>0</v>
      </c>
      <c r="BF228" s="101">
        <f>IF(C228&gt;0,+VLOOKUP(G228,'CATEGORY ID'!$A$1:$L$118,3,FALSE),"")</f>
        <v>17</v>
      </c>
      <c r="BG228" s="101">
        <f>IF(C228&gt;0,+VLOOKUP(H228,'CATEGORY ID'!$D$1:$L$118,3,FALSE),"")</f>
        <v>17</v>
      </c>
      <c r="BH228" s="101">
        <f>IF(C228&gt;0,+VLOOKUP((+H228&amp;I228),'CATEGORY ID'!$H$1:$I$121,2,FALSE),"")</f>
        <v>18</v>
      </c>
      <c r="BJ228" s="101">
        <f>IF(C228&gt;0,IF(COUNTIF('CATEGORY ID'!$K$1:$K$121,+H228&amp;K228) &gt; 0, +VLOOKUP(+H228&amp;K228,'CATEGORY ID'!$K$1:$L$121,2,FALSE),""),"")</f>
        <v>73</v>
      </c>
      <c r="BK228" s="101" t="str">
        <f>IF(C228&gt;0,IF(COUNTIF('CATEGORY ID'!$K$124:$K$165, +VLOOKUP(C228,'STYLE NAMES'!$B:$AE,30,FALSE)) &gt; 0, +VLOOKUP(VLOOKUP(C228,'STYLE NAMES'!$B:$AE,30,FALSE),'CATEGORY ID'!K:M,2,FALSE),""),"")</f>
        <v/>
      </c>
      <c r="BR228" s="101" t="str" cm="1">
        <f t="array" ref="BR228">IF(C228&gt;0,_xlfn.TEXTJOIN(";", TRUE,_xlfn.UNIQUE(_xlfn._xlws.FILTER(BF228:BQ228,(BF228:BQ228&gt;0)),TRUE,FALSE)),"")&amp;";"&amp;BS228</f>
        <v>17;18;73;</v>
      </c>
      <c r="BU228" s="106">
        <f>IF(C228&gt;0,+VLOOKUP($C228,'STYLE NAMES'!$B:$AC,26,FALSE),"")</f>
        <v>49.9</v>
      </c>
      <c r="BV228" s="106">
        <f>IF(C228&gt;0,+VLOOKUP($C228,'STYLE NAMES'!$B:$AC,27,FALSE),"")</f>
        <v>2740</v>
      </c>
      <c r="BW228" s="106">
        <f>IF(C228&gt;0,+VLOOKUP($C228,'STYLE NAMES'!$B:$AC,28,FALSE),"")</f>
        <v>57.384999999999991</v>
      </c>
      <c r="BY228"/>
      <c r="BZ228" s="101">
        <v>0</v>
      </c>
      <c r="CA228" s="137">
        <f t="shared" si="18"/>
        <v>1</v>
      </c>
      <c r="CB228" s="137">
        <f>+VLOOKUP(C228,'[2]STYLES &amp; MODELS MATRIX'!$A:$G,7,FALSE)</f>
        <v>0</v>
      </c>
      <c r="CC228" s="137">
        <f>+VLOOKUP(C228,'[1]STYLES &amp; SIZE CHARTS'!$A:$H,8,FALSE)</f>
        <v>0</v>
      </c>
      <c r="CD228" s="137"/>
      <c r="CE228" s="205"/>
      <c r="CF228" s="141"/>
    </row>
    <row r="229" spans="1:84" s="101" customFormat="1" ht="12" customHeight="1" x14ac:dyDescent="0.2">
      <c r="A229" s="102">
        <f t="shared" si="16"/>
        <v>8683711002864</v>
      </c>
      <c r="B229" s="101" t="s">
        <v>816</v>
      </c>
      <c r="C229" s="101" t="s">
        <v>629</v>
      </c>
      <c r="D229" s="101" t="s">
        <v>630</v>
      </c>
      <c r="E229" s="203" t="s">
        <v>2319</v>
      </c>
      <c r="F229" s="101">
        <v>125</v>
      </c>
      <c r="G229" s="101" t="str">
        <f>IF(C229&gt;0,+VLOOKUP($C229,'STYLE NAMES'!$B:$AC,4,FALSE),"")</f>
        <v>ACCESSORIES</v>
      </c>
      <c r="H229" s="101" t="str">
        <f>IF(C229&gt;0,+VLOOKUP($C229,'STYLE NAMES'!$B:$AC,5,FALSE),"")</f>
        <v>ACCESSORIES</v>
      </c>
      <c r="I229" s="101" t="str">
        <f>IF(C229&gt;0,+VLOOKUP($C229,'STYLE NAMES'!$B:$AC,6,FALSE),"")</f>
        <v>RIDER ACCESSORIES</v>
      </c>
      <c r="J229" s="101" t="str">
        <f>IF(C229&gt;0,+VLOOKUP($C229,'STYLE NAMES'!$B:$AC,7,FALSE),"")</f>
        <v>UNISEX</v>
      </c>
      <c r="K229" s="101" t="str">
        <f>IF(C229&gt;0,+VLOOKUP($C229,'STYLE NAMES'!$B:$AC,8,FALSE),"")</f>
        <v>BELTS</v>
      </c>
      <c r="L229" s="101" t="str">
        <f>IF(E229&gt;0,+VLOOKUP($E229,'CODE GENERATOR'!$D:$T,3,FALSE),"")</f>
        <v>A</v>
      </c>
      <c r="M229" s="101" t="str">
        <f>IF(E229&gt;0,+VLOOKUP($E229,'CODE GENERATOR'!$D:$T,4,FALSE),"")</f>
        <v>BRAIDED</v>
      </c>
      <c r="N229" s="101" t="str">
        <f>IF(E229&gt;0,+VLOOKUP($E229,'CODE GENERATOR'!$D:$T,6,FALSE),"")</f>
        <v>MELANGE GRAY</v>
      </c>
      <c r="O229" s="101" t="str">
        <f>IF(E229&gt;0,+VLOOKUP($E229,'CODE GENERATOR'!$D:$T,7,FALSE),"")</f>
        <v>MELANGE GRAY</v>
      </c>
      <c r="P229" s="101" t="str">
        <f t="shared" si="17"/>
        <v>MELANGE GRAY</v>
      </c>
      <c r="Q229" s="104" t="str">
        <f>IF(E229&gt;0,+VLOOKUP($E229,'CODE GENERATOR'!$D:$T,11,FALSE),"")</f>
        <v>A.RACUX_BLT0015</v>
      </c>
      <c r="R229" s="104" t="str">
        <f>IF(E229&gt;0,+VLOOKUP($E229,'CODE GENERATOR'!$D:$T,12,FALSE),"")</f>
        <v>BRD0012MLGMLG</v>
      </c>
      <c r="S229" s="104" t="str">
        <f>IF(E229&gt;0,+VLOOKUP($E229,'CODE GENERATOR'!$D:$T,13,FALSE),"")</f>
        <v>A.RACUX_BLT0015_BRD0012MLGMLG</v>
      </c>
      <c r="T229" s="104" t="str">
        <f t="shared" si="15"/>
        <v>A.RACUX_BLT0015_BRD0012MLGMLG_125</v>
      </c>
      <c r="U229" s="105">
        <v>8683711002864</v>
      </c>
      <c r="V229" s="107" t="str" cm="1">
        <f t="array" ref="V229">_xlfn.TEXTJOIN(";", TRUE, _xlfn.UNIQUE(_xlfn._xlws.FILTER(P$3:P$10029, C$3:C$10029=C229)))</f>
        <v>BORDEAUX;BORDEAUX/NAVY;BEIGE/BROWN;NAVY;BEIGE;GRAY/BLUE-BLACK;BROWN/NAVY;DARK GRAY;MELANGE GRAY;LIGHT GRAY;WHITE;RED;BLACK;GREEN;MELANGE BLUE</v>
      </c>
      <c r="W229" s="107" t="str" cm="1">
        <f t="array" ref="W229">_xlfn.TEXTJOIN(";", TRUE, _xlfn.UNIQUE(_xlfn._xlws.FILTER(F$3:F$10029, C$3:C$10029=C229)))</f>
        <v>85;90;95;100;105;110;115;120;125</v>
      </c>
      <c r="X229" s="101" t="str">
        <f>IF(E229&gt;0,+VLOOKUP($E229,'CODE GENERATOR'!$D:$AC,19,FALSE),0)</f>
        <v>2402_S01_32486</v>
      </c>
      <c r="Y229" s="101" t="str">
        <f>IF(E229&gt;0,+VLOOKUP($E229,'CODE GENERATOR'!$D:$AC,20,FALSE),0)</f>
        <v>2402_S01_32485</v>
      </c>
      <c r="Z229" s="101" t="str">
        <f>IF(E229&gt;0,+VLOOKUP($E229,'CODE GENERATOR'!$D:$AC,21,FALSE),0)</f>
        <v>2402_S01_32490</v>
      </c>
      <c r="AA229" s="101" t="str">
        <f>IF(E229&gt;0,+VLOOKUP($E229,'CODE GENERATOR'!$D:$AC,22,FALSE),0)</f>
        <v/>
      </c>
      <c r="AB229" s="101" t="str">
        <f>IF(E229&gt;0,+VLOOKUP($E229,'CODE GENERATOR'!$D:$AC,23,FALSE),0)</f>
        <v/>
      </c>
      <c r="AC229" s="101" t="str">
        <f>IF(E229&gt;0,+VLOOKUP($E229,'CODE GENERATOR'!$D:$AC,24,FALSE),0)</f>
        <v/>
      </c>
      <c r="AD229" s="101" t="str">
        <f>IF(E229&gt;0,+VLOOKUP($E229,'CODE GENERATOR'!$D:$AC,25,FALSE),0)</f>
        <v/>
      </c>
      <c r="AE229" s="101" t="str">
        <f>IF(E229&gt;0,+VLOOKUP($E229,'CODE GENERATOR'!$D:$AC,26,FALSE),0)</f>
        <v/>
      </c>
      <c r="AF229" s="149" t="str">
        <f>IF($C229&gt;0,$C229&amp;" "&amp;$P229&amp;" "&amp;+VLOOKUP($C229,'STYLE NAMES'!$B:$AC,10,FALSE),"""")</f>
        <v>SANTORINI MELANGE GRAY BRAIDED BELT</v>
      </c>
      <c r="AG229" s="101" t="str">
        <f>"Enjoy our "&amp;(AF229)&amp;"; "&amp;IF(C229&gt;0,+VLOOKUP($C229,'STYLE NAMES'!$B:$AC,11,FALSE),"")</f>
        <v>Enjoy our SANTORINI MELANGE GRAY BRAIDED BELT; Braided Riding Belts
Available in many colors and designs you can use these elegant belts for riding or even at your daily life</v>
      </c>
      <c r="AH229" s="101" t="str">
        <f>IF(C229&gt;0,+VLOOKUP($C229,'STYLE NAMES'!$B:$AC,12,FALSE),"")</f>
        <v>*Super elastic and comfortable riding belts
Composition:
100% Polyester</v>
      </c>
      <c r="AI229" s="101" t="str">
        <f>IF(C229&gt;0,+VLOOKUP($C229,'STYLE NAMES'!$B:$AC,13,FALSE),"")</f>
        <v>Do not wash in washing machine</v>
      </c>
      <c r="AJ229" s="149" t="str">
        <f>IF($C229&gt;0,$C229&amp;" "&amp;$P229&amp;" "&amp;+VLOOKUP($C229,'STYLE NAMES'!$B:$AC,14,FALSE),"""")</f>
        <v>SANTORINI MELANGE GRAY ÖRGÜ KEMER</v>
      </c>
      <c r="AK229" s="149" t="str">
        <f>"Cavalier SanMarco tarafından tasarlanan "&amp;(AJ229)&amp;"; "&amp;IF(C229&gt;0,+VLOOKUP($C229,'STYLE NAMES'!$B:$AC,15,FALSE),"")</f>
        <v>Cavalier SanMarco tarafından tasarlanan SANTORINI MELANGE GRAY ÖRGÜ KEMER; Örgü Binicilik Kemeri
Birçok renk ve desenleri ile bu şık kemerleri hem biniş kıyafetleriniz ile hem de günlük kıyafetlerinizle kullanabilirsiniz.</v>
      </c>
      <c r="AL229" s="149" t="str">
        <f>IF(C229&gt;0,+VLOOKUP($C229,'STYLE NAMES'!$B:$AC,16,FALSE),"")</f>
        <v>* Çok esnek ve rahat 
Kompozisyon:
100% Polyester</v>
      </c>
      <c r="AM229" s="149" t="str">
        <f>IF(C229&gt;0,+VLOOKUP($C229,'STYLE NAMES'!$B:$AC,17,FALSE),"")</f>
        <v>Ürünü makinada yıkamayınız</v>
      </c>
      <c r="AN229" s="149" t="str">
        <f>IF($C229&gt;0,$C229&amp;" "&amp;$P229&amp;" "&amp;+VLOOKUP($C229,'STYLE NAMES'!$B:$AC,18,FALSE),"""")</f>
        <v>SANTORINI MELANGE GRAY CINTURA ELASTICA</v>
      </c>
      <c r="AO229" s="101" t="str">
        <f>"Disegnato da Cavalier SanMarco "&amp;(AN229)&amp;"; "&amp;IF(C229&gt;0,+VLOOKUP($C229,'STYLE NAMES'!$B:$AC,19,FALSE),"")</f>
        <v>Disegnato da Cavalier SanMarco SANTORINI MELANGE GRAY CINTURA ELASTICA; Cintura intrecciata per equitazione Disponibile in molti colori e design, queste eleganti cinture possono essere utilizzate sia per l'equitazione che nella vita quotidiana.</v>
      </c>
      <c r="AP229" s="101" t="str">
        <f>IF(C229&gt;0,+VLOOKUP($C229,'STYLE NAMES'!$B:$AC,20,FALSE),"")</f>
        <v>Cinture elastiche e confortevoli per l'equitazione Composizione: 100% Poliestere</v>
      </c>
      <c r="AQ229" s="101" t="str">
        <f>IF(C229&gt;0,+VLOOKUP($C229,'STYLE NAMES'!$B:$AC,21,FALSE),"")</f>
        <v>Non lavare in lavatrice</v>
      </c>
      <c r="AR229" s="101">
        <f>IF(D229&gt;0,+VLOOKUP($C229,'STYLE NAMES'!$B:$AC,22,FALSE),"")</f>
        <v>0</v>
      </c>
      <c r="AS229" s="101">
        <f>IF(E229&gt;0,+VLOOKUP($C229,'STYLE NAMES'!$B:$AC,23,FALSE),"")</f>
        <v>0</v>
      </c>
      <c r="AT229" s="101">
        <f>IF(F229&gt;0,+VLOOKUP($C229,'STYLE NAMES'!$B:$AC,24,FALSE),"")</f>
        <v>0</v>
      </c>
      <c r="AU229" s="101">
        <f>IF(G229&gt;0,+VLOOKUP($C229,'STYLE NAMES'!$B:$AC,25,FALSE),"")</f>
        <v>0</v>
      </c>
      <c r="AV229" s="101">
        <f>+VLOOKUP($S229,'CODE GENERATOR'!$P:$AM,15,FALSE)</f>
        <v>0</v>
      </c>
      <c r="AW229" s="101">
        <f>+VLOOKUP($S229,'CODE GENERATOR'!$P:$AM,16,FALSE)</f>
        <v>0</v>
      </c>
      <c r="AX229" s="101">
        <f>+VLOOKUP($S229,'CODE GENERATOR'!$P:$AM,17,FALSE)</f>
        <v>0</v>
      </c>
      <c r="AY229" s="101">
        <f>+VLOOKUP($S229,'CODE GENERATOR'!$P:$AM,18,FALSE)</f>
        <v>0</v>
      </c>
      <c r="AZ229" s="101">
        <f>+VLOOKUP($S229,'CODE GENERATOR'!$P:$AM,19,FALSE)</f>
        <v>0</v>
      </c>
      <c r="BA229" s="101">
        <f>+VLOOKUP($S229,'CODE GENERATOR'!$P:$AM,20,FALSE)</f>
        <v>0</v>
      </c>
      <c r="BB229" s="101">
        <f>+VLOOKUP($S229,'CODE GENERATOR'!$P:$AM,21,FALSE)</f>
        <v>0</v>
      </c>
      <c r="BC229" s="101">
        <f>+VLOOKUP($S229,'CODE GENERATOR'!$P:$AM,22,FALSE)</f>
        <v>0</v>
      </c>
      <c r="BD229" s="101">
        <f>+VLOOKUP($S229,'CODE GENERATOR'!$P:$AM,23,FALSE)</f>
        <v>0</v>
      </c>
      <c r="BE229" s="101">
        <f>+VLOOKUP($S229,'CODE GENERATOR'!$P:$AM,24,FALSE)</f>
        <v>0</v>
      </c>
      <c r="BF229" s="101">
        <f>IF(C229&gt;0,+VLOOKUP(G229,'CATEGORY ID'!$A$1:$L$118,3,FALSE),"")</f>
        <v>17</v>
      </c>
      <c r="BG229" s="101">
        <f>IF(C229&gt;0,+VLOOKUP(H229,'CATEGORY ID'!$D$1:$L$118,3,FALSE),"")</f>
        <v>17</v>
      </c>
      <c r="BH229" s="101">
        <f>IF(C229&gt;0,+VLOOKUP((+H229&amp;I229),'CATEGORY ID'!$H$1:$I$121,2,FALSE),"")</f>
        <v>18</v>
      </c>
      <c r="BJ229" s="101">
        <f>IF(C229&gt;0,IF(COUNTIF('CATEGORY ID'!$K$1:$K$121,+H229&amp;K229) &gt; 0, +VLOOKUP(+H229&amp;K229,'CATEGORY ID'!$K$1:$L$121,2,FALSE),""),"")</f>
        <v>73</v>
      </c>
      <c r="BK229" s="101" t="str">
        <f>IF(C229&gt;0,IF(COUNTIF('CATEGORY ID'!$K$124:$K$165, +VLOOKUP(C229,'STYLE NAMES'!$B:$AE,30,FALSE)) &gt; 0, +VLOOKUP(VLOOKUP(C229,'STYLE NAMES'!$B:$AE,30,FALSE),'CATEGORY ID'!K:M,2,FALSE),""),"")</f>
        <v/>
      </c>
      <c r="BR229" s="101" t="str" cm="1">
        <f t="array" ref="BR229">IF(C229&gt;0,_xlfn.TEXTJOIN(";", TRUE,_xlfn.UNIQUE(_xlfn._xlws.FILTER(BF229:BQ229,(BF229:BQ229&gt;0)),TRUE,FALSE)),"")&amp;";"&amp;BS229</f>
        <v>17;18;73;</v>
      </c>
      <c r="BU229" s="106">
        <f>IF(C229&gt;0,+VLOOKUP($C229,'STYLE NAMES'!$B:$AC,26,FALSE),"")</f>
        <v>49.9</v>
      </c>
      <c r="BV229" s="106">
        <f>IF(C229&gt;0,+VLOOKUP($C229,'STYLE NAMES'!$B:$AC,27,FALSE),"")</f>
        <v>2740</v>
      </c>
      <c r="BW229" s="106">
        <f>IF(C229&gt;0,+VLOOKUP($C229,'STYLE NAMES'!$B:$AC,28,FALSE),"")</f>
        <v>57.384999999999991</v>
      </c>
      <c r="BY229"/>
      <c r="BZ229" s="101">
        <v>1</v>
      </c>
      <c r="CA229" s="137">
        <f t="shared" si="18"/>
        <v>1</v>
      </c>
      <c r="CB229" s="137">
        <f>+VLOOKUP(C229,'[2]STYLES &amp; MODELS MATRIX'!$A:$G,7,FALSE)</f>
        <v>0</v>
      </c>
      <c r="CC229" s="137">
        <f>+VLOOKUP(C229,'[1]STYLES &amp; SIZE CHARTS'!$A:$H,8,FALSE)</f>
        <v>0</v>
      </c>
      <c r="CD229" s="137"/>
      <c r="CE229" s="205"/>
      <c r="CF229" s="141"/>
    </row>
    <row r="230" spans="1:84" s="101" customFormat="1" ht="12" customHeight="1" x14ac:dyDescent="0.2">
      <c r="A230" s="102">
        <f t="shared" si="16"/>
        <v>8683711002871</v>
      </c>
      <c r="B230" s="101" t="s">
        <v>816</v>
      </c>
      <c r="C230" s="101" t="s">
        <v>629</v>
      </c>
      <c r="D230" s="101" t="s">
        <v>630</v>
      </c>
      <c r="E230" s="203" t="s">
        <v>2320</v>
      </c>
      <c r="F230" s="101">
        <v>85</v>
      </c>
      <c r="G230" s="101" t="str">
        <f>IF(C230&gt;0,+VLOOKUP($C230,'STYLE NAMES'!$B:$AC,4,FALSE),"")</f>
        <v>ACCESSORIES</v>
      </c>
      <c r="H230" s="101" t="str">
        <f>IF(C230&gt;0,+VLOOKUP($C230,'STYLE NAMES'!$B:$AC,5,FALSE),"")</f>
        <v>ACCESSORIES</v>
      </c>
      <c r="I230" s="101" t="str">
        <f>IF(C230&gt;0,+VLOOKUP($C230,'STYLE NAMES'!$B:$AC,6,FALSE),"")</f>
        <v>RIDER ACCESSORIES</v>
      </c>
      <c r="J230" s="101" t="str">
        <f>IF(C230&gt;0,+VLOOKUP($C230,'STYLE NAMES'!$B:$AC,7,FALSE),"")</f>
        <v>UNISEX</v>
      </c>
      <c r="K230" s="101" t="str">
        <f>IF(C230&gt;0,+VLOOKUP($C230,'STYLE NAMES'!$B:$AC,8,FALSE),"")</f>
        <v>BELTS</v>
      </c>
      <c r="L230" s="101" t="str">
        <f>IF(E230&gt;0,+VLOOKUP($E230,'CODE GENERATOR'!$D:$T,3,FALSE),"")</f>
        <v>A</v>
      </c>
      <c r="M230" s="101" t="str">
        <f>IF(E230&gt;0,+VLOOKUP($E230,'CODE GENERATOR'!$D:$T,4,FALSE),"")</f>
        <v>BRAIDED</v>
      </c>
      <c r="N230" s="101" t="str">
        <f>IF(E230&gt;0,+VLOOKUP($E230,'CODE GENERATOR'!$D:$T,6,FALSE),"")</f>
        <v>LIGHT GRAY</v>
      </c>
      <c r="O230" s="101" t="str">
        <f>IF(E230&gt;0,+VLOOKUP($E230,'CODE GENERATOR'!$D:$T,7,FALSE),"")</f>
        <v>LIGHT GRAY</v>
      </c>
      <c r="P230" s="101" t="str">
        <f t="shared" si="17"/>
        <v>LIGHT GRAY</v>
      </c>
      <c r="Q230" s="104" t="str">
        <f>IF(E230&gt;0,+VLOOKUP($E230,'CODE GENERATOR'!$D:$T,11,FALSE),"")</f>
        <v>A.RACUX_BLT0015</v>
      </c>
      <c r="R230" s="104" t="str">
        <f>IF(E230&gt;0,+VLOOKUP($E230,'CODE GENERATOR'!$D:$T,12,FALSE),"")</f>
        <v>BRD0012LGYLGY</v>
      </c>
      <c r="S230" s="104" t="str">
        <f>IF(E230&gt;0,+VLOOKUP($E230,'CODE GENERATOR'!$D:$T,13,FALSE),"")</f>
        <v>A.RACUX_BLT0015_BRD0012LGYLGY</v>
      </c>
      <c r="T230" s="104" t="str">
        <f t="shared" si="15"/>
        <v>A.RACUX_BLT0015_BRD0012LGYLGY_85</v>
      </c>
      <c r="U230" s="105">
        <v>8683711002871</v>
      </c>
      <c r="V230" s="107" t="str" cm="1">
        <f t="array" ref="V230">_xlfn.TEXTJOIN(";", TRUE, _xlfn.UNIQUE(_xlfn._xlws.FILTER(P$3:P$10029, C$3:C$10029=C230)))</f>
        <v>BORDEAUX;BORDEAUX/NAVY;BEIGE/BROWN;NAVY;BEIGE;GRAY/BLUE-BLACK;BROWN/NAVY;DARK GRAY;MELANGE GRAY;LIGHT GRAY;WHITE;RED;BLACK;GREEN;MELANGE BLUE</v>
      </c>
      <c r="W230" s="107" t="str" cm="1">
        <f t="array" ref="W230">_xlfn.TEXTJOIN(";", TRUE, _xlfn.UNIQUE(_xlfn._xlws.FILTER(F$3:F$10029, C$3:C$10029=C230)))</f>
        <v>85;90;95;100;105;110;115;120;125</v>
      </c>
      <c r="X230" s="101" t="str">
        <f>IF(E230&gt;0,+VLOOKUP($E230,'CODE GENERATOR'!$D:$AC,19,FALSE),0)</f>
        <v>2402_S01_32495</v>
      </c>
      <c r="Y230" s="101" t="str">
        <f>IF(E230&gt;0,+VLOOKUP($E230,'CODE GENERATOR'!$D:$AC,20,FALSE),0)</f>
        <v>2402_S01_32494</v>
      </c>
      <c r="Z230" s="101" t="str">
        <f>IF(E230&gt;0,+VLOOKUP($E230,'CODE GENERATOR'!$D:$AC,21,FALSE),0)</f>
        <v>2402_S01_32498</v>
      </c>
      <c r="AA230" s="101" t="str">
        <f>IF(E230&gt;0,+VLOOKUP($E230,'CODE GENERATOR'!$D:$AC,22,FALSE),0)</f>
        <v/>
      </c>
      <c r="AB230" s="101" t="str">
        <f>IF(E230&gt;0,+VLOOKUP($E230,'CODE GENERATOR'!$D:$AC,23,FALSE),0)</f>
        <v/>
      </c>
      <c r="AC230" s="101" t="str">
        <f>IF(E230&gt;0,+VLOOKUP($E230,'CODE GENERATOR'!$D:$AC,24,FALSE),0)</f>
        <v/>
      </c>
      <c r="AD230" s="101" t="str">
        <f>IF(E230&gt;0,+VLOOKUP($E230,'CODE GENERATOR'!$D:$AC,25,FALSE),0)</f>
        <v/>
      </c>
      <c r="AE230" s="101" t="str">
        <f>IF(E230&gt;0,+VLOOKUP($E230,'CODE GENERATOR'!$D:$AC,26,FALSE),0)</f>
        <v/>
      </c>
      <c r="AF230" s="149" t="str">
        <f>IF($C230&gt;0,$C230&amp;" "&amp;$P230&amp;" "&amp;+VLOOKUP($C230,'STYLE NAMES'!$B:$AC,10,FALSE),"""")</f>
        <v>SANTORINI LIGHT GRAY BRAIDED BELT</v>
      </c>
      <c r="AG230" s="101" t="str">
        <f>"Enjoy our "&amp;(AF230)&amp;"; "&amp;IF(C230&gt;0,+VLOOKUP($C230,'STYLE NAMES'!$B:$AC,11,FALSE),"")</f>
        <v>Enjoy our SANTORINI LIGHT GRAY BRAIDED BELT; Braided Riding Belts
Available in many colors and designs you can use these elegant belts for riding or even at your daily life</v>
      </c>
      <c r="AH230" s="101" t="str">
        <f>IF(C230&gt;0,+VLOOKUP($C230,'STYLE NAMES'!$B:$AC,12,FALSE),"")</f>
        <v>*Super elastic and comfortable riding belts
Composition:
100% Polyester</v>
      </c>
      <c r="AI230" s="101" t="str">
        <f>IF(C230&gt;0,+VLOOKUP($C230,'STYLE NAMES'!$B:$AC,13,FALSE),"")</f>
        <v>Do not wash in washing machine</v>
      </c>
      <c r="AJ230" s="149" t="str">
        <f>IF($C230&gt;0,$C230&amp;" "&amp;$P230&amp;" "&amp;+VLOOKUP($C230,'STYLE NAMES'!$B:$AC,14,FALSE),"""")</f>
        <v>SANTORINI LIGHT GRAY ÖRGÜ KEMER</v>
      </c>
      <c r="AK230" s="149" t="str">
        <f>"Cavalier SanMarco tarafından tasarlanan "&amp;(AJ230)&amp;"; "&amp;IF(C230&gt;0,+VLOOKUP($C230,'STYLE NAMES'!$B:$AC,15,FALSE),"")</f>
        <v>Cavalier SanMarco tarafından tasarlanan SANTORINI LIGHT GRAY ÖRGÜ KEMER; Örgü Binicilik Kemeri
Birçok renk ve desenleri ile bu şık kemerleri hem biniş kıyafetleriniz ile hem de günlük kıyafetlerinizle kullanabilirsiniz.</v>
      </c>
      <c r="AL230" s="149" t="str">
        <f>IF(C230&gt;0,+VLOOKUP($C230,'STYLE NAMES'!$B:$AC,16,FALSE),"")</f>
        <v>* Çok esnek ve rahat 
Kompozisyon:
100% Polyester</v>
      </c>
      <c r="AM230" s="149" t="str">
        <f>IF(C230&gt;0,+VLOOKUP($C230,'STYLE NAMES'!$B:$AC,17,FALSE),"")</f>
        <v>Ürünü makinada yıkamayınız</v>
      </c>
      <c r="AN230" s="149" t="str">
        <f>IF($C230&gt;0,$C230&amp;" "&amp;$P230&amp;" "&amp;+VLOOKUP($C230,'STYLE NAMES'!$B:$AC,18,FALSE),"""")</f>
        <v>SANTORINI LIGHT GRAY CINTURA ELASTICA</v>
      </c>
      <c r="AO230" s="101" t="str">
        <f>"Disegnato da Cavalier SanMarco "&amp;(AN230)&amp;"; "&amp;IF(C230&gt;0,+VLOOKUP($C230,'STYLE NAMES'!$B:$AC,19,FALSE),"")</f>
        <v>Disegnato da Cavalier SanMarco SANTORINI LIGHT GRAY CINTURA ELASTICA; Cintura intrecciata per equitazione Disponibile in molti colori e design, queste eleganti cinture possono essere utilizzate sia per l'equitazione che nella vita quotidiana.</v>
      </c>
      <c r="AP230" s="101" t="str">
        <f>IF(C230&gt;0,+VLOOKUP($C230,'STYLE NAMES'!$B:$AC,20,FALSE),"")</f>
        <v>Cinture elastiche e confortevoli per l'equitazione Composizione: 100% Poliestere</v>
      </c>
      <c r="AQ230" s="101" t="str">
        <f>IF(C230&gt;0,+VLOOKUP($C230,'STYLE NAMES'!$B:$AC,21,FALSE),"")</f>
        <v>Non lavare in lavatrice</v>
      </c>
      <c r="AR230" s="101">
        <f>IF(D230&gt;0,+VLOOKUP($C230,'STYLE NAMES'!$B:$AC,22,FALSE),"")</f>
        <v>0</v>
      </c>
      <c r="AS230" s="101">
        <f>IF(E230&gt;0,+VLOOKUP($C230,'STYLE NAMES'!$B:$AC,23,FALSE),"")</f>
        <v>0</v>
      </c>
      <c r="AT230" s="101">
        <f>IF(F230&gt;0,+VLOOKUP($C230,'STYLE NAMES'!$B:$AC,24,FALSE),"")</f>
        <v>0</v>
      </c>
      <c r="AU230" s="101">
        <f>IF(G230&gt;0,+VLOOKUP($C230,'STYLE NAMES'!$B:$AC,25,FALSE),"")</f>
        <v>0</v>
      </c>
      <c r="AV230" s="101">
        <f>+VLOOKUP($S230,'CODE GENERATOR'!$P:$AM,15,FALSE)</f>
        <v>0</v>
      </c>
      <c r="AW230" s="101">
        <f>+VLOOKUP($S230,'CODE GENERATOR'!$P:$AM,16,FALSE)</f>
        <v>0</v>
      </c>
      <c r="AX230" s="101">
        <f>+VLOOKUP($S230,'CODE GENERATOR'!$P:$AM,17,FALSE)</f>
        <v>0</v>
      </c>
      <c r="AY230" s="101">
        <f>+VLOOKUP($S230,'CODE GENERATOR'!$P:$AM,18,FALSE)</f>
        <v>0</v>
      </c>
      <c r="AZ230" s="101">
        <f>+VLOOKUP($S230,'CODE GENERATOR'!$P:$AM,19,FALSE)</f>
        <v>0</v>
      </c>
      <c r="BA230" s="101">
        <f>+VLOOKUP($S230,'CODE GENERATOR'!$P:$AM,20,FALSE)</f>
        <v>0</v>
      </c>
      <c r="BB230" s="101">
        <f>+VLOOKUP($S230,'CODE GENERATOR'!$P:$AM,21,FALSE)</f>
        <v>0</v>
      </c>
      <c r="BC230" s="101">
        <f>+VLOOKUP($S230,'CODE GENERATOR'!$P:$AM,22,FALSE)</f>
        <v>0</v>
      </c>
      <c r="BD230" s="101">
        <f>+VLOOKUP($S230,'CODE GENERATOR'!$P:$AM,23,FALSE)</f>
        <v>0</v>
      </c>
      <c r="BE230" s="101">
        <f>+VLOOKUP($S230,'CODE GENERATOR'!$P:$AM,24,FALSE)</f>
        <v>0</v>
      </c>
      <c r="BF230" s="101">
        <f>IF(C230&gt;0,+VLOOKUP(G230,'CATEGORY ID'!$A$1:$L$118,3,FALSE),"")</f>
        <v>17</v>
      </c>
      <c r="BG230" s="101">
        <f>IF(C230&gt;0,+VLOOKUP(H230,'CATEGORY ID'!$D$1:$L$118,3,FALSE),"")</f>
        <v>17</v>
      </c>
      <c r="BH230" s="101">
        <f>IF(C230&gt;0,+VLOOKUP((+H230&amp;I230),'CATEGORY ID'!$H$1:$I$121,2,FALSE),"")</f>
        <v>18</v>
      </c>
      <c r="BJ230" s="101">
        <f>IF(C230&gt;0,IF(COUNTIF('CATEGORY ID'!$K$1:$K$121,+H230&amp;K230) &gt; 0, +VLOOKUP(+H230&amp;K230,'CATEGORY ID'!$K$1:$L$121,2,FALSE),""),"")</f>
        <v>73</v>
      </c>
      <c r="BK230" s="101" t="str">
        <f>IF(C230&gt;0,IF(COUNTIF('CATEGORY ID'!$K$124:$K$165, +VLOOKUP(C230,'STYLE NAMES'!$B:$AE,30,FALSE)) &gt; 0, +VLOOKUP(VLOOKUP(C230,'STYLE NAMES'!$B:$AE,30,FALSE),'CATEGORY ID'!K:M,2,FALSE),""),"")</f>
        <v/>
      </c>
      <c r="BR230" s="101" t="str" cm="1">
        <f t="array" ref="BR230">IF(C230&gt;0,_xlfn.TEXTJOIN(";", TRUE,_xlfn.UNIQUE(_xlfn._xlws.FILTER(BF230:BQ230,(BF230:BQ230&gt;0)),TRUE,FALSE)),"")&amp;";"&amp;BS230</f>
        <v>17;18;73;</v>
      </c>
      <c r="BU230" s="106">
        <f>IF(C230&gt;0,+VLOOKUP($C230,'STYLE NAMES'!$B:$AC,26,FALSE),"")</f>
        <v>49.9</v>
      </c>
      <c r="BV230" s="106">
        <f>IF(C230&gt;0,+VLOOKUP($C230,'STYLE NAMES'!$B:$AC,27,FALSE),"")</f>
        <v>2740</v>
      </c>
      <c r="BW230" s="106">
        <f>IF(C230&gt;0,+VLOOKUP($C230,'STYLE NAMES'!$B:$AC,28,FALSE),"")</f>
        <v>57.384999999999991</v>
      </c>
      <c r="BY230"/>
      <c r="BZ230" s="101">
        <v>0</v>
      </c>
      <c r="CA230" s="137">
        <f t="shared" si="18"/>
        <v>1</v>
      </c>
      <c r="CB230" s="137">
        <f>+VLOOKUP(C230,'[2]STYLES &amp; MODELS MATRIX'!$A:$G,7,FALSE)</f>
        <v>0</v>
      </c>
      <c r="CC230" s="137">
        <f>+VLOOKUP(C230,'[1]STYLES &amp; SIZE CHARTS'!$A:$H,8,FALSE)</f>
        <v>0</v>
      </c>
      <c r="CD230" s="137"/>
      <c r="CE230" s="205"/>
      <c r="CF230" s="141"/>
    </row>
    <row r="231" spans="1:84" s="101" customFormat="1" ht="12" customHeight="1" x14ac:dyDescent="0.2">
      <c r="A231" s="102">
        <f t="shared" si="16"/>
        <v>8683711002888</v>
      </c>
      <c r="B231" s="101" t="s">
        <v>816</v>
      </c>
      <c r="C231" s="101" t="s">
        <v>629</v>
      </c>
      <c r="D231" s="101" t="s">
        <v>630</v>
      </c>
      <c r="E231" s="203" t="s">
        <v>2320</v>
      </c>
      <c r="F231" s="101">
        <v>90</v>
      </c>
      <c r="G231" s="101" t="str">
        <f>IF(C231&gt;0,+VLOOKUP($C231,'STYLE NAMES'!$B:$AC,4,FALSE),"")</f>
        <v>ACCESSORIES</v>
      </c>
      <c r="H231" s="101" t="str">
        <f>IF(C231&gt;0,+VLOOKUP($C231,'STYLE NAMES'!$B:$AC,5,FALSE),"")</f>
        <v>ACCESSORIES</v>
      </c>
      <c r="I231" s="101" t="str">
        <f>IF(C231&gt;0,+VLOOKUP($C231,'STYLE NAMES'!$B:$AC,6,FALSE),"")</f>
        <v>RIDER ACCESSORIES</v>
      </c>
      <c r="J231" s="101" t="str">
        <f>IF(C231&gt;0,+VLOOKUP($C231,'STYLE NAMES'!$B:$AC,7,FALSE),"")</f>
        <v>UNISEX</v>
      </c>
      <c r="K231" s="101" t="str">
        <f>IF(C231&gt;0,+VLOOKUP($C231,'STYLE NAMES'!$B:$AC,8,FALSE),"")</f>
        <v>BELTS</v>
      </c>
      <c r="L231" s="101" t="str">
        <f>IF(E231&gt;0,+VLOOKUP($E231,'CODE GENERATOR'!$D:$T,3,FALSE),"")</f>
        <v>A</v>
      </c>
      <c r="M231" s="101" t="str">
        <f>IF(E231&gt;0,+VLOOKUP($E231,'CODE GENERATOR'!$D:$T,4,FALSE),"")</f>
        <v>BRAIDED</v>
      </c>
      <c r="N231" s="101" t="str">
        <f>IF(E231&gt;0,+VLOOKUP($E231,'CODE GENERATOR'!$D:$T,6,FALSE),"")</f>
        <v>LIGHT GRAY</v>
      </c>
      <c r="O231" s="101" t="str">
        <f>IF(E231&gt;0,+VLOOKUP($E231,'CODE GENERATOR'!$D:$T,7,FALSE),"")</f>
        <v>LIGHT GRAY</v>
      </c>
      <c r="P231" s="101" t="str">
        <f t="shared" si="17"/>
        <v>LIGHT GRAY</v>
      </c>
      <c r="Q231" s="104" t="str">
        <f>IF(E231&gt;0,+VLOOKUP($E231,'CODE GENERATOR'!$D:$T,11,FALSE),"")</f>
        <v>A.RACUX_BLT0015</v>
      </c>
      <c r="R231" s="104" t="str">
        <f>IF(E231&gt;0,+VLOOKUP($E231,'CODE GENERATOR'!$D:$T,12,FALSE),"")</f>
        <v>BRD0012LGYLGY</v>
      </c>
      <c r="S231" s="104" t="str">
        <f>IF(E231&gt;0,+VLOOKUP($E231,'CODE GENERATOR'!$D:$T,13,FALSE),"")</f>
        <v>A.RACUX_BLT0015_BRD0012LGYLGY</v>
      </c>
      <c r="T231" s="104" t="str">
        <f t="shared" si="15"/>
        <v>A.RACUX_BLT0015_BRD0012LGYLGY_90</v>
      </c>
      <c r="U231" s="105">
        <v>8683711002888</v>
      </c>
      <c r="V231" s="107" t="str" cm="1">
        <f t="array" ref="V231">_xlfn.TEXTJOIN(";", TRUE, _xlfn.UNIQUE(_xlfn._xlws.FILTER(P$3:P$10029, C$3:C$10029=C231)))</f>
        <v>BORDEAUX;BORDEAUX/NAVY;BEIGE/BROWN;NAVY;BEIGE;GRAY/BLUE-BLACK;BROWN/NAVY;DARK GRAY;MELANGE GRAY;LIGHT GRAY;WHITE;RED;BLACK;GREEN;MELANGE BLUE</v>
      </c>
      <c r="W231" s="107" t="str" cm="1">
        <f t="array" ref="W231">_xlfn.TEXTJOIN(";", TRUE, _xlfn.UNIQUE(_xlfn._xlws.FILTER(F$3:F$10029, C$3:C$10029=C231)))</f>
        <v>85;90;95;100;105;110;115;120;125</v>
      </c>
      <c r="X231" s="101" t="str">
        <f>IF(E231&gt;0,+VLOOKUP($E231,'CODE GENERATOR'!$D:$AC,19,FALSE),0)</f>
        <v>2402_S01_32495</v>
      </c>
      <c r="Y231" s="101" t="str">
        <f>IF(E231&gt;0,+VLOOKUP($E231,'CODE GENERATOR'!$D:$AC,20,FALSE),0)</f>
        <v>2402_S01_32494</v>
      </c>
      <c r="Z231" s="101" t="str">
        <f>IF(E231&gt;0,+VLOOKUP($E231,'CODE GENERATOR'!$D:$AC,21,FALSE),0)</f>
        <v>2402_S01_32498</v>
      </c>
      <c r="AA231" s="101" t="str">
        <f>IF(E231&gt;0,+VLOOKUP($E231,'CODE GENERATOR'!$D:$AC,22,FALSE),0)</f>
        <v/>
      </c>
      <c r="AB231" s="101" t="str">
        <f>IF(E231&gt;0,+VLOOKUP($E231,'CODE GENERATOR'!$D:$AC,23,FALSE),0)</f>
        <v/>
      </c>
      <c r="AC231" s="101" t="str">
        <f>IF(E231&gt;0,+VLOOKUP($E231,'CODE GENERATOR'!$D:$AC,24,FALSE),0)</f>
        <v/>
      </c>
      <c r="AD231" s="101" t="str">
        <f>IF(E231&gt;0,+VLOOKUP($E231,'CODE GENERATOR'!$D:$AC,25,FALSE),0)</f>
        <v/>
      </c>
      <c r="AE231" s="101" t="str">
        <f>IF(E231&gt;0,+VLOOKUP($E231,'CODE GENERATOR'!$D:$AC,26,FALSE),0)</f>
        <v/>
      </c>
      <c r="AF231" s="149" t="str">
        <f>IF($C231&gt;0,$C231&amp;" "&amp;$P231&amp;" "&amp;+VLOOKUP($C231,'STYLE NAMES'!$B:$AC,10,FALSE),"""")</f>
        <v>SANTORINI LIGHT GRAY BRAIDED BELT</v>
      </c>
      <c r="AG231" s="101" t="str">
        <f>"Enjoy our "&amp;(AF231)&amp;"; "&amp;IF(C231&gt;0,+VLOOKUP($C231,'STYLE NAMES'!$B:$AC,11,FALSE),"")</f>
        <v>Enjoy our SANTORINI LIGHT GRAY BRAIDED BELT; Braided Riding Belts
Available in many colors and designs you can use these elegant belts for riding or even at your daily life</v>
      </c>
      <c r="AH231" s="101" t="str">
        <f>IF(C231&gt;0,+VLOOKUP($C231,'STYLE NAMES'!$B:$AC,12,FALSE),"")</f>
        <v>*Super elastic and comfortable riding belts
Composition:
100% Polyester</v>
      </c>
      <c r="AI231" s="101" t="str">
        <f>IF(C231&gt;0,+VLOOKUP($C231,'STYLE NAMES'!$B:$AC,13,FALSE),"")</f>
        <v>Do not wash in washing machine</v>
      </c>
      <c r="AJ231" s="149" t="str">
        <f>IF($C231&gt;0,$C231&amp;" "&amp;$P231&amp;" "&amp;+VLOOKUP($C231,'STYLE NAMES'!$B:$AC,14,FALSE),"""")</f>
        <v>SANTORINI LIGHT GRAY ÖRGÜ KEMER</v>
      </c>
      <c r="AK231" s="149" t="str">
        <f>"Cavalier SanMarco tarafından tasarlanan "&amp;(AJ231)&amp;"; "&amp;IF(C231&gt;0,+VLOOKUP($C231,'STYLE NAMES'!$B:$AC,15,FALSE),"")</f>
        <v>Cavalier SanMarco tarafından tasarlanan SANTORINI LIGHT GRAY ÖRGÜ KEMER; Örgü Binicilik Kemeri
Birçok renk ve desenleri ile bu şık kemerleri hem biniş kıyafetleriniz ile hem de günlük kıyafetlerinizle kullanabilirsiniz.</v>
      </c>
      <c r="AL231" s="149" t="str">
        <f>IF(C231&gt;0,+VLOOKUP($C231,'STYLE NAMES'!$B:$AC,16,FALSE),"")</f>
        <v>* Çok esnek ve rahat 
Kompozisyon:
100% Polyester</v>
      </c>
      <c r="AM231" s="149" t="str">
        <f>IF(C231&gt;0,+VLOOKUP($C231,'STYLE NAMES'!$B:$AC,17,FALSE),"")</f>
        <v>Ürünü makinada yıkamayınız</v>
      </c>
      <c r="AN231" s="149" t="str">
        <f>IF($C231&gt;0,$C231&amp;" "&amp;$P231&amp;" "&amp;+VLOOKUP($C231,'STYLE NAMES'!$B:$AC,18,FALSE),"""")</f>
        <v>SANTORINI LIGHT GRAY CINTURA ELASTICA</v>
      </c>
      <c r="AO231" s="101" t="str">
        <f>"Disegnato da Cavalier SanMarco "&amp;(AN231)&amp;"; "&amp;IF(C231&gt;0,+VLOOKUP($C231,'STYLE NAMES'!$B:$AC,19,FALSE),"")</f>
        <v>Disegnato da Cavalier SanMarco SANTORINI LIGHT GRAY CINTURA ELASTICA; Cintura intrecciata per equitazione Disponibile in molti colori e design, queste eleganti cinture possono essere utilizzate sia per l'equitazione che nella vita quotidiana.</v>
      </c>
      <c r="AP231" s="101" t="str">
        <f>IF(C231&gt;0,+VLOOKUP($C231,'STYLE NAMES'!$B:$AC,20,FALSE),"")</f>
        <v>Cinture elastiche e confortevoli per l'equitazione Composizione: 100% Poliestere</v>
      </c>
      <c r="AQ231" s="101" t="str">
        <f>IF(C231&gt;0,+VLOOKUP($C231,'STYLE NAMES'!$B:$AC,21,FALSE),"")</f>
        <v>Non lavare in lavatrice</v>
      </c>
      <c r="AR231" s="101">
        <f>IF(D231&gt;0,+VLOOKUP($C231,'STYLE NAMES'!$B:$AC,22,FALSE),"")</f>
        <v>0</v>
      </c>
      <c r="AS231" s="101">
        <f>IF(E231&gt;0,+VLOOKUP($C231,'STYLE NAMES'!$B:$AC,23,FALSE),"")</f>
        <v>0</v>
      </c>
      <c r="AT231" s="101">
        <f>IF(F231&gt;0,+VLOOKUP($C231,'STYLE NAMES'!$B:$AC,24,FALSE),"")</f>
        <v>0</v>
      </c>
      <c r="AU231" s="101">
        <f>IF(G231&gt;0,+VLOOKUP($C231,'STYLE NAMES'!$B:$AC,25,FALSE),"")</f>
        <v>0</v>
      </c>
      <c r="AV231" s="101">
        <f>+VLOOKUP($S231,'CODE GENERATOR'!$P:$AM,15,FALSE)</f>
        <v>0</v>
      </c>
      <c r="AW231" s="101">
        <f>+VLOOKUP($S231,'CODE GENERATOR'!$P:$AM,16,FALSE)</f>
        <v>0</v>
      </c>
      <c r="AX231" s="101">
        <f>+VLOOKUP($S231,'CODE GENERATOR'!$P:$AM,17,FALSE)</f>
        <v>0</v>
      </c>
      <c r="AY231" s="101">
        <f>+VLOOKUP($S231,'CODE GENERATOR'!$P:$AM,18,FALSE)</f>
        <v>0</v>
      </c>
      <c r="AZ231" s="101">
        <f>+VLOOKUP($S231,'CODE GENERATOR'!$P:$AM,19,FALSE)</f>
        <v>0</v>
      </c>
      <c r="BA231" s="101">
        <f>+VLOOKUP($S231,'CODE GENERATOR'!$P:$AM,20,FALSE)</f>
        <v>0</v>
      </c>
      <c r="BB231" s="101">
        <f>+VLOOKUP($S231,'CODE GENERATOR'!$P:$AM,21,FALSE)</f>
        <v>0</v>
      </c>
      <c r="BC231" s="101">
        <f>+VLOOKUP($S231,'CODE GENERATOR'!$P:$AM,22,FALSE)</f>
        <v>0</v>
      </c>
      <c r="BD231" s="101">
        <f>+VLOOKUP($S231,'CODE GENERATOR'!$P:$AM,23,FALSE)</f>
        <v>0</v>
      </c>
      <c r="BE231" s="101">
        <f>+VLOOKUP($S231,'CODE GENERATOR'!$P:$AM,24,FALSE)</f>
        <v>0</v>
      </c>
      <c r="BF231" s="101">
        <f>IF(C231&gt;0,+VLOOKUP(G231,'CATEGORY ID'!$A$1:$L$118,3,FALSE),"")</f>
        <v>17</v>
      </c>
      <c r="BG231" s="101">
        <f>IF(C231&gt;0,+VLOOKUP(H231,'CATEGORY ID'!$D$1:$L$118,3,FALSE),"")</f>
        <v>17</v>
      </c>
      <c r="BH231" s="101">
        <f>IF(C231&gt;0,+VLOOKUP((+H231&amp;I231),'CATEGORY ID'!$H$1:$I$121,2,FALSE),"")</f>
        <v>18</v>
      </c>
      <c r="BJ231" s="101">
        <f>IF(C231&gt;0,IF(COUNTIF('CATEGORY ID'!$K$1:$K$121,+H231&amp;K231) &gt; 0, +VLOOKUP(+H231&amp;K231,'CATEGORY ID'!$K$1:$L$121,2,FALSE),""),"")</f>
        <v>73</v>
      </c>
      <c r="BK231" s="101" t="str">
        <f>IF(C231&gt;0,IF(COUNTIF('CATEGORY ID'!$K$124:$K$165, +VLOOKUP(C231,'STYLE NAMES'!$B:$AE,30,FALSE)) &gt; 0, +VLOOKUP(VLOOKUP(C231,'STYLE NAMES'!$B:$AE,30,FALSE),'CATEGORY ID'!K:M,2,FALSE),""),"")</f>
        <v/>
      </c>
      <c r="BR231" s="101" t="str" cm="1">
        <f t="array" ref="BR231">IF(C231&gt;0,_xlfn.TEXTJOIN(";", TRUE,_xlfn.UNIQUE(_xlfn._xlws.FILTER(BF231:BQ231,(BF231:BQ231&gt;0)),TRUE,FALSE)),"")&amp;";"&amp;BS231</f>
        <v>17;18;73;</v>
      </c>
      <c r="BU231" s="106">
        <f>IF(C231&gt;0,+VLOOKUP($C231,'STYLE NAMES'!$B:$AC,26,FALSE),"")</f>
        <v>49.9</v>
      </c>
      <c r="BV231" s="106">
        <f>IF(C231&gt;0,+VLOOKUP($C231,'STYLE NAMES'!$B:$AC,27,FALSE),"")</f>
        <v>2740</v>
      </c>
      <c r="BW231" s="106">
        <f>IF(C231&gt;0,+VLOOKUP($C231,'STYLE NAMES'!$B:$AC,28,FALSE),"")</f>
        <v>57.384999999999991</v>
      </c>
      <c r="BY231"/>
      <c r="BZ231" s="101">
        <v>0</v>
      </c>
      <c r="CA231" s="137">
        <f t="shared" si="18"/>
        <v>1</v>
      </c>
      <c r="CB231" s="137">
        <f>+VLOOKUP(C231,'[2]STYLES &amp; MODELS MATRIX'!$A:$G,7,FALSE)</f>
        <v>0</v>
      </c>
      <c r="CC231" s="137">
        <f>+VLOOKUP(C231,'[1]STYLES &amp; SIZE CHARTS'!$A:$H,8,FALSE)</f>
        <v>0</v>
      </c>
      <c r="CD231" s="137"/>
      <c r="CE231" s="205"/>
      <c r="CF231" s="141"/>
    </row>
    <row r="232" spans="1:84" s="101" customFormat="1" ht="12" customHeight="1" x14ac:dyDescent="0.2">
      <c r="A232" s="102">
        <f t="shared" si="16"/>
        <v>8683711002895</v>
      </c>
      <c r="B232" s="101" t="s">
        <v>816</v>
      </c>
      <c r="C232" s="101" t="s">
        <v>629</v>
      </c>
      <c r="D232" s="101" t="s">
        <v>630</v>
      </c>
      <c r="E232" s="203" t="s">
        <v>2320</v>
      </c>
      <c r="F232" s="101">
        <v>95</v>
      </c>
      <c r="G232" s="101" t="str">
        <f>IF(C232&gt;0,+VLOOKUP($C232,'STYLE NAMES'!$B:$AC,4,FALSE),"")</f>
        <v>ACCESSORIES</v>
      </c>
      <c r="H232" s="101" t="str">
        <f>IF(C232&gt;0,+VLOOKUP($C232,'STYLE NAMES'!$B:$AC,5,FALSE),"")</f>
        <v>ACCESSORIES</v>
      </c>
      <c r="I232" s="101" t="str">
        <f>IF(C232&gt;0,+VLOOKUP($C232,'STYLE NAMES'!$B:$AC,6,FALSE),"")</f>
        <v>RIDER ACCESSORIES</v>
      </c>
      <c r="J232" s="101" t="str">
        <f>IF(C232&gt;0,+VLOOKUP($C232,'STYLE NAMES'!$B:$AC,7,FALSE),"")</f>
        <v>UNISEX</v>
      </c>
      <c r="K232" s="101" t="str">
        <f>IF(C232&gt;0,+VLOOKUP($C232,'STYLE NAMES'!$B:$AC,8,FALSE),"")</f>
        <v>BELTS</v>
      </c>
      <c r="L232" s="101" t="str">
        <f>IF(E232&gt;0,+VLOOKUP($E232,'CODE GENERATOR'!$D:$T,3,FALSE),"")</f>
        <v>A</v>
      </c>
      <c r="M232" s="101" t="str">
        <f>IF(E232&gt;0,+VLOOKUP($E232,'CODE GENERATOR'!$D:$T,4,FALSE),"")</f>
        <v>BRAIDED</v>
      </c>
      <c r="N232" s="101" t="str">
        <f>IF(E232&gt;0,+VLOOKUP($E232,'CODE GENERATOR'!$D:$T,6,FALSE),"")</f>
        <v>LIGHT GRAY</v>
      </c>
      <c r="O232" s="101" t="str">
        <f>IF(E232&gt;0,+VLOOKUP($E232,'CODE GENERATOR'!$D:$T,7,FALSE),"")</f>
        <v>LIGHT GRAY</v>
      </c>
      <c r="P232" s="101" t="str">
        <f t="shared" si="17"/>
        <v>LIGHT GRAY</v>
      </c>
      <c r="Q232" s="104" t="str">
        <f>IF(E232&gt;0,+VLOOKUP($E232,'CODE GENERATOR'!$D:$T,11,FALSE),"")</f>
        <v>A.RACUX_BLT0015</v>
      </c>
      <c r="R232" s="104" t="str">
        <f>IF(E232&gt;0,+VLOOKUP($E232,'CODE GENERATOR'!$D:$T,12,FALSE),"")</f>
        <v>BRD0012LGYLGY</v>
      </c>
      <c r="S232" s="104" t="str">
        <f>IF(E232&gt;0,+VLOOKUP($E232,'CODE GENERATOR'!$D:$T,13,FALSE),"")</f>
        <v>A.RACUX_BLT0015_BRD0012LGYLGY</v>
      </c>
      <c r="T232" s="104" t="str">
        <f t="shared" si="15"/>
        <v>A.RACUX_BLT0015_BRD0012LGYLGY_95</v>
      </c>
      <c r="U232" s="105">
        <v>8683711002895</v>
      </c>
      <c r="V232" s="107" t="str" cm="1">
        <f t="array" ref="V232">_xlfn.TEXTJOIN(";", TRUE, _xlfn.UNIQUE(_xlfn._xlws.FILTER(P$3:P$10029, C$3:C$10029=C232)))</f>
        <v>BORDEAUX;BORDEAUX/NAVY;BEIGE/BROWN;NAVY;BEIGE;GRAY/BLUE-BLACK;BROWN/NAVY;DARK GRAY;MELANGE GRAY;LIGHT GRAY;WHITE;RED;BLACK;GREEN;MELANGE BLUE</v>
      </c>
      <c r="W232" s="107" t="str" cm="1">
        <f t="array" ref="W232">_xlfn.TEXTJOIN(";", TRUE, _xlfn.UNIQUE(_xlfn._xlws.FILTER(F$3:F$10029, C$3:C$10029=C232)))</f>
        <v>85;90;95;100;105;110;115;120;125</v>
      </c>
      <c r="X232" s="101" t="str">
        <f>IF(E232&gt;0,+VLOOKUP($E232,'CODE GENERATOR'!$D:$AC,19,FALSE),0)</f>
        <v>2402_S01_32495</v>
      </c>
      <c r="Y232" s="101" t="str">
        <f>IF(E232&gt;0,+VLOOKUP($E232,'CODE GENERATOR'!$D:$AC,20,FALSE),0)</f>
        <v>2402_S01_32494</v>
      </c>
      <c r="Z232" s="101" t="str">
        <f>IF(E232&gt;0,+VLOOKUP($E232,'CODE GENERATOR'!$D:$AC,21,FALSE),0)</f>
        <v>2402_S01_32498</v>
      </c>
      <c r="AA232" s="101" t="str">
        <f>IF(E232&gt;0,+VLOOKUP($E232,'CODE GENERATOR'!$D:$AC,22,FALSE),0)</f>
        <v/>
      </c>
      <c r="AB232" s="101" t="str">
        <f>IF(E232&gt;0,+VLOOKUP($E232,'CODE GENERATOR'!$D:$AC,23,FALSE),0)</f>
        <v/>
      </c>
      <c r="AC232" s="101" t="str">
        <f>IF(E232&gt;0,+VLOOKUP($E232,'CODE GENERATOR'!$D:$AC,24,FALSE),0)</f>
        <v/>
      </c>
      <c r="AD232" s="101" t="str">
        <f>IF(E232&gt;0,+VLOOKUP($E232,'CODE GENERATOR'!$D:$AC,25,FALSE),0)</f>
        <v/>
      </c>
      <c r="AE232" s="101" t="str">
        <f>IF(E232&gt;0,+VLOOKUP($E232,'CODE GENERATOR'!$D:$AC,26,FALSE),0)</f>
        <v/>
      </c>
      <c r="AF232" s="149" t="str">
        <f>IF($C232&gt;0,$C232&amp;" "&amp;$P232&amp;" "&amp;+VLOOKUP($C232,'STYLE NAMES'!$B:$AC,10,FALSE),"""")</f>
        <v>SANTORINI LIGHT GRAY BRAIDED BELT</v>
      </c>
      <c r="AG232" s="101" t="str">
        <f>"Enjoy our "&amp;(AF232)&amp;"; "&amp;IF(C232&gt;0,+VLOOKUP($C232,'STYLE NAMES'!$B:$AC,11,FALSE),"")</f>
        <v>Enjoy our SANTORINI LIGHT GRAY BRAIDED BELT; Braided Riding Belts
Available in many colors and designs you can use these elegant belts for riding or even at your daily life</v>
      </c>
      <c r="AH232" s="101" t="str">
        <f>IF(C232&gt;0,+VLOOKUP($C232,'STYLE NAMES'!$B:$AC,12,FALSE),"")</f>
        <v>*Super elastic and comfortable riding belts
Composition:
100% Polyester</v>
      </c>
      <c r="AI232" s="101" t="str">
        <f>IF(C232&gt;0,+VLOOKUP($C232,'STYLE NAMES'!$B:$AC,13,FALSE),"")</f>
        <v>Do not wash in washing machine</v>
      </c>
      <c r="AJ232" s="149" t="str">
        <f>IF($C232&gt;0,$C232&amp;" "&amp;$P232&amp;" "&amp;+VLOOKUP($C232,'STYLE NAMES'!$B:$AC,14,FALSE),"""")</f>
        <v>SANTORINI LIGHT GRAY ÖRGÜ KEMER</v>
      </c>
      <c r="AK232" s="149" t="str">
        <f>"Cavalier SanMarco tarafından tasarlanan "&amp;(AJ232)&amp;"; "&amp;IF(C232&gt;0,+VLOOKUP($C232,'STYLE NAMES'!$B:$AC,15,FALSE),"")</f>
        <v>Cavalier SanMarco tarafından tasarlanan SANTORINI LIGHT GRAY ÖRGÜ KEMER; Örgü Binicilik Kemeri
Birçok renk ve desenleri ile bu şık kemerleri hem biniş kıyafetleriniz ile hem de günlük kıyafetlerinizle kullanabilirsiniz.</v>
      </c>
      <c r="AL232" s="149" t="str">
        <f>IF(C232&gt;0,+VLOOKUP($C232,'STYLE NAMES'!$B:$AC,16,FALSE),"")</f>
        <v>* Çok esnek ve rahat 
Kompozisyon:
100% Polyester</v>
      </c>
      <c r="AM232" s="149" t="str">
        <f>IF(C232&gt;0,+VLOOKUP($C232,'STYLE NAMES'!$B:$AC,17,FALSE),"")</f>
        <v>Ürünü makinada yıkamayınız</v>
      </c>
      <c r="AN232" s="149" t="str">
        <f>IF($C232&gt;0,$C232&amp;" "&amp;$P232&amp;" "&amp;+VLOOKUP($C232,'STYLE NAMES'!$B:$AC,18,FALSE),"""")</f>
        <v>SANTORINI LIGHT GRAY CINTURA ELASTICA</v>
      </c>
      <c r="AO232" s="101" t="str">
        <f>"Disegnato da Cavalier SanMarco "&amp;(AN232)&amp;"; "&amp;IF(C232&gt;0,+VLOOKUP($C232,'STYLE NAMES'!$B:$AC,19,FALSE),"")</f>
        <v>Disegnato da Cavalier SanMarco SANTORINI LIGHT GRAY CINTURA ELASTICA; Cintura intrecciata per equitazione Disponibile in molti colori e design, queste eleganti cinture possono essere utilizzate sia per l'equitazione che nella vita quotidiana.</v>
      </c>
      <c r="AP232" s="101" t="str">
        <f>IF(C232&gt;0,+VLOOKUP($C232,'STYLE NAMES'!$B:$AC,20,FALSE),"")</f>
        <v>Cinture elastiche e confortevoli per l'equitazione Composizione: 100% Poliestere</v>
      </c>
      <c r="AQ232" s="101" t="str">
        <f>IF(C232&gt;0,+VLOOKUP($C232,'STYLE NAMES'!$B:$AC,21,FALSE),"")</f>
        <v>Non lavare in lavatrice</v>
      </c>
      <c r="AR232" s="101">
        <f>IF(D232&gt;0,+VLOOKUP($C232,'STYLE NAMES'!$B:$AC,22,FALSE),"")</f>
        <v>0</v>
      </c>
      <c r="AS232" s="101">
        <f>IF(E232&gt;0,+VLOOKUP($C232,'STYLE NAMES'!$B:$AC,23,FALSE),"")</f>
        <v>0</v>
      </c>
      <c r="AT232" s="101">
        <f>IF(F232&gt;0,+VLOOKUP($C232,'STYLE NAMES'!$B:$AC,24,FALSE),"")</f>
        <v>0</v>
      </c>
      <c r="AU232" s="101">
        <f>IF(G232&gt;0,+VLOOKUP($C232,'STYLE NAMES'!$B:$AC,25,FALSE),"")</f>
        <v>0</v>
      </c>
      <c r="AV232" s="101">
        <f>+VLOOKUP($S232,'CODE GENERATOR'!$P:$AM,15,FALSE)</f>
        <v>0</v>
      </c>
      <c r="AW232" s="101">
        <f>+VLOOKUP($S232,'CODE GENERATOR'!$P:$AM,16,FALSE)</f>
        <v>0</v>
      </c>
      <c r="AX232" s="101">
        <f>+VLOOKUP($S232,'CODE GENERATOR'!$P:$AM,17,FALSE)</f>
        <v>0</v>
      </c>
      <c r="AY232" s="101">
        <f>+VLOOKUP($S232,'CODE GENERATOR'!$P:$AM,18,FALSE)</f>
        <v>0</v>
      </c>
      <c r="AZ232" s="101">
        <f>+VLOOKUP($S232,'CODE GENERATOR'!$P:$AM,19,FALSE)</f>
        <v>0</v>
      </c>
      <c r="BA232" s="101">
        <f>+VLOOKUP($S232,'CODE GENERATOR'!$P:$AM,20,FALSE)</f>
        <v>0</v>
      </c>
      <c r="BB232" s="101">
        <f>+VLOOKUP($S232,'CODE GENERATOR'!$P:$AM,21,FALSE)</f>
        <v>0</v>
      </c>
      <c r="BC232" s="101">
        <f>+VLOOKUP($S232,'CODE GENERATOR'!$P:$AM,22,FALSE)</f>
        <v>0</v>
      </c>
      <c r="BD232" s="101">
        <f>+VLOOKUP($S232,'CODE GENERATOR'!$P:$AM,23,FALSE)</f>
        <v>0</v>
      </c>
      <c r="BE232" s="101">
        <f>+VLOOKUP($S232,'CODE GENERATOR'!$P:$AM,24,FALSE)</f>
        <v>0</v>
      </c>
      <c r="BF232" s="101">
        <f>IF(C232&gt;0,+VLOOKUP(G232,'CATEGORY ID'!$A$1:$L$118,3,FALSE),"")</f>
        <v>17</v>
      </c>
      <c r="BG232" s="101">
        <f>IF(C232&gt;0,+VLOOKUP(H232,'CATEGORY ID'!$D$1:$L$118,3,FALSE),"")</f>
        <v>17</v>
      </c>
      <c r="BH232" s="101">
        <f>IF(C232&gt;0,+VLOOKUP((+H232&amp;I232),'CATEGORY ID'!$H$1:$I$121,2,FALSE),"")</f>
        <v>18</v>
      </c>
      <c r="BJ232" s="101">
        <f>IF(C232&gt;0,IF(COUNTIF('CATEGORY ID'!$K$1:$K$121,+H232&amp;K232) &gt; 0, +VLOOKUP(+H232&amp;K232,'CATEGORY ID'!$K$1:$L$121,2,FALSE),""),"")</f>
        <v>73</v>
      </c>
      <c r="BK232" s="101" t="str">
        <f>IF(C232&gt;0,IF(COUNTIF('CATEGORY ID'!$K$124:$K$165, +VLOOKUP(C232,'STYLE NAMES'!$B:$AE,30,FALSE)) &gt; 0, +VLOOKUP(VLOOKUP(C232,'STYLE NAMES'!$B:$AE,30,FALSE),'CATEGORY ID'!K:M,2,FALSE),""),"")</f>
        <v/>
      </c>
      <c r="BR232" s="101" t="str" cm="1">
        <f t="array" ref="BR232">IF(C232&gt;0,_xlfn.TEXTJOIN(";", TRUE,_xlfn.UNIQUE(_xlfn._xlws.FILTER(BF232:BQ232,(BF232:BQ232&gt;0)),TRUE,FALSE)),"")&amp;";"&amp;BS232</f>
        <v>17;18;73;</v>
      </c>
      <c r="BU232" s="106">
        <f>IF(C232&gt;0,+VLOOKUP($C232,'STYLE NAMES'!$B:$AC,26,FALSE),"")</f>
        <v>49.9</v>
      </c>
      <c r="BV232" s="106">
        <f>IF(C232&gt;0,+VLOOKUP($C232,'STYLE NAMES'!$B:$AC,27,FALSE),"")</f>
        <v>2740</v>
      </c>
      <c r="BW232" s="106">
        <f>IF(C232&gt;0,+VLOOKUP($C232,'STYLE NAMES'!$B:$AC,28,FALSE),"")</f>
        <v>57.384999999999991</v>
      </c>
      <c r="BY232"/>
      <c r="BZ232" s="101">
        <v>0</v>
      </c>
      <c r="CA232" s="137">
        <f t="shared" si="18"/>
        <v>1</v>
      </c>
      <c r="CB232" s="137">
        <f>+VLOOKUP(C232,'[2]STYLES &amp; MODELS MATRIX'!$A:$G,7,FALSE)</f>
        <v>0</v>
      </c>
      <c r="CC232" s="137">
        <f>+VLOOKUP(C232,'[1]STYLES &amp; SIZE CHARTS'!$A:$H,8,FALSE)</f>
        <v>0</v>
      </c>
      <c r="CD232" s="137"/>
      <c r="CE232" s="205"/>
      <c r="CF232" s="141"/>
    </row>
    <row r="233" spans="1:84" s="101" customFormat="1" ht="12" customHeight="1" x14ac:dyDescent="0.2">
      <c r="A233" s="102">
        <f t="shared" si="16"/>
        <v>8683711002901</v>
      </c>
      <c r="B233" s="101" t="s">
        <v>816</v>
      </c>
      <c r="C233" s="101" t="s">
        <v>629</v>
      </c>
      <c r="D233" s="101" t="s">
        <v>630</v>
      </c>
      <c r="E233" s="203" t="s">
        <v>2320</v>
      </c>
      <c r="F233" s="101">
        <v>100</v>
      </c>
      <c r="G233" s="101" t="str">
        <f>IF(C233&gt;0,+VLOOKUP($C233,'STYLE NAMES'!$B:$AC,4,FALSE),"")</f>
        <v>ACCESSORIES</v>
      </c>
      <c r="H233" s="101" t="str">
        <f>IF(C233&gt;0,+VLOOKUP($C233,'STYLE NAMES'!$B:$AC,5,FALSE),"")</f>
        <v>ACCESSORIES</v>
      </c>
      <c r="I233" s="101" t="str">
        <f>IF(C233&gt;0,+VLOOKUP($C233,'STYLE NAMES'!$B:$AC,6,FALSE),"")</f>
        <v>RIDER ACCESSORIES</v>
      </c>
      <c r="J233" s="101" t="str">
        <f>IF(C233&gt;0,+VLOOKUP($C233,'STYLE NAMES'!$B:$AC,7,FALSE),"")</f>
        <v>UNISEX</v>
      </c>
      <c r="K233" s="101" t="str">
        <f>IF(C233&gt;0,+VLOOKUP($C233,'STYLE NAMES'!$B:$AC,8,FALSE),"")</f>
        <v>BELTS</v>
      </c>
      <c r="L233" s="101" t="str">
        <f>IF(E233&gt;0,+VLOOKUP($E233,'CODE GENERATOR'!$D:$T,3,FALSE),"")</f>
        <v>A</v>
      </c>
      <c r="M233" s="101" t="str">
        <f>IF(E233&gt;0,+VLOOKUP($E233,'CODE GENERATOR'!$D:$T,4,FALSE),"")</f>
        <v>BRAIDED</v>
      </c>
      <c r="N233" s="101" t="str">
        <f>IF(E233&gt;0,+VLOOKUP($E233,'CODE GENERATOR'!$D:$T,6,FALSE),"")</f>
        <v>LIGHT GRAY</v>
      </c>
      <c r="O233" s="101" t="str">
        <f>IF(E233&gt;0,+VLOOKUP($E233,'CODE GENERATOR'!$D:$T,7,FALSE),"")</f>
        <v>LIGHT GRAY</v>
      </c>
      <c r="P233" s="101" t="str">
        <f t="shared" si="17"/>
        <v>LIGHT GRAY</v>
      </c>
      <c r="Q233" s="104" t="str">
        <f>IF(E233&gt;0,+VLOOKUP($E233,'CODE GENERATOR'!$D:$T,11,FALSE),"")</f>
        <v>A.RACUX_BLT0015</v>
      </c>
      <c r="R233" s="104" t="str">
        <f>IF(E233&gt;0,+VLOOKUP($E233,'CODE GENERATOR'!$D:$T,12,FALSE),"")</f>
        <v>BRD0012LGYLGY</v>
      </c>
      <c r="S233" s="104" t="str">
        <f>IF(E233&gt;0,+VLOOKUP($E233,'CODE GENERATOR'!$D:$T,13,FALSE),"")</f>
        <v>A.RACUX_BLT0015_BRD0012LGYLGY</v>
      </c>
      <c r="T233" s="104" t="str">
        <f t="shared" si="15"/>
        <v>A.RACUX_BLT0015_BRD0012LGYLGY_100</v>
      </c>
      <c r="U233" s="105">
        <v>8683711002901</v>
      </c>
      <c r="V233" s="107" t="str" cm="1">
        <f t="array" ref="V233">_xlfn.TEXTJOIN(";", TRUE, _xlfn.UNIQUE(_xlfn._xlws.FILTER(P$3:P$10029, C$3:C$10029=C233)))</f>
        <v>BORDEAUX;BORDEAUX/NAVY;BEIGE/BROWN;NAVY;BEIGE;GRAY/BLUE-BLACK;BROWN/NAVY;DARK GRAY;MELANGE GRAY;LIGHT GRAY;WHITE;RED;BLACK;GREEN;MELANGE BLUE</v>
      </c>
      <c r="W233" s="107" t="str" cm="1">
        <f t="array" ref="W233">_xlfn.TEXTJOIN(";", TRUE, _xlfn.UNIQUE(_xlfn._xlws.FILTER(F$3:F$10029, C$3:C$10029=C233)))</f>
        <v>85;90;95;100;105;110;115;120;125</v>
      </c>
      <c r="X233" s="101" t="str">
        <f>IF(E233&gt;0,+VLOOKUP($E233,'CODE GENERATOR'!$D:$AC,19,FALSE),0)</f>
        <v>2402_S01_32495</v>
      </c>
      <c r="Y233" s="101" t="str">
        <f>IF(E233&gt;0,+VLOOKUP($E233,'CODE GENERATOR'!$D:$AC,20,FALSE),0)</f>
        <v>2402_S01_32494</v>
      </c>
      <c r="Z233" s="101" t="str">
        <f>IF(E233&gt;0,+VLOOKUP($E233,'CODE GENERATOR'!$D:$AC,21,FALSE),0)</f>
        <v>2402_S01_32498</v>
      </c>
      <c r="AA233" s="101" t="str">
        <f>IF(E233&gt;0,+VLOOKUP($E233,'CODE GENERATOR'!$D:$AC,22,FALSE),0)</f>
        <v/>
      </c>
      <c r="AB233" s="101" t="str">
        <f>IF(E233&gt;0,+VLOOKUP($E233,'CODE GENERATOR'!$D:$AC,23,FALSE),0)</f>
        <v/>
      </c>
      <c r="AC233" s="101" t="str">
        <f>IF(E233&gt;0,+VLOOKUP($E233,'CODE GENERATOR'!$D:$AC,24,FALSE),0)</f>
        <v/>
      </c>
      <c r="AD233" s="101" t="str">
        <f>IF(E233&gt;0,+VLOOKUP($E233,'CODE GENERATOR'!$D:$AC,25,FALSE),0)</f>
        <v/>
      </c>
      <c r="AE233" s="101" t="str">
        <f>IF(E233&gt;0,+VLOOKUP($E233,'CODE GENERATOR'!$D:$AC,26,FALSE),0)</f>
        <v/>
      </c>
      <c r="AF233" s="149" t="str">
        <f>IF($C233&gt;0,$C233&amp;" "&amp;$P233&amp;" "&amp;+VLOOKUP($C233,'STYLE NAMES'!$B:$AC,10,FALSE),"""")</f>
        <v>SANTORINI LIGHT GRAY BRAIDED BELT</v>
      </c>
      <c r="AG233" s="101" t="str">
        <f>"Enjoy our "&amp;(AF233)&amp;"; "&amp;IF(C233&gt;0,+VLOOKUP($C233,'STYLE NAMES'!$B:$AC,11,FALSE),"")</f>
        <v>Enjoy our SANTORINI LIGHT GRAY BRAIDED BELT; Braided Riding Belts
Available in many colors and designs you can use these elegant belts for riding or even at your daily life</v>
      </c>
      <c r="AH233" s="101" t="str">
        <f>IF(C233&gt;0,+VLOOKUP($C233,'STYLE NAMES'!$B:$AC,12,FALSE),"")</f>
        <v>*Super elastic and comfortable riding belts
Composition:
100% Polyester</v>
      </c>
      <c r="AI233" s="101" t="str">
        <f>IF(C233&gt;0,+VLOOKUP($C233,'STYLE NAMES'!$B:$AC,13,FALSE),"")</f>
        <v>Do not wash in washing machine</v>
      </c>
      <c r="AJ233" s="149" t="str">
        <f>IF($C233&gt;0,$C233&amp;" "&amp;$P233&amp;" "&amp;+VLOOKUP($C233,'STYLE NAMES'!$B:$AC,14,FALSE),"""")</f>
        <v>SANTORINI LIGHT GRAY ÖRGÜ KEMER</v>
      </c>
      <c r="AK233" s="149" t="str">
        <f>"Cavalier SanMarco tarafından tasarlanan "&amp;(AJ233)&amp;"; "&amp;IF(C233&gt;0,+VLOOKUP($C233,'STYLE NAMES'!$B:$AC,15,FALSE),"")</f>
        <v>Cavalier SanMarco tarafından tasarlanan SANTORINI LIGHT GRAY ÖRGÜ KEMER; Örgü Binicilik Kemeri
Birçok renk ve desenleri ile bu şık kemerleri hem biniş kıyafetleriniz ile hem de günlük kıyafetlerinizle kullanabilirsiniz.</v>
      </c>
      <c r="AL233" s="149" t="str">
        <f>IF(C233&gt;0,+VLOOKUP($C233,'STYLE NAMES'!$B:$AC,16,FALSE),"")</f>
        <v>* Çok esnek ve rahat 
Kompozisyon:
100% Polyester</v>
      </c>
      <c r="AM233" s="149" t="str">
        <f>IF(C233&gt;0,+VLOOKUP($C233,'STYLE NAMES'!$B:$AC,17,FALSE),"")</f>
        <v>Ürünü makinada yıkamayınız</v>
      </c>
      <c r="AN233" s="149" t="str">
        <f>IF($C233&gt;0,$C233&amp;" "&amp;$P233&amp;" "&amp;+VLOOKUP($C233,'STYLE NAMES'!$B:$AC,18,FALSE),"""")</f>
        <v>SANTORINI LIGHT GRAY CINTURA ELASTICA</v>
      </c>
      <c r="AO233" s="101" t="str">
        <f>"Disegnato da Cavalier SanMarco "&amp;(AN233)&amp;"; "&amp;IF(C233&gt;0,+VLOOKUP($C233,'STYLE NAMES'!$B:$AC,19,FALSE),"")</f>
        <v>Disegnato da Cavalier SanMarco SANTORINI LIGHT GRAY CINTURA ELASTICA; Cintura intrecciata per equitazione Disponibile in molti colori e design, queste eleganti cinture possono essere utilizzate sia per l'equitazione che nella vita quotidiana.</v>
      </c>
      <c r="AP233" s="101" t="str">
        <f>IF(C233&gt;0,+VLOOKUP($C233,'STYLE NAMES'!$B:$AC,20,FALSE),"")</f>
        <v>Cinture elastiche e confortevoli per l'equitazione Composizione: 100% Poliestere</v>
      </c>
      <c r="AQ233" s="101" t="str">
        <f>IF(C233&gt;0,+VLOOKUP($C233,'STYLE NAMES'!$B:$AC,21,FALSE),"")</f>
        <v>Non lavare in lavatrice</v>
      </c>
      <c r="AR233" s="101">
        <f>IF(D233&gt;0,+VLOOKUP($C233,'STYLE NAMES'!$B:$AC,22,FALSE),"")</f>
        <v>0</v>
      </c>
      <c r="AS233" s="101">
        <f>IF(E233&gt;0,+VLOOKUP($C233,'STYLE NAMES'!$B:$AC,23,FALSE),"")</f>
        <v>0</v>
      </c>
      <c r="AT233" s="101">
        <f>IF(F233&gt;0,+VLOOKUP($C233,'STYLE NAMES'!$B:$AC,24,FALSE),"")</f>
        <v>0</v>
      </c>
      <c r="AU233" s="101">
        <f>IF(G233&gt;0,+VLOOKUP($C233,'STYLE NAMES'!$B:$AC,25,FALSE),"")</f>
        <v>0</v>
      </c>
      <c r="AV233" s="101">
        <f>+VLOOKUP($S233,'CODE GENERATOR'!$P:$AM,15,FALSE)</f>
        <v>0</v>
      </c>
      <c r="AW233" s="101">
        <f>+VLOOKUP($S233,'CODE GENERATOR'!$P:$AM,16,FALSE)</f>
        <v>0</v>
      </c>
      <c r="AX233" s="101">
        <f>+VLOOKUP($S233,'CODE GENERATOR'!$P:$AM,17,FALSE)</f>
        <v>0</v>
      </c>
      <c r="AY233" s="101">
        <f>+VLOOKUP($S233,'CODE GENERATOR'!$P:$AM,18,FALSE)</f>
        <v>0</v>
      </c>
      <c r="AZ233" s="101">
        <f>+VLOOKUP($S233,'CODE GENERATOR'!$P:$AM,19,FALSE)</f>
        <v>0</v>
      </c>
      <c r="BA233" s="101">
        <f>+VLOOKUP($S233,'CODE GENERATOR'!$P:$AM,20,FALSE)</f>
        <v>0</v>
      </c>
      <c r="BB233" s="101">
        <f>+VLOOKUP($S233,'CODE GENERATOR'!$P:$AM,21,FALSE)</f>
        <v>0</v>
      </c>
      <c r="BC233" s="101">
        <f>+VLOOKUP($S233,'CODE GENERATOR'!$P:$AM,22,FALSE)</f>
        <v>0</v>
      </c>
      <c r="BD233" s="101">
        <f>+VLOOKUP($S233,'CODE GENERATOR'!$P:$AM,23,FALSE)</f>
        <v>0</v>
      </c>
      <c r="BE233" s="101">
        <f>+VLOOKUP($S233,'CODE GENERATOR'!$P:$AM,24,FALSE)</f>
        <v>0</v>
      </c>
      <c r="BF233" s="101">
        <f>IF(C233&gt;0,+VLOOKUP(G233,'CATEGORY ID'!$A$1:$L$118,3,FALSE),"")</f>
        <v>17</v>
      </c>
      <c r="BG233" s="101">
        <f>IF(C233&gt;0,+VLOOKUP(H233,'CATEGORY ID'!$D$1:$L$118,3,FALSE),"")</f>
        <v>17</v>
      </c>
      <c r="BH233" s="101">
        <f>IF(C233&gt;0,+VLOOKUP((+H233&amp;I233),'CATEGORY ID'!$H$1:$I$121,2,FALSE),"")</f>
        <v>18</v>
      </c>
      <c r="BJ233" s="101">
        <f>IF(C233&gt;0,IF(COUNTIF('CATEGORY ID'!$K$1:$K$121,+H233&amp;K233) &gt; 0, +VLOOKUP(+H233&amp;K233,'CATEGORY ID'!$K$1:$L$121,2,FALSE),""),"")</f>
        <v>73</v>
      </c>
      <c r="BK233" s="101" t="str">
        <f>IF(C233&gt;0,IF(COUNTIF('CATEGORY ID'!$K$124:$K$165, +VLOOKUP(C233,'STYLE NAMES'!$B:$AE,30,FALSE)) &gt; 0, +VLOOKUP(VLOOKUP(C233,'STYLE NAMES'!$B:$AE,30,FALSE),'CATEGORY ID'!K:M,2,FALSE),""),"")</f>
        <v/>
      </c>
      <c r="BR233" s="101" t="str" cm="1">
        <f t="array" ref="BR233">IF(C233&gt;0,_xlfn.TEXTJOIN(";", TRUE,_xlfn.UNIQUE(_xlfn._xlws.FILTER(BF233:BQ233,(BF233:BQ233&gt;0)),TRUE,FALSE)),"")&amp;";"&amp;BS233</f>
        <v>17;18;73;</v>
      </c>
      <c r="BU233" s="106">
        <f>IF(C233&gt;0,+VLOOKUP($C233,'STYLE NAMES'!$B:$AC,26,FALSE),"")</f>
        <v>49.9</v>
      </c>
      <c r="BV233" s="106">
        <f>IF(C233&gt;0,+VLOOKUP($C233,'STYLE NAMES'!$B:$AC,27,FALSE),"")</f>
        <v>2740</v>
      </c>
      <c r="BW233" s="106">
        <f>IF(C233&gt;0,+VLOOKUP($C233,'STYLE NAMES'!$B:$AC,28,FALSE),"")</f>
        <v>57.384999999999991</v>
      </c>
      <c r="BY233"/>
      <c r="BZ233" s="101">
        <v>0</v>
      </c>
      <c r="CA233" s="137">
        <f t="shared" si="18"/>
        <v>1</v>
      </c>
      <c r="CB233" s="137">
        <f>+VLOOKUP(C233,'[2]STYLES &amp; MODELS MATRIX'!$A:$G,7,FALSE)</f>
        <v>0</v>
      </c>
      <c r="CC233" s="137">
        <f>+VLOOKUP(C233,'[1]STYLES &amp; SIZE CHARTS'!$A:$H,8,FALSE)</f>
        <v>0</v>
      </c>
      <c r="CD233" s="137"/>
      <c r="CE233" s="205"/>
      <c r="CF233" s="141"/>
    </row>
    <row r="234" spans="1:84" s="101" customFormat="1" ht="12" customHeight="1" x14ac:dyDescent="0.2">
      <c r="A234" s="102">
        <f t="shared" si="16"/>
        <v>8683711002918</v>
      </c>
      <c r="B234" s="101" t="s">
        <v>816</v>
      </c>
      <c r="C234" s="101" t="s">
        <v>629</v>
      </c>
      <c r="D234" s="101" t="s">
        <v>630</v>
      </c>
      <c r="E234" s="203" t="s">
        <v>2320</v>
      </c>
      <c r="F234" s="101">
        <v>105</v>
      </c>
      <c r="G234" s="101" t="str">
        <f>IF(C234&gt;0,+VLOOKUP($C234,'STYLE NAMES'!$B:$AC,4,FALSE),"")</f>
        <v>ACCESSORIES</v>
      </c>
      <c r="H234" s="101" t="str">
        <f>IF(C234&gt;0,+VLOOKUP($C234,'STYLE NAMES'!$B:$AC,5,FALSE),"")</f>
        <v>ACCESSORIES</v>
      </c>
      <c r="I234" s="101" t="str">
        <f>IF(C234&gt;0,+VLOOKUP($C234,'STYLE NAMES'!$B:$AC,6,FALSE),"")</f>
        <v>RIDER ACCESSORIES</v>
      </c>
      <c r="J234" s="101" t="str">
        <f>IF(C234&gt;0,+VLOOKUP($C234,'STYLE NAMES'!$B:$AC,7,FALSE),"")</f>
        <v>UNISEX</v>
      </c>
      <c r="K234" s="101" t="str">
        <f>IF(C234&gt;0,+VLOOKUP($C234,'STYLE NAMES'!$B:$AC,8,FALSE),"")</f>
        <v>BELTS</v>
      </c>
      <c r="L234" s="101" t="str">
        <f>IF(E234&gt;0,+VLOOKUP($E234,'CODE GENERATOR'!$D:$T,3,FALSE),"")</f>
        <v>A</v>
      </c>
      <c r="M234" s="101" t="str">
        <f>IF(E234&gt;0,+VLOOKUP($E234,'CODE GENERATOR'!$D:$T,4,FALSE),"")</f>
        <v>BRAIDED</v>
      </c>
      <c r="N234" s="101" t="str">
        <f>IF(E234&gt;0,+VLOOKUP($E234,'CODE GENERATOR'!$D:$T,6,FALSE),"")</f>
        <v>LIGHT GRAY</v>
      </c>
      <c r="O234" s="101" t="str">
        <f>IF(E234&gt;0,+VLOOKUP($E234,'CODE GENERATOR'!$D:$T,7,FALSE),"")</f>
        <v>LIGHT GRAY</v>
      </c>
      <c r="P234" s="101" t="str">
        <f t="shared" si="17"/>
        <v>LIGHT GRAY</v>
      </c>
      <c r="Q234" s="104" t="str">
        <f>IF(E234&gt;0,+VLOOKUP($E234,'CODE GENERATOR'!$D:$T,11,FALSE),"")</f>
        <v>A.RACUX_BLT0015</v>
      </c>
      <c r="R234" s="104" t="str">
        <f>IF(E234&gt;0,+VLOOKUP($E234,'CODE GENERATOR'!$D:$T,12,FALSE),"")</f>
        <v>BRD0012LGYLGY</v>
      </c>
      <c r="S234" s="104" t="str">
        <f>IF(E234&gt;0,+VLOOKUP($E234,'CODE GENERATOR'!$D:$T,13,FALSE),"")</f>
        <v>A.RACUX_BLT0015_BRD0012LGYLGY</v>
      </c>
      <c r="T234" s="104" t="str">
        <f t="shared" si="15"/>
        <v>A.RACUX_BLT0015_BRD0012LGYLGY_105</v>
      </c>
      <c r="U234" s="105">
        <v>8683711002918</v>
      </c>
      <c r="V234" s="107" t="str" cm="1">
        <f t="array" ref="V234">_xlfn.TEXTJOIN(";", TRUE, _xlfn.UNIQUE(_xlfn._xlws.FILTER(P$3:P$10029, C$3:C$10029=C234)))</f>
        <v>BORDEAUX;BORDEAUX/NAVY;BEIGE/BROWN;NAVY;BEIGE;GRAY/BLUE-BLACK;BROWN/NAVY;DARK GRAY;MELANGE GRAY;LIGHT GRAY;WHITE;RED;BLACK;GREEN;MELANGE BLUE</v>
      </c>
      <c r="W234" s="107" t="str" cm="1">
        <f t="array" ref="W234">_xlfn.TEXTJOIN(";", TRUE, _xlfn.UNIQUE(_xlfn._xlws.FILTER(F$3:F$10029, C$3:C$10029=C234)))</f>
        <v>85;90;95;100;105;110;115;120;125</v>
      </c>
      <c r="X234" s="101" t="str">
        <f>IF(E234&gt;0,+VLOOKUP($E234,'CODE GENERATOR'!$D:$AC,19,FALSE),0)</f>
        <v>2402_S01_32495</v>
      </c>
      <c r="Y234" s="101" t="str">
        <f>IF(E234&gt;0,+VLOOKUP($E234,'CODE GENERATOR'!$D:$AC,20,FALSE),0)</f>
        <v>2402_S01_32494</v>
      </c>
      <c r="Z234" s="101" t="str">
        <f>IF(E234&gt;0,+VLOOKUP($E234,'CODE GENERATOR'!$D:$AC,21,FALSE),0)</f>
        <v>2402_S01_32498</v>
      </c>
      <c r="AA234" s="101" t="str">
        <f>IF(E234&gt;0,+VLOOKUP($E234,'CODE GENERATOR'!$D:$AC,22,FALSE),0)</f>
        <v/>
      </c>
      <c r="AB234" s="101" t="str">
        <f>IF(E234&gt;0,+VLOOKUP($E234,'CODE GENERATOR'!$D:$AC,23,FALSE),0)</f>
        <v/>
      </c>
      <c r="AC234" s="101" t="str">
        <f>IF(E234&gt;0,+VLOOKUP($E234,'CODE GENERATOR'!$D:$AC,24,FALSE),0)</f>
        <v/>
      </c>
      <c r="AD234" s="101" t="str">
        <f>IF(E234&gt;0,+VLOOKUP($E234,'CODE GENERATOR'!$D:$AC,25,FALSE),0)</f>
        <v/>
      </c>
      <c r="AE234" s="101" t="str">
        <f>IF(E234&gt;0,+VLOOKUP($E234,'CODE GENERATOR'!$D:$AC,26,FALSE),0)</f>
        <v/>
      </c>
      <c r="AF234" s="149" t="str">
        <f>IF($C234&gt;0,$C234&amp;" "&amp;$P234&amp;" "&amp;+VLOOKUP($C234,'STYLE NAMES'!$B:$AC,10,FALSE),"""")</f>
        <v>SANTORINI LIGHT GRAY BRAIDED BELT</v>
      </c>
      <c r="AG234" s="101" t="str">
        <f>"Enjoy our "&amp;(AF234)&amp;"; "&amp;IF(C234&gt;0,+VLOOKUP($C234,'STYLE NAMES'!$B:$AC,11,FALSE),"")</f>
        <v>Enjoy our SANTORINI LIGHT GRAY BRAIDED BELT; Braided Riding Belts
Available in many colors and designs you can use these elegant belts for riding or even at your daily life</v>
      </c>
      <c r="AH234" s="101" t="str">
        <f>IF(C234&gt;0,+VLOOKUP($C234,'STYLE NAMES'!$B:$AC,12,FALSE),"")</f>
        <v>*Super elastic and comfortable riding belts
Composition:
100% Polyester</v>
      </c>
      <c r="AI234" s="101" t="str">
        <f>IF(C234&gt;0,+VLOOKUP($C234,'STYLE NAMES'!$B:$AC,13,FALSE),"")</f>
        <v>Do not wash in washing machine</v>
      </c>
      <c r="AJ234" s="149" t="str">
        <f>IF($C234&gt;0,$C234&amp;" "&amp;$P234&amp;" "&amp;+VLOOKUP($C234,'STYLE NAMES'!$B:$AC,14,FALSE),"""")</f>
        <v>SANTORINI LIGHT GRAY ÖRGÜ KEMER</v>
      </c>
      <c r="AK234" s="149" t="str">
        <f>"Cavalier SanMarco tarafından tasarlanan "&amp;(AJ234)&amp;"; "&amp;IF(C234&gt;0,+VLOOKUP($C234,'STYLE NAMES'!$B:$AC,15,FALSE),"")</f>
        <v>Cavalier SanMarco tarafından tasarlanan SANTORINI LIGHT GRAY ÖRGÜ KEMER; Örgü Binicilik Kemeri
Birçok renk ve desenleri ile bu şık kemerleri hem biniş kıyafetleriniz ile hem de günlük kıyafetlerinizle kullanabilirsiniz.</v>
      </c>
      <c r="AL234" s="149" t="str">
        <f>IF(C234&gt;0,+VLOOKUP($C234,'STYLE NAMES'!$B:$AC,16,FALSE),"")</f>
        <v>* Çok esnek ve rahat 
Kompozisyon:
100% Polyester</v>
      </c>
      <c r="AM234" s="149" t="str">
        <f>IF(C234&gt;0,+VLOOKUP($C234,'STYLE NAMES'!$B:$AC,17,FALSE),"")</f>
        <v>Ürünü makinada yıkamayınız</v>
      </c>
      <c r="AN234" s="149" t="str">
        <f>IF($C234&gt;0,$C234&amp;" "&amp;$P234&amp;" "&amp;+VLOOKUP($C234,'STYLE NAMES'!$B:$AC,18,FALSE),"""")</f>
        <v>SANTORINI LIGHT GRAY CINTURA ELASTICA</v>
      </c>
      <c r="AO234" s="101" t="str">
        <f>"Disegnato da Cavalier SanMarco "&amp;(AN234)&amp;"; "&amp;IF(C234&gt;0,+VLOOKUP($C234,'STYLE NAMES'!$B:$AC,19,FALSE),"")</f>
        <v>Disegnato da Cavalier SanMarco SANTORINI LIGHT GRAY CINTURA ELASTICA; Cintura intrecciata per equitazione Disponibile in molti colori e design, queste eleganti cinture possono essere utilizzate sia per l'equitazione che nella vita quotidiana.</v>
      </c>
      <c r="AP234" s="101" t="str">
        <f>IF(C234&gt;0,+VLOOKUP($C234,'STYLE NAMES'!$B:$AC,20,FALSE),"")</f>
        <v>Cinture elastiche e confortevoli per l'equitazione Composizione: 100% Poliestere</v>
      </c>
      <c r="AQ234" s="101" t="str">
        <f>IF(C234&gt;0,+VLOOKUP($C234,'STYLE NAMES'!$B:$AC,21,FALSE),"")</f>
        <v>Non lavare in lavatrice</v>
      </c>
      <c r="AR234" s="101">
        <f>IF(D234&gt;0,+VLOOKUP($C234,'STYLE NAMES'!$B:$AC,22,FALSE),"")</f>
        <v>0</v>
      </c>
      <c r="AS234" s="101">
        <f>IF(E234&gt;0,+VLOOKUP($C234,'STYLE NAMES'!$B:$AC,23,FALSE),"")</f>
        <v>0</v>
      </c>
      <c r="AT234" s="101">
        <f>IF(F234&gt;0,+VLOOKUP($C234,'STYLE NAMES'!$B:$AC,24,FALSE),"")</f>
        <v>0</v>
      </c>
      <c r="AU234" s="101">
        <f>IF(G234&gt;0,+VLOOKUP($C234,'STYLE NAMES'!$B:$AC,25,FALSE),"")</f>
        <v>0</v>
      </c>
      <c r="AV234" s="101">
        <f>+VLOOKUP($S234,'CODE GENERATOR'!$P:$AM,15,FALSE)</f>
        <v>0</v>
      </c>
      <c r="AW234" s="101">
        <f>+VLOOKUP($S234,'CODE GENERATOR'!$P:$AM,16,FALSE)</f>
        <v>0</v>
      </c>
      <c r="AX234" s="101">
        <f>+VLOOKUP($S234,'CODE GENERATOR'!$P:$AM,17,FALSE)</f>
        <v>0</v>
      </c>
      <c r="AY234" s="101">
        <f>+VLOOKUP($S234,'CODE GENERATOR'!$P:$AM,18,FALSE)</f>
        <v>0</v>
      </c>
      <c r="AZ234" s="101">
        <f>+VLOOKUP($S234,'CODE GENERATOR'!$P:$AM,19,FALSE)</f>
        <v>0</v>
      </c>
      <c r="BA234" s="101">
        <f>+VLOOKUP($S234,'CODE GENERATOR'!$P:$AM,20,FALSE)</f>
        <v>0</v>
      </c>
      <c r="BB234" s="101">
        <f>+VLOOKUP($S234,'CODE GENERATOR'!$P:$AM,21,FALSE)</f>
        <v>0</v>
      </c>
      <c r="BC234" s="101">
        <f>+VLOOKUP($S234,'CODE GENERATOR'!$P:$AM,22,FALSE)</f>
        <v>0</v>
      </c>
      <c r="BD234" s="101">
        <f>+VLOOKUP($S234,'CODE GENERATOR'!$P:$AM,23,FALSE)</f>
        <v>0</v>
      </c>
      <c r="BE234" s="101">
        <f>+VLOOKUP($S234,'CODE GENERATOR'!$P:$AM,24,FALSE)</f>
        <v>0</v>
      </c>
      <c r="BF234" s="101">
        <f>IF(C234&gt;0,+VLOOKUP(G234,'CATEGORY ID'!$A$1:$L$118,3,FALSE),"")</f>
        <v>17</v>
      </c>
      <c r="BG234" s="101">
        <f>IF(C234&gt;0,+VLOOKUP(H234,'CATEGORY ID'!$D$1:$L$118,3,FALSE),"")</f>
        <v>17</v>
      </c>
      <c r="BH234" s="101">
        <f>IF(C234&gt;0,+VLOOKUP((+H234&amp;I234),'CATEGORY ID'!$H$1:$I$121,2,FALSE),"")</f>
        <v>18</v>
      </c>
      <c r="BJ234" s="101">
        <f>IF(C234&gt;0,IF(COUNTIF('CATEGORY ID'!$K$1:$K$121,+H234&amp;K234) &gt; 0, +VLOOKUP(+H234&amp;K234,'CATEGORY ID'!$K$1:$L$121,2,FALSE),""),"")</f>
        <v>73</v>
      </c>
      <c r="BK234" s="101" t="str">
        <f>IF(C234&gt;0,IF(COUNTIF('CATEGORY ID'!$K$124:$K$165, +VLOOKUP(C234,'STYLE NAMES'!$B:$AE,30,FALSE)) &gt; 0, +VLOOKUP(VLOOKUP(C234,'STYLE NAMES'!$B:$AE,30,FALSE),'CATEGORY ID'!K:M,2,FALSE),""),"")</f>
        <v/>
      </c>
      <c r="BR234" s="101" t="str" cm="1">
        <f t="array" ref="BR234">IF(C234&gt;0,_xlfn.TEXTJOIN(";", TRUE,_xlfn.UNIQUE(_xlfn._xlws.FILTER(BF234:BQ234,(BF234:BQ234&gt;0)),TRUE,FALSE)),"")&amp;";"&amp;BS234</f>
        <v>17;18;73;</v>
      </c>
      <c r="BU234" s="106">
        <f>IF(C234&gt;0,+VLOOKUP($C234,'STYLE NAMES'!$B:$AC,26,FALSE),"")</f>
        <v>49.9</v>
      </c>
      <c r="BV234" s="106">
        <f>IF(C234&gt;0,+VLOOKUP($C234,'STYLE NAMES'!$B:$AC,27,FALSE),"")</f>
        <v>2740</v>
      </c>
      <c r="BW234" s="106">
        <f>IF(C234&gt;0,+VLOOKUP($C234,'STYLE NAMES'!$B:$AC,28,FALSE),"")</f>
        <v>57.384999999999991</v>
      </c>
      <c r="BY234"/>
      <c r="BZ234" s="101">
        <v>0</v>
      </c>
      <c r="CA234" s="137">
        <f t="shared" si="18"/>
        <v>1</v>
      </c>
      <c r="CB234" s="137">
        <f>+VLOOKUP(C234,'[2]STYLES &amp; MODELS MATRIX'!$A:$G,7,FALSE)</f>
        <v>0</v>
      </c>
      <c r="CC234" s="137">
        <f>+VLOOKUP(C234,'[1]STYLES &amp; SIZE CHARTS'!$A:$H,8,FALSE)</f>
        <v>0</v>
      </c>
      <c r="CD234" s="137"/>
      <c r="CE234" s="205"/>
      <c r="CF234" s="141"/>
    </row>
    <row r="235" spans="1:84" s="101" customFormat="1" ht="12" customHeight="1" x14ac:dyDescent="0.2">
      <c r="A235" s="102">
        <f t="shared" si="16"/>
        <v>8683711002925</v>
      </c>
      <c r="B235" s="101" t="s">
        <v>816</v>
      </c>
      <c r="C235" s="101" t="s">
        <v>629</v>
      </c>
      <c r="D235" s="101" t="s">
        <v>630</v>
      </c>
      <c r="E235" s="203" t="s">
        <v>2320</v>
      </c>
      <c r="F235" s="101">
        <v>110</v>
      </c>
      <c r="G235" s="101" t="str">
        <f>IF(C235&gt;0,+VLOOKUP($C235,'STYLE NAMES'!$B:$AC,4,FALSE),"")</f>
        <v>ACCESSORIES</v>
      </c>
      <c r="H235" s="101" t="str">
        <f>IF(C235&gt;0,+VLOOKUP($C235,'STYLE NAMES'!$B:$AC,5,FALSE),"")</f>
        <v>ACCESSORIES</v>
      </c>
      <c r="I235" s="101" t="str">
        <f>IF(C235&gt;0,+VLOOKUP($C235,'STYLE NAMES'!$B:$AC,6,FALSE),"")</f>
        <v>RIDER ACCESSORIES</v>
      </c>
      <c r="J235" s="101" t="str">
        <f>IF(C235&gt;0,+VLOOKUP($C235,'STYLE NAMES'!$B:$AC,7,FALSE),"")</f>
        <v>UNISEX</v>
      </c>
      <c r="K235" s="101" t="str">
        <f>IF(C235&gt;0,+VLOOKUP($C235,'STYLE NAMES'!$B:$AC,8,FALSE),"")</f>
        <v>BELTS</v>
      </c>
      <c r="L235" s="101" t="str">
        <f>IF(E235&gt;0,+VLOOKUP($E235,'CODE GENERATOR'!$D:$T,3,FALSE),"")</f>
        <v>A</v>
      </c>
      <c r="M235" s="101" t="str">
        <f>IF(E235&gt;0,+VLOOKUP($E235,'CODE GENERATOR'!$D:$T,4,FALSE),"")</f>
        <v>BRAIDED</v>
      </c>
      <c r="N235" s="101" t="str">
        <f>IF(E235&gt;0,+VLOOKUP($E235,'CODE GENERATOR'!$D:$T,6,FALSE),"")</f>
        <v>LIGHT GRAY</v>
      </c>
      <c r="O235" s="101" t="str">
        <f>IF(E235&gt;0,+VLOOKUP($E235,'CODE GENERATOR'!$D:$T,7,FALSE),"")</f>
        <v>LIGHT GRAY</v>
      </c>
      <c r="P235" s="101" t="str">
        <f t="shared" si="17"/>
        <v>LIGHT GRAY</v>
      </c>
      <c r="Q235" s="104" t="str">
        <f>IF(E235&gt;0,+VLOOKUP($E235,'CODE GENERATOR'!$D:$T,11,FALSE),"")</f>
        <v>A.RACUX_BLT0015</v>
      </c>
      <c r="R235" s="104" t="str">
        <f>IF(E235&gt;0,+VLOOKUP($E235,'CODE GENERATOR'!$D:$T,12,FALSE),"")</f>
        <v>BRD0012LGYLGY</v>
      </c>
      <c r="S235" s="104" t="str">
        <f>IF(E235&gt;0,+VLOOKUP($E235,'CODE GENERATOR'!$D:$T,13,FALSE),"")</f>
        <v>A.RACUX_BLT0015_BRD0012LGYLGY</v>
      </c>
      <c r="T235" s="104" t="str">
        <f t="shared" si="15"/>
        <v>A.RACUX_BLT0015_BRD0012LGYLGY_110</v>
      </c>
      <c r="U235" s="105">
        <v>8683711002925</v>
      </c>
      <c r="V235" s="107" t="str" cm="1">
        <f t="array" ref="V235">_xlfn.TEXTJOIN(";", TRUE, _xlfn.UNIQUE(_xlfn._xlws.FILTER(P$3:P$10029, C$3:C$10029=C235)))</f>
        <v>BORDEAUX;BORDEAUX/NAVY;BEIGE/BROWN;NAVY;BEIGE;GRAY/BLUE-BLACK;BROWN/NAVY;DARK GRAY;MELANGE GRAY;LIGHT GRAY;WHITE;RED;BLACK;GREEN;MELANGE BLUE</v>
      </c>
      <c r="W235" s="107" t="str" cm="1">
        <f t="array" ref="W235">_xlfn.TEXTJOIN(";", TRUE, _xlfn.UNIQUE(_xlfn._xlws.FILTER(F$3:F$10029, C$3:C$10029=C235)))</f>
        <v>85;90;95;100;105;110;115;120;125</v>
      </c>
      <c r="X235" s="101" t="str">
        <f>IF(E235&gt;0,+VLOOKUP($E235,'CODE GENERATOR'!$D:$AC,19,FALSE),0)</f>
        <v>2402_S01_32495</v>
      </c>
      <c r="Y235" s="101" t="str">
        <f>IF(E235&gt;0,+VLOOKUP($E235,'CODE GENERATOR'!$D:$AC,20,FALSE),0)</f>
        <v>2402_S01_32494</v>
      </c>
      <c r="Z235" s="101" t="str">
        <f>IF(E235&gt;0,+VLOOKUP($E235,'CODE GENERATOR'!$D:$AC,21,FALSE),0)</f>
        <v>2402_S01_32498</v>
      </c>
      <c r="AA235" s="101" t="str">
        <f>IF(E235&gt;0,+VLOOKUP($E235,'CODE GENERATOR'!$D:$AC,22,FALSE),0)</f>
        <v/>
      </c>
      <c r="AB235" s="101" t="str">
        <f>IF(E235&gt;0,+VLOOKUP($E235,'CODE GENERATOR'!$D:$AC,23,FALSE),0)</f>
        <v/>
      </c>
      <c r="AC235" s="101" t="str">
        <f>IF(E235&gt;0,+VLOOKUP($E235,'CODE GENERATOR'!$D:$AC,24,FALSE),0)</f>
        <v/>
      </c>
      <c r="AD235" s="101" t="str">
        <f>IF(E235&gt;0,+VLOOKUP($E235,'CODE GENERATOR'!$D:$AC,25,FALSE),0)</f>
        <v/>
      </c>
      <c r="AE235" s="101" t="str">
        <f>IF(E235&gt;0,+VLOOKUP($E235,'CODE GENERATOR'!$D:$AC,26,FALSE),0)</f>
        <v/>
      </c>
      <c r="AF235" s="149" t="str">
        <f>IF($C235&gt;0,$C235&amp;" "&amp;$P235&amp;" "&amp;+VLOOKUP($C235,'STYLE NAMES'!$B:$AC,10,FALSE),"""")</f>
        <v>SANTORINI LIGHT GRAY BRAIDED BELT</v>
      </c>
      <c r="AG235" s="101" t="str">
        <f>"Enjoy our "&amp;(AF235)&amp;"; "&amp;IF(C235&gt;0,+VLOOKUP($C235,'STYLE NAMES'!$B:$AC,11,FALSE),"")</f>
        <v>Enjoy our SANTORINI LIGHT GRAY BRAIDED BELT; Braided Riding Belts
Available in many colors and designs you can use these elegant belts for riding or even at your daily life</v>
      </c>
      <c r="AH235" s="101" t="str">
        <f>IF(C235&gt;0,+VLOOKUP($C235,'STYLE NAMES'!$B:$AC,12,FALSE),"")</f>
        <v>*Super elastic and comfortable riding belts
Composition:
100% Polyester</v>
      </c>
      <c r="AI235" s="101" t="str">
        <f>IF(C235&gt;0,+VLOOKUP($C235,'STYLE NAMES'!$B:$AC,13,FALSE),"")</f>
        <v>Do not wash in washing machine</v>
      </c>
      <c r="AJ235" s="149" t="str">
        <f>IF($C235&gt;0,$C235&amp;" "&amp;$P235&amp;" "&amp;+VLOOKUP($C235,'STYLE NAMES'!$B:$AC,14,FALSE),"""")</f>
        <v>SANTORINI LIGHT GRAY ÖRGÜ KEMER</v>
      </c>
      <c r="AK235" s="149" t="str">
        <f>"Cavalier SanMarco tarafından tasarlanan "&amp;(AJ235)&amp;"; "&amp;IF(C235&gt;0,+VLOOKUP($C235,'STYLE NAMES'!$B:$AC,15,FALSE),"")</f>
        <v>Cavalier SanMarco tarafından tasarlanan SANTORINI LIGHT GRAY ÖRGÜ KEMER; Örgü Binicilik Kemeri
Birçok renk ve desenleri ile bu şık kemerleri hem biniş kıyafetleriniz ile hem de günlük kıyafetlerinizle kullanabilirsiniz.</v>
      </c>
      <c r="AL235" s="149" t="str">
        <f>IF(C235&gt;0,+VLOOKUP($C235,'STYLE NAMES'!$B:$AC,16,FALSE),"")</f>
        <v>* Çok esnek ve rahat 
Kompozisyon:
100% Polyester</v>
      </c>
      <c r="AM235" s="149" t="str">
        <f>IF(C235&gt;0,+VLOOKUP($C235,'STYLE NAMES'!$B:$AC,17,FALSE),"")</f>
        <v>Ürünü makinada yıkamayınız</v>
      </c>
      <c r="AN235" s="149" t="str">
        <f>IF($C235&gt;0,$C235&amp;" "&amp;$P235&amp;" "&amp;+VLOOKUP($C235,'STYLE NAMES'!$B:$AC,18,FALSE),"""")</f>
        <v>SANTORINI LIGHT GRAY CINTURA ELASTICA</v>
      </c>
      <c r="AO235" s="101" t="str">
        <f>"Disegnato da Cavalier SanMarco "&amp;(AN235)&amp;"; "&amp;IF(C235&gt;0,+VLOOKUP($C235,'STYLE NAMES'!$B:$AC,19,FALSE),"")</f>
        <v>Disegnato da Cavalier SanMarco SANTORINI LIGHT GRAY CINTURA ELASTICA; Cintura intrecciata per equitazione Disponibile in molti colori e design, queste eleganti cinture possono essere utilizzate sia per l'equitazione che nella vita quotidiana.</v>
      </c>
      <c r="AP235" s="101" t="str">
        <f>IF(C235&gt;0,+VLOOKUP($C235,'STYLE NAMES'!$B:$AC,20,FALSE),"")</f>
        <v>Cinture elastiche e confortevoli per l'equitazione Composizione: 100% Poliestere</v>
      </c>
      <c r="AQ235" s="101" t="str">
        <f>IF(C235&gt;0,+VLOOKUP($C235,'STYLE NAMES'!$B:$AC,21,FALSE),"")</f>
        <v>Non lavare in lavatrice</v>
      </c>
      <c r="AR235" s="101">
        <f>IF(D235&gt;0,+VLOOKUP($C235,'STYLE NAMES'!$B:$AC,22,FALSE),"")</f>
        <v>0</v>
      </c>
      <c r="AS235" s="101">
        <f>IF(E235&gt;0,+VLOOKUP($C235,'STYLE NAMES'!$B:$AC,23,FALSE),"")</f>
        <v>0</v>
      </c>
      <c r="AT235" s="101">
        <f>IF(F235&gt;0,+VLOOKUP($C235,'STYLE NAMES'!$B:$AC,24,FALSE),"")</f>
        <v>0</v>
      </c>
      <c r="AU235" s="101">
        <f>IF(G235&gt;0,+VLOOKUP($C235,'STYLE NAMES'!$B:$AC,25,FALSE),"")</f>
        <v>0</v>
      </c>
      <c r="AV235" s="101">
        <f>+VLOOKUP($S235,'CODE GENERATOR'!$P:$AM,15,FALSE)</f>
        <v>0</v>
      </c>
      <c r="AW235" s="101">
        <f>+VLOOKUP($S235,'CODE GENERATOR'!$P:$AM,16,FALSE)</f>
        <v>0</v>
      </c>
      <c r="AX235" s="101">
        <f>+VLOOKUP($S235,'CODE GENERATOR'!$P:$AM,17,FALSE)</f>
        <v>0</v>
      </c>
      <c r="AY235" s="101">
        <f>+VLOOKUP($S235,'CODE GENERATOR'!$P:$AM,18,FALSE)</f>
        <v>0</v>
      </c>
      <c r="AZ235" s="101">
        <f>+VLOOKUP($S235,'CODE GENERATOR'!$P:$AM,19,FALSE)</f>
        <v>0</v>
      </c>
      <c r="BA235" s="101">
        <f>+VLOOKUP($S235,'CODE GENERATOR'!$P:$AM,20,FALSE)</f>
        <v>0</v>
      </c>
      <c r="BB235" s="101">
        <f>+VLOOKUP($S235,'CODE GENERATOR'!$P:$AM,21,FALSE)</f>
        <v>0</v>
      </c>
      <c r="BC235" s="101">
        <f>+VLOOKUP($S235,'CODE GENERATOR'!$P:$AM,22,FALSE)</f>
        <v>0</v>
      </c>
      <c r="BD235" s="101">
        <f>+VLOOKUP($S235,'CODE GENERATOR'!$P:$AM,23,FALSE)</f>
        <v>0</v>
      </c>
      <c r="BE235" s="101">
        <f>+VLOOKUP($S235,'CODE GENERATOR'!$P:$AM,24,FALSE)</f>
        <v>0</v>
      </c>
      <c r="BF235" s="101">
        <f>IF(C235&gt;0,+VLOOKUP(G235,'CATEGORY ID'!$A$1:$L$118,3,FALSE),"")</f>
        <v>17</v>
      </c>
      <c r="BG235" s="101">
        <f>IF(C235&gt;0,+VLOOKUP(H235,'CATEGORY ID'!$D$1:$L$118,3,FALSE),"")</f>
        <v>17</v>
      </c>
      <c r="BH235" s="101">
        <f>IF(C235&gt;0,+VLOOKUP((+H235&amp;I235),'CATEGORY ID'!$H$1:$I$121,2,FALSE),"")</f>
        <v>18</v>
      </c>
      <c r="BJ235" s="101">
        <f>IF(C235&gt;0,IF(COUNTIF('CATEGORY ID'!$K$1:$K$121,+H235&amp;K235) &gt; 0, +VLOOKUP(+H235&amp;K235,'CATEGORY ID'!$K$1:$L$121,2,FALSE),""),"")</f>
        <v>73</v>
      </c>
      <c r="BK235" s="101" t="str">
        <f>IF(C235&gt;0,IF(COUNTIF('CATEGORY ID'!$K$124:$K$165, +VLOOKUP(C235,'STYLE NAMES'!$B:$AE,30,FALSE)) &gt; 0, +VLOOKUP(VLOOKUP(C235,'STYLE NAMES'!$B:$AE,30,FALSE),'CATEGORY ID'!K:M,2,FALSE),""),"")</f>
        <v/>
      </c>
      <c r="BR235" s="101" t="str" cm="1">
        <f t="array" ref="BR235">IF(C235&gt;0,_xlfn.TEXTJOIN(";", TRUE,_xlfn.UNIQUE(_xlfn._xlws.FILTER(BF235:BQ235,(BF235:BQ235&gt;0)),TRUE,FALSE)),"")&amp;";"&amp;BS235</f>
        <v>17;18;73;</v>
      </c>
      <c r="BU235" s="106">
        <f>IF(C235&gt;0,+VLOOKUP($C235,'STYLE NAMES'!$B:$AC,26,FALSE),"")</f>
        <v>49.9</v>
      </c>
      <c r="BV235" s="106">
        <f>IF(C235&gt;0,+VLOOKUP($C235,'STYLE NAMES'!$B:$AC,27,FALSE),"")</f>
        <v>2740</v>
      </c>
      <c r="BW235" s="106">
        <f>IF(C235&gt;0,+VLOOKUP($C235,'STYLE NAMES'!$B:$AC,28,FALSE),"")</f>
        <v>57.384999999999991</v>
      </c>
      <c r="BY235"/>
      <c r="BZ235" s="101">
        <v>0</v>
      </c>
      <c r="CA235" s="137">
        <f t="shared" si="18"/>
        <v>1</v>
      </c>
      <c r="CB235" s="137">
        <f>+VLOOKUP(C235,'[2]STYLES &amp; MODELS MATRIX'!$A:$G,7,FALSE)</f>
        <v>0</v>
      </c>
      <c r="CC235" s="137">
        <f>+VLOOKUP(C235,'[1]STYLES &amp; SIZE CHARTS'!$A:$H,8,FALSE)</f>
        <v>0</v>
      </c>
      <c r="CD235" s="137"/>
      <c r="CE235" s="205"/>
      <c r="CF235" s="141"/>
    </row>
    <row r="236" spans="1:84" s="101" customFormat="1" ht="12" customHeight="1" x14ac:dyDescent="0.2">
      <c r="A236" s="102">
        <f t="shared" si="16"/>
        <v>8683711002932</v>
      </c>
      <c r="B236" s="101" t="s">
        <v>816</v>
      </c>
      <c r="C236" s="101" t="s">
        <v>629</v>
      </c>
      <c r="D236" s="101" t="s">
        <v>630</v>
      </c>
      <c r="E236" s="203" t="s">
        <v>2320</v>
      </c>
      <c r="F236" s="101">
        <v>115</v>
      </c>
      <c r="G236" s="101" t="str">
        <f>IF(C236&gt;0,+VLOOKUP($C236,'STYLE NAMES'!$B:$AC,4,FALSE),"")</f>
        <v>ACCESSORIES</v>
      </c>
      <c r="H236" s="101" t="str">
        <f>IF(C236&gt;0,+VLOOKUP($C236,'STYLE NAMES'!$B:$AC,5,FALSE),"")</f>
        <v>ACCESSORIES</v>
      </c>
      <c r="I236" s="101" t="str">
        <f>IF(C236&gt;0,+VLOOKUP($C236,'STYLE NAMES'!$B:$AC,6,FALSE),"")</f>
        <v>RIDER ACCESSORIES</v>
      </c>
      <c r="J236" s="101" t="str">
        <f>IF(C236&gt;0,+VLOOKUP($C236,'STYLE NAMES'!$B:$AC,7,FALSE),"")</f>
        <v>UNISEX</v>
      </c>
      <c r="K236" s="101" t="str">
        <f>IF(C236&gt;0,+VLOOKUP($C236,'STYLE NAMES'!$B:$AC,8,FALSE),"")</f>
        <v>BELTS</v>
      </c>
      <c r="L236" s="101" t="str">
        <f>IF(E236&gt;0,+VLOOKUP($E236,'CODE GENERATOR'!$D:$T,3,FALSE),"")</f>
        <v>A</v>
      </c>
      <c r="M236" s="101" t="str">
        <f>IF(E236&gt;0,+VLOOKUP($E236,'CODE GENERATOR'!$D:$T,4,FALSE),"")</f>
        <v>BRAIDED</v>
      </c>
      <c r="N236" s="101" t="str">
        <f>IF(E236&gt;0,+VLOOKUP($E236,'CODE GENERATOR'!$D:$T,6,FALSE),"")</f>
        <v>LIGHT GRAY</v>
      </c>
      <c r="O236" s="101" t="str">
        <f>IF(E236&gt;0,+VLOOKUP($E236,'CODE GENERATOR'!$D:$T,7,FALSE),"")</f>
        <v>LIGHT GRAY</v>
      </c>
      <c r="P236" s="101" t="str">
        <f t="shared" si="17"/>
        <v>LIGHT GRAY</v>
      </c>
      <c r="Q236" s="104" t="str">
        <f>IF(E236&gt;0,+VLOOKUP($E236,'CODE GENERATOR'!$D:$T,11,FALSE),"")</f>
        <v>A.RACUX_BLT0015</v>
      </c>
      <c r="R236" s="104" t="str">
        <f>IF(E236&gt;0,+VLOOKUP($E236,'CODE GENERATOR'!$D:$T,12,FALSE),"")</f>
        <v>BRD0012LGYLGY</v>
      </c>
      <c r="S236" s="104" t="str">
        <f>IF(E236&gt;0,+VLOOKUP($E236,'CODE GENERATOR'!$D:$T,13,FALSE),"")</f>
        <v>A.RACUX_BLT0015_BRD0012LGYLGY</v>
      </c>
      <c r="T236" s="104" t="str">
        <f t="shared" si="15"/>
        <v>A.RACUX_BLT0015_BRD0012LGYLGY_115</v>
      </c>
      <c r="U236" s="105">
        <v>8683711002932</v>
      </c>
      <c r="V236" s="107" t="str" cm="1">
        <f t="array" ref="V236">_xlfn.TEXTJOIN(";", TRUE, _xlfn.UNIQUE(_xlfn._xlws.FILTER(P$3:P$10029, C$3:C$10029=C236)))</f>
        <v>BORDEAUX;BORDEAUX/NAVY;BEIGE/BROWN;NAVY;BEIGE;GRAY/BLUE-BLACK;BROWN/NAVY;DARK GRAY;MELANGE GRAY;LIGHT GRAY;WHITE;RED;BLACK;GREEN;MELANGE BLUE</v>
      </c>
      <c r="W236" s="107" t="str" cm="1">
        <f t="array" ref="W236">_xlfn.TEXTJOIN(";", TRUE, _xlfn.UNIQUE(_xlfn._xlws.FILTER(F$3:F$10029, C$3:C$10029=C236)))</f>
        <v>85;90;95;100;105;110;115;120;125</v>
      </c>
      <c r="X236" s="101" t="str">
        <f>IF(E236&gt;0,+VLOOKUP($E236,'CODE GENERATOR'!$D:$AC,19,FALSE),0)</f>
        <v>2402_S01_32495</v>
      </c>
      <c r="Y236" s="101" t="str">
        <f>IF(E236&gt;0,+VLOOKUP($E236,'CODE GENERATOR'!$D:$AC,20,FALSE),0)</f>
        <v>2402_S01_32494</v>
      </c>
      <c r="Z236" s="101" t="str">
        <f>IF(E236&gt;0,+VLOOKUP($E236,'CODE GENERATOR'!$D:$AC,21,FALSE),0)</f>
        <v>2402_S01_32498</v>
      </c>
      <c r="AA236" s="101" t="str">
        <f>IF(E236&gt;0,+VLOOKUP($E236,'CODE GENERATOR'!$D:$AC,22,FALSE),0)</f>
        <v/>
      </c>
      <c r="AB236" s="101" t="str">
        <f>IF(E236&gt;0,+VLOOKUP($E236,'CODE GENERATOR'!$D:$AC,23,FALSE),0)</f>
        <v/>
      </c>
      <c r="AC236" s="101" t="str">
        <f>IF(E236&gt;0,+VLOOKUP($E236,'CODE GENERATOR'!$D:$AC,24,FALSE),0)</f>
        <v/>
      </c>
      <c r="AD236" s="101" t="str">
        <f>IF(E236&gt;0,+VLOOKUP($E236,'CODE GENERATOR'!$D:$AC,25,FALSE),0)</f>
        <v/>
      </c>
      <c r="AE236" s="101" t="str">
        <f>IF(E236&gt;0,+VLOOKUP($E236,'CODE GENERATOR'!$D:$AC,26,FALSE),0)</f>
        <v/>
      </c>
      <c r="AF236" s="149" t="str">
        <f>IF($C236&gt;0,$C236&amp;" "&amp;$P236&amp;" "&amp;+VLOOKUP($C236,'STYLE NAMES'!$B:$AC,10,FALSE),"""")</f>
        <v>SANTORINI LIGHT GRAY BRAIDED BELT</v>
      </c>
      <c r="AG236" s="101" t="str">
        <f>"Enjoy our "&amp;(AF236)&amp;"; "&amp;IF(C236&gt;0,+VLOOKUP($C236,'STYLE NAMES'!$B:$AC,11,FALSE),"")</f>
        <v>Enjoy our SANTORINI LIGHT GRAY BRAIDED BELT; Braided Riding Belts
Available in many colors and designs you can use these elegant belts for riding or even at your daily life</v>
      </c>
      <c r="AH236" s="101" t="str">
        <f>IF(C236&gt;0,+VLOOKUP($C236,'STYLE NAMES'!$B:$AC,12,FALSE),"")</f>
        <v>*Super elastic and comfortable riding belts
Composition:
100% Polyester</v>
      </c>
      <c r="AI236" s="101" t="str">
        <f>IF(C236&gt;0,+VLOOKUP($C236,'STYLE NAMES'!$B:$AC,13,FALSE),"")</f>
        <v>Do not wash in washing machine</v>
      </c>
      <c r="AJ236" s="149" t="str">
        <f>IF($C236&gt;0,$C236&amp;" "&amp;$P236&amp;" "&amp;+VLOOKUP($C236,'STYLE NAMES'!$B:$AC,14,FALSE),"""")</f>
        <v>SANTORINI LIGHT GRAY ÖRGÜ KEMER</v>
      </c>
      <c r="AK236" s="149" t="str">
        <f>"Cavalier SanMarco tarafından tasarlanan "&amp;(AJ236)&amp;"; "&amp;IF(C236&gt;0,+VLOOKUP($C236,'STYLE NAMES'!$B:$AC,15,FALSE),"")</f>
        <v>Cavalier SanMarco tarafından tasarlanan SANTORINI LIGHT GRAY ÖRGÜ KEMER; Örgü Binicilik Kemeri
Birçok renk ve desenleri ile bu şık kemerleri hem biniş kıyafetleriniz ile hem de günlük kıyafetlerinizle kullanabilirsiniz.</v>
      </c>
      <c r="AL236" s="149" t="str">
        <f>IF(C236&gt;0,+VLOOKUP($C236,'STYLE NAMES'!$B:$AC,16,FALSE),"")</f>
        <v>* Çok esnek ve rahat 
Kompozisyon:
100% Polyester</v>
      </c>
      <c r="AM236" s="149" t="str">
        <f>IF(C236&gt;0,+VLOOKUP($C236,'STYLE NAMES'!$B:$AC,17,FALSE),"")</f>
        <v>Ürünü makinada yıkamayınız</v>
      </c>
      <c r="AN236" s="149" t="str">
        <f>IF($C236&gt;0,$C236&amp;" "&amp;$P236&amp;" "&amp;+VLOOKUP($C236,'STYLE NAMES'!$B:$AC,18,FALSE),"""")</f>
        <v>SANTORINI LIGHT GRAY CINTURA ELASTICA</v>
      </c>
      <c r="AO236" s="101" t="str">
        <f>"Disegnato da Cavalier SanMarco "&amp;(AN236)&amp;"; "&amp;IF(C236&gt;0,+VLOOKUP($C236,'STYLE NAMES'!$B:$AC,19,FALSE),"")</f>
        <v>Disegnato da Cavalier SanMarco SANTORINI LIGHT GRAY CINTURA ELASTICA; Cintura intrecciata per equitazione Disponibile in molti colori e design, queste eleganti cinture possono essere utilizzate sia per l'equitazione che nella vita quotidiana.</v>
      </c>
      <c r="AP236" s="101" t="str">
        <f>IF(C236&gt;0,+VLOOKUP($C236,'STYLE NAMES'!$B:$AC,20,FALSE),"")</f>
        <v>Cinture elastiche e confortevoli per l'equitazione Composizione: 100% Poliestere</v>
      </c>
      <c r="AQ236" s="101" t="str">
        <f>IF(C236&gt;0,+VLOOKUP($C236,'STYLE NAMES'!$B:$AC,21,FALSE),"")</f>
        <v>Non lavare in lavatrice</v>
      </c>
      <c r="AR236" s="101">
        <f>IF(D236&gt;0,+VLOOKUP($C236,'STYLE NAMES'!$B:$AC,22,FALSE),"")</f>
        <v>0</v>
      </c>
      <c r="AS236" s="101">
        <f>IF(E236&gt;0,+VLOOKUP($C236,'STYLE NAMES'!$B:$AC,23,FALSE),"")</f>
        <v>0</v>
      </c>
      <c r="AT236" s="101">
        <f>IF(F236&gt;0,+VLOOKUP($C236,'STYLE NAMES'!$B:$AC,24,FALSE),"")</f>
        <v>0</v>
      </c>
      <c r="AU236" s="101">
        <f>IF(G236&gt;0,+VLOOKUP($C236,'STYLE NAMES'!$B:$AC,25,FALSE),"")</f>
        <v>0</v>
      </c>
      <c r="AV236" s="101">
        <f>+VLOOKUP($S236,'CODE GENERATOR'!$P:$AM,15,FALSE)</f>
        <v>0</v>
      </c>
      <c r="AW236" s="101">
        <f>+VLOOKUP($S236,'CODE GENERATOR'!$P:$AM,16,FALSE)</f>
        <v>0</v>
      </c>
      <c r="AX236" s="101">
        <f>+VLOOKUP($S236,'CODE GENERATOR'!$P:$AM,17,FALSE)</f>
        <v>0</v>
      </c>
      <c r="AY236" s="101">
        <f>+VLOOKUP($S236,'CODE GENERATOR'!$P:$AM,18,FALSE)</f>
        <v>0</v>
      </c>
      <c r="AZ236" s="101">
        <f>+VLOOKUP($S236,'CODE GENERATOR'!$P:$AM,19,FALSE)</f>
        <v>0</v>
      </c>
      <c r="BA236" s="101">
        <f>+VLOOKUP($S236,'CODE GENERATOR'!$P:$AM,20,FALSE)</f>
        <v>0</v>
      </c>
      <c r="BB236" s="101">
        <f>+VLOOKUP($S236,'CODE GENERATOR'!$P:$AM,21,FALSE)</f>
        <v>0</v>
      </c>
      <c r="BC236" s="101">
        <f>+VLOOKUP($S236,'CODE GENERATOR'!$P:$AM,22,FALSE)</f>
        <v>0</v>
      </c>
      <c r="BD236" s="101">
        <f>+VLOOKUP($S236,'CODE GENERATOR'!$P:$AM,23,FALSE)</f>
        <v>0</v>
      </c>
      <c r="BE236" s="101">
        <f>+VLOOKUP($S236,'CODE GENERATOR'!$P:$AM,24,FALSE)</f>
        <v>0</v>
      </c>
      <c r="BF236" s="101">
        <f>IF(C236&gt;0,+VLOOKUP(G236,'CATEGORY ID'!$A$1:$L$118,3,FALSE),"")</f>
        <v>17</v>
      </c>
      <c r="BG236" s="101">
        <f>IF(C236&gt;0,+VLOOKUP(H236,'CATEGORY ID'!$D$1:$L$118,3,FALSE),"")</f>
        <v>17</v>
      </c>
      <c r="BH236" s="101">
        <f>IF(C236&gt;0,+VLOOKUP((+H236&amp;I236),'CATEGORY ID'!$H$1:$I$121,2,FALSE),"")</f>
        <v>18</v>
      </c>
      <c r="BJ236" s="101">
        <f>IF(C236&gt;0,IF(COUNTIF('CATEGORY ID'!$K$1:$K$121,+H236&amp;K236) &gt; 0, +VLOOKUP(+H236&amp;K236,'CATEGORY ID'!$K$1:$L$121,2,FALSE),""),"")</f>
        <v>73</v>
      </c>
      <c r="BK236" s="101" t="str">
        <f>IF(C236&gt;0,IF(COUNTIF('CATEGORY ID'!$K$124:$K$165, +VLOOKUP(C236,'STYLE NAMES'!$B:$AE,30,FALSE)) &gt; 0, +VLOOKUP(VLOOKUP(C236,'STYLE NAMES'!$B:$AE,30,FALSE),'CATEGORY ID'!K:M,2,FALSE),""),"")</f>
        <v/>
      </c>
      <c r="BR236" s="101" t="str" cm="1">
        <f t="array" ref="BR236">IF(C236&gt;0,_xlfn.TEXTJOIN(";", TRUE,_xlfn.UNIQUE(_xlfn._xlws.FILTER(BF236:BQ236,(BF236:BQ236&gt;0)),TRUE,FALSE)),"")&amp;";"&amp;BS236</f>
        <v>17;18;73;</v>
      </c>
      <c r="BU236" s="106">
        <f>IF(C236&gt;0,+VLOOKUP($C236,'STYLE NAMES'!$B:$AC,26,FALSE),"")</f>
        <v>49.9</v>
      </c>
      <c r="BV236" s="106">
        <f>IF(C236&gt;0,+VLOOKUP($C236,'STYLE NAMES'!$B:$AC,27,FALSE),"")</f>
        <v>2740</v>
      </c>
      <c r="BW236" s="106">
        <f>IF(C236&gt;0,+VLOOKUP($C236,'STYLE NAMES'!$B:$AC,28,FALSE),"")</f>
        <v>57.384999999999991</v>
      </c>
      <c r="BY236"/>
      <c r="BZ236" s="101">
        <v>0</v>
      </c>
      <c r="CA236" s="137">
        <f t="shared" si="18"/>
        <v>1</v>
      </c>
      <c r="CB236" s="137">
        <f>+VLOOKUP(C236,'[2]STYLES &amp; MODELS MATRIX'!$A:$G,7,FALSE)</f>
        <v>0</v>
      </c>
      <c r="CC236" s="137">
        <f>+VLOOKUP(C236,'[1]STYLES &amp; SIZE CHARTS'!$A:$H,8,FALSE)</f>
        <v>0</v>
      </c>
      <c r="CD236" s="137"/>
      <c r="CE236" s="205"/>
      <c r="CF236" s="141"/>
    </row>
    <row r="237" spans="1:84" s="101" customFormat="1" ht="12" customHeight="1" x14ac:dyDescent="0.2">
      <c r="A237" s="102">
        <f t="shared" si="16"/>
        <v>8683711002949</v>
      </c>
      <c r="B237" s="101" t="s">
        <v>816</v>
      </c>
      <c r="C237" s="101" t="s">
        <v>629</v>
      </c>
      <c r="D237" s="101" t="s">
        <v>630</v>
      </c>
      <c r="E237" s="203" t="s">
        <v>2320</v>
      </c>
      <c r="F237" s="101">
        <v>120</v>
      </c>
      <c r="G237" s="101" t="str">
        <f>IF(C237&gt;0,+VLOOKUP($C237,'STYLE NAMES'!$B:$AC,4,FALSE),"")</f>
        <v>ACCESSORIES</v>
      </c>
      <c r="H237" s="101" t="str">
        <f>IF(C237&gt;0,+VLOOKUP($C237,'STYLE NAMES'!$B:$AC,5,FALSE),"")</f>
        <v>ACCESSORIES</v>
      </c>
      <c r="I237" s="101" t="str">
        <f>IF(C237&gt;0,+VLOOKUP($C237,'STYLE NAMES'!$B:$AC,6,FALSE),"")</f>
        <v>RIDER ACCESSORIES</v>
      </c>
      <c r="J237" s="101" t="str">
        <f>IF(C237&gt;0,+VLOOKUP($C237,'STYLE NAMES'!$B:$AC,7,FALSE),"")</f>
        <v>UNISEX</v>
      </c>
      <c r="K237" s="101" t="str">
        <f>IF(C237&gt;0,+VLOOKUP($C237,'STYLE NAMES'!$B:$AC,8,FALSE),"")</f>
        <v>BELTS</v>
      </c>
      <c r="L237" s="101" t="str">
        <f>IF(E237&gt;0,+VLOOKUP($E237,'CODE GENERATOR'!$D:$T,3,FALSE),"")</f>
        <v>A</v>
      </c>
      <c r="M237" s="101" t="str">
        <f>IF(E237&gt;0,+VLOOKUP($E237,'CODE GENERATOR'!$D:$T,4,FALSE),"")</f>
        <v>BRAIDED</v>
      </c>
      <c r="N237" s="101" t="str">
        <f>IF(E237&gt;0,+VLOOKUP($E237,'CODE GENERATOR'!$D:$T,6,FALSE),"")</f>
        <v>LIGHT GRAY</v>
      </c>
      <c r="O237" s="101" t="str">
        <f>IF(E237&gt;0,+VLOOKUP($E237,'CODE GENERATOR'!$D:$T,7,FALSE),"")</f>
        <v>LIGHT GRAY</v>
      </c>
      <c r="P237" s="101" t="str">
        <f t="shared" si="17"/>
        <v>LIGHT GRAY</v>
      </c>
      <c r="Q237" s="104" t="str">
        <f>IF(E237&gt;0,+VLOOKUP($E237,'CODE GENERATOR'!$D:$T,11,FALSE),"")</f>
        <v>A.RACUX_BLT0015</v>
      </c>
      <c r="R237" s="104" t="str">
        <f>IF(E237&gt;0,+VLOOKUP($E237,'CODE GENERATOR'!$D:$T,12,FALSE),"")</f>
        <v>BRD0012LGYLGY</v>
      </c>
      <c r="S237" s="104" t="str">
        <f>IF(E237&gt;0,+VLOOKUP($E237,'CODE GENERATOR'!$D:$T,13,FALSE),"")</f>
        <v>A.RACUX_BLT0015_BRD0012LGYLGY</v>
      </c>
      <c r="T237" s="104" t="str">
        <f t="shared" si="15"/>
        <v>A.RACUX_BLT0015_BRD0012LGYLGY_120</v>
      </c>
      <c r="U237" s="105">
        <v>8683711002949</v>
      </c>
      <c r="V237" s="107" t="str" cm="1">
        <f t="array" ref="V237">_xlfn.TEXTJOIN(";", TRUE, _xlfn.UNIQUE(_xlfn._xlws.FILTER(P$3:P$10029, C$3:C$10029=C237)))</f>
        <v>BORDEAUX;BORDEAUX/NAVY;BEIGE/BROWN;NAVY;BEIGE;GRAY/BLUE-BLACK;BROWN/NAVY;DARK GRAY;MELANGE GRAY;LIGHT GRAY;WHITE;RED;BLACK;GREEN;MELANGE BLUE</v>
      </c>
      <c r="W237" s="107" t="str" cm="1">
        <f t="array" ref="W237">_xlfn.TEXTJOIN(";", TRUE, _xlfn.UNIQUE(_xlfn._xlws.FILTER(F$3:F$10029, C$3:C$10029=C237)))</f>
        <v>85;90;95;100;105;110;115;120;125</v>
      </c>
      <c r="X237" s="101" t="str">
        <f>IF(E237&gt;0,+VLOOKUP($E237,'CODE GENERATOR'!$D:$AC,19,FALSE),0)</f>
        <v>2402_S01_32495</v>
      </c>
      <c r="Y237" s="101" t="str">
        <f>IF(E237&gt;0,+VLOOKUP($E237,'CODE GENERATOR'!$D:$AC,20,FALSE),0)</f>
        <v>2402_S01_32494</v>
      </c>
      <c r="Z237" s="101" t="str">
        <f>IF(E237&gt;0,+VLOOKUP($E237,'CODE GENERATOR'!$D:$AC,21,FALSE),0)</f>
        <v>2402_S01_32498</v>
      </c>
      <c r="AA237" s="101" t="str">
        <f>IF(E237&gt;0,+VLOOKUP($E237,'CODE GENERATOR'!$D:$AC,22,FALSE),0)</f>
        <v/>
      </c>
      <c r="AB237" s="101" t="str">
        <f>IF(E237&gt;0,+VLOOKUP($E237,'CODE GENERATOR'!$D:$AC,23,FALSE),0)</f>
        <v/>
      </c>
      <c r="AC237" s="101" t="str">
        <f>IF(E237&gt;0,+VLOOKUP($E237,'CODE GENERATOR'!$D:$AC,24,FALSE),0)</f>
        <v/>
      </c>
      <c r="AD237" s="101" t="str">
        <f>IF(E237&gt;0,+VLOOKUP($E237,'CODE GENERATOR'!$D:$AC,25,FALSE),0)</f>
        <v/>
      </c>
      <c r="AE237" s="101" t="str">
        <f>IF(E237&gt;0,+VLOOKUP($E237,'CODE GENERATOR'!$D:$AC,26,FALSE),0)</f>
        <v/>
      </c>
      <c r="AF237" s="149" t="str">
        <f>IF($C237&gt;0,$C237&amp;" "&amp;$P237&amp;" "&amp;+VLOOKUP($C237,'STYLE NAMES'!$B:$AC,10,FALSE),"""")</f>
        <v>SANTORINI LIGHT GRAY BRAIDED BELT</v>
      </c>
      <c r="AG237" s="101" t="str">
        <f>"Enjoy our "&amp;(AF237)&amp;"; "&amp;IF(C237&gt;0,+VLOOKUP($C237,'STYLE NAMES'!$B:$AC,11,FALSE),"")</f>
        <v>Enjoy our SANTORINI LIGHT GRAY BRAIDED BELT; Braided Riding Belts
Available in many colors and designs you can use these elegant belts for riding or even at your daily life</v>
      </c>
      <c r="AH237" s="101" t="str">
        <f>IF(C237&gt;0,+VLOOKUP($C237,'STYLE NAMES'!$B:$AC,12,FALSE),"")</f>
        <v>*Super elastic and comfortable riding belts
Composition:
100% Polyester</v>
      </c>
      <c r="AI237" s="101" t="str">
        <f>IF(C237&gt;0,+VLOOKUP($C237,'STYLE NAMES'!$B:$AC,13,FALSE),"")</f>
        <v>Do not wash in washing machine</v>
      </c>
      <c r="AJ237" s="149" t="str">
        <f>IF($C237&gt;0,$C237&amp;" "&amp;$P237&amp;" "&amp;+VLOOKUP($C237,'STYLE NAMES'!$B:$AC,14,FALSE),"""")</f>
        <v>SANTORINI LIGHT GRAY ÖRGÜ KEMER</v>
      </c>
      <c r="AK237" s="149" t="str">
        <f>"Cavalier SanMarco tarafından tasarlanan "&amp;(AJ237)&amp;"; "&amp;IF(C237&gt;0,+VLOOKUP($C237,'STYLE NAMES'!$B:$AC,15,FALSE),"")</f>
        <v>Cavalier SanMarco tarafından tasarlanan SANTORINI LIGHT GRAY ÖRGÜ KEMER; Örgü Binicilik Kemeri
Birçok renk ve desenleri ile bu şık kemerleri hem biniş kıyafetleriniz ile hem de günlük kıyafetlerinizle kullanabilirsiniz.</v>
      </c>
      <c r="AL237" s="149" t="str">
        <f>IF(C237&gt;0,+VLOOKUP($C237,'STYLE NAMES'!$B:$AC,16,FALSE),"")</f>
        <v>* Çok esnek ve rahat 
Kompozisyon:
100% Polyester</v>
      </c>
      <c r="AM237" s="149" t="str">
        <f>IF(C237&gt;0,+VLOOKUP($C237,'STYLE NAMES'!$B:$AC,17,FALSE),"")</f>
        <v>Ürünü makinada yıkamayınız</v>
      </c>
      <c r="AN237" s="149" t="str">
        <f>IF($C237&gt;0,$C237&amp;" "&amp;$P237&amp;" "&amp;+VLOOKUP($C237,'STYLE NAMES'!$B:$AC,18,FALSE),"""")</f>
        <v>SANTORINI LIGHT GRAY CINTURA ELASTICA</v>
      </c>
      <c r="AO237" s="101" t="str">
        <f>"Disegnato da Cavalier SanMarco "&amp;(AN237)&amp;"; "&amp;IF(C237&gt;0,+VLOOKUP($C237,'STYLE NAMES'!$B:$AC,19,FALSE),"")</f>
        <v>Disegnato da Cavalier SanMarco SANTORINI LIGHT GRAY CINTURA ELASTICA; Cintura intrecciata per equitazione Disponibile in molti colori e design, queste eleganti cinture possono essere utilizzate sia per l'equitazione che nella vita quotidiana.</v>
      </c>
      <c r="AP237" s="101" t="str">
        <f>IF(C237&gt;0,+VLOOKUP($C237,'STYLE NAMES'!$B:$AC,20,FALSE),"")</f>
        <v>Cinture elastiche e confortevoli per l'equitazione Composizione: 100% Poliestere</v>
      </c>
      <c r="AQ237" s="101" t="str">
        <f>IF(C237&gt;0,+VLOOKUP($C237,'STYLE NAMES'!$B:$AC,21,FALSE),"")</f>
        <v>Non lavare in lavatrice</v>
      </c>
      <c r="AR237" s="101">
        <f>IF(D237&gt;0,+VLOOKUP($C237,'STYLE NAMES'!$B:$AC,22,FALSE),"")</f>
        <v>0</v>
      </c>
      <c r="AS237" s="101">
        <f>IF(E237&gt;0,+VLOOKUP($C237,'STYLE NAMES'!$B:$AC,23,FALSE),"")</f>
        <v>0</v>
      </c>
      <c r="AT237" s="101">
        <f>IF(F237&gt;0,+VLOOKUP($C237,'STYLE NAMES'!$B:$AC,24,FALSE),"")</f>
        <v>0</v>
      </c>
      <c r="AU237" s="101">
        <f>IF(G237&gt;0,+VLOOKUP($C237,'STYLE NAMES'!$B:$AC,25,FALSE),"")</f>
        <v>0</v>
      </c>
      <c r="AV237" s="101">
        <f>+VLOOKUP($S237,'CODE GENERATOR'!$P:$AM,15,FALSE)</f>
        <v>0</v>
      </c>
      <c r="AW237" s="101">
        <f>+VLOOKUP($S237,'CODE GENERATOR'!$P:$AM,16,FALSE)</f>
        <v>0</v>
      </c>
      <c r="AX237" s="101">
        <f>+VLOOKUP($S237,'CODE GENERATOR'!$P:$AM,17,FALSE)</f>
        <v>0</v>
      </c>
      <c r="AY237" s="101">
        <f>+VLOOKUP($S237,'CODE GENERATOR'!$P:$AM,18,FALSE)</f>
        <v>0</v>
      </c>
      <c r="AZ237" s="101">
        <f>+VLOOKUP($S237,'CODE GENERATOR'!$P:$AM,19,FALSE)</f>
        <v>0</v>
      </c>
      <c r="BA237" s="101">
        <f>+VLOOKUP($S237,'CODE GENERATOR'!$P:$AM,20,FALSE)</f>
        <v>0</v>
      </c>
      <c r="BB237" s="101">
        <f>+VLOOKUP($S237,'CODE GENERATOR'!$P:$AM,21,FALSE)</f>
        <v>0</v>
      </c>
      <c r="BC237" s="101">
        <f>+VLOOKUP($S237,'CODE GENERATOR'!$P:$AM,22,FALSE)</f>
        <v>0</v>
      </c>
      <c r="BD237" s="101">
        <f>+VLOOKUP($S237,'CODE GENERATOR'!$P:$AM,23,FALSE)</f>
        <v>0</v>
      </c>
      <c r="BE237" s="101">
        <f>+VLOOKUP($S237,'CODE GENERATOR'!$P:$AM,24,FALSE)</f>
        <v>0</v>
      </c>
      <c r="BF237" s="101">
        <f>IF(C237&gt;0,+VLOOKUP(G237,'CATEGORY ID'!$A$1:$L$118,3,FALSE),"")</f>
        <v>17</v>
      </c>
      <c r="BG237" s="101">
        <f>IF(C237&gt;0,+VLOOKUP(H237,'CATEGORY ID'!$D$1:$L$118,3,FALSE),"")</f>
        <v>17</v>
      </c>
      <c r="BH237" s="101">
        <f>IF(C237&gt;0,+VLOOKUP((+H237&amp;I237),'CATEGORY ID'!$H$1:$I$121,2,FALSE),"")</f>
        <v>18</v>
      </c>
      <c r="BJ237" s="101">
        <f>IF(C237&gt;0,IF(COUNTIF('CATEGORY ID'!$K$1:$K$121,+H237&amp;K237) &gt; 0, +VLOOKUP(+H237&amp;K237,'CATEGORY ID'!$K$1:$L$121,2,FALSE),""),"")</f>
        <v>73</v>
      </c>
      <c r="BK237" s="101" t="str">
        <f>IF(C237&gt;0,IF(COUNTIF('CATEGORY ID'!$K$124:$K$165, +VLOOKUP(C237,'STYLE NAMES'!$B:$AE,30,FALSE)) &gt; 0, +VLOOKUP(VLOOKUP(C237,'STYLE NAMES'!$B:$AE,30,FALSE),'CATEGORY ID'!K:M,2,FALSE),""),"")</f>
        <v/>
      </c>
      <c r="BR237" s="101" t="str" cm="1">
        <f t="array" ref="BR237">IF(C237&gt;0,_xlfn.TEXTJOIN(";", TRUE,_xlfn.UNIQUE(_xlfn._xlws.FILTER(BF237:BQ237,(BF237:BQ237&gt;0)),TRUE,FALSE)),"")&amp;";"&amp;BS237</f>
        <v>17;18;73;</v>
      </c>
      <c r="BU237" s="106">
        <f>IF(C237&gt;0,+VLOOKUP($C237,'STYLE NAMES'!$B:$AC,26,FALSE),"")</f>
        <v>49.9</v>
      </c>
      <c r="BV237" s="106">
        <f>IF(C237&gt;0,+VLOOKUP($C237,'STYLE NAMES'!$B:$AC,27,FALSE),"")</f>
        <v>2740</v>
      </c>
      <c r="BW237" s="106">
        <f>IF(C237&gt;0,+VLOOKUP($C237,'STYLE NAMES'!$B:$AC,28,FALSE),"")</f>
        <v>57.384999999999991</v>
      </c>
      <c r="BY237"/>
      <c r="BZ237" s="101">
        <v>0</v>
      </c>
      <c r="CA237" s="137">
        <f t="shared" si="18"/>
        <v>1</v>
      </c>
      <c r="CB237" s="137">
        <f>+VLOOKUP(C237,'[2]STYLES &amp; MODELS MATRIX'!$A:$G,7,FALSE)</f>
        <v>0</v>
      </c>
      <c r="CC237" s="137">
        <f>+VLOOKUP(C237,'[1]STYLES &amp; SIZE CHARTS'!$A:$H,8,FALSE)</f>
        <v>0</v>
      </c>
      <c r="CD237" s="137"/>
      <c r="CE237" s="205"/>
      <c r="CF237" s="141"/>
    </row>
    <row r="238" spans="1:84" s="101" customFormat="1" ht="12" customHeight="1" x14ac:dyDescent="0.2">
      <c r="A238" s="102">
        <f t="shared" si="16"/>
        <v>8683711002956</v>
      </c>
      <c r="B238" s="101" t="s">
        <v>816</v>
      </c>
      <c r="C238" s="101" t="s">
        <v>629</v>
      </c>
      <c r="D238" s="101" t="s">
        <v>630</v>
      </c>
      <c r="E238" s="203" t="s">
        <v>2320</v>
      </c>
      <c r="F238" s="101">
        <v>125</v>
      </c>
      <c r="G238" s="101" t="str">
        <f>IF(C238&gt;0,+VLOOKUP($C238,'STYLE NAMES'!$B:$AC,4,FALSE),"")</f>
        <v>ACCESSORIES</v>
      </c>
      <c r="H238" s="101" t="str">
        <f>IF(C238&gt;0,+VLOOKUP($C238,'STYLE NAMES'!$B:$AC,5,FALSE),"")</f>
        <v>ACCESSORIES</v>
      </c>
      <c r="I238" s="101" t="str">
        <f>IF(C238&gt;0,+VLOOKUP($C238,'STYLE NAMES'!$B:$AC,6,FALSE),"")</f>
        <v>RIDER ACCESSORIES</v>
      </c>
      <c r="J238" s="101" t="str">
        <f>IF(C238&gt;0,+VLOOKUP($C238,'STYLE NAMES'!$B:$AC,7,FALSE),"")</f>
        <v>UNISEX</v>
      </c>
      <c r="K238" s="101" t="str">
        <f>IF(C238&gt;0,+VLOOKUP($C238,'STYLE NAMES'!$B:$AC,8,FALSE),"")</f>
        <v>BELTS</v>
      </c>
      <c r="L238" s="101" t="str">
        <f>IF(E238&gt;0,+VLOOKUP($E238,'CODE GENERATOR'!$D:$T,3,FALSE),"")</f>
        <v>A</v>
      </c>
      <c r="M238" s="101" t="str">
        <f>IF(E238&gt;0,+VLOOKUP($E238,'CODE GENERATOR'!$D:$T,4,FALSE),"")</f>
        <v>BRAIDED</v>
      </c>
      <c r="N238" s="101" t="str">
        <f>IF(E238&gt;0,+VLOOKUP($E238,'CODE GENERATOR'!$D:$T,6,FALSE),"")</f>
        <v>LIGHT GRAY</v>
      </c>
      <c r="O238" s="101" t="str">
        <f>IF(E238&gt;0,+VLOOKUP($E238,'CODE GENERATOR'!$D:$T,7,FALSE),"")</f>
        <v>LIGHT GRAY</v>
      </c>
      <c r="P238" s="101" t="str">
        <f t="shared" si="17"/>
        <v>LIGHT GRAY</v>
      </c>
      <c r="Q238" s="104" t="str">
        <f>IF(E238&gt;0,+VLOOKUP($E238,'CODE GENERATOR'!$D:$T,11,FALSE),"")</f>
        <v>A.RACUX_BLT0015</v>
      </c>
      <c r="R238" s="104" t="str">
        <f>IF(E238&gt;0,+VLOOKUP($E238,'CODE GENERATOR'!$D:$T,12,FALSE),"")</f>
        <v>BRD0012LGYLGY</v>
      </c>
      <c r="S238" s="104" t="str">
        <f>IF(E238&gt;0,+VLOOKUP($E238,'CODE GENERATOR'!$D:$T,13,FALSE),"")</f>
        <v>A.RACUX_BLT0015_BRD0012LGYLGY</v>
      </c>
      <c r="T238" s="104" t="str">
        <f t="shared" si="15"/>
        <v>A.RACUX_BLT0015_BRD0012LGYLGY_125</v>
      </c>
      <c r="U238" s="105">
        <v>8683711002956</v>
      </c>
      <c r="V238" s="107" t="str" cm="1">
        <f t="array" ref="V238">_xlfn.TEXTJOIN(";", TRUE, _xlfn.UNIQUE(_xlfn._xlws.FILTER(P$3:P$10029, C$3:C$10029=C238)))</f>
        <v>BORDEAUX;BORDEAUX/NAVY;BEIGE/BROWN;NAVY;BEIGE;GRAY/BLUE-BLACK;BROWN/NAVY;DARK GRAY;MELANGE GRAY;LIGHT GRAY;WHITE;RED;BLACK;GREEN;MELANGE BLUE</v>
      </c>
      <c r="W238" s="107" t="str" cm="1">
        <f t="array" ref="W238">_xlfn.TEXTJOIN(";", TRUE, _xlfn.UNIQUE(_xlfn._xlws.FILTER(F$3:F$10029, C$3:C$10029=C238)))</f>
        <v>85;90;95;100;105;110;115;120;125</v>
      </c>
      <c r="X238" s="101" t="str">
        <f>IF(E238&gt;0,+VLOOKUP($E238,'CODE GENERATOR'!$D:$AC,19,FALSE),0)</f>
        <v>2402_S01_32495</v>
      </c>
      <c r="Y238" s="101" t="str">
        <f>IF(E238&gt;0,+VLOOKUP($E238,'CODE GENERATOR'!$D:$AC,20,FALSE),0)</f>
        <v>2402_S01_32494</v>
      </c>
      <c r="Z238" s="101" t="str">
        <f>IF(E238&gt;0,+VLOOKUP($E238,'CODE GENERATOR'!$D:$AC,21,FALSE),0)</f>
        <v>2402_S01_32498</v>
      </c>
      <c r="AA238" s="101" t="str">
        <f>IF(E238&gt;0,+VLOOKUP($E238,'CODE GENERATOR'!$D:$AC,22,FALSE),0)</f>
        <v/>
      </c>
      <c r="AB238" s="101" t="str">
        <f>IF(E238&gt;0,+VLOOKUP($E238,'CODE GENERATOR'!$D:$AC,23,FALSE),0)</f>
        <v/>
      </c>
      <c r="AC238" s="101" t="str">
        <f>IF(E238&gt;0,+VLOOKUP($E238,'CODE GENERATOR'!$D:$AC,24,FALSE),0)</f>
        <v/>
      </c>
      <c r="AD238" s="101" t="str">
        <f>IF(E238&gt;0,+VLOOKUP($E238,'CODE GENERATOR'!$D:$AC,25,FALSE),0)</f>
        <v/>
      </c>
      <c r="AE238" s="101" t="str">
        <f>IF(E238&gt;0,+VLOOKUP($E238,'CODE GENERATOR'!$D:$AC,26,FALSE),0)</f>
        <v/>
      </c>
      <c r="AF238" s="149" t="str">
        <f>IF($C238&gt;0,$C238&amp;" "&amp;$P238&amp;" "&amp;+VLOOKUP($C238,'STYLE NAMES'!$B:$AC,10,FALSE),"""")</f>
        <v>SANTORINI LIGHT GRAY BRAIDED BELT</v>
      </c>
      <c r="AG238" s="101" t="str">
        <f>"Enjoy our "&amp;(AF238)&amp;"; "&amp;IF(C238&gt;0,+VLOOKUP($C238,'STYLE NAMES'!$B:$AC,11,FALSE),"")</f>
        <v>Enjoy our SANTORINI LIGHT GRAY BRAIDED BELT; Braided Riding Belts
Available in many colors and designs you can use these elegant belts for riding or even at your daily life</v>
      </c>
      <c r="AH238" s="101" t="str">
        <f>IF(C238&gt;0,+VLOOKUP($C238,'STYLE NAMES'!$B:$AC,12,FALSE),"")</f>
        <v>*Super elastic and comfortable riding belts
Composition:
100% Polyester</v>
      </c>
      <c r="AI238" s="101" t="str">
        <f>IF(C238&gt;0,+VLOOKUP($C238,'STYLE NAMES'!$B:$AC,13,FALSE),"")</f>
        <v>Do not wash in washing machine</v>
      </c>
      <c r="AJ238" s="149" t="str">
        <f>IF($C238&gt;0,$C238&amp;" "&amp;$P238&amp;" "&amp;+VLOOKUP($C238,'STYLE NAMES'!$B:$AC,14,FALSE),"""")</f>
        <v>SANTORINI LIGHT GRAY ÖRGÜ KEMER</v>
      </c>
      <c r="AK238" s="149" t="str">
        <f>"Cavalier SanMarco tarafından tasarlanan "&amp;(AJ238)&amp;"; "&amp;IF(C238&gt;0,+VLOOKUP($C238,'STYLE NAMES'!$B:$AC,15,FALSE),"")</f>
        <v>Cavalier SanMarco tarafından tasarlanan SANTORINI LIGHT GRAY ÖRGÜ KEMER; Örgü Binicilik Kemeri
Birçok renk ve desenleri ile bu şık kemerleri hem biniş kıyafetleriniz ile hem de günlük kıyafetlerinizle kullanabilirsiniz.</v>
      </c>
      <c r="AL238" s="149" t="str">
        <f>IF(C238&gt;0,+VLOOKUP($C238,'STYLE NAMES'!$B:$AC,16,FALSE),"")</f>
        <v>* Çok esnek ve rahat 
Kompozisyon:
100% Polyester</v>
      </c>
      <c r="AM238" s="149" t="str">
        <f>IF(C238&gt;0,+VLOOKUP($C238,'STYLE NAMES'!$B:$AC,17,FALSE),"")</f>
        <v>Ürünü makinada yıkamayınız</v>
      </c>
      <c r="AN238" s="149" t="str">
        <f>IF($C238&gt;0,$C238&amp;" "&amp;$P238&amp;" "&amp;+VLOOKUP($C238,'STYLE NAMES'!$B:$AC,18,FALSE),"""")</f>
        <v>SANTORINI LIGHT GRAY CINTURA ELASTICA</v>
      </c>
      <c r="AO238" s="101" t="str">
        <f>"Disegnato da Cavalier SanMarco "&amp;(AN238)&amp;"; "&amp;IF(C238&gt;0,+VLOOKUP($C238,'STYLE NAMES'!$B:$AC,19,FALSE),"")</f>
        <v>Disegnato da Cavalier SanMarco SANTORINI LIGHT GRAY CINTURA ELASTICA; Cintura intrecciata per equitazione Disponibile in molti colori e design, queste eleganti cinture possono essere utilizzate sia per l'equitazione che nella vita quotidiana.</v>
      </c>
      <c r="AP238" s="101" t="str">
        <f>IF(C238&gt;0,+VLOOKUP($C238,'STYLE NAMES'!$B:$AC,20,FALSE),"")</f>
        <v>Cinture elastiche e confortevoli per l'equitazione Composizione: 100% Poliestere</v>
      </c>
      <c r="AQ238" s="101" t="str">
        <f>IF(C238&gt;0,+VLOOKUP($C238,'STYLE NAMES'!$B:$AC,21,FALSE),"")</f>
        <v>Non lavare in lavatrice</v>
      </c>
      <c r="AR238" s="101">
        <f>IF(D238&gt;0,+VLOOKUP($C238,'STYLE NAMES'!$B:$AC,22,FALSE),"")</f>
        <v>0</v>
      </c>
      <c r="AS238" s="101">
        <f>IF(E238&gt;0,+VLOOKUP($C238,'STYLE NAMES'!$B:$AC,23,FALSE),"")</f>
        <v>0</v>
      </c>
      <c r="AT238" s="101">
        <f>IF(F238&gt;0,+VLOOKUP($C238,'STYLE NAMES'!$B:$AC,24,FALSE),"")</f>
        <v>0</v>
      </c>
      <c r="AU238" s="101">
        <f>IF(G238&gt;0,+VLOOKUP($C238,'STYLE NAMES'!$B:$AC,25,FALSE),"")</f>
        <v>0</v>
      </c>
      <c r="AV238" s="101">
        <f>+VLOOKUP($S238,'CODE GENERATOR'!$P:$AM,15,FALSE)</f>
        <v>0</v>
      </c>
      <c r="AW238" s="101">
        <f>+VLOOKUP($S238,'CODE GENERATOR'!$P:$AM,16,FALSE)</f>
        <v>0</v>
      </c>
      <c r="AX238" s="101">
        <f>+VLOOKUP($S238,'CODE GENERATOR'!$P:$AM,17,FALSE)</f>
        <v>0</v>
      </c>
      <c r="AY238" s="101">
        <f>+VLOOKUP($S238,'CODE GENERATOR'!$P:$AM,18,FALSE)</f>
        <v>0</v>
      </c>
      <c r="AZ238" s="101">
        <f>+VLOOKUP($S238,'CODE GENERATOR'!$P:$AM,19,FALSE)</f>
        <v>0</v>
      </c>
      <c r="BA238" s="101">
        <f>+VLOOKUP($S238,'CODE GENERATOR'!$P:$AM,20,FALSE)</f>
        <v>0</v>
      </c>
      <c r="BB238" s="101">
        <f>+VLOOKUP($S238,'CODE GENERATOR'!$P:$AM,21,FALSE)</f>
        <v>0</v>
      </c>
      <c r="BC238" s="101">
        <f>+VLOOKUP($S238,'CODE GENERATOR'!$P:$AM,22,FALSE)</f>
        <v>0</v>
      </c>
      <c r="BD238" s="101">
        <f>+VLOOKUP($S238,'CODE GENERATOR'!$P:$AM,23,FALSE)</f>
        <v>0</v>
      </c>
      <c r="BE238" s="101">
        <f>+VLOOKUP($S238,'CODE GENERATOR'!$P:$AM,24,FALSE)</f>
        <v>0</v>
      </c>
      <c r="BF238" s="101">
        <f>IF(C238&gt;0,+VLOOKUP(G238,'CATEGORY ID'!$A$1:$L$118,3,FALSE),"")</f>
        <v>17</v>
      </c>
      <c r="BG238" s="101">
        <f>IF(C238&gt;0,+VLOOKUP(H238,'CATEGORY ID'!$D$1:$L$118,3,FALSE),"")</f>
        <v>17</v>
      </c>
      <c r="BH238" s="101">
        <f>IF(C238&gt;0,+VLOOKUP((+H238&amp;I238),'CATEGORY ID'!$H$1:$I$121,2,FALSE),"")</f>
        <v>18</v>
      </c>
      <c r="BJ238" s="101">
        <f>IF(C238&gt;0,IF(COUNTIF('CATEGORY ID'!$K$1:$K$121,+H238&amp;K238) &gt; 0, +VLOOKUP(+H238&amp;K238,'CATEGORY ID'!$K$1:$L$121,2,FALSE),""),"")</f>
        <v>73</v>
      </c>
      <c r="BK238" s="101" t="str">
        <f>IF(C238&gt;0,IF(COUNTIF('CATEGORY ID'!$K$124:$K$165, +VLOOKUP(C238,'STYLE NAMES'!$B:$AE,30,FALSE)) &gt; 0, +VLOOKUP(VLOOKUP(C238,'STYLE NAMES'!$B:$AE,30,FALSE),'CATEGORY ID'!K:M,2,FALSE),""),"")</f>
        <v/>
      </c>
      <c r="BR238" s="101" t="str" cm="1">
        <f t="array" ref="BR238">IF(C238&gt;0,_xlfn.TEXTJOIN(";", TRUE,_xlfn.UNIQUE(_xlfn._xlws.FILTER(BF238:BQ238,(BF238:BQ238&gt;0)),TRUE,FALSE)),"")&amp;";"&amp;BS238</f>
        <v>17;18;73;</v>
      </c>
      <c r="BU238" s="106">
        <f>IF(C238&gt;0,+VLOOKUP($C238,'STYLE NAMES'!$B:$AC,26,FALSE),"")</f>
        <v>49.9</v>
      </c>
      <c r="BV238" s="106">
        <f>IF(C238&gt;0,+VLOOKUP($C238,'STYLE NAMES'!$B:$AC,27,FALSE),"")</f>
        <v>2740</v>
      </c>
      <c r="BW238" s="106">
        <f>IF(C238&gt;0,+VLOOKUP($C238,'STYLE NAMES'!$B:$AC,28,FALSE),"")</f>
        <v>57.384999999999991</v>
      </c>
      <c r="BY238"/>
      <c r="BZ238" s="101">
        <v>0</v>
      </c>
      <c r="CA238" s="137">
        <f t="shared" si="18"/>
        <v>1</v>
      </c>
      <c r="CB238" s="137">
        <f>+VLOOKUP(C238,'[2]STYLES &amp; MODELS MATRIX'!$A:$G,7,FALSE)</f>
        <v>0</v>
      </c>
      <c r="CC238" s="137">
        <f>+VLOOKUP(C238,'[1]STYLES &amp; SIZE CHARTS'!$A:$H,8,FALSE)</f>
        <v>0</v>
      </c>
      <c r="CD238" s="137"/>
      <c r="CE238" s="205"/>
      <c r="CF238" s="141"/>
    </row>
    <row r="239" spans="1:84" s="101" customFormat="1" ht="12" customHeight="1" x14ac:dyDescent="0.2">
      <c r="A239" s="102">
        <f t="shared" si="16"/>
        <v>8683711002963</v>
      </c>
      <c r="B239" s="101" t="s">
        <v>816</v>
      </c>
      <c r="C239" s="101" t="s">
        <v>629</v>
      </c>
      <c r="D239" s="101" t="s">
        <v>630</v>
      </c>
      <c r="E239" s="203" t="s">
        <v>2321</v>
      </c>
      <c r="F239" s="101">
        <v>85</v>
      </c>
      <c r="G239" s="101" t="str">
        <f>IF(C239&gt;0,+VLOOKUP($C239,'STYLE NAMES'!$B:$AC,4,FALSE),"")</f>
        <v>ACCESSORIES</v>
      </c>
      <c r="H239" s="101" t="str">
        <f>IF(C239&gt;0,+VLOOKUP($C239,'STYLE NAMES'!$B:$AC,5,FALSE),"")</f>
        <v>ACCESSORIES</v>
      </c>
      <c r="I239" s="101" t="str">
        <f>IF(C239&gt;0,+VLOOKUP($C239,'STYLE NAMES'!$B:$AC,6,FALSE),"")</f>
        <v>RIDER ACCESSORIES</v>
      </c>
      <c r="J239" s="101" t="str">
        <f>IF(C239&gt;0,+VLOOKUP($C239,'STYLE NAMES'!$B:$AC,7,FALSE),"")</f>
        <v>UNISEX</v>
      </c>
      <c r="K239" s="101" t="str">
        <f>IF(C239&gt;0,+VLOOKUP($C239,'STYLE NAMES'!$B:$AC,8,FALSE),"")</f>
        <v>BELTS</v>
      </c>
      <c r="L239" s="101" t="str">
        <f>IF(E239&gt;0,+VLOOKUP($E239,'CODE GENERATOR'!$D:$T,3,FALSE),"")</f>
        <v>A</v>
      </c>
      <c r="M239" s="101" t="str">
        <f>IF(E239&gt;0,+VLOOKUP($E239,'CODE GENERATOR'!$D:$T,4,FALSE),"")</f>
        <v>BRAIDED</v>
      </c>
      <c r="N239" s="101" t="str">
        <f>IF(E239&gt;0,+VLOOKUP($E239,'CODE GENERATOR'!$D:$T,6,FALSE),"")</f>
        <v>WHITE</v>
      </c>
      <c r="O239" s="101" t="str">
        <f>IF(E239&gt;0,+VLOOKUP($E239,'CODE GENERATOR'!$D:$T,7,FALSE),"")</f>
        <v>WHITE</v>
      </c>
      <c r="P239" s="101" t="str">
        <f t="shared" si="17"/>
        <v>WHITE</v>
      </c>
      <c r="Q239" s="104" t="str">
        <f>IF(E239&gt;0,+VLOOKUP($E239,'CODE GENERATOR'!$D:$T,11,FALSE),"")</f>
        <v>A.RACUX_BLT0015</v>
      </c>
      <c r="R239" s="104" t="str">
        <f>IF(E239&gt;0,+VLOOKUP($E239,'CODE GENERATOR'!$D:$T,12,FALSE),"")</f>
        <v>BRD0012WHTWHT</v>
      </c>
      <c r="S239" s="104" t="str">
        <f>IF(E239&gt;0,+VLOOKUP($E239,'CODE GENERATOR'!$D:$T,13,FALSE),"")</f>
        <v>A.RACUX_BLT0015_BRD0012WHTWHT</v>
      </c>
      <c r="T239" s="104" t="str">
        <f t="shared" si="15"/>
        <v>A.RACUX_BLT0015_BRD0012WHTWHT_85</v>
      </c>
      <c r="U239" s="105">
        <v>8683711002963</v>
      </c>
      <c r="V239" s="107" t="str" cm="1">
        <f t="array" ref="V239">_xlfn.TEXTJOIN(";", TRUE, _xlfn.UNIQUE(_xlfn._xlws.FILTER(P$3:P$10029, C$3:C$10029=C239)))</f>
        <v>BORDEAUX;BORDEAUX/NAVY;BEIGE/BROWN;NAVY;BEIGE;GRAY/BLUE-BLACK;BROWN/NAVY;DARK GRAY;MELANGE GRAY;LIGHT GRAY;WHITE;RED;BLACK;GREEN;MELANGE BLUE</v>
      </c>
      <c r="W239" s="107" t="str" cm="1">
        <f t="array" ref="W239">_xlfn.TEXTJOIN(";", TRUE, _xlfn.UNIQUE(_xlfn._xlws.FILTER(F$3:F$10029, C$3:C$10029=C239)))</f>
        <v>85;90;95;100;105;110;115;120;125</v>
      </c>
      <c r="X239" s="101" t="str">
        <f>IF(E239&gt;0,+VLOOKUP($E239,'CODE GENERATOR'!$D:$AC,19,FALSE),0)</f>
        <v>2402_S01_32504</v>
      </c>
      <c r="Y239" s="101" t="str">
        <f>IF(E239&gt;0,+VLOOKUP($E239,'CODE GENERATOR'!$D:$AC,20,FALSE),0)</f>
        <v>2402_S01_32502</v>
      </c>
      <c r="Z239" s="101" t="str">
        <f>IF(E239&gt;0,+VLOOKUP($E239,'CODE GENERATOR'!$D:$AC,21,FALSE),0)</f>
        <v>2402_S01_32508</v>
      </c>
      <c r="AA239" s="101" t="str">
        <f>IF(E239&gt;0,+VLOOKUP($E239,'CODE GENERATOR'!$D:$AC,22,FALSE),0)</f>
        <v>2402_S01_33457</v>
      </c>
      <c r="AB239" s="101" t="str">
        <f>IF(E239&gt;0,+VLOOKUP($E239,'CODE GENERATOR'!$D:$AC,23,FALSE),0)</f>
        <v/>
      </c>
      <c r="AC239" s="101" t="str">
        <f>IF(E239&gt;0,+VLOOKUP($E239,'CODE GENERATOR'!$D:$AC,24,FALSE),0)</f>
        <v/>
      </c>
      <c r="AD239" s="101" t="str">
        <f>IF(E239&gt;0,+VLOOKUP($E239,'CODE GENERATOR'!$D:$AC,25,FALSE),0)</f>
        <v/>
      </c>
      <c r="AE239" s="101" t="str">
        <f>IF(E239&gt;0,+VLOOKUP($E239,'CODE GENERATOR'!$D:$AC,26,FALSE),0)</f>
        <v/>
      </c>
      <c r="AF239" s="149" t="str">
        <f>IF($C239&gt;0,$C239&amp;" "&amp;$P239&amp;" "&amp;+VLOOKUP($C239,'STYLE NAMES'!$B:$AC,10,FALSE),"""")</f>
        <v>SANTORINI WHITE BRAIDED BELT</v>
      </c>
      <c r="AG239" s="101" t="str">
        <f>"Enjoy our "&amp;(AF239)&amp;"; "&amp;IF(C239&gt;0,+VLOOKUP($C239,'STYLE NAMES'!$B:$AC,11,FALSE),"")</f>
        <v>Enjoy our SANTORINI WHITE BRAIDED BELT; Braided Riding Belts
Available in many colors and designs you can use these elegant belts for riding or even at your daily life</v>
      </c>
      <c r="AH239" s="101" t="str">
        <f>IF(C239&gt;0,+VLOOKUP($C239,'STYLE NAMES'!$B:$AC,12,FALSE),"")</f>
        <v>*Super elastic and comfortable riding belts
Composition:
100% Polyester</v>
      </c>
      <c r="AI239" s="101" t="str">
        <f>IF(C239&gt;0,+VLOOKUP($C239,'STYLE NAMES'!$B:$AC,13,FALSE),"")</f>
        <v>Do not wash in washing machine</v>
      </c>
      <c r="AJ239" s="149" t="str">
        <f>IF($C239&gt;0,$C239&amp;" "&amp;$P239&amp;" "&amp;+VLOOKUP($C239,'STYLE NAMES'!$B:$AC,14,FALSE),"""")</f>
        <v>SANTORINI WHITE ÖRGÜ KEMER</v>
      </c>
      <c r="AK239" s="149" t="str">
        <f>"Cavalier SanMarco tarafından tasarlanan "&amp;(AJ239)&amp;"; "&amp;IF(C239&gt;0,+VLOOKUP($C239,'STYLE NAMES'!$B:$AC,15,FALSE),"")</f>
        <v>Cavalier SanMarco tarafından tasarlanan SANTORINI WHITE ÖRGÜ KEMER; Örgü Binicilik Kemeri
Birçok renk ve desenleri ile bu şık kemerleri hem biniş kıyafetleriniz ile hem de günlük kıyafetlerinizle kullanabilirsiniz.</v>
      </c>
      <c r="AL239" s="149" t="str">
        <f>IF(C239&gt;0,+VLOOKUP($C239,'STYLE NAMES'!$B:$AC,16,FALSE),"")</f>
        <v>* Çok esnek ve rahat 
Kompozisyon:
100% Polyester</v>
      </c>
      <c r="AM239" s="149" t="str">
        <f>IF(C239&gt;0,+VLOOKUP($C239,'STYLE NAMES'!$B:$AC,17,FALSE),"")</f>
        <v>Ürünü makinada yıkamayınız</v>
      </c>
      <c r="AN239" s="149" t="str">
        <f>IF($C239&gt;0,$C239&amp;" "&amp;$P239&amp;" "&amp;+VLOOKUP($C239,'STYLE NAMES'!$B:$AC,18,FALSE),"""")</f>
        <v>SANTORINI WHITE CINTURA ELASTICA</v>
      </c>
      <c r="AO239" s="101" t="str">
        <f>"Disegnato da Cavalier SanMarco "&amp;(AN239)&amp;"; "&amp;IF(C239&gt;0,+VLOOKUP($C239,'STYLE NAMES'!$B:$AC,19,FALSE),"")</f>
        <v>Disegnato da Cavalier SanMarco SANTORINI WHITE CINTURA ELASTICA; Cintura intrecciata per equitazione Disponibile in molti colori e design, queste eleganti cinture possono essere utilizzate sia per l'equitazione che nella vita quotidiana.</v>
      </c>
      <c r="AP239" s="101" t="str">
        <f>IF(C239&gt;0,+VLOOKUP($C239,'STYLE NAMES'!$B:$AC,20,FALSE),"")</f>
        <v>Cinture elastiche e confortevoli per l'equitazione Composizione: 100% Poliestere</v>
      </c>
      <c r="AQ239" s="101" t="str">
        <f>IF(C239&gt;0,+VLOOKUP($C239,'STYLE NAMES'!$B:$AC,21,FALSE),"")</f>
        <v>Non lavare in lavatrice</v>
      </c>
      <c r="AR239" s="101">
        <f>IF(D239&gt;0,+VLOOKUP($C239,'STYLE NAMES'!$B:$AC,22,FALSE),"")</f>
        <v>0</v>
      </c>
      <c r="AS239" s="101">
        <f>IF(E239&gt;0,+VLOOKUP($C239,'STYLE NAMES'!$B:$AC,23,FALSE),"")</f>
        <v>0</v>
      </c>
      <c r="AT239" s="101">
        <f>IF(F239&gt;0,+VLOOKUP($C239,'STYLE NAMES'!$B:$AC,24,FALSE),"")</f>
        <v>0</v>
      </c>
      <c r="AU239" s="101">
        <f>IF(G239&gt;0,+VLOOKUP($C239,'STYLE NAMES'!$B:$AC,25,FALSE),"")</f>
        <v>0</v>
      </c>
      <c r="AV239" s="101">
        <f>+VLOOKUP($S239,'CODE GENERATOR'!$P:$AM,15,FALSE)</f>
        <v>0</v>
      </c>
      <c r="AW239" s="101">
        <f>+VLOOKUP($S239,'CODE GENERATOR'!$P:$AM,16,FALSE)</f>
        <v>0</v>
      </c>
      <c r="AX239" s="101">
        <f>+VLOOKUP($S239,'CODE GENERATOR'!$P:$AM,17,FALSE)</f>
        <v>0</v>
      </c>
      <c r="AY239" s="101">
        <f>+VLOOKUP($S239,'CODE GENERATOR'!$P:$AM,18,FALSE)</f>
        <v>0</v>
      </c>
      <c r="AZ239" s="101">
        <f>+VLOOKUP($S239,'CODE GENERATOR'!$P:$AM,19,FALSE)</f>
        <v>0</v>
      </c>
      <c r="BA239" s="101">
        <f>+VLOOKUP($S239,'CODE GENERATOR'!$P:$AM,20,FALSE)</f>
        <v>0</v>
      </c>
      <c r="BB239" s="101">
        <f>+VLOOKUP($S239,'CODE GENERATOR'!$P:$AM,21,FALSE)</f>
        <v>0</v>
      </c>
      <c r="BC239" s="101">
        <f>+VLOOKUP($S239,'CODE GENERATOR'!$P:$AM,22,FALSE)</f>
        <v>0</v>
      </c>
      <c r="BD239" s="101">
        <f>+VLOOKUP($S239,'CODE GENERATOR'!$P:$AM,23,FALSE)</f>
        <v>0</v>
      </c>
      <c r="BE239" s="101">
        <f>+VLOOKUP($S239,'CODE GENERATOR'!$P:$AM,24,FALSE)</f>
        <v>0</v>
      </c>
      <c r="BF239" s="101">
        <f>IF(C239&gt;0,+VLOOKUP(G239,'CATEGORY ID'!$A$1:$L$118,3,FALSE),"")</f>
        <v>17</v>
      </c>
      <c r="BG239" s="101">
        <f>IF(C239&gt;0,+VLOOKUP(H239,'CATEGORY ID'!$D$1:$L$118,3,FALSE),"")</f>
        <v>17</v>
      </c>
      <c r="BH239" s="101">
        <f>IF(C239&gt;0,+VLOOKUP((+H239&amp;I239),'CATEGORY ID'!$H$1:$I$121,2,FALSE),"")</f>
        <v>18</v>
      </c>
      <c r="BJ239" s="101">
        <f>IF(C239&gt;0,IF(COUNTIF('CATEGORY ID'!$K$1:$K$121,+H239&amp;K239) &gt; 0, +VLOOKUP(+H239&amp;K239,'CATEGORY ID'!$K$1:$L$121,2,FALSE),""),"")</f>
        <v>73</v>
      </c>
      <c r="BK239" s="101" t="str">
        <f>IF(C239&gt;0,IF(COUNTIF('CATEGORY ID'!$K$124:$K$165, +VLOOKUP(C239,'STYLE NAMES'!$B:$AE,30,FALSE)) &gt; 0, +VLOOKUP(VLOOKUP(C239,'STYLE NAMES'!$B:$AE,30,FALSE),'CATEGORY ID'!K:M,2,FALSE),""),"")</f>
        <v/>
      </c>
      <c r="BR239" s="101" t="str" cm="1">
        <f t="array" ref="BR239">IF(C239&gt;0,_xlfn.TEXTJOIN(";", TRUE,_xlfn.UNIQUE(_xlfn._xlws.FILTER(BF239:BQ239,(BF239:BQ239&gt;0)),TRUE,FALSE)),"")&amp;";"&amp;BS239</f>
        <v>17;18;73;</v>
      </c>
      <c r="BU239" s="106">
        <f>IF(C239&gt;0,+VLOOKUP($C239,'STYLE NAMES'!$B:$AC,26,FALSE),"")</f>
        <v>49.9</v>
      </c>
      <c r="BV239" s="106">
        <f>IF(C239&gt;0,+VLOOKUP($C239,'STYLE NAMES'!$B:$AC,27,FALSE),"")</f>
        <v>2740</v>
      </c>
      <c r="BW239" s="106">
        <f>IF(C239&gt;0,+VLOOKUP($C239,'STYLE NAMES'!$B:$AC,28,FALSE),"")</f>
        <v>57.384999999999991</v>
      </c>
      <c r="BY239"/>
      <c r="BZ239" s="101">
        <v>0</v>
      </c>
      <c r="CA239" s="137">
        <f t="shared" si="18"/>
        <v>1</v>
      </c>
      <c r="CB239" s="137">
        <f>+VLOOKUP(C239,'[2]STYLES &amp; MODELS MATRIX'!$A:$G,7,FALSE)</f>
        <v>0</v>
      </c>
      <c r="CC239" s="137">
        <f>+VLOOKUP(C239,'[1]STYLES &amp; SIZE CHARTS'!$A:$H,8,FALSE)</f>
        <v>0</v>
      </c>
      <c r="CD239" s="137"/>
      <c r="CE239" s="205"/>
      <c r="CF239" s="141"/>
    </row>
    <row r="240" spans="1:84" s="101" customFormat="1" ht="12" customHeight="1" x14ac:dyDescent="0.2">
      <c r="A240" s="102">
        <f t="shared" si="16"/>
        <v>8683711002970</v>
      </c>
      <c r="B240" s="101" t="s">
        <v>816</v>
      </c>
      <c r="C240" s="101" t="s">
        <v>629</v>
      </c>
      <c r="D240" s="101" t="s">
        <v>630</v>
      </c>
      <c r="E240" s="203" t="s">
        <v>2321</v>
      </c>
      <c r="F240" s="101">
        <v>90</v>
      </c>
      <c r="G240" s="101" t="str">
        <f>IF(C240&gt;0,+VLOOKUP($C240,'STYLE NAMES'!$B:$AC,4,FALSE),"")</f>
        <v>ACCESSORIES</v>
      </c>
      <c r="H240" s="101" t="str">
        <f>IF(C240&gt;0,+VLOOKUP($C240,'STYLE NAMES'!$B:$AC,5,FALSE),"")</f>
        <v>ACCESSORIES</v>
      </c>
      <c r="I240" s="101" t="str">
        <f>IF(C240&gt;0,+VLOOKUP($C240,'STYLE NAMES'!$B:$AC,6,FALSE),"")</f>
        <v>RIDER ACCESSORIES</v>
      </c>
      <c r="J240" s="101" t="str">
        <f>IF(C240&gt;0,+VLOOKUP($C240,'STYLE NAMES'!$B:$AC,7,FALSE),"")</f>
        <v>UNISEX</v>
      </c>
      <c r="K240" s="101" t="str">
        <f>IF(C240&gt;0,+VLOOKUP($C240,'STYLE NAMES'!$B:$AC,8,FALSE),"")</f>
        <v>BELTS</v>
      </c>
      <c r="L240" s="101" t="str">
        <f>IF(E240&gt;0,+VLOOKUP($E240,'CODE GENERATOR'!$D:$T,3,FALSE),"")</f>
        <v>A</v>
      </c>
      <c r="M240" s="101" t="str">
        <f>IF(E240&gt;0,+VLOOKUP($E240,'CODE GENERATOR'!$D:$T,4,FALSE),"")</f>
        <v>BRAIDED</v>
      </c>
      <c r="N240" s="101" t="str">
        <f>IF(E240&gt;0,+VLOOKUP($E240,'CODE GENERATOR'!$D:$T,6,FALSE),"")</f>
        <v>WHITE</v>
      </c>
      <c r="O240" s="101" t="str">
        <f>IF(E240&gt;0,+VLOOKUP($E240,'CODE GENERATOR'!$D:$T,7,FALSE),"")</f>
        <v>WHITE</v>
      </c>
      <c r="P240" s="101" t="str">
        <f t="shared" si="17"/>
        <v>WHITE</v>
      </c>
      <c r="Q240" s="104" t="str">
        <f>IF(E240&gt;0,+VLOOKUP($E240,'CODE GENERATOR'!$D:$T,11,FALSE),"")</f>
        <v>A.RACUX_BLT0015</v>
      </c>
      <c r="R240" s="104" t="str">
        <f>IF(E240&gt;0,+VLOOKUP($E240,'CODE GENERATOR'!$D:$T,12,FALSE),"")</f>
        <v>BRD0012WHTWHT</v>
      </c>
      <c r="S240" s="104" t="str">
        <f>IF(E240&gt;0,+VLOOKUP($E240,'CODE GENERATOR'!$D:$T,13,FALSE),"")</f>
        <v>A.RACUX_BLT0015_BRD0012WHTWHT</v>
      </c>
      <c r="T240" s="104" t="str">
        <f t="shared" si="15"/>
        <v>A.RACUX_BLT0015_BRD0012WHTWHT_90</v>
      </c>
      <c r="U240" s="105">
        <v>8683711002970</v>
      </c>
      <c r="V240" s="107" t="str" cm="1">
        <f t="array" ref="V240">_xlfn.TEXTJOIN(";", TRUE, _xlfn.UNIQUE(_xlfn._xlws.FILTER(P$3:P$10029, C$3:C$10029=C240)))</f>
        <v>BORDEAUX;BORDEAUX/NAVY;BEIGE/BROWN;NAVY;BEIGE;GRAY/BLUE-BLACK;BROWN/NAVY;DARK GRAY;MELANGE GRAY;LIGHT GRAY;WHITE;RED;BLACK;GREEN;MELANGE BLUE</v>
      </c>
      <c r="W240" s="107" t="str" cm="1">
        <f t="array" ref="W240">_xlfn.TEXTJOIN(";", TRUE, _xlfn.UNIQUE(_xlfn._xlws.FILTER(F$3:F$10029, C$3:C$10029=C240)))</f>
        <v>85;90;95;100;105;110;115;120;125</v>
      </c>
      <c r="X240" s="101" t="str">
        <f>IF(E240&gt;0,+VLOOKUP($E240,'CODE GENERATOR'!$D:$AC,19,FALSE),0)</f>
        <v>2402_S01_32504</v>
      </c>
      <c r="Y240" s="101" t="str">
        <f>IF(E240&gt;0,+VLOOKUP($E240,'CODE GENERATOR'!$D:$AC,20,FALSE),0)</f>
        <v>2402_S01_32502</v>
      </c>
      <c r="Z240" s="101" t="str">
        <f>IF(E240&gt;0,+VLOOKUP($E240,'CODE GENERATOR'!$D:$AC,21,FALSE),0)</f>
        <v>2402_S01_32508</v>
      </c>
      <c r="AA240" s="101" t="str">
        <f>IF(E240&gt;0,+VLOOKUP($E240,'CODE GENERATOR'!$D:$AC,22,FALSE),0)</f>
        <v>2402_S01_33457</v>
      </c>
      <c r="AB240" s="101" t="str">
        <f>IF(E240&gt;0,+VLOOKUP($E240,'CODE GENERATOR'!$D:$AC,23,FALSE),0)</f>
        <v/>
      </c>
      <c r="AC240" s="101" t="str">
        <f>IF(E240&gt;0,+VLOOKUP($E240,'CODE GENERATOR'!$D:$AC,24,FALSE),0)</f>
        <v/>
      </c>
      <c r="AD240" s="101" t="str">
        <f>IF(E240&gt;0,+VLOOKUP($E240,'CODE GENERATOR'!$D:$AC,25,FALSE),0)</f>
        <v/>
      </c>
      <c r="AE240" s="101" t="str">
        <f>IF(E240&gt;0,+VLOOKUP($E240,'CODE GENERATOR'!$D:$AC,26,FALSE),0)</f>
        <v/>
      </c>
      <c r="AF240" s="149" t="str">
        <f>IF($C240&gt;0,$C240&amp;" "&amp;$P240&amp;" "&amp;+VLOOKUP($C240,'STYLE NAMES'!$B:$AC,10,FALSE),"""")</f>
        <v>SANTORINI WHITE BRAIDED BELT</v>
      </c>
      <c r="AG240" s="101" t="str">
        <f>"Enjoy our "&amp;(AF240)&amp;"; "&amp;IF(C240&gt;0,+VLOOKUP($C240,'STYLE NAMES'!$B:$AC,11,FALSE),"")</f>
        <v>Enjoy our SANTORINI WHITE BRAIDED BELT; Braided Riding Belts
Available in many colors and designs you can use these elegant belts for riding or even at your daily life</v>
      </c>
      <c r="AH240" s="101" t="str">
        <f>IF(C240&gt;0,+VLOOKUP($C240,'STYLE NAMES'!$B:$AC,12,FALSE),"")</f>
        <v>*Super elastic and comfortable riding belts
Composition:
100% Polyester</v>
      </c>
      <c r="AI240" s="101" t="str">
        <f>IF(C240&gt;0,+VLOOKUP($C240,'STYLE NAMES'!$B:$AC,13,FALSE),"")</f>
        <v>Do not wash in washing machine</v>
      </c>
      <c r="AJ240" s="149" t="str">
        <f>IF($C240&gt;0,$C240&amp;" "&amp;$P240&amp;" "&amp;+VLOOKUP($C240,'STYLE NAMES'!$B:$AC,14,FALSE),"""")</f>
        <v>SANTORINI WHITE ÖRGÜ KEMER</v>
      </c>
      <c r="AK240" s="149" t="str">
        <f>"Cavalier SanMarco tarafından tasarlanan "&amp;(AJ240)&amp;"; "&amp;IF(C240&gt;0,+VLOOKUP($C240,'STYLE NAMES'!$B:$AC,15,FALSE),"")</f>
        <v>Cavalier SanMarco tarafından tasarlanan SANTORINI WHITE ÖRGÜ KEMER; Örgü Binicilik Kemeri
Birçok renk ve desenleri ile bu şık kemerleri hem biniş kıyafetleriniz ile hem de günlük kıyafetlerinizle kullanabilirsiniz.</v>
      </c>
      <c r="AL240" s="149" t="str">
        <f>IF(C240&gt;0,+VLOOKUP($C240,'STYLE NAMES'!$B:$AC,16,FALSE),"")</f>
        <v>* Çok esnek ve rahat 
Kompozisyon:
100% Polyester</v>
      </c>
      <c r="AM240" s="149" t="str">
        <f>IF(C240&gt;0,+VLOOKUP($C240,'STYLE NAMES'!$B:$AC,17,FALSE),"")</f>
        <v>Ürünü makinada yıkamayınız</v>
      </c>
      <c r="AN240" s="149" t="str">
        <f>IF($C240&gt;0,$C240&amp;" "&amp;$P240&amp;" "&amp;+VLOOKUP($C240,'STYLE NAMES'!$B:$AC,18,FALSE),"""")</f>
        <v>SANTORINI WHITE CINTURA ELASTICA</v>
      </c>
      <c r="AO240" s="101" t="str">
        <f>"Disegnato da Cavalier SanMarco "&amp;(AN240)&amp;"; "&amp;IF(C240&gt;0,+VLOOKUP($C240,'STYLE NAMES'!$B:$AC,19,FALSE),"")</f>
        <v>Disegnato da Cavalier SanMarco SANTORINI WHITE CINTURA ELASTICA; Cintura intrecciata per equitazione Disponibile in molti colori e design, queste eleganti cinture possono essere utilizzate sia per l'equitazione che nella vita quotidiana.</v>
      </c>
      <c r="AP240" s="101" t="str">
        <f>IF(C240&gt;0,+VLOOKUP($C240,'STYLE NAMES'!$B:$AC,20,FALSE),"")</f>
        <v>Cinture elastiche e confortevoli per l'equitazione Composizione: 100% Poliestere</v>
      </c>
      <c r="AQ240" s="101" t="str">
        <f>IF(C240&gt;0,+VLOOKUP($C240,'STYLE NAMES'!$B:$AC,21,FALSE),"")</f>
        <v>Non lavare in lavatrice</v>
      </c>
      <c r="AR240" s="101">
        <f>IF(D240&gt;0,+VLOOKUP($C240,'STYLE NAMES'!$B:$AC,22,FALSE),"")</f>
        <v>0</v>
      </c>
      <c r="AS240" s="101">
        <f>IF(E240&gt;0,+VLOOKUP($C240,'STYLE NAMES'!$B:$AC,23,FALSE),"")</f>
        <v>0</v>
      </c>
      <c r="AT240" s="101">
        <f>IF(F240&gt;0,+VLOOKUP($C240,'STYLE NAMES'!$B:$AC,24,FALSE),"")</f>
        <v>0</v>
      </c>
      <c r="AU240" s="101">
        <f>IF(G240&gt;0,+VLOOKUP($C240,'STYLE NAMES'!$B:$AC,25,FALSE),"")</f>
        <v>0</v>
      </c>
      <c r="AV240" s="101">
        <f>+VLOOKUP($S240,'CODE GENERATOR'!$P:$AM,15,FALSE)</f>
        <v>0</v>
      </c>
      <c r="AW240" s="101">
        <f>+VLOOKUP($S240,'CODE GENERATOR'!$P:$AM,16,FALSE)</f>
        <v>0</v>
      </c>
      <c r="AX240" s="101">
        <f>+VLOOKUP($S240,'CODE GENERATOR'!$P:$AM,17,FALSE)</f>
        <v>0</v>
      </c>
      <c r="AY240" s="101">
        <f>+VLOOKUP($S240,'CODE GENERATOR'!$P:$AM,18,FALSE)</f>
        <v>0</v>
      </c>
      <c r="AZ240" s="101">
        <f>+VLOOKUP($S240,'CODE GENERATOR'!$P:$AM,19,FALSE)</f>
        <v>0</v>
      </c>
      <c r="BA240" s="101">
        <f>+VLOOKUP($S240,'CODE GENERATOR'!$P:$AM,20,FALSE)</f>
        <v>0</v>
      </c>
      <c r="BB240" s="101">
        <f>+VLOOKUP($S240,'CODE GENERATOR'!$P:$AM,21,FALSE)</f>
        <v>0</v>
      </c>
      <c r="BC240" s="101">
        <f>+VLOOKUP($S240,'CODE GENERATOR'!$P:$AM,22,FALSE)</f>
        <v>0</v>
      </c>
      <c r="BD240" s="101">
        <f>+VLOOKUP($S240,'CODE GENERATOR'!$P:$AM,23,FALSE)</f>
        <v>0</v>
      </c>
      <c r="BE240" s="101">
        <f>+VLOOKUP($S240,'CODE GENERATOR'!$P:$AM,24,FALSE)</f>
        <v>0</v>
      </c>
      <c r="BF240" s="101">
        <f>IF(C240&gt;0,+VLOOKUP(G240,'CATEGORY ID'!$A$1:$L$118,3,FALSE),"")</f>
        <v>17</v>
      </c>
      <c r="BG240" s="101">
        <f>IF(C240&gt;0,+VLOOKUP(H240,'CATEGORY ID'!$D$1:$L$118,3,FALSE),"")</f>
        <v>17</v>
      </c>
      <c r="BH240" s="101">
        <f>IF(C240&gt;0,+VLOOKUP((+H240&amp;I240),'CATEGORY ID'!$H$1:$I$121,2,FALSE),"")</f>
        <v>18</v>
      </c>
      <c r="BJ240" s="101">
        <f>IF(C240&gt;0,IF(COUNTIF('CATEGORY ID'!$K$1:$K$121,+H240&amp;K240) &gt; 0, +VLOOKUP(+H240&amp;K240,'CATEGORY ID'!$K$1:$L$121,2,FALSE),""),"")</f>
        <v>73</v>
      </c>
      <c r="BK240" s="101" t="str">
        <f>IF(C240&gt;0,IF(COUNTIF('CATEGORY ID'!$K$124:$K$165, +VLOOKUP(C240,'STYLE NAMES'!$B:$AE,30,FALSE)) &gt; 0, +VLOOKUP(VLOOKUP(C240,'STYLE NAMES'!$B:$AE,30,FALSE),'CATEGORY ID'!K:M,2,FALSE),""),"")</f>
        <v/>
      </c>
      <c r="BR240" s="101" t="str" cm="1">
        <f t="array" ref="BR240">IF(C240&gt;0,_xlfn.TEXTJOIN(";", TRUE,_xlfn.UNIQUE(_xlfn._xlws.FILTER(BF240:BQ240,(BF240:BQ240&gt;0)),TRUE,FALSE)),"")&amp;";"&amp;BS240</f>
        <v>17;18;73;</v>
      </c>
      <c r="BU240" s="106">
        <f>IF(C240&gt;0,+VLOOKUP($C240,'STYLE NAMES'!$B:$AC,26,FALSE),"")</f>
        <v>49.9</v>
      </c>
      <c r="BV240" s="106">
        <f>IF(C240&gt;0,+VLOOKUP($C240,'STYLE NAMES'!$B:$AC,27,FALSE),"")</f>
        <v>2740</v>
      </c>
      <c r="BW240" s="106">
        <f>IF(C240&gt;0,+VLOOKUP($C240,'STYLE NAMES'!$B:$AC,28,FALSE),"")</f>
        <v>57.384999999999991</v>
      </c>
      <c r="BY240"/>
      <c r="BZ240" s="101">
        <v>0</v>
      </c>
      <c r="CA240" s="137">
        <f t="shared" si="18"/>
        <v>1</v>
      </c>
      <c r="CB240" s="137">
        <f>+VLOOKUP(C240,'[2]STYLES &amp; MODELS MATRIX'!$A:$G,7,FALSE)</f>
        <v>0</v>
      </c>
      <c r="CC240" s="137">
        <f>+VLOOKUP(C240,'[1]STYLES &amp; SIZE CHARTS'!$A:$H,8,FALSE)</f>
        <v>0</v>
      </c>
      <c r="CD240" s="137"/>
      <c r="CE240" s="205"/>
      <c r="CF240" s="141"/>
    </row>
    <row r="241" spans="1:84" s="101" customFormat="1" ht="12" customHeight="1" x14ac:dyDescent="0.2">
      <c r="A241" s="102">
        <f t="shared" si="16"/>
        <v>8683711002987</v>
      </c>
      <c r="B241" s="101" t="s">
        <v>816</v>
      </c>
      <c r="C241" s="101" t="s">
        <v>629</v>
      </c>
      <c r="D241" s="101" t="s">
        <v>630</v>
      </c>
      <c r="E241" s="203" t="s">
        <v>2321</v>
      </c>
      <c r="F241" s="101">
        <v>95</v>
      </c>
      <c r="G241" s="101" t="str">
        <f>IF(C241&gt;0,+VLOOKUP($C241,'STYLE NAMES'!$B:$AC,4,FALSE),"")</f>
        <v>ACCESSORIES</v>
      </c>
      <c r="H241" s="101" t="str">
        <f>IF(C241&gt;0,+VLOOKUP($C241,'STYLE NAMES'!$B:$AC,5,FALSE),"")</f>
        <v>ACCESSORIES</v>
      </c>
      <c r="I241" s="101" t="str">
        <f>IF(C241&gt;0,+VLOOKUP($C241,'STYLE NAMES'!$B:$AC,6,FALSE),"")</f>
        <v>RIDER ACCESSORIES</v>
      </c>
      <c r="J241" s="101" t="str">
        <f>IF(C241&gt;0,+VLOOKUP($C241,'STYLE NAMES'!$B:$AC,7,FALSE),"")</f>
        <v>UNISEX</v>
      </c>
      <c r="K241" s="101" t="str">
        <f>IF(C241&gt;0,+VLOOKUP($C241,'STYLE NAMES'!$B:$AC,8,FALSE),"")</f>
        <v>BELTS</v>
      </c>
      <c r="L241" s="101" t="str">
        <f>IF(E241&gt;0,+VLOOKUP($E241,'CODE GENERATOR'!$D:$T,3,FALSE),"")</f>
        <v>A</v>
      </c>
      <c r="M241" s="101" t="str">
        <f>IF(E241&gt;0,+VLOOKUP($E241,'CODE GENERATOR'!$D:$T,4,FALSE),"")</f>
        <v>BRAIDED</v>
      </c>
      <c r="N241" s="101" t="str">
        <f>IF(E241&gt;0,+VLOOKUP($E241,'CODE GENERATOR'!$D:$T,6,FALSE),"")</f>
        <v>WHITE</v>
      </c>
      <c r="O241" s="101" t="str">
        <f>IF(E241&gt;0,+VLOOKUP($E241,'CODE GENERATOR'!$D:$T,7,FALSE),"")</f>
        <v>WHITE</v>
      </c>
      <c r="P241" s="101" t="str">
        <f t="shared" si="17"/>
        <v>WHITE</v>
      </c>
      <c r="Q241" s="104" t="str">
        <f>IF(E241&gt;0,+VLOOKUP($E241,'CODE GENERATOR'!$D:$T,11,FALSE),"")</f>
        <v>A.RACUX_BLT0015</v>
      </c>
      <c r="R241" s="104" t="str">
        <f>IF(E241&gt;0,+VLOOKUP($E241,'CODE GENERATOR'!$D:$T,12,FALSE),"")</f>
        <v>BRD0012WHTWHT</v>
      </c>
      <c r="S241" s="104" t="str">
        <f>IF(E241&gt;0,+VLOOKUP($E241,'CODE GENERATOR'!$D:$T,13,FALSE),"")</f>
        <v>A.RACUX_BLT0015_BRD0012WHTWHT</v>
      </c>
      <c r="T241" s="104" t="str">
        <f t="shared" si="15"/>
        <v>A.RACUX_BLT0015_BRD0012WHTWHT_95</v>
      </c>
      <c r="U241" s="105">
        <v>8683711002987</v>
      </c>
      <c r="V241" s="107" t="str" cm="1">
        <f t="array" ref="V241">_xlfn.TEXTJOIN(";", TRUE, _xlfn.UNIQUE(_xlfn._xlws.FILTER(P$3:P$10029, C$3:C$10029=C241)))</f>
        <v>BORDEAUX;BORDEAUX/NAVY;BEIGE/BROWN;NAVY;BEIGE;GRAY/BLUE-BLACK;BROWN/NAVY;DARK GRAY;MELANGE GRAY;LIGHT GRAY;WHITE;RED;BLACK;GREEN;MELANGE BLUE</v>
      </c>
      <c r="W241" s="107" t="str" cm="1">
        <f t="array" ref="W241">_xlfn.TEXTJOIN(";", TRUE, _xlfn.UNIQUE(_xlfn._xlws.FILTER(F$3:F$10029, C$3:C$10029=C241)))</f>
        <v>85;90;95;100;105;110;115;120;125</v>
      </c>
      <c r="X241" s="101" t="str">
        <f>IF(E241&gt;0,+VLOOKUP($E241,'CODE GENERATOR'!$D:$AC,19,FALSE),0)</f>
        <v>2402_S01_32504</v>
      </c>
      <c r="Y241" s="101" t="str">
        <f>IF(E241&gt;0,+VLOOKUP($E241,'CODE GENERATOR'!$D:$AC,20,FALSE),0)</f>
        <v>2402_S01_32502</v>
      </c>
      <c r="Z241" s="101" t="str">
        <f>IF(E241&gt;0,+VLOOKUP($E241,'CODE GENERATOR'!$D:$AC,21,FALSE),0)</f>
        <v>2402_S01_32508</v>
      </c>
      <c r="AA241" s="101" t="str">
        <f>IF(E241&gt;0,+VLOOKUP($E241,'CODE GENERATOR'!$D:$AC,22,FALSE),0)</f>
        <v>2402_S01_33457</v>
      </c>
      <c r="AB241" s="101" t="str">
        <f>IF(E241&gt;0,+VLOOKUP($E241,'CODE GENERATOR'!$D:$AC,23,FALSE),0)</f>
        <v/>
      </c>
      <c r="AC241" s="101" t="str">
        <f>IF(E241&gt;0,+VLOOKUP($E241,'CODE GENERATOR'!$D:$AC,24,FALSE),0)</f>
        <v/>
      </c>
      <c r="AD241" s="101" t="str">
        <f>IF(E241&gt;0,+VLOOKUP($E241,'CODE GENERATOR'!$D:$AC,25,FALSE),0)</f>
        <v/>
      </c>
      <c r="AE241" s="101" t="str">
        <f>IF(E241&gt;0,+VLOOKUP($E241,'CODE GENERATOR'!$D:$AC,26,FALSE),0)</f>
        <v/>
      </c>
      <c r="AF241" s="149" t="str">
        <f>IF($C241&gt;0,$C241&amp;" "&amp;$P241&amp;" "&amp;+VLOOKUP($C241,'STYLE NAMES'!$B:$AC,10,FALSE),"""")</f>
        <v>SANTORINI WHITE BRAIDED BELT</v>
      </c>
      <c r="AG241" s="101" t="str">
        <f>"Enjoy our "&amp;(AF241)&amp;"; "&amp;IF(C241&gt;0,+VLOOKUP($C241,'STYLE NAMES'!$B:$AC,11,FALSE),"")</f>
        <v>Enjoy our SANTORINI WHITE BRAIDED BELT; Braided Riding Belts
Available in many colors and designs you can use these elegant belts for riding or even at your daily life</v>
      </c>
      <c r="AH241" s="101" t="str">
        <f>IF(C241&gt;0,+VLOOKUP($C241,'STYLE NAMES'!$B:$AC,12,FALSE),"")</f>
        <v>*Super elastic and comfortable riding belts
Composition:
100% Polyester</v>
      </c>
      <c r="AI241" s="101" t="str">
        <f>IF(C241&gt;0,+VLOOKUP($C241,'STYLE NAMES'!$B:$AC,13,FALSE),"")</f>
        <v>Do not wash in washing machine</v>
      </c>
      <c r="AJ241" s="149" t="str">
        <f>IF($C241&gt;0,$C241&amp;" "&amp;$P241&amp;" "&amp;+VLOOKUP($C241,'STYLE NAMES'!$B:$AC,14,FALSE),"""")</f>
        <v>SANTORINI WHITE ÖRGÜ KEMER</v>
      </c>
      <c r="AK241" s="149" t="str">
        <f>"Cavalier SanMarco tarafından tasarlanan "&amp;(AJ241)&amp;"; "&amp;IF(C241&gt;0,+VLOOKUP($C241,'STYLE NAMES'!$B:$AC,15,FALSE),"")</f>
        <v>Cavalier SanMarco tarafından tasarlanan SANTORINI WHITE ÖRGÜ KEMER; Örgü Binicilik Kemeri
Birçok renk ve desenleri ile bu şık kemerleri hem biniş kıyafetleriniz ile hem de günlük kıyafetlerinizle kullanabilirsiniz.</v>
      </c>
      <c r="AL241" s="149" t="str">
        <f>IF(C241&gt;0,+VLOOKUP($C241,'STYLE NAMES'!$B:$AC,16,FALSE),"")</f>
        <v>* Çok esnek ve rahat 
Kompozisyon:
100% Polyester</v>
      </c>
      <c r="AM241" s="149" t="str">
        <f>IF(C241&gt;0,+VLOOKUP($C241,'STYLE NAMES'!$B:$AC,17,FALSE),"")</f>
        <v>Ürünü makinada yıkamayınız</v>
      </c>
      <c r="AN241" s="149" t="str">
        <f>IF($C241&gt;0,$C241&amp;" "&amp;$P241&amp;" "&amp;+VLOOKUP($C241,'STYLE NAMES'!$B:$AC,18,FALSE),"""")</f>
        <v>SANTORINI WHITE CINTURA ELASTICA</v>
      </c>
      <c r="AO241" s="101" t="str">
        <f>"Disegnato da Cavalier SanMarco "&amp;(AN241)&amp;"; "&amp;IF(C241&gt;0,+VLOOKUP($C241,'STYLE NAMES'!$B:$AC,19,FALSE),"")</f>
        <v>Disegnato da Cavalier SanMarco SANTORINI WHITE CINTURA ELASTICA; Cintura intrecciata per equitazione Disponibile in molti colori e design, queste eleganti cinture possono essere utilizzate sia per l'equitazione che nella vita quotidiana.</v>
      </c>
      <c r="AP241" s="101" t="str">
        <f>IF(C241&gt;0,+VLOOKUP($C241,'STYLE NAMES'!$B:$AC,20,FALSE),"")</f>
        <v>Cinture elastiche e confortevoli per l'equitazione Composizione: 100% Poliestere</v>
      </c>
      <c r="AQ241" s="101" t="str">
        <f>IF(C241&gt;0,+VLOOKUP($C241,'STYLE NAMES'!$B:$AC,21,FALSE),"")</f>
        <v>Non lavare in lavatrice</v>
      </c>
      <c r="AR241" s="101">
        <f>IF(D241&gt;0,+VLOOKUP($C241,'STYLE NAMES'!$B:$AC,22,FALSE),"")</f>
        <v>0</v>
      </c>
      <c r="AS241" s="101">
        <f>IF(E241&gt;0,+VLOOKUP($C241,'STYLE NAMES'!$B:$AC,23,FALSE),"")</f>
        <v>0</v>
      </c>
      <c r="AT241" s="101">
        <f>IF(F241&gt;0,+VLOOKUP($C241,'STYLE NAMES'!$B:$AC,24,FALSE),"")</f>
        <v>0</v>
      </c>
      <c r="AU241" s="101">
        <f>IF(G241&gt;0,+VLOOKUP($C241,'STYLE NAMES'!$B:$AC,25,FALSE),"")</f>
        <v>0</v>
      </c>
      <c r="AV241" s="101">
        <f>+VLOOKUP($S241,'CODE GENERATOR'!$P:$AM,15,FALSE)</f>
        <v>0</v>
      </c>
      <c r="AW241" s="101">
        <f>+VLOOKUP($S241,'CODE GENERATOR'!$P:$AM,16,FALSE)</f>
        <v>0</v>
      </c>
      <c r="AX241" s="101">
        <f>+VLOOKUP($S241,'CODE GENERATOR'!$P:$AM,17,FALSE)</f>
        <v>0</v>
      </c>
      <c r="AY241" s="101">
        <f>+VLOOKUP($S241,'CODE GENERATOR'!$P:$AM,18,FALSE)</f>
        <v>0</v>
      </c>
      <c r="AZ241" s="101">
        <f>+VLOOKUP($S241,'CODE GENERATOR'!$P:$AM,19,FALSE)</f>
        <v>0</v>
      </c>
      <c r="BA241" s="101">
        <f>+VLOOKUP($S241,'CODE GENERATOR'!$P:$AM,20,FALSE)</f>
        <v>0</v>
      </c>
      <c r="BB241" s="101">
        <f>+VLOOKUP($S241,'CODE GENERATOR'!$P:$AM,21,FALSE)</f>
        <v>0</v>
      </c>
      <c r="BC241" s="101">
        <f>+VLOOKUP($S241,'CODE GENERATOR'!$P:$AM,22,FALSE)</f>
        <v>0</v>
      </c>
      <c r="BD241" s="101">
        <f>+VLOOKUP($S241,'CODE GENERATOR'!$P:$AM,23,FALSE)</f>
        <v>0</v>
      </c>
      <c r="BE241" s="101">
        <f>+VLOOKUP($S241,'CODE GENERATOR'!$P:$AM,24,FALSE)</f>
        <v>0</v>
      </c>
      <c r="BF241" s="101">
        <f>IF(C241&gt;0,+VLOOKUP(G241,'CATEGORY ID'!$A$1:$L$118,3,FALSE),"")</f>
        <v>17</v>
      </c>
      <c r="BG241" s="101">
        <f>IF(C241&gt;0,+VLOOKUP(H241,'CATEGORY ID'!$D$1:$L$118,3,FALSE),"")</f>
        <v>17</v>
      </c>
      <c r="BH241" s="101">
        <f>IF(C241&gt;0,+VLOOKUP((+H241&amp;I241),'CATEGORY ID'!$H$1:$I$121,2,FALSE),"")</f>
        <v>18</v>
      </c>
      <c r="BJ241" s="101">
        <f>IF(C241&gt;0,IF(COUNTIF('CATEGORY ID'!$K$1:$K$121,+H241&amp;K241) &gt; 0, +VLOOKUP(+H241&amp;K241,'CATEGORY ID'!$K$1:$L$121,2,FALSE),""),"")</f>
        <v>73</v>
      </c>
      <c r="BK241" s="101" t="str">
        <f>IF(C241&gt;0,IF(COUNTIF('CATEGORY ID'!$K$124:$K$165, +VLOOKUP(C241,'STYLE NAMES'!$B:$AE,30,FALSE)) &gt; 0, +VLOOKUP(VLOOKUP(C241,'STYLE NAMES'!$B:$AE,30,FALSE),'CATEGORY ID'!K:M,2,FALSE),""),"")</f>
        <v/>
      </c>
      <c r="BR241" s="101" t="str" cm="1">
        <f t="array" ref="BR241">IF(C241&gt;0,_xlfn.TEXTJOIN(";", TRUE,_xlfn.UNIQUE(_xlfn._xlws.FILTER(BF241:BQ241,(BF241:BQ241&gt;0)),TRUE,FALSE)),"")&amp;";"&amp;BS241</f>
        <v>17;18;73;</v>
      </c>
      <c r="BU241" s="106">
        <f>IF(C241&gt;0,+VLOOKUP($C241,'STYLE NAMES'!$B:$AC,26,FALSE),"")</f>
        <v>49.9</v>
      </c>
      <c r="BV241" s="106">
        <f>IF(C241&gt;0,+VLOOKUP($C241,'STYLE NAMES'!$B:$AC,27,FALSE),"")</f>
        <v>2740</v>
      </c>
      <c r="BW241" s="106">
        <f>IF(C241&gt;0,+VLOOKUP($C241,'STYLE NAMES'!$B:$AC,28,FALSE),"")</f>
        <v>57.384999999999991</v>
      </c>
      <c r="BY241"/>
      <c r="BZ241" s="101">
        <v>3</v>
      </c>
      <c r="CA241" s="137">
        <f t="shared" si="18"/>
        <v>1</v>
      </c>
      <c r="CB241" s="137">
        <f>+VLOOKUP(C241,'[2]STYLES &amp; MODELS MATRIX'!$A:$G,7,FALSE)</f>
        <v>0</v>
      </c>
      <c r="CC241" s="137">
        <f>+VLOOKUP(C241,'[1]STYLES &amp; SIZE CHARTS'!$A:$H,8,FALSE)</f>
        <v>0</v>
      </c>
      <c r="CD241" s="137"/>
      <c r="CE241" s="205"/>
      <c r="CF241" s="141"/>
    </row>
    <row r="242" spans="1:84" s="101" customFormat="1" ht="12" customHeight="1" x14ac:dyDescent="0.2">
      <c r="A242" s="102">
        <f t="shared" si="16"/>
        <v>8683711002994</v>
      </c>
      <c r="B242" s="101" t="s">
        <v>816</v>
      </c>
      <c r="C242" s="101" t="s">
        <v>629</v>
      </c>
      <c r="D242" s="101" t="s">
        <v>630</v>
      </c>
      <c r="E242" s="203" t="s">
        <v>2321</v>
      </c>
      <c r="F242" s="101">
        <v>100</v>
      </c>
      <c r="G242" s="101" t="str">
        <f>IF(C242&gt;0,+VLOOKUP($C242,'STYLE NAMES'!$B:$AC,4,FALSE),"")</f>
        <v>ACCESSORIES</v>
      </c>
      <c r="H242" s="101" t="str">
        <f>IF(C242&gt;0,+VLOOKUP($C242,'STYLE NAMES'!$B:$AC,5,FALSE),"")</f>
        <v>ACCESSORIES</v>
      </c>
      <c r="I242" s="101" t="str">
        <f>IF(C242&gt;0,+VLOOKUP($C242,'STYLE NAMES'!$B:$AC,6,FALSE),"")</f>
        <v>RIDER ACCESSORIES</v>
      </c>
      <c r="J242" s="101" t="str">
        <f>IF(C242&gt;0,+VLOOKUP($C242,'STYLE NAMES'!$B:$AC,7,FALSE),"")</f>
        <v>UNISEX</v>
      </c>
      <c r="K242" s="101" t="str">
        <f>IF(C242&gt;0,+VLOOKUP($C242,'STYLE NAMES'!$B:$AC,8,FALSE),"")</f>
        <v>BELTS</v>
      </c>
      <c r="L242" s="101" t="str">
        <f>IF(E242&gt;0,+VLOOKUP($E242,'CODE GENERATOR'!$D:$T,3,FALSE),"")</f>
        <v>A</v>
      </c>
      <c r="M242" s="101" t="str">
        <f>IF(E242&gt;0,+VLOOKUP($E242,'CODE GENERATOR'!$D:$T,4,FALSE),"")</f>
        <v>BRAIDED</v>
      </c>
      <c r="N242" s="101" t="str">
        <f>IF(E242&gt;0,+VLOOKUP($E242,'CODE GENERATOR'!$D:$T,6,FALSE),"")</f>
        <v>WHITE</v>
      </c>
      <c r="O242" s="101" t="str">
        <f>IF(E242&gt;0,+VLOOKUP($E242,'CODE GENERATOR'!$D:$T,7,FALSE),"")</f>
        <v>WHITE</v>
      </c>
      <c r="P242" s="101" t="str">
        <f t="shared" si="17"/>
        <v>WHITE</v>
      </c>
      <c r="Q242" s="104" t="str">
        <f>IF(E242&gt;0,+VLOOKUP($E242,'CODE GENERATOR'!$D:$T,11,FALSE),"")</f>
        <v>A.RACUX_BLT0015</v>
      </c>
      <c r="R242" s="104" t="str">
        <f>IF(E242&gt;0,+VLOOKUP($E242,'CODE GENERATOR'!$D:$T,12,FALSE),"")</f>
        <v>BRD0012WHTWHT</v>
      </c>
      <c r="S242" s="104" t="str">
        <f>IF(E242&gt;0,+VLOOKUP($E242,'CODE GENERATOR'!$D:$T,13,FALSE),"")</f>
        <v>A.RACUX_BLT0015_BRD0012WHTWHT</v>
      </c>
      <c r="T242" s="104" t="str">
        <f t="shared" si="15"/>
        <v>A.RACUX_BLT0015_BRD0012WHTWHT_100</v>
      </c>
      <c r="U242" s="105">
        <v>8683711002994</v>
      </c>
      <c r="V242" s="107" t="str" cm="1">
        <f t="array" ref="V242">_xlfn.TEXTJOIN(";", TRUE, _xlfn.UNIQUE(_xlfn._xlws.FILTER(P$3:P$10029, C$3:C$10029=C242)))</f>
        <v>BORDEAUX;BORDEAUX/NAVY;BEIGE/BROWN;NAVY;BEIGE;GRAY/BLUE-BLACK;BROWN/NAVY;DARK GRAY;MELANGE GRAY;LIGHT GRAY;WHITE;RED;BLACK;GREEN;MELANGE BLUE</v>
      </c>
      <c r="W242" s="107" t="str" cm="1">
        <f t="array" ref="W242">_xlfn.TEXTJOIN(";", TRUE, _xlfn.UNIQUE(_xlfn._xlws.FILTER(F$3:F$10029, C$3:C$10029=C242)))</f>
        <v>85;90;95;100;105;110;115;120;125</v>
      </c>
      <c r="X242" s="101" t="str">
        <f>IF(E242&gt;0,+VLOOKUP($E242,'CODE GENERATOR'!$D:$AC,19,FALSE),0)</f>
        <v>2402_S01_32504</v>
      </c>
      <c r="Y242" s="101" t="str">
        <f>IF(E242&gt;0,+VLOOKUP($E242,'CODE GENERATOR'!$D:$AC,20,FALSE),0)</f>
        <v>2402_S01_32502</v>
      </c>
      <c r="Z242" s="101" t="str">
        <f>IF(E242&gt;0,+VLOOKUP($E242,'CODE GENERATOR'!$D:$AC,21,FALSE),0)</f>
        <v>2402_S01_32508</v>
      </c>
      <c r="AA242" s="101" t="str">
        <f>IF(E242&gt;0,+VLOOKUP($E242,'CODE GENERATOR'!$D:$AC,22,FALSE),0)</f>
        <v>2402_S01_33457</v>
      </c>
      <c r="AB242" s="101" t="str">
        <f>IF(E242&gt;0,+VLOOKUP($E242,'CODE GENERATOR'!$D:$AC,23,FALSE),0)</f>
        <v/>
      </c>
      <c r="AC242" s="101" t="str">
        <f>IF(E242&gt;0,+VLOOKUP($E242,'CODE GENERATOR'!$D:$AC,24,FALSE),0)</f>
        <v/>
      </c>
      <c r="AD242" s="101" t="str">
        <f>IF(E242&gt;0,+VLOOKUP($E242,'CODE GENERATOR'!$D:$AC,25,FALSE),0)</f>
        <v/>
      </c>
      <c r="AE242" s="101" t="str">
        <f>IF(E242&gt;0,+VLOOKUP($E242,'CODE GENERATOR'!$D:$AC,26,FALSE),0)</f>
        <v/>
      </c>
      <c r="AF242" s="149" t="str">
        <f>IF($C242&gt;0,$C242&amp;" "&amp;$P242&amp;" "&amp;+VLOOKUP($C242,'STYLE NAMES'!$B:$AC,10,FALSE),"""")</f>
        <v>SANTORINI WHITE BRAIDED BELT</v>
      </c>
      <c r="AG242" s="101" t="str">
        <f>"Enjoy our "&amp;(AF242)&amp;"; "&amp;IF(C242&gt;0,+VLOOKUP($C242,'STYLE NAMES'!$B:$AC,11,FALSE),"")</f>
        <v>Enjoy our SANTORINI WHITE BRAIDED BELT; Braided Riding Belts
Available in many colors and designs you can use these elegant belts for riding or even at your daily life</v>
      </c>
      <c r="AH242" s="101" t="str">
        <f>IF(C242&gt;0,+VLOOKUP($C242,'STYLE NAMES'!$B:$AC,12,FALSE),"")</f>
        <v>*Super elastic and comfortable riding belts
Composition:
100% Polyester</v>
      </c>
      <c r="AI242" s="101" t="str">
        <f>IF(C242&gt;0,+VLOOKUP($C242,'STYLE NAMES'!$B:$AC,13,FALSE),"")</f>
        <v>Do not wash in washing machine</v>
      </c>
      <c r="AJ242" s="149" t="str">
        <f>IF($C242&gt;0,$C242&amp;" "&amp;$P242&amp;" "&amp;+VLOOKUP($C242,'STYLE NAMES'!$B:$AC,14,FALSE),"""")</f>
        <v>SANTORINI WHITE ÖRGÜ KEMER</v>
      </c>
      <c r="AK242" s="149" t="str">
        <f>"Cavalier SanMarco tarafından tasarlanan "&amp;(AJ242)&amp;"; "&amp;IF(C242&gt;0,+VLOOKUP($C242,'STYLE NAMES'!$B:$AC,15,FALSE),"")</f>
        <v>Cavalier SanMarco tarafından tasarlanan SANTORINI WHITE ÖRGÜ KEMER; Örgü Binicilik Kemeri
Birçok renk ve desenleri ile bu şık kemerleri hem biniş kıyafetleriniz ile hem de günlük kıyafetlerinizle kullanabilirsiniz.</v>
      </c>
      <c r="AL242" s="149" t="str">
        <f>IF(C242&gt;0,+VLOOKUP($C242,'STYLE NAMES'!$B:$AC,16,FALSE),"")</f>
        <v>* Çok esnek ve rahat 
Kompozisyon:
100% Polyester</v>
      </c>
      <c r="AM242" s="149" t="str">
        <f>IF(C242&gt;0,+VLOOKUP($C242,'STYLE NAMES'!$B:$AC,17,FALSE),"")</f>
        <v>Ürünü makinada yıkamayınız</v>
      </c>
      <c r="AN242" s="149" t="str">
        <f>IF($C242&gt;0,$C242&amp;" "&amp;$P242&amp;" "&amp;+VLOOKUP($C242,'STYLE NAMES'!$B:$AC,18,FALSE),"""")</f>
        <v>SANTORINI WHITE CINTURA ELASTICA</v>
      </c>
      <c r="AO242" s="101" t="str">
        <f>"Disegnato da Cavalier SanMarco "&amp;(AN242)&amp;"; "&amp;IF(C242&gt;0,+VLOOKUP($C242,'STYLE NAMES'!$B:$AC,19,FALSE),"")</f>
        <v>Disegnato da Cavalier SanMarco SANTORINI WHITE CINTURA ELASTICA; Cintura intrecciata per equitazione Disponibile in molti colori e design, queste eleganti cinture possono essere utilizzate sia per l'equitazione che nella vita quotidiana.</v>
      </c>
      <c r="AP242" s="101" t="str">
        <f>IF(C242&gt;0,+VLOOKUP($C242,'STYLE NAMES'!$B:$AC,20,FALSE),"")</f>
        <v>Cinture elastiche e confortevoli per l'equitazione Composizione: 100% Poliestere</v>
      </c>
      <c r="AQ242" s="101" t="str">
        <f>IF(C242&gt;0,+VLOOKUP($C242,'STYLE NAMES'!$B:$AC,21,FALSE),"")</f>
        <v>Non lavare in lavatrice</v>
      </c>
      <c r="AR242" s="101">
        <f>IF(D242&gt;0,+VLOOKUP($C242,'STYLE NAMES'!$B:$AC,22,FALSE),"")</f>
        <v>0</v>
      </c>
      <c r="AS242" s="101">
        <f>IF(E242&gt;0,+VLOOKUP($C242,'STYLE NAMES'!$B:$AC,23,FALSE),"")</f>
        <v>0</v>
      </c>
      <c r="AT242" s="101">
        <f>IF(F242&gt;0,+VLOOKUP($C242,'STYLE NAMES'!$B:$AC,24,FALSE),"")</f>
        <v>0</v>
      </c>
      <c r="AU242" s="101">
        <f>IF(G242&gt;0,+VLOOKUP($C242,'STYLE NAMES'!$B:$AC,25,FALSE),"")</f>
        <v>0</v>
      </c>
      <c r="AV242" s="101">
        <f>+VLOOKUP($S242,'CODE GENERATOR'!$P:$AM,15,FALSE)</f>
        <v>0</v>
      </c>
      <c r="AW242" s="101">
        <f>+VLOOKUP($S242,'CODE GENERATOR'!$P:$AM,16,FALSE)</f>
        <v>0</v>
      </c>
      <c r="AX242" s="101">
        <f>+VLOOKUP($S242,'CODE GENERATOR'!$P:$AM,17,FALSE)</f>
        <v>0</v>
      </c>
      <c r="AY242" s="101">
        <f>+VLOOKUP($S242,'CODE GENERATOR'!$P:$AM,18,FALSE)</f>
        <v>0</v>
      </c>
      <c r="AZ242" s="101">
        <f>+VLOOKUP($S242,'CODE GENERATOR'!$P:$AM,19,FALSE)</f>
        <v>0</v>
      </c>
      <c r="BA242" s="101">
        <f>+VLOOKUP($S242,'CODE GENERATOR'!$P:$AM,20,FALSE)</f>
        <v>0</v>
      </c>
      <c r="BB242" s="101">
        <f>+VLOOKUP($S242,'CODE GENERATOR'!$P:$AM,21,FALSE)</f>
        <v>0</v>
      </c>
      <c r="BC242" s="101">
        <f>+VLOOKUP($S242,'CODE GENERATOR'!$P:$AM,22,FALSE)</f>
        <v>0</v>
      </c>
      <c r="BD242" s="101">
        <f>+VLOOKUP($S242,'CODE GENERATOR'!$P:$AM,23,FALSE)</f>
        <v>0</v>
      </c>
      <c r="BE242" s="101">
        <f>+VLOOKUP($S242,'CODE GENERATOR'!$P:$AM,24,FALSE)</f>
        <v>0</v>
      </c>
      <c r="BF242" s="101">
        <f>IF(C242&gt;0,+VLOOKUP(G242,'CATEGORY ID'!$A$1:$L$118,3,FALSE),"")</f>
        <v>17</v>
      </c>
      <c r="BG242" s="101">
        <f>IF(C242&gt;0,+VLOOKUP(H242,'CATEGORY ID'!$D$1:$L$118,3,FALSE),"")</f>
        <v>17</v>
      </c>
      <c r="BH242" s="101">
        <f>IF(C242&gt;0,+VLOOKUP((+H242&amp;I242),'CATEGORY ID'!$H$1:$I$121,2,FALSE),"")</f>
        <v>18</v>
      </c>
      <c r="BJ242" s="101">
        <f>IF(C242&gt;0,IF(COUNTIF('CATEGORY ID'!$K$1:$K$121,+H242&amp;K242) &gt; 0, +VLOOKUP(+H242&amp;K242,'CATEGORY ID'!$K$1:$L$121,2,FALSE),""),"")</f>
        <v>73</v>
      </c>
      <c r="BK242" s="101" t="str">
        <f>IF(C242&gt;0,IF(COUNTIF('CATEGORY ID'!$K$124:$K$165, +VLOOKUP(C242,'STYLE NAMES'!$B:$AE,30,FALSE)) &gt; 0, +VLOOKUP(VLOOKUP(C242,'STYLE NAMES'!$B:$AE,30,FALSE),'CATEGORY ID'!K:M,2,FALSE),""),"")</f>
        <v/>
      </c>
      <c r="BR242" s="101" t="str" cm="1">
        <f t="array" ref="BR242">IF(C242&gt;0,_xlfn.TEXTJOIN(";", TRUE,_xlfn.UNIQUE(_xlfn._xlws.FILTER(BF242:BQ242,(BF242:BQ242&gt;0)),TRUE,FALSE)),"")&amp;";"&amp;BS242</f>
        <v>17;18;73;</v>
      </c>
      <c r="BU242" s="106">
        <f>IF(C242&gt;0,+VLOOKUP($C242,'STYLE NAMES'!$B:$AC,26,FALSE),"")</f>
        <v>49.9</v>
      </c>
      <c r="BV242" s="106">
        <f>IF(C242&gt;0,+VLOOKUP($C242,'STYLE NAMES'!$B:$AC,27,FALSE),"")</f>
        <v>2740</v>
      </c>
      <c r="BW242" s="106">
        <f>IF(C242&gt;0,+VLOOKUP($C242,'STYLE NAMES'!$B:$AC,28,FALSE),"")</f>
        <v>57.384999999999991</v>
      </c>
      <c r="BY242"/>
      <c r="BZ242" s="101">
        <v>0</v>
      </c>
      <c r="CA242" s="137">
        <f t="shared" si="18"/>
        <v>1</v>
      </c>
      <c r="CB242" s="137">
        <f>+VLOOKUP(C242,'[2]STYLES &amp; MODELS MATRIX'!$A:$G,7,FALSE)</f>
        <v>0</v>
      </c>
      <c r="CC242" s="137">
        <f>+VLOOKUP(C242,'[1]STYLES &amp; SIZE CHARTS'!$A:$H,8,FALSE)</f>
        <v>0</v>
      </c>
      <c r="CD242" s="137"/>
      <c r="CE242" s="205"/>
      <c r="CF242" s="141"/>
    </row>
    <row r="243" spans="1:84" s="101" customFormat="1" ht="12" customHeight="1" x14ac:dyDescent="0.2">
      <c r="A243" s="102">
        <f t="shared" si="16"/>
        <v>8683711003007</v>
      </c>
      <c r="B243" s="101" t="s">
        <v>816</v>
      </c>
      <c r="C243" s="101" t="s">
        <v>629</v>
      </c>
      <c r="D243" s="101" t="s">
        <v>630</v>
      </c>
      <c r="E243" s="203" t="s">
        <v>2321</v>
      </c>
      <c r="F243" s="101">
        <v>105</v>
      </c>
      <c r="G243" s="101" t="str">
        <f>IF(C243&gt;0,+VLOOKUP($C243,'STYLE NAMES'!$B:$AC,4,FALSE),"")</f>
        <v>ACCESSORIES</v>
      </c>
      <c r="H243" s="101" t="str">
        <f>IF(C243&gt;0,+VLOOKUP($C243,'STYLE NAMES'!$B:$AC,5,FALSE),"")</f>
        <v>ACCESSORIES</v>
      </c>
      <c r="I243" s="101" t="str">
        <f>IF(C243&gt;0,+VLOOKUP($C243,'STYLE NAMES'!$B:$AC,6,FALSE),"")</f>
        <v>RIDER ACCESSORIES</v>
      </c>
      <c r="J243" s="101" t="str">
        <f>IF(C243&gt;0,+VLOOKUP($C243,'STYLE NAMES'!$B:$AC,7,FALSE),"")</f>
        <v>UNISEX</v>
      </c>
      <c r="K243" s="101" t="str">
        <f>IF(C243&gt;0,+VLOOKUP($C243,'STYLE NAMES'!$B:$AC,8,FALSE),"")</f>
        <v>BELTS</v>
      </c>
      <c r="L243" s="101" t="str">
        <f>IF(E243&gt;0,+VLOOKUP($E243,'CODE GENERATOR'!$D:$T,3,FALSE),"")</f>
        <v>A</v>
      </c>
      <c r="M243" s="101" t="str">
        <f>IF(E243&gt;0,+VLOOKUP($E243,'CODE GENERATOR'!$D:$T,4,FALSE),"")</f>
        <v>BRAIDED</v>
      </c>
      <c r="N243" s="101" t="str">
        <f>IF(E243&gt;0,+VLOOKUP($E243,'CODE GENERATOR'!$D:$T,6,FALSE),"")</f>
        <v>WHITE</v>
      </c>
      <c r="O243" s="101" t="str">
        <f>IF(E243&gt;0,+VLOOKUP($E243,'CODE GENERATOR'!$D:$T,7,FALSE),"")</f>
        <v>WHITE</v>
      </c>
      <c r="P243" s="101" t="str">
        <f t="shared" si="17"/>
        <v>WHITE</v>
      </c>
      <c r="Q243" s="104" t="str">
        <f>IF(E243&gt;0,+VLOOKUP($E243,'CODE GENERATOR'!$D:$T,11,FALSE),"")</f>
        <v>A.RACUX_BLT0015</v>
      </c>
      <c r="R243" s="104" t="str">
        <f>IF(E243&gt;0,+VLOOKUP($E243,'CODE GENERATOR'!$D:$T,12,FALSE),"")</f>
        <v>BRD0012WHTWHT</v>
      </c>
      <c r="S243" s="104" t="str">
        <f>IF(E243&gt;0,+VLOOKUP($E243,'CODE GENERATOR'!$D:$T,13,FALSE),"")</f>
        <v>A.RACUX_BLT0015_BRD0012WHTWHT</v>
      </c>
      <c r="T243" s="104" t="str">
        <f t="shared" si="15"/>
        <v>A.RACUX_BLT0015_BRD0012WHTWHT_105</v>
      </c>
      <c r="U243" s="105">
        <v>8683711003007</v>
      </c>
      <c r="V243" s="107" t="str" cm="1">
        <f t="array" ref="V243">_xlfn.TEXTJOIN(";", TRUE, _xlfn.UNIQUE(_xlfn._xlws.FILTER(P$3:P$10029, C$3:C$10029=C243)))</f>
        <v>BORDEAUX;BORDEAUX/NAVY;BEIGE/BROWN;NAVY;BEIGE;GRAY/BLUE-BLACK;BROWN/NAVY;DARK GRAY;MELANGE GRAY;LIGHT GRAY;WHITE;RED;BLACK;GREEN;MELANGE BLUE</v>
      </c>
      <c r="W243" s="107" t="str" cm="1">
        <f t="array" ref="W243">_xlfn.TEXTJOIN(";", TRUE, _xlfn.UNIQUE(_xlfn._xlws.FILTER(F$3:F$10029, C$3:C$10029=C243)))</f>
        <v>85;90;95;100;105;110;115;120;125</v>
      </c>
      <c r="X243" s="101" t="str">
        <f>IF(E243&gt;0,+VLOOKUP($E243,'CODE GENERATOR'!$D:$AC,19,FALSE),0)</f>
        <v>2402_S01_32504</v>
      </c>
      <c r="Y243" s="101" t="str">
        <f>IF(E243&gt;0,+VLOOKUP($E243,'CODE GENERATOR'!$D:$AC,20,FALSE),0)</f>
        <v>2402_S01_32502</v>
      </c>
      <c r="Z243" s="101" t="str">
        <f>IF(E243&gt;0,+VLOOKUP($E243,'CODE GENERATOR'!$D:$AC,21,FALSE),0)</f>
        <v>2402_S01_32508</v>
      </c>
      <c r="AA243" s="101" t="str">
        <f>IF(E243&gt;0,+VLOOKUP($E243,'CODE GENERATOR'!$D:$AC,22,FALSE),0)</f>
        <v>2402_S01_33457</v>
      </c>
      <c r="AB243" s="101" t="str">
        <f>IF(E243&gt;0,+VLOOKUP($E243,'CODE GENERATOR'!$D:$AC,23,FALSE),0)</f>
        <v/>
      </c>
      <c r="AC243" s="101" t="str">
        <f>IF(E243&gt;0,+VLOOKUP($E243,'CODE GENERATOR'!$D:$AC,24,FALSE),0)</f>
        <v/>
      </c>
      <c r="AD243" s="101" t="str">
        <f>IF(E243&gt;0,+VLOOKUP($E243,'CODE GENERATOR'!$D:$AC,25,FALSE),0)</f>
        <v/>
      </c>
      <c r="AE243" s="101" t="str">
        <f>IF(E243&gt;0,+VLOOKUP($E243,'CODE GENERATOR'!$D:$AC,26,FALSE),0)</f>
        <v/>
      </c>
      <c r="AF243" s="149" t="str">
        <f>IF($C243&gt;0,$C243&amp;" "&amp;$P243&amp;" "&amp;+VLOOKUP($C243,'STYLE NAMES'!$B:$AC,10,FALSE),"""")</f>
        <v>SANTORINI WHITE BRAIDED BELT</v>
      </c>
      <c r="AG243" s="101" t="str">
        <f>"Enjoy our "&amp;(AF243)&amp;"; "&amp;IF(C243&gt;0,+VLOOKUP($C243,'STYLE NAMES'!$B:$AC,11,FALSE),"")</f>
        <v>Enjoy our SANTORINI WHITE BRAIDED BELT; Braided Riding Belts
Available in many colors and designs you can use these elegant belts for riding or even at your daily life</v>
      </c>
      <c r="AH243" s="101" t="str">
        <f>IF(C243&gt;0,+VLOOKUP($C243,'STYLE NAMES'!$B:$AC,12,FALSE),"")</f>
        <v>*Super elastic and comfortable riding belts
Composition:
100% Polyester</v>
      </c>
      <c r="AI243" s="101" t="str">
        <f>IF(C243&gt;0,+VLOOKUP($C243,'STYLE NAMES'!$B:$AC,13,FALSE),"")</f>
        <v>Do not wash in washing machine</v>
      </c>
      <c r="AJ243" s="149" t="str">
        <f>IF($C243&gt;0,$C243&amp;" "&amp;$P243&amp;" "&amp;+VLOOKUP($C243,'STYLE NAMES'!$B:$AC,14,FALSE),"""")</f>
        <v>SANTORINI WHITE ÖRGÜ KEMER</v>
      </c>
      <c r="AK243" s="149" t="str">
        <f>"Cavalier SanMarco tarafından tasarlanan "&amp;(AJ243)&amp;"; "&amp;IF(C243&gt;0,+VLOOKUP($C243,'STYLE NAMES'!$B:$AC,15,FALSE),"")</f>
        <v>Cavalier SanMarco tarafından tasarlanan SANTORINI WHITE ÖRGÜ KEMER; Örgü Binicilik Kemeri
Birçok renk ve desenleri ile bu şık kemerleri hem biniş kıyafetleriniz ile hem de günlük kıyafetlerinizle kullanabilirsiniz.</v>
      </c>
      <c r="AL243" s="149" t="str">
        <f>IF(C243&gt;0,+VLOOKUP($C243,'STYLE NAMES'!$B:$AC,16,FALSE),"")</f>
        <v>* Çok esnek ve rahat 
Kompozisyon:
100% Polyester</v>
      </c>
      <c r="AM243" s="149" t="str">
        <f>IF(C243&gt;0,+VLOOKUP($C243,'STYLE NAMES'!$B:$AC,17,FALSE),"")</f>
        <v>Ürünü makinada yıkamayınız</v>
      </c>
      <c r="AN243" s="149" t="str">
        <f>IF($C243&gt;0,$C243&amp;" "&amp;$P243&amp;" "&amp;+VLOOKUP($C243,'STYLE NAMES'!$B:$AC,18,FALSE),"""")</f>
        <v>SANTORINI WHITE CINTURA ELASTICA</v>
      </c>
      <c r="AO243" s="101" t="str">
        <f>"Disegnato da Cavalier SanMarco "&amp;(AN243)&amp;"; "&amp;IF(C243&gt;0,+VLOOKUP($C243,'STYLE NAMES'!$B:$AC,19,FALSE),"")</f>
        <v>Disegnato da Cavalier SanMarco SANTORINI WHITE CINTURA ELASTICA; Cintura intrecciata per equitazione Disponibile in molti colori e design, queste eleganti cinture possono essere utilizzate sia per l'equitazione che nella vita quotidiana.</v>
      </c>
      <c r="AP243" s="101" t="str">
        <f>IF(C243&gt;0,+VLOOKUP($C243,'STYLE NAMES'!$B:$AC,20,FALSE),"")</f>
        <v>Cinture elastiche e confortevoli per l'equitazione Composizione: 100% Poliestere</v>
      </c>
      <c r="AQ243" s="101" t="str">
        <f>IF(C243&gt;0,+VLOOKUP($C243,'STYLE NAMES'!$B:$AC,21,FALSE),"")</f>
        <v>Non lavare in lavatrice</v>
      </c>
      <c r="AR243" s="101">
        <f>IF(D243&gt;0,+VLOOKUP($C243,'STYLE NAMES'!$B:$AC,22,FALSE),"")</f>
        <v>0</v>
      </c>
      <c r="AS243" s="101">
        <f>IF(E243&gt;0,+VLOOKUP($C243,'STYLE NAMES'!$B:$AC,23,FALSE),"")</f>
        <v>0</v>
      </c>
      <c r="AT243" s="101">
        <f>IF(F243&gt;0,+VLOOKUP($C243,'STYLE NAMES'!$B:$AC,24,FALSE),"")</f>
        <v>0</v>
      </c>
      <c r="AU243" s="101">
        <f>IF(G243&gt;0,+VLOOKUP($C243,'STYLE NAMES'!$B:$AC,25,FALSE),"")</f>
        <v>0</v>
      </c>
      <c r="AV243" s="101">
        <f>+VLOOKUP($S243,'CODE GENERATOR'!$P:$AM,15,FALSE)</f>
        <v>0</v>
      </c>
      <c r="AW243" s="101">
        <f>+VLOOKUP($S243,'CODE GENERATOR'!$P:$AM,16,FALSE)</f>
        <v>0</v>
      </c>
      <c r="AX243" s="101">
        <f>+VLOOKUP($S243,'CODE GENERATOR'!$P:$AM,17,FALSE)</f>
        <v>0</v>
      </c>
      <c r="AY243" s="101">
        <f>+VLOOKUP($S243,'CODE GENERATOR'!$P:$AM,18,FALSE)</f>
        <v>0</v>
      </c>
      <c r="AZ243" s="101">
        <f>+VLOOKUP($S243,'CODE GENERATOR'!$P:$AM,19,FALSE)</f>
        <v>0</v>
      </c>
      <c r="BA243" s="101">
        <f>+VLOOKUP($S243,'CODE GENERATOR'!$P:$AM,20,FALSE)</f>
        <v>0</v>
      </c>
      <c r="BB243" s="101">
        <f>+VLOOKUP($S243,'CODE GENERATOR'!$P:$AM,21,FALSE)</f>
        <v>0</v>
      </c>
      <c r="BC243" s="101">
        <f>+VLOOKUP($S243,'CODE GENERATOR'!$P:$AM,22,FALSE)</f>
        <v>0</v>
      </c>
      <c r="BD243" s="101">
        <f>+VLOOKUP($S243,'CODE GENERATOR'!$P:$AM,23,FALSE)</f>
        <v>0</v>
      </c>
      <c r="BE243" s="101">
        <f>+VLOOKUP($S243,'CODE GENERATOR'!$P:$AM,24,FALSE)</f>
        <v>0</v>
      </c>
      <c r="BF243" s="101">
        <f>IF(C243&gt;0,+VLOOKUP(G243,'CATEGORY ID'!$A$1:$L$118,3,FALSE),"")</f>
        <v>17</v>
      </c>
      <c r="BG243" s="101">
        <f>IF(C243&gt;0,+VLOOKUP(H243,'CATEGORY ID'!$D$1:$L$118,3,FALSE),"")</f>
        <v>17</v>
      </c>
      <c r="BH243" s="101">
        <f>IF(C243&gt;0,+VLOOKUP((+H243&amp;I243),'CATEGORY ID'!$H$1:$I$121,2,FALSE),"")</f>
        <v>18</v>
      </c>
      <c r="BJ243" s="101">
        <f>IF(C243&gt;0,IF(COUNTIF('CATEGORY ID'!$K$1:$K$121,+H243&amp;K243) &gt; 0, +VLOOKUP(+H243&amp;K243,'CATEGORY ID'!$K$1:$L$121,2,FALSE),""),"")</f>
        <v>73</v>
      </c>
      <c r="BK243" s="101" t="str">
        <f>IF(C243&gt;0,IF(COUNTIF('CATEGORY ID'!$K$124:$K$165, +VLOOKUP(C243,'STYLE NAMES'!$B:$AE,30,FALSE)) &gt; 0, +VLOOKUP(VLOOKUP(C243,'STYLE NAMES'!$B:$AE,30,FALSE),'CATEGORY ID'!K:M,2,FALSE),""),"")</f>
        <v/>
      </c>
      <c r="BR243" s="101" t="str" cm="1">
        <f t="array" ref="BR243">IF(C243&gt;0,_xlfn.TEXTJOIN(";", TRUE,_xlfn.UNIQUE(_xlfn._xlws.FILTER(BF243:BQ243,(BF243:BQ243&gt;0)),TRUE,FALSE)),"")&amp;";"&amp;BS243</f>
        <v>17;18;73;</v>
      </c>
      <c r="BU243" s="106">
        <f>IF(C243&gt;0,+VLOOKUP($C243,'STYLE NAMES'!$B:$AC,26,FALSE),"")</f>
        <v>49.9</v>
      </c>
      <c r="BV243" s="106">
        <f>IF(C243&gt;0,+VLOOKUP($C243,'STYLE NAMES'!$B:$AC,27,FALSE),"")</f>
        <v>2740</v>
      </c>
      <c r="BW243" s="106">
        <f>IF(C243&gt;0,+VLOOKUP($C243,'STYLE NAMES'!$B:$AC,28,FALSE),"")</f>
        <v>57.384999999999991</v>
      </c>
      <c r="BY243"/>
      <c r="BZ243" s="101">
        <v>0</v>
      </c>
      <c r="CA243" s="137">
        <f t="shared" si="18"/>
        <v>1</v>
      </c>
      <c r="CB243" s="137">
        <f>+VLOOKUP(C243,'[2]STYLES &amp; MODELS MATRIX'!$A:$G,7,FALSE)</f>
        <v>0</v>
      </c>
      <c r="CC243" s="137">
        <f>+VLOOKUP(C243,'[1]STYLES &amp; SIZE CHARTS'!$A:$H,8,FALSE)</f>
        <v>0</v>
      </c>
      <c r="CD243" s="137"/>
      <c r="CE243" s="205"/>
      <c r="CF243" s="141"/>
    </row>
    <row r="244" spans="1:84" s="101" customFormat="1" ht="12" customHeight="1" x14ac:dyDescent="0.2">
      <c r="A244" s="102">
        <f t="shared" si="16"/>
        <v>8683711003014</v>
      </c>
      <c r="B244" s="101" t="s">
        <v>816</v>
      </c>
      <c r="C244" s="101" t="s">
        <v>629</v>
      </c>
      <c r="D244" s="101" t="s">
        <v>630</v>
      </c>
      <c r="E244" s="203" t="s">
        <v>2321</v>
      </c>
      <c r="F244" s="101">
        <v>110</v>
      </c>
      <c r="G244" s="101" t="str">
        <f>IF(C244&gt;0,+VLOOKUP($C244,'STYLE NAMES'!$B:$AC,4,FALSE),"")</f>
        <v>ACCESSORIES</v>
      </c>
      <c r="H244" s="101" t="str">
        <f>IF(C244&gt;0,+VLOOKUP($C244,'STYLE NAMES'!$B:$AC,5,FALSE),"")</f>
        <v>ACCESSORIES</v>
      </c>
      <c r="I244" s="101" t="str">
        <f>IF(C244&gt;0,+VLOOKUP($C244,'STYLE NAMES'!$B:$AC,6,FALSE),"")</f>
        <v>RIDER ACCESSORIES</v>
      </c>
      <c r="J244" s="101" t="str">
        <f>IF(C244&gt;0,+VLOOKUP($C244,'STYLE NAMES'!$B:$AC,7,FALSE),"")</f>
        <v>UNISEX</v>
      </c>
      <c r="K244" s="101" t="str">
        <f>IF(C244&gt;0,+VLOOKUP($C244,'STYLE NAMES'!$B:$AC,8,FALSE),"")</f>
        <v>BELTS</v>
      </c>
      <c r="L244" s="101" t="str">
        <f>IF(E244&gt;0,+VLOOKUP($E244,'CODE GENERATOR'!$D:$T,3,FALSE),"")</f>
        <v>A</v>
      </c>
      <c r="M244" s="101" t="str">
        <f>IF(E244&gt;0,+VLOOKUP($E244,'CODE GENERATOR'!$D:$T,4,FALSE),"")</f>
        <v>BRAIDED</v>
      </c>
      <c r="N244" s="101" t="str">
        <f>IF(E244&gt;0,+VLOOKUP($E244,'CODE GENERATOR'!$D:$T,6,FALSE),"")</f>
        <v>WHITE</v>
      </c>
      <c r="O244" s="101" t="str">
        <f>IF(E244&gt;0,+VLOOKUP($E244,'CODE GENERATOR'!$D:$T,7,FALSE),"")</f>
        <v>WHITE</v>
      </c>
      <c r="P244" s="101" t="str">
        <f t="shared" si="17"/>
        <v>WHITE</v>
      </c>
      <c r="Q244" s="104" t="str">
        <f>IF(E244&gt;0,+VLOOKUP($E244,'CODE GENERATOR'!$D:$T,11,FALSE),"")</f>
        <v>A.RACUX_BLT0015</v>
      </c>
      <c r="R244" s="104" t="str">
        <f>IF(E244&gt;0,+VLOOKUP($E244,'CODE GENERATOR'!$D:$T,12,FALSE),"")</f>
        <v>BRD0012WHTWHT</v>
      </c>
      <c r="S244" s="104" t="str">
        <f>IF(E244&gt;0,+VLOOKUP($E244,'CODE GENERATOR'!$D:$T,13,FALSE),"")</f>
        <v>A.RACUX_BLT0015_BRD0012WHTWHT</v>
      </c>
      <c r="T244" s="104" t="str">
        <f t="shared" si="15"/>
        <v>A.RACUX_BLT0015_BRD0012WHTWHT_110</v>
      </c>
      <c r="U244" s="105">
        <v>8683711003014</v>
      </c>
      <c r="V244" s="107" t="str" cm="1">
        <f t="array" ref="V244">_xlfn.TEXTJOIN(";", TRUE, _xlfn.UNIQUE(_xlfn._xlws.FILTER(P$3:P$10029, C$3:C$10029=C244)))</f>
        <v>BORDEAUX;BORDEAUX/NAVY;BEIGE/BROWN;NAVY;BEIGE;GRAY/BLUE-BLACK;BROWN/NAVY;DARK GRAY;MELANGE GRAY;LIGHT GRAY;WHITE;RED;BLACK;GREEN;MELANGE BLUE</v>
      </c>
      <c r="W244" s="107" t="str" cm="1">
        <f t="array" ref="W244">_xlfn.TEXTJOIN(";", TRUE, _xlfn.UNIQUE(_xlfn._xlws.FILTER(F$3:F$10029, C$3:C$10029=C244)))</f>
        <v>85;90;95;100;105;110;115;120;125</v>
      </c>
      <c r="X244" s="101" t="str">
        <f>IF(E244&gt;0,+VLOOKUP($E244,'CODE GENERATOR'!$D:$AC,19,FALSE),0)</f>
        <v>2402_S01_32504</v>
      </c>
      <c r="Y244" s="101" t="str">
        <f>IF(E244&gt;0,+VLOOKUP($E244,'CODE GENERATOR'!$D:$AC,20,FALSE),0)</f>
        <v>2402_S01_32502</v>
      </c>
      <c r="Z244" s="101" t="str">
        <f>IF(E244&gt;0,+VLOOKUP($E244,'CODE GENERATOR'!$D:$AC,21,FALSE),0)</f>
        <v>2402_S01_32508</v>
      </c>
      <c r="AA244" s="101" t="str">
        <f>IF(E244&gt;0,+VLOOKUP($E244,'CODE GENERATOR'!$D:$AC,22,FALSE),0)</f>
        <v>2402_S01_33457</v>
      </c>
      <c r="AB244" s="101" t="str">
        <f>IF(E244&gt;0,+VLOOKUP($E244,'CODE GENERATOR'!$D:$AC,23,FALSE),0)</f>
        <v/>
      </c>
      <c r="AC244" s="101" t="str">
        <f>IF(E244&gt;0,+VLOOKUP($E244,'CODE GENERATOR'!$D:$AC,24,FALSE),0)</f>
        <v/>
      </c>
      <c r="AD244" s="101" t="str">
        <f>IF(E244&gt;0,+VLOOKUP($E244,'CODE GENERATOR'!$D:$AC,25,FALSE),0)</f>
        <v/>
      </c>
      <c r="AE244" s="101" t="str">
        <f>IF(E244&gt;0,+VLOOKUP($E244,'CODE GENERATOR'!$D:$AC,26,FALSE),0)</f>
        <v/>
      </c>
      <c r="AF244" s="149" t="str">
        <f>IF($C244&gt;0,$C244&amp;" "&amp;$P244&amp;" "&amp;+VLOOKUP($C244,'STYLE NAMES'!$B:$AC,10,FALSE),"""")</f>
        <v>SANTORINI WHITE BRAIDED BELT</v>
      </c>
      <c r="AG244" s="101" t="str">
        <f>"Enjoy our "&amp;(AF244)&amp;"; "&amp;IF(C244&gt;0,+VLOOKUP($C244,'STYLE NAMES'!$B:$AC,11,FALSE),"")</f>
        <v>Enjoy our SANTORINI WHITE BRAIDED BELT; Braided Riding Belts
Available in many colors and designs you can use these elegant belts for riding or even at your daily life</v>
      </c>
      <c r="AH244" s="101" t="str">
        <f>IF(C244&gt;0,+VLOOKUP($C244,'STYLE NAMES'!$B:$AC,12,FALSE),"")</f>
        <v>*Super elastic and comfortable riding belts
Composition:
100% Polyester</v>
      </c>
      <c r="AI244" s="101" t="str">
        <f>IF(C244&gt;0,+VLOOKUP($C244,'STYLE NAMES'!$B:$AC,13,FALSE),"")</f>
        <v>Do not wash in washing machine</v>
      </c>
      <c r="AJ244" s="149" t="str">
        <f>IF($C244&gt;0,$C244&amp;" "&amp;$P244&amp;" "&amp;+VLOOKUP($C244,'STYLE NAMES'!$B:$AC,14,FALSE),"""")</f>
        <v>SANTORINI WHITE ÖRGÜ KEMER</v>
      </c>
      <c r="AK244" s="149" t="str">
        <f>"Cavalier SanMarco tarafından tasarlanan "&amp;(AJ244)&amp;"; "&amp;IF(C244&gt;0,+VLOOKUP($C244,'STYLE NAMES'!$B:$AC,15,FALSE),"")</f>
        <v>Cavalier SanMarco tarafından tasarlanan SANTORINI WHITE ÖRGÜ KEMER; Örgü Binicilik Kemeri
Birçok renk ve desenleri ile bu şık kemerleri hem biniş kıyafetleriniz ile hem de günlük kıyafetlerinizle kullanabilirsiniz.</v>
      </c>
      <c r="AL244" s="149" t="str">
        <f>IF(C244&gt;0,+VLOOKUP($C244,'STYLE NAMES'!$B:$AC,16,FALSE),"")</f>
        <v>* Çok esnek ve rahat 
Kompozisyon:
100% Polyester</v>
      </c>
      <c r="AM244" s="149" t="str">
        <f>IF(C244&gt;0,+VLOOKUP($C244,'STYLE NAMES'!$B:$AC,17,FALSE),"")</f>
        <v>Ürünü makinada yıkamayınız</v>
      </c>
      <c r="AN244" s="149" t="str">
        <f>IF($C244&gt;0,$C244&amp;" "&amp;$P244&amp;" "&amp;+VLOOKUP($C244,'STYLE NAMES'!$B:$AC,18,FALSE),"""")</f>
        <v>SANTORINI WHITE CINTURA ELASTICA</v>
      </c>
      <c r="AO244" s="101" t="str">
        <f>"Disegnato da Cavalier SanMarco "&amp;(AN244)&amp;"; "&amp;IF(C244&gt;0,+VLOOKUP($C244,'STYLE NAMES'!$B:$AC,19,FALSE),"")</f>
        <v>Disegnato da Cavalier SanMarco SANTORINI WHITE CINTURA ELASTICA; Cintura intrecciata per equitazione Disponibile in molti colori e design, queste eleganti cinture possono essere utilizzate sia per l'equitazione che nella vita quotidiana.</v>
      </c>
      <c r="AP244" s="101" t="str">
        <f>IF(C244&gt;0,+VLOOKUP($C244,'STYLE NAMES'!$B:$AC,20,FALSE),"")</f>
        <v>Cinture elastiche e confortevoli per l'equitazione Composizione: 100% Poliestere</v>
      </c>
      <c r="AQ244" s="101" t="str">
        <f>IF(C244&gt;0,+VLOOKUP($C244,'STYLE NAMES'!$B:$AC,21,FALSE),"")</f>
        <v>Non lavare in lavatrice</v>
      </c>
      <c r="AR244" s="101">
        <f>IF(D244&gt;0,+VLOOKUP($C244,'STYLE NAMES'!$B:$AC,22,FALSE),"")</f>
        <v>0</v>
      </c>
      <c r="AS244" s="101">
        <f>IF(E244&gt;0,+VLOOKUP($C244,'STYLE NAMES'!$B:$AC,23,FALSE),"")</f>
        <v>0</v>
      </c>
      <c r="AT244" s="101">
        <f>IF(F244&gt;0,+VLOOKUP($C244,'STYLE NAMES'!$B:$AC,24,FALSE),"")</f>
        <v>0</v>
      </c>
      <c r="AU244" s="101">
        <f>IF(G244&gt;0,+VLOOKUP($C244,'STYLE NAMES'!$B:$AC,25,FALSE),"")</f>
        <v>0</v>
      </c>
      <c r="AV244" s="101">
        <f>+VLOOKUP($S244,'CODE GENERATOR'!$P:$AM,15,FALSE)</f>
        <v>0</v>
      </c>
      <c r="AW244" s="101">
        <f>+VLOOKUP($S244,'CODE GENERATOR'!$P:$AM,16,FALSE)</f>
        <v>0</v>
      </c>
      <c r="AX244" s="101">
        <f>+VLOOKUP($S244,'CODE GENERATOR'!$P:$AM,17,FALSE)</f>
        <v>0</v>
      </c>
      <c r="AY244" s="101">
        <f>+VLOOKUP($S244,'CODE GENERATOR'!$P:$AM,18,FALSE)</f>
        <v>0</v>
      </c>
      <c r="AZ244" s="101">
        <f>+VLOOKUP($S244,'CODE GENERATOR'!$P:$AM,19,FALSE)</f>
        <v>0</v>
      </c>
      <c r="BA244" s="101">
        <f>+VLOOKUP($S244,'CODE GENERATOR'!$P:$AM,20,FALSE)</f>
        <v>0</v>
      </c>
      <c r="BB244" s="101">
        <f>+VLOOKUP($S244,'CODE GENERATOR'!$P:$AM,21,FALSE)</f>
        <v>0</v>
      </c>
      <c r="BC244" s="101">
        <f>+VLOOKUP($S244,'CODE GENERATOR'!$P:$AM,22,FALSE)</f>
        <v>0</v>
      </c>
      <c r="BD244" s="101">
        <f>+VLOOKUP($S244,'CODE GENERATOR'!$P:$AM,23,FALSE)</f>
        <v>0</v>
      </c>
      <c r="BE244" s="101">
        <f>+VLOOKUP($S244,'CODE GENERATOR'!$P:$AM,24,FALSE)</f>
        <v>0</v>
      </c>
      <c r="BF244" s="101">
        <f>IF(C244&gt;0,+VLOOKUP(G244,'CATEGORY ID'!$A$1:$L$118,3,FALSE),"")</f>
        <v>17</v>
      </c>
      <c r="BG244" s="101">
        <f>IF(C244&gt;0,+VLOOKUP(H244,'CATEGORY ID'!$D$1:$L$118,3,FALSE),"")</f>
        <v>17</v>
      </c>
      <c r="BH244" s="101">
        <f>IF(C244&gt;0,+VLOOKUP((+H244&amp;I244),'CATEGORY ID'!$H$1:$I$121,2,FALSE),"")</f>
        <v>18</v>
      </c>
      <c r="BJ244" s="101">
        <f>IF(C244&gt;0,IF(COUNTIF('CATEGORY ID'!$K$1:$K$121,+H244&amp;K244) &gt; 0, +VLOOKUP(+H244&amp;K244,'CATEGORY ID'!$K$1:$L$121,2,FALSE),""),"")</f>
        <v>73</v>
      </c>
      <c r="BK244" s="101" t="str">
        <f>IF(C244&gt;0,IF(COUNTIF('CATEGORY ID'!$K$124:$K$165, +VLOOKUP(C244,'STYLE NAMES'!$B:$AE,30,FALSE)) &gt; 0, +VLOOKUP(VLOOKUP(C244,'STYLE NAMES'!$B:$AE,30,FALSE),'CATEGORY ID'!K:M,2,FALSE),""),"")</f>
        <v/>
      </c>
      <c r="BR244" s="101" t="str" cm="1">
        <f t="array" ref="BR244">IF(C244&gt;0,_xlfn.TEXTJOIN(";", TRUE,_xlfn.UNIQUE(_xlfn._xlws.FILTER(BF244:BQ244,(BF244:BQ244&gt;0)),TRUE,FALSE)),"")&amp;";"&amp;BS244</f>
        <v>17;18;73;</v>
      </c>
      <c r="BU244" s="106">
        <f>IF(C244&gt;0,+VLOOKUP($C244,'STYLE NAMES'!$B:$AC,26,FALSE),"")</f>
        <v>49.9</v>
      </c>
      <c r="BV244" s="106">
        <f>IF(C244&gt;0,+VLOOKUP($C244,'STYLE NAMES'!$B:$AC,27,FALSE),"")</f>
        <v>2740</v>
      </c>
      <c r="BW244" s="106">
        <f>IF(C244&gt;0,+VLOOKUP($C244,'STYLE NAMES'!$B:$AC,28,FALSE),"")</f>
        <v>57.384999999999991</v>
      </c>
      <c r="BY244"/>
      <c r="BZ244" s="101">
        <v>0</v>
      </c>
      <c r="CA244" s="137">
        <f t="shared" si="18"/>
        <v>1</v>
      </c>
      <c r="CB244" s="137">
        <f>+VLOOKUP(C244,'[2]STYLES &amp; MODELS MATRIX'!$A:$G,7,FALSE)</f>
        <v>0</v>
      </c>
      <c r="CC244" s="137">
        <f>+VLOOKUP(C244,'[1]STYLES &amp; SIZE CHARTS'!$A:$H,8,FALSE)</f>
        <v>0</v>
      </c>
      <c r="CD244" s="137"/>
      <c r="CE244" s="205"/>
      <c r="CF244" s="141"/>
    </row>
    <row r="245" spans="1:84" s="101" customFormat="1" ht="12" customHeight="1" x14ac:dyDescent="0.2">
      <c r="A245" s="102">
        <f t="shared" si="16"/>
        <v>8683711003021</v>
      </c>
      <c r="B245" s="101" t="s">
        <v>816</v>
      </c>
      <c r="C245" s="101" t="s">
        <v>629</v>
      </c>
      <c r="D245" s="101" t="s">
        <v>630</v>
      </c>
      <c r="E245" s="203" t="s">
        <v>2321</v>
      </c>
      <c r="F245" s="101">
        <v>115</v>
      </c>
      <c r="G245" s="101" t="str">
        <f>IF(C245&gt;0,+VLOOKUP($C245,'STYLE NAMES'!$B:$AC,4,FALSE),"")</f>
        <v>ACCESSORIES</v>
      </c>
      <c r="H245" s="101" t="str">
        <f>IF(C245&gt;0,+VLOOKUP($C245,'STYLE NAMES'!$B:$AC,5,FALSE),"")</f>
        <v>ACCESSORIES</v>
      </c>
      <c r="I245" s="101" t="str">
        <f>IF(C245&gt;0,+VLOOKUP($C245,'STYLE NAMES'!$B:$AC,6,FALSE),"")</f>
        <v>RIDER ACCESSORIES</v>
      </c>
      <c r="J245" s="101" t="str">
        <f>IF(C245&gt;0,+VLOOKUP($C245,'STYLE NAMES'!$B:$AC,7,FALSE),"")</f>
        <v>UNISEX</v>
      </c>
      <c r="K245" s="101" t="str">
        <f>IF(C245&gt;0,+VLOOKUP($C245,'STYLE NAMES'!$B:$AC,8,FALSE),"")</f>
        <v>BELTS</v>
      </c>
      <c r="L245" s="101" t="str">
        <f>IF(E245&gt;0,+VLOOKUP($E245,'CODE GENERATOR'!$D:$T,3,FALSE),"")</f>
        <v>A</v>
      </c>
      <c r="M245" s="101" t="str">
        <f>IF(E245&gt;0,+VLOOKUP($E245,'CODE GENERATOR'!$D:$T,4,FALSE),"")</f>
        <v>BRAIDED</v>
      </c>
      <c r="N245" s="101" t="str">
        <f>IF(E245&gt;0,+VLOOKUP($E245,'CODE GENERATOR'!$D:$T,6,FALSE),"")</f>
        <v>WHITE</v>
      </c>
      <c r="O245" s="101" t="str">
        <f>IF(E245&gt;0,+VLOOKUP($E245,'CODE GENERATOR'!$D:$T,7,FALSE),"")</f>
        <v>WHITE</v>
      </c>
      <c r="P245" s="101" t="str">
        <f t="shared" si="17"/>
        <v>WHITE</v>
      </c>
      <c r="Q245" s="104" t="str">
        <f>IF(E245&gt;0,+VLOOKUP($E245,'CODE GENERATOR'!$D:$T,11,FALSE),"")</f>
        <v>A.RACUX_BLT0015</v>
      </c>
      <c r="R245" s="104" t="str">
        <f>IF(E245&gt;0,+VLOOKUP($E245,'CODE GENERATOR'!$D:$T,12,FALSE),"")</f>
        <v>BRD0012WHTWHT</v>
      </c>
      <c r="S245" s="104" t="str">
        <f>IF(E245&gt;0,+VLOOKUP($E245,'CODE GENERATOR'!$D:$T,13,FALSE),"")</f>
        <v>A.RACUX_BLT0015_BRD0012WHTWHT</v>
      </c>
      <c r="T245" s="104" t="str">
        <f t="shared" si="15"/>
        <v>A.RACUX_BLT0015_BRD0012WHTWHT_115</v>
      </c>
      <c r="U245" s="105">
        <v>8683711003021</v>
      </c>
      <c r="V245" s="107" t="str" cm="1">
        <f t="array" ref="V245">_xlfn.TEXTJOIN(";", TRUE, _xlfn.UNIQUE(_xlfn._xlws.FILTER(P$3:P$10029, C$3:C$10029=C245)))</f>
        <v>BORDEAUX;BORDEAUX/NAVY;BEIGE/BROWN;NAVY;BEIGE;GRAY/BLUE-BLACK;BROWN/NAVY;DARK GRAY;MELANGE GRAY;LIGHT GRAY;WHITE;RED;BLACK;GREEN;MELANGE BLUE</v>
      </c>
      <c r="W245" s="107" t="str" cm="1">
        <f t="array" ref="W245">_xlfn.TEXTJOIN(";", TRUE, _xlfn.UNIQUE(_xlfn._xlws.FILTER(F$3:F$10029, C$3:C$10029=C245)))</f>
        <v>85;90;95;100;105;110;115;120;125</v>
      </c>
      <c r="X245" s="101" t="str">
        <f>IF(E245&gt;0,+VLOOKUP($E245,'CODE GENERATOR'!$D:$AC,19,FALSE),0)</f>
        <v>2402_S01_32504</v>
      </c>
      <c r="Y245" s="101" t="str">
        <f>IF(E245&gt;0,+VLOOKUP($E245,'CODE GENERATOR'!$D:$AC,20,FALSE),0)</f>
        <v>2402_S01_32502</v>
      </c>
      <c r="Z245" s="101" t="str">
        <f>IF(E245&gt;0,+VLOOKUP($E245,'CODE GENERATOR'!$D:$AC,21,FALSE),0)</f>
        <v>2402_S01_32508</v>
      </c>
      <c r="AA245" s="101" t="str">
        <f>IF(E245&gt;0,+VLOOKUP($E245,'CODE GENERATOR'!$D:$AC,22,FALSE),0)</f>
        <v>2402_S01_33457</v>
      </c>
      <c r="AB245" s="101" t="str">
        <f>IF(E245&gt;0,+VLOOKUP($E245,'CODE GENERATOR'!$D:$AC,23,FALSE),0)</f>
        <v/>
      </c>
      <c r="AC245" s="101" t="str">
        <f>IF(E245&gt;0,+VLOOKUP($E245,'CODE GENERATOR'!$D:$AC,24,FALSE),0)</f>
        <v/>
      </c>
      <c r="AD245" s="101" t="str">
        <f>IF(E245&gt;0,+VLOOKUP($E245,'CODE GENERATOR'!$D:$AC,25,FALSE),0)</f>
        <v/>
      </c>
      <c r="AE245" s="101" t="str">
        <f>IF(E245&gt;0,+VLOOKUP($E245,'CODE GENERATOR'!$D:$AC,26,FALSE),0)</f>
        <v/>
      </c>
      <c r="AF245" s="149" t="str">
        <f>IF($C245&gt;0,$C245&amp;" "&amp;$P245&amp;" "&amp;+VLOOKUP($C245,'STYLE NAMES'!$B:$AC,10,FALSE),"""")</f>
        <v>SANTORINI WHITE BRAIDED BELT</v>
      </c>
      <c r="AG245" s="101" t="str">
        <f>"Enjoy our "&amp;(AF245)&amp;"; "&amp;IF(C245&gt;0,+VLOOKUP($C245,'STYLE NAMES'!$B:$AC,11,FALSE),"")</f>
        <v>Enjoy our SANTORINI WHITE BRAIDED BELT; Braided Riding Belts
Available in many colors and designs you can use these elegant belts for riding or even at your daily life</v>
      </c>
      <c r="AH245" s="101" t="str">
        <f>IF(C245&gt;0,+VLOOKUP($C245,'STYLE NAMES'!$B:$AC,12,FALSE),"")</f>
        <v>*Super elastic and comfortable riding belts
Composition:
100% Polyester</v>
      </c>
      <c r="AI245" s="101" t="str">
        <f>IF(C245&gt;0,+VLOOKUP($C245,'STYLE NAMES'!$B:$AC,13,FALSE),"")</f>
        <v>Do not wash in washing machine</v>
      </c>
      <c r="AJ245" s="149" t="str">
        <f>IF($C245&gt;0,$C245&amp;" "&amp;$P245&amp;" "&amp;+VLOOKUP($C245,'STYLE NAMES'!$B:$AC,14,FALSE),"""")</f>
        <v>SANTORINI WHITE ÖRGÜ KEMER</v>
      </c>
      <c r="AK245" s="149" t="str">
        <f>"Cavalier SanMarco tarafından tasarlanan "&amp;(AJ245)&amp;"; "&amp;IF(C245&gt;0,+VLOOKUP($C245,'STYLE NAMES'!$B:$AC,15,FALSE),"")</f>
        <v>Cavalier SanMarco tarafından tasarlanan SANTORINI WHITE ÖRGÜ KEMER; Örgü Binicilik Kemeri
Birçok renk ve desenleri ile bu şık kemerleri hem biniş kıyafetleriniz ile hem de günlük kıyafetlerinizle kullanabilirsiniz.</v>
      </c>
      <c r="AL245" s="149" t="str">
        <f>IF(C245&gt;0,+VLOOKUP($C245,'STYLE NAMES'!$B:$AC,16,FALSE),"")</f>
        <v>* Çok esnek ve rahat 
Kompozisyon:
100% Polyester</v>
      </c>
      <c r="AM245" s="149" t="str">
        <f>IF(C245&gt;0,+VLOOKUP($C245,'STYLE NAMES'!$B:$AC,17,FALSE),"")</f>
        <v>Ürünü makinada yıkamayınız</v>
      </c>
      <c r="AN245" s="149" t="str">
        <f>IF($C245&gt;0,$C245&amp;" "&amp;$P245&amp;" "&amp;+VLOOKUP($C245,'STYLE NAMES'!$B:$AC,18,FALSE),"""")</f>
        <v>SANTORINI WHITE CINTURA ELASTICA</v>
      </c>
      <c r="AO245" s="101" t="str">
        <f>"Disegnato da Cavalier SanMarco "&amp;(AN245)&amp;"; "&amp;IF(C245&gt;0,+VLOOKUP($C245,'STYLE NAMES'!$B:$AC,19,FALSE),"")</f>
        <v>Disegnato da Cavalier SanMarco SANTORINI WHITE CINTURA ELASTICA; Cintura intrecciata per equitazione Disponibile in molti colori e design, queste eleganti cinture possono essere utilizzate sia per l'equitazione che nella vita quotidiana.</v>
      </c>
      <c r="AP245" s="101" t="str">
        <f>IF(C245&gt;0,+VLOOKUP($C245,'STYLE NAMES'!$B:$AC,20,FALSE),"")</f>
        <v>Cinture elastiche e confortevoli per l'equitazione Composizione: 100% Poliestere</v>
      </c>
      <c r="AQ245" s="101" t="str">
        <f>IF(C245&gt;0,+VLOOKUP($C245,'STYLE NAMES'!$B:$AC,21,FALSE),"")</f>
        <v>Non lavare in lavatrice</v>
      </c>
      <c r="AR245" s="101">
        <f>IF(D245&gt;0,+VLOOKUP($C245,'STYLE NAMES'!$B:$AC,22,FALSE),"")</f>
        <v>0</v>
      </c>
      <c r="AS245" s="101">
        <f>IF(E245&gt;0,+VLOOKUP($C245,'STYLE NAMES'!$B:$AC,23,FALSE),"")</f>
        <v>0</v>
      </c>
      <c r="AT245" s="101">
        <f>IF(F245&gt;0,+VLOOKUP($C245,'STYLE NAMES'!$B:$AC,24,FALSE),"")</f>
        <v>0</v>
      </c>
      <c r="AU245" s="101">
        <f>IF(G245&gt;0,+VLOOKUP($C245,'STYLE NAMES'!$B:$AC,25,FALSE),"")</f>
        <v>0</v>
      </c>
      <c r="AV245" s="101">
        <f>+VLOOKUP($S245,'CODE GENERATOR'!$P:$AM,15,FALSE)</f>
        <v>0</v>
      </c>
      <c r="AW245" s="101">
        <f>+VLOOKUP($S245,'CODE GENERATOR'!$P:$AM,16,FALSE)</f>
        <v>0</v>
      </c>
      <c r="AX245" s="101">
        <f>+VLOOKUP($S245,'CODE GENERATOR'!$P:$AM,17,FALSE)</f>
        <v>0</v>
      </c>
      <c r="AY245" s="101">
        <f>+VLOOKUP($S245,'CODE GENERATOR'!$P:$AM,18,FALSE)</f>
        <v>0</v>
      </c>
      <c r="AZ245" s="101">
        <f>+VLOOKUP($S245,'CODE GENERATOR'!$P:$AM,19,FALSE)</f>
        <v>0</v>
      </c>
      <c r="BA245" s="101">
        <f>+VLOOKUP($S245,'CODE GENERATOR'!$P:$AM,20,FALSE)</f>
        <v>0</v>
      </c>
      <c r="BB245" s="101">
        <f>+VLOOKUP($S245,'CODE GENERATOR'!$P:$AM,21,FALSE)</f>
        <v>0</v>
      </c>
      <c r="BC245" s="101">
        <f>+VLOOKUP($S245,'CODE GENERATOR'!$P:$AM,22,FALSE)</f>
        <v>0</v>
      </c>
      <c r="BD245" s="101">
        <f>+VLOOKUP($S245,'CODE GENERATOR'!$P:$AM,23,FALSE)</f>
        <v>0</v>
      </c>
      <c r="BE245" s="101">
        <f>+VLOOKUP($S245,'CODE GENERATOR'!$P:$AM,24,FALSE)</f>
        <v>0</v>
      </c>
      <c r="BF245" s="101">
        <f>IF(C245&gt;0,+VLOOKUP(G245,'CATEGORY ID'!$A$1:$L$118,3,FALSE),"")</f>
        <v>17</v>
      </c>
      <c r="BG245" s="101">
        <f>IF(C245&gt;0,+VLOOKUP(H245,'CATEGORY ID'!$D$1:$L$118,3,FALSE),"")</f>
        <v>17</v>
      </c>
      <c r="BH245" s="101">
        <f>IF(C245&gt;0,+VLOOKUP((+H245&amp;I245),'CATEGORY ID'!$H$1:$I$121,2,FALSE),"")</f>
        <v>18</v>
      </c>
      <c r="BJ245" s="101">
        <f>IF(C245&gt;0,IF(COUNTIF('CATEGORY ID'!$K$1:$K$121,+H245&amp;K245) &gt; 0, +VLOOKUP(+H245&amp;K245,'CATEGORY ID'!$K$1:$L$121,2,FALSE),""),"")</f>
        <v>73</v>
      </c>
      <c r="BK245" s="101" t="str">
        <f>IF(C245&gt;0,IF(COUNTIF('CATEGORY ID'!$K$124:$K$165, +VLOOKUP(C245,'STYLE NAMES'!$B:$AE,30,FALSE)) &gt; 0, +VLOOKUP(VLOOKUP(C245,'STYLE NAMES'!$B:$AE,30,FALSE),'CATEGORY ID'!K:M,2,FALSE),""),"")</f>
        <v/>
      </c>
      <c r="BR245" s="101" t="str" cm="1">
        <f t="array" ref="BR245">IF(C245&gt;0,_xlfn.TEXTJOIN(";", TRUE,_xlfn.UNIQUE(_xlfn._xlws.FILTER(BF245:BQ245,(BF245:BQ245&gt;0)),TRUE,FALSE)),"")&amp;";"&amp;BS245</f>
        <v>17;18;73;</v>
      </c>
      <c r="BU245" s="106">
        <f>IF(C245&gt;0,+VLOOKUP($C245,'STYLE NAMES'!$B:$AC,26,FALSE),"")</f>
        <v>49.9</v>
      </c>
      <c r="BV245" s="106">
        <f>IF(C245&gt;0,+VLOOKUP($C245,'STYLE NAMES'!$B:$AC,27,FALSE),"")</f>
        <v>2740</v>
      </c>
      <c r="BW245" s="106">
        <f>IF(C245&gt;0,+VLOOKUP($C245,'STYLE NAMES'!$B:$AC,28,FALSE),"")</f>
        <v>57.384999999999991</v>
      </c>
      <c r="BY245"/>
      <c r="BZ245" s="101">
        <v>1</v>
      </c>
      <c r="CA245" s="137">
        <f t="shared" si="18"/>
        <v>1</v>
      </c>
      <c r="CB245" s="137">
        <f>+VLOOKUP(C245,'[2]STYLES &amp; MODELS MATRIX'!$A:$G,7,FALSE)</f>
        <v>0</v>
      </c>
      <c r="CC245" s="137">
        <f>+VLOOKUP(C245,'[1]STYLES &amp; SIZE CHARTS'!$A:$H,8,FALSE)</f>
        <v>0</v>
      </c>
      <c r="CD245" s="137"/>
      <c r="CE245" s="205"/>
      <c r="CF245" s="141"/>
    </row>
    <row r="246" spans="1:84" s="101" customFormat="1" ht="12" customHeight="1" x14ac:dyDescent="0.2">
      <c r="A246" s="102">
        <f t="shared" si="16"/>
        <v>8683711003038</v>
      </c>
      <c r="B246" s="101" t="s">
        <v>816</v>
      </c>
      <c r="C246" s="101" t="s">
        <v>629</v>
      </c>
      <c r="D246" s="101" t="s">
        <v>630</v>
      </c>
      <c r="E246" s="203" t="s">
        <v>2321</v>
      </c>
      <c r="F246" s="101">
        <v>120</v>
      </c>
      <c r="G246" s="101" t="str">
        <f>IF(C246&gt;0,+VLOOKUP($C246,'STYLE NAMES'!$B:$AC,4,FALSE),"")</f>
        <v>ACCESSORIES</v>
      </c>
      <c r="H246" s="101" t="str">
        <f>IF(C246&gt;0,+VLOOKUP($C246,'STYLE NAMES'!$B:$AC,5,FALSE),"")</f>
        <v>ACCESSORIES</v>
      </c>
      <c r="I246" s="101" t="str">
        <f>IF(C246&gt;0,+VLOOKUP($C246,'STYLE NAMES'!$B:$AC,6,FALSE),"")</f>
        <v>RIDER ACCESSORIES</v>
      </c>
      <c r="J246" s="101" t="str">
        <f>IF(C246&gt;0,+VLOOKUP($C246,'STYLE NAMES'!$B:$AC,7,FALSE),"")</f>
        <v>UNISEX</v>
      </c>
      <c r="K246" s="101" t="str">
        <f>IF(C246&gt;0,+VLOOKUP($C246,'STYLE NAMES'!$B:$AC,8,FALSE),"")</f>
        <v>BELTS</v>
      </c>
      <c r="L246" s="101" t="str">
        <f>IF(E246&gt;0,+VLOOKUP($E246,'CODE GENERATOR'!$D:$T,3,FALSE),"")</f>
        <v>A</v>
      </c>
      <c r="M246" s="101" t="str">
        <f>IF(E246&gt;0,+VLOOKUP($E246,'CODE GENERATOR'!$D:$T,4,FALSE),"")</f>
        <v>BRAIDED</v>
      </c>
      <c r="N246" s="101" t="str">
        <f>IF(E246&gt;0,+VLOOKUP($E246,'CODE GENERATOR'!$D:$T,6,FALSE),"")</f>
        <v>WHITE</v>
      </c>
      <c r="O246" s="101" t="str">
        <f>IF(E246&gt;0,+VLOOKUP($E246,'CODE GENERATOR'!$D:$T,7,FALSE),"")</f>
        <v>WHITE</v>
      </c>
      <c r="P246" s="101" t="str">
        <f t="shared" si="17"/>
        <v>WHITE</v>
      </c>
      <c r="Q246" s="104" t="str">
        <f>IF(E246&gt;0,+VLOOKUP($E246,'CODE GENERATOR'!$D:$T,11,FALSE),"")</f>
        <v>A.RACUX_BLT0015</v>
      </c>
      <c r="R246" s="104" t="str">
        <f>IF(E246&gt;0,+VLOOKUP($E246,'CODE GENERATOR'!$D:$T,12,FALSE),"")</f>
        <v>BRD0012WHTWHT</v>
      </c>
      <c r="S246" s="104" t="str">
        <f>IF(E246&gt;0,+VLOOKUP($E246,'CODE GENERATOR'!$D:$T,13,FALSE),"")</f>
        <v>A.RACUX_BLT0015_BRD0012WHTWHT</v>
      </c>
      <c r="T246" s="104" t="str">
        <f t="shared" si="15"/>
        <v>A.RACUX_BLT0015_BRD0012WHTWHT_120</v>
      </c>
      <c r="U246" s="105">
        <v>8683711003038</v>
      </c>
      <c r="V246" s="107" t="str" cm="1">
        <f t="array" ref="V246">_xlfn.TEXTJOIN(";", TRUE, _xlfn.UNIQUE(_xlfn._xlws.FILTER(P$3:P$10029, C$3:C$10029=C246)))</f>
        <v>BORDEAUX;BORDEAUX/NAVY;BEIGE/BROWN;NAVY;BEIGE;GRAY/BLUE-BLACK;BROWN/NAVY;DARK GRAY;MELANGE GRAY;LIGHT GRAY;WHITE;RED;BLACK;GREEN;MELANGE BLUE</v>
      </c>
      <c r="W246" s="107" t="str" cm="1">
        <f t="array" ref="W246">_xlfn.TEXTJOIN(";", TRUE, _xlfn.UNIQUE(_xlfn._xlws.FILTER(F$3:F$10029, C$3:C$10029=C246)))</f>
        <v>85;90;95;100;105;110;115;120;125</v>
      </c>
      <c r="X246" s="101" t="str">
        <f>IF(E246&gt;0,+VLOOKUP($E246,'CODE GENERATOR'!$D:$AC,19,FALSE),0)</f>
        <v>2402_S01_32504</v>
      </c>
      <c r="Y246" s="101" t="str">
        <f>IF(E246&gt;0,+VLOOKUP($E246,'CODE GENERATOR'!$D:$AC,20,FALSE),0)</f>
        <v>2402_S01_32502</v>
      </c>
      <c r="Z246" s="101" t="str">
        <f>IF(E246&gt;0,+VLOOKUP($E246,'CODE GENERATOR'!$D:$AC,21,FALSE),0)</f>
        <v>2402_S01_32508</v>
      </c>
      <c r="AA246" s="101" t="str">
        <f>IF(E246&gt;0,+VLOOKUP($E246,'CODE GENERATOR'!$D:$AC,22,FALSE),0)</f>
        <v>2402_S01_33457</v>
      </c>
      <c r="AB246" s="101" t="str">
        <f>IF(E246&gt;0,+VLOOKUP($E246,'CODE GENERATOR'!$D:$AC,23,FALSE),0)</f>
        <v/>
      </c>
      <c r="AC246" s="101" t="str">
        <f>IF(E246&gt;0,+VLOOKUP($E246,'CODE GENERATOR'!$D:$AC,24,FALSE),0)</f>
        <v/>
      </c>
      <c r="AD246" s="101" t="str">
        <f>IF(E246&gt;0,+VLOOKUP($E246,'CODE GENERATOR'!$D:$AC,25,FALSE),0)</f>
        <v/>
      </c>
      <c r="AE246" s="101" t="str">
        <f>IF(E246&gt;0,+VLOOKUP($E246,'CODE GENERATOR'!$D:$AC,26,FALSE),0)</f>
        <v/>
      </c>
      <c r="AF246" s="149" t="str">
        <f>IF($C246&gt;0,$C246&amp;" "&amp;$P246&amp;" "&amp;+VLOOKUP($C246,'STYLE NAMES'!$B:$AC,10,FALSE),"""")</f>
        <v>SANTORINI WHITE BRAIDED BELT</v>
      </c>
      <c r="AG246" s="101" t="str">
        <f>"Enjoy our "&amp;(AF246)&amp;"; "&amp;IF(C246&gt;0,+VLOOKUP($C246,'STYLE NAMES'!$B:$AC,11,FALSE),"")</f>
        <v>Enjoy our SANTORINI WHITE BRAIDED BELT; Braided Riding Belts
Available in many colors and designs you can use these elegant belts for riding or even at your daily life</v>
      </c>
      <c r="AH246" s="101" t="str">
        <f>IF(C246&gt;0,+VLOOKUP($C246,'STYLE NAMES'!$B:$AC,12,FALSE),"")</f>
        <v>*Super elastic and comfortable riding belts
Composition:
100% Polyester</v>
      </c>
      <c r="AI246" s="101" t="str">
        <f>IF(C246&gt;0,+VLOOKUP($C246,'STYLE NAMES'!$B:$AC,13,FALSE),"")</f>
        <v>Do not wash in washing machine</v>
      </c>
      <c r="AJ246" s="149" t="str">
        <f>IF($C246&gt;0,$C246&amp;" "&amp;$P246&amp;" "&amp;+VLOOKUP($C246,'STYLE NAMES'!$B:$AC,14,FALSE),"""")</f>
        <v>SANTORINI WHITE ÖRGÜ KEMER</v>
      </c>
      <c r="AK246" s="149" t="str">
        <f>"Cavalier SanMarco tarafından tasarlanan "&amp;(AJ246)&amp;"; "&amp;IF(C246&gt;0,+VLOOKUP($C246,'STYLE NAMES'!$B:$AC,15,FALSE),"")</f>
        <v>Cavalier SanMarco tarafından tasarlanan SANTORINI WHITE ÖRGÜ KEMER; Örgü Binicilik Kemeri
Birçok renk ve desenleri ile bu şık kemerleri hem biniş kıyafetleriniz ile hem de günlük kıyafetlerinizle kullanabilirsiniz.</v>
      </c>
      <c r="AL246" s="149" t="str">
        <f>IF(C246&gt;0,+VLOOKUP($C246,'STYLE NAMES'!$B:$AC,16,FALSE),"")</f>
        <v>* Çok esnek ve rahat 
Kompozisyon:
100% Polyester</v>
      </c>
      <c r="AM246" s="149" t="str">
        <f>IF(C246&gt;0,+VLOOKUP($C246,'STYLE NAMES'!$B:$AC,17,FALSE),"")</f>
        <v>Ürünü makinada yıkamayınız</v>
      </c>
      <c r="AN246" s="149" t="str">
        <f>IF($C246&gt;0,$C246&amp;" "&amp;$P246&amp;" "&amp;+VLOOKUP($C246,'STYLE NAMES'!$B:$AC,18,FALSE),"""")</f>
        <v>SANTORINI WHITE CINTURA ELASTICA</v>
      </c>
      <c r="AO246" s="101" t="str">
        <f>"Disegnato da Cavalier SanMarco "&amp;(AN246)&amp;"; "&amp;IF(C246&gt;0,+VLOOKUP($C246,'STYLE NAMES'!$B:$AC,19,FALSE),"")</f>
        <v>Disegnato da Cavalier SanMarco SANTORINI WHITE CINTURA ELASTICA; Cintura intrecciata per equitazione Disponibile in molti colori e design, queste eleganti cinture possono essere utilizzate sia per l'equitazione che nella vita quotidiana.</v>
      </c>
      <c r="AP246" s="101" t="str">
        <f>IF(C246&gt;0,+VLOOKUP($C246,'STYLE NAMES'!$B:$AC,20,FALSE),"")</f>
        <v>Cinture elastiche e confortevoli per l'equitazione Composizione: 100% Poliestere</v>
      </c>
      <c r="AQ246" s="101" t="str">
        <f>IF(C246&gt;0,+VLOOKUP($C246,'STYLE NAMES'!$B:$AC,21,FALSE),"")</f>
        <v>Non lavare in lavatrice</v>
      </c>
      <c r="AR246" s="101">
        <f>IF(D246&gt;0,+VLOOKUP($C246,'STYLE NAMES'!$B:$AC,22,FALSE),"")</f>
        <v>0</v>
      </c>
      <c r="AS246" s="101">
        <f>IF(E246&gt;0,+VLOOKUP($C246,'STYLE NAMES'!$B:$AC,23,FALSE),"")</f>
        <v>0</v>
      </c>
      <c r="AT246" s="101">
        <f>IF(F246&gt;0,+VLOOKUP($C246,'STYLE NAMES'!$B:$AC,24,FALSE),"")</f>
        <v>0</v>
      </c>
      <c r="AU246" s="101">
        <f>IF(G246&gt;0,+VLOOKUP($C246,'STYLE NAMES'!$B:$AC,25,FALSE),"")</f>
        <v>0</v>
      </c>
      <c r="AV246" s="101">
        <f>+VLOOKUP($S246,'CODE GENERATOR'!$P:$AM,15,FALSE)</f>
        <v>0</v>
      </c>
      <c r="AW246" s="101">
        <f>+VLOOKUP($S246,'CODE GENERATOR'!$P:$AM,16,FALSE)</f>
        <v>0</v>
      </c>
      <c r="AX246" s="101">
        <f>+VLOOKUP($S246,'CODE GENERATOR'!$P:$AM,17,FALSE)</f>
        <v>0</v>
      </c>
      <c r="AY246" s="101">
        <f>+VLOOKUP($S246,'CODE GENERATOR'!$P:$AM,18,FALSE)</f>
        <v>0</v>
      </c>
      <c r="AZ246" s="101">
        <f>+VLOOKUP($S246,'CODE GENERATOR'!$P:$AM,19,FALSE)</f>
        <v>0</v>
      </c>
      <c r="BA246" s="101">
        <f>+VLOOKUP($S246,'CODE GENERATOR'!$P:$AM,20,FALSE)</f>
        <v>0</v>
      </c>
      <c r="BB246" s="101">
        <f>+VLOOKUP($S246,'CODE GENERATOR'!$P:$AM,21,FALSE)</f>
        <v>0</v>
      </c>
      <c r="BC246" s="101">
        <f>+VLOOKUP($S246,'CODE GENERATOR'!$P:$AM,22,FALSE)</f>
        <v>0</v>
      </c>
      <c r="BD246" s="101">
        <f>+VLOOKUP($S246,'CODE GENERATOR'!$P:$AM,23,FALSE)</f>
        <v>0</v>
      </c>
      <c r="BE246" s="101">
        <f>+VLOOKUP($S246,'CODE GENERATOR'!$P:$AM,24,FALSE)</f>
        <v>0</v>
      </c>
      <c r="BF246" s="101">
        <f>IF(C246&gt;0,+VLOOKUP(G246,'CATEGORY ID'!$A$1:$L$118,3,FALSE),"")</f>
        <v>17</v>
      </c>
      <c r="BG246" s="101">
        <f>IF(C246&gt;0,+VLOOKUP(H246,'CATEGORY ID'!$D$1:$L$118,3,FALSE),"")</f>
        <v>17</v>
      </c>
      <c r="BH246" s="101">
        <f>IF(C246&gt;0,+VLOOKUP((+H246&amp;I246),'CATEGORY ID'!$H$1:$I$121,2,FALSE),"")</f>
        <v>18</v>
      </c>
      <c r="BJ246" s="101">
        <f>IF(C246&gt;0,IF(COUNTIF('CATEGORY ID'!$K$1:$K$121,+H246&amp;K246) &gt; 0, +VLOOKUP(+H246&amp;K246,'CATEGORY ID'!$K$1:$L$121,2,FALSE),""),"")</f>
        <v>73</v>
      </c>
      <c r="BK246" s="101" t="str">
        <f>IF(C246&gt;0,IF(COUNTIF('CATEGORY ID'!$K$124:$K$165, +VLOOKUP(C246,'STYLE NAMES'!$B:$AE,30,FALSE)) &gt; 0, +VLOOKUP(VLOOKUP(C246,'STYLE NAMES'!$B:$AE,30,FALSE),'CATEGORY ID'!K:M,2,FALSE),""),"")</f>
        <v/>
      </c>
      <c r="BR246" s="101" t="str" cm="1">
        <f t="array" ref="BR246">IF(C246&gt;0,_xlfn.TEXTJOIN(";", TRUE,_xlfn.UNIQUE(_xlfn._xlws.FILTER(BF246:BQ246,(BF246:BQ246&gt;0)),TRUE,FALSE)),"")&amp;";"&amp;BS246</f>
        <v>17;18;73;</v>
      </c>
      <c r="BU246" s="106">
        <f>IF(C246&gt;0,+VLOOKUP($C246,'STYLE NAMES'!$B:$AC,26,FALSE),"")</f>
        <v>49.9</v>
      </c>
      <c r="BV246" s="106">
        <f>IF(C246&gt;0,+VLOOKUP($C246,'STYLE NAMES'!$B:$AC,27,FALSE),"")</f>
        <v>2740</v>
      </c>
      <c r="BW246" s="106">
        <f>IF(C246&gt;0,+VLOOKUP($C246,'STYLE NAMES'!$B:$AC,28,FALSE),"")</f>
        <v>57.384999999999991</v>
      </c>
      <c r="BY246"/>
      <c r="BZ246" s="101">
        <v>0</v>
      </c>
      <c r="CA246" s="137">
        <f t="shared" si="18"/>
        <v>1</v>
      </c>
      <c r="CB246" s="137">
        <f>+VLOOKUP(C246,'[2]STYLES &amp; MODELS MATRIX'!$A:$G,7,FALSE)</f>
        <v>0</v>
      </c>
      <c r="CC246" s="137">
        <f>+VLOOKUP(C246,'[1]STYLES &amp; SIZE CHARTS'!$A:$H,8,FALSE)</f>
        <v>0</v>
      </c>
      <c r="CD246" s="137"/>
      <c r="CE246" s="205"/>
      <c r="CF246" s="141"/>
    </row>
    <row r="247" spans="1:84" s="101" customFormat="1" ht="12" customHeight="1" x14ac:dyDescent="0.2">
      <c r="A247" s="102">
        <f t="shared" si="16"/>
        <v>8683711003045</v>
      </c>
      <c r="B247" s="101" t="s">
        <v>816</v>
      </c>
      <c r="C247" s="101" t="s">
        <v>629</v>
      </c>
      <c r="D247" s="101" t="s">
        <v>630</v>
      </c>
      <c r="E247" s="203" t="s">
        <v>2321</v>
      </c>
      <c r="F247" s="101">
        <v>125</v>
      </c>
      <c r="G247" s="101" t="str">
        <f>IF(C247&gt;0,+VLOOKUP($C247,'STYLE NAMES'!$B:$AC,4,FALSE),"")</f>
        <v>ACCESSORIES</v>
      </c>
      <c r="H247" s="101" t="str">
        <f>IF(C247&gt;0,+VLOOKUP($C247,'STYLE NAMES'!$B:$AC,5,FALSE),"")</f>
        <v>ACCESSORIES</v>
      </c>
      <c r="I247" s="101" t="str">
        <f>IF(C247&gt;0,+VLOOKUP($C247,'STYLE NAMES'!$B:$AC,6,FALSE),"")</f>
        <v>RIDER ACCESSORIES</v>
      </c>
      <c r="J247" s="101" t="str">
        <f>IF(C247&gt;0,+VLOOKUP($C247,'STYLE NAMES'!$B:$AC,7,FALSE),"")</f>
        <v>UNISEX</v>
      </c>
      <c r="K247" s="101" t="str">
        <f>IF(C247&gt;0,+VLOOKUP($C247,'STYLE NAMES'!$B:$AC,8,FALSE),"")</f>
        <v>BELTS</v>
      </c>
      <c r="L247" s="101" t="str">
        <f>IF(E247&gt;0,+VLOOKUP($E247,'CODE GENERATOR'!$D:$T,3,FALSE),"")</f>
        <v>A</v>
      </c>
      <c r="M247" s="101" t="str">
        <f>IF(E247&gt;0,+VLOOKUP($E247,'CODE GENERATOR'!$D:$T,4,FALSE),"")</f>
        <v>BRAIDED</v>
      </c>
      <c r="N247" s="101" t="str">
        <f>IF(E247&gt;0,+VLOOKUP($E247,'CODE GENERATOR'!$D:$T,6,FALSE),"")</f>
        <v>WHITE</v>
      </c>
      <c r="O247" s="101" t="str">
        <f>IF(E247&gt;0,+VLOOKUP($E247,'CODE GENERATOR'!$D:$T,7,FALSE),"")</f>
        <v>WHITE</v>
      </c>
      <c r="P247" s="101" t="str">
        <f t="shared" si="17"/>
        <v>WHITE</v>
      </c>
      <c r="Q247" s="104" t="str">
        <f>IF(E247&gt;0,+VLOOKUP($E247,'CODE GENERATOR'!$D:$T,11,FALSE),"")</f>
        <v>A.RACUX_BLT0015</v>
      </c>
      <c r="R247" s="104" t="str">
        <f>IF(E247&gt;0,+VLOOKUP($E247,'CODE GENERATOR'!$D:$T,12,FALSE),"")</f>
        <v>BRD0012WHTWHT</v>
      </c>
      <c r="S247" s="104" t="str">
        <f>IF(E247&gt;0,+VLOOKUP($E247,'CODE GENERATOR'!$D:$T,13,FALSE),"")</f>
        <v>A.RACUX_BLT0015_BRD0012WHTWHT</v>
      </c>
      <c r="T247" s="104" t="str">
        <f t="shared" si="15"/>
        <v>A.RACUX_BLT0015_BRD0012WHTWHT_125</v>
      </c>
      <c r="U247" s="105">
        <v>8683711003045</v>
      </c>
      <c r="V247" s="107" t="str" cm="1">
        <f t="array" ref="V247">_xlfn.TEXTJOIN(";", TRUE, _xlfn.UNIQUE(_xlfn._xlws.FILTER(P$3:P$10029, C$3:C$10029=C247)))</f>
        <v>BORDEAUX;BORDEAUX/NAVY;BEIGE/BROWN;NAVY;BEIGE;GRAY/BLUE-BLACK;BROWN/NAVY;DARK GRAY;MELANGE GRAY;LIGHT GRAY;WHITE;RED;BLACK;GREEN;MELANGE BLUE</v>
      </c>
      <c r="W247" s="107" t="str" cm="1">
        <f t="array" ref="W247">_xlfn.TEXTJOIN(";", TRUE, _xlfn.UNIQUE(_xlfn._xlws.FILTER(F$3:F$10029, C$3:C$10029=C247)))</f>
        <v>85;90;95;100;105;110;115;120;125</v>
      </c>
      <c r="X247" s="101" t="str">
        <f>IF(E247&gt;0,+VLOOKUP($E247,'CODE GENERATOR'!$D:$AC,19,FALSE),0)</f>
        <v>2402_S01_32504</v>
      </c>
      <c r="Y247" s="101" t="str">
        <f>IF(E247&gt;0,+VLOOKUP($E247,'CODE GENERATOR'!$D:$AC,20,FALSE),0)</f>
        <v>2402_S01_32502</v>
      </c>
      <c r="Z247" s="101" t="str">
        <f>IF(E247&gt;0,+VLOOKUP($E247,'CODE GENERATOR'!$D:$AC,21,FALSE),0)</f>
        <v>2402_S01_32508</v>
      </c>
      <c r="AA247" s="101" t="str">
        <f>IF(E247&gt;0,+VLOOKUP($E247,'CODE GENERATOR'!$D:$AC,22,FALSE),0)</f>
        <v>2402_S01_33457</v>
      </c>
      <c r="AB247" s="101" t="str">
        <f>IF(E247&gt;0,+VLOOKUP($E247,'CODE GENERATOR'!$D:$AC,23,FALSE),0)</f>
        <v/>
      </c>
      <c r="AC247" s="101" t="str">
        <f>IF(E247&gt;0,+VLOOKUP($E247,'CODE GENERATOR'!$D:$AC,24,FALSE),0)</f>
        <v/>
      </c>
      <c r="AD247" s="101" t="str">
        <f>IF(E247&gt;0,+VLOOKUP($E247,'CODE GENERATOR'!$D:$AC,25,FALSE),0)</f>
        <v/>
      </c>
      <c r="AE247" s="101" t="str">
        <f>IF(E247&gt;0,+VLOOKUP($E247,'CODE GENERATOR'!$D:$AC,26,FALSE),0)</f>
        <v/>
      </c>
      <c r="AF247" s="149" t="str">
        <f>IF($C247&gt;0,$C247&amp;" "&amp;$P247&amp;" "&amp;+VLOOKUP($C247,'STYLE NAMES'!$B:$AC,10,FALSE),"""")</f>
        <v>SANTORINI WHITE BRAIDED BELT</v>
      </c>
      <c r="AG247" s="101" t="str">
        <f>"Enjoy our "&amp;(AF247)&amp;"; "&amp;IF(C247&gt;0,+VLOOKUP($C247,'STYLE NAMES'!$B:$AC,11,FALSE),"")</f>
        <v>Enjoy our SANTORINI WHITE BRAIDED BELT; Braided Riding Belts
Available in many colors and designs you can use these elegant belts for riding or even at your daily life</v>
      </c>
      <c r="AH247" s="101" t="str">
        <f>IF(C247&gt;0,+VLOOKUP($C247,'STYLE NAMES'!$B:$AC,12,FALSE),"")</f>
        <v>*Super elastic and comfortable riding belts
Composition:
100% Polyester</v>
      </c>
      <c r="AI247" s="101" t="str">
        <f>IF(C247&gt;0,+VLOOKUP($C247,'STYLE NAMES'!$B:$AC,13,FALSE),"")</f>
        <v>Do not wash in washing machine</v>
      </c>
      <c r="AJ247" s="149" t="str">
        <f>IF($C247&gt;0,$C247&amp;" "&amp;$P247&amp;" "&amp;+VLOOKUP($C247,'STYLE NAMES'!$B:$AC,14,FALSE),"""")</f>
        <v>SANTORINI WHITE ÖRGÜ KEMER</v>
      </c>
      <c r="AK247" s="149" t="str">
        <f>"Cavalier SanMarco tarafından tasarlanan "&amp;(AJ247)&amp;"; "&amp;IF(C247&gt;0,+VLOOKUP($C247,'STYLE NAMES'!$B:$AC,15,FALSE),"")</f>
        <v>Cavalier SanMarco tarafından tasarlanan SANTORINI WHITE ÖRGÜ KEMER; Örgü Binicilik Kemeri
Birçok renk ve desenleri ile bu şık kemerleri hem biniş kıyafetleriniz ile hem de günlük kıyafetlerinizle kullanabilirsiniz.</v>
      </c>
      <c r="AL247" s="149" t="str">
        <f>IF(C247&gt;0,+VLOOKUP($C247,'STYLE NAMES'!$B:$AC,16,FALSE),"")</f>
        <v>* Çok esnek ve rahat 
Kompozisyon:
100% Polyester</v>
      </c>
      <c r="AM247" s="149" t="str">
        <f>IF(C247&gt;0,+VLOOKUP($C247,'STYLE NAMES'!$B:$AC,17,FALSE),"")</f>
        <v>Ürünü makinada yıkamayınız</v>
      </c>
      <c r="AN247" s="149" t="str">
        <f>IF($C247&gt;0,$C247&amp;" "&amp;$P247&amp;" "&amp;+VLOOKUP($C247,'STYLE NAMES'!$B:$AC,18,FALSE),"""")</f>
        <v>SANTORINI WHITE CINTURA ELASTICA</v>
      </c>
      <c r="AO247" s="101" t="str">
        <f>"Disegnato da Cavalier SanMarco "&amp;(AN247)&amp;"; "&amp;IF(C247&gt;0,+VLOOKUP($C247,'STYLE NAMES'!$B:$AC,19,FALSE),"")</f>
        <v>Disegnato da Cavalier SanMarco SANTORINI WHITE CINTURA ELASTICA; Cintura intrecciata per equitazione Disponibile in molti colori e design, queste eleganti cinture possono essere utilizzate sia per l'equitazione che nella vita quotidiana.</v>
      </c>
      <c r="AP247" s="101" t="str">
        <f>IF(C247&gt;0,+VLOOKUP($C247,'STYLE NAMES'!$B:$AC,20,FALSE),"")</f>
        <v>Cinture elastiche e confortevoli per l'equitazione Composizione: 100% Poliestere</v>
      </c>
      <c r="AQ247" s="101" t="str">
        <f>IF(C247&gt;0,+VLOOKUP($C247,'STYLE NAMES'!$B:$AC,21,FALSE),"")</f>
        <v>Non lavare in lavatrice</v>
      </c>
      <c r="AR247" s="101">
        <f>IF(D247&gt;0,+VLOOKUP($C247,'STYLE NAMES'!$B:$AC,22,FALSE),"")</f>
        <v>0</v>
      </c>
      <c r="AS247" s="101">
        <f>IF(E247&gt;0,+VLOOKUP($C247,'STYLE NAMES'!$B:$AC,23,FALSE),"")</f>
        <v>0</v>
      </c>
      <c r="AT247" s="101">
        <f>IF(F247&gt;0,+VLOOKUP($C247,'STYLE NAMES'!$B:$AC,24,FALSE),"")</f>
        <v>0</v>
      </c>
      <c r="AU247" s="101">
        <f>IF(G247&gt;0,+VLOOKUP($C247,'STYLE NAMES'!$B:$AC,25,FALSE),"")</f>
        <v>0</v>
      </c>
      <c r="AV247" s="101">
        <f>+VLOOKUP($S247,'CODE GENERATOR'!$P:$AM,15,FALSE)</f>
        <v>0</v>
      </c>
      <c r="AW247" s="101">
        <f>+VLOOKUP($S247,'CODE GENERATOR'!$P:$AM,16,FALSE)</f>
        <v>0</v>
      </c>
      <c r="AX247" s="101">
        <f>+VLOOKUP($S247,'CODE GENERATOR'!$P:$AM,17,FALSE)</f>
        <v>0</v>
      </c>
      <c r="AY247" s="101">
        <f>+VLOOKUP($S247,'CODE GENERATOR'!$P:$AM,18,FALSE)</f>
        <v>0</v>
      </c>
      <c r="AZ247" s="101">
        <f>+VLOOKUP($S247,'CODE GENERATOR'!$P:$AM,19,FALSE)</f>
        <v>0</v>
      </c>
      <c r="BA247" s="101">
        <f>+VLOOKUP($S247,'CODE GENERATOR'!$P:$AM,20,FALSE)</f>
        <v>0</v>
      </c>
      <c r="BB247" s="101">
        <f>+VLOOKUP($S247,'CODE GENERATOR'!$P:$AM,21,FALSE)</f>
        <v>0</v>
      </c>
      <c r="BC247" s="101">
        <f>+VLOOKUP($S247,'CODE GENERATOR'!$P:$AM,22,FALSE)</f>
        <v>0</v>
      </c>
      <c r="BD247" s="101">
        <f>+VLOOKUP($S247,'CODE GENERATOR'!$P:$AM,23,FALSE)</f>
        <v>0</v>
      </c>
      <c r="BE247" s="101">
        <f>+VLOOKUP($S247,'CODE GENERATOR'!$P:$AM,24,FALSE)</f>
        <v>0</v>
      </c>
      <c r="BF247" s="101">
        <f>IF(C247&gt;0,+VLOOKUP(G247,'CATEGORY ID'!$A$1:$L$118,3,FALSE),"")</f>
        <v>17</v>
      </c>
      <c r="BG247" s="101">
        <f>IF(C247&gt;0,+VLOOKUP(H247,'CATEGORY ID'!$D$1:$L$118,3,FALSE),"")</f>
        <v>17</v>
      </c>
      <c r="BH247" s="101">
        <f>IF(C247&gt;0,+VLOOKUP((+H247&amp;I247),'CATEGORY ID'!$H$1:$I$121,2,FALSE),"")</f>
        <v>18</v>
      </c>
      <c r="BJ247" s="101">
        <f>IF(C247&gt;0,IF(COUNTIF('CATEGORY ID'!$K$1:$K$121,+H247&amp;K247) &gt; 0, +VLOOKUP(+H247&amp;K247,'CATEGORY ID'!$K$1:$L$121,2,FALSE),""),"")</f>
        <v>73</v>
      </c>
      <c r="BK247" s="101" t="str">
        <f>IF(C247&gt;0,IF(COUNTIF('CATEGORY ID'!$K$124:$K$165, +VLOOKUP(C247,'STYLE NAMES'!$B:$AE,30,FALSE)) &gt; 0, +VLOOKUP(VLOOKUP(C247,'STYLE NAMES'!$B:$AE,30,FALSE),'CATEGORY ID'!K:M,2,FALSE),""),"")</f>
        <v/>
      </c>
      <c r="BR247" s="101" t="str" cm="1">
        <f t="array" ref="BR247">IF(C247&gt;0,_xlfn.TEXTJOIN(";", TRUE,_xlfn.UNIQUE(_xlfn._xlws.FILTER(BF247:BQ247,(BF247:BQ247&gt;0)),TRUE,FALSE)),"")&amp;";"&amp;BS247</f>
        <v>17;18;73;</v>
      </c>
      <c r="BU247" s="106">
        <f>IF(C247&gt;0,+VLOOKUP($C247,'STYLE NAMES'!$B:$AC,26,FALSE),"")</f>
        <v>49.9</v>
      </c>
      <c r="BV247" s="106">
        <f>IF(C247&gt;0,+VLOOKUP($C247,'STYLE NAMES'!$B:$AC,27,FALSE),"")</f>
        <v>2740</v>
      </c>
      <c r="BW247" s="106">
        <f>IF(C247&gt;0,+VLOOKUP($C247,'STYLE NAMES'!$B:$AC,28,FALSE),"")</f>
        <v>57.384999999999991</v>
      </c>
      <c r="BY247"/>
      <c r="BZ247" s="101">
        <v>1</v>
      </c>
      <c r="CA247" s="137">
        <f t="shared" si="18"/>
        <v>1</v>
      </c>
      <c r="CB247" s="137">
        <f>+VLOOKUP(C247,'[2]STYLES &amp; MODELS MATRIX'!$A:$G,7,FALSE)</f>
        <v>0</v>
      </c>
      <c r="CC247" s="137">
        <f>+VLOOKUP(C247,'[1]STYLES &amp; SIZE CHARTS'!$A:$H,8,FALSE)</f>
        <v>0</v>
      </c>
      <c r="CD247" s="137"/>
      <c r="CE247" s="205"/>
      <c r="CF247" s="141"/>
    </row>
    <row r="248" spans="1:84" s="101" customFormat="1" ht="12" customHeight="1" x14ac:dyDescent="0.2">
      <c r="A248" s="102">
        <f t="shared" si="16"/>
        <v>8683711003052</v>
      </c>
      <c r="B248" s="101" t="s">
        <v>816</v>
      </c>
      <c r="C248" s="101" t="s">
        <v>629</v>
      </c>
      <c r="D248" s="101" t="s">
        <v>630</v>
      </c>
      <c r="E248" s="203" t="s">
        <v>2322</v>
      </c>
      <c r="F248" s="101">
        <v>85</v>
      </c>
      <c r="G248" s="101" t="str">
        <f>IF(C248&gt;0,+VLOOKUP($C248,'STYLE NAMES'!$B:$AC,4,FALSE),"")</f>
        <v>ACCESSORIES</v>
      </c>
      <c r="H248" s="101" t="str">
        <f>IF(C248&gt;0,+VLOOKUP($C248,'STYLE NAMES'!$B:$AC,5,FALSE),"")</f>
        <v>ACCESSORIES</v>
      </c>
      <c r="I248" s="101" t="str">
        <f>IF(C248&gt;0,+VLOOKUP($C248,'STYLE NAMES'!$B:$AC,6,FALSE),"")</f>
        <v>RIDER ACCESSORIES</v>
      </c>
      <c r="J248" s="101" t="str">
        <f>IF(C248&gt;0,+VLOOKUP($C248,'STYLE NAMES'!$B:$AC,7,FALSE),"")</f>
        <v>UNISEX</v>
      </c>
      <c r="K248" s="101" t="str">
        <f>IF(C248&gt;0,+VLOOKUP($C248,'STYLE NAMES'!$B:$AC,8,FALSE),"")</f>
        <v>BELTS</v>
      </c>
      <c r="L248" s="101" t="str">
        <f>IF(E248&gt;0,+VLOOKUP($E248,'CODE GENERATOR'!$D:$T,3,FALSE),"")</f>
        <v>A</v>
      </c>
      <c r="M248" s="101" t="str">
        <f>IF(E248&gt;0,+VLOOKUP($E248,'CODE GENERATOR'!$D:$T,4,FALSE),"")</f>
        <v>BRAIDED</v>
      </c>
      <c r="N248" s="101" t="str">
        <f>IF(E248&gt;0,+VLOOKUP($E248,'CODE GENERATOR'!$D:$T,6,FALSE),"")</f>
        <v>RED</v>
      </c>
      <c r="O248" s="101" t="str">
        <f>IF(E248&gt;0,+VLOOKUP($E248,'CODE GENERATOR'!$D:$T,7,FALSE),"")</f>
        <v>RED</v>
      </c>
      <c r="P248" s="101" t="str">
        <f t="shared" si="17"/>
        <v>RED</v>
      </c>
      <c r="Q248" s="104" t="str">
        <f>IF(E248&gt;0,+VLOOKUP($E248,'CODE GENERATOR'!$D:$T,11,FALSE),"")</f>
        <v>A.RACUX_BLT0015</v>
      </c>
      <c r="R248" s="104" t="str">
        <f>IF(E248&gt;0,+VLOOKUP($E248,'CODE GENERATOR'!$D:$T,12,FALSE),"")</f>
        <v>BRD0012REDRED</v>
      </c>
      <c r="S248" s="104" t="str">
        <f>IF(E248&gt;0,+VLOOKUP($E248,'CODE GENERATOR'!$D:$T,13,FALSE),"")</f>
        <v>A.RACUX_BLT0015_BRD0012REDRED</v>
      </c>
      <c r="T248" s="104" t="str">
        <f t="shared" si="15"/>
        <v>A.RACUX_BLT0015_BRD0012REDRED_85</v>
      </c>
      <c r="U248" s="105">
        <v>8683711003052</v>
      </c>
      <c r="V248" s="107" t="str" cm="1">
        <f t="array" ref="V248">_xlfn.TEXTJOIN(";", TRUE, _xlfn.UNIQUE(_xlfn._xlws.FILTER(P$3:P$10029, C$3:C$10029=C248)))</f>
        <v>BORDEAUX;BORDEAUX/NAVY;BEIGE/BROWN;NAVY;BEIGE;GRAY/BLUE-BLACK;BROWN/NAVY;DARK GRAY;MELANGE GRAY;LIGHT GRAY;WHITE;RED;BLACK;GREEN;MELANGE BLUE</v>
      </c>
      <c r="W248" s="107" t="str" cm="1">
        <f t="array" ref="W248">_xlfn.TEXTJOIN(";", TRUE, _xlfn.UNIQUE(_xlfn._xlws.FILTER(F$3:F$10029, C$3:C$10029=C248)))</f>
        <v>85;90;95;100;105;110;115;120;125</v>
      </c>
      <c r="X248" s="101" t="str">
        <f>IF(E248&gt;0,+VLOOKUP($E248,'CODE GENERATOR'!$D:$AC,19,FALSE),0)</f>
        <v>2402_S01_32515</v>
      </c>
      <c r="Y248" s="101" t="str">
        <f>IF(E248&gt;0,+VLOOKUP($E248,'CODE GENERATOR'!$D:$AC,20,FALSE),0)</f>
        <v>2402_S01_32513</v>
      </c>
      <c r="Z248" s="101" t="str">
        <f>IF(E248&gt;0,+VLOOKUP($E248,'CODE GENERATOR'!$D:$AC,21,FALSE),0)</f>
        <v>2402_S01_32517</v>
      </c>
      <c r="AA248" s="101" t="str">
        <f>IF(E248&gt;0,+VLOOKUP($E248,'CODE GENERATOR'!$D:$AC,22,FALSE),0)</f>
        <v/>
      </c>
      <c r="AB248" s="101" t="str">
        <f>IF(E248&gt;0,+VLOOKUP($E248,'CODE GENERATOR'!$D:$AC,23,FALSE),0)</f>
        <v/>
      </c>
      <c r="AC248" s="101" t="str">
        <f>IF(E248&gt;0,+VLOOKUP($E248,'CODE GENERATOR'!$D:$AC,24,FALSE),0)</f>
        <v/>
      </c>
      <c r="AD248" s="101" t="str">
        <f>IF(E248&gt;0,+VLOOKUP($E248,'CODE GENERATOR'!$D:$AC,25,FALSE),0)</f>
        <v/>
      </c>
      <c r="AE248" s="101" t="str">
        <f>IF(E248&gt;0,+VLOOKUP($E248,'CODE GENERATOR'!$D:$AC,26,FALSE),0)</f>
        <v/>
      </c>
      <c r="AF248" s="149" t="str">
        <f>IF($C248&gt;0,$C248&amp;" "&amp;$P248&amp;" "&amp;+VLOOKUP($C248,'STYLE NAMES'!$B:$AC,10,FALSE),"""")</f>
        <v>SANTORINI RED BRAIDED BELT</v>
      </c>
      <c r="AG248" s="101" t="str">
        <f>"Enjoy our "&amp;(AF248)&amp;"; "&amp;IF(C248&gt;0,+VLOOKUP($C248,'STYLE NAMES'!$B:$AC,11,FALSE),"")</f>
        <v>Enjoy our SANTORINI RED BRAIDED BELT; Braided Riding Belts
Available in many colors and designs you can use these elegant belts for riding or even at your daily life</v>
      </c>
      <c r="AH248" s="101" t="str">
        <f>IF(C248&gt;0,+VLOOKUP($C248,'STYLE NAMES'!$B:$AC,12,FALSE),"")</f>
        <v>*Super elastic and comfortable riding belts
Composition:
100% Polyester</v>
      </c>
      <c r="AI248" s="101" t="str">
        <f>IF(C248&gt;0,+VLOOKUP($C248,'STYLE NAMES'!$B:$AC,13,FALSE),"")</f>
        <v>Do not wash in washing machine</v>
      </c>
      <c r="AJ248" s="149" t="str">
        <f>IF($C248&gt;0,$C248&amp;" "&amp;$P248&amp;" "&amp;+VLOOKUP($C248,'STYLE NAMES'!$B:$AC,14,FALSE),"""")</f>
        <v>SANTORINI RED ÖRGÜ KEMER</v>
      </c>
      <c r="AK248" s="149" t="str">
        <f>"Cavalier SanMarco tarafından tasarlanan "&amp;(AJ248)&amp;"; "&amp;IF(C248&gt;0,+VLOOKUP($C248,'STYLE NAMES'!$B:$AC,15,FALSE),"")</f>
        <v>Cavalier SanMarco tarafından tasarlanan SANTORINI RED ÖRGÜ KEMER; Örgü Binicilik Kemeri
Birçok renk ve desenleri ile bu şık kemerleri hem biniş kıyafetleriniz ile hem de günlük kıyafetlerinizle kullanabilirsiniz.</v>
      </c>
      <c r="AL248" s="149" t="str">
        <f>IF(C248&gt;0,+VLOOKUP($C248,'STYLE NAMES'!$B:$AC,16,FALSE),"")</f>
        <v>* Çok esnek ve rahat 
Kompozisyon:
100% Polyester</v>
      </c>
      <c r="AM248" s="149" t="str">
        <f>IF(C248&gt;0,+VLOOKUP($C248,'STYLE NAMES'!$B:$AC,17,FALSE),"")</f>
        <v>Ürünü makinada yıkamayınız</v>
      </c>
      <c r="AN248" s="149" t="str">
        <f>IF($C248&gt;0,$C248&amp;" "&amp;$P248&amp;" "&amp;+VLOOKUP($C248,'STYLE NAMES'!$B:$AC,18,FALSE),"""")</f>
        <v>SANTORINI RED CINTURA ELASTICA</v>
      </c>
      <c r="AO248" s="101" t="str">
        <f>"Disegnato da Cavalier SanMarco "&amp;(AN248)&amp;"; "&amp;IF(C248&gt;0,+VLOOKUP($C248,'STYLE NAMES'!$B:$AC,19,FALSE),"")</f>
        <v>Disegnato da Cavalier SanMarco SANTORINI RED CINTURA ELASTICA; Cintura intrecciata per equitazione Disponibile in molti colori e design, queste eleganti cinture possono essere utilizzate sia per l'equitazione che nella vita quotidiana.</v>
      </c>
      <c r="AP248" s="101" t="str">
        <f>IF(C248&gt;0,+VLOOKUP($C248,'STYLE NAMES'!$B:$AC,20,FALSE),"")</f>
        <v>Cinture elastiche e confortevoli per l'equitazione Composizione: 100% Poliestere</v>
      </c>
      <c r="AQ248" s="101" t="str">
        <f>IF(C248&gt;0,+VLOOKUP($C248,'STYLE NAMES'!$B:$AC,21,FALSE),"")</f>
        <v>Non lavare in lavatrice</v>
      </c>
      <c r="AR248" s="101">
        <f>IF(D248&gt;0,+VLOOKUP($C248,'STYLE NAMES'!$B:$AC,22,FALSE),"")</f>
        <v>0</v>
      </c>
      <c r="AS248" s="101">
        <f>IF(E248&gt;0,+VLOOKUP($C248,'STYLE NAMES'!$B:$AC,23,FALSE),"")</f>
        <v>0</v>
      </c>
      <c r="AT248" s="101">
        <f>IF(F248&gt;0,+VLOOKUP($C248,'STYLE NAMES'!$B:$AC,24,FALSE),"")</f>
        <v>0</v>
      </c>
      <c r="AU248" s="101">
        <f>IF(G248&gt;0,+VLOOKUP($C248,'STYLE NAMES'!$B:$AC,25,FALSE),"")</f>
        <v>0</v>
      </c>
      <c r="AV248" s="101">
        <f>+VLOOKUP($S248,'CODE GENERATOR'!$P:$AM,15,FALSE)</f>
        <v>0</v>
      </c>
      <c r="AW248" s="101">
        <f>+VLOOKUP($S248,'CODE GENERATOR'!$P:$AM,16,FALSE)</f>
        <v>0</v>
      </c>
      <c r="AX248" s="101">
        <f>+VLOOKUP($S248,'CODE GENERATOR'!$P:$AM,17,FALSE)</f>
        <v>0</v>
      </c>
      <c r="AY248" s="101">
        <f>+VLOOKUP($S248,'CODE GENERATOR'!$P:$AM,18,FALSE)</f>
        <v>0</v>
      </c>
      <c r="AZ248" s="101">
        <f>+VLOOKUP($S248,'CODE GENERATOR'!$P:$AM,19,FALSE)</f>
        <v>0</v>
      </c>
      <c r="BA248" s="101">
        <f>+VLOOKUP($S248,'CODE GENERATOR'!$P:$AM,20,FALSE)</f>
        <v>0</v>
      </c>
      <c r="BB248" s="101">
        <f>+VLOOKUP($S248,'CODE GENERATOR'!$P:$AM,21,FALSE)</f>
        <v>0</v>
      </c>
      <c r="BC248" s="101">
        <f>+VLOOKUP($S248,'CODE GENERATOR'!$P:$AM,22,FALSE)</f>
        <v>0</v>
      </c>
      <c r="BD248" s="101">
        <f>+VLOOKUP($S248,'CODE GENERATOR'!$P:$AM,23,FALSE)</f>
        <v>0</v>
      </c>
      <c r="BE248" s="101">
        <f>+VLOOKUP($S248,'CODE GENERATOR'!$P:$AM,24,FALSE)</f>
        <v>0</v>
      </c>
      <c r="BF248" s="101">
        <f>IF(C248&gt;0,+VLOOKUP(G248,'CATEGORY ID'!$A$1:$L$118,3,FALSE),"")</f>
        <v>17</v>
      </c>
      <c r="BG248" s="101">
        <f>IF(C248&gt;0,+VLOOKUP(H248,'CATEGORY ID'!$D$1:$L$118,3,FALSE),"")</f>
        <v>17</v>
      </c>
      <c r="BH248" s="101">
        <f>IF(C248&gt;0,+VLOOKUP((+H248&amp;I248),'CATEGORY ID'!$H$1:$I$121,2,FALSE),"")</f>
        <v>18</v>
      </c>
      <c r="BJ248" s="101">
        <f>IF(C248&gt;0,IF(COUNTIF('CATEGORY ID'!$K$1:$K$121,+H248&amp;K248) &gt; 0, +VLOOKUP(+H248&amp;K248,'CATEGORY ID'!$K$1:$L$121,2,FALSE),""),"")</f>
        <v>73</v>
      </c>
      <c r="BK248" s="101" t="str">
        <f>IF(C248&gt;0,IF(COUNTIF('CATEGORY ID'!$K$124:$K$165, +VLOOKUP(C248,'STYLE NAMES'!$B:$AE,30,FALSE)) &gt; 0, +VLOOKUP(VLOOKUP(C248,'STYLE NAMES'!$B:$AE,30,FALSE),'CATEGORY ID'!K:M,2,FALSE),""),"")</f>
        <v/>
      </c>
      <c r="BR248" s="101" t="str" cm="1">
        <f t="array" ref="BR248">IF(C248&gt;0,_xlfn.TEXTJOIN(";", TRUE,_xlfn.UNIQUE(_xlfn._xlws.FILTER(BF248:BQ248,(BF248:BQ248&gt;0)),TRUE,FALSE)),"")&amp;";"&amp;BS248</f>
        <v>17;18;73;</v>
      </c>
      <c r="BU248" s="106">
        <f>IF(C248&gt;0,+VLOOKUP($C248,'STYLE NAMES'!$B:$AC,26,FALSE),"")</f>
        <v>49.9</v>
      </c>
      <c r="BV248" s="106">
        <f>IF(C248&gt;0,+VLOOKUP($C248,'STYLE NAMES'!$B:$AC,27,FALSE),"")</f>
        <v>2740</v>
      </c>
      <c r="BW248" s="106">
        <f>IF(C248&gt;0,+VLOOKUP($C248,'STYLE NAMES'!$B:$AC,28,FALSE),"")</f>
        <v>57.384999999999991</v>
      </c>
      <c r="BY248"/>
      <c r="BZ248" s="101">
        <v>3</v>
      </c>
      <c r="CA248" s="137">
        <f t="shared" si="18"/>
        <v>1</v>
      </c>
      <c r="CB248" s="137">
        <f>+VLOOKUP(C248,'[2]STYLES &amp; MODELS MATRIX'!$A:$G,7,FALSE)</f>
        <v>0</v>
      </c>
      <c r="CC248" s="137">
        <f>+VLOOKUP(C248,'[1]STYLES &amp; SIZE CHARTS'!$A:$H,8,FALSE)</f>
        <v>0</v>
      </c>
      <c r="CD248" s="137"/>
      <c r="CE248" s="205"/>
      <c r="CF248" s="141"/>
    </row>
    <row r="249" spans="1:84" s="101" customFormat="1" ht="12" customHeight="1" x14ac:dyDescent="0.2">
      <c r="A249" s="102">
        <f t="shared" si="16"/>
        <v>8683711003069</v>
      </c>
      <c r="B249" s="101" t="s">
        <v>816</v>
      </c>
      <c r="C249" s="101" t="s">
        <v>629</v>
      </c>
      <c r="D249" s="101" t="s">
        <v>630</v>
      </c>
      <c r="E249" s="203" t="s">
        <v>2322</v>
      </c>
      <c r="F249" s="101">
        <v>90</v>
      </c>
      <c r="G249" s="101" t="str">
        <f>IF(C249&gt;0,+VLOOKUP($C249,'STYLE NAMES'!$B:$AC,4,FALSE),"")</f>
        <v>ACCESSORIES</v>
      </c>
      <c r="H249" s="101" t="str">
        <f>IF(C249&gt;0,+VLOOKUP($C249,'STYLE NAMES'!$B:$AC,5,FALSE),"")</f>
        <v>ACCESSORIES</v>
      </c>
      <c r="I249" s="101" t="str">
        <f>IF(C249&gt;0,+VLOOKUP($C249,'STYLE NAMES'!$B:$AC,6,FALSE),"")</f>
        <v>RIDER ACCESSORIES</v>
      </c>
      <c r="J249" s="101" t="str">
        <f>IF(C249&gt;0,+VLOOKUP($C249,'STYLE NAMES'!$B:$AC,7,FALSE),"")</f>
        <v>UNISEX</v>
      </c>
      <c r="K249" s="101" t="str">
        <f>IF(C249&gt;0,+VLOOKUP($C249,'STYLE NAMES'!$B:$AC,8,FALSE),"")</f>
        <v>BELTS</v>
      </c>
      <c r="L249" s="101" t="str">
        <f>IF(E249&gt;0,+VLOOKUP($E249,'CODE GENERATOR'!$D:$T,3,FALSE),"")</f>
        <v>A</v>
      </c>
      <c r="M249" s="101" t="str">
        <f>IF(E249&gt;0,+VLOOKUP($E249,'CODE GENERATOR'!$D:$T,4,FALSE),"")</f>
        <v>BRAIDED</v>
      </c>
      <c r="N249" s="101" t="str">
        <f>IF(E249&gt;0,+VLOOKUP($E249,'CODE GENERATOR'!$D:$T,6,FALSE),"")</f>
        <v>RED</v>
      </c>
      <c r="O249" s="101" t="str">
        <f>IF(E249&gt;0,+VLOOKUP($E249,'CODE GENERATOR'!$D:$T,7,FALSE),"")</f>
        <v>RED</v>
      </c>
      <c r="P249" s="101" t="str">
        <f t="shared" si="17"/>
        <v>RED</v>
      </c>
      <c r="Q249" s="104" t="str">
        <f>IF(E249&gt;0,+VLOOKUP($E249,'CODE GENERATOR'!$D:$T,11,FALSE),"")</f>
        <v>A.RACUX_BLT0015</v>
      </c>
      <c r="R249" s="104" t="str">
        <f>IF(E249&gt;0,+VLOOKUP($E249,'CODE GENERATOR'!$D:$T,12,FALSE),"")</f>
        <v>BRD0012REDRED</v>
      </c>
      <c r="S249" s="104" t="str">
        <f>IF(E249&gt;0,+VLOOKUP($E249,'CODE GENERATOR'!$D:$T,13,FALSE),"")</f>
        <v>A.RACUX_BLT0015_BRD0012REDRED</v>
      </c>
      <c r="T249" s="104" t="str">
        <f t="shared" si="15"/>
        <v>A.RACUX_BLT0015_BRD0012REDRED_90</v>
      </c>
      <c r="U249" s="105">
        <v>8683711003069</v>
      </c>
      <c r="V249" s="107" t="str" cm="1">
        <f t="array" ref="V249">_xlfn.TEXTJOIN(";", TRUE, _xlfn.UNIQUE(_xlfn._xlws.FILTER(P$3:P$10029, C$3:C$10029=C249)))</f>
        <v>BORDEAUX;BORDEAUX/NAVY;BEIGE/BROWN;NAVY;BEIGE;GRAY/BLUE-BLACK;BROWN/NAVY;DARK GRAY;MELANGE GRAY;LIGHT GRAY;WHITE;RED;BLACK;GREEN;MELANGE BLUE</v>
      </c>
      <c r="W249" s="107" t="str" cm="1">
        <f t="array" ref="W249">_xlfn.TEXTJOIN(";", TRUE, _xlfn.UNIQUE(_xlfn._xlws.FILTER(F$3:F$10029, C$3:C$10029=C249)))</f>
        <v>85;90;95;100;105;110;115;120;125</v>
      </c>
      <c r="X249" s="101" t="str">
        <f>IF(E249&gt;0,+VLOOKUP($E249,'CODE GENERATOR'!$D:$AC,19,FALSE),0)</f>
        <v>2402_S01_32515</v>
      </c>
      <c r="Y249" s="101" t="str">
        <f>IF(E249&gt;0,+VLOOKUP($E249,'CODE GENERATOR'!$D:$AC,20,FALSE),0)</f>
        <v>2402_S01_32513</v>
      </c>
      <c r="Z249" s="101" t="str">
        <f>IF(E249&gt;0,+VLOOKUP($E249,'CODE GENERATOR'!$D:$AC,21,FALSE),0)</f>
        <v>2402_S01_32517</v>
      </c>
      <c r="AA249" s="101" t="str">
        <f>IF(E249&gt;0,+VLOOKUP($E249,'CODE GENERATOR'!$D:$AC,22,FALSE),0)</f>
        <v/>
      </c>
      <c r="AB249" s="101" t="str">
        <f>IF(E249&gt;0,+VLOOKUP($E249,'CODE GENERATOR'!$D:$AC,23,FALSE),0)</f>
        <v/>
      </c>
      <c r="AC249" s="101" t="str">
        <f>IF(E249&gt;0,+VLOOKUP($E249,'CODE GENERATOR'!$D:$AC,24,FALSE),0)</f>
        <v/>
      </c>
      <c r="AD249" s="101" t="str">
        <f>IF(E249&gt;0,+VLOOKUP($E249,'CODE GENERATOR'!$D:$AC,25,FALSE),0)</f>
        <v/>
      </c>
      <c r="AE249" s="101" t="str">
        <f>IF(E249&gt;0,+VLOOKUP($E249,'CODE GENERATOR'!$D:$AC,26,FALSE),0)</f>
        <v/>
      </c>
      <c r="AF249" s="149" t="str">
        <f>IF($C249&gt;0,$C249&amp;" "&amp;$P249&amp;" "&amp;+VLOOKUP($C249,'STYLE NAMES'!$B:$AC,10,FALSE),"""")</f>
        <v>SANTORINI RED BRAIDED BELT</v>
      </c>
      <c r="AG249" s="101" t="str">
        <f>"Enjoy our "&amp;(AF249)&amp;"; "&amp;IF(C249&gt;0,+VLOOKUP($C249,'STYLE NAMES'!$B:$AC,11,FALSE),"")</f>
        <v>Enjoy our SANTORINI RED BRAIDED BELT; Braided Riding Belts
Available in many colors and designs you can use these elegant belts for riding or even at your daily life</v>
      </c>
      <c r="AH249" s="101" t="str">
        <f>IF(C249&gt;0,+VLOOKUP($C249,'STYLE NAMES'!$B:$AC,12,FALSE),"")</f>
        <v>*Super elastic and comfortable riding belts
Composition:
100% Polyester</v>
      </c>
      <c r="AI249" s="101" t="str">
        <f>IF(C249&gt;0,+VLOOKUP($C249,'STYLE NAMES'!$B:$AC,13,FALSE),"")</f>
        <v>Do not wash in washing machine</v>
      </c>
      <c r="AJ249" s="149" t="str">
        <f>IF($C249&gt;0,$C249&amp;" "&amp;$P249&amp;" "&amp;+VLOOKUP($C249,'STYLE NAMES'!$B:$AC,14,FALSE),"""")</f>
        <v>SANTORINI RED ÖRGÜ KEMER</v>
      </c>
      <c r="AK249" s="149" t="str">
        <f>"Cavalier SanMarco tarafından tasarlanan "&amp;(AJ249)&amp;"; "&amp;IF(C249&gt;0,+VLOOKUP($C249,'STYLE NAMES'!$B:$AC,15,FALSE),"")</f>
        <v>Cavalier SanMarco tarafından tasarlanan SANTORINI RED ÖRGÜ KEMER; Örgü Binicilik Kemeri
Birçok renk ve desenleri ile bu şık kemerleri hem biniş kıyafetleriniz ile hem de günlük kıyafetlerinizle kullanabilirsiniz.</v>
      </c>
      <c r="AL249" s="149" t="str">
        <f>IF(C249&gt;0,+VLOOKUP($C249,'STYLE NAMES'!$B:$AC,16,FALSE),"")</f>
        <v>* Çok esnek ve rahat 
Kompozisyon:
100% Polyester</v>
      </c>
      <c r="AM249" s="149" t="str">
        <f>IF(C249&gt;0,+VLOOKUP($C249,'STYLE NAMES'!$B:$AC,17,FALSE),"")</f>
        <v>Ürünü makinada yıkamayınız</v>
      </c>
      <c r="AN249" s="149" t="str">
        <f>IF($C249&gt;0,$C249&amp;" "&amp;$P249&amp;" "&amp;+VLOOKUP($C249,'STYLE NAMES'!$B:$AC,18,FALSE),"""")</f>
        <v>SANTORINI RED CINTURA ELASTICA</v>
      </c>
      <c r="AO249" s="101" t="str">
        <f>"Disegnato da Cavalier SanMarco "&amp;(AN249)&amp;"; "&amp;IF(C249&gt;0,+VLOOKUP($C249,'STYLE NAMES'!$B:$AC,19,FALSE),"")</f>
        <v>Disegnato da Cavalier SanMarco SANTORINI RED CINTURA ELASTICA; Cintura intrecciata per equitazione Disponibile in molti colori e design, queste eleganti cinture possono essere utilizzate sia per l'equitazione che nella vita quotidiana.</v>
      </c>
      <c r="AP249" s="101" t="str">
        <f>IF(C249&gt;0,+VLOOKUP($C249,'STYLE NAMES'!$B:$AC,20,FALSE),"")</f>
        <v>Cinture elastiche e confortevoli per l'equitazione Composizione: 100% Poliestere</v>
      </c>
      <c r="AQ249" s="101" t="str">
        <f>IF(C249&gt;0,+VLOOKUP($C249,'STYLE NAMES'!$B:$AC,21,FALSE),"")</f>
        <v>Non lavare in lavatrice</v>
      </c>
      <c r="AR249" s="101">
        <f>IF(D249&gt;0,+VLOOKUP($C249,'STYLE NAMES'!$B:$AC,22,FALSE),"")</f>
        <v>0</v>
      </c>
      <c r="AS249" s="101">
        <f>IF(E249&gt;0,+VLOOKUP($C249,'STYLE NAMES'!$B:$AC,23,FALSE),"")</f>
        <v>0</v>
      </c>
      <c r="AT249" s="101">
        <f>IF(F249&gt;0,+VLOOKUP($C249,'STYLE NAMES'!$B:$AC,24,FALSE),"")</f>
        <v>0</v>
      </c>
      <c r="AU249" s="101">
        <f>IF(G249&gt;0,+VLOOKUP($C249,'STYLE NAMES'!$B:$AC,25,FALSE),"")</f>
        <v>0</v>
      </c>
      <c r="AV249" s="101">
        <f>+VLOOKUP($S249,'CODE GENERATOR'!$P:$AM,15,FALSE)</f>
        <v>0</v>
      </c>
      <c r="AW249" s="101">
        <f>+VLOOKUP($S249,'CODE GENERATOR'!$P:$AM,16,FALSE)</f>
        <v>0</v>
      </c>
      <c r="AX249" s="101">
        <f>+VLOOKUP($S249,'CODE GENERATOR'!$P:$AM,17,FALSE)</f>
        <v>0</v>
      </c>
      <c r="AY249" s="101">
        <f>+VLOOKUP($S249,'CODE GENERATOR'!$P:$AM,18,FALSE)</f>
        <v>0</v>
      </c>
      <c r="AZ249" s="101">
        <f>+VLOOKUP($S249,'CODE GENERATOR'!$P:$AM,19,FALSE)</f>
        <v>0</v>
      </c>
      <c r="BA249" s="101">
        <f>+VLOOKUP($S249,'CODE GENERATOR'!$P:$AM,20,FALSE)</f>
        <v>0</v>
      </c>
      <c r="BB249" s="101">
        <f>+VLOOKUP($S249,'CODE GENERATOR'!$P:$AM,21,FALSE)</f>
        <v>0</v>
      </c>
      <c r="BC249" s="101">
        <f>+VLOOKUP($S249,'CODE GENERATOR'!$P:$AM,22,FALSE)</f>
        <v>0</v>
      </c>
      <c r="BD249" s="101">
        <f>+VLOOKUP($S249,'CODE GENERATOR'!$P:$AM,23,FALSE)</f>
        <v>0</v>
      </c>
      <c r="BE249" s="101">
        <f>+VLOOKUP($S249,'CODE GENERATOR'!$P:$AM,24,FALSE)</f>
        <v>0</v>
      </c>
      <c r="BF249" s="101">
        <f>IF(C249&gt;0,+VLOOKUP(G249,'CATEGORY ID'!$A$1:$L$118,3,FALSE),"")</f>
        <v>17</v>
      </c>
      <c r="BG249" s="101">
        <f>IF(C249&gt;0,+VLOOKUP(H249,'CATEGORY ID'!$D$1:$L$118,3,FALSE),"")</f>
        <v>17</v>
      </c>
      <c r="BH249" s="101">
        <f>IF(C249&gt;0,+VLOOKUP((+H249&amp;I249),'CATEGORY ID'!$H$1:$I$121,2,FALSE),"")</f>
        <v>18</v>
      </c>
      <c r="BJ249" s="101">
        <f>IF(C249&gt;0,IF(COUNTIF('CATEGORY ID'!$K$1:$K$121,+H249&amp;K249) &gt; 0, +VLOOKUP(+H249&amp;K249,'CATEGORY ID'!$K$1:$L$121,2,FALSE),""),"")</f>
        <v>73</v>
      </c>
      <c r="BK249" s="101" t="str">
        <f>IF(C249&gt;0,IF(COUNTIF('CATEGORY ID'!$K$124:$K$165, +VLOOKUP(C249,'STYLE NAMES'!$B:$AE,30,FALSE)) &gt; 0, +VLOOKUP(VLOOKUP(C249,'STYLE NAMES'!$B:$AE,30,FALSE),'CATEGORY ID'!K:M,2,FALSE),""),"")</f>
        <v/>
      </c>
      <c r="BR249" s="101" t="str" cm="1">
        <f t="array" ref="BR249">IF(C249&gt;0,_xlfn.TEXTJOIN(";", TRUE,_xlfn.UNIQUE(_xlfn._xlws.FILTER(BF249:BQ249,(BF249:BQ249&gt;0)),TRUE,FALSE)),"")&amp;";"&amp;BS249</f>
        <v>17;18;73;</v>
      </c>
      <c r="BU249" s="106">
        <f>IF(C249&gt;0,+VLOOKUP($C249,'STYLE NAMES'!$B:$AC,26,FALSE),"")</f>
        <v>49.9</v>
      </c>
      <c r="BV249" s="106">
        <f>IF(C249&gt;0,+VLOOKUP($C249,'STYLE NAMES'!$B:$AC,27,FALSE),"")</f>
        <v>2740</v>
      </c>
      <c r="BW249" s="106">
        <f>IF(C249&gt;0,+VLOOKUP($C249,'STYLE NAMES'!$B:$AC,28,FALSE),"")</f>
        <v>57.384999999999991</v>
      </c>
      <c r="BY249"/>
      <c r="BZ249" s="101">
        <v>0</v>
      </c>
      <c r="CA249" s="137">
        <f t="shared" si="18"/>
        <v>1</v>
      </c>
      <c r="CB249" s="137">
        <f>+VLOOKUP(C249,'[2]STYLES &amp; MODELS MATRIX'!$A:$G,7,FALSE)</f>
        <v>0</v>
      </c>
      <c r="CC249" s="137">
        <f>+VLOOKUP(C249,'[1]STYLES &amp; SIZE CHARTS'!$A:$H,8,FALSE)</f>
        <v>0</v>
      </c>
      <c r="CD249" s="137"/>
      <c r="CE249" s="205"/>
      <c r="CF249" s="141"/>
    </row>
    <row r="250" spans="1:84" s="101" customFormat="1" ht="12" customHeight="1" x14ac:dyDescent="0.2">
      <c r="A250" s="102">
        <f t="shared" si="16"/>
        <v>8683711003076</v>
      </c>
      <c r="B250" s="101" t="s">
        <v>816</v>
      </c>
      <c r="C250" s="101" t="s">
        <v>629</v>
      </c>
      <c r="D250" s="101" t="s">
        <v>630</v>
      </c>
      <c r="E250" s="203" t="s">
        <v>2322</v>
      </c>
      <c r="F250" s="101">
        <v>95</v>
      </c>
      <c r="G250" s="101" t="str">
        <f>IF(C250&gt;0,+VLOOKUP($C250,'STYLE NAMES'!$B:$AC,4,FALSE),"")</f>
        <v>ACCESSORIES</v>
      </c>
      <c r="H250" s="101" t="str">
        <f>IF(C250&gt;0,+VLOOKUP($C250,'STYLE NAMES'!$B:$AC,5,FALSE),"")</f>
        <v>ACCESSORIES</v>
      </c>
      <c r="I250" s="101" t="str">
        <f>IF(C250&gt;0,+VLOOKUP($C250,'STYLE NAMES'!$B:$AC,6,FALSE),"")</f>
        <v>RIDER ACCESSORIES</v>
      </c>
      <c r="J250" s="101" t="str">
        <f>IF(C250&gt;0,+VLOOKUP($C250,'STYLE NAMES'!$B:$AC,7,FALSE),"")</f>
        <v>UNISEX</v>
      </c>
      <c r="K250" s="101" t="str">
        <f>IF(C250&gt;0,+VLOOKUP($C250,'STYLE NAMES'!$B:$AC,8,FALSE),"")</f>
        <v>BELTS</v>
      </c>
      <c r="L250" s="101" t="str">
        <f>IF(E250&gt;0,+VLOOKUP($E250,'CODE GENERATOR'!$D:$T,3,FALSE),"")</f>
        <v>A</v>
      </c>
      <c r="M250" s="101" t="str">
        <f>IF(E250&gt;0,+VLOOKUP($E250,'CODE GENERATOR'!$D:$T,4,FALSE),"")</f>
        <v>BRAIDED</v>
      </c>
      <c r="N250" s="101" t="str">
        <f>IF(E250&gt;0,+VLOOKUP($E250,'CODE GENERATOR'!$D:$T,6,FALSE),"")</f>
        <v>RED</v>
      </c>
      <c r="O250" s="101" t="str">
        <f>IF(E250&gt;0,+VLOOKUP($E250,'CODE GENERATOR'!$D:$T,7,FALSE),"")</f>
        <v>RED</v>
      </c>
      <c r="P250" s="101" t="str">
        <f t="shared" si="17"/>
        <v>RED</v>
      </c>
      <c r="Q250" s="104" t="str">
        <f>IF(E250&gt;0,+VLOOKUP($E250,'CODE GENERATOR'!$D:$T,11,FALSE),"")</f>
        <v>A.RACUX_BLT0015</v>
      </c>
      <c r="R250" s="104" t="str">
        <f>IF(E250&gt;0,+VLOOKUP($E250,'CODE GENERATOR'!$D:$T,12,FALSE),"")</f>
        <v>BRD0012REDRED</v>
      </c>
      <c r="S250" s="104" t="str">
        <f>IF(E250&gt;0,+VLOOKUP($E250,'CODE GENERATOR'!$D:$T,13,FALSE),"")</f>
        <v>A.RACUX_BLT0015_BRD0012REDRED</v>
      </c>
      <c r="T250" s="104" t="str">
        <f t="shared" si="15"/>
        <v>A.RACUX_BLT0015_BRD0012REDRED_95</v>
      </c>
      <c r="U250" s="105">
        <v>8683711003076</v>
      </c>
      <c r="V250" s="107" t="str" cm="1">
        <f t="array" ref="V250">_xlfn.TEXTJOIN(";", TRUE, _xlfn.UNIQUE(_xlfn._xlws.FILTER(P$3:P$10029, C$3:C$10029=C250)))</f>
        <v>BORDEAUX;BORDEAUX/NAVY;BEIGE/BROWN;NAVY;BEIGE;GRAY/BLUE-BLACK;BROWN/NAVY;DARK GRAY;MELANGE GRAY;LIGHT GRAY;WHITE;RED;BLACK;GREEN;MELANGE BLUE</v>
      </c>
      <c r="W250" s="107" t="str" cm="1">
        <f t="array" ref="W250">_xlfn.TEXTJOIN(";", TRUE, _xlfn.UNIQUE(_xlfn._xlws.FILTER(F$3:F$10029, C$3:C$10029=C250)))</f>
        <v>85;90;95;100;105;110;115;120;125</v>
      </c>
      <c r="X250" s="101" t="str">
        <f>IF(E250&gt;0,+VLOOKUP($E250,'CODE GENERATOR'!$D:$AC,19,FALSE),0)</f>
        <v>2402_S01_32515</v>
      </c>
      <c r="Y250" s="101" t="str">
        <f>IF(E250&gt;0,+VLOOKUP($E250,'CODE GENERATOR'!$D:$AC,20,FALSE),0)</f>
        <v>2402_S01_32513</v>
      </c>
      <c r="Z250" s="101" t="str">
        <f>IF(E250&gt;0,+VLOOKUP($E250,'CODE GENERATOR'!$D:$AC,21,FALSE),0)</f>
        <v>2402_S01_32517</v>
      </c>
      <c r="AA250" s="101" t="str">
        <f>IF(E250&gt;0,+VLOOKUP($E250,'CODE GENERATOR'!$D:$AC,22,FALSE),0)</f>
        <v/>
      </c>
      <c r="AB250" s="101" t="str">
        <f>IF(E250&gt;0,+VLOOKUP($E250,'CODE GENERATOR'!$D:$AC,23,FALSE),0)</f>
        <v/>
      </c>
      <c r="AC250" s="101" t="str">
        <f>IF(E250&gt;0,+VLOOKUP($E250,'CODE GENERATOR'!$D:$AC,24,FALSE),0)</f>
        <v/>
      </c>
      <c r="AD250" s="101" t="str">
        <f>IF(E250&gt;0,+VLOOKUP($E250,'CODE GENERATOR'!$D:$AC,25,FALSE),0)</f>
        <v/>
      </c>
      <c r="AE250" s="101" t="str">
        <f>IF(E250&gt;0,+VLOOKUP($E250,'CODE GENERATOR'!$D:$AC,26,FALSE),0)</f>
        <v/>
      </c>
      <c r="AF250" s="149" t="str">
        <f>IF($C250&gt;0,$C250&amp;" "&amp;$P250&amp;" "&amp;+VLOOKUP($C250,'STYLE NAMES'!$B:$AC,10,FALSE),"""")</f>
        <v>SANTORINI RED BRAIDED BELT</v>
      </c>
      <c r="AG250" s="101" t="str">
        <f>"Enjoy our "&amp;(AF250)&amp;"; "&amp;IF(C250&gt;0,+VLOOKUP($C250,'STYLE NAMES'!$B:$AC,11,FALSE),"")</f>
        <v>Enjoy our SANTORINI RED BRAIDED BELT; Braided Riding Belts
Available in many colors and designs you can use these elegant belts for riding or even at your daily life</v>
      </c>
      <c r="AH250" s="101" t="str">
        <f>IF(C250&gt;0,+VLOOKUP($C250,'STYLE NAMES'!$B:$AC,12,FALSE),"")</f>
        <v>*Super elastic and comfortable riding belts
Composition:
100% Polyester</v>
      </c>
      <c r="AI250" s="101" t="str">
        <f>IF(C250&gt;0,+VLOOKUP($C250,'STYLE NAMES'!$B:$AC,13,FALSE),"")</f>
        <v>Do not wash in washing machine</v>
      </c>
      <c r="AJ250" s="149" t="str">
        <f>IF($C250&gt;0,$C250&amp;" "&amp;$P250&amp;" "&amp;+VLOOKUP($C250,'STYLE NAMES'!$B:$AC,14,FALSE),"""")</f>
        <v>SANTORINI RED ÖRGÜ KEMER</v>
      </c>
      <c r="AK250" s="149" t="str">
        <f>"Cavalier SanMarco tarafından tasarlanan "&amp;(AJ250)&amp;"; "&amp;IF(C250&gt;0,+VLOOKUP($C250,'STYLE NAMES'!$B:$AC,15,FALSE),"")</f>
        <v>Cavalier SanMarco tarafından tasarlanan SANTORINI RED ÖRGÜ KEMER; Örgü Binicilik Kemeri
Birçok renk ve desenleri ile bu şık kemerleri hem biniş kıyafetleriniz ile hem de günlük kıyafetlerinizle kullanabilirsiniz.</v>
      </c>
      <c r="AL250" s="149" t="str">
        <f>IF(C250&gt;0,+VLOOKUP($C250,'STYLE NAMES'!$B:$AC,16,FALSE),"")</f>
        <v>* Çok esnek ve rahat 
Kompozisyon:
100% Polyester</v>
      </c>
      <c r="AM250" s="149" t="str">
        <f>IF(C250&gt;0,+VLOOKUP($C250,'STYLE NAMES'!$B:$AC,17,FALSE),"")</f>
        <v>Ürünü makinada yıkamayınız</v>
      </c>
      <c r="AN250" s="149" t="str">
        <f>IF($C250&gt;0,$C250&amp;" "&amp;$P250&amp;" "&amp;+VLOOKUP($C250,'STYLE NAMES'!$B:$AC,18,FALSE),"""")</f>
        <v>SANTORINI RED CINTURA ELASTICA</v>
      </c>
      <c r="AO250" s="101" t="str">
        <f>"Disegnato da Cavalier SanMarco "&amp;(AN250)&amp;"; "&amp;IF(C250&gt;0,+VLOOKUP($C250,'STYLE NAMES'!$B:$AC,19,FALSE),"")</f>
        <v>Disegnato da Cavalier SanMarco SANTORINI RED CINTURA ELASTICA; Cintura intrecciata per equitazione Disponibile in molti colori e design, queste eleganti cinture possono essere utilizzate sia per l'equitazione che nella vita quotidiana.</v>
      </c>
      <c r="AP250" s="101" t="str">
        <f>IF(C250&gt;0,+VLOOKUP($C250,'STYLE NAMES'!$B:$AC,20,FALSE),"")</f>
        <v>Cinture elastiche e confortevoli per l'equitazione Composizione: 100% Poliestere</v>
      </c>
      <c r="AQ250" s="101" t="str">
        <f>IF(C250&gt;0,+VLOOKUP($C250,'STYLE NAMES'!$B:$AC,21,FALSE),"")</f>
        <v>Non lavare in lavatrice</v>
      </c>
      <c r="AR250" s="101">
        <f>IF(D250&gt;0,+VLOOKUP($C250,'STYLE NAMES'!$B:$AC,22,FALSE),"")</f>
        <v>0</v>
      </c>
      <c r="AS250" s="101">
        <f>IF(E250&gt;0,+VLOOKUP($C250,'STYLE NAMES'!$B:$AC,23,FALSE),"")</f>
        <v>0</v>
      </c>
      <c r="AT250" s="101">
        <f>IF(F250&gt;0,+VLOOKUP($C250,'STYLE NAMES'!$B:$AC,24,FALSE),"")</f>
        <v>0</v>
      </c>
      <c r="AU250" s="101">
        <f>IF(G250&gt;0,+VLOOKUP($C250,'STYLE NAMES'!$B:$AC,25,FALSE),"")</f>
        <v>0</v>
      </c>
      <c r="AV250" s="101">
        <f>+VLOOKUP($S250,'CODE GENERATOR'!$P:$AM,15,FALSE)</f>
        <v>0</v>
      </c>
      <c r="AW250" s="101">
        <f>+VLOOKUP($S250,'CODE GENERATOR'!$P:$AM,16,FALSE)</f>
        <v>0</v>
      </c>
      <c r="AX250" s="101">
        <f>+VLOOKUP($S250,'CODE GENERATOR'!$P:$AM,17,FALSE)</f>
        <v>0</v>
      </c>
      <c r="AY250" s="101">
        <f>+VLOOKUP($S250,'CODE GENERATOR'!$P:$AM,18,FALSE)</f>
        <v>0</v>
      </c>
      <c r="AZ250" s="101">
        <f>+VLOOKUP($S250,'CODE GENERATOR'!$P:$AM,19,FALSE)</f>
        <v>0</v>
      </c>
      <c r="BA250" s="101">
        <f>+VLOOKUP($S250,'CODE GENERATOR'!$P:$AM,20,FALSE)</f>
        <v>0</v>
      </c>
      <c r="BB250" s="101">
        <f>+VLOOKUP($S250,'CODE GENERATOR'!$P:$AM,21,FALSE)</f>
        <v>0</v>
      </c>
      <c r="BC250" s="101">
        <f>+VLOOKUP($S250,'CODE GENERATOR'!$P:$AM,22,FALSE)</f>
        <v>0</v>
      </c>
      <c r="BD250" s="101">
        <f>+VLOOKUP($S250,'CODE GENERATOR'!$P:$AM,23,FALSE)</f>
        <v>0</v>
      </c>
      <c r="BE250" s="101">
        <f>+VLOOKUP($S250,'CODE GENERATOR'!$P:$AM,24,FALSE)</f>
        <v>0</v>
      </c>
      <c r="BF250" s="101">
        <f>IF(C250&gt;0,+VLOOKUP(G250,'CATEGORY ID'!$A$1:$L$118,3,FALSE),"")</f>
        <v>17</v>
      </c>
      <c r="BG250" s="101">
        <f>IF(C250&gt;0,+VLOOKUP(H250,'CATEGORY ID'!$D$1:$L$118,3,FALSE),"")</f>
        <v>17</v>
      </c>
      <c r="BH250" s="101">
        <f>IF(C250&gt;0,+VLOOKUP((+H250&amp;I250),'CATEGORY ID'!$H$1:$I$121,2,FALSE),"")</f>
        <v>18</v>
      </c>
      <c r="BJ250" s="101">
        <f>IF(C250&gt;0,IF(COUNTIF('CATEGORY ID'!$K$1:$K$121,+H250&amp;K250) &gt; 0, +VLOOKUP(+H250&amp;K250,'CATEGORY ID'!$K$1:$L$121,2,FALSE),""),"")</f>
        <v>73</v>
      </c>
      <c r="BK250" s="101" t="str">
        <f>IF(C250&gt;0,IF(COUNTIF('CATEGORY ID'!$K$124:$K$165, +VLOOKUP(C250,'STYLE NAMES'!$B:$AE,30,FALSE)) &gt; 0, +VLOOKUP(VLOOKUP(C250,'STYLE NAMES'!$B:$AE,30,FALSE),'CATEGORY ID'!K:M,2,FALSE),""),"")</f>
        <v/>
      </c>
      <c r="BR250" s="101" t="str" cm="1">
        <f t="array" ref="BR250">IF(C250&gt;0,_xlfn.TEXTJOIN(";", TRUE,_xlfn.UNIQUE(_xlfn._xlws.FILTER(BF250:BQ250,(BF250:BQ250&gt;0)),TRUE,FALSE)),"")&amp;";"&amp;BS250</f>
        <v>17;18;73;</v>
      </c>
      <c r="BU250" s="106">
        <f>IF(C250&gt;0,+VLOOKUP($C250,'STYLE NAMES'!$B:$AC,26,FALSE),"")</f>
        <v>49.9</v>
      </c>
      <c r="BV250" s="106">
        <f>IF(C250&gt;0,+VLOOKUP($C250,'STYLE NAMES'!$B:$AC,27,FALSE),"")</f>
        <v>2740</v>
      </c>
      <c r="BW250" s="106">
        <f>IF(C250&gt;0,+VLOOKUP($C250,'STYLE NAMES'!$B:$AC,28,FALSE),"")</f>
        <v>57.384999999999991</v>
      </c>
      <c r="BY250"/>
      <c r="BZ250" s="101">
        <v>4</v>
      </c>
      <c r="CA250" s="137">
        <f t="shared" si="18"/>
        <v>1</v>
      </c>
      <c r="CB250" s="137">
        <f>+VLOOKUP(C250,'[2]STYLES &amp; MODELS MATRIX'!$A:$G,7,FALSE)</f>
        <v>0</v>
      </c>
      <c r="CC250" s="137">
        <f>+VLOOKUP(C250,'[1]STYLES &amp; SIZE CHARTS'!$A:$H,8,FALSE)</f>
        <v>0</v>
      </c>
      <c r="CD250" s="137"/>
      <c r="CE250" s="205"/>
      <c r="CF250" s="141"/>
    </row>
    <row r="251" spans="1:84" s="101" customFormat="1" ht="12" customHeight="1" x14ac:dyDescent="0.2">
      <c r="A251" s="102">
        <f t="shared" si="16"/>
        <v>8683711003083</v>
      </c>
      <c r="B251" s="101" t="s">
        <v>816</v>
      </c>
      <c r="C251" s="101" t="s">
        <v>629</v>
      </c>
      <c r="D251" s="101" t="s">
        <v>630</v>
      </c>
      <c r="E251" s="203" t="s">
        <v>2322</v>
      </c>
      <c r="F251" s="101">
        <v>100</v>
      </c>
      <c r="G251" s="101" t="str">
        <f>IF(C251&gt;0,+VLOOKUP($C251,'STYLE NAMES'!$B:$AC,4,FALSE),"")</f>
        <v>ACCESSORIES</v>
      </c>
      <c r="H251" s="101" t="str">
        <f>IF(C251&gt;0,+VLOOKUP($C251,'STYLE NAMES'!$B:$AC,5,FALSE),"")</f>
        <v>ACCESSORIES</v>
      </c>
      <c r="I251" s="101" t="str">
        <f>IF(C251&gt;0,+VLOOKUP($C251,'STYLE NAMES'!$B:$AC,6,FALSE),"")</f>
        <v>RIDER ACCESSORIES</v>
      </c>
      <c r="J251" s="101" t="str">
        <f>IF(C251&gt;0,+VLOOKUP($C251,'STYLE NAMES'!$B:$AC,7,FALSE),"")</f>
        <v>UNISEX</v>
      </c>
      <c r="K251" s="101" t="str">
        <f>IF(C251&gt;0,+VLOOKUP($C251,'STYLE NAMES'!$B:$AC,8,FALSE),"")</f>
        <v>BELTS</v>
      </c>
      <c r="L251" s="101" t="str">
        <f>IF(E251&gt;0,+VLOOKUP($E251,'CODE GENERATOR'!$D:$T,3,FALSE),"")</f>
        <v>A</v>
      </c>
      <c r="M251" s="101" t="str">
        <f>IF(E251&gt;0,+VLOOKUP($E251,'CODE GENERATOR'!$D:$T,4,FALSE),"")</f>
        <v>BRAIDED</v>
      </c>
      <c r="N251" s="101" t="str">
        <f>IF(E251&gt;0,+VLOOKUP($E251,'CODE GENERATOR'!$D:$T,6,FALSE),"")</f>
        <v>RED</v>
      </c>
      <c r="O251" s="101" t="str">
        <f>IF(E251&gt;0,+VLOOKUP($E251,'CODE GENERATOR'!$D:$T,7,FALSE),"")</f>
        <v>RED</v>
      </c>
      <c r="P251" s="101" t="str">
        <f t="shared" si="17"/>
        <v>RED</v>
      </c>
      <c r="Q251" s="104" t="str">
        <f>IF(E251&gt;0,+VLOOKUP($E251,'CODE GENERATOR'!$D:$T,11,FALSE),"")</f>
        <v>A.RACUX_BLT0015</v>
      </c>
      <c r="R251" s="104" t="str">
        <f>IF(E251&gt;0,+VLOOKUP($E251,'CODE GENERATOR'!$D:$T,12,FALSE),"")</f>
        <v>BRD0012REDRED</v>
      </c>
      <c r="S251" s="104" t="str">
        <f>IF(E251&gt;0,+VLOOKUP($E251,'CODE GENERATOR'!$D:$T,13,FALSE),"")</f>
        <v>A.RACUX_BLT0015_BRD0012REDRED</v>
      </c>
      <c r="T251" s="104" t="str">
        <f t="shared" si="15"/>
        <v>A.RACUX_BLT0015_BRD0012REDRED_100</v>
      </c>
      <c r="U251" s="105">
        <v>8683711003083</v>
      </c>
      <c r="V251" s="107" t="str" cm="1">
        <f t="array" ref="V251">_xlfn.TEXTJOIN(";", TRUE, _xlfn.UNIQUE(_xlfn._xlws.FILTER(P$3:P$10029, C$3:C$10029=C251)))</f>
        <v>BORDEAUX;BORDEAUX/NAVY;BEIGE/BROWN;NAVY;BEIGE;GRAY/BLUE-BLACK;BROWN/NAVY;DARK GRAY;MELANGE GRAY;LIGHT GRAY;WHITE;RED;BLACK;GREEN;MELANGE BLUE</v>
      </c>
      <c r="W251" s="107" t="str" cm="1">
        <f t="array" ref="W251">_xlfn.TEXTJOIN(";", TRUE, _xlfn.UNIQUE(_xlfn._xlws.FILTER(F$3:F$10029, C$3:C$10029=C251)))</f>
        <v>85;90;95;100;105;110;115;120;125</v>
      </c>
      <c r="X251" s="101" t="str">
        <f>IF(E251&gt;0,+VLOOKUP($E251,'CODE GENERATOR'!$D:$AC,19,FALSE),0)</f>
        <v>2402_S01_32515</v>
      </c>
      <c r="Y251" s="101" t="str">
        <f>IF(E251&gt;0,+VLOOKUP($E251,'CODE GENERATOR'!$D:$AC,20,FALSE),0)</f>
        <v>2402_S01_32513</v>
      </c>
      <c r="Z251" s="101" t="str">
        <f>IF(E251&gt;0,+VLOOKUP($E251,'CODE GENERATOR'!$D:$AC,21,FALSE),0)</f>
        <v>2402_S01_32517</v>
      </c>
      <c r="AA251" s="101" t="str">
        <f>IF(E251&gt;0,+VLOOKUP($E251,'CODE GENERATOR'!$D:$AC,22,FALSE),0)</f>
        <v/>
      </c>
      <c r="AB251" s="101" t="str">
        <f>IF(E251&gt;0,+VLOOKUP($E251,'CODE GENERATOR'!$D:$AC,23,FALSE),0)</f>
        <v/>
      </c>
      <c r="AC251" s="101" t="str">
        <f>IF(E251&gt;0,+VLOOKUP($E251,'CODE GENERATOR'!$D:$AC,24,FALSE),0)</f>
        <v/>
      </c>
      <c r="AD251" s="101" t="str">
        <f>IF(E251&gt;0,+VLOOKUP($E251,'CODE GENERATOR'!$D:$AC,25,FALSE),0)</f>
        <v/>
      </c>
      <c r="AE251" s="101" t="str">
        <f>IF(E251&gt;0,+VLOOKUP($E251,'CODE GENERATOR'!$D:$AC,26,FALSE),0)</f>
        <v/>
      </c>
      <c r="AF251" s="149" t="str">
        <f>IF($C251&gt;0,$C251&amp;" "&amp;$P251&amp;" "&amp;+VLOOKUP($C251,'STYLE NAMES'!$B:$AC,10,FALSE),"""")</f>
        <v>SANTORINI RED BRAIDED BELT</v>
      </c>
      <c r="AG251" s="101" t="str">
        <f>"Enjoy our "&amp;(AF251)&amp;"; "&amp;IF(C251&gt;0,+VLOOKUP($C251,'STYLE NAMES'!$B:$AC,11,FALSE),"")</f>
        <v>Enjoy our SANTORINI RED BRAIDED BELT; Braided Riding Belts
Available in many colors and designs you can use these elegant belts for riding or even at your daily life</v>
      </c>
      <c r="AH251" s="101" t="str">
        <f>IF(C251&gt;0,+VLOOKUP($C251,'STYLE NAMES'!$B:$AC,12,FALSE),"")</f>
        <v>*Super elastic and comfortable riding belts
Composition:
100% Polyester</v>
      </c>
      <c r="AI251" s="101" t="str">
        <f>IF(C251&gt;0,+VLOOKUP($C251,'STYLE NAMES'!$B:$AC,13,FALSE),"")</f>
        <v>Do not wash in washing machine</v>
      </c>
      <c r="AJ251" s="149" t="str">
        <f>IF($C251&gt;0,$C251&amp;" "&amp;$P251&amp;" "&amp;+VLOOKUP($C251,'STYLE NAMES'!$B:$AC,14,FALSE),"""")</f>
        <v>SANTORINI RED ÖRGÜ KEMER</v>
      </c>
      <c r="AK251" s="149" t="str">
        <f>"Cavalier SanMarco tarafından tasarlanan "&amp;(AJ251)&amp;"; "&amp;IF(C251&gt;0,+VLOOKUP($C251,'STYLE NAMES'!$B:$AC,15,FALSE),"")</f>
        <v>Cavalier SanMarco tarafından tasarlanan SANTORINI RED ÖRGÜ KEMER; Örgü Binicilik Kemeri
Birçok renk ve desenleri ile bu şık kemerleri hem biniş kıyafetleriniz ile hem de günlük kıyafetlerinizle kullanabilirsiniz.</v>
      </c>
      <c r="AL251" s="149" t="str">
        <f>IF(C251&gt;0,+VLOOKUP($C251,'STYLE NAMES'!$B:$AC,16,FALSE),"")</f>
        <v>* Çok esnek ve rahat 
Kompozisyon:
100% Polyester</v>
      </c>
      <c r="AM251" s="149" t="str">
        <f>IF(C251&gt;0,+VLOOKUP($C251,'STYLE NAMES'!$B:$AC,17,FALSE),"")</f>
        <v>Ürünü makinada yıkamayınız</v>
      </c>
      <c r="AN251" s="149" t="str">
        <f>IF($C251&gt;0,$C251&amp;" "&amp;$P251&amp;" "&amp;+VLOOKUP($C251,'STYLE NAMES'!$B:$AC,18,FALSE),"""")</f>
        <v>SANTORINI RED CINTURA ELASTICA</v>
      </c>
      <c r="AO251" s="101" t="str">
        <f>"Disegnato da Cavalier SanMarco "&amp;(AN251)&amp;"; "&amp;IF(C251&gt;0,+VLOOKUP($C251,'STYLE NAMES'!$B:$AC,19,FALSE),"")</f>
        <v>Disegnato da Cavalier SanMarco SANTORINI RED CINTURA ELASTICA; Cintura intrecciata per equitazione Disponibile in molti colori e design, queste eleganti cinture possono essere utilizzate sia per l'equitazione che nella vita quotidiana.</v>
      </c>
      <c r="AP251" s="101" t="str">
        <f>IF(C251&gt;0,+VLOOKUP($C251,'STYLE NAMES'!$B:$AC,20,FALSE),"")</f>
        <v>Cinture elastiche e confortevoli per l'equitazione Composizione: 100% Poliestere</v>
      </c>
      <c r="AQ251" s="101" t="str">
        <f>IF(C251&gt;0,+VLOOKUP($C251,'STYLE NAMES'!$B:$AC,21,FALSE),"")</f>
        <v>Non lavare in lavatrice</v>
      </c>
      <c r="AR251" s="101">
        <f>IF(D251&gt;0,+VLOOKUP($C251,'STYLE NAMES'!$B:$AC,22,FALSE),"")</f>
        <v>0</v>
      </c>
      <c r="AS251" s="101">
        <f>IF(E251&gt;0,+VLOOKUP($C251,'STYLE NAMES'!$B:$AC,23,FALSE),"")</f>
        <v>0</v>
      </c>
      <c r="AT251" s="101">
        <f>IF(F251&gt;0,+VLOOKUP($C251,'STYLE NAMES'!$B:$AC,24,FALSE),"")</f>
        <v>0</v>
      </c>
      <c r="AU251" s="101">
        <f>IF(G251&gt;0,+VLOOKUP($C251,'STYLE NAMES'!$B:$AC,25,FALSE),"")</f>
        <v>0</v>
      </c>
      <c r="AV251" s="101">
        <f>+VLOOKUP($S251,'CODE GENERATOR'!$P:$AM,15,FALSE)</f>
        <v>0</v>
      </c>
      <c r="AW251" s="101">
        <f>+VLOOKUP($S251,'CODE GENERATOR'!$P:$AM,16,FALSE)</f>
        <v>0</v>
      </c>
      <c r="AX251" s="101">
        <f>+VLOOKUP($S251,'CODE GENERATOR'!$P:$AM,17,FALSE)</f>
        <v>0</v>
      </c>
      <c r="AY251" s="101">
        <f>+VLOOKUP($S251,'CODE GENERATOR'!$P:$AM,18,FALSE)</f>
        <v>0</v>
      </c>
      <c r="AZ251" s="101">
        <f>+VLOOKUP($S251,'CODE GENERATOR'!$P:$AM,19,FALSE)</f>
        <v>0</v>
      </c>
      <c r="BA251" s="101">
        <f>+VLOOKUP($S251,'CODE GENERATOR'!$P:$AM,20,FALSE)</f>
        <v>0</v>
      </c>
      <c r="BB251" s="101">
        <f>+VLOOKUP($S251,'CODE GENERATOR'!$P:$AM,21,FALSE)</f>
        <v>0</v>
      </c>
      <c r="BC251" s="101">
        <f>+VLOOKUP($S251,'CODE GENERATOR'!$P:$AM,22,FALSE)</f>
        <v>0</v>
      </c>
      <c r="BD251" s="101">
        <f>+VLOOKUP($S251,'CODE GENERATOR'!$P:$AM,23,FALSE)</f>
        <v>0</v>
      </c>
      <c r="BE251" s="101">
        <f>+VLOOKUP($S251,'CODE GENERATOR'!$P:$AM,24,FALSE)</f>
        <v>0</v>
      </c>
      <c r="BF251" s="101">
        <f>IF(C251&gt;0,+VLOOKUP(G251,'CATEGORY ID'!$A$1:$L$118,3,FALSE),"")</f>
        <v>17</v>
      </c>
      <c r="BG251" s="101">
        <f>IF(C251&gt;0,+VLOOKUP(H251,'CATEGORY ID'!$D$1:$L$118,3,FALSE),"")</f>
        <v>17</v>
      </c>
      <c r="BH251" s="101">
        <f>IF(C251&gt;0,+VLOOKUP((+H251&amp;I251),'CATEGORY ID'!$H$1:$I$121,2,FALSE),"")</f>
        <v>18</v>
      </c>
      <c r="BJ251" s="101">
        <f>IF(C251&gt;0,IF(COUNTIF('CATEGORY ID'!$K$1:$K$121,+H251&amp;K251) &gt; 0, +VLOOKUP(+H251&amp;K251,'CATEGORY ID'!$K$1:$L$121,2,FALSE),""),"")</f>
        <v>73</v>
      </c>
      <c r="BK251" s="101" t="str">
        <f>IF(C251&gt;0,IF(COUNTIF('CATEGORY ID'!$K$124:$K$165, +VLOOKUP(C251,'STYLE NAMES'!$B:$AE,30,FALSE)) &gt; 0, +VLOOKUP(VLOOKUP(C251,'STYLE NAMES'!$B:$AE,30,FALSE),'CATEGORY ID'!K:M,2,FALSE),""),"")</f>
        <v/>
      </c>
      <c r="BR251" s="101" t="str" cm="1">
        <f t="array" ref="BR251">IF(C251&gt;0,_xlfn.TEXTJOIN(";", TRUE,_xlfn.UNIQUE(_xlfn._xlws.FILTER(BF251:BQ251,(BF251:BQ251&gt;0)),TRUE,FALSE)),"")&amp;";"&amp;BS251</f>
        <v>17;18;73;</v>
      </c>
      <c r="BU251" s="106">
        <f>IF(C251&gt;0,+VLOOKUP($C251,'STYLE NAMES'!$B:$AC,26,FALSE),"")</f>
        <v>49.9</v>
      </c>
      <c r="BV251" s="106">
        <f>IF(C251&gt;0,+VLOOKUP($C251,'STYLE NAMES'!$B:$AC,27,FALSE),"")</f>
        <v>2740</v>
      </c>
      <c r="BW251" s="106">
        <f>IF(C251&gt;0,+VLOOKUP($C251,'STYLE NAMES'!$B:$AC,28,FALSE),"")</f>
        <v>57.384999999999991</v>
      </c>
      <c r="BY251"/>
      <c r="BZ251" s="101">
        <v>0</v>
      </c>
      <c r="CA251" s="137">
        <f t="shared" si="18"/>
        <v>1</v>
      </c>
      <c r="CB251" s="137">
        <f>+VLOOKUP(C251,'[2]STYLES &amp; MODELS MATRIX'!$A:$G,7,FALSE)</f>
        <v>0</v>
      </c>
      <c r="CC251" s="137">
        <f>+VLOOKUP(C251,'[1]STYLES &amp; SIZE CHARTS'!$A:$H,8,FALSE)</f>
        <v>0</v>
      </c>
      <c r="CD251" s="137"/>
      <c r="CE251" s="205"/>
      <c r="CF251" s="141"/>
    </row>
    <row r="252" spans="1:84" s="101" customFormat="1" ht="12" customHeight="1" x14ac:dyDescent="0.2">
      <c r="A252" s="102">
        <f t="shared" si="16"/>
        <v>8683711003090</v>
      </c>
      <c r="B252" s="101" t="s">
        <v>816</v>
      </c>
      <c r="C252" s="101" t="s">
        <v>629</v>
      </c>
      <c r="D252" s="101" t="s">
        <v>630</v>
      </c>
      <c r="E252" s="203" t="s">
        <v>2322</v>
      </c>
      <c r="F252" s="101">
        <v>105</v>
      </c>
      <c r="G252" s="101" t="str">
        <f>IF(C252&gt;0,+VLOOKUP($C252,'STYLE NAMES'!$B:$AC,4,FALSE),"")</f>
        <v>ACCESSORIES</v>
      </c>
      <c r="H252" s="101" t="str">
        <f>IF(C252&gt;0,+VLOOKUP($C252,'STYLE NAMES'!$B:$AC,5,FALSE),"")</f>
        <v>ACCESSORIES</v>
      </c>
      <c r="I252" s="101" t="str">
        <f>IF(C252&gt;0,+VLOOKUP($C252,'STYLE NAMES'!$B:$AC,6,FALSE),"")</f>
        <v>RIDER ACCESSORIES</v>
      </c>
      <c r="J252" s="101" t="str">
        <f>IF(C252&gt;0,+VLOOKUP($C252,'STYLE NAMES'!$B:$AC,7,FALSE),"")</f>
        <v>UNISEX</v>
      </c>
      <c r="K252" s="101" t="str">
        <f>IF(C252&gt;0,+VLOOKUP($C252,'STYLE NAMES'!$B:$AC,8,FALSE),"")</f>
        <v>BELTS</v>
      </c>
      <c r="L252" s="101" t="str">
        <f>IF(E252&gt;0,+VLOOKUP($E252,'CODE GENERATOR'!$D:$T,3,FALSE),"")</f>
        <v>A</v>
      </c>
      <c r="M252" s="101" t="str">
        <f>IF(E252&gt;0,+VLOOKUP($E252,'CODE GENERATOR'!$D:$T,4,FALSE),"")</f>
        <v>BRAIDED</v>
      </c>
      <c r="N252" s="101" t="str">
        <f>IF(E252&gt;0,+VLOOKUP($E252,'CODE GENERATOR'!$D:$T,6,FALSE),"")</f>
        <v>RED</v>
      </c>
      <c r="O252" s="101" t="str">
        <f>IF(E252&gt;0,+VLOOKUP($E252,'CODE GENERATOR'!$D:$T,7,FALSE),"")</f>
        <v>RED</v>
      </c>
      <c r="P252" s="101" t="str">
        <f t="shared" si="17"/>
        <v>RED</v>
      </c>
      <c r="Q252" s="104" t="str">
        <f>IF(E252&gt;0,+VLOOKUP($E252,'CODE GENERATOR'!$D:$T,11,FALSE),"")</f>
        <v>A.RACUX_BLT0015</v>
      </c>
      <c r="R252" s="104" t="str">
        <f>IF(E252&gt;0,+VLOOKUP($E252,'CODE GENERATOR'!$D:$T,12,FALSE),"")</f>
        <v>BRD0012REDRED</v>
      </c>
      <c r="S252" s="104" t="str">
        <f>IF(E252&gt;0,+VLOOKUP($E252,'CODE GENERATOR'!$D:$T,13,FALSE),"")</f>
        <v>A.RACUX_BLT0015_BRD0012REDRED</v>
      </c>
      <c r="T252" s="104" t="str">
        <f t="shared" si="15"/>
        <v>A.RACUX_BLT0015_BRD0012REDRED_105</v>
      </c>
      <c r="U252" s="105">
        <v>8683711003090</v>
      </c>
      <c r="V252" s="107" t="str" cm="1">
        <f t="array" ref="V252">_xlfn.TEXTJOIN(";", TRUE, _xlfn.UNIQUE(_xlfn._xlws.FILTER(P$3:P$10029, C$3:C$10029=C252)))</f>
        <v>BORDEAUX;BORDEAUX/NAVY;BEIGE/BROWN;NAVY;BEIGE;GRAY/BLUE-BLACK;BROWN/NAVY;DARK GRAY;MELANGE GRAY;LIGHT GRAY;WHITE;RED;BLACK;GREEN;MELANGE BLUE</v>
      </c>
      <c r="W252" s="107" t="str" cm="1">
        <f t="array" ref="W252">_xlfn.TEXTJOIN(";", TRUE, _xlfn.UNIQUE(_xlfn._xlws.FILTER(F$3:F$10029, C$3:C$10029=C252)))</f>
        <v>85;90;95;100;105;110;115;120;125</v>
      </c>
      <c r="X252" s="101" t="str">
        <f>IF(E252&gt;0,+VLOOKUP($E252,'CODE GENERATOR'!$D:$AC,19,FALSE),0)</f>
        <v>2402_S01_32515</v>
      </c>
      <c r="Y252" s="101" t="str">
        <f>IF(E252&gt;0,+VLOOKUP($E252,'CODE GENERATOR'!$D:$AC,20,FALSE),0)</f>
        <v>2402_S01_32513</v>
      </c>
      <c r="Z252" s="101" t="str">
        <f>IF(E252&gt;0,+VLOOKUP($E252,'CODE GENERATOR'!$D:$AC,21,FALSE),0)</f>
        <v>2402_S01_32517</v>
      </c>
      <c r="AA252" s="101" t="str">
        <f>IF(E252&gt;0,+VLOOKUP($E252,'CODE GENERATOR'!$D:$AC,22,FALSE),0)</f>
        <v/>
      </c>
      <c r="AB252" s="101" t="str">
        <f>IF(E252&gt;0,+VLOOKUP($E252,'CODE GENERATOR'!$D:$AC,23,FALSE),0)</f>
        <v/>
      </c>
      <c r="AC252" s="101" t="str">
        <f>IF(E252&gt;0,+VLOOKUP($E252,'CODE GENERATOR'!$D:$AC,24,FALSE),0)</f>
        <v/>
      </c>
      <c r="AD252" s="101" t="str">
        <f>IF(E252&gt;0,+VLOOKUP($E252,'CODE GENERATOR'!$D:$AC,25,FALSE),0)</f>
        <v/>
      </c>
      <c r="AE252" s="101" t="str">
        <f>IF(E252&gt;0,+VLOOKUP($E252,'CODE GENERATOR'!$D:$AC,26,FALSE),0)</f>
        <v/>
      </c>
      <c r="AF252" s="149" t="str">
        <f>IF($C252&gt;0,$C252&amp;" "&amp;$P252&amp;" "&amp;+VLOOKUP($C252,'STYLE NAMES'!$B:$AC,10,FALSE),"""")</f>
        <v>SANTORINI RED BRAIDED BELT</v>
      </c>
      <c r="AG252" s="101" t="str">
        <f>"Enjoy our "&amp;(AF252)&amp;"; "&amp;IF(C252&gt;0,+VLOOKUP($C252,'STYLE NAMES'!$B:$AC,11,FALSE),"")</f>
        <v>Enjoy our SANTORINI RED BRAIDED BELT; Braided Riding Belts
Available in many colors and designs you can use these elegant belts for riding or even at your daily life</v>
      </c>
      <c r="AH252" s="101" t="str">
        <f>IF(C252&gt;0,+VLOOKUP($C252,'STYLE NAMES'!$B:$AC,12,FALSE),"")</f>
        <v>*Super elastic and comfortable riding belts
Composition:
100% Polyester</v>
      </c>
      <c r="AI252" s="101" t="str">
        <f>IF(C252&gt;0,+VLOOKUP($C252,'STYLE NAMES'!$B:$AC,13,FALSE),"")</f>
        <v>Do not wash in washing machine</v>
      </c>
      <c r="AJ252" s="149" t="str">
        <f>IF($C252&gt;0,$C252&amp;" "&amp;$P252&amp;" "&amp;+VLOOKUP($C252,'STYLE NAMES'!$B:$AC,14,FALSE),"""")</f>
        <v>SANTORINI RED ÖRGÜ KEMER</v>
      </c>
      <c r="AK252" s="149" t="str">
        <f>"Cavalier SanMarco tarafından tasarlanan "&amp;(AJ252)&amp;"; "&amp;IF(C252&gt;0,+VLOOKUP($C252,'STYLE NAMES'!$B:$AC,15,FALSE),"")</f>
        <v>Cavalier SanMarco tarafından tasarlanan SANTORINI RED ÖRGÜ KEMER; Örgü Binicilik Kemeri
Birçok renk ve desenleri ile bu şık kemerleri hem biniş kıyafetleriniz ile hem de günlük kıyafetlerinizle kullanabilirsiniz.</v>
      </c>
      <c r="AL252" s="149" t="str">
        <f>IF(C252&gt;0,+VLOOKUP($C252,'STYLE NAMES'!$B:$AC,16,FALSE),"")</f>
        <v>* Çok esnek ve rahat 
Kompozisyon:
100% Polyester</v>
      </c>
      <c r="AM252" s="149" t="str">
        <f>IF(C252&gt;0,+VLOOKUP($C252,'STYLE NAMES'!$B:$AC,17,FALSE),"")</f>
        <v>Ürünü makinada yıkamayınız</v>
      </c>
      <c r="AN252" s="149" t="str">
        <f>IF($C252&gt;0,$C252&amp;" "&amp;$P252&amp;" "&amp;+VLOOKUP($C252,'STYLE NAMES'!$B:$AC,18,FALSE),"""")</f>
        <v>SANTORINI RED CINTURA ELASTICA</v>
      </c>
      <c r="AO252" s="101" t="str">
        <f>"Disegnato da Cavalier SanMarco "&amp;(AN252)&amp;"; "&amp;IF(C252&gt;0,+VLOOKUP($C252,'STYLE NAMES'!$B:$AC,19,FALSE),"")</f>
        <v>Disegnato da Cavalier SanMarco SANTORINI RED CINTURA ELASTICA; Cintura intrecciata per equitazione Disponibile in molti colori e design, queste eleganti cinture possono essere utilizzate sia per l'equitazione che nella vita quotidiana.</v>
      </c>
      <c r="AP252" s="101" t="str">
        <f>IF(C252&gt;0,+VLOOKUP($C252,'STYLE NAMES'!$B:$AC,20,FALSE),"")</f>
        <v>Cinture elastiche e confortevoli per l'equitazione Composizione: 100% Poliestere</v>
      </c>
      <c r="AQ252" s="101" t="str">
        <f>IF(C252&gt;0,+VLOOKUP($C252,'STYLE NAMES'!$B:$AC,21,FALSE),"")</f>
        <v>Non lavare in lavatrice</v>
      </c>
      <c r="AR252" s="101">
        <f>IF(D252&gt;0,+VLOOKUP($C252,'STYLE NAMES'!$B:$AC,22,FALSE),"")</f>
        <v>0</v>
      </c>
      <c r="AS252" s="101">
        <f>IF(E252&gt;0,+VLOOKUP($C252,'STYLE NAMES'!$B:$AC,23,FALSE),"")</f>
        <v>0</v>
      </c>
      <c r="AT252" s="101">
        <f>IF(F252&gt;0,+VLOOKUP($C252,'STYLE NAMES'!$B:$AC,24,FALSE),"")</f>
        <v>0</v>
      </c>
      <c r="AU252" s="101">
        <f>IF(G252&gt;0,+VLOOKUP($C252,'STYLE NAMES'!$B:$AC,25,FALSE),"")</f>
        <v>0</v>
      </c>
      <c r="AV252" s="101">
        <f>+VLOOKUP($S252,'CODE GENERATOR'!$P:$AM,15,FALSE)</f>
        <v>0</v>
      </c>
      <c r="AW252" s="101">
        <f>+VLOOKUP($S252,'CODE GENERATOR'!$P:$AM,16,FALSE)</f>
        <v>0</v>
      </c>
      <c r="AX252" s="101">
        <f>+VLOOKUP($S252,'CODE GENERATOR'!$P:$AM,17,FALSE)</f>
        <v>0</v>
      </c>
      <c r="AY252" s="101">
        <f>+VLOOKUP($S252,'CODE GENERATOR'!$P:$AM,18,FALSE)</f>
        <v>0</v>
      </c>
      <c r="AZ252" s="101">
        <f>+VLOOKUP($S252,'CODE GENERATOR'!$P:$AM,19,FALSE)</f>
        <v>0</v>
      </c>
      <c r="BA252" s="101">
        <f>+VLOOKUP($S252,'CODE GENERATOR'!$P:$AM,20,FALSE)</f>
        <v>0</v>
      </c>
      <c r="BB252" s="101">
        <f>+VLOOKUP($S252,'CODE GENERATOR'!$P:$AM,21,FALSE)</f>
        <v>0</v>
      </c>
      <c r="BC252" s="101">
        <f>+VLOOKUP($S252,'CODE GENERATOR'!$P:$AM,22,FALSE)</f>
        <v>0</v>
      </c>
      <c r="BD252" s="101">
        <f>+VLOOKUP($S252,'CODE GENERATOR'!$P:$AM,23,FALSE)</f>
        <v>0</v>
      </c>
      <c r="BE252" s="101">
        <f>+VLOOKUP($S252,'CODE GENERATOR'!$P:$AM,24,FALSE)</f>
        <v>0</v>
      </c>
      <c r="BF252" s="101">
        <f>IF(C252&gt;0,+VLOOKUP(G252,'CATEGORY ID'!$A$1:$L$118,3,FALSE),"")</f>
        <v>17</v>
      </c>
      <c r="BG252" s="101">
        <f>IF(C252&gt;0,+VLOOKUP(H252,'CATEGORY ID'!$D$1:$L$118,3,FALSE),"")</f>
        <v>17</v>
      </c>
      <c r="BH252" s="101">
        <f>IF(C252&gt;0,+VLOOKUP((+H252&amp;I252),'CATEGORY ID'!$H$1:$I$121,2,FALSE),"")</f>
        <v>18</v>
      </c>
      <c r="BJ252" s="101">
        <f>IF(C252&gt;0,IF(COUNTIF('CATEGORY ID'!$K$1:$K$121,+H252&amp;K252) &gt; 0, +VLOOKUP(+H252&amp;K252,'CATEGORY ID'!$K$1:$L$121,2,FALSE),""),"")</f>
        <v>73</v>
      </c>
      <c r="BK252" s="101" t="str">
        <f>IF(C252&gt;0,IF(COUNTIF('CATEGORY ID'!$K$124:$K$165, +VLOOKUP(C252,'STYLE NAMES'!$B:$AE,30,FALSE)) &gt; 0, +VLOOKUP(VLOOKUP(C252,'STYLE NAMES'!$B:$AE,30,FALSE),'CATEGORY ID'!K:M,2,FALSE),""),"")</f>
        <v/>
      </c>
      <c r="BR252" s="101" t="str" cm="1">
        <f t="array" ref="BR252">IF(C252&gt;0,_xlfn.TEXTJOIN(";", TRUE,_xlfn.UNIQUE(_xlfn._xlws.FILTER(BF252:BQ252,(BF252:BQ252&gt;0)),TRUE,FALSE)),"")&amp;";"&amp;BS252</f>
        <v>17;18;73;</v>
      </c>
      <c r="BU252" s="106">
        <f>IF(C252&gt;0,+VLOOKUP($C252,'STYLE NAMES'!$B:$AC,26,FALSE),"")</f>
        <v>49.9</v>
      </c>
      <c r="BV252" s="106">
        <f>IF(C252&gt;0,+VLOOKUP($C252,'STYLE NAMES'!$B:$AC,27,FALSE),"")</f>
        <v>2740</v>
      </c>
      <c r="BW252" s="106">
        <f>IF(C252&gt;0,+VLOOKUP($C252,'STYLE NAMES'!$B:$AC,28,FALSE),"")</f>
        <v>57.384999999999991</v>
      </c>
      <c r="BY252"/>
      <c r="BZ252" s="101">
        <v>1</v>
      </c>
      <c r="CA252" s="137">
        <f t="shared" si="18"/>
        <v>1</v>
      </c>
      <c r="CB252" s="137">
        <f>+VLOOKUP(C252,'[2]STYLES &amp; MODELS MATRIX'!$A:$G,7,FALSE)</f>
        <v>0</v>
      </c>
      <c r="CC252" s="137">
        <f>+VLOOKUP(C252,'[1]STYLES &amp; SIZE CHARTS'!$A:$H,8,FALSE)</f>
        <v>0</v>
      </c>
      <c r="CD252" s="137"/>
      <c r="CE252" s="205"/>
      <c r="CF252" s="141"/>
    </row>
    <row r="253" spans="1:84" s="101" customFormat="1" ht="12" customHeight="1" x14ac:dyDescent="0.2">
      <c r="A253" s="102">
        <f t="shared" si="16"/>
        <v>8683711003106</v>
      </c>
      <c r="B253" s="101" t="s">
        <v>816</v>
      </c>
      <c r="C253" s="101" t="s">
        <v>629</v>
      </c>
      <c r="D253" s="101" t="s">
        <v>630</v>
      </c>
      <c r="E253" s="203" t="s">
        <v>2322</v>
      </c>
      <c r="F253" s="101">
        <v>110</v>
      </c>
      <c r="G253" s="101" t="str">
        <f>IF(C253&gt;0,+VLOOKUP($C253,'STYLE NAMES'!$B:$AC,4,FALSE),"")</f>
        <v>ACCESSORIES</v>
      </c>
      <c r="H253" s="101" t="str">
        <f>IF(C253&gt;0,+VLOOKUP($C253,'STYLE NAMES'!$B:$AC,5,FALSE),"")</f>
        <v>ACCESSORIES</v>
      </c>
      <c r="I253" s="101" t="str">
        <f>IF(C253&gt;0,+VLOOKUP($C253,'STYLE NAMES'!$B:$AC,6,FALSE),"")</f>
        <v>RIDER ACCESSORIES</v>
      </c>
      <c r="J253" s="101" t="str">
        <f>IF(C253&gt;0,+VLOOKUP($C253,'STYLE NAMES'!$B:$AC,7,FALSE),"")</f>
        <v>UNISEX</v>
      </c>
      <c r="K253" s="101" t="str">
        <f>IF(C253&gt;0,+VLOOKUP($C253,'STYLE NAMES'!$B:$AC,8,FALSE),"")</f>
        <v>BELTS</v>
      </c>
      <c r="L253" s="101" t="str">
        <f>IF(E253&gt;0,+VLOOKUP($E253,'CODE GENERATOR'!$D:$T,3,FALSE),"")</f>
        <v>A</v>
      </c>
      <c r="M253" s="101" t="str">
        <f>IF(E253&gt;0,+VLOOKUP($E253,'CODE GENERATOR'!$D:$T,4,FALSE),"")</f>
        <v>BRAIDED</v>
      </c>
      <c r="N253" s="101" t="str">
        <f>IF(E253&gt;0,+VLOOKUP($E253,'CODE GENERATOR'!$D:$T,6,FALSE),"")</f>
        <v>RED</v>
      </c>
      <c r="O253" s="101" t="str">
        <f>IF(E253&gt;0,+VLOOKUP($E253,'CODE GENERATOR'!$D:$T,7,FALSE),"")</f>
        <v>RED</v>
      </c>
      <c r="P253" s="101" t="str">
        <f t="shared" si="17"/>
        <v>RED</v>
      </c>
      <c r="Q253" s="104" t="str">
        <f>IF(E253&gt;0,+VLOOKUP($E253,'CODE GENERATOR'!$D:$T,11,FALSE),"")</f>
        <v>A.RACUX_BLT0015</v>
      </c>
      <c r="R253" s="104" t="str">
        <f>IF(E253&gt;0,+VLOOKUP($E253,'CODE GENERATOR'!$D:$T,12,FALSE),"")</f>
        <v>BRD0012REDRED</v>
      </c>
      <c r="S253" s="104" t="str">
        <f>IF(E253&gt;0,+VLOOKUP($E253,'CODE GENERATOR'!$D:$T,13,FALSE),"")</f>
        <v>A.RACUX_BLT0015_BRD0012REDRED</v>
      </c>
      <c r="T253" s="104" t="str">
        <f t="shared" si="15"/>
        <v>A.RACUX_BLT0015_BRD0012REDRED_110</v>
      </c>
      <c r="U253" s="105">
        <v>8683711003106</v>
      </c>
      <c r="V253" s="107" t="str" cm="1">
        <f t="array" ref="V253">_xlfn.TEXTJOIN(";", TRUE, _xlfn.UNIQUE(_xlfn._xlws.FILTER(P$3:P$10029, C$3:C$10029=C253)))</f>
        <v>BORDEAUX;BORDEAUX/NAVY;BEIGE/BROWN;NAVY;BEIGE;GRAY/BLUE-BLACK;BROWN/NAVY;DARK GRAY;MELANGE GRAY;LIGHT GRAY;WHITE;RED;BLACK;GREEN;MELANGE BLUE</v>
      </c>
      <c r="W253" s="107" t="str" cm="1">
        <f t="array" ref="W253">_xlfn.TEXTJOIN(";", TRUE, _xlfn.UNIQUE(_xlfn._xlws.FILTER(F$3:F$10029, C$3:C$10029=C253)))</f>
        <v>85;90;95;100;105;110;115;120;125</v>
      </c>
      <c r="X253" s="101" t="str">
        <f>IF(E253&gt;0,+VLOOKUP($E253,'CODE GENERATOR'!$D:$AC,19,FALSE),0)</f>
        <v>2402_S01_32515</v>
      </c>
      <c r="Y253" s="101" t="str">
        <f>IF(E253&gt;0,+VLOOKUP($E253,'CODE GENERATOR'!$D:$AC,20,FALSE),0)</f>
        <v>2402_S01_32513</v>
      </c>
      <c r="Z253" s="101" t="str">
        <f>IF(E253&gt;0,+VLOOKUP($E253,'CODE GENERATOR'!$D:$AC,21,FALSE),0)</f>
        <v>2402_S01_32517</v>
      </c>
      <c r="AA253" s="101" t="str">
        <f>IF(E253&gt;0,+VLOOKUP($E253,'CODE GENERATOR'!$D:$AC,22,FALSE),0)</f>
        <v/>
      </c>
      <c r="AB253" s="101" t="str">
        <f>IF(E253&gt;0,+VLOOKUP($E253,'CODE GENERATOR'!$D:$AC,23,FALSE),0)</f>
        <v/>
      </c>
      <c r="AC253" s="101" t="str">
        <f>IF(E253&gt;0,+VLOOKUP($E253,'CODE GENERATOR'!$D:$AC,24,FALSE),0)</f>
        <v/>
      </c>
      <c r="AD253" s="101" t="str">
        <f>IF(E253&gt;0,+VLOOKUP($E253,'CODE GENERATOR'!$D:$AC,25,FALSE),0)</f>
        <v/>
      </c>
      <c r="AE253" s="101" t="str">
        <f>IF(E253&gt;0,+VLOOKUP($E253,'CODE GENERATOR'!$D:$AC,26,FALSE),0)</f>
        <v/>
      </c>
      <c r="AF253" s="149" t="str">
        <f>IF($C253&gt;0,$C253&amp;" "&amp;$P253&amp;" "&amp;+VLOOKUP($C253,'STYLE NAMES'!$B:$AC,10,FALSE),"""")</f>
        <v>SANTORINI RED BRAIDED BELT</v>
      </c>
      <c r="AG253" s="101" t="str">
        <f>"Enjoy our "&amp;(AF253)&amp;"; "&amp;IF(C253&gt;0,+VLOOKUP($C253,'STYLE NAMES'!$B:$AC,11,FALSE),"")</f>
        <v>Enjoy our SANTORINI RED BRAIDED BELT; Braided Riding Belts
Available in many colors and designs you can use these elegant belts for riding or even at your daily life</v>
      </c>
      <c r="AH253" s="101" t="str">
        <f>IF(C253&gt;0,+VLOOKUP($C253,'STYLE NAMES'!$B:$AC,12,FALSE),"")</f>
        <v>*Super elastic and comfortable riding belts
Composition:
100% Polyester</v>
      </c>
      <c r="AI253" s="101" t="str">
        <f>IF(C253&gt;0,+VLOOKUP($C253,'STYLE NAMES'!$B:$AC,13,FALSE),"")</f>
        <v>Do not wash in washing machine</v>
      </c>
      <c r="AJ253" s="149" t="str">
        <f>IF($C253&gt;0,$C253&amp;" "&amp;$P253&amp;" "&amp;+VLOOKUP($C253,'STYLE NAMES'!$B:$AC,14,FALSE),"""")</f>
        <v>SANTORINI RED ÖRGÜ KEMER</v>
      </c>
      <c r="AK253" s="149" t="str">
        <f>"Cavalier SanMarco tarafından tasarlanan "&amp;(AJ253)&amp;"; "&amp;IF(C253&gt;0,+VLOOKUP($C253,'STYLE NAMES'!$B:$AC,15,FALSE),"")</f>
        <v>Cavalier SanMarco tarafından tasarlanan SANTORINI RED ÖRGÜ KEMER; Örgü Binicilik Kemeri
Birçok renk ve desenleri ile bu şık kemerleri hem biniş kıyafetleriniz ile hem de günlük kıyafetlerinizle kullanabilirsiniz.</v>
      </c>
      <c r="AL253" s="149" t="str">
        <f>IF(C253&gt;0,+VLOOKUP($C253,'STYLE NAMES'!$B:$AC,16,FALSE),"")</f>
        <v>* Çok esnek ve rahat 
Kompozisyon:
100% Polyester</v>
      </c>
      <c r="AM253" s="149" t="str">
        <f>IF(C253&gt;0,+VLOOKUP($C253,'STYLE NAMES'!$B:$AC,17,FALSE),"")</f>
        <v>Ürünü makinada yıkamayınız</v>
      </c>
      <c r="AN253" s="149" t="str">
        <f>IF($C253&gt;0,$C253&amp;" "&amp;$P253&amp;" "&amp;+VLOOKUP($C253,'STYLE NAMES'!$B:$AC,18,FALSE),"""")</f>
        <v>SANTORINI RED CINTURA ELASTICA</v>
      </c>
      <c r="AO253" s="101" t="str">
        <f>"Disegnato da Cavalier SanMarco "&amp;(AN253)&amp;"; "&amp;IF(C253&gt;0,+VLOOKUP($C253,'STYLE NAMES'!$B:$AC,19,FALSE),"")</f>
        <v>Disegnato da Cavalier SanMarco SANTORINI RED CINTURA ELASTICA; Cintura intrecciata per equitazione Disponibile in molti colori e design, queste eleganti cinture possono essere utilizzate sia per l'equitazione che nella vita quotidiana.</v>
      </c>
      <c r="AP253" s="101" t="str">
        <f>IF(C253&gt;0,+VLOOKUP($C253,'STYLE NAMES'!$B:$AC,20,FALSE),"")</f>
        <v>Cinture elastiche e confortevoli per l'equitazione Composizione: 100% Poliestere</v>
      </c>
      <c r="AQ253" s="101" t="str">
        <f>IF(C253&gt;0,+VLOOKUP($C253,'STYLE NAMES'!$B:$AC,21,FALSE),"")</f>
        <v>Non lavare in lavatrice</v>
      </c>
      <c r="AR253" s="101">
        <f>IF(D253&gt;0,+VLOOKUP($C253,'STYLE NAMES'!$B:$AC,22,FALSE),"")</f>
        <v>0</v>
      </c>
      <c r="AS253" s="101">
        <f>IF(E253&gt;0,+VLOOKUP($C253,'STYLE NAMES'!$B:$AC,23,FALSE),"")</f>
        <v>0</v>
      </c>
      <c r="AT253" s="101">
        <f>IF(F253&gt;0,+VLOOKUP($C253,'STYLE NAMES'!$B:$AC,24,FALSE),"")</f>
        <v>0</v>
      </c>
      <c r="AU253" s="101">
        <f>IF(G253&gt;0,+VLOOKUP($C253,'STYLE NAMES'!$B:$AC,25,FALSE),"")</f>
        <v>0</v>
      </c>
      <c r="AV253" s="101">
        <f>+VLOOKUP($S253,'CODE GENERATOR'!$P:$AM,15,FALSE)</f>
        <v>0</v>
      </c>
      <c r="AW253" s="101">
        <f>+VLOOKUP($S253,'CODE GENERATOR'!$P:$AM,16,FALSE)</f>
        <v>0</v>
      </c>
      <c r="AX253" s="101">
        <f>+VLOOKUP($S253,'CODE GENERATOR'!$P:$AM,17,FALSE)</f>
        <v>0</v>
      </c>
      <c r="AY253" s="101">
        <f>+VLOOKUP($S253,'CODE GENERATOR'!$P:$AM,18,FALSE)</f>
        <v>0</v>
      </c>
      <c r="AZ253" s="101">
        <f>+VLOOKUP($S253,'CODE GENERATOR'!$P:$AM,19,FALSE)</f>
        <v>0</v>
      </c>
      <c r="BA253" s="101">
        <f>+VLOOKUP($S253,'CODE GENERATOR'!$P:$AM,20,FALSE)</f>
        <v>0</v>
      </c>
      <c r="BB253" s="101">
        <f>+VLOOKUP($S253,'CODE GENERATOR'!$P:$AM,21,FALSE)</f>
        <v>0</v>
      </c>
      <c r="BC253" s="101">
        <f>+VLOOKUP($S253,'CODE GENERATOR'!$P:$AM,22,FALSE)</f>
        <v>0</v>
      </c>
      <c r="BD253" s="101">
        <f>+VLOOKUP($S253,'CODE GENERATOR'!$P:$AM,23,FALSE)</f>
        <v>0</v>
      </c>
      <c r="BE253" s="101">
        <f>+VLOOKUP($S253,'CODE GENERATOR'!$P:$AM,24,FALSE)</f>
        <v>0</v>
      </c>
      <c r="BF253" s="101">
        <f>IF(C253&gt;0,+VLOOKUP(G253,'CATEGORY ID'!$A$1:$L$118,3,FALSE),"")</f>
        <v>17</v>
      </c>
      <c r="BG253" s="101">
        <f>IF(C253&gt;0,+VLOOKUP(H253,'CATEGORY ID'!$D$1:$L$118,3,FALSE),"")</f>
        <v>17</v>
      </c>
      <c r="BH253" s="101">
        <f>IF(C253&gt;0,+VLOOKUP((+H253&amp;I253),'CATEGORY ID'!$H$1:$I$121,2,FALSE),"")</f>
        <v>18</v>
      </c>
      <c r="BJ253" s="101">
        <f>IF(C253&gt;0,IF(COUNTIF('CATEGORY ID'!$K$1:$K$121,+H253&amp;K253) &gt; 0, +VLOOKUP(+H253&amp;K253,'CATEGORY ID'!$K$1:$L$121,2,FALSE),""),"")</f>
        <v>73</v>
      </c>
      <c r="BK253" s="101" t="str">
        <f>IF(C253&gt;0,IF(COUNTIF('CATEGORY ID'!$K$124:$K$165, +VLOOKUP(C253,'STYLE NAMES'!$B:$AE,30,FALSE)) &gt; 0, +VLOOKUP(VLOOKUP(C253,'STYLE NAMES'!$B:$AE,30,FALSE),'CATEGORY ID'!K:M,2,FALSE),""),"")</f>
        <v/>
      </c>
      <c r="BR253" s="101" t="str" cm="1">
        <f t="array" ref="BR253">IF(C253&gt;0,_xlfn.TEXTJOIN(";", TRUE,_xlfn.UNIQUE(_xlfn._xlws.FILTER(BF253:BQ253,(BF253:BQ253&gt;0)),TRUE,FALSE)),"")&amp;";"&amp;BS253</f>
        <v>17;18;73;</v>
      </c>
      <c r="BU253" s="106">
        <f>IF(C253&gt;0,+VLOOKUP($C253,'STYLE NAMES'!$B:$AC,26,FALSE),"")</f>
        <v>49.9</v>
      </c>
      <c r="BV253" s="106">
        <f>IF(C253&gt;0,+VLOOKUP($C253,'STYLE NAMES'!$B:$AC,27,FALSE),"")</f>
        <v>2740</v>
      </c>
      <c r="BW253" s="106">
        <f>IF(C253&gt;0,+VLOOKUP($C253,'STYLE NAMES'!$B:$AC,28,FALSE),"")</f>
        <v>57.384999999999991</v>
      </c>
      <c r="BY253"/>
      <c r="BZ253" s="101">
        <v>0</v>
      </c>
      <c r="CA253" s="137">
        <f t="shared" si="18"/>
        <v>1</v>
      </c>
      <c r="CB253" s="137">
        <f>+VLOOKUP(C253,'[2]STYLES &amp; MODELS MATRIX'!$A:$G,7,FALSE)</f>
        <v>0</v>
      </c>
      <c r="CC253" s="137">
        <f>+VLOOKUP(C253,'[1]STYLES &amp; SIZE CHARTS'!$A:$H,8,FALSE)</f>
        <v>0</v>
      </c>
      <c r="CD253" s="137"/>
      <c r="CE253" s="205"/>
      <c r="CF253" s="141"/>
    </row>
    <row r="254" spans="1:84" s="101" customFormat="1" ht="12" customHeight="1" x14ac:dyDescent="0.2">
      <c r="A254" s="102">
        <f t="shared" si="16"/>
        <v>8683711003113</v>
      </c>
      <c r="B254" s="101" t="s">
        <v>816</v>
      </c>
      <c r="C254" s="101" t="s">
        <v>629</v>
      </c>
      <c r="D254" s="101" t="s">
        <v>630</v>
      </c>
      <c r="E254" s="203" t="s">
        <v>2322</v>
      </c>
      <c r="F254" s="101">
        <v>115</v>
      </c>
      <c r="G254" s="101" t="str">
        <f>IF(C254&gt;0,+VLOOKUP($C254,'STYLE NAMES'!$B:$AC,4,FALSE),"")</f>
        <v>ACCESSORIES</v>
      </c>
      <c r="H254" s="101" t="str">
        <f>IF(C254&gt;0,+VLOOKUP($C254,'STYLE NAMES'!$B:$AC,5,FALSE),"")</f>
        <v>ACCESSORIES</v>
      </c>
      <c r="I254" s="101" t="str">
        <f>IF(C254&gt;0,+VLOOKUP($C254,'STYLE NAMES'!$B:$AC,6,FALSE),"")</f>
        <v>RIDER ACCESSORIES</v>
      </c>
      <c r="J254" s="101" t="str">
        <f>IF(C254&gt;0,+VLOOKUP($C254,'STYLE NAMES'!$B:$AC,7,FALSE),"")</f>
        <v>UNISEX</v>
      </c>
      <c r="K254" s="101" t="str">
        <f>IF(C254&gt;0,+VLOOKUP($C254,'STYLE NAMES'!$B:$AC,8,FALSE),"")</f>
        <v>BELTS</v>
      </c>
      <c r="L254" s="101" t="str">
        <f>IF(E254&gt;0,+VLOOKUP($E254,'CODE GENERATOR'!$D:$T,3,FALSE),"")</f>
        <v>A</v>
      </c>
      <c r="M254" s="101" t="str">
        <f>IF(E254&gt;0,+VLOOKUP($E254,'CODE GENERATOR'!$D:$T,4,FALSE),"")</f>
        <v>BRAIDED</v>
      </c>
      <c r="N254" s="101" t="str">
        <f>IF(E254&gt;0,+VLOOKUP($E254,'CODE GENERATOR'!$D:$T,6,FALSE),"")</f>
        <v>RED</v>
      </c>
      <c r="O254" s="101" t="str">
        <f>IF(E254&gt;0,+VLOOKUP($E254,'CODE GENERATOR'!$D:$T,7,FALSE),"")</f>
        <v>RED</v>
      </c>
      <c r="P254" s="101" t="str">
        <f t="shared" si="17"/>
        <v>RED</v>
      </c>
      <c r="Q254" s="104" t="str">
        <f>IF(E254&gt;0,+VLOOKUP($E254,'CODE GENERATOR'!$D:$T,11,FALSE),"")</f>
        <v>A.RACUX_BLT0015</v>
      </c>
      <c r="R254" s="104" t="str">
        <f>IF(E254&gt;0,+VLOOKUP($E254,'CODE GENERATOR'!$D:$T,12,FALSE),"")</f>
        <v>BRD0012REDRED</v>
      </c>
      <c r="S254" s="104" t="str">
        <f>IF(E254&gt;0,+VLOOKUP($E254,'CODE GENERATOR'!$D:$T,13,FALSE),"")</f>
        <v>A.RACUX_BLT0015_BRD0012REDRED</v>
      </c>
      <c r="T254" s="104" t="str">
        <f t="shared" si="15"/>
        <v>A.RACUX_BLT0015_BRD0012REDRED_115</v>
      </c>
      <c r="U254" s="105">
        <v>8683711003113</v>
      </c>
      <c r="V254" s="107" t="str" cm="1">
        <f t="array" ref="V254">_xlfn.TEXTJOIN(";", TRUE, _xlfn.UNIQUE(_xlfn._xlws.FILTER(P$3:P$10029, C$3:C$10029=C254)))</f>
        <v>BORDEAUX;BORDEAUX/NAVY;BEIGE/BROWN;NAVY;BEIGE;GRAY/BLUE-BLACK;BROWN/NAVY;DARK GRAY;MELANGE GRAY;LIGHT GRAY;WHITE;RED;BLACK;GREEN;MELANGE BLUE</v>
      </c>
      <c r="W254" s="107" t="str" cm="1">
        <f t="array" ref="W254">_xlfn.TEXTJOIN(";", TRUE, _xlfn.UNIQUE(_xlfn._xlws.FILTER(F$3:F$10029, C$3:C$10029=C254)))</f>
        <v>85;90;95;100;105;110;115;120;125</v>
      </c>
      <c r="X254" s="101" t="str">
        <f>IF(E254&gt;0,+VLOOKUP($E254,'CODE GENERATOR'!$D:$AC,19,FALSE),0)</f>
        <v>2402_S01_32515</v>
      </c>
      <c r="Y254" s="101" t="str">
        <f>IF(E254&gt;0,+VLOOKUP($E254,'CODE GENERATOR'!$D:$AC,20,FALSE),0)</f>
        <v>2402_S01_32513</v>
      </c>
      <c r="Z254" s="101" t="str">
        <f>IF(E254&gt;0,+VLOOKUP($E254,'CODE GENERATOR'!$D:$AC,21,FALSE),0)</f>
        <v>2402_S01_32517</v>
      </c>
      <c r="AA254" s="101" t="str">
        <f>IF(E254&gt;0,+VLOOKUP($E254,'CODE GENERATOR'!$D:$AC,22,FALSE),0)</f>
        <v/>
      </c>
      <c r="AB254" s="101" t="str">
        <f>IF(E254&gt;0,+VLOOKUP($E254,'CODE GENERATOR'!$D:$AC,23,FALSE),0)</f>
        <v/>
      </c>
      <c r="AC254" s="101" t="str">
        <f>IF(E254&gt;0,+VLOOKUP($E254,'CODE GENERATOR'!$D:$AC,24,FALSE),0)</f>
        <v/>
      </c>
      <c r="AD254" s="101" t="str">
        <f>IF(E254&gt;0,+VLOOKUP($E254,'CODE GENERATOR'!$D:$AC,25,FALSE),0)</f>
        <v/>
      </c>
      <c r="AE254" s="101" t="str">
        <f>IF(E254&gt;0,+VLOOKUP($E254,'CODE GENERATOR'!$D:$AC,26,FALSE),0)</f>
        <v/>
      </c>
      <c r="AF254" s="149" t="str">
        <f>IF($C254&gt;0,$C254&amp;" "&amp;$P254&amp;" "&amp;+VLOOKUP($C254,'STYLE NAMES'!$B:$AC,10,FALSE),"""")</f>
        <v>SANTORINI RED BRAIDED BELT</v>
      </c>
      <c r="AG254" s="101" t="str">
        <f>"Enjoy our "&amp;(AF254)&amp;"; "&amp;IF(C254&gt;0,+VLOOKUP($C254,'STYLE NAMES'!$B:$AC,11,FALSE),"")</f>
        <v>Enjoy our SANTORINI RED BRAIDED BELT; Braided Riding Belts
Available in many colors and designs you can use these elegant belts for riding or even at your daily life</v>
      </c>
      <c r="AH254" s="101" t="str">
        <f>IF(C254&gt;0,+VLOOKUP($C254,'STYLE NAMES'!$B:$AC,12,FALSE),"")</f>
        <v>*Super elastic and comfortable riding belts
Composition:
100% Polyester</v>
      </c>
      <c r="AI254" s="101" t="str">
        <f>IF(C254&gt;0,+VLOOKUP($C254,'STYLE NAMES'!$B:$AC,13,FALSE),"")</f>
        <v>Do not wash in washing machine</v>
      </c>
      <c r="AJ254" s="149" t="str">
        <f>IF($C254&gt;0,$C254&amp;" "&amp;$P254&amp;" "&amp;+VLOOKUP($C254,'STYLE NAMES'!$B:$AC,14,FALSE),"""")</f>
        <v>SANTORINI RED ÖRGÜ KEMER</v>
      </c>
      <c r="AK254" s="149" t="str">
        <f>"Cavalier SanMarco tarafından tasarlanan "&amp;(AJ254)&amp;"; "&amp;IF(C254&gt;0,+VLOOKUP($C254,'STYLE NAMES'!$B:$AC,15,FALSE),"")</f>
        <v>Cavalier SanMarco tarafından tasarlanan SANTORINI RED ÖRGÜ KEMER; Örgü Binicilik Kemeri
Birçok renk ve desenleri ile bu şık kemerleri hem biniş kıyafetleriniz ile hem de günlük kıyafetlerinizle kullanabilirsiniz.</v>
      </c>
      <c r="AL254" s="149" t="str">
        <f>IF(C254&gt;0,+VLOOKUP($C254,'STYLE NAMES'!$B:$AC,16,FALSE),"")</f>
        <v>* Çok esnek ve rahat 
Kompozisyon:
100% Polyester</v>
      </c>
      <c r="AM254" s="149" t="str">
        <f>IF(C254&gt;0,+VLOOKUP($C254,'STYLE NAMES'!$B:$AC,17,FALSE),"")</f>
        <v>Ürünü makinada yıkamayınız</v>
      </c>
      <c r="AN254" s="149" t="str">
        <f>IF($C254&gt;0,$C254&amp;" "&amp;$P254&amp;" "&amp;+VLOOKUP($C254,'STYLE NAMES'!$B:$AC,18,FALSE),"""")</f>
        <v>SANTORINI RED CINTURA ELASTICA</v>
      </c>
      <c r="AO254" s="101" t="str">
        <f>"Disegnato da Cavalier SanMarco "&amp;(AN254)&amp;"; "&amp;IF(C254&gt;0,+VLOOKUP($C254,'STYLE NAMES'!$B:$AC,19,FALSE),"")</f>
        <v>Disegnato da Cavalier SanMarco SANTORINI RED CINTURA ELASTICA; Cintura intrecciata per equitazione Disponibile in molti colori e design, queste eleganti cinture possono essere utilizzate sia per l'equitazione che nella vita quotidiana.</v>
      </c>
      <c r="AP254" s="101" t="str">
        <f>IF(C254&gt;0,+VLOOKUP($C254,'STYLE NAMES'!$B:$AC,20,FALSE),"")</f>
        <v>Cinture elastiche e confortevoli per l'equitazione Composizione: 100% Poliestere</v>
      </c>
      <c r="AQ254" s="101" t="str">
        <f>IF(C254&gt;0,+VLOOKUP($C254,'STYLE NAMES'!$B:$AC,21,FALSE),"")</f>
        <v>Non lavare in lavatrice</v>
      </c>
      <c r="AR254" s="101">
        <f>IF(D254&gt;0,+VLOOKUP($C254,'STYLE NAMES'!$B:$AC,22,FALSE),"")</f>
        <v>0</v>
      </c>
      <c r="AS254" s="101">
        <f>IF(E254&gt;0,+VLOOKUP($C254,'STYLE NAMES'!$B:$AC,23,FALSE),"")</f>
        <v>0</v>
      </c>
      <c r="AT254" s="101">
        <f>IF(F254&gt;0,+VLOOKUP($C254,'STYLE NAMES'!$B:$AC,24,FALSE),"")</f>
        <v>0</v>
      </c>
      <c r="AU254" s="101">
        <f>IF(G254&gt;0,+VLOOKUP($C254,'STYLE NAMES'!$B:$AC,25,FALSE),"")</f>
        <v>0</v>
      </c>
      <c r="AV254" s="101">
        <f>+VLOOKUP($S254,'CODE GENERATOR'!$P:$AM,15,FALSE)</f>
        <v>0</v>
      </c>
      <c r="AW254" s="101">
        <f>+VLOOKUP($S254,'CODE GENERATOR'!$P:$AM,16,FALSE)</f>
        <v>0</v>
      </c>
      <c r="AX254" s="101">
        <f>+VLOOKUP($S254,'CODE GENERATOR'!$P:$AM,17,FALSE)</f>
        <v>0</v>
      </c>
      <c r="AY254" s="101">
        <f>+VLOOKUP($S254,'CODE GENERATOR'!$P:$AM,18,FALSE)</f>
        <v>0</v>
      </c>
      <c r="AZ254" s="101">
        <f>+VLOOKUP($S254,'CODE GENERATOR'!$P:$AM,19,FALSE)</f>
        <v>0</v>
      </c>
      <c r="BA254" s="101">
        <f>+VLOOKUP($S254,'CODE GENERATOR'!$P:$AM,20,FALSE)</f>
        <v>0</v>
      </c>
      <c r="BB254" s="101">
        <f>+VLOOKUP($S254,'CODE GENERATOR'!$P:$AM,21,FALSE)</f>
        <v>0</v>
      </c>
      <c r="BC254" s="101">
        <f>+VLOOKUP($S254,'CODE GENERATOR'!$P:$AM,22,FALSE)</f>
        <v>0</v>
      </c>
      <c r="BD254" s="101">
        <f>+VLOOKUP($S254,'CODE GENERATOR'!$P:$AM,23,FALSE)</f>
        <v>0</v>
      </c>
      <c r="BE254" s="101">
        <f>+VLOOKUP($S254,'CODE GENERATOR'!$P:$AM,24,FALSE)</f>
        <v>0</v>
      </c>
      <c r="BF254" s="101">
        <f>IF(C254&gt;0,+VLOOKUP(G254,'CATEGORY ID'!$A$1:$L$118,3,FALSE),"")</f>
        <v>17</v>
      </c>
      <c r="BG254" s="101">
        <f>IF(C254&gt;0,+VLOOKUP(H254,'CATEGORY ID'!$D$1:$L$118,3,FALSE),"")</f>
        <v>17</v>
      </c>
      <c r="BH254" s="101">
        <f>IF(C254&gt;0,+VLOOKUP((+H254&amp;I254),'CATEGORY ID'!$H$1:$I$121,2,FALSE),"")</f>
        <v>18</v>
      </c>
      <c r="BJ254" s="101">
        <f>IF(C254&gt;0,IF(COUNTIF('CATEGORY ID'!$K$1:$K$121,+H254&amp;K254) &gt; 0, +VLOOKUP(+H254&amp;K254,'CATEGORY ID'!$K$1:$L$121,2,FALSE),""),"")</f>
        <v>73</v>
      </c>
      <c r="BK254" s="101" t="str">
        <f>IF(C254&gt;0,IF(COUNTIF('CATEGORY ID'!$K$124:$K$165, +VLOOKUP(C254,'STYLE NAMES'!$B:$AE,30,FALSE)) &gt; 0, +VLOOKUP(VLOOKUP(C254,'STYLE NAMES'!$B:$AE,30,FALSE),'CATEGORY ID'!K:M,2,FALSE),""),"")</f>
        <v/>
      </c>
      <c r="BR254" s="101" t="str" cm="1">
        <f t="array" ref="BR254">IF(C254&gt;0,_xlfn.TEXTJOIN(";", TRUE,_xlfn.UNIQUE(_xlfn._xlws.FILTER(BF254:BQ254,(BF254:BQ254&gt;0)),TRUE,FALSE)),"")&amp;";"&amp;BS254</f>
        <v>17;18;73;</v>
      </c>
      <c r="BU254" s="106">
        <f>IF(C254&gt;0,+VLOOKUP($C254,'STYLE NAMES'!$B:$AC,26,FALSE),"")</f>
        <v>49.9</v>
      </c>
      <c r="BV254" s="106">
        <f>IF(C254&gt;0,+VLOOKUP($C254,'STYLE NAMES'!$B:$AC,27,FALSE),"")</f>
        <v>2740</v>
      </c>
      <c r="BW254" s="106">
        <f>IF(C254&gt;0,+VLOOKUP($C254,'STYLE NAMES'!$B:$AC,28,FALSE),"")</f>
        <v>57.384999999999991</v>
      </c>
      <c r="BY254"/>
      <c r="BZ254" s="101">
        <v>4</v>
      </c>
      <c r="CA254" s="137">
        <f t="shared" si="18"/>
        <v>1</v>
      </c>
      <c r="CB254" s="137">
        <f>+VLOOKUP(C254,'[2]STYLES &amp; MODELS MATRIX'!$A:$G,7,FALSE)</f>
        <v>0</v>
      </c>
      <c r="CC254" s="137">
        <f>+VLOOKUP(C254,'[1]STYLES &amp; SIZE CHARTS'!$A:$H,8,FALSE)</f>
        <v>0</v>
      </c>
      <c r="CD254" s="137"/>
      <c r="CE254" s="205"/>
      <c r="CF254" s="141"/>
    </row>
    <row r="255" spans="1:84" s="101" customFormat="1" ht="12" customHeight="1" x14ac:dyDescent="0.2">
      <c r="A255" s="102">
        <f t="shared" si="16"/>
        <v>8683711003120</v>
      </c>
      <c r="B255" s="101" t="s">
        <v>816</v>
      </c>
      <c r="C255" s="101" t="s">
        <v>629</v>
      </c>
      <c r="D255" s="101" t="s">
        <v>630</v>
      </c>
      <c r="E255" s="203" t="s">
        <v>2322</v>
      </c>
      <c r="F255" s="101">
        <v>120</v>
      </c>
      <c r="G255" s="101" t="str">
        <f>IF(C255&gt;0,+VLOOKUP($C255,'STYLE NAMES'!$B:$AC,4,FALSE),"")</f>
        <v>ACCESSORIES</v>
      </c>
      <c r="H255" s="101" t="str">
        <f>IF(C255&gt;0,+VLOOKUP($C255,'STYLE NAMES'!$B:$AC,5,FALSE),"")</f>
        <v>ACCESSORIES</v>
      </c>
      <c r="I255" s="101" t="str">
        <f>IF(C255&gt;0,+VLOOKUP($C255,'STYLE NAMES'!$B:$AC,6,FALSE),"")</f>
        <v>RIDER ACCESSORIES</v>
      </c>
      <c r="J255" s="101" t="str">
        <f>IF(C255&gt;0,+VLOOKUP($C255,'STYLE NAMES'!$B:$AC,7,FALSE),"")</f>
        <v>UNISEX</v>
      </c>
      <c r="K255" s="101" t="str">
        <f>IF(C255&gt;0,+VLOOKUP($C255,'STYLE NAMES'!$B:$AC,8,FALSE),"")</f>
        <v>BELTS</v>
      </c>
      <c r="L255" s="101" t="str">
        <f>IF(E255&gt;0,+VLOOKUP($E255,'CODE GENERATOR'!$D:$T,3,FALSE),"")</f>
        <v>A</v>
      </c>
      <c r="M255" s="101" t="str">
        <f>IF(E255&gt;0,+VLOOKUP($E255,'CODE GENERATOR'!$D:$T,4,FALSE),"")</f>
        <v>BRAIDED</v>
      </c>
      <c r="N255" s="101" t="str">
        <f>IF(E255&gt;0,+VLOOKUP($E255,'CODE GENERATOR'!$D:$T,6,FALSE),"")</f>
        <v>RED</v>
      </c>
      <c r="O255" s="101" t="str">
        <f>IF(E255&gt;0,+VLOOKUP($E255,'CODE GENERATOR'!$D:$T,7,FALSE),"")</f>
        <v>RED</v>
      </c>
      <c r="P255" s="101" t="str">
        <f t="shared" si="17"/>
        <v>RED</v>
      </c>
      <c r="Q255" s="104" t="str">
        <f>IF(E255&gt;0,+VLOOKUP($E255,'CODE GENERATOR'!$D:$T,11,FALSE),"")</f>
        <v>A.RACUX_BLT0015</v>
      </c>
      <c r="R255" s="104" t="str">
        <f>IF(E255&gt;0,+VLOOKUP($E255,'CODE GENERATOR'!$D:$T,12,FALSE),"")</f>
        <v>BRD0012REDRED</v>
      </c>
      <c r="S255" s="104" t="str">
        <f>IF(E255&gt;0,+VLOOKUP($E255,'CODE GENERATOR'!$D:$T,13,FALSE),"")</f>
        <v>A.RACUX_BLT0015_BRD0012REDRED</v>
      </c>
      <c r="T255" s="104" t="str">
        <f t="shared" si="15"/>
        <v>A.RACUX_BLT0015_BRD0012REDRED_120</v>
      </c>
      <c r="U255" s="105">
        <v>8683711003120</v>
      </c>
      <c r="V255" s="107" t="str" cm="1">
        <f t="array" ref="V255">_xlfn.TEXTJOIN(";", TRUE, _xlfn.UNIQUE(_xlfn._xlws.FILTER(P$3:P$10029, C$3:C$10029=C255)))</f>
        <v>BORDEAUX;BORDEAUX/NAVY;BEIGE/BROWN;NAVY;BEIGE;GRAY/BLUE-BLACK;BROWN/NAVY;DARK GRAY;MELANGE GRAY;LIGHT GRAY;WHITE;RED;BLACK;GREEN;MELANGE BLUE</v>
      </c>
      <c r="W255" s="107" t="str" cm="1">
        <f t="array" ref="W255">_xlfn.TEXTJOIN(";", TRUE, _xlfn.UNIQUE(_xlfn._xlws.FILTER(F$3:F$10029, C$3:C$10029=C255)))</f>
        <v>85;90;95;100;105;110;115;120;125</v>
      </c>
      <c r="X255" s="101" t="str">
        <f>IF(E255&gt;0,+VLOOKUP($E255,'CODE GENERATOR'!$D:$AC,19,FALSE),0)</f>
        <v>2402_S01_32515</v>
      </c>
      <c r="Y255" s="101" t="str">
        <f>IF(E255&gt;0,+VLOOKUP($E255,'CODE GENERATOR'!$D:$AC,20,FALSE),0)</f>
        <v>2402_S01_32513</v>
      </c>
      <c r="Z255" s="101" t="str">
        <f>IF(E255&gt;0,+VLOOKUP($E255,'CODE GENERATOR'!$D:$AC,21,FALSE),0)</f>
        <v>2402_S01_32517</v>
      </c>
      <c r="AA255" s="101" t="str">
        <f>IF(E255&gt;0,+VLOOKUP($E255,'CODE GENERATOR'!$D:$AC,22,FALSE),0)</f>
        <v/>
      </c>
      <c r="AB255" s="101" t="str">
        <f>IF(E255&gt;0,+VLOOKUP($E255,'CODE GENERATOR'!$D:$AC,23,FALSE),0)</f>
        <v/>
      </c>
      <c r="AC255" s="101" t="str">
        <f>IF(E255&gt;0,+VLOOKUP($E255,'CODE GENERATOR'!$D:$AC,24,FALSE),0)</f>
        <v/>
      </c>
      <c r="AD255" s="101" t="str">
        <f>IF(E255&gt;0,+VLOOKUP($E255,'CODE GENERATOR'!$D:$AC,25,FALSE),0)</f>
        <v/>
      </c>
      <c r="AE255" s="101" t="str">
        <f>IF(E255&gt;0,+VLOOKUP($E255,'CODE GENERATOR'!$D:$AC,26,FALSE),0)</f>
        <v/>
      </c>
      <c r="AF255" s="149" t="str">
        <f>IF($C255&gt;0,$C255&amp;" "&amp;$P255&amp;" "&amp;+VLOOKUP($C255,'STYLE NAMES'!$B:$AC,10,FALSE),"""")</f>
        <v>SANTORINI RED BRAIDED BELT</v>
      </c>
      <c r="AG255" s="101" t="str">
        <f>"Enjoy our "&amp;(AF255)&amp;"; "&amp;IF(C255&gt;0,+VLOOKUP($C255,'STYLE NAMES'!$B:$AC,11,FALSE),"")</f>
        <v>Enjoy our SANTORINI RED BRAIDED BELT; Braided Riding Belts
Available in many colors and designs you can use these elegant belts for riding or even at your daily life</v>
      </c>
      <c r="AH255" s="101" t="str">
        <f>IF(C255&gt;0,+VLOOKUP($C255,'STYLE NAMES'!$B:$AC,12,FALSE),"")</f>
        <v>*Super elastic and comfortable riding belts
Composition:
100% Polyester</v>
      </c>
      <c r="AI255" s="101" t="str">
        <f>IF(C255&gt;0,+VLOOKUP($C255,'STYLE NAMES'!$B:$AC,13,FALSE),"")</f>
        <v>Do not wash in washing machine</v>
      </c>
      <c r="AJ255" s="149" t="str">
        <f>IF($C255&gt;0,$C255&amp;" "&amp;$P255&amp;" "&amp;+VLOOKUP($C255,'STYLE NAMES'!$B:$AC,14,FALSE),"""")</f>
        <v>SANTORINI RED ÖRGÜ KEMER</v>
      </c>
      <c r="AK255" s="149" t="str">
        <f>"Cavalier SanMarco tarafından tasarlanan "&amp;(AJ255)&amp;"; "&amp;IF(C255&gt;0,+VLOOKUP($C255,'STYLE NAMES'!$B:$AC,15,FALSE),"")</f>
        <v>Cavalier SanMarco tarafından tasarlanan SANTORINI RED ÖRGÜ KEMER; Örgü Binicilik Kemeri
Birçok renk ve desenleri ile bu şık kemerleri hem biniş kıyafetleriniz ile hem de günlük kıyafetlerinizle kullanabilirsiniz.</v>
      </c>
      <c r="AL255" s="149" t="str">
        <f>IF(C255&gt;0,+VLOOKUP($C255,'STYLE NAMES'!$B:$AC,16,FALSE),"")</f>
        <v>* Çok esnek ve rahat 
Kompozisyon:
100% Polyester</v>
      </c>
      <c r="AM255" s="149" t="str">
        <f>IF(C255&gt;0,+VLOOKUP($C255,'STYLE NAMES'!$B:$AC,17,FALSE),"")</f>
        <v>Ürünü makinada yıkamayınız</v>
      </c>
      <c r="AN255" s="149" t="str">
        <f>IF($C255&gt;0,$C255&amp;" "&amp;$P255&amp;" "&amp;+VLOOKUP($C255,'STYLE NAMES'!$B:$AC,18,FALSE),"""")</f>
        <v>SANTORINI RED CINTURA ELASTICA</v>
      </c>
      <c r="AO255" s="101" t="str">
        <f>"Disegnato da Cavalier SanMarco "&amp;(AN255)&amp;"; "&amp;IF(C255&gt;0,+VLOOKUP($C255,'STYLE NAMES'!$B:$AC,19,FALSE),"")</f>
        <v>Disegnato da Cavalier SanMarco SANTORINI RED CINTURA ELASTICA; Cintura intrecciata per equitazione Disponibile in molti colori e design, queste eleganti cinture possono essere utilizzate sia per l'equitazione che nella vita quotidiana.</v>
      </c>
      <c r="AP255" s="101" t="str">
        <f>IF(C255&gt;0,+VLOOKUP($C255,'STYLE NAMES'!$B:$AC,20,FALSE),"")</f>
        <v>Cinture elastiche e confortevoli per l'equitazione Composizione: 100% Poliestere</v>
      </c>
      <c r="AQ255" s="101" t="str">
        <f>IF(C255&gt;0,+VLOOKUP($C255,'STYLE NAMES'!$B:$AC,21,FALSE),"")</f>
        <v>Non lavare in lavatrice</v>
      </c>
      <c r="AR255" s="101">
        <f>IF(D255&gt;0,+VLOOKUP($C255,'STYLE NAMES'!$B:$AC,22,FALSE),"")</f>
        <v>0</v>
      </c>
      <c r="AS255" s="101">
        <f>IF(E255&gt;0,+VLOOKUP($C255,'STYLE NAMES'!$B:$AC,23,FALSE),"")</f>
        <v>0</v>
      </c>
      <c r="AT255" s="101">
        <f>IF(F255&gt;0,+VLOOKUP($C255,'STYLE NAMES'!$B:$AC,24,FALSE),"")</f>
        <v>0</v>
      </c>
      <c r="AU255" s="101">
        <f>IF(G255&gt;0,+VLOOKUP($C255,'STYLE NAMES'!$B:$AC,25,FALSE),"")</f>
        <v>0</v>
      </c>
      <c r="AV255" s="101">
        <f>+VLOOKUP($S255,'CODE GENERATOR'!$P:$AM,15,FALSE)</f>
        <v>0</v>
      </c>
      <c r="AW255" s="101">
        <f>+VLOOKUP($S255,'CODE GENERATOR'!$P:$AM,16,FALSE)</f>
        <v>0</v>
      </c>
      <c r="AX255" s="101">
        <f>+VLOOKUP($S255,'CODE GENERATOR'!$P:$AM,17,FALSE)</f>
        <v>0</v>
      </c>
      <c r="AY255" s="101">
        <f>+VLOOKUP($S255,'CODE GENERATOR'!$P:$AM,18,FALSE)</f>
        <v>0</v>
      </c>
      <c r="AZ255" s="101">
        <f>+VLOOKUP($S255,'CODE GENERATOR'!$P:$AM,19,FALSE)</f>
        <v>0</v>
      </c>
      <c r="BA255" s="101">
        <f>+VLOOKUP($S255,'CODE GENERATOR'!$P:$AM,20,FALSE)</f>
        <v>0</v>
      </c>
      <c r="BB255" s="101">
        <f>+VLOOKUP($S255,'CODE GENERATOR'!$P:$AM,21,FALSE)</f>
        <v>0</v>
      </c>
      <c r="BC255" s="101">
        <f>+VLOOKUP($S255,'CODE GENERATOR'!$P:$AM,22,FALSE)</f>
        <v>0</v>
      </c>
      <c r="BD255" s="101">
        <f>+VLOOKUP($S255,'CODE GENERATOR'!$P:$AM,23,FALSE)</f>
        <v>0</v>
      </c>
      <c r="BE255" s="101">
        <f>+VLOOKUP($S255,'CODE GENERATOR'!$P:$AM,24,FALSE)</f>
        <v>0</v>
      </c>
      <c r="BF255" s="101">
        <f>IF(C255&gt;0,+VLOOKUP(G255,'CATEGORY ID'!$A$1:$L$118,3,FALSE),"")</f>
        <v>17</v>
      </c>
      <c r="BG255" s="101">
        <f>IF(C255&gt;0,+VLOOKUP(H255,'CATEGORY ID'!$D$1:$L$118,3,FALSE),"")</f>
        <v>17</v>
      </c>
      <c r="BH255" s="101">
        <f>IF(C255&gt;0,+VLOOKUP((+H255&amp;I255),'CATEGORY ID'!$H$1:$I$121,2,FALSE),"")</f>
        <v>18</v>
      </c>
      <c r="BJ255" s="101">
        <f>IF(C255&gt;0,IF(COUNTIF('CATEGORY ID'!$K$1:$K$121,+H255&amp;K255) &gt; 0, +VLOOKUP(+H255&amp;K255,'CATEGORY ID'!$K$1:$L$121,2,FALSE),""),"")</f>
        <v>73</v>
      </c>
      <c r="BK255" s="101" t="str">
        <f>IF(C255&gt;0,IF(COUNTIF('CATEGORY ID'!$K$124:$K$165, +VLOOKUP(C255,'STYLE NAMES'!$B:$AE,30,FALSE)) &gt; 0, +VLOOKUP(VLOOKUP(C255,'STYLE NAMES'!$B:$AE,30,FALSE),'CATEGORY ID'!K:M,2,FALSE),""),"")</f>
        <v/>
      </c>
      <c r="BR255" s="101" t="str" cm="1">
        <f t="array" ref="BR255">IF(C255&gt;0,_xlfn.TEXTJOIN(";", TRUE,_xlfn.UNIQUE(_xlfn._xlws.FILTER(BF255:BQ255,(BF255:BQ255&gt;0)),TRUE,FALSE)),"")&amp;";"&amp;BS255</f>
        <v>17;18;73;</v>
      </c>
      <c r="BU255" s="106">
        <f>IF(C255&gt;0,+VLOOKUP($C255,'STYLE NAMES'!$B:$AC,26,FALSE),"")</f>
        <v>49.9</v>
      </c>
      <c r="BV255" s="106">
        <f>IF(C255&gt;0,+VLOOKUP($C255,'STYLE NAMES'!$B:$AC,27,FALSE),"")</f>
        <v>2740</v>
      </c>
      <c r="BW255" s="106">
        <f>IF(C255&gt;0,+VLOOKUP($C255,'STYLE NAMES'!$B:$AC,28,FALSE),"")</f>
        <v>57.384999999999991</v>
      </c>
      <c r="BY255"/>
      <c r="BZ255" s="101">
        <v>0</v>
      </c>
      <c r="CA255" s="137">
        <f t="shared" si="18"/>
        <v>1</v>
      </c>
      <c r="CB255" s="137">
        <f>+VLOOKUP(C255,'[2]STYLES &amp; MODELS MATRIX'!$A:$G,7,FALSE)</f>
        <v>0</v>
      </c>
      <c r="CC255" s="137">
        <f>+VLOOKUP(C255,'[1]STYLES &amp; SIZE CHARTS'!$A:$H,8,FALSE)</f>
        <v>0</v>
      </c>
      <c r="CD255" s="137"/>
      <c r="CE255" s="205"/>
      <c r="CF255" s="141"/>
    </row>
    <row r="256" spans="1:84" s="101" customFormat="1" ht="12" customHeight="1" x14ac:dyDescent="0.2">
      <c r="A256" s="102">
        <f t="shared" si="16"/>
        <v>8683711003137</v>
      </c>
      <c r="B256" s="101" t="s">
        <v>816</v>
      </c>
      <c r="C256" s="101" t="s">
        <v>629</v>
      </c>
      <c r="D256" s="101" t="s">
        <v>630</v>
      </c>
      <c r="E256" s="203" t="s">
        <v>2322</v>
      </c>
      <c r="F256" s="101">
        <v>125</v>
      </c>
      <c r="G256" s="101" t="str">
        <f>IF(C256&gt;0,+VLOOKUP($C256,'STYLE NAMES'!$B:$AC,4,FALSE),"")</f>
        <v>ACCESSORIES</v>
      </c>
      <c r="H256" s="101" t="str">
        <f>IF(C256&gt;0,+VLOOKUP($C256,'STYLE NAMES'!$B:$AC,5,FALSE),"")</f>
        <v>ACCESSORIES</v>
      </c>
      <c r="I256" s="101" t="str">
        <f>IF(C256&gt;0,+VLOOKUP($C256,'STYLE NAMES'!$B:$AC,6,FALSE),"")</f>
        <v>RIDER ACCESSORIES</v>
      </c>
      <c r="J256" s="101" t="str">
        <f>IF(C256&gt;0,+VLOOKUP($C256,'STYLE NAMES'!$B:$AC,7,FALSE),"")</f>
        <v>UNISEX</v>
      </c>
      <c r="K256" s="101" t="str">
        <f>IF(C256&gt;0,+VLOOKUP($C256,'STYLE NAMES'!$B:$AC,8,FALSE),"")</f>
        <v>BELTS</v>
      </c>
      <c r="L256" s="101" t="str">
        <f>IF(E256&gt;0,+VLOOKUP($E256,'CODE GENERATOR'!$D:$T,3,FALSE),"")</f>
        <v>A</v>
      </c>
      <c r="M256" s="101" t="str">
        <f>IF(E256&gt;0,+VLOOKUP($E256,'CODE GENERATOR'!$D:$T,4,FALSE),"")</f>
        <v>BRAIDED</v>
      </c>
      <c r="N256" s="101" t="str">
        <f>IF(E256&gt;0,+VLOOKUP($E256,'CODE GENERATOR'!$D:$T,6,FALSE),"")</f>
        <v>RED</v>
      </c>
      <c r="O256" s="101" t="str">
        <f>IF(E256&gt;0,+VLOOKUP($E256,'CODE GENERATOR'!$D:$T,7,FALSE),"")</f>
        <v>RED</v>
      </c>
      <c r="P256" s="101" t="str">
        <f t="shared" si="17"/>
        <v>RED</v>
      </c>
      <c r="Q256" s="104" t="str">
        <f>IF(E256&gt;0,+VLOOKUP($E256,'CODE GENERATOR'!$D:$T,11,FALSE),"")</f>
        <v>A.RACUX_BLT0015</v>
      </c>
      <c r="R256" s="104" t="str">
        <f>IF(E256&gt;0,+VLOOKUP($E256,'CODE GENERATOR'!$D:$T,12,FALSE),"")</f>
        <v>BRD0012REDRED</v>
      </c>
      <c r="S256" s="104" t="str">
        <f>IF(E256&gt;0,+VLOOKUP($E256,'CODE GENERATOR'!$D:$T,13,FALSE),"")</f>
        <v>A.RACUX_BLT0015_BRD0012REDRED</v>
      </c>
      <c r="T256" s="104" t="str">
        <f t="shared" si="15"/>
        <v>A.RACUX_BLT0015_BRD0012REDRED_125</v>
      </c>
      <c r="U256" s="105">
        <v>8683711003137</v>
      </c>
      <c r="V256" s="107" t="str" cm="1">
        <f t="array" ref="V256">_xlfn.TEXTJOIN(";", TRUE, _xlfn.UNIQUE(_xlfn._xlws.FILTER(P$3:P$10029, C$3:C$10029=C256)))</f>
        <v>BORDEAUX;BORDEAUX/NAVY;BEIGE/BROWN;NAVY;BEIGE;GRAY/BLUE-BLACK;BROWN/NAVY;DARK GRAY;MELANGE GRAY;LIGHT GRAY;WHITE;RED;BLACK;GREEN;MELANGE BLUE</v>
      </c>
      <c r="W256" s="107" t="str" cm="1">
        <f t="array" ref="W256">_xlfn.TEXTJOIN(";", TRUE, _xlfn.UNIQUE(_xlfn._xlws.FILTER(F$3:F$10029, C$3:C$10029=C256)))</f>
        <v>85;90;95;100;105;110;115;120;125</v>
      </c>
      <c r="X256" s="101" t="str">
        <f>IF(E256&gt;0,+VLOOKUP($E256,'CODE GENERATOR'!$D:$AC,19,FALSE),0)</f>
        <v>2402_S01_32515</v>
      </c>
      <c r="Y256" s="101" t="str">
        <f>IF(E256&gt;0,+VLOOKUP($E256,'CODE GENERATOR'!$D:$AC,20,FALSE),0)</f>
        <v>2402_S01_32513</v>
      </c>
      <c r="Z256" s="101" t="str">
        <f>IF(E256&gt;0,+VLOOKUP($E256,'CODE GENERATOR'!$D:$AC,21,FALSE),0)</f>
        <v>2402_S01_32517</v>
      </c>
      <c r="AA256" s="101" t="str">
        <f>IF(E256&gt;0,+VLOOKUP($E256,'CODE GENERATOR'!$D:$AC,22,FALSE),0)</f>
        <v/>
      </c>
      <c r="AB256" s="101" t="str">
        <f>IF(E256&gt;0,+VLOOKUP($E256,'CODE GENERATOR'!$D:$AC,23,FALSE),0)</f>
        <v/>
      </c>
      <c r="AC256" s="101" t="str">
        <f>IF(E256&gt;0,+VLOOKUP($E256,'CODE GENERATOR'!$D:$AC,24,FALSE),0)</f>
        <v/>
      </c>
      <c r="AD256" s="101" t="str">
        <f>IF(E256&gt;0,+VLOOKUP($E256,'CODE GENERATOR'!$D:$AC,25,FALSE),0)</f>
        <v/>
      </c>
      <c r="AE256" s="101" t="str">
        <f>IF(E256&gt;0,+VLOOKUP($E256,'CODE GENERATOR'!$D:$AC,26,FALSE),0)</f>
        <v/>
      </c>
      <c r="AF256" s="149" t="str">
        <f>IF($C256&gt;0,$C256&amp;" "&amp;$P256&amp;" "&amp;+VLOOKUP($C256,'STYLE NAMES'!$B:$AC,10,FALSE),"""")</f>
        <v>SANTORINI RED BRAIDED BELT</v>
      </c>
      <c r="AG256" s="101" t="str">
        <f>"Enjoy our "&amp;(AF256)&amp;"; "&amp;IF(C256&gt;0,+VLOOKUP($C256,'STYLE NAMES'!$B:$AC,11,FALSE),"")</f>
        <v>Enjoy our SANTORINI RED BRAIDED BELT; Braided Riding Belts
Available in many colors and designs you can use these elegant belts for riding or even at your daily life</v>
      </c>
      <c r="AH256" s="101" t="str">
        <f>IF(C256&gt;0,+VLOOKUP($C256,'STYLE NAMES'!$B:$AC,12,FALSE),"")</f>
        <v>*Super elastic and comfortable riding belts
Composition:
100% Polyester</v>
      </c>
      <c r="AI256" s="101" t="str">
        <f>IF(C256&gt;0,+VLOOKUP($C256,'STYLE NAMES'!$B:$AC,13,FALSE),"")</f>
        <v>Do not wash in washing machine</v>
      </c>
      <c r="AJ256" s="149" t="str">
        <f>IF($C256&gt;0,$C256&amp;" "&amp;$P256&amp;" "&amp;+VLOOKUP($C256,'STYLE NAMES'!$B:$AC,14,FALSE),"""")</f>
        <v>SANTORINI RED ÖRGÜ KEMER</v>
      </c>
      <c r="AK256" s="149" t="str">
        <f>"Cavalier SanMarco tarafından tasarlanan "&amp;(AJ256)&amp;"; "&amp;IF(C256&gt;0,+VLOOKUP($C256,'STYLE NAMES'!$B:$AC,15,FALSE),"")</f>
        <v>Cavalier SanMarco tarafından tasarlanan SANTORINI RED ÖRGÜ KEMER; Örgü Binicilik Kemeri
Birçok renk ve desenleri ile bu şık kemerleri hem biniş kıyafetleriniz ile hem de günlük kıyafetlerinizle kullanabilirsiniz.</v>
      </c>
      <c r="AL256" s="149" t="str">
        <f>IF(C256&gt;0,+VLOOKUP($C256,'STYLE NAMES'!$B:$AC,16,FALSE),"")</f>
        <v>* Çok esnek ve rahat 
Kompozisyon:
100% Polyester</v>
      </c>
      <c r="AM256" s="149" t="str">
        <f>IF(C256&gt;0,+VLOOKUP($C256,'STYLE NAMES'!$B:$AC,17,FALSE),"")</f>
        <v>Ürünü makinada yıkamayınız</v>
      </c>
      <c r="AN256" s="149" t="str">
        <f>IF($C256&gt;0,$C256&amp;" "&amp;$P256&amp;" "&amp;+VLOOKUP($C256,'STYLE NAMES'!$B:$AC,18,FALSE),"""")</f>
        <v>SANTORINI RED CINTURA ELASTICA</v>
      </c>
      <c r="AO256" s="101" t="str">
        <f>"Disegnato da Cavalier SanMarco "&amp;(AN256)&amp;"; "&amp;IF(C256&gt;0,+VLOOKUP($C256,'STYLE NAMES'!$B:$AC,19,FALSE),"")</f>
        <v>Disegnato da Cavalier SanMarco SANTORINI RED CINTURA ELASTICA; Cintura intrecciata per equitazione Disponibile in molti colori e design, queste eleganti cinture possono essere utilizzate sia per l'equitazione che nella vita quotidiana.</v>
      </c>
      <c r="AP256" s="101" t="str">
        <f>IF(C256&gt;0,+VLOOKUP($C256,'STYLE NAMES'!$B:$AC,20,FALSE),"")</f>
        <v>Cinture elastiche e confortevoli per l'equitazione Composizione: 100% Poliestere</v>
      </c>
      <c r="AQ256" s="101" t="str">
        <f>IF(C256&gt;0,+VLOOKUP($C256,'STYLE NAMES'!$B:$AC,21,FALSE),"")</f>
        <v>Non lavare in lavatrice</v>
      </c>
      <c r="AR256" s="101">
        <f>IF(D256&gt;0,+VLOOKUP($C256,'STYLE NAMES'!$B:$AC,22,FALSE),"")</f>
        <v>0</v>
      </c>
      <c r="AS256" s="101">
        <f>IF(E256&gt;0,+VLOOKUP($C256,'STYLE NAMES'!$B:$AC,23,FALSE),"")</f>
        <v>0</v>
      </c>
      <c r="AT256" s="101">
        <f>IF(F256&gt;0,+VLOOKUP($C256,'STYLE NAMES'!$B:$AC,24,FALSE),"")</f>
        <v>0</v>
      </c>
      <c r="AU256" s="101">
        <f>IF(G256&gt;0,+VLOOKUP($C256,'STYLE NAMES'!$B:$AC,25,FALSE),"")</f>
        <v>0</v>
      </c>
      <c r="AV256" s="101">
        <f>+VLOOKUP($S256,'CODE GENERATOR'!$P:$AM,15,FALSE)</f>
        <v>0</v>
      </c>
      <c r="AW256" s="101">
        <f>+VLOOKUP($S256,'CODE GENERATOR'!$P:$AM,16,FALSE)</f>
        <v>0</v>
      </c>
      <c r="AX256" s="101">
        <f>+VLOOKUP($S256,'CODE GENERATOR'!$P:$AM,17,FALSE)</f>
        <v>0</v>
      </c>
      <c r="AY256" s="101">
        <f>+VLOOKUP($S256,'CODE GENERATOR'!$P:$AM,18,FALSE)</f>
        <v>0</v>
      </c>
      <c r="AZ256" s="101">
        <f>+VLOOKUP($S256,'CODE GENERATOR'!$P:$AM,19,FALSE)</f>
        <v>0</v>
      </c>
      <c r="BA256" s="101">
        <f>+VLOOKUP($S256,'CODE GENERATOR'!$P:$AM,20,FALSE)</f>
        <v>0</v>
      </c>
      <c r="BB256" s="101">
        <f>+VLOOKUP($S256,'CODE GENERATOR'!$P:$AM,21,FALSE)</f>
        <v>0</v>
      </c>
      <c r="BC256" s="101">
        <f>+VLOOKUP($S256,'CODE GENERATOR'!$P:$AM,22,FALSE)</f>
        <v>0</v>
      </c>
      <c r="BD256" s="101">
        <f>+VLOOKUP($S256,'CODE GENERATOR'!$P:$AM,23,FALSE)</f>
        <v>0</v>
      </c>
      <c r="BE256" s="101">
        <f>+VLOOKUP($S256,'CODE GENERATOR'!$P:$AM,24,FALSE)</f>
        <v>0</v>
      </c>
      <c r="BF256" s="101">
        <f>IF(C256&gt;0,+VLOOKUP(G256,'CATEGORY ID'!$A$1:$L$118,3,FALSE),"")</f>
        <v>17</v>
      </c>
      <c r="BG256" s="101">
        <f>IF(C256&gt;0,+VLOOKUP(H256,'CATEGORY ID'!$D$1:$L$118,3,FALSE),"")</f>
        <v>17</v>
      </c>
      <c r="BH256" s="101">
        <f>IF(C256&gt;0,+VLOOKUP((+H256&amp;I256),'CATEGORY ID'!$H$1:$I$121,2,FALSE),"")</f>
        <v>18</v>
      </c>
      <c r="BJ256" s="101">
        <f>IF(C256&gt;0,IF(COUNTIF('CATEGORY ID'!$K$1:$K$121,+H256&amp;K256) &gt; 0, +VLOOKUP(+H256&amp;K256,'CATEGORY ID'!$K$1:$L$121,2,FALSE),""),"")</f>
        <v>73</v>
      </c>
      <c r="BK256" s="101" t="str">
        <f>IF(C256&gt;0,IF(COUNTIF('CATEGORY ID'!$K$124:$K$165, +VLOOKUP(C256,'STYLE NAMES'!$B:$AE,30,FALSE)) &gt; 0, +VLOOKUP(VLOOKUP(C256,'STYLE NAMES'!$B:$AE,30,FALSE),'CATEGORY ID'!K:M,2,FALSE),""),"")</f>
        <v/>
      </c>
      <c r="BR256" s="101" t="str" cm="1">
        <f t="array" ref="BR256">IF(C256&gt;0,_xlfn.TEXTJOIN(";", TRUE,_xlfn.UNIQUE(_xlfn._xlws.FILTER(BF256:BQ256,(BF256:BQ256&gt;0)),TRUE,FALSE)),"")&amp;";"&amp;BS256</f>
        <v>17;18;73;</v>
      </c>
      <c r="BU256" s="106">
        <f>IF(C256&gt;0,+VLOOKUP($C256,'STYLE NAMES'!$B:$AC,26,FALSE),"")</f>
        <v>49.9</v>
      </c>
      <c r="BV256" s="106">
        <f>IF(C256&gt;0,+VLOOKUP($C256,'STYLE NAMES'!$B:$AC,27,FALSE),"")</f>
        <v>2740</v>
      </c>
      <c r="BW256" s="106">
        <f>IF(C256&gt;0,+VLOOKUP($C256,'STYLE NAMES'!$B:$AC,28,FALSE),"")</f>
        <v>57.384999999999991</v>
      </c>
      <c r="BY256"/>
      <c r="BZ256" s="101">
        <v>1</v>
      </c>
      <c r="CA256" s="137">
        <f t="shared" si="18"/>
        <v>1</v>
      </c>
      <c r="CB256" s="137">
        <f>+VLOOKUP(C256,'[2]STYLES &amp; MODELS MATRIX'!$A:$G,7,FALSE)</f>
        <v>0</v>
      </c>
      <c r="CC256" s="137">
        <f>+VLOOKUP(C256,'[1]STYLES &amp; SIZE CHARTS'!$A:$H,8,FALSE)</f>
        <v>0</v>
      </c>
      <c r="CD256" s="137"/>
      <c r="CE256" s="205"/>
      <c r="CF256" s="141"/>
    </row>
    <row r="257" spans="1:84" s="101" customFormat="1" ht="12" customHeight="1" x14ac:dyDescent="0.2">
      <c r="A257" s="102">
        <f t="shared" si="16"/>
        <v>8683711003144</v>
      </c>
      <c r="B257" s="101" t="s">
        <v>816</v>
      </c>
      <c r="C257" s="101" t="s">
        <v>629</v>
      </c>
      <c r="D257" s="101" t="s">
        <v>630</v>
      </c>
      <c r="E257" s="203" t="s">
        <v>2323</v>
      </c>
      <c r="F257" s="101">
        <v>85</v>
      </c>
      <c r="G257" s="101" t="str">
        <f>IF(C257&gt;0,+VLOOKUP($C257,'STYLE NAMES'!$B:$AC,4,FALSE),"")</f>
        <v>ACCESSORIES</v>
      </c>
      <c r="H257" s="101" t="str">
        <f>IF(C257&gt;0,+VLOOKUP($C257,'STYLE NAMES'!$B:$AC,5,FALSE),"")</f>
        <v>ACCESSORIES</v>
      </c>
      <c r="I257" s="101" t="str">
        <f>IF(C257&gt;0,+VLOOKUP($C257,'STYLE NAMES'!$B:$AC,6,FALSE),"")</f>
        <v>RIDER ACCESSORIES</v>
      </c>
      <c r="J257" s="101" t="str">
        <f>IF(C257&gt;0,+VLOOKUP($C257,'STYLE NAMES'!$B:$AC,7,FALSE),"")</f>
        <v>UNISEX</v>
      </c>
      <c r="K257" s="101" t="str">
        <f>IF(C257&gt;0,+VLOOKUP($C257,'STYLE NAMES'!$B:$AC,8,FALSE),"")</f>
        <v>BELTS</v>
      </c>
      <c r="L257" s="101" t="str">
        <f>IF(E257&gt;0,+VLOOKUP($E257,'CODE GENERATOR'!$D:$T,3,FALSE),"")</f>
        <v>A</v>
      </c>
      <c r="M257" s="101" t="str">
        <f>IF(E257&gt;0,+VLOOKUP($E257,'CODE GENERATOR'!$D:$T,4,FALSE),"")</f>
        <v>BRAIDED</v>
      </c>
      <c r="N257" s="101" t="str">
        <f>IF(E257&gt;0,+VLOOKUP($E257,'CODE GENERATOR'!$D:$T,6,FALSE),"")</f>
        <v>BLACK</v>
      </c>
      <c r="O257" s="101" t="str">
        <f>IF(E257&gt;0,+VLOOKUP($E257,'CODE GENERATOR'!$D:$T,7,FALSE),"")</f>
        <v>BLACK</v>
      </c>
      <c r="P257" s="101" t="str">
        <f t="shared" si="17"/>
        <v>BLACK</v>
      </c>
      <c r="Q257" s="104" t="str">
        <f>IF(E257&gt;0,+VLOOKUP($E257,'CODE GENERATOR'!$D:$T,11,FALSE),"")</f>
        <v>A.RACUX_BLT0015</v>
      </c>
      <c r="R257" s="104" t="str">
        <f>IF(E257&gt;0,+VLOOKUP($E257,'CODE GENERATOR'!$D:$T,12,FALSE),"")</f>
        <v>BRD0012BLKBLK</v>
      </c>
      <c r="S257" s="104" t="str">
        <f>IF(E257&gt;0,+VLOOKUP($E257,'CODE GENERATOR'!$D:$T,13,FALSE),"")</f>
        <v>A.RACUX_BLT0015_BRD0012BLKBLK</v>
      </c>
      <c r="T257" s="104" t="str">
        <f t="shared" si="15"/>
        <v>A.RACUX_BLT0015_BRD0012BLKBLK_85</v>
      </c>
      <c r="U257" s="105">
        <v>8683711003144</v>
      </c>
      <c r="V257" s="107" t="str" cm="1">
        <f t="array" ref="V257">_xlfn.TEXTJOIN(";", TRUE, _xlfn.UNIQUE(_xlfn._xlws.FILTER(P$3:P$10029, C$3:C$10029=C257)))</f>
        <v>BORDEAUX;BORDEAUX/NAVY;BEIGE/BROWN;NAVY;BEIGE;GRAY/BLUE-BLACK;BROWN/NAVY;DARK GRAY;MELANGE GRAY;LIGHT GRAY;WHITE;RED;BLACK;GREEN;MELANGE BLUE</v>
      </c>
      <c r="W257" s="107" t="str" cm="1">
        <f t="array" ref="W257">_xlfn.TEXTJOIN(";", TRUE, _xlfn.UNIQUE(_xlfn._xlws.FILTER(F$3:F$10029, C$3:C$10029=C257)))</f>
        <v>85;90;95;100;105;110;115;120;125</v>
      </c>
      <c r="X257" s="101" t="str">
        <f>IF(E257&gt;0,+VLOOKUP($E257,'CODE GENERATOR'!$D:$AC,19,FALSE),0)</f>
        <v>2402_S01_88059</v>
      </c>
      <c r="Y257" s="101" t="str">
        <f>IF(E257&gt;0,+VLOOKUP($E257,'CODE GENERATOR'!$D:$AC,20,FALSE),0)</f>
        <v>2402_S01_88051</v>
      </c>
      <c r="Z257" s="101" t="str">
        <f>IF(E257&gt;0,+VLOOKUP($E257,'CODE GENERATOR'!$D:$AC,21,FALSE),0)</f>
        <v>2402_S01_88054</v>
      </c>
      <c r="AA257" s="101" t="str">
        <f>IF(E257&gt;0,+VLOOKUP($E257,'CODE GENERATOR'!$D:$AC,22,FALSE),0)</f>
        <v>2402_S01_88057</v>
      </c>
      <c r="AB257" s="101" t="str">
        <f>IF(E257&gt;0,+VLOOKUP($E257,'CODE GENERATOR'!$D:$AC,23,FALSE),0)</f>
        <v/>
      </c>
      <c r="AC257" s="101" t="str">
        <f>IF(E257&gt;0,+VLOOKUP($E257,'CODE GENERATOR'!$D:$AC,24,FALSE),0)</f>
        <v/>
      </c>
      <c r="AD257" s="101" t="str">
        <f>IF(E257&gt;0,+VLOOKUP($E257,'CODE GENERATOR'!$D:$AC,25,FALSE),0)</f>
        <v/>
      </c>
      <c r="AE257" s="101" t="str">
        <f>IF(E257&gt;0,+VLOOKUP($E257,'CODE GENERATOR'!$D:$AC,26,FALSE),0)</f>
        <v/>
      </c>
      <c r="AF257" s="149" t="str">
        <f>IF($C257&gt;0,$C257&amp;" "&amp;$P257&amp;" "&amp;+VLOOKUP($C257,'STYLE NAMES'!$B:$AC,10,FALSE),"""")</f>
        <v>SANTORINI BLACK BRAIDED BELT</v>
      </c>
      <c r="AG257" s="101" t="str">
        <f>"Enjoy our "&amp;(AF257)&amp;"; "&amp;IF(C257&gt;0,+VLOOKUP($C257,'STYLE NAMES'!$B:$AC,11,FALSE),"")</f>
        <v>Enjoy our SANTORINI BLACK BRAIDED BELT; Braided Riding Belts
Available in many colors and designs you can use these elegant belts for riding or even at your daily life</v>
      </c>
      <c r="AH257" s="101" t="str">
        <f>IF(C257&gt;0,+VLOOKUP($C257,'STYLE NAMES'!$B:$AC,12,FALSE),"")</f>
        <v>*Super elastic and comfortable riding belts
Composition:
100% Polyester</v>
      </c>
      <c r="AI257" s="101" t="str">
        <f>IF(C257&gt;0,+VLOOKUP($C257,'STYLE NAMES'!$B:$AC,13,FALSE),"")</f>
        <v>Do not wash in washing machine</v>
      </c>
      <c r="AJ257" s="149" t="str">
        <f>IF($C257&gt;0,$C257&amp;" "&amp;$P257&amp;" "&amp;+VLOOKUP($C257,'STYLE NAMES'!$B:$AC,14,FALSE),"""")</f>
        <v>SANTORINI BLACK ÖRGÜ KEMER</v>
      </c>
      <c r="AK257" s="149" t="str">
        <f>"Cavalier SanMarco tarafından tasarlanan "&amp;(AJ257)&amp;"; "&amp;IF(C257&gt;0,+VLOOKUP($C257,'STYLE NAMES'!$B:$AC,15,FALSE),"")</f>
        <v>Cavalier SanMarco tarafından tasarlanan SANTORINI BLACK ÖRGÜ KEMER; Örgü Binicilik Kemeri
Birçok renk ve desenleri ile bu şık kemerleri hem biniş kıyafetleriniz ile hem de günlük kıyafetlerinizle kullanabilirsiniz.</v>
      </c>
      <c r="AL257" s="149" t="str">
        <f>IF(C257&gt;0,+VLOOKUP($C257,'STYLE NAMES'!$B:$AC,16,FALSE),"")</f>
        <v>* Çok esnek ve rahat 
Kompozisyon:
100% Polyester</v>
      </c>
      <c r="AM257" s="149" t="str">
        <f>IF(C257&gt;0,+VLOOKUP($C257,'STYLE NAMES'!$B:$AC,17,FALSE),"")</f>
        <v>Ürünü makinada yıkamayınız</v>
      </c>
      <c r="AN257" s="149" t="str">
        <f>IF($C257&gt;0,$C257&amp;" "&amp;$P257&amp;" "&amp;+VLOOKUP($C257,'STYLE NAMES'!$B:$AC,18,FALSE),"""")</f>
        <v>SANTORINI BLACK CINTURA ELASTICA</v>
      </c>
      <c r="AO257" s="101" t="str">
        <f>"Disegnato da Cavalier SanMarco "&amp;(AN257)&amp;"; "&amp;IF(C257&gt;0,+VLOOKUP($C257,'STYLE NAMES'!$B:$AC,19,FALSE),"")</f>
        <v>Disegnato da Cavalier SanMarco SANTORINI BLACK CINTURA ELASTICA; Cintura intrecciata per equitazione Disponibile in molti colori e design, queste eleganti cinture possono essere utilizzate sia per l'equitazione che nella vita quotidiana.</v>
      </c>
      <c r="AP257" s="101" t="str">
        <f>IF(C257&gt;0,+VLOOKUP($C257,'STYLE NAMES'!$B:$AC,20,FALSE),"")</f>
        <v>Cinture elastiche e confortevoli per l'equitazione Composizione: 100% Poliestere</v>
      </c>
      <c r="AQ257" s="101" t="str">
        <f>IF(C257&gt;0,+VLOOKUP($C257,'STYLE NAMES'!$B:$AC,21,FALSE),"")</f>
        <v>Non lavare in lavatrice</v>
      </c>
      <c r="AR257" s="101">
        <f>IF(D257&gt;0,+VLOOKUP($C257,'STYLE NAMES'!$B:$AC,22,FALSE),"")</f>
        <v>0</v>
      </c>
      <c r="AS257" s="101">
        <f>IF(E257&gt;0,+VLOOKUP($C257,'STYLE NAMES'!$B:$AC,23,FALSE),"")</f>
        <v>0</v>
      </c>
      <c r="AT257" s="101">
        <f>IF(F257&gt;0,+VLOOKUP($C257,'STYLE NAMES'!$B:$AC,24,FALSE),"")</f>
        <v>0</v>
      </c>
      <c r="AU257" s="101">
        <f>IF(G257&gt;0,+VLOOKUP($C257,'STYLE NAMES'!$B:$AC,25,FALSE),"")</f>
        <v>0</v>
      </c>
      <c r="AV257" s="101">
        <f>+VLOOKUP($S257,'CODE GENERATOR'!$P:$AM,15,FALSE)</f>
        <v>0</v>
      </c>
      <c r="AW257" s="101">
        <f>+VLOOKUP($S257,'CODE GENERATOR'!$P:$AM,16,FALSE)</f>
        <v>0</v>
      </c>
      <c r="AX257" s="101">
        <f>+VLOOKUP($S257,'CODE GENERATOR'!$P:$AM,17,FALSE)</f>
        <v>0</v>
      </c>
      <c r="AY257" s="101">
        <f>+VLOOKUP($S257,'CODE GENERATOR'!$P:$AM,18,FALSE)</f>
        <v>0</v>
      </c>
      <c r="AZ257" s="101">
        <f>+VLOOKUP($S257,'CODE GENERATOR'!$P:$AM,19,FALSE)</f>
        <v>0</v>
      </c>
      <c r="BA257" s="101">
        <f>+VLOOKUP($S257,'CODE GENERATOR'!$P:$AM,20,FALSE)</f>
        <v>0</v>
      </c>
      <c r="BB257" s="101">
        <f>+VLOOKUP($S257,'CODE GENERATOR'!$P:$AM,21,FALSE)</f>
        <v>0</v>
      </c>
      <c r="BC257" s="101">
        <f>+VLOOKUP($S257,'CODE GENERATOR'!$P:$AM,22,FALSE)</f>
        <v>0</v>
      </c>
      <c r="BD257" s="101">
        <f>+VLOOKUP($S257,'CODE GENERATOR'!$P:$AM,23,FALSE)</f>
        <v>0</v>
      </c>
      <c r="BE257" s="101">
        <f>+VLOOKUP($S257,'CODE GENERATOR'!$P:$AM,24,FALSE)</f>
        <v>0</v>
      </c>
      <c r="BF257" s="101">
        <f>IF(C257&gt;0,+VLOOKUP(G257,'CATEGORY ID'!$A$1:$L$118,3,FALSE),"")</f>
        <v>17</v>
      </c>
      <c r="BG257" s="101">
        <f>IF(C257&gt;0,+VLOOKUP(H257,'CATEGORY ID'!$D$1:$L$118,3,FALSE),"")</f>
        <v>17</v>
      </c>
      <c r="BH257" s="101">
        <f>IF(C257&gt;0,+VLOOKUP((+H257&amp;I257),'CATEGORY ID'!$H$1:$I$121,2,FALSE),"")</f>
        <v>18</v>
      </c>
      <c r="BJ257" s="101">
        <f>IF(C257&gt;0,IF(COUNTIF('CATEGORY ID'!$K$1:$K$121,+H257&amp;K257) &gt; 0, +VLOOKUP(+H257&amp;K257,'CATEGORY ID'!$K$1:$L$121,2,FALSE),""),"")</f>
        <v>73</v>
      </c>
      <c r="BK257" s="101" t="str">
        <f>IF(C257&gt;0,IF(COUNTIF('CATEGORY ID'!$K$124:$K$165, +VLOOKUP(C257,'STYLE NAMES'!$B:$AE,30,FALSE)) &gt; 0, +VLOOKUP(VLOOKUP(C257,'STYLE NAMES'!$B:$AE,30,FALSE),'CATEGORY ID'!K:M,2,FALSE),""),"")</f>
        <v/>
      </c>
      <c r="BR257" s="101" t="str" cm="1">
        <f t="array" ref="BR257">IF(C257&gt;0,_xlfn.TEXTJOIN(";", TRUE,_xlfn.UNIQUE(_xlfn._xlws.FILTER(BF257:BQ257,(BF257:BQ257&gt;0)),TRUE,FALSE)),"")&amp;";"&amp;BS257</f>
        <v>17;18;73;</v>
      </c>
      <c r="BU257" s="106">
        <f>IF(C257&gt;0,+VLOOKUP($C257,'STYLE NAMES'!$B:$AC,26,FALSE),"")</f>
        <v>49.9</v>
      </c>
      <c r="BV257" s="106">
        <f>IF(C257&gt;0,+VLOOKUP($C257,'STYLE NAMES'!$B:$AC,27,FALSE),"")</f>
        <v>2740</v>
      </c>
      <c r="BW257" s="106">
        <f>IF(C257&gt;0,+VLOOKUP($C257,'STYLE NAMES'!$B:$AC,28,FALSE),"")</f>
        <v>57.384999999999991</v>
      </c>
      <c r="BY257"/>
      <c r="BZ257" s="101">
        <v>0</v>
      </c>
      <c r="CA257" s="137">
        <f t="shared" si="18"/>
        <v>1</v>
      </c>
      <c r="CB257" s="137">
        <f>+VLOOKUP(C257,'[2]STYLES &amp; MODELS MATRIX'!$A:$G,7,FALSE)</f>
        <v>0</v>
      </c>
      <c r="CC257" s="137">
        <f>+VLOOKUP(C257,'[1]STYLES &amp; SIZE CHARTS'!$A:$H,8,FALSE)</f>
        <v>0</v>
      </c>
      <c r="CD257" s="137"/>
      <c r="CE257" s="205"/>
      <c r="CF257" s="141"/>
    </row>
    <row r="258" spans="1:84" s="101" customFormat="1" ht="12" customHeight="1" x14ac:dyDescent="0.2">
      <c r="A258" s="102">
        <f t="shared" si="16"/>
        <v>8683711003151</v>
      </c>
      <c r="B258" s="101" t="s">
        <v>816</v>
      </c>
      <c r="C258" s="101" t="s">
        <v>629</v>
      </c>
      <c r="D258" s="101" t="s">
        <v>630</v>
      </c>
      <c r="E258" s="203" t="s">
        <v>2323</v>
      </c>
      <c r="F258" s="101">
        <v>90</v>
      </c>
      <c r="G258" s="101" t="str">
        <f>IF(C258&gt;0,+VLOOKUP($C258,'STYLE NAMES'!$B:$AC,4,FALSE),"")</f>
        <v>ACCESSORIES</v>
      </c>
      <c r="H258" s="101" t="str">
        <f>IF(C258&gt;0,+VLOOKUP($C258,'STYLE NAMES'!$B:$AC,5,FALSE),"")</f>
        <v>ACCESSORIES</v>
      </c>
      <c r="I258" s="101" t="str">
        <f>IF(C258&gt;0,+VLOOKUP($C258,'STYLE NAMES'!$B:$AC,6,FALSE),"")</f>
        <v>RIDER ACCESSORIES</v>
      </c>
      <c r="J258" s="101" t="str">
        <f>IF(C258&gt;0,+VLOOKUP($C258,'STYLE NAMES'!$B:$AC,7,FALSE),"")</f>
        <v>UNISEX</v>
      </c>
      <c r="K258" s="101" t="str">
        <f>IF(C258&gt;0,+VLOOKUP($C258,'STYLE NAMES'!$B:$AC,8,FALSE),"")</f>
        <v>BELTS</v>
      </c>
      <c r="L258" s="101" t="str">
        <f>IF(E258&gt;0,+VLOOKUP($E258,'CODE GENERATOR'!$D:$T,3,FALSE),"")</f>
        <v>A</v>
      </c>
      <c r="M258" s="101" t="str">
        <f>IF(E258&gt;0,+VLOOKUP($E258,'CODE GENERATOR'!$D:$T,4,FALSE),"")</f>
        <v>BRAIDED</v>
      </c>
      <c r="N258" s="101" t="str">
        <f>IF(E258&gt;0,+VLOOKUP($E258,'CODE GENERATOR'!$D:$T,6,FALSE),"")</f>
        <v>BLACK</v>
      </c>
      <c r="O258" s="101" t="str">
        <f>IF(E258&gt;0,+VLOOKUP($E258,'CODE GENERATOR'!$D:$T,7,FALSE),"")</f>
        <v>BLACK</v>
      </c>
      <c r="P258" s="101" t="str">
        <f t="shared" si="17"/>
        <v>BLACK</v>
      </c>
      <c r="Q258" s="104" t="str">
        <f>IF(E258&gt;0,+VLOOKUP($E258,'CODE GENERATOR'!$D:$T,11,FALSE),"")</f>
        <v>A.RACUX_BLT0015</v>
      </c>
      <c r="R258" s="104" t="str">
        <f>IF(E258&gt;0,+VLOOKUP($E258,'CODE GENERATOR'!$D:$T,12,FALSE),"")</f>
        <v>BRD0012BLKBLK</v>
      </c>
      <c r="S258" s="104" t="str">
        <f>IF(E258&gt;0,+VLOOKUP($E258,'CODE GENERATOR'!$D:$T,13,FALSE),"")</f>
        <v>A.RACUX_BLT0015_BRD0012BLKBLK</v>
      </c>
      <c r="T258" s="104" t="str">
        <f t="shared" si="15"/>
        <v>A.RACUX_BLT0015_BRD0012BLKBLK_90</v>
      </c>
      <c r="U258" s="105">
        <v>8683711003151</v>
      </c>
      <c r="V258" s="107" t="str" cm="1">
        <f t="array" ref="V258">_xlfn.TEXTJOIN(";", TRUE, _xlfn.UNIQUE(_xlfn._xlws.FILTER(P$3:P$10029, C$3:C$10029=C258)))</f>
        <v>BORDEAUX;BORDEAUX/NAVY;BEIGE/BROWN;NAVY;BEIGE;GRAY/BLUE-BLACK;BROWN/NAVY;DARK GRAY;MELANGE GRAY;LIGHT GRAY;WHITE;RED;BLACK;GREEN;MELANGE BLUE</v>
      </c>
      <c r="W258" s="107" t="str" cm="1">
        <f t="array" ref="W258">_xlfn.TEXTJOIN(";", TRUE, _xlfn.UNIQUE(_xlfn._xlws.FILTER(F$3:F$10029, C$3:C$10029=C258)))</f>
        <v>85;90;95;100;105;110;115;120;125</v>
      </c>
      <c r="X258" s="101" t="str">
        <f>IF(E258&gt;0,+VLOOKUP($E258,'CODE GENERATOR'!$D:$AC,19,FALSE),0)</f>
        <v>2402_S01_88059</v>
      </c>
      <c r="Y258" s="101" t="str">
        <f>IF(E258&gt;0,+VLOOKUP($E258,'CODE GENERATOR'!$D:$AC,20,FALSE),0)</f>
        <v>2402_S01_88051</v>
      </c>
      <c r="Z258" s="101" t="str">
        <f>IF(E258&gt;0,+VLOOKUP($E258,'CODE GENERATOR'!$D:$AC,21,FALSE),0)</f>
        <v>2402_S01_88054</v>
      </c>
      <c r="AA258" s="101" t="str">
        <f>IF(E258&gt;0,+VLOOKUP($E258,'CODE GENERATOR'!$D:$AC,22,FALSE),0)</f>
        <v>2402_S01_88057</v>
      </c>
      <c r="AB258" s="101" t="str">
        <f>IF(E258&gt;0,+VLOOKUP($E258,'CODE GENERATOR'!$D:$AC,23,FALSE),0)</f>
        <v/>
      </c>
      <c r="AC258" s="101" t="str">
        <f>IF(E258&gt;0,+VLOOKUP($E258,'CODE GENERATOR'!$D:$AC,24,FALSE),0)</f>
        <v/>
      </c>
      <c r="AD258" s="101" t="str">
        <f>IF(E258&gt;0,+VLOOKUP($E258,'CODE GENERATOR'!$D:$AC,25,FALSE),0)</f>
        <v/>
      </c>
      <c r="AE258" s="101" t="str">
        <f>IF(E258&gt;0,+VLOOKUP($E258,'CODE GENERATOR'!$D:$AC,26,FALSE),0)</f>
        <v/>
      </c>
      <c r="AF258" s="149" t="str">
        <f>IF($C258&gt;0,$C258&amp;" "&amp;$P258&amp;" "&amp;+VLOOKUP($C258,'STYLE NAMES'!$B:$AC,10,FALSE),"""")</f>
        <v>SANTORINI BLACK BRAIDED BELT</v>
      </c>
      <c r="AG258" s="101" t="str">
        <f>"Enjoy our "&amp;(AF258)&amp;"; "&amp;IF(C258&gt;0,+VLOOKUP($C258,'STYLE NAMES'!$B:$AC,11,FALSE),"")</f>
        <v>Enjoy our SANTORINI BLACK BRAIDED BELT; Braided Riding Belts
Available in many colors and designs you can use these elegant belts for riding or even at your daily life</v>
      </c>
      <c r="AH258" s="101" t="str">
        <f>IF(C258&gt;0,+VLOOKUP($C258,'STYLE NAMES'!$B:$AC,12,FALSE),"")</f>
        <v>*Super elastic and comfortable riding belts
Composition:
100% Polyester</v>
      </c>
      <c r="AI258" s="101" t="str">
        <f>IF(C258&gt;0,+VLOOKUP($C258,'STYLE NAMES'!$B:$AC,13,FALSE),"")</f>
        <v>Do not wash in washing machine</v>
      </c>
      <c r="AJ258" s="149" t="str">
        <f>IF($C258&gt;0,$C258&amp;" "&amp;$P258&amp;" "&amp;+VLOOKUP($C258,'STYLE NAMES'!$B:$AC,14,FALSE),"""")</f>
        <v>SANTORINI BLACK ÖRGÜ KEMER</v>
      </c>
      <c r="AK258" s="149" t="str">
        <f>"Cavalier SanMarco tarafından tasarlanan "&amp;(AJ258)&amp;"; "&amp;IF(C258&gt;0,+VLOOKUP($C258,'STYLE NAMES'!$B:$AC,15,FALSE),"")</f>
        <v>Cavalier SanMarco tarafından tasarlanan SANTORINI BLACK ÖRGÜ KEMER; Örgü Binicilik Kemeri
Birçok renk ve desenleri ile bu şık kemerleri hem biniş kıyafetleriniz ile hem de günlük kıyafetlerinizle kullanabilirsiniz.</v>
      </c>
      <c r="AL258" s="149" t="str">
        <f>IF(C258&gt;0,+VLOOKUP($C258,'STYLE NAMES'!$B:$AC,16,FALSE),"")</f>
        <v>* Çok esnek ve rahat 
Kompozisyon:
100% Polyester</v>
      </c>
      <c r="AM258" s="149" t="str">
        <f>IF(C258&gt;0,+VLOOKUP($C258,'STYLE NAMES'!$B:$AC,17,FALSE),"")</f>
        <v>Ürünü makinada yıkamayınız</v>
      </c>
      <c r="AN258" s="149" t="str">
        <f>IF($C258&gt;0,$C258&amp;" "&amp;$P258&amp;" "&amp;+VLOOKUP($C258,'STYLE NAMES'!$B:$AC,18,FALSE),"""")</f>
        <v>SANTORINI BLACK CINTURA ELASTICA</v>
      </c>
      <c r="AO258" s="101" t="str">
        <f>"Disegnato da Cavalier SanMarco "&amp;(AN258)&amp;"; "&amp;IF(C258&gt;0,+VLOOKUP($C258,'STYLE NAMES'!$B:$AC,19,FALSE),"")</f>
        <v>Disegnato da Cavalier SanMarco SANTORINI BLACK CINTURA ELASTICA; Cintura intrecciata per equitazione Disponibile in molti colori e design, queste eleganti cinture possono essere utilizzate sia per l'equitazione che nella vita quotidiana.</v>
      </c>
      <c r="AP258" s="101" t="str">
        <f>IF(C258&gt;0,+VLOOKUP($C258,'STYLE NAMES'!$B:$AC,20,FALSE),"")</f>
        <v>Cinture elastiche e confortevoli per l'equitazione Composizione: 100% Poliestere</v>
      </c>
      <c r="AQ258" s="101" t="str">
        <f>IF(C258&gt;0,+VLOOKUP($C258,'STYLE NAMES'!$B:$AC,21,FALSE),"")</f>
        <v>Non lavare in lavatrice</v>
      </c>
      <c r="AR258" s="101">
        <f>IF(D258&gt;0,+VLOOKUP($C258,'STYLE NAMES'!$B:$AC,22,FALSE),"")</f>
        <v>0</v>
      </c>
      <c r="AS258" s="101">
        <f>IF(E258&gt;0,+VLOOKUP($C258,'STYLE NAMES'!$B:$AC,23,FALSE),"")</f>
        <v>0</v>
      </c>
      <c r="AT258" s="101">
        <f>IF(F258&gt;0,+VLOOKUP($C258,'STYLE NAMES'!$B:$AC,24,FALSE),"")</f>
        <v>0</v>
      </c>
      <c r="AU258" s="101">
        <f>IF(G258&gt;0,+VLOOKUP($C258,'STYLE NAMES'!$B:$AC,25,FALSE),"")</f>
        <v>0</v>
      </c>
      <c r="AV258" s="101">
        <f>+VLOOKUP($S258,'CODE GENERATOR'!$P:$AM,15,FALSE)</f>
        <v>0</v>
      </c>
      <c r="AW258" s="101">
        <f>+VLOOKUP($S258,'CODE GENERATOR'!$P:$AM,16,FALSE)</f>
        <v>0</v>
      </c>
      <c r="AX258" s="101">
        <f>+VLOOKUP($S258,'CODE GENERATOR'!$P:$AM,17,FALSE)</f>
        <v>0</v>
      </c>
      <c r="AY258" s="101">
        <f>+VLOOKUP($S258,'CODE GENERATOR'!$P:$AM,18,FALSE)</f>
        <v>0</v>
      </c>
      <c r="AZ258" s="101">
        <f>+VLOOKUP($S258,'CODE GENERATOR'!$P:$AM,19,FALSE)</f>
        <v>0</v>
      </c>
      <c r="BA258" s="101">
        <f>+VLOOKUP($S258,'CODE GENERATOR'!$P:$AM,20,FALSE)</f>
        <v>0</v>
      </c>
      <c r="BB258" s="101">
        <f>+VLOOKUP($S258,'CODE GENERATOR'!$P:$AM,21,FALSE)</f>
        <v>0</v>
      </c>
      <c r="BC258" s="101">
        <f>+VLOOKUP($S258,'CODE GENERATOR'!$P:$AM,22,FALSE)</f>
        <v>0</v>
      </c>
      <c r="BD258" s="101">
        <f>+VLOOKUP($S258,'CODE GENERATOR'!$P:$AM,23,FALSE)</f>
        <v>0</v>
      </c>
      <c r="BE258" s="101">
        <f>+VLOOKUP($S258,'CODE GENERATOR'!$P:$AM,24,FALSE)</f>
        <v>0</v>
      </c>
      <c r="BF258" s="101">
        <f>IF(C258&gt;0,+VLOOKUP(G258,'CATEGORY ID'!$A$1:$L$118,3,FALSE),"")</f>
        <v>17</v>
      </c>
      <c r="BG258" s="101">
        <f>IF(C258&gt;0,+VLOOKUP(H258,'CATEGORY ID'!$D$1:$L$118,3,FALSE),"")</f>
        <v>17</v>
      </c>
      <c r="BH258" s="101">
        <f>IF(C258&gt;0,+VLOOKUP((+H258&amp;I258),'CATEGORY ID'!$H$1:$I$121,2,FALSE),"")</f>
        <v>18</v>
      </c>
      <c r="BJ258" s="101">
        <f>IF(C258&gt;0,IF(COUNTIF('CATEGORY ID'!$K$1:$K$121,+H258&amp;K258) &gt; 0, +VLOOKUP(+H258&amp;K258,'CATEGORY ID'!$K$1:$L$121,2,FALSE),""),"")</f>
        <v>73</v>
      </c>
      <c r="BK258" s="101" t="str">
        <f>IF(C258&gt;0,IF(COUNTIF('CATEGORY ID'!$K$124:$K$165, +VLOOKUP(C258,'STYLE NAMES'!$B:$AE,30,FALSE)) &gt; 0, +VLOOKUP(VLOOKUP(C258,'STYLE NAMES'!$B:$AE,30,FALSE),'CATEGORY ID'!K:M,2,FALSE),""),"")</f>
        <v/>
      </c>
      <c r="BR258" s="101" t="str" cm="1">
        <f t="array" ref="BR258">IF(C258&gt;0,_xlfn.TEXTJOIN(";", TRUE,_xlfn.UNIQUE(_xlfn._xlws.FILTER(BF258:BQ258,(BF258:BQ258&gt;0)),TRUE,FALSE)),"")&amp;";"&amp;BS258</f>
        <v>17;18;73;</v>
      </c>
      <c r="BU258" s="106">
        <f>IF(C258&gt;0,+VLOOKUP($C258,'STYLE NAMES'!$B:$AC,26,FALSE),"")</f>
        <v>49.9</v>
      </c>
      <c r="BV258" s="106">
        <f>IF(C258&gt;0,+VLOOKUP($C258,'STYLE NAMES'!$B:$AC,27,FALSE),"")</f>
        <v>2740</v>
      </c>
      <c r="BW258" s="106">
        <f>IF(C258&gt;0,+VLOOKUP($C258,'STYLE NAMES'!$B:$AC,28,FALSE),"")</f>
        <v>57.384999999999991</v>
      </c>
      <c r="BY258"/>
      <c r="BZ258" s="101">
        <v>0</v>
      </c>
      <c r="CA258" s="137">
        <f t="shared" si="18"/>
        <v>1</v>
      </c>
      <c r="CB258" s="137">
        <f>+VLOOKUP(C258,'[2]STYLES &amp; MODELS MATRIX'!$A:$G,7,FALSE)</f>
        <v>0</v>
      </c>
      <c r="CC258" s="137">
        <f>+VLOOKUP(C258,'[1]STYLES &amp; SIZE CHARTS'!$A:$H,8,FALSE)</f>
        <v>0</v>
      </c>
      <c r="CD258" s="137"/>
      <c r="CE258" s="205"/>
      <c r="CF258" s="141"/>
    </row>
    <row r="259" spans="1:84" s="101" customFormat="1" ht="12" customHeight="1" x14ac:dyDescent="0.2">
      <c r="A259" s="102">
        <f t="shared" si="16"/>
        <v>8683711003168</v>
      </c>
      <c r="B259" s="101" t="s">
        <v>816</v>
      </c>
      <c r="C259" s="101" t="s">
        <v>629</v>
      </c>
      <c r="D259" s="101" t="s">
        <v>630</v>
      </c>
      <c r="E259" s="203" t="s">
        <v>2323</v>
      </c>
      <c r="F259" s="101">
        <v>95</v>
      </c>
      <c r="G259" s="101" t="str">
        <f>IF(C259&gt;0,+VLOOKUP($C259,'STYLE NAMES'!$B:$AC,4,FALSE),"")</f>
        <v>ACCESSORIES</v>
      </c>
      <c r="H259" s="101" t="str">
        <f>IF(C259&gt;0,+VLOOKUP($C259,'STYLE NAMES'!$B:$AC,5,FALSE),"")</f>
        <v>ACCESSORIES</v>
      </c>
      <c r="I259" s="101" t="str">
        <f>IF(C259&gt;0,+VLOOKUP($C259,'STYLE NAMES'!$B:$AC,6,FALSE),"")</f>
        <v>RIDER ACCESSORIES</v>
      </c>
      <c r="J259" s="101" t="str">
        <f>IF(C259&gt;0,+VLOOKUP($C259,'STYLE NAMES'!$B:$AC,7,FALSE),"")</f>
        <v>UNISEX</v>
      </c>
      <c r="K259" s="101" t="str">
        <f>IF(C259&gt;0,+VLOOKUP($C259,'STYLE NAMES'!$B:$AC,8,FALSE),"")</f>
        <v>BELTS</v>
      </c>
      <c r="L259" s="101" t="str">
        <f>IF(E259&gt;0,+VLOOKUP($E259,'CODE GENERATOR'!$D:$T,3,FALSE),"")</f>
        <v>A</v>
      </c>
      <c r="M259" s="101" t="str">
        <f>IF(E259&gt;0,+VLOOKUP($E259,'CODE GENERATOR'!$D:$T,4,FALSE),"")</f>
        <v>BRAIDED</v>
      </c>
      <c r="N259" s="101" t="str">
        <f>IF(E259&gt;0,+VLOOKUP($E259,'CODE GENERATOR'!$D:$T,6,FALSE),"")</f>
        <v>BLACK</v>
      </c>
      <c r="O259" s="101" t="str">
        <f>IF(E259&gt;0,+VLOOKUP($E259,'CODE GENERATOR'!$D:$T,7,FALSE),"")</f>
        <v>BLACK</v>
      </c>
      <c r="P259" s="101" t="str">
        <f t="shared" si="17"/>
        <v>BLACK</v>
      </c>
      <c r="Q259" s="104" t="str">
        <f>IF(E259&gt;0,+VLOOKUP($E259,'CODE GENERATOR'!$D:$T,11,FALSE),"")</f>
        <v>A.RACUX_BLT0015</v>
      </c>
      <c r="R259" s="104" t="str">
        <f>IF(E259&gt;0,+VLOOKUP($E259,'CODE GENERATOR'!$D:$T,12,FALSE),"")</f>
        <v>BRD0012BLKBLK</v>
      </c>
      <c r="S259" s="104" t="str">
        <f>IF(E259&gt;0,+VLOOKUP($E259,'CODE GENERATOR'!$D:$T,13,FALSE),"")</f>
        <v>A.RACUX_BLT0015_BRD0012BLKBLK</v>
      </c>
      <c r="T259" s="104" t="str">
        <f t="shared" si="15"/>
        <v>A.RACUX_BLT0015_BRD0012BLKBLK_95</v>
      </c>
      <c r="U259" s="105">
        <v>8683711003168</v>
      </c>
      <c r="V259" s="107" t="str" cm="1">
        <f t="array" ref="V259">_xlfn.TEXTJOIN(";", TRUE, _xlfn.UNIQUE(_xlfn._xlws.FILTER(P$3:P$10029, C$3:C$10029=C259)))</f>
        <v>BORDEAUX;BORDEAUX/NAVY;BEIGE/BROWN;NAVY;BEIGE;GRAY/BLUE-BLACK;BROWN/NAVY;DARK GRAY;MELANGE GRAY;LIGHT GRAY;WHITE;RED;BLACK;GREEN;MELANGE BLUE</v>
      </c>
      <c r="W259" s="107" t="str" cm="1">
        <f t="array" ref="W259">_xlfn.TEXTJOIN(";", TRUE, _xlfn.UNIQUE(_xlfn._xlws.FILTER(F$3:F$10029, C$3:C$10029=C259)))</f>
        <v>85;90;95;100;105;110;115;120;125</v>
      </c>
      <c r="X259" s="101" t="str">
        <f>IF(E259&gt;0,+VLOOKUP($E259,'CODE GENERATOR'!$D:$AC,19,FALSE),0)</f>
        <v>2402_S01_88059</v>
      </c>
      <c r="Y259" s="101" t="str">
        <f>IF(E259&gt;0,+VLOOKUP($E259,'CODE GENERATOR'!$D:$AC,20,FALSE),0)</f>
        <v>2402_S01_88051</v>
      </c>
      <c r="Z259" s="101" t="str">
        <f>IF(E259&gt;0,+VLOOKUP($E259,'CODE GENERATOR'!$D:$AC,21,FALSE),0)</f>
        <v>2402_S01_88054</v>
      </c>
      <c r="AA259" s="101" t="str">
        <f>IF(E259&gt;0,+VLOOKUP($E259,'CODE GENERATOR'!$D:$AC,22,FALSE),0)</f>
        <v>2402_S01_88057</v>
      </c>
      <c r="AB259" s="101" t="str">
        <f>IF(E259&gt;0,+VLOOKUP($E259,'CODE GENERATOR'!$D:$AC,23,FALSE),0)</f>
        <v/>
      </c>
      <c r="AC259" s="101" t="str">
        <f>IF(E259&gt;0,+VLOOKUP($E259,'CODE GENERATOR'!$D:$AC,24,FALSE),0)</f>
        <v/>
      </c>
      <c r="AD259" s="101" t="str">
        <f>IF(E259&gt;0,+VLOOKUP($E259,'CODE GENERATOR'!$D:$AC,25,FALSE),0)</f>
        <v/>
      </c>
      <c r="AE259" s="101" t="str">
        <f>IF(E259&gt;0,+VLOOKUP($E259,'CODE GENERATOR'!$D:$AC,26,FALSE),0)</f>
        <v/>
      </c>
      <c r="AF259" s="149" t="str">
        <f>IF($C259&gt;0,$C259&amp;" "&amp;$P259&amp;" "&amp;+VLOOKUP($C259,'STYLE NAMES'!$B:$AC,10,FALSE),"""")</f>
        <v>SANTORINI BLACK BRAIDED BELT</v>
      </c>
      <c r="AG259" s="101" t="str">
        <f>"Enjoy our "&amp;(AF259)&amp;"; "&amp;IF(C259&gt;0,+VLOOKUP($C259,'STYLE NAMES'!$B:$AC,11,FALSE),"")</f>
        <v>Enjoy our SANTORINI BLACK BRAIDED BELT; Braided Riding Belts
Available in many colors and designs you can use these elegant belts for riding or even at your daily life</v>
      </c>
      <c r="AH259" s="101" t="str">
        <f>IF(C259&gt;0,+VLOOKUP($C259,'STYLE NAMES'!$B:$AC,12,FALSE),"")</f>
        <v>*Super elastic and comfortable riding belts
Composition:
100% Polyester</v>
      </c>
      <c r="AI259" s="101" t="str">
        <f>IF(C259&gt;0,+VLOOKUP($C259,'STYLE NAMES'!$B:$AC,13,FALSE),"")</f>
        <v>Do not wash in washing machine</v>
      </c>
      <c r="AJ259" s="149" t="str">
        <f>IF($C259&gt;0,$C259&amp;" "&amp;$P259&amp;" "&amp;+VLOOKUP($C259,'STYLE NAMES'!$B:$AC,14,FALSE),"""")</f>
        <v>SANTORINI BLACK ÖRGÜ KEMER</v>
      </c>
      <c r="AK259" s="149" t="str">
        <f>"Cavalier SanMarco tarafından tasarlanan "&amp;(AJ259)&amp;"; "&amp;IF(C259&gt;0,+VLOOKUP($C259,'STYLE NAMES'!$B:$AC,15,FALSE),"")</f>
        <v>Cavalier SanMarco tarafından tasarlanan SANTORINI BLACK ÖRGÜ KEMER; Örgü Binicilik Kemeri
Birçok renk ve desenleri ile bu şık kemerleri hem biniş kıyafetleriniz ile hem de günlük kıyafetlerinizle kullanabilirsiniz.</v>
      </c>
      <c r="AL259" s="149" t="str">
        <f>IF(C259&gt;0,+VLOOKUP($C259,'STYLE NAMES'!$B:$AC,16,FALSE),"")</f>
        <v>* Çok esnek ve rahat 
Kompozisyon:
100% Polyester</v>
      </c>
      <c r="AM259" s="149" t="str">
        <f>IF(C259&gt;0,+VLOOKUP($C259,'STYLE NAMES'!$B:$AC,17,FALSE),"")</f>
        <v>Ürünü makinada yıkamayınız</v>
      </c>
      <c r="AN259" s="149" t="str">
        <f>IF($C259&gt;0,$C259&amp;" "&amp;$P259&amp;" "&amp;+VLOOKUP($C259,'STYLE NAMES'!$B:$AC,18,FALSE),"""")</f>
        <v>SANTORINI BLACK CINTURA ELASTICA</v>
      </c>
      <c r="AO259" s="101" t="str">
        <f>"Disegnato da Cavalier SanMarco "&amp;(AN259)&amp;"; "&amp;IF(C259&gt;0,+VLOOKUP($C259,'STYLE NAMES'!$B:$AC,19,FALSE),"")</f>
        <v>Disegnato da Cavalier SanMarco SANTORINI BLACK CINTURA ELASTICA; Cintura intrecciata per equitazione Disponibile in molti colori e design, queste eleganti cinture possono essere utilizzate sia per l'equitazione che nella vita quotidiana.</v>
      </c>
      <c r="AP259" s="101" t="str">
        <f>IF(C259&gt;0,+VLOOKUP($C259,'STYLE NAMES'!$B:$AC,20,FALSE),"")</f>
        <v>Cinture elastiche e confortevoli per l'equitazione Composizione: 100% Poliestere</v>
      </c>
      <c r="AQ259" s="101" t="str">
        <f>IF(C259&gt;0,+VLOOKUP($C259,'STYLE NAMES'!$B:$AC,21,FALSE),"")</f>
        <v>Non lavare in lavatrice</v>
      </c>
      <c r="AR259" s="101">
        <f>IF(D259&gt;0,+VLOOKUP($C259,'STYLE NAMES'!$B:$AC,22,FALSE),"")</f>
        <v>0</v>
      </c>
      <c r="AS259" s="101">
        <f>IF(E259&gt;0,+VLOOKUP($C259,'STYLE NAMES'!$B:$AC,23,FALSE),"")</f>
        <v>0</v>
      </c>
      <c r="AT259" s="101">
        <f>IF(F259&gt;0,+VLOOKUP($C259,'STYLE NAMES'!$B:$AC,24,FALSE),"")</f>
        <v>0</v>
      </c>
      <c r="AU259" s="101">
        <f>IF(G259&gt;0,+VLOOKUP($C259,'STYLE NAMES'!$B:$AC,25,FALSE),"")</f>
        <v>0</v>
      </c>
      <c r="AV259" s="101">
        <f>+VLOOKUP($S259,'CODE GENERATOR'!$P:$AM,15,FALSE)</f>
        <v>0</v>
      </c>
      <c r="AW259" s="101">
        <f>+VLOOKUP($S259,'CODE GENERATOR'!$P:$AM,16,FALSE)</f>
        <v>0</v>
      </c>
      <c r="AX259" s="101">
        <f>+VLOOKUP($S259,'CODE GENERATOR'!$P:$AM,17,FALSE)</f>
        <v>0</v>
      </c>
      <c r="AY259" s="101">
        <f>+VLOOKUP($S259,'CODE GENERATOR'!$P:$AM,18,FALSE)</f>
        <v>0</v>
      </c>
      <c r="AZ259" s="101">
        <f>+VLOOKUP($S259,'CODE GENERATOR'!$P:$AM,19,FALSE)</f>
        <v>0</v>
      </c>
      <c r="BA259" s="101">
        <f>+VLOOKUP($S259,'CODE GENERATOR'!$P:$AM,20,FALSE)</f>
        <v>0</v>
      </c>
      <c r="BB259" s="101">
        <f>+VLOOKUP($S259,'CODE GENERATOR'!$P:$AM,21,FALSE)</f>
        <v>0</v>
      </c>
      <c r="BC259" s="101">
        <f>+VLOOKUP($S259,'CODE GENERATOR'!$P:$AM,22,FALSE)</f>
        <v>0</v>
      </c>
      <c r="BD259" s="101">
        <f>+VLOOKUP($S259,'CODE GENERATOR'!$P:$AM,23,FALSE)</f>
        <v>0</v>
      </c>
      <c r="BE259" s="101">
        <f>+VLOOKUP($S259,'CODE GENERATOR'!$P:$AM,24,FALSE)</f>
        <v>0</v>
      </c>
      <c r="BF259" s="101">
        <f>IF(C259&gt;0,+VLOOKUP(G259,'CATEGORY ID'!$A$1:$L$118,3,FALSE),"")</f>
        <v>17</v>
      </c>
      <c r="BG259" s="101">
        <f>IF(C259&gt;0,+VLOOKUP(H259,'CATEGORY ID'!$D$1:$L$118,3,FALSE),"")</f>
        <v>17</v>
      </c>
      <c r="BH259" s="101">
        <f>IF(C259&gt;0,+VLOOKUP((+H259&amp;I259),'CATEGORY ID'!$H$1:$I$121,2,FALSE),"")</f>
        <v>18</v>
      </c>
      <c r="BJ259" s="101">
        <f>IF(C259&gt;0,IF(COUNTIF('CATEGORY ID'!$K$1:$K$121,+H259&amp;K259) &gt; 0, +VLOOKUP(+H259&amp;K259,'CATEGORY ID'!$K$1:$L$121,2,FALSE),""),"")</f>
        <v>73</v>
      </c>
      <c r="BK259" s="101" t="str">
        <f>IF(C259&gt;0,IF(COUNTIF('CATEGORY ID'!$K$124:$K$165, +VLOOKUP(C259,'STYLE NAMES'!$B:$AE,30,FALSE)) &gt; 0, +VLOOKUP(VLOOKUP(C259,'STYLE NAMES'!$B:$AE,30,FALSE),'CATEGORY ID'!K:M,2,FALSE),""),"")</f>
        <v/>
      </c>
      <c r="BR259" s="101" t="str" cm="1">
        <f t="array" ref="BR259">IF(C259&gt;0,_xlfn.TEXTJOIN(";", TRUE,_xlfn.UNIQUE(_xlfn._xlws.FILTER(BF259:BQ259,(BF259:BQ259&gt;0)),TRUE,FALSE)),"")&amp;";"&amp;BS259</f>
        <v>17;18;73;</v>
      </c>
      <c r="BU259" s="106">
        <f>IF(C259&gt;0,+VLOOKUP($C259,'STYLE NAMES'!$B:$AC,26,FALSE),"")</f>
        <v>49.9</v>
      </c>
      <c r="BV259" s="106">
        <f>IF(C259&gt;0,+VLOOKUP($C259,'STYLE NAMES'!$B:$AC,27,FALSE),"")</f>
        <v>2740</v>
      </c>
      <c r="BW259" s="106">
        <f>IF(C259&gt;0,+VLOOKUP($C259,'STYLE NAMES'!$B:$AC,28,FALSE),"")</f>
        <v>57.384999999999991</v>
      </c>
      <c r="BY259"/>
      <c r="BZ259" s="101">
        <v>0</v>
      </c>
      <c r="CA259" s="137">
        <f t="shared" si="18"/>
        <v>1</v>
      </c>
      <c r="CB259" s="137">
        <f>+VLOOKUP(C259,'[2]STYLES &amp; MODELS MATRIX'!$A:$G,7,FALSE)</f>
        <v>0</v>
      </c>
      <c r="CC259" s="137">
        <f>+VLOOKUP(C259,'[1]STYLES &amp; SIZE CHARTS'!$A:$H,8,FALSE)</f>
        <v>0</v>
      </c>
      <c r="CD259" s="137"/>
      <c r="CE259" s="205"/>
      <c r="CF259" s="141"/>
    </row>
    <row r="260" spans="1:84" s="101" customFormat="1" ht="12" customHeight="1" x14ac:dyDescent="0.2">
      <c r="A260" s="102">
        <f t="shared" si="16"/>
        <v>8683711003175</v>
      </c>
      <c r="B260" s="101" t="s">
        <v>816</v>
      </c>
      <c r="C260" s="101" t="s">
        <v>629</v>
      </c>
      <c r="D260" s="101" t="s">
        <v>630</v>
      </c>
      <c r="E260" s="203" t="s">
        <v>2323</v>
      </c>
      <c r="F260" s="101">
        <v>100</v>
      </c>
      <c r="G260" s="101" t="str">
        <f>IF(C260&gt;0,+VLOOKUP($C260,'STYLE NAMES'!$B:$AC,4,FALSE),"")</f>
        <v>ACCESSORIES</v>
      </c>
      <c r="H260" s="101" t="str">
        <f>IF(C260&gt;0,+VLOOKUP($C260,'STYLE NAMES'!$B:$AC,5,FALSE),"")</f>
        <v>ACCESSORIES</v>
      </c>
      <c r="I260" s="101" t="str">
        <f>IF(C260&gt;0,+VLOOKUP($C260,'STYLE NAMES'!$B:$AC,6,FALSE),"")</f>
        <v>RIDER ACCESSORIES</v>
      </c>
      <c r="J260" s="101" t="str">
        <f>IF(C260&gt;0,+VLOOKUP($C260,'STYLE NAMES'!$B:$AC,7,FALSE),"")</f>
        <v>UNISEX</v>
      </c>
      <c r="K260" s="101" t="str">
        <f>IF(C260&gt;0,+VLOOKUP($C260,'STYLE NAMES'!$B:$AC,8,FALSE),"")</f>
        <v>BELTS</v>
      </c>
      <c r="L260" s="101" t="str">
        <f>IF(E260&gt;0,+VLOOKUP($E260,'CODE GENERATOR'!$D:$T,3,FALSE),"")</f>
        <v>A</v>
      </c>
      <c r="M260" s="101" t="str">
        <f>IF(E260&gt;0,+VLOOKUP($E260,'CODE GENERATOR'!$D:$T,4,FALSE),"")</f>
        <v>BRAIDED</v>
      </c>
      <c r="N260" s="101" t="str">
        <f>IF(E260&gt;0,+VLOOKUP($E260,'CODE GENERATOR'!$D:$T,6,FALSE),"")</f>
        <v>BLACK</v>
      </c>
      <c r="O260" s="101" t="str">
        <f>IF(E260&gt;0,+VLOOKUP($E260,'CODE GENERATOR'!$D:$T,7,FALSE),"")</f>
        <v>BLACK</v>
      </c>
      <c r="P260" s="101" t="str">
        <f t="shared" si="17"/>
        <v>BLACK</v>
      </c>
      <c r="Q260" s="104" t="str">
        <f>IF(E260&gt;0,+VLOOKUP($E260,'CODE GENERATOR'!$D:$T,11,FALSE),"")</f>
        <v>A.RACUX_BLT0015</v>
      </c>
      <c r="R260" s="104" t="str">
        <f>IF(E260&gt;0,+VLOOKUP($E260,'CODE GENERATOR'!$D:$T,12,FALSE),"")</f>
        <v>BRD0012BLKBLK</v>
      </c>
      <c r="S260" s="104" t="str">
        <f>IF(E260&gt;0,+VLOOKUP($E260,'CODE GENERATOR'!$D:$T,13,FALSE),"")</f>
        <v>A.RACUX_BLT0015_BRD0012BLKBLK</v>
      </c>
      <c r="T260" s="104" t="str">
        <f t="shared" ref="T260:T323" si="19">+S260&amp;"_"&amp;F260</f>
        <v>A.RACUX_BLT0015_BRD0012BLKBLK_100</v>
      </c>
      <c r="U260" s="105">
        <v>8683711003175</v>
      </c>
      <c r="V260" s="107" t="str" cm="1">
        <f t="array" ref="V260">_xlfn.TEXTJOIN(";", TRUE, _xlfn.UNIQUE(_xlfn._xlws.FILTER(P$3:P$10029, C$3:C$10029=C260)))</f>
        <v>BORDEAUX;BORDEAUX/NAVY;BEIGE/BROWN;NAVY;BEIGE;GRAY/BLUE-BLACK;BROWN/NAVY;DARK GRAY;MELANGE GRAY;LIGHT GRAY;WHITE;RED;BLACK;GREEN;MELANGE BLUE</v>
      </c>
      <c r="W260" s="107" t="str" cm="1">
        <f t="array" ref="W260">_xlfn.TEXTJOIN(";", TRUE, _xlfn.UNIQUE(_xlfn._xlws.FILTER(F$3:F$10029, C$3:C$10029=C260)))</f>
        <v>85;90;95;100;105;110;115;120;125</v>
      </c>
      <c r="X260" s="101" t="str">
        <f>IF(E260&gt;0,+VLOOKUP($E260,'CODE GENERATOR'!$D:$AC,19,FALSE),0)</f>
        <v>2402_S01_88059</v>
      </c>
      <c r="Y260" s="101" t="str">
        <f>IF(E260&gt;0,+VLOOKUP($E260,'CODE GENERATOR'!$D:$AC,20,FALSE),0)</f>
        <v>2402_S01_88051</v>
      </c>
      <c r="Z260" s="101" t="str">
        <f>IF(E260&gt;0,+VLOOKUP($E260,'CODE GENERATOR'!$D:$AC,21,FALSE),0)</f>
        <v>2402_S01_88054</v>
      </c>
      <c r="AA260" s="101" t="str">
        <f>IF(E260&gt;0,+VLOOKUP($E260,'CODE GENERATOR'!$D:$AC,22,FALSE),0)</f>
        <v>2402_S01_88057</v>
      </c>
      <c r="AB260" s="101" t="str">
        <f>IF(E260&gt;0,+VLOOKUP($E260,'CODE GENERATOR'!$D:$AC,23,FALSE),0)</f>
        <v/>
      </c>
      <c r="AC260" s="101" t="str">
        <f>IF(E260&gt;0,+VLOOKUP($E260,'CODE GENERATOR'!$D:$AC,24,FALSE),0)</f>
        <v/>
      </c>
      <c r="AD260" s="101" t="str">
        <f>IF(E260&gt;0,+VLOOKUP($E260,'CODE GENERATOR'!$D:$AC,25,FALSE),0)</f>
        <v/>
      </c>
      <c r="AE260" s="101" t="str">
        <f>IF(E260&gt;0,+VLOOKUP($E260,'CODE GENERATOR'!$D:$AC,26,FALSE),0)</f>
        <v/>
      </c>
      <c r="AF260" s="149" t="str">
        <f>IF($C260&gt;0,$C260&amp;" "&amp;$P260&amp;" "&amp;+VLOOKUP($C260,'STYLE NAMES'!$B:$AC,10,FALSE),"""")</f>
        <v>SANTORINI BLACK BRAIDED BELT</v>
      </c>
      <c r="AG260" s="101" t="str">
        <f>"Enjoy our "&amp;(AF260)&amp;"; "&amp;IF(C260&gt;0,+VLOOKUP($C260,'STYLE NAMES'!$B:$AC,11,FALSE),"")</f>
        <v>Enjoy our SANTORINI BLACK BRAIDED BELT; Braided Riding Belts
Available in many colors and designs you can use these elegant belts for riding or even at your daily life</v>
      </c>
      <c r="AH260" s="101" t="str">
        <f>IF(C260&gt;0,+VLOOKUP($C260,'STYLE NAMES'!$B:$AC,12,FALSE),"")</f>
        <v>*Super elastic and comfortable riding belts
Composition:
100% Polyester</v>
      </c>
      <c r="AI260" s="101" t="str">
        <f>IF(C260&gt;0,+VLOOKUP($C260,'STYLE NAMES'!$B:$AC,13,FALSE),"")</f>
        <v>Do not wash in washing machine</v>
      </c>
      <c r="AJ260" s="149" t="str">
        <f>IF($C260&gt;0,$C260&amp;" "&amp;$P260&amp;" "&amp;+VLOOKUP($C260,'STYLE NAMES'!$B:$AC,14,FALSE),"""")</f>
        <v>SANTORINI BLACK ÖRGÜ KEMER</v>
      </c>
      <c r="AK260" s="149" t="str">
        <f>"Cavalier SanMarco tarafından tasarlanan "&amp;(AJ260)&amp;"; "&amp;IF(C260&gt;0,+VLOOKUP($C260,'STYLE NAMES'!$B:$AC,15,FALSE),"")</f>
        <v>Cavalier SanMarco tarafından tasarlanan SANTORINI BLACK ÖRGÜ KEMER; Örgü Binicilik Kemeri
Birçok renk ve desenleri ile bu şık kemerleri hem biniş kıyafetleriniz ile hem de günlük kıyafetlerinizle kullanabilirsiniz.</v>
      </c>
      <c r="AL260" s="149" t="str">
        <f>IF(C260&gt;0,+VLOOKUP($C260,'STYLE NAMES'!$B:$AC,16,FALSE),"")</f>
        <v>* Çok esnek ve rahat 
Kompozisyon:
100% Polyester</v>
      </c>
      <c r="AM260" s="149" t="str">
        <f>IF(C260&gt;0,+VLOOKUP($C260,'STYLE NAMES'!$B:$AC,17,FALSE),"")</f>
        <v>Ürünü makinada yıkamayınız</v>
      </c>
      <c r="AN260" s="149" t="str">
        <f>IF($C260&gt;0,$C260&amp;" "&amp;$P260&amp;" "&amp;+VLOOKUP($C260,'STYLE NAMES'!$B:$AC,18,FALSE),"""")</f>
        <v>SANTORINI BLACK CINTURA ELASTICA</v>
      </c>
      <c r="AO260" s="101" t="str">
        <f>"Disegnato da Cavalier SanMarco "&amp;(AN260)&amp;"; "&amp;IF(C260&gt;0,+VLOOKUP($C260,'STYLE NAMES'!$B:$AC,19,FALSE),"")</f>
        <v>Disegnato da Cavalier SanMarco SANTORINI BLACK CINTURA ELASTICA; Cintura intrecciata per equitazione Disponibile in molti colori e design, queste eleganti cinture possono essere utilizzate sia per l'equitazione che nella vita quotidiana.</v>
      </c>
      <c r="AP260" s="101" t="str">
        <f>IF(C260&gt;0,+VLOOKUP($C260,'STYLE NAMES'!$B:$AC,20,FALSE),"")</f>
        <v>Cinture elastiche e confortevoli per l'equitazione Composizione: 100% Poliestere</v>
      </c>
      <c r="AQ260" s="101" t="str">
        <f>IF(C260&gt;0,+VLOOKUP($C260,'STYLE NAMES'!$B:$AC,21,FALSE),"")</f>
        <v>Non lavare in lavatrice</v>
      </c>
      <c r="AR260" s="101">
        <f>IF(D260&gt;0,+VLOOKUP($C260,'STYLE NAMES'!$B:$AC,22,FALSE),"")</f>
        <v>0</v>
      </c>
      <c r="AS260" s="101">
        <f>IF(E260&gt;0,+VLOOKUP($C260,'STYLE NAMES'!$B:$AC,23,FALSE),"")</f>
        <v>0</v>
      </c>
      <c r="AT260" s="101">
        <f>IF(F260&gt;0,+VLOOKUP($C260,'STYLE NAMES'!$B:$AC,24,FALSE),"")</f>
        <v>0</v>
      </c>
      <c r="AU260" s="101">
        <f>IF(G260&gt;0,+VLOOKUP($C260,'STYLE NAMES'!$B:$AC,25,FALSE),"")</f>
        <v>0</v>
      </c>
      <c r="AV260" s="101">
        <f>+VLOOKUP($S260,'CODE GENERATOR'!$P:$AM,15,FALSE)</f>
        <v>0</v>
      </c>
      <c r="AW260" s="101">
        <f>+VLOOKUP($S260,'CODE GENERATOR'!$P:$AM,16,FALSE)</f>
        <v>0</v>
      </c>
      <c r="AX260" s="101">
        <f>+VLOOKUP($S260,'CODE GENERATOR'!$P:$AM,17,FALSE)</f>
        <v>0</v>
      </c>
      <c r="AY260" s="101">
        <f>+VLOOKUP($S260,'CODE GENERATOR'!$P:$AM,18,FALSE)</f>
        <v>0</v>
      </c>
      <c r="AZ260" s="101">
        <f>+VLOOKUP($S260,'CODE GENERATOR'!$P:$AM,19,FALSE)</f>
        <v>0</v>
      </c>
      <c r="BA260" s="101">
        <f>+VLOOKUP($S260,'CODE GENERATOR'!$P:$AM,20,FALSE)</f>
        <v>0</v>
      </c>
      <c r="BB260" s="101">
        <f>+VLOOKUP($S260,'CODE GENERATOR'!$P:$AM,21,FALSE)</f>
        <v>0</v>
      </c>
      <c r="BC260" s="101">
        <f>+VLOOKUP($S260,'CODE GENERATOR'!$P:$AM,22,FALSE)</f>
        <v>0</v>
      </c>
      <c r="BD260" s="101">
        <f>+VLOOKUP($S260,'CODE GENERATOR'!$P:$AM,23,FALSE)</f>
        <v>0</v>
      </c>
      <c r="BE260" s="101">
        <f>+VLOOKUP($S260,'CODE GENERATOR'!$P:$AM,24,FALSE)</f>
        <v>0</v>
      </c>
      <c r="BF260" s="101">
        <f>IF(C260&gt;0,+VLOOKUP(G260,'CATEGORY ID'!$A$1:$L$118,3,FALSE),"")</f>
        <v>17</v>
      </c>
      <c r="BG260" s="101">
        <f>IF(C260&gt;0,+VLOOKUP(H260,'CATEGORY ID'!$D$1:$L$118,3,FALSE),"")</f>
        <v>17</v>
      </c>
      <c r="BH260" s="101">
        <f>IF(C260&gt;0,+VLOOKUP((+H260&amp;I260),'CATEGORY ID'!$H$1:$I$121,2,FALSE),"")</f>
        <v>18</v>
      </c>
      <c r="BJ260" s="101">
        <f>IF(C260&gt;0,IF(COUNTIF('CATEGORY ID'!$K$1:$K$121,+H260&amp;K260) &gt; 0, +VLOOKUP(+H260&amp;K260,'CATEGORY ID'!$K$1:$L$121,2,FALSE),""),"")</f>
        <v>73</v>
      </c>
      <c r="BK260" s="101" t="str">
        <f>IF(C260&gt;0,IF(COUNTIF('CATEGORY ID'!$K$124:$K$165, +VLOOKUP(C260,'STYLE NAMES'!$B:$AE,30,FALSE)) &gt; 0, +VLOOKUP(VLOOKUP(C260,'STYLE NAMES'!$B:$AE,30,FALSE),'CATEGORY ID'!K:M,2,FALSE),""),"")</f>
        <v/>
      </c>
      <c r="BR260" s="101" t="str" cm="1">
        <f t="array" ref="BR260">IF(C260&gt;0,_xlfn.TEXTJOIN(";", TRUE,_xlfn.UNIQUE(_xlfn._xlws.FILTER(BF260:BQ260,(BF260:BQ260&gt;0)),TRUE,FALSE)),"")&amp;";"&amp;BS260</f>
        <v>17;18;73;</v>
      </c>
      <c r="BU260" s="106">
        <f>IF(C260&gt;0,+VLOOKUP($C260,'STYLE NAMES'!$B:$AC,26,FALSE),"")</f>
        <v>49.9</v>
      </c>
      <c r="BV260" s="106">
        <f>IF(C260&gt;0,+VLOOKUP($C260,'STYLE NAMES'!$B:$AC,27,FALSE),"")</f>
        <v>2740</v>
      </c>
      <c r="BW260" s="106">
        <f>IF(C260&gt;0,+VLOOKUP($C260,'STYLE NAMES'!$B:$AC,28,FALSE),"")</f>
        <v>57.384999999999991</v>
      </c>
      <c r="BY260"/>
      <c r="BZ260" s="101">
        <v>0</v>
      </c>
      <c r="CA260" s="137">
        <f t="shared" si="18"/>
        <v>1</v>
      </c>
      <c r="CB260" s="137">
        <f>+VLOOKUP(C260,'[2]STYLES &amp; MODELS MATRIX'!$A:$G,7,FALSE)</f>
        <v>0</v>
      </c>
      <c r="CC260" s="137">
        <f>+VLOOKUP(C260,'[1]STYLES &amp; SIZE CHARTS'!$A:$H,8,FALSE)</f>
        <v>0</v>
      </c>
      <c r="CD260" s="137"/>
      <c r="CE260" s="205"/>
      <c r="CF260" s="141"/>
    </row>
    <row r="261" spans="1:84" s="101" customFormat="1" ht="12" customHeight="1" x14ac:dyDescent="0.2">
      <c r="A261" s="102">
        <f t="shared" ref="A261:A324" si="20">+U261</f>
        <v>8683711003182</v>
      </c>
      <c r="B261" s="101" t="s">
        <v>816</v>
      </c>
      <c r="C261" s="101" t="s">
        <v>629</v>
      </c>
      <c r="D261" s="101" t="s">
        <v>630</v>
      </c>
      <c r="E261" s="203" t="s">
        <v>2323</v>
      </c>
      <c r="F261" s="101">
        <v>105</v>
      </c>
      <c r="G261" s="101" t="str">
        <f>IF(C261&gt;0,+VLOOKUP($C261,'STYLE NAMES'!$B:$AC,4,FALSE),"")</f>
        <v>ACCESSORIES</v>
      </c>
      <c r="H261" s="101" t="str">
        <f>IF(C261&gt;0,+VLOOKUP($C261,'STYLE NAMES'!$B:$AC,5,FALSE),"")</f>
        <v>ACCESSORIES</v>
      </c>
      <c r="I261" s="101" t="str">
        <f>IF(C261&gt;0,+VLOOKUP($C261,'STYLE NAMES'!$B:$AC,6,FALSE),"")</f>
        <v>RIDER ACCESSORIES</v>
      </c>
      <c r="J261" s="101" t="str">
        <f>IF(C261&gt;0,+VLOOKUP($C261,'STYLE NAMES'!$B:$AC,7,FALSE),"")</f>
        <v>UNISEX</v>
      </c>
      <c r="K261" s="101" t="str">
        <f>IF(C261&gt;0,+VLOOKUP($C261,'STYLE NAMES'!$B:$AC,8,FALSE),"")</f>
        <v>BELTS</v>
      </c>
      <c r="L261" s="101" t="str">
        <f>IF(E261&gt;0,+VLOOKUP($E261,'CODE GENERATOR'!$D:$T,3,FALSE),"")</f>
        <v>A</v>
      </c>
      <c r="M261" s="101" t="str">
        <f>IF(E261&gt;0,+VLOOKUP($E261,'CODE GENERATOR'!$D:$T,4,FALSE),"")</f>
        <v>BRAIDED</v>
      </c>
      <c r="N261" s="101" t="str">
        <f>IF(E261&gt;0,+VLOOKUP($E261,'CODE GENERATOR'!$D:$T,6,FALSE),"")</f>
        <v>BLACK</v>
      </c>
      <c r="O261" s="101" t="str">
        <f>IF(E261&gt;0,+VLOOKUP($E261,'CODE GENERATOR'!$D:$T,7,FALSE),"")</f>
        <v>BLACK</v>
      </c>
      <c r="P261" s="101" t="str">
        <f t="shared" ref="P261:P324" si="21">IF(E261&gt;0,+IF(N261=O261,N261,N261&amp;"/"&amp;O261),"")</f>
        <v>BLACK</v>
      </c>
      <c r="Q261" s="104" t="str">
        <f>IF(E261&gt;0,+VLOOKUP($E261,'CODE GENERATOR'!$D:$T,11,FALSE),"")</f>
        <v>A.RACUX_BLT0015</v>
      </c>
      <c r="R261" s="104" t="str">
        <f>IF(E261&gt;0,+VLOOKUP($E261,'CODE GENERATOR'!$D:$T,12,FALSE),"")</f>
        <v>BRD0012BLKBLK</v>
      </c>
      <c r="S261" s="104" t="str">
        <f>IF(E261&gt;0,+VLOOKUP($E261,'CODE GENERATOR'!$D:$T,13,FALSE),"")</f>
        <v>A.RACUX_BLT0015_BRD0012BLKBLK</v>
      </c>
      <c r="T261" s="104" t="str">
        <f t="shared" si="19"/>
        <v>A.RACUX_BLT0015_BRD0012BLKBLK_105</v>
      </c>
      <c r="U261" s="105">
        <v>8683711003182</v>
      </c>
      <c r="V261" s="107" t="str" cm="1">
        <f t="array" ref="V261">_xlfn.TEXTJOIN(";", TRUE, _xlfn.UNIQUE(_xlfn._xlws.FILTER(P$3:P$10029, C$3:C$10029=C261)))</f>
        <v>BORDEAUX;BORDEAUX/NAVY;BEIGE/BROWN;NAVY;BEIGE;GRAY/BLUE-BLACK;BROWN/NAVY;DARK GRAY;MELANGE GRAY;LIGHT GRAY;WHITE;RED;BLACK;GREEN;MELANGE BLUE</v>
      </c>
      <c r="W261" s="107" t="str" cm="1">
        <f t="array" ref="W261">_xlfn.TEXTJOIN(";", TRUE, _xlfn.UNIQUE(_xlfn._xlws.FILTER(F$3:F$10029, C$3:C$10029=C261)))</f>
        <v>85;90;95;100;105;110;115;120;125</v>
      </c>
      <c r="X261" s="101" t="str">
        <f>IF(E261&gt;0,+VLOOKUP($E261,'CODE GENERATOR'!$D:$AC,19,FALSE),0)</f>
        <v>2402_S01_88059</v>
      </c>
      <c r="Y261" s="101" t="str">
        <f>IF(E261&gt;0,+VLOOKUP($E261,'CODE GENERATOR'!$D:$AC,20,FALSE),0)</f>
        <v>2402_S01_88051</v>
      </c>
      <c r="Z261" s="101" t="str">
        <f>IF(E261&gt;0,+VLOOKUP($E261,'CODE GENERATOR'!$D:$AC,21,FALSE),0)</f>
        <v>2402_S01_88054</v>
      </c>
      <c r="AA261" s="101" t="str">
        <f>IF(E261&gt;0,+VLOOKUP($E261,'CODE GENERATOR'!$D:$AC,22,FALSE),0)</f>
        <v>2402_S01_88057</v>
      </c>
      <c r="AB261" s="101" t="str">
        <f>IF(E261&gt;0,+VLOOKUP($E261,'CODE GENERATOR'!$D:$AC,23,FALSE),0)</f>
        <v/>
      </c>
      <c r="AC261" s="101" t="str">
        <f>IF(E261&gt;0,+VLOOKUP($E261,'CODE GENERATOR'!$D:$AC,24,FALSE),0)</f>
        <v/>
      </c>
      <c r="AD261" s="101" t="str">
        <f>IF(E261&gt;0,+VLOOKUP($E261,'CODE GENERATOR'!$D:$AC,25,FALSE),0)</f>
        <v/>
      </c>
      <c r="AE261" s="101" t="str">
        <f>IF(E261&gt;0,+VLOOKUP($E261,'CODE GENERATOR'!$D:$AC,26,FALSE),0)</f>
        <v/>
      </c>
      <c r="AF261" s="149" t="str">
        <f>IF($C261&gt;0,$C261&amp;" "&amp;$P261&amp;" "&amp;+VLOOKUP($C261,'STYLE NAMES'!$B:$AC,10,FALSE),"""")</f>
        <v>SANTORINI BLACK BRAIDED BELT</v>
      </c>
      <c r="AG261" s="101" t="str">
        <f>"Enjoy our "&amp;(AF261)&amp;"; "&amp;IF(C261&gt;0,+VLOOKUP($C261,'STYLE NAMES'!$B:$AC,11,FALSE),"")</f>
        <v>Enjoy our SANTORINI BLACK BRAIDED BELT; Braided Riding Belts
Available in many colors and designs you can use these elegant belts for riding or even at your daily life</v>
      </c>
      <c r="AH261" s="101" t="str">
        <f>IF(C261&gt;0,+VLOOKUP($C261,'STYLE NAMES'!$B:$AC,12,FALSE),"")</f>
        <v>*Super elastic and comfortable riding belts
Composition:
100% Polyester</v>
      </c>
      <c r="AI261" s="101" t="str">
        <f>IF(C261&gt;0,+VLOOKUP($C261,'STYLE NAMES'!$B:$AC,13,FALSE),"")</f>
        <v>Do not wash in washing machine</v>
      </c>
      <c r="AJ261" s="149" t="str">
        <f>IF($C261&gt;0,$C261&amp;" "&amp;$P261&amp;" "&amp;+VLOOKUP($C261,'STYLE NAMES'!$B:$AC,14,FALSE),"""")</f>
        <v>SANTORINI BLACK ÖRGÜ KEMER</v>
      </c>
      <c r="AK261" s="149" t="str">
        <f>"Cavalier SanMarco tarafından tasarlanan "&amp;(AJ261)&amp;"; "&amp;IF(C261&gt;0,+VLOOKUP($C261,'STYLE NAMES'!$B:$AC,15,FALSE),"")</f>
        <v>Cavalier SanMarco tarafından tasarlanan SANTORINI BLACK ÖRGÜ KEMER; Örgü Binicilik Kemeri
Birçok renk ve desenleri ile bu şık kemerleri hem biniş kıyafetleriniz ile hem de günlük kıyafetlerinizle kullanabilirsiniz.</v>
      </c>
      <c r="AL261" s="149" t="str">
        <f>IF(C261&gt;0,+VLOOKUP($C261,'STYLE NAMES'!$B:$AC,16,FALSE),"")</f>
        <v>* Çok esnek ve rahat 
Kompozisyon:
100% Polyester</v>
      </c>
      <c r="AM261" s="149" t="str">
        <f>IF(C261&gt;0,+VLOOKUP($C261,'STYLE NAMES'!$B:$AC,17,FALSE),"")</f>
        <v>Ürünü makinada yıkamayınız</v>
      </c>
      <c r="AN261" s="149" t="str">
        <f>IF($C261&gt;0,$C261&amp;" "&amp;$P261&amp;" "&amp;+VLOOKUP($C261,'STYLE NAMES'!$B:$AC,18,FALSE),"""")</f>
        <v>SANTORINI BLACK CINTURA ELASTICA</v>
      </c>
      <c r="AO261" s="101" t="str">
        <f>"Disegnato da Cavalier SanMarco "&amp;(AN261)&amp;"; "&amp;IF(C261&gt;0,+VLOOKUP($C261,'STYLE NAMES'!$B:$AC,19,FALSE),"")</f>
        <v>Disegnato da Cavalier SanMarco SANTORINI BLACK CINTURA ELASTICA; Cintura intrecciata per equitazione Disponibile in molti colori e design, queste eleganti cinture possono essere utilizzate sia per l'equitazione che nella vita quotidiana.</v>
      </c>
      <c r="AP261" s="101" t="str">
        <f>IF(C261&gt;0,+VLOOKUP($C261,'STYLE NAMES'!$B:$AC,20,FALSE),"")</f>
        <v>Cinture elastiche e confortevoli per l'equitazione Composizione: 100% Poliestere</v>
      </c>
      <c r="AQ261" s="101" t="str">
        <f>IF(C261&gt;0,+VLOOKUP($C261,'STYLE NAMES'!$B:$AC,21,FALSE),"")</f>
        <v>Non lavare in lavatrice</v>
      </c>
      <c r="AR261" s="101">
        <f>IF(D261&gt;0,+VLOOKUP($C261,'STYLE NAMES'!$B:$AC,22,FALSE),"")</f>
        <v>0</v>
      </c>
      <c r="AS261" s="101">
        <f>IF(E261&gt;0,+VLOOKUP($C261,'STYLE NAMES'!$B:$AC,23,FALSE),"")</f>
        <v>0</v>
      </c>
      <c r="AT261" s="101">
        <f>IF(F261&gt;0,+VLOOKUP($C261,'STYLE NAMES'!$B:$AC,24,FALSE),"")</f>
        <v>0</v>
      </c>
      <c r="AU261" s="101">
        <f>IF(G261&gt;0,+VLOOKUP($C261,'STYLE NAMES'!$B:$AC,25,FALSE),"")</f>
        <v>0</v>
      </c>
      <c r="AV261" s="101">
        <f>+VLOOKUP($S261,'CODE GENERATOR'!$P:$AM,15,FALSE)</f>
        <v>0</v>
      </c>
      <c r="AW261" s="101">
        <f>+VLOOKUP($S261,'CODE GENERATOR'!$P:$AM,16,FALSE)</f>
        <v>0</v>
      </c>
      <c r="AX261" s="101">
        <f>+VLOOKUP($S261,'CODE GENERATOR'!$P:$AM,17,FALSE)</f>
        <v>0</v>
      </c>
      <c r="AY261" s="101">
        <f>+VLOOKUP($S261,'CODE GENERATOR'!$P:$AM,18,FALSE)</f>
        <v>0</v>
      </c>
      <c r="AZ261" s="101">
        <f>+VLOOKUP($S261,'CODE GENERATOR'!$P:$AM,19,FALSE)</f>
        <v>0</v>
      </c>
      <c r="BA261" s="101">
        <f>+VLOOKUP($S261,'CODE GENERATOR'!$P:$AM,20,FALSE)</f>
        <v>0</v>
      </c>
      <c r="BB261" s="101">
        <f>+VLOOKUP($S261,'CODE GENERATOR'!$P:$AM,21,FALSE)</f>
        <v>0</v>
      </c>
      <c r="BC261" s="101">
        <f>+VLOOKUP($S261,'CODE GENERATOR'!$P:$AM,22,FALSE)</f>
        <v>0</v>
      </c>
      <c r="BD261" s="101">
        <f>+VLOOKUP($S261,'CODE GENERATOR'!$P:$AM,23,FALSE)</f>
        <v>0</v>
      </c>
      <c r="BE261" s="101">
        <f>+VLOOKUP($S261,'CODE GENERATOR'!$P:$AM,24,FALSE)</f>
        <v>0</v>
      </c>
      <c r="BF261" s="101">
        <f>IF(C261&gt;0,+VLOOKUP(G261,'CATEGORY ID'!$A$1:$L$118,3,FALSE),"")</f>
        <v>17</v>
      </c>
      <c r="BG261" s="101">
        <f>IF(C261&gt;0,+VLOOKUP(H261,'CATEGORY ID'!$D$1:$L$118,3,FALSE),"")</f>
        <v>17</v>
      </c>
      <c r="BH261" s="101">
        <f>IF(C261&gt;0,+VLOOKUP((+H261&amp;I261),'CATEGORY ID'!$H$1:$I$121,2,FALSE),"")</f>
        <v>18</v>
      </c>
      <c r="BJ261" s="101">
        <f>IF(C261&gt;0,IF(COUNTIF('CATEGORY ID'!$K$1:$K$121,+H261&amp;K261) &gt; 0, +VLOOKUP(+H261&amp;K261,'CATEGORY ID'!$K$1:$L$121,2,FALSE),""),"")</f>
        <v>73</v>
      </c>
      <c r="BK261" s="101" t="str">
        <f>IF(C261&gt;0,IF(COUNTIF('CATEGORY ID'!$K$124:$K$165, +VLOOKUP(C261,'STYLE NAMES'!$B:$AE,30,FALSE)) &gt; 0, +VLOOKUP(VLOOKUP(C261,'STYLE NAMES'!$B:$AE,30,FALSE),'CATEGORY ID'!K:M,2,FALSE),""),"")</f>
        <v/>
      </c>
      <c r="BR261" s="101" t="str" cm="1">
        <f t="array" ref="BR261">IF(C261&gt;0,_xlfn.TEXTJOIN(";", TRUE,_xlfn.UNIQUE(_xlfn._xlws.FILTER(BF261:BQ261,(BF261:BQ261&gt;0)),TRUE,FALSE)),"")&amp;";"&amp;BS261</f>
        <v>17;18;73;</v>
      </c>
      <c r="BU261" s="106">
        <f>IF(C261&gt;0,+VLOOKUP($C261,'STYLE NAMES'!$B:$AC,26,FALSE),"")</f>
        <v>49.9</v>
      </c>
      <c r="BV261" s="106">
        <f>IF(C261&gt;0,+VLOOKUP($C261,'STYLE NAMES'!$B:$AC,27,FALSE),"")</f>
        <v>2740</v>
      </c>
      <c r="BW261" s="106">
        <f>IF(C261&gt;0,+VLOOKUP($C261,'STYLE NAMES'!$B:$AC,28,FALSE),"")</f>
        <v>57.384999999999991</v>
      </c>
      <c r="BY261"/>
      <c r="BZ261" s="101">
        <v>0</v>
      </c>
      <c r="CA261" s="137">
        <f t="shared" ref="CA261:CA324" si="22">+IF(X261=0,0,1)</f>
        <v>1</v>
      </c>
      <c r="CB261" s="137">
        <f>+VLOOKUP(C261,'[2]STYLES &amp; MODELS MATRIX'!$A:$G,7,FALSE)</f>
        <v>0</v>
      </c>
      <c r="CC261" s="137">
        <f>+VLOOKUP(C261,'[1]STYLES &amp; SIZE CHARTS'!$A:$H,8,FALSE)</f>
        <v>0</v>
      </c>
      <c r="CD261" s="137"/>
      <c r="CE261" s="205"/>
      <c r="CF261" s="141"/>
    </row>
    <row r="262" spans="1:84" s="101" customFormat="1" ht="12" customHeight="1" x14ac:dyDescent="0.2">
      <c r="A262" s="102">
        <f t="shared" si="20"/>
        <v>8683711003199</v>
      </c>
      <c r="B262" s="101" t="s">
        <v>816</v>
      </c>
      <c r="C262" s="101" t="s">
        <v>629</v>
      </c>
      <c r="D262" s="101" t="s">
        <v>630</v>
      </c>
      <c r="E262" s="203" t="s">
        <v>2323</v>
      </c>
      <c r="F262" s="101">
        <v>110</v>
      </c>
      <c r="G262" s="101" t="str">
        <f>IF(C262&gt;0,+VLOOKUP($C262,'STYLE NAMES'!$B:$AC,4,FALSE),"")</f>
        <v>ACCESSORIES</v>
      </c>
      <c r="H262" s="101" t="str">
        <f>IF(C262&gt;0,+VLOOKUP($C262,'STYLE NAMES'!$B:$AC,5,FALSE),"")</f>
        <v>ACCESSORIES</v>
      </c>
      <c r="I262" s="101" t="str">
        <f>IF(C262&gt;0,+VLOOKUP($C262,'STYLE NAMES'!$B:$AC,6,FALSE),"")</f>
        <v>RIDER ACCESSORIES</v>
      </c>
      <c r="J262" s="101" t="str">
        <f>IF(C262&gt;0,+VLOOKUP($C262,'STYLE NAMES'!$B:$AC,7,FALSE),"")</f>
        <v>UNISEX</v>
      </c>
      <c r="K262" s="101" t="str">
        <f>IF(C262&gt;0,+VLOOKUP($C262,'STYLE NAMES'!$B:$AC,8,FALSE),"")</f>
        <v>BELTS</v>
      </c>
      <c r="L262" s="101" t="str">
        <f>IF(E262&gt;0,+VLOOKUP($E262,'CODE GENERATOR'!$D:$T,3,FALSE),"")</f>
        <v>A</v>
      </c>
      <c r="M262" s="101" t="str">
        <f>IF(E262&gt;0,+VLOOKUP($E262,'CODE GENERATOR'!$D:$T,4,FALSE),"")</f>
        <v>BRAIDED</v>
      </c>
      <c r="N262" s="101" t="str">
        <f>IF(E262&gt;0,+VLOOKUP($E262,'CODE GENERATOR'!$D:$T,6,FALSE),"")</f>
        <v>BLACK</v>
      </c>
      <c r="O262" s="101" t="str">
        <f>IF(E262&gt;0,+VLOOKUP($E262,'CODE GENERATOR'!$D:$T,7,FALSE),"")</f>
        <v>BLACK</v>
      </c>
      <c r="P262" s="101" t="str">
        <f t="shared" si="21"/>
        <v>BLACK</v>
      </c>
      <c r="Q262" s="104" t="str">
        <f>IF(E262&gt;0,+VLOOKUP($E262,'CODE GENERATOR'!$D:$T,11,FALSE),"")</f>
        <v>A.RACUX_BLT0015</v>
      </c>
      <c r="R262" s="104" t="str">
        <f>IF(E262&gt;0,+VLOOKUP($E262,'CODE GENERATOR'!$D:$T,12,FALSE),"")</f>
        <v>BRD0012BLKBLK</v>
      </c>
      <c r="S262" s="104" t="str">
        <f>IF(E262&gt;0,+VLOOKUP($E262,'CODE GENERATOR'!$D:$T,13,FALSE),"")</f>
        <v>A.RACUX_BLT0015_BRD0012BLKBLK</v>
      </c>
      <c r="T262" s="104" t="str">
        <f t="shared" si="19"/>
        <v>A.RACUX_BLT0015_BRD0012BLKBLK_110</v>
      </c>
      <c r="U262" s="105">
        <v>8683711003199</v>
      </c>
      <c r="V262" s="107" t="str" cm="1">
        <f t="array" ref="V262">_xlfn.TEXTJOIN(";", TRUE, _xlfn.UNIQUE(_xlfn._xlws.FILTER(P$3:P$10029, C$3:C$10029=C262)))</f>
        <v>BORDEAUX;BORDEAUX/NAVY;BEIGE/BROWN;NAVY;BEIGE;GRAY/BLUE-BLACK;BROWN/NAVY;DARK GRAY;MELANGE GRAY;LIGHT GRAY;WHITE;RED;BLACK;GREEN;MELANGE BLUE</v>
      </c>
      <c r="W262" s="107" t="str" cm="1">
        <f t="array" ref="W262">_xlfn.TEXTJOIN(";", TRUE, _xlfn.UNIQUE(_xlfn._xlws.FILTER(F$3:F$10029, C$3:C$10029=C262)))</f>
        <v>85;90;95;100;105;110;115;120;125</v>
      </c>
      <c r="X262" s="101" t="str">
        <f>IF(E262&gt;0,+VLOOKUP($E262,'CODE GENERATOR'!$D:$AC,19,FALSE),0)</f>
        <v>2402_S01_88059</v>
      </c>
      <c r="Y262" s="101" t="str">
        <f>IF(E262&gt;0,+VLOOKUP($E262,'CODE GENERATOR'!$D:$AC,20,FALSE),0)</f>
        <v>2402_S01_88051</v>
      </c>
      <c r="Z262" s="101" t="str">
        <f>IF(E262&gt;0,+VLOOKUP($E262,'CODE GENERATOR'!$D:$AC,21,FALSE),0)</f>
        <v>2402_S01_88054</v>
      </c>
      <c r="AA262" s="101" t="str">
        <f>IF(E262&gt;0,+VLOOKUP($E262,'CODE GENERATOR'!$D:$AC,22,FALSE),0)</f>
        <v>2402_S01_88057</v>
      </c>
      <c r="AB262" s="101" t="str">
        <f>IF(E262&gt;0,+VLOOKUP($E262,'CODE GENERATOR'!$D:$AC,23,FALSE),0)</f>
        <v/>
      </c>
      <c r="AC262" s="101" t="str">
        <f>IF(E262&gt;0,+VLOOKUP($E262,'CODE GENERATOR'!$D:$AC,24,FALSE),0)</f>
        <v/>
      </c>
      <c r="AD262" s="101" t="str">
        <f>IF(E262&gt;0,+VLOOKUP($E262,'CODE GENERATOR'!$D:$AC,25,FALSE),0)</f>
        <v/>
      </c>
      <c r="AE262" s="101" t="str">
        <f>IF(E262&gt;0,+VLOOKUP($E262,'CODE GENERATOR'!$D:$AC,26,FALSE),0)</f>
        <v/>
      </c>
      <c r="AF262" s="149" t="str">
        <f>IF($C262&gt;0,$C262&amp;" "&amp;$P262&amp;" "&amp;+VLOOKUP($C262,'STYLE NAMES'!$B:$AC,10,FALSE),"""")</f>
        <v>SANTORINI BLACK BRAIDED BELT</v>
      </c>
      <c r="AG262" s="101" t="str">
        <f>"Enjoy our "&amp;(AF262)&amp;"; "&amp;IF(C262&gt;0,+VLOOKUP($C262,'STYLE NAMES'!$B:$AC,11,FALSE),"")</f>
        <v>Enjoy our SANTORINI BLACK BRAIDED BELT; Braided Riding Belts
Available in many colors and designs you can use these elegant belts for riding or even at your daily life</v>
      </c>
      <c r="AH262" s="101" t="str">
        <f>IF(C262&gt;0,+VLOOKUP($C262,'STYLE NAMES'!$B:$AC,12,FALSE),"")</f>
        <v>*Super elastic and comfortable riding belts
Composition:
100% Polyester</v>
      </c>
      <c r="AI262" s="101" t="str">
        <f>IF(C262&gt;0,+VLOOKUP($C262,'STYLE NAMES'!$B:$AC,13,FALSE),"")</f>
        <v>Do not wash in washing machine</v>
      </c>
      <c r="AJ262" s="149" t="str">
        <f>IF($C262&gt;0,$C262&amp;" "&amp;$P262&amp;" "&amp;+VLOOKUP($C262,'STYLE NAMES'!$B:$AC,14,FALSE),"""")</f>
        <v>SANTORINI BLACK ÖRGÜ KEMER</v>
      </c>
      <c r="AK262" s="149" t="str">
        <f>"Cavalier SanMarco tarafından tasarlanan "&amp;(AJ262)&amp;"; "&amp;IF(C262&gt;0,+VLOOKUP($C262,'STYLE NAMES'!$B:$AC,15,FALSE),"")</f>
        <v>Cavalier SanMarco tarafından tasarlanan SANTORINI BLACK ÖRGÜ KEMER; Örgü Binicilik Kemeri
Birçok renk ve desenleri ile bu şık kemerleri hem biniş kıyafetleriniz ile hem de günlük kıyafetlerinizle kullanabilirsiniz.</v>
      </c>
      <c r="AL262" s="149" t="str">
        <f>IF(C262&gt;0,+VLOOKUP($C262,'STYLE NAMES'!$B:$AC,16,FALSE),"")</f>
        <v>* Çok esnek ve rahat 
Kompozisyon:
100% Polyester</v>
      </c>
      <c r="AM262" s="149" t="str">
        <f>IF(C262&gt;0,+VLOOKUP($C262,'STYLE NAMES'!$B:$AC,17,FALSE),"")</f>
        <v>Ürünü makinada yıkamayınız</v>
      </c>
      <c r="AN262" s="149" t="str">
        <f>IF($C262&gt;0,$C262&amp;" "&amp;$P262&amp;" "&amp;+VLOOKUP($C262,'STYLE NAMES'!$B:$AC,18,FALSE),"""")</f>
        <v>SANTORINI BLACK CINTURA ELASTICA</v>
      </c>
      <c r="AO262" s="101" t="str">
        <f>"Disegnato da Cavalier SanMarco "&amp;(AN262)&amp;"; "&amp;IF(C262&gt;0,+VLOOKUP($C262,'STYLE NAMES'!$B:$AC,19,FALSE),"")</f>
        <v>Disegnato da Cavalier SanMarco SANTORINI BLACK CINTURA ELASTICA; Cintura intrecciata per equitazione Disponibile in molti colori e design, queste eleganti cinture possono essere utilizzate sia per l'equitazione che nella vita quotidiana.</v>
      </c>
      <c r="AP262" s="101" t="str">
        <f>IF(C262&gt;0,+VLOOKUP($C262,'STYLE NAMES'!$B:$AC,20,FALSE),"")</f>
        <v>Cinture elastiche e confortevoli per l'equitazione Composizione: 100% Poliestere</v>
      </c>
      <c r="AQ262" s="101" t="str">
        <f>IF(C262&gt;0,+VLOOKUP($C262,'STYLE NAMES'!$B:$AC,21,FALSE),"")</f>
        <v>Non lavare in lavatrice</v>
      </c>
      <c r="AR262" s="101">
        <f>IF(D262&gt;0,+VLOOKUP($C262,'STYLE NAMES'!$B:$AC,22,FALSE),"")</f>
        <v>0</v>
      </c>
      <c r="AS262" s="101">
        <f>IF(E262&gt;0,+VLOOKUP($C262,'STYLE NAMES'!$B:$AC,23,FALSE),"")</f>
        <v>0</v>
      </c>
      <c r="AT262" s="101">
        <f>IF(F262&gt;0,+VLOOKUP($C262,'STYLE NAMES'!$B:$AC,24,FALSE),"")</f>
        <v>0</v>
      </c>
      <c r="AU262" s="101">
        <f>IF(G262&gt;0,+VLOOKUP($C262,'STYLE NAMES'!$B:$AC,25,FALSE),"")</f>
        <v>0</v>
      </c>
      <c r="AV262" s="101">
        <f>+VLOOKUP($S262,'CODE GENERATOR'!$P:$AM,15,FALSE)</f>
        <v>0</v>
      </c>
      <c r="AW262" s="101">
        <f>+VLOOKUP($S262,'CODE GENERATOR'!$P:$AM,16,FALSE)</f>
        <v>0</v>
      </c>
      <c r="AX262" s="101">
        <f>+VLOOKUP($S262,'CODE GENERATOR'!$P:$AM,17,FALSE)</f>
        <v>0</v>
      </c>
      <c r="AY262" s="101">
        <f>+VLOOKUP($S262,'CODE GENERATOR'!$P:$AM,18,FALSE)</f>
        <v>0</v>
      </c>
      <c r="AZ262" s="101">
        <f>+VLOOKUP($S262,'CODE GENERATOR'!$P:$AM,19,FALSE)</f>
        <v>0</v>
      </c>
      <c r="BA262" s="101">
        <f>+VLOOKUP($S262,'CODE GENERATOR'!$P:$AM,20,FALSE)</f>
        <v>0</v>
      </c>
      <c r="BB262" s="101">
        <f>+VLOOKUP($S262,'CODE GENERATOR'!$P:$AM,21,FALSE)</f>
        <v>0</v>
      </c>
      <c r="BC262" s="101">
        <f>+VLOOKUP($S262,'CODE GENERATOR'!$P:$AM,22,FALSE)</f>
        <v>0</v>
      </c>
      <c r="BD262" s="101">
        <f>+VLOOKUP($S262,'CODE GENERATOR'!$P:$AM,23,FALSE)</f>
        <v>0</v>
      </c>
      <c r="BE262" s="101">
        <f>+VLOOKUP($S262,'CODE GENERATOR'!$P:$AM,24,FALSE)</f>
        <v>0</v>
      </c>
      <c r="BF262" s="101">
        <f>IF(C262&gt;0,+VLOOKUP(G262,'CATEGORY ID'!$A$1:$L$118,3,FALSE),"")</f>
        <v>17</v>
      </c>
      <c r="BG262" s="101">
        <f>IF(C262&gt;0,+VLOOKUP(H262,'CATEGORY ID'!$D$1:$L$118,3,FALSE),"")</f>
        <v>17</v>
      </c>
      <c r="BH262" s="101">
        <f>IF(C262&gt;0,+VLOOKUP((+H262&amp;I262),'CATEGORY ID'!$H$1:$I$121,2,FALSE),"")</f>
        <v>18</v>
      </c>
      <c r="BJ262" s="101">
        <f>IF(C262&gt;0,IF(COUNTIF('CATEGORY ID'!$K$1:$K$121,+H262&amp;K262) &gt; 0, +VLOOKUP(+H262&amp;K262,'CATEGORY ID'!$K$1:$L$121,2,FALSE),""),"")</f>
        <v>73</v>
      </c>
      <c r="BK262" s="101" t="str">
        <f>IF(C262&gt;0,IF(COUNTIF('CATEGORY ID'!$K$124:$K$165, +VLOOKUP(C262,'STYLE NAMES'!$B:$AE,30,FALSE)) &gt; 0, +VLOOKUP(VLOOKUP(C262,'STYLE NAMES'!$B:$AE,30,FALSE),'CATEGORY ID'!K:M,2,FALSE),""),"")</f>
        <v/>
      </c>
      <c r="BR262" s="101" t="str" cm="1">
        <f t="array" ref="BR262">IF(C262&gt;0,_xlfn.TEXTJOIN(";", TRUE,_xlfn.UNIQUE(_xlfn._xlws.FILTER(BF262:BQ262,(BF262:BQ262&gt;0)),TRUE,FALSE)),"")&amp;";"&amp;BS262</f>
        <v>17;18;73;</v>
      </c>
      <c r="BU262" s="106">
        <f>IF(C262&gt;0,+VLOOKUP($C262,'STYLE NAMES'!$B:$AC,26,FALSE),"")</f>
        <v>49.9</v>
      </c>
      <c r="BV262" s="106">
        <f>IF(C262&gt;0,+VLOOKUP($C262,'STYLE NAMES'!$B:$AC,27,FALSE),"")</f>
        <v>2740</v>
      </c>
      <c r="BW262" s="106">
        <f>IF(C262&gt;0,+VLOOKUP($C262,'STYLE NAMES'!$B:$AC,28,FALSE),"")</f>
        <v>57.384999999999991</v>
      </c>
      <c r="BY262"/>
      <c r="BZ262" s="101">
        <v>0</v>
      </c>
      <c r="CA262" s="137">
        <f t="shared" si="22"/>
        <v>1</v>
      </c>
      <c r="CB262" s="137">
        <f>+VLOOKUP(C262,'[2]STYLES &amp; MODELS MATRIX'!$A:$G,7,FALSE)</f>
        <v>0</v>
      </c>
      <c r="CC262" s="137">
        <f>+VLOOKUP(C262,'[1]STYLES &amp; SIZE CHARTS'!$A:$H,8,FALSE)</f>
        <v>0</v>
      </c>
      <c r="CD262" s="137"/>
      <c r="CE262" s="205"/>
      <c r="CF262" s="141"/>
    </row>
    <row r="263" spans="1:84" s="101" customFormat="1" ht="12" customHeight="1" x14ac:dyDescent="0.2">
      <c r="A263" s="102">
        <f t="shared" si="20"/>
        <v>8683711003205</v>
      </c>
      <c r="B263" s="101" t="s">
        <v>816</v>
      </c>
      <c r="C263" s="101" t="s">
        <v>629</v>
      </c>
      <c r="D263" s="101" t="s">
        <v>630</v>
      </c>
      <c r="E263" s="203" t="s">
        <v>2323</v>
      </c>
      <c r="F263" s="101">
        <v>115</v>
      </c>
      <c r="G263" s="101" t="str">
        <f>IF(C263&gt;0,+VLOOKUP($C263,'STYLE NAMES'!$B:$AC,4,FALSE),"")</f>
        <v>ACCESSORIES</v>
      </c>
      <c r="H263" s="101" t="str">
        <f>IF(C263&gt;0,+VLOOKUP($C263,'STYLE NAMES'!$B:$AC,5,FALSE),"")</f>
        <v>ACCESSORIES</v>
      </c>
      <c r="I263" s="101" t="str">
        <f>IF(C263&gt;0,+VLOOKUP($C263,'STYLE NAMES'!$B:$AC,6,FALSE),"")</f>
        <v>RIDER ACCESSORIES</v>
      </c>
      <c r="J263" s="101" t="str">
        <f>IF(C263&gt;0,+VLOOKUP($C263,'STYLE NAMES'!$B:$AC,7,FALSE),"")</f>
        <v>UNISEX</v>
      </c>
      <c r="K263" s="101" t="str">
        <f>IF(C263&gt;0,+VLOOKUP($C263,'STYLE NAMES'!$B:$AC,8,FALSE),"")</f>
        <v>BELTS</v>
      </c>
      <c r="L263" s="101" t="str">
        <f>IF(E263&gt;0,+VLOOKUP($E263,'CODE GENERATOR'!$D:$T,3,FALSE),"")</f>
        <v>A</v>
      </c>
      <c r="M263" s="101" t="str">
        <f>IF(E263&gt;0,+VLOOKUP($E263,'CODE GENERATOR'!$D:$T,4,FALSE),"")</f>
        <v>BRAIDED</v>
      </c>
      <c r="N263" s="101" t="str">
        <f>IF(E263&gt;0,+VLOOKUP($E263,'CODE GENERATOR'!$D:$T,6,FALSE),"")</f>
        <v>BLACK</v>
      </c>
      <c r="O263" s="101" t="str">
        <f>IF(E263&gt;0,+VLOOKUP($E263,'CODE GENERATOR'!$D:$T,7,FALSE),"")</f>
        <v>BLACK</v>
      </c>
      <c r="P263" s="101" t="str">
        <f t="shared" si="21"/>
        <v>BLACK</v>
      </c>
      <c r="Q263" s="104" t="str">
        <f>IF(E263&gt;0,+VLOOKUP($E263,'CODE GENERATOR'!$D:$T,11,FALSE),"")</f>
        <v>A.RACUX_BLT0015</v>
      </c>
      <c r="R263" s="104" t="str">
        <f>IF(E263&gt;0,+VLOOKUP($E263,'CODE GENERATOR'!$D:$T,12,FALSE),"")</f>
        <v>BRD0012BLKBLK</v>
      </c>
      <c r="S263" s="104" t="str">
        <f>IF(E263&gt;0,+VLOOKUP($E263,'CODE GENERATOR'!$D:$T,13,FALSE),"")</f>
        <v>A.RACUX_BLT0015_BRD0012BLKBLK</v>
      </c>
      <c r="T263" s="104" t="str">
        <f t="shared" si="19"/>
        <v>A.RACUX_BLT0015_BRD0012BLKBLK_115</v>
      </c>
      <c r="U263" s="105">
        <v>8683711003205</v>
      </c>
      <c r="V263" s="107" t="str" cm="1">
        <f t="array" ref="V263">_xlfn.TEXTJOIN(";", TRUE, _xlfn.UNIQUE(_xlfn._xlws.FILTER(P$3:P$10029, C$3:C$10029=C263)))</f>
        <v>BORDEAUX;BORDEAUX/NAVY;BEIGE/BROWN;NAVY;BEIGE;GRAY/BLUE-BLACK;BROWN/NAVY;DARK GRAY;MELANGE GRAY;LIGHT GRAY;WHITE;RED;BLACK;GREEN;MELANGE BLUE</v>
      </c>
      <c r="W263" s="107" t="str" cm="1">
        <f t="array" ref="W263">_xlfn.TEXTJOIN(";", TRUE, _xlfn.UNIQUE(_xlfn._xlws.FILTER(F$3:F$10029, C$3:C$10029=C263)))</f>
        <v>85;90;95;100;105;110;115;120;125</v>
      </c>
      <c r="X263" s="101" t="str">
        <f>IF(E263&gt;0,+VLOOKUP($E263,'CODE GENERATOR'!$D:$AC,19,FALSE),0)</f>
        <v>2402_S01_88059</v>
      </c>
      <c r="Y263" s="101" t="str">
        <f>IF(E263&gt;0,+VLOOKUP($E263,'CODE GENERATOR'!$D:$AC,20,FALSE),0)</f>
        <v>2402_S01_88051</v>
      </c>
      <c r="Z263" s="101" t="str">
        <f>IF(E263&gt;0,+VLOOKUP($E263,'CODE GENERATOR'!$D:$AC,21,FALSE),0)</f>
        <v>2402_S01_88054</v>
      </c>
      <c r="AA263" s="101" t="str">
        <f>IF(E263&gt;0,+VLOOKUP($E263,'CODE GENERATOR'!$D:$AC,22,FALSE),0)</f>
        <v>2402_S01_88057</v>
      </c>
      <c r="AB263" s="101" t="str">
        <f>IF(E263&gt;0,+VLOOKUP($E263,'CODE GENERATOR'!$D:$AC,23,FALSE),0)</f>
        <v/>
      </c>
      <c r="AC263" s="101" t="str">
        <f>IF(E263&gt;0,+VLOOKUP($E263,'CODE GENERATOR'!$D:$AC,24,FALSE),0)</f>
        <v/>
      </c>
      <c r="AD263" s="101" t="str">
        <f>IF(E263&gt;0,+VLOOKUP($E263,'CODE GENERATOR'!$D:$AC,25,FALSE),0)</f>
        <v/>
      </c>
      <c r="AE263" s="101" t="str">
        <f>IF(E263&gt;0,+VLOOKUP($E263,'CODE GENERATOR'!$D:$AC,26,FALSE),0)</f>
        <v/>
      </c>
      <c r="AF263" s="149" t="str">
        <f>IF($C263&gt;0,$C263&amp;" "&amp;$P263&amp;" "&amp;+VLOOKUP($C263,'STYLE NAMES'!$B:$AC,10,FALSE),"""")</f>
        <v>SANTORINI BLACK BRAIDED BELT</v>
      </c>
      <c r="AG263" s="101" t="str">
        <f>"Enjoy our "&amp;(AF263)&amp;"; "&amp;IF(C263&gt;0,+VLOOKUP($C263,'STYLE NAMES'!$B:$AC,11,FALSE),"")</f>
        <v>Enjoy our SANTORINI BLACK BRAIDED BELT; Braided Riding Belts
Available in many colors and designs you can use these elegant belts for riding or even at your daily life</v>
      </c>
      <c r="AH263" s="101" t="str">
        <f>IF(C263&gt;0,+VLOOKUP($C263,'STYLE NAMES'!$B:$AC,12,FALSE),"")</f>
        <v>*Super elastic and comfortable riding belts
Composition:
100% Polyester</v>
      </c>
      <c r="AI263" s="101" t="str">
        <f>IF(C263&gt;0,+VLOOKUP($C263,'STYLE NAMES'!$B:$AC,13,FALSE),"")</f>
        <v>Do not wash in washing machine</v>
      </c>
      <c r="AJ263" s="149" t="str">
        <f>IF($C263&gt;0,$C263&amp;" "&amp;$P263&amp;" "&amp;+VLOOKUP($C263,'STYLE NAMES'!$B:$AC,14,FALSE),"""")</f>
        <v>SANTORINI BLACK ÖRGÜ KEMER</v>
      </c>
      <c r="AK263" s="149" t="str">
        <f>"Cavalier SanMarco tarafından tasarlanan "&amp;(AJ263)&amp;"; "&amp;IF(C263&gt;0,+VLOOKUP($C263,'STYLE NAMES'!$B:$AC,15,FALSE),"")</f>
        <v>Cavalier SanMarco tarafından tasarlanan SANTORINI BLACK ÖRGÜ KEMER; Örgü Binicilik Kemeri
Birçok renk ve desenleri ile bu şık kemerleri hem biniş kıyafetleriniz ile hem de günlük kıyafetlerinizle kullanabilirsiniz.</v>
      </c>
      <c r="AL263" s="149" t="str">
        <f>IF(C263&gt;0,+VLOOKUP($C263,'STYLE NAMES'!$B:$AC,16,FALSE),"")</f>
        <v>* Çok esnek ve rahat 
Kompozisyon:
100% Polyester</v>
      </c>
      <c r="AM263" s="149" t="str">
        <f>IF(C263&gt;0,+VLOOKUP($C263,'STYLE NAMES'!$B:$AC,17,FALSE),"")</f>
        <v>Ürünü makinada yıkamayınız</v>
      </c>
      <c r="AN263" s="149" t="str">
        <f>IF($C263&gt;0,$C263&amp;" "&amp;$P263&amp;" "&amp;+VLOOKUP($C263,'STYLE NAMES'!$B:$AC,18,FALSE),"""")</f>
        <v>SANTORINI BLACK CINTURA ELASTICA</v>
      </c>
      <c r="AO263" s="101" t="str">
        <f>"Disegnato da Cavalier SanMarco "&amp;(AN263)&amp;"; "&amp;IF(C263&gt;0,+VLOOKUP($C263,'STYLE NAMES'!$B:$AC,19,FALSE),"")</f>
        <v>Disegnato da Cavalier SanMarco SANTORINI BLACK CINTURA ELASTICA; Cintura intrecciata per equitazione Disponibile in molti colori e design, queste eleganti cinture possono essere utilizzate sia per l'equitazione che nella vita quotidiana.</v>
      </c>
      <c r="AP263" s="101" t="str">
        <f>IF(C263&gt;0,+VLOOKUP($C263,'STYLE NAMES'!$B:$AC,20,FALSE),"")</f>
        <v>Cinture elastiche e confortevoli per l'equitazione Composizione: 100% Poliestere</v>
      </c>
      <c r="AQ263" s="101" t="str">
        <f>IF(C263&gt;0,+VLOOKUP($C263,'STYLE NAMES'!$B:$AC,21,FALSE),"")</f>
        <v>Non lavare in lavatrice</v>
      </c>
      <c r="AR263" s="101">
        <f>IF(D263&gt;0,+VLOOKUP($C263,'STYLE NAMES'!$B:$AC,22,FALSE),"")</f>
        <v>0</v>
      </c>
      <c r="AS263" s="101">
        <f>IF(E263&gt;0,+VLOOKUP($C263,'STYLE NAMES'!$B:$AC,23,FALSE),"")</f>
        <v>0</v>
      </c>
      <c r="AT263" s="101">
        <f>IF(F263&gt;0,+VLOOKUP($C263,'STYLE NAMES'!$B:$AC,24,FALSE),"")</f>
        <v>0</v>
      </c>
      <c r="AU263" s="101">
        <f>IF(G263&gt;0,+VLOOKUP($C263,'STYLE NAMES'!$B:$AC,25,FALSE),"")</f>
        <v>0</v>
      </c>
      <c r="AV263" s="101">
        <f>+VLOOKUP($S263,'CODE GENERATOR'!$P:$AM,15,FALSE)</f>
        <v>0</v>
      </c>
      <c r="AW263" s="101">
        <f>+VLOOKUP($S263,'CODE GENERATOR'!$P:$AM,16,FALSE)</f>
        <v>0</v>
      </c>
      <c r="AX263" s="101">
        <f>+VLOOKUP($S263,'CODE GENERATOR'!$P:$AM,17,FALSE)</f>
        <v>0</v>
      </c>
      <c r="AY263" s="101">
        <f>+VLOOKUP($S263,'CODE GENERATOR'!$P:$AM,18,FALSE)</f>
        <v>0</v>
      </c>
      <c r="AZ263" s="101">
        <f>+VLOOKUP($S263,'CODE GENERATOR'!$P:$AM,19,FALSE)</f>
        <v>0</v>
      </c>
      <c r="BA263" s="101">
        <f>+VLOOKUP($S263,'CODE GENERATOR'!$P:$AM,20,FALSE)</f>
        <v>0</v>
      </c>
      <c r="BB263" s="101">
        <f>+VLOOKUP($S263,'CODE GENERATOR'!$P:$AM,21,FALSE)</f>
        <v>0</v>
      </c>
      <c r="BC263" s="101">
        <f>+VLOOKUP($S263,'CODE GENERATOR'!$P:$AM,22,FALSE)</f>
        <v>0</v>
      </c>
      <c r="BD263" s="101">
        <f>+VLOOKUP($S263,'CODE GENERATOR'!$P:$AM,23,FALSE)</f>
        <v>0</v>
      </c>
      <c r="BE263" s="101">
        <f>+VLOOKUP($S263,'CODE GENERATOR'!$P:$AM,24,FALSE)</f>
        <v>0</v>
      </c>
      <c r="BF263" s="101">
        <f>IF(C263&gt;0,+VLOOKUP(G263,'CATEGORY ID'!$A$1:$L$118,3,FALSE),"")</f>
        <v>17</v>
      </c>
      <c r="BG263" s="101">
        <f>IF(C263&gt;0,+VLOOKUP(H263,'CATEGORY ID'!$D$1:$L$118,3,FALSE),"")</f>
        <v>17</v>
      </c>
      <c r="BH263" s="101">
        <f>IF(C263&gt;0,+VLOOKUP((+H263&amp;I263),'CATEGORY ID'!$H$1:$I$121,2,FALSE),"")</f>
        <v>18</v>
      </c>
      <c r="BJ263" s="101">
        <f>IF(C263&gt;0,IF(COUNTIF('CATEGORY ID'!$K$1:$K$121,+H263&amp;K263) &gt; 0, +VLOOKUP(+H263&amp;K263,'CATEGORY ID'!$K$1:$L$121,2,FALSE),""),"")</f>
        <v>73</v>
      </c>
      <c r="BK263" s="101" t="str">
        <f>IF(C263&gt;0,IF(COUNTIF('CATEGORY ID'!$K$124:$K$165, +VLOOKUP(C263,'STYLE NAMES'!$B:$AE,30,FALSE)) &gt; 0, +VLOOKUP(VLOOKUP(C263,'STYLE NAMES'!$B:$AE,30,FALSE),'CATEGORY ID'!K:M,2,FALSE),""),"")</f>
        <v/>
      </c>
      <c r="BR263" s="101" t="str" cm="1">
        <f t="array" ref="BR263">IF(C263&gt;0,_xlfn.TEXTJOIN(";", TRUE,_xlfn.UNIQUE(_xlfn._xlws.FILTER(BF263:BQ263,(BF263:BQ263&gt;0)),TRUE,FALSE)),"")&amp;";"&amp;BS263</f>
        <v>17;18;73;</v>
      </c>
      <c r="BU263" s="106">
        <f>IF(C263&gt;0,+VLOOKUP($C263,'STYLE NAMES'!$B:$AC,26,FALSE),"")</f>
        <v>49.9</v>
      </c>
      <c r="BV263" s="106">
        <f>IF(C263&gt;0,+VLOOKUP($C263,'STYLE NAMES'!$B:$AC,27,FALSE),"")</f>
        <v>2740</v>
      </c>
      <c r="BW263" s="106">
        <f>IF(C263&gt;0,+VLOOKUP($C263,'STYLE NAMES'!$B:$AC,28,FALSE),"")</f>
        <v>57.384999999999991</v>
      </c>
      <c r="BY263"/>
      <c r="BZ263" s="101">
        <v>0</v>
      </c>
      <c r="CA263" s="137">
        <f t="shared" si="22"/>
        <v>1</v>
      </c>
      <c r="CB263" s="137">
        <f>+VLOOKUP(C263,'[2]STYLES &amp; MODELS MATRIX'!$A:$G,7,FALSE)</f>
        <v>0</v>
      </c>
      <c r="CC263" s="137">
        <f>+VLOOKUP(C263,'[1]STYLES &amp; SIZE CHARTS'!$A:$H,8,FALSE)</f>
        <v>0</v>
      </c>
      <c r="CD263" s="137"/>
      <c r="CE263" s="205"/>
      <c r="CF263" s="141"/>
    </row>
    <row r="264" spans="1:84" s="101" customFormat="1" ht="12" customHeight="1" x14ac:dyDescent="0.2">
      <c r="A264" s="102">
        <f t="shared" si="20"/>
        <v>8683711003212</v>
      </c>
      <c r="B264" s="101" t="s">
        <v>816</v>
      </c>
      <c r="C264" s="101" t="s">
        <v>629</v>
      </c>
      <c r="D264" s="101" t="s">
        <v>630</v>
      </c>
      <c r="E264" s="203" t="s">
        <v>2323</v>
      </c>
      <c r="F264" s="101">
        <v>120</v>
      </c>
      <c r="G264" s="101" t="str">
        <f>IF(C264&gt;0,+VLOOKUP($C264,'STYLE NAMES'!$B:$AC,4,FALSE),"")</f>
        <v>ACCESSORIES</v>
      </c>
      <c r="H264" s="101" t="str">
        <f>IF(C264&gt;0,+VLOOKUP($C264,'STYLE NAMES'!$B:$AC,5,FALSE),"")</f>
        <v>ACCESSORIES</v>
      </c>
      <c r="I264" s="101" t="str">
        <f>IF(C264&gt;0,+VLOOKUP($C264,'STYLE NAMES'!$B:$AC,6,FALSE),"")</f>
        <v>RIDER ACCESSORIES</v>
      </c>
      <c r="J264" s="101" t="str">
        <f>IF(C264&gt;0,+VLOOKUP($C264,'STYLE NAMES'!$B:$AC,7,FALSE),"")</f>
        <v>UNISEX</v>
      </c>
      <c r="K264" s="101" t="str">
        <f>IF(C264&gt;0,+VLOOKUP($C264,'STYLE NAMES'!$B:$AC,8,FALSE),"")</f>
        <v>BELTS</v>
      </c>
      <c r="L264" s="101" t="str">
        <f>IF(E264&gt;0,+VLOOKUP($E264,'CODE GENERATOR'!$D:$T,3,FALSE),"")</f>
        <v>A</v>
      </c>
      <c r="M264" s="101" t="str">
        <f>IF(E264&gt;0,+VLOOKUP($E264,'CODE GENERATOR'!$D:$T,4,FALSE),"")</f>
        <v>BRAIDED</v>
      </c>
      <c r="N264" s="101" t="str">
        <f>IF(E264&gt;0,+VLOOKUP($E264,'CODE GENERATOR'!$D:$T,6,FALSE),"")</f>
        <v>BLACK</v>
      </c>
      <c r="O264" s="101" t="str">
        <f>IF(E264&gt;0,+VLOOKUP($E264,'CODE GENERATOR'!$D:$T,7,FALSE),"")</f>
        <v>BLACK</v>
      </c>
      <c r="P264" s="101" t="str">
        <f t="shared" si="21"/>
        <v>BLACK</v>
      </c>
      <c r="Q264" s="104" t="str">
        <f>IF(E264&gt;0,+VLOOKUP($E264,'CODE GENERATOR'!$D:$T,11,FALSE),"")</f>
        <v>A.RACUX_BLT0015</v>
      </c>
      <c r="R264" s="104" t="str">
        <f>IF(E264&gt;0,+VLOOKUP($E264,'CODE GENERATOR'!$D:$T,12,FALSE),"")</f>
        <v>BRD0012BLKBLK</v>
      </c>
      <c r="S264" s="104" t="str">
        <f>IF(E264&gt;0,+VLOOKUP($E264,'CODE GENERATOR'!$D:$T,13,FALSE),"")</f>
        <v>A.RACUX_BLT0015_BRD0012BLKBLK</v>
      </c>
      <c r="T264" s="104" t="str">
        <f t="shared" si="19"/>
        <v>A.RACUX_BLT0015_BRD0012BLKBLK_120</v>
      </c>
      <c r="U264" s="105">
        <v>8683711003212</v>
      </c>
      <c r="V264" s="107" t="str" cm="1">
        <f t="array" ref="V264">_xlfn.TEXTJOIN(";", TRUE, _xlfn.UNIQUE(_xlfn._xlws.FILTER(P$3:P$10029, C$3:C$10029=C264)))</f>
        <v>BORDEAUX;BORDEAUX/NAVY;BEIGE/BROWN;NAVY;BEIGE;GRAY/BLUE-BLACK;BROWN/NAVY;DARK GRAY;MELANGE GRAY;LIGHT GRAY;WHITE;RED;BLACK;GREEN;MELANGE BLUE</v>
      </c>
      <c r="W264" s="107" t="str" cm="1">
        <f t="array" ref="W264">_xlfn.TEXTJOIN(";", TRUE, _xlfn.UNIQUE(_xlfn._xlws.FILTER(F$3:F$10029, C$3:C$10029=C264)))</f>
        <v>85;90;95;100;105;110;115;120;125</v>
      </c>
      <c r="X264" s="101" t="str">
        <f>IF(E264&gt;0,+VLOOKUP($E264,'CODE GENERATOR'!$D:$AC,19,FALSE),0)</f>
        <v>2402_S01_88059</v>
      </c>
      <c r="Y264" s="101" t="str">
        <f>IF(E264&gt;0,+VLOOKUP($E264,'CODE GENERATOR'!$D:$AC,20,FALSE),0)</f>
        <v>2402_S01_88051</v>
      </c>
      <c r="Z264" s="101" t="str">
        <f>IF(E264&gt;0,+VLOOKUP($E264,'CODE GENERATOR'!$D:$AC,21,FALSE),0)</f>
        <v>2402_S01_88054</v>
      </c>
      <c r="AA264" s="101" t="str">
        <f>IF(E264&gt;0,+VLOOKUP($E264,'CODE GENERATOR'!$D:$AC,22,FALSE),0)</f>
        <v>2402_S01_88057</v>
      </c>
      <c r="AB264" s="101" t="str">
        <f>IF(E264&gt;0,+VLOOKUP($E264,'CODE GENERATOR'!$D:$AC,23,FALSE),0)</f>
        <v/>
      </c>
      <c r="AC264" s="101" t="str">
        <f>IF(E264&gt;0,+VLOOKUP($E264,'CODE GENERATOR'!$D:$AC,24,FALSE),0)</f>
        <v/>
      </c>
      <c r="AD264" s="101" t="str">
        <f>IF(E264&gt;0,+VLOOKUP($E264,'CODE GENERATOR'!$D:$AC,25,FALSE),0)</f>
        <v/>
      </c>
      <c r="AE264" s="101" t="str">
        <f>IF(E264&gt;0,+VLOOKUP($E264,'CODE GENERATOR'!$D:$AC,26,FALSE),0)</f>
        <v/>
      </c>
      <c r="AF264" s="149" t="str">
        <f>IF($C264&gt;0,$C264&amp;" "&amp;$P264&amp;" "&amp;+VLOOKUP($C264,'STYLE NAMES'!$B:$AC,10,FALSE),"""")</f>
        <v>SANTORINI BLACK BRAIDED BELT</v>
      </c>
      <c r="AG264" s="101" t="str">
        <f>"Enjoy our "&amp;(AF264)&amp;"; "&amp;IF(C264&gt;0,+VLOOKUP($C264,'STYLE NAMES'!$B:$AC,11,FALSE),"")</f>
        <v>Enjoy our SANTORINI BLACK BRAIDED BELT; Braided Riding Belts
Available in many colors and designs you can use these elegant belts for riding or even at your daily life</v>
      </c>
      <c r="AH264" s="101" t="str">
        <f>IF(C264&gt;0,+VLOOKUP($C264,'STYLE NAMES'!$B:$AC,12,FALSE),"")</f>
        <v>*Super elastic and comfortable riding belts
Composition:
100% Polyester</v>
      </c>
      <c r="AI264" s="101" t="str">
        <f>IF(C264&gt;0,+VLOOKUP($C264,'STYLE NAMES'!$B:$AC,13,FALSE),"")</f>
        <v>Do not wash in washing machine</v>
      </c>
      <c r="AJ264" s="149" t="str">
        <f>IF($C264&gt;0,$C264&amp;" "&amp;$P264&amp;" "&amp;+VLOOKUP($C264,'STYLE NAMES'!$B:$AC,14,FALSE),"""")</f>
        <v>SANTORINI BLACK ÖRGÜ KEMER</v>
      </c>
      <c r="AK264" s="149" t="str">
        <f>"Cavalier SanMarco tarafından tasarlanan "&amp;(AJ264)&amp;"; "&amp;IF(C264&gt;0,+VLOOKUP($C264,'STYLE NAMES'!$B:$AC,15,FALSE),"")</f>
        <v>Cavalier SanMarco tarafından tasarlanan SANTORINI BLACK ÖRGÜ KEMER; Örgü Binicilik Kemeri
Birçok renk ve desenleri ile bu şık kemerleri hem biniş kıyafetleriniz ile hem de günlük kıyafetlerinizle kullanabilirsiniz.</v>
      </c>
      <c r="AL264" s="149" t="str">
        <f>IF(C264&gt;0,+VLOOKUP($C264,'STYLE NAMES'!$B:$AC,16,FALSE),"")</f>
        <v>* Çok esnek ve rahat 
Kompozisyon:
100% Polyester</v>
      </c>
      <c r="AM264" s="149" t="str">
        <f>IF(C264&gt;0,+VLOOKUP($C264,'STYLE NAMES'!$B:$AC,17,FALSE),"")</f>
        <v>Ürünü makinada yıkamayınız</v>
      </c>
      <c r="AN264" s="149" t="str">
        <f>IF($C264&gt;0,$C264&amp;" "&amp;$P264&amp;" "&amp;+VLOOKUP($C264,'STYLE NAMES'!$B:$AC,18,FALSE),"""")</f>
        <v>SANTORINI BLACK CINTURA ELASTICA</v>
      </c>
      <c r="AO264" s="101" t="str">
        <f>"Disegnato da Cavalier SanMarco "&amp;(AN264)&amp;"; "&amp;IF(C264&gt;0,+VLOOKUP($C264,'STYLE NAMES'!$B:$AC,19,FALSE),"")</f>
        <v>Disegnato da Cavalier SanMarco SANTORINI BLACK CINTURA ELASTICA; Cintura intrecciata per equitazione Disponibile in molti colori e design, queste eleganti cinture possono essere utilizzate sia per l'equitazione che nella vita quotidiana.</v>
      </c>
      <c r="AP264" s="101" t="str">
        <f>IF(C264&gt;0,+VLOOKUP($C264,'STYLE NAMES'!$B:$AC,20,FALSE),"")</f>
        <v>Cinture elastiche e confortevoli per l'equitazione Composizione: 100% Poliestere</v>
      </c>
      <c r="AQ264" s="101" t="str">
        <f>IF(C264&gt;0,+VLOOKUP($C264,'STYLE NAMES'!$B:$AC,21,FALSE),"")</f>
        <v>Non lavare in lavatrice</v>
      </c>
      <c r="AR264" s="101">
        <f>IF(D264&gt;0,+VLOOKUP($C264,'STYLE NAMES'!$B:$AC,22,FALSE),"")</f>
        <v>0</v>
      </c>
      <c r="AS264" s="101">
        <f>IF(E264&gt;0,+VLOOKUP($C264,'STYLE NAMES'!$B:$AC,23,FALSE),"")</f>
        <v>0</v>
      </c>
      <c r="AT264" s="101">
        <f>IF(F264&gt;0,+VLOOKUP($C264,'STYLE NAMES'!$B:$AC,24,FALSE),"")</f>
        <v>0</v>
      </c>
      <c r="AU264" s="101">
        <f>IF(G264&gt;0,+VLOOKUP($C264,'STYLE NAMES'!$B:$AC,25,FALSE),"")</f>
        <v>0</v>
      </c>
      <c r="AV264" s="101">
        <f>+VLOOKUP($S264,'CODE GENERATOR'!$P:$AM,15,FALSE)</f>
        <v>0</v>
      </c>
      <c r="AW264" s="101">
        <f>+VLOOKUP($S264,'CODE GENERATOR'!$P:$AM,16,FALSE)</f>
        <v>0</v>
      </c>
      <c r="AX264" s="101">
        <f>+VLOOKUP($S264,'CODE GENERATOR'!$P:$AM,17,FALSE)</f>
        <v>0</v>
      </c>
      <c r="AY264" s="101">
        <f>+VLOOKUP($S264,'CODE GENERATOR'!$P:$AM,18,FALSE)</f>
        <v>0</v>
      </c>
      <c r="AZ264" s="101">
        <f>+VLOOKUP($S264,'CODE GENERATOR'!$P:$AM,19,FALSE)</f>
        <v>0</v>
      </c>
      <c r="BA264" s="101">
        <f>+VLOOKUP($S264,'CODE GENERATOR'!$P:$AM,20,FALSE)</f>
        <v>0</v>
      </c>
      <c r="BB264" s="101">
        <f>+VLOOKUP($S264,'CODE GENERATOR'!$P:$AM,21,FALSE)</f>
        <v>0</v>
      </c>
      <c r="BC264" s="101">
        <f>+VLOOKUP($S264,'CODE GENERATOR'!$P:$AM,22,FALSE)</f>
        <v>0</v>
      </c>
      <c r="BD264" s="101">
        <f>+VLOOKUP($S264,'CODE GENERATOR'!$P:$AM,23,FALSE)</f>
        <v>0</v>
      </c>
      <c r="BE264" s="101">
        <f>+VLOOKUP($S264,'CODE GENERATOR'!$P:$AM,24,FALSE)</f>
        <v>0</v>
      </c>
      <c r="BF264" s="101">
        <f>IF(C264&gt;0,+VLOOKUP(G264,'CATEGORY ID'!$A$1:$L$118,3,FALSE),"")</f>
        <v>17</v>
      </c>
      <c r="BG264" s="101">
        <f>IF(C264&gt;0,+VLOOKUP(H264,'CATEGORY ID'!$D$1:$L$118,3,FALSE),"")</f>
        <v>17</v>
      </c>
      <c r="BH264" s="101">
        <f>IF(C264&gt;0,+VLOOKUP((+H264&amp;I264),'CATEGORY ID'!$H$1:$I$121,2,FALSE),"")</f>
        <v>18</v>
      </c>
      <c r="BJ264" s="101">
        <f>IF(C264&gt;0,IF(COUNTIF('CATEGORY ID'!$K$1:$K$121,+H264&amp;K264) &gt; 0, +VLOOKUP(+H264&amp;K264,'CATEGORY ID'!$K$1:$L$121,2,FALSE),""),"")</f>
        <v>73</v>
      </c>
      <c r="BK264" s="101" t="str">
        <f>IF(C264&gt;0,IF(COUNTIF('CATEGORY ID'!$K$124:$K$165, +VLOOKUP(C264,'STYLE NAMES'!$B:$AE,30,FALSE)) &gt; 0, +VLOOKUP(VLOOKUP(C264,'STYLE NAMES'!$B:$AE,30,FALSE),'CATEGORY ID'!K:M,2,FALSE),""),"")</f>
        <v/>
      </c>
      <c r="BR264" s="101" t="str" cm="1">
        <f t="array" ref="BR264">IF(C264&gt;0,_xlfn.TEXTJOIN(";", TRUE,_xlfn.UNIQUE(_xlfn._xlws.FILTER(BF264:BQ264,(BF264:BQ264&gt;0)),TRUE,FALSE)),"")&amp;";"&amp;BS264</f>
        <v>17;18;73;</v>
      </c>
      <c r="BU264" s="106">
        <f>IF(C264&gt;0,+VLOOKUP($C264,'STYLE NAMES'!$B:$AC,26,FALSE),"")</f>
        <v>49.9</v>
      </c>
      <c r="BV264" s="106">
        <f>IF(C264&gt;0,+VLOOKUP($C264,'STYLE NAMES'!$B:$AC,27,FALSE),"")</f>
        <v>2740</v>
      </c>
      <c r="BW264" s="106">
        <f>IF(C264&gt;0,+VLOOKUP($C264,'STYLE NAMES'!$B:$AC,28,FALSE),"")</f>
        <v>57.384999999999991</v>
      </c>
      <c r="BY264"/>
      <c r="BZ264" s="101">
        <v>0</v>
      </c>
      <c r="CA264" s="137">
        <f t="shared" si="22"/>
        <v>1</v>
      </c>
      <c r="CB264" s="137">
        <f>+VLOOKUP(C264,'[2]STYLES &amp; MODELS MATRIX'!$A:$G,7,FALSE)</f>
        <v>0</v>
      </c>
      <c r="CC264" s="137">
        <f>+VLOOKUP(C264,'[1]STYLES &amp; SIZE CHARTS'!$A:$H,8,FALSE)</f>
        <v>0</v>
      </c>
      <c r="CD264" s="137"/>
      <c r="CE264" s="205"/>
      <c r="CF264" s="141"/>
    </row>
    <row r="265" spans="1:84" s="101" customFormat="1" ht="12" customHeight="1" x14ac:dyDescent="0.2">
      <c r="A265" s="102">
        <f t="shared" si="20"/>
        <v>8683711003229</v>
      </c>
      <c r="B265" s="101" t="s">
        <v>816</v>
      </c>
      <c r="C265" s="101" t="s">
        <v>629</v>
      </c>
      <c r="D265" s="101" t="s">
        <v>630</v>
      </c>
      <c r="E265" s="203" t="s">
        <v>2323</v>
      </c>
      <c r="F265" s="101">
        <v>125</v>
      </c>
      <c r="G265" s="101" t="str">
        <f>IF(C265&gt;0,+VLOOKUP($C265,'STYLE NAMES'!$B:$AC,4,FALSE),"")</f>
        <v>ACCESSORIES</v>
      </c>
      <c r="H265" s="101" t="str">
        <f>IF(C265&gt;0,+VLOOKUP($C265,'STYLE NAMES'!$B:$AC,5,FALSE),"")</f>
        <v>ACCESSORIES</v>
      </c>
      <c r="I265" s="101" t="str">
        <f>IF(C265&gt;0,+VLOOKUP($C265,'STYLE NAMES'!$B:$AC,6,FALSE),"")</f>
        <v>RIDER ACCESSORIES</v>
      </c>
      <c r="J265" s="101" t="str">
        <f>IF(C265&gt;0,+VLOOKUP($C265,'STYLE NAMES'!$B:$AC,7,FALSE),"")</f>
        <v>UNISEX</v>
      </c>
      <c r="K265" s="101" t="str">
        <f>IF(C265&gt;0,+VLOOKUP($C265,'STYLE NAMES'!$B:$AC,8,FALSE),"")</f>
        <v>BELTS</v>
      </c>
      <c r="L265" s="101" t="str">
        <f>IF(E265&gt;0,+VLOOKUP($E265,'CODE GENERATOR'!$D:$T,3,FALSE),"")</f>
        <v>A</v>
      </c>
      <c r="M265" s="101" t="str">
        <f>IF(E265&gt;0,+VLOOKUP($E265,'CODE GENERATOR'!$D:$T,4,FALSE),"")</f>
        <v>BRAIDED</v>
      </c>
      <c r="N265" s="101" t="str">
        <f>IF(E265&gt;0,+VLOOKUP($E265,'CODE GENERATOR'!$D:$T,6,FALSE),"")</f>
        <v>BLACK</v>
      </c>
      <c r="O265" s="101" t="str">
        <f>IF(E265&gt;0,+VLOOKUP($E265,'CODE GENERATOR'!$D:$T,7,FALSE),"")</f>
        <v>BLACK</v>
      </c>
      <c r="P265" s="101" t="str">
        <f t="shared" si="21"/>
        <v>BLACK</v>
      </c>
      <c r="Q265" s="104" t="str">
        <f>IF(E265&gt;0,+VLOOKUP($E265,'CODE GENERATOR'!$D:$T,11,FALSE),"")</f>
        <v>A.RACUX_BLT0015</v>
      </c>
      <c r="R265" s="104" t="str">
        <f>IF(E265&gt;0,+VLOOKUP($E265,'CODE GENERATOR'!$D:$T,12,FALSE),"")</f>
        <v>BRD0012BLKBLK</v>
      </c>
      <c r="S265" s="104" t="str">
        <f>IF(E265&gt;0,+VLOOKUP($E265,'CODE GENERATOR'!$D:$T,13,FALSE),"")</f>
        <v>A.RACUX_BLT0015_BRD0012BLKBLK</v>
      </c>
      <c r="T265" s="104" t="str">
        <f t="shared" si="19"/>
        <v>A.RACUX_BLT0015_BRD0012BLKBLK_125</v>
      </c>
      <c r="U265" s="105">
        <v>8683711003229</v>
      </c>
      <c r="V265" s="107" t="str" cm="1">
        <f t="array" ref="V265">_xlfn.TEXTJOIN(";", TRUE, _xlfn.UNIQUE(_xlfn._xlws.FILTER(P$3:P$10029, C$3:C$10029=C265)))</f>
        <v>BORDEAUX;BORDEAUX/NAVY;BEIGE/BROWN;NAVY;BEIGE;GRAY/BLUE-BLACK;BROWN/NAVY;DARK GRAY;MELANGE GRAY;LIGHT GRAY;WHITE;RED;BLACK;GREEN;MELANGE BLUE</v>
      </c>
      <c r="W265" s="107" t="str" cm="1">
        <f t="array" ref="W265">_xlfn.TEXTJOIN(";", TRUE, _xlfn.UNIQUE(_xlfn._xlws.FILTER(F$3:F$10029, C$3:C$10029=C265)))</f>
        <v>85;90;95;100;105;110;115;120;125</v>
      </c>
      <c r="X265" s="101" t="str">
        <f>IF(E265&gt;0,+VLOOKUP($E265,'CODE GENERATOR'!$D:$AC,19,FALSE),0)</f>
        <v>2402_S01_88059</v>
      </c>
      <c r="Y265" s="101" t="str">
        <f>IF(E265&gt;0,+VLOOKUP($E265,'CODE GENERATOR'!$D:$AC,20,FALSE),0)</f>
        <v>2402_S01_88051</v>
      </c>
      <c r="Z265" s="101" t="str">
        <f>IF(E265&gt;0,+VLOOKUP($E265,'CODE GENERATOR'!$D:$AC,21,FALSE),0)</f>
        <v>2402_S01_88054</v>
      </c>
      <c r="AA265" s="101" t="str">
        <f>IF(E265&gt;0,+VLOOKUP($E265,'CODE GENERATOR'!$D:$AC,22,FALSE),0)</f>
        <v>2402_S01_88057</v>
      </c>
      <c r="AB265" s="101" t="str">
        <f>IF(E265&gt;0,+VLOOKUP($E265,'CODE GENERATOR'!$D:$AC,23,FALSE),0)</f>
        <v/>
      </c>
      <c r="AC265" s="101" t="str">
        <f>IF(E265&gt;0,+VLOOKUP($E265,'CODE GENERATOR'!$D:$AC,24,FALSE),0)</f>
        <v/>
      </c>
      <c r="AD265" s="101" t="str">
        <f>IF(E265&gt;0,+VLOOKUP($E265,'CODE GENERATOR'!$D:$AC,25,FALSE),0)</f>
        <v/>
      </c>
      <c r="AE265" s="101" t="str">
        <f>IF(E265&gt;0,+VLOOKUP($E265,'CODE GENERATOR'!$D:$AC,26,FALSE),0)</f>
        <v/>
      </c>
      <c r="AF265" s="149" t="str">
        <f>IF($C265&gt;0,$C265&amp;" "&amp;$P265&amp;" "&amp;+VLOOKUP($C265,'STYLE NAMES'!$B:$AC,10,FALSE),"""")</f>
        <v>SANTORINI BLACK BRAIDED BELT</v>
      </c>
      <c r="AG265" s="101" t="str">
        <f>"Enjoy our "&amp;(AF265)&amp;"; "&amp;IF(C265&gt;0,+VLOOKUP($C265,'STYLE NAMES'!$B:$AC,11,FALSE),"")</f>
        <v>Enjoy our SANTORINI BLACK BRAIDED BELT; Braided Riding Belts
Available in many colors and designs you can use these elegant belts for riding or even at your daily life</v>
      </c>
      <c r="AH265" s="101" t="str">
        <f>IF(C265&gt;0,+VLOOKUP($C265,'STYLE NAMES'!$B:$AC,12,FALSE),"")</f>
        <v>*Super elastic and comfortable riding belts
Composition:
100% Polyester</v>
      </c>
      <c r="AI265" s="101" t="str">
        <f>IF(C265&gt;0,+VLOOKUP($C265,'STYLE NAMES'!$B:$AC,13,FALSE),"")</f>
        <v>Do not wash in washing machine</v>
      </c>
      <c r="AJ265" s="149" t="str">
        <f>IF($C265&gt;0,$C265&amp;" "&amp;$P265&amp;" "&amp;+VLOOKUP($C265,'STYLE NAMES'!$B:$AC,14,FALSE),"""")</f>
        <v>SANTORINI BLACK ÖRGÜ KEMER</v>
      </c>
      <c r="AK265" s="149" t="str">
        <f>"Cavalier SanMarco tarafından tasarlanan "&amp;(AJ265)&amp;"; "&amp;IF(C265&gt;0,+VLOOKUP($C265,'STYLE NAMES'!$B:$AC,15,FALSE),"")</f>
        <v>Cavalier SanMarco tarafından tasarlanan SANTORINI BLACK ÖRGÜ KEMER; Örgü Binicilik Kemeri
Birçok renk ve desenleri ile bu şık kemerleri hem biniş kıyafetleriniz ile hem de günlük kıyafetlerinizle kullanabilirsiniz.</v>
      </c>
      <c r="AL265" s="149" t="str">
        <f>IF(C265&gt;0,+VLOOKUP($C265,'STYLE NAMES'!$B:$AC,16,FALSE),"")</f>
        <v>* Çok esnek ve rahat 
Kompozisyon:
100% Polyester</v>
      </c>
      <c r="AM265" s="149" t="str">
        <f>IF(C265&gt;0,+VLOOKUP($C265,'STYLE NAMES'!$B:$AC,17,FALSE),"")</f>
        <v>Ürünü makinada yıkamayınız</v>
      </c>
      <c r="AN265" s="149" t="str">
        <f>IF($C265&gt;0,$C265&amp;" "&amp;$P265&amp;" "&amp;+VLOOKUP($C265,'STYLE NAMES'!$B:$AC,18,FALSE),"""")</f>
        <v>SANTORINI BLACK CINTURA ELASTICA</v>
      </c>
      <c r="AO265" s="101" t="str">
        <f>"Disegnato da Cavalier SanMarco "&amp;(AN265)&amp;"; "&amp;IF(C265&gt;0,+VLOOKUP($C265,'STYLE NAMES'!$B:$AC,19,FALSE),"")</f>
        <v>Disegnato da Cavalier SanMarco SANTORINI BLACK CINTURA ELASTICA; Cintura intrecciata per equitazione Disponibile in molti colori e design, queste eleganti cinture possono essere utilizzate sia per l'equitazione che nella vita quotidiana.</v>
      </c>
      <c r="AP265" s="101" t="str">
        <f>IF(C265&gt;0,+VLOOKUP($C265,'STYLE NAMES'!$B:$AC,20,FALSE),"")</f>
        <v>Cinture elastiche e confortevoli per l'equitazione Composizione: 100% Poliestere</v>
      </c>
      <c r="AQ265" s="101" t="str">
        <f>IF(C265&gt;0,+VLOOKUP($C265,'STYLE NAMES'!$B:$AC,21,FALSE),"")</f>
        <v>Non lavare in lavatrice</v>
      </c>
      <c r="AR265" s="101">
        <f>IF(D265&gt;0,+VLOOKUP($C265,'STYLE NAMES'!$B:$AC,22,FALSE),"")</f>
        <v>0</v>
      </c>
      <c r="AS265" s="101">
        <f>IF(E265&gt;0,+VLOOKUP($C265,'STYLE NAMES'!$B:$AC,23,FALSE),"")</f>
        <v>0</v>
      </c>
      <c r="AT265" s="101">
        <f>IF(F265&gt;0,+VLOOKUP($C265,'STYLE NAMES'!$B:$AC,24,FALSE),"")</f>
        <v>0</v>
      </c>
      <c r="AU265" s="101">
        <f>IF(G265&gt;0,+VLOOKUP($C265,'STYLE NAMES'!$B:$AC,25,FALSE),"")</f>
        <v>0</v>
      </c>
      <c r="AV265" s="101">
        <f>+VLOOKUP($S265,'CODE GENERATOR'!$P:$AM,15,FALSE)</f>
        <v>0</v>
      </c>
      <c r="AW265" s="101">
        <f>+VLOOKUP($S265,'CODE GENERATOR'!$P:$AM,16,FALSE)</f>
        <v>0</v>
      </c>
      <c r="AX265" s="101">
        <f>+VLOOKUP($S265,'CODE GENERATOR'!$P:$AM,17,FALSE)</f>
        <v>0</v>
      </c>
      <c r="AY265" s="101">
        <f>+VLOOKUP($S265,'CODE GENERATOR'!$P:$AM,18,FALSE)</f>
        <v>0</v>
      </c>
      <c r="AZ265" s="101">
        <f>+VLOOKUP($S265,'CODE GENERATOR'!$P:$AM,19,FALSE)</f>
        <v>0</v>
      </c>
      <c r="BA265" s="101">
        <f>+VLOOKUP($S265,'CODE GENERATOR'!$P:$AM,20,FALSE)</f>
        <v>0</v>
      </c>
      <c r="BB265" s="101">
        <f>+VLOOKUP($S265,'CODE GENERATOR'!$P:$AM,21,FALSE)</f>
        <v>0</v>
      </c>
      <c r="BC265" s="101">
        <f>+VLOOKUP($S265,'CODE GENERATOR'!$P:$AM,22,FALSE)</f>
        <v>0</v>
      </c>
      <c r="BD265" s="101">
        <f>+VLOOKUP($S265,'CODE GENERATOR'!$P:$AM,23,FALSE)</f>
        <v>0</v>
      </c>
      <c r="BE265" s="101">
        <f>+VLOOKUP($S265,'CODE GENERATOR'!$P:$AM,24,FALSE)</f>
        <v>0</v>
      </c>
      <c r="BF265" s="101">
        <f>IF(C265&gt;0,+VLOOKUP(G265,'CATEGORY ID'!$A$1:$L$118,3,FALSE),"")</f>
        <v>17</v>
      </c>
      <c r="BG265" s="101">
        <f>IF(C265&gt;0,+VLOOKUP(H265,'CATEGORY ID'!$D$1:$L$118,3,FALSE),"")</f>
        <v>17</v>
      </c>
      <c r="BH265" s="101">
        <f>IF(C265&gt;0,+VLOOKUP((+H265&amp;I265),'CATEGORY ID'!$H$1:$I$121,2,FALSE),"")</f>
        <v>18</v>
      </c>
      <c r="BJ265" s="101">
        <f>IF(C265&gt;0,IF(COUNTIF('CATEGORY ID'!$K$1:$K$121,+H265&amp;K265) &gt; 0, +VLOOKUP(+H265&amp;K265,'CATEGORY ID'!$K$1:$L$121,2,FALSE),""),"")</f>
        <v>73</v>
      </c>
      <c r="BK265" s="101" t="str">
        <f>IF(C265&gt;0,IF(COUNTIF('CATEGORY ID'!$K$124:$K$165, +VLOOKUP(C265,'STYLE NAMES'!$B:$AE,30,FALSE)) &gt; 0, +VLOOKUP(VLOOKUP(C265,'STYLE NAMES'!$B:$AE,30,FALSE),'CATEGORY ID'!K:M,2,FALSE),""),"")</f>
        <v/>
      </c>
      <c r="BR265" s="101" t="str" cm="1">
        <f t="array" ref="BR265">IF(C265&gt;0,_xlfn.TEXTJOIN(";", TRUE,_xlfn.UNIQUE(_xlfn._xlws.FILTER(BF265:BQ265,(BF265:BQ265&gt;0)),TRUE,FALSE)),"")&amp;";"&amp;BS265</f>
        <v>17;18;73;</v>
      </c>
      <c r="BU265" s="106">
        <f>IF(C265&gt;0,+VLOOKUP($C265,'STYLE NAMES'!$B:$AC,26,FALSE),"")</f>
        <v>49.9</v>
      </c>
      <c r="BV265" s="106">
        <f>IF(C265&gt;0,+VLOOKUP($C265,'STYLE NAMES'!$B:$AC,27,FALSE),"")</f>
        <v>2740</v>
      </c>
      <c r="BW265" s="106">
        <f>IF(C265&gt;0,+VLOOKUP($C265,'STYLE NAMES'!$B:$AC,28,FALSE),"")</f>
        <v>57.384999999999991</v>
      </c>
      <c r="BY265"/>
      <c r="BZ265" s="101">
        <v>0</v>
      </c>
      <c r="CA265" s="137">
        <f t="shared" si="22"/>
        <v>1</v>
      </c>
      <c r="CB265" s="137">
        <f>+VLOOKUP(C265,'[2]STYLES &amp; MODELS MATRIX'!$A:$G,7,FALSE)</f>
        <v>0</v>
      </c>
      <c r="CC265" s="137">
        <f>+VLOOKUP(C265,'[1]STYLES &amp; SIZE CHARTS'!$A:$H,8,FALSE)</f>
        <v>0</v>
      </c>
      <c r="CD265" s="137"/>
      <c r="CE265" s="205"/>
      <c r="CF265" s="141"/>
    </row>
    <row r="266" spans="1:84" s="101" customFormat="1" ht="12" customHeight="1" x14ac:dyDescent="0.2">
      <c r="A266" s="102">
        <f t="shared" si="20"/>
        <v>8683711003236</v>
      </c>
      <c r="B266" s="101" t="s">
        <v>816</v>
      </c>
      <c r="C266" s="101" t="s">
        <v>629</v>
      </c>
      <c r="D266" s="101" t="s">
        <v>630</v>
      </c>
      <c r="E266" s="203" t="s">
        <v>2324</v>
      </c>
      <c r="F266" s="101">
        <v>85</v>
      </c>
      <c r="G266" s="101" t="str">
        <f>IF(C266&gt;0,+VLOOKUP($C266,'STYLE NAMES'!$B:$AC,4,FALSE),"")</f>
        <v>ACCESSORIES</v>
      </c>
      <c r="H266" s="101" t="str">
        <f>IF(C266&gt;0,+VLOOKUP($C266,'STYLE NAMES'!$B:$AC,5,FALSE),"")</f>
        <v>ACCESSORIES</v>
      </c>
      <c r="I266" s="101" t="str">
        <f>IF(C266&gt;0,+VLOOKUP($C266,'STYLE NAMES'!$B:$AC,6,FALSE),"")</f>
        <v>RIDER ACCESSORIES</v>
      </c>
      <c r="J266" s="101" t="str">
        <f>IF(C266&gt;0,+VLOOKUP($C266,'STYLE NAMES'!$B:$AC,7,FALSE),"")</f>
        <v>UNISEX</v>
      </c>
      <c r="K266" s="101" t="str">
        <f>IF(C266&gt;0,+VLOOKUP($C266,'STYLE NAMES'!$B:$AC,8,FALSE),"")</f>
        <v>BELTS</v>
      </c>
      <c r="L266" s="101" t="str">
        <f>IF(E266&gt;0,+VLOOKUP($E266,'CODE GENERATOR'!$D:$T,3,FALSE),"")</f>
        <v>A</v>
      </c>
      <c r="M266" s="101" t="str">
        <f>IF(E266&gt;0,+VLOOKUP($E266,'CODE GENERATOR'!$D:$T,4,FALSE),"")</f>
        <v>BRAIDED</v>
      </c>
      <c r="N266" s="101" t="str">
        <f>IF(E266&gt;0,+VLOOKUP($E266,'CODE GENERATOR'!$D:$T,6,FALSE),"")</f>
        <v>GREEN</v>
      </c>
      <c r="O266" s="101" t="str">
        <f>IF(E266&gt;0,+VLOOKUP($E266,'CODE GENERATOR'!$D:$T,7,FALSE),"")</f>
        <v>GREEN</v>
      </c>
      <c r="P266" s="101" t="str">
        <f t="shared" si="21"/>
        <v>GREEN</v>
      </c>
      <c r="Q266" s="104" t="str">
        <f>IF(E266&gt;0,+VLOOKUP($E266,'CODE GENERATOR'!$D:$T,11,FALSE),"")</f>
        <v>A.RACUX_BLT0015</v>
      </c>
      <c r="R266" s="104" t="str">
        <f>IF(E266&gt;0,+VLOOKUP($E266,'CODE GENERATOR'!$D:$T,12,FALSE),"")</f>
        <v>BRD0012GRNGRN</v>
      </c>
      <c r="S266" s="104" t="str">
        <f>IF(E266&gt;0,+VLOOKUP($E266,'CODE GENERATOR'!$D:$T,13,FALSE),"")</f>
        <v>A.RACUX_BLT0015_BRD0012GRNGRN</v>
      </c>
      <c r="T266" s="104" t="str">
        <f t="shared" si="19"/>
        <v>A.RACUX_BLT0015_BRD0012GRNGRN_85</v>
      </c>
      <c r="U266" s="105">
        <v>8683711003236</v>
      </c>
      <c r="V266" s="107" t="str" cm="1">
        <f t="array" ref="V266">_xlfn.TEXTJOIN(";", TRUE, _xlfn.UNIQUE(_xlfn._xlws.FILTER(P$3:P$10029, C$3:C$10029=C266)))</f>
        <v>BORDEAUX;BORDEAUX/NAVY;BEIGE/BROWN;NAVY;BEIGE;GRAY/BLUE-BLACK;BROWN/NAVY;DARK GRAY;MELANGE GRAY;LIGHT GRAY;WHITE;RED;BLACK;GREEN;MELANGE BLUE</v>
      </c>
      <c r="W266" s="107" t="str" cm="1">
        <f t="array" ref="W266">_xlfn.TEXTJOIN(";", TRUE, _xlfn.UNIQUE(_xlfn._xlws.FILTER(F$3:F$10029, C$3:C$10029=C266)))</f>
        <v>85;90;95;100;105;110;115;120;125</v>
      </c>
      <c r="X266" s="101" t="str">
        <f>IF(E266&gt;0,+VLOOKUP($E266,'CODE GENERATOR'!$D:$AC,19,FALSE),0)</f>
        <v>2402_S01_32527</v>
      </c>
      <c r="Y266" s="101" t="str">
        <f>IF(E266&gt;0,+VLOOKUP($E266,'CODE GENERATOR'!$D:$AC,20,FALSE),0)</f>
        <v>2402_S01_32526</v>
      </c>
      <c r="Z266" s="101" t="str">
        <f>IF(E266&gt;0,+VLOOKUP($E266,'CODE GENERATOR'!$D:$AC,21,FALSE),0)</f>
        <v>2402_S01_32529</v>
      </c>
      <c r="AA266" s="101" t="str">
        <f>IF(E266&gt;0,+VLOOKUP($E266,'CODE GENERATOR'!$D:$AC,22,FALSE),0)</f>
        <v/>
      </c>
      <c r="AB266" s="101" t="str">
        <f>IF(E266&gt;0,+VLOOKUP($E266,'CODE GENERATOR'!$D:$AC,23,FALSE),0)</f>
        <v/>
      </c>
      <c r="AC266" s="101" t="str">
        <f>IF(E266&gt;0,+VLOOKUP($E266,'CODE GENERATOR'!$D:$AC,24,FALSE),0)</f>
        <v/>
      </c>
      <c r="AD266" s="101" t="str">
        <f>IF(E266&gt;0,+VLOOKUP($E266,'CODE GENERATOR'!$D:$AC,25,FALSE),0)</f>
        <v/>
      </c>
      <c r="AE266" s="101" t="str">
        <f>IF(E266&gt;0,+VLOOKUP($E266,'CODE GENERATOR'!$D:$AC,26,FALSE),0)</f>
        <v/>
      </c>
      <c r="AF266" s="149" t="str">
        <f>IF($C266&gt;0,$C266&amp;" "&amp;$P266&amp;" "&amp;+VLOOKUP($C266,'STYLE NAMES'!$B:$AC,10,FALSE),"""")</f>
        <v>SANTORINI GREEN BRAIDED BELT</v>
      </c>
      <c r="AG266" s="101" t="str">
        <f>"Enjoy our "&amp;(AF266)&amp;"; "&amp;IF(C266&gt;0,+VLOOKUP($C266,'STYLE NAMES'!$B:$AC,11,FALSE),"")</f>
        <v>Enjoy our SANTORINI GREEN BRAIDED BELT; Braided Riding Belts
Available in many colors and designs you can use these elegant belts for riding or even at your daily life</v>
      </c>
      <c r="AH266" s="101" t="str">
        <f>IF(C266&gt;0,+VLOOKUP($C266,'STYLE NAMES'!$B:$AC,12,FALSE),"")</f>
        <v>*Super elastic and comfortable riding belts
Composition:
100% Polyester</v>
      </c>
      <c r="AI266" s="101" t="str">
        <f>IF(C266&gt;0,+VLOOKUP($C266,'STYLE NAMES'!$B:$AC,13,FALSE),"")</f>
        <v>Do not wash in washing machine</v>
      </c>
      <c r="AJ266" s="149" t="str">
        <f>IF($C266&gt;0,$C266&amp;" "&amp;$P266&amp;" "&amp;+VLOOKUP($C266,'STYLE NAMES'!$B:$AC,14,FALSE),"""")</f>
        <v>SANTORINI GREEN ÖRGÜ KEMER</v>
      </c>
      <c r="AK266" s="149" t="str">
        <f>"Cavalier SanMarco tarafından tasarlanan "&amp;(AJ266)&amp;"; "&amp;IF(C266&gt;0,+VLOOKUP($C266,'STYLE NAMES'!$B:$AC,15,FALSE),"")</f>
        <v>Cavalier SanMarco tarafından tasarlanan SANTORINI GREEN ÖRGÜ KEMER; Örgü Binicilik Kemeri
Birçok renk ve desenleri ile bu şık kemerleri hem biniş kıyafetleriniz ile hem de günlük kıyafetlerinizle kullanabilirsiniz.</v>
      </c>
      <c r="AL266" s="149" t="str">
        <f>IF(C266&gt;0,+VLOOKUP($C266,'STYLE NAMES'!$B:$AC,16,FALSE),"")</f>
        <v>* Çok esnek ve rahat 
Kompozisyon:
100% Polyester</v>
      </c>
      <c r="AM266" s="149" t="str">
        <f>IF(C266&gt;0,+VLOOKUP($C266,'STYLE NAMES'!$B:$AC,17,FALSE),"")</f>
        <v>Ürünü makinada yıkamayınız</v>
      </c>
      <c r="AN266" s="149" t="str">
        <f>IF($C266&gt;0,$C266&amp;" "&amp;$P266&amp;" "&amp;+VLOOKUP($C266,'STYLE NAMES'!$B:$AC,18,FALSE),"""")</f>
        <v>SANTORINI GREEN CINTURA ELASTICA</v>
      </c>
      <c r="AO266" s="101" t="str">
        <f>"Disegnato da Cavalier SanMarco "&amp;(AN266)&amp;"; "&amp;IF(C266&gt;0,+VLOOKUP($C266,'STYLE NAMES'!$B:$AC,19,FALSE),"")</f>
        <v>Disegnato da Cavalier SanMarco SANTORINI GREEN CINTURA ELASTICA; Cintura intrecciata per equitazione Disponibile in molti colori e design, queste eleganti cinture possono essere utilizzate sia per l'equitazione che nella vita quotidiana.</v>
      </c>
      <c r="AP266" s="101" t="str">
        <f>IF(C266&gt;0,+VLOOKUP($C266,'STYLE NAMES'!$B:$AC,20,FALSE),"")</f>
        <v>Cinture elastiche e confortevoli per l'equitazione Composizione: 100% Poliestere</v>
      </c>
      <c r="AQ266" s="101" t="str">
        <f>IF(C266&gt;0,+VLOOKUP($C266,'STYLE NAMES'!$B:$AC,21,FALSE),"")</f>
        <v>Non lavare in lavatrice</v>
      </c>
      <c r="AR266" s="101">
        <f>IF(D266&gt;0,+VLOOKUP($C266,'STYLE NAMES'!$B:$AC,22,FALSE),"")</f>
        <v>0</v>
      </c>
      <c r="AS266" s="101">
        <f>IF(E266&gt;0,+VLOOKUP($C266,'STYLE NAMES'!$B:$AC,23,FALSE),"")</f>
        <v>0</v>
      </c>
      <c r="AT266" s="101">
        <f>IF(F266&gt;0,+VLOOKUP($C266,'STYLE NAMES'!$B:$AC,24,FALSE),"")</f>
        <v>0</v>
      </c>
      <c r="AU266" s="101">
        <f>IF(G266&gt;0,+VLOOKUP($C266,'STYLE NAMES'!$B:$AC,25,FALSE),"")</f>
        <v>0</v>
      </c>
      <c r="AV266" s="101">
        <f>+VLOOKUP($S266,'CODE GENERATOR'!$P:$AM,15,FALSE)</f>
        <v>0</v>
      </c>
      <c r="AW266" s="101">
        <f>+VLOOKUP($S266,'CODE GENERATOR'!$P:$AM,16,FALSE)</f>
        <v>0</v>
      </c>
      <c r="AX266" s="101">
        <f>+VLOOKUP($S266,'CODE GENERATOR'!$P:$AM,17,FALSE)</f>
        <v>0</v>
      </c>
      <c r="AY266" s="101">
        <f>+VLOOKUP($S266,'CODE GENERATOR'!$P:$AM,18,FALSE)</f>
        <v>0</v>
      </c>
      <c r="AZ266" s="101">
        <f>+VLOOKUP($S266,'CODE GENERATOR'!$P:$AM,19,FALSE)</f>
        <v>0</v>
      </c>
      <c r="BA266" s="101">
        <f>+VLOOKUP($S266,'CODE GENERATOR'!$P:$AM,20,FALSE)</f>
        <v>0</v>
      </c>
      <c r="BB266" s="101">
        <f>+VLOOKUP($S266,'CODE GENERATOR'!$P:$AM,21,FALSE)</f>
        <v>0</v>
      </c>
      <c r="BC266" s="101">
        <f>+VLOOKUP($S266,'CODE GENERATOR'!$P:$AM,22,FALSE)</f>
        <v>0</v>
      </c>
      <c r="BD266" s="101">
        <f>+VLOOKUP($S266,'CODE GENERATOR'!$P:$AM,23,FALSE)</f>
        <v>0</v>
      </c>
      <c r="BE266" s="101">
        <f>+VLOOKUP($S266,'CODE GENERATOR'!$P:$AM,24,FALSE)</f>
        <v>0</v>
      </c>
      <c r="BF266" s="101">
        <f>IF(C266&gt;0,+VLOOKUP(G266,'CATEGORY ID'!$A$1:$L$118,3,FALSE),"")</f>
        <v>17</v>
      </c>
      <c r="BG266" s="101">
        <f>IF(C266&gt;0,+VLOOKUP(H266,'CATEGORY ID'!$D$1:$L$118,3,FALSE),"")</f>
        <v>17</v>
      </c>
      <c r="BH266" s="101">
        <f>IF(C266&gt;0,+VLOOKUP((+H266&amp;I266),'CATEGORY ID'!$H$1:$I$121,2,FALSE),"")</f>
        <v>18</v>
      </c>
      <c r="BJ266" s="101">
        <f>IF(C266&gt;0,IF(COUNTIF('CATEGORY ID'!$K$1:$K$121,+H266&amp;K266) &gt; 0, +VLOOKUP(+H266&amp;K266,'CATEGORY ID'!$K$1:$L$121,2,FALSE),""),"")</f>
        <v>73</v>
      </c>
      <c r="BK266" s="101" t="str">
        <f>IF(C266&gt;0,IF(COUNTIF('CATEGORY ID'!$K$124:$K$165, +VLOOKUP(C266,'STYLE NAMES'!$B:$AE,30,FALSE)) &gt; 0, +VLOOKUP(VLOOKUP(C266,'STYLE NAMES'!$B:$AE,30,FALSE),'CATEGORY ID'!K:M,2,FALSE),""),"")</f>
        <v/>
      </c>
      <c r="BR266" s="101" t="str" cm="1">
        <f t="array" ref="BR266">IF(C266&gt;0,_xlfn.TEXTJOIN(";", TRUE,_xlfn.UNIQUE(_xlfn._xlws.FILTER(BF266:BQ266,(BF266:BQ266&gt;0)),TRUE,FALSE)),"")&amp;";"&amp;BS266</f>
        <v>17;18;73;</v>
      </c>
      <c r="BU266" s="106">
        <f>IF(C266&gt;0,+VLOOKUP($C266,'STYLE NAMES'!$B:$AC,26,FALSE),"")</f>
        <v>49.9</v>
      </c>
      <c r="BV266" s="106">
        <f>IF(C266&gt;0,+VLOOKUP($C266,'STYLE NAMES'!$B:$AC,27,FALSE),"")</f>
        <v>2740</v>
      </c>
      <c r="BW266" s="106">
        <f>IF(C266&gt;0,+VLOOKUP($C266,'STYLE NAMES'!$B:$AC,28,FALSE),"")</f>
        <v>57.384999999999991</v>
      </c>
      <c r="BY266"/>
      <c r="BZ266" s="101">
        <v>2</v>
      </c>
      <c r="CA266" s="137">
        <f t="shared" si="22"/>
        <v>1</v>
      </c>
      <c r="CB266" s="137">
        <f>+VLOOKUP(C266,'[2]STYLES &amp; MODELS MATRIX'!$A:$G,7,FALSE)</f>
        <v>0</v>
      </c>
      <c r="CC266" s="137">
        <f>+VLOOKUP(C266,'[1]STYLES &amp; SIZE CHARTS'!$A:$H,8,FALSE)</f>
        <v>0</v>
      </c>
      <c r="CD266" s="137"/>
      <c r="CE266" s="205"/>
      <c r="CF266" s="141"/>
    </row>
    <row r="267" spans="1:84" s="101" customFormat="1" ht="12" customHeight="1" x14ac:dyDescent="0.2">
      <c r="A267" s="102">
        <f t="shared" si="20"/>
        <v>8683711003243</v>
      </c>
      <c r="B267" s="101" t="s">
        <v>816</v>
      </c>
      <c r="C267" s="101" t="s">
        <v>629</v>
      </c>
      <c r="D267" s="101" t="s">
        <v>630</v>
      </c>
      <c r="E267" s="203" t="s">
        <v>2324</v>
      </c>
      <c r="F267" s="101">
        <v>90</v>
      </c>
      <c r="G267" s="101" t="str">
        <f>IF(C267&gt;0,+VLOOKUP($C267,'STYLE NAMES'!$B:$AC,4,FALSE),"")</f>
        <v>ACCESSORIES</v>
      </c>
      <c r="H267" s="101" t="str">
        <f>IF(C267&gt;0,+VLOOKUP($C267,'STYLE NAMES'!$B:$AC,5,FALSE),"")</f>
        <v>ACCESSORIES</v>
      </c>
      <c r="I267" s="101" t="str">
        <f>IF(C267&gt;0,+VLOOKUP($C267,'STYLE NAMES'!$B:$AC,6,FALSE),"")</f>
        <v>RIDER ACCESSORIES</v>
      </c>
      <c r="J267" s="101" t="str">
        <f>IF(C267&gt;0,+VLOOKUP($C267,'STYLE NAMES'!$B:$AC,7,FALSE),"")</f>
        <v>UNISEX</v>
      </c>
      <c r="K267" s="101" t="str">
        <f>IF(C267&gt;0,+VLOOKUP($C267,'STYLE NAMES'!$B:$AC,8,FALSE),"")</f>
        <v>BELTS</v>
      </c>
      <c r="L267" s="101" t="str">
        <f>IF(E267&gt;0,+VLOOKUP($E267,'CODE GENERATOR'!$D:$T,3,FALSE),"")</f>
        <v>A</v>
      </c>
      <c r="M267" s="101" t="str">
        <f>IF(E267&gt;0,+VLOOKUP($E267,'CODE GENERATOR'!$D:$T,4,FALSE),"")</f>
        <v>BRAIDED</v>
      </c>
      <c r="N267" s="101" t="str">
        <f>IF(E267&gt;0,+VLOOKUP($E267,'CODE GENERATOR'!$D:$T,6,FALSE),"")</f>
        <v>GREEN</v>
      </c>
      <c r="O267" s="101" t="str">
        <f>IF(E267&gt;0,+VLOOKUP($E267,'CODE GENERATOR'!$D:$T,7,FALSE),"")</f>
        <v>GREEN</v>
      </c>
      <c r="P267" s="101" t="str">
        <f t="shared" si="21"/>
        <v>GREEN</v>
      </c>
      <c r="Q267" s="104" t="str">
        <f>IF(E267&gt;0,+VLOOKUP($E267,'CODE GENERATOR'!$D:$T,11,FALSE),"")</f>
        <v>A.RACUX_BLT0015</v>
      </c>
      <c r="R267" s="104" t="str">
        <f>IF(E267&gt;0,+VLOOKUP($E267,'CODE GENERATOR'!$D:$T,12,FALSE),"")</f>
        <v>BRD0012GRNGRN</v>
      </c>
      <c r="S267" s="104" t="str">
        <f>IF(E267&gt;0,+VLOOKUP($E267,'CODE GENERATOR'!$D:$T,13,FALSE),"")</f>
        <v>A.RACUX_BLT0015_BRD0012GRNGRN</v>
      </c>
      <c r="T267" s="104" t="str">
        <f t="shared" si="19"/>
        <v>A.RACUX_BLT0015_BRD0012GRNGRN_90</v>
      </c>
      <c r="U267" s="105">
        <v>8683711003243</v>
      </c>
      <c r="V267" s="107" t="str" cm="1">
        <f t="array" ref="V267">_xlfn.TEXTJOIN(";", TRUE, _xlfn.UNIQUE(_xlfn._xlws.FILTER(P$3:P$10029, C$3:C$10029=C267)))</f>
        <v>BORDEAUX;BORDEAUX/NAVY;BEIGE/BROWN;NAVY;BEIGE;GRAY/BLUE-BLACK;BROWN/NAVY;DARK GRAY;MELANGE GRAY;LIGHT GRAY;WHITE;RED;BLACK;GREEN;MELANGE BLUE</v>
      </c>
      <c r="W267" s="107" t="str" cm="1">
        <f t="array" ref="W267">_xlfn.TEXTJOIN(";", TRUE, _xlfn.UNIQUE(_xlfn._xlws.FILTER(F$3:F$10029, C$3:C$10029=C267)))</f>
        <v>85;90;95;100;105;110;115;120;125</v>
      </c>
      <c r="X267" s="101" t="str">
        <f>IF(E267&gt;0,+VLOOKUP($E267,'CODE GENERATOR'!$D:$AC,19,FALSE),0)</f>
        <v>2402_S01_32527</v>
      </c>
      <c r="Y267" s="101" t="str">
        <f>IF(E267&gt;0,+VLOOKUP($E267,'CODE GENERATOR'!$D:$AC,20,FALSE),0)</f>
        <v>2402_S01_32526</v>
      </c>
      <c r="Z267" s="101" t="str">
        <f>IF(E267&gt;0,+VLOOKUP($E267,'CODE GENERATOR'!$D:$AC,21,FALSE),0)</f>
        <v>2402_S01_32529</v>
      </c>
      <c r="AA267" s="101" t="str">
        <f>IF(E267&gt;0,+VLOOKUP($E267,'CODE GENERATOR'!$D:$AC,22,FALSE),0)</f>
        <v/>
      </c>
      <c r="AB267" s="101" t="str">
        <f>IF(E267&gt;0,+VLOOKUP($E267,'CODE GENERATOR'!$D:$AC,23,FALSE),0)</f>
        <v/>
      </c>
      <c r="AC267" s="101" t="str">
        <f>IF(E267&gt;0,+VLOOKUP($E267,'CODE GENERATOR'!$D:$AC,24,FALSE),0)</f>
        <v/>
      </c>
      <c r="AD267" s="101" t="str">
        <f>IF(E267&gt;0,+VLOOKUP($E267,'CODE GENERATOR'!$D:$AC,25,FALSE),0)</f>
        <v/>
      </c>
      <c r="AE267" s="101" t="str">
        <f>IF(E267&gt;0,+VLOOKUP($E267,'CODE GENERATOR'!$D:$AC,26,FALSE),0)</f>
        <v/>
      </c>
      <c r="AF267" s="149" t="str">
        <f>IF($C267&gt;0,$C267&amp;" "&amp;$P267&amp;" "&amp;+VLOOKUP($C267,'STYLE NAMES'!$B:$AC,10,FALSE),"""")</f>
        <v>SANTORINI GREEN BRAIDED BELT</v>
      </c>
      <c r="AG267" s="101" t="str">
        <f>"Enjoy our "&amp;(AF267)&amp;"; "&amp;IF(C267&gt;0,+VLOOKUP($C267,'STYLE NAMES'!$B:$AC,11,FALSE),"")</f>
        <v>Enjoy our SANTORINI GREEN BRAIDED BELT; Braided Riding Belts
Available in many colors and designs you can use these elegant belts for riding or even at your daily life</v>
      </c>
      <c r="AH267" s="101" t="str">
        <f>IF(C267&gt;0,+VLOOKUP($C267,'STYLE NAMES'!$B:$AC,12,FALSE),"")</f>
        <v>*Super elastic and comfortable riding belts
Composition:
100% Polyester</v>
      </c>
      <c r="AI267" s="101" t="str">
        <f>IF(C267&gt;0,+VLOOKUP($C267,'STYLE NAMES'!$B:$AC,13,FALSE),"")</f>
        <v>Do not wash in washing machine</v>
      </c>
      <c r="AJ267" s="149" t="str">
        <f>IF($C267&gt;0,$C267&amp;" "&amp;$P267&amp;" "&amp;+VLOOKUP($C267,'STYLE NAMES'!$B:$AC,14,FALSE),"""")</f>
        <v>SANTORINI GREEN ÖRGÜ KEMER</v>
      </c>
      <c r="AK267" s="149" t="str">
        <f>"Cavalier SanMarco tarafından tasarlanan "&amp;(AJ267)&amp;"; "&amp;IF(C267&gt;0,+VLOOKUP($C267,'STYLE NAMES'!$B:$AC,15,FALSE),"")</f>
        <v>Cavalier SanMarco tarafından tasarlanan SANTORINI GREEN ÖRGÜ KEMER; Örgü Binicilik Kemeri
Birçok renk ve desenleri ile bu şık kemerleri hem biniş kıyafetleriniz ile hem de günlük kıyafetlerinizle kullanabilirsiniz.</v>
      </c>
      <c r="AL267" s="149" t="str">
        <f>IF(C267&gt;0,+VLOOKUP($C267,'STYLE NAMES'!$B:$AC,16,FALSE),"")</f>
        <v>* Çok esnek ve rahat 
Kompozisyon:
100% Polyester</v>
      </c>
      <c r="AM267" s="149" t="str">
        <f>IF(C267&gt;0,+VLOOKUP($C267,'STYLE NAMES'!$B:$AC,17,FALSE),"")</f>
        <v>Ürünü makinada yıkamayınız</v>
      </c>
      <c r="AN267" s="149" t="str">
        <f>IF($C267&gt;0,$C267&amp;" "&amp;$P267&amp;" "&amp;+VLOOKUP($C267,'STYLE NAMES'!$B:$AC,18,FALSE),"""")</f>
        <v>SANTORINI GREEN CINTURA ELASTICA</v>
      </c>
      <c r="AO267" s="101" t="str">
        <f>"Disegnato da Cavalier SanMarco "&amp;(AN267)&amp;"; "&amp;IF(C267&gt;0,+VLOOKUP($C267,'STYLE NAMES'!$B:$AC,19,FALSE),"")</f>
        <v>Disegnato da Cavalier SanMarco SANTORINI GREEN CINTURA ELASTICA; Cintura intrecciata per equitazione Disponibile in molti colori e design, queste eleganti cinture possono essere utilizzate sia per l'equitazione che nella vita quotidiana.</v>
      </c>
      <c r="AP267" s="101" t="str">
        <f>IF(C267&gt;0,+VLOOKUP($C267,'STYLE NAMES'!$B:$AC,20,FALSE),"")</f>
        <v>Cinture elastiche e confortevoli per l'equitazione Composizione: 100% Poliestere</v>
      </c>
      <c r="AQ267" s="101" t="str">
        <f>IF(C267&gt;0,+VLOOKUP($C267,'STYLE NAMES'!$B:$AC,21,FALSE),"")</f>
        <v>Non lavare in lavatrice</v>
      </c>
      <c r="AR267" s="101">
        <f>IF(D267&gt;0,+VLOOKUP($C267,'STYLE NAMES'!$B:$AC,22,FALSE),"")</f>
        <v>0</v>
      </c>
      <c r="AS267" s="101">
        <f>IF(E267&gt;0,+VLOOKUP($C267,'STYLE NAMES'!$B:$AC,23,FALSE),"")</f>
        <v>0</v>
      </c>
      <c r="AT267" s="101">
        <f>IF(F267&gt;0,+VLOOKUP($C267,'STYLE NAMES'!$B:$AC,24,FALSE),"")</f>
        <v>0</v>
      </c>
      <c r="AU267" s="101">
        <f>IF(G267&gt;0,+VLOOKUP($C267,'STYLE NAMES'!$B:$AC,25,FALSE),"")</f>
        <v>0</v>
      </c>
      <c r="AV267" s="101">
        <f>+VLOOKUP($S267,'CODE GENERATOR'!$P:$AM,15,FALSE)</f>
        <v>0</v>
      </c>
      <c r="AW267" s="101">
        <f>+VLOOKUP($S267,'CODE GENERATOR'!$P:$AM,16,FALSE)</f>
        <v>0</v>
      </c>
      <c r="AX267" s="101">
        <f>+VLOOKUP($S267,'CODE GENERATOR'!$P:$AM,17,FALSE)</f>
        <v>0</v>
      </c>
      <c r="AY267" s="101">
        <f>+VLOOKUP($S267,'CODE GENERATOR'!$P:$AM,18,FALSE)</f>
        <v>0</v>
      </c>
      <c r="AZ267" s="101">
        <f>+VLOOKUP($S267,'CODE GENERATOR'!$P:$AM,19,FALSE)</f>
        <v>0</v>
      </c>
      <c r="BA267" s="101">
        <f>+VLOOKUP($S267,'CODE GENERATOR'!$P:$AM,20,FALSE)</f>
        <v>0</v>
      </c>
      <c r="BB267" s="101">
        <f>+VLOOKUP($S267,'CODE GENERATOR'!$P:$AM,21,FALSE)</f>
        <v>0</v>
      </c>
      <c r="BC267" s="101">
        <f>+VLOOKUP($S267,'CODE GENERATOR'!$P:$AM,22,FALSE)</f>
        <v>0</v>
      </c>
      <c r="BD267" s="101">
        <f>+VLOOKUP($S267,'CODE GENERATOR'!$P:$AM,23,FALSE)</f>
        <v>0</v>
      </c>
      <c r="BE267" s="101">
        <f>+VLOOKUP($S267,'CODE GENERATOR'!$P:$AM,24,FALSE)</f>
        <v>0</v>
      </c>
      <c r="BF267" s="101">
        <f>IF(C267&gt;0,+VLOOKUP(G267,'CATEGORY ID'!$A$1:$L$118,3,FALSE),"")</f>
        <v>17</v>
      </c>
      <c r="BG267" s="101">
        <f>IF(C267&gt;0,+VLOOKUP(H267,'CATEGORY ID'!$D$1:$L$118,3,FALSE),"")</f>
        <v>17</v>
      </c>
      <c r="BH267" s="101">
        <f>IF(C267&gt;0,+VLOOKUP((+H267&amp;I267),'CATEGORY ID'!$H$1:$I$121,2,FALSE),"")</f>
        <v>18</v>
      </c>
      <c r="BJ267" s="101">
        <f>IF(C267&gt;0,IF(COUNTIF('CATEGORY ID'!$K$1:$K$121,+H267&amp;K267) &gt; 0, +VLOOKUP(+H267&amp;K267,'CATEGORY ID'!$K$1:$L$121,2,FALSE),""),"")</f>
        <v>73</v>
      </c>
      <c r="BK267" s="101" t="str">
        <f>IF(C267&gt;0,IF(COUNTIF('CATEGORY ID'!$K$124:$K$165, +VLOOKUP(C267,'STYLE NAMES'!$B:$AE,30,FALSE)) &gt; 0, +VLOOKUP(VLOOKUP(C267,'STYLE NAMES'!$B:$AE,30,FALSE),'CATEGORY ID'!K:M,2,FALSE),""),"")</f>
        <v/>
      </c>
      <c r="BR267" s="101" t="str" cm="1">
        <f t="array" ref="BR267">IF(C267&gt;0,_xlfn.TEXTJOIN(";", TRUE,_xlfn.UNIQUE(_xlfn._xlws.FILTER(BF267:BQ267,(BF267:BQ267&gt;0)),TRUE,FALSE)),"")&amp;";"&amp;BS267</f>
        <v>17;18;73;</v>
      </c>
      <c r="BU267" s="106">
        <f>IF(C267&gt;0,+VLOOKUP($C267,'STYLE NAMES'!$B:$AC,26,FALSE),"")</f>
        <v>49.9</v>
      </c>
      <c r="BV267" s="106">
        <f>IF(C267&gt;0,+VLOOKUP($C267,'STYLE NAMES'!$B:$AC,27,FALSE),"")</f>
        <v>2740</v>
      </c>
      <c r="BW267" s="106">
        <f>IF(C267&gt;0,+VLOOKUP($C267,'STYLE NAMES'!$B:$AC,28,FALSE),"")</f>
        <v>57.384999999999991</v>
      </c>
      <c r="BY267"/>
      <c r="BZ267" s="101">
        <v>0</v>
      </c>
      <c r="CA267" s="137">
        <f t="shared" si="22"/>
        <v>1</v>
      </c>
      <c r="CB267" s="137">
        <f>+VLOOKUP(C267,'[2]STYLES &amp; MODELS MATRIX'!$A:$G,7,FALSE)</f>
        <v>0</v>
      </c>
      <c r="CC267" s="137">
        <f>+VLOOKUP(C267,'[1]STYLES &amp; SIZE CHARTS'!$A:$H,8,FALSE)</f>
        <v>0</v>
      </c>
      <c r="CD267" s="137"/>
      <c r="CE267" s="205"/>
      <c r="CF267" s="141"/>
    </row>
    <row r="268" spans="1:84" s="101" customFormat="1" ht="12" customHeight="1" x14ac:dyDescent="0.2">
      <c r="A268" s="102">
        <f t="shared" si="20"/>
        <v>8683711003250</v>
      </c>
      <c r="B268" s="101" t="s">
        <v>816</v>
      </c>
      <c r="C268" s="101" t="s">
        <v>629</v>
      </c>
      <c r="D268" s="101" t="s">
        <v>630</v>
      </c>
      <c r="E268" s="203" t="s">
        <v>2324</v>
      </c>
      <c r="F268" s="101">
        <v>95</v>
      </c>
      <c r="G268" s="101" t="str">
        <f>IF(C268&gt;0,+VLOOKUP($C268,'STYLE NAMES'!$B:$AC,4,FALSE),"")</f>
        <v>ACCESSORIES</v>
      </c>
      <c r="H268" s="101" t="str">
        <f>IF(C268&gt;0,+VLOOKUP($C268,'STYLE NAMES'!$B:$AC,5,FALSE),"")</f>
        <v>ACCESSORIES</v>
      </c>
      <c r="I268" s="101" t="str">
        <f>IF(C268&gt;0,+VLOOKUP($C268,'STYLE NAMES'!$B:$AC,6,FALSE),"")</f>
        <v>RIDER ACCESSORIES</v>
      </c>
      <c r="J268" s="101" t="str">
        <f>IF(C268&gt;0,+VLOOKUP($C268,'STYLE NAMES'!$B:$AC,7,FALSE),"")</f>
        <v>UNISEX</v>
      </c>
      <c r="K268" s="101" t="str">
        <f>IF(C268&gt;0,+VLOOKUP($C268,'STYLE NAMES'!$B:$AC,8,FALSE),"")</f>
        <v>BELTS</v>
      </c>
      <c r="L268" s="101" t="str">
        <f>IF(E268&gt;0,+VLOOKUP($E268,'CODE GENERATOR'!$D:$T,3,FALSE),"")</f>
        <v>A</v>
      </c>
      <c r="M268" s="101" t="str">
        <f>IF(E268&gt;0,+VLOOKUP($E268,'CODE GENERATOR'!$D:$T,4,FALSE),"")</f>
        <v>BRAIDED</v>
      </c>
      <c r="N268" s="101" t="str">
        <f>IF(E268&gt;0,+VLOOKUP($E268,'CODE GENERATOR'!$D:$T,6,FALSE),"")</f>
        <v>GREEN</v>
      </c>
      <c r="O268" s="101" t="str">
        <f>IF(E268&gt;0,+VLOOKUP($E268,'CODE GENERATOR'!$D:$T,7,FALSE),"")</f>
        <v>GREEN</v>
      </c>
      <c r="P268" s="101" t="str">
        <f t="shared" si="21"/>
        <v>GREEN</v>
      </c>
      <c r="Q268" s="104" t="str">
        <f>IF(E268&gt;0,+VLOOKUP($E268,'CODE GENERATOR'!$D:$T,11,FALSE),"")</f>
        <v>A.RACUX_BLT0015</v>
      </c>
      <c r="R268" s="104" t="str">
        <f>IF(E268&gt;0,+VLOOKUP($E268,'CODE GENERATOR'!$D:$T,12,FALSE),"")</f>
        <v>BRD0012GRNGRN</v>
      </c>
      <c r="S268" s="104" t="str">
        <f>IF(E268&gt;0,+VLOOKUP($E268,'CODE GENERATOR'!$D:$T,13,FALSE),"")</f>
        <v>A.RACUX_BLT0015_BRD0012GRNGRN</v>
      </c>
      <c r="T268" s="104" t="str">
        <f t="shared" si="19"/>
        <v>A.RACUX_BLT0015_BRD0012GRNGRN_95</v>
      </c>
      <c r="U268" s="105">
        <v>8683711003250</v>
      </c>
      <c r="V268" s="107" t="str" cm="1">
        <f t="array" ref="V268">_xlfn.TEXTJOIN(";", TRUE, _xlfn.UNIQUE(_xlfn._xlws.FILTER(P$3:P$10029, C$3:C$10029=C268)))</f>
        <v>BORDEAUX;BORDEAUX/NAVY;BEIGE/BROWN;NAVY;BEIGE;GRAY/BLUE-BLACK;BROWN/NAVY;DARK GRAY;MELANGE GRAY;LIGHT GRAY;WHITE;RED;BLACK;GREEN;MELANGE BLUE</v>
      </c>
      <c r="W268" s="107" t="str" cm="1">
        <f t="array" ref="W268">_xlfn.TEXTJOIN(";", TRUE, _xlfn.UNIQUE(_xlfn._xlws.FILTER(F$3:F$10029, C$3:C$10029=C268)))</f>
        <v>85;90;95;100;105;110;115;120;125</v>
      </c>
      <c r="X268" s="101" t="str">
        <f>IF(E268&gt;0,+VLOOKUP($E268,'CODE GENERATOR'!$D:$AC,19,FALSE),0)</f>
        <v>2402_S01_32527</v>
      </c>
      <c r="Y268" s="101" t="str">
        <f>IF(E268&gt;0,+VLOOKUP($E268,'CODE GENERATOR'!$D:$AC,20,FALSE),0)</f>
        <v>2402_S01_32526</v>
      </c>
      <c r="Z268" s="101" t="str">
        <f>IF(E268&gt;0,+VLOOKUP($E268,'CODE GENERATOR'!$D:$AC,21,FALSE),0)</f>
        <v>2402_S01_32529</v>
      </c>
      <c r="AA268" s="101" t="str">
        <f>IF(E268&gt;0,+VLOOKUP($E268,'CODE GENERATOR'!$D:$AC,22,FALSE),0)</f>
        <v/>
      </c>
      <c r="AB268" s="101" t="str">
        <f>IF(E268&gt;0,+VLOOKUP($E268,'CODE GENERATOR'!$D:$AC,23,FALSE),0)</f>
        <v/>
      </c>
      <c r="AC268" s="101" t="str">
        <f>IF(E268&gt;0,+VLOOKUP($E268,'CODE GENERATOR'!$D:$AC,24,FALSE),0)</f>
        <v/>
      </c>
      <c r="AD268" s="101" t="str">
        <f>IF(E268&gt;0,+VLOOKUP($E268,'CODE GENERATOR'!$D:$AC,25,FALSE),0)</f>
        <v/>
      </c>
      <c r="AE268" s="101" t="str">
        <f>IF(E268&gt;0,+VLOOKUP($E268,'CODE GENERATOR'!$D:$AC,26,FALSE),0)</f>
        <v/>
      </c>
      <c r="AF268" s="149" t="str">
        <f>IF($C268&gt;0,$C268&amp;" "&amp;$P268&amp;" "&amp;+VLOOKUP($C268,'STYLE NAMES'!$B:$AC,10,FALSE),"""")</f>
        <v>SANTORINI GREEN BRAIDED BELT</v>
      </c>
      <c r="AG268" s="101" t="str">
        <f>"Enjoy our "&amp;(AF268)&amp;"; "&amp;IF(C268&gt;0,+VLOOKUP($C268,'STYLE NAMES'!$B:$AC,11,FALSE),"")</f>
        <v>Enjoy our SANTORINI GREEN BRAIDED BELT; Braided Riding Belts
Available in many colors and designs you can use these elegant belts for riding or even at your daily life</v>
      </c>
      <c r="AH268" s="101" t="str">
        <f>IF(C268&gt;0,+VLOOKUP($C268,'STYLE NAMES'!$B:$AC,12,FALSE),"")</f>
        <v>*Super elastic and comfortable riding belts
Composition:
100% Polyester</v>
      </c>
      <c r="AI268" s="101" t="str">
        <f>IF(C268&gt;0,+VLOOKUP($C268,'STYLE NAMES'!$B:$AC,13,FALSE),"")</f>
        <v>Do not wash in washing machine</v>
      </c>
      <c r="AJ268" s="149" t="str">
        <f>IF($C268&gt;0,$C268&amp;" "&amp;$P268&amp;" "&amp;+VLOOKUP($C268,'STYLE NAMES'!$B:$AC,14,FALSE),"""")</f>
        <v>SANTORINI GREEN ÖRGÜ KEMER</v>
      </c>
      <c r="AK268" s="149" t="str">
        <f>"Cavalier SanMarco tarafından tasarlanan "&amp;(AJ268)&amp;"; "&amp;IF(C268&gt;0,+VLOOKUP($C268,'STYLE NAMES'!$B:$AC,15,FALSE),"")</f>
        <v>Cavalier SanMarco tarafından tasarlanan SANTORINI GREEN ÖRGÜ KEMER; Örgü Binicilik Kemeri
Birçok renk ve desenleri ile bu şık kemerleri hem biniş kıyafetleriniz ile hem de günlük kıyafetlerinizle kullanabilirsiniz.</v>
      </c>
      <c r="AL268" s="149" t="str">
        <f>IF(C268&gt;0,+VLOOKUP($C268,'STYLE NAMES'!$B:$AC,16,FALSE),"")</f>
        <v>* Çok esnek ve rahat 
Kompozisyon:
100% Polyester</v>
      </c>
      <c r="AM268" s="149" t="str">
        <f>IF(C268&gt;0,+VLOOKUP($C268,'STYLE NAMES'!$B:$AC,17,FALSE),"")</f>
        <v>Ürünü makinada yıkamayınız</v>
      </c>
      <c r="AN268" s="149" t="str">
        <f>IF($C268&gt;0,$C268&amp;" "&amp;$P268&amp;" "&amp;+VLOOKUP($C268,'STYLE NAMES'!$B:$AC,18,FALSE),"""")</f>
        <v>SANTORINI GREEN CINTURA ELASTICA</v>
      </c>
      <c r="AO268" s="101" t="str">
        <f>"Disegnato da Cavalier SanMarco "&amp;(AN268)&amp;"; "&amp;IF(C268&gt;0,+VLOOKUP($C268,'STYLE NAMES'!$B:$AC,19,FALSE),"")</f>
        <v>Disegnato da Cavalier SanMarco SANTORINI GREEN CINTURA ELASTICA; Cintura intrecciata per equitazione Disponibile in molti colori e design, queste eleganti cinture possono essere utilizzate sia per l'equitazione che nella vita quotidiana.</v>
      </c>
      <c r="AP268" s="101" t="str">
        <f>IF(C268&gt;0,+VLOOKUP($C268,'STYLE NAMES'!$B:$AC,20,FALSE),"")</f>
        <v>Cinture elastiche e confortevoli per l'equitazione Composizione: 100% Poliestere</v>
      </c>
      <c r="AQ268" s="101" t="str">
        <f>IF(C268&gt;0,+VLOOKUP($C268,'STYLE NAMES'!$B:$AC,21,FALSE),"")</f>
        <v>Non lavare in lavatrice</v>
      </c>
      <c r="AR268" s="101">
        <f>IF(D268&gt;0,+VLOOKUP($C268,'STYLE NAMES'!$B:$AC,22,FALSE),"")</f>
        <v>0</v>
      </c>
      <c r="AS268" s="101">
        <f>IF(E268&gt;0,+VLOOKUP($C268,'STYLE NAMES'!$B:$AC,23,FALSE),"")</f>
        <v>0</v>
      </c>
      <c r="AT268" s="101">
        <f>IF(F268&gt;0,+VLOOKUP($C268,'STYLE NAMES'!$B:$AC,24,FALSE),"")</f>
        <v>0</v>
      </c>
      <c r="AU268" s="101">
        <f>IF(G268&gt;0,+VLOOKUP($C268,'STYLE NAMES'!$B:$AC,25,FALSE),"")</f>
        <v>0</v>
      </c>
      <c r="AV268" s="101">
        <f>+VLOOKUP($S268,'CODE GENERATOR'!$P:$AM,15,FALSE)</f>
        <v>0</v>
      </c>
      <c r="AW268" s="101">
        <f>+VLOOKUP($S268,'CODE GENERATOR'!$P:$AM,16,FALSE)</f>
        <v>0</v>
      </c>
      <c r="AX268" s="101">
        <f>+VLOOKUP($S268,'CODE GENERATOR'!$P:$AM,17,FALSE)</f>
        <v>0</v>
      </c>
      <c r="AY268" s="101">
        <f>+VLOOKUP($S268,'CODE GENERATOR'!$P:$AM,18,FALSE)</f>
        <v>0</v>
      </c>
      <c r="AZ268" s="101">
        <f>+VLOOKUP($S268,'CODE GENERATOR'!$P:$AM,19,FALSE)</f>
        <v>0</v>
      </c>
      <c r="BA268" s="101">
        <f>+VLOOKUP($S268,'CODE GENERATOR'!$P:$AM,20,FALSE)</f>
        <v>0</v>
      </c>
      <c r="BB268" s="101">
        <f>+VLOOKUP($S268,'CODE GENERATOR'!$P:$AM,21,FALSE)</f>
        <v>0</v>
      </c>
      <c r="BC268" s="101">
        <f>+VLOOKUP($S268,'CODE GENERATOR'!$P:$AM,22,FALSE)</f>
        <v>0</v>
      </c>
      <c r="BD268" s="101">
        <f>+VLOOKUP($S268,'CODE GENERATOR'!$P:$AM,23,FALSE)</f>
        <v>0</v>
      </c>
      <c r="BE268" s="101">
        <f>+VLOOKUP($S268,'CODE GENERATOR'!$P:$AM,24,FALSE)</f>
        <v>0</v>
      </c>
      <c r="BF268" s="101">
        <f>IF(C268&gt;0,+VLOOKUP(G268,'CATEGORY ID'!$A$1:$L$118,3,FALSE),"")</f>
        <v>17</v>
      </c>
      <c r="BG268" s="101">
        <f>IF(C268&gt;0,+VLOOKUP(H268,'CATEGORY ID'!$D$1:$L$118,3,FALSE),"")</f>
        <v>17</v>
      </c>
      <c r="BH268" s="101">
        <f>IF(C268&gt;0,+VLOOKUP((+H268&amp;I268),'CATEGORY ID'!$H$1:$I$121,2,FALSE),"")</f>
        <v>18</v>
      </c>
      <c r="BJ268" s="101">
        <f>IF(C268&gt;0,IF(COUNTIF('CATEGORY ID'!$K$1:$K$121,+H268&amp;K268) &gt; 0, +VLOOKUP(+H268&amp;K268,'CATEGORY ID'!$K$1:$L$121,2,FALSE),""),"")</f>
        <v>73</v>
      </c>
      <c r="BK268" s="101" t="str">
        <f>IF(C268&gt;0,IF(COUNTIF('CATEGORY ID'!$K$124:$K$165, +VLOOKUP(C268,'STYLE NAMES'!$B:$AE,30,FALSE)) &gt; 0, +VLOOKUP(VLOOKUP(C268,'STYLE NAMES'!$B:$AE,30,FALSE),'CATEGORY ID'!K:M,2,FALSE),""),"")</f>
        <v/>
      </c>
      <c r="BR268" s="101" t="str" cm="1">
        <f t="array" ref="BR268">IF(C268&gt;0,_xlfn.TEXTJOIN(";", TRUE,_xlfn.UNIQUE(_xlfn._xlws.FILTER(BF268:BQ268,(BF268:BQ268&gt;0)),TRUE,FALSE)),"")&amp;";"&amp;BS268</f>
        <v>17;18;73;</v>
      </c>
      <c r="BU268" s="106">
        <f>IF(C268&gt;0,+VLOOKUP($C268,'STYLE NAMES'!$B:$AC,26,FALSE),"")</f>
        <v>49.9</v>
      </c>
      <c r="BV268" s="106">
        <f>IF(C268&gt;0,+VLOOKUP($C268,'STYLE NAMES'!$B:$AC,27,FALSE),"")</f>
        <v>2740</v>
      </c>
      <c r="BW268" s="106">
        <f>IF(C268&gt;0,+VLOOKUP($C268,'STYLE NAMES'!$B:$AC,28,FALSE),"")</f>
        <v>57.384999999999991</v>
      </c>
      <c r="BY268"/>
      <c r="BZ268" s="101">
        <v>6</v>
      </c>
      <c r="CA268" s="137">
        <f t="shared" si="22"/>
        <v>1</v>
      </c>
      <c r="CB268" s="137">
        <f>+VLOOKUP(C268,'[2]STYLES &amp; MODELS MATRIX'!$A:$G,7,FALSE)</f>
        <v>0</v>
      </c>
      <c r="CC268" s="137">
        <f>+VLOOKUP(C268,'[1]STYLES &amp; SIZE CHARTS'!$A:$H,8,FALSE)</f>
        <v>0</v>
      </c>
      <c r="CD268" s="137"/>
      <c r="CE268" s="205"/>
      <c r="CF268" s="141"/>
    </row>
    <row r="269" spans="1:84" s="101" customFormat="1" ht="12" customHeight="1" x14ac:dyDescent="0.2">
      <c r="A269" s="102">
        <f t="shared" si="20"/>
        <v>8683711003267</v>
      </c>
      <c r="B269" s="101" t="s">
        <v>816</v>
      </c>
      <c r="C269" s="101" t="s">
        <v>629</v>
      </c>
      <c r="D269" s="101" t="s">
        <v>630</v>
      </c>
      <c r="E269" s="203" t="s">
        <v>2324</v>
      </c>
      <c r="F269" s="101">
        <v>100</v>
      </c>
      <c r="G269" s="101" t="str">
        <f>IF(C269&gt;0,+VLOOKUP($C269,'STYLE NAMES'!$B:$AC,4,FALSE),"")</f>
        <v>ACCESSORIES</v>
      </c>
      <c r="H269" s="101" t="str">
        <f>IF(C269&gt;0,+VLOOKUP($C269,'STYLE NAMES'!$B:$AC,5,FALSE),"")</f>
        <v>ACCESSORIES</v>
      </c>
      <c r="I269" s="101" t="str">
        <f>IF(C269&gt;0,+VLOOKUP($C269,'STYLE NAMES'!$B:$AC,6,FALSE),"")</f>
        <v>RIDER ACCESSORIES</v>
      </c>
      <c r="J269" s="101" t="str">
        <f>IF(C269&gt;0,+VLOOKUP($C269,'STYLE NAMES'!$B:$AC,7,FALSE),"")</f>
        <v>UNISEX</v>
      </c>
      <c r="K269" s="101" t="str">
        <f>IF(C269&gt;0,+VLOOKUP($C269,'STYLE NAMES'!$B:$AC,8,FALSE),"")</f>
        <v>BELTS</v>
      </c>
      <c r="L269" s="101" t="str">
        <f>IF(E269&gt;0,+VLOOKUP($E269,'CODE GENERATOR'!$D:$T,3,FALSE),"")</f>
        <v>A</v>
      </c>
      <c r="M269" s="101" t="str">
        <f>IF(E269&gt;0,+VLOOKUP($E269,'CODE GENERATOR'!$D:$T,4,FALSE),"")</f>
        <v>BRAIDED</v>
      </c>
      <c r="N269" s="101" t="str">
        <f>IF(E269&gt;0,+VLOOKUP($E269,'CODE GENERATOR'!$D:$T,6,FALSE),"")</f>
        <v>GREEN</v>
      </c>
      <c r="O269" s="101" t="str">
        <f>IF(E269&gt;0,+VLOOKUP($E269,'CODE GENERATOR'!$D:$T,7,FALSE),"")</f>
        <v>GREEN</v>
      </c>
      <c r="P269" s="101" t="str">
        <f t="shared" si="21"/>
        <v>GREEN</v>
      </c>
      <c r="Q269" s="104" t="str">
        <f>IF(E269&gt;0,+VLOOKUP($E269,'CODE GENERATOR'!$D:$T,11,FALSE),"")</f>
        <v>A.RACUX_BLT0015</v>
      </c>
      <c r="R269" s="104" t="str">
        <f>IF(E269&gt;0,+VLOOKUP($E269,'CODE GENERATOR'!$D:$T,12,FALSE),"")</f>
        <v>BRD0012GRNGRN</v>
      </c>
      <c r="S269" s="104" t="str">
        <f>IF(E269&gt;0,+VLOOKUP($E269,'CODE GENERATOR'!$D:$T,13,FALSE),"")</f>
        <v>A.RACUX_BLT0015_BRD0012GRNGRN</v>
      </c>
      <c r="T269" s="104" t="str">
        <f t="shared" si="19"/>
        <v>A.RACUX_BLT0015_BRD0012GRNGRN_100</v>
      </c>
      <c r="U269" s="105">
        <v>8683711003267</v>
      </c>
      <c r="V269" s="107" t="str" cm="1">
        <f t="array" ref="V269">_xlfn.TEXTJOIN(";", TRUE, _xlfn.UNIQUE(_xlfn._xlws.FILTER(P$3:P$10029, C$3:C$10029=C269)))</f>
        <v>BORDEAUX;BORDEAUX/NAVY;BEIGE/BROWN;NAVY;BEIGE;GRAY/BLUE-BLACK;BROWN/NAVY;DARK GRAY;MELANGE GRAY;LIGHT GRAY;WHITE;RED;BLACK;GREEN;MELANGE BLUE</v>
      </c>
      <c r="W269" s="107" t="str" cm="1">
        <f t="array" ref="W269">_xlfn.TEXTJOIN(";", TRUE, _xlfn.UNIQUE(_xlfn._xlws.FILTER(F$3:F$10029, C$3:C$10029=C269)))</f>
        <v>85;90;95;100;105;110;115;120;125</v>
      </c>
      <c r="X269" s="101" t="str">
        <f>IF(E269&gt;0,+VLOOKUP($E269,'CODE GENERATOR'!$D:$AC,19,FALSE),0)</f>
        <v>2402_S01_32527</v>
      </c>
      <c r="Y269" s="101" t="str">
        <f>IF(E269&gt;0,+VLOOKUP($E269,'CODE GENERATOR'!$D:$AC,20,FALSE),0)</f>
        <v>2402_S01_32526</v>
      </c>
      <c r="Z269" s="101" t="str">
        <f>IF(E269&gt;0,+VLOOKUP($E269,'CODE GENERATOR'!$D:$AC,21,FALSE),0)</f>
        <v>2402_S01_32529</v>
      </c>
      <c r="AA269" s="101" t="str">
        <f>IF(E269&gt;0,+VLOOKUP($E269,'CODE GENERATOR'!$D:$AC,22,FALSE),0)</f>
        <v/>
      </c>
      <c r="AB269" s="101" t="str">
        <f>IF(E269&gt;0,+VLOOKUP($E269,'CODE GENERATOR'!$D:$AC,23,FALSE),0)</f>
        <v/>
      </c>
      <c r="AC269" s="101" t="str">
        <f>IF(E269&gt;0,+VLOOKUP($E269,'CODE GENERATOR'!$D:$AC,24,FALSE),0)</f>
        <v/>
      </c>
      <c r="AD269" s="101" t="str">
        <f>IF(E269&gt;0,+VLOOKUP($E269,'CODE GENERATOR'!$D:$AC,25,FALSE),0)</f>
        <v/>
      </c>
      <c r="AE269" s="101" t="str">
        <f>IF(E269&gt;0,+VLOOKUP($E269,'CODE GENERATOR'!$D:$AC,26,FALSE),0)</f>
        <v/>
      </c>
      <c r="AF269" s="149" t="str">
        <f>IF($C269&gt;0,$C269&amp;" "&amp;$P269&amp;" "&amp;+VLOOKUP($C269,'STYLE NAMES'!$B:$AC,10,FALSE),"""")</f>
        <v>SANTORINI GREEN BRAIDED BELT</v>
      </c>
      <c r="AG269" s="101" t="str">
        <f>"Enjoy our "&amp;(AF269)&amp;"; "&amp;IF(C269&gt;0,+VLOOKUP($C269,'STYLE NAMES'!$B:$AC,11,FALSE),"")</f>
        <v>Enjoy our SANTORINI GREEN BRAIDED BELT; Braided Riding Belts
Available in many colors and designs you can use these elegant belts for riding or even at your daily life</v>
      </c>
      <c r="AH269" s="101" t="str">
        <f>IF(C269&gt;0,+VLOOKUP($C269,'STYLE NAMES'!$B:$AC,12,FALSE),"")</f>
        <v>*Super elastic and comfortable riding belts
Composition:
100% Polyester</v>
      </c>
      <c r="AI269" s="101" t="str">
        <f>IF(C269&gt;0,+VLOOKUP($C269,'STYLE NAMES'!$B:$AC,13,FALSE),"")</f>
        <v>Do not wash in washing machine</v>
      </c>
      <c r="AJ269" s="149" t="str">
        <f>IF($C269&gt;0,$C269&amp;" "&amp;$P269&amp;" "&amp;+VLOOKUP($C269,'STYLE NAMES'!$B:$AC,14,FALSE),"""")</f>
        <v>SANTORINI GREEN ÖRGÜ KEMER</v>
      </c>
      <c r="AK269" s="149" t="str">
        <f>"Cavalier SanMarco tarafından tasarlanan "&amp;(AJ269)&amp;"; "&amp;IF(C269&gt;0,+VLOOKUP($C269,'STYLE NAMES'!$B:$AC,15,FALSE),"")</f>
        <v>Cavalier SanMarco tarafından tasarlanan SANTORINI GREEN ÖRGÜ KEMER; Örgü Binicilik Kemeri
Birçok renk ve desenleri ile bu şık kemerleri hem biniş kıyafetleriniz ile hem de günlük kıyafetlerinizle kullanabilirsiniz.</v>
      </c>
      <c r="AL269" s="149" t="str">
        <f>IF(C269&gt;0,+VLOOKUP($C269,'STYLE NAMES'!$B:$AC,16,FALSE),"")</f>
        <v>* Çok esnek ve rahat 
Kompozisyon:
100% Polyester</v>
      </c>
      <c r="AM269" s="149" t="str">
        <f>IF(C269&gt;0,+VLOOKUP($C269,'STYLE NAMES'!$B:$AC,17,FALSE),"")</f>
        <v>Ürünü makinada yıkamayınız</v>
      </c>
      <c r="AN269" s="149" t="str">
        <f>IF($C269&gt;0,$C269&amp;" "&amp;$P269&amp;" "&amp;+VLOOKUP($C269,'STYLE NAMES'!$B:$AC,18,FALSE),"""")</f>
        <v>SANTORINI GREEN CINTURA ELASTICA</v>
      </c>
      <c r="AO269" s="101" t="str">
        <f>"Disegnato da Cavalier SanMarco "&amp;(AN269)&amp;"; "&amp;IF(C269&gt;0,+VLOOKUP($C269,'STYLE NAMES'!$B:$AC,19,FALSE),"")</f>
        <v>Disegnato da Cavalier SanMarco SANTORINI GREEN CINTURA ELASTICA; Cintura intrecciata per equitazione Disponibile in molti colori e design, queste eleganti cinture possono essere utilizzate sia per l'equitazione che nella vita quotidiana.</v>
      </c>
      <c r="AP269" s="101" t="str">
        <f>IF(C269&gt;0,+VLOOKUP($C269,'STYLE NAMES'!$B:$AC,20,FALSE),"")</f>
        <v>Cinture elastiche e confortevoli per l'equitazione Composizione: 100% Poliestere</v>
      </c>
      <c r="AQ269" s="101" t="str">
        <f>IF(C269&gt;0,+VLOOKUP($C269,'STYLE NAMES'!$B:$AC,21,FALSE),"")</f>
        <v>Non lavare in lavatrice</v>
      </c>
      <c r="AR269" s="101">
        <f>IF(D269&gt;0,+VLOOKUP($C269,'STYLE NAMES'!$B:$AC,22,FALSE),"")</f>
        <v>0</v>
      </c>
      <c r="AS269" s="101">
        <f>IF(E269&gt;0,+VLOOKUP($C269,'STYLE NAMES'!$B:$AC,23,FALSE),"")</f>
        <v>0</v>
      </c>
      <c r="AT269" s="101">
        <f>IF(F269&gt;0,+VLOOKUP($C269,'STYLE NAMES'!$B:$AC,24,FALSE),"")</f>
        <v>0</v>
      </c>
      <c r="AU269" s="101">
        <f>IF(G269&gt;0,+VLOOKUP($C269,'STYLE NAMES'!$B:$AC,25,FALSE),"")</f>
        <v>0</v>
      </c>
      <c r="AV269" s="101">
        <f>+VLOOKUP($S269,'CODE GENERATOR'!$P:$AM,15,FALSE)</f>
        <v>0</v>
      </c>
      <c r="AW269" s="101">
        <f>+VLOOKUP($S269,'CODE GENERATOR'!$P:$AM,16,FALSE)</f>
        <v>0</v>
      </c>
      <c r="AX269" s="101">
        <f>+VLOOKUP($S269,'CODE GENERATOR'!$P:$AM,17,FALSE)</f>
        <v>0</v>
      </c>
      <c r="AY269" s="101">
        <f>+VLOOKUP($S269,'CODE GENERATOR'!$P:$AM,18,FALSE)</f>
        <v>0</v>
      </c>
      <c r="AZ269" s="101">
        <f>+VLOOKUP($S269,'CODE GENERATOR'!$P:$AM,19,FALSE)</f>
        <v>0</v>
      </c>
      <c r="BA269" s="101">
        <f>+VLOOKUP($S269,'CODE GENERATOR'!$P:$AM,20,FALSE)</f>
        <v>0</v>
      </c>
      <c r="BB269" s="101">
        <f>+VLOOKUP($S269,'CODE GENERATOR'!$P:$AM,21,FALSE)</f>
        <v>0</v>
      </c>
      <c r="BC269" s="101">
        <f>+VLOOKUP($S269,'CODE GENERATOR'!$P:$AM,22,FALSE)</f>
        <v>0</v>
      </c>
      <c r="BD269" s="101">
        <f>+VLOOKUP($S269,'CODE GENERATOR'!$P:$AM,23,FALSE)</f>
        <v>0</v>
      </c>
      <c r="BE269" s="101">
        <f>+VLOOKUP($S269,'CODE GENERATOR'!$P:$AM,24,FALSE)</f>
        <v>0</v>
      </c>
      <c r="BF269" s="101">
        <f>IF(C269&gt;0,+VLOOKUP(G269,'CATEGORY ID'!$A$1:$L$118,3,FALSE),"")</f>
        <v>17</v>
      </c>
      <c r="BG269" s="101">
        <f>IF(C269&gt;0,+VLOOKUP(H269,'CATEGORY ID'!$D$1:$L$118,3,FALSE),"")</f>
        <v>17</v>
      </c>
      <c r="BH269" s="101">
        <f>IF(C269&gt;0,+VLOOKUP((+H269&amp;I269),'CATEGORY ID'!$H$1:$I$121,2,FALSE),"")</f>
        <v>18</v>
      </c>
      <c r="BJ269" s="101">
        <f>IF(C269&gt;0,IF(COUNTIF('CATEGORY ID'!$K$1:$K$121,+H269&amp;K269) &gt; 0, +VLOOKUP(+H269&amp;K269,'CATEGORY ID'!$K$1:$L$121,2,FALSE),""),"")</f>
        <v>73</v>
      </c>
      <c r="BK269" s="101" t="str">
        <f>IF(C269&gt;0,IF(COUNTIF('CATEGORY ID'!$K$124:$K$165, +VLOOKUP(C269,'STYLE NAMES'!$B:$AE,30,FALSE)) &gt; 0, +VLOOKUP(VLOOKUP(C269,'STYLE NAMES'!$B:$AE,30,FALSE),'CATEGORY ID'!K:M,2,FALSE),""),"")</f>
        <v/>
      </c>
      <c r="BR269" s="101" t="str" cm="1">
        <f t="array" ref="BR269">IF(C269&gt;0,_xlfn.TEXTJOIN(";", TRUE,_xlfn.UNIQUE(_xlfn._xlws.FILTER(BF269:BQ269,(BF269:BQ269&gt;0)),TRUE,FALSE)),"")&amp;";"&amp;BS269</f>
        <v>17;18;73;</v>
      </c>
      <c r="BU269" s="106">
        <f>IF(C269&gt;0,+VLOOKUP($C269,'STYLE NAMES'!$B:$AC,26,FALSE),"")</f>
        <v>49.9</v>
      </c>
      <c r="BV269" s="106">
        <f>IF(C269&gt;0,+VLOOKUP($C269,'STYLE NAMES'!$B:$AC,27,FALSE),"")</f>
        <v>2740</v>
      </c>
      <c r="BW269" s="106">
        <f>IF(C269&gt;0,+VLOOKUP($C269,'STYLE NAMES'!$B:$AC,28,FALSE),"")</f>
        <v>57.384999999999991</v>
      </c>
      <c r="BY269"/>
      <c r="BZ269" s="101">
        <v>0</v>
      </c>
      <c r="CA269" s="137">
        <f t="shared" si="22"/>
        <v>1</v>
      </c>
      <c r="CB269" s="137">
        <f>+VLOOKUP(C269,'[2]STYLES &amp; MODELS MATRIX'!$A:$G,7,FALSE)</f>
        <v>0</v>
      </c>
      <c r="CC269" s="137">
        <f>+VLOOKUP(C269,'[1]STYLES &amp; SIZE CHARTS'!$A:$H,8,FALSE)</f>
        <v>0</v>
      </c>
      <c r="CD269" s="137"/>
      <c r="CE269" s="205"/>
      <c r="CF269" s="141"/>
    </row>
    <row r="270" spans="1:84" s="101" customFormat="1" ht="12" customHeight="1" x14ac:dyDescent="0.2">
      <c r="A270" s="102">
        <f t="shared" si="20"/>
        <v>8683711003274</v>
      </c>
      <c r="B270" s="101" t="s">
        <v>816</v>
      </c>
      <c r="C270" s="101" t="s">
        <v>629</v>
      </c>
      <c r="D270" s="101" t="s">
        <v>630</v>
      </c>
      <c r="E270" s="203" t="s">
        <v>2324</v>
      </c>
      <c r="F270" s="101">
        <v>105</v>
      </c>
      <c r="G270" s="101" t="str">
        <f>IF(C270&gt;0,+VLOOKUP($C270,'STYLE NAMES'!$B:$AC,4,FALSE),"")</f>
        <v>ACCESSORIES</v>
      </c>
      <c r="H270" s="101" t="str">
        <f>IF(C270&gt;0,+VLOOKUP($C270,'STYLE NAMES'!$B:$AC,5,FALSE),"")</f>
        <v>ACCESSORIES</v>
      </c>
      <c r="I270" s="101" t="str">
        <f>IF(C270&gt;0,+VLOOKUP($C270,'STYLE NAMES'!$B:$AC,6,FALSE),"")</f>
        <v>RIDER ACCESSORIES</v>
      </c>
      <c r="J270" s="101" t="str">
        <f>IF(C270&gt;0,+VLOOKUP($C270,'STYLE NAMES'!$B:$AC,7,FALSE),"")</f>
        <v>UNISEX</v>
      </c>
      <c r="K270" s="101" t="str">
        <f>IF(C270&gt;0,+VLOOKUP($C270,'STYLE NAMES'!$B:$AC,8,FALSE),"")</f>
        <v>BELTS</v>
      </c>
      <c r="L270" s="101" t="str">
        <f>IF(E270&gt;0,+VLOOKUP($E270,'CODE GENERATOR'!$D:$T,3,FALSE),"")</f>
        <v>A</v>
      </c>
      <c r="M270" s="101" t="str">
        <f>IF(E270&gt;0,+VLOOKUP($E270,'CODE GENERATOR'!$D:$T,4,FALSE),"")</f>
        <v>BRAIDED</v>
      </c>
      <c r="N270" s="101" t="str">
        <f>IF(E270&gt;0,+VLOOKUP($E270,'CODE GENERATOR'!$D:$T,6,FALSE),"")</f>
        <v>GREEN</v>
      </c>
      <c r="O270" s="101" t="str">
        <f>IF(E270&gt;0,+VLOOKUP($E270,'CODE GENERATOR'!$D:$T,7,FALSE),"")</f>
        <v>GREEN</v>
      </c>
      <c r="P270" s="101" t="str">
        <f t="shared" si="21"/>
        <v>GREEN</v>
      </c>
      <c r="Q270" s="104" t="str">
        <f>IF(E270&gt;0,+VLOOKUP($E270,'CODE GENERATOR'!$D:$T,11,FALSE),"")</f>
        <v>A.RACUX_BLT0015</v>
      </c>
      <c r="R270" s="104" t="str">
        <f>IF(E270&gt;0,+VLOOKUP($E270,'CODE GENERATOR'!$D:$T,12,FALSE),"")</f>
        <v>BRD0012GRNGRN</v>
      </c>
      <c r="S270" s="104" t="str">
        <f>IF(E270&gt;0,+VLOOKUP($E270,'CODE GENERATOR'!$D:$T,13,FALSE),"")</f>
        <v>A.RACUX_BLT0015_BRD0012GRNGRN</v>
      </c>
      <c r="T270" s="104" t="str">
        <f t="shared" si="19"/>
        <v>A.RACUX_BLT0015_BRD0012GRNGRN_105</v>
      </c>
      <c r="U270" s="105">
        <v>8683711003274</v>
      </c>
      <c r="V270" s="107" t="str" cm="1">
        <f t="array" ref="V270">_xlfn.TEXTJOIN(";", TRUE, _xlfn.UNIQUE(_xlfn._xlws.FILTER(P$3:P$10029, C$3:C$10029=C270)))</f>
        <v>BORDEAUX;BORDEAUX/NAVY;BEIGE/BROWN;NAVY;BEIGE;GRAY/BLUE-BLACK;BROWN/NAVY;DARK GRAY;MELANGE GRAY;LIGHT GRAY;WHITE;RED;BLACK;GREEN;MELANGE BLUE</v>
      </c>
      <c r="W270" s="107" t="str" cm="1">
        <f t="array" ref="W270">_xlfn.TEXTJOIN(";", TRUE, _xlfn.UNIQUE(_xlfn._xlws.FILTER(F$3:F$10029, C$3:C$10029=C270)))</f>
        <v>85;90;95;100;105;110;115;120;125</v>
      </c>
      <c r="X270" s="101" t="str">
        <f>IF(E270&gt;0,+VLOOKUP($E270,'CODE GENERATOR'!$D:$AC,19,FALSE),0)</f>
        <v>2402_S01_32527</v>
      </c>
      <c r="Y270" s="101" t="str">
        <f>IF(E270&gt;0,+VLOOKUP($E270,'CODE GENERATOR'!$D:$AC,20,FALSE),0)</f>
        <v>2402_S01_32526</v>
      </c>
      <c r="Z270" s="101" t="str">
        <f>IF(E270&gt;0,+VLOOKUP($E270,'CODE GENERATOR'!$D:$AC,21,FALSE),0)</f>
        <v>2402_S01_32529</v>
      </c>
      <c r="AA270" s="101" t="str">
        <f>IF(E270&gt;0,+VLOOKUP($E270,'CODE GENERATOR'!$D:$AC,22,FALSE),0)</f>
        <v/>
      </c>
      <c r="AB270" s="101" t="str">
        <f>IF(E270&gt;0,+VLOOKUP($E270,'CODE GENERATOR'!$D:$AC,23,FALSE),0)</f>
        <v/>
      </c>
      <c r="AC270" s="101" t="str">
        <f>IF(E270&gt;0,+VLOOKUP($E270,'CODE GENERATOR'!$D:$AC,24,FALSE),0)</f>
        <v/>
      </c>
      <c r="AD270" s="101" t="str">
        <f>IF(E270&gt;0,+VLOOKUP($E270,'CODE GENERATOR'!$D:$AC,25,FALSE),0)</f>
        <v/>
      </c>
      <c r="AE270" s="101" t="str">
        <f>IF(E270&gt;0,+VLOOKUP($E270,'CODE GENERATOR'!$D:$AC,26,FALSE),0)</f>
        <v/>
      </c>
      <c r="AF270" s="149" t="str">
        <f>IF($C270&gt;0,$C270&amp;" "&amp;$P270&amp;" "&amp;+VLOOKUP($C270,'STYLE NAMES'!$B:$AC,10,FALSE),"""")</f>
        <v>SANTORINI GREEN BRAIDED BELT</v>
      </c>
      <c r="AG270" s="101" t="str">
        <f>"Enjoy our "&amp;(AF270)&amp;"; "&amp;IF(C270&gt;0,+VLOOKUP($C270,'STYLE NAMES'!$B:$AC,11,FALSE),"")</f>
        <v>Enjoy our SANTORINI GREEN BRAIDED BELT; Braided Riding Belts
Available in many colors and designs you can use these elegant belts for riding or even at your daily life</v>
      </c>
      <c r="AH270" s="101" t="str">
        <f>IF(C270&gt;0,+VLOOKUP($C270,'STYLE NAMES'!$B:$AC,12,FALSE),"")</f>
        <v>*Super elastic and comfortable riding belts
Composition:
100% Polyester</v>
      </c>
      <c r="AI270" s="101" t="str">
        <f>IF(C270&gt;0,+VLOOKUP($C270,'STYLE NAMES'!$B:$AC,13,FALSE),"")</f>
        <v>Do not wash in washing machine</v>
      </c>
      <c r="AJ270" s="149" t="str">
        <f>IF($C270&gt;0,$C270&amp;" "&amp;$P270&amp;" "&amp;+VLOOKUP($C270,'STYLE NAMES'!$B:$AC,14,FALSE),"""")</f>
        <v>SANTORINI GREEN ÖRGÜ KEMER</v>
      </c>
      <c r="AK270" s="149" t="str">
        <f>"Cavalier SanMarco tarafından tasarlanan "&amp;(AJ270)&amp;"; "&amp;IF(C270&gt;0,+VLOOKUP($C270,'STYLE NAMES'!$B:$AC,15,FALSE),"")</f>
        <v>Cavalier SanMarco tarafından tasarlanan SANTORINI GREEN ÖRGÜ KEMER; Örgü Binicilik Kemeri
Birçok renk ve desenleri ile bu şık kemerleri hem biniş kıyafetleriniz ile hem de günlük kıyafetlerinizle kullanabilirsiniz.</v>
      </c>
      <c r="AL270" s="149" t="str">
        <f>IF(C270&gt;0,+VLOOKUP($C270,'STYLE NAMES'!$B:$AC,16,FALSE),"")</f>
        <v>* Çok esnek ve rahat 
Kompozisyon:
100% Polyester</v>
      </c>
      <c r="AM270" s="149" t="str">
        <f>IF(C270&gt;0,+VLOOKUP($C270,'STYLE NAMES'!$B:$AC,17,FALSE),"")</f>
        <v>Ürünü makinada yıkamayınız</v>
      </c>
      <c r="AN270" s="149" t="str">
        <f>IF($C270&gt;0,$C270&amp;" "&amp;$P270&amp;" "&amp;+VLOOKUP($C270,'STYLE NAMES'!$B:$AC,18,FALSE),"""")</f>
        <v>SANTORINI GREEN CINTURA ELASTICA</v>
      </c>
      <c r="AO270" s="101" t="str">
        <f>"Disegnato da Cavalier SanMarco "&amp;(AN270)&amp;"; "&amp;IF(C270&gt;0,+VLOOKUP($C270,'STYLE NAMES'!$B:$AC,19,FALSE),"")</f>
        <v>Disegnato da Cavalier SanMarco SANTORINI GREEN CINTURA ELASTICA; Cintura intrecciata per equitazione Disponibile in molti colori e design, queste eleganti cinture possono essere utilizzate sia per l'equitazione che nella vita quotidiana.</v>
      </c>
      <c r="AP270" s="101" t="str">
        <f>IF(C270&gt;0,+VLOOKUP($C270,'STYLE NAMES'!$B:$AC,20,FALSE),"")</f>
        <v>Cinture elastiche e confortevoli per l'equitazione Composizione: 100% Poliestere</v>
      </c>
      <c r="AQ270" s="101" t="str">
        <f>IF(C270&gt;0,+VLOOKUP($C270,'STYLE NAMES'!$B:$AC,21,FALSE),"")</f>
        <v>Non lavare in lavatrice</v>
      </c>
      <c r="AR270" s="101">
        <f>IF(D270&gt;0,+VLOOKUP($C270,'STYLE NAMES'!$B:$AC,22,FALSE),"")</f>
        <v>0</v>
      </c>
      <c r="AS270" s="101">
        <f>IF(E270&gt;0,+VLOOKUP($C270,'STYLE NAMES'!$B:$AC,23,FALSE),"")</f>
        <v>0</v>
      </c>
      <c r="AT270" s="101">
        <f>IF(F270&gt;0,+VLOOKUP($C270,'STYLE NAMES'!$B:$AC,24,FALSE),"")</f>
        <v>0</v>
      </c>
      <c r="AU270" s="101">
        <f>IF(G270&gt;0,+VLOOKUP($C270,'STYLE NAMES'!$B:$AC,25,FALSE),"")</f>
        <v>0</v>
      </c>
      <c r="AV270" s="101">
        <f>+VLOOKUP($S270,'CODE GENERATOR'!$P:$AM,15,FALSE)</f>
        <v>0</v>
      </c>
      <c r="AW270" s="101">
        <f>+VLOOKUP($S270,'CODE GENERATOR'!$P:$AM,16,FALSE)</f>
        <v>0</v>
      </c>
      <c r="AX270" s="101">
        <f>+VLOOKUP($S270,'CODE GENERATOR'!$P:$AM,17,FALSE)</f>
        <v>0</v>
      </c>
      <c r="AY270" s="101">
        <f>+VLOOKUP($S270,'CODE GENERATOR'!$P:$AM,18,FALSE)</f>
        <v>0</v>
      </c>
      <c r="AZ270" s="101">
        <f>+VLOOKUP($S270,'CODE GENERATOR'!$P:$AM,19,FALSE)</f>
        <v>0</v>
      </c>
      <c r="BA270" s="101">
        <f>+VLOOKUP($S270,'CODE GENERATOR'!$P:$AM,20,FALSE)</f>
        <v>0</v>
      </c>
      <c r="BB270" s="101">
        <f>+VLOOKUP($S270,'CODE GENERATOR'!$P:$AM,21,FALSE)</f>
        <v>0</v>
      </c>
      <c r="BC270" s="101">
        <f>+VLOOKUP($S270,'CODE GENERATOR'!$P:$AM,22,FALSE)</f>
        <v>0</v>
      </c>
      <c r="BD270" s="101">
        <f>+VLOOKUP($S270,'CODE GENERATOR'!$P:$AM,23,FALSE)</f>
        <v>0</v>
      </c>
      <c r="BE270" s="101">
        <f>+VLOOKUP($S270,'CODE GENERATOR'!$P:$AM,24,FALSE)</f>
        <v>0</v>
      </c>
      <c r="BF270" s="101">
        <f>IF(C270&gt;0,+VLOOKUP(G270,'CATEGORY ID'!$A$1:$L$118,3,FALSE),"")</f>
        <v>17</v>
      </c>
      <c r="BG270" s="101">
        <f>IF(C270&gt;0,+VLOOKUP(H270,'CATEGORY ID'!$D$1:$L$118,3,FALSE),"")</f>
        <v>17</v>
      </c>
      <c r="BH270" s="101">
        <f>IF(C270&gt;0,+VLOOKUP((+H270&amp;I270),'CATEGORY ID'!$H$1:$I$121,2,FALSE),"")</f>
        <v>18</v>
      </c>
      <c r="BJ270" s="101">
        <f>IF(C270&gt;0,IF(COUNTIF('CATEGORY ID'!$K$1:$K$121,+H270&amp;K270) &gt; 0, +VLOOKUP(+H270&amp;K270,'CATEGORY ID'!$K$1:$L$121,2,FALSE),""),"")</f>
        <v>73</v>
      </c>
      <c r="BK270" s="101" t="str">
        <f>IF(C270&gt;0,IF(COUNTIF('CATEGORY ID'!$K$124:$K$165, +VLOOKUP(C270,'STYLE NAMES'!$B:$AE,30,FALSE)) &gt; 0, +VLOOKUP(VLOOKUP(C270,'STYLE NAMES'!$B:$AE,30,FALSE),'CATEGORY ID'!K:M,2,FALSE),""),"")</f>
        <v/>
      </c>
      <c r="BR270" s="101" t="str" cm="1">
        <f t="array" ref="BR270">IF(C270&gt;0,_xlfn.TEXTJOIN(";", TRUE,_xlfn.UNIQUE(_xlfn._xlws.FILTER(BF270:BQ270,(BF270:BQ270&gt;0)),TRUE,FALSE)),"")&amp;";"&amp;BS270</f>
        <v>17;18;73;</v>
      </c>
      <c r="BU270" s="106">
        <f>IF(C270&gt;0,+VLOOKUP($C270,'STYLE NAMES'!$B:$AC,26,FALSE),"")</f>
        <v>49.9</v>
      </c>
      <c r="BV270" s="106">
        <f>IF(C270&gt;0,+VLOOKUP($C270,'STYLE NAMES'!$B:$AC,27,FALSE),"")</f>
        <v>2740</v>
      </c>
      <c r="BW270" s="106">
        <f>IF(C270&gt;0,+VLOOKUP($C270,'STYLE NAMES'!$B:$AC,28,FALSE),"")</f>
        <v>57.384999999999991</v>
      </c>
      <c r="BY270"/>
      <c r="BZ270" s="101">
        <v>2</v>
      </c>
      <c r="CA270" s="137">
        <f t="shared" si="22"/>
        <v>1</v>
      </c>
      <c r="CB270" s="137">
        <f>+VLOOKUP(C270,'[2]STYLES &amp; MODELS MATRIX'!$A:$G,7,FALSE)</f>
        <v>0</v>
      </c>
      <c r="CC270" s="137">
        <f>+VLOOKUP(C270,'[1]STYLES &amp; SIZE CHARTS'!$A:$H,8,FALSE)</f>
        <v>0</v>
      </c>
      <c r="CD270" s="137"/>
      <c r="CE270" s="205"/>
      <c r="CF270" s="141"/>
    </row>
    <row r="271" spans="1:84" s="101" customFormat="1" ht="12" customHeight="1" x14ac:dyDescent="0.2">
      <c r="A271" s="102">
        <f t="shared" si="20"/>
        <v>8683711003281</v>
      </c>
      <c r="B271" s="101" t="s">
        <v>816</v>
      </c>
      <c r="C271" s="101" t="s">
        <v>629</v>
      </c>
      <c r="D271" s="101" t="s">
        <v>630</v>
      </c>
      <c r="E271" s="203" t="s">
        <v>2324</v>
      </c>
      <c r="F271" s="101">
        <v>110</v>
      </c>
      <c r="G271" s="101" t="str">
        <f>IF(C271&gt;0,+VLOOKUP($C271,'STYLE NAMES'!$B:$AC,4,FALSE),"")</f>
        <v>ACCESSORIES</v>
      </c>
      <c r="H271" s="101" t="str">
        <f>IF(C271&gt;0,+VLOOKUP($C271,'STYLE NAMES'!$B:$AC,5,FALSE),"")</f>
        <v>ACCESSORIES</v>
      </c>
      <c r="I271" s="101" t="str">
        <f>IF(C271&gt;0,+VLOOKUP($C271,'STYLE NAMES'!$B:$AC,6,FALSE),"")</f>
        <v>RIDER ACCESSORIES</v>
      </c>
      <c r="J271" s="101" t="str">
        <f>IF(C271&gt;0,+VLOOKUP($C271,'STYLE NAMES'!$B:$AC,7,FALSE),"")</f>
        <v>UNISEX</v>
      </c>
      <c r="K271" s="101" t="str">
        <f>IF(C271&gt;0,+VLOOKUP($C271,'STYLE NAMES'!$B:$AC,8,FALSE),"")</f>
        <v>BELTS</v>
      </c>
      <c r="L271" s="101" t="str">
        <f>IF(E271&gt;0,+VLOOKUP($E271,'CODE GENERATOR'!$D:$T,3,FALSE),"")</f>
        <v>A</v>
      </c>
      <c r="M271" s="101" t="str">
        <f>IF(E271&gt;0,+VLOOKUP($E271,'CODE GENERATOR'!$D:$T,4,FALSE),"")</f>
        <v>BRAIDED</v>
      </c>
      <c r="N271" s="101" t="str">
        <f>IF(E271&gt;0,+VLOOKUP($E271,'CODE GENERATOR'!$D:$T,6,FALSE),"")</f>
        <v>GREEN</v>
      </c>
      <c r="O271" s="101" t="str">
        <f>IF(E271&gt;0,+VLOOKUP($E271,'CODE GENERATOR'!$D:$T,7,FALSE),"")</f>
        <v>GREEN</v>
      </c>
      <c r="P271" s="101" t="str">
        <f t="shared" si="21"/>
        <v>GREEN</v>
      </c>
      <c r="Q271" s="104" t="str">
        <f>IF(E271&gt;0,+VLOOKUP($E271,'CODE GENERATOR'!$D:$T,11,FALSE),"")</f>
        <v>A.RACUX_BLT0015</v>
      </c>
      <c r="R271" s="104" t="str">
        <f>IF(E271&gt;0,+VLOOKUP($E271,'CODE GENERATOR'!$D:$T,12,FALSE),"")</f>
        <v>BRD0012GRNGRN</v>
      </c>
      <c r="S271" s="104" t="str">
        <f>IF(E271&gt;0,+VLOOKUP($E271,'CODE GENERATOR'!$D:$T,13,FALSE),"")</f>
        <v>A.RACUX_BLT0015_BRD0012GRNGRN</v>
      </c>
      <c r="T271" s="104" t="str">
        <f t="shared" si="19"/>
        <v>A.RACUX_BLT0015_BRD0012GRNGRN_110</v>
      </c>
      <c r="U271" s="105">
        <v>8683711003281</v>
      </c>
      <c r="V271" s="107" t="str" cm="1">
        <f t="array" ref="V271">_xlfn.TEXTJOIN(";", TRUE, _xlfn.UNIQUE(_xlfn._xlws.FILTER(P$3:P$10029, C$3:C$10029=C271)))</f>
        <v>BORDEAUX;BORDEAUX/NAVY;BEIGE/BROWN;NAVY;BEIGE;GRAY/BLUE-BLACK;BROWN/NAVY;DARK GRAY;MELANGE GRAY;LIGHT GRAY;WHITE;RED;BLACK;GREEN;MELANGE BLUE</v>
      </c>
      <c r="W271" s="107" t="str" cm="1">
        <f t="array" ref="W271">_xlfn.TEXTJOIN(";", TRUE, _xlfn.UNIQUE(_xlfn._xlws.FILTER(F$3:F$10029, C$3:C$10029=C271)))</f>
        <v>85;90;95;100;105;110;115;120;125</v>
      </c>
      <c r="X271" s="101" t="str">
        <f>IF(E271&gt;0,+VLOOKUP($E271,'CODE GENERATOR'!$D:$AC,19,FALSE),0)</f>
        <v>2402_S01_32527</v>
      </c>
      <c r="Y271" s="101" t="str">
        <f>IF(E271&gt;0,+VLOOKUP($E271,'CODE GENERATOR'!$D:$AC,20,FALSE),0)</f>
        <v>2402_S01_32526</v>
      </c>
      <c r="Z271" s="101" t="str">
        <f>IF(E271&gt;0,+VLOOKUP($E271,'CODE GENERATOR'!$D:$AC,21,FALSE),0)</f>
        <v>2402_S01_32529</v>
      </c>
      <c r="AA271" s="101" t="str">
        <f>IF(E271&gt;0,+VLOOKUP($E271,'CODE GENERATOR'!$D:$AC,22,FALSE),0)</f>
        <v/>
      </c>
      <c r="AB271" s="101" t="str">
        <f>IF(E271&gt;0,+VLOOKUP($E271,'CODE GENERATOR'!$D:$AC,23,FALSE),0)</f>
        <v/>
      </c>
      <c r="AC271" s="101" t="str">
        <f>IF(E271&gt;0,+VLOOKUP($E271,'CODE GENERATOR'!$D:$AC,24,FALSE),0)</f>
        <v/>
      </c>
      <c r="AD271" s="101" t="str">
        <f>IF(E271&gt;0,+VLOOKUP($E271,'CODE GENERATOR'!$D:$AC,25,FALSE),0)</f>
        <v/>
      </c>
      <c r="AE271" s="101" t="str">
        <f>IF(E271&gt;0,+VLOOKUP($E271,'CODE GENERATOR'!$D:$AC,26,FALSE),0)</f>
        <v/>
      </c>
      <c r="AF271" s="149" t="str">
        <f>IF($C271&gt;0,$C271&amp;" "&amp;$P271&amp;" "&amp;+VLOOKUP($C271,'STYLE NAMES'!$B:$AC,10,FALSE),"""")</f>
        <v>SANTORINI GREEN BRAIDED BELT</v>
      </c>
      <c r="AG271" s="101" t="str">
        <f>"Enjoy our "&amp;(AF271)&amp;"; "&amp;IF(C271&gt;0,+VLOOKUP($C271,'STYLE NAMES'!$B:$AC,11,FALSE),"")</f>
        <v>Enjoy our SANTORINI GREEN BRAIDED BELT; Braided Riding Belts
Available in many colors and designs you can use these elegant belts for riding or even at your daily life</v>
      </c>
      <c r="AH271" s="101" t="str">
        <f>IF(C271&gt;0,+VLOOKUP($C271,'STYLE NAMES'!$B:$AC,12,FALSE),"")</f>
        <v>*Super elastic and comfortable riding belts
Composition:
100% Polyester</v>
      </c>
      <c r="AI271" s="101" t="str">
        <f>IF(C271&gt;0,+VLOOKUP($C271,'STYLE NAMES'!$B:$AC,13,FALSE),"")</f>
        <v>Do not wash in washing machine</v>
      </c>
      <c r="AJ271" s="149" t="str">
        <f>IF($C271&gt;0,$C271&amp;" "&amp;$P271&amp;" "&amp;+VLOOKUP($C271,'STYLE NAMES'!$B:$AC,14,FALSE),"""")</f>
        <v>SANTORINI GREEN ÖRGÜ KEMER</v>
      </c>
      <c r="AK271" s="149" t="str">
        <f>"Cavalier SanMarco tarafından tasarlanan "&amp;(AJ271)&amp;"; "&amp;IF(C271&gt;0,+VLOOKUP($C271,'STYLE NAMES'!$B:$AC,15,FALSE),"")</f>
        <v>Cavalier SanMarco tarafından tasarlanan SANTORINI GREEN ÖRGÜ KEMER; Örgü Binicilik Kemeri
Birçok renk ve desenleri ile bu şık kemerleri hem biniş kıyafetleriniz ile hem de günlük kıyafetlerinizle kullanabilirsiniz.</v>
      </c>
      <c r="AL271" s="149" t="str">
        <f>IF(C271&gt;0,+VLOOKUP($C271,'STYLE NAMES'!$B:$AC,16,FALSE),"")</f>
        <v>* Çok esnek ve rahat 
Kompozisyon:
100% Polyester</v>
      </c>
      <c r="AM271" s="149" t="str">
        <f>IF(C271&gt;0,+VLOOKUP($C271,'STYLE NAMES'!$B:$AC,17,FALSE),"")</f>
        <v>Ürünü makinada yıkamayınız</v>
      </c>
      <c r="AN271" s="149" t="str">
        <f>IF($C271&gt;0,$C271&amp;" "&amp;$P271&amp;" "&amp;+VLOOKUP($C271,'STYLE NAMES'!$B:$AC,18,FALSE),"""")</f>
        <v>SANTORINI GREEN CINTURA ELASTICA</v>
      </c>
      <c r="AO271" s="101" t="str">
        <f>"Disegnato da Cavalier SanMarco "&amp;(AN271)&amp;"; "&amp;IF(C271&gt;0,+VLOOKUP($C271,'STYLE NAMES'!$B:$AC,19,FALSE),"")</f>
        <v>Disegnato da Cavalier SanMarco SANTORINI GREEN CINTURA ELASTICA; Cintura intrecciata per equitazione Disponibile in molti colori e design, queste eleganti cinture possono essere utilizzate sia per l'equitazione che nella vita quotidiana.</v>
      </c>
      <c r="AP271" s="101" t="str">
        <f>IF(C271&gt;0,+VLOOKUP($C271,'STYLE NAMES'!$B:$AC,20,FALSE),"")</f>
        <v>Cinture elastiche e confortevoli per l'equitazione Composizione: 100% Poliestere</v>
      </c>
      <c r="AQ271" s="101" t="str">
        <f>IF(C271&gt;0,+VLOOKUP($C271,'STYLE NAMES'!$B:$AC,21,FALSE),"")</f>
        <v>Non lavare in lavatrice</v>
      </c>
      <c r="AR271" s="101">
        <f>IF(D271&gt;0,+VLOOKUP($C271,'STYLE NAMES'!$B:$AC,22,FALSE),"")</f>
        <v>0</v>
      </c>
      <c r="AS271" s="101">
        <f>IF(E271&gt;0,+VLOOKUP($C271,'STYLE NAMES'!$B:$AC,23,FALSE),"")</f>
        <v>0</v>
      </c>
      <c r="AT271" s="101">
        <f>IF(F271&gt;0,+VLOOKUP($C271,'STYLE NAMES'!$B:$AC,24,FALSE),"")</f>
        <v>0</v>
      </c>
      <c r="AU271" s="101">
        <f>IF(G271&gt;0,+VLOOKUP($C271,'STYLE NAMES'!$B:$AC,25,FALSE),"")</f>
        <v>0</v>
      </c>
      <c r="AV271" s="101">
        <f>+VLOOKUP($S271,'CODE GENERATOR'!$P:$AM,15,FALSE)</f>
        <v>0</v>
      </c>
      <c r="AW271" s="101">
        <f>+VLOOKUP($S271,'CODE GENERATOR'!$P:$AM,16,FALSE)</f>
        <v>0</v>
      </c>
      <c r="AX271" s="101">
        <f>+VLOOKUP($S271,'CODE GENERATOR'!$P:$AM,17,FALSE)</f>
        <v>0</v>
      </c>
      <c r="AY271" s="101">
        <f>+VLOOKUP($S271,'CODE GENERATOR'!$P:$AM,18,FALSE)</f>
        <v>0</v>
      </c>
      <c r="AZ271" s="101">
        <f>+VLOOKUP($S271,'CODE GENERATOR'!$P:$AM,19,FALSE)</f>
        <v>0</v>
      </c>
      <c r="BA271" s="101">
        <f>+VLOOKUP($S271,'CODE GENERATOR'!$P:$AM,20,FALSE)</f>
        <v>0</v>
      </c>
      <c r="BB271" s="101">
        <f>+VLOOKUP($S271,'CODE GENERATOR'!$P:$AM,21,FALSE)</f>
        <v>0</v>
      </c>
      <c r="BC271" s="101">
        <f>+VLOOKUP($S271,'CODE GENERATOR'!$P:$AM,22,FALSE)</f>
        <v>0</v>
      </c>
      <c r="BD271" s="101">
        <f>+VLOOKUP($S271,'CODE GENERATOR'!$P:$AM,23,FALSE)</f>
        <v>0</v>
      </c>
      <c r="BE271" s="101">
        <f>+VLOOKUP($S271,'CODE GENERATOR'!$P:$AM,24,FALSE)</f>
        <v>0</v>
      </c>
      <c r="BF271" s="101">
        <f>IF(C271&gt;0,+VLOOKUP(G271,'CATEGORY ID'!$A$1:$L$118,3,FALSE),"")</f>
        <v>17</v>
      </c>
      <c r="BG271" s="101">
        <f>IF(C271&gt;0,+VLOOKUP(H271,'CATEGORY ID'!$D$1:$L$118,3,FALSE),"")</f>
        <v>17</v>
      </c>
      <c r="BH271" s="101">
        <f>IF(C271&gt;0,+VLOOKUP((+H271&amp;I271),'CATEGORY ID'!$H$1:$I$121,2,FALSE),"")</f>
        <v>18</v>
      </c>
      <c r="BJ271" s="101">
        <f>IF(C271&gt;0,IF(COUNTIF('CATEGORY ID'!$K$1:$K$121,+H271&amp;K271) &gt; 0, +VLOOKUP(+H271&amp;K271,'CATEGORY ID'!$K$1:$L$121,2,FALSE),""),"")</f>
        <v>73</v>
      </c>
      <c r="BK271" s="101" t="str">
        <f>IF(C271&gt;0,IF(COUNTIF('CATEGORY ID'!$K$124:$K$165, +VLOOKUP(C271,'STYLE NAMES'!$B:$AE,30,FALSE)) &gt; 0, +VLOOKUP(VLOOKUP(C271,'STYLE NAMES'!$B:$AE,30,FALSE),'CATEGORY ID'!K:M,2,FALSE),""),"")</f>
        <v/>
      </c>
      <c r="BR271" s="101" t="str" cm="1">
        <f t="array" ref="BR271">IF(C271&gt;0,_xlfn.TEXTJOIN(";", TRUE,_xlfn.UNIQUE(_xlfn._xlws.FILTER(BF271:BQ271,(BF271:BQ271&gt;0)),TRUE,FALSE)),"")&amp;";"&amp;BS271</f>
        <v>17;18;73;</v>
      </c>
      <c r="BU271" s="106">
        <f>IF(C271&gt;0,+VLOOKUP($C271,'STYLE NAMES'!$B:$AC,26,FALSE),"")</f>
        <v>49.9</v>
      </c>
      <c r="BV271" s="106">
        <f>IF(C271&gt;0,+VLOOKUP($C271,'STYLE NAMES'!$B:$AC,27,FALSE),"")</f>
        <v>2740</v>
      </c>
      <c r="BW271" s="106">
        <f>IF(C271&gt;0,+VLOOKUP($C271,'STYLE NAMES'!$B:$AC,28,FALSE),"")</f>
        <v>57.384999999999991</v>
      </c>
      <c r="BY271"/>
      <c r="BZ271" s="101">
        <v>0</v>
      </c>
      <c r="CA271" s="137">
        <f t="shared" si="22"/>
        <v>1</v>
      </c>
      <c r="CB271" s="137">
        <f>+VLOOKUP(C271,'[2]STYLES &amp; MODELS MATRIX'!$A:$G,7,FALSE)</f>
        <v>0</v>
      </c>
      <c r="CC271" s="137">
        <f>+VLOOKUP(C271,'[1]STYLES &amp; SIZE CHARTS'!$A:$H,8,FALSE)</f>
        <v>0</v>
      </c>
      <c r="CD271" s="137"/>
      <c r="CE271" s="205"/>
      <c r="CF271" s="141"/>
    </row>
    <row r="272" spans="1:84" s="101" customFormat="1" ht="12" customHeight="1" x14ac:dyDescent="0.2">
      <c r="A272" s="102">
        <f t="shared" si="20"/>
        <v>8683711003298</v>
      </c>
      <c r="B272" s="101" t="s">
        <v>816</v>
      </c>
      <c r="C272" s="101" t="s">
        <v>629</v>
      </c>
      <c r="D272" s="101" t="s">
        <v>630</v>
      </c>
      <c r="E272" s="203" t="s">
        <v>2324</v>
      </c>
      <c r="F272" s="101">
        <v>115</v>
      </c>
      <c r="G272" s="101" t="str">
        <f>IF(C272&gt;0,+VLOOKUP($C272,'STYLE NAMES'!$B:$AC,4,FALSE),"")</f>
        <v>ACCESSORIES</v>
      </c>
      <c r="H272" s="101" t="str">
        <f>IF(C272&gt;0,+VLOOKUP($C272,'STYLE NAMES'!$B:$AC,5,FALSE),"")</f>
        <v>ACCESSORIES</v>
      </c>
      <c r="I272" s="101" t="str">
        <f>IF(C272&gt;0,+VLOOKUP($C272,'STYLE NAMES'!$B:$AC,6,FALSE),"")</f>
        <v>RIDER ACCESSORIES</v>
      </c>
      <c r="J272" s="101" t="str">
        <f>IF(C272&gt;0,+VLOOKUP($C272,'STYLE NAMES'!$B:$AC,7,FALSE),"")</f>
        <v>UNISEX</v>
      </c>
      <c r="K272" s="101" t="str">
        <f>IF(C272&gt;0,+VLOOKUP($C272,'STYLE NAMES'!$B:$AC,8,FALSE),"")</f>
        <v>BELTS</v>
      </c>
      <c r="L272" s="101" t="str">
        <f>IF(E272&gt;0,+VLOOKUP($E272,'CODE GENERATOR'!$D:$T,3,FALSE),"")</f>
        <v>A</v>
      </c>
      <c r="M272" s="101" t="str">
        <f>IF(E272&gt;0,+VLOOKUP($E272,'CODE GENERATOR'!$D:$T,4,FALSE),"")</f>
        <v>BRAIDED</v>
      </c>
      <c r="N272" s="101" t="str">
        <f>IF(E272&gt;0,+VLOOKUP($E272,'CODE GENERATOR'!$D:$T,6,FALSE),"")</f>
        <v>GREEN</v>
      </c>
      <c r="O272" s="101" t="str">
        <f>IF(E272&gt;0,+VLOOKUP($E272,'CODE GENERATOR'!$D:$T,7,FALSE),"")</f>
        <v>GREEN</v>
      </c>
      <c r="P272" s="101" t="str">
        <f t="shared" si="21"/>
        <v>GREEN</v>
      </c>
      <c r="Q272" s="104" t="str">
        <f>IF(E272&gt;0,+VLOOKUP($E272,'CODE GENERATOR'!$D:$T,11,FALSE),"")</f>
        <v>A.RACUX_BLT0015</v>
      </c>
      <c r="R272" s="104" t="str">
        <f>IF(E272&gt;0,+VLOOKUP($E272,'CODE GENERATOR'!$D:$T,12,FALSE),"")</f>
        <v>BRD0012GRNGRN</v>
      </c>
      <c r="S272" s="104" t="str">
        <f>IF(E272&gt;0,+VLOOKUP($E272,'CODE GENERATOR'!$D:$T,13,FALSE),"")</f>
        <v>A.RACUX_BLT0015_BRD0012GRNGRN</v>
      </c>
      <c r="T272" s="104" t="str">
        <f t="shared" si="19"/>
        <v>A.RACUX_BLT0015_BRD0012GRNGRN_115</v>
      </c>
      <c r="U272" s="105">
        <v>8683711003298</v>
      </c>
      <c r="V272" s="107" t="str" cm="1">
        <f t="array" ref="V272">_xlfn.TEXTJOIN(";", TRUE, _xlfn.UNIQUE(_xlfn._xlws.FILTER(P$3:P$10029, C$3:C$10029=C272)))</f>
        <v>BORDEAUX;BORDEAUX/NAVY;BEIGE/BROWN;NAVY;BEIGE;GRAY/BLUE-BLACK;BROWN/NAVY;DARK GRAY;MELANGE GRAY;LIGHT GRAY;WHITE;RED;BLACK;GREEN;MELANGE BLUE</v>
      </c>
      <c r="W272" s="107" t="str" cm="1">
        <f t="array" ref="W272">_xlfn.TEXTJOIN(";", TRUE, _xlfn.UNIQUE(_xlfn._xlws.FILTER(F$3:F$10029, C$3:C$10029=C272)))</f>
        <v>85;90;95;100;105;110;115;120;125</v>
      </c>
      <c r="X272" s="101" t="str">
        <f>IF(E272&gt;0,+VLOOKUP($E272,'CODE GENERATOR'!$D:$AC,19,FALSE),0)</f>
        <v>2402_S01_32527</v>
      </c>
      <c r="Y272" s="101" t="str">
        <f>IF(E272&gt;0,+VLOOKUP($E272,'CODE GENERATOR'!$D:$AC,20,FALSE),0)</f>
        <v>2402_S01_32526</v>
      </c>
      <c r="Z272" s="101" t="str">
        <f>IF(E272&gt;0,+VLOOKUP($E272,'CODE GENERATOR'!$D:$AC,21,FALSE),0)</f>
        <v>2402_S01_32529</v>
      </c>
      <c r="AA272" s="101" t="str">
        <f>IF(E272&gt;0,+VLOOKUP($E272,'CODE GENERATOR'!$D:$AC,22,FALSE),0)</f>
        <v/>
      </c>
      <c r="AB272" s="101" t="str">
        <f>IF(E272&gt;0,+VLOOKUP($E272,'CODE GENERATOR'!$D:$AC,23,FALSE),0)</f>
        <v/>
      </c>
      <c r="AC272" s="101" t="str">
        <f>IF(E272&gt;0,+VLOOKUP($E272,'CODE GENERATOR'!$D:$AC,24,FALSE),0)</f>
        <v/>
      </c>
      <c r="AD272" s="101" t="str">
        <f>IF(E272&gt;0,+VLOOKUP($E272,'CODE GENERATOR'!$D:$AC,25,FALSE),0)</f>
        <v/>
      </c>
      <c r="AE272" s="101" t="str">
        <f>IF(E272&gt;0,+VLOOKUP($E272,'CODE GENERATOR'!$D:$AC,26,FALSE),0)</f>
        <v/>
      </c>
      <c r="AF272" s="149" t="str">
        <f>IF($C272&gt;0,$C272&amp;" "&amp;$P272&amp;" "&amp;+VLOOKUP($C272,'STYLE NAMES'!$B:$AC,10,FALSE),"""")</f>
        <v>SANTORINI GREEN BRAIDED BELT</v>
      </c>
      <c r="AG272" s="101" t="str">
        <f>"Enjoy our "&amp;(AF272)&amp;"; "&amp;IF(C272&gt;0,+VLOOKUP($C272,'STYLE NAMES'!$B:$AC,11,FALSE),"")</f>
        <v>Enjoy our SANTORINI GREEN BRAIDED BELT; Braided Riding Belts
Available in many colors and designs you can use these elegant belts for riding or even at your daily life</v>
      </c>
      <c r="AH272" s="101" t="str">
        <f>IF(C272&gt;0,+VLOOKUP($C272,'STYLE NAMES'!$B:$AC,12,FALSE),"")</f>
        <v>*Super elastic and comfortable riding belts
Composition:
100% Polyester</v>
      </c>
      <c r="AI272" s="101" t="str">
        <f>IF(C272&gt;0,+VLOOKUP($C272,'STYLE NAMES'!$B:$AC,13,FALSE),"")</f>
        <v>Do not wash in washing machine</v>
      </c>
      <c r="AJ272" s="149" t="str">
        <f>IF($C272&gt;0,$C272&amp;" "&amp;$P272&amp;" "&amp;+VLOOKUP($C272,'STYLE NAMES'!$B:$AC,14,FALSE),"""")</f>
        <v>SANTORINI GREEN ÖRGÜ KEMER</v>
      </c>
      <c r="AK272" s="149" t="str">
        <f>"Cavalier SanMarco tarafından tasarlanan "&amp;(AJ272)&amp;"; "&amp;IF(C272&gt;0,+VLOOKUP($C272,'STYLE NAMES'!$B:$AC,15,FALSE),"")</f>
        <v>Cavalier SanMarco tarafından tasarlanan SANTORINI GREEN ÖRGÜ KEMER; Örgü Binicilik Kemeri
Birçok renk ve desenleri ile bu şık kemerleri hem biniş kıyafetleriniz ile hem de günlük kıyafetlerinizle kullanabilirsiniz.</v>
      </c>
      <c r="AL272" s="149" t="str">
        <f>IF(C272&gt;0,+VLOOKUP($C272,'STYLE NAMES'!$B:$AC,16,FALSE),"")</f>
        <v>* Çok esnek ve rahat 
Kompozisyon:
100% Polyester</v>
      </c>
      <c r="AM272" s="149" t="str">
        <f>IF(C272&gt;0,+VLOOKUP($C272,'STYLE NAMES'!$B:$AC,17,FALSE),"")</f>
        <v>Ürünü makinada yıkamayınız</v>
      </c>
      <c r="AN272" s="149" t="str">
        <f>IF($C272&gt;0,$C272&amp;" "&amp;$P272&amp;" "&amp;+VLOOKUP($C272,'STYLE NAMES'!$B:$AC,18,FALSE),"""")</f>
        <v>SANTORINI GREEN CINTURA ELASTICA</v>
      </c>
      <c r="AO272" s="101" t="str">
        <f>"Disegnato da Cavalier SanMarco "&amp;(AN272)&amp;"; "&amp;IF(C272&gt;0,+VLOOKUP($C272,'STYLE NAMES'!$B:$AC,19,FALSE),"")</f>
        <v>Disegnato da Cavalier SanMarco SANTORINI GREEN CINTURA ELASTICA; Cintura intrecciata per equitazione Disponibile in molti colori e design, queste eleganti cinture possono essere utilizzate sia per l'equitazione che nella vita quotidiana.</v>
      </c>
      <c r="AP272" s="101" t="str">
        <f>IF(C272&gt;0,+VLOOKUP($C272,'STYLE NAMES'!$B:$AC,20,FALSE),"")</f>
        <v>Cinture elastiche e confortevoli per l'equitazione Composizione: 100% Poliestere</v>
      </c>
      <c r="AQ272" s="101" t="str">
        <f>IF(C272&gt;0,+VLOOKUP($C272,'STYLE NAMES'!$B:$AC,21,FALSE),"")</f>
        <v>Non lavare in lavatrice</v>
      </c>
      <c r="AR272" s="101">
        <f>IF(D272&gt;0,+VLOOKUP($C272,'STYLE NAMES'!$B:$AC,22,FALSE),"")</f>
        <v>0</v>
      </c>
      <c r="AS272" s="101">
        <f>IF(E272&gt;0,+VLOOKUP($C272,'STYLE NAMES'!$B:$AC,23,FALSE),"")</f>
        <v>0</v>
      </c>
      <c r="AT272" s="101">
        <f>IF(F272&gt;0,+VLOOKUP($C272,'STYLE NAMES'!$B:$AC,24,FALSE),"")</f>
        <v>0</v>
      </c>
      <c r="AU272" s="101">
        <f>IF(G272&gt;0,+VLOOKUP($C272,'STYLE NAMES'!$B:$AC,25,FALSE),"")</f>
        <v>0</v>
      </c>
      <c r="AV272" s="101">
        <f>+VLOOKUP($S272,'CODE GENERATOR'!$P:$AM,15,FALSE)</f>
        <v>0</v>
      </c>
      <c r="AW272" s="101">
        <f>+VLOOKUP($S272,'CODE GENERATOR'!$P:$AM,16,FALSE)</f>
        <v>0</v>
      </c>
      <c r="AX272" s="101">
        <f>+VLOOKUP($S272,'CODE GENERATOR'!$P:$AM,17,FALSE)</f>
        <v>0</v>
      </c>
      <c r="AY272" s="101">
        <f>+VLOOKUP($S272,'CODE GENERATOR'!$P:$AM,18,FALSE)</f>
        <v>0</v>
      </c>
      <c r="AZ272" s="101">
        <f>+VLOOKUP($S272,'CODE GENERATOR'!$P:$AM,19,FALSE)</f>
        <v>0</v>
      </c>
      <c r="BA272" s="101">
        <f>+VLOOKUP($S272,'CODE GENERATOR'!$P:$AM,20,FALSE)</f>
        <v>0</v>
      </c>
      <c r="BB272" s="101">
        <f>+VLOOKUP($S272,'CODE GENERATOR'!$P:$AM,21,FALSE)</f>
        <v>0</v>
      </c>
      <c r="BC272" s="101">
        <f>+VLOOKUP($S272,'CODE GENERATOR'!$P:$AM,22,FALSE)</f>
        <v>0</v>
      </c>
      <c r="BD272" s="101">
        <f>+VLOOKUP($S272,'CODE GENERATOR'!$P:$AM,23,FALSE)</f>
        <v>0</v>
      </c>
      <c r="BE272" s="101">
        <f>+VLOOKUP($S272,'CODE GENERATOR'!$P:$AM,24,FALSE)</f>
        <v>0</v>
      </c>
      <c r="BF272" s="101">
        <f>IF(C272&gt;0,+VLOOKUP(G272,'CATEGORY ID'!$A$1:$L$118,3,FALSE),"")</f>
        <v>17</v>
      </c>
      <c r="BG272" s="101">
        <f>IF(C272&gt;0,+VLOOKUP(H272,'CATEGORY ID'!$D$1:$L$118,3,FALSE),"")</f>
        <v>17</v>
      </c>
      <c r="BH272" s="101">
        <f>IF(C272&gt;0,+VLOOKUP((+H272&amp;I272),'CATEGORY ID'!$H$1:$I$121,2,FALSE),"")</f>
        <v>18</v>
      </c>
      <c r="BJ272" s="101">
        <f>IF(C272&gt;0,IF(COUNTIF('CATEGORY ID'!$K$1:$K$121,+H272&amp;K272) &gt; 0, +VLOOKUP(+H272&amp;K272,'CATEGORY ID'!$K$1:$L$121,2,FALSE),""),"")</f>
        <v>73</v>
      </c>
      <c r="BK272" s="101" t="str">
        <f>IF(C272&gt;0,IF(COUNTIF('CATEGORY ID'!$K$124:$K$165, +VLOOKUP(C272,'STYLE NAMES'!$B:$AE,30,FALSE)) &gt; 0, +VLOOKUP(VLOOKUP(C272,'STYLE NAMES'!$B:$AE,30,FALSE),'CATEGORY ID'!K:M,2,FALSE),""),"")</f>
        <v/>
      </c>
      <c r="BR272" s="101" t="str" cm="1">
        <f t="array" ref="BR272">IF(C272&gt;0,_xlfn.TEXTJOIN(";", TRUE,_xlfn.UNIQUE(_xlfn._xlws.FILTER(BF272:BQ272,(BF272:BQ272&gt;0)),TRUE,FALSE)),"")&amp;";"&amp;BS272</f>
        <v>17;18;73;</v>
      </c>
      <c r="BU272" s="106">
        <f>IF(C272&gt;0,+VLOOKUP($C272,'STYLE NAMES'!$B:$AC,26,FALSE),"")</f>
        <v>49.9</v>
      </c>
      <c r="BV272" s="106">
        <f>IF(C272&gt;0,+VLOOKUP($C272,'STYLE NAMES'!$B:$AC,27,FALSE),"")</f>
        <v>2740</v>
      </c>
      <c r="BW272" s="106">
        <f>IF(C272&gt;0,+VLOOKUP($C272,'STYLE NAMES'!$B:$AC,28,FALSE),"")</f>
        <v>57.384999999999991</v>
      </c>
      <c r="BY272"/>
      <c r="BZ272" s="101">
        <v>2</v>
      </c>
      <c r="CA272" s="137">
        <f t="shared" si="22"/>
        <v>1</v>
      </c>
      <c r="CB272" s="137">
        <f>+VLOOKUP(C272,'[2]STYLES &amp; MODELS MATRIX'!$A:$G,7,FALSE)</f>
        <v>0</v>
      </c>
      <c r="CC272" s="137">
        <f>+VLOOKUP(C272,'[1]STYLES &amp; SIZE CHARTS'!$A:$H,8,FALSE)</f>
        <v>0</v>
      </c>
      <c r="CD272" s="137"/>
      <c r="CE272" s="205"/>
      <c r="CF272" s="141"/>
    </row>
    <row r="273" spans="1:84" s="101" customFormat="1" ht="12" customHeight="1" x14ac:dyDescent="0.2">
      <c r="A273" s="102">
        <f t="shared" si="20"/>
        <v>8683711003304</v>
      </c>
      <c r="B273" s="101" t="s">
        <v>816</v>
      </c>
      <c r="C273" s="101" t="s">
        <v>629</v>
      </c>
      <c r="D273" s="101" t="s">
        <v>630</v>
      </c>
      <c r="E273" s="203" t="s">
        <v>2324</v>
      </c>
      <c r="F273" s="101">
        <v>120</v>
      </c>
      <c r="G273" s="101" t="str">
        <f>IF(C273&gt;0,+VLOOKUP($C273,'STYLE NAMES'!$B:$AC,4,FALSE),"")</f>
        <v>ACCESSORIES</v>
      </c>
      <c r="H273" s="101" t="str">
        <f>IF(C273&gt;0,+VLOOKUP($C273,'STYLE NAMES'!$B:$AC,5,FALSE),"")</f>
        <v>ACCESSORIES</v>
      </c>
      <c r="I273" s="101" t="str">
        <f>IF(C273&gt;0,+VLOOKUP($C273,'STYLE NAMES'!$B:$AC,6,FALSE),"")</f>
        <v>RIDER ACCESSORIES</v>
      </c>
      <c r="J273" s="101" t="str">
        <f>IF(C273&gt;0,+VLOOKUP($C273,'STYLE NAMES'!$B:$AC,7,FALSE),"")</f>
        <v>UNISEX</v>
      </c>
      <c r="K273" s="101" t="str">
        <f>IF(C273&gt;0,+VLOOKUP($C273,'STYLE NAMES'!$B:$AC,8,FALSE),"")</f>
        <v>BELTS</v>
      </c>
      <c r="L273" s="101" t="str">
        <f>IF(E273&gt;0,+VLOOKUP($E273,'CODE GENERATOR'!$D:$T,3,FALSE),"")</f>
        <v>A</v>
      </c>
      <c r="M273" s="101" t="str">
        <f>IF(E273&gt;0,+VLOOKUP($E273,'CODE GENERATOR'!$D:$T,4,FALSE),"")</f>
        <v>BRAIDED</v>
      </c>
      <c r="N273" s="101" t="str">
        <f>IF(E273&gt;0,+VLOOKUP($E273,'CODE GENERATOR'!$D:$T,6,FALSE),"")</f>
        <v>GREEN</v>
      </c>
      <c r="O273" s="101" t="str">
        <f>IF(E273&gt;0,+VLOOKUP($E273,'CODE GENERATOR'!$D:$T,7,FALSE),"")</f>
        <v>GREEN</v>
      </c>
      <c r="P273" s="101" t="str">
        <f t="shared" si="21"/>
        <v>GREEN</v>
      </c>
      <c r="Q273" s="104" t="str">
        <f>IF(E273&gt;0,+VLOOKUP($E273,'CODE GENERATOR'!$D:$T,11,FALSE),"")</f>
        <v>A.RACUX_BLT0015</v>
      </c>
      <c r="R273" s="104" t="str">
        <f>IF(E273&gt;0,+VLOOKUP($E273,'CODE GENERATOR'!$D:$T,12,FALSE),"")</f>
        <v>BRD0012GRNGRN</v>
      </c>
      <c r="S273" s="104" t="str">
        <f>IF(E273&gt;0,+VLOOKUP($E273,'CODE GENERATOR'!$D:$T,13,FALSE),"")</f>
        <v>A.RACUX_BLT0015_BRD0012GRNGRN</v>
      </c>
      <c r="T273" s="104" t="str">
        <f t="shared" si="19"/>
        <v>A.RACUX_BLT0015_BRD0012GRNGRN_120</v>
      </c>
      <c r="U273" s="105">
        <v>8683711003304</v>
      </c>
      <c r="V273" s="107" t="str" cm="1">
        <f t="array" ref="V273">_xlfn.TEXTJOIN(";", TRUE, _xlfn.UNIQUE(_xlfn._xlws.FILTER(P$3:P$10029, C$3:C$10029=C273)))</f>
        <v>BORDEAUX;BORDEAUX/NAVY;BEIGE/BROWN;NAVY;BEIGE;GRAY/BLUE-BLACK;BROWN/NAVY;DARK GRAY;MELANGE GRAY;LIGHT GRAY;WHITE;RED;BLACK;GREEN;MELANGE BLUE</v>
      </c>
      <c r="W273" s="107" t="str" cm="1">
        <f t="array" ref="W273">_xlfn.TEXTJOIN(";", TRUE, _xlfn.UNIQUE(_xlfn._xlws.FILTER(F$3:F$10029, C$3:C$10029=C273)))</f>
        <v>85;90;95;100;105;110;115;120;125</v>
      </c>
      <c r="X273" s="101" t="str">
        <f>IF(E273&gt;0,+VLOOKUP($E273,'CODE GENERATOR'!$D:$AC,19,FALSE),0)</f>
        <v>2402_S01_32527</v>
      </c>
      <c r="Y273" s="101" t="str">
        <f>IF(E273&gt;0,+VLOOKUP($E273,'CODE GENERATOR'!$D:$AC,20,FALSE),0)</f>
        <v>2402_S01_32526</v>
      </c>
      <c r="Z273" s="101" t="str">
        <f>IF(E273&gt;0,+VLOOKUP($E273,'CODE GENERATOR'!$D:$AC,21,FALSE),0)</f>
        <v>2402_S01_32529</v>
      </c>
      <c r="AA273" s="101" t="str">
        <f>IF(E273&gt;0,+VLOOKUP($E273,'CODE GENERATOR'!$D:$AC,22,FALSE),0)</f>
        <v/>
      </c>
      <c r="AB273" s="101" t="str">
        <f>IF(E273&gt;0,+VLOOKUP($E273,'CODE GENERATOR'!$D:$AC,23,FALSE),0)</f>
        <v/>
      </c>
      <c r="AC273" s="101" t="str">
        <f>IF(E273&gt;0,+VLOOKUP($E273,'CODE GENERATOR'!$D:$AC,24,FALSE),0)</f>
        <v/>
      </c>
      <c r="AD273" s="101" t="str">
        <f>IF(E273&gt;0,+VLOOKUP($E273,'CODE GENERATOR'!$D:$AC,25,FALSE),0)</f>
        <v/>
      </c>
      <c r="AE273" s="101" t="str">
        <f>IF(E273&gt;0,+VLOOKUP($E273,'CODE GENERATOR'!$D:$AC,26,FALSE),0)</f>
        <v/>
      </c>
      <c r="AF273" s="149" t="str">
        <f>IF($C273&gt;0,$C273&amp;" "&amp;$P273&amp;" "&amp;+VLOOKUP($C273,'STYLE NAMES'!$B:$AC,10,FALSE),"""")</f>
        <v>SANTORINI GREEN BRAIDED BELT</v>
      </c>
      <c r="AG273" s="101" t="str">
        <f>"Enjoy our "&amp;(AF273)&amp;"; "&amp;IF(C273&gt;0,+VLOOKUP($C273,'STYLE NAMES'!$B:$AC,11,FALSE),"")</f>
        <v>Enjoy our SANTORINI GREEN BRAIDED BELT; Braided Riding Belts
Available in many colors and designs you can use these elegant belts for riding or even at your daily life</v>
      </c>
      <c r="AH273" s="101" t="str">
        <f>IF(C273&gt;0,+VLOOKUP($C273,'STYLE NAMES'!$B:$AC,12,FALSE),"")</f>
        <v>*Super elastic and comfortable riding belts
Composition:
100% Polyester</v>
      </c>
      <c r="AI273" s="101" t="str">
        <f>IF(C273&gt;0,+VLOOKUP($C273,'STYLE NAMES'!$B:$AC,13,FALSE),"")</f>
        <v>Do not wash in washing machine</v>
      </c>
      <c r="AJ273" s="149" t="str">
        <f>IF($C273&gt;0,$C273&amp;" "&amp;$P273&amp;" "&amp;+VLOOKUP($C273,'STYLE NAMES'!$B:$AC,14,FALSE),"""")</f>
        <v>SANTORINI GREEN ÖRGÜ KEMER</v>
      </c>
      <c r="AK273" s="149" t="str">
        <f>"Cavalier SanMarco tarafından tasarlanan "&amp;(AJ273)&amp;"; "&amp;IF(C273&gt;0,+VLOOKUP($C273,'STYLE NAMES'!$B:$AC,15,FALSE),"")</f>
        <v>Cavalier SanMarco tarafından tasarlanan SANTORINI GREEN ÖRGÜ KEMER; Örgü Binicilik Kemeri
Birçok renk ve desenleri ile bu şık kemerleri hem biniş kıyafetleriniz ile hem de günlük kıyafetlerinizle kullanabilirsiniz.</v>
      </c>
      <c r="AL273" s="149" t="str">
        <f>IF(C273&gt;0,+VLOOKUP($C273,'STYLE NAMES'!$B:$AC,16,FALSE),"")</f>
        <v>* Çok esnek ve rahat 
Kompozisyon:
100% Polyester</v>
      </c>
      <c r="AM273" s="149" t="str">
        <f>IF(C273&gt;0,+VLOOKUP($C273,'STYLE NAMES'!$B:$AC,17,FALSE),"")</f>
        <v>Ürünü makinada yıkamayınız</v>
      </c>
      <c r="AN273" s="149" t="str">
        <f>IF($C273&gt;0,$C273&amp;" "&amp;$P273&amp;" "&amp;+VLOOKUP($C273,'STYLE NAMES'!$B:$AC,18,FALSE),"""")</f>
        <v>SANTORINI GREEN CINTURA ELASTICA</v>
      </c>
      <c r="AO273" s="101" t="str">
        <f>"Disegnato da Cavalier SanMarco "&amp;(AN273)&amp;"; "&amp;IF(C273&gt;0,+VLOOKUP($C273,'STYLE NAMES'!$B:$AC,19,FALSE),"")</f>
        <v>Disegnato da Cavalier SanMarco SANTORINI GREEN CINTURA ELASTICA; Cintura intrecciata per equitazione Disponibile in molti colori e design, queste eleganti cinture possono essere utilizzate sia per l'equitazione che nella vita quotidiana.</v>
      </c>
      <c r="AP273" s="101" t="str">
        <f>IF(C273&gt;0,+VLOOKUP($C273,'STYLE NAMES'!$B:$AC,20,FALSE),"")</f>
        <v>Cinture elastiche e confortevoli per l'equitazione Composizione: 100% Poliestere</v>
      </c>
      <c r="AQ273" s="101" t="str">
        <f>IF(C273&gt;0,+VLOOKUP($C273,'STYLE NAMES'!$B:$AC,21,FALSE),"")</f>
        <v>Non lavare in lavatrice</v>
      </c>
      <c r="AR273" s="101">
        <f>IF(D273&gt;0,+VLOOKUP($C273,'STYLE NAMES'!$B:$AC,22,FALSE),"")</f>
        <v>0</v>
      </c>
      <c r="AS273" s="101">
        <f>IF(E273&gt;0,+VLOOKUP($C273,'STYLE NAMES'!$B:$AC,23,FALSE),"")</f>
        <v>0</v>
      </c>
      <c r="AT273" s="101">
        <f>IF(F273&gt;0,+VLOOKUP($C273,'STYLE NAMES'!$B:$AC,24,FALSE),"")</f>
        <v>0</v>
      </c>
      <c r="AU273" s="101">
        <f>IF(G273&gt;0,+VLOOKUP($C273,'STYLE NAMES'!$B:$AC,25,FALSE),"")</f>
        <v>0</v>
      </c>
      <c r="AV273" s="101">
        <f>+VLOOKUP($S273,'CODE GENERATOR'!$P:$AM,15,FALSE)</f>
        <v>0</v>
      </c>
      <c r="AW273" s="101">
        <f>+VLOOKUP($S273,'CODE GENERATOR'!$P:$AM,16,FALSE)</f>
        <v>0</v>
      </c>
      <c r="AX273" s="101">
        <f>+VLOOKUP($S273,'CODE GENERATOR'!$P:$AM,17,FALSE)</f>
        <v>0</v>
      </c>
      <c r="AY273" s="101">
        <f>+VLOOKUP($S273,'CODE GENERATOR'!$P:$AM,18,FALSE)</f>
        <v>0</v>
      </c>
      <c r="AZ273" s="101">
        <f>+VLOOKUP($S273,'CODE GENERATOR'!$P:$AM,19,FALSE)</f>
        <v>0</v>
      </c>
      <c r="BA273" s="101">
        <f>+VLOOKUP($S273,'CODE GENERATOR'!$P:$AM,20,FALSE)</f>
        <v>0</v>
      </c>
      <c r="BB273" s="101">
        <f>+VLOOKUP($S273,'CODE GENERATOR'!$P:$AM,21,FALSE)</f>
        <v>0</v>
      </c>
      <c r="BC273" s="101">
        <f>+VLOOKUP($S273,'CODE GENERATOR'!$P:$AM,22,FALSE)</f>
        <v>0</v>
      </c>
      <c r="BD273" s="101">
        <f>+VLOOKUP($S273,'CODE GENERATOR'!$P:$AM,23,FALSE)</f>
        <v>0</v>
      </c>
      <c r="BE273" s="101">
        <f>+VLOOKUP($S273,'CODE GENERATOR'!$P:$AM,24,FALSE)</f>
        <v>0</v>
      </c>
      <c r="BF273" s="101">
        <f>IF(C273&gt;0,+VLOOKUP(G273,'CATEGORY ID'!$A$1:$L$118,3,FALSE),"")</f>
        <v>17</v>
      </c>
      <c r="BG273" s="101">
        <f>IF(C273&gt;0,+VLOOKUP(H273,'CATEGORY ID'!$D$1:$L$118,3,FALSE),"")</f>
        <v>17</v>
      </c>
      <c r="BH273" s="101">
        <f>IF(C273&gt;0,+VLOOKUP((+H273&amp;I273),'CATEGORY ID'!$H$1:$I$121,2,FALSE),"")</f>
        <v>18</v>
      </c>
      <c r="BJ273" s="101">
        <f>IF(C273&gt;0,IF(COUNTIF('CATEGORY ID'!$K$1:$K$121,+H273&amp;K273) &gt; 0, +VLOOKUP(+H273&amp;K273,'CATEGORY ID'!$K$1:$L$121,2,FALSE),""),"")</f>
        <v>73</v>
      </c>
      <c r="BK273" s="101" t="str">
        <f>IF(C273&gt;0,IF(COUNTIF('CATEGORY ID'!$K$124:$K$165, +VLOOKUP(C273,'STYLE NAMES'!$B:$AE,30,FALSE)) &gt; 0, +VLOOKUP(VLOOKUP(C273,'STYLE NAMES'!$B:$AE,30,FALSE),'CATEGORY ID'!K:M,2,FALSE),""),"")</f>
        <v/>
      </c>
      <c r="BR273" s="101" t="str" cm="1">
        <f t="array" ref="BR273">IF(C273&gt;0,_xlfn.TEXTJOIN(";", TRUE,_xlfn.UNIQUE(_xlfn._xlws.FILTER(BF273:BQ273,(BF273:BQ273&gt;0)),TRUE,FALSE)),"")&amp;";"&amp;BS273</f>
        <v>17;18;73;</v>
      </c>
      <c r="BU273" s="106">
        <f>IF(C273&gt;0,+VLOOKUP($C273,'STYLE NAMES'!$B:$AC,26,FALSE),"")</f>
        <v>49.9</v>
      </c>
      <c r="BV273" s="106">
        <f>IF(C273&gt;0,+VLOOKUP($C273,'STYLE NAMES'!$B:$AC,27,FALSE),"")</f>
        <v>2740</v>
      </c>
      <c r="BW273" s="106">
        <f>IF(C273&gt;0,+VLOOKUP($C273,'STYLE NAMES'!$B:$AC,28,FALSE),"")</f>
        <v>57.384999999999991</v>
      </c>
      <c r="BY273"/>
      <c r="BZ273" s="101">
        <v>0</v>
      </c>
      <c r="CA273" s="137">
        <f t="shared" si="22"/>
        <v>1</v>
      </c>
      <c r="CB273" s="137">
        <f>+VLOOKUP(C273,'[2]STYLES &amp; MODELS MATRIX'!$A:$G,7,FALSE)</f>
        <v>0</v>
      </c>
      <c r="CC273" s="137">
        <f>+VLOOKUP(C273,'[1]STYLES &amp; SIZE CHARTS'!$A:$H,8,FALSE)</f>
        <v>0</v>
      </c>
      <c r="CD273" s="137"/>
      <c r="CE273" s="205"/>
      <c r="CF273" s="141"/>
    </row>
    <row r="274" spans="1:84" s="101" customFormat="1" ht="12" customHeight="1" x14ac:dyDescent="0.2">
      <c r="A274" s="102">
        <f t="shared" si="20"/>
        <v>8683711003311</v>
      </c>
      <c r="B274" s="101" t="s">
        <v>816</v>
      </c>
      <c r="C274" s="101" t="s">
        <v>629</v>
      </c>
      <c r="D274" s="101" t="s">
        <v>630</v>
      </c>
      <c r="E274" s="203" t="s">
        <v>2324</v>
      </c>
      <c r="F274" s="101">
        <v>125</v>
      </c>
      <c r="G274" s="101" t="str">
        <f>IF(C274&gt;0,+VLOOKUP($C274,'STYLE NAMES'!$B:$AC,4,FALSE),"")</f>
        <v>ACCESSORIES</v>
      </c>
      <c r="H274" s="101" t="str">
        <f>IF(C274&gt;0,+VLOOKUP($C274,'STYLE NAMES'!$B:$AC,5,FALSE),"")</f>
        <v>ACCESSORIES</v>
      </c>
      <c r="I274" s="101" t="str">
        <f>IF(C274&gt;0,+VLOOKUP($C274,'STYLE NAMES'!$B:$AC,6,FALSE),"")</f>
        <v>RIDER ACCESSORIES</v>
      </c>
      <c r="J274" s="101" t="str">
        <f>IF(C274&gt;0,+VLOOKUP($C274,'STYLE NAMES'!$B:$AC,7,FALSE),"")</f>
        <v>UNISEX</v>
      </c>
      <c r="K274" s="101" t="str">
        <f>IF(C274&gt;0,+VLOOKUP($C274,'STYLE NAMES'!$B:$AC,8,FALSE),"")</f>
        <v>BELTS</v>
      </c>
      <c r="L274" s="101" t="str">
        <f>IF(E274&gt;0,+VLOOKUP($E274,'CODE GENERATOR'!$D:$T,3,FALSE),"")</f>
        <v>A</v>
      </c>
      <c r="M274" s="101" t="str">
        <f>IF(E274&gt;0,+VLOOKUP($E274,'CODE GENERATOR'!$D:$T,4,FALSE),"")</f>
        <v>BRAIDED</v>
      </c>
      <c r="N274" s="101" t="str">
        <f>IF(E274&gt;0,+VLOOKUP($E274,'CODE GENERATOR'!$D:$T,6,FALSE),"")</f>
        <v>GREEN</v>
      </c>
      <c r="O274" s="101" t="str">
        <f>IF(E274&gt;0,+VLOOKUP($E274,'CODE GENERATOR'!$D:$T,7,FALSE),"")</f>
        <v>GREEN</v>
      </c>
      <c r="P274" s="101" t="str">
        <f t="shared" si="21"/>
        <v>GREEN</v>
      </c>
      <c r="Q274" s="104" t="str">
        <f>IF(E274&gt;0,+VLOOKUP($E274,'CODE GENERATOR'!$D:$T,11,FALSE),"")</f>
        <v>A.RACUX_BLT0015</v>
      </c>
      <c r="R274" s="104" t="str">
        <f>IF(E274&gt;0,+VLOOKUP($E274,'CODE GENERATOR'!$D:$T,12,FALSE),"")</f>
        <v>BRD0012GRNGRN</v>
      </c>
      <c r="S274" s="104" t="str">
        <f>IF(E274&gt;0,+VLOOKUP($E274,'CODE GENERATOR'!$D:$T,13,FALSE),"")</f>
        <v>A.RACUX_BLT0015_BRD0012GRNGRN</v>
      </c>
      <c r="T274" s="104" t="str">
        <f t="shared" si="19"/>
        <v>A.RACUX_BLT0015_BRD0012GRNGRN_125</v>
      </c>
      <c r="U274" s="105">
        <v>8683711003311</v>
      </c>
      <c r="V274" s="107" t="str" cm="1">
        <f t="array" ref="V274">_xlfn.TEXTJOIN(";", TRUE, _xlfn.UNIQUE(_xlfn._xlws.FILTER(P$3:P$10029, C$3:C$10029=C274)))</f>
        <v>BORDEAUX;BORDEAUX/NAVY;BEIGE/BROWN;NAVY;BEIGE;GRAY/BLUE-BLACK;BROWN/NAVY;DARK GRAY;MELANGE GRAY;LIGHT GRAY;WHITE;RED;BLACK;GREEN;MELANGE BLUE</v>
      </c>
      <c r="W274" s="107" t="str" cm="1">
        <f t="array" ref="W274">_xlfn.TEXTJOIN(";", TRUE, _xlfn.UNIQUE(_xlfn._xlws.FILTER(F$3:F$10029, C$3:C$10029=C274)))</f>
        <v>85;90;95;100;105;110;115;120;125</v>
      </c>
      <c r="X274" s="101" t="str">
        <f>IF(E274&gt;0,+VLOOKUP($E274,'CODE GENERATOR'!$D:$AC,19,FALSE),0)</f>
        <v>2402_S01_32527</v>
      </c>
      <c r="Y274" s="101" t="str">
        <f>IF(E274&gt;0,+VLOOKUP($E274,'CODE GENERATOR'!$D:$AC,20,FALSE),0)</f>
        <v>2402_S01_32526</v>
      </c>
      <c r="Z274" s="101" t="str">
        <f>IF(E274&gt;0,+VLOOKUP($E274,'CODE GENERATOR'!$D:$AC,21,FALSE),0)</f>
        <v>2402_S01_32529</v>
      </c>
      <c r="AA274" s="101" t="str">
        <f>IF(E274&gt;0,+VLOOKUP($E274,'CODE GENERATOR'!$D:$AC,22,FALSE),0)</f>
        <v/>
      </c>
      <c r="AB274" s="101" t="str">
        <f>IF(E274&gt;0,+VLOOKUP($E274,'CODE GENERATOR'!$D:$AC,23,FALSE),0)</f>
        <v/>
      </c>
      <c r="AC274" s="101" t="str">
        <f>IF(E274&gt;0,+VLOOKUP($E274,'CODE GENERATOR'!$D:$AC,24,FALSE),0)</f>
        <v/>
      </c>
      <c r="AD274" s="101" t="str">
        <f>IF(E274&gt;0,+VLOOKUP($E274,'CODE GENERATOR'!$D:$AC,25,FALSE),0)</f>
        <v/>
      </c>
      <c r="AE274" s="101" t="str">
        <f>IF(E274&gt;0,+VLOOKUP($E274,'CODE GENERATOR'!$D:$AC,26,FALSE),0)</f>
        <v/>
      </c>
      <c r="AF274" s="149" t="str">
        <f>IF($C274&gt;0,$C274&amp;" "&amp;$P274&amp;" "&amp;+VLOOKUP($C274,'STYLE NAMES'!$B:$AC,10,FALSE),"""")</f>
        <v>SANTORINI GREEN BRAIDED BELT</v>
      </c>
      <c r="AG274" s="101" t="str">
        <f>"Enjoy our "&amp;(AF274)&amp;"; "&amp;IF(C274&gt;0,+VLOOKUP($C274,'STYLE NAMES'!$B:$AC,11,FALSE),"")</f>
        <v>Enjoy our SANTORINI GREEN BRAIDED BELT; Braided Riding Belts
Available in many colors and designs you can use these elegant belts for riding or even at your daily life</v>
      </c>
      <c r="AH274" s="101" t="str">
        <f>IF(C274&gt;0,+VLOOKUP($C274,'STYLE NAMES'!$B:$AC,12,FALSE),"")</f>
        <v>*Super elastic and comfortable riding belts
Composition:
100% Polyester</v>
      </c>
      <c r="AI274" s="101" t="str">
        <f>IF(C274&gt;0,+VLOOKUP($C274,'STYLE NAMES'!$B:$AC,13,FALSE),"")</f>
        <v>Do not wash in washing machine</v>
      </c>
      <c r="AJ274" s="149" t="str">
        <f>IF($C274&gt;0,$C274&amp;" "&amp;$P274&amp;" "&amp;+VLOOKUP($C274,'STYLE NAMES'!$B:$AC,14,FALSE),"""")</f>
        <v>SANTORINI GREEN ÖRGÜ KEMER</v>
      </c>
      <c r="AK274" s="149" t="str">
        <f>"Cavalier SanMarco tarafından tasarlanan "&amp;(AJ274)&amp;"; "&amp;IF(C274&gt;0,+VLOOKUP($C274,'STYLE NAMES'!$B:$AC,15,FALSE),"")</f>
        <v>Cavalier SanMarco tarafından tasarlanan SANTORINI GREEN ÖRGÜ KEMER; Örgü Binicilik Kemeri
Birçok renk ve desenleri ile bu şık kemerleri hem biniş kıyafetleriniz ile hem de günlük kıyafetlerinizle kullanabilirsiniz.</v>
      </c>
      <c r="AL274" s="149" t="str">
        <f>IF(C274&gt;0,+VLOOKUP($C274,'STYLE NAMES'!$B:$AC,16,FALSE),"")</f>
        <v>* Çok esnek ve rahat 
Kompozisyon:
100% Polyester</v>
      </c>
      <c r="AM274" s="149" t="str">
        <f>IF(C274&gt;0,+VLOOKUP($C274,'STYLE NAMES'!$B:$AC,17,FALSE),"")</f>
        <v>Ürünü makinada yıkamayınız</v>
      </c>
      <c r="AN274" s="149" t="str">
        <f>IF($C274&gt;0,$C274&amp;" "&amp;$P274&amp;" "&amp;+VLOOKUP($C274,'STYLE NAMES'!$B:$AC,18,FALSE),"""")</f>
        <v>SANTORINI GREEN CINTURA ELASTICA</v>
      </c>
      <c r="AO274" s="101" t="str">
        <f>"Disegnato da Cavalier SanMarco "&amp;(AN274)&amp;"; "&amp;IF(C274&gt;0,+VLOOKUP($C274,'STYLE NAMES'!$B:$AC,19,FALSE),"")</f>
        <v>Disegnato da Cavalier SanMarco SANTORINI GREEN CINTURA ELASTICA; Cintura intrecciata per equitazione Disponibile in molti colori e design, queste eleganti cinture possono essere utilizzate sia per l'equitazione che nella vita quotidiana.</v>
      </c>
      <c r="AP274" s="101" t="str">
        <f>IF(C274&gt;0,+VLOOKUP($C274,'STYLE NAMES'!$B:$AC,20,FALSE),"")</f>
        <v>Cinture elastiche e confortevoli per l'equitazione Composizione: 100% Poliestere</v>
      </c>
      <c r="AQ274" s="101" t="str">
        <f>IF(C274&gt;0,+VLOOKUP($C274,'STYLE NAMES'!$B:$AC,21,FALSE),"")</f>
        <v>Non lavare in lavatrice</v>
      </c>
      <c r="AR274" s="101">
        <f>IF(D274&gt;0,+VLOOKUP($C274,'STYLE NAMES'!$B:$AC,22,FALSE),"")</f>
        <v>0</v>
      </c>
      <c r="AS274" s="101">
        <f>IF(E274&gt;0,+VLOOKUP($C274,'STYLE NAMES'!$B:$AC,23,FALSE),"")</f>
        <v>0</v>
      </c>
      <c r="AT274" s="101">
        <f>IF(F274&gt;0,+VLOOKUP($C274,'STYLE NAMES'!$B:$AC,24,FALSE),"")</f>
        <v>0</v>
      </c>
      <c r="AU274" s="101">
        <f>IF(G274&gt;0,+VLOOKUP($C274,'STYLE NAMES'!$B:$AC,25,FALSE),"")</f>
        <v>0</v>
      </c>
      <c r="AV274" s="101">
        <f>+VLOOKUP($S274,'CODE GENERATOR'!$P:$AM,15,FALSE)</f>
        <v>0</v>
      </c>
      <c r="AW274" s="101">
        <f>+VLOOKUP($S274,'CODE GENERATOR'!$P:$AM,16,FALSE)</f>
        <v>0</v>
      </c>
      <c r="AX274" s="101">
        <f>+VLOOKUP($S274,'CODE GENERATOR'!$P:$AM,17,FALSE)</f>
        <v>0</v>
      </c>
      <c r="AY274" s="101">
        <f>+VLOOKUP($S274,'CODE GENERATOR'!$P:$AM,18,FALSE)</f>
        <v>0</v>
      </c>
      <c r="AZ274" s="101">
        <f>+VLOOKUP($S274,'CODE GENERATOR'!$P:$AM,19,FALSE)</f>
        <v>0</v>
      </c>
      <c r="BA274" s="101">
        <f>+VLOOKUP($S274,'CODE GENERATOR'!$P:$AM,20,FALSE)</f>
        <v>0</v>
      </c>
      <c r="BB274" s="101">
        <f>+VLOOKUP($S274,'CODE GENERATOR'!$P:$AM,21,FALSE)</f>
        <v>0</v>
      </c>
      <c r="BC274" s="101">
        <f>+VLOOKUP($S274,'CODE GENERATOR'!$P:$AM,22,FALSE)</f>
        <v>0</v>
      </c>
      <c r="BD274" s="101">
        <f>+VLOOKUP($S274,'CODE GENERATOR'!$P:$AM,23,FALSE)</f>
        <v>0</v>
      </c>
      <c r="BE274" s="101">
        <f>+VLOOKUP($S274,'CODE GENERATOR'!$P:$AM,24,FALSE)</f>
        <v>0</v>
      </c>
      <c r="BF274" s="101">
        <f>IF(C274&gt;0,+VLOOKUP(G274,'CATEGORY ID'!$A$1:$L$118,3,FALSE),"")</f>
        <v>17</v>
      </c>
      <c r="BG274" s="101">
        <f>IF(C274&gt;0,+VLOOKUP(H274,'CATEGORY ID'!$D$1:$L$118,3,FALSE),"")</f>
        <v>17</v>
      </c>
      <c r="BH274" s="101">
        <f>IF(C274&gt;0,+VLOOKUP((+H274&amp;I274),'CATEGORY ID'!$H$1:$I$121,2,FALSE),"")</f>
        <v>18</v>
      </c>
      <c r="BJ274" s="101">
        <f>IF(C274&gt;0,IF(COUNTIF('CATEGORY ID'!$K$1:$K$121,+H274&amp;K274) &gt; 0, +VLOOKUP(+H274&amp;K274,'CATEGORY ID'!$K$1:$L$121,2,FALSE),""),"")</f>
        <v>73</v>
      </c>
      <c r="BK274" s="101" t="str">
        <f>IF(C274&gt;0,IF(COUNTIF('CATEGORY ID'!$K$124:$K$165, +VLOOKUP(C274,'STYLE NAMES'!$B:$AE,30,FALSE)) &gt; 0, +VLOOKUP(VLOOKUP(C274,'STYLE NAMES'!$B:$AE,30,FALSE),'CATEGORY ID'!K:M,2,FALSE),""),"")</f>
        <v/>
      </c>
      <c r="BR274" s="101" t="str" cm="1">
        <f t="array" ref="BR274">IF(C274&gt;0,_xlfn.TEXTJOIN(";", TRUE,_xlfn.UNIQUE(_xlfn._xlws.FILTER(BF274:BQ274,(BF274:BQ274&gt;0)),TRUE,FALSE)),"")&amp;";"&amp;BS274</f>
        <v>17;18;73;</v>
      </c>
      <c r="BU274" s="106">
        <f>IF(C274&gt;0,+VLOOKUP($C274,'STYLE NAMES'!$B:$AC,26,FALSE),"")</f>
        <v>49.9</v>
      </c>
      <c r="BV274" s="106">
        <f>IF(C274&gt;0,+VLOOKUP($C274,'STYLE NAMES'!$B:$AC,27,FALSE),"")</f>
        <v>2740</v>
      </c>
      <c r="BW274" s="106">
        <f>IF(C274&gt;0,+VLOOKUP($C274,'STYLE NAMES'!$B:$AC,28,FALSE),"")</f>
        <v>57.384999999999991</v>
      </c>
      <c r="BY274"/>
      <c r="BZ274" s="101">
        <v>0</v>
      </c>
      <c r="CA274" s="137">
        <f t="shared" si="22"/>
        <v>1</v>
      </c>
      <c r="CB274" s="137">
        <f>+VLOOKUP(C274,'[2]STYLES &amp; MODELS MATRIX'!$A:$G,7,FALSE)</f>
        <v>0</v>
      </c>
      <c r="CC274" s="137">
        <f>+VLOOKUP(C274,'[1]STYLES &amp; SIZE CHARTS'!$A:$H,8,FALSE)</f>
        <v>0</v>
      </c>
      <c r="CD274" s="137"/>
      <c r="CE274" s="205"/>
      <c r="CF274" s="141"/>
    </row>
    <row r="275" spans="1:84" s="101" customFormat="1" ht="12" customHeight="1" x14ac:dyDescent="0.2">
      <c r="A275" s="102">
        <f t="shared" si="20"/>
        <v>8683711003328</v>
      </c>
      <c r="B275" s="101" t="s">
        <v>821</v>
      </c>
      <c r="C275" s="101" t="s">
        <v>203</v>
      </c>
      <c r="D275" s="101" t="s">
        <v>204</v>
      </c>
      <c r="E275" s="203" t="s">
        <v>2325</v>
      </c>
      <c r="F275" s="101" t="s">
        <v>2326</v>
      </c>
      <c r="G275" s="101" t="str">
        <f>IF(C275&gt;0,+VLOOKUP($C275,'STYLE NAMES'!$B:$AC,4,FALSE),"")</f>
        <v>ACCESSORIES</v>
      </c>
      <c r="H275" s="101" t="str">
        <f>IF(C275&gt;0,+VLOOKUP($C275,'STYLE NAMES'!$B:$AC,5,FALSE),"")</f>
        <v>ACCESSORIES</v>
      </c>
      <c r="I275" s="101" t="str">
        <f>IF(C275&gt;0,+VLOOKUP($C275,'STYLE NAMES'!$B:$AC,6,FALSE),"")</f>
        <v>RIDER ACCESSORIES</v>
      </c>
      <c r="J275" s="101" t="str">
        <f>IF(C275&gt;0,+VLOOKUP($C275,'STYLE NAMES'!$B:$AC,7,FALSE),"")</f>
        <v>MEN</v>
      </c>
      <c r="K275" s="101" t="str">
        <f>IF(C275&gt;0,+VLOOKUP($C275,'STYLE NAMES'!$B:$AC,8,FALSE),"")</f>
        <v>COMPETITION TIES</v>
      </c>
      <c r="L275" s="101" t="str">
        <f>IF(E275&gt;0,+VLOOKUP($E275,'CODE GENERATOR'!$D:$T,3,FALSE),"")</f>
        <v>A</v>
      </c>
      <c r="M275" s="101" t="str">
        <f>IF(E275&gt;0,+VLOOKUP($E275,'CODE GENERATOR'!$D:$T,4,FALSE),"")</f>
        <v>POLYESTER</v>
      </c>
      <c r="N275" s="101" t="str">
        <f>IF(E275&gt;0,+VLOOKUP($E275,'CODE GENERATOR'!$D:$T,6,FALSE),"")</f>
        <v>WHITE</v>
      </c>
      <c r="O275" s="101" t="str">
        <f>IF(E275&gt;0,+VLOOKUP($E275,'CODE GENERATOR'!$D:$T,7,FALSE),"")</f>
        <v>WHITE</v>
      </c>
      <c r="P275" s="101" t="str">
        <f t="shared" si="21"/>
        <v>WHITE</v>
      </c>
      <c r="Q275" s="104" t="str">
        <f>IF(E275&gt;0,+VLOOKUP($E275,'CODE GENERATOR'!$D:$T,11,FALSE),"")</f>
        <v>A.RACMN_TIE0016</v>
      </c>
      <c r="R275" s="104" t="str">
        <f>IF(E275&gt;0,+VLOOKUP($E275,'CODE GENERATOR'!$D:$T,12,FALSE),"")</f>
        <v>PES0000WHTWHT</v>
      </c>
      <c r="S275" s="104" t="str">
        <f>IF(E275&gt;0,+VLOOKUP($E275,'CODE GENERATOR'!$D:$T,13,FALSE),"")</f>
        <v>A.RACMN_TIE0016_PES0000WHTWHT</v>
      </c>
      <c r="T275" s="104" t="str">
        <f t="shared" si="19"/>
        <v>A.RACMN_TIE0016_PES0000WHTWHT_STD</v>
      </c>
      <c r="U275" s="105">
        <v>8683711003328</v>
      </c>
      <c r="V275" s="107" t="str" cm="1">
        <f t="array" ref="V275">_xlfn.TEXTJOIN(";", TRUE, _xlfn.UNIQUE(_xlfn._xlws.FILTER(P$3:P$10029, C$3:C$10029=C275)))</f>
        <v>WHITE</v>
      </c>
      <c r="W275" s="107" t="str" cm="1">
        <f t="array" ref="W275">_xlfn.TEXTJOIN(";", TRUE, _xlfn.UNIQUE(_xlfn._xlws.FILTER(F$3:F$10029, C$3:C$10029=C275)))</f>
        <v>STD</v>
      </c>
      <c r="X275" s="101" t="str">
        <f>IF(E275&gt;0,+VLOOKUP($E275,'CODE GENERATOR'!$D:$AC,19,FALSE),0)</f>
        <v>2402_S01_33510</v>
      </c>
      <c r="Y275" s="101" t="str">
        <f>IF(E275&gt;0,+VLOOKUP($E275,'CODE GENERATOR'!$D:$AC,20,FALSE),0)</f>
        <v>2402_S01_32520</v>
      </c>
      <c r="Z275" s="101" t="str">
        <f>IF(E275&gt;0,+VLOOKUP($E275,'CODE GENERATOR'!$D:$AC,21,FALSE),0)</f>
        <v>2402_S01_32522</v>
      </c>
      <c r="AA275" s="101" t="str">
        <f>IF(E275&gt;0,+VLOOKUP($E275,'CODE GENERATOR'!$D:$AC,22,FALSE),0)</f>
        <v/>
      </c>
      <c r="AB275" s="101" t="str">
        <f>IF(E275&gt;0,+VLOOKUP($E275,'CODE GENERATOR'!$D:$AC,23,FALSE),0)</f>
        <v/>
      </c>
      <c r="AC275" s="101" t="str">
        <f>IF(E275&gt;0,+VLOOKUP($E275,'CODE GENERATOR'!$D:$AC,24,FALSE),0)</f>
        <v/>
      </c>
      <c r="AD275" s="101" t="str">
        <f>IF(E275&gt;0,+VLOOKUP($E275,'CODE GENERATOR'!$D:$AC,25,FALSE),0)</f>
        <v/>
      </c>
      <c r="AE275" s="101" t="str">
        <f>IF(E275&gt;0,+VLOOKUP($E275,'CODE GENERATOR'!$D:$AC,26,FALSE),0)</f>
        <v/>
      </c>
      <c r="AF275" s="149" t="str">
        <f>IF($C275&gt;0,$C275&amp;" "&amp;$P275&amp;" "&amp;+VLOOKUP($C275,'STYLE NAMES'!$B:$AC,10,FALSE),"""")</f>
        <v>CAMBRIDGE WHITE COMPETITION TIE</v>
      </c>
      <c r="AG275" s="101" t="str">
        <f>"Enjoy our "&amp;(AF275)&amp;"; "&amp;IF(C275&gt;0,+VLOOKUP($C275,'STYLE NAMES'!$B:$AC,11,FALSE),"")</f>
        <v>Enjoy our CAMBRIDGE WHITE COMPETITION TIE; Textured woven competition tie with jacquard logo</v>
      </c>
      <c r="AH275" s="101" t="str">
        <f>IF(C275&gt;0,+VLOOKUP($C275,'STYLE NAMES'!$B:$AC,12,FALSE),"")</f>
        <v>Composition:
100% Polyester</v>
      </c>
      <c r="AI275" s="101" t="str">
        <f>IF(C275&gt;0,+VLOOKUP($C275,'STYLE NAMES'!$B:$AC,13,FALSE),"")</f>
        <v>Hand Wash at 30°C degrees
Dry Cleaning
Mild iron</v>
      </c>
      <c r="AJ275" s="149" t="str">
        <f>IF($C275&gt;0,$C275&amp;" "&amp;$P275&amp;" "&amp;+VLOOKUP($C275,'STYLE NAMES'!$B:$AC,14,FALSE),"""")</f>
        <v>CAMBRIDGE WHITE YARIŞMA KRAVATI</v>
      </c>
      <c r="AK275" s="149" t="str">
        <f>"Cavalier SanMarco tarafından tasarlanan "&amp;(AJ275)&amp;"; "&amp;IF(C275&gt;0,+VLOOKUP($C275,'STYLE NAMES'!$B:$AC,15,FALSE),"")</f>
        <v>Cavalier SanMarco tarafından tasarlanan CAMBRIDGE WHITE YARIŞMA KRAVATI; Jakar logolu dokuma yarışma kravatı</v>
      </c>
      <c r="AL275" s="149" t="str">
        <f>IF(C275&gt;0,+VLOOKUP($C275,'STYLE NAMES'!$B:$AC,16,FALSE),"")</f>
        <v>Kompozisyon: 
100% Polyester</v>
      </c>
      <c r="AM275" s="149" t="str">
        <f>IF(C275&gt;0,+VLOOKUP($C275,'STYLE NAMES'!$B:$AC,17,FALSE),"")</f>
        <v>30°C derecede elde yıkama
Kuru Temizleme yapılabilir
Ilık Ütü</v>
      </c>
      <c r="AN275" s="149" t="str">
        <f>IF($C275&gt;0,$C275&amp;" "&amp;$P275&amp;" "&amp;+VLOOKUP($C275,'STYLE NAMES'!$B:$AC,18,FALSE),"""")</f>
        <v>CAMBRIDGE WHITE CRAVATTA DA CONCORSO</v>
      </c>
      <c r="AO275" s="101" t="str">
        <f>"Disegnato da Cavalier SanMarco "&amp;(AN275)&amp;"; "&amp;IF(C275&gt;0,+VLOOKUP($C275,'STYLE NAMES'!$B:$AC,19,FALSE),"")</f>
        <v>Disegnato da Cavalier SanMarco CAMBRIDGE WHITE CRAVATTA DA CONCORSO; Cravatta da gara in navetta con logo jacquard</v>
      </c>
      <c r="AP275" s="101" t="str">
        <f>IF(C275&gt;0,+VLOOKUP($C275,'STYLE NAMES'!$B:$AC,20,FALSE),"")</f>
        <v>Composizione: 
100% Poliestere</v>
      </c>
      <c r="AQ275" s="101" t="str">
        <f>IF(C275&gt;0,+VLOOKUP($C275,'STYLE NAMES'!$B:$AC,21,FALSE),"")</f>
        <v>Lavaggio a mano a 30°C Lavaggio a secco 
Stiratura delicata</v>
      </c>
      <c r="AR275" s="101">
        <f>IF(D275&gt;0,+VLOOKUP($C275,'STYLE NAMES'!$B:$AC,22,FALSE),"")</f>
        <v>0</v>
      </c>
      <c r="AS275" s="101">
        <f>IF(E275&gt;0,+VLOOKUP($C275,'STYLE NAMES'!$B:$AC,23,FALSE),"")</f>
        <v>0</v>
      </c>
      <c r="AT275" s="101">
        <f>IF(F275&gt;0,+VLOOKUP($C275,'STYLE NAMES'!$B:$AC,24,FALSE),"")</f>
        <v>0</v>
      </c>
      <c r="AU275" s="101">
        <f>IF(G275&gt;0,+VLOOKUP($C275,'STYLE NAMES'!$B:$AC,25,FALSE),"")</f>
        <v>0</v>
      </c>
      <c r="AV275" s="101">
        <f>+VLOOKUP($S275,'CODE GENERATOR'!$P:$AM,15,FALSE)</f>
        <v>0</v>
      </c>
      <c r="AW275" s="101">
        <f>+VLOOKUP($S275,'CODE GENERATOR'!$P:$AM,16,FALSE)</f>
        <v>0</v>
      </c>
      <c r="AX275" s="101">
        <f>+VLOOKUP($S275,'CODE GENERATOR'!$P:$AM,17,FALSE)</f>
        <v>0</v>
      </c>
      <c r="AY275" s="101">
        <f>+VLOOKUP($S275,'CODE GENERATOR'!$P:$AM,18,FALSE)</f>
        <v>0</v>
      </c>
      <c r="AZ275" s="101">
        <f>+VLOOKUP($S275,'CODE GENERATOR'!$P:$AM,19,FALSE)</f>
        <v>0</v>
      </c>
      <c r="BA275" s="101">
        <f>+VLOOKUP($S275,'CODE GENERATOR'!$P:$AM,20,FALSE)</f>
        <v>0</v>
      </c>
      <c r="BB275" s="101">
        <f>+VLOOKUP($S275,'CODE GENERATOR'!$P:$AM,21,FALSE)</f>
        <v>0</v>
      </c>
      <c r="BC275" s="101">
        <f>+VLOOKUP($S275,'CODE GENERATOR'!$P:$AM,22,FALSE)</f>
        <v>0</v>
      </c>
      <c r="BD275" s="101">
        <f>+VLOOKUP($S275,'CODE GENERATOR'!$P:$AM,23,FALSE)</f>
        <v>0</v>
      </c>
      <c r="BE275" s="101">
        <f>+VLOOKUP($S275,'CODE GENERATOR'!$P:$AM,24,FALSE)</f>
        <v>0</v>
      </c>
      <c r="BF275" s="101">
        <f>IF(C275&gt;0,+VLOOKUP(G275,'CATEGORY ID'!$A$1:$L$118,3,FALSE),"")</f>
        <v>17</v>
      </c>
      <c r="BG275" s="101">
        <f>IF(C275&gt;0,+VLOOKUP(H275,'CATEGORY ID'!$D$1:$L$118,3,FALSE),"")</f>
        <v>17</v>
      </c>
      <c r="BH275" s="101">
        <f>IF(C275&gt;0,+VLOOKUP((+H275&amp;I275),'CATEGORY ID'!$H$1:$I$121,2,FALSE),"")</f>
        <v>18</v>
      </c>
      <c r="BJ275" s="101">
        <f>IF(C275&gt;0,IF(COUNTIF('CATEGORY ID'!$K$1:$K$121,+H275&amp;K275) &gt; 0, +VLOOKUP(+H275&amp;K275,'CATEGORY ID'!$K$1:$L$121,2,FALSE),""),"")</f>
        <v>71</v>
      </c>
      <c r="BK275" s="101" t="str">
        <f>IF(C275&gt;0,IF(COUNTIF('CATEGORY ID'!$K$124:$K$165, +VLOOKUP(C275,'STYLE NAMES'!$B:$AE,30,FALSE)) &gt; 0, +VLOOKUP(VLOOKUP(C275,'STYLE NAMES'!$B:$AE,30,FALSE),'CATEGORY ID'!K:M,2,FALSE),""),"")</f>
        <v/>
      </c>
      <c r="BO275" s="101">
        <v>21</v>
      </c>
      <c r="BR275" s="101" t="str" cm="1">
        <f t="array" ref="BR275">IF(C275&gt;0,_xlfn.TEXTJOIN(";", TRUE,_xlfn.UNIQUE(_xlfn._xlws.FILTER(BF275:BQ275,(BF275:BQ275&gt;0)),TRUE,FALSE)),"")&amp;";"&amp;BS275</f>
        <v>17;18;71;21;</v>
      </c>
      <c r="BU275" s="106">
        <f>IF(C275&gt;0,+VLOOKUP($C275,'STYLE NAMES'!$B:$AC,26,FALSE),"")</f>
        <v>39.9</v>
      </c>
      <c r="BV275" s="106">
        <f>IF(C275&gt;0,+VLOOKUP($C275,'STYLE NAMES'!$B:$AC,27,FALSE),"")</f>
        <v>2190</v>
      </c>
      <c r="BW275" s="106">
        <f>IF(C275&gt;0,+VLOOKUP($C275,'STYLE NAMES'!$B:$AC,28,FALSE),"")</f>
        <v>45.884999999999998</v>
      </c>
      <c r="BY275"/>
      <c r="BZ275" s="101">
        <v>22</v>
      </c>
      <c r="CA275" s="137">
        <f t="shared" si="22"/>
        <v>1</v>
      </c>
      <c r="CB275" s="137">
        <f>+VLOOKUP(C275,'[2]STYLES &amp; MODELS MATRIX'!$A:$G,7,FALSE)</f>
        <v>0</v>
      </c>
      <c r="CC275" s="137">
        <f>+VLOOKUP(C275,'[1]STYLES &amp; SIZE CHARTS'!$A:$H,8,FALSE)</f>
        <v>0</v>
      </c>
      <c r="CD275" s="137"/>
      <c r="CE275" s="205"/>
      <c r="CF275" s="141"/>
    </row>
    <row r="276" spans="1:84" s="101" customFormat="1" ht="12" customHeight="1" x14ac:dyDescent="0.2">
      <c r="A276" s="102">
        <f t="shared" si="20"/>
        <v>8683711003335</v>
      </c>
      <c r="B276" s="101" t="s">
        <v>826</v>
      </c>
      <c r="C276" s="101" t="s">
        <v>412</v>
      </c>
      <c r="D276" s="101" t="s">
        <v>413</v>
      </c>
      <c r="E276" s="203" t="s">
        <v>2327</v>
      </c>
      <c r="F276" s="101" t="s">
        <v>2328</v>
      </c>
      <c r="G276" s="101" t="str">
        <f>IF(C276&gt;0,+VLOOKUP($C276,'STYLE NAMES'!$B:$AC,4,FALSE),"")</f>
        <v>ACCESSORIES</v>
      </c>
      <c r="H276" s="101" t="str">
        <f>IF(C276&gt;0,+VLOOKUP($C276,'STYLE NAMES'!$B:$AC,5,FALSE),"")</f>
        <v>ACCESSORIES</v>
      </c>
      <c r="I276" s="101" t="str">
        <f>IF(C276&gt;0,+VLOOKUP($C276,'STYLE NAMES'!$B:$AC,6,FALSE),"")</f>
        <v>RIDER ACCESSORIES</v>
      </c>
      <c r="J276" s="101" t="str">
        <f>IF(C276&gt;0,+VLOOKUP($C276,'STYLE NAMES'!$B:$AC,7,FALSE),"")</f>
        <v>KIDS UNISEX</v>
      </c>
      <c r="K276" s="101" t="str">
        <f>IF(C276&gt;0,+VLOOKUP($C276,'STYLE NAMES'!$B:$AC,8,FALSE),"")</f>
        <v>RIDING SOCKS</v>
      </c>
      <c r="L276" s="101" t="str">
        <f>IF(E276&gt;0,+VLOOKUP($E276,'CODE GENERATOR'!$D:$T,3,FALSE),"")</f>
        <v>A</v>
      </c>
      <c r="M276" s="101" t="str">
        <f>IF(E276&gt;0,+VLOOKUP($E276,'CODE GENERATOR'!$D:$T,4,FALSE),"")</f>
        <v>NYLON</v>
      </c>
      <c r="N276" s="101" t="str">
        <f>IF(E276&gt;0,+VLOOKUP($E276,'CODE GENERATOR'!$D:$T,6,FALSE),"")</f>
        <v>3 PACK BUNDLE</v>
      </c>
      <c r="O276" s="101" t="str">
        <f>IF(E276&gt;0,+VLOOKUP($E276,'CODE GENERATOR'!$D:$T,7,FALSE),"")</f>
        <v>SET #1</v>
      </c>
      <c r="P276" s="101" t="str">
        <f t="shared" si="21"/>
        <v>3 PACK BUNDLE/SET #1</v>
      </c>
      <c r="Q276" s="104" t="str">
        <f>IF(E276&gt;0,+VLOOKUP($E276,'CODE GENERATOR'!$D:$T,11,FALSE),"")</f>
        <v>A.RACKU_SOC0017</v>
      </c>
      <c r="R276" s="104" t="str">
        <f>IF(E276&gt;0,+VLOOKUP($E276,'CODE GENERATOR'!$D:$T,12,FALSE),"")</f>
        <v>NYL00003XBST1</v>
      </c>
      <c r="S276" s="104" t="str">
        <f>IF(E276&gt;0,+VLOOKUP($E276,'CODE GENERATOR'!$D:$T,13,FALSE),"")</f>
        <v>A.RACKU_SOC0017_NYL00003XBST1</v>
      </c>
      <c r="T276" s="104" t="str">
        <f t="shared" si="19"/>
        <v>A.RACKU_SOC0017_NYL00003XBST1_29-35</v>
      </c>
      <c r="U276" s="105">
        <v>8683711003335</v>
      </c>
      <c r="V276" s="107" t="str" cm="1">
        <f t="array" ref="V276">_xlfn.TEXTJOIN(";", TRUE, _xlfn.UNIQUE(_xlfn._xlws.FILTER(P$3:P$10029, C$3:C$10029=C276)))</f>
        <v>3 PACK BUNDLE/SET #1;3 PACK BUNDLE/SET #2</v>
      </c>
      <c r="W276" s="107" t="str" cm="1">
        <f t="array" ref="W276">_xlfn.TEXTJOIN(";", TRUE, _xlfn.UNIQUE(_xlfn._xlws.FILTER(F$3:F$10029, C$3:C$10029=C276)))</f>
        <v>29-35</v>
      </c>
      <c r="X276" s="101" t="str">
        <f>IF(E276&gt;0,+VLOOKUP($E276,'CODE GENERATOR'!$D:$AC,19,FALSE),0)</f>
        <v>2402_S01_32549</v>
      </c>
      <c r="Y276" s="101" t="str">
        <f>IF(E276&gt;0,+VLOOKUP($E276,'CODE GENERATOR'!$D:$AC,20,FALSE),0)</f>
        <v>2402_S01_32532</v>
      </c>
      <c r="Z276" s="101" t="str">
        <f>IF(E276&gt;0,+VLOOKUP($E276,'CODE GENERATOR'!$D:$AC,21,FALSE),0)</f>
        <v/>
      </c>
      <c r="AA276" s="101" t="str">
        <f>IF(E276&gt;0,+VLOOKUP($E276,'CODE GENERATOR'!$D:$AC,22,FALSE),0)</f>
        <v/>
      </c>
      <c r="AB276" s="101" t="str">
        <f>IF(E276&gt;0,+VLOOKUP($E276,'CODE GENERATOR'!$D:$AC,23,FALSE),0)</f>
        <v/>
      </c>
      <c r="AC276" s="101" t="str">
        <f>IF(E276&gt;0,+VLOOKUP($E276,'CODE GENERATOR'!$D:$AC,24,FALSE),0)</f>
        <v/>
      </c>
      <c r="AD276" s="101" t="str">
        <f>IF(E276&gt;0,+VLOOKUP($E276,'CODE GENERATOR'!$D:$AC,25,FALSE),0)</f>
        <v/>
      </c>
      <c r="AE276" s="101" t="str">
        <f>IF(E276&gt;0,+VLOOKUP($E276,'CODE GENERATOR'!$D:$AC,26,FALSE),0)</f>
        <v/>
      </c>
      <c r="AF276" s="149" t="str">
        <f>IF($C276&gt;0,$C276&amp;" "&amp;$P276&amp;" "&amp;+VLOOKUP($C276,'STYLE NAMES'!$B:$AC,10,FALSE),"""")</f>
        <v>LUCCA-3XB 3 PACK BUNDLE/SET #1 KID'S RIDING SOCKS 
3 PACK BUNDLE</v>
      </c>
      <c r="AG276" s="101" t="str">
        <f>"Enjoy our "&amp;(AF276)&amp;"; "&amp;IF(C276&gt;0,+VLOOKUP($C276,'STYLE NAMES'!$B:$AC,11,FALSE),"")</f>
        <v xml:space="preserve">Enjoy our LUCCA-3XB 3 PACK BUNDLE/SET #1 KID'S RIDING SOCKS 
3 PACK BUNDLE; LUCCA 3 PACK BUNDLE
KID'S PERFORMANCE RIDING SOCKS
Specially designed for young riders
ALL SEASONS X UNISEX   
</v>
      </c>
      <c r="AH276" s="101" t="str">
        <f>IF(C276&gt;0,+VLOOKUP($C276,'STYLE NAMES'!$B:$AC,12,FALSE),"")</f>
        <v xml:space="preserve">%98 Polyamide, 2% Elasthane        
Technical Features:    
Comfortable and durable microfiber    
Anti-bacterial and Breathable    
Heel and front foot reinforced for high durability    
Soft and comfortable fit 
</v>
      </c>
      <c r="AI276" s="101" t="str">
        <f>IF(C276&gt;0,+VLOOKUP($C276,'STYLE NAMES'!$B:$AC,13,FALSE),"")</f>
        <v xml:space="preserve">For best use we recommend hand-wash    
or Machine wash at 30C with hand-wash setting    
DO NOT TUMBLE DRY  </v>
      </c>
      <c r="AJ276" s="149" t="str">
        <f>IF($C276&gt;0,$C276&amp;" "&amp;$P276&amp;" "&amp;+VLOOKUP($C276,'STYLE NAMES'!$B:$AC,14,FALSE),"""")</f>
        <v>LUCCA-3XB 3 PACK BUNDLE/SET #1 ÇOCUK BİNİCİ ÇORABI
3'LÜ PAKET</v>
      </c>
      <c r="AK276" s="149" t="str">
        <f>"Cavalier SanMarco tarafından tasarlanan "&amp;(AJ276)&amp;"; "&amp;IF(C276&gt;0,+VLOOKUP($C276,'STYLE NAMES'!$B:$AC,15,FALSE),"")</f>
        <v>Cavalier SanMarco tarafından tasarlanan LUCCA-3XB 3 PACK BUNDLE/SET #1 ÇOCUK BİNİCİ ÇORABI
3'LÜ PAKET; LUCCA 3'LÜ PAKET
ÇOCUKLAR İÇİN PERFORMANS BİNİCİ ÇORABI
Genç biniciler için özel olarak tasarlandı
4 MEVSİM X UNISEX</v>
      </c>
      <c r="AL276" s="149" t="str">
        <f>IF(C276&gt;0,+VLOOKUP($C276,'STYLE NAMES'!$B:$AC,16,FALSE),"")</f>
        <v xml:space="preserve">%98 Poliamid, %2 Elastan        
Teknik Özellikler:    
Rahat ve dayanıklı mikrofiber    
Anti-bakteriyel ve Nefes Alabilir    
Yüksek dayanıklılık için güçlendirilmiş topuk ve ön ayak    
Yumuşak ve rahat fit </v>
      </c>
      <c r="AM276" s="149" t="str">
        <f>IF(C276&gt;0,+VLOOKUP($C276,'STYLE NAMES'!$B:$AC,17,FALSE),"")</f>
        <v>En iyi kullanım için elde yıkamanızı öneririz    
veya Makinede 30C'de elde yıkama ayarında yıkayınız    
KURUTUCU KULLANMAYINIZ</v>
      </c>
      <c r="AN276" s="149" t="str">
        <f>IF($C276&gt;0,$C276&amp;" "&amp;$P276&amp;" "&amp;+VLOOKUP($C276,'STYLE NAMES'!$B:$AC,18,FALSE),"""")</f>
        <v>LUCCA-3XB 3 PACK BUNDLE/SET #1 CALZINI DA EQUITAZIONE DA JUNIOR_x000D_
PACCHETTO DA 3 CONFEZIONI</v>
      </c>
      <c r="AO276" s="101" t="str">
        <f>"Disegnato da Cavalier SanMarco "&amp;(AN276)&amp;"; "&amp;IF(C276&gt;0,+VLOOKUP($C276,'STYLE NAMES'!$B:$AC,19,FALSE),"")</f>
        <v>Disegnato da Cavalier SanMarco LUCCA-3XB 3 PACK BUNDLE/SET #1 CALZINI DA EQUITAZIONE DA JUNIOR_x000D_
PACCHETTO DA 3 CONFEZIONI; Calze da equitazione performance per bambini - LUCCA (3 pezzi) 
Progettate appositamente per i giovani cavalieri. 
Tutte le stagioni x unisex</v>
      </c>
      <c r="AP276" s="101" t="str">
        <f>IF(C276&gt;0,+VLOOKUP($C276,'STYLE NAMES'!$B:$AC,20,FALSE),"")</f>
        <v>98% Poliammide, 2% Elastan
Caratteristiche tecniche:
Microfibra comoda e resistente
Antibatterico e traspirante
Tallone e punta rinforzati per un’elevata durata 
Vestibilità morbida e confortevole</v>
      </c>
      <c r="AQ276" s="101" t="str">
        <f>IF(C276&gt;0,+VLOOKUP($C276,'STYLE NAMES'!$B:$AC,21,FALSE),"")</f>
        <v>Per un uso ottimale si consiglia il lavaggio a mano O lavaggio in lavatrice a 30°C con impostazione lavaggio a mano
Non asciugare in asciugatrice</v>
      </c>
      <c r="AR276" s="101">
        <f>IF(D276&gt;0,+VLOOKUP($C276,'STYLE NAMES'!$B:$AC,22,FALSE),"")</f>
        <v>0</v>
      </c>
      <c r="AS276" s="101">
        <f>IF(E276&gt;0,+VLOOKUP($C276,'STYLE NAMES'!$B:$AC,23,FALSE),"")</f>
        <v>0</v>
      </c>
      <c r="AT276" s="101">
        <f>IF(F276&gt;0,+VLOOKUP($C276,'STYLE NAMES'!$B:$AC,24,FALSE),"")</f>
        <v>0</v>
      </c>
      <c r="AU276" s="101">
        <f>IF(G276&gt;0,+VLOOKUP($C276,'STYLE NAMES'!$B:$AC,25,FALSE),"")</f>
        <v>0</v>
      </c>
      <c r="AV276" s="101">
        <f>+VLOOKUP($S276,'CODE GENERATOR'!$P:$AM,15,FALSE)</f>
        <v>0</v>
      </c>
      <c r="AW276" s="101">
        <f>+VLOOKUP($S276,'CODE GENERATOR'!$P:$AM,16,FALSE)</f>
        <v>0</v>
      </c>
      <c r="AX276" s="101">
        <f>+VLOOKUP($S276,'CODE GENERATOR'!$P:$AM,17,FALSE)</f>
        <v>0</v>
      </c>
      <c r="AY276" s="101">
        <f>+VLOOKUP($S276,'CODE GENERATOR'!$P:$AM,18,FALSE)</f>
        <v>0</v>
      </c>
      <c r="AZ276" s="101">
        <f>+VLOOKUP($S276,'CODE GENERATOR'!$P:$AM,19,FALSE)</f>
        <v>0</v>
      </c>
      <c r="BA276" s="101">
        <f>+VLOOKUP($S276,'CODE GENERATOR'!$P:$AM,20,FALSE)</f>
        <v>0</v>
      </c>
      <c r="BB276" s="101">
        <f>+VLOOKUP($S276,'CODE GENERATOR'!$P:$AM,21,FALSE)</f>
        <v>0</v>
      </c>
      <c r="BC276" s="101">
        <f>+VLOOKUP($S276,'CODE GENERATOR'!$P:$AM,22,FALSE)</f>
        <v>0</v>
      </c>
      <c r="BD276" s="101">
        <f>+VLOOKUP($S276,'CODE GENERATOR'!$P:$AM,23,FALSE)</f>
        <v>0</v>
      </c>
      <c r="BE276" s="101">
        <f>+VLOOKUP($S276,'CODE GENERATOR'!$P:$AM,24,FALSE)</f>
        <v>0</v>
      </c>
      <c r="BF276" s="101">
        <f>IF(C276&gt;0,+VLOOKUP(G276,'CATEGORY ID'!$A$1:$L$118,3,FALSE),"")</f>
        <v>17</v>
      </c>
      <c r="BG276" s="101">
        <f>IF(C276&gt;0,+VLOOKUP(H276,'CATEGORY ID'!$D$1:$L$118,3,FALSE),"")</f>
        <v>17</v>
      </c>
      <c r="BH276" s="101">
        <f>IF(C276&gt;0,+VLOOKUP((+H276&amp;I276),'CATEGORY ID'!$H$1:$I$121,2,FALSE),"")</f>
        <v>18</v>
      </c>
      <c r="BJ276" s="101">
        <f>IF(C276&gt;0,IF(COUNTIF('CATEGORY ID'!$K$1:$K$121,+H276&amp;K276) &gt; 0, +VLOOKUP(+H276&amp;K276,'CATEGORY ID'!$K$1:$L$121,2,FALSE),""),"")</f>
        <v>49</v>
      </c>
      <c r="BK276" s="101" t="str">
        <f>IF(C276&gt;0,IF(COUNTIF('CATEGORY ID'!$K$124:$K$165, +VLOOKUP(C276,'STYLE NAMES'!$B:$AE,30,FALSE)) &gt; 0, +VLOOKUP(VLOOKUP(C276,'STYLE NAMES'!$B:$AE,30,FALSE),'CATEGORY ID'!K:M,2,FALSE),""),"")</f>
        <v/>
      </c>
      <c r="BR276" s="101" t="str" cm="1">
        <f t="array" ref="BR276">IF(C276&gt;0,_xlfn.TEXTJOIN(";", TRUE,_xlfn.UNIQUE(_xlfn._xlws.FILTER(BF276:BQ276,(BF276:BQ276&gt;0)),TRUE,FALSE)),"")&amp;";"&amp;BS276</f>
        <v>17;18;49;</v>
      </c>
      <c r="BU276" s="106">
        <f>IF(C276&gt;0,+VLOOKUP($C276,'STYLE NAMES'!$B:$AC,26,FALSE),"")</f>
        <v>34.9</v>
      </c>
      <c r="BV276" s="106">
        <f>IF(C276&gt;0,+VLOOKUP($C276,'STYLE NAMES'!$B:$AC,27,FALSE),"")</f>
        <v>1910</v>
      </c>
      <c r="BW276" s="106">
        <f>IF(C276&gt;0,+VLOOKUP($C276,'STYLE NAMES'!$B:$AC,28,FALSE),"")</f>
        <v>40.134999999999998</v>
      </c>
      <c r="BY276"/>
      <c r="BZ276" s="101">
        <v>99</v>
      </c>
      <c r="CA276" s="137">
        <f t="shared" si="22"/>
        <v>1</v>
      </c>
      <c r="CB276" s="137">
        <f>+VLOOKUP(C276,'[2]STYLES &amp; MODELS MATRIX'!$A:$G,7,FALSE)</f>
        <v>0</v>
      </c>
      <c r="CC276" s="137">
        <f>+VLOOKUP(C276,'[1]STYLES &amp; SIZE CHARTS'!$A:$H,8,FALSE)</f>
        <v>0</v>
      </c>
      <c r="CD276" s="137"/>
      <c r="CE276" s="205"/>
      <c r="CF276" s="141"/>
    </row>
    <row r="277" spans="1:84" s="101" customFormat="1" ht="12" customHeight="1" x14ac:dyDescent="0.2">
      <c r="A277" s="102">
        <f t="shared" si="20"/>
        <v>8683711003342</v>
      </c>
      <c r="B277" s="101" t="s">
        <v>826</v>
      </c>
      <c r="C277" s="101" t="s">
        <v>412</v>
      </c>
      <c r="D277" s="101" t="s">
        <v>413</v>
      </c>
      <c r="E277" s="203" t="s">
        <v>2329</v>
      </c>
      <c r="F277" s="101" t="s">
        <v>2328</v>
      </c>
      <c r="G277" s="101" t="str">
        <f>IF(C277&gt;0,+VLOOKUP($C277,'STYLE NAMES'!$B:$AC,4,FALSE),"")</f>
        <v>ACCESSORIES</v>
      </c>
      <c r="H277" s="101" t="str">
        <f>IF(C277&gt;0,+VLOOKUP($C277,'STYLE NAMES'!$B:$AC,5,FALSE),"")</f>
        <v>ACCESSORIES</v>
      </c>
      <c r="I277" s="101" t="str">
        <f>IF(C277&gt;0,+VLOOKUP($C277,'STYLE NAMES'!$B:$AC,6,FALSE),"")</f>
        <v>RIDER ACCESSORIES</v>
      </c>
      <c r="J277" s="101" t="str">
        <f>IF(C277&gt;0,+VLOOKUP($C277,'STYLE NAMES'!$B:$AC,7,FALSE),"")</f>
        <v>KIDS UNISEX</v>
      </c>
      <c r="K277" s="101" t="str">
        <f>IF(C277&gt;0,+VLOOKUP($C277,'STYLE NAMES'!$B:$AC,8,FALSE),"")</f>
        <v>RIDING SOCKS</v>
      </c>
      <c r="L277" s="101" t="str">
        <f>IF(E277&gt;0,+VLOOKUP($E277,'CODE GENERATOR'!$D:$T,3,FALSE),"")</f>
        <v>A</v>
      </c>
      <c r="M277" s="101" t="str">
        <f>IF(E277&gt;0,+VLOOKUP($E277,'CODE GENERATOR'!$D:$T,4,FALSE),"")</f>
        <v>NYLON</v>
      </c>
      <c r="N277" s="101" t="str">
        <f>IF(E277&gt;0,+VLOOKUP($E277,'CODE GENERATOR'!$D:$T,6,FALSE),"")</f>
        <v>3 PACK BUNDLE</v>
      </c>
      <c r="O277" s="101" t="str">
        <f>IF(E277&gt;0,+VLOOKUP($E277,'CODE GENERATOR'!$D:$T,7,FALSE),"")</f>
        <v>SET #2</v>
      </c>
      <c r="P277" s="101" t="str">
        <f t="shared" si="21"/>
        <v>3 PACK BUNDLE/SET #2</v>
      </c>
      <c r="Q277" s="104" t="str">
        <f>IF(E277&gt;0,+VLOOKUP($E277,'CODE GENERATOR'!$D:$T,11,FALSE),"")</f>
        <v>A.RACKU_SOC0017</v>
      </c>
      <c r="R277" s="104" t="str">
        <f>IF(E277&gt;0,+VLOOKUP($E277,'CODE GENERATOR'!$D:$T,12,FALSE),"")</f>
        <v>NYL00003XBST2</v>
      </c>
      <c r="S277" s="104" t="str">
        <f>IF(E277&gt;0,+VLOOKUP($E277,'CODE GENERATOR'!$D:$T,13,FALSE),"")</f>
        <v>A.RACKU_SOC0017_NYL00003XBST2</v>
      </c>
      <c r="T277" s="104" t="str">
        <f t="shared" si="19"/>
        <v>A.RACKU_SOC0017_NYL00003XBST2_29-35</v>
      </c>
      <c r="U277" s="105">
        <v>8683711003342</v>
      </c>
      <c r="V277" s="107" t="str" cm="1">
        <f t="array" ref="V277">_xlfn.TEXTJOIN(";", TRUE, _xlfn.UNIQUE(_xlfn._xlws.FILTER(P$3:P$10029, C$3:C$10029=C277)))</f>
        <v>3 PACK BUNDLE/SET #1;3 PACK BUNDLE/SET #2</v>
      </c>
      <c r="W277" s="107" t="str" cm="1">
        <f t="array" ref="W277">_xlfn.TEXTJOIN(";", TRUE, _xlfn.UNIQUE(_xlfn._xlws.FILTER(F$3:F$10029, C$3:C$10029=C277)))</f>
        <v>29-35</v>
      </c>
      <c r="X277" s="101" t="str">
        <f>IF(E277&gt;0,+VLOOKUP($E277,'CODE GENERATOR'!$D:$AC,19,FALSE),0)</f>
        <v>2402_S01_32555</v>
      </c>
      <c r="Y277" s="101" t="str">
        <f>IF(E277&gt;0,+VLOOKUP($E277,'CODE GENERATOR'!$D:$AC,20,FALSE),0)</f>
        <v/>
      </c>
      <c r="Z277" s="101" t="str">
        <f>IF(E277&gt;0,+VLOOKUP($E277,'CODE GENERATOR'!$D:$AC,21,FALSE),0)</f>
        <v/>
      </c>
      <c r="AA277" s="101" t="str">
        <f>IF(E277&gt;0,+VLOOKUP($E277,'CODE GENERATOR'!$D:$AC,22,FALSE),0)</f>
        <v/>
      </c>
      <c r="AB277" s="101" t="str">
        <f>IF(E277&gt;0,+VLOOKUP($E277,'CODE GENERATOR'!$D:$AC,23,FALSE),0)</f>
        <v/>
      </c>
      <c r="AC277" s="101" t="str">
        <f>IF(E277&gt;0,+VLOOKUP($E277,'CODE GENERATOR'!$D:$AC,24,FALSE),0)</f>
        <v/>
      </c>
      <c r="AD277" s="101" t="str">
        <f>IF(E277&gt;0,+VLOOKUP($E277,'CODE GENERATOR'!$D:$AC,25,FALSE),0)</f>
        <v/>
      </c>
      <c r="AE277" s="101" t="str">
        <f>IF(E277&gt;0,+VLOOKUP($E277,'CODE GENERATOR'!$D:$AC,26,FALSE),0)</f>
        <v/>
      </c>
      <c r="AF277" s="149" t="str">
        <f>IF($C277&gt;0,$C277&amp;" "&amp;$P277&amp;" "&amp;+VLOOKUP($C277,'STYLE NAMES'!$B:$AC,10,FALSE),"""")</f>
        <v>LUCCA-3XB 3 PACK BUNDLE/SET #2 KID'S RIDING SOCKS 
3 PACK BUNDLE</v>
      </c>
      <c r="AG277" s="101" t="str">
        <f>"Enjoy our "&amp;(AF277)&amp;"; "&amp;IF(C277&gt;0,+VLOOKUP($C277,'STYLE NAMES'!$B:$AC,11,FALSE),"")</f>
        <v xml:space="preserve">Enjoy our LUCCA-3XB 3 PACK BUNDLE/SET #2 KID'S RIDING SOCKS 
3 PACK BUNDLE; LUCCA 3 PACK BUNDLE
KID'S PERFORMANCE RIDING SOCKS
Specially designed for young riders
ALL SEASONS X UNISEX   
</v>
      </c>
      <c r="AH277" s="101" t="str">
        <f>IF(C277&gt;0,+VLOOKUP($C277,'STYLE NAMES'!$B:$AC,12,FALSE),"")</f>
        <v xml:space="preserve">%98 Polyamide, 2% Elasthane        
Technical Features:    
Comfortable and durable microfiber    
Anti-bacterial and Breathable    
Heel and front foot reinforced for high durability    
Soft and comfortable fit 
</v>
      </c>
      <c r="AI277" s="101" t="str">
        <f>IF(C277&gt;0,+VLOOKUP($C277,'STYLE NAMES'!$B:$AC,13,FALSE),"")</f>
        <v xml:space="preserve">For best use we recommend hand-wash    
or Machine wash at 30C with hand-wash setting    
DO NOT TUMBLE DRY  </v>
      </c>
      <c r="AJ277" s="149" t="str">
        <f>IF($C277&gt;0,$C277&amp;" "&amp;$P277&amp;" "&amp;+VLOOKUP($C277,'STYLE NAMES'!$B:$AC,14,FALSE),"""")</f>
        <v>LUCCA-3XB 3 PACK BUNDLE/SET #2 ÇOCUK BİNİCİ ÇORABI
3'LÜ PAKET</v>
      </c>
      <c r="AK277" s="149" t="str">
        <f>"Cavalier SanMarco tarafından tasarlanan "&amp;(AJ277)&amp;"; "&amp;IF(C277&gt;0,+VLOOKUP($C277,'STYLE NAMES'!$B:$AC,15,FALSE),"")</f>
        <v>Cavalier SanMarco tarafından tasarlanan LUCCA-3XB 3 PACK BUNDLE/SET #2 ÇOCUK BİNİCİ ÇORABI
3'LÜ PAKET; LUCCA 3'LÜ PAKET
ÇOCUKLAR İÇİN PERFORMANS BİNİCİ ÇORABI
Genç biniciler için özel olarak tasarlandı
4 MEVSİM X UNISEX</v>
      </c>
      <c r="AL277" s="149" t="str">
        <f>IF(C277&gt;0,+VLOOKUP($C277,'STYLE NAMES'!$B:$AC,16,FALSE),"")</f>
        <v xml:space="preserve">%98 Poliamid, %2 Elastan        
Teknik Özellikler:    
Rahat ve dayanıklı mikrofiber    
Anti-bakteriyel ve Nefes Alabilir    
Yüksek dayanıklılık için güçlendirilmiş topuk ve ön ayak    
Yumuşak ve rahat fit </v>
      </c>
      <c r="AM277" s="149" t="str">
        <f>IF(C277&gt;0,+VLOOKUP($C277,'STYLE NAMES'!$B:$AC,17,FALSE),"")</f>
        <v>En iyi kullanım için elde yıkamanızı öneririz    
veya Makinede 30C'de elde yıkama ayarında yıkayınız    
KURUTUCU KULLANMAYINIZ</v>
      </c>
      <c r="AN277" s="149" t="str">
        <f>IF($C277&gt;0,$C277&amp;" "&amp;$P277&amp;" "&amp;+VLOOKUP($C277,'STYLE NAMES'!$B:$AC,18,FALSE),"""")</f>
        <v>LUCCA-3XB 3 PACK BUNDLE/SET #2 CALZINI DA EQUITAZIONE DA JUNIOR_x000D_
PACCHETTO DA 3 CONFEZIONI</v>
      </c>
      <c r="AO277" s="101" t="str">
        <f>"Disegnato da Cavalier SanMarco "&amp;(AN277)&amp;"; "&amp;IF(C277&gt;0,+VLOOKUP($C277,'STYLE NAMES'!$B:$AC,19,FALSE),"")</f>
        <v>Disegnato da Cavalier SanMarco LUCCA-3XB 3 PACK BUNDLE/SET #2 CALZINI DA EQUITAZIONE DA JUNIOR_x000D_
PACCHETTO DA 3 CONFEZIONI; Calze da equitazione performance per bambini - LUCCA (3 pezzi) 
Progettate appositamente per i giovani cavalieri. 
Tutte le stagioni x unisex</v>
      </c>
      <c r="AP277" s="101" t="str">
        <f>IF(C277&gt;0,+VLOOKUP($C277,'STYLE NAMES'!$B:$AC,20,FALSE),"")</f>
        <v>98% Poliammide, 2% Elastan
Caratteristiche tecniche:
Microfibra comoda e resistente
Antibatterico e traspirante
Tallone e punta rinforzati per un’elevata durata 
Vestibilità morbida e confortevole</v>
      </c>
      <c r="AQ277" s="101" t="str">
        <f>IF(C277&gt;0,+VLOOKUP($C277,'STYLE NAMES'!$B:$AC,21,FALSE),"")</f>
        <v>Per un uso ottimale si consiglia il lavaggio a mano O lavaggio in lavatrice a 30°C con impostazione lavaggio a mano
Non asciugare in asciugatrice</v>
      </c>
      <c r="AR277" s="101">
        <f>IF(D277&gt;0,+VLOOKUP($C277,'STYLE NAMES'!$B:$AC,22,FALSE),"")</f>
        <v>0</v>
      </c>
      <c r="AS277" s="101">
        <f>IF(E277&gt;0,+VLOOKUP($C277,'STYLE NAMES'!$B:$AC,23,FALSE),"")</f>
        <v>0</v>
      </c>
      <c r="AT277" s="101">
        <f>IF(F277&gt;0,+VLOOKUP($C277,'STYLE NAMES'!$B:$AC,24,FALSE),"")</f>
        <v>0</v>
      </c>
      <c r="AU277" s="101">
        <f>IF(G277&gt;0,+VLOOKUP($C277,'STYLE NAMES'!$B:$AC,25,FALSE),"")</f>
        <v>0</v>
      </c>
      <c r="AV277" s="101">
        <f>+VLOOKUP($S277,'CODE GENERATOR'!$P:$AM,15,FALSE)</f>
        <v>0</v>
      </c>
      <c r="AW277" s="101">
        <f>+VLOOKUP($S277,'CODE GENERATOR'!$P:$AM,16,FALSE)</f>
        <v>0</v>
      </c>
      <c r="AX277" s="101">
        <f>+VLOOKUP($S277,'CODE GENERATOR'!$P:$AM,17,FALSE)</f>
        <v>0</v>
      </c>
      <c r="AY277" s="101">
        <f>+VLOOKUP($S277,'CODE GENERATOR'!$P:$AM,18,FALSE)</f>
        <v>0</v>
      </c>
      <c r="AZ277" s="101">
        <f>+VLOOKUP($S277,'CODE GENERATOR'!$P:$AM,19,FALSE)</f>
        <v>0</v>
      </c>
      <c r="BA277" s="101">
        <f>+VLOOKUP($S277,'CODE GENERATOR'!$P:$AM,20,FALSE)</f>
        <v>0</v>
      </c>
      <c r="BB277" s="101">
        <f>+VLOOKUP($S277,'CODE GENERATOR'!$P:$AM,21,FALSE)</f>
        <v>0</v>
      </c>
      <c r="BC277" s="101">
        <f>+VLOOKUP($S277,'CODE GENERATOR'!$P:$AM,22,FALSE)</f>
        <v>0</v>
      </c>
      <c r="BD277" s="101">
        <f>+VLOOKUP($S277,'CODE GENERATOR'!$P:$AM,23,FALSE)</f>
        <v>0</v>
      </c>
      <c r="BE277" s="101">
        <f>+VLOOKUP($S277,'CODE GENERATOR'!$P:$AM,24,FALSE)</f>
        <v>0</v>
      </c>
      <c r="BF277" s="101">
        <f>IF(C277&gt;0,+VLOOKUP(G277,'CATEGORY ID'!$A$1:$L$118,3,FALSE),"")</f>
        <v>17</v>
      </c>
      <c r="BG277" s="101">
        <f>IF(C277&gt;0,+VLOOKUP(H277,'CATEGORY ID'!$D$1:$L$118,3,FALSE),"")</f>
        <v>17</v>
      </c>
      <c r="BH277" s="101">
        <f>IF(C277&gt;0,+VLOOKUP((+H277&amp;I277),'CATEGORY ID'!$H$1:$I$121,2,FALSE),"")</f>
        <v>18</v>
      </c>
      <c r="BJ277" s="101">
        <f>IF(C277&gt;0,IF(COUNTIF('CATEGORY ID'!$K$1:$K$121,+H277&amp;K277) &gt; 0, +VLOOKUP(+H277&amp;K277,'CATEGORY ID'!$K$1:$L$121,2,FALSE),""),"")</f>
        <v>49</v>
      </c>
      <c r="BK277" s="101" t="str">
        <f>IF(C277&gt;0,IF(COUNTIF('CATEGORY ID'!$K$124:$K$165, +VLOOKUP(C277,'STYLE NAMES'!$B:$AE,30,FALSE)) &gt; 0, +VLOOKUP(VLOOKUP(C277,'STYLE NAMES'!$B:$AE,30,FALSE),'CATEGORY ID'!K:M,2,FALSE),""),"")</f>
        <v/>
      </c>
      <c r="BR277" s="101" t="str" cm="1">
        <f t="array" ref="BR277">IF(C277&gt;0,_xlfn.TEXTJOIN(";", TRUE,_xlfn.UNIQUE(_xlfn._xlws.FILTER(BF277:BQ277,(BF277:BQ277&gt;0)),TRUE,FALSE)),"")&amp;";"&amp;BS277</f>
        <v>17;18;49;</v>
      </c>
      <c r="BU277" s="106">
        <f>IF(C277&gt;0,+VLOOKUP($C277,'STYLE NAMES'!$B:$AC,26,FALSE),"")</f>
        <v>34.9</v>
      </c>
      <c r="BV277" s="106">
        <f>IF(C277&gt;0,+VLOOKUP($C277,'STYLE NAMES'!$B:$AC,27,FALSE),"")</f>
        <v>1910</v>
      </c>
      <c r="BW277" s="106">
        <f>IF(C277&gt;0,+VLOOKUP($C277,'STYLE NAMES'!$B:$AC,28,FALSE),"")</f>
        <v>40.134999999999998</v>
      </c>
      <c r="BY277"/>
      <c r="BZ277" s="101">
        <v>99</v>
      </c>
      <c r="CA277" s="137">
        <f t="shared" si="22"/>
        <v>1</v>
      </c>
      <c r="CB277" s="137">
        <f>+VLOOKUP(C277,'[2]STYLES &amp; MODELS MATRIX'!$A:$G,7,FALSE)</f>
        <v>0</v>
      </c>
      <c r="CC277" s="137">
        <f>+VLOOKUP(C277,'[1]STYLES &amp; SIZE CHARTS'!$A:$H,8,FALSE)</f>
        <v>0</v>
      </c>
      <c r="CD277" s="137"/>
      <c r="CE277" s="205"/>
      <c r="CF277" s="141"/>
    </row>
    <row r="278" spans="1:84" s="101" customFormat="1" ht="12" customHeight="1" x14ac:dyDescent="0.2">
      <c r="A278" s="102">
        <f t="shared" si="20"/>
        <v>8683711003359</v>
      </c>
      <c r="B278" s="101" t="s">
        <v>828</v>
      </c>
      <c r="C278" s="101" t="s">
        <v>244</v>
      </c>
      <c r="D278" s="101" t="s">
        <v>245</v>
      </c>
      <c r="E278" s="203" t="s">
        <v>2330</v>
      </c>
      <c r="F278" s="101" t="s">
        <v>3898</v>
      </c>
      <c r="G278" s="101" t="str">
        <f>IF(C278&gt;0,+VLOOKUP($C278,'STYLE NAMES'!$B:$AC,4,FALSE),"")</f>
        <v>ACCESSORIES</v>
      </c>
      <c r="H278" s="101" t="str">
        <f>IF(C278&gt;0,+VLOOKUP($C278,'STYLE NAMES'!$B:$AC,5,FALSE),"")</f>
        <v>ACCESSORIES</v>
      </c>
      <c r="I278" s="101" t="str">
        <f>IF(C278&gt;0,+VLOOKUP($C278,'STYLE NAMES'!$B:$AC,6,FALSE),"")</f>
        <v>RIDER ACCESSORIES</v>
      </c>
      <c r="J278" s="101" t="str">
        <f>IF(C278&gt;0,+VLOOKUP($C278,'STYLE NAMES'!$B:$AC,7,FALSE),"")</f>
        <v>ADULTS UNISEX</v>
      </c>
      <c r="K278" s="101" t="str">
        <f>IF(C278&gt;0,+VLOOKUP($C278,'STYLE NAMES'!$B:$AC,8,FALSE),"")</f>
        <v>RIDING SOCKS</v>
      </c>
      <c r="L278" s="101" t="str">
        <f>IF(E278&gt;0,+VLOOKUP($E278,'CODE GENERATOR'!$D:$T,3,FALSE),"")</f>
        <v>S</v>
      </c>
      <c r="M278" s="101" t="str">
        <f>IF(E278&gt;0,+VLOOKUP($E278,'CODE GENERATOR'!$D:$T,4,FALSE),"")</f>
        <v>NYLON</v>
      </c>
      <c r="N278" s="101" t="str">
        <f>IF(E278&gt;0,+VLOOKUP($E278,'CODE GENERATOR'!$D:$T,6,FALSE),"")</f>
        <v>3 PACK BUNDLE</v>
      </c>
      <c r="O278" s="101" t="str">
        <f>IF(E278&gt;0,+VLOOKUP($E278,'CODE GENERATOR'!$D:$T,7,FALSE),"")</f>
        <v>SET #1</v>
      </c>
      <c r="P278" s="101" t="str">
        <f t="shared" si="21"/>
        <v>3 PACK BUNDLE/SET #1</v>
      </c>
      <c r="Q278" s="104" t="str">
        <f>IF(E278&gt;0,+VLOOKUP($E278,'CODE GENERATOR'!$D:$T,11,FALSE),"")</f>
        <v>A.RACAU_SOC0018</v>
      </c>
      <c r="R278" s="104" t="str">
        <f>IF(E278&gt;0,+VLOOKUP($E278,'CODE GENERATOR'!$D:$T,12,FALSE),"")</f>
        <v>NYL00003XBST1</v>
      </c>
      <c r="S278" s="104" t="str">
        <f>IF(E278&gt;0,+VLOOKUP($E278,'CODE GENERATOR'!$D:$T,13,FALSE),"")</f>
        <v>A.RACAU_SOC0018_NYL00003XBST1</v>
      </c>
      <c r="T278" s="104" t="str">
        <f t="shared" si="19"/>
        <v>A.RACAU_SOC0018_NYL00003XBST1_35-45</v>
      </c>
      <c r="U278" s="105">
        <v>8683711003359</v>
      </c>
      <c r="V278" s="107" t="str" cm="1">
        <f t="array" ref="V278">_xlfn.TEXTJOIN(";", TRUE, _xlfn.UNIQUE(_xlfn._xlws.FILTER(P$3:P$10029, C$3:C$10029=C278)))</f>
        <v>3 PACK BUNDLE/SET #1;3 PACK BUNDLE/SET #2;3 PACK BUNDLE/SET #3;3 PACK BUNDLE/SET #4;3 PACK BUNDLE/SET #5;3 PACK BUNDLE/SET #6</v>
      </c>
      <c r="W278" s="107" t="str" cm="1">
        <f t="array" ref="W278">_xlfn.TEXTJOIN(";", TRUE, _xlfn.UNIQUE(_xlfn._xlws.FILTER(F$3:F$10029, C$3:C$10029=C278)))</f>
        <v>35-45</v>
      </c>
      <c r="X278" s="101" t="str">
        <f>IF(E278&gt;0,+VLOOKUP($E278,'CODE GENERATOR'!$D:$AC,19,FALSE),0)</f>
        <v>2402_S01_SET#1A-66180</v>
      </c>
      <c r="Y278" s="101" t="str">
        <f>IF(E278&gt;0,+VLOOKUP($E278,'CODE GENERATOR'!$D:$AC,20,FALSE),0)</f>
        <v>2402_S01_SET#1-66197</v>
      </c>
      <c r="Z278" s="101" t="str">
        <f>IF(E278&gt;0,+VLOOKUP($E278,'CODE GENERATOR'!$D:$AC,21,FALSE),0)</f>
        <v>2406_S01_66171</v>
      </c>
      <c r="AA278" s="101" t="str">
        <f>IF(E278&gt;0,+VLOOKUP($E278,'CODE GENERATOR'!$D:$AC,22,FALSE),0)</f>
        <v>2406_S01_66165</v>
      </c>
      <c r="AB278" s="101" t="str">
        <f>IF(E278&gt;0,+VLOOKUP($E278,'CODE GENERATOR'!$D:$AC,23,FALSE),0)</f>
        <v>2406_S01_66167</v>
      </c>
      <c r="AC278" s="101" t="str">
        <f>IF(E278&gt;0,+VLOOKUP($E278,'CODE GENERATOR'!$D:$AC,24,FALSE),0)</f>
        <v/>
      </c>
      <c r="AD278" s="101" t="str">
        <f>IF(E278&gt;0,+VLOOKUP($E278,'CODE GENERATOR'!$D:$AC,25,FALSE),0)</f>
        <v/>
      </c>
      <c r="AE278" s="101" t="str">
        <f>IF(E278&gt;0,+VLOOKUP($E278,'CODE GENERATOR'!$D:$AC,26,FALSE),0)</f>
        <v/>
      </c>
      <c r="AF278" s="149" t="str">
        <f>IF($C278&gt;0,$C278&amp;" "&amp;$P278&amp;" "&amp;+VLOOKUP($C278,'STYLE NAMES'!$B:$AC,10,FALSE),"""")</f>
        <v>CAPRI-3XB 3 PACK BUNDLE/SET #1 SUMMER RIDING SOCKS 
3 PACK BUNDLE</v>
      </c>
      <c r="AG278" s="101" t="str">
        <f>"Enjoy our "&amp;(AF278)&amp;"; "&amp;IF(C278&gt;0,+VLOOKUP($C278,'STYLE NAMES'!$B:$AC,11,FALSE),"")</f>
        <v xml:space="preserve">Enjoy our CAPRI-3XB 3 PACK BUNDLE/SET #1 SUMMER RIDING SOCKS 
3 PACK BUNDLE; CAPRI 3 PACK BUNDLE
AIRFLOW  SUMMER SOCKS 
Specially designed for riders    
SMART FIT - (Sizes 35 to 45)    
UNISEX    
SUPER LIGHT    
BREATHABLE  
</v>
      </c>
      <c r="AH278" s="101" t="str">
        <f>IF(C278&gt;0,+VLOOKUP($C278,'STYLE NAMES'!$B:$AC,12,FALSE),"")</f>
        <v xml:space="preserve">50% Cotton, 45% Nylon, 5% Elasthane
Technical Features:    
Fine Cotton bottom for comfort and humidity control    
Maximum breathability with CSM Airflow Technology     
Super light microfiber leg layer for cool feeling            
</v>
      </c>
      <c r="AI278" s="101" t="str">
        <f>IF(C278&gt;0,+VLOOKUP($C278,'STYLE NAMES'!$B:$AC,13,FALSE),"")</f>
        <v xml:space="preserve">For best use we recommend hand-wash    
or Machine wash at 30C with hand-wash setting    
DO NOT TUMBLE DRY  </v>
      </c>
      <c r="AJ278" s="149" t="str">
        <f>IF($C278&gt;0,$C278&amp;" "&amp;$P278&amp;" "&amp;+VLOOKUP($C278,'STYLE NAMES'!$B:$AC,14,FALSE),"""")</f>
        <v>CAPRI-3XB 3 PACK BUNDLE/SET #1 YAZLIK BİNİCİ ÇORABI
3'LÜ PAKET</v>
      </c>
      <c r="AK278" s="149" t="str">
        <f>"Cavalier SanMarco tarafından tasarlanan "&amp;(AJ278)&amp;"; "&amp;IF(C278&gt;0,+VLOOKUP($C278,'STYLE NAMES'!$B:$AC,15,FALSE),"")</f>
        <v xml:space="preserve">Cavalier SanMarco tarafından tasarlanan CAPRI-3XB 3 PACK BUNDLE/SET #1 YAZLIK BİNİCİ ÇORABI
3'LÜ PAKET; CAPRI 3'LÜ PAKET
AIRFLOW YAZLIK ÇORAP
Biniciler için özel olarak tasarlandı    
SMART FIT - (35 - 45 Beden)    
UNISEX    
SÜPER HAFİF    
NEFES ALABİLİR  
</v>
      </c>
      <c r="AL278" s="149" t="str">
        <f>IF(C278&gt;0,+VLOOKUP($C278,'STYLE NAMES'!$B:$AC,16,FALSE),"")</f>
        <v>%50 Pamuk, %45 Naylon, %5 Elastan
Teknik Özellikler:    
Konfor ve nem kontrolü için İnce Pamuklu taban    
CSM Hava Akışı Teknolojisi ile maksimum nefes alabilirlik     
Serinlik hissi için süper hafif mikrofiber bacak katmanı</v>
      </c>
      <c r="AM278" s="149" t="str">
        <f>IF(C278&gt;0,+VLOOKUP($C278,'STYLE NAMES'!$B:$AC,17,FALSE),"")</f>
        <v>En iyi kullanım için elde yıkamanızı öneririz    
veya Makinede 30C'de elde yıkama ayarında yıkayınız    
KURUTUCU KULLANMAYINIZ</v>
      </c>
      <c r="AN278" s="149" t="str">
        <f>IF($C278&gt;0,$C278&amp;" "&amp;$P278&amp;" "&amp;+VLOOKUP($C278,'STYLE NAMES'!$B:$AC,18,FALSE),"""")</f>
        <v>CAPRI-3XB 3 PACK BUNDLE/SET #1 CALZINI DA EQUITAZIONE ESTIVI_x000D_
PACCHETTO DA 3 CONFEZIONI</v>
      </c>
      <c r="AO278" s="101" t="str">
        <f>"Disegnato da Cavalier SanMarco "&amp;(AN278)&amp;"; "&amp;IF(C278&gt;0,+VLOOKUP($C278,'STYLE NAMES'!$B:$AC,19,FALSE),"")</f>
        <v xml:space="preserve">Disegnato da Cavalier SanMarco CAPRI-3XB 3 PACK BUNDLE/SET #1 CALZINI DA EQUITAZIONE ESTIVI_x000D_
PACCHETTO DA 3 CONFEZIONI; CAPRI CONFEZIONE DA 3
CALZINI ESTIVI AIRFLOW
Progettato appositamente per i cavalieri
VESTIBILITÀ INTELLIGENTE - (Taglia 35 - 45)
UNISEX
SUPERLEGGERO
TRASPIRANTE
</v>
      </c>
      <c r="AP278" s="101" t="str">
        <f>IF(C278&gt;0,+VLOOKUP($C278,'STYLE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278" s="101" t="str">
        <f>IF(C278&gt;0,+VLOOKUP($C278,'STYLE NAMES'!$B:$AC,21,FALSE),"")</f>
        <v>Per un utilizzo ottimale, consigliamo il lavaggio a mano_x000D_
o il lavaggio in lavatrice a 30°C con programma di lavaggio a mano_x000D_
Non ASCIUGARE IN ASCIUGATRICE</v>
      </c>
      <c r="AR278" s="101">
        <f>IF(D278&gt;0,+VLOOKUP($C278,'STYLE NAMES'!$B:$AC,22,FALSE),"")</f>
        <v>0</v>
      </c>
      <c r="AS278" s="101">
        <f>IF(E278&gt;0,+VLOOKUP($C278,'STYLE NAMES'!$B:$AC,23,FALSE),"")</f>
        <v>0</v>
      </c>
      <c r="AT278" s="101">
        <f>IF(F278&gt;0,+VLOOKUP($C278,'STYLE NAMES'!$B:$AC,24,FALSE),"")</f>
        <v>0</v>
      </c>
      <c r="AU278" s="101">
        <f>IF(G278&gt;0,+VLOOKUP($C278,'STYLE NAMES'!$B:$AC,25,FALSE),"")</f>
        <v>0</v>
      </c>
      <c r="AV278" s="101">
        <f>+VLOOKUP($S278,'CODE GENERATOR'!$P:$AM,15,FALSE)</f>
        <v>0</v>
      </c>
      <c r="AW278" s="101">
        <f>+VLOOKUP($S278,'CODE GENERATOR'!$P:$AM,16,FALSE)</f>
        <v>0</v>
      </c>
      <c r="AX278" s="101">
        <f>+VLOOKUP($S278,'CODE GENERATOR'!$P:$AM,17,FALSE)</f>
        <v>0</v>
      </c>
      <c r="AY278" s="101">
        <f>+VLOOKUP($S278,'CODE GENERATOR'!$P:$AM,18,FALSE)</f>
        <v>0</v>
      </c>
      <c r="AZ278" s="101">
        <f>+VLOOKUP($S278,'CODE GENERATOR'!$P:$AM,19,FALSE)</f>
        <v>0</v>
      </c>
      <c r="BA278" s="101">
        <f>+VLOOKUP($S278,'CODE GENERATOR'!$P:$AM,20,FALSE)</f>
        <v>0</v>
      </c>
      <c r="BB278" s="101">
        <f>+VLOOKUP($S278,'CODE GENERATOR'!$P:$AM,21,FALSE)</f>
        <v>0</v>
      </c>
      <c r="BC278" s="101">
        <f>+VLOOKUP($S278,'CODE GENERATOR'!$P:$AM,22,FALSE)</f>
        <v>0</v>
      </c>
      <c r="BD278" s="101">
        <f>+VLOOKUP($S278,'CODE GENERATOR'!$P:$AM,23,FALSE)</f>
        <v>0</v>
      </c>
      <c r="BE278" s="101">
        <f>+VLOOKUP($S278,'CODE GENERATOR'!$P:$AM,24,FALSE)</f>
        <v>0</v>
      </c>
      <c r="BF278" s="101">
        <f>IF(C278&gt;0,+VLOOKUP(G278,'CATEGORY ID'!$A$1:$L$118,3,FALSE),"")</f>
        <v>17</v>
      </c>
      <c r="BG278" s="101">
        <f>IF(C278&gt;0,+VLOOKUP(H278,'CATEGORY ID'!$D$1:$L$118,3,FALSE),"")</f>
        <v>17</v>
      </c>
      <c r="BH278" s="101">
        <f>IF(C278&gt;0,+VLOOKUP((+H278&amp;I278),'CATEGORY ID'!$H$1:$I$121,2,FALSE),"")</f>
        <v>18</v>
      </c>
      <c r="BJ278" s="101">
        <f>IF(C278&gt;0,IF(COUNTIF('CATEGORY ID'!$K$1:$K$121,+H278&amp;K278) &gt; 0, +VLOOKUP(+H278&amp;K278,'CATEGORY ID'!$K$1:$L$121,2,FALSE),""),"")</f>
        <v>49</v>
      </c>
      <c r="BK278" s="101" t="str">
        <f>IF(C278&gt;0,IF(COUNTIF('CATEGORY ID'!$K$124:$K$165, +VLOOKUP(C278,'STYLE NAMES'!$B:$AE,30,FALSE)) &gt; 0, +VLOOKUP(VLOOKUP(C278,'STYLE NAMES'!$B:$AE,30,FALSE),'CATEGORY ID'!K:M,2,FALSE),""),"")</f>
        <v/>
      </c>
      <c r="BM278" s="101">
        <v>204</v>
      </c>
      <c r="BR278" s="101" t="str" cm="1">
        <f t="array" ref="BR278">IF(C278&gt;0,_xlfn.TEXTJOIN(";", TRUE,_xlfn.UNIQUE(_xlfn._xlws.FILTER(BF278:BQ278,(BF278:BQ278&gt;0)),TRUE,FALSE)),"")&amp;";"&amp;BS278</f>
        <v>17;18;49;204;</v>
      </c>
      <c r="BU278" s="106">
        <f>IF(C278&gt;0,+VLOOKUP($C278,'STYLE NAMES'!$B:$AC,26,FALSE),"")</f>
        <v>34.9</v>
      </c>
      <c r="BV278" s="106">
        <f>IF(C278&gt;0,+VLOOKUP($C278,'STYLE NAMES'!$B:$AC,27,FALSE),"")</f>
        <v>1910</v>
      </c>
      <c r="BW278" s="106">
        <f>IF(C278&gt;0,+VLOOKUP($C278,'STYLE NAMES'!$B:$AC,28,FALSE),"")</f>
        <v>40.134999999999998</v>
      </c>
      <c r="BY278"/>
      <c r="BZ278" s="101">
        <v>142</v>
      </c>
      <c r="CA278" s="137">
        <f t="shared" si="22"/>
        <v>1</v>
      </c>
      <c r="CB278" s="137">
        <f>+VLOOKUP(C278,'[2]STYLES &amp; MODELS MATRIX'!$A:$G,7,FALSE)</f>
        <v>0</v>
      </c>
      <c r="CC278" s="137">
        <f>+VLOOKUP(C278,'[1]STYLES &amp; SIZE CHARTS'!$A:$H,8,FALSE)</f>
        <v>0</v>
      </c>
      <c r="CD278" s="137"/>
      <c r="CE278" s="205"/>
      <c r="CF278" s="141"/>
    </row>
    <row r="279" spans="1:84" s="101" customFormat="1" ht="12" customHeight="1" x14ac:dyDescent="0.2">
      <c r="A279" s="102">
        <f t="shared" si="20"/>
        <v>8683711003366</v>
      </c>
      <c r="B279" s="101" t="s">
        <v>828</v>
      </c>
      <c r="C279" s="101" t="s">
        <v>244</v>
      </c>
      <c r="D279" s="101" t="s">
        <v>245</v>
      </c>
      <c r="E279" s="203" t="s">
        <v>2331</v>
      </c>
      <c r="F279" s="101" t="s">
        <v>3898</v>
      </c>
      <c r="G279" s="101" t="str">
        <f>IF(C279&gt;0,+VLOOKUP($C279,'STYLE NAMES'!$B:$AC,4,FALSE),"")</f>
        <v>ACCESSORIES</v>
      </c>
      <c r="H279" s="101" t="str">
        <f>IF(C279&gt;0,+VLOOKUP($C279,'STYLE NAMES'!$B:$AC,5,FALSE),"")</f>
        <v>ACCESSORIES</v>
      </c>
      <c r="I279" s="101" t="str">
        <f>IF(C279&gt;0,+VLOOKUP($C279,'STYLE NAMES'!$B:$AC,6,FALSE),"")</f>
        <v>RIDER ACCESSORIES</v>
      </c>
      <c r="J279" s="101" t="str">
        <f>IF(C279&gt;0,+VLOOKUP($C279,'STYLE NAMES'!$B:$AC,7,FALSE),"")</f>
        <v>ADULTS UNISEX</v>
      </c>
      <c r="K279" s="101" t="str">
        <f>IF(C279&gt;0,+VLOOKUP($C279,'STYLE NAMES'!$B:$AC,8,FALSE),"")</f>
        <v>RIDING SOCKS</v>
      </c>
      <c r="L279" s="101" t="str">
        <f>IF(E279&gt;0,+VLOOKUP($E279,'CODE GENERATOR'!$D:$T,3,FALSE),"")</f>
        <v>S</v>
      </c>
      <c r="M279" s="101" t="str">
        <f>IF(E279&gt;0,+VLOOKUP($E279,'CODE GENERATOR'!$D:$T,4,FALSE),"")</f>
        <v>NYLON</v>
      </c>
      <c r="N279" s="101" t="str">
        <f>IF(E279&gt;0,+VLOOKUP($E279,'CODE GENERATOR'!$D:$T,6,FALSE),"")</f>
        <v>3 PACK BUNDLE</v>
      </c>
      <c r="O279" s="101" t="str">
        <f>IF(E279&gt;0,+VLOOKUP($E279,'CODE GENERATOR'!$D:$T,7,FALSE),"")</f>
        <v>SET #2</v>
      </c>
      <c r="P279" s="101" t="str">
        <f t="shared" si="21"/>
        <v>3 PACK BUNDLE/SET #2</v>
      </c>
      <c r="Q279" s="104" t="str">
        <f>IF(E279&gt;0,+VLOOKUP($E279,'CODE GENERATOR'!$D:$T,11,FALSE),"")</f>
        <v>A.RACAU_SOC0018</v>
      </c>
      <c r="R279" s="104" t="str">
        <f>IF(E279&gt;0,+VLOOKUP($E279,'CODE GENERATOR'!$D:$T,12,FALSE),"")</f>
        <v>NYL00003XBST2</v>
      </c>
      <c r="S279" s="104" t="str">
        <f>IF(E279&gt;0,+VLOOKUP($E279,'CODE GENERATOR'!$D:$T,13,FALSE),"")</f>
        <v>A.RACAU_SOC0018_NYL00003XBST2</v>
      </c>
      <c r="T279" s="104" t="str">
        <f t="shared" si="19"/>
        <v>A.RACAU_SOC0018_NYL00003XBST2_35-45</v>
      </c>
      <c r="U279" s="105">
        <v>8683711003366</v>
      </c>
      <c r="V279" s="107" t="str" cm="1">
        <f t="array" ref="V279">_xlfn.TEXTJOIN(";", TRUE, _xlfn.UNIQUE(_xlfn._xlws.FILTER(P$3:P$10029, C$3:C$10029=C279)))</f>
        <v>3 PACK BUNDLE/SET #1;3 PACK BUNDLE/SET #2;3 PACK BUNDLE/SET #3;3 PACK BUNDLE/SET #4;3 PACK BUNDLE/SET #5;3 PACK BUNDLE/SET #6</v>
      </c>
      <c r="W279" s="107" t="str" cm="1">
        <f t="array" ref="W279">_xlfn.TEXTJOIN(";", TRUE, _xlfn.UNIQUE(_xlfn._xlws.FILTER(F$3:F$10029, C$3:C$10029=C279)))</f>
        <v>35-45</v>
      </c>
      <c r="X279" s="101" t="str">
        <f>IF(E279&gt;0,+VLOOKUP($E279,'CODE GENERATOR'!$D:$AC,19,FALSE),0)</f>
        <v>2402_S01_SET#2A-66190</v>
      </c>
      <c r="Y279" s="101" t="str">
        <f>IF(E279&gt;0,+VLOOKUP($E279,'CODE GENERATOR'!$D:$AC,20,FALSE),0)</f>
        <v>2402_S01_SET#2-66194</v>
      </c>
      <c r="Z279" s="101" t="str">
        <f>IF(E279&gt;0,+VLOOKUP($E279,'CODE GENERATOR'!$D:$AC,21,FALSE),0)</f>
        <v>2406_S01_66171</v>
      </c>
      <c r="AA279" s="101" t="str">
        <f>IF(E279&gt;0,+VLOOKUP($E279,'CODE GENERATOR'!$D:$AC,22,FALSE),0)</f>
        <v>2406_S01_66164</v>
      </c>
      <c r="AB279" s="101" t="str">
        <f>IF(E279&gt;0,+VLOOKUP($E279,'CODE GENERATOR'!$D:$AC,23,FALSE),0)</f>
        <v>2406_S01_66167</v>
      </c>
      <c r="AC279" s="101" t="str">
        <f>IF(E279&gt;0,+VLOOKUP($E279,'CODE GENERATOR'!$D:$AC,24,FALSE),0)</f>
        <v/>
      </c>
      <c r="AD279" s="101" t="str">
        <f>IF(E279&gt;0,+VLOOKUP($E279,'CODE GENERATOR'!$D:$AC,25,FALSE),0)</f>
        <v/>
      </c>
      <c r="AE279" s="101" t="str">
        <f>IF(E279&gt;0,+VLOOKUP($E279,'CODE GENERATOR'!$D:$AC,26,FALSE),0)</f>
        <v/>
      </c>
      <c r="AF279" s="149" t="str">
        <f>IF($C279&gt;0,$C279&amp;" "&amp;$P279&amp;" "&amp;+VLOOKUP($C279,'STYLE NAMES'!$B:$AC,10,FALSE),"""")</f>
        <v>CAPRI-3XB 3 PACK BUNDLE/SET #2 SUMMER RIDING SOCKS 
3 PACK BUNDLE</v>
      </c>
      <c r="AG279" s="101" t="str">
        <f>"Enjoy our "&amp;(AF279)&amp;"; "&amp;IF(C279&gt;0,+VLOOKUP($C279,'STYLE NAMES'!$B:$AC,11,FALSE),"")</f>
        <v xml:space="preserve">Enjoy our CAPRI-3XB 3 PACK BUNDLE/SET #2 SUMMER RIDING SOCKS 
3 PACK BUNDLE; CAPRI 3 PACK BUNDLE
AIRFLOW  SUMMER SOCKS 
Specially designed for riders    
SMART FIT - (Sizes 35 to 45)    
UNISEX    
SUPER LIGHT    
BREATHABLE  
</v>
      </c>
      <c r="AH279" s="101" t="str">
        <f>IF(C279&gt;0,+VLOOKUP($C279,'STYLE NAMES'!$B:$AC,12,FALSE),"")</f>
        <v xml:space="preserve">50% Cotton, 45% Nylon, 5% Elasthane
Technical Features:    
Fine Cotton bottom for comfort and humidity control    
Maximum breathability with CSM Airflow Technology     
Super light microfiber leg layer for cool feeling            
</v>
      </c>
      <c r="AI279" s="101" t="str">
        <f>IF(C279&gt;0,+VLOOKUP($C279,'STYLE NAMES'!$B:$AC,13,FALSE),"")</f>
        <v xml:space="preserve">For best use we recommend hand-wash    
or Machine wash at 30C with hand-wash setting    
DO NOT TUMBLE DRY  </v>
      </c>
      <c r="AJ279" s="149" t="str">
        <f>IF($C279&gt;0,$C279&amp;" "&amp;$P279&amp;" "&amp;+VLOOKUP($C279,'STYLE NAMES'!$B:$AC,14,FALSE),"""")</f>
        <v>CAPRI-3XB 3 PACK BUNDLE/SET #2 YAZLIK BİNİCİ ÇORABI
3'LÜ PAKET</v>
      </c>
      <c r="AK279" s="149" t="str">
        <f>"Cavalier SanMarco tarafından tasarlanan "&amp;(AJ279)&amp;"; "&amp;IF(C279&gt;0,+VLOOKUP($C279,'STYLE NAMES'!$B:$AC,15,FALSE),"")</f>
        <v xml:space="preserve">Cavalier SanMarco tarafından tasarlanan CAPRI-3XB 3 PACK BUNDLE/SET #2 YAZLIK BİNİCİ ÇORABI
3'LÜ PAKET; CAPRI 3'LÜ PAKET
AIRFLOW YAZLIK ÇORAP
Biniciler için özel olarak tasarlandı    
SMART FIT - (35 - 45 Beden)    
UNISEX    
SÜPER HAFİF    
NEFES ALABİLİR  
</v>
      </c>
      <c r="AL279" s="149" t="str">
        <f>IF(C279&gt;0,+VLOOKUP($C279,'STYLE NAMES'!$B:$AC,16,FALSE),"")</f>
        <v>%50 Pamuk, %45 Naylon, %5 Elastan
Teknik Özellikler:    
Konfor ve nem kontrolü için İnce Pamuklu taban    
CSM Hava Akışı Teknolojisi ile maksimum nefes alabilirlik     
Serinlik hissi için süper hafif mikrofiber bacak katmanı</v>
      </c>
      <c r="AM279" s="149" t="str">
        <f>IF(C279&gt;0,+VLOOKUP($C279,'STYLE NAMES'!$B:$AC,17,FALSE),"")</f>
        <v>En iyi kullanım için elde yıkamanızı öneririz    
veya Makinede 30C'de elde yıkama ayarında yıkayınız    
KURUTUCU KULLANMAYINIZ</v>
      </c>
      <c r="AN279" s="149" t="str">
        <f>IF($C279&gt;0,$C279&amp;" "&amp;$P279&amp;" "&amp;+VLOOKUP($C279,'STYLE NAMES'!$B:$AC,18,FALSE),"""")</f>
        <v>CAPRI-3XB 3 PACK BUNDLE/SET #2 CALZINI DA EQUITAZIONE ESTIVI_x000D_
PACCHETTO DA 3 CONFEZIONI</v>
      </c>
      <c r="AO279" s="101" t="str">
        <f>"Disegnato da Cavalier SanMarco "&amp;(AN279)&amp;"; "&amp;IF(C279&gt;0,+VLOOKUP($C279,'STYLE NAMES'!$B:$AC,19,FALSE),"")</f>
        <v xml:space="preserve">Disegnato da Cavalier SanMarco CAPRI-3XB 3 PACK BUNDLE/SET #2 CALZINI DA EQUITAZIONE ESTIVI_x000D_
PACCHETTO DA 3 CONFEZIONI; CAPRI CONFEZIONE DA 3
CALZINI ESTIVI AIRFLOW
Progettato appositamente per i cavalieri
VESTIBILITÀ INTELLIGENTE - (Taglia 35 - 45)
UNISEX
SUPERLEGGERO
TRASPIRANTE
</v>
      </c>
      <c r="AP279" s="101" t="str">
        <f>IF(C279&gt;0,+VLOOKUP($C279,'STYLE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279" s="101" t="str">
        <f>IF(C279&gt;0,+VLOOKUP($C279,'STYLE NAMES'!$B:$AC,21,FALSE),"")</f>
        <v>Per un utilizzo ottimale, consigliamo il lavaggio a mano_x000D_
o il lavaggio in lavatrice a 30°C con programma di lavaggio a mano_x000D_
Non ASCIUGARE IN ASCIUGATRICE</v>
      </c>
      <c r="AR279" s="101">
        <f>IF(D279&gt;0,+VLOOKUP($C279,'STYLE NAMES'!$B:$AC,22,FALSE),"")</f>
        <v>0</v>
      </c>
      <c r="AS279" s="101">
        <f>IF(E279&gt;0,+VLOOKUP($C279,'STYLE NAMES'!$B:$AC,23,FALSE),"")</f>
        <v>0</v>
      </c>
      <c r="AT279" s="101">
        <f>IF(F279&gt;0,+VLOOKUP($C279,'STYLE NAMES'!$B:$AC,24,FALSE),"")</f>
        <v>0</v>
      </c>
      <c r="AU279" s="101">
        <f>IF(G279&gt;0,+VLOOKUP($C279,'STYLE NAMES'!$B:$AC,25,FALSE),"")</f>
        <v>0</v>
      </c>
      <c r="AV279" s="101">
        <f>+VLOOKUP($S279,'CODE GENERATOR'!$P:$AM,15,FALSE)</f>
        <v>0</v>
      </c>
      <c r="AW279" s="101">
        <f>+VLOOKUP($S279,'CODE GENERATOR'!$P:$AM,16,FALSE)</f>
        <v>0</v>
      </c>
      <c r="AX279" s="101">
        <f>+VLOOKUP($S279,'CODE GENERATOR'!$P:$AM,17,FALSE)</f>
        <v>0</v>
      </c>
      <c r="AY279" s="101">
        <f>+VLOOKUP($S279,'CODE GENERATOR'!$P:$AM,18,FALSE)</f>
        <v>0</v>
      </c>
      <c r="AZ279" s="101">
        <f>+VLOOKUP($S279,'CODE GENERATOR'!$P:$AM,19,FALSE)</f>
        <v>0</v>
      </c>
      <c r="BA279" s="101">
        <f>+VLOOKUP($S279,'CODE GENERATOR'!$P:$AM,20,FALSE)</f>
        <v>0</v>
      </c>
      <c r="BB279" s="101">
        <f>+VLOOKUP($S279,'CODE GENERATOR'!$P:$AM,21,FALSE)</f>
        <v>0</v>
      </c>
      <c r="BC279" s="101">
        <f>+VLOOKUP($S279,'CODE GENERATOR'!$P:$AM,22,FALSE)</f>
        <v>0</v>
      </c>
      <c r="BD279" s="101">
        <f>+VLOOKUP($S279,'CODE GENERATOR'!$P:$AM,23,FALSE)</f>
        <v>0</v>
      </c>
      <c r="BE279" s="101">
        <f>+VLOOKUP($S279,'CODE GENERATOR'!$P:$AM,24,FALSE)</f>
        <v>0</v>
      </c>
      <c r="BF279" s="101">
        <f>IF(C279&gt;0,+VLOOKUP(G279,'CATEGORY ID'!$A$1:$L$118,3,FALSE),"")</f>
        <v>17</v>
      </c>
      <c r="BG279" s="101">
        <f>IF(C279&gt;0,+VLOOKUP(H279,'CATEGORY ID'!$D$1:$L$118,3,FALSE),"")</f>
        <v>17</v>
      </c>
      <c r="BH279" s="101">
        <f>IF(C279&gt;0,+VLOOKUP((+H279&amp;I279),'CATEGORY ID'!$H$1:$I$121,2,FALSE),"")</f>
        <v>18</v>
      </c>
      <c r="BJ279" s="101">
        <f>IF(C279&gt;0,IF(COUNTIF('CATEGORY ID'!$K$1:$K$121,+H279&amp;K279) &gt; 0, +VLOOKUP(+H279&amp;K279,'CATEGORY ID'!$K$1:$L$121,2,FALSE),""),"")</f>
        <v>49</v>
      </c>
      <c r="BK279" s="101" t="str">
        <f>IF(C279&gt;0,IF(COUNTIF('CATEGORY ID'!$K$124:$K$165, +VLOOKUP(C279,'STYLE NAMES'!$B:$AE,30,FALSE)) &gt; 0, +VLOOKUP(VLOOKUP(C279,'STYLE NAMES'!$B:$AE,30,FALSE),'CATEGORY ID'!K:M,2,FALSE),""),"")</f>
        <v/>
      </c>
      <c r="BM279" s="101">
        <v>204</v>
      </c>
      <c r="BR279" s="101" t="str" cm="1">
        <f t="array" ref="BR279">IF(C279&gt;0,_xlfn.TEXTJOIN(";", TRUE,_xlfn.UNIQUE(_xlfn._xlws.FILTER(BF279:BQ279,(BF279:BQ279&gt;0)),TRUE,FALSE)),"")&amp;";"&amp;BS279</f>
        <v>17;18;49;204;</v>
      </c>
      <c r="BU279" s="106">
        <f>IF(C279&gt;0,+VLOOKUP($C279,'STYLE NAMES'!$B:$AC,26,FALSE),"")</f>
        <v>34.9</v>
      </c>
      <c r="BV279" s="106">
        <f>IF(C279&gt;0,+VLOOKUP($C279,'STYLE NAMES'!$B:$AC,27,FALSE),"")</f>
        <v>1910</v>
      </c>
      <c r="BW279" s="106">
        <f>IF(C279&gt;0,+VLOOKUP($C279,'STYLE NAMES'!$B:$AC,28,FALSE),"")</f>
        <v>40.134999999999998</v>
      </c>
      <c r="BY279"/>
      <c r="BZ279" s="101">
        <v>167</v>
      </c>
      <c r="CA279" s="137">
        <f t="shared" si="22"/>
        <v>1</v>
      </c>
      <c r="CB279" s="137">
        <f>+VLOOKUP(C279,'[2]STYLES &amp; MODELS MATRIX'!$A:$G,7,FALSE)</f>
        <v>0</v>
      </c>
      <c r="CC279" s="137">
        <f>+VLOOKUP(C279,'[1]STYLES &amp; SIZE CHARTS'!$A:$H,8,FALSE)</f>
        <v>0</v>
      </c>
      <c r="CD279" s="137"/>
      <c r="CE279" s="205"/>
      <c r="CF279" s="141"/>
    </row>
    <row r="280" spans="1:84" s="101" customFormat="1" ht="12" customHeight="1" x14ac:dyDescent="0.2">
      <c r="A280" s="102">
        <f t="shared" si="20"/>
        <v>8683711003373</v>
      </c>
      <c r="B280" s="101" t="s">
        <v>828</v>
      </c>
      <c r="C280" s="101" t="s">
        <v>244</v>
      </c>
      <c r="D280" s="101" t="s">
        <v>245</v>
      </c>
      <c r="E280" s="203" t="s">
        <v>2332</v>
      </c>
      <c r="F280" s="101" t="s">
        <v>3898</v>
      </c>
      <c r="G280" s="101" t="str">
        <f>IF(C280&gt;0,+VLOOKUP($C280,'STYLE NAMES'!$B:$AC,4,FALSE),"")</f>
        <v>ACCESSORIES</v>
      </c>
      <c r="H280" s="101" t="str">
        <f>IF(C280&gt;0,+VLOOKUP($C280,'STYLE NAMES'!$B:$AC,5,FALSE),"")</f>
        <v>ACCESSORIES</v>
      </c>
      <c r="I280" s="101" t="str">
        <f>IF(C280&gt;0,+VLOOKUP($C280,'STYLE NAMES'!$B:$AC,6,FALSE),"")</f>
        <v>RIDER ACCESSORIES</v>
      </c>
      <c r="J280" s="101" t="str">
        <f>IF(C280&gt;0,+VLOOKUP($C280,'STYLE NAMES'!$B:$AC,7,FALSE),"")</f>
        <v>ADULTS UNISEX</v>
      </c>
      <c r="K280" s="101" t="str">
        <f>IF(C280&gt;0,+VLOOKUP($C280,'STYLE NAMES'!$B:$AC,8,FALSE),"")</f>
        <v>RIDING SOCKS</v>
      </c>
      <c r="L280" s="101" t="str">
        <f>IF(E280&gt;0,+VLOOKUP($E280,'CODE GENERATOR'!$D:$T,3,FALSE),"")</f>
        <v>S</v>
      </c>
      <c r="M280" s="101" t="str">
        <f>IF(E280&gt;0,+VLOOKUP($E280,'CODE GENERATOR'!$D:$T,4,FALSE),"")</f>
        <v>NYLON</v>
      </c>
      <c r="N280" s="101" t="str">
        <f>IF(E280&gt;0,+VLOOKUP($E280,'CODE GENERATOR'!$D:$T,6,FALSE),"")</f>
        <v>3 PACK BUNDLE</v>
      </c>
      <c r="O280" s="101" t="str">
        <f>IF(E280&gt;0,+VLOOKUP($E280,'CODE GENERATOR'!$D:$T,7,FALSE),"")</f>
        <v>SET #3</v>
      </c>
      <c r="P280" s="101" t="str">
        <f t="shared" si="21"/>
        <v>3 PACK BUNDLE/SET #3</v>
      </c>
      <c r="Q280" s="104" t="str">
        <f>IF(E280&gt;0,+VLOOKUP($E280,'CODE GENERATOR'!$D:$T,11,FALSE),"")</f>
        <v>A.RACAU_SOC0018</v>
      </c>
      <c r="R280" s="104" t="str">
        <f>IF(E280&gt;0,+VLOOKUP($E280,'CODE GENERATOR'!$D:$T,12,FALSE),"")</f>
        <v>NYL00003XBST3</v>
      </c>
      <c r="S280" s="104" t="str">
        <f>IF(E280&gt;0,+VLOOKUP($E280,'CODE GENERATOR'!$D:$T,13,FALSE),"")</f>
        <v>A.RACAU_SOC0018_NYL00003XBST3</v>
      </c>
      <c r="T280" s="104" t="str">
        <f t="shared" si="19"/>
        <v>A.RACAU_SOC0018_NYL00003XBST3_35-45</v>
      </c>
      <c r="U280" s="105">
        <v>8683711003373</v>
      </c>
      <c r="V280" s="107" t="str" cm="1">
        <f t="array" ref="V280">_xlfn.TEXTJOIN(";", TRUE, _xlfn.UNIQUE(_xlfn._xlws.FILTER(P$3:P$10029, C$3:C$10029=C280)))</f>
        <v>3 PACK BUNDLE/SET #1;3 PACK BUNDLE/SET #2;3 PACK BUNDLE/SET #3;3 PACK BUNDLE/SET #4;3 PACK BUNDLE/SET #5;3 PACK BUNDLE/SET #6</v>
      </c>
      <c r="W280" s="107" t="str" cm="1">
        <f t="array" ref="W280">_xlfn.TEXTJOIN(";", TRUE, _xlfn.UNIQUE(_xlfn._xlws.FILTER(F$3:F$10029, C$3:C$10029=C280)))</f>
        <v>35-45</v>
      </c>
      <c r="X280" s="101" t="str">
        <f>IF(E280&gt;0,+VLOOKUP($E280,'CODE GENERATOR'!$D:$AC,19,FALSE),0)</f>
        <v>2402_S01_SET#3A-66185</v>
      </c>
      <c r="Y280" s="101" t="str">
        <f>IF(E280&gt;0,+VLOOKUP($E280,'CODE GENERATOR'!$D:$AC,20,FALSE),0)</f>
        <v>2402_S01_SET#3-66195</v>
      </c>
      <c r="Z280" s="101" t="str">
        <f>IF(E280&gt;0,+VLOOKUP($E280,'CODE GENERATOR'!$D:$AC,21,FALSE),0)</f>
        <v>2406_S01_66171</v>
      </c>
      <c r="AA280" s="101" t="str">
        <f>IF(E280&gt;0,+VLOOKUP($E280,'CODE GENERATOR'!$D:$AC,22,FALSE),0)</f>
        <v>2406_S01_66169</v>
      </c>
      <c r="AB280" s="101" t="str">
        <f>IF(E280&gt;0,+VLOOKUP($E280,'CODE GENERATOR'!$D:$AC,23,FALSE),0)</f>
        <v>2406_S01_66164</v>
      </c>
      <c r="AC280" s="101" t="str">
        <f>IF(E280&gt;0,+VLOOKUP($E280,'CODE GENERATOR'!$D:$AC,24,FALSE),0)</f>
        <v/>
      </c>
      <c r="AD280" s="101" t="str">
        <f>IF(E280&gt;0,+VLOOKUP($E280,'CODE GENERATOR'!$D:$AC,25,FALSE),0)</f>
        <v/>
      </c>
      <c r="AE280" s="101" t="str">
        <f>IF(E280&gt;0,+VLOOKUP($E280,'CODE GENERATOR'!$D:$AC,26,FALSE),0)</f>
        <v/>
      </c>
      <c r="AF280" s="149" t="str">
        <f>IF($C280&gt;0,$C280&amp;" "&amp;$P280&amp;" "&amp;+VLOOKUP($C280,'STYLE NAMES'!$B:$AC,10,FALSE),"""")</f>
        <v>CAPRI-3XB 3 PACK BUNDLE/SET #3 SUMMER RIDING SOCKS 
3 PACK BUNDLE</v>
      </c>
      <c r="AG280" s="101" t="str">
        <f>"Enjoy our "&amp;(AF280)&amp;"; "&amp;IF(C280&gt;0,+VLOOKUP($C280,'STYLE NAMES'!$B:$AC,11,FALSE),"")</f>
        <v xml:space="preserve">Enjoy our CAPRI-3XB 3 PACK BUNDLE/SET #3 SUMMER RIDING SOCKS 
3 PACK BUNDLE; CAPRI 3 PACK BUNDLE
AIRFLOW  SUMMER SOCKS 
Specially designed for riders    
SMART FIT - (Sizes 35 to 45)    
UNISEX    
SUPER LIGHT    
BREATHABLE  
</v>
      </c>
      <c r="AH280" s="101" t="str">
        <f>IF(C280&gt;0,+VLOOKUP($C280,'STYLE NAMES'!$B:$AC,12,FALSE),"")</f>
        <v xml:space="preserve">50% Cotton, 45% Nylon, 5% Elasthane
Technical Features:    
Fine Cotton bottom for comfort and humidity control    
Maximum breathability with CSM Airflow Technology     
Super light microfiber leg layer for cool feeling            
</v>
      </c>
      <c r="AI280" s="101" t="str">
        <f>IF(C280&gt;0,+VLOOKUP($C280,'STYLE NAMES'!$B:$AC,13,FALSE),"")</f>
        <v xml:space="preserve">For best use we recommend hand-wash    
or Machine wash at 30C with hand-wash setting    
DO NOT TUMBLE DRY  </v>
      </c>
      <c r="AJ280" s="149" t="str">
        <f>IF($C280&gt;0,$C280&amp;" "&amp;$P280&amp;" "&amp;+VLOOKUP($C280,'STYLE NAMES'!$B:$AC,14,FALSE),"""")</f>
        <v>CAPRI-3XB 3 PACK BUNDLE/SET #3 YAZLIK BİNİCİ ÇORABI
3'LÜ PAKET</v>
      </c>
      <c r="AK280" s="149" t="str">
        <f>"Cavalier SanMarco tarafından tasarlanan "&amp;(AJ280)&amp;"; "&amp;IF(C280&gt;0,+VLOOKUP($C280,'STYLE NAMES'!$B:$AC,15,FALSE),"")</f>
        <v xml:space="preserve">Cavalier SanMarco tarafından tasarlanan CAPRI-3XB 3 PACK BUNDLE/SET #3 YAZLIK BİNİCİ ÇORABI
3'LÜ PAKET; CAPRI 3'LÜ PAKET
AIRFLOW YAZLIK ÇORAP
Biniciler için özel olarak tasarlandı    
SMART FIT - (35 - 45 Beden)    
UNISEX    
SÜPER HAFİF    
NEFES ALABİLİR  
</v>
      </c>
      <c r="AL280" s="149" t="str">
        <f>IF(C280&gt;0,+VLOOKUP($C280,'STYLE NAMES'!$B:$AC,16,FALSE),"")</f>
        <v>%50 Pamuk, %45 Naylon, %5 Elastan
Teknik Özellikler:    
Konfor ve nem kontrolü için İnce Pamuklu taban    
CSM Hava Akışı Teknolojisi ile maksimum nefes alabilirlik     
Serinlik hissi için süper hafif mikrofiber bacak katmanı</v>
      </c>
      <c r="AM280" s="149" t="str">
        <f>IF(C280&gt;0,+VLOOKUP($C280,'STYLE NAMES'!$B:$AC,17,FALSE),"")</f>
        <v>En iyi kullanım için elde yıkamanızı öneririz    
veya Makinede 30C'de elde yıkama ayarında yıkayınız    
KURUTUCU KULLANMAYINIZ</v>
      </c>
      <c r="AN280" s="149" t="str">
        <f>IF($C280&gt;0,$C280&amp;" "&amp;$P280&amp;" "&amp;+VLOOKUP($C280,'STYLE NAMES'!$B:$AC,18,FALSE),"""")</f>
        <v>CAPRI-3XB 3 PACK BUNDLE/SET #3 CALZINI DA EQUITAZIONE ESTIVI_x000D_
PACCHETTO DA 3 CONFEZIONI</v>
      </c>
      <c r="AO280" s="101" t="str">
        <f>"Disegnato da Cavalier SanMarco "&amp;(AN280)&amp;"; "&amp;IF(C280&gt;0,+VLOOKUP($C280,'STYLE NAMES'!$B:$AC,19,FALSE),"")</f>
        <v xml:space="preserve">Disegnato da Cavalier SanMarco CAPRI-3XB 3 PACK BUNDLE/SET #3 CALZINI DA EQUITAZIONE ESTIVI_x000D_
PACCHETTO DA 3 CONFEZIONI; CAPRI CONFEZIONE DA 3
CALZINI ESTIVI AIRFLOW
Progettato appositamente per i cavalieri
VESTIBILITÀ INTELLIGENTE - (Taglia 35 - 45)
UNISEX
SUPERLEGGERO
TRASPIRANTE
</v>
      </c>
      <c r="AP280" s="101" t="str">
        <f>IF(C280&gt;0,+VLOOKUP($C280,'STYLE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280" s="101" t="str">
        <f>IF(C280&gt;0,+VLOOKUP($C280,'STYLE NAMES'!$B:$AC,21,FALSE),"")</f>
        <v>Per un utilizzo ottimale, consigliamo il lavaggio a mano_x000D_
o il lavaggio in lavatrice a 30°C con programma di lavaggio a mano_x000D_
Non ASCIUGARE IN ASCIUGATRICE</v>
      </c>
      <c r="AR280" s="101">
        <f>IF(D280&gt;0,+VLOOKUP($C280,'STYLE NAMES'!$B:$AC,22,FALSE),"")</f>
        <v>0</v>
      </c>
      <c r="AS280" s="101">
        <f>IF(E280&gt;0,+VLOOKUP($C280,'STYLE NAMES'!$B:$AC,23,FALSE),"")</f>
        <v>0</v>
      </c>
      <c r="AT280" s="101">
        <f>IF(F280&gt;0,+VLOOKUP($C280,'STYLE NAMES'!$B:$AC,24,FALSE),"")</f>
        <v>0</v>
      </c>
      <c r="AU280" s="101">
        <f>IF(G280&gt;0,+VLOOKUP($C280,'STYLE NAMES'!$B:$AC,25,FALSE),"")</f>
        <v>0</v>
      </c>
      <c r="AV280" s="101">
        <f>+VLOOKUP($S280,'CODE GENERATOR'!$P:$AM,15,FALSE)</f>
        <v>0</v>
      </c>
      <c r="AW280" s="101">
        <f>+VLOOKUP($S280,'CODE GENERATOR'!$P:$AM,16,FALSE)</f>
        <v>0</v>
      </c>
      <c r="AX280" s="101">
        <f>+VLOOKUP($S280,'CODE GENERATOR'!$P:$AM,17,FALSE)</f>
        <v>0</v>
      </c>
      <c r="AY280" s="101">
        <f>+VLOOKUP($S280,'CODE GENERATOR'!$P:$AM,18,FALSE)</f>
        <v>0</v>
      </c>
      <c r="AZ280" s="101">
        <f>+VLOOKUP($S280,'CODE GENERATOR'!$P:$AM,19,FALSE)</f>
        <v>0</v>
      </c>
      <c r="BA280" s="101">
        <f>+VLOOKUP($S280,'CODE GENERATOR'!$P:$AM,20,FALSE)</f>
        <v>0</v>
      </c>
      <c r="BB280" s="101">
        <f>+VLOOKUP($S280,'CODE GENERATOR'!$P:$AM,21,FALSE)</f>
        <v>0</v>
      </c>
      <c r="BC280" s="101">
        <f>+VLOOKUP($S280,'CODE GENERATOR'!$P:$AM,22,FALSE)</f>
        <v>0</v>
      </c>
      <c r="BD280" s="101">
        <f>+VLOOKUP($S280,'CODE GENERATOR'!$P:$AM,23,FALSE)</f>
        <v>0</v>
      </c>
      <c r="BE280" s="101">
        <f>+VLOOKUP($S280,'CODE GENERATOR'!$P:$AM,24,FALSE)</f>
        <v>0</v>
      </c>
      <c r="BF280" s="101">
        <f>IF(C280&gt;0,+VLOOKUP(G280,'CATEGORY ID'!$A$1:$L$118,3,FALSE),"")</f>
        <v>17</v>
      </c>
      <c r="BG280" s="101">
        <f>IF(C280&gt;0,+VLOOKUP(H280,'CATEGORY ID'!$D$1:$L$118,3,FALSE),"")</f>
        <v>17</v>
      </c>
      <c r="BH280" s="101">
        <f>IF(C280&gt;0,+VLOOKUP((+H280&amp;I280),'CATEGORY ID'!$H$1:$I$121,2,FALSE),"")</f>
        <v>18</v>
      </c>
      <c r="BJ280" s="101">
        <f>IF(C280&gt;0,IF(COUNTIF('CATEGORY ID'!$K$1:$K$121,+H280&amp;K280) &gt; 0, +VLOOKUP(+H280&amp;K280,'CATEGORY ID'!$K$1:$L$121,2,FALSE),""),"")</f>
        <v>49</v>
      </c>
      <c r="BK280" s="101" t="str">
        <f>IF(C280&gt;0,IF(COUNTIF('CATEGORY ID'!$K$124:$K$165, +VLOOKUP(C280,'STYLE NAMES'!$B:$AE,30,FALSE)) &gt; 0, +VLOOKUP(VLOOKUP(C280,'STYLE NAMES'!$B:$AE,30,FALSE),'CATEGORY ID'!K:M,2,FALSE),""),"")</f>
        <v/>
      </c>
      <c r="BM280" s="101">
        <v>204</v>
      </c>
      <c r="BR280" s="101" t="str" cm="1">
        <f t="array" ref="BR280">IF(C280&gt;0,_xlfn.TEXTJOIN(";", TRUE,_xlfn.UNIQUE(_xlfn._xlws.FILTER(BF280:BQ280,(BF280:BQ280&gt;0)),TRUE,FALSE)),"")&amp;";"&amp;BS280</f>
        <v>17;18;49;204;</v>
      </c>
      <c r="BU280" s="106">
        <f>IF(C280&gt;0,+VLOOKUP($C280,'STYLE NAMES'!$B:$AC,26,FALSE),"")</f>
        <v>34.9</v>
      </c>
      <c r="BV280" s="106">
        <f>IF(C280&gt;0,+VLOOKUP($C280,'STYLE NAMES'!$B:$AC,27,FALSE),"")</f>
        <v>1910</v>
      </c>
      <c r="BW280" s="106">
        <f>IF(C280&gt;0,+VLOOKUP($C280,'STYLE NAMES'!$B:$AC,28,FALSE),"")</f>
        <v>40.134999999999998</v>
      </c>
      <c r="BY280"/>
      <c r="BZ280" s="101">
        <v>140</v>
      </c>
      <c r="CA280" s="137">
        <f t="shared" si="22"/>
        <v>1</v>
      </c>
      <c r="CB280" s="137">
        <f>+VLOOKUP(C280,'[2]STYLES &amp; MODELS MATRIX'!$A:$G,7,FALSE)</f>
        <v>0</v>
      </c>
      <c r="CC280" s="137">
        <f>+VLOOKUP(C280,'[1]STYLES &amp; SIZE CHARTS'!$A:$H,8,FALSE)</f>
        <v>0</v>
      </c>
      <c r="CD280" s="137"/>
      <c r="CE280" s="205"/>
      <c r="CF280" s="141"/>
    </row>
    <row r="281" spans="1:84" s="101" customFormat="1" ht="12" customHeight="1" x14ac:dyDescent="0.2">
      <c r="A281" s="102">
        <f t="shared" si="20"/>
        <v>8683711003380</v>
      </c>
      <c r="B281" s="101" t="s">
        <v>828</v>
      </c>
      <c r="C281" s="101" t="s">
        <v>244</v>
      </c>
      <c r="D281" s="101" t="s">
        <v>245</v>
      </c>
      <c r="E281" s="203" t="s">
        <v>2333</v>
      </c>
      <c r="F281" s="101" t="s">
        <v>3898</v>
      </c>
      <c r="G281" s="101" t="str">
        <f>IF(C281&gt;0,+VLOOKUP($C281,'STYLE NAMES'!$B:$AC,4,FALSE),"")</f>
        <v>ACCESSORIES</v>
      </c>
      <c r="H281" s="101" t="str">
        <f>IF(C281&gt;0,+VLOOKUP($C281,'STYLE NAMES'!$B:$AC,5,FALSE),"")</f>
        <v>ACCESSORIES</v>
      </c>
      <c r="I281" s="101" t="str">
        <f>IF(C281&gt;0,+VLOOKUP($C281,'STYLE NAMES'!$B:$AC,6,FALSE),"")</f>
        <v>RIDER ACCESSORIES</v>
      </c>
      <c r="J281" s="101" t="str">
        <f>IF(C281&gt;0,+VLOOKUP($C281,'STYLE NAMES'!$B:$AC,7,FALSE),"")</f>
        <v>ADULTS UNISEX</v>
      </c>
      <c r="K281" s="101" t="str">
        <f>IF(C281&gt;0,+VLOOKUP($C281,'STYLE NAMES'!$B:$AC,8,FALSE),"")</f>
        <v>RIDING SOCKS</v>
      </c>
      <c r="L281" s="101" t="str">
        <f>IF(E281&gt;0,+VLOOKUP($E281,'CODE GENERATOR'!$D:$T,3,FALSE),"")</f>
        <v>S</v>
      </c>
      <c r="M281" s="101" t="str">
        <f>IF(E281&gt;0,+VLOOKUP($E281,'CODE GENERATOR'!$D:$T,4,FALSE),"")</f>
        <v>NYLON</v>
      </c>
      <c r="N281" s="101" t="str">
        <f>IF(E281&gt;0,+VLOOKUP($E281,'CODE GENERATOR'!$D:$T,6,FALSE),"")</f>
        <v>3 PACK BUNDLE</v>
      </c>
      <c r="O281" s="101" t="str">
        <f>IF(E281&gt;0,+VLOOKUP($E281,'CODE GENERATOR'!$D:$T,7,FALSE),"")</f>
        <v>SET #4</v>
      </c>
      <c r="P281" s="101" t="str">
        <f t="shared" si="21"/>
        <v>3 PACK BUNDLE/SET #4</v>
      </c>
      <c r="Q281" s="104" t="str">
        <f>IF(E281&gt;0,+VLOOKUP($E281,'CODE GENERATOR'!$D:$T,11,FALSE),"")</f>
        <v>A.RACAU_SOC0018</v>
      </c>
      <c r="R281" s="104" t="str">
        <f>IF(E281&gt;0,+VLOOKUP($E281,'CODE GENERATOR'!$D:$T,12,FALSE),"")</f>
        <v>NYL00003XBST4</v>
      </c>
      <c r="S281" s="104" t="str">
        <f>IF(E281&gt;0,+VLOOKUP($E281,'CODE GENERATOR'!$D:$T,13,FALSE),"")</f>
        <v>A.RACAU_SOC0018_NYL00003XBST4</v>
      </c>
      <c r="T281" s="104" t="str">
        <f t="shared" si="19"/>
        <v>A.RACAU_SOC0018_NYL00003XBST4_35-45</v>
      </c>
      <c r="U281" s="105">
        <v>8683711003380</v>
      </c>
      <c r="V281" s="107" t="str" cm="1">
        <f t="array" ref="V281">_xlfn.TEXTJOIN(";", TRUE, _xlfn.UNIQUE(_xlfn._xlws.FILTER(P$3:P$10029, C$3:C$10029=C281)))</f>
        <v>3 PACK BUNDLE/SET #1;3 PACK BUNDLE/SET #2;3 PACK BUNDLE/SET #3;3 PACK BUNDLE/SET #4;3 PACK BUNDLE/SET #5;3 PACK BUNDLE/SET #6</v>
      </c>
      <c r="W281" s="107" t="str" cm="1">
        <f t="array" ref="W281">_xlfn.TEXTJOIN(";", TRUE, _xlfn.UNIQUE(_xlfn._xlws.FILTER(F$3:F$10029, C$3:C$10029=C281)))</f>
        <v>35-45</v>
      </c>
      <c r="X281" s="101" t="str">
        <f>IF(E281&gt;0,+VLOOKUP($E281,'CODE GENERATOR'!$D:$AC,19,FALSE),0)</f>
        <v>2402_S01_SET#4A-66178</v>
      </c>
      <c r="Y281" s="101" t="str">
        <f>IF(E281&gt;0,+VLOOKUP($E281,'CODE GENERATOR'!$D:$AC,20,FALSE),0)</f>
        <v>2402_S01_SET#4-66175</v>
      </c>
      <c r="Z281" s="101" t="str">
        <f>IF(E281&gt;0,+VLOOKUP($E281,'CODE GENERATOR'!$D:$AC,21,FALSE),0)</f>
        <v>2406_S01_66170</v>
      </c>
      <c r="AA281" s="101" t="str">
        <f>IF(E281&gt;0,+VLOOKUP($E281,'CODE GENERATOR'!$D:$AC,22,FALSE),0)</f>
        <v>2406_S01_66172</v>
      </c>
      <c r="AB281" s="101" t="str">
        <f>IF(E281&gt;0,+VLOOKUP($E281,'CODE GENERATOR'!$D:$AC,23,FALSE),0)</f>
        <v>2406_S01_66169</v>
      </c>
      <c r="AC281" s="101" t="str">
        <f>IF(E281&gt;0,+VLOOKUP($E281,'CODE GENERATOR'!$D:$AC,24,FALSE),0)</f>
        <v/>
      </c>
      <c r="AD281" s="101" t="str">
        <f>IF(E281&gt;0,+VLOOKUP($E281,'CODE GENERATOR'!$D:$AC,25,FALSE),0)</f>
        <v/>
      </c>
      <c r="AE281" s="101" t="str">
        <f>IF(E281&gt;0,+VLOOKUP($E281,'CODE GENERATOR'!$D:$AC,26,FALSE),0)</f>
        <v/>
      </c>
      <c r="AF281" s="149" t="str">
        <f>IF($C281&gt;0,$C281&amp;" "&amp;$P281&amp;" "&amp;+VLOOKUP($C281,'STYLE NAMES'!$B:$AC,10,FALSE),"""")</f>
        <v>CAPRI-3XB 3 PACK BUNDLE/SET #4 SUMMER RIDING SOCKS 
3 PACK BUNDLE</v>
      </c>
      <c r="AG281" s="101" t="str">
        <f>"Enjoy our "&amp;(AF281)&amp;"; "&amp;IF(C281&gt;0,+VLOOKUP($C281,'STYLE NAMES'!$B:$AC,11,FALSE),"")</f>
        <v xml:space="preserve">Enjoy our CAPRI-3XB 3 PACK BUNDLE/SET #4 SUMMER RIDING SOCKS 
3 PACK BUNDLE; CAPRI 3 PACK BUNDLE
AIRFLOW  SUMMER SOCKS 
Specially designed for riders    
SMART FIT - (Sizes 35 to 45)    
UNISEX    
SUPER LIGHT    
BREATHABLE  
</v>
      </c>
      <c r="AH281" s="101" t="str">
        <f>IF(C281&gt;0,+VLOOKUP($C281,'STYLE NAMES'!$B:$AC,12,FALSE),"")</f>
        <v xml:space="preserve">50% Cotton, 45% Nylon, 5% Elasthane
Technical Features:    
Fine Cotton bottom for comfort and humidity control    
Maximum breathability with CSM Airflow Technology     
Super light microfiber leg layer for cool feeling            
</v>
      </c>
      <c r="AI281" s="101" t="str">
        <f>IF(C281&gt;0,+VLOOKUP($C281,'STYLE NAMES'!$B:$AC,13,FALSE),"")</f>
        <v xml:space="preserve">For best use we recommend hand-wash    
or Machine wash at 30C with hand-wash setting    
DO NOT TUMBLE DRY  </v>
      </c>
      <c r="AJ281" s="149" t="str">
        <f>IF($C281&gt;0,$C281&amp;" "&amp;$P281&amp;" "&amp;+VLOOKUP($C281,'STYLE NAMES'!$B:$AC,14,FALSE),"""")</f>
        <v>CAPRI-3XB 3 PACK BUNDLE/SET #4 YAZLIK BİNİCİ ÇORABI
3'LÜ PAKET</v>
      </c>
      <c r="AK281" s="149" t="str">
        <f>"Cavalier SanMarco tarafından tasarlanan "&amp;(AJ281)&amp;"; "&amp;IF(C281&gt;0,+VLOOKUP($C281,'STYLE NAMES'!$B:$AC,15,FALSE),"")</f>
        <v xml:space="preserve">Cavalier SanMarco tarafından tasarlanan CAPRI-3XB 3 PACK BUNDLE/SET #4 YAZLIK BİNİCİ ÇORABI
3'LÜ PAKET; CAPRI 3'LÜ PAKET
AIRFLOW YAZLIK ÇORAP
Biniciler için özel olarak tasarlandı    
SMART FIT - (35 - 45 Beden)    
UNISEX    
SÜPER HAFİF    
NEFES ALABİLİR  
</v>
      </c>
      <c r="AL281" s="149" t="str">
        <f>IF(C281&gt;0,+VLOOKUP($C281,'STYLE NAMES'!$B:$AC,16,FALSE),"")</f>
        <v>%50 Pamuk, %45 Naylon, %5 Elastan
Teknik Özellikler:    
Konfor ve nem kontrolü için İnce Pamuklu taban    
CSM Hava Akışı Teknolojisi ile maksimum nefes alabilirlik     
Serinlik hissi için süper hafif mikrofiber bacak katmanı</v>
      </c>
      <c r="AM281" s="149" t="str">
        <f>IF(C281&gt;0,+VLOOKUP($C281,'STYLE NAMES'!$B:$AC,17,FALSE),"")</f>
        <v>En iyi kullanım için elde yıkamanızı öneririz    
veya Makinede 30C'de elde yıkama ayarında yıkayınız    
KURUTUCU KULLANMAYINIZ</v>
      </c>
      <c r="AN281" s="149" t="str">
        <f>IF($C281&gt;0,$C281&amp;" "&amp;$P281&amp;" "&amp;+VLOOKUP($C281,'STYLE NAMES'!$B:$AC,18,FALSE),"""")</f>
        <v>CAPRI-3XB 3 PACK BUNDLE/SET #4 CALZINI DA EQUITAZIONE ESTIVI_x000D_
PACCHETTO DA 3 CONFEZIONI</v>
      </c>
      <c r="AO281" s="101" t="str">
        <f>"Disegnato da Cavalier SanMarco "&amp;(AN281)&amp;"; "&amp;IF(C281&gt;0,+VLOOKUP($C281,'STYLE NAMES'!$B:$AC,19,FALSE),"")</f>
        <v xml:space="preserve">Disegnato da Cavalier SanMarco CAPRI-3XB 3 PACK BUNDLE/SET #4 CALZINI DA EQUITAZIONE ESTIVI_x000D_
PACCHETTO DA 3 CONFEZIONI; CAPRI CONFEZIONE DA 3
CALZINI ESTIVI AIRFLOW
Progettato appositamente per i cavalieri
VESTIBILITÀ INTELLIGENTE - (Taglia 35 - 45)
UNISEX
SUPERLEGGERO
TRASPIRANTE
</v>
      </c>
      <c r="AP281" s="101" t="str">
        <f>IF(C281&gt;0,+VLOOKUP($C281,'STYLE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281" s="101" t="str">
        <f>IF(C281&gt;0,+VLOOKUP($C281,'STYLE NAMES'!$B:$AC,21,FALSE),"")</f>
        <v>Per un utilizzo ottimale, consigliamo il lavaggio a mano_x000D_
o il lavaggio in lavatrice a 30°C con programma di lavaggio a mano_x000D_
Non ASCIUGARE IN ASCIUGATRICE</v>
      </c>
      <c r="AR281" s="101">
        <f>IF(D281&gt;0,+VLOOKUP($C281,'STYLE NAMES'!$B:$AC,22,FALSE),"")</f>
        <v>0</v>
      </c>
      <c r="AS281" s="101">
        <f>IF(E281&gt;0,+VLOOKUP($C281,'STYLE NAMES'!$B:$AC,23,FALSE),"")</f>
        <v>0</v>
      </c>
      <c r="AT281" s="101">
        <f>IF(F281&gt;0,+VLOOKUP($C281,'STYLE NAMES'!$B:$AC,24,FALSE),"")</f>
        <v>0</v>
      </c>
      <c r="AU281" s="101">
        <f>IF(G281&gt;0,+VLOOKUP($C281,'STYLE NAMES'!$B:$AC,25,FALSE),"")</f>
        <v>0</v>
      </c>
      <c r="AV281" s="101">
        <f>+VLOOKUP($S281,'CODE GENERATOR'!$P:$AM,15,FALSE)</f>
        <v>0</v>
      </c>
      <c r="AW281" s="101">
        <f>+VLOOKUP($S281,'CODE GENERATOR'!$P:$AM,16,FALSE)</f>
        <v>0</v>
      </c>
      <c r="AX281" s="101">
        <f>+VLOOKUP($S281,'CODE GENERATOR'!$P:$AM,17,FALSE)</f>
        <v>0</v>
      </c>
      <c r="AY281" s="101">
        <f>+VLOOKUP($S281,'CODE GENERATOR'!$P:$AM,18,FALSE)</f>
        <v>0</v>
      </c>
      <c r="AZ281" s="101">
        <f>+VLOOKUP($S281,'CODE GENERATOR'!$P:$AM,19,FALSE)</f>
        <v>0</v>
      </c>
      <c r="BA281" s="101">
        <f>+VLOOKUP($S281,'CODE GENERATOR'!$P:$AM,20,FALSE)</f>
        <v>0</v>
      </c>
      <c r="BB281" s="101">
        <f>+VLOOKUP($S281,'CODE GENERATOR'!$P:$AM,21,FALSE)</f>
        <v>0</v>
      </c>
      <c r="BC281" s="101">
        <f>+VLOOKUP($S281,'CODE GENERATOR'!$P:$AM,22,FALSE)</f>
        <v>0</v>
      </c>
      <c r="BD281" s="101">
        <f>+VLOOKUP($S281,'CODE GENERATOR'!$P:$AM,23,FALSE)</f>
        <v>0</v>
      </c>
      <c r="BE281" s="101">
        <f>+VLOOKUP($S281,'CODE GENERATOR'!$P:$AM,24,FALSE)</f>
        <v>0</v>
      </c>
      <c r="BF281" s="101">
        <f>IF(C281&gt;0,+VLOOKUP(G281,'CATEGORY ID'!$A$1:$L$118,3,FALSE),"")</f>
        <v>17</v>
      </c>
      <c r="BG281" s="101">
        <f>IF(C281&gt;0,+VLOOKUP(H281,'CATEGORY ID'!$D$1:$L$118,3,FALSE),"")</f>
        <v>17</v>
      </c>
      <c r="BH281" s="101">
        <f>IF(C281&gt;0,+VLOOKUP((+H281&amp;I281),'CATEGORY ID'!$H$1:$I$121,2,FALSE),"")</f>
        <v>18</v>
      </c>
      <c r="BJ281" s="101">
        <f>IF(C281&gt;0,IF(COUNTIF('CATEGORY ID'!$K$1:$K$121,+H281&amp;K281) &gt; 0, +VLOOKUP(+H281&amp;K281,'CATEGORY ID'!$K$1:$L$121,2,FALSE),""),"")</f>
        <v>49</v>
      </c>
      <c r="BK281" s="101" t="str">
        <f>IF(C281&gt;0,IF(COUNTIF('CATEGORY ID'!$K$124:$K$165, +VLOOKUP(C281,'STYLE NAMES'!$B:$AE,30,FALSE)) &gt; 0, +VLOOKUP(VLOOKUP(C281,'STYLE NAMES'!$B:$AE,30,FALSE),'CATEGORY ID'!K:M,2,FALSE),""),"")</f>
        <v/>
      </c>
      <c r="BM281" s="101">
        <v>204</v>
      </c>
      <c r="BR281" s="101" t="str" cm="1">
        <f t="array" ref="BR281">IF(C281&gt;0,_xlfn.TEXTJOIN(";", TRUE,_xlfn.UNIQUE(_xlfn._xlws.FILTER(BF281:BQ281,(BF281:BQ281&gt;0)),TRUE,FALSE)),"")&amp;";"&amp;BS281</f>
        <v>17;18;49;204;</v>
      </c>
      <c r="BU281" s="106">
        <f>IF(C281&gt;0,+VLOOKUP($C281,'STYLE NAMES'!$B:$AC,26,FALSE),"")</f>
        <v>34.9</v>
      </c>
      <c r="BV281" s="106">
        <f>IF(C281&gt;0,+VLOOKUP($C281,'STYLE NAMES'!$B:$AC,27,FALSE),"")</f>
        <v>1910</v>
      </c>
      <c r="BW281" s="106">
        <f>IF(C281&gt;0,+VLOOKUP($C281,'STYLE NAMES'!$B:$AC,28,FALSE),"")</f>
        <v>40.134999999999998</v>
      </c>
      <c r="BY281"/>
      <c r="BZ281" s="101">
        <v>130</v>
      </c>
      <c r="CA281" s="137">
        <f t="shared" si="22"/>
        <v>1</v>
      </c>
      <c r="CB281" s="137">
        <f>+VLOOKUP(C281,'[2]STYLES &amp; MODELS MATRIX'!$A:$G,7,FALSE)</f>
        <v>0</v>
      </c>
      <c r="CC281" s="137">
        <f>+VLOOKUP(C281,'[1]STYLES &amp; SIZE CHARTS'!$A:$H,8,FALSE)</f>
        <v>0</v>
      </c>
      <c r="CD281" s="137"/>
      <c r="CE281" s="205"/>
      <c r="CF281" s="141"/>
    </row>
    <row r="282" spans="1:84" s="101" customFormat="1" ht="12" customHeight="1" x14ac:dyDescent="0.2">
      <c r="A282" s="102">
        <f t="shared" si="20"/>
        <v>8683711003397</v>
      </c>
      <c r="B282" s="101" t="s">
        <v>828</v>
      </c>
      <c r="C282" s="101" t="s">
        <v>244</v>
      </c>
      <c r="D282" s="101" t="s">
        <v>245</v>
      </c>
      <c r="E282" s="203" t="s">
        <v>2334</v>
      </c>
      <c r="F282" s="101" t="s">
        <v>3898</v>
      </c>
      <c r="G282" s="101" t="str">
        <f>IF(C282&gt;0,+VLOOKUP($C282,'STYLE NAMES'!$B:$AC,4,FALSE),"")</f>
        <v>ACCESSORIES</v>
      </c>
      <c r="H282" s="101" t="str">
        <f>IF(C282&gt;0,+VLOOKUP($C282,'STYLE NAMES'!$B:$AC,5,FALSE),"")</f>
        <v>ACCESSORIES</v>
      </c>
      <c r="I282" s="101" t="str">
        <f>IF(C282&gt;0,+VLOOKUP($C282,'STYLE NAMES'!$B:$AC,6,FALSE),"")</f>
        <v>RIDER ACCESSORIES</v>
      </c>
      <c r="J282" s="101" t="str">
        <f>IF(C282&gt;0,+VLOOKUP($C282,'STYLE NAMES'!$B:$AC,7,FALSE),"")</f>
        <v>ADULTS UNISEX</v>
      </c>
      <c r="K282" s="101" t="str">
        <f>IF(C282&gt;0,+VLOOKUP($C282,'STYLE NAMES'!$B:$AC,8,FALSE),"")</f>
        <v>RIDING SOCKS</v>
      </c>
      <c r="L282" s="101" t="str">
        <f>IF(E282&gt;0,+VLOOKUP($E282,'CODE GENERATOR'!$D:$T,3,FALSE),"")</f>
        <v>S</v>
      </c>
      <c r="M282" s="101" t="str">
        <f>IF(E282&gt;0,+VLOOKUP($E282,'CODE GENERATOR'!$D:$T,4,FALSE),"")</f>
        <v>NYLON</v>
      </c>
      <c r="N282" s="101" t="str">
        <f>IF(E282&gt;0,+VLOOKUP($E282,'CODE GENERATOR'!$D:$T,6,FALSE),"")</f>
        <v>3 PACK BUNDLE</v>
      </c>
      <c r="O282" s="101" t="str">
        <f>IF(E282&gt;0,+VLOOKUP($E282,'CODE GENERATOR'!$D:$T,7,FALSE),"")</f>
        <v>SET #5</v>
      </c>
      <c r="P282" s="101" t="str">
        <f t="shared" si="21"/>
        <v>3 PACK BUNDLE/SET #5</v>
      </c>
      <c r="Q282" s="104" t="str">
        <f>IF(E282&gt;0,+VLOOKUP($E282,'CODE GENERATOR'!$D:$T,11,FALSE),"")</f>
        <v>A.RACAU_SOC0018</v>
      </c>
      <c r="R282" s="104" t="str">
        <f>IF(E282&gt;0,+VLOOKUP($E282,'CODE GENERATOR'!$D:$T,12,FALSE),"")</f>
        <v>NYL00003XBST5</v>
      </c>
      <c r="S282" s="104" t="str">
        <f>IF(E282&gt;0,+VLOOKUP($E282,'CODE GENERATOR'!$D:$T,13,FALSE),"")</f>
        <v>A.RACAU_SOC0018_NYL00003XBST5</v>
      </c>
      <c r="T282" s="104" t="str">
        <f t="shared" si="19"/>
        <v>A.RACAU_SOC0018_NYL00003XBST5_35-45</v>
      </c>
      <c r="U282" s="105">
        <v>8683711003397</v>
      </c>
      <c r="V282" s="107" t="str" cm="1">
        <f t="array" ref="V282">_xlfn.TEXTJOIN(";", TRUE, _xlfn.UNIQUE(_xlfn._xlws.FILTER(P$3:P$10029, C$3:C$10029=C282)))</f>
        <v>3 PACK BUNDLE/SET #1;3 PACK BUNDLE/SET #2;3 PACK BUNDLE/SET #3;3 PACK BUNDLE/SET #4;3 PACK BUNDLE/SET #5;3 PACK BUNDLE/SET #6</v>
      </c>
      <c r="W282" s="107" t="str" cm="1">
        <f t="array" ref="W282">_xlfn.TEXTJOIN(";", TRUE, _xlfn.UNIQUE(_xlfn._xlws.FILTER(F$3:F$10029, C$3:C$10029=C282)))</f>
        <v>35-45</v>
      </c>
      <c r="X282" s="101" t="str">
        <f>IF(E282&gt;0,+VLOOKUP($E282,'CODE GENERATOR'!$D:$AC,19,FALSE),0)</f>
        <v>2402_S01_SET#5A-66182</v>
      </c>
      <c r="Y282" s="101" t="str">
        <f>IF(E282&gt;0,+VLOOKUP($E282,'CODE GENERATOR'!$D:$AC,20,FALSE),0)</f>
        <v>2402_S01_SET#5-66196</v>
      </c>
      <c r="Z282" s="101" t="str">
        <f>IF(E282&gt;0,+VLOOKUP($E282,'CODE GENERATOR'!$D:$AC,21,FALSE),0)</f>
        <v>2406_S01_66173</v>
      </c>
      <c r="AA282" s="101" t="str">
        <f>IF(E282&gt;0,+VLOOKUP($E282,'CODE GENERATOR'!$D:$AC,22,FALSE),0)</f>
        <v>2406_S01_66165</v>
      </c>
      <c r="AB282" s="101" t="str">
        <f>IF(E282&gt;0,+VLOOKUP($E282,'CODE GENERATOR'!$D:$AC,23,FALSE),0)</f>
        <v>2406_S01_66166</v>
      </c>
      <c r="AC282" s="101" t="str">
        <f>IF(E282&gt;0,+VLOOKUP($E282,'CODE GENERATOR'!$D:$AC,24,FALSE),0)</f>
        <v/>
      </c>
      <c r="AD282" s="101" t="str">
        <f>IF(E282&gt;0,+VLOOKUP($E282,'CODE GENERATOR'!$D:$AC,25,FALSE),0)</f>
        <v/>
      </c>
      <c r="AE282" s="101" t="str">
        <f>IF(E282&gt;0,+VLOOKUP($E282,'CODE GENERATOR'!$D:$AC,26,FALSE),0)</f>
        <v/>
      </c>
      <c r="AF282" s="149" t="str">
        <f>IF($C282&gt;0,$C282&amp;" "&amp;$P282&amp;" "&amp;+VLOOKUP($C282,'STYLE NAMES'!$B:$AC,10,FALSE),"""")</f>
        <v>CAPRI-3XB 3 PACK BUNDLE/SET #5 SUMMER RIDING SOCKS 
3 PACK BUNDLE</v>
      </c>
      <c r="AG282" s="101" t="str">
        <f>"Enjoy our "&amp;(AF282)&amp;"; "&amp;IF(C282&gt;0,+VLOOKUP($C282,'STYLE NAMES'!$B:$AC,11,FALSE),"")</f>
        <v xml:space="preserve">Enjoy our CAPRI-3XB 3 PACK BUNDLE/SET #5 SUMMER RIDING SOCKS 
3 PACK BUNDLE; CAPRI 3 PACK BUNDLE
AIRFLOW  SUMMER SOCKS 
Specially designed for riders    
SMART FIT - (Sizes 35 to 45)    
UNISEX    
SUPER LIGHT    
BREATHABLE  
</v>
      </c>
      <c r="AH282" s="101" t="str">
        <f>IF(C282&gt;0,+VLOOKUP($C282,'STYLE NAMES'!$B:$AC,12,FALSE),"")</f>
        <v xml:space="preserve">50% Cotton, 45% Nylon, 5% Elasthane
Technical Features:    
Fine Cotton bottom for comfort and humidity control    
Maximum breathability with CSM Airflow Technology     
Super light microfiber leg layer for cool feeling            
</v>
      </c>
      <c r="AI282" s="101" t="str">
        <f>IF(C282&gt;0,+VLOOKUP($C282,'STYLE NAMES'!$B:$AC,13,FALSE),"")</f>
        <v xml:space="preserve">For best use we recommend hand-wash    
or Machine wash at 30C with hand-wash setting    
DO NOT TUMBLE DRY  </v>
      </c>
      <c r="AJ282" s="149" t="str">
        <f>IF($C282&gt;0,$C282&amp;" "&amp;$P282&amp;" "&amp;+VLOOKUP($C282,'STYLE NAMES'!$B:$AC,14,FALSE),"""")</f>
        <v>CAPRI-3XB 3 PACK BUNDLE/SET #5 YAZLIK BİNİCİ ÇORABI
3'LÜ PAKET</v>
      </c>
      <c r="AK282" s="149" t="str">
        <f>"Cavalier SanMarco tarafından tasarlanan "&amp;(AJ282)&amp;"; "&amp;IF(C282&gt;0,+VLOOKUP($C282,'STYLE NAMES'!$B:$AC,15,FALSE),"")</f>
        <v xml:space="preserve">Cavalier SanMarco tarafından tasarlanan CAPRI-3XB 3 PACK BUNDLE/SET #5 YAZLIK BİNİCİ ÇORABI
3'LÜ PAKET; CAPRI 3'LÜ PAKET
AIRFLOW YAZLIK ÇORAP
Biniciler için özel olarak tasarlandı    
SMART FIT - (35 - 45 Beden)    
UNISEX    
SÜPER HAFİF    
NEFES ALABİLİR  
</v>
      </c>
      <c r="AL282" s="149" t="str">
        <f>IF(C282&gt;0,+VLOOKUP($C282,'STYLE NAMES'!$B:$AC,16,FALSE),"")</f>
        <v>%50 Pamuk, %45 Naylon, %5 Elastan
Teknik Özellikler:    
Konfor ve nem kontrolü için İnce Pamuklu taban    
CSM Hava Akışı Teknolojisi ile maksimum nefes alabilirlik     
Serinlik hissi için süper hafif mikrofiber bacak katmanı</v>
      </c>
      <c r="AM282" s="149" t="str">
        <f>IF(C282&gt;0,+VLOOKUP($C282,'STYLE NAMES'!$B:$AC,17,FALSE),"")</f>
        <v>En iyi kullanım için elde yıkamanızı öneririz    
veya Makinede 30C'de elde yıkama ayarında yıkayınız    
KURUTUCU KULLANMAYINIZ</v>
      </c>
      <c r="AN282" s="149" t="str">
        <f>IF($C282&gt;0,$C282&amp;" "&amp;$P282&amp;" "&amp;+VLOOKUP($C282,'STYLE NAMES'!$B:$AC,18,FALSE),"""")</f>
        <v>CAPRI-3XB 3 PACK BUNDLE/SET #5 CALZINI DA EQUITAZIONE ESTIVI_x000D_
PACCHETTO DA 3 CONFEZIONI</v>
      </c>
      <c r="AO282" s="101" t="str">
        <f>"Disegnato da Cavalier SanMarco "&amp;(AN282)&amp;"; "&amp;IF(C282&gt;0,+VLOOKUP($C282,'STYLE NAMES'!$B:$AC,19,FALSE),"")</f>
        <v xml:space="preserve">Disegnato da Cavalier SanMarco CAPRI-3XB 3 PACK BUNDLE/SET #5 CALZINI DA EQUITAZIONE ESTIVI_x000D_
PACCHETTO DA 3 CONFEZIONI; CAPRI CONFEZIONE DA 3
CALZINI ESTIVI AIRFLOW
Progettato appositamente per i cavalieri
VESTIBILITÀ INTELLIGENTE - (Taglia 35 - 45)
UNISEX
SUPERLEGGERO
TRASPIRANTE
</v>
      </c>
      <c r="AP282" s="101" t="str">
        <f>IF(C282&gt;0,+VLOOKUP($C282,'STYLE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282" s="101" t="str">
        <f>IF(C282&gt;0,+VLOOKUP($C282,'STYLE NAMES'!$B:$AC,21,FALSE),"")</f>
        <v>Per un utilizzo ottimale, consigliamo il lavaggio a mano_x000D_
o il lavaggio in lavatrice a 30°C con programma di lavaggio a mano_x000D_
Non ASCIUGARE IN ASCIUGATRICE</v>
      </c>
      <c r="AR282" s="101">
        <f>IF(D282&gt;0,+VLOOKUP($C282,'STYLE NAMES'!$B:$AC,22,FALSE),"")</f>
        <v>0</v>
      </c>
      <c r="AS282" s="101">
        <f>IF(E282&gt;0,+VLOOKUP($C282,'STYLE NAMES'!$B:$AC,23,FALSE),"")</f>
        <v>0</v>
      </c>
      <c r="AT282" s="101">
        <f>IF(F282&gt;0,+VLOOKUP($C282,'STYLE NAMES'!$B:$AC,24,FALSE),"")</f>
        <v>0</v>
      </c>
      <c r="AU282" s="101">
        <f>IF(G282&gt;0,+VLOOKUP($C282,'STYLE NAMES'!$B:$AC,25,FALSE),"")</f>
        <v>0</v>
      </c>
      <c r="AV282" s="101">
        <f>+VLOOKUP($S282,'CODE GENERATOR'!$P:$AM,15,FALSE)</f>
        <v>0</v>
      </c>
      <c r="AW282" s="101">
        <f>+VLOOKUP($S282,'CODE GENERATOR'!$P:$AM,16,FALSE)</f>
        <v>0</v>
      </c>
      <c r="AX282" s="101">
        <f>+VLOOKUP($S282,'CODE GENERATOR'!$P:$AM,17,FALSE)</f>
        <v>0</v>
      </c>
      <c r="AY282" s="101">
        <f>+VLOOKUP($S282,'CODE GENERATOR'!$P:$AM,18,FALSE)</f>
        <v>0</v>
      </c>
      <c r="AZ282" s="101">
        <f>+VLOOKUP($S282,'CODE GENERATOR'!$P:$AM,19,FALSE)</f>
        <v>0</v>
      </c>
      <c r="BA282" s="101">
        <f>+VLOOKUP($S282,'CODE GENERATOR'!$P:$AM,20,FALSE)</f>
        <v>0</v>
      </c>
      <c r="BB282" s="101">
        <f>+VLOOKUP($S282,'CODE GENERATOR'!$P:$AM,21,FALSE)</f>
        <v>0</v>
      </c>
      <c r="BC282" s="101">
        <f>+VLOOKUP($S282,'CODE GENERATOR'!$P:$AM,22,FALSE)</f>
        <v>0</v>
      </c>
      <c r="BD282" s="101">
        <f>+VLOOKUP($S282,'CODE GENERATOR'!$P:$AM,23,FALSE)</f>
        <v>0</v>
      </c>
      <c r="BE282" s="101">
        <f>+VLOOKUP($S282,'CODE GENERATOR'!$P:$AM,24,FALSE)</f>
        <v>0</v>
      </c>
      <c r="BF282" s="101">
        <f>IF(C282&gt;0,+VLOOKUP(G282,'CATEGORY ID'!$A$1:$L$118,3,FALSE),"")</f>
        <v>17</v>
      </c>
      <c r="BG282" s="101">
        <f>IF(C282&gt;0,+VLOOKUP(H282,'CATEGORY ID'!$D$1:$L$118,3,FALSE),"")</f>
        <v>17</v>
      </c>
      <c r="BH282" s="101">
        <f>IF(C282&gt;0,+VLOOKUP((+H282&amp;I282),'CATEGORY ID'!$H$1:$I$121,2,FALSE),"")</f>
        <v>18</v>
      </c>
      <c r="BJ282" s="101">
        <f>IF(C282&gt;0,IF(COUNTIF('CATEGORY ID'!$K$1:$K$121,+H282&amp;K282) &gt; 0, +VLOOKUP(+H282&amp;K282,'CATEGORY ID'!$K$1:$L$121,2,FALSE),""),"")</f>
        <v>49</v>
      </c>
      <c r="BK282" s="101" t="str">
        <f>IF(C282&gt;0,IF(COUNTIF('CATEGORY ID'!$K$124:$K$165, +VLOOKUP(C282,'STYLE NAMES'!$B:$AE,30,FALSE)) &gt; 0, +VLOOKUP(VLOOKUP(C282,'STYLE NAMES'!$B:$AE,30,FALSE),'CATEGORY ID'!K:M,2,FALSE),""),"")</f>
        <v/>
      </c>
      <c r="BM282" s="101">
        <v>204</v>
      </c>
      <c r="BR282" s="101" t="str" cm="1">
        <f t="array" ref="BR282">IF(C282&gt;0,_xlfn.TEXTJOIN(";", TRUE,_xlfn.UNIQUE(_xlfn._xlws.FILTER(BF282:BQ282,(BF282:BQ282&gt;0)),TRUE,FALSE)),"")&amp;";"&amp;BS282</f>
        <v>17;18;49;204;</v>
      </c>
      <c r="BU282" s="106">
        <f>IF(C282&gt;0,+VLOOKUP($C282,'STYLE NAMES'!$B:$AC,26,FALSE),"")</f>
        <v>34.9</v>
      </c>
      <c r="BV282" s="106">
        <f>IF(C282&gt;0,+VLOOKUP($C282,'STYLE NAMES'!$B:$AC,27,FALSE),"")</f>
        <v>1910</v>
      </c>
      <c r="BW282" s="106">
        <f>IF(C282&gt;0,+VLOOKUP($C282,'STYLE NAMES'!$B:$AC,28,FALSE),"")</f>
        <v>40.134999999999998</v>
      </c>
      <c r="BY282"/>
      <c r="BZ282" s="101">
        <v>130</v>
      </c>
      <c r="CA282" s="137">
        <f t="shared" si="22"/>
        <v>1</v>
      </c>
      <c r="CB282" s="137">
        <f>+VLOOKUP(C282,'[2]STYLES &amp; MODELS MATRIX'!$A:$G,7,FALSE)</f>
        <v>0</v>
      </c>
      <c r="CC282" s="137">
        <f>+VLOOKUP(C282,'[1]STYLES &amp; SIZE CHARTS'!$A:$H,8,FALSE)</f>
        <v>0</v>
      </c>
      <c r="CD282" s="137"/>
      <c r="CE282" s="205"/>
      <c r="CF282" s="141"/>
    </row>
    <row r="283" spans="1:84" s="101" customFormat="1" ht="12" customHeight="1" x14ac:dyDescent="0.2">
      <c r="A283" s="102">
        <f t="shared" si="20"/>
        <v>8683711003403</v>
      </c>
      <c r="B283" s="101" t="s">
        <v>828</v>
      </c>
      <c r="C283" s="101" t="s">
        <v>244</v>
      </c>
      <c r="D283" s="101" t="s">
        <v>245</v>
      </c>
      <c r="E283" s="203" t="s">
        <v>2335</v>
      </c>
      <c r="F283" s="101" t="s">
        <v>3898</v>
      </c>
      <c r="G283" s="101" t="str">
        <f>IF(C283&gt;0,+VLOOKUP($C283,'STYLE NAMES'!$B:$AC,4,FALSE),"")</f>
        <v>ACCESSORIES</v>
      </c>
      <c r="H283" s="101" t="str">
        <f>IF(C283&gt;0,+VLOOKUP($C283,'STYLE NAMES'!$B:$AC,5,FALSE),"")</f>
        <v>ACCESSORIES</v>
      </c>
      <c r="I283" s="101" t="str">
        <f>IF(C283&gt;0,+VLOOKUP($C283,'STYLE NAMES'!$B:$AC,6,FALSE),"")</f>
        <v>RIDER ACCESSORIES</v>
      </c>
      <c r="J283" s="101" t="str">
        <f>IF(C283&gt;0,+VLOOKUP($C283,'STYLE NAMES'!$B:$AC,7,FALSE),"")</f>
        <v>ADULTS UNISEX</v>
      </c>
      <c r="K283" s="101" t="str">
        <f>IF(C283&gt;0,+VLOOKUP($C283,'STYLE NAMES'!$B:$AC,8,FALSE),"")</f>
        <v>RIDING SOCKS</v>
      </c>
      <c r="L283" s="101" t="str">
        <f>IF(E283&gt;0,+VLOOKUP($E283,'CODE GENERATOR'!$D:$T,3,FALSE),"")</f>
        <v>S</v>
      </c>
      <c r="M283" s="101" t="str">
        <f>IF(E283&gt;0,+VLOOKUP($E283,'CODE GENERATOR'!$D:$T,4,FALSE),"")</f>
        <v>NYLON</v>
      </c>
      <c r="N283" s="101" t="str">
        <f>IF(E283&gt;0,+VLOOKUP($E283,'CODE GENERATOR'!$D:$T,6,FALSE),"")</f>
        <v>3 PACK BUNDLE</v>
      </c>
      <c r="O283" s="101" t="str">
        <f>IF(E283&gt;0,+VLOOKUP($E283,'CODE GENERATOR'!$D:$T,7,FALSE),"")</f>
        <v>SET #6</v>
      </c>
      <c r="P283" s="101" t="str">
        <f t="shared" si="21"/>
        <v>3 PACK BUNDLE/SET #6</v>
      </c>
      <c r="Q283" s="104" t="str">
        <f>IF(E283&gt;0,+VLOOKUP($E283,'CODE GENERATOR'!$D:$T,11,FALSE),"")</f>
        <v>A.RACAU_SOC0018</v>
      </c>
      <c r="R283" s="104" t="str">
        <f>IF(E283&gt;0,+VLOOKUP($E283,'CODE GENERATOR'!$D:$T,12,FALSE),"")</f>
        <v>NYL00003XBST6</v>
      </c>
      <c r="S283" s="104" t="str">
        <f>IF(E283&gt;0,+VLOOKUP($E283,'CODE GENERATOR'!$D:$T,13,FALSE),"")</f>
        <v>A.RACAU_SOC0018_NYL00003XBST6</v>
      </c>
      <c r="T283" s="104" t="str">
        <f t="shared" si="19"/>
        <v>A.RACAU_SOC0018_NYL00003XBST6_35-45</v>
      </c>
      <c r="U283" s="105">
        <v>8683711003403</v>
      </c>
      <c r="V283" s="107" t="str" cm="1">
        <f t="array" ref="V283">_xlfn.TEXTJOIN(";", TRUE, _xlfn.UNIQUE(_xlfn._xlws.FILTER(P$3:P$10029, C$3:C$10029=C283)))</f>
        <v>3 PACK BUNDLE/SET #1;3 PACK BUNDLE/SET #2;3 PACK BUNDLE/SET #3;3 PACK BUNDLE/SET #4;3 PACK BUNDLE/SET #5;3 PACK BUNDLE/SET #6</v>
      </c>
      <c r="W283" s="107" t="str" cm="1">
        <f t="array" ref="W283">_xlfn.TEXTJOIN(";", TRUE, _xlfn.UNIQUE(_xlfn._xlws.FILTER(F$3:F$10029, C$3:C$10029=C283)))</f>
        <v>35-45</v>
      </c>
      <c r="X283" s="101" t="str">
        <f>IF(E283&gt;0,+VLOOKUP($E283,'CODE GENERATOR'!$D:$AC,19,FALSE),0)</f>
        <v>2402_S01_SET#6A-66192</v>
      </c>
      <c r="Y283" s="101" t="str">
        <f>IF(E283&gt;0,+VLOOKUP($E283,'CODE GENERATOR'!$D:$AC,20,FALSE),0)</f>
        <v>2402_S01_SET#6-66193</v>
      </c>
      <c r="Z283" s="101" t="str">
        <f>IF(E283&gt;0,+VLOOKUP($E283,'CODE GENERATOR'!$D:$AC,21,FALSE),0)</f>
        <v>2406_S01_66167</v>
      </c>
      <c r="AA283" s="101" t="str">
        <f>IF(E283&gt;0,+VLOOKUP($E283,'CODE GENERATOR'!$D:$AC,22,FALSE),0)</f>
        <v>2406_S01_66165</v>
      </c>
      <c r="AB283" s="101" t="str">
        <f>IF(E283&gt;0,+VLOOKUP($E283,'CODE GENERATOR'!$D:$AC,23,FALSE),0)</f>
        <v>2406_S01_66169</v>
      </c>
      <c r="AC283" s="101" t="str">
        <f>IF(E283&gt;0,+VLOOKUP($E283,'CODE GENERATOR'!$D:$AC,24,FALSE),0)</f>
        <v/>
      </c>
      <c r="AD283" s="101" t="str">
        <f>IF(E283&gt;0,+VLOOKUP($E283,'CODE GENERATOR'!$D:$AC,25,FALSE),0)</f>
        <v/>
      </c>
      <c r="AE283" s="101" t="str">
        <f>IF(E283&gt;0,+VLOOKUP($E283,'CODE GENERATOR'!$D:$AC,26,FALSE),0)</f>
        <v/>
      </c>
      <c r="AF283" s="149" t="str">
        <f>IF($C283&gt;0,$C283&amp;" "&amp;$P283&amp;" "&amp;+VLOOKUP($C283,'STYLE NAMES'!$B:$AC,10,FALSE),"""")</f>
        <v>CAPRI-3XB 3 PACK BUNDLE/SET #6 SUMMER RIDING SOCKS 
3 PACK BUNDLE</v>
      </c>
      <c r="AG283" s="101" t="str">
        <f>"Enjoy our "&amp;(AF283)&amp;"; "&amp;IF(C283&gt;0,+VLOOKUP($C283,'STYLE NAMES'!$B:$AC,11,FALSE),"")</f>
        <v xml:space="preserve">Enjoy our CAPRI-3XB 3 PACK BUNDLE/SET #6 SUMMER RIDING SOCKS 
3 PACK BUNDLE; CAPRI 3 PACK BUNDLE
AIRFLOW  SUMMER SOCKS 
Specially designed for riders    
SMART FIT - (Sizes 35 to 45)    
UNISEX    
SUPER LIGHT    
BREATHABLE  
</v>
      </c>
      <c r="AH283" s="101" t="str">
        <f>IF(C283&gt;0,+VLOOKUP($C283,'STYLE NAMES'!$B:$AC,12,FALSE),"")</f>
        <v xml:space="preserve">50% Cotton, 45% Nylon, 5% Elasthane
Technical Features:    
Fine Cotton bottom for comfort and humidity control    
Maximum breathability with CSM Airflow Technology     
Super light microfiber leg layer for cool feeling            
</v>
      </c>
      <c r="AI283" s="101" t="str">
        <f>IF(C283&gt;0,+VLOOKUP($C283,'STYLE NAMES'!$B:$AC,13,FALSE),"")</f>
        <v xml:space="preserve">For best use we recommend hand-wash    
or Machine wash at 30C with hand-wash setting    
DO NOT TUMBLE DRY  </v>
      </c>
      <c r="AJ283" s="149" t="str">
        <f>IF($C283&gt;0,$C283&amp;" "&amp;$P283&amp;" "&amp;+VLOOKUP($C283,'STYLE NAMES'!$B:$AC,14,FALSE),"""")</f>
        <v>CAPRI-3XB 3 PACK BUNDLE/SET #6 YAZLIK BİNİCİ ÇORABI
3'LÜ PAKET</v>
      </c>
      <c r="AK283" s="149" t="str">
        <f>"Cavalier SanMarco tarafından tasarlanan "&amp;(AJ283)&amp;"; "&amp;IF(C283&gt;0,+VLOOKUP($C283,'STYLE NAMES'!$B:$AC,15,FALSE),"")</f>
        <v xml:space="preserve">Cavalier SanMarco tarafından tasarlanan CAPRI-3XB 3 PACK BUNDLE/SET #6 YAZLIK BİNİCİ ÇORABI
3'LÜ PAKET; CAPRI 3'LÜ PAKET
AIRFLOW YAZLIK ÇORAP
Biniciler için özel olarak tasarlandı    
SMART FIT - (35 - 45 Beden)    
UNISEX    
SÜPER HAFİF    
NEFES ALABİLİR  
</v>
      </c>
      <c r="AL283" s="149" t="str">
        <f>IF(C283&gt;0,+VLOOKUP($C283,'STYLE NAMES'!$B:$AC,16,FALSE),"")</f>
        <v>%50 Pamuk, %45 Naylon, %5 Elastan
Teknik Özellikler:    
Konfor ve nem kontrolü için İnce Pamuklu taban    
CSM Hava Akışı Teknolojisi ile maksimum nefes alabilirlik     
Serinlik hissi için süper hafif mikrofiber bacak katmanı</v>
      </c>
      <c r="AM283" s="149" t="str">
        <f>IF(C283&gt;0,+VLOOKUP($C283,'STYLE NAMES'!$B:$AC,17,FALSE),"")</f>
        <v>En iyi kullanım için elde yıkamanızı öneririz    
veya Makinede 30C'de elde yıkama ayarında yıkayınız    
KURUTUCU KULLANMAYINIZ</v>
      </c>
      <c r="AN283" s="149" t="str">
        <f>IF($C283&gt;0,$C283&amp;" "&amp;$P283&amp;" "&amp;+VLOOKUP($C283,'STYLE NAMES'!$B:$AC,18,FALSE),"""")</f>
        <v>CAPRI-3XB 3 PACK BUNDLE/SET #6 CALZINI DA EQUITAZIONE ESTIVI_x000D_
PACCHETTO DA 3 CONFEZIONI</v>
      </c>
      <c r="AO283" s="101" t="str">
        <f>"Disegnato da Cavalier SanMarco "&amp;(AN283)&amp;"; "&amp;IF(C283&gt;0,+VLOOKUP($C283,'STYLE NAMES'!$B:$AC,19,FALSE),"")</f>
        <v xml:space="preserve">Disegnato da Cavalier SanMarco CAPRI-3XB 3 PACK BUNDLE/SET #6 CALZINI DA EQUITAZIONE ESTIVI_x000D_
PACCHETTO DA 3 CONFEZIONI; CAPRI CONFEZIONE DA 3
CALZINI ESTIVI AIRFLOW
Progettato appositamente per i cavalieri
VESTIBILITÀ INTELLIGENTE - (Taglia 35 - 45)
UNISEX
SUPERLEGGERO
TRASPIRANTE
</v>
      </c>
      <c r="AP283" s="101" t="str">
        <f>IF(C283&gt;0,+VLOOKUP($C283,'STYLE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283" s="101" t="str">
        <f>IF(C283&gt;0,+VLOOKUP($C283,'STYLE NAMES'!$B:$AC,21,FALSE),"")</f>
        <v>Per un utilizzo ottimale, consigliamo il lavaggio a mano_x000D_
o il lavaggio in lavatrice a 30°C con programma di lavaggio a mano_x000D_
Non ASCIUGARE IN ASCIUGATRICE</v>
      </c>
      <c r="AR283" s="101">
        <f>IF(D283&gt;0,+VLOOKUP($C283,'STYLE NAMES'!$B:$AC,22,FALSE),"")</f>
        <v>0</v>
      </c>
      <c r="AS283" s="101">
        <f>IF(E283&gt;0,+VLOOKUP($C283,'STYLE NAMES'!$B:$AC,23,FALSE),"")</f>
        <v>0</v>
      </c>
      <c r="AT283" s="101">
        <f>IF(F283&gt;0,+VLOOKUP($C283,'STYLE NAMES'!$B:$AC,24,FALSE),"")</f>
        <v>0</v>
      </c>
      <c r="AU283" s="101">
        <f>IF(G283&gt;0,+VLOOKUP($C283,'STYLE NAMES'!$B:$AC,25,FALSE),"")</f>
        <v>0</v>
      </c>
      <c r="AV283" s="101">
        <f>+VLOOKUP($S283,'CODE GENERATOR'!$P:$AM,15,FALSE)</f>
        <v>0</v>
      </c>
      <c r="AW283" s="101">
        <f>+VLOOKUP($S283,'CODE GENERATOR'!$P:$AM,16,FALSE)</f>
        <v>0</v>
      </c>
      <c r="AX283" s="101">
        <f>+VLOOKUP($S283,'CODE GENERATOR'!$P:$AM,17,FALSE)</f>
        <v>0</v>
      </c>
      <c r="AY283" s="101">
        <f>+VLOOKUP($S283,'CODE GENERATOR'!$P:$AM,18,FALSE)</f>
        <v>0</v>
      </c>
      <c r="AZ283" s="101">
        <f>+VLOOKUP($S283,'CODE GENERATOR'!$P:$AM,19,FALSE)</f>
        <v>0</v>
      </c>
      <c r="BA283" s="101">
        <f>+VLOOKUP($S283,'CODE GENERATOR'!$P:$AM,20,FALSE)</f>
        <v>0</v>
      </c>
      <c r="BB283" s="101">
        <f>+VLOOKUP($S283,'CODE GENERATOR'!$P:$AM,21,FALSE)</f>
        <v>0</v>
      </c>
      <c r="BC283" s="101">
        <f>+VLOOKUP($S283,'CODE GENERATOR'!$P:$AM,22,FALSE)</f>
        <v>0</v>
      </c>
      <c r="BD283" s="101">
        <f>+VLOOKUP($S283,'CODE GENERATOR'!$P:$AM,23,FALSE)</f>
        <v>0</v>
      </c>
      <c r="BE283" s="101">
        <f>+VLOOKUP($S283,'CODE GENERATOR'!$P:$AM,24,FALSE)</f>
        <v>0</v>
      </c>
      <c r="BF283" s="101">
        <f>IF(C283&gt;0,+VLOOKUP(G283,'CATEGORY ID'!$A$1:$L$118,3,FALSE),"")</f>
        <v>17</v>
      </c>
      <c r="BG283" s="101">
        <f>IF(C283&gt;0,+VLOOKUP(H283,'CATEGORY ID'!$D$1:$L$118,3,FALSE),"")</f>
        <v>17</v>
      </c>
      <c r="BH283" s="101">
        <f>IF(C283&gt;0,+VLOOKUP((+H283&amp;I283),'CATEGORY ID'!$H$1:$I$121,2,FALSE),"")</f>
        <v>18</v>
      </c>
      <c r="BJ283" s="101">
        <f>IF(C283&gt;0,IF(COUNTIF('CATEGORY ID'!$K$1:$K$121,+H283&amp;K283) &gt; 0, +VLOOKUP(+H283&amp;K283,'CATEGORY ID'!$K$1:$L$121,2,FALSE),""),"")</f>
        <v>49</v>
      </c>
      <c r="BK283" s="101" t="str">
        <f>IF(C283&gt;0,IF(COUNTIF('CATEGORY ID'!$K$124:$K$165, +VLOOKUP(C283,'STYLE NAMES'!$B:$AE,30,FALSE)) &gt; 0, +VLOOKUP(VLOOKUP(C283,'STYLE NAMES'!$B:$AE,30,FALSE),'CATEGORY ID'!K:M,2,FALSE),""),"")</f>
        <v/>
      </c>
      <c r="BM283" s="101">
        <v>204</v>
      </c>
      <c r="BR283" s="101" t="str" cm="1">
        <f t="array" ref="BR283">IF(C283&gt;0,_xlfn.TEXTJOIN(";", TRUE,_xlfn.UNIQUE(_xlfn._xlws.FILTER(BF283:BQ283,(BF283:BQ283&gt;0)),TRUE,FALSE)),"")&amp;";"&amp;BS283</f>
        <v>17;18;49;204;</v>
      </c>
      <c r="BU283" s="106">
        <f>IF(C283&gt;0,+VLOOKUP($C283,'STYLE NAMES'!$B:$AC,26,FALSE),"")</f>
        <v>34.9</v>
      </c>
      <c r="BV283" s="106">
        <f>IF(C283&gt;0,+VLOOKUP($C283,'STYLE NAMES'!$B:$AC,27,FALSE),"")</f>
        <v>1910</v>
      </c>
      <c r="BW283" s="106">
        <f>IF(C283&gt;0,+VLOOKUP($C283,'STYLE NAMES'!$B:$AC,28,FALSE),"")</f>
        <v>40.134999999999998</v>
      </c>
      <c r="BY283"/>
      <c r="BZ283" s="101">
        <v>0</v>
      </c>
      <c r="CA283" s="137">
        <f t="shared" si="22"/>
        <v>1</v>
      </c>
      <c r="CB283" s="137">
        <f>+VLOOKUP(C283,'[2]STYLES &amp; MODELS MATRIX'!$A:$G,7,FALSE)</f>
        <v>0</v>
      </c>
      <c r="CC283" s="137">
        <f>+VLOOKUP(C283,'[1]STYLES &amp; SIZE CHARTS'!$A:$H,8,FALSE)</f>
        <v>0</v>
      </c>
      <c r="CD283" s="137"/>
      <c r="CE283" s="205"/>
      <c r="CF283" s="141"/>
    </row>
    <row r="284" spans="1:84" s="101" customFormat="1" ht="12" customHeight="1" x14ac:dyDescent="0.2">
      <c r="A284" s="102">
        <f t="shared" si="20"/>
        <v>8683711003410</v>
      </c>
      <c r="B284" s="101" t="s">
        <v>833</v>
      </c>
      <c r="C284" s="101" t="s">
        <v>382</v>
      </c>
      <c r="D284" s="101" t="s">
        <v>383</v>
      </c>
      <c r="E284" s="203" t="s">
        <v>2336</v>
      </c>
      <c r="F284" s="101" t="s">
        <v>2337</v>
      </c>
      <c r="G284" s="101" t="str">
        <f>IF(C284&gt;0,+VLOOKUP($C284,'STYLE NAMES'!$B:$AC,4,FALSE),"")</f>
        <v>ACCESSORIES</v>
      </c>
      <c r="H284" s="101" t="str">
        <f>IF(C284&gt;0,+VLOOKUP($C284,'STYLE NAMES'!$B:$AC,5,FALSE),"")</f>
        <v>ACCESSORIES</v>
      </c>
      <c r="I284" s="101" t="str">
        <f>IF(C284&gt;0,+VLOOKUP($C284,'STYLE NAMES'!$B:$AC,6,FALSE),"")</f>
        <v>RIDER ACCESSORIES</v>
      </c>
      <c r="J284" s="101" t="str">
        <f>IF(C284&gt;0,+VLOOKUP($C284,'STYLE NAMES'!$B:$AC,7,FALSE),"")</f>
        <v>ADULTS UNISEX</v>
      </c>
      <c r="K284" s="101" t="str">
        <f>IF(C284&gt;0,+VLOOKUP($C284,'STYLE NAMES'!$B:$AC,8,FALSE),"")</f>
        <v>RIDING SOCKS</v>
      </c>
      <c r="L284" s="101" t="str">
        <f>IF(E284&gt;0,+VLOOKUP($E284,'CODE GENERATOR'!$D:$T,3,FALSE),"")</f>
        <v>A</v>
      </c>
      <c r="M284" s="101" t="str">
        <f>IF(E284&gt;0,+VLOOKUP($E284,'CODE GENERATOR'!$D:$T,4,FALSE),"")</f>
        <v>NYLON</v>
      </c>
      <c r="N284" s="101" t="str">
        <f>IF(E284&gt;0,+VLOOKUP($E284,'CODE GENERATOR'!$D:$T,6,FALSE),"")</f>
        <v>3 PACK BUNDLE</v>
      </c>
      <c r="O284" s="101" t="str">
        <f>IF(E284&gt;0,+VLOOKUP($E284,'CODE GENERATOR'!$D:$T,7,FALSE),"")</f>
        <v>SET #1</v>
      </c>
      <c r="P284" s="101" t="str">
        <f t="shared" si="21"/>
        <v>3 PACK BUNDLE/SET #1</v>
      </c>
      <c r="Q284" s="104" t="str">
        <f>IF(E284&gt;0,+VLOOKUP($E284,'CODE GENERATOR'!$D:$T,11,FALSE),"")</f>
        <v>A.RACAU_SOC0019</v>
      </c>
      <c r="R284" s="104" t="str">
        <f>IF(E284&gt;0,+VLOOKUP($E284,'CODE GENERATOR'!$D:$T,12,FALSE),"")</f>
        <v>NYL00003XBST1</v>
      </c>
      <c r="S284" s="104" t="str">
        <f>IF(E284&gt;0,+VLOOKUP($E284,'CODE GENERATOR'!$D:$T,13,FALSE),"")</f>
        <v>A.RACAU_SOC0019_NYL00003XBST1</v>
      </c>
      <c r="T284" s="104" t="str">
        <f t="shared" si="19"/>
        <v>A.RACAU_SOC0019_NYL00003XBST1_36-39</v>
      </c>
      <c r="U284" s="105">
        <v>8683711003410</v>
      </c>
      <c r="V284" s="107" t="str" cm="1">
        <f t="array" ref="V284">_xlfn.TEXTJOIN(";", TRUE, _xlfn.UNIQUE(_xlfn._xlws.FILTER(P$3:P$10029, C$3:C$10029=C284)))</f>
        <v>3 PACK BUNDLE/SET #1</v>
      </c>
      <c r="W284" s="107" t="str" cm="1">
        <f t="array" ref="W284">_xlfn.TEXTJOIN(";", TRUE, _xlfn.UNIQUE(_xlfn._xlws.FILTER(F$3:F$10029, C$3:C$10029=C284)))</f>
        <v>36-39;40-43</v>
      </c>
      <c r="X284" s="101" t="str">
        <f>IF(E284&gt;0,+VLOOKUP($E284,'CODE GENERATOR'!$D:$AC,19,FALSE),0)</f>
        <v>2402_S01_32557</v>
      </c>
      <c r="Y284" s="101" t="str">
        <f>IF(E284&gt;0,+VLOOKUP($E284,'CODE GENERATOR'!$D:$AC,20,FALSE),0)</f>
        <v/>
      </c>
      <c r="Z284" s="101" t="str">
        <f>IF(E284&gt;0,+VLOOKUP($E284,'CODE GENERATOR'!$D:$AC,21,FALSE),0)</f>
        <v/>
      </c>
      <c r="AA284" s="101" t="str">
        <f>IF(E284&gt;0,+VLOOKUP($E284,'CODE GENERATOR'!$D:$AC,22,FALSE),0)</f>
        <v/>
      </c>
      <c r="AB284" s="101" t="str">
        <f>IF(E284&gt;0,+VLOOKUP($E284,'CODE GENERATOR'!$D:$AC,23,FALSE),0)</f>
        <v/>
      </c>
      <c r="AC284" s="101" t="str">
        <f>IF(E284&gt;0,+VLOOKUP($E284,'CODE GENERATOR'!$D:$AC,24,FALSE),0)</f>
        <v/>
      </c>
      <c r="AD284" s="101" t="str">
        <f>IF(E284&gt;0,+VLOOKUP($E284,'CODE GENERATOR'!$D:$AC,25,FALSE),0)</f>
        <v/>
      </c>
      <c r="AE284" s="101" t="str">
        <f>IF(E284&gt;0,+VLOOKUP($E284,'CODE GENERATOR'!$D:$AC,26,FALSE),0)</f>
        <v/>
      </c>
      <c r="AF284" s="149" t="str">
        <f>IF($C284&gt;0,$C284&amp;" "&amp;$P284&amp;" "&amp;+VLOOKUP($C284,'STYLE NAMES'!$B:$AC,10,FALSE),"""")</f>
        <v>LAZIO-3XB 3 PACK BUNDLE/SET #1 GEO ALL-SEASON RIDING SOCKS 
3 PACK BUNDLE</v>
      </c>
      <c r="AG284" s="101" t="str">
        <f>"Enjoy our "&amp;(AF284)&amp;"; "&amp;IF(C284&gt;0,+VLOOKUP($C284,'STYLE NAMES'!$B:$AC,11,FALSE),"")</f>
        <v xml:space="preserve">Enjoy our LAZIO-3XB 3 PACK BUNDLE/SET #1 GEO ALL-SEASON RIDING SOCKS 
3 PACK BUNDLE; LAZIO 3 PACK BUNDLE
PERFORMANCE RIDING SOCKS
Specially designed for riders
ALL SEASONS X UNISEX   
</v>
      </c>
      <c r="AH284" s="101" t="str">
        <f>IF(C284&gt;0,+VLOOKUP($C284,'STYLE NAMES'!$B:$AC,12,FALSE),"")</f>
        <v xml:space="preserve">%98 Polyamide, 2% Elasthane        
Technical Features:    
Comfortable and durable microfiber    
Anti-bacterial and Breathable    
Heel and front foot reinforced for high durability    
Soft and comfortable fit 
</v>
      </c>
      <c r="AI284" s="101" t="str">
        <f>IF(C284&gt;0,+VLOOKUP($C284,'STYLE NAMES'!$B:$AC,13,FALSE),"")</f>
        <v xml:space="preserve">For best use we recommend hand-wash    
or Machine wash at 30C with hand-wash setting    
DO NOT TUMBLE DRY  </v>
      </c>
      <c r="AJ284" s="149" t="str">
        <f>IF($C284&gt;0,$C284&amp;" "&amp;$P284&amp;" "&amp;+VLOOKUP($C284,'STYLE NAMES'!$B:$AC,14,FALSE),"""")</f>
        <v>LAZIO-3XB 3 PACK BUNDLE/SET #1 GEO 4 MEVSİM BİNİCİ ÇORABI
3'LÜ PAKET</v>
      </c>
      <c r="AK284" s="149" t="str">
        <f>"Cavalier SanMarco tarafından tasarlanan "&amp;(AJ284)&amp;"; "&amp;IF(C284&gt;0,+VLOOKUP($C284,'STYLE NAMES'!$B:$AC,15,FALSE),"")</f>
        <v>Cavalier SanMarco tarafından tasarlanan LAZIO-3XB 3 PACK BUNDLE/SET #1 GEO 4 MEVSİM BİNİCİ ÇORABI
3'LÜ PAKET; LAZIO 3'LÜ PAKET
PERFORMANS BİNİCİ ÇORABI
Biniciler için özel olarak tasarlandı
4 MEVSİM X UNISEX</v>
      </c>
      <c r="AL284" s="149" t="str">
        <f>IF(C284&gt;0,+VLOOKUP($C284,'STYLE NAMES'!$B:$AC,16,FALSE),"")</f>
        <v xml:space="preserve">%98 Poliamid, %2 Elastan        
Teknik Özellikler:    
Rahat ve dayanıklı mikrofiber    
Anti-bakteriyel ve Nefes Alabilir    
Yüksek dayanıklılık için güçlendirilmiş topuk ve ön ayak    
Yumuşak ve rahat fit </v>
      </c>
      <c r="AM284" s="149" t="str">
        <f>IF(C284&gt;0,+VLOOKUP($C284,'STYLE NAMES'!$B:$AC,17,FALSE),"")</f>
        <v>En iyi kullanım için elde yıkamanızı öneririz    
veya Makinede 30C'de elde yıkama ayarında yıkayınız    
KURUTUCU KULLANMAYINIZ</v>
      </c>
      <c r="AN284" s="149" t="str">
        <f>IF($C284&gt;0,$C284&amp;" "&amp;$P284&amp;" "&amp;+VLOOKUP($C284,'STYLE NAMES'!$B:$AC,18,FALSE),"""")</f>
        <v>LAZIO-3XB 3 PACK BUNDLE/SET #1 CALZINI DA EQUITAZIONE GEO PER TUTTE LE STAGIONI_x000D_
PACCHETTO DA 3 CONFEZIONI</v>
      </c>
      <c r="AO284" s="101" t="str">
        <f>"Disegnato da Cavalier SanMarco "&amp;(AN284)&amp;"; "&amp;IF(C284&gt;0,+VLOOKUP($C284,'STYLE NAMES'!$B:$AC,19,FALSE),"")</f>
        <v>Disegnato da Cavalier SanMarco LAZIO-3XB 3 PACK BUNDLE/SET #1 CALZINI DA EQUITAZIONE GEO PER TUTTE LE STAGIONI_x000D_
PACCHETTO DA 3 CONFEZIONI; LAZIO 3 PACCHI CALZE DA EQUITAZIONE PERFORMANCE 
Progettate appositamente per i cavalieri.
Tutte le stagioni x unisex</v>
      </c>
      <c r="AP284" s="101" t="str">
        <f>IF(C284&gt;0,+VLOOKUP($C284,'STYLE NAMES'!$B:$AC,20,FALSE),"")</f>
        <v>98% Poliammide, 2% Elastan
Caratteristiche tecniche:
Microfibra comoda e resistente
Antibatterico e traspirante
Tallone e punta rinforzati per un’elevata durata 
Vestibilità morbida e confortevole</v>
      </c>
      <c r="AQ284" s="101" t="str">
        <f>IF(C284&gt;0,+VLOOKUP($C284,'STYLE NAMES'!$B:$AC,21,FALSE),"")</f>
        <v>Per un uso ottimale si consiglia il lavaggio a mano O lavaggio in lavatrice a 30°C con impostazione lavaggio a mano
Non asciugare in asciugatrice</v>
      </c>
      <c r="AR284" s="101">
        <f>IF(D284&gt;0,+VLOOKUP($C284,'STYLE NAMES'!$B:$AC,22,FALSE),"")</f>
        <v>0</v>
      </c>
      <c r="AS284" s="101">
        <f>IF(E284&gt;0,+VLOOKUP($C284,'STYLE NAMES'!$B:$AC,23,FALSE),"")</f>
        <v>0</v>
      </c>
      <c r="AT284" s="101">
        <f>IF(F284&gt;0,+VLOOKUP($C284,'STYLE NAMES'!$B:$AC,24,FALSE),"")</f>
        <v>0</v>
      </c>
      <c r="AU284" s="101">
        <f>IF(G284&gt;0,+VLOOKUP($C284,'STYLE NAMES'!$B:$AC,25,FALSE),"")</f>
        <v>0</v>
      </c>
      <c r="AV284" s="101">
        <f>+VLOOKUP($S284,'CODE GENERATOR'!$P:$AM,15,FALSE)</f>
        <v>0</v>
      </c>
      <c r="AW284" s="101">
        <f>+VLOOKUP($S284,'CODE GENERATOR'!$P:$AM,16,FALSE)</f>
        <v>0</v>
      </c>
      <c r="AX284" s="101">
        <f>+VLOOKUP($S284,'CODE GENERATOR'!$P:$AM,17,FALSE)</f>
        <v>0</v>
      </c>
      <c r="AY284" s="101">
        <f>+VLOOKUP($S284,'CODE GENERATOR'!$P:$AM,18,FALSE)</f>
        <v>0</v>
      </c>
      <c r="AZ284" s="101">
        <f>+VLOOKUP($S284,'CODE GENERATOR'!$P:$AM,19,FALSE)</f>
        <v>0</v>
      </c>
      <c r="BA284" s="101">
        <f>+VLOOKUP($S284,'CODE GENERATOR'!$P:$AM,20,FALSE)</f>
        <v>0</v>
      </c>
      <c r="BB284" s="101">
        <f>+VLOOKUP($S284,'CODE GENERATOR'!$P:$AM,21,FALSE)</f>
        <v>0</v>
      </c>
      <c r="BC284" s="101">
        <f>+VLOOKUP($S284,'CODE GENERATOR'!$P:$AM,22,FALSE)</f>
        <v>0</v>
      </c>
      <c r="BD284" s="101">
        <f>+VLOOKUP($S284,'CODE GENERATOR'!$P:$AM,23,FALSE)</f>
        <v>0</v>
      </c>
      <c r="BE284" s="101">
        <f>+VLOOKUP($S284,'CODE GENERATOR'!$P:$AM,24,FALSE)</f>
        <v>0</v>
      </c>
      <c r="BF284" s="101">
        <f>IF(C284&gt;0,+VLOOKUP(G284,'CATEGORY ID'!$A$1:$L$118,3,FALSE),"")</f>
        <v>17</v>
      </c>
      <c r="BG284" s="101">
        <f>IF(C284&gt;0,+VLOOKUP(H284,'CATEGORY ID'!$D$1:$L$118,3,FALSE),"")</f>
        <v>17</v>
      </c>
      <c r="BH284" s="101">
        <f>IF(C284&gt;0,+VLOOKUP((+H284&amp;I284),'CATEGORY ID'!$H$1:$I$121,2,FALSE),"")</f>
        <v>18</v>
      </c>
      <c r="BJ284" s="101">
        <f>IF(C284&gt;0,IF(COUNTIF('CATEGORY ID'!$K$1:$K$121,+H284&amp;K284) &gt; 0, +VLOOKUP(+H284&amp;K284,'CATEGORY ID'!$K$1:$L$121,2,FALSE),""),"")</f>
        <v>49</v>
      </c>
      <c r="BK284" s="101" t="str">
        <f>IF(C284&gt;0,IF(COUNTIF('CATEGORY ID'!$K$124:$K$165, +VLOOKUP(C284,'STYLE NAMES'!$B:$AE,30,FALSE)) &gt; 0, +VLOOKUP(VLOOKUP(C284,'STYLE NAMES'!$B:$AE,30,FALSE),'CATEGORY ID'!K:M,2,FALSE),""),"")</f>
        <v/>
      </c>
      <c r="BR284" s="101" t="str" cm="1">
        <f t="array" ref="BR284">IF(C284&gt;0,_xlfn.TEXTJOIN(";", TRUE,_xlfn.UNIQUE(_xlfn._xlws.FILTER(BF284:BQ284,(BF284:BQ284&gt;0)),TRUE,FALSE)),"")&amp;";"&amp;BS284</f>
        <v>17;18;49;</v>
      </c>
      <c r="BU284" s="106">
        <f>IF(C284&gt;0,+VLOOKUP($C284,'STYLE NAMES'!$B:$AC,26,FALSE),"")</f>
        <v>34.9</v>
      </c>
      <c r="BV284" s="106">
        <f>IF(C284&gt;0,+VLOOKUP($C284,'STYLE NAMES'!$B:$AC,27,FALSE),"")</f>
        <v>1910</v>
      </c>
      <c r="BW284" s="106">
        <f>IF(C284&gt;0,+VLOOKUP($C284,'STYLE NAMES'!$B:$AC,28,FALSE),"")</f>
        <v>40.134999999999998</v>
      </c>
      <c r="BY284"/>
      <c r="BZ284" s="101">
        <v>5</v>
      </c>
      <c r="CA284" s="137">
        <f t="shared" si="22"/>
        <v>1</v>
      </c>
      <c r="CB284" s="137">
        <f>+VLOOKUP(C284,'[2]STYLES &amp; MODELS MATRIX'!$A:$G,7,FALSE)</f>
        <v>0</v>
      </c>
      <c r="CC284" s="137">
        <f>+VLOOKUP(C284,'[1]STYLES &amp; SIZE CHARTS'!$A:$H,8,FALSE)</f>
        <v>0</v>
      </c>
      <c r="CD284" s="137"/>
      <c r="CE284" s="205"/>
      <c r="CF284" s="141"/>
    </row>
    <row r="285" spans="1:84" s="101" customFormat="1" ht="12" customHeight="1" x14ac:dyDescent="0.2">
      <c r="A285" s="102">
        <f t="shared" si="20"/>
        <v>8683711003427</v>
      </c>
      <c r="B285" s="101" t="s">
        <v>833</v>
      </c>
      <c r="C285" s="101" t="s">
        <v>382</v>
      </c>
      <c r="D285" s="101" t="s">
        <v>383</v>
      </c>
      <c r="E285" s="203" t="s">
        <v>2336</v>
      </c>
      <c r="F285" s="101" t="s">
        <v>2338</v>
      </c>
      <c r="G285" s="101" t="str">
        <f>IF(C285&gt;0,+VLOOKUP($C285,'STYLE NAMES'!$B:$AC,4,FALSE),"")</f>
        <v>ACCESSORIES</v>
      </c>
      <c r="H285" s="101" t="str">
        <f>IF(C285&gt;0,+VLOOKUP($C285,'STYLE NAMES'!$B:$AC,5,FALSE),"")</f>
        <v>ACCESSORIES</v>
      </c>
      <c r="I285" s="101" t="str">
        <f>IF(C285&gt;0,+VLOOKUP($C285,'STYLE NAMES'!$B:$AC,6,FALSE),"")</f>
        <v>RIDER ACCESSORIES</v>
      </c>
      <c r="J285" s="101" t="str">
        <f>IF(C285&gt;0,+VLOOKUP($C285,'STYLE NAMES'!$B:$AC,7,FALSE),"")</f>
        <v>ADULTS UNISEX</v>
      </c>
      <c r="K285" s="101" t="str">
        <f>IF(C285&gt;0,+VLOOKUP($C285,'STYLE NAMES'!$B:$AC,8,FALSE),"")</f>
        <v>RIDING SOCKS</v>
      </c>
      <c r="L285" s="101" t="str">
        <f>IF(E285&gt;0,+VLOOKUP($E285,'CODE GENERATOR'!$D:$T,3,FALSE),"")</f>
        <v>A</v>
      </c>
      <c r="M285" s="101" t="str">
        <f>IF(E285&gt;0,+VLOOKUP($E285,'CODE GENERATOR'!$D:$T,4,FALSE),"")</f>
        <v>NYLON</v>
      </c>
      <c r="N285" s="101" t="str">
        <f>IF(E285&gt;0,+VLOOKUP($E285,'CODE GENERATOR'!$D:$T,6,FALSE),"")</f>
        <v>3 PACK BUNDLE</v>
      </c>
      <c r="O285" s="101" t="str">
        <f>IF(E285&gt;0,+VLOOKUP($E285,'CODE GENERATOR'!$D:$T,7,FALSE),"")</f>
        <v>SET #1</v>
      </c>
      <c r="P285" s="101" t="str">
        <f t="shared" si="21"/>
        <v>3 PACK BUNDLE/SET #1</v>
      </c>
      <c r="Q285" s="104" t="str">
        <f>IF(E285&gt;0,+VLOOKUP($E285,'CODE GENERATOR'!$D:$T,11,FALSE),"")</f>
        <v>A.RACAU_SOC0019</v>
      </c>
      <c r="R285" s="104" t="str">
        <f>IF(E285&gt;0,+VLOOKUP($E285,'CODE GENERATOR'!$D:$T,12,FALSE),"")</f>
        <v>NYL00003XBST1</v>
      </c>
      <c r="S285" s="104" t="str">
        <f>IF(E285&gt;0,+VLOOKUP($E285,'CODE GENERATOR'!$D:$T,13,FALSE),"")</f>
        <v>A.RACAU_SOC0019_NYL00003XBST1</v>
      </c>
      <c r="T285" s="104" t="str">
        <f t="shared" si="19"/>
        <v>A.RACAU_SOC0019_NYL00003XBST1_40-43</v>
      </c>
      <c r="U285" s="105">
        <v>8683711003427</v>
      </c>
      <c r="V285" s="107" t="str" cm="1">
        <f t="array" ref="V285">_xlfn.TEXTJOIN(";", TRUE, _xlfn.UNIQUE(_xlfn._xlws.FILTER(P$3:P$10029, C$3:C$10029=C285)))</f>
        <v>3 PACK BUNDLE/SET #1</v>
      </c>
      <c r="W285" s="107" t="str" cm="1">
        <f t="array" ref="W285">_xlfn.TEXTJOIN(";", TRUE, _xlfn.UNIQUE(_xlfn._xlws.FILTER(F$3:F$10029, C$3:C$10029=C285)))</f>
        <v>36-39;40-43</v>
      </c>
      <c r="X285" s="101" t="str">
        <f>IF(E285&gt;0,+VLOOKUP($E285,'CODE GENERATOR'!$D:$AC,19,FALSE),0)</f>
        <v>2402_S01_32557</v>
      </c>
      <c r="Y285" s="101" t="str">
        <f>IF(E285&gt;0,+VLOOKUP($E285,'CODE GENERATOR'!$D:$AC,20,FALSE),0)</f>
        <v/>
      </c>
      <c r="Z285" s="101" t="str">
        <f>IF(E285&gt;0,+VLOOKUP($E285,'CODE GENERATOR'!$D:$AC,21,FALSE),0)</f>
        <v/>
      </c>
      <c r="AA285" s="101" t="str">
        <f>IF(E285&gt;0,+VLOOKUP($E285,'CODE GENERATOR'!$D:$AC,22,FALSE),0)</f>
        <v/>
      </c>
      <c r="AB285" s="101" t="str">
        <f>IF(E285&gt;0,+VLOOKUP($E285,'CODE GENERATOR'!$D:$AC,23,FALSE),0)</f>
        <v/>
      </c>
      <c r="AC285" s="101" t="str">
        <f>IF(E285&gt;0,+VLOOKUP($E285,'CODE GENERATOR'!$D:$AC,24,FALSE),0)</f>
        <v/>
      </c>
      <c r="AD285" s="101" t="str">
        <f>IF(E285&gt;0,+VLOOKUP($E285,'CODE GENERATOR'!$D:$AC,25,FALSE),0)</f>
        <v/>
      </c>
      <c r="AE285" s="101" t="str">
        <f>IF(E285&gt;0,+VLOOKUP($E285,'CODE GENERATOR'!$D:$AC,26,FALSE),0)</f>
        <v/>
      </c>
      <c r="AF285" s="149" t="str">
        <f>IF($C285&gt;0,$C285&amp;" "&amp;$P285&amp;" "&amp;+VLOOKUP($C285,'STYLE NAMES'!$B:$AC,10,FALSE),"""")</f>
        <v>LAZIO-3XB 3 PACK BUNDLE/SET #1 GEO ALL-SEASON RIDING SOCKS 
3 PACK BUNDLE</v>
      </c>
      <c r="AG285" s="101" t="str">
        <f>"Enjoy our "&amp;(AF285)&amp;"; "&amp;IF(C285&gt;0,+VLOOKUP($C285,'STYLE NAMES'!$B:$AC,11,FALSE),"")</f>
        <v xml:space="preserve">Enjoy our LAZIO-3XB 3 PACK BUNDLE/SET #1 GEO ALL-SEASON RIDING SOCKS 
3 PACK BUNDLE; LAZIO 3 PACK BUNDLE
PERFORMANCE RIDING SOCKS
Specially designed for riders
ALL SEASONS X UNISEX   
</v>
      </c>
      <c r="AH285" s="101" t="str">
        <f>IF(C285&gt;0,+VLOOKUP($C285,'STYLE NAMES'!$B:$AC,12,FALSE),"")</f>
        <v xml:space="preserve">%98 Polyamide, 2% Elasthane        
Technical Features:    
Comfortable and durable microfiber    
Anti-bacterial and Breathable    
Heel and front foot reinforced for high durability    
Soft and comfortable fit 
</v>
      </c>
      <c r="AI285" s="101" t="str">
        <f>IF(C285&gt;0,+VLOOKUP($C285,'STYLE NAMES'!$B:$AC,13,FALSE),"")</f>
        <v xml:space="preserve">For best use we recommend hand-wash    
or Machine wash at 30C with hand-wash setting    
DO NOT TUMBLE DRY  </v>
      </c>
      <c r="AJ285" s="149" t="str">
        <f>IF($C285&gt;0,$C285&amp;" "&amp;$P285&amp;" "&amp;+VLOOKUP($C285,'STYLE NAMES'!$B:$AC,14,FALSE),"""")</f>
        <v>LAZIO-3XB 3 PACK BUNDLE/SET #1 GEO 4 MEVSİM BİNİCİ ÇORABI
3'LÜ PAKET</v>
      </c>
      <c r="AK285" s="149" t="str">
        <f>"Cavalier SanMarco tarafından tasarlanan "&amp;(AJ285)&amp;"; "&amp;IF(C285&gt;0,+VLOOKUP($C285,'STYLE NAMES'!$B:$AC,15,FALSE),"")</f>
        <v>Cavalier SanMarco tarafından tasarlanan LAZIO-3XB 3 PACK BUNDLE/SET #1 GEO 4 MEVSİM BİNİCİ ÇORABI
3'LÜ PAKET; LAZIO 3'LÜ PAKET
PERFORMANS BİNİCİ ÇORABI
Biniciler için özel olarak tasarlandı
4 MEVSİM X UNISEX</v>
      </c>
      <c r="AL285" s="149" t="str">
        <f>IF(C285&gt;0,+VLOOKUP($C285,'STYLE NAMES'!$B:$AC,16,FALSE),"")</f>
        <v xml:space="preserve">%98 Poliamid, %2 Elastan        
Teknik Özellikler:    
Rahat ve dayanıklı mikrofiber    
Anti-bakteriyel ve Nefes Alabilir    
Yüksek dayanıklılık için güçlendirilmiş topuk ve ön ayak    
Yumuşak ve rahat fit </v>
      </c>
      <c r="AM285" s="149" t="str">
        <f>IF(C285&gt;0,+VLOOKUP($C285,'STYLE NAMES'!$B:$AC,17,FALSE),"")</f>
        <v>En iyi kullanım için elde yıkamanızı öneririz    
veya Makinede 30C'de elde yıkama ayarında yıkayınız    
KURUTUCU KULLANMAYINIZ</v>
      </c>
      <c r="AN285" s="149" t="str">
        <f>IF($C285&gt;0,$C285&amp;" "&amp;$P285&amp;" "&amp;+VLOOKUP($C285,'STYLE NAMES'!$B:$AC,18,FALSE),"""")</f>
        <v>LAZIO-3XB 3 PACK BUNDLE/SET #1 CALZINI DA EQUITAZIONE GEO PER TUTTE LE STAGIONI_x000D_
PACCHETTO DA 3 CONFEZIONI</v>
      </c>
      <c r="AO285" s="101" t="str">
        <f>"Disegnato da Cavalier SanMarco "&amp;(AN285)&amp;"; "&amp;IF(C285&gt;0,+VLOOKUP($C285,'STYLE NAMES'!$B:$AC,19,FALSE),"")</f>
        <v>Disegnato da Cavalier SanMarco LAZIO-3XB 3 PACK BUNDLE/SET #1 CALZINI DA EQUITAZIONE GEO PER TUTTE LE STAGIONI_x000D_
PACCHETTO DA 3 CONFEZIONI; LAZIO 3 PACCHI CALZE DA EQUITAZIONE PERFORMANCE 
Progettate appositamente per i cavalieri.
Tutte le stagioni x unisex</v>
      </c>
      <c r="AP285" s="101" t="str">
        <f>IF(C285&gt;0,+VLOOKUP($C285,'STYLE NAMES'!$B:$AC,20,FALSE),"")</f>
        <v>98% Poliammide, 2% Elastan
Caratteristiche tecniche:
Microfibra comoda e resistente
Antibatterico e traspirante
Tallone e punta rinforzati per un’elevata durata 
Vestibilità morbida e confortevole</v>
      </c>
      <c r="AQ285" s="101" t="str">
        <f>IF(C285&gt;0,+VLOOKUP($C285,'STYLE NAMES'!$B:$AC,21,FALSE),"")</f>
        <v>Per un uso ottimale si consiglia il lavaggio a mano O lavaggio in lavatrice a 30°C con impostazione lavaggio a mano
Non asciugare in asciugatrice</v>
      </c>
      <c r="AR285" s="101">
        <f>IF(D285&gt;0,+VLOOKUP($C285,'STYLE NAMES'!$B:$AC,22,FALSE),"")</f>
        <v>0</v>
      </c>
      <c r="AS285" s="101">
        <f>IF(E285&gt;0,+VLOOKUP($C285,'STYLE NAMES'!$B:$AC,23,FALSE),"")</f>
        <v>0</v>
      </c>
      <c r="AT285" s="101">
        <f>IF(F285&gt;0,+VLOOKUP($C285,'STYLE NAMES'!$B:$AC,24,FALSE),"")</f>
        <v>0</v>
      </c>
      <c r="AU285" s="101">
        <f>IF(G285&gt;0,+VLOOKUP($C285,'STYLE NAMES'!$B:$AC,25,FALSE),"")</f>
        <v>0</v>
      </c>
      <c r="AV285" s="101">
        <f>+VLOOKUP($S285,'CODE GENERATOR'!$P:$AM,15,FALSE)</f>
        <v>0</v>
      </c>
      <c r="AW285" s="101">
        <f>+VLOOKUP($S285,'CODE GENERATOR'!$P:$AM,16,FALSE)</f>
        <v>0</v>
      </c>
      <c r="AX285" s="101">
        <f>+VLOOKUP($S285,'CODE GENERATOR'!$P:$AM,17,FALSE)</f>
        <v>0</v>
      </c>
      <c r="AY285" s="101">
        <f>+VLOOKUP($S285,'CODE GENERATOR'!$P:$AM,18,FALSE)</f>
        <v>0</v>
      </c>
      <c r="AZ285" s="101">
        <f>+VLOOKUP($S285,'CODE GENERATOR'!$P:$AM,19,FALSE)</f>
        <v>0</v>
      </c>
      <c r="BA285" s="101">
        <f>+VLOOKUP($S285,'CODE GENERATOR'!$P:$AM,20,FALSE)</f>
        <v>0</v>
      </c>
      <c r="BB285" s="101">
        <f>+VLOOKUP($S285,'CODE GENERATOR'!$P:$AM,21,FALSE)</f>
        <v>0</v>
      </c>
      <c r="BC285" s="101">
        <f>+VLOOKUP($S285,'CODE GENERATOR'!$P:$AM,22,FALSE)</f>
        <v>0</v>
      </c>
      <c r="BD285" s="101">
        <f>+VLOOKUP($S285,'CODE GENERATOR'!$P:$AM,23,FALSE)</f>
        <v>0</v>
      </c>
      <c r="BE285" s="101">
        <f>+VLOOKUP($S285,'CODE GENERATOR'!$P:$AM,24,FALSE)</f>
        <v>0</v>
      </c>
      <c r="BF285" s="101">
        <f>IF(C285&gt;0,+VLOOKUP(G285,'CATEGORY ID'!$A$1:$L$118,3,FALSE),"")</f>
        <v>17</v>
      </c>
      <c r="BG285" s="101">
        <f>IF(C285&gt;0,+VLOOKUP(H285,'CATEGORY ID'!$D$1:$L$118,3,FALSE),"")</f>
        <v>17</v>
      </c>
      <c r="BH285" s="101">
        <f>IF(C285&gt;0,+VLOOKUP((+H285&amp;I285),'CATEGORY ID'!$H$1:$I$121,2,FALSE),"")</f>
        <v>18</v>
      </c>
      <c r="BJ285" s="101">
        <f>IF(C285&gt;0,IF(COUNTIF('CATEGORY ID'!$K$1:$K$121,+H285&amp;K285) &gt; 0, +VLOOKUP(+H285&amp;K285,'CATEGORY ID'!$K$1:$L$121,2,FALSE),""),"")</f>
        <v>49</v>
      </c>
      <c r="BK285" s="101" t="str">
        <f>IF(C285&gt;0,IF(COUNTIF('CATEGORY ID'!$K$124:$K$165, +VLOOKUP(C285,'STYLE NAMES'!$B:$AE,30,FALSE)) &gt; 0, +VLOOKUP(VLOOKUP(C285,'STYLE NAMES'!$B:$AE,30,FALSE),'CATEGORY ID'!K:M,2,FALSE),""),"")</f>
        <v/>
      </c>
      <c r="BR285" s="101" t="str" cm="1">
        <f t="array" ref="BR285">IF(C285&gt;0,_xlfn.TEXTJOIN(";", TRUE,_xlfn.UNIQUE(_xlfn._xlws.FILTER(BF285:BQ285,(BF285:BQ285&gt;0)),TRUE,FALSE)),"")&amp;";"&amp;BS285</f>
        <v>17;18;49;</v>
      </c>
      <c r="BU285" s="106">
        <f>IF(C285&gt;0,+VLOOKUP($C285,'STYLE NAMES'!$B:$AC,26,FALSE),"")</f>
        <v>34.9</v>
      </c>
      <c r="BV285" s="106">
        <f>IF(C285&gt;0,+VLOOKUP($C285,'STYLE NAMES'!$B:$AC,27,FALSE),"")</f>
        <v>1910</v>
      </c>
      <c r="BW285" s="106">
        <f>IF(C285&gt;0,+VLOOKUP($C285,'STYLE NAMES'!$B:$AC,28,FALSE),"")</f>
        <v>40.134999999999998</v>
      </c>
      <c r="BY285"/>
      <c r="BZ285" s="101">
        <v>12</v>
      </c>
      <c r="CA285" s="137">
        <f t="shared" si="22"/>
        <v>1</v>
      </c>
      <c r="CB285" s="137">
        <f>+VLOOKUP(C285,'[2]STYLES &amp; MODELS MATRIX'!$A:$G,7,FALSE)</f>
        <v>0</v>
      </c>
      <c r="CC285" s="137">
        <f>+VLOOKUP(C285,'[1]STYLES &amp; SIZE CHARTS'!$A:$H,8,FALSE)</f>
        <v>0</v>
      </c>
      <c r="CD285" s="137"/>
      <c r="CE285" s="205"/>
      <c r="CF285" s="141"/>
    </row>
    <row r="286" spans="1:84" s="101" customFormat="1" ht="12" customHeight="1" x14ac:dyDescent="0.2">
      <c r="A286" s="102">
        <f t="shared" si="20"/>
        <v>8683711003434</v>
      </c>
      <c r="B286" s="101" t="s">
        <v>834</v>
      </c>
      <c r="C286" s="101" t="s">
        <v>591</v>
      </c>
      <c r="D286" s="101" t="s">
        <v>592</v>
      </c>
      <c r="E286" s="203" t="s">
        <v>2339</v>
      </c>
      <c r="F286" s="101" t="s">
        <v>2337</v>
      </c>
      <c r="G286" s="101" t="str">
        <f>IF(C286&gt;0,+VLOOKUP($C286,'STYLE NAMES'!$B:$AC,4,FALSE),"")</f>
        <v>ACCESSORIES</v>
      </c>
      <c r="H286" s="101" t="str">
        <f>IF(C286&gt;0,+VLOOKUP($C286,'STYLE NAMES'!$B:$AC,5,FALSE),"")</f>
        <v>ACCESSORIES</v>
      </c>
      <c r="I286" s="101" t="str">
        <f>IF(C286&gt;0,+VLOOKUP($C286,'STYLE NAMES'!$B:$AC,6,FALSE),"")</f>
        <v>RIDER ACCESSORIES</v>
      </c>
      <c r="J286" s="101" t="str">
        <f>IF(C286&gt;0,+VLOOKUP($C286,'STYLE NAMES'!$B:$AC,7,FALSE),"")</f>
        <v>ADULTS UNISEX</v>
      </c>
      <c r="K286" s="101" t="str">
        <f>IF(C286&gt;0,+VLOOKUP($C286,'STYLE NAMES'!$B:$AC,8,FALSE),"")</f>
        <v>RIDING SOCKS</v>
      </c>
      <c r="L286" s="101" t="str">
        <f>IF(E286&gt;0,+VLOOKUP($E286,'CODE GENERATOR'!$D:$T,3,FALSE),"")</f>
        <v>A</v>
      </c>
      <c r="M286" s="101" t="str">
        <f>IF(E286&gt;0,+VLOOKUP($E286,'CODE GENERATOR'!$D:$T,4,FALSE),"")</f>
        <v>NYLON</v>
      </c>
      <c r="N286" s="101" t="str">
        <f>IF(E286&gt;0,+VLOOKUP($E286,'CODE GENERATOR'!$D:$T,6,FALSE),"")</f>
        <v>3 PACK BUNDLE</v>
      </c>
      <c r="O286" s="101" t="str">
        <f>IF(E286&gt;0,+VLOOKUP($E286,'CODE GENERATOR'!$D:$T,7,FALSE),"")</f>
        <v>SET #1</v>
      </c>
      <c r="P286" s="101" t="str">
        <f t="shared" si="21"/>
        <v>3 PACK BUNDLE/SET #1</v>
      </c>
      <c r="Q286" s="104" t="str">
        <f>IF(E286&gt;0,+VLOOKUP($E286,'CODE GENERATOR'!$D:$T,11,FALSE),"")</f>
        <v>A.RACAU_SOC0020</v>
      </c>
      <c r="R286" s="104" t="str">
        <f>IF(E286&gt;0,+VLOOKUP($E286,'CODE GENERATOR'!$D:$T,12,FALSE),"")</f>
        <v>NYL00003XBST1</v>
      </c>
      <c r="S286" s="104" t="str">
        <f>IF(E286&gt;0,+VLOOKUP($E286,'CODE GENERATOR'!$D:$T,13,FALSE),"")</f>
        <v>A.RACAU_SOC0020_NYL00003XBST1</v>
      </c>
      <c r="T286" s="104" t="str">
        <f t="shared" si="19"/>
        <v>A.RACAU_SOC0020_NYL00003XBST1_36-39</v>
      </c>
      <c r="U286" s="105">
        <v>8683711003434</v>
      </c>
      <c r="V286" s="107" t="str" cm="1">
        <f t="array" ref="V286">_xlfn.TEXTJOIN(";", TRUE, _xlfn.UNIQUE(_xlfn._xlws.FILTER(P$3:P$10029, C$3:C$10029=C286)))</f>
        <v>3 PACK BUNDLE/SET #1</v>
      </c>
      <c r="W286" s="107" t="str" cm="1">
        <f t="array" ref="W286">_xlfn.TEXTJOIN(";", TRUE, _xlfn.UNIQUE(_xlfn._xlws.FILTER(F$3:F$10029, C$3:C$10029=C286)))</f>
        <v>36-39;40-43</v>
      </c>
      <c r="X286" s="101" t="str">
        <f>IF(E286&gt;0,+VLOOKUP($E286,'CODE GENERATOR'!$D:$AC,19,FALSE),0)</f>
        <v>2402_S01_32561</v>
      </c>
      <c r="Y286" s="101" t="str">
        <f>IF(E286&gt;0,+VLOOKUP($E286,'CODE GENERATOR'!$D:$AC,20,FALSE),0)</f>
        <v/>
      </c>
      <c r="Z286" s="101" t="str">
        <f>IF(E286&gt;0,+VLOOKUP($E286,'CODE GENERATOR'!$D:$AC,21,FALSE),0)</f>
        <v/>
      </c>
      <c r="AA286" s="101" t="str">
        <f>IF(E286&gt;0,+VLOOKUP($E286,'CODE GENERATOR'!$D:$AC,22,FALSE),0)</f>
        <v/>
      </c>
      <c r="AB286" s="101" t="str">
        <f>IF(E286&gt;0,+VLOOKUP($E286,'CODE GENERATOR'!$D:$AC,23,FALSE),0)</f>
        <v/>
      </c>
      <c r="AC286" s="101" t="str">
        <f>IF(E286&gt;0,+VLOOKUP($E286,'CODE GENERATOR'!$D:$AC,24,FALSE),0)</f>
        <v/>
      </c>
      <c r="AD286" s="101" t="str">
        <f>IF(E286&gt;0,+VLOOKUP($E286,'CODE GENERATOR'!$D:$AC,25,FALSE),0)</f>
        <v/>
      </c>
      <c r="AE286" s="101" t="str">
        <f>IF(E286&gt;0,+VLOOKUP($E286,'CODE GENERATOR'!$D:$AC,26,FALSE),0)</f>
        <v/>
      </c>
      <c r="AF286" s="149" t="str">
        <f>IF($C286&gt;0,$C286&amp;" "&amp;$P286&amp;" "&amp;+VLOOKUP($C286,'STYLE NAMES'!$B:$AC,10,FALSE),"""")</f>
        <v>ROMA-3XB 3 PACK BUNDLE/SET #1 4 SEASON RIDING SOCKS 
3 PACK BUNDLE</v>
      </c>
      <c r="AG286" s="101" t="str">
        <f>"Enjoy our "&amp;(AF286)&amp;"; "&amp;IF(C286&gt;0,+VLOOKUP($C286,'STYLE NAMES'!$B:$AC,11,FALSE),"")</f>
        <v xml:space="preserve">Enjoy our ROMA-3XB 3 PACK BUNDLE/SET #1 4 SEASON RIDING SOCKS 
3 PACK BUNDLE; ROMA 3 PACK BUNDLE
PERFORMANCE RIDING SOCKS
Specially designed for riders
ALL SEASONS X UNISEX   
</v>
      </c>
      <c r="AH286" s="101" t="str">
        <f>IF(C286&gt;0,+VLOOKUP($C286,'STYLE NAMES'!$B:$AC,12,FALSE),"")</f>
        <v xml:space="preserve">%98 Polyamide, 2% Elasthane        
Technical Features:    
Comfortable and durable microfiber    
Anti-bacterial and Breathable    
Heel and front foot reinforced for high durability    
Soft and comfortable fit 
</v>
      </c>
      <c r="AI286" s="101" t="str">
        <f>IF(C286&gt;0,+VLOOKUP($C286,'STYLE NAMES'!$B:$AC,13,FALSE),"")</f>
        <v xml:space="preserve">For best use we recommend hand-wash    
or Machine wash at 30C with hand-wash setting    
DO NOT TUMBLE DRY  </v>
      </c>
      <c r="AJ286" s="149" t="str">
        <f>IF($C286&gt;0,$C286&amp;" "&amp;$P286&amp;" "&amp;+VLOOKUP($C286,'STYLE NAMES'!$B:$AC,14,FALSE),"""")</f>
        <v>ROMA-3XB 3 PACK BUNDLE/SET #1 4 MEVSİM BİNİCİ ÇORABI
3'LÜ PAKET</v>
      </c>
      <c r="AK286" s="149" t="str">
        <f>"Cavalier SanMarco tarafından tasarlanan "&amp;(AJ286)&amp;"; "&amp;IF(C286&gt;0,+VLOOKUP($C286,'STYLE NAMES'!$B:$AC,15,FALSE),"")</f>
        <v>Cavalier SanMarco tarafından tasarlanan ROMA-3XB 3 PACK BUNDLE/SET #1 4 MEVSİM BİNİCİ ÇORABI
3'LÜ PAKET; ROMA 3'LÜ PAKET
PERFORMANS BİNİCİ ÇORABI
Biniciler için özel olarak tasarlandı
4 MEVSİM X UNISEX</v>
      </c>
      <c r="AL286" s="149" t="str">
        <f>IF(C286&gt;0,+VLOOKUP($C286,'STYLE NAMES'!$B:$AC,16,FALSE),"")</f>
        <v xml:space="preserve">%98 Poliamid, %2 Elastan        
Teknik Özellikler:    
Rahat ve dayanıklı mikrofiber    
Anti-bakteriyel ve Nefes Alabilir    
Yüksek dayanıklılık için güçlendirilmiş topuk ve ön ayak    
Yumuşak ve rahat fit </v>
      </c>
      <c r="AM286" s="149" t="str">
        <f>IF(C286&gt;0,+VLOOKUP($C286,'STYLE NAMES'!$B:$AC,17,FALSE),"")</f>
        <v>En iyi kullanım için elde yıkamanızı öneririz    
veya Makinede 30C'de elde yıkama ayarında yıkayınız    
KURUTUCU KULLANMAYINIZ</v>
      </c>
      <c r="AN286" s="149" t="str">
        <f>IF($C286&gt;0,$C286&amp;" "&amp;$P286&amp;" "&amp;+VLOOKUP($C286,'STYLE NAMES'!$B:$AC,18,FALSE),"""")</f>
        <v>ROMA-3XB 3 PACK BUNDLE/SET #1 CALZINI DA EQUITAZIONE PER 4 STAGIONI_x000D_
PACCHETTO DA 3 CONFEZIONI</v>
      </c>
      <c r="AO286" s="101" t="str">
        <f>"Disegnato da Cavalier SanMarco "&amp;(AN286)&amp;"; "&amp;IF(C286&gt;0,+VLOOKUP($C286,'STYLE NAMES'!$B:$AC,19,FALSE),"")</f>
        <v>Disegnato da Cavalier SanMarco ROMA-3XB 3 PACK BUNDLE/SET #1 CALZINI DA EQUITAZIONE PER 4 STAGIONI_x000D_
PACCHETTO DA 3 CONFEZIONI; ROMA 3 PACCHI CALZE DA EQUITAZIONE PERFORMANCE
Progettate appositamente per i cavalieri. 
Tutte le stagioni x unisex</v>
      </c>
      <c r="AP286" s="101" t="str">
        <f>IF(C286&gt;0,+VLOOKUP($C286,'STYLE NAMES'!$B:$AC,20,FALSE),"")</f>
        <v>98% Poliammide, 2% Elastan
Caratteristiche tecniche:
Microfibra comoda e resistente
Antibatterico e traspirante
Tallone e punta rinforzati per un’elevata durata 
Vestibilità morbida e confortevole</v>
      </c>
      <c r="AQ286" s="101" t="str">
        <f>IF(C286&gt;0,+VLOOKUP($C286,'STYLE NAMES'!$B:$AC,21,FALSE),"")</f>
        <v>Per un uso ottimale si consiglia il lavaggio a mano O lavaggio in lavatrice a 30°C con impostazione lavaggio a mano
Non asciugare in asciugatrice</v>
      </c>
      <c r="AR286" s="101">
        <f>IF(D286&gt;0,+VLOOKUP($C286,'STYLE NAMES'!$B:$AC,22,FALSE),"")</f>
        <v>0</v>
      </c>
      <c r="AS286" s="101">
        <f>IF(E286&gt;0,+VLOOKUP($C286,'STYLE NAMES'!$B:$AC,23,FALSE),"")</f>
        <v>0</v>
      </c>
      <c r="AT286" s="101">
        <f>IF(F286&gt;0,+VLOOKUP($C286,'STYLE NAMES'!$B:$AC,24,FALSE),"")</f>
        <v>0</v>
      </c>
      <c r="AU286" s="101">
        <f>IF(G286&gt;0,+VLOOKUP($C286,'STYLE NAMES'!$B:$AC,25,FALSE),"")</f>
        <v>0</v>
      </c>
      <c r="AV286" s="101">
        <f>+VLOOKUP($S286,'CODE GENERATOR'!$P:$AM,15,FALSE)</f>
        <v>0</v>
      </c>
      <c r="AW286" s="101">
        <f>+VLOOKUP($S286,'CODE GENERATOR'!$P:$AM,16,FALSE)</f>
        <v>0</v>
      </c>
      <c r="AX286" s="101">
        <f>+VLOOKUP($S286,'CODE GENERATOR'!$P:$AM,17,FALSE)</f>
        <v>0</v>
      </c>
      <c r="AY286" s="101">
        <f>+VLOOKUP($S286,'CODE GENERATOR'!$P:$AM,18,FALSE)</f>
        <v>0</v>
      </c>
      <c r="AZ286" s="101">
        <f>+VLOOKUP($S286,'CODE GENERATOR'!$P:$AM,19,FALSE)</f>
        <v>0</v>
      </c>
      <c r="BA286" s="101">
        <f>+VLOOKUP($S286,'CODE GENERATOR'!$P:$AM,20,FALSE)</f>
        <v>0</v>
      </c>
      <c r="BB286" s="101">
        <f>+VLOOKUP($S286,'CODE GENERATOR'!$P:$AM,21,FALSE)</f>
        <v>0</v>
      </c>
      <c r="BC286" s="101">
        <f>+VLOOKUP($S286,'CODE GENERATOR'!$P:$AM,22,FALSE)</f>
        <v>0</v>
      </c>
      <c r="BD286" s="101">
        <f>+VLOOKUP($S286,'CODE GENERATOR'!$P:$AM,23,FALSE)</f>
        <v>0</v>
      </c>
      <c r="BE286" s="101">
        <f>+VLOOKUP($S286,'CODE GENERATOR'!$P:$AM,24,FALSE)</f>
        <v>0</v>
      </c>
      <c r="BF286" s="101">
        <f>IF(C286&gt;0,+VLOOKUP(G286,'CATEGORY ID'!$A$1:$L$118,3,FALSE),"")</f>
        <v>17</v>
      </c>
      <c r="BG286" s="101">
        <f>IF(C286&gt;0,+VLOOKUP(H286,'CATEGORY ID'!$D$1:$L$118,3,FALSE),"")</f>
        <v>17</v>
      </c>
      <c r="BH286" s="101">
        <f>IF(C286&gt;0,+VLOOKUP((+H286&amp;I286),'CATEGORY ID'!$H$1:$I$121,2,FALSE),"")</f>
        <v>18</v>
      </c>
      <c r="BJ286" s="101">
        <f>IF(C286&gt;0,IF(COUNTIF('CATEGORY ID'!$K$1:$K$121,+H286&amp;K286) &gt; 0, +VLOOKUP(+H286&amp;K286,'CATEGORY ID'!$K$1:$L$121,2,FALSE),""),"")</f>
        <v>49</v>
      </c>
      <c r="BK286" s="101" t="str">
        <f>IF(C286&gt;0,IF(COUNTIF('CATEGORY ID'!$K$124:$K$165, +VLOOKUP(C286,'STYLE NAMES'!$B:$AE,30,FALSE)) &gt; 0, +VLOOKUP(VLOOKUP(C286,'STYLE NAMES'!$B:$AE,30,FALSE),'CATEGORY ID'!K:M,2,FALSE),""),"")</f>
        <v/>
      </c>
      <c r="BR286" s="101" t="str" cm="1">
        <f t="array" ref="BR286">IF(C286&gt;0,_xlfn.TEXTJOIN(";", TRUE,_xlfn.UNIQUE(_xlfn._xlws.FILTER(BF286:BQ286,(BF286:BQ286&gt;0)),TRUE,FALSE)),"")&amp;";"&amp;BS286</f>
        <v>17;18;49;</v>
      </c>
      <c r="BU286" s="106">
        <f>IF(C286&gt;0,+VLOOKUP($C286,'STYLE NAMES'!$B:$AC,26,FALSE),"")</f>
        <v>39.9</v>
      </c>
      <c r="BV286" s="106">
        <f>IF(C286&gt;0,+VLOOKUP($C286,'STYLE NAMES'!$B:$AC,27,FALSE),"")</f>
        <v>2190</v>
      </c>
      <c r="BW286" s="106">
        <f>IF(C286&gt;0,+VLOOKUP($C286,'STYLE NAMES'!$B:$AC,28,FALSE),"")</f>
        <v>45.884999999999998</v>
      </c>
      <c r="BY286"/>
      <c r="BZ286" s="101">
        <v>0</v>
      </c>
      <c r="CA286" s="137">
        <f t="shared" si="22"/>
        <v>1</v>
      </c>
      <c r="CB286" s="137">
        <f>+VLOOKUP(C286,'[2]STYLES &amp; MODELS MATRIX'!$A:$G,7,FALSE)</f>
        <v>0</v>
      </c>
      <c r="CC286" s="137">
        <f>+VLOOKUP(C286,'[1]STYLES &amp; SIZE CHARTS'!$A:$H,8,FALSE)</f>
        <v>0</v>
      </c>
      <c r="CD286" s="137"/>
      <c r="CE286" s="205"/>
      <c r="CF286" s="141"/>
    </row>
    <row r="287" spans="1:84" s="101" customFormat="1" ht="12" customHeight="1" x14ac:dyDescent="0.2">
      <c r="A287" s="102">
        <f t="shared" si="20"/>
        <v>8683711003441</v>
      </c>
      <c r="B287" s="101" t="s">
        <v>834</v>
      </c>
      <c r="C287" s="101" t="s">
        <v>591</v>
      </c>
      <c r="D287" s="101" t="s">
        <v>592</v>
      </c>
      <c r="E287" s="203" t="s">
        <v>2339</v>
      </c>
      <c r="F287" s="101" t="s">
        <v>2338</v>
      </c>
      <c r="G287" s="101" t="str">
        <f>IF(C287&gt;0,+VLOOKUP($C287,'STYLE NAMES'!$B:$AC,4,FALSE),"")</f>
        <v>ACCESSORIES</v>
      </c>
      <c r="H287" s="101" t="str">
        <f>IF(C287&gt;0,+VLOOKUP($C287,'STYLE NAMES'!$B:$AC,5,FALSE),"")</f>
        <v>ACCESSORIES</v>
      </c>
      <c r="I287" s="101" t="str">
        <f>IF(C287&gt;0,+VLOOKUP($C287,'STYLE NAMES'!$B:$AC,6,FALSE),"")</f>
        <v>RIDER ACCESSORIES</v>
      </c>
      <c r="J287" s="101" t="str">
        <f>IF(C287&gt;0,+VLOOKUP($C287,'STYLE NAMES'!$B:$AC,7,FALSE),"")</f>
        <v>ADULTS UNISEX</v>
      </c>
      <c r="K287" s="101" t="str">
        <f>IF(C287&gt;0,+VLOOKUP($C287,'STYLE NAMES'!$B:$AC,8,FALSE),"")</f>
        <v>RIDING SOCKS</v>
      </c>
      <c r="L287" s="101" t="str">
        <f>IF(E287&gt;0,+VLOOKUP($E287,'CODE GENERATOR'!$D:$T,3,FALSE),"")</f>
        <v>A</v>
      </c>
      <c r="M287" s="101" t="str">
        <f>IF(E287&gt;0,+VLOOKUP($E287,'CODE GENERATOR'!$D:$T,4,FALSE),"")</f>
        <v>NYLON</v>
      </c>
      <c r="N287" s="101" t="str">
        <f>IF(E287&gt;0,+VLOOKUP($E287,'CODE GENERATOR'!$D:$T,6,FALSE),"")</f>
        <v>3 PACK BUNDLE</v>
      </c>
      <c r="O287" s="101" t="str">
        <f>IF(E287&gt;0,+VLOOKUP($E287,'CODE GENERATOR'!$D:$T,7,FALSE),"")</f>
        <v>SET #1</v>
      </c>
      <c r="P287" s="101" t="str">
        <f t="shared" si="21"/>
        <v>3 PACK BUNDLE/SET #1</v>
      </c>
      <c r="Q287" s="104" t="str">
        <f>IF(E287&gt;0,+VLOOKUP($E287,'CODE GENERATOR'!$D:$T,11,FALSE),"")</f>
        <v>A.RACAU_SOC0020</v>
      </c>
      <c r="R287" s="104" t="str">
        <f>IF(E287&gt;0,+VLOOKUP($E287,'CODE GENERATOR'!$D:$T,12,FALSE),"")</f>
        <v>NYL00003XBST1</v>
      </c>
      <c r="S287" s="104" t="str">
        <f>IF(E287&gt;0,+VLOOKUP($E287,'CODE GENERATOR'!$D:$T,13,FALSE),"")</f>
        <v>A.RACAU_SOC0020_NYL00003XBST1</v>
      </c>
      <c r="T287" s="104" t="str">
        <f t="shared" si="19"/>
        <v>A.RACAU_SOC0020_NYL00003XBST1_40-43</v>
      </c>
      <c r="U287" s="105">
        <v>8683711003441</v>
      </c>
      <c r="V287" s="107" t="str" cm="1">
        <f t="array" ref="V287">_xlfn.TEXTJOIN(";", TRUE, _xlfn.UNIQUE(_xlfn._xlws.FILTER(P$3:P$10029, C$3:C$10029=C287)))</f>
        <v>3 PACK BUNDLE/SET #1</v>
      </c>
      <c r="W287" s="107" t="str" cm="1">
        <f t="array" ref="W287">_xlfn.TEXTJOIN(";", TRUE, _xlfn.UNIQUE(_xlfn._xlws.FILTER(F$3:F$10029, C$3:C$10029=C287)))</f>
        <v>36-39;40-43</v>
      </c>
      <c r="X287" s="101" t="str">
        <f>IF(E287&gt;0,+VLOOKUP($E287,'CODE GENERATOR'!$D:$AC,19,FALSE),0)</f>
        <v>2402_S01_32561</v>
      </c>
      <c r="Y287" s="101" t="str">
        <f>IF(E287&gt;0,+VLOOKUP($E287,'CODE GENERATOR'!$D:$AC,20,FALSE),0)</f>
        <v/>
      </c>
      <c r="Z287" s="101" t="str">
        <f>IF(E287&gt;0,+VLOOKUP($E287,'CODE GENERATOR'!$D:$AC,21,FALSE),0)</f>
        <v/>
      </c>
      <c r="AA287" s="101" t="str">
        <f>IF(E287&gt;0,+VLOOKUP($E287,'CODE GENERATOR'!$D:$AC,22,FALSE),0)</f>
        <v/>
      </c>
      <c r="AB287" s="101" t="str">
        <f>IF(E287&gt;0,+VLOOKUP($E287,'CODE GENERATOR'!$D:$AC,23,FALSE),0)</f>
        <v/>
      </c>
      <c r="AC287" s="101" t="str">
        <f>IF(E287&gt;0,+VLOOKUP($E287,'CODE GENERATOR'!$D:$AC,24,FALSE),0)</f>
        <v/>
      </c>
      <c r="AD287" s="101" t="str">
        <f>IF(E287&gt;0,+VLOOKUP($E287,'CODE GENERATOR'!$D:$AC,25,FALSE),0)</f>
        <v/>
      </c>
      <c r="AE287" s="101" t="str">
        <f>IF(E287&gt;0,+VLOOKUP($E287,'CODE GENERATOR'!$D:$AC,26,FALSE),0)</f>
        <v/>
      </c>
      <c r="AF287" s="149" t="str">
        <f>IF($C287&gt;0,$C287&amp;" "&amp;$P287&amp;" "&amp;+VLOOKUP($C287,'STYLE NAMES'!$B:$AC,10,FALSE),"""")</f>
        <v>ROMA-3XB 3 PACK BUNDLE/SET #1 4 SEASON RIDING SOCKS 
3 PACK BUNDLE</v>
      </c>
      <c r="AG287" s="101" t="str">
        <f>"Enjoy our "&amp;(AF287)&amp;"; "&amp;IF(C287&gt;0,+VLOOKUP($C287,'STYLE NAMES'!$B:$AC,11,FALSE),"")</f>
        <v xml:space="preserve">Enjoy our ROMA-3XB 3 PACK BUNDLE/SET #1 4 SEASON RIDING SOCKS 
3 PACK BUNDLE; ROMA 3 PACK BUNDLE
PERFORMANCE RIDING SOCKS
Specially designed for riders
ALL SEASONS X UNISEX   
</v>
      </c>
      <c r="AH287" s="101" t="str">
        <f>IF(C287&gt;0,+VLOOKUP($C287,'STYLE NAMES'!$B:$AC,12,FALSE),"")</f>
        <v xml:space="preserve">%98 Polyamide, 2% Elasthane        
Technical Features:    
Comfortable and durable microfiber    
Anti-bacterial and Breathable    
Heel and front foot reinforced for high durability    
Soft and comfortable fit 
</v>
      </c>
      <c r="AI287" s="101" t="str">
        <f>IF(C287&gt;0,+VLOOKUP($C287,'STYLE NAMES'!$B:$AC,13,FALSE),"")</f>
        <v xml:space="preserve">For best use we recommend hand-wash    
or Machine wash at 30C with hand-wash setting    
DO NOT TUMBLE DRY  </v>
      </c>
      <c r="AJ287" s="149" t="str">
        <f>IF($C287&gt;0,$C287&amp;" "&amp;$P287&amp;" "&amp;+VLOOKUP($C287,'STYLE NAMES'!$B:$AC,14,FALSE),"""")</f>
        <v>ROMA-3XB 3 PACK BUNDLE/SET #1 4 MEVSİM BİNİCİ ÇORABI
3'LÜ PAKET</v>
      </c>
      <c r="AK287" s="149" t="str">
        <f>"Cavalier SanMarco tarafından tasarlanan "&amp;(AJ287)&amp;"; "&amp;IF(C287&gt;0,+VLOOKUP($C287,'STYLE NAMES'!$B:$AC,15,FALSE),"")</f>
        <v>Cavalier SanMarco tarafından tasarlanan ROMA-3XB 3 PACK BUNDLE/SET #1 4 MEVSİM BİNİCİ ÇORABI
3'LÜ PAKET; ROMA 3'LÜ PAKET
PERFORMANS BİNİCİ ÇORABI
Biniciler için özel olarak tasarlandı
4 MEVSİM X UNISEX</v>
      </c>
      <c r="AL287" s="149" t="str">
        <f>IF(C287&gt;0,+VLOOKUP($C287,'STYLE NAMES'!$B:$AC,16,FALSE),"")</f>
        <v xml:space="preserve">%98 Poliamid, %2 Elastan        
Teknik Özellikler:    
Rahat ve dayanıklı mikrofiber    
Anti-bakteriyel ve Nefes Alabilir    
Yüksek dayanıklılık için güçlendirilmiş topuk ve ön ayak    
Yumuşak ve rahat fit </v>
      </c>
      <c r="AM287" s="149" t="str">
        <f>IF(C287&gt;0,+VLOOKUP($C287,'STYLE NAMES'!$B:$AC,17,FALSE),"")</f>
        <v>En iyi kullanım için elde yıkamanızı öneririz    
veya Makinede 30C'de elde yıkama ayarında yıkayınız    
KURUTUCU KULLANMAYINIZ</v>
      </c>
      <c r="AN287" s="149" t="str">
        <f>IF($C287&gt;0,$C287&amp;" "&amp;$P287&amp;" "&amp;+VLOOKUP($C287,'STYLE NAMES'!$B:$AC,18,FALSE),"""")</f>
        <v>ROMA-3XB 3 PACK BUNDLE/SET #1 CALZINI DA EQUITAZIONE PER 4 STAGIONI_x000D_
PACCHETTO DA 3 CONFEZIONI</v>
      </c>
      <c r="AO287" s="101" t="str">
        <f>"Disegnato da Cavalier SanMarco "&amp;(AN287)&amp;"; "&amp;IF(C287&gt;0,+VLOOKUP($C287,'STYLE NAMES'!$B:$AC,19,FALSE),"")</f>
        <v>Disegnato da Cavalier SanMarco ROMA-3XB 3 PACK BUNDLE/SET #1 CALZINI DA EQUITAZIONE PER 4 STAGIONI_x000D_
PACCHETTO DA 3 CONFEZIONI; ROMA 3 PACCHI CALZE DA EQUITAZIONE PERFORMANCE
Progettate appositamente per i cavalieri. 
Tutte le stagioni x unisex</v>
      </c>
      <c r="AP287" s="101" t="str">
        <f>IF(C287&gt;0,+VLOOKUP($C287,'STYLE NAMES'!$B:$AC,20,FALSE),"")</f>
        <v>98% Poliammide, 2% Elastan
Caratteristiche tecniche:
Microfibra comoda e resistente
Antibatterico e traspirante
Tallone e punta rinforzati per un’elevata durata 
Vestibilità morbida e confortevole</v>
      </c>
      <c r="AQ287" s="101" t="str">
        <f>IF(C287&gt;0,+VLOOKUP($C287,'STYLE NAMES'!$B:$AC,21,FALSE),"")</f>
        <v>Per un uso ottimale si consiglia il lavaggio a mano O lavaggio in lavatrice a 30°C con impostazione lavaggio a mano
Non asciugare in asciugatrice</v>
      </c>
      <c r="AR287" s="101">
        <f>IF(D287&gt;0,+VLOOKUP($C287,'STYLE NAMES'!$B:$AC,22,FALSE),"")</f>
        <v>0</v>
      </c>
      <c r="AS287" s="101">
        <f>IF(E287&gt;0,+VLOOKUP($C287,'STYLE NAMES'!$B:$AC,23,FALSE),"")</f>
        <v>0</v>
      </c>
      <c r="AT287" s="101">
        <f>IF(F287&gt;0,+VLOOKUP($C287,'STYLE NAMES'!$B:$AC,24,FALSE),"")</f>
        <v>0</v>
      </c>
      <c r="AU287" s="101">
        <f>IF(G287&gt;0,+VLOOKUP($C287,'STYLE NAMES'!$B:$AC,25,FALSE),"")</f>
        <v>0</v>
      </c>
      <c r="AV287" s="101">
        <f>+VLOOKUP($S287,'CODE GENERATOR'!$P:$AM,15,FALSE)</f>
        <v>0</v>
      </c>
      <c r="AW287" s="101">
        <f>+VLOOKUP($S287,'CODE GENERATOR'!$P:$AM,16,FALSE)</f>
        <v>0</v>
      </c>
      <c r="AX287" s="101">
        <f>+VLOOKUP($S287,'CODE GENERATOR'!$P:$AM,17,FALSE)</f>
        <v>0</v>
      </c>
      <c r="AY287" s="101">
        <f>+VLOOKUP($S287,'CODE GENERATOR'!$P:$AM,18,FALSE)</f>
        <v>0</v>
      </c>
      <c r="AZ287" s="101">
        <f>+VLOOKUP($S287,'CODE GENERATOR'!$P:$AM,19,FALSE)</f>
        <v>0</v>
      </c>
      <c r="BA287" s="101">
        <f>+VLOOKUP($S287,'CODE GENERATOR'!$P:$AM,20,FALSE)</f>
        <v>0</v>
      </c>
      <c r="BB287" s="101">
        <f>+VLOOKUP($S287,'CODE GENERATOR'!$P:$AM,21,FALSE)</f>
        <v>0</v>
      </c>
      <c r="BC287" s="101">
        <f>+VLOOKUP($S287,'CODE GENERATOR'!$P:$AM,22,FALSE)</f>
        <v>0</v>
      </c>
      <c r="BD287" s="101">
        <f>+VLOOKUP($S287,'CODE GENERATOR'!$P:$AM,23,FALSE)</f>
        <v>0</v>
      </c>
      <c r="BE287" s="101">
        <f>+VLOOKUP($S287,'CODE GENERATOR'!$P:$AM,24,FALSE)</f>
        <v>0</v>
      </c>
      <c r="BF287" s="101">
        <f>IF(C287&gt;0,+VLOOKUP(G287,'CATEGORY ID'!$A$1:$L$118,3,FALSE),"")</f>
        <v>17</v>
      </c>
      <c r="BG287" s="101">
        <f>IF(C287&gt;0,+VLOOKUP(H287,'CATEGORY ID'!$D$1:$L$118,3,FALSE),"")</f>
        <v>17</v>
      </c>
      <c r="BH287" s="101">
        <f>IF(C287&gt;0,+VLOOKUP((+H287&amp;I287),'CATEGORY ID'!$H$1:$I$121,2,FALSE),"")</f>
        <v>18</v>
      </c>
      <c r="BJ287" s="101">
        <f>IF(C287&gt;0,IF(COUNTIF('CATEGORY ID'!$K$1:$K$121,+H287&amp;K287) &gt; 0, +VLOOKUP(+H287&amp;K287,'CATEGORY ID'!$K$1:$L$121,2,FALSE),""),"")</f>
        <v>49</v>
      </c>
      <c r="BK287" s="101" t="str">
        <f>IF(C287&gt;0,IF(COUNTIF('CATEGORY ID'!$K$124:$K$165, +VLOOKUP(C287,'STYLE NAMES'!$B:$AE,30,FALSE)) &gt; 0, +VLOOKUP(VLOOKUP(C287,'STYLE NAMES'!$B:$AE,30,FALSE),'CATEGORY ID'!K:M,2,FALSE),""),"")</f>
        <v/>
      </c>
      <c r="BR287" s="101" t="str" cm="1">
        <f t="array" ref="BR287">IF(C287&gt;0,_xlfn.TEXTJOIN(";", TRUE,_xlfn.UNIQUE(_xlfn._xlws.FILTER(BF287:BQ287,(BF287:BQ287&gt;0)),TRUE,FALSE)),"")&amp;";"&amp;BS287</f>
        <v>17;18;49;</v>
      </c>
      <c r="BU287" s="106">
        <f>IF(C287&gt;0,+VLOOKUP($C287,'STYLE NAMES'!$B:$AC,26,FALSE),"")</f>
        <v>39.9</v>
      </c>
      <c r="BV287" s="106">
        <f>IF(C287&gt;0,+VLOOKUP($C287,'STYLE NAMES'!$B:$AC,27,FALSE),"")</f>
        <v>2190</v>
      </c>
      <c r="BW287" s="106">
        <f>IF(C287&gt;0,+VLOOKUP($C287,'STYLE NAMES'!$B:$AC,28,FALSE),"")</f>
        <v>45.884999999999998</v>
      </c>
      <c r="BY287"/>
      <c r="BZ287" s="101">
        <v>0</v>
      </c>
      <c r="CA287" s="137">
        <f t="shared" si="22"/>
        <v>1</v>
      </c>
      <c r="CB287" s="137">
        <f>+VLOOKUP(C287,'[2]STYLES &amp; MODELS MATRIX'!$A:$G,7,FALSE)</f>
        <v>0</v>
      </c>
      <c r="CC287" s="137">
        <f>+VLOOKUP(C287,'[1]STYLES &amp; SIZE CHARTS'!$A:$H,8,FALSE)</f>
        <v>0</v>
      </c>
      <c r="CD287" s="137"/>
      <c r="CE287" s="205"/>
      <c r="CF287" s="141"/>
    </row>
    <row r="288" spans="1:84" s="101" customFormat="1" ht="12" customHeight="1" x14ac:dyDescent="0.2">
      <c r="A288" s="102">
        <f t="shared" si="20"/>
        <v>8683711003458</v>
      </c>
      <c r="B288" s="101" t="s">
        <v>836</v>
      </c>
      <c r="C288" s="101" t="s">
        <v>682</v>
      </c>
      <c r="D288" s="101" t="s">
        <v>683</v>
      </c>
      <c r="E288" s="203" t="s">
        <v>2340</v>
      </c>
      <c r="F288" s="101" t="s">
        <v>2337</v>
      </c>
      <c r="G288" s="101" t="str">
        <f>IF(C288&gt;0,+VLOOKUP($C288,'STYLE NAMES'!$B:$AC,4,FALSE),"")</f>
        <v>ACCESSORIES</v>
      </c>
      <c r="H288" s="101" t="str">
        <f>IF(C288&gt;0,+VLOOKUP($C288,'STYLE NAMES'!$B:$AC,5,FALSE),"")</f>
        <v>ACCESSORIES</v>
      </c>
      <c r="I288" s="101" t="str">
        <f>IF(C288&gt;0,+VLOOKUP($C288,'STYLE NAMES'!$B:$AC,6,FALSE),"")</f>
        <v>RIDER ACCESSORIES</v>
      </c>
      <c r="J288" s="101" t="str">
        <f>IF(C288&gt;0,+VLOOKUP($C288,'STYLE NAMES'!$B:$AC,7,FALSE),"")</f>
        <v>ADULTS UNISEX</v>
      </c>
      <c r="K288" s="101" t="str">
        <f>IF(C288&gt;0,+VLOOKUP($C288,'STYLE NAMES'!$B:$AC,8,FALSE),"")</f>
        <v>RIDING SOCKS</v>
      </c>
      <c r="L288" s="101" t="str">
        <f>IF(E288&gt;0,+VLOOKUP($E288,'CODE GENERATOR'!$D:$T,3,FALSE),"")</f>
        <v>A</v>
      </c>
      <c r="M288" s="101" t="str">
        <f>IF(E288&gt;0,+VLOOKUP($E288,'CODE GENERATOR'!$D:$T,4,FALSE),"")</f>
        <v>NYLON</v>
      </c>
      <c r="N288" s="101" t="str">
        <f>IF(E288&gt;0,+VLOOKUP($E288,'CODE GENERATOR'!$D:$T,6,FALSE),"")</f>
        <v>2 PACK BUNDLE</v>
      </c>
      <c r="O288" s="101" t="str">
        <f>IF(E288&gt;0,+VLOOKUP($E288,'CODE GENERATOR'!$D:$T,7,FALSE),"")</f>
        <v>SET #1</v>
      </c>
      <c r="P288" s="101" t="str">
        <f t="shared" si="21"/>
        <v>2 PACK BUNDLE/SET #1</v>
      </c>
      <c r="Q288" s="104" t="str">
        <f>IF(E288&gt;0,+VLOOKUP($E288,'CODE GENERATOR'!$D:$T,11,FALSE),"")</f>
        <v>A.RACAU_SOC0021</v>
      </c>
      <c r="R288" s="104" t="str">
        <f>IF(E288&gt;0,+VLOOKUP($E288,'CODE GENERATOR'!$D:$T,12,FALSE),"")</f>
        <v>NYL00002XBST1</v>
      </c>
      <c r="S288" s="104" t="str">
        <f>IF(E288&gt;0,+VLOOKUP($E288,'CODE GENERATOR'!$D:$T,13,FALSE),"")</f>
        <v>A.RACAU_SOC0021_NYL00002XBST1</v>
      </c>
      <c r="T288" s="104" t="str">
        <f t="shared" si="19"/>
        <v>A.RACAU_SOC0021_NYL00002XBST1_36-39</v>
      </c>
      <c r="U288" s="105">
        <v>8683711003458</v>
      </c>
      <c r="V288" s="107" t="str" cm="1">
        <f t="array" ref="V288">_xlfn.TEXTJOIN(";", TRUE, _xlfn.UNIQUE(_xlfn._xlws.FILTER(P$3:P$10029, C$3:C$10029=C288)))</f>
        <v>2 PACK BUNDLE/SET #1</v>
      </c>
      <c r="W288" s="107" t="str" cm="1">
        <f t="array" ref="W288">_xlfn.TEXTJOIN(";", TRUE, _xlfn.UNIQUE(_xlfn._xlws.FILTER(F$3:F$10029, C$3:C$10029=C288)))</f>
        <v>36-39;40-43</v>
      </c>
      <c r="X288" s="101" t="str">
        <f>IF(E288&gt;0,+VLOOKUP($E288,'CODE GENERATOR'!$D:$AC,19,FALSE),0)</f>
        <v>2402_S01_32559</v>
      </c>
      <c r="Y288" s="101" t="str">
        <f>IF(E288&gt;0,+VLOOKUP($E288,'CODE GENERATOR'!$D:$AC,20,FALSE),0)</f>
        <v/>
      </c>
      <c r="Z288" s="101" t="str">
        <f>IF(E288&gt;0,+VLOOKUP($E288,'CODE GENERATOR'!$D:$AC,21,FALSE),0)</f>
        <v/>
      </c>
      <c r="AA288" s="101" t="str">
        <f>IF(E288&gt;0,+VLOOKUP($E288,'CODE GENERATOR'!$D:$AC,22,FALSE),0)</f>
        <v/>
      </c>
      <c r="AB288" s="101" t="str">
        <f>IF(E288&gt;0,+VLOOKUP($E288,'CODE GENERATOR'!$D:$AC,23,FALSE),0)</f>
        <v/>
      </c>
      <c r="AC288" s="101" t="str">
        <f>IF(E288&gt;0,+VLOOKUP($E288,'CODE GENERATOR'!$D:$AC,24,FALSE),0)</f>
        <v/>
      </c>
      <c r="AD288" s="101" t="str">
        <f>IF(E288&gt;0,+VLOOKUP($E288,'CODE GENERATOR'!$D:$AC,25,FALSE),0)</f>
        <v/>
      </c>
      <c r="AE288" s="101" t="str">
        <f>IF(E288&gt;0,+VLOOKUP($E288,'CODE GENERATOR'!$D:$AC,26,FALSE),0)</f>
        <v/>
      </c>
      <c r="AF288" s="149" t="str">
        <f>IF($C288&gt;0,$C288&amp;" "&amp;$P288&amp;" "&amp;+VLOOKUP($C288,'STYLE NAMES'!$B:$AC,10,FALSE),"""")</f>
        <v>TORINO-2XB 2 PACK BUNDLE/SET #1 WINTER RIDING SOCKS 
2 PACK BUNDLE</v>
      </c>
      <c r="AG288" s="101" t="str">
        <f>"Enjoy our "&amp;(AF288)&amp;"; "&amp;IF(C288&gt;0,+VLOOKUP($C288,'STYLE NAMES'!$B:$AC,11,FALSE),"")</f>
        <v xml:space="preserve">Enjoy our TORINO-2XB 2 PACK BUNDLE/SET #1 WINTER RIDING SOCKS 
2 PACK BUNDLE; TORINO 2 PACK BUNDLE
THERMAL RIDING SOCKS
Specially designed for riders
WINTER SOCKS X UNISEX 
</v>
      </c>
      <c r="AH288" s="101" t="str">
        <f>IF(C288&gt;0,+VLOOKUP($C288,'STYLE NAMES'!$B:$AC,12,FALSE),"")</f>
        <v xml:space="preserve">76% Polyamide, 11% Wool, 11% Acrylic, 2% Elasthane      
(50% Wool in foot bottom)      
Technical Features:      
Merino Wool blended towel bottom to keep your feet extra warm      
Breathable, Anti-bacterial, anti-moisture technology to absorb sweating      
Engineered design for ankle grip      
Heel and front foot reinforced for high durability      
Lighter weight fabric around the leg to avoid unnecessary over-layering  </v>
      </c>
      <c r="AI288" s="101" t="str">
        <f>IF(C288&gt;0,+VLOOKUP($C288,'STYLE NAMES'!$B:$AC,13,FALSE),"")</f>
        <v xml:space="preserve">For best use we recommend hand-wash    
or Machine wash at 30C with hand-wash setting    
DO NOT TUMBLE DRY  </v>
      </c>
      <c r="AJ288" s="149" t="str">
        <f>IF($C288&gt;0,$C288&amp;" "&amp;$P288&amp;" "&amp;+VLOOKUP($C288,'STYLE NAMES'!$B:$AC,14,FALSE),"""")</f>
        <v>TORINO-2XB 2 PACK BUNDLE/SET #1 KIŞLIK BİNİCİ ÇORABI
2'Lİ PAKET</v>
      </c>
      <c r="AK288" s="149" t="str">
        <f>"Cavalier SanMarco tarafından tasarlanan "&amp;(AJ288)&amp;"; "&amp;IF(C288&gt;0,+VLOOKUP($C288,'STYLE NAMES'!$B:$AC,15,FALSE),"")</f>
        <v>Cavalier SanMarco tarafından tasarlanan TORINO-2XB 2 PACK BUNDLE/SET #1 KIŞLIK BİNİCİ ÇORABI
2'Lİ PAKET; TORINO 2'Lİ PAKET
TERMAL BİNİCİ ÇORABI
Biniciler için özel olarak tasarlandı
KIŞLIK ÇORAP X UNISEX</v>
      </c>
      <c r="AL288" s="149" t="str">
        <f>IF(C288&gt;0,+VLOOKUP($C288,'STYLE NAMES'!$B:$AC,16,FALSE),"")</f>
        <v>%76 Poliamid, %11 Yün, %11 Akrilik, %2 Elastan      
(Ayak tabanında %50 Yün)      
Teknik Özellikler:      
Ayaklarınızı ekstra sıcak tutmak için Merinos Yünü karışımlı havlu tabanı      
Terlemeyi emen, nefes alabilen, Anti-bakteriyel, nem önleyici teknoloji      
Bilek tutuşu için özel tasarım      
Yüksek dayanıklılık için güçlendirilmiş topuk ve ön ayak      
Gereksiz kalınlığı önlemek için bacak çevresinde daha hafif kumaş</v>
      </c>
      <c r="AM288" s="149" t="str">
        <f>IF(C288&gt;0,+VLOOKUP($C288,'STYLE NAMES'!$B:$AC,17,FALSE),"")</f>
        <v>En iyi kullanım için elde yıkamanızı öneririz    
veya Makinede 30C'de elde yıkama ayarında yıkayınız    
KURUTUCU KULLANMAYINIZ</v>
      </c>
      <c r="AN288" s="149" t="str">
        <f>IF($C288&gt;0,$C288&amp;" "&amp;$P288&amp;" "&amp;+VLOOKUP($C288,'STYLE NAMES'!$B:$AC,18,FALSE),"""")</f>
        <v>TORINO-2XB 2 PACK BUNDLE/SET #1 CALZINI DA EQUITAZIONE INVERNALI_x000D_
PACCHETTO DA 2 CONFEZIONI</v>
      </c>
      <c r="AO288" s="101" t="str">
        <f>"Disegnato da Cavalier SanMarco "&amp;(AN288)&amp;"; "&amp;IF(C288&gt;0,+VLOOKUP($C288,'STYLE NAMES'!$B:$AC,19,FALSE),"")</f>
        <v>Disegnato da Cavalier SanMarco TORINO-2XB 2 PACK BUNDLE/SET #1 CALZINI DA EQUITAZIONE INVERNALI_x000D_
PACCHETTO DA 2 CONFEZIONI; Calze termiche da equitazione - TORINO (2 pezzi) Progettate appositamente per i cavalieri. Calze invernali x unisex</v>
      </c>
      <c r="AP288" s="101" t="str">
        <f>IF(C288&gt;0,+VLOOKUP($C288,'STYLE NAMES'!$B:$AC,20,FALSE),"")</f>
        <v>76% Poliammide, 11% Lana, 11% Acrilico, 2% Elastan (50% lana nella parte inferiore del piede) 
Caratteristiche tecniche: 
Suola in spugna miscelata con lana merino per mantenere i piedi extra caldi 
Tecnologia traspirante, antibatterica e antiumidità per assorbire il sudore
Design ergonomico per una perfetta aderenza alla caviglia
Tallone e punta rinforzati per un’elevata durata
Tessuto più leggero attorno alla gamba per evitare strati inutili</v>
      </c>
      <c r="AQ288" s="101" t="str">
        <f>IF(C288&gt;0,+VLOOKUP($C288,'STYLE NAMES'!$B:$AC,21,FALSE),"")</f>
        <v>Per un uso ottimale si consiglia il lavaggio a mano O lavaggio in lavatrice a 30°C con impostazione lavaggio a mano
Non asciugare in asciugatrice</v>
      </c>
      <c r="AR288" s="101">
        <f>IF(D288&gt;0,+VLOOKUP($C288,'STYLE NAMES'!$B:$AC,22,FALSE),"")</f>
        <v>0</v>
      </c>
      <c r="AS288" s="101">
        <f>IF(E288&gt;0,+VLOOKUP($C288,'STYLE NAMES'!$B:$AC,23,FALSE),"")</f>
        <v>0</v>
      </c>
      <c r="AT288" s="101">
        <f>IF(F288&gt;0,+VLOOKUP($C288,'STYLE NAMES'!$B:$AC,24,FALSE),"")</f>
        <v>0</v>
      </c>
      <c r="AU288" s="101">
        <f>IF(G288&gt;0,+VLOOKUP($C288,'STYLE NAMES'!$B:$AC,25,FALSE),"")</f>
        <v>0</v>
      </c>
      <c r="AV288" s="101">
        <f>+VLOOKUP($S288,'CODE GENERATOR'!$P:$AM,15,FALSE)</f>
        <v>0</v>
      </c>
      <c r="AW288" s="101">
        <f>+VLOOKUP($S288,'CODE GENERATOR'!$P:$AM,16,FALSE)</f>
        <v>0</v>
      </c>
      <c r="AX288" s="101">
        <f>+VLOOKUP($S288,'CODE GENERATOR'!$P:$AM,17,FALSE)</f>
        <v>0</v>
      </c>
      <c r="AY288" s="101">
        <f>+VLOOKUP($S288,'CODE GENERATOR'!$P:$AM,18,FALSE)</f>
        <v>0</v>
      </c>
      <c r="AZ288" s="101">
        <f>+VLOOKUP($S288,'CODE GENERATOR'!$P:$AM,19,FALSE)</f>
        <v>0</v>
      </c>
      <c r="BA288" s="101">
        <f>+VLOOKUP($S288,'CODE GENERATOR'!$P:$AM,20,FALSE)</f>
        <v>0</v>
      </c>
      <c r="BB288" s="101">
        <f>+VLOOKUP($S288,'CODE GENERATOR'!$P:$AM,21,FALSE)</f>
        <v>0</v>
      </c>
      <c r="BC288" s="101">
        <f>+VLOOKUP($S288,'CODE GENERATOR'!$P:$AM,22,FALSE)</f>
        <v>0</v>
      </c>
      <c r="BD288" s="101">
        <f>+VLOOKUP($S288,'CODE GENERATOR'!$P:$AM,23,FALSE)</f>
        <v>0</v>
      </c>
      <c r="BE288" s="101">
        <f>+VLOOKUP($S288,'CODE GENERATOR'!$P:$AM,24,FALSE)</f>
        <v>0</v>
      </c>
      <c r="BF288" s="101">
        <f>IF(C288&gt;0,+VLOOKUP(G288,'CATEGORY ID'!$A$1:$L$118,3,FALSE),"")</f>
        <v>17</v>
      </c>
      <c r="BG288" s="101">
        <f>IF(C288&gt;0,+VLOOKUP(H288,'CATEGORY ID'!$D$1:$L$118,3,FALSE),"")</f>
        <v>17</v>
      </c>
      <c r="BH288" s="101">
        <f>IF(C288&gt;0,+VLOOKUP((+H288&amp;I288),'CATEGORY ID'!$H$1:$I$121,2,FALSE),"")</f>
        <v>18</v>
      </c>
      <c r="BJ288" s="101">
        <f>IF(C288&gt;0,IF(COUNTIF('CATEGORY ID'!$K$1:$K$121,+H288&amp;K288) &gt; 0, +VLOOKUP(+H288&amp;K288,'CATEGORY ID'!$K$1:$L$121,2,FALSE),""),"")</f>
        <v>49</v>
      </c>
      <c r="BK288" s="101" t="str">
        <f>IF(C288&gt;0,IF(COUNTIF('CATEGORY ID'!$K$124:$K$165, +VLOOKUP(C288,'STYLE NAMES'!$B:$AE,30,FALSE)) &gt; 0, +VLOOKUP(VLOOKUP(C288,'STYLE NAMES'!$B:$AE,30,FALSE),'CATEGORY ID'!K:M,2,FALSE),""),"")</f>
        <v/>
      </c>
      <c r="BR288" s="101" t="str" cm="1">
        <f t="array" ref="BR288">IF(C288&gt;0,_xlfn.TEXTJOIN(";", TRUE,_xlfn.UNIQUE(_xlfn._xlws.FILTER(BF288:BQ288,(BF288:BQ288&gt;0)),TRUE,FALSE)),"")&amp;";"&amp;BS288</f>
        <v>17;18;49;</v>
      </c>
      <c r="BU288" s="106">
        <f>IF(C288&gt;0,+VLOOKUP($C288,'STYLE NAMES'!$B:$AC,26,FALSE),"")</f>
        <v>39.9</v>
      </c>
      <c r="BV288" s="106">
        <f>IF(C288&gt;0,+VLOOKUP($C288,'STYLE NAMES'!$B:$AC,27,FALSE),"")</f>
        <v>2190</v>
      </c>
      <c r="BW288" s="106">
        <f>IF(C288&gt;0,+VLOOKUP($C288,'STYLE NAMES'!$B:$AC,28,FALSE),"")</f>
        <v>45.884999999999998</v>
      </c>
      <c r="BY288"/>
      <c r="BZ288" s="101">
        <v>37</v>
      </c>
      <c r="CA288" s="137">
        <f t="shared" si="22"/>
        <v>1</v>
      </c>
      <c r="CB288" s="137">
        <f>+VLOOKUP(C288,'[2]STYLES &amp; MODELS MATRIX'!$A:$G,7,FALSE)</f>
        <v>0</v>
      </c>
      <c r="CC288" s="137">
        <f>+VLOOKUP(C288,'[1]STYLES &amp; SIZE CHARTS'!$A:$H,8,FALSE)</f>
        <v>0</v>
      </c>
      <c r="CD288" s="137"/>
      <c r="CE288" s="205"/>
      <c r="CF288" s="141"/>
    </row>
    <row r="289" spans="1:84" s="101" customFormat="1" ht="12" customHeight="1" x14ac:dyDescent="0.2">
      <c r="A289" s="102">
        <f t="shared" si="20"/>
        <v>8683711003465</v>
      </c>
      <c r="B289" s="101" t="s">
        <v>836</v>
      </c>
      <c r="C289" s="101" t="s">
        <v>682</v>
      </c>
      <c r="D289" s="101" t="s">
        <v>683</v>
      </c>
      <c r="E289" s="203" t="s">
        <v>2340</v>
      </c>
      <c r="F289" s="101" t="s">
        <v>2338</v>
      </c>
      <c r="G289" s="101" t="str">
        <f>IF(C289&gt;0,+VLOOKUP($C289,'STYLE NAMES'!$B:$AC,4,FALSE),"")</f>
        <v>ACCESSORIES</v>
      </c>
      <c r="H289" s="101" t="str">
        <f>IF(C289&gt;0,+VLOOKUP($C289,'STYLE NAMES'!$B:$AC,5,FALSE),"")</f>
        <v>ACCESSORIES</v>
      </c>
      <c r="I289" s="101" t="str">
        <f>IF(C289&gt;0,+VLOOKUP($C289,'STYLE NAMES'!$B:$AC,6,FALSE),"")</f>
        <v>RIDER ACCESSORIES</v>
      </c>
      <c r="J289" s="101" t="str">
        <f>IF(C289&gt;0,+VLOOKUP($C289,'STYLE NAMES'!$B:$AC,7,FALSE),"")</f>
        <v>ADULTS UNISEX</v>
      </c>
      <c r="K289" s="101" t="str">
        <f>IF(C289&gt;0,+VLOOKUP($C289,'STYLE NAMES'!$B:$AC,8,FALSE),"")</f>
        <v>RIDING SOCKS</v>
      </c>
      <c r="L289" s="101" t="str">
        <f>IF(E289&gt;0,+VLOOKUP($E289,'CODE GENERATOR'!$D:$T,3,FALSE),"")</f>
        <v>A</v>
      </c>
      <c r="M289" s="101" t="str">
        <f>IF(E289&gt;0,+VLOOKUP($E289,'CODE GENERATOR'!$D:$T,4,FALSE),"")</f>
        <v>NYLON</v>
      </c>
      <c r="N289" s="101" t="str">
        <f>IF(E289&gt;0,+VLOOKUP($E289,'CODE GENERATOR'!$D:$T,6,FALSE),"")</f>
        <v>2 PACK BUNDLE</v>
      </c>
      <c r="O289" s="101" t="str">
        <f>IF(E289&gt;0,+VLOOKUP($E289,'CODE GENERATOR'!$D:$T,7,FALSE),"")</f>
        <v>SET #1</v>
      </c>
      <c r="P289" s="101" t="str">
        <f t="shared" si="21"/>
        <v>2 PACK BUNDLE/SET #1</v>
      </c>
      <c r="Q289" s="104" t="str">
        <f>IF(E289&gt;0,+VLOOKUP($E289,'CODE GENERATOR'!$D:$T,11,FALSE),"")</f>
        <v>A.RACAU_SOC0021</v>
      </c>
      <c r="R289" s="104" t="str">
        <f>IF(E289&gt;0,+VLOOKUP($E289,'CODE GENERATOR'!$D:$T,12,FALSE),"")</f>
        <v>NYL00002XBST1</v>
      </c>
      <c r="S289" s="104" t="str">
        <f>IF(E289&gt;0,+VLOOKUP($E289,'CODE GENERATOR'!$D:$T,13,FALSE),"")</f>
        <v>A.RACAU_SOC0021_NYL00002XBST1</v>
      </c>
      <c r="T289" s="104" t="str">
        <f t="shared" si="19"/>
        <v>A.RACAU_SOC0021_NYL00002XBST1_40-43</v>
      </c>
      <c r="U289" s="105">
        <v>8683711003465</v>
      </c>
      <c r="V289" s="107" t="str" cm="1">
        <f t="array" ref="V289">_xlfn.TEXTJOIN(";", TRUE, _xlfn.UNIQUE(_xlfn._xlws.FILTER(P$3:P$10029, C$3:C$10029=C289)))</f>
        <v>2 PACK BUNDLE/SET #1</v>
      </c>
      <c r="W289" s="107" t="str" cm="1">
        <f t="array" ref="W289">_xlfn.TEXTJOIN(";", TRUE, _xlfn.UNIQUE(_xlfn._xlws.FILTER(F$3:F$10029, C$3:C$10029=C289)))</f>
        <v>36-39;40-43</v>
      </c>
      <c r="X289" s="101" t="str">
        <f>IF(E289&gt;0,+VLOOKUP($E289,'CODE GENERATOR'!$D:$AC,19,FALSE),0)</f>
        <v>2402_S01_32559</v>
      </c>
      <c r="Y289" s="101" t="str">
        <f>IF(E289&gt;0,+VLOOKUP($E289,'CODE GENERATOR'!$D:$AC,20,FALSE),0)</f>
        <v/>
      </c>
      <c r="Z289" s="101" t="str">
        <f>IF(E289&gt;0,+VLOOKUP($E289,'CODE GENERATOR'!$D:$AC,21,FALSE),0)</f>
        <v/>
      </c>
      <c r="AA289" s="101" t="str">
        <f>IF(E289&gt;0,+VLOOKUP($E289,'CODE GENERATOR'!$D:$AC,22,FALSE),0)</f>
        <v/>
      </c>
      <c r="AB289" s="101" t="str">
        <f>IF(E289&gt;0,+VLOOKUP($E289,'CODE GENERATOR'!$D:$AC,23,FALSE),0)</f>
        <v/>
      </c>
      <c r="AC289" s="101" t="str">
        <f>IF(E289&gt;0,+VLOOKUP($E289,'CODE GENERATOR'!$D:$AC,24,FALSE),0)</f>
        <v/>
      </c>
      <c r="AD289" s="101" t="str">
        <f>IF(E289&gt;0,+VLOOKUP($E289,'CODE GENERATOR'!$D:$AC,25,FALSE),0)</f>
        <v/>
      </c>
      <c r="AE289" s="101" t="str">
        <f>IF(E289&gt;0,+VLOOKUP($E289,'CODE GENERATOR'!$D:$AC,26,FALSE),0)</f>
        <v/>
      </c>
      <c r="AF289" s="149" t="str">
        <f>IF($C289&gt;0,$C289&amp;" "&amp;$P289&amp;" "&amp;+VLOOKUP($C289,'STYLE NAMES'!$B:$AC,10,FALSE),"""")</f>
        <v>TORINO-2XB 2 PACK BUNDLE/SET #1 WINTER RIDING SOCKS 
2 PACK BUNDLE</v>
      </c>
      <c r="AG289" s="101" t="str">
        <f>"Enjoy our "&amp;(AF289)&amp;"; "&amp;IF(C289&gt;0,+VLOOKUP($C289,'STYLE NAMES'!$B:$AC,11,FALSE),"")</f>
        <v xml:space="preserve">Enjoy our TORINO-2XB 2 PACK BUNDLE/SET #1 WINTER RIDING SOCKS 
2 PACK BUNDLE; TORINO 2 PACK BUNDLE
THERMAL RIDING SOCKS
Specially designed for riders
WINTER SOCKS X UNISEX 
</v>
      </c>
      <c r="AH289" s="101" t="str">
        <f>IF(C289&gt;0,+VLOOKUP($C289,'STYLE NAMES'!$B:$AC,12,FALSE),"")</f>
        <v xml:space="preserve">76% Polyamide, 11% Wool, 11% Acrylic, 2% Elasthane      
(50% Wool in foot bottom)      
Technical Features:      
Merino Wool blended towel bottom to keep your feet extra warm      
Breathable, Anti-bacterial, anti-moisture technology to absorb sweating      
Engineered design for ankle grip      
Heel and front foot reinforced for high durability      
Lighter weight fabric around the leg to avoid unnecessary over-layering  </v>
      </c>
      <c r="AI289" s="101" t="str">
        <f>IF(C289&gt;0,+VLOOKUP($C289,'STYLE NAMES'!$B:$AC,13,FALSE),"")</f>
        <v xml:space="preserve">For best use we recommend hand-wash    
or Machine wash at 30C with hand-wash setting    
DO NOT TUMBLE DRY  </v>
      </c>
      <c r="AJ289" s="149" t="str">
        <f>IF($C289&gt;0,$C289&amp;" "&amp;$P289&amp;" "&amp;+VLOOKUP($C289,'STYLE NAMES'!$B:$AC,14,FALSE),"""")</f>
        <v>TORINO-2XB 2 PACK BUNDLE/SET #1 KIŞLIK BİNİCİ ÇORABI
2'Lİ PAKET</v>
      </c>
      <c r="AK289" s="149" t="str">
        <f>"Cavalier SanMarco tarafından tasarlanan "&amp;(AJ289)&amp;"; "&amp;IF(C289&gt;0,+VLOOKUP($C289,'STYLE NAMES'!$B:$AC,15,FALSE),"")</f>
        <v>Cavalier SanMarco tarafından tasarlanan TORINO-2XB 2 PACK BUNDLE/SET #1 KIŞLIK BİNİCİ ÇORABI
2'Lİ PAKET; TORINO 2'Lİ PAKET
TERMAL BİNİCİ ÇORABI
Biniciler için özel olarak tasarlandı
KIŞLIK ÇORAP X UNISEX</v>
      </c>
      <c r="AL289" s="149" t="str">
        <f>IF(C289&gt;0,+VLOOKUP($C289,'STYLE NAMES'!$B:$AC,16,FALSE),"")</f>
        <v>%76 Poliamid, %11 Yün, %11 Akrilik, %2 Elastan      
(Ayak tabanında %50 Yün)      
Teknik Özellikler:      
Ayaklarınızı ekstra sıcak tutmak için Merinos Yünü karışımlı havlu tabanı      
Terlemeyi emen, nefes alabilen, Anti-bakteriyel, nem önleyici teknoloji      
Bilek tutuşu için özel tasarım      
Yüksek dayanıklılık için güçlendirilmiş topuk ve ön ayak      
Gereksiz kalınlığı önlemek için bacak çevresinde daha hafif kumaş</v>
      </c>
      <c r="AM289" s="149" t="str">
        <f>IF(C289&gt;0,+VLOOKUP($C289,'STYLE NAMES'!$B:$AC,17,FALSE),"")</f>
        <v>En iyi kullanım için elde yıkamanızı öneririz    
veya Makinede 30C'de elde yıkama ayarında yıkayınız    
KURUTUCU KULLANMAYINIZ</v>
      </c>
      <c r="AN289" s="149" t="str">
        <f>IF($C289&gt;0,$C289&amp;" "&amp;$P289&amp;" "&amp;+VLOOKUP($C289,'STYLE NAMES'!$B:$AC,18,FALSE),"""")</f>
        <v>TORINO-2XB 2 PACK BUNDLE/SET #1 CALZINI DA EQUITAZIONE INVERNALI_x000D_
PACCHETTO DA 2 CONFEZIONI</v>
      </c>
      <c r="AO289" s="101" t="str">
        <f>"Disegnato da Cavalier SanMarco "&amp;(AN289)&amp;"; "&amp;IF(C289&gt;0,+VLOOKUP($C289,'STYLE NAMES'!$B:$AC,19,FALSE),"")</f>
        <v>Disegnato da Cavalier SanMarco TORINO-2XB 2 PACK BUNDLE/SET #1 CALZINI DA EQUITAZIONE INVERNALI_x000D_
PACCHETTO DA 2 CONFEZIONI; Calze termiche da equitazione - TORINO (2 pezzi) Progettate appositamente per i cavalieri. Calze invernali x unisex</v>
      </c>
      <c r="AP289" s="101" t="str">
        <f>IF(C289&gt;0,+VLOOKUP($C289,'STYLE NAMES'!$B:$AC,20,FALSE),"")</f>
        <v>76% Poliammide, 11% Lana, 11% Acrilico, 2% Elastan (50% lana nella parte inferiore del piede) 
Caratteristiche tecniche: 
Suola in spugna miscelata con lana merino per mantenere i piedi extra caldi 
Tecnologia traspirante, antibatterica e antiumidità per assorbire il sudore
Design ergonomico per una perfetta aderenza alla caviglia
Tallone e punta rinforzati per un’elevata durata
Tessuto più leggero attorno alla gamba per evitare strati inutili</v>
      </c>
      <c r="AQ289" s="101" t="str">
        <f>IF(C289&gt;0,+VLOOKUP($C289,'STYLE NAMES'!$B:$AC,21,FALSE),"")</f>
        <v>Per un uso ottimale si consiglia il lavaggio a mano O lavaggio in lavatrice a 30°C con impostazione lavaggio a mano
Non asciugare in asciugatrice</v>
      </c>
      <c r="AR289" s="101">
        <f>IF(D289&gt;0,+VLOOKUP($C289,'STYLE NAMES'!$B:$AC,22,FALSE),"")</f>
        <v>0</v>
      </c>
      <c r="AS289" s="101">
        <f>IF(E289&gt;0,+VLOOKUP($C289,'STYLE NAMES'!$B:$AC,23,FALSE),"")</f>
        <v>0</v>
      </c>
      <c r="AT289" s="101">
        <f>IF(F289&gt;0,+VLOOKUP($C289,'STYLE NAMES'!$B:$AC,24,FALSE),"")</f>
        <v>0</v>
      </c>
      <c r="AU289" s="101">
        <f>IF(G289&gt;0,+VLOOKUP($C289,'STYLE NAMES'!$B:$AC,25,FALSE),"")</f>
        <v>0</v>
      </c>
      <c r="AV289" s="101">
        <f>+VLOOKUP($S289,'CODE GENERATOR'!$P:$AM,15,FALSE)</f>
        <v>0</v>
      </c>
      <c r="AW289" s="101">
        <f>+VLOOKUP($S289,'CODE GENERATOR'!$P:$AM,16,FALSE)</f>
        <v>0</v>
      </c>
      <c r="AX289" s="101">
        <f>+VLOOKUP($S289,'CODE GENERATOR'!$P:$AM,17,FALSE)</f>
        <v>0</v>
      </c>
      <c r="AY289" s="101">
        <f>+VLOOKUP($S289,'CODE GENERATOR'!$P:$AM,18,FALSE)</f>
        <v>0</v>
      </c>
      <c r="AZ289" s="101">
        <f>+VLOOKUP($S289,'CODE GENERATOR'!$P:$AM,19,FALSE)</f>
        <v>0</v>
      </c>
      <c r="BA289" s="101">
        <f>+VLOOKUP($S289,'CODE GENERATOR'!$P:$AM,20,FALSE)</f>
        <v>0</v>
      </c>
      <c r="BB289" s="101">
        <f>+VLOOKUP($S289,'CODE GENERATOR'!$P:$AM,21,FALSE)</f>
        <v>0</v>
      </c>
      <c r="BC289" s="101">
        <f>+VLOOKUP($S289,'CODE GENERATOR'!$P:$AM,22,FALSE)</f>
        <v>0</v>
      </c>
      <c r="BD289" s="101">
        <f>+VLOOKUP($S289,'CODE GENERATOR'!$P:$AM,23,FALSE)</f>
        <v>0</v>
      </c>
      <c r="BE289" s="101">
        <f>+VLOOKUP($S289,'CODE GENERATOR'!$P:$AM,24,FALSE)</f>
        <v>0</v>
      </c>
      <c r="BF289" s="101">
        <f>IF(C289&gt;0,+VLOOKUP(G289,'CATEGORY ID'!$A$1:$L$118,3,FALSE),"")</f>
        <v>17</v>
      </c>
      <c r="BG289" s="101">
        <f>IF(C289&gt;0,+VLOOKUP(H289,'CATEGORY ID'!$D$1:$L$118,3,FALSE),"")</f>
        <v>17</v>
      </c>
      <c r="BH289" s="101">
        <f>IF(C289&gt;0,+VLOOKUP((+H289&amp;I289),'CATEGORY ID'!$H$1:$I$121,2,FALSE),"")</f>
        <v>18</v>
      </c>
      <c r="BJ289" s="101">
        <f>IF(C289&gt;0,IF(COUNTIF('CATEGORY ID'!$K$1:$K$121,+H289&amp;K289) &gt; 0, +VLOOKUP(+H289&amp;K289,'CATEGORY ID'!$K$1:$L$121,2,FALSE),""),"")</f>
        <v>49</v>
      </c>
      <c r="BK289" s="101" t="str">
        <f>IF(C289&gt;0,IF(COUNTIF('CATEGORY ID'!$K$124:$K$165, +VLOOKUP(C289,'STYLE NAMES'!$B:$AE,30,FALSE)) &gt; 0, +VLOOKUP(VLOOKUP(C289,'STYLE NAMES'!$B:$AE,30,FALSE),'CATEGORY ID'!K:M,2,FALSE),""),"")</f>
        <v/>
      </c>
      <c r="BR289" s="101" t="str" cm="1">
        <f t="array" ref="BR289">IF(C289&gt;0,_xlfn.TEXTJOIN(";", TRUE,_xlfn.UNIQUE(_xlfn._xlws.FILTER(BF289:BQ289,(BF289:BQ289&gt;0)),TRUE,FALSE)),"")&amp;";"&amp;BS289</f>
        <v>17;18;49;</v>
      </c>
      <c r="BU289" s="106">
        <f>IF(C289&gt;0,+VLOOKUP($C289,'STYLE NAMES'!$B:$AC,26,FALSE),"")</f>
        <v>39.9</v>
      </c>
      <c r="BV289" s="106">
        <f>IF(C289&gt;0,+VLOOKUP($C289,'STYLE NAMES'!$B:$AC,27,FALSE),"")</f>
        <v>2190</v>
      </c>
      <c r="BW289" s="106">
        <f>IF(C289&gt;0,+VLOOKUP($C289,'STYLE NAMES'!$B:$AC,28,FALSE),"")</f>
        <v>45.884999999999998</v>
      </c>
      <c r="BY289"/>
      <c r="BZ289" s="101">
        <v>69</v>
      </c>
      <c r="CA289" s="137">
        <f t="shared" si="22"/>
        <v>1</v>
      </c>
      <c r="CB289" s="137">
        <f>+VLOOKUP(C289,'[2]STYLES &amp; MODELS MATRIX'!$A:$G,7,FALSE)</f>
        <v>0</v>
      </c>
      <c r="CC289" s="137">
        <f>+VLOOKUP(C289,'[1]STYLES &amp; SIZE CHARTS'!$A:$H,8,FALSE)</f>
        <v>0</v>
      </c>
      <c r="CD289" s="137"/>
      <c r="CE289" s="205"/>
      <c r="CF289" s="141"/>
    </row>
    <row r="290" spans="1:84" s="101" customFormat="1" ht="12" customHeight="1" x14ac:dyDescent="0.2">
      <c r="A290" s="102">
        <f t="shared" si="20"/>
        <v>8683711003472</v>
      </c>
      <c r="B290" s="101" t="s">
        <v>850</v>
      </c>
      <c r="C290" s="101" t="s">
        <v>476</v>
      </c>
      <c r="D290" s="101" t="s">
        <v>477</v>
      </c>
      <c r="E290" s="203" t="s">
        <v>2341</v>
      </c>
      <c r="F290" s="101" t="s">
        <v>2326</v>
      </c>
      <c r="G290" s="101" t="str">
        <f>IF(C290&gt;0,+VLOOKUP($C290,'STYLE NAMES'!$B:$AC,4,FALSE),"")</f>
        <v>ACCESSORIES</v>
      </c>
      <c r="H290" s="101" t="str">
        <f>IF(C290&gt;0,+VLOOKUP($C290,'STYLE NAMES'!$B:$AC,5,FALSE),"")</f>
        <v>ACCESSORIES</v>
      </c>
      <c r="I290" s="101" t="str">
        <f>IF(C290&gt;0,+VLOOKUP($C290,'STYLE NAMES'!$B:$AC,6,FALSE),"")</f>
        <v>HORSE ACCESSORIES</v>
      </c>
      <c r="J290" s="101" t="str">
        <f>IF(C290&gt;0,+VLOOKUP($C290,'STYLE NAMES'!$B:$AC,7,FALSE),"")</f>
        <v>UNISEX</v>
      </c>
      <c r="K290" s="101" t="str">
        <f>IF(C290&gt;0,+VLOOKUP($C290,'STYLE NAMES'!$B:$AC,8,FALSE),"")</f>
        <v>NAME TAGS</v>
      </c>
      <c r="L290" s="101" t="str">
        <f>IF(E290&gt;0,+VLOOKUP($E290,'CODE GENERATOR'!$D:$T,3,FALSE),"")</f>
        <v>A</v>
      </c>
      <c r="M290" s="101" t="str">
        <f>IF(E290&gt;0,+VLOOKUP($E290,'CODE GENERATOR'!$D:$T,4,FALSE),"")</f>
        <v>GROS-GRAIN</v>
      </c>
      <c r="N290" s="101" t="str">
        <f>IF(E290&gt;0,+VLOOKUP($E290,'CODE GENERATOR'!$D:$T,6,FALSE),"")</f>
        <v>DARK GRAY</v>
      </c>
      <c r="O290" s="101" t="str">
        <f>IF(E290&gt;0,+VLOOKUP($E290,'CODE GENERATOR'!$D:$T,7,FALSE),"")</f>
        <v>DARK GRAY</v>
      </c>
      <c r="P290" s="101" t="str">
        <f t="shared" si="21"/>
        <v>DARK GRAY</v>
      </c>
      <c r="Q290" s="104" t="str">
        <f>IF(E290&gt;0,+VLOOKUP($E290,'CODE GENERATOR'!$D:$T,11,FALSE),"")</f>
        <v>A.HACUX_TAG0027</v>
      </c>
      <c r="R290" s="104" t="str">
        <f>IF(E290&gt;0,+VLOOKUP($E290,'CODE GENERATOR'!$D:$T,12,FALSE),"")</f>
        <v>GRO0000DGYDGY</v>
      </c>
      <c r="S290" s="104" t="str">
        <f>IF(E290&gt;0,+VLOOKUP($E290,'CODE GENERATOR'!$D:$T,13,FALSE),"")</f>
        <v>A.HACUX_TAG0027_GRO0000DGYDGY</v>
      </c>
      <c r="T290" s="104" t="str">
        <f t="shared" si="19"/>
        <v>A.HACUX_TAG0027_GRO0000DGYDGY_STD</v>
      </c>
      <c r="U290" s="105">
        <v>8683711003472</v>
      </c>
      <c r="V290" s="107" t="str" cm="1">
        <f t="array" ref="V290">_xlfn.TEXTJOIN(";", TRUE, _xlfn.UNIQUE(_xlfn._xlws.FILTER(P$3:P$10029, C$3:C$10029=C290)))</f>
        <v>DARK GRAY</v>
      </c>
      <c r="W290" s="107" t="str" cm="1">
        <f t="array" ref="W290">_xlfn.TEXTJOIN(";", TRUE, _xlfn.UNIQUE(_xlfn._xlws.FILTER(F$3:F$10029, C$3:C$10029=C290)))</f>
        <v>STD</v>
      </c>
      <c r="X290" s="101" t="str">
        <f>IF(E290&gt;0,+VLOOKUP($E290,'CODE GENERATOR'!$D:$AC,19,FALSE),0)</f>
        <v>2402_S01_32537</v>
      </c>
      <c r="Y290" s="101" t="str">
        <f>IF(E290&gt;0,+VLOOKUP($E290,'CODE GENERATOR'!$D:$AC,20,FALSE),0)</f>
        <v>2402_S01_32539</v>
      </c>
      <c r="Z290" s="101" t="str">
        <f>IF(E290&gt;0,+VLOOKUP($E290,'CODE GENERATOR'!$D:$AC,21,FALSE),0)</f>
        <v/>
      </c>
      <c r="AA290" s="101" t="str">
        <f>IF(E290&gt;0,+VLOOKUP($E290,'CODE GENERATOR'!$D:$AC,22,FALSE),0)</f>
        <v/>
      </c>
      <c r="AB290" s="101" t="str">
        <f>IF(E290&gt;0,+VLOOKUP($E290,'CODE GENERATOR'!$D:$AC,23,FALSE),0)</f>
        <v/>
      </c>
      <c r="AC290" s="101" t="str">
        <f>IF(E290&gt;0,+VLOOKUP($E290,'CODE GENERATOR'!$D:$AC,24,FALSE),0)</f>
        <v/>
      </c>
      <c r="AD290" s="101" t="str">
        <f>IF(E290&gt;0,+VLOOKUP($E290,'CODE GENERATOR'!$D:$AC,25,FALSE),0)</f>
        <v/>
      </c>
      <c r="AE290" s="101" t="str">
        <f>IF(E290&gt;0,+VLOOKUP($E290,'CODE GENERATOR'!$D:$AC,26,FALSE),0)</f>
        <v/>
      </c>
      <c r="AF290" s="149" t="str">
        <f>IF($C290&gt;0,$C290&amp;" "&amp;$P290&amp;" "&amp;+VLOOKUP($C290,'STYLE NAMES'!$B:$AC,10,FALSE),"""")</f>
        <v>NANDO DARK GRAY NAME TAG</v>
      </c>
      <c r="AG290" s="101" t="str">
        <f>"Enjoy our "&amp;(AF290)&amp;"; "&amp;IF(C290&gt;0,+VLOOKUP($C290,'STYLE NAMES'!$B:$AC,11,FALSE),"")</f>
        <v>Enjoy our NANDO DARK GRAY NAME TAG; Name Tag with embroidery
Pick what you want to write on your tag, whether it is your horse's name or yours, or even both 
Pick the emroidery color
and have the priviledge to distinguish your barn equipment from others.</v>
      </c>
      <c r="AH290" s="101" t="str">
        <f>IF(C290&gt;0,+VLOOKUP($C290,'STYLE NAMES'!$B:$AC,12,FALSE),"")</f>
        <v>* Custom and free text selection
* A wide range of emroidery color selection
*Written on a 100% polyester ribbon tag
*Easy on swivel hook</v>
      </c>
      <c r="AI290" s="101" t="str">
        <f>IF(C290&gt;0,+VLOOKUP($C290,'STYLE NAMES'!$B:$AC,13,FALSE),"")</f>
        <v>Do not wash in washing machine</v>
      </c>
      <c r="AJ290" s="149" t="str">
        <f>IF($C290&gt;0,$C290&amp;" "&amp;$P290&amp;" "&amp;+VLOOKUP($C290,'STYLE NAMES'!$B:$AC,14,FALSE),"""")</f>
        <v>NANDO DARK GRAY İSİM KÜNYESİ</v>
      </c>
      <c r="AK290" s="149" t="str">
        <f>"Cavalier SanMarco tarafından tasarlanan "&amp;(AJ290)&amp;"; "&amp;IF(C290&gt;0,+VLOOKUP($C290,'STYLE NAMES'!$B:$AC,15,FALSE),"")</f>
        <v>Cavalier SanMarco tarafından tasarlanan NANDO DARK GRAY İSİM KÜNYESİ; Nakışlı İsimlik
İsimliğinize ne yazmak istediğinizi seçin; ister atınızın, ister sizin, hatta her ikisinin adı olsun. 
Nakış rengini seçin
ve atınızın adını anahtarlarınızda veya aksesuarlarınızda taşıma ayrıcalığına sahip olun</v>
      </c>
      <c r="AL290" s="149" t="str">
        <f>IF(C290&gt;0,+VLOOKUP($C290,'STYLE NAMES'!$B:$AC,16,FALSE),"")</f>
        <v>* Özel ve serbest metin seçimi
* Geniş bir nakış rengi seçimi
*%100 polyester şerit etiket üzerine yazılmıştır
*Döndürülmesi kolay kanca</v>
      </c>
      <c r="AM290" s="149" t="str">
        <f>IF(C290&gt;0,+VLOOKUP($C290,'STYLE NAMES'!$B:$AC,17,FALSE),"")</f>
        <v>Ürünü makinada yıkamayınız</v>
      </c>
      <c r="AN290" s="149" t="str">
        <f>IF($C290&gt;0,$C290&amp;" "&amp;$P290&amp;" "&amp;+VLOOKUP($C290,'STYLE NAMES'!$B:$AC,18,FALSE),"""")</f>
        <v>NANDO DARK GRAY TARGHETTA</v>
      </c>
      <c r="AO290" s="101" t="str">
        <f>"Disegnato da Cavalier SanMarco "&amp;(AN290)&amp;"; "&amp;IF(C290&gt;0,+VLOOKUP($C290,'STYLE NAMES'!$B:$AC,19,FALSE),"")</f>
        <v>Disegnato da Cavalier SanMarco NANDO DARK GRAY TARGHETTA; Etichetta personalizzata con ricamo Scegli cosa scrivere sulla tua etichetta: il nome del tuo cavallo, il tuo nome o entrambi. Scegli il colore del ricamo e distingui la tua attrezzatura dagli altri.</v>
      </c>
      <c r="AP290" s="101" t="str">
        <f>IF(C290&gt;0,+VLOOKUP($C290,'STYLE NAMES'!$B:$AC,20,FALSE),"")</f>
        <v>Personalizzazione del testo gratuita Ampia gamma di colori per il ricamo Scritta su un nastro in 100% poliestere Facile da applicare con gancio girevole</v>
      </c>
      <c r="AQ290" s="101" t="str">
        <f>IF(C290&gt;0,+VLOOKUP($C290,'STYLE NAMES'!$B:$AC,21,FALSE),"")</f>
        <v>Non lavare in lavatrice</v>
      </c>
      <c r="AR290" s="101">
        <f>IF(D290&gt;0,+VLOOKUP($C290,'STYLE NAMES'!$B:$AC,22,FALSE),"")</f>
        <v>0</v>
      </c>
      <c r="AS290" s="101">
        <f>IF(E290&gt;0,+VLOOKUP($C290,'STYLE NAMES'!$B:$AC,23,FALSE),"")</f>
        <v>0</v>
      </c>
      <c r="AT290" s="101">
        <f>IF(F290&gt;0,+VLOOKUP($C290,'STYLE NAMES'!$B:$AC,24,FALSE),"")</f>
        <v>0</v>
      </c>
      <c r="AU290" s="101">
        <f>IF(G290&gt;0,+VLOOKUP($C290,'STYLE NAMES'!$B:$AC,25,FALSE),"")</f>
        <v>0</v>
      </c>
      <c r="AV290" s="101">
        <f>+VLOOKUP($S290,'CODE GENERATOR'!$P:$AM,15,FALSE)</f>
        <v>0</v>
      </c>
      <c r="AW290" s="101">
        <f>+VLOOKUP($S290,'CODE GENERATOR'!$P:$AM,16,FALSE)</f>
        <v>0</v>
      </c>
      <c r="AX290" s="101">
        <f>+VLOOKUP($S290,'CODE GENERATOR'!$P:$AM,17,FALSE)</f>
        <v>0</v>
      </c>
      <c r="AY290" s="101">
        <f>+VLOOKUP($S290,'CODE GENERATOR'!$P:$AM,18,FALSE)</f>
        <v>0</v>
      </c>
      <c r="AZ290" s="101">
        <f>+VLOOKUP($S290,'CODE GENERATOR'!$P:$AM,19,FALSE)</f>
        <v>0</v>
      </c>
      <c r="BA290" s="101">
        <f>+VLOOKUP($S290,'CODE GENERATOR'!$P:$AM,20,FALSE)</f>
        <v>0</v>
      </c>
      <c r="BB290" s="101">
        <f>+VLOOKUP($S290,'CODE GENERATOR'!$P:$AM,21,FALSE)</f>
        <v>0</v>
      </c>
      <c r="BC290" s="101">
        <f>+VLOOKUP($S290,'CODE GENERATOR'!$P:$AM,22,FALSE)</f>
        <v>0</v>
      </c>
      <c r="BD290" s="101">
        <f>+VLOOKUP($S290,'CODE GENERATOR'!$P:$AM,23,FALSE)</f>
        <v>0</v>
      </c>
      <c r="BE290" s="101">
        <f>+VLOOKUP($S290,'CODE GENERATOR'!$P:$AM,24,FALSE)</f>
        <v>0</v>
      </c>
      <c r="BF290" s="101">
        <f>IF(C290&gt;0,+VLOOKUP(G290,'CATEGORY ID'!$A$1:$L$118,3,FALSE),"")</f>
        <v>17</v>
      </c>
      <c r="BG290" s="101">
        <f>IF(C290&gt;0,+VLOOKUP(H290,'CATEGORY ID'!$D$1:$L$118,3,FALSE),"")</f>
        <v>17</v>
      </c>
      <c r="BH290" s="101">
        <f>IF(C290&gt;0,+VLOOKUP((+H290&amp;I290),'CATEGORY ID'!$H$1:$I$121,2,FALSE),"")</f>
        <v>19</v>
      </c>
      <c r="BJ290" s="101">
        <f>IF(C290&gt;0,IF(COUNTIF('CATEGORY ID'!$K$1:$K$121,+H290&amp;K290) &gt; 0, +VLOOKUP(+H290&amp;K290,'CATEGORY ID'!$K$1:$L$121,2,FALSE),""),"")</f>
        <v>69</v>
      </c>
      <c r="BK290" s="101" t="str">
        <f>IF(C290&gt;0,IF(COUNTIF('CATEGORY ID'!$K$124:$K$165, +VLOOKUP(C290,'STYLE NAMES'!$B:$AE,30,FALSE)) &gt; 0, +VLOOKUP(VLOOKUP(C290,'STYLE NAMES'!$B:$AE,30,FALSE),'CATEGORY ID'!K:M,2,FALSE),""),"")</f>
        <v/>
      </c>
      <c r="BR290" s="101" t="str" cm="1">
        <f t="array" ref="BR290">IF(C290&gt;0,_xlfn.TEXTJOIN(";", TRUE,_xlfn.UNIQUE(_xlfn._xlws.FILTER(BF290:BQ290,(BF290:BQ290&gt;0)),TRUE,FALSE)),"")&amp;";"&amp;BS290</f>
        <v>17;19;69;</v>
      </c>
      <c r="BU290" s="106">
        <f>IF(C290&gt;0,+VLOOKUP($C290,'STYLE NAMES'!$B:$AC,26,FALSE),"")</f>
        <v>12.9</v>
      </c>
      <c r="BV290" s="106">
        <f>IF(C290&gt;0,+VLOOKUP($C290,'STYLE NAMES'!$B:$AC,27,FALSE),"")</f>
        <v>700</v>
      </c>
      <c r="BW290" s="106">
        <f>IF(C290&gt;0,+VLOOKUP($C290,'STYLE NAMES'!$B:$AC,28,FALSE),"")</f>
        <v>14.834999999999999</v>
      </c>
      <c r="BY290"/>
      <c r="BZ290" s="101">
        <v>99</v>
      </c>
      <c r="CA290" s="137">
        <f t="shared" si="22"/>
        <v>1</v>
      </c>
      <c r="CB290" s="137">
        <f>+VLOOKUP(C290,'[2]STYLES &amp; MODELS MATRIX'!$A:$G,7,FALSE)</f>
        <v>0</v>
      </c>
      <c r="CC290" s="137">
        <f>+VLOOKUP(C290,'[1]STYLES &amp; SIZE CHARTS'!$A:$H,8,FALSE)</f>
        <v>0</v>
      </c>
      <c r="CD290" s="137"/>
      <c r="CE290" s="205"/>
      <c r="CF290" s="141"/>
    </row>
    <row r="291" spans="1:84" s="101" customFormat="1" ht="12" customHeight="1" x14ac:dyDescent="0.2">
      <c r="A291" s="102">
        <f t="shared" si="20"/>
        <v>8683711003489</v>
      </c>
      <c r="B291" s="101" t="s">
        <v>853</v>
      </c>
      <c r="C291" s="101" t="s">
        <v>315</v>
      </c>
      <c r="D291" s="101" t="s">
        <v>316</v>
      </c>
      <c r="E291" s="203" t="s">
        <v>2342</v>
      </c>
      <c r="F291" s="101" t="s">
        <v>2326</v>
      </c>
      <c r="G291" s="101" t="str">
        <f>IF(C291&gt;0,+VLOOKUP($C291,'STYLE NAMES'!$B:$AC,4,FALSE),"")</f>
        <v>ACCESSORIES</v>
      </c>
      <c r="H291" s="101" t="str">
        <f>IF(C291&gt;0,+VLOOKUP($C291,'STYLE NAMES'!$B:$AC,5,FALSE),"")</f>
        <v>ACCESSORIES</v>
      </c>
      <c r="I291" s="101" t="str">
        <f>IF(C291&gt;0,+VLOOKUP($C291,'STYLE NAMES'!$B:$AC,6,FALSE),"")</f>
        <v>RIDER ACCESSORIES</v>
      </c>
      <c r="J291" s="101" t="str">
        <f>IF(C291&gt;0,+VLOOKUP($C291,'STYLE NAMES'!$B:$AC,7,FALSE),"")</f>
        <v>NOT APPLICABLE</v>
      </c>
      <c r="K291" s="101" t="str">
        <f>IF(C291&gt;0,+VLOOKUP($C291,'STYLE NAMES'!$B:$AC,8,FALSE),"")</f>
        <v>KEY RINGS</v>
      </c>
      <c r="L291" s="101" t="str">
        <f>IF(E291&gt;0,+VLOOKUP($E291,'CODE GENERATOR'!$D:$T,3,FALSE),"")</f>
        <v>A</v>
      </c>
      <c r="M291" s="101" t="str">
        <f>IF(E291&gt;0,+VLOOKUP($E291,'CODE GENERATOR'!$D:$T,4,FALSE),"")</f>
        <v>RIBBON</v>
      </c>
      <c r="N291" s="101" t="str">
        <f>IF(E291&gt;0,+VLOOKUP($E291,'CODE GENERATOR'!$D:$T,6,FALSE),"")</f>
        <v>BLACK</v>
      </c>
      <c r="O291" s="101" t="str">
        <f>IF(E291&gt;0,+VLOOKUP($E291,'CODE GENERATOR'!$D:$T,7,FALSE),"")</f>
        <v>BLACK</v>
      </c>
      <c r="P291" s="101" t="str">
        <f t="shared" si="21"/>
        <v>BLACK</v>
      </c>
      <c r="Q291" s="104" t="str">
        <f>IF(E291&gt;0,+VLOOKUP($E291,'CODE GENERATOR'!$D:$T,11,FALSE),"")</f>
        <v>A.RACNA_KYR0028</v>
      </c>
      <c r="R291" s="104" t="str">
        <f>IF(E291&gt;0,+VLOOKUP($E291,'CODE GENERATOR'!$D:$T,12,FALSE),"")</f>
        <v>RIB0000BLKBLK</v>
      </c>
      <c r="S291" s="104" t="str">
        <f>IF(E291&gt;0,+VLOOKUP($E291,'CODE GENERATOR'!$D:$T,13,FALSE),"")</f>
        <v>A.RACNA_KYR0028_RIB0000BLKBLK</v>
      </c>
      <c r="T291" s="104" t="str">
        <f t="shared" si="19"/>
        <v>A.RACNA_KYR0028_RIB0000BLKBLK_STD</v>
      </c>
      <c r="U291" s="105">
        <v>8683711003489</v>
      </c>
      <c r="V291" s="107" t="str" cm="1">
        <f t="array" ref="V291">_xlfn.TEXTJOIN(";", TRUE, _xlfn.UNIQUE(_xlfn._xlws.FILTER(P$3:P$10029, C$3:C$10029=C291)))</f>
        <v>BLACK</v>
      </c>
      <c r="W291" s="107" t="str" cm="1">
        <f t="array" ref="W291">_xlfn.TEXTJOIN(";", TRUE, _xlfn.UNIQUE(_xlfn._xlws.FILTER(F$3:F$10029, C$3:C$10029=C291)))</f>
        <v>STD</v>
      </c>
      <c r="X291" s="101" t="str">
        <f>IF(E291&gt;0,+VLOOKUP($E291,'CODE GENERATOR'!$D:$AC,19,FALSE),0)</f>
        <v>2402_S01_32540</v>
      </c>
      <c r="Y291" s="101" t="str">
        <f>IF(E291&gt;0,+VLOOKUP($E291,'CODE GENERATOR'!$D:$AC,20,FALSE),0)</f>
        <v>2402_S01_32543</v>
      </c>
      <c r="Z291" s="101" t="str">
        <f>IF(E291&gt;0,+VLOOKUP($E291,'CODE GENERATOR'!$D:$AC,21,FALSE),0)</f>
        <v>2402_S01_32544</v>
      </c>
      <c r="AA291" s="101" t="str">
        <f>IF(E291&gt;0,+VLOOKUP($E291,'CODE GENERATOR'!$D:$AC,22,FALSE),0)</f>
        <v/>
      </c>
      <c r="AB291" s="101" t="str">
        <f>IF(E291&gt;0,+VLOOKUP($E291,'CODE GENERATOR'!$D:$AC,23,FALSE),0)</f>
        <v/>
      </c>
      <c r="AC291" s="101" t="str">
        <f>IF(E291&gt;0,+VLOOKUP($E291,'CODE GENERATOR'!$D:$AC,24,FALSE),0)</f>
        <v/>
      </c>
      <c r="AD291" s="101" t="str">
        <f>IF(E291&gt;0,+VLOOKUP($E291,'CODE GENERATOR'!$D:$AC,25,FALSE),0)</f>
        <v/>
      </c>
      <c r="AE291" s="101" t="str">
        <f>IF(E291&gt;0,+VLOOKUP($E291,'CODE GENERATOR'!$D:$AC,26,FALSE),0)</f>
        <v/>
      </c>
      <c r="AF291" s="149" t="str">
        <f>IF($C291&gt;0,$C291&amp;" "&amp;$P291&amp;" "&amp;+VLOOKUP($C291,'STYLE NAMES'!$B:$AC,10,FALSE),"""")</f>
        <v>FERNANDO BLACK KEY RING</v>
      </c>
      <c r="AG291" s="101" t="str">
        <f>"Enjoy our "&amp;(AF291)&amp;"; "&amp;IF(C291&gt;0,+VLOOKUP($C291,'STYLE NAMES'!$B:$AC,11,FALSE),"")</f>
        <v>Enjoy our FERNANDO BLACK KEY RING; Key Ring with embroidery
Pick what you want to write on your tag, whether it is your horse's name or yours, or even both 
Pick the emroidery color
and have the priviledge to have your horse's name on your keys or accessories</v>
      </c>
      <c r="AH291" s="101" t="str">
        <f>IF(C291&gt;0,+VLOOKUP($C291,'STYLE NAMES'!$B:$AC,12,FALSE),"")</f>
        <v>* Custom and free text selection
* A wide range of emroidery color selection
*Written on a 100% polyester ribbon tag
*Easy on swivel hook</v>
      </c>
      <c r="AI291" s="101" t="str">
        <f>IF(C291&gt;0,+VLOOKUP($C291,'STYLE NAMES'!$B:$AC,13,FALSE),"")</f>
        <v>Do not wash in washing machine</v>
      </c>
      <c r="AJ291" s="149" t="str">
        <f>IF($C291&gt;0,$C291&amp;" "&amp;$P291&amp;" "&amp;+VLOOKUP($C291,'STYLE NAMES'!$B:$AC,14,FALSE),"""")</f>
        <v>FERNANDO BLACK ANAHTARLIK</v>
      </c>
      <c r="AK291" s="149" t="str">
        <f>"Cavalier SanMarco tarafından tasarlanan "&amp;(AJ291)&amp;"; "&amp;IF(C291&gt;0,+VLOOKUP($C291,'STYLE NAMES'!$B:$AC,15,FALSE),"")</f>
        <v>Cavalier SanMarco tarafından tasarlanan FERNANDO BLACK ANAHTARLIK; Nakışlı Anahtarlık
Anahtarlığınıza ne yazmak istediğinizi seçin; ister atınızın, ister sizin, hatta her ikisinin adı olsun. 
Nakış rengini seçin
ve atınızın adını anahtarlarınızda veya aksesuarlarınızda taşıma ayrıcalığına sahip olun</v>
      </c>
      <c r="AL291" s="149" t="str">
        <f>IF(C291&gt;0,+VLOOKUP($C291,'STYLE NAMES'!$B:$AC,16,FALSE),"")</f>
        <v>* Özel ve serbest metin seçimi
* Geniş bir nakış rengi seçimi
*%100 polyester şerit etiket üzerine yazılmıştır
*Döndürülmesi kolay kanca</v>
      </c>
      <c r="AM291" s="149" t="str">
        <f>IF(C291&gt;0,+VLOOKUP($C291,'STYLE NAMES'!$B:$AC,17,FALSE),"")</f>
        <v>Ürünü makinada yıkamayınız</v>
      </c>
      <c r="AN291" s="149" t="str">
        <f>IF($C291&gt;0,$C291&amp;" "&amp;$P291&amp;" "&amp;+VLOOKUP($C291,'STYLE NAMES'!$B:$AC,18,FALSE),"""")</f>
        <v>FERNANDO BLACK PORTACHIAVI</v>
      </c>
      <c r="AO291" s="101" t="str">
        <f>"Disegnato da Cavalier SanMarco "&amp;(AN291)&amp;"; "&amp;IF(C291&gt;0,+VLOOKUP($C291,'STYLE NAMES'!$B:$AC,19,FALSE),"")</f>
        <v>Disegnato da Cavalier SanMarco FERNANDO BLACK PORTACHIAVI; Portachiavi con ricamo 
Scegli cosa scrivere sul tuo portachiavi: il nome del tuo cavallo, il tuo nome o entrambi.
Scegli il colore del ricamo per avere il nome del tuo cavallo sulle chiavi o sugli accessori.</v>
      </c>
      <c r="AP291" s="101" t="str">
        <f>IF(C291&gt;0,+VLOOKUP($C291,'STYLE NAMES'!$B:$AC,20,FALSE),"")</f>
        <v>Personalizzazione del testo gratuita 
Ampia gamma di colori per il ricamo 
Scritta su un nastro in 100% poliestere 
Facile da applicare con gancio girevole</v>
      </c>
      <c r="AQ291" s="101" t="str">
        <f>IF(C291&gt;0,+VLOOKUP($C291,'STYLE NAMES'!$B:$AC,21,FALSE),"")</f>
        <v>Non lavare in lavatrice</v>
      </c>
      <c r="AR291" s="101">
        <f>IF(D291&gt;0,+VLOOKUP($C291,'STYLE NAMES'!$B:$AC,22,FALSE),"")</f>
        <v>0</v>
      </c>
      <c r="AS291" s="101">
        <f>IF(E291&gt;0,+VLOOKUP($C291,'STYLE NAMES'!$B:$AC,23,FALSE),"")</f>
        <v>0</v>
      </c>
      <c r="AT291" s="101">
        <f>IF(F291&gt;0,+VLOOKUP($C291,'STYLE NAMES'!$B:$AC,24,FALSE),"")</f>
        <v>0</v>
      </c>
      <c r="AU291" s="101">
        <f>IF(G291&gt;0,+VLOOKUP($C291,'STYLE NAMES'!$B:$AC,25,FALSE),"")</f>
        <v>0</v>
      </c>
      <c r="AV291" s="101">
        <f>+VLOOKUP($S291,'CODE GENERATOR'!$P:$AM,15,FALSE)</f>
        <v>0</v>
      </c>
      <c r="AW291" s="101">
        <f>+VLOOKUP($S291,'CODE GENERATOR'!$P:$AM,16,FALSE)</f>
        <v>0</v>
      </c>
      <c r="AX291" s="101">
        <f>+VLOOKUP($S291,'CODE GENERATOR'!$P:$AM,17,FALSE)</f>
        <v>0</v>
      </c>
      <c r="AY291" s="101">
        <f>+VLOOKUP($S291,'CODE GENERATOR'!$P:$AM,18,FALSE)</f>
        <v>0</v>
      </c>
      <c r="AZ291" s="101">
        <f>+VLOOKUP($S291,'CODE GENERATOR'!$P:$AM,19,FALSE)</f>
        <v>0</v>
      </c>
      <c r="BA291" s="101">
        <f>+VLOOKUP($S291,'CODE GENERATOR'!$P:$AM,20,FALSE)</f>
        <v>0</v>
      </c>
      <c r="BB291" s="101">
        <f>+VLOOKUP($S291,'CODE GENERATOR'!$P:$AM,21,FALSE)</f>
        <v>0</v>
      </c>
      <c r="BC291" s="101">
        <f>+VLOOKUP($S291,'CODE GENERATOR'!$P:$AM,22,FALSE)</f>
        <v>0</v>
      </c>
      <c r="BD291" s="101">
        <f>+VLOOKUP($S291,'CODE GENERATOR'!$P:$AM,23,FALSE)</f>
        <v>0</v>
      </c>
      <c r="BE291" s="101">
        <f>+VLOOKUP($S291,'CODE GENERATOR'!$P:$AM,24,FALSE)</f>
        <v>0</v>
      </c>
      <c r="BF291" s="101">
        <f>IF(C291&gt;0,+VLOOKUP(G291,'CATEGORY ID'!$A$1:$L$118,3,FALSE),"")</f>
        <v>17</v>
      </c>
      <c r="BG291" s="101">
        <f>IF(C291&gt;0,+VLOOKUP(H291,'CATEGORY ID'!$D$1:$L$118,3,FALSE),"")</f>
        <v>17</v>
      </c>
      <c r="BH291" s="101">
        <f>IF(C291&gt;0,+VLOOKUP((+H291&amp;I291),'CATEGORY ID'!$H$1:$I$121,2,FALSE),"")</f>
        <v>18</v>
      </c>
      <c r="BJ291" s="101">
        <f>IF(C291&gt;0,IF(COUNTIF('CATEGORY ID'!$K$1:$K$121,+H291&amp;K291) &gt; 0, +VLOOKUP(+H291&amp;K291,'CATEGORY ID'!$K$1:$L$121,2,FALSE),""),"")</f>
        <v>70</v>
      </c>
      <c r="BK291" s="101" t="str">
        <f>IF(C291&gt;0,IF(COUNTIF('CATEGORY ID'!$K$124:$K$165, +VLOOKUP(C291,'STYLE NAMES'!$B:$AE,30,FALSE)) &gt; 0, +VLOOKUP(VLOOKUP(C291,'STYLE NAMES'!$B:$AE,30,FALSE),'CATEGORY ID'!K:M,2,FALSE),""),"")</f>
        <v/>
      </c>
      <c r="BR291" s="101" t="str" cm="1">
        <f t="array" ref="BR291">IF(C291&gt;0,_xlfn.TEXTJOIN(";", TRUE,_xlfn.UNIQUE(_xlfn._xlws.FILTER(BF291:BQ291,(BF291:BQ291&gt;0)),TRUE,FALSE)),"")&amp;";"&amp;BS291</f>
        <v>17;18;70;</v>
      </c>
      <c r="BU291" s="106">
        <f>IF(C291&gt;0,+VLOOKUP($C291,'STYLE NAMES'!$B:$AC,26,FALSE),"")</f>
        <v>12.9</v>
      </c>
      <c r="BV291" s="106">
        <f>IF(C291&gt;0,+VLOOKUP($C291,'STYLE NAMES'!$B:$AC,27,FALSE),"")</f>
        <v>700</v>
      </c>
      <c r="BW291" s="106">
        <f>IF(C291&gt;0,+VLOOKUP($C291,'STYLE NAMES'!$B:$AC,28,FALSE),"")</f>
        <v>14.834999999999999</v>
      </c>
      <c r="BY291"/>
      <c r="BZ291" s="101">
        <v>99</v>
      </c>
      <c r="CA291" s="137">
        <f t="shared" si="22"/>
        <v>1</v>
      </c>
      <c r="CB291" s="137">
        <f>+VLOOKUP(C291,'[2]STYLES &amp; MODELS MATRIX'!$A:$G,7,FALSE)</f>
        <v>0</v>
      </c>
      <c r="CC291" s="137">
        <f>+VLOOKUP(C291,'[1]STYLES &amp; SIZE CHARTS'!$A:$H,8,FALSE)</f>
        <v>0</v>
      </c>
      <c r="CD291" s="137"/>
      <c r="CE291" s="205"/>
      <c r="CF291" s="141"/>
    </row>
    <row r="292" spans="1:84" s="101" customFormat="1" ht="12" customHeight="1" x14ac:dyDescent="0.2">
      <c r="A292" s="102">
        <f t="shared" si="20"/>
        <v>8683711003496</v>
      </c>
      <c r="B292" s="101" t="s">
        <v>856</v>
      </c>
      <c r="C292" s="101" t="s">
        <v>507</v>
      </c>
      <c r="D292" s="101" t="s">
        <v>508</v>
      </c>
      <c r="E292" s="203" t="s">
        <v>2343</v>
      </c>
      <c r="F292" s="101" t="s">
        <v>2326</v>
      </c>
      <c r="G292" s="101" t="str">
        <f>IF(C292&gt;0,+VLOOKUP($C292,'STYLE NAMES'!$B:$AC,4,FALSE),"")</f>
        <v>ACCESSORIES</v>
      </c>
      <c r="H292" s="101" t="str">
        <f>IF(C292&gt;0,+VLOOKUP($C292,'STYLE NAMES'!$B:$AC,5,FALSE),"")</f>
        <v>ACCESSORIES</v>
      </c>
      <c r="I292" s="101" t="str">
        <f>IF(C292&gt;0,+VLOOKUP($C292,'STYLE NAMES'!$B:$AC,6,FALSE),"")</f>
        <v>RIDER ACCESSORIES</v>
      </c>
      <c r="J292" s="101" t="str">
        <f>IF(C292&gt;0,+VLOOKUP($C292,'STYLE NAMES'!$B:$AC,7,FALSE),"")</f>
        <v>ADULTS UNISEX</v>
      </c>
      <c r="K292" s="101" t="str">
        <f>IF(C292&gt;0,+VLOOKUP($C292,'STYLE NAMES'!$B:$AC,8,FALSE),"")</f>
        <v>BEANIES</v>
      </c>
      <c r="L292" s="101" t="str">
        <f>IF(E292&gt;0,+VLOOKUP($E292,'CODE GENERATOR'!$D:$T,3,FALSE),"")</f>
        <v>W</v>
      </c>
      <c r="M292" s="101" t="str">
        <f>IF(E292&gt;0,+VLOOKUP($E292,'CODE GENERATOR'!$D:$T,4,FALSE),"")</f>
        <v>ACRYLIC</v>
      </c>
      <c r="N292" s="101" t="str">
        <f>IF(E292&gt;0,+VLOOKUP($E292,'CODE GENERATOR'!$D:$T,6,FALSE),"")</f>
        <v>BLACK</v>
      </c>
      <c r="O292" s="101" t="str">
        <f>IF(E292&gt;0,+VLOOKUP($E292,'CODE GENERATOR'!$D:$T,7,FALSE),"")</f>
        <v>BLACK</v>
      </c>
      <c r="P292" s="101" t="str">
        <f t="shared" si="21"/>
        <v>BLACK</v>
      </c>
      <c r="Q292" s="104" t="str">
        <f>IF(E292&gt;0,+VLOOKUP($E292,'CODE GENERATOR'!$D:$T,11,FALSE),"")</f>
        <v>A.RACAU_BEA0029</v>
      </c>
      <c r="R292" s="104" t="str">
        <f>IF(E292&gt;0,+VLOOKUP($E292,'CODE GENERATOR'!$D:$T,12,FALSE),"")</f>
        <v>ACR0000BLKBLK</v>
      </c>
      <c r="S292" s="104" t="str">
        <f>IF(E292&gt;0,+VLOOKUP($E292,'CODE GENERATOR'!$D:$T,13,FALSE),"")</f>
        <v>A.RACAU_BEA0029_ACR0000BLKBLK</v>
      </c>
      <c r="T292" s="104" t="str">
        <f t="shared" si="19"/>
        <v>A.RACAU_BEA0029_ACR0000BLKBLK_STD</v>
      </c>
      <c r="U292" s="105">
        <v>8683711003496</v>
      </c>
      <c r="V292" s="107" t="str" cm="1">
        <f t="array" ref="V292">_xlfn.TEXTJOIN(";", TRUE, _xlfn.UNIQUE(_xlfn._xlws.FILTER(P$3:P$10029, C$3:C$10029=C292)))</f>
        <v>BLACK</v>
      </c>
      <c r="W292" s="107" t="str" cm="1">
        <f t="array" ref="W292">_xlfn.TEXTJOIN(";", TRUE, _xlfn.UNIQUE(_xlfn._xlws.FILTER(F$3:F$10029, C$3:C$10029=C292)))</f>
        <v>STD</v>
      </c>
      <c r="X292" s="101" t="str">
        <f>IF(E292&gt;0,+VLOOKUP($E292,'CODE GENERATOR'!$D:$AC,19,FALSE),0)</f>
        <v>2402_S01_32564</v>
      </c>
      <c r="Y292" s="101" t="str">
        <f>IF(E292&gt;0,+VLOOKUP($E292,'CODE GENERATOR'!$D:$AC,20,FALSE),0)</f>
        <v>2402_S01_32567</v>
      </c>
      <c r="Z292" s="101" t="str">
        <f>IF(E292&gt;0,+VLOOKUP($E292,'CODE GENERATOR'!$D:$AC,21,FALSE),0)</f>
        <v>2402_S01_32562</v>
      </c>
      <c r="AA292" s="101" t="str">
        <f>IF(E292&gt;0,+VLOOKUP($E292,'CODE GENERATOR'!$D:$AC,22,FALSE),0)</f>
        <v/>
      </c>
      <c r="AB292" s="101" t="str">
        <f>IF(E292&gt;0,+VLOOKUP($E292,'CODE GENERATOR'!$D:$AC,23,FALSE),0)</f>
        <v/>
      </c>
      <c r="AC292" s="101" t="str">
        <f>IF(E292&gt;0,+VLOOKUP($E292,'CODE GENERATOR'!$D:$AC,24,FALSE),0)</f>
        <v/>
      </c>
      <c r="AD292" s="101" t="str">
        <f>IF(E292&gt;0,+VLOOKUP($E292,'CODE GENERATOR'!$D:$AC,25,FALSE),0)</f>
        <v/>
      </c>
      <c r="AE292" s="101" t="str">
        <f>IF(E292&gt;0,+VLOOKUP($E292,'CODE GENERATOR'!$D:$AC,26,FALSE),0)</f>
        <v/>
      </c>
      <c r="AF292" s="149" t="str">
        <f>IF($C292&gt;0,$C292&amp;" "&amp;$P292&amp;" "&amp;+VLOOKUP($C292,'STYLE NAMES'!$B:$AC,10,FALSE),"""")</f>
        <v>OTTAWA BLACK BEANIE</v>
      </c>
      <c r="AG292" s="101" t="str">
        <f>"Enjoy our "&amp;(AF292)&amp;"; "&amp;IF(C292&gt;0,+VLOOKUP($C292,'STYLE NAMES'!$B:$AC,11,FALSE),"")</f>
        <v>Enjoy our OTTAWA BLACK BEANIE; Winter hat/beanie with CSM patch logo</v>
      </c>
      <c r="AH292" s="101" t="str">
        <f>IF(C292&gt;0,+VLOOKUP($C292,'STYLE NAMES'!$B:$AC,12,FALSE),"")</f>
        <v>Composition: 
100% Acrylic</v>
      </c>
      <c r="AI292" s="101" t="str">
        <f>IF(C292&gt;0,+VLOOKUP($C292,'STYLE NAMES'!$B:$AC,13,FALSE),"")</f>
        <v>Machine wash 40 C
Do not iron
Do not bleach</v>
      </c>
      <c r="AJ292" s="149" t="str">
        <f>IF($C292&gt;0,$C292&amp;" "&amp;$P292&amp;" "&amp;+VLOOKUP($C292,'STYLE NAMES'!$B:$AC,14,FALSE),"""")</f>
        <v>OTTAWA BLACK BERE ŞAPKA</v>
      </c>
      <c r="AK292" s="149" t="str">
        <f>"Cavalier SanMarco tarafından tasarlanan "&amp;(AJ292)&amp;"; "&amp;IF(C292&gt;0,+VLOOKUP($C292,'STYLE NAMES'!$B:$AC,15,FALSE),"")</f>
        <v>Cavalier SanMarco tarafından tasarlanan OTTAWA BLACK BERE ŞAPKA; Logolu Kışlık Bere</v>
      </c>
      <c r="AL292" s="149" t="str">
        <f>IF(C292&gt;0,+VLOOKUP($C292,'STYLE NAMES'!$B:$AC,16,FALSE),"")</f>
        <v>Kompozisyon:
100% Akrilik</v>
      </c>
      <c r="AM292" s="149" t="str">
        <f>IF(C292&gt;0,+VLOOKUP($C292,'STYLE NAMES'!$B:$AC,17,FALSE),"")</f>
        <v>40 C Makine yıkama
Ütülemeyin
Çamaşır suyu kullanmayın</v>
      </c>
      <c r="AN292" s="149" t="str">
        <f>IF($C292&gt;0,$C292&amp;" "&amp;$P292&amp;" "&amp;+VLOOKUP($C292,'STYLE NAMES'!$B:$AC,18,FALSE),"""")</f>
        <v>OTTAWA BLACK BERRETTO</v>
      </c>
      <c r="AO292" s="101" t="str">
        <f>"Disegnato da Cavalier SanMarco "&amp;(AN292)&amp;"; "&amp;IF(C292&gt;0,+VLOOKUP($C292,'STYLE NAMES'!$B:$AC,19,FALSE),"")</f>
        <v>Disegnato da Cavalier SanMarco OTTAWA BLACK BERRETTO; Berretto invernale con logo CSM</v>
      </c>
      <c r="AP292" s="101" t="str">
        <f>IF(C292&gt;0,+VLOOKUP($C292,'STYLE NAMES'!$B:$AC,20,FALSE),"")</f>
        <v>Composizione: 
100% Acrilico</v>
      </c>
      <c r="AQ292" s="101" t="str">
        <f>IF(C292&gt;0,+VLOOKUP($C292,'STYLE NAMES'!$B:$AC,21,FALSE),"")</f>
        <v>Lavare in lavatrice a 40°C Non stirare Non candeggiare</v>
      </c>
      <c r="AR292" s="101">
        <f>IF(D292&gt;0,+VLOOKUP($C292,'STYLE NAMES'!$B:$AC,22,FALSE),"")</f>
        <v>0</v>
      </c>
      <c r="AS292" s="101">
        <f>IF(E292&gt;0,+VLOOKUP($C292,'STYLE NAMES'!$B:$AC,23,FALSE),"")</f>
        <v>0</v>
      </c>
      <c r="AT292" s="101">
        <f>IF(F292&gt;0,+VLOOKUP($C292,'STYLE NAMES'!$B:$AC,24,FALSE),"")</f>
        <v>0</v>
      </c>
      <c r="AU292" s="101">
        <f>IF(G292&gt;0,+VLOOKUP($C292,'STYLE NAMES'!$B:$AC,25,FALSE),"")</f>
        <v>0</v>
      </c>
      <c r="AV292" s="101">
        <f>+VLOOKUP($S292,'CODE GENERATOR'!$P:$AM,15,FALSE)</f>
        <v>0</v>
      </c>
      <c r="AW292" s="101">
        <f>+VLOOKUP($S292,'CODE GENERATOR'!$P:$AM,16,FALSE)</f>
        <v>0</v>
      </c>
      <c r="AX292" s="101">
        <f>+VLOOKUP($S292,'CODE GENERATOR'!$P:$AM,17,FALSE)</f>
        <v>0</v>
      </c>
      <c r="AY292" s="101">
        <f>+VLOOKUP($S292,'CODE GENERATOR'!$P:$AM,18,FALSE)</f>
        <v>0</v>
      </c>
      <c r="AZ292" s="101">
        <f>+VLOOKUP($S292,'CODE GENERATOR'!$P:$AM,19,FALSE)</f>
        <v>0</v>
      </c>
      <c r="BA292" s="101">
        <f>+VLOOKUP($S292,'CODE GENERATOR'!$P:$AM,20,FALSE)</f>
        <v>0</v>
      </c>
      <c r="BB292" s="101">
        <f>+VLOOKUP($S292,'CODE GENERATOR'!$P:$AM,21,FALSE)</f>
        <v>0</v>
      </c>
      <c r="BC292" s="101">
        <f>+VLOOKUP($S292,'CODE GENERATOR'!$P:$AM,22,FALSE)</f>
        <v>0</v>
      </c>
      <c r="BD292" s="101">
        <f>+VLOOKUP($S292,'CODE GENERATOR'!$P:$AM,23,FALSE)</f>
        <v>0</v>
      </c>
      <c r="BE292" s="101">
        <f>+VLOOKUP($S292,'CODE GENERATOR'!$P:$AM,24,FALSE)</f>
        <v>0</v>
      </c>
      <c r="BF292" s="101">
        <f>IF(C292&gt;0,+VLOOKUP(G292,'CATEGORY ID'!$A$1:$L$118,3,FALSE),"")</f>
        <v>17</v>
      </c>
      <c r="BG292" s="101">
        <f>IF(C292&gt;0,+VLOOKUP(H292,'CATEGORY ID'!$D$1:$L$118,3,FALSE),"")</f>
        <v>17</v>
      </c>
      <c r="BH292" s="101">
        <f>IF(C292&gt;0,+VLOOKUP((+H292&amp;I292),'CATEGORY ID'!$H$1:$I$121,2,FALSE),"")</f>
        <v>18</v>
      </c>
      <c r="BJ292" s="101">
        <f>IF(C292&gt;0,IF(COUNTIF('CATEGORY ID'!$K$1:$K$121,+H292&amp;K292) &gt; 0, +VLOOKUP(+H292&amp;K292,'CATEGORY ID'!$K$1:$L$121,2,FALSE),""),"")</f>
        <v>74</v>
      </c>
      <c r="BK292" s="101" t="str">
        <f>IF(C292&gt;0,IF(COUNTIF('CATEGORY ID'!$K$124:$K$165, +VLOOKUP(C292,'STYLE NAMES'!$B:$AE,30,FALSE)) &gt; 0, +VLOOKUP(VLOOKUP(C292,'STYLE NAMES'!$B:$AE,30,FALSE),'CATEGORY ID'!K:M,2,FALSE),""),"")</f>
        <v/>
      </c>
      <c r="BR292" s="101" t="str" cm="1">
        <f t="array" ref="BR292">IF(C292&gt;0,_xlfn.TEXTJOIN(";", TRUE,_xlfn.UNIQUE(_xlfn._xlws.FILTER(BF292:BQ292,(BF292:BQ292&gt;0)),TRUE,FALSE)),"")&amp;";"&amp;BS292</f>
        <v>17;18;74;</v>
      </c>
      <c r="BU292" s="106">
        <f>IF(C292&gt;0,+VLOOKUP($C292,'STYLE NAMES'!$B:$AC,26,FALSE),"")</f>
        <v>29.9</v>
      </c>
      <c r="BV292" s="106">
        <f>IF(C292&gt;0,+VLOOKUP($C292,'STYLE NAMES'!$B:$AC,27,FALSE),"")</f>
        <v>1640</v>
      </c>
      <c r="BW292" s="106">
        <f>IF(C292&gt;0,+VLOOKUP($C292,'STYLE NAMES'!$B:$AC,28,FALSE),"")</f>
        <v>34.384999999999998</v>
      </c>
      <c r="BY292"/>
      <c r="BZ292" s="101">
        <v>0</v>
      </c>
      <c r="CA292" s="137">
        <f t="shared" si="22"/>
        <v>1</v>
      </c>
      <c r="CB292" s="137">
        <f>+VLOOKUP(C292,'[2]STYLES &amp; MODELS MATRIX'!$A:$G,7,FALSE)</f>
        <v>0</v>
      </c>
      <c r="CC292" s="137">
        <f>+VLOOKUP(C292,'[1]STYLES &amp; SIZE CHARTS'!$A:$H,8,FALSE)</f>
        <v>0</v>
      </c>
      <c r="CD292" s="137"/>
      <c r="CE292" s="205"/>
      <c r="CF292" s="141"/>
    </row>
    <row r="293" spans="1:84" s="101" customFormat="1" ht="12" customHeight="1" x14ac:dyDescent="0.2">
      <c r="A293" s="102">
        <f t="shared" si="20"/>
        <v>8683711003502</v>
      </c>
      <c r="B293" s="101" t="s">
        <v>859</v>
      </c>
      <c r="C293" s="101" t="s">
        <v>231</v>
      </c>
      <c r="D293" s="101" t="s">
        <v>232</v>
      </c>
      <c r="E293" s="203" t="s">
        <v>2344</v>
      </c>
      <c r="F293" s="101" t="s">
        <v>2326</v>
      </c>
      <c r="G293" s="101" t="str">
        <f>IF(C293&gt;0,+VLOOKUP($C293,'STYLE NAMES'!$B:$AC,4,FALSE),"")</f>
        <v>ACCESSORIES</v>
      </c>
      <c r="H293" s="101" t="str">
        <f>IF(C293&gt;0,+VLOOKUP($C293,'STYLE NAMES'!$B:$AC,5,FALSE),"")</f>
        <v>ACCESSORIES</v>
      </c>
      <c r="I293" s="101" t="str">
        <f>IF(C293&gt;0,+VLOOKUP($C293,'STYLE NAMES'!$B:$AC,6,FALSE),"")</f>
        <v>RIDER ACCESSORIES</v>
      </c>
      <c r="J293" s="101" t="str">
        <f>IF(C293&gt;0,+VLOOKUP($C293,'STYLE NAMES'!$B:$AC,7,FALSE),"")</f>
        <v>ADULTS UNISEX</v>
      </c>
      <c r="K293" s="101" t="str">
        <f>IF(C293&gt;0,+VLOOKUP($C293,'STYLE NAMES'!$B:$AC,8,FALSE),"")</f>
        <v>CAPS</v>
      </c>
      <c r="L293" s="101" t="str">
        <f>IF(E293&gt;0,+VLOOKUP($E293,'CODE GENERATOR'!$D:$T,3,FALSE),"")</f>
        <v>A</v>
      </c>
      <c r="M293" s="101" t="str">
        <f>IF(E293&gt;0,+VLOOKUP($E293,'CODE GENERATOR'!$D:$T,4,FALSE),"")</f>
        <v>COTTON</v>
      </c>
      <c r="N293" s="101" t="str">
        <f>IF(E293&gt;0,+VLOOKUP($E293,'CODE GENERATOR'!$D:$T,6,FALSE),"")</f>
        <v>BLACK</v>
      </c>
      <c r="O293" s="101" t="str">
        <f>IF(E293&gt;0,+VLOOKUP($E293,'CODE GENERATOR'!$D:$T,7,FALSE),"")</f>
        <v>BLACK</v>
      </c>
      <c r="P293" s="101" t="str">
        <f t="shared" si="21"/>
        <v>BLACK</v>
      </c>
      <c r="Q293" s="104" t="str">
        <f>IF(E293&gt;0,+VLOOKUP($E293,'CODE GENERATOR'!$D:$T,11,FALSE),"")</f>
        <v>A.RACAU_CAP0030</v>
      </c>
      <c r="R293" s="104" t="str">
        <f>IF(E293&gt;0,+VLOOKUP($E293,'CODE GENERATOR'!$D:$T,12,FALSE),"")</f>
        <v>COT0000BLKBLK</v>
      </c>
      <c r="S293" s="104" t="str">
        <f>IF(E293&gt;0,+VLOOKUP($E293,'CODE GENERATOR'!$D:$T,13,FALSE),"")</f>
        <v>A.RACAU_CAP0030_COT0000BLKBLK</v>
      </c>
      <c r="T293" s="104" t="str">
        <f t="shared" si="19"/>
        <v>A.RACAU_CAP0030_COT0000BLKBLK_STD</v>
      </c>
      <c r="U293" s="105">
        <v>8683711003502</v>
      </c>
      <c r="V293" s="107" t="str" cm="1">
        <f t="array" ref="V293">_xlfn.TEXTJOIN(";", TRUE, _xlfn.UNIQUE(_xlfn._xlws.FILTER(P$3:P$10029, C$3:C$10029=C293)))</f>
        <v>BLACK;SAND;BEIGE</v>
      </c>
      <c r="W293" s="107" t="str" cm="1">
        <f t="array" ref="W293">_xlfn.TEXTJOIN(";", TRUE, _xlfn.UNIQUE(_xlfn._xlws.FILTER(F$3:F$10029, C$3:C$10029=C293)))</f>
        <v>STD</v>
      </c>
      <c r="X293" s="101" t="str">
        <f>IF(E293&gt;0,+VLOOKUP($E293,'CODE GENERATOR'!$D:$AC,19,FALSE),0)</f>
        <v>2402_S01_32600</v>
      </c>
      <c r="Y293" s="101" t="str">
        <f>IF(E293&gt;0,+VLOOKUP($E293,'CODE GENERATOR'!$D:$AC,20,FALSE),0)</f>
        <v>2402_S01_32601</v>
      </c>
      <c r="Z293" s="101" t="str">
        <f>IF(E293&gt;0,+VLOOKUP($E293,'CODE GENERATOR'!$D:$AC,21,FALSE),0)</f>
        <v>2507_W_1581</v>
      </c>
      <c r="AA293" s="101" t="str">
        <f>IF(E293&gt;0,+VLOOKUP($E293,'CODE GENERATOR'!$D:$AC,22,FALSE),0)</f>
        <v>2507_W_3273</v>
      </c>
      <c r="AB293" s="101" t="str">
        <f>IF(E293&gt;0,+VLOOKUP($E293,'CODE GENERATOR'!$D:$AC,23,FALSE),0)</f>
        <v>2507_W_3248</v>
      </c>
      <c r="AC293" s="101" t="str">
        <f>IF(E293&gt;0,+VLOOKUP($E293,'CODE GENERATOR'!$D:$AC,24,FALSE),0)</f>
        <v/>
      </c>
      <c r="AD293" s="101" t="str">
        <f>IF(E293&gt;0,+VLOOKUP($E293,'CODE GENERATOR'!$D:$AC,25,FALSE),0)</f>
        <v>2507_VW_Web_77</v>
      </c>
      <c r="AE293" s="101" t="str">
        <f>IF(E293&gt;0,+VLOOKUP($E293,'CODE GENERATOR'!$D:$AC,26,FALSE),0)</f>
        <v>2507_VW_Web_31</v>
      </c>
      <c r="AF293" s="149" t="str">
        <f>IF($C293&gt;0,$C293&amp;" "&amp;$P293&amp;" "&amp;+VLOOKUP($C293,'STYLE NAMES'!$B:$AC,10,FALSE),"""")</f>
        <v>CAPE TOWN BLACK BASEBALL CAP</v>
      </c>
      <c r="AG293" s="101" t="str">
        <f>"Enjoy our "&amp;(AF293)&amp;"; "&amp;IF(C293&gt;0,+VLOOKUP($C293,'STYLE NAMES'!$B:$AC,11,FALSE),"")</f>
        <v>Enjoy our CAPE TOWN BLACK BASEBALL CAP; Embroidery Logo Baseball Cap</v>
      </c>
      <c r="AH293" s="101" t="str">
        <f>IF(C293&gt;0,+VLOOKUP($C293,'STYLE NAMES'!$B:$AC,12,FALSE),"")</f>
        <v>Composition:
100% Cotton</v>
      </c>
      <c r="AI293" s="101" t="str">
        <f>IF(C293&gt;0,+VLOOKUP($C293,'STYLE NAMES'!$B:$AC,13,FALSE),"")</f>
        <v>Machine wash 40 C
Do not iron
Do not bleach</v>
      </c>
      <c r="AJ293" s="149" t="str">
        <f>IF($C293&gt;0,$C293&amp;" "&amp;$P293&amp;" "&amp;+VLOOKUP($C293,'STYLE NAMES'!$B:$AC,14,FALSE),"""")</f>
        <v>CAPE TOWN BLACK KEP ŞAPKA</v>
      </c>
      <c r="AK293" s="149" t="str">
        <f>"Cavalier SanMarco tarafından tasarlanan "&amp;(AJ293)&amp;"; "&amp;IF(C293&gt;0,+VLOOKUP($C293,'STYLE NAMES'!$B:$AC,15,FALSE),"")</f>
        <v>Cavalier SanMarco tarafından tasarlanan CAPE TOWN BLACK KEP ŞAPKA; Nakış logolu Şapka</v>
      </c>
      <c r="AL293" s="149" t="str">
        <f>IF(C293&gt;0,+VLOOKUP($C293,'STYLE NAMES'!$B:$AC,16,FALSE),"")</f>
        <v>Kompozisyon: 
100% Pamuk</v>
      </c>
      <c r="AM293" s="149" t="str">
        <f>IF(C293&gt;0,+VLOOKUP($C293,'STYLE NAMES'!$B:$AC,17,FALSE),"")</f>
        <v>40 C Makine yıkama
Ütülemeyin
Çamaşır suyu kullanmayın</v>
      </c>
      <c r="AN293" s="149" t="str">
        <f>IF($C293&gt;0,$C293&amp;" "&amp;$P293&amp;" "&amp;+VLOOKUP($C293,'STYLE NAMES'!$B:$AC,18,FALSE),"""")</f>
        <v>CAPE TOWN BLACK CAPPELLINO DA BASEBALL</v>
      </c>
      <c r="AO293" s="101" t="str">
        <f>"Disegnato da Cavalier SanMarco "&amp;(AN293)&amp;"; "&amp;IF(C293&gt;0,+VLOOKUP($C293,'STYLE NAMES'!$B:$AC,19,FALSE),"")</f>
        <v>Disegnato da Cavalier SanMarco CAPE TOWN BLACK CAPPELLINO DA BASEBALL; Cappellino da baseball con logo ricamato</v>
      </c>
      <c r="AP293" s="101" t="str">
        <f>IF(C293&gt;0,+VLOOKUP($C293,'STYLE NAMES'!$B:$AC,20,FALSE),"")</f>
        <v>Composizione: 
100% Cotone</v>
      </c>
      <c r="AQ293" s="101" t="str">
        <f>IF(C293&gt;0,+VLOOKUP($C293,'STYLE NAMES'!$B:$AC,21,FALSE),"")</f>
        <v>Lavare in lavatrice a 40°C 
Non stirare 
Non candeggiare</v>
      </c>
      <c r="AR293" s="101">
        <f>IF(D293&gt;0,+VLOOKUP($C293,'STYLE NAMES'!$B:$AC,22,FALSE),"")</f>
        <v>0</v>
      </c>
      <c r="AS293" s="101">
        <f>IF(E293&gt;0,+VLOOKUP($C293,'STYLE NAMES'!$B:$AC,23,FALSE),"")</f>
        <v>0</v>
      </c>
      <c r="AT293" s="101">
        <f>IF(F293&gt;0,+VLOOKUP($C293,'STYLE NAMES'!$B:$AC,24,FALSE),"")</f>
        <v>0</v>
      </c>
      <c r="AU293" s="101">
        <f>IF(G293&gt;0,+VLOOKUP($C293,'STYLE NAMES'!$B:$AC,25,FALSE),"")</f>
        <v>0</v>
      </c>
      <c r="AV293" s="101">
        <f>+VLOOKUP($S293,'CODE GENERATOR'!$P:$AM,15,FALSE)</f>
        <v>0</v>
      </c>
      <c r="AW293" s="101">
        <f>+VLOOKUP($S293,'CODE GENERATOR'!$P:$AM,16,FALSE)</f>
        <v>0</v>
      </c>
      <c r="AX293" s="101">
        <f>+VLOOKUP($S293,'CODE GENERATOR'!$P:$AM,17,FALSE)</f>
        <v>0</v>
      </c>
      <c r="AY293" s="101">
        <f>+VLOOKUP($S293,'CODE GENERATOR'!$P:$AM,18,FALSE)</f>
        <v>0</v>
      </c>
      <c r="AZ293" s="101">
        <f>+VLOOKUP($S293,'CODE GENERATOR'!$P:$AM,19,FALSE)</f>
        <v>0</v>
      </c>
      <c r="BA293" s="101">
        <f>+VLOOKUP($S293,'CODE GENERATOR'!$P:$AM,20,FALSE)</f>
        <v>0</v>
      </c>
      <c r="BB293" s="101">
        <f>+VLOOKUP($S293,'CODE GENERATOR'!$P:$AM,21,FALSE)</f>
        <v>0</v>
      </c>
      <c r="BC293" s="101">
        <f>+VLOOKUP($S293,'CODE GENERATOR'!$P:$AM,22,FALSE)</f>
        <v>0</v>
      </c>
      <c r="BD293" s="101">
        <f>+VLOOKUP($S293,'CODE GENERATOR'!$P:$AM,23,FALSE)</f>
        <v>0</v>
      </c>
      <c r="BE293" s="101">
        <f>+VLOOKUP($S293,'CODE GENERATOR'!$P:$AM,24,FALSE)</f>
        <v>0</v>
      </c>
      <c r="BF293" s="101">
        <f>IF(C293&gt;0,+VLOOKUP(G293,'CATEGORY ID'!$A$1:$L$118,3,FALSE),"")</f>
        <v>17</v>
      </c>
      <c r="BG293" s="101">
        <f>IF(C293&gt;0,+VLOOKUP(H293,'CATEGORY ID'!$D$1:$L$118,3,FALSE),"")</f>
        <v>17</v>
      </c>
      <c r="BH293" s="101">
        <f>IF(C293&gt;0,+VLOOKUP((+H293&amp;I293),'CATEGORY ID'!$H$1:$I$121,2,FALSE),"")</f>
        <v>18</v>
      </c>
      <c r="BJ293" s="101">
        <f>IF(C293&gt;0,IF(COUNTIF('CATEGORY ID'!$K$1:$K$121,+H293&amp;K293) &gt; 0, +VLOOKUP(+H293&amp;K293,'CATEGORY ID'!$K$1:$L$121,2,FALSE),""),"")</f>
        <v>72</v>
      </c>
      <c r="BK293" s="101" t="str">
        <f>IF(C293&gt;0,IF(COUNTIF('CATEGORY ID'!$K$124:$K$165, +VLOOKUP(C293,'STYLE NAMES'!$B:$AE,30,FALSE)) &gt; 0, +VLOOKUP(VLOOKUP(C293,'STYLE NAMES'!$B:$AE,30,FALSE),'CATEGORY ID'!K:M,2,FALSE),""),"")</f>
        <v/>
      </c>
      <c r="BR293" s="101" t="str" cm="1">
        <f t="array" ref="BR293">IF(C293&gt;0,_xlfn.TEXTJOIN(";", TRUE,_xlfn.UNIQUE(_xlfn._xlws.FILTER(BF293:BQ293,(BF293:BQ293&gt;0)),TRUE,FALSE)),"")&amp;";"&amp;BS293</f>
        <v>17;18;72;</v>
      </c>
      <c r="BU293" s="106">
        <f>IF(C293&gt;0,+VLOOKUP($C293,'STYLE NAMES'!$B:$AC,26,FALSE),"")</f>
        <v>29.9</v>
      </c>
      <c r="BV293" s="106">
        <f>IF(C293&gt;0,+VLOOKUP($C293,'STYLE NAMES'!$B:$AC,27,FALSE),"")</f>
        <v>1640</v>
      </c>
      <c r="BW293" s="106">
        <f>IF(C293&gt;0,+VLOOKUP($C293,'STYLE NAMES'!$B:$AC,28,FALSE),"")</f>
        <v>34.384999999999998</v>
      </c>
      <c r="BY293"/>
      <c r="BZ293" s="101">
        <v>0</v>
      </c>
      <c r="CA293" s="137">
        <f t="shared" si="22"/>
        <v>1</v>
      </c>
      <c r="CB293" s="137">
        <f>+VLOOKUP(C293,'[2]STYLES &amp; MODELS MATRIX'!$A:$G,7,FALSE)</f>
        <v>0</v>
      </c>
      <c r="CC293" s="137">
        <f>+VLOOKUP(C293,'[1]STYLES &amp; SIZE CHARTS'!$A:$H,8,FALSE)</f>
        <v>0</v>
      </c>
      <c r="CD293" s="137"/>
      <c r="CE293" s="205"/>
      <c r="CF293" s="141"/>
    </row>
    <row r="294" spans="1:84" s="101" customFormat="1" ht="12" customHeight="1" x14ac:dyDescent="0.2">
      <c r="A294" s="102">
        <f t="shared" si="20"/>
        <v>8683711003519</v>
      </c>
      <c r="B294" s="101" t="s">
        <v>864</v>
      </c>
      <c r="C294" s="101" t="s">
        <v>459</v>
      </c>
      <c r="D294" s="101" t="s">
        <v>2997</v>
      </c>
      <c r="E294" s="203" t="s">
        <v>2345</v>
      </c>
      <c r="F294" s="101" t="s">
        <v>2346</v>
      </c>
      <c r="G294" s="101" t="str">
        <f>IF(C294&gt;0,+VLOOKUP($C294,'STYLE NAMES'!$B:$AC,4,FALSE),"")</f>
        <v>RIDER</v>
      </c>
      <c r="H294" s="101" t="str">
        <f>IF(C294&gt;0,+VLOOKUP($C294,'STYLE NAMES'!$B:$AC,5,FALSE),"")</f>
        <v>MEN</v>
      </c>
      <c r="I294" s="101" t="str">
        <f>IF(C294&gt;0,+VLOOKUP($C294,'STYLE NAMES'!$B:$AC,6,FALSE),"")</f>
        <v>TOPS</v>
      </c>
      <c r="J294" s="101" t="str">
        <f>IF(C294&gt;0,+VLOOKUP($C294,'STYLE NAMES'!$B:$AC,7,FALSE),"")</f>
        <v>MEN</v>
      </c>
      <c r="K294" s="101" t="str">
        <f>IF(C294&gt;0,+VLOOKUP($C294,'STYLE NAMES'!$B:$AC,8,FALSE),"")</f>
        <v>SOFT POLOS</v>
      </c>
      <c r="L294" s="101" t="str">
        <f>IF(E294&gt;0,+VLOOKUP($E294,'CODE GENERATOR'!$D:$T,3,FALSE),"")</f>
        <v>S</v>
      </c>
      <c r="M294" s="101" t="str">
        <f>IF(E294&gt;0,+VLOOKUP($E294,'CODE GENERATOR'!$D:$T,4,FALSE),"")</f>
        <v>PIQUET</v>
      </c>
      <c r="N294" s="101" t="str">
        <f>IF(E294&gt;0,+VLOOKUP($E294,'CODE GENERATOR'!$D:$T,6,FALSE),"")</f>
        <v>NAVY</v>
      </c>
      <c r="O294" s="101" t="str">
        <f>IF(E294&gt;0,+VLOOKUP($E294,'CODE GENERATOR'!$D:$T,7,FALSE),"")</f>
        <v>WHITE</v>
      </c>
      <c r="P294" s="101" t="str">
        <f t="shared" si="21"/>
        <v>NAVY/WHITE</v>
      </c>
      <c r="Q294" s="104" t="str">
        <f>IF(E294&gt;0,+VLOOKUP($E294,'CODE GENERATOR'!$D:$T,11,FALSE),"")</f>
        <v>R.TOPMN_SPL0031</v>
      </c>
      <c r="R294" s="104" t="str">
        <f>IF(E294&gt;0,+VLOOKUP($E294,'CODE GENERATOR'!$D:$T,12,FALSE),"")</f>
        <v>PIQ0013NAVWHT</v>
      </c>
      <c r="S294" s="104" t="str">
        <f>IF(E294&gt;0,+VLOOKUP($E294,'CODE GENERATOR'!$D:$T,13,FALSE),"")</f>
        <v>R.TOPMN_SPL0031_PIQ0013NAVWHT</v>
      </c>
      <c r="T294" s="104" t="str">
        <f t="shared" si="19"/>
        <v>R.TOPMN_SPL0031_PIQ0013NAVWHT_XS</v>
      </c>
      <c r="U294" s="105">
        <v>8683711003519</v>
      </c>
      <c r="V294" s="107" t="str" cm="1">
        <f t="array" ref="V294">_xlfn.TEXTJOIN(";", TRUE, _xlfn.UNIQUE(_xlfn._xlws.FILTER(P$3:P$10029, C$3:C$10029=C294)))</f>
        <v>NAVY/WHITE;BORDEAUX/WHITE;WHITE;BLACK/WHITE</v>
      </c>
      <c r="W294" s="107" t="str" cm="1">
        <f t="array" ref="W294">_xlfn.TEXTJOIN(";", TRUE, _xlfn.UNIQUE(_xlfn._xlws.FILTER(F$3:F$10029, C$3:C$10029=C294)))</f>
        <v>XS;S;M;L;XL;XXL</v>
      </c>
      <c r="X294" s="101" t="str">
        <f>IF(E294&gt;0,+VLOOKUP($E294,'CODE GENERATOR'!$D:$AC,19,FALSE),0)</f>
        <v>2507_W_1159</v>
      </c>
      <c r="Y294" s="101" t="str">
        <f>IF(E294&gt;0,+VLOOKUP($E294,'CODE GENERATOR'!$D:$AC,20,FALSE),0)</f>
        <v>2507_W_1181</v>
      </c>
      <c r="Z294" s="101" t="str">
        <f>IF(E294&gt;0,+VLOOKUP($E294,'CODE GENERATOR'!$D:$AC,21,FALSE),0)</f>
        <v>2507_W_1150</v>
      </c>
      <c r="AA294" s="101" t="str">
        <f>IF(E294&gt;0,+VLOOKUP($E294,'CODE GENERATOR'!$D:$AC,22,FALSE),0)</f>
        <v>2507_W_1186</v>
      </c>
      <c r="AB294" s="101" t="str">
        <f>IF(E294&gt;0,+VLOOKUP($E294,'CODE GENERATOR'!$D:$AC,23,FALSE),0)</f>
        <v>2507_D_cavalier_detay_0103</v>
      </c>
      <c r="AC294" s="101" t="str">
        <f>IF(E294&gt;0,+VLOOKUP($E294,'CODE GENERATOR'!$D:$AC,24,FALSE),0)</f>
        <v/>
      </c>
      <c r="AD294" s="101" t="str">
        <f>IF(E294&gt;0,+VLOOKUP($E294,'CODE GENERATOR'!$D:$AC,25,FALSE),0)</f>
        <v>2507_VW_Web_20</v>
      </c>
      <c r="AE294" s="101" t="str">
        <f>IF(E294&gt;0,+VLOOKUP($E294,'CODE GENERATOR'!$D:$AC,26,FALSE),0)</f>
        <v/>
      </c>
      <c r="AF294" s="149" t="str">
        <f>IF($C294&gt;0,$C294&amp;" "&amp;$P294&amp;" "&amp;+VLOOKUP($C294,'STYLE NAMES'!$B:$AC,10,FALSE),"""")</f>
        <v>MONTANA NAVY/WHITE MEN'S SOFT TRAINING POLO SHORT SLEEVE</v>
      </c>
      <c r="AG294" s="101" t="str">
        <f>"Enjoy our "&amp;(AF294)&amp;"; "&amp;IF(C294&gt;0,+VLOOKUP($C294,'STYLE NAMES'!$B:$AC,11,FALSE),"")</f>
        <v>Enjoy our MONTANA NAVY/WHITE MEN'S SOFT TRAINING POLO SHORT SLEEVE; Men's Short Sleeve Soft Training Polo
Thanks to its soft and natural fiber fabric our soft polos are ideal for daily training</v>
      </c>
      <c r="AH294" s="101" t="str">
        <f>IF(C294&gt;0,+VLOOKUP($C294,'STYLE NAMES'!$B:$AC,12,FALSE),"")</f>
        <v>Bi-color Piquet Fabric
Embroidery dressing
Composition:
100% Cotton</v>
      </c>
      <c r="AI294" s="101" t="str">
        <f>IF(C294&gt;0,+VLOOKUP($C294,'STYLE NAMES'!$B:$AC,13,FALSE),"")</f>
        <v>Machine Wash at 30°C
Mild process
Iron at low temperature
Iron from REVERSE
Do NOT iron on logos or prints
Do not bleach
Do NOT Tumble Dry</v>
      </c>
      <c r="AJ294" s="149" t="str">
        <f>IF($C294&gt;0,$C294&amp;" "&amp;$P294&amp;" "&amp;+VLOOKUP($C294,'STYLE NAMES'!$B:$AC,14,FALSE),"""")</f>
        <v xml:space="preserve">MONTANA NAVY/WHITE ERKEK KISA KOL SOFT ANTRENMAN POLO </v>
      </c>
      <c r="AK294" s="149" t="str">
        <f>"Cavalier SanMarco tarafından tasarlanan "&amp;(AJ294)&amp;"; "&amp;IF(C294&gt;0,+VLOOKUP($C294,'STYLE NAMES'!$B:$AC,15,FALSE),"")</f>
        <v>Cavalier SanMarco tarafından tasarlanan MONTANA NAVY/WHITE ERKEK KISA KOL SOFT ANTRENMAN POLO ; Erkek Kısa Kol Soft Antrenman Polo
Doğal pamuk elyaf kumaştan üretilmiş bu pololar günlük antrenmanlarınız için ideal bir kıyafet</v>
      </c>
      <c r="AL294" s="149" t="str">
        <f>IF(C294&gt;0,+VLOOKUP($C294,'STYLE NAMES'!$B:$AC,16,FALSE),"")</f>
        <v>Çift renk polo pike kumaş
Nakışlı logo
Kompozisyon:
100% Pamuk</v>
      </c>
      <c r="AM294" s="149" t="str">
        <f>IF(C294&gt;0,+VLOOKUP($C294,'STYLE NAMES'!$B:$AC,17,FALSE),"")</f>
        <v>Makinede 30°C' de Yıkayın
Hassas Yıkama
Ilık ütü yapın
Tersten ütüleyin
Logo ve baskıları ÜTÜLEMEYİN
Çamaşır suyu kullanmayın
Kurutma Makinesinde Kurutmayın</v>
      </c>
      <c r="AN294" s="149" t="str">
        <f>IF($C294&gt;0,$C294&amp;" "&amp;$P294&amp;" "&amp;+VLOOKUP($C294,'STYLE NAMES'!$B:$AC,18,FALSE),"""")</f>
        <v>MONTANA NAVY/WHITE POLO DA ALLENAMENTO SOFT DA UOMO MANICA CORTA</v>
      </c>
      <c r="AO294" s="101" t="str">
        <f>"Disegnato da Cavalier SanMarco "&amp;(AN294)&amp;"; "&amp;IF(C294&gt;0,+VLOOKUP($C294,'STYLE NAMES'!$B:$AC,19,FALSE),"")</f>
        <v>Disegnato da Cavalier SanMarco MONTANA NAVY/WHITE POLO DA ALLENAMENTO SOFT DA UOMO MANICA CORTA; Polo a maniche corte in cotone morbido da uomo 
Grazie al suo tessuto naturale e morbido, è ideale per l'allenamento quotidiano.</v>
      </c>
      <c r="AP294" s="101" t="str">
        <f>IF(C294&gt;0,+VLOOKUP($C294,'STYLE NAMES'!$B:$AC,20,FALSE),"")</f>
        <v>Tessuto piqué bicolore 
Ricamo decorativo 
Composizione: 
100% Cotone</v>
      </c>
      <c r="AQ294" s="101" t="str">
        <f>IF(C294&gt;0,+VLOOKUP($C294,'STYLE NAMES'!$B:$AC,21,FALSE),"")</f>
        <v>Lavare in lavatrice a 30°C Ciclo delicato 
Stirare a bassa temperatura
Stirare al rovescio 
Non stirare su loghi o stampe 
Non candeggiare 
Non asciugare in asciugatrice</v>
      </c>
      <c r="AR294" s="101">
        <f>IF(D294&gt;0,+VLOOKUP($C294,'STYLE NAMES'!$B:$AC,22,FALSE),"")</f>
        <v>0</v>
      </c>
      <c r="AS294" s="101">
        <f>IF(E294&gt;0,+VLOOKUP($C294,'STYLE NAMES'!$B:$AC,23,FALSE),"")</f>
        <v>0</v>
      </c>
      <c r="AT294" s="101">
        <f>IF(F294&gt;0,+VLOOKUP($C294,'STYLE NAMES'!$B:$AC,24,FALSE),"")</f>
        <v>0</v>
      </c>
      <c r="AU294" s="101">
        <f>IF(G294&gt;0,+VLOOKUP($C294,'STYLE NAMES'!$B:$AC,25,FALSE),"")</f>
        <v>0</v>
      </c>
      <c r="AV294" s="101" t="str">
        <f>+VLOOKUP($S294,'CODE GENERATOR'!$P:$AM,15,FALSE)</f>
        <v>R.BOTMN_BRC0066_TJR0026NAVNAV</v>
      </c>
      <c r="AW294" s="101" t="str">
        <f>+VLOOKUP($S294,'CODE GENERATOR'!$P:$AM,16,FALSE)</f>
        <v>A.RACUX_BLT0015_BRD0012BORNAV</v>
      </c>
      <c r="AX294" s="101" t="str">
        <f>+VLOOKUP($S294,'CODE GENERATOR'!$P:$AM,17,FALSE)</f>
        <v>A.RACAU_SOC0018_NYL00003XBST2</v>
      </c>
      <c r="AY294" s="101">
        <f>+VLOOKUP($S294,'CODE GENERATOR'!$P:$AM,18,FALSE)</f>
        <v>0</v>
      </c>
      <c r="AZ294" s="101">
        <f>+VLOOKUP($S294,'CODE GENERATOR'!$P:$AM,19,FALSE)</f>
        <v>0</v>
      </c>
      <c r="BA294" s="101">
        <f>+VLOOKUP($S294,'CODE GENERATOR'!$P:$AM,20,FALSE)</f>
        <v>0</v>
      </c>
      <c r="BB294" s="101">
        <f>+VLOOKUP($S294,'CODE GENERATOR'!$P:$AM,21,FALSE)</f>
        <v>0</v>
      </c>
      <c r="BC294" s="101">
        <f>+VLOOKUP($S294,'CODE GENERATOR'!$P:$AM,22,FALSE)</f>
        <v>0</v>
      </c>
      <c r="BD294" s="101">
        <f>+VLOOKUP($S294,'CODE GENERATOR'!$P:$AM,23,FALSE)</f>
        <v>0</v>
      </c>
      <c r="BE294" s="101">
        <f>+VLOOKUP($S294,'CODE GENERATOR'!$P:$AM,24,FALSE)</f>
        <v>0</v>
      </c>
      <c r="BF294" s="101">
        <f>IF(C294&gt;0,+VLOOKUP(G294,'CATEGORY ID'!$A$1:$L$118,3,FALSE),"")</f>
        <v>30</v>
      </c>
      <c r="BG294" s="101">
        <f>IF(C294&gt;0,+VLOOKUP(H294,'CATEGORY ID'!$D$1:$L$118,3,FALSE),"")</f>
        <v>2</v>
      </c>
      <c r="BH294" s="101">
        <f>IF(C294&gt;0,+VLOOKUP((+H294&amp;I294),'CATEGORY ID'!$H$1:$I$121,2,FALSE),"")</f>
        <v>108</v>
      </c>
      <c r="BJ294" s="101">
        <f>IF(C294&gt;0,IF(COUNTIF('CATEGORY ID'!$K$1:$K$121,+H294&amp;K294) &gt; 0, +VLOOKUP(+H294&amp;K294,'CATEGORY ID'!$K$1:$L$121,2,FALSE),""),"")</f>
        <v>212</v>
      </c>
      <c r="BK294" s="101" t="str">
        <f>IF(C294&gt;0,IF(COUNTIF('CATEGORY ID'!$K$124:$K$165, +VLOOKUP(C294,'STYLE NAMES'!$B:$AE,30,FALSE)) &gt; 0, +VLOOKUP(VLOOKUP(C294,'STYLE NAMES'!$B:$AE,30,FALSE),'CATEGORY ID'!K:M,2,FALSE),""),"")</f>
        <v/>
      </c>
      <c r="BR294" s="101" t="str" cm="1">
        <f t="array" ref="BR294">IF(C294&gt;0,_xlfn.TEXTJOIN(";", TRUE,_xlfn.UNIQUE(_xlfn._xlws.FILTER(BF294:BQ294,(BF294:BQ294&gt;0)),TRUE,FALSE)),"")&amp;";"&amp;BS294</f>
        <v>30;2;108;212;233</v>
      </c>
      <c r="BS294" s="101">
        <v>233</v>
      </c>
      <c r="BU294" s="106">
        <f>IF(C294&gt;0,+VLOOKUP($C294,'STYLE NAMES'!$B:$AC,26,FALSE),"")</f>
        <v>69.900000000000006</v>
      </c>
      <c r="BV294" s="106">
        <f>IF(C294&gt;0,+VLOOKUP($C294,'STYLE NAMES'!$B:$AC,27,FALSE),"")</f>
        <v>3840</v>
      </c>
      <c r="BW294" s="106">
        <f>IF(C294&gt;0,+VLOOKUP($C294,'STYLE NAMES'!$B:$AC,28,FALSE),"")</f>
        <v>80.385000000000005</v>
      </c>
      <c r="BY294"/>
      <c r="BZ294" s="101">
        <v>1</v>
      </c>
      <c r="CA294" s="137">
        <f t="shared" si="22"/>
        <v>1</v>
      </c>
      <c r="CB294" s="137" t="str">
        <f>+VLOOKUP(C294,'[2]STYLES &amp; MODELS MATRIX'!$A:$G,7,FALSE)</f>
        <v>HDJ</v>
      </c>
      <c r="CC294" s="137" t="str">
        <f>+VLOOKUP(C294,'[1]STYLES &amp; SIZE CHARTS'!$A:$H,8,FALSE)</f>
        <v>MT-SSCP1</v>
      </c>
      <c r="CD294" s="137"/>
      <c r="CE294" s="205"/>
      <c r="CF294" s="141"/>
    </row>
    <row r="295" spans="1:84" s="101" customFormat="1" ht="12" customHeight="1" x14ac:dyDescent="0.2">
      <c r="A295" s="102">
        <f t="shared" si="20"/>
        <v>8683711003526</v>
      </c>
      <c r="B295" s="101" t="s">
        <v>864</v>
      </c>
      <c r="C295" s="101" t="s">
        <v>459</v>
      </c>
      <c r="D295" s="101" t="s">
        <v>2997</v>
      </c>
      <c r="E295" s="203" t="s">
        <v>2345</v>
      </c>
      <c r="F295" s="101" t="s">
        <v>785</v>
      </c>
      <c r="G295" s="101" t="str">
        <f>IF(C295&gt;0,+VLOOKUP($C295,'STYLE NAMES'!$B:$AC,4,FALSE),"")</f>
        <v>RIDER</v>
      </c>
      <c r="H295" s="101" t="str">
        <f>IF(C295&gt;0,+VLOOKUP($C295,'STYLE NAMES'!$B:$AC,5,FALSE),"")</f>
        <v>MEN</v>
      </c>
      <c r="I295" s="101" t="str">
        <f>IF(C295&gt;0,+VLOOKUP($C295,'STYLE NAMES'!$B:$AC,6,FALSE),"")</f>
        <v>TOPS</v>
      </c>
      <c r="J295" s="101" t="str">
        <f>IF(C295&gt;0,+VLOOKUP($C295,'STYLE NAMES'!$B:$AC,7,FALSE),"")</f>
        <v>MEN</v>
      </c>
      <c r="K295" s="101" t="str">
        <f>IF(C295&gt;0,+VLOOKUP($C295,'STYLE NAMES'!$B:$AC,8,FALSE),"")</f>
        <v>SOFT POLOS</v>
      </c>
      <c r="L295" s="101" t="str">
        <f>IF(E295&gt;0,+VLOOKUP($E295,'CODE GENERATOR'!$D:$T,3,FALSE),"")</f>
        <v>S</v>
      </c>
      <c r="M295" s="101" t="str">
        <f>IF(E295&gt;0,+VLOOKUP($E295,'CODE GENERATOR'!$D:$T,4,FALSE),"")</f>
        <v>PIQUET</v>
      </c>
      <c r="N295" s="101" t="str">
        <f>IF(E295&gt;0,+VLOOKUP($E295,'CODE GENERATOR'!$D:$T,6,FALSE),"")</f>
        <v>NAVY</v>
      </c>
      <c r="O295" s="101" t="str">
        <f>IF(E295&gt;0,+VLOOKUP($E295,'CODE GENERATOR'!$D:$T,7,FALSE),"")</f>
        <v>WHITE</v>
      </c>
      <c r="P295" s="101" t="str">
        <f t="shared" si="21"/>
        <v>NAVY/WHITE</v>
      </c>
      <c r="Q295" s="104" t="str">
        <f>IF(E295&gt;0,+VLOOKUP($E295,'CODE GENERATOR'!$D:$T,11,FALSE),"")</f>
        <v>R.TOPMN_SPL0031</v>
      </c>
      <c r="R295" s="104" t="str">
        <f>IF(E295&gt;0,+VLOOKUP($E295,'CODE GENERATOR'!$D:$T,12,FALSE),"")</f>
        <v>PIQ0013NAVWHT</v>
      </c>
      <c r="S295" s="104" t="str">
        <f>IF(E295&gt;0,+VLOOKUP($E295,'CODE GENERATOR'!$D:$T,13,FALSE),"")</f>
        <v>R.TOPMN_SPL0031_PIQ0013NAVWHT</v>
      </c>
      <c r="T295" s="104" t="str">
        <f t="shared" si="19"/>
        <v>R.TOPMN_SPL0031_PIQ0013NAVWHT_S</v>
      </c>
      <c r="U295" s="105">
        <v>8683711003526</v>
      </c>
      <c r="V295" s="107" t="str" cm="1">
        <f t="array" ref="V295">_xlfn.TEXTJOIN(";", TRUE, _xlfn.UNIQUE(_xlfn._xlws.FILTER(P$3:P$10029, C$3:C$10029=C295)))</f>
        <v>NAVY/WHITE;BORDEAUX/WHITE;WHITE;BLACK/WHITE</v>
      </c>
      <c r="W295" s="107" t="str" cm="1">
        <f t="array" ref="W295">_xlfn.TEXTJOIN(";", TRUE, _xlfn.UNIQUE(_xlfn._xlws.FILTER(F$3:F$10029, C$3:C$10029=C295)))</f>
        <v>XS;S;M;L;XL;XXL</v>
      </c>
      <c r="X295" s="101" t="str">
        <f>IF(E295&gt;0,+VLOOKUP($E295,'CODE GENERATOR'!$D:$AC,19,FALSE),0)</f>
        <v>2507_W_1159</v>
      </c>
      <c r="Y295" s="101" t="str">
        <f>IF(E295&gt;0,+VLOOKUP($E295,'CODE GENERATOR'!$D:$AC,20,FALSE),0)</f>
        <v>2507_W_1181</v>
      </c>
      <c r="Z295" s="101" t="str">
        <f>IF(E295&gt;0,+VLOOKUP($E295,'CODE GENERATOR'!$D:$AC,21,FALSE),0)</f>
        <v>2507_W_1150</v>
      </c>
      <c r="AA295" s="101" t="str">
        <f>IF(E295&gt;0,+VLOOKUP($E295,'CODE GENERATOR'!$D:$AC,22,FALSE),0)</f>
        <v>2507_W_1186</v>
      </c>
      <c r="AB295" s="101" t="str">
        <f>IF(E295&gt;0,+VLOOKUP($E295,'CODE GENERATOR'!$D:$AC,23,FALSE),0)</f>
        <v>2507_D_cavalier_detay_0103</v>
      </c>
      <c r="AC295" s="101" t="str">
        <f>IF(E295&gt;0,+VLOOKUP($E295,'CODE GENERATOR'!$D:$AC,24,FALSE),0)</f>
        <v/>
      </c>
      <c r="AD295" s="101" t="str">
        <f>IF(E295&gt;0,+VLOOKUP($E295,'CODE GENERATOR'!$D:$AC,25,FALSE),0)</f>
        <v>2507_VW_Web_20</v>
      </c>
      <c r="AE295" s="101" t="str">
        <f>IF(E295&gt;0,+VLOOKUP($E295,'CODE GENERATOR'!$D:$AC,26,FALSE),0)</f>
        <v/>
      </c>
      <c r="AF295" s="149" t="str">
        <f>IF($C295&gt;0,$C295&amp;" "&amp;$P295&amp;" "&amp;+VLOOKUP($C295,'STYLE NAMES'!$B:$AC,10,FALSE),"""")</f>
        <v>MONTANA NAVY/WHITE MEN'S SOFT TRAINING POLO SHORT SLEEVE</v>
      </c>
      <c r="AG295" s="101" t="str">
        <f>"Enjoy our "&amp;(AF295)&amp;"; "&amp;IF(C295&gt;0,+VLOOKUP($C295,'STYLE NAMES'!$B:$AC,11,FALSE),"")</f>
        <v>Enjoy our MONTANA NAVY/WHITE MEN'S SOFT TRAINING POLO SHORT SLEEVE; Men's Short Sleeve Soft Training Polo
Thanks to its soft and natural fiber fabric our soft polos are ideal for daily training</v>
      </c>
      <c r="AH295" s="101" t="str">
        <f>IF(C295&gt;0,+VLOOKUP($C295,'STYLE NAMES'!$B:$AC,12,FALSE),"")</f>
        <v>Bi-color Piquet Fabric
Embroidery dressing
Composition:
100% Cotton</v>
      </c>
      <c r="AI295" s="101" t="str">
        <f>IF(C295&gt;0,+VLOOKUP($C295,'STYLE NAMES'!$B:$AC,13,FALSE),"")</f>
        <v>Machine Wash at 30°C
Mild process
Iron at low temperature
Iron from REVERSE
Do NOT iron on logos or prints
Do not bleach
Do NOT Tumble Dry</v>
      </c>
      <c r="AJ295" s="149" t="str">
        <f>IF($C295&gt;0,$C295&amp;" "&amp;$P295&amp;" "&amp;+VLOOKUP($C295,'STYLE NAMES'!$B:$AC,14,FALSE),"""")</f>
        <v xml:space="preserve">MONTANA NAVY/WHITE ERKEK KISA KOL SOFT ANTRENMAN POLO </v>
      </c>
      <c r="AK295" s="149" t="str">
        <f>"Cavalier SanMarco tarafından tasarlanan "&amp;(AJ295)&amp;"; "&amp;IF(C295&gt;0,+VLOOKUP($C295,'STYLE NAMES'!$B:$AC,15,FALSE),"")</f>
        <v>Cavalier SanMarco tarafından tasarlanan MONTANA NAVY/WHITE ERKEK KISA KOL SOFT ANTRENMAN POLO ; Erkek Kısa Kol Soft Antrenman Polo
Doğal pamuk elyaf kumaştan üretilmiş bu pololar günlük antrenmanlarınız için ideal bir kıyafet</v>
      </c>
      <c r="AL295" s="149" t="str">
        <f>IF(C295&gt;0,+VLOOKUP($C295,'STYLE NAMES'!$B:$AC,16,FALSE),"")</f>
        <v>Çift renk polo pike kumaş
Nakışlı logo
Kompozisyon:
100% Pamuk</v>
      </c>
      <c r="AM295" s="149" t="str">
        <f>IF(C295&gt;0,+VLOOKUP($C295,'STYLE NAMES'!$B:$AC,17,FALSE),"")</f>
        <v>Makinede 30°C' de Yıkayın
Hassas Yıkama
Ilık ütü yapın
Tersten ütüleyin
Logo ve baskıları ÜTÜLEMEYİN
Çamaşır suyu kullanmayın
Kurutma Makinesinde Kurutmayın</v>
      </c>
      <c r="AN295" s="149" t="str">
        <f>IF($C295&gt;0,$C295&amp;" "&amp;$P295&amp;" "&amp;+VLOOKUP($C295,'STYLE NAMES'!$B:$AC,18,FALSE),"""")</f>
        <v>MONTANA NAVY/WHITE POLO DA ALLENAMENTO SOFT DA UOMO MANICA CORTA</v>
      </c>
      <c r="AO295" s="101" t="str">
        <f>"Disegnato da Cavalier SanMarco "&amp;(AN295)&amp;"; "&amp;IF(C295&gt;0,+VLOOKUP($C295,'STYLE NAMES'!$B:$AC,19,FALSE),"")</f>
        <v>Disegnato da Cavalier SanMarco MONTANA NAVY/WHITE POLO DA ALLENAMENTO SOFT DA UOMO MANICA CORTA; Polo a maniche corte in cotone morbido da uomo 
Grazie al suo tessuto naturale e morbido, è ideale per l'allenamento quotidiano.</v>
      </c>
      <c r="AP295" s="101" t="str">
        <f>IF(C295&gt;0,+VLOOKUP($C295,'STYLE NAMES'!$B:$AC,20,FALSE),"")</f>
        <v>Tessuto piqué bicolore 
Ricamo decorativo 
Composizione: 
100% Cotone</v>
      </c>
      <c r="AQ295" s="101" t="str">
        <f>IF(C295&gt;0,+VLOOKUP($C295,'STYLE NAMES'!$B:$AC,21,FALSE),"")</f>
        <v>Lavare in lavatrice a 30°C Ciclo delicato 
Stirare a bassa temperatura
Stirare al rovescio 
Non stirare su loghi o stampe 
Non candeggiare 
Non asciugare in asciugatrice</v>
      </c>
      <c r="AR295" s="101">
        <f>IF(D295&gt;0,+VLOOKUP($C295,'STYLE NAMES'!$B:$AC,22,FALSE),"")</f>
        <v>0</v>
      </c>
      <c r="AS295" s="101">
        <f>IF(E295&gt;0,+VLOOKUP($C295,'STYLE NAMES'!$B:$AC,23,FALSE),"")</f>
        <v>0</v>
      </c>
      <c r="AT295" s="101">
        <f>IF(F295&gt;0,+VLOOKUP($C295,'STYLE NAMES'!$B:$AC,24,FALSE),"")</f>
        <v>0</v>
      </c>
      <c r="AU295" s="101">
        <f>IF(G295&gt;0,+VLOOKUP($C295,'STYLE NAMES'!$B:$AC,25,FALSE),"")</f>
        <v>0</v>
      </c>
      <c r="AV295" s="101" t="str">
        <f>+VLOOKUP($S295,'CODE GENERATOR'!$P:$AM,15,FALSE)</f>
        <v>R.BOTMN_BRC0066_TJR0026NAVNAV</v>
      </c>
      <c r="AW295" s="101" t="str">
        <f>+VLOOKUP($S295,'CODE GENERATOR'!$P:$AM,16,FALSE)</f>
        <v>A.RACUX_BLT0015_BRD0012BORNAV</v>
      </c>
      <c r="AX295" s="101" t="str">
        <f>+VLOOKUP($S295,'CODE GENERATOR'!$P:$AM,17,FALSE)</f>
        <v>A.RACAU_SOC0018_NYL00003XBST2</v>
      </c>
      <c r="AY295" s="101">
        <f>+VLOOKUP($S295,'CODE GENERATOR'!$P:$AM,18,FALSE)</f>
        <v>0</v>
      </c>
      <c r="AZ295" s="101">
        <f>+VLOOKUP($S295,'CODE GENERATOR'!$P:$AM,19,FALSE)</f>
        <v>0</v>
      </c>
      <c r="BA295" s="101">
        <f>+VLOOKUP($S295,'CODE GENERATOR'!$P:$AM,20,FALSE)</f>
        <v>0</v>
      </c>
      <c r="BB295" s="101">
        <f>+VLOOKUP($S295,'CODE GENERATOR'!$P:$AM,21,FALSE)</f>
        <v>0</v>
      </c>
      <c r="BC295" s="101">
        <f>+VLOOKUP($S295,'CODE GENERATOR'!$P:$AM,22,FALSE)</f>
        <v>0</v>
      </c>
      <c r="BD295" s="101">
        <f>+VLOOKUP($S295,'CODE GENERATOR'!$P:$AM,23,FALSE)</f>
        <v>0</v>
      </c>
      <c r="BE295" s="101">
        <f>+VLOOKUP($S295,'CODE GENERATOR'!$P:$AM,24,FALSE)</f>
        <v>0</v>
      </c>
      <c r="BF295" s="101">
        <f>IF(C295&gt;0,+VLOOKUP(G295,'CATEGORY ID'!$A$1:$L$118,3,FALSE),"")</f>
        <v>30</v>
      </c>
      <c r="BG295" s="101">
        <f>IF(C295&gt;0,+VLOOKUP(H295,'CATEGORY ID'!$D$1:$L$118,3,FALSE),"")</f>
        <v>2</v>
      </c>
      <c r="BH295" s="101">
        <f>IF(C295&gt;0,+VLOOKUP((+H295&amp;I295),'CATEGORY ID'!$H$1:$I$121,2,FALSE),"")</f>
        <v>108</v>
      </c>
      <c r="BJ295" s="101">
        <f>IF(C295&gt;0,IF(COUNTIF('CATEGORY ID'!$K$1:$K$121,+H295&amp;K295) &gt; 0, +VLOOKUP(+H295&amp;K295,'CATEGORY ID'!$K$1:$L$121,2,FALSE),""),"")</f>
        <v>212</v>
      </c>
      <c r="BK295" s="101" t="str">
        <f>IF(C295&gt;0,IF(COUNTIF('CATEGORY ID'!$K$124:$K$165, +VLOOKUP(C295,'STYLE NAMES'!$B:$AE,30,FALSE)) &gt; 0, +VLOOKUP(VLOOKUP(C295,'STYLE NAMES'!$B:$AE,30,FALSE),'CATEGORY ID'!K:M,2,FALSE),""),"")</f>
        <v/>
      </c>
      <c r="BR295" s="101" t="str" cm="1">
        <f t="array" ref="BR295">IF(C295&gt;0,_xlfn.TEXTJOIN(";", TRUE,_xlfn.UNIQUE(_xlfn._xlws.FILTER(BF295:BQ295,(BF295:BQ295&gt;0)),TRUE,FALSE)),"")&amp;";"&amp;BS295</f>
        <v>30;2;108;212;233</v>
      </c>
      <c r="BS295" s="101">
        <v>233</v>
      </c>
      <c r="BU295" s="106">
        <f>IF(C295&gt;0,+VLOOKUP($C295,'STYLE NAMES'!$B:$AC,26,FALSE),"")</f>
        <v>69.900000000000006</v>
      </c>
      <c r="BV295" s="106">
        <f>IF(C295&gt;0,+VLOOKUP($C295,'STYLE NAMES'!$B:$AC,27,FALSE),"")</f>
        <v>3840</v>
      </c>
      <c r="BW295" s="106">
        <f>IF(C295&gt;0,+VLOOKUP($C295,'STYLE NAMES'!$B:$AC,28,FALSE),"")</f>
        <v>80.385000000000005</v>
      </c>
      <c r="BY295"/>
      <c r="BZ295" s="101">
        <v>0</v>
      </c>
      <c r="CA295" s="137">
        <f t="shared" si="22"/>
        <v>1</v>
      </c>
      <c r="CB295" s="137" t="str">
        <f>+VLOOKUP(C295,'[2]STYLES &amp; MODELS MATRIX'!$A:$G,7,FALSE)</f>
        <v>HDJ</v>
      </c>
      <c r="CC295" s="137" t="str">
        <f>+VLOOKUP(C295,'[1]STYLES &amp; SIZE CHARTS'!$A:$H,8,FALSE)</f>
        <v>MT-SSCP1</v>
      </c>
      <c r="CD295" s="137"/>
      <c r="CE295" s="205"/>
      <c r="CF295" s="141"/>
    </row>
    <row r="296" spans="1:84" s="101" customFormat="1" ht="12" customHeight="1" x14ac:dyDescent="0.2">
      <c r="A296" s="102">
        <f t="shared" si="20"/>
        <v>8683711003533</v>
      </c>
      <c r="B296" s="101" t="s">
        <v>864</v>
      </c>
      <c r="C296" s="101" t="s">
        <v>459</v>
      </c>
      <c r="D296" s="101" t="s">
        <v>2997</v>
      </c>
      <c r="E296" s="203" t="s">
        <v>2345</v>
      </c>
      <c r="F296" s="101" t="s">
        <v>2247</v>
      </c>
      <c r="G296" s="101" t="str">
        <f>IF(C296&gt;0,+VLOOKUP($C296,'STYLE NAMES'!$B:$AC,4,FALSE),"")</f>
        <v>RIDER</v>
      </c>
      <c r="H296" s="101" t="str">
        <f>IF(C296&gt;0,+VLOOKUP($C296,'STYLE NAMES'!$B:$AC,5,FALSE),"")</f>
        <v>MEN</v>
      </c>
      <c r="I296" s="101" t="str">
        <f>IF(C296&gt;0,+VLOOKUP($C296,'STYLE NAMES'!$B:$AC,6,FALSE),"")</f>
        <v>TOPS</v>
      </c>
      <c r="J296" s="101" t="str">
        <f>IF(C296&gt;0,+VLOOKUP($C296,'STYLE NAMES'!$B:$AC,7,FALSE),"")</f>
        <v>MEN</v>
      </c>
      <c r="K296" s="101" t="str">
        <f>IF(C296&gt;0,+VLOOKUP($C296,'STYLE NAMES'!$B:$AC,8,FALSE),"")</f>
        <v>SOFT POLOS</v>
      </c>
      <c r="L296" s="101" t="str">
        <f>IF(E296&gt;0,+VLOOKUP($E296,'CODE GENERATOR'!$D:$T,3,FALSE),"")</f>
        <v>S</v>
      </c>
      <c r="M296" s="101" t="str">
        <f>IF(E296&gt;0,+VLOOKUP($E296,'CODE GENERATOR'!$D:$T,4,FALSE),"")</f>
        <v>PIQUET</v>
      </c>
      <c r="N296" s="101" t="str">
        <f>IF(E296&gt;0,+VLOOKUP($E296,'CODE GENERATOR'!$D:$T,6,FALSE),"")</f>
        <v>NAVY</v>
      </c>
      <c r="O296" s="101" t="str">
        <f>IF(E296&gt;0,+VLOOKUP($E296,'CODE GENERATOR'!$D:$T,7,FALSE),"")</f>
        <v>WHITE</v>
      </c>
      <c r="P296" s="101" t="str">
        <f t="shared" si="21"/>
        <v>NAVY/WHITE</v>
      </c>
      <c r="Q296" s="104" t="str">
        <f>IF(E296&gt;0,+VLOOKUP($E296,'CODE GENERATOR'!$D:$T,11,FALSE),"")</f>
        <v>R.TOPMN_SPL0031</v>
      </c>
      <c r="R296" s="104" t="str">
        <f>IF(E296&gt;0,+VLOOKUP($E296,'CODE GENERATOR'!$D:$T,12,FALSE),"")</f>
        <v>PIQ0013NAVWHT</v>
      </c>
      <c r="S296" s="104" t="str">
        <f>IF(E296&gt;0,+VLOOKUP($E296,'CODE GENERATOR'!$D:$T,13,FALSE),"")</f>
        <v>R.TOPMN_SPL0031_PIQ0013NAVWHT</v>
      </c>
      <c r="T296" s="104" t="str">
        <f t="shared" si="19"/>
        <v>R.TOPMN_SPL0031_PIQ0013NAVWHT_M</v>
      </c>
      <c r="U296" s="105">
        <v>8683711003533</v>
      </c>
      <c r="V296" s="107" t="str" cm="1">
        <f t="array" ref="V296">_xlfn.TEXTJOIN(";", TRUE, _xlfn.UNIQUE(_xlfn._xlws.FILTER(P$3:P$10029, C$3:C$10029=C296)))</f>
        <v>NAVY/WHITE;BORDEAUX/WHITE;WHITE;BLACK/WHITE</v>
      </c>
      <c r="W296" s="107" t="str" cm="1">
        <f t="array" ref="W296">_xlfn.TEXTJOIN(";", TRUE, _xlfn.UNIQUE(_xlfn._xlws.FILTER(F$3:F$10029, C$3:C$10029=C296)))</f>
        <v>XS;S;M;L;XL;XXL</v>
      </c>
      <c r="X296" s="101" t="str">
        <f>IF(E296&gt;0,+VLOOKUP($E296,'CODE GENERATOR'!$D:$AC,19,FALSE),0)</f>
        <v>2507_W_1159</v>
      </c>
      <c r="Y296" s="101" t="str">
        <f>IF(E296&gt;0,+VLOOKUP($E296,'CODE GENERATOR'!$D:$AC,20,FALSE),0)</f>
        <v>2507_W_1181</v>
      </c>
      <c r="Z296" s="101" t="str">
        <f>IF(E296&gt;0,+VLOOKUP($E296,'CODE GENERATOR'!$D:$AC,21,FALSE),0)</f>
        <v>2507_W_1150</v>
      </c>
      <c r="AA296" s="101" t="str">
        <f>IF(E296&gt;0,+VLOOKUP($E296,'CODE GENERATOR'!$D:$AC,22,FALSE),0)</f>
        <v>2507_W_1186</v>
      </c>
      <c r="AB296" s="101" t="str">
        <f>IF(E296&gt;0,+VLOOKUP($E296,'CODE GENERATOR'!$D:$AC,23,FALSE),0)</f>
        <v>2507_D_cavalier_detay_0103</v>
      </c>
      <c r="AC296" s="101" t="str">
        <f>IF(E296&gt;0,+VLOOKUP($E296,'CODE GENERATOR'!$D:$AC,24,FALSE),0)</f>
        <v/>
      </c>
      <c r="AD296" s="101" t="str">
        <f>IF(E296&gt;0,+VLOOKUP($E296,'CODE GENERATOR'!$D:$AC,25,FALSE),0)</f>
        <v>2507_VW_Web_20</v>
      </c>
      <c r="AE296" s="101" t="str">
        <f>IF(E296&gt;0,+VLOOKUP($E296,'CODE GENERATOR'!$D:$AC,26,FALSE),0)</f>
        <v/>
      </c>
      <c r="AF296" s="149" t="str">
        <f>IF($C296&gt;0,$C296&amp;" "&amp;$P296&amp;" "&amp;+VLOOKUP($C296,'STYLE NAMES'!$B:$AC,10,FALSE),"""")</f>
        <v>MONTANA NAVY/WHITE MEN'S SOFT TRAINING POLO SHORT SLEEVE</v>
      </c>
      <c r="AG296" s="101" t="str">
        <f>"Enjoy our "&amp;(AF296)&amp;"; "&amp;IF(C296&gt;0,+VLOOKUP($C296,'STYLE NAMES'!$B:$AC,11,FALSE),"")</f>
        <v>Enjoy our MONTANA NAVY/WHITE MEN'S SOFT TRAINING POLO SHORT SLEEVE; Men's Short Sleeve Soft Training Polo
Thanks to its soft and natural fiber fabric our soft polos are ideal for daily training</v>
      </c>
      <c r="AH296" s="101" t="str">
        <f>IF(C296&gt;0,+VLOOKUP($C296,'STYLE NAMES'!$B:$AC,12,FALSE),"")</f>
        <v>Bi-color Piquet Fabric
Embroidery dressing
Composition:
100% Cotton</v>
      </c>
      <c r="AI296" s="101" t="str">
        <f>IF(C296&gt;0,+VLOOKUP($C296,'STYLE NAMES'!$B:$AC,13,FALSE),"")</f>
        <v>Machine Wash at 30°C
Mild process
Iron at low temperature
Iron from REVERSE
Do NOT iron on logos or prints
Do not bleach
Do NOT Tumble Dry</v>
      </c>
      <c r="AJ296" s="149" t="str">
        <f>IF($C296&gt;0,$C296&amp;" "&amp;$P296&amp;" "&amp;+VLOOKUP($C296,'STYLE NAMES'!$B:$AC,14,FALSE),"""")</f>
        <v xml:space="preserve">MONTANA NAVY/WHITE ERKEK KISA KOL SOFT ANTRENMAN POLO </v>
      </c>
      <c r="AK296" s="149" t="str">
        <f>"Cavalier SanMarco tarafından tasarlanan "&amp;(AJ296)&amp;"; "&amp;IF(C296&gt;0,+VLOOKUP($C296,'STYLE NAMES'!$B:$AC,15,FALSE),"")</f>
        <v>Cavalier SanMarco tarafından tasarlanan MONTANA NAVY/WHITE ERKEK KISA KOL SOFT ANTRENMAN POLO ; Erkek Kısa Kol Soft Antrenman Polo
Doğal pamuk elyaf kumaştan üretilmiş bu pololar günlük antrenmanlarınız için ideal bir kıyafet</v>
      </c>
      <c r="AL296" s="149" t="str">
        <f>IF(C296&gt;0,+VLOOKUP($C296,'STYLE NAMES'!$B:$AC,16,FALSE),"")</f>
        <v>Çift renk polo pike kumaş
Nakışlı logo
Kompozisyon:
100% Pamuk</v>
      </c>
      <c r="AM296" s="149" t="str">
        <f>IF(C296&gt;0,+VLOOKUP($C296,'STYLE NAMES'!$B:$AC,17,FALSE),"")</f>
        <v>Makinede 30°C' de Yıkayın
Hassas Yıkama
Ilık ütü yapın
Tersten ütüleyin
Logo ve baskıları ÜTÜLEMEYİN
Çamaşır suyu kullanmayın
Kurutma Makinesinde Kurutmayın</v>
      </c>
      <c r="AN296" s="149" t="str">
        <f>IF($C296&gt;0,$C296&amp;" "&amp;$P296&amp;" "&amp;+VLOOKUP($C296,'STYLE NAMES'!$B:$AC,18,FALSE),"""")</f>
        <v>MONTANA NAVY/WHITE POLO DA ALLENAMENTO SOFT DA UOMO MANICA CORTA</v>
      </c>
      <c r="AO296" s="101" t="str">
        <f>"Disegnato da Cavalier SanMarco "&amp;(AN296)&amp;"; "&amp;IF(C296&gt;0,+VLOOKUP($C296,'STYLE NAMES'!$B:$AC,19,FALSE),"")</f>
        <v>Disegnato da Cavalier SanMarco MONTANA NAVY/WHITE POLO DA ALLENAMENTO SOFT DA UOMO MANICA CORTA; Polo a maniche corte in cotone morbido da uomo 
Grazie al suo tessuto naturale e morbido, è ideale per l'allenamento quotidiano.</v>
      </c>
      <c r="AP296" s="101" t="str">
        <f>IF(C296&gt;0,+VLOOKUP($C296,'STYLE NAMES'!$B:$AC,20,FALSE),"")</f>
        <v>Tessuto piqué bicolore 
Ricamo decorativo 
Composizione: 
100% Cotone</v>
      </c>
      <c r="AQ296" s="101" t="str">
        <f>IF(C296&gt;0,+VLOOKUP($C296,'STYLE NAMES'!$B:$AC,21,FALSE),"")</f>
        <v>Lavare in lavatrice a 30°C Ciclo delicato 
Stirare a bassa temperatura
Stirare al rovescio 
Non stirare su loghi o stampe 
Non candeggiare 
Non asciugare in asciugatrice</v>
      </c>
      <c r="AR296" s="101">
        <f>IF(D296&gt;0,+VLOOKUP($C296,'STYLE NAMES'!$B:$AC,22,FALSE),"")</f>
        <v>0</v>
      </c>
      <c r="AS296" s="101">
        <f>IF(E296&gt;0,+VLOOKUP($C296,'STYLE NAMES'!$B:$AC,23,FALSE),"")</f>
        <v>0</v>
      </c>
      <c r="AT296" s="101">
        <f>IF(F296&gt;0,+VLOOKUP($C296,'STYLE NAMES'!$B:$AC,24,FALSE),"")</f>
        <v>0</v>
      </c>
      <c r="AU296" s="101">
        <f>IF(G296&gt;0,+VLOOKUP($C296,'STYLE NAMES'!$B:$AC,25,FALSE),"")</f>
        <v>0</v>
      </c>
      <c r="AV296" s="101" t="str">
        <f>+VLOOKUP($S296,'CODE GENERATOR'!$P:$AM,15,FALSE)</f>
        <v>R.BOTMN_BRC0066_TJR0026NAVNAV</v>
      </c>
      <c r="AW296" s="101" t="str">
        <f>+VLOOKUP($S296,'CODE GENERATOR'!$P:$AM,16,FALSE)</f>
        <v>A.RACUX_BLT0015_BRD0012BORNAV</v>
      </c>
      <c r="AX296" s="101" t="str">
        <f>+VLOOKUP($S296,'CODE GENERATOR'!$P:$AM,17,FALSE)</f>
        <v>A.RACAU_SOC0018_NYL00003XBST2</v>
      </c>
      <c r="AY296" s="101">
        <f>+VLOOKUP($S296,'CODE GENERATOR'!$P:$AM,18,FALSE)</f>
        <v>0</v>
      </c>
      <c r="AZ296" s="101">
        <f>+VLOOKUP($S296,'CODE GENERATOR'!$P:$AM,19,FALSE)</f>
        <v>0</v>
      </c>
      <c r="BA296" s="101">
        <f>+VLOOKUP($S296,'CODE GENERATOR'!$P:$AM,20,FALSE)</f>
        <v>0</v>
      </c>
      <c r="BB296" s="101">
        <f>+VLOOKUP($S296,'CODE GENERATOR'!$P:$AM,21,FALSE)</f>
        <v>0</v>
      </c>
      <c r="BC296" s="101">
        <f>+VLOOKUP($S296,'CODE GENERATOR'!$P:$AM,22,FALSE)</f>
        <v>0</v>
      </c>
      <c r="BD296" s="101">
        <f>+VLOOKUP($S296,'CODE GENERATOR'!$P:$AM,23,FALSE)</f>
        <v>0</v>
      </c>
      <c r="BE296" s="101">
        <f>+VLOOKUP($S296,'CODE GENERATOR'!$P:$AM,24,FALSE)</f>
        <v>0</v>
      </c>
      <c r="BF296" s="101">
        <f>IF(C296&gt;0,+VLOOKUP(G296,'CATEGORY ID'!$A$1:$L$118,3,FALSE),"")</f>
        <v>30</v>
      </c>
      <c r="BG296" s="101">
        <f>IF(C296&gt;0,+VLOOKUP(H296,'CATEGORY ID'!$D$1:$L$118,3,FALSE),"")</f>
        <v>2</v>
      </c>
      <c r="BH296" s="101">
        <f>IF(C296&gt;0,+VLOOKUP((+H296&amp;I296),'CATEGORY ID'!$H$1:$I$121,2,FALSE),"")</f>
        <v>108</v>
      </c>
      <c r="BJ296" s="101">
        <f>IF(C296&gt;0,IF(COUNTIF('CATEGORY ID'!$K$1:$K$121,+H296&amp;K296) &gt; 0, +VLOOKUP(+H296&amp;K296,'CATEGORY ID'!$K$1:$L$121,2,FALSE),""),"")</f>
        <v>212</v>
      </c>
      <c r="BK296" s="101" t="str">
        <f>IF(C296&gt;0,IF(COUNTIF('CATEGORY ID'!$K$124:$K$165, +VLOOKUP(C296,'STYLE NAMES'!$B:$AE,30,FALSE)) &gt; 0, +VLOOKUP(VLOOKUP(C296,'STYLE NAMES'!$B:$AE,30,FALSE),'CATEGORY ID'!K:M,2,FALSE),""),"")</f>
        <v/>
      </c>
      <c r="BR296" s="101" t="str" cm="1">
        <f t="array" ref="BR296">IF(C296&gt;0,_xlfn.TEXTJOIN(";", TRUE,_xlfn.UNIQUE(_xlfn._xlws.FILTER(BF296:BQ296,(BF296:BQ296&gt;0)),TRUE,FALSE)),"")&amp;";"&amp;BS296</f>
        <v>30;2;108;212;233</v>
      </c>
      <c r="BS296" s="101">
        <v>233</v>
      </c>
      <c r="BU296" s="106">
        <f>IF(C296&gt;0,+VLOOKUP($C296,'STYLE NAMES'!$B:$AC,26,FALSE),"")</f>
        <v>69.900000000000006</v>
      </c>
      <c r="BV296" s="106">
        <f>IF(C296&gt;0,+VLOOKUP($C296,'STYLE NAMES'!$B:$AC,27,FALSE),"")</f>
        <v>3840</v>
      </c>
      <c r="BW296" s="106">
        <f>IF(C296&gt;0,+VLOOKUP($C296,'STYLE NAMES'!$B:$AC,28,FALSE),"")</f>
        <v>80.385000000000005</v>
      </c>
      <c r="BY296"/>
      <c r="BZ296" s="101">
        <v>1</v>
      </c>
      <c r="CA296" s="137">
        <f t="shared" si="22"/>
        <v>1</v>
      </c>
      <c r="CB296" s="137" t="str">
        <f>+VLOOKUP(C296,'[2]STYLES &amp; MODELS MATRIX'!$A:$G,7,FALSE)</f>
        <v>HDJ</v>
      </c>
      <c r="CC296" s="137" t="str">
        <f>+VLOOKUP(C296,'[1]STYLES &amp; SIZE CHARTS'!$A:$H,8,FALSE)</f>
        <v>MT-SSCP1</v>
      </c>
      <c r="CD296" s="137"/>
      <c r="CE296" s="205"/>
      <c r="CF296" s="141"/>
    </row>
    <row r="297" spans="1:84" s="101" customFormat="1" ht="12" customHeight="1" x14ac:dyDescent="0.2">
      <c r="A297" s="102">
        <f t="shared" si="20"/>
        <v>8683711003540</v>
      </c>
      <c r="B297" s="101" t="s">
        <v>864</v>
      </c>
      <c r="C297" s="101" t="s">
        <v>459</v>
      </c>
      <c r="D297" s="101" t="s">
        <v>2997</v>
      </c>
      <c r="E297" s="203" t="s">
        <v>2345</v>
      </c>
      <c r="F297" s="101" t="s">
        <v>2248</v>
      </c>
      <c r="G297" s="101" t="str">
        <f>IF(C297&gt;0,+VLOOKUP($C297,'STYLE NAMES'!$B:$AC,4,FALSE),"")</f>
        <v>RIDER</v>
      </c>
      <c r="H297" s="101" t="str">
        <f>IF(C297&gt;0,+VLOOKUP($C297,'STYLE NAMES'!$B:$AC,5,FALSE),"")</f>
        <v>MEN</v>
      </c>
      <c r="I297" s="101" t="str">
        <f>IF(C297&gt;0,+VLOOKUP($C297,'STYLE NAMES'!$B:$AC,6,FALSE),"")</f>
        <v>TOPS</v>
      </c>
      <c r="J297" s="101" t="str">
        <f>IF(C297&gt;0,+VLOOKUP($C297,'STYLE NAMES'!$B:$AC,7,FALSE),"")</f>
        <v>MEN</v>
      </c>
      <c r="K297" s="101" t="str">
        <f>IF(C297&gt;0,+VLOOKUP($C297,'STYLE NAMES'!$B:$AC,8,FALSE),"")</f>
        <v>SOFT POLOS</v>
      </c>
      <c r="L297" s="101" t="str">
        <f>IF(E297&gt;0,+VLOOKUP($E297,'CODE GENERATOR'!$D:$T,3,FALSE),"")</f>
        <v>S</v>
      </c>
      <c r="M297" s="101" t="str">
        <f>IF(E297&gt;0,+VLOOKUP($E297,'CODE GENERATOR'!$D:$T,4,FALSE),"")</f>
        <v>PIQUET</v>
      </c>
      <c r="N297" s="101" t="str">
        <f>IF(E297&gt;0,+VLOOKUP($E297,'CODE GENERATOR'!$D:$T,6,FALSE),"")</f>
        <v>NAVY</v>
      </c>
      <c r="O297" s="101" t="str">
        <f>IF(E297&gt;0,+VLOOKUP($E297,'CODE GENERATOR'!$D:$T,7,FALSE),"")</f>
        <v>WHITE</v>
      </c>
      <c r="P297" s="101" t="str">
        <f t="shared" si="21"/>
        <v>NAVY/WHITE</v>
      </c>
      <c r="Q297" s="104" t="str">
        <f>IF(E297&gt;0,+VLOOKUP($E297,'CODE GENERATOR'!$D:$T,11,FALSE),"")</f>
        <v>R.TOPMN_SPL0031</v>
      </c>
      <c r="R297" s="104" t="str">
        <f>IF(E297&gt;0,+VLOOKUP($E297,'CODE GENERATOR'!$D:$T,12,FALSE),"")</f>
        <v>PIQ0013NAVWHT</v>
      </c>
      <c r="S297" s="104" t="str">
        <f>IF(E297&gt;0,+VLOOKUP($E297,'CODE GENERATOR'!$D:$T,13,FALSE),"")</f>
        <v>R.TOPMN_SPL0031_PIQ0013NAVWHT</v>
      </c>
      <c r="T297" s="104" t="str">
        <f t="shared" si="19"/>
        <v>R.TOPMN_SPL0031_PIQ0013NAVWHT_L</v>
      </c>
      <c r="U297" s="105">
        <v>8683711003540</v>
      </c>
      <c r="V297" s="107" t="str" cm="1">
        <f t="array" ref="V297">_xlfn.TEXTJOIN(";", TRUE, _xlfn.UNIQUE(_xlfn._xlws.FILTER(P$3:P$10029, C$3:C$10029=C297)))</f>
        <v>NAVY/WHITE;BORDEAUX/WHITE;WHITE;BLACK/WHITE</v>
      </c>
      <c r="W297" s="107" t="str" cm="1">
        <f t="array" ref="W297">_xlfn.TEXTJOIN(";", TRUE, _xlfn.UNIQUE(_xlfn._xlws.FILTER(F$3:F$10029, C$3:C$10029=C297)))</f>
        <v>XS;S;M;L;XL;XXL</v>
      </c>
      <c r="X297" s="101" t="str">
        <f>IF(E297&gt;0,+VLOOKUP($E297,'CODE GENERATOR'!$D:$AC,19,FALSE),0)</f>
        <v>2507_W_1159</v>
      </c>
      <c r="Y297" s="101" t="str">
        <f>IF(E297&gt;0,+VLOOKUP($E297,'CODE GENERATOR'!$D:$AC,20,FALSE),0)</f>
        <v>2507_W_1181</v>
      </c>
      <c r="Z297" s="101" t="str">
        <f>IF(E297&gt;0,+VLOOKUP($E297,'CODE GENERATOR'!$D:$AC,21,FALSE),0)</f>
        <v>2507_W_1150</v>
      </c>
      <c r="AA297" s="101" t="str">
        <f>IF(E297&gt;0,+VLOOKUP($E297,'CODE GENERATOR'!$D:$AC,22,FALSE),0)</f>
        <v>2507_W_1186</v>
      </c>
      <c r="AB297" s="101" t="str">
        <f>IF(E297&gt;0,+VLOOKUP($E297,'CODE GENERATOR'!$D:$AC,23,FALSE),0)</f>
        <v>2507_D_cavalier_detay_0103</v>
      </c>
      <c r="AC297" s="101" t="str">
        <f>IF(E297&gt;0,+VLOOKUP($E297,'CODE GENERATOR'!$D:$AC,24,FALSE),0)</f>
        <v/>
      </c>
      <c r="AD297" s="101" t="str">
        <f>IF(E297&gt;0,+VLOOKUP($E297,'CODE GENERATOR'!$D:$AC,25,FALSE),0)</f>
        <v>2507_VW_Web_20</v>
      </c>
      <c r="AE297" s="101" t="str">
        <f>IF(E297&gt;0,+VLOOKUP($E297,'CODE GENERATOR'!$D:$AC,26,FALSE),0)</f>
        <v/>
      </c>
      <c r="AF297" s="149" t="str">
        <f>IF($C297&gt;0,$C297&amp;" "&amp;$P297&amp;" "&amp;+VLOOKUP($C297,'STYLE NAMES'!$B:$AC,10,FALSE),"""")</f>
        <v>MONTANA NAVY/WHITE MEN'S SOFT TRAINING POLO SHORT SLEEVE</v>
      </c>
      <c r="AG297" s="101" t="str">
        <f>"Enjoy our "&amp;(AF297)&amp;"; "&amp;IF(C297&gt;0,+VLOOKUP($C297,'STYLE NAMES'!$B:$AC,11,FALSE),"")</f>
        <v>Enjoy our MONTANA NAVY/WHITE MEN'S SOFT TRAINING POLO SHORT SLEEVE; Men's Short Sleeve Soft Training Polo
Thanks to its soft and natural fiber fabric our soft polos are ideal for daily training</v>
      </c>
      <c r="AH297" s="101" t="str">
        <f>IF(C297&gt;0,+VLOOKUP($C297,'STYLE NAMES'!$B:$AC,12,FALSE),"")</f>
        <v>Bi-color Piquet Fabric
Embroidery dressing
Composition:
100% Cotton</v>
      </c>
      <c r="AI297" s="101" t="str">
        <f>IF(C297&gt;0,+VLOOKUP($C297,'STYLE NAMES'!$B:$AC,13,FALSE),"")</f>
        <v>Machine Wash at 30°C
Mild process
Iron at low temperature
Iron from REVERSE
Do NOT iron on logos or prints
Do not bleach
Do NOT Tumble Dry</v>
      </c>
      <c r="AJ297" s="149" t="str">
        <f>IF($C297&gt;0,$C297&amp;" "&amp;$P297&amp;" "&amp;+VLOOKUP($C297,'STYLE NAMES'!$B:$AC,14,FALSE),"""")</f>
        <v xml:space="preserve">MONTANA NAVY/WHITE ERKEK KISA KOL SOFT ANTRENMAN POLO </v>
      </c>
      <c r="AK297" s="149" t="str">
        <f>"Cavalier SanMarco tarafından tasarlanan "&amp;(AJ297)&amp;"; "&amp;IF(C297&gt;0,+VLOOKUP($C297,'STYLE NAMES'!$B:$AC,15,FALSE),"")</f>
        <v>Cavalier SanMarco tarafından tasarlanan MONTANA NAVY/WHITE ERKEK KISA KOL SOFT ANTRENMAN POLO ; Erkek Kısa Kol Soft Antrenman Polo
Doğal pamuk elyaf kumaştan üretilmiş bu pololar günlük antrenmanlarınız için ideal bir kıyafet</v>
      </c>
      <c r="AL297" s="149" t="str">
        <f>IF(C297&gt;0,+VLOOKUP($C297,'STYLE NAMES'!$B:$AC,16,FALSE),"")</f>
        <v>Çift renk polo pike kumaş
Nakışlı logo
Kompozisyon:
100% Pamuk</v>
      </c>
      <c r="AM297" s="149" t="str">
        <f>IF(C297&gt;0,+VLOOKUP($C297,'STYLE NAMES'!$B:$AC,17,FALSE),"")</f>
        <v>Makinede 30°C' de Yıkayın
Hassas Yıkama
Ilık ütü yapın
Tersten ütüleyin
Logo ve baskıları ÜTÜLEMEYİN
Çamaşır suyu kullanmayın
Kurutma Makinesinde Kurutmayın</v>
      </c>
      <c r="AN297" s="149" t="str">
        <f>IF($C297&gt;0,$C297&amp;" "&amp;$P297&amp;" "&amp;+VLOOKUP($C297,'STYLE NAMES'!$B:$AC,18,FALSE),"""")</f>
        <v>MONTANA NAVY/WHITE POLO DA ALLENAMENTO SOFT DA UOMO MANICA CORTA</v>
      </c>
      <c r="AO297" s="101" t="str">
        <f>"Disegnato da Cavalier SanMarco "&amp;(AN297)&amp;"; "&amp;IF(C297&gt;0,+VLOOKUP($C297,'STYLE NAMES'!$B:$AC,19,FALSE),"")</f>
        <v>Disegnato da Cavalier SanMarco MONTANA NAVY/WHITE POLO DA ALLENAMENTO SOFT DA UOMO MANICA CORTA; Polo a maniche corte in cotone morbido da uomo 
Grazie al suo tessuto naturale e morbido, è ideale per l'allenamento quotidiano.</v>
      </c>
      <c r="AP297" s="101" t="str">
        <f>IF(C297&gt;0,+VLOOKUP($C297,'STYLE NAMES'!$B:$AC,20,FALSE),"")</f>
        <v>Tessuto piqué bicolore 
Ricamo decorativo 
Composizione: 
100% Cotone</v>
      </c>
      <c r="AQ297" s="101" t="str">
        <f>IF(C297&gt;0,+VLOOKUP($C297,'STYLE NAMES'!$B:$AC,21,FALSE),"")</f>
        <v>Lavare in lavatrice a 30°C Ciclo delicato 
Stirare a bassa temperatura
Stirare al rovescio 
Non stirare su loghi o stampe 
Non candeggiare 
Non asciugare in asciugatrice</v>
      </c>
      <c r="AR297" s="101">
        <f>IF(D297&gt;0,+VLOOKUP($C297,'STYLE NAMES'!$B:$AC,22,FALSE),"")</f>
        <v>0</v>
      </c>
      <c r="AS297" s="101">
        <f>IF(E297&gt;0,+VLOOKUP($C297,'STYLE NAMES'!$B:$AC,23,FALSE),"")</f>
        <v>0</v>
      </c>
      <c r="AT297" s="101">
        <f>IF(F297&gt;0,+VLOOKUP($C297,'STYLE NAMES'!$B:$AC,24,FALSE),"")</f>
        <v>0</v>
      </c>
      <c r="AU297" s="101">
        <f>IF(G297&gt;0,+VLOOKUP($C297,'STYLE NAMES'!$B:$AC,25,FALSE),"")</f>
        <v>0</v>
      </c>
      <c r="AV297" s="101" t="str">
        <f>+VLOOKUP($S297,'CODE GENERATOR'!$P:$AM,15,FALSE)</f>
        <v>R.BOTMN_BRC0066_TJR0026NAVNAV</v>
      </c>
      <c r="AW297" s="101" t="str">
        <f>+VLOOKUP($S297,'CODE GENERATOR'!$P:$AM,16,FALSE)</f>
        <v>A.RACUX_BLT0015_BRD0012BORNAV</v>
      </c>
      <c r="AX297" s="101" t="str">
        <f>+VLOOKUP($S297,'CODE GENERATOR'!$P:$AM,17,FALSE)</f>
        <v>A.RACAU_SOC0018_NYL00003XBST2</v>
      </c>
      <c r="AY297" s="101">
        <f>+VLOOKUP($S297,'CODE GENERATOR'!$P:$AM,18,FALSE)</f>
        <v>0</v>
      </c>
      <c r="AZ297" s="101">
        <f>+VLOOKUP($S297,'CODE GENERATOR'!$P:$AM,19,FALSE)</f>
        <v>0</v>
      </c>
      <c r="BA297" s="101">
        <f>+VLOOKUP($S297,'CODE GENERATOR'!$P:$AM,20,FALSE)</f>
        <v>0</v>
      </c>
      <c r="BB297" s="101">
        <f>+VLOOKUP($S297,'CODE GENERATOR'!$P:$AM,21,FALSE)</f>
        <v>0</v>
      </c>
      <c r="BC297" s="101">
        <f>+VLOOKUP($S297,'CODE GENERATOR'!$P:$AM,22,FALSE)</f>
        <v>0</v>
      </c>
      <c r="BD297" s="101">
        <f>+VLOOKUP($S297,'CODE GENERATOR'!$P:$AM,23,FALSE)</f>
        <v>0</v>
      </c>
      <c r="BE297" s="101">
        <f>+VLOOKUP($S297,'CODE GENERATOR'!$P:$AM,24,FALSE)</f>
        <v>0</v>
      </c>
      <c r="BF297" s="101">
        <f>IF(C297&gt;0,+VLOOKUP(G297,'CATEGORY ID'!$A$1:$L$118,3,FALSE),"")</f>
        <v>30</v>
      </c>
      <c r="BG297" s="101">
        <f>IF(C297&gt;0,+VLOOKUP(H297,'CATEGORY ID'!$D$1:$L$118,3,FALSE),"")</f>
        <v>2</v>
      </c>
      <c r="BH297" s="101">
        <f>IF(C297&gt;0,+VLOOKUP((+H297&amp;I297),'CATEGORY ID'!$H$1:$I$121,2,FALSE),"")</f>
        <v>108</v>
      </c>
      <c r="BJ297" s="101">
        <f>IF(C297&gt;0,IF(COUNTIF('CATEGORY ID'!$K$1:$K$121,+H297&amp;K297) &gt; 0, +VLOOKUP(+H297&amp;K297,'CATEGORY ID'!$K$1:$L$121,2,FALSE),""),"")</f>
        <v>212</v>
      </c>
      <c r="BK297" s="101" t="str">
        <f>IF(C297&gt;0,IF(COUNTIF('CATEGORY ID'!$K$124:$K$165, +VLOOKUP(C297,'STYLE NAMES'!$B:$AE,30,FALSE)) &gt; 0, +VLOOKUP(VLOOKUP(C297,'STYLE NAMES'!$B:$AE,30,FALSE),'CATEGORY ID'!K:M,2,FALSE),""),"")</f>
        <v/>
      </c>
      <c r="BR297" s="101" t="str" cm="1">
        <f t="array" ref="BR297">IF(C297&gt;0,_xlfn.TEXTJOIN(";", TRUE,_xlfn.UNIQUE(_xlfn._xlws.FILTER(BF297:BQ297,(BF297:BQ297&gt;0)),TRUE,FALSE)),"")&amp;";"&amp;BS297</f>
        <v>30;2;108;212;233</v>
      </c>
      <c r="BS297" s="101">
        <v>233</v>
      </c>
      <c r="BU297" s="106">
        <f>IF(C297&gt;0,+VLOOKUP($C297,'STYLE NAMES'!$B:$AC,26,FALSE),"")</f>
        <v>69.900000000000006</v>
      </c>
      <c r="BV297" s="106">
        <f>IF(C297&gt;0,+VLOOKUP($C297,'STYLE NAMES'!$B:$AC,27,FALSE),"")</f>
        <v>3840</v>
      </c>
      <c r="BW297" s="106">
        <f>IF(C297&gt;0,+VLOOKUP($C297,'STYLE NAMES'!$B:$AC,28,FALSE),"")</f>
        <v>80.385000000000005</v>
      </c>
      <c r="BY297"/>
      <c r="BZ297" s="101">
        <v>1</v>
      </c>
      <c r="CA297" s="137">
        <f t="shared" si="22"/>
        <v>1</v>
      </c>
      <c r="CB297" s="137" t="str">
        <f>+VLOOKUP(C297,'[2]STYLES &amp; MODELS MATRIX'!$A:$G,7,FALSE)</f>
        <v>HDJ</v>
      </c>
      <c r="CC297" s="137" t="str">
        <f>+VLOOKUP(C297,'[1]STYLES &amp; SIZE CHARTS'!$A:$H,8,FALSE)</f>
        <v>MT-SSCP1</v>
      </c>
      <c r="CD297" s="137"/>
      <c r="CE297" s="205"/>
      <c r="CF297" s="141"/>
    </row>
    <row r="298" spans="1:84" s="101" customFormat="1" ht="12" customHeight="1" x14ac:dyDescent="0.2">
      <c r="A298" s="102">
        <f t="shared" si="20"/>
        <v>8683711003557</v>
      </c>
      <c r="B298" s="101" t="s">
        <v>864</v>
      </c>
      <c r="C298" s="101" t="s">
        <v>459</v>
      </c>
      <c r="D298" s="101" t="s">
        <v>2997</v>
      </c>
      <c r="E298" s="203" t="s">
        <v>2345</v>
      </c>
      <c r="F298" s="101" t="s">
        <v>2249</v>
      </c>
      <c r="G298" s="101" t="str">
        <f>IF(C298&gt;0,+VLOOKUP($C298,'STYLE NAMES'!$B:$AC,4,FALSE),"")</f>
        <v>RIDER</v>
      </c>
      <c r="H298" s="101" t="str">
        <f>IF(C298&gt;0,+VLOOKUP($C298,'STYLE NAMES'!$B:$AC,5,FALSE),"")</f>
        <v>MEN</v>
      </c>
      <c r="I298" s="101" t="str">
        <f>IF(C298&gt;0,+VLOOKUP($C298,'STYLE NAMES'!$B:$AC,6,FALSE),"")</f>
        <v>TOPS</v>
      </c>
      <c r="J298" s="101" t="str">
        <f>IF(C298&gt;0,+VLOOKUP($C298,'STYLE NAMES'!$B:$AC,7,FALSE),"")</f>
        <v>MEN</v>
      </c>
      <c r="K298" s="101" t="str">
        <f>IF(C298&gt;0,+VLOOKUP($C298,'STYLE NAMES'!$B:$AC,8,FALSE),"")</f>
        <v>SOFT POLOS</v>
      </c>
      <c r="L298" s="101" t="str">
        <f>IF(E298&gt;0,+VLOOKUP($E298,'CODE GENERATOR'!$D:$T,3,FALSE),"")</f>
        <v>S</v>
      </c>
      <c r="M298" s="101" t="str">
        <f>IF(E298&gt;0,+VLOOKUP($E298,'CODE GENERATOR'!$D:$T,4,FALSE),"")</f>
        <v>PIQUET</v>
      </c>
      <c r="N298" s="101" t="str">
        <f>IF(E298&gt;0,+VLOOKUP($E298,'CODE GENERATOR'!$D:$T,6,FALSE),"")</f>
        <v>NAVY</v>
      </c>
      <c r="O298" s="101" t="str">
        <f>IF(E298&gt;0,+VLOOKUP($E298,'CODE GENERATOR'!$D:$T,7,FALSE),"")</f>
        <v>WHITE</v>
      </c>
      <c r="P298" s="101" t="str">
        <f t="shared" si="21"/>
        <v>NAVY/WHITE</v>
      </c>
      <c r="Q298" s="104" t="str">
        <f>IF(E298&gt;0,+VLOOKUP($E298,'CODE GENERATOR'!$D:$T,11,FALSE),"")</f>
        <v>R.TOPMN_SPL0031</v>
      </c>
      <c r="R298" s="104" t="str">
        <f>IF(E298&gt;0,+VLOOKUP($E298,'CODE GENERATOR'!$D:$T,12,FALSE),"")</f>
        <v>PIQ0013NAVWHT</v>
      </c>
      <c r="S298" s="104" t="str">
        <f>IF(E298&gt;0,+VLOOKUP($E298,'CODE GENERATOR'!$D:$T,13,FALSE),"")</f>
        <v>R.TOPMN_SPL0031_PIQ0013NAVWHT</v>
      </c>
      <c r="T298" s="104" t="str">
        <f t="shared" si="19"/>
        <v>R.TOPMN_SPL0031_PIQ0013NAVWHT_XL</v>
      </c>
      <c r="U298" s="105">
        <v>8683711003557</v>
      </c>
      <c r="V298" s="107" t="str" cm="1">
        <f t="array" ref="V298">_xlfn.TEXTJOIN(";", TRUE, _xlfn.UNIQUE(_xlfn._xlws.FILTER(P$3:P$10029, C$3:C$10029=C298)))</f>
        <v>NAVY/WHITE;BORDEAUX/WHITE;WHITE;BLACK/WHITE</v>
      </c>
      <c r="W298" s="107" t="str" cm="1">
        <f t="array" ref="W298">_xlfn.TEXTJOIN(";", TRUE, _xlfn.UNIQUE(_xlfn._xlws.FILTER(F$3:F$10029, C$3:C$10029=C298)))</f>
        <v>XS;S;M;L;XL;XXL</v>
      </c>
      <c r="X298" s="101" t="str">
        <f>IF(E298&gt;0,+VLOOKUP($E298,'CODE GENERATOR'!$D:$AC,19,FALSE),0)</f>
        <v>2507_W_1159</v>
      </c>
      <c r="Y298" s="101" t="str">
        <f>IF(E298&gt;0,+VLOOKUP($E298,'CODE GENERATOR'!$D:$AC,20,FALSE),0)</f>
        <v>2507_W_1181</v>
      </c>
      <c r="Z298" s="101" t="str">
        <f>IF(E298&gt;0,+VLOOKUP($E298,'CODE GENERATOR'!$D:$AC,21,FALSE),0)</f>
        <v>2507_W_1150</v>
      </c>
      <c r="AA298" s="101" t="str">
        <f>IF(E298&gt;0,+VLOOKUP($E298,'CODE GENERATOR'!$D:$AC,22,FALSE),0)</f>
        <v>2507_W_1186</v>
      </c>
      <c r="AB298" s="101" t="str">
        <f>IF(E298&gt;0,+VLOOKUP($E298,'CODE GENERATOR'!$D:$AC,23,FALSE),0)</f>
        <v>2507_D_cavalier_detay_0103</v>
      </c>
      <c r="AC298" s="101" t="str">
        <f>IF(E298&gt;0,+VLOOKUP($E298,'CODE GENERATOR'!$D:$AC,24,FALSE),0)</f>
        <v/>
      </c>
      <c r="AD298" s="101" t="str">
        <f>IF(E298&gt;0,+VLOOKUP($E298,'CODE GENERATOR'!$D:$AC,25,FALSE),0)</f>
        <v>2507_VW_Web_20</v>
      </c>
      <c r="AE298" s="101" t="str">
        <f>IF(E298&gt;0,+VLOOKUP($E298,'CODE GENERATOR'!$D:$AC,26,FALSE),0)</f>
        <v/>
      </c>
      <c r="AF298" s="149" t="str">
        <f>IF($C298&gt;0,$C298&amp;" "&amp;$P298&amp;" "&amp;+VLOOKUP($C298,'STYLE NAMES'!$B:$AC,10,FALSE),"""")</f>
        <v>MONTANA NAVY/WHITE MEN'S SOFT TRAINING POLO SHORT SLEEVE</v>
      </c>
      <c r="AG298" s="101" t="str">
        <f>"Enjoy our "&amp;(AF298)&amp;"; "&amp;IF(C298&gt;0,+VLOOKUP($C298,'STYLE NAMES'!$B:$AC,11,FALSE),"")</f>
        <v>Enjoy our MONTANA NAVY/WHITE MEN'S SOFT TRAINING POLO SHORT SLEEVE; Men's Short Sleeve Soft Training Polo
Thanks to its soft and natural fiber fabric our soft polos are ideal for daily training</v>
      </c>
      <c r="AH298" s="101" t="str">
        <f>IF(C298&gt;0,+VLOOKUP($C298,'STYLE NAMES'!$B:$AC,12,FALSE),"")</f>
        <v>Bi-color Piquet Fabric
Embroidery dressing
Composition:
100% Cotton</v>
      </c>
      <c r="AI298" s="101" t="str">
        <f>IF(C298&gt;0,+VLOOKUP($C298,'STYLE NAMES'!$B:$AC,13,FALSE),"")</f>
        <v>Machine Wash at 30°C
Mild process
Iron at low temperature
Iron from REVERSE
Do NOT iron on logos or prints
Do not bleach
Do NOT Tumble Dry</v>
      </c>
      <c r="AJ298" s="149" t="str">
        <f>IF($C298&gt;0,$C298&amp;" "&amp;$P298&amp;" "&amp;+VLOOKUP($C298,'STYLE NAMES'!$B:$AC,14,FALSE),"""")</f>
        <v xml:space="preserve">MONTANA NAVY/WHITE ERKEK KISA KOL SOFT ANTRENMAN POLO </v>
      </c>
      <c r="AK298" s="149" t="str">
        <f>"Cavalier SanMarco tarafından tasarlanan "&amp;(AJ298)&amp;"; "&amp;IF(C298&gt;0,+VLOOKUP($C298,'STYLE NAMES'!$B:$AC,15,FALSE),"")</f>
        <v>Cavalier SanMarco tarafından tasarlanan MONTANA NAVY/WHITE ERKEK KISA KOL SOFT ANTRENMAN POLO ; Erkek Kısa Kol Soft Antrenman Polo
Doğal pamuk elyaf kumaştan üretilmiş bu pololar günlük antrenmanlarınız için ideal bir kıyafet</v>
      </c>
      <c r="AL298" s="149" t="str">
        <f>IF(C298&gt;0,+VLOOKUP($C298,'STYLE NAMES'!$B:$AC,16,FALSE),"")</f>
        <v>Çift renk polo pike kumaş
Nakışlı logo
Kompozisyon:
100% Pamuk</v>
      </c>
      <c r="AM298" s="149" t="str">
        <f>IF(C298&gt;0,+VLOOKUP($C298,'STYLE NAMES'!$B:$AC,17,FALSE),"")</f>
        <v>Makinede 30°C' de Yıkayın
Hassas Yıkama
Ilık ütü yapın
Tersten ütüleyin
Logo ve baskıları ÜTÜLEMEYİN
Çamaşır suyu kullanmayın
Kurutma Makinesinde Kurutmayın</v>
      </c>
      <c r="AN298" s="149" t="str">
        <f>IF($C298&gt;0,$C298&amp;" "&amp;$P298&amp;" "&amp;+VLOOKUP($C298,'STYLE NAMES'!$B:$AC,18,FALSE),"""")</f>
        <v>MONTANA NAVY/WHITE POLO DA ALLENAMENTO SOFT DA UOMO MANICA CORTA</v>
      </c>
      <c r="AO298" s="101" t="str">
        <f>"Disegnato da Cavalier SanMarco "&amp;(AN298)&amp;"; "&amp;IF(C298&gt;0,+VLOOKUP($C298,'STYLE NAMES'!$B:$AC,19,FALSE),"")</f>
        <v>Disegnato da Cavalier SanMarco MONTANA NAVY/WHITE POLO DA ALLENAMENTO SOFT DA UOMO MANICA CORTA; Polo a maniche corte in cotone morbido da uomo 
Grazie al suo tessuto naturale e morbido, è ideale per l'allenamento quotidiano.</v>
      </c>
      <c r="AP298" s="101" t="str">
        <f>IF(C298&gt;0,+VLOOKUP($C298,'STYLE NAMES'!$B:$AC,20,FALSE),"")</f>
        <v>Tessuto piqué bicolore 
Ricamo decorativo 
Composizione: 
100% Cotone</v>
      </c>
      <c r="AQ298" s="101" t="str">
        <f>IF(C298&gt;0,+VLOOKUP($C298,'STYLE NAMES'!$B:$AC,21,FALSE),"")</f>
        <v>Lavare in lavatrice a 30°C Ciclo delicato 
Stirare a bassa temperatura
Stirare al rovescio 
Non stirare su loghi o stampe 
Non candeggiare 
Non asciugare in asciugatrice</v>
      </c>
      <c r="AR298" s="101">
        <f>IF(D298&gt;0,+VLOOKUP($C298,'STYLE NAMES'!$B:$AC,22,FALSE),"")</f>
        <v>0</v>
      </c>
      <c r="AS298" s="101">
        <f>IF(E298&gt;0,+VLOOKUP($C298,'STYLE NAMES'!$B:$AC,23,FALSE),"")</f>
        <v>0</v>
      </c>
      <c r="AT298" s="101">
        <f>IF(F298&gt;0,+VLOOKUP($C298,'STYLE NAMES'!$B:$AC,24,FALSE),"")</f>
        <v>0</v>
      </c>
      <c r="AU298" s="101">
        <f>IF(G298&gt;0,+VLOOKUP($C298,'STYLE NAMES'!$B:$AC,25,FALSE),"")</f>
        <v>0</v>
      </c>
      <c r="AV298" s="101" t="str">
        <f>+VLOOKUP($S298,'CODE GENERATOR'!$P:$AM,15,FALSE)</f>
        <v>R.BOTMN_BRC0066_TJR0026NAVNAV</v>
      </c>
      <c r="AW298" s="101" t="str">
        <f>+VLOOKUP($S298,'CODE GENERATOR'!$P:$AM,16,FALSE)</f>
        <v>A.RACUX_BLT0015_BRD0012BORNAV</v>
      </c>
      <c r="AX298" s="101" t="str">
        <f>+VLOOKUP($S298,'CODE GENERATOR'!$P:$AM,17,FALSE)</f>
        <v>A.RACAU_SOC0018_NYL00003XBST2</v>
      </c>
      <c r="AY298" s="101">
        <f>+VLOOKUP($S298,'CODE GENERATOR'!$P:$AM,18,FALSE)</f>
        <v>0</v>
      </c>
      <c r="AZ298" s="101">
        <f>+VLOOKUP($S298,'CODE GENERATOR'!$P:$AM,19,FALSE)</f>
        <v>0</v>
      </c>
      <c r="BA298" s="101">
        <f>+VLOOKUP($S298,'CODE GENERATOR'!$P:$AM,20,FALSE)</f>
        <v>0</v>
      </c>
      <c r="BB298" s="101">
        <f>+VLOOKUP($S298,'CODE GENERATOR'!$P:$AM,21,FALSE)</f>
        <v>0</v>
      </c>
      <c r="BC298" s="101">
        <f>+VLOOKUP($S298,'CODE GENERATOR'!$P:$AM,22,FALSE)</f>
        <v>0</v>
      </c>
      <c r="BD298" s="101">
        <f>+VLOOKUP($S298,'CODE GENERATOR'!$P:$AM,23,FALSE)</f>
        <v>0</v>
      </c>
      <c r="BE298" s="101">
        <f>+VLOOKUP($S298,'CODE GENERATOR'!$P:$AM,24,FALSE)</f>
        <v>0</v>
      </c>
      <c r="BF298" s="101">
        <f>IF(C298&gt;0,+VLOOKUP(G298,'CATEGORY ID'!$A$1:$L$118,3,FALSE),"")</f>
        <v>30</v>
      </c>
      <c r="BG298" s="101">
        <f>IF(C298&gt;0,+VLOOKUP(H298,'CATEGORY ID'!$D$1:$L$118,3,FALSE),"")</f>
        <v>2</v>
      </c>
      <c r="BH298" s="101">
        <f>IF(C298&gt;0,+VLOOKUP((+H298&amp;I298),'CATEGORY ID'!$H$1:$I$121,2,FALSE),"")</f>
        <v>108</v>
      </c>
      <c r="BJ298" s="101">
        <f>IF(C298&gt;0,IF(COUNTIF('CATEGORY ID'!$K$1:$K$121,+H298&amp;K298) &gt; 0, +VLOOKUP(+H298&amp;K298,'CATEGORY ID'!$K$1:$L$121,2,FALSE),""),"")</f>
        <v>212</v>
      </c>
      <c r="BK298" s="101" t="str">
        <f>IF(C298&gt;0,IF(COUNTIF('CATEGORY ID'!$K$124:$K$165, +VLOOKUP(C298,'STYLE NAMES'!$B:$AE,30,FALSE)) &gt; 0, +VLOOKUP(VLOOKUP(C298,'STYLE NAMES'!$B:$AE,30,FALSE),'CATEGORY ID'!K:M,2,FALSE),""),"")</f>
        <v/>
      </c>
      <c r="BR298" s="101" t="str" cm="1">
        <f t="array" ref="BR298">IF(C298&gt;0,_xlfn.TEXTJOIN(";", TRUE,_xlfn.UNIQUE(_xlfn._xlws.FILTER(BF298:BQ298,(BF298:BQ298&gt;0)),TRUE,FALSE)),"")&amp;";"&amp;BS298</f>
        <v>30;2;108;212;233</v>
      </c>
      <c r="BS298" s="101">
        <v>233</v>
      </c>
      <c r="BU298" s="106">
        <f>IF(C298&gt;0,+VLOOKUP($C298,'STYLE NAMES'!$B:$AC,26,FALSE),"")</f>
        <v>69.900000000000006</v>
      </c>
      <c r="BV298" s="106">
        <f>IF(C298&gt;0,+VLOOKUP($C298,'STYLE NAMES'!$B:$AC,27,FALSE),"")</f>
        <v>3840</v>
      </c>
      <c r="BW298" s="106">
        <f>IF(C298&gt;0,+VLOOKUP($C298,'STYLE NAMES'!$B:$AC,28,FALSE),"")</f>
        <v>80.385000000000005</v>
      </c>
      <c r="BY298"/>
      <c r="BZ298" s="101">
        <v>1</v>
      </c>
      <c r="CA298" s="137">
        <f t="shared" si="22"/>
        <v>1</v>
      </c>
      <c r="CB298" s="137" t="str">
        <f>+VLOOKUP(C298,'[2]STYLES &amp; MODELS MATRIX'!$A:$G,7,FALSE)</f>
        <v>HDJ</v>
      </c>
      <c r="CC298" s="137" t="str">
        <f>+VLOOKUP(C298,'[1]STYLES &amp; SIZE CHARTS'!$A:$H,8,FALSE)</f>
        <v>MT-SSCP1</v>
      </c>
      <c r="CD298" s="137"/>
      <c r="CE298" s="205"/>
      <c r="CF298" s="141"/>
    </row>
    <row r="299" spans="1:84" s="101" customFormat="1" ht="12" customHeight="1" x14ac:dyDescent="0.2">
      <c r="A299" s="102">
        <f t="shared" si="20"/>
        <v>8683711003564</v>
      </c>
      <c r="B299" s="101" t="s">
        <v>864</v>
      </c>
      <c r="C299" s="101" t="s">
        <v>459</v>
      </c>
      <c r="D299" s="101" t="s">
        <v>2997</v>
      </c>
      <c r="E299" s="203" t="s">
        <v>2345</v>
      </c>
      <c r="F299" s="101" t="s">
        <v>2347</v>
      </c>
      <c r="G299" s="101" t="str">
        <f>IF(C299&gt;0,+VLOOKUP($C299,'STYLE NAMES'!$B:$AC,4,FALSE),"")</f>
        <v>RIDER</v>
      </c>
      <c r="H299" s="101" t="str">
        <f>IF(C299&gt;0,+VLOOKUP($C299,'STYLE NAMES'!$B:$AC,5,FALSE),"")</f>
        <v>MEN</v>
      </c>
      <c r="I299" s="101" t="str">
        <f>IF(C299&gt;0,+VLOOKUP($C299,'STYLE NAMES'!$B:$AC,6,FALSE),"")</f>
        <v>TOPS</v>
      </c>
      <c r="J299" s="101" t="str">
        <f>IF(C299&gt;0,+VLOOKUP($C299,'STYLE NAMES'!$B:$AC,7,FALSE),"")</f>
        <v>MEN</v>
      </c>
      <c r="K299" s="101" t="str">
        <f>IF(C299&gt;0,+VLOOKUP($C299,'STYLE NAMES'!$B:$AC,8,FALSE),"")</f>
        <v>SOFT POLOS</v>
      </c>
      <c r="L299" s="101" t="str">
        <f>IF(E299&gt;0,+VLOOKUP($E299,'CODE GENERATOR'!$D:$T,3,FALSE),"")</f>
        <v>S</v>
      </c>
      <c r="M299" s="101" t="str">
        <f>IF(E299&gt;0,+VLOOKUP($E299,'CODE GENERATOR'!$D:$T,4,FALSE),"")</f>
        <v>PIQUET</v>
      </c>
      <c r="N299" s="101" t="str">
        <f>IF(E299&gt;0,+VLOOKUP($E299,'CODE GENERATOR'!$D:$T,6,FALSE),"")</f>
        <v>NAVY</v>
      </c>
      <c r="O299" s="101" t="str">
        <f>IF(E299&gt;0,+VLOOKUP($E299,'CODE GENERATOR'!$D:$T,7,FALSE),"")</f>
        <v>WHITE</v>
      </c>
      <c r="P299" s="101" t="str">
        <f t="shared" si="21"/>
        <v>NAVY/WHITE</v>
      </c>
      <c r="Q299" s="104" t="str">
        <f>IF(E299&gt;0,+VLOOKUP($E299,'CODE GENERATOR'!$D:$T,11,FALSE),"")</f>
        <v>R.TOPMN_SPL0031</v>
      </c>
      <c r="R299" s="104" t="str">
        <f>IF(E299&gt;0,+VLOOKUP($E299,'CODE GENERATOR'!$D:$T,12,FALSE),"")</f>
        <v>PIQ0013NAVWHT</v>
      </c>
      <c r="S299" s="104" t="str">
        <f>IF(E299&gt;0,+VLOOKUP($E299,'CODE GENERATOR'!$D:$T,13,FALSE),"")</f>
        <v>R.TOPMN_SPL0031_PIQ0013NAVWHT</v>
      </c>
      <c r="T299" s="104" t="str">
        <f t="shared" si="19"/>
        <v>R.TOPMN_SPL0031_PIQ0013NAVWHT_XXL</v>
      </c>
      <c r="U299" s="105">
        <v>8683711003564</v>
      </c>
      <c r="V299" s="107" t="str" cm="1">
        <f t="array" ref="V299">_xlfn.TEXTJOIN(";", TRUE, _xlfn.UNIQUE(_xlfn._xlws.FILTER(P$3:P$10029, C$3:C$10029=C299)))</f>
        <v>NAVY/WHITE;BORDEAUX/WHITE;WHITE;BLACK/WHITE</v>
      </c>
      <c r="W299" s="107" t="str" cm="1">
        <f t="array" ref="W299">_xlfn.TEXTJOIN(";", TRUE, _xlfn.UNIQUE(_xlfn._xlws.FILTER(F$3:F$10029, C$3:C$10029=C299)))</f>
        <v>XS;S;M;L;XL;XXL</v>
      </c>
      <c r="X299" s="101" t="str">
        <f>IF(E299&gt;0,+VLOOKUP($E299,'CODE GENERATOR'!$D:$AC,19,FALSE),0)</f>
        <v>2507_W_1159</v>
      </c>
      <c r="Y299" s="101" t="str">
        <f>IF(E299&gt;0,+VLOOKUP($E299,'CODE GENERATOR'!$D:$AC,20,FALSE),0)</f>
        <v>2507_W_1181</v>
      </c>
      <c r="Z299" s="101" t="str">
        <f>IF(E299&gt;0,+VLOOKUP($E299,'CODE GENERATOR'!$D:$AC,21,FALSE),0)</f>
        <v>2507_W_1150</v>
      </c>
      <c r="AA299" s="101" t="str">
        <f>IF(E299&gt;0,+VLOOKUP($E299,'CODE GENERATOR'!$D:$AC,22,FALSE),0)</f>
        <v>2507_W_1186</v>
      </c>
      <c r="AB299" s="101" t="str">
        <f>IF(E299&gt;0,+VLOOKUP($E299,'CODE GENERATOR'!$D:$AC,23,FALSE),0)</f>
        <v>2507_D_cavalier_detay_0103</v>
      </c>
      <c r="AC299" s="101" t="str">
        <f>IF(E299&gt;0,+VLOOKUP($E299,'CODE GENERATOR'!$D:$AC,24,FALSE),0)</f>
        <v/>
      </c>
      <c r="AD299" s="101" t="str">
        <f>IF(E299&gt;0,+VLOOKUP($E299,'CODE GENERATOR'!$D:$AC,25,FALSE),0)</f>
        <v>2507_VW_Web_20</v>
      </c>
      <c r="AE299" s="101" t="str">
        <f>IF(E299&gt;0,+VLOOKUP($E299,'CODE GENERATOR'!$D:$AC,26,FALSE),0)</f>
        <v/>
      </c>
      <c r="AF299" s="149" t="str">
        <f>IF($C299&gt;0,$C299&amp;" "&amp;$P299&amp;" "&amp;+VLOOKUP($C299,'STYLE NAMES'!$B:$AC,10,FALSE),"""")</f>
        <v>MONTANA NAVY/WHITE MEN'S SOFT TRAINING POLO SHORT SLEEVE</v>
      </c>
      <c r="AG299" s="101" t="str">
        <f>"Enjoy our "&amp;(AF299)&amp;"; "&amp;IF(C299&gt;0,+VLOOKUP($C299,'STYLE NAMES'!$B:$AC,11,FALSE),"")</f>
        <v>Enjoy our MONTANA NAVY/WHITE MEN'S SOFT TRAINING POLO SHORT SLEEVE; Men's Short Sleeve Soft Training Polo
Thanks to its soft and natural fiber fabric our soft polos are ideal for daily training</v>
      </c>
      <c r="AH299" s="101" t="str">
        <f>IF(C299&gt;0,+VLOOKUP($C299,'STYLE NAMES'!$B:$AC,12,FALSE),"")</f>
        <v>Bi-color Piquet Fabric
Embroidery dressing
Composition:
100% Cotton</v>
      </c>
      <c r="AI299" s="101" t="str">
        <f>IF(C299&gt;0,+VLOOKUP($C299,'STYLE NAMES'!$B:$AC,13,FALSE),"")</f>
        <v>Machine Wash at 30°C
Mild process
Iron at low temperature
Iron from REVERSE
Do NOT iron on logos or prints
Do not bleach
Do NOT Tumble Dry</v>
      </c>
      <c r="AJ299" s="149" t="str">
        <f>IF($C299&gt;0,$C299&amp;" "&amp;$P299&amp;" "&amp;+VLOOKUP($C299,'STYLE NAMES'!$B:$AC,14,FALSE),"""")</f>
        <v xml:space="preserve">MONTANA NAVY/WHITE ERKEK KISA KOL SOFT ANTRENMAN POLO </v>
      </c>
      <c r="AK299" s="149" t="str">
        <f>"Cavalier SanMarco tarafından tasarlanan "&amp;(AJ299)&amp;"; "&amp;IF(C299&gt;0,+VLOOKUP($C299,'STYLE NAMES'!$B:$AC,15,FALSE),"")</f>
        <v>Cavalier SanMarco tarafından tasarlanan MONTANA NAVY/WHITE ERKEK KISA KOL SOFT ANTRENMAN POLO ; Erkek Kısa Kol Soft Antrenman Polo
Doğal pamuk elyaf kumaştan üretilmiş bu pololar günlük antrenmanlarınız için ideal bir kıyafet</v>
      </c>
      <c r="AL299" s="149" t="str">
        <f>IF(C299&gt;0,+VLOOKUP($C299,'STYLE NAMES'!$B:$AC,16,FALSE),"")</f>
        <v>Çift renk polo pike kumaş
Nakışlı logo
Kompozisyon:
100% Pamuk</v>
      </c>
      <c r="AM299" s="149" t="str">
        <f>IF(C299&gt;0,+VLOOKUP($C299,'STYLE NAMES'!$B:$AC,17,FALSE),"")</f>
        <v>Makinede 30°C' de Yıkayın
Hassas Yıkama
Ilık ütü yapın
Tersten ütüleyin
Logo ve baskıları ÜTÜLEMEYİN
Çamaşır suyu kullanmayın
Kurutma Makinesinde Kurutmayın</v>
      </c>
      <c r="AN299" s="149" t="str">
        <f>IF($C299&gt;0,$C299&amp;" "&amp;$P299&amp;" "&amp;+VLOOKUP($C299,'STYLE NAMES'!$B:$AC,18,FALSE),"""")</f>
        <v>MONTANA NAVY/WHITE POLO DA ALLENAMENTO SOFT DA UOMO MANICA CORTA</v>
      </c>
      <c r="AO299" s="101" t="str">
        <f>"Disegnato da Cavalier SanMarco "&amp;(AN299)&amp;"; "&amp;IF(C299&gt;0,+VLOOKUP($C299,'STYLE NAMES'!$B:$AC,19,FALSE),"")</f>
        <v>Disegnato da Cavalier SanMarco MONTANA NAVY/WHITE POLO DA ALLENAMENTO SOFT DA UOMO MANICA CORTA; Polo a maniche corte in cotone morbido da uomo 
Grazie al suo tessuto naturale e morbido, è ideale per l'allenamento quotidiano.</v>
      </c>
      <c r="AP299" s="101" t="str">
        <f>IF(C299&gt;0,+VLOOKUP($C299,'STYLE NAMES'!$B:$AC,20,FALSE),"")</f>
        <v>Tessuto piqué bicolore 
Ricamo decorativo 
Composizione: 
100% Cotone</v>
      </c>
      <c r="AQ299" s="101" t="str">
        <f>IF(C299&gt;0,+VLOOKUP($C299,'STYLE NAMES'!$B:$AC,21,FALSE),"")</f>
        <v>Lavare in lavatrice a 30°C Ciclo delicato 
Stirare a bassa temperatura
Stirare al rovescio 
Non stirare su loghi o stampe 
Non candeggiare 
Non asciugare in asciugatrice</v>
      </c>
      <c r="AR299" s="101">
        <f>IF(D299&gt;0,+VLOOKUP($C299,'STYLE NAMES'!$B:$AC,22,FALSE),"")</f>
        <v>0</v>
      </c>
      <c r="AS299" s="101">
        <f>IF(E299&gt;0,+VLOOKUP($C299,'STYLE NAMES'!$B:$AC,23,FALSE),"")</f>
        <v>0</v>
      </c>
      <c r="AT299" s="101">
        <f>IF(F299&gt;0,+VLOOKUP($C299,'STYLE NAMES'!$B:$AC,24,FALSE),"")</f>
        <v>0</v>
      </c>
      <c r="AU299" s="101">
        <f>IF(G299&gt;0,+VLOOKUP($C299,'STYLE NAMES'!$B:$AC,25,FALSE),"")</f>
        <v>0</v>
      </c>
      <c r="AV299" s="101" t="str">
        <f>+VLOOKUP($S299,'CODE GENERATOR'!$P:$AM,15,FALSE)</f>
        <v>R.BOTMN_BRC0066_TJR0026NAVNAV</v>
      </c>
      <c r="AW299" s="101" t="str">
        <f>+VLOOKUP($S299,'CODE GENERATOR'!$P:$AM,16,FALSE)</f>
        <v>A.RACUX_BLT0015_BRD0012BORNAV</v>
      </c>
      <c r="AX299" s="101" t="str">
        <f>+VLOOKUP($S299,'CODE GENERATOR'!$P:$AM,17,FALSE)</f>
        <v>A.RACAU_SOC0018_NYL00003XBST2</v>
      </c>
      <c r="AY299" s="101">
        <f>+VLOOKUP($S299,'CODE GENERATOR'!$P:$AM,18,FALSE)</f>
        <v>0</v>
      </c>
      <c r="AZ299" s="101">
        <f>+VLOOKUP($S299,'CODE GENERATOR'!$P:$AM,19,FALSE)</f>
        <v>0</v>
      </c>
      <c r="BA299" s="101">
        <f>+VLOOKUP($S299,'CODE GENERATOR'!$P:$AM,20,FALSE)</f>
        <v>0</v>
      </c>
      <c r="BB299" s="101">
        <f>+VLOOKUP($S299,'CODE GENERATOR'!$P:$AM,21,FALSE)</f>
        <v>0</v>
      </c>
      <c r="BC299" s="101">
        <f>+VLOOKUP($S299,'CODE GENERATOR'!$P:$AM,22,FALSE)</f>
        <v>0</v>
      </c>
      <c r="BD299" s="101">
        <f>+VLOOKUP($S299,'CODE GENERATOR'!$P:$AM,23,FALSE)</f>
        <v>0</v>
      </c>
      <c r="BE299" s="101">
        <f>+VLOOKUP($S299,'CODE GENERATOR'!$P:$AM,24,FALSE)</f>
        <v>0</v>
      </c>
      <c r="BF299" s="101">
        <f>IF(C299&gt;0,+VLOOKUP(G299,'CATEGORY ID'!$A$1:$L$118,3,FALSE),"")</f>
        <v>30</v>
      </c>
      <c r="BG299" s="101">
        <f>IF(C299&gt;0,+VLOOKUP(H299,'CATEGORY ID'!$D$1:$L$118,3,FALSE),"")</f>
        <v>2</v>
      </c>
      <c r="BH299" s="101">
        <f>IF(C299&gt;0,+VLOOKUP((+H299&amp;I299),'CATEGORY ID'!$H$1:$I$121,2,FALSE),"")</f>
        <v>108</v>
      </c>
      <c r="BJ299" s="101">
        <f>IF(C299&gt;0,IF(COUNTIF('CATEGORY ID'!$K$1:$K$121,+H299&amp;K299) &gt; 0, +VLOOKUP(+H299&amp;K299,'CATEGORY ID'!$K$1:$L$121,2,FALSE),""),"")</f>
        <v>212</v>
      </c>
      <c r="BK299" s="101" t="str">
        <f>IF(C299&gt;0,IF(COUNTIF('CATEGORY ID'!$K$124:$K$165, +VLOOKUP(C299,'STYLE NAMES'!$B:$AE,30,FALSE)) &gt; 0, +VLOOKUP(VLOOKUP(C299,'STYLE NAMES'!$B:$AE,30,FALSE),'CATEGORY ID'!K:M,2,FALSE),""),"")</f>
        <v/>
      </c>
      <c r="BR299" s="101" t="str" cm="1">
        <f t="array" ref="BR299">IF(C299&gt;0,_xlfn.TEXTJOIN(";", TRUE,_xlfn.UNIQUE(_xlfn._xlws.FILTER(BF299:BQ299,(BF299:BQ299&gt;0)),TRUE,FALSE)),"")&amp;";"&amp;BS299</f>
        <v>30;2;108;212;233</v>
      </c>
      <c r="BS299" s="101">
        <v>233</v>
      </c>
      <c r="BU299" s="106">
        <f>IF(C299&gt;0,+VLOOKUP($C299,'STYLE NAMES'!$B:$AC,26,FALSE),"")</f>
        <v>69.900000000000006</v>
      </c>
      <c r="BV299" s="106">
        <f>IF(C299&gt;0,+VLOOKUP($C299,'STYLE NAMES'!$B:$AC,27,FALSE),"")</f>
        <v>3840</v>
      </c>
      <c r="BW299" s="106">
        <f>IF(C299&gt;0,+VLOOKUP($C299,'STYLE NAMES'!$B:$AC,28,FALSE),"")</f>
        <v>80.385000000000005</v>
      </c>
      <c r="BY299"/>
      <c r="BZ299" s="101">
        <v>0</v>
      </c>
      <c r="CA299" s="137">
        <f t="shared" si="22"/>
        <v>1</v>
      </c>
      <c r="CB299" s="137" t="str">
        <f>+VLOOKUP(C299,'[2]STYLES &amp; MODELS MATRIX'!$A:$G,7,FALSE)</f>
        <v>HDJ</v>
      </c>
      <c r="CC299" s="137" t="str">
        <f>+VLOOKUP(C299,'[1]STYLES &amp; SIZE CHARTS'!$A:$H,8,FALSE)</f>
        <v>MT-SSCP1</v>
      </c>
      <c r="CD299" s="137"/>
      <c r="CE299" s="205"/>
      <c r="CF299" s="141"/>
    </row>
    <row r="300" spans="1:84" s="101" customFormat="1" ht="12" customHeight="1" x14ac:dyDescent="0.2">
      <c r="A300" s="102">
        <f t="shared" si="20"/>
        <v>8683711003571</v>
      </c>
      <c r="B300" s="101" t="s">
        <v>864</v>
      </c>
      <c r="C300" s="101" t="s">
        <v>459</v>
      </c>
      <c r="D300" s="101" t="s">
        <v>2997</v>
      </c>
      <c r="E300" s="203" t="s">
        <v>2348</v>
      </c>
      <c r="F300" s="101" t="s">
        <v>2346</v>
      </c>
      <c r="G300" s="101" t="str">
        <f>IF(C300&gt;0,+VLOOKUP($C300,'STYLE NAMES'!$B:$AC,4,FALSE),"")</f>
        <v>RIDER</v>
      </c>
      <c r="H300" s="101" t="str">
        <f>IF(C300&gt;0,+VLOOKUP($C300,'STYLE NAMES'!$B:$AC,5,FALSE),"")</f>
        <v>MEN</v>
      </c>
      <c r="I300" s="101" t="str">
        <f>IF(C300&gt;0,+VLOOKUP($C300,'STYLE NAMES'!$B:$AC,6,FALSE),"")</f>
        <v>TOPS</v>
      </c>
      <c r="J300" s="101" t="str">
        <f>IF(C300&gt;0,+VLOOKUP($C300,'STYLE NAMES'!$B:$AC,7,FALSE),"")</f>
        <v>MEN</v>
      </c>
      <c r="K300" s="101" t="str">
        <f>IF(C300&gt;0,+VLOOKUP($C300,'STYLE NAMES'!$B:$AC,8,FALSE),"")</f>
        <v>SOFT POLOS</v>
      </c>
      <c r="L300" s="101" t="str">
        <f>IF(E300&gt;0,+VLOOKUP($E300,'CODE GENERATOR'!$D:$T,3,FALSE),"")</f>
        <v>S</v>
      </c>
      <c r="M300" s="101" t="str">
        <f>IF(E300&gt;0,+VLOOKUP($E300,'CODE GENERATOR'!$D:$T,4,FALSE),"")</f>
        <v>PIQUET</v>
      </c>
      <c r="N300" s="101" t="str">
        <f>IF(E300&gt;0,+VLOOKUP($E300,'CODE GENERATOR'!$D:$T,6,FALSE),"")</f>
        <v>BORDEAUX</v>
      </c>
      <c r="O300" s="101" t="str">
        <f>IF(E300&gt;0,+VLOOKUP($E300,'CODE GENERATOR'!$D:$T,7,FALSE),"")</f>
        <v>WHITE</v>
      </c>
      <c r="P300" s="101" t="str">
        <f t="shared" si="21"/>
        <v>BORDEAUX/WHITE</v>
      </c>
      <c r="Q300" s="104" t="str">
        <f>IF(E300&gt;0,+VLOOKUP($E300,'CODE GENERATOR'!$D:$T,11,FALSE),"")</f>
        <v>R.TOPMN_SPL0031</v>
      </c>
      <c r="R300" s="104" t="str">
        <f>IF(E300&gt;0,+VLOOKUP($E300,'CODE GENERATOR'!$D:$T,12,FALSE),"")</f>
        <v>PIQ0013BORWHT</v>
      </c>
      <c r="S300" s="104" t="str">
        <f>IF(E300&gt;0,+VLOOKUP($E300,'CODE GENERATOR'!$D:$T,13,FALSE),"")</f>
        <v>R.TOPMN_SPL0031_PIQ0013BORWHT</v>
      </c>
      <c r="T300" s="104" t="str">
        <f t="shared" si="19"/>
        <v>R.TOPMN_SPL0031_PIQ0013BORWHT_XS</v>
      </c>
      <c r="U300" s="105">
        <v>8683711003571</v>
      </c>
      <c r="V300" s="107" t="str" cm="1">
        <f t="array" ref="V300">_xlfn.TEXTJOIN(";", TRUE, _xlfn.UNIQUE(_xlfn._xlws.FILTER(P$3:P$10029, C$3:C$10029=C300)))</f>
        <v>NAVY/WHITE;BORDEAUX/WHITE;WHITE;BLACK/WHITE</v>
      </c>
      <c r="W300" s="107" t="str" cm="1">
        <f t="array" ref="W300">_xlfn.TEXTJOIN(";", TRUE, _xlfn.UNIQUE(_xlfn._xlws.FILTER(F$3:F$10029, C$3:C$10029=C300)))</f>
        <v>XS;S;M;L;XL;XXL</v>
      </c>
      <c r="X300" s="101" t="str">
        <f>IF(E300&gt;0,+VLOOKUP($E300,'CODE GENERATOR'!$D:$AC,19,FALSE),0)</f>
        <v>2507_W_0147</v>
      </c>
      <c r="Y300" s="101" t="str">
        <f>IF(E300&gt;0,+VLOOKUP($E300,'CODE GENERATOR'!$D:$AC,20,FALSE),0)</f>
        <v>2507_W_0177</v>
      </c>
      <c r="Z300" s="101" t="str">
        <f>IF(E300&gt;0,+VLOOKUP($E300,'CODE GENERATOR'!$D:$AC,21,FALSE),0)</f>
        <v>2507_W_0194</v>
      </c>
      <c r="AA300" s="101" t="str">
        <f>IF(E300&gt;0,+VLOOKUP($E300,'CODE GENERATOR'!$D:$AC,22,FALSE),0)</f>
        <v>2507_W_0181</v>
      </c>
      <c r="AB300" s="101" t="str">
        <f>IF(E300&gt;0,+VLOOKUP($E300,'CODE GENERATOR'!$D:$AC,23,FALSE),0)</f>
        <v>2507_D_cavalier_detay_0102</v>
      </c>
      <c r="AC300" s="101" t="str">
        <f>IF(E300&gt;0,+VLOOKUP($E300,'CODE GENERATOR'!$D:$AC,24,FALSE),0)</f>
        <v/>
      </c>
      <c r="AD300" s="101" t="str">
        <f>IF(E300&gt;0,+VLOOKUP($E300,'CODE GENERATOR'!$D:$AC,25,FALSE),0)</f>
        <v>2507_VW_Web_2</v>
      </c>
      <c r="AE300" s="101" t="str">
        <f>IF(E300&gt;0,+VLOOKUP($E300,'CODE GENERATOR'!$D:$AC,26,FALSE),0)</f>
        <v/>
      </c>
      <c r="AF300" s="149" t="str">
        <f>IF($C300&gt;0,$C300&amp;" "&amp;$P300&amp;" "&amp;+VLOOKUP($C300,'STYLE NAMES'!$B:$AC,10,FALSE),"""")</f>
        <v>MONTANA BORDEAUX/WHITE MEN'S SOFT TRAINING POLO SHORT SLEEVE</v>
      </c>
      <c r="AG300" s="101" t="str">
        <f>"Enjoy our "&amp;(AF300)&amp;"; "&amp;IF(C300&gt;0,+VLOOKUP($C300,'STYLE NAMES'!$B:$AC,11,FALSE),"")</f>
        <v>Enjoy our MONTANA BORDEAUX/WHITE MEN'S SOFT TRAINING POLO SHORT SLEEVE; Men's Short Sleeve Soft Training Polo
Thanks to its soft and natural fiber fabric our soft polos are ideal for daily training</v>
      </c>
      <c r="AH300" s="101" t="str">
        <f>IF(C300&gt;0,+VLOOKUP($C300,'STYLE NAMES'!$B:$AC,12,FALSE),"")</f>
        <v>Bi-color Piquet Fabric
Embroidery dressing
Composition:
100% Cotton</v>
      </c>
      <c r="AI300" s="101" t="str">
        <f>IF(C300&gt;0,+VLOOKUP($C300,'STYLE NAMES'!$B:$AC,13,FALSE),"")</f>
        <v>Machine Wash at 30°C
Mild process
Iron at low temperature
Iron from REVERSE
Do NOT iron on logos or prints
Do not bleach
Do NOT Tumble Dry</v>
      </c>
      <c r="AJ300" s="149" t="str">
        <f>IF($C300&gt;0,$C300&amp;" "&amp;$P300&amp;" "&amp;+VLOOKUP($C300,'STYLE NAMES'!$B:$AC,14,FALSE),"""")</f>
        <v xml:space="preserve">MONTANA BORDEAUX/WHITE ERKEK KISA KOL SOFT ANTRENMAN POLO </v>
      </c>
      <c r="AK300" s="149" t="str">
        <f>"Cavalier SanMarco tarafından tasarlanan "&amp;(AJ300)&amp;"; "&amp;IF(C300&gt;0,+VLOOKUP($C300,'STYLE NAMES'!$B:$AC,15,FALSE),"")</f>
        <v>Cavalier SanMarco tarafından tasarlanan MONTANA BORDEAUX/WHITE ERKEK KISA KOL SOFT ANTRENMAN POLO ; Erkek Kısa Kol Soft Antrenman Polo
Doğal pamuk elyaf kumaştan üretilmiş bu pololar günlük antrenmanlarınız için ideal bir kıyafet</v>
      </c>
      <c r="AL300" s="149" t="str">
        <f>IF(C300&gt;0,+VLOOKUP($C300,'STYLE NAMES'!$B:$AC,16,FALSE),"")</f>
        <v>Çift renk polo pike kumaş
Nakışlı logo
Kompozisyon:
100% Pamuk</v>
      </c>
      <c r="AM300" s="149" t="str">
        <f>IF(C300&gt;0,+VLOOKUP($C300,'STYLE NAMES'!$B:$AC,17,FALSE),"")</f>
        <v>Makinede 30°C' de Yıkayın
Hassas Yıkama
Ilık ütü yapın
Tersten ütüleyin
Logo ve baskıları ÜTÜLEMEYİN
Çamaşır suyu kullanmayın
Kurutma Makinesinde Kurutmayın</v>
      </c>
      <c r="AN300" s="149" t="str">
        <f>IF($C300&gt;0,$C300&amp;" "&amp;$P300&amp;" "&amp;+VLOOKUP($C300,'STYLE NAMES'!$B:$AC,18,FALSE),"""")</f>
        <v>MONTANA BORDEAUX/WHITE POLO DA ALLENAMENTO SOFT DA UOMO MANICA CORTA</v>
      </c>
      <c r="AO300" s="101" t="str">
        <f>"Disegnato da Cavalier SanMarco "&amp;(AN300)&amp;"; "&amp;IF(C300&gt;0,+VLOOKUP($C300,'STYLE NAMES'!$B:$AC,19,FALSE),"")</f>
        <v>Disegnato da Cavalier SanMarco MONTANA BORDEAUX/WHITE POLO DA ALLENAMENTO SOFT DA UOMO MANICA CORTA; Polo a maniche corte in cotone morbido da uomo 
Grazie al suo tessuto naturale e morbido, è ideale per l'allenamento quotidiano.</v>
      </c>
      <c r="AP300" s="101" t="str">
        <f>IF(C300&gt;0,+VLOOKUP($C300,'STYLE NAMES'!$B:$AC,20,FALSE),"")</f>
        <v>Tessuto piqué bicolore 
Ricamo decorativo 
Composizione: 
100% Cotone</v>
      </c>
      <c r="AQ300" s="101" t="str">
        <f>IF(C300&gt;0,+VLOOKUP($C300,'STYLE NAMES'!$B:$AC,21,FALSE),"")</f>
        <v>Lavare in lavatrice a 30°C Ciclo delicato 
Stirare a bassa temperatura
Stirare al rovescio 
Non stirare su loghi o stampe 
Non candeggiare 
Non asciugare in asciugatrice</v>
      </c>
      <c r="AR300" s="101">
        <f>IF(D300&gt;0,+VLOOKUP($C300,'STYLE NAMES'!$B:$AC,22,FALSE),"")</f>
        <v>0</v>
      </c>
      <c r="AS300" s="101">
        <f>IF(E300&gt;0,+VLOOKUP($C300,'STYLE NAMES'!$B:$AC,23,FALSE),"")</f>
        <v>0</v>
      </c>
      <c r="AT300" s="101">
        <f>IF(F300&gt;0,+VLOOKUP($C300,'STYLE NAMES'!$B:$AC,24,FALSE),"")</f>
        <v>0</v>
      </c>
      <c r="AU300" s="101">
        <f>IF(G300&gt;0,+VLOOKUP($C300,'STYLE NAMES'!$B:$AC,25,FALSE),"")</f>
        <v>0</v>
      </c>
      <c r="AV300" s="101" t="str">
        <f>+VLOOKUP($S300,'CODE GENERATOR'!$P:$AM,15,FALSE)</f>
        <v>R.BOTMN_BRC0066_TJR0026BLKBLK</v>
      </c>
      <c r="AW300" s="101" t="str">
        <f>+VLOOKUP($S300,'CODE GENERATOR'!$P:$AM,16,FALSE)</f>
        <v>A.RACUX_BLT0015_BRD0012GRYBBL</v>
      </c>
      <c r="AX300" s="101" t="str">
        <f>+VLOOKUP($S300,'CODE GENERATOR'!$P:$AM,17,FALSE)</f>
        <v>A.RACAU_SOC0020_NYL00003XBST1</v>
      </c>
      <c r="AY300" s="101">
        <f>+VLOOKUP($S300,'CODE GENERATOR'!$P:$AM,18,FALSE)</f>
        <v>0</v>
      </c>
      <c r="AZ300" s="101">
        <f>+VLOOKUP($S300,'CODE GENERATOR'!$P:$AM,19,FALSE)</f>
        <v>0</v>
      </c>
      <c r="BA300" s="101">
        <f>+VLOOKUP($S300,'CODE GENERATOR'!$P:$AM,20,FALSE)</f>
        <v>0</v>
      </c>
      <c r="BB300" s="101">
        <f>+VLOOKUP($S300,'CODE GENERATOR'!$P:$AM,21,FALSE)</f>
        <v>0</v>
      </c>
      <c r="BC300" s="101">
        <f>+VLOOKUP($S300,'CODE GENERATOR'!$P:$AM,22,FALSE)</f>
        <v>0</v>
      </c>
      <c r="BD300" s="101">
        <f>+VLOOKUP($S300,'CODE GENERATOR'!$P:$AM,23,FALSE)</f>
        <v>0</v>
      </c>
      <c r="BE300" s="101">
        <f>+VLOOKUP($S300,'CODE GENERATOR'!$P:$AM,24,FALSE)</f>
        <v>0</v>
      </c>
      <c r="BF300" s="101">
        <f>IF(C300&gt;0,+VLOOKUP(G300,'CATEGORY ID'!$A$1:$L$118,3,FALSE),"")</f>
        <v>30</v>
      </c>
      <c r="BG300" s="101">
        <f>IF(C300&gt;0,+VLOOKUP(H300,'CATEGORY ID'!$D$1:$L$118,3,FALSE),"")</f>
        <v>2</v>
      </c>
      <c r="BH300" s="101">
        <f>IF(C300&gt;0,+VLOOKUP((+H300&amp;I300),'CATEGORY ID'!$H$1:$I$121,2,FALSE),"")</f>
        <v>108</v>
      </c>
      <c r="BJ300" s="101">
        <f>IF(C300&gt;0,IF(COUNTIF('CATEGORY ID'!$K$1:$K$121,+H300&amp;K300) &gt; 0, +VLOOKUP(+H300&amp;K300,'CATEGORY ID'!$K$1:$L$121,2,FALSE),""),"")</f>
        <v>212</v>
      </c>
      <c r="BK300" s="101" t="str">
        <f>IF(C300&gt;0,IF(COUNTIF('CATEGORY ID'!$K$124:$K$165, +VLOOKUP(C300,'STYLE NAMES'!$B:$AE,30,FALSE)) &gt; 0, +VLOOKUP(VLOOKUP(C300,'STYLE NAMES'!$B:$AE,30,FALSE),'CATEGORY ID'!K:M,2,FALSE),""),"")</f>
        <v/>
      </c>
      <c r="BR300" s="101" t="str" cm="1">
        <f t="array" ref="BR300">IF(C300&gt;0,_xlfn.TEXTJOIN(";", TRUE,_xlfn.UNIQUE(_xlfn._xlws.FILTER(BF300:BQ300,(BF300:BQ300&gt;0)),TRUE,FALSE)),"")&amp;";"&amp;BS300</f>
        <v>30;2;108;212;233</v>
      </c>
      <c r="BS300" s="101">
        <v>233</v>
      </c>
      <c r="BU300" s="106">
        <f>IF(C300&gt;0,+VLOOKUP($C300,'STYLE NAMES'!$B:$AC,26,FALSE),"")</f>
        <v>69.900000000000006</v>
      </c>
      <c r="BV300" s="106">
        <f>IF(C300&gt;0,+VLOOKUP($C300,'STYLE NAMES'!$B:$AC,27,FALSE),"")</f>
        <v>3840</v>
      </c>
      <c r="BW300" s="106">
        <f>IF(C300&gt;0,+VLOOKUP($C300,'STYLE NAMES'!$B:$AC,28,FALSE),"")</f>
        <v>80.385000000000005</v>
      </c>
      <c r="BY300"/>
      <c r="BZ300" s="101">
        <v>0</v>
      </c>
      <c r="CA300" s="137">
        <f t="shared" si="22"/>
        <v>1</v>
      </c>
      <c r="CB300" s="137" t="str">
        <f>+VLOOKUP(C300,'[2]STYLES &amp; MODELS MATRIX'!$A:$G,7,FALSE)</f>
        <v>HDJ</v>
      </c>
      <c r="CC300" s="137" t="str">
        <f>+VLOOKUP(C300,'[1]STYLES &amp; SIZE CHARTS'!$A:$H,8,FALSE)</f>
        <v>MT-SSCP1</v>
      </c>
      <c r="CD300" s="137"/>
      <c r="CE300" s="205"/>
      <c r="CF300" s="141"/>
    </row>
    <row r="301" spans="1:84" s="101" customFormat="1" ht="12" customHeight="1" x14ac:dyDescent="0.2">
      <c r="A301" s="102">
        <f t="shared" si="20"/>
        <v>8683711003588</v>
      </c>
      <c r="B301" s="101" t="s">
        <v>864</v>
      </c>
      <c r="C301" s="101" t="s">
        <v>459</v>
      </c>
      <c r="D301" s="101" t="s">
        <v>2997</v>
      </c>
      <c r="E301" s="203" t="s">
        <v>2348</v>
      </c>
      <c r="F301" s="101" t="s">
        <v>785</v>
      </c>
      <c r="G301" s="101" t="str">
        <f>IF(C301&gt;0,+VLOOKUP($C301,'STYLE NAMES'!$B:$AC,4,FALSE),"")</f>
        <v>RIDER</v>
      </c>
      <c r="H301" s="101" t="str">
        <f>IF(C301&gt;0,+VLOOKUP($C301,'STYLE NAMES'!$B:$AC,5,FALSE),"")</f>
        <v>MEN</v>
      </c>
      <c r="I301" s="101" t="str">
        <f>IF(C301&gt;0,+VLOOKUP($C301,'STYLE NAMES'!$B:$AC,6,FALSE),"")</f>
        <v>TOPS</v>
      </c>
      <c r="J301" s="101" t="str">
        <f>IF(C301&gt;0,+VLOOKUP($C301,'STYLE NAMES'!$B:$AC,7,FALSE),"")</f>
        <v>MEN</v>
      </c>
      <c r="K301" s="101" t="str">
        <f>IF(C301&gt;0,+VLOOKUP($C301,'STYLE NAMES'!$B:$AC,8,FALSE),"")</f>
        <v>SOFT POLOS</v>
      </c>
      <c r="L301" s="101" t="str">
        <f>IF(E301&gt;0,+VLOOKUP($E301,'CODE GENERATOR'!$D:$T,3,FALSE),"")</f>
        <v>S</v>
      </c>
      <c r="M301" s="101" t="str">
        <f>IF(E301&gt;0,+VLOOKUP($E301,'CODE GENERATOR'!$D:$T,4,FALSE),"")</f>
        <v>PIQUET</v>
      </c>
      <c r="N301" s="101" t="str">
        <f>IF(E301&gt;0,+VLOOKUP($E301,'CODE GENERATOR'!$D:$T,6,FALSE),"")</f>
        <v>BORDEAUX</v>
      </c>
      <c r="O301" s="101" t="str">
        <f>IF(E301&gt;0,+VLOOKUP($E301,'CODE GENERATOR'!$D:$T,7,FALSE),"")</f>
        <v>WHITE</v>
      </c>
      <c r="P301" s="101" t="str">
        <f t="shared" si="21"/>
        <v>BORDEAUX/WHITE</v>
      </c>
      <c r="Q301" s="104" t="str">
        <f>IF(E301&gt;0,+VLOOKUP($E301,'CODE GENERATOR'!$D:$T,11,FALSE),"")</f>
        <v>R.TOPMN_SPL0031</v>
      </c>
      <c r="R301" s="104" t="str">
        <f>IF(E301&gt;0,+VLOOKUP($E301,'CODE GENERATOR'!$D:$T,12,FALSE),"")</f>
        <v>PIQ0013BORWHT</v>
      </c>
      <c r="S301" s="104" t="str">
        <f>IF(E301&gt;0,+VLOOKUP($E301,'CODE GENERATOR'!$D:$T,13,FALSE),"")</f>
        <v>R.TOPMN_SPL0031_PIQ0013BORWHT</v>
      </c>
      <c r="T301" s="104" t="str">
        <f t="shared" si="19"/>
        <v>R.TOPMN_SPL0031_PIQ0013BORWHT_S</v>
      </c>
      <c r="U301" s="105">
        <v>8683711003588</v>
      </c>
      <c r="V301" s="107" t="str" cm="1">
        <f t="array" ref="V301">_xlfn.TEXTJOIN(";", TRUE, _xlfn.UNIQUE(_xlfn._xlws.FILTER(P$3:P$10029, C$3:C$10029=C301)))</f>
        <v>NAVY/WHITE;BORDEAUX/WHITE;WHITE;BLACK/WHITE</v>
      </c>
      <c r="W301" s="107" t="str" cm="1">
        <f t="array" ref="W301">_xlfn.TEXTJOIN(";", TRUE, _xlfn.UNIQUE(_xlfn._xlws.FILTER(F$3:F$10029, C$3:C$10029=C301)))</f>
        <v>XS;S;M;L;XL;XXL</v>
      </c>
      <c r="X301" s="101" t="str">
        <f>IF(E301&gt;0,+VLOOKUP($E301,'CODE GENERATOR'!$D:$AC,19,FALSE),0)</f>
        <v>2507_W_0147</v>
      </c>
      <c r="Y301" s="101" t="str">
        <f>IF(E301&gt;0,+VLOOKUP($E301,'CODE GENERATOR'!$D:$AC,20,FALSE),0)</f>
        <v>2507_W_0177</v>
      </c>
      <c r="Z301" s="101" t="str">
        <f>IF(E301&gt;0,+VLOOKUP($E301,'CODE GENERATOR'!$D:$AC,21,FALSE),0)</f>
        <v>2507_W_0194</v>
      </c>
      <c r="AA301" s="101" t="str">
        <f>IF(E301&gt;0,+VLOOKUP($E301,'CODE GENERATOR'!$D:$AC,22,FALSE),0)</f>
        <v>2507_W_0181</v>
      </c>
      <c r="AB301" s="101" t="str">
        <f>IF(E301&gt;0,+VLOOKUP($E301,'CODE GENERATOR'!$D:$AC,23,FALSE),0)</f>
        <v>2507_D_cavalier_detay_0102</v>
      </c>
      <c r="AC301" s="101" t="str">
        <f>IF(E301&gt;0,+VLOOKUP($E301,'CODE GENERATOR'!$D:$AC,24,FALSE),0)</f>
        <v/>
      </c>
      <c r="AD301" s="101" t="str">
        <f>IF(E301&gt;0,+VLOOKUP($E301,'CODE GENERATOR'!$D:$AC,25,FALSE),0)</f>
        <v>2507_VW_Web_2</v>
      </c>
      <c r="AE301" s="101" t="str">
        <f>IF(E301&gt;0,+VLOOKUP($E301,'CODE GENERATOR'!$D:$AC,26,FALSE),0)</f>
        <v/>
      </c>
      <c r="AF301" s="149" t="str">
        <f>IF($C301&gt;0,$C301&amp;" "&amp;$P301&amp;" "&amp;+VLOOKUP($C301,'STYLE NAMES'!$B:$AC,10,FALSE),"""")</f>
        <v>MONTANA BORDEAUX/WHITE MEN'S SOFT TRAINING POLO SHORT SLEEVE</v>
      </c>
      <c r="AG301" s="101" t="str">
        <f>"Enjoy our "&amp;(AF301)&amp;"; "&amp;IF(C301&gt;0,+VLOOKUP($C301,'STYLE NAMES'!$B:$AC,11,FALSE),"")</f>
        <v>Enjoy our MONTANA BORDEAUX/WHITE MEN'S SOFT TRAINING POLO SHORT SLEEVE; Men's Short Sleeve Soft Training Polo
Thanks to its soft and natural fiber fabric our soft polos are ideal for daily training</v>
      </c>
      <c r="AH301" s="101" t="str">
        <f>IF(C301&gt;0,+VLOOKUP($C301,'STYLE NAMES'!$B:$AC,12,FALSE),"")</f>
        <v>Bi-color Piquet Fabric
Embroidery dressing
Composition:
100% Cotton</v>
      </c>
      <c r="AI301" s="101" t="str">
        <f>IF(C301&gt;0,+VLOOKUP($C301,'STYLE NAMES'!$B:$AC,13,FALSE),"")</f>
        <v>Machine Wash at 30°C
Mild process
Iron at low temperature
Iron from REVERSE
Do NOT iron on logos or prints
Do not bleach
Do NOT Tumble Dry</v>
      </c>
      <c r="AJ301" s="149" t="str">
        <f>IF($C301&gt;0,$C301&amp;" "&amp;$P301&amp;" "&amp;+VLOOKUP($C301,'STYLE NAMES'!$B:$AC,14,FALSE),"""")</f>
        <v xml:space="preserve">MONTANA BORDEAUX/WHITE ERKEK KISA KOL SOFT ANTRENMAN POLO </v>
      </c>
      <c r="AK301" s="149" t="str">
        <f>"Cavalier SanMarco tarafından tasarlanan "&amp;(AJ301)&amp;"; "&amp;IF(C301&gt;0,+VLOOKUP($C301,'STYLE NAMES'!$B:$AC,15,FALSE),"")</f>
        <v>Cavalier SanMarco tarafından tasarlanan MONTANA BORDEAUX/WHITE ERKEK KISA KOL SOFT ANTRENMAN POLO ; Erkek Kısa Kol Soft Antrenman Polo
Doğal pamuk elyaf kumaştan üretilmiş bu pololar günlük antrenmanlarınız için ideal bir kıyafet</v>
      </c>
      <c r="AL301" s="149" t="str">
        <f>IF(C301&gt;0,+VLOOKUP($C301,'STYLE NAMES'!$B:$AC,16,FALSE),"")</f>
        <v>Çift renk polo pike kumaş
Nakışlı logo
Kompozisyon:
100% Pamuk</v>
      </c>
      <c r="AM301" s="149" t="str">
        <f>IF(C301&gt;0,+VLOOKUP($C301,'STYLE NAMES'!$B:$AC,17,FALSE),"")</f>
        <v>Makinede 30°C' de Yıkayın
Hassas Yıkama
Ilık ütü yapın
Tersten ütüleyin
Logo ve baskıları ÜTÜLEMEYİN
Çamaşır suyu kullanmayın
Kurutma Makinesinde Kurutmayın</v>
      </c>
      <c r="AN301" s="149" t="str">
        <f>IF($C301&gt;0,$C301&amp;" "&amp;$P301&amp;" "&amp;+VLOOKUP($C301,'STYLE NAMES'!$B:$AC,18,FALSE),"""")</f>
        <v>MONTANA BORDEAUX/WHITE POLO DA ALLENAMENTO SOFT DA UOMO MANICA CORTA</v>
      </c>
      <c r="AO301" s="101" t="str">
        <f>"Disegnato da Cavalier SanMarco "&amp;(AN301)&amp;"; "&amp;IF(C301&gt;0,+VLOOKUP($C301,'STYLE NAMES'!$B:$AC,19,FALSE),"")</f>
        <v>Disegnato da Cavalier SanMarco MONTANA BORDEAUX/WHITE POLO DA ALLENAMENTO SOFT DA UOMO MANICA CORTA; Polo a maniche corte in cotone morbido da uomo 
Grazie al suo tessuto naturale e morbido, è ideale per l'allenamento quotidiano.</v>
      </c>
      <c r="AP301" s="101" t="str">
        <f>IF(C301&gt;0,+VLOOKUP($C301,'STYLE NAMES'!$B:$AC,20,FALSE),"")</f>
        <v>Tessuto piqué bicolore 
Ricamo decorativo 
Composizione: 
100% Cotone</v>
      </c>
      <c r="AQ301" s="101" t="str">
        <f>IF(C301&gt;0,+VLOOKUP($C301,'STYLE NAMES'!$B:$AC,21,FALSE),"")</f>
        <v>Lavare in lavatrice a 30°C Ciclo delicato 
Stirare a bassa temperatura
Stirare al rovescio 
Non stirare su loghi o stampe 
Non candeggiare 
Non asciugare in asciugatrice</v>
      </c>
      <c r="AR301" s="101">
        <f>IF(D301&gt;0,+VLOOKUP($C301,'STYLE NAMES'!$B:$AC,22,FALSE),"")</f>
        <v>0</v>
      </c>
      <c r="AS301" s="101">
        <f>IF(E301&gt;0,+VLOOKUP($C301,'STYLE NAMES'!$B:$AC,23,FALSE),"")</f>
        <v>0</v>
      </c>
      <c r="AT301" s="101">
        <f>IF(F301&gt;0,+VLOOKUP($C301,'STYLE NAMES'!$B:$AC,24,FALSE),"")</f>
        <v>0</v>
      </c>
      <c r="AU301" s="101">
        <f>IF(G301&gt;0,+VLOOKUP($C301,'STYLE NAMES'!$B:$AC,25,FALSE),"")</f>
        <v>0</v>
      </c>
      <c r="AV301" s="101" t="str">
        <f>+VLOOKUP($S301,'CODE GENERATOR'!$P:$AM,15,FALSE)</f>
        <v>R.BOTMN_BRC0066_TJR0026BLKBLK</v>
      </c>
      <c r="AW301" s="101" t="str">
        <f>+VLOOKUP($S301,'CODE GENERATOR'!$P:$AM,16,FALSE)</f>
        <v>A.RACUX_BLT0015_BRD0012GRYBBL</v>
      </c>
      <c r="AX301" s="101" t="str">
        <f>+VLOOKUP($S301,'CODE GENERATOR'!$P:$AM,17,FALSE)</f>
        <v>A.RACAU_SOC0020_NYL00003XBST1</v>
      </c>
      <c r="AY301" s="101">
        <f>+VLOOKUP($S301,'CODE GENERATOR'!$P:$AM,18,FALSE)</f>
        <v>0</v>
      </c>
      <c r="AZ301" s="101">
        <f>+VLOOKUP($S301,'CODE GENERATOR'!$P:$AM,19,FALSE)</f>
        <v>0</v>
      </c>
      <c r="BA301" s="101">
        <f>+VLOOKUP($S301,'CODE GENERATOR'!$P:$AM,20,FALSE)</f>
        <v>0</v>
      </c>
      <c r="BB301" s="101">
        <f>+VLOOKUP($S301,'CODE GENERATOR'!$P:$AM,21,FALSE)</f>
        <v>0</v>
      </c>
      <c r="BC301" s="101">
        <f>+VLOOKUP($S301,'CODE GENERATOR'!$P:$AM,22,FALSE)</f>
        <v>0</v>
      </c>
      <c r="BD301" s="101">
        <f>+VLOOKUP($S301,'CODE GENERATOR'!$P:$AM,23,FALSE)</f>
        <v>0</v>
      </c>
      <c r="BE301" s="101">
        <f>+VLOOKUP($S301,'CODE GENERATOR'!$P:$AM,24,FALSE)</f>
        <v>0</v>
      </c>
      <c r="BF301" s="101">
        <f>IF(C301&gt;0,+VLOOKUP(G301,'CATEGORY ID'!$A$1:$L$118,3,FALSE),"")</f>
        <v>30</v>
      </c>
      <c r="BG301" s="101">
        <f>IF(C301&gt;0,+VLOOKUP(H301,'CATEGORY ID'!$D$1:$L$118,3,FALSE),"")</f>
        <v>2</v>
      </c>
      <c r="BH301" s="101">
        <f>IF(C301&gt;0,+VLOOKUP((+H301&amp;I301),'CATEGORY ID'!$H$1:$I$121,2,FALSE),"")</f>
        <v>108</v>
      </c>
      <c r="BJ301" s="101">
        <f>IF(C301&gt;0,IF(COUNTIF('CATEGORY ID'!$K$1:$K$121,+H301&amp;K301) &gt; 0, +VLOOKUP(+H301&amp;K301,'CATEGORY ID'!$K$1:$L$121,2,FALSE),""),"")</f>
        <v>212</v>
      </c>
      <c r="BK301" s="101" t="str">
        <f>IF(C301&gt;0,IF(COUNTIF('CATEGORY ID'!$K$124:$K$165, +VLOOKUP(C301,'STYLE NAMES'!$B:$AE,30,FALSE)) &gt; 0, +VLOOKUP(VLOOKUP(C301,'STYLE NAMES'!$B:$AE,30,FALSE),'CATEGORY ID'!K:M,2,FALSE),""),"")</f>
        <v/>
      </c>
      <c r="BR301" s="101" t="str" cm="1">
        <f t="array" ref="BR301">IF(C301&gt;0,_xlfn.TEXTJOIN(";", TRUE,_xlfn.UNIQUE(_xlfn._xlws.FILTER(BF301:BQ301,(BF301:BQ301&gt;0)),TRUE,FALSE)),"")&amp;";"&amp;BS301</f>
        <v>30;2;108;212;233</v>
      </c>
      <c r="BS301" s="101">
        <v>233</v>
      </c>
      <c r="BU301" s="106">
        <f>IF(C301&gt;0,+VLOOKUP($C301,'STYLE NAMES'!$B:$AC,26,FALSE),"")</f>
        <v>69.900000000000006</v>
      </c>
      <c r="BV301" s="106">
        <f>IF(C301&gt;0,+VLOOKUP($C301,'STYLE NAMES'!$B:$AC,27,FALSE),"")</f>
        <v>3840</v>
      </c>
      <c r="BW301" s="106">
        <f>IF(C301&gt;0,+VLOOKUP($C301,'STYLE NAMES'!$B:$AC,28,FALSE),"")</f>
        <v>80.385000000000005</v>
      </c>
      <c r="BY301"/>
      <c r="BZ301" s="101">
        <v>0</v>
      </c>
      <c r="CA301" s="137">
        <f t="shared" si="22"/>
        <v>1</v>
      </c>
      <c r="CB301" s="137" t="str">
        <f>+VLOOKUP(C301,'[2]STYLES &amp; MODELS MATRIX'!$A:$G,7,FALSE)</f>
        <v>HDJ</v>
      </c>
      <c r="CC301" s="137" t="str">
        <f>+VLOOKUP(C301,'[1]STYLES &amp; SIZE CHARTS'!$A:$H,8,FALSE)</f>
        <v>MT-SSCP1</v>
      </c>
      <c r="CD301" s="137"/>
      <c r="CE301" s="205"/>
      <c r="CF301" s="141"/>
    </row>
    <row r="302" spans="1:84" s="101" customFormat="1" ht="12" customHeight="1" x14ac:dyDescent="0.2">
      <c r="A302" s="102">
        <f t="shared" si="20"/>
        <v>8683711003595</v>
      </c>
      <c r="B302" s="101" t="s">
        <v>864</v>
      </c>
      <c r="C302" s="101" t="s">
        <v>459</v>
      </c>
      <c r="D302" s="101" t="s">
        <v>2997</v>
      </c>
      <c r="E302" s="203" t="s">
        <v>2348</v>
      </c>
      <c r="F302" s="101" t="s">
        <v>2247</v>
      </c>
      <c r="G302" s="101" t="str">
        <f>IF(C302&gt;0,+VLOOKUP($C302,'STYLE NAMES'!$B:$AC,4,FALSE),"")</f>
        <v>RIDER</v>
      </c>
      <c r="H302" s="101" t="str">
        <f>IF(C302&gt;0,+VLOOKUP($C302,'STYLE NAMES'!$B:$AC,5,FALSE),"")</f>
        <v>MEN</v>
      </c>
      <c r="I302" s="101" t="str">
        <f>IF(C302&gt;0,+VLOOKUP($C302,'STYLE NAMES'!$B:$AC,6,FALSE),"")</f>
        <v>TOPS</v>
      </c>
      <c r="J302" s="101" t="str">
        <f>IF(C302&gt;0,+VLOOKUP($C302,'STYLE NAMES'!$B:$AC,7,FALSE),"")</f>
        <v>MEN</v>
      </c>
      <c r="K302" s="101" t="str">
        <f>IF(C302&gt;0,+VLOOKUP($C302,'STYLE NAMES'!$B:$AC,8,FALSE),"")</f>
        <v>SOFT POLOS</v>
      </c>
      <c r="L302" s="101" t="str">
        <f>IF(E302&gt;0,+VLOOKUP($E302,'CODE GENERATOR'!$D:$T,3,FALSE),"")</f>
        <v>S</v>
      </c>
      <c r="M302" s="101" t="str">
        <f>IF(E302&gt;0,+VLOOKUP($E302,'CODE GENERATOR'!$D:$T,4,FALSE),"")</f>
        <v>PIQUET</v>
      </c>
      <c r="N302" s="101" t="str">
        <f>IF(E302&gt;0,+VLOOKUP($E302,'CODE GENERATOR'!$D:$T,6,FALSE),"")</f>
        <v>BORDEAUX</v>
      </c>
      <c r="O302" s="101" t="str">
        <f>IF(E302&gt;0,+VLOOKUP($E302,'CODE GENERATOR'!$D:$T,7,FALSE),"")</f>
        <v>WHITE</v>
      </c>
      <c r="P302" s="101" t="str">
        <f t="shared" si="21"/>
        <v>BORDEAUX/WHITE</v>
      </c>
      <c r="Q302" s="104" t="str">
        <f>IF(E302&gt;0,+VLOOKUP($E302,'CODE GENERATOR'!$D:$T,11,FALSE),"")</f>
        <v>R.TOPMN_SPL0031</v>
      </c>
      <c r="R302" s="104" t="str">
        <f>IF(E302&gt;0,+VLOOKUP($E302,'CODE GENERATOR'!$D:$T,12,FALSE),"")</f>
        <v>PIQ0013BORWHT</v>
      </c>
      <c r="S302" s="104" t="str">
        <f>IF(E302&gt;0,+VLOOKUP($E302,'CODE GENERATOR'!$D:$T,13,FALSE),"")</f>
        <v>R.TOPMN_SPL0031_PIQ0013BORWHT</v>
      </c>
      <c r="T302" s="104" t="str">
        <f t="shared" si="19"/>
        <v>R.TOPMN_SPL0031_PIQ0013BORWHT_M</v>
      </c>
      <c r="U302" s="105">
        <v>8683711003595</v>
      </c>
      <c r="V302" s="107" t="str" cm="1">
        <f t="array" ref="V302">_xlfn.TEXTJOIN(";", TRUE, _xlfn.UNIQUE(_xlfn._xlws.FILTER(P$3:P$10029, C$3:C$10029=C302)))</f>
        <v>NAVY/WHITE;BORDEAUX/WHITE;WHITE;BLACK/WHITE</v>
      </c>
      <c r="W302" s="107" t="str" cm="1">
        <f t="array" ref="W302">_xlfn.TEXTJOIN(";", TRUE, _xlfn.UNIQUE(_xlfn._xlws.FILTER(F$3:F$10029, C$3:C$10029=C302)))</f>
        <v>XS;S;M;L;XL;XXL</v>
      </c>
      <c r="X302" s="101" t="str">
        <f>IF(E302&gt;0,+VLOOKUP($E302,'CODE GENERATOR'!$D:$AC,19,FALSE),0)</f>
        <v>2507_W_0147</v>
      </c>
      <c r="Y302" s="101" t="str">
        <f>IF(E302&gt;0,+VLOOKUP($E302,'CODE GENERATOR'!$D:$AC,20,FALSE),0)</f>
        <v>2507_W_0177</v>
      </c>
      <c r="Z302" s="101" t="str">
        <f>IF(E302&gt;0,+VLOOKUP($E302,'CODE GENERATOR'!$D:$AC,21,FALSE),0)</f>
        <v>2507_W_0194</v>
      </c>
      <c r="AA302" s="101" t="str">
        <f>IF(E302&gt;0,+VLOOKUP($E302,'CODE GENERATOR'!$D:$AC,22,FALSE),0)</f>
        <v>2507_W_0181</v>
      </c>
      <c r="AB302" s="101" t="str">
        <f>IF(E302&gt;0,+VLOOKUP($E302,'CODE GENERATOR'!$D:$AC,23,FALSE),0)</f>
        <v>2507_D_cavalier_detay_0102</v>
      </c>
      <c r="AC302" s="101" t="str">
        <f>IF(E302&gt;0,+VLOOKUP($E302,'CODE GENERATOR'!$D:$AC,24,FALSE),0)</f>
        <v/>
      </c>
      <c r="AD302" s="101" t="str">
        <f>IF(E302&gt;0,+VLOOKUP($E302,'CODE GENERATOR'!$D:$AC,25,FALSE),0)</f>
        <v>2507_VW_Web_2</v>
      </c>
      <c r="AE302" s="101" t="str">
        <f>IF(E302&gt;0,+VLOOKUP($E302,'CODE GENERATOR'!$D:$AC,26,FALSE),0)</f>
        <v/>
      </c>
      <c r="AF302" s="149" t="str">
        <f>IF($C302&gt;0,$C302&amp;" "&amp;$P302&amp;" "&amp;+VLOOKUP($C302,'STYLE NAMES'!$B:$AC,10,FALSE),"""")</f>
        <v>MONTANA BORDEAUX/WHITE MEN'S SOFT TRAINING POLO SHORT SLEEVE</v>
      </c>
      <c r="AG302" s="101" t="str">
        <f>"Enjoy our "&amp;(AF302)&amp;"; "&amp;IF(C302&gt;0,+VLOOKUP($C302,'STYLE NAMES'!$B:$AC,11,FALSE),"")</f>
        <v>Enjoy our MONTANA BORDEAUX/WHITE MEN'S SOFT TRAINING POLO SHORT SLEEVE; Men's Short Sleeve Soft Training Polo
Thanks to its soft and natural fiber fabric our soft polos are ideal for daily training</v>
      </c>
      <c r="AH302" s="101" t="str">
        <f>IF(C302&gt;0,+VLOOKUP($C302,'STYLE NAMES'!$B:$AC,12,FALSE),"")</f>
        <v>Bi-color Piquet Fabric
Embroidery dressing
Composition:
100% Cotton</v>
      </c>
      <c r="AI302" s="101" t="str">
        <f>IF(C302&gt;0,+VLOOKUP($C302,'STYLE NAMES'!$B:$AC,13,FALSE),"")</f>
        <v>Machine Wash at 30°C
Mild process
Iron at low temperature
Iron from REVERSE
Do NOT iron on logos or prints
Do not bleach
Do NOT Tumble Dry</v>
      </c>
      <c r="AJ302" s="149" t="str">
        <f>IF($C302&gt;0,$C302&amp;" "&amp;$P302&amp;" "&amp;+VLOOKUP($C302,'STYLE NAMES'!$B:$AC,14,FALSE),"""")</f>
        <v xml:space="preserve">MONTANA BORDEAUX/WHITE ERKEK KISA KOL SOFT ANTRENMAN POLO </v>
      </c>
      <c r="AK302" s="149" t="str">
        <f>"Cavalier SanMarco tarafından tasarlanan "&amp;(AJ302)&amp;"; "&amp;IF(C302&gt;0,+VLOOKUP($C302,'STYLE NAMES'!$B:$AC,15,FALSE),"")</f>
        <v>Cavalier SanMarco tarafından tasarlanan MONTANA BORDEAUX/WHITE ERKEK KISA KOL SOFT ANTRENMAN POLO ; Erkek Kısa Kol Soft Antrenman Polo
Doğal pamuk elyaf kumaştan üretilmiş bu pololar günlük antrenmanlarınız için ideal bir kıyafet</v>
      </c>
      <c r="AL302" s="149" t="str">
        <f>IF(C302&gt;0,+VLOOKUP($C302,'STYLE NAMES'!$B:$AC,16,FALSE),"")</f>
        <v>Çift renk polo pike kumaş
Nakışlı logo
Kompozisyon:
100% Pamuk</v>
      </c>
      <c r="AM302" s="149" t="str">
        <f>IF(C302&gt;0,+VLOOKUP($C302,'STYLE NAMES'!$B:$AC,17,FALSE),"")</f>
        <v>Makinede 30°C' de Yıkayın
Hassas Yıkama
Ilık ütü yapın
Tersten ütüleyin
Logo ve baskıları ÜTÜLEMEYİN
Çamaşır suyu kullanmayın
Kurutma Makinesinde Kurutmayın</v>
      </c>
      <c r="AN302" s="149" t="str">
        <f>IF($C302&gt;0,$C302&amp;" "&amp;$P302&amp;" "&amp;+VLOOKUP($C302,'STYLE NAMES'!$B:$AC,18,FALSE),"""")</f>
        <v>MONTANA BORDEAUX/WHITE POLO DA ALLENAMENTO SOFT DA UOMO MANICA CORTA</v>
      </c>
      <c r="AO302" s="101" t="str">
        <f>"Disegnato da Cavalier SanMarco "&amp;(AN302)&amp;"; "&amp;IF(C302&gt;0,+VLOOKUP($C302,'STYLE NAMES'!$B:$AC,19,FALSE),"")</f>
        <v>Disegnato da Cavalier SanMarco MONTANA BORDEAUX/WHITE POLO DA ALLENAMENTO SOFT DA UOMO MANICA CORTA; Polo a maniche corte in cotone morbido da uomo 
Grazie al suo tessuto naturale e morbido, è ideale per l'allenamento quotidiano.</v>
      </c>
      <c r="AP302" s="101" t="str">
        <f>IF(C302&gt;0,+VLOOKUP($C302,'STYLE NAMES'!$B:$AC,20,FALSE),"")</f>
        <v>Tessuto piqué bicolore 
Ricamo decorativo 
Composizione: 
100% Cotone</v>
      </c>
      <c r="AQ302" s="101" t="str">
        <f>IF(C302&gt;0,+VLOOKUP($C302,'STYLE NAMES'!$B:$AC,21,FALSE),"")</f>
        <v>Lavare in lavatrice a 30°C Ciclo delicato 
Stirare a bassa temperatura
Stirare al rovescio 
Non stirare su loghi o stampe 
Non candeggiare 
Non asciugare in asciugatrice</v>
      </c>
      <c r="AR302" s="101">
        <f>IF(D302&gt;0,+VLOOKUP($C302,'STYLE NAMES'!$B:$AC,22,FALSE),"")</f>
        <v>0</v>
      </c>
      <c r="AS302" s="101">
        <f>IF(E302&gt;0,+VLOOKUP($C302,'STYLE NAMES'!$B:$AC,23,FALSE),"")</f>
        <v>0</v>
      </c>
      <c r="AT302" s="101">
        <f>IF(F302&gt;0,+VLOOKUP($C302,'STYLE NAMES'!$B:$AC,24,FALSE),"")</f>
        <v>0</v>
      </c>
      <c r="AU302" s="101">
        <f>IF(G302&gt;0,+VLOOKUP($C302,'STYLE NAMES'!$B:$AC,25,FALSE),"")</f>
        <v>0</v>
      </c>
      <c r="AV302" s="101" t="str">
        <f>+VLOOKUP($S302,'CODE GENERATOR'!$P:$AM,15,FALSE)</f>
        <v>R.BOTMN_BRC0066_TJR0026BLKBLK</v>
      </c>
      <c r="AW302" s="101" t="str">
        <f>+VLOOKUP($S302,'CODE GENERATOR'!$P:$AM,16,FALSE)</f>
        <v>A.RACUX_BLT0015_BRD0012GRYBBL</v>
      </c>
      <c r="AX302" s="101" t="str">
        <f>+VLOOKUP($S302,'CODE GENERATOR'!$P:$AM,17,FALSE)</f>
        <v>A.RACAU_SOC0020_NYL00003XBST1</v>
      </c>
      <c r="AY302" s="101">
        <f>+VLOOKUP($S302,'CODE GENERATOR'!$P:$AM,18,FALSE)</f>
        <v>0</v>
      </c>
      <c r="AZ302" s="101">
        <f>+VLOOKUP($S302,'CODE GENERATOR'!$P:$AM,19,FALSE)</f>
        <v>0</v>
      </c>
      <c r="BA302" s="101">
        <f>+VLOOKUP($S302,'CODE GENERATOR'!$P:$AM,20,FALSE)</f>
        <v>0</v>
      </c>
      <c r="BB302" s="101">
        <f>+VLOOKUP($S302,'CODE GENERATOR'!$P:$AM,21,FALSE)</f>
        <v>0</v>
      </c>
      <c r="BC302" s="101">
        <f>+VLOOKUP($S302,'CODE GENERATOR'!$P:$AM,22,FALSE)</f>
        <v>0</v>
      </c>
      <c r="BD302" s="101">
        <f>+VLOOKUP($S302,'CODE GENERATOR'!$P:$AM,23,FALSE)</f>
        <v>0</v>
      </c>
      <c r="BE302" s="101">
        <f>+VLOOKUP($S302,'CODE GENERATOR'!$P:$AM,24,FALSE)</f>
        <v>0</v>
      </c>
      <c r="BF302" s="101">
        <f>IF(C302&gt;0,+VLOOKUP(G302,'CATEGORY ID'!$A$1:$L$118,3,FALSE),"")</f>
        <v>30</v>
      </c>
      <c r="BG302" s="101">
        <f>IF(C302&gt;0,+VLOOKUP(H302,'CATEGORY ID'!$D$1:$L$118,3,FALSE),"")</f>
        <v>2</v>
      </c>
      <c r="BH302" s="101">
        <f>IF(C302&gt;0,+VLOOKUP((+H302&amp;I302),'CATEGORY ID'!$H$1:$I$121,2,FALSE),"")</f>
        <v>108</v>
      </c>
      <c r="BJ302" s="101">
        <f>IF(C302&gt;0,IF(COUNTIF('CATEGORY ID'!$K$1:$K$121,+H302&amp;K302) &gt; 0, +VLOOKUP(+H302&amp;K302,'CATEGORY ID'!$K$1:$L$121,2,FALSE),""),"")</f>
        <v>212</v>
      </c>
      <c r="BK302" s="101" t="str">
        <f>IF(C302&gt;0,IF(COUNTIF('CATEGORY ID'!$K$124:$K$165, +VLOOKUP(C302,'STYLE NAMES'!$B:$AE,30,FALSE)) &gt; 0, +VLOOKUP(VLOOKUP(C302,'STYLE NAMES'!$B:$AE,30,FALSE),'CATEGORY ID'!K:M,2,FALSE),""),"")</f>
        <v/>
      </c>
      <c r="BR302" s="101" t="str" cm="1">
        <f t="array" ref="BR302">IF(C302&gt;0,_xlfn.TEXTJOIN(";", TRUE,_xlfn.UNIQUE(_xlfn._xlws.FILTER(BF302:BQ302,(BF302:BQ302&gt;0)),TRUE,FALSE)),"")&amp;";"&amp;BS302</f>
        <v>30;2;108;212;233</v>
      </c>
      <c r="BS302" s="101">
        <v>233</v>
      </c>
      <c r="BU302" s="106">
        <f>IF(C302&gt;0,+VLOOKUP($C302,'STYLE NAMES'!$B:$AC,26,FALSE),"")</f>
        <v>69.900000000000006</v>
      </c>
      <c r="BV302" s="106">
        <f>IF(C302&gt;0,+VLOOKUP($C302,'STYLE NAMES'!$B:$AC,27,FALSE),"")</f>
        <v>3840</v>
      </c>
      <c r="BW302" s="106">
        <f>IF(C302&gt;0,+VLOOKUP($C302,'STYLE NAMES'!$B:$AC,28,FALSE),"")</f>
        <v>80.385000000000005</v>
      </c>
      <c r="BY302"/>
      <c r="BZ302" s="101">
        <v>0</v>
      </c>
      <c r="CA302" s="137">
        <f t="shared" si="22"/>
        <v>1</v>
      </c>
      <c r="CB302" s="137" t="str">
        <f>+VLOOKUP(C302,'[2]STYLES &amp; MODELS MATRIX'!$A:$G,7,FALSE)</f>
        <v>HDJ</v>
      </c>
      <c r="CC302" s="137" t="str">
        <f>+VLOOKUP(C302,'[1]STYLES &amp; SIZE CHARTS'!$A:$H,8,FALSE)</f>
        <v>MT-SSCP1</v>
      </c>
      <c r="CD302" s="137"/>
      <c r="CE302" s="205"/>
      <c r="CF302" s="141"/>
    </row>
    <row r="303" spans="1:84" s="101" customFormat="1" ht="12" customHeight="1" x14ac:dyDescent="0.2">
      <c r="A303" s="102">
        <f t="shared" si="20"/>
        <v>8683711003601</v>
      </c>
      <c r="B303" s="101" t="s">
        <v>864</v>
      </c>
      <c r="C303" s="101" t="s">
        <v>459</v>
      </c>
      <c r="D303" s="101" t="s">
        <v>2997</v>
      </c>
      <c r="E303" s="203" t="s">
        <v>2348</v>
      </c>
      <c r="F303" s="101" t="s">
        <v>2248</v>
      </c>
      <c r="G303" s="101" t="str">
        <f>IF(C303&gt;0,+VLOOKUP($C303,'STYLE NAMES'!$B:$AC,4,FALSE),"")</f>
        <v>RIDER</v>
      </c>
      <c r="H303" s="101" t="str">
        <f>IF(C303&gt;0,+VLOOKUP($C303,'STYLE NAMES'!$B:$AC,5,FALSE),"")</f>
        <v>MEN</v>
      </c>
      <c r="I303" s="101" t="str">
        <f>IF(C303&gt;0,+VLOOKUP($C303,'STYLE NAMES'!$B:$AC,6,FALSE),"")</f>
        <v>TOPS</v>
      </c>
      <c r="J303" s="101" t="str">
        <f>IF(C303&gt;0,+VLOOKUP($C303,'STYLE NAMES'!$B:$AC,7,FALSE),"")</f>
        <v>MEN</v>
      </c>
      <c r="K303" s="101" t="str">
        <f>IF(C303&gt;0,+VLOOKUP($C303,'STYLE NAMES'!$B:$AC,8,FALSE),"")</f>
        <v>SOFT POLOS</v>
      </c>
      <c r="L303" s="101" t="str">
        <f>IF(E303&gt;0,+VLOOKUP($E303,'CODE GENERATOR'!$D:$T,3,FALSE),"")</f>
        <v>S</v>
      </c>
      <c r="M303" s="101" t="str">
        <f>IF(E303&gt;0,+VLOOKUP($E303,'CODE GENERATOR'!$D:$T,4,FALSE),"")</f>
        <v>PIQUET</v>
      </c>
      <c r="N303" s="101" t="str">
        <f>IF(E303&gt;0,+VLOOKUP($E303,'CODE GENERATOR'!$D:$T,6,FALSE),"")</f>
        <v>BORDEAUX</v>
      </c>
      <c r="O303" s="101" t="str">
        <f>IF(E303&gt;0,+VLOOKUP($E303,'CODE GENERATOR'!$D:$T,7,FALSE),"")</f>
        <v>WHITE</v>
      </c>
      <c r="P303" s="101" t="str">
        <f t="shared" si="21"/>
        <v>BORDEAUX/WHITE</v>
      </c>
      <c r="Q303" s="104" t="str">
        <f>IF(E303&gt;0,+VLOOKUP($E303,'CODE GENERATOR'!$D:$T,11,FALSE),"")</f>
        <v>R.TOPMN_SPL0031</v>
      </c>
      <c r="R303" s="104" t="str">
        <f>IF(E303&gt;0,+VLOOKUP($E303,'CODE GENERATOR'!$D:$T,12,FALSE),"")</f>
        <v>PIQ0013BORWHT</v>
      </c>
      <c r="S303" s="104" t="str">
        <f>IF(E303&gt;0,+VLOOKUP($E303,'CODE GENERATOR'!$D:$T,13,FALSE),"")</f>
        <v>R.TOPMN_SPL0031_PIQ0013BORWHT</v>
      </c>
      <c r="T303" s="104" t="str">
        <f t="shared" si="19"/>
        <v>R.TOPMN_SPL0031_PIQ0013BORWHT_L</v>
      </c>
      <c r="U303" s="105">
        <v>8683711003601</v>
      </c>
      <c r="V303" s="107" t="str" cm="1">
        <f t="array" ref="V303">_xlfn.TEXTJOIN(";", TRUE, _xlfn.UNIQUE(_xlfn._xlws.FILTER(P$3:P$10029, C$3:C$10029=C303)))</f>
        <v>NAVY/WHITE;BORDEAUX/WHITE;WHITE;BLACK/WHITE</v>
      </c>
      <c r="W303" s="107" t="str" cm="1">
        <f t="array" ref="W303">_xlfn.TEXTJOIN(";", TRUE, _xlfn.UNIQUE(_xlfn._xlws.FILTER(F$3:F$10029, C$3:C$10029=C303)))</f>
        <v>XS;S;M;L;XL;XXL</v>
      </c>
      <c r="X303" s="101" t="str">
        <f>IF(E303&gt;0,+VLOOKUP($E303,'CODE GENERATOR'!$D:$AC,19,FALSE),0)</f>
        <v>2507_W_0147</v>
      </c>
      <c r="Y303" s="101" t="str">
        <f>IF(E303&gt;0,+VLOOKUP($E303,'CODE GENERATOR'!$D:$AC,20,FALSE),0)</f>
        <v>2507_W_0177</v>
      </c>
      <c r="Z303" s="101" t="str">
        <f>IF(E303&gt;0,+VLOOKUP($E303,'CODE GENERATOR'!$D:$AC,21,FALSE),0)</f>
        <v>2507_W_0194</v>
      </c>
      <c r="AA303" s="101" t="str">
        <f>IF(E303&gt;0,+VLOOKUP($E303,'CODE GENERATOR'!$D:$AC,22,FALSE),0)</f>
        <v>2507_W_0181</v>
      </c>
      <c r="AB303" s="101" t="str">
        <f>IF(E303&gt;0,+VLOOKUP($E303,'CODE GENERATOR'!$D:$AC,23,FALSE),0)</f>
        <v>2507_D_cavalier_detay_0102</v>
      </c>
      <c r="AC303" s="101" t="str">
        <f>IF(E303&gt;0,+VLOOKUP($E303,'CODE GENERATOR'!$D:$AC,24,FALSE),0)</f>
        <v/>
      </c>
      <c r="AD303" s="101" t="str">
        <f>IF(E303&gt;0,+VLOOKUP($E303,'CODE GENERATOR'!$D:$AC,25,FALSE),0)</f>
        <v>2507_VW_Web_2</v>
      </c>
      <c r="AE303" s="101" t="str">
        <f>IF(E303&gt;0,+VLOOKUP($E303,'CODE GENERATOR'!$D:$AC,26,FALSE),0)</f>
        <v/>
      </c>
      <c r="AF303" s="149" t="str">
        <f>IF($C303&gt;0,$C303&amp;" "&amp;$P303&amp;" "&amp;+VLOOKUP($C303,'STYLE NAMES'!$B:$AC,10,FALSE),"""")</f>
        <v>MONTANA BORDEAUX/WHITE MEN'S SOFT TRAINING POLO SHORT SLEEVE</v>
      </c>
      <c r="AG303" s="101" t="str">
        <f>"Enjoy our "&amp;(AF303)&amp;"; "&amp;IF(C303&gt;0,+VLOOKUP($C303,'STYLE NAMES'!$B:$AC,11,FALSE),"")</f>
        <v>Enjoy our MONTANA BORDEAUX/WHITE MEN'S SOFT TRAINING POLO SHORT SLEEVE; Men's Short Sleeve Soft Training Polo
Thanks to its soft and natural fiber fabric our soft polos are ideal for daily training</v>
      </c>
      <c r="AH303" s="101" t="str">
        <f>IF(C303&gt;0,+VLOOKUP($C303,'STYLE NAMES'!$B:$AC,12,FALSE),"")</f>
        <v>Bi-color Piquet Fabric
Embroidery dressing
Composition:
100% Cotton</v>
      </c>
      <c r="AI303" s="101" t="str">
        <f>IF(C303&gt;0,+VLOOKUP($C303,'STYLE NAMES'!$B:$AC,13,FALSE),"")</f>
        <v>Machine Wash at 30°C
Mild process
Iron at low temperature
Iron from REVERSE
Do NOT iron on logos or prints
Do not bleach
Do NOT Tumble Dry</v>
      </c>
      <c r="AJ303" s="149" t="str">
        <f>IF($C303&gt;0,$C303&amp;" "&amp;$P303&amp;" "&amp;+VLOOKUP($C303,'STYLE NAMES'!$B:$AC,14,FALSE),"""")</f>
        <v xml:space="preserve">MONTANA BORDEAUX/WHITE ERKEK KISA KOL SOFT ANTRENMAN POLO </v>
      </c>
      <c r="AK303" s="149" t="str">
        <f>"Cavalier SanMarco tarafından tasarlanan "&amp;(AJ303)&amp;"; "&amp;IF(C303&gt;0,+VLOOKUP($C303,'STYLE NAMES'!$B:$AC,15,FALSE),"")</f>
        <v>Cavalier SanMarco tarafından tasarlanan MONTANA BORDEAUX/WHITE ERKEK KISA KOL SOFT ANTRENMAN POLO ; Erkek Kısa Kol Soft Antrenman Polo
Doğal pamuk elyaf kumaştan üretilmiş bu pololar günlük antrenmanlarınız için ideal bir kıyafet</v>
      </c>
      <c r="AL303" s="149" t="str">
        <f>IF(C303&gt;0,+VLOOKUP($C303,'STYLE NAMES'!$B:$AC,16,FALSE),"")</f>
        <v>Çift renk polo pike kumaş
Nakışlı logo
Kompozisyon:
100% Pamuk</v>
      </c>
      <c r="AM303" s="149" t="str">
        <f>IF(C303&gt;0,+VLOOKUP($C303,'STYLE NAMES'!$B:$AC,17,FALSE),"")</f>
        <v>Makinede 30°C' de Yıkayın
Hassas Yıkama
Ilık ütü yapın
Tersten ütüleyin
Logo ve baskıları ÜTÜLEMEYİN
Çamaşır suyu kullanmayın
Kurutma Makinesinde Kurutmayın</v>
      </c>
      <c r="AN303" s="149" t="str">
        <f>IF($C303&gt;0,$C303&amp;" "&amp;$P303&amp;" "&amp;+VLOOKUP($C303,'STYLE NAMES'!$B:$AC,18,FALSE),"""")</f>
        <v>MONTANA BORDEAUX/WHITE POLO DA ALLENAMENTO SOFT DA UOMO MANICA CORTA</v>
      </c>
      <c r="AO303" s="101" t="str">
        <f>"Disegnato da Cavalier SanMarco "&amp;(AN303)&amp;"; "&amp;IF(C303&gt;0,+VLOOKUP($C303,'STYLE NAMES'!$B:$AC,19,FALSE),"")</f>
        <v>Disegnato da Cavalier SanMarco MONTANA BORDEAUX/WHITE POLO DA ALLENAMENTO SOFT DA UOMO MANICA CORTA; Polo a maniche corte in cotone morbido da uomo 
Grazie al suo tessuto naturale e morbido, è ideale per l'allenamento quotidiano.</v>
      </c>
      <c r="AP303" s="101" t="str">
        <f>IF(C303&gt;0,+VLOOKUP($C303,'STYLE NAMES'!$B:$AC,20,FALSE),"")</f>
        <v>Tessuto piqué bicolore 
Ricamo decorativo 
Composizione: 
100% Cotone</v>
      </c>
      <c r="AQ303" s="101" t="str">
        <f>IF(C303&gt;0,+VLOOKUP($C303,'STYLE NAMES'!$B:$AC,21,FALSE),"")</f>
        <v>Lavare in lavatrice a 30°C Ciclo delicato 
Stirare a bassa temperatura
Stirare al rovescio 
Non stirare su loghi o stampe 
Non candeggiare 
Non asciugare in asciugatrice</v>
      </c>
      <c r="AR303" s="101">
        <f>IF(D303&gt;0,+VLOOKUP($C303,'STYLE NAMES'!$B:$AC,22,FALSE),"")</f>
        <v>0</v>
      </c>
      <c r="AS303" s="101">
        <f>IF(E303&gt;0,+VLOOKUP($C303,'STYLE NAMES'!$B:$AC,23,FALSE),"")</f>
        <v>0</v>
      </c>
      <c r="AT303" s="101">
        <f>IF(F303&gt;0,+VLOOKUP($C303,'STYLE NAMES'!$B:$AC,24,FALSE),"")</f>
        <v>0</v>
      </c>
      <c r="AU303" s="101">
        <f>IF(G303&gt;0,+VLOOKUP($C303,'STYLE NAMES'!$B:$AC,25,FALSE),"")</f>
        <v>0</v>
      </c>
      <c r="AV303" s="101" t="str">
        <f>+VLOOKUP($S303,'CODE GENERATOR'!$P:$AM,15,FALSE)</f>
        <v>R.BOTMN_BRC0066_TJR0026BLKBLK</v>
      </c>
      <c r="AW303" s="101" t="str">
        <f>+VLOOKUP($S303,'CODE GENERATOR'!$P:$AM,16,FALSE)</f>
        <v>A.RACUX_BLT0015_BRD0012GRYBBL</v>
      </c>
      <c r="AX303" s="101" t="str">
        <f>+VLOOKUP($S303,'CODE GENERATOR'!$P:$AM,17,FALSE)</f>
        <v>A.RACAU_SOC0020_NYL00003XBST1</v>
      </c>
      <c r="AY303" s="101">
        <f>+VLOOKUP($S303,'CODE GENERATOR'!$P:$AM,18,FALSE)</f>
        <v>0</v>
      </c>
      <c r="AZ303" s="101">
        <f>+VLOOKUP($S303,'CODE GENERATOR'!$P:$AM,19,FALSE)</f>
        <v>0</v>
      </c>
      <c r="BA303" s="101">
        <f>+VLOOKUP($S303,'CODE GENERATOR'!$P:$AM,20,FALSE)</f>
        <v>0</v>
      </c>
      <c r="BB303" s="101">
        <f>+VLOOKUP($S303,'CODE GENERATOR'!$P:$AM,21,FALSE)</f>
        <v>0</v>
      </c>
      <c r="BC303" s="101">
        <f>+VLOOKUP($S303,'CODE GENERATOR'!$P:$AM,22,FALSE)</f>
        <v>0</v>
      </c>
      <c r="BD303" s="101">
        <f>+VLOOKUP($S303,'CODE GENERATOR'!$P:$AM,23,FALSE)</f>
        <v>0</v>
      </c>
      <c r="BE303" s="101">
        <f>+VLOOKUP($S303,'CODE GENERATOR'!$P:$AM,24,FALSE)</f>
        <v>0</v>
      </c>
      <c r="BF303" s="101">
        <f>IF(C303&gt;0,+VLOOKUP(G303,'CATEGORY ID'!$A$1:$L$118,3,FALSE),"")</f>
        <v>30</v>
      </c>
      <c r="BG303" s="101">
        <f>IF(C303&gt;0,+VLOOKUP(H303,'CATEGORY ID'!$D$1:$L$118,3,FALSE),"")</f>
        <v>2</v>
      </c>
      <c r="BH303" s="101">
        <f>IF(C303&gt;0,+VLOOKUP((+H303&amp;I303),'CATEGORY ID'!$H$1:$I$121,2,FALSE),"")</f>
        <v>108</v>
      </c>
      <c r="BJ303" s="101">
        <f>IF(C303&gt;0,IF(COUNTIF('CATEGORY ID'!$K$1:$K$121,+H303&amp;K303) &gt; 0, +VLOOKUP(+H303&amp;K303,'CATEGORY ID'!$K$1:$L$121,2,FALSE),""),"")</f>
        <v>212</v>
      </c>
      <c r="BK303" s="101" t="str">
        <f>IF(C303&gt;0,IF(COUNTIF('CATEGORY ID'!$K$124:$K$165, +VLOOKUP(C303,'STYLE NAMES'!$B:$AE,30,FALSE)) &gt; 0, +VLOOKUP(VLOOKUP(C303,'STYLE NAMES'!$B:$AE,30,FALSE),'CATEGORY ID'!K:M,2,FALSE),""),"")</f>
        <v/>
      </c>
      <c r="BR303" s="101" t="str" cm="1">
        <f t="array" ref="BR303">IF(C303&gt;0,_xlfn.TEXTJOIN(";", TRUE,_xlfn.UNIQUE(_xlfn._xlws.FILTER(BF303:BQ303,(BF303:BQ303&gt;0)),TRUE,FALSE)),"")&amp;";"&amp;BS303</f>
        <v>30;2;108;212;233</v>
      </c>
      <c r="BS303" s="101">
        <v>233</v>
      </c>
      <c r="BU303" s="106">
        <f>IF(C303&gt;0,+VLOOKUP($C303,'STYLE NAMES'!$B:$AC,26,FALSE),"")</f>
        <v>69.900000000000006</v>
      </c>
      <c r="BV303" s="106">
        <f>IF(C303&gt;0,+VLOOKUP($C303,'STYLE NAMES'!$B:$AC,27,FALSE),"")</f>
        <v>3840</v>
      </c>
      <c r="BW303" s="106">
        <f>IF(C303&gt;0,+VLOOKUP($C303,'STYLE NAMES'!$B:$AC,28,FALSE),"")</f>
        <v>80.385000000000005</v>
      </c>
      <c r="BY303"/>
      <c r="BZ303" s="101">
        <v>0</v>
      </c>
      <c r="CA303" s="137">
        <f t="shared" si="22"/>
        <v>1</v>
      </c>
      <c r="CB303" s="137" t="str">
        <f>+VLOOKUP(C303,'[2]STYLES &amp; MODELS MATRIX'!$A:$G,7,FALSE)</f>
        <v>HDJ</v>
      </c>
      <c r="CC303" s="137" t="str">
        <f>+VLOOKUP(C303,'[1]STYLES &amp; SIZE CHARTS'!$A:$H,8,FALSE)</f>
        <v>MT-SSCP1</v>
      </c>
      <c r="CD303" s="137"/>
      <c r="CE303" s="205"/>
      <c r="CF303" s="141"/>
    </row>
    <row r="304" spans="1:84" s="101" customFormat="1" ht="12" customHeight="1" x14ac:dyDescent="0.2">
      <c r="A304" s="102">
        <f t="shared" si="20"/>
        <v>8683711003618</v>
      </c>
      <c r="B304" s="101" t="s">
        <v>864</v>
      </c>
      <c r="C304" s="101" t="s">
        <v>459</v>
      </c>
      <c r="D304" s="101" t="s">
        <v>2997</v>
      </c>
      <c r="E304" s="203" t="s">
        <v>2348</v>
      </c>
      <c r="F304" s="101" t="s">
        <v>2249</v>
      </c>
      <c r="G304" s="101" t="str">
        <f>IF(C304&gt;0,+VLOOKUP($C304,'STYLE NAMES'!$B:$AC,4,FALSE),"")</f>
        <v>RIDER</v>
      </c>
      <c r="H304" s="101" t="str">
        <f>IF(C304&gt;0,+VLOOKUP($C304,'STYLE NAMES'!$B:$AC,5,FALSE),"")</f>
        <v>MEN</v>
      </c>
      <c r="I304" s="101" t="str">
        <f>IF(C304&gt;0,+VLOOKUP($C304,'STYLE NAMES'!$B:$AC,6,FALSE),"")</f>
        <v>TOPS</v>
      </c>
      <c r="J304" s="101" t="str">
        <f>IF(C304&gt;0,+VLOOKUP($C304,'STYLE NAMES'!$B:$AC,7,FALSE),"")</f>
        <v>MEN</v>
      </c>
      <c r="K304" s="101" t="str">
        <f>IF(C304&gt;0,+VLOOKUP($C304,'STYLE NAMES'!$B:$AC,8,FALSE),"")</f>
        <v>SOFT POLOS</v>
      </c>
      <c r="L304" s="101" t="str">
        <f>IF(E304&gt;0,+VLOOKUP($E304,'CODE GENERATOR'!$D:$T,3,FALSE),"")</f>
        <v>S</v>
      </c>
      <c r="M304" s="101" t="str">
        <f>IF(E304&gt;0,+VLOOKUP($E304,'CODE GENERATOR'!$D:$T,4,FALSE),"")</f>
        <v>PIQUET</v>
      </c>
      <c r="N304" s="101" t="str">
        <f>IF(E304&gt;0,+VLOOKUP($E304,'CODE GENERATOR'!$D:$T,6,FALSE),"")</f>
        <v>BORDEAUX</v>
      </c>
      <c r="O304" s="101" t="str">
        <f>IF(E304&gt;0,+VLOOKUP($E304,'CODE GENERATOR'!$D:$T,7,FALSE),"")</f>
        <v>WHITE</v>
      </c>
      <c r="P304" s="101" t="str">
        <f t="shared" si="21"/>
        <v>BORDEAUX/WHITE</v>
      </c>
      <c r="Q304" s="104" t="str">
        <f>IF(E304&gt;0,+VLOOKUP($E304,'CODE GENERATOR'!$D:$T,11,FALSE),"")</f>
        <v>R.TOPMN_SPL0031</v>
      </c>
      <c r="R304" s="104" t="str">
        <f>IF(E304&gt;0,+VLOOKUP($E304,'CODE GENERATOR'!$D:$T,12,FALSE),"")</f>
        <v>PIQ0013BORWHT</v>
      </c>
      <c r="S304" s="104" t="str">
        <f>IF(E304&gt;0,+VLOOKUP($E304,'CODE GENERATOR'!$D:$T,13,FALSE),"")</f>
        <v>R.TOPMN_SPL0031_PIQ0013BORWHT</v>
      </c>
      <c r="T304" s="104" t="str">
        <f t="shared" si="19"/>
        <v>R.TOPMN_SPL0031_PIQ0013BORWHT_XL</v>
      </c>
      <c r="U304" s="105">
        <v>8683711003618</v>
      </c>
      <c r="V304" s="107" t="str" cm="1">
        <f t="array" ref="V304">_xlfn.TEXTJOIN(";", TRUE, _xlfn.UNIQUE(_xlfn._xlws.FILTER(P$3:P$10029, C$3:C$10029=C304)))</f>
        <v>NAVY/WHITE;BORDEAUX/WHITE;WHITE;BLACK/WHITE</v>
      </c>
      <c r="W304" s="107" t="str" cm="1">
        <f t="array" ref="W304">_xlfn.TEXTJOIN(";", TRUE, _xlfn.UNIQUE(_xlfn._xlws.FILTER(F$3:F$10029, C$3:C$10029=C304)))</f>
        <v>XS;S;M;L;XL;XXL</v>
      </c>
      <c r="X304" s="101" t="str">
        <f>IF(E304&gt;0,+VLOOKUP($E304,'CODE GENERATOR'!$D:$AC,19,FALSE),0)</f>
        <v>2507_W_0147</v>
      </c>
      <c r="Y304" s="101" t="str">
        <f>IF(E304&gt;0,+VLOOKUP($E304,'CODE GENERATOR'!$D:$AC,20,FALSE),0)</f>
        <v>2507_W_0177</v>
      </c>
      <c r="Z304" s="101" t="str">
        <f>IF(E304&gt;0,+VLOOKUP($E304,'CODE GENERATOR'!$D:$AC,21,FALSE),0)</f>
        <v>2507_W_0194</v>
      </c>
      <c r="AA304" s="101" t="str">
        <f>IF(E304&gt;0,+VLOOKUP($E304,'CODE GENERATOR'!$D:$AC,22,FALSE),0)</f>
        <v>2507_W_0181</v>
      </c>
      <c r="AB304" s="101" t="str">
        <f>IF(E304&gt;0,+VLOOKUP($E304,'CODE GENERATOR'!$D:$AC,23,FALSE),0)</f>
        <v>2507_D_cavalier_detay_0102</v>
      </c>
      <c r="AC304" s="101" t="str">
        <f>IF(E304&gt;0,+VLOOKUP($E304,'CODE GENERATOR'!$D:$AC,24,FALSE),0)</f>
        <v/>
      </c>
      <c r="AD304" s="101" t="str">
        <f>IF(E304&gt;0,+VLOOKUP($E304,'CODE GENERATOR'!$D:$AC,25,FALSE),0)</f>
        <v>2507_VW_Web_2</v>
      </c>
      <c r="AE304" s="101" t="str">
        <f>IF(E304&gt;0,+VLOOKUP($E304,'CODE GENERATOR'!$D:$AC,26,FALSE),0)</f>
        <v/>
      </c>
      <c r="AF304" s="149" t="str">
        <f>IF($C304&gt;0,$C304&amp;" "&amp;$P304&amp;" "&amp;+VLOOKUP($C304,'STYLE NAMES'!$B:$AC,10,FALSE),"""")</f>
        <v>MONTANA BORDEAUX/WHITE MEN'S SOFT TRAINING POLO SHORT SLEEVE</v>
      </c>
      <c r="AG304" s="101" t="str">
        <f>"Enjoy our "&amp;(AF304)&amp;"; "&amp;IF(C304&gt;0,+VLOOKUP($C304,'STYLE NAMES'!$B:$AC,11,FALSE),"")</f>
        <v>Enjoy our MONTANA BORDEAUX/WHITE MEN'S SOFT TRAINING POLO SHORT SLEEVE; Men's Short Sleeve Soft Training Polo
Thanks to its soft and natural fiber fabric our soft polos are ideal for daily training</v>
      </c>
      <c r="AH304" s="101" t="str">
        <f>IF(C304&gt;0,+VLOOKUP($C304,'STYLE NAMES'!$B:$AC,12,FALSE),"")</f>
        <v>Bi-color Piquet Fabric
Embroidery dressing
Composition:
100% Cotton</v>
      </c>
      <c r="AI304" s="101" t="str">
        <f>IF(C304&gt;0,+VLOOKUP($C304,'STYLE NAMES'!$B:$AC,13,FALSE),"")</f>
        <v>Machine Wash at 30°C
Mild process
Iron at low temperature
Iron from REVERSE
Do NOT iron on logos or prints
Do not bleach
Do NOT Tumble Dry</v>
      </c>
      <c r="AJ304" s="149" t="str">
        <f>IF($C304&gt;0,$C304&amp;" "&amp;$P304&amp;" "&amp;+VLOOKUP($C304,'STYLE NAMES'!$B:$AC,14,FALSE),"""")</f>
        <v xml:space="preserve">MONTANA BORDEAUX/WHITE ERKEK KISA KOL SOFT ANTRENMAN POLO </v>
      </c>
      <c r="AK304" s="149" t="str">
        <f>"Cavalier SanMarco tarafından tasarlanan "&amp;(AJ304)&amp;"; "&amp;IF(C304&gt;0,+VLOOKUP($C304,'STYLE NAMES'!$B:$AC,15,FALSE),"")</f>
        <v>Cavalier SanMarco tarafından tasarlanan MONTANA BORDEAUX/WHITE ERKEK KISA KOL SOFT ANTRENMAN POLO ; Erkek Kısa Kol Soft Antrenman Polo
Doğal pamuk elyaf kumaştan üretilmiş bu pololar günlük antrenmanlarınız için ideal bir kıyafet</v>
      </c>
      <c r="AL304" s="149" t="str">
        <f>IF(C304&gt;0,+VLOOKUP($C304,'STYLE NAMES'!$B:$AC,16,FALSE),"")</f>
        <v>Çift renk polo pike kumaş
Nakışlı logo
Kompozisyon:
100% Pamuk</v>
      </c>
      <c r="AM304" s="149" t="str">
        <f>IF(C304&gt;0,+VLOOKUP($C304,'STYLE NAMES'!$B:$AC,17,FALSE),"")</f>
        <v>Makinede 30°C' de Yıkayın
Hassas Yıkama
Ilık ütü yapın
Tersten ütüleyin
Logo ve baskıları ÜTÜLEMEYİN
Çamaşır suyu kullanmayın
Kurutma Makinesinde Kurutmayın</v>
      </c>
      <c r="AN304" s="149" t="str">
        <f>IF($C304&gt;0,$C304&amp;" "&amp;$P304&amp;" "&amp;+VLOOKUP($C304,'STYLE NAMES'!$B:$AC,18,FALSE),"""")</f>
        <v>MONTANA BORDEAUX/WHITE POLO DA ALLENAMENTO SOFT DA UOMO MANICA CORTA</v>
      </c>
      <c r="AO304" s="101" t="str">
        <f>"Disegnato da Cavalier SanMarco "&amp;(AN304)&amp;"; "&amp;IF(C304&gt;0,+VLOOKUP($C304,'STYLE NAMES'!$B:$AC,19,FALSE),"")</f>
        <v>Disegnato da Cavalier SanMarco MONTANA BORDEAUX/WHITE POLO DA ALLENAMENTO SOFT DA UOMO MANICA CORTA; Polo a maniche corte in cotone morbido da uomo 
Grazie al suo tessuto naturale e morbido, è ideale per l'allenamento quotidiano.</v>
      </c>
      <c r="AP304" s="101" t="str">
        <f>IF(C304&gt;0,+VLOOKUP($C304,'STYLE NAMES'!$B:$AC,20,FALSE),"")</f>
        <v>Tessuto piqué bicolore 
Ricamo decorativo 
Composizione: 
100% Cotone</v>
      </c>
      <c r="AQ304" s="101" t="str">
        <f>IF(C304&gt;0,+VLOOKUP($C304,'STYLE NAMES'!$B:$AC,21,FALSE),"")</f>
        <v>Lavare in lavatrice a 30°C Ciclo delicato 
Stirare a bassa temperatura
Stirare al rovescio 
Non stirare su loghi o stampe 
Non candeggiare 
Non asciugare in asciugatrice</v>
      </c>
      <c r="AR304" s="101">
        <f>IF(D304&gt;0,+VLOOKUP($C304,'STYLE NAMES'!$B:$AC,22,FALSE),"")</f>
        <v>0</v>
      </c>
      <c r="AS304" s="101">
        <f>IF(E304&gt;0,+VLOOKUP($C304,'STYLE NAMES'!$B:$AC,23,FALSE),"")</f>
        <v>0</v>
      </c>
      <c r="AT304" s="101">
        <f>IF(F304&gt;0,+VLOOKUP($C304,'STYLE NAMES'!$B:$AC,24,FALSE),"")</f>
        <v>0</v>
      </c>
      <c r="AU304" s="101">
        <f>IF(G304&gt;0,+VLOOKUP($C304,'STYLE NAMES'!$B:$AC,25,FALSE),"")</f>
        <v>0</v>
      </c>
      <c r="AV304" s="101" t="str">
        <f>+VLOOKUP($S304,'CODE GENERATOR'!$P:$AM,15,FALSE)</f>
        <v>R.BOTMN_BRC0066_TJR0026BLKBLK</v>
      </c>
      <c r="AW304" s="101" t="str">
        <f>+VLOOKUP($S304,'CODE GENERATOR'!$P:$AM,16,FALSE)</f>
        <v>A.RACUX_BLT0015_BRD0012GRYBBL</v>
      </c>
      <c r="AX304" s="101" t="str">
        <f>+VLOOKUP($S304,'CODE GENERATOR'!$P:$AM,17,FALSE)</f>
        <v>A.RACAU_SOC0020_NYL00003XBST1</v>
      </c>
      <c r="AY304" s="101">
        <f>+VLOOKUP($S304,'CODE GENERATOR'!$P:$AM,18,FALSE)</f>
        <v>0</v>
      </c>
      <c r="AZ304" s="101">
        <f>+VLOOKUP($S304,'CODE GENERATOR'!$P:$AM,19,FALSE)</f>
        <v>0</v>
      </c>
      <c r="BA304" s="101">
        <f>+VLOOKUP($S304,'CODE GENERATOR'!$P:$AM,20,FALSE)</f>
        <v>0</v>
      </c>
      <c r="BB304" s="101">
        <f>+VLOOKUP($S304,'CODE GENERATOR'!$P:$AM,21,FALSE)</f>
        <v>0</v>
      </c>
      <c r="BC304" s="101">
        <f>+VLOOKUP($S304,'CODE GENERATOR'!$P:$AM,22,FALSE)</f>
        <v>0</v>
      </c>
      <c r="BD304" s="101">
        <f>+VLOOKUP($S304,'CODE GENERATOR'!$P:$AM,23,FALSE)</f>
        <v>0</v>
      </c>
      <c r="BE304" s="101">
        <f>+VLOOKUP($S304,'CODE GENERATOR'!$P:$AM,24,FALSE)</f>
        <v>0</v>
      </c>
      <c r="BF304" s="101">
        <f>IF(C304&gt;0,+VLOOKUP(G304,'CATEGORY ID'!$A$1:$L$118,3,FALSE),"")</f>
        <v>30</v>
      </c>
      <c r="BG304" s="101">
        <f>IF(C304&gt;0,+VLOOKUP(H304,'CATEGORY ID'!$D$1:$L$118,3,FALSE),"")</f>
        <v>2</v>
      </c>
      <c r="BH304" s="101">
        <f>IF(C304&gt;0,+VLOOKUP((+H304&amp;I304),'CATEGORY ID'!$H$1:$I$121,2,FALSE),"")</f>
        <v>108</v>
      </c>
      <c r="BJ304" s="101">
        <f>IF(C304&gt;0,IF(COUNTIF('CATEGORY ID'!$K$1:$K$121,+H304&amp;K304) &gt; 0, +VLOOKUP(+H304&amp;K304,'CATEGORY ID'!$K$1:$L$121,2,FALSE),""),"")</f>
        <v>212</v>
      </c>
      <c r="BK304" s="101" t="str">
        <f>IF(C304&gt;0,IF(COUNTIF('CATEGORY ID'!$K$124:$K$165, +VLOOKUP(C304,'STYLE NAMES'!$B:$AE,30,FALSE)) &gt; 0, +VLOOKUP(VLOOKUP(C304,'STYLE NAMES'!$B:$AE,30,FALSE),'CATEGORY ID'!K:M,2,FALSE),""),"")</f>
        <v/>
      </c>
      <c r="BR304" s="101" t="str" cm="1">
        <f t="array" ref="BR304">IF(C304&gt;0,_xlfn.TEXTJOIN(";", TRUE,_xlfn.UNIQUE(_xlfn._xlws.FILTER(BF304:BQ304,(BF304:BQ304&gt;0)),TRUE,FALSE)),"")&amp;";"&amp;BS304</f>
        <v>30;2;108;212;233</v>
      </c>
      <c r="BS304" s="101">
        <v>233</v>
      </c>
      <c r="BU304" s="106">
        <f>IF(C304&gt;0,+VLOOKUP($C304,'STYLE NAMES'!$B:$AC,26,FALSE),"")</f>
        <v>69.900000000000006</v>
      </c>
      <c r="BV304" s="106">
        <f>IF(C304&gt;0,+VLOOKUP($C304,'STYLE NAMES'!$B:$AC,27,FALSE),"")</f>
        <v>3840</v>
      </c>
      <c r="BW304" s="106">
        <f>IF(C304&gt;0,+VLOOKUP($C304,'STYLE NAMES'!$B:$AC,28,FALSE),"")</f>
        <v>80.385000000000005</v>
      </c>
      <c r="BY304"/>
      <c r="BZ304" s="101">
        <v>0</v>
      </c>
      <c r="CA304" s="137">
        <f t="shared" si="22"/>
        <v>1</v>
      </c>
      <c r="CB304" s="137" t="str">
        <f>+VLOOKUP(C304,'[2]STYLES &amp; MODELS MATRIX'!$A:$G,7,FALSE)</f>
        <v>HDJ</v>
      </c>
      <c r="CC304" s="137" t="str">
        <f>+VLOOKUP(C304,'[1]STYLES &amp; SIZE CHARTS'!$A:$H,8,FALSE)</f>
        <v>MT-SSCP1</v>
      </c>
      <c r="CD304" s="137"/>
      <c r="CE304" s="205"/>
      <c r="CF304" s="141"/>
    </row>
    <row r="305" spans="1:84" s="101" customFormat="1" ht="12" customHeight="1" x14ac:dyDescent="0.2">
      <c r="A305" s="102">
        <f t="shared" si="20"/>
        <v>8683711003625</v>
      </c>
      <c r="B305" s="101" t="s">
        <v>864</v>
      </c>
      <c r="C305" s="101" t="s">
        <v>459</v>
      </c>
      <c r="D305" s="101" t="s">
        <v>2997</v>
      </c>
      <c r="E305" s="203" t="s">
        <v>2348</v>
      </c>
      <c r="F305" s="101" t="s">
        <v>2347</v>
      </c>
      <c r="G305" s="101" t="str">
        <f>IF(C305&gt;0,+VLOOKUP($C305,'STYLE NAMES'!$B:$AC,4,FALSE),"")</f>
        <v>RIDER</v>
      </c>
      <c r="H305" s="101" t="str">
        <f>IF(C305&gt;0,+VLOOKUP($C305,'STYLE NAMES'!$B:$AC,5,FALSE),"")</f>
        <v>MEN</v>
      </c>
      <c r="I305" s="101" t="str">
        <f>IF(C305&gt;0,+VLOOKUP($C305,'STYLE NAMES'!$B:$AC,6,FALSE),"")</f>
        <v>TOPS</v>
      </c>
      <c r="J305" s="101" t="str">
        <f>IF(C305&gt;0,+VLOOKUP($C305,'STYLE NAMES'!$B:$AC,7,FALSE),"")</f>
        <v>MEN</v>
      </c>
      <c r="K305" s="101" t="str">
        <f>IF(C305&gt;0,+VLOOKUP($C305,'STYLE NAMES'!$B:$AC,8,FALSE),"")</f>
        <v>SOFT POLOS</v>
      </c>
      <c r="L305" s="101" t="str">
        <f>IF(E305&gt;0,+VLOOKUP($E305,'CODE GENERATOR'!$D:$T,3,FALSE),"")</f>
        <v>S</v>
      </c>
      <c r="M305" s="101" t="str">
        <f>IF(E305&gt;0,+VLOOKUP($E305,'CODE GENERATOR'!$D:$T,4,FALSE),"")</f>
        <v>PIQUET</v>
      </c>
      <c r="N305" s="101" t="str">
        <f>IF(E305&gt;0,+VLOOKUP($E305,'CODE GENERATOR'!$D:$T,6,FALSE),"")</f>
        <v>BORDEAUX</v>
      </c>
      <c r="O305" s="101" t="str">
        <f>IF(E305&gt;0,+VLOOKUP($E305,'CODE GENERATOR'!$D:$T,7,FALSE),"")</f>
        <v>WHITE</v>
      </c>
      <c r="P305" s="101" t="str">
        <f t="shared" si="21"/>
        <v>BORDEAUX/WHITE</v>
      </c>
      <c r="Q305" s="104" t="str">
        <f>IF(E305&gt;0,+VLOOKUP($E305,'CODE GENERATOR'!$D:$T,11,FALSE),"")</f>
        <v>R.TOPMN_SPL0031</v>
      </c>
      <c r="R305" s="104" t="str">
        <f>IF(E305&gt;0,+VLOOKUP($E305,'CODE GENERATOR'!$D:$T,12,FALSE),"")</f>
        <v>PIQ0013BORWHT</v>
      </c>
      <c r="S305" s="104" t="str">
        <f>IF(E305&gt;0,+VLOOKUP($E305,'CODE GENERATOR'!$D:$T,13,FALSE),"")</f>
        <v>R.TOPMN_SPL0031_PIQ0013BORWHT</v>
      </c>
      <c r="T305" s="104" t="str">
        <f t="shared" si="19"/>
        <v>R.TOPMN_SPL0031_PIQ0013BORWHT_XXL</v>
      </c>
      <c r="U305" s="105">
        <v>8683711003625</v>
      </c>
      <c r="V305" s="107" t="str" cm="1">
        <f t="array" ref="V305">_xlfn.TEXTJOIN(";", TRUE, _xlfn.UNIQUE(_xlfn._xlws.FILTER(P$3:P$10029, C$3:C$10029=C305)))</f>
        <v>NAVY/WHITE;BORDEAUX/WHITE;WHITE;BLACK/WHITE</v>
      </c>
      <c r="W305" s="107" t="str" cm="1">
        <f t="array" ref="W305">_xlfn.TEXTJOIN(";", TRUE, _xlfn.UNIQUE(_xlfn._xlws.FILTER(F$3:F$10029, C$3:C$10029=C305)))</f>
        <v>XS;S;M;L;XL;XXL</v>
      </c>
      <c r="X305" s="101" t="str">
        <f>IF(E305&gt;0,+VLOOKUP($E305,'CODE GENERATOR'!$D:$AC,19,FALSE),0)</f>
        <v>2507_W_0147</v>
      </c>
      <c r="Y305" s="101" t="str">
        <f>IF(E305&gt;0,+VLOOKUP($E305,'CODE GENERATOR'!$D:$AC,20,FALSE),0)</f>
        <v>2507_W_0177</v>
      </c>
      <c r="Z305" s="101" t="str">
        <f>IF(E305&gt;0,+VLOOKUP($E305,'CODE GENERATOR'!$D:$AC,21,FALSE),0)</f>
        <v>2507_W_0194</v>
      </c>
      <c r="AA305" s="101" t="str">
        <f>IF(E305&gt;0,+VLOOKUP($E305,'CODE GENERATOR'!$D:$AC,22,FALSE),0)</f>
        <v>2507_W_0181</v>
      </c>
      <c r="AB305" s="101" t="str">
        <f>IF(E305&gt;0,+VLOOKUP($E305,'CODE GENERATOR'!$D:$AC,23,FALSE),0)</f>
        <v>2507_D_cavalier_detay_0102</v>
      </c>
      <c r="AC305" s="101" t="str">
        <f>IF(E305&gt;0,+VLOOKUP($E305,'CODE GENERATOR'!$D:$AC,24,FALSE),0)</f>
        <v/>
      </c>
      <c r="AD305" s="101" t="str">
        <f>IF(E305&gt;0,+VLOOKUP($E305,'CODE GENERATOR'!$D:$AC,25,FALSE),0)</f>
        <v>2507_VW_Web_2</v>
      </c>
      <c r="AE305" s="101" t="str">
        <f>IF(E305&gt;0,+VLOOKUP($E305,'CODE GENERATOR'!$D:$AC,26,FALSE),0)</f>
        <v/>
      </c>
      <c r="AF305" s="149" t="str">
        <f>IF($C305&gt;0,$C305&amp;" "&amp;$P305&amp;" "&amp;+VLOOKUP($C305,'STYLE NAMES'!$B:$AC,10,FALSE),"""")</f>
        <v>MONTANA BORDEAUX/WHITE MEN'S SOFT TRAINING POLO SHORT SLEEVE</v>
      </c>
      <c r="AG305" s="101" t="str">
        <f>"Enjoy our "&amp;(AF305)&amp;"; "&amp;IF(C305&gt;0,+VLOOKUP($C305,'STYLE NAMES'!$B:$AC,11,FALSE),"")</f>
        <v>Enjoy our MONTANA BORDEAUX/WHITE MEN'S SOFT TRAINING POLO SHORT SLEEVE; Men's Short Sleeve Soft Training Polo
Thanks to its soft and natural fiber fabric our soft polos are ideal for daily training</v>
      </c>
      <c r="AH305" s="101" t="str">
        <f>IF(C305&gt;0,+VLOOKUP($C305,'STYLE NAMES'!$B:$AC,12,FALSE),"")</f>
        <v>Bi-color Piquet Fabric
Embroidery dressing
Composition:
100% Cotton</v>
      </c>
      <c r="AI305" s="101" t="str">
        <f>IF(C305&gt;0,+VLOOKUP($C305,'STYLE NAMES'!$B:$AC,13,FALSE),"")</f>
        <v>Machine Wash at 30°C
Mild process
Iron at low temperature
Iron from REVERSE
Do NOT iron on logos or prints
Do not bleach
Do NOT Tumble Dry</v>
      </c>
      <c r="AJ305" s="149" t="str">
        <f>IF($C305&gt;0,$C305&amp;" "&amp;$P305&amp;" "&amp;+VLOOKUP($C305,'STYLE NAMES'!$B:$AC,14,FALSE),"""")</f>
        <v xml:space="preserve">MONTANA BORDEAUX/WHITE ERKEK KISA KOL SOFT ANTRENMAN POLO </v>
      </c>
      <c r="AK305" s="149" t="str">
        <f>"Cavalier SanMarco tarafından tasarlanan "&amp;(AJ305)&amp;"; "&amp;IF(C305&gt;0,+VLOOKUP($C305,'STYLE NAMES'!$B:$AC,15,FALSE),"")</f>
        <v>Cavalier SanMarco tarafından tasarlanan MONTANA BORDEAUX/WHITE ERKEK KISA KOL SOFT ANTRENMAN POLO ; Erkek Kısa Kol Soft Antrenman Polo
Doğal pamuk elyaf kumaştan üretilmiş bu pololar günlük antrenmanlarınız için ideal bir kıyafet</v>
      </c>
      <c r="AL305" s="149" t="str">
        <f>IF(C305&gt;0,+VLOOKUP($C305,'STYLE NAMES'!$B:$AC,16,FALSE),"")</f>
        <v>Çift renk polo pike kumaş
Nakışlı logo
Kompozisyon:
100% Pamuk</v>
      </c>
      <c r="AM305" s="149" t="str">
        <f>IF(C305&gt;0,+VLOOKUP($C305,'STYLE NAMES'!$B:$AC,17,FALSE),"")</f>
        <v>Makinede 30°C' de Yıkayın
Hassas Yıkama
Ilık ütü yapın
Tersten ütüleyin
Logo ve baskıları ÜTÜLEMEYİN
Çamaşır suyu kullanmayın
Kurutma Makinesinde Kurutmayın</v>
      </c>
      <c r="AN305" s="149" t="str">
        <f>IF($C305&gt;0,$C305&amp;" "&amp;$P305&amp;" "&amp;+VLOOKUP($C305,'STYLE NAMES'!$B:$AC,18,FALSE),"""")</f>
        <v>MONTANA BORDEAUX/WHITE POLO DA ALLENAMENTO SOFT DA UOMO MANICA CORTA</v>
      </c>
      <c r="AO305" s="101" t="str">
        <f>"Disegnato da Cavalier SanMarco "&amp;(AN305)&amp;"; "&amp;IF(C305&gt;0,+VLOOKUP($C305,'STYLE NAMES'!$B:$AC,19,FALSE),"")</f>
        <v>Disegnato da Cavalier SanMarco MONTANA BORDEAUX/WHITE POLO DA ALLENAMENTO SOFT DA UOMO MANICA CORTA; Polo a maniche corte in cotone morbido da uomo 
Grazie al suo tessuto naturale e morbido, è ideale per l'allenamento quotidiano.</v>
      </c>
      <c r="AP305" s="101" t="str">
        <f>IF(C305&gt;0,+VLOOKUP($C305,'STYLE NAMES'!$B:$AC,20,FALSE),"")</f>
        <v>Tessuto piqué bicolore 
Ricamo decorativo 
Composizione: 
100% Cotone</v>
      </c>
      <c r="AQ305" s="101" t="str">
        <f>IF(C305&gt;0,+VLOOKUP($C305,'STYLE NAMES'!$B:$AC,21,FALSE),"")</f>
        <v>Lavare in lavatrice a 30°C Ciclo delicato 
Stirare a bassa temperatura
Stirare al rovescio 
Non stirare su loghi o stampe 
Non candeggiare 
Non asciugare in asciugatrice</v>
      </c>
      <c r="AR305" s="101">
        <f>IF(D305&gt;0,+VLOOKUP($C305,'STYLE NAMES'!$B:$AC,22,FALSE),"")</f>
        <v>0</v>
      </c>
      <c r="AS305" s="101">
        <f>IF(E305&gt;0,+VLOOKUP($C305,'STYLE NAMES'!$B:$AC,23,FALSE),"")</f>
        <v>0</v>
      </c>
      <c r="AT305" s="101">
        <f>IF(F305&gt;0,+VLOOKUP($C305,'STYLE NAMES'!$B:$AC,24,FALSE),"")</f>
        <v>0</v>
      </c>
      <c r="AU305" s="101">
        <f>IF(G305&gt;0,+VLOOKUP($C305,'STYLE NAMES'!$B:$AC,25,FALSE),"")</f>
        <v>0</v>
      </c>
      <c r="AV305" s="101" t="str">
        <f>+VLOOKUP($S305,'CODE GENERATOR'!$P:$AM,15,FALSE)</f>
        <v>R.BOTMN_BRC0066_TJR0026BLKBLK</v>
      </c>
      <c r="AW305" s="101" t="str">
        <f>+VLOOKUP($S305,'CODE GENERATOR'!$P:$AM,16,FALSE)</f>
        <v>A.RACUX_BLT0015_BRD0012GRYBBL</v>
      </c>
      <c r="AX305" s="101" t="str">
        <f>+VLOOKUP($S305,'CODE GENERATOR'!$P:$AM,17,FALSE)</f>
        <v>A.RACAU_SOC0020_NYL00003XBST1</v>
      </c>
      <c r="AY305" s="101">
        <f>+VLOOKUP($S305,'CODE GENERATOR'!$P:$AM,18,FALSE)</f>
        <v>0</v>
      </c>
      <c r="AZ305" s="101">
        <f>+VLOOKUP($S305,'CODE GENERATOR'!$P:$AM,19,FALSE)</f>
        <v>0</v>
      </c>
      <c r="BA305" s="101">
        <f>+VLOOKUP($S305,'CODE GENERATOR'!$P:$AM,20,FALSE)</f>
        <v>0</v>
      </c>
      <c r="BB305" s="101">
        <f>+VLOOKUP($S305,'CODE GENERATOR'!$P:$AM,21,FALSE)</f>
        <v>0</v>
      </c>
      <c r="BC305" s="101">
        <f>+VLOOKUP($S305,'CODE GENERATOR'!$P:$AM,22,FALSE)</f>
        <v>0</v>
      </c>
      <c r="BD305" s="101">
        <f>+VLOOKUP($S305,'CODE GENERATOR'!$P:$AM,23,FALSE)</f>
        <v>0</v>
      </c>
      <c r="BE305" s="101">
        <f>+VLOOKUP($S305,'CODE GENERATOR'!$P:$AM,24,FALSE)</f>
        <v>0</v>
      </c>
      <c r="BF305" s="101">
        <f>IF(C305&gt;0,+VLOOKUP(G305,'CATEGORY ID'!$A$1:$L$118,3,FALSE),"")</f>
        <v>30</v>
      </c>
      <c r="BG305" s="101">
        <f>IF(C305&gt;0,+VLOOKUP(H305,'CATEGORY ID'!$D$1:$L$118,3,FALSE),"")</f>
        <v>2</v>
      </c>
      <c r="BH305" s="101">
        <f>IF(C305&gt;0,+VLOOKUP((+H305&amp;I305),'CATEGORY ID'!$H$1:$I$121,2,FALSE),"")</f>
        <v>108</v>
      </c>
      <c r="BJ305" s="101">
        <f>IF(C305&gt;0,IF(COUNTIF('CATEGORY ID'!$K$1:$K$121,+H305&amp;K305) &gt; 0, +VLOOKUP(+H305&amp;K305,'CATEGORY ID'!$K$1:$L$121,2,FALSE),""),"")</f>
        <v>212</v>
      </c>
      <c r="BK305" s="101" t="str">
        <f>IF(C305&gt;0,IF(COUNTIF('CATEGORY ID'!$K$124:$K$165, +VLOOKUP(C305,'STYLE NAMES'!$B:$AE,30,FALSE)) &gt; 0, +VLOOKUP(VLOOKUP(C305,'STYLE NAMES'!$B:$AE,30,FALSE),'CATEGORY ID'!K:M,2,FALSE),""),"")</f>
        <v/>
      </c>
      <c r="BR305" s="101" t="str" cm="1">
        <f t="array" ref="BR305">IF(C305&gt;0,_xlfn.TEXTJOIN(";", TRUE,_xlfn.UNIQUE(_xlfn._xlws.FILTER(BF305:BQ305,(BF305:BQ305&gt;0)),TRUE,FALSE)),"")&amp;";"&amp;BS305</f>
        <v>30;2;108;212;233</v>
      </c>
      <c r="BS305" s="101">
        <v>233</v>
      </c>
      <c r="BU305" s="106">
        <f>IF(C305&gt;0,+VLOOKUP($C305,'STYLE NAMES'!$B:$AC,26,FALSE),"")</f>
        <v>69.900000000000006</v>
      </c>
      <c r="BV305" s="106">
        <f>IF(C305&gt;0,+VLOOKUP($C305,'STYLE NAMES'!$B:$AC,27,FALSE),"")</f>
        <v>3840</v>
      </c>
      <c r="BW305" s="106">
        <f>IF(C305&gt;0,+VLOOKUP($C305,'STYLE NAMES'!$B:$AC,28,FALSE),"")</f>
        <v>80.385000000000005</v>
      </c>
      <c r="BY305"/>
      <c r="BZ305" s="101">
        <v>0</v>
      </c>
      <c r="CA305" s="137">
        <f t="shared" si="22"/>
        <v>1</v>
      </c>
      <c r="CB305" s="137" t="str">
        <f>+VLOOKUP(C305,'[2]STYLES &amp; MODELS MATRIX'!$A:$G,7,FALSE)</f>
        <v>HDJ</v>
      </c>
      <c r="CC305" s="137" t="str">
        <f>+VLOOKUP(C305,'[1]STYLES &amp; SIZE CHARTS'!$A:$H,8,FALSE)</f>
        <v>MT-SSCP1</v>
      </c>
      <c r="CD305" s="137"/>
      <c r="CE305" s="205"/>
      <c r="CF305" s="141"/>
    </row>
    <row r="306" spans="1:84" s="101" customFormat="1" ht="12" customHeight="1" x14ac:dyDescent="0.2">
      <c r="A306" s="102">
        <f t="shared" si="20"/>
        <v>8683711003632</v>
      </c>
      <c r="B306" s="101" t="s">
        <v>866</v>
      </c>
      <c r="C306" s="101" t="s">
        <v>226</v>
      </c>
      <c r="D306" s="101" t="s">
        <v>1948</v>
      </c>
      <c r="E306" s="203" t="s">
        <v>2349</v>
      </c>
      <c r="F306" s="101" t="s">
        <v>2346</v>
      </c>
      <c r="G306" s="101" t="str">
        <f>IF(C306&gt;0,+VLOOKUP($C306,'STYLE NAMES'!$B:$AC,4,FALSE),"")</f>
        <v>RIDER</v>
      </c>
      <c r="H306" s="101" t="str">
        <f>IF(C306&gt;0,+VLOOKUP($C306,'STYLE NAMES'!$B:$AC,5,FALSE),"")</f>
        <v>WOMEN</v>
      </c>
      <c r="I306" s="101" t="str">
        <f>IF(C306&gt;0,+VLOOKUP($C306,'STYLE NAMES'!$B:$AC,6,FALSE),"")</f>
        <v>TOPS</v>
      </c>
      <c r="J306" s="101" t="str">
        <f>IF(C306&gt;0,+VLOOKUP($C306,'STYLE NAMES'!$B:$AC,7,FALSE),"")</f>
        <v>WOMEN</v>
      </c>
      <c r="K306" s="101" t="str">
        <f>IF(C306&gt;0,+VLOOKUP($C306,'STYLE NAMES'!$B:$AC,8,FALSE),"")</f>
        <v>SOFT POLOS</v>
      </c>
      <c r="L306" s="101" t="str">
        <f>IF(E306&gt;0,+VLOOKUP($E306,'CODE GENERATOR'!$D:$T,3,FALSE),"")</f>
        <v>S</v>
      </c>
      <c r="M306" s="101" t="str">
        <f>IF(E306&gt;0,+VLOOKUP($E306,'CODE GENERATOR'!$D:$T,4,FALSE),"")</f>
        <v>PIQUET</v>
      </c>
      <c r="N306" s="101" t="str">
        <f>IF(E306&gt;0,+VLOOKUP($E306,'CODE GENERATOR'!$D:$T,6,FALSE),"")</f>
        <v>BORDEAUX</v>
      </c>
      <c r="O306" s="101" t="str">
        <f>IF(E306&gt;0,+VLOOKUP($E306,'CODE GENERATOR'!$D:$T,7,FALSE),"")</f>
        <v>BEIGE</v>
      </c>
      <c r="P306" s="101" t="str">
        <f t="shared" si="21"/>
        <v>BORDEAUX/BEIGE</v>
      </c>
      <c r="Q306" s="104" t="str">
        <f>IF(E306&gt;0,+VLOOKUP($E306,'CODE GENERATOR'!$D:$T,11,FALSE),"")</f>
        <v>R.TOPWN_SPL0032</v>
      </c>
      <c r="R306" s="104" t="str">
        <f>IF(E306&gt;0,+VLOOKUP($E306,'CODE GENERATOR'!$D:$T,12,FALSE),"")</f>
        <v>PIQ0013BORBEG</v>
      </c>
      <c r="S306" s="104" t="str">
        <f>IF(E306&gt;0,+VLOOKUP($E306,'CODE GENERATOR'!$D:$T,13,FALSE),"")</f>
        <v>R.TOPWN_SPL0032_PIQ0013BORBEG</v>
      </c>
      <c r="T306" s="104" t="str">
        <f t="shared" si="19"/>
        <v>R.TOPWN_SPL0032_PIQ0013BORBEG_XS</v>
      </c>
      <c r="U306" s="105">
        <v>8683711003632</v>
      </c>
      <c r="V306" s="107" t="str" cm="1">
        <f t="array" ref="V306">_xlfn.TEXTJOIN(";", TRUE, _xlfn.UNIQUE(_xlfn._xlws.FILTER(P$3:P$10029, C$3:C$10029=C306)))</f>
        <v>BORDEAUX/BEIGE;NAVY/BEIGE</v>
      </c>
      <c r="W306" s="107" t="str" cm="1">
        <f t="array" ref="W306">_xlfn.TEXTJOIN(";", TRUE, _xlfn.UNIQUE(_xlfn._xlws.FILTER(F$3:F$10029, C$3:C$10029=C306)))</f>
        <v>XS;S;M;L;XL</v>
      </c>
      <c r="X306" s="101" t="str">
        <f>IF(E306&gt;0,+VLOOKUP($E306,'CODE GENERATOR'!$D:$AC,19,FALSE),0)</f>
        <v>2402_S01_33740</v>
      </c>
      <c r="Y306" s="101" t="str">
        <f>IF(E306&gt;0,+VLOOKUP($E306,'CODE GENERATOR'!$D:$AC,20,FALSE),0)</f>
        <v>2402_S01_33747</v>
      </c>
      <c r="Z306" s="101" t="str">
        <f>IF(E306&gt;0,+VLOOKUP($E306,'CODE GENERATOR'!$D:$AC,21,FALSE),0)</f>
        <v>2402_S01_33742</v>
      </c>
      <c r="AA306" s="101" t="str">
        <f>IF(E306&gt;0,+VLOOKUP($E306,'CODE GENERATOR'!$D:$AC,22,FALSE),0)</f>
        <v>2402_S01_33744</v>
      </c>
      <c r="AB306" s="101" t="str">
        <f>IF(E306&gt;0,+VLOOKUP($E306,'CODE GENERATOR'!$D:$AC,23,FALSE),0)</f>
        <v>2402_S01_33735</v>
      </c>
      <c r="AC306" s="101" t="str">
        <f>IF(E306&gt;0,+VLOOKUP($E306,'CODE GENERATOR'!$D:$AC,24,FALSE),0)</f>
        <v/>
      </c>
      <c r="AD306" s="101" t="str">
        <f>IF(E306&gt;0,+VLOOKUP($E306,'CODE GENERATOR'!$D:$AC,25,FALSE),0)</f>
        <v/>
      </c>
      <c r="AE306" s="101" t="str">
        <f>IF(E306&gt;0,+VLOOKUP($E306,'CODE GENERATOR'!$D:$AC,26,FALSE),0)</f>
        <v/>
      </c>
      <c r="AF306" s="149" t="str">
        <f>IF($C306&gt;0,$C306&amp;" "&amp;$P306&amp;" "&amp;+VLOOKUP($C306,'STYLE NAMES'!$B:$AC,10,FALSE),"""")</f>
        <v>CANNES BORDEAUX/BEIGE WOMEN'S SOFT TRAINING POLO</v>
      </c>
      <c r="AG306" s="101" t="str">
        <f>"Enjoy our "&amp;(AF306)&amp;"; "&amp;IF(C306&gt;0,+VLOOKUP($C306,'STYLE NAMES'!$B:$AC,11,FALSE),"")</f>
        <v>Enjoy our CANNES BORDEAUX/BEIGE WOMEN'S SOFT TRAINING POLO; Women's Short Sleeve Soft Training Polo
Thanks to its soft and natural fiber fabric our soft polos are ideal for daily training</v>
      </c>
      <c r="AH306" s="101" t="str">
        <f>IF(C306&gt;0,+VLOOKUP($C306,'STYLE NAMES'!$B:$AC,12,FALSE),"")</f>
        <v>Bi-color Piquet Fabric
Embroidery dressing
Composition:
100% Cotton</v>
      </c>
      <c r="AI306" s="101" t="str">
        <f>IF(C306&gt;0,+VLOOKUP($C306,'STYLE NAMES'!$B:$AC,13,FALSE),"")</f>
        <v>Machine Wash at 30°C
Mild process
Iron at low temperature
Iron from REVERSE
Do NOT iron on logos or prints
Do not bleach
Do NOT Tumble Dry</v>
      </c>
      <c r="AJ306" s="149" t="str">
        <f>IF($C306&gt;0,$C306&amp;" "&amp;$P306&amp;" "&amp;+VLOOKUP($C306,'STYLE NAMES'!$B:$AC,14,FALSE),"""")</f>
        <v>CANNES BORDEAUX/BEIGE KADIN SOFT ANTRENMAN POLO</v>
      </c>
      <c r="AK306" s="149" t="str">
        <f>"Cavalier SanMarco tarafından tasarlanan "&amp;(AJ306)&amp;"; "&amp;IF(C306&gt;0,+VLOOKUP($C306,'STYLE NAMES'!$B:$AC,15,FALSE),"")</f>
        <v>Cavalier SanMarco tarafından tasarlanan CANNES BORDEAUX/BEIGE KADIN SOFT ANTRENMAN POLO; Kadın Kısa Kol Soft Antrenman Polo
Doğal pamuk elyaf kumaştan üretilmiş bu pololar günlük antrenmanlarınız için ideal bir kıyafet</v>
      </c>
      <c r="AL306" s="149" t="str">
        <f>IF(C306&gt;0,+VLOOKUP($C306,'STYLE NAMES'!$B:$AC,16,FALSE),"")</f>
        <v>Çift renk polo pike kumaş
Nakışlı logo
Kompozisyon:
100% Pamuk</v>
      </c>
      <c r="AM306" s="149" t="str">
        <f>IF(C306&gt;0,+VLOOKUP($C306,'STYLE NAMES'!$B:$AC,17,FALSE),"")</f>
        <v>Makinede 30°C' de Yıkayın
Hassas Yıkama
Ilık ütü yapın
Tersten ütüleyin
Logo ve baskıları ÜTÜLEMEYİN
Çamaşır suyu kullanmayın
Kurutma Makinesinde Kurutmayın</v>
      </c>
      <c r="AN306" s="149" t="str">
        <f>IF($C306&gt;0,$C306&amp;" "&amp;$P306&amp;" "&amp;+VLOOKUP($C306,'STYLE NAMES'!$B:$AC,18,FALSE),"""")</f>
        <v>CANNES BORDEAUX/BEIGE POLO DA ALLENAMENTO SOFT DA DONNA</v>
      </c>
      <c r="AO306" s="101" t="str">
        <f>"Disegnato da Cavalier SanMarco "&amp;(AN306)&amp;"; "&amp;IF(C306&gt;0,+VLOOKUP($C306,'STYLE NAMES'!$B:$AC,19,FALSE),"")</f>
        <v>Disegnato da Cavalier SanMarco CANNES BORDEAUX/BEIGE POLO DA ALLENAMENTO SOFT DA DONNA; Polo a maniche corte in cotone morbido da donna 
Grazie al suo tessuto naturale e morbido, è ideale per l'allenamento quotidiano.</v>
      </c>
      <c r="AP306" s="101" t="str">
        <f>IF(C306&gt;0,+VLOOKUP($C306,'STYLE NAMES'!$B:$AC,20,FALSE),"")</f>
        <v>Tessuto piqué bicolore 
Ricamo decorativo 
Composizione: 
100% Cotone</v>
      </c>
      <c r="AQ306" s="101" t="str">
        <f>IF(C306&gt;0,+VLOOKUP($C306,'STYLE NAMES'!$B:$AC,21,FALSE),"")</f>
        <v>Lavare in lavatrice a 30°C Ciclo delicato 
Stirare a bassa temperatura
Stirare al rovescio 
Non stirare su loghi o stampe 
Non candeggiare 
Non asciugare in asciugatrice</v>
      </c>
      <c r="AR306" s="101">
        <f>IF(D306&gt;0,+VLOOKUP($C306,'STYLE NAMES'!$B:$AC,22,FALSE),"")</f>
        <v>0</v>
      </c>
      <c r="AS306" s="101">
        <f>IF(E306&gt;0,+VLOOKUP($C306,'STYLE NAMES'!$B:$AC,23,FALSE),"")</f>
        <v>0</v>
      </c>
      <c r="AT306" s="101">
        <f>IF(F306&gt;0,+VLOOKUP($C306,'STYLE NAMES'!$B:$AC,24,FALSE),"")</f>
        <v>0</v>
      </c>
      <c r="AU306" s="101">
        <f>IF(G306&gt;0,+VLOOKUP($C306,'STYLE NAMES'!$B:$AC,25,FALSE),"")</f>
        <v>0</v>
      </c>
      <c r="AV306" s="101" t="str">
        <f>+VLOOKUP($S306,'CODE GENERATOR'!$P:$AM,15,FALSE)</f>
        <v>R.BOTWN_BRC0067_TJR0027WHTWHT</v>
      </c>
      <c r="AW306" s="101" t="str">
        <f>+VLOOKUP($S306,'CODE GENERATOR'!$P:$AM,16,FALSE)</f>
        <v>A.RACUX_BLT0015_BRD0012BORBOR</v>
      </c>
      <c r="AX306" s="101">
        <f>+VLOOKUP($S306,'CODE GENERATOR'!$P:$AM,17,FALSE)</f>
        <v>0</v>
      </c>
      <c r="AY306" s="101">
        <f>+VLOOKUP($S306,'CODE GENERATOR'!$P:$AM,18,FALSE)</f>
        <v>0</v>
      </c>
      <c r="AZ306" s="101">
        <f>+VLOOKUP($S306,'CODE GENERATOR'!$P:$AM,19,FALSE)</f>
        <v>0</v>
      </c>
      <c r="BA306" s="101">
        <f>+VLOOKUP($S306,'CODE GENERATOR'!$P:$AM,20,FALSE)</f>
        <v>0</v>
      </c>
      <c r="BB306" s="101">
        <f>+VLOOKUP($S306,'CODE GENERATOR'!$P:$AM,21,FALSE)</f>
        <v>0</v>
      </c>
      <c r="BC306" s="101">
        <f>+VLOOKUP($S306,'CODE GENERATOR'!$P:$AM,22,FALSE)</f>
        <v>0</v>
      </c>
      <c r="BD306" s="101">
        <f>+VLOOKUP($S306,'CODE GENERATOR'!$P:$AM,23,FALSE)</f>
        <v>0</v>
      </c>
      <c r="BE306" s="101">
        <f>+VLOOKUP($S306,'CODE GENERATOR'!$P:$AM,24,FALSE)</f>
        <v>0</v>
      </c>
      <c r="BF306" s="101">
        <f>IF(C306&gt;0,+VLOOKUP(G306,'CATEGORY ID'!$A$1:$L$118,3,FALSE),"")</f>
        <v>30</v>
      </c>
      <c r="BG306" s="101">
        <f>IF(C306&gt;0,+VLOOKUP(H306,'CATEGORY ID'!$D$1:$L$118,3,FALSE),"")</f>
        <v>3</v>
      </c>
      <c r="BH306" s="101">
        <f>IF(C306&gt;0,+VLOOKUP((+H306&amp;I306),'CATEGORY ID'!$H$1:$I$121,2,FALSE),"")</f>
        <v>109</v>
      </c>
      <c r="BJ306" s="101">
        <f>IF(C306&gt;0,IF(COUNTIF('CATEGORY ID'!$K$1:$K$121,+H306&amp;K306) &gt; 0, +VLOOKUP(+H306&amp;K306,'CATEGORY ID'!$K$1:$L$121,2,FALSE),""),"")</f>
        <v>213</v>
      </c>
      <c r="BK306" s="101" t="str">
        <f>IF(C306&gt;0,IF(COUNTIF('CATEGORY ID'!$K$124:$K$165, +VLOOKUP(C306,'STYLE NAMES'!$B:$AE,30,FALSE)) &gt; 0, +VLOOKUP(VLOOKUP(C306,'STYLE NAMES'!$B:$AE,30,FALSE),'CATEGORY ID'!K:M,2,FALSE),""),"")</f>
        <v/>
      </c>
      <c r="BR306" s="101" t="str" cm="1">
        <f t="array" ref="BR306">IF(C306&gt;0,_xlfn.TEXTJOIN(";", TRUE,_xlfn.UNIQUE(_xlfn._xlws.FILTER(BF306:BQ306,(BF306:BQ306&gt;0)),TRUE,FALSE)),"")&amp;";"&amp;BS306</f>
        <v>30;3;109;213;234</v>
      </c>
      <c r="BS306" s="101">
        <v>234</v>
      </c>
      <c r="BU306" s="106">
        <f>IF(C306&gt;0,+VLOOKUP($C306,'STYLE NAMES'!$B:$AC,26,FALSE),"")</f>
        <v>69.900000000000006</v>
      </c>
      <c r="BV306" s="106">
        <f>IF(C306&gt;0,+VLOOKUP($C306,'STYLE NAMES'!$B:$AC,27,FALSE),"")</f>
        <v>3840</v>
      </c>
      <c r="BW306" s="106">
        <f>IF(C306&gt;0,+VLOOKUP($C306,'STYLE NAMES'!$B:$AC,28,FALSE),"")</f>
        <v>80.385000000000005</v>
      </c>
      <c r="BY306"/>
      <c r="BZ306" s="101">
        <v>1</v>
      </c>
      <c r="CA306" s="137">
        <f t="shared" si="22"/>
        <v>1</v>
      </c>
      <c r="CB306" s="137">
        <f>+VLOOKUP(C306,'[2]STYLES &amp; MODELS MATRIX'!$A:$G,7,FALSE)</f>
        <v>0</v>
      </c>
      <c r="CC306" s="137" t="str">
        <f>+VLOOKUP(C306,'[1]STYLES &amp; SIZE CHARTS'!$A:$H,8,FALSE)</f>
        <v>WT-SSCP1</v>
      </c>
      <c r="CD306" s="137"/>
      <c r="CE306" s="205"/>
      <c r="CF306" s="141"/>
    </row>
    <row r="307" spans="1:84" s="101" customFormat="1" ht="12" customHeight="1" x14ac:dyDescent="0.2">
      <c r="A307" s="102">
        <f t="shared" si="20"/>
        <v>8683711003649</v>
      </c>
      <c r="B307" s="101" t="s">
        <v>866</v>
      </c>
      <c r="C307" s="101" t="s">
        <v>226</v>
      </c>
      <c r="D307" s="101" t="s">
        <v>1948</v>
      </c>
      <c r="E307" s="203" t="s">
        <v>2349</v>
      </c>
      <c r="F307" s="101" t="s">
        <v>785</v>
      </c>
      <c r="G307" s="101" t="str">
        <f>IF(C307&gt;0,+VLOOKUP($C307,'STYLE NAMES'!$B:$AC,4,FALSE),"")</f>
        <v>RIDER</v>
      </c>
      <c r="H307" s="101" t="str">
        <f>IF(C307&gt;0,+VLOOKUP($C307,'STYLE NAMES'!$B:$AC,5,FALSE),"")</f>
        <v>WOMEN</v>
      </c>
      <c r="I307" s="101" t="str">
        <f>IF(C307&gt;0,+VLOOKUP($C307,'STYLE NAMES'!$B:$AC,6,FALSE),"")</f>
        <v>TOPS</v>
      </c>
      <c r="J307" s="101" t="str">
        <f>IF(C307&gt;0,+VLOOKUP($C307,'STYLE NAMES'!$B:$AC,7,FALSE),"")</f>
        <v>WOMEN</v>
      </c>
      <c r="K307" s="101" t="str">
        <f>IF(C307&gt;0,+VLOOKUP($C307,'STYLE NAMES'!$B:$AC,8,FALSE),"")</f>
        <v>SOFT POLOS</v>
      </c>
      <c r="L307" s="101" t="str">
        <f>IF(E307&gt;0,+VLOOKUP($E307,'CODE GENERATOR'!$D:$T,3,FALSE),"")</f>
        <v>S</v>
      </c>
      <c r="M307" s="101" t="str">
        <f>IF(E307&gt;0,+VLOOKUP($E307,'CODE GENERATOR'!$D:$T,4,FALSE),"")</f>
        <v>PIQUET</v>
      </c>
      <c r="N307" s="101" t="str">
        <f>IF(E307&gt;0,+VLOOKUP($E307,'CODE GENERATOR'!$D:$T,6,FALSE),"")</f>
        <v>BORDEAUX</v>
      </c>
      <c r="O307" s="101" t="str">
        <f>IF(E307&gt;0,+VLOOKUP($E307,'CODE GENERATOR'!$D:$T,7,FALSE),"")</f>
        <v>BEIGE</v>
      </c>
      <c r="P307" s="101" t="str">
        <f t="shared" si="21"/>
        <v>BORDEAUX/BEIGE</v>
      </c>
      <c r="Q307" s="104" t="str">
        <f>IF(E307&gt;0,+VLOOKUP($E307,'CODE GENERATOR'!$D:$T,11,FALSE),"")</f>
        <v>R.TOPWN_SPL0032</v>
      </c>
      <c r="R307" s="104" t="str">
        <f>IF(E307&gt;0,+VLOOKUP($E307,'CODE GENERATOR'!$D:$T,12,FALSE),"")</f>
        <v>PIQ0013BORBEG</v>
      </c>
      <c r="S307" s="104" t="str">
        <f>IF(E307&gt;0,+VLOOKUP($E307,'CODE GENERATOR'!$D:$T,13,FALSE),"")</f>
        <v>R.TOPWN_SPL0032_PIQ0013BORBEG</v>
      </c>
      <c r="T307" s="104" t="str">
        <f t="shared" si="19"/>
        <v>R.TOPWN_SPL0032_PIQ0013BORBEG_S</v>
      </c>
      <c r="U307" s="105">
        <v>8683711003649</v>
      </c>
      <c r="V307" s="107" t="str" cm="1">
        <f t="array" ref="V307">_xlfn.TEXTJOIN(";", TRUE, _xlfn.UNIQUE(_xlfn._xlws.FILTER(P$3:P$10029, C$3:C$10029=C307)))</f>
        <v>BORDEAUX/BEIGE;NAVY/BEIGE</v>
      </c>
      <c r="W307" s="107" t="str" cm="1">
        <f t="array" ref="W307">_xlfn.TEXTJOIN(";", TRUE, _xlfn.UNIQUE(_xlfn._xlws.FILTER(F$3:F$10029, C$3:C$10029=C307)))</f>
        <v>XS;S;M;L;XL</v>
      </c>
      <c r="X307" s="101" t="str">
        <f>IF(E307&gt;0,+VLOOKUP($E307,'CODE GENERATOR'!$D:$AC,19,FALSE),0)</f>
        <v>2402_S01_33740</v>
      </c>
      <c r="Y307" s="101" t="str">
        <f>IF(E307&gt;0,+VLOOKUP($E307,'CODE GENERATOR'!$D:$AC,20,FALSE),0)</f>
        <v>2402_S01_33747</v>
      </c>
      <c r="Z307" s="101" t="str">
        <f>IF(E307&gt;0,+VLOOKUP($E307,'CODE GENERATOR'!$D:$AC,21,FALSE),0)</f>
        <v>2402_S01_33742</v>
      </c>
      <c r="AA307" s="101" t="str">
        <f>IF(E307&gt;0,+VLOOKUP($E307,'CODE GENERATOR'!$D:$AC,22,FALSE),0)</f>
        <v>2402_S01_33744</v>
      </c>
      <c r="AB307" s="101" t="str">
        <f>IF(E307&gt;0,+VLOOKUP($E307,'CODE GENERATOR'!$D:$AC,23,FALSE),0)</f>
        <v>2402_S01_33735</v>
      </c>
      <c r="AC307" s="101" t="str">
        <f>IF(E307&gt;0,+VLOOKUP($E307,'CODE GENERATOR'!$D:$AC,24,FALSE),0)</f>
        <v/>
      </c>
      <c r="AD307" s="101" t="str">
        <f>IF(E307&gt;0,+VLOOKUP($E307,'CODE GENERATOR'!$D:$AC,25,FALSE),0)</f>
        <v/>
      </c>
      <c r="AE307" s="101" t="str">
        <f>IF(E307&gt;0,+VLOOKUP($E307,'CODE GENERATOR'!$D:$AC,26,FALSE),0)</f>
        <v/>
      </c>
      <c r="AF307" s="149" t="str">
        <f>IF($C307&gt;0,$C307&amp;" "&amp;$P307&amp;" "&amp;+VLOOKUP($C307,'STYLE NAMES'!$B:$AC,10,FALSE),"""")</f>
        <v>CANNES BORDEAUX/BEIGE WOMEN'S SOFT TRAINING POLO</v>
      </c>
      <c r="AG307" s="101" t="str">
        <f>"Enjoy our "&amp;(AF307)&amp;"; "&amp;IF(C307&gt;0,+VLOOKUP($C307,'STYLE NAMES'!$B:$AC,11,FALSE),"")</f>
        <v>Enjoy our CANNES BORDEAUX/BEIGE WOMEN'S SOFT TRAINING POLO; Women's Short Sleeve Soft Training Polo
Thanks to its soft and natural fiber fabric our soft polos are ideal for daily training</v>
      </c>
      <c r="AH307" s="101" t="str">
        <f>IF(C307&gt;0,+VLOOKUP($C307,'STYLE NAMES'!$B:$AC,12,FALSE),"")</f>
        <v>Bi-color Piquet Fabric
Embroidery dressing
Composition:
100% Cotton</v>
      </c>
      <c r="AI307" s="101" t="str">
        <f>IF(C307&gt;0,+VLOOKUP($C307,'STYLE NAMES'!$B:$AC,13,FALSE),"")</f>
        <v>Machine Wash at 30°C
Mild process
Iron at low temperature
Iron from REVERSE
Do NOT iron on logos or prints
Do not bleach
Do NOT Tumble Dry</v>
      </c>
      <c r="AJ307" s="149" t="str">
        <f>IF($C307&gt;0,$C307&amp;" "&amp;$P307&amp;" "&amp;+VLOOKUP($C307,'STYLE NAMES'!$B:$AC,14,FALSE),"""")</f>
        <v>CANNES BORDEAUX/BEIGE KADIN SOFT ANTRENMAN POLO</v>
      </c>
      <c r="AK307" s="149" t="str">
        <f>"Cavalier SanMarco tarafından tasarlanan "&amp;(AJ307)&amp;"; "&amp;IF(C307&gt;0,+VLOOKUP($C307,'STYLE NAMES'!$B:$AC,15,FALSE),"")</f>
        <v>Cavalier SanMarco tarafından tasarlanan CANNES BORDEAUX/BEIGE KADIN SOFT ANTRENMAN POLO; Kadın Kısa Kol Soft Antrenman Polo
Doğal pamuk elyaf kumaştan üretilmiş bu pololar günlük antrenmanlarınız için ideal bir kıyafet</v>
      </c>
      <c r="AL307" s="149" t="str">
        <f>IF(C307&gt;0,+VLOOKUP($C307,'STYLE NAMES'!$B:$AC,16,FALSE),"")</f>
        <v>Çift renk polo pike kumaş
Nakışlı logo
Kompozisyon:
100% Pamuk</v>
      </c>
      <c r="AM307" s="149" t="str">
        <f>IF(C307&gt;0,+VLOOKUP($C307,'STYLE NAMES'!$B:$AC,17,FALSE),"")</f>
        <v>Makinede 30°C' de Yıkayın
Hassas Yıkama
Ilık ütü yapın
Tersten ütüleyin
Logo ve baskıları ÜTÜLEMEYİN
Çamaşır suyu kullanmayın
Kurutma Makinesinde Kurutmayın</v>
      </c>
      <c r="AN307" s="149" t="str">
        <f>IF($C307&gt;0,$C307&amp;" "&amp;$P307&amp;" "&amp;+VLOOKUP($C307,'STYLE NAMES'!$B:$AC,18,FALSE),"""")</f>
        <v>CANNES BORDEAUX/BEIGE POLO DA ALLENAMENTO SOFT DA DONNA</v>
      </c>
      <c r="AO307" s="101" t="str">
        <f>"Disegnato da Cavalier SanMarco "&amp;(AN307)&amp;"; "&amp;IF(C307&gt;0,+VLOOKUP($C307,'STYLE NAMES'!$B:$AC,19,FALSE),"")</f>
        <v>Disegnato da Cavalier SanMarco CANNES BORDEAUX/BEIGE POLO DA ALLENAMENTO SOFT DA DONNA; Polo a maniche corte in cotone morbido da donna 
Grazie al suo tessuto naturale e morbido, è ideale per l'allenamento quotidiano.</v>
      </c>
      <c r="AP307" s="101" t="str">
        <f>IF(C307&gt;0,+VLOOKUP($C307,'STYLE NAMES'!$B:$AC,20,FALSE),"")</f>
        <v>Tessuto piqué bicolore 
Ricamo decorativo 
Composizione: 
100% Cotone</v>
      </c>
      <c r="AQ307" s="101" t="str">
        <f>IF(C307&gt;0,+VLOOKUP($C307,'STYLE NAMES'!$B:$AC,21,FALSE),"")</f>
        <v>Lavare in lavatrice a 30°C Ciclo delicato 
Stirare a bassa temperatura
Stirare al rovescio 
Non stirare su loghi o stampe 
Non candeggiare 
Non asciugare in asciugatrice</v>
      </c>
      <c r="AR307" s="101">
        <f>IF(D307&gt;0,+VLOOKUP($C307,'STYLE NAMES'!$B:$AC,22,FALSE),"")</f>
        <v>0</v>
      </c>
      <c r="AS307" s="101">
        <f>IF(E307&gt;0,+VLOOKUP($C307,'STYLE NAMES'!$B:$AC,23,FALSE),"")</f>
        <v>0</v>
      </c>
      <c r="AT307" s="101">
        <f>IF(F307&gt;0,+VLOOKUP($C307,'STYLE NAMES'!$B:$AC,24,FALSE),"")</f>
        <v>0</v>
      </c>
      <c r="AU307" s="101">
        <f>IF(G307&gt;0,+VLOOKUP($C307,'STYLE NAMES'!$B:$AC,25,FALSE),"")</f>
        <v>0</v>
      </c>
      <c r="AV307" s="101" t="str">
        <f>+VLOOKUP($S307,'CODE GENERATOR'!$P:$AM,15,FALSE)</f>
        <v>R.BOTWN_BRC0067_TJR0027WHTWHT</v>
      </c>
      <c r="AW307" s="101" t="str">
        <f>+VLOOKUP($S307,'CODE GENERATOR'!$P:$AM,16,FALSE)</f>
        <v>A.RACUX_BLT0015_BRD0012BORBOR</v>
      </c>
      <c r="AX307" s="101">
        <f>+VLOOKUP($S307,'CODE GENERATOR'!$P:$AM,17,FALSE)</f>
        <v>0</v>
      </c>
      <c r="AY307" s="101">
        <f>+VLOOKUP($S307,'CODE GENERATOR'!$P:$AM,18,FALSE)</f>
        <v>0</v>
      </c>
      <c r="AZ307" s="101">
        <f>+VLOOKUP($S307,'CODE GENERATOR'!$P:$AM,19,FALSE)</f>
        <v>0</v>
      </c>
      <c r="BA307" s="101">
        <f>+VLOOKUP($S307,'CODE GENERATOR'!$P:$AM,20,FALSE)</f>
        <v>0</v>
      </c>
      <c r="BB307" s="101">
        <f>+VLOOKUP($S307,'CODE GENERATOR'!$P:$AM,21,FALSE)</f>
        <v>0</v>
      </c>
      <c r="BC307" s="101">
        <f>+VLOOKUP($S307,'CODE GENERATOR'!$P:$AM,22,FALSE)</f>
        <v>0</v>
      </c>
      <c r="BD307" s="101">
        <f>+VLOOKUP($S307,'CODE GENERATOR'!$P:$AM,23,FALSE)</f>
        <v>0</v>
      </c>
      <c r="BE307" s="101">
        <f>+VLOOKUP($S307,'CODE GENERATOR'!$P:$AM,24,FALSE)</f>
        <v>0</v>
      </c>
      <c r="BF307" s="101">
        <f>IF(C307&gt;0,+VLOOKUP(G307,'CATEGORY ID'!$A$1:$L$118,3,FALSE),"")</f>
        <v>30</v>
      </c>
      <c r="BG307" s="101">
        <f>IF(C307&gt;0,+VLOOKUP(H307,'CATEGORY ID'!$D$1:$L$118,3,FALSE),"")</f>
        <v>3</v>
      </c>
      <c r="BH307" s="101">
        <f>IF(C307&gt;0,+VLOOKUP((+H307&amp;I307),'CATEGORY ID'!$H$1:$I$121,2,FALSE),"")</f>
        <v>109</v>
      </c>
      <c r="BJ307" s="101">
        <f>IF(C307&gt;0,IF(COUNTIF('CATEGORY ID'!$K$1:$K$121,+H307&amp;K307) &gt; 0, +VLOOKUP(+H307&amp;K307,'CATEGORY ID'!$K$1:$L$121,2,FALSE),""),"")</f>
        <v>213</v>
      </c>
      <c r="BK307" s="101" t="str">
        <f>IF(C307&gt;0,IF(COUNTIF('CATEGORY ID'!$K$124:$K$165, +VLOOKUP(C307,'STYLE NAMES'!$B:$AE,30,FALSE)) &gt; 0, +VLOOKUP(VLOOKUP(C307,'STYLE NAMES'!$B:$AE,30,FALSE),'CATEGORY ID'!K:M,2,FALSE),""),"")</f>
        <v/>
      </c>
      <c r="BR307" s="101" t="str" cm="1">
        <f t="array" ref="BR307">IF(C307&gt;0,_xlfn.TEXTJOIN(";", TRUE,_xlfn.UNIQUE(_xlfn._xlws.FILTER(BF307:BQ307,(BF307:BQ307&gt;0)),TRUE,FALSE)),"")&amp;";"&amp;BS307</f>
        <v>30;3;109;213;234</v>
      </c>
      <c r="BS307" s="101">
        <v>234</v>
      </c>
      <c r="BU307" s="106">
        <f>IF(C307&gt;0,+VLOOKUP($C307,'STYLE NAMES'!$B:$AC,26,FALSE),"")</f>
        <v>69.900000000000006</v>
      </c>
      <c r="BV307" s="106">
        <f>IF(C307&gt;0,+VLOOKUP($C307,'STYLE NAMES'!$B:$AC,27,FALSE),"")</f>
        <v>3840</v>
      </c>
      <c r="BW307" s="106">
        <f>IF(C307&gt;0,+VLOOKUP($C307,'STYLE NAMES'!$B:$AC,28,FALSE),"")</f>
        <v>80.385000000000005</v>
      </c>
      <c r="BY307"/>
      <c r="BZ307" s="101">
        <v>0</v>
      </c>
      <c r="CA307" s="137">
        <f t="shared" si="22"/>
        <v>1</v>
      </c>
      <c r="CB307" s="137">
        <f>+VLOOKUP(C307,'[2]STYLES &amp; MODELS MATRIX'!$A:$G,7,FALSE)</f>
        <v>0</v>
      </c>
      <c r="CC307" s="137" t="str">
        <f>+VLOOKUP(C307,'[1]STYLES &amp; SIZE CHARTS'!$A:$H,8,FALSE)</f>
        <v>WT-SSCP1</v>
      </c>
      <c r="CD307" s="137"/>
      <c r="CE307" s="205"/>
      <c r="CF307" s="141"/>
    </row>
    <row r="308" spans="1:84" s="101" customFormat="1" ht="12" customHeight="1" x14ac:dyDescent="0.2">
      <c r="A308" s="102">
        <f t="shared" si="20"/>
        <v>8683711003656</v>
      </c>
      <c r="B308" s="101" t="s">
        <v>866</v>
      </c>
      <c r="C308" s="101" t="s">
        <v>226</v>
      </c>
      <c r="D308" s="101" t="s">
        <v>1948</v>
      </c>
      <c r="E308" s="203" t="s">
        <v>2349</v>
      </c>
      <c r="F308" s="101" t="s">
        <v>2247</v>
      </c>
      <c r="G308" s="101" t="str">
        <f>IF(C308&gt;0,+VLOOKUP($C308,'STYLE NAMES'!$B:$AC,4,FALSE),"")</f>
        <v>RIDER</v>
      </c>
      <c r="H308" s="101" t="str">
        <f>IF(C308&gt;0,+VLOOKUP($C308,'STYLE NAMES'!$B:$AC,5,FALSE),"")</f>
        <v>WOMEN</v>
      </c>
      <c r="I308" s="101" t="str">
        <f>IF(C308&gt;0,+VLOOKUP($C308,'STYLE NAMES'!$B:$AC,6,FALSE),"")</f>
        <v>TOPS</v>
      </c>
      <c r="J308" s="101" t="str">
        <f>IF(C308&gt;0,+VLOOKUP($C308,'STYLE NAMES'!$B:$AC,7,FALSE),"")</f>
        <v>WOMEN</v>
      </c>
      <c r="K308" s="101" t="str">
        <f>IF(C308&gt;0,+VLOOKUP($C308,'STYLE NAMES'!$B:$AC,8,FALSE),"")</f>
        <v>SOFT POLOS</v>
      </c>
      <c r="L308" s="101" t="str">
        <f>IF(E308&gt;0,+VLOOKUP($E308,'CODE GENERATOR'!$D:$T,3,FALSE),"")</f>
        <v>S</v>
      </c>
      <c r="M308" s="101" t="str">
        <f>IF(E308&gt;0,+VLOOKUP($E308,'CODE GENERATOR'!$D:$T,4,FALSE),"")</f>
        <v>PIQUET</v>
      </c>
      <c r="N308" s="101" t="str">
        <f>IF(E308&gt;0,+VLOOKUP($E308,'CODE GENERATOR'!$D:$T,6,FALSE),"")</f>
        <v>BORDEAUX</v>
      </c>
      <c r="O308" s="101" t="str">
        <f>IF(E308&gt;0,+VLOOKUP($E308,'CODE GENERATOR'!$D:$T,7,FALSE),"")</f>
        <v>BEIGE</v>
      </c>
      <c r="P308" s="101" t="str">
        <f t="shared" si="21"/>
        <v>BORDEAUX/BEIGE</v>
      </c>
      <c r="Q308" s="104" t="str">
        <f>IF(E308&gt;0,+VLOOKUP($E308,'CODE GENERATOR'!$D:$T,11,FALSE),"")</f>
        <v>R.TOPWN_SPL0032</v>
      </c>
      <c r="R308" s="104" t="str">
        <f>IF(E308&gt;0,+VLOOKUP($E308,'CODE GENERATOR'!$D:$T,12,FALSE),"")</f>
        <v>PIQ0013BORBEG</v>
      </c>
      <c r="S308" s="104" t="str">
        <f>IF(E308&gt;0,+VLOOKUP($E308,'CODE GENERATOR'!$D:$T,13,FALSE),"")</f>
        <v>R.TOPWN_SPL0032_PIQ0013BORBEG</v>
      </c>
      <c r="T308" s="104" t="str">
        <f t="shared" si="19"/>
        <v>R.TOPWN_SPL0032_PIQ0013BORBEG_M</v>
      </c>
      <c r="U308" s="105">
        <v>8683711003656</v>
      </c>
      <c r="V308" s="107" t="str" cm="1">
        <f t="array" ref="V308">_xlfn.TEXTJOIN(";", TRUE, _xlfn.UNIQUE(_xlfn._xlws.FILTER(P$3:P$10029, C$3:C$10029=C308)))</f>
        <v>BORDEAUX/BEIGE;NAVY/BEIGE</v>
      </c>
      <c r="W308" s="107" t="str" cm="1">
        <f t="array" ref="W308">_xlfn.TEXTJOIN(";", TRUE, _xlfn.UNIQUE(_xlfn._xlws.FILTER(F$3:F$10029, C$3:C$10029=C308)))</f>
        <v>XS;S;M;L;XL</v>
      </c>
      <c r="X308" s="101" t="str">
        <f>IF(E308&gt;0,+VLOOKUP($E308,'CODE GENERATOR'!$D:$AC,19,FALSE),0)</f>
        <v>2402_S01_33740</v>
      </c>
      <c r="Y308" s="101" t="str">
        <f>IF(E308&gt;0,+VLOOKUP($E308,'CODE GENERATOR'!$D:$AC,20,FALSE),0)</f>
        <v>2402_S01_33747</v>
      </c>
      <c r="Z308" s="101" t="str">
        <f>IF(E308&gt;0,+VLOOKUP($E308,'CODE GENERATOR'!$D:$AC,21,FALSE),0)</f>
        <v>2402_S01_33742</v>
      </c>
      <c r="AA308" s="101" t="str">
        <f>IF(E308&gt;0,+VLOOKUP($E308,'CODE GENERATOR'!$D:$AC,22,FALSE),0)</f>
        <v>2402_S01_33744</v>
      </c>
      <c r="AB308" s="101" t="str">
        <f>IF(E308&gt;0,+VLOOKUP($E308,'CODE GENERATOR'!$D:$AC,23,FALSE),0)</f>
        <v>2402_S01_33735</v>
      </c>
      <c r="AC308" s="101" t="str">
        <f>IF(E308&gt;0,+VLOOKUP($E308,'CODE GENERATOR'!$D:$AC,24,FALSE),0)</f>
        <v/>
      </c>
      <c r="AD308" s="101" t="str">
        <f>IF(E308&gt;0,+VLOOKUP($E308,'CODE GENERATOR'!$D:$AC,25,FALSE),0)</f>
        <v/>
      </c>
      <c r="AE308" s="101" t="str">
        <f>IF(E308&gt;0,+VLOOKUP($E308,'CODE GENERATOR'!$D:$AC,26,FALSE),0)</f>
        <v/>
      </c>
      <c r="AF308" s="149" t="str">
        <f>IF($C308&gt;0,$C308&amp;" "&amp;$P308&amp;" "&amp;+VLOOKUP($C308,'STYLE NAMES'!$B:$AC,10,FALSE),"""")</f>
        <v>CANNES BORDEAUX/BEIGE WOMEN'S SOFT TRAINING POLO</v>
      </c>
      <c r="AG308" s="101" t="str">
        <f>"Enjoy our "&amp;(AF308)&amp;"; "&amp;IF(C308&gt;0,+VLOOKUP($C308,'STYLE NAMES'!$B:$AC,11,FALSE),"")</f>
        <v>Enjoy our CANNES BORDEAUX/BEIGE WOMEN'S SOFT TRAINING POLO; Women's Short Sleeve Soft Training Polo
Thanks to its soft and natural fiber fabric our soft polos are ideal for daily training</v>
      </c>
      <c r="AH308" s="101" t="str">
        <f>IF(C308&gt;0,+VLOOKUP($C308,'STYLE NAMES'!$B:$AC,12,FALSE),"")</f>
        <v>Bi-color Piquet Fabric
Embroidery dressing
Composition:
100% Cotton</v>
      </c>
      <c r="AI308" s="101" t="str">
        <f>IF(C308&gt;0,+VLOOKUP($C308,'STYLE NAMES'!$B:$AC,13,FALSE),"")</f>
        <v>Machine Wash at 30°C
Mild process
Iron at low temperature
Iron from REVERSE
Do NOT iron on logos or prints
Do not bleach
Do NOT Tumble Dry</v>
      </c>
      <c r="AJ308" s="149" t="str">
        <f>IF($C308&gt;0,$C308&amp;" "&amp;$P308&amp;" "&amp;+VLOOKUP($C308,'STYLE NAMES'!$B:$AC,14,FALSE),"""")</f>
        <v>CANNES BORDEAUX/BEIGE KADIN SOFT ANTRENMAN POLO</v>
      </c>
      <c r="AK308" s="149" t="str">
        <f>"Cavalier SanMarco tarafından tasarlanan "&amp;(AJ308)&amp;"; "&amp;IF(C308&gt;0,+VLOOKUP($C308,'STYLE NAMES'!$B:$AC,15,FALSE),"")</f>
        <v>Cavalier SanMarco tarafından tasarlanan CANNES BORDEAUX/BEIGE KADIN SOFT ANTRENMAN POLO; Kadın Kısa Kol Soft Antrenman Polo
Doğal pamuk elyaf kumaştan üretilmiş bu pololar günlük antrenmanlarınız için ideal bir kıyafet</v>
      </c>
      <c r="AL308" s="149" t="str">
        <f>IF(C308&gt;0,+VLOOKUP($C308,'STYLE NAMES'!$B:$AC,16,FALSE),"")</f>
        <v>Çift renk polo pike kumaş
Nakışlı logo
Kompozisyon:
100% Pamuk</v>
      </c>
      <c r="AM308" s="149" t="str">
        <f>IF(C308&gt;0,+VLOOKUP($C308,'STYLE NAMES'!$B:$AC,17,FALSE),"")</f>
        <v>Makinede 30°C' de Yıkayın
Hassas Yıkama
Ilık ütü yapın
Tersten ütüleyin
Logo ve baskıları ÜTÜLEMEYİN
Çamaşır suyu kullanmayın
Kurutma Makinesinde Kurutmayın</v>
      </c>
      <c r="AN308" s="149" t="str">
        <f>IF($C308&gt;0,$C308&amp;" "&amp;$P308&amp;" "&amp;+VLOOKUP($C308,'STYLE NAMES'!$B:$AC,18,FALSE),"""")</f>
        <v>CANNES BORDEAUX/BEIGE POLO DA ALLENAMENTO SOFT DA DONNA</v>
      </c>
      <c r="AO308" s="101" t="str">
        <f>"Disegnato da Cavalier SanMarco "&amp;(AN308)&amp;"; "&amp;IF(C308&gt;0,+VLOOKUP($C308,'STYLE NAMES'!$B:$AC,19,FALSE),"")</f>
        <v>Disegnato da Cavalier SanMarco CANNES BORDEAUX/BEIGE POLO DA ALLENAMENTO SOFT DA DONNA; Polo a maniche corte in cotone morbido da donna 
Grazie al suo tessuto naturale e morbido, è ideale per l'allenamento quotidiano.</v>
      </c>
      <c r="AP308" s="101" t="str">
        <f>IF(C308&gt;0,+VLOOKUP($C308,'STYLE NAMES'!$B:$AC,20,FALSE),"")</f>
        <v>Tessuto piqué bicolore 
Ricamo decorativo 
Composizione: 
100% Cotone</v>
      </c>
      <c r="AQ308" s="101" t="str">
        <f>IF(C308&gt;0,+VLOOKUP($C308,'STYLE NAMES'!$B:$AC,21,FALSE),"")</f>
        <v>Lavare in lavatrice a 30°C Ciclo delicato 
Stirare a bassa temperatura
Stirare al rovescio 
Non stirare su loghi o stampe 
Non candeggiare 
Non asciugare in asciugatrice</v>
      </c>
      <c r="AR308" s="101">
        <f>IF(D308&gt;0,+VLOOKUP($C308,'STYLE NAMES'!$B:$AC,22,FALSE),"")</f>
        <v>0</v>
      </c>
      <c r="AS308" s="101">
        <f>IF(E308&gt;0,+VLOOKUP($C308,'STYLE NAMES'!$B:$AC,23,FALSE),"")</f>
        <v>0</v>
      </c>
      <c r="AT308" s="101">
        <f>IF(F308&gt;0,+VLOOKUP($C308,'STYLE NAMES'!$B:$AC,24,FALSE),"")</f>
        <v>0</v>
      </c>
      <c r="AU308" s="101">
        <f>IF(G308&gt;0,+VLOOKUP($C308,'STYLE NAMES'!$B:$AC,25,FALSE),"")</f>
        <v>0</v>
      </c>
      <c r="AV308" s="101" t="str">
        <f>+VLOOKUP($S308,'CODE GENERATOR'!$P:$AM,15,FALSE)</f>
        <v>R.BOTWN_BRC0067_TJR0027WHTWHT</v>
      </c>
      <c r="AW308" s="101" t="str">
        <f>+VLOOKUP($S308,'CODE GENERATOR'!$P:$AM,16,FALSE)</f>
        <v>A.RACUX_BLT0015_BRD0012BORBOR</v>
      </c>
      <c r="AX308" s="101">
        <f>+VLOOKUP($S308,'CODE GENERATOR'!$P:$AM,17,FALSE)</f>
        <v>0</v>
      </c>
      <c r="AY308" s="101">
        <f>+VLOOKUP($S308,'CODE GENERATOR'!$P:$AM,18,FALSE)</f>
        <v>0</v>
      </c>
      <c r="AZ308" s="101">
        <f>+VLOOKUP($S308,'CODE GENERATOR'!$P:$AM,19,FALSE)</f>
        <v>0</v>
      </c>
      <c r="BA308" s="101">
        <f>+VLOOKUP($S308,'CODE GENERATOR'!$P:$AM,20,FALSE)</f>
        <v>0</v>
      </c>
      <c r="BB308" s="101">
        <f>+VLOOKUP($S308,'CODE GENERATOR'!$P:$AM,21,FALSE)</f>
        <v>0</v>
      </c>
      <c r="BC308" s="101">
        <f>+VLOOKUP($S308,'CODE GENERATOR'!$P:$AM,22,FALSE)</f>
        <v>0</v>
      </c>
      <c r="BD308" s="101">
        <f>+VLOOKUP($S308,'CODE GENERATOR'!$P:$AM,23,FALSE)</f>
        <v>0</v>
      </c>
      <c r="BE308" s="101">
        <f>+VLOOKUP($S308,'CODE GENERATOR'!$P:$AM,24,FALSE)</f>
        <v>0</v>
      </c>
      <c r="BF308" s="101">
        <f>IF(C308&gt;0,+VLOOKUP(G308,'CATEGORY ID'!$A$1:$L$118,3,FALSE),"")</f>
        <v>30</v>
      </c>
      <c r="BG308" s="101">
        <f>IF(C308&gt;0,+VLOOKUP(H308,'CATEGORY ID'!$D$1:$L$118,3,FALSE),"")</f>
        <v>3</v>
      </c>
      <c r="BH308" s="101">
        <f>IF(C308&gt;0,+VLOOKUP((+H308&amp;I308),'CATEGORY ID'!$H$1:$I$121,2,FALSE),"")</f>
        <v>109</v>
      </c>
      <c r="BJ308" s="101">
        <f>IF(C308&gt;0,IF(COUNTIF('CATEGORY ID'!$K$1:$K$121,+H308&amp;K308) &gt; 0, +VLOOKUP(+H308&amp;K308,'CATEGORY ID'!$K$1:$L$121,2,FALSE),""),"")</f>
        <v>213</v>
      </c>
      <c r="BK308" s="101" t="str">
        <f>IF(C308&gt;0,IF(COUNTIF('CATEGORY ID'!$K$124:$K$165, +VLOOKUP(C308,'STYLE NAMES'!$B:$AE,30,FALSE)) &gt; 0, +VLOOKUP(VLOOKUP(C308,'STYLE NAMES'!$B:$AE,30,FALSE),'CATEGORY ID'!K:M,2,FALSE),""),"")</f>
        <v/>
      </c>
      <c r="BR308" s="101" t="str" cm="1">
        <f t="array" ref="BR308">IF(C308&gt;0,_xlfn.TEXTJOIN(";", TRUE,_xlfn.UNIQUE(_xlfn._xlws.FILTER(BF308:BQ308,(BF308:BQ308&gt;0)),TRUE,FALSE)),"")&amp;";"&amp;BS308</f>
        <v>30;3;109;213;234</v>
      </c>
      <c r="BS308" s="101">
        <v>234</v>
      </c>
      <c r="BU308" s="106">
        <f>IF(C308&gt;0,+VLOOKUP($C308,'STYLE NAMES'!$B:$AC,26,FALSE),"")</f>
        <v>69.900000000000006</v>
      </c>
      <c r="BV308" s="106">
        <f>IF(C308&gt;0,+VLOOKUP($C308,'STYLE NAMES'!$B:$AC,27,FALSE),"")</f>
        <v>3840</v>
      </c>
      <c r="BW308" s="106">
        <f>IF(C308&gt;0,+VLOOKUP($C308,'STYLE NAMES'!$B:$AC,28,FALSE),"")</f>
        <v>80.385000000000005</v>
      </c>
      <c r="BY308"/>
      <c r="BZ308" s="101">
        <v>0</v>
      </c>
      <c r="CA308" s="137">
        <f t="shared" si="22"/>
        <v>1</v>
      </c>
      <c r="CB308" s="137">
        <f>+VLOOKUP(C308,'[2]STYLES &amp; MODELS MATRIX'!$A:$G,7,FALSE)</f>
        <v>0</v>
      </c>
      <c r="CC308" s="137" t="str">
        <f>+VLOOKUP(C308,'[1]STYLES &amp; SIZE CHARTS'!$A:$H,8,FALSE)</f>
        <v>WT-SSCP1</v>
      </c>
      <c r="CD308" s="137"/>
      <c r="CE308" s="205"/>
      <c r="CF308" s="141"/>
    </row>
    <row r="309" spans="1:84" s="101" customFormat="1" ht="12" customHeight="1" x14ac:dyDescent="0.2">
      <c r="A309" s="102">
        <f t="shared" si="20"/>
        <v>8683711003663</v>
      </c>
      <c r="B309" s="101" t="s">
        <v>866</v>
      </c>
      <c r="C309" s="101" t="s">
        <v>226</v>
      </c>
      <c r="D309" s="101" t="s">
        <v>1948</v>
      </c>
      <c r="E309" s="203" t="s">
        <v>2349</v>
      </c>
      <c r="F309" s="101" t="s">
        <v>2248</v>
      </c>
      <c r="G309" s="101" t="str">
        <f>IF(C309&gt;0,+VLOOKUP($C309,'STYLE NAMES'!$B:$AC,4,FALSE),"")</f>
        <v>RIDER</v>
      </c>
      <c r="H309" s="101" t="str">
        <f>IF(C309&gt;0,+VLOOKUP($C309,'STYLE NAMES'!$B:$AC,5,FALSE),"")</f>
        <v>WOMEN</v>
      </c>
      <c r="I309" s="101" t="str">
        <f>IF(C309&gt;0,+VLOOKUP($C309,'STYLE NAMES'!$B:$AC,6,FALSE),"")</f>
        <v>TOPS</v>
      </c>
      <c r="J309" s="101" t="str">
        <f>IF(C309&gt;0,+VLOOKUP($C309,'STYLE NAMES'!$B:$AC,7,FALSE),"")</f>
        <v>WOMEN</v>
      </c>
      <c r="K309" s="101" t="str">
        <f>IF(C309&gt;0,+VLOOKUP($C309,'STYLE NAMES'!$B:$AC,8,FALSE),"")</f>
        <v>SOFT POLOS</v>
      </c>
      <c r="L309" s="101" t="str">
        <f>IF(E309&gt;0,+VLOOKUP($E309,'CODE GENERATOR'!$D:$T,3,FALSE),"")</f>
        <v>S</v>
      </c>
      <c r="M309" s="101" t="str">
        <f>IF(E309&gt;0,+VLOOKUP($E309,'CODE GENERATOR'!$D:$T,4,FALSE),"")</f>
        <v>PIQUET</v>
      </c>
      <c r="N309" s="101" t="str">
        <f>IF(E309&gt;0,+VLOOKUP($E309,'CODE GENERATOR'!$D:$T,6,FALSE),"")</f>
        <v>BORDEAUX</v>
      </c>
      <c r="O309" s="101" t="str">
        <f>IF(E309&gt;0,+VLOOKUP($E309,'CODE GENERATOR'!$D:$T,7,FALSE),"")</f>
        <v>BEIGE</v>
      </c>
      <c r="P309" s="101" t="str">
        <f t="shared" si="21"/>
        <v>BORDEAUX/BEIGE</v>
      </c>
      <c r="Q309" s="104" t="str">
        <f>IF(E309&gt;0,+VLOOKUP($E309,'CODE GENERATOR'!$D:$T,11,FALSE),"")</f>
        <v>R.TOPWN_SPL0032</v>
      </c>
      <c r="R309" s="104" t="str">
        <f>IF(E309&gt;0,+VLOOKUP($E309,'CODE GENERATOR'!$D:$T,12,FALSE),"")</f>
        <v>PIQ0013BORBEG</v>
      </c>
      <c r="S309" s="104" t="str">
        <f>IF(E309&gt;0,+VLOOKUP($E309,'CODE GENERATOR'!$D:$T,13,FALSE),"")</f>
        <v>R.TOPWN_SPL0032_PIQ0013BORBEG</v>
      </c>
      <c r="T309" s="104" t="str">
        <f t="shared" si="19"/>
        <v>R.TOPWN_SPL0032_PIQ0013BORBEG_L</v>
      </c>
      <c r="U309" s="105">
        <v>8683711003663</v>
      </c>
      <c r="V309" s="107" t="str" cm="1">
        <f t="array" ref="V309">_xlfn.TEXTJOIN(";", TRUE, _xlfn.UNIQUE(_xlfn._xlws.FILTER(P$3:P$10029, C$3:C$10029=C309)))</f>
        <v>BORDEAUX/BEIGE;NAVY/BEIGE</v>
      </c>
      <c r="W309" s="107" t="str" cm="1">
        <f t="array" ref="W309">_xlfn.TEXTJOIN(";", TRUE, _xlfn.UNIQUE(_xlfn._xlws.FILTER(F$3:F$10029, C$3:C$10029=C309)))</f>
        <v>XS;S;M;L;XL</v>
      </c>
      <c r="X309" s="101" t="str">
        <f>IF(E309&gt;0,+VLOOKUP($E309,'CODE GENERATOR'!$D:$AC,19,FALSE),0)</f>
        <v>2402_S01_33740</v>
      </c>
      <c r="Y309" s="101" t="str">
        <f>IF(E309&gt;0,+VLOOKUP($E309,'CODE GENERATOR'!$D:$AC,20,FALSE),0)</f>
        <v>2402_S01_33747</v>
      </c>
      <c r="Z309" s="101" t="str">
        <f>IF(E309&gt;0,+VLOOKUP($E309,'CODE GENERATOR'!$D:$AC,21,FALSE),0)</f>
        <v>2402_S01_33742</v>
      </c>
      <c r="AA309" s="101" t="str">
        <f>IF(E309&gt;0,+VLOOKUP($E309,'CODE GENERATOR'!$D:$AC,22,FALSE),0)</f>
        <v>2402_S01_33744</v>
      </c>
      <c r="AB309" s="101" t="str">
        <f>IF(E309&gt;0,+VLOOKUP($E309,'CODE GENERATOR'!$D:$AC,23,FALSE),0)</f>
        <v>2402_S01_33735</v>
      </c>
      <c r="AC309" s="101" t="str">
        <f>IF(E309&gt;0,+VLOOKUP($E309,'CODE GENERATOR'!$D:$AC,24,FALSE),0)</f>
        <v/>
      </c>
      <c r="AD309" s="101" t="str">
        <f>IF(E309&gt;0,+VLOOKUP($E309,'CODE GENERATOR'!$D:$AC,25,FALSE),0)</f>
        <v/>
      </c>
      <c r="AE309" s="101" t="str">
        <f>IF(E309&gt;0,+VLOOKUP($E309,'CODE GENERATOR'!$D:$AC,26,FALSE),0)</f>
        <v/>
      </c>
      <c r="AF309" s="149" t="str">
        <f>IF($C309&gt;0,$C309&amp;" "&amp;$P309&amp;" "&amp;+VLOOKUP($C309,'STYLE NAMES'!$B:$AC,10,FALSE),"""")</f>
        <v>CANNES BORDEAUX/BEIGE WOMEN'S SOFT TRAINING POLO</v>
      </c>
      <c r="AG309" s="101" t="str">
        <f>"Enjoy our "&amp;(AF309)&amp;"; "&amp;IF(C309&gt;0,+VLOOKUP($C309,'STYLE NAMES'!$B:$AC,11,FALSE),"")</f>
        <v>Enjoy our CANNES BORDEAUX/BEIGE WOMEN'S SOFT TRAINING POLO; Women's Short Sleeve Soft Training Polo
Thanks to its soft and natural fiber fabric our soft polos are ideal for daily training</v>
      </c>
      <c r="AH309" s="101" t="str">
        <f>IF(C309&gt;0,+VLOOKUP($C309,'STYLE NAMES'!$B:$AC,12,FALSE),"")</f>
        <v>Bi-color Piquet Fabric
Embroidery dressing
Composition:
100% Cotton</v>
      </c>
      <c r="AI309" s="101" t="str">
        <f>IF(C309&gt;0,+VLOOKUP($C309,'STYLE NAMES'!$B:$AC,13,FALSE),"")</f>
        <v>Machine Wash at 30°C
Mild process
Iron at low temperature
Iron from REVERSE
Do NOT iron on logos or prints
Do not bleach
Do NOT Tumble Dry</v>
      </c>
      <c r="AJ309" s="149" t="str">
        <f>IF($C309&gt;0,$C309&amp;" "&amp;$P309&amp;" "&amp;+VLOOKUP($C309,'STYLE NAMES'!$B:$AC,14,FALSE),"""")</f>
        <v>CANNES BORDEAUX/BEIGE KADIN SOFT ANTRENMAN POLO</v>
      </c>
      <c r="AK309" s="149" t="str">
        <f>"Cavalier SanMarco tarafından tasarlanan "&amp;(AJ309)&amp;"; "&amp;IF(C309&gt;0,+VLOOKUP($C309,'STYLE NAMES'!$B:$AC,15,FALSE),"")</f>
        <v>Cavalier SanMarco tarafından tasarlanan CANNES BORDEAUX/BEIGE KADIN SOFT ANTRENMAN POLO; Kadın Kısa Kol Soft Antrenman Polo
Doğal pamuk elyaf kumaştan üretilmiş bu pololar günlük antrenmanlarınız için ideal bir kıyafet</v>
      </c>
      <c r="AL309" s="149" t="str">
        <f>IF(C309&gt;0,+VLOOKUP($C309,'STYLE NAMES'!$B:$AC,16,FALSE),"")</f>
        <v>Çift renk polo pike kumaş
Nakışlı logo
Kompozisyon:
100% Pamuk</v>
      </c>
      <c r="AM309" s="149" t="str">
        <f>IF(C309&gt;0,+VLOOKUP($C309,'STYLE NAMES'!$B:$AC,17,FALSE),"")</f>
        <v>Makinede 30°C' de Yıkayın
Hassas Yıkama
Ilık ütü yapın
Tersten ütüleyin
Logo ve baskıları ÜTÜLEMEYİN
Çamaşır suyu kullanmayın
Kurutma Makinesinde Kurutmayın</v>
      </c>
      <c r="AN309" s="149" t="str">
        <f>IF($C309&gt;0,$C309&amp;" "&amp;$P309&amp;" "&amp;+VLOOKUP($C309,'STYLE NAMES'!$B:$AC,18,FALSE),"""")</f>
        <v>CANNES BORDEAUX/BEIGE POLO DA ALLENAMENTO SOFT DA DONNA</v>
      </c>
      <c r="AO309" s="101" t="str">
        <f>"Disegnato da Cavalier SanMarco "&amp;(AN309)&amp;"; "&amp;IF(C309&gt;0,+VLOOKUP($C309,'STYLE NAMES'!$B:$AC,19,FALSE),"")</f>
        <v>Disegnato da Cavalier SanMarco CANNES BORDEAUX/BEIGE POLO DA ALLENAMENTO SOFT DA DONNA; Polo a maniche corte in cotone morbido da donna 
Grazie al suo tessuto naturale e morbido, è ideale per l'allenamento quotidiano.</v>
      </c>
      <c r="AP309" s="101" t="str">
        <f>IF(C309&gt;0,+VLOOKUP($C309,'STYLE NAMES'!$B:$AC,20,FALSE),"")</f>
        <v>Tessuto piqué bicolore 
Ricamo decorativo 
Composizione: 
100% Cotone</v>
      </c>
      <c r="AQ309" s="101" t="str">
        <f>IF(C309&gt;0,+VLOOKUP($C309,'STYLE NAMES'!$B:$AC,21,FALSE),"")</f>
        <v>Lavare in lavatrice a 30°C Ciclo delicato 
Stirare a bassa temperatura
Stirare al rovescio 
Non stirare su loghi o stampe 
Non candeggiare 
Non asciugare in asciugatrice</v>
      </c>
      <c r="AR309" s="101">
        <f>IF(D309&gt;0,+VLOOKUP($C309,'STYLE NAMES'!$B:$AC,22,FALSE),"")</f>
        <v>0</v>
      </c>
      <c r="AS309" s="101">
        <f>IF(E309&gt;0,+VLOOKUP($C309,'STYLE NAMES'!$B:$AC,23,FALSE),"")</f>
        <v>0</v>
      </c>
      <c r="AT309" s="101">
        <f>IF(F309&gt;0,+VLOOKUP($C309,'STYLE NAMES'!$B:$AC,24,FALSE),"")</f>
        <v>0</v>
      </c>
      <c r="AU309" s="101">
        <f>IF(G309&gt;0,+VLOOKUP($C309,'STYLE NAMES'!$B:$AC,25,FALSE),"")</f>
        <v>0</v>
      </c>
      <c r="AV309" s="101" t="str">
        <f>+VLOOKUP($S309,'CODE GENERATOR'!$P:$AM,15,FALSE)</f>
        <v>R.BOTWN_BRC0067_TJR0027WHTWHT</v>
      </c>
      <c r="AW309" s="101" t="str">
        <f>+VLOOKUP($S309,'CODE GENERATOR'!$P:$AM,16,FALSE)</f>
        <v>A.RACUX_BLT0015_BRD0012BORBOR</v>
      </c>
      <c r="AX309" s="101">
        <f>+VLOOKUP($S309,'CODE GENERATOR'!$P:$AM,17,FALSE)</f>
        <v>0</v>
      </c>
      <c r="AY309" s="101">
        <f>+VLOOKUP($S309,'CODE GENERATOR'!$P:$AM,18,FALSE)</f>
        <v>0</v>
      </c>
      <c r="AZ309" s="101">
        <f>+VLOOKUP($S309,'CODE GENERATOR'!$P:$AM,19,FALSE)</f>
        <v>0</v>
      </c>
      <c r="BA309" s="101">
        <f>+VLOOKUP($S309,'CODE GENERATOR'!$P:$AM,20,FALSE)</f>
        <v>0</v>
      </c>
      <c r="BB309" s="101">
        <f>+VLOOKUP($S309,'CODE GENERATOR'!$P:$AM,21,FALSE)</f>
        <v>0</v>
      </c>
      <c r="BC309" s="101">
        <f>+VLOOKUP($S309,'CODE GENERATOR'!$P:$AM,22,FALSE)</f>
        <v>0</v>
      </c>
      <c r="BD309" s="101">
        <f>+VLOOKUP($S309,'CODE GENERATOR'!$P:$AM,23,FALSE)</f>
        <v>0</v>
      </c>
      <c r="BE309" s="101">
        <f>+VLOOKUP($S309,'CODE GENERATOR'!$P:$AM,24,FALSE)</f>
        <v>0</v>
      </c>
      <c r="BF309" s="101">
        <f>IF(C309&gt;0,+VLOOKUP(G309,'CATEGORY ID'!$A$1:$L$118,3,FALSE),"")</f>
        <v>30</v>
      </c>
      <c r="BG309" s="101">
        <f>IF(C309&gt;0,+VLOOKUP(H309,'CATEGORY ID'!$D$1:$L$118,3,FALSE),"")</f>
        <v>3</v>
      </c>
      <c r="BH309" s="101">
        <f>IF(C309&gt;0,+VLOOKUP((+H309&amp;I309),'CATEGORY ID'!$H$1:$I$121,2,FALSE),"")</f>
        <v>109</v>
      </c>
      <c r="BJ309" s="101">
        <f>IF(C309&gt;0,IF(COUNTIF('CATEGORY ID'!$K$1:$K$121,+H309&amp;K309) &gt; 0, +VLOOKUP(+H309&amp;K309,'CATEGORY ID'!$K$1:$L$121,2,FALSE),""),"")</f>
        <v>213</v>
      </c>
      <c r="BK309" s="101" t="str">
        <f>IF(C309&gt;0,IF(COUNTIF('CATEGORY ID'!$K$124:$K$165, +VLOOKUP(C309,'STYLE NAMES'!$B:$AE,30,FALSE)) &gt; 0, +VLOOKUP(VLOOKUP(C309,'STYLE NAMES'!$B:$AE,30,FALSE),'CATEGORY ID'!K:M,2,FALSE),""),"")</f>
        <v/>
      </c>
      <c r="BR309" s="101" t="str" cm="1">
        <f t="array" ref="BR309">IF(C309&gt;0,_xlfn.TEXTJOIN(";", TRUE,_xlfn.UNIQUE(_xlfn._xlws.FILTER(BF309:BQ309,(BF309:BQ309&gt;0)),TRUE,FALSE)),"")&amp;";"&amp;BS309</f>
        <v>30;3;109;213;234</v>
      </c>
      <c r="BS309" s="101">
        <v>234</v>
      </c>
      <c r="BU309" s="106">
        <f>IF(C309&gt;0,+VLOOKUP($C309,'STYLE NAMES'!$B:$AC,26,FALSE),"")</f>
        <v>69.900000000000006</v>
      </c>
      <c r="BV309" s="106">
        <f>IF(C309&gt;0,+VLOOKUP($C309,'STYLE NAMES'!$B:$AC,27,FALSE),"")</f>
        <v>3840</v>
      </c>
      <c r="BW309" s="106">
        <f>IF(C309&gt;0,+VLOOKUP($C309,'STYLE NAMES'!$B:$AC,28,FALSE),"")</f>
        <v>80.385000000000005</v>
      </c>
      <c r="BY309"/>
      <c r="BZ309" s="101">
        <v>0</v>
      </c>
      <c r="CA309" s="137">
        <f t="shared" si="22"/>
        <v>1</v>
      </c>
      <c r="CB309" s="137">
        <f>+VLOOKUP(C309,'[2]STYLES &amp; MODELS MATRIX'!$A:$G,7,FALSE)</f>
        <v>0</v>
      </c>
      <c r="CC309" s="137" t="str">
        <f>+VLOOKUP(C309,'[1]STYLES &amp; SIZE CHARTS'!$A:$H,8,FALSE)</f>
        <v>WT-SSCP1</v>
      </c>
      <c r="CD309" s="137"/>
      <c r="CE309" s="205"/>
      <c r="CF309" s="141"/>
    </row>
    <row r="310" spans="1:84" s="101" customFormat="1" ht="12" customHeight="1" x14ac:dyDescent="0.2">
      <c r="A310" s="102">
        <f t="shared" si="20"/>
        <v>8683711003670</v>
      </c>
      <c r="B310" s="101" t="s">
        <v>866</v>
      </c>
      <c r="C310" s="101" t="s">
        <v>226</v>
      </c>
      <c r="D310" s="101" t="s">
        <v>1948</v>
      </c>
      <c r="E310" s="203" t="s">
        <v>2349</v>
      </c>
      <c r="F310" s="101" t="s">
        <v>2249</v>
      </c>
      <c r="G310" s="101" t="str">
        <f>IF(C310&gt;0,+VLOOKUP($C310,'STYLE NAMES'!$B:$AC,4,FALSE),"")</f>
        <v>RIDER</v>
      </c>
      <c r="H310" s="101" t="str">
        <f>IF(C310&gt;0,+VLOOKUP($C310,'STYLE NAMES'!$B:$AC,5,FALSE),"")</f>
        <v>WOMEN</v>
      </c>
      <c r="I310" s="101" t="str">
        <f>IF(C310&gt;0,+VLOOKUP($C310,'STYLE NAMES'!$B:$AC,6,FALSE),"")</f>
        <v>TOPS</v>
      </c>
      <c r="J310" s="101" t="str">
        <f>IF(C310&gt;0,+VLOOKUP($C310,'STYLE NAMES'!$B:$AC,7,FALSE),"")</f>
        <v>WOMEN</v>
      </c>
      <c r="K310" s="101" t="str">
        <f>IF(C310&gt;0,+VLOOKUP($C310,'STYLE NAMES'!$B:$AC,8,FALSE),"")</f>
        <v>SOFT POLOS</v>
      </c>
      <c r="L310" s="101" t="str">
        <f>IF(E310&gt;0,+VLOOKUP($E310,'CODE GENERATOR'!$D:$T,3,FALSE),"")</f>
        <v>S</v>
      </c>
      <c r="M310" s="101" t="str">
        <f>IF(E310&gt;0,+VLOOKUP($E310,'CODE GENERATOR'!$D:$T,4,FALSE),"")</f>
        <v>PIQUET</v>
      </c>
      <c r="N310" s="101" t="str">
        <f>IF(E310&gt;0,+VLOOKUP($E310,'CODE GENERATOR'!$D:$T,6,FALSE),"")</f>
        <v>BORDEAUX</v>
      </c>
      <c r="O310" s="101" t="str">
        <f>IF(E310&gt;0,+VLOOKUP($E310,'CODE GENERATOR'!$D:$T,7,FALSE),"")</f>
        <v>BEIGE</v>
      </c>
      <c r="P310" s="101" t="str">
        <f t="shared" si="21"/>
        <v>BORDEAUX/BEIGE</v>
      </c>
      <c r="Q310" s="104" t="str">
        <f>IF(E310&gt;0,+VLOOKUP($E310,'CODE GENERATOR'!$D:$T,11,FALSE),"")</f>
        <v>R.TOPWN_SPL0032</v>
      </c>
      <c r="R310" s="104" t="str">
        <f>IF(E310&gt;0,+VLOOKUP($E310,'CODE GENERATOR'!$D:$T,12,FALSE),"")</f>
        <v>PIQ0013BORBEG</v>
      </c>
      <c r="S310" s="104" t="str">
        <f>IF(E310&gt;0,+VLOOKUP($E310,'CODE GENERATOR'!$D:$T,13,FALSE),"")</f>
        <v>R.TOPWN_SPL0032_PIQ0013BORBEG</v>
      </c>
      <c r="T310" s="104" t="str">
        <f t="shared" si="19"/>
        <v>R.TOPWN_SPL0032_PIQ0013BORBEG_XL</v>
      </c>
      <c r="U310" s="105">
        <v>8683711003670</v>
      </c>
      <c r="V310" s="107" t="str" cm="1">
        <f t="array" ref="V310">_xlfn.TEXTJOIN(";", TRUE, _xlfn.UNIQUE(_xlfn._xlws.FILTER(P$3:P$10029, C$3:C$10029=C310)))</f>
        <v>BORDEAUX/BEIGE;NAVY/BEIGE</v>
      </c>
      <c r="W310" s="107" t="str" cm="1">
        <f t="array" ref="W310">_xlfn.TEXTJOIN(";", TRUE, _xlfn.UNIQUE(_xlfn._xlws.FILTER(F$3:F$10029, C$3:C$10029=C310)))</f>
        <v>XS;S;M;L;XL</v>
      </c>
      <c r="X310" s="101" t="str">
        <f>IF(E310&gt;0,+VLOOKUP($E310,'CODE GENERATOR'!$D:$AC,19,FALSE),0)</f>
        <v>2402_S01_33740</v>
      </c>
      <c r="Y310" s="101" t="str">
        <f>IF(E310&gt;0,+VLOOKUP($E310,'CODE GENERATOR'!$D:$AC,20,FALSE),0)</f>
        <v>2402_S01_33747</v>
      </c>
      <c r="Z310" s="101" t="str">
        <f>IF(E310&gt;0,+VLOOKUP($E310,'CODE GENERATOR'!$D:$AC,21,FALSE),0)</f>
        <v>2402_S01_33742</v>
      </c>
      <c r="AA310" s="101" t="str">
        <f>IF(E310&gt;0,+VLOOKUP($E310,'CODE GENERATOR'!$D:$AC,22,FALSE),0)</f>
        <v>2402_S01_33744</v>
      </c>
      <c r="AB310" s="101" t="str">
        <f>IF(E310&gt;0,+VLOOKUP($E310,'CODE GENERATOR'!$D:$AC,23,FALSE),0)</f>
        <v>2402_S01_33735</v>
      </c>
      <c r="AC310" s="101" t="str">
        <f>IF(E310&gt;0,+VLOOKUP($E310,'CODE GENERATOR'!$D:$AC,24,FALSE),0)</f>
        <v/>
      </c>
      <c r="AD310" s="101" t="str">
        <f>IF(E310&gt;0,+VLOOKUP($E310,'CODE GENERATOR'!$D:$AC,25,FALSE),0)</f>
        <v/>
      </c>
      <c r="AE310" s="101" t="str">
        <f>IF(E310&gt;0,+VLOOKUP($E310,'CODE GENERATOR'!$D:$AC,26,FALSE),0)</f>
        <v/>
      </c>
      <c r="AF310" s="149" t="str">
        <f>IF($C310&gt;0,$C310&amp;" "&amp;$P310&amp;" "&amp;+VLOOKUP($C310,'STYLE NAMES'!$B:$AC,10,FALSE),"""")</f>
        <v>CANNES BORDEAUX/BEIGE WOMEN'S SOFT TRAINING POLO</v>
      </c>
      <c r="AG310" s="101" t="str">
        <f>"Enjoy our "&amp;(AF310)&amp;"; "&amp;IF(C310&gt;0,+VLOOKUP($C310,'STYLE NAMES'!$B:$AC,11,FALSE),"")</f>
        <v>Enjoy our CANNES BORDEAUX/BEIGE WOMEN'S SOFT TRAINING POLO; Women's Short Sleeve Soft Training Polo
Thanks to its soft and natural fiber fabric our soft polos are ideal for daily training</v>
      </c>
      <c r="AH310" s="101" t="str">
        <f>IF(C310&gt;0,+VLOOKUP($C310,'STYLE NAMES'!$B:$AC,12,FALSE),"")</f>
        <v>Bi-color Piquet Fabric
Embroidery dressing
Composition:
100% Cotton</v>
      </c>
      <c r="AI310" s="101" t="str">
        <f>IF(C310&gt;0,+VLOOKUP($C310,'STYLE NAMES'!$B:$AC,13,FALSE),"")</f>
        <v>Machine Wash at 30°C
Mild process
Iron at low temperature
Iron from REVERSE
Do NOT iron on logos or prints
Do not bleach
Do NOT Tumble Dry</v>
      </c>
      <c r="AJ310" s="149" t="str">
        <f>IF($C310&gt;0,$C310&amp;" "&amp;$P310&amp;" "&amp;+VLOOKUP($C310,'STYLE NAMES'!$B:$AC,14,FALSE),"""")</f>
        <v>CANNES BORDEAUX/BEIGE KADIN SOFT ANTRENMAN POLO</v>
      </c>
      <c r="AK310" s="149" t="str">
        <f>"Cavalier SanMarco tarafından tasarlanan "&amp;(AJ310)&amp;"; "&amp;IF(C310&gt;0,+VLOOKUP($C310,'STYLE NAMES'!$B:$AC,15,FALSE),"")</f>
        <v>Cavalier SanMarco tarafından tasarlanan CANNES BORDEAUX/BEIGE KADIN SOFT ANTRENMAN POLO; Kadın Kısa Kol Soft Antrenman Polo
Doğal pamuk elyaf kumaştan üretilmiş bu pololar günlük antrenmanlarınız için ideal bir kıyafet</v>
      </c>
      <c r="AL310" s="149" t="str">
        <f>IF(C310&gt;0,+VLOOKUP($C310,'STYLE NAMES'!$B:$AC,16,FALSE),"")</f>
        <v>Çift renk polo pike kumaş
Nakışlı logo
Kompozisyon:
100% Pamuk</v>
      </c>
      <c r="AM310" s="149" t="str">
        <f>IF(C310&gt;0,+VLOOKUP($C310,'STYLE NAMES'!$B:$AC,17,FALSE),"")</f>
        <v>Makinede 30°C' de Yıkayın
Hassas Yıkama
Ilık ütü yapın
Tersten ütüleyin
Logo ve baskıları ÜTÜLEMEYİN
Çamaşır suyu kullanmayın
Kurutma Makinesinde Kurutmayın</v>
      </c>
      <c r="AN310" s="149" t="str">
        <f>IF($C310&gt;0,$C310&amp;" "&amp;$P310&amp;" "&amp;+VLOOKUP($C310,'STYLE NAMES'!$B:$AC,18,FALSE),"""")</f>
        <v>CANNES BORDEAUX/BEIGE POLO DA ALLENAMENTO SOFT DA DONNA</v>
      </c>
      <c r="AO310" s="101" t="str">
        <f>"Disegnato da Cavalier SanMarco "&amp;(AN310)&amp;"; "&amp;IF(C310&gt;0,+VLOOKUP($C310,'STYLE NAMES'!$B:$AC,19,FALSE),"")</f>
        <v>Disegnato da Cavalier SanMarco CANNES BORDEAUX/BEIGE POLO DA ALLENAMENTO SOFT DA DONNA; Polo a maniche corte in cotone morbido da donna 
Grazie al suo tessuto naturale e morbido, è ideale per l'allenamento quotidiano.</v>
      </c>
      <c r="AP310" s="101" t="str">
        <f>IF(C310&gt;0,+VLOOKUP($C310,'STYLE NAMES'!$B:$AC,20,FALSE),"")</f>
        <v>Tessuto piqué bicolore 
Ricamo decorativo 
Composizione: 
100% Cotone</v>
      </c>
      <c r="AQ310" s="101" t="str">
        <f>IF(C310&gt;0,+VLOOKUP($C310,'STYLE NAMES'!$B:$AC,21,FALSE),"")</f>
        <v>Lavare in lavatrice a 30°C Ciclo delicato 
Stirare a bassa temperatura
Stirare al rovescio 
Non stirare su loghi o stampe 
Non candeggiare 
Non asciugare in asciugatrice</v>
      </c>
      <c r="AR310" s="101">
        <f>IF(D310&gt;0,+VLOOKUP($C310,'STYLE NAMES'!$B:$AC,22,FALSE),"")</f>
        <v>0</v>
      </c>
      <c r="AS310" s="101">
        <f>IF(E310&gt;0,+VLOOKUP($C310,'STYLE NAMES'!$B:$AC,23,FALSE),"")</f>
        <v>0</v>
      </c>
      <c r="AT310" s="101">
        <f>IF(F310&gt;0,+VLOOKUP($C310,'STYLE NAMES'!$B:$AC,24,FALSE),"")</f>
        <v>0</v>
      </c>
      <c r="AU310" s="101">
        <f>IF(G310&gt;0,+VLOOKUP($C310,'STYLE NAMES'!$B:$AC,25,FALSE),"")</f>
        <v>0</v>
      </c>
      <c r="AV310" s="101" t="str">
        <f>+VLOOKUP($S310,'CODE GENERATOR'!$P:$AM,15,FALSE)</f>
        <v>R.BOTWN_BRC0067_TJR0027WHTWHT</v>
      </c>
      <c r="AW310" s="101" t="str">
        <f>+VLOOKUP($S310,'CODE GENERATOR'!$P:$AM,16,FALSE)</f>
        <v>A.RACUX_BLT0015_BRD0012BORBOR</v>
      </c>
      <c r="AX310" s="101">
        <f>+VLOOKUP($S310,'CODE GENERATOR'!$P:$AM,17,FALSE)</f>
        <v>0</v>
      </c>
      <c r="AY310" s="101">
        <f>+VLOOKUP($S310,'CODE GENERATOR'!$P:$AM,18,FALSE)</f>
        <v>0</v>
      </c>
      <c r="AZ310" s="101">
        <f>+VLOOKUP($S310,'CODE GENERATOR'!$P:$AM,19,FALSE)</f>
        <v>0</v>
      </c>
      <c r="BA310" s="101">
        <f>+VLOOKUP($S310,'CODE GENERATOR'!$P:$AM,20,FALSE)</f>
        <v>0</v>
      </c>
      <c r="BB310" s="101">
        <f>+VLOOKUP($S310,'CODE GENERATOR'!$P:$AM,21,FALSE)</f>
        <v>0</v>
      </c>
      <c r="BC310" s="101">
        <f>+VLOOKUP($S310,'CODE GENERATOR'!$P:$AM,22,FALSE)</f>
        <v>0</v>
      </c>
      <c r="BD310" s="101">
        <f>+VLOOKUP($S310,'CODE GENERATOR'!$P:$AM,23,FALSE)</f>
        <v>0</v>
      </c>
      <c r="BE310" s="101">
        <f>+VLOOKUP($S310,'CODE GENERATOR'!$P:$AM,24,FALSE)</f>
        <v>0</v>
      </c>
      <c r="BF310" s="101">
        <f>IF(C310&gt;0,+VLOOKUP(G310,'CATEGORY ID'!$A$1:$L$118,3,FALSE),"")</f>
        <v>30</v>
      </c>
      <c r="BG310" s="101">
        <f>IF(C310&gt;0,+VLOOKUP(H310,'CATEGORY ID'!$D$1:$L$118,3,FALSE),"")</f>
        <v>3</v>
      </c>
      <c r="BH310" s="101">
        <f>IF(C310&gt;0,+VLOOKUP((+H310&amp;I310),'CATEGORY ID'!$H$1:$I$121,2,FALSE),"")</f>
        <v>109</v>
      </c>
      <c r="BJ310" s="101">
        <f>IF(C310&gt;0,IF(COUNTIF('CATEGORY ID'!$K$1:$K$121,+H310&amp;K310) &gt; 0, +VLOOKUP(+H310&amp;K310,'CATEGORY ID'!$K$1:$L$121,2,FALSE),""),"")</f>
        <v>213</v>
      </c>
      <c r="BK310" s="101" t="str">
        <f>IF(C310&gt;0,IF(COUNTIF('CATEGORY ID'!$K$124:$K$165, +VLOOKUP(C310,'STYLE NAMES'!$B:$AE,30,FALSE)) &gt; 0, +VLOOKUP(VLOOKUP(C310,'STYLE NAMES'!$B:$AE,30,FALSE),'CATEGORY ID'!K:M,2,FALSE),""),"")</f>
        <v/>
      </c>
      <c r="BR310" s="101" t="str" cm="1">
        <f t="array" ref="BR310">IF(C310&gt;0,_xlfn.TEXTJOIN(";", TRUE,_xlfn.UNIQUE(_xlfn._xlws.FILTER(BF310:BQ310,(BF310:BQ310&gt;0)),TRUE,FALSE)),"")&amp;";"&amp;BS310</f>
        <v>30;3;109;213;234</v>
      </c>
      <c r="BS310" s="101">
        <v>234</v>
      </c>
      <c r="BU310" s="106">
        <f>IF(C310&gt;0,+VLOOKUP($C310,'STYLE NAMES'!$B:$AC,26,FALSE),"")</f>
        <v>69.900000000000006</v>
      </c>
      <c r="BV310" s="106">
        <f>IF(C310&gt;0,+VLOOKUP($C310,'STYLE NAMES'!$B:$AC,27,FALSE),"")</f>
        <v>3840</v>
      </c>
      <c r="BW310" s="106">
        <f>IF(C310&gt;0,+VLOOKUP($C310,'STYLE NAMES'!$B:$AC,28,FALSE),"")</f>
        <v>80.385000000000005</v>
      </c>
      <c r="BY310"/>
      <c r="BZ310" s="101">
        <v>0</v>
      </c>
      <c r="CA310" s="137">
        <f t="shared" si="22"/>
        <v>1</v>
      </c>
      <c r="CB310" s="137">
        <f>+VLOOKUP(C310,'[2]STYLES &amp; MODELS MATRIX'!$A:$G,7,FALSE)</f>
        <v>0</v>
      </c>
      <c r="CC310" s="137" t="str">
        <f>+VLOOKUP(C310,'[1]STYLES &amp; SIZE CHARTS'!$A:$H,8,FALSE)</f>
        <v>WT-SSCP1</v>
      </c>
      <c r="CD310" s="137"/>
      <c r="CE310" s="205"/>
      <c r="CF310" s="141"/>
    </row>
    <row r="311" spans="1:84" s="101" customFormat="1" ht="12" customHeight="1" x14ac:dyDescent="0.2">
      <c r="A311" s="102">
        <f t="shared" si="20"/>
        <v>8683711003694</v>
      </c>
      <c r="B311" s="101" t="s">
        <v>866</v>
      </c>
      <c r="C311" s="101" t="s">
        <v>226</v>
      </c>
      <c r="D311" s="101" t="s">
        <v>1948</v>
      </c>
      <c r="E311" s="203" t="s">
        <v>2350</v>
      </c>
      <c r="F311" s="101" t="s">
        <v>2346</v>
      </c>
      <c r="G311" s="101" t="str">
        <f>IF(C311&gt;0,+VLOOKUP($C311,'STYLE NAMES'!$B:$AC,4,FALSE),"")</f>
        <v>RIDER</v>
      </c>
      <c r="H311" s="101" t="str">
        <f>IF(C311&gt;0,+VLOOKUP($C311,'STYLE NAMES'!$B:$AC,5,FALSE),"")</f>
        <v>WOMEN</v>
      </c>
      <c r="I311" s="101" t="str">
        <f>IF(C311&gt;0,+VLOOKUP($C311,'STYLE NAMES'!$B:$AC,6,FALSE),"")</f>
        <v>TOPS</v>
      </c>
      <c r="J311" s="101" t="str">
        <f>IF(C311&gt;0,+VLOOKUP($C311,'STYLE NAMES'!$B:$AC,7,FALSE),"")</f>
        <v>WOMEN</v>
      </c>
      <c r="K311" s="101" t="str">
        <f>IF(C311&gt;0,+VLOOKUP($C311,'STYLE NAMES'!$B:$AC,8,FALSE),"")</f>
        <v>SOFT POLOS</v>
      </c>
      <c r="L311" s="101" t="str">
        <f>IF(E311&gt;0,+VLOOKUP($E311,'CODE GENERATOR'!$D:$T,3,FALSE),"")</f>
        <v>S</v>
      </c>
      <c r="M311" s="101" t="str">
        <f>IF(E311&gt;0,+VLOOKUP($E311,'CODE GENERATOR'!$D:$T,4,FALSE),"")</f>
        <v>PIQUET</v>
      </c>
      <c r="N311" s="101" t="str">
        <f>IF(E311&gt;0,+VLOOKUP($E311,'CODE GENERATOR'!$D:$T,6,FALSE),"")</f>
        <v>NAVY</v>
      </c>
      <c r="O311" s="101" t="str">
        <f>IF(E311&gt;0,+VLOOKUP($E311,'CODE GENERATOR'!$D:$T,7,FALSE),"")</f>
        <v>BEIGE</v>
      </c>
      <c r="P311" s="101" t="str">
        <f t="shared" si="21"/>
        <v>NAVY/BEIGE</v>
      </c>
      <c r="Q311" s="104" t="str">
        <f>IF(E311&gt;0,+VLOOKUP($E311,'CODE GENERATOR'!$D:$T,11,FALSE),"")</f>
        <v>R.TOPWN_SPL0032</v>
      </c>
      <c r="R311" s="104" t="str">
        <f>IF(E311&gt;0,+VLOOKUP($E311,'CODE GENERATOR'!$D:$T,12,FALSE),"")</f>
        <v>PIQ0013NAVBEG</v>
      </c>
      <c r="S311" s="104" t="str">
        <f>IF(E311&gt;0,+VLOOKUP($E311,'CODE GENERATOR'!$D:$T,13,FALSE),"")</f>
        <v>R.TOPWN_SPL0032_PIQ0013NAVBEG</v>
      </c>
      <c r="T311" s="104" t="str">
        <f t="shared" si="19"/>
        <v>R.TOPWN_SPL0032_PIQ0013NAVBEG_XS</v>
      </c>
      <c r="U311" s="105">
        <v>8683711003694</v>
      </c>
      <c r="V311" s="107" t="str" cm="1">
        <f t="array" ref="V311">_xlfn.TEXTJOIN(";", TRUE, _xlfn.UNIQUE(_xlfn._xlws.FILTER(P$3:P$10029, C$3:C$10029=C311)))</f>
        <v>BORDEAUX/BEIGE;NAVY/BEIGE</v>
      </c>
      <c r="W311" s="107" t="str" cm="1">
        <f t="array" ref="W311">_xlfn.TEXTJOIN(";", TRUE, _xlfn.UNIQUE(_xlfn._xlws.FILTER(F$3:F$10029, C$3:C$10029=C311)))</f>
        <v>XS;S;M;L;XL</v>
      </c>
      <c r="X311" s="101" t="str">
        <f>IF(E311&gt;0,+VLOOKUP($E311,'CODE GENERATOR'!$D:$AC,19,FALSE),0)</f>
        <v>2402_S01_33306</v>
      </c>
      <c r="Y311" s="101" t="str">
        <f>IF(E311&gt;0,+VLOOKUP($E311,'CODE GENERATOR'!$D:$AC,20,FALSE),0)</f>
        <v>2402_S01_33285</v>
      </c>
      <c r="Z311" s="101" t="str">
        <f>IF(E311&gt;0,+VLOOKUP($E311,'CODE GENERATOR'!$D:$AC,21,FALSE),0)</f>
        <v>2402_S01_33289</v>
      </c>
      <c r="AA311" s="101" t="str">
        <f>IF(E311&gt;0,+VLOOKUP($E311,'CODE GENERATOR'!$D:$AC,22,FALSE),0)</f>
        <v>2402_S01_33286</v>
      </c>
      <c r="AB311" s="101" t="str">
        <f>IF(E311&gt;0,+VLOOKUP($E311,'CODE GENERATOR'!$D:$AC,23,FALSE),0)</f>
        <v>2402_S01_33282</v>
      </c>
      <c r="AC311" s="101" t="str">
        <f>IF(E311&gt;0,+VLOOKUP($E311,'CODE GENERATOR'!$D:$AC,24,FALSE),0)</f>
        <v/>
      </c>
      <c r="AD311" s="101" t="str">
        <f>IF(E311&gt;0,+VLOOKUP($E311,'CODE GENERATOR'!$D:$AC,25,FALSE),0)</f>
        <v/>
      </c>
      <c r="AE311" s="101" t="str">
        <f>IF(E311&gt;0,+VLOOKUP($E311,'CODE GENERATOR'!$D:$AC,26,FALSE),0)</f>
        <v/>
      </c>
      <c r="AF311" s="149" t="str">
        <f>IF($C311&gt;0,$C311&amp;" "&amp;$P311&amp;" "&amp;+VLOOKUP($C311,'STYLE NAMES'!$B:$AC,10,FALSE),"""")</f>
        <v>CANNES NAVY/BEIGE WOMEN'S SOFT TRAINING POLO</v>
      </c>
      <c r="AG311" s="101" t="str">
        <f>"Enjoy our "&amp;(AF311)&amp;"; "&amp;IF(C311&gt;0,+VLOOKUP($C311,'STYLE NAMES'!$B:$AC,11,FALSE),"")</f>
        <v>Enjoy our CANNES NAVY/BEIGE WOMEN'S SOFT TRAINING POLO; Women's Short Sleeve Soft Training Polo
Thanks to its soft and natural fiber fabric our soft polos are ideal for daily training</v>
      </c>
      <c r="AH311" s="101" t="str">
        <f>IF(C311&gt;0,+VLOOKUP($C311,'STYLE NAMES'!$B:$AC,12,FALSE),"")</f>
        <v>Bi-color Piquet Fabric
Embroidery dressing
Composition:
100% Cotton</v>
      </c>
      <c r="AI311" s="101" t="str">
        <f>IF(C311&gt;0,+VLOOKUP($C311,'STYLE NAMES'!$B:$AC,13,FALSE),"")</f>
        <v>Machine Wash at 30°C
Mild process
Iron at low temperature
Iron from REVERSE
Do NOT iron on logos or prints
Do not bleach
Do NOT Tumble Dry</v>
      </c>
      <c r="AJ311" s="149" t="str">
        <f>IF($C311&gt;0,$C311&amp;" "&amp;$P311&amp;" "&amp;+VLOOKUP($C311,'STYLE NAMES'!$B:$AC,14,FALSE),"""")</f>
        <v>CANNES NAVY/BEIGE KADIN SOFT ANTRENMAN POLO</v>
      </c>
      <c r="AK311" s="149" t="str">
        <f>"Cavalier SanMarco tarafından tasarlanan "&amp;(AJ311)&amp;"; "&amp;IF(C311&gt;0,+VLOOKUP($C311,'STYLE NAMES'!$B:$AC,15,FALSE),"")</f>
        <v>Cavalier SanMarco tarafından tasarlanan CANNES NAVY/BEIGE KADIN SOFT ANTRENMAN POLO; Kadın Kısa Kol Soft Antrenman Polo
Doğal pamuk elyaf kumaştan üretilmiş bu pololar günlük antrenmanlarınız için ideal bir kıyafet</v>
      </c>
      <c r="AL311" s="149" t="str">
        <f>IF(C311&gt;0,+VLOOKUP($C311,'STYLE NAMES'!$B:$AC,16,FALSE),"")</f>
        <v>Çift renk polo pike kumaş
Nakışlı logo
Kompozisyon:
100% Pamuk</v>
      </c>
      <c r="AM311" s="149" t="str">
        <f>IF(C311&gt;0,+VLOOKUP($C311,'STYLE NAMES'!$B:$AC,17,FALSE),"")</f>
        <v>Makinede 30°C' de Yıkayın
Hassas Yıkama
Ilık ütü yapın
Tersten ütüleyin
Logo ve baskıları ÜTÜLEMEYİN
Çamaşır suyu kullanmayın
Kurutma Makinesinde Kurutmayın</v>
      </c>
      <c r="AN311" s="149" t="str">
        <f>IF($C311&gt;0,$C311&amp;" "&amp;$P311&amp;" "&amp;+VLOOKUP($C311,'STYLE NAMES'!$B:$AC,18,FALSE),"""")</f>
        <v>CANNES NAVY/BEIGE POLO DA ALLENAMENTO SOFT DA DONNA</v>
      </c>
      <c r="AO311" s="101" t="str">
        <f>"Disegnato da Cavalier SanMarco "&amp;(AN311)&amp;"; "&amp;IF(C311&gt;0,+VLOOKUP($C311,'STYLE NAMES'!$B:$AC,19,FALSE),"")</f>
        <v>Disegnato da Cavalier SanMarco CANNES NAVY/BEIGE POLO DA ALLENAMENTO SOFT DA DONNA; Polo a maniche corte in cotone morbido da donna 
Grazie al suo tessuto naturale e morbido, è ideale per l'allenamento quotidiano.</v>
      </c>
      <c r="AP311" s="101" t="str">
        <f>IF(C311&gt;0,+VLOOKUP($C311,'STYLE NAMES'!$B:$AC,20,FALSE),"")</f>
        <v>Tessuto piqué bicolore 
Ricamo decorativo 
Composizione: 
100% Cotone</v>
      </c>
      <c r="AQ311" s="101" t="str">
        <f>IF(C311&gt;0,+VLOOKUP($C311,'STYLE NAMES'!$B:$AC,21,FALSE),"")</f>
        <v>Lavare in lavatrice a 30°C Ciclo delicato 
Stirare a bassa temperatura
Stirare al rovescio 
Non stirare su loghi o stampe 
Non candeggiare 
Non asciugare in asciugatrice</v>
      </c>
      <c r="AR311" s="101">
        <f>IF(D311&gt;0,+VLOOKUP($C311,'STYLE NAMES'!$B:$AC,22,FALSE),"")</f>
        <v>0</v>
      </c>
      <c r="AS311" s="101">
        <f>IF(E311&gt;0,+VLOOKUP($C311,'STYLE NAMES'!$B:$AC,23,FALSE),"")</f>
        <v>0</v>
      </c>
      <c r="AT311" s="101">
        <f>IF(F311&gt;0,+VLOOKUP($C311,'STYLE NAMES'!$B:$AC,24,FALSE),"")</f>
        <v>0</v>
      </c>
      <c r="AU311" s="101">
        <f>IF(G311&gt;0,+VLOOKUP($C311,'STYLE NAMES'!$B:$AC,25,FALSE),"")</f>
        <v>0</v>
      </c>
      <c r="AV311" s="101" t="str">
        <f>+VLOOKUP($S311,'CODE GENERATOR'!$P:$AM,15,FALSE)</f>
        <v>R.BOTWN_BRC0067_TJR0027NAVNAV</v>
      </c>
      <c r="AW311" s="101" t="str">
        <f>+VLOOKUP($S311,'CODE GENERATOR'!$P:$AM,16,FALSE)</f>
        <v>A.RACUX_BLT0094A_BRD0002NAVNAV</v>
      </c>
      <c r="AX311" s="101">
        <f>+VLOOKUP($S311,'CODE GENERATOR'!$P:$AM,17,FALSE)</f>
        <v>0</v>
      </c>
      <c r="AY311" s="101">
        <f>+VLOOKUP($S311,'CODE GENERATOR'!$P:$AM,18,FALSE)</f>
        <v>0</v>
      </c>
      <c r="AZ311" s="101">
        <f>+VLOOKUP($S311,'CODE GENERATOR'!$P:$AM,19,FALSE)</f>
        <v>0</v>
      </c>
      <c r="BA311" s="101">
        <f>+VLOOKUP($S311,'CODE GENERATOR'!$P:$AM,20,FALSE)</f>
        <v>0</v>
      </c>
      <c r="BB311" s="101">
        <f>+VLOOKUP($S311,'CODE GENERATOR'!$P:$AM,21,FALSE)</f>
        <v>0</v>
      </c>
      <c r="BC311" s="101">
        <f>+VLOOKUP($S311,'CODE GENERATOR'!$P:$AM,22,FALSE)</f>
        <v>0</v>
      </c>
      <c r="BD311" s="101">
        <f>+VLOOKUP($S311,'CODE GENERATOR'!$P:$AM,23,FALSE)</f>
        <v>0</v>
      </c>
      <c r="BE311" s="101">
        <f>+VLOOKUP($S311,'CODE GENERATOR'!$P:$AM,24,FALSE)</f>
        <v>0</v>
      </c>
      <c r="BF311" s="101">
        <f>IF(C311&gt;0,+VLOOKUP(G311,'CATEGORY ID'!$A$1:$L$118,3,FALSE),"")</f>
        <v>30</v>
      </c>
      <c r="BG311" s="101">
        <f>IF(C311&gt;0,+VLOOKUP(H311,'CATEGORY ID'!$D$1:$L$118,3,FALSE),"")</f>
        <v>3</v>
      </c>
      <c r="BH311" s="101">
        <f>IF(C311&gt;0,+VLOOKUP((+H311&amp;I311),'CATEGORY ID'!$H$1:$I$121,2,FALSE),"")</f>
        <v>109</v>
      </c>
      <c r="BJ311" s="101">
        <f>IF(C311&gt;0,IF(COUNTIF('CATEGORY ID'!$K$1:$K$121,+H311&amp;K311) &gt; 0, +VLOOKUP(+H311&amp;K311,'CATEGORY ID'!$K$1:$L$121,2,FALSE),""),"")</f>
        <v>213</v>
      </c>
      <c r="BK311" s="101" t="str">
        <f>IF(C311&gt;0,IF(COUNTIF('CATEGORY ID'!$K$124:$K$165, +VLOOKUP(C311,'STYLE NAMES'!$B:$AE,30,FALSE)) &gt; 0, +VLOOKUP(VLOOKUP(C311,'STYLE NAMES'!$B:$AE,30,FALSE),'CATEGORY ID'!K:M,2,FALSE),""),"")</f>
        <v/>
      </c>
      <c r="BR311" s="101" t="str" cm="1">
        <f t="array" ref="BR311">IF(C311&gt;0,_xlfn.TEXTJOIN(";", TRUE,_xlfn.UNIQUE(_xlfn._xlws.FILTER(BF311:BQ311,(BF311:BQ311&gt;0)),TRUE,FALSE)),"")&amp;";"&amp;BS311</f>
        <v>30;3;109;213;234</v>
      </c>
      <c r="BS311" s="101">
        <v>234</v>
      </c>
      <c r="BU311" s="106">
        <f>IF(C311&gt;0,+VLOOKUP($C311,'STYLE NAMES'!$B:$AC,26,FALSE),"")</f>
        <v>69.900000000000006</v>
      </c>
      <c r="BV311" s="106">
        <f>IF(C311&gt;0,+VLOOKUP($C311,'STYLE NAMES'!$B:$AC,27,FALSE),"")</f>
        <v>3840</v>
      </c>
      <c r="BW311" s="106">
        <f>IF(C311&gt;0,+VLOOKUP($C311,'STYLE NAMES'!$B:$AC,28,FALSE),"")</f>
        <v>80.385000000000005</v>
      </c>
      <c r="BY311"/>
      <c r="BZ311" s="101">
        <v>1</v>
      </c>
      <c r="CA311" s="137">
        <f t="shared" si="22"/>
        <v>1</v>
      </c>
      <c r="CB311" s="137">
        <f>+VLOOKUP(C311,'[2]STYLES &amp; MODELS MATRIX'!$A:$G,7,FALSE)</f>
        <v>0</v>
      </c>
      <c r="CC311" s="137" t="str">
        <f>+VLOOKUP(C311,'[1]STYLES &amp; SIZE CHARTS'!$A:$H,8,FALSE)</f>
        <v>WT-SSCP1</v>
      </c>
      <c r="CD311" s="137"/>
      <c r="CE311" s="205"/>
      <c r="CF311" s="141"/>
    </row>
    <row r="312" spans="1:84" s="101" customFormat="1" ht="12" customHeight="1" x14ac:dyDescent="0.2">
      <c r="A312" s="102">
        <f t="shared" si="20"/>
        <v>8683711003700</v>
      </c>
      <c r="B312" s="101" t="s">
        <v>866</v>
      </c>
      <c r="C312" s="101" t="s">
        <v>226</v>
      </c>
      <c r="D312" s="101" t="s">
        <v>1948</v>
      </c>
      <c r="E312" s="203" t="s">
        <v>2350</v>
      </c>
      <c r="F312" s="101" t="s">
        <v>785</v>
      </c>
      <c r="G312" s="101" t="str">
        <f>IF(C312&gt;0,+VLOOKUP($C312,'STYLE NAMES'!$B:$AC,4,FALSE),"")</f>
        <v>RIDER</v>
      </c>
      <c r="H312" s="101" t="str">
        <f>IF(C312&gt;0,+VLOOKUP($C312,'STYLE NAMES'!$B:$AC,5,FALSE),"")</f>
        <v>WOMEN</v>
      </c>
      <c r="I312" s="101" t="str">
        <f>IF(C312&gt;0,+VLOOKUP($C312,'STYLE NAMES'!$B:$AC,6,FALSE),"")</f>
        <v>TOPS</v>
      </c>
      <c r="J312" s="101" t="str">
        <f>IF(C312&gt;0,+VLOOKUP($C312,'STYLE NAMES'!$B:$AC,7,FALSE),"")</f>
        <v>WOMEN</v>
      </c>
      <c r="K312" s="101" t="str">
        <f>IF(C312&gt;0,+VLOOKUP($C312,'STYLE NAMES'!$B:$AC,8,FALSE),"")</f>
        <v>SOFT POLOS</v>
      </c>
      <c r="L312" s="101" t="str">
        <f>IF(E312&gt;0,+VLOOKUP($E312,'CODE GENERATOR'!$D:$T,3,FALSE),"")</f>
        <v>S</v>
      </c>
      <c r="M312" s="101" t="str">
        <f>IF(E312&gt;0,+VLOOKUP($E312,'CODE GENERATOR'!$D:$T,4,FALSE),"")</f>
        <v>PIQUET</v>
      </c>
      <c r="N312" s="101" t="str">
        <f>IF(E312&gt;0,+VLOOKUP($E312,'CODE GENERATOR'!$D:$T,6,FALSE),"")</f>
        <v>NAVY</v>
      </c>
      <c r="O312" s="101" t="str">
        <f>IF(E312&gt;0,+VLOOKUP($E312,'CODE GENERATOR'!$D:$T,7,FALSE),"")</f>
        <v>BEIGE</v>
      </c>
      <c r="P312" s="101" t="str">
        <f t="shared" si="21"/>
        <v>NAVY/BEIGE</v>
      </c>
      <c r="Q312" s="104" t="str">
        <f>IF(E312&gt;0,+VLOOKUP($E312,'CODE GENERATOR'!$D:$T,11,FALSE),"")</f>
        <v>R.TOPWN_SPL0032</v>
      </c>
      <c r="R312" s="104" t="str">
        <f>IF(E312&gt;0,+VLOOKUP($E312,'CODE GENERATOR'!$D:$T,12,FALSE),"")</f>
        <v>PIQ0013NAVBEG</v>
      </c>
      <c r="S312" s="104" t="str">
        <f>IF(E312&gt;0,+VLOOKUP($E312,'CODE GENERATOR'!$D:$T,13,FALSE),"")</f>
        <v>R.TOPWN_SPL0032_PIQ0013NAVBEG</v>
      </c>
      <c r="T312" s="104" t="str">
        <f t="shared" si="19"/>
        <v>R.TOPWN_SPL0032_PIQ0013NAVBEG_S</v>
      </c>
      <c r="U312" s="105">
        <v>8683711003700</v>
      </c>
      <c r="V312" s="107" t="str" cm="1">
        <f t="array" ref="V312">_xlfn.TEXTJOIN(";", TRUE, _xlfn.UNIQUE(_xlfn._xlws.FILTER(P$3:P$10029, C$3:C$10029=C312)))</f>
        <v>BORDEAUX/BEIGE;NAVY/BEIGE</v>
      </c>
      <c r="W312" s="107" t="str" cm="1">
        <f t="array" ref="W312">_xlfn.TEXTJOIN(";", TRUE, _xlfn.UNIQUE(_xlfn._xlws.FILTER(F$3:F$10029, C$3:C$10029=C312)))</f>
        <v>XS;S;M;L;XL</v>
      </c>
      <c r="X312" s="101" t="str">
        <f>IF(E312&gt;0,+VLOOKUP($E312,'CODE GENERATOR'!$D:$AC,19,FALSE),0)</f>
        <v>2402_S01_33306</v>
      </c>
      <c r="Y312" s="101" t="str">
        <f>IF(E312&gt;0,+VLOOKUP($E312,'CODE GENERATOR'!$D:$AC,20,FALSE),0)</f>
        <v>2402_S01_33285</v>
      </c>
      <c r="Z312" s="101" t="str">
        <f>IF(E312&gt;0,+VLOOKUP($E312,'CODE GENERATOR'!$D:$AC,21,FALSE),0)</f>
        <v>2402_S01_33289</v>
      </c>
      <c r="AA312" s="101" t="str">
        <f>IF(E312&gt;0,+VLOOKUP($E312,'CODE GENERATOR'!$D:$AC,22,FALSE),0)</f>
        <v>2402_S01_33286</v>
      </c>
      <c r="AB312" s="101" t="str">
        <f>IF(E312&gt;0,+VLOOKUP($E312,'CODE GENERATOR'!$D:$AC,23,FALSE),0)</f>
        <v>2402_S01_33282</v>
      </c>
      <c r="AC312" s="101" t="str">
        <f>IF(E312&gt;0,+VLOOKUP($E312,'CODE GENERATOR'!$D:$AC,24,FALSE),0)</f>
        <v/>
      </c>
      <c r="AD312" s="101" t="str">
        <f>IF(E312&gt;0,+VLOOKUP($E312,'CODE GENERATOR'!$D:$AC,25,FALSE),0)</f>
        <v/>
      </c>
      <c r="AE312" s="101" t="str">
        <f>IF(E312&gt;0,+VLOOKUP($E312,'CODE GENERATOR'!$D:$AC,26,FALSE),0)</f>
        <v/>
      </c>
      <c r="AF312" s="149" t="str">
        <f>IF($C312&gt;0,$C312&amp;" "&amp;$P312&amp;" "&amp;+VLOOKUP($C312,'STYLE NAMES'!$B:$AC,10,FALSE),"""")</f>
        <v>CANNES NAVY/BEIGE WOMEN'S SOFT TRAINING POLO</v>
      </c>
      <c r="AG312" s="101" t="str">
        <f>"Enjoy our "&amp;(AF312)&amp;"; "&amp;IF(C312&gt;0,+VLOOKUP($C312,'STYLE NAMES'!$B:$AC,11,FALSE),"")</f>
        <v>Enjoy our CANNES NAVY/BEIGE WOMEN'S SOFT TRAINING POLO; Women's Short Sleeve Soft Training Polo
Thanks to its soft and natural fiber fabric our soft polos are ideal for daily training</v>
      </c>
      <c r="AH312" s="101" t="str">
        <f>IF(C312&gt;0,+VLOOKUP($C312,'STYLE NAMES'!$B:$AC,12,FALSE),"")</f>
        <v>Bi-color Piquet Fabric
Embroidery dressing
Composition:
100% Cotton</v>
      </c>
      <c r="AI312" s="101" t="str">
        <f>IF(C312&gt;0,+VLOOKUP($C312,'STYLE NAMES'!$B:$AC,13,FALSE),"")</f>
        <v>Machine Wash at 30°C
Mild process
Iron at low temperature
Iron from REVERSE
Do NOT iron on logos or prints
Do not bleach
Do NOT Tumble Dry</v>
      </c>
      <c r="AJ312" s="149" t="str">
        <f>IF($C312&gt;0,$C312&amp;" "&amp;$P312&amp;" "&amp;+VLOOKUP($C312,'STYLE NAMES'!$B:$AC,14,FALSE),"""")</f>
        <v>CANNES NAVY/BEIGE KADIN SOFT ANTRENMAN POLO</v>
      </c>
      <c r="AK312" s="149" t="str">
        <f>"Cavalier SanMarco tarafından tasarlanan "&amp;(AJ312)&amp;"; "&amp;IF(C312&gt;0,+VLOOKUP($C312,'STYLE NAMES'!$B:$AC,15,FALSE),"")</f>
        <v>Cavalier SanMarco tarafından tasarlanan CANNES NAVY/BEIGE KADIN SOFT ANTRENMAN POLO; Kadın Kısa Kol Soft Antrenman Polo
Doğal pamuk elyaf kumaştan üretilmiş bu pololar günlük antrenmanlarınız için ideal bir kıyafet</v>
      </c>
      <c r="AL312" s="149" t="str">
        <f>IF(C312&gt;0,+VLOOKUP($C312,'STYLE NAMES'!$B:$AC,16,FALSE),"")</f>
        <v>Çift renk polo pike kumaş
Nakışlı logo
Kompozisyon:
100% Pamuk</v>
      </c>
      <c r="AM312" s="149" t="str">
        <f>IF(C312&gt;0,+VLOOKUP($C312,'STYLE NAMES'!$B:$AC,17,FALSE),"")</f>
        <v>Makinede 30°C' de Yıkayın
Hassas Yıkama
Ilık ütü yapın
Tersten ütüleyin
Logo ve baskıları ÜTÜLEMEYİN
Çamaşır suyu kullanmayın
Kurutma Makinesinde Kurutmayın</v>
      </c>
      <c r="AN312" s="149" t="str">
        <f>IF($C312&gt;0,$C312&amp;" "&amp;$P312&amp;" "&amp;+VLOOKUP($C312,'STYLE NAMES'!$B:$AC,18,FALSE),"""")</f>
        <v>CANNES NAVY/BEIGE POLO DA ALLENAMENTO SOFT DA DONNA</v>
      </c>
      <c r="AO312" s="101" t="str">
        <f>"Disegnato da Cavalier SanMarco "&amp;(AN312)&amp;"; "&amp;IF(C312&gt;0,+VLOOKUP($C312,'STYLE NAMES'!$B:$AC,19,FALSE),"")</f>
        <v>Disegnato da Cavalier SanMarco CANNES NAVY/BEIGE POLO DA ALLENAMENTO SOFT DA DONNA; Polo a maniche corte in cotone morbido da donna 
Grazie al suo tessuto naturale e morbido, è ideale per l'allenamento quotidiano.</v>
      </c>
      <c r="AP312" s="101" t="str">
        <f>IF(C312&gt;0,+VLOOKUP($C312,'STYLE NAMES'!$B:$AC,20,FALSE),"")</f>
        <v>Tessuto piqué bicolore 
Ricamo decorativo 
Composizione: 
100% Cotone</v>
      </c>
      <c r="AQ312" s="101" t="str">
        <f>IF(C312&gt;0,+VLOOKUP($C312,'STYLE NAMES'!$B:$AC,21,FALSE),"")</f>
        <v>Lavare in lavatrice a 30°C Ciclo delicato 
Stirare a bassa temperatura
Stirare al rovescio 
Non stirare su loghi o stampe 
Non candeggiare 
Non asciugare in asciugatrice</v>
      </c>
      <c r="AR312" s="101">
        <f>IF(D312&gt;0,+VLOOKUP($C312,'STYLE NAMES'!$B:$AC,22,FALSE),"")</f>
        <v>0</v>
      </c>
      <c r="AS312" s="101">
        <f>IF(E312&gt;0,+VLOOKUP($C312,'STYLE NAMES'!$B:$AC,23,FALSE),"")</f>
        <v>0</v>
      </c>
      <c r="AT312" s="101">
        <f>IF(F312&gt;0,+VLOOKUP($C312,'STYLE NAMES'!$B:$AC,24,FALSE),"")</f>
        <v>0</v>
      </c>
      <c r="AU312" s="101">
        <f>IF(G312&gt;0,+VLOOKUP($C312,'STYLE NAMES'!$B:$AC,25,FALSE),"")</f>
        <v>0</v>
      </c>
      <c r="AV312" s="101" t="str">
        <f>+VLOOKUP($S312,'CODE GENERATOR'!$P:$AM,15,FALSE)</f>
        <v>R.BOTWN_BRC0067_TJR0027NAVNAV</v>
      </c>
      <c r="AW312" s="101" t="str">
        <f>+VLOOKUP($S312,'CODE GENERATOR'!$P:$AM,16,FALSE)</f>
        <v>A.RACUX_BLT0094A_BRD0002NAVNAV</v>
      </c>
      <c r="AX312" s="101">
        <f>+VLOOKUP($S312,'CODE GENERATOR'!$P:$AM,17,FALSE)</f>
        <v>0</v>
      </c>
      <c r="AY312" s="101">
        <f>+VLOOKUP($S312,'CODE GENERATOR'!$P:$AM,18,FALSE)</f>
        <v>0</v>
      </c>
      <c r="AZ312" s="101">
        <f>+VLOOKUP($S312,'CODE GENERATOR'!$P:$AM,19,FALSE)</f>
        <v>0</v>
      </c>
      <c r="BA312" s="101">
        <f>+VLOOKUP($S312,'CODE GENERATOR'!$P:$AM,20,FALSE)</f>
        <v>0</v>
      </c>
      <c r="BB312" s="101">
        <f>+VLOOKUP($S312,'CODE GENERATOR'!$P:$AM,21,FALSE)</f>
        <v>0</v>
      </c>
      <c r="BC312" s="101">
        <f>+VLOOKUP($S312,'CODE GENERATOR'!$P:$AM,22,FALSE)</f>
        <v>0</v>
      </c>
      <c r="BD312" s="101">
        <f>+VLOOKUP($S312,'CODE GENERATOR'!$P:$AM,23,FALSE)</f>
        <v>0</v>
      </c>
      <c r="BE312" s="101">
        <f>+VLOOKUP($S312,'CODE GENERATOR'!$P:$AM,24,FALSE)</f>
        <v>0</v>
      </c>
      <c r="BF312" s="101">
        <f>IF(C312&gt;0,+VLOOKUP(G312,'CATEGORY ID'!$A$1:$L$118,3,FALSE),"")</f>
        <v>30</v>
      </c>
      <c r="BG312" s="101">
        <f>IF(C312&gt;0,+VLOOKUP(H312,'CATEGORY ID'!$D$1:$L$118,3,FALSE),"")</f>
        <v>3</v>
      </c>
      <c r="BH312" s="101">
        <f>IF(C312&gt;0,+VLOOKUP((+H312&amp;I312),'CATEGORY ID'!$H$1:$I$121,2,FALSE),"")</f>
        <v>109</v>
      </c>
      <c r="BJ312" s="101">
        <f>IF(C312&gt;0,IF(COUNTIF('CATEGORY ID'!$K$1:$K$121,+H312&amp;K312) &gt; 0, +VLOOKUP(+H312&amp;K312,'CATEGORY ID'!$K$1:$L$121,2,FALSE),""),"")</f>
        <v>213</v>
      </c>
      <c r="BK312" s="101" t="str">
        <f>IF(C312&gt;0,IF(COUNTIF('CATEGORY ID'!$K$124:$K$165, +VLOOKUP(C312,'STYLE NAMES'!$B:$AE,30,FALSE)) &gt; 0, +VLOOKUP(VLOOKUP(C312,'STYLE NAMES'!$B:$AE,30,FALSE),'CATEGORY ID'!K:M,2,FALSE),""),"")</f>
        <v/>
      </c>
      <c r="BR312" s="101" t="str" cm="1">
        <f t="array" ref="BR312">IF(C312&gt;0,_xlfn.TEXTJOIN(";", TRUE,_xlfn.UNIQUE(_xlfn._xlws.FILTER(BF312:BQ312,(BF312:BQ312&gt;0)),TRUE,FALSE)),"")&amp;";"&amp;BS312</f>
        <v>30;3;109;213;234</v>
      </c>
      <c r="BS312" s="101">
        <v>234</v>
      </c>
      <c r="BU312" s="106">
        <f>IF(C312&gt;0,+VLOOKUP($C312,'STYLE NAMES'!$B:$AC,26,FALSE),"")</f>
        <v>69.900000000000006</v>
      </c>
      <c r="BV312" s="106">
        <f>IF(C312&gt;0,+VLOOKUP($C312,'STYLE NAMES'!$B:$AC,27,FALSE),"")</f>
        <v>3840</v>
      </c>
      <c r="BW312" s="106">
        <f>IF(C312&gt;0,+VLOOKUP($C312,'STYLE NAMES'!$B:$AC,28,FALSE),"")</f>
        <v>80.385000000000005</v>
      </c>
      <c r="BY312"/>
      <c r="BZ312" s="101">
        <v>0</v>
      </c>
      <c r="CA312" s="137">
        <f t="shared" si="22"/>
        <v>1</v>
      </c>
      <c r="CB312" s="137">
        <f>+VLOOKUP(C312,'[2]STYLES &amp; MODELS MATRIX'!$A:$G,7,FALSE)</f>
        <v>0</v>
      </c>
      <c r="CC312" s="137" t="str">
        <f>+VLOOKUP(C312,'[1]STYLES &amp; SIZE CHARTS'!$A:$H,8,FALSE)</f>
        <v>WT-SSCP1</v>
      </c>
      <c r="CD312" s="137"/>
      <c r="CE312" s="205"/>
      <c r="CF312" s="141"/>
    </row>
    <row r="313" spans="1:84" s="101" customFormat="1" ht="12" customHeight="1" x14ac:dyDescent="0.2">
      <c r="A313" s="102">
        <f t="shared" si="20"/>
        <v>8683711003717</v>
      </c>
      <c r="B313" s="101" t="s">
        <v>866</v>
      </c>
      <c r="C313" s="101" t="s">
        <v>226</v>
      </c>
      <c r="D313" s="101" t="s">
        <v>1948</v>
      </c>
      <c r="E313" s="203" t="s">
        <v>2350</v>
      </c>
      <c r="F313" s="101" t="s">
        <v>2247</v>
      </c>
      <c r="G313" s="101" t="str">
        <f>IF(C313&gt;0,+VLOOKUP($C313,'STYLE NAMES'!$B:$AC,4,FALSE),"")</f>
        <v>RIDER</v>
      </c>
      <c r="H313" s="101" t="str">
        <f>IF(C313&gt;0,+VLOOKUP($C313,'STYLE NAMES'!$B:$AC,5,FALSE),"")</f>
        <v>WOMEN</v>
      </c>
      <c r="I313" s="101" t="str">
        <f>IF(C313&gt;0,+VLOOKUP($C313,'STYLE NAMES'!$B:$AC,6,FALSE),"")</f>
        <v>TOPS</v>
      </c>
      <c r="J313" s="101" t="str">
        <f>IF(C313&gt;0,+VLOOKUP($C313,'STYLE NAMES'!$B:$AC,7,FALSE),"")</f>
        <v>WOMEN</v>
      </c>
      <c r="K313" s="101" t="str">
        <f>IF(C313&gt;0,+VLOOKUP($C313,'STYLE NAMES'!$B:$AC,8,FALSE),"")</f>
        <v>SOFT POLOS</v>
      </c>
      <c r="L313" s="101" t="str">
        <f>IF(E313&gt;0,+VLOOKUP($E313,'CODE GENERATOR'!$D:$T,3,FALSE),"")</f>
        <v>S</v>
      </c>
      <c r="M313" s="101" t="str">
        <f>IF(E313&gt;0,+VLOOKUP($E313,'CODE GENERATOR'!$D:$T,4,FALSE),"")</f>
        <v>PIQUET</v>
      </c>
      <c r="N313" s="101" t="str">
        <f>IF(E313&gt;0,+VLOOKUP($E313,'CODE GENERATOR'!$D:$T,6,FALSE),"")</f>
        <v>NAVY</v>
      </c>
      <c r="O313" s="101" t="str">
        <f>IF(E313&gt;0,+VLOOKUP($E313,'CODE GENERATOR'!$D:$T,7,FALSE),"")</f>
        <v>BEIGE</v>
      </c>
      <c r="P313" s="101" t="str">
        <f t="shared" si="21"/>
        <v>NAVY/BEIGE</v>
      </c>
      <c r="Q313" s="104" t="str">
        <f>IF(E313&gt;0,+VLOOKUP($E313,'CODE GENERATOR'!$D:$T,11,FALSE),"")</f>
        <v>R.TOPWN_SPL0032</v>
      </c>
      <c r="R313" s="104" t="str">
        <f>IF(E313&gt;0,+VLOOKUP($E313,'CODE GENERATOR'!$D:$T,12,FALSE),"")</f>
        <v>PIQ0013NAVBEG</v>
      </c>
      <c r="S313" s="104" t="str">
        <f>IF(E313&gt;0,+VLOOKUP($E313,'CODE GENERATOR'!$D:$T,13,FALSE),"")</f>
        <v>R.TOPWN_SPL0032_PIQ0013NAVBEG</v>
      </c>
      <c r="T313" s="104" t="str">
        <f t="shared" si="19"/>
        <v>R.TOPWN_SPL0032_PIQ0013NAVBEG_M</v>
      </c>
      <c r="U313" s="105">
        <v>8683711003717</v>
      </c>
      <c r="V313" s="107" t="str" cm="1">
        <f t="array" ref="V313">_xlfn.TEXTJOIN(";", TRUE, _xlfn.UNIQUE(_xlfn._xlws.FILTER(P$3:P$10029, C$3:C$10029=C313)))</f>
        <v>BORDEAUX/BEIGE;NAVY/BEIGE</v>
      </c>
      <c r="W313" s="107" t="str" cm="1">
        <f t="array" ref="W313">_xlfn.TEXTJOIN(";", TRUE, _xlfn.UNIQUE(_xlfn._xlws.FILTER(F$3:F$10029, C$3:C$10029=C313)))</f>
        <v>XS;S;M;L;XL</v>
      </c>
      <c r="X313" s="101" t="str">
        <f>IF(E313&gt;0,+VLOOKUP($E313,'CODE GENERATOR'!$D:$AC,19,FALSE),0)</f>
        <v>2402_S01_33306</v>
      </c>
      <c r="Y313" s="101" t="str">
        <f>IF(E313&gt;0,+VLOOKUP($E313,'CODE GENERATOR'!$D:$AC,20,FALSE),0)</f>
        <v>2402_S01_33285</v>
      </c>
      <c r="Z313" s="101" t="str">
        <f>IF(E313&gt;0,+VLOOKUP($E313,'CODE GENERATOR'!$D:$AC,21,FALSE),0)</f>
        <v>2402_S01_33289</v>
      </c>
      <c r="AA313" s="101" t="str">
        <f>IF(E313&gt;0,+VLOOKUP($E313,'CODE GENERATOR'!$D:$AC,22,FALSE),0)</f>
        <v>2402_S01_33286</v>
      </c>
      <c r="AB313" s="101" t="str">
        <f>IF(E313&gt;0,+VLOOKUP($E313,'CODE GENERATOR'!$D:$AC,23,FALSE),0)</f>
        <v>2402_S01_33282</v>
      </c>
      <c r="AC313" s="101" t="str">
        <f>IF(E313&gt;0,+VLOOKUP($E313,'CODE GENERATOR'!$D:$AC,24,FALSE),0)</f>
        <v/>
      </c>
      <c r="AD313" s="101" t="str">
        <f>IF(E313&gt;0,+VLOOKUP($E313,'CODE GENERATOR'!$D:$AC,25,FALSE),0)</f>
        <v/>
      </c>
      <c r="AE313" s="101" t="str">
        <f>IF(E313&gt;0,+VLOOKUP($E313,'CODE GENERATOR'!$D:$AC,26,FALSE),0)</f>
        <v/>
      </c>
      <c r="AF313" s="149" t="str">
        <f>IF($C313&gt;0,$C313&amp;" "&amp;$P313&amp;" "&amp;+VLOOKUP($C313,'STYLE NAMES'!$B:$AC,10,FALSE),"""")</f>
        <v>CANNES NAVY/BEIGE WOMEN'S SOFT TRAINING POLO</v>
      </c>
      <c r="AG313" s="101" t="str">
        <f>"Enjoy our "&amp;(AF313)&amp;"; "&amp;IF(C313&gt;0,+VLOOKUP($C313,'STYLE NAMES'!$B:$AC,11,FALSE),"")</f>
        <v>Enjoy our CANNES NAVY/BEIGE WOMEN'S SOFT TRAINING POLO; Women's Short Sleeve Soft Training Polo
Thanks to its soft and natural fiber fabric our soft polos are ideal for daily training</v>
      </c>
      <c r="AH313" s="101" t="str">
        <f>IF(C313&gt;0,+VLOOKUP($C313,'STYLE NAMES'!$B:$AC,12,FALSE),"")</f>
        <v>Bi-color Piquet Fabric
Embroidery dressing
Composition:
100% Cotton</v>
      </c>
      <c r="AI313" s="101" t="str">
        <f>IF(C313&gt;0,+VLOOKUP($C313,'STYLE NAMES'!$B:$AC,13,FALSE),"")</f>
        <v>Machine Wash at 30°C
Mild process
Iron at low temperature
Iron from REVERSE
Do NOT iron on logos or prints
Do not bleach
Do NOT Tumble Dry</v>
      </c>
      <c r="AJ313" s="149" t="str">
        <f>IF($C313&gt;0,$C313&amp;" "&amp;$P313&amp;" "&amp;+VLOOKUP($C313,'STYLE NAMES'!$B:$AC,14,FALSE),"""")</f>
        <v>CANNES NAVY/BEIGE KADIN SOFT ANTRENMAN POLO</v>
      </c>
      <c r="AK313" s="149" t="str">
        <f>"Cavalier SanMarco tarafından tasarlanan "&amp;(AJ313)&amp;"; "&amp;IF(C313&gt;0,+VLOOKUP($C313,'STYLE NAMES'!$B:$AC,15,FALSE),"")</f>
        <v>Cavalier SanMarco tarafından tasarlanan CANNES NAVY/BEIGE KADIN SOFT ANTRENMAN POLO; Kadın Kısa Kol Soft Antrenman Polo
Doğal pamuk elyaf kumaştan üretilmiş bu pololar günlük antrenmanlarınız için ideal bir kıyafet</v>
      </c>
      <c r="AL313" s="149" t="str">
        <f>IF(C313&gt;0,+VLOOKUP($C313,'STYLE NAMES'!$B:$AC,16,FALSE),"")</f>
        <v>Çift renk polo pike kumaş
Nakışlı logo
Kompozisyon:
100% Pamuk</v>
      </c>
      <c r="AM313" s="149" t="str">
        <f>IF(C313&gt;0,+VLOOKUP($C313,'STYLE NAMES'!$B:$AC,17,FALSE),"")</f>
        <v>Makinede 30°C' de Yıkayın
Hassas Yıkama
Ilık ütü yapın
Tersten ütüleyin
Logo ve baskıları ÜTÜLEMEYİN
Çamaşır suyu kullanmayın
Kurutma Makinesinde Kurutmayın</v>
      </c>
      <c r="AN313" s="149" t="str">
        <f>IF($C313&gt;0,$C313&amp;" "&amp;$P313&amp;" "&amp;+VLOOKUP($C313,'STYLE NAMES'!$B:$AC,18,FALSE),"""")</f>
        <v>CANNES NAVY/BEIGE POLO DA ALLENAMENTO SOFT DA DONNA</v>
      </c>
      <c r="AO313" s="101" t="str">
        <f>"Disegnato da Cavalier SanMarco "&amp;(AN313)&amp;"; "&amp;IF(C313&gt;0,+VLOOKUP($C313,'STYLE NAMES'!$B:$AC,19,FALSE),"")</f>
        <v>Disegnato da Cavalier SanMarco CANNES NAVY/BEIGE POLO DA ALLENAMENTO SOFT DA DONNA; Polo a maniche corte in cotone morbido da donna 
Grazie al suo tessuto naturale e morbido, è ideale per l'allenamento quotidiano.</v>
      </c>
      <c r="AP313" s="101" t="str">
        <f>IF(C313&gt;0,+VLOOKUP($C313,'STYLE NAMES'!$B:$AC,20,FALSE),"")</f>
        <v>Tessuto piqué bicolore 
Ricamo decorativo 
Composizione: 
100% Cotone</v>
      </c>
      <c r="AQ313" s="101" t="str">
        <f>IF(C313&gt;0,+VLOOKUP($C313,'STYLE NAMES'!$B:$AC,21,FALSE),"")</f>
        <v>Lavare in lavatrice a 30°C Ciclo delicato 
Stirare a bassa temperatura
Stirare al rovescio 
Non stirare su loghi o stampe 
Non candeggiare 
Non asciugare in asciugatrice</v>
      </c>
      <c r="AR313" s="101">
        <f>IF(D313&gt;0,+VLOOKUP($C313,'STYLE NAMES'!$B:$AC,22,FALSE),"")</f>
        <v>0</v>
      </c>
      <c r="AS313" s="101">
        <f>IF(E313&gt;0,+VLOOKUP($C313,'STYLE NAMES'!$B:$AC,23,FALSE),"")</f>
        <v>0</v>
      </c>
      <c r="AT313" s="101">
        <f>IF(F313&gt;0,+VLOOKUP($C313,'STYLE NAMES'!$B:$AC,24,FALSE),"")</f>
        <v>0</v>
      </c>
      <c r="AU313" s="101">
        <f>IF(G313&gt;0,+VLOOKUP($C313,'STYLE NAMES'!$B:$AC,25,FALSE),"")</f>
        <v>0</v>
      </c>
      <c r="AV313" s="101" t="str">
        <f>+VLOOKUP($S313,'CODE GENERATOR'!$P:$AM,15,FALSE)</f>
        <v>R.BOTWN_BRC0067_TJR0027NAVNAV</v>
      </c>
      <c r="AW313" s="101" t="str">
        <f>+VLOOKUP($S313,'CODE GENERATOR'!$P:$AM,16,FALSE)</f>
        <v>A.RACUX_BLT0094A_BRD0002NAVNAV</v>
      </c>
      <c r="AX313" s="101">
        <f>+VLOOKUP($S313,'CODE GENERATOR'!$P:$AM,17,FALSE)</f>
        <v>0</v>
      </c>
      <c r="AY313" s="101">
        <f>+VLOOKUP($S313,'CODE GENERATOR'!$P:$AM,18,FALSE)</f>
        <v>0</v>
      </c>
      <c r="AZ313" s="101">
        <f>+VLOOKUP($S313,'CODE GENERATOR'!$P:$AM,19,FALSE)</f>
        <v>0</v>
      </c>
      <c r="BA313" s="101">
        <f>+VLOOKUP($S313,'CODE GENERATOR'!$P:$AM,20,FALSE)</f>
        <v>0</v>
      </c>
      <c r="BB313" s="101">
        <f>+VLOOKUP($S313,'CODE GENERATOR'!$P:$AM,21,FALSE)</f>
        <v>0</v>
      </c>
      <c r="BC313" s="101">
        <f>+VLOOKUP($S313,'CODE GENERATOR'!$P:$AM,22,FALSE)</f>
        <v>0</v>
      </c>
      <c r="BD313" s="101">
        <f>+VLOOKUP($S313,'CODE GENERATOR'!$P:$AM,23,FALSE)</f>
        <v>0</v>
      </c>
      <c r="BE313" s="101">
        <f>+VLOOKUP($S313,'CODE GENERATOR'!$P:$AM,24,FALSE)</f>
        <v>0</v>
      </c>
      <c r="BF313" s="101">
        <f>IF(C313&gt;0,+VLOOKUP(G313,'CATEGORY ID'!$A$1:$L$118,3,FALSE),"")</f>
        <v>30</v>
      </c>
      <c r="BG313" s="101">
        <f>IF(C313&gt;0,+VLOOKUP(H313,'CATEGORY ID'!$D$1:$L$118,3,FALSE),"")</f>
        <v>3</v>
      </c>
      <c r="BH313" s="101">
        <f>IF(C313&gt;0,+VLOOKUP((+H313&amp;I313),'CATEGORY ID'!$H$1:$I$121,2,FALSE),"")</f>
        <v>109</v>
      </c>
      <c r="BJ313" s="101">
        <f>IF(C313&gt;0,IF(COUNTIF('CATEGORY ID'!$K$1:$K$121,+H313&amp;K313) &gt; 0, +VLOOKUP(+H313&amp;K313,'CATEGORY ID'!$K$1:$L$121,2,FALSE),""),"")</f>
        <v>213</v>
      </c>
      <c r="BK313" s="101" t="str">
        <f>IF(C313&gt;0,IF(COUNTIF('CATEGORY ID'!$K$124:$K$165, +VLOOKUP(C313,'STYLE NAMES'!$B:$AE,30,FALSE)) &gt; 0, +VLOOKUP(VLOOKUP(C313,'STYLE NAMES'!$B:$AE,30,FALSE),'CATEGORY ID'!K:M,2,FALSE),""),"")</f>
        <v/>
      </c>
      <c r="BR313" s="101" t="str" cm="1">
        <f t="array" ref="BR313">IF(C313&gt;0,_xlfn.TEXTJOIN(";", TRUE,_xlfn.UNIQUE(_xlfn._xlws.FILTER(BF313:BQ313,(BF313:BQ313&gt;0)),TRUE,FALSE)),"")&amp;";"&amp;BS313</f>
        <v>30;3;109;213;234</v>
      </c>
      <c r="BS313" s="101">
        <v>234</v>
      </c>
      <c r="BU313" s="106">
        <f>IF(C313&gt;0,+VLOOKUP($C313,'STYLE NAMES'!$B:$AC,26,FALSE),"")</f>
        <v>69.900000000000006</v>
      </c>
      <c r="BV313" s="106">
        <f>IF(C313&gt;0,+VLOOKUP($C313,'STYLE NAMES'!$B:$AC,27,FALSE),"")</f>
        <v>3840</v>
      </c>
      <c r="BW313" s="106">
        <f>IF(C313&gt;0,+VLOOKUP($C313,'STYLE NAMES'!$B:$AC,28,FALSE),"")</f>
        <v>80.385000000000005</v>
      </c>
      <c r="BY313"/>
      <c r="BZ313" s="101">
        <v>1</v>
      </c>
      <c r="CA313" s="137">
        <f t="shared" si="22"/>
        <v>1</v>
      </c>
      <c r="CB313" s="137">
        <f>+VLOOKUP(C313,'[2]STYLES &amp; MODELS MATRIX'!$A:$G,7,FALSE)</f>
        <v>0</v>
      </c>
      <c r="CC313" s="137" t="str">
        <f>+VLOOKUP(C313,'[1]STYLES &amp; SIZE CHARTS'!$A:$H,8,FALSE)</f>
        <v>WT-SSCP1</v>
      </c>
      <c r="CD313" s="137"/>
      <c r="CE313" s="205"/>
      <c r="CF313" s="141"/>
    </row>
    <row r="314" spans="1:84" s="101" customFormat="1" ht="12" customHeight="1" x14ac:dyDescent="0.2">
      <c r="A314" s="102">
        <f t="shared" si="20"/>
        <v>8683711003724</v>
      </c>
      <c r="B314" s="101" t="s">
        <v>866</v>
      </c>
      <c r="C314" s="101" t="s">
        <v>226</v>
      </c>
      <c r="D314" s="101" t="s">
        <v>1948</v>
      </c>
      <c r="E314" s="203" t="s">
        <v>2350</v>
      </c>
      <c r="F314" s="101" t="s">
        <v>2248</v>
      </c>
      <c r="G314" s="101" t="str">
        <f>IF(C314&gt;0,+VLOOKUP($C314,'STYLE NAMES'!$B:$AC,4,FALSE),"")</f>
        <v>RIDER</v>
      </c>
      <c r="H314" s="101" t="str">
        <f>IF(C314&gt;0,+VLOOKUP($C314,'STYLE NAMES'!$B:$AC,5,FALSE),"")</f>
        <v>WOMEN</v>
      </c>
      <c r="I314" s="101" t="str">
        <f>IF(C314&gt;0,+VLOOKUP($C314,'STYLE NAMES'!$B:$AC,6,FALSE),"")</f>
        <v>TOPS</v>
      </c>
      <c r="J314" s="101" t="str">
        <f>IF(C314&gt;0,+VLOOKUP($C314,'STYLE NAMES'!$B:$AC,7,FALSE),"")</f>
        <v>WOMEN</v>
      </c>
      <c r="K314" s="101" t="str">
        <f>IF(C314&gt;0,+VLOOKUP($C314,'STYLE NAMES'!$B:$AC,8,FALSE),"")</f>
        <v>SOFT POLOS</v>
      </c>
      <c r="L314" s="101" t="str">
        <f>IF(E314&gt;0,+VLOOKUP($E314,'CODE GENERATOR'!$D:$T,3,FALSE),"")</f>
        <v>S</v>
      </c>
      <c r="M314" s="101" t="str">
        <f>IF(E314&gt;0,+VLOOKUP($E314,'CODE GENERATOR'!$D:$T,4,FALSE),"")</f>
        <v>PIQUET</v>
      </c>
      <c r="N314" s="101" t="str">
        <f>IF(E314&gt;0,+VLOOKUP($E314,'CODE GENERATOR'!$D:$T,6,FALSE),"")</f>
        <v>NAVY</v>
      </c>
      <c r="O314" s="101" t="str">
        <f>IF(E314&gt;0,+VLOOKUP($E314,'CODE GENERATOR'!$D:$T,7,FALSE),"")</f>
        <v>BEIGE</v>
      </c>
      <c r="P314" s="101" t="str">
        <f t="shared" si="21"/>
        <v>NAVY/BEIGE</v>
      </c>
      <c r="Q314" s="104" t="str">
        <f>IF(E314&gt;0,+VLOOKUP($E314,'CODE GENERATOR'!$D:$T,11,FALSE),"")</f>
        <v>R.TOPWN_SPL0032</v>
      </c>
      <c r="R314" s="104" t="str">
        <f>IF(E314&gt;0,+VLOOKUP($E314,'CODE GENERATOR'!$D:$T,12,FALSE),"")</f>
        <v>PIQ0013NAVBEG</v>
      </c>
      <c r="S314" s="104" t="str">
        <f>IF(E314&gt;0,+VLOOKUP($E314,'CODE GENERATOR'!$D:$T,13,FALSE),"")</f>
        <v>R.TOPWN_SPL0032_PIQ0013NAVBEG</v>
      </c>
      <c r="T314" s="104" t="str">
        <f t="shared" si="19"/>
        <v>R.TOPWN_SPL0032_PIQ0013NAVBEG_L</v>
      </c>
      <c r="U314" s="105">
        <v>8683711003724</v>
      </c>
      <c r="V314" s="107" t="str" cm="1">
        <f t="array" ref="V314">_xlfn.TEXTJOIN(";", TRUE, _xlfn.UNIQUE(_xlfn._xlws.FILTER(P$3:P$10029, C$3:C$10029=C314)))</f>
        <v>BORDEAUX/BEIGE;NAVY/BEIGE</v>
      </c>
      <c r="W314" s="107" t="str" cm="1">
        <f t="array" ref="W314">_xlfn.TEXTJOIN(";", TRUE, _xlfn.UNIQUE(_xlfn._xlws.FILTER(F$3:F$10029, C$3:C$10029=C314)))</f>
        <v>XS;S;M;L;XL</v>
      </c>
      <c r="X314" s="101" t="str">
        <f>IF(E314&gt;0,+VLOOKUP($E314,'CODE GENERATOR'!$D:$AC,19,FALSE),0)</f>
        <v>2402_S01_33306</v>
      </c>
      <c r="Y314" s="101" t="str">
        <f>IF(E314&gt;0,+VLOOKUP($E314,'CODE GENERATOR'!$D:$AC,20,FALSE),0)</f>
        <v>2402_S01_33285</v>
      </c>
      <c r="Z314" s="101" t="str">
        <f>IF(E314&gt;0,+VLOOKUP($E314,'CODE GENERATOR'!$D:$AC,21,FALSE),0)</f>
        <v>2402_S01_33289</v>
      </c>
      <c r="AA314" s="101" t="str">
        <f>IF(E314&gt;0,+VLOOKUP($E314,'CODE GENERATOR'!$D:$AC,22,FALSE),0)</f>
        <v>2402_S01_33286</v>
      </c>
      <c r="AB314" s="101" t="str">
        <f>IF(E314&gt;0,+VLOOKUP($E314,'CODE GENERATOR'!$D:$AC,23,FALSE),0)</f>
        <v>2402_S01_33282</v>
      </c>
      <c r="AC314" s="101" t="str">
        <f>IF(E314&gt;0,+VLOOKUP($E314,'CODE GENERATOR'!$D:$AC,24,FALSE),0)</f>
        <v/>
      </c>
      <c r="AD314" s="101" t="str">
        <f>IF(E314&gt;0,+VLOOKUP($E314,'CODE GENERATOR'!$D:$AC,25,FALSE),0)</f>
        <v/>
      </c>
      <c r="AE314" s="101" t="str">
        <f>IF(E314&gt;0,+VLOOKUP($E314,'CODE GENERATOR'!$D:$AC,26,FALSE),0)</f>
        <v/>
      </c>
      <c r="AF314" s="149" t="str">
        <f>IF($C314&gt;0,$C314&amp;" "&amp;$P314&amp;" "&amp;+VLOOKUP($C314,'STYLE NAMES'!$B:$AC,10,FALSE),"""")</f>
        <v>CANNES NAVY/BEIGE WOMEN'S SOFT TRAINING POLO</v>
      </c>
      <c r="AG314" s="101" t="str">
        <f>"Enjoy our "&amp;(AF314)&amp;"; "&amp;IF(C314&gt;0,+VLOOKUP($C314,'STYLE NAMES'!$B:$AC,11,FALSE),"")</f>
        <v>Enjoy our CANNES NAVY/BEIGE WOMEN'S SOFT TRAINING POLO; Women's Short Sleeve Soft Training Polo
Thanks to its soft and natural fiber fabric our soft polos are ideal for daily training</v>
      </c>
      <c r="AH314" s="101" t="str">
        <f>IF(C314&gt;0,+VLOOKUP($C314,'STYLE NAMES'!$B:$AC,12,FALSE),"")</f>
        <v>Bi-color Piquet Fabric
Embroidery dressing
Composition:
100% Cotton</v>
      </c>
      <c r="AI314" s="101" t="str">
        <f>IF(C314&gt;0,+VLOOKUP($C314,'STYLE NAMES'!$B:$AC,13,FALSE),"")</f>
        <v>Machine Wash at 30°C
Mild process
Iron at low temperature
Iron from REVERSE
Do NOT iron on logos or prints
Do not bleach
Do NOT Tumble Dry</v>
      </c>
      <c r="AJ314" s="149" t="str">
        <f>IF($C314&gt;0,$C314&amp;" "&amp;$P314&amp;" "&amp;+VLOOKUP($C314,'STYLE NAMES'!$B:$AC,14,FALSE),"""")</f>
        <v>CANNES NAVY/BEIGE KADIN SOFT ANTRENMAN POLO</v>
      </c>
      <c r="AK314" s="149" t="str">
        <f>"Cavalier SanMarco tarafından tasarlanan "&amp;(AJ314)&amp;"; "&amp;IF(C314&gt;0,+VLOOKUP($C314,'STYLE NAMES'!$B:$AC,15,FALSE),"")</f>
        <v>Cavalier SanMarco tarafından tasarlanan CANNES NAVY/BEIGE KADIN SOFT ANTRENMAN POLO; Kadın Kısa Kol Soft Antrenman Polo
Doğal pamuk elyaf kumaştan üretilmiş bu pololar günlük antrenmanlarınız için ideal bir kıyafet</v>
      </c>
      <c r="AL314" s="149" t="str">
        <f>IF(C314&gt;0,+VLOOKUP($C314,'STYLE NAMES'!$B:$AC,16,FALSE),"")</f>
        <v>Çift renk polo pike kumaş
Nakışlı logo
Kompozisyon:
100% Pamuk</v>
      </c>
      <c r="AM314" s="149" t="str">
        <f>IF(C314&gt;0,+VLOOKUP($C314,'STYLE NAMES'!$B:$AC,17,FALSE),"")</f>
        <v>Makinede 30°C' de Yıkayın
Hassas Yıkama
Ilık ütü yapın
Tersten ütüleyin
Logo ve baskıları ÜTÜLEMEYİN
Çamaşır suyu kullanmayın
Kurutma Makinesinde Kurutmayın</v>
      </c>
      <c r="AN314" s="149" t="str">
        <f>IF($C314&gt;0,$C314&amp;" "&amp;$P314&amp;" "&amp;+VLOOKUP($C314,'STYLE NAMES'!$B:$AC,18,FALSE),"""")</f>
        <v>CANNES NAVY/BEIGE POLO DA ALLENAMENTO SOFT DA DONNA</v>
      </c>
      <c r="AO314" s="101" t="str">
        <f>"Disegnato da Cavalier SanMarco "&amp;(AN314)&amp;"; "&amp;IF(C314&gt;0,+VLOOKUP($C314,'STYLE NAMES'!$B:$AC,19,FALSE),"")</f>
        <v>Disegnato da Cavalier SanMarco CANNES NAVY/BEIGE POLO DA ALLENAMENTO SOFT DA DONNA; Polo a maniche corte in cotone morbido da donna 
Grazie al suo tessuto naturale e morbido, è ideale per l'allenamento quotidiano.</v>
      </c>
      <c r="AP314" s="101" t="str">
        <f>IF(C314&gt;0,+VLOOKUP($C314,'STYLE NAMES'!$B:$AC,20,FALSE),"")</f>
        <v>Tessuto piqué bicolore 
Ricamo decorativo 
Composizione: 
100% Cotone</v>
      </c>
      <c r="AQ314" s="101" t="str">
        <f>IF(C314&gt;0,+VLOOKUP($C314,'STYLE NAMES'!$B:$AC,21,FALSE),"")</f>
        <v>Lavare in lavatrice a 30°C Ciclo delicato 
Stirare a bassa temperatura
Stirare al rovescio 
Non stirare su loghi o stampe 
Non candeggiare 
Non asciugare in asciugatrice</v>
      </c>
      <c r="AR314" s="101">
        <f>IF(D314&gt;0,+VLOOKUP($C314,'STYLE NAMES'!$B:$AC,22,FALSE),"")</f>
        <v>0</v>
      </c>
      <c r="AS314" s="101">
        <f>IF(E314&gt;0,+VLOOKUP($C314,'STYLE NAMES'!$B:$AC,23,FALSE),"")</f>
        <v>0</v>
      </c>
      <c r="AT314" s="101">
        <f>IF(F314&gt;0,+VLOOKUP($C314,'STYLE NAMES'!$B:$AC,24,FALSE),"")</f>
        <v>0</v>
      </c>
      <c r="AU314" s="101">
        <f>IF(G314&gt;0,+VLOOKUP($C314,'STYLE NAMES'!$B:$AC,25,FALSE),"")</f>
        <v>0</v>
      </c>
      <c r="AV314" s="101" t="str">
        <f>+VLOOKUP($S314,'CODE GENERATOR'!$P:$AM,15,FALSE)</f>
        <v>R.BOTWN_BRC0067_TJR0027NAVNAV</v>
      </c>
      <c r="AW314" s="101" t="str">
        <f>+VLOOKUP($S314,'CODE GENERATOR'!$P:$AM,16,FALSE)</f>
        <v>A.RACUX_BLT0094A_BRD0002NAVNAV</v>
      </c>
      <c r="AX314" s="101">
        <f>+VLOOKUP($S314,'CODE GENERATOR'!$P:$AM,17,FALSE)</f>
        <v>0</v>
      </c>
      <c r="AY314" s="101">
        <f>+VLOOKUP($S314,'CODE GENERATOR'!$P:$AM,18,FALSE)</f>
        <v>0</v>
      </c>
      <c r="AZ314" s="101">
        <f>+VLOOKUP($S314,'CODE GENERATOR'!$P:$AM,19,FALSE)</f>
        <v>0</v>
      </c>
      <c r="BA314" s="101">
        <f>+VLOOKUP($S314,'CODE GENERATOR'!$P:$AM,20,FALSE)</f>
        <v>0</v>
      </c>
      <c r="BB314" s="101">
        <f>+VLOOKUP($S314,'CODE GENERATOR'!$P:$AM,21,FALSE)</f>
        <v>0</v>
      </c>
      <c r="BC314" s="101">
        <f>+VLOOKUP($S314,'CODE GENERATOR'!$P:$AM,22,FALSE)</f>
        <v>0</v>
      </c>
      <c r="BD314" s="101">
        <f>+VLOOKUP($S314,'CODE GENERATOR'!$P:$AM,23,FALSE)</f>
        <v>0</v>
      </c>
      <c r="BE314" s="101">
        <f>+VLOOKUP($S314,'CODE GENERATOR'!$P:$AM,24,FALSE)</f>
        <v>0</v>
      </c>
      <c r="BF314" s="101">
        <f>IF(C314&gt;0,+VLOOKUP(G314,'CATEGORY ID'!$A$1:$L$118,3,FALSE),"")</f>
        <v>30</v>
      </c>
      <c r="BG314" s="101">
        <f>IF(C314&gt;0,+VLOOKUP(H314,'CATEGORY ID'!$D$1:$L$118,3,FALSE),"")</f>
        <v>3</v>
      </c>
      <c r="BH314" s="101">
        <f>IF(C314&gt;0,+VLOOKUP((+H314&amp;I314),'CATEGORY ID'!$H$1:$I$121,2,FALSE),"")</f>
        <v>109</v>
      </c>
      <c r="BJ314" s="101">
        <f>IF(C314&gt;0,IF(COUNTIF('CATEGORY ID'!$K$1:$K$121,+H314&amp;K314) &gt; 0, +VLOOKUP(+H314&amp;K314,'CATEGORY ID'!$K$1:$L$121,2,FALSE),""),"")</f>
        <v>213</v>
      </c>
      <c r="BK314" s="101" t="str">
        <f>IF(C314&gt;0,IF(COUNTIF('CATEGORY ID'!$K$124:$K$165, +VLOOKUP(C314,'STYLE NAMES'!$B:$AE,30,FALSE)) &gt; 0, +VLOOKUP(VLOOKUP(C314,'STYLE NAMES'!$B:$AE,30,FALSE),'CATEGORY ID'!K:M,2,FALSE),""),"")</f>
        <v/>
      </c>
      <c r="BR314" s="101" t="str" cm="1">
        <f t="array" ref="BR314">IF(C314&gt;0,_xlfn.TEXTJOIN(";", TRUE,_xlfn.UNIQUE(_xlfn._xlws.FILTER(BF314:BQ314,(BF314:BQ314&gt;0)),TRUE,FALSE)),"")&amp;";"&amp;BS314</f>
        <v>30;3;109;213;234</v>
      </c>
      <c r="BS314" s="101">
        <v>234</v>
      </c>
      <c r="BU314" s="106">
        <f>IF(C314&gt;0,+VLOOKUP($C314,'STYLE NAMES'!$B:$AC,26,FALSE),"")</f>
        <v>69.900000000000006</v>
      </c>
      <c r="BV314" s="106">
        <f>IF(C314&gt;0,+VLOOKUP($C314,'STYLE NAMES'!$B:$AC,27,FALSE),"")</f>
        <v>3840</v>
      </c>
      <c r="BW314" s="106">
        <f>IF(C314&gt;0,+VLOOKUP($C314,'STYLE NAMES'!$B:$AC,28,FALSE),"")</f>
        <v>80.385000000000005</v>
      </c>
      <c r="BY314"/>
      <c r="BZ314" s="101">
        <v>0</v>
      </c>
      <c r="CA314" s="137">
        <f t="shared" si="22"/>
        <v>1</v>
      </c>
      <c r="CB314" s="137">
        <f>+VLOOKUP(C314,'[2]STYLES &amp; MODELS MATRIX'!$A:$G,7,FALSE)</f>
        <v>0</v>
      </c>
      <c r="CC314" s="137" t="str">
        <f>+VLOOKUP(C314,'[1]STYLES &amp; SIZE CHARTS'!$A:$H,8,FALSE)</f>
        <v>WT-SSCP1</v>
      </c>
      <c r="CD314" s="137"/>
      <c r="CE314" s="205"/>
      <c r="CF314" s="141"/>
    </row>
    <row r="315" spans="1:84" s="101" customFormat="1" ht="12" customHeight="1" x14ac:dyDescent="0.2">
      <c r="A315" s="102">
        <f t="shared" si="20"/>
        <v>8683711003731</v>
      </c>
      <c r="B315" s="101" t="s">
        <v>866</v>
      </c>
      <c r="C315" s="101" t="s">
        <v>226</v>
      </c>
      <c r="D315" s="101" t="s">
        <v>1948</v>
      </c>
      <c r="E315" s="203" t="s">
        <v>2350</v>
      </c>
      <c r="F315" s="101" t="s">
        <v>2249</v>
      </c>
      <c r="G315" s="101" t="str">
        <f>IF(C315&gt;0,+VLOOKUP($C315,'STYLE NAMES'!$B:$AC,4,FALSE),"")</f>
        <v>RIDER</v>
      </c>
      <c r="H315" s="101" t="str">
        <f>IF(C315&gt;0,+VLOOKUP($C315,'STYLE NAMES'!$B:$AC,5,FALSE),"")</f>
        <v>WOMEN</v>
      </c>
      <c r="I315" s="101" t="str">
        <f>IF(C315&gt;0,+VLOOKUP($C315,'STYLE NAMES'!$B:$AC,6,FALSE),"")</f>
        <v>TOPS</v>
      </c>
      <c r="J315" s="101" t="str">
        <f>IF(C315&gt;0,+VLOOKUP($C315,'STYLE NAMES'!$B:$AC,7,FALSE),"")</f>
        <v>WOMEN</v>
      </c>
      <c r="K315" s="101" t="str">
        <f>IF(C315&gt;0,+VLOOKUP($C315,'STYLE NAMES'!$B:$AC,8,FALSE),"")</f>
        <v>SOFT POLOS</v>
      </c>
      <c r="L315" s="101" t="str">
        <f>IF(E315&gt;0,+VLOOKUP($E315,'CODE GENERATOR'!$D:$T,3,FALSE),"")</f>
        <v>S</v>
      </c>
      <c r="M315" s="101" t="str">
        <f>IF(E315&gt;0,+VLOOKUP($E315,'CODE GENERATOR'!$D:$T,4,FALSE),"")</f>
        <v>PIQUET</v>
      </c>
      <c r="N315" s="101" t="str">
        <f>IF(E315&gt;0,+VLOOKUP($E315,'CODE GENERATOR'!$D:$T,6,FALSE),"")</f>
        <v>NAVY</v>
      </c>
      <c r="O315" s="101" t="str">
        <f>IF(E315&gt;0,+VLOOKUP($E315,'CODE GENERATOR'!$D:$T,7,FALSE),"")</f>
        <v>BEIGE</v>
      </c>
      <c r="P315" s="101" t="str">
        <f t="shared" si="21"/>
        <v>NAVY/BEIGE</v>
      </c>
      <c r="Q315" s="104" t="str">
        <f>IF(E315&gt;0,+VLOOKUP($E315,'CODE GENERATOR'!$D:$T,11,FALSE),"")</f>
        <v>R.TOPWN_SPL0032</v>
      </c>
      <c r="R315" s="104" t="str">
        <f>IF(E315&gt;0,+VLOOKUP($E315,'CODE GENERATOR'!$D:$T,12,FALSE),"")</f>
        <v>PIQ0013NAVBEG</v>
      </c>
      <c r="S315" s="104" t="str">
        <f>IF(E315&gt;0,+VLOOKUP($E315,'CODE GENERATOR'!$D:$T,13,FALSE),"")</f>
        <v>R.TOPWN_SPL0032_PIQ0013NAVBEG</v>
      </c>
      <c r="T315" s="104" t="str">
        <f t="shared" si="19"/>
        <v>R.TOPWN_SPL0032_PIQ0013NAVBEG_XL</v>
      </c>
      <c r="U315" s="105">
        <v>8683711003731</v>
      </c>
      <c r="V315" s="107" t="str" cm="1">
        <f t="array" ref="V315">_xlfn.TEXTJOIN(";", TRUE, _xlfn.UNIQUE(_xlfn._xlws.FILTER(P$3:P$10029, C$3:C$10029=C315)))</f>
        <v>BORDEAUX/BEIGE;NAVY/BEIGE</v>
      </c>
      <c r="W315" s="107" t="str" cm="1">
        <f t="array" ref="W315">_xlfn.TEXTJOIN(";", TRUE, _xlfn.UNIQUE(_xlfn._xlws.FILTER(F$3:F$10029, C$3:C$10029=C315)))</f>
        <v>XS;S;M;L;XL</v>
      </c>
      <c r="X315" s="101" t="str">
        <f>IF(E315&gt;0,+VLOOKUP($E315,'CODE GENERATOR'!$D:$AC,19,FALSE),0)</f>
        <v>2402_S01_33306</v>
      </c>
      <c r="Y315" s="101" t="str">
        <f>IF(E315&gt;0,+VLOOKUP($E315,'CODE GENERATOR'!$D:$AC,20,FALSE),0)</f>
        <v>2402_S01_33285</v>
      </c>
      <c r="Z315" s="101" t="str">
        <f>IF(E315&gt;0,+VLOOKUP($E315,'CODE GENERATOR'!$D:$AC,21,FALSE),0)</f>
        <v>2402_S01_33289</v>
      </c>
      <c r="AA315" s="101" t="str">
        <f>IF(E315&gt;0,+VLOOKUP($E315,'CODE GENERATOR'!$D:$AC,22,FALSE),0)</f>
        <v>2402_S01_33286</v>
      </c>
      <c r="AB315" s="101" t="str">
        <f>IF(E315&gt;0,+VLOOKUP($E315,'CODE GENERATOR'!$D:$AC,23,FALSE),0)</f>
        <v>2402_S01_33282</v>
      </c>
      <c r="AC315" s="101" t="str">
        <f>IF(E315&gt;0,+VLOOKUP($E315,'CODE GENERATOR'!$D:$AC,24,FALSE),0)</f>
        <v/>
      </c>
      <c r="AD315" s="101" t="str">
        <f>IF(E315&gt;0,+VLOOKUP($E315,'CODE GENERATOR'!$D:$AC,25,FALSE),0)</f>
        <v/>
      </c>
      <c r="AE315" s="101" t="str">
        <f>IF(E315&gt;0,+VLOOKUP($E315,'CODE GENERATOR'!$D:$AC,26,FALSE),0)</f>
        <v/>
      </c>
      <c r="AF315" s="149" t="str">
        <f>IF($C315&gt;0,$C315&amp;" "&amp;$P315&amp;" "&amp;+VLOOKUP($C315,'STYLE NAMES'!$B:$AC,10,FALSE),"""")</f>
        <v>CANNES NAVY/BEIGE WOMEN'S SOFT TRAINING POLO</v>
      </c>
      <c r="AG315" s="101" t="str">
        <f>"Enjoy our "&amp;(AF315)&amp;"; "&amp;IF(C315&gt;0,+VLOOKUP($C315,'STYLE NAMES'!$B:$AC,11,FALSE),"")</f>
        <v>Enjoy our CANNES NAVY/BEIGE WOMEN'S SOFT TRAINING POLO; Women's Short Sleeve Soft Training Polo
Thanks to its soft and natural fiber fabric our soft polos are ideal for daily training</v>
      </c>
      <c r="AH315" s="101" t="str">
        <f>IF(C315&gt;0,+VLOOKUP($C315,'STYLE NAMES'!$B:$AC,12,FALSE),"")</f>
        <v>Bi-color Piquet Fabric
Embroidery dressing
Composition:
100% Cotton</v>
      </c>
      <c r="AI315" s="101" t="str">
        <f>IF(C315&gt;0,+VLOOKUP($C315,'STYLE NAMES'!$B:$AC,13,FALSE),"")</f>
        <v>Machine Wash at 30°C
Mild process
Iron at low temperature
Iron from REVERSE
Do NOT iron on logos or prints
Do not bleach
Do NOT Tumble Dry</v>
      </c>
      <c r="AJ315" s="149" t="str">
        <f>IF($C315&gt;0,$C315&amp;" "&amp;$P315&amp;" "&amp;+VLOOKUP($C315,'STYLE NAMES'!$B:$AC,14,FALSE),"""")</f>
        <v>CANNES NAVY/BEIGE KADIN SOFT ANTRENMAN POLO</v>
      </c>
      <c r="AK315" s="149" t="str">
        <f>"Cavalier SanMarco tarafından tasarlanan "&amp;(AJ315)&amp;"; "&amp;IF(C315&gt;0,+VLOOKUP($C315,'STYLE NAMES'!$B:$AC,15,FALSE),"")</f>
        <v>Cavalier SanMarco tarafından tasarlanan CANNES NAVY/BEIGE KADIN SOFT ANTRENMAN POLO; Kadın Kısa Kol Soft Antrenman Polo
Doğal pamuk elyaf kumaştan üretilmiş bu pololar günlük antrenmanlarınız için ideal bir kıyafet</v>
      </c>
      <c r="AL315" s="149" t="str">
        <f>IF(C315&gt;0,+VLOOKUP($C315,'STYLE NAMES'!$B:$AC,16,FALSE),"")</f>
        <v>Çift renk polo pike kumaş
Nakışlı logo
Kompozisyon:
100% Pamuk</v>
      </c>
      <c r="AM315" s="149" t="str">
        <f>IF(C315&gt;0,+VLOOKUP($C315,'STYLE NAMES'!$B:$AC,17,FALSE),"")</f>
        <v>Makinede 30°C' de Yıkayın
Hassas Yıkama
Ilık ütü yapın
Tersten ütüleyin
Logo ve baskıları ÜTÜLEMEYİN
Çamaşır suyu kullanmayın
Kurutma Makinesinde Kurutmayın</v>
      </c>
      <c r="AN315" s="149" t="str">
        <f>IF($C315&gt;0,$C315&amp;" "&amp;$P315&amp;" "&amp;+VLOOKUP($C315,'STYLE NAMES'!$B:$AC,18,FALSE),"""")</f>
        <v>CANNES NAVY/BEIGE POLO DA ALLENAMENTO SOFT DA DONNA</v>
      </c>
      <c r="AO315" s="101" t="str">
        <f>"Disegnato da Cavalier SanMarco "&amp;(AN315)&amp;"; "&amp;IF(C315&gt;0,+VLOOKUP($C315,'STYLE NAMES'!$B:$AC,19,FALSE),"")</f>
        <v>Disegnato da Cavalier SanMarco CANNES NAVY/BEIGE POLO DA ALLENAMENTO SOFT DA DONNA; Polo a maniche corte in cotone morbido da donna 
Grazie al suo tessuto naturale e morbido, è ideale per l'allenamento quotidiano.</v>
      </c>
      <c r="AP315" s="101" t="str">
        <f>IF(C315&gt;0,+VLOOKUP($C315,'STYLE NAMES'!$B:$AC,20,FALSE),"")</f>
        <v>Tessuto piqué bicolore 
Ricamo decorativo 
Composizione: 
100% Cotone</v>
      </c>
      <c r="AQ315" s="101" t="str">
        <f>IF(C315&gt;0,+VLOOKUP($C315,'STYLE NAMES'!$B:$AC,21,FALSE),"")</f>
        <v>Lavare in lavatrice a 30°C Ciclo delicato 
Stirare a bassa temperatura
Stirare al rovescio 
Non stirare su loghi o stampe 
Non candeggiare 
Non asciugare in asciugatrice</v>
      </c>
      <c r="AR315" s="101">
        <f>IF(D315&gt;0,+VLOOKUP($C315,'STYLE NAMES'!$B:$AC,22,FALSE),"")</f>
        <v>0</v>
      </c>
      <c r="AS315" s="101">
        <f>IF(E315&gt;0,+VLOOKUP($C315,'STYLE NAMES'!$B:$AC,23,FALSE),"")</f>
        <v>0</v>
      </c>
      <c r="AT315" s="101">
        <f>IF(F315&gt;0,+VLOOKUP($C315,'STYLE NAMES'!$B:$AC,24,FALSE),"")</f>
        <v>0</v>
      </c>
      <c r="AU315" s="101">
        <f>IF(G315&gt;0,+VLOOKUP($C315,'STYLE NAMES'!$B:$AC,25,FALSE),"")</f>
        <v>0</v>
      </c>
      <c r="AV315" s="101" t="str">
        <f>+VLOOKUP($S315,'CODE GENERATOR'!$P:$AM,15,FALSE)</f>
        <v>R.BOTWN_BRC0067_TJR0027NAVNAV</v>
      </c>
      <c r="AW315" s="101" t="str">
        <f>+VLOOKUP($S315,'CODE GENERATOR'!$P:$AM,16,FALSE)</f>
        <v>A.RACUX_BLT0094A_BRD0002NAVNAV</v>
      </c>
      <c r="AX315" s="101">
        <f>+VLOOKUP($S315,'CODE GENERATOR'!$P:$AM,17,FALSE)</f>
        <v>0</v>
      </c>
      <c r="AY315" s="101">
        <f>+VLOOKUP($S315,'CODE GENERATOR'!$P:$AM,18,FALSE)</f>
        <v>0</v>
      </c>
      <c r="AZ315" s="101">
        <f>+VLOOKUP($S315,'CODE GENERATOR'!$P:$AM,19,FALSE)</f>
        <v>0</v>
      </c>
      <c r="BA315" s="101">
        <f>+VLOOKUP($S315,'CODE GENERATOR'!$P:$AM,20,FALSE)</f>
        <v>0</v>
      </c>
      <c r="BB315" s="101">
        <f>+VLOOKUP($S315,'CODE GENERATOR'!$P:$AM,21,FALSE)</f>
        <v>0</v>
      </c>
      <c r="BC315" s="101">
        <f>+VLOOKUP($S315,'CODE GENERATOR'!$P:$AM,22,FALSE)</f>
        <v>0</v>
      </c>
      <c r="BD315" s="101">
        <f>+VLOOKUP($S315,'CODE GENERATOR'!$P:$AM,23,FALSE)</f>
        <v>0</v>
      </c>
      <c r="BE315" s="101">
        <f>+VLOOKUP($S315,'CODE GENERATOR'!$P:$AM,24,FALSE)</f>
        <v>0</v>
      </c>
      <c r="BF315" s="101">
        <f>IF(C315&gt;0,+VLOOKUP(G315,'CATEGORY ID'!$A$1:$L$118,3,FALSE),"")</f>
        <v>30</v>
      </c>
      <c r="BG315" s="101">
        <f>IF(C315&gt;0,+VLOOKUP(H315,'CATEGORY ID'!$D$1:$L$118,3,FALSE),"")</f>
        <v>3</v>
      </c>
      <c r="BH315" s="101">
        <f>IF(C315&gt;0,+VLOOKUP((+H315&amp;I315),'CATEGORY ID'!$H$1:$I$121,2,FALSE),"")</f>
        <v>109</v>
      </c>
      <c r="BJ315" s="101">
        <f>IF(C315&gt;0,IF(COUNTIF('CATEGORY ID'!$K$1:$K$121,+H315&amp;K315) &gt; 0, +VLOOKUP(+H315&amp;K315,'CATEGORY ID'!$K$1:$L$121,2,FALSE),""),"")</f>
        <v>213</v>
      </c>
      <c r="BK315" s="101" t="str">
        <f>IF(C315&gt;0,IF(COUNTIF('CATEGORY ID'!$K$124:$K$165, +VLOOKUP(C315,'STYLE NAMES'!$B:$AE,30,FALSE)) &gt; 0, +VLOOKUP(VLOOKUP(C315,'STYLE NAMES'!$B:$AE,30,FALSE),'CATEGORY ID'!K:M,2,FALSE),""),"")</f>
        <v/>
      </c>
      <c r="BR315" s="101" t="str" cm="1">
        <f t="array" ref="BR315">IF(C315&gt;0,_xlfn.TEXTJOIN(";", TRUE,_xlfn.UNIQUE(_xlfn._xlws.FILTER(BF315:BQ315,(BF315:BQ315&gt;0)),TRUE,FALSE)),"")&amp;";"&amp;BS315</f>
        <v>30;3;109;213;234</v>
      </c>
      <c r="BS315" s="101">
        <v>234</v>
      </c>
      <c r="BU315" s="106">
        <f>IF(C315&gt;0,+VLOOKUP($C315,'STYLE NAMES'!$B:$AC,26,FALSE),"")</f>
        <v>69.900000000000006</v>
      </c>
      <c r="BV315" s="106">
        <f>IF(C315&gt;0,+VLOOKUP($C315,'STYLE NAMES'!$B:$AC,27,FALSE),"")</f>
        <v>3840</v>
      </c>
      <c r="BW315" s="106">
        <f>IF(C315&gt;0,+VLOOKUP($C315,'STYLE NAMES'!$B:$AC,28,FALSE),"")</f>
        <v>80.385000000000005</v>
      </c>
      <c r="BY315"/>
      <c r="BZ315" s="101">
        <v>0</v>
      </c>
      <c r="CA315" s="137">
        <f t="shared" si="22"/>
        <v>1</v>
      </c>
      <c r="CB315" s="137">
        <f>+VLOOKUP(C315,'[2]STYLES &amp; MODELS MATRIX'!$A:$G,7,FALSE)</f>
        <v>0</v>
      </c>
      <c r="CC315" s="137" t="str">
        <f>+VLOOKUP(C315,'[1]STYLES &amp; SIZE CHARTS'!$A:$H,8,FALSE)</f>
        <v>WT-SSCP1</v>
      </c>
      <c r="CD315" s="137"/>
      <c r="CE315" s="205"/>
      <c r="CF315" s="141"/>
    </row>
    <row r="316" spans="1:84" s="101" customFormat="1" ht="12" customHeight="1" x14ac:dyDescent="0.2">
      <c r="A316" s="102">
        <f t="shared" si="20"/>
        <v>8683711003755</v>
      </c>
      <c r="B316" s="101" t="s">
        <v>868</v>
      </c>
      <c r="C316" s="101" t="s">
        <v>552</v>
      </c>
      <c r="D316" s="101" t="s">
        <v>2998</v>
      </c>
      <c r="E316" s="203" t="s">
        <v>2351</v>
      </c>
      <c r="F316" s="101" t="s">
        <v>2352</v>
      </c>
      <c r="G316" s="101" t="str">
        <f>IF(C316&gt;0,+VLOOKUP($C316,'STYLE NAMES'!$B:$AC,4,FALSE),"")</f>
        <v>RIDER</v>
      </c>
      <c r="H316" s="101" t="str">
        <f>IF(C316&gt;0,+VLOOKUP($C316,'STYLE NAMES'!$B:$AC,5,FALSE),"")</f>
        <v>JUNIOR</v>
      </c>
      <c r="I316" s="101" t="str">
        <f>IF(C316&gt;0,+VLOOKUP($C316,'STYLE NAMES'!$B:$AC,6,FALSE),"")</f>
        <v>TOPS</v>
      </c>
      <c r="J316" s="101" t="str">
        <f>IF(C316&gt;0,+VLOOKUP($C316,'STYLE NAMES'!$B:$AC,7,FALSE),"")</f>
        <v>KIDS BOY</v>
      </c>
      <c r="K316" s="101" t="str">
        <f>IF(C316&gt;0,+VLOOKUP($C316,'STYLE NAMES'!$B:$AC,8,FALSE),"")</f>
        <v>COMPETITION POLOS</v>
      </c>
      <c r="L316" s="101" t="str">
        <f>IF(E316&gt;0,+VLOOKUP($E316,'CODE GENERATOR'!$D:$T,3,FALSE),"")</f>
        <v>S</v>
      </c>
      <c r="M316" s="101" t="str">
        <f>IF(E316&gt;0,+VLOOKUP($E316,'CODE GENERATOR'!$D:$T,4,FALSE),"")</f>
        <v>PIQUET</v>
      </c>
      <c r="N316" s="101" t="str">
        <f>IF(E316&gt;0,+VLOOKUP($E316,'CODE GENERATOR'!$D:$T,6,FALSE),"")</f>
        <v>NAVY</v>
      </c>
      <c r="O316" s="101" t="str">
        <f>IF(E316&gt;0,+VLOOKUP($E316,'CODE GENERATOR'!$D:$T,7,FALSE),"")</f>
        <v>WHITE</v>
      </c>
      <c r="P316" s="101" t="str">
        <f t="shared" si="21"/>
        <v>NAVY/WHITE</v>
      </c>
      <c r="Q316" s="104" t="str">
        <f>IF(E316&gt;0,+VLOOKUP($E316,'CODE GENERATOR'!$D:$T,11,FALSE),"")</f>
        <v>R.TOPKB_CPL0033</v>
      </c>
      <c r="R316" s="104" t="str">
        <f>IF(E316&gt;0,+VLOOKUP($E316,'CODE GENERATOR'!$D:$T,12,FALSE),"")</f>
        <v>PIQ0013NAVWHT</v>
      </c>
      <c r="S316" s="104" t="str">
        <f>IF(E316&gt;0,+VLOOKUP($E316,'CODE GENERATOR'!$D:$T,13,FALSE),"")</f>
        <v>R.TOPKB_CPL0033_PIQ0013NAVWHT</v>
      </c>
      <c r="T316" s="104" t="str">
        <f t="shared" si="19"/>
        <v>R.TOPKB_CPL0033_PIQ0013NAVWHT_6-7 Y</v>
      </c>
      <c r="U316" s="105">
        <v>8683711003755</v>
      </c>
      <c r="V316" s="107" t="str" cm="1">
        <f t="array" ref="V316">_xlfn.TEXTJOIN(";", TRUE, _xlfn.UNIQUE(_xlfn._xlws.FILTER(P$3:P$10029, C$3:C$10029=C316)))</f>
        <v>NAVY/WHITE</v>
      </c>
      <c r="W316" s="107" t="str" cm="1">
        <f t="array" ref="W316">_xlfn.TEXTJOIN(";", TRUE, _xlfn.UNIQUE(_xlfn._xlws.FILTER(F$3:F$10029, C$3:C$10029=C316)))</f>
        <v>6-7 Y;8-9 Y;10-11 Y;12-13 Y;14-15 Y</v>
      </c>
      <c r="X316" s="101" t="str">
        <f>IF(E316&gt;0,+VLOOKUP($E316,'CODE GENERATOR'!$D:$AC,19,FALSE),0)</f>
        <v>2402_S01_32861</v>
      </c>
      <c r="Y316" s="101" t="str">
        <f>IF(E316&gt;0,+VLOOKUP($E316,'CODE GENERATOR'!$D:$AC,20,FALSE),0)</f>
        <v>2402_S01_32870</v>
      </c>
      <c r="Z316" s="101" t="str">
        <f>IF(E316&gt;0,+VLOOKUP($E316,'CODE GENERATOR'!$D:$AC,21,FALSE),0)</f>
        <v>2402_S01_32872</v>
      </c>
      <c r="AA316" s="101" t="str">
        <f>IF(E316&gt;0,+VLOOKUP($E316,'CODE GENERATOR'!$D:$AC,22,FALSE),0)</f>
        <v>2402_S01_32867</v>
      </c>
      <c r="AB316" s="101" t="str">
        <f>IF(E316&gt;0,+VLOOKUP($E316,'CODE GENERATOR'!$D:$AC,23,FALSE),0)</f>
        <v/>
      </c>
      <c r="AC316" s="101" t="str">
        <f>IF(E316&gt;0,+VLOOKUP($E316,'CODE GENERATOR'!$D:$AC,24,FALSE),0)</f>
        <v/>
      </c>
      <c r="AD316" s="101" t="str">
        <f>IF(E316&gt;0,+VLOOKUP($E316,'CODE GENERATOR'!$D:$AC,25,FALSE),0)</f>
        <v/>
      </c>
      <c r="AE316" s="101" t="str">
        <f>IF(E316&gt;0,+VLOOKUP($E316,'CODE GENERATOR'!$D:$AC,26,FALSE),0)</f>
        <v/>
      </c>
      <c r="AF316" s="149" t="str">
        <f>IF($C316&gt;0,$C316&amp;" "&amp;$P316&amp;" "&amp;+VLOOKUP($C316,'STYLE NAMES'!$B:$AC,10,FALSE),"""")</f>
        <v>PINE VALLEY NAVY/WHITE BOY'S SOFT TRAINING POLO SHORT SLEEVE</v>
      </c>
      <c r="AG316" s="101" t="str">
        <f>"Enjoy our "&amp;(AF316)&amp;"; "&amp;IF(C316&gt;0,+VLOOKUP($C316,'STYLE NAMES'!$B:$AC,11,FALSE),"")</f>
        <v>Enjoy our PINE VALLEY NAVY/WHITE BOY'S SOFT TRAINING POLO SHORT SLEEVE; Boy's Short Sleeve Soft Training Polo
Thanks to its soft and natural fiber fabric our soft polos are ideal for daily training</v>
      </c>
      <c r="AH316" s="101" t="str">
        <f>IF(C316&gt;0,+VLOOKUP($C316,'STYLE NAMES'!$B:$AC,12,FALSE),"")</f>
        <v>Bi-color Piquet Fabric
Embroidery dressing
Composition:
100% Cotton</v>
      </c>
      <c r="AI316" s="101" t="str">
        <f>IF(C316&gt;0,+VLOOKUP($C316,'STYLE NAMES'!$B:$AC,13,FALSE),"")</f>
        <v>Machine Wash at 30°C
Mild process
Iron at low temperature
Iron from REVERSE
Do NOT iron on logos or prints
Do not bleach
Do NOT Tumble Dry</v>
      </c>
      <c r="AJ316" s="149" t="str">
        <f>IF($C316&gt;0,$C316&amp;" "&amp;$P316&amp;" "&amp;+VLOOKUP($C316,'STYLE NAMES'!$B:$AC,14,FALSE),"""")</f>
        <v>PINE VALLEY NAVY/WHITE ERKEK ÇOCUK KISA KOL SOFT ANTRENMAN POLO</v>
      </c>
      <c r="AK316" s="149" t="str">
        <f>"Cavalier SanMarco tarafından tasarlanan "&amp;(AJ316)&amp;"; "&amp;IF(C316&gt;0,+VLOOKUP($C316,'STYLE NAMES'!$B:$AC,15,FALSE),"")</f>
        <v>Cavalier SanMarco tarafından tasarlanan PINE VALLEY NAVY/WHITE ERKEK ÇOCUK KISA KOL SOFT ANTRENMAN POLO; Çocuk Kısa Kol Soft Antrenman Polo
Doğal pamuk elyaf kumaştan üretilmiş bu pololar günlük antrenmanlarınız için ideal bir kıyafet</v>
      </c>
      <c r="AL316" s="149" t="str">
        <f>IF(C316&gt;0,+VLOOKUP($C316,'STYLE NAMES'!$B:$AC,16,FALSE),"")</f>
        <v>Çift renk polo pike kumaş
Nakışlı logo
Kompozisyon:
100% Pamuk</v>
      </c>
      <c r="AM316" s="149" t="str">
        <f>IF(C316&gt;0,+VLOOKUP($C316,'STYLE NAMES'!$B:$AC,17,FALSE),"")</f>
        <v>Makinede 30°C' de Yıkayın
Hassas Yıkama
Ilık ütü yapın
Tersten ütüleyin
Logo ve baskıları ÜTÜLEMEYİN
Çamaşır suyu kullanmayın
Kurutma Makinesinde Kurutmayın</v>
      </c>
      <c r="AN316" s="149" t="str">
        <f>IF($C316&gt;0,$C316&amp;" "&amp;$P316&amp;" "&amp;+VLOOKUP($C316,'STYLE NAMES'!$B:$AC,18,FALSE),"""")</f>
        <v>PINE VALLEY NAVY/WHITE POLO DA ALLENAMENTO TECH DA RAGAZZO MANICA CORTA</v>
      </c>
      <c r="AO316" s="101" t="str">
        <f>"Disegnato da Cavalier SanMarco "&amp;(AN316)&amp;"; "&amp;IF(C316&gt;0,+VLOOKUP($C316,'STYLE NAMES'!$B:$AC,19,FALSE),"")</f>
        <v>Disegnato da Cavalier SanMarco PINE VALLEY NAVY/WHITE POLO DA ALLENAMENTO TECH DA RAGAZZO MANICA CORTA; Polo a maniche corte in cotone morbido da bambino 
Grazie al suo tessuto naturale e morbido, è ideale per l'allenamento quotidiano.</v>
      </c>
      <c r="AP316" s="101" t="str">
        <f>IF(C316&gt;0,+VLOOKUP($C316,'STYLE NAMES'!$B:$AC,20,FALSE),"")</f>
        <v>Tessuto piqué bicolore 
Ricamo decorativo 
Composizione: 
100% Cotone</v>
      </c>
      <c r="AQ316" s="101" t="str">
        <f>IF(C316&gt;0,+VLOOKUP($C316,'STYLE NAMES'!$B:$AC,21,FALSE),"")</f>
        <v>Lavare in lavatrice a 30°C Ciclo delicato 
Stirare a bassa temperatura
Stirare al rovescio 
Non stirare su loghi o stampe 
Non candeggiare 
Non asciugare in asciugatrice</v>
      </c>
      <c r="AR316" s="101">
        <f>IF(D316&gt;0,+VLOOKUP($C316,'STYLE NAMES'!$B:$AC,22,FALSE),"")</f>
        <v>0</v>
      </c>
      <c r="AS316" s="101">
        <f>IF(E316&gt;0,+VLOOKUP($C316,'STYLE NAMES'!$B:$AC,23,FALSE),"")</f>
        <v>0</v>
      </c>
      <c r="AT316" s="101">
        <f>IF(F316&gt;0,+VLOOKUP($C316,'STYLE NAMES'!$B:$AC,24,FALSE),"")</f>
        <v>0</v>
      </c>
      <c r="AU316" s="101">
        <f>IF(G316&gt;0,+VLOOKUP($C316,'STYLE NAMES'!$B:$AC,25,FALSE),"")</f>
        <v>0</v>
      </c>
      <c r="AV316" s="101">
        <f>+VLOOKUP($S316,'CODE GENERATOR'!$P:$AM,15,FALSE)</f>
        <v>0</v>
      </c>
      <c r="AW316" s="101">
        <f>+VLOOKUP($S316,'CODE GENERATOR'!$P:$AM,16,FALSE)</f>
        <v>0</v>
      </c>
      <c r="AX316" s="101">
        <f>+VLOOKUP($S316,'CODE GENERATOR'!$P:$AM,17,FALSE)</f>
        <v>0</v>
      </c>
      <c r="AY316" s="101">
        <f>+VLOOKUP($S316,'CODE GENERATOR'!$P:$AM,18,FALSE)</f>
        <v>0</v>
      </c>
      <c r="AZ316" s="101">
        <f>+VLOOKUP($S316,'CODE GENERATOR'!$P:$AM,19,FALSE)</f>
        <v>0</v>
      </c>
      <c r="BA316" s="101">
        <f>+VLOOKUP($S316,'CODE GENERATOR'!$P:$AM,20,FALSE)</f>
        <v>0</v>
      </c>
      <c r="BB316" s="101">
        <f>+VLOOKUP($S316,'CODE GENERATOR'!$P:$AM,21,FALSE)</f>
        <v>0</v>
      </c>
      <c r="BC316" s="101">
        <f>+VLOOKUP($S316,'CODE GENERATOR'!$P:$AM,22,FALSE)</f>
        <v>0</v>
      </c>
      <c r="BD316" s="101">
        <f>+VLOOKUP($S316,'CODE GENERATOR'!$P:$AM,23,FALSE)</f>
        <v>0</v>
      </c>
      <c r="BE316" s="101">
        <f>+VLOOKUP($S316,'CODE GENERATOR'!$P:$AM,24,FALSE)</f>
        <v>0</v>
      </c>
      <c r="BF316" s="101">
        <f>IF(C316&gt;0,+VLOOKUP(G316,'CATEGORY ID'!$A$1:$L$118,3,FALSE),"")</f>
        <v>30</v>
      </c>
      <c r="BG316" s="101">
        <f>IF(C316&gt;0,+VLOOKUP(H316,'CATEGORY ID'!$D$1:$L$118,3,FALSE),"")</f>
        <v>4</v>
      </c>
      <c r="BH316" s="101">
        <f>IF(C316&gt;0,+VLOOKUP((+H316&amp;I316),'CATEGORY ID'!$H$1:$I$121,2,FALSE),"")</f>
        <v>110</v>
      </c>
      <c r="BJ316" s="101">
        <f>IF(C316&gt;0,IF(COUNTIF('CATEGORY ID'!$K$1:$K$121,+H316&amp;K316) &gt; 0, +VLOOKUP(+H316&amp;K316,'CATEGORY ID'!$K$1:$L$121,2,FALSE),""),"")</f>
        <v>226</v>
      </c>
      <c r="BK316" s="101" t="str">
        <f>IF(C316&gt;0,IF(COUNTIF('CATEGORY ID'!$K$124:$K$165, +VLOOKUP(C316,'STYLE NAMES'!$B:$AE,30,FALSE)) &gt; 0, +VLOOKUP(VLOOKUP(C316,'STYLE NAMES'!$B:$AE,30,FALSE),'CATEGORY ID'!K:M,2,FALSE),""),"")</f>
        <v/>
      </c>
      <c r="BR316" s="101" t="str" cm="1">
        <f t="array" ref="BR316">IF(C316&gt;0,_xlfn.TEXTJOIN(";", TRUE,_xlfn.UNIQUE(_xlfn._xlws.FILTER(BF316:BQ316,(BF316:BQ316&gt;0)),TRUE,FALSE)),"")&amp;";"&amp;BS316</f>
        <v>30;4;110;226;235</v>
      </c>
      <c r="BS316" s="101">
        <v>235</v>
      </c>
      <c r="BU316" s="106">
        <f>IF(C316&gt;0,+VLOOKUP($C316,'STYLE NAMES'!$B:$AC,26,FALSE),"")</f>
        <v>49.9</v>
      </c>
      <c r="BV316" s="106">
        <f>IF(C316&gt;0,+VLOOKUP($C316,'STYLE NAMES'!$B:$AC,27,FALSE),"")</f>
        <v>2740</v>
      </c>
      <c r="BW316" s="106">
        <f>IF(C316&gt;0,+VLOOKUP($C316,'STYLE NAMES'!$B:$AC,28,FALSE),"")</f>
        <v>57.384999999999991</v>
      </c>
      <c r="BY316"/>
      <c r="BZ316" s="101">
        <v>0</v>
      </c>
      <c r="CA316" s="137">
        <f t="shared" si="22"/>
        <v>1</v>
      </c>
      <c r="CB316" s="137">
        <f>+VLOOKUP(C316,'[2]STYLES &amp; MODELS MATRIX'!$A:$G,7,FALSE)</f>
        <v>0</v>
      </c>
      <c r="CC316" s="137" t="str">
        <f>+VLOOKUP(C316,'[1]STYLES &amp; SIZE CHARTS'!$A:$H,8,FALSE)</f>
        <v>JT-BSSP1</v>
      </c>
      <c r="CD316" s="137"/>
      <c r="CE316" s="205"/>
      <c r="CF316" s="141"/>
    </row>
    <row r="317" spans="1:84" s="101" customFormat="1" ht="12" customHeight="1" x14ac:dyDescent="0.2">
      <c r="A317" s="102">
        <f t="shared" si="20"/>
        <v>8683711003762</v>
      </c>
      <c r="B317" s="101" t="s">
        <v>868</v>
      </c>
      <c r="C317" s="101" t="s">
        <v>552</v>
      </c>
      <c r="D317" s="101" t="s">
        <v>2998</v>
      </c>
      <c r="E317" s="203" t="s">
        <v>2351</v>
      </c>
      <c r="F317" s="101" t="s">
        <v>2353</v>
      </c>
      <c r="G317" s="101" t="str">
        <f>IF(C317&gt;0,+VLOOKUP($C317,'STYLE NAMES'!$B:$AC,4,FALSE),"")</f>
        <v>RIDER</v>
      </c>
      <c r="H317" s="101" t="str">
        <f>IF(C317&gt;0,+VLOOKUP($C317,'STYLE NAMES'!$B:$AC,5,FALSE),"")</f>
        <v>JUNIOR</v>
      </c>
      <c r="I317" s="101" t="str">
        <f>IF(C317&gt;0,+VLOOKUP($C317,'STYLE NAMES'!$B:$AC,6,FALSE),"")</f>
        <v>TOPS</v>
      </c>
      <c r="J317" s="101" t="str">
        <f>IF(C317&gt;0,+VLOOKUP($C317,'STYLE NAMES'!$B:$AC,7,FALSE),"")</f>
        <v>KIDS BOY</v>
      </c>
      <c r="K317" s="101" t="str">
        <f>IF(C317&gt;0,+VLOOKUP($C317,'STYLE NAMES'!$B:$AC,8,FALSE),"")</f>
        <v>COMPETITION POLOS</v>
      </c>
      <c r="L317" s="101" t="str">
        <f>IF(E317&gt;0,+VLOOKUP($E317,'CODE GENERATOR'!$D:$T,3,FALSE),"")</f>
        <v>S</v>
      </c>
      <c r="M317" s="101" t="str">
        <f>IF(E317&gt;0,+VLOOKUP($E317,'CODE GENERATOR'!$D:$T,4,FALSE),"")</f>
        <v>PIQUET</v>
      </c>
      <c r="N317" s="101" t="str">
        <f>IF(E317&gt;0,+VLOOKUP($E317,'CODE GENERATOR'!$D:$T,6,FALSE),"")</f>
        <v>NAVY</v>
      </c>
      <c r="O317" s="101" t="str">
        <f>IF(E317&gt;0,+VLOOKUP($E317,'CODE GENERATOR'!$D:$T,7,FALSE),"")</f>
        <v>WHITE</v>
      </c>
      <c r="P317" s="101" t="str">
        <f t="shared" si="21"/>
        <v>NAVY/WHITE</v>
      </c>
      <c r="Q317" s="104" t="str">
        <f>IF(E317&gt;0,+VLOOKUP($E317,'CODE GENERATOR'!$D:$T,11,FALSE),"")</f>
        <v>R.TOPKB_CPL0033</v>
      </c>
      <c r="R317" s="104" t="str">
        <f>IF(E317&gt;0,+VLOOKUP($E317,'CODE GENERATOR'!$D:$T,12,FALSE),"")</f>
        <v>PIQ0013NAVWHT</v>
      </c>
      <c r="S317" s="104" t="str">
        <f>IF(E317&gt;0,+VLOOKUP($E317,'CODE GENERATOR'!$D:$T,13,FALSE),"")</f>
        <v>R.TOPKB_CPL0033_PIQ0013NAVWHT</v>
      </c>
      <c r="T317" s="104" t="str">
        <f t="shared" si="19"/>
        <v>R.TOPKB_CPL0033_PIQ0013NAVWHT_8-9 Y</v>
      </c>
      <c r="U317" s="105">
        <v>8683711003762</v>
      </c>
      <c r="V317" s="107" t="str" cm="1">
        <f t="array" ref="V317">_xlfn.TEXTJOIN(";", TRUE, _xlfn.UNIQUE(_xlfn._xlws.FILTER(P$3:P$10029, C$3:C$10029=C317)))</f>
        <v>NAVY/WHITE</v>
      </c>
      <c r="W317" s="107" t="str" cm="1">
        <f t="array" ref="W317">_xlfn.TEXTJOIN(";", TRUE, _xlfn.UNIQUE(_xlfn._xlws.FILTER(F$3:F$10029, C$3:C$10029=C317)))</f>
        <v>6-7 Y;8-9 Y;10-11 Y;12-13 Y;14-15 Y</v>
      </c>
      <c r="X317" s="101" t="str">
        <f>IF(E317&gt;0,+VLOOKUP($E317,'CODE GENERATOR'!$D:$AC,19,FALSE),0)</f>
        <v>2402_S01_32861</v>
      </c>
      <c r="Y317" s="101" t="str">
        <f>IF(E317&gt;0,+VLOOKUP($E317,'CODE GENERATOR'!$D:$AC,20,FALSE),0)</f>
        <v>2402_S01_32870</v>
      </c>
      <c r="Z317" s="101" t="str">
        <f>IF(E317&gt;0,+VLOOKUP($E317,'CODE GENERATOR'!$D:$AC,21,FALSE),0)</f>
        <v>2402_S01_32872</v>
      </c>
      <c r="AA317" s="101" t="str">
        <f>IF(E317&gt;0,+VLOOKUP($E317,'CODE GENERATOR'!$D:$AC,22,FALSE),0)</f>
        <v>2402_S01_32867</v>
      </c>
      <c r="AB317" s="101" t="str">
        <f>IF(E317&gt;0,+VLOOKUP($E317,'CODE GENERATOR'!$D:$AC,23,FALSE),0)</f>
        <v/>
      </c>
      <c r="AC317" s="101" t="str">
        <f>IF(E317&gt;0,+VLOOKUP($E317,'CODE GENERATOR'!$D:$AC,24,FALSE),0)</f>
        <v/>
      </c>
      <c r="AD317" s="101" t="str">
        <f>IF(E317&gt;0,+VLOOKUP($E317,'CODE GENERATOR'!$D:$AC,25,FALSE),0)</f>
        <v/>
      </c>
      <c r="AE317" s="101" t="str">
        <f>IF(E317&gt;0,+VLOOKUP($E317,'CODE GENERATOR'!$D:$AC,26,FALSE),0)</f>
        <v/>
      </c>
      <c r="AF317" s="149" t="str">
        <f>IF($C317&gt;0,$C317&amp;" "&amp;$P317&amp;" "&amp;+VLOOKUP($C317,'STYLE NAMES'!$B:$AC,10,FALSE),"""")</f>
        <v>PINE VALLEY NAVY/WHITE BOY'S SOFT TRAINING POLO SHORT SLEEVE</v>
      </c>
      <c r="AG317" s="101" t="str">
        <f>"Enjoy our "&amp;(AF317)&amp;"; "&amp;IF(C317&gt;0,+VLOOKUP($C317,'STYLE NAMES'!$B:$AC,11,FALSE),"")</f>
        <v>Enjoy our PINE VALLEY NAVY/WHITE BOY'S SOFT TRAINING POLO SHORT SLEEVE; Boy's Short Sleeve Soft Training Polo
Thanks to its soft and natural fiber fabric our soft polos are ideal for daily training</v>
      </c>
      <c r="AH317" s="101" t="str">
        <f>IF(C317&gt;0,+VLOOKUP($C317,'STYLE NAMES'!$B:$AC,12,FALSE),"")</f>
        <v>Bi-color Piquet Fabric
Embroidery dressing
Composition:
100% Cotton</v>
      </c>
      <c r="AI317" s="101" t="str">
        <f>IF(C317&gt;0,+VLOOKUP($C317,'STYLE NAMES'!$B:$AC,13,FALSE),"")</f>
        <v>Machine Wash at 30°C
Mild process
Iron at low temperature
Iron from REVERSE
Do NOT iron on logos or prints
Do not bleach
Do NOT Tumble Dry</v>
      </c>
      <c r="AJ317" s="149" t="str">
        <f>IF($C317&gt;0,$C317&amp;" "&amp;$P317&amp;" "&amp;+VLOOKUP($C317,'STYLE NAMES'!$B:$AC,14,FALSE),"""")</f>
        <v>PINE VALLEY NAVY/WHITE ERKEK ÇOCUK KISA KOL SOFT ANTRENMAN POLO</v>
      </c>
      <c r="AK317" s="149" t="str">
        <f>"Cavalier SanMarco tarafından tasarlanan "&amp;(AJ317)&amp;"; "&amp;IF(C317&gt;0,+VLOOKUP($C317,'STYLE NAMES'!$B:$AC,15,FALSE),"")</f>
        <v>Cavalier SanMarco tarafından tasarlanan PINE VALLEY NAVY/WHITE ERKEK ÇOCUK KISA KOL SOFT ANTRENMAN POLO; Çocuk Kısa Kol Soft Antrenman Polo
Doğal pamuk elyaf kumaştan üretilmiş bu pololar günlük antrenmanlarınız için ideal bir kıyafet</v>
      </c>
      <c r="AL317" s="149" t="str">
        <f>IF(C317&gt;0,+VLOOKUP($C317,'STYLE NAMES'!$B:$AC,16,FALSE),"")</f>
        <v>Çift renk polo pike kumaş
Nakışlı logo
Kompozisyon:
100% Pamuk</v>
      </c>
      <c r="AM317" s="149" t="str">
        <f>IF(C317&gt;0,+VLOOKUP($C317,'STYLE NAMES'!$B:$AC,17,FALSE),"")</f>
        <v>Makinede 30°C' de Yıkayın
Hassas Yıkama
Ilık ütü yapın
Tersten ütüleyin
Logo ve baskıları ÜTÜLEMEYİN
Çamaşır suyu kullanmayın
Kurutma Makinesinde Kurutmayın</v>
      </c>
      <c r="AN317" s="149" t="str">
        <f>IF($C317&gt;0,$C317&amp;" "&amp;$P317&amp;" "&amp;+VLOOKUP($C317,'STYLE NAMES'!$B:$AC,18,FALSE),"""")</f>
        <v>PINE VALLEY NAVY/WHITE POLO DA ALLENAMENTO TECH DA RAGAZZO MANICA CORTA</v>
      </c>
      <c r="AO317" s="101" t="str">
        <f>"Disegnato da Cavalier SanMarco "&amp;(AN317)&amp;"; "&amp;IF(C317&gt;0,+VLOOKUP($C317,'STYLE NAMES'!$B:$AC,19,FALSE),"")</f>
        <v>Disegnato da Cavalier SanMarco PINE VALLEY NAVY/WHITE POLO DA ALLENAMENTO TECH DA RAGAZZO MANICA CORTA; Polo a maniche corte in cotone morbido da bambino 
Grazie al suo tessuto naturale e morbido, è ideale per l'allenamento quotidiano.</v>
      </c>
      <c r="AP317" s="101" t="str">
        <f>IF(C317&gt;0,+VLOOKUP($C317,'STYLE NAMES'!$B:$AC,20,FALSE),"")</f>
        <v>Tessuto piqué bicolore 
Ricamo decorativo 
Composizione: 
100% Cotone</v>
      </c>
      <c r="AQ317" s="101" t="str">
        <f>IF(C317&gt;0,+VLOOKUP($C317,'STYLE NAMES'!$B:$AC,21,FALSE),"")</f>
        <v>Lavare in lavatrice a 30°C Ciclo delicato 
Stirare a bassa temperatura
Stirare al rovescio 
Non stirare su loghi o stampe 
Non candeggiare 
Non asciugare in asciugatrice</v>
      </c>
      <c r="AR317" s="101">
        <f>IF(D317&gt;0,+VLOOKUP($C317,'STYLE NAMES'!$B:$AC,22,FALSE),"")</f>
        <v>0</v>
      </c>
      <c r="AS317" s="101">
        <f>IF(E317&gt;0,+VLOOKUP($C317,'STYLE NAMES'!$B:$AC,23,FALSE),"")</f>
        <v>0</v>
      </c>
      <c r="AT317" s="101">
        <f>IF(F317&gt;0,+VLOOKUP($C317,'STYLE NAMES'!$B:$AC,24,FALSE),"")</f>
        <v>0</v>
      </c>
      <c r="AU317" s="101">
        <f>IF(G317&gt;0,+VLOOKUP($C317,'STYLE NAMES'!$B:$AC,25,FALSE),"")</f>
        <v>0</v>
      </c>
      <c r="AV317" s="101">
        <f>+VLOOKUP($S317,'CODE GENERATOR'!$P:$AM,15,FALSE)</f>
        <v>0</v>
      </c>
      <c r="AW317" s="101">
        <f>+VLOOKUP($S317,'CODE GENERATOR'!$P:$AM,16,FALSE)</f>
        <v>0</v>
      </c>
      <c r="AX317" s="101">
        <f>+VLOOKUP($S317,'CODE GENERATOR'!$P:$AM,17,FALSE)</f>
        <v>0</v>
      </c>
      <c r="AY317" s="101">
        <f>+VLOOKUP($S317,'CODE GENERATOR'!$P:$AM,18,FALSE)</f>
        <v>0</v>
      </c>
      <c r="AZ317" s="101">
        <f>+VLOOKUP($S317,'CODE GENERATOR'!$P:$AM,19,FALSE)</f>
        <v>0</v>
      </c>
      <c r="BA317" s="101">
        <f>+VLOOKUP($S317,'CODE GENERATOR'!$P:$AM,20,FALSE)</f>
        <v>0</v>
      </c>
      <c r="BB317" s="101">
        <f>+VLOOKUP($S317,'CODE GENERATOR'!$P:$AM,21,FALSE)</f>
        <v>0</v>
      </c>
      <c r="BC317" s="101">
        <f>+VLOOKUP($S317,'CODE GENERATOR'!$P:$AM,22,FALSE)</f>
        <v>0</v>
      </c>
      <c r="BD317" s="101">
        <f>+VLOOKUP($S317,'CODE GENERATOR'!$P:$AM,23,FALSE)</f>
        <v>0</v>
      </c>
      <c r="BE317" s="101">
        <f>+VLOOKUP($S317,'CODE GENERATOR'!$P:$AM,24,FALSE)</f>
        <v>0</v>
      </c>
      <c r="BF317" s="101">
        <f>IF(C317&gt;0,+VLOOKUP(G317,'CATEGORY ID'!$A$1:$L$118,3,FALSE),"")</f>
        <v>30</v>
      </c>
      <c r="BG317" s="101">
        <f>IF(C317&gt;0,+VLOOKUP(H317,'CATEGORY ID'!$D$1:$L$118,3,FALSE),"")</f>
        <v>4</v>
      </c>
      <c r="BH317" s="101">
        <f>IF(C317&gt;0,+VLOOKUP((+H317&amp;I317),'CATEGORY ID'!$H$1:$I$121,2,FALSE),"")</f>
        <v>110</v>
      </c>
      <c r="BJ317" s="101">
        <f>IF(C317&gt;0,IF(COUNTIF('CATEGORY ID'!$K$1:$K$121,+H317&amp;K317) &gt; 0, +VLOOKUP(+H317&amp;K317,'CATEGORY ID'!$K$1:$L$121,2,FALSE),""),"")</f>
        <v>226</v>
      </c>
      <c r="BK317" s="101" t="str">
        <f>IF(C317&gt;0,IF(COUNTIF('CATEGORY ID'!$K$124:$K$165, +VLOOKUP(C317,'STYLE NAMES'!$B:$AE,30,FALSE)) &gt; 0, +VLOOKUP(VLOOKUP(C317,'STYLE NAMES'!$B:$AE,30,FALSE),'CATEGORY ID'!K:M,2,FALSE),""),"")</f>
        <v/>
      </c>
      <c r="BR317" s="101" t="str" cm="1">
        <f t="array" ref="BR317">IF(C317&gt;0,_xlfn.TEXTJOIN(";", TRUE,_xlfn.UNIQUE(_xlfn._xlws.FILTER(BF317:BQ317,(BF317:BQ317&gt;0)),TRUE,FALSE)),"")&amp;";"&amp;BS317</f>
        <v>30;4;110;226;235</v>
      </c>
      <c r="BS317" s="101">
        <v>235</v>
      </c>
      <c r="BU317" s="106">
        <f>IF(C317&gt;0,+VLOOKUP($C317,'STYLE NAMES'!$B:$AC,26,FALSE),"")</f>
        <v>49.9</v>
      </c>
      <c r="BV317" s="106">
        <f>IF(C317&gt;0,+VLOOKUP($C317,'STYLE NAMES'!$B:$AC,27,FALSE),"")</f>
        <v>2740</v>
      </c>
      <c r="BW317" s="106">
        <f>IF(C317&gt;0,+VLOOKUP($C317,'STYLE NAMES'!$B:$AC,28,FALSE),"")</f>
        <v>57.384999999999991</v>
      </c>
      <c r="BY317"/>
      <c r="BZ317" s="101">
        <v>0</v>
      </c>
      <c r="CA317" s="137">
        <f t="shared" si="22"/>
        <v>1</v>
      </c>
      <c r="CB317" s="137">
        <f>+VLOOKUP(C317,'[2]STYLES &amp; MODELS MATRIX'!$A:$G,7,FALSE)</f>
        <v>0</v>
      </c>
      <c r="CC317" s="137" t="str">
        <f>+VLOOKUP(C317,'[1]STYLES &amp; SIZE CHARTS'!$A:$H,8,FALSE)</f>
        <v>JT-BSSP1</v>
      </c>
      <c r="CD317" s="137"/>
      <c r="CE317" s="205"/>
      <c r="CF317" s="141"/>
    </row>
    <row r="318" spans="1:84" s="101" customFormat="1" ht="12" customHeight="1" x14ac:dyDescent="0.2">
      <c r="A318" s="102">
        <f t="shared" si="20"/>
        <v>8683711003779</v>
      </c>
      <c r="B318" s="101" t="s">
        <v>868</v>
      </c>
      <c r="C318" s="101" t="s">
        <v>552</v>
      </c>
      <c r="D318" s="101" t="s">
        <v>2998</v>
      </c>
      <c r="E318" s="203" t="s">
        <v>2351</v>
      </c>
      <c r="F318" s="101" t="s">
        <v>2354</v>
      </c>
      <c r="G318" s="101" t="str">
        <f>IF(C318&gt;0,+VLOOKUP($C318,'STYLE NAMES'!$B:$AC,4,FALSE),"")</f>
        <v>RIDER</v>
      </c>
      <c r="H318" s="101" t="str">
        <f>IF(C318&gt;0,+VLOOKUP($C318,'STYLE NAMES'!$B:$AC,5,FALSE),"")</f>
        <v>JUNIOR</v>
      </c>
      <c r="I318" s="101" t="str">
        <f>IF(C318&gt;0,+VLOOKUP($C318,'STYLE NAMES'!$B:$AC,6,FALSE),"")</f>
        <v>TOPS</v>
      </c>
      <c r="J318" s="101" t="str">
        <f>IF(C318&gt;0,+VLOOKUP($C318,'STYLE NAMES'!$B:$AC,7,FALSE),"")</f>
        <v>KIDS BOY</v>
      </c>
      <c r="K318" s="101" t="str">
        <f>IF(C318&gt;0,+VLOOKUP($C318,'STYLE NAMES'!$B:$AC,8,FALSE),"")</f>
        <v>COMPETITION POLOS</v>
      </c>
      <c r="L318" s="101" t="str">
        <f>IF(E318&gt;0,+VLOOKUP($E318,'CODE GENERATOR'!$D:$T,3,FALSE),"")</f>
        <v>S</v>
      </c>
      <c r="M318" s="101" t="str">
        <f>IF(E318&gt;0,+VLOOKUP($E318,'CODE GENERATOR'!$D:$T,4,FALSE),"")</f>
        <v>PIQUET</v>
      </c>
      <c r="N318" s="101" t="str">
        <f>IF(E318&gt;0,+VLOOKUP($E318,'CODE GENERATOR'!$D:$T,6,FALSE),"")</f>
        <v>NAVY</v>
      </c>
      <c r="O318" s="101" t="str">
        <f>IF(E318&gt;0,+VLOOKUP($E318,'CODE GENERATOR'!$D:$T,7,FALSE),"")</f>
        <v>WHITE</v>
      </c>
      <c r="P318" s="101" t="str">
        <f t="shared" si="21"/>
        <v>NAVY/WHITE</v>
      </c>
      <c r="Q318" s="104" t="str">
        <f>IF(E318&gt;0,+VLOOKUP($E318,'CODE GENERATOR'!$D:$T,11,FALSE),"")</f>
        <v>R.TOPKB_CPL0033</v>
      </c>
      <c r="R318" s="104" t="str">
        <f>IF(E318&gt;0,+VLOOKUP($E318,'CODE GENERATOR'!$D:$T,12,FALSE),"")</f>
        <v>PIQ0013NAVWHT</v>
      </c>
      <c r="S318" s="104" t="str">
        <f>IF(E318&gt;0,+VLOOKUP($E318,'CODE GENERATOR'!$D:$T,13,FALSE),"")</f>
        <v>R.TOPKB_CPL0033_PIQ0013NAVWHT</v>
      </c>
      <c r="T318" s="104" t="str">
        <f t="shared" si="19"/>
        <v>R.TOPKB_CPL0033_PIQ0013NAVWHT_10-11 Y</v>
      </c>
      <c r="U318" s="105">
        <v>8683711003779</v>
      </c>
      <c r="V318" s="107" t="str" cm="1">
        <f t="array" ref="V318">_xlfn.TEXTJOIN(";", TRUE, _xlfn.UNIQUE(_xlfn._xlws.FILTER(P$3:P$10029, C$3:C$10029=C318)))</f>
        <v>NAVY/WHITE</v>
      </c>
      <c r="W318" s="107" t="str" cm="1">
        <f t="array" ref="W318">_xlfn.TEXTJOIN(";", TRUE, _xlfn.UNIQUE(_xlfn._xlws.FILTER(F$3:F$10029, C$3:C$10029=C318)))</f>
        <v>6-7 Y;8-9 Y;10-11 Y;12-13 Y;14-15 Y</v>
      </c>
      <c r="X318" s="101" t="str">
        <f>IF(E318&gt;0,+VLOOKUP($E318,'CODE GENERATOR'!$D:$AC,19,FALSE),0)</f>
        <v>2402_S01_32861</v>
      </c>
      <c r="Y318" s="101" t="str">
        <f>IF(E318&gt;0,+VLOOKUP($E318,'CODE GENERATOR'!$D:$AC,20,FALSE),0)</f>
        <v>2402_S01_32870</v>
      </c>
      <c r="Z318" s="101" t="str">
        <f>IF(E318&gt;0,+VLOOKUP($E318,'CODE GENERATOR'!$D:$AC,21,FALSE),0)</f>
        <v>2402_S01_32872</v>
      </c>
      <c r="AA318" s="101" t="str">
        <f>IF(E318&gt;0,+VLOOKUP($E318,'CODE GENERATOR'!$D:$AC,22,FALSE),0)</f>
        <v>2402_S01_32867</v>
      </c>
      <c r="AB318" s="101" t="str">
        <f>IF(E318&gt;0,+VLOOKUP($E318,'CODE GENERATOR'!$D:$AC,23,FALSE),0)</f>
        <v/>
      </c>
      <c r="AC318" s="101" t="str">
        <f>IF(E318&gt;0,+VLOOKUP($E318,'CODE GENERATOR'!$D:$AC,24,FALSE),0)</f>
        <v/>
      </c>
      <c r="AD318" s="101" t="str">
        <f>IF(E318&gt;0,+VLOOKUP($E318,'CODE GENERATOR'!$D:$AC,25,FALSE),0)</f>
        <v/>
      </c>
      <c r="AE318" s="101" t="str">
        <f>IF(E318&gt;0,+VLOOKUP($E318,'CODE GENERATOR'!$D:$AC,26,FALSE),0)</f>
        <v/>
      </c>
      <c r="AF318" s="149" t="str">
        <f>IF($C318&gt;0,$C318&amp;" "&amp;$P318&amp;" "&amp;+VLOOKUP($C318,'STYLE NAMES'!$B:$AC,10,FALSE),"""")</f>
        <v>PINE VALLEY NAVY/WHITE BOY'S SOFT TRAINING POLO SHORT SLEEVE</v>
      </c>
      <c r="AG318" s="101" t="str">
        <f>"Enjoy our "&amp;(AF318)&amp;"; "&amp;IF(C318&gt;0,+VLOOKUP($C318,'STYLE NAMES'!$B:$AC,11,FALSE),"")</f>
        <v>Enjoy our PINE VALLEY NAVY/WHITE BOY'S SOFT TRAINING POLO SHORT SLEEVE; Boy's Short Sleeve Soft Training Polo
Thanks to its soft and natural fiber fabric our soft polos are ideal for daily training</v>
      </c>
      <c r="AH318" s="101" t="str">
        <f>IF(C318&gt;0,+VLOOKUP($C318,'STYLE NAMES'!$B:$AC,12,FALSE),"")</f>
        <v>Bi-color Piquet Fabric
Embroidery dressing
Composition:
100% Cotton</v>
      </c>
      <c r="AI318" s="101" t="str">
        <f>IF(C318&gt;0,+VLOOKUP($C318,'STYLE NAMES'!$B:$AC,13,FALSE),"")</f>
        <v>Machine Wash at 30°C
Mild process
Iron at low temperature
Iron from REVERSE
Do NOT iron on logos or prints
Do not bleach
Do NOT Tumble Dry</v>
      </c>
      <c r="AJ318" s="149" t="str">
        <f>IF($C318&gt;0,$C318&amp;" "&amp;$P318&amp;" "&amp;+VLOOKUP($C318,'STYLE NAMES'!$B:$AC,14,FALSE),"""")</f>
        <v>PINE VALLEY NAVY/WHITE ERKEK ÇOCUK KISA KOL SOFT ANTRENMAN POLO</v>
      </c>
      <c r="AK318" s="149" t="str">
        <f>"Cavalier SanMarco tarafından tasarlanan "&amp;(AJ318)&amp;"; "&amp;IF(C318&gt;0,+VLOOKUP($C318,'STYLE NAMES'!$B:$AC,15,FALSE),"")</f>
        <v>Cavalier SanMarco tarafından tasarlanan PINE VALLEY NAVY/WHITE ERKEK ÇOCUK KISA KOL SOFT ANTRENMAN POLO; Çocuk Kısa Kol Soft Antrenman Polo
Doğal pamuk elyaf kumaştan üretilmiş bu pololar günlük antrenmanlarınız için ideal bir kıyafet</v>
      </c>
      <c r="AL318" s="149" t="str">
        <f>IF(C318&gt;0,+VLOOKUP($C318,'STYLE NAMES'!$B:$AC,16,FALSE),"")</f>
        <v>Çift renk polo pike kumaş
Nakışlı logo
Kompozisyon:
100% Pamuk</v>
      </c>
      <c r="AM318" s="149" t="str">
        <f>IF(C318&gt;0,+VLOOKUP($C318,'STYLE NAMES'!$B:$AC,17,FALSE),"")</f>
        <v>Makinede 30°C' de Yıkayın
Hassas Yıkama
Ilık ütü yapın
Tersten ütüleyin
Logo ve baskıları ÜTÜLEMEYİN
Çamaşır suyu kullanmayın
Kurutma Makinesinde Kurutmayın</v>
      </c>
      <c r="AN318" s="149" t="str">
        <f>IF($C318&gt;0,$C318&amp;" "&amp;$P318&amp;" "&amp;+VLOOKUP($C318,'STYLE NAMES'!$B:$AC,18,FALSE),"""")</f>
        <v>PINE VALLEY NAVY/WHITE POLO DA ALLENAMENTO TECH DA RAGAZZO MANICA CORTA</v>
      </c>
      <c r="AO318" s="101" t="str">
        <f>"Disegnato da Cavalier SanMarco "&amp;(AN318)&amp;"; "&amp;IF(C318&gt;0,+VLOOKUP($C318,'STYLE NAMES'!$B:$AC,19,FALSE),"")</f>
        <v>Disegnato da Cavalier SanMarco PINE VALLEY NAVY/WHITE POLO DA ALLENAMENTO TECH DA RAGAZZO MANICA CORTA; Polo a maniche corte in cotone morbido da bambino 
Grazie al suo tessuto naturale e morbido, è ideale per l'allenamento quotidiano.</v>
      </c>
      <c r="AP318" s="101" t="str">
        <f>IF(C318&gt;0,+VLOOKUP($C318,'STYLE NAMES'!$B:$AC,20,FALSE),"")</f>
        <v>Tessuto piqué bicolore 
Ricamo decorativo 
Composizione: 
100% Cotone</v>
      </c>
      <c r="AQ318" s="101" t="str">
        <f>IF(C318&gt;0,+VLOOKUP($C318,'STYLE NAMES'!$B:$AC,21,FALSE),"")</f>
        <v>Lavare in lavatrice a 30°C Ciclo delicato 
Stirare a bassa temperatura
Stirare al rovescio 
Non stirare su loghi o stampe 
Non candeggiare 
Non asciugare in asciugatrice</v>
      </c>
      <c r="AR318" s="101">
        <f>IF(D318&gt;0,+VLOOKUP($C318,'STYLE NAMES'!$B:$AC,22,FALSE),"")</f>
        <v>0</v>
      </c>
      <c r="AS318" s="101">
        <f>IF(E318&gt;0,+VLOOKUP($C318,'STYLE NAMES'!$B:$AC,23,FALSE),"")</f>
        <v>0</v>
      </c>
      <c r="AT318" s="101">
        <f>IF(F318&gt;0,+VLOOKUP($C318,'STYLE NAMES'!$B:$AC,24,FALSE),"")</f>
        <v>0</v>
      </c>
      <c r="AU318" s="101">
        <f>IF(G318&gt;0,+VLOOKUP($C318,'STYLE NAMES'!$B:$AC,25,FALSE),"")</f>
        <v>0</v>
      </c>
      <c r="AV318" s="101">
        <f>+VLOOKUP($S318,'CODE GENERATOR'!$P:$AM,15,FALSE)</f>
        <v>0</v>
      </c>
      <c r="AW318" s="101">
        <f>+VLOOKUP($S318,'CODE GENERATOR'!$P:$AM,16,FALSE)</f>
        <v>0</v>
      </c>
      <c r="AX318" s="101">
        <f>+VLOOKUP($S318,'CODE GENERATOR'!$P:$AM,17,FALSE)</f>
        <v>0</v>
      </c>
      <c r="AY318" s="101">
        <f>+VLOOKUP($S318,'CODE GENERATOR'!$P:$AM,18,FALSE)</f>
        <v>0</v>
      </c>
      <c r="AZ318" s="101">
        <f>+VLOOKUP($S318,'CODE GENERATOR'!$P:$AM,19,FALSE)</f>
        <v>0</v>
      </c>
      <c r="BA318" s="101">
        <f>+VLOOKUP($S318,'CODE GENERATOR'!$P:$AM,20,FALSE)</f>
        <v>0</v>
      </c>
      <c r="BB318" s="101">
        <f>+VLOOKUP($S318,'CODE GENERATOR'!$P:$AM,21,FALSE)</f>
        <v>0</v>
      </c>
      <c r="BC318" s="101">
        <f>+VLOOKUP($S318,'CODE GENERATOR'!$P:$AM,22,FALSE)</f>
        <v>0</v>
      </c>
      <c r="BD318" s="101">
        <f>+VLOOKUP($S318,'CODE GENERATOR'!$P:$AM,23,FALSE)</f>
        <v>0</v>
      </c>
      <c r="BE318" s="101">
        <f>+VLOOKUP($S318,'CODE GENERATOR'!$P:$AM,24,FALSE)</f>
        <v>0</v>
      </c>
      <c r="BF318" s="101">
        <f>IF(C318&gt;0,+VLOOKUP(G318,'CATEGORY ID'!$A$1:$L$118,3,FALSE),"")</f>
        <v>30</v>
      </c>
      <c r="BG318" s="101">
        <f>IF(C318&gt;0,+VLOOKUP(H318,'CATEGORY ID'!$D$1:$L$118,3,FALSE),"")</f>
        <v>4</v>
      </c>
      <c r="BH318" s="101">
        <f>IF(C318&gt;0,+VLOOKUP((+H318&amp;I318),'CATEGORY ID'!$H$1:$I$121,2,FALSE),"")</f>
        <v>110</v>
      </c>
      <c r="BJ318" s="101">
        <f>IF(C318&gt;0,IF(COUNTIF('CATEGORY ID'!$K$1:$K$121,+H318&amp;K318) &gt; 0, +VLOOKUP(+H318&amp;K318,'CATEGORY ID'!$K$1:$L$121,2,FALSE),""),"")</f>
        <v>226</v>
      </c>
      <c r="BK318" s="101" t="str">
        <f>IF(C318&gt;0,IF(COUNTIF('CATEGORY ID'!$K$124:$K$165, +VLOOKUP(C318,'STYLE NAMES'!$B:$AE,30,FALSE)) &gt; 0, +VLOOKUP(VLOOKUP(C318,'STYLE NAMES'!$B:$AE,30,FALSE),'CATEGORY ID'!K:M,2,FALSE),""),"")</f>
        <v/>
      </c>
      <c r="BR318" s="101" t="str" cm="1">
        <f t="array" ref="BR318">IF(C318&gt;0,_xlfn.TEXTJOIN(";", TRUE,_xlfn.UNIQUE(_xlfn._xlws.FILTER(BF318:BQ318,(BF318:BQ318&gt;0)),TRUE,FALSE)),"")&amp;";"&amp;BS318</f>
        <v>30;4;110;226;235</v>
      </c>
      <c r="BS318" s="101">
        <v>235</v>
      </c>
      <c r="BU318" s="106">
        <f>IF(C318&gt;0,+VLOOKUP($C318,'STYLE NAMES'!$B:$AC,26,FALSE),"")</f>
        <v>49.9</v>
      </c>
      <c r="BV318" s="106">
        <f>IF(C318&gt;0,+VLOOKUP($C318,'STYLE NAMES'!$B:$AC,27,FALSE),"")</f>
        <v>2740</v>
      </c>
      <c r="BW318" s="106">
        <f>IF(C318&gt;0,+VLOOKUP($C318,'STYLE NAMES'!$B:$AC,28,FALSE),"")</f>
        <v>57.384999999999991</v>
      </c>
      <c r="BY318"/>
      <c r="BZ318" s="101">
        <v>0</v>
      </c>
      <c r="CA318" s="137">
        <f t="shared" si="22"/>
        <v>1</v>
      </c>
      <c r="CB318" s="137">
        <f>+VLOOKUP(C318,'[2]STYLES &amp; MODELS MATRIX'!$A:$G,7,FALSE)</f>
        <v>0</v>
      </c>
      <c r="CC318" s="137" t="str">
        <f>+VLOOKUP(C318,'[1]STYLES &amp; SIZE CHARTS'!$A:$H,8,FALSE)</f>
        <v>JT-BSSP1</v>
      </c>
      <c r="CD318" s="137"/>
      <c r="CE318" s="205"/>
      <c r="CF318" s="141"/>
    </row>
    <row r="319" spans="1:84" s="101" customFormat="1" ht="12" customHeight="1" x14ac:dyDescent="0.2">
      <c r="A319" s="102">
        <f t="shared" si="20"/>
        <v>8683711003786</v>
      </c>
      <c r="B319" s="101" t="s">
        <v>868</v>
      </c>
      <c r="C319" s="101" t="s">
        <v>552</v>
      </c>
      <c r="D319" s="101" t="s">
        <v>2998</v>
      </c>
      <c r="E319" s="203" t="s">
        <v>2351</v>
      </c>
      <c r="F319" s="101" t="s">
        <v>2355</v>
      </c>
      <c r="G319" s="101" t="str">
        <f>IF(C319&gt;0,+VLOOKUP($C319,'STYLE NAMES'!$B:$AC,4,FALSE),"")</f>
        <v>RIDER</v>
      </c>
      <c r="H319" s="101" t="str">
        <f>IF(C319&gt;0,+VLOOKUP($C319,'STYLE NAMES'!$B:$AC,5,FALSE),"")</f>
        <v>JUNIOR</v>
      </c>
      <c r="I319" s="101" t="str">
        <f>IF(C319&gt;0,+VLOOKUP($C319,'STYLE NAMES'!$B:$AC,6,FALSE),"")</f>
        <v>TOPS</v>
      </c>
      <c r="J319" s="101" t="str">
        <f>IF(C319&gt;0,+VLOOKUP($C319,'STYLE NAMES'!$B:$AC,7,FALSE),"")</f>
        <v>KIDS BOY</v>
      </c>
      <c r="K319" s="101" t="str">
        <f>IF(C319&gt;0,+VLOOKUP($C319,'STYLE NAMES'!$B:$AC,8,FALSE),"")</f>
        <v>COMPETITION POLOS</v>
      </c>
      <c r="L319" s="101" t="str">
        <f>IF(E319&gt;0,+VLOOKUP($E319,'CODE GENERATOR'!$D:$T,3,FALSE),"")</f>
        <v>S</v>
      </c>
      <c r="M319" s="101" t="str">
        <f>IF(E319&gt;0,+VLOOKUP($E319,'CODE GENERATOR'!$D:$T,4,FALSE),"")</f>
        <v>PIQUET</v>
      </c>
      <c r="N319" s="101" t="str">
        <f>IF(E319&gt;0,+VLOOKUP($E319,'CODE GENERATOR'!$D:$T,6,FALSE),"")</f>
        <v>NAVY</v>
      </c>
      <c r="O319" s="101" t="str">
        <f>IF(E319&gt;0,+VLOOKUP($E319,'CODE GENERATOR'!$D:$T,7,FALSE),"")</f>
        <v>WHITE</v>
      </c>
      <c r="P319" s="101" t="str">
        <f t="shared" si="21"/>
        <v>NAVY/WHITE</v>
      </c>
      <c r="Q319" s="104" t="str">
        <f>IF(E319&gt;0,+VLOOKUP($E319,'CODE GENERATOR'!$D:$T,11,FALSE),"")</f>
        <v>R.TOPKB_CPL0033</v>
      </c>
      <c r="R319" s="104" t="str">
        <f>IF(E319&gt;0,+VLOOKUP($E319,'CODE GENERATOR'!$D:$T,12,FALSE),"")</f>
        <v>PIQ0013NAVWHT</v>
      </c>
      <c r="S319" s="104" t="str">
        <f>IF(E319&gt;0,+VLOOKUP($E319,'CODE GENERATOR'!$D:$T,13,FALSE),"")</f>
        <v>R.TOPKB_CPL0033_PIQ0013NAVWHT</v>
      </c>
      <c r="T319" s="104" t="str">
        <f t="shared" si="19"/>
        <v>R.TOPKB_CPL0033_PIQ0013NAVWHT_12-13 Y</v>
      </c>
      <c r="U319" s="105">
        <v>8683711003786</v>
      </c>
      <c r="V319" s="107" t="str" cm="1">
        <f t="array" ref="V319">_xlfn.TEXTJOIN(";", TRUE, _xlfn.UNIQUE(_xlfn._xlws.FILTER(P$3:P$10029, C$3:C$10029=C319)))</f>
        <v>NAVY/WHITE</v>
      </c>
      <c r="W319" s="107" t="str" cm="1">
        <f t="array" ref="W319">_xlfn.TEXTJOIN(";", TRUE, _xlfn.UNIQUE(_xlfn._xlws.FILTER(F$3:F$10029, C$3:C$10029=C319)))</f>
        <v>6-7 Y;8-9 Y;10-11 Y;12-13 Y;14-15 Y</v>
      </c>
      <c r="X319" s="101" t="str">
        <f>IF(E319&gt;0,+VLOOKUP($E319,'CODE GENERATOR'!$D:$AC,19,FALSE),0)</f>
        <v>2402_S01_32861</v>
      </c>
      <c r="Y319" s="101" t="str">
        <f>IF(E319&gt;0,+VLOOKUP($E319,'CODE GENERATOR'!$D:$AC,20,FALSE),0)</f>
        <v>2402_S01_32870</v>
      </c>
      <c r="Z319" s="101" t="str">
        <f>IF(E319&gt;0,+VLOOKUP($E319,'CODE GENERATOR'!$D:$AC,21,FALSE),0)</f>
        <v>2402_S01_32872</v>
      </c>
      <c r="AA319" s="101" t="str">
        <f>IF(E319&gt;0,+VLOOKUP($E319,'CODE GENERATOR'!$D:$AC,22,FALSE),0)</f>
        <v>2402_S01_32867</v>
      </c>
      <c r="AB319" s="101" t="str">
        <f>IF(E319&gt;0,+VLOOKUP($E319,'CODE GENERATOR'!$D:$AC,23,FALSE),0)</f>
        <v/>
      </c>
      <c r="AC319" s="101" t="str">
        <f>IF(E319&gt;0,+VLOOKUP($E319,'CODE GENERATOR'!$D:$AC,24,FALSE),0)</f>
        <v/>
      </c>
      <c r="AD319" s="101" t="str">
        <f>IF(E319&gt;0,+VLOOKUP($E319,'CODE GENERATOR'!$D:$AC,25,FALSE),0)</f>
        <v/>
      </c>
      <c r="AE319" s="101" t="str">
        <f>IF(E319&gt;0,+VLOOKUP($E319,'CODE GENERATOR'!$D:$AC,26,FALSE),0)</f>
        <v/>
      </c>
      <c r="AF319" s="149" t="str">
        <f>IF($C319&gt;0,$C319&amp;" "&amp;$P319&amp;" "&amp;+VLOOKUP($C319,'STYLE NAMES'!$B:$AC,10,FALSE),"""")</f>
        <v>PINE VALLEY NAVY/WHITE BOY'S SOFT TRAINING POLO SHORT SLEEVE</v>
      </c>
      <c r="AG319" s="101" t="str">
        <f>"Enjoy our "&amp;(AF319)&amp;"; "&amp;IF(C319&gt;0,+VLOOKUP($C319,'STYLE NAMES'!$B:$AC,11,FALSE),"")</f>
        <v>Enjoy our PINE VALLEY NAVY/WHITE BOY'S SOFT TRAINING POLO SHORT SLEEVE; Boy's Short Sleeve Soft Training Polo
Thanks to its soft and natural fiber fabric our soft polos are ideal for daily training</v>
      </c>
      <c r="AH319" s="101" t="str">
        <f>IF(C319&gt;0,+VLOOKUP($C319,'STYLE NAMES'!$B:$AC,12,FALSE),"")</f>
        <v>Bi-color Piquet Fabric
Embroidery dressing
Composition:
100% Cotton</v>
      </c>
      <c r="AI319" s="101" t="str">
        <f>IF(C319&gt;0,+VLOOKUP($C319,'STYLE NAMES'!$B:$AC,13,FALSE),"")</f>
        <v>Machine Wash at 30°C
Mild process
Iron at low temperature
Iron from REVERSE
Do NOT iron on logos or prints
Do not bleach
Do NOT Tumble Dry</v>
      </c>
      <c r="AJ319" s="149" t="str">
        <f>IF($C319&gt;0,$C319&amp;" "&amp;$P319&amp;" "&amp;+VLOOKUP($C319,'STYLE NAMES'!$B:$AC,14,FALSE),"""")</f>
        <v>PINE VALLEY NAVY/WHITE ERKEK ÇOCUK KISA KOL SOFT ANTRENMAN POLO</v>
      </c>
      <c r="AK319" s="149" t="str">
        <f>"Cavalier SanMarco tarafından tasarlanan "&amp;(AJ319)&amp;"; "&amp;IF(C319&gt;0,+VLOOKUP($C319,'STYLE NAMES'!$B:$AC,15,FALSE),"")</f>
        <v>Cavalier SanMarco tarafından tasarlanan PINE VALLEY NAVY/WHITE ERKEK ÇOCUK KISA KOL SOFT ANTRENMAN POLO; Çocuk Kısa Kol Soft Antrenman Polo
Doğal pamuk elyaf kumaştan üretilmiş bu pololar günlük antrenmanlarınız için ideal bir kıyafet</v>
      </c>
      <c r="AL319" s="149" t="str">
        <f>IF(C319&gt;0,+VLOOKUP($C319,'STYLE NAMES'!$B:$AC,16,FALSE),"")</f>
        <v>Çift renk polo pike kumaş
Nakışlı logo
Kompozisyon:
100% Pamuk</v>
      </c>
      <c r="AM319" s="149" t="str">
        <f>IF(C319&gt;0,+VLOOKUP($C319,'STYLE NAMES'!$B:$AC,17,FALSE),"")</f>
        <v>Makinede 30°C' de Yıkayın
Hassas Yıkama
Ilık ütü yapın
Tersten ütüleyin
Logo ve baskıları ÜTÜLEMEYİN
Çamaşır suyu kullanmayın
Kurutma Makinesinde Kurutmayın</v>
      </c>
      <c r="AN319" s="149" t="str">
        <f>IF($C319&gt;0,$C319&amp;" "&amp;$P319&amp;" "&amp;+VLOOKUP($C319,'STYLE NAMES'!$B:$AC,18,FALSE),"""")</f>
        <v>PINE VALLEY NAVY/WHITE POLO DA ALLENAMENTO TECH DA RAGAZZO MANICA CORTA</v>
      </c>
      <c r="AO319" s="101" t="str">
        <f>"Disegnato da Cavalier SanMarco "&amp;(AN319)&amp;"; "&amp;IF(C319&gt;0,+VLOOKUP($C319,'STYLE NAMES'!$B:$AC,19,FALSE),"")</f>
        <v>Disegnato da Cavalier SanMarco PINE VALLEY NAVY/WHITE POLO DA ALLENAMENTO TECH DA RAGAZZO MANICA CORTA; Polo a maniche corte in cotone morbido da bambino 
Grazie al suo tessuto naturale e morbido, è ideale per l'allenamento quotidiano.</v>
      </c>
      <c r="AP319" s="101" t="str">
        <f>IF(C319&gt;0,+VLOOKUP($C319,'STYLE NAMES'!$B:$AC,20,FALSE),"")</f>
        <v>Tessuto piqué bicolore 
Ricamo decorativo 
Composizione: 
100% Cotone</v>
      </c>
      <c r="AQ319" s="101" t="str">
        <f>IF(C319&gt;0,+VLOOKUP($C319,'STYLE NAMES'!$B:$AC,21,FALSE),"")</f>
        <v>Lavare in lavatrice a 30°C Ciclo delicato 
Stirare a bassa temperatura
Stirare al rovescio 
Non stirare su loghi o stampe 
Non candeggiare 
Non asciugare in asciugatrice</v>
      </c>
      <c r="AR319" s="101">
        <f>IF(D319&gt;0,+VLOOKUP($C319,'STYLE NAMES'!$B:$AC,22,FALSE),"")</f>
        <v>0</v>
      </c>
      <c r="AS319" s="101">
        <f>IF(E319&gt;0,+VLOOKUP($C319,'STYLE NAMES'!$B:$AC,23,FALSE),"")</f>
        <v>0</v>
      </c>
      <c r="AT319" s="101">
        <f>IF(F319&gt;0,+VLOOKUP($C319,'STYLE NAMES'!$B:$AC,24,FALSE),"")</f>
        <v>0</v>
      </c>
      <c r="AU319" s="101">
        <f>IF(G319&gt;0,+VLOOKUP($C319,'STYLE NAMES'!$B:$AC,25,FALSE),"")</f>
        <v>0</v>
      </c>
      <c r="AV319" s="101">
        <f>+VLOOKUP($S319,'CODE GENERATOR'!$P:$AM,15,FALSE)</f>
        <v>0</v>
      </c>
      <c r="AW319" s="101">
        <f>+VLOOKUP($S319,'CODE GENERATOR'!$P:$AM,16,FALSE)</f>
        <v>0</v>
      </c>
      <c r="AX319" s="101">
        <f>+VLOOKUP($S319,'CODE GENERATOR'!$P:$AM,17,FALSE)</f>
        <v>0</v>
      </c>
      <c r="AY319" s="101">
        <f>+VLOOKUP($S319,'CODE GENERATOR'!$P:$AM,18,FALSE)</f>
        <v>0</v>
      </c>
      <c r="AZ319" s="101">
        <f>+VLOOKUP($S319,'CODE GENERATOR'!$P:$AM,19,FALSE)</f>
        <v>0</v>
      </c>
      <c r="BA319" s="101">
        <f>+VLOOKUP($S319,'CODE GENERATOR'!$P:$AM,20,FALSE)</f>
        <v>0</v>
      </c>
      <c r="BB319" s="101">
        <f>+VLOOKUP($S319,'CODE GENERATOR'!$P:$AM,21,FALSE)</f>
        <v>0</v>
      </c>
      <c r="BC319" s="101">
        <f>+VLOOKUP($S319,'CODE GENERATOR'!$P:$AM,22,FALSE)</f>
        <v>0</v>
      </c>
      <c r="BD319" s="101">
        <f>+VLOOKUP($S319,'CODE GENERATOR'!$P:$AM,23,FALSE)</f>
        <v>0</v>
      </c>
      <c r="BE319" s="101">
        <f>+VLOOKUP($S319,'CODE GENERATOR'!$P:$AM,24,FALSE)</f>
        <v>0</v>
      </c>
      <c r="BF319" s="101">
        <f>IF(C319&gt;0,+VLOOKUP(G319,'CATEGORY ID'!$A$1:$L$118,3,FALSE),"")</f>
        <v>30</v>
      </c>
      <c r="BG319" s="101">
        <f>IF(C319&gt;0,+VLOOKUP(H319,'CATEGORY ID'!$D$1:$L$118,3,FALSE),"")</f>
        <v>4</v>
      </c>
      <c r="BH319" s="101">
        <f>IF(C319&gt;0,+VLOOKUP((+H319&amp;I319),'CATEGORY ID'!$H$1:$I$121,2,FALSE),"")</f>
        <v>110</v>
      </c>
      <c r="BJ319" s="101">
        <f>IF(C319&gt;0,IF(COUNTIF('CATEGORY ID'!$K$1:$K$121,+H319&amp;K319) &gt; 0, +VLOOKUP(+H319&amp;K319,'CATEGORY ID'!$K$1:$L$121,2,FALSE),""),"")</f>
        <v>226</v>
      </c>
      <c r="BK319" s="101" t="str">
        <f>IF(C319&gt;0,IF(COUNTIF('CATEGORY ID'!$K$124:$K$165, +VLOOKUP(C319,'STYLE NAMES'!$B:$AE,30,FALSE)) &gt; 0, +VLOOKUP(VLOOKUP(C319,'STYLE NAMES'!$B:$AE,30,FALSE),'CATEGORY ID'!K:M,2,FALSE),""),"")</f>
        <v/>
      </c>
      <c r="BR319" s="101" t="str" cm="1">
        <f t="array" ref="BR319">IF(C319&gt;0,_xlfn.TEXTJOIN(";", TRUE,_xlfn.UNIQUE(_xlfn._xlws.FILTER(BF319:BQ319,(BF319:BQ319&gt;0)),TRUE,FALSE)),"")&amp;";"&amp;BS319</f>
        <v>30;4;110;226;235</v>
      </c>
      <c r="BS319" s="101">
        <v>235</v>
      </c>
      <c r="BU319" s="106">
        <f>IF(C319&gt;0,+VLOOKUP($C319,'STYLE NAMES'!$B:$AC,26,FALSE),"")</f>
        <v>49.9</v>
      </c>
      <c r="BV319" s="106">
        <f>IF(C319&gt;0,+VLOOKUP($C319,'STYLE NAMES'!$B:$AC,27,FALSE),"")</f>
        <v>2740</v>
      </c>
      <c r="BW319" s="106">
        <f>IF(C319&gt;0,+VLOOKUP($C319,'STYLE NAMES'!$B:$AC,28,FALSE),"")</f>
        <v>57.384999999999991</v>
      </c>
      <c r="BY319"/>
      <c r="BZ319" s="101">
        <v>0</v>
      </c>
      <c r="CA319" s="137">
        <f t="shared" si="22"/>
        <v>1</v>
      </c>
      <c r="CB319" s="137">
        <f>+VLOOKUP(C319,'[2]STYLES &amp; MODELS MATRIX'!$A:$G,7,FALSE)</f>
        <v>0</v>
      </c>
      <c r="CC319" s="137" t="str">
        <f>+VLOOKUP(C319,'[1]STYLES &amp; SIZE CHARTS'!$A:$H,8,FALSE)</f>
        <v>JT-BSSP1</v>
      </c>
      <c r="CD319" s="137"/>
      <c r="CE319" s="205"/>
      <c r="CF319" s="141"/>
    </row>
    <row r="320" spans="1:84" s="101" customFormat="1" ht="12" customHeight="1" x14ac:dyDescent="0.2">
      <c r="A320" s="102">
        <f t="shared" si="20"/>
        <v>8683711009801</v>
      </c>
      <c r="B320" s="101" t="s">
        <v>868</v>
      </c>
      <c r="C320" s="101" t="s">
        <v>552</v>
      </c>
      <c r="D320" s="101" t="s">
        <v>2998</v>
      </c>
      <c r="E320" s="203" t="s">
        <v>2351</v>
      </c>
      <c r="F320" s="101" t="s">
        <v>2356</v>
      </c>
      <c r="G320" s="101" t="str">
        <f>IF(C320&gt;0,+VLOOKUP($C320,'STYLE NAMES'!$B:$AC,4,FALSE),"")</f>
        <v>RIDER</v>
      </c>
      <c r="H320" s="101" t="str">
        <f>IF(C320&gt;0,+VLOOKUP($C320,'STYLE NAMES'!$B:$AC,5,FALSE),"")</f>
        <v>JUNIOR</v>
      </c>
      <c r="I320" s="101" t="str">
        <f>IF(C320&gt;0,+VLOOKUP($C320,'STYLE NAMES'!$B:$AC,6,FALSE),"")</f>
        <v>TOPS</v>
      </c>
      <c r="J320" s="101" t="str">
        <f>IF(C320&gt;0,+VLOOKUP($C320,'STYLE NAMES'!$B:$AC,7,FALSE),"")</f>
        <v>KIDS BOY</v>
      </c>
      <c r="K320" s="101" t="str">
        <f>IF(C320&gt;0,+VLOOKUP($C320,'STYLE NAMES'!$B:$AC,8,FALSE),"")</f>
        <v>COMPETITION POLOS</v>
      </c>
      <c r="L320" s="101" t="str">
        <f>IF(E320&gt;0,+VLOOKUP($E320,'CODE GENERATOR'!$D:$T,3,FALSE),"")</f>
        <v>S</v>
      </c>
      <c r="M320" s="101" t="str">
        <f>IF(E320&gt;0,+VLOOKUP($E320,'CODE GENERATOR'!$D:$T,4,FALSE),"")</f>
        <v>PIQUET</v>
      </c>
      <c r="N320" s="101" t="str">
        <f>IF(E320&gt;0,+VLOOKUP($E320,'CODE GENERATOR'!$D:$T,6,FALSE),"")</f>
        <v>NAVY</v>
      </c>
      <c r="O320" s="101" t="str">
        <f>IF(E320&gt;0,+VLOOKUP($E320,'CODE GENERATOR'!$D:$T,7,FALSE),"")</f>
        <v>WHITE</v>
      </c>
      <c r="P320" s="101" t="str">
        <f t="shared" si="21"/>
        <v>NAVY/WHITE</v>
      </c>
      <c r="Q320" s="104" t="str">
        <f>IF(E320&gt;0,+VLOOKUP($E320,'CODE GENERATOR'!$D:$T,11,FALSE),"")</f>
        <v>R.TOPKB_CPL0033</v>
      </c>
      <c r="R320" s="104" t="str">
        <f>IF(E320&gt;0,+VLOOKUP($E320,'CODE GENERATOR'!$D:$T,12,FALSE),"")</f>
        <v>PIQ0013NAVWHT</v>
      </c>
      <c r="S320" s="104" t="str">
        <f>IF(E320&gt;0,+VLOOKUP($E320,'CODE GENERATOR'!$D:$T,13,FALSE),"")</f>
        <v>R.TOPKB_CPL0033_PIQ0013NAVWHT</v>
      </c>
      <c r="T320" s="104" t="str">
        <f t="shared" si="19"/>
        <v>R.TOPKB_CPL0033_PIQ0013NAVWHT_14-15 Y</v>
      </c>
      <c r="U320" s="105">
        <v>8683711009801</v>
      </c>
      <c r="V320" s="107" t="str" cm="1">
        <f t="array" ref="V320">_xlfn.TEXTJOIN(";", TRUE, _xlfn.UNIQUE(_xlfn._xlws.FILTER(P$3:P$10029, C$3:C$10029=C320)))</f>
        <v>NAVY/WHITE</v>
      </c>
      <c r="W320" s="107" t="str" cm="1">
        <f t="array" ref="W320">_xlfn.TEXTJOIN(";", TRUE, _xlfn.UNIQUE(_xlfn._xlws.FILTER(F$3:F$10029, C$3:C$10029=C320)))</f>
        <v>6-7 Y;8-9 Y;10-11 Y;12-13 Y;14-15 Y</v>
      </c>
      <c r="X320" s="101" t="str">
        <f>IF(E320&gt;0,+VLOOKUP($E320,'CODE GENERATOR'!$D:$AC,19,FALSE),0)</f>
        <v>2402_S01_32861</v>
      </c>
      <c r="Y320" s="101" t="str">
        <f>IF(E320&gt;0,+VLOOKUP($E320,'CODE GENERATOR'!$D:$AC,20,FALSE),0)</f>
        <v>2402_S01_32870</v>
      </c>
      <c r="Z320" s="101" t="str">
        <f>IF(E320&gt;0,+VLOOKUP($E320,'CODE GENERATOR'!$D:$AC,21,FALSE),0)</f>
        <v>2402_S01_32872</v>
      </c>
      <c r="AA320" s="101" t="str">
        <f>IF(E320&gt;0,+VLOOKUP($E320,'CODE GENERATOR'!$D:$AC,22,FALSE),0)</f>
        <v>2402_S01_32867</v>
      </c>
      <c r="AB320" s="101" t="str">
        <f>IF(E320&gt;0,+VLOOKUP($E320,'CODE GENERATOR'!$D:$AC,23,FALSE),0)</f>
        <v/>
      </c>
      <c r="AC320" s="101" t="str">
        <f>IF(E320&gt;0,+VLOOKUP($E320,'CODE GENERATOR'!$D:$AC,24,FALSE),0)</f>
        <v/>
      </c>
      <c r="AD320" s="101" t="str">
        <f>IF(E320&gt;0,+VLOOKUP($E320,'CODE GENERATOR'!$D:$AC,25,FALSE),0)</f>
        <v/>
      </c>
      <c r="AE320" s="101" t="str">
        <f>IF(E320&gt;0,+VLOOKUP($E320,'CODE GENERATOR'!$D:$AC,26,FALSE),0)</f>
        <v/>
      </c>
      <c r="AF320" s="149" t="str">
        <f>IF($C320&gt;0,$C320&amp;" "&amp;$P320&amp;" "&amp;+VLOOKUP($C320,'STYLE NAMES'!$B:$AC,10,FALSE),"""")</f>
        <v>PINE VALLEY NAVY/WHITE BOY'S SOFT TRAINING POLO SHORT SLEEVE</v>
      </c>
      <c r="AG320" s="101" t="str">
        <f>"Enjoy our "&amp;(AF320)&amp;"; "&amp;IF(C320&gt;0,+VLOOKUP($C320,'STYLE NAMES'!$B:$AC,11,FALSE),"")</f>
        <v>Enjoy our PINE VALLEY NAVY/WHITE BOY'S SOFT TRAINING POLO SHORT SLEEVE; Boy's Short Sleeve Soft Training Polo
Thanks to its soft and natural fiber fabric our soft polos are ideal for daily training</v>
      </c>
      <c r="AH320" s="101" t="str">
        <f>IF(C320&gt;0,+VLOOKUP($C320,'STYLE NAMES'!$B:$AC,12,FALSE),"")</f>
        <v>Bi-color Piquet Fabric
Embroidery dressing
Composition:
100% Cotton</v>
      </c>
      <c r="AI320" s="101" t="str">
        <f>IF(C320&gt;0,+VLOOKUP($C320,'STYLE NAMES'!$B:$AC,13,FALSE),"")</f>
        <v>Machine Wash at 30°C
Mild process
Iron at low temperature
Iron from REVERSE
Do NOT iron on logos or prints
Do not bleach
Do NOT Tumble Dry</v>
      </c>
      <c r="AJ320" s="149" t="str">
        <f>IF($C320&gt;0,$C320&amp;" "&amp;$P320&amp;" "&amp;+VLOOKUP($C320,'STYLE NAMES'!$B:$AC,14,FALSE),"""")</f>
        <v>PINE VALLEY NAVY/WHITE ERKEK ÇOCUK KISA KOL SOFT ANTRENMAN POLO</v>
      </c>
      <c r="AK320" s="149" t="str">
        <f>"Cavalier SanMarco tarafından tasarlanan "&amp;(AJ320)&amp;"; "&amp;IF(C320&gt;0,+VLOOKUP($C320,'STYLE NAMES'!$B:$AC,15,FALSE),"")</f>
        <v>Cavalier SanMarco tarafından tasarlanan PINE VALLEY NAVY/WHITE ERKEK ÇOCUK KISA KOL SOFT ANTRENMAN POLO; Çocuk Kısa Kol Soft Antrenman Polo
Doğal pamuk elyaf kumaştan üretilmiş bu pololar günlük antrenmanlarınız için ideal bir kıyafet</v>
      </c>
      <c r="AL320" s="149" t="str">
        <f>IF(C320&gt;0,+VLOOKUP($C320,'STYLE NAMES'!$B:$AC,16,FALSE),"")</f>
        <v>Çift renk polo pike kumaş
Nakışlı logo
Kompozisyon:
100% Pamuk</v>
      </c>
      <c r="AM320" s="149" t="str">
        <f>IF(C320&gt;0,+VLOOKUP($C320,'STYLE NAMES'!$B:$AC,17,FALSE),"")</f>
        <v>Makinede 30°C' de Yıkayın
Hassas Yıkama
Ilık ütü yapın
Tersten ütüleyin
Logo ve baskıları ÜTÜLEMEYİN
Çamaşır suyu kullanmayın
Kurutma Makinesinde Kurutmayın</v>
      </c>
      <c r="AN320" s="149" t="str">
        <f>IF($C320&gt;0,$C320&amp;" "&amp;$P320&amp;" "&amp;+VLOOKUP($C320,'STYLE NAMES'!$B:$AC,18,FALSE),"""")</f>
        <v>PINE VALLEY NAVY/WHITE POLO DA ALLENAMENTO TECH DA RAGAZZO MANICA CORTA</v>
      </c>
      <c r="AO320" s="101" t="str">
        <f>"Disegnato da Cavalier SanMarco "&amp;(AN320)&amp;"; "&amp;IF(C320&gt;0,+VLOOKUP($C320,'STYLE NAMES'!$B:$AC,19,FALSE),"")</f>
        <v>Disegnato da Cavalier SanMarco PINE VALLEY NAVY/WHITE POLO DA ALLENAMENTO TECH DA RAGAZZO MANICA CORTA; Polo a maniche corte in cotone morbido da bambino 
Grazie al suo tessuto naturale e morbido, è ideale per l'allenamento quotidiano.</v>
      </c>
      <c r="AP320" s="101" t="str">
        <f>IF(C320&gt;0,+VLOOKUP($C320,'STYLE NAMES'!$B:$AC,20,FALSE),"")</f>
        <v>Tessuto piqué bicolore 
Ricamo decorativo 
Composizione: 
100% Cotone</v>
      </c>
      <c r="AQ320" s="101" t="str">
        <f>IF(C320&gt;0,+VLOOKUP($C320,'STYLE NAMES'!$B:$AC,21,FALSE),"")</f>
        <v>Lavare in lavatrice a 30°C Ciclo delicato 
Stirare a bassa temperatura
Stirare al rovescio 
Non stirare su loghi o stampe 
Non candeggiare 
Non asciugare in asciugatrice</v>
      </c>
      <c r="AR320" s="101">
        <f>IF(D320&gt;0,+VLOOKUP($C320,'STYLE NAMES'!$B:$AC,22,FALSE),"")</f>
        <v>0</v>
      </c>
      <c r="AS320" s="101">
        <f>IF(E320&gt;0,+VLOOKUP($C320,'STYLE NAMES'!$B:$AC,23,FALSE),"")</f>
        <v>0</v>
      </c>
      <c r="AT320" s="101">
        <f>IF(F320&gt;0,+VLOOKUP($C320,'STYLE NAMES'!$B:$AC,24,FALSE),"")</f>
        <v>0</v>
      </c>
      <c r="AU320" s="101">
        <f>IF(G320&gt;0,+VLOOKUP($C320,'STYLE NAMES'!$B:$AC,25,FALSE),"")</f>
        <v>0</v>
      </c>
      <c r="AV320" s="101">
        <f>+VLOOKUP($S320,'CODE GENERATOR'!$P:$AM,15,FALSE)</f>
        <v>0</v>
      </c>
      <c r="AW320" s="101">
        <f>+VLOOKUP($S320,'CODE GENERATOR'!$P:$AM,16,FALSE)</f>
        <v>0</v>
      </c>
      <c r="AX320" s="101">
        <f>+VLOOKUP($S320,'CODE GENERATOR'!$P:$AM,17,FALSE)</f>
        <v>0</v>
      </c>
      <c r="AY320" s="101">
        <f>+VLOOKUP($S320,'CODE GENERATOR'!$P:$AM,18,FALSE)</f>
        <v>0</v>
      </c>
      <c r="AZ320" s="101">
        <f>+VLOOKUP($S320,'CODE GENERATOR'!$P:$AM,19,FALSE)</f>
        <v>0</v>
      </c>
      <c r="BA320" s="101">
        <f>+VLOOKUP($S320,'CODE GENERATOR'!$P:$AM,20,FALSE)</f>
        <v>0</v>
      </c>
      <c r="BB320" s="101">
        <f>+VLOOKUP($S320,'CODE GENERATOR'!$P:$AM,21,FALSE)</f>
        <v>0</v>
      </c>
      <c r="BC320" s="101">
        <f>+VLOOKUP($S320,'CODE GENERATOR'!$P:$AM,22,FALSE)</f>
        <v>0</v>
      </c>
      <c r="BD320" s="101">
        <f>+VLOOKUP($S320,'CODE GENERATOR'!$P:$AM,23,FALSE)</f>
        <v>0</v>
      </c>
      <c r="BE320" s="101">
        <f>+VLOOKUP($S320,'CODE GENERATOR'!$P:$AM,24,FALSE)</f>
        <v>0</v>
      </c>
      <c r="BF320" s="101">
        <f>IF(C320&gt;0,+VLOOKUP(G320,'CATEGORY ID'!$A$1:$L$118,3,FALSE),"")</f>
        <v>30</v>
      </c>
      <c r="BG320" s="101">
        <f>IF(C320&gt;0,+VLOOKUP(H320,'CATEGORY ID'!$D$1:$L$118,3,FALSE),"")</f>
        <v>4</v>
      </c>
      <c r="BH320" s="101">
        <f>IF(C320&gt;0,+VLOOKUP((+H320&amp;I320),'CATEGORY ID'!$H$1:$I$121,2,FALSE),"")</f>
        <v>110</v>
      </c>
      <c r="BJ320" s="101">
        <f>IF(C320&gt;0,IF(COUNTIF('CATEGORY ID'!$K$1:$K$121,+H320&amp;K320) &gt; 0, +VLOOKUP(+H320&amp;K320,'CATEGORY ID'!$K$1:$L$121,2,FALSE),""),"")</f>
        <v>226</v>
      </c>
      <c r="BK320" s="101" t="str">
        <f>IF(C320&gt;0,IF(COUNTIF('CATEGORY ID'!$K$124:$K$165, +VLOOKUP(C320,'STYLE NAMES'!$B:$AE,30,FALSE)) &gt; 0, +VLOOKUP(VLOOKUP(C320,'STYLE NAMES'!$B:$AE,30,FALSE),'CATEGORY ID'!K:M,2,FALSE),""),"")</f>
        <v/>
      </c>
      <c r="BR320" s="101" t="str" cm="1">
        <f t="array" ref="BR320">IF(C320&gt;0,_xlfn.TEXTJOIN(";", TRUE,_xlfn.UNIQUE(_xlfn._xlws.FILTER(BF320:BQ320,(BF320:BQ320&gt;0)),TRUE,FALSE)),"")&amp;";"&amp;BS320</f>
        <v>30;4;110;226;235</v>
      </c>
      <c r="BS320" s="101">
        <v>235</v>
      </c>
      <c r="BU320" s="106">
        <f>IF(C320&gt;0,+VLOOKUP($C320,'STYLE NAMES'!$B:$AC,26,FALSE),"")</f>
        <v>49.9</v>
      </c>
      <c r="BV320" s="106">
        <f>IF(C320&gt;0,+VLOOKUP($C320,'STYLE NAMES'!$B:$AC,27,FALSE),"")</f>
        <v>2740</v>
      </c>
      <c r="BW320" s="106">
        <f>IF(C320&gt;0,+VLOOKUP($C320,'STYLE NAMES'!$B:$AC,28,FALSE),"")</f>
        <v>57.384999999999991</v>
      </c>
      <c r="BY320"/>
      <c r="BZ320" s="101">
        <v>0</v>
      </c>
      <c r="CA320" s="137">
        <f t="shared" si="22"/>
        <v>1</v>
      </c>
      <c r="CB320" s="137">
        <f>+VLOOKUP(C320,'[2]STYLES &amp; MODELS MATRIX'!$A:$G,7,FALSE)</f>
        <v>0</v>
      </c>
      <c r="CC320" s="137" t="str">
        <f>+VLOOKUP(C320,'[1]STYLES &amp; SIZE CHARTS'!$A:$H,8,FALSE)</f>
        <v>JT-BSSP1</v>
      </c>
      <c r="CD320" s="137"/>
      <c r="CE320" s="205"/>
      <c r="CF320" s="141"/>
    </row>
    <row r="321" spans="1:84" s="101" customFormat="1" ht="12" customHeight="1" x14ac:dyDescent="0.2">
      <c r="A321" s="102">
        <f t="shared" si="20"/>
        <v>8683711003793</v>
      </c>
      <c r="B321" s="101" t="s">
        <v>871</v>
      </c>
      <c r="C321" s="101" t="s">
        <v>657</v>
      </c>
      <c r="D321" s="101" t="s">
        <v>2989</v>
      </c>
      <c r="E321" s="203" t="s">
        <v>2357</v>
      </c>
      <c r="F321" s="101" t="s">
        <v>2352</v>
      </c>
      <c r="G321" s="101" t="str">
        <f>IF(C321&gt;0,+VLOOKUP($C321,'STYLE NAMES'!$B:$AC,4,FALSE),"")</f>
        <v>RIDER</v>
      </c>
      <c r="H321" s="101" t="str">
        <f>IF(C321&gt;0,+VLOOKUP($C321,'STYLE NAMES'!$B:$AC,5,FALSE),"")</f>
        <v>JUNIOR</v>
      </c>
      <c r="I321" s="101" t="str">
        <f>IF(C321&gt;0,+VLOOKUP($C321,'STYLE NAMES'!$B:$AC,6,FALSE),"")</f>
        <v>TOPS</v>
      </c>
      <c r="J321" s="101" t="str">
        <f>IF(C321&gt;0,+VLOOKUP($C321,'STYLE NAMES'!$B:$AC,7,FALSE),"")</f>
        <v>KIDS GIRL</v>
      </c>
      <c r="K321" s="101" t="str">
        <f>IF(C321&gt;0,+VLOOKUP($C321,'STYLE NAMES'!$B:$AC,8,FALSE),"")</f>
        <v>COMPETITION POLOS</v>
      </c>
      <c r="L321" s="101" t="str">
        <f>IF(E321&gt;0,+VLOOKUP($E321,'CODE GENERATOR'!$D:$T,3,FALSE),"")</f>
        <v>S</v>
      </c>
      <c r="M321" s="101" t="str">
        <f>IF(E321&gt;0,+VLOOKUP($E321,'CODE GENERATOR'!$D:$T,4,FALSE),"")</f>
        <v>PIQUET</v>
      </c>
      <c r="N321" s="101" t="str">
        <f>IF(E321&gt;0,+VLOOKUP($E321,'CODE GENERATOR'!$D:$T,6,FALSE),"")</f>
        <v>WHITE</v>
      </c>
      <c r="O321" s="101" t="str">
        <f>IF(E321&gt;0,+VLOOKUP($E321,'CODE GENERATOR'!$D:$T,7,FALSE),"")</f>
        <v>WHITE</v>
      </c>
      <c r="P321" s="101" t="str">
        <f t="shared" si="21"/>
        <v>WHITE</v>
      </c>
      <c r="Q321" s="104" t="str">
        <f>IF(E321&gt;0,+VLOOKUP($E321,'CODE GENERATOR'!$D:$T,11,FALSE),"")</f>
        <v>R.TOPKG_CPL0034</v>
      </c>
      <c r="R321" s="104" t="str">
        <f>IF(E321&gt;0,+VLOOKUP($E321,'CODE GENERATOR'!$D:$T,12,FALSE),"")</f>
        <v>PIQ0014WHTWHT</v>
      </c>
      <c r="S321" s="104" t="str">
        <f>IF(E321&gt;0,+VLOOKUP($E321,'CODE GENERATOR'!$D:$T,13,FALSE),"")</f>
        <v>R.TOPKG_CPL0034_PIQ0014WHTWHT</v>
      </c>
      <c r="T321" s="104" t="str">
        <f t="shared" si="19"/>
        <v>R.TOPKG_CPL0034_PIQ0014WHTWHT_6-7 Y</v>
      </c>
      <c r="U321" s="105">
        <v>8683711003793</v>
      </c>
      <c r="V321" s="107" t="str" cm="1">
        <f t="array" ref="V321">_xlfn.TEXTJOIN(";", TRUE, _xlfn.UNIQUE(_xlfn._xlws.FILTER(P$3:P$10029, C$3:C$10029=C321)))</f>
        <v>WHITE;LILAC;PINK</v>
      </c>
      <c r="W321" s="107" t="str" cm="1">
        <f t="array" ref="W321">_xlfn.TEXTJOIN(";", TRUE, _xlfn.UNIQUE(_xlfn._xlws.FILTER(F$3:F$10029, C$3:C$10029=C321)))</f>
        <v>6-7 Y;8-9 Y;10-11 Y;12-13 Y;14-15 Y</v>
      </c>
      <c r="X321" s="101" t="str">
        <f>IF(E321&gt;0,+VLOOKUP($E321,'CODE GENERATOR'!$D:$AC,19,FALSE),0)</f>
        <v>2402_S01_33114</v>
      </c>
      <c r="Y321" s="101" t="str">
        <f>IF(E321&gt;0,+VLOOKUP($E321,'CODE GENERATOR'!$D:$AC,20,FALSE),0)</f>
        <v>2402_S01_33112</v>
      </c>
      <c r="Z321" s="101" t="str">
        <f>IF(E321&gt;0,+VLOOKUP($E321,'CODE GENERATOR'!$D:$AC,21,FALSE),0)</f>
        <v>2402_S01_33121</v>
      </c>
      <c r="AA321" s="101" t="str">
        <f>IF(E321&gt;0,+VLOOKUP($E321,'CODE GENERATOR'!$D:$AC,22,FALSE),0)</f>
        <v>2402_S01_33124</v>
      </c>
      <c r="AB321" s="101" t="str">
        <f>IF(E321&gt;0,+VLOOKUP($E321,'CODE GENERATOR'!$D:$AC,23,FALSE),0)</f>
        <v/>
      </c>
      <c r="AC321" s="101" t="str">
        <f>IF(E321&gt;0,+VLOOKUP($E321,'CODE GENERATOR'!$D:$AC,24,FALSE),0)</f>
        <v/>
      </c>
      <c r="AD321" s="101" t="str">
        <f>IF(E321&gt;0,+VLOOKUP($E321,'CODE GENERATOR'!$D:$AC,25,FALSE),0)</f>
        <v/>
      </c>
      <c r="AE321" s="101" t="str">
        <f>IF(E321&gt;0,+VLOOKUP($E321,'CODE GENERATOR'!$D:$AC,26,FALSE),0)</f>
        <v/>
      </c>
      <c r="AF321" s="149" t="str">
        <f>IF($C321&gt;0,$C321&amp;" "&amp;$P321&amp;" "&amp;+VLOOKUP($C321,'STYLE NAMES'!$B:$AC,10,FALSE),"""")</f>
        <v>STAR WHITE GIRL'S COMPETITION POLO SHORT SLEEVE</v>
      </c>
      <c r="AG321" s="101" t="str">
        <f>"Enjoy our "&amp;(AF321)&amp;"; "&amp;IF(C321&gt;0,+VLOOKUP($C321,'STYLE NAMES'!$B:$AC,11,FALSE),"")</f>
        <v>Enjoy our STAR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21" s="101" t="str">
        <f>IF(C321&gt;0,+VLOOKUP($C321,'STYLE NAMES'!$B:$AC,12,FALSE),"")</f>
        <v>* Specially engineered design for high performance
* 4-way super stretch piquet jersey
* Soft and comfortable
* Breathable
* Quick dry
Composition:
95% Poliamide 5% Elasthane</v>
      </c>
      <c r="AI321" s="101" t="str">
        <f>IF(C321&gt;0,+VLOOKUP($C321,'STYLE NAMES'!$B:$AC,13,FALSE),"")</f>
        <v>Machine Wash at 30°C
Mild process
Iron at low temperature
Iron from REVERSE
Do NOT iron on logos or prints
Do not bleach
Do NOT Tumble Dry</v>
      </c>
      <c r="AJ321" s="149" t="str">
        <f>IF($C321&gt;0,$C321&amp;" "&amp;$P321&amp;" "&amp;+VLOOKUP($C321,'STYLE NAMES'!$B:$AC,14,FALSE),"""")</f>
        <v>STAR WHITE KIZ ÇOCUK KISA KOL YARIŞMA POLO</v>
      </c>
      <c r="AK321" s="149" t="str">
        <f>"Cavalier SanMarco tarafından tasarlanan "&amp;(AJ321)&amp;"; "&amp;IF(C321&gt;0,+VLOOKUP($C321,'STYLE NAMES'!$B:$AC,15,FALSE),"")</f>
        <v>Cavalier SanMarco tarafından tasarlanan STAR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21" s="149" t="str">
        <f>IF(C321&gt;0,+VLOOKUP($C321,'STYLE NAMES'!$B:$AC,16,FALSE),"")</f>
        <v>* Yüksek performans için özel tasarım
* 4 yönlü süper streç pike kumaş
* Yumuşak ve rahat
* Nefes alabilir
* Hızlı kuruma
Kompozisyon:
%95 Polyamid  %5 Elastan</v>
      </c>
      <c r="AM321" s="149" t="str">
        <f>IF(C321&gt;0,+VLOOKUP($C321,'STYLE NAMES'!$B:$AC,17,FALSE),"")</f>
        <v>Makinede 30°C' de Yıkayın
Hassas Yıkama
Ilık ütü yapın
Tersten ütüleyin
Logo ve baskıları ÜTÜLEMEYİN
Çamaşır suyu kullanmayın
Kurutma Makinesinde Kurutmayın</v>
      </c>
      <c r="AN321" s="149" t="str">
        <f>IF($C321&gt;0,$C321&amp;" "&amp;$P321&amp;" "&amp;+VLOOKUP($C321,'STYLE NAMES'!$B:$AC,18,FALSE),"""")</f>
        <v>STAR WHITE POLO DA CONCORSO RAGAZZA MANICA CORTA</v>
      </c>
      <c r="AO321" s="101" t="str">
        <f>"Disegnato da Cavalier SanMarco "&amp;(AN321)&amp;"; "&amp;IF(C321&gt;0,+VLOOKUP($C321,'STYLE NAMES'!$B:$AC,19,FALSE),"")</f>
        <v>Disegnato da Cavalier SanMarco STAR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21" s="101" t="str">
        <f>IF(C321&gt;0,+VLOOKUP($C321,'STYLE NAMES'!$B:$AC,20,FALSE),"")</f>
        <v>Design ingegnerizzato per alte prestazioni 
Jersey piqué elasticizzato  4-way-stretch 
Morbido e confortevole 
Traspirante Asciugatura rapida 
Composizione: 
95% Poliammide  5% Elastan</v>
      </c>
      <c r="AQ321" s="101" t="str">
        <f>IF(C321&gt;0,+VLOOKUP($C321,'STYLE NAMES'!$B:$AC,21,FALSE),"")</f>
        <v>Lavare in lavatrice a 30°C Ciclo delicato 
Stirare a bassa temperatura
Stirare al rovescio 
Non stirare su loghi o stampe 
Non candeggiare 
Non asciugare in asciugatrice</v>
      </c>
      <c r="AR321" s="101">
        <f>IF(D321&gt;0,+VLOOKUP($C321,'STYLE NAMES'!$B:$AC,22,FALSE),"")</f>
        <v>0</v>
      </c>
      <c r="AS321" s="101">
        <f>IF(E321&gt;0,+VLOOKUP($C321,'STYLE NAMES'!$B:$AC,23,FALSE),"")</f>
        <v>0</v>
      </c>
      <c r="AT321" s="101">
        <f>IF(F321&gt;0,+VLOOKUP($C321,'STYLE NAMES'!$B:$AC,24,FALSE),"")</f>
        <v>0</v>
      </c>
      <c r="AU321" s="101">
        <f>IF(G321&gt;0,+VLOOKUP($C321,'STYLE NAMES'!$B:$AC,25,FALSE),"")</f>
        <v>0</v>
      </c>
      <c r="AV321" s="101">
        <f>+VLOOKUP($S321,'CODE GENERATOR'!$P:$AM,15,FALSE)</f>
        <v>0</v>
      </c>
      <c r="AW321" s="101">
        <f>+VLOOKUP($S321,'CODE GENERATOR'!$P:$AM,16,FALSE)</f>
        <v>0</v>
      </c>
      <c r="AX321" s="101">
        <f>+VLOOKUP($S321,'CODE GENERATOR'!$P:$AM,17,FALSE)</f>
        <v>0</v>
      </c>
      <c r="AY321" s="101">
        <f>+VLOOKUP($S321,'CODE GENERATOR'!$P:$AM,18,FALSE)</f>
        <v>0</v>
      </c>
      <c r="AZ321" s="101">
        <f>+VLOOKUP($S321,'CODE GENERATOR'!$P:$AM,19,FALSE)</f>
        <v>0</v>
      </c>
      <c r="BA321" s="101">
        <f>+VLOOKUP($S321,'CODE GENERATOR'!$P:$AM,20,FALSE)</f>
        <v>0</v>
      </c>
      <c r="BB321" s="101">
        <f>+VLOOKUP($S321,'CODE GENERATOR'!$P:$AM,21,FALSE)</f>
        <v>0</v>
      </c>
      <c r="BC321" s="101">
        <f>+VLOOKUP($S321,'CODE GENERATOR'!$P:$AM,22,FALSE)</f>
        <v>0</v>
      </c>
      <c r="BD321" s="101">
        <f>+VLOOKUP($S321,'CODE GENERATOR'!$P:$AM,23,FALSE)</f>
        <v>0</v>
      </c>
      <c r="BE321" s="101">
        <f>+VLOOKUP($S321,'CODE GENERATOR'!$P:$AM,24,FALSE)</f>
        <v>0</v>
      </c>
      <c r="BF321" s="101">
        <f>IF(C321&gt;0,+VLOOKUP(G321,'CATEGORY ID'!$A$1:$L$118,3,FALSE),"")</f>
        <v>30</v>
      </c>
      <c r="BG321" s="101">
        <f>IF(C321&gt;0,+VLOOKUP(H321,'CATEGORY ID'!$D$1:$L$118,3,FALSE),"")</f>
        <v>4</v>
      </c>
      <c r="BH321" s="101">
        <f>IF(C321&gt;0,+VLOOKUP((+H321&amp;I321),'CATEGORY ID'!$H$1:$I$121,2,FALSE),"")</f>
        <v>110</v>
      </c>
      <c r="BJ321" s="101">
        <f>IF(C321&gt;0,IF(COUNTIF('CATEGORY ID'!$K$1:$K$121,+H321&amp;K321) &gt; 0, +VLOOKUP(+H321&amp;K321,'CATEGORY ID'!$K$1:$L$121,2,FALSE),""),"")</f>
        <v>226</v>
      </c>
      <c r="BK321" s="101" t="str">
        <f>IF(C321&gt;0,IF(COUNTIF('CATEGORY ID'!$K$124:$K$165, +VLOOKUP(C321,'STYLE NAMES'!$B:$AE,30,FALSE)) &gt; 0, +VLOOKUP(VLOOKUP(C321,'STYLE NAMES'!$B:$AE,30,FALSE),'CATEGORY ID'!K:M,2,FALSE),""),"")</f>
        <v/>
      </c>
      <c r="BO321" s="101">
        <v>21</v>
      </c>
      <c r="BR321" s="101" t="str" cm="1">
        <f t="array" ref="BR321">IF(C321&gt;0,_xlfn.TEXTJOIN(";", TRUE,_xlfn.UNIQUE(_xlfn._xlws.FILTER(BF321:BQ321,(BF321:BQ321&gt;0)),TRUE,FALSE)),"")&amp;";"&amp;BS321</f>
        <v>30;4;110;226;21;209;232</v>
      </c>
      <c r="BS321" s="101" t="s">
        <v>3450</v>
      </c>
      <c r="BU321" s="106">
        <f>IF(C321&gt;0,+VLOOKUP($C321,'STYLE NAMES'!$B:$AC,26,FALSE),"")</f>
        <v>69.900000000000006</v>
      </c>
      <c r="BV321" s="106">
        <f>IF(C321&gt;0,+VLOOKUP($C321,'STYLE NAMES'!$B:$AC,27,FALSE),"")</f>
        <v>3840</v>
      </c>
      <c r="BW321" s="106">
        <f>IF(C321&gt;0,+VLOOKUP($C321,'STYLE NAMES'!$B:$AC,28,FALSE),"")</f>
        <v>80.385000000000005</v>
      </c>
      <c r="BY321"/>
      <c r="BZ321" s="101">
        <v>0</v>
      </c>
      <c r="CA321" s="137">
        <f t="shared" si="22"/>
        <v>1</v>
      </c>
      <c r="CB321" s="137">
        <f>+VLOOKUP(C321,'[2]STYLES &amp; MODELS MATRIX'!$A:$G,7,FALSE)</f>
        <v>0</v>
      </c>
      <c r="CC321" s="137" t="str">
        <f>+VLOOKUP(C321,'[1]STYLES &amp; SIZE CHARTS'!$A:$H,8,FALSE)</f>
        <v>JT-GSSP1</v>
      </c>
      <c r="CD321" s="137"/>
      <c r="CE321" s="205"/>
      <c r="CF321" s="141"/>
    </row>
    <row r="322" spans="1:84" s="101" customFormat="1" ht="12" customHeight="1" x14ac:dyDescent="0.2">
      <c r="A322" s="102">
        <f t="shared" si="20"/>
        <v>8683711003809</v>
      </c>
      <c r="B322" s="101" t="s">
        <v>871</v>
      </c>
      <c r="C322" s="101" t="s">
        <v>657</v>
      </c>
      <c r="D322" s="101" t="s">
        <v>2989</v>
      </c>
      <c r="E322" s="203" t="s">
        <v>2357</v>
      </c>
      <c r="F322" s="101" t="s">
        <v>2353</v>
      </c>
      <c r="G322" s="101" t="str">
        <f>IF(C322&gt;0,+VLOOKUP($C322,'STYLE NAMES'!$B:$AC,4,FALSE),"")</f>
        <v>RIDER</v>
      </c>
      <c r="H322" s="101" t="str">
        <f>IF(C322&gt;0,+VLOOKUP($C322,'STYLE NAMES'!$B:$AC,5,FALSE),"")</f>
        <v>JUNIOR</v>
      </c>
      <c r="I322" s="101" t="str">
        <f>IF(C322&gt;0,+VLOOKUP($C322,'STYLE NAMES'!$B:$AC,6,FALSE),"")</f>
        <v>TOPS</v>
      </c>
      <c r="J322" s="101" t="str">
        <f>IF(C322&gt;0,+VLOOKUP($C322,'STYLE NAMES'!$B:$AC,7,FALSE),"")</f>
        <v>KIDS GIRL</v>
      </c>
      <c r="K322" s="101" t="str">
        <f>IF(C322&gt;0,+VLOOKUP($C322,'STYLE NAMES'!$B:$AC,8,FALSE),"")</f>
        <v>COMPETITION POLOS</v>
      </c>
      <c r="L322" s="101" t="str">
        <f>IF(E322&gt;0,+VLOOKUP($E322,'CODE GENERATOR'!$D:$T,3,FALSE),"")</f>
        <v>S</v>
      </c>
      <c r="M322" s="101" t="str">
        <f>IF(E322&gt;0,+VLOOKUP($E322,'CODE GENERATOR'!$D:$T,4,FALSE),"")</f>
        <v>PIQUET</v>
      </c>
      <c r="N322" s="101" t="str">
        <f>IF(E322&gt;0,+VLOOKUP($E322,'CODE GENERATOR'!$D:$T,6,FALSE),"")</f>
        <v>WHITE</v>
      </c>
      <c r="O322" s="101" t="str">
        <f>IF(E322&gt;0,+VLOOKUP($E322,'CODE GENERATOR'!$D:$T,7,FALSE),"")</f>
        <v>WHITE</v>
      </c>
      <c r="P322" s="101" t="str">
        <f t="shared" si="21"/>
        <v>WHITE</v>
      </c>
      <c r="Q322" s="104" t="str">
        <f>IF(E322&gt;0,+VLOOKUP($E322,'CODE GENERATOR'!$D:$T,11,FALSE),"")</f>
        <v>R.TOPKG_CPL0034</v>
      </c>
      <c r="R322" s="104" t="str">
        <f>IF(E322&gt;0,+VLOOKUP($E322,'CODE GENERATOR'!$D:$T,12,FALSE),"")</f>
        <v>PIQ0014WHTWHT</v>
      </c>
      <c r="S322" s="104" t="str">
        <f>IF(E322&gt;0,+VLOOKUP($E322,'CODE GENERATOR'!$D:$T,13,FALSE),"")</f>
        <v>R.TOPKG_CPL0034_PIQ0014WHTWHT</v>
      </c>
      <c r="T322" s="104" t="str">
        <f t="shared" si="19"/>
        <v>R.TOPKG_CPL0034_PIQ0014WHTWHT_8-9 Y</v>
      </c>
      <c r="U322" s="105">
        <v>8683711003809</v>
      </c>
      <c r="V322" s="107" t="str" cm="1">
        <f t="array" ref="V322">_xlfn.TEXTJOIN(";", TRUE, _xlfn.UNIQUE(_xlfn._xlws.FILTER(P$3:P$10029, C$3:C$10029=C322)))</f>
        <v>WHITE;LILAC;PINK</v>
      </c>
      <c r="W322" s="107" t="str" cm="1">
        <f t="array" ref="W322">_xlfn.TEXTJOIN(";", TRUE, _xlfn.UNIQUE(_xlfn._xlws.FILTER(F$3:F$10029, C$3:C$10029=C322)))</f>
        <v>6-7 Y;8-9 Y;10-11 Y;12-13 Y;14-15 Y</v>
      </c>
      <c r="X322" s="101" t="str">
        <f>IF(E322&gt;0,+VLOOKUP($E322,'CODE GENERATOR'!$D:$AC,19,FALSE),0)</f>
        <v>2402_S01_33114</v>
      </c>
      <c r="Y322" s="101" t="str">
        <f>IF(E322&gt;0,+VLOOKUP($E322,'CODE GENERATOR'!$D:$AC,20,FALSE),0)</f>
        <v>2402_S01_33112</v>
      </c>
      <c r="Z322" s="101" t="str">
        <f>IF(E322&gt;0,+VLOOKUP($E322,'CODE GENERATOR'!$D:$AC,21,FALSE),0)</f>
        <v>2402_S01_33121</v>
      </c>
      <c r="AA322" s="101" t="str">
        <f>IF(E322&gt;0,+VLOOKUP($E322,'CODE GENERATOR'!$D:$AC,22,FALSE),0)</f>
        <v>2402_S01_33124</v>
      </c>
      <c r="AB322" s="101" t="str">
        <f>IF(E322&gt;0,+VLOOKUP($E322,'CODE GENERATOR'!$D:$AC,23,FALSE),0)</f>
        <v/>
      </c>
      <c r="AC322" s="101" t="str">
        <f>IF(E322&gt;0,+VLOOKUP($E322,'CODE GENERATOR'!$D:$AC,24,FALSE),0)</f>
        <v/>
      </c>
      <c r="AD322" s="101" t="str">
        <f>IF(E322&gt;0,+VLOOKUP($E322,'CODE GENERATOR'!$D:$AC,25,FALSE),0)</f>
        <v/>
      </c>
      <c r="AE322" s="101" t="str">
        <f>IF(E322&gt;0,+VLOOKUP($E322,'CODE GENERATOR'!$D:$AC,26,FALSE),0)</f>
        <v/>
      </c>
      <c r="AF322" s="149" t="str">
        <f>IF($C322&gt;0,$C322&amp;" "&amp;$P322&amp;" "&amp;+VLOOKUP($C322,'STYLE NAMES'!$B:$AC,10,FALSE),"""")</f>
        <v>STAR WHITE GIRL'S COMPETITION POLO SHORT SLEEVE</v>
      </c>
      <c r="AG322" s="101" t="str">
        <f>"Enjoy our "&amp;(AF322)&amp;"; "&amp;IF(C322&gt;0,+VLOOKUP($C322,'STYLE NAMES'!$B:$AC,11,FALSE),"")</f>
        <v>Enjoy our STAR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22" s="101" t="str">
        <f>IF(C322&gt;0,+VLOOKUP($C322,'STYLE NAMES'!$B:$AC,12,FALSE),"")</f>
        <v>* Specially engineered design for high performance
* 4-way super stretch piquet jersey
* Soft and comfortable
* Breathable
* Quick dry
Composition:
95% Poliamide 5% Elasthane</v>
      </c>
      <c r="AI322" s="101" t="str">
        <f>IF(C322&gt;0,+VLOOKUP($C322,'STYLE NAMES'!$B:$AC,13,FALSE),"")</f>
        <v>Machine Wash at 30°C
Mild process
Iron at low temperature
Iron from REVERSE
Do NOT iron on logos or prints
Do not bleach
Do NOT Tumble Dry</v>
      </c>
      <c r="AJ322" s="149" t="str">
        <f>IF($C322&gt;0,$C322&amp;" "&amp;$P322&amp;" "&amp;+VLOOKUP($C322,'STYLE NAMES'!$B:$AC,14,FALSE),"""")</f>
        <v>STAR WHITE KIZ ÇOCUK KISA KOL YARIŞMA POLO</v>
      </c>
      <c r="AK322" s="149" t="str">
        <f>"Cavalier SanMarco tarafından tasarlanan "&amp;(AJ322)&amp;"; "&amp;IF(C322&gt;0,+VLOOKUP($C322,'STYLE NAMES'!$B:$AC,15,FALSE),"")</f>
        <v>Cavalier SanMarco tarafından tasarlanan STAR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22" s="149" t="str">
        <f>IF(C322&gt;0,+VLOOKUP($C322,'STYLE NAMES'!$B:$AC,16,FALSE),"")</f>
        <v>* Yüksek performans için özel tasarım
* 4 yönlü süper streç pike kumaş
* Yumuşak ve rahat
* Nefes alabilir
* Hızlı kuruma
Kompozisyon:
%95 Polyamid  %5 Elastan</v>
      </c>
      <c r="AM322" s="149" t="str">
        <f>IF(C322&gt;0,+VLOOKUP($C322,'STYLE NAMES'!$B:$AC,17,FALSE),"")</f>
        <v>Makinede 30°C' de Yıkayın
Hassas Yıkama
Ilık ütü yapın
Tersten ütüleyin
Logo ve baskıları ÜTÜLEMEYİN
Çamaşır suyu kullanmayın
Kurutma Makinesinde Kurutmayın</v>
      </c>
      <c r="AN322" s="149" t="str">
        <f>IF($C322&gt;0,$C322&amp;" "&amp;$P322&amp;" "&amp;+VLOOKUP($C322,'STYLE NAMES'!$B:$AC,18,FALSE),"""")</f>
        <v>STAR WHITE POLO DA CONCORSO RAGAZZA MANICA CORTA</v>
      </c>
      <c r="AO322" s="101" t="str">
        <f>"Disegnato da Cavalier SanMarco "&amp;(AN322)&amp;"; "&amp;IF(C322&gt;0,+VLOOKUP($C322,'STYLE NAMES'!$B:$AC,19,FALSE),"")</f>
        <v>Disegnato da Cavalier SanMarco STAR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22" s="101" t="str">
        <f>IF(C322&gt;0,+VLOOKUP($C322,'STYLE NAMES'!$B:$AC,20,FALSE),"")</f>
        <v>Design ingegnerizzato per alte prestazioni 
Jersey piqué elasticizzato  4-way-stretch 
Morbido e confortevole 
Traspirante Asciugatura rapida 
Composizione: 
95% Poliammide  5% Elastan</v>
      </c>
      <c r="AQ322" s="101" t="str">
        <f>IF(C322&gt;0,+VLOOKUP($C322,'STYLE NAMES'!$B:$AC,21,FALSE),"")</f>
        <v>Lavare in lavatrice a 30°C Ciclo delicato 
Stirare a bassa temperatura
Stirare al rovescio 
Non stirare su loghi o stampe 
Non candeggiare 
Non asciugare in asciugatrice</v>
      </c>
      <c r="AR322" s="101">
        <f>IF(D322&gt;0,+VLOOKUP($C322,'STYLE NAMES'!$B:$AC,22,FALSE),"")</f>
        <v>0</v>
      </c>
      <c r="AS322" s="101">
        <f>IF(E322&gt;0,+VLOOKUP($C322,'STYLE NAMES'!$B:$AC,23,FALSE),"")</f>
        <v>0</v>
      </c>
      <c r="AT322" s="101">
        <f>IF(F322&gt;0,+VLOOKUP($C322,'STYLE NAMES'!$B:$AC,24,FALSE),"")</f>
        <v>0</v>
      </c>
      <c r="AU322" s="101">
        <f>IF(G322&gt;0,+VLOOKUP($C322,'STYLE NAMES'!$B:$AC,25,FALSE),"")</f>
        <v>0</v>
      </c>
      <c r="AV322" s="101">
        <f>+VLOOKUP($S322,'CODE GENERATOR'!$P:$AM,15,FALSE)</f>
        <v>0</v>
      </c>
      <c r="AW322" s="101">
        <f>+VLOOKUP($S322,'CODE GENERATOR'!$P:$AM,16,FALSE)</f>
        <v>0</v>
      </c>
      <c r="AX322" s="101">
        <f>+VLOOKUP($S322,'CODE GENERATOR'!$P:$AM,17,FALSE)</f>
        <v>0</v>
      </c>
      <c r="AY322" s="101">
        <f>+VLOOKUP($S322,'CODE GENERATOR'!$P:$AM,18,FALSE)</f>
        <v>0</v>
      </c>
      <c r="AZ322" s="101">
        <f>+VLOOKUP($S322,'CODE GENERATOR'!$P:$AM,19,FALSE)</f>
        <v>0</v>
      </c>
      <c r="BA322" s="101">
        <f>+VLOOKUP($S322,'CODE GENERATOR'!$P:$AM,20,FALSE)</f>
        <v>0</v>
      </c>
      <c r="BB322" s="101">
        <f>+VLOOKUP($S322,'CODE GENERATOR'!$P:$AM,21,FALSE)</f>
        <v>0</v>
      </c>
      <c r="BC322" s="101">
        <f>+VLOOKUP($S322,'CODE GENERATOR'!$P:$AM,22,FALSE)</f>
        <v>0</v>
      </c>
      <c r="BD322" s="101">
        <f>+VLOOKUP($S322,'CODE GENERATOR'!$P:$AM,23,FALSE)</f>
        <v>0</v>
      </c>
      <c r="BE322" s="101">
        <f>+VLOOKUP($S322,'CODE GENERATOR'!$P:$AM,24,FALSE)</f>
        <v>0</v>
      </c>
      <c r="BF322" s="101">
        <f>IF(C322&gt;0,+VLOOKUP(G322,'CATEGORY ID'!$A$1:$L$118,3,FALSE),"")</f>
        <v>30</v>
      </c>
      <c r="BG322" s="101">
        <f>IF(C322&gt;0,+VLOOKUP(H322,'CATEGORY ID'!$D$1:$L$118,3,FALSE),"")</f>
        <v>4</v>
      </c>
      <c r="BH322" s="101">
        <f>IF(C322&gt;0,+VLOOKUP((+H322&amp;I322),'CATEGORY ID'!$H$1:$I$121,2,FALSE),"")</f>
        <v>110</v>
      </c>
      <c r="BJ322" s="101">
        <f>IF(C322&gt;0,IF(COUNTIF('CATEGORY ID'!$K$1:$K$121,+H322&amp;K322) &gt; 0, +VLOOKUP(+H322&amp;K322,'CATEGORY ID'!$K$1:$L$121,2,FALSE),""),"")</f>
        <v>226</v>
      </c>
      <c r="BK322" s="101" t="str">
        <f>IF(C322&gt;0,IF(COUNTIF('CATEGORY ID'!$K$124:$K$165, +VLOOKUP(C322,'STYLE NAMES'!$B:$AE,30,FALSE)) &gt; 0, +VLOOKUP(VLOOKUP(C322,'STYLE NAMES'!$B:$AE,30,FALSE),'CATEGORY ID'!K:M,2,FALSE),""),"")</f>
        <v/>
      </c>
      <c r="BO322" s="101">
        <v>21</v>
      </c>
      <c r="BR322" s="101" t="str" cm="1">
        <f t="array" ref="BR322">IF(C322&gt;0,_xlfn.TEXTJOIN(";", TRUE,_xlfn.UNIQUE(_xlfn._xlws.FILTER(BF322:BQ322,(BF322:BQ322&gt;0)),TRUE,FALSE)),"")&amp;";"&amp;BS322</f>
        <v>30;4;110;226;21;209;232</v>
      </c>
      <c r="BS322" s="101" t="s">
        <v>3450</v>
      </c>
      <c r="BU322" s="106">
        <f>IF(C322&gt;0,+VLOOKUP($C322,'STYLE NAMES'!$B:$AC,26,FALSE),"")</f>
        <v>69.900000000000006</v>
      </c>
      <c r="BV322" s="106">
        <f>IF(C322&gt;0,+VLOOKUP($C322,'STYLE NAMES'!$B:$AC,27,FALSE),"")</f>
        <v>3840</v>
      </c>
      <c r="BW322" s="106">
        <f>IF(C322&gt;0,+VLOOKUP($C322,'STYLE NAMES'!$B:$AC,28,FALSE),"")</f>
        <v>80.385000000000005</v>
      </c>
      <c r="BY322"/>
      <c r="BZ322" s="101">
        <v>0</v>
      </c>
      <c r="CA322" s="137">
        <f t="shared" si="22"/>
        <v>1</v>
      </c>
      <c r="CB322" s="137">
        <f>+VLOOKUP(C322,'[2]STYLES &amp; MODELS MATRIX'!$A:$G,7,FALSE)</f>
        <v>0</v>
      </c>
      <c r="CC322" s="137" t="str">
        <f>+VLOOKUP(C322,'[1]STYLES &amp; SIZE CHARTS'!$A:$H,8,FALSE)</f>
        <v>JT-GSSP1</v>
      </c>
      <c r="CD322" s="137"/>
      <c r="CE322" s="205"/>
      <c r="CF322" s="141"/>
    </row>
    <row r="323" spans="1:84" s="101" customFormat="1" ht="12" customHeight="1" x14ac:dyDescent="0.2">
      <c r="A323" s="102">
        <f t="shared" si="20"/>
        <v>8683711003816</v>
      </c>
      <c r="B323" s="101" t="s">
        <v>871</v>
      </c>
      <c r="C323" s="101" t="s">
        <v>657</v>
      </c>
      <c r="D323" s="101" t="s">
        <v>2989</v>
      </c>
      <c r="E323" s="203" t="s">
        <v>2357</v>
      </c>
      <c r="F323" s="101" t="s">
        <v>2354</v>
      </c>
      <c r="G323" s="101" t="str">
        <f>IF(C323&gt;0,+VLOOKUP($C323,'STYLE NAMES'!$B:$AC,4,FALSE),"")</f>
        <v>RIDER</v>
      </c>
      <c r="H323" s="101" t="str">
        <f>IF(C323&gt;0,+VLOOKUP($C323,'STYLE NAMES'!$B:$AC,5,FALSE),"")</f>
        <v>JUNIOR</v>
      </c>
      <c r="I323" s="101" t="str">
        <f>IF(C323&gt;0,+VLOOKUP($C323,'STYLE NAMES'!$B:$AC,6,FALSE),"")</f>
        <v>TOPS</v>
      </c>
      <c r="J323" s="101" t="str">
        <f>IF(C323&gt;0,+VLOOKUP($C323,'STYLE NAMES'!$B:$AC,7,FALSE),"")</f>
        <v>KIDS GIRL</v>
      </c>
      <c r="K323" s="101" t="str">
        <f>IF(C323&gt;0,+VLOOKUP($C323,'STYLE NAMES'!$B:$AC,8,FALSE),"")</f>
        <v>COMPETITION POLOS</v>
      </c>
      <c r="L323" s="101" t="str">
        <f>IF(E323&gt;0,+VLOOKUP($E323,'CODE GENERATOR'!$D:$T,3,FALSE),"")</f>
        <v>S</v>
      </c>
      <c r="M323" s="101" t="str">
        <f>IF(E323&gt;0,+VLOOKUP($E323,'CODE GENERATOR'!$D:$T,4,FALSE),"")</f>
        <v>PIQUET</v>
      </c>
      <c r="N323" s="101" t="str">
        <f>IF(E323&gt;0,+VLOOKUP($E323,'CODE GENERATOR'!$D:$T,6,FALSE),"")</f>
        <v>WHITE</v>
      </c>
      <c r="O323" s="101" t="str">
        <f>IF(E323&gt;0,+VLOOKUP($E323,'CODE GENERATOR'!$D:$T,7,FALSE),"")</f>
        <v>WHITE</v>
      </c>
      <c r="P323" s="101" t="str">
        <f t="shared" si="21"/>
        <v>WHITE</v>
      </c>
      <c r="Q323" s="104" t="str">
        <f>IF(E323&gt;0,+VLOOKUP($E323,'CODE GENERATOR'!$D:$T,11,FALSE),"")</f>
        <v>R.TOPKG_CPL0034</v>
      </c>
      <c r="R323" s="104" t="str">
        <f>IF(E323&gt;0,+VLOOKUP($E323,'CODE GENERATOR'!$D:$T,12,FALSE),"")</f>
        <v>PIQ0014WHTWHT</v>
      </c>
      <c r="S323" s="104" t="str">
        <f>IF(E323&gt;0,+VLOOKUP($E323,'CODE GENERATOR'!$D:$T,13,FALSE),"")</f>
        <v>R.TOPKG_CPL0034_PIQ0014WHTWHT</v>
      </c>
      <c r="T323" s="104" t="str">
        <f t="shared" si="19"/>
        <v>R.TOPKG_CPL0034_PIQ0014WHTWHT_10-11 Y</v>
      </c>
      <c r="U323" s="105">
        <v>8683711003816</v>
      </c>
      <c r="V323" s="107" t="str" cm="1">
        <f t="array" ref="V323">_xlfn.TEXTJOIN(";", TRUE, _xlfn.UNIQUE(_xlfn._xlws.FILTER(P$3:P$10029, C$3:C$10029=C323)))</f>
        <v>WHITE;LILAC;PINK</v>
      </c>
      <c r="W323" s="107" t="str" cm="1">
        <f t="array" ref="W323">_xlfn.TEXTJOIN(";", TRUE, _xlfn.UNIQUE(_xlfn._xlws.FILTER(F$3:F$10029, C$3:C$10029=C323)))</f>
        <v>6-7 Y;8-9 Y;10-11 Y;12-13 Y;14-15 Y</v>
      </c>
      <c r="X323" s="101" t="str">
        <f>IF(E323&gt;0,+VLOOKUP($E323,'CODE GENERATOR'!$D:$AC,19,FALSE),0)</f>
        <v>2402_S01_33114</v>
      </c>
      <c r="Y323" s="101" t="str">
        <f>IF(E323&gt;0,+VLOOKUP($E323,'CODE GENERATOR'!$D:$AC,20,FALSE),0)</f>
        <v>2402_S01_33112</v>
      </c>
      <c r="Z323" s="101" t="str">
        <f>IF(E323&gt;0,+VLOOKUP($E323,'CODE GENERATOR'!$D:$AC,21,FALSE),0)</f>
        <v>2402_S01_33121</v>
      </c>
      <c r="AA323" s="101" t="str">
        <f>IF(E323&gt;0,+VLOOKUP($E323,'CODE GENERATOR'!$D:$AC,22,FALSE),0)</f>
        <v>2402_S01_33124</v>
      </c>
      <c r="AB323" s="101" t="str">
        <f>IF(E323&gt;0,+VLOOKUP($E323,'CODE GENERATOR'!$D:$AC,23,FALSE),0)</f>
        <v/>
      </c>
      <c r="AC323" s="101" t="str">
        <f>IF(E323&gt;0,+VLOOKUP($E323,'CODE GENERATOR'!$D:$AC,24,FALSE),0)</f>
        <v/>
      </c>
      <c r="AD323" s="101" t="str">
        <f>IF(E323&gt;0,+VLOOKUP($E323,'CODE GENERATOR'!$D:$AC,25,FALSE),0)</f>
        <v/>
      </c>
      <c r="AE323" s="101" t="str">
        <f>IF(E323&gt;0,+VLOOKUP($E323,'CODE GENERATOR'!$D:$AC,26,FALSE),0)</f>
        <v/>
      </c>
      <c r="AF323" s="149" t="str">
        <f>IF($C323&gt;0,$C323&amp;" "&amp;$P323&amp;" "&amp;+VLOOKUP($C323,'STYLE NAMES'!$B:$AC,10,FALSE),"""")</f>
        <v>STAR WHITE GIRL'S COMPETITION POLO SHORT SLEEVE</v>
      </c>
      <c r="AG323" s="101" t="str">
        <f>"Enjoy our "&amp;(AF323)&amp;"; "&amp;IF(C323&gt;0,+VLOOKUP($C323,'STYLE NAMES'!$B:$AC,11,FALSE),"")</f>
        <v>Enjoy our STAR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23" s="101" t="str">
        <f>IF(C323&gt;0,+VLOOKUP($C323,'STYLE NAMES'!$B:$AC,12,FALSE),"")</f>
        <v>* Specially engineered design for high performance
* 4-way super stretch piquet jersey
* Soft and comfortable
* Breathable
* Quick dry
Composition:
95% Poliamide 5% Elasthane</v>
      </c>
      <c r="AI323" s="101" t="str">
        <f>IF(C323&gt;0,+VLOOKUP($C323,'STYLE NAMES'!$B:$AC,13,FALSE),"")</f>
        <v>Machine Wash at 30°C
Mild process
Iron at low temperature
Iron from REVERSE
Do NOT iron on logos or prints
Do not bleach
Do NOT Tumble Dry</v>
      </c>
      <c r="AJ323" s="149" t="str">
        <f>IF($C323&gt;0,$C323&amp;" "&amp;$P323&amp;" "&amp;+VLOOKUP($C323,'STYLE NAMES'!$B:$AC,14,FALSE),"""")</f>
        <v>STAR WHITE KIZ ÇOCUK KISA KOL YARIŞMA POLO</v>
      </c>
      <c r="AK323" s="149" t="str">
        <f>"Cavalier SanMarco tarafından tasarlanan "&amp;(AJ323)&amp;"; "&amp;IF(C323&gt;0,+VLOOKUP($C323,'STYLE NAMES'!$B:$AC,15,FALSE),"")</f>
        <v>Cavalier SanMarco tarafından tasarlanan STAR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23" s="149" t="str">
        <f>IF(C323&gt;0,+VLOOKUP($C323,'STYLE NAMES'!$B:$AC,16,FALSE),"")</f>
        <v>* Yüksek performans için özel tasarım
* 4 yönlü süper streç pike kumaş
* Yumuşak ve rahat
* Nefes alabilir
* Hızlı kuruma
Kompozisyon:
%95 Polyamid  %5 Elastan</v>
      </c>
      <c r="AM323" s="149" t="str">
        <f>IF(C323&gt;0,+VLOOKUP($C323,'STYLE NAMES'!$B:$AC,17,FALSE),"")</f>
        <v>Makinede 30°C' de Yıkayın
Hassas Yıkama
Ilık ütü yapın
Tersten ütüleyin
Logo ve baskıları ÜTÜLEMEYİN
Çamaşır suyu kullanmayın
Kurutma Makinesinde Kurutmayın</v>
      </c>
      <c r="AN323" s="149" t="str">
        <f>IF($C323&gt;0,$C323&amp;" "&amp;$P323&amp;" "&amp;+VLOOKUP($C323,'STYLE NAMES'!$B:$AC,18,FALSE),"""")</f>
        <v>STAR WHITE POLO DA CONCORSO RAGAZZA MANICA CORTA</v>
      </c>
      <c r="AO323" s="101" t="str">
        <f>"Disegnato da Cavalier SanMarco "&amp;(AN323)&amp;"; "&amp;IF(C323&gt;0,+VLOOKUP($C323,'STYLE NAMES'!$B:$AC,19,FALSE),"")</f>
        <v>Disegnato da Cavalier SanMarco STAR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23" s="101" t="str">
        <f>IF(C323&gt;0,+VLOOKUP($C323,'STYLE NAMES'!$B:$AC,20,FALSE),"")</f>
        <v>Design ingegnerizzato per alte prestazioni 
Jersey piqué elasticizzato  4-way-stretch 
Morbido e confortevole 
Traspirante Asciugatura rapida 
Composizione: 
95% Poliammide  5% Elastan</v>
      </c>
      <c r="AQ323" s="101" t="str">
        <f>IF(C323&gt;0,+VLOOKUP($C323,'STYLE NAMES'!$B:$AC,21,FALSE),"")</f>
        <v>Lavare in lavatrice a 30°C Ciclo delicato 
Stirare a bassa temperatura
Stirare al rovescio 
Non stirare su loghi o stampe 
Non candeggiare 
Non asciugare in asciugatrice</v>
      </c>
      <c r="AR323" s="101">
        <f>IF(D323&gt;0,+VLOOKUP($C323,'STYLE NAMES'!$B:$AC,22,FALSE),"")</f>
        <v>0</v>
      </c>
      <c r="AS323" s="101">
        <f>IF(E323&gt;0,+VLOOKUP($C323,'STYLE NAMES'!$B:$AC,23,FALSE),"")</f>
        <v>0</v>
      </c>
      <c r="AT323" s="101">
        <f>IF(F323&gt;0,+VLOOKUP($C323,'STYLE NAMES'!$B:$AC,24,FALSE),"")</f>
        <v>0</v>
      </c>
      <c r="AU323" s="101">
        <f>IF(G323&gt;0,+VLOOKUP($C323,'STYLE NAMES'!$B:$AC,25,FALSE),"")</f>
        <v>0</v>
      </c>
      <c r="AV323" s="101">
        <f>+VLOOKUP($S323,'CODE GENERATOR'!$P:$AM,15,FALSE)</f>
        <v>0</v>
      </c>
      <c r="AW323" s="101">
        <f>+VLOOKUP($S323,'CODE GENERATOR'!$P:$AM,16,FALSE)</f>
        <v>0</v>
      </c>
      <c r="AX323" s="101">
        <f>+VLOOKUP($S323,'CODE GENERATOR'!$P:$AM,17,FALSE)</f>
        <v>0</v>
      </c>
      <c r="AY323" s="101">
        <f>+VLOOKUP($S323,'CODE GENERATOR'!$P:$AM,18,FALSE)</f>
        <v>0</v>
      </c>
      <c r="AZ323" s="101">
        <f>+VLOOKUP($S323,'CODE GENERATOR'!$P:$AM,19,FALSE)</f>
        <v>0</v>
      </c>
      <c r="BA323" s="101">
        <f>+VLOOKUP($S323,'CODE GENERATOR'!$P:$AM,20,FALSE)</f>
        <v>0</v>
      </c>
      <c r="BB323" s="101">
        <f>+VLOOKUP($S323,'CODE GENERATOR'!$P:$AM,21,FALSE)</f>
        <v>0</v>
      </c>
      <c r="BC323" s="101">
        <f>+VLOOKUP($S323,'CODE GENERATOR'!$P:$AM,22,FALSE)</f>
        <v>0</v>
      </c>
      <c r="BD323" s="101">
        <f>+VLOOKUP($S323,'CODE GENERATOR'!$P:$AM,23,FALSE)</f>
        <v>0</v>
      </c>
      <c r="BE323" s="101">
        <f>+VLOOKUP($S323,'CODE GENERATOR'!$P:$AM,24,FALSE)</f>
        <v>0</v>
      </c>
      <c r="BF323" s="101">
        <f>IF(C323&gt;0,+VLOOKUP(G323,'CATEGORY ID'!$A$1:$L$118,3,FALSE),"")</f>
        <v>30</v>
      </c>
      <c r="BG323" s="101">
        <f>IF(C323&gt;0,+VLOOKUP(H323,'CATEGORY ID'!$D$1:$L$118,3,FALSE),"")</f>
        <v>4</v>
      </c>
      <c r="BH323" s="101">
        <f>IF(C323&gt;0,+VLOOKUP((+H323&amp;I323),'CATEGORY ID'!$H$1:$I$121,2,FALSE),"")</f>
        <v>110</v>
      </c>
      <c r="BJ323" s="101">
        <f>IF(C323&gt;0,IF(COUNTIF('CATEGORY ID'!$K$1:$K$121,+H323&amp;K323) &gt; 0, +VLOOKUP(+H323&amp;K323,'CATEGORY ID'!$K$1:$L$121,2,FALSE),""),"")</f>
        <v>226</v>
      </c>
      <c r="BK323" s="101" t="str">
        <f>IF(C323&gt;0,IF(COUNTIF('CATEGORY ID'!$K$124:$K$165, +VLOOKUP(C323,'STYLE NAMES'!$B:$AE,30,FALSE)) &gt; 0, +VLOOKUP(VLOOKUP(C323,'STYLE NAMES'!$B:$AE,30,FALSE),'CATEGORY ID'!K:M,2,FALSE),""),"")</f>
        <v/>
      </c>
      <c r="BO323" s="101">
        <v>21</v>
      </c>
      <c r="BR323" s="101" t="str" cm="1">
        <f t="array" ref="BR323">IF(C323&gt;0,_xlfn.TEXTJOIN(";", TRUE,_xlfn.UNIQUE(_xlfn._xlws.FILTER(BF323:BQ323,(BF323:BQ323&gt;0)),TRUE,FALSE)),"")&amp;";"&amp;BS323</f>
        <v>30;4;110;226;21;209;232</v>
      </c>
      <c r="BS323" s="101" t="s">
        <v>3450</v>
      </c>
      <c r="BU323" s="106">
        <f>IF(C323&gt;0,+VLOOKUP($C323,'STYLE NAMES'!$B:$AC,26,FALSE),"")</f>
        <v>69.900000000000006</v>
      </c>
      <c r="BV323" s="106">
        <f>IF(C323&gt;0,+VLOOKUP($C323,'STYLE NAMES'!$B:$AC,27,FALSE),"")</f>
        <v>3840</v>
      </c>
      <c r="BW323" s="106">
        <f>IF(C323&gt;0,+VLOOKUP($C323,'STYLE NAMES'!$B:$AC,28,FALSE),"")</f>
        <v>80.385000000000005</v>
      </c>
      <c r="BY323"/>
      <c r="BZ323" s="101">
        <v>0</v>
      </c>
      <c r="CA323" s="137">
        <f t="shared" si="22"/>
        <v>1</v>
      </c>
      <c r="CB323" s="137">
        <f>+VLOOKUP(C323,'[2]STYLES &amp; MODELS MATRIX'!$A:$G,7,FALSE)</f>
        <v>0</v>
      </c>
      <c r="CC323" s="137" t="str">
        <f>+VLOOKUP(C323,'[1]STYLES &amp; SIZE CHARTS'!$A:$H,8,FALSE)</f>
        <v>JT-GSSP1</v>
      </c>
      <c r="CD323" s="137"/>
      <c r="CE323" s="205"/>
      <c r="CF323" s="141"/>
    </row>
    <row r="324" spans="1:84" s="101" customFormat="1" ht="12" customHeight="1" x14ac:dyDescent="0.2">
      <c r="A324" s="102">
        <f t="shared" si="20"/>
        <v>8683711003823</v>
      </c>
      <c r="B324" s="101" t="s">
        <v>871</v>
      </c>
      <c r="C324" s="101" t="s">
        <v>657</v>
      </c>
      <c r="D324" s="101" t="s">
        <v>2989</v>
      </c>
      <c r="E324" s="203" t="s">
        <v>2357</v>
      </c>
      <c r="F324" s="101" t="s">
        <v>2355</v>
      </c>
      <c r="G324" s="101" t="str">
        <f>IF(C324&gt;0,+VLOOKUP($C324,'STYLE NAMES'!$B:$AC,4,FALSE),"")</f>
        <v>RIDER</v>
      </c>
      <c r="H324" s="101" t="str">
        <f>IF(C324&gt;0,+VLOOKUP($C324,'STYLE NAMES'!$B:$AC,5,FALSE),"")</f>
        <v>JUNIOR</v>
      </c>
      <c r="I324" s="101" t="str">
        <f>IF(C324&gt;0,+VLOOKUP($C324,'STYLE NAMES'!$B:$AC,6,FALSE),"")</f>
        <v>TOPS</v>
      </c>
      <c r="J324" s="101" t="str">
        <f>IF(C324&gt;0,+VLOOKUP($C324,'STYLE NAMES'!$B:$AC,7,FALSE),"")</f>
        <v>KIDS GIRL</v>
      </c>
      <c r="K324" s="101" t="str">
        <f>IF(C324&gt;0,+VLOOKUP($C324,'STYLE NAMES'!$B:$AC,8,FALSE),"")</f>
        <v>COMPETITION POLOS</v>
      </c>
      <c r="L324" s="101" t="str">
        <f>IF(E324&gt;0,+VLOOKUP($E324,'CODE GENERATOR'!$D:$T,3,FALSE),"")</f>
        <v>S</v>
      </c>
      <c r="M324" s="101" t="str">
        <f>IF(E324&gt;0,+VLOOKUP($E324,'CODE GENERATOR'!$D:$T,4,FALSE),"")</f>
        <v>PIQUET</v>
      </c>
      <c r="N324" s="101" t="str">
        <f>IF(E324&gt;0,+VLOOKUP($E324,'CODE GENERATOR'!$D:$T,6,FALSE),"")</f>
        <v>WHITE</v>
      </c>
      <c r="O324" s="101" t="str">
        <f>IF(E324&gt;0,+VLOOKUP($E324,'CODE GENERATOR'!$D:$T,7,FALSE),"")</f>
        <v>WHITE</v>
      </c>
      <c r="P324" s="101" t="str">
        <f t="shared" si="21"/>
        <v>WHITE</v>
      </c>
      <c r="Q324" s="104" t="str">
        <f>IF(E324&gt;0,+VLOOKUP($E324,'CODE GENERATOR'!$D:$T,11,FALSE),"")</f>
        <v>R.TOPKG_CPL0034</v>
      </c>
      <c r="R324" s="104" t="str">
        <f>IF(E324&gt;0,+VLOOKUP($E324,'CODE GENERATOR'!$D:$T,12,FALSE),"")</f>
        <v>PIQ0014WHTWHT</v>
      </c>
      <c r="S324" s="104" t="str">
        <f>IF(E324&gt;0,+VLOOKUP($E324,'CODE GENERATOR'!$D:$T,13,FALSE),"")</f>
        <v>R.TOPKG_CPL0034_PIQ0014WHTWHT</v>
      </c>
      <c r="T324" s="104" t="str">
        <f t="shared" ref="T324:T386" si="23">+S324&amp;"_"&amp;F324</f>
        <v>R.TOPKG_CPL0034_PIQ0014WHTWHT_12-13 Y</v>
      </c>
      <c r="U324" s="105">
        <v>8683711003823</v>
      </c>
      <c r="V324" s="107" t="str" cm="1">
        <f t="array" ref="V324">_xlfn.TEXTJOIN(";", TRUE, _xlfn.UNIQUE(_xlfn._xlws.FILTER(P$3:P$10029, C$3:C$10029=C324)))</f>
        <v>WHITE;LILAC;PINK</v>
      </c>
      <c r="W324" s="107" t="str" cm="1">
        <f t="array" ref="W324">_xlfn.TEXTJOIN(";", TRUE, _xlfn.UNIQUE(_xlfn._xlws.FILTER(F$3:F$10029, C$3:C$10029=C324)))</f>
        <v>6-7 Y;8-9 Y;10-11 Y;12-13 Y;14-15 Y</v>
      </c>
      <c r="X324" s="101" t="str">
        <f>IF(E324&gt;0,+VLOOKUP($E324,'CODE GENERATOR'!$D:$AC,19,FALSE),0)</f>
        <v>2402_S01_33114</v>
      </c>
      <c r="Y324" s="101" t="str">
        <f>IF(E324&gt;0,+VLOOKUP($E324,'CODE GENERATOR'!$D:$AC,20,FALSE),0)</f>
        <v>2402_S01_33112</v>
      </c>
      <c r="Z324" s="101" t="str">
        <f>IF(E324&gt;0,+VLOOKUP($E324,'CODE GENERATOR'!$D:$AC,21,FALSE),0)</f>
        <v>2402_S01_33121</v>
      </c>
      <c r="AA324" s="101" t="str">
        <f>IF(E324&gt;0,+VLOOKUP($E324,'CODE GENERATOR'!$D:$AC,22,FALSE),0)</f>
        <v>2402_S01_33124</v>
      </c>
      <c r="AB324" s="101" t="str">
        <f>IF(E324&gt;0,+VLOOKUP($E324,'CODE GENERATOR'!$D:$AC,23,FALSE),0)</f>
        <v/>
      </c>
      <c r="AC324" s="101" t="str">
        <f>IF(E324&gt;0,+VLOOKUP($E324,'CODE GENERATOR'!$D:$AC,24,FALSE),0)</f>
        <v/>
      </c>
      <c r="AD324" s="101" t="str">
        <f>IF(E324&gt;0,+VLOOKUP($E324,'CODE GENERATOR'!$D:$AC,25,FALSE),0)</f>
        <v/>
      </c>
      <c r="AE324" s="101" t="str">
        <f>IF(E324&gt;0,+VLOOKUP($E324,'CODE GENERATOR'!$D:$AC,26,FALSE),0)</f>
        <v/>
      </c>
      <c r="AF324" s="149" t="str">
        <f>IF($C324&gt;0,$C324&amp;" "&amp;$P324&amp;" "&amp;+VLOOKUP($C324,'STYLE NAMES'!$B:$AC,10,FALSE),"""")</f>
        <v>STAR WHITE GIRL'S COMPETITION POLO SHORT SLEEVE</v>
      </c>
      <c r="AG324" s="101" t="str">
        <f>"Enjoy our "&amp;(AF324)&amp;"; "&amp;IF(C324&gt;0,+VLOOKUP($C324,'STYLE NAMES'!$B:$AC,11,FALSE),"")</f>
        <v>Enjoy our STAR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24" s="101" t="str">
        <f>IF(C324&gt;0,+VLOOKUP($C324,'STYLE NAMES'!$B:$AC,12,FALSE),"")</f>
        <v>* Specially engineered design for high performance
* 4-way super stretch piquet jersey
* Soft and comfortable
* Breathable
* Quick dry
Composition:
95% Poliamide 5% Elasthane</v>
      </c>
      <c r="AI324" s="101" t="str">
        <f>IF(C324&gt;0,+VLOOKUP($C324,'STYLE NAMES'!$B:$AC,13,FALSE),"")</f>
        <v>Machine Wash at 30°C
Mild process
Iron at low temperature
Iron from REVERSE
Do NOT iron on logos or prints
Do not bleach
Do NOT Tumble Dry</v>
      </c>
      <c r="AJ324" s="149" t="str">
        <f>IF($C324&gt;0,$C324&amp;" "&amp;$P324&amp;" "&amp;+VLOOKUP($C324,'STYLE NAMES'!$B:$AC,14,FALSE),"""")</f>
        <v>STAR WHITE KIZ ÇOCUK KISA KOL YARIŞMA POLO</v>
      </c>
      <c r="AK324" s="149" t="str">
        <f>"Cavalier SanMarco tarafından tasarlanan "&amp;(AJ324)&amp;"; "&amp;IF(C324&gt;0,+VLOOKUP($C324,'STYLE NAMES'!$B:$AC,15,FALSE),"")</f>
        <v>Cavalier SanMarco tarafından tasarlanan STAR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24" s="149" t="str">
        <f>IF(C324&gt;0,+VLOOKUP($C324,'STYLE NAMES'!$B:$AC,16,FALSE),"")</f>
        <v>* Yüksek performans için özel tasarım
* 4 yönlü süper streç pike kumaş
* Yumuşak ve rahat
* Nefes alabilir
* Hızlı kuruma
Kompozisyon:
%95 Polyamid  %5 Elastan</v>
      </c>
      <c r="AM324" s="149" t="str">
        <f>IF(C324&gt;0,+VLOOKUP($C324,'STYLE NAMES'!$B:$AC,17,FALSE),"")</f>
        <v>Makinede 30°C' de Yıkayın
Hassas Yıkama
Ilık ütü yapın
Tersten ütüleyin
Logo ve baskıları ÜTÜLEMEYİN
Çamaşır suyu kullanmayın
Kurutma Makinesinde Kurutmayın</v>
      </c>
      <c r="AN324" s="149" t="str">
        <f>IF($C324&gt;0,$C324&amp;" "&amp;$P324&amp;" "&amp;+VLOOKUP($C324,'STYLE NAMES'!$B:$AC,18,FALSE),"""")</f>
        <v>STAR WHITE POLO DA CONCORSO RAGAZZA MANICA CORTA</v>
      </c>
      <c r="AO324" s="101" t="str">
        <f>"Disegnato da Cavalier SanMarco "&amp;(AN324)&amp;"; "&amp;IF(C324&gt;0,+VLOOKUP($C324,'STYLE NAMES'!$B:$AC,19,FALSE),"")</f>
        <v>Disegnato da Cavalier SanMarco STAR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24" s="101" t="str">
        <f>IF(C324&gt;0,+VLOOKUP($C324,'STYLE NAMES'!$B:$AC,20,FALSE),"")</f>
        <v>Design ingegnerizzato per alte prestazioni 
Jersey piqué elasticizzato  4-way-stretch 
Morbido e confortevole 
Traspirante Asciugatura rapida 
Composizione: 
95% Poliammide  5% Elastan</v>
      </c>
      <c r="AQ324" s="101" t="str">
        <f>IF(C324&gt;0,+VLOOKUP($C324,'STYLE NAMES'!$B:$AC,21,FALSE),"")</f>
        <v>Lavare in lavatrice a 30°C Ciclo delicato 
Stirare a bassa temperatura
Stirare al rovescio 
Non stirare su loghi o stampe 
Non candeggiare 
Non asciugare in asciugatrice</v>
      </c>
      <c r="AR324" s="101">
        <f>IF(D324&gt;0,+VLOOKUP($C324,'STYLE NAMES'!$B:$AC,22,FALSE),"")</f>
        <v>0</v>
      </c>
      <c r="AS324" s="101">
        <f>IF(E324&gt;0,+VLOOKUP($C324,'STYLE NAMES'!$B:$AC,23,FALSE),"")</f>
        <v>0</v>
      </c>
      <c r="AT324" s="101">
        <f>IF(F324&gt;0,+VLOOKUP($C324,'STYLE NAMES'!$B:$AC,24,FALSE),"")</f>
        <v>0</v>
      </c>
      <c r="AU324" s="101">
        <f>IF(G324&gt;0,+VLOOKUP($C324,'STYLE NAMES'!$B:$AC,25,FALSE),"")</f>
        <v>0</v>
      </c>
      <c r="AV324" s="101">
        <f>+VLOOKUP($S324,'CODE GENERATOR'!$P:$AM,15,FALSE)</f>
        <v>0</v>
      </c>
      <c r="AW324" s="101">
        <f>+VLOOKUP($S324,'CODE GENERATOR'!$P:$AM,16,FALSE)</f>
        <v>0</v>
      </c>
      <c r="AX324" s="101">
        <f>+VLOOKUP($S324,'CODE GENERATOR'!$P:$AM,17,FALSE)</f>
        <v>0</v>
      </c>
      <c r="AY324" s="101">
        <f>+VLOOKUP($S324,'CODE GENERATOR'!$P:$AM,18,FALSE)</f>
        <v>0</v>
      </c>
      <c r="AZ324" s="101">
        <f>+VLOOKUP($S324,'CODE GENERATOR'!$P:$AM,19,FALSE)</f>
        <v>0</v>
      </c>
      <c r="BA324" s="101">
        <f>+VLOOKUP($S324,'CODE GENERATOR'!$P:$AM,20,FALSE)</f>
        <v>0</v>
      </c>
      <c r="BB324" s="101">
        <f>+VLOOKUP($S324,'CODE GENERATOR'!$P:$AM,21,FALSE)</f>
        <v>0</v>
      </c>
      <c r="BC324" s="101">
        <f>+VLOOKUP($S324,'CODE GENERATOR'!$P:$AM,22,FALSE)</f>
        <v>0</v>
      </c>
      <c r="BD324" s="101">
        <f>+VLOOKUP($S324,'CODE GENERATOR'!$P:$AM,23,FALSE)</f>
        <v>0</v>
      </c>
      <c r="BE324" s="101">
        <f>+VLOOKUP($S324,'CODE GENERATOR'!$P:$AM,24,FALSE)</f>
        <v>0</v>
      </c>
      <c r="BF324" s="101">
        <f>IF(C324&gt;0,+VLOOKUP(G324,'CATEGORY ID'!$A$1:$L$118,3,FALSE),"")</f>
        <v>30</v>
      </c>
      <c r="BG324" s="101">
        <f>IF(C324&gt;0,+VLOOKUP(H324,'CATEGORY ID'!$D$1:$L$118,3,FALSE),"")</f>
        <v>4</v>
      </c>
      <c r="BH324" s="101">
        <f>IF(C324&gt;0,+VLOOKUP((+H324&amp;I324),'CATEGORY ID'!$H$1:$I$121,2,FALSE),"")</f>
        <v>110</v>
      </c>
      <c r="BJ324" s="101">
        <f>IF(C324&gt;0,IF(COUNTIF('CATEGORY ID'!$K$1:$K$121,+H324&amp;K324) &gt; 0, +VLOOKUP(+H324&amp;K324,'CATEGORY ID'!$K$1:$L$121,2,FALSE),""),"")</f>
        <v>226</v>
      </c>
      <c r="BK324" s="101" t="str">
        <f>IF(C324&gt;0,IF(COUNTIF('CATEGORY ID'!$K$124:$K$165, +VLOOKUP(C324,'STYLE NAMES'!$B:$AE,30,FALSE)) &gt; 0, +VLOOKUP(VLOOKUP(C324,'STYLE NAMES'!$B:$AE,30,FALSE),'CATEGORY ID'!K:M,2,FALSE),""),"")</f>
        <v/>
      </c>
      <c r="BO324" s="101">
        <v>21</v>
      </c>
      <c r="BR324" s="101" t="str" cm="1">
        <f t="array" ref="BR324">IF(C324&gt;0,_xlfn.TEXTJOIN(";", TRUE,_xlfn.UNIQUE(_xlfn._xlws.FILTER(BF324:BQ324,(BF324:BQ324&gt;0)),TRUE,FALSE)),"")&amp;";"&amp;BS324</f>
        <v>30;4;110;226;21;209;232</v>
      </c>
      <c r="BS324" s="101" t="s">
        <v>3450</v>
      </c>
      <c r="BU324" s="106">
        <f>IF(C324&gt;0,+VLOOKUP($C324,'STYLE NAMES'!$B:$AC,26,FALSE),"")</f>
        <v>69.900000000000006</v>
      </c>
      <c r="BV324" s="106">
        <f>IF(C324&gt;0,+VLOOKUP($C324,'STYLE NAMES'!$B:$AC,27,FALSE),"")</f>
        <v>3840</v>
      </c>
      <c r="BW324" s="106">
        <f>IF(C324&gt;0,+VLOOKUP($C324,'STYLE NAMES'!$B:$AC,28,FALSE),"")</f>
        <v>80.385000000000005</v>
      </c>
      <c r="BY324"/>
      <c r="BZ324" s="101">
        <v>0</v>
      </c>
      <c r="CA324" s="137">
        <f t="shared" si="22"/>
        <v>1</v>
      </c>
      <c r="CB324" s="137">
        <f>+VLOOKUP(C324,'[2]STYLES &amp; MODELS MATRIX'!$A:$G,7,FALSE)</f>
        <v>0</v>
      </c>
      <c r="CC324" s="137" t="str">
        <f>+VLOOKUP(C324,'[1]STYLES &amp; SIZE CHARTS'!$A:$H,8,FALSE)</f>
        <v>JT-GSSP1</v>
      </c>
      <c r="CD324" s="137"/>
      <c r="CE324" s="205"/>
      <c r="CF324" s="141"/>
    </row>
    <row r="325" spans="1:84" s="101" customFormat="1" ht="12" customHeight="1" x14ac:dyDescent="0.2">
      <c r="A325" s="102">
        <f t="shared" ref="A325:A387" si="24">+U325</f>
        <v>8683711009818</v>
      </c>
      <c r="B325" s="101" t="s">
        <v>871</v>
      </c>
      <c r="C325" s="101" t="s">
        <v>657</v>
      </c>
      <c r="D325" s="101" t="s">
        <v>2989</v>
      </c>
      <c r="E325" s="203" t="s">
        <v>2357</v>
      </c>
      <c r="F325" s="101" t="s">
        <v>2356</v>
      </c>
      <c r="G325" s="101" t="str">
        <f>IF(C325&gt;0,+VLOOKUP($C325,'STYLE NAMES'!$B:$AC,4,FALSE),"")</f>
        <v>RIDER</v>
      </c>
      <c r="H325" s="101" t="str">
        <f>IF(C325&gt;0,+VLOOKUP($C325,'STYLE NAMES'!$B:$AC,5,FALSE),"")</f>
        <v>JUNIOR</v>
      </c>
      <c r="I325" s="101" t="str">
        <f>IF(C325&gt;0,+VLOOKUP($C325,'STYLE NAMES'!$B:$AC,6,FALSE),"")</f>
        <v>TOPS</v>
      </c>
      <c r="J325" s="101" t="str">
        <f>IF(C325&gt;0,+VLOOKUP($C325,'STYLE NAMES'!$B:$AC,7,FALSE),"")</f>
        <v>KIDS GIRL</v>
      </c>
      <c r="K325" s="101" t="str">
        <f>IF(C325&gt;0,+VLOOKUP($C325,'STYLE NAMES'!$B:$AC,8,FALSE),"")</f>
        <v>COMPETITION POLOS</v>
      </c>
      <c r="L325" s="101" t="str">
        <f>IF(E325&gt;0,+VLOOKUP($E325,'CODE GENERATOR'!$D:$T,3,FALSE),"")</f>
        <v>S</v>
      </c>
      <c r="M325" s="101" t="str">
        <f>IF(E325&gt;0,+VLOOKUP($E325,'CODE GENERATOR'!$D:$T,4,FALSE),"")</f>
        <v>PIQUET</v>
      </c>
      <c r="N325" s="101" t="str">
        <f>IF(E325&gt;0,+VLOOKUP($E325,'CODE GENERATOR'!$D:$T,6,FALSE),"")</f>
        <v>WHITE</v>
      </c>
      <c r="O325" s="101" t="str">
        <f>IF(E325&gt;0,+VLOOKUP($E325,'CODE GENERATOR'!$D:$T,7,FALSE),"")</f>
        <v>WHITE</v>
      </c>
      <c r="P325" s="101" t="str">
        <f t="shared" ref="P325:P387" si="25">IF(E325&gt;0,+IF(N325=O325,N325,N325&amp;"/"&amp;O325),"")</f>
        <v>WHITE</v>
      </c>
      <c r="Q325" s="104" t="str">
        <f>IF(E325&gt;0,+VLOOKUP($E325,'CODE GENERATOR'!$D:$T,11,FALSE),"")</f>
        <v>R.TOPKG_CPL0034</v>
      </c>
      <c r="R325" s="104" t="str">
        <f>IF(E325&gt;0,+VLOOKUP($E325,'CODE GENERATOR'!$D:$T,12,FALSE),"")</f>
        <v>PIQ0014WHTWHT</v>
      </c>
      <c r="S325" s="104" t="str">
        <f>IF(E325&gt;0,+VLOOKUP($E325,'CODE GENERATOR'!$D:$T,13,FALSE),"")</f>
        <v>R.TOPKG_CPL0034_PIQ0014WHTWHT</v>
      </c>
      <c r="T325" s="104" t="str">
        <f t="shared" si="23"/>
        <v>R.TOPKG_CPL0034_PIQ0014WHTWHT_14-15 Y</v>
      </c>
      <c r="U325" s="105">
        <v>8683711009818</v>
      </c>
      <c r="V325" s="107" t="str" cm="1">
        <f t="array" ref="V325">_xlfn.TEXTJOIN(";", TRUE, _xlfn.UNIQUE(_xlfn._xlws.FILTER(P$3:P$10029, C$3:C$10029=C325)))</f>
        <v>WHITE;LILAC;PINK</v>
      </c>
      <c r="W325" s="107" t="str" cm="1">
        <f t="array" ref="W325">_xlfn.TEXTJOIN(";", TRUE, _xlfn.UNIQUE(_xlfn._xlws.FILTER(F$3:F$10029, C$3:C$10029=C325)))</f>
        <v>6-7 Y;8-9 Y;10-11 Y;12-13 Y;14-15 Y</v>
      </c>
      <c r="X325" s="101" t="str">
        <f>IF(E325&gt;0,+VLOOKUP($E325,'CODE GENERATOR'!$D:$AC,19,FALSE),0)</f>
        <v>2402_S01_33114</v>
      </c>
      <c r="Y325" s="101" t="str">
        <f>IF(E325&gt;0,+VLOOKUP($E325,'CODE GENERATOR'!$D:$AC,20,FALSE),0)</f>
        <v>2402_S01_33112</v>
      </c>
      <c r="Z325" s="101" t="str">
        <f>IF(E325&gt;0,+VLOOKUP($E325,'CODE GENERATOR'!$D:$AC,21,FALSE),0)</f>
        <v>2402_S01_33121</v>
      </c>
      <c r="AA325" s="101" t="str">
        <f>IF(E325&gt;0,+VLOOKUP($E325,'CODE GENERATOR'!$D:$AC,22,FALSE),0)</f>
        <v>2402_S01_33124</v>
      </c>
      <c r="AB325" s="101" t="str">
        <f>IF(E325&gt;0,+VLOOKUP($E325,'CODE GENERATOR'!$D:$AC,23,FALSE),0)</f>
        <v/>
      </c>
      <c r="AC325" s="101" t="str">
        <f>IF(E325&gt;0,+VLOOKUP($E325,'CODE GENERATOR'!$D:$AC,24,FALSE),0)</f>
        <v/>
      </c>
      <c r="AD325" s="101" t="str">
        <f>IF(E325&gt;0,+VLOOKUP($E325,'CODE GENERATOR'!$D:$AC,25,FALSE),0)</f>
        <v/>
      </c>
      <c r="AE325" s="101" t="str">
        <f>IF(E325&gt;0,+VLOOKUP($E325,'CODE GENERATOR'!$D:$AC,26,FALSE),0)</f>
        <v/>
      </c>
      <c r="AF325" s="149" t="str">
        <f>IF($C325&gt;0,$C325&amp;" "&amp;$P325&amp;" "&amp;+VLOOKUP($C325,'STYLE NAMES'!$B:$AC,10,FALSE),"""")</f>
        <v>STAR WHITE GIRL'S COMPETITION POLO SHORT SLEEVE</v>
      </c>
      <c r="AG325" s="101" t="str">
        <f>"Enjoy our "&amp;(AF325)&amp;"; "&amp;IF(C325&gt;0,+VLOOKUP($C325,'STYLE NAMES'!$B:$AC,11,FALSE),"")</f>
        <v>Enjoy our STAR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25" s="101" t="str">
        <f>IF(C325&gt;0,+VLOOKUP($C325,'STYLE NAMES'!$B:$AC,12,FALSE),"")</f>
        <v>* Specially engineered design for high performance
* 4-way super stretch piquet jersey
* Soft and comfortable
* Breathable
* Quick dry
Composition:
95% Poliamide 5% Elasthane</v>
      </c>
      <c r="AI325" s="101" t="str">
        <f>IF(C325&gt;0,+VLOOKUP($C325,'STYLE NAMES'!$B:$AC,13,FALSE),"")</f>
        <v>Machine Wash at 30°C
Mild process
Iron at low temperature
Iron from REVERSE
Do NOT iron on logos or prints
Do not bleach
Do NOT Tumble Dry</v>
      </c>
      <c r="AJ325" s="149" t="str">
        <f>IF($C325&gt;0,$C325&amp;" "&amp;$P325&amp;" "&amp;+VLOOKUP($C325,'STYLE NAMES'!$B:$AC,14,FALSE),"""")</f>
        <v>STAR WHITE KIZ ÇOCUK KISA KOL YARIŞMA POLO</v>
      </c>
      <c r="AK325" s="149" t="str">
        <f>"Cavalier SanMarco tarafından tasarlanan "&amp;(AJ325)&amp;"; "&amp;IF(C325&gt;0,+VLOOKUP($C325,'STYLE NAMES'!$B:$AC,15,FALSE),"")</f>
        <v>Cavalier SanMarco tarafından tasarlanan STAR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25" s="149" t="str">
        <f>IF(C325&gt;0,+VLOOKUP($C325,'STYLE NAMES'!$B:$AC,16,FALSE),"")</f>
        <v>* Yüksek performans için özel tasarım
* 4 yönlü süper streç pike kumaş
* Yumuşak ve rahat
* Nefes alabilir
* Hızlı kuruma
Kompozisyon:
%95 Polyamid  %5 Elastan</v>
      </c>
      <c r="AM325" s="149" t="str">
        <f>IF(C325&gt;0,+VLOOKUP($C325,'STYLE NAMES'!$B:$AC,17,FALSE),"")</f>
        <v>Makinede 30°C' de Yıkayın
Hassas Yıkama
Ilık ütü yapın
Tersten ütüleyin
Logo ve baskıları ÜTÜLEMEYİN
Çamaşır suyu kullanmayın
Kurutma Makinesinde Kurutmayın</v>
      </c>
      <c r="AN325" s="149" t="str">
        <f>IF($C325&gt;0,$C325&amp;" "&amp;$P325&amp;" "&amp;+VLOOKUP($C325,'STYLE NAMES'!$B:$AC,18,FALSE),"""")</f>
        <v>STAR WHITE POLO DA CONCORSO RAGAZZA MANICA CORTA</v>
      </c>
      <c r="AO325" s="101" t="str">
        <f>"Disegnato da Cavalier SanMarco "&amp;(AN325)&amp;"; "&amp;IF(C325&gt;0,+VLOOKUP($C325,'STYLE NAMES'!$B:$AC,19,FALSE),"")</f>
        <v>Disegnato da Cavalier SanMarco STAR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25" s="101" t="str">
        <f>IF(C325&gt;0,+VLOOKUP($C325,'STYLE NAMES'!$B:$AC,20,FALSE),"")</f>
        <v>Design ingegnerizzato per alte prestazioni 
Jersey piqué elasticizzato  4-way-stretch 
Morbido e confortevole 
Traspirante Asciugatura rapida 
Composizione: 
95% Poliammide  5% Elastan</v>
      </c>
      <c r="AQ325" s="101" t="str">
        <f>IF(C325&gt;0,+VLOOKUP($C325,'STYLE NAMES'!$B:$AC,21,FALSE),"")</f>
        <v>Lavare in lavatrice a 30°C Ciclo delicato 
Stirare a bassa temperatura
Stirare al rovescio 
Non stirare su loghi o stampe 
Non candeggiare 
Non asciugare in asciugatrice</v>
      </c>
      <c r="AR325" s="101">
        <f>IF(D325&gt;0,+VLOOKUP($C325,'STYLE NAMES'!$B:$AC,22,FALSE),"")</f>
        <v>0</v>
      </c>
      <c r="AS325" s="101">
        <f>IF(E325&gt;0,+VLOOKUP($C325,'STYLE NAMES'!$B:$AC,23,FALSE),"")</f>
        <v>0</v>
      </c>
      <c r="AT325" s="101">
        <f>IF(F325&gt;0,+VLOOKUP($C325,'STYLE NAMES'!$B:$AC,24,FALSE),"")</f>
        <v>0</v>
      </c>
      <c r="AU325" s="101">
        <f>IF(G325&gt;0,+VLOOKUP($C325,'STYLE NAMES'!$B:$AC,25,FALSE),"")</f>
        <v>0</v>
      </c>
      <c r="AV325" s="101">
        <f>+VLOOKUP($S325,'CODE GENERATOR'!$P:$AM,15,FALSE)</f>
        <v>0</v>
      </c>
      <c r="AW325" s="101">
        <f>+VLOOKUP($S325,'CODE GENERATOR'!$P:$AM,16,FALSE)</f>
        <v>0</v>
      </c>
      <c r="AX325" s="101">
        <f>+VLOOKUP($S325,'CODE GENERATOR'!$P:$AM,17,FALSE)</f>
        <v>0</v>
      </c>
      <c r="AY325" s="101">
        <f>+VLOOKUP($S325,'CODE GENERATOR'!$P:$AM,18,FALSE)</f>
        <v>0</v>
      </c>
      <c r="AZ325" s="101">
        <f>+VLOOKUP($S325,'CODE GENERATOR'!$P:$AM,19,FALSE)</f>
        <v>0</v>
      </c>
      <c r="BA325" s="101">
        <f>+VLOOKUP($S325,'CODE GENERATOR'!$P:$AM,20,FALSE)</f>
        <v>0</v>
      </c>
      <c r="BB325" s="101">
        <f>+VLOOKUP($S325,'CODE GENERATOR'!$P:$AM,21,FALSE)</f>
        <v>0</v>
      </c>
      <c r="BC325" s="101">
        <f>+VLOOKUP($S325,'CODE GENERATOR'!$P:$AM,22,FALSE)</f>
        <v>0</v>
      </c>
      <c r="BD325" s="101">
        <f>+VLOOKUP($S325,'CODE GENERATOR'!$P:$AM,23,FALSE)</f>
        <v>0</v>
      </c>
      <c r="BE325" s="101">
        <f>+VLOOKUP($S325,'CODE GENERATOR'!$P:$AM,24,FALSE)</f>
        <v>0</v>
      </c>
      <c r="BF325" s="101">
        <f>IF(C325&gt;0,+VLOOKUP(G325,'CATEGORY ID'!$A$1:$L$118,3,FALSE),"")</f>
        <v>30</v>
      </c>
      <c r="BG325" s="101">
        <f>IF(C325&gt;0,+VLOOKUP(H325,'CATEGORY ID'!$D$1:$L$118,3,FALSE),"")</f>
        <v>4</v>
      </c>
      <c r="BH325" s="101">
        <f>IF(C325&gt;0,+VLOOKUP((+H325&amp;I325),'CATEGORY ID'!$H$1:$I$121,2,FALSE),"")</f>
        <v>110</v>
      </c>
      <c r="BJ325" s="101">
        <f>IF(C325&gt;0,IF(COUNTIF('CATEGORY ID'!$K$1:$K$121,+H325&amp;K325) &gt; 0, +VLOOKUP(+H325&amp;K325,'CATEGORY ID'!$K$1:$L$121,2,FALSE),""),"")</f>
        <v>226</v>
      </c>
      <c r="BK325" s="101" t="str">
        <f>IF(C325&gt;0,IF(COUNTIF('CATEGORY ID'!$K$124:$K$165, +VLOOKUP(C325,'STYLE NAMES'!$B:$AE,30,FALSE)) &gt; 0, +VLOOKUP(VLOOKUP(C325,'STYLE NAMES'!$B:$AE,30,FALSE),'CATEGORY ID'!K:M,2,FALSE),""),"")</f>
        <v/>
      </c>
      <c r="BO325" s="101">
        <v>21</v>
      </c>
      <c r="BR325" s="101" t="str" cm="1">
        <f t="array" ref="BR325">IF(C325&gt;0,_xlfn.TEXTJOIN(";", TRUE,_xlfn.UNIQUE(_xlfn._xlws.FILTER(BF325:BQ325,(BF325:BQ325&gt;0)),TRUE,FALSE)),"")&amp;";"&amp;BS325</f>
        <v>30;4;110;226;21;209;232</v>
      </c>
      <c r="BS325" s="101" t="s">
        <v>3450</v>
      </c>
      <c r="BU325" s="106">
        <f>IF(C325&gt;0,+VLOOKUP($C325,'STYLE NAMES'!$B:$AC,26,FALSE),"")</f>
        <v>69.900000000000006</v>
      </c>
      <c r="BV325" s="106">
        <f>IF(C325&gt;0,+VLOOKUP($C325,'STYLE NAMES'!$B:$AC,27,FALSE),"")</f>
        <v>3840</v>
      </c>
      <c r="BW325" s="106">
        <f>IF(C325&gt;0,+VLOOKUP($C325,'STYLE NAMES'!$B:$AC,28,FALSE),"")</f>
        <v>80.385000000000005</v>
      </c>
      <c r="BY325"/>
      <c r="BZ325" s="101">
        <v>0</v>
      </c>
      <c r="CA325" s="137">
        <f t="shared" ref="CA325:CA387" si="26">+IF(X325=0,0,1)</f>
        <v>1</v>
      </c>
      <c r="CB325" s="137">
        <f>+VLOOKUP(C325,'[2]STYLES &amp; MODELS MATRIX'!$A:$G,7,FALSE)</f>
        <v>0</v>
      </c>
      <c r="CC325" s="137" t="str">
        <f>+VLOOKUP(C325,'[1]STYLES &amp; SIZE CHARTS'!$A:$H,8,FALSE)</f>
        <v>JT-GSSP1</v>
      </c>
      <c r="CD325" s="137"/>
      <c r="CE325" s="205"/>
      <c r="CF325" s="141"/>
    </row>
    <row r="326" spans="1:84" s="101" customFormat="1" ht="12" customHeight="1" x14ac:dyDescent="0.2">
      <c r="A326" s="102">
        <f t="shared" si="24"/>
        <v>8683711003830</v>
      </c>
      <c r="B326" s="101" t="s">
        <v>871</v>
      </c>
      <c r="C326" s="101" t="s">
        <v>657</v>
      </c>
      <c r="D326" s="101" t="s">
        <v>2989</v>
      </c>
      <c r="E326" s="203" t="s">
        <v>2358</v>
      </c>
      <c r="F326" s="101" t="s">
        <v>2352</v>
      </c>
      <c r="G326" s="101" t="str">
        <f>IF(C326&gt;0,+VLOOKUP($C326,'STYLE NAMES'!$B:$AC,4,FALSE),"")</f>
        <v>RIDER</v>
      </c>
      <c r="H326" s="101" t="str">
        <f>IF(C326&gt;0,+VLOOKUP($C326,'STYLE NAMES'!$B:$AC,5,FALSE),"")</f>
        <v>JUNIOR</v>
      </c>
      <c r="I326" s="101" t="str">
        <f>IF(C326&gt;0,+VLOOKUP($C326,'STYLE NAMES'!$B:$AC,6,FALSE),"")</f>
        <v>TOPS</v>
      </c>
      <c r="J326" s="101" t="str">
        <f>IF(C326&gt;0,+VLOOKUP($C326,'STYLE NAMES'!$B:$AC,7,FALSE),"")</f>
        <v>KIDS GIRL</v>
      </c>
      <c r="K326" s="101" t="str">
        <f>IF(C326&gt;0,+VLOOKUP($C326,'STYLE NAMES'!$B:$AC,8,FALSE),"")</f>
        <v>COMPETITION POLOS</v>
      </c>
      <c r="L326" s="101" t="str">
        <f>IF(E326&gt;0,+VLOOKUP($E326,'CODE GENERATOR'!$D:$T,3,FALSE),"")</f>
        <v>S</v>
      </c>
      <c r="M326" s="101" t="str">
        <f>IF(E326&gt;0,+VLOOKUP($E326,'CODE GENERATOR'!$D:$T,4,FALSE),"")</f>
        <v>PIQUET</v>
      </c>
      <c r="N326" s="101" t="str">
        <f>IF(E326&gt;0,+VLOOKUP($E326,'CODE GENERATOR'!$D:$T,6,FALSE),"")</f>
        <v>LILAC</v>
      </c>
      <c r="O326" s="101" t="str">
        <f>IF(E326&gt;0,+VLOOKUP($E326,'CODE GENERATOR'!$D:$T,7,FALSE),"")</f>
        <v>LILAC</v>
      </c>
      <c r="P326" s="101" t="str">
        <f t="shared" si="25"/>
        <v>LILAC</v>
      </c>
      <c r="Q326" s="104" t="str">
        <f>IF(E326&gt;0,+VLOOKUP($E326,'CODE GENERATOR'!$D:$T,11,FALSE),"")</f>
        <v>R.TOPKG_CPL0034</v>
      </c>
      <c r="R326" s="104" t="str">
        <f>IF(E326&gt;0,+VLOOKUP($E326,'CODE GENERATOR'!$D:$T,12,FALSE),"")</f>
        <v>PIQ0014LILLIL</v>
      </c>
      <c r="S326" s="104" t="str">
        <f>IF(E326&gt;0,+VLOOKUP($E326,'CODE GENERATOR'!$D:$T,13,FALSE),"")</f>
        <v>R.TOPKG_CPL0034_PIQ0014LILLIL</v>
      </c>
      <c r="T326" s="104" t="str">
        <f t="shared" si="23"/>
        <v>R.TOPKG_CPL0034_PIQ0014LILLIL_6-7 Y</v>
      </c>
      <c r="U326" s="105">
        <v>8683711003830</v>
      </c>
      <c r="V326" s="107" t="str" cm="1">
        <f t="array" ref="V326">_xlfn.TEXTJOIN(";", TRUE, _xlfn.UNIQUE(_xlfn._xlws.FILTER(P$3:P$10029, C$3:C$10029=C326)))</f>
        <v>WHITE;LILAC;PINK</v>
      </c>
      <c r="W326" s="107" t="str" cm="1">
        <f t="array" ref="W326">_xlfn.TEXTJOIN(";", TRUE, _xlfn.UNIQUE(_xlfn._xlws.FILTER(F$3:F$10029, C$3:C$10029=C326)))</f>
        <v>6-7 Y;8-9 Y;10-11 Y;12-13 Y;14-15 Y</v>
      </c>
      <c r="X326" s="101" t="str">
        <f>IF(E326&gt;0,+VLOOKUP($E326,'CODE GENERATOR'!$D:$AC,19,FALSE),0)</f>
        <v>2402_S01_33097</v>
      </c>
      <c r="Y326" s="101" t="str">
        <f>IF(E326&gt;0,+VLOOKUP($E326,'CODE GENERATOR'!$D:$AC,20,FALSE),0)</f>
        <v>2402_S01_33089</v>
      </c>
      <c r="Z326" s="101" t="str">
        <f>IF(E326&gt;0,+VLOOKUP($E326,'CODE GENERATOR'!$D:$AC,21,FALSE),0)</f>
        <v>2402_S01_33087</v>
      </c>
      <c r="AA326" s="101" t="str">
        <f>IF(E326&gt;0,+VLOOKUP($E326,'CODE GENERATOR'!$D:$AC,22,FALSE),0)</f>
        <v>2402_S01_33091</v>
      </c>
      <c r="AB326" s="101" t="str">
        <f>IF(E326&gt;0,+VLOOKUP($E326,'CODE GENERATOR'!$D:$AC,23,FALSE),0)</f>
        <v>2402_S01_33095</v>
      </c>
      <c r="AC326" s="101" t="str">
        <f>IF(E326&gt;0,+VLOOKUP($E326,'CODE GENERATOR'!$D:$AC,24,FALSE),0)</f>
        <v/>
      </c>
      <c r="AD326" s="101" t="str">
        <f>IF(E326&gt;0,+VLOOKUP($E326,'CODE GENERATOR'!$D:$AC,25,FALSE),0)</f>
        <v/>
      </c>
      <c r="AE326" s="101" t="str">
        <f>IF(E326&gt;0,+VLOOKUP($E326,'CODE GENERATOR'!$D:$AC,26,FALSE),0)</f>
        <v/>
      </c>
      <c r="AF326" s="149" t="str">
        <f>IF($C326&gt;0,$C326&amp;" "&amp;$P326&amp;" "&amp;+VLOOKUP($C326,'STYLE NAMES'!$B:$AC,10,FALSE),"""")</f>
        <v>STAR LILAC GIRL'S COMPETITION POLO SHORT SLEEVE</v>
      </c>
      <c r="AG326" s="101" t="str">
        <f>"Enjoy our "&amp;(AF326)&amp;"; "&amp;IF(C326&gt;0,+VLOOKUP($C326,'STYLE NAMES'!$B:$AC,11,FALSE),"")</f>
        <v>Enjoy our STAR LILAC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26" s="101" t="str">
        <f>IF(C326&gt;0,+VLOOKUP($C326,'STYLE NAMES'!$B:$AC,12,FALSE),"")</f>
        <v>* Specially engineered design for high performance
* 4-way super stretch piquet jersey
* Soft and comfortable
* Breathable
* Quick dry
Composition:
95% Poliamide 5% Elasthane</v>
      </c>
      <c r="AI326" s="101" t="str">
        <f>IF(C326&gt;0,+VLOOKUP($C326,'STYLE NAMES'!$B:$AC,13,FALSE),"")</f>
        <v>Machine Wash at 30°C
Mild process
Iron at low temperature
Iron from REVERSE
Do NOT iron on logos or prints
Do not bleach
Do NOT Tumble Dry</v>
      </c>
      <c r="AJ326" s="149" t="str">
        <f>IF($C326&gt;0,$C326&amp;" "&amp;$P326&amp;" "&amp;+VLOOKUP($C326,'STYLE NAMES'!$B:$AC,14,FALSE),"""")</f>
        <v>STAR LILAC KIZ ÇOCUK KISA KOL YARIŞMA POLO</v>
      </c>
      <c r="AK326" s="149" t="str">
        <f>"Cavalier SanMarco tarafından tasarlanan "&amp;(AJ326)&amp;"; "&amp;IF(C326&gt;0,+VLOOKUP($C326,'STYLE NAMES'!$B:$AC,15,FALSE),"")</f>
        <v>Cavalier SanMarco tarafından tasarlanan STAR LILAC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26" s="149" t="str">
        <f>IF(C326&gt;0,+VLOOKUP($C326,'STYLE NAMES'!$B:$AC,16,FALSE),"")</f>
        <v>* Yüksek performans için özel tasarım
* 4 yönlü süper streç pike kumaş
* Yumuşak ve rahat
* Nefes alabilir
* Hızlı kuruma
Kompozisyon:
%95 Polyamid  %5 Elastan</v>
      </c>
      <c r="AM326" s="149" t="str">
        <f>IF(C326&gt;0,+VLOOKUP($C326,'STYLE NAMES'!$B:$AC,17,FALSE),"")</f>
        <v>Makinede 30°C' de Yıkayın
Hassas Yıkama
Ilık ütü yapın
Tersten ütüleyin
Logo ve baskıları ÜTÜLEMEYİN
Çamaşır suyu kullanmayın
Kurutma Makinesinde Kurutmayın</v>
      </c>
      <c r="AN326" s="149" t="str">
        <f>IF($C326&gt;0,$C326&amp;" "&amp;$P326&amp;" "&amp;+VLOOKUP($C326,'STYLE NAMES'!$B:$AC,18,FALSE),"""")</f>
        <v>STAR LILAC POLO DA CONCORSO RAGAZZA MANICA CORTA</v>
      </c>
      <c r="AO326" s="101" t="str">
        <f>"Disegnato da Cavalier SanMarco "&amp;(AN326)&amp;"; "&amp;IF(C326&gt;0,+VLOOKUP($C326,'STYLE NAMES'!$B:$AC,19,FALSE),"")</f>
        <v>Disegnato da Cavalier SanMarco STAR LILAC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26" s="101" t="str">
        <f>IF(C326&gt;0,+VLOOKUP($C326,'STYLE NAMES'!$B:$AC,20,FALSE),"")</f>
        <v>Design ingegnerizzato per alte prestazioni 
Jersey piqué elasticizzato  4-way-stretch 
Morbido e confortevole 
Traspirante Asciugatura rapida 
Composizione: 
95% Poliammide  5% Elastan</v>
      </c>
      <c r="AQ326" s="101" t="str">
        <f>IF(C326&gt;0,+VLOOKUP($C326,'STYLE NAMES'!$B:$AC,21,FALSE),"")</f>
        <v>Lavare in lavatrice a 30°C Ciclo delicato 
Stirare a bassa temperatura
Stirare al rovescio 
Non stirare su loghi o stampe 
Non candeggiare 
Non asciugare in asciugatrice</v>
      </c>
      <c r="AR326" s="101">
        <f>IF(D326&gt;0,+VLOOKUP($C326,'STYLE NAMES'!$B:$AC,22,FALSE),"")</f>
        <v>0</v>
      </c>
      <c r="AS326" s="101">
        <f>IF(E326&gt;0,+VLOOKUP($C326,'STYLE NAMES'!$B:$AC,23,FALSE),"")</f>
        <v>0</v>
      </c>
      <c r="AT326" s="101">
        <f>IF(F326&gt;0,+VLOOKUP($C326,'STYLE NAMES'!$B:$AC,24,FALSE),"")</f>
        <v>0</v>
      </c>
      <c r="AU326" s="101">
        <f>IF(G326&gt;0,+VLOOKUP($C326,'STYLE NAMES'!$B:$AC,25,FALSE),"")</f>
        <v>0</v>
      </c>
      <c r="AV326" s="101">
        <f>+VLOOKUP($S326,'CODE GENERATOR'!$P:$AM,15,FALSE)</f>
        <v>0</v>
      </c>
      <c r="AW326" s="101">
        <f>+VLOOKUP($S326,'CODE GENERATOR'!$P:$AM,16,FALSE)</f>
        <v>0</v>
      </c>
      <c r="AX326" s="101">
        <f>+VLOOKUP($S326,'CODE GENERATOR'!$P:$AM,17,FALSE)</f>
        <v>0</v>
      </c>
      <c r="AY326" s="101">
        <f>+VLOOKUP($S326,'CODE GENERATOR'!$P:$AM,18,FALSE)</f>
        <v>0</v>
      </c>
      <c r="AZ326" s="101">
        <f>+VLOOKUP($S326,'CODE GENERATOR'!$P:$AM,19,FALSE)</f>
        <v>0</v>
      </c>
      <c r="BA326" s="101">
        <f>+VLOOKUP($S326,'CODE GENERATOR'!$P:$AM,20,FALSE)</f>
        <v>0</v>
      </c>
      <c r="BB326" s="101">
        <f>+VLOOKUP($S326,'CODE GENERATOR'!$P:$AM,21,FALSE)</f>
        <v>0</v>
      </c>
      <c r="BC326" s="101">
        <f>+VLOOKUP($S326,'CODE GENERATOR'!$P:$AM,22,FALSE)</f>
        <v>0</v>
      </c>
      <c r="BD326" s="101">
        <f>+VLOOKUP($S326,'CODE GENERATOR'!$P:$AM,23,FALSE)</f>
        <v>0</v>
      </c>
      <c r="BE326" s="101">
        <f>+VLOOKUP($S326,'CODE GENERATOR'!$P:$AM,24,FALSE)</f>
        <v>0</v>
      </c>
      <c r="BF326" s="101">
        <f>IF(C326&gt;0,+VLOOKUP(G326,'CATEGORY ID'!$A$1:$L$118,3,FALSE),"")</f>
        <v>30</v>
      </c>
      <c r="BG326" s="101">
        <f>IF(C326&gt;0,+VLOOKUP(H326,'CATEGORY ID'!$D$1:$L$118,3,FALSE),"")</f>
        <v>4</v>
      </c>
      <c r="BH326" s="101">
        <f>IF(C326&gt;0,+VLOOKUP((+H326&amp;I326),'CATEGORY ID'!$H$1:$I$121,2,FALSE),"")</f>
        <v>110</v>
      </c>
      <c r="BJ326" s="101">
        <f>IF(C326&gt;0,IF(COUNTIF('CATEGORY ID'!$K$1:$K$121,+H326&amp;K326) &gt; 0, +VLOOKUP(+H326&amp;K326,'CATEGORY ID'!$K$1:$L$121,2,FALSE),""),"")</f>
        <v>226</v>
      </c>
      <c r="BK326" s="101" t="str">
        <f>IF(C326&gt;0,IF(COUNTIF('CATEGORY ID'!$K$124:$K$165, +VLOOKUP(C326,'STYLE NAMES'!$B:$AE,30,FALSE)) &gt; 0, +VLOOKUP(VLOOKUP(C326,'STYLE NAMES'!$B:$AE,30,FALSE),'CATEGORY ID'!K:M,2,FALSE),""),"")</f>
        <v/>
      </c>
      <c r="BO326" s="101">
        <v>21</v>
      </c>
      <c r="BR326" s="101" t="str" cm="1">
        <f t="array" ref="BR326">IF(C326&gt;0,_xlfn.TEXTJOIN(";", TRUE,_xlfn.UNIQUE(_xlfn._xlws.FILTER(BF326:BQ326,(BF326:BQ326&gt;0)),TRUE,FALSE)),"")&amp;";"&amp;BS326</f>
        <v>30;4;110;226;21;209;232</v>
      </c>
      <c r="BS326" s="101" t="s">
        <v>3450</v>
      </c>
      <c r="BU326" s="106">
        <f>IF(C326&gt;0,+VLOOKUP($C326,'STYLE NAMES'!$B:$AC,26,FALSE),"")</f>
        <v>69.900000000000006</v>
      </c>
      <c r="BV326" s="106">
        <f>IF(C326&gt;0,+VLOOKUP($C326,'STYLE NAMES'!$B:$AC,27,FALSE),"")</f>
        <v>3840</v>
      </c>
      <c r="BW326" s="106">
        <f>IF(C326&gt;0,+VLOOKUP($C326,'STYLE NAMES'!$B:$AC,28,FALSE),"")</f>
        <v>80.385000000000005</v>
      </c>
      <c r="BY326"/>
      <c r="BZ326" s="101">
        <v>0</v>
      </c>
      <c r="CA326" s="137">
        <f t="shared" si="26"/>
        <v>1</v>
      </c>
      <c r="CB326" s="137">
        <f>+VLOOKUP(C326,'[2]STYLES &amp; MODELS MATRIX'!$A:$G,7,FALSE)</f>
        <v>0</v>
      </c>
      <c r="CC326" s="137" t="str">
        <f>+VLOOKUP(C326,'[1]STYLES &amp; SIZE CHARTS'!$A:$H,8,FALSE)</f>
        <v>JT-GSSP1</v>
      </c>
      <c r="CD326" s="137"/>
      <c r="CE326" s="205"/>
      <c r="CF326" s="141"/>
    </row>
    <row r="327" spans="1:84" s="101" customFormat="1" ht="12" customHeight="1" x14ac:dyDescent="0.2">
      <c r="A327" s="102">
        <f t="shared" si="24"/>
        <v>8683711003847</v>
      </c>
      <c r="B327" s="101" t="s">
        <v>871</v>
      </c>
      <c r="C327" s="101" t="s">
        <v>657</v>
      </c>
      <c r="D327" s="101" t="s">
        <v>2989</v>
      </c>
      <c r="E327" s="203" t="s">
        <v>2358</v>
      </c>
      <c r="F327" s="101" t="s">
        <v>2353</v>
      </c>
      <c r="G327" s="101" t="str">
        <f>IF(C327&gt;0,+VLOOKUP($C327,'STYLE NAMES'!$B:$AC,4,FALSE),"")</f>
        <v>RIDER</v>
      </c>
      <c r="H327" s="101" t="str">
        <f>IF(C327&gt;0,+VLOOKUP($C327,'STYLE NAMES'!$B:$AC,5,FALSE),"")</f>
        <v>JUNIOR</v>
      </c>
      <c r="I327" s="101" t="str">
        <f>IF(C327&gt;0,+VLOOKUP($C327,'STYLE NAMES'!$B:$AC,6,FALSE),"")</f>
        <v>TOPS</v>
      </c>
      <c r="J327" s="101" t="str">
        <f>IF(C327&gt;0,+VLOOKUP($C327,'STYLE NAMES'!$B:$AC,7,FALSE),"")</f>
        <v>KIDS GIRL</v>
      </c>
      <c r="K327" s="101" t="str">
        <f>IF(C327&gt;0,+VLOOKUP($C327,'STYLE NAMES'!$B:$AC,8,FALSE),"")</f>
        <v>COMPETITION POLOS</v>
      </c>
      <c r="L327" s="101" t="str">
        <f>IF(E327&gt;0,+VLOOKUP($E327,'CODE GENERATOR'!$D:$T,3,FALSE),"")</f>
        <v>S</v>
      </c>
      <c r="M327" s="101" t="str">
        <f>IF(E327&gt;0,+VLOOKUP($E327,'CODE GENERATOR'!$D:$T,4,FALSE),"")</f>
        <v>PIQUET</v>
      </c>
      <c r="N327" s="101" t="str">
        <f>IF(E327&gt;0,+VLOOKUP($E327,'CODE GENERATOR'!$D:$T,6,FALSE),"")</f>
        <v>LILAC</v>
      </c>
      <c r="O327" s="101" t="str">
        <f>IF(E327&gt;0,+VLOOKUP($E327,'CODE GENERATOR'!$D:$T,7,FALSE),"")</f>
        <v>LILAC</v>
      </c>
      <c r="P327" s="101" t="str">
        <f t="shared" si="25"/>
        <v>LILAC</v>
      </c>
      <c r="Q327" s="104" t="str">
        <f>IF(E327&gt;0,+VLOOKUP($E327,'CODE GENERATOR'!$D:$T,11,FALSE),"")</f>
        <v>R.TOPKG_CPL0034</v>
      </c>
      <c r="R327" s="104" t="str">
        <f>IF(E327&gt;0,+VLOOKUP($E327,'CODE GENERATOR'!$D:$T,12,FALSE),"")</f>
        <v>PIQ0014LILLIL</v>
      </c>
      <c r="S327" s="104" t="str">
        <f>IF(E327&gt;0,+VLOOKUP($E327,'CODE GENERATOR'!$D:$T,13,FALSE),"")</f>
        <v>R.TOPKG_CPL0034_PIQ0014LILLIL</v>
      </c>
      <c r="T327" s="104" t="str">
        <f t="shared" si="23"/>
        <v>R.TOPKG_CPL0034_PIQ0014LILLIL_8-9 Y</v>
      </c>
      <c r="U327" s="105">
        <v>8683711003847</v>
      </c>
      <c r="V327" s="107" t="str" cm="1">
        <f t="array" ref="V327">_xlfn.TEXTJOIN(";", TRUE, _xlfn.UNIQUE(_xlfn._xlws.FILTER(P$3:P$10029, C$3:C$10029=C327)))</f>
        <v>WHITE;LILAC;PINK</v>
      </c>
      <c r="W327" s="107" t="str" cm="1">
        <f t="array" ref="W327">_xlfn.TEXTJOIN(";", TRUE, _xlfn.UNIQUE(_xlfn._xlws.FILTER(F$3:F$10029, C$3:C$10029=C327)))</f>
        <v>6-7 Y;8-9 Y;10-11 Y;12-13 Y;14-15 Y</v>
      </c>
      <c r="X327" s="101" t="str">
        <f>IF(E327&gt;0,+VLOOKUP($E327,'CODE GENERATOR'!$D:$AC,19,FALSE),0)</f>
        <v>2402_S01_33097</v>
      </c>
      <c r="Y327" s="101" t="str">
        <f>IF(E327&gt;0,+VLOOKUP($E327,'CODE GENERATOR'!$D:$AC,20,FALSE),0)</f>
        <v>2402_S01_33089</v>
      </c>
      <c r="Z327" s="101" t="str">
        <f>IF(E327&gt;0,+VLOOKUP($E327,'CODE GENERATOR'!$D:$AC,21,FALSE),0)</f>
        <v>2402_S01_33087</v>
      </c>
      <c r="AA327" s="101" t="str">
        <f>IF(E327&gt;0,+VLOOKUP($E327,'CODE GENERATOR'!$D:$AC,22,FALSE),0)</f>
        <v>2402_S01_33091</v>
      </c>
      <c r="AB327" s="101" t="str">
        <f>IF(E327&gt;0,+VLOOKUP($E327,'CODE GENERATOR'!$D:$AC,23,FALSE),0)</f>
        <v>2402_S01_33095</v>
      </c>
      <c r="AC327" s="101" t="str">
        <f>IF(E327&gt;0,+VLOOKUP($E327,'CODE GENERATOR'!$D:$AC,24,FALSE),0)</f>
        <v/>
      </c>
      <c r="AD327" s="101" t="str">
        <f>IF(E327&gt;0,+VLOOKUP($E327,'CODE GENERATOR'!$D:$AC,25,FALSE),0)</f>
        <v/>
      </c>
      <c r="AE327" s="101" t="str">
        <f>IF(E327&gt;0,+VLOOKUP($E327,'CODE GENERATOR'!$D:$AC,26,FALSE),0)</f>
        <v/>
      </c>
      <c r="AF327" s="149" t="str">
        <f>IF($C327&gt;0,$C327&amp;" "&amp;$P327&amp;" "&amp;+VLOOKUP($C327,'STYLE NAMES'!$B:$AC,10,FALSE),"""")</f>
        <v>STAR LILAC GIRL'S COMPETITION POLO SHORT SLEEVE</v>
      </c>
      <c r="AG327" s="101" t="str">
        <f>"Enjoy our "&amp;(AF327)&amp;"; "&amp;IF(C327&gt;0,+VLOOKUP($C327,'STYLE NAMES'!$B:$AC,11,FALSE),"")</f>
        <v>Enjoy our STAR LILAC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27" s="101" t="str">
        <f>IF(C327&gt;0,+VLOOKUP($C327,'STYLE NAMES'!$B:$AC,12,FALSE),"")</f>
        <v>* Specially engineered design for high performance
* 4-way super stretch piquet jersey
* Soft and comfortable
* Breathable
* Quick dry
Composition:
95% Poliamide 5% Elasthane</v>
      </c>
      <c r="AI327" s="101" t="str">
        <f>IF(C327&gt;0,+VLOOKUP($C327,'STYLE NAMES'!$B:$AC,13,FALSE),"")</f>
        <v>Machine Wash at 30°C
Mild process
Iron at low temperature
Iron from REVERSE
Do NOT iron on logos or prints
Do not bleach
Do NOT Tumble Dry</v>
      </c>
      <c r="AJ327" s="149" t="str">
        <f>IF($C327&gt;0,$C327&amp;" "&amp;$P327&amp;" "&amp;+VLOOKUP($C327,'STYLE NAMES'!$B:$AC,14,FALSE),"""")</f>
        <v>STAR LILAC KIZ ÇOCUK KISA KOL YARIŞMA POLO</v>
      </c>
      <c r="AK327" s="149" t="str">
        <f>"Cavalier SanMarco tarafından tasarlanan "&amp;(AJ327)&amp;"; "&amp;IF(C327&gt;0,+VLOOKUP($C327,'STYLE NAMES'!$B:$AC,15,FALSE),"")</f>
        <v>Cavalier SanMarco tarafından tasarlanan STAR LILAC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27" s="149" t="str">
        <f>IF(C327&gt;0,+VLOOKUP($C327,'STYLE NAMES'!$B:$AC,16,FALSE),"")</f>
        <v>* Yüksek performans için özel tasarım
* 4 yönlü süper streç pike kumaş
* Yumuşak ve rahat
* Nefes alabilir
* Hızlı kuruma
Kompozisyon:
%95 Polyamid  %5 Elastan</v>
      </c>
      <c r="AM327" s="149" t="str">
        <f>IF(C327&gt;0,+VLOOKUP($C327,'STYLE NAMES'!$B:$AC,17,FALSE),"")</f>
        <v>Makinede 30°C' de Yıkayın
Hassas Yıkama
Ilık ütü yapın
Tersten ütüleyin
Logo ve baskıları ÜTÜLEMEYİN
Çamaşır suyu kullanmayın
Kurutma Makinesinde Kurutmayın</v>
      </c>
      <c r="AN327" s="149" t="str">
        <f>IF($C327&gt;0,$C327&amp;" "&amp;$P327&amp;" "&amp;+VLOOKUP($C327,'STYLE NAMES'!$B:$AC,18,FALSE),"""")</f>
        <v>STAR LILAC POLO DA CONCORSO RAGAZZA MANICA CORTA</v>
      </c>
      <c r="AO327" s="101" t="str">
        <f>"Disegnato da Cavalier SanMarco "&amp;(AN327)&amp;"; "&amp;IF(C327&gt;0,+VLOOKUP($C327,'STYLE NAMES'!$B:$AC,19,FALSE),"")</f>
        <v>Disegnato da Cavalier SanMarco STAR LILAC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27" s="101" t="str">
        <f>IF(C327&gt;0,+VLOOKUP($C327,'STYLE NAMES'!$B:$AC,20,FALSE),"")</f>
        <v>Design ingegnerizzato per alte prestazioni 
Jersey piqué elasticizzato  4-way-stretch 
Morbido e confortevole 
Traspirante Asciugatura rapida 
Composizione: 
95% Poliammide  5% Elastan</v>
      </c>
      <c r="AQ327" s="101" t="str">
        <f>IF(C327&gt;0,+VLOOKUP($C327,'STYLE NAMES'!$B:$AC,21,FALSE),"")</f>
        <v>Lavare in lavatrice a 30°C Ciclo delicato 
Stirare a bassa temperatura
Stirare al rovescio 
Non stirare su loghi o stampe 
Non candeggiare 
Non asciugare in asciugatrice</v>
      </c>
      <c r="AR327" s="101">
        <f>IF(D327&gt;0,+VLOOKUP($C327,'STYLE NAMES'!$B:$AC,22,FALSE),"")</f>
        <v>0</v>
      </c>
      <c r="AS327" s="101">
        <f>IF(E327&gt;0,+VLOOKUP($C327,'STYLE NAMES'!$B:$AC,23,FALSE),"")</f>
        <v>0</v>
      </c>
      <c r="AT327" s="101">
        <f>IF(F327&gt;0,+VLOOKUP($C327,'STYLE NAMES'!$B:$AC,24,FALSE),"")</f>
        <v>0</v>
      </c>
      <c r="AU327" s="101">
        <f>IF(G327&gt;0,+VLOOKUP($C327,'STYLE NAMES'!$B:$AC,25,FALSE),"")</f>
        <v>0</v>
      </c>
      <c r="AV327" s="101">
        <f>+VLOOKUP($S327,'CODE GENERATOR'!$P:$AM,15,FALSE)</f>
        <v>0</v>
      </c>
      <c r="AW327" s="101">
        <f>+VLOOKUP($S327,'CODE GENERATOR'!$P:$AM,16,FALSE)</f>
        <v>0</v>
      </c>
      <c r="AX327" s="101">
        <f>+VLOOKUP($S327,'CODE GENERATOR'!$P:$AM,17,FALSE)</f>
        <v>0</v>
      </c>
      <c r="AY327" s="101">
        <f>+VLOOKUP($S327,'CODE GENERATOR'!$P:$AM,18,FALSE)</f>
        <v>0</v>
      </c>
      <c r="AZ327" s="101">
        <f>+VLOOKUP($S327,'CODE GENERATOR'!$P:$AM,19,FALSE)</f>
        <v>0</v>
      </c>
      <c r="BA327" s="101">
        <f>+VLOOKUP($S327,'CODE GENERATOR'!$P:$AM,20,FALSE)</f>
        <v>0</v>
      </c>
      <c r="BB327" s="101">
        <f>+VLOOKUP($S327,'CODE GENERATOR'!$P:$AM,21,FALSE)</f>
        <v>0</v>
      </c>
      <c r="BC327" s="101">
        <f>+VLOOKUP($S327,'CODE GENERATOR'!$P:$AM,22,FALSE)</f>
        <v>0</v>
      </c>
      <c r="BD327" s="101">
        <f>+VLOOKUP($S327,'CODE GENERATOR'!$P:$AM,23,FALSE)</f>
        <v>0</v>
      </c>
      <c r="BE327" s="101">
        <f>+VLOOKUP($S327,'CODE GENERATOR'!$P:$AM,24,FALSE)</f>
        <v>0</v>
      </c>
      <c r="BF327" s="101">
        <f>IF(C327&gt;0,+VLOOKUP(G327,'CATEGORY ID'!$A$1:$L$118,3,FALSE),"")</f>
        <v>30</v>
      </c>
      <c r="BG327" s="101">
        <f>IF(C327&gt;0,+VLOOKUP(H327,'CATEGORY ID'!$D$1:$L$118,3,FALSE),"")</f>
        <v>4</v>
      </c>
      <c r="BH327" s="101">
        <f>IF(C327&gt;0,+VLOOKUP((+H327&amp;I327),'CATEGORY ID'!$H$1:$I$121,2,FALSE),"")</f>
        <v>110</v>
      </c>
      <c r="BJ327" s="101">
        <f>IF(C327&gt;0,IF(COUNTIF('CATEGORY ID'!$K$1:$K$121,+H327&amp;K327) &gt; 0, +VLOOKUP(+H327&amp;K327,'CATEGORY ID'!$K$1:$L$121,2,FALSE),""),"")</f>
        <v>226</v>
      </c>
      <c r="BK327" s="101" t="str">
        <f>IF(C327&gt;0,IF(COUNTIF('CATEGORY ID'!$K$124:$K$165, +VLOOKUP(C327,'STYLE NAMES'!$B:$AE,30,FALSE)) &gt; 0, +VLOOKUP(VLOOKUP(C327,'STYLE NAMES'!$B:$AE,30,FALSE),'CATEGORY ID'!K:M,2,FALSE),""),"")</f>
        <v/>
      </c>
      <c r="BO327" s="101">
        <v>21</v>
      </c>
      <c r="BR327" s="101" t="str" cm="1">
        <f t="array" ref="BR327">IF(C327&gt;0,_xlfn.TEXTJOIN(";", TRUE,_xlfn.UNIQUE(_xlfn._xlws.FILTER(BF327:BQ327,(BF327:BQ327&gt;0)),TRUE,FALSE)),"")&amp;";"&amp;BS327</f>
        <v>30;4;110;226;21;209;232</v>
      </c>
      <c r="BS327" s="101" t="s">
        <v>3450</v>
      </c>
      <c r="BU327" s="106">
        <f>IF(C327&gt;0,+VLOOKUP($C327,'STYLE NAMES'!$B:$AC,26,FALSE),"")</f>
        <v>69.900000000000006</v>
      </c>
      <c r="BV327" s="106">
        <f>IF(C327&gt;0,+VLOOKUP($C327,'STYLE NAMES'!$B:$AC,27,FALSE),"")</f>
        <v>3840</v>
      </c>
      <c r="BW327" s="106">
        <f>IF(C327&gt;0,+VLOOKUP($C327,'STYLE NAMES'!$B:$AC,28,FALSE),"")</f>
        <v>80.385000000000005</v>
      </c>
      <c r="BY327"/>
      <c r="BZ327" s="101">
        <v>0</v>
      </c>
      <c r="CA327" s="137">
        <f t="shared" si="26"/>
        <v>1</v>
      </c>
      <c r="CB327" s="137">
        <f>+VLOOKUP(C327,'[2]STYLES &amp; MODELS MATRIX'!$A:$G,7,FALSE)</f>
        <v>0</v>
      </c>
      <c r="CC327" s="137" t="str">
        <f>+VLOOKUP(C327,'[1]STYLES &amp; SIZE CHARTS'!$A:$H,8,FALSE)</f>
        <v>JT-GSSP1</v>
      </c>
      <c r="CD327" s="137"/>
      <c r="CE327" s="205"/>
      <c r="CF327" s="141"/>
    </row>
    <row r="328" spans="1:84" s="101" customFormat="1" ht="12" customHeight="1" x14ac:dyDescent="0.2">
      <c r="A328" s="102">
        <f t="shared" si="24"/>
        <v>8683711003854</v>
      </c>
      <c r="B328" s="101" t="s">
        <v>871</v>
      </c>
      <c r="C328" s="101" t="s">
        <v>657</v>
      </c>
      <c r="D328" s="101" t="s">
        <v>2989</v>
      </c>
      <c r="E328" s="203" t="s">
        <v>2358</v>
      </c>
      <c r="F328" s="101" t="s">
        <v>2354</v>
      </c>
      <c r="G328" s="101" t="str">
        <f>IF(C328&gt;0,+VLOOKUP($C328,'STYLE NAMES'!$B:$AC,4,FALSE),"")</f>
        <v>RIDER</v>
      </c>
      <c r="H328" s="101" t="str">
        <f>IF(C328&gt;0,+VLOOKUP($C328,'STYLE NAMES'!$B:$AC,5,FALSE),"")</f>
        <v>JUNIOR</v>
      </c>
      <c r="I328" s="101" t="str">
        <f>IF(C328&gt;0,+VLOOKUP($C328,'STYLE NAMES'!$B:$AC,6,FALSE),"")</f>
        <v>TOPS</v>
      </c>
      <c r="J328" s="101" t="str">
        <f>IF(C328&gt;0,+VLOOKUP($C328,'STYLE NAMES'!$B:$AC,7,FALSE),"")</f>
        <v>KIDS GIRL</v>
      </c>
      <c r="K328" s="101" t="str">
        <f>IF(C328&gt;0,+VLOOKUP($C328,'STYLE NAMES'!$B:$AC,8,FALSE),"")</f>
        <v>COMPETITION POLOS</v>
      </c>
      <c r="L328" s="101" t="str">
        <f>IF(E328&gt;0,+VLOOKUP($E328,'CODE GENERATOR'!$D:$T,3,FALSE),"")</f>
        <v>S</v>
      </c>
      <c r="M328" s="101" t="str">
        <f>IF(E328&gt;0,+VLOOKUP($E328,'CODE GENERATOR'!$D:$T,4,FALSE),"")</f>
        <v>PIQUET</v>
      </c>
      <c r="N328" s="101" t="str">
        <f>IF(E328&gt;0,+VLOOKUP($E328,'CODE GENERATOR'!$D:$T,6,FALSE),"")</f>
        <v>LILAC</v>
      </c>
      <c r="O328" s="101" t="str">
        <f>IF(E328&gt;0,+VLOOKUP($E328,'CODE GENERATOR'!$D:$T,7,FALSE),"")</f>
        <v>LILAC</v>
      </c>
      <c r="P328" s="101" t="str">
        <f t="shared" si="25"/>
        <v>LILAC</v>
      </c>
      <c r="Q328" s="104" t="str">
        <f>IF(E328&gt;0,+VLOOKUP($E328,'CODE GENERATOR'!$D:$T,11,FALSE),"")</f>
        <v>R.TOPKG_CPL0034</v>
      </c>
      <c r="R328" s="104" t="str">
        <f>IF(E328&gt;0,+VLOOKUP($E328,'CODE GENERATOR'!$D:$T,12,FALSE),"")</f>
        <v>PIQ0014LILLIL</v>
      </c>
      <c r="S328" s="104" t="str">
        <f>IF(E328&gt;0,+VLOOKUP($E328,'CODE GENERATOR'!$D:$T,13,FALSE),"")</f>
        <v>R.TOPKG_CPL0034_PIQ0014LILLIL</v>
      </c>
      <c r="T328" s="104" t="str">
        <f t="shared" si="23"/>
        <v>R.TOPKG_CPL0034_PIQ0014LILLIL_10-11 Y</v>
      </c>
      <c r="U328" s="105">
        <v>8683711003854</v>
      </c>
      <c r="V328" s="107" t="str" cm="1">
        <f t="array" ref="V328">_xlfn.TEXTJOIN(";", TRUE, _xlfn.UNIQUE(_xlfn._xlws.FILTER(P$3:P$10029, C$3:C$10029=C328)))</f>
        <v>WHITE;LILAC;PINK</v>
      </c>
      <c r="W328" s="107" t="str" cm="1">
        <f t="array" ref="W328">_xlfn.TEXTJOIN(";", TRUE, _xlfn.UNIQUE(_xlfn._xlws.FILTER(F$3:F$10029, C$3:C$10029=C328)))</f>
        <v>6-7 Y;8-9 Y;10-11 Y;12-13 Y;14-15 Y</v>
      </c>
      <c r="X328" s="101" t="str">
        <f>IF(E328&gt;0,+VLOOKUP($E328,'CODE GENERATOR'!$D:$AC,19,FALSE),0)</f>
        <v>2402_S01_33097</v>
      </c>
      <c r="Y328" s="101" t="str">
        <f>IF(E328&gt;0,+VLOOKUP($E328,'CODE GENERATOR'!$D:$AC,20,FALSE),0)</f>
        <v>2402_S01_33089</v>
      </c>
      <c r="Z328" s="101" t="str">
        <f>IF(E328&gt;0,+VLOOKUP($E328,'CODE GENERATOR'!$D:$AC,21,FALSE),0)</f>
        <v>2402_S01_33087</v>
      </c>
      <c r="AA328" s="101" t="str">
        <f>IF(E328&gt;0,+VLOOKUP($E328,'CODE GENERATOR'!$D:$AC,22,FALSE),0)</f>
        <v>2402_S01_33091</v>
      </c>
      <c r="AB328" s="101" t="str">
        <f>IF(E328&gt;0,+VLOOKUP($E328,'CODE GENERATOR'!$D:$AC,23,FALSE),0)</f>
        <v>2402_S01_33095</v>
      </c>
      <c r="AC328" s="101" t="str">
        <f>IF(E328&gt;0,+VLOOKUP($E328,'CODE GENERATOR'!$D:$AC,24,FALSE),0)</f>
        <v/>
      </c>
      <c r="AD328" s="101" t="str">
        <f>IF(E328&gt;0,+VLOOKUP($E328,'CODE GENERATOR'!$D:$AC,25,FALSE),0)</f>
        <v/>
      </c>
      <c r="AE328" s="101" t="str">
        <f>IF(E328&gt;0,+VLOOKUP($E328,'CODE GENERATOR'!$D:$AC,26,FALSE),0)</f>
        <v/>
      </c>
      <c r="AF328" s="149" t="str">
        <f>IF($C328&gt;0,$C328&amp;" "&amp;$P328&amp;" "&amp;+VLOOKUP($C328,'STYLE NAMES'!$B:$AC,10,FALSE),"""")</f>
        <v>STAR LILAC GIRL'S COMPETITION POLO SHORT SLEEVE</v>
      </c>
      <c r="AG328" s="101" t="str">
        <f>"Enjoy our "&amp;(AF328)&amp;"; "&amp;IF(C328&gt;0,+VLOOKUP($C328,'STYLE NAMES'!$B:$AC,11,FALSE),"")</f>
        <v>Enjoy our STAR LILAC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28" s="101" t="str">
        <f>IF(C328&gt;0,+VLOOKUP($C328,'STYLE NAMES'!$B:$AC,12,FALSE),"")</f>
        <v>* Specially engineered design for high performance
* 4-way super stretch piquet jersey
* Soft and comfortable
* Breathable
* Quick dry
Composition:
95% Poliamide 5% Elasthane</v>
      </c>
      <c r="AI328" s="101" t="str">
        <f>IF(C328&gt;0,+VLOOKUP($C328,'STYLE NAMES'!$B:$AC,13,FALSE),"")</f>
        <v>Machine Wash at 30°C
Mild process
Iron at low temperature
Iron from REVERSE
Do NOT iron on logos or prints
Do not bleach
Do NOT Tumble Dry</v>
      </c>
      <c r="AJ328" s="149" t="str">
        <f>IF($C328&gt;0,$C328&amp;" "&amp;$P328&amp;" "&amp;+VLOOKUP($C328,'STYLE NAMES'!$B:$AC,14,FALSE),"""")</f>
        <v>STAR LILAC KIZ ÇOCUK KISA KOL YARIŞMA POLO</v>
      </c>
      <c r="AK328" s="149" t="str">
        <f>"Cavalier SanMarco tarafından tasarlanan "&amp;(AJ328)&amp;"; "&amp;IF(C328&gt;0,+VLOOKUP($C328,'STYLE NAMES'!$B:$AC,15,FALSE),"")</f>
        <v>Cavalier SanMarco tarafından tasarlanan STAR LILAC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28" s="149" t="str">
        <f>IF(C328&gt;0,+VLOOKUP($C328,'STYLE NAMES'!$B:$AC,16,FALSE),"")</f>
        <v>* Yüksek performans için özel tasarım
* 4 yönlü süper streç pike kumaş
* Yumuşak ve rahat
* Nefes alabilir
* Hızlı kuruma
Kompozisyon:
%95 Polyamid  %5 Elastan</v>
      </c>
      <c r="AM328" s="149" t="str">
        <f>IF(C328&gt;0,+VLOOKUP($C328,'STYLE NAMES'!$B:$AC,17,FALSE),"")</f>
        <v>Makinede 30°C' de Yıkayın
Hassas Yıkama
Ilık ütü yapın
Tersten ütüleyin
Logo ve baskıları ÜTÜLEMEYİN
Çamaşır suyu kullanmayın
Kurutma Makinesinde Kurutmayın</v>
      </c>
      <c r="AN328" s="149" t="str">
        <f>IF($C328&gt;0,$C328&amp;" "&amp;$P328&amp;" "&amp;+VLOOKUP($C328,'STYLE NAMES'!$B:$AC,18,FALSE),"""")</f>
        <v>STAR LILAC POLO DA CONCORSO RAGAZZA MANICA CORTA</v>
      </c>
      <c r="AO328" s="101" t="str">
        <f>"Disegnato da Cavalier SanMarco "&amp;(AN328)&amp;"; "&amp;IF(C328&gt;0,+VLOOKUP($C328,'STYLE NAMES'!$B:$AC,19,FALSE),"")</f>
        <v>Disegnato da Cavalier SanMarco STAR LILAC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28" s="101" t="str">
        <f>IF(C328&gt;0,+VLOOKUP($C328,'STYLE NAMES'!$B:$AC,20,FALSE),"")</f>
        <v>Design ingegnerizzato per alte prestazioni 
Jersey piqué elasticizzato  4-way-stretch 
Morbido e confortevole 
Traspirante Asciugatura rapida 
Composizione: 
95% Poliammide  5% Elastan</v>
      </c>
      <c r="AQ328" s="101" t="str">
        <f>IF(C328&gt;0,+VLOOKUP($C328,'STYLE NAMES'!$B:$AC,21,FALSE),"")</f>
        <v>Lavare in lavatrice a 30°C Ciclo delicato 
Stirare a bassa temperatura
Stirare al rovescio 
Non stirare su loghi o stampe 
Non candeggiare 
Non asciugare in asciugatrice</v>
      </c>
      <c r="AR328" s="101">
        <f>IF(D328&gt;0,+VLOOKUP($C328,'STYLE NAMES'!$B:$AC,22,FALSE),"")</f>
        <v>0</v>
      </c>
      <c r="AS328" s="101">
        <f>IF(E328&gt;0,+VLOOKUP($C328,'STYLE NAMES'!$B:$AC,23,FALSE),"")</f>
        <v>0</v>
      </c>
      <c r="AT328" s="101">
        <f>IF(F328&gt;0,+VLOOKUP($C328,'STYLE NAMES'!$B:$AC,24,FALSE),"")</f>
        <v>0</v>
      </c>
      <c r="AU328" s="101">
        <f>IF(G328&gt;0,+VLOOKUP($C328,'STYLE NAMES'!$B:$AC,25,FALSE),"")</f>
        <v>0</v>
      </c>
      <c r="AV328" s="101">
        <f>+VLOOKUP($S328,'CODE GENERATOR'!$P:$AM,15,FALSE)</f>
        <v>0</v>
      </c>
      <c r="AW328" s="101">
        <f>+VLOOKUP($S328,'CODE GENERATOR'!$P:$AM,16,FALSE)</f>
        <v>0</v>
      </c>
      <c r="AX328" s="101">
        <f>+VLOOKUP($S328,'CODE GENERATOR'!$P:$AM,17,FALSE)</f>
        <v>0</v>
      </c>
      <c r="AY328" s="101">
        <f>+VLOOKUP($S328,'CODE GENERATOR'!$P:$AM,18,FALSE)</f>
        <v>0</v>
      </c>
      <c r="AZ328" s="101">
        <f>+VLOOKUP($S328,'CODE GENERATOR'!$P:$AM,19,FALSE)</f>
        <v>0</v>
      </c>
      <c r="BA328" s="101">
        <f>+VLOOKUP($S328,'CODE GENERATOR'!$P:$AM,20,FALSE)</f>
        <v>0</v>
      </c>
      <c r="BB328" s="101">
        <f>+VLOOKUP($S328,'CODE GENERATOR'!$P:$AM,21,FALSE)</f>
        <v>0</v>
      </c>
      <c r="BC328" s="101">
        <f>+VLOOKUP($S328,'CODE GENERATOR'!$P:$AM,22,FALSE)</f>
        <v>0</v>
      </c>
      <c r="BD328" s="101">
        <f>+VLOOKUP($S328,'CODE GENERATOR'!$P:$AM,23,FALSE)</f>
        <v>0</v>
      </c>
      <c r="BE328" s="101">
        <f>+VLOOKUP($S328,'CODE GENERATOR'!$P:$AM,24,FALSE)</f>
        <v>0</v>
      </c>
      <c r="BF328" s="101">
        <f>IF(C328&gt;0,+VLOOKUP(G328,'CATEGORY ID'!$A$1:$L$118,3,FALSE),"")</f>
        <v>30</v>
      </c>
      <c r="BG328" s="101">
        <f>IF(C328&gt;0,+VLOOKUP(H328,'CATEGORY ID'!$D$1:$L$118,3,FALSE),"")</f>
        <v>4</v>
      </c>
      <c r="BH328" s="101">
        <f>IF(C328&gt;0,+VLOOKUP((+H328&amp;I328),'CATEGORY ID'!$H$1:$I$121,2,FALSE),"")</f>
        <v>110</v>
      </c>
      <c r="BJ328" s="101">
        <f>IF(C328&gt;0,IF(COUNTIF('CATEGORY ID'!$K$1:$K$121,+H328&amp;K328) &gt; 0, +VLOOKUP(+H328&amp;K328,'CATEGORY ID'!$K$1:$L$121,2,FALSE),""),"")</f>
        <v>226</v>
      </c>
      <c r="BK328" s="101" t="str">
        <f>IF(C328&gt;0,IF(COUNTIF('CATEGORY ID'!$K$124:$K$165, +VLOOKUP(C328,'STYLE NAMES'!$B:$AE,30,FALSE)) &gt; 0, +VLOOKUP(VLOOKUP(C328,'STYLE NAMES'!$B:$AE,30,FALSE),'CATEGORY ID'!K:M,2,FALSE),""),"")</f>
        <v/>
      </c>
      <c r="BO328" s="101">
        <v>21</v>
      </c>
      <c r="BR328" s="101" t="str" cm="1">
        <f t="array" ref="BR328">IF(C328&gt;0,_xlfn.TEXTJOIN(";", TRUE,_xlfn.UNIQUE(_xlfn._xlws.FILTER(BF328:BQ328,(BF328:BQ328&gt;0)),TRUE,FALSE)),"")&amp;";"&amp;BS328</f>
        <v>30;4;110;226;21;209;232</v>
      </c>
      <c r="BS328" s="101" t="s">
        <v>3450</v>
      </c>
      <c r="BU328" s="106">
        <f>IF(C328&gt;0,+VLOOKUP($C328,'STYLE NAMES'!$B:$AC,26,FALSE),"")</f>
        <v>69.900000000000006</v>
      </c>
      <c r="BV328" s="106">
        <f>IF(C328&gt;0,+VLOOKUP($C328,'STYLE NAMES'!$B:$AC,27,FALSE),"")</f>
        <v>3840</v>
      </c>
      <c r="BW328" s="106">
        <f>IF(C328&gt;0,+VLOOKUP($C328,'STYLE NAMES'!$B:$AC,28,FALSE),"")</f>
        <v>80.385000000000005</v>
      </c>
      <c r="BY328"/>
      <c r="BZ328" s="101">
        <v>0</v>
      </c>
      <c r="CA328" s="137">
        <f t="shared" si="26"/>
        <v>1</v>
      </c>
      <c r="CB328" s="137">
        <f>+VLOOKUP(C328,'[2]STYLES &amp; MODELS MATRIX'!$A:$G,7,FALSE)</f>
        <v>0</v>
      </c>
      <c r="CC328" s="137" t="str">
        <f>+VLOOKUP(C328,'[1]STYLES &amp; SIZE CHARTS'!$A:$H,8,FALSE)</f>
        <v>JT-GSSP1</v>
      </c>
      <c r="CD328" s="137"/>
      <c r="CE328" s="205"/>
      <c r="CF328" s="141"/>
    </row>
    <row r="329" spans="1:84" s="101" customFormat="1" ht="12" customHeight="1" x14ac:dyDescent="0.2">
      <c r="A329" s="102">
        <f t="shared" si="24"/>
        <v>8683711003861</v>
      </c>
      <c r="B329" s="101" t="s">
        <v>871</v>
      </c>
      <c r="C329" s="101" t="s">
        <v>657</v>
      </c>
      <c r="D329" s="101" t="s">
        <v>2989</v>
      </c>
      <c r="E329" s="203" t="s">
        <v>2358</v>
      </c>
      <c r="F329" s="101" t="s">
        <v>2355</v>
      </c>
      <c r="G329" s="101" t="str">
        <f>IF(C329&gt;0,+VLOOKUP($C329,'STYLE NAMES'!$B:$AC,4,FALSE),"")</f>
        <v>RIDER</v>
      </c>
      <c r="H329" s="101" t="str">
        <f>IF(C329&gt;0,+VLOOKUP($C329,'STYLE NAMES'!$B:$AC,5,FALSE),"")</f>
        <v>JUNIOR</v>
      </c>
      <c r="I329" s="101" t="str">
        <f>IF(C329&gt;0,+VLOOKUP($C329,'STYLE NAMES'!$B:$AC,6,FALSE),"")</f>
        <v>TOPS</v>
      </c>
      <c r="J329" s="101" t="str">
        <f>IF(C329&gt;0,+VLOOKUP($C329,'STYLE NAMES'!$B:$AC,7,FALSE),"")</f>
        <v>KIDS GIRL</v>
      </c>
      <c r="K329" s="101" t="str">
        <f>IF(C329&gt;0,+VLOOKUP($C329,'STYLE NAMES'!$B:$AC,8,FALSE),"")</f>
        <v>COMPETITION POLOS</v>
      </c>
      <c r="L329" s="101" t="str">
        <f>IF(E329&gt;0,+VLOOKUP($E329,'CODE GENERATOR'!$D:$T,3,FALSE),"")</f>
        <v>S</v>
      </c>
      <c r="M329" s="101" t="str">
        <f>IF(E329&gt;0,+VLOOKUP($E329,'CODE GENERATOR'!$D:$T,4,FALSE),"")</f>
        <v>PIQUET</v>
      </c>
      <c r="N329" s="101" t="str">
        <f>IF(E329&gt;0,+VLOOKUP($E329,'CODE GENERATOR'!$D:$T,6,FALSE),"")</f>
        <v>LILAC</v>
      </c>
      <c r="O329" s="101" t="str">
        <f>IF(E329&gt;0,+VLOOKUP($E329,'CODE GENERATOR'!$D:$T,7,FALSE),"")</f>
        <v>LILAC</v>
      </c>
      <c r="P329" s="101" t="str">
        <f t="shared" si="25"/>
        <v>LILAC</v>
      </c>
      <c r="Q329" s="104" t="str">
        <f>IF(E329&gt;0,+VLOOKUP($E329,'CODE GENERATOR'!$D:$T,11,FALSE),"")</f>
        <v>R.TOPKG_CPL0034</v>
      </c>
      <c r="R329" s="104" t="str">
        <f>IF(E329&gt;0,+VLOOKUP($E329,'CODE GENERATOR'!$D:$T,12,FALSE),"")</f>
        <v>PIQ0014LILLIL</v>
      </c>
      <c r="S329" s="104" t="str">
        <f>IF(E329&gt;0,+VLOOKUP($E329,'CODE GENERATOR'!$D:$T,13,FALSE),"")</f>
        <v>R.TOPKG_CPL0034_PIQ0014LILLIL</v>
      </c>
      <c r="T329" s="104" t="str">
        <f t="shared" si="23"/>
        <v>R.TOPKG_CPL0034_PIQ0014LILLIL_12-13 Y</v>
      </c>
      <c r="U329" s="105">
        <v>8683711003861</v>
      </c>
      <c r="V329" s="107" t="str" cm="1">
        <f t="array" ref="V329">_xlfn.TEXTJOIN(";", TRUE, _xlfn.UNIQUE(_xlfn._xlws.FILTER(P$3:P$10029, C$3:C$10029=C329)))</f>
        <v>WHITE;LILAC;PINK</v>
      </c>
      <c r="W329" s="107" t="str" cm="1">
        <f t="array" ref="W329">_xlfn.TEXTJOIN(";", TRUE, _xlfn.UNIQUE(_xlfn._xlws.FILTER(F$3:F$10029, C$3:C$10029=C329)))</f>
        <v>6-7 Y;8-9 Y;10-11 Y;12-13 Y;14-15 Y</v>
      </c>
      <c r="X329" s="101" t="str">
        <f>IF(E329&gt;0,+VLOOKUP($E329,'CODE GENERATOR'!$D:$AC,19,FALSE),0)</f>
        <v>2402_S01_33097</v>
      </c>
      <c r="Y329" s="101" t="str">
        <f>IF(E329&gt;0,+VLOOKUP($E329,'CODE GENERATOR'!$D:$AC,20,FALSE),0)</f>
        <v>2402_S01_33089</v>
      </c>
      <c r="Z329" s="101" t="str">
        <f>IF(E329&gt;0,+VLOOKUP($E329,'CODE GENERATOR'!$D:$AC,21,FALSE),0)</f>
        <v>2402_S01_33087</v>
      </c>
      <c r="AA329" s="101" t="str">
        <f>IF(E329&gt;0,+VLOOKUP($E329,'CODE GENERATOR'!$D:$AC,22,FALSE),0)</f>
        <v>2402_S01_33091</v>
      </c>
      <c r="AB329" s="101" t="str">
        <f>IF(E329&gt;0,+VLOOKUP($E329,'CODE GENERATOR'!$D:$AC,23,FALSE),0)</f>
        <v>2402_S01_33095</v>
      </c>
      <c r="AC329" s="101" t="str">
        <f>IF(E329&gt;0,+VLOOKUP($E329,'CODE GENERATOR'!$D:$AC,24,FALSE),0)</f>
        <v/>
      </c>
      <c r="AD329" s="101" t="str">
        <f>IF(E329&gt;0,+VLOOKUP($E329,'CODE GENERATOR'!$D:$AC,25,FALSE),0)</f>
        <v/>
      </c>
      <c r="AE329" s="101" t="str">
        <f>IF(E329&gt;0,+VLOOKUP($E329,'CODE GENERATOR'!$D:$AC,26,FALSE),0)</f>
        <v/>
      </c>
      <c r="AF329" s="149" t="str">
        <f>IF($C329&gt;0,$C329&amp;" "&amp;$P329&amp;" "&amp;+VLOOKUP($C329,'STYLE NAMES'!$B:$AC,10,FALSE),"""")</f>
        <v>STAR LILAC GIRL'S COMPETITION POLO SHORT SLEEVE</v>
      </c>
      <c r="AG329" s="101" t="str">
        <f>"Enjoy our "&amp;(AF329)&amp;"; "&amp;IF(C329&gt;0,+VLOOKUP($C329,'STYLE NAMES'!$B:$AC,11,FALSE),"")</f>
        <v>Enjoy our STAR LILAC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29" s="101" t="str">
        <f>IF(C329&gt;0,+VLOOKUP($C329,'STYLE NAMES'!$B:$AC,12,FALSE),"")</f>
        <v>* Specially engineered design for high performance
* 4-way super stretch piquet jersey
* Soft and comfortable
* Breathable
* Quick dry
Composition:
95% Poliamide 5% Elasthane</v>
      </c>
      <c r="AI329" s="101" t="str">
        <f>IF(C329&gt;0,+VLOOKUP($C329,'STYLE NAMES'!$B:$AC,13,FALSE),"")</f>
        <v>Machine Wash at 30°C
Mild process
Iron at low temperature
Iron from REVERSE
Do NOT iron on logos or prints
Do not bleach
Do NOT Tumble Dry</v>
      </c>
      <c r="AJ329" s="149" t="str">
        <f>IF($C329&gt;0,$C329&amp;" "&amp;$P329&amp;" "&amp;+VLOOKUP($C329,'STYLE NAMES'!$B:$AC,14,FALSE),"""")</f>
        <v>STAR LILAC KIZ ÇOCUK KISA KOL YARIŞMA POLO</v>
      </c>
      <c r="AK329" s="149" t="str">
        <f>"Cavalier SanMarco tarafından tasarlanan "&amp;(AJ329)&amp;"; "&amp;IF(C329&gt;0,+VLOOKUP($C329,'STYLE NAMES'!$B:$AC,15,FALSE),"")</f>
        <v>Cavalier SanMarco tarafından tasarlanan STAR LILAC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29" s="149" t="str">
        <f>IF(C329&gt;0,+VLOOKUP($C329,'STYLE NAMES'!$B:$AC,16,FALSE),"")</f>
        <v>* Yüksek performans için özel tasarım
* 4 yönlü süper streç pike kumaş
* Yumuşak ve rahat
* Nefes alabilir
* Hızlı kuruma
Kompozisyon:
%95 Polyamid  %5 Elastan</v>
      </c>
      <c r="AM329" s="149" t="str">
        <f>IF(C329&gt;0,+VLOOKUP($C329,'STYLE NAMES'!$B:$AC,17,FALSE),"")</f>
        <v>Makinede 30°C' de Yıkayın
Hassas Yıkama
Ilık ütü yapın
Tersten ütüleyin
Logo ve baskıları ÜTÜLEMEYİN
Çamaşır suyu kullanmayın
Kurutma Makinesinde Kurutmayın</v>
      </c>
      <c r="AN329" s="149" t="str">
        <f>IF($C329&gt;0,$C329&amp;" "&amp;$P329&amp;" "&amp;+VLOOKUP($C329,'STYLE NAMES'!$B:$AC,18,FALSE),"""")</f>
        <v>STAR LILAC POLO DA CONCORSO RAGAZZA MANICA CORTA</v>
      </c>
      <c r="AO329" s="101" t="str">
        <f>"Disegnato da Cavalier SanMarco "&amp;(AN329)&amp;"; "&amp;IF(C329&gt;0,+VLOOKUP($C329,'STYLE NAMES'!$B:$AC,19,FALSE),"")</f>
        <v>Disegnato da Cavalier SanMarco STAR LILAC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29" s="101" t="str">
        <f>IF(C329&gt;0,+VLOOKUP($C329,'STYLE NAMES'!$B:$AC,20,FALSE),"")</f>
        <v>Design ingegnerizzato per alte prestazioni 
Jersey piqué elasticizzato  4-way-stretch 
Morbido e confortevole 
Traspirante Asciugatura rapida 
Composizione: 
95% Poliammide  5% Elastan</v>
      </c>
      <c r="AQ329" s="101" t="str">
        <f>IF(C329&gt;0,+VLOOKUP($C329,'STYLE NAMES'!$B:$AC,21,FALSE),"")</f>
        <v>Lavare in lavatrice a 30°C Ciclo delicato 
Stirare a bassa temperatura
Stirare al rovescio 
Non stirare su loghi o stampe 
Non candeggiare 
Non asciugare in asciugatrice</v>
      </c>
      <c r="AR329" s="101">
        <f>IF(D329&gt;0,+VLOOKUP($C329,'STYLE NAMES'!$B:$AC,22,FALSE),"")</f>
        <v>0</v>
      </c>
      <c r="AS329" s="101">
        <f>IF(E329&gt;0,+VLOOKUP($C329,'STYLE NAMES'!$B:$AC,23,FALSE),"")</f>
        <v>0</v>
      </c>
      <c r="AT329" s="101">
        <f>IF(F329&gt;0,+VLOOKUP($C329,'STYLE NAMES'!$B:$AC,24,FALSE),"")</f>
        <v>0</v>
      </c>
      <c r="AU329" s="101">
        <f>IF(G329&gt;0,+VLOOKUP($C329,'STYLE NAMES'!$B:$AC,25,FALSE),"")</f>
        <v>0</v>
      </c>
      <c r="AV329" s="101">
        <f>+VLOOKUP($S329,'CODE GENERATOR'!$P:$AM,15,FALSE)</f>
        <v>0</v>
      </c>
      <c r="AW329" s="101">
        <f>+VLOOKUP($S329,'CODE GENERATOR'!$P:$AM,16,FALSE)</f>
        <v>0</v>
      </c>
      <c r="AX329" s="101">
        <f>+VLOOKUP($S329,'CODE GENERATOR'!$P:$AM,17,FALSE)</f>
        <v>0</v>
      </c>
      <c r="AY329" s="101">
        <f>+VLOOKUP($S329,'CODE GENERATOR'!$P:$AM,18,FALSE)</f>
        <v>0</v>
      </c>
      <c r="AZ329" s="101">
        <f>+VLOOKUP($S329,'CODE GENERATOR'!$P:$AM,19,FALSE)</f>
        <v>0</v>
      </c>
      <c r="BA329" s="101">
        <f>+VLOOKUP($S329,'CODE GENERATOR'!$P:$AM,20,FALSE)</f>
        <v>0</v>
      </c>
      <c r="BB329" s="101">
        <f>+VLOOKUP($S329,'CODE GENERATOR'!$P:$AM,21,FALSE)</f>
        <v>0</v>
      </c>
      <c r="BC329" s="101">
        <f>+VLOOKUP($S329,'CODE GENERATOR'!$P:$AM,22,FALSE)</f>
        <v>0</v>
      </c>
      <c r="BD329" s="101">
        <f>+VLOOKUP($S329,'CODE GENERATOR'!$P:$AM,23,FALSE)</f>
        <v>0</v>
      </c>
      <c r="BE329" s="101">
        <f>+VLOOKUP($S329,'CODE GENERATOR'!$P:$AM,24,FALSE)</f>
        <v>0</v>
      </c>
      <c r="BF329" s="101">
        <f>IF(C329&gt;0,+VLOOKUP(G329,'CATEGORY ID'!$A$1:$L$118,3,FALSE),"")</f>
        <v>30</v>
      </c>
      <c r="BG329" s="101">
        <f>IF(C329&gt;0,+VLOOKUP(H329,'CATEGORY ID'!$D$1:$L$118,3,FALSE),"")</f>
        <v>4</v>
      </c>
      <c r="BH329" s="101">
        <f>IF(C329&gt;0,+VLOOKUP((+H329&amp;I329),'CATEGORY ID'!$H$1:$I$121,2,FALSE),"")</f>
        <v>110</v>
      </c>
      <c r="BJ329" s="101">
        <f>IF(C329&gt;0,IF(COUNTIF('CATEGORY ID'!$K$1:$K$121,+H329&amp;K329) &gt; 0, +VLOOKUP(+H329&amp;K329,'CATEGORY ID'!$K$1:$L$121,2,FALSE),""),"")</f>
        <v>226</v>
      </c>
      <c r="BK329" s="101" t="str">
        <f>IF(C329&gt;0,IF(COUNTIF('CATEGORY ID'!$K$124:$K$165, +VLOOKUP(C329,'STYLE NAMES'!$B:$AE,30,FALSE)) &gt; 0, +VLOOKUP(VLOOKUP(C329,'STYLE NAMES'!$B:$AE,30,FALSE),'CATEGORY ID'!K:M,2,FALSE),""),"")</f>
        <v/>
      </c>
      <c r="BO329" s="101">
        <v>21</v>
      </c>
      <c r="BR329" s="101" t="str" cm="1">
        <f t="array" ref="BR329">IF(C329&gt;0,_xlfn.TEXTJOIN(";", TRUE,_xlfn.UNIQUE(_xlfn._xlws.FILTER(BF329:BQ329,(BF329:BQ329&gt;0)),TRUE,FALSE)),"")&amp;";"&amp;BS329</f>
        <v>30;4;110;226;21;209;232</v>
      </c>
      <c r="BS329" s="101" t="s">
        <v>3450</v>
      </c>
      <c r="BU329" s="106">
        <f>IF(C329&gt;0,+VLOOKUP($C329,'STYLE NAMES'!$B:$AC,26,FALSE),"")</f>
        <v>69.900000000000006</v>
      </c>
      <c r="BV329" s="106">
        <f>IF(C329&gt;0,+VLOOKUP($C329,'STYLE NAMES'!$B:$AC,27,FALSE),"")</f>
        <v>3840</v>
      </c>
      <c r="BW329" s="106">
        <f>IF(C329&gt;0,+VLOOKUP($C329,'STYLE NAMES'!$B:$AC,28,FALSE),"")</f>
        <v>80.385000000000005</v>
      </c>
      <c r="BY329"/>
      <c r="BZ329" s="101">
        <v>0</v>
      </c>
      <c r="CA329" s="137">
        <f t="shared" si="26"/>
        <v>1</v>
      </c>
      <c r="CB329" s="137">
        <f>+VLOOKUP(C329,'[2]STYLES &amp; MODELS MATRIX'!$A:$G,7,FALSE)</f>
        <v>0</v>
      </c>
      <c r="CC329" s="137" t="str">
        <f>+VLOOKUP(C329,'[1]STYLES &amp; SIZE CHARTS'!$A:$H,8,FALSE)</f>
        <v>JT-GSSP1</v>
      </c>
      <c r="CD329" s="137"/>
      <c r="CE329" s="205"/>
      <c r="CF329" s="141"/>
    </row>
    <row r="330" spans="1:84" s="101" customFormat="1" ht="12" customHeight="1" x14ac:dyDescent="0.2">
      <c r="A330" s="102">
        <f t="shared" si="24"/>
        <v>8683711009825</v>
      </c>
      <c r="B330" s="101" t="s">
        <v>871</v>
      </c>
      <c r="C330" s="101" t="s">
        <v>657</v>
      </c>
      <c r="D330" s="101" t="s">
        <v>2989</v>
      </c>
      <c r="E330" s="203" t="s">
        <v>2358</v>
      </c>
      <c r="F330" s="101" t="s">
        <v>2356</v>
      </c>
      <c r="G330" s="101" t="str">
        <f>IF(C330&gt;0,+VLOOKUP($C330,'STYLE NAMES'!$B:$AC,4,FALSE),"")</f>
        <v>RIDER</v>
      </c>
      <c r="H330" s="101" t="str">
        <f>IF(C330&gt;0,+VLOOKUP($C330,'STYLE NAMES'!$B:$AC,5,FALSE),"")</f>
        <v>JUNIOR</v>
      </c>
      <c r="I330" s="101" t="str">
        <f>IF(C330&gt;0,+VLOOKUP($C330,'STYLE NAMES'!$B:$AC,6,FALSE),"")</f>
        <v>TOPS</v>
      </c>
      <c r="J330" s="101" t="str">
        <f>IF(C330&gt;0,+VLOOKUP($C330,'STYLE NAMES'!$B:$AC,7,FALSE),"")</f>
        <v>KIDS GIRL</v>
      </c>
      <c r="K330" s="101" t="str">
        <f>IF(C330&gt;0,+VLOOKUP($C330,'STYLE NAMES'!$B:$AC,8,FALSE),"")</f>
        <v>COMPETITION POLOS</v>
      </c>
      <c r="L330" s="101" t="str">
        <f>IF(E330&gt;0,+VLOOKUP($E330,'CODE GENERATOR'!$D:$T,3,FALSE),"")</f>
        <v>S</v>
      </c>
      <c r="M330" s="101" t="str">
        <f>IF(E330&gt;0,+VLOOKUP($E330,'CODE GENERATOR'!$D:$T,4,FALSE),"")</f>
        <v>PIQUET</v>
      </c>
      <c r="N330" s="101" t="str">
        <f>IF(E330&gt;0,+VLOOKUP($E330,'CODE GENERATOR'!$D:$T,6,FALSE),"")</f>
        <v>LILAC</v>
      </c>
      <c r="O330" s="101" t="str">
        <f>IF(E330&gt;0,+VLOOKUP($E330,'CODE GENERATOR'!$D:$T,7,FALSE),"")</f>
        <v>LILAC</v>
      </c>
      <c r="P330" s="101" t="str">
        <f t="shared" si="25"/>
        <v>LILAC</v>
      </c>
      <c r="Q330" s="104" t="str">
        <f>IF(E330&gt;0,+VLOOKUP($E330,'CODE GENERATOR'!$D:$T,11,FALSE),"")</f>
        <v>R.TOPKG_CPL0034</v>
      </c>
      <c r="R330" s="104" t="str">
        <f>IF(E330&gt;0,+VLOOKUP($E330,'CODE GENERATOR'!$D:$T,12,FALSE),"")</f>
        <v>PIQ0014LILLIL</v>
      </c>
      <c r="S330" s="104" t="str">
        <f>IF(E330&gt;0,+VLOOKUP($E330,'CODE GENERATOR'!$D:$T,13,FALSE),"")</f>
        <v>R.TOPKG_CPL0034_PIQ0014LILLIL</v>
      </c>
      <c r="T330" s="104" t="str">
        <f t="shared" si="23"/>
        <v>R.TOPKG_CPL0034_PIQ0014LILLIL_14-15 Y</v>
      </c>
      <c r="U330" s="105">
        <v>8683711009825</v>
      </c>
      <c r="V330" s="107" t="str" cm="1">
        <f t="array" ref="V330">_xlfn.TEXTJOIN(";", TRUE, _xlfn.UNIQUE(_xlfn._xlws.FILTER(P$3:P$10029, C$3:C$10029=C330)))</f>
        <v>WHITE;LILAC;PINK</v>
      </c>
      <c r="W330" s="107" t="str" cm="1">
        <f t="array" ref="W330">_xlfn.TEXTJOIN(";", TRUE, _xlfn.UNIQUE(_xlfn._xlws.FILTER(F$3:F$10029, C$3:C$10029=C330)))</f>
        <v>6-7 Y;8-9 Y;10-11 Y;12-13 Y;14-15 Y</v>
      </c>
      <c r="X330" s="101" t="str">
        <f>IF(E330&gt;0,+VLOOKUP($E330,'CODE GENERATOR'!$D:$AC,19,FALSE),0)</f>
        <v>2402_S01_33097</v>
      </c>
      <c r="Y330" s="101" t="str">
        <f>IF(E330&gt;0,+VLOOKUP($E330,'CODE GENERATOR'!$D:$AC,20,FALSE),0)</f>
        <v>2402_S01_33089</v>
      </c>
      <c r="Z330" s="101" t="str">
        <f>IF(E330&gt;0,+VLOOKUP($E330,'CODE GENERATOR'!$D:$AC,21,FALSE),0)</f>
        <v>2402_S01_33087</v>
      </c>
      <c r="AA330" s="101" t="str">
        <f>IF(E330&gt;0,+VLOOKUP($E330,'CODE GENERATOR'!$D:$AC,22,FALSE),0)</f>
        <v>2402_S01_33091</v>
      </c>
      <c r="AB330" s="101" t="str">
        <f>IF(E330&gt;0,+VLOOKUP($E330,'CODE GENERATOR'!$D:$AC,23,FALSE),0)</f>
        <v>2402_S01_33095</v>
      </c>
      <c r="AC330" s="101" t="str">
        <f>IF(E330&gt;0,+VLOOKUP($E330,'CODE GENERATOR'!$D:$AC,24,FALSE),0)</f>
        <v/>
      </c>
      <c r="AD330" s="101" t="str">
        <f>IF(E330&gt;0,+VLOOKUP($E330,'CODE GENERATOR'!$D:$AC,25,FALSE),0)</f>
        <v/>
      </c>
      <c r="AE330" s="101" t="str">
        <f>IF(E330&gt;0,+VLOOKUP($E330,'CODE GENERATOR'!$D:$AC,26,FALSE),0)</f>
        <v/>
      </c>
      <c r="AF330" s="149" t="str">
        <f>IF($C330&gt;0,$C330&amp;" "&amp;$P330&amp;" "&amp;+VLOOKUP($C330,'STYLE NAMES'!$B:$AC,10,FALSE),"""")</f>
        <v>STAR LILAC GIRL'S COMPETITION POLO SHORT SLEEVE</v>
      </c>
      <c r="AG330" s="101" t="str">
        <f>"Enjoy our "&amp;(AF330)&amp;"; "&amp;IF(C330&gt;0,+VLOOKUP($C330,'STYLE NAMES'!$B:$AC,11,FALSE),"")</f>
        <v>Enjoy our STAR LILAC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0" s="101" t="str">
        <f>IF(C330&gt;0,+VLOOKUP($C330,'STYLE NAMES'!$B:$AC,12,FALSE),"")</f>
        <v>* Specially engineered design for high performance
* 4-way super stretch piquet jersey
* Soft and comfortable
* Breathable
* Quick dry
Composition:
95% Poliamide 5% Elasthane</v>
      </c>
      <c r="AI330" s="101" t="str">
        <f>IF(C330&gt;0,+VLOOKUP($C330,'STYLE NAMES'!$B:$AC,13,FALSE),"")</f>
        <v>Machine Wash at 30°C
Mild process
Iron at low temperature
Iron from REVERSE
Do NOT iron on logos or prints
Do not bleach
Do NOT Tumble Dry</v>
      </c>
      <c r="AJ330" s="149" t="str">
        <f>IF($C330&gt;0,$C330&amp;" "&amp;$P330&amp;" "&amp;+VLOOKUP($C330,'STYLE NAMES'!$B:$AC,14,FALSE),"""")</f>
        <v>STAR LILAC KIZ ÇOCUK KISA KOL YARIŞMA POLO</v>
      </c>
      <c r="AK330" s="149" t="str">
        <f>"Cavalier SanMarco tarafından tasarlanan "&amp;(AJ330)&amp;"; "&amp;IF(C330&gt;0,+VLOOKUP($C330,'STYLE NAMES'!$B:$AC,15,FALSE),"")</f>
        <v>Cavalier SanMarco tarafından tasarlanan STAR LILAC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0" s="149" t="str">
        <f>IF(C330&gt;0,+VLOOKUP($C330,'STYLE NAMES'!$B:$AC,16,FALSE),"")</f>
        <v>* Yüksek performans için özel tasarım
* 4 yönlü süper streç pike kumaş
* Yumuşak ve rahat
* Nefes alabilir
* Hızlı kuruma
Kompozisyon:
%95 Polyamid  %5 Elastan</v>
      </c>
      <c r="AM330" s="149" t="str">
        <f>IF(C330&gt;0,+VLOOKUP($C330,'STYLE NAMES'!$B:$AC,17,FALSE),"")</f>
        <v>Makinede 30°C' de Yıkayın
Hassas Yıkama
Ilık ütü yapın
Tersten ütüleyin
Logo ve baskıları ÜTÜLEMEYİN
Çamaşır suyu kullanmayın
Kurutma Makinesinde Kurutmayın</v>
      </c>
      <c r="AN330" s="149" t="str">
        <f>IF($C330&gt;0,$C330&amp;" "&amp;$P330&amp;" "&amp;+VLOOKUP($C330,'STYLE NAMES'!$B:$AC,18,FALSE),"""")</f>
        <v>STAR LILAC POLO DA CONCORSO RAGAZZA MANICA CORTA</v>
      </c>
      <c r="AO330" s="101" t="str">
        <f>"Disegnato da Cavalier SanMarco "&amp;(AN330)&amp;"; "&amp;IF(C330&gt;0,+VLOOKUP($C330,'STYLE NAMES'!$B:$AC,19,FALSE),"")</f>
        <v>Disegnato da Cavalier SanMarco STAR LILAC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0" s="101" t="str">
        <f>IF(C330&gt;0,+VLOOKUP($C330,'STYLE NAMES'!$B:$AC,20,FALSE),"")</f>
        <v>Design ingegnerizzato per alte prestazioni 
Jersey piqué elasticizzato  4-way-stretch 
Morbido e confortevole 
Traspirante Asciugatura rapida 
Composizione: 
95% Poliammide  5% Elastan</v>
      </c>
      <c r="AQ330" s="101" t="str">
        <f>IF(C330&gt;0,+VLOOKUP($C330,'STYLE NAMES'!$B:$AC,21,FALSE),"")</f>
        <v>Lavare in lavatrice a 30°C Ciclo delicato 
Stirare a bassa temperatura
Stirare al rovescio 
Non stirare su loghi o stampe 
Non candeggiare 
Non asciugare in asciugatrice</v>
      </c>
      <c r="AR330" s="101">
        <f>IF(D330&gt;0,+VLOOKUP($C330,'STYLE NAMES'!$B:$AC,22,FALSE),"")</f>
        <v>0</v>
      </c>
      <c r="AS330" s="101">
        <f>IF(E330&gt;0,+VLOOKUP($C330,'STYLE NAMES'!$B:$AC,23,FALSE),"")</f>
        <v>0</v>
      </c>
      <c r="AT330" s="101">
        <f>IF(F330&gt;0,+VLOOKUP($C330,'STYLE NAMES'!$B:$AC,24,FALSE),"")</f>
        <v>0</v>
      </c>
      <c r="AU330" s="101">
        <f>IF(G330&gt;0,+VLOOKUP($C330,'STYLE NAMES'!$B:$AC,25,FALSE),"")</f>
        <v>0</v>
      </c>
      <c r="AV330" s="101">
        <f>+VLOOKUP($S330,'CODE GENERATOR'!$P:$AM,15,FALSE)</f>
        <v>0</v>
      </c>
      <c r="AW330" s="101">
        <f>+VLOOKUP($S330,'CODE GENERATOR'!$P:$AM,16,FALSE)</f>
        <v>0</v>
      </c>
      <c r="AX330" s="101">
        <f>+VLOOKUP($S330,'CODE GENERATOR'!$P:$AM,17,FALSE)</f>
        <v>0</v>
      </c>
      <c r="AY330" s="101">
        <f>+VLOOKUP($S330,'CODE GENERATOR'!$P:$AM,18,FALSE)</f>
        <v>0</v>
      </c>
      <c r="AZ330" s="101">
        <f>+VLOOKUP($S330,'CODE GENERATOR'!$P:$AM,19,FALSE)</f>
        <v>0</v>
      </c>
      <c r="BA330" s="101">
        <f>+VLOOKUP($S330,'CODE GENERATOR'!$P:$AM,20,FALSE)</f>
        <v>0</v>
      </c>
      <c r="BB330" s="101">
        <f>+VLOOKUP($S330,'CODE GENERATOR'!$P:$AM,21,FALSE)</f>
        <v>0</v>
      </c>
      <c r="BC330" s="101">
        <f>+VLOOKUP($S330,'CODE GENERATOR'!$P:$AM,22,FALSE)</f>
        <v>0</v>
      </c>
      <c r="BD330" s="101">
        <f>+VLOOKUP($S330,'CODE GENERATOR'!$P:$AM,23,FALSE)</f>
        <v>0</v>
      </c>
      <c r="BE330" s="101">
        <f>+VLOOKUP($S330,'CODE GENERATOR'!$P:$AM,24,FALSE)</f>
        <v>0</v>
      </c>
      <c r="BF330" s="101">
        <f>IF(C330&gt;0,+VLOOKUP(G330,'CATEGORY ID'!$A$1:$L$118,3,FALSE),"")</f>
        <v>30</v>
      </c>
      <c r="BG330" s="101">
        <f>IF(C330&gt;0,+VLOOKUP(H330,'CATEGORY ID'!$D$1:$L$118,3,FALSE),"")</f>
        <v>4</v>
      </c>
      <c r="BH330" s="101">
        <f>IF(C330&gt;0,+VLOOKUP((+H330&amp;I330),'CATEGORY ID'!$H$1:$I$121,2,FALSE),"")</f>
        <v>110</v>
      </c>
      <c r="BJ330" s="101">
        <f>IF(C330&gt;0,IF(COUNTIF('CATEGORY ID'!$K$1:$K$121,+H330&amp;K330) &gt; 0, +VLOOKUP(+H330&amp;K330,'CATEGORY ID'!$K$1:$L$121,2,FALSE),""),"")</f>
        <v>226</v>
      </c>
      <c r="BK330" s="101" t="str">
        <f>IF(C330&gt;0,IF(COUNTIF('CATEGORY ID'!$K$124:$K$165, +VLOOKUP(C330,'STYLE NAMES'!$B:$AE,30,FALSE)) &gt; 0, +VLOOKUP(VLOOKUP(C330,'STYLE NAMES'!$B:$AE,30,FALSE),'CATEGORY ID'!K:M,2,FALSE),""),"")</f>
        <v/>
      </c>
      <c r="BO330" s="101">
        <v>21</v>
      </c>
      <c r="BR330" s="101" t="str" cm="1">
        <f t="array" ref="BR330">IF(C330&gt;0,_xlfn.TEXTJOIN(";", TRUE,_xlfn.UNIQUE(_xlfn._xlws.FILTER(BF330:BQ330,(BF330:BQ330&gt;0)),TRUE,FALSE)),"")&amp;";"&amp;BS330</f>
        <v>30;4;110;226;21;209;232</v>
      </c>
      <c r="BS330" s="101" t="s">
        <v>3450</v>
      </c>
      <c r="BU330" s="106">
        <f>IF(C330&gt;0,+VLOOKUP($C330,'STYLE NAMES'!$B:$AC,26,FALSE),"")</f>
        <v>69.900000000000006</v>
      </c>
      <c r="BV330" s="106">
        <f>IF(C330&gt;0,+VLOOKUP($C330,'STYLE NAMES'!$B:$AC,27,FALSE),"")</f>
        <v>3840</v>
      </c>
      <c r="BW330" s="106">
        <f>IF(C330&gt;0,+VLOOKUP($C330,'STYLE NAMES'!$B:$AC,28,FALSE),"")</f>
        <v>80.385000000000005</v>
      </c>
      <c r="BY330"/>
      <c r="BZ330" s="101">
        <v>0</v>
      </c>
      <c r="CA330" s="137">
        <f t="shared" si="26"/>
        <v>1</v>
      </c>
      <c r="CB330" s="137">
        <f>+VLOOKUP(C330,'[2]STYLES &amp; MODELS MATRIX'!$A:$G,7,FALSE)</f>
        <v>0</v>
      </c>
      <c r="CC330" s="137" t="str">
        <f>+VLOOKUP(C330,'[1]STYLES &amp; SIZE CHARTS'!$A:$H,8,FALSE)</f>
        <v>JT-GSSP1</v>
      </c>
      <c r="CD330" s="137"/>
      <c r="CE330" s="205"/>
      <c r="CF330" s="141"/>
    </row>
    <row r="331" spans="1:84" s="101" customFormat="1" ht="12" customHeight="1" x14ac:dyDescent="0.2">
      <c r="A331" s="102">
        <f t="shared" si="24"/>
        <v>8683711003878</v>
      </c>
      <c r="B331" s="101" t="s">
        <v>871</v>
      </c>
      <c r="C331" s="101" t="s">
        <v>657</v>
      </c>
      <c r="D331" s="101" t="s">
        <v>2989</v>
      </c>
      <c r="E331" s="203" t="s">
        <v>2359</v>
      </c>
      <c r="F331" s="101" t="s">
        <v>2352</v>
      </c>
      <c r="G331" s="101" t="str">
        <f>IF(C331&gt;0,+VLOOKUP($C331,'STYLE NAMES'!$B:$AC,4,FALSE),"")</f>
        <v>RIDER</v>
      </c>
      <c r="H331" s="101" t="str">
        <f>IF(C331&gt;0,+VLOOKUP($C331,'STYLE NAMES'!$B:$AC,5,FALSE),"")</f>
        <v>JUNIOR</v>
      </c>
      <c r="I331" s="101" t="str">
        <f>IF(C331&gt;0,+VLOOKUP($C331,'STYLE NAMES'!$B:$AC,6,FALSE),"")</f>
        <v>TOPS</v>
      </c>
      <c r="J331" s="101" t="str">
        <f>IF(C331&gt;0,+VLOOKUP($C331,'STYLE NAMES'!$B:$AC,7,FALSE),"")</f>
        <v>KIDS GIRL</v>
      </c>
      <c r="K331" s="101" t="str">
        <f>IF(C331&gt;0,+VLOOKUP($C331,'STYLE NAMES'!$B:$AC,8,FALSE),"")</f>
        <v>COMPETITION POLOS</v>
      </c>
      <c r="L331" s="101" t="str">
        <f>IF(E331&gt;0,+VLOOKUP($E331,'CODE GENERATOR'!$D:$T,3,FALSE),"")</f>
        <v>S</v>
      </c>
      <c r="M331" s="101" t="str">
        <f>IF(E331&gt;0,+VLOOKUP($E331,'CODE GENERATOR'!$D:$T,4,FALSE),"")</f>
        <v>PIQUET</v>
      </c>
      <c r="N331" s="101" t="str">
        <f>IF(E331&gt;0,+VLOOKUP($E331,'CODE GENERATOR'!$D:$T,6,FALSE),"")</f>
        <v>PINK</v>
      </c>
      <c r="O331" s="101" t="str">
        <f>IF(E331&gt;0,+VLOOKUP($E331,'CODE GENERATOR'!$D:$T,7,FALSE),"")</f>
        <v>PINK</v>
      </c>
      <c r="P331" s="101" t="str">
        <f t="shared" si="25"/>
        <v>PINK</v>
      </c>
      <c r="Q331" s="104" t="str">
        <f>IF(E331&gt;0,+VLOOKUP($E331,'CODE GENERATOR'!$D:$T,11,FALSE),"")</f>
        <v>R.TOPKG_CPL0034</v>
      </c>
      <c r="R331" s="104" t="str">
        <f>IF(E331&gt;0,+VLOOKUP($E331,'CODE GENERATOR'!$D:$T,12,FALSE),"")</f>
        <v>PIQ0014PNKPNK</v>
      </c>
      <c r="S331" s="104" t="str">
        <f>IF(E331&gt;0,+VLOOKUP($E331,'CODE GENERATOR'!$D:$T,13,FALSE),"")</f>
        <v>R.TOPKG_CPL0034_PIQ0014PNKPNK</v>
      </c>
      <c r="T331" s="104" t="str">
        <f t="shared" si="23"/>
        <v>R.TOPKG_CPL0034_PIQ0014PNKPNK_6-7 Y</v>
      </c>
      <c r="U331" s="105">
        <v>8683711003878</v>
      </c>
      <c r="V331" s="107" t="str" cm="1">
        <f t="array" ref="V331">_xlfn.TEXTJOIN(";", TRUE, _xlfn.UNIQUE(_xlfn._xlws.FILTER(P$3:P$10029, C$3:C$10029=C331)))</f>
        <v>WHITE;LILAC;PINK</v>
      </c>
      <c r="W331" s="107" t="str" cm="1">
        <f t="array" ref="W331">_xlfn.TEXTJOIN(";", TRUE, _xlfn.UNIQUE(_xlfn._xlws.FILTER(F$3:F$10029, C$3:C$10029=C331)))</f>
        <v>6-7 Y;8-9 Y;10-11 Y;12-13 Y;14-15 Y</v>
      </c>
      <c r="X331" s="101" t="str">
        <f>IF(E331&gt;0,+VLOOKUP($E331,'CODE GENERATOR'!$D:$AC,19,FALSE),0)</f>
        <v>2402_S01_33104</v>
      </c>
      <c r="Y331" s="101" t="str">
        <f>IF(E331&gt;0,+VLOOKUP($E331,'CODE GENERATOR'!$D:$AC,20,FALSE),0)</f>
        <v>2402_S01_33105</v>
      </c>
      <c r="Z331" s="101" t="str">
        <f>IF(E331&gt;0,+VLOOKUP($E331,'CODE GENERATOR'!$D:$AC,21,FALSE),0)</f>
        <v>2402_S01_33101</v>
      </c>
      <c r="AA331" s="101" t="str">
        <f>IF(E331&gt;0,+VLOOKUP($E331,'CODE GENERATOR'!$D:$AC,22,FALSE),0)</f>
        <v>2402_S01_33111</v>
      </c>
      <c r="AB331" s="101" t="str">
        <f>IF(E331&gt;0,+VLOOKUP($E331,'CODE GENERATOR'!$D:$AC,23,FALSE),0)</f>
        <v/>
      </c>
      <c r="AC331" s="101" t="str">
        <f>IF(E331&gt;0,+VLOOKUP($E331,'CODE GENERATOR'!$D:$AC,24,FALSE),0)</f>
        <v/>
      </c>
      <c r="AD331" s="101" t="str">
        <f>IF(E331&gt;0,+VLOOKUP($E331,'CODE GENERATOR'!$D:$AC,25,FALSE),0)</f>
        <v/>
      </c>
      <c r="AE331" s="101" t="str">
        <f>IF(E331&gt;0,+VLOOKUP($E331,'CODE GENERATOR'!$D:$AC,26,FALSE),0)</f>
        <v/>
      </c>
      <c r="AF331" s="149" t="str">
        <f>IF($C331&gt;0,$C331&amp;" "&amp;$P331&amp;" "&amp;+VLOOKUP($C331,'STYLE NAMES'!$B:$AC,10,FALSE),"""")</f>
        <v>STAR PINK GIRL'S COMPETITION POLO SHORT SLEEVE</v>
      </c>
      <c r="AG331" s="101" t="str">
        <f>"Enjoy our "&amp;(AF331)&amp;"; "&amp;IF(C331&gt;0,+VLOOKUP($C331,'STYLE NAMES'!$B:$AC,11,FALSE),"")</f>
        <v>Enjoy our STAR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1" s="101" t="str">
        <f>IF(C331&gt;0,+VLOOKUP($C331,'STYLE NAMES'!$B:$AC,12,FALSE),"")</f>
        <v>* Specially engineered design for high performance
* 4-way super stretch piquet jersey
* Soft and comfortable
* Breathable
* Quick dry
Composition:
95% Poliamide 5% Elasthane</v>
      </c>
      <c r="AI331" s="101" t="str">
        <f>IF(C331&gt;0,+VLOOKUP($C331,'STYLE NAMES'!$B:$AC,13,FALSE),"")</f>
        <v>Machine Wash at 30°C
Mild process
Iron at low temperature
Iron from REVERSE
Do NOT iron on logos or prints
Do not bleach
Do NOT Tumble Dry</v>
      </c>
      <c r="AJ331" s="149" t="str">
        <f>IF($C331&gt;0,$C331&amp;" "&amp;$P331&amp;" "&amp;+VLOOKUP($C331,'STYLE NAMES'!$B:$AC,14,FALSE),"""")</f>
        <v>STAR PINK KIZ ÇOCUK KISA KOL YARIŞMA POLO</v>
      </c>
      <c r="AK331" s="149" t="str">
        <f>"Cavalier SanMarco tarafından tasarlanan "&amp;(AJ331)&amp;"; "&amp;IF(C331&gt;0,+VLOOKUP($C331,'STYLE NAMES'!$B:$AC,15,FALSE),"")</f>
        <v>Cavalier SanMarco tarafından tasarlanan STAR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1" s="149" t="str">
        <f>IF(C331&gt;0,+VLOOKUP($C331,'STYLE NAMES'!$B:$AC,16,FALSE),"")</f>
        <v>* Yüksek performans için özel tasarım
* 4 yönlü süper streç pike kumaş
* Yumuşak ve rahat
* Nefes alabilir
* Hızlı kuruma
Kompozisyon:
%95 Polyamid  %5 Elastan</v>
      </c>
      <c r="AM331" s="149" t="str">
        <f>IF(C331&gt;0,+VLOOKUP($C331,'STYLE NAMES'!$B:$AC,17,FALSE),"")</f>
        <v>Makinede 30°C' de Yıkayın
Hassas Yıkama
Ilık ütü yapın
Tersten ütüleyin
Logo ve baskıları ÜTÜLEMEYİN
Çamaşır suyu kullanmayın
Kurutma Makinesinde Kurutmayın</v>
      </c>
      <c r="AN331" s="149" t="str">
        <f>IF($C331&gt;0,$C331&amp;" "&amp;$P331&amp;" "&amp;+VLOOKUP($C331,'STYLE NAMES'!$B:$AC,18,FALSE),"""")</f>
        <v>STAR PINK POLO DA CONCORSO RAGAZZA MANICA CORTA</v>
      </c>
      <c r="AO331" s="101" t="str">
        <f>"Disegnato da Cavalier SanMarco "&amp;(AN331)&amp;"; "&amp;IF(C331&gt;0,+VLOOKUP($C331,'STYLE NAMES'!$B:$AC,19,FALSE),"")</f>
        <v>Disegnato da Cavalier SanMarco STAR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1" s="101" t="str">
        <f>IF(C331&gt;0,+VLOOKUP($C331,'STYLE NAMES'!$B:$AC,20,FALSE),"")</f>
        <v>Design ingegnerizzato per alte prestazioni 
Jersey piqué elasticizzato  4-way-stretch 
Morbido e confortevole 
Traspirante Asciugatura rapida 
Composizione: 
95% Poliammide  5% Elastan</v>
      </c>
      <c r="AQ331" s="101" t="str">
        <f>IF(C331&gt;0,+VLOOKUP($C331,'STYLE NAMES'!$B:$AC,21,FALSE),"")</f>
        <v>Lavare in lavatrice a 30°C Ciclo delicato 
Stirare a bassa temperatura
Stirare al rovescio 
Non stirare su loghi o stampe 
Non candeggiare 
Non asciugare in asciugatrice</v>
      </c>
      <c r="AR331" s="101">
        <f>IF(D331&gt;0,+VLOOKUP($C331,'STYLE NAMES'!$B:$AC,22,FALSE),"")</f>
        <v>0</v>
      </c>
      <c r="AS331" s="101">
        <f>IF(E331&gt;0,+VLOOKUP($C331,'STYLE NAMES'!$B:$AC,23,FALSE),"")</f>
        <v>0</v>
      </c>
      <c r="AT331" s="101">
        <f>IF(F331&gt;0,+VLOOKUP($C331,'STYLE NAMES'!$B:$AC,24,FALSE),"")</f>
        <v>0</v>
      </c>
      <c r="AU331" s="101">
        <f>IF(G331&gt;0,+VLOOKUP($C331,'STYLE NAMES'!$B:$AC,25,FALSE),"")</f>
        <v>0</v>
      </c>
      <c r="AV331" s="101">
        <f>+VLOOKUP($S331,'CODE GENERATOR'!$P:$AM,15,FALSE)</f>
        <v>0</v>
      </c>
      <c r="AW331" s="101">
        <f>+VLOOKUP($S331,'CODE GENERATOR'!$P:$AM,16,FALSE)</f>
        <v>0</v>
      </c>
      <c r="AX331" s="101">
        <f>+VLOOKUP($S331,'CODE GENERATOR'!$P:$AM,17,FALSE)</f>
        <v>0</v>
      </c>
      <c r="AY331" s="101">
        <f>+VLOOKUP($S331,'CODE GENERATOR'!$P:$AM,18,FALSE)</f>
        <v>0</v>
      </c>
      <c r="AZ331" s="101">
        <f>+VLOOKUP($S331,'CODE GENERATOR'!$P:$AM,19,FALSE)</f>
        <v>0</v>
      </c>
      <c r="BA331" s="101">
        <f>+VLOOKUP($S331,'CODE GENERATOR'!$P:$AM,20,FALSE)</f>
        <v>0</v>
      </c>
      <c r="BB331" s="101">
        <f>+VLOOKUP($S331,'CODE GENERATOR'!$P:$AM,21,FALSE)</f>
        <v>0</v>
      </c>
      <c r="BC331" s="101">
        <f>+VLOOKUP($S331,'CODE GENERATOR'!$P:$AM,22,FALSE)</f>
        <v>0</v>
      </c>
      <c r="BD331" s="101">
        <f>+VLOOKUP($S331,'CODE GENERATOR'!$P:$AM,23,FALSE)</f>
        <v>0</v>
      </c>
      <c r="BE331" s="101">
        <f>+VLOOKUP($S331,'CODE GENERATOR'!$P:$AM,24,FALSE)</f>
        <v>0</v>
      </c>
      <c r="BF331" s="101">
        <f>IF(C331&gt;0,+VLOOKUP(G331,'CATEGORY ID'!$A$1:$L$118,3,FALSE),"")</f>
        <v>30</v>
      </c>
      <c r="BG331" s="101">
        <f>IF(C331&gt;0,+VLOOKUP(H331,'CATEGORY ID'!$D$1:$L$118,3,FALSE),"")</f>
        <v>4</v>
      </c>
      <c r="BH331" s="101">
        <f>IF(C331&gt;0,+VLOOKUP((+H331&amp;I331),'CATEGORY ID'!$H$1:$I$121,2,FALSE),"")</f>
        <v>110</v>
      </c>
      <c r="BJ331" s="101">
        <f>IF(C331&gt;0,IF(COUNTIF('CATEGORY ID'!$K$1:$K$121,+H331&amp;K331) &gt; 0, +VLOOKUP(+H331&amp;K331,'CATEGORY ID'!$K$1:$L$121,2,FALSE),""),"")</f>
        <v>226</v>
      </c>
      <c r="BK331" s="101" t="str">
        <f>IF(C331&gt;0,IF(COUNTIF('CATEGORY ID'!$K$124:$K$165, +VLOOKUP(C331,'STYLE NAMES'!$B:$AE,30,FALSE)) &gt; 0, +VLOOKUP(VLOOKUP(C331,'STYLE NAMES'!$B:$AE,30,FALSE),'CATEGORY ID'!K:M,2,FALSE),""),"")</f>
        <v/>
      </c>
      <c r="BO331" s="101">
        <v>21</v>
      </c>
      <c r="BR331" s="101" t="str" cm="1">
        <f t="array" ref="BR331">IF(C331&gt;0,_xlfn.TEXTJOIN(";", TRUE,_xlfn.UNIQUE(_xlfn._xlws.FILTER(BF331:BQ331,(BF331:BQ331&gt;0)),TRUE,FALSE)),"")&amp;";"&amp;BS331</f>
        <v>30;4;110;226;21;209;232</v>
      </c>
      <c r="BS331" s="101" t="s">
        <v>3450</v>
      </c>
      <c r="BU331" s="106">
        <f>IF(C331&gt;0,+VLOOKUP($C331,'STYLE NAMES'!$B:$AC,26,FALSE),"")</f>
        <v>69.900000000000006</v>
      </c>
      <c r="BV331" s="106">
        <f>IF(C331&gt;0,+VLOOKUP($C331,'STYLE NAMES'!$B:$AC,27,FALSE),"")</f>
        <v>3840</v>
      </c>
      <c r="BW331" s="106">
        <f>IF(C331&gt;0,+VLOOKUP($C331,'STYLE NAMES'!$B:$AC,28,FALSE),"")</f>
        <v>80.385000000000005</v>
      </c>
      <c r="BY331"/>
      <c r="BZ331" s="101">
        <v>0</v>
      </c>
      <c r="CA331" s="137">
        <f t="shared" si="26"/>
        <v>1</v>
      </c>
      <c r="CB331" s="137">
        <f>+VLOOKUP(C331,'[2]STYLES &amp; MODELS MATRIX'!$A:$G,7,FALSE)</f>
        <v>0</v>
      </c>
      <c r="CC331" s="137" t="str">
        <f>+VLOOKUP(C331,'[1]STYLES &amp; SIZE CHARTS'!$A:$H,8,FALSE)</f>
        <v>JT-GSSP1</v>
      </c>
      <c r="CD331" s="137"/>
      <c r="CE331" s="205"/>
      <c r="CF331" s="141"/>
    </row>
    <row r="332" spans="1:84" s="101" customFormat="1" ht="12" customHeight="1" x14ac:dyDescent="0.2">
      <c r="A332" s="102">
        <f t="shared" si="24"/>
        <v>8683711003885</v>
      </c>
      <c r="B332" s="101" t="s">
        <v>871</v>
      </c>
      <c r="C332" s="101" t="s">
        <v>657</v>
      </c>
      <c r="D332" s="101" t="s">
        <v>2989</v>
      </c>
      <c r="E332" s="203" t="s">
        <v>2359</v>
      </c>
      <c r="F332" s="101" t="s">
        <v>2353</v>
      </c>
      <c r="G332" s="101" t="str">
        <f>IF(C332&gt;0,+VLOOKUP($C332,'STYLE NAMES'!$B:$AC,4,FALSE),"")</f>
        <v>RIDER</v>
      </c>
      <c r="H332" s="101" t="str">
        <f>IF(C332&gt;0,+VLOOKUP($C332,'STYLE NAMES'!$B:$AC,5,FALSE),"")</f>
        <v>JUNIOR</v>
      </c>
      <c r="I332" s="101" t="str">
        <f>IF(C332&gt;0,+VLOOKUP($C332,'STYLE NAMES'!$B:$AC,6,FALSE),"")</f>
        <v>TOPS</v>
      </c>
      <c r="J332" s="101" t="str">
        <f>IF(C332&gt;0,+VLOOKUP($C332,'STYLE NAMES'!$B:$AC,7,FALSE),"")</f>
        <v>KIDS GIRL</v>
      </c>
      <c r="K332" s="101" t="str">
        <f>IF(C332&gt;0,+VLOOKUP($C332,'STYLE NAMES'!$B:$AC,8,FALSE),"")</f>
        <v>COMPETITION POLOS</v>
      </c>
      <c r="L332" s="101" t="str">
        <f>IF(E332&gt;0,+VLOOKUP($E332,'CODE GENERATOR'!$D:$T,3,FALSE),"")</f>
        <v>S</v>
      </c>
      <c r="M332" s="101" t="str">
        <f>IF(E332&gt;0,+VLOOKUP($E332,'CODE GENERATOR'!$D:$T,4,FALSE),"")</f>
        <v>PIQUET</v>
      </c>
      <c r="N332" s="101" t="str">
        <f>IF(E332&gt;0,+VLOOKUP($E332,'CODE GENERATOR'!$D:$T,6,FALSE),"")</f>
        <v>PINK</v>
      </c>
      <c r="O332" s="101" t="str">
        <f>IF(E332&gt;0,+VLOOKUP($E332,'CODE GENERATOR'!$D:$T,7,FALSE),"")</f>
        <v>PINK</v>
      </c>
      <c r="P332" s="101" t="str">
        <f t="shared" si="25"/>
        <v>PINK</v>
      </c>
      <c r="Q332" s="104" t="str">
        <f>IF(E332&gt;0,+VLOOKUP($E332,'CODE GENERATOR'!$D:$T,11,FALSE),"")</f>
        <v>R.TOPKG_CPL0034</v>
      </c>
      <c r="R332" s="104" t="str">
        <f>IF(E332&gt;0,+VLOOKUP($E332,'CODE GENERATOR'!$D:$T,12,FALSE),"")</f>
        <v>PIQ0014PNKPNK</v>
      </c>
      <c r="S332" s="104" t="str">
        <f>IF(E332&gt;0,+VLOOKUP($E332,'CODE GENERATOR'!$D:$T,13,FALSE),"")</f>
        <v>R.TOPKG_CPL0034_PIQ0014PNKPNK</v>
      </c>
      <c r="T332" s="104" t="str">
        <f t="shared" si="23"/>
        <v>R.TOPKG_CPL0034_PIQ0014PNKPNK_8-9 Y</v>
      </c>
      <c r="U332" s="105">
        <v>8683711003885</v>
      </c>
      <c r="V332" s="107" t="str" cm="1">
        <f t="array" ref="V332">_xlfn.TEXTJOIN(";", TRUE, _xlfn.UNIQUE(_xlfn._xlws.FILTER(P$3:P$10029, C$3:C$10029=C332)))</f>
        <v>WHITE;LILAC;PINK</v>
      </c>
      <c r="W332" s="107" t="str" cm="1">
        <f t="array" ref="W332">_xlfn.TEXTJOIN(";", TRUE, _xlfn.UNIQUE(_xlfn._xlws.FILTER(F$3:F$10029, C$3:C$10029=C332)))</f>
        <v>6-7 Y;8-9 Y;10-11 Y;12-13 Y;14-15 Y</v>
      </c>
      <c r="X332" s="101" t="str">
        <f>IF(E332&gt;0,+VLOOKUP($E332,'CODE GENERATOR'!$D:$AC,19,FALSE),0)</f>
        <v>2402_S01_33104</v>
      </c>
      <c r="Y332" s="101" t="str">
        <f>IF(E332&gt;0,+VLOOKUP($E332,'CODE GENERATOR'!$D:$AC,20,FALSE),0)</f>
        <v>2402_S01_33105</v>
      </c>
      <c r="Z332" s="101" t="str">
        <f>IF(E332&gt;0,+VLOOKUP($E332,'CODE GENERATOR'!$D:$AC,21,FALSE),0)</f>
        <v>2402_S01_33101</v>
      </c>
      <c r="AA332" s="101" t="str">
        <f>IF(E332&gt;0,+VLOOKUP($E332,'CODE GENERATOR'!$D:$AC,22,FALSE),0)</f>
        <v>2402_S01_33111</v>
      </c>
      <c r="AB332" s="101" t="str">
        <f>IF(E332&gt;0,+VLOOKUP($E332,'CODE GENERATOR'!$D:$AC,23,FALSE),0)</f>
        <v/>
      </c>
      <c r="AC332" s="101" t="str">
        <f>IF(E332&gt;0,+VLOOKUP($E332,'CODE GENERATOR'!$D:$AC,24,FALSE),0)</f>
        <v/>
      </c>
      <c r="AD332" s="101" t="str">
        <f>IF(E332&gt;0,+VLOOKUP($E332,'CODE GENERATOR'!$D:$AC,25,FALSE),0)</f>
        <v/>
      </c>
      <c r="AE332" s="101" t="str">
        <f>IF(E332&gt;0,+VLOOKUP($E332,'CODE GENERATOR'!$D:$AC,26,FALSE),0)</f>
        <v/>
      </c>
      <c r="AF332" s="149" t="str">
        <f>IF($C332&gt;0,$C332&amp;" "&amp;$P332&amp;" "&amp;+VLOOKUP($C332,'STYLE NAMES'!$B:$AC,10,FALSE),"""")</f>
        <v>STAR PINK GIRL'S COMPETITION POLO SHORT SLEEVE</v>
      </c>
      <c r="AG332" s="101" t="str">
        <f>"Enjoy our "&amp;(AF332)&amp;"; "&amp;IF(C332&gt;0,+VLOOKUP($C332,'STYLE NAMES'!$B:$AC,11,FALSE),"")</f>
        <v>Enjoy our STAR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2" s="101" t="str">
        <f>IF(C332&gt;0,+VLOOKUP($C332,'STYLE NAMES'!$B:$AC,12,FALSE),"")</f>
        <v>* Specially engineered design for high performance
* 4-way super stretch piquet jersey
* Soft and comfortable
* Breathable
* Quick dry
Composition:
95% Poliamide 5% Elasthane</v>
      </c>
      <c r="AI332" s="101" t="str">
        <f>IF(C332&gt;0,+VLOOKUP($C332,'STYLE NAMES'!$B:$AC,13,FALSE),"")</f>
        <v>Machine Wash at 30°C
Mild process
Iron at low temperature
Iron from REVERSE
Do NOT iron on logos or prints
Do not bleach
Do NOT Tumble Dry</v>
      </c>
      <c r="AJ332" s="149" t="str">
        <f>IF($C332&gt;0,$C332&amp;" "&amp;$P332&amp;" "&amp;+VLOOKUP($C332,'STYLE NAMES'!$B:$AC,14,FALSE),"""")</f>
        <v>STAR PINK KIZ ÇOCUK KISA KOL YARIŞMA POLO</v>
      </c>
      <c r="AK332" s="149" t="str">
        <f>"Cavalier SanMarco tarafından tasarlanan "&amp;(AJ332)&amp;"; "&amp;IF(C332&gt;0,+VLOOKUP($C332,'STYLE NAMES'!$B:$AC,15,FALSE),"")</f>
        <v>Cavalier SanMarco tarafından tasarlanan STAR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2" s="149" t="str">
        <f>IF(C332&gt;0,+VLOOKUP($C332,'STYLE NAMES'!$B:$AC,16,FALSE),"")</f>
        <v>* Yüksek performans için özel tasarım
* 4 yönlü süper streç pike kumaş
* Yumuşak ve rahat
* Nefes alabilir
* Hızlı kuruma
Kompozisyon:
%95 Polyamid  %5 Elastan</v>
      </c>
      <c r="AM332" s="149" t="str">
        <f>IF(C332&gt;0,+VLOOKUP($C332,'STYLE NAMES'!$B:$AC,17,FALSE),"")</f>
        <v>Makinede 30°C' de Yıkayın
Hassas Yıkama
Ilık ütü yapın
Tersten ütüleyin
Logo ve baskıları ÜTÜLEMEYİN
Çamaşır suyu kullanmayın
Kurutma Makinesinde Kurutmayın</v>
      </c>
      <c r="AN332" s="149" t="str">
        <f>IF($C332&gt;0,$C332&amp;" "&amp;$P332&amp;" "&amp;+VLOOKUP($C332,'STYLE NAMES'!$B:$AC,18,FALSE),"""")</f>
        <v>STAR PINK POLO DA CONCORSO RAGAZZA MANICA CORTA</v>
      </c>
      <c r="AO332" s="101" t="str">
        <f>"Disegnato da Cavalier SanMarco "&amp;(AN332)&amp;"; "&amp;IF(C332&gt;0,+VLOOKUP($C332,'STYLE NAMES'!$B:$AC,19,FALSE),"")</f>
        <v>Disegnato da Cavalier SanMarco STAR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2" s="101" t="str">
        <f>IF(C332&gt;0,+VLOOKUP($C332,'STYLE NAMES'!$B:$AC,20,FALSE),"")</f>
        <v>Design ingegnerizzato per alte prestazioni 
Jersey piqué elasticizzato  4-way-stretch 
Morbido e confortevole 
Traspirante Asciugatura rapida 
Composizione: 
95% Poliammide  5% Elastan</v>
      </c>
      <c r="AQ332" s="101" t="str">
        <f>IF(C332&gt;0,+VLOOKUP($C332,'STYLE NAMES'!$B:$AC,21,FALSE),"")</f>
        <v>Lavare in lavatrice a 30°C Ciclo delicato 
Stirare a bassa temperatura
Stirare al rovescio 
Non stirare su loghi o stampe 
Non candeggiare 
Non asciugare in asciugatrice</v>
      </c>
      <c r="AR332" s="101">
        <f>IF(D332&gt;0,+VLOOKUP($C332,'STYLE NAMES'!$B:$AC,22,FALSE),"")</f>
        <v>0</v>
      </c>
      <c r="AS332" s="101">
        <f>IF(E332&gt;0,+VLOOKUP($C332,'STYLE NAMES'!$B:$AC,23,FALSE),"")</f>
        <v>0</v>
      </c>
      <c r="AT332" s="101">
        <f>IF(F332&gt;0,+VLOOKUP($C332,'STYLE NAMES'!$B:$AC,24,FALSE),"")</f>
        <v>0</v>
      </c>
      <c r="AU332" s="101">
        <f>IF(G332&gt;0,+VLOOKUP($C332,'STYLE NAMES'!$B:$AC,25,FALSE),"")</f>
        <v>0</v>
      </c>
      <c r="AV332" s="101">
        <f>+VLOOKUP($S332,'CODE GENERATOR'!$P:$AM,15,FALSE)</f>
        <v>0</v>
      </c>
      <c r="AW332" s="101">
        <f>+VLOOKUP($S332,'CODE GENERATOR'!$P:$AM,16,FALSE)</f>
        <v>0</v>
      </c>
      <c r="AX332" s="101">
        <f>+VLOOKUP($S332,'CODE GENERATOR'!$P:$AM,17,FALSE)</f>
        <v>0</v>
      </c>
      <c r="AY332" s="101">
        <f>+VLOOKUP($S332,'CODE GENERATOR'!$P:$AM,18,FALSE)</f>
        <v>0</v>
      </c>
      <c r="AZ332" s="101">
        <f>+VLOOKUP($S332,'CODE GENERATOR'!$P:$AM,19,FALSE)</f>
        <v>0</v>
      </c>
      <c r="BA332" s="101">
        <f>+VLOOKUP($S332,'CODE GENERATOR'!$P:$AM,20,FALSE)</f>
        <v>0</v>
      </c>
      <c r="BB332" s="101">
        <f>+VLOOKUP($S332,'CODE GENERATOR'!$P:$AM,21,FALSE)</f>
        <v>0</v>
      </c>
      <c r="BC332" s="101">
        <f>+VLOOKUP($S332,'CODE GENERATOR'!$P:$AM,22,FALSE)</f>
        <v>0</v>
      </c>
      <c r="BD332" s="101">
        <f>+VLOOKUP($S332,'CODE GENERATOR'!$P:$AM,23,FALSE)</f>
        <v>0</v>
      </c>
      <c r="BE332" s="101">
        <f>+VLOOKUP($S332,'CODE GENERATOR'!$P:$AM,24,FALSE)</f>
        <v>0</v>
      </c>
      <c r="BF332" s="101">
        <f>IF(C332&gt;0,+VLOOKUP(G332,'CATEGORY ID'!$A$1:$L$118,3,FALSE),"")</f>
        <v>30</v>
      </c>
      <c r="BG332" s="101">
        <f>IF(C332&gt;0,+VLOOKUP(H332,'CATEGORY ID'!$D$1:$L$118,3,FALSE),"")</f>
        <v>4</v>
      </c>
      <c r="BH332" s="101">
        <f>IF(C332&gt;0,+VLOOKUP((+H332&amp;I332),'CATEGORY ID'!$H$1:$I$121,2,FALSE),"")</f>
        <v>110</v>
      </c>
      <c r="BJ332" s="101">
        <f>IF(C332&gt;0,IF(COUNTIF('CATEGORY ID'!$K$1:$K$121,+H332&amp;K332) &gt; 0, +VLOOKUP(+H332&amp;K332,'CATEGORY ID'!$K$1:$L$121,2,FALSE),""),"")</f>
        <v>226</v>
      </c>
      <c r="BK332" s="101" t="str">
        <f>IF(C332&gt;0,IF(COUNTIF('CATEGORY ID'!$K$124:$K$165, +VLOOKUP(C332,'STYLE NAMES'!$B:$AE,30,FALSE)) &gt; 0, +VLOOKUP(VLOOKUP(C332,'STYLE NAMES'!$B:$AE,30,FALSE),'CATEGORY ID'!K:M,2,FALSE),""),"")</f>
        <v/>
      </c>
      <c r="BO332" s="101">
        <v>21</v>
      </c>
      <c r="BR332" s="101" t="str" cm="1">
        <f t="array" ref="BR332">IF(C332&gt;0,_xlfn.TEXTJOIN(";", TRUE,_xlfn.UNIQUE(_xlfn._xlws.FILTER(BF332:BQ332,(BF332:BQ332&gt;0)),TRUE,FALSE)),"")&amp;";"&amp;BS332</f>
        <v>30;4;110;226;21;209;232</v>
      </c>
      <c r="BS332" s="101" t="s">
        <v>3450</v>
      </c>
      <c r="BU332" s="106">
        <f>IF(C332&gt;0,+VLOOKUP($C332,'STYLE NAMES'!$B:$AC,26,FALSE),"")</f>
        <v>69.900000000000006</v>
      </c>
      <c r="BV332" s="106">
        <f>IF(C332&gt;0,+VLOOKUP($C332,'STYLE NAMES'!$B:$AC,27,FALSE),"")</f>
        <v>3840</v>
      </c>
      <c r="BW332" s="106">
        <f>IF(C332&gt;0,+VLOOKUP($C332,'STYLE NAMES'!$B:$AC,28,FALSE),"")</f>
        <v>80.385000000000005</v>
      </c>
      <c r="BY332"/>
      <c r="BZ332" s="101">
        <v>0</v>
      </c>
      <c r="CA332" s="137">
        <f t="shared" si="26"/>
        <v>1</v>
      </c>
      <c r="CB332" s="137">
        <f>+VLOOKUP(C332,'[2]STYLES &amp; MODELS MATRIX'!$A:$G,7,FALSE)</f>
        <v>0</v>
      </c>
      <c r="CC332" s="137" t="str">
        <f>+VLOOKUP(C332,'[1]STYLES &amp; SIZE CHARTS'!$A:$H,8,FALSE)</f>
        <v>JT-GSSP1</v>
      </c>
      <c r="CD332" s="137"/>
      <c r="CE332" s="205"/>
      <c r="CF332" s="141"/>
    </row>
    <row r="333" spans="1:84" s="101" customFormat="1" ht="12" customHeight="1" x14ac:dyDescent="0.2">
      <c r="A333" s="102">
        <f t="shared" si="24"/>
        <v>8683711003892</v>
      </c>
      <c r="B333" s="101" t="s">
        <v>871</v>
      </c>
      <c r="C333" s="101" t="s">
        <v>657</v>
      </c>
      <c r="D333" s="101" t="s">
        <v>2989</v>
      </c>
      <c r="E333" s="203" t="s">
        <v>2359</v>
      </c>
      <c r="F333" s="101" t="s">
        <v>2354</v>
      </c>
      <c r="G333" s="101" t="str">
        <f>IF(C333&gt;0,+VLOOKUP($C333,'STYLE NAMES'!$B:$AC,4,FALSE),"")</f>
        <v>RIDER</v>
      </c>
      <c r="H333" s="101" t="str">
        <f>IF(C333&gt;0,+VLOOKUP($C333,'STYLE NAMES'!$B:$AC,5,FALSE),"")</f>
        <v>JUNIOR</v>
      </c>
      <c r="I333" s="101" t="str">
        <f>IF(C333&gt;0,+VLOOKUP($C333,'STYLE NAMES'!$B:$AC,6,FALSE),"")</f>
        <v>TOPS</v>
      </c>
      <c r="J333" s="101" t="str">
        <f>IF(C333&gt;0,+VLOOKUP($C333,'STYLE NAMES'!$B:$AC,7,FALSE),"")</f>
        <v>KIDS GIRL</v>
      </c>
      <c r="K333" s="101" t="str">
        <f>IF(C333&gt;0,+VLOOKUP($C333,'STYLE NAMES'!$B:$AC,8,FALSE),"")</f>
        <v>COMPETITION POLOS</v>
      </c>
      <c r="L333" s="101" t="str">
        <f>IF(E333&gt;0,+VLOOKUP($E333,'CODE GENERATOR'!$D:$T,3,FALSE),"")</f>
        <v>S</v>
      </c>
      <c r="M333" s="101" t="str">
        <f>IF(E333&gt;0,+VLOOKUP($E333,'CODE GENERATOR'!$D:$T,4,FALSE),"")</f>
        <v>PIQUET</v>
      </c>
      <c r="N333" s="101" t="str">
        <f>IF(E333&gt;0,+VLOOKUP($E333,'CODE GENERATOR'!$D:$T,6,FALSE),"")</f>
        <v>PINK</v>
      </c>
      <c r="O333" s="101" t="str">
        <f>IF(E333&gt;0,+VLOOKUP($E333,'CODE GENERATOR'!$D:$T,7,FALSE),"")</f>
        <v>PINK</v>
      </c>
      <c r="P333" s="101" t="str">
        <f t="shared" si="25"/>
        <v>PINK</v>
      </c>
      <c r="Q333" s="104" t="str">
        <f>IF(E333&gt;0,+VLOOKUP($E333,'CODE GENERATOR'!$D:$T,11,FALSE),"")</f>
        <v>R.TOPKG_CPL0034</v>
      </c>
      <c r="R333" s="104" t="str">
        <f>IF(E333&gt;0,+VLOOKUP($E333,'CODE GENERATOR'!$D:$T,12,FALSE),"")</f>
        <v>PIQ0014PNKPNK</v>
      </c>
      <c r="S333" s="104" t="str">
        <f>IF(E333&gt;0,+VLOOKUP($E333,'CODE GENERATOR'!$D:$T,13,FALSE),"")</f>
        <v>R.TOPKG_CPL0034_PIQ0014PNKPNK</v>
      </c>
      <c r="T333" s="104" t="str">
        <f t="shared" si="23"/>
        <v>R.TOPKG_CPL0034_PIQ0014PNKPNK_10-11 Y</v>
      </c>
      <c r="U333" s="105">
        <v>8683711003892</v>
      </c>
      <c r="V333" s="107" t="str" cm="1">
        <f t="array" ref="V333">_xlfn.TEXTJOIN(";", TRUE, _xlfn.UNIQUE(_xlfn._xlws.FILTER(P$3:P$10029, C$3:C$10029=C333)))</f>
        <v>WHITE;LILAC;PINK</v>
      </c>
      <c r="W333" s="107" t="str" cm="1">
        <f t="array" ref="W333">_xlfn.TEXTJOIN(";", TRUE, _xlfn.UNIQUE(_xlfn._xlws.FILTER(F$3:F$10029, C$3:C$10029=C333)))</f>
        <v>6-7 Y;8-9 Y;10-11 Y;12-13 Y;14-15 Y</v>
      </c>
      <c r="X333" s="101" t="str">
        <f>IF(E333&gt;0,+VLOOKUP($E333,'CODE GENERATOR'!$D:$AC,19,FALSE),0)</f>
        <v>2402_S01_33104</v>
      </c>
      <c r="Y333" s="101" t="str">
        <f>IF(E333&gt;0,+VLOOKUP($E333,'CODE GENERATOR'!$D:$AC,20,FALSE),0)</f>
        <v>2402_S01_33105</v>
      </c>
      <c r="Z333" s="101" t="str">
        <f>IF(E333&gt;0,+VLOOKUP($E333,'CODE GENERATOR'!$D:$AC,21,FALSE),0)</f>
        <v>2402_S01_33101</v>
      </c>
      <c r="AA333" s="101" t="str">
        <f>IF(E333&gt;0,+VLOOKUP($E333,'CODE GENERATOR'!$D:$AC,22,FALSE),0)</f>
        <v>2402_S01_33111</v>
      </c>
      <c r="AB333" s="101" t="str">
        <f>IF(E333&gt;0,+VLOOKUP($E333,'CODE GENERATOR'!$D:$AC,23,FALSE),0)</f>
        <v/>
      </c>
      <c r="AC333" s="101" t="str">
        <f>IF(E333&gt;0,+VLOOKUP($E333,'CODE GENERATOR'!$D:$AC,24,FALSE),0)</f>
        <v/>
      </c>
      <c r="AD333" s="101" t="str">
        <f>IF(E333&gt;0,+VLOOKUP($E333,'CODE GENERATOR'!$D:$AC,25,FALSE),0)</f>
        <v/>
      </c>
      <c r="AE333" s="101" t="str">
        <f>IF(E333&gt;0,+VLOOKUP($E333,'CODE GENERATOR'!$D:$AC,26,FALSE),0)</f>
        <v/>
      </c>
      <c r="AF333" s="149" t="str">
        <f>IF($C333&gt;0,$C333&amp;" "&amp;$P333&amp;" "&amp;+VLOOKUP($C333,'STYLE NAMES'!$B:$AC,10,FALSE),"""")</f>
        <v>STAR PINK GIRL'S COMPETITION POLO SHORT SLEEVE</v>
      </c>
      <c r="AG333" s="101" t="str">
        <f>"Enjoy our "&amp;(AF333)&amp;"; "&amp;IF(C333&gt;0,+VLOOKUP($C333,'STYLE NAMES'!$B:$AC,11,FALSE),"")</f>
        <v>Enjoy our STAR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3" s="101" t="str">
        <f>IF(C333&gt;0,+VLOOKUP($C333,'STYLE NAMES'!$B:$AC,12,FALSE),"")</f>
        <v>* Specially engineered design for high performance
* 4-way super stretch piquet jersey
* Soft and comfortable
* Breathable
* Quick dry
Composition:
95% Poliamide 5% Elasthane</v>
      </c>
      <c r="AI333" s="101" t="str">
        <f>IF(C333&gt;0,+VLOOKUP($C333,'STYLE NAMES'!$B:$AC,13,FALSE),"")</f>
        <v>Machine Wash at 30°C
Mild process
Iron at low temperature
Iron from REVERSE
Do NOT iron on logos or prints
Do not bleach
Do NOT Tumble Dry</v>
      </c>
      <c r="AJ333" s="149" t="str">
        <f>IF($C333&gt;0,$C333&amp;" "&amp;$P333&amp;" "&amp;+VLOOKUP($C333,'STYLE NAMES'!$B:$AC,14,FALSE),"""")</f>
        <v>STAR PINK KIZ ÇOCUK KISA KOL YARIŞMA POLO</v>
      </c>
      <c r="AK333" s="149" t="str">
        <f>"Cavalier SanMarco tarafından tasarlanan "&amp;(AJ333)&amp;"; "&amp;IF(C333&gt;0,+VLOOKUP($C333,'STYLE NAMES'!$B:$AC,15,FALSE),"")</f>
        <v>Cavalier SanMarco tarafından tasarlanan STAR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3" s="149" t="str">
        <f>IF(C333&gt;0,+VLOOKUP($C333,'STYLE NAMES'!$B:$AC,16,FALSE),"")</f>
        <v>* Yüksek performans için özel tasarım
* 4 yönlü süper streç pike kumaş
* Yumuşak ve rahat
* Nefes alabilir
* Hızlı kuruma
Kompozisyon:
%95 Polyamid  %5 Elastan</v>
      </c>
      <c r="AM333" s="149" t="str">
        <f>IF(C333&gt;0,+VLOOKUP($C333,'STYLE NAMES'!$B:$AC,17,FALSE),"")</f>
        <v>Makinede 30°C' de Yıkayın
Hassas Yıkama
Ilık ütü yapın
Tersten ütüleyin
Logo ve baskıları ÜTÜLEMEYİN
Çamaşır suyu kullanmayın
Kurutma Makinesinde Kurutmayın</v>
      </c>
      <c r="AN333" s="149" t="str">
        <f>IF($C333&gt;0,$C333&amp;" "&amp;$P333&amp;" "&amp;+VLOOKUP($C333,'STYLE NAMES'!$B:$AC,18,FALSE),"""")</f>
        <v>STAR PINK POLO DA CONCORSO RAGAZZA MANICA CORTA</v>
      </c>
      <c r="AO333" s="101" t="str">
        <f>"Disegnato da Cavalier SanMarco "&amp;(AN333)&amp;"; "&amp;IF(C333&gt;0,+VLOOKUP($C333,'STYLE NAMES'!$B:$AC,19,FALSE),"")</f>
        <v>Disegnato da Cavalier SanMarco STAR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3" s="101" t="str">
        <f>IF(C333&gt;0,+VLOOKUP($C333,'STYLE NAMES'!$B:$AC,20,FALSE),"")</f>
        <v>Design ingegnerizzato per alte prestazioni 
Jersey piqué elasticizzato  4-way-stretch 
Morbido e confortevole 
Traspirante Asciugatura rapida 
Composizione: 
95% Poliammide  5% Elastan</v>
      </c>
      <c r="AQ333" s="101" t="str">
        <f>IF(C333&gt;0,+VLOOKUP($C333,'STYLE NAMES'!$B:$AC,21,FALSE),"")</f>
        <v>Lavare in lavatrice a 30°C Ciclo delicato 
Stirare a bassa temperatura
Stirare al rovescio 
Non stirare su loghi o stampe 
Non candeggiare 
Non asciugare in asciugatrice</v>
      </c>
      <c r="AR333" s="101">
        <f>IF(D333&gt;0,+VLOOKUP($C333,'STYLE NAMES'!$B:$AC,22,FALSE),"")</f>
        <v>0</v>
      </c>
      <c r="AS333" s="101">
        <f>IF(E333&gt;0,+VLOOKUP($C333,'STYLE NAMES'!$B:$AC,23,FALSE),"")</f>
        <v>0</v>
      </c>
      <c r="AT333" s="101">
        <f>IF(F333&gt;0,+VLOOKUP($C333,'STYLE NAMES'!$B:$AC,24,FALSE),"")</f>
        <v>0</v>
      </c>
      <c r="AU333" s="101">
        <f>IF(G333&gt;0,+VLOOKUP($C333,'STYLE NAMES'!$B:$AC,25,FALSE),"")</f>
        <v>0</v>
      </c>
      <c r="AV333" s="101">
        <f>+VLOOKUP($S333,'CODE GENERATOR'!$P:$AM,15,FALSE)</f>
        <v>0</v>
      </c>
      <c r="AW333" s="101">
        <f>+VLOOKUP($S333,'CODE GENERATOR'!$P:$AM,16,FALSE)</f>
        <v>0</v>
      </c>
      <c r="AX333" s="101">
        <f>+VLOOKUP($S333,'CODE GENERATOR'!$P:$AM,17,FALSE)</f>
        <v>0</v>
      </c>
      <c r="AY333" s="101">
        <f>+VLOOKUP($S333,'CODE GENERATOR'!$P:$AM,18,FALSE)</f>
        <v>0</v>
      </c>
      <c r="AZ333" s="101">
        <f>+VLOOKUP($S333,'CODE GENERATOR'!$P:$AM,19,FALSE)</f>
        <v>0</v>
      </c>
      <c r="BA333" s="101">
        <f>+VLOOKUP($S333,'CODE GENERATOR'!$P:$AM,20,FALSE)</f>
        <v>0</v>
      </c>
      <c r="BB333" s="101">
        <f>+VLOOKUP($S333,'CODE GENERATOR'!$P:$AM,21,FALSE)</f>
        <v>0</v>
      </c>
      <c r="BC333" s="101">
        <f>+VLOOKUP($S333,'CODE GENERATOR'!$P:$AM,22,FALSE)</f>
        <v>0</v>
      </c>
      <c r="BD333" s="101">
        <f>+VLOOKUP($S333,'CODE GENERATOR'!$P:$AM,23,FALSE)</f>
        <v>0</v>
      </c>
      <c r="BE333" s="101">
        <f>+VLOOKUP($S333,'CODE GENERATOR'!$P:$AM,24,FALSE)</f>
        <v>0</v>
      </c>
      <c r="BF333" s="101">
        <f>IF(C333&gt;0,+VLOOKUP(G333,'CATEGORY ID'!$A$1:$L$118,3,FALSE),"")</f>
        <v>30</v>
      </c>
      <c r="BG333" s="101">
        <f>IF(C333&gt;0,+VLOOKUP(H333,'CATEGORY ID'!$D$1:$L$118,3,FALSE),"")</f>
        <v>4</v>
      </c>
      <c r="BH333" s="101">
        <f>IF(C333&gt;0,+VLOOKUP((+H333&amp;I333),'CATEGORY ID'!$H$1:$I$121,2,FALSE),"")</f>
        <v>110</v>
      </c>
      <c r="BJ333" s="101">
        <f>IF(C333&gt;0,IF(COUNTIF('CATEGORY ID'!$K$1:$K$121,+H333&amp;K333) &gt; 0, +VLOOKUP(+H333&amp;K333,'CATEGORY ID'!$K$1:$L$121,2,FALSE),""),"")</f>
        <v>226</v>
      </c>
      <c r="BK333" s="101" t="str">
        <f>IF(C333&gt;0,IF(COUNTIF('CATEGORY ID'!$K$124:$K$165, +VLOOKUP(C333,'STYLE NAMES'!$B:$AE,30,FALSE)) &gt; 0, +VLOOKUP(VLOOKUP(C333,'STYLE NAMES'!$B:$AE,30,FALSE),'CATEGORY ID'!K:M,2,FALSE),""),"")</f>
        <v/>
      </c>
      <c r="BO333" s="101">
        <v>21</v>
      </c>
      <c r="BR333" s="101" t="str" cm="1">
        <f t="array" ref="BR333">IF(C333&gt;0,_xlfn.TEXTJOIN(";", TRUE,_xlfn.UNIQUE(_xlfn._xlws.FILTER(BF333:BQ333,(BF333:BQ333&gt;0)),TRUE,FALSE)),"")&amp;";"&amp;BS333</f>
        <v>30;4;110;226;21;209;232</v>
      </c>
      <c r="BS333" s="101" t="s">
        <v>3450</v>
      </c>
      <c r="BU333" s="106">
        <f>IF(C333&gt;0,+VLOOKUP($C333,'STYLE NAMES'!$B:$AC,26,FALSE),"")</f>
        <v>69.900000000000006</v>
      </c>
      <c r="BV333" s="106">
        <f>IF(C333&gt;0,+VLOOKUP($C333,'STYLE NAMES'!$B:$AC,27,FALSE),"")</f>
        <v>3840</v>
      </c>
      <c r="BW333" s="106">
        <f>IF(C333&gt;0,+VLOOKUP($C333,'STYLE NAMES'!$B:$AC,28,FALSE),"")</f>
        <v>80.385000000000005</v>
      </c>
      <c r="BY333"/>
      <c r="BZ333" s="101">
        <v>0</v>
      </c>
      <c r="CA333" s="137">
        <f t="shared" si="26"/>
        <v>1</v>
      </c>
      <c r="CB333" s="137">
        <f>+VLOOKUP(C333,'[2]STYLES &amp; MODELS MATRIX'!$A:$G,7,FALSE)</f>
        <v>0</v>
      </c>
      <c r="CC333" s="137" t="str">
        <f>+VLOOKUP(C333,'[1]STYLES &amp; SIZE CHARTS'!$A:$H,8,FALSE)</f>
        <v>JT-GSSP1</v>
      </c>
      <c r="CD333" s="137"/>
      <c r="CE333" s="205"/>
      <c r="CF333" s="141"/>
    </row>
    <row r="334" spans="1:84" s="101" customFormat="1" ht="12" customHeight="1" x14ac:dyDescent="0.2">
      <c r="A334" s="102">
        <f t="shared" si="24"/>
        <v>8683711003908</v>
      </c>
      <c r="B334" s="101" t="s">
        <v>871</v>
      </c>
      <c r="C334" s="101" t="s">
        <v>657</v>
      </c>
      <c r="D334" s="101" t="s">
        <v>2989</v>
      </c>
      <c r="E334" s="203" t="s">
        <v>2359</v>
      </c>
      <c r="F334" s="101" t="s">
        <v>2355</v>
      </c>
      <c r="G334" s="101" t="str">
        <f>IF(C334&gt;0,+VLOOKUP($C334,'STYLE NAMES'!$B:$AC,4,FALSE),"")</f>
        <v>RIDER</v>
      </c>
      <c r="H334" s="101" t="str">
        <f>IF(C334&gt;0,+VLOOKUP($C334,'STYLE NAMES'!$B:$AC,5,FALSE),"")</f>
        <v>JUNIOR</v>
      </c>
      <c r="I334" s="101" t="str">
        <f>IF(C334&gt;0,+VLOOKUP($C334,'STYLE NAMES'!$B:$AC,6,FALSE),"")</f>
        <v>TOPS</v>
      </c>
      <c r="J334" s="101" t="str">
        <f>IF(C334&gt;0,+VLOOKUP($C334,'STYLE NAMES'!$B:$AC,7,FALSE),"")</f>
        <v>KIDS GIRL</v>
      </c>
      <c r="K334" s="101" t="str">
        <f>IF(C334&gt;0,+VLOOKUP($C334,'STYLE NAMES'!$B:$AC,8,FALSE),"")</f>
        <v>COMPETITION POLOS</v>
      </c>
      <c r="L334" s="101" t="str">
        <f>IF(E334&gt;0,+VLOOKUP($E334,'CODE GENERATOR'!$D:$T,3,FALSE),"")</f>
        <v>S</v>
      </c>
      <c r="M334" s="101" t="str">
        <f>IF(E334&gt;0,+VLOOKUP($E334,'CODE GENERATOR'!$D:$T,4,FALSE),"")</f>
        <v>PIQUET</v>
      </c>
      <c r="N334" s="101" t="str">
        <f>IF(E334&gt;0,+VLOOKUP($E334,'CODE GENERATOR'!$D:$T,6,FALSE),"")</f>
        <v>PINK</v>
      </c>
      <c r="O334" s="101" t="str">
        <f>IF(E334&gt;0,+VLOOKUP($E334,'CODE GENERATOR'!$D:$T,7,FALSE),"")</f>
        <v>PINK</v>
      </c>
      <c r="P334" s="101" t="str">
        <f t="shared" si="25"/>
        <v>PINK</v>
      </c>
      <c r="Q334" s="104" t="str">
        <f>IF(E334&gt;0,+VLOOKUP($E334,'CODE GENERATOR'!$D:$T,11,FALSE),"")</f>
        <v>R.TOPKG_CPL0034</v>
      </c>
      <c r="R334" s="104" t="str">
        <f>IF(E334&gt;0,+VLOOKUP($E334,'CODE GENERATOR'!$D:$T,12,FALSE),"")</f>
        <v>PIQ0014PNKPNK</v>
      </c>
      <c r="S334" s="104" t="str">
        <f>IF(E334&gt;0,+VLOOKUP($E334,'CODE GENERATOR'!$D:$T,13,FALSE),"")</f>
        <v>R.TOPKG_CPL0034_PIQ0014PNKPNK</v>
      </c>
      <c r="T334" s="104" t="str">
        <f t="shared" si="23"/>
        <v>R.TOPKG_CPL0034_PIQ0014PNKPNK_12-13 Y</v>
      </c>
      <c r="U334" s="105">
        <v>8683711003908</v>
      </c>
      <c r="V334" s="107" t="str" cm="1">
        <f t="array" ref="V334">_xlfn.TEXTJOIN(";", TRUE, _xlfn.UNIQUE(_xlfn._xlws.FILTER(P$3:P$10029, C$3:C$10029=C334)))</f>
        <v>WHITE;LILAC;PINK</v>
      </c>
      <c r="W334" s="107" t="str" cm="1">
        <f t="array" ref="W334">_xlfn.TEXTJOIN(";", TRUE, _xlfn.UNIQUE(_xlfn._xlws.FILTER(F$3:F$10029, C$3:C$10029=C334)))</f>
        <v>6-7 Y;8-9 Y;10-11 Y;12-13 Y;14-15 Y</v>
      </c>
      <c r="X334" s="101" t="str">
        <f>IF(E334&gt;0,+VLOOKUP($E334,'CODE GENERATOR'!$D:$AC,19,FALSE),0)</f>
        <v>2402_S01_33104</v>
      </c>
      <c r="Y334" s="101" t="str">
        <f>IF(E334&gt;0,+VLOOKUP($E334,'CODE GENERATOR'!$D:$AC,20,FALSE),0)</f>
        <v>2402_S01_33105</v>
      </c>
      <c r="Z334" s="101" t="str">
        <f>IF(E334&gt;0,+VLOOKUP($E334,'CODE GENERATOR'!$D:$AC,21,FALSE),0)</f>
        <v>2402_S01_33101</v>
      </c>
      <c r="AA334" s="101" t="str">
        <f>IF(E334&gt;0,+VLOOKUP($E334,'CODE GENERATOR'!$D:$AC,22,FALSE),0)</f>
        <v>2402_S01_33111</v>
      </c>
      <c r="AB334" s="101" t="str">
        <f>IF(E334&gt;0,+VLOOKUP($E334,'CODE GENERATOR'!$D:$AC,23,FALSE),0)</f>
        <v/>
      </c>
      <c r="AC334" s="101" t="str">
        <f>IF(E334&gt;0,+VLOOKUP($E334,'CODE GENERATOR'!$D:$AC,24,FALSE),0)</f>
        <v/>
      </c>
      <c r="AD334" s="101" t="str">
        <f>IF(E334&gt;0,+VLOOKUP($E334,'CODE GENERATOR'!$D:$AC,25,FALSE),0)</f>
        <v/>
      </c>
      <c r="AE334" s="101" t="str">
        <f>IF(E334&gt;0,+VLOOKUP($E334,'CODE GENERATOR'!$D:$AC,26,FALSE),0)</f>
        <v/>
      </c>
      <c r="AF334" s="149" t="str">
        <f>IF($C334&gt;0,$C334&amp;" "&amp;$P334&amp;" "&amp;+VLOOKUP($C334,'STYLE NAMES'!$B:$AC,10,FALSE),"""")</f>
        <v>STAR PINK GIRL'S COMPETITION POLO SHORT SLEEVE</v>
      </c>
      <c r="AG334" s="101" t="str">
        <f>"Enjoy our "&amp;(AF334)&amp;"; "&amp;IF(C334&gt;0,+VLOOKUP($C334,'STYLE NAMES'!$B:$AC,11,FALSE),"")</f>
        <v>Enjoy our STAR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4" s="101" t="str">
        <f>IF(C334&gt;0,+VLOOKUP($C334,'STYLE NAMES'!$B:$AC,12,FALSE),"")</f>
        <v>* Specially engineered design for high performance
* 4-way super stretch piquet jersey
* Soft and comfortable
* Breathable
* Quick dry
Composition:
95% Poliamide 5% Elasthane</v>
      </c>
      <c r="AI334" s="101" t="str">
        <f>IF(C334&gt;0,+VLOOKUP($C334,'STYLE NAMES'!$B:$AC,13,FALSE),"")</f>
        <v>Machine Wash at 30°C
Mild process
Iron at low temperature
Iron from REVERSE
Do NOT iron on logos or prints
Do not bleach
Do NOT Tumble Dry</v>
      </c>
      <c r="AJ334" s="149" t="str">
        <f>IF($C334&gt;0,$C334&amp;" "&amp;$P334&amp;" "&amp;+VLOOKUP($C334,'STYLE NAMES'!$B:$AC,14,FALSE),"""")</f>
        <v>STAR PINK KIZ ÇOCUK KISA KOL YARIŞMA POLO</v>
      </c>
      <c r="AK334" s="149" t="str">
        <f>"Cavalier SanMarco tarafından tasarlanan "&amp;(AJ334)&amp;"; "&amp;IF(C334&gt;0,+VLOOKUP($C334,'STYLE NAMES'!$B:$AC,15,FALSE),"")</f>
        <v>Cavalier SanMarco tarafından tasarlanan STAR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4" s="149" t="str">
        <f>IF(C334&gt;0,+VLOOKUP($C334,'STYLE NAMES'!$B:$AC,16,FALSE),"")</f>
        <v>* Yüksek performans için özel tasarım
* 4 yönlü süper streç pike kumaş
* Yumuşak ve rahat
* Nefes alabilir
* Hızlı kuruma
Kompozisyon:
%95 Polyamid  %5 Elastan</v>
      </c>
      <c r="AM334" s="149" t="str">
        <f>IF(C334&gt;0,+VLOOKUP($C334,'STYLE NAMES'!$B:$AC,17,FALSE),"")</f>
        <v>Makinede 30°C' de Yıkayın
Hassas Yıkama
Ilık ütü yapın
Tersten ütüleyin
Logo ve baskıları ÜTÜLEMEYİN
Çamaşır suyu kullanmayın
Kurutma Makinesinde Kurutmayın</v>
      </c>
      <c r="AN334" s="149" t="str">
        <f>IF($C334&gt;0,$C334&amp;" "&amp;$P334&amp;" "&amp;+VLOOKUP($C334,'STYLE NAMES'!$B:$AC,18,FALSE),"""")</f>
        <v>STAR PINK POLO DA CONCORSO RAGAZZA MANICA CORTA</v>
      </c>
      <c r="AO334" s="101" t="str">
        <f>"Disegnato da Cavalier SanMarco "&amp;(AN334)&amp;"; "&amp;IF(C334&gt;0,+VLOOKUP($C334,'STYLE NAMES'!$B:$AC,19,FALSE),"")</f>
        <v>Disegnato da Cavalier SanMarco STAR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4" s="101" t="str">
        <f>IF(C334&gt;0,+VLOOKUP($C334,'STYLE NAMES'!$B:$AC,20,FALSE),"")</f>
        <v>Design ingegnerizzato per alte prestazioni 
Jersey piqué elasticizzato  4-way-stretch 
Morbido e confortevole 
Traspirante Asciugatura rapida 
Composizione: 
95% Poliammide  5% Elastan</v>
      </c>
      <c r="AQ334" s="101" t="str">
        <f>IF(C334&gt;0,+VLOOKUP($C334,'STYLE NAMES'!$B:$AC,21,FALSE),"")</f>
        <v>Lavare in lavatrice a 30°C Ciclo delicato 
Stirare a bassa temperatura
Stirare al rovescio 
Non stirare su loghi o stampe 
Non candeggiare 
Non asciugare in asciugatrice</v>
      </c>
      <c r="AR334" s="101">
        <f>IF(D334&gt;0,+VLOOKUP($C334,'STYLE NAMES'!$B:$AC,22,FALSE),"")</f>
        <v>0</v>
      </c>
      <c r="AS334" s="101">
        <f>IF(E334&gt;0,+VLOOKUP($C334,'STYLE NAMES'!$B:$AC,23,FALSE),"")</f>
        <v>0</v>
      </c>
      <c r="AT334" s="101">
        <f>IF(F334&gt;0,+VLOOKUP($C334,'STYLE NAMES'!$B:$AC,24,FALSE),"")</f>
        <v>0</v>
      </c>
      <c r="AU334" s="101">
        <f>IF(G334&gt;0,+VLOOKUP($C334,'STYLE NAMES'!$B:$AC,25,FALSE),"")</f>
        <v>0</v>
      </c>
      <c r="AV334" s="101">
        <f>+VLOOKUP($S334,'CODE GENERATOR'!$P:$AM,15,FALSE)</f>
        <v>0</v>
      </c>
      <c r="AW334" s="101">
        <f>+VLOOKUP($S334,'CODE GENERATOR'!$P:$AM,16,FALSE)</f>
        <v>0</v>
      </c>
      <c r="AX334" s="101">
        <f>+VLOOKUP($S334,'CODE GENERATOR'!$P:$AM,17,FALSE)</f>
        <v>0</v>
      </c>
      <c r="AY334" s="101">
        <f>+VLOOKUP($S334,'CODE GENERATOR'!$P:$AM,18,FALSE)</f>
        <v>0</v>
      </c>
      <c r="AZ334" s="101">
        <f>+VLOOKUP($S334,'CODE GENERATOR'!$P:$AM,19,FALSE)</f>
        <v>0</v>
      </c>
      <c r="BA334" s="101">
        <f>+VLOOKUP($S334,'CODE GENERATOR'!$P:$AM,20,FALSE)</f>
        <v>0</v>
      </c>
      <c r="BB334" s="101">
        <f>+VLOOKUP($S334,'CODE GENERATOR'!$P:$AM,21,FALSE)</f>
        <v>0</v>
      </c>
      <c r="BC334" s="101">
        <f>+VLOOKUP($S334,'CODE GENERATOR'!$P:$AM,22,FALSE)</f>
        <v>0</v>
      </c>
      <c r="BD334" s="101">
        <f>+VLOOKUP($S334,'CODE GENERATOR'!$P:$AM,23,FALSE)</f>
        <v>0</v>
      </c>
      <c r="BE334" s="101">
        <f>+VLOOKUP($S334,'CODE GENERATOR'!$P:$AM,24,FALSE)</f>
        <v>0</v>
      </c>
      <c r="BF334" s="101">
        <f>IF(C334&gt;0,+VLOOKUP(G334,'CATEGORY ID'!$A$1:$L$118,3,FALSE),"")</f>
        <v>30</v>
      </c>
      <c r="BG334" s="101">
        <f>IF(C334&gt;0,+VLOOKUP(H334,'CATEGORY ID'!$D$1:$L$118,3,FALSE),"")</f>
        <v>4</v>
      </c>
      <c r="BH334" s="101">
        <f>IF(C334&gt;0,+VLOOKUP((+H334&amp;I334),'CATEGORY ID'!$H$1:$I$121,2,FALSE),"")</f>
        <v>110</v>
      </c>
      <c r="BJ334" s="101">
        <f>IF(C334&gt;0,IF(COUNTIF('CATEGORY ID'!$K$1:$K$121,+H334&amp;K334) &gt; 0, +VLOOKUP(+H334&amp;K334,'CATEGORY ID'!$K$1:$L$121,2,FALSE),""),"")</f>
        <v>226</v>
      </c>
      <c r="BK334" s="101" t="str">
        <f>IF(C334&gt;0,IF(COUNTIF('CATEGORY ID'!$K$124:$K$165, +VLOOKUP(C334,'STYLE NAMES'!$B:$AE,30,FALSE)) &gt; 0, +VLOOKUP(VLOOKUP(C334,'STYLE NAMES'!$B:$AE,30,FALSE),'CATEGORY ID'!K:M,2,FALSE),""),"")</f>
        <v/>
      </c>
      <c r="BO334" s="101">
        <v>21</v>
      </c>
      <c r="BR334" s="101" t="str" cm="1">
        <f t="array" ref="BR334">IF(C334&gt;0,_xlfn.TEXTJOIN(";", TRUE,_xlfn.UNIQUE(_xlfn._xlws.FILTER(BF334:BQ334,(BF334:BQ334&gt;0)),TRUE,FALSE)),"")&amp;";"&amp;BS334</f>
        <v>30;4;110;226;21;209;232</v>
      </c>
      <c r="BS334" s="101" t="s">
        <v>3450</v>
      </c>
      <c r="BU334" s="106">
        <f>IF(C334&gt;0,+VLOOKUP($C334,'STYLE NAMES'!$B:$AC,26,FALSE),"")</f>
        <v>69.900000000000006</v>
      </c>
      <c r="BV334" s="106">
        <f>IF(C334&gt;0,+VLOOKUP($C334,'STYLE NAMES'!$B:$AC,27,FALSE),"")</f>
        <v>3840</v>
      </c>
      <c r="BW334" s="106">
        <f>IF(C334&gt;0,+VLOOKUP($C334,'STYLE NAMES'!$B:$AC,28,FALSE),"")</f>
        <v>80.385000000000005</v>
      </c>
      <c r="BY334"/>
      <c r="BZ334" s="101">
        <v>0</v>
      </c>
      <c r="CA334" s="137">
        <f t="shared" si="26"/>
        <v>1</v>
      </c>
      <c r="CB334" s="137">
        <f>+VLOOKUP(C334,'[2]STYLES &amp; MODELS MATRIX'!$A:$G,7,FALSE)</f>
        <v>0</v>
      </c>
      <c r="CC334" s="137" t="str">
        <f>+VLOOKUP(C334,'[1]STYLES &amp; SIZE CHARTS'!$A:$H,8,FALSE)</f>
        <v>JT-GSSP1</v>
      </c>
      <c r="CD334" s="137"/>
      <c r="CE334" s="205"/>
      <c r="CF334" s="141"/>
    </row>
    <row r="335" spans="1:84" s="101" customFormat="1" ht="12" customHeight="1" x14ac:dyDescent="0.2">
      <c r="A335" s="102">
        <f t="shared" si="24"/>
        <v>8683711009832</v>
      </c>
      <c r="B335" s="101" t="s">
        <v>871</v>
      </c>
      <c r="C335" s="101" t="s">
        <v>657</v>
      </c>
      <c r="D335" s="101" t="s">
        <v>2989</v>
      </c>
      <c r="E335" s="203" t="s">
        <v>2359</v>
      </c>
      <c r="F335" s="101" t="s">
        <v>2356</v>
      </c>
      <c r="G335" s="101" t="str">
        <f>IF(C335&gt;0,+VLOOKUP($C335,'STYLE NAMES'!$B:$AC,4,FALSE),"")</f>
        <v>RIDER</v>
      </c>
      <c r="H335" s="101" t="str">
        <f>IF(C335&gt;0,+VLOOKUP($C335,'STYLE NAMES'!$B:$AC,5,FALSE),"")</f>
        <v>JUNIOR</v>
      </c>
      <c r="I335" s="101" t="str">
        <f>IF(C335&gt;0,+VLOOKUP($C335,'STYLE NAMES'!$B:$AC,6,FALSE),"")</f>
        <v>TOPS</v>
      </c>
      <c r="J335" s="101" t="str">
        <f>IF(C335&gt;0,+VLOOKUP($C335,'STYLE NAMES'!$B:$AC,7,FALSE),"")</f>
        <v>KIDS GIRL</v>
      </c>
      <c r="K335" s="101" t="str">
        <f>IF(C335&gt;0,+VLOOKUP($C335,'STYLE NAMES'!$B:$AC,8,FALSE),"")</f>
        <v>COMPETITION POLOS</v>
      </c>
      <c r="L335" s="101" t="str">
        <f>IF(E335&gt;0,+VLOOKUP($E335,'CODE GENERATOR'!$D:$T,3,FALSE),"")</f>
        <v>S</v>
      </c>
      <c r="M335" s="101" t="str">
        <f>IF(E335&gt;0,+VLOOKUP($E335,'CODE GENERATOR'!$D:$T,4,FALSE),"")</f>
        <v>PIQUET</v>
      </c>
      <c r="N335" s="101" t="str">
        <f>IF(E335&gt;0,+VLOOKUP($E335,'CODE GENERATOR'!$D:$T,6,FALSE),"")</f>
        <v>PINK</v>
      </c>
      <c r="O335" s="101" t="str">
        <f>IF(E335&gt;0,+VLOOKUP($E335,'CODE GENERATOR'!$D:$T,7,FALSE),"")</f>
        <v>PINK</v>
      </c>
      <c r="P335" s="101" t="str">
        <f t="shared" si="25"/>
        <v>PINK</v>
      </c>
      <c r="Q335" s="104" t="str">
        <f>IF(E335&gt;0,+VLOOKUP($E335,'CODE GENERATOR'!$D:$T,11,FALSE),"")</f>
        <v>R.TOPKG_CPL0034</v>
      </c>
      <c r="R335" s="104" t="str">
        <f>IF(E335&gt;0,+VLOOKUP($E335,'CODE GENERATOR'!$D:$T,12,FALSE),"")</f>
        <v>PIQ0014PNKPNK</v>
      </c>
      <c r="S335" s="104" t="str">
        <f>IF(E335&gt;0,+VLOOKUP($E335,'CODE GENERATOR'!$D:$T,13,FALSE),"")</f>
        <v>R.TOPKG_CPL0034_PIQ0014PNKPNK</v>
      </c>
      <c r="T335" s="104" t="str">
        <f t="shared" si="23"/>
        <v>R.TOPKG_CPL0034_PIQ0014PNKPNK_14-15 Y</v>
      </c>
      <c r="U335" s="105">
        <v>8683711009832</v>
      </c>
      <c r="V335" s="107" t="str" cm="1">
        <f t="array" ref="V335">_xlfn.TEXTJOIN(";", TRUE, _xlfn.UNIQUE(_xlfn._xlws.FILTER(P$3:P$10029, C$3:C$10029=C335)))</f>
        <v>WHITE;LILAC;PINK</v>
      </c>
      <c r="W335" s="107" t="str" cm="1">
        <f t="array" ref="W335">_xlfn.TEXTJOIN(";", TRUE, _xlfn.UNIQUE(_xlfn._xlws.FILTER(F$3:F$10029, C$3:C$10029=C335)))</f>
        <v>6-7 Y;8-9 Y;10-11 Y;12-13 Y;14-15 Y</v>
      </c>
      <c r="X335" s="101" t="str">
        <f>IF(E335&gt;0,+VLOOKUP($E335,'CODE GENERATOR'!$D:$AC,19,FALSE),0)</f>
        <v>2402_S01_33104</v>
      </c>
      <c r="Y335" s="101" t="str">
        <f>IF(E335&gt;0,+VLOOKUP($E335,'CODE GENERATOR'!$D:$AC,20,FALSE),0)</f>
        <v>2402_S01_33105</v>
      </c>
      <c r="Z335" s="101" t="str">
        <f>IF(E335&gt;0,+VLOOKUP($E335,'CODE GENERATOR'!$D:$AC,21,FALSE),0)</f>
        <v>2402_S01_33101</v>
      </c>
      <c r="AA335" s="101" t="str">
        <f>IF(E335&gt;0,+VLOOKUP($E335,'CODE GENERATOR'!$D:$AC,22,FALSE),0)</f>
        <v>2402_S01_33111</v>
      </c>
      <c r="AB335" s="101" t="str">
        <f>IF(E335&gt;0,+VLOOKUP($E335,'CODE GENERATOR'!$D:$AC,23,FALSE),0)</f>
        <v/>
      </c>
      <c r="AC335" s="101" t="str">
        <f>IF(E335&gt;0,+VLOOKUP($E335,'CODE GENERATOR'!$D:$AC,24,FALSE),0)</f>
        <v/>
      </c>
      <c r="AD335" s="101" t="str">
        <f>IF(E335&gt;0,+VLOOKUP($E335,'CODE GENERATOR'!$D:$AC,25,FALSE),0)</f>
        <v/>
      </c>
      <c r="AE335" s="101" t="str">
        <f>IF(E335&gt;0,+VLOOKUP($E335,'CODE GENERATOR'!$D:$AC,26,FALSE),0)</f>
        <v/>
      </c>
      <c r="AF335" s="149" t="str">
        <f>IF($C335&gt;0,$C335&amp;" "&amp;$P335&amp;" "&amp;+VLOOKUP($C335,'STYLE NAMES'!$B:$AC,10,FALSE),"""")</f>
        <v>STAR PINK GIRL'S COMPETITION POLO SHORT SLEEVE</v>
      </c>
      <c r="AG335" s="101" t="str">
        <f>"Enjoy our "&amp;(AF335)&amp;"; "&amp;IF(C335&gt;0,+VLOOKUP($C335,'STYLE NAMES'!$B:$AC,11,FALSE),"")</f>
        <v>Enjoy our STAR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5" s="101" t="str">
        <f>IF(C335&gt;0,+VLOOKUP($C335,'STYLE NAMES'!$B:$AC,12,FALSE),"")</f>
        <v>* Specially engineered design for high performance
* 4-way super stretch piquet jersey
* Soft and comfortable
* Breathable
* Quick dry
Composition:
95% Poliamide 5% Elasthane</v>
      </c>
      <c r="AI335" s="101" t="str">
        <f>IF(C335&gt;0,+VLOOKUP($C335,'STYLE NAMES'!$B:$AC,13,FALSE),"")</f>
        <v>Machine Wash at 30°C
Mild process
Iron at low temperature
Iron from REVERSE
Do NOT iron on logos or prints
Do not bleach
Do NOT Tumble Dry</v>
      </c>
      <c r="AJ335" s="149" t="str">
        <f>IF($C335&gt;0,$C335&amp;" "&amp;$P335&amp;" "&amp;+VLOOKUP($C335,'STYLE NAMES'!$B:$AC,14,FALSE),"""")</f>
        <v>STAR PINK KIZ ÇOCUK KISA KOL YARIŞMA POLO</v>
      </c>
      <c r="AK335" s="149" t="str">
        <f>"Cavalier SanMarco tarafından tasarlanan "&amp;(AJ335)&amp;"; "&amp;IF(C335&gt;0,+VLOOKUP($C335,'STYLE NAMES'!$B:$AC,15,FALSE),"")</f>
        <v>Cavalier SanMarco tarafından tasarlanan STAR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5" s="149" t="str">
        <f>IF(C335&gt;0,+VLOOKUP($C335,'STYLE NAMES'!$B:$AC,16,FALSE),"")</f>
        <v>* Yüksek performans için özel tasarım
* 4 yönlü süper streç pike kumaş
* Yumuşak ve rahat
* Nefes alabilir
* Hızlı kuruma
Kompozisyon:
%95 Polyamid  %5 Elastan</v>
      </c>
      <c r="AM335" s="149" t="str">
        <f>IF(C335&gt;0,+VLOOKUP($C335,'STYLE NAMES'!$B:$AC,17,FALSE),"")</f>
        <v>Makinede 30°C' de Yıkayın
Hassas Yıkama
Ilık ütü yapın
Tersten ütüleyin
Logo ve baskıları ÜTÜLEMEYİN
Çamaşır suyu kullanmayın
Kurutma Makinesinde Kurutmayın</v>
      </c>
      <c r="AN335" s="149" t="str">
        <f>IF($C335&gt;0,$C335&amp;" "&amp;$P335&amp;" "&amp;+VLOOKUP($C335,'STYLE NAMES'!$B:$AC,18,FALSE),"""")</f>
        <v>STAR PINK POLO DA CONCORSO RAGAZZA MANICA CORTA</v>
      </c>
      <c r="AO335" s="101" t="str">
        <f>"Disegnato da Cavalier SanMarco "&amp;(AN335)&amp;"; "&amp;IF(C335&gt;0,+VLOOKUP($C335,'STYLE NAMES'!$B:$AC,19,FALSE),"")</f>
        <v>Disegnato da Cavalier SanMarco STAR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5" s="101" t="str">
        <f>IF(C335&gt;0,+VLOOKUP($C335,'STYLE NAMES'!$B:$AC,20,FALSE),"")</f>
        <v>Design ingegnerizzato per alte prestazioni 
Jersey piqué elasticizzato  4-way-stretch 
Morbido e confortevole 
Traspirante Asciugatura rapida 
Composizione: 
95% Poliammide  5% Elastan</v>
      </c>
      <c r="AQ335" s="101" t="str">
        <f>IF(C335&gt;0,+VLOOKUP($C335,'STYLE NAMES'!$B:$AC,21,FALSE),"")</f>
        <v>Lavare in lavatrice a 30°C Ciclo delicato 
Stirare a bassa temperatura
Stirare al rovescio 
Non stirare su loghi o stampe 
Non candeggiare 
Non asciugare in asciugatrice</v>
      </c>
      <c r="AR335" s="101">
        <f>IF(D335&gt;0,+VLOOKUP($C335,'STYLE NAMES'!$B:$AC,22,FALSE),"")</f>
        <v>0</v>
      </c>
      <c r="AS335" s="101">
        <f>IF(E335&gt;0,+VLOOKUP($C335,'STYLE NAMES'!$B:$AC,23,FALSE),"")</f>
        <v>0</v>
      </c>
      <c r="AT335" s="101">
        <f>IF(F335&gt;0,+VLOOKUP($C335,'STYLE NAMES'!$B:$AC,24,FALSE),"")</f>
        <v>0</v>
      </c>
      <c r="AU335" s="101">
        <f>IF(G335&gt;0,+VLOOKUP($C335,'STYLE NAMES'!$B:$AC,25,FALSE),"")</f>
        <v>0</v>
      </c>
      <c r="AV335" s="101">
        <f>+VLOOKUP($S335,'CODE GENERATOR'!$P:$AM,15,FALSE)</f>
        <v>0</v>
      </c>
      <c r="AW335" s="101">
        <f>+VLOOKUP($S335,'CODE GENERATOR'!$P:$AM,16,FALSE)</f>
        <v>0</v>
      </c>
      <c r="AX335" s="101">
        <f>+VLOOKUP($S335,'CODE GENERATOR'!$P:$AM,17,FALSE)</f>
        <v>0</v>
      </c>
      <c r="AY335" s="101">
        <f>+VLOOKUP($S335,'CODE GENERATOR'!$P:$AM,18,FALSE)</f>
        <v>0</v>
      </c>
      <c r="AZ335" s="101">
        <f>+VLOOKUP($S335,'CODE GENERATOR'!$P:$AM,19,FALSE)</f>
        <v>0</v>
      </c>
      <c r="BA335" s="101">
        <f>+VLOOKUP($S335,'CODE GENERATOR'!$P:$AM,20,FALSE)</f>
        <v>0</v>
      </c>
      <c r="BB335" s="101">
        <f>+VLOOKUP($S335,'CODE GENERATOR'!$P:$AM,21,FALSE)</f>
        <v>0</v>
      </c>
      <c r="BC335" s="101">
        <f>+VLOOKUP($S335,'CODE GENERATOR'!$P:$AM,22,FALSE)</f>
        <v>0</v>
      </c>
      <c r="BD335" s="101">
        <f>+VLOOKUP($S335,'CODE GENERATOR'!$P:$AM,23,FALSE)</f>
        <v>0</v>
      </c>
      <c r="BE335" s="101">
        <f>+VLOOKUP($S335,'CODE GENERATOR'!$P:$AM,24,FALSE)</f>
        <v>0</v>
      </c>
      <c r="BF335" s="101">
        <f>IF(C335&gt;0,+VLOOKUP(G335,'CATEGORY ID'!$A$1:$L$118,3,FALSE),"")</f>
        <v>30</v>
      </c>
      <c r="BG335" s="101">
        <f>IF(C335&gt;0,+VLOOKUP(H335,'CATEGORY ID'!$D$1:$L$118,3,FALSE),"")</f>
        <v>4</v>
      </c>
      <c r="BH335" s="101">
        <f>IF(C335&gt;0,+VLOOKUP((+H335&amp;I335),'CATEGORY ID'!$H$1:$I$121,2,FALSE),"")</f>
        <v>110</v>
      </c>
      <c r="BJ335" s="101">
        <f>IF(C335&gt;0,IF(COUNTIF('CATEGORY ID'!$K$1:$K$121,+H335&amp;K335) &gt; 0, +VLOOKUP(+H335&amp;K335,'CATEGORY ID'!$K$1:$L$121,2,FALSE),""),"")</f>
        <v>226</v>
      </c>
      <c r="BK335" s="101" t="str">
        <f>IF(C335&gt;0,IF(COUNTIF('CATEGORY ID'!$K$124:$K$165, +VLOOKUP(C335,'STYLE NAMES'!$B:$AE,30,FALSE)) &gt; 0, +VLOOKUP(VLOOKUP(C335,'STYLE NAMES'!$B:$AE,30,FALSE),'CATEGORY ID'!K:M,2,FALSE),""),"")</f>
        <v/>
      </c>
      <c r="BO335" s="101">
        <v>21</v>
      </c>
      <c r="BR335" s="101" t="str" cm="1">
        <f t="array" ref="BR335">IF(C335&gt;0,_xlfn.TEXTJOIN(";", TRUE,_xlfn.UNIQUE(_xlfn._xlws.FILTER(BF335:BQ335,(BF335:BQ335&gt;0)),TRUE,FALSE)),"")&amp;";"&amp;BS335</f>
        <v>30;4;110;226;21;209;232</v>
      </c>
      <c r="BS335" s="101" t="s">
        <v>3450</v>
      </c>
      <c r="BU335" s="106">
        <f>IF(C335&gt;0,+VLOOKUP($C335,'STYLE NAMES'!$B:$AC,26,FALSE),"")</f>
        <v>69.900000000000006</v>
      </c>
      <c r="BV335" s="106">
        <f>IF(C335&gt;0,+VLOOKUP($C335,'STYLE NAMES'!$B:$AC,27,FALSE),"")</f>
        <v>3840</v>
      </c>
      <c r="BW335" s="106">
        <f>IF(C335&gt;0,+VLOOKUP($C335,'STYLE NAMES'!$B:$AC,28,FALSE),"")</f>
        <v>80.385000000000005</v>
      </c>
      <c r="BY335"/>
      <c r="BZ335" s="101">
        <v>0</v>
      </c>
      <c r="CA335" s="137">
        <f t="shared" si="26"/>
        <v>1</v>
      </c>
      <c r="CB335" s="137">
        <f>+VLOOKUP(C335,'[2]STYLES &amp; MODELS MATRIX'!$A:$G,7,FALSE)</f>
        <v>0</v>
      </c>
      <c r="CC335" s="137" t="str">
        <f>+VLOOKUP(C335,'[1]STYLES &amp; SIZE CHARTS'!$A:$H,8,FALSE)</f>
        <v>JT-GSSP1</v>
      </c>
      <c r="CD335" s="137"/>
      <c r="CE335" s="205"/>
      <c r="CF335" s="141"/>
    </row>
    <row r="336" spans="1:84" s="101" customFormat="1" ht="12" customHeight="1" x14ac:dyDescent="0.2">
      <c r="A336" s="102">
        <f t="shared" si="24"/>
        <v>8683711003915</v>
      </c>
      <c r="B336" s="101" t="s">
        <v>873</v>
      </c>
      <c r="C336" s="101" t="s">
        <v>540</v>
      </c>
      <c r="D336" s="101" t="s">
        <v>2982</v>
      </c>
      <c r="E336" s="203" t="s">
        <v>2360</v>
      </c>
      <c r="F336" s="101" t="s">
        <v>2346</v>
      </c>
      <c r="G336" s="101" t="str">
        <f>IF(C336&gt;0,+VLOOKUP($C336,'STYLE NAMES'!$B:$AC,4,FALSE),"")</f>
        <v>RIDER</v>
      </c>
      <c r="H336" s="101" t="str">
        <f>IF(C336&gt;0,+VLOOKUP($C336,'STYLE NAMES'!$B:$AC,5,FALSE),"")</f>
        <v>MEN</v>
      </c>
      <c r="I336" s="101" t="str">
        <f>IF(C336&gt;0,+VLOOKUP($C336,'STYLE NAMES'!$B:$AC,6,FALSE),"")</f>
        <v>TOPS</v>
      </c>
      <c r="J336" s="101" t="str">
        <f>IF(C336&gt;0,+VLOOKUP($C336,'STYLE NAMES'!$B:$AC,7,FALSE),"")</f>
        <v>MEN</v>
      </c>
      <c r="K336" s="101" t="str">
        <f>IF(C336&gt;0,+VLOOKUP($C336,'STYLE NAMES'!$B:$AC,8,FALSE),"")</f>
        <v>COMPETITION POLOS</v>
      </c>
      <c r="L336" s="101" t="str">
        <f>IF(E336&gt;0,+VLOOKUP($E336,'CODE GENERATOR'!$D:$T,3,FALSE),"")</f>
        <v>W</v>
      </c>
      <c r="M336" s="101" t="str">
        <f>IF(E336&gt;0,+VLOOKUP($E336,'CODE GENERATOR'!$D:$T,4,FALSE),"")</f>
        <v>PIQUET</v>
      </c>
      <c r="N336" s="101" t="str">
        <f>IF(E336&gt;0,+VLOOKUP($E336,'CODE GENERATOR'!$D:$T,6,FALSE),"")</f>
        <v>WHITE</v>
      </c>
      <c r="O336" s="101" t="str">
        <f>IF(E336&gt;0,+VLOOKUP($E336,'CODE GENERATOR'!$D:$T,7,FALSE),"")</f>
        <v>WHITE</v>
      </c>
      <c r="P336" s="101" t="str">
        <f t="shared" si="25"/>
        <v>WHITE</v>
      </c>
      <c r="Q336" s="104" t="str">
        <f>IF(E336&gt;0,+VLOOKUP($E336,'CODE GENERATOR'!$D:$T,11,FALSE),"")</f>
        <v>R.TOPMN_CPL0035</v>
      </c>
      <c r="R336" s="104" t="str">
        <f>IF(E336&gt;0,+VLOOKUP($E336,'CODE GENERATOR'!$D:$T,12,FALSE),"")</f>
        <v>PIQ0015WHTWHT</v>
      </c>
      <c r="S336" s="104" t="str">
        <f>IF(E336&gt;0,+VLOOKUP($E336,'CODE GENERATOR'!$D:$T,13,FALSE),"")</f>
        <v>R.TOPMN_CPL0035_PIQ0015WHTWHT</v>
      </c>
      <c r="T336" s="104" t="str">
        <f t="shared" si="23"/>
        <v>R.TOPMN_CPL0035_PIQ0015WHTWHT_XS</v>
      </c>
      <c r="U336" s="105">
        <v>8683711003915</v>
      </c>
      <c r="V336" s="107" t="str" cm="1">
        <f t="array" ref="V336">_xlfn.TEXTJOIN(";", TRUE, _xlfn.UNIQUE(_xlfn._xlws.FILTER(P$3:P$10029, C$3:C$10029=C336)))</f>
        <v>WHITE;WHITE/NAVY;NAVY/WHITE</v>
      </c>
      <c r="W336" s="107" t="str" cm="1">
        <f t="array" ref="W336">_xlfn.TEXTJOIN(";", TRUE, _xlfn.UNIQUE(_xlfn._xlws.FILTER(F$3:F$10029, C$3:C$10029=C336)))</f>
        <v>XS;S;M;L;XL;XXL</v>
      </c>
      <c r="X336" s="101" t="str">
        <f>IF(E336&gt;0,+VLOOKUP($E336,'CODE GENERATOR'!$D:$AC,19,FALSE),0)</f>
        <v>CavalierSanmarco_27.01.2026_whitewhite</v>
      </c>
      <c r="Y336" s="101" t="str">
        <f>IF(E336&gt;0,+VLOOKUP($E336,'CODE GENERATOR'!$D:$AC,20,FALSE),0)</f>
        <v/>
      </c>
      <c r="Z336" s="101" t="str">
        <f>IF(E336&gt;0,+VLOOKUP($E336,'CODE GENERATOR'!$D:$AC,21,FALSE),0)</f>
        <v/>
      </c>
      <c r="AA336" s="101" t="str">
        <f>IF(E336&gt;0,+VLOOKUP($E336,'CODE GENERATOR'!$D:$AC,22,FALSE),0)</f>
        <v/>
      </c>
      <c r="AB336" s="101" t="str">
        <f>IF(E336&gt;0,+VLOOKUP($E336,'CODE GENERATOR'!$D:$AC,23,FALSE),0)</f>
        <v/>
      </c>
      <c r="AC336" s="101" t="str">
        <f>IF(E336&gt;0,+VLOOKUP($E336,'CODE GENERATOR'!$D:$AC,24,FALSE),0)</f>
        <v/>
      </c>
      <c r="AD336" s="101" t="str">
        <f>IF(E336&gt;0,+VLOOKUP($E336,'CODE GENERATOR'!$D:$AC,25,FALSE),0)</f>
        <v/>
      </c>
      <c r="AE336" s="101" t="str">
        <f>IF(E336&gt;0,+VLOOKUP($E336,'CODE GENERATOR'!$D:$AC,26,FALSE),0)</f>
        <v/>
      </c>
      <c r="AF336" s="149" t="str">
        <f>IF($C336&gt;0,$C336&amp;" "&amp;$P336&amp;" "&amp;+VLOOKUP($C336,'STYLE NAMES'!$B:$AC,10,FALSE),"""")</f>
        <v>PAOLO WHITE MEN'S COMPETITION POLO LONG SLEEVE</v>
      </c>
      <c r="AG336" s="101" t="str">
        <f>"Enjoy our "&amp;(AF336)&amp;"; "&amp;IF(C336&gt;0,+VLOOKUP($C336,'STYLE NAMES'!$B:$AC,11,FALSE),"")</f>
        <v>Enjoy our PAOLO 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6" s="101" t="str">
        <f>IF(C336&gt;0,+VLOOKUP($C336,'STYLE NAMES'!$B:$AC,12,FALSE),"")</f>
        <v>* Specially engineered design for high performance
* 4-way super stretch piquet jersey
* Soft and comfortable
* Breathable
* Quick dry
Composition:
95% Poliamide 5% Elasthane</v>
      </c>
      <c r="AI336" s="101" t="str">
        <f>IF(C336&gt;0,+VLOOKUP($C336,'STYLE NAMES'!$B:$AC,13,FALSE),"")</f>
        <v>Machine Wash at 30°C
Mild process
Iron at low temperature
Iron from REVERSE
Do NOT iron on logos or prints
Do not bleach
Do NOT Tumble Dry</v>
      </c>
      <c r="AJ336" s="149" t="str">
        <f>IF($C336&gt;0,$C336&amp;" "&amp;$P336&amp;" "&amp;+VLOOKUP($C336,'STYLE NAMES'!$B:$AC,14,FALSE),"""")</f>
        <v>PAOLO WHITE ERKEK UZUN KOL YARIŞMA POLO</v>
      </c>
      <c r="AK336" s="149" t="str">
        <f>"Cavalier SanMarco tarafından tasarlanan "&amp;(AJ336)&amp;"; "&amp;IF(C336&gt;0,+VLOOKUP($C336,'STYLE NAMES'!$B:$AC,15,FALSE),"")</f>
        <v>Cavalier SanMarco tarafından tasarlanan PAOLO 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6" s="149" t="str">
        <f>IF(C336&gt;0,+VLOOKUP($C336,'STYLE NAMES'!$B:$AC,16,FALSE),"")</f>
        <v>* Yüksek performans için özel tasarım
* 4 yönlü süper streç pike kumaş
* Yumuşak ve rahat
* Nefes alabilir
* Hızlı kuruma
Kompozisyon:
%95 Polyamid  %5 Elastan</v>
      </c>
      <c r="AM336" s="149" t="str">
        <f>IF(C336&gt;0,+VLOOKUP($C336,'STYLE NAMES'!$B:$AC,17,FALSE),"")</f>
        <v>Makinede 30°C' de Yıkayın
Hassas Yıkama
Ilık ütü yapın
Tersten ütüleyin
Logo ve baskıları ÜTÜLEMEYİN
Çamaşır suyu kullanmayın
Kurutma Makinesinde Kurutmayın</v>
      </c>
      <c r="AN336" s="149" t="str">
        <f>IF($C336&gt;0,$C336&amp;" "&amp;$P336&amp;" "&amp;+VLOOKUP($C336,'STYLE NAMES'!$B:$AC,18,FALSE),"""")</f>
        <v>PAOLO WHITE POLO DA CONCORSO UOMO MANICA LUNGA</v>
      </c>
      <c r="AO336" s="101" t="str">
        <f>"Disegnato da Cavalier SanMarco "&amp;(AN336)&amp;"; "&amp;IF(C336&gt;0,+VLOOKUP($C336,'STYLE NAMES'!$B:$AC,19,FALSE),"")</f>
        <v>Disegnato da Cavalier SanMarco PAOLO 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6" s="101" t="str">
        <f>IF(C336&gt;0,+VLOOKUP($C336,'STYLE NAMES'!$B:$AC,20,FALSE),"")</f>
        <v>Design ingegnerizzato per alte prestazioni 
Jersey piqué elasticizzato  4-way-stretch 
Morbido e confortevole 
Traspirante Asciugatura rapida 
Composizione: 
95% Poliammide  5% Elastan</v>
      </c>
      <c r="AQ336" s="101" t="str">
        <f>IF(C336&gt;0,+VLOOKUP($C336,'STYLE NAMES'!$B:$AC,21,FALSE),"")</f>
        <v>Lavare in lavatrice a 30°C Ciclo delicato 
Stirare a bassa temperatura
Stirare al rovescio 
Non stirare su loghi o stampe 
Non candeggiare 
Non asciugare in asciugatrice</v>
      </c>
      <c r="AR336" s="101">
        <f>IF(D336&gt;0,+VLOOKUP($C336,'STYLE NAMES'!$B:$AC,22,FALSE),"")</f>
        <v>0</v>
      </c>
      <c r="AS336" s="101">
        <f>IF(E336&gt;0,+VLOOKUP($C336,'STYLE NAMES'!$B:$AC,23,FALSE),"")</f>
        <v>0</v>
      </c>
      <c r="AT336" s="101">
        <f>IF(F336&gt;0,+VLOOKUP($C336,'STYLE NAMES'!$B:$AC,24,FALSE),"")</f>
        <v>0</v>
      </c>
      <c r="AU336" s="101">
        <f>IF(G336&gt;0,+VLOOKUP($C336,'STYLE NAMES'!$B:$AC,25,FALSE),"")</f>
        <v>0</v>
      </c>
      <c r="AV336" s="101" t="str">
        <f>+VLOOKUP($S336,'CODE GENERATOR'!$P:$AM,15,FALSE)</f>
        <v>R.BOTMN_BRC0066_TJR0026WHTWHT</v>
      </c>
      <c r="AW336" s="101" t="str">
        <f>+VLOOKUP($S336,'CODE GENERATOR'!$P:$AM,16,FALSE)</f>
        <v>A.RACUX_BLT0094A_BRD0002NAVNAV</v>
      </c>
      <c r="AX336" s="101" t="str">
        <f>+VLOOKUP($S336,'CODE GENERATOR'!$P:$AM,17,FALSE)</f>
        <v>A.RACAU_SOC0018_NYL00003XBST3</v>
      </c>
      <c r="AY336" s="101">
        <f>+VLOOKUP($S336,'CODE GENERATOR'!$P:$AM,18,FALSE)</f>
        <v>0</v>
      </c>
      <c r="AZ336" s="101">
        <f>+VLOOKUP($S336,'CODE GENERATOR'!$P:$AM,19,FALSE)</f>
        <v>0</v>
      </c>
      <c r="BA336" s="101">
        <f>+VLOOKUP($S336,'CODE GENERATOR'!$P:$AM,20,FALSE)</f>
        <v>0</v>
      </c>
      <c r="BB336" s="101">
        <f>+VLOOKUP($S336,'CODE GENERATOR'!$P:$AM,21,FALSE)</f>
        <v>0</v>
      </c>
      <c r="BC336" s="101">
        <f>+VLOOKUP($S336,'CODE GENERATOR'!$P:$AM,22,FALSE)</f>
        <v>0</v>
      </c>
      <c r="BD336" s="101">
        <f>+VLOOKUP($S336,'CODE GENERATOR'!$P:$AM,23,FALSE)</f>
        <v>0</v>
      </c>
      <c r="BE336" s="101">
        <f>+VLOOKUP($S336,'CODE GENERATOR'!$P:$AM,24,FALSE)</f>
        <v>0</v>
      </c>
      <c r="BF336" s="101">
        <f>IF(C336&gt;0,+VLOOKUP(G336,'CATEGORY ID'!$A$1:$L$118,3,FALSE),"")</f>
        <v>30</v>
      </c>
      <c r="BG336" s="101">
        <f>IF(C336&gt;0,+VLOOKUP(H336,'CATEGORY ID'!$D$1:$L$118,3,FALSE),"")</f>
        <v>2</v>
      </c>
      <c r="BH336" s="101">
        <f>IF(C336&gt;0,+VLOOKUP((+H336&amp;I336),'CATEGORY ID'!$H$1:$I$121,2,FALSE),"")</f>
        <v>108</v>
      </c>
      <c r="BJ336" s="101">
        <f>IF(C336&gt;0,IF(COUNTIF('CATEGORY ID'!$K$1:$K$121,+H336&amp;K336) &gt; 0, +VLOOKUP(+H336&amp;K336,'CATEGORY ID'!$K$1:$L$121,2,FALSE),""),"")</f>
        <v>224</v>
      </c>
      <c r="BK336" s="101" t="str">
        <f>IF(C336&gt;0,IF(COUNTIF('CATEGORY ID'!$K$124:$K$165, +VLOOKUP(C336,'STYLE NAMES'!$B:$AE,30,FALSE)) &gt; 0, +VLOOKUP(VLOOKUP(C336,'STYLE NAMES'!$B:$AE,30,FALSE),'CATEGORY ID'!K:M,2,FALSE),""),"")</f>
        <v/>
      </c>
      <c r="BO336" s="101">
        <v>21</v>
      </c>
      <c r="BR336" s="101" t="str" cm="1">
        <f t="array" ref="BR336">IF(C336&gt;0,_xlfn.TEXTJOIN(";", TRUE,_xlfn.UNIQUE(_xlfn._xlws.FILTER(BF336:BQ336,(BF336:BQ336&gt;0)),TRUE,FALSE)),"")&amp;";"&amp;BS336</f>
        <v>30;2;108;224;21;208;230</v>
      </c>
      <c r="BS336" s="101" t="s">
        <v>3454</v>
      </c>
      <c r="BU336" s="106">
        <f>IF(C336&gt;0,+VLOOKUP($C336,'STYLE NAMES'!$B:$AC,26,FALSE),"")</f>
        <v>99.9</v>
      </c>
      <c r="BV336" s="106">
        <f>IF(C336&gt;0,+VLOOKUP($C336,'STYLE NAMES'!$B:$AC,27,FALSE),"")</f>
        <v>5490</v>
      </c>
      <c r="BW336" s="106">
        <f>IF(C336&gt;0,+VLOOKUP($C336,'STYLE NAMES'!$B:$AC,28,FALSE),"")</f>
        <v>114.88499999999999</v>
      </c>
      <c r="BY336"/>
      <c r="BZ336" s="101">
        <v>0</v>
      </c>
      <c r="CA336" s="137">
        <f t="shared" si="26"/>
        <v>1</v>
      </c>
      <c r="CB336" s="137" t="str">
        <f>+VLOOKUP(C336,'[2]STYLES &amp; MODELS MATRIX'!$A:$G,7,FALSE)</f>
        <v>GHOST</v>
      </c>
      <c r="CC336" s="137" t="str">
        <f>+VLOOKUP(C336,'[1]STYLES &amp; SIZE CHARTS'!$A:$H,8,FALSE)</f>
        <v>MT-LSCP1</v>
      </c>
      <c r="CD336" s="137"/>
      <c r="CE336" s="205"/>
      <c r="CF336" s="141"/>
    </row>
    <row r="337" spans="1:84" s="101" customFormat="1" ht="12" customHeight="1" x14ac:dyDescent="0.2">
      <c r="A337" s="102">
        <f t="shared" si="24"/>
        <v>8683711003922</v>
      </c>
      <c r="B337" s="101" t="s">
        <v>873</v>
      </c>
      <c r="C337" s="101" t="s">
        <v>540</v>
      </c>
      <c r="D337" s="101" t="s">
        <v>2982</v>
      </c>
      <c r="E337" s="203" t="s">
        <v>2360</v>
      </c>
      <c r="F337" s="101" t="s">
        <v>785</v>
      </c>
      <c r="G337" s="101" t="str">
        <f>IF(C337&gt;0,+VLOOKUP($C337,'STYLE NAMES'!$B:$AC,4,FALSE),"")</f>
        <v>RIDER</v>
      </c>
      <c r="H337" s="101" t="str">
        <f>IF(C337&gt;0,+VLOOKUP($C337,'STYLE NAMES'!$B:$AC,5,FALSE),"")</f>
        <v>MEN</v>
      </c>
      <c r="I337" s="101" t="str">
        <f>IF(C337&gt;0,+VLOOKUP($C337,'STYLE NAMES'!$B:$AC,6,FALSE),"")</f>
        <v>TOPS</v>
      </c>
      <c r="J337" s="101" t="str">
        <f>IF(C337&gt;0,+VLOOKUP($C337,'STYLE NAMES'!$B:$AC,7,FALSE),"")</f>
        <v>MEN</v>
      </c>
      <c r="K337" s="101" t="str">
        <f>IF(C337&gt;0,+VLOOKUP($C337,'STYLE NAMES'!$B:$AC,8,FALSE),"")</f>
        <v>COMPETITION POLOS</v>
      </c>
      <c r="L337" s="101" t="str">
        <f>IF(E337&gt;0,+VLOOKUP($E337,'CODE GENERATOR'!$D:$T,3,FALSE),"")</f>
        <v>W</v>
      </c>
      <c r="M337" s="101" t="str">
        <f>IF(E337&gt;0,+VLOOKUP($E337,'CODE GENERATOR'!$D:$T,4,FALSE),"")</f>
        <v>PIQUET</v>
      </c>
      <c r="N337" s="101" t="str">
        <f>IF(E337&gt;0,+VLOOKUP($E337,'CODE GENERATOR'!$D:$T,6,FALSE),"")</f>
        <v>WHITE</v>
      </c>
      <c r="O337" s="101" t="str">
        <f>IF(E337&gt;0,+VLOOKUP($E337,'CODE GENERATOR'!$D:$T,7,FALSE),"")</f>
        <v>WHITE</v>
      </c>
      <c r="P337" s="101" t="str">
        <f t="shared" si="25"/>
        <v>WHITE</v>
      </c>
      <c r="Q337" s="104" t="str">
        <f>IF(E337&gt;0,+VLOOKUP($E337,'CODE GENERATOR'!$D:$T,11,FALSE),"")</f>
        <v>R.TOPMN_CPL0035</v>
      </c>
      <c r="R337" s="104" t="str">
        <f>IF(E337&gt;0,+VLOOKUP($E337,'CODE GENERATOR'!$D:$T,12,FALSE),"")</f>
        <v>PIQ0015WHTWHT</v>
      </c>
      <c r="S337" s="104" t="str">
        <f>IF(E337&gt;0,+VLOOKUP($E337,'CODE GENERATOR'!$D:$T,13,FALSE),"")</f>
        <v>R.TOPMN_CPL0035_PIQ0015WHTWHT</v>
      </c>
      <c r="T337" s="104" t="str">
        <f t="shared" si="23"/>
        <v>R.TOPMN_CPL0035_PIQ0015WHTWHT_S</v>
      </c>
      <c r="U337" s="105">
        <v>8683711003922</v>
      </c>
      <c r="V337" s="107" t="str" cm="1">
        <f t="array" ref="V337">_xlfn.TEXTJOIN(";", TRUE, _xlfn.UNIQUE(_xlfn._xlws.FILTER(P$3:P$10029, C$3:C$10029=C337)))</f>
        <v>WHITE;WHITE/NAVY;NAVY/WHITE</v>
      </c>
      <c r="W337" s="107" t="str" cm="1">
        <f t="array" ref="W337">_xlfn.TEXTJOIN(";", TRUE, _xlfn.UNIQUE(_xlfn._xlws.FILTER(F$3:F$10029, C$3:C$10029=C337)))</f>
        <v>XS;S;M;L;XL;XXL</v>
      </c>
      <c r="X337" s="101" t="str">
        <f>IF(E337&gt;0,+VLOOKUP($E337,'CODE GENERATOR'!$D:$AC,19,FALSE),0)</f>
        <v>CavalierSanmarco_27.01.2026_whitewhite</v>
      </c>
      <c r="Y337" s="101" t="str">
        <f>IF(E337&gt;0,+VLOOKUP($E337,'CODE GENERATOR'!$D:$AC,20,FALSE),0)</f>
        <v/>
      </c>
      <c r="Z337" s="101" t="str">
        <f>IF(E337&gt;0,+VLOOKUP($E337,'CODE GENERATOR'!$D:$AC,21,FALSE),0)</f>
        <v/>
      </c>
      <c r="AA337" s="101" t="str">
        <f>IF(E337&gt;0,+VLOOKUP($E337,'CODE GENERATOR'!$D:$AC,22,FALSE),0)</f>
        <v/>
      </c>
      <c r="AB337" s="101" t="str">
        <f>IF(E337&gt;0,+VLOOKUP($E337,'CODE GENERATOR'!$D:$AC,23,FALSE),0)</f>
        <v/>
      </c>
      <c r="AC337" s="101" t="str">
        <f>IF(E337&gt;0,+VLOOKUP($E337,'CODE GENERATOR'!$D:$AC,24,FALSE),0)</f>
        <v/>
      </c>
      <c r="AD337" s="101" t="str">
        <f>IF(E337&gt;0,+VLOOKUP($E337,'CODE GENERATOR'!$D:$AC,25,FALSE),0)</f>
        <v/>
      </c>
      <c r="AE337" s="101" t="str">
        <f>IF(E337&gt;0,+VLOOKUP($E337,'CODE GENERATOR'!$D:$AC,26,FALSE),0)</f>
        <v/>
      </c>
      <c r="AF337" s="149" t="str">
        <f>IF($C337&gt;0,$C337&amp;" "&amp;$P337&amp;" "&amp;+VLOOKUP($C337,'STYLE NAMES'!$B:$AC,10,FALSE),"""")</f>
        <v>PAOLO WHITE MEN'S COMPETITION POLO LONG SLEEVE</v>
      </c>
      <c r="AG337" s="101" t="str">
        <f>"Enjoy our "&amp;(AF337)&amp;"; "&amp;IF(C337&gt;0,+VLOOKUP($C337,'STYLE NAMES'!$B:$AC,11,FALSE),"")</f>
        <v>Enjoy our PAOLO 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7" s="101" t="str">
        <f>IF(C337&gt;0,+VLOOKUP($C337,'STYLE NAMES'!$B:$AC,12,FALSE),"")</f>
        <v>* Specially engineered design for high performance
* 4-way super stretch piquet jersey
* Soft and comfortable
* Breathable
* Quick dry
Composition:
95% Poliamide 5% Elasthane</v>
      </c>
      <c r="AI337" s="101" t="str">
        <f>IF(C337&gt;0,+VLOOKUP($C337,'STYLE NAMES'!$B:$AC,13,FALSE),"")</f>
        <v>Machine Wash at 30°C
Mild process
Iron at low temperature
Iron from REVERSE
Do NOT iron on logos or prints
Do not bleach
Do NOT Tumble Dry</v>
      </c>
      <c r="AJ337" s="149" t="str">
        <f>IF($C337&gt;0,$C337&amp;" "&amp;$P337&amp;" "&amp;+VLOOKUP($C337,'STYLE NAMES'!$B:$AC,14,FALSE),"""")</f>
        <v>PAOLO WHITE ERKEK UZUN KOL YARIŞMA POLO</v>
      </c>
      <c r="AK337" s="149" t="str">
        <f>"Cavalier SanMarco tarafından tasarlanan "&amp;(AJ337)&amp;"; "&amp;IF(C337&gt;0,+VLOOKUP($C337,'STYLE NAMES'!$B:$AC,15,FALSE),"")</f>
        <v>Cavalier SanMarco tarafından tasarlanan PAOLO 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7" s="149" t="str">
        <f>IF(C337&gt;0,+VLOOKUP($C337,'STYLE NAMES'!$B:$AC,16,FALSE),"")</f>
        <v>* Yüksek performans için özel tasarım
* 4 yönlü süper streç pike kumaş
* Yumuşak ve rahat
* Nefes alabilir
* Hızlı kuruma
Kompozisyon:
%95 Polyamid  %5 Elastan</v>
      </c>
      <c r="AM337" s="149" t="str">
        <f>IF(C337&gt;0,+VLOOKUP($C337,'STYLE NAMES'!$B:$AC,17,FALSE),"")</f>
        <v>Makinede 30°C' de Yıkayın
Hassas Yıkama
Ilık ütü yapın
Tersten ütüleyin
Logo ve baskıları ÜTÜLEMEYİN
Çamaşır suyu kullanmayın
Kurutma Makinesinde Kurutmayın</v>
      </c>
      <c r="AN337" s="149" t="str">
        <f>IF($C337&gt;0,$C337&amp;" "&amp;$P337&amp;" "&amp;+VLOOKUP($C337,'STYLE NAMES'!$B:$AC,18,FALSE),"""")</f>
        <v>PAOLO WHITE POLO DA CONCORSO UOMO MANICA LUNGA</v>
      </c>
      <c r="AO337" s="101" t="str">
        <f>"Disegnato da Cavalier SanMarco "&amp;(AN337)&amp;"; "&amp;IF(C337&gt;0,+VLOOKUP($C337,'STYLE NAMES'!$B:$AC,19,FALSE),"")</f>
        <v>Disegnato da Cavalier SanMarco PAOLO 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7" s="101" t="str">
        <f>IF(C337&gt;0,+VLOOKUP($C337,'STYLE NAMES'!$B:$AC,20,FALSE),"")</f>
        <v>Design ingegnerizzato per alte prestazioni 
Jersey piqué elasticizzato  4-way-stretch 
Morbido e confortevole 
Traspirante Asciugatura rapida 
Composizione: 
95% Poliammide  5% Elastan</v>
      </c>
      <c r="AQ337" s="101" t="str">
        <f>IF(C337&gt;0,+VLOOKUP($C337,'STYLE NAMES'!$B:$AC,21,FALSE),"")</f>
        <v>Lavare in lavatrice a 30°C Ciclo delicato 
Stirare a bassa temperatura
Stirare al rovescio 
Non stirare su loghi o stampe 
Non candeggiare 
Non asciugare in asciugatrice</v>
      </c>
      <c r="AR337" s="101">
        <f>IF(D337&gt;0,+VLOOKUP($C337,'STYLE NAMES'!$B:$AC,22,FALSE),"")</f>
        <v>0</v>
      </c>
      <c r="AS337" s="101">
        <f>IF(E337&gt;0,+VLOOKUP($C337,'STYLE NAMES'!$B:$AC,23,FALSE),"")</f>
        <v>0</v>
      </c>
      <c r="AT337" s="101">
        <f>IF(F337&gt;0,+VLOOKUP($C337,'STYLE NAMES'!$B:$AC,24,FALSE),"")</f>
        <v>0</v>
      </c>
      <c r="AU337" s="101">
        <f>IF(G337&gt;0,+VLOOKUP($C337,'STYLE NAMES'!$B:$AC,25,FALSE),"")</f>
        <v>0</v>
      </c>
      <c r="AV337" s="101" t="str">
        <f>+VLOOKUP($S337,'CODE GENERATOR'!$P:$AM,15,FALSE)</f>
        <v>R.BOTMN_BRC0066_TJR0026WHTWHT</v>
      </c>
      <c r="AW337" s="101" t="str">
        <f>+VLOOKUP($S337,'CODE GENERATOR'!$P:$AM,16,FALSE)</f>
        <v>A.RACUX_BLT0094A_BRD0002NAVNAV</v>
      </c>
      <c r="AX337" s="101" t="str">
        <f>+VLOOKUP($S337,'CODE GENERATOR'!$P:$AM,17,FALSE)</f>
        <v>A.RACAU_SOC0018_NYL00003XBST3</v>
      </c>
      <c r="AY337" s="101">
        <f>+VLOOKUP($S337,'CODE GENERATOR'!$P:$AM,18,FALSE)</f>
        <v>0</v>
      </c>
      <c r="AZ337" s="101">
        <f>+VLOOKUP($S337,'CODE GENERATOR'!$P:$AM,19,FALSE)</f>
        <v>0</v>
      </c>
      <c r="BA337" s="101">
        <f>+VLOOKUP($S337,'CODE GENERATOR'!$P:$AM,20,FALSE)</f>
        <v>0</v>
      </c>
      <c r="BB337" s="101">
        <f>+VLOOKUP($S337,'CODE GENERATOR'!$P:$AM,21,FALSE)</f>
        <v>0</v>
      </c>
      <c r="BC337" s="101">
        <f>+VLOOKUP($S337,'CODE GENERATOR'!$P:$AM,22,FALSE)</f>
        <v>0</v>
      </c>
      <c r="BD337" s="101">
        <f>+VLOOKUP($S337,'CODE GENERATOR'!$P:$AM,23,FALSE)</f>
        <v>0</v>
      </c>
      <c r="BE337" s="101">
        <f>+VLOOKUP($S337,'CODE GENERATOR'!$P:$AM,24,FALSE)</f>
        <v>0</v>
      </c>
      <c r="BF337" s="101">
        <f>IF(C337&gt;0,+VLOOKUP(G337,'CATEGORY ID'!$A$1:$L$118,3,FALSE),"")</f>
        <v>30</v>
      </c>
      <c r="BG337" s="101">
        <f>IF(C337&gt;0,+VLOOKUP(H337,'CATEGORY ID'!$D$1:$L$118,3,FALSE),"")</f>
        <v>2</v>
      </c>
      <c r="BH337" s="101">
        <f>IF(C337&gt;0,+VLOOKUP((+H337&amp;I337),'CATEGORY ID'!$H$1:$I$121,2,FALSE),"")</f>
        <v>108</v>
      </c>
      <c r="BJ337" s="101">
        <f>IF(C337&gt;0,IF(COUNTIF('CATEGORY ID'!$K$1:$K$121,+H337&amp;K337) &gt; 0, +VLOOKUP(+H337&amp;K337,'CATEGORY ID'!$K$1:$L$121,2,FALSE),""),"")</f>
        <v>224</v>
      </c>
      <c r="BK337" s="101" t="str">
        <f>IF(C337&gt;0,IF(COUNTIF('CATEGORY ID'!$K$124:$K$165, +VLOOKUP(C337,'STYLE NAMES'!$B:$AE,30,FALSE)) &gt; 0, +VLOOKUP(VLOOKUP(C337,'STYLE NAMES'!$B:$AE,30,FALSE),'CATEGORY ID'!K:M,2,FALSE),""),"")</f>
        <v/>
      </c>
      <c r="BO337" s="101">
        <v>21</v>
      </c>
      <c r="BR337" s="101" t="str" cm="1">
        <f t="array" ref="BR337">IF(C337&gt;0,_xlfn.TEXTJOIN(";", TRUE,_xlfn.UNIQUE(_xlfn._xlws.FILTER(BF337:BQ337,(BF337:BQ337&gt;0)),TRUE,FALSE)),"")&amp;";"&amp;BS337</f>
        <v>30;2;108;224;21;208;230</v>
      </c>
      <c r="BS337" s="101" t="s">
        <v>3454</v>
      </c>
      <c r="BU337" s="106">
        <f>IF(C337&gt;0,+VLOOKUP($C337,'STYLE NAMES'!$B:$AC,26,FALSE),"")</f>
        <v>99.9</v>
      </c>
      <c r="BV337" s="106">
        <f>IF(C337&gt;0,+VLOOKUP($C337,'STYLE NAMES'!$B:$AC,27,FALSE),"")</f>
        <v>5490</v>
      </c>
      <c r="BW337" s="106">
        <f>IF(C337&gt;0,+VLOOKUP($C337,'STYLE NAMES'!$B:$AC,28,FALSE),"")</f>
        <v>114.88499999999999</v>
      </c>
      <c r="BY337"/>
      <c r="BZ337" s="101">
        <v>0</v>
      </c>
      <c r="CA337" s="137">
        <f t="shared" si="26"/>
        <v>1</v>
      </c>
      <c r="CB337" s="137" t="str">
        <f>+VLOOKUP(C337,'[2]STYLES &amp; MODELS MATRIX'!$A:$G,7,FALSE)</f>
        <v>GHOST</v>
      </c>
      <c r="CC337" s="137" t="str">
        <f>+VLOOKUP(C337,'[1]STYLES &amp; SIZE CHARTS'!$A:$H,8,FALSE)</f>
        <v>MT-LSCP1</v>
      </c>
      <c r="CD337" s="137"/>
      <c r="CE337" s="205"/>
      <c r="CF337" s="141"/>
    </row>
    <row r="338" spans="1:84" s="101" customFormat="1" ht="12" customHeight="1" x14ac:dyDescent="0.2">
      <c r="A338" s="102">
        <f t="shared" si="24"/>
        <v>8683711003939</v>
      </c>
      <c r="B338" s="101" t="s">
        <v>873</v>
      </c>
      <c r="C338" s="101" t="s">
        <v>540</v>
      </c>
      <c r="D338" s="101" t="s">
        <v>2982</v>
      </c>
      <c r="E338" s="203" t="s">
        <v>2360</v>
      </c>
      <c r="F338" s="101" t="s">
        <v>2247</v>
      </c>
      <c r="G338" s="101" t="str">
        <f>IF(C338&gt;0,+VLOOKUP($C338,'STYLE NAMES'!$B:$AC,4,FALSE),"")</f>
        <v>RIDER</v>
      </c>
      <c r="H338" s="101" t="str">
        <f>IF(C338&gt;0,+VLOOKUP($C338,'STYLE NAMES'!$B:$AC,5,FALSE),"")</f>
        <v>MEN</v>
      </c>
      <c r="I338" s="101" t="str">
        <f>IF(C338&gt;0,+VLOOKUP($C338,'STYLE NAMES'!$B:$AC,6,FALSE),"")</f>
        <v>TOPS</v>
      </c>
      <c r="J338" s="101" t="str">
        <f>IF(C338&gt;0,+VLOOKUP($C338,'STYLE NAMES'!$B:$AC,7,FALSE),"")</f>
        <v>MEN</v>
      </c>
      <c r="K338" s="101" t="str">
        <f>IF(C338&gt;0,+VLOOKUP($C338,'STYLE NAMES'!$B:$AC,8,FALSE),"")</f>
        <v>COMPETITION POLOS</v>
      </c>
      <c r="L338" s="101" t="str">
        <f>IF(E338&gt;0,+VLOOKUP($E338,'CODE GENERATOR'!$D:$T,3,FALSE),"")</f>
        <v>W</v>
      </c>
      <c r="M338" s="101" t="str">
        <f>IF(E338&gt;0,+VLOOKUP($E338,'CODE GENERATOR'!$D:$T,4,FALSE),"")</f>
        <v>PIQUET</v>
      </c>
      <c r="N338" s="101" t="str">
        <f>IF(E338&gt;0,+VLOOKUP($E338,'CODE GENERATOR'!$D:$T,6,FALSE),"")</f>
        <v>WHITE</v>
      </c>
      <c r="O338" s="101" t="str">
        <f>IF(E338&gt;0,+VLOOKUP($E338,'CODE GENERATOR'!$D:$T,7,FALSE),"")</f>
        <v>WHITE</v>
      </c>
      <c r="P338" s="101" t="str">
        <f t="shared" si="25"/>
        <v>WHITE</v>
      </c>
      <c r="Q338" s="104" t="str">
        <f>IF(E338&gt;0,+VLOOKUP($E338,'CODE GENERATOR'!$D:$T,11,FALSE),"")</f>
        <v>R.TOPMN_CPL0035</v>
      </c>
      <c r="R338" s="104" t="str">
        <f>IF(E338&gt;0,+VLOOKUP($E338,'CODE GENERATOR'!$D:$T,12,FALSE),"")</f>
        <v>PIQ0015WHTWHT</v>
      </c>
      <c r="S338" s="104" t="str">
        <f>IF(E338&gt;0,+VLOOKUP($E338,'CODE GENERATOR'!$D:$T,13,FALSE),"")</f>
        <v>R.TOPMN_CPL0035_PIQ0015WHTWHT</v>
      </c>
      <c r="T338" s="104" t="str">
        <f t="shared" si="23"/>
        <v>R.TOPMN_CPL0035_PIQ0015WHTWHT_M</v>
      </c>
      <c r="U338" s="105">
        <v>8683711003939</v>
      </c>
      <c r="V338" s="107" t="str" cm="1">
        <f t="array" ref="V338">_xlfn.TEXTJOIN(";", TRUE, _xlfn.UNIQUE(_xlfn._xlws.FILTER(P$3:P$10029, C$3:C$10029=C338)))</f>
        <v>WHITE;WHITE/NAVY;NAVY/WHITE</v>
      </c>
      <c r="W338" s="107" t="str" cm="1">
        <f t="array" ref="W338">_xlfn.TEXTJOIN(";", TRUE, _xlfn.UNIQUE(_xlfn._xlws.FILTER(F$3:F$10029, C$3:C$10029=C338)))</f>
        <v>XS;S;M;L;XL;XXL</v>
      </c>
      <c r="X338" s="101" t="str">
        <f>IF(E338&gt;0,+VLOOKUP($E338,'CODE GENERATOR'!$D:$AC,19,FALSE),0)</f>
        <v>CavalierSanmarco_27.01.2026_whitewhite</v>
      </c>
      <c r="Y338" s="101" t="str">
        <f>IF(E338&gt;0,+VLOOKUP($E338,'CODE GENERATOR'!$D:$AC,20,FALSE),0)</f>
        <v/>
      </c>
      <c r="Z338" s="101" t="str">
        <f>IF(E338&gt;0,+VLOOKUP($E338,'CODE GENERATOR'!$D:$AC,21,FALSE),0)</f>
        <v/>
      </c>
      <c r="AA338" s="101" t="str">
        <f>IF(E338&gt;0,+VLOOKUP($E338,'CODE GENERATOR'!$D:$AC,22,FALSE),0)</f>
        <v/>
      </c>
      <c r="AB338" s="101" t="str">
        <f>IF(E338&gt;0,+VLOOKUP($E338,'CODE GENERATOR'!$D:$AC,23,FALSE),0)</f>
        <v/>
      </c>
      <c r="AC338" s="101" t="str">
        <f>IF(E338&gt;0,+VLOOKUP($E338,'CODE GENERATOR'!$D:$AC,24,FALSE),0)</f>
        <v/>
      </c>
      <c r="AD338" s="101" t="str">
        <f>IF(E338&gt;0,+VLOOKUP($E338,'CODE GENERATOR'!$D:$AC,25,FALSE),0)</f>
        <v/>
      </c>
      <c r="AE338" s="101" t="str">
        <f>IF(E338&gt;0,+VLOOKUP($E338,'CODE GENERATOR'!$D:$AC,26,FALSE),0)</f>
        <v/>
      </c>
      <c r="AF338" s="149" t="str">
        <f>IF($C338&gt;0,$C338&amp;" "&amp;$P338&amp;" "&amp;+VLOOKUP($C338,'STYLE NAMES'!$B:$AC,10,FALSE),"""")</f>
        <v>PAOLO WHITE MEN'S COMPETITION POLO LONG SLEEVE</v>
      </c>
      <c r="AG338" s="101" t="str">
        <f>"Enjoy our "&amp;(AF338)&amp;"; "&amp;IF(C338&gt;0,+VLOOKUP($C338,'STYLE NAMES'!$B:$AC,11,FALSE),"")</f>
        <v>Enjoy our PAOLO 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8" s="101" t="str">
        <f>IF(C338&gt;0,+VLOOKUP($C338,'STYLE NAMES'!$B:$AC,12,FALSE),"")</f>
        <v>* Specially engineered design for high performance
* 4-way super stretch piquet jersey
* Soft and comfortable
* Breathable
* Quick dry
Composition:
95% Poliamide 5% Elasthane</v>
      </c>
      <c r="AI338" s="101" t="str">
        <f>IF(C338&gt;0,+VLOOKUP($C338,'STYLE NAMES'!$B:$AC,13,FALSE),"")</f>
        <v>Machine Wash at 30°C
Mild process
Iron at low temperature
Iron from REVERSE
Do NOT iron on logos or prints
Do not bleach
Do NOT Tumble Dry</v>
      </c>
      <c r="AJ338" s="149" t="str">
        <f>IF($C338&gt;0,$C338&amp;" "&amp;$P338&amp;" "&amp;+VLOOKUP($C338,'STYLE NAMES'!$B:$AC,14,FALSE),"""")</f>
        <v>PAOLO WHITE ERKEK UZUN KOL YARIŞMA POLO</v>
      </c>
      <c r="AK338" s="149" t="str">
        <f>"Cavalier SanMarco tarafından tasarlanan "&amp;(AJ338)&amp;"; "&amp;IF(C338&gt;0,+VLOOKUP($C338,'STYLE NAMES'!$B:$AC,15,FALSE),"")</f>
        <v>Cavalier SanMarco tarafından tasarlanan PAOLO 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8" s="149" t="str">
        <f>IF(C338&gt;0,+VLOOKUP($C338,'STYLE NAMES'!$B:$AC,16,FALSE),"")</f>
        <v>* Yüksek performans için özel tasarım
* 4 yönlü süper streç pike kumaş
* Yumuşak ve rahat
* Nefes alabilir
* Hızlı kuruma
Kompozisyon:
%95 Polyamid  %5 Elastan</v>
      </c>
      <c r="AM338" s="149" t="str">
        <f>IF(C338&gt;0,+VLOOKUP($C338,'STYLE NAMES'!$B:$AC,17,FALSE),"")</f>
        <v>Makinede 30°C' de Yıkayın
Hassas Yıkama
Ilık ütü yapın
Tersten ütüleyin
Logo ve baskıları ÜTÜLEMEYİN
Çamaşır suyu kullanmayın
Kurutma Makinesinde Kurutmayın</v>
      </c>
      <c r="AN338" s="149" t="str">
        <f>IF($C338&gt;0,$C338&amp;" "&amp;$P338&amp;" "&amp;+VLOOKUP($C338,'STYLE NAMES'!$B:$AC,18,FALSE),"""")</f>
        <v>PAOLO WHITE POLO DA CONCORSO UOMO MANICA LUNGA</v>
      </c>
      <c r="AO338" s="101" t="str">
        <f>"Disegnato da Cavalier SanMarco "&amp;(AN338)&amp;"; "&amp;IF(C338&gt;0,+VLOOKUP($C338,'STYLE NAMES'!$B:$AC,19,FALSE),"")</f>
        <v>Disegnato da Cavalier SanMarco PAOLO 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8" s="101" t="str">
        <f>IF(C338&gt;0,+VLOOKUP($C338,'STYLE NAMES'!$B:$AC,20,FALSE),"")</f>
        <v>Design ingegnerizzato per alte prestazioni 
Jersey piqué elasticizzato  4-way-stretch 
Morbido e confortevole 
Traspirante Asciugatura rapida 
Composizione: 
95% Poliammide  5% Elastan</v>
      </c>
      <c r="AQ338" s="101" t="str">
        <f>IF(C338&gt;0,+VLOOKUP($C338,'STYLE NAMES'!$B:$AC,21,FALSE),"")</f>
        <v>Lavare in lavatrice a 30°C Ciclo delicato 
Stirare a bassa temperatura
Stirare al rovescio 
Non stirare su loghi o stampe 
Non candeggiare 
Non asciugare in asciugatrice</v>
      </c>
      <c r="AR338" s="101">
        <f>IF(D338&gt;0,+VLOOKUP($C338,'STYLE NAMES'!$B:$AC,22,FALSE),"")</f>
        <v>0</v>
      </c>
      <c r="AS338" s="101">
        <f>IF(E338&gt;0,+VLOOKUP($C338,'STYLE NAMES'!$B:$AC,23,FALSE),"")</f>
        <v>0</v>
      </c>
      <c r="AT338" s="101">
        <f>IF(F338&gt;0,+VLOOKUP($C338,'STYLE NAMES'!$B:$AC,24,FALSE),"")</f>
        <v>0</v>
      </c>
      <c r="AU338" s="101">
        <f>IF(G338&gt;0,+VLOOKUP($C338,'STYLE NAMES'!$B:$AC,25,FALSE),"")</f>
        <v>0</v>
      </c>
      <c r="AV338" s="101" t="str">
        <f>+VLOOKUP($S338,'CODE GENERATOR'!$P:$AM,15,FALSE)</f>
        <v>R.BOTMN_BRC0066_TJR0026WHTWHT</v>
      </c>
      <c r="AW338" s="101" t="str">
        <f>+VLOOKUP($S338,'CODE GENERATOR'!$P:$AM,16,FALSE)</f>
        <v>A.RACUX_BLT0094A_BRD0002NAVNAV</v>
      </c>
      <c r="AX338" s="101" t="str">
        <f>+VLOOKUP($S338,'CODE GENERATOR'!$P:$AM,17,FALSE)</f>
        <v>A.RACAU_SOC0018_NYL00003XBST3</v>
      </c>
      <c r="AY338" s="101">
        <f>+VLOOKUP($S338,'CODE GENERATOR'!$P:$AM,18,FALSE)</f>
        <v>0</v>
      </c>
      <c r="AZ338" s="101">
        <f>+VLOOKUP($S338,'CODE GENERATOR'!$P:$AM,19,FALSE)</f>
        <v>0</v>
      </c>
      <c r="BA338" s="101">
        <f>+VLOOKUP($S338,'CODE GENERATOR'!$P:$AM,20,FALSE)</f>
        <v>0</v>
      </c>
      <c r="BB338" s="101">
        <f>+VLOOKUP($S338,'CODE GENERATOR'!$P:$AM,21,FALSE)</f>
        <v>0</v>
      </c>
      <c r="BC338" s="101">
        <f>+VLOOKUP($S338,'CODE GENERATOR'!$P:$AM,22,FALSE)</f>
        <v>0</v>
      </c>
      <c r="BD338" s="101">
        <f>+VLOOKUP($S338,'CODE GENERATOR'!$P:$AM,23,FALSE)</f>
        <v>0</v>
      </c>
      <c r="BE338" s="101">
        <f>+VLOOKUP($S338,'CODE GENERATOR'!$P:$AM,24,FALSE)</f>
        <v>0</v>
      </c>
      <c r="BF338" s="101">
        <f>IF(C338&gt;0,+VLOOKUP(G338,'CATEGORY ID'!$A$1:$L$118,3,FALSE),"")</f>
        <v>30</v>
      </c>
      <c r="BG338" s="101">
        <f>IF(C338&gt;0,+VLOOKUP(H338,'CATEGORY ID'!$D$1:$L$118,3,FALSE),"")</f>
        <v>2</v>
      </c>
      <c r="BH338" s="101">
        <f>IF(C338&gt;0,+VLOOKUP((+H338&amp;I338),'CATEGORY ID'!$H$1:$I$121,2,FALSE),"")</f>
        <v>108</v>
      </c>
      <c r="BJ338" s="101">
        <f>IF(C338&gt;0,IF(COUNTIF('CATEGORY ID'!$K$1:$K$121,+H338&amp;K338) &gt; 0, +VLOOKUP(+H338&amp;K338,'CATEGORY ID'!$K$1:$L$121,2,FALSE),""),"")</f>
        <v>224</v>
      </c>
      <c r="BK338" s="101" t="str">
        <f>IF(C338&gt;0,IF(COUNTIF('CATEGORY ID'!$K$124:$K$165, +VLOOKUP(C338,'STYLE NAMES'!$B:$AE,30,FALSE)) &gt; 0, +VLOOKUP(VLOOKUP(C338,'STYLE NAMES'!$B:$AE,30,FALSE),'CATEGORY ID'!K:M,2,FALSE),""),"")</f>
        <v/>
      </c>
      <c r="BO338" s="101">
        <v>21</v>
      </c>
      <c r="BR338" s="101" t="str" cm="1">
        <f t="array" ref="BR338">IF(C338&gt;0,_xlfn.TEXTJOIN(";", TRUE,_xlfn.UNIQUE(_xlfn._xlws.FILTER(BF338:BQ338,(BF338:BQ338&gt;0)),TRUE,FALSE)),"")&amp;";"&amp;BS338</f>
        <v>30;2;108;224;21;208;230</v>
      </c>
      <c r="BS338" s="101" t="s">
        <v>3454</v>
      </c>
      <c r="BU338" s="106">
        <f>IF(C338&gt;0,+VLOOKUP($C338,'STYLE NAMES'!$B:$AC,26,FALSE),"")</f>
        <v>99.9</v>
      </c>
      <c r="BV338" s="106">
        <f>IF(C338&gt;0,+VLOOKUP($C338,'STYLE NAMES'!$B:$AC,27,FALSE),"")</f>
        <v>5490</v>
      </c>
      <c r="BW338" s="106">
        <f>IF(C338&gt;0,+VLOOKUP($C338,'STYLE NAMES'!$B:$AC,28,FALSE),"")</f>
        <v>114.88499999999999</v>
      </c>
      <c r="BY338"/>
      <c r="BZ338" s="101">
        <v>0</v>
      </c>
      <c r="CA338" s="137">
        <f t="shared" si="26"/>
        <v>1</v>
      </c>
      <c r="CB338" s="137" t="str">
        <f>+VLOOKUP(C338,'[2]STYLES &amp; MODELS MATRIX'!$A:$G,7,FALSE)</f>
        <v>GHOST</v>
      </c>
      <c r="CC338" s="137" t="str">
        <f>+VLOOKUP(C338,'[1]STYLES &amp; SIZE CHARTS'!$A:$H,8,FALSE)</f>
        <v>MT-LSCP1</v>
      </c>
      <c r="CD338" s="137"/>
      <c r="CE338" s="205"/>
      <c r="CF338" s="141"/>
    </row>
    <row r="339" spans="1:84" s="101" customFormat="1" ht="12" customHeight="1" x14ac:dyDescent="0.2">
      <c r="A339" s="102">
        <f t="shared" si="24"/>
        <v>8683711003946</v>
      </c>
      <c r="B339" s="101" t="s">
        <v>873</v>
      </c>
      <c r="C339" s="101" t="s">
        <v>540</v>
      </c>
      <c r="D339" s="101" t="s">
        <v>2982</v>
      </c>
      <c r="E339" s="203" t="s">
        <v>2360</v>
      </c>
      <c r="F339" s="101" t="s">
        <v>2248</v>
      </c>
      <c r="G339" s="101" t="str">
        <f>IF(C339&gt;0,+VLOOKUP($C339,'STYLE NAMES'!$B:$AC,4,FALSE),"")</f>
        <v>RIDER</v>
      </c>
      <c r="H339" s="101" t="str">
        <f>IF(C339&gt;0,+VLOOKUP($C339,'STYLE NAMES'!$B:$AC,5,FALSE),"")</f>
        <v>MEN</v>
      </c>
      <c r="I339" s="101" t="str">
        <f>IF(C339&gt;0,+VLOOKUP($C339,'STYLE NAMES'!$B:$AC,6,FALSE),"")</f>
        <v>TOPS</v>
      </c>
      <c r="J339" s="101" t="str">
        <f>IF(C339&gt;0,+VLOOKUP($C339,'STYLE NAMES'!$B:$AC,7,FALSE),"")</f>
        <v>MEN</v>
      </c>
      <c r="K339" s="101" t="str">
        <f>IF(C339&gt;0,+VLOOKUP($C339,'STYLE NAMES'!$B:$AC,8,FALSE),"")</f>
        <v>COMPETITION POLOS</v>
      </c>
      <c r="L339" s="101" t="str">
        <f>IF(E339&gt;0,+VLOOKUP($E339,'CODE GENERATOR'!$D:$T,3,FALSE),"")</f>
        <v>W</v>
      </c>
      <c r="M339" s="101" t="str">
        <f>IF(E339&gt;0,+VLOOKUP($E339,'CODE GENERATOR'!$D:$T,4,FALSE),"")</f>
        <v>PIQUET</v>
      </c>
      <c r="N339" s="101" t="str">
        <f>IF(E339&gt;0,+VLOOKUP($E339,'CODE GENERATOR'!$D:$T,6,FALSE),"")</f>
        <v>WHITE</v>
      </c>
      <c r="O339" s="101" t="str">
        <f>IF(E339&gt;0,+VLOOKUP($E339,'CODE GENERATOR'!$D:$T,7,FALSE),"")</f>
        <v>WHITE</v>
      </c>
      <c r="P339" s="101" t="str">
        <f t="shared" si="25"/>
        <v>WHITE</v>
      </c>
      <c r="Q339" s="104" t="str">
        <f>IF(E339&gt;0,+VLOOKUP($E339,'CODE GENERATOR'!$D:$T,11,FALSE),"")</f>
        <v>R.TOPMN_CPL0035</v>
      </c>
      <c r="R339" s="104" t="str">
        <f>IF(E339&gt;0,+VLOOKUP($E339,'CODE GENERATOR'!$D:$T,12,FALSE),"")</f>
        <v>PIQ0015WHTWHT</v>
      </c>
      <c r="S339" s="104" t="str">
        <f>IF(E339&gt;0,+VLOOKUP($E339,'CODE GENERATOR'!$D:$T,13,FALSE),"")</f>
        <v>R.TOPMN_CPL0035_PIQ0015WHTWHT</v>
      </c>
      <c r="T339" s="104" t="str">
        <f t="shared" si="23"/>
        <v>R.TOPMN_CPL0035_PIQ0015WHTWHT_L</v>
      </c>
      <c r="U339" s="105">
        <v>8683711003946</v>
      </c>
      <c r="V339" s="107" t="str" cm="1">
        <f t="array" ref="V339">_xlfn.TEXTJOIN(";", TRUE, _xlfn.UNIQUE(_xlfn._xlws.FILTER(P$3:P$10029, C$3:C$10029=C339)))</f>
        <v>WHITE;WHITE/NAVY;NAVY/WHITE</v>
      </c>
      <c r="W339" s="107" t="str" cm="1">
        <f t="array" ref="W339">_xlfn.TEXTJOIN(";", TRUE, _xlfn.UNIQUE(_xlfn._xlws.FILTER(F$3:F$10029, C$3:C$10029=C339)))</f>
        <v>XS;S;M;L;XL;XXL</v>
      </c>
      <c r="X339" s="101" t="str">
        <f>IF(E339&gt;0,+VLOOKUP($E339,'CODE GENERATOR'!$D:$AC,19,FALSE),0)</f>
        <v>CavalierSanmarco_27.01.2026_whitewhite</v>
      </c>
      <c r="Y339" s="101" t="str">
        <f>IF(E339&gt;0,+VLOOKUP($E339,'CODE GENERATOR'!$D:$AC,20,FALSE),0)</f>
        <v/>
      </c>
      <c r="Z339" s="101" t="str">
        <f>IF(E339&gt;0,+VLOOKUP($E339,'CODE GENERATOR'!$D:$AC,21,FALSE),0)</f>
        <v/>
      </c>
      <c r="AA339" s="101" t="str">
        <f>IF(E339&gt;0,+VLOOKUP($E339,'CODE GENERATOR'!$D:$AC,22,FALSE),0)</f>
        <v/>
      </c>
      <c r="AB339" s="101" t="str">
        <f>IF(E339&gt;0,+VLOOKUP($E339,'CODE GENERATOR'!$D:$AC,23,FALSE),0)</f>
        <v/>
      </c>
      <c r="AC339" s="101" t="str">
        <f>IF(E339&gt;0,+VLOOKUP($E339,'CODE GENERATOR'!$D:$AC,24,FALSE),0)</f>
        <v/>
      </c>
      <c r="AD339" s="101" t="str">
        <f>IF(E339&gt;0,+VLOOKUP($E339,'CODE GENERATOR'!$D:$AC,25,FALSE),0)</f>
        <v/>
      </c>
      <c r="AE339" s="101" t="str">
        <f>IF(E339&gt;0,+VLOOKUP($E339,'CODE GENERATOR'!$D:$AC,26,FALSE),0)</f>
        <v/>
      </c>
      <c r="AF339" s="149" t="str">
        <f>IF($C339&gt;0,$C339&amp;" "&amp;$P339&amp;" "&amp;+VLOOKUP($C339,'STYLE NAMES'!$B:$AC,10,FALSE),"""")</f>
        <v>PAOLO WHITE MEN'S COMPETITION POLO LONG SLEEVE</v>
      </c>
      <c r="AG339" s="101" t="str">
        <f>"Enjoy our "&amp;(AF339)&amp;"; "&amp;IF(C339&gt;0,+VLOOKUP($C339,'STYLE NAMES'!$B:$AC,11,FALSE),"")</f>
        <v>Enjoy our PAOLO 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39" s="101" t="str">
        <f>IF(C339&gt;0,+VLOOKUP($C339,'STYLE NAMES'!$B:$AC,12,FALSE),"")</f>
        <v>* Specially engineered design for high performance
* 4-way super stretch piquet jersey
* Soft and comfortable
* Breathable
* Quick dry
Composition:
95% Poliamide 5% Elasthane</v>
      </c>
      <c r="AI339" s="101" t="str">
        <f>IF(C339&gt;0,+VLOOKUP($C339,'STYLE NAMES'!$B:$AC,13,FALSE),"")</f>
        <v>Machine Wash at 30°C
Mild process
Iron at low temperature
Iron from REVERSE
Do NOT iron on logos or prints
Do not bleach
Do NOT Tumble Dry</v>
      </c>
      <c r="AJ339" s="149" t="str">
        <f>IF($C339&gt;0,$C339&amp;" "&amp;$P339&amp;" "&amp;+VLOOKUP($C339,'STYLE NAMES'!$B:$AC,14,FALSE),"""")</f>
        <v>PAOLO WHITE ERKEK UZUN KOL YARIŞMA POLO</v>
      </c>
      <c r="AK339" s="149" t="str">
        <f>"Cavalier SanMarco tarafından tasarlanan "&amp;(AJ339)&amp;"; "&amp;IF(C339&gt;0,+VLOOKUP($C339,'STYLE NAMES'!$B:$AC,15,FALSE),"")</f>
        <v>Cavalier SanMarco tarafından tasarlanan PAOLO 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39" s="149" t="str">
        <f>IF(C339&gt;0,+VLOOKUP($C339,'STYLE NAMES'!$B:$AC,16,FALSE),"")</f>
        <v>* Yüksek performans için özel tasarım
* 4 yönlü süper streç pike kumaş
* Yumuşak ve rahat
* Nefes alabilir
* Hızlı kuruma
Kompozisyon:
%95 Polyamid  %5 Elastan</v>
      </c>
      <c r="AM339" s="149" t="str">
        <f>IF(C339&gt;0,+VLOOKUP($C339,'STYLE NAMES'!$B:$AC,17,FALSE),"")</f>
        <v>Makinede 30°C' de Yıkayın
Hassas Yıkama
Ilık ütü yapın
Tersten ütüleyin
Logo ve baskıları ÜTÜLEMEYİN
Çamaşır suyu kullanmayın
Kurutma Makinesinde Kurutmayın</v>
      </c>
      <c r="AN339" s="149" t="str">
        <f>IF($C339&gt;0,$C339&amp;" "&amp;$P339&amp;" "&amp;+VLOOKUP($C339,'STYLE NAMES'!$B:$AC,18,FALSE),"""")</f>
        <v>PAOLO WHITE POLO DA CONCORSO UOMO MANICA LUNGA</v>
      </c>
      <c r="AO339" s="101" t="str">
        <f>"Disegnato da Cavalier SanMarco "&amp;(AN339)&amp;"; "&amp;IF(C339&gt;0,+VLOOKUP($C339,'STYLE NAMES'!$B:$AC,19,FALSE),"")</f>
        <v>Disegnato da Cavalier SanMarco PAOLO 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39" s="101" t="str">
        <f>IF(C339&gt;0,+VLOOKUP($C339,'STYLE NAMES'!$B:$AC,20,FALSE),"")</f>
        <v>Design ingegnerizzato per alte prestazioni 
Jersey piqué elasticizzato  4-way-stretch 
Morbido e confortevole 
Traspirante Asciugatura rapida 
Composizione: 
95% Poliammide  5% Elastan</v>
      </c>
      <c r="AQ339" s="101" t="str">
        <f>IF(C339&gt;0,+VLOOKUP($C339,'STYLE NAMES'!$B:$AC,21,FALSE),"")</f>
        <v>Lavare in lavatrice a 30°C Ciclo delicato 
Stirare a bassa temperatura
Stirare al rovescio 
Non stirare su loghi o stampe 
Non candeggiare 
Non asciugare in asciugatrice</v>
      </c>
      <c r="AR339" s="101">
        <f>IF(D339&gt;0,+VLOOKUP($C339,'STYLE NAMES'!$B:$AC,22,FALSE),"")</f>
        <v>0</v>
      </c>
      <c r="AS339" s="101">
        <f>IF(E339&gt;0,+VLOOKUP($C339,'STYLE NAMES'!$B:$AC,23,FALSE),"")</f>
        <v>0</v>
      </c>
      <c r="AT339" s="101">
        <f>IF(F339&gt;0,+VLOOKUP($C339,'STYLE NAMES'!$B:$AC,24,FALSE),"")</f>
        <v>0</v>
      </c>
      <c r="AU339" s="101">
        <f>IF(G339&gt;0,+VLOOKUP($C339,'STYLE NAMES'!$B:$AC,25,FALSE),"")</f>
        <v>0</v>
      </c>
      <c r="AV339" s="101" t="str">
        <f>+VLOOKUP($S339,'CODE GENERATOR'!$P:$AM,15,FALSE)</f>
        <v>R.BOTMN_BRC0066_TJR0026WHTWHT</v>
      </c>
      <c r="AW339" s="101" t="str">
        <f>+VLOOKUP($S339,'CODE GENERATOR'!$P:$AM,16,FALSE)</f>
        <v>A.RACUX_BLT0094A_BRD0002NAVNAV</v>
      </c>
      <c r="AX339" s="101" t="str">
        <f>+VLOOKUP($S339,'CODE GENERATOR'!$P:$AM,17,FALSE)</f>
        <v>A.RACAU_SOC0018_NYL00003XBST3</v>
      </c>
      <c r="AY339" s="101">
        <f>+VLOOKUP($S339,'CODE GENERATOR'!$P:$AM,18,FALSE)</f>
        <v>0</v>
      </c>
      <c r="AZ339" s="101">
        <f>+VLOOKUP($S339,'CODE GENERATOR'!$P:$AM,19,FALSE)</f>
        <v>0</v>
      </c>
      <c r="BA339" s="101">
        <f>+VLOOKUP($S339,'CODE GENERATOR'!$P:$AM,20,FALSE)</f>
        <v>0</v>
      </c>
      <c r="BB339" s="101">
        <f>+VLOOKUP($S339,'CODE GENERATOR'!$P:$AM,21,FALSE)</f>
        <v>0</v>
      </c>
      <c r="BC339" s="101">
        <f>+VLOOKUP($S339,'CODE GENERATOR'!$P:$AM,22,FALSE)</f>
        <v>0</v>
      </c>
      <c r="BD339" s="101">
        <f>+VLOOKUP($S339,'CODE GENERATOR'!$P:$AM,23,FALSE)</f>
        <v>0</v>
      </c>
      <c r="BE339" s="101">
        <f>+VLOOKUP($S339,'CODE GENERATOR'!$P:$AM,24,FALSE)</f>
        <v>0</v>
      </c>
      <c r="BF339" s="101">
        <f>IF(C339&gt;0,+VLOOKUP(G339,'CATEGORY ID'!$A$1:$L$118,3,FALSE),"")</f>
        <v>30</v>
      </c>
      <c r="BG339" s="101">
        <f>IF(C339&gt;0,+VLOOKUP(H339,'CATEGORY ID'!$D$1:$L$118,3,FALSE),"")</f>
        <v>2</v>
      </c>
      <c r="BH339" s="101">
        <f>IF(C339&gt;0,+VLOOKUP((+H339&amp;I339),'CATEGORY ID'!$H$1:$I$121,2,FALSE),"")</f>
        <v>108</v>
      </c>
      <c r="BJ339" s="101">
        <f>IF(C339&gt;0,IF(COUNTIF('CATEGORY ID'!$K$1:$K$121,+H339&amp;K339) &gt; 0, +VLOOKUP(+H339&amp;K339,'CATEGORY ID'!$K$1:$L$121,2,FALSE),""),"")</f>
        <v>224</v>
      </c>
      <c r="BK339" s="101" t="str">
        <f>IF(C339&gt;0,IF(COUNTIF('CATEGORY ID'!$K$124:$K$165, +VLOOKUP(C339,'STYLE NAMES'!$B:$AE,30,FALSE)) &gt; 0, +VLOOKUP(VLOOKUP(C339,'STYLE NAMES'!$B:$AE,30,FALSE),'CATEGORY ID'!K:M,2,FALSE),""),"")</f>
        <v/>
      </c>
      <c r="BO339" s="101">
        <v>21</v>
      </c>
      <c r="BR339" s="101" t="str" cm="1">
        <f t="array" ref="BR339">IF(C339&gt;0,_xlfn.TEXTJOIN(";", TRUE,_xlfn.UNIQUE(_xlfn._xlws.FILTER(BF339:BQ339,(BF339:BQ339&gt;0)),TRUE,FALSE)),"")&amp;";"&amp;BS339</f>
        <v>30;2;108;224;21;208;230</v>
      </c>
      <c r="BS339" s="101" t="s">
        <v>3454</v>
      </c>
      <c r="BU339" s="106">
        <f>IF(C339&gt;0,+VLOOKUP($C339,'STYLE NAMES'!$B:$AC,26,FALSE),"")</f>
        <v>99.9</v>
      </c>
      <c r="BV339" s="106">
        <f>IF(C339&gt;0,+VLOOKUP($C339,'STYLE NAMES'!$B:$AC,27,FALSE),"")</f>
        <v>5490</v>
      </c>
      <c r="BW339" s="106">
        <f>IF(C339&gt;0,+VLOOKUP($C339,'STYLE NAMES'!$B:$AC,28,FALSE),"")</f>
        <v>114.88499999999999</v>
      </c>
      <c r="BY339"/>
      <c r="BZ339" s="101">
        <v>0</v>
      </c>
      <c r="CA339" s="137">
        <f t="shared" si="26"/>
        <v>1</v>
      </c>
      <c r="CB339" s="137" t="str">
        <f>+VLOOKUP(C339,'[2]STYLES &amp; MODELS MATRIX'!$A:$G,7,FALSE)</f>
        <v>GHOST</v>
      </c>
      <c r="CC339" s="137" t="str">
        <f>+VLOOKUP(C339,'[1]STYLES &amp; SIZE CHARTS'!$A:$H,8,FALSE)</f>
        <v>MT-LSCP1</v>
      </c>
      <c r="CD339" s="137"/>
      <c r="CE339" s="205"/>
      <c r="CF339" s="141"/>
    </row>
    <row r="340" spans="1:84" s="101" customFormat="1" ht="12" customHeight="1" x14ac:dyDescent="0.2">
      <c r="A340" s="102">
        <f t="shared" si="24"/>
        <v>8683711003953</v>
      </c>
      <c r="B340" s="101" t="s">
        <v>873</v>
      </c>
      <c r="C340" s="101" t="s">
        <v>540</v>
      </c>
      <c r="D340" s="101" t="s">
        <v>2982</v>
      </c>
      <c r="E340" s="203" t="s">
        <v>2360</v>
      </c>
      <c r="F340" s="101" t="s">
        <v>2249</v>
      </c>
      <c r="G340" s="101" t="str">
        <f>IF(C340&gt;0,+VLOOKUP($C340,'STYLE NAMES'!$B:$AC,4,FALSE),"")</f>
        <v>RIDER</v>
      </c>
      <c r="H340" s="101" t="str">
        <f>IF(C340&gt;0,+VLOOKUP($C340,'STYLE NAMES'!$B:$AC,5,FALSE),"")</f>
        <v>MEN</v>
      </c>
      <c r="I340" s="101" t="str">
        <f>IF(C340&gt;0,+VLOOKUP($C340,'STYLE NAMES'!$B:$AC,6,FALSE),"")</f>
        <v>TOPS</v>
      </c>
      <c r="J340" s="101" t="str">
        <f>IF(C340&gt;0,+VLOOKUP($C340,'STYLE NAMES'!$B:$AC,7,FALSE),"")</f>
        <v>MEN</v>
      </c>
      <c r="K340" s="101" t="str">
        <f>IF(C340&gt;0,+VLOOKUP($C340,'STYLE NAMES'!$B:$AC,8,FALSE),"")</f>
        <v>COMPETITION POLOS</v>
      </c>
      <c r="L340" s="101" t="str">
        <f>IF(E340&gt;0,+VLOOKUP($E340,'CODE GENERATOR'!$D:$T,3,FALSE),"")</f>
        <v>W</v>
      </c>
      <c r="M340" s="101" t="str">
        <f>IF(E340&gt;0,+VLOOKUP($E340,'CODE GENERATOR'!$D:$T,4,FALSE),"")</f>
        <v>PIQUET</v>
      </c>
      <c r="N340" s="101" t="str">
        <f>IF(E340&gt;0,+VLOOKUP($E340,'CODE GENERATOR'!$D:$T,6,FALSE),"")</f>
        <v>WHITE</v>
      </c>
      <c r="O340" s="101" t="str">
        <f>IF(E340&gt;0,+VLOOKUP($E340,'CODE GENERATOR'!$D:$T,7,FALSE),"")</f>
        <v>WHITE</v>
      </c>
      <c r="P340" s="101" t="str">
        <f t="shared" si="25"/>
        <v>WHITE</v>
      </c>
      <c r="Q340" s="104" t="str">
        <f>IF(E340&gt;0,+VLOOKUP($E340,'CODE GENERATOR'!$D:$T,11,FALSE),"")</f>
        <v>R.TOPMN_CPL0035</v>
      </c>
      <c r="R340" s="104" t="str">
        <f>IF(E340&gt;0,+VLOOKUP($E340,'CODE GENERATOR'!$D:$T,12,FALSE),"")</f>
        <v>PIQ0015WHTWHT</v>
      </c>
      <c r="S340" s="104" t="str">
        <f>IF(E340&gt;0,+VLOOKUP($E340,'CODE GENERATOR'!$D:$T,13,FALSE),"")</f>
        <v>R.TOPMN_CPL0035_PIQ0015WHTWHT</v>
      </c>
      <c r="T340" s="104" t="str">
        <f t="shared" si="23"/>
        <v>R.TOPMN_CPL0035_PIQ0015WHTWHT_XL</v>
      </c>
      <c r="U340" s="105">
        <v>8683711003953</v>
      </c>
      <c r="V340" s="107" t="str" cm="1">
        <f t="array" ref="V340">_xlfn.TEXTJOIN(";", TRUE, _xlfn.UNIQUE(_xlfn._xlws.FILTER(P$3:P$10029, C$3:C$10029=C340)))</f>
        <v>WHITE;WHITE/NAVY;NAVY/WHITE</v>
      </c>
      <c r="W340" s="107" t="str" cm="1">
        <f t="array" ref="W340">_xlfn.TEXTJOIN(";", TRUE, _xlfn.UNIQUE(_xlfn._xlws.FILTER(F$3:F$10029, C$3:C$10029=C340)))</f>
        <v>XS;S;M;L;XL;XXL</v>
      </c>
      <c r="X340" s="101" t="str">
        <f>IF(E340&gt;0,+VLOOKUP($E340,'CODE GENERATOR'!$D:$AC,19,FALSE),0)</f>
        <v>CavalierSanmarco_27.01.2026_whitewhite</v>
      </c>
      <c r="Y340" s="101" t="str">
        <f>IF(E340&gt;0,+VLOOKUP($E340,'CODE GENERATOR'!$D:$AC,20,FALSE),0)</f>
        <v/>
      </c>
      <c r="Z340" s="101" t="str">
        <f>IF(E340&gt;0,+VLOOKUP($E340,'CODE GENERATOR'!$D:$AC,21,FALSE),0)</f>
        <v/>
      </c>
      <c r="AA340" s="101" t="str">
        <f>IF(E340&gt;0,+VLOOKUP($E340,'CODE GENERATOR'!$D:$AC,22,FALSE),0)</f>
        <v/>
      </c>
      <c r="AB340" s="101" t="str">
        <f>IF(E340&gt;0,+VLOOKUP($E340,'CODE GENERATOR'!$D:$AC,23,FALSE),0)</f>
        <v/>
      </c>
      <c r="AC340" s="101" t="str">
        <f>IF(E340&gt;0,+VLOOKUP($E340,'CODE GENERATOR'!$D:$AC,24,FALSE),0)</f>
        <v/>
      </c>
      <c r="AD340" s="101" t="str">
        <f>IF(E340&gt;0,+VLOOKUP($E340,'CODE GENERATOR'!$D:$AC,25,FALSE),0)</f>
        <v/>
      </c>
      <c r="AE340" s="101" t="str">
        <f>IF(E340&gt;0,+VLOOKUP($E340,'CODE GENERATOR'!$D:$AC,26,FALSE),0)</f>
        <v/>
      </c>
      <c r="AF340" s="149" t="str">
        <f>IF($C340&gt;0,$C340&amp;" "&amp;$P340&amp;" "&amp;+VLOOKUP($C340,'STYLE NAMES'!$B:$AC,10,FALSE),"""")</f>
        <v>PAOLO WHITE MEN'S COMPETITION POLO LONG SLEEVE</v>
      </c>
      <c r="AG340" s="101" t="str">
        <f>"Enjoy our "&amp;(AF340)&amp;"; "&amp;IF(C340&gt;0,+VLOOKUP($C340,'STYLE NAMES'!$B:$AC,11,FALSE),"")</f>
        <v>Enjoy our PAOLO 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0" s="101" t="str">
        <f>IF(C340&gt;0,+VLOOKUP($C340,'STYLE NAMES'!$B:$AC,12,FALSE),"")</f>
        <v>* Specially engineered design for high performance
* 4-way super stretch piquet jersey
* Soft and comfortable
* Breathable
* Quick dry
Composition:
95% Poliamide 5% Elasthane</v>
      </c>
      <c r="AI340" s="101" t="str">
        <f>IF(C340&gt;0,+VLOOKUP($C340,'STYLE NAMES'!$B:$AC,13,FALSE),"")</f>
        <v>Machine Wash at 30°C
Mild process
Iron at low temperature
Iron from REVERSE
Do NOT iron on logos or prints
Do not bleach
Do NOT Tumble Dry</v>
      </c>
      <c r="AJ340" s="149" t="str">
        <f>IF($C340&gt;0,$C340&amp;" "&amp;$P340&amp;" "&amp;+VLOOKUP($C340,'STYLE NAMES'!$B:$AC,14,FALSE),"""")</f>
        <v>PAOLO WHITE ERKEK UZUN KOL YARIŞMA POLO</v>
      </c>
      <c r="AK340" s="149" t="str">
        <f>"Cavalier SanMarco tarafından tasarlanan "&amp;(AJ340)&amp;"; "&amp;IF(C340&gt;0,+VLOOKUP($C340,'STYLE NAMES'!$B:$AC,15,FALSE),"")</f>
        <v>Cavalier SanMarco tarafından tasarlanan PAOLO 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0" s="149" t="str">
        <f>IF(C340&gt;0,+VLOOKUP($C340,'STYLE NAMES'!$B:$AC,16,FALSE),"")</f>
        <v>* Yüksek performans için özel tasarım
* 4 yönlü süper streç pike kumaş
* Yumuşak ve rahat
* Nefes alabilir
* Hızlı kuruma
Kompozisyon:
%95 Polyamid  %5 Elastan</v>
      </c>
      <c r="AM340" s="149" t="str">
        <f>IF(C340&gt;0,+VLOOKUP($C340,'STYLE NAMES'!$B:$AC,17,FALSE),"")</f>
        <v>Makinede 30°C' de Yıkayın
Hassas Yıkama
Ilık ütü yapın
Tersten ütüleyin
Logo ve baskıları ÜTÜLEMEYİN
Çamaşır suyu kullanmayın
Kurutma Makinesinde Kurutmayın</v>
      </c>
      <c r="AN340" s="149" t="str">
        <f>IF($C340&gt;0,$C340&amp;" "&amp;$P340&amp;" "&amp;+VLOOKUP($C340,'STYLE NAMES'!$B:$AC,18,FALSE),"""")</f>
        <v>PAOLO WHITE POLO DA CONCORSO UOMO MANICA LUNGA</v>
      </c>
      <c r="AO340" s="101" t="str">
        <f>"Disegnato da Cavalier SanMarco "&amp;(AN340)&amp;"; "&amp;IF(C340&gt;0,+VLOOKUP($C340,'STYLE NAMES'!$B:$AC,19,FALSE),"")</f>
        <v>Disegnato da Cavalier SanMarco PAOLO 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0" s="101" t="str">
        <f>IF(C340&gt;0,+VLOOKUP($C340,'STYLE NAMES'!$B:$AC,20,FALSE),"")</f>
        <v>Design ingegnerizzato per alte prestazioni 
Jersey piqué elasticizzato  4-way-stretch 
Morbido e confortevole 
Traspirante Asciugatura rapida 
Composizione: 
95% Poliammide  5% Elastan</v>
      </c>
      <c r="AQ340" s="101" t="str">
        <f>IF(C340&gt;0,+VLOOKUP($C340,'STYLE NAMES'!$B:$AC,21,FALSE),"")</f>
        <v>Lavare in lavatrice a 30°C Ciclo delicato 
Stirare a bassa temperatura
Stirare al rovescio 
Non stirare su loghi o stampe 
Non candeggiare 
Non asciugare in asciugatrice</v>
      </c>
      <c r="AR340" s="101">
        <f>IF(D340&gt;0,+VLOOKUP($C340,'STYLE NAMES'!$B:$AC,22,FALSE),"")</f>
        <v>0</v>
      </c>
      <c r="AS340" s="101">
        <f>IF(E340&gt;0,+VLOOKUP($C340,'STYLE NAMES'!$B:$AC,23,FALSE),"")</f>
        <v>0</v>
      </c>
      <c r="AT340" s="101">
        <f>IF(F340&gt;0,+VLOOKUP($C340,'STYLE NAMES'!$B:$AC,24,FALSE),"")</f>
        <v>0</v>
      </c>
      <c r="AU340" s="101">
        <f>IF(G340&gt;0,+VLOOKUP($C340,'STYLE NAMES'!$B:$AC,25,FALSE),"")</f>
        <v>0</v>
      </c>
      <c r="AV340" s="101" t="str">
        <f>+VLOOKUP($S340,'CODE GENERATOR'!$P:$AM,15,FALSE)</f>
        <v>R.BOTMN_BRC0066_TJR0026WHTWHT</v>
      </c>
      <c r="AW340" s="101" t="str">
        <f>+VLOOKUP($S340,'CODE GENERATOR'!$P:$AM,16,FALSE)</f>
        <v>A.RACUX_BLT0094A_BRD0002NAVNAV</v>
      </c>
      <c r="AX340" s="101" t="str">
        <f>+VLOOKUP($S340,'CODE GENERATOR'!$P:$AM,17,FALSE)</f>
        <v>A.RACAU_SOC0018_NYL00003XBST3</v>
      </c>
      <c r="AY340" s="101">
        <f>+VLOOKUP($S340,'CODE GENERATOR'!$P:$AM,18,FALSE)</f>
        <v>0</v>
      </c>
      <c r="AZ340" s="101">
        <f>+VLOOKUP($S340,'CODE GENERATOR'!$P:$AM,19,FALSE)</f>
        <v>0</v>
      </c>
      <c r="BA340" s="101">
        <f>+VLOOKUP($S340,'CODE GENERATOR'!$P:$AM,20,FALSE)</f>
        <v>0</v>
      </c>
      <c r="BB340" s="101">
        <f>+VLOOKUP($S340,'CODE GENERATOR'!$P:$AM,21,FALSE)</f>
        <v>0</v>
      </c>
      <c r="BC340" s="101">
        <f>+VLOOKUP($S340,'CODE GENERATOR'!$P:$AM,22,FALSE)</f>
        <v>0</v>
      </c>
      <c r="BD340" s="101">
        <f>+VLOOKUP($S340,'CODE GENERATOR'!$P:$AM,23,FALSE)</f>
        <v>0</v>
      </c>
      <c r="BE340" s="101">
        <f>+VLOOKUP($S340,'CODE GENERATOR'!$P:$AM,24,FALSE)</f>
        <v>0</v>
      </c>
      <c r="BF340" s="101">
        <f>IF(C340&gt;0,+VLOOKUP(G340,'CATEGORY ID'!$A$1:$L$118,3,FALSE),"")</f>
        <v>30</v>
      </c>
      <c r="BG340" s="101">
        <f>IF(C340&gt;0,+VLOOKUP(H340,'CATEGORY ID'!$D$1:$L$118,3,FALSE),"")</f>
        <v>2</v>
      </c>
      <c r="BH340" s="101">
        <f>IF(C340&gt;0,+VLOOKUP((+H340&amp;I340),'CATEGORY ID'!$H$1:$I$121,2,FALSE),"")</f>
        <v>108</v>
      </c>
      <c r="BJ340" s="101">
        <f>IF(C340&gt;0,IF(COUNTIF('CATEGORY ID'!$K$1:$K$121,+H340&amp;K340) &gt; 0, +VLOOKUP(+H340&amp;K340,'CATEGORY ID'!$K$1:$L$121,2,FALSE),""),"")</f>
        <v>224</v>
      </c>
      <c r="BK340" s="101" t="str">
        <f>IF(C340&gt;0,IF(COUNTIF('CATEGORY ID'!$K$124:$K$165, +VLOOKUP(C340,'STYLE NAMES'!$B:$AE,30,FALSE)) &gt; 0, +VLOOKUP(VLOOKUP(C340,'STYLE NAMES'!$B:$AE,30,FALSE),'CATEGORY ID'!K:M,2,FALSE),""),"")</f>
        <v/>
      </c>
      <c r="BO340" s="101">
        <v>21</v>
      </c>
      <c r="BR340" s="101" t="str" cm="1">
        <f t="array" ref="BR340">IF(C340&gt;0,_xlfn.TEXTJOIN(";", TRUE,_xlfn.UNIQUE(_xlfn._xlws.FILTER(BF340:BQ340,(BF340:BQ340&gt;0)),TRUE,FALSE)),"")&amp;";"&amp;BS340</f>
        <v>30;2;108;224;21;208;230</v>
      </c>
      <c r="BS340" s="101" t="s">
        <v>3454</v>
      </c>
      <c r="BU340" s="106">
        <f>IF(C340&gt;0,+VLOOKUP($C340,'STYLE NAMES'!$B:$AC,26,FALSE),"")</f>
        <v>99.9</v>
      </c>
      <c r="BV340" s="106">
        <f>IF(C340&gt;0,+VLOOKUP($C340,'STYLE NAMES'!$B:$AC,27,FALSE),"")</f>
        <v>5490</v>
      </c>
      <c r="BW340" s="106">
        <f>IF(C340&gt;0,+VLOOKUP($C340,'STYLE NAMES'!$B:$AC,28,FALSE),"")</f>
        <v>114.88499999999999</v>
      </c>
      <c r="BY340"/>
      <c r="BZ340" s="101">
        <v>0</v>
      </c>
      <c r="CA340" s="137">
        <f t="shared" si="26"/>
        <v>1</v>
      </c>
      <c r="CB340" s="137" t="str">
        <f>+VLOOKUP(C340,'[2]STYLES &amp; MODELS MATRIX'!$A:$G,7,FALSE)</f>
        <v>GHOST</v>
      </c>
      <c r="CC340" s="137" t="str">
        <f>+VLOOKUP(C340,'[1]STYLES &amp; SIZE CHARTS'!$A:$H,8,FALSE)</f>
        <v>MT-LSCP1</v>
      </c>
      <c r="CD340" s="137"/>
      <c r="CE340" s="205"/>
      <c r="CF340" s="141"/>
    </row>
    <row r="341" spans="1:84" s="101" customFormat="1" ht="12" customHeight="1" x14ac:dyDescent="0.2">
      <c r="A341" s="102">
        <f t="shared" si="24"/>
        <v>8683711003960</v>
      </c>
      <c r="B341" s="101" t="s">
        <v>873</v>
      </c>
      <c r="C341" s="101" t="s">
        <v>540</v>
      </c>
      <c r="D341" s="101" t="s">
        <v>2982</v>
      </c>
      <c r="E341" s="203" t="s">
        <v>2360</v>
      </c>
      <c r="F341" s="101" t="s">
        <v>2347</v>
      </c>
      <c r="G341" s="101" t="str">
        <f>IF(C341&gt;0,+VLOOKUP($C341,'STYLE NAMES'!$B:$AC,4,FALSE),"")</f>
        <v>RIDER</v>
      </c>
      <c r="H341" s="101" t="str">
        <f>IF(C341&gt;0,+VLOOKUP($C341,'STYLE NAMES'!$B:$AC,5,FALSE),"")</f>
        <v>MEN</v>
      </c>
      <c r="I341" s="101" t="str">
        <f>IF(C341&gt;0,+VLOOKUP($C341,'STYLE NAMES'!$B:$AC,6,FALSE),"")</f>
        <v>TOPS</v>
      </c>
      <c r="J341" s="101" t="str">
        <f>IF(C341&gt;0,+VLOOKUP($C341,'STYLE NAMES'!$B:$AC,7,FALSE),"")</f>
        <v>MEN</v>
      </c>
      <c r="K341" s="101" t="str">
        <f>IF(C341&gt;0,+VLOOKUP($C341,'STYLE NAMES'!$B:$AC,8,FALSE),"")</f>
        <v>COMPETITION POLOS</v>
      </c>
      <c r="L341" s="101" t="str">
        <f>IF(E341&gt;0,+VLOOKUP($E341,'CODE GENERATOR'!$D:$T,3,FALSE),"")</f>
        <v>W</v>
      </c>
      <c r="M341" s="101" t="str">
        <f>IF(E341&gt;0,+VLOOKUP($E341,'CODE GENERATOR'!$D:$T,4,FALSE),"")</f>
        <v>PIQUET</v>
      </c>
      <c r="N341" s="101" t="str">
        <f>IF(E341&gt;0,+VLOOKUP($E341,'CODE GENERATOR'!$D:$T,6,FALSE),"")</f>
        <v>WHITE</v>
      </c>
      <c r="O341" s="101" t="str">
        <f>IF(E341&gt;0,+VLOOKUP($E341,'CODE GENERATOR'!$D:$T,7,FALSE),"")</f>
        <v>WHITE</v>
      </c>
      <c r="P341" s="101" t="str">
        <f t="shared" si="25"/>
        <v>WHITE</v>
      </c>
      <c r="Q341" s="104" t="str">
        <f>IF(E341&gt;0,+VLOOKUP($E341,'CODE GENERATOR'!$D:$T,11,FALSE),"")</f>
        <v>R.TOPMN_CPL0035</v>
      </c>
      <c r="R341" s="104" t="str">
        <f>IF(E341&gt;0,+VLOOKUP($E341,'CODE GENERATOR'!$D:$T,12,FALSE),"")</f>
        <v>PIQ0015WHTWHT</v>
      </c>
      <c r="S341" s="104" t="str">
        <f>IF(E341&gt;0,+VLOOKUP($E341,'CODE GENERATOR'!$D:$T,13,FALSE),"")</f>
        <v>R.TOPMN_CPL0035_PIQ0015WHTWHT</v>
      </c>
      <c r="T341" s="104" t="str">
        <f t="shared" si="23"/>
        <v>R.TOPMN_CPL0035_PIQ0015WHTWHT_XXL</v>
      </c>
      <c r="U341" s="105">
        <v>8683711003960</v>
      </c>
      <c r="V341" s="107" t="str" cm="1">
        <f t="array" ref="V341">_xlfn.TEXTJOIN(";", TRUE, _xlfn.UNIQUE(_xlfn._xlws.FILTER(P$3:P$10029, C$3:C$10029=C341)))</f>
        <v>WHITE;WHITE/NAVY;NAVY/WHITE</v>
      </c>
      <c r="W341" s="107" t="str" cm="1">
        <f t="array" ref="W341">_xlfn.TEXTJOIN(";", TRUE, _xlfn.UNIQUE(_xlfn._xlws.FILTER(F$3:F$10029, C$3:C$10029=C341)))</f>
        <v>XS;S;M;L;XL;XXL</v>
      </c>
      <c r="X341" s="101" t="str">
        <f>IF(E341&gt;0,+VLOOKUP($E341,'CODE GENERATOR'!$D:$AC,19,FALSE),0)</f>
        <v>CavalierSanmarco_27.01.2026_whitewhite</v>
      </c>
      <c r="Y341" s="101" t="str">
        <f>IF(E341&gt;0,+VLOOKUP($E341,'CODE GENERATOR'!$D:$AC,20,FALSE),0)</f>
        <v/>
      </c>
      <c r="Z341" s="101" t="str">
        <f>IF(E341&gt;0,+VLOOKUP($E341,'CODE GENERATOR'!$D:$AC,21,FALSE),0)</f>
        <v/>
      </c>
      <c r="AA341" s="101" t="str">
        <f>IF(E341&gt;0,+VLOOKUP($E341,'CODE GENERATOR'!$D:$AC,22,FALSE),0)</f>
        <v/>
      </c>
      <c r="AB341" s="101" t="str">
        <f>IF(E341&gt;0,+VLOOKUP($E341,'CODE GENERATOR'!$D:$AC,23,FALSE),0)</f>
        <v/>
      </c>
      <c r="AC341" s="101" t="str">
        <f>IF(E341&gt;0,+VLOOKUP($E341,'CODE GENERATOR'!$D:$AC,24,FALSE),0)</f>
        <v/>
      </c>
      <c r="AD341" s="101" t="str">
        <f>IF(E341&gt;0,+VLOOKUP($E341,'CODE GENERATOR'!$D:$AC,25,FALSE),0)</f>
        <v/>
      </c>
      <c r="AE341" s="101" t="str">
        <f>IF(E341&gt;0,+VLOOKUP($E341,'CODE GENERATOR'!$D:$AC,26,FALSE),0)</f>
        <v/>
      </c>
      <c r="AF341" s="149" t="str">
        <f>IF($C341&gt;0,$C341&amp;" "&amp;$P341&amp;" "&amp;+VLOOKUP($C341,'STYLE NAMES'!$B:$AC,10,FALSE),"""")</f>
        <v>PAOLO WHITE MEN'S COMPETITION POLO LONG SLEEVE</v>
      </c>
      <c r="AG341" s="101" t="str">
        <f>"Enjoy our "&amp;(AF341)&amp;"; "&amp;IF(C341&gt;0,+VLOOKUP($C341,'STYLE NAMES'!$B:$AC,11,FALSE),"")</f>
        <v>Enjoy our PAOLO 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1" s="101" t="str">
        <f>IF(C341&gt;0,+VLOOKUP($C341,'STYLE NAMES'!$B:$AC,12,FALSE),"")</f>
        <v>* Specially engineered design for high performance
* 4-way super stretch piquet jersey
* Soft and comfortable
* Breathable
* Quick dry
Composition:
95% Poliamide 5% Elasthane</v>
      </c>
      <c r="AI341" s="101" t="str">
        <f>IF(C341&gt;0,+VLOOKUP($C341,'STYLE NAMES'!$B:$AC,13,FALSE),"")</f>
        <v>Machine Wash at 30°C
Mild process
Iron at low temperature
Iron from REVERSE
Do NOT iron on logos or prints
Do not bleach
Do NOT Tumble Dry</v>
      </c>
      <c r="AJ341" s="149" t="str">
        <f>IF($C341&gt;0,$C341&amp;" "&amp;$P341&amp;" "&amp;+VLOOKUP($C341,'STYLE NAMES'!$B:$AC,14,FALSE),"""")</f>
        <v>PAOLO WHITE ERKEK UZUN KOL YARIŞMA POLO</v>
      </c>
      <c r="AK341" s="149" t="str">
        <f>"Cavalier SanMarco tarafından tasarlanan "&amp;(AJ341)&amp;"; "&amp;IF(C341&gt;0,+VLOOKUP($C341,'STYLE NAMES'!$B:$AC,15,FALSE),"")</f>
        <v>Cavalier SanMarco tarafından tasarlanan PAOLO 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1" s="149" t="str">
        <f>IF(C341&gt;0,+VLOOKUP($C341,'STYLE NAMES'!$B:$AC,16,FALSE),"")</f>
        <v>* Yüksek performans için özel tasarım
* 4 yönlü süper streç pike kumaş
* Yumuşak ve rahat
* Nefes alabilir
* Hızlı kuruma
Kompozisyon:
%95 Polyamid  %5 Elastan</v>
      </c>
      <c r="AM341" s="149" t="str">
        <f>IF(C341&gt;0,+VLOOKUP($C341,'STYLE NAMES'!$B:$AC,17,FALSE),"")</f>
        <v>Makinede 30°C' de Yıkayın
Hassas Yıkama
Ilık ütü yapın
Tersten ütüleyin
Logo ve baskıları ÜTÜLEMEYİN
Çamaşır suyu kullanmayın
Kurutma Makinesinde Kurutmayın</v>
      </c>
      <c r="AN341" s="149" t="str">
        <f>IF($C341&gt;0,$C341&amp;" "&amp;$P341&amp;" "&amp;+VLOOKUP($C341,'STYLE NAMES'!$B:$AC,18,FALSE),"""")</f>
        <v>PAOLO WHITE POLO DA CONCORSO UOMO MANICA LUNGA</v>
      </c>
      <c r="AO341" s="101" t="str">
        <f>"Disegnato da Cavalier SanMarco "&amp;(AN341)&amp;"; "&amp;IF(C341&gt;0,+VLOOKUP($C341,'STYLE NAMES'!$B:$AC,19,FALSE),"")</f>
        <v>Disegnato da Cavalier SanMarco PAOLO 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1" s="101" t="str">
        <f>IF(C341&gt;0,+VLOOKUP($C341,'STYLE NAMES'!$B:$AC,20,FALSE),"")</f>
        <v>Design ingegnerizzato per alte prestazioni 
Jersey piqué elasticizzato  4-way-stretch 
Morbido e confortevole 
Traspirante Asciugatura rapida 
Composizione: 
95% Poliammide  5% Elastan</v>
      </c>
      <c r="AQ341" s="101" t="str">
        <f>IF(C341&gt;0,+VLOOKUP($C341,'STYLE NAMES'!$B:$AC,21,FALSE),"")</f>
        <v>Lavare in lavatrice a 30°C Ciclo delicato 
Stirare a bassa temperatura
Stirare al rovescio 
Non stirare su loghi o stampe 
Non candeggiare 
Non asciugare in asciugatrice</v>
      </c>
      <c r="AR341" s="101">
        <f>IF(D341&gt;0,+VLOOKUP($C341,'STYLE NAMES'!$B:$AC,22,FALSE),"")</f>
        <v>0</v>
      </c>
      <c r="AS341" s="101">
        <f>IF(E341&gt;0,+VLOOKUP($C341,'STYLE NAMES'!$B:$AC,23,FALSE),"")</f>
        <v>0</v>
      </c>
      <c r="AT341" s="101">
        <f>IF(F341&gt;0,+VLOOKUP($C341,'STYLE NAMES'!$B:$AC,24,FALSE),"")</f>
        <v>0</v>
      </c>
      <c r="AU341" s="101">
        <f>IF(G341&gt;0,+VLOOKUP($C341,'STYLE NAMES'!$B:$AC,25,FALSE),"")</f>
        <v>0</v>
      </c>
      <c r="AV341" s="101" t="str">
        <f>+VLOOKUP($S341,'CODE GENERATOR'!$P:$AM,15,FALSE)</f>
        <v>R.BOTMN_BRC0066_TJR0026WHTWHT</v>
      </c>
      <c r="AW341" s="101" t="str">
        <f>+VLOOKUP($S341,'CODE GENERATOR'!$P:$AM,16,FALSE)</f>
        <v>A.RACUX_BLT0094A_BRD0002NAVNAV</v>
      </c>
      <c r="AX341" s="101" t="str">
        <f>+VLOOKUP($S341,'CODE GENERATOR'!$P:$AM,17,FALSE)</f>
        <v>A.RACAU_SOC0018_NYL00003XBST3</v>
      </c>
      <c r="AY341" s="101">
        <f>+VLOOKUP($S341,'CODE GENERATOR'!$P:$AM,18,FALSE)</f>
        <v>0</v>
      </c>
      <c r="AZ341" s="101">
        <f>+VLOOKUP($S341,'CODE GENERATOR'!$P:$AM,19,FALSE)</f>
        <v>0</v>
      </c>
      <c r="BA341" s="101">
        <f>+VLOOKUP($S341,'CODE GENERATOR'!$P:$AM,20,FALSE)</f>
        <v>0</v>
      </c>
      <c r="BB341" s="101">
        <f>+VLOOKUP($S341,'CODE GENERATOR'!$P:$AM,21,FALSE)</f>
        <v>0</v>
      </c>
      <c r="BC341" s="101">
        <f>+VLOOKUP($S341,'CODE GENERATOR'!$P:$AM,22,FALSE)</f>
        <v>0</v>
      </c>
      <c r="BD341" s="101">
        <f>+VLOOKUP($S341,'CODE GENERATOR'!$P:$AM,23,FALSE)</f>
        <v>0</v>
      </c>
      <c r="BE341" s="101">
        <f>+VLOOKUP($S341,'CODE GENERATOR'!$P:$AM,24,FALSE)</f>
        <v>0</v>
      </c>
      <c r="BF341" s="101">
        <f>IF(C341&gt;0,+VLOOKUP(G341,'CATEGORY ID'!$A$1:$L$118,3,FALSE),"")</f>
        <v>30</v>
      </c>
      <c r="BG341" s="101">
        <f>IF(C341&gt;0,+VLOOKUP(H341,'CATEGORY ID'!$D$1:$L$118,3,FALSE),"")</f>
        <v>2</v>
      </c>
      <c r="BH341" s="101">
        <f>IF(C341&gt;0,+VLOOKUP((+H341&amp;I341),'CATEGORY ID'!$H$1:$I$121,2,FALSE),"")</f>
        <v>108</v>
      </c>
      <c r="BJ341" s="101">
        <f>IF(C341&gt;0,IF(COUNTIF('CATEGORY ID'!$K$1:$K$121,+H341&amp;K341) &gt; 0, +VLOOKUP(+H341&amp;K341,'CATEGORY ID'!$K$1:$L$121,2,FALSE),""),"")</f>
        <v>224</v>
      </c>
      <c r="BK341" s="101" t="str">
        <f>IF(C341&gt;0,IF(COUNTIF('CATEGORY ID'!$K$124:$K$165, +VLOOKUP(C341,'STYLE NAMES'!$B:$AE,30,FALSE)) &gt; 0, +VLOOKUP(VLOOKUP(C341,'STYLE NAMES'!$B:$AE,30,FALSE),'CATEGORY ID'!K:M,2,FALSE),""),"")</f>
        <v/>
      </c>
      <c r="BO341" s="101">
        <v>21</v>
      </c>
      <c r="BR341" s="101" t="str" cm="1">
        <f t="array" ref="BR341">IF(C341&gt;0,_xlfn.TEXTJOIN(";", TRUE,_xlfn.UNIQUE(_xlfn._xlws.FILTER(BF341:BQ341,(BF341:BQ341&gt;0)),TRUE,FALSE)),"")&amp;";"&amp;BS341</f>
        <v>30;2;108;224;21;208;230</v>
      </c>
      <c r="BS341" s="101" t="s">
        <v>3454</v>
      </c>
      <c r="BU341" s="106">
        <f>IF(C341&gt;0,+VLOOKUP($C341,'STYLE NAMES'!$B:$AC,26,FALSE),"")</f>
        <v>99.9</v>
      </c>
      <c r="BV341" s="106">
        <f>IF(C341&gt;0,+VLOOKUP($C341,'STYLE NAMES'!$B:$AC,27,FALSE),"")</f>
        <v>5490</v>
      </c>
      <c r="BW341" s="106">
        <f>IF(C341&gt;0,+VLOOKUP($C341,'STYLE NAMES'!$B:$AC,28,FALSE),"")</f>
        <v>114.88499999999999</v>
      </c>
      <c r="BY341"/>
      <c r="BZ341" s="101">
        <v>0</v>
      </c>
      <c r="CA341" s="137">
        <f t="shared" si="26"/>
        <v>1</v>
      </c>
      <c r="CB341" s="137" t="str">
        <f>+VLOOKUP(C341,'[2]STYLES &amp; MODELS MATRIX'!$A:$G,7,FALSE)</f>
        <v>GHOST</v>
      </c>
      <c r="CC341" s="137" t="str">
        <f>+VLOOKUP(C341,'[1]STYLES &amp; SIZE CHARTS'!$A:$H,8,FALSE)</f>
        <v>MT-LSCP1</v>
      </c>
      <c r="CD341" s="137"/>
      <c r="CE341" s="205"/>
      <c r="CF341" s="141"/>
    </row>
    <row r="342" spans="1:84" s="101" customFormat="1" ht="12" customHeight="1" x14ac:dyDescent="0.2">
      <c r="A342" s="102">
        <f t="shared" si="24"/>
        <v>8683711003977</v>
      </c>
      <c r="B342" s="101" t="s">
        <v>873</v>
      </c>
      <c r="C342" s="101" t="s">
        <v>540</v>
      </c>
      <c r="D342" s="101" t="s">
        <v>2982</v>
      </c>
      <c r="E342" s="203" t="s">
        <v>2361</v>
      </c>
      <c r="F342" s="101" t="s">
        <v>2346</v>
      </c>
      <c r="G342" s="101" t="str">
        <f>IF(C342&gt;0,+VLOOKUP($C342,'STYLE NAMES'!$B:$AC,4,FALSE),"")</f>
        <v>RIDER</v>
      </c>
      <c r="H342" s="101" t="str">
        <f>IF(C342&gt;0,+VLOOKUP($C342,'STYLE NAMES'!$B:$AC,5,FALSE),"")</f>
        <v>MEN</v>
      </c>
      <c r="I342" s="101" t="str">
        <f>IF(C342&gt;0,+VLOOKUP($C342,'STYLE NAMES'!$B:$AC,6,FALSE),"")</f>
        <v>TOPS</v>
      </c>
      <c r="J342" s="101" t="str">
        <f>IF(C342&gt;0,+VLOOKUP($C342,'STYLE NAMES'!$B:$AC,7,FALSE),"")</f>
        <v>MEN</v>
      </c>
      <c r="K342" s="101" t="str">
        <f>IF(C342&gt;0,+VLOOKUP($C342,'STYLE NAMES'!$B:$AC,8,FALSE),"")</f>
        <v>COMPETITION POLOS</v>
      </c>
      <c r="L342" s="101" t="str">
        <f>IF(E342&gt;0,+VLOOKUP($E342,'CODE GENERATOR'!$D:$T,3,FALSE),"")</f>
        <v>W</v>
      </c>
      <c r="M342" s="101" t="str">
        <f>IF(E342&gt;0,+VLOOKUP($E342,'CODE GENERATOR'!$D:$T,4,FALSE),"")</f>
        <v>PIQUET</v>
      </c>
      <c r="N342" s="101" t="str">
        <f>IF(E342&gt;0,+VLOOKUP($E342,'CODE GENERATOR'!$D:$T,6,FALSE),"")</f>
        <v>WHITE</v>
      </c>
      <c r="O342" s="101" t="str">
        <f>IF(E342&gt;0,+VLOOKUP($E342,'CODE GENERATOR'!$D:$T,7,FALSE),"")</f>
        <v>NAVY</v>
      </c>
      <c r="P342" s="101" t="str">
        <f t="shared" si="25"/>
        <v>WHITE/NAVY</v>
      </c>
      <c r="Q342" s="104" t="str">
        <f>IF(E342&gt;0,+VLOOKUP($E342,'CODE GENERATOR'!$D:$T,11,FALSE),"")</f>
        <v>R.TOPMN_CPL0035</v>
      </c>
      <c r="R342" s="104" t="str">
        <f>IF(E342&gt;0,+VLOOKUP($E342,'CODE GENERATOR'!$D:$T,12,FALSE),"")</f>
        <v>PIQ0015WHTNAV</v>
      </c>
      <c r="S342" s="104" t="str">
        <f>IF(E342&gt;0,+VLOOKUP($E342,'CODE GENERATOR'!$D:$T,13,FALSE),"")</f>
        <v>R.TOPMN_CPL0035_PIQ0015WHTNAV</v>
      </c>
      <c r="T342" s="104" t="str">
        <f t="shared" si="23"/>
        <v>R.TOPMN_CPL0035_PIQ0015WHTNAV_XS</v>
      </c>
      <c r="U342" s="105">
        <v>8683711003977</v>
      </c>
      <c r="V342" s="107" t="str" cm="1">
        <f t="array" ref="V342">_xlfn.TEXTJOIN(";", TRUE, _xlfn.UNIQUE(_xlfn._xlws.FILTER(P$3:P$10029, C$3:C$10029=C342)))</f>
        <v>WHITE;WHITE/NAVY;NAVY/WHITE</v>
      </c>
      <c r="W342" s="107" t="str" cm="1">
        <f t="array" ref="W342">_xlfn.TEXTJOIN(";", TRUE, _xlfn.UNIQUE(_xlfn._xlws.FILTER(F$3:F$10029, C$3:C$10029=C342)))</f>
        <v>XS;S;M;L;XL;XXL</v>
      </c>
      <c r="X342" s="101" t="str">
        <f>IF(E342&gt;0,+VLOOKUP($E342,'CODE GENERATOR'!$D:$AC,19,FALSE),0)</f>
        <v>2507_W_2524</v>
      </c>
      <c r="Y342" s="101" t="str">
        <f>IF(E342&gt;0,+VLOOKUP($E342,'CODE GENERATOR'!$D:$AC,20,FALSE),0)</f>
        <v>2507_W_2557</v>
      </c>
      <c r="Z342" s="101" t="str">
        <f>IF(E342&gt;0,+VLOOKUP($E342,'CODE GENERATOR'!$D:$AC,21,FALSE),0)</f>
        <v>2507_W_2574</v>
      </c>
      <c r="AA342" s="101" t="str">
        <f>IF(E342&gt;0,+VLOOKUP($E342,'CODE GENERATOR'!$D:$AC,22,FALSE),0)</f>
        <v>2507_W_2558</v>
      </c>
      <c r="AB342" s="101" t="str">
        <f>IF(E342&gt;0,+VLOOKUP($E342,'CODE GENERATOR'!$D:$AC,23,FALSE),0)</f>
        <v>2507_D_cavalier_detay_0087</v>
      </c>
      <c r="AC342" s="101" t="str">
        <f>IF(E342&gt;0,+VLOOKUP($E342,'CODE GENERATOR'!$D:$AC,24,FALSE),0)</f>
        <v/>
      </c>
      <c r="AD342" s="101" t="str">
        <f>IF(E342&gt;0,+VLOOKUP($E342,'CODE GENERATOR'!$D:$AC,25,FALSE),0)</f>
        <v>2507_VW_Web_56</v>
      </c>
      <c r="AE342" s="101" t="str">
        <f>IF(E342&gt;0,+VLOOKUP($E342,'CODE GENERATOR'!$D:$AC,26,FALSE),0)</f>
        <v/>
      </c>
      <c r="AF342" s="149" t="str">
        <f>IF($C342&gt;0,$C342&amp;" "&amp;$P342&amp;" "&amp;+VLOOKUP($C342,'STYLE NAMES'!$B:$AC,10,FALSE),"""")</f>
        <v>PAOLO WHITE/NAVY MEN'S COMPETITION POLO LONG SLEEVE</v>
      </c>
      <c r="AG342" s="101" t="str">
        <f>"Enjoy our "&amp;(AF342)&amp;"; "&amp;IF(C342&gt;0,+VLOOKUP($C342,'STYLE NAMES'!$B:$AC,11,FALSE),"")</f>
        <v>Enjoy our PAOLO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2" s="101" t="str">
        <f>IF(C342&gt;0,+VLOOKUP($C342,'STYLE NAMES'!$B:$AC,12,FALSE),"")</f>
        <v>* Specially engineered design for high performance
* 4-way super stretch piquet jersey
* Soft and comfortable
* Breathable
* Quick dry
Composition:
95% Poliamide 5% Elasthane</v>
      </c>
      <c r="AI342" s="101" t="str">
        <f>IF(C342&gt;0,+VLOOKUP($C342,'STYLE NAMES'!$B:$AC,13,FALSE),"")</f>
        <v>Machine Wash at 30°C
Mild process
Iron at low temperature
Iron from REVERSE
Do NOT iron on logos or prints
Do not bleach
Do NOT Tumble Dry</v>
      </c>
      <c r="AJ342" s="149" t="str">
        <f>IF($C342&gt;0,$C342&amp;" "&amp;$P342&amp;" "&amp;+VLOOKUP($C342,'STYLE NAMES'!$B:$AC,14,FALSE),"""")</f>
        <v>PAOLO WHITE/NAVY ERKEK UZUN KOL YARIŞMA POLO</v>
      </c>
      <c r="AK342" s="149" t="str">
        <f>"Cavalier SanMarco tarafından tasarlanan "&amp;(AJ342)&amp;"; "&amp;IF(C342&gt;0,+VLOOKUP($C342,'STYLE NAMES'!$B:$AC,15,FALSE),"")</f>
        <v>Cavalier SanMarco tarafından tasarlanan PAOLO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2" s="149" t="str">
        <f>IF(C342&gt;0,+VLOOKUP($C342,'STYLE NAMES'!$B:$AC,16,FALSE),"")</f>
        <v>* Yüksek performans için özel tasarım
* 4 yönlü süper streç pike kumaş
* Yumuşak ve rahat
* Nefes alabilir
* Hızlı kuruma
Kompozisyon:
%95 Polyamid  %5 Elastan</v>
      </c>
      <c r="AM342" s="149" t="str">
        <f>IF(C342&gt;0,+VLOOKUP($C342,'STYLE NAMES'!$B:$AC,17,FALSE),"")</f>
        <v>Makinede 30°C' de Yıkayın
Hassas Yıkama
Ilık ütü yapın
Tersten ütüleyin
Logo ve baskıları ÜTÜLEMEYİN
Çamaşır suyu kullanmayın
Kurutma Makinesinde Kurutmayın</v>
      </c>
      <c r="AN342" s="149" t="str">
        <f>IF($C342&gt;0,$C342&amp;" "&amp;$P342&amp;" "&amp;+VLOOKUP($C342,'STYLE NAMES'!$B:$AC,18,FALSE),"""")</f>
        <v>PAOLO WHITE/NAVY POLO DA CONCORSO UOMO MANICA LUNGA</v>
      </c>
      <c r="AO342" s="101" t="str">
        <f>"Disegnato da Cavalier SanMarco "&amp;(AN342)&amp;"; "&amp;IF(C342&gt;0,+VLOOKUP($C342,'STYLE NAMES'!$B:$AC,19,FALSE),"")</f>
        <v>Disegnato da Cavalier SanMarco PAOLO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2" s="101" t="str">
        <f>IF(C342&gt;0,+VLOOKUP($C342,'STYLE NAMES'!$B:$AC,20,FALSE),"")</f>
        <v>Design ingegnerizzato per alte prestazioni 
Jersey piqué elasticizzato  4-way-stretch 
Morbido e confortevole 
Traspirante Asciugatura rapida 
Composizione: 
95% Poliammide  5% Elastan</v>
      </c>
      <c r="AQ342" s="101" t="str">
        <f>IF(C342&gt;0,+VLOOKUP($C342,'STYLE NAMES'!$B:$AC,21,FALSE),"")</f>
        <v>Lavare in lavatrice a 30°C Ciclo delicato 
Stirare a bassa temperatura
Stirare al rovescio 
Non stirare su loghi o stampe 
Non candeggiare 
Non asciugare in asciugatrice</v>
      </c>
      <c r="AR342" s="101">
        <f>IF(D342&gt;0,+VLOOKUP($C342,'STYLE NAMES'!$B:$AC,22,FALSE),"")</f>
        <v>0</v>
      </c>
      <c r="AS342" s="101">
        <f>IF(E342&gt;0,+VLOOKUP($C342,'STYLE NAMES'!$B:$AC,23,FALSE),"")</f>
        <v>0</v>
      </c>
      <c r="AT342" s="101">
        <f>IF(F342&gt;0,+VLOOKUP($C342,'STYLE NAMES'!$B:$AC,24,FALSE),"")</f>
        <v>0</v>
      </c>
      <c r="AU342" s="101">
        <f>IF(G342&gt;0,+VLOOKUP($C342,'STYLE NAMES'!$B:$AC,25,FALSE),"")</f>
        <v>0</v>
      </c>
      <c r="AV342" s="101" t="str">
        <f>+VLOOKUP($S342,'CODE GENERATOR'!$P:$AM,15,FALSE)</f>
        <v>R.BOTMN_BRC0066_TJR0026WHTWHT</v>
      </c>
      <c r="AW342" s="101" t="str">
        <f>+VLOOKUP($S342,'CODE GENERATOR'!$P:$AM,16,FALSE)</f>
        <v>A.RACUX_BLT0094A_BRD0002NAVNAV</v>
      </c>
      <c r="AX342" s="101" t="str">
        <f>+VLOOKUP($S342,'CODE GENERATOR'!$P:$AM,17,FALSE)</f>
        <v>A.RACAU_SOC0018_NYL00003XBST3</v>
      </c>
      <c r="AY342" s="101">
        <f>+VLOOKUP($S342,'CODE GENERATOR'!$P:$AM,18,FALSE)</f>
        <v>0</v>
      </c>
      <c r="AZ342" s="101">
        <f>+VLOOKUP($S342,'CODE GENERATOR'!$P:$AM,19,FALSE)</f>
        <v>0</v>
      </c>
      <c r="BA342" s="101">
        <f>+VLOOKUP($S342,'CODE GENERATOR'!$P:$AM,20,FALSE)</f>
        <v>0</v>
      </c>
      <c r="BB342" s="101">
        <f>+VLOOKUP($S342,'CODE GENERATOR'!$P:$AM,21,FALSE)</f>
        <v>0</v>
      </c>
      <c r="BC342" s="101">
        <f>+VLOOKUP($S342,'CODE GENERATOR'!$P:$AM,22,FALSE)</f>
        <v>0</v>
      </c>
      <c r="BD342" s="101">
        <f>+VLOOKUP($S342,'CODE GENERATOR'!$P:$AM,23,FALSE)</f>
        <v>0</v>
      </c>
      <c r="BE342" s="101">
        <f>+VLOOKUP($S342,'CODE GENERATOR'!$P:$AM,24,FALSE)</f>
        <v>0</v>
      </c>
      <c r="BF342" s="101">
        <f>IF(C342&gt;0,+VLOOKUP(G342,'CATEGORY ID'!$A$1:$L$118,3,FALSE),"")</f>
        <v>30</v>
      </c>
      <c r="BG342" s="101">
        <f>IF(C342&gt;0,+VLOOKUP(H342,'CATEGORY ID'!$D$1:$L$118,3,FALSE),"")</f>
        <v>2</v>
      </c>
      <c r="BH342" s="101">
        <f>IF(C342&gt;0,+VLOOKUP((+H342&amp;I342),'CATEGORY ID'!$H$1:$I$121,2,FALSE),"")</f>
        <v>108</v>
      </c>
      <c r="BJ342" s="101">
        <f>IF(C342&gt;0,IF(COUNTIF('CATEGORY ID'!$K$1:$K$121,+H342&amp;K342) &gt; 0, +VLOOKUP(+H342&amp;K342,'CATEGORY ID'!$K$1:$L$121,2,FALSE),""),"")</f>
        <v>224</v>
      </c>
      <c r="BK342" s="101" t="str">
        <f>IF(C342&gt;0,IF(COUNTIF('CATEGORY ID'!$K$124:$K$165, +VLOOKUP(C342,'STYLE NAMES'!$B:$AE,30,FALSE)) &gt; 0, +VLOOKUP(VLOOKUP(C342,'STYLE NAMES'!$B:$AE,30,FALSE),'CATEGORY ID'!K:M,2,FALSE),""),"")</f>
        <v/>
      </c>
      <c r="BO342" s="101">
        <v>21</v>
      </c>
      <c r="BR342" s="101" t="str" cm="1">
        <f t="array" ref="BR342">IF(C342&gt;0,_xlfn.TEXTJOIN(";", TRUE,_xlfn.UNIQUE(_xlfn._xlws.FILTER(BF342:BQ342,(BF342:BQ342&gt;0)),TRUE,FALSE)),"")&amp;";"&amp;BS342</f>
        <v>30;2;108;224;21;208;230</v>
      </c>
      <c r="BS342" s="101" t="s">
        <v>3454</v>
      </c>
      <c r="BU342" s="106">
        <f>IF(C342&gt;0,+VLOOKUP($C342,'STYLE NAMES'!$B:$AC,26,FALSE),"")</f>
        <v>99.9</v>
      </c>
      <c r="BV342" s="106">
        <f>IF(C342&gt;0,+VLOOKUP($C342,'STYLE NAMES'!$B:$AC,27,FALSE),"")</f>
        <v>5490</v>
      </c>
      <c r="BW342" s="106">
        <f>IF(C342&gt;0,+VLOOKUP($C342,'STYLE NAMES'!$B:$AC,28,FALSE),"")</f>
        <v>114.88499999999999</v>
      </c>
      <c r="BY342"/>
      <c r="BZ342" s="101">
        <v>0</v>
      </c>
      <c r="CA342" s="137">
        <f t="shared" si="26"/>
        <v>1</v>
      </c>
      <c r="CB342" s="137" t="str">
        <f>+VLOOKUP(C342,'[2]STYLES &amp; MODELS MATRIX'!$A:$G,7,FALSE)</f>
        <v>GHOST</v>
      </c>
      <c r="CC342" s="137" t="str">
        <f>+VLOOKUP(C342,'[1]STYLES &amp; SIZE CHARTS'!$A:$H,8,FALSE)</f>
        <v>MT-LSCP1</v>
      </c>
      <c r="CD342" s="137"/>
      <c r="CE342" s="205"/>
      <c r="CF342" s="141"/>
    </row>
    <row r="343" spans="1:84" s="101" customFormat="1" ht="12" customHeight="1" x14ac:dyDescent="0.2">
      <c r="A343" s="102">
        <f t="shared" si="24"/>
        <v>8683711003984</v>
      </c>
      <c r="B343" s="101" t="s">
        <v>873</v>
      </c>
      <c r="C343" s="101" t="s">
        <v>540</v>
      </c>
      <c r="D343" s="101" t="s">
        <v>2982</v>
      </c>
      <c r="E343" s="203" t="s">
        <v>2361</v>
      </c>
      <c r="F343" s="101" t="s">
        <v>785</v>
      </c>
      <c r="G343" s="101" t="str">
        <f>IF(C343&gt;0,+VLOOKUP($C343,'STYLE NAMES'!$B:$AC,4,FALSE),"")</f>
        <v>RIDER</v>
      </c>
      <c r="H343" s="101" t="str">
        <f>IF(C343&gt;0,+VLOOKUP($C343,'STYLE NAMES'!$B:$AC,5,FALSE),"")</f>
        <v>MEN</v>
      </c>
      <c r="I343" s="101" t="str">
        <f>IF(C343&gt;0,+VLOOKUP($C343,'STYLE NAMES'!$B:$AC,6,FALSE),"")</f>
        <v>TOPS</v>
      </c>
      <c r="J343" s="101" t="str">
        <f>IF(C343&gt;0,+VLOOKUP($C343,'STYLE NAMES'!$B:$AC,7,FALSE),"")</f>
        <v>MEN</v>
      </c>
      <c r="K343" s="101" t="str">
        <f>IF(C343&gt;0,+VLOOKUP($C343,'STYLE NAMES'!$B:$AC,8,FALSE),"")</f>
        <v>COMPETITION POLOS</v>
      </c>
      <c r="L343" s="101" t="str">
        <f>IF(E343&gt;0,+VLOOKUP($E343,'CODE GENERATOR'!$D:$T,3,FALSE),"")</f>
        <v>W</v>
      </c>
      <c r="M343" s="101" t="str">
        <f>IF(E343&gt;0,+VLOOKUP($E343,'CODE GENERATOR'!$D:$T,4,FALSE),"")</f>
        <v>PIQUET</v>
      </c>
      <c r="N343" s="101" t="str">
        <f>IF(E343&gt;0,+VLOOKUP($E343,'CODE GENERATOR'!$D:$T,6,FALSE),"")</f>
        <v>WHITE</v>
      </c>
      <c r="O343" s="101" t="str">
        <f>IF(E343&gt;0,+VLOOKUP($E343,'CODE GENERATOR'!$D:$T,7,FALSE),"")</f>
        <v>NAVY</v>
      </c>
      <c r="P343" s="101" t="str">
        <f t="shared" si="25"/>
        <v>WHITE/NAVY</v>
      </c>
      <c r="Q343" s="104" t="str">
        <f>IF(E343&gt;0,+VLOOKUP($E343,'CODE GENERATOR'!$D:$T,11,FALSE),"")</f>
        <v>R.TOPMN_CPL0035</v>
      </c>
      <c r="R343" s="104" t="str">
        <f>IF(E343&gt;0,+VLOOKUP($E343,'CODE GENERATOR'!$D:$T,12,FALSE),"")</f>
        <v>PIQ0015WHTNAV</v>
      </c>
      <c r="S343" s="104" t="str">
        <f>IF(E343&gt;0,+VLOOKUP($E343,'CODE GENERATOR'!$D:$T,13,FALSE),"")</f>
        <v>R.TOPMN_CPL0035_PIQ0015WHTNAV</v>
      </c>
      <c r="T343" s="104" t="str">
        <f t="shared" si="23"/>
        <v>R.TOPMN_CPL0035_PIQ0015WHTNAV_S</v>
      </c>
      <c r="U343" s="105">
        <v>8683711003984</v>
      </c>
      <c r="V343" s="107" t="str" cm="1">
        <f t="array" ref="V343">_xlfn.TEXTJOIN(";", TRUE, _xlfn.UNIQUE(_xlfn._xlws.FILTER(P$3:P$10029, C$3:C$10029=C343)))</f>
        <v>WHITE;WHITE/NAVY;NAVY/WHITE</v>
      </c>
      <c r="W343" s="107" t="str" cm="1">
        <f t="array" ref="W343">_xlfn.TEXTJOIN(";", TRUE, _xlfn.UNIQUE(_xlfn._xlws.FILTER(F$3:F$10029, C$3:C$10029=C343)))</f>
        <v>XS;S;M;L;XL;XXL</v>
      </c>
      <c r="X343" s="101" t="str">
        <f>IF(E343&gt;0,+VLOOKUP($E343,'CODE GENERATOR'!$D:$AC,19,FALSE),0)</f>
        <v>2507_W_2524</v>
      </c>
      <c r="Y343" s="101" t="str">
        <f>IF(E343&gt;0,+VLOOKUP($E343,'CODE GENERATOR'!$D:$AC,20,FALSE),0)</f>
        <v>2507_W_2557</v>
      </c>
      <c r="Z343" s="101" t="str">
        <f>IF(E343&gt;0,+VLOOKUP($E343,'CODE GENERATOR'!$D:$AC,21,FALSE),0)</f>
        <v>2507_W_2574</v>
      </c>
      <c r="AA343" s="101" t="str">
        <f>IF(E343&gt;0,+VLOOKUP($E343,'CODE GENERATOR'!$D:$AC,22,FALSE),0)</f>
        <v>2507_W_2558</v>
      </c>
      <c r="AB343" s="101" t="str">
        <f>IF(E343&gt;0,+VLOOKUP($E343,'CODE GENERATOR'!$D:$AC,23,FALSE),0)</f>
        <v>2507_D_cavalier_detay_0087</v>
      </c>
      <c r="AC343" s="101" t="str">
        <f>IF(E343&gt;0,+VLOOKUP($E343,'CODE GENERATOR'!$D:$AC,24,FALSE),0)</f>
        <v/>
      </c>
      <c r="AD343" s="101" t="str">
        <f>IF(E343&gt;0,+VLOOKUP($E343,'CODE GENERATOR'!$D:$AC,25,FALSE),0)</f>
        <v>2507_VW_Web_56</v>
      </c>
      <c r="AE343" s="101" t="str">
        <f>IF(E343&gt;0,+VLOOKUP($E343,'CODE GENERATOR'!$D:$AC,26,FALSE),0)</f>
        <v/>
      </c>
      <c r="AF343" s="149" t="str">
        <f>IF($C343&gt;0,$C343&amp;" "&amp;$P343&amp;" "&amp;+VLOOKUP($C343,'STYLE NAMES'!$B:$AC,10,FALSE),"""")</f>
        <v>PAOLO WHITE/NAVY MEN'S COMPETITION POLO LONG SLEEVE</v>
      </c>
      <c r="AG343" s="101" t="str">
        <f>"Enjoy our "&amp;(AF343)&amp;"; "&amp;IF(C343&gt;0,+VLOOKUP($C343,'STYLE NAMES'!$B:$AC,11,FALSE),"")</f>
        <v>Enjoy our PAOLO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3" s="101" t="str">
        <f>IF(C343&gt;0,+VLOOKUP($C343,'STYLE NAMES'!$B:$AC,12,FALSE),"")</f>
        <v>* Specially engineered design for high performance
* 4-way super stretch piquet jersey
* Soft and comfortable
* Breathable
* Quick dry
Composition:
95% Poliamide 5% Elasthane</v>
      </c>
      <c r="AI343" s="101" t="str">
        <f>IF(C343&gt;0,+VLOOKUP($C343,'STYLE NAMES'!$B:$AC,13,FALSE),"")</f>
        <v>Machine Wash at 30°C
Mild process
Iron at low temperature
Iron from REVERSE
Do NOT iron on logos or prints
Do not bleach
Do NOT Tumble Dry</v>
      </c>
      <c r="AJ343" s="149" t="str">
        <f>IF($C343&gt;0,$C343&amp;" "&amp;$P343&amp;" "&amp;+VLOOKUP($C343,'STYLE NAMES'!$B:$AC,14,FALSE),"""")</f>
        <v>PAOLO WHITE/NAVY ERKEK UZUN KOL YARIŞMA POLO</v>
      </c>
      <c r="AK343" s="149" t="str">
        <f>"Cavalier SanMarco tarafından tasarlanan "&amp;(AJ343)&amp;"; "&amp;IF(C343&gt;0,+VLOOKUP($C343,'STYLE NAMES'!$B:$AC,15,FALSE),"")</f>
        <v>Cavalier SanMarco tarafından tasarlanan PAOLO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3" s="149" t="str">
        <f>IF(C343&gt;0,+VLOOKUP($C343,'STYLE NAMES'!$B:$AC,16,FALSE),"")</f>
        <v>* Yüksek performans için özel tasarım
* 4 yönlü süper streç pike kumaş
* Yumuşak ve rahat
* Nefes alabilir
* Hızlı kuruma
Kompozisyon:
%95 Polyamid  %5 Elastan</v>
      </c>
      <c r="AM343" s="149" t="str">
        <f>IF(C343&gt;0,+VLOOKUP($C343,'STYLE NAMES'!$B:$AC,17,FALSE),"")</f>
        <v>Makinede 30°C' de Yıkayın
Hassas Yıkama
Ilık ütü yapın
Tersten ütüleyin
Logo ve baskıları ÜTÜLEMEYİN
Çamaşır suyu kullanmayın
Kurutma Makinesinde Kurutmayın</v>
      </c>
      <c r="AN343" s="149" t="str">
        <f>IF($C343&gt;0,$C343&amp;" "&amp;$P343&amp;" "&amp;+VLOOKUP($C343,'STYLE NAMES'!$B:$AC,18,FALSE),"""")</f>
        <v>PAOLO WHITE/NAVY POLO DA CONCORSO UOMO MANICA LUNGA</v>
      </c>
      <c r="AO343" s="101" t="str">
        <f>"Disegnato da Cavalier SanMarco "&amp;(AN343)&amp;"; "&amp;IF(C343&gt;0,+VLOOKUP($C343,'STYLE NAMES'!$B:$AC,19,FALSE),"")</f>
        <v>Disegnato da Cavalier SanMarco PAOLO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3" s="101" t="str">
        <f>IF(C343&gt;0,+VLOOKUP($C343,'STYLE NAMES'!$B:$AC,20,FALSE),"")</f>
        <v>Design ingegnerizzato per alte prestazioni 
Jersey piqué elasticizzato  4-way-stretch 
Morbido e confortevole 
Traspirante Asciugatura rapida 
Composizione: 
95% Poliammide  5% Elastan</v>
      </c>
      <c r="AQ343" s="101" t="str">
        <f>IF(C343&gt;0,+VLOOKUP($C343,'STYLE NAMES'!$B:$AC,21,FALSE),"")</f>
        <v>Lavare in lavatrice a 30°C Ciclo delicato 
Stirare a bassa temperatura
Stirare al rovescio 
Non stirare su loghi o stampe 
Non candeggiare 
Non asciugare in asciugatrice</v>
      </c>
      <c r="AR343" s="101">
        <f>IF(D343&gt;0,+VLOOKUP($C343,'STYLE NAMES'!$B:$AC,22,FALSE),"")</f>
        <v>0</v>
      </c>
      <c r="AS343" s="101">
        <f>IF(E343&gt;0,+VLOOKUP($C343,'STYLE NAMES'!$B:$AC,23,FALSE),"")</f>
        <v>0</v>
      </c>
      <c r="AT343" s="101">
        <f>IF(F343&gt;0,+VLOOKUP($C343,'STYLE NAMES'!$B:$AC,24,FALSE),"")</f>
        <v>0</v>
      </c>
      <c r="AU343" s="101">
        <f>IF(G343&gt;0,+VLOOKUP($C343,'STYLE NAMES'!$B:$AC,25,FALSE),"")</f>
        <v>0</v>
      </c>
      <c r="AV343" s="101" t="str">
        <f>+VLOOKUP($S343,'CODE GENERATOR'!$P:$AM,15,FALSE)</f>
        <v>R.BOTMN_BRC0066_TJR0026WHTWHT</v>
      </c>
      <c r="AW343" s="101" t="str">
        <f>+VLOOKUP($S343,'CODE GENERATOR'!$P:$AM,16,FALSE)</f>
        <v>A.RACUX_BLT0094A_BRD0002NAVNAV</v>
      </c>
      <c r="AX343" s="101" t="str">
        <f>+VLOOKUP($S343,'CODE GENERATOR'!$P:$AM,17,FALSE)</f>
        <v>A.RACAU_SOC0018_NYL00003XBST3</v>
      </c>
      <c r="AY343" s="101">
        <f>+VLOOKUP($S343,'CODE GENERATOR'!$P:$AM,18,FALSE)</f>
        <v>0</v>
      </c>
      <c r="AZ343" s="101">
        <f>+VLOOKUP($S343,'CODE GENERATOR'!$P:$AM,19,FALSE)</f>
        <v>0</v>
      </c>
      <c r="BA343" s="101">
        <f>+VLOOKUP($S343,'CODE GENERATOR'!$P:$AM,20,FALSE)</f>
        <v>0</v>
      </c>
      <c r="BB343" s="101">
        <f>+VLOOKUP($S343,'CODE GENERATOR'!$P:$AM,21,FALSE)</f>
        <v>0</v>
      </c>
      <c r="BC343" s="101">
        <f>+VLOOKUP($S343,'CODE GENERATOR'!$P:$AM,22,FALSE)</f>
        <v>0</v>
      </c>
      <c r="BD343" s="101">
        <f>+VLOOKUP($S343,'CODE GENERATOR'!$P:$AM,23,FALSE)</f>
        <v>0</v>
      </c>
      <c r="BE343" s="101">
        <f>+VLOOKUP($S343,'CODE GENERATOR'!$P:$AM,24,FALSE)</f>
        <v>0</v>
      </c>
      <c r="BF343" s="101">
        <f>IF(C343&gt;0,+VLOOKUP(G343,'CATEGORY ID'!$A$1:$L$118,3,FALSE),"")</f>
        <v>30</v>
      </c>
      <c r="BG343" s="101">
        <f>IF(C343&gt;0,+VLOOKUP(H343,'CATEGORY ID'!$D$1:$L$118,3,FALSE),"")</f>
        <v>2</v>
      </c>
      <c r="BH343" s="101">
        <f>IF(C343&gt;0,+VLOOKUP((+H343&amp;I343),'CATEGORY ID'!$H$1:$I$121,2,FALSE),"")</f>
        <v>108</v>
      </c>
      <c r="BJ343" s="101">
        <f>IF(C343&gt;0,IF(COUNTIF('CATEGORY ID'!$K$1:$K$121,+H343&amp;K343) &gt; 0, +VLOOKUP(+H343&amp;K343,'CATEGORY ID'!$K$1:$L$121,2,FALSE),""),"")</f>
        <v>224</v>
      </c>
      <c r="BK343" s="101" t="str">
        <f>IF(C343&gt;0,IF(COUNTIF('CATEGORY ID'!$K$124:$K$165, +VLOOKUP(C343,'STYLE NAMES'!$B:$AE,30,FALSE)) &gt; 0, +VLOOKUP(VLOOKUP(C343,'STYLE NAMES'!$B:$AE,30,FALSE),'CATEGORY ID'!K:M,2,FALSE),""),"")</f>
        <v/>
      </c>
      <c r="BO343" s="101">
        <v>21</v>
      </c>
      <c r="BR343" s="101" t="str" cm="1">
        <f t="array" ref="BR343">IF(C343&gt;0,_xlfn.TEXTJOIN(";", TRUE,_xlfn.UNIQUE(_xlfn._xlws.FILTER(BF343:BQ343,(BF343:BQ343&gt;0)),TRUE,FALSE)),"")&amp;";"&amp;BS343</f>
        <v>30;2;108;224;21;208;230</v>
      </c>
      <c r="BS343" s="101" t="s">
        <v>3454</v>
      </c>
      <c r="BU343" s="106">
        <f>IF(C343&gt;0,+VLOOKUP($C343,'STYLE NAMES'!$B:$AC,26,FALSE),"")</f>
        <v>99.9</v>
      </c>
      <c r="BV343" s="106">
        <f>IF(C343&gt;0,+VLOOKUP($C343,'STYLE NAMES'!$B:$AC,27,FALSE),"")</f>
        <v>5490</v>
      </c>
      <c r="BW343" s="106">
        <f>IF(C343&gt;0,+VLOOKUP($C343,'STYLE NAMES'!$B:$AC,28,FALSE),"")</f>
        <v>114.88499999999999</v>
      </c>
      <c r="BY343"/>
      <c r="BZ343" s="101">
        <v>4</v>
      </c>
      <c r="CA343" s="137">
        <f t="shared" si="26"/>
        <v>1</v>
      </c>
      <c r="CB343" s="137" t="str">
        <f>+VLOOKUP(C343,'[2]STYLES &amp; MODELS MATRIX'!$A:$G,7,FALSE)</f>
        <v>GHOST</v>
      </c>
      <c r="CC343" s="137" t="str">
        <f>+VLOOKUP(C343,'[1]STYLES &amp; SIZE CHARTS'!$A:$H,8,FALSE)</f>
        <v>MT-LSCP1</v>
      </c>
      <c r="CD343" s="137"/>
      <c r="CE343" s="205"/>
      <c r="CF343" s="141"/>
    </row>
    <row r="344" spans="1:84" s="101" customFormat="1" ht="12" customHeight="1" x14ac:dyDescent="0.2">
      <c r="A344" s="102">
        <f t="shared" si="24"/>
        <v>8683711003991</v>
      </c>
      <c r="B344" s="101" t="s">
        <v>873</v>
      </c>
      <c r="C344" s="101" t="s">
        <v>540</v>
      </c>
      <c r="D344" s="101" t="s">
        <v>2982</v>
      </c>
      <c r="E344" s="203" t="s">
        <v>2361</v>
      </c>
      <c r="F344" s="101" t="s">
        <v>2247</v>
      </c>
      <c r="G344" s="101" t="str">
        <f>IF(C344&gt;0,+VLOOKUP($C344,'STYLE NAMES'!$B:$AC,4,FALSE),"")</f>
        <v>RIDER</v>
      </c>
      <c r="H344" s="101" t="str">
        <f>IF(C344&gt;0,+VLOOKUP($C344,'STYLE NAMES'!$B:$AC,5,FALSE),"")</f>
        <v>MEN</v>
      </c>
      <c r="I344" s="101" t="str">
        <f>IF(C344&gt;0,+VLOOKUP($C344,'STYLE NAMES'!$B:$AC,6,FALSE),"")</f>
        <v>TOPS</v>
      </c>
      <c r="J344" s="101" t="str">
        <f>IF(C344&gt;0,+VLOOKUP($C344,'STYLE NAMES'!$B:$AC,7,FALSE),"")</f>
        <v>MEN</v>
      </c>
      <c r="K344" s="101" t="str">
        <f>IF(C344&gt;0,+VLOOKUP($C344,'STYLE NAMES'!$B:$AC,8,FALSE),"")</f>
        <v>COMPETITION POLOS</v>
      </c>
      <c r="L344" s="101" t="str">
        <f>IF(E344&gt;0,+VLOOKUP($E344,'CODE GENERATOR'!$D:$T,3,FALSE),"")</f>
        <v>W</v>
      </c>
      <c r="M344" s="101" t="str">
        <f>IF(E344&gt;0,+VLOOKUP($E344,'CODE GENERATOR'!$D:$T,4,FALSE),"")</f>
        <v>PIQUET</v>
      </c>
      <c r="N344" s="101" t="str">
        <f>IF(E344&gt;0,+VLOOKUP($E344,'CODE GENERATOR'!$D:$T,6,FALSE),"")</f>
        <v>WHITE</v>
      </c>
      <c r="O344" s="101" t="str">
        <f>IF(E344&gt;0,+VLOOKUP($E344,'CODE GENERATOR'!$D:$T,7,FALSE),"")</f>
        <v>NAVY</v>
      </c>
      <c r="P344" s="101" t="str">
        <f t="shared" si="25"/>
        <v>WHITE/NAVY</v>
      </c>
      <c r="Q344" s="104" t="str">
        <f>IF(E344&gt;0,+VLOOKUP($E344,'CODE GENERATOR'!$D:$T,11,FALSE),"")</f>
        <v>R.TOPMN_CPL0035</v>
      </c>
      <c r="R344" s="104" t="str">
        <f>IF(E344&gt;0,+VLOOKUP($E344,'CODE GENERATOR'!$D:$T,12,FALSE),"")</f>
        <v>PIQ0015WHTNAV</v>
      </c>
      <c r="S344" s="104" t="str">
        <f>IF(E344&gt;0,+VLOOKUP($E344,'CODE GENERATOR'!$D:$T,13,FALSE),"")</f>
        <v>R.TOPMN_CPL0035_PIQ0015WHTNAV</v>
      </c>
      <c r="T344" s="104" t="str">
        <f t="shared" si="23"/>
        <v>R.TOPMN_CPL0035_PIQ0015WHTNAV_M</v>
      </c>
      <c r="U344" s="105">
        <v>8683711003991</v>
      </c>
      <c r="V344" s="107" t="str" cm="1">
        <f t="array" ref="V344">_xlfn.TEXTJOIN(";", TRUE, _xlfn.UNIQUE(_xlfn._xlws.FILTER(P$3:P$10029, C$3:C$10029=C344)))</f>
        <v>WHITE;WHITE/NAVY;NAVY/WHITE</v>
      </c>
      <c r="W344" s="107" t="str" cm="1">
        <f t="array" ref="W344">_xlfn.TEXTJOIN(";", TRUE, _xlfn.UNIQUE(_xlfn._xlws.FILTER(F$3:F$10029, C$3:C$10029=C344)))</f>
        <v>XS;S;M;L;XL;XXL</v>
      </c>
      <c r="X344" s="101" t="str">
        <f>IF(E344&gt;0,+VLOOKUP($E344,'CODE GENERATOR'!$D:$AC,19,FALSE),0)</f>
        <v>2507_W_2524</v>
      </c>
      <c r="Y344" s="101" t="str">
        <f>IF(E344&gt;0,+VLOOKUP($E344,'CODE GENERATOR'!$D:$AC,20,FALSE),0)</f>
        <v>2507_W_2557</v>
      </c>
      <c r="Z344" s="101" t="str">
        <f>IF(E344&gt;0,+VLOOKUP($E344,'CODE GENERATOR'!$D:$AC,21,FALSE),0)</f>
        <v>2507_W_2574</v>
      </c>
      <c r="AA344" s="101" t="str">
        <f>IF(E344&gt;0,+VLOOKUP($E344,'CODE GENERATOR'!$D:$AC,22,FALSE),0)</f>
        <v>2507_W_2558</v>
      </c>
      <c r="AB344" s="101" t="str">
        <f>IF(E344&gt;0,+VLOOKUP($E344,'CODE GENERATOR'!$D:$AC,23,FALSE),0)</f>
        <v>2507_D_cavalier_detay_0087</v>
      </c>
      <c r="AC344" s="101" t="str">
        <f>IF(E344&gt;0,+VLOOKUP($E344,'CODE GENERATOR'!$D:$AC,24,FALSE),0)</f>
        <v/>
      </c>
      <c r="AD344" s="101" t="str">
        <f>IF(E344&gt;0,+VLOOKUP($E344,'CODE GENERATOR'!$D:$AC,25,FALSE),0)</f>
        <v>2507_VW_Web_56</v>
      </c>
      <c r="AE344" s="101" t="str">
        <f>IF(E344&gt;0,+VLOOKUP($E344,'CODE GENERATOR'!$D:$AC,26,FALSE),0)</f>
        <v/>
      </c>
      <c r="AF344" s="149" t="str">
        <f>IF($C344&gt;0,$C344&amp;" "&amp;$P344&amp;" "&amp;+VLOOKUP($C344,'STYLE NAMES'!$B:$AC,10,FALSE),"""")</f>
        <v>PAOLO WHITE/NAVY MEN'S COMPETITION POLO LONG SLEEVE</v>
      </c>
      <c r="AG344" s="101" t="str">
        <f>"Enjoy our "&amp;(AF344)&amp;"; "&amp;IF(C344&gt;0,+VLOOKUP($C344,'STYLE NAMES'!$B:$AC,11,FALSE),"")</f>
        <v>Enjoy our PAOLO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4" s="101" t="str">
        <f>IF(C344&gt;0,+VLOOKUP($C344,'STYLE NAMES'!$B:$AC,12,FALSE),"")</f>
        <v>* Specially engineered design for high performance
* 4-way super stretch piquet jersey
* Soft and comfortable
* Breathable
* Quick dry
Composition:
95% Poliamide 5% Elasthane</v>
      </c>
      <c r="AI344" s="101" t="str">
        <f>IF(C344&gt;0,+VLOOKUP($C344,'STYLE NAMES'!$B:$AC,13,FALSE),"")</f>
        <v>Machine Wash at 30°C
Mild process
Iron at low temperature
Iron from REVERSE
Do NOT iron on logos or prints
Do not bleach
Do NOT Tumble Dry</v>
      </c>
      <c r="AJ344" s="149" t="str">
        <f>IF($C344&gt;0,$C344&amp;" "&amp;$P344&amp;" "&amp;+VLOOKUP($C344,'STYLE NAMES'!$B:$AC,14,FALSE),"""")</f>
        <v>PAOLO WHITE/NAVY ERKEK UZUN KOL YARIŞMA POLO</v>
      </c>
      <c r="AK344" s="149" t="str">
        <f>"Cavalier SanMarco tarafından tasarlanan "&amp;(AJ344)&amp;"; "&amp;IF(C344&gt;0,+VLOOKUP($C344,'STYLE NAMES'!$B:$AC,15,FALSE),"")</f>
        <v>Cavalier SanMarco tarafından tasarlanan PAOLO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4" s="149" t="str">
        <f>IF(C344&gt;0,+VLOOKUP($C344,'STYLE NAMES'!$B:$AC,16,FALSE),"")</f>
        <v>* Yüksek performans için özel tasarım
* 4 yönlü süper streç pike kumaş
* Yumuşak ve rahat
* Nefes alabilir
* Hızlı kuruma
Kompozisyon:
%95 Polyamid  %5 Elastan</v>
      </c>
      <c r="AM344" s="149" t="str">
        <f>IF(C344&gt;0,+VLOOKUP($C344,'STYLE NAMES'!$B:$AC,17,FALSE),"")</f>
        <v>Makinede 30°C' de Yıkayın
Hassas Yıkama
Ilık ütü yapın
Tersten ütüleyin
Logo ve baskıları ÜTÜLEMEYİN
Çamaşır suyu kullanmayın
Kurutma Makinesinde Kurutmayın</v>
      </c>
      <c r="AN344" s="149" t="str">
        <f>IF($C344&gt;0,$C344&amp;" "&amp;$P344&amp;" "&amp;+VLOOKUP($C344,'STYLE NAMES'!$B:$AC,18,FALSE),"""")</f>
        <v>PAOLO WHITE/NAVY POLO DA CONCORSO UOMO MANICA LUNGA</v>
      </c>
      <c r="AO344" s="101" t="str">
        <f>"Disegnato da Cavalier SanMarco "&amp;(AN344)&amp;"; "&amp;IF(C344&gt;0,+VLOOKUP($C344,'STYLE NAMES'!$B:$AC,19,FALSE),"")</f>
        <v>Disegnato da Cavalier SanMarco PAOLO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4" s="101" t="str">
        <f>IF(C344&gt;0,+VLOOKUP($C344,'STYLE NAMES'!$B:$AC,20,FALSE),"")</f>
        <v>Design ingegnerizzato per alte prestazioni 
Jersey piqué elasticizzato  4-way-stretch 
Morbido e confortevole 
Traspirante Asciugatura rapida 
Composizione: 
95% Poliammide  5% Elastan</v>
      </c>
      <c r="AQ344" s="101" t="str">
        <f>IF(C344&gt;0,+VLOOKUP($C344,'STYLE NAMES'!$B:$AC,21,FALSE),"")</f>
        <v>Lavare in lavatrice a 30°C Ciclo delicato 
Stirare a bassa temperatura
Stirare al rovescio 
Non stirare su loghi o stampe 
Non candeggiare 
Non asciugare in asciugatrice</v>
      </c>
      <c r="AR344" s="101">
        <f>IF(D344&gt;0,+VLOOKUP($C344,'STYLE NAMES'!$B:$AC,22,FALSE),"")</f>
        <v>0</v>
      </c>
      <c r="AS344" s="101">
        <f>IF(E344&gt;0,+VLOOKUP($C344,'STYLE NAMES'!$B:$AC,23,FALSE),"")</f>
        <v>0</v>
      </c>
      <c r="AT344" s="101">
        <f>IF(F344&gt;0,+VLOOKUP($C344,'STYLE NAMES'!$B:$AC,24,FALSE),"")</f>
        <v>0</v>
      </c>
      <c r="AU344" s="101">
        <f>IF(G344&gt;0,+VLOOKUP($C344,'STYLE NAMES'!$B:$AC,25,FALSE),"")</f>
        <v>0</v>
      </c>
      <c r="AV344" s="101" t="str">
        <f>+VLOOKUP($S344,'CODE GENERATOR'!$P:$AM,15,FALSE)</f>
        <v>R.BOTMN_BRC0066_TJR0026WHTWHT</v>
      </c>
      <c r="AW344" s="101" t="str">
        <f>+VLOOKUP($S344,'CODE GENERATOR'!$P:$AM,16,FALSE)</f>
        <v>A.RACUX_BLT0094A_BRD0002NAVNAV</v>
      </c>
      <c r="AX344" s="101" t="str">
        <f>+VLOOKUP($S344,'CODE GENERATOR'!$P:$AM,17,FALSE)</f>
        <v>A.RACAU_SOC0018_NYL00003XBST3</v>
      </c>
      <c r="AY344" s="101">
        <f>+VLOOKUP($S344,'CODE GENERATOR'!$P:$AM,18,FALSE)</f>
        <v>0</v>
      </c>
      <c r="AZ344" s="101">
        <f>+VLOOKUP($S344,'CODE GENERATOR'!$P:$AM,19,FALSE)</f>
        <v>0</v>
      </c>
      <c r="BA344" s="101">
        <f>+VLOOKUP($S344,'CODE GENERATOR'!$P:$AM,20,FALSE)</f>
        <v>0</v>
      </c>
      <c r="BB344" s="101">
        <f>+VLOOKUP($S344,'CODE GENERATOR'!$P:$AM,21,FALSE)</f>
        <v>0</v>
      </c>
      <c r="BC344" s="101">
        <f>+VLOOKUP($S344,'CODE GENERATOR'!$P:$AM,22,FALSE)</f>
        <v>0</v>
      </c>
      <c r="BD344" s="101">
        <f>+VLOOKUP($S344,'CODE GENERATOR'!$P:$AM,23,FALSE)</f>
        <v>0</v>
      </c>
      <c r="BE344" s="101">
        <f>+VLOOKUP($S344,'CODE GENERATOR'!$P:$AM,24,FALSE)</f>
        <v>0</v>
      </c>
      <c r="BF344" s="101">
        <f>IF(C344&gt;0,+VLOOKUP(G344,'CATEGORY ID'!$A$1:$L$118,3,FALSE),"")</f>
        <v>30</v>
      </c>
      <c r="BG344" s="101">
        <f>IF(C344&gt;0,+VLOOKUP(H344,'CATEGORY ID'!$D$1:$L$118,3,FALSE),"")</f>
        <v>2</v>
      </c>
      <c r="BH344" s="101">
        <f>IF(C344&gt;0,+VLOOKUP((+H344&amp;I344),'CATEGORY ID'!$H$1:$I$121,2,FALSE),"")</f>
        <v>108</v>
      </c>
      <c r="BJ344" s="101">
        <f>IF(C344&gt;0,IF(COUNTIF('CATEGORY ID'!$K$1:$K$121,+H344&amp;K344) &gt; 0, +VLOOKUP(+H344&amp;K344,'CATEGORY ID'!$K$1:$L$121,2,FALSE),""),"")</f>
        <v>224</v>
      </c>
      <c r="BK344" s="101" t="str">
        <f>IF(C344&gt;0,IF(COUNTIF('CATEGORY ID'!$K$124:$K$165, +VLOOKUP(C344,'STYLE NAMES'!$B:$AE,30,FALSE)) &gt; 0, +VLOOKUP(VLOOKUP(C344,'STYLE NAMES'!$B:$AE,30,FALSE),'CATEGORY ID'!K:M,2,FALSE),""),"")</f>
        <v/>
      </c>
      <c r="BO344" s="101">
        <v>21</v>
      </c>
      <c r="BR344" s="101" t="str" cm="1">
        <f t="array" ref="BR344">IF(C344&gt;0,_xlfn.TEXTJOIN(";", TRUE,_xlfn.UNIQUE(_xlfn._xlws.FILTER(BF344:BQ344,(BF344:BQ344&gt;0)),TRUE,FALSE)),"")&amp;";"&amp;BS344</f>
        <v>30;2;108;224;21;208;230</v>
      </c>
      <c r="BS344" s="101" t="s">
        <v>3454</v>
      </c>
      <c r="BU344" s="106">
        <f>IF(C344&gt;0,+VLOOKUP($C344,'STYLE NAMES'!$B:$AC,26,FALSE),"")</f>
        <v>99.9</v>
      </c>
      <c r="BV344" s="106">
        <f>IF(C344&gt;0,+VLOOKUP($C344,'STYLE NAMES'!$B:$AC,27,FALSE),"")</f>
        <v>5490</v>
      </c>
      <c r="BW344" s="106">
        <f>IF(C344&gt;0,+VLOOKUP($C344,'STYLE NAMES'!$B:$AC,28,FALSE),"")</f>
        <v>114.88499999999999</v>
      </c>
      <c r="BY344"/>
      <c r="BZ344" s="101">
        <v>3</v>
      </c>
      <c r="CA344" s="137">
        <f t="shared" si="26"/>
        <v>1</v>
      </c>
      <c r="CB344" s="137" t="str">
        <f>+VLOOKUP(C344,'[2]STYLES &amp; MODELS MATRIX'!$A:$G,7,FALSE)</f>
        <v>GHOST</v>
      </c>
      <c r="CC344" s="137" t="str">
        <f>+VLOOKUP(C344,'[1]STYLES &amp; SIZE CHARTS'!$A:$H,8,FALSE)</f>
        <v>MT-LSCP1</v>
      </c>
      <c r="CD344" s="137"/>
      <c r="CE344" s="205"/>
      <c r="CF344" s="141"/>
    </row>
    <row r="345" spans="1:84" s="101" customFormat="1" ht="12" customHeight="1" x14ac:dyDescent="0.2">
      <c r="A345" s="102">
        <f t="shared" si="24"/>
        <v>8683711004004</v>
      </c>
      <c r="B345" s="101" t="s">
        <v>873</v>
      </c>
      <c r="C345" s="101" t="s">
        <v>540</v>
      </c>
      <c r="D345" s="101" t="s">
        <v>2982</v>
      </c>
      <c r="E345" s="203" t="s">
        <v>2361</v>
      </c>
      <c r="F345" s="101" t="s">
        <v>2248</v>
      </c>
      <c r="G345" s="101" t="str">
        <f>IF(C345&gt;0,+VLOOKUP($C345,'STYLE NAMES'!$B:$AC,4,FALSE),"")</f>
        <v>RIDER</v>
      </c>
      <c r="H345" s="101" t="str">
        <f>IF(C345&gt;0,+VLOOKUP($C345,'STYLE NAMES'!$B:$AC,5,FALSE),"")</f>
        <v>MEN</v>
      </c>
      <c r="I345" s="101" t="str">
        <f>IF(C345&gt;0,+VLOOKUP($C345,'STYLE NAMES'!$B:$AC,6,FALSE),"")</f>
        <v>TOPS</v>
      </c>
      <c r="J345" s="101" t="str">
        <f>IF(C345&gt;0,+VLOOKUP($C345,'STYLE NAMES'!$B:$AC,7,FALSE),"")</f>
        <v>MEN</v>
      </c>
      <c r="K345" s="101" t="str">
        <f>IF(C345&gt;0,+VLOOKUP($C345,'STYLE NAMES'!$B:$AC,8,FALSE),"")</f>
        <v>COMPETITION POLOS</v>
      </c>
      <c r="L345" s="101" t="str">
        <f>IF(E345&gt;0,+VLOOKUP($E345,'CODE GENERATOR'!$D:$T,3,FALSE),"")</f>
        <v>W</v>
      </c>
      <c r="M345" s="101" t="str">
        <f>IF(E345&gt;0,+VLOOKUP($E345,'CODE GENERATOR'!$D:$T,4,FALSE),"")</f>
        <v>PIQUET</v>
      </c>
      <c r="N345" s="101" t="str">
        <f>IF(E345&gt;0,+VLOOKUP($E345,'CODE GENERATOR'!$D:$T,6,FALSE),"")</f>
        <v>WHITE</v>
      </c>
      <c r="O345" s="101" t="str">
        <f>IF(E345&gt;0,+VLOOKUP($E345,'CODE GENERATOR'!$D:$T,7,FALSE),"")</f>
        <v>NAVY</v>
      </c>
      <c r="P345" s="101" t="str">
        <f t="shared" si="25"/>
        <v>WHITE/NAVY</v>
      </c>
      <c r="Q345" s="104" t="str">
        <f>IF(E345&gt;0,+VLOOKUP($E345,'CODE GENERATOR'!$D:$T,11,FALSE),"")</f>
        <v>R.TOPMN_CPL0035</v>
      </c>
      <c r="R345" s="104" t="str">
        <f>IF(E345&gt;0,+VLOOKUP($E345,'CODE GENERATOR'!$D:$T,12,FALSE),"")</f>
        <v>PIQ0015WHTNAV</v>
      </c>
      <c r="S345" s="104" t="str">
        <f>IF(E345&gt;0,+VLOOKUP($E345,'CODE GENERATOR'!$D:$T,13,FALSE),"")</f>
        <v>R.TOPMN_CPL0035_PIQ0015WHTNAV</v>
      </c>
      <c r="T345" s="104" t="str">
        <f t="shared" si="23"/>
        <v>R.TOPMN_CPL0035_PIQ0015WHTNAV_L</v>
      </c>
      <c r="U345" s="105">
        <v>8683711004004</v>
      </c>
      <c r="V345" s="107" t="str" cm="1">
        <f t="array" ref="V345">_xlfn.TEXTJOIN(";", TRUE, _xlfn.UNIQUE(_xlfn._xlws.FILTER(P$3:P$10029, C$3:C$10029=C345)))</f>
        <v>WHITE;WHITE/NAVY;NAVY/WHITE</v>
      </c>
      <c r="W345" s="107" t="str" cm="1">
        <f t="array" ref="W345">_xlfn.TEXTJOIN(";", TRUE, _xlfn.UNIQUE(_xlfn._xlws.FILTER(F$3:F$10029, C$3:C$10029=C345)))</f>
        <v>XS;S;M;L;XL;XXL</v>
      </c>
      <c r="X345" s="101" t="str">
        <f>IF(E345&gt;0,+VLOOKUP($E345,'CODE GENERATOR'!$D:$AC,19,FALSE),0)</f>
        <v>2507_W_2524</v>
      </c>
      <c r="Y345" s="101" t="str">
        <f>IF(E345&gt;0,+VLOOKUP($E345,'CODE GENERATOR'!$D:$AC,20,FALSE),0)</f>
        <v>2507_W_2557</v>
      </c>
      <c r="Z345" s="101" t="str">
        <f>IF(E345&gt;0,+VLOOKUP($E345,'CODE GENERATOR'!$D:$AC,21,FALSE),0)</f>
        <v>2507_W_2574</v>
      </c>
      <c r="AA345" s="101" t="str">
        <f>IF(E345&gt;0,+VLOOKUP($E345,'CODE GENERATOR'!$D:$AC,22,FALSE),0)</f>
        <v>2507_W_2558</v>
      </c>
      <c r="AB345" s="101" t="str">
        <f>IF(E345&gt;0,+VLOOKUP($E345,'CODE GENERATOR'!$D:$AC,23,FALSE),0)</f>
        <v>2507_D_cavalier_detay_0087</v>
      </c>
      <c r="AC345" s="101" t="str">
        <f>IF(E345&gt;0,+VLOOKUP($E345,'CODE GENERATOR'!$D:$AC,24,FALSE),0)</f>
        <v/>
      </c>
      <c r="AD345" s="101" t="str">
        <f>IF(E345&gt;0,+VLOOKUP($E345,'CODE GENERATOR'!$D:$AC,25,FALSE),0)</f>
        <v>2507_VW_Web_56</v>
      </c>
      <c r="AE345" s="101" t="str">
        <f>IF(E345&gt;0,+VLOOKUP($E345,'CODE GENERATOR'!$D:$AC,26,FALSE),0)</f>
        <v/>
      </c>
      <c r="AF345" s="149" t="str">
        <f>IF($C345&gt;0,$C345&amp;" "&amp;$P345&amp;" "&amp;+VLOOKUP($C345,'STYLE NAMES'!$B:$AC,10,FALSE),"""")</f>
        <v>PAOLO WHITE/NAVY MEN'S COMPETITION POLO LONG SLEEVE</v>
      </c>
      <c r="AG345" s="101" t="str">
        <f>"Enjoy our "&amp;(AF345)&amp;"; "&amp;IF(C345&gt;0,+VLOOKUP($C345,'STYLE NAMES'!$B:$AC,11,FALSE),"")</f>
        <v>Enjoy our PAOLO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5" s="101" t="str">
        <f>IF(C345&gt;0,+VLOOKUP($C345,'STYLE NAMES'!$B:$AC,12,FALSE),"")</f>
        <v>* Specially engineered design for high performance
* 4-way super stretch piquet jersey
* Soft and comfortable
* Breathable
* Quick dry
Composition:
95% Poliamide 5% Elasthane</v>
      </c>
      <c r="AI345" s="101" t="str">
        <f>IF(C345&gt;0,+VLOOKUP($C345,'STYLE NAMES'!$B:$AC,13,FALSE),"")</f>
        <v>Machine Wash at 30°C
Mild process
Iron at low temperature
Iron from REVERSE
Do NOT iron on logos or prints
Do not bleach
Do NOT Tumble Dry</v>
      </c>
      <c r="AJ345" s="149" t="str">
        <f>IF($C345&gt;0,$C345&amp;" "&amp;$P345&amp;" "&amp;+VLOOKUP($C345,'STYLE NAMES'!$B:$AC,14,FALSE),"""")</f>
        <v>PAOLO WHITE/NAVY ERKEK UZUN KOL YARIŞMA POLO</v>
      </c>
      <c r="AK345" s="149" t="str">
        <f>"Cavalier SanMarco tarafından tasarlanan "&amp;(AJ345)&amp;"; "&amp;IF(C345&gt;0,+VLOOKUP($C345,'STYLE NAMES'!$B:$AC,15,FALSE),"")</f>
        <v>Cavalier SanMarco tarafından tasarlanan PAOLO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5" s="149" t="str">
        <f>IF(C345&gt;0,+VLOOKUP($C345,'STYLE NAMES'!$B:$AC,16,FALSE),"")</f>
        <v>* Yüksek performans için özel tasarım
* 4 yönlü süper streç pike kumaş
* Yumuşak ve rahat
* Nefes alabilir
* Hızlı kuruma
Kompozisyon:
%95 Polyamid  %5 Elastan</v>
      </c>
      <c r="AM345" s="149" t="str">
        <f>IF(C345&gt;0,+VLOOKUP($C345,'STYLE NAMES'!$B:$AC,17,FALSE),"")</f>
        <v>Makinede 30°C' de Yıkayın
Hassas Yıkama
Ilık ütü yapın
Tersten ütüleyin
Logo ve baskıları ÜTÜLEMEYİN
Çamaşır suyu kullanmayın
Kurutma Makinesinde Kurutmayın</v>
      </c>
      <c r="AN345" s="149" t="str">
        <f>IF($C345&gt;0,$C345&amp;" "&amp;$P345&amp;" "&amp;+VLOOKUP($C345,'STYLE NAMES'!$B:$AC,18,FALSE),"""")</f>
        <v>PAOLO WHITE/NAVY POLO DA CONCORSO UOMO MANICA LUNGA</v>
      </c>
      <c r="AO345" s="101" t="str">
        <f>"Disegnato da Cavalier SanMarco "&amp;(AN345)&amp;"; "&amp;IF(C345&gt;0,+VLOOKUP($C345,'STYLE NAMES'!$B:$AC,19,FALSE),"")</f>
        <v>Disegnato da Cavalier SanMarco PAOLO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5" s="101" t="str">
        <f>IF(C345&gt;0,+VLOOKUP($C345,'STYLE NAMES'!$B:$AC,20,FALSE),"")</f>
        <v>Design ingegnerizzato per alte prestazioni 
Jersey piqué elasticizzato  4-way-stretch 
Morbido e confortevole 
Traspirante Asciugatura rapida 
Composizione: 
95% Poliammide  5% Elastan</v>
      </c>
      <c r="AQ345" s="101" t="str">
        <f>IF(C345&gt;0,+VLOOKUP($C345,'STYLE NAMES'!$B:$AC,21,FALSE),"")</f>
        <v>Lavare in lavatrice a 30°C Ciclo delicato 
Stirare a bassa temperatura
Stirare al rovescio 
Non stirare su loghi o stampe 
Non candeggiare 
Non asciugare in asciugatrice</v>
      </c>
      <c r="AR345" s="101">
        <f>IF(D345&gt;0,+VLOOKUP($C345,'STYLE NAMES'!$B:$AC,22,FALSE),"")</f>
        <v>0</v>
      </c>
      <c r="AS345" s="101">
        <f>IF(E345&gt;0,+VLOOKUP($C345,'STYLE NAMES'!$B:$AC,23,FALSE),"")</f>
        <v>0</v>
      </c>
      <c r="AT345" s="101">
        <f>IF(F345&gt;0,+VLOOKUP($C345,'STYLE NAMES'!$B:$AC,24,FALSE),"")</f>
        <v>0</v>
      </c>
      <c r="AU345" s="101">
        <f>IF(G345&gt;0,+VLOOKUP($C345,'STYLE NAMES'!$B:$AC,25,FALSE),"")</f>
        <v>0</v>
      </c>
      <c r="AV345" s="101" t="str">
        <f>+VLOOKUP($S345,'CODE GENERATOR'!$P:$AM,15,FALSE)</f>
        <v>R.BOTMN_BRC0066_TJR0026WHTWHT</v>
      </c>
      <c r="AW345" s="101" t="str">
        <f>+VLOOKUP($S345,'CODE GENERATOR'!$P:$AM,16,FALSE)</f>
        <v>A.RACUX_BLT0094A_BRD0002NAVNAV</v>
      </c>
      <c r="AX345" s="101" t="str">
        <f>+VLOOKUP($S345,'CODE GENERATOR'!$P:$AM,17,FALSE)</f>
        <v>A.RACAU_SOC0018_NYL00003XBST3</v>
      </c>
      <c r="AY345" s="101">
        <f>+VLOOKUP($S345,'CODE GENERATOR'!$P:$AM,18,FALSE)</f>
        <v>0</v>
      </c>
      <c r="AZ345" s="101">
        <f>+VLOOKUP($S345,'CODE GENERATOR'!$P:$AM,19,FALSE)</f>
        <v>0</v>
      </c>
      <c r="BA345" s="101">
        <f>+VLOOKUP($S345,'CODE GENERATOR'!$P:$AM,20,FALSE)</f>
        <v>0</v>
      </c>
      <c r="BB345" s="101">
        <f>+VLOOKUP($S345,'CODE GENERATOR'!$P:$AM,21,FALSE)</f>
        <v>0</v>
      </c>
      <c r="BC345" s="101">
        <f>+VLOOKUP($S345,'CODE GENERATOR'!$P:$AM,22,FALSE)</f>
        <v>0</v>
      </c>
      <c r="BD345" s="101">
        <f>+VLOOKUP($S345,'CODE GENERATOR'!$P:$AM,23,FALSE)</f>
        <v>0</v>
      </c>
      <c r="BE345" s="101">
        <f>+VLOOKUP($S345,'CODE GENERATOR'!$P:$AM,24,FALSE)</f>
        <v>0</v>
      </c>
      <c r="BF345" s="101">
        <f>IF(C345&gt;0,+VLOOKUP(G345,'CATEGORY ID'!$A$1:$L$118,3,FALSE),"")</f>
        <v>30</v>
      </c>
      <c r="BG345" s="101">
        <f>IF(C345&gt;0,+VLOOKUP(H345,'CATEGORY ID'!$D$1:$L$118,3,FALSE),"")</f>
        <v>2</v>
      </c>
      <c r="BH345" s="101">
        <f>IF(C345&gt;0,+VLOOKUP((+H345&amp;I345),'CATEGORY ID'!$H$1:$I$121,2,FALSE),"")</f>
        <v>108</v>
      </c>
      <c r="BJ345" s="101">
        <f>IF(C345&gt;0,IF(COUNTIF('CATEGORY ID'!$K$1:$K$121,+H345&amp;K345) &gt; 0, +VLOOKUP(+H345&amp;K345,'CATEGORY ID'!$K$1:$L$121,2,FALSE),""),"")</f>
        <v>224</v>
      </c>
      <c r="BK345" s="101" t="str">
        <f>IF(C345&gt;0,IF(COUNTIF('CATEGORY ID'!$K$124:$K$165, +VLOOKUP(C345,'STYLE NAMES'!$B:$AE,30,FALSE)) &gt; 0, +VLOOKUP(VLOOKUP(C345,'STYLE NAMES'!$B:$AE,30,FALSE),'CATEGORY ID'!K:M,2,FALSE),""),"")</f>
        <v/>
      </c>
      <c r="BO345" s="101">
        <v>21</v>
      </c>
      <c r="BR345" s="101" t="str" cm="1">
        <f t="array" ref="BR345">IF(C345&gt;0,_xlfn.TEXTJOIN(";", TRUE,_xlfn.UNIQUE(_xlfn._xlws.FILTER(BF345:BQ345,(BF345:BQ345&gt;0)),TRUE,FALSE)),"")&amp;";"&amp;BS345</f>
        <v>30;2;108;224;21;208;230</v>
      </c>
      <c r="BS345" s="101" t="s">
        <v>3454</v>
      </c>
      <c r="BU345" s="106">
        <f>IF(C345&gt;0,+VLOOKUP($C345,'STYLE NAMES'!$B:$AC,26,FALSE),"")</f>
        <v>99.9</v>
      </c>
      <c r="BV345" s="106">
        <f>IF(C345&gt;0,+VLOOKUP($C345,'STYLE NAMES'!$B:$AC,27,FALSE),"")</f>
        <v>5490</v>
      </c>
      <c r="BW345" s="106">
        <f>IF(C345&gt;0,+VLOOKUP($C345,'STYLE NAMES'!$B:$AC,28,FALSE),"")</f>
        <v>114.88499999999999</v>
      </c>
      <c r="BY345"/>
      <c r="BZ345" s="101">
        <v>0</v>
      </c>
      <c r="CA345" s="137">
        <f t="shared" si="26"/>
        <v>1</v>
      </c>
      <c r="CB345" s="137" t="str">
        <f>+VLOOKUP(C345,'[2]STYLES &amp; MODELS MATRIX'!$A:$G,7,FALSE)</f>
        <v>GHOST</v>
      </c>
      <c r="CC345" s="137" t="str">
        <f>+VLOOKUP(C345,'[1]STYLES &amp; SIZE CHARTS'!$A:$H,8,FALSE)</f>
        <v>MT-LSCP1</v>
      </c>
      <c r="CD345" s="137"/>
      <c r="CE345" s="205"/>
      <c r="CF345" s="141"/>
    </row>
    <row r="346" spans="1:84" s="101" customFormat="1" ht="12" customHeight="1" x14ac:dyDescent="0.2">
      <c r="A346" s="102">
        <f t="shared" si="24"/>
        <v>8683711004011</v>
      </c>
      <c r="B346" s="101" t="s">
        <v>873</v>
      </c>
      <c r="C346" s="101" t="s">
        <v>540</v>
      </c>
      <c r="D346" s="101" t="s">
        <v>2982</v>
      </c>
      <c r="E346" s="203" t="s">
        <v>2361</v>
      </c>
      <c r="F346" s="101" t="s">
        <v>2249</v>
      </c>
      <c r="G346" s="101" t="str">
        <f>IF(C346&gt;0,+VLOOKUP($C346,'STYLE NAMES'!$B:$AC,4,FALSE),"")</f>
        <v>RIDER</v>
      </c>
      <c r="H346" s="101" t="str">
        <f>IF(C346&gt;0,+VLOOKUP($C346,'STYLE NAMES'!$B:$AC,5,FALSE),"")</f>
        <v>MEN</v>
      </c>
      <c r="I346" s="101" t="str">
        <f>IF(C346&gt;0,+VLOOKUP($C346,'STYLE NAMES'!$B:$AC,6,FALSE),"")</f>
        <v>TOPS</v>
      </c>
      <c r="J346" s="101" t="str">
        <f>IF(C346&gt;0,+VLOOKUP($C346,'STYLE NAMES'!$B:$AC,7,FALSE),"")</f>
        <v>MEN</v>
      </c>
      <c r="K346" s="101" t="str">
        <f>IF(C346&gt;0,+VLOOKUP($C346,'STYLE NAMES'!$B:$AC,8,FALSE),"")</f>
        <v>COMPETITION POLOS</v>
      </c>
      <c r="L346" s="101" t="str">
        <f>IF(E346&gt;0,+VLOOKUP($E346,'CODE GENERATOR'!$D:$T,3,FALSE),"")</f>
        <v>W</v>
      </c>
      <c r="M346" s="101" t="str">
        <f>IF(E346&gt;0,+VLOOKUP($E346,'CODE GENERATOR'!$D:$T,4,FALSE),"")</f>
        <v>PIQUET</v>
      </c>
      <c r="N346" s="101" t="str">
        <f>IF(E346&gt;0,+VLOOKUP($E346,'CODE GENERATOR'!$D:$T,6,FALSE),"")</f>
        <v>WHITE</v>
      </c>
      <c r="O346" s="101" t="str">
        <f>IF(E346&gt;0,+VLOOKUP($E346,'CODE GENERATOR'!$D:$T,7,FALSE),"")</f>
        <v>NAVY</v>
      </c>
      <c r="P346" s="101" t="str">
        <f t="shared" si="25"/>
        <v>WHITE/NAVY</v>
      </c>
      <c r="Q346" s="104" t="str">
        <f>IF(E346&gt;0,+VLOOKUP($E346,'CODE GENERATOR'!$D:$T,11,FALSE),"")</f>
        <v>R.TOPMN_CPL0035</v>
      </c>
      <c r="R346" s="104" t="str">
        <f>IF(E346&gt;0,+VLOOKUP($E346,'CODE GENERATOR'!$D:$T,12,FALSE),"")</f>
        <v>PIQ0015WHTNAV</v>
      </c>
      <c r="S346" s="104" t="str">
        <f>IF(E346&gt;0,+VLOOKUP($E346,'CODE GENERATOR'!$D:$T,13,FALSE),"")</f>
        <v>R.TOPMN_CPL0035_PIQ0015WHTNAV</v>
      </c>
      <c r="T346" s="104" t="str">
        <f t="shared" si="23"/>
        <v>R.TOPMN_CPL0035_PIQ0015WHTNAV_XL</v>
      </c>
      <c r="U346" s="105">
        <v>8683711004011</v>
      </c>
      <c r="V346" s="107" t="str" cm="1">
        <f t="array" ref="V346">_xlfn.TEXTJOIN(";", TRUE, _xlfn.UNIQUE(_xlfn._xlws.FILTER(P$3:P$10029, C$3:C$10029=C346)))</f>
        <v>WHITE;WHITE/NAVY;NAVY/WHITE</v>
      </c>
      <c r="W346" s="107" t="str" cm="1">
        <f t="array" ref="W346">_xlfn.TEXTJOIN(";", TRUE, _xlfn.UNIQUE(_xlfn._xlws.FILTER(F$3:F$10029, C$3:C$10029=C346)))</f>
        <v>XS;S;M;L;XL;XXL</v>
      </c>
      <c r="X346" s="101" t="str">
        <f>IF(E346&gt;0,+VLOOKUP($E346,'CODE GENERATOR'!$D:$AC,19,FALSE),0)</f>
        <v>2507_W_2524</v>
      </c>
      <c r="Y346" s="101" t="str">
        <f>IF(E346&gt;0,+VLOOKUP($E346,'CODE GENERATOR'!$D:$AC,20,FALSE),0)</f>
        <v>2507_W_2557</v>
      </c>
      <c r="Z346" s="101" t="str">
        <f>IF(E346&gt;0,+VLOOKUP($E346,'CODE GENERATOR'!$D:$AC,21,FALSE),0)</f>
        <v>2507_W_2574</v>
      </c>
      <c r="AA346" s="101" t="str">
        <f>IF(E346&gt;0,+VLOOKUP($E346,'CODE GENERATOR'!$D:$AC,22,FALSE),0)</f>
        <v>2507_W_2558</v>
      </c>
      <c r="AB346" s="101" t="str">
        <f>IF(E346&gt;0,+VLOOKUP($E346,'CODE GENERATOR'!$D:$AC,23,FALSE),0)</f>
        <v>2507_D_cavalier_detay_0087</v>
      </c>
      <c r="AC346" s="101" t="str">
        <f>IF(E346&gt;0,+VLOOKUP($E346,'CODE GENERATOR'!$D:$AC,24,FALSE),0)</f>
        <v/>
      </c>
      <c r="AD346" s="101" t="str">
        <f>IF(E346&gt;0,+VLOOKUP($E346,'CODE GENERATOR'!$D:$AC,25,FALSE),0)</f>
        <v>2507_VW_Web_56</v>
      </c>
      <c r="AE346" s="101" t="str">
        <f>IF(E346&gt;0,+VLOOKUP($E346,'CODE GENERATOR'!$D:$AC,26,FALSE),0)</f>
        <v/>
      </c>
      <c r="AF346" s="149" t="str">
        <f>IF($C346&gt;0,$C346&amp;" "&amp;$P346&amp;" "&amp;+VLOOKUP($C346,'STYLE NAMES'!$B:$AC,10,FALSE),"""")</f>
        <v>PAOLO WHITE/NAVY MEN'S COMPETITION POLO LONG SLEEVE</v>
      </c>
      <c r="AG346" s="101" t="str">
        <f>"Enjoy our "&amp;(AF346)&amp;"; "&amp;IF(C346&gt;0,+VLOOKUP($C346,'STYLE NAMES'!$B:$AC,11,FALSE),"")</f>
        <v>Enjoy our PAOLO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6" s="101" t="str">
        <f>IF(C346&gt;0,+VLOOKUP($C346,'STYLE NAMES'!$B:$AC,12,FALSE),"")</f>
        <v>* Specially engineered design for high performance
* 4-way super stretch piquet jersey
* Soft and comfortable
* Breathable
* Quick dry
Composition:
95% Poliamide 5% Elasthane</v>
      </c>
      <c r="AI346" s="101" t="str">
        <f>IF(C346&gt;0,+VLOOKUP($C346,'STYLE NAMES'!$B:$AC,13,FALSE),"")</f>
        <v>Machine Wash at 30°C
Mild process
Iron at low temperature
Iron from REVERSE
Do NOT iron on logos or prints
Do not bleach
Do NOT Tumble Dry</v>
      </c>
      <c r="AJ346" s="149" t="str">
        <f>IF($C346&gt;0,$C346&amp;" "&amp;$P346&amp;" "&amp;+VLOOKUP($C346,'STYLE NAMES'!$B:$AC,14,FALSE),"""")</f>
        <v>PAOLO WHITE/NAVY ERKEK UZUN KOL YARIŞMA POLO</v>
      </c>
      <c r="AK346" s="149" t="str">
        <f>"Cavalier SanMarco tarafından tasarlanan "&amp;(AJ346)&amp;"; "&amp;IF(C346&gt;0,+VLOOKUP($C346,'STYLE NAMES'!$B:$AC,15,FALSE),"")</f>
        <v>Cavalier SanMarco tarafından tasarlanan PAOLO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6" s="149" t="str">
        <f>IF(C346&gt;0,+VLOOKUP($C346,'STYLE NAMES'!$B:$AC,16,FALSE),"")</f>
        <v>* Yüksek performans için özel tasarım
* 4 yönlü süper streç pike kumaş
* Yumuşak ve rahat
* Nefes alabilir
* Hızlı kuruma
Kompozisyon:
%95 Polyamid  %5 Elastan</v>
      </c>
      <c r="AM346" s="149" t="str">
        <f>IF(C346&gt;0,+VLOOKUP($C346,'STYLE NAMES'!$B:$AC,17,FALSE),"")</f>
        <v>Makinede 30°C' de Yıkayın
Hassas Yıkama
Ilık ütü yapın
Tersten ütüleyin
Logo ve baskıları ÜTÜLEMEYİN
Çamaşır suyu kullanmayın
Kurutma Makinesinde Kurutmayın</v>
      </c>
      <c r="AN346" s="149" t="str">
        <f>IF($C346&gt;0,$C346&amp;" "&amp;$P346&amp;" "&amp;+VLOOKUP($C346,'STYLE NAMES'!$B:$AC,18,FALSE),"""")</f>
        <v>PAOLO WHITE/NAVY POLO DA CONCORSO UOMO MANICA LUNGA</v>
      </c>
      <c r="AO346" s="101" t="str">
        <f>"Disegnato da Cavalier SanMarco "&amp;(AN346)&amp;"; "&amp;IF(C346&gt;0,+VLOOKUP($C346,'STYLE NAMES'!$B:$AC,19,FALSE),"")</f>
        <v>Disegnato da Cavalier SanMarco PAOLO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6" s="101" t="str">
        <f>IF(C346&gt;0,+VLOOKUP($C346,'STYLE NAMES'!$B:$AC,20,FALSE),"")</f>
        <v>Design ingegnerizzato per alte prestazioni 
Jersey piqué elasticizzato  4-way-stretch 
Morbido e confortevole 
Traspirante Asciugatura rapida 
Composizione: 
95% Poliammide  5% Elastan</v>
      </c>
      <c r="AQ346" s="101" t="str">
        <f>IF(C346&gt;0,+VLOOKUP($C346,'STYLE NAMES'!$B:$AC,21,FALSE),"")</f>
        <v>Lavare in lavatrice a 30°C Ciclo delicato 
Stirare a bassa temperatura
Stirare al rovescio 
Non stirare su loghi o stampe 
Non candeggiare 
Non asciugare in asciugatrice</v>
      </c>
      <c r="AR346" s="101">
        <f>IF(D346&gt;0,+VLOOKUP($C346,'STYLE NAMES'!$B:$AC,22,FALSE),"")</f>
        <v>0</v>
      </c>
      <c r="AS346" s="101">
        <f>IF(E346&gt;0,+VLOOKUP($C346,'STYLE NAMES'!$B:$AC,23,FALSE),"")</f>
        <v>0</v>
      </c>
      <c r="AT346" s="101">
        <f>IF(F346&gt;0,+VLOOKUP($C346,'STYLE NAMES'!$B:$AC,24,FALSE),"")</f>
        <v>0</v>
      </c>
      <c r="AU346" s="101">
        <f>IF(G346&gt;0,+VLOOKUP($C346,'STYLE NAMES'!$B:$AC,25,FALSE),"")</f>
        <v>0</v>
      </c>
      <c r="AV346" s="101" t="str">
        <f>+VLOOKUP($S346,'CODE GENERATOR'!$P:$AM,15,FALSE)</f>
        <v>R.BOTMN_BRC0066_TJR0026WHTWHT</v>
      </c>
      <c r="AW346" s="101" t="str">
        <f>+VLOOKUP($S346,'CODE GENERATOR'!$P:$AM,16,FALSE)</f>
        <v>A.RACUX_BLT0094A_BRD0002NAVNAV</v>
      </c>
      <c r="AX346" s="101" t="str">
        <f>+VLOOKUP($S346,'CODE GENERATOR'!$P:$AM,17,FALSE)</f>
        <v>A.RACAU_SOC0018_NYL00003XBST3</v>
      </c>
      <c r="AY346" s="101">
        <f>+VLOOKUP($S346,'CODE GENERATOR'!$P:$AM,18,FALSE)</f>
        <v>0</v>
      </c>
      <c r="AZ346" s="101">
        <f>+VLOOKUP($S346,'CODE GENERATOR'!$P:$AM,19,FALSE)</f>
        <v>0</v>
      </c>
      <c r="BA346" s="101">
        <f>+VLOOKUP($S346,'CODE GENERATOR'!$P:$AM,20,FALSE)</f>
        <v>0</v>
      </c>
      <c r="BB346" s="101">
        <f>+VLOOKUP($S346,'CODE GENERATOR'!$P:$AM,21,FALSE)</f>
        <v>0</v>
      </c>
      <c r="BC346" s="101">
        <f>+VLOOKUP($S346,'CODE GENERATOR'!$P:$AM,22,FALSE)</f>
        <v>0</v>
      </c>
      <c r="BD346" s="101">
        <f>+VLOOKUP($S346,'CODE GENERATOR'!$P:$AM,23,FALSE)</f>
        <v>0</v>
      </c>
      <c r="BE346" s="101">
        <f>+VLOOKUP($S346,'CODE GENERATOR'!$P:$AM,24,FALSE)</f>
        <v>0</v>
      </c>
      <c r="BF346" s="101">
        <f>IF(C346&gt;0,+VLOOKUP(G346,'CATEGORY ID'!$A$1:$L$118,3,FALSE),"")</f>
        <v>30</v>
      </c>
      <c r="BG346" s="101">
        <f>IF(C346&gt;0,+VLOOKUP(H346,'CATEGORY ID'!$D$1:$L$118,3,FALSE),"")</f>
        <v>2</v>
      </c>
      <c r="BH346" s="101">
        <f>IF(C346&gt;0,+VLOOKUP((+H346&amp;I346),'CATEGORY ID'!$H$1:$I$121,2,FALSE),"")</f>
        <v>108</v>
      </c>
      <c r="BJ346" s="101">
        <f>IF(C346&gt;0,IF(COUNTIF('CATEGORY ID'!$K$1:$K$121,+H346&amp;K346) &gt; 0, +VLOOKUP(+H346&amp;K346,'CATEGORY ID'!$K$1:$L$121,2,FALSE),""),"")</f>
        <v>224</v>
      </c>
      <c r="BK346" s="101" t="str">
        <f>IF(C346&gt;0,IF(COUNTIF('CATEGORY ID'!$K$124:$K$165, +VLOOKUP(C346,'STYLE NAMES'!$B:$AE,30,FALSE)) &gt; 0, +VLOOKUP(VLOOKUP(C346,'STYLE NAMES'!$B:$AE,30,FALSE),'CATEGORY ID'!K:M,2,FALSE),""),"")</f>
        <v/>
      </c>
      <c r="BO346" s="101">
        <v>21</v>
      </c>
      <c r="BR346" s="101" t="str" cm="1">
        <f t="array" ref="BR346">IF(C346&gt;0,_xlfn.TEXTJOIN(";", TRUE,_xlfn.UNIQUE(_xlfn._xlws.FILTER(BF346:BQ346,(BF346:BQ346&gt;0)),TRUE,FALSE)),"")&amp;";"&amp;BS346</f>
        <v>30;2;108;224;21;208;230</v>
      </c>
      <c r="BS346" s="101" t="s">
        <v>3454</v>
      </c>
      <c r="BU346" s="106">
        <f>IF(C346&gt;0,+VLOOKUP($C346,'STYLE NAMES'!$B:$AC,26,FALSE),"")</f>
        <v>99.9</v>
      </c>
      <c r="BV346" s="106">
        <f>IF(C346&gt;0,+VLOOKUP($C346,'STYLE NAMES'!$B:$AC,27,FALSE),"")</f>
        <v>5490</v>
      </c>
      <c r="BW346" s="106">
        <f>IF(C346&gt;0,+VLOOKUP($C346,'STYLE NAMES'!$B:$AC,28,FALSE),"")</f>
        <v>114.88499999999999</v>
      </c>
      <c r="BY346"/>
      <c r="BZ346" s="101">
        <v>2</v>
      </c>
      <c r="CA346" s="137">
        <f t="shared" si="26"/>
        <v>1</v>
      </c>
      <c r="CB346" s="137" t="str">
        <f>+VLOOKUP(C346,'[2]STYLES &amp; MODELS MATRIX'!$A:$G,7,FALSE)</f>
        <v>GHOST</v>
      </c>
      <c r="CC346" s="137" t="str">
        <f>+VLOOKUP(C346,'[1]STYLES &amp; SIZE CHARTS'!$A:$H,8,FALSE)</f>
        <v>MT-LSCP1</v>
      </c>
      <c r="CD346" s="137"/>
      <c r="CE346" s="205"/>
      <c r="CF346" s="141"/>
    </row>
    <row r="347" spans="1:84" s="101" customFormat="1" ht="12" customHeight="1" x14ac:dyDescent="0.2">
      <c r="A347" s="102">
        <f t="shared" si="24"/>
        <v>8683711004028</v>
      </c>
      <c r="B347" s="101" t="s">
        <v>873</v>
      </c>
      <c r="C347" s="101" t="s">
        <v>540</v>
      </c>
      <c r="D347" s="101" t="s">
        <v>2982</v>
      </c>
      <c r="E347" s="203" t="s">
        <v>2361</v>
      </c>
      <c r="F347" s="101" t="s">
        <v>2347</v>
      </c>
      <c r="G347" s="101" t="str">
        <f>IF(C347&gt;0,+VLOOKUP($C347,'STYLE NAMES'!$B:$AC,4,FALSE),"")</f>
        <v>RIDER</v>
      </c>
      <c r="H347" s="101" t="str">
        <f>IF(C347&gt;0,+VLOOKUP($C347,'STYLE NAMES'!$B:$AC,5,FALSE),"")</f>
        <v>MEN</v>
      </c>
      <c r="I347" s="101" t="str">
        <f>IF(C347&gt;0,+VLOOKUP($C347,'STYLE NAMES'!$B:$AC,6,FALSE),"")</f>
        <v>TOPS</v>
      </c>
      <c r="J347" s="101" t="str">
        <f>IF(C347&gt;0,+VLOOKUP($C347,'STYLE NAMES'!$B:$AC,7,FALSE),"")</f>
        <v>MEN</v>
      </c>
      <c r="K347" s="101" t="str">
        <f>IF(C347&gt;0,+VLOOKUP($C347,'STYLE NAMES'!$B:$AC,8,FALSE),"")</f>
        <v>COMPETITION POLOS</v>
      </c>
      <c r="L347" s="101" t="str">
        <f>IF(E347&gt;0,+VLOOKUP($E347,'CODE GENERATOR'!$D:$T,3,FALSE),"")</f>
        <v>W</v>
      </c>
      <c r="M347" s="101" t="str">
        <f>IF(E347&gt;0,+VLOOKUP($E347,'CODE GENERATOR'!$D:$T,4,FALSE),"")</f>
        <v>PIQUET</v>
      </c>
      <c r="N347" s="101" t="str">
        <f>IF(E347&gt;0,+VLOOKUP($E347,'CODE GENERATOR'!$D:$T,6,FALSE),"")</f>
        <v>WHITE</v>
      </c>
      <c r="O347" s="101" t="str">
        <f>IF(E347&gt;0,+VLOOKUP($E347,'CODE GENERATOR'!$D:$T,7,FALSE),"")</f>
        <v>NAVY</v>
      </c>
      <c r="P347" s="101" t="str">
        <f t="shared" si="25"/>
        <v>WHITE/NAVY</v>
      </c>
      <c r="Q347" s="104" t="str">
        <f>IF(E347&gt;0,+VLOOKUP($E347,'CODE GENERATOR'!$D:$T,11,FALSE),"")</f>
        <v>R.TOPMN_CPL0035</v>
      </c>
      <c r="R347" s="104" t="str">
        <f>IF(E347&gt;0,+VLOOKUP($E347,'CODE GENERATOR'!$D:$T,12,FALSE),"")</f>
        <v>PIQ0015WHTNAV</v>
      </c>
      <c r="S347" s="104" t="str">
        <f>IF(E347&gt;0,+VLOOKUP($E347,'CODE GENERATOR'!$D:$T,13,FALSE),"")</f>
        <v>R.TOPMN_CPL0035_PIQ0015WHTNAV</v>
      </c>
      <c r="T347" s="104" t="str">
        <f t="shared" si="23"/>
        <v>R.TOPMN_CPL0035_PIQ0015WHTNAV_XXL</v>
      </c>
      <c r="U347" s="105">
        <v>8683711004028</v>
      </c>
      <c r="V347" s="107" t="str" cm="1">
        <f t="array" ref="V347">_xlfn.TEXTJOIN(";", TRUE, _xlfn.UNIQUE(_xlfn._xlws.FILTER(P$3:P$10029, C$3:C$10029=C347)))</f>
        <v>WHITE;WHITE/NAVY;NAVY/WHITE</v>
      </c>
      <c r="W347" s="107" t="str" cm="1">
        <f t="array" ref="W347">_xlfn.TEXTJOIN(";", TRUE, _xlfn.UNIQUE(_xlfn._xlws.FILTER(F$3:F$10029, C$3:C$10029=C347)))</f>
        <v>XS;S;M;L;XL;XXL</v>
      </c>
      <c r="X347" s="101" t="str">
        <f>IF(E347&gt;0,+VLOOKUP($E347,'CODE GENERATOR'!$D:$AC,19,FALSE),0)</f>
        <v>2507_W_2524</v>
      </c>
      <c r="Y347" s="101" t="str">
        <f>IF(E347&gt;0,+VLOOKUP($E347,'CODE GENERATOR'!$D:$AC,20,FALSE),0)</f>
        <v>2507_W_2557</v>
      </c>
      <c r="Z347" s="101" t="str">
        <f>IF(E347&gt;0,+VLOOKUP($E347,'CODE GENERATOR'!$D:$AC,21,FALSE),0)</f>
        <v>2507_W_2574</v>
      </c>
      <c r="AA347" s="101" t="str">
        <f>IF(E347&gt;0,+VLOOKUP($E347,'CODE GENERATOR'!$D:$AC,22,FALSE),0)</f>
        <v>2507_W_2558</v>
      </c>
      <c r="AB347" s="101" t="str">
        <f>IF(E347&gt;0,+VLOOKUP($E347,'CODE GENERATOR'!$D:$AC,23,FALSE),0)</f>
        <v>2507_D_cavalier_detay_0087</v>
      </c>
      <c r="AC347" s="101" t="str">
        <f>IF(E347&gt;0,+VLOOKUP($E347,'CODE GENERATOR'!$D:$AC,24,FALSE),0)</f>
        <v/>
      </c>
      <c r="AD347" s="101" t="str">
        <f>IF(E347&gt;0,+VLOOKUP($E347,'CODE GENERATOR'!$D:$AC,25,FALSE),0)</f>
        <v>2507_VW_Web_56</v>
      </c>
      <c r="AE347" s="101" t="str">
        <f>IF(E347&gt;0,+VLOOKUP($E347,'CODE GENERATOR'!$D:$AC,26,FALSE),0)</f>
        <v/>
      </c>
      <c r="AF347" s="149" t="str">
        <f>IF($C347&gt;0,$C347&amp;" "&amp;$P347&amp;" "&amp;+VLOOKUP($C347,'STYLE NAMES'!$B:$AC,10,FALSE),"""")</f>
        <v>PAOLO WHITE/NAVY MEN'S COMPETITION POLO LONG SLEEVE</v>
      </c>
      <c r="AG347" s="101" t="str">
        <f>"Enjoy our "&amp;(AF347)&amp;"; "&amp;IF(C347&gt;0,+VLOOKUP($C347,'STYLE NAMES'!$B:$AC,11,FALSE),"")</f>
        <v>Enjoy our PAOLO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7" s="101" t="str">
        <f>IF(C347&gt;0,+VLOOKUP($C347,'STYLE NAMES'!$B:$AC,12,FALSE),"")</f>
        <v>* Specially engineered design for high performance
* 4-way super stretch piquet jersey
* Soft and comfortable
* Breathable
* Quick dry
Composition:
95% Poliamide 5% Elasthane</v>
      </c>
      <c r="AI347" s="101" t="str">
        <f>IF(C347&gt;0,+VLOOKUP($C347,'STYLE NAMES'!$B:$AC,13,FALSE),"")</f>
        <v>Machine Wash at 30°C
Mild process
Iron at low temperature
Iron from REVERSE
Do NOT iron on logos or prints
Do not bleach
Do NOT Tumble Dry</v>
      </c>
      <c r="AJ347" s="149" t="str">
        <f>IF($C347&gt;0,$C347&amp;" "&amp;$P347&amp;" "&amp;+VLOOKUP($C347,'STYLE NAMES'!$B:$AC,14,FALSE),"""")</f>
        <v>PAOLO WHITE/NAVY ERKEK UZUN KOL YARIŞMA POLO</v>
      </c>
      <c r="AK347" s="149" t="str">
        <f>"Cavalier SanMarco tarafından tasarlanan "&amp;(AJ347)&amp;"; "&amp;IF(C347&gt;0,+VLOOKUP($C347,'STYLE NAMES'!$B:$AC,15,FALSE),"")</f>
        <v>Cavalier SanMarco tarafından tasarlanan PAOLO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7" s="149" t="str">
        <f>IF(C347&gt;0,+VLOOKUP($C347,'STYLE NAMES'!$B:$AC,16,FALSE),"")</f>
        <v>* Yüksek performans için özel tasarım
* 4 yönlü süper streç pike kumaş
* Yumuşak ve rahat
* Nefes alabilir
* Hızlı kuruma
Kompozisyon:
%95 Polyamid  %5 Elastan</v>
      </c>
      <c r="AM347" s="149" t="str">
        <f>IF(C347&gt;0,+VLOOKUP($C347,'STYLE NAMES'!$B:$AC,17,FALSE),"")</f>
        <v>Makinede 30°C' de Yıkayın
Hassas Yıkama
Ilık ütü yapın
Tersten ütüleyin
Logo ve baskıları ÜTÜLEMEYİN
Çamaşır suyu kullanmayın
Kurutma Makinesinde Kurutmayın</v>
      </c>
      <c r="AN347" s="149" t="str">
        <f>IF($C347&gt;0,$C347&amp;" "&amp;$P347&amp;" "&amp;+VLOOKUP($C347,'STYLE NAMES'!$B:$AC,18,FALSE),"""")</f>
        <v>PAOLO WHITE/NAVY POLO DA CONCORSO UOMO MANICA LUNGA</v>
      </c>
      <c r="AO347" s="101" t="str">
        <f>"Disegnato da Cavalier SanMarco "&amp;(AN347)&amp;"; "&amp;IF(C347&gt;0,+VLOOKUP($C347,'STYLE NAMES'!$B:$AC,19,FALSE),"")</f>
        <v>Disegnato da Cavalier SanMarco PAOLO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7" s="101" t="str">
        <f>IF(C347&gt;0,+VLOOKUP($C347,'STYLE NAMES'!$B:$AC,20,FALSE),"")</f>
        <v>Design ingegnerizzato per alte prestazioni 
Jersey piqué elasticizzato  4-way-stretch 
Morbido e confortevole 
Traspirante Asciugatura rapida 
Composizione: 
95% Poliammide  5% Elastan</v>
      </c>
      <c r="AQ347" s="101" t="str">
        <f>IF(C347&gt;0,+VLOOKUP($C347,'STYLE NAMES'!$B:$AC,21,FALSE),"")</f>
        <v>Lavare in lavatrice a 30°C Ciclo delicato 
Stirare a bassa temperatura
Stirare al rovescio 
Non stirare su loghi o stampe 
Non candeggiare 
Non asciugare in asciugatrice</v>
      </c>
      <c r="AR347" s="101">
        <f>IF(D347&gt;0,+VLOOKUP($C347,'STYLE NAMES'!$B:$AC,22,FALSE),"")</f>
        <v>0</v>
      </c>
      <c r="AS347" s="101">
        <f>IF(E347&gt;0,+VLOOKUP($C347,'STYLE NAMES'!$B:$AC,23,FALSE),"")</f>
        <v>0</v>
      </c>
      <c r="AT347" s="101">
        <f>IF(F347&gt;0,+VLOOKUP($C347,'STYLE NAMES'!$B:$AC,24,FALSE),"")</f>
        <v>0</v>
      </c>
      <c r="AU347" s="101">
        <f>IF(G347&gt;0,+VLOOKUP($C347,'STYLE NAMES'!$B:$AC,25,FALSE),"")</f>
        <v>0</v>
      </c>
      <c r="AV347" s="101" t="str">
        <f>+VLOOKUP($S347,'CODE GENERATOR'!$P:$AM,15,FALSE)</f>
        <v>R.BOTMN_BRC0066_TJR0026WHTWHT</v>
      </c>
      <c r="AW347" s="101" t="str">
        <f>+VLOOKUP($S347,'CODE GENERATOR'!$P:$AM,16,FALSE)</f>
        <v>A.RACUX_BLT0094A_BRD0002NAVNAV</v>
      </c>
      <c r="AX347" s="101" t="str">
        <f>+VLOOKUP($S347,'CODE GENERATOR'!$P:$AM,17,FALSE)</f>
        <v>A.RACAU_SOC0018_NYL00003XBST3</v>
      </c>
      <c r="AY347" s="101">
        <f>+VLOOKUP($S347,'CODE GENERATOR'!$P:$AM,18,FALSE)</f>
        <v>0</v>
      </c>
      <c r="AZ347" s="101">
        <f>+VLOOKUP($S347,'CODE GENERATOR'!$P:$AM,19,FALSE)</f>
        <v>0</v>
      </c>
      <c r="BA347" s="101">
        <f>+VLOOKUP($S347,'CODE GENERATOR'!$P:$AM,20,FALSE)</f>
        <v>0</v>
      </c>
      <c r="BB347" s="101">
        <f>+VLOOKUP($S347,'CODE GENERATOR'!$P:$AM,21,FALSE)</f>
        <v>0</v>
      </c>
      <c r="BC347" s="101">
        <f>+VLOOKUP($S347,'CODE GENERATOR'!$P:$AM,22,FALSE)</f>
        <v>0</v>
      </c>
      <c r="BD347" s="101">
        <f>+VLOOKUP($S347,'CODE GENERATOR'!$P:$AM,23,FALSE)</f>
        <v>0</v>
      </c>
      <c r="BE347" s="101">
        <f>+VLOOKUP($S347,'CODE GENERATOR'!$P:$AM,24,FALSE)</f>
        <v>0</v>
      </c>
      <c r="BF347" s="101">
        <f>IF(C347&gt;0,+VLOOKUP(G347,'CATEGORY ID'!$A$1:$L$118,3,FALSE),"")</f>
        <v>30</v>
      </c>
      <c r="BG347" s="101">
        <f>IF(C347&gt;0,+VLOOKUP(H347,'CATEGORY ID'!$D$1:$L$118,3,FALSE),"")</f>
        <v>2</v>
      </c>
      <c r="BH347" s="101">
        <f>IF(C347&gt;0,+VLOOKUP((+H347&amp;I347),'CATEGORY ID'!$H$1:$I$121,2,FALSE),"")</f>
        <v>108</v>
      </c>
      <c r="BJ347" s="101">
        <f>IF(C347&gt;0,IF(COUNTIF('CATEGORY ID'!$K$1:$K$121,+H347&amp;K347) &gt; 0, +VLOOKUP(+H347&amp;K347,'CATEGORY ID'!$K$1:$L$121,2,FALSE),""),"")</f>
        <v>224</v>
      </c>
      <c r="BK347" s="101" t="str">
        <f>IF(C347&gt;0,IF(COUNTIF('CATEGORY ID'!$K$124:$K$165, +VLOOKUP(C347,'STYLE NAMES'!$B:$AE,30,FALSE)) &gt; 0, +VLOOKUP(VLOOKUP(C347,'STYLE NAMES'!$B:$AE,30,FALSE),'CATEGORY ID'!K:M,2,FALSE),""),"")</f>
        <v/>
      </c>
      <c r="BO347" s="101">
        <v>21</v>
      </c>
      <c r="BR347" s="101" t="str" cm="1">
        <f t="array" ref="BR347">IF(C347&gt;0,_xlfn.TEXTJOIN(";", TRUE,_xlfn.UNIQUE(_xlfn._xlws.FILTER(BF347:BQ347,(BF347:BQ347&gt;0)),TRUE,FALSE)),"")&amp;";"&amp;BS347</f>
        <v>30;2;108;224;21;208;230</v>
      </c>
      <c r="BS347" s="101" t="s">
        <v>3454</v>
      </c>
      <c r="BU347" s="106">
        <f>IF(C347&gt;0,+VLOOKUP($C347,'STYLE NAMES'!$B:$AC,26,FALSE),"")</f>
        <v>99.9</v>
      </c>
      <c r="BV347" s="106">
        <f>IF(C347&gt;0,+VLOOKUP($C347,'STYLE NAMES'!$B:$AC,27,FALSE),"")</f>
        <v>5490</v>
      </c>
      <c r="BW347" s="106">
        <f>IF(C347&gt;0,+VLOOKUP($C347,'STYLE NAMES'!$B:$AC,28,FALSE),"")</f>
        <v>114.88499999999999</v>
      </c>
      <c r="BY347"/>
      <c r="BZ347" s="101">
        <v>0</v>
      </c>
      <c r="CA347" s="137">
        <f t="shared" si="26"/>
        <v>1</v>
      </c>
      <c r="CB347" s="137" t="str">
        <f>+VLOOKUP(C347,'[2]STYLES &amp; MODELS MATRIX'!$A:$G,7,FALSE)</f>
        <v>GHOST</v>
      </c>
      <c r="CC347" s="137" t="str">
        <f>+VLOOKUP(C347,'[1]STYLES &amp; SIZE CHARTS'!$A:$H,8,FALSE)</f>
        <v>MT-LSCP1</v>
      </c>
      <c r="CD347" s="137"/>
      <c r="CE347" s="205"/>
      <c r="CF347" s="141"/>
    </row>
    <row r="348" spans="1:84" s="101" customFormat="1" ht="12" customHeight="1" x14ac:dyDescent="0.2">
      <c r="A348" s="102">
        <f t="shared" si="24"/>
        <v>8683711004035</v>
      </c>
      <c r="B348" s="101" t="s">
        <v>873</v>
      </c>
      <c r="C348" s="101" t="s">
        <v>540</v>
      </c>
      <c r="D348" s="101" t="s">
        <v>2982</v>
      </c>
      <c r="E348" s="203" t="s">
        <v>2362</v>
      </c>
      <c r="F348" s="101" t="s">
        <v>2346</v>
      </c>
      <c r="G348" s="101" t="str">
        <f>IF(C348&gt;0,+VLOOKUP($C348,'STYLE NAMES'!$B:$AC,4,FALSE),"")</f>
        <v>RIDER</v>
      </c>
      <c r="H348" s="101" t="str">
        <f>IF(C348&gt;0,+VLOOKUP($C348,'STYLE NAMES'!$B:$AC,5,FALSE),"")</f>
        <v>MEN</v>
      </c>
      <c r="I348" s="101" t="str">
        <f>IF(C348&gt;0,+VLOOKUP($C348,'STYLE NAMES'!$B:$AC,6,FALSE),"")</f>
        <v>TOPS</v>
      </c>
      <c r="J348" s="101" t="str">
        <f>IF(C348&gt;0,+VLOOKUP($C348,'STYLE NAMES'!$B:$AC,7,FALSE),"")</f>
        <v>MEN</v>
      </c>
      <c r="K348" s="101" t="str">
        <f>IF(C348&gt;0,+VLOOKUP($C348,'STYLE NAMES'!$B:$AC,8,FALSE),"")</f>
        <v>COMPETITION POLOS</v>
      </c>
      <c r="L348" s="101" t="str">
        <f>IF(E348&gt;0,+VLOOKUP($E348,'CODE GENERATOR'!$D:$T,3,FALSE),"")</f>
        <v>W</v>
      </c>
      <c r="M348" s="101" t="str">
        <f>IF(E348&gt;0,+VLOOKUP($E348,'CODE GENERATOR'!$D:$T,4,FALSE),"")</f>
        <v>PIQUET</v>
      </c>
      <c r="N348" s="101" t="str">
        <f>IF(E348&gt;0,+VLOOKUP($E348,'CODE GENERATOR'!$D:$T,6,FALSE),"")</f>
        <v>NAVY</v>
      </c>
      <c r="O348" s="101" t="str">
        <f>IF(E348&gt;0,+VLOOKUP($E348,'CODE GENERATOR'!$D:$T,7,FALSE),"")</f>
        <v>WHITE</v>
      </c>
      <c r="P348" s="101" t="str">
        <f t="shared" si="25"/>
        <v>NAVY/WHITE</v>
      </c>
      <c r="Q348" s="104" t="str">
        <f>IF(E348&gt;0,+VLOOKUP($E348,'CODE GENERATOR'!$D:$T,11,FALSE),"")</f>
        <v>R.TOPMN_CPL0035</v>
      </c>
      <c r="R348" s="104" t="str">
        <f>IF(E348&gt;0,+VLOOKUP($E348,'CODE GENERATOR'!$D:$T,12,FALSE),"")</f>
        <v>PIQ0015NAVWHT</v>
      </c>
      <c r="S348" s="104" t="str">
        <f>IF(E348&gt;0,+VLOOKUP($E348,'CODE GENERATOR'!$D:$T,13,FALSE),"")</f>
        <v>R.TOPMN_CPL0035_PIQ0015NAVWHT</v>
      </c>
      <c r="T348" s="104" t="str">
        <f t="shared" si="23"/>
        <v>R.TOPMN_CPL0035_PIQ0015NAVWHT_XS</v>
      </c>
      <c r="U348" s="105">
        <v>8683711004035</v>
      </c>
      <c r="V348" s="107" t="str" cm="1">
        <f t="array" ref="V348">_xlfn.TEXTJOIN(";", TRUE, _xlfn.UNIQUE(_xlfn._xlws.FILTER(P$3:P$10029, C$3:C$10029=C348)))</f>
        <v>WHITE;WHITE/NAVY;NAVY/WHITE</v>
      </c>
      <c r="W348" s="107" t="str" cm="1">
        <f t="array" ref="W348">_xlfn.TEXTJOIN(";", TRUE, _xlfn.UNIQUE(_xlfn._xlws.FILTER(F$3:F$10029, C$3:C$10029=C348)))</f>
        <v>XS;S;M;L;XL;XXL</v>
      </c>
      <c r="X348" s="101" t="str">
        <f>IF(E348&gt;0,+VLOOKUP($E348,'CODE GENERATOR'!$D:$AC,19,FALSE),0)</f>
        <v>2507_W_2400</v>
      </c>
      <c r="Y348" s="101" t="str">
        <f>IF(E348&gt;0,+VLOOKUP($E348,'CODE GENERATOR'!$D:$AC,20,FALSE),0)</f>
        <v>2507_W_2415</v>
      </c>
      <c r="Z348" s="101" t="str">
        <f>IF(E348&gt;0,+VLOOKUP($E348,'CODE GENERATOR'!$D:$AC,21,FALSE),0)</f>
        <v>2507_W_2446</v>
      </c>
      <c r="AA348" s="101" t="str">
        <f>IF(E348&gt;0,+VLOOKUP($E348,'CODE GENERATOR'!$D:$AC,22,FALSE),0)</f>
        <v>2507_W_2427</v>
      </c>
      <c r="AB348" s="101" t="str">
        <f>IF(E348&gt;0,+VLOOKUP($E348,'CODE GENERATOR'!$D:$AC,23,FALSE),0)</f>
        <v>2507_D_cavalier_detay_0088</v>
      </c>
      <c r="AC348" s="101" t="str">
        <f>IF(E348&gt;0,+VLOOKUP($E348,'CODE GENERATOR'!$D:$AC,24,FALSE),0)</f>
        <v/>
      </c>
      <c r="AD348" s="101" t="str">
        <f>IF(E348&gt;0,+VLOOKUP($E348,'CODE GENERATOR'!$D:$AC,25,FALSE),0)</f>
        <v>2507_VW_Web_53</v>
      </c>
      <c r="AE348" s="101" t="str">
        <f>IF(E348&gt;0,+VLOOKUP($E348,'CODE GENERATOR'!$D:$AC,26,FALSE),0)</f>
        <v/>
      </c>
      <c r="AF348" s="149" t="str">
        <f>IF($C348&gt;0,$C348&amp;" "&amp;$P348&amp;" "&amp;+VLOOKUP($C348,'STYLE NAMES'!$B:$AC,10,FALSE),"""")</f>
        <v>PAOLO NAVY/WHITE MEN'S COMPETITION POLO LONG SLEEVE</v>
      </c>
      <c r="AG348" s="101" t="str">
        <f>"Enjoy our "&amp;(AF348)&amp;"; "&amp;IF(C348&gt;0,+VLOOKUP($C348,'STYLE NAMES'!$B:$AC,11,FALSE),"")</f>
        <v>Enjoy our PAOLO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8" s="101" t="str">
        <f>IF(C348&gt;0,+VLOOKUP($C348,'STYLE NAMES'!$B:$AC,12,FALSE),"")</f>
        <v>* Specially engineered design for high performance
* 4-way super stretch piquet jersey
* Soft and comfortable
* Breathable
* Quick dry
Composition:
95% Poliamide 5% Elasthane</v>
      </c>
      <c r="AI348" s="101" t="str">
        <f>IF(C348&gt;0,+VLOOKUP($C348,'STYLE NAMES'!$B:$AC,13,FALSE),"")</f>
        <v>Machine Wash at 30°C
Mild process
Iron at low temperature
Iron from REVERSE
Do NOT iron on logos or prints
Do not bleach
Do NOT Tumble Dry</v>
      </c>
      <c r="AJ348" s="149" t="str">
        <f>IF($C348&gt;0,$C348&amp;" "&amp;$P348&amp;" "&amp;+VLOOKUP($C348,'STYLE NAMES'!$B:$AC,14,FALSE),"""")</f>
        <v>PAOLO NAVY/WHITE ERKEK UZUN KOL YARIŞMA POLO</v>
      </c>
      <c r="AK348" s="149" t="str">
        <f>"Cavalier SanMarco tarafından tasarlanan "&amp;(AJ348)&amp;"; "&amp;IF(C348&gt;0,+VLOOKUP($C348,'STYLE NAMES'!$B:$AC,15,FALSE),"")</f>
        <v>Cavalier SanMarco tarafından tasarlanan PAOLO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8" s="149" t="str">
        <f>IF(C348&gt;0,+VLOOKUP($C348,'STYLE NAMES'!$B:$AC,16,FALSE),"")</f>
        <v>* Yüksek performans için özel tasarım
* 4 yönlü süper streç pike kumaş
* Yumuşak ve rahat
* Nefes alabilir
* Hızlı kuruma
Kompozisyon:
%95 Polyamid  %5 Elastan</v>
      </c>
      <c r="AM348" s="149" t="str">
        <f>IF(C348&gt;0,+VLOOKUP($C348,'STYLE NAMES'!$B:$AC,17,FALSE),"")</f>
        <v>Makinede 30°C' de Yıkayın
Hassas Yıkama
Ilık ütü yapın
Tersten ütüleyin
Logo ve baskıları ÜTÜLEMEYİN
Çamaşır suyu kullanmayın
Kurutma Makinesinde Kurutmayın</v>
      </c>
      <c r="AN348" s="149" t="str">
        <f>IF($C348&gt;0,$C348&amp;" "&amp;$P348&amp;" "&amp;+VLOOKUP($C348,'STYLE NAMES'!$B:$AC,18,FALSE),"""")</f>
        <v>PAOLO NAVY/WHITE POLO DA CONCORSO UOMO MANICA LUNGA</v>
      </c>
      <c r="AO348" s="101" t="str">
        <f>"Disegnato da Cavalier SanMarco "&amp;(AN348)&amp;"; "&amp;IF(C348&gt;0,+VLOOKUP($C348,'STYLE NAMES'!$B:$AC,19,FALSE),"")</f>
        <v>Disegnato da Cavalier SanMarco PAOLO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8" s="101" t="str">
        <f>IF(C348&gt;0,+VLOOKUP($C348,'STYLE NAMES'!$B:$AC,20,FALSE),"")</f>
        <v>Design ingegnerizzato per alte prestazioni 
Jersey piqué elasticizzato  4-way-stretch 
Morbido e confortevole 
Traspirante Asciugatura rapida 
Composizione: 
95% Poliammide  5% Elastan</v>
      </c>
      <c r="AQ348" s="101" t="str">
        <f>IF(C348&gt;0,+VLOOKUP($C348,'STYLE NAMES'!$B:$AC,21,FALSE),"")</f>
        <v>Lavare in lavatrice a 30°C Ciclo delicato 
Stirare a bassa temperatura
Stirare al rovescio 
Non stirare su loghi o stampe 
Non candeggiare 
Non asciugare in asciugatrice</v>
      </c>
      <c r="AR348" s="101">
        <f>IF(D348&gt;0,+VLOOKUP($C348,'STYLE NAMES'!$B:$AC,22,FALSE),"")</f>
        <v>0</v>
      </c>
      <c r="AS348" s="101">
        <f>IF(E348&gt;0,+VLOOKUP($C348,'STYLE NAMES'!$B:$AC,23,FALSE),"")</f>
        <v>0</v>
      </c>
      <c r="AT348" s="101">
        <f>IF(F348&gt;0,+VLOOKUP($C348,'STYLE NAMES'!$B:$AC,24,FALSE),"")</f>
        <v>0</v>
      </c>
      <c r="AU348" s="101">
        <f>IF(G348&gt;0,+VLOOKUP($C348,'STYLE NAMES'!$B:$AC,25,FALSE),"")</f>
        <v>0</v>
      </c>
      <c r="AV348" s="101" t="str">
        <f>+VLOOKUP($S348,'CODE GENERATOR'!$P:$AM,15,FALSE)</f>
        <v>R.BOTMN_BRC0066_TJR0026WHTWHT</v>
      </c>
      <c r="AW348" s="101" t="str">
        <f>+VLOOKUP($S348,'CODE GENERATOR'!$P:$AM,16,FALSE)</f>
        <v>A.RACUX_BLT0094A_BRD0002NAVNAV</v>
      </c>
      <c r="AX348" s="101" t="str">
        <f>+VLOOKUP($S348,'CODE GENERATOR'!$P:$AM,17,FALSE)</f>
        <v>A.RACAU_SOC0018_NYL00003XBST3</v>
      </c>
      <c r="AY348" s="101">
        <f>+VLOOKUP($S348,'CODE GENERATOR'!$P:$AM,18,FALSE)</f>
        <v>0</v>
      </c>
      <c r="AZ348" s="101">
        <f>+VLOOKUP($S348,'CODE GENERATOR'!$P:$AM,19,FALSE)</f>
        <v>0</v>
      </c>
      <c r="BA348" s="101">
        <f>+VLOOKUP($S348,'CODE GENERATOR'!$P:$AM,20,FALSE)</f>
        <v>0</v>
      </c>
      <c r="BB348" s="101">
        <f>+VLOOKUP($S348,'CODE GENERATOR'!$P:$AM,21,FALSE)</f>
        <v>0</v>
      </c>
      <c r="BC348" s="101">
        <f>+VLOOKUP($S348,'CODE GENERATOR'!$P:$AM,22,FALSE)</f>
        <v>0</v>
      </c>
      <c r="BD348" s="101">
        <f>+VLOOKUP($S348,'CODE GENERATOR'!$P:$AM,23,FALSE)</f>
        <v>0</v>
      </c>
      <c r="BE348" s="101">
        <f>+VLOOKUP($S348,'CODE GENERATOR'!$P:$AM,24,FALSE)</f>
        <v>0</v>
      </c>
      <c r="BF348" s="101">
        <f>IF(C348&gt;0,+VLOOKUP(G348,'CATEGORY ID'!$A$1:$L$118,3,FALSE),"")</f>
        <v>30</v>
      </c>
      <c r="BG348" s="101">
        <f>IF(C348&gt;0,+VLOOKUP(H348,'CATEGORY ID'!$D$1:$L$118,3,FALSE),"")</f>
        <v>2</v>
      </c>
      <c r="BH348" s="101">
        <f>IF(C348&gt;0,+VLOOKUP((+H348&amp;I348),'CATEGORY ID'!$H$1:$I$121,2,FALSE),"")</f>
        <v>108</v>
      </c>
      <c r="BJ348" s="101">
        <f>IF(C348&gt;0,IF(COUNTIF('CATEGORY ID'!$K$1:$K$121,+H348&amp;K348) &gt; 0, +VLOOKUP(+H348&amp;K348,'CATEGORY ID'!$K$1:$L$121,2,FALSE),""),"")</f>
        <v>224</v>
      </c>
      <c r="BK348" s="101" t="str">
        <f>IF(C348&gt;0,IF(COUNTIF('CATEGORY ID'!$K$124:$K$165, +VLOOKUP(C348,'STYLE NAMES'!$B:$AE,30,FALSE)) &gt; 0, +VLOOKUP(VLOOKUP(C348,'STYLE NAMES'!$B:$AE,30,FALSE),'CATEGORY ID'!K:M,2,FALSE),""),"")</f>
        <v/>
      </c>
      <c r="BO348" s="101">
        <v>21</v>
      </c>
      <c r="BR348" s="101" t="str" cm="1">
        <f t="array" ref="BR348">IF(C348&gt;0,_xlfn.TEXTJOIN(";", TRUE,_xlfn.UNIQUE(_xlfn._xlws.FILTER(BF348:BQ348,(BF348:BQ348&gt;0)),TRUE,FALSE)),"")&amp;";"&amp;BS348</f>
        <v>30;2;108;224;21;208;230</v>
      </c>
      <c r="BS348" s="101" t="s">
        <v>3454</v>
      </c>
      <c r="BU348" s="106">
        <f>IF(C348&gt;0,+VLOOKUP($C348,'STYLE NAMES'!$B:$AC,26,FALSE),"")</f>
        <v>99.9</v>
      </c>
      <c r="BV348" s="106">
        <f>IF(C348&gt;0,+VLOOKUP($C348,'STYLE NAMES'!$B:$AC,27,FALSE),"")</f>
        <v>5490</v>
      </c>
      <c r="BW348" s="106">
        <f>IF(C348&gt;0,+VLOOKUP($C348,'STYLE NAMES'!$B:$AC,28,FALSE),"")</f>
        <v>114.88499999999999</v>
      </c>
      <c r="BY348"/>
      <c r="BZ348" s="101">
        <v>0</v>
      </c>
      <c r="CA348" s="137">
        <f t="shared" si="26"/>
        <v>1</v>
      </c>
      <c r="CB348" s="137" t="str">
        <f>+VLOOKUP(C348,'[2]STYLES &amp; MODELS MATRIX'!$A:$G,7,FALSE)</f>
        <v>GHOST</v>
      </c>
      <c r="CC348" s="137" t="str">
        <f>+VLOOKUP(C348,'[1]STYLES &amp; SIZE CHARTS'!$A:$H,8,FALSE)</f>
        <v>MT-LSCP1</v>
      </c>
      <c r="CD348" s="137"/>
      <c r="CE348" s="205"/>
      <c r="CF348" s="141"/>
    </row>
    <row r="349" spans="1:84" s="101" customFormat="1" ht="12" customHeight="1" x14ac:dyDescent="0.2">
      <c r="A349" s="102">
        <f t="shared" si="24"/>
        <v>8683711004042</v>
      </c>
      <c r="B349" s="101" t="s">
        <v>873</v>
      </c>
      <c r="C349" s="101" t="s">
        <v>540</v>
      </c>
      <c r="D349" s="101" t="s">
        <v>2982</v>
      </c>
      <c r="E349" s="203" t="s">
        <v>2362</v>
      </c>
      <c r="F349" s="101" t="s">
        <v>785</v>
      </c>
      <c r="G349" s="101" t="str">
        <f>IF(C349&gt;0,+VLOOKUP($C349,'STYLE NAMES'!$B:$AC,4,FALSE),"")</f>
        <v>RIDER</v>
      </c>
      <c r="H349" s="101" t="str">
        <f>IF(C349&gt;0,+VLOOKUP($C349,'STYLE NAMES'!$B:$AC,5,FALSE),"")</f>
        <v>MEN</v>
      </c>
      <c r="I349" s="101" t="str">
        <f>IF(C349&gt;0,+VLOOKUP($C349,'STYLE NAMES'!$B:$AC,6,FALSE),"")</f>
        <v>TOPS</v>
      </c>
      <c r="J349" s="101" t="str">
        <f>IF(C349&gt;0,+VLOOKUP($C349,'STYLE NAMES'!$B:$AC,7,FALSE),"")</f>
        <v>MEN</v>
      </c>
      <c r="K349" s="101" t="str">
        <f>IF(C349&gt;0,+VLOOKUP($C349,'STYLE NAMES'!$B:$AC,8,FALSE),"")</f>
        <v>COMPETITION POLOS</v>
      </c>
      <c r="L349" s="101" t="str">
        <f>IF(E349&gt;0,+VLOOKUP($E349,'CODE GENERATOR'!$D:$T,3,FALSE),"")</f>
        <v>W</v>
      </c>
      <c r="M349" s="101" t="str">
        <f>IF(E349&gt;0,+VLOOKUP($E349,'CODE GENERATOR'!$D:$T,4,FALSE),"")</f>
        <v>PIQUET</v>
      </c>
      <c r="N349" s="101" t="str">
        <f>IF(E349&gt;0,+VLOOKUP($E349,'CODE GENERATOR'!$D:$T,6,FALSE),"")</f>
        <v>NAVY</v>
      </c>
      <c r="O349" s="101" t="str">
        <f>IF(E349&gt;0,+VLOOKUP($E349,'CODE GENERATOR'!$D:$T,7,FALSE),"")</f>
        <v>WHITE</v>
      </c>
      <c r="P349" s="101" t="str">
        <f t="shared" si="25"/>
        <v>NAVY/WHITE</v>
      </c>
      <c r="Q349" s="104" t="str">
        <f>IF(E349&gt;0,+VLOOKUP($E349,'CODE GENERATOR'!$D:$T,11,FALSE),"")</f>
        <v>R.TOPMN_CPL0035</v>
      </c>
      <c r="R349" s="104" t="str">
        <f>IF(E349&gt;0,+VLOOKUP($E349,'CODE GENERATOR'!$D:$T,12,FALSE),"")</f>
        <v>PIQ0015NAVWHT</v>
      </c>
      <c r="S349" s="104" t="str">
        <f>IF(E349&gt;0,+VLOOKUP($E349,'CODE GENERATOR'!$D:$T,13,FALSE),"")</f>
        <v>R.TOPMN_CPL0035_PIQ0015NAVWHT</v>
      </c>
      <c r="T349" s="104" t="str">
        <f t="shared" si="23"/>
        <v>R.TOPMN_CPL0035_PIQ0015NAVWHT_S</v>
      </c>
      <c r="U349" s="105">
        <v>8683711004042</v>
      </c>
      <c r="V349" s="107" t="str" cm="1">
        <f t="array" ref="V349">_xlfn.TEXTJOIN(";", TRUE, _xlfn.UNIQUE(_xlfn._xlws.FILTER(P$3:P$10029, C$3:C$10029=C349)))</f>
        <v>WHITE;WHITE/NAVY;NAVY/WHITE</v>
      </c>
      <c r="W349" s="107" t="str" cm="1">
        <f t="array" ref="W349">_xlfn.TEXTJOIN(";", TRUE, _xlfn.UNIQUE(_xlfn._xlws.FILTER(F$3:F$10029, C$3:C$10029=C349)))</f>
        <v>XS;S;M;L;XL;XXL</v>
      </c>
      <c r="X349" s="101" t="str">
        <f>IF(E349&gt;0,+VLOOKUP($E349,'CODE GENERATOR'!$D:$AC,19,FALSE),0)</f>
        <v>2507_W_2400</v>
      </c>
      <c r="Y349" s="101" t="str">
        <f>IF(E349&gt;0,+VLOOKUP($E349,'CODE GENERATOR'!$D:$AC,20,FALSE),0)</f>
        <v>2507_W_2415</v>
      </c>
      <c r="Z349" s="101" t="str">
        <f>IF(E349&gt;0,+VLOOKUP($E349,'CODE GENERATOR'!$D:$AC,21,FALSE),0)</f>
        <v>2507_W_2446</v>
      </c>
      <c r="AA349" s="101" t="str">
        <f>IF(E349&gt;0,+VLOOKUP($E349,'CODE GENERATOR'!$D:$AC,22,FALSE),0)</f>
        <v>2507_W_2427</v>
      </c>
      <c r="AB349" s="101" t="str">
        <f>IF(E349&gt;0,+VLOOKUP($E349,'CODE GENERATOR'!$D:$AC,23,FALSE),0)</f>
        <v>2507_D_cavalier_detay_0088</v>
      </c>
      <c r="AC349" s="101" t="str">
        <f>IF(E349&gt;0,+VLOOKUP($E349,'CODE GENERATOR'!$D:$AC,24,FALSE),0)</f>
        <v/>
      </c>
      <c r="AD349" s="101" t="str">
        <f>IF(E349&gt;0,+VLOOKUP($E349,'CODE GENERATOR'!$D:$AC,25,FALSE),0)</f>
        <v>2507_VW_Web_53</v>
      </c>
      <c r="AE349" s="101" t="str">
        <f>IF(E349&gt;0,+VLOOKUP($E349,'CODE GENERATOR'!$D:$AC,26,FALSE),0)</f>
        <v/>
      </c>
      <c r="AF349" s="149" t="str">
        <f>IF($C349&gt;0,$C349&amp;" "&amp;$P349&amp;" "&amp;+VLOOKUP($C349,'STYLE NAMES'!$B:$AC,10,FALSE),"""")</f>
        <v>PAOLO NAVY/WHITE MEN'S COMPETITION POLO LONG SLEEVE</v>
      </c>
      <c r="AG349" s="101" t="str">
        <f>"Enjoy our "&amp;(AF349)&amp;"; "&amp;IF(C349&gt;0,+VLOOKUP($C349,'STYLE NAMES'!$B:$AC,11,FALSE),"")</f>
        <v>Enjoy our PAOLO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49" s="101" t="str">
        <f>IF(C349&gt;0,+VLOOKUP($C349,'STYLE NAMES'!$B:$AC,12,FALSE),"")</f>
        <v>* Specially engineered design for high performance
* 4-way super stretch piquet jersey
* Soft and comfortable
* Breathable
* Quick dry
Composition:
95% Poliamide 5% Elasthane</v>
      </c>
      <c r="AI349" s="101" t="str">
        <f>IF(C349&gt;0,+VLOOKUP($C349,'STYLE NAMES'!$B:$AC,13,FALSE),"")</f>
        <v>Machine Wash at 30°C
Mild process
Iron at low temperature
Iron from REVERSE
Do NOT iron on logos or prints
Do not bleach
Do NOT Tumble Dry</v>
      </c>
      <c r="AJ349" s="149" t="str">
        <f>IF($C349&gt;0,$C349&amp;" "&amp;$P349&amp;" "&amp;+VLOOKUP($C349,'STYLE NAMES'!$B:$AC,14,FALSE),"""")</f>
        <v>PAOLO NAVY/WHITE ERKEK UZUN KOL YARIŞMA POLO</v>
      </c>
      <c r="AK349" s="149" t="str">
        <f>"Cavalier SanMarco tarafından tasarlanan "&amp;(AJ349)&amp;"; "&amp;IF(C349&gt;0,+VLOOKUP($C349,'STYLE NAMES'!$B:$AC,15,FALSE),"")</f>
        <v>Cavalier SanMarco tarafından tasarlanan PAOLO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49" s="149" t="str">
        <f>IF(C349&gt;0,+VLOOKUP($C349,'STYLE NAMES'!$B:$AC,16,FALSE),"")</f>
        <v>* Yüksek performans için özel tasarım
* 4 yönlü süper streç pike kumaş
* Yumuşak ve rahat
* Nefes alabilir
* Hızlı kuruma
Kompozisyon:
%95 Polyamid  %5 Elastan</v>
      </c>
      <c r="AM349" s="149" t="str">
        <f>IF(C349&gt;0,+VLOOKUP($C349,'STYLE NAMES'!$B:$AC,17,FALSE),"")</f>
        <v>Makinede 30°C' de Yıkayın
Hassas Yıkama
Ilık ütü yapın
Tersten ütüleyin
Logo ve baskıları ÜTÜLEMEYİN
Çamaşır suyu kullanmayın
Kurutma Makinesinde Kurutmayın</v>
      </c>
      <c r="AN349" s="149" t="str">
        <f>IF($C349&gt;0,$C349&amp;" "&amp;$P349&amp;" "&amp;+VLOOKUP($C349,'STYLE NAMES'!$B:$AC,18,FALSE),"""")</f>
        <v>PAOLO NAVY/WHITE POLO DA CONCORSO UOMO MANICA LUNGA</v>
      </c>
      <c r="AO349" s="101" t="str">
        <f>"Disegnato da Cavalier SanMarco "&amp;(AN349)&amp;"; "&amp;IF(C349&gt;0,+VLOOKUP($C349,'STYLE NAMES'!$B:$AC,19,FALSE),"")</f>
        <v>Disegnato da Cavalier SanMarco PAOLO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49" s="101" t="str">
        <f>IF(C349&gt;0,+VLOOKUP($C349,'STYLE NAMES'!$B:$AC,20,FALSE),"")</f>
        <v>Design ingegnerizzato per alte prestazioni 
Jersey piqué elasticizzato  4-way-stretch 
Morbido e confortevole 
Traspirante Asciugatura rapida 
Composizione: 
95% Poliammide  5% Elastan</v>
      </c>
      <c r="AQ349" s="101" t="str">
        <f>IF(C349&gt;0,+VLOOKUP($C349,'STYLE NAMES'!$B:$AC,21,FALSE),"")</f>
        <v>Lavare in lavatrice a 30°C Ciclo delicato 
Stirare a bassa temperatura
Stirare al rovescio 
Non stirare su loghi o stampe 
Non candeggiare 
Non asciugare in asciugatrice</v>
      </c>
      <c r="AR349" s="101">
        <f>IF(D349&gt;0,+VLOOKUP($C349,'STYLE NAMES'!$B:$AC,22,FALSE),"")</f>
        <v>0</v>
      </c>
      <c r="AS349" s="101">
        <f>IF(E349&gt;0,+VLOOKUP($C349,'STYLE NAMES'!$B:$AC,23,FALSE),"")</f>
        <v>0</v>
      </c>
      <c r="AT349" s="101">
        <f>IF(F349&gt;0,+VLOOKUP($C349,'STYLE NAMES'!$B:$AC,24,FALSE),"")</f>
        <v>0</v>
      </c>
      <c r="AU349" s="101">
        <f>IF(G349&gt;0,+VLOOKUP($C349,'STYLE NAMES'!$B:$AC,25,FALSE),"")</f>
        <v>0</v>
      </c>
      <c r="AV349" s="101" t="str">
        <f>+VLOOKUP($S349,'CODE GENERATOR'!$P:$AM,15,FALSE)</f>
        <v>R.BOTMN_BRC0066_TJR0026WHTWHT</v>
      </c>
      <c r="AW349" s="101" t="str">
        <f>+VLOOKUP($S349,'CODE GENERATOR'!$P:$AM,16,FALSE)</f>
        <v>A.RACUX_BLT0094A_BRD0002NAVNAV</v>
      </c>
      <c r="AX349" s="101" t="str">
        <f>+VLOOKUP($S349,'CODE GENERATOR'!$P:$AM,17,FALSE)</f>
        <v>A.RACAU_SOC0018_NYL00003XBST3</v>
      </c>
      <c r="AY349" s="101">
        <f>+VLOOKUP($S349,'CODE GENERATOR'!$P:$AM,18,FALSE)</f>
        <v>0</v>
      </c>
      <c r="AZ349" s="101">
        <f>+VLOOKUP($S349,'CODE GENERATOR'!$P:$AM,19,FALSE)</f>
        <v>0</v>
      </c>
      <c r="BA349" s="101">
        <f>+VLOOKUP($S349,'CODE GENERATOR'!$P:$AM,20,FALSE)</f>
        <v>0</v>
      </c>
      <c r="BB349" s="101">
        <f>+VLOOKUP($S349,'CODE GENERATOR'!$P:$AM,21,FALSE)</f>
        <v>0</v>
      </c>
      <c r="BC349" s="101">
        <f>+VLOOKUP($S349,'CODE GENERATOR'!$P:$AM,22,FALSE)</f>
        <v>0</v>
      </c>
      <c r="BD349" s="101">
        <f>+VLOOKUP($S349,'CODE GENERATOR'!$P:$AM,23,FALSE)</f>
        <v>0</v>
      </c>
      <c r="BE349" s="101">
        <f>+VLOOKUP($S349,'CODE GENERATOR'!$P:$AM,24,FALSE)</f>
        <v>0</v>
      </c>
      <c r="BF349" s="101">
        <f>IF(C349&gt;0,+VLOOKUP(G349,'CATEGORY ID'!$A$1:$L$118,3,FALSE),"")</f>
        <v>30</v>
      </c>
      <c r="BG349" s="101">
        <f>IF(C349&gt;0,+VLOOKUP(H349,'CATEGORY ID'!$D$1:$L$118,3,FALSE),"")</f>
        <v>2</v>
      </c>
      <c r="BH349" s="101">
        <f>IF(C349&gt;0,+VLOOKUP((+H349&amp;I349),'CATEGORY ID'!$H$1:$I$121,2,FALSE),"")</f>
        <v>108</v>
      </c>
      <c r="BJ349" s="101">
        <f>IF(C349&gt;0,IF(COUNTIF('CATEGORY ID'!$K$1:$K$121,+H349&amp;K349) &gt; 0, +VLOOKUP(+H349&amp;K349,'CATEGORY ID'!$K$1:$L$121,2,FALSE),""),"")</f>
        <v>224</v>
      </c>
      <c r="BK349" s="101" t="str">
        <f>IF(C349&gt;0,IF(COUNTIF('CATEGORY ID'!$K$124:$K$165, +VLOOKUP(C349,'STYLE NAMES'!$B:$AE,30,FALSE)) &gt; 0, +VLOOKUP(VLOOKUP(C349,'STYLE NAMES'!$B:$AE,30,FALSE),'CATEGORY ID'!K:M,2,FALSE),""),"")</f>
        <v/>
      </c>
      <c r="BO349" s="101">
        <v>21</v>
      </c>
      <c r="BR349" s="101" t="str" cm="1">
        <f t="array" ref="BR349">IF(C349&gt;0,_xlfn.TEXTJOIN(";", TRUE,_xlfn.UNIQUE(_xlfn._xlws.FILTER(BF349:BQ349,(BF349:BQ349&gt;0)),TRUE,FALSE)),"")&amp;";"&amp;BS349</f>
        <v>30;2;108;224;21;208;230</v>
      </c>
      <c r="BS349" s="101" t="s">
        <v>3454</v>
      </c>
      <c r="BU349" s="106">
        <f>IF(C349&gt;0,+VLOOKUP($C349,'STYLE NAMES'!$B:$AC,26,FALSE),"")</f>
        <v>99.9</v>
      </c>
      <c r="BV349" s="106">
        <f>IF(C349&gt;0,+VLOOKUP($C349,'STYLE NAMES'!$B:$AC,27,FALSE),"")</f>
        <v>5490</v>
      </c>
      <c r="BW349" s="106">
        <f>IF(C349&gt;0,+VLOOKUP($C349,'STYLE NAMES'!$B:$AC,28,FALSE),"")</f>
        <v>114.88499999999999</v>
      </c>
      <c r="BY349"/>
      <c r="BZ349" s="101">
        <v>2</v>
      </c>
      <c r="CA349" s="137">
        <f t="shared" si="26"/>
        <v>1</v>
      </c>
      <c r="CB349" s="137" t="str">
        <f>+VLOOKUP(C349,'[2]STYLES &amp; MODELS MATRIX'!$A:$G,7,FALSE)</f>
        <v>GHOST</v>
      </c>
      <c r="CC349" s="137" t="str">
        <f>+VLOOKUP(C349,'[1]STYLES &amp; SIZE CHARTS'!$A:$H,8,FALSE)</f>
        <v>MT-LSCP1</v>
      </c>
      <c r="CD349" s="137"/>
      <c r="CE349" s="205"/>
      <c r="CF349" s="141"/>
    </row>
    <row r="350" spans="1:84" s="101" customFormat="1" ht="12" customHeight="1" x14ac:dyDescent="0.2">
      <c r="A350" s="102">
        <f t="shared" si="24"/>
        <v>8683711004059</v>
      </c>
      <c r="B350" s="101" t="s">
        <v>873</v>
      </c>
      <c r="C350" s="101" t="s">
        <v>540</v>
      </c>
      <c r="D350" s="101" t="s">
        <v>2982</v>
      </c>
      <c r="E350" s="203" t="s">
        <v>2362</v>
      </c>
      <c r="F350" s="101" t="s">
        <v>2247</v>
      </c>
      <c r="G350" s="101" t="str">
        <f>IF(C350&gt;0,+VLOOKUP($C350,'STYLE NAMES'!$B:$AC,4,FALSE),"")</f>
        <v>RIDER</v>
      </c>
      <c r="H350" s="101" t="str">
        <f>IF(C350&gt;0,+VLOOKUP($C350,'STYLE NAMES'!$B:$AC,5,FALSE),"")</f>
        <v>MEN</v>
      </c>
      <c r="I350" s="101" t="str">
        <f>IF(C350&gt;0,+VLOOKUP($C350,'STYLE NAMES'!$B:$AC,6,FALSE),"")</f>
        <v>TOPS</v>
      </c>
      <c r="J350" s="101" t="str">
        <f>IF(C350&gt;0,+VLOOKUP($C350,'STYLE NAMES'!$B:$AC,7,FALSE),"")</f>
        <v>MEN</v>
      </c>
      <c r="K350" s="101" t="str">
        <f>IF(C350&gt;0,+VLOOKUP($C350,'STYLE NAMES'!$B:$AC,8,FALSE),"")</f>
        <v>COMPETITION POLOS</v>
      </c>
      <c r="L350" s="101" t="str">
        <f>IF(E350&gt;0,+VLOOKUP($E350,'CODE GENERATOR'!$D:$T,3,FALSE),"")</f>
        <v>W</v>
      </c>
      <c r="M350" s="101" t="str">
        <f>IF(E350&gt;0,+VLOOKUP($E350,'CODE GENERATOR'!$D:$T,4,FALSE),"")</f>
        <v>PIQUET</v>
      </c>
      <c r="N350" s="101" t="str">
        <f>IF(E350&gt;0,+VLOOKUP($E350,'CODE GENERATOR'!$D:$T,6,FALSE),"")</f>
        <v>NAVY</v>
      </c>
      <c r="O350" s="101" t="str">
        <f>IF(E350&gt;0,+VLOOKUP($E350,'CODE GENERATOR'!$D:$T,7,FALSE),"")</f>
        <v>WHITE</v>
      </c>
      <c r="P350" s="101" t="str">
        <f t="shared" si="25"/>
        <v>NAVY/WHITE</v>
      </c>
      <c r="Q350" s="104" t="str">
        <f>IF(E350&gt;0,+VLOOKUP($E350,'CODE GENERATOR'!$D:$T,11,FALSE),"")</f>
        <v>R.TOPMN_CPL0035</v>
      </c>
      <c r="R350" s="104" t="str">
        <f>IF(E350&gt;0,+VLOOKUP($E350,'CODE GENERATOR'!$D:$T,12,FALSE),"")</f>
        <v>PIQ0015NAVWHT</v>
      </c>
      <c r="S350" s="104" t="str">
        <f>IF(E350&gt;0,+VLOOKUP($E350,'CODE GENERATOR'!$D:$T,13,FALSE),"")</f>
        <v>R.TOPMN_CPL0035_PIQ0015NAVWHT</v>
      </c>
      <c r="T350" s="104" t="str">
        <f t="shared" si="23"/>
        <v>R.TOPMN_CPL0035_PIQ0015NAVWHT_M</v>
      </c>
      <c r="U350" s="105">
        <v>8683711004059</v>
      </c>
      <c r="V350" s="107" t="str" cm="1">
        <f t="array" ref="V350">_xlfn.TEXTJOIN(";", TRUE, _xlfn.UNIQUE(_xlfn._xlws.FILTER(P$3:P$10029, C$3:C$10029=C350)))</f>
        <v>WHITE;WHITE/NAVY;NAVY/WHITE</v>
      </c>
      <c r="W350" s="107" t="str" cm="1">
        <f t="array" ref="W350">_xlfn.TEXTJOIN(";", TRUE, _xlfn.UNIQUE(_xlfn._xlws.FILTER(F$3:F$10029, C$3:C$10029=C350)))</f>
        <v>XS;S;M;L;XL;XXL</v>
      </c>
      <c r="X350" s="101" t="str">
        <f>IF(E350&gt;0,+VLOOKUP($E350,'CODE GENERATOR'!$D:$AC,19,FALSE),0)</f>
        <v>2507_W_2400</v>
      </c>
      <c r="Y350" s="101" t="str">
        <f>IF(E350&gt;0,+VLOOKUP($E350,'CODE GENERATOR'!$D:$AC,20,FALSE),0)</f>
        <v>2507_W_2415</v>
      </c>
      <c r="Z350" s="101" t="str">
        <f>IF(E350&gt;0,+VLOOKUP($E350,'CODE GENERATOR'!$D:$AC,21,FALSE),0)</f>
        <v>2507_W_2446</v>
      </c>
      <c r="AA350" s="101" t="str">
        <f>IF(E350&gt;0,+VLOOKUP($E350,'CODE GENERATOR'!$D:$AC,22,FALSE),0)</f>
        <v>2507_W_2427</v>
      </c>
      <c r="AB350" s="101" t="str">
        <f>IF(E350&gt;0,+VLOOKUP($E350,'CODE GENERATOR'!$D:$AC,23,FALSE),0)</f>
        <v>2507_D_cavalier_detay_0088</v>
      </c>
      <c r="AC350" s="101" t="str">
        <f>IF(E350&gt;0,+VLOOKUP($E350,'CODE GENERATOR'!$D:$AC,24,FALSE),0)</f>
        <v/>
      </c>
      <c r="AD350" s="101" t="str">
        <f>IF(E350&gt;0,+VLOOKUP($E350,'CODE GENERATOR'!$D:$AC,25,FALSE),0)</f>
        <v>2507_VW_Web_53</v>
      </c>
      <c r="AE350" s="101" t="str">
        <f>IF(E350&gt;0,+VLOOKUP($E350,'CODE GENERATOR'!$D:$AC,26,FALSE),0)</f>
        <v/>
      </c>
      <c r="AF350" s="149" t="str">
        <f>IF($C350&gt;0,$C350&amp;" "&amp;$P350&amp;" "&amp;+VLOOKUP($C350,'STYLE NAMES'!$B:$AC,10,FALSE),"""")</f>
        <v>PAOLO NAVY/WHITE MEN'S COMPETITION POLO LONG SLEEVE</v>
      </c>
      <c r="AG350" s="101" t="str">
        <f>"Enjoy our "&amp;(AF350)&amp;"; "&amp;IF(C350&gt;0,+VLOOKUP($C350,'STYLE NAMES'!$B:$AC,11,FALSE),"")</f>
        <v>Enjoy our PAOLO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0" s="101" t="str">
        <f>IF(C350&gt;0,+VLOOKUP($C350,'STYLE NAMES'!$B:$AC,12,FALSE),"")</f>
        <v>* Specially engineered design for high performance
* 4-way super stretch piquet jersey
* Soft and comfortable
* Breathable
* Quick dry
Composition:
95% Poliamide 5% Elasthane</v>
      </c>
      <c r="AI350" s="101" t="str">
        <f>IF(C350&gt;0,+VLOOKUP($C350,'STYLE NAMES'!$B:$AC,13,FALSE),"")</f>
        <v>Machine Wash at 30°C
Mild process
Iron at low temperature
Iron from REVERSE
Do NOT iron on logos or prints
Do not bleach
Do NOT Tumble Dry</v>
      </c>
      <c r="AJ350" s="149" t="str">
        <f>IF($C350&gt;0,$C350&amp;" "&amp;$P350&amp;" "&amp;+VLOOKUP($C350,'STYLE NAMES'!$B:$AC,14,FALSE),"""")</f>
        <v>PAOLO NAVY/WHITE ERKEK UZUN KOL YARIŞMA POLO</v>
      </c>
      <c r="AK350" s="149" t="str">
        <f>"Cavalier SanMarco tarafından tasarlanan "&amp;(AJ350)&amp;"; "&amp;IF(C350&gt;0,+VLOOKUP($C350,'STYLE NAMES'!$B:$AC,15,FALSE),"")</f>
        <v>Cavalier SanMarco tarafından tasarlanan PAOLO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0" s="149" t="str">
        <f>IF(C350&gt;0,+VLOOKUP($C350,'STYLE NAMES'!$B:$AC,16,FALSE),"")</f>
        <v>* Yüksek performans için özel tasarım
* 4 yönlü süper streç pike kumaş
* Yumuşak ve rahat
* Nefes alabilir
* Hızlı kuruma
Kompozisyon:
%95 Polyamid  %5 Elastan</v>
      </c>
      <c r="AM350" s="149" t="str">
        <f>IF(C350&gt;0,+VLOOKUP($C350,'STYLE NAMES'!$B:$AC,17,FALSE),"")</f>
        <v>Makinede 30°C' de Yıkayın
Hassas Yıkama
Ilık ütü yapın
Tersten ütüleyin
Logo ve baskıları ÜTÜLEMEYİN
Çamaşır suyu kullanmayın
Kurutma Makinesinde Kurutmayın</v>
      </c>
      <c r="AN350" s="149" t="str">
        <f>IF($C350&gt;0,$C350&amp;" "&amp;$P350&amp;" "&amp;+VLOOKUP($C350,'STYLE NAMES'!$B:$AC,18,FALSE),"""")</f>
        <v>PAOLO NAVY/WHITE POLO DA CONCORSO UOMO MANICA LUNGA</v>
      </c>
      <c r="AO350" s="101" t="str">
        <f>"Disegnato da Cavalier SanMarco "&amp;(AN350)&amp;"; "&amp;IF(C350&gt;0,+VLOOKUP($C350,'STYLE NAMES'!$B:$AC,19,FALSE),"")</f>
        <v>Disegnato da Cavalier SanMarco PAOLO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0" s="101" t="str">
        <f>IF(C350&gt;0,+VLOOKUP($C350,'STYLE NAMES'!$B:$AC,20,FALSE),"")</f>
        <v>Design ingegnerizzato per alte prestazioni 
Jersey piqué elasticizzato  4-way-stretch 
Morbido e confortevole 
Traspirante Asciugatura rapida 
Composizione: 
95% Poliammide  5% Elastan</v>
      </c>
      <c r="AQ350" s="101" t="str">
        <f>IF(C350&gt;0,+VLOOKUP($C350,'STYLE NAMES'!$B:$AC,21,FALSE),"")</f>
        <v>Lavare in lavatrice a 30°C Ciclo delicato 
Stirare a bassa temperatura
Stirare al rovescio 
Non stirare su loghi o stampe 
Non candeggiare 
Non asciugare in asciugatrice</v>
      </c>
      <c r="AR350" s="101">
        <f>IF(D350&gt;0,+VLOOKUP($C350,'STYLE NAMES'!$B:$AC,22,FALSE),"")</f>
        <v>0</v>
      </c>
      <c r="AS350" s="101">
        <f>IF(E350&gt;0,+VLOOKUP($C350,'STYLE NAMES'!$B:$AC,23,FALSE),"")</f>
        <v>0</v>
      </c>
      <c r="AT350" s="101">
        <f>IF(F350&gt;0,+VLOOKUP($C350,'STYLE NAMES'!$B:$AC,24,FALSE),"")</f>
        <v>0</v>
      </c>
      <c r="AU350" s="101">
        <f>IF(G350&gt;0,+VLOOKUP($C350,'STYLE NAMES'!$B:$AC,25,FALSE),"")</f>
        <v>0</v>
      </c>
      <c r="AV350" s="101" t="str">
        <f>+VLOOKUP($S350,'CODE GENERATOR'!$P:$AM,15,FALSE)</f>
        <v>R.BOTMN_BRC0066_TJR0026WHTWHT</v>
      </c>
      <c r="AW350" s="101" t="str">
        <f>+VLOOKUP($S350,'CODE GENERATOR'!$P:$AM,16,FALSE)</f>
        <v>A.RACUX_BLT0094A_BRD0002NAVNAV</v>
      </c>
      <c r="AX350" s="101" t="str">
        <f>+VLOOKUP($S350,'CODE GENERATOR'!$P:$AM,17,FALSE)</f>
        <v>A.RACAU_SOC0018_NYL00003XBST3</v>
      </c>
      <c r="AY350" s="101">
        <f>+VLOOKUP($S350,'CODE GENERATOR'!$P:$AM,18,FALSE)</f>
        <v>0</v>
      </c>
      <c r="AZ350" s="101">
        <f>+VLOOKUP($S350,'CODE GENERATOR'!$P:$AM,19,FALSE)</f>
        <v>0</v>
      </c>
      <c r="BA350" s="101">
        <f>+VLOOKUP($S350,'CODE GENERATOR'!$P:$AM,20,FALSE)</f>
        <v>0</v>
      </c>
      <c r="BB350" s="101">
        <f>+VLOOKUP($S350,'CODE GENERATOR'!$P:$AM,21,FALSE)</f>
        <v>0</v>
      </c>
      <c r="BC350" s="101">
        <f>+VLOOKUP($S350,'CODE GENERATOR'!$P:$AM,22,FALSE)</f>
        <v>0</v>
      </c>
      <c r="BD350" s="101">
        <f>+VLOOKUP($S350,'CODE GENERATOR'!$P:$AM,23,FALSE)</f>
        <v>0</v>
      </c>
      <c r="BE350" s="101">
        <f>+VLOOKUP($S350,'CODE GENERATOR'!$P:$AM,24,FALSE)</f>
        <v>0</v>
      </c>
      <c r="BF350" s="101">
        <f>IF(C350&gt;0,+VLOOKUP(G350,'CATEGORY ID'!$A$1:$L$118,3,FALSE),"")</f>
        <v>30</v>
      </c>
      <c r="BG350" s="101">
        <f>IF(C350&gt;0,+VLOOKUP(H350,'CATEGORY ID'!$D$1:$L$118,3,FALSE),"")</f>
        <v>2</v>
      </c>
      <c r="BH350" s="101">
        <f>IF(C350&gt;0,+VLOOKUP((+H350&amp;I350),'CATEGORY ID'!$H$1:$I$121,2,FALSE),"")</f>
        <v>108</v>
      </c>
      <c r="BJ350" s="101">
        <f>IF(C350&gt;0,IF(COUNTIF('CATEGORY ID'!$K$1:$K$121,+H350&amp;K350) &gt; 0, +VLOOKUP(+H350&amp;K350,'CATEGORY ID'!$K$1:$L$121,2,FALSE),""),"")</f>
        <v>224</v>
      </c>
      <c r="BK350" s="101" t="str">
        <f>IF(C350&gt;0,IF(COUNTIF('CATEGORY ID'!$K$124:$K$165, +VLOOKUP(C350,'STYLE NAMES'!$B:$AE,30,FALSE)) &gt; 0, +VLOOKUP(VLOOKUP(C350,'STYLE NAMES'!$B:$AE,30,FALSE),'CATEGORY ID'!K:M,2,FALSE),""),"")</f>
        <v/>
      </c>
      <c r="BO350" s="101">
        <v>21</v>
      </c>
      <c r="BR350" s="101" t="str" cm="1">
        <f t="array" ref="BR350">IF(C350&gt;0,_xlfn.TEXTJOIN(";", TRUE,_xlfn.UNIQUE(_xlfn._xlws.FILTER(BF350:BQ350,(BF350:BQ350&gt;0)),TRUE,FALSE)),"")&amp;";"&amp;BS350</f>
        <v>30;2;108;224;21;208;230</v>
      </c>
      <c r="BS350" s="101" t="s">
        <v>3454</v>
      </c>
      <c r="BU350" s="106">
        <f>IF(C350&gt;0,+VLOOKUP($C350,'STYLE NAMES'!$B:$AC,26,FALSE),"")</f>
        <v>99.9</v>
      </c>
      <c r="BV350" s="106">
        <f>IF(C350&gt;0,+VLOOKUP($C350,'STYLE NAMES'!$B:$AC,27,FALSE),"")</f>
        <v>5490</v>
      </c>
      <c r="BW350" s="106">
        <f>IF(C350&gt;0,+VLOOKUP($C350,'STYLE NAMES'!$B:$AC,28,FALSE),"")</f>
        <v>114.88499999999999</v>
      </c>
      <c r="BY350"/>
      <c r="BZ350" s="101">
        <v>1</v>
      </c>
      <c r="CA350" s="137">
        <f t="shared" si="26"/>
        <v>1</v>
      </c>
      <c r="CB350" s="137" t="str">
        <f>+VLOOKUP(C350,'[2]STYLES &amp; MODELS MATRIX'!$A:$G,7,FALSE)</f>
        <v>GHOST</v>
      </c>
      <c r="CC350" s="137" t="str">
        <f>+VLOOKUP(C350,'[1]STYLES &amp; SIZE CHARTS'!$A:$H,8,FALSE)</f>
        <v>MT-LSCP1</v>
      </c>
      <c r="CD350" s="137"/>
      <c r="CE350" s="205"/>
      <c r="CF350" s="141"/>
    </row>
    <row r="351" spans="1:84" s="101" customFormat="1" ht="12" customHeight="1" x14ac:dyDescent="0.2">
      <c r="A351" s="102">
        <f t="shared" si="24"/>
        <v>8683711004066</v>
      </c>
      <c r="B351" s="101" t="s">
        <v>873</v>
      </c>
      <c r="C351" s="101" t="s">
        <v>540</v>
      </c>
      <c r="D351" s="101" t="s">
        <v>2982</v>
      </c>
      <c r="E351" s="203" t="s">
        <v>2362</v>
      </c>
      <c r="F351" s="101" t="s">
        <v>2248</v>
      </c>
      <c r="G351" s="101" t="str">
        <f>IF(C351&gt;0,+VLOOKUP($C351,'STYLE NAMES'!$B:$AC,4,FALSE),"")</f>
        <v>RIDER</v>
      </c>
      <c r="H351" s="101" t="str">
        <f>IF(C351&gt;0,+VLOOKUP($C351,'STYLE NAMES'!$B:$AC,5,FALSE),"")</f>
        <v>MEN</v>
      </c>
      <c r="I351" s="101" t="str">
        <f>IF(C351&gt;0,+VLOOKUP($C351,'STYLE NAMES'!$B:$AC,6,FALSE),"")</f>
        <v>TOPS</v>
      </c>
      <c r="J351" s="101" t="str">
        <f>IF(C351&gt;0,+VLOOKUP($C351,'STYLE NAMES'!$B:$AC,7,FALSE),"")</f>
        <v>MEN</v>
      </c>
      <c r="K351" s="101" t="str">
        <f>IF(C351&gt;0,+VLOOKUP($C351,'STYLE NAMES'!$B:$AC,8,FALSE),"")</f>
        <v>COMPETITION POLOS</v>
      </c>
      <c r="L351" s="101" t="str">
        <f>IF(E351&gt;0,+VLOOKUP($E351,'CODE GENERATOR'!$D:$T,3,FALSE),"")</f>
        <v>W</v>
      </c>
      <c r="M351" s="101" t="str">
        <f>IF(E351&gt;0,+VLOOKUP($E351,'CODE GENERATOR'!$D:$T,4,FALSE),"")</f>
        <v>PIQUET</v>
      </c>
      <c r="N351" s="101" t="str">
        <f>IF(E351&gt;0,+VLOOKUP($E351,'CODE GENERATOR'!$D:$T,6,FALSE),"")</f>
        <v>NAVY</v>
      </c>
      <c r="O351" s="101" t="str">
        <f>IF(E351&gt;0,+VLOOKUP($E351,'CODE GENERATOR'!$D:$T,7,FALSE),"")</f>
        <v>WHITE</v>
      </c>
      <c r="P351" s="101" t="str">
        <f t="shared" si="25"/>
        <v>NAVY/WHITE</v>
      </c>
      <c r="Q351" s="104" t="str">
        <f>IF(E351&gt;0,+VLOOKUP($E351,'CODE GENERATOR'!$D:$T,11,FALSE),"")</f>
        <v>R.TOPMN_CPL0035</v>
      </c>
      <c r="R351" s="104" t="str">
        <f>IF(E351&gt;0,+VLOOKUP($E351,'CODE GENERATOR'!$D:$T,12,FALSE),"")</f>
        <v>PIQ0015NAVWHT</v>
      </c>
      <c r="S351" s="104" t="str">
        <f>IF(E351&gt;0,+VLOOKUP($E351,'CODE GENERATOR'!$D:$T,13,FALSE),"")</f>
        <v>R.TOPMN_CPL0035_PIQ0015NAVWHT</v>
      </c>
      <c r="T351" s="104" t="str">
        <f t="shared" si="23"/>
        <v>R.TOPMN_CPL0035_PIQ0015NAVWHT_L</v>
      </c>
      <c r="U351" s="105">
        <v>8683711004066</v>
      </c>
      <c r="V351" s="107" t="str" cm="1">
        <f t="array" ref="V351">_xlfn.TEXTJOIN(";", TRUE, _xlfn.UNIQUE(_xlfn._xlws.FILTER(P$3:P$10029, C$3:C$10029=C351)))</f>
        <v>WHITE;WHITE/NAVY;NAVY/WHITE</v>
      </c>
      <c r="W351" s="107" t="str" cm="1">
        <f t="array" ref="W351">_xlfn.TEXTJOIN(";", TRUE, _xlfn.UNIQUE(_xlfn._xlws.FILTER(F$3:F$10029, C$3:C$10029=C351)))</f>
        <v>XS;S;M;L;XL;XXL</v>
      </c>
      <c r="X351" s="101" t="str">
        <f>IF(E351&gt;0,+VLOOKUP($E351,'CODE GENERATOR'!$D:$AC,19,FALSE),0)</f>
        <v>2507_W_2400</v>
      </c>
      <c r="Y351" s="101" t="str">
        <f>IF(E351&gt;0,+VLOOKUP($E351,'CODE GENERATOR'!$D:$AC,20,FALSE),0)</f>
        <v>2507_W_2415</v>
      </c>
      <c r="Z351" s="101" t="str">
        <f>IF(E351&gt;0,+VLOOKUP($E351,'CODE GENERATOR'!$D:$AC,21,FALSE),0)</f>
        <v>2507_W_2446</v>
      </c>
      <c r="AA351" s="101" t="str">
        <f>IF(E351&gt;0,+VLOOKUP($E351,'CODE GENERATOR'!$D:$AC,22,FALSE),0)</f>
        <v>2507_W_2427</v>
      </c>
      <c r="AB351" s="101" t="str">
        <f>IF(E351&gt;0,+VLOOKUP($E351,'CODE GENERATOR'!$D:$AC,23,FALSE),0)</f>
        <v>2507_D_cavalier_detay_0088</v>
      </c>
      <c r="AC351" s="101" t="str">
        <f>IF(E351&gt;0,+VLOOKUP($E351,'CODE GENERATOR'!$D:$AC,24,FALSE),0)</f>
        <v/>
      </c>
      <c r="AD351" s="101" t="str">
        <f>IF(E351&gt;0,+VLOOKUP($E351,'CODE GENERATOR'!$D:$AC,25,FALSE),0)</f>
        <v>2507_VW_Web_53</v>
      </c>
      <c r="AE351" s="101" t="str">
        <f>IF(E351&gt;0,+VLOOKUP($E351,'CODE GENERATOR'!$D:$AC,26,FALSE),0)</f>
        <v/>
      </c>
      <c r="AF351" s="149" t="str">
        <f>IF($C351&gt;0,$C351&amp;" "&amp;$P351&amp;" "&amp;+VLOOKUP($C351,'STYLE NAMES'!$B:$AC,10,FALSE),"""")</f>
        <v>PAOLO NAVY/WHITE MEN'S COMPETITION POLO LONG SLEEVE</v>
      </c>
      <c r="AG351" s="101" t="str">
        <f>"Enjoy our "&amp;(AF351)&amp;"; "&amp;IF(C351&gt;0,+VLOOKUP($C351,'STYLE NAMES'!$B:$AC,11,FALSE),"")</f>
        <v>Enjoy our PAOLO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1" s="101" t="str">
        <f>IF(C351&gt;0,+VLOOKUP($C351,'STYLE NAMES'!$B:$AC,12,FALSE),"")</f>
        <v>* Specially engineered design for high performance
* 4-way super stretch piquet jersey
* Soft and comfortable
* Breathable
* Quick dry
Composition:
95% Poliamide 5% Elasthane</v>
      </c>
      <c r="AI351" s="101" t="str">
        <f>IF(C351&gt;0,+VLOOKUP($C351,'STYLE NAMES'!$B:$AC,13,FALSE),"")</f>
        <v>Machine Wash at 30°C
Mild process
Iron at low temperature
Iron from REVERSE
Do NOT iron on logos or prints
Do not bleach
Do NOT Tumble Dry</v>
      </c>
      <c r="AJ351" s="149" t="str">
        <f>IF($C351&gt;0,$C351&amp;" "&amp;$P351&amp;" "&amp;+VLOOKUP($C351,'STYLE NAMES'!$B:$AC,14,FALSE),"""")</f>
        <v>PAOLO NAVY/WHITE ERKEK UZUN KOL YARIŞMA POLO</v>
      </c>
      <c r="AK351" s="149" t="str">
        <f>"Cavalier SanMarco tarafından tasarlanan "&amp;(AJ351)&amp;"; "&amp;IF(C351&gt;0,+VLOOKUP($C351,'STYLE NAMES'!$B:$AC,15,FALSE),"")</f>
        <v>Cavalier SanMarco tarafından tasarlanan PAOLO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1" s="149" t="str">
        <f>IF(C351&gt;0,+VLOOKUP($C351,'STYLE NAMES'!$B:$AC,16,FALSE),"")</f>
        <v>* Yüksek performans için özel tasarım
* 4 yönlü süper streç pike kumaş
* Yumuşak ve rahat
* Nefes alabilir
* Hızlı kuruma
Kompozisyon:
%95 Polyamid  %5 Elastan</v>
      </c>
      <c r="AM351" s="149" t="str">
        <f>IF(C351&gt;0,+VLOOKUP($C351,'STYLE NAMES'!$B:$AC,17,FALSE),"")</f>
        <v>Makinede 30°C' de Yıkayın
Hassas Yıkama
Ilık ütü yapın
Tersten ütüleyin
Logo ve baskıları ÜTÜLEMEYİN
Çamaşır suyu kullanmayın
Kurutma Makinesinde Kurutmayın</v>
      </c>
      <c r="AN351" s="149" t="str">
        <f>IF($C351&gt;0,$C351&amp;" "&amp;$P351&amp;" "&amp;+VLOOKUP($C351,'STYLE NAMES'!$B:$AC,18,FALSE),"""")</f>
        <v>PAOLO NAVY/WHITE POLO DA CONCORSO UOMO MANICA LUNGA</v>
      </c>
      <c r="AO351" s="101" t="str">
        <f>"Disegnato da Cavalier SanMarco "&amp;(AN351)&amp;"; "&amp;IF(C351&gt;0,+VLOOKUP($C351,'STYLE NAMES'!$B:$AC,19,FALSE),"")</f>
        <v>Disegnato da Cavalier SanMarco PAOLO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1" s="101" t="str">
        <f>IF(C351&gt;0,+VLOOKUP($C351,'STYLE NAMES'!$B:$AC,20,FALSE),"")</f>
        <v>Design ingegnerizzato per alte prestazioni 
Jersey piqué elasticizzato  4-way-stretch 
Morbido e confortevole 
Traspirante Asciugatura rapida 
Composizione: 
95% Poliammide  5% Elastan</v>
      </c>
      <c r="AQ351" s="101" t="str">
        <f>IF(C351&gt;0,+VLOOKUP($C351,'STYLE NAMES'!$B:$AC,21,FALSE),"")</f>
        <v>Lavare in lavatrice a 30°C Ciclo delicato 
Stirare a bassa temperatura
Stirare al rovescio 
Non stirare su loghi o stampe 
Non candeggiare 
Non asciugare in asciugatrice</v>
      </c>
      <c r="AR351" s="101">
        <f>IF(D351&gt;0,+VLOOKUP($C351,'STYLE NAMES'!$B:$AC,22,FALSE),"")</f>
        <v>0</v>
      </c>
      <c r="AS351" s="101">
        <f>IF(E351&gt;0,+VLOOKUP($C351,'STYLE NAMES'!$B:$AC,23,FALSE),"")</f>
        <v>0</v>
      </c>
      <c r="AT351" s="101">
        <f>IF(F351&gt;0,+VLOOKUP($C351,'STYLE NAMES'!$B:$AC,24,FALSE),"")</f>
        <v>0</v>
      </c>
      <c r="AU351" s="101">
        <f>IF(G351&gt;0,+VLOOKUP($C351,'STYLE NAMES'!$B:$AC,25,FALSE),"")</f>
        <v>0</v>
      </c>
      <c r="AV351" s="101" t="str">
        <f>+VLOOKUP($S351,'CODE GENERATOR'!$P:$AM,15,FALSE)</f>
        <v>R.BOTMN_BRC0066_TJR0026WHTWHT</v>
      </c>
      <c r="AW351" s="101" t="str">
        <f>+VLOOKUP($S351,'CODE GENERATOR'!$P:$AM,16,FALSE)</f>
        <v>A.RACUX_BLT0094A_BRD0002NAVNAV</v>
      </c>
      <c r="AX351" s="101" t="str">
        <f>+VLOOKUP($S351,'CODE GENERATOR'!$P:$AM,17,FALSE)</f>
        <v>A.RACAU_SOC0018_NYL00003XBST3</v>
      </c>
      <c r="AY351" s="101">
        <f>+VLOOKUP($S351,'CODE GENERATOR'!$P:$AM,18,FALSE)</f>
        <v>0</v>
      </c>
      <c r="AZ351" s="101">
        <f>+VLOOKUP($S351,'CODE GENERATOR'!$P:$AM,19,FALSE)</f>
        <v>0</v>
      </c>
      <c r="BA351" s="101">
        <f>+VLOOKUP($S351,'CODE GENERATOR'!$P:$AM,20,FALSE)</f>
        <v>0</v>
      </c>
      <c r="BB351" s="101">
        <f>+VLOOKUP($S351,'CODE GENERATOR'!$P:$AM,21,FALSE)</f>
        <v>0</v>
      </c>
      <c r="BC351" s="101">
        <f>+VLOOKUP($S351,'CODE GENERATOR'!$P:$AM,22,FALSE)</f>
        <v>0</v>
      </c>
      <c r="BD351" s="101">
        <f>+VLOOKUP($S351,'CODE GENERATOR'!$P:$AM,23,FALSE)</f>
        <v>0</v>
      </c>
      <c r="BE351" s="101">
        <f>+VLOOKUP($S351,'CODE GENERATOR'!$P:$AM,24,FALSE)</f>
        <v>0</v>
      </c>
      <c r="BF351" s="101">
        <f>IF(C351&gt;0,+VLOOKUP(G351,'CATEGORY ID'!$A$1:$L$118,3,FALSE),"")</f>
        <v>30</v>
      </c>
      <c r="BG351" s="101">
        <f>IF(C351&gt;0,+VLOOKUP(H351,'CATEGORY ID'!$D$1:$L$118,3,FALSE),"")</f>
        <v>2</v>
      </c>
      <c r="BH351" s="101">
        <f>IF(C351&gt;0,+VLOOKUP((+H351&amp;I351),'CATEGORY ID'!$H$1:$I$121,2,FALSE),"")</f>
        <v>108</v>
      </c>
      <c r="BJ351" s="101">
        <f>IF(C351&gt;0,IF(COUNTIF('CATEGORY ID'!$K$1:$K$121,+H351&amp;K351) &gt; 0, +VLOOKUP(+H351&amp;K351,'CATEGORY ID'!$K$1:$L$121,2,FALSE),""),"")</f>
        <v>224</v>
      </c>
      <c r="BK351" s="101" t="str">
        <f>IF(C351&gt;0,IF(COUNTIF('CATEGORY ID'!$K$124:$K$165, +VLOOKUP(C351,'STYLE NAMES'!$B:$AE,30,FALSE)) &gt; 0, +VLOOKUP(VLOOKUP(C351,'STYLE NAMES'!$B:$AE,30,FALSE),'CATEGORY ID'!K:M,2,FALSE),""),"")</f>
        <v/>
      </c>
      <c r="BO351" s="101">
        <v>21</v>
      </c>
      <c r="BR351" s="101" t="str" cm="1">
        <f t="array" ref="BR351">IF(C351&gt;0,_xlfn.TEXTJOIN(";", TRUE,_xlfn.UNIQUE(_xlfn._xlws.FILTER(BF351:BQ351,(BF351:BQ351&gt;0)),TRUE,FALSE)),"")&amp;";"&amp;BS351</f>
        <v>30;2;108;224;21;208;230</v>
      </c>
      <c r="BS351" s="101" t="s">
        <v>3454</v>
      </c>
      <c r="BU351" s="106">
        <f>IF(C351&gt;0,+VLOOKUP($C351,'STYLE NAMES'!$B:$AC,26,FALSE),"")</f>
        <v>99.9</v>
      </c>
      <c r="BV351" s="106">
        <f>IF(C351&gt;0,+VLOOKUP($C351,'STYLE NAMES'!$B:$AC,27,FALSE),"")</f>
        <v>5490</v>
      </c>
      <c r="BW351" s="106">
        <f>IF(C351&gt;0,+VLOOKUP($C351,'STYLE NAMES'!$B:$AC,28,FALSE),"")</f>
        <v>114.88499999999999</v>
      </c>
      <c r="BY351"/>
      <c r="BZ351" s="101">
        <v>3</v>
      </c>
      <c r="CA351" s="137">
        <f t="shared" si="26"/>
        <v>1</v>
      </c>
      <c r="CB351" s="137" t="str">
        <f>+VLOOKUP(C351,'[2]STYLES &amp; MODELS MATRIX'!$A:$G,7,FALSE)</f>
        <v>GHOST</v>
      </c>
      <c r="CC351" s="137" t="str">
        <f>+VLOOKUP(C351,'[1]STYLES &amp; SIZE CHARTS'!$A:$H,8,FALSE)</f>
        <v>MT-LSCP1</v>
      </c>
      <c r="CD351" s="137"/>
      <c r="CE351" s="205"/>
      <c r="CF351" s="141"/>
    </row>
    <row r="352" spans="1:84" s="101" customFormat="1" ht="12" customHeight="1" x14ac:dyDescent="0.2">
      <c r="A352" s="102">
        <f t="shared" si="24"/>
        <v>8683711004073</v>
      </c>
      <c r="B352" s="101" t="s">
        <v>873</v>
      </c>
      <c r="C352" s="101" t="s">
        <v>540</v>
      </c>
      <c r="D352" s="101" t="s">
        <v>2982</v>
      </c>
      <c r="E352" s="203" t="s">
        <v>2362</v>
      </c>
      <c r="F352" s="101" t="s">
        <v>2249</v>
      </c>
      <c r="G352" s="101" t="str">
        <f>IF(C352&gt;0,+VLOOKUP($C352,'STYLE NAMES'!$B:$AC,4,FALSE),"")</f>
        <v>RIDER</v>
      </c>
      <c r="H352" s="101" t="str">
        <f>IF(C352&gt;0,+VLOOKUP($C352,'STYLE NAMES'!$B:$AC,5,FALSE),"")</f>
        <v>MEN</v>
      </c>
      <c r="I352" s="101" t="str">
        <f>IF(C352&gt;0,+VLOOKUP($C352,'STYLE NAMES'!$B:$AC,6,FALSE),"")</f>
        <v>TOPS</v>
      </c>
      <c r="J352" s="101" t="str">
        <f>IF(C352&gt;0,+VLOOKUP($C352,'STYLE NAMES'!$B:$AC,7,FALSE),"")</f>
        <v>MEN</v>
      </c>
      <c r="K352" s="101" t="str">
        <f>IF(C352&gt;0,+VLOOKUP($C352,'STYLE NAMES'!$B:$AC,8,FALSE),"")</f>
        <v>COMPETITION POLOS</v>
      </c>
      <c r="L352" s="101" t="str">
        <f>IF(E352&gt;0,+VLOOKUP($E352,'CODE GENERATOR'!$D:$T,3,FALSE),"")</f>
        <v>W</v>
      </c>
      <c r="M352" s="101" t="str">
        <f>IF(E352&gt;0,+VLOOKUP($E352,'CODE GENERATOR'!$D:$T,4,FALSE),"")</f>
        <v>PIQUET</v>
      </c>
      <c r="N352" s="101" t="str">
        <f>IF(E352&gt;0,+VLOOKUP($E352,'CODE GENERATOR'!$D:$T,6,FALSE),"")</f>
        <v>NAVY</v>
      </c>
      <c r="O352" s="101" t="str">
        <f>IF(E352&gt;0,+VLOOKUP($E352,'CODE GENERATOR'!$D:$T,7,FALSE),"")</f>
        <v>WHITE</v>
      </c>
      <c r="P352" s="101" t="str">
        <f t="shared" si="25"/>
        <v>NAVY/WHITE</v>
      </c>
      <c r="Q352" s="104" t="str">
        <f>IF(E352&gt;0,+VLOOKUP($E352,'CODE GENERATOR'!$D:$T,11,FALSE),"")</f>
        <v>R.TOPMN_CPL0035</v>
      </c>
      <c r="R352" s="104" t="str">
        <f>IF(E352&gt;0,+VLOOKUP($E352,'CODE GENERATOR'!$D:$T,12,FALSE),"")</f>
        <v>PIQ0015NAVWHT</v>
      </c>
      <c r="S352" s="104" t="str">
        <f>IF(E352&gt;0,+VLOOKUP($E352,'CODE GENERATOR'!$D:$T,13,FALSE),"")</f>
        <v>R.TOPMN_CPL0035_PIQ0015NAVWHT</v>
      </c>
      <c r="T352" s="104" t="str">
        <f t="shared" si="23"/>
        <v>R.TOPMN_CPL0035_PIQ0015NAVWHT_XL</v>
      </c>
      <c r="U352" s="105">
        <v>8683711004073</v>
      </c>
      <c r="V352" s="107" t="str" cm="1">
        <f t="array" ref="V352">_xlfn.TEXTJOIN(";", TRUE, _xlfn.UNIQUE(_xlfn._xlws.FILTER(P$3:P$10029, C$3:C$10029=C352)))</f>
        <v>WHITE;WHITE/NAVY;NAVY/WHITE</v>
      </c>
      <c r="W352" s="107" t="str" cm="1">
        <f t="array" ref="W352">_xlfn.TEXTJOIN(";", TRUE, _xlfn.UNIQUE(_xlfn._xlws.FILTER(F$3:F$10029, C$3:C$10029=C352)))</f>
        <v>XS;S;M;L;XL;XXL</v>
      </c>
      <c r="X352" s="101" t="str">
        <f>IF(E352&gt;0,+VLOOKUP($E352,'CODE GENERATOR'!$D:$AC,19,FALSE),0)</f>
        <v>2507_W_2400</v>
      </c>
      <c r="Y352" s="101" t="str">
        <f>IF(E352&gt;0,+VLOOKUP($E352,'CODE GENERATOR'!$D:$AC,20,FALSE),0)</f>
        <v>2507_W_2415</v>
      </c>
      <c r="Z352" s="101" t="str">
        <f>IF(E352&gt;0,+VLOOKUP($E352,'CODE GENERATOR'!$D:$AC,21,FALSE),0)</f>
        <v>2507_W_2446</v>
      </c>
      <c r="AA352" s="101" t="str">
        <f>IF(E352&gt;0,+VLOOKUP($E352,'CODE GENERATOR'!$D:$AC,22,FALSE),0)</f>
        <v>2507_W_2427</v>
      </c>
      <c r="AB352" s="101" t="str">
        <f>IF(E352&gt;0,+VLOOKUP($E352,'CODE GENERATOR'!$D:$AC,23,FALSE),0)</f>
        <v>2507_D_cavalier_detay_0088</v>
      </c>
      <c r="AC352" s="101" t="str">
        <f>IF(E352&gt;0,+VLOOKUP($E352,'CODE GENERATOR'!$D:$AC,24,FALSE),0)</f>
        <v/>
      </c>
      <c r="AD352" s="101" t="str">
        <f>IF(E352&gt;0,+VLOOKUP($E352,'CODE GENERATOR'!$D:$AC,25,FALSE),0)</f>
        <v>2507_VW_Web_53</v>
      </c>
      <c r="AE352" s="101" t="str">
        <f>IF(E352&gt;0,+VLOOKUP($E352,'CODE GENERATOR'!$D:$AC,26,FALSE),0)</f>
        <v/>
      </c>
      <c r="AF352" s="149" t="str">
        <f>IF($C352&gt;0,$C352&amp;" "&amp;$P352&amp;" "&amp;+VLOOKUP($C352,'STYLE NAMES'!$B:$AC,10,FALSE),"""")</f>
        <v>PAOLO NAVY/WHITE MEN'S COMPETITION POLO LONG SLEEVE</v>
      </c>
      <c r="AG352" s="101" t="str">
        <f>"Enjoy our "&amp;(AF352)&amp;"; "&amp;IF(C352&gt;0,+VLOOKUP($C352,'STYLE NAMES'!$B:$AC,11,FALSE),"")</f>
        <v>Enjoy our PAOLO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2" s="101" t="str">
        <f>IF(C352&gt;0,+VLOOKUP($C352,'STYLE NAMES'!$B:$AC,12,FALSE),"")</f>
        <v>* Specially engineered design for high performance
* 4-way super stretch piquet jersey
* Soft and comfortable
* Breathable
* Quick dry
Composition:
95% Poliamide 5% Elasthane</v>
      </c>
      <c r="AI352" s="101" t="str">
        <f>IF(C352&gt;0,+VLOOKUP($C352,'STYLE NAMES'!$B:$AC,13,FALSE),"")</f>
        <v>Machine Wash at 30°C
Mild process
Iron at low temperature
Iron from REVERSE
Do NOT iron on logos or prints
Do not bleach
Do NOT Tumble Dry</v>
      </c>
      <c r="AJ352" s="149" t="str">
        <f>IF($C352&gt;0,$C352&amp;" "&amp;$P352&amp;" "&amp;+VLOOKUP($C352,'STYLE NAMES'!$B:$AC,14,FALSE),"""")</f>
        <v>PAOLO NAVY/WHITE ERKEK UZUN KOL YARIŞMA POLO</v>
      </c>
      <c r="AK352" s="149" t="str">
        <f>"Cavalier SanMarco tarafından tasarlanan "&amp;(AJ352)&amp;"; "&amp;IF(C352&gt;0,+VLOOKUP($C352,'STYLE NAMES'!$B:$AC,15,FALSE),"")</f>
        <v>Cavalier SanMarco tarafından tasarlanan PAOLO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2" s="149" t="str">
        <f>IF(C352&gt;0,+VLOOKUP($C352,'STYLE NAMES'!$B:$AC,16,FALSE),"")</f>
        <v>* Yüksek performans için özel tasarım
* 4 yönlü süper streç pike kumaş
* Yumuşak ve rahat
* Nefes alabilir
* Hızlı kuruma
Kompozisyon:
%95 Polyamid  %5 Elastan</v>
      </c>
      <c r="AM352" s="149" t="str">
        <f>IF(C352&gt;0,+VLOOKUP($C352,'STYLE NAMES'!$B:$AC,17,FALSE),"")</f>
        <v>Makinede 30°C' de Yıkayın
Hassas Yıkama
Ilık ütü yapın
Tersten ütüleyin
Logo ve baskıları ÜTÜLEMEYİN
Çamaşır suyu kullanmayın
Kurutma Makinesinde Kurutmayın</v>
      </c>
      <c r="AN352" s="149" t="str">
        <f>IF($C352&gt;0,$C352&amp;" "&amp;$P352&amp;" "&amp;+VLOOKUP($C352,'STYLE NAMES'!$B:$AC,18,FALSE),"""")</f>
        <v>PAOLO NAVY/WHITE POLO DA CONCORSO UOMO MANICA LUNGA</v>
      </c>
      <c r="AO352" s="101" t="str">
        <f>"Disegnato da Cavalier SanMarco "&amp;(AN352)&amp;"; "&amp;IF(C352&gt;0,+VLOOKUP($C352,'STYLE NAMES'!$B:$AC,19,FALSE),"")</f>
        <v>Disegnato da Cavalier SanMarco PAOLO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2" s="101" t="str">
        <f>IF(C352&gt;0,+VLOOKUP($C352,'STYLE NAMES'!$B:$AC,20,FALSE),"")</f>
        <v>Design ingegnerizzato per alte prestazioni 
Jersey piqué elasticizzato  4-way-stretch 
Morbido e confortevole 
Traspirante Asciugatura rapida 
Composizione: 
95% Poliammide  5% Elastan</v>
      </c>
      <c r="AQ352" s="101" t="str">
        <f>IF(C352&gt;0,+VLOOKUP($C352,'STYLE NAMES'!$B:$AC,21,FALSE),"")</f>
        <v>Lavare in lavatrice a 30°C Ciclo delicato 
Stirare a bassa temperatura
Stirare al rovescio 
Non stirare su loghi o stampe 
Non candeggiare 
Non asciugare in asciugatrice</v>
      </c>
      <c r="AR352" s="101">
        <f>IF(D352&gt;0,+VLOOKUP($C352,'STYLE NAMES'!$B:$AC,22,FALSE),"")</f>
        <v>0</v>
      </c>
      <c r="AS352" s="101">
        <f>IF(E352&gt;0,+VLOOKUP($C352,'STYLE NAMES'!$B:$AC,23,FALSE),"")</f>
        <v>0</v>
      </c>
      <c r="AT352" s="101">
        <f>IF(F352&gt;0,+VLOOKUP($C352,'STYLE NAMES'!$B:$AC,24,FALSE),"")</f>
        <v>0</v>
      </c>
      <c r="AU352" s="101">
        <f>IF(G352&gt;0,+VLOOKUP($C352,'STYLE NAMES'!$B:$AC,25,FALSE),"")</f>
        <v>0</v>
      </c>
      <c r="AV352" s="101" t="str">
        <f>+VLOOKUP($S352,'CODE GENERATOR'!$P:$AM,15,FALSE)</f>
        <v>R.BOTMN_BRC0066_TJR0026WHTWHT</v>
      </c>
      <c r="AW352" s="101" t="str">
        <f>+VLOOKUP($S352,'CODE GENERATOR'!$P:$AM,16,FALSE)</f>
        <v>A.RACUX_BLT0094A_BRD0002NAVNAV</v>
      </c>
      <c r="AX352" s="101" t="str">
        <f>+VLOOKUP($S352,'CODE GENERATOR'!$P:$AM,17,FALSE)</f>
        <v>A.RACAU_SOC0018_NYL00003XBST3</v>
      </c>
      <c r="AY352" s="101">
        <f>+VLOOKUP($S352,'CODE GENERATOR'!$P:$AM,18,FALSE)</f>
        <v>0</v>
      </c>
      <c r="AZ352" s="101">
        <f>+VLOOKUP($S352,'CODE GENERATOR'!$P:$AM,19,FALSE)</f>
        <v>0</v>
      </c>
      <c r="BA352" s="101">
        <f>+VLOOKUP($S352,'CODE GENERATOR'!$P:$AM,20,FALSE)</f>
        <v>0</v>
      </c>
      <c r="BB352" s="101">
        <f>+VLOOKUP($S352,'CODE GENERATOR'!$P:$AM,21,FALSE)</f>
        <v>0</v>
      </c>
      <c r="BC352" s="101">
        <f>+VLOOKUP($S352,'CODE GENERATOR'!$P:$AM,22,FALSE)</f>
        <v>0</v>
      </c>
      <c r="BD352" s="101">
        <f>+VLOOKUP($S352,'CODE GENERATOR'!$P:$AM,23,FALSE)</f>
        <v>0</v>
      </c>
      <c r="BE352" s="101">
        <f>+VLOOKUP($S352,'CODE GENERATOR'!$P:$AM,24,FALSE)</f>
        <v>0</v>
      </c>
      <c r="BF352" s="101">
        <f>IF(C352&gt;0,+VLOOKUP(G352,'CATEGORY ID'!$A$1:$L$118,3,FALSE),"")</f>
        <v>30</v>
      </c>
      <c r="BG352" s="101">
        <f>IF(C352&gt;0,+VLOOKUP(H352,'CATEGORY ID'!$D$1:$L$118,3,FALSE),"")</f>
        <v>2</v>
      </c>
      <c r="BH352" s="101">
        <f>IF(C352&gt;0,+VLOOKUP((+H352&amp;I352),'CATEGORY ID'!$H$1:$I$121,2,FALSE),"")</f>
        <v>108</v>
      </c>
      <c r="BJ352" s="101">
        <f>IF(C352&gt;0,IF(COUNTIF('CATEGORY ID'!$K$1:$K$121,+H352&amp;K352) &gt; 0, +VLOOKUP(+H352&amp;K352,'CATEGORY ID'!$K$1:$L$121,2,FALSE),""),"")</f>
        <v>224</v>
      </c>
      <c r="BK352" s="101" t="str">
        <f>IF(C352&gt;0,IF(COUNTIF('CATEGORY ID'!$K$124:$K$165, +VLOOKUP(C352,'STYLE NAMES'!$B:$AE,30,FALSE)) &gt; 0, +VLOOKUP(VLOOKUP(C352,'STYLE NAMES'!$B:$AE,30,FALSE),'CATEGORY ID'!K:M,2,FALSE),""),"")</f>
        <v/>
      </c>
      <c r="BO352" s="101">
        <v>21</v>
      </c>
      <c r="BR352" s="101" t="str" cm="1">
        <f t="array" ref="BR352">IF(C352&gt;0,_xlfn.TEXTJOIN(";", TRUE,_xlfn.UNIQUE(_xlfn._xlws.FILTER(BF352:BQ352,(BF352:BQ352&gt;0)),TRUE,FALSE)),"")&amp;";"&amp;BS352</f>
        <v>30;2;108;224;21;208;230</v>
      </c>
      <c r="BS352" s="101" t="s">
        <v>3454</v>
      </c>
      <c r="BU352" s="106">
        <f>IF(C352&gt;0,+VLOOKUP($C352,'STYLE NAMES'!$B:$AC,26,FALSE),"")</f>
        <v>99.9</v>
      </c>
      <c r="BV352" s="106">
        <f>IF(C352&gt;0,+VLOOKUP($C352,'STYLE NAMES'!$B:$AC,27,FALSE),"")</f>
        <v>5490</v>
      </c>
      <c r="BW352" s="106">
        <f>IF(C352&gt;0,+VLOOKUP($C352,'STYLE NAMES'!$B:$AC,28,FALSE),"")</f>
        <v>114.88499999999999</v>
      </c>
      <c r="BY352"/>
      <c r="BZ352" s="101">
        <v>0</v>
      </c>
      <c r="CA352" s="137">
        <f t="shared" si="26"/>
        <v>1</v>
      </c>
      <c r="CB352" s="137" t="str">
        <f>+VLOOKUP(C352,'[2]STYLES &amp; MODELS MATRIX'!$A:$G,7,FALSE)</f>
        <v>GHOST</v>
      </c>
      <c r="CC352" s="137" t="str">
        <f>+VLOOKUP(C352,'[1]STYLES &amp; SIZE CHARTS'!$A:$H,8,FALSE)</f>
        <v>MT-LSCP1</v>
      </c>
      <c r="CD352" s="137"/>
      <c r="CE352" s="205"/>
      <c r="CF352" s="141"/>
    </row>
    <row r="353" spans="1:84" s="101" customFormat="1" ht="12" customHeight="1" x14ac:dyDescent="0.2">
      <c r="A353" s="102">
        <f t="shared" si="24"/>
        <v>8683711004080</v>
      </c>
      <c r="B353" s="101" t="s">
        <v>873</v>
      </c>
      <c r="C353" s="101" t="s">
        <v>540</v>
      </c>
      <c r="D353" s="101" t="s">
        <v>2982</v>
      </c>
      <c r="E353" s="203" t="s">
        <v>2362</v>
      </c>
      <c r="F353" s="101" t="s">
        <v>2347</v>
      </c>
      <c r="G353" s="101" t="str">
        <f>IF(C353&gt;0,+VLOOKUP($C353,'STYLE NAMES'!$B:$AC,4,FALSE),"")</f>
        <v>RIDER</v>
      </c>
      <c r="H353" s="101" t="str">
        <f>IF(C353&gt;0,+VLOOKUP($C353,'STYLE NAMES'!$B:$AC,5,FALSE),"")</f>
        <v>MEN</v>
      </c>
      <c r="I353" s="101" t="str">
        <f>IF(C353&gt;0,+VLOOKUP($C353,'STYLE NAMES'!$B:$AC,6,FALSE),"")</f>
        <v>TOPS</v>
      </c>
      <c r="J353" s="101" t="str">
        <f>IF(C353&gt;0,+VLOOKUP($C353,'STYLE NAMES'!$B:$AC,7,FALSE),"")</f>
        <v>MEN</v>
      </c>
      <c r="K353" s="101" t="str">
        <f>IF(C353&gt;0,+VLOOKUP($C353,'STYLE NAMES'!$B:$AC,8,FALSE),"")</f>
        <v>COMPETITION POLOS</v>
      </c>
      <c r="L353" s="101" t="str">
        <f>IF(E353&gt;0,+VLOOKUP($E353,'CODE GENERATOR'!$D:$T,3,FALSE),"")</f>
        <v>W</v>
      </c>
      <c r="M353" s="101" t="str">
        <f>IF(E353&gt;0,+VLOOKUP($E353,'CODE GENERATOR'!$D:$T,4,FALSE),"")</f>
        <v>PIQUET</v>
      </c>
      <c r="N353" s="101" t="str">
        <f>IF(E353&gt;0,+VLOOKUP($E353,'CODE GENERATOR'!$D:$T,6,FALSE),"")</f>
        <v>NAVY</v>
      </c>
      <c r="O353" s="101" t="str">
        <f>IF(E353&gt;0,+VLOOKUP($E353,'CODE GENERATOR'!$D:$T,7,FALSE),"")</f>
        <v>WHITE</v>
      </c>
      <c r="P353" s="101" t="str">
        <f t="shared" si="25"/>
        <v>NAVY/WHITE</v>
      </c>
      <c r="Q353" s="104" t="str">
        <f>IF(E353&gt;0,+VLOOKUP($E353,'CODE GENERATOR'!$D:$T,11,FALSE),"")</f>
        <v>R.TOPMN_CPL0035</v>
      </c>
      <c r="R353" s="104" t="str">
        <f>IF(E353&gt;0,+VLOOKUP($E353,'CODE GENERATOR'!$D:$T,12,FALSE),"")</f>
        <v>PIQ0015NAVWHT</v>
      </c>
      <c r="S353" s="104" t="str">
        <f>IF(E353&gt;0,+VLOOKUP($E353,'CODE GENERATOR'!$D:$T,13,FALSE),"")</f>
        <v>R.TOPMN_CPL0035_PIQ0015NAVWHT</v>
      </c>
      <c r="T353" s="104" t="str">
        <f t="shared" si="23"/>
        <v>R.TOPMN_CPL0035_PIQ0015NAVWHT_XXL</v>
      </c>
      <c r="U353" s="105">
        <v>8683711004080</v>
      </c>
      <c r="V353" s="107" t="str" cm="1">
        <f t="array" ref="V353">_xlfn.TEXTJOIN(";", TRUE, _xlfn.UNIQUE(_xlfn._xlws.FILTER(P$3:P$10029, C$3:C$10029=C353)))</f>
        <v>WHITE;WHITE/NAVY;NAVY/WHITE</v>
      </c>
      <c r="W353" s="107" t="str" cm="1">
        <f t="array" ref="W353">_xlfn.TEXTJOIN(";", TRUE, _xlfn.UNIQUE(_xlfn._xlws.FILTER(F$3:F$10029, C$3:C$10029=C353)))</f>
        <v>XS;S;M;L;XL;XXL</v>
      </c>
      <c r="X353" s="101" t="str">
        <f>IF(E353&gt;0,+VLOOKUP($E353,'CODE GENERATOR'!$D:$AC,19,FALSE),0)</f>
        <v>2507_W_2400</v>
      </c>
      <c r="Y353" s="101" t="str">
        <f>IF(E353&gt;0,+VLOOKUP($E353,'CODE GENERATOR'!$D:$AC,20,FALSE),0)</f>
        <v>2507_W_2415</v>
      </c>
      <c r="Z353" s="101" t="str">
        <f>IF(E353&gt;0,+VLOOKUP($E353,'CODE GENERATOR'!$D:$AC,21,FALSE),0)</f>
        <v>2507_W_2446</v>
      </c>
      <c r="AA353" s="101" t="str">
        <f>IF(E353&gt;0,+VLOOKUP($E353,'CODE GENERATOR'!$D:$AC,22,FALSE),0)</f>
        <v>2507_W_2427</v>
      </c>
      <c r="AB353" s="101" t="str">
        <f>IF(E353&gt;0,+VLOOKUP($E353,'CODE GENERATOR'!$D:$AC,23,FALSE),0)</f>
        <v>2507_D_cavalier_detay_0088</v>
      </c>
      <c r="AC353" s="101" t="str">
        <f>IF(E353&gt;0,+VLOOKUP($E353,'CODE GENERATOR'!$D:$AC,24,FALSE),0)</f>
        <v/>
      </c>
      <c r="AD353" s="101" t="str">
        <f>IF(E353&gt;0,+VLOOKUP($E353,'CODE GENERATOR'!$D:$AC,25,FALSE),0)</f>
        <v>2507_VW_Web_53</v>
      </c>
      <c r="AE353" s="101" t="str">
        <f>IF(E353&gt;0,+VLOOKUP($E353,'CODE GENERATOR'!$D:$AC,26,FALSE),0)</f>
        <v/>
      </c>
      <c r="AF353" s="149" t="str">
        <f>IF($C353&gt;0,$C353&amp;" "&amp;$P353&amp;" "&amp;+VLOOKUP($C353,'STYLE NAMES'!$B:$AC,10,FALSE),"""")</f>
        <v>PAOLO NAVY/WHITE MEN'S COMPETITION POLO LONG SLEEVE</v>
      </c>
      <c r="AG353" s="101" t="str">
        <f>"Enjoy our "&amp;(AF353)&amp;"; "&amp;IF(C353&gt;0,+VLOOKUP($C353,'STYLE NAMES'!$B:$AC,11,FALSE),"")</f>
        <v>Enjoy our PAOLO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3" s="101" t="str">
        <f>IF(C353&gt;0,+VLOOKUP($C353,'STYLE NAMES'!$B:$AC,12,FALSE),"")</f>
        <v>* Specially engineered design for high performance
* 4-way super stretch piquet jersey
* Soft and comfortable
* Breathable
* Quick dry
Composition:
95% Poliamide 5% Elasthane</v>
      </c>
      <c r="AI353" s="101" t="str">
        <f>IF(C353&gt;0,+VLOOKUP($C353,'STYLE NAMES'!$B:$AC,13,FALSE),"")</f>
        <v>Machine Wash at 30°C
Mild process
Iron at low temperature
Iron from REVERSE
Do NOT iron on logos or prints
Do not bleach
Do NOT Tumble Dry</v>
      </c>
      <c r="AJ353" s="149" t="str">
        <f>IF($C353&gt;0,$C353&amp;" "&amp;$P353&amp;" "&amp;+VLOOKUP($C353,'STYLE NAMES'!$B:$AC,14,FALSE),"""")</f>
        <v>PAOLO NAVY/WHITE ERKEK UZUN KOL YARIŞMA POLO</v>
      </c>
      <c r="AK353" s="149" t="str">
        <f>"Cavalier SanMarco tarafından tasarlanan "&amp;(AJ353)&amp;"; "&amp;IF(C353&gt;0,+VLOOKUP($C353,'STYLE NAMES'!$B:$AC,15,FALSE),"")</f>
        <v>Cavalier SanMarco tarafından tasarlanan PAOLO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3" s="149" t="str">
        <f>IF(C353&gt;0,+VLOOKUP($C353,'STYLE NAMES'!$B:$AC,16,FALSE),"")</f>
        <v>* Yüksek performans için özel tasarım
* 4 yönlü süper streç pike kumaş
* Yumuşak ve rahat
* Nefes alabilir
* Hızlı kuruma
Kompozisyon:
%95 Polyamid  %5 Elastan</v>
      </c>
      <c r="AM353" s="149" t="str">
        <f>IF(C353&gt;0,+VLOOKUP($C353,'STYLE NAMES'!$B:$AC,17,FALSE),"")</f>
        <v>Makinede 30°C' de Yıkayın
Hassas Yıkama
Ilık ütü yapın
Tersten ütüleyin
Logo ve baskıları ÜTÜLEMEYİN
Çamaşır suyu kullanmayın
Kurutma Makinesinde Kurutmayın</v>
      </c>
      <c r="AN353" s="149" t="str">
        <f>IF($C353&gt;0,$C353&amp;" "&amp;$P353&amp;" "&amp;+VLOOKUP($C353,'STYLE NAMES'!$B:$AC,18,FALSE),"""")</f>
        <v>PAOLO NAVY/WHITE POLO DA CONCORSO UOMO MANICA LUNGA</v>
      </c>
      <c r="AO353" s="101" t="str">
        <f>"Disegnato da Cavalier SanMarco "&amp;(AN353)&amp;"; "&amp;IF(C353&gt;0,+VLOOKUP($C353,'STYLE NAMES'!$B:$AC,19,FALSE),"")</f>
        <v>Disegnato da Cavalier SanMarco PAOLO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3" s="101" t="str">
        <f>IF(C353&gt;0,+VLOOKUP($C353,'STYLE NAMES'!$B:$AC,20,FALSE),"")</f>
        <v>Design ingegnerizzato per alte prestazioni 
Jersey piqué elasticizzato  4-way-stretch 
Morbido e confortevole 
Traspirante Asciugatura rapida 
Composizione: 
95% Poliammide  5% Elastan</v>
      </c>
      <c r="AQ353" s="101" t="str">
        <f>IF(C353&gt;0,+VLOOKUP($C353,'STYLE NAMES'!$B:$AC,21,FALSE),"")</f>
        <v>Lavare in lavatrice a 30°C Ciclo delicato 
Stirare a bassa temperatura
Stirare al rovescio 
Non stirare su loghi o stampe 
Non candeggiare 
Non asciugare in asciugatrice</v>
      </c>
      <c r="AR353" s="101">
        <f>IF(D353&gt;0,+VLOOKUP($C353,'STYLE NAMES'!$B:$AC,22,FALSE),"")</f>
        <v>0</v>
      </c>
      <c r="AS353" s="101">
        <f>IF(E353&gt;0,+VLOOKUP($C353,'STYLE NAMES'!$B:$AC,23,FALSE),"")</f>
        <v>0</v>
      </c>
      <c r="AT353" s="101">
        <f>IF(F353&gt;0,+VLOOKUP($C353,'STYLE NAMES'!$B:$AC,24,FALSE),"")</f>
        <v>0</v>
      </c>
      <c r="AU353" s="101">
        <f>IF(G353&gt;0,+VLOOKUP($C353,'STYLE NAMES'!$B:$AC,25,FALSE),"")</f>
        <v>0</v>
      </c>
      <c r="AV353" s="101" t="str">
        <f>+VLOOKUP($S353,'CODE GENERATOR'!$P:$AM,15,FALSE)</f>
        <v>R.BOTMN_BRC0066_TJR0026WHTWHT</v>
      </c>
      <c r="AW353" s="101" t="str">
        <f>+VLOOKUP($S353,'CODE GENERATOR'!$P:$AM,16,FALSE)</f>
        <v>A.RACUX_BLT0094A_BRD0002NAVNAV</v>
      </c>
      <c r="AX353" s="101" t="str">
        <f>+VLOOKUP($S353,'CODE GENERATOR'!$P:$AM,17,FALSE)</f>
        <v>A.RACAU_SOC0018_NYL00003XBST3</v>
      </c>
      <c r="AY353" s="101">
        <f>+VLOOKUP($S353,'CODE GENERATOR'!$P:$AM,18,FALSE)</f>
        <v>0</v>
      </c>
      <c r="AZ353" s="101">
        <f>+VLOOKUP($S353,'CODE GENERATOR'!$P:$AM,19,FALSE)</f>
        <v>0</v>
      </c>
      <c r="BA353" s="101">
        <f>+VLOOKUP($S353,'CODE GENERATOR'!$P:$AM,20,FALSE)</f>
        <v>0</v>
      </c>
      <c r="BB353" s="101">
        <f>+VLOOKUP($S353,'CODE GENERATOR'!$P:$AM,21,FALSE)</f>
        <v>0</v>
      </c>
      <c r="BC353" s="101">
        <f>+VLOOKUP($S353,'CODE GENERATOR'!$P:$AM,22,FALSE)</f>
        <v>0</v>
      </c>
      <c r="BD353" s="101">
        <f>+VLOOKUP($S353,'CODE GENERATOR'!$P:$AM,23,FALSE)</f>
        <v>0</v>
      </c>
      <c r="BE353" s="101">
        <f>+VLOOKUP($S353,'CODE GENERATOR'!$P:$AM,24,FALSE)</f>
        <v>0</v>
      </c>
      <c r="BF353" s="101">
        <f>IF(C353&gt;0,+VLOOKUP(G353,'CATEGORY ID'!$A$1:$L$118,3,FALSE),"")</f>
        <v>30</v>
      </c>
      <c r="BG353" s="101">
        <f>IF(C353&gt;0,+VLOOKUP(H353,'CATEGORY ID'!$D$1:$L$118,3,FALSE),"")</f>
        <v>2</v>
      </c>
      <c r="BH353" s="101">
        <f>IF(C353&gt;0,+VLOOKUP((+H353&amp;I353),'CATEGORY ID'!$H$1:$I$121,2,FALSE),"")</f>
        <v>108</v>
      </c>
      <c r="BJ353" s="101">
        <f>IF(C353&gt;0,IF(COUNTIF('CATEGORY ID'!$K$1:$K$121,+H353&amp;K353) &gt; 0, +VLOOKUP(+H353&amp;K353,'CATEGORY ID'!$K$1:$L$121,2,FALSE),""),"")</f>
        <v>224</v>
      </c>
      <c r="BK353" s="101" t="str">
        <f>IF(C353&gt;0,IF(COUNTIF('CATEGORY ID'!$K$124:$K$165, +VLOOKUP(C353,'STYLE NAMES'!$B:$AE,30,FALSE)) &gt; 0, +VLOOKUP(VLOOKUP(C353,'STYLE NAMES'!$B:$AE,30,FALSE),'CATEGORY ID'!K:M,2,FALSE),""),"")</f>
        <v/>
      </c>
      <c r="BO353" s="101">
        <v>21</v>
      </c>
      <c r="BR353" s="101" t="str" cm="1">
        <f t="array" ref="BR353">IF(C353&gt;0,_xlfn.TEXTJOIN(";", TRUE,_xlfn.UNIQUE(_xlfn._xlws.FILTER(BF353:BQ353,(BF353:BQ353&gt;0)),TRUE,FALSE)),"")&amp;";"&amp;BS353</f>
        <v>30;2;108;224;21;208;230</v>
      </c>
      <c r="BS353" s="101" t="s">
        <v>3454</v>
      </c>
      <c r="BU353" s="106">
        <f>IF(C353&gt;0,+VLOOKUP($C353,'STYLE NAMES'!$B:$AC,26,FALSE),"")</f>
        <v>99.9</v>
      </c>
      <c r="BV353" s="106">
        <f>IF(C353&gt;0,+VLOOKUP($C353,'STYLE NAMES'!$B:$AC,27,FALSE),"")</f>
        <v>5490</v>
      </c>
      <c r="BW353" s="106">
        <f>IF(C353&gt;0,+VLOOKUP($C353,'STYLE NAMES'!$B:$AC,28,FALSE),"")</f>
        <v>114.88499999999999</v>
      </c>
      <c r="BY353"/>
      <c r="BZ353" s="101">
        <v>0</v>
      </c>
      <c r="CA353" s="137">
        <f t="shared" si="26"/>
        <v>1</v>
      </c>
      <c r="CB353" s="137" t="str">
        <f>+VLOOKUP(C353,'[2]STYLES &amp; MODELS MATRIX'!$A:$G,7,FALSE)</f>
        <v>GHOST</v>
      </c>
      <c r="CC353" s="137" t="str">
        <f>+VLOOKUP(C353,'[1]STYLES &amp; SIZE CHARTS'!$A:$H,8,FALSE)</f>
        <v>MT-LSCP1</v>
      </c>
      <c r="CD353" s="137"/>
      <c r="CE353" s="205"/>
      <c r="CF353" s="141"/>
    </row>
    <row r="354" spans="1:84" s="101" customFormat="1" ht="12" customHeight="1" x14ac:dyDescent="0.2">
      <c r="A354" s="102">
        <f t="shared" si="24"/>
        <v>8683711004097</v>
      </c>
      <c r="B354" s="101" t="s">
        <v>874</v>
      </c>
      <c r="C354" s="101" t="s">
        <v>536</v>
      </c>
      <c r="D354" s="101" t="s">
        <v>2979</v>
      </c>
      <c r="E354" s="203" t="s">
        <v>2363</v>
      </c>
      <c r="F354" s="101" t="s">
        <v>2346</v>
      </c>
      <c r="G354" s="101" t="str">
        <f>IF(C354&gt;0,+VLOOKUP($C354,'STYLE NAMES'!$B:$AC,4,FALSE),"")</f>
        <v>RIDER</v>
      </c>
      <c r="H354" s="101" t="str">
        <f>IF(C354&gt;0,+VLOOKUP($C354,'STYLE NAMES'!$B:$AC,5,FALSE),"")</f>
        <v>WOMEN</v>
      </c>
      <c r="I354" s="101" t="str">
        <f>IF(C354&gt;0,+VLOOKUP($C354,'STYLE NAMES'!$B:$AC,6,FALSE),"")</f>
        <v>TOPS</v>
      </c>
      <c r="J354" s="101" t="str">
        <f>IF(C354&gt;0,+VLOOKUP($C354,'STYLE NAMES'!$B:$AC,7,FALSE),"")</f>
        <v>WOMEN</v>
      </c>
      <c r="K354" s="101" t="str">
        <f>IF(C354&gt;0,+VLOOKUP($C354,'STYLE NAMES'!$B:$AC,8,FALSE),"")</f>
        <v>COMPETITION POLOS</v>
      </c>
      <c r="L354" s="101" t="str">
        <f>IF(E354&gt;0,+VLOOKUP($E354,'CODE GENERATOR'!$D:$T,3,FALSE),"")</f>
        <v>W</v>
      </c>
      <c r="M354" s="101" t="str">
        <f>IF(E354&gt;0,+VLOOKUP($E354,'CODE GENERATOR'!$D:$T,4,FALSE),"")</f>
        <v>PIQUET</v>
      </c>
      <c r="N354" s="101" t="str">
        <f>IF(E354&gt;0,+VLOOKUP($E354,'CODE GENERATOR'!$D:$T,6,FALSE),"")</f>
        <v>WHITE</v>
      </c>
      <c r="O354" s="101" t="str">
        <f>IF(E354&gt;0,+VLOOKUP($E354,'CODE GENERATOR'!$D:$T,7,FALSE),"")</f>
        <v>WHITE</v>
      </c>
      <c r="P354" s="101" t="str">
        <f t="shared" si="25"/>
        <v>WHITE</v>
      </c>
      <c r="Q354" s="104" t="str">
        <f>IF(E354&gt;0,+VLOOKUP($E354,'CODE GENERATOR'!$D:$T,11,FALSE),"")</f>
        <v>R.TOPWN_CPL0036</v>
      </c>
      <c r="R354" s="104" t="str">
        <f>IF(E354&gt;0,+VLOOKUP($E354,'CODE GENERATOR'!$D:$T,12,FALSE),"")</f>
        <v>PIQ0015WHTWHT</v>
      </c>
      <c r="S354" s="104" t="str">
        <f>IF(E354&gt;0,+VLOOKUP($E354,'CODE GENERATOR'!$D:$T,13,FALSE),"")</f>
        <v>R.TOPWN_CPL0036_PIQ0015WHTWHT</v>
      </c>
      <c r="T354" s="104" t="str">
        <f t="shared" si="23"/>
        <v>R.TOPWN_CPL0036_PIQ0015WHTWHT_XS</v>
      </c>
      <c r="U354" s="105">
        <v>8683711004097</v>
      </c>
      <c r="V354" s="107" t="str" cm="1">
        <f t="array" ref="V354">_xlfn.TEXTJOIN(";", TRUE, _xlfn.UNIQUE(_xlfn._xlws.FILTER(P$3:P$10029, C$3:C$10029=C354)))</f>
        <v>WHITE;WHITE/NAVY;NAVY/WHITE;BORDEAUX</v>
      </c>
      <c r="W354" s="107" t="str" cm="1">
        <f t="array" ref="W354">_xlfn.TEXTJOIN(";", TRUE, _xlfn.UNIQUE(_xlfn._xlws.FILTER(F$3:F$10029, C$3:C$10029=C354)))</f>
        <v>XS;S;M;L;XL</v>
      </c>
      <c r="X354" s="101" t="str">
        <f>IF(E354&gt;0,+VLOOKUP($E354,'CODE GENERATOR'!$D:$AC,19,FALSE),0)</f>
        <v>2402_S01_33517</v>
      </c>
      <c r="Y354" s="101" t="str">
        <f>IF(E354&gt;0,+VLOOKUP($E354,'CODE GENERATOR'!$D:$AC,20,FALSE),0)</f>
        <v>2402_S01_33519</v>
      </c>
      <c r="Z354" s="101" t="str">
        <f>IF(E354&gt;0,+VLOOKUP($E354,'CODE GENERATOR'!$D:$AC,21,FALSE),0)</f>
        <v>2402_S01_33526</v>
      </c>
      <c r="AA354" s="101" t="str">
        <f>IF(E354&gt;0,+VLOOKUP($E354,'CODE GENERATOR'!$D:$AC,22,FALSE),0)</f>
        <v>2402_S01_33512</v>
      </c>
      <c r="AB354" s="101" t="str">
        <f>IF(E354&gt;0,+VLOOKUP($E354,'CODE GENERATOR'!$D:$AC,23,FALSE),0)</f>
        <v>2507_D_cavalier_detay_0086</v>
      </c>
      <c r="AC354" s="101" t="str">
        <f>IF(E354&gt;0,+VLOOKUP($E354,'CODE GENERATOR'!$D:$AC,24,FALSE),0)</f>
        <v>CavalierSanmarco_27.01.2026_0379</v>
      </c>
      <c r="AD354" s="101" t="str">
        <f>IF(E354&gt;0,+VLOOKUP($E354,'CODE GENERATOR'!$D:$AC,25,FALSE),0)</f>
        <v/>
      </c>
      <c r="AE354" s="101" t="str">
        <f>IF(E354&gt;0,+VLOOKUP($E354,'CODE GENERATOR'!$D:$AC,26,FALSE),0)</f>
        <v/>
      </c>
      <c r="AF354" s="149" t="str">
        <f>IF($C354&gt;0,$C354&amp;" "&amp;$P354&amp;" "&amp;+VLOOKUP($C354,'STYLE NAMES'!$B:$AC,10,FALSE),"""")</f>
        <v>PAOLA WHITE WOMEN'S COMPETITION POLO LONG SLEEVE</v>
      </c>
      <c r="AG354" s="101" t="str">
        <f>"Enjoy our "&amp;(AF354)&amp;"; "&amp;IF(C354&gt;0,+VLOOKUP($C354,'STYLE NAMES'!$B:$AC,11,FALSE),"")</f>
        <v>Enjoy our PAOLA 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4" s="101" t="str">
        <f>IF(C354&gt;0,+VLOOKUP($C354,'STYLE NAMES'!$B:$AC,12,FALSE),"")</f>
        <v>* Specially engineered design for high performance
* 4-way super stretch piquet jersey
* Soft and comfortable
* Breathable
* Quick dry
Composition:
95% Poliamide 5% Elasthane</v>
      </c>
      <c r="AI354" s="101" t="str">
        <f>IF(C354&gt;0,+VLOOKUP($C354,'STYLE NAMES'!$B:$AC,13,FALSE),"")</f>
        <v>Machine Wash at 30°C
Mild process
Iron at low temperature
Iron from REVERSE
Do NOT iron on logos or prints
Do not bleach
Do NOT Tumble Dry</v>
      </c>
      <c r="AJ354" s="149" t="str">
        <f>IF($C354&gt;0,$C354&amp;" "&amp;$P354&amp;" "&amp;+VLOOKUP($C354,'STYLE NAMES'!$B:$AC,14,FALSE),"""")</f>
        <v>PAOLA WHITE KADIN UZUN KOL YARIŞMA POLO</v>
      </c>
      <c r="AK354" s="149" t="str">
        <f>"Cavalier SanMarco tarafından tasarlanan "&amp;(AJ354)&amp;"; "&amp;IF(C354&gt;0,+VLOOKUP($C354,'STYLE NAMES'!$B:$AC,15,FALSE),"")</f>
        <v>Cavalier SanMarco tarafından tasarlanan PAOLA 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4" s="149" t="str">
        <f>IF(C354&gt;0,+VLOOKUP($C354,'STYLE NAMES'!$B:$AC,16,FALSE),"")</f>
        <v>* Yüksek performans için özel tasarım
* 4 yönlü süper streç pike kumaş
* Yumuşak ve rahat
* Nefes alabilir
* Hızlı kuruma
Kompozisyon:
%95 Polyamid  %5 Elastan</v>
      </c>
      <c r="AM354" s="149" t="str">
        <f>IF(C354&gt;0,+VLOOKUP($C354,'STYLE NAMES'!$B:$AC,17,FALSE),"")</f>
        <v>Makinede 30°C' de Yıkayın
Hassas Yıkama
Ilık ütü yapın
Tersten ütüleyin
Logo ve baskıları ÜTÜLEMEYİN
Çamaşır suyu kullanmayın
Kurutma Makinesinde Kurutmayın</v>
      </c>
      <c r="AN354" s="149" t="str">
        <f>IF($C354&gt;0,$C354&amp;" "&amp;$P354&amp;" "&amp;+VLOOKUP($C354,'STYLE NAMES'!$B:$AC,18,FALSE),"""")</f>
        <v>PAOLA WHITE POLO DA CONCORSO DONNA MANICA LUNGA</v>
      </c>
      <c r="AO354" s="101" t="str">
        <f>"Disegnato da Cavalier SanMarco "&amp;(AN354)&amp;"; "&amp;IF(C354&gt;0,+VLOOKUP($C354,'STYLE NAMES'!$B:$AC,19,FALSE),"")</f>
        <v>Disegnato da Cavalier SanMarco PAOLA 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4" s="101" t="str">
        <f>IF(C354&gt;0,+VLOOKUP($C354,'STYLE NAMES'!$B:$AC,20,FALSE),"")</f>
        <v>Design ingegnerizzato per alte prestazioni 
Jersey piqué elasticizzato  4-way-stretch 
Morbido e confortevole 
Traspirante Asciugatura rapida 
Composizione: 
95% Poliammide  5% Elastan</v>
      </c>
      <c r="AQ354" s="101" t="str">
        <f>IF(C354&gt;0,+VLOOKUP($C354,'STYLE NAMES'!$B:$AC,21,FALSE),"")</f>
        <v>Lavare in lavatrice a 30°C Ciclo delicato 
Stirare a bassa temperatura
Stirare al rovescio 
Non stirare su loghi o stampe 
Non candeggiare 
Non asciugare in asciugatrice</v>
      </c>
      <c r="AR354" s="101">
        <f>IF(D354&gt;0,+VLOOKUP($C354,'STYLE NAMES'!$B:$AC,22,FALSE),"")</f>
        <v>0</v>
      </c>
      <c r="AS354" s="101">
        <f>IF(E354&gt;0,+VLOOKUP($C354,'STYLE NAMES'!$B:$AC,23,FALSE),"")</f>
        <v>0</v>
      </c>
      <c r="AT354" s="101">
        <f>IF(F354&gt;0,+VLOOKUP($C354,'STYLE NAMES'!$B:$AC,24,FALSE),"")</f>
        <v>0</v>
      </c>
      <c r="AU354" s="101">
        <f>IF(G354&gt;0,+VLOOKUP($C354,'STYLE NAMES'!$B:$AC,25,FALSE),"")</f>
        <v>0</v>
      </c>
      <c r="AV354" s="101" t="str">
        <f>+VLOOKUP($S354,'CODE GENERATOR'!$P:$AM,15,FALSE)</f>
        <v>R.BOTWN_BRC0067_TJR0027WHTWHT</v>
      </c>
      <c r="AW354" s="101" t="str">
        <f>+VLOOKUP($S354,'CODE GENERATOR'!$P:$AM,16,FALSE)</f>
        <v>A.RACUX_BLT0015_BRD0012WHTWHT</v>
      </c>
      <c r="AX354" s="101" t="str">
        <f>+VLOOKUP($S354,'CODE GENERATOR'!$P:$AM,17,FALSE)</f>
        <v>A.RACAU_SOC0018_NYL00003XBST1</v>
      </c>
      <c r="AY354" s="101">
        <f>+VLOOKUP($S354,'CODE GENERATOR'!$P:$AM,18,FALSE)</f>
        <v>0</v>
      </c>
      <c r="AZ354" s="101">
        <f>+VLOOKUP($S354,'CODE GENERATOR'!$P:$AM,19,FALSE)</f>
        <v>0</v>
      </c>
      <c r="BA354" s="101">
        <f>+VLOOKUP($S354,'CODE GENERATOR'!$P:$AM,20,FALSE)</f>
        <v>0</v>
      </c>
      <c r="BB354" s="101">
        <f>+VLOOKUP($S354,'CODE GENERATOR'!$P:$AM,21,FALSE)</f>
        <v>0</v>
      </c>
      <c r="BC354" s="101">
        <f>+VLOOKUP($S354,'CODE GENERATOR'!$P:$AM,22,FALSE)</f>
        <v>0</v>
      </c>
      <c r="BD354" s="101">
        <f>+VLOOKUP($S354,'CODE GENERATOR'!$P:$AM,23,FALSE)</f>
        <v>0</v>
      </c>
      <c r="BE354" s="101">
        <f>+VLOOKUP($S354,'CODE GENERATOR'!$P:$AM,24,FALSE)</f>
        <v>0</v>
      </c>
      <c r="BF354" s="101">
        <f>IF(C354&gt;0,+VLOOKUP(G354,'CATEGORY ID'!$A$1:$L$118,3,FALSE),"")</f>
        <v>30</v>
      </c>
      <c r="BG354" s="101">
        <f>IF(C354&gt;0,+VLOOKUP(H354,'CATEGORY ID'!$D$1:$L$118,3,FALSE),"")</f>
        <v>3</v>
      </c>
      <c r="BH354" s="101">
        <f>IF(C354&gt;0,+VLOOKUP((+H354&amp;I354),'CATEGORY ID'!$H$1:$I$121,2,FALSE),"")</f>
        <v>109</v>
      </c>
      <c r="BJ354" s="101">
        <f>IF(C354&gt;0,IF(COUNTIF('CATEGORY ID'!$K$1:$K$121,+H354&amp;K354) &gt; 0, +VLOOKUP(+H354&amp;K354,'CATEGORY ID'!$K$1:$L$121,2,FALSE),""),"")</f>
        <v>225</v>
      </c>
      <c r="BK354" s="101" t="str">
        <f>IF(C354&gt;0,IF(COUNTIF('CATEGORY ID'!$K$124:$K$165, +VLOOKUP(C354,'STYLE NAMES'!$B:$AE,30,FALSE)) &gt; 0, +VLOOKUP(VLOOKUP(C354,'STYLE NAMES'!$B:$AE,30,FALSE),'CATEGORY ID'!K:M,2,FALSE),""),"")</f>
        <v/>
      </c>
      <c r="BO354" s="101">
        <v>21</v>
      </c>
      <c r="BR354" s="101" t="str" cm="1">
        <f t="array" ref="BR354">IF(C354&gt;0,_xlfn.TEXTJOIN(";", TRUE,_xlfn.UNIQUE(_xlfn._xlws.FILTER(BF354:BQ354,(BF354:BQ354&gt;0)),TRUE,FALSE)),"")&amp;";"&amp;BS354</f>
        <v>30;3;109;225;21;208;231</v>
      </c>
      <c r="BS354" s="101" t="s">
        <v>3452</v>
      </c>
      <c r="BU354" s="106">
        <f>IF(C354&gt;0,+VLOOKUP($C354,'STYLE NAMES'!$B:$AC,26,FALSE),"")</f>
        <v>99.9</v>
      </c>
      <c r="BV354" s="106">
        <f>IF(C354&gt;0,+VLOOKUP($C354,'STYLE NAMES'!$B:$AC,27,FALSE),"")</f>
        <v>5490</v>
      </c>
      <c r="BW354" s="106">
        <f>IF(C354&gt;0,+VLOOKUP($C354,'STYLE NAMES'!$B:$AC,28,FALSE),"")</f>
        <v>114.88499999999999</v>
      </c>
      <c r="BY354"/>
      <c r="BZ354" s="101">
        <v>7</v>
      </c>
      <c r="CA354" s="137">
        <f t="shared" si="26"/>
        <v>1</v>
      </c>
      <c r="CB354" s="137" t="str">
        <f>+VLOOKUP(C354,'[2]STYLES &amp; MODELS MATRIX'!$A:$G,7,FALSE)</f>
        <v>AK</v>
      </c>
      <c r="CC354" s="137" t="str">
        <f>+VLOOKUP(C354,'[1]STYLES &amp; SIZE CHARTS'!$A:$H,8,FALSE)</f>
        <v>WT-LSCP1</v>
      </c>
      <c r="CD354" s="137"/>
      <c r="CE354" s="205"/>
      <c r="CF354" s="141"/>
    </row>
    <row r="355" spans="1:84" s="101" customFormat="1" ht="12" customHeight="1" x14ac:dyDescent="0.2">
      <c r="A355" s="102">
        <f t="shared" si="24"/>
        <v>8683711004103</v>
      </c>
      <c r="B355" s="101" t="s">
        <v>874</v>
      </c>
      <c r="C355" s="101" t="s">
        <v>536</v>
      </c>
      <c r="D355" s="101" t="s">
        <v>2979</v>
      </c>
      <c r="E355" s="203" t="s">
        <v>2363</v>
      </c>
      <c r="F355" s="101" t="s">
        <v>785</v>
      </c>
      <c r="G355" s="101" t="str">
        <f>IF(C355&gt;0,+VLOOKUP($C355,'STYLE NAMES'!$B:$AC,4,FALSE),"")</f>
        <v>RIDER</v>
      </c>
      <c r="H355" s="101" t="str">
        <f>IF(C355&gt;0,+VLOOKUP($C355,'STYLE NAMES'!$B:$AC,5,FALSE),"")</f>
        <v>WOMEN</v>
      </c>
      <c r="I355" s="101" t="str">
        <f>IF(C355&gt;0,+VLOOKUP($C355,'STYLE NAMES'!$B:$AC,6,FALSE),"")</f>
        <v>TOPS</v>
      </c>
      <c r="J355" s="101" t="str">
        <f>IF(C355&gt;0,+VLOOKUP($C355,'STYLE NAMES'!$B:$AC,7,FALSE),"")</f>
        <v>WOMEN</v>
      </c>
      <c r="K355" s="101" t="str">
        <f>IF(C355&gt;0,+VLOOKUP($C355,'STYLE NAMES'!$B:$AC,8,FALSE),"")</f>
        <v>COMPETITION POLOS</v>
      </c>
      <c r="L355" s="101" t="str">
        <f>IF(E355&gt;0,+VLOOKUP($E355,'CODE GENERATOR'!$D:$T,3,FALSE),"")</f>
        <v>W</v>
      </c>
      <c r="M355" s="101" t="str">
        <f>IF(E355&gt;0,+VLOOKUP($E355,'CODE GENERATOR'!$D:$T,4,FALSE),"")</f>
        <v>PIQUET</v>
      </c>
      <c r="N355" s="101" t="str">
        <f>IF(E355&gt;0,+VLOOKUP($E355,'CODE GENERATOR'!$D:$T,6,FALSE),"")</f>
        <v>WHITE</v>
      </c>
      <c r="O355" s="101" t="str">
        <f>IF(E355&gt;0,+VLOOKUP($E355,'CODE GENERATOR'!$D:$T,7,FALSE),"")</f>
        <v>WHITE</v>
      </c>
      <c r="P355" s="101" t="str">
        <f t="shared" si="25"/>
        <v>WHITE</v>
      </c>
      <c r="Q355" s="104" t="str">
        <f>IF(E355&gt;0,+VLOOKUP($E355,'CODE GENERATOR'!$D:$T,11,FALSE),"")</f>
        <v>R.TOPWN_CPL0036</v>
      </c>
      <c r="R355" s="104" t="str">
        <f>IF(E355&gt;0,+VLOOKUP($E355,'CODE GENERATOR'!$D:$T,12,FALSE),"")</f>
        <v>PIQ0015WHTWHT</v>
      </c>
      <c r="S355" s="104" t="str">
        <f>IF(E355&gt;0,+VLOOKUP($E355,'CODE GENERATOR'!$D:$T,13,FALSE),"")</f>
        <v>R.TOPWN_CPL0036_PIQ0015WHTWHT</v>
      </c>
      <c r="T355" s="104" t="str">
        <f t="shared" si="23"/>
        <v>R.TOPWN_CPL0036_PIQ0015WHTWHT_S</v>
      </c>
      <c r="U355" s="105">
        <v>8683711004103</v>
      </c>
      <c r="V355" s="107" t="str" cm="1">
        <f t="array" ref="V355">_xlfn.TEXTJOIN(";", TRUE, _xlfn.UNIQUE(_xlfn._xlws.FILTER(P$3:P$10029, C$3:C$10029=C355)))</f>
        <v>WHITE;WHITE/NAVY;NAVY/WHITE;BORDEAUX</v>
      </c>
      <c r="W355" s="107" t="str" cm="1">
        <f t="array" ref="W355">_xlfn.TEXTJOIN(";", TRUE, _xlfn.UNIQUE(_xlfn._xlws.FILTER(F$3:F$10029, C$3:C$10029=C355)))</f>
        <v>XS;S;M;L;XL</v>
      </c>
      <c r="X355" s="101" t="str">
        <f>IF(E355&gt;0,+VLOOKUP($E355,'CODE GENERATOR'!$D:$AC,19,FALSE),0)</f>
        <v>2402_S01_33517</v>
      </c>
      <c r="Y355" s="101" t="str">
        <f>IF(E355&gt;0,+VLOOKUP($E355,'CODE GENERATOR'!$D:$AC,20,FALSE),0)</f>
        <v>2402_S01_33519</v>
      </c>
      <c r="Z355" s="101" t="str">
        <f>IF(E355&gt;0,+VLOOKUP($E355,'CODE GENERATOR'!$D:$AC,21,FALSE),0)</f>
        <v>2402_S01_33526</v>
      </c>
      <c r="AA355" s="101" t="str">
        <f>IF(E355&gt;0,+VLOOKUP($E355,'CODE GENERATOR'!$D:$AC,22,FALSE),0)</f>
        <v>2402_S01_33512</v>
      </c>
      <c r="AB355" s="101" t="str">
        <f>IF(E355&gt;0,+VLOOKUP($E355,'CODE GENERATOR'!$D:$AC,23,FALSE),0)</f>
        <v>2507_D_cavalier_detay_0086</v>
      </c>
      <c r="AC355" s="101" t="str">
        <f>IF(E355&gt;0,+VLOOKUP($E355,'CODE GENERATOR'!$D:$AC,24,FALSE),0)</f>
        <v>CavalierSanmarco_27.01.2026_0379</v>
      </c>
      <c r="AD355" s="101" t="str">
        <f>IF(E355&gt;0,+VLOOKUP($E355,'CODE GENERATOR'!$D:$AC,25,FALSE),0)</f>
        <v/>
      </c>
      <c r="AE355" s="101" t="str">
        <f>IF(E355&gt;0,+VLOOKUP($E355,'CODE GENERATOR'!$D:$AC,26,FALSE),0)</f>
        <v/>
      </c>
      <c r="AF355" s="149" t="str">
        <f>IF($C355&gt;0,$C355&amp;" "&amp;$P355&amp;" "&amp;+VLOOKUP($C355,'STYLE NAMES'!$B:$AC,10,FALSE),"""")</f>
        <v>PAOLA WHITE WOMEN'S COMPETITION POLO LONG SLEEVE</v>
      </c>
      <c r="AG355" s="101" t="str">
        <f>"Enjoy our "&amp;(AF355)&amp;"; "&amp;IF(C355&gt;0,+VLOOKUP($C355,'STYLE NAMES'!$B:$AC,11,FALSE),"")</f>
        <v>Enjoy our PAOLA 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5" s="101" t="str">
        <f>IF(C355&gt;0,+VLOOKUP($C355,'STYLE NAMES'!$B:$AC,12,FALSE),"")</f>
        <v>* Specially engineered design for high performance
* 4-way super stretch piquet jersey
* Soft and comfortable
* Breathable
* Quick dry
Composition:
95% Poliamide 5% Elasthane</v>
      </c>
      <c r="AI355" s="101" t="str">
        <f>IF(C355&gt;0,+VLOOKUP($C355,'STYLE NAMES'!$B:$AC,13,FALSE),"")</f>
        <v>Machine Wash at 30°C
Mild process
Iron at low temperature
Iron from REVERSE
Do NOT iron on logos or prints
Do not bleach
Do NOT Tumble Dry</v>
      </c>
      <c r="AJ355" s="149" t="str">
        <f>IF($C355&gt;0,$C355&amp;" "&amp;$P355&amp;" "&amp;+VLOOKUP($C355,'STYLE NAMES'!$B:$AC,14,FALSE),"""")</f>
        <v>PAOLA WHITE KADIN UZUN KOL YARIŞMA POLO</v>
      </c>
      <c r="AK355" s="149" t="str">
        <f>"Cavalier SanMarco tarafından tasarlanan "&amp;(AJ355)&amp;"; "&amp;IF(C355&gt;0,+VLOOKUP($C355,'STYLE NAMES'!$B:$AC,15,FALSE),"")</f>
        <v>Cavalier SanMarco tarafından tasarlanan PAOLA 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5" s="149" t="str">
        <f>IF(C355&gt;0,+VLOOKUP($C355,'STYLE NAMES'!$B:$AC,16,FALSE),"")</f>
        <v>* Yüksek performans için özel tasarım
* 4 yönlü süper streç pike kumaş
* Yumuşak ve rahat
* Nefes alabilir
* Hızlı kuruma
Kompozisyon:
%95 Polyamid  %5 Elastan</v>
      </c>
      <c r="AM355" s="149" t="str">
        <f>IF(C355&gt;0,+VLOOKUP($C355,'STYLE NAMES'!$B:$AC,17,FALSE),"")</f>
        <v>Makinede 30°C' de Yıkayın
Hassas Yıkama
Ilık ütü yapın
Tersten ütüleyin
Logo ve baskıları ÜTÜLEMEYİN
Çamaşır suyu kullanmayın
Kurutma Makinesinde Kurutmayın</v>
      </c>
      <c r="AN355" s="149" t="str">
        <f>IF($C355&gt;0,$C355&amp;" "&amp;$P355&amp;" "&amp;+VLOOKUP($C355,'STYLE NAMES'!$B:$AC,18,FALSE),"""")</f>
        <v>PAOLA WHITE POLO DA CONCORSO DONNA MANICA LUNGA</v>
      </c>
      <c r="AO355" s="101" t="str">
        <f>"Disegnato da Cavalier SanMarco "&amp;(AN355)&amp;"; "&amp;IF(C355&gt;0,+VLOOKUP($C355,'STYLE NAMES'!$B:$AC,19,FALSE),"")</f>
        <v>Disegnato da Cavalier SanMarco PAOLA 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5" s="101" t="str">
        <f>IF(C355&gt;0,+VLOOKUP($C355,'STYLE NAMES'!$B:$AC,20,FALSE),"")</f>
        <v>Design ingegnerizzato per alte prestazioni 
Jersey piqué elasticizzato  4-way-stretch 
Morbido e confortevole 
Traspirante Asciugatura rapida 
Composizione: 
95% Poliammide  5% Elastan</v>
      </c>
      <c r="AQ355" s="101" t="str">
        <f>IF(C355&gt;0,+VLOOKUP($C355,'STYLE NAMES'!$B:$AC,21,FALSE),"")</f>
        <v>Lavare in lavatrice a 30°C Ciclo delicato 
Stirare a bassa temperatura
Stirare al rovescio 
Non stirare su loghi o stampe 
Non candeggiare 
Non asciugare in asciugatrice</v>
      </c>
      <c r="AR355" s="101">
        <f>IF(D355&gt;0,+VLOOKUP($C355,'STYLE NAMES'!$B:$AC,22,FALSE),"")</f>
        <v>0</v>
      </c>
      <c r="AS355" s="101">
        <f>IF(E355&gt;0,+VLOOKUP($C355,'STYLE NAMES'!$B:$AC,23,FALSE),"")</f>
        <v>0</v>
      </c>
      <c r="AT355" s="101">
        <f>IF(F355&gt;0,+VLOOKUP($C355,'STYLE NAMES'!$B:$AC,24,FALSE),"")</f>
        <v>0</v>
      </c>
      <c r="AU355" s="101">
        <f>IF(G355&gt;0,+VLOOKUP($C355,'STYLE NAMES'!$B:$AC,25,FALSE),"")</f>
        <v>0</v>
      </c>
      <c r="AV355" s="101" t="str">
        <f>+VLOOKUP($S355,'CODE GENERATOR'!$P:$AM,15,FALSE)</f>
        <v>R.BOTWN_BRC0067_TJR0027WHTWHT</v>
      </c>
      <c r="AW355" s="101" t="str">
        <f>+VLOOKUP($S355,'CODE GENERATOR'!$P:$AM,16,FALSE)</f>
        <v>A.RACUX_BLT0015_BRD0012WHTWHT</v>
      </c>
      <c r="AX355" s="101" t="str">
        <f>+VLOOKUP($S355,'CODE GENERATOR'!$P:$AM,17,FALSE)</f>
        <v>A.RACAU_SOC0018_NYL00003XBST1</v>
      </c>
      <c r="AY355" s="101">
        <f>+VLOOKUP($S355,'CODE GENERATOR'!$P:$AM,18,FALSE)</f>
        <v>0</v>
      </c>
      <c r="AZ355" s="101">
        <f>+VLOOKUP($S355,'CODE GENERATOR'!$P:$AM,19,FALSE)</f>
        <v>0</v>
      </c>
      <c r="BA355" s="101">
        <f>+VLOOKUP($S355,'CODE GENERATOR'!$P:$AM,20,FALSE)</f>
        <v>0</v>
      </c>
      <c r="BB355" s="101">
        <f>+VLOOKUP($S355,'CODE GENERATOR'!$P:$AM,21,FALSE)</f>
        <v>0</v>
      </c>
      <c r="BC355" s="101">
        <f>+VLOOKUP($S355,'CODE GENERATOR'!$P:$AM,22,FALSE)</f>
        <v>0</v>
      </c>
      <c r="BD355" s="101">
        <f>+VLOOKUP($S355,'CODE GENERATOR'!$P:$AM,23,FALSE)</f>
        <v>0</v>
      </c>
      <c r="BE355" s="101">
        <f>+VLOOKUP($S355,'CODE GENERATOR'!$P:$AM,24,FALSE)</f>
        <v>0</v>
      </c>
      <c r="BF355" s="101">
        <f>IF(C355&gt;0,+VLOOKUP(G355,'CATEGORY ID'!$A$1:$L$118,3,FALSE),"")</f>
        <v>30</v>
      </c>
      <c r="BG355" s="101">
        <f>IF(C355&gt;0,+VLOOKUP(H355,'CATEGORY ID'!$D$1:$L$118,3,FALSE),"")</f>
        <v>3</v>
      </c>
      <c r="BH355" s="101">
        <f>IF(C355&gt;0,+VLOOKUP((+H355&amp;I355),'CATEGORY ID'!$H$1:$I$121,2,FALSE),"")</f>
        <v>109</v>
      </c>
      <c r="BJ355" s="101">
        <f>IF(C355&gt;0,IF(COUNTIF('CATEGORY ID'!$K$1:$K$121,+H355&amp;K355) &gt; 0, +VLOOKUP(+H355&amp;K355,'CATEGORY ID'!$K$1:$L$121,2,FALSE),""),"")</f>
        <v>225</v>
      </c>
      <c r="BK355" s="101" t="str">
        <f>IF(C355&gt;0,IF(COUNTIF('CATEGORY ID'!$K$124:$K$165, +VLOOKUP(C355,'STYLE NAMES'!$B:$AE,30,FALSE)) &gt; 0, +VLOOKUP(VLOOKUP(C355,'STYLE NAMES'!$B:$AE,30,FALSE),'CATEGORY ID'!K:M,2,FALSE),""),"")</f>
        <v/>
      </c>
      <c r="BO355" s="101">
        <v>21</v>
      </c>
      <c r="BR355" s="101" t="str" cm="1">
        <f t="array" ref="BR355">IF(C355&gt;0,_xlfn.TEXTJOIN(";", TRUE,_xlfn.UNIQUE(_xlfn._xlws.FILTER(BF355:BQ355,(BF355:BQ355&gt;0)),TRUE,FALSE)),"")&amp;";"&amp;BS355</f>
        <v>30;3;109;225;21;208;231</v>
      </c>
      <c r="BS355" s="101" t="s">
        <v>3452</v>
      </c>
      <c r="BU355" s="106">
        <f>IF(C355&gt;0,+VLOOKUP($C355,'STYLE NAMES'!$B:$AC,26,FALSE),"")</f>
        <v>99.9</v>
      </c>
      <c r="BV355" s="106">
        <f>IF(C355&gt;0,+VLOOKUP($C355,'STYLE NAMES'!$B:$AC,27,FALSE),"")</f>
        <v>5490</v>
      </c>
      <c r="BW355" s="106">
        <f>IF(C355&gt;0,+VLOOKUP($C355,'STYLE NAMES'!$B:$AC,28,FALSE),"")</f>
        <v>114.88499999999999</v>
      </c>
      <c r="BY355"/>
      <c r="BZ355" s="101">
        <v>2</v>
      </c>
      <c r="CA355" s="137">
        <f t="shared" si="26"/>
        <v>1</v>
      </c>
      <c r="CB355" s="137" t="str">
        <f>+VLOOKUP(C355,'[2]STYLES &amp; MODELS MATRIX'!$A:$G,7,FALSE)</f>
        <v>AK</v>
      </c>
      <c r="CC355" s="137" t="str">
        <f>+VLOOKUP(C355,'[1]STYLES &amp; SIZE CHARTS'!$A:$H,8,FALSE)</f>
        <v>WT-LSCP1</v>
      </c>
      <c r="CD355" s="137"/>
      <c r="CE355" s="205"/>
      <c r="CF355" s="141"/>
    </row>
    <row r="356" spans="1:84" s="101" customFormat="1" ht="12" customHeight="1" x14ac:dyDescent="0.2">
      <c r="A356" s="102">
        <f t="shared" si="24"/>
        <v>8683711004110</v>
      </c>
      <c r="B356" s="101" t="s">
        <v>874</v>
      </c>
      <c r="C356" s="101" t="s">
        <v>536</v>
      </c>
      <c r="D356" s="101" t="s">
        <v>2979</v>
      </c>
      <c r="E356" s="203" t="s">
        <v>2363</v>
      </c>
      <c r="F356" s="101" t="s">
        <v>2247</v>
      </c>
      <c r="G356" s="101" t="str">
        <f>IF(C356&gt;0,+VLOOKUP($C356,'STYLE NAMES'!$B:$AC,4,FALSE),"")</f>
        <v>RIDER</v>
      </c>
      <c r="H356" s="101" t="str">
        <f>IF(C356&gt;0,+VLOOKUP($C356,'STYLE NAMES'!$B:$AC,5,FALSE),"")</f>
        <v>WOMEN</v>
      </c>
      <c r="I356" s="101" t="str">
        <f>IF(C356&gt;0,+VLOOKUP($C356,'STYLE NAMES'!$B:$AC,6,FALSE),"")</f>
        <v>TOPS</v>
      </c>
      <c r="J356" s="101" t="str">
        <f>IF(C356&gt;0,+VLOOKUP($C356,'STYLE NAMES'!$B:$AC,7,FALSE),"")</f>
        <v>WOMEN</v>
      </c>
      <c r="K356" s="101" t="str">
        <f>IF(C356&gt;0,+VLOOKUP($C356,'STYLE NAMES'!$B:$AC,8,FALSE),"")</f>
        <v>COMPETITION POLOS</v>
      </c>
      <c r="L356" s="101" t="str">
        <f>IF(E356&gt;0,+VLOOKUP($E356,'CODE GENERATOR'!$D:$T,3,FALSE),"")</f>
        <v>W</v>
      </c>
      <c r="M356" s="101" t="str">
        <f>IF(E356&gt;0,+VLOOKUP($E356,'CODE GENERATOR'!$D:$T,4,FALSE),"")</f>
        <v>PIQUET</v>
      </c>
      <c r="N356" s="101" t="str">
        <f>IF(E356&gt;0,+VLOOKUP($E356,'CODE GENERATOR'!$D:$T,6,FALSE),"")</f>
        <v>WHITE</v>
      </c>
      <c r="O356" s="101" t="str">
        <f>IF(E356&gt;0,+VLOOKUP($E356,'CODE GENERATOR'!$D:$T,7,FALSE),"")</f>
        <v>WHITE</v>
      </c>
      <c r="P356" s="101" t="str">
        <f t="shared" si="25"/>
        <v>WHITE</v>
      </c>
      <c r="Q356" s="104" t="str">
        <f>IF(E356&gt;0,+VLOOKUP($E356,'CODE GENERATOR'!$D:$T,11,FALSE),"")</f>
        <v>R.TOPWN_CPL0036</v>
      </c>
      <c r="R356" s="104" t="str">
        <f>IF(E356&gt;0,+VLOOKUP($E356,'CODE GENERATOR'!$D:$T,12,FALSE),"")</f>
        <v>PIQ0015WHTWHT</v>
      </c>
      <c r="S356" s="104" t="str">
        <f>IF(E356&gt;0,+VLOOKUP($E356,'CODE GENERATOR'!$D:$T,13,FALSE),"")</f>
        <v>R.TOPWN_CPL0036_PIQ0015WHTWHT</v>
      </c>
      <c r="T356" s="104" t="str">
        <f t="shared" si="23"/>
        <v>R.TOPWN_CPL0036_PIQ0015WHTWHT_M</v>
      </c>
      <c r="U356" s="105">
        <v>8683711004110</v>
      </c>
      <c r="V356" s="107" t="str" cm="1">
        <f t="array" ref="V356">_xlfn.TEXTJOIN(";", TRUE, _xlfn.UNIQUE(_xlfn._xlws.FILTER(P$3:P$10029, C$3:C$10029=C356)))</f>
        <v>WHITE;WHITE/NAVY;NAVY/WHITE;BORDEAUX</v>
      </c>
      <c r="W356" s="107" t="str" cm="1">
        <f t="array" ref="W356">_xlfn.TEXTJOIN(";", TRUE, _xlfn.UNIQUE(_xlfn._xlws.FILTER(F$3:F$10029, C$3:C$10029=C356)))</f>
        <v>XS;S;M;L;XL</v>
      </c>
      <c r="X356" s="101" t="str">
        <f>IF(E356&gt;0,+VLOOKUP($E356,'CODE GENERATOR'!$D:$AC,19,FALSE),0)</f>
        <v>2402_S01_33517</v>
      </c>
      <c r="Y356" s="101" t="str">
        <f>IF(E356&gt;0,+VLOOKUP($E356,'CODE GENERATOR'!$D:$AC,20,FALSE),0)</f>
        <v>2402_S01_33519</v>
      </c>
      <c r="Z356" s="101" t="str">
        <f>IF(E356&gt;0,+VLOOKUP($E356,'CODE GENERATOR'!$D:$AC,21,FALSE),0)</f>
        <v>2402_S01_33526</v>
      </c>
      <c r="AA356" s="101" t="str">
        <f>IF(E356&gt;0,+VLOOKUP($E356,'CODE GENERATOR'!$D:$AC,22,FALSE),0)</f>
        <v>2402_S01_33512</v>
      </c>
      <c r="AB356" s="101" t="str">
        <f>IF(E356&gt;0,+VLOOKUP($E356,'CODE GENERATOR'!$D:$AC,23,FALSE),0)</f>
        <v>2507_D_cavalier_detay_0086</v>
      </c>
      <c r="AC356" s="101" t="str">
        <f>IF(E356&gt;0,+VLOOKUP($E356,'CODE GENERATOR'!$D:$AC,24,FALSE),0)</f>
        <v>CavalierSanmarco_27.01.2026_0379</v>
      </c>
      <c r="AD356" s="101" t="str">
        <f>IF(E356&gt;0,+VLOOKUP($E356,'CODE GENERATOR'!$D:$AC,25,FALSE),0)</f>
        <v/>
      </c>
      <c r="AE356" s="101" t="str">
        <f>IF(E356&gt;0,+VLOOKUP($E356,'CODE GENERATOR'!$D:$AC,26,FALSE),0)</f>
        <v/>
      </c>
      <c r="AF356" s="149" t="str">
        <f>IF($C356&gt;0,$C356&amp;" "&amp;$P356&amp;" "&amp;+VLOOKUP($C356,'STYLE NAMES'!$B:$AC,10,FALSE),"""")</f>
        <v>PAOLA WHITE WOMEN'S COMPETITION POLO LONG SLEEVE</v>
      </c>
      <c r="AG356" s="101" t="str">
        <f>"Enjoy our "&amp;(AF356)&amp;"; "&amp;IF(C356&gt;0,+VLOOKUP($C356,'STYLE NAMES'!$B:$AC,11,FALSE),"")</f>
        <v>Enjoy our PAOLA 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6" s="101" t="str">
        <f>IF(C356&gt;0,+VLOOKUP($C356,'STYLE NAMES'!$B:$AC,12,FALSE),"")</f>
        <v>* Specially engineered design for high performance
* 4-way super stretch piquet jersey
* Soft and comfortable
* Breathable
* Quick dry
Composition:
95% Poliamide 5% Elasthane</v>
      </c>
      <c r="AI356" s="101" t="str">
        <f>IF(C356&gt;0,+VLOOKUP($C356,'STYLE NAMES'!$B:$AC,13,FALSE),"")</f>
        <v>Machine Wash at 30°C
Mild process
Iron at low temperature
Iron from REVERSE
Do NOT iron on logos or prints
Do not bleach
Do NOT Tumble Dry</v>
      </c>
      <c r="AJ356" s="149" t="str">
        <f>IF($C356&gt;0,$C356&amp;" "&amp;$P356&amp;" "&amp;+VLOOKUP($C356,'STYLE NAMES'!$B:$AC,14,FALSE),"""")</f>
        <v>PAOLA WHITE KADIN UZUN KOL YARIŞMA POLO</v>
      </c>
      <c r="AK356" s="149" t="str">
        <f>"Cavalier SanMarco tarafından tasarlanan "&amp;(AJ356)&amp;"; "&amp;IF(C356&gt;0,+VLOOKUP($C356,'STYLE NAMES'!$B:$AC,15,FALSE),"")</f>
        <v>Cavalier SanMarco tarafından tasarlanan PAOLA 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6" s="149" t="str">
        <f>IF(C356&gt;0,+VLOOKUP($C356,'STYLE NAMES'!$B:$AC,16,FALSE),"")</f>
        <v>* Yüksek performans için özel tasarım
* 4 yönlü süper streç pike kumaş
* Yumuşak ve rahat
* Nefes alabilir
* Hızlı kuruma
Kompozisyon:
%95 Polyamid  %5 Elastan</v>
      </c>
      <c r="AM356" s="149" t="str">
        <f>IF(C356&gt;0,+VLOOKUP($C356,'STYLE NAMES'!$B:$AC,17,FALSE),"")</f>
        <v>Makinede 30°C' de Yıkayın
Hassas Yıkama
Ilık ütü yapın
Tersten ütüleyin
Logo ve baskıları ÜTÜLEMEYİN
Çamaşır suyu kullanmayın
Kurutma Makinesinde Kurutmayın</v>
      </c>
      <c r="AN356" s="149" t="str">
        <f>IF($C356&gt;0,$C356&amp;" "&amp;$P356&amp;" "&amp;+VLOOKUP($C356,'STYLE NAMES'!$B:$AC,18,FALSE),"""")</f>
        <v>PAOLA WHITE POLO DA CONCORSO DONNA MANICA LUNGA</v>
      </c>
      <c r="AO356" s="101" t="str">
        <f>"Disegnato da Cavalier SanMarco "&amp;(AN356)&amp;"; "&amp;IF(C356&gt;0,+VLOOKUP($C356,'STYLE NAMES'!$B:$AC,19,FALSE),"")</f>
        <v>Disegnato da Cavalier SanMarco PAOLA 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6" s="101" t="str">
        <f>IF(C356&gt;0,+VLOOKUP($C356,'STYLE NAMES'!$B:$AC,20,FALSE),"")</f>
        <v>Design ingegnerizzato per alte prestazioni 
Jersey piqué elasticizzato  4-way-stretch 
Morbido e confortevole 
Traspirante Asciugatura rapida 
Composizione: 
95% Poliammide  5% Elastan</v>
      </c>
      <c r="AQ356" s="101" t="str">
        <f>IF(C356&gt;0,+VLOOKUP($C356,'STYLE NAMES'!$B:$AC,21,FALSE),"")</f>
        <v>Lavare in lavatrice a 30°C Ciclo delicato 
Stirare a bassa temperatura
Stirare al rovescio 
Non stirare su loghi o stampe 
Non candeggiare 
Non asciugare in asciugatrice</v>
      </c>
      <c r="AR356" s="101">
        <f>IF(D356&gt;0,+VLOOKUP($C356,'STYLE NAMES'!$B:$AC,22,FALSE),"")</f>
        <v>0</v>
      </c>
      <c r="AS356" s="101">
        <f>IF(E356&gt;0,+VLOOKUP($C356,'STYLE NAMES'!$B:$AC,23,FALSE),"")</f>
        <v>0</v>
      </c>
      <c r="AT356" s="101">
        <f>IF(F356&gt;0,+VLOOKUP($C356,'STYLE NAMES'!$B:$AC,24,FALSE),"")</f>
        <v>0</v>
      </c>
      <c r="AU356" s="101">
        <f>IF(G356&gt;0,+VLOOKUP($C356,'STYLE NAMES'!$B:$AC,25,FALSE),"")</f>
        <v>0</v>
      </c>
      <c r="AV356" s="101" t="str">
        <f>+VLOOKUP($S356,'CODE GENERATOR'!$P:$AM,15,FALSE)</f>
        <v>R.BOTWN_BRC0067_TJR0027WHTWHT</v>
      </c>
      <c r="AW356" s="101" t="str">
        <f>+VLOOKUP($S356,'CODE GENERATOR'!$P:$AM,16,FALSE)</f>
        <v>A.RACUX_BLT0015_BRD0012WHTWHT</v>
      </c>
      <c r="AX356" s="101" t="str">
        <f>+VLOOKUP($S356,'CODE GENERATOR'!$P:$AM,17,FALSE)</f>
        <v>A.RACAU_SOC0018_NYL00003XBST1</v>
      </c>
      <c r="AY356" s="101">
        <f>+VLOOKUP($S356,'CODE GENERATOR'!$P:$AM,18,FALSE)</f>
        <v>0</v>
      </c>
      <c r="AZ356" s="101">
        <f>+VLOOKUP($S356,'CODE GENERATOR'!$P:$AM,19,FALSE)</f>
        <v>0</v>
      </c>
      <c r="BA356" s="101">
        <f>+VLOOKUP($S356,'CODE GENERATOR'!$P:$AM,20,FALSE)</f>
        <v>0</v>
      </c>
      <c r="BB356" s="101">
        <f>+VLOOKUP($S356,'CODE GENERATOR'!$P:$AM,21,FALSE)</f>
        <v>0</v>
      </c>
      <c r="BC356" s="101">
        <f>+VLOOKUP($S356,'CODE GENERATOR'!$P:$AM,22,FALSE)</f>
        <v>0</v>
      </c>
      <c r="BD356" s="101">
        <f>+VLOOKUP($S356,'CODE GENERATOR'!$P:$AM,23,FALSE)</f>
        <v>0</v>
      </c>
      <c r="BE356" s="101">
        <f>+VLOOKUP($S356,'CODE GENERATOR'!$P:$AM,24,FALSE)</f>
        <v>0</v>
      </c>
      <c r="BF356" s="101">
        <f>IF(C356&gt;0,+VLOOKUP(G356,'CATEGORY ID'!$A$1:$L$118,3,FALSE),"")</f>
        <v>30</v>
      </c>
      <c r="BG356" s="101">
        <f>IF(C356&gt;0,+VLOOKUP(H356,'CATEGORY ID'!$D$1:$L$118,3,FALSE),"")</f>
        <v>3</v>
      </c>
      <c r="BH356" s="101">
        <f>IF(C356&gt;0,+VLOOKUP((+H356&amp;I356),'CATEGORY ID'!$H$1:$I$121,2,FALSE),"")</f>
        <v>109</v>
      </c>
      <c r="BJ356" s="101">
        <f>IF(C356&gt;0,IF(COUNTIF('CATEGORY ID'!$K$1:$K$121,+H356&amp;K356) &gt; 0, +VLOOKUP(+H356&amp;K356,'CATEGORY ID'!$K$1:$L$121,2,FALSE),""),"")</f>
        <v>225</v>
      </c>
      <c r="BK356" s="101" t="str">
        <f>IF(C356&gt;0,IF(COUNTIF('CATEGORY ID'!$K$124:$K$165, +VLOOKUP(C356,'STYLE NAMES'!$B:$AE,30,FALSE)) &gt; 0, +VLOOKUP(VLOOKUP(C356,'STYLE NAMES'!$B:$AE,30,FALSE),'CATEGORY ID'!K:M,2,FALSE),""),"")</f>
        <v/>
      </c>
      <c r="BO356" s="101">
        <v>21</v>
      </c>
      <c r="BR356" s="101" t="str" cm="1">
        <f t="array" ref="BR356">IF(C356&gt;0,_xlfn.TEXTJOIN(";", TRUE,_xlfn.UNIQUE(_xlfn._xlws.FILTER(BF356:BQ356,(BF356:BQ356&gt;0)),TRUE,FALSE)),"")&amp;";"&amp;BS356</f>
        <v>30;3;109;225;21;208;231</v>
      </c>
      <c r="BS356" s="101" t="s">
        <v>3452</v>
      </c>
      <c r="BU356" s="106">
        <f>IF(C356&gt;0,+VLOOKUP($C356,'STYLE NAMES'!$B:$AC,26,FALSE),"")</f>
        <v>99.9</v>
      </c>
      <c r="BV356" s="106">
        <f>IF(C356&gt;0,+VLOOKUP($C356,'STYLE NAMES'!$B:$AC,27,FALSE),"")</f>
        <v>5490</v>
      </c>
      <c r="BW356" s="106">
        <f>IF(C356&gt;0,+VLOOKUP($C356,'STYLE NAMES'!$B:$AC,28,FALSE),"")</f>
        <v>114.88499999999999</v>
      </c>
      <c r="BY356"/>
      <c r="BZ356" s="101">
        <v>8</v>
      </c>
      <c r="CA356" s="137">
        <f t="shared" si="26"/>
        <v>1</v>
      </c>
      <c r="CB356" s="137" t="str">
        <f>+VLOOKUP(C356,'[2]STYLES &amp; MODELS MATRIX'!$A:$G,7,FALSE)</f>
        <v>AK</v>
      </c>
      <c r="CC356" s="137" t="str">
        <f>+VLOOKUP(C356,'[1]STYLES &amp; SIZE CHARTS'!$A:$H,8,FALSE)</f>
        <v>WT-LSCP1</v>
      </c>
      <c r="CD356" s="137"/>
      <c r="CE356" s="205"/>
      <c r="CF356" s="141"/>
    </row>
    <row r="357" spans="1:84" s="101" customFormat="1" ht="12" customHeight="1" x14ac:dyDescent="0.2">
      <c r="A357" s="102">
        <f t="shared" si="24"/>
        <v>8683711004127</v>
      </c>
      <c r="B357" s="101" t="s">
        <v>874</v>
      </c>
      <c r="C357" s="101" t="s">
        <v>536</v>
      </c>
      <c r="D357" s="101" t="s">
        <v>2979</v>
      </c>
      <c r="E357" s="203" t="s">
        <v>2363</v>
      </c>
      <c r="F357" s="101" t="s">
        <v>2248</v>
      </c>
      <c r="G357" s="101" t="str">
        <f>IF(C357&gt;0,+VLOOKUP($C357,'STYLE NAMES'!$B:$AC,4,FALSE),"")</f>
        <v>RIDER</v>
      </c>
      <c r="H357" s="101" t="str">
        <f>IF(C357&gt;0,+VLOOKUP($C357,'STYLE NAMES'!$B:$AC,5,FALSE),"")</f>
        <v>WOMEN</v>
      </c>
      <c r="I357" s="101" t="str">
        <f>IF(C357&gt;0,+VLOOKUP($C357,'STYLE NAMES'!$B:$AC,6,FALSE),"")</f>
        <v>TOPS</v>
      </c>
      <c r="J357" s="101" t="str">
        <f>IF(C357&gt;0,+VLOOKUP($C357,'STYLE NAMES'!$B:$AC,7,FALSE),"")</f>
        <v>WOMEN</v>
      </c>
      <c r="K357" s="101" t="str">
        <f>IF(C357&gt;0,+VLOOKUP($C357,'STYLE NAMES'!$B:$AC,8,FALSE),"")</f>
        <v>COMPETITION POLOS</v>
      </c>
      <c r="L357" s="101" t="str">
        <f>IF(E357&gt;0,+VLOOKUP($E357,'CODE GENERATOR'!$D:$T,3,FALSE),"")</f>
        <v>W</v>
      </c>
      <c r="M357" s="101" t="str">
        <f>IF(E357&gt;0,+VLOOKUP($E357,'CODE GENERATOR'!$D:$T,4,FALSE),"")</f>
        <v>PIQUET</v>
      </c>
      <c r="N357" s="101" t="str">
        <f>IF(E357&gt;0,+VLOOKUP($E357,'CODE GENERATOR'!$D:$T,6,FALSE),"")</f>
        <v>WHITE</v>
      </c>
      <c r="O357" s="101" t="str">
        <f>IF(E357&gt;0,+VLOOKUP($E357,'CODE GENERATOR'!$D:$T,7,FALSE),"")</f>
        <v>WHITE</v>
      </c>
      <c r="P357" s="101" t="str">
        <f t="shared" si="25"/>
        <v>WHITE</v>
      </c>
      <c r="Q357" s="104" t="str">
        <f>IF(E357&gt;0,+VLOOKUP($E357,'CODE GENERATOR'!$D:$T,11,FALSE),"")</f>
        <v>R.TOPWN_CPL0036</v>
      </c>
      <c r="R357" s="104" t="str">
        <f>IF(E357&gt;0,+VLOOKUP($E357,'CODE GENERATOR'!$D:$T,12,FALSE),"")</f>
        <v>PIQ0015WHTWHT</v>
      </c>
      <c r="S357" s="104" t="str">
        <f>IF(E357&gt;0,+VLOOKUP($E357,'CODE GENERATOR'!$D:$T,13,FALSE),"")</f>
        <v>R.TOPWN_CPL0036_PIQ0015WHTWHT</v>
      </c>
      <c r="T357" s="104" t="str">
        <f t="shared" si="23"/>
        <v>R.TOPWN_CPL0036_PIQ0015WHTWHT_L</v>
      </c>
      <c r="U357" s="105">
        <v>8683711004127</v>
      </c>
      <c r="V357" s="107" t="str" cm="1">
        <f t="array" ref="V357">_xlfn.TEXTJOIN(";", TRUE, _xlfn.UNIQUE(_xlfn._xlws.FILTER(P$3:P$10029, C$3:C$10029=C357)))</f>
        <v>WHITE;WHITE/NAVY;NAVY/WHITE;BORDEAUX</v>
      </c>
      <c r="W357" s="107" t="str" cm="1">
        <f t="array" ref="W357">_xlfn.TEXTJOIN(";", TRUE, _xlfn.UNIQUE(_xlfn._xlws.FILTER(F$3:F$10029, C$3:C$10029=C357)))</f>
        <v>XS;S;M;L;XL</v>
      </c>
      <c r="X357" s="101" t="str">
        <f>IF(E357&gt;0,+VLOOKUP($E357,'CODE GENERATOR'!$D:$AC,19,FALSE),0)</f>
        <v>2402_S01_33517</v>
      </c>
      <c r="Y357" s="101" t="str">
        <f>IF(E357&gt;0,+VLOOKUP($E357,'CODE GENERATOR'!$D:$AC,20,FALSE),0)</f>
        <v>2402_S01_33519</v>
      </c>
      <c r="Z357" s="101" t="str">
        <f>IF(E357&gt;0,+VLOOKUP($E357,'CODE GENERATOR'!$D:$AC,21,FALSE),0)</f>
        <v>2402_S01_33526</v>
      </c>
      <c r="AA357" s="101" t="str">
        <f>IF(E357&gt;0,+VLOOKUP($E357,'CODE GENERATOR'!$D:$AC,22,FALSE),0)</f>
        <v>2402_S01_33512</v>
      </c>
      <c r="AB357" s="101" t="str">
        <f>IF(E357&gt;0,+VLOOKUP($E357,'CODE GENERATOR'!$D:$AC,23,FALSE),0)</f>
        <v>2507_D_cavalier_detay_0086</v>
      </c>
      <c r="AC357" s="101" t="str">
        <f>IF(E357&gt;0,+VLOOKUP($E357,'CODE GENERATOR'!$D:$AC,24,FALSE),0)</f>
        <v>CavalierSanmarco_27.01.2026_0379</v>
      </c>
      <c r="AD357" s="101" t="str">
        <f>IF(E357&gt;0,+VLOOKUP($E357,'CODE GENERATOR'!$D:$AC,25,FALSE),0)</f>
        <v/>
      </c>
      <c r="AE357" s="101" t="str">
        <f>IF(E357&gt;0,+VLOOKUP($E357,'CODE GENERATOR'!$D:$AC,26,FALSE),0)</f>
        <v/>
      </c>
      <c r="AF357" s="149" t="str">
        <f>IF($C357&gt;0,$C357&amp;" "&amp;$P357&amp;" "&amp;+VLOOKUP($C357,'STYLE NAMES'!$B:$AC,10,FALSE),"""")</f>
        <v>PAOLA WHITE WOMEN'S COMPETITION POLO LONG SLEEVE</v>
      </c>
      <c r="AG357" s="101" t="str">
        <f>"Enjoy our "&amp;(AF357)&amp;"; "&amp;IF(C357&gt;0,+VLOOKUP($C357,'STYLE NAMES'!$B:$AC,11,FALSE),"")</f>
        <v>Enjoy our PAOLA 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7" s="101" t="str">
        <f>IF(C357&gt;0,+VLOOKUP($C357,'STYLE NAMES'!$B:$AC,12,FALSE),"")</f>
        <v>* Specially engineered design for high performance
* 4-way super stretch piquet jersey
* Soft and comfortable
* Breathable
* Quick dry
Composition:
95% Poliamide 5% Elasthane</v>
      </c>
      <c r="AI357" s="101" t="str">
        <f>IF(C357&gt;0,+VLOOKUP($C357,'STYLE NAMES'!$B:$AC,13,FALSE),"")</f>
        <v>Machine Wash at 30°C
Mild process
Iron at low temperature
Iron from REVERSE
Do NOT iron on logos or prints
Do not bleach
Do NOT Tumble Dry</v>
      </c>
      <c r="AJ357" s="149" t="str">
        <f>IF($C357&gt;0,$C357&amp;" "&amp;$P357&amp;" "&amp;+VLOOKUP($C357,'STYLE NAMES'!$B:$AC,14,FALSE),"""")</f>
        <v>PAOLA WHITE KADIN UZUN KOL YARIŞMA POLO</v>
      </c>
      <c r="AK357" s="149" t="str">
        <f>"Cavalier SanMarco tarafından tasarlanan "&amp;(AJ357)&amp;"; "&amp;IF(C357&gt;0,+VLOOKUP($C357,'STYLE NAMES'!$B:$AC,15,FALSE),"")</f>
        <v>Cavalier SanMarco tarafından tasarlanan PAOLA 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7" s="149" t="str">
        <f>IF(C357&gt;0,+VLOOKUP($C357,'STYLE NAMES'!$B:$AC,16,FALSE),"")</f>
        <v>* Yüksek performans için özel tasarım
* 4 yönlü süper streç pike kumaş
* Yumuşak ve rahat
* Nefes alabilir
* Hızlı kuruma
Kompozisyon:
%95 Polyamid  %5 Elastan</v>
      </c>
      <c r="AM357" s="149" t="str">
        <f>IF(C357&gt;0,+VLOOKUP($C357,'STYLE NAMES'!$B:$AC,17,FALSE),"")</f>
        <v>Makinede 30°C' de Yıkayın
Hassas Yıkama
Ilık ütü yapın
Tersten ütüleyin
Logo ve baskıları ÜTÜLEMEYİN
Çamaşır suyu kullanmayın
Kurutma Makinesinde Kurutmayın</v>
      </c>
      <c r="AN357" s="149" t="str">
        <f>IF($C357&gt;0,$C357&amp;" "&amp;$P357&amp;" "&amp;+VLOOKUP($C357,'STYLE NAMES'!$B:$AC,18,FALSE),"""")</f>
        <v>PAOLA WHITE POLO DA CONCORSO DONNA MANICA LUNGA</v>
      </c>
      <c r="AO357" s="101" t="str">
        <f>"Disegnato da Cavalier SanMarco "&amp;(AN357)&amp;"; "&amp;IF(C357&gt;0,+VLOOKUP($C357,'STYLE NAMES'!$B:$AC,19,FALSE),"")</f>
        <v>Disegnato da Cavalier SanMarco PAOLA 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7" s="101" t="str">
        <f>IF(C357&gt;0,+VLOOKUP($C357,'STYLE NAMES'!$B:$AC,20,FALSE),"")</f>
        <v>Design ingegnerizzato per alte prestazioni 
Jersey piqué elasticizzato  4-way-stretch 
Morbido e confortevole 
Traspirante Asciugatura rapida 
Composizione: 
95% Poliammide  5% Elastan</v>
      </c>
      <c r="AQ357" s="101" t="str">
        <f>IF(C357&gt;0,+VLOOKUP($C357,'STYLE NAMES'!$B:$AC,21,FALSE),"")</f>
        <v>Lavare in lavatrice a 30°C Ciclo delicato 
Stirare a bassa temperatura
Stirare al rovescio 
Non stirare su loghi o stampe 
Non candeggiare 
Non asciugare in asciugatrice</v>
      </c>
      <c r="AR357" s="101">
        <f>IF(D357&gt;0,+VLOOKUP($C357,'STYLE NAMES'!$B:$AC,22,FALSE),"")</f>
        <v>0</v>
      </c>
      <c r="AS357" s="101">
        <f>IF(E357&gt;0,+VLOOKUP($C357,'STYLE NAMES'!$B:$AC,23,FALSE),"")</f>
        <v>0</v>
      </c>
      <c r="AT357" s="101">
        <f>IF(F357&gt;0,+VLOOKUP($C357,'STYLE NAMES'!$B:$AC,24,FALSE),"")</f>
        <v>0</v>
      </c>
      <c r="AU357" s="101">
        <f>IF(G357&gt;0,+VLOOKUP($C357,'STYLE NAMES'!$B:$AC,25,FALSE),"")</f>
        <v>0</v>
      </c>
      <c r="AV357" s="101" t="str">
        <f>+VLOOKUP($S357,'CODE GENERATOR'!$P:$AM,15,FALSE)</f>
        <v>R.BOTWN_BRC0067_TJR0027WHTWHT</v>
      </c>
      <c r="AW357" s="101" t="str">
        <f>+VLOOKUP($S357,'CODE GENERATOR'!$P:$AM,16,FALSE)</f>
        <v>A.RACUX_BLT0015_BRD0012WHTWHT</v>
      </c>
      <c r="AX357" s="101" t="str">
        <f>+VLOOKUP($S357,'CODE GENERATOR'!$P:$AM,17,FALSE)</f>
        <v>A.RACAU_SOC0018_NYL00003XBST1</v>
      </c>
      <c r="AY357" s="101">
        <f>+VLOOKUP($S357,'CODE GENERATOR'!$P:$AM,18,FALSE)</f>
        <v>0</v>
      </c>
      <c r="AZ357" s="101">
        <f>+VLOOKUP($S357,'CODE GENERATOR'!$P:$AM,19,FALSE)</f>
        <v>0</v>
      </c>
      <c r="BA357" s="101">
        <f>+VLOOKUP($S357,'CODE GENERATOR'!$P:$AM,20,FALSE)</f>
        <v>0</v>
      </c>
      <c r="BB357" s="101">
        <f>+VLOOKUP($S357,'CODE GENERATOR'!$P:$AM,21,FALSE)</f>
        <v>0</v>
      </c>
      <c r="BC357" s="101">
        <f>+VLOOKUP($S357,'CODE GENERATOR'!$P:$AM,22,FALSE)</f>
        <v>0</v>
      </c>
      <c r="BD357" s="101">
        <f>+VLOOKUP($S357,'CODE GENERATOR'!$P:$AM,23,FALSE)</f>
        <v>0</v>
      </c>
      <c r="BE357" s="101">
        <f>+VLOOKUP($S357,'CODE GENERATOR'!$P:$AM,24,FALSE)</f>
        <v>0</v>
      </c>
      <c r="BF357" s="101">
        <f>IF(C357&gt;0,+VLOOKUP(G357,'CATEGORY ID'!$A$1:$L$118,3,FALSE),"")</f>
        <v>30</v>
      </c>
      <c r="BG357" s="101">
        <f>IF(C357&gt;0,+VLOOKUP(H357,'CATEGORY ID'!$D$1:$L$118,3,FALSE),"")</f>
        <v>3</v>
      </c>
      <c r="BH357" s="101">
        <f>IF(C357&gt;0,+VLOOKUP((+H357&amp;I357),'CATEGORY ID'!$H$1:$I$121,2,FALSE),"")</f>
        <v>109</v>
      </c>
      <c r="BJ357" s="101">
        <f>IF(C357&gt;0,IF(COUNTIF('CATEGORY ID'!$K$1:$K$121,+H357&amp;K357) &gt; 0, +VLOOKUP(+H357&amp;K357,'CATEGORY ID'!$K$1:$L$121,2,FALSE),""),"")</f>
        <v>225</v>
      </c>
      <c r="BK357" s="101" t="str">
        <f>IF(C357&gt;0,IF(COUNTIF('CATEGORY ID'!$K$124:$K$165, +VLOOKUP(C357,'STYLE NAMES'!$B:$AE,30,FALSE)) &gt; 0, +VLOOKUP(VLOOKUP(C357,'STYLE NAMES'!$B:$AE,30,FALSE),'CATEGORY ID'!K:M,2,FALSE),""),"")</f>
        <v/>
      </c>
      <c r="BO357" s="101">
        <v>21</v>
      </c>
      <c r="BR357" s="101" t="str" cm="1">
        <f t="array" ref="BR357">IF(C357&gt;0,_xlfn.TEXTJOIN(";", TRUE,_xlfn.UNIQUE(_xlfn._xlws.FILTER(BF357:BQ357,(BF357:BQ357&gt;0)),TRUE,FALSE)),"")&amp;";"&amp;BS357</f>
        <v>30;3;109;225;21;208;231</v>
      </c>
      <c r="BS357" s="101" t="s">
        <v>3452</v>
      </c>
      <c r="BU357" s="106">
        <f>IF(C357&gt;0,+VLOOKUP($C357,'STYLE NAMES'!$B:$AC,26,FALSE),"")</f>
        <v>99.9</v>
      </c>
      <c r="BV357" s="106">
        <f>IF(C357&gt;0,+VLOOKUP($C357,'STYLE NAMES'!$B:$AC,27,FALSE),"")</f>
        <v>5490</v>
      </c>
      <c r="BW357" s="106">
        <f>IF(C357&gt;0,+VLOOKUP($C357,'STYLE NAMES'!$B:$AC,28,FALSE),"")</f>
        <v>114.88499999999999</v>
      </c>
      <c r="BY357"/>
      <c r="BZ357" s="101">
        <v>2</v>
      </c>
      <c r="CA357" s="137">
        <f t="shared" si="26"/>
        <v>1</v>
      </c>
      <c r="CB357" s="137" t="str">
        <f>+VLOOKUP(C357,'[2]STYLES &amp; MODELS MATRIX'!$A:$G,7,FALSE)</f>
        <v>AK</v>
      </c>
      <c r="CC357" s="137" t="str">
        <f>+VLOOKUP(C357,'[1]STYLES &amp; SIZE CHARTS'!$A:$H,8,FALSE)</f>
        <v>WT-LSCP1</v>
      </c>
      <c r="CD357" s="137"/>
      <c r="CE357" s="205"/>
      <c r="CF357" s="141"/>
    </row>
    <row r="358" spans="1:84" s="101" customFormat="1" ht="12" customHeight="1" x14ac:dyDescent="0.2">
      <c r="A358" s="102">
        <f t="shared" si="24"/>
        <v>8683711004134</v>
      </c>
      <c r="B358" s="101" t="s">
        <v>874</v>
      </c>
      <c r="C358" s="101" t="s">
        <v>536</v>
      </c>
      <c r="D358" s="101" t="s">
        <v>2979</v>
      </c>
      <c r="E358" s="203" t="s">
        <v>2363</v>
      </c>
      <c r="F358" s="101" t="s">
        <v>2249</v>
      </c>
      <c r="G358" s="101" t="str">
        <f>IF(C358&gt;0,+VLOOKUP($C358,'STYLE NAMES'!$B:$AC,4,FALSE),"")</f>
        <v>RIDER</v>
      </c>
      <c r="H358" s="101" t="str">
        <f>IF(C358&gt;0,+VLOOKUP($C358,'STYLE NAMES'!$B:$AC,5,FALSE),"")</f>
        <v>WOMEN</v>
      </c>
      <c r="I358" s="101" t="str">
        <f>IF(C358&gt;0,+VLOOKUP($C358,'STYLE NAMES'!$B:$AC,6,FALSE),"")</f>
        <v>TOPS</v>
      </c>
      <c r="J358" s="101" t="str">
        <f>IF(C358&gt;0,+VLOOKUP($C358,'STYLE NAMES'!$B:$AC,7,FALSE),"")</f>
        <v>WOMEN</v>
      </c>
      <c r="K358" s="101" t="str">
        <f>IF(C358&gt;0,+VLOOKUP($C358,'STYLE NAMES'!$B:$AC,8,FALSE),"")</f>
        <v>COMPETITION POLOS</v>
      </c>
      <c r="L358" s="101" t="str">
        <f>IF(E358&gt;0,+VLOOKUP($E358,'CODE GENERATOR'!$D:$T,3,FALSE),"")</f>
        <v>W</v>
      </c>
      <c r="M358" s="101" t="str">
        <f>IF(E358&gt;0,+VLOOKUP($E358,'CODE GENERATOR'!$D:$T,4,FALSE),"")</f>
        <v>PIQUET</v>
      </c>
      <c r="N358" s="101" t="str">
        <f>IF(E358&gt;0,+VLOOKUP($E358,'CODE GENERATOR'!$D:$T,6,FALSE),"")</f>
        <v>WHITE</v>
      </c>
      <c r="O358" s="101" t="str">
        <f>IF(E358&gt;0,+VLOOKUP($E358,'CODE GENERATOR'!$D:$T,7,FALSE),"")</f>
        <v>WHITE</v>
      </c>
      <c r="P358" s="101" t="str">
        <f t="shared" si="25"/>
        <v>WHITE</v>
      </c>
      <c r="Q358" s="104" t="str">
        <f>IF(E358&gt;0,+VLOOKUP($E358,'CODE GENERATOR'!$D:$T,11,FALSE),"")</f>
        <v>R.TOPWN_CPL0036</v>
      </c>
      <c r="R358" s="104" t="str">
        <f>IF(E358&gt;0,+VLOOKUP($E358,'CODE GENERATOR'!$D:$T,12,FALSE),"")</f>
        <v>PIQ0015WHTWHT</v>
      </c>
      <c r="S358" s="104" t="str">
        <f>IF(E358&gt;0,+VLOOKUP($E358,'CODE GENERATOR'!$D:$T,13,FALSE),"")</f>
        <v>R.TOPWN_CPL0036_PIQ0015WHTWHT</v>
      </c>
      <c r="T358" s="104" t="str">
        <f t="shared" si="23"/>
        <v>R.TOPWN_CPL0036_PIQ0015WHTWHT_XL</v>
      </c>
      <c r="U358" s="105">
        <v>8683711004134</v>
      </c>
      <c r="V358" s="107" t="str" cm="1">
        <f t="array" ref="V358">_xlfn.TEXTJOIN(";", TRUE, _xlfn.UNIQUE(_xlfn._xlws.FILTER(P$3:P$10029, C$3:C$10029=C358)))</f>
        <v>WHITE;WHITE/NAVY;NAVY/WHITE;BORDEAUX</v>
      </c>
      <c r="W358" s="107" t="str" cm="1">
        <f t="array" ref="W358">_xlfn.TEXTJOIN(";", TRUE, _xlfn.UNIQUE(_xlfn._xlws.FILTER(F$3:F$10029, C$3:C$10029=C358)))</f>
        <v>XS;S;M;L;XL</v>
      </c>
      <c r="X358" s="101" t="str">
        <f>IF(E358&gt;0,+VLOOKUP($E358,'CODE GENERATOR'!$D:$AC,19,FALSE),0)</f>
        <v>2402_S01_33517</v>
      </c>
      <c r="Y358" s="101" t="str">
        <f>IF(E358&gt;0,+VLOOKUP($E358,'CODE GENERATOR'!$D:$AC,20,FALSE),0)</f>
        <v>2402_S01_33519</v>
      </c>
      <c r="Z358" s="101" t="str">
        <f>IF(E358&gt;0,+VLOOKUP($E358,'CODE GENERATOR'!$D:$AC,21,FALSE),0)</f>
        <v>2402_S01_33526</v>
      </c>
      <c r="AA358" s="101" t="str">
        <f>IF(E358&gt;0,+VLOOKUP($E358,'CODE GENERATOR'!$D:$AC,22,FALSE),0)</f>
        <v>2402_S01_33512</v>
      </c>
      <c r="AB358" s="101" t="str">
        <f>IF(E358&gt;0,+VLOOKUP($E358,'CODE GENERATOR'!$D:$AC,23,FALSE),0)</f>
        <v>2507_D_cavalier_detay_0086</v>
      </c>
      <c r="AC358" s="101" t="str">
        <f>IF(E358&gt;0,+VLOOKUP($E358,'CODE GENERATOR'!$D:$AC,24,FALSE),0)</f>
        <v>CavalierSanmarco_27.01.2026_0379</v>
      </c>
      <c r="AD358" s="101" t="str">
        <f>IF(E358&gt;0,+VLOOKUP($E358,'CODE GENERATOR'!$D:$AC,25,FALSE),0)</f>
        <v/>
      </c>
      <c r="AE358" s="101" t="str">
        <f>IF(E358&gt;0,+VLOOKUP($E358,'CODE GENERATOR'!$D:$AC,26,FALSE),0)</f>
        <v/>
      </c>
      <c r="AF358" s="149" t="str">
        <f>IF($C358&gt;0,$C358&amp;" "&amp;$P358&amp;" "&amp;+VLOOKUP($C358,'STYLE NAMES'!$B:$AC,10,FALSE),"""")</f>
        <v>PAOLA WHITE WOMEN'S COMPETITION POLO LONG SLEEVE</v>
      </c>
      <c r="AG358" s="101" t="str">
        <f>"Enjoy our "&amp;(AF358)&amp;"; "&amp;IF(C358&gt;0,+VLOOKUP($C358,'STYLE NAMES'!$B:$AC,11,FALSE),"")</f>
        <v>Enjoy our PAOLA 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8" s="101" t="str">
        <f>IF(C358&gt;0,+VLOOKUP($C358,'STYLE NAMES'!$B:$AC,12,FALSE),"")</f>
        <v>* Specially engineered design for high performance
* 4-way super stretch piquet jersey
* Soft and comfortable
* Breathable
* Quick dry
Composition:
95% Poliamide 5% Elasthane</v>
      </c>
      <c r="AI358" s="101" t="str">
        <f>IF(C358&gt;0,+VLOOKUP($C358,'STYLE NAMES'!$B:$AC,13,FALSE),"")</f>
        <v>Machine Wash at 30°C
Mild process
Iron at low temperature
Iron from REVERSE
Do NOT iron on logos or prints
Do not bleach
Do NOT Tumble Dry</v>
      </c>
      <c r="AJ358" s="149" t="str">
        <f>IF($C358&gt;0,$C358&amp;" "&amp;$P358&amp;" "&amp;+VLOOKUP($C358,'STYLE NAMES'!$B:$AC,14,FALSE),"""")</f>
        <v>PAOLA WHITE KADIN UZUN KOL YARIŞMA POLO</v>
      </c>
      <c r="AK358" s="149" t="str">
        <f>"Cavalier SanMarco tarafından tasarlanan "&amp;(AJ358)&amp;"; "&amp;IF(C358&gt;0,+VLOOKUP($C358,'STYLE NAMES'!$B:$AC,15,FALSE),"")</f>
        <v>Cavalier SanMarco tarafından tasarlanan PAOLA 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8" s="149" t="str">
        <f>IF(C358&gt;0,+VLOOKUP($C358,'STYLE NAMES'!$B:$AC,16,FALSE),"")</f>
        <v>* Yüksek performans için özel tasarım
* 4 yönlü süper streç pike kumaş
* Yumuşak ve rahat
* Nefes alabilir
* Hızlı kuruma
Kompozisyon:
%95 Polyamid  %5 Elastan</v>
      </c>
      <c r="AM358" s="149" t="str">
        <f>IF(C358&gt;0,+VLOOKUP($C358,'STYLE NAMES'!$B:$AC,17,FALSE),"")</f>
        <v>Makinede 30°C' de Yıkayın
Hassas Yıkama
Ilık ütü yapın
Tersten ütüleyin
Logo ve baskıları ÜTÜLEMEYİN
Çamaşır suyu kullanmayın
Kurutma Makinesinde Kurutmayın</v>
      </c>
      <c r="AN358" s="149" t="str">
        <f>IF($C358&gt;0,$C358&amp;" "&amp;$P358&amp;" "&amp;+VLOOKUP($C358,'STYLE NAMES'!$B:$AC,18,FALSE),"""")</f>
        <v>PAOLA WHITE POLO DA CONCORSO DONNA MANICA LUNGA</v>
      </c>
      <c r="AO358" s="101" t="str">
        <f>"Disegnato da Cavalier SanMarco "&amp;(AN358)&amp;"; "&amp;IF(C358&gt;0,+VLOOKUP($C358,'STYLE NAMES'!$B:$AC,19,FALSE),"")</f>
        <v>Disegnato da Cavalier SanMarco PAOLA 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8" s="101" t="str">
        <f>IF(C358&gt;0,+VLOOKUP($C358,'STYLE NAMES'!$B:$AC,20,FALSE),"")</f>
        <v>Design ingegnerizzato per alte prestazioni 
Jersey piqué elasticizzato  4-way-stretch 
Morbido e confortevole 
Traspirante Asciugatura rapida 
Composizione: 
95% Poliammide  5% Elastan</v>
      </c>
      <c r="AQ358" s="101" t="str">
        <f>IF(C358&gt;0,+VLOOKUP($C358,'STYLE NAMES'!$B:$AC,21,FALSE),"")</f>
        <v>Lavare in lavatrice a 30°C Ciclo delicato 
Stirare a bassa temperatura
Stirare al rovescio 
Non stirare su loghi o stampe 
Non candeggiare 
Non asciugare in asciugatrice</v>
      </c>
      <c r="AR358" s="101">
        <f>IF(D358&gt;0,+VLOOKUP($C358,'STYLE NAMES'!$B:$AC,22,FALSE),"")</f>
        <v>0</v>
      </c>
      <c r="AS358" s="101">
        <f>IF(E358&gt;0,+VLOOKUP($C358,'STYLE NAMES'!$B:$AC,23,FALSE),"")</f>
        <v>0</v>
      </c>
      <c r="AT358" s="101">
        <f>IF(F358&gt;0,+VLOOKUP($C358,'STYLE NAMES'!$B:$AC,24,FALSE),"")</f>
        <v>0</v>
      </c>
      <c r="AU358" s="101">
        <f>IF(G358&gt;0,+VLOOKUP($C358,'STYLE NAMES'!$B:$AC,25,FALSE),"")</f>
        <v>0</v>
      </c>
      <c r="AV358" s="101" t="str">
        <f>+VLOOKUP($S358,'CODE GENERATOR'!$P:$AM,15,FALSE)</f>
        <v>R.BOTWN_BRC0067_TJR0027WHTWHT</v>
      </c>
      <c r="AW358" s="101" t="str">
        <f>+VLOOKUP($S358,'CODE GENERATOR'!$P:$AM,16,FALSE)</f>
        <v>A.RACUX_BLT0015_BRD0012WHTWHT</v>
      </c>
      <c r="AX358" s="101" t="str">
        <f>+VLOOKUP($S358,'CODE GENERATOR'!$P:$AM,17,FALSE)</f>
        <v>A.RACAU_SOC0018_NYL00003XBST1</v>
      </c>
      <c r="AY358" s="101">
        <f>+VLOOKUP($S358,'CODE GENERATOR'!$P:$AM,18,FALSE)</f>
        <v>0</v>
      </c>
      <c r="AZ358" s="101">
        <f>+VLOOKUP($S358,'CODE GENERATOR'!$P:$AM,19,FALSE)</f>
        <v>0</v>
      </c>
      <c r="BA358" s="101">
        <f>+VLOOKUP($S358,'CODE GENERATOR'!$P:$AM,20,FALSE)</f>
        <v>0</v>
      </c>
      <c r="BB358" s="101">
        <f>+VLOOKUP($S358,'CODE GENERATOR'!$P:$AM,21,FALSE)</f>
        <v>0</v>
      </c>
      <c r="BC358" s="101">
        <f>+VLOOKUP($S358,'CODE GENERATOR'!$P:$AM,22,FALSE)</f>
        <v>0</v>
      </c>
      <c r="BD358" s="101">
        <f>+VLOOKUP($S358,'CODE GENERATOR'!$P:$AM,23,FALSE)</f>
        <v>0</v>
      </c>
      <c r="BE358" s="101">
        <f>+VLOOKUP($S358,'CODE GENERATOR'!$P:$AM,24,FALSE)</f>
        <v>0</v>
      </c>
      <c r="BF358" s="101">
        <f>IF(C358&gt;0,+VLOOKUP(G358,'CATEGORY ID'!$A$1:$L$118,3,FALSE),"")</f>
        <v>30</v>
      </c>
      <c r="BG358" s="101">
        <f>IF(C358&gt;0,+VLOOKUP(H358,'CATEGORY ID'!$D$1:$L$118,3,FALSE),"")</f>
        <v>3</v>
      </c>
      <c r="BH358" s="101">
        <f>IF(C358&gt;0,+VLOOKUP((+H358&amp;I358),'CATEGORY ID'!$H$1:$I$121,2,FALSE),"")</f>
        <v>109</v>
      </c>
      <c r="BJ358" s="101">
        <f>IF(C358&gt;0,IF(COUNTIF('CATEGORY ID'!$K$1:$K$121,+H358&amp;K358) &gt; 0, +VLOOKUP(+H358&amp;K358,'CATEGORY ID'!$K$1:$L$121,2,FALSE),""),"")</f>
        <v>225</v>
      </c>
      <c r="BK358" s="101" t="str">
        <f>IF(C358&gt;0,IF(COUNTIF('CATEGORY ID'!$K$124:$K$165, +VLOOKUP(C358,'STYLE NAMES'!$B:$AE,30,FALSE)) &gt; 0, +VLOOKUP(VLOOKUP(C358,'STYLE NAMES'!$B:$AE,30,FALSE),'CATEGORY ID'!K:M,2,FALSE),""),"")</f>
        <v/>
      </c>
      <c r="BO358" s="101">
        <v>21</v>
      </c>
      <c r="BR358" s="101" t="str" cm="1">
        <f t="array" ref="BR358">IF(C358&gt;0,_xlfn.TEXTJOIN(";", TRUE,_xlfn.UNIQUE(_xlfn._xlws.FILTER(BF358:BQ358,(BF358:BQ358&gt;0)),TRUE,FALSE)),"")&amp;";"&amp;BS358</f>
        <v>30;3;109;225;21;208;231</v>
      </c>
      <c r="BS358" s="101" t="s">
        <v>3452</v>
      </c>
      <c r="BU358" s="106">
        <f>IF(C358&gt;0,+VLOOKUP($C358,'STYLE NAMES'!$B:$AC,26,FALSE),"")</f>
        <v>99.9</v>
      </c>
      <c r="BV358" s="106">
        <f>IF(C358&gt;0,+VLOOKUP($C358,'STYLE NAMES'!$B:$AC,27,FALSE),"")</f>
        <v>5490</v>
      </c>
      <c r="BW358" s="106">
        <f>IF(C358&gt;0,+VLOOKUP($C358,'STYLE NAMES'!$B:$AC,28,FALSE),"")</f>
        <v>114.88499999999999</v>
      </c>
      <c r="BY358"/>
      <c r="BZ358" s="101">
        <v>0</v>
      </c>
      <c r="CA358" s="137">
        <f t="shared" si="26"/>
        <v>1</v>
      </c>
      <c r="CB358" s="137" t="str">
        <f>+VLOOKUP(C358,'[2]STYLES &amp; MODELS MATRIX'!$A:$G,7,FALSE)</f>
        <v>AK</v>
      </c>
      <c r="CC358" s="137" t="str">
        <f>+VLOOKUP(C358,'[1]STYLES &amp; SIZE CHARTS'!$A:$H,8,FALSE)</f>
        <v>WT-LSCP1</v>
      </c>
      <c r="CD358" s="137"/>
      <c r="CE358" s="205"/>
      <c r="CF358" s="141"/>
    </row>
    <row r="359" spans="1:84" s="101" customFormat="1" ht="12" customHeight="1" x14ac:dyDescent="0.2">
      <c r="A359" s="102">
        <f t="shared" si="24"/>
        <v>8683711004158</v>
      </c>
      <c r="B359" s="101" t="s">
        <v>874</v>
      </c>
      <c r="C359" s="101" t="s">
        <v>536</v>
      </c>
      <c r="D359" s="101" t="s">
        <v>2979</v>
      </c>
      <c r="E359" s="203" t="s">
        <v>2364</v>
      </c>
      <c r="F359" s="101" t="s">
        <v>2346</v>
      </c>
      <c r="G359" s="101" t="str">
        <f>IF(C359&gt;0,+VLOOKUP($C359,'STYLE NAMES'!$B:$AC,4,FALSE),"")</f>
        <v>RIDER</v>
      </c>
      <c r="H359" s="101" t="str">
        <f>IF(C359&gt;0,+VLOOKUP($C359,'STYLE NAMES'!$B:$AC,5,FALSE),"")</f>
        <v>WOMEN</v>
      </c>
      <c r="I359" s="101" t="str">
        <f>IF(C359&gt;0,+VLOOKUP($C359,'STYLE NAMES'!$B:$AC,6,FALSE),"")</f>
        <v>TOPS</v>
      </c>
      <c r="J359" s="101" t="str">
        <f>IF(C359&gt;0,+VLOOKUP($C359,'STYLE NAMES'!$B:$AC,7,FALSE),"")</f>
        <v>WOMEN</v>
      </c>
      <c r="K359" s="101" t="str">
        <f>IF(C359&gt;0,+VLOOKUP($C359,'STYLE NAMES'!$B:$AC,8,FALSE),"")</f>
        <v>COMPETITION POLOS</v>
      </c>
      <c r="L359" s="101" t="str">
        <f>IF(E359&gt;0,+VLOOKUP($E359,'CODE GENERATOR'!$D:$T,3,FALSE),"")</f>
        <v>W</v>
      </c>
      <c r="M359" s="101" t="str">
        <f>IF(E359&gt;0,+VLOOKUP($E359,'CODE GENERATOR'!$D:$T,4,FALSE),"")</f>
        <v>PIQUET</v>
      </c>
      <c r="N359" s="101" t="str">
        <f>IF(E359&gt;0,+VLOOKUP($E359,'CODE GENERATOR'!$D:$T,6,FALSE),"")</f>
        <v>WHITE</v>
      </c>
      <c r="O359" s="101" t="str">
        <f>IF(E359&gt;0,+VLOOKUP($E359,'CODE GENERATOR'!$D:$T,7,FALSE),"")</f>
        <v>NAVY</v>
      </c>
      <c r="P359" s="101" t="str">
        <f t="shared" si="25"/>
        <v>WHITE/NAVY</v>
      </c>
      <c r="Q359" s="104" t="str">
        <f>IF(E359&gt;0,+VLOOKUP($E359,'CODE GENERATOR'!$D:$T,11,FALSE),"")</f>
        <v>R.TOPWN_CPL0036</v>
      </c>
      <c r="R359" s="104" t="str">
        <f>IF(E359&gt;0,+VLOOKUP($E359,'CODE GENERATOR'!$D:$T,12,FALSE),"")</f>
        <v>PIQ0015WHTNAV</v>
      </c>
      <c r="S359" s="104" t="str">
        <f>IF(E359&gt;0,+VLOOKUP($E359,'CODE GENERATOR'!$D:$T,13,FALSE),"")</f>
        <v>R.TOPWN_CPL0036_PIQ0015WHTNAV</v>
      </c>
      <c r="T359" s="104" t="str">
        <f t="shared" si="23"/>
        <v>R.TOPWN_CPL0036_PIQ0015WHTNAV_XS</v>
      </c>
      <c r="U359" s="105">
        <v>8683711004158</v>
      </c>
      <c r="V359" s="107" t="str" cm="1">
        <f t="array" ref="V359">_xlfn.TEXTJOIN(";", TRUE, _xlfn.UNIQUE(_xlfn._xlws.FILTER(P$3:P$10029, C$3:C$10029=C359)))</f>
        <v>WHITE;WHITE/NAVY;NAVY/WHITE;BORDEAUX</v>
      </c>
      <c r="W359" s="107" t="str" cm="1">
        <f t="array" ref="W359">_xlfn.TEXTJOIN(";", TRUE, _xlfn.UNIQUE(_xlfn._xlws.FILTER(F$3:F$10029, C$3:C$10029=C359)))</f>
        <v>XS;S;M;L;XL</v>
      </c>
      <c r="X359" s="101" t="str">
        <f>IF(E359&gt;0,+VLOOKUP($E359,'CODE GENERATOR'!$D:$AC,19,FALSE),0)</f>
        <v>CavalierSanmarco_27.01.2026_0378</v>
      </c>
      <c r="Y359" s="101" t="str">
        <f>IF(E359&gt;0,+VLOOKUP($E359,'CODE GENERATOR'!$D:$AC,20,FALSE),0)</f>
        <v/>
      </c>
      <c r="Z359" s="101" t="str">
        <f>IF(E359&gt;0,+VLOOKUP($E359,'CODE GENERATOR'!$D:$AC,21,FALSE),0)</f>
        <v/>
      </c>
      <c r="AA359" s="101" t="str">
        <f>IF(E359&gt;0,+VLOOKUP($E359,'CODE GENERATOR'!$D:$AC,22,FALSE),0)</f>
        <v/>
      </c>
      <c r="AB359" s="101" t="str">
        <f>IF(E359&gt;0,+VLOOKUP($E359,'CODE GENERATOR'!$D:$AC,23,FALSE),0)</f>
        <v>2507_D_cavalier_detay_0086</v>
      </c>
      <c r="AC359" s="101" t="str">
        <f>IF(E359&gt;0,+VLOOKUP($E359,'CODE GENERATOR'!$D:$AC,24,FALSE),0)</f>
        <v/>
      </c>
      <c r="AD359" s="101" t="str">
        <f>IF(E359&gt;0,+VLOOKUP($E359,'CODE GENERATOR'!$D:$AC,25,FALSE),0)</f>
        <v/>
      </c>
      <c r="AE359" s="101" t="str">
        <f>IF(E359&gt;0,+VLOOKUP($E359,'CODE GENERATOR'!$D:$AC,26,FALSE),0)</f>
        <v/>
      </c>
      <c r="AF359" s="149" t="str">
        <f>IF($C359&gt;0,$C359&amp;" "&amp;$P359&amp;" "&amp;+VLOOKUP($C359,'STYLE NAMES'!$B:$AC,10,FALSE),"""")</f>
        <v>PAOLA WHITE/NAVY WOMEN'S COMPETITION POLO LONG SLEEVE</v>
      </c>
      <c r="AG359" s="101" t="str">
        <f>"Enjoy our "&amp;(AF359)&amp;"; "&amp;IF(C359&gt;0,+VLOOKUP($C359,'STYLE NAMES'!$B:$AC,11,FALSE),"")</f>
        <v>Enjoy our PAOLA WHITE/NAVY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59" s="101" t="str">
        <f>IF(C359&gt;0,+VLOOKUP($C359,'STYLE NAMES'!$B:$AC,12,FALSE),"")</f>
        <v>* Specially engineered design for high performance
* 4-way super stretch piquet jersey
* Soft and comfortable
* Breathable
* Quick dry
Composition:
95% Poliamide 5% Elasthane</v>
      </c>
      <c r="AI359" s="101" t="str">
        <f>IF(C359&gt;0,+VLOOKUP($C359,'STYLE NAMES'!$B:$AC,13,FALSE),"")</f>
        <v>Machine Wash at 30°C
Mild process
Iron at low temperature
Iron from REVERSE
Do NOT iron on logos or prints
Do not bleach
Do NOT Tumble Dry</v>
      </c>
      <c r="AJ359" s="149" t="str">
        <f>IF($C359&gt;0,$C359&amp;" "&amp;$P359&amp;" "&amp;+VLOOKUP($C359,'STYLE NAMES'!$B:$AC,14,FALSE),"""")</f>
        <v>PAOLA WHITE/NAVY KADIN UZUN KOL YARIŞMA POLO</v>
      </c>
      <c r="AK359" s="149" t="str">
        <f>"Cavalier SanMarco tarafından tasarlanan "&amp;(AJ359)&amp;"; "&amp;IF(C359&gt;0,+VLOOKUP($C359,'STYLE NAMES'!$B:$AC,15,FALSE),"")</f>
        <v>Cavalier SanMarco tarafından tasarlanan PAOLA WHITE/NAVY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59" s="149" t="str">
        <f>IF(C359&gt;0,+VLOOKUP($C359,'STYLE NAMES'!$B:$AC,16,FALSE),"")</f>
        <v>* Yüksek performans için özel tasarım
* 4 yönlü süper streç pike kumaş
* Yumuşak ve rahat
* Nefes alabilir
* Hızlı kuruma
Kompozisyon:
%95 Polyamid  %5 Elastan</v>
      </c>
      <c r="AM359" s="149" t="str">
        <f>IF(C359&gt;0,+VLOOKUP($C359,'STYLE NAMES'!$B:$AC,17,FALSE),"")</f>
        <v>Makinede 30°C' de Yıkayın
Hassas Yıkama
Ilık ütü yapın
Tersten ütüleyin
Logo ve baskıları ÜTÜLEMEYİN
Çamaşır suyu kullanmayın
Kurutma Makinesinde Kurutmayın</v>
      </c>
      <c r="AN359" s="149" t="str">
        <f>IF($C359&gt;0,$C359&amp;" "&amp;$P359&amp;" "&amp;+VLOOKUP($C359,'STYLE NAMES'!$B:$AC,18,FALSE),"""")</f>
        <v>PAOLA WHITE/NAVY POLO DA CONCORSO DONNA MANICA LUNGA</v>
      </c>
      <c r="AO359" s="101" t="str">
        <f>"Disegnato da Cavalier SanMarco "&amp;(AN359)&amp;"; "&amp;IF(C359&gt;0,+VLOOKUP($C359,'STYLE NAMES'!$B:$AC,19,FALSE),"")</f>
        <v>Disegnato da Cavalier SanMarco PAOLA WHITE/NAVY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59" s="101" t="str">
        <f>IF(C359&gt;0,+VLOOKUP($C359,'STYLE NAMES'!$B:$AC,20,FALSE),"")</f>
        <v>Design ingegnerizzato per alte prestazioni 
Jersey piqué elasticizzato  4-way-stretch 
Morbido e confortevole 
Traspirante Asciugatura rapida 
Composizione: 
95% Poliammide  5% Elastan</v>
      </c>
      <c r="AQ359" s="101" t="str">
        <f>IF(C359&gt;0,+VLOOKUP($C359,'STYLE NAMES'!$B:$AC,21,FALSE),"")</f>
        <v>Lavare in lavatrice a 30°C Ciclo delicato 
Stirare a bassa temperatura
Stirare al rovescio 
Non stirare su loghi o stampe 
Non candeggiare 
Non asciugare in asciugatrice</v>
      </c>
      <c r="AR359" s="101">
        <f>IF(D359&gt;0,+VLOOKUP($C359,'STYLE NAMES'!$B:$AC,22,FALSE),"")</f>
        <v>0</v>
      </c>
      <c r="AS359" s="101">
        <f>IF(E359&gt;0,+VLOOKUP($C359,'STYLE NAMES'!$B:$AC,23,FALSE),"")</f>
        <v>0</v>
      </c>
      <c r="AT359" s="101">
        <f>IF(F359&gt;0,+VLOOKUP($C359,'STYLE NAMES'!$B:$AC,24,FALSE),"")</f>
        <v>0</v>
      </c>
      <c r="AU359" s="101">
        <f>IF(G359&gt;0,+VLOOKUP($C359,'STYLE NAMES'!$B:$AC,25,FALSE),"")</f>
        <v>0</v>
      </c>
      <c r="AV359" s="101" t="str">
        <f>+VLOOKUP($S359,'CODE GENERATOR'!$P:$AM,15,FALSE)</f>
        <v>R.BOTWN_BRC0067_TJR0027WHTWHT</v>
      </c>
      <c r="AW359" s="101" t="str">
        <f>+VLOOKUP($S359,'CODE GENERATOR'!$P:$AM,16,FALSE)</f>
        <v>A.RACUX_BLT0094A_BRD0002NAVNAV</v>
      </c>
      <c r="AX359" s="101" t="str">
        <f>+VLOOKUP($S359,'CODE GENERATOR'!$P:$AM,17,FALSE)</f>
        <v>A.RACAU_SOC0018_NYL00003XBST1</v>
      </c>
      <c r="AY359" s="101">
        <f>+VLOOKUP($S359,'CODE GENERATOR'!$P:$AM,18,FALSE)</f>
        <v>0</v>
      </c>
      <c r="AZ359" s="101">
        <f>+VLOOKUP($S359,'CODE GENERATOR'!$P:$AM,19,FALSE)</f>
        <v>0</v>
      </c>
      <c r="BA359" s="101">
        <f>+VLOOKUP($S359,'CODE GENERATOR'!$P:$AM,20,FALSE)</f>
        <v>0</v>
      </c>
      <c r="BB359" s="101">
        <f>+VLOOKUP($S359,'CODE GENERATOR'!$P:$AM,21,FALSE)</f>
        <v>0</v>
      </c>
      <c r="BC359" s="101">
        <f>+VLOOKUP($S359,'CODE GENERATOR'!$P:$AM,22,FALSE)</f>
        <v>0</v>
      </c>
      <c r="BD359" s="101">
        <f>+VLOOKUP($S359,'CODE GENERATOR'!$P:$AM,23,FALSE)</f>
        <v>0</v>
      </c>
      <c r="BE359" s="101">
        <f>+VLOOKUP($S359,'CODE GENERATOR'!$P:$AM,24,FALSE)</f>
        <v>0</v>
      </c>
      <c r="BF359" s="101">
        <f>IF(C359&gt;0,+VLOOKUP(G359,'CATEGORY ID'!$A$1:$L$118,3,FALSE),"")</f>
        <v>30</v>
      </c>
      <c r="BG359" s="101">
        <f>IF(C359&gt;0,+VLOOKUP(H359,'CATEGORY ID'!$D$1:$L$118,3,FALSE),"")</f>
        <v>3</v>
      </c>
      <c r="BH359" s="101">
        <f>IF(C359&gt;0,+VLOOKUP((+H359&amp;I359),'CATEGORY ID'!$H$1:$I$121,2,FALSE),"")</f>
        <v>109</v>
      </c>
      <c r="BJ359" s="101">
        <f>IF(C359&gt;0,IF(COUNTIF('CATEGORY ID'!$K$1:$K$121,+H359&amp;K359) &gt; 0, +VLOOKUP(+H359&amp;K359,'CATEGORY ID'!$K$1:$L$121,2,FALSE),""),"")</f>
        <v>225</v>
      </c>
      <c r="BK359" s="101" t="str">
        <f>IF(C359&gt;0,IF(COUNTIF('CATEGORY ID'!$K$124:$K$165, +VLOOKUP(C359,'STYLE NAMES'!$B:$AE,30,FALSE)) &gt; 0, +VLOOKUP(VLOOKUP(C359,'STYLE NAMES'!$B:$AE,30,FALSE),'CATEGORY ID'!K:M,2,FALSE),""),"")</f>
        <v/>
      </c>
      <c r="BO359" s="101">
        <v>21</v>
      </c>
      <c r="BR359" s="101" t="str" cm="1">
        <f t="array" ref="BR359">IF(C359&gt;0,_xlfn.TEXTJOIN(";", TRUE,_xlfn.UNIQUE(_xlfn._xlws.FILTER(BF359:BQ359,(BF359:BQ359&gt;0)),TRUE,FALSE)),"")&amp;";"&amp;BS359</f>
        <v>30;3;109;225;21;208;231</v>
      </c>
      <c r="BS359" s="101" t="s">
        <v>3452</v>
      </c>
      <c r="BU359" s="106">
        <f>IF(C359&gt;0,+VLOOKUP($C359,'STYLE NAMES'!$B:$AC,26,FALSE),"")</f>
        <v>99.9</v>
      </c>
      <c r="BV359" s="106">
        <f>IF(C359&gt;0,+VLOOKUP($C359,'STYLE NAMES'!$B:$AC,27,FALSE),"")</f>
        <v>5490</v>
      </c>
      <c r="BW359" s="106">
        <f>IF(C359&gt;0,+VLOOKUP($C359,'STYLE NAMES'!$B:$AC,28,FALSE),"")</f>
        <v>114.88499999999999</v>
      </c>
      <c r="BY359"/>
      <c r="BZ359" s="101">
        <v>5</v>
      </c>
      <c r="CA359" s="137">
        <f t="shared" si="26"/>
        <v>1</v>
      </c>
      <c r="CB359" s="137" t="str">
        <f>+VLOOKUP(C359,'[2]STYLES &amp; MODELS MATRIX'!$A:$G,7,FALSE)</f>
        <v>AK</v>
      </c>
      <c r="CC359" s="137" t="str">
        <f>+VLOOKUP(C359,'[1]STYLES &amp; SIZE CHARTS'!$A:$H,8,FALSE)</f>
        <v>WT-LSCP1</v>
      </c>
      <c r="CD359" s="137"/>
      <c r="CE359" s="205"/>
      <c r="CF359" s="141"/>
    </row>
    <row r="360" spans="1:84" s="101" customFormat="1" ht="12" customHeight="1" x14ac:dyDescent="0.2">
      <c r="A360" s="102">
        <f t="shared" si="24"/>
        <v>8683711004165</v>
      </c>
      <c r="B360" s="101" t="s">
        <v>874</v>
      </c>
      <c r="C360" s="101" t="s">
        <v>536</v>
      </c>
      <c r="D360" s="101" t="s">
        <v>2979</v>
      </c>
      <c r="E360" s="203" t="s">
        <v>2364</v>
      </c>
      <c r="F360" s="101" t="s">
        <v>785</v>
      </c>
      <c r="G360" s="101" t="str">
        <f>IF(C360&gt;0,+VLOOKUP($C360,'STYLE NAMES'!$B:$AC,4,FALSE),"")</f>
        <v>RIDER</v>
      </c>
      <c r="H360" s="101" t="str">
        <f>IF(C360&gt;0,+VLOOKUP($C360,'STYLE NAMES'!$B:$AC,5,FALSE),"")</f>
        <v>WOMEN</v>
      </c>
      <c r="I360" s="101" t="str">
        <f>IF(C360&gt;0,+VLOOKUP($C360,'STYLE NAMES'!$B:$AC,6,FALSE),"")</f>
        <v>TOPS</v>
      </c>
      <c r="J360" s="101" t="str">
        <f>IF(C360&gt;0,+VLOOKUP($C360,'STYLE NAMES'!$B:$AC,7,FALSE),"")</f>
        <v>WOMEN</v>
      </c>
      <c r="K360" s="101" t="str">
        <f>IF(C360&gt;0,+VLOOKUP($C360,'STYLE NAMES'!$B:$AC,8,FALSE),"")</f>
        <v>COMPETITION POLOS</v>
      </c>
      <c r="L360" s="101" t="str">
        <f>IF(E360&gt;0,+VLOOKUP($E360,'CODE GENERATOR'!$D:$T,3,FALSE),"")</f>
        <v>W</v>
      </c>
      <c r="M360" s="101" t="str">
        <f>IF(E360&gt;0,+VLOOKUP($E360,'CODE GENERATOR'!$D:$T,4,FALSE),"")</f>
        <v>PIQUET</v>
      </c>
      <c r="N360" s="101" t="str">
        <f>IF(E360&gt;0,+VLOOKUP($E360,'CODE GENERATOR'!$D:$T,6,FALSE),"")</f>
        <v>WHITE</v>
      </c>
      <c r="O360" s="101" t="str">
        <f>IF(E360&gt;0,+VLOOKUP($E360,'CODE GENERATOR'!$D:$T,7,FALSE),"")</f>
        <v>NAVY</v>
      </c>
      <c r="P360" s="101" t="str">
        <f t="shared" si="25"/>
        <v>WHITE/NAVY</v>
      </c>
      <c r="Q360" s="104" t="str">
        <f>IF(E360&gt;0,+VLOOKUP($E360,'CODE GENERATOR'!$D:$T,11,FALSE),"")</f>
        <v>R.TOPWN_CPL0036</v>
      </c>
      <c r="R360" s="104" t="str">
        <f>IF(E360&gt;0,+VLOOKUP($E360,'CODE GENERATOR'!$D:$T,12,FALSE),"")</f>
        <v>PIQ0015WHTNAV</v>
      </c>
      <c r="S360" s="104" t="str">
        <f>IF(E360&gt;0,+VLOOKUP($E360,'CODE GENERATOR'!$D:$T,13,FALSE),"")</f>
        <v>R.TOPWN_CPL0036_PIQ0015WHTNAV</v>
      </c>
      <c r="T360" s="104" t="str">
        <f t="shared" si="23"/>
        <v>R.TOPWN_CPL0036_PIQ0015WHTNAV_S</v>
      </c>
      <c r="U360" s="105">
        <v>8683711004165</v>
      </c>
      <c r="V360" s="107" t="str" cm="1">
        <f t="array" ref="V360">_xlfn.TEXTJOIN(";", TRUE, _xlfn.UNIQUE(_xlfn._xlws.FILTER(P$3:P$10029, C$3:C$10029=C360)))</f>
        <v>WHITE;WHITE/NAVY;NAVY/WHITE;BORDEAUX</v>
      </c>
      <c r="W360" s="107" t="str" cm="1">
        <f t="array" ref="W360">_xlfn.TEXTJOIN(";", TRUE, _xlfn.UNIQUE(_xlfn._xlws.FILTER(F$3:F$10029, C$3:C$10029=C360)))</f>
        <v>XS;S;M;L;XL</v>
      </c>
      <c r="X360" s="101" t="str">
        <f>IF(E360&gt;0,+VLOOKUP($E360,'CODE GENERATOR'!$D:$AC,19,FALSE),0)</f>
        <v>CavalierSanmarco_27.01.2026_0378</v>
      </c>
      <c r="Y360" s="101" t="str">
        <f>IF(E360&gt;0,+VLOOKUP($E360,'CODE GENERATOR'!$D:$AC,20,FALSE),0)</f>
        <v/>
      </c>
      <c r="Z360" s="101" t="str">
        <f>IF(E360&gt;0,+VLOOKUP($E360,'CODE GENERATOR'!$D:$AC,21,FALSE),0)</f>
        <v/>
      </c>
      <c r="AA360" s="101" t="str">
        <f>IF(E360&gt;0,+VLOOKUP($E360,'CODE GENERATOR'!$D:$AC,22,FALSE),0)</f>
        <v/>
      </c>
      <c r="AB360" s="101" t="str">
        <f>IF(E360&gt;0,+VLOOKUP($E360,'CODE GENERATOR'!$D:$AC,23,FALSE),0)</f>
        <v>2507_D_cavalier_detay_0086</v>
      </c>
      <c r="AC360" s="101" t="str">
        <f>IF(E360&gt;0,+VLOOKUP($E360,'CODE GENERATOR'!$D:$AC,24,FALSE),0)</f>
        <v/>
      </c>
      <c r="AD360" s="101" t="str">
        <f>IF(E360&gt;0,+VLOOKUP($E360,'CODE GENERATOR'!$D:$AC,25,FALSE),0)</f>
        <v/>
      </c>
      <c r="AE360" s="101" t="str">
        <f>IF(E360&gt;0,+VLOOKUP($E360,'CODE GENERATOR'!$D:$AC,26,FALSE),0)</f>
        <v/>
      </c>
      <c r="AF360" s="149" t="str">
        <f>IF($C360&gt;0,$C360&amp;" "&amp;$P360&amp;" "&amp;+VLOOKUP($C360,'STYLE NAMES'!$B:$AC,10,FALSE),"""")</f>
        <v>PAOLA WHITE/NAVY WOMEN'S COMPETITION POLO LONG SLEEVE</v>
      </c>
      <c r="AG360" s="101" t="str">
        <f>"Enjoy our "&amp;(AF360)&amp;"; "&amp;IF(C360&gt;0,+VLOOKUP($C360,'STYLE NAMES'!$B:$AC,11,FALSE),"")</f>
        <v>Enjoy our PAOLA WHITE/NAVY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0" s="101" t="str">
        <f>IF(C360&gt;0,+VLOOKUP($C360,'STYLE NAMES'!$B:$AC,12,FALSE),"")</f>
        <v>* Specially engineered design for high performance
* 4-way super stretch piquet jersey
* Soft and comfortable
* Breathable
* Quick dry
Composition:
95% Poliamide 5% Elasthane</v>
      </c>
      <c r="AI360" s="101" t="str">
        <f>IF(C360&gt;0,+VLOOKUP($C360,'STYLE NAMES'!$B:$AC,13,FALSE),"")</f>
        <v>Machine Wash at 30°C
Mild process
Iron at low temperature
Iron from REVERSE
Do NOT iron on logos or prints
Do not bleach
Do NOT Tumble Dry</v>
      </c>
      <c r="AJ360" s="149" t="str">
        <f>IF($C360&gt;0,$C360&amp;" "&amp;$P360&amp;" "&amp;+VLOOKUP($C360,'STYLE NAMES'!$B:$AC,14,FALSE),"""")</f>
        <v>PAOLA WHITE/NAVY KADIN UZUN KOL YARIŞMA POLO</v>
      </c>
      <c r="AK360" s="149" t="str">
        <f>"Cavalier SanMarco tarafından tasarlanan "&amp;(AJ360)&amp;"; "&amp;IF(C360&gt;0,+VLOOKUP($C360,'STYLE NAMES'!$B:$AC,15,FALSE),"")</f>
        <v>Cavalier SanMarco tarafından tasarlanan PAOLA WHITE/NAVY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0" s="149" t="str">
        <f>IF(C360&gt;0,+VLOOKUP($C360,'STYLE NAMES'!$B:$AC,16,FALSE),"")</f>
        <v>* Yüksek performans için özel tasarım
* 4 yönlü süper streç pike kumaş
* Yumuşak ve rahat
* Nefes alabilir
* Hızlı kuruma
Kompozisyon:
%95 Polyamid  %5 Elastan</v>
      </c>
      <c r="AM360" s="149" t="str">
        <f>IF(C360&gt;0,+VLOOKUP($C360,'STYLE NAMES'!$B:$AC,17,FALSE),"")</f>
        <v>Makinede 30°C' de Yıkayın
Hassas Yıkama
Ilık ütü yapın
Tersten ütüleyin
Logo ve baskıları ÜTÜLEMEYİN
Çamaşır suyu kullanmayın
Kurutma Makinesinde Kurutmayın</v>
      </c>
      <c r="AN360" s="149" t="str">
        <f>IF($C360&gt;0,$C360&amp;" "&amp;$P360&amp;" "&amp;+VLOOKUP($C360,'STYLE NAMES'!$B:$AC,18,FALSE),"""")</f>
        <v>PAOLA WHITE/NAVY POLO DA CONCORSO DONNA MANICA LUNGA</v>
      </c>
      <c r="AO360" s="101" t="str">
        <f>"Disegnato da Cavalier SanMarco "&amp;(AN360)&amp;"; "&amp;IF(C360&gt;0,+VLOOKUP($C360,'STYLE NAMES'!$B:$AC,19,FALSE),"")</f>
        <v>Disegnato da Cavalier SanMarco PAOLA WHITE/NAVY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0" s="101" t="str">
        <f>IF(C360&gt;0,+VLOOKUP($C360,'STYLE NAMES'!$B:$AC,20,FALSE),"")</f>
        <v>Design ingegnerizzato per alte prestazioni 
Jersey piqué elasticizzato  4-way-stretch 
Morbido e confortevole 
Traspirante Asciugatura rapida 
Composizione: 
95% Poliammide  5% Elastan</v>
      </c>
      <c r="AQ360" s="101" t="str">
        <f>IF(C360&gt;0,+VLOOKUP($C360,'STYLE NAMES'!$B:$AC,21,FALSE),"")</f>
        <v>Lavare in lavatrice a 30°C Ciclo delicato 
Stirare a bassa temperatura
Stirare al rovescio 
Non stirare su loghi o stampe 
Non candeggiare 
Non asciugare in asciugatrice</v>
      </c>
      <c r="AR360" s="101">
        <f>IF(D360&gt;0,+VLOOKUP($C360,'STYLE NAMES'!$B:$AC,22,FALSE),"")</f>
        <v>0</v>
      </c>
      <c r="AS360" s="101">
        <f>IF(E360&gt;0,+VLOOKUP($C360,'STYLE NAMES'!$B:$AC,23,FALSE),"")</f>
        <v>0</v>
      </c>
      <c r="AT360" s="101">
        <f>IF(F360&gt;0,+VLOOKUP($C360,'STYLE NAMES'!$B:$AC,24,FALSE),"")</f>
        <v>0</v>
      </c>
      <c r="AU360" s="101">
        <f>IF(G360&gt;0,+VLOOKUP($C360,'STYLE NAMES'!$B:$AC,25,FALSE),"")</f>
        <v>0</v>
      </c>
      <c r="AV360" s="101" t="str">
        <f>+VLOOKUP($S360,'CODE GENERATOR'!$P:$AM,15,FALSE)</f>
        <v>R.BOTWN_BRC0067_TJR0027WHTWHT</v>
      </c>
      <c r="AW360" s="101" t="str">
        <f>+VLOOKUP($S360,'CODE GENERATOR'!$P:$AM,16,FALSE)</f>
        <v>A.RACUX_BLT0094A_BRD0002NAVNAV</v>
      </c>
      <c r="AX360" s="101" t="str">
        <f>+VLOOKUP($S360,'CODE GENERATOR'!$P:$AM,17,FALSE)</f>
        <v>A.RACAU_SOC0018_NYL00003XBST1</v>
      </c>
      <c r="AY360" s="101">
        <f>+VLOOKUP($S360,'CODE GENERATOR'!$P:$AM,18,FALSE)</f>
        <v>0</v>
      </c>
      <c r="AZ360" s="101">
        <f>+VLOOKUP($S360,'CODE GENERATOR'!$P:$AM,19,FALSE)</f>
        <v>0</v>
      </c>
      <c r="BA360" s="101">
        <f>+VLOOKUP($S360,'CODE GENERATOR'!$P:$AM,20,FALSE)</f>
        <v>0</v>
      </c>
      <c r="BB360" s="101">
        <f>+VLOOKUP($S360,'CODE GENERATOR'!$P:$AM,21,FALSE)</f>
        <v>0</v>
      </c>
      <c r="BC360" s="101">
        <f>+VLOOKUP($S360,'CODE GENERATOR'!$P:$AM,22,FALSE)</f>
        <v>0</v>
      </c>
      <c r="BD360" s="101">
        <f>+VLOOKUP($S360,'CODE GENERATOR'!$P:$AM,23,FALSE)</f>
        <v>0</v>
      </c>
      <c r="BE360" s="101">
        <f>+VLOOKUP($S360,'CODE GENERATOR'!$P:$AM,24,FALSE)</f>
        <v>0</v>
      </c>
      <c r="BF360" s="101">
        <f>IF(C360&gt;0,+VLOOKUP(G360,'CATEGORY ID'!$A$1:$L$118,3,FALSE),"")</f>
        <v>30</v>
      </c>
      <c r="BG360" s="101">
        <f>IF(C360&gt;0,+VLOOKUP(H360,'CATEGORY ID'!$D$1:$L$118,3,FALSE),"")</f>
        <v>3</v>
      </c>
      <c r="BH360" s="101">
        <f>IF(C360&gt;0,+VLOOKUP((+H360&amp;I360),'CATEGORY ID'!$H$1:$I$121,2,FALSE),"")</f>
        <v>109</v>
      </c>
      <c r="BJ360" s="101">
        <f>IF(C360&gt;0,IF(COUNTIF('CATEGORY ID'!$K$1:$K$121,+H360&amp;K360) &gt; 0, +VLOOKUP(+H360&amp;K360,'CATEGORY ID'!$K$1:$L$121,2,FALSE),""),"")</f>
        <v>225</v>
      </c>
      <c r="BK360" s="101" t="str">
        <f>IF(C360&gt;0,IF(COUNTIF('CATEGORY ID'!$K$124:$K$165, +VLOOKUP(C360,'STYLE NAMES'!$B:$AE,30,FALSE)) &gt; 0, +VLOOKUP(VLOOKUP(C360,'STYLE NAMES'!$B:$AE,30,FALSE),'CATEGORY ID'!K:M,2,FALSE),""),"")</f>
        <v/>
      </c>
      <c r="BO360" s="101">
        <v>21</v>
      </c>
      <c r="BR360" s="101" t="str" cm="1">
        <f t="array" ref="BR360">IF(C360&gt;0,_xlfn.TEXTJOIN(";", TRUE,_xlfn.UNIQUE(_xlfn._xlws.FILTER(BF360:BQ360,(BF360:BQ360&gt;0)),TRUE,FALSE)),"")&amp;";"&amp;BS360</f>
        <v>30;3;109;225;21;208;231</v>
      </c>
      <c r="BS360" s="101" t="s">
        <v>3452</v>
      </c>
      <c r="BU360" s="106">
        <f>IF(C360&gt;0,+VLOOKUP($C360,'STYLE NAMES'!$B:$AC,26,FALSE),"")</f>
        <v>99.9</v>
      </c>
      <c r="BV360" s="106">
        <f>IF(C360&gt;0,+VLOOKUP($C360,'STYLE NAMES'!$B:$AC,27,FALSE),"")</f>
        <v>5490</v>
      </c>
      <c r="BW360" s="106">
        <f>IF(C360&gt;0,+VLOOKUP($C360,'STYLE NAMES'!$B:$AC,28,FALSE),"")</f>
        <v>114.88499999999999</v>
      </c>
      <c r="BY360"/>
      <c r="BZ360" s="101">
        <v>4</v>
      </c>
      <c r="CA360" s="137">
        <f t="shared" si="26"/>
        <v>1</v>
      </c>
      <c r="CB360" s="137" t="str">
        <f>+VLOOKUP(C360,'[2]STYLES &amp; MODELS MATRIX'!$A:$G,7,FALSE)</f>
        <v>AK</v>
      </c>
      <c r="CC360" s="137" t="str">
        <f>+VLOOKUP(C360,'[1]STYLES &amp; SIZE CHARTS'!$A:$H,8,FALSE)</f>
        <v>WT-LSCP1</v>
      </c>
      <c r="CD360" s="137"/>
      <c r="CE360" s="205"/>
      <c r="CF360" s="141"/>
    </row>
    <row r="361" spans="1:84" s="101" customFormat="1" ht="12" customHeight="1" x14ac:dyDescent="0.2">
      <c r="A361" s="102">
        <f t="shared" si="24"/>
        <v>8683711004172</v>
      </c>
      <c r="B361" s="101" t="s">
        <v>874</v>
      </c>
      <c r="C361" s="101" t="s">
        <v>536</v>
      </c>
      <c r="D361" s="101" t="s">
        <v>2979</v>
      </c>
      <c r="E361" s="203" t="s">
        <v>2364</v>
      </c>
      <c r="F361" s="101" t="s">
        <v>2247</v>
      </c>
      <c r="G361" s="101" t="str">
        <f>IF(C361&gt;0,+VLOOKUP($C361,'STYLE NAMES'!$B:$AC,4,FALSE),"")</f>
        <v>RIDER</v>
      </c>
      <c r="H361" s="101" t="str">
        <f>IF(C361&gt;0,+VLOOKUP($C361,'STYLE NAMES'!$B:$AC,5,FALSE),"")</f>
        <v>WOMEN</v>
      </c>
      <c r="I361" s="101" t="str">
        <f>IF(C361&gt;0,+VLOOKUP($C361,'STYLE NAMES'!$B:$AC,6,FALSE),"")</f>
        <v>TOPS</v>
      </c>
      <c r="J361" s="101" t="str">
        <f>IF(C361&gt;0,+VLOOKUP($C361,'STYLE NAMES'!$B:$AC,7,FALSE),"")</f>
        <v>WOMEN</v>
      </c>
      <c r="K361" s="101" t="str">
        <f>IF(C361&gt;0,+VLOOKUP($C361,'STYLE NAMES'!$B:$AC,8,FALSE),"")</f>
        <v>COMPETITION POLOS</v>
      </c>
      <c r="L361" s="101" t="str">
        <f>IF(E361&gt;0,+VLOOKUP($E361,'CODE GENERATOR'!$D:$T,3,FALSE),"")</f>
        <v>W</v>
      </c>
      <c r="M361" s="101" t="str">
        <f>IF(E361&gt;0,+VLOOKUP($E361,'CODE GENERATOR'!$D:$T,4,FALSE),"")</f>
        <v>PIQUET</v>
      </c>
      <c r="N361" s="101" t="str">
        <f>IF(E361&gt;0,+VLOOKUP($E361,'CODE GENERATOR'!$D:$T,6,FALSE),"")</f>
        <v>WHITE</v>
      </c>
      <c r="O361" s="101" t="str">
        <f>IF(E361&gt;0,+VLOOKUP($E361,'CODE GENERATOR'!$D:$T,7,FALSE),"")</f>
        <v>NAVY</v>
      </c>
      <c r="P361" s="101" t="str">
        <f t="shared" si="25"/>
        <v>WHITE/NAVY</v>
      </c>
      <c r="Q361" s="104" t="str">
        <f>IF(E361&gt;0,+VLOOKUP($E361,'CODE GENERATOR'!$D:$T,11,FALSE),"")</f>
        <v>R.TOPWN_CPL0036</v>
      </c>
      <c r="R361" s="104" t="str">
        <f>IF(E361&gt;0,+VLOOKUP($E361,'CODE GENERATOR'!$D:$T,12,FALSE),"")</f>
        <v>PIQ0015WHTNAV</v>
      </c>
      <c r="S361" s="104" t="str">
        <f>IF(E361&gt;0,+VLOOKUP($E361,'CODE GENERATOR'!$D:$T,13,FALSE),"")</f>
        <v>R.TOPWN_CPL0036_PIQ0015WHTNAV</v>
      </c>
      <c r="T361" s="104" t="str">
        <f t="shared" si="23"/>
        <v>R.TOPWN_CPL0036_PIQ0015WHTNAV_M</v>
      </c>
      <c r="U361" s="105">
        <v>8683711004172</v>
      </c>
      <c r="V361" s="107" t="str" cm="1">
        <f t="array" ref="V361">_xlfn.TEXTJOIN(";", TRUE, _xlfn.UNIQUE(_xlfn._xlws.FILTER(P$3:P$10029, C$3:C$10029=C361)))</f>
        <v>WHITE;WHITE/NAVY;NAVY/WHITE;BORDEAUX</v>
      </c>
      <c r="W361" s="107" t="str" cm="1">
        <f t="array" ref="W361">_xlfn.TEXTJOIN(";", TRUE, _xlfn.UNIQUE(_xlfn._xlws.FILTER(F$3:F$10029, C$3:C$10029=C361)))</f>
        <v>XS;S;M;L;XL</v>
      </c>
      <c r="X361" s="101" t="str">
        <f>IF(E361&gt;0,+VLOOKUP($E361,'CODE GENERATOR'!$D:$AC,19,FALSE),0)</f>
        <v>CavalierSanmarco_27.01.2026_0378</v>
      </c>
      <c r="Y361" s="101" t="str">
        <f>IF(E361&gt;0,+VLOOKUP($E361,'CODE GENERATOR'!$D:$AC,20,FALSE),0)</f>
        <v/>
      </c>
      <c r="Z361" s="101" t="str">
        <f>IF(E361&gt;0,+VLOOKUP($E361,'CODE GENERATOR'!$D:$AC,21,FALSE),0)</f>
        <v/>
      </c>
      <c r="AA361" s="101" t="str">
        <f>IF(E361&gt;0,+VLOOKUP($E361,'CODE GENERATOR'!$D:$AC,22,FALSE),0)</f>
        <v/>
      </c>
      <c r="AB361" s="101" t="str">
        <f>IF(E361&gt;0,+VLOOKUP($E361,'CODE GENERATOR'!$D:$AC,23,FALSE),0)</f>
        <v>2507_D_cavalier_detay_0086</v>
      </c>
      <c r="AC361" s="101" t="str">
        <f>IF(E361&gt;0,+VLOOKUP($E361,'CODE GENERATOR'!$D:$AC,24,FALSE),0)</f>
        <v/>
      </c>
      <c r="AD361" s="101" t="str">
        <f>IF(E361&gt;0,+VLOOKUP($E361,'CODE GENERATOR'!$D:$AC,25,FALSE),0)</f>
        <v/>
      </c>
      <c r="AE361" s="101" t="str">
        <f>IF(E361&gt;0,+VLOOKUP($E361,'CODE GENERATOR'!$D:$AC,26,FALSE),0)</f>
        <v/>
      </c>
      <c r="AF361" s="149" t="str">
        <f>IF($C361&gt;0,$C361&amp;" "&amp;$P361&amp;" "&amp;+VLOOKUP($C361,'STYLE NAMES'!$B:$AC,10,FALSE),"""")</f>
        <v>PAOLA WHITE/NAVY WOMEN'S COMPETITION POLO LONG SLEEVE</v>
      </c>
      <c r="AG361" s="101" t="str">
        <f>"Enjoy our "&amp;(AF361)&amp;"; "&amp;IF(C361&gt;0,+VLOOKUP($C361,'STYLE NAMES'!$B:$AC,11,FALSE),"")</f>
        <v>Enjoy our PAOLA WHITE/NAVY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1" s="101" t="str">
        <f>IF(C361&gt;0,+VLOOKUP($C361,'STYLE NAMES'!$B:$AC,12,FALSE),"")</f>
        <v>* Specially engineered design for high performance
* 4-way super stretch piquet jersey
* Soft and comfortable
* Breathable
* Quick dry
Composition:
95% Poliamide 5% Elasthane</v>
      </c>
      <c r="AI361" s="101" t="str">
        <f>IF(C361&gt;0,+VLOOKUP($C361,'STYLE NAMES'!$B:$AC,13,FALSE),"")</f>
        <v>Machine Wash at 30°C
Mild process
Iron at low temperature
Iron from REVERSE
Do NOT iron on logos or prints
Do not bleach
Do NOT Tumble Dry</v>
      </c>
      <c r="AJ361" s="149" t="str">
        <f>IF($C361&gt;0,$C361&amp;" "&amp;$P361&amp;" "&amp;+VLOOKUP($C361,'STYLE NAMES'!$B:$AC,14,FALSE),"""")</f>
        <v>PAOLA WHITE/NAVY KADIN UZUN KOL YARIŞMA POLO</v>
      </c>
      <c r="AK361" s="149" t="str">
        <f>"Cavalier SanMarco tarafından tasarlanan "&amp;(AJ361)&amp;"; "&amp;IF(C361&gt;0,+VLOOKUP($C361,'STYLE NAMES'!$B:$AC,15,FALSE),"")</f>
        <v>Cavalier SanMarco tarafından tasarlanan PAOLA WHITE/NAVY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1" s="149" t="str">
        <f>IF(C361&gt;0,+VLOOKUP($C361,'STYLE NAMES'!$B:$AC,16,FALSE),"")</f>
        <v>* Yüksek performans için özel tasarım
* 4 yönlü süper streç pike kumaş
* Yumuşak ve rahat
* Nefes alabilir
* Hızlı kuruma
Kompozisyon:
%95 Polyamid  %5 Elastan</v>
      </c>
      <c r="AM361" s="149" t="str">
        <f>IF(C361&gt;0,+VLOOKUP($C361,'STYLE NAMES'!$B:$AC,17,FALSE),"")</f>
        <v>Makinede 30°C' de Yıkayın
Hassas Yıkama
Ilık ütü yapın
Tersten ütüleyin
Logo ve baskıları ÜTÜLEMEYİN
Çamaşır suyu kullanmayın
Kurutma Makinesinde Kurutmayın</v>
      </c>
      <c r="AN361" s="149" t="str">
        <f>IF($C361&gt;0,$C361&amp;" "&amp;$P361&amp;" "&amp;+VLOOKUP($C361,'STYLE NAMES'!$B:$AC,18,FALSE),"""")</f>
        <v>PAOLA WHITE/NAVY POLO DA CONCORSO DONNA MANICA LUNGA</v>
      </c>
      <c r="AO361" s="101" t="str">
        <f>"Disegnato da Cavalier SanMarco "&amp;(AN361)&amp;"; "&amp;IF(C361&gt;0,+VLOOKUP($C361,'STYLE NAMES'!$B:$AC,19,FALSE),"")</f>
        <v>Disegnato da Cavalier SanMarco PAOLA WHITE/NAVY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1" s="101" t="str">
        <f>IF(C361&gt;0,+VLOOKUP($C361,'STYLE NAMES'!$B:$AC,20,FALSE),"")</f>
        <v>Design ingegnerizzato per alte prestazioni 
Jersey piqué elasticizzato  4-way-stretch 
Morbido e confortevole 
Traspirante Asciugatura rapida 
Composizione: 
95% Poliammide  5% Elastan</v>
      </c>
      <c r="AQ361" s="101" t="str">
        <f>IF(C361&gt;0,+VLOOKUP($C361,'STYLE NAMES'!$B:$AC,21,FALSE),"")</f>
        <v>Lavare in lavatrice a 30°C Ciclo delicato 
Stirare a bassa temperatura
Stirare al rovescio 
Non stirare su loghi o stampe 
Non candeggiare 
Non asciugare in asciugatrice</v>
      </c>
      <c r="AR361" s="101">
        <f>IF(D361&gt;0,+VLOOKUP($C361,'STYLE NAMES'!$B:$AC,22,FALSE),"")</f>
        <v>0</v>
      </c>
      <c r="AS361" s="101">
        <f>IF(E361&gt;0,+VLOOKUP($C361,'STYLE NAMES'!$B:$AC,23,FALSE),"")</f>
        <v>0</v>
      </c>
      <c r="AT361" s="101">
        <f>IF(F361&gt;0,+VLOOKUP($C361,'STYLE NAMES'!$B:$AC,24,FALSE),"")</f>
        <v>0</v>
      </c>
      <c r="AU361" s="101">
        <f>IF(G361&gt;0,+VLOOKUP($C361,'STYLE NAMES'!$B:$AC,25,FALSE),"")</f>
        <v>0</v>
      </c>
      <c r="AV361" s="101" t="str">
        <f>+VLOOKUP($S361,'CODE GENERATOR'!$P:$AM,15,FALSE)</f>
        <v>R.BOTWN_BRC0067_TJR0027WHTWHT</v>
      </c>
      <c r="AW361" s="101" t="str">
        <f>+VLOOKUP($S361,'CODE GENERATOR'!$P:$AM,16,FALSE)</f>
        <v>A.RACUX_BLT0094A_BRD0002NAVNAV</v>
      </c>
      <c r="AX361" s="101" t="str">
        <f>+VLOOKUP($S361,'CODE GENERATOR'!$P:$AM,17,FALSE)</f>
        <v>A.RACAU_SOC0018_NYL00003XBST1</v>
      </c>
      <c r="AY361" s="101">
        <f>+VLOOKUP($S361,'CODE GENERATOR'!$P:$AM,18,FALSE)</f>
        <v>0</v>
      </c>
      <c r="AZ361" s="101">
        <f>+VLOOKUP($S361,'CODE GENERATOR'!$P:$AM,19,FALSE)</f>
        <v>0</v>
      </c>
      <c r="BA361" s="101">
        <f>+VLOOKUP($S361,'CODE GENERATOR'!$P:$AM,20,FALSE)</f>
        <v>0</v>
      </c>
      <c r="BB361" s="101">
        <f>+VLOOKUP($S361,'CODE GENERATOR'!$P:$AM,21,FALSE)</f>
        <v>0</v>
      </c>
      <c r="BC361" s="101">
        <f>+VLOOKUP($S361,'CODE GENERATOR'!$P:$AM,22,FALSE)</f>
        <v>0</v>
      </c>
      <c r="BD361" s="101">
        <f>+VLOOKUP($S361,'CODE GENERATOR'!$P:$AM,23,FALSE)</f>
        <v>0</v>
      </c>
      <c r="BE361" s="101">
        <f>+VLOOKUP($S361,'CODE GENERATOR'!$P:$AM,24,FALSE)</f>
        <v>0</v>
      </c>
      <c r="BF361" s="101">
        <f>IF(C361&gt;0,+VLOOKUP(G361,'CATEGORY ID'!$A$1:$L$118,3,FALSE),"")</f>
        <v>30</v>
      </c>
      <c r="BG361" s="101">
        <f>IF(C361&gt;0,+VLOOKUP(H361,'CATEGORY ID'!$D$1:$L$118,3,FALSE),"")</f>
        <v>3</v>
      </c>
      <c r="BH361" s="101">
        <f>IF(C361&gt;0,+VLOOKUP((+H361&amp;I361),'CATEGORY ID'!$H$1:$I$121,2,FALSE),"")</f>
        <v>109</v>
      </c>
      <c r="BJ361" s="101">
        <f>IF(C361&gt;0,IF(COUNTIF('CATEGORY ID'!$K$1:$K$121,+H361&amp;K361) &gt; 0, +VLOOKUP(+H361&amp;K361,'CATEGORY ID'!$K$1:$L$121,2,FALSE),""),"")</f>
        <v>225</v>
      </c>
      <c r="BK361" s="101" t="str">
        <f>IF(C361&gt;0,IF(COUNTIF('CATEGORY ID'!$K$124:$K$165, +VLOOKUP(C361,'STYLE NAMES'!$B:$AE,30,FALSE)) &gt; 0, +VLOOKUP(VLOOKUP(C361,'STYLE NAMES'!$B:$AE,30,FALSE),'CATEGORY ID'!K:M,2,FALSE),""),"")</f>
        <v/>
      </c>
      <c r="BO361" s="101">
        <v>21</v>
      </c>
      <c r="BR361" s="101" t="str" cm="1">
        <f t="array" ref="BR361">IF(C361&gt;0,_xlfn.TEXTJOIN(";", TRUE,_xlfn.UNIQUE(_xlfn._xlws.FILTER(BF361:BQ361,(BF361:BQ361&gt;0)),TRUE,FALSE)),"")&amp;";"&amp;BS361</f>
        <v>30;3;109;225;21;208;231</v>
      </c>
      <c r="BS361" s="101" t="s">
        <v>3452</v>
      </c>
      <c r="BU361" s="106">
        <f>IF(C361&gt;0,+VLOOKUP($C361,'STYLE NAMES'!$B:$AC,26,FALSE),"")</f>
        <v>99.9</v>
      </c>
      <c r="BV361" s="106">
        <f>IF(C361&gt;0,+VLOOKUP($C361,'STYLE NAMES'!$B:$AC,27,FALSE),"")</f>
        <v>5490</v>
      </c>
      <c r="BW361" s="106">
        <f>IF(C361&gt;0,+VLOOKUP($C361,'STYLE NAMES'!$B:$AC,28,FALSE),"")</f>
        <v>114.88499999999999</v>
      </c>
      <c r="BY361"/>
      <c r="BZ361" s="101">
        <v>9</v>
      </c>
      <c r="CA361" s="137">
        <f t="shared" si="26"/>
        <v>1</v>
      </c>
      <c r="CB361" s="137" t="str">
        <f>+VLOOKUP(C361,'[2]STYLES &amp; MODELS MATRIX'!$A:$G,7,FALSE)</f>
        <v>AK</v>
      </c>
      <c r="CC361" s="137" t="str">
        <f>+VLOOKUP(C361,'[1]STYLES &amp; SIZE CHARTS'!$A:$H,8,FALSE)</f>
        <v>WT-LSCP1</v>
      </c>
      <c r="CD361" s="137"/>
      <c r="CE361" s="205"/>
      <c r="CF361" s="141"/>
    </row>
    <row r="362" spans="1:84" s="101" customFormat="1" ht="12" customHeight="1" x14ac:dyDescent="0.2">
      <c r="A362" s="102">
        <f t="shared" si="24"/>
        <v>8683711004189</v>
      </c>
      <c r="B362" s="101" t="s">
        <v>874</v>
      </c>
      <c r="C362" s="101" t="s">
        <v>536</v>
      </c>
      <c r="D362" s="101" t="s">
        <v>2979</v>
      </c>
      <c r="E362" s="203" t="s">
        <v>2364</v>
      </c>
      <c r="F362" s="101" t="s">
        <v>2248</v>
      </c>
      <c r="G362" s="101" t="str">
        <f>IF(C362&gt;0,+VLOOKUP($C362,'STYLE NAMES'!$B:$AC,4,FALSE),"")</f>
        <v>RIDER</v>
      </c>
      <c r="H362" s="101" t="str">
        <f>IF(C362&gt;0,+VLOOKUP($C362,'STYLE NAMES'!$B:$AC,5,FALSE),"")</f>
        <v>WOMEN</v>
      </c>
      <c r="I362" s="101" t="str">
        <f>IF(C362&gt;0,+VLOOKUP($C362,'STYLE NAMES'!$B:$AC,6,FALSE),"")</f>
        <v>TOPS</v>
      </c>
      <c r="J362" s="101" t="str">
        <f>IF(C362&gt;0,+VLOOKUP($C362,'STYLE NAMES'!$B:$AC,7,FALSE),"")</f>
        <v>WOMEN</v>
      </c>
      <c r="K362" s="101" t="str">
        <f>IF(C362&gt;0,+VLOOKUP($C362,'STYLE NAMES'!$B:$AC,8,FALSE),"")</f>
        <v>COMPETITION POLOS</v>
      </c>
      <c r="L362" s="101" t="str">
        <f>IF(E362&gt;0,+VLOOKUP($E362,'CODE GENERATOR'!$D:$T,3,FALSE),"")</f>
        <v>W</v>
      </c>
      <c r="M362" s="101" t="str">
        <f>IF(E362&gt;0,+VLOOKUP($E362,'CODE GENERATOR'!$D:$T,4,FALSE),"")</f>
        <v>PIQUET</v>
      </c>
      <c r="N362" s="101" t="str">
        <f>IF(E362&gt;0,+VLOOKUP($E362,'CODE GENERATOR'!$D:$T,6,FALSE),"")</f>
        <v>WHITE</v>
      </c>
      <c r="O362" s="101" t="str">
        <f>IF(E362&gt;0,+VLOOKUP($E362,'CODE GENERATOR'!$D:$T,7,FALSE),"")</f>
        <v>NAVY</v>
      </c>
      <c r="P362" s="101" t="str">
        <f t="shared" si="25"/>
        <v>WHITE/NAVY</v>
      </c>
      <c r="Q362" s="104" t="str">
        <f>IF(E362&gt;0,+VLOOKUP($E362,'CODE GENERATOR'!$D:$T,11,FALSE),"")</f>
        <v>R.TOPWN_CPL0036</v>
      </c>
      <c r="R362" s="104" t="str">
        <f>IF(E362&gt;0,+VLOOKUP($E362,'CODE GENERATOR'!$D:$T,12,FALSE),"")</f>
        <v>PIQ0015WHTNAV</v>
      </c>
      <c r="S362" s="104" t="str">
        <f>IF(E362&gt;0,+VLOOKUP($E362,'CODE GENERATOR'!$D:$T,13,FALSE),"")</f>
        <v>R.TOPWN_CPL0036_PIQ0015WHTNAV</v>
      </c>
      <c r="T362" s="104" t="str">
        <f t="shared" si="23"/>
        <v>R.TOPWN_CPL0036_PIQ0015WHTNAV_L</v>
      </c>
      <c r="U362" s="105">
        <v>8683711004189</v>
      </c>
      <c r="V362" s="107" t="str" cm="1">
        <f t="array" ref="V362">_xlfn.TEXTJOIN(";", TRUE, _xlfn.UNIQUE(_xlfn._xlws.FILTER(P$3:P$10029, C$3:C$10029=C362)))</f>
        <v>WHITE;WHITE/NAVY;NAVY/WHITE;BORDEAUX</v>
      </c>
      <c r="W362" s="107" t="str" cm="1">
        <f t="array" ref="W362">_xlfn.TEXTJOIN(";", TRUE, _xlfn.UNIQUE(_xlfn._xlws.FILTER(F$3:F$10029, C$3:C$10029=C362)))</f>
        <v>XS;S;M;L;XL</v>
      </c>
      <c r="X362" s="101" t="str">
        <f>IF(E362&gt;0,+VLOOKUP($E362,'CODE GENERATOR'!$D:$AC,19,FALSE),0)</f>
        <v>CavalierSanmarco_27.01.2026_0378</v>
      </c>
      <c r="Y362" s="101" t="str">
        <f>IF(E362&gt;0,+VLOOKUP($E362,'CODE GENERATOR'!$D:$AC,20,FALSE),0)</f>
        <v/>
      </c>
      <c r="Z362" s="101" t="str">
        <f>IF(E362&gt;0,+VLOOKUP($E362,'CODE GENERATOR'!$D:$AC,21,FALSE),0)</f>
        <v/>
      </c>
      <c r="AA362" s="101" t="str">
        <f>IF(E362&gt;0,+VLOOKUP($E362,'CODE GENERATOR'!$D:$AC,22,FALSE),0)</f>
        <v/>
      </c>
      <c r="AB362" s="101" t="str">
        <f>IF(E362&gt;0,+VLOOKUP($E362,'CODE GENERATOR'!$D:$AC,23,FALSE),0)</f>
        <v>2507_D_cavalier_detay_0086</v>
      </c>
      <c r="AC362" s="101" t="str">
        <f>IF(E362&gt;0,+VLOOKUP($E362,'CODE GENERATOR'!$D:$AC,24,FALSE),0)</f>
        <v/>
      </c>
      <c r="AD362" s="101" t="str">
        <f>IF(E362&gt;0,+VLOOKUP($E362,'CODE GENERATOR'!$D:$AC,25,FALSE),0)</f>
        <v/>
      </c>
      <c r="AE362" s="101" t="str">
        <f>IF(E362&gt;0,+VLOOKUP($E362,'CODE GENERATOR'!$D:$AC,26,FALSE),0)</f>
        <v/>
      </c>
      <c r="AF362" s="149" t="str">
        <f>IF($C362&gt;0,$C362&amp;" "&amp;$P362&amp;" "&amp;+VLOOKUP($C362,'STYLE NAMES'!$B:$AC,10,FALSE),"""")</f>
        <v>PAOLA WHITE/NAVY WOMEN'S COMPETITION POLO LONG SLEEVE</v>
      </c>
      <c r="AG362" s="101" t="str">
        <f>"Enjoy our "&amp;(AF362)&amp;"; "&amp;IF(C362&gt;0,+VLOOKUP($C362,'STYLE NAMES'!$B:$AC,11,FALSE),"")</f>
        <v>Enjoy our PAOLA WHITE/NAVY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2" s="101" t="str">
        <f>IF(C362&gt;0,+VLOOKUP($C362,'STYLE NAMES'!$B:$AC,12,FALSE),"")</f>
        <v>* Specially engineered design for high performance
* 4-way super stretch piquet jersey
* Soft and comfortable
* Breathable
* Quick dry
Composition:
95% Poliamide 5% Elasthane</v>
      </c>
      <c r="AI362" s="101" t="str">
        <f>IF(C362&gt;0,+VLOOKUP($C362,'STYLE NAMES'!$B:$AC,13,FALSE),"")</f>
        <v>Machine Wash at 30°C
Mild process
Iron at low temperature
Iron from REVERSE
Do NOT iron on logos or prints
Do not bleach
Do NOT Tumble Dry</v>
      </c>
      <c r="AJ362" s="149" t="str">
        <f>IF($C362&gt;0,$C362&amp;" "&amp;$P362&amp;" "&amp;+VLOOKUP($C362,'STYLE NAMES'!$B:$AC,14,FALSE),"""")</f>
        <v>PAOLA WHITE/NAVY KADIN UZUN KOL YARIŞMA POLO</v>
      </c>
      <c r="AK362" s="149" t="str">
        <f>"Cavalier SanMarco tarafından tasarlanan "&amp;(AJ362)&amp;"; "&amp;IF(C362&gt;0,+VLOOKUP($C362,'STYLE NAMES'!$B:$AC,15,FALSE),"")</f>
        <v>Cavalier SanMarco tarafından tasarlanan PAOLA WHITE/NAVY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2" s="149" t="str">
        <f>IF(C362&gt;0,+VLOOKUP($C362,'STYLE NAMES'!$B:$AC,16,FALSE),"")</f>
        <v>* Yüksek performans için özel tasarım
* 4 yönlü süper streç pike kumaş
* Yumuşak ve rahat
* Nefes alabilir
* Hızlı kuruma
Kompozisyon:
%95 Polyamid  %5 Elastan</v>
      </c>
      <c r="AM362" s="149" t="str">
        <f>IF(C362&gt;0,+VLOOKUP($C362,'STYLE NAMES'!$B:$AC,17,FALSE),"")</f>
        <v>Makinede 30°C' de Yıkayın
Hassas Yıkama
Ilık ütü yapın
Tersten ütüleyin
Logo ve baskıları ÜTÜLEMEYİN
Çamaşır suyu kullanmayın
Kurutma Makinesinde Kurutmayın</v>
      </c>
      <c r="AN362" s="149" t="str">
        <f>IF($C362&gt;0,$C362&amp;" "&amp;$P362&amp;" "&amp;+VLOOKUP($C362,'STYLE NAMES'!$B:$AC,18,FALSE),"""")</f>
        <v>PAOLA WHITE/NAVY POLO DA CONCORSO DONNA MANICA LUNGA</v>
      </c>
      <c r="AO362" s="101" t="str">
        <f>"Disegnato da Cavalier SanMarco "&amp;(AN362)&amp;"; "&amp;IF(C362&gt;0,+VLOOKUP($C362,'STYLE NAMES'!$B:$AC,19,FALSE),"")</f>
        <v>Disegnato da Cavalier SanMarco PAOLA WHITE/NAVY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2" s="101" t="str">
        <f>IF(C362&gt;0,+VLOOKUP($C362,'STYLE NAMES'!$B:$AC,20,FALSE),"")</f>
        <v>Design ingegnerizzato per alte prestazioni 
Jersey piqué elasticizzato  4-way-stretch 
Morbido e confortevole 
Traspirante Asciugatura rapida 
Composizione: 
95% Poliammide  5% Elastan</v>
      </c>
      <c r="AQ362" s="101" t="str">
        <f>IF(C362&gt;0,+VLOOKUP($C362,'STYLE NAMES'!$B:$AC,21,FALSE),"")</f>
        <v>Lavare in lavatrice a 30°C Ciclo delicato 
Stirare a bassa temperatura
Stirare al rovescio 
Non stirare su loghi o stampe 
Non candeggiare 
Non asciugare in asciugatrice</v>
      </c>
      <c r="AR362" s="101">
        <f>IF(D362&gt;0,+VLOOKUP($C362,'STYLE NAMES'!$B:$AC,22,FALSE),"")</f>
        <v>0</v>
      </c>
      <c r="AS362" s="101">
        <f>IF(E362&gt;0,+VLOOKUP($C362,'STYLE NAMES'!$B:$AC,23,FALSE),"")</f>
        <v>0</v>
      </c>
      <c r="AT362" s="101">
        <f>IF(F362&gt;0,+VLOOKUP($C362,'STYLE NAMES'!$B:$AC,24,FALSE),"")</f>
        <v>0</v>
      </c>
      <c r="AU362" s="101">
        <f>IF(G362&gt;0,+VLOOKUP($C362,'STYLE NAMES'!$B:$AC,25,FALSE),"")</f>
        <v>0</v>
      </c>
      <c r="AV362" s="101" t="str">
        <f>+VLOOKUP($S362,'CODE GENERATOR'!$P:$AM,15,FALSE)</f>
        <v>R.BOTWN_BRC0067_TJR0027WHTWHT</v>
      </c>
      <c r="AW362" s="101" t="str">
        <f>+VLOOKUP($S362,'CODE GENERATOR'!$P:$AM,16,FALSE)</f>
        <v>A.RACUX_BLT0094A_BRD0002NAVNAV</v>
      </c>
      <c r="AX362" s="101" t="str">
        <f>+VLOOKUP($S362,'CODE GENERATOR'!$P:$AM,17,FALSE)</f>
        <v>A.RACAU_SOC0018_NYL00003XBST1</v>
      </c>
      <c r="AY362" s="101">
        <f>+VLOOKUP($S362,'CODE GENERATOR'!$P:$AM,18,FALSE)</f>
        <v>0</v>
      </c>
      <c r="AZ362" s="101">
        <f>+VLOOKUP($S362,'CODE GENERATOR'!$P:$AM,19,FALSE)</f>
        <v>0</v>
      </c>
      <c r="BA362" s="101">
        <f>+VLOOKUP($S362,'CODE GENERATOR'!$P:$AM,20,FALSE)</f>
        <v>0</v>
      </c>
      <c r="BB362" s="101">
        <f>+VLOOKUP($S362,'CODE GENERATOR'!$P:$AM,21,FALSE)</f>
        <v>0</v>
      </c>
      <c r="BC362" s="101">
        <f>+VLOOKUP($S362,'CODE GENERATOR'!$P:$AM,22,FALSE)</f>
        <v>0</v>
      </c>
      <c r="BD362" s="101">
        <f>+VLOOKUP($S362,'CODE GENERATOR'!$P:$AM,23,FALSE)</f>
        <v>0</v>
      </c>
      <c r="BE362" s="101">
        <f>+VLOOKUP($S362,'CODE GENERATOR'!$P:$AM,24,FALSE)</f>
        <v>0</v>
      </c>
      <c r="BF362" s="101">
        <f>IF(C362&gt;0,+VLOOKUP(G362,'CATEGORY ID'!$A$1:$L$118,3,FALSE),"")</f>
        <v>30</v>
      </c>
      <c r="BG362" s="101">
        <f>IF(C362&gt;0,+VLOOKUP(H362,'CATEGORY ID'!$D$1:$L$118,3,FALSE),"")</f>
        <v>3</v>
      </c>
      <c r="BH362" s="101">
        <f>IF(C362&gt;0,+VLOOKUP((+H362&amp;I362),'CATEGORY ID'!$H$1:$I$121,2,FALSE),"")</f>
        <v>109</v>
      </c>
      <c r="BJ362" s="101">
        <f>IF(C362&gt;0,IF(COUNTIF('CATEGORY ID'!$K$1:$K$121,+H362&amp;K362) &gt; 0, +VLOOKUP(+H362&amp;K362,'CATEGORY ID'!$K$1:$L$121,2,FALSE),""),"")</f>
        <v>225</v>
      </c>
      <c r="BK362" s="101" t="str">
        <f>IF(C362&gt;0,IF(COUNTIF('CATEGORY ID'!$K$124:$K$165, +VLOOKUP(C362,'STYLE NAMES'!$B:$AE,30,FALSE)) &gt; 0, +VLOOKUP(VLOOKUP(C362,'STYLE NAMES'!$B:$AE,30,FALSE),'CATEGORY ID'!K:M,2,FALSE),""),"")</f>
        <v/>
      </c>
      <c r="BO362" s="101">
        <v>21</v>
      </c>
      <c r="BR362" s="101" t="str" cm="1">
        <f t="array" ref="BR362">IF(C362&gt;0,_xlfn.TEXTJOIN(";", TRUE,_xlfn.UNIQUE(_xlfn._xlws.FILTER(BF362:BQ362,(BF362:BQ362&gt;0)),TRUE,FALSE)),"")&amp;";"&amp;BS362</f>
        <v>30;3;109;225;21;208;231</v>
      </c>
      <c r="BS362" s="101" t="s">
        <v>3452</v>
      </c>
      <c r="BU362" s="106">
        <f>IF(C362&gt;0,+VLOOKUP($C362,'STYLE NAMES'!$B:$AC,26,FALSE),"")</f>
        <v>99.9</v>
      </c>
      <c r="BV362" s="106">
        <f>IF(C362&gt;0,+VLOOKUP($C362,'STYLE NAMES'!$B:$AC,27,FALSE),"")</f>
        <v>5490</v>
      </c>
      <c r="BW362" s="106">
        <f>IF(C362&gt;0,+VLOOKUP($C362,'STYLE NAMES'!$B:$AC,28,FALSE),"")</f>
        <v>114.88499999999999</v>
      </c>
      <c r="BY362"/>
      <c r="BZ362" s="101">
        <v>3</v>
      </c>
      <c r="CA362" s="137">
        <f t="shared" si="26"/>
        <v>1</v>
      </c>
      <c r="CB362" s="137" t="str">
        <f>+VLOOKUP(C362,'[2]STYLES &amp; MODELS MATRIX'!$A:$G,7,FALSE)</f>
        <v>AK</v>
      </c>
      <c r="CC362" s="137" t="str">
        <f>+VLOOKUP(C362,'[1]STYLES &amp; SIZE CHARTS'!$A:$H,8,FALSE)</f>
        <v>WT-LSCP1</v>
      </c>
      <c r="CD362" s="137"/>
      <c r="CE362" s="205"/>
      <c r="CF362" s="141"/>
    </row>
    <row r="363" spans="1:84" s="101" customFormat="1" ht="12" customHeight="1" x14ac:dyDescent="0.2">
      <c r="A363" s="102">
        <f t="shared" si="24"/>
        <v>8683711004196</v>
      </c>
      <c r="B363" s="101" t="s">
        <v>874</v>
      </c>
      <c r="C363" s="101" t="s">
        <v>536</v>
      </c>
      <c r="D363" s="101" t="s">
        <v>2979</v>
      </c>
      <c r="E363" s="203" t="s">
        <v>2364</v>
      </c>
      <c r="F363" s="101" t="s">
        <v>2249</v>
      </c>
      <c r="G363" s="101" t="str">
        <f>IF(C363&gt;0,+VLOOKUP($C363,'STYLE NAMES'!$B:$AC,4,FALSE),"")</f>
        <v>RIDER</v>
      </c>
      <c r="H363" s="101" t="str">
        <f>IF(C363&gt;0,+VLOOKUP($C363,'STYLE NAMES'!$B:$AC,5,FALSE),"")</f>
        <v>WOMEN</v>
      </c>
      <c r="I363" s="101" t="str">
        <f>IF(C363&gt;0,+VLOOKUP($C363,'STYLE NAMES'!$B:$AC,6,FALSE),"")</f>
        <v>TOPS</v>
      </c>
      <c r="J363" s="101" t="str">
        <f>IF(C363&gt;0,+VLOOKUP($C363,'STYLE NAMES'!$B:$AC,7,FALSE),"")</f>
        <v>WOMEN</v>
      </c>
      <c r="K363" s="101" t="str">
        <f>IF(C363&gt;0,+VLOOKUP($C363,'STYLE NAMES'!$B:$AC,8,FALSE),"")</f>
        <v>COMPETITION POLOS</v>
      </c>
      <c r="L363" s="101" t="str">
        <f>IF(E363&gt;0,+VLOOKUP($E363,'CODE GENERATOR'!$D:$T,3,FALSE),"")</f>
        <v>W</v>
      </c>
      <c r="M363" s="101" t="str">
        <f>IF(E363&gt;0,+VLOOKUP($E363,'CODE GENERATOR'!$D:$T,4,FALSE),"")</f>
        <v>PIQUET</v>
      </c>
      <c r="N363" s="101" t="str">
        <f>IF(E363&gt;0,+VLOOKUP($E363,'CODE GENERATOR'!$D:$T,6,FALSE),"")</f>
        <v>WHITE</v>
      </c>
      <c r="O363" s="101" t="str">
        <f>IF(E363&gt;0,+VLOOKUP($E363,'CODE GENERATOR'!$D:$T,7,FALSE),"")</f>
        <v>NAVY</v>
      </c>
      <c r="P363" s="101" t="str">
        <f t="shared" si="25"/>
        <v>WHITE/NAVY</v>
      </c>
      <c r="Q363" s="104" t="str">
        <f>IF(E363&gt;0,+VLOOKUP($E363,'CODE GENERATOR'!$D:$T,11,FALSE),"")</f>
        <v>R.TOPWN_CPL0036</v>
      </c>
      <c r="R363" s="104" t="str">
        <f>IF(E363&gt;0,+VLOOKUP($E363,'CODE GENERATOR'!$D:$T,12,FALSE),"")</f>
        <v>PIQ0015WHTNAV</v>
      </c>
      <c r="S363" s="104" t="str">
        <f>IF(E363&gt;0,+VLOOKUP($E363,'CODE GENERATOR'!$D:$T,13,FALSE),"")</f>
        <v>R.TOPWN_CPL0036_PIQ0015WHTNAV</v>
      </c>
      <c r="T363" s="104" t="str">
        <f t="shared" si="23"/>
        <v>R.TOPWN_CPL0036_PIQ0015WHTNAV_XL</v>
      </c>
      <c r="U363" s="105">
        <v>8683711004196</v>
      </c>
      <c r="V363" s="107" t="str" cm="1">
        <f t="array" ref="V363">_xlfn.TEXTJOIN(";", TRUE, _xlfn.UNIQUE(_xlfn._xlws.FILTER(P$3:P$10029, C$3:C$10029=C363)))</f>
        <v>WHITE;WHITE/NAVY;NAVY/WHITE;BORDEAUX</v>
      </c>
      <c r="W363" s="107" t="str" cm="1">
        <f t="array" ref="W363">_xlfn.TEXTJOIN(";", TRUE, _xlfn.UNIQUE(_xlfn._xlws.FILTER(F$3:F$10029, C$3:C$10029=C363)))</f>
        <v>XS;S;M;L;XL</v>
      </c>
      <c r="X363" s="101" t="str">
        <f>IF(E363&gt;0,+VLOOKUP($E363,'CODE GENERATOR'!$D:$AC,19,FALSE),0)</f>
        <v>CavalierSanmarco_27.01.2026_0378</v>
      </c>
      <c r="Y363" s="101" t="str">
        <f>IF(E363&gt;0,+VLOOKUP($E363,'CODE GENERATOR'!$D:$AC,20,FALSE),0)</f>
        <v/>
      </c>
      <c r="Z363" s="101" t="str">
        <f>IF(E363&gt;0,+VLOOKUP($E363,'CODE GENERATOR'!$D:$AC,21,FALSE),0)</f>
        <v/>
      </c>
      <c r="AA363" s="101" t="str">
        <f>IF(E363&gt;0,+VLOOKUP($E363,'CODE GENERATOR'!$D:$AC,22,FALSE),0)</f>
        <v/>
      </c>
      <c r="AB363" s="101" t="str">
        <f>IF(E363&gt;0,+VLOOKUP($E363,'CODE GENERATOR'!$D:$AC,23,FALSE),0)</f>
        <v>2507_D_cavalier_detay_0086</v>
      </c>
      <c r="AC363" s="101" t="str">
        <f>IF(E363&gt;0,+VLOOKUP($E363,'CODE GENERATOR'!$D:$AC,24,FALSE),0)</f>
        <v/>
      </c>
      <c r="AD363" s="101" t="str">
        <f>IF(E363&gt;0,+VLOOKUP($E363,'CODE GENERATOR'!$D:$AC,25,FALSE),0)</f>
        <v/>
      </c>
      <c r="AE363" s="101" t="str">
        <f>IF(E363&gt;0,+VLOOKUP($E363,'CODE GENERATOR'!$D:$AC,26,FALSE),0)</f>
        <v/>
      </c>
      <c r="AF363" s="149" t="str">
        <f>IF($C363&gt;0,$C363&amp;" "&amp;$P363&amp;" "&amp;+VLOOKUP($C363,'STYLE NAMES'!$B:$AC,10,FALSE),"""")</f>
        <v>PAOLA WHITE/NAVY WOMEN'S COMPETITION POLO LONG SLEEVE</v>
      </c>
      <c r="AG363" s="101" t="str">
        <f>"Enjoy our "&amp;(AF363)&amp;"; "&amp;IF(C363&gt;0,+VLOOKUP($C363,'STYLE NAMES'!$B:$AC,11,FALSE),"")</f>
        <v>Enjoy our PAOLA WHITE/NAVY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3" s="101" t="str">
        <f>IF(C363&gt;0,+VLOOKUP($C363,'STYLE NAMES'!$B:$AC,12,FALSE),"")</f>
        <v>* Specially engineered design for high performance
* 4-way super stretch piquet jersey
* Soft and comfortable
* Breathable
* Quick dry
Composition:
95% Poliamide 5% Elasthane</v>
      </c>
      <c r="AI363" s="101" t="str">
        <f>IF(C363&gt;0,+VLOOKUP($C363,'STYLE NAMES'!$B:$AC,13,FALSE),"")</f>
        <v>Machine Wash at 30°C
Mild process
Iron at low temperature
Iron from REVERSE
Do NOT iron on logos or prints
Do not bleach
Do NOT Tumble Dry</v>
      </c>
      <c r="AJ363" s="149" t="str">
        <f>IF($C363&gt;0,$C363&amp;" "&amp;$P363&amp;" "&amp;+VLOOKUP($C363,'STYLE NAMES'!$B:$AC,14,FALSE),"""")</f>
        <v>PAOLA WHITE/NAVY KADIN UZUN KOL YARIŞMA POLO</v>
      </c>
      <c r="AK363" s="149" t="str">
        <f>"Cavalier SanMarco tarafından tasarlanan "&amp;(AJ363)&amp;"; "&amp;IF(C363&gt;0,+VLOOKUP($C363,'STYLE NAMES'!$B:$AC,15,FALSE),"")</f>
        <v>Cavalier SanMarco tarafından tasarlanan PAOLA WHITE/NAVY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3" s="149" t="str">
        <f>IF(C363&gt;0,+VLOOKUP($C363,'STYLE NAMES'!$B:$AC,16,FALSE),"")</f>
        <v>* Yüksek performans için özel tasarım
* 4 yönlü süper streç pike kumaş
* Yumuşak ve rahat
* Nefes alabilir
* Hızlı kuruma
Kompozisyon:
%95 Polyamid  %5 Elastan</v>
      </c>
      <c r="AM363" s="149" t="str">
        <f>IF(C363&gt;0,+VLOOKUP($C363,'STYLE NAMES'!$B:$AC,17,FALSE),"")</f>
        <v>Makinede 30°C' de Yıkayın
Hassas Yıkama
Ilık ütü yapın
Tersten ütüleyin
Logo ve baskıları ÜTÜLEMEYİN
Çamaşır suyu kullanmayın
Kurutma Makinesinde Kurutmayın</v>
      </c>
      <c r="AN363" s="149" t="str">
        <f>IF($C363&gt;0,$C363&amp;" "&amp;$P363&amp;" "&amp;+VLOOKUP($C363,'STYLE NAMES'!$B:$AC,18,FALSE),"""")</f>
        <v>PAOLA WHITE/NAVY POLO DA CONCORSO DONNA MANICA LUNGA</v>
      </c>
      <c r="AO363" s="101" t="str">
        <f>"Disegnato da Cavalier SanMarco "&amp;(AN363)&amp;"; "&amp;IF(C363&gt;0,+VLOOKUP($C363,'STYLE NAMES'!$B:$AC,19,FALSE),"")</f>
        <v>Disegnato da Cavalier SanMarco PAOLA WHITE/NAVY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3" s="101" t="str">
        <f>IF(C363&gt;0,+VLOOKUP($C363,'STYLE NAMES'!$B:$AC,20,FALSE),"")</f>
        <v>Design ingegnerizzato per alte prestazioni 
Jersey piqué elasticizzato  4-way-stretch 
Morbido e confortevole 
Traspirante Asciugatura rapida 
Composizione: 
95% Poliammide  5% Elastan</v>
      </c>
      <c r="AQ363" s="101" t="str">
        <f>IF(C363&gt;0,+VLOOKUP($C363,'STYLE NAMES'!$B:$AC,21,FALSE),"")</f>
        <v>Lavare in lavatrice a 30°C Ciclo delicato 
Stirare a bassa temperatura
Stirare al rovescio 
Non stirare su loghi o stampe 
Non candeggiare 
Non asciugare in asciugatrice</v>
      </c>
      <c r="AR363" s="101">
        <f>IF(D363&gt;0,+VLOOKUP($C363,'STYLE NAMES'!$B:$AC,22,FALSE),"")</f>
        <v>0</v>
      </c>
      <c r="AS363" s="101">
        <f>IF(E363&gt;0,+VLOOKUP($C363,'STYLE NAMES'!$B:$AC,23,FALSE),"")</f>
        <v>0</v>
      </c>
      <c r="AT363" s="101">
        <f>IF(F363&gt;0,+VLOOKUP($C363,'STYLE NAMES'!$B:$AC,24,FALSE),"")</f>
        <v>0</v>
      </c>
      <c r="AU363" s="101">
        <f>IF(G363&gt;0,+VLOOKUP($C363,'STYLE NAMES'!$B:$AC,25,FALSE),"")</f>
        <v>0</v>
      </c>
      <c r="AV363" s="101" t="str">
        <f>+VLOOKUP($S363,'CODE GENERATOR'!$P:$AM,15,FALSE)</f>
        <v>R.BOTWN_BRC0067_TJR0027WHTWHT</v>
      </c>
      <c r="AW363" s="101" t="str">
        <f>+VLOOKUP($S363,'CODE GENERATOR'!$P:$AM,16,FALSE)</f>
        <v>A.RACUX_BLT0094A_BRD0002NAVNAV</v>
      </c>
      <c r="AX363" s="101" t="str">
        <f>+VLOOKUP($S363,'CODE GENERATOR'!$P:$AM,17,FALSE)</f>
        <v>A.RACAU_SOC0018_NYL00003XBST1</v>
      </c>
      <c r="AY363" s="101">
        <f>+VLOOKUP($S363,'CODE GENERATOR'!$P:$AM,18,FALSE)</f>
        <v>0</v>
      </c>
      <c r="AZ363" s="101">
        <f>+VLOOKUP($S363,'CODE GENERATOR'!$P:$AM,19,FALSE)</f>
        <v>0</v>
      </c>
      <c r="BA363" s="101">
        <f>+VLOOKUP($S363,'CODE GENERATOR'!$P:$AM,20,FALSE)</f>
        <v>0</v>
      </c>
      <c r="BB363" s="101">
        <f>+VLOOKUP($S363,'CODE GENERATOR'!$P:$AM,21,FALSE)</f>
        <v>0</v>
      </c>
      <c r="BC363" s="101">
        <f>+VLOOKUP($S363,'CODE GENERATOR'!$P:$AM,22,FALSE)</f>
        <v>0</v>
      </c>
      <c r="BD363" s="101">
        <f>+VLOOKUP($S363,'CODE GENERATOR'!$P:$AM,23,FALSE)</f>
        <v>0</v>
      </c>
      <c r="BE363" s="101">
        <f>+VLOOKUP($S363,'CODE GENERATOR'!$P:$AM,24,FALSE)</f>
        <v>0</v>
      </c>
      <c r="BF363" s="101">
        <f>IF(C363&gt;0,+VLOOKUP(G363,'CATEGORY ID'!$A$1:$L$118,3,FALSE),"")</f>
        <v>30</v>
      </c>
      <c r="BG363" s="101">
        <f>IF(C363&gt;0,+VLOOKUP(H363,'CATEGORY ID'!$D$1:$L$118,3,FALSE),"")</f>
        <v>3</v>
      </c>
      <c r="BH363" s="101">
        <f>IF(C363&gt;0,+VLOOKUP((+H363&amp;I363),'CATEGORY ID'!$H$1:$I$121,2,FALSE),"")</f>
        <v>109</v>
      </c>
      <c r="BJ363" s="101">
        <f>IF(C363&gt;0,IF(COUNTIF('CATEGORY ID'!$K$1:$K$121,+H363&amp;K363) &gt; 0, +VLOOKUP(+H363&amp;K363,'CATEGORY ID'!$K$1:$L$121,2,FALSE),""),"")</f>
        <v>225</v>
      </c>
      <c r="BK363" s="101" t="str">
        <f>IF(C363&gt;0,IF(COUNTIF('CATEGORY ID'!$K$124:$K$165, +VLOOKUP(C363,'STYLE NAMES'!$B:$AE,30,FALSE)) &gt; 0, +VLOOKUP(VLOOKUP(C363,'STYLE NAMES'!$B:$AE,30,FALSE),'CATEGORY ID'!K:M,2,FALSE),""),"")</f>
        <v/>
      </c>
      <c r="BO363" s="101">
        <v>21</v>
      </c>
      <c r="BR363" s="101" t="str" cm="1">
        <f t="array" ref="BR363">IF(C363&gt;0,_xlfn.TEXTJOIN(";", TRUE,_xlfn.UNIQUE(_xlfn._xlws.FILTER(BF363:BQ363,(BF363:BQ363&gt;0)),TRUE,FALSE)),"")&amp;";"&amp;BS363</f>
        <v>30;3;109;225;21;208;231</v>
      </c>
      <c r="BS363" s="101" t="s">
        <v>3452</v>
      </c>
      <c r="BU363" s="106">
        <f>IF(C363&gt;0,+VLOOKUP($C363,'STYLE NAMES'!$B:$AC,26,FALSE),"")</f>
        <v>99.9</v>
      </c>
      <c r="BV363" s="106">
        <f>IF(C363&gt;0,+VLOOKUP($C363,'STYLE NAMES'!$B:$AC,27,FALSE),"")</f>
        <v>5490</v>
      </c>
      <c r="BW363" s="106">
        <f>IF(C363&gt;0,+VLOOKUP($C363,'STYLE NAMES'!$B:$AC,28,FALSE),"")</f>
        <v>114.88499999999999</v>
      </c>
      <c r="BY363"/>
      <c r="BZ363" s="101">
        <v>2</v>
      </c>
      <c r="CA363" s="137">
        <f t="shared" si="26"/>
        <v>1</v>
      </c>
      <c r="CB363" s="137" t="str">
        <f>+VLOOKUP(C363,'[2]STYLES &amp; MODELS MATRIX'!$A:$G,7,FALSE)</f>
        <v>AK</v>
      </c>
      <c r="CC363" s="137" t="str">
        <f>+VLOOKUP(C363,'[1]STYLES &amp; SIZE CHARTS'!$A:$H,8,FALSE)</f>
        <v>WT-LSCP1</v>
      </c>
      <c r="CD363" s="137"/>
      <c r="CE363" s="205"/>
      <c r="CF363" s="141"/>
    </row>
    <row r="364" spans="1:84" s="101" customFormat="1" ht="12" customHeight="1" x14ac:dyDescent="0.2">
      <c r="A364" s="102">
        <f t="shared" si="24"/>
        <v>8683711004219</v>
      </c>
      <c r="B364" s="101" t="s">
        <v>874</v>
      </c>
      <c r="C364" s="101" t="s">
        <v>536</v>
      </c>
      <c r="D364" s="101" t="s">
        <v>2979</v>
      </c>
      <c r="E364" s="203" t="s">
        <v>2365</v>
      </c>
      <c r="F364" s="101" t="s">
        <v>2346</v>
      </c>
      <c r="G364" s="101" t="str">
        <f>IF(C364&gt;0,+VLOOKUP($C364,'STYLE NAMES'!$B:$AC,4,FALSE),"")</f>
        <v>RIDER</v>
      </c>
      <c r="H364" s="101" t="str">
        <f>IF(C364&gt;0,+VLOOKUP($C364,'STYLE NAMES'!$B:$AC,5,FALSE),"")</f>
        <v>WOMEN</v>
      </c>
      <c r="I364" s="101" t="str">
        <f>IF(C364&gt;0,+VLOOKUP($C364,'STYLE NAMES'!$B:$AC,6,FALSE),"")</f>
        <v>TOPS</v>
      </c>
      <c r="J364" s="101" t="str">
        <f>IF(C364&gt;0,+VLOOKUP($C364,'STYLE NAMES'!$B:$AC,7,FALSE),"")</f>
        <v>WOMEN</v>
      </c>
      <c r="K364" s="101" t="str">
        <f>IF(C364&gt;0,+VLOOKUP($C364,'STYLE NAMES'!$B:$AC,8,FALSE),"")</f>
        <v>COMPETITION POLOS</v>
      </c>
      <c r="L364" s="101" t="str">
        <f>IF(E364&gt;0,+VLOOKUP($E364,'CODE GENERATOR'!$D:$T,3,FALSE),"")</f>
        <v>W</v>
      </c>
      <c r="M364" s="101" t="str">
        <f>IF(E364&gt;0,+VLOOKUP($E364,'CODE GENERATOR'!$D:$T,4,FALSE),"")</f>
        <v>PIQUET</v>
      </c>
      <c r="N364" s="101" t="str">
        <f>IF(E364&gt;0,+VLOOKUP($E364,'CODE GENERATOR'!$D:$T,6,FALSE),"")</f>
        <v>NAVY</v>
      </c>
      <c r="O364" s="101" t="str">
        <f>IF(E364&gt;0,+VLOOKUP($E364,'CODE GENERATOR'!$D:$T,7,FALSE),"")</f>
        <v>WHITE</v>
      </c>
      <c r="P364" s="101" t="str">
        <f t="shared" si="25"/>
        <v>NAVY/WHITE</v>
      </c>
      <c r="Q364" s="104" t="str">
        <f>IF(E364&gt;0,+VLOOKUP($E364,'CODE GENERATOR'!$D:$T,11,FALSE),"")</f>
        <v>R.TOPWN_CPL0036</v>
      </c>
      <c r="R364" s="104" t="str">
        <f>IF(E364&gt;0,+VLOOKUP($E364,'CODE GENERATOR'!$D:$T,12,FALSE),"")</f>
        <v>PIQ0015NAVWHT</v>
      </c>
      <c r="S364" s="104" t="str">
        <f>IF(E364&gt;0,+VLOOKUP($E364,'CODE GENERATOR'!$D:$T,13,FALSE),"")</f>
        <v>R.TOPWN_CPL0036_PIQ0015NAVWHT</v>
      </c>
      <c r="T364" s="104" t="str">
        <f t="shared" si="23"/>
        <v>R.TOPWN_CPL0036_PIQ0015NAVWHT_XS</v>
      </c>
      <c r="U364" s="105">
        <v>8683711004219</v>
      </c>
      <c r="V364" s="107" t="str" cm="1">
        <f t="array" ref="V364">_xlfn.TEXTJOIN(";", TRUE, _xlfn.UNIQUE(_xlfn._xlws.FILTER(P$3:P$10029, C$3:C$10029=C364)))</f>
        <v>WHITE;WHITE/NAVY;NAVY/WHITE;BORDEAUX</v>
      </c>
      <c r="W364" s="107" t="str" cm="1">
        <f t="array" ref="W364">_xlfn.TEXTJOIN(";", TRUE, _xlfn.UNIQUE(_xlfn._xlws.FILTER(F$3:F$10029, C$3:C$10029=C364)))</f>
        <v>XS;S;M;L;XL</v>
      </c>
      <c r="X364" s="101" t="str">
        <f>IF(E364&gt;0,+VLOOKUP($E364,'CODE GENERATOR'!$D:$AC,19,FALSE),0)</f>
        <v>2507_W_2486</v>
      </c>
      <c r="Y364" s="101" t="str">
        <f>IF(E364&gt;0,+VLOOKUP($E364,'CODE GENERATOR'!$D:$AC,20,FALSE),0)</f>
        <v>2507_W_2494</v>
      </c>
      <c r="Z364" s="101" t="str">
        <f>IF(E364&gt;0,+VLOOKUP($E364,'CODE GENERATOR'!$D:$AC,21,FALSE),0)</f>
        <v>2507_W_2520</v>
      </c>
      <c r="AA364" s="101" t="str">
        <f>IF(E364&gt;0,+VLOOKUP($E364,'CODE GENERATOR'!$D:$AC,22,FALSE),0)</f>
        <v>2507_W_2497</v>
      </c>
      <c r="AB364" s="101" t="str">
        <f>IF(E364&gt;0,+VLOOKUP($E364,'CODE GENERATOR'!$D:$AC,23,FALSE),0)</f>
        <v>2507_D_cavalier_detay_0089</v>
      </c>
      <c r="AC364" s="101" t="str">
        <f>IF(E364&gt;0,+VLOOKUP($E364,'CODE GENERATOR'!$D:$AC,24,FALSE),0)</f>
        <v/>
      </c>
      <c r="AD364" s="101" t="str">
        <f>IF(E364&gt;0,+VLOOKUP($E364,'CODE GENERATOR'!$D:$AC,25,FALSE),0)</f>
        <v>2507_VW_Web_54</v>
      </c>
      <c r="AE364" s="101" t="str">
        <f>IF(E364&gt;0,+VLOOKUP($E364,'CODE GENERATOR'!$D:$AC,26,FALSE),0)</f>
        <v/>
      </c>
      <c r="AF364" s="149" t="str">
        <f>IF($C364&gt;0,$C364&amp;" "&amp;$P364&amp;" "&amp;+VLOOKUP($C364,'STYLE NAMES'!$B:$AC,10,FALSE),"""")</f>
        <v>PAOLA NAVY/WHITE WOMEN'S COMPETITION POLO LONG SLEEVE</v>
      </c>
      <c r="AG364" s="101" t="str">
        <f>"Enjoy our "&amp;(AF364)&amp;"; "&amp;IF(C364&gt;0,+VLOOKUP($C364,'STYLE NAMES'!$B:$AC,11,FALSE),"")</f>
        <v>Enjoy our PAOLA NAVY/WHITE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4" s="101" t="str">
        <f>IF(C364&gt;0,+VLOOKUP($C364,'STYLE NAMES'!$B:$AC,12,FALSE),"")</f>
        <v>* Specially engineered design for high performance
* 4-way super stretch piquet jersey
* Soft and comfortable
* Breathable
* Quick dry
Composition:
95% Poliamide 5% Elasthane</v>
      </c>
      <c r="AI364" s="101" t="str">
        <f>IF(C364&gt;0,+VLOOKUP($C364,'STYLE NAMES'!$B:$AC,13,FALSE),"")</f>
        <v>Machine Wash at 30°C
Mild process
Iron at low temperature
Iron from REVERSE
Do NOT iron on logos or prints
Do not bleach
Do NOT Tumble Dry</v>
      </c>
      <c r="AJ364" s="149" t="str">
        <f>IF($C364&gt;0,$C364&amp;" "&amp;$P364&amp;" "&amp;+VLOOKUP($C364,'STYLE NAMES'!$B:$AC,14,FALSE),"""")</f>
        <v>PAOLA NAVY/WHITE KADIN UZUN KOL YARIŞMA POLO</v>
      </c>
      <c r="AK364" s="149" t="str">
        <f>"Cavalier SanMarco tarafından tasarlanan "&amp;(AJ364)&amp;"; "&amp;IF(C364&gt;0,+VLOOKUP($C364,'STYLE NAMES'!$B:$AC,15,FALSE),"")</f>
        <v>Cavalier SanMarco tarafından tasarlanan PAOLA NAVY/WHITE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4" s="149" t="str">
        <f>IF(C364&gt;0,+VLOOKUP($C364,'STYLE NAMES'!$B:$AC,16,FALSE),"")</f>
        <v>* Yüksek performans için özel tasarım
* 4 yönlü süper streç pike kumaş
* Yumuşak ve rahat
* Nefes alabilir
* Hızlı kuruma
Kompozisyon:
%95 Polyamid  %5 Elastan</v>
      </c>
      <c r="AM364" s="149" t="str">
        <f>IF(C364&gt;0,+VLOOKUP($C364,'STYLE NAMES'!$B:$AC,17,FALSE),"")</f>
        <v>Makinede 30°C' de Yıkayın
Hassas Yıkama
Ilık ütü yapın
Tersten ütüleyin
Logo ve baskıları ÜTÜLEMEYİN
Çamaşır suyu kullanmayın
Kurutma Makinesinde Kurutmayın</v>
      </c>
      <c r="AN364" s="149" t="str">
        <f>IF($C364&gt;0,$C364&amp;" "&amp;$P364&amp;" "&amp;+VLOOKUP($C364,'STYLE NAMES'!$B:$AC,18,FALSE),"""")</f>
        <v>PAOLA NAVY/WHITE POLO DA CONCORSO DONNA MANICA LUNGA</v>
      </c>
      <c r="AO364" s="101" t="str">
        <f>"Disegnato da Cavalier SanMarco "&amp;(AN364)&amp;"; "&amp;IF(C364&gt;0,+VLOOKUP($C364,'STYLE NAMES'!$B:$AC,19,FALSE),"")</f>
        <v>Disegnato da Cavalier SanMarco PAOLA NAVY/WHITE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4" s="101" t="str">
        <f>IF(C364&gt;0,+VLOOKUP($C364,'STYLE NAMES'!$B:$AC,20,FALSE),"")</f>
        <v>Design ingegnerizzato per alte prestazioni 
Jersey piqué elasticizzato  4-way-stretch 
Morbido e confortevole 
Traspirante Asciugatura rapida 
Composizione: 
95% Poliammide  5% Elastan</v>
      </c>
      <c r="AQ364" s="101" t="str">
        <f>IF(C364&gt;0,+VLOOKUP($C364,'STYLE NAMES'!$B:$AC,21,FALSE),"")</f>
        <v>Lavare in lavatrice a 30°C Ciclo delicato 
Stirare a bassa temperatura
Stirare al rovescio 
Non stirare su loghi o stampe 
Non candeggiare 
Non asciugare in asciugatrice</v>
      </c>
      <c r="AR364" s="101">
        <f>IF(D364&gt;0,+VLOOKUP($C364,'STYLE NAMES'!$B:$AC,22,FALSE),"")</f>
        <v>0</v>
      </c>
      <c r="AS364" s="101">
        <f>IF(E364&gt;0,+VLOOKUP($C364,'STYLE NAMES'!$B:$AC,23,FALSE),"")</f>
        <v>0</v>
      </c>
      <c r="AT364" s="101">
        <f>IF(F364&gt;0,+VLOOKUP($C364,'STYLE NAMES'!$B:$AC,24,FALSE),"")</f>
        <v>0</v>
      </c>
      <c r="AU364" s="101">
        <f>IF(G364&gt;0,+VLOOKUP($C364,'STYLE NAMES'!$B:$AC,25,FALSE),"")</f>
        <v>0</v>
      </c>
      <c r="AV364" s="101" t="str">
        <f>+VLOOKUP($S364,'CODE GENERATOR'!$P:$AM,15,FALSE)</f>
        <v>R.BOTWN_BRC0067_TJR0027WHTWHT</v>
      </c>
      <c r="AW364" s="101" t="str">
        <f>+VLOOKUP($S364,'CODE GENERATOR'!$P:$AM,16,FALSE)</f>
        <v>A.RACUX_BLT0094A_BRD0002NAVNAV</v>
      </c>
      <c r="AX364" s="101" t="str">
        <f>+VLOOKUP($S364,'CODE GENERATOR'!$P:$AM,17,FALSE)</f>
        <v>A.RACAU_SOC0018_NYL00003XBST1</v>
      </c>
      <c r="AY364" s="101">
        <f>+VLOOKUP($S364,'CODE GENERATOR'!$P:$AM,18,FALSE)</f>
        <v>0</v>
      </c>
      <c r="AZ364" s="101">
        <f>+VLOOKUP($S364,'CODE GENERATOR'!$P:$AM,19,FALSE)</f>
        <v>0</v>
      </c>
      <c r="BA364" s="101">
        <f>+VLOOKUP($S364,'CODE GENERATOR'!$P:$AM,20,FALSE)</f>
        <v>0</v>
      </c>
      <c r="BB364" s="101">
        <f>+VLOOKUP($S364,'CODE GENERATOR'!$P:$AM,21,FALSE)</f>
        <v>0</v>
      </c>
      <c r="BC364" s="101">
        <f>+VLOOKUP($S364,'CODE GENERATOR'!$P:$AM,22,FALSE)</f>
        <v>0</v>
      </c>
      <c r="BD364" s="101">
        <f>+VLOOKUP($S364,'CODE GENERATOR'!$P:$AM,23,FALSE)</f>
        <v>0</v>
      </c>
      <c r="BE364" s="101">
        <f>+VLOOKUP($S364,'CODE GENERATOR'!$P:$AM,24,FALSE)</f>
        <v>0</v>
      </c>
      <c r="BF364" s="101">
        <f>IF(C364&gt;0,+VLOOKUP(G364,'CATEGORY ID'!$A$1:$L$118,3,FALSE),"")</f>
        <v>30</v>
      </c>
      <c r="BG364" s="101">
        <f>IF(C364&gt;0,+VLOOKUP(H364,'CATEGORY ID'!$D$1:$L$118,3,FALSE),"")</f>
        <v>3</v>
      </c>
      <c r="BH364" s="101">
        <f>IF(C364&gt;0,+VLOOKUP((+H364&amp;I364),'CATEGORY ID'!$H$1:$I$121,2,FALSE),"")</f>
        <v>109</v>
      </c>
      <c r="BJ364" s="101">
        <f>IF(C364&gt;0,IF(COUNTIF('CATEGORY ID'!$K$1:$K$121,+H364&amp;K364) &gt; 0, +VLOOKUP(+H364&amp;K364,'CATEGORY ID'!$K$1:$L$121,2,FALSE),""),"")</f>
        <v>225</v>
      </c>
      <c r="BK364" s="101" t="str">
        <f>IF(C364&gt;0,IF(COUNTIF('CATEGORY ID'!$K$124:$K$165, +VLOOKUP(C364,'STYLE NAMES'!$B:$AE,30,FALSE)) &gt; 0, +VLOOKUP(VLOOKUP(C364,'STYLE NAMES'!$B:$AE,30,FALSE),'CATEGORY ID'!K:M,2,FALSE),""),"")</f>
        <v/>
      </c>
      <c r="BO364" s="101">
        <v>21</v>
      </c>
      <c r="BR364" s="101" t="str" cm="1">
        <f t="array" ref="BR364">IF(C364&gt;0,_xlfn.TEXTJOIN(";", TRUE,_xlfn.UNIQUE(_xlfn._xlws.FILTER(BF364:BQ364,(BF364:BQ364&gt;0)),TRUE,FALSE)),"")&amp;";"&amp;BS364</f>
        <v>30;3;109;225;21;208;231</v>
      </c>
      <c r="BS364" s="101" t="s">
        <v>3452</v>
      </c>
      <c r="BU364" s="106">
        <f>IF(C364&gt;0,+VLOOKUP($C364,'STYLE NAMES'!$B:$AC,26,FALSE),"")</f>
        <v>99.9</v>
      </c>
      <c r="BV364" s="106">
        <f>IF(C364&gt;0,+VLOOKUP($C364,'STYLE NAMES'!$B:$AC,27,FALSE),"")</f>
        <v>5490</v>
      </c>
      <c r="BW364" s="106">
        <f>IF(C364&gt;0,+VLOOKUP($C364,'STYLE NAMES'!$B:$AC,28,FALSE),"")</f>
        <v>114.88499999999999</v>
      </c>
      <c r="BY364"/>
      <c r="BZ364" s="101">
        <v>5</v>
      </c>
      <c r="CA364" s="137">
        <f t="shared" si="26"/>
        <v>1</v>
      </c>
      <c r="CB364" s="137" t="str">
        <f>+VLOOKUP(C364,'[2]STYLES &amp; MODELS MATRIX'!$A:$G,7,FALSE)</f>
        <v>AK</v>
      </c>
      <c r="CC364" s="137" t="str">
        <f>+VLOOKUP(C364,'[1]STYLES &amp; SIZE CHARTS'!$A:$H,8,FALSE)</f>
        <v>WT-LSCP1</v>
      </c>
      <c r="CD364" s="137"/>
      <c r="CE364" s="205"/>
      <c r="CF364" s="141"/>
    </row>
    <row r="365" spans="1:84" s="101" customFormat="1" ht="12" customHeight="1" x14ac:dyDescent="0.2">
      <c r="A365" s="102">
        <f t="shared" si="24"/>
        <v>8683711004226</v>
      </c>
      <c r="B365" s="101" t="s">
        <v>874</v>
      </c>
      <c r="C365" s="101" t="s">
        <v>536</v>
      </c>
      <c r="D365" s="101" t="s">
        <v>2979</v>
      </c>
      <c r="E365" s="203" t="s">
        <v>2365</v>
      </c>
      <c r="F365" s="101" t="s">
        <v>785</v>
      </c>
      <c r="G365" s="101" t="str">
        <f>IF(C365&gt;0,+VLOOKUP($C365,'STYLE NAMES'!$B:$AC,4,FALSE),"")</f>
        <v>RIDER</v>
      </c>
      <c r="H365" s="101" t="str">
        <f>IF(C365&gt;0,+VLOOKUP($C365,'STYLE NAMES'!$B:$AC,5,FALSE),"")</f>
        <v>WOMEN</v>
      </c>
      <c r="I365" s="101" t="str">
        <f>IF(C365&gt;0,+VLOOKUP($C365,'STYLE NAMES'!$B:$AC,6,FALSE),"")</f>
        <v>TOPS</v>
      </c>
      <c r="J365" s="101" t="str">
        <f>IF(C365&gt;0,+VLOOKUP($C365,'STYLE NAMES'!$B:$AC,7,FALSE),"")</f>
        <v>WOMEN</v>
      </c>
      <c r="K365" s="101" t="str">
        <f>IF(C365&gt;0,+VLOOKUP($C365,'STYLE NAMES'!$B:$AC,8,FALSE),"")</f>
        <v>COMPETITION POLOS</v>
      </c>
      <c r="L365" s="101" t="str">
        <f>IF(E365&gt;0,+VLOOKUP($E365,'CODE GENERATOR'!$D:$T,3,FALSE),"")</f>
        <v>W</v>
      </c>
      <c r="M365" s="101" t="str">
        <f>IF(E365&gt;0,+VLOOKUP($E365,'CODE GENERATOR'!$D:$T,4,FALSE),"")</f>
        <v>PIQUET</v>
      </c>
      <c r="N365" s="101" t="str">
        <f>IF(E365&gt;0,+VLOOKUP($E365,'CODE GENERATOR'!$D:$T,6,FALSE),"")</f>
        <v>NAVY</v>
      </c>
      <c r="O365" s="101" t="str">
        <f>IF(E365&gt;0,+VLOOKUP($E365,'CODE GENERATOR'!$D:$T,7,FALSE),"")</f>
        <v>WHITE</v>
      </c>
      <c r="P365" s="101" t="str">
        <f t="shared" si="25"/>
        <v>NAVY/WHITE</v>
      </c>
      <c r="Q365" s="104" t="str">
        <f>IF(E365&gt;0,+VLOOKUP($E365,'CODE GENERATOR'!$D:$T,11,FALSE),"")</f>
        <v>R.TOPWN_CPL0036</v>
      </c>
      <c r="R365" s="104" t="str">
        <f>IF(E365&gt;0,+VLOOKUP($E365,'CODE GENERATOR'!$D:$T,12,FALSE),"")</f>
        <v>PIQ0015NAVWHT</v>
      </c>
      <c r="S365" s="104" t="str">
        <f>IF(E365&gt;0,+VLOOKUP($E365,'CODE GENERATOR'!$D:$T,13,FALSE),"")</f>
        <v>R.TOPWN_CPL0036_PIQ0015NAVWHT</v>
      </c>
      <c r="T365" s="104" t="str">
        <f t="shared" si="23"/>
        <v>R.TOPWN_CPL0036_PIQ0015NAVWHT_S</v>
      </c>
      <c r="U365" s="105">
        <v>8683711004226</v>
      </c>
      <c r="V365" s="107" t="str" cm="1">
        <f t="array" ref="V365">_xlfn.TEXTJOIN(";", TRUE, _xlfn.UNIQUE(_xlfn._xlws.FILTER(P$3:P$10029, C$3:C$10029=C365)))</f>
        <v>WHITE;WHITE/NAVY;NAVY/WHITE;BORDEAUX</v>
      </c>
      <c r="W365" s="107" t="str" cm="1">
        <f t="array" ref="W365">_xlfn.TEXTJOIN(";", TRUE, _xlfn.UNIQUE(_xlfn._xlws.FILTER(F$3:F$10029, C$3:C$10029=C365)))</f>
        <v>XS;S;M;L;XL</v>
      </c>
      <c r="X365" s="101" t="str">
        <f>IF(E365&gt;0,+VLOOKUP($E365,'CODE GENERATOR'!$D:$AC,19,FALSE),0)</f>
        <v>2507_W_2486</v>
      </c>
      <c r="Y365" s="101" t="str">
        <f>IF(E365&gt;0,+VLOOKUP($E365,'CODE GENERATOR'!$D:$AC,20,FALSE),0)</f>
        <v>2507_W_2494</v>
      </c>
      <c r="Z365" s="101" t="str">
        <f>IF(E365&gt;0,+VLOOKUP($E365,'CODE GENERATOR'!$D:$AC,21,FALSE),0)</f>
        <v>2507_W_2520</v>
      </c>
      <c r="AA365" s="101" t="str">
        <f>IF(E365&gt;0,+VLOOKUP($E365,'CODE GENERATOR'!$D:$AC,22,FALSE),0)</f>
        <v>2507_W_2497</v>
      </c>
      <c r="AB365" s="101" t="str">
        <f>IF(E365&gt;0,+VLOOKUP($E365,'CODE GENERATOR'!$D:$AC,23,FALSE),0)</f>
        <v>2507_D_cavalier_detay_0089</v>
      </c>
      <c r="AC365" s="101" t="str">
        <f>IF(E365&gt;0,+VLOOKUP($E365,'CODE GENERATOR'!$D:$AC,24,FALSE),0)</f>
        <v/>
      </c>
      <c r="AD365" s="101" t="str">
        <f>IF(E365&gt;0,+VLOOKUP($E365,'CODE GENERATOR'!$D:$AC,25,FALSE),0)</f>
        <v>2507_VW_Web_54</v>
      </c>
      <c r="AE365" s="101" t="str">
        <f>IF(E365&gt;0,+VLOOKUP($E365,'CODE GENERATOR'!$D:$AC,26,FALSE),0)</f>
        <v/>
      </c>
      <c r="AF365" s="149" t="str">
        <f>IF($C365&gt;0,$C365&amp;" "&amp;$P365&amp;" "&amp;+VLOOKUP($C365,'STYLE NAMES'!$B:$AC,10,FALSE),"""")</f>
        <v>PAOLA NAVY/WHITE WOMEN'S COMPETITION POLO LONG SLEEVE</v>
      </c>
      <c r="AG365" s="101" t="str">
        <f>"Enjoy our "&amp;(AF365)&amp;"; "&amp;IF(C365&gt;0,+VLOOKUP($C365,'STYLE NAMES'!$B:$AC,11,FALSE),"")</f>
        <v>Enjoy our PAOLA NAVY/WHITE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5" s="101" t="str">
        <f>IF(C365&gt;0,+VLOOKUP($C365,'STYLE NAMES'!$B:$AC,12,FALSE),"")</f>
        <v>* Specially engineered design for high performance
* 4-way super stretch piquet jersey
* Soft and comfortable
* Breathable
* Quick dry
Composition:
95% Poliamide 5% Elasthane</v>
      </c>
      <c r="AI365" s="101" t="str">
        <f>IF(C365&gt;0,+VLOOKUP($C365,'STYLE NAMES'!$B:$AC,13,FALSE),"")</f>
        <v>Machine Wash at 30°C
Mild process
Iron at low temperature
Iron from REVERSE
Do NOT iron on logos or prints
Do not bleach
Do NOT Tumble Dry</v>
      </c>
      <c r="AJ365" s="149" t="str">
        <f>IF($C365&gt;0,$C365&amp;" "&amp;$P365&amp;" "&amp;+VLOOKUP($C365,'STYLE NAMES'!$B:$AC,14,FALSE),"""")</f>
        <v>PAOLA NAVY/WHITE KADIN UZUN KOL YARIŞMA POLO</v>
      </c>
      <c r="AK365" s="149" t="str">
        <f>"Cavalier SanMarco tarafından tasarlanan "&amp;(AJ365)&amp;"; "&amp;IF(C365&gt;0,+VLOOKUP($C365,'STYLE NAMES'!$B:$AC,15,FALSE),"")</f>
        <v>Cavalier SanMarco tarafından tasarlanan PAOLA NAVY/WHITE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5" s="149" t="str">
        <f>IF(C365&gt;0,+VLOOKUP($C365,'STYLE NAMES'!$B:$AC,16,FALSE),"")</f>
        <v>* Yüksek performans için özel tasarım
* 4 yönlü süper streç pike kumaş
* Yumuşak ve rahat
* Nefes alabilir
* Hızlı kuruma
Kompozisyon:
%95 Polyamid  %5 Elastan</v>
      </c>
      <c r="AM365" s="149" t="str">
        <f>IF(C365&gt;0,+VLOOKUP($C365,'STYLE NAMES'!$B:$AC,17,FALSE),"")</f>
        <v>Makinede 30°C' de Yıkayın
Hassas Yıkama
Ilık ütü yapın
Tersten ütüleyin
Logo ve baskıları ÜTÜLEMEYİN
Çamaşır suyu kullanmayın
Kurutma Makinesinde Kurutmayın</v>
      </c>
      <c r="AN365" s="149" t="str">
        <f>IF($C365&gt;0,$C365&amp;" "&amp;$P365&amp;" "&amp;+VLOOKUP($C365,'STYLE NAMES'!$B:$AC,18,FALSE),"""")</f>
        <v>PAOLA NAVY/WHITE POLO DA CONCORSO DONNA MANICA LUNGA</v>
      </c>
      <c r="AO365" s="101" t="str">
        <f>"Disegnato da Cavalier SanMarco "&amp;(AN365)&amp;"; "&amp;IF(C365&gt;0,+VLOOKUP($C365,'STYLE NAMES'!$B:$AC,19,FALSE),"")</f>
        <v>Disegnato da Cavalier SanMarco PAOLA NAVY/WHITE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5" s="101" t="str">
        <f>IF(C365&gt;0,+VLOOKUP($C365,'STYLE NAMES'!$B:$AC,20,FALSE),"")</f>
        <v>Design ingegnerizzato per alte prestazioni 
Jersey piqué elasticizzato  4-way-stretch 
Morbido e confortevole 
Traspirante Asciugatura rapida 
Composizione: 
95% Poliammide  5% Elastan</v>
      </c>
      <c r="AQ365" s="101" t="str">
        <f>IF(C365&gt;0,+VLOOKUP($C365,'STYLE NAMES'!$B:$AC,21,FALSE),"")</f>
        <v>Lavare in lavatrice a 30°C Ciclo delicato 
Stirare a bassa temperatura
Stirare al rovescio 
Non stirare su loghi o stampe 
Non candeggiare 
Non asciugare in asciugatrice</v>
      </c>
      <c r="AR365" s="101">
        <f>IF(D365&gt;0,+VLOOKUP($C365,'STYLE NAMES'!$B:$AC,22,FALSE),"")</f>
        <v>0</v>
      </c>
      <c r="AS365" s="101">
        <f>IF(E365&gt;0,+VLOOKUP($C365,'STYLE NAMES'!$B:$AC,23,FALSE),"")</f>
        <v>0</v>
      </c>
      <c r="AT365" s="101">
        <f>IF(F365&gt;0,+VLOOKUP($C365,'STYLE NAMES'!$B:$AC,24,FALSE),"")</f>
        <v>0</v>
      </c>
      <c r="AU365" s="101">
        <f>IF(G365&gt;0,+VLOOKUP($C365,'STYLE NAMES'!$B:$AC,25,FALSE),"")</f>
        <v>0</v>
      </c>
      <c r="AV365" s="101" t="str">
        <f>+VLOOKUP($S365,'CODE GENERATOR'!$P:$AM,15,FALSE)</f>
        <v>R.BOTWN_BRC0067_TJR0027WHTWHT</v>
      </c>
      <c r="AW365" s="101" t="str">
        <f>+VLOOKUP($S365,'CODE GENERATOR'!$P:$AM,16,FALSE)</f>
        <v>A.RACUX_BLT0094A_BRD0002NAVNAV</v>
      </c>
      <c r="AX365" s="101" t="str">
        <f>+VLOOKUP($S365,'CODE GENERATOR'!$P:$AM,17,FALSE)</f>
        <v>A.RACAU_SOC0018_NYL00003XBST1</v>
      </c>
      <c r="AY365" s="101">
        <f>+VLOOKUP($S365,'CODE GENERATOR'!$P:$AM,18,FALSE)</f>
        <v>0</v>
      </c>
      <c r="AZ365" s="101">
        <f>+VLOOKUP($S365,'CODE GENERATOR'!$P:$AM,19,FALSE)</f>
        <v>0</v>
      </c>
      <c r="BA365" s="101">
        <f>+VLOOKUP($S365,'CODE GENERATOR'!$P:$AM,20,FALSE)</f>
        <v>0</v>
      </c>
      <c r="BB365" s="101">
        <f>+VLOOKUP($S365,'CODE GENERATOR'!$P:$AM,21,FALSE)</f>
        <v>0</v>
      </c>
      <c r="BC365" s="101">
        <f>+VLOOKUP($S365,'CODE GENERATOR'!$P:$AM,22,FALSE)</f>
        <v>0</v>
      </c>
      <c r="BD365" s="101">
        <f>+VLOOKUP($S365,'CODE GENERATOR'!$P:$AM,23,FALSE)</f>
        <v>0</v>
      </c>
      <c r="BE365" s="101">
        <f>+VLOOKUP($S365,'CODE GENERATOR'!$P:$AM,24,FALSE)</f>
        <v>0</v>
      </c>
      <c r="BF365" s="101">
        <f>IF(C365&gt;0,+VLOOKUP(G365,'CATEGORY ID'!$A$1:$L$118,3,FALSE),"")</f>
        <v>30</v>
      </c>
      <c r="BG365" s="101">
        <f>IF(C365&gt;0,+VLOOKUP(H365,'CATEGORY ID'!$D$1:$L$118,3,FALSE),"")</f>
        <v>3</v>
      </c>
      <c r="BH365" s="101">
        <f>IF(C365&gt;0,+VLOOKUP((+H365&amp;I365),'CATEGORY ID'!$H$1:$I$121,2,FALSE),"")</f>
        <v>109</v>
      </c>
      <c r="BJ365" s="101">
        <f>IF(C365&gt;0,IF(COUNTIF('CATEGORY ID'!$K$1:$K$121,+H365&amp;K365) &gt; 0, +VLOOKUP(+H365&amp;K365,'CATEGORY ID'!$K$1:$L$121,2,FALSE),""),"")</f>
        <v>225</v>
      </c>
      <c r="BK365" s="101" t="str">
        <f>IF(C365&gt;0,IF(COUNTIF('CATEGORY ID'!$K$124:$K$165, +VLOOKUP(C365,'STYLE NAMES'!$B:$AE,30,FALSE)) &gt; 0, +VLOOKUP(VLOOKUP(C365,'STYLE NAMES'!$B:$AE,30,FALSE),'CATEGORY ID'!K:M,2,FALSE),""),"")</f>
        <v/>
      </c>
      <c r="BO365" s="101">
        <v>21</v>
      </c>
      <c r="BR365" s="101" t="str" cm="1">
        <f t="array" ref="BR365">IF(C365&gt;0,_xlfn.TEXTJOIN(";", TRUE,_xlfn.UNIQUE(_xlfn._xlws.FILTER(BF365:BQ365,(BF365:BQ365&gt;0)),TRUE,FALSE)),"")&amp;";"&amp;BS365</f>
        <v>30;3;109;225;21;208;231</v>
      </c>
      <c r="BS365" s="101" t="s">
        <v>3452</v>
      </c>
      <c r="BU365" s="106">
        <f>IF(C365&gt;0,+VLOOKUP($C365,'STYLE NAMES'!$B:$AC,26,FALSE),"")</f>
        <v>99.9</v>
      </c>
      <c r="BV365" s="106">
        <f>IF(C365&gt;0,+VLOOKUP($C365,'STYLE NAMES'!$B:$AC,27,FALSE),"")</f>
        <v>5490</v>
      </c>
      <c r="BW365" s="106">
        <f>IF(C365&gt;0,+VLOOKUP($C365,'STYLE NAMES'!$B:$AC,28,FALSE),"")</f>
        <v>114.88499999999999</v>
      </c>
      <c r="BY365"/>
      <c r="BZ365" s="101">
        <v>0</v>
      </c>
      <c r="CA365" s="137">
        <f t="shared" si="26"/>
        <v>1</v>
      </c>
      <c r="CB365" s="137" t="str">
        <f>+VLOOKUP(C365,'[2]STYLES &amp; MODELS MATRIX'!$A:$G,7,FALSE)</f>
        <v>AK</v>
      </c>
      <c r="CC365" s="137" t="str">
        <f>+VLOOKUP(C365,'[1]STYLES &amp; SIZE CHARTS'!$A:$H,8,FALSE)</f>
        <v>WT-LSCP1</v>
      </c>
      <c r="CD365" s="137"/>
      <c r="CE365" s="205"/>
      <c r="CF365" s="141"/>
    </row>
    <row r="366" spans="1:84" s="101" customFormat="1" ht="12" customHeight="1" x14ac:dyDescent="0.2">
      <c r="A366" s="102">
        <f t="shared" si="24"/>
        <v>8683711004233</v>
      </c>
      <c r="B366" s="101" t="s">
        <v>874</v>
      </c>
      <c r="C366" s="101" t="s">
        <v>536</v>
      </c>
      <c r="D366" s="101" t="s">
        <v>2979</v>
      </c>
      <c r="E366" s="203" t="s">
        <v>2365</v>
      </c>
      <c r="F366" s="101" t="s">
        <v>2247</v>
      </c>
      <c r="G366" s="101" t="str">
        <f>IF(C366&gt;0,+VLOOKUP($C366,'STYLE NAMES'!$B:$AC,4,FALSE),"")</f>
        <v>RIDER</v>
      </c>
      <c r="H366" s="101" t="str">
        <f>IF(C366&gt;0,+VLOOKUP($C366,'STYLE NAMES'!$B:$AC,5,FALSE),"")</f>
        <v>WOMEN</v>
      </c>
      <c r="I366" s="101" t="str">
        <f>IF(C366&gt;0,+VLOOKUP($C366,'STYLE NAMES'!$B:$AC,6,FALSE),"")</f>
        <v>TOPS</v>
      </c>
      <c r="J366" s="101" t="str">
        <f>IF(C366&gt;0,+VLOOKUP($C366,'STYLE NAMES'!$B:$AC,7,FALSE),"")</f>
        <v>WOMEN</v>
      </c>
      <c r="K366" s="101" t="str">
        <f>IF(C366&gt;0,+VLOOKUP($C366,'STYLE NAMES'!$B:$AC,8,FALSE),"")</f>
        <v>COMPETITION POLOS</v>
      </c>
      <c r="L366" s="101" t="str">
        <f>IF(E366&gt;0,+VLOOKUP($E366,'CODE GENERATOR'!$D:$T,3,FALSE),"")</f>
        <v>W</v>
      </c>
      <c r="M366" s="101" t="str">
        <f>IF(E366&gt;0,+VLOOKUP($E366,'CODE GENERATOR'!$D:$T,4,FALSE),"")</f>
        <v>PIQUET</v>
      </c>
      <c r="N366" s="101" t="str">
        <f>IF(E366&gt;0,+VLOOKUP($E366,'CODE GENERATOR'!$D:$T,6,FALSE),"")</f>
        <v>NAVY</v>
      </c>
      <c r="O366" s="101" t="str">
        <f>IF(E366&gt;0,+VLOOKUP($E366,'CODE GENERATOR'!$D:$T,7,FALSE),"")</f>
        <v>WHITE</v>
      </c>
      <c r="P366" s="101" t="str">
        <f t="shared" si="25"/>
        <v>NAVY/WHITE</v>
      </c>
      <c r="Q366" s="104" t="str">
        <f>IF(E366&gt;0,+VLOOKUP($E366,'CODE GENERATOR'!$D:$T,11,FALSE),"")</f>
        <v>R.TOPWN_CPL0036</v>
      </c>
      <c r="R366" s="104" t="str">
        <f>IF(E366&gt;0,+VLOOKUP($E366,'CODE GENERATOR'!$D:$T,12,FALSE),"")</f>
        <v>PIQ0015NAVWHT</v>
      </c>
      <c r="S366" s="104" t="str">
        <f>IF(E366&gt;0,+VLOOKUP($E366,'CODE GENERATOR'!$D:$T,13,FALSE),"")</f>
        <v>R.TOPWN_CPL0036_PIQ0015NAVWHT</v>
      </c>
      <c r="T366" s="104" t="str">
        <f t="shared" si="23"/>
        <v>R.TOPWN_CPL0036_PIQ0015NAVWHT_M</v>
      </c>
      <c r="U366" s="105">
        <v>8683711004233</v>
      </c>
      <c r="V366" s="107" t="str" cm="1">
        <f t="array" ref="V366">_xlfn.TEXTJOIN(";", TRUE, _xlfn.UNIQUE(_xlfn._xlws.FILTER(P$3:P$10029, C$3:C$10029=C366)))</f>
        <v>WHITE;WHITE/NAVY;NAVY/WHITE;BORDEAUX</v>
      </c>
      <c r="W366" s="107" t="str" cm="1">
        <f t="array" ref="W366">_xlfn.TEXTJOIN(";", TRUE, _xlfn.UNIQUE(_xlfn._xlws.FILTER(F$3:F$10029, C$3:C$10029=C366)))</f>
        <v>XS;S;M;L;XL</v>
      </c>
      <c r="X366" s="101" t="str">
        <f>IF(E366&gt;0,+VLOOKUP($E366,'CODE GENERATOR'!$D:$AC,19,FALSE),0)</f>
        <v>2507_W_2486</v>
      </c>
      <c r="Y366" s="101" t="str">
        <f>IF(E366&gt;0,+VLOOKUP($E366,'CODE GENERATOR'!$D:$AC,20,FALSE),0)</f>
        <v>2507_W_2494</v>
      </c>
      <c r="Z366" s="101" t="str">
        <f>IF(E366&gt;0,+VLOOKUP($E366,'CODE GENERATOR'!$D:$AC,21,FALSE),0)</f>
        <v>2507_W_2520</v>
      </c>
      <c r="AA366" s="101" t="str">
        <f>IF(E366&gt;0,+VLOOKUP($E366,'CODE GENERATOR'!$D:$AC,22,FALSE),0)</f>
        <v>2507_W_2497</v>
      </c>
      <c r="AB366" s="101" t="str">
        <f>IF(E366&gt;0,+VLOOKUP($E366,'CODE GENERATOR'!$D:$AC,23,FALSE),0)</f>
        <v>2507_D_cavalier_detay_0089</v>
      </c>
      <c r="AC366" s="101" t="str">
        <f>IF(E366&gt;0,+VLOOKUP($E366,'CODE GENERATOR'!$D:$AC,24,FALSE),0)</f>
        <v/>
      </c>
      <c r="AD366" s="101" t="str">
        <f>IF(E366&gt;0,+VLOOKUP($E366,'CODE GENERATOR'!$D:$AC,25,FALSE),0)</f>
        <v>2507_VW_Web_54</v>
      </c>
      <c r="AE366" s="101" t="str">
        <f>IF(E366&gt;0,+VLOOKUP($E366,'CODE GENERATOR'!$D:$AC,26,FALSE),0)</f>
        <v/>
      </c>
      <c r="AF366" s="149" t="str">
        <f>IF($C366&gt;0,$C366&amp;" "&amp;$P366&amp;" "&amp;+VLOOKUP($C366,'STYLE NAMES'!$B:$AC,10,FALSE),"""")</f>
        <v>PAOLA NAVY/WHITE WOMEN'S COMPETITION POLO LONG SLEEVE</v>
      </c>
      <c r="AG366" s="101" t="str">
        <f>"Enjoy our "&amp;(AF366)&amp;"; "&amp;IF(C366&gt;0,+VLOOKUP($C366,'STYLE NAMES'!$B:$AC,11,FALSE),"")</f>
        <v>Enjoy our PAOLA NAVY/WHITE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6" s="101" t="str">
        <f>IF(C366&gt;0,+VLOOKUP($C366,'STYLE NAMES'!$B:$AC,12,FALSE),"")</f>
        <v>* Specially engineered design for high performance
* 4-way super stretch piquet jersey
* Soft and comfortable
* Breathable
* Quick dry
Composition:
95% Poliamide 5% Elasthane</v>
      </c>
      <c r="AI366" s="101" t="str">
        <f>IF(C366&gt;0,+VLOOKUP($C366,'STYLE NAMES'!$B:$AC,13,FALSE),"")</f>
        <v>Machine Wash at 30°C
Mild process
Iron at low temperature
Iron from REVERSE
Do NOT iron on logos or prints
Do not bleach
Do NOT Tumble Dry</v>
      </c>
      <c r="AJ366" s="149" t="str">
        <f>IF($C366&gt;0,$C366&amp;" "&amp;$P366&amp;" "&amp;+VLOOKUP($C366,'STYLE NAMES'!$B:$AC,14,FALSE),"""")</f>
        <v>PAOLA NAVY/WHITE KADIN UZUN KOL YARIŞMA POLO</v>
      </c>
      <c r="AK366" s="149" t="str">
        <f>"Cavalier SanMarco tarafından tasarlanan "&amp;(AJ366)&amp;"; "&amp;IF(C366&gt;0,+VLOOKUP($C366,'STYLE NAMES'!$B:$AC,15,FALSE),"")</f>
        <v>Cavalier SanMarco tarafından tasarlanan PAOLA NAVY/WHITE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6" s="149" t="str">
        <f>IF(C366&gt;0,+VLOOKUP($C366,'STYLE NAMES'!$B:$AC,16,FALSE),"")</f>
        <v>* Yüksek performans için özel tasarım
* 4 yönlü süper streç pike kumaş
* Yumuşak ve rahat
* Nefes alabilir
* Hızlı kuruma
Kompozisyon:
%95 Polyamid  %5 Elastan</v>
      </c>
      <c r="AM366" s="149" t="str">
        <f>IF(C366&gt;0,+VLOOKUP($C366,'STYLE NAMES'!$B:$AC,17,FALSE),"")</f>
        <v>Makinede 30°C' de Yıkayın
Hassas Yıkama
Ilık ütü yapın
Tersten ütüleyin
Logo ve baskıları ÜTÜLEMEYİN
Çamaşır suyu kullanmayın
Kurutma Makinesinde Kurutmayın</v>
      </c>
      <c r="AN366" s="149" t="str">
        <f>IF($C366&gt;0,$C366&amp;" "&amp;$P366&amp;" "&amp;+VLOOKUP($C366,'STYLE NAMES'!$B:$AC,18,FALSE),"""")</f>
        <v>PAOLA NAVY/WHITE POLO DA CONCORSO DONNA MANICA LUNGA</v>
      </c>
      <c r="AO366" s="101" t="str">
        <f>"Disegnato da Cavalier SanMarco "&amp;(AN366)&amp;"; "&amp;IF(C366&gt;0,+VLOOKUP($C366,'STYLE NAMES'!$B:$AC,19,FALSE),"")</f>
        <v>Disegnato da Cavalier SanMarco PAOLA NAVY/WHITE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6" s="101" t="str">
        <f>IF(C366&gt;0,+VLOOKUP($C366,'STYLE NAMES'!$B:$AC,20,FALSE),"")</f>
        <v>Design ingegnerizzato per alte prestazioni 
Jersey piqué elasticizzato  4-way-stretch 
Morbido e confortevole 
Traspirante Asciugatura rapida 
Composizione: 
95% Poliammide  5% Elastan</v>
      </c>
      <c r="AQ366" s="101" t="str">
        <f>IF(C366&gt;0,+VLOOKUP($C366,'STYLE NAMES'!$B:$AC,21,FALSE),"")</f>
        <v>Lavare in lavatrice a 30°C Ciclo delicato 
Stirare a bassa temperatura
Stirare al rovescio 
Non stirare su loghi o stampe 
Non candeggiare 
Non asciugare in asciugatrice</v>
      </c>
      <c r="AR366" s="101">
        <f>IF(D366&gt;0,+VLOOKUP($C366,'STYLE NAMES'!$B:$AC,22,FALSE),"")</f>
        <v>0</v>
      </c>
      <c r="AS366" s="101">
        <f>IF(E366&gt;0,+VLOOKUP($C366,'STYLE NAMES'!$B:$AC,23,FALSE),"")</f>
        <v>0</v>
      </c>
      <c r="AT366" s="101">
        <f>IF(F366&gt;0,+VLOOKUP($C366,'STYLE NAMES'!$B:$AC,24,FALSE),"")</f>
        <v>0</v>
      </c>
      <c r="AU366" s="101">
        <f>IF(G366&gt;0,+VLOOKUP($C366,'STYLE NAMES'!$B:$AC,25,FALSE),"")</f>
        <v>0</v>
      </c>
      <c r="AV366" s="101" t="str">
        <f>+VLOOKUP($S366,'CODE GENERATOR'!$P:$AM,15,FALSE)</f>
        <v>R.BOTWN_BRC0067_TJR0027WHTWHT</v>
      </c>
      <c r="AW366" s="101" t="str">
        <f>+VLOOKUP($S366,'CODE GENERATOR'!$P:$AM,16,FALSE)</f>
        <v>A.RACUX_BLT0094A_BRD0002NAVNAV</v>
      </c>
      <c r="AX366" s="101" t="str">
        <f>+VLOOKUP($S366,'CODE GENERATOR'!$P:$AM,17,FALSE)</f>
        <v>A.RACAU_SOC0018_NYL00003XBST1</v>
      </c>
      <c r="AY366" s="101">
        <f>+VLOOKUP($S366,'CODE GENERATOR'!$P:$AM,18,FALSE)</f>
        <v>0</v>
      </c>
      <c r="AZ366" s="101">
        <f>+VLOOKUP($S366,'CODE GENERATOR'!$P:$AM,19,FALSE)</f>
        <v>0</v>
      </c>
      <c r="BA366" s="101">
        <f>+VLOOKUP($S366,'CODE GENERATOR'!$P:$AM,20,FALSE)</f>
        <v>0</v>
      </c>
      <c r="BB366" s="101">
        <f>+VLOOKUP($S366,'CODE GENERATOR'!$P:$AM,21,FALSE)</f>
        <v>0</v>
      </c>
      <c r="BC366" s="101">
        <f>+VLOOKUP($S366,'CODE GENERATOR'!$P:$AM,22,FALSE)</f>
        <v>0</v>
      </c>
      <c r="BD366" s="101">
        <f>+VLOOKUP($S366,'CODE GENERATOR'!$P:$AM,23,FALSE)</f>
        <v>0</v>
      </c>
      <c r="BE366" s="101">
        <f>+VLOOKUP($S366,'CODE GENERATOR'!$P:$AM,24,FALSE)</f>
        <v>0</v>
      </c>
      <c r="BF366" s="101">
        <f>IF(C366&gt;0,+VLOOKUP(G366,'CATEGORY ID'!$A$1:$L$118,3,FALSE),"")</f>
        <v>30</v>
      </c>
      <c r="BG366" s="101">
        <f>IF(C366&gt;0,+VLOOKUP(H366,'CATEGORY ID'!$D$1:$L$118,3,FALSE),"")</f>
        <v>3</v>
      </c>
      <c r="BH366" s="101">
        <f>IF(C366&gt;0,+VLOOKUP((+H366&amp;I366),'CATEGORY ID'!$H$1:$I$121,2,FALSE),"")</f>
        <v>109</v>
      </c>
      <c r="BJ366" s="101">
        <f>IF(C366&gt;0,IF(COUNTIF('CATEGORY ID'!$K$1:$K$121,+H366&amp;K366) &gt; 0, +VLOOKUP(+H366&amp;K366,'CATEGORY ID'!$K$1:$L$121,2,FALSE),""),"")</f>
        <v>225</v>
      </c>
      <c r="BK366" s="101" t="str">
        <f>IF(C366&gt;0,IF(COUNTIF('CATEGORY ID'!$K$124:$K$165, +VLOOKUP(C366,'STYLE NAMES'!$B:$AE,30,FALSE)) &gt; 0, +VLOOKUP(VLOOKUP(C366,'STYLE NAMES'!$B:$AE,30,FALSE),'CATEGORY ID'!K:M,2,FALSE),""),"")</f>
        <v/>
      </c>
      <c r="BO366" s="101">
        <v>21</v>
      </c>
      <c r="BR366" s="101" t="str" cm="1">
        <f t="array" ref="BR366">IF(C366&gt;0,_xlfn.TEXTJOIN(";", TRUE,_xlfn.UNIQUE(_xlfn._xlws.FILTER(BF366:BQ366,(BF366:BQ366&gt;0)),TRUE,FALSE)),"")&amp;";"&amp;BS366</f>
        <v>30;3;109;225;21;208;231</v>
      </c>
      <c r="BS366" s="101" t="s">
        <v>3452</v>
      </c>
      <c r="BU366" s="106">
        <f>IF(C366&gt;0,+VLOOKUP($C366,'STYLE NAMES'!$B:$AC,26,FALSE),"")</f>
        <v>99.9</v>
      </c>
      <c r="BV366" s="106">
        <f>IF(C366&gt;0,+VLOOKUP($C366,'STYLE NAMES'!$B:$AC,27,FALSE),"")</f>
        <v>5490</v>
      </c>
      <c r="BW366" s="106">
        <f>IF(C366&gt;0,+VLOOKUP($C366,'STYLE NAMES'!$B:$AC,28,FALSE),"")</f>
        <v>114.88499999999999</v>
      </c>
      <c r="BY366"/>
      <c r="BZ366" s="101">
        <v>4</v>
      </c>
      <c r="CA366" s="137">
        <f t="shared" si="26"/>
        <v>1</v>
      </c>
      <c r="CB366" s="137" t="str">
        <f>+VLOOKUP(C366,'[2]STYLES &amp; MODELS MATRIX'!$A:$G,7,FALSE)</f>
        <v>AK</v>
      </c>
      <c r="CC366" s="137" t="str">
        <f>+VLOOKUP(C366,'[1]STYLES &amp; SIZE CHARTS'!$A:$H,8,FALSE)</f>
        <v>WT-LSCP1</v>
      </c>
      <c r="CD366" s="137"/>
      <c r="CE366" s="205"/>
      <c r="CF366" s="141"/>
    </row>
    <row r="367" spans="1:84" s="101" customFormat="1" ht="12" customHeight="1" x14ac:dyDescent="0.2">
      <c r="A367" s="102">
        <f t="shared" si="24"/>
        <v>8683711004240</v>
      </c>
      <c r="B367" s="101" t="s">
        <v>874</v>
      </c>
      <c r="C367" s="101" t="s">
        <v>536</v>
      </c>
      <c r="D367" s="101" t="s">
        <v>2979</v>
      </c>
      <c r="E367" s="203" t="s">
        <v>2365</v>
      </c>
      <c r="F367" s="101" t="s">
        <v>2248</v>
      </c>
      <c r="G367" s="101" t="str">
        <f>IF(C367&gt;0,+VLOOKUP($C367,'STYLE NAMES'!$B:$AC,4,FALSE),"")</f>
        <v>RIDER</v>
      </c>
      <c r="H367" s="101" t="str">
        <f>IF(C367&gt;0,+VLOOKUP($C367,'STYLE NAMES'!$B:$AC,5,FALSE),"")</f>
        <v>WOMEN</v>
      </c>
      <c r="I367" s="101" t="str">
        <f>IF(C367&gt;0,+VLOOKUP($C367,'STYLE NAMES'!$B:$AC,6,FALSE),"")</f>
        <v>TOPS</v>
      </c>
      <c r="J367" s="101" t="str">
        <f>IF(C367&gt;0,+VLOOKUP($C367,'STYLE NAMES'!$B:$AC,7,FALSE),"")</f>
        <v>WOMEN</v>
      </c>
      <c r="K367" s="101" t="str">
        <f>IF(C367&gt;0,+VLOOKUP($C367,'STYLE NAMES'!$B:$AC,8,FALSE),"")</f>
        <v>COMPETITION POLOS</v>
      </c>
      <c r="L367" s="101" t="str">
        <f>IF(E367&gt;0,+VLOOKUP($E367,'CODE GENERATOR'!$D:$T,3,FALSE),"")</f>
        <v>W</v>
      </c>
      <c r="M367" s="101" t="str">
        <f>IF(E367&gt;0,+VLOOKUP($E367,'CODE GENERATOR'!$D:$T,4,FALSE),"")</f>
        <v>PIQUET</v>
      </c>
      <c r="N367" s="101" t="str">
        <f>IF(E367&gt;0,+VLOOKUP($E367,'CODE GENERATOR'!$D:$T,6,FALSE),"")</f>
        <v>NAVY</v>
      </c>
      <c r="O367" s="101" t="str">
        <f>IF(E367&gt;0,+VLOOKUP($E367,'CODE GENERATOR'!$D:$T,7,FALSE),"")</f>
        <v>WHITE</v>
      </c>
      <c r="P367" s="101" t="str">
        <f t="shared" si="25"/>
        <v>NAVY/WHITE</v>
      </c>
      <c r="Q367" s="104" t="str">
        <f>IF(E367&gt;0,+VLOOKUP($E367,'CODE GENERATOR'!$D:$T,11,FALSE),"")</f>
        <v>R.TOPWN_CPL0036</v>
      </c>
      <c r="R367" s="104" t="str">
        <f>IF(E367&gt;0,+VLOOKUP($E367,'CODE GENERATOR'!$D:$T,12,FALSE),"")</f>
        <v>PIQ0015NAVWHT</v>
      </c>
      <c r="S367" s="104" t="str">
        <f>IF(E367&gt;0,+VLOOKUP($E367,'CODE GENERATOR'!$D:$T,13,FALSE),"")</f>
        <v>R.TOPWN_CPL0036_PIQ0015NAVWHT</v>
      </c>
      <c r="T367" s="104" t="str">
        <f t="shared" si="23"/>
        <v>R.TOPWN_CPL0036_PIQ0015NAVWHT_L</v>
      </c>
      <c r="U367" s="105">
        <v>8683711004240</v>
      </c>
      <c r="V367" s="107" t="str" cm="1">
        <f t="array" ref="V367">_xlfn.TEXTJOIN(";", TRUE, _xlfn.UNIQUE(_xlfn._xlws.FILTER(P$3:P$10029, C$3:C$10029=C367)))</f>
        <v>WHITE;WHITE/NAVY;NAVY/WHITE;BORDEAUX</v>
      </c>
      <c r="W367" s="107" t="str" cm="1">
        <f t="array" ref="W367">_xlfn.TEXTJOIN(";", TRUE, _xlfn.UNIQUE(_xlfn._xlws.FILTER(F$3:F$10029, C$3:C$10029=C367)))</f>
        <v>XS;S;M;L;XL</v>
      </c>
      <c r="X367" s="101" t="str">
        <f>IF(E367&gt;0,+VLOOKUP($E367,'CODE GENERATOR'!$D:$AC,19,FALSE),0)</f>
        <v>2507_W_2486</v>
      </c>
      <c r="Y367" s="101" t="str">
        <f>IF(E367&gt;0,+VLOOKUP($E367,'CODE GENERATOR'!$D:$AC,20,FALSE),0)</f>
        <v>2507_W_2494</v>
      </c>
      <c r="Z367" s="101" t="str">
        <f>IF(E367&gt;0,+VLOOKUP($E367,'CODE GENERATOR'!$D:$AC,21,FALSE),0)</f>
        <v>2507_W_2520</v>
      </c>
      <c r="AA367" s="101" t="str">
        <f>IF(E367&gt;0,+VLOOKUP($E367,'CODE GENERATOR'!$D:$AC,22,FALSE),0)</f>
        <v>2507_W_2497</v>
      </c>
      <c r="AB367" s="101" t="str">
        <f>IF(E367&gt;0,+VLOOKUP($E367,'CODE GENERATOR'!$D:$AC,23,FALSE),0)</f>
        <v>2507_D_cavalier_detay_0089</v>
      </c>
      <c r="AC367" s="101" t="str">
        <f>IF(E367&gt;0,+VLOOKUP($E367,'CODE GENERATOR'!$D:$AC,24,FALSE),0)</f>
        <v/>
      </c>
      <c r="AD367" s="101" t="str">
        <f>IF(E367&gt;0,+VLOOKUP($E367,'CODE GENERATOR'!$D:$AC,25,FALSE),0)</f>
        <v>2507_VW_Web_54</v>
      </c>
      <c r="AE367" s="101" t="str">
        <f>IF(E367&gt;0,+VLOOKUP($E367,'CODE GENERATOR'!$D:$AC,26,FALSE),0)</f>
        <v/>
      </c>
      <c r="AF367" s="149" t="str">
        <f>IF($C367&gt;0,$C367&amp;" "&amp;$P367&amp;" "&amp;+VLOOKUP($C367,'STYLE NAMES'!$B:$AC,10,FALSE),"""")</f>
        <v>PAOLA NAVY/WHITE WOMEN'S COMPETITION POLO LONG SLEEVE</v>
      </c>
      <c r="AG367" s="101" t="str">
        <f>"Enjoy our "&amp;(AF367)&amp;"; "&amp;IF(C367&gt;0,+VLOOKUP($C367,'STYLE NAMES'!$B:$AC,11,FALSE),"")</f>
        <v>Enjoy our PAOLA NAVY/WHITE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7" s="101" t="str">
        <f>IF(C367&gt;0,+VLOOKUP($C367,'STYLE NAMES'!$B:$AC,12,FALSE),"")</f>
        <v>* Specially engineered design for high performance
* 4-way super stretch piquet jersey
* Soft and comfortable
* Breathable
* Quick dry
Composition:
95% Poliamide 5% Elasthane</v>
      </c>
      <c r="AI367" s="101" t="str">
        <f>IF(C367&gt;0,+VLOOKUP($C367,'STYLE NAMES'!$B:$AC,13,FALSE),"")</f>
        <v>Machine Wash at 30°C
Mild process
Iron at low temperature
Iron from REVERSE
Do NOT iron on logos or prints
Do not bleach
Do NOT Tumble Dry</v>
      </c>
      <c r="AJ367" s="149" t="str">
        <f>IF($C367&gt;0,$C367&amp;" "&amp;$P367&amp;" "&amp;+VLOOKUP($C367,'STYLE NAMES'!$B:$AC,14,FALSE),"""")</f>
        <v>PAOLA NAVY/WHITE KADIN UZUN KOL YARIŞMA POLO</v>
      </c>
      <c r="AK367" s="149" t="str">
        <f>"Cavalier SanMarco tarafından tasarlanan "&amp;(AJ367)&amp;"; "&amp;IF(C367&gt;0,+VLOOKUP($C367,'STYLE NAMES'!$B:$AC,15,FALSE),"")</f>
        <v>Cavalier SanMarco tarafından tasarlanan PAOLA NAVY/WHITE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7" s="149" t="str">
        <f>IF(C367&gt;0,+VLOOKUP($C367,'STYLE NAMES'!$B:$AC,16,FALSE),"")</f>
        <v>* Yüksek performans için özel tasarım
* 4 yönlü süper streç pike kumaş
* Yumuşak ve rahat
* Nefes alabilir
* Hızlı kuruma
Kompozisyon:
%95 Polyamid  %5 Elastan</v>
      </c>
      <c r="AM367" s="149" t="str">
        <f>IF(C367&gt;0,+VLOOKUP($C367,'STYLE NAMES'!$B:$AC,17,FALSE),"")</f>
        <v>Makinede 30°C' de Yıkayın
Hassas Yıkama
Ilık ütü yapın
Tersten ütüleyin
Logo ve baskıları ÜTÜLEMEYİN
Çamaşır suyu kullanmayın
Kurutma Makinesinde Kurutmayın</v>
      </c>
      <c r="AN367" s="149" t="str">
        <f>IF($C367&gt;0,$C367&amp;" "&amp;$P367&amp;" "&amp;+VLOOKUP($C367,'STYLE NAMES'!$B:$AC,18,FALSE),"""")</f>
        <v>PAOLA NAVY/WHITE POLO DA CONCORSO DONNA MANICA LUNGA</v>
      </c>
      <c r="AO367" s="101" t="str">
        <f>"Disegnato da Cavalier SanMarco "&amp;(AN367)&amp;"; "&amp;IF(C367&gt;0,+VLOOKUP($C367,'STYLE NAMES'!$B:$AC,19,FALSE),"")</f>
        <v>Disegnato da Cavalier SanMarco PAOLA NAVY/WHITE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7" s="101" t="str">
        <f>IF(C367&gt;0,+VLOOKUP($C367,'STYLE NAMES'!$B:$AC,20,FALSE),"")</f>
        <v>Design ingegnerizzato per alte prestazioni 
Jersey piqué elasticizzato  4-way-stretch 
Morbido e confortevole 
Traspirante Asciugatura rapida 
Composizione: 
95% Poliammide  5% Elastan</v>
      </c>
      <c r="AQ367" s="101" t="str">
        <f>IF(C367&gt;0,+VLOOKUP($C367,'STYLE NAMES'!$B:$AC,21,FALSE),"")</f>
        <v>Lavare in lavatrice a 30°C Ciclo delicato 
Stirare a bassa temperatura
Stirare al rovescio 
Non stirare su loghi o stampe 
Non candeggiare 
Non asciugare in asciugatrice</v>
      </c>
      <c r="AR367" s="101">
        <f>IF(D367&gt;0,+VLOOKUP($C367,'STYLE NAMES'!$B:$AC,22,FALSE),"")</f>
        <v>0</v>
      </c>
      <c r="AS367" s="101">
        <f>IF(E367&gt;0,+VLOOKUP($C367,'STYLE NAMES'!$B:$AC,23,FALSE),"")</f>
        <v>0</v>
      </c>
      <c r="AT367" s="101">
        <f>IF(F367&gt;0,+VLOOKUP($C367,'STYLE NAMES'!$B:$AC,24,FALSE),"")</f>
        <v>0</v>
      </c>
      <c r="AU367" s="101">
        <f>IF(G367&gt;0,+VLOOKUP($C367,'STYLE NAMES'!$B:$AC,25,FALSE),"")</f>
        <v>0</v>
      </c>
      <c r="AV367" s="101" t="str">
        <f>+VLOOKUP($S367,'CODE GENERATOR'!$P:$AM,15,FALSE)</f>
        <v>R.BOTWN_BRC0067_TJR0027WHTWHT</v>
      </c>
      <c r="AW367" s="101" t="str">
        <f>+VLOOKUP($S367,'CODE GENERATOR'!$P:$AM,16,FALSE)</f>
        <v>A.RACUX_BLT0094A_BRD0002NAVNAV</v>
      </c>
      <c r="AX367" s="101" t="str">
        <f>+VLOOKUP($S367,'CODE GENERATOR'!$P:$AM,17,FALSE)</f>
        <v>A.RACAU_SOC0018_NYL00003XBST1</v>
      </c>
      <c r="AY367" s="101">
        <f>+VLOOKUP($S367,'CODE GENERATOR'!$P:$AM,18,FALSE)</f>
        <v>0</v>
      </c>
      <c r="AZ367" s="101">
        <f>+VLOOKUP($S367,'CODE GENERATOR'!$P:$AM,19,FALSE)</f>
        <v>0</v>
      </c>
      <c r="BA367" s="101">
        <f>+VLOOKUP($S367,'CODE GENERATOR'!$P:$AM,20,FALSE)</f>
        <v>0</v>
      </c>
      <c r="BB367" s="101">
        <f>+VLOOKUP($S367,'CODE GENERATOR'!$P:$AM,21,FALSE)</f>
        <v>0</v>
      </c>
      <c r="BC367" s="101">
        <f>+VLOOKUP($S367,'CODE GENERATOR'!$P:$AM,22,FALSE)</f>
        <v>0</v>
      </c>
      <c r="BD367" s="101">
        <f>+VLOOKUP($S367,'CODE GENERATOR'!$P:$AM,23,FALSE)</f>
        <v>0</v>
      </c>
      <c r="BE367" s="101">
        <f>+VLOOKUP($S367,'CODE GENERATOR'!$P:$AM,24,FALSE)</f>
        <v>0</v>
      </c>
      <c r="BF367" s="101">
        <f>IF(C367&gt;0,+VLOOKUP(G367,'CATEGORY ID'!$A$1:$L$118,3,FALSE),"")</f>
        <v>30</v>
      </c>
      <c r="BG367" s="101">
        <f>IF(C367&gt;0,+VLOOKUP(H367,'CATEGORY ID'!$D$1:$L$118,3,FALSE),"")</f>
        <v>3</v>
      </c>
      <c r="BH367" s="101">
        <f>IF(C367&gt;0,+VLOOKUP((+H367&amp;I367),'CATEGORY ID'!$H$1:$I$121,2,FALSE),"")</f>
        <v>109</v>
      </c>
      <c r="BJ367" s="101">
        <f>IF(C367&gt;0,IF(COUNTIF('CATEGORY ID'!$K$1:$K$121,+H367&amp;K367) &gt; 0, +VLOOKUP(+H367&amp;K367,'CATEGORY ID'!$K$1:$L$121,2,FALSE),""),"")</f>
        <v>225</v>
      </c>
      <c r="BK367" s="101" t="str">
        <f>IF(C367&gt;0,IF(COUNTIF('CATEGORY ID'!$K$124:$K$165, +VLOOKUP(C367,'STYLE NAMES'!$B:$AE,30,FALSE)) &gt; 0, +VLOOKUP(VLOOKUP(C367,'STYLE NAMES'!$B:$AE,30,FALSE),'CATEGORY ID'!K:M,2,FALSE),""),"")</f>
        <v/>
      </c>
      <c r="BO367" s="101">
        <v>21</v>
      </c>
      <c r="BR367" s="101" t="str" cm="1">
        <f t="array" ref="BR367">IF(C367&gt;0,_xlfn.TEXTJOIN(";", TRUE,_xlfn.UNIQUE(_xlfn._xlws.FILTER(BF367:BQ367,(BF367:BQ367&gt;0)),TRUE,FALSE)),"")&amp;";"&amp;BS367</f>
        <v>30;3;109;225;21;208;231</v>
      </c>
      <c r="BS367" s="101" t="s">
        <v>3452</v>
      </c>
      <c r="BU367" s="106">
        <f>IF(C367&gt;0,+VLOOKUP($C367,'STYLE NAMES'!$B:$AC,26,FALSE),"")</f>
        <v>99.9</v>
      </c>
      <c r="BV367" s="106">
        <f>IF(C367&gt;0,+VLOOKUP($C367,'STYLE NAMES'!$B:$AC,27,FALSE),"")</f>
        <v>5490</v>
      </c>
      <c r="BW367" s="106">
        <f>IF(C367&gt;0,+VLOOKUP($C367,'STYLE NAMES'!$B:$AC,28,FALSE),"")</f>
        <v>114.88499999999999</v>
      </c>
      <c r="BY367"/>
      <c r="BZ367" s="101">
        <v>5</v>
      </c>
      <c r="CA367" s="137">
        <f t="shared" si="26"/>
        <v>1</v>
      </c>
      <c r="CB367" s="137" t="str">
        <f>+VLOOKUP(C367,'[2]STYLES &amp; MODELS MATRIX'!$A:$G,7,FALSE)</f>
        <v>AK</v>
      </c>
      <c r="CC367" s="137" t="str">
        <f>+VLOOKUP(C367,'[1]STYLES &amp; SIZE CHARTS'!$A:$H,8,FALSE)</f>
        <v>WT-LSCP1</v>
      </c>
      <c r="CD367" s="137"/>
      <c r="CE367" s="205"/>
      <c r="CF367" s="141"/>
    </row>
    <row r="368" spans="1:84" s="101" customFormat="1" ht="12" customHeight="1" x14ac:dyDescent="0.2">
      <c r="A368" s="102">
        <f t="shared" si="24"/>
        <v>8683711004257</v>
      </c>
      <c r="B368" s="101" t="s">
        <v>874</v>
      </c>
      <c r="C368" s="101" t="s">
        <v>536</v>
      </c>
      <c r="D368" s="101" t="s">
        <v>2979</v>
      </c>
      <c r="E368" s="203" t="s">
        <v>2365</v>
      </c>
      <c r="F368" s="101" t="s">
        <v>2249</v>
      </c>
      <c r="G368" s="101" t="str">
        <f>IF(C368&gt;0,+VLOOKUP($C368,'STYLE NAMES'!$B:$AC,4,FALSE),"")</f>
        <v>RIDER</v>
      </c>
      <c r="H368" s="101" t="str">
        <f>IF(C368&gt;0,+VLOOKUP($C368,'STYLE NAMES'!$B:$AC,5,FALSE),"")</f>
        <v>WOMEN</v>
      </c>
      <c r="I368" s="101" t="str">
        <f>IF(C368&gt;0,+VLOOKUP($C368,'STYLE NAMES'!$B:$AC,6,FALSE),"")</f>
        <v>TOPS</v>
      </c>
      <c r="J368" s="101" t="str">
        <f>IF(C368&gt;0,+VLOOKUP($C368,'STYLE NAMES'!$B:$AC,7,FALSE),"")</f>
        <v>WOMEN</v>
      </c>
      <c r="K368" s="101" t="str">
        <f>IF(C368&gt;0,+VLOOKUP($C368,'STYLE NAMES'!$B:$AC,8,FALSE),"")</f>
        <v>COMPETITION POLOS</v>
      </c>
      <c r="L368" s="101" t="str">
        <f>IF(E368&gt;0,+VLOOKUP($E368,'CODE GENERATOR'!$D:$T,3,FALSE),"")</f>
        <v>W</v>
      </c>
      <c r="M368" s="101" t="str">
        <f>IF(E368&gt;0,+VLOOKUP($E368,'CODE GENERATOR'!$D:$T,4,FALSE),"")</f>
        <v>PIQUET</v>
      </c>
      <c r="N368" s="101" t="str">
        <f>IF(E368&gt;0,+VLOOKUP($E368,'CODE GENERATOR'!$D:$T,6,FALSE),"")</f>
        <v>NAVY</v>
      </c>
      <c r="O368" s="101" t="str">
        <f>IF(E368&gt;0,+VLOOKUP($E368,'CODE GENERATOR'!$D:$T,7,FALSE),"")</f>
        <v>WHITE</v>
      </c>
      <c r="P368" s="101" t="str">
        <f t="shared" si="25"/>
        <v>NAVY/WHITE</v>
      </c>
      <c r="Q368" s="104" t="str">
        <f>IF(E368&gt;0,+VLOOKUP($E368,'CODE GENERATOR'!$D:$T,11,FALSE),"")</f>
        <v>R.TOPWN_CPL0036</v>
      </c>
      <c r="R368" s="104" t="str">
        <f>IF(E368&gt;0,+VLOOKUP($E368,'CODE GENERATOR'!$D:$T,12,FALSE),"")</f>
        <v>PIQ0015NAVWHT</v>
      </c>
      <c r="S368" s="104" t="str">
        <f>IF(E368&gt;0,+VLOOKUP($E368,'CODE GENERATOR'!$D:$T,13,FALSE),"")</f>
        <v>R.TOPWN_CPL0036_PIQ0015NAVWHT</v>
      </c>
      <c r="T368" s="104" t="str">
        <f t="shared" si="23"/>
        <v>R.TOPWN_CPL0036_PIQ0015NAVWHT_XL</v>
      </c>
      <c r="U368" s="105">
        <v>8683711004257</v>
      </c>
      <c r="V368" s="107" t="str" cm="1">
        <f t="array" ref="V368">_xlfn.TEXTJOIN(";", TRUE, _xlfn.UNIQUE(_xlfn._xlws.FILTER(P$3:P$10029, C$3:C$10029=C368)))</f>
        <v>WHITE;WHITE/NAVY;NAVY/WHITE;BORDEAUX</v>
      </c>
      <c r="W368" s="107" t="str" cm="1">
        <f t="array" ref="W368">_xlfn.TEXTJOIN(";", TRUE, _xlfn.UNIQUE(_xlfn._xlws.FILTER(F$3:F$10029, C$3:C$10029=C368)))</f>
        <v>XS;S;M;L;XL</v>
      </c>
      <c r="X368" s="101" t="str">
        <f>IF(E368&gt;0,+VLOOKUP($E368,'CODE GENERATOR'!$D:$AC,19,FALSE),0)</f>
        <v>2507_W_2486</v>
      </c>
      <c r="Y368" s="101" t="str">
        <f>IF(E368&gt;0,+VLOOKUP($E368,'CODE GENERATOR'!$D:$AC,20,FALSE),0)</f>
        <v>2507_W_2494</v>
      </c>
      <c r="Z368" s="101" t="str">
        <f>IF(E368&gt;0,+VLOOKUP($E368,'CODE GENERATOR'!$D:$AC,21,FALSE),0)</f>
        <v>2507_W_2520</v>
      </c>
      <c r="AA368" s="101" t="str">
        <f>IF(E368&gt;0,+VLOOKUP($E368,'CODE GENERATOR'!$D:$AC,22,FALSE),0)</f>
        <v>2507_W_2497</v>
      </c>
      <c r="AB368" s="101" t="str">
        <f>IF(E368&gt;0,+VLOOKUP($E368,'CODE GENERATOR'!$D:$AC,23,FALSE),0)</f>
        <v>2507_D_cavalier_detay_0089</v>
      </c>
      <c r="AC368" s="101" t="str">
        <f>IF(E368&gt;0,+VLOOKUP($E368,'CODE GENERATOR'!$D:$AC,24,FALSE),0)</f>
        <v/>
      </c>
      <c r="AD368" s="101" t="str">
        <f>IF(E368&gt;0,+VLOOKUP($E368,'CODE GENERATOR'!$D:$AC,25,FALSE),0)</f>
        <v>2507_VW_Web_54</v>
      </c>
      <c r="AE368" s="101" t="str">
        <f>IF(E368&gt;0,+VLOOKUP($E368,'CODE GENERATOR'!$D:$AC,26,FALSE),0)</f>
        <v/>
      </c>
      <c r="AF368" s="149" t="str">
        <f>IF($C368&gt;0,$C368&amp;" "&amp;$P368&amp;" "&amp;+VLOOKUP($C368,'STYLE NAMES'!$B:$AC,10,FALSE),"""")</f>
        <v>PAOLA NAVY/WHITE WOMEN'S COMPETITION POLO LONG SLEEVE</v>
      </c>
      <c r="AG368" s="101" t="str">
        <f>"Enjoy our "&amp;(AF368)&amp;"; "&amp;IF(C368&gt;0,+VLOOKUP($C368,'STYLE NAMES'!$B:$AC,11,FALSE),"")</f>
        <v>Enjoy our PAOLA NAVY/WHITE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8" s="101" t="str">
        <f>IF(C368&gt;0,+VLOOKUP($C368,'STYLE NAMES'!$B:$AC,12,FALSE),"")</f>
        <v>* Specially engineered design for high performance
* 4-way super stretch piquet jersey
* Soft and comfortable
* Breathable
* Quick dry
Composition:
95% Poliamide 5% Elasthane</v>
      </c>
      <c r="AI368" s="101" t="str">
        <f>IF(C368&gt;0,+VLOOKUP($C368,'STYLE NAMES'!$B:$AC,13,FALSE),"")</f>
        <v>Machine Wash at 30°C
Mild process
Iron at low temperature
Iron from REVERSE
Do NOT iron on logos or prints
Do not bleach
Do NOT Tumble Dry</v>
      </c>
      <c r="AJ368" s="149" t="str">
        <f>IF($C368&gt;0,$C368&amp;" "&amp;$P368&amp;" "&amp;+VLOOKUP($C368,'STYLE NAMES'!$B:$AC,14,FALSE),"""")</f>
        <v>PAOLA NAVY/WHITE KADIN UZUN KOL YARIŞMA POLO</v>
      </c>
      <c r="AK368" s="149" t="str">
        <f>"Cavalier SanMarco tarafından tasarlanan "&amp;(AJ368)&amp;"; "&amp;IF(C368&gt;0,+VLOOKUP($C368,'STYLE NAMES'!$B:$AC,15,FALSE),"")</f>
        <v>Cavalier SanMarco tarafından tasarlanan PAOLA NAVY/WHITE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8" s="149" t="str">
        <f>IF(C368&gt;0,+VLOOKUP($C368,'STYLE NAMES'!$B:$AC,16,FALSE),"")</f>
        <v>* Yüksek performans için özel tasarım
* 4 yönlü süper streç pike kumaş
* Yumuşak ve rahat
* Nefes alabilir
* Hızlı kuruma
Kompozisyon:
%95 Polyamid  %5 Elastan</v>
      </c>
      <c r="AM368" s="149" t="str">
        <f>IF(C368&gt;0,+VLOOKUP($C368,'STYLE NAMES'!$B:$AC,17,FALSE),"")</f>
        <v>Makinede 30°C' de Yıkayın
Hassas Yıkama
Ilık ütü yapın
Tersten ütüleyin
Logo ve baskıları ÜTÜLEMEYİN
Çamaşır suyu kullanmayın
Kurutma Makinesinde Kurutmayın</v>
      </c>
      <c r="AN368" s="149" t="str">
        <f>IF($C368&gt;0,$C368&amp;" "&amp;$P368&amp;" "&amp;+VLOOKUP($C368,'STYLE NAMES'!$B:$AC,18,FALSE),"""")</f>
        <v>PAOLA NAVY/WHITE POLO DA CONCORSO DONNA MANICA LUNGA</v>
      </c>
      <c r="AO368" s="101" t="str">
        <f>"Disegnato da Cavalier SanMarco "&amp;(AN368)&amp;"; "&amp;IF(C368&gt;0,+VLOOKUP($C368,'STYLE NAMES'!$B:$AC,19,FALSE),"")</f>
        <v>Disegnato da Cavalier SanMarco PAOLA NAVY/WHITE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8" s="101" t="str">
        <f>IF(C368&gt;0,+VLOOKUP($C368,'STYLE NAMES'!$B:$AC,20,FALSE),"")</f>
        <v>Design ingegnerizzato per alte prestazioni 
Jersey piqué elasticizzato  4-way-stretch 
Morbido e confortevole 
Traspirante Asciugatura rapida 
Composizione: 
95% Poliammide  5% Elastan</v>
      </c>
      <c r="AQ368" s="101" t="str">
        <f>IF(C368&gt;0,+VLOOKUP($C368,'STYLE NAMES'!$B:$AC,21,FALSE),"")</f>
        <v>Lavare in lavatrice a 30°C Ciclo delicato 
Stirare a bassa temperatura
Stirare al rovescio 
Non stirare su loghi o stampe 
Non candeggiare 
Non asciugare in asciugatrice</v>
      </c>
      <c r="AR368" s="101">
        <f>IF(D368&gt;0,+VLOOKUP($C368,'STYLE NAMES'!$B:$AC,22,FALSE),"")</f>
        <v>0</v>
      </c>
      <c r="AS368" s="101">
        <f>IF(E368&gt;0,+VLOOKUP($C368,'STYLE NAMES'!$B:$AC,23,FALSE),"")</f>
        <v>0</v>
      </c>
      <c r="AT368" s="101">
        <f>IF(F368&gt;0,+VLOOKUP($C368,'STYLE NAMES'!$B:$AC,24,FALSE),"")</f>
        <v>0</v>
      </c>
      <c r="AU368" s="101">
        <f>IF(G368&gt;0,+VLOOKUP($C368,'STYLE NAMES'!$B:$AC,25,FALSE),"")</f>
        <v>0</v>
      </c>
      <c r="AV368" s="101" t="str">
        <f>+VLOOKUP($S368,'CODE GENERATOR'!$P:$AM,15,FALSE)</f>
        <v>R.BOTWN_BRC0067_TJR0027WHTWHT</v>
      </c>
      <c r="AW368" s="101" t="str">
        <f>+VLOOKUP($S368,'CODE GENERATOR'!$P:$AM,16,FALSE)</f>
        <v>A.RACUX_BLT0094A_BRD0002NAVNAV</v>
      </c>
      <c r="AX368" s="101" t="str">
        <f>+VLOOKUP($S368,'CODE GENERATOR'!$P:$AM,17,FALSE)</f>
        <v>A.RACAU_SOC0018_NYL00003XBST1</v>
      </c>
      <c r="AY368" s="101">
        <f>+VLOOKUP($S368,'CODE GENERATOR'!$P:$AM,18,FALSE)</f>
        <v>0</v>
      </c>
      <c r="AZ368" s="101">
        <f>+VLOOKUP($S368,'CODE GENERATOR'!$P:$AM,19,FALSE)</f>
        <v>0</v>
      </c>
      <c r="BA368" s="101">
        <f>+VLOOKUP($S368,'CODE GENERATOR'!$P:$AM,20,FALSE)</f>
        <v>0</v>
      </c>
      <c r="BB368" s="101">
        <f>+VLOOKUP($S368,'CODE GENERATOR'!$P:$AM,21,FALSE)</f>
        <v>0</v>
      </c>
      <c r="BC368" s="101">
        <f>+VLOOKUP($S368,'CODE GENERATOR'!$P:$AM,22,FALSE)</f>
        <v>0</v>
      </c>
      <c r="BD368" s="101">
        <f>+VLOOKUP($S368,'CODE GENERATOR'!$P:$AM,23,FALSE)</f>
        <v>0</v>
      </c>
      <c r="BE368" s="101">
        <f>+VLOOKUP($S368,'CODE GENERATOR'!$P:$AM,24,FALSE)</f>
        <v>0</v>
      </c>
      <c r="BF368" s="101">
        <f>IF(C368&gt;0,+VLOOKUP(G368,'CATEGORY ID'!$A$1:$L$118,3,FALSE),"")</f>
        <v>30</v>
      </c>
      <c r="BG368" s="101">
        <f>IF(C368&gt;0,+VLOOKUP(H368,'CATEGORY ID'!$D$1:$L$118,3,FALSE),"")</f>
        <v>3</v>
      </c>
      <c r="BH368" s="101">
        <f>IF(C368&gt;0,+VLOOKUP((+H368&amp;I368),'CATEGORY ID'!$H$1:$I$121,2,FALSE),"")</f>
        <v>109</v>
      </c>
      <c r="BJ368" s="101">
        <f>IF(C368&gt;0,IF(COUNTIF('CATEGORY ID'!$K$1:$K$121,+H368&amp;K368) &gt; 0, +VLOOKUP(+H368&amp;K368,'CATEGORY ID'!$K$1:$L$121,2,FALSE),""),"")</f>
        <v>225</v>
      </c>
      <c r="BK368" s="101" t="str">
        <f>IF(C368&gt;0,IF(COUNTIF('CATEGORY ID'!$K$124:$K$165, +VLOOKUP(C368,'STYLE NAMES'!$B:$AE,30,FALSE)) &gt; 0, +VLOOKUP(VLOOKUP(C368,'STYLE NAMES'!$B:$AE,30,FALSE),'CATEGORY ID'!K:M,2,FALSE),""),"")</f>
        <v/>
      </c>
      <c r="BO368" s="101">
        <v>21</v>
      </c>
      <c r="BR368" s="101" t="str" cm="1">
        <f t="array" ref="BR368">IF(C368&gt;0,_xlfn.TEXTJOIN(";", TRUE,_xlfn.UNIQUE(_xlfn._xlws.FILTER(BF368:BQ368,(BF368:BQ368&gt;0)),TRUE,FALSE)),"")&amp;";"&amp;BS368</f>
        <v>30;3;109;225;21;208;231</v>
      </c>
      <c r="BS368" s="101" t="s">
        <v>3452</v>
      </c>
      <c r="BU368" s="106">
        <f>IF(C368&gt;0,+VLOOKUP($C368,'STYLE NAMES'!$B:$AC,26,FALSE),"")</f>
        <v>99.9</v>
      </c>
      <c r="BV368" s="106">
        <f>IF(C368&gt;0,+VLOOKUP($C368,'STYLE NAMES'!$B:$AC,27,FALSE),"")</f>
        <v>5490</v>
      </c>
      <c r="BW368" s="106">
        <f>IF(C368&gt;0,+VLOOKUP($C368,'STYLE NAMES'!$B:$AC,28,FALSE),"")</f>
        <v>114.88499999999999</v>
      </c>
      <c r="BY368"/>
      <c r="BZ368" s="101">
        <v>2</v>
      </c>
      <c r="CA368" s="137">
        <f t="shared" si="26"/>
        <v>1</v>
      </c>
      <c r="CB368" s="137" t="str">
        <f>+VLOOKUP(C368,'[2]STYLES &amp; MODELS MATRIX'!$A:$G,7,FALSE)</f>
        <v>AK</v>
      </c>
      <c r="CC368" s="137" t="str">
        <f>+VLOOKUP(C368,'[1]STYLES &amp; SIZE CHARTS'!$A:$H,8,FALSE)</f>
        <v>WT-LSCP1</v>
      </c>
      <c r="CD368" s="137"/>
      <c r="CE368" s="205"/>
      <c r="CF368" s="141"/>
    </row>
    <row r="369" spans="1:84" s="101" customFormat="1" ht="12" customHeight="1" x14ac:dyDescent="0.2">
      <c r="A369" s="102">
        <f t="shared" si="24"/>
        <v>8683711004271</v>
      </c>
      <c r="B369" s="101" t="s">
        <v>874</v>
      </c>
      <c r="C369" s="101" t="s">
        <v>536</v>
      </c>
      <c r="D369" s="101" t="s">
        <v>2979</v>
      </c>
      <c r="E369" s="203" t="s">
        <v>2366</v>
      </c>
      <c r="F369" s="101" t="s">
        <v>2346</v>
      </c>
      <c r="G369" s="101" t="str">
        <f>IF(C369&gt;0,+VLOOKUP($C369,'STYLE NAMES'!$B:$AC,4,FALSE),"")</f>
        <v>RIDER</v>
      </c>
      <c r="H369" s="101" t="str">
        <f>IF(C369&gt;0,+VLOOKUP($C369,'STYLE NAMES'!$B:$AC,5,FALSE),"")</f>
        <v>WOMEN</v>
      </c>
      <c r="I369" s="101" t="str">
        <f>IF(C369&gt;0,+VLOOKUP($C369,'STYLE NAMES'!$B:$AC,6,FALSE),"")</f>
        <v>TOPS</v>
      </c>
      <c r="J369" s="101" t="str">
        <f>IF(C369&gt;0,+VLOOKUP($C369,'STYLE NAMES'!$B:$AC,7,FALSE),"")</f>
        <v>WOMEN</v>
      </c>
      <c r="K369" s="101" t="str">
        <f>IF(C369&gt;0,+VLOOKUP($C369,'STYLE NAMES'!$B:$AC,8,FALSE),"")</f>
        <v>COMPETITION POLOS</v>
      </c>
      <c r="L369" s="101" t="str">
        <f>IF(E369&gt;0,+VLOOKUP($E369,'CODE GENERATOR'!$D:$T,3,FALSE),"")</f>
        <v>W</v>
      </c>
      <c r="M369" s="101" t="str">
        <f>IF(E369&gt;0,+VLOOKUP($E369,'CODE GENERATOR'!$D:$T,4,FALSE),"")</f>
        <v>SUPREME</v>
      </c>
      <c r="N369" s="101" t="str">
        <f>IF(E369&gt;0,+VLOOKUP($E369,'CODE GENERATOR'!$D:$T,6,FALSE),"")</f>
        <v>BORDEAUX</v>
      </c>
      <c r="O369" s="101" t="str">
        <f>IF(E369&gt;0,+VLOOKUP($E369,'CODE GENERATOR'!$D:$T,7,FALSE),"")</f>
        <v>BORDEAUX</v>
      </c>
      <c r="P369" s="101" t="str">
        <f t="shared" si="25"/>
        <v>BORDEAUX</v>
      </c>
      <c r="Q369" s="104" t="str">
        <f>IF(E369&gt;0,+VLOOKUP($E369,'CODE GENERATOR'!$D:$T,11,FALSE),"")</f>
        <v>R.TOPWN_CPL0036</v>
      </c>
      <c r="R369" s="104" t="str">
        <f>IF(E369&gt;0,+VLOOKUP($E369,'CODE GENERATOR'!$D:$T,12,FALSE),"")</f>
        <v>SUP0017BORBOR</v>
      </c>
      <c r="S369" s="104" t="str">
        <f>IF(E369&gt;0,+VLOOKUP($E369,'CODE GENERATOR'!$D:$T,13,FALSE),"")</f>
        <v>R.TOPWN_CPL0036_SUP0017BORBOR</v>
      </c>
      <c r="T369" s="104" t="str">
        <f t="shared" si="23"/>
        <v>R.TOPWN_CPL0036_SUP0017BORBOR_XS</v>
      </c>
      <c r="U369" s="105">
        <v>8683711004271</v>
      </c>
      <c r="V369" s="107" t="str" cm="1">
        <f t="array" ref="V369">_xlfn.TEXTJOIN(";", TRUE, _xlfn.UNIQUE(_xlfn._xlws.FILTER(P$3:P$10029, C$3:C$10029=C369)))</f>
        <v>WHITE;WHITE/NAVY;NAVY/WHITE;BORDEAUX</v>
      </c>
      <c r="W369" s="107" t="str" cm="1">
        <f t="array" ref="W369">_xlfn.TEXTJOIN(";", TRUE, _xlfn.UNIQUE(_xlfn._xlws.FILTER(F$3:F$10029, C$3:C$10029=C369)))</f>
        <v>XS;S;M;L;XL</v>
      </c>
      <c r="X369" s="101" t="str">
        <f>IF(E369&gt;0,+VLOOKUP($E369,'CODE GENERATOR'!$D:$AC,19,FALSE),0)</f>
        <v>2507_W_1196</v>
      </c>
      <c r="Y369" s="101" t="str">
        <f>IF(E369&gt;0,+VLOOKUP($E369,'CODE GENERATOR'!$D:$AC,20,FALSE),0)</f>
        <v>2507_W_1240</v>
      </c>
      <c r="Z369" s="101" t="str">
        <f>IF(E369&gt;0,+VLOOKUP($E369,'CODE GENERATOR'!$D:$AC,21,FALSE),0)</f>
        <v>2507_W_1267</v>
      </c>
      <c r="AA369" s="101" t="str">
        <f>IF(E369&gt;0,+VLOOKUP($E369,'CODE GENERATOR'!$D:$AC,22,FALSE),0)</f>
        <v>2507_W_1252</v>
      </c>
      <c r="AB369" s="101" t="str">
        <f>IF(E369&gt;0,+VLOOKUP($E369,'CODE GENERATOR'!$D:$AC,23,FALSE),0)</f>
        <v>2507_D_cavalier_detay_0090</v>
      </c>
      <c r="AC369" s="101" t="str">
        <f>IF(E369&gt;0,+VLOOKUP($E369,'CODE GENERATOR'!$D:$AC,24,FALSE),0)</f>
        <v/>
      </c>
      <c r="AD369" s="101" t="str">
        <f>IF(E369&gt;0,+VLOOKUP($E369,'CODE GENERATOR'!$D:$AC,25,FALSE),0)</f>
        <v>2507_VW_Web_22</v>
      </c>
      <c r="AE369" s="101" t="str">
        <f>IF(E369&gt;0,+VLOOKUP($E369,'CODE GENERATOR'!$D:$AC,26,FALSE),0)</f>
        <v/>
      </c>
      <c r="AF369" s="149" t="str">
        <f>IF($C369&gt;0,$C369&amp;" "&amp;$P369&amp;" "&amp;+VLOOKUP($C369,'STYLE NAMES'!$B:$AC,10,FALSE),"""")</f>
        <v>PAOLA BORDEAUX WOMEN'S COMPETITION POLO LONG SLEEVE</v>
      </c>
      <c r="AG369" s="101" t="str">
        <f>"Enjoy our "&amp;(AF369)&amp;"; "&amp;IF(C369&gt;0,+VLOOKUP($C369,'STYLE NAMES'!$B:$AC,11,FALSE),"")</f>
        <v>Enjoy our PAOLA BORDEAUX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69" s="101" t="str">
        <f>IF(C369&gt;0,+VLOOKUP($C369,'STYLE NAMES'!$B:$AC,12,FALSE),"")</f>
        <v>* Specially engineered design for high performance
* 4-way super stretch piquet jersey
* Soft and comfortable
* Breathable
* Quick dry
Composition:
95% Poliamide 5% Elasthane</v>
      </c>
      <c r="AI369" s="101" t="str">
        <f>IF(C369&gt;0,+VLOOKUP($C369,'STYLE NAMES'!$B:$AC,13,FALSE),"")</f>
        <v>Machine Wash at 30°C
Mild process
Iron at low temperature
Iron from REVERSE
Do NOT iron on logos or prints
Do not bleach
Do NOT Tumble Dry</v>
      </c>
      <c r="AJ369" s="149" t="str">
        <f>IF($C369&gt;0,$C369&amp;" "&amp;$P369&amp;" "&amp;+VLOOKUP($C369,'STYLE NAMES'!$B:$AC,14,FALSE),"""")</f>
        <v>PAOLA BORDEAUX KADIN UZUN KOL YARIŞMA POLO</v>
      </c>
      <c r="AK369" s="149" t="str">
        <f>"Cavalier SanMarco tarafından tasarlanan "&amp;(AJ369)&amp;"; "&amp;IF(C369&gt;0,+VLOOKUP($C369,'STYLE NAMES'!$B:$AC,15,FALSE),"")</f>
        <v>Cavalier SanMarco tarafından tasarlanan PAOLA BORDEAUX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69" s="149" t="str">
        <f>IF(C369&gt;0,+VLOOKUP($C369,'STYLE NAMES'!$B:$AC,16,FALSE),"")</f>
        <v>* Yüksek performans için özel tasarım
* 4 yönlü süper streç pike kumaş
* Yumuşak ve rahat
* Nefes alabilir
* Hızlı kuruma
Kompozisyon:
%95 Polyamid  %5 Elastan</v>
      </c>
      <c r="AM369" s="149" t="str">
        <f>IF(C369&gt;0,+VLOOKUP($C369,'STYLE NAMES'!$B:$AC,17,FALSE),"")</f>
        <v>Makinede 30°C' de Yıkayın
Hassas Yıkama
Ilık ütü yapın
Tersten ütüleyin
Logo ve baskıları ÜTÜLEMEYİN
Çamaşır suyu kullanmayın
Kurutma Makinesinde Kurutmayın</v>
      </c>
      <c r="AN369" s="149" t="str">
        <f>IF($C369&gt;0,$C369&amp;" "&amp;$P369&amp;" "&amp;+VLOOKUP($C369,'STYLE NAMES'!$B:$AC,18,FALSE),"""")</f>
        <v>PAOLA BORDEAUX POLO DA CONCORSO DONNA MANICA LUNGA</v>
      </c>
      <c r="AO369" s="101" t="str">
        <f>"Disegnato da Cavalier SanMarco "&amp;(AN369)&amp;"; "&amp;IF(C369&gt;0,+VLOOKUP($C369,'STYLE NAMES'!$B:$AC,19,FALSE),"")</f>
        <v>Disegnato da Cavalier SanMarco PAOLA BORDEAUX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69" s="101" t="str">
        <f>IF(C369&gt;0,+VLOOKUP($C369,'STYLE NAMES'!$B:$AC,20,FALSE),"")</f>
        <v>Design ingegnerizzato per alte prestazioni 
Jersey piqué elasticizzato  4-way-stretch 
Morbido e confortevole 
Traspirante Asciugatura rapida 
Composizione: 
95% Poliammide  5% Elastan</v>
      </c>
      <c r="AQ369" s="101" t="str">
        <f>IF(C369&gt;0,+VLOOKUP($C369,'STYLE NAMES'!$B:$AC,21,FALSE),"")</f>
        <v>Lavare in lavatrice a 30°C Ciclo delicato 
Stirare a bassa temperatura
Stirare al rovescio 
Non stirare su loghi o stampe 
Non candeggiare 
Non asciugare in asciugatrice</v>
      </c>
      <c r="AR369" s="101">
        <f>IF(D369&gt;0,+VLOOKUP($C369,'STYLE NAMES'!$B:$AC,22,FALSE),"")</f>
        <v>0</v>
      </c>
      <c r="AS369" s="101">
        <f>IF(E369&gt;0,+VLOOKUP($C369,'STYLE NAMES'!$B:$AC,23,FALSE),"")</f>
        <v>0</v>
      </c>
      <c r="AT369" s="101">
        <f>IF(F369&gt;0,+VLOOKUP($C369,'STYLE NAMES'!$B:$AC,24,FALSE),"")</f>
        <v>0</v>
      </c>
      <c r="AU369" s="101">
        <f>IF(G369&gt;0,+VLOOKUP($C369,'STYLE NAMES'!$B:$AC,25,FALSE),"")</f>
        <v>0</v>
      </c>
      <c r="AV369" s="101" t="str">
        <f>+VLOOKUP($S369,'CODE GENERATOR'!$P:$AM,15,FALSE)</f>
        <v>R.BOTWN_BRC0067_TJR0027NAVNAV</v>
      </c>
      <c r="AW369" s="101" t="str">
        <f>+VLOOKUP($S369,'CODE GENERATOR'!$P:$AM,16,FALSE)</f>
        <v>A.RACUX_BLT0094A_BRD0002NAVNAV</v>
      </c>
      <c r="AX369" s="101" t="str">
        <f>+VLOOKUP($S369,'CODE GENERATOR'!$P:$AM,17,FALSE)</f>
        <v>A.RACAU_SOC0018_NYL00003XBST4</v>
      </c>
      <c r="AY369" s="101">
        <f>+VLOOKUP($S369,'CODE GENERATOR'!$P:$AM,18,FALSE)</f>
        <v>0</v>
      </c>
      <c r="AZ369" s="101">
        <f>+VLOOKUP($S369,'CODE GENERATOR'!$P:$AM,19,FALSE)</f>
        <v>0</v>
      </c>
      <c r="BA369" s="101">
        <f>+VLOOKUP($S369,'CODE GENERATOR'!$P:$AM,20,FALSE)</f>
        <v>0</v>
      </c>
      <c r="BB369" s="101">
        <f>+VLOOKUP($S369,'CODE GENERATOR'!$P:$AM,21,FALSE)</f>
        <v>0</v>
      </c>
      <c r="BC369" s="101">
        <f>+VLOOKUP($S369,'CODE GENERATOR'!$P:$AM,22,FALSE)</f>
        <v>0</v>
      </c>
      <c r="BD369" s="101">
        <f>+VLOOKUP($S369,'CODE GENERATOR'!$P:$AM,23,FALSE)</f>
        <v>0</v>
      </c>
      <c r="BE369" s="101">
        <f>+VLOOKUP($S369,'CODE GENERATOR'!$P:$AM,24,FALSE)</f>
        <v>0</v>
      </c>
      <c r="BF369" s="101">
        <f>IF(C369&gt;0,+VLOOKUP(G369,'CATEGORY ID'!$A$1:$L$118,3,FALSE),"")</f>
        <v>30</v>
      </c>
      <c r="BG369" s="101">
        <f>IF(C369&gt;0,+VLOOKUP(H369,'CATEGORY ID'!$D$1:$L$118,3,FALSE),"")</f>
        <v>3</v>
      </c>
      <c r="BH369" s="101">
        <f>IF(C369&gt;0,+VLOOKUP((+H369&amp;I369),'CATEGORY ID'!$H$1:$I$121,2,FALSE),"")</f>
        <v>109</v>
      </c>
      <c r="BJ369" s="101">
        <f>IF(C369&gt;0,IF(COUNTIF('CATEGORY ID'!$K$1:$K$121,+H369&amp;K369) &gt; 0, +VLOOKUP(+H369&amp;K369,'CATEGORY ID'!$K$1:$L$121,2,FALSE),""),"")</f>
        <v>225</v>
      </c>
      <c r="BK369" s="101" t="str">
        <f>IF(C369&gt;0,IF(COUNTIF('CATEGORY ID'!$K$124:$K$165, +VLOOKUP(C369,'STYLE NAMES'!$B:$AE,30,FALSE)) &gt; 0, +VLOOKUP(VLOOKUP(C369,'STYLE NAMES'!$B:$AE,30,FALSE),'CATEGORY ID'!K:M,2,FALSE),""),"")</f>
        <v/>
      </c>
      <c r="BO369" s="101">
        <v>21</v>
      </c>
      <c r="BR369" s="101" t="str" cm="1">
        <f t="array" ref="BR369">IF(C369&gt;0,_xlfn.TEXTJOIN(";", TRUE,_xlfn.UNIQUE(_xlfn._xlws.FILTER(BF369:BQ369,(BF369:BQ369&gt;0)),TRUE,FALSE)),"")&amp;";"&amp;BS369</f>
        <v>30;3;109;225;21;208;231</v>
      </c>
      <c r="BS369" s="101" t="s">
        <v>3452</v>
      </c>
      <c r="BU369" s="106">
        <f>IF(C369&gt;0,+VLOOKUP($C369,'STYLE NAMES'!$B:$AC,26,FALSE),"")</f>
        <v>99.9</v>
      </c>
      <c r="BV369" s="106">
        <f>IF(C369&gt;0,+VLOOKUP($C369,'STYLE NAMES'!$B:$AC,27,FALSE),"")</f>
        <v>5490</v>
      </c>
      <c r="BW369" s="106">
        <f>IF(C369&gt;0,+VLOOKUP($C369,'STYLE NAMES'!$B:$AC,28,FALSE),"")</f>
        <v>114.88499999999999</v>
      </c>
      <c r="BY369"/>
      <c r="BZ369" s="101">
        <v>6</v>
      </c>
      <c r="CA369" s="137">
        <f t="shared" si="26"/>
        <v>1</v>
      </c>
      <c r="CB369" s="137" t="str">
        <f>+VLOOKUP(C369,'[2]STYLES &amp; MODELS MATRIX'!$A:$G,7,FALSE)</f>
        <v>AK</v>
      </c>
      <c r="CC369" s="137" t="str">
        <f>+VLOOKUP(C369,'[1]STYLES &amp; SIZE CHARTS'!$A:$H,8,FALSE)</f>
        <v>WT-LSCP1</v>
      </c>
      <c r="CD369" s="137"/>
      <c r="CE369" s="205"/>
      <c r="CF369" s="141"/>
    </row>
    <row r="370" spans="1:84" s="101" customFormat="1" ht="12" customHeight="1" x14ac:dyDescent="0.2">
      <c r="A370" s="102">
        <f t="shared" si="24"/>
        <v>8683711004288</v>
      </c>
      <c r="B370" s="101" t="s">
        <v>874</v>
      </c>
      <c r="C370" s="101" t="s">
        <v>536</v>
      </c>
      <c r="D370" s="101" t="s">
        <v>2979</v>
      </c>
      <c r="E370" s="203" t="s">
        <v>2366</v>
      </c>
      <c r="F370" s="101" t="s">
        <v>785</v>
      </c>
      <c r="G370" s="101" t="str">
        <f>IF(C370&gt;0,+VLOOKUP($C370,'STYLE NAMES'!$B:$AC,4,FALSE),"")</f>
        <v>RIDER</v>
      </c>
      <c r="H370" s="101" t="str">
        <f>IF(C370&gt;0,+VLOOKUP($C370,'STYLE NAMES'!$B:$AC,5,FALSE),"")</f>
        <v>WOMEN</v>
      </c>
      <c r="I370" s="101" t="str">
        <f>IF(C370&gt;0,+VLOOKUP($C370,'STYLE NAMES'!$B:$AC,6,FALSE),"")</f>
        <v>TOPS</v>
      </c>
      <c r="J370" s="101" t="str">
        <f>IF(C370&gt;0,+VLOOKUP($C370,'STYLE NAMES'!$B:$AC,7,FALSE),"")</f>
        <v>WOMEN</v>
      </c>
      <c r="K370" s="101" t="str">
        <f>IF(C370&gt;0,+VLOOKUP($C370,'STYLE NAMES'!$B:$AC,8,FALSE),"")</f>
        <v>COMPETITION POLOS</v>
      </c>
      <c r="L370" s="101" t="str">
        <f>IF(E370&gt;0,+VLOOKUP($E370,'CODE GENERATOR'!$D:$T,3,FALSE),"")</f>
        <v>W</v>
      </c>
      <c r="M370" s="101" t="str">
        <f>IF(E370&gt;0,+VLOOKUP($E370,'CODE GENERATOR'!$D:$T,4,FALSE),"")</f>
        <v>SUPREME</v>
      </c>
      <c r="N370" s="101" t="str">
        <f>IF(E370&gt;0,+VLOOKUP($E370,'CODE GENERATOR'!$D:$T,6,FALSE),"")</f>
        <v>BORDEAUX</v>
      </c>
      <c r="O370" s="101" t="str">
        <f>IF(E370&gt;0,+VLOOKUP($E370,'CODE GENERATOR'!$D:$T,7,FALSE),"")</f>
        <v>BORDEAUX</v>
      </c>
      <c r="P370" s="101" t="str">
        <f t="shared" si="25"/>
        <v>BORDEAUX</v>
      </c>
      <c r="Q370" s="104" t="str">
        <f>IF(E370&gt;0,+VLOOKUP($E370,'CODE GENERATOR'!$D:$T,11,FALSE),"")</f>
        <v>R.TOPWN_CPL0036</v>
      </c>
      <c r="R370" s="104" t="str">
        <f>IF(E370&gt;0,+VLOOKUP($E370,'CODE GENERATOR'!$D:$T,12,FALSE),"")</f>
        <v>SUP0017BORBOR</v>
      </c>
      <c r="S370" s="104" t="str">
        <f>IF(E370&gt;0,+VLOOKUP($E370,'CODE GENERATOR'!$D:$T,13,FALSE),"")</f>
        <v>R.TOPWN_CPL0036_SUP0017BORBOR</v>
      </c>
      <c r="T370" s="104" t="str">
        <f t="shared" si="23"/>
        <v>R.TOPWN_CPL0036_SUP0017BORBOR_S</v>
      </c>
      <c r="U370" s="105">
        <v>8683711004288</v>
      </c>
      <c r="V370" s="107" t="str" cm="1">
        <f t="array" ref="V370">_xlfn.TEXTJOIN(";", TRUE, _xlfn.UNIQUE(_xlfn._xlws.FILTER(P$3:P$10029, C$3:C$10029=C370)))</f>
        <v>WHITE;WHITE/NAVY;NAVY/WHITE;BORDEAUX</v>
      </c>
      <c r="W370" s="107" t="str" cm="1">
        <f t="array" ref="W370">_xlfn.TEXTJOIN(";", TRUE, _xlfn.UNIQUE(_xlfn._xlws.FILTER(F$3:F$10029, C$3:C$10029=C370)))</f>
        <v>XS;S;M;L;XL</v>
      </c>
      <c r="X370" s="101" t="str">
        <f>IF(E370&gt;0,+VLOOKUP($E370,'CODE GENERATOR'!$D:$AC,19,FALSE),0)</f>
        <v>2507_W_1196</v>
      </c>
      <c r="Y370" s="101" t="str">
        <f>IF(E370&gt;0,+VLOOKUP($E370,'CODE GENERATOR'!$D:$AC,20,FALSE),0)</f>
        <v>2507_W_1240</v>
      </c>
      <c r="Z370" s="101" t="str">
        <f>IF(E370&gt;0,+VLOOKUP($E370,'CODE GENERATOR'!$D:$AC,21,FALSE),0)</f>
        <v>2507_W_1267</v>
      </c>
      <c r="AA370" s="101" t="str">
        <f>IF(E370&gt;0,+VLOOKUP($E370,'CODE GENERATOR'!$D:$AC,22,FALSE),0)</f>
        <v>2507_W_1252</v>
      </c>
      <c r="AB370" s="101" t="str">
        <f>IF(E370&gt;0,+VLOOKUP($E370,'CODE GENERATOR'!$D:$AC,23,FALSE),0)</f>
        <v>2507_D_cavalier_detay_0090</v>
      </c>
      <c r="AC370" s="101" t="str">
        <f>IF(E370&gt;0,+VLOOKUP($E370,'CODE GENERATOR'!$D:$AC,24,FALSE),0)</f>
        <v/>
      </c>
      <c r="AD370" s="101" t="str">
        <f>IF(E370&gt;0,+VLOOKUP($E370,'CODE GENERATOR'!$D:$AC,25,FALSE),0)</f>
        <v>2507_VW_Web_22</v>
      </c>
      <c r="AE370" s="101" t="str">
        <f>IF(E370&gt;0,+VLOOKUP($E370,'CODE GENERATOR'!$D:$AC,26,FALSE),0)</f>
        <v/>
      </c>
      <c r="AF370" s="149" t="str">
        <f>IF($C370&gt;0,$C370&amp;" "&amp;$P370&amp;" "&amp;+VLOOKUP($C370,'STYLE NAMES'!$B:$AC,10,FALSE),"""")</f>
        <v>PAOLA BORDEAUX WOMEN'S COMPETITION POLO LONG SLEEVE</v>
      </c>
      <c r="AG370" s="101" t="str">
        <f>"Enjoy our "&amp;(AF370)&amp;"; "&amp;IF(C370&gt;0,+VLOOKUP($C370,'STYLE NAMES'!$B:$AC,11,FALSE),"")</f>
        <v>Enjoy our PAOLA BORDEAUX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0" s="101" t="str">
        <f>IF(C370&gt;0,+VLOOKUP($C370,'STYLE NAMES'!$B:$AC,12,FALSE),"")</f>
        <v>* Specially engineered design for high performance
* 4-way super stretch piquet jersey
* Soft and comfortable
* Breathable
* Quick dry
Composition:
95% Poliamide 5% Elasthane</v>
      </c>
      <c r="AI370" s="101" t="str">
        <f>IF(C370&gt;0,+VLOOKUP($C370,'STYLE NAMES'!$B:$AC,13,FALSE),"")</f>
        <v>Machine Wash at 30°C
Mild process
Iron at low temperature
Iron from REVERSE
Do NOT iron on logos or prints
Do not bleach
Do NOT Tumble Dry</v>
      </c>
      <c r="AJ370" s="149" t="str">
        <f>IF($C370&gt;0,$C370&amp;" "&amp;$P370&amp;" "&amp;+VLOOKUP($C370,'STYLE NAMES'!$B:$AC,14,FALSE),"""")</f>
        <v>PAOLA BORDEAUX KADIN UZUN KOL YARIŞMA POLO</v>
      </c>
      <c r="AK370" s="149" t="str">
        <f>"Cavalier SanMarco tarafından tasarlanan "&amp;(AJ370)&amp;"; "&amp;IF(C370&gt;0,+VLOOKUP($C370,'STYLE NAMES'!$B:$AC,15,FALSE),"")</f>
        <v>Cavalier SanMarco tarafından tasarlanan PAOLA BORDEAUX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0" s="149" t="str">
        <f>IF(C370&gt;0,+VLOOKUP($C370,'STYLE NAMES'!$B:$AC,16,FALSE),"")</f>
        <v>* Yüksek performans için özel tasarım
* 4 yönlü süper streç pike kumaş
* Yumuşak ve rahat
* Nefes alabilir
* Hızlı kuruma
Kompozisyon:
%95 Polyamid  %5 Elastan</v>
      </c>
      <c r="AM370" s="149" t="str">
        <f>IF(C370&gt;0,+VLOOKUP($C370,'STYLE NAMES'!$B:$AC,17,FALSE),"")</f>
        <v>Makinede 30°C' de Yıkayın
Hassas Yıkama
Ilık ütü yapın
Tersten ütüleyin
Logo ve baskıları ÜTÜLEMEYİN
Çamaşır suyu kullanmayın
Kurutma Makinesinde Kurutmayın</v>
      </c>
      <c r="AN370" s="149" t="str">
        <f>IF($C370&gt;0,$C370&amp;" "&amp;$P370&amp;" "&amp;+VLOOKUP($C370,'STYLE NAMES'!$B:$AC,18,FALSE),"""")</f>
        <v>PAOLA BORDEAUX POLO DA CONCORSO DONNA MANICA LUNGA</v>
      </c>
      <c r="AO370" s="101" t="str">
        <f>"Disegnato da Cavalier SanMarco "&amp;(AN370)&amp;"; "&amp;IF(C370&gt;0,+VLOOKUP($C370,'STYLE NAMES'!$B:$AC,19,FALSE),"")</f>
        <v>Disegnato da Cavalier SanMarco PAOLA BORDEAUX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0" s="101" t="str">
        <f>IF(C370&gt;0,+VLOOKUP($C370,'STYLE NAMES'!$B:$AC,20,FALSE),"")</f>
        <v>Design ingegnerizzato per alte prestazioni 
Jersey piqué elasticizzato  4-way-stretch 
Morbido e confortevole 
Traspirante Asciugatura rapida 
Composizione: 
95% Poliammide  5% Elastan</v>
      </c>
      <c r="AQ370" s="101" t="str">
        <f>IF(C370&gt;0,+VLOOKUP($C370,'STYLE NAMES'!$B:$AC,21,FALSE),"")</f>
        <v>Lavare in lavatrice a 30°C Ciclo delicato 
Stirare a bassa temperatura
Stirare al rovescio 
Non stirare su loghi o stampe 
Non candeggiare 
Non asciugare in asciugatrice</v>
      </c>
      <c r="AR370" s="101">
        <f>IF(D370&gt;0,+VLOOKUP($C370,'STYLE NAMES'!$B:$AC,22,FALSE),"")</f>
        <v>0</v>
      </c>
      <c r="AS370" s="101">
        <f>IF(E370&gt;0,+VLOOKUP($C370,'STYLE NAMES'!$B:$AC,23,FALSE),"")</f>
        <v>0</v>
      </c>
      <c r="AT370" s="101">
        <f>IF(F370&gt;0,+VLOOKUP($C370,'STYLE NAMES'!$B:$AC,24,FALSE),"")</f>
        <v>0</v>
      </c>
      <c r="AU370" s="101">
        <f>IF(G370&gt;0,+VLOOKUP($C370,'STYLE NAMES'!$B:$AC,25,FALSE),"")</f>
        <v>0</v>
      </c>
      <c r="AV370" s="101" t="str">
        <f>+VLOOKUP($S370,'CODE GENERATOR'!$P:$AM,15,FALSE)</f>
        <v>R.BOTWN_BRC0067_TJR0027NAVNAV</v>
      </c>
      <c r="AW370" s="101" t="str">
        <f>+VLOOKUP($S370,'CODE GENERATOR'!$P:$AM,16,FALSE)</f>
        <v>A.RACUX_BLT0094A_BRD0002NAVNAV</v>
      </c>
      <c r="AX370" s="101" t="str">
        <f>+VLOOKUP($S370,'CODE GENERATOR'!$P:$AM,17,FALSE)</f>
        <v>A.RACAU_SOC0018_NYL00003XBST4</v>
      </c>
      <c r="AY370" s="101">
        <f>+VLOOKUP($S370,'CODE GENERATOR'!$P:$AM,18,FALSE)</f>
        <v>0</v>
      </c>
      <c r="AZ370" s="101">
        <f>+VLOOKUP($S370,'CODE GENERATOR'!$P:$AM,19,FALSE)</f>
        <v>0</v>
      </c>
      <c r="BA370" s="101">
        <f>+VLOOKUP($S370,'CODE GENERATOR'!$P:$AM,20,FALSE)</f>
        <v>0</v>
      </c>
      <c r="BB370" s="101">
        <f>+VLOOKUP($S370,'CODE GENERATOR'!$P:$AM,21,FALSE)</f>
        <v>0</v>
      </c>
      <c r="BC370" s="101">
        <f>+VLOOKUP($S370,'CODE GENERATOR'!$P:$AM,22,FALSE)</f>
        <v>0</v>
      </c>
      <c r="BD370" s="101">
        <f>+VLOOKUP($S370,'CODE GENERATOR'!$P:$AM,23,FALSE)</f>
        <v>0</v>
      </c>
      <c r="BE370" s="101">
        <f>+VLOOKUP($S370,'CODE GENERATOR'!$P:$AM,24,FALSE)</f>
        <v>0</v>
      </c>
      <c r="BF370" s="101">
        <f>IF(C370&gt;0,+VLOOKUP(G370,'CATEGORY ID'!$A$1:$L$118,3,FALSE),"")</f>
        <v>30</v>
      </c>
      <c r="BG370" s="101">
        <f>IF(C370&gt;0,+VLOOKUP(H370,'CATEGORY ID'!$D$1:$L$118,3,FALSE),"")</f>
        <v>3</v>
      </c>
      <c r="BH370" s="101">
        <f>IF(C370&gt;0,+VLOOKUP((+H370&amp;I370),'CATEGORY ID'!$H$1:$I$121,2,FALSE),"")</f>
        <v>109</v>
      </c>
      <c r="BJ370" s="101">
        <f>IF(C370&gt;0,IF(COUNTIF('CATEGORY ID'!$K$1:$K$121,+H370&amp;K370) &gt; 0, +VLOOKUP(+H370&amp;K370,'CATEGORY ID'!$K$1:$L$121,2,FALSE),""),"")</f>
        <v>225</v>
      </c>
      <c r="BK370" s="101" t="str">
        <f>IF(C370&gt;0,IF(COUNTIF('CATEGORY ID'!$K$124:$K$165, +VLOOKUP(C370,'STYLE NAMES'!$B:$AE,30,FALSE)) &gt; 0, +VLOOKUP(VLOOKUP(C370,'STYLE NAMES'!$B:$AE,30,FALSE),'CATEGORY ID'!K:M,2,FALSE),""),"")</f>
        <v/>
      </c>
      <c r="BO370" s="101">
        <v>21</v>
      </c>
      <c r="BR370" s="101" t="str" cm="1">
        <f t="array" ref="BR370">IF(C370&gt;0,_xlfn.TEXTJOIN(";", TRUE,_xlfn.UNIQUE(_xlfn._xlws.FILTER(BF370:BQ370,(BF370:BQ370&gt;0)),TRUE,FALSE)),"")&amp;";"&amp;BS370</f>
        <v>30;3;109;225;21;208;231</v>
      </c>
      <c r="BS370" s="101" t="s">
        <v>3452</v>
      </c>
      <c r="BU370" s="106">
        <f>IF(C370&gt;0,+VLOOKUP($C370,'STYLE NAMES'!$B:$AC,26,FALSE),"")</f>
        <v>99.9</v>
      </c>
      <c r="BV370" s="106">
        <f>IF(C370&gt;0,+VLOOKUP($C370,'STYLE NAMES'!$B:$AC,27,FALSE),"")</f>
        <v>5490</v>
      </c>
      <c r="BW370" s="106">
        <f>IF(C370&gt;0,+VLOOKUP($C370,'STYLE NAMES'!$B:$AC,28,FALSE),"")</f>
        <v>114.88499999999999</v>
      </c>
      <c r="BY370"/>
      <c r="BZ370" s="101">
        <v>3</v>
      </c>
      <c r="CA370" s="137">
        <f t="shared" si="26"/>
        <v>1</v>
      </c>
      <c r="CB370" s="137" t="str">
        <f>+VLOOKUP(C370,'[2]STYLES &amp; MODELS MATRIX'!$A:$G,7,FALSE)</f>
        <v>AK</v>
      </c>
      <c r="CC370" s="137" t="str">
        <f>+VLOOKUP(C370,'[1]STYLES &amp; SIZE CHARTS'!$A:$H,8,FALSE)</f>
        <v>WT-LSCP1</v>
      </c>
      <c r="CD370" s="137"/>
      <c r="CE370" s="205"/>
      <c r="CF370" s="141"/>
    </row>
    <row r="371" spans="1:84" s="101" customFormat="1" ht="12" customHeight="1" x14ac:dyDescent="0.2">
      <c r="A371" s="102">
        <f t="shared" si="24"/>
        <v>8683711004295</v>
      </c>
      <c r="B371" s="101" t="s">
        <v>874</v>
      </c>
      <c r="C371" s="101" t="s">
        <v>536</v>
      </c>
      <c r="D371" s="101" t="s">
        <v>2979</v>
      </c>
      <c r="E371" s="203" t="s">
        <v>2366</v>
      </c>
      <c r="F371" s="101" t="s">
        <v>2247</v>
      </c>
      <c r="G371" s="101" t="str">
        <f>IF(C371&gt;0,+VLOOKUP($C371,'STYLE NAMES'!$B:$AC,4,FALSE),"")</f>
        <v>RIDER</v>
      </c>
      <c r="H371" s="101" t="str">
        <f>IF(C371&gt;0,+VLOOKUP($C371,'STYLE NAMES'!$B:$AC,5,FALSE),"")</f>
        <v>WOMEN</v>
      </c>
      <c r="I371" s="101" t="str">
        <f>IF(C371&gt;0,+VLOOKUP($C371,'STYLE NAMES'!$B:$AC,6,FALSE),"")</f>
        <v>TOPS</v>
      </c>
      <c r="J371" s="101" t="str">
        <f>IF(C371&gt;0,+VLOOKUP($C371,'STYLE NAMES'!$B:$AC,7,FALSE),"")</f>
        <v>WOMEN</v>
      </c>
      <c r="K371" s="101" t="str">
        <f>IF(C371&gt;0,+VLOOKUP($C371,'STYLE NAMES'!$B:$AC,8,FALSE),"")</f>
        <v>COMPETITION POLOS</v>
      </c>
      <c r="L371" s="101" t="str">
        <f>IF(E371&gt;0,+VLOOKUP($E371,'CODE GENERATOR'!$D:$T,3,FALSE),"")</f>
        <v>W</v>
      </c>
      <c r="M371" s="101" t="str">
        <f>IF(E371&gt;0,+VLOOKUP($E371,'CODE GENERATOR'!$D:$T,4,FALSE),"")</f>
        <v>SUPREME</v>
      </c>
      <c r="N371" s="101" t="str">
        <f>IF(E371&gt;0,+VLOOKUP($E371,'CODE GENERATOR'!$D:$T,6,FALSE),"")</f>
        <v>BORDEAUX</v>
      </c>
      <c r="O371" s="101" t="str">
        <f>IF(E371&gt;0,+VLOOKUP($E371,'CODE GENERATOR'!$D:$T,7,FALSE),"")</f>
        <v>BORDEAUX</v>
      </c>
      <c r="P371" s="101" t="str">
        <f t="shared" si="25"/>
        <v>BORDEAUX</v>
      </c>
      <c r="Q371" s="104" t="str">
        <f>IF(E371&gt;0,+VLOOKUP($E371,'CODE GENERATOR'!$D:$T,11,FALSE),"")</f>
        <v>R.TOPWN_CPL0036</v>
      </c>
      <c r="R371" s="104" t="str">
        <f>IF(E371&gt;0,+VLOOKUP($E371,'CODE GENERATOR'!$D:$T,12,FALSE),"")</f>
        <v>SUP0017BORBOR</v>
      </c>
      <c r="S371" s="104" t="str">
        <f>IF(E371&gt;0,+VLOOKUP($E371,'CODE GENERATOR'!$D:$T,13,FALSE),"")</f>
        <v>R.TOPWN_CPL0036_SUP0017BORBOR</v>
      </c>
      <c r="T371" s="104" t="str">
        <f t="shared" si="23"/>
        <v>R.TOPWN_CPL0036_SUP0017BORBOR_M</v>
      </c>
      <c r="U371" s="105">
        <v>8683711004295</v>
      </c>
      <c r="V371" s="107" t="str" cm="1">
        <f t="array" ref="V371">_xlfn.TEXTJOIN(";", TRUE, _xlfn.UNIQUE(_xlfn._xlws.FILTER(P$3:P$10029, C$3:C$10029=C371)))</f>
        <v>WHITE;WHITE/NAVY;NAVY/WHITE;BORDEAUX</v>
      </c>
      <c r="W371" s="107" t="str" cm="1">
        <f t="array" ref="W371">_xlfn.TEXTJOIN(";", TRUE, _xlfn.UNIQUE(_xlfn._xlws.FILTER(F$3:F$10029, C$3:C$10029=C371)))</f>
        <v>XS;S;M;L;XL</v>
      </c>
      <c r="X371" s="101" t="str">
        <f>IF(E371&gt;0,+VLOOKUP($E371,'CODE GENERATOR'!$D:$AC,19,FALSE),0)</f>
        <v>2507_W_1196</v>
      </c>
      <c r="Y371" s="101" t="str">
        <f>IF(E371&gt;0,+VLOOKUP($E371,'CODE GENERATOR'!$D:$AC,20,FALSE),0)</f>
        <v>2507_W_1240</v>
      </c>
      <c r="Z371" s="101" t="str">
        <f>IF(E371&gt;0,+VLOOKUP($E371,'CODE GENERATOR'!$D:$AC,21,FALSE),0)</f>
        <v>2507_W_1267</v>
      </c>
      <c r="AA371" s="101" t="str">
        <f>IF(E371&gt;0,+VLOOKUP($E371,'CODE GENERATOR'!$D:$AC,22,FALSE),0)</f>
        <v>2507_W_1252</v>
      </c>
      <c r="AB371" s="101" t="str">
        <f>IF(E371&gt;0,+VLOOKUP($E371,'CODE GENERATOR'!$D:$AC,23,FALSE),0)</f>
        <v>2507_D_cavalier_detay_0090</v>
      </c>
      <c r="AC371" s="101" t="str">
        <f>IF(E371&gt;0,+VLOOKUP($E371,'CODE GENERATOR'!$D:$AC,24,FALSE),0)</f>
        <v/>
      </c>
      <c r="AD371" s="101" t="str">
        <f>IF(E371&gt;0,+VLOOKUP($E371,'CODE GENERATOR'!$D:$AC,25,FALSE),0)</f>
        <v>2507_VW_Web_22</v>
      </c>
      <c r="AE371" s="101" t="str">
        <f>IF(E371&gt;0,+VLOOKUP($E371,'CODE GENERATOR'!$D:$AC,26,FALSE),0)</f>
        <v/>
      </c>
      <c r="AF371" s="149" t="str">
        <f>IF($C371&gt;0,$C371&amp;" "&amp;$P371&amp;" "&amp;+VLOOKUP($C371,'STYLE NAMES'!$B:$AC,10,FALSE),"""")</f>
        <v>PAOLA BORDEAUX WOMEN'S COMPETITION POLO LONG SLEEVE</v>
      </c>
      <c r="AG371" s="101" t="str">
        <f>"Enjoy our "&amp;(AF371)&amp;"; "&amp;IF(C371&gt;0,+VLOOKUP($C371,'STYLE NAMES'!$B:$AC,11,FALSE),"")</f>
        <v>Enjoy our PAOLA BORDEAUX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1" s="101" t="str">
        <f>IF(C371&gt;0,+VLOOKUP($C371,'STYLE NAMES'!$B:$AC,12,FALSE),"")</f>
        <v>* Specially engineered design for high performance
* 4-way super stretch piquet jersey
* Soft and comfortable
* Breathable
* Quick dry
Composition:
95% Poliamide 5% Elasthane</v>
      </c>
      <c r="AI371" s="101" t="str">
        <f>IF(C371&gt;0,+VLOOKUP($C371,'STYLE NAMES'!$B:$AC,13,FALSE),"")</f>
        <v>Machine Wash at 30°C
Mild process
Iron at low temperature
Iron from REVERSE
Do NOT iron on logos or prints
Do not bleach
Do NOT Tumble Dry</v>
      </c>
      <c r="AJ371" s="149" t="str">
        <f>IF($C371&gt;0,$C371&amp;" "&amp;$P371&amp;" "&amp;+VLOOKUP($C371,'STYLE NAMES'!$B:$AC,14,FALSE),"""")</f>
        <v>PAOLA BORDEAUX KADIN UZUN KOL YARIŞMA POLO</v>
      </c>
      <c r="AK371" s="149" t="str">
        <f>"Cavalier SanMarco tarafından tasarlanan "&amp;(AJ371)&amp;"; "&amp;IF(C371&gt;0,+VLOOKUP($C371,'STYLE NAMES'!$B:$AC,15,FALSE),"")</f>
        <v>Cavalier SanMarco tarafından tasarlanan PAOLA BORDEAUX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1" s="149" t="str">
        <f>IF(C371&gt;0,+VLOOKUP($C371,'STYLE NAMES'!$B:$AC,16,FALSE),"")</f>
        <v>* Yüksek performans için özel tasarım
* 4 yönlü süper streç pike kumaş
* Yumuşak ve rahat
* Nefes alabilir
* Hızlı kuruma
Kompozisyon:
%95 Polyamid  %5 Elastan</v>
      </c>
      <c r="AM371" s="149" t="str">
        <f>IF(C371&gt;0,+VLOOKUP($C371,'STYLE NAMES'!$B:$AC,17,FALSE),"")</f>
        <v>Makinede 30°C' de Yıkayın
Hassas Yıkama
Ilık ütü yapın
Tersten ütüleyin
Logo ve baskıları ÜTÜLEMEYİN
Çamaşır suyu kullanmayın
Kurutma Makinesinde Kurutmayın</v>
      </c>
      <c r="AN371" s="149" t="str">
        <f>IF($C371&gt;0,$C371&amp;" "&amp;$P371&amp;" "&amp;+VLOOKUP($C371,'STYLE NAMES'!$B:$AC,18,FALSE),"""")</f>
        <v>PAOLA BORDEAUX POLO DA CONCORSO DONNA MANICA LUNGA</v>
      </c>
      <c r="AO371" s="101" t="str">
        <f>"Disegnato da Cavalier SanMarco "&amp;(AN371)&amp;"; "&amp;IF(C371&gt;0,+VLOOKUP($C371,'STYLE NAMES'!$B:$AC,19,FALSE),"")</f>
        <v>Disegnato da Cavalier SanMarco PAOLA BORDEAUX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1" s="101" t="str">
        <f>IF(C371&gt;0,+VLOOKUP($C371,'STYLE NAMES'!$B:$AC,20,FALSE),"")</f>
        <v>Design ingegnerizzato per alte prestazioni 
Jersey piqué elasticizzato  4-way-stretch 
Morbido e confortevole 
Traspirante Asciugatura rapida 
Composizione: 
95% Poliammide  5% Elastan</v>
      </c>
      <c r="AQ371" s="101" t="str">
        <f>IF(C371&gt;0,+VLOOKUP($C371,'STYLE NAMES'!$B:$AC,21,FALSE),"")</f>
        <v>Lavare in lavatrice a 30°C Ciclo delicato 
Stirare a bassa temperatura
Stirare al rovescio 
Non stirare su loghi o stampe 
Non candeggiare 
Non asciugare in asciugatrice</v>
      </c>
      <c r="AR371" s="101">
        <f>IF(D371&gt;0,+VLOOKUP($C371,'STYLE NAMES'!$B:$AC,22,FALSE),"")</f>
        <v>0</v>
      </c>
      <c r="AS371" s="101">
        <f>IF(E371&gt;0,+VLOOKUP($C371,'STYLE NAMES'!$B:$AC,23,FALSE),"")</f>
        <v>0</v>
      </c>
      <c r="AT371" s="101">
        <f>IF(F371&gt;0,+VLOOKUP($C371,'STYLE NAMES'!$B:$AC,24,FALSE),"")</f>
        <v>0</v>
      </c>
      <c r="AU371" s="101">
        <f>IF(G371&gt;0,+VLOOKUP($C371,'STYLE NAMES'!$B:$AC,25,FALSE),"")</f>
        <v>0</v>
      </c>
      <c r="AV371" s="101" t="str">
        <f>+VLOOKUP($S371,'CODE GENERATOR'!$P:$AM,15,FALSE)</f>
        <v>R.BOTWN_BRC0067_TJR0027NAVNAV</v>
      </c>
      <c r="AW371" s="101" t="str">
        <f>+VLOOKUP($S371,'CODE GENERATOR'!$P:$AM,16,FALSE)</f>
        <v>A.RACUX_BLT0094A_BRD0002NAVNAV</v>
      </c>
      <c r="AX371" s="101" t="str">
        <f>+VLOOKUP($S371,'CODE GENERATOR'!$P:$AM,17,FALSE)</f>
        <v>A.RACAU_SOC0018_NYL00003XBST4</v>
      </c>
      <c r="AY371" s="101">
        <f>+VLOOKUP($S371,'CODE GENERATOR'!$P:$AM,18,FALSE)</f>
        <v>0</v>
      </c>
      <c r="AZ371" s="101">
        <f>+VLOOKUP($S371,'CODE GENERATOR'!$P:$AM,19,FALSE)</f>
        <v>0</v>
      </c>
      <c r="BA371" s="101">
        <f>+VLOOKUP($S371,'CODE GENERATOR'!$P:$AM,20,FALSE)</f>
        <v>0</v>
      </c>
      <c r="BB371" s="101">
        <f>+VLOOKUP($S371,'CODE GENERATOR'!$P:$AM,21,FALSE)</f>
        <v>0</v>
      </c>
      <c r="BC371" s="101">
        <f>+VLOOKUP($S371,'CODE GENERATOR'!$P:$AM,22,FALSE)</f>
        <v>0</v>
      </c>
      <c r="BD371" s="101">
        <f>+VLOOKUP($S371,'CODE GENERATOR'!$P:$AM,23,FALSE)</f>
        <v>0</v>
      </c>
      <c r="BE371" s="101">
        <f>+VLOOKUP($S371,'CODE GENERATOR'!$P:$AM,24,FALSE)</f>
        <v>0</v>
      </c>
      <c r="BF371" s="101">
        <f>IF(C371&gt;0,+VLOOKUP(G371,'CATEGORY ID'!$A$1:$L$118,3,FALSE),"")</f>
        <v>30</v>
      </c>
      <c r="BG371" s="101">
        <f>IF(C371&gt;0,+VLOOKUP(H371,'CATEGORY ID'!$D$1:$L$118,3,FALSE),"")</f>
        <v>3</v>
      </c>
      <c r="BH371" s="101">
        <f>IF(C371&gt;0,+VLOOKUP((+H371&amp;I371),'CATEGORY ID'!$H$1:$I$121,2,FALSE),"")</f>
        <v>109</v>
      </c>
      <c r="BJ371" s="101">
        <f>IF(C371&gt;0,IF(COUNTIF('CATEGORY ID'!$K$1:$K$121,+H371&amp;K371) &gt; 0, +VLOOKUP(+H371&amp;K371,'CATEGORY ID'!$K$1:$L$121,2,FALSE),""),"")</f>
        <v>225</v>
      </c>
      <c r="BK371" s="101" t="str">
        <f>IF(C371&gt;0,IF(COUNTIF('CATEGORY ID'!$K$124:$K$165, +VLOOKUP(C371,'STYLE NAMES'!$B:$AE,30,FALSE)) &gt; 0, +VLOOKUP(VLOOKUP(C371,'STYLE NAMES'!$B:$AE,30,FALSE),'CATEGORY ID'!K:M,2,FALSE),""),"")</f>
        <v/>
      </c>
      <c r="BO371" s="101">
        <v>21</v>
      </c>
      <c r="BR371" s="101" t="str" cm="1">
        <f t="array" ref="BR371">IF(C371&gt;0,_xlfn.TEXTJOIN(";", TRUE,_xlfn.UNIQUE(_xlfn._xlws.FILTER(BF371:BQ371,(BF371:BQ371&gt;0)),TRUE,FALSE)),"")&amp;";"&amp;BS371</f>
        <v>30;3;109;225;21;208;231</v>
      </c>
      <c r="BS371" s="101" t="s">
        <v>3452</v>
      </c>
      <c r="BU371" s="106">
        <f>IF(C371&gt;0,+VLOOKUP($C371,'STYLE NAMES'!$B:$AC,26,FALSE),"")</f>
        <v>99.9</v>
      </c>
      <c r="BV371" s="106">
        <f>IF(C371&gt;0,+VLOOKUP($C371,'STYLE NAMES'!$B:$AC,27,FALSE),"")</f>
        <v>5490</v>
      </c>
      <c r="BW371" s="106">
        <f>IF(C371&gt;0,+VLOOKUP($C371,'STYLE NAMES'!$B:$AC,28,FALSE),"")</f>
        <v>114.88499999999999</v>
      </c>
      <c r="BY371"/>
      <c r="BZ371" s="101">
        <v>5</v>
      </c>
      <c r="CA371" s="137">
        <f t="shared" si="26"/>
        <v>1</v>
      </c>
      <c r="CB371" s="137" t="str">
        <f>+VLOOKUP(C371,'[2]STYLES &amp; MODELS MATRIX'!$A:$G,7,FALSE)</f>
        <v>AK</v>
      </c>
      <c r="CC371" s="137" t="str">
        <f>+VLOOKUP(C371,'[1]STYLES &amp; SIZE CHARTS'!$A:$H,8,FALSE)</f>
        <v>WT-LSCP1</v>
      </c>
      <c r="CD371" s="137"/>
      <c r="CE371" s="205"/>
      <c r="CF371" s="141"/>
    </row>
    <row r="372" spans="1:84" s="101" customFormat="1" ht="12" customHeight="1" x14ac:dyDescent="0.2">
      <c r="A372" s="102">
        <f t="shared" si="24"/>
        <v>8683711004301</v>
      </c>
      <c r="B372" s="101" t="s">
        <v>874</v>
      </c>
      <c r="C372" s="101" t="s">
        <v>536</v>
      </c>
      <c r="D372" s="101" t="s">
        <v>2979</v>
      </c>
      <c r="E372" s="203" t="s">
        <v>2366</v>
      </c>
      <c r="F372" s="101" t="s">
        <v>2248</v>
      </c>
      <c r="G372" s="101" t="str">
        <f>IF(C372&gt;0,+VLOOKUP($C372,'STYLE NAMES'!$B:$AC,4,FALSE),"")</f>
        <v>RIDER</v>
      </c>
      <c r="H372" s="101" t="str">
        <f>IF(C372&gt;0,+VLOOKUP($C372,'STYLE NAMES'!$B:$AC,5,FALSE),"")</f>
        <v>WOMEN</v>
      </c>
      <c r="I372" s="101" t="str">
        <f>IF(C372&gt;0,+VLOOKUP($C372,'STYLE NAMES'!$B:$AC,6,FALSE),"")</f>
        <v>TOPS</v>
      </c>
      <c r="J372" s="101" t="str">
        <f>IF(C372&gt;0,+VLOOKUP($C372,'STYLE NAMES'!$B:$AC,7,FALSE),"")</f>
        <v>WOMEN</v>
      </c>
      <c r="K372" s="101" t="str">
        <f>IF(C372&gt;0,+VLOOKUP($C372,'STYLE NAMES'!$B:$AC,8,FALSE),"")</f>
        <v>COMPETITION POLOS</v>
      </c>
      <c r="L372" s="101" t="str">
        <f>IF(E372&gt;0,+VLOOKUP($E372,'CODE GENERATOR'!$D:$T,3,FALSE),"")</f>
        <v>W</v>
      </c>
      <c r="M372" s="101" t="str">
        <f>IF(E372&gt;0,+VLOOKUP($E372,'CODE GENERATOR'!$D:$T,4,FALSE),"")</f>
        <v>SUPREME</v>
      </c>
      <c r="N372" s="101" t="str">
        <f>IF(E372&gt;0,+VLOOKUP($E372,'CODE GENERATOR'!$D:$T,6,FALSE),"")</f>
        <v>BORDEAUX</v>
      </c>
      <c r="O372" s="101" t="str">
        <f>IF(E372&gt;0,+VLOOKUP($E372,'CODE GENERATOR'!$D:$T,7,FALSE),"")</f>
        <v>BORDEAUX</v>
      </c>
      <c r="P372" s="101" t="str">
        <f t="shared" si="25"/>
        <v>BORDEAUX</v>
      </c>
      <c r="Q372" s="104" t="str">
        <f>IF(E372&gt;0,+VLOOKUP($E372,'CODE GENERATOR'!$D:$T,11,FALSE),"")</f>
        <v>R.TOPWN_CPL0036</v>
      </c>
      <c r="R372" s="104" t="str">
        <f>IF(E372&gt;0,+VLOOKUP($E372,'CODE GENERATOR'!$D:$T,12,FALSE),"")</f>
        <v>SUP0017BORBOR</v>
      </c>
      <c r="S372" s="104" t="str">
        <f>IF(E372&gt;0,+VLOOKUP($E372,'CODE GENERATOR'!$D:$T,13,FALSE),"")</f>
        <v>R.TOPWN_CPL0036_SUP0017BORBOR</v>
      </c>
      <c r="T372" s="104" t="str">
        <f t="shared" si="23"/>
        <v>R.TOPWN_CPL0036_SUP0017BORBOR_L</v>
      </c>
      <c r="U372" s="105">
        <v>8683711004301</v>
      </c>
      <c r="V372" s="107" t="str" cm="1">
        <f t="array" ref="V372">_xlfn.TEXTJOIN(";", TRUE, _xlfn.UNIQUE(_xlfn._xlws.FILTER(P$3:P$10029, C$3:C$10029=C372)))</f>
        <v>WHITE;WHITE/NAVY;NAVY/WHITE;BORDEAUX</v>
      </c>
      <c r="W372" s="107" t="str" cm="1">
        <f t="array" ref="W372">_xlfn.TEXTJOIN(";", TRUE, _xlfn.UNIQUE(_xlfn._xlws.FILTER(F$3:F$10029, C$3:C$10029=C372)))</f>
        <v>XS;S;M;L;XL</v>
      </c>
      <c r="X372" s="101" t="str">
        <f>IF(E372&gt;0,+VLOOKUP($E372,'CODE GENERATOR'!$D:$AC,19,FALSE),0)</f>
        <v>2507_W_1196</v>
      </c>
      <c r="Y372" s="101" t="str">
        <f>IF(E372&gt;0,+VLOOKUP($E372,'CODE GENERATOR'!$D:$AC,20,FALSE),0)</f>
        <v>2507_W_1240</v>
      </c>
      <c r="Z372" s="101" t="str">
        <f>IF(E372&gt;0,+VLOOKUP($E372,'CODE GENERATOR'!$D:$AC,21,FALSE),0)</f>
        <v>2507_W_1267</v>
      </c>
      <c r="AA372" s="101" t="str">
        <f>IF(E372&gt;0,+VLOOKUP($E372,'CODE GENERATOR'!$D:$AC,22,FALSE),0)</f>
        <v>2507_W_1252</v>
      </c>
      <c r="AB372" s="101" t="str">
        <f>IF(E372&gt;0,+VLOOKUP($E372,'CODE GENERATOR'!$D:$AC,23,FALSE),0)</f>
        <v>2507_D_cavalier_detay_0090</v>
      </c>
      <c r="AC372" s="101" t="str">
        <f>IF(E372&gt;0,+VLOOKUP($E372,'CODE GENERATOR'!$D:$AC,24,FALSE),0)</f>
        <v/>
      </c>
      <c r="AD372" s="101" t="str">
        <f>IF(E372&gt;0,+VLOOKUP($E372,'CODE GENERATOR'!$D:$AC,25,FALSE),0)</f>
        <v>2507_VW_Web_22</v>
      </c>
      <c r="AE372" s="101" t="str">
        <f>IF(E372&gt;0,+VLOOKUP($E372,'CODE GENERATOR'!$D:$AC,26,FALSE),0)</f>
        <v/>
      </c>
      <c r="AF372" s="149" t="str">
        <f>IF($C372&gt;0,$C372&amp;" "&amp;$P372&amp;" "&amp;+VLOOKUP($C372,'STYLE NAMES'!$B:$AC,10,FALSE),"""")</f>
        <v>PAOLA BORDEAUX WOMEN'S COMPETITION POLO LONG SLEEVE</v>
      </c>
      <c r="AG372" s="101" t="str">
        <f>"Enjoy our "&amp;(AF372)&amp;"; "&amp;IF(C372&gt;0,+VLOOKUP($C372,'STYLE NAMES'!$B:$AC,11,FALSE),"")</f>
        <v>Enjoy our PAOLA BORDEAUX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2" s="101" t="str">
        <f>IF(C372&gt;0,+VLOOKUP($C372,'STYLE NAMES'!$B:$AC,12,FALSE),"")</f>
        <v>* Specially engineered design for high performance
* 4-way super stretch piquet jersey
* Soft and comfortable
* Breathable
* Quick dry
Composition:
95% Poliamide 5% Elasthane</v>
      </c>
      <c r="AI372" s="101" t="str">
        <f>IF(C372&gt;0,+VLOOKUP($C372,'STYLE NAMES'!$B:$AC,13,FALSE),"")</f>
        <v>Machine Wash at 30°C
Mild process
Iron at low temperature
Iron from REVERSE
Do NOT iron on logos or prints
Do not bleach
Do NOT Tumble Dry</v>
      </c>
      <c r="AJ372" s="149" t="str">
        <f>IF($C372&gt;0,$C372&amp;" "&amp;$P372&amp;" "&amp;+VLOOKUP($C372,'STYLE NAMES'!$B:$AC,14,FALSE),"""")</f>
        <v>PAOLA BORDEAUX KADIN UZUN KOL YARIŞMA POLO</v>
      </c>
      <c r="AK372" s="149" t="str">
        <f>"Cavalier SanMarco tarafından tasarlanan "&amp;(AJ372)&amp;"; "&amp;IF(C372&gt;0,+VLOOKUP($C372,'STYLE NAMES'!$B:$AC,15,FALSE),"")</f>
        <v>Cavalier SanMarco tarafından tasarlanan PAOLA BORDEAUX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2" s="149" t="str">
        <f>IF(C372&gt;0,+VLOOKUP($C372,'STYLE NAMES'!$B:$AC,16,FALSE),"")</f>
        <v>* Yüksek performans için özel tasarım
* 4 yönlü süper streç pike kumaş
* Yumuşak ve rahat
* Nefes alabilir
* Hızlı kuruma
Kompozisyon:
%95 Polyamid  %5 Elastan</v>
      </c>
      <c r="AM372" s="149" t="str">
        <f>IF(C372&gt;0,+VLOOKUP($C372,'STYLE NAMES'!$B:$AC,17,FALSE),"")</f>
        <v>Makinede 30°C' de Yıkayın
Hassas Yıkama
Ilık ütü yapın
Tersten ütüleyin
Logo ve baskıları ÜTÜLEMEYİN
Çamaşır suyu kullanmayın
Kurutma Makinesinde Kurutmayın</v>
      </c>
      <c r="AN372" s="149" t="str">
        <f>IF($C372&gt;0,$C372&amp;" "&amp;$P372&amp;" "&amp;+VLOOKUP($C372,'STYLE NAMES'!$B:$AC,18,FALSE),"""")</f>
        <v>PAOLA BORDEAUX POLO DA CONCORSO DONNA MANICA LUNGA</v>
      </c>
      <c r="AO372" s="101" t="str">
        <f>"Disegnato da Cavalier SanMarco "&amp;(AN372)&amp;"; "&amp;IF(C372&gt;0,+VLOOKUP($C372,'STYLE NAMES'!$B:$AC,19,FALSE),"")</f>
        <v>Disegnato da Cavalier SanMarco PAOLA BORDEAUX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2" s="101" t="str">
        <f>IF(C372&gt;0,+VLOOKUP($C372,'STYLE NAMES'!$B:$AC,20,FALSE),"")</f>
        <v>Design ingegnerizzato per alte prestazioni 
Jersey piqué elasticizzato  4-way-stretch 
Morbido e confortevole 
Traspirante Asciugatura rapida 
Composizione: 
95% Poliammide  5% Elastan</v>
      </c>
      <c r="AQ372" s="101" t="str">
        <f>IF(C372&gt;0,+VLOOKUP($C372,'STYLE NAMES'!$B:$AC,21,FALSE),"")</f>
        <v>Lavare in lavatrice a 30°C Ciclo delicato 
Stirare a bassa temperatura
Stirare al rovescio 
Non stirare su loghi o stampe 
Non candeggiare 
Non asciugare in asciugatrice</v>
      </c>
      <c r="AR372" s="101">
        <f>IF(D372&gt;0,+VLOOKUP($C372,'STYLE NAMES'!$B:$AC,22,FALSE),"")</f>
        <v>0</v>
      </c>
      <c r="AS372" s="101">
        <f>IF(E372&gt;0,+VLOOKUP($C372,'STYLE NAMES'!$B:$AC,23,FALSE),"")</f>
        <v>0</v>
      </c>
      <c r="AT372" s="101">
        <f>IF(F372&gt;0,+VLOOKUP($C372,'STYLE NAMES'!$B:$AC,24,FALSE),"")</f>
        <v>0</v>
      </c>
      <c r="AU372" s="101">
        <f>IF(G372&gt;0,+VLOOKUP($C372,'STYLE NAMES'!$B:$AC,25,FALSE),"")</f>
        <v>0</v>
      </c>
      <c r="AV372" s="101" t="str">
        <f>+VLOOKUP($S372,'CODE GENERATOR'!$P:$AM,15,FALSE)</f>
        <v>R.BOTWN_BRC0067_TJR0027NAVNAV</v>
      </c>
      <c r="AW372" s="101" t="str">
        <f>+VLOOKUP($S372,'CODE GENERATOR'!$P:$AM,16,FALSE)</f>
        <v>A.RACUX_BLT0094A_BRD0002NAVNAV</v>
      </c>
      <c r="AX372" s="101" t="str">
        <f>+VLOOKUP($S372,'CODE GENERATOR'!$P:$AM,17,FALSE)</f>
        <v>A.RACAU_SOC0018_NYL00003XBST4</v>
      </c>
      <c r="AY372" s="101">
        <f>+VLOOKUP($S372,'CODE GENERATOR'!$P:$AM,18,FALSE)</f>
        <v>0</v>
      </c>
      <c r="AZ372" s="101">
        <f>+VLOOKUP($S372,'CODE GENERATOR'!$P:$AM,19,FALSE)</f>
        <v>0</v>
      </c>
      <c r="BA372" s="101">
        <f>+VLOOKUP($S372,'CODE GENERATOR'!$P:$AM,20,FALSE)</f>
        <v>0</v>
      </c>
      <c r="BB372" s="101">
        <f>+VLOOKUP($S372,'CODE GENERATOR'!$P:$AM,21,FALSE)</f>
        <v>0</v>
      </c>
      <c r="BC372" s="101">
        <f>+VLOOKUP($S372,'CODE GENERATOR'!$P:$AM,22,FALSE)</f>
        <v>0</v>
      </c>
      <c r="BD372" s="101">
        <f>+VLOOKUP($S372,'CODE GENERATOR'!$P:$AM,23,FALSE)</f>
        <v>0</v>
      </c>
      <c r="BE372" s="101">
        <f>+VLOOKUP($S372,'CODE GENERATOR'!$P:$AM,24,FALSE)</f>
        <v>0</v>
      </c>
      <c r="BF372" s="101">
        <f>IF(C372&gt;0,+VLOOKUP(G372,'CATEGORY ID'!$A$1:$L$118,3,FALSE),"")</f>
        <v>30</v>
      </c>
      <c r="BG372" s="101">
        <f>IF(C372&gt;0,+VLOOKUP(H372,'CATEGORY ID'!$D$1:$L$118,3,FALSE),"")</f>
        <v>3</v>
      </c>
      <c r="BH372" s="101">
        <f>IF(C372&gt;0,+VLOOKUP((+H372&amp;I372),'CATEGORY ID'!$H$1:$I$121,2,FALSE),"")</f>
        <v>109</v>
      </c>
      <c r="BJ372" s="101">
        <f>IF(C372&gt;0,IF(COUNTIF('CATEGORY ID'!$K$1:$K$121,+H372&amp;K372) &gt; 0, +VLOOKUP(+H372&amp;K372,'CATEGORY ID'!$K$1:$L$121,2,FALSE),""),"")</f>
        <v>225</v>
      </c>
      <c r="BK372" s="101" t="str">
        <f>IF(C372&gt;0,IF(COUNTIF('CATEGORY ID'!$K$124:$K$165, +VLOOKUP(C372,'STYLE NAMES'!$B:$AE,30,FALSE)) &gt; 0, +VLOOKUP(VLOOKUP(C372,'STYLE NAMES'!$B:$AE,30,FALSE),'CATEGORY ID'!K:M,2,FALSE),""),"")</f>
        <v/>
      </c>
      <c r="BO372" s="101">
        <v>21</v>
      </c>
      <c r="BR372" s="101" t="str" cm="1">
        <f t="array" ref="BR372">IF(C372&gt;0,_xlfn.TEXTJOIN(";", TRUE,_xlfn.UNIQUE(_xlfn._xlws.FILTER(BF372:BQ372,(BF372:BQ372&gt;0)),TRUE,FALSE)),"")&amp;";"&amp;BS372</f>
        <v>30;3;109;225;21;208;231</v>
      </c>
      <c r="BS372" s="101" t="s">
        <v>3452</v>
      </c>
      <c r="BU372" s="106">
        <f>IF(C372&gt;0,+VLOOKUP($C372,'STYLE NAMES'!$B:$AC,26,FALSE),"")</f>
        <v>99.9</v>
      </c>
      <c r="BV372" s="106">
        <f>IF(C372&gt;0,+VLOOKUP($C372,'STYLE NAMES'!$B:$AC,27,FALSE),"")</f>
        <v>5490</v>
      </c>
      <c r="BW372" s="106">
        <f>IF(C372&gt;0,+VLOOKUP($C372,'STYLE NAMES'!$B:$AC,28,FALSE),"")</f>
        <v>114.88499999999999</v>
      </c>
      <c r="BY372"/>
      <c r="BZ372" s="101">
        <v>4</v>
      </c>
      <c r="CA372" s="137">
        <f t="shared" si="26"/>
        <v>1</v>
      </c>
      <c r="CB372" s="137" t="str">
        <f>+VLOOKUP(C372,'[2]STYLES &amp; MODELS MATRIX'!$A:$G,7,FALSE)</f>
        <v>AK</v>
      </c>
      <c r="CC372" s="137" t="str">
        <f>+VLOOKUP(C372,'[1]STYLES &amp; SIZE CHARTS'!$A:$H,8,FALSE)</f>
        <v>WT-LSCP1</v>
      </c>
      <c r="CD372" s="137"/>
      <c r="CE372" s="205"/>
      <c r="CF372" s="141"/>
    </row>
    <row r="373" spans="1:84" s="101" customFormat="1" ht="12" customHeight="1" x14ac:dyDescent="0.2">
      <c r="A373" s="102">
        <f t="shared" si="24"/>
        <v>8683711004318</v>
      </c>
      <c r="B373" s="101" t="s">
        <v>874</v>
      </c>
      <c r="C373" s="101" t="s">
        <v>536</v>
      </c>
      <c r="D373" s="101" t="s">
        <v>2979</v>
      </c>
      <c r="E373" s="203" t="s">
        <v>2366</v>
      </c>
      <c r="F373" s="101" t="s">
        <v>2249</v>
      </c>
      <c r="G373" s="101" t="str">
        <f>IF(C373&gt;0,+VLOOKUP($C373,'STYLE NAMES'!$B:$AC,4,FALSE),"")</f>
        <v>RIDER</v>
      </c>
      <c r="H373" s="101" t="str">
        <f>IF(C373&gt;0,+VLOOKUP($C373,'STYLE NAMES'!$B:$AC,5,FALSE),"")</f>
        <v>WOMEN</v>
      </c>
      <c r="I373" s="101" t="str">
        <f>IF(C373&gt;0,+VLOOKUP($C373,'STYLE NAMES'!$B:$AC,6,FALSE),"")</f>
        <v>TOPS</v>
      </c>
      <c r="J373" s="101" t="str">
        <f>IF(C373&gt;0,+VLOOKUP($C373,'STYLE NAMES'!$B:$AC,7,FALSE),"")</f>
        <v>WOMEN</v>
      </c>
      <c r="K373" s="101" t="str">
        <f>IF(C373&gt;0,+VLOOKUP($C373,'STYLE NAMES'!$B:$AC,8,FALSE),"")</f>
        <v>COMPETITION POLOS</v>
      </c>
      <c r="L373" s="101" t="str">
        <f>IF(E373&gt;0,+VLOOKUP($E373,'CODE GENERATOR'!$D:$T,3,FALSE),"")</f>
        <v>W</v>
      </c>
      <c r="M373" s="101" t="str">
        <f>IF(E373&gt;0,+VLOOKUP($E373,'CODE GENERATOR'!$D:$T,4,FALSE),"")</f>
        <v>SUPREME</v>
      </c>
      <c r="N373" s="101" t="str">
        <f>IF(E373&gt;0,+VLOOKUP($E373,'CODE GENERATOR'!$D:$T,6,FALSE),"")</f>
        <v>BORDEAUX</v>
      </c>
      <c r="O373" s="101" t="str">
        <f>IF(E373&gt;0,+VLOOKUP($E373,'CODE GENERATOR'!$D:$T,7,FALSE),"")</f>
        <v>BORDEAUX</v>
      </c>
      <c r="P373" s="101" t="str">
        <f t="shared" si="25"/>
        <v>BORDEAUX</v>
      </c>
      <c r="Q373" s="104" t="str">
        <f>IF(E373&gt;0,+VLOOKUP($E373,'CODE GENERATOR'!$D:$T,11,FALSE),"")</f>
        <v>R.TOPWN_CPL0036</v>
      </c>
      <c r="R373" s="104" t="str">
        <f>IF(E373&gt;0,+VLOOKUP($E373,'CODE GENERATOR'!$D:$T,12,FALSE),"")</f>
        <v>SUP0017BORBOR</v>
      </c>
      <c r="S373" s="104" t="str">
        <f>IF(E373&gt;0,+VLOOKUP($E373,'CODE GENERATOR'!$D:$T,13,FALSE),"")</f>
        <v>R.TOPWN_CPL0036_SUP0017BORBOR</v>
      </c>
      <c r="T373" s="104" t="str">
        <f t="shared" si="23"/>
        <v>R.TOPWN_CPL0036_SUP0017BORBOR_XL</v>
      </c>
      <c r="U373" s="105">
        <v>8683711004318</v>
      </c>
      <c r="V373" s="107" t="str" cm="1">
        <f t="array" ref="V373">_xlfn.TEXTJOIN(";", TRUE, _xlfn.UNIQUE(_xlfn._xlws.FILTER(P$3:P$10029, C$3:C$10029=C373)))</f>
        <v>WHITE;WHITE/NAVY;NAVY/WHITE;BORDEAUX</v>
      </c>
      <c r="W373" s="107" t="str" cm="1">
        <f t="array" ref="W373">_xlfn.TEXTJOIN(";", TRUE, _xlfn.UNIQUE(_xlfn._xlws.FILTER(F$3:F$10029, C$3:C$10029=C373)))</f>
        <v>XS;S;M;L;XL</v>
      </c>
      <c r="X373" s="101" t="str">
        <f>IF(E373&gt;0,+VLOOKUP($E373,'CODE GENERATOR'!$D:$AC,19,FALSE),0)</f>
        <v>2507_W_1196</v>
      </c>
      <c r="Y373" s="101" t="str">
        <f>IF(E373&gt;0,+VLOOKUP($E373,'CODE GENERATOR'!$D:$AC,20,FALSE),0)</f>
        <v>2507_W_1240</v>
      </c>
      <c r="Z373" s="101" t="str">
        <f>IF(E373&gt;0,+VLOOKUP($E373,'CODE GENERATOR'!$D:$AC,21,FALSE),0)</f>
        <v>2507_W_1267</v>
      </c>
      <c r="AA373" s="101" t="str">
        <f>IF(E373&gt;0,+VLOOKUP($E373,'CODE GENERATOR'!$D:$AC,22,FALSE),0)</f>
        <v>2507_W_1252</v>
      </c>
      <c r="AB373" s="101" t="str">
        <f>IF(E373&gt;0,+VLOOKUP($E373,'CODE GENERATOR'!$D:$AC,23,FALSE),0)</f>
        <v>2507_D_cavalier_detay_0090</v>
      </c>
      <c r="AC373" s="101" t="str">
        <f>IF(E373&gt;0,+VLOOKUP($E373,'CODE GENERATOR'!$D:$AC,24,FALSE),0)</f>
        <v/>
      </c>
      <c r="AD373" s="101" t="str">
        <f>IF(E373&gt;0,+VLOOKUP($E373,'CODE GENERATOR'!$D:$AC,25,FALSE),0)</f>
        <v>2507_VW_Web_22</v>
      </c>
      <c r="AE373" s="101" t="str">
        <f>IF(E373&gt;0,+VLOOKUP($E373,'CODE GENERATOR'!$D:$AC,26,FALSE),0)</f>
        <v/>
      </c>
      <c r="AF373" s="149" t="str">
        <f>IF($C373&gt;0,$C373&amp;" "&amp;$P373&amp;" "&amp;+VLOOKUP($C373,'STYLE NAMES'!$B:$AC,10,FALSE),"""")</f>
        <v>PAOLA BORDEAUX WOMEN'S COMPETITION POLO LONG SLEEVE</v>
      </c>
      <c r="AG373" s="101" t="str">
        <f>"Enjoy our "&amp;(AF373)&amp;"; "&amp;IF(C373&gt;0,+VLOOKUP($C373,'STYLE NAMES'!$B:$AC,11,FALSE),"")</f>
        <v>Enjoy our PAOLA BORDEAUX WOMEN'S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3" s="101" t="str">
        <f>IF(C373&gt;0,+VLOOKUP($C373,'STYLE NAMES'!$B:$AC,12,FALSE),"")</f>
        <v>* Specially engineered design for high performance
* 4-way super stretch piquet jersey
* Soft and comfortable
* Breathable
* Quick dry
Composition:
95% Poliamide 5% Elasthane</v>
      </c>
      <c r="AI373" s="101" t="str">
        <f>IF(C373&gt;0,+VLOOKUP($C373,'STYLE NAMES'!$B:$AC,13,FALSE),"")</f>
        <v>Machine Wash at 30°C
Mild process
Iron at low temperature
Iron from REVERSE
Do NOT iron on logos or prints
Do not bleach
Do NOT Tumble Dry</v>
      </c>
      <c r="AJ373" s="149" t="str">
        <f>IF($C373&gt;0,$C373&amp;" "&amp;$P373&amp;" "&amp;+VLOOKUP($C373,'STYLE NAMES'!$B:$AC,14,FALSE),"""")</f>
        <v>PAOLA BORDEAUX KADIN UZUN KOL YARIŞMA POLO</v>
      </c>
      <c r="AK373" s="149" t="str">
        <f>"Cavalier SanMarco tarafından tasarlanan "&amp;(AJ373)&amp;"; "&amp;IF(C373&gt;0,+VLOOKUP($C373,'STYLE NAMES'!$B:$AC,15,FALSE),"")</f>
        <v>Cavalier SanMarco tarafından tasarlanan PAOLA BORDEAUX KADIN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3" s="149" t="str">
        <f>IF(C373&gt;0,+VLOOKUP($C373,'STYLE NAMES'!$B:$AC,16,FALSE),"")</f>
        <v>* Yüksek performans için özel tasarım
* 4 yönlü süper streç pike kumaş
* Yumuşak ve rahat
* Nefes alabilir
* Hızlı kuruma
Kompozisyon:
%95 Polyamid  %5 Elastan</v>
      </c>
      <c r="AM373" s="149" t="str">
        <f>IF(C373&gt;0,+VLOOKUP($C373,'STYLE NAMES'!$B:$AC,17,FALSE),"")</f>
        <v>Makinede 30°C' de Yıkayın
Hassas Yıkama
Ilık ütü yapın
Tersten ütüleyin
Logo ve baskıları ÜTÜLEMEYİN
Çamaşır suyu kullanmayın
Kurutma Makinesinde Kurutmayın</v>
      </c>
      <c r="AN373" s="149" t="str">
        <f>IF($C373&gt;0,$C373&amp;" "&amp;$P373&amp;" "&amp;+VLOOKUP($C373,'STYLE NAMES'!$B:$AC,18,FALSE),"""")</f>
        <v>PAOLA BORDEAUX POLO DA CONCORSO DONNA MANICA LUNGA</v>
      </c>
      <c r="AO373" s="101" t="str">
        <f>"Disegnato da Cavalier SanMarco "&amp;(AN373)&amp;"; "&amp;IF(C373&gt;0,+VLOOKUP($C373,'STYLE NAMES'!$B:$AC,19,FALSE),"")</f>
        <v>Disegnato da Cavalier SanMarco PAOLA BORDEAUX POLO DA CONCORSO DONNA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3" s="101" t="str">
        <f>IF(C373&gt;0,+VLOOKUP($C373,'STYLE NAMES'!$B:$AC,20,FALSE),"")</f>
        <v>Design ingegnerizzato per alte prestazioni 
Jersey piqué elasticizzato  4-way-stretch 
Morbido e confortevole 
Traspirante Asciugatura rapida 
Composizione: 
95% Poliammide  5% Elastan</v>
      </c>
      <c r="AQ373" s="101" t="str">
        <f>IF(C373&gt;0,+VLOOKUP($C373,'STYLE NAMES'!$B:$AC,21,FALSE),"")</f>
        <v>Lavare in lavatrice a 30°C Ciclo delicato 
Stirare a bassa temperatura
Stirare al rovescio 
Non stirare su loghi o stampe 
Non candeggiare 
Non asciugare in asciugatrice</v>
      </c>
      <c r="AR373" s="101">
        <f>IF(D373&gt;0,+VLOOKUP($C373,'STYLE NAMES'!$B:$AC,22,FALSE),"")</f>
        <v>0</v>
      </c>
      <c r="AS373" s="101">
        <f>IF(E373&gt;0,+VLOOKUP($C373,'STYLE NAMES'!$B:$AC,23,FALSE),"")</f>
        <v>0</v>
      </c>
      <c r="AT373" s="101">
        <f>IF(F373&gt;0,+VLOOKUP($C373,'STYLE NAMES'!$B:$AC,24,FALSE),"")</f>
        <v>0</v>
      </c>
      <c r="AU373" s="101">
        <f>IF(G373&gt;0,+VLOOKUP($C373,'STYLE NAMES'!$B:$AC,25,FALSE),"")</f>
        <v>0</v>
      </c>
      <c r="AV373" s="101" t="str">
        <f>+VLOOKUP($S373,'CODE GENERATOR'!$P:$AM,15,FALSE)</f>
        <v>R.BOTWN_BRC0067_TJR0027NAVNAV</v>
      </c>
      <c r="AW373" s="101" t="str">
        <f>+VLOOKUP($S373,'CODE GENERATOR'!$P:$AM,16,FALSE)</f>
        <v>A.RACUX_BLT0094A_BRD0002NAVNAV</v>
      </c>
      <c r="AX373" s="101" t="str">
        <f>+VLOOKUP($S373,'CODE GENERATOR'!$P:$AM,17,FALSE)</f>
        <v>A.RACAU_SOC0018_NYL00003XBST4</v>
      </c>
      <c r="AY373" s="101">
        <f>+VLOOKUP($S373,'CODE GENERATOR'!$P:$AM,18,FALSE)</f>
        <v>0</v>
      </c>
      <c r="AZ373" s="101">
        <f>+VLOOKUP($S373,'CODE GENERATOR'!$P:$AM,19,FALSE)</f>
        <v>0</v>
      </c>
      <c r="BA373" s="101">
        <f>+VLOOKUP($S373,'CODE GENERATOR'!$P:$AM,20,FALSE)</f>
        <v>0</v>
      </c>
      <c r="BB373" s="101">
        <f>+VLOOKUP($S373,'CODE GENERATOR'!$P:$AM,21,FALSE)</f>
        <v>0</v>
      </c>
      <c r="BC373" s="101">
        <f>+VLOOKUP($S373,'CODE GENERATOR'!$P:$AM,22,FALSE)</f>
        <v>0</v>
      </c>
      <c r="BD373" s="101">
        <f>+VLOOKUP($S373,'CODE GENERATOR'!$P:$AM,23,FALSE)</f>
        <v>0</v>
      </c>
      <c r="BE373" s="101">
        <f>+VLOOKUP($S373,'CODE GENERATOR'!$P:$AM,24,FALSE)</f>
        <v>0</v>
      </c>
      <c r="BF373" s="101">
        <f>IF(C373&gt;0,+VLOOKUP(G373,'CATEGORY ID'!$A$1:$L$118,3,FALSE),"")</f>
        <v>30</v>
      </c>
      <c r="BG373" s="101">
        <f>IF(C373&gt;0,+VLOOKUP(H373,'CATEGORY ID'!$D$1:$L$118,3,FALSE),"")</f>
        <v>3</v>
      </c>
      <c r="BH373" s="101">
        <f>IF(C373&gt;0,+VLOOKUP((+H373&amp;I373),'CATEGORY ID'!$H$1:$I$121,2,FALSE),"")</f>
        <v>109</v>
      </c>
      <c r="BJ373" s="101">
        <f>IF(C373&gt;0,IF(COUNTIF('CATEGORY ID'!$K$1:$K$121,+H373&amp;K373) &gt; 0, +VLOOKUP(+H373&amp;K373,'CATEGORY ID'!$K$1:$L$121,2,FALSE),""),"")</f>
        <v>225</v>
      </c>
      <c r="BK373" s="101" t="str">
        <f>IF(C373&gt;0,IF(COUNTIF('CATEGORY ID'!$K$124:$K$165, +VLOOKUP(C373,'STYLE NAMES'!$B:$AE,30,FALSE)) &gt; 0, +VLOOKUP(VLOOKUP(C373,'STYLE NAMES'!$B:$AE,30,FALSE),'CATEGORY ID'!K:M,2,FALSE),""),"")</f>
        <v/>
      </c>
      <c r="BO373" s="101">
        <v>21</v>
      </c>
      <c r="BR373" s="101" t="str" cm="1">
        <f t="array" ref="BR373">IF(C373&gt;0,_xlfn.TEXTJOIN(";", TRUE,_xlfn.UNIQUE(_xlfn._xlws.FILTER(BF373:BQ373,(BF373:BQ373&gt;0)),TRUE,FALSE)),"")&amp;";"&amp;BS373</f>
        <v>30;3;109;225;21;208;231</v>
      </c>
      <c r="BS373" s="101" t="s">
        <v>3452</v>
      </c>
      <c r="BU373" s="106">
        <f>IF(C373&gt;0,+VLOOKUP($C373,'STYLE NAMES'!$B:$AC,26,FALSE),"")</f>
        <v>99.9</v>
      </c>
      <c r="BV373" s="106">
        <f>IF(C373&gt;0,+VLOOKUP($C373,'STYLE NAMES'!$B:$AC,27,FALSE),"")</f>
        <v>5490</v>
      </c>
      <c r="BW373" s="106">
        <f>IF(C373&gt;0,+VLOOKUP($C373,'STYLE NAMES'!$B:$AC,28,FALSE),"")</f>
        <v>114.88499999999999</v>
      </c>
      <c r="BY373"/>
      <c r="BZ373" s="101">
        <v>2</v>
      </c>
      <c r="CA373" s="137">
        <f t="shared" si="26"/>
        <v>1</v>
      </c>
      <c r="CB373" s="137" t="str">
        <f>+VLOOKUP(C373,'[2]STYLES &amp; MODELS MATRIX'!$A:$G,7,FALSE)</f>
        <v>AK</v>
      </c>
      <c r="CC373" s="137" t="str">
        <f>+VLOOKUP(C373,'[1]STYLES &amp; SIZE CHARTS'!$A:$H,8,FALSE)</f>
        <v>WT-LSCP1</v>
      </c>
      <c r="CD373" s="137"/>
      <c r="CE373" s="205"/>
      <c r="CF373" s="141"/>
    </row>
    <row r="374" spans="1:84" s="101" customFormat="1" ht="12" customHeight="1" x14ac:dyDescent="0.2">
      <c r="A374" s="102">
        <f t="shared" si="24"/>
        <v>8683711004332</v>
      </c>
      <c r="B374" s="101" t="s">
        <v>876</v>
      </c>
      <c r="C374" s="101" t="s">
        <v>542</v>
      </c>
      <c r="D374" s="101" t="s">
        <v>2983</v>
      </c>
      <c r="E374" s="203" t="s">
        <v>2367</v>
      </c>
      <c r="F374" s="101" t="s">
        <v>2352</v>
      </c>
      <c r="G374" s="101" t="str">
        <f>IF(C374&gt;0,+VLOOKUP($C374,'STYLE NAMES'!$B:$AC,4,FALSE),"")</f>
        <v>RIDER</v>
      </c>
      <c r="H374" s="101" t="str">
        <f>IF(C374&gt;0,+VLOOKUP($C374,'STYLE NAMES'!$B:$AC,5,FALSE),"")</f>
        <v>JUNIOR</v>
      </c>
      <c r="I374" s="101" t="str">
        <f>IF(C374&gt;0,+VLOOKUP($C374,'STYLE NAMES'!$B:$AC,6,FALSE),"")</f>
        <v>TOPS</v>
      </c>
      <c r="J374" s="101" t="str">
        <f>IF(C374&gt;0,+VLOOKUP($C374,'STYLE NAMES'!$B:$AC,7,FALSE),"")</f>
        <v>KIDS BOY</v>
      </c>
      <c r="K374" s="101" t="str">
        <f>IF(C374&gt;0,+VLOOKUP($C374,'STYLE NAMES'!$B:$AC,8,FALSE),"")</f>
        <v>COMPETITION POLOS</v>
      </c>
      <c r="L374" s="101" t="str">
        <f>IF(E374&gt;0,+VLOOKUP($E374,'CODE GENERATOR'!$D:$T,3,FALSE),"")</f>
        <v>W</v>
      </c>
      <c r="M374" s="101" t="str">
        <f>IF(E374&gt;0,+VLOOKUP($E374,'CODE GENERATOR'!$D:$T,4,FALSE),"")</f>
        <v>PIQUET</v>
      </c>
      <c r="N374" s="101" t="str">
        <f>IF(E374&gt;0,+VLOOKUP($E374,'CODE GENERATOR'!$D:$T,6,FALSE),"")</f>
        <v>WHITE</v>
      </c>
      <c r="O374" s="101" t="str">
        <f>IF(E374&gt;0,+VLOOKUP($E374,'CODE GENERATOR'!$D:$T,7,FALSE),"")</f>
        <v>WHITE</v>
      </c>
      <c r="P374" s="101" t="str">
        <f t="shared" si="25"/>
        <v>WHITE</v>
      </c>
      <c r="Q374" s="104" t="str">
        <f>IF(E374&gt;0,+VLOOKUP($E374,'CODE GENERATOR'!$D:$T,11,FALSE),"")</f>
        <v>R.TOPKB_CPL0037</v>
      </c>
      <c r="R374" s="104" t="str">
        <f>IF(E374&gt;0,+VLOOKUP($E374,'CODE GENERATOR'!$D:$T,12,FALSE),"")</f>
        <v>PIQ0015WHTWHT</v>
      </c>
      <c r="S374" s="104" t="str">
        <f>IF(E374&gt;0,+VLOOKUP($E374,'CODE GENERATOR'!$D:$T,13,FALSE),"")</f>
        <v>R.TOPKB_CPL0037_PIQ0015WHTWHT</v>
      </c>
      <c r="T374" s="104" t="str">
        <f t="shared" si="23"/>
        <v>R.TOPKB_CPL0037_PIQ0015WHTWHT_6-7 Y</v>
      </c>
      <c r="U374" s="105">
        <v>8683711004332</v>
      </c>
      <c r="V374" s="107" t="str" cm="1">
        <f t="array" ref="V374">_xlfn.TEXTJOIN(";", TRUE, _xlfn.UNIQUE(_xlfn._xlws.FILTER(P$3:P$10029, C$3:C$10029=C374)))</f>
        <v>WHITE;WHITE/NAVY;NAVY/WHITE</v>
      </c>
      <c r="W374" s="107" t="str" cm="1">
        <f t="array" ref="W374">_xlfn.TEXTJOIN(";", TRUE, _xlfn.UNIQUE(_xlfn._xlws.FILTER(F$3:F$10029, C$3:C$10029=C374)))</f>
        <v>6-7 Y;8-9 Y;10-11 Y;12-13 Y;14-15 Y</v>
      </c>
      <c r="X374" s="101" t="str">
        <f>IF(E374&gt;0,+VLOOKUP($E374,'CODE GENERATOR'!$D:$AC,19,FALSE),0)</f>
        <v>CavalierSanmarco_27.01.2026_whitewhite</v>
      </c>
      <c r="Y374" s="101" t="str">
        <f>IF(E374&gt;0,+VLOOKUP($E374,'CODE GENERATOR'!$D:$AC,20,FALSE),0)</f>
        <v>2402_S01_32874</v>
      </c>
      <c r="Z374" s="101" t="str">
        <f>IF(E374&gt;0,+VLOOKUP($E374,'CODE GENERATOR'!$D:$AC,21,FALSE),0)</f>
        <v>2402_S01_32879</v>
      </c>
      <c r="AA374" s="101" t="str">
        <f>IF(E374&gt;0,+VLOOKUP($E374,'CODE GENERATOR'!$D:$AC,22,FALSE),0)</f>
        <v>2402_S01_32881</v>
      </c>
      <c r="AB374" s="101" t="str">
        <f>IF(E374&gt;0,+VLOOKUP($E374,'CODE GENERATOR'!$D:$AC,23,FALSE),0)</f>
        <v>2402_S01_32883</v>
      </c>
      <c r="AC374" s="101" t="str">
        <f>IF(E374&gt;0,+VLOOKUP($E374,'CODE GENERATOR'!$D:$AC,24,FALSE),0)</f>
        <v>2402_S01_32887</v>
      </c>
      <c r="AD374" s="101" t="str">
        <f>IF(E374&gt;0,+VLOOKUP($E374,'CODE GENERATOR'!$D:$AC,25,FALSE),0)</f>
        <v/>
      </c>
      <c r="AE374" s="101" t="str">
        <f>IF(E374&gt;0,+VLOOKUP($E374,'CODE GENERATOR'!$D:$AC,26,FALSE),0)</f>
        <v/>
      </c>
      <c r="AF374" s="149" t="str">
        <f>IF($C374&gt;0,$C374&amp;" "&amp;$P374&amp;" "&amp;+VLOOKUP($C374,'STYLE NAMES'!$B:$AC,10,FALSE),"""")</f>
        <v>PAOLO-JR WHITE BOY'S COMPETITION POLO LONG SLEEVE</v>
      </c>
      <c r="AG374" s="101" t="str">
        <f>"Enjoy our "&amp;(AF374)&amp;"; "&amp;IF(C374&gt;0,+VLOOKUP($C374,'STYLE NAMES'!$B:$AC,11,FALSE),"")</f>
        <v>Enjoy our PAOLO-JR 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4" s="101" t="str">
        <f>IF(C374&gt;0,+VLOOKUP($C374,'STYLE NAMES'!$B:$AC,12,FALSE),"")</f>
        <v>* Specially engineered design for high performance
* 4-way super stretch piquet jersey
* Soft and comfortable
* Breathable
* Quick dry
Composition:
95% Poliamide 5% Elasthane</v>
      </c>
      <c r="AI374" s="101" t="str">
        <f>IF(C374&gt;0,+VLOOKUP($C374,'STYLE NAMES'!$B:$AC,13,FALSE),"")</f>
        <v>Machine Wash at 30°C
Mild process
Iron at low temperature
Iron from REVERSE
Do NOT iron on logos or prints
Do not bleach
Do NOT Tumble Dry</v>
      </c>
      <c r="AJ374" s="149" t="str">
        <f>IF($C374&gt;0,$C374&amp;" "&amp;$P374&amp;" "&amp;+VLOOKUP($C374,'STYLE NAMES'!$B:$AC,14,FALSE),"""")</f>
        <v>PAOLO-JR WHITE ERKEK ÇOCUK UZUN KOL YARIŞMA POLO</v>
      </c>
      <c r="AK374" s="149" t="str">
        <f>"Cavalier SanMarco tarafından tasarlanan "&amp;(AJ374)&amp;"; "&amp;IF(C374&gt;0,+VLOOKUP($C374,'STYLE NAMES'!$B:$AC,15,FALSE),"")</f>
        <v>Cavalier SanMarco tarafından tasarlanan PAOLO-JR 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4" s="149" t="str">
        <f>IF(C374&gt;0,+VLOOKUP($C374,'STYLE NAMES'!$B:$AC,16,FALSE),"")</f>
        <v>* Yüksek performans için özel tasarım
* 4 yönlü süper streç pike kumaş
* Yumuşak ve rahat
* Nefes alabilir
* Hızlı kuruma
Kompozisyon:
%95 Polyamid  %5 Elastan</v>
      </c>
      <c r="AM374" s="149" t="str">
        <f>IF(C374&gt;0,+VLOOKUP($C374,'STYLE NAMES'!$B:$AC,17,FALSE),"")</f>
        <v>Makinede 30°C' de Yıkayın
Hassas Yıkama
Ilık ütü yapın
Tersten ütüleyin
Logo ve baskıları ÜTÜLEMEYİN
Çamaşır suyu kullanmayın
Kurutma Makinesinde Kurutmayın</v>
      </c>
      <c r="AN374" s="149" t="str">
        <f>IF($C374&gt;0,$C374&amp;" "&amp;$P374&amp;" "&amp;+VLOOKUP($C374,'STYLE NAMES'!$B:$AC,18,FALSE),"""")</f>
        <v>PAOLO-JR WHITE POLO DA CONCORSO RAGAZZO MANICA LUNGA</v>
      </c>
      <c r="AO374" s="101" t="str">
        <f>"Disegnato da Cavalier SanMarco "&amp;(AN374)&amp;"; "&amp;IF(C374&gt;0,+VLOOKUP($C374,'STYLE NAMES'!$B:$AC,19,FALSE),"")</f>
        <v>Disegnato da Cavalier SanMarco PAOLO-JR 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4" s="101" t="str">
        <f>IF(C374&gt;0,+VLOOKUP($C374,'STYLE NAMES'!$B:$AC,20,FALSE),"")</f>
        <v>Design ingegnerizzato per alte prestazioni 
Jersey piqué elasticizzato  4-way-stretch 
Morbido e confortevole 
Traspirante Asciugatura rapida 
Composizione: 
95% Poliammide  5% Elastan</v>
      </c>
      <c r="AQ374" s="101" t="str">
        <f>IF(C374&gt;0,+VLOOKUP($C374,'STYLE NAMES'!$B:$AC,21,FALSE),"")</f>
        <v>Lavare in lavatrice a 30°C Ciclo delicato 
Stirare a bassa temperatura
Stirare al rovescio 
Non stirare su loghi o stampe 
Non candeggiare 
Non asciugare in asciugatrice</v>
      </c>
      <c r="AR374" s="101">
        <f>IF(D374&gt;0,+VLOOKUP($C374,'STYLE NAMES'!$B:$AC,22,FALSE),"")</f>
        <v>0</v>
      </c>
      <c r="AS374" s="101">
        <f>IF(E374&gt;0,+VLOOKUP($C374,'STYLE NAMES'!$B:$AC,23,FALSE),"")</f>
        <v>0</v>
      </c>
      <c r="AT374" s="101">
        <f>IF(F374&gt;0,+VLOOKUP($C374,'STYLE NAMES'!$B:$AC,24,FALSE),"")</f>
        <v>0</v>
      </c>
      <c r="AU374" s="101">
        <f>IF(G374&gt;0,+VLOOKUP($C374,'STYLE NAMES'!$B:$AC,25,FALSE),"")</f>
        <v>0</v>
      </c>
      <c r="AV374" s="101">
        <f>+VLOOKUP($S374,'CODE GENERATOR'!$P:$AM,15,FALSE)</f>
        <v>0</v>
      </c>
      <c r="AW374" s="101">
        <f>+VLOOKUP($S374,'CODE GENERATOR'!$P:$AM,16,FALSE)</f>
        <v>0</v>
      </c>
      <c r="AX374" s="101">
        <f>+VLOOKUP($S374,'CODE GENERATOR'!$P:$AM,17,FALSE)</f>
        <v>0</v>
      </c>
      <c r="AY374" s="101">
        <f>+VLOOKUP($S374,'CODE GENERATOR'!$P:$AM,18,FALSE)</f>
        <v>0</v>
      </c>
      <c r="AZ374" s="101">
        <f>+VLOOKUP($S374,'CODE GENERATOR'!$P:$AM,19,FALSE)</f>
        <v>0</v>
      </c>
      <c r="BA374" s="101">
        <f>+VLOOKUP($S374,'CODE GENERATOR'!$P:$AM,20,FALSE)</f>
        <v>0</v>
      </c>
      <c r="BB374" s="101">
        <f>+VLOOKUP($S374,'CODE GENERATOR'!$P:$AM,21,FALSE)</f>
        <v>0</v>
      </c>
      <c r="BC374" s="101">
        <f>+VLOOKUP($S374,'CODE GENERATOR'!$P:$AM,22,FALSE)</f>
        <v>0</v>
      </c>
      <c r="BD374" s="101">
        <f>+VLOOKUP($S374,'CODE GENERATOR'!$P:$AM,23,FALSE)</f>
        <v>0</v>
      </c>
      <c r="BE374" s="101">
        <f>+VLOOKUP($S374,'CODE GENERATOR'!$P:$AM,24,FALSE)</f>
        <v>0</v>
      </c>
      <c r="BF374" s="101">
        <f>IF(C374&gt;0,+VLOOKUP(G374,'CATEGORY ID'!$A$1:$L$118,3,FALSE),"")</f>
        <v>30</v>
      </c>
      <c r="BG374" s="101">
        <f>IF(C374&gt;0,+VLOOKUP(H374,'CATEGORY ID'!$D$1:$L$118,3,FALSE),"")</f>
        <v>4</v>
      </c>
      <c r="BH374" s="101">
        <f>IF(C374&gt;0,+VLOOKUP((+H374&amp;I374),'CATEGORY ID'!$H$1:$I$121,2,FALSE),"")</f>
        <v>110</v>
      </c>
      <c r="BJ374" s="101">
        <f>IF(C374&gt;0,IF(COUNTIF('CATEGORY ID'!$K$1:$K$121,+H374&amp;K374) &gt; 0, +VLOOKUP(+H374&amp;K374,'CATEGORY ID'!$K$1:$L$121,2,FALSE),""),"")</f>
        <v>226</v>
      </c>
      <c r="BK374" s="101">
        <v>53</v>
      </c>
      <c r="BO374" s="101">
        <v>21</v>
      </c>
      <c r="BR374" s="101" t="str" cm="1">
        <f t="array" ref="BR374">IF(C374&gt;0,_xlfn.TEXTJOIN(";", TRUE,_xlfn.UNIQUE(_xlfn._xlws.FILTER(BF374:BQ374,(BF374:BQ374&gt;0)),TRUE,FALSE)),"")&amp;";"&amp;BS374</f>
        <v>30;4;110;226;53;21;208;232</v>
      </c>
      <c r="BS374" s="101" t="s">
        <v>3451</v>
      </c>
      <c r="BU374" s="106">
        <f>IF(C374&gt;0,+VLOOKUP($C374,'STYLE NAMES'!$B:$AC,26,FALSE),"")</f>
        <v>69.900000000000006</v>
      </c>
      <c r="BV374" s="106">
        <f>IF(C374&gt;0,+VLOOKUP($C374,'STYLE NAMES'!$B:$AC,27,FALSE),"")</f>
        <v>3840</v>
      </c>
      <c r="BW374" s="106">
        <f>IF(C374&gt;0,+VLOOKUP($C374,'STYLE NAMES'!$B:$AC,28,FALSE),"")</f>
        <v>80.385000000000005</v>
      </c>
      <c r="BY374"/>
      <c r="BZ374" s="101">
        <v>0</v>
      </c>
      <c r="CA374" s="137">
        <f t="shared" si="26"/>
        <v>1</v>
      </c>
      <c r="CB374" s="137" t="str">
        <f>+VLOOKUP(C374,'[2]STYLES &amp; MODELS MATRIX'!$A:$G,7,FALSE)</f>
        <v>GHOST</v>
      </c>
      <c r="CC374" s="137" t="str">
        <f>+VLOOKUP(C374,'[1]STYLES &amp; SIZE CHARTS'!$A:$H,8,FALSE)</f>
        <v>JT-BLSP1</v>
      </c>
      <c r="CD374" s="137"/>
      <c r="CE374" s="205"/>
      <c r="CF374" s="141"/>
    </row>
    <row r="375" spans="1:84" s="101" customFormat="1" ht="12" customHeight="1" x14ac:dyDescent="0.2">
      <c r="A375" s="102">
        <f t="shared" si="24"/>
        <v>8683711004349</v>
      </c>
      <c r="B375" s="101" t="s">
        <v>876</v>
      </c>
      <c r="C375" s="101" t="s">
        <v>542</v>
      </c>
      <c r="D375" s="101" t="s">
        <v>2983</v>
      </c>
      <c r="E375" s="203" t="s">
        <v>2367</v>
      </c>
      <c r="F375" s="101" t="s">
        <v>2353</v>
      </c>
      <c r="G375" s="101" t="str">
        <f>IF(C375&gt;0,+VLOOKUP($C375,'STYLE NAMES'!$B:$AC,4,FALSE),"")</f>
        <v>RIDER</v>
      </c>
      <c r="H375" s="101" t="str">
        <f>IF(C375&gt;0,+VLOOKUP($C375,'STYLE NAMES'!$B:$AC,5,FALSE),"")</f>
        <v>JUNIOR</v>
      </c>
      <c r="I375" s="101" t="str">
        <f>IF(C375&gt;0,+VLOOKUP($C375,'STYLE NAMES'!$B:$AC,6,FALSE),"")</f>
        <v>TOPS</v>
      </c>
      <c r="J375" s="101" t="str">
        <f>IF(C375&gt;0,+VLOOKUP($C375,'STYLE NAMES'!$B:$AC,7,FALSE),"")</f>
        <v>KIDS BOY</v>
      </c>
      <c r="K375" s="101" t="str">
        <f>IF(C375&gt;0,+VLOOKUP($C375,'STYLE NAMES'!$B:$AC,8,FALSE),"")</f>
        <v>COMPETITION POLOS</v>
      </c>
      <c r="L375" s="101" t="str">
        <f>IF(E375&gt;0,+VLOOKUP($E375,'CODE GENERATOR'!$D:$T,3,FALSE),"")</f>
        <v>W</v>
      </c>
      <c r="M375" s="101" t="str">
        <f>IF(E375&gt;0,+VLOOKUP($E375,'CODE GENERATOR'!$D:$T,4,FALSE),"")</f>
        <v>PIQUET</v>
      </c>
      <c r="N375" s="101" t="str">
        <f>IF(E375&gt;0,+VLOOKUP($E375,'CODE GENERATOR'!$D:$T,6,FALSE),"")</f>
        <v>WHITE</v>
      </c>
      <c r="O375" s="101" t="str">
        <f>IF(E375&gt;0,+VLOOKUP($E375,'CODE GENERATOR'!$D:$T,7,FALSE),"")</f>
        <v>WHITE</v>
      </c>
      <c r="P375" s="101" t="str">
        <f t="shared" si="25"/>
        <v>WHITE</v>
      </c>
      <c r="Q375" s="104" t="str">
        <f>IF(E375&gt;0,+VLOOKUP($E375,'CODE GENERATOR'!$D:$T,11,FALSE),"")</f>
        <v>R.TOPKB_CPL0037</v>
      </c>
      <c r="R375" s="104" t="str">
        <f>IF(E375&gt;0,+VLOOKUP($E375,'CODE GENERATOR'!$D:$T,12,FALSE),"")</f>
        <v>PIQ0015WHTWHT</v>
      </c>
      <c r="S375" s="104" t="str">
        <f>IF(E375&gt;0,+VLOOKUP($E375,'CODE GENERATOR'!$D:$T,13,FALSE),"")</f>
        <v>R.TOPKB_CPL0037_PIQ0015WHTWHT</v>
      </c>
      <c r="T375" s="104" t="str">
        <f t="shared" si="23"/>
        <v>R.TOPKB_CPL0037_PIQ0015WHTWHT_8-9 Y</v>
      </c>
      <c r="U375" s="105">
        <v>8683711004349</v>
      </c>
      <c r="V375" s="107" t="str" cm="1">
        <f t="array" ref="V375">_xlfn.TEXTJOIN(";", TRUE, _xlfn.UNIQUE(_xlfn._xlws.FILTER(P$3:P$10029, C$3:C$10029=C375)))</f>
        <v>WHITE;WHITE/NAVY;NAVY/WHITE</v>
      </c>
      <c r="W375" s="107" t="str" cm="1">
        <f t="array" ref="W375">_xlfn.TEXTJOIN(";", TRUE, _xlfn.UNIQUE(_xlfn._xlws.FILTER(F$3:F$10029, C$3:C$10029=C375)))</f>
        <v>6-7 Y;8-9 Y;10-11 Y;12-13 Y;14-15 Y</v>
      </c>
      <c r="X375" s="101" t="str">
        <f>IF(E375&gt;0,+VLOOKUP($E375,'CODE GENERATOR'!$D:$AC,19,FALSE),0)</f>
        <v>CavalierSanmarco_27.01.2026_whitewhite</v>
      </c>
      <c r="Y375" s="101" t="str">
        <f>IF(E375&gt;0,+VLOOKUP($E375,'CODE GENERATOR'!$D:$AC,20,FALSE),0)</f>
        <v>2402_S01_32874</v>
      </c>
      <c r="Z375" s="101" t="str">
        <f>IF(E375&gt;0,+VLOOKUP($E375,'CODE GENERATOR'!$D:$AC,21,FALSE),0)</f>
        <v>2402_S01_32879</v>
      </c>
      <c r="AA375" s="101" t="str">
        <f>IF(E375&gt;0,+VLOOKUP($E375,'CODE GENERATOR'!$D:$AC,22,FALSE),0)</f>
        <v>2402_S01_32881</v>
      </c>
      <c r="AB375" s="101" t="str">
        <f>IF(E375&gt;0,+VLOOKUP($E375,'CODE GENERATOR'!$D:$AC,23,FALSE),0)</f>
        <v>2402_S01_32883</v>
      </c>
      <c r="AC375" s="101" t="str">
        <f>IF(E375&gt;0,+VLOOKUP($E375,'CODE GENERATOR'!$D:$AC,24,FALSE),0)</f>
        <v>2402_S01_32887</v>
      </c>
      <c r="AD375" s="101" t="str">
        <f>IF(E375&gt;0,+VLOOKUP($E375,'CODE GENERATOR'!$D:$AC,25,FALSE),0)</f>
        <v/>
      </c>
      <c r="AE375" s="101" t="str">
        <f>IF(E375&gt;0,+VLOOKUP($E375,'CODE GENERATOR'!$D:$AC,26,FALSE),0)</f>
        <v/>
      </c>
      <c r="AF375" s="149" t="str">
        <f>IF($C375&gt;0,$C375&amp;" "&amp;$P375&amp;" "&amp;+VLOOKUP($C375,'STYLE NAMES'!$B:$AC,10,FALSE),"""")</f>
        <v>PAOLO-JR WHITE BOY'S COMPETITION POLO LONG SLEEVE</v>
      </c>
      <c r="AG375" s="101" t="str">
        <f>"Enjoy our "&amp;(AF375)&amp;"; "&amp;IF(C375&gt;0,+VLOOKUP($C375,'STYLE NAMES'!$B:$AC,11,FALSE),"")</f>
        <v>Enjoy our PAOLO-JR 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5" s="101" t="str">
        <f>IF(C375&gt;0,+VLOOKUP($C375,'STYLE NAMES'!$B:$AC,12,FALSE),"")</f>
        <v>* Specially engineered design for high performance
* 4-way super stretch piquet jersey
* Soft and comfortable
* Breathable
* Quick dry
Composition:
95% Poliamide 5% Elasthane</v>
      </c>
      <c r="AI375" s="101" t="str">
        <f>IF(C375&gt;0,+VLOOKUP($C375,'STYLE NAMES'!$B:$AC,13,FALSE),"")</f>
        <v>Machine Wash at 30°C
Mild process
Iron at low temperature
Iron from REVERSE
Do NOT iron on logos or prints
Do not bleach
Do NOT Tumble Dry</v>
      </c>
      <c r="AJ375" s="149" t="str">
        <f>IF($C375&gt;0,$C375&amp;" "&amp;$P375&amp;" "&amp;+VLOOKUP($C375,'STYLE NAMES'!$B:$AC,14,FALSE),"""")</f>
        <v>PAOLO-JR WHITE ERKEK ÇOCUK UZUN KOL YARIŞMA POLO</v>
      </c>
      <c r="AK375" s="149" t="str">
        <f>"Cavalier SanMarco tarafından tasarlanan "&amp;(AJ375)&amp;"; "&amp;IF(C375&gt;0,+VLOOKUP($C375,'STYLE NAMES'!$B:$AC,15,FALSE),"")</f>
        <v>Cavalier SanMarco tarafından tasarlanan PAOLO-JR 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5" s="149" t="str">
        <f>IF(C375&gt;0,+VLOOKUP($C375,'STYLE NAMES'!$B:$AC,16,FALSE),"")</f>
        <v>* Yüksek performans için özel tasarım
* 4 yönlü süper streç pike kumaş
* Yumuşak ve rahat
* Nefes alabilir
* Hızlı kuruma
Kompozisyon:
%95 Polyamid  %5 Elastan</v>
      </c>
      <c r="AM375" s="149" t="str">
        <f>IF(C375&gt;0,+VLOOKUP($C375,'STYLE NAMES'!$B:$AC,17,FALSE),"")</f>
        <v>Makinede 30°C' de Yıkayın
Hassas Yıkama
Ilık ütü yapın
Tersten ütüleyin
Logo ve baskıları ÜTÜLEMEYİN
Çamaşır suyu kullanmayın
Kurutma Makinesinde Kurutmayın</v>
      </c>
      <c r="AN375" s="149" t="str">
        <f>IF($C375&gt;0,$C375&amp;" "&amp;$P375&amp;" "&amp;+VLOOKUP($C375,'STYLE NAMES'!$B:$AC,18,FALSE),"""")</f>
        <v>PAOLO-JR WHITE POLO DA CONCORSO RAGAZZO MANICA LUNGA</v>
      </c>
      <c r="AO375" s="101" t="str">
        <f>"Disegnato da Cavalier SanMarco "&amp;(AN375)&amp;"; "&amp;IF(C375&gt;0,+VLOOKUP($C375,'STYLE NAMES'!$B:$AC,19,FALSE),"")</f>
        <v>Disegnato da Cavalier SanMarco PAOLO-JR 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5" s="101" t="str">
        <f>IF(C375&gt;0,+VLOOKUP($C375,'STYLE NAMES'!$B:$AC,20,FALSE),"")</f>
        <v>Design ingegnerizzato per alte prestazioni 
Jersey piqué elasticizzato  4-way-stretch 
Morbido e confortevole 
Traspirante Asciugatura rapida 
Composizione: 
95% Poliammide  5% Elastan</v>
      </c>
      <c r="AQ375" s="101" t="str">
        <f>IF(C375&gt;0,+VLOOKUP($C375,'STYLE NAMES'!$B:$AC,21,FALSE),"")</f>
        <v>Lavare in lavatrice a 30°C Ciclo delicato 
Stirare a bassa temperatura
Stirare al rovescio 
Non stirare su loghi o stampe 
Non candeggiare 
Non asciugare in asciugatrice</v>
      </c>
      <c r="AR375" s="101">
        <f>IF(D375&gt;0,+VLOOKUP($C375,'STYLE NAMES'!$B:$AC,22,FALSE),"")</f>
        <v>0</v>
      </c>
      <c r="AS375" s="101">
        <f>IF(E375&gt;0,+VLOOKUP($C375,'STYLE NAMES'!$B:$AC,23,FALSE),"")</f>
        <v>0</v>
      </c>
      <c r="AT375" s="101">
        <f>IF(F375&gt;0,+VLOOKUP($C375,'STYLE NAMES'!$B:$AC,24,FALSE),"")</f>
        <v>0</v>
      </c>
      <c r="AU375" s="101">
        <f>IF(G375&gt;0,+VLOOKUP($C375,'STYLE NAMES'!$B:$AC,25,FALSE),"")</f>
        <v>0</v>
      </c>
      <c r="AV375" s="101">
        <f>+VLOOKUP($S375,'CODE GENERATOR'!$P:$AM,15,FALSE)</f>
        <v>0</v>
      </c>
      <c r="AW375" s="101">
        <f>+VLOOKUP($S375,'CODE GENERATOR'!$P:$AM,16,FALSE)</f>
        <v>0</v>
      </c>
      <c r="AX375" s="101">
        <f>+VLOOKUP($S375,'CODE GENERATOR'!$P:$AM,17,FALSE)</f>
        <v>0</v>
      </c>
      <c r="AY375" s="101">
        <f>+VLOOKUP($S375,'CODE GENERATOR'!$P:$AM,18,FALSE)</f>
        <v>0</v>
      </c>
      <c r="AZ375" s="101">
        <f>+VLOOKUP($S375,'CODE GENERATOR'!$P:$AM,19,FALSE)</f>
        <v>0</v>
      </c>
      <c r="BA375" s="101">
        <f>+VLOOKUP($S375,'CODE GENERATOR'!$P:$AM,20,FALSE)</f>
        <v>0</v>
      </c>
      <c r="BB375" s="101">
        <f>+VLOOKUP($S375,'CODE GENERATOR'!$P:$AM,21,FALSE)</f>
        <v>0</v>
      </c>
      <c r="BC375" s="101">
        <f>+VLOOKUP($S375,'CODE GENERATOR'!$P:$AM,22,FALSE)</f>
        <v>0</v>
      </c>
      <c r="BD375" s="101">
        <f>+VLOOKUP($S375,'CODE GENERATOR'!$P:$AM,23,FALSE)</f>
        <v>0</v>
      </c>
      <c r="BE375" s="101">
        <f>+VLOOKUP($S375,'CODE GENERATOR'!$P:$AM,24,FALSE)</f>
        <v>0</v>
      </c>
      <c r="BF375" s="101">
        <f>IF(C375&gt;0,+VLOOKUP(G375,'CATEGORY ID'!$A$1:$L$118,3,FALSE),"")</f>
        <v>30</v>
      </c>
      <c r="BG375" s="101">
        <f>IF(C375&gt;0,+VLOOKUP(H375,'CATEGORY ID'!$D$1:$L$118,3,FALSE),"")</f>
        <v>4</v>
      </c>
      <c r="BH375" s="101">
        <f>IF(C375&gt;0,+VLOOKUP((+H375&amp;I375),'CATEGORY ID'!$H$1:$I$121,2,FALSE),"")</f>
        <v>110</v>
      </c>
      <c r="BJ375" s="101">
        <f>IF(C375&gt;0,IF(COUNTIF('CATEGORY ID'!$K$1:$K$121,+H375&amp;K375) &gt; 0, +VLOOKUP(+H375&amp;K375,'CATEGORY ID'!$K$1:$L$121,2,FALSE),""),"")</f>
        <v>226</v>
      </c>
      <c r="BK375" s="101">
        <v>53</v>
      </c>
      <c r="BO375" s="101">
        <v>21</v>
      </c>
      <c r="BR375" s="101" t="str" cm="1">
        <f t="array" ref="BR375">IF(C375&gt;0,_xlfn.TEXTJOIN(";", TRUE,_xlfn.UNIQUE(_xlfn._xlws.FILTER(BF375:BQ375,(BF375:BQ375&gt;0)),TRUE,FALSE)),"")&amp;";"&amp;BS375</f>
        <v>30;4;110;226;53;21;208;232</v>
      </c>
      <c r="BS375" s="101" t="s">
        <v>3451</v>
      </c>
      <c r="BU375" s="106">
        <f>IF(C375&gt;0,+VLOOKUP($C375,'STYLE NAMES'!$B:$AC,26,FALSE),"")</f>
        <v>69.900000000000006</v>
      </c>
      <c r="BV375" s="106">
        <f>IF(C375&gt;0,+VLOOKUP($C375,'STYLE NAMES'!$B:$AC,27,FALSE),"")</f>
        <v>3840</v>
      </c>
      <c r="BW375" s="106">
        <f>IF(C375&gt;0,+VLOOKUP($C375,'STYLE NAMES'!$B:$AC,28,FALSE),"")</f>
        <v>80.385000000000005</v>
      </c>
      <c r="BY375"/>
      <c r="BZ375" s="101">
        <v>0</v>
      </c>
      <c r="CA375" s="137">
        <f t="shared" si="26"/>
        <v>1</v>
      </c>
      <c r="CB375" s="137" t="str">
        <f>+VLOOKUP(C375,'[2]STYLES &amp; MODELS MATRIX'!$A:$G,7,FALSE)</f>
        <v>GHOST</v>
      </c>
      <c r="CC375" s="137" t="str">
        <f>+VLOOKUP(C375,'[1]STYLES &amp; SIZE CHARTS'!$A:$H,8,FALSE)</f>
        <v>JT-BLSP1</v>
      </c>
      <c r="CD375" s="137"/>
      <c r="CE375" s="205"/>
      <c r="CF375" s="141"/>
    </row>
    <row r="376" spans="1:84" s="101" customFormat="1" ht="12" customHeight="1" x14ac:dyDescent="0.2">
      <c r="A376" s="102">
        <f t="shared" si="24"/>
        <v>8683711004356</v>
      </c>
      <c r="B376" s="101" t="s">
        <v>876</v>
      </c>
      <c r="C376" s="101" t="s">
        <v>542</v>
      </c>
      <c r="D376" s="101" t="s">
        <v>2983</v>
      </c>
      <c r="E376" s="203" t="s">
        <v>2367</v>
      </c>
      <c r="F376" s="101" t="s">
        <v>2354</v>
      </c>
      <c r="G376" s="101" t="str">
        <f>IF(C376&gt;0,+VLOOKUP($C376,'STYLE NAMES'!$B:$AC,4,FALSE),"")</f>
        <v>RIDER</v>
      </c>
      <c r="H376" s="101" t="str">
        <f>IF(C376&gt;0,+VLOOKUP($C376,'STYLE NAMES'!$B:$AC,5,FALSE),"")</f>
        <v>JUNIOR</v>
      </c>
      <c r="I376" s="101" t="str">
        <f>IF(C376&gt;0,+VLOOKUP($C376,'STYLE NAMES'!$B:$AC,6,FALSE),"")</f>
        <v>TOPS</v>
      </c>
      <c r="J376" s="101" t="str">
        <f>IF(C376&gt;0,+VLOOKUP($C376,'STYLE NAMES'!$B:$AC,7,FALSE),"")</f>
        <v>KIDS BOY</v>
      </c>
      <c r="K376" s="101" t="str">
        <f>IF(C376&gt;0,+VLOOKUP($C376,'STYLE NAMES'!$B:$AC,8,FALSE),"")</f>
        <v>COMPETITION POLOS</v>
      </c>
      <c r="L376" s="101" t="str">
        <f>IF(E376&gt;0,+VLOOKUP($E376,'CODE GENERATOR'!$D:$T,3,FALSE),"")</f>
        <v>W</v>
      </c>
      <c r="M376" s="101" t="str">
        <f>IF(E376&gt;0,+VLOOKUP($E376,'CODE GENERATOR'!$D:$T,4,FALSE),"")</f>
        <v>PIQUET</v>
      </c>
      <c r="N376" s="101" t="str">
        <f>IF(E376&gt;0,+VLOOKUP($E376,'CODE GENERATOR'!$D:$T,6,FALSE),"")</f>
        <v>WHITE</v>
      </c>
      <c r="O376" s="101" t="str">
        <f>IF(E376&gt;0,+VLOOKUP($E376,'CODE GENERATOR'!$D:$T,7,FALSE),"")</f>
        <v>WHITE</v>
      </c>
      <c r="P376" s="101" t="str">
        <f t="shared" si="25"/>
        <v>WHITE</v>
      </c>
      <c r="Q376" s="104" t="str">
        <f>IF(E376&gt;0,+VLOOKUP($E376,'CODE GENERATOR'!$D:$T,11,FALSE),"")</f>
        <v>R.TOPKB_CPL0037</v>
      </c>
      <c r="R376" s="104" t="str">
        <f>IF(E376&gt;0,+VLOOKUP($E376,'CODE GENERATOR'!$D:$T,12,FALSE),"")</f>
        <v>PIQ0015WHTWHT</v>
      </c>
      <c r="S376" s="104" t="str">
        <f>IF(E376&gt;0,+VLOOKUP($E376,'CODE GENERATOR'!$D:$T,13,FALSE),"")</f>
        <v>R.TOPKB_CPL0037_PIQ0015WHTWHT</v>
      </c>
      <c r="T376" s="104" t="str">
        <f t="shared" si="23"/>
        <v>R.TOPKB_CPL0037_PIQ0015WHTWHT_10-11 Y</v>
      </c>
      <c r="U376" s="105">
        <v>8683711004356</v>
      </c>
      <c r="V376" s="107" t="str" cm="1">
        <f t="array" ref="V376">_xlfn.TEXTJOIN(";", TRUE, _xlfn.UNIQUE(_xlfn._xlws.FILTER(P$3:P$10029, C$3:C$10029=C376)))</f>
        <v>WHITE;WHITE/NAVY;NAVY/WHITE</v>
      </c>
      <c r="W376" s="107" t="str" cm="1">
        <f t="array" ref="W376">_xlfn.TEXTJOIN(";", TRUE, _xlfn.UNIQUE(_xlfn._xlws.FILTER(F$3:F$10029, C$3:C$10029=C376)))</f>
        <v>6-7 Y;8-9 Y;10-11 Y;12-13 Y;14-15 Y</v>
      </c>
      <c r="X376" s="101" t="str">
        <f>IF(E376&gt;0,+VLOOKUP($E376,'CODE GENERATOR'!$D:$AC,19,FALSE),0)</f>
        <v>CavalierSanmarco_27.01.2026_whitewhite</v>
      </c>
      <c r="Y376" s="101" t="str">
        <f>IF(E376&gt;0,+VLOOKUP($E376,'CODE GENERATOR'!$D:$AC,20,FALSE),0)</f>
        <v>2402_S01_32874</v>
      </c>
      <c r="Z376" s="101" t="str">
        <f>IF(E376&gt;0,+VLOOKUP($E376,'CODE GENERATOR'!$D:$AC,21,FALSE),0)</f>
        <v>2402_S01_32879</v>
      </c>
      <c r="AA376" s="101" t="str">
        <f>IF(E376&gt;0,+VLOOKUP($E376,'CODE GENERATOR'!$D:$AC,22,FALSE),0)</f>
        <v>2402_S01_32881</v>
      </c>
      <c r="AB376" s="101" t="str">
        <f>IF(E376&gt;0,+VLOOKUP($E376,'CODE GENERATOR'!$D:$AC,23,FALSE),0)</f>
        <v>2402_S01_32883</v>
      </c>
      <c r="AC376" s="101" t="str">
        <f>IF(E376&gt;0,+VLOOKUP($E376,'CODE GENERATOR'!$D:$AC,24,FALSE),0)</f>
        <v>2402_S01_32887</v>
      </c>
      <c r="AD376" s="101" t="str">
        <f>IF(E376&gt;0,+VLOOKUP($E376,'CODE GENERATOR'!$D:$AC,25,FALSE),0)</f>
        <v/>
      </c>
      <c r="AE376" s="101" t="str">
        <f>IF(E376&gt;0,+VLOOKUP($E376,'CODE GENERATOR'!$D:$AC,26,FALSE),0)</f>
        <v/>
      </c>
      <c r="AF376" s="149" t="str">
        <f>IF($C376&gt;0,$C376&amp;" "&amp;$P376&amp;" "&amp;+VLOOKUP($C376,'STYLE NAMES'!$B:$AC,10,FALSE),"""")</f>
        <v>PAOLO-JR WHITE BOY'S COMPETITION POLO LONG SLEEVE</v>
      </c>
      <c r="AG376" s="101" t="str">
        <f>"Enjoy our "&amp;(AF376)&amp;"; "&amp;IF(C376&gt;0,+VLOOKUP($C376,'STYLE NAMES'!$B:$AC,11,FALSE),"")</f>
        <v>Enjoy our PAOLO-JR 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6" s="101" t="str">
        <f>IF(C376&gt;0,+VLOOKUP($C376,'STYLE NAMES'!$B:$AC,12,FALSE),"")</f>
        <v>* Specially engineered design for high performance
* 4-way super stretch piquet jersey
* Soft and comfortable
* Breathable
* Quick dry
Composition:
95% Poliamide 5% Elasthane</v>
      </c>
      <c r="AI376" s="101" t="str">
        <f>IF(C376&gt;0,+VLOOKUP($C376,'STYLE NAMES'!$B:$AC,13,FALSE),"")</f>
        <v>Machine Wash at 30°C
Mild process
Iron at low temperature
Iron from REVERSE
Do NOT iron on logos or prints
Do not bleach
Do NOT Tumble Dry</v>
      </c>
      <c r="AJ376" s="149" t="str">
        <f>IF($C376&gt;0,$C376&amp;" "&amp;$P376&amp;" "&amp;+VLOOKUP($C376,'STYLE NAMES'!$B:$AC,14,FALSE),"""")</f>
        <v>PAOLO-JR WHITE ERKEK ÇOCUK UZUN KOL YARIŞMA POLO</v>
      </c>
      <c r="AK376" s="149" t="str">
        <f>"Cavalier SanMarco tarafından tasarlanan "&amp;(AJ376)&amp;"; "&amp;IF(C376&gt;0,+VLOOKUP($C376,'STYLE NAMES'!$B:$AC,15,FALSE),"")</f>
        <v>Cavalier SanMarco tarafından tasarlanan PAOLO-JR 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6" s="149" t="str">
        <f>IF(C376&gt;0,+VLOOKUP($C376,'STYLE NAMES'!$B:$AC,16,FALSE),"")</f>
        <v>* Yüksek performans için özel tasarım
* 4 yönlü süper streç pike kumaş
* Yumuşak ve rahat
* Nefes alabilir
* Hızlı kuruma
Kompozisyon:
%95 Polyamid  %5 Elastan</v>
      </c>
      <c r="AM376" s="149" t="str">
        <f>IF(C376&gt;0,+VLOOKUP($C376,'STYLE NAMES'!$B:$AC,17,FALSE),"")</f>
        <v>Makinede 30°C' de Yıkayın
Hassas Yıkama
Ilık ütü yapın
Tersten ütüleyin
Logo ve baskıları ÜTÜLEMEYİN
Çamaşır suyu kullanmayın
Kurutma Makinesinde Kurutmayın</v>
      </c>
      <c r="AN376" s="149" t="str">
        <f>IF($C376&gt;0,$C376&amp;" "&amp;$P376&amp;" "&amp;+VLOOKUP($C376,'STYLE NAMES'!$B:$AC,18,FALSE),"""")</f>
        <v>PAOLO-JR WHITE POLO DA CONCORSO RAGAZZO MANICA LUNGA</v>
      </c>
      <c r="AO376" s="101" t="str">
        <f>"Disegnato da Cavalier SanMarco "&amp;(AN376)&amp;"; "&amp;IF(C376&gt;0,+VLOOKUP($C376,'STYLE NAMES'!$B:$AC,19,FALSE),"")</f>
        <v>Disegnato da Cavalier SanMarco PAOLO-JR 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6" s="101" t="str">
        <f>IF(C376&gt;0,+VLOOKUP($C376,'STYLE NAMES'!$B:$AC,20,FALSE),"")</f>
        <v>Design ingegnerizzato per alte prestazioni 
Jersey piqué elasticizzato  4-way-stretch 
Morbido e confortevole 
Traspirante Asciugatura rapida 
Composizione: 
95% Poliammide  5% Elastan</v>
      </c>
      <c r="AQ376" s="101" t="str">
        <f>IF(C376&gt;0,+VLOOKUP($C376,'STYLE NAMES'!$B:$AC,21,FALSE),"")</f>
        <v>Lavare in lavatrice a 30°C Ciclo delicato 
Stirare a bassa temperatura
Stirare al rovescio 
Non stirare su loghi o stampe 
Non candeggiare 
Non asciugare in asciugatrice</v>
      </c>
      <c r="AR376" s="101">
        <f>IF(D376&gt;0,+VLOOKUP($C376,'STYLE NAMES'!$B:$AC,22,FALSE),"")</f>
        <v>0</v>
      </c>
      <c r="AS376" s="101">
        <f>IF(E376&gt;0,+VLOOKUP($C376,'STYLE NAMES'!$B:$AC,23,FALSE),"")</f>
        <v>0</v>
      </c>
      <c r="AT376" s="101">
        <f>IF(F376&gt;0,+VLOOKUP($C376,'STYLE NAMES'!$B:$AC,24,FALSE),"")</f>
        <v>0</v>
      </c>
      <c r="AU376" s="101">
        <f>IF(G376&gt;0,+VLOOKUP($C376,'STYLE NAMES'!$B:$AC,25,FALSE),"")</f>
        <v>0</v>
      </c>
      <c r="AV376" s="101">
        <f>+VLOOKUP($S376,'CODE GENERATOR'!$P:$AM,15,FALSE)</f>
        <v>0</v>
      </c>
      <c r="AW376" s="101">
        <f>+VLOOKUP($S376,'CODE GENERATOR'!$P:$AM,16,FALSE)</f>
        <v>0</v>
      </c>
      <c r="AX376" s="101">
        <f>+VLOOKUP($S376,'CODE GENERATOR'!$P:$AM,17,FALSE)</f>
        <v>0</v>
      </c>
      <c r="AY376" s="101">
        <f>+VLOOKUP($S376,'CODE GENERATOR'!$P:$AM,18,FALSE)</f>
        <v>0</v>
      </c>
      <c r="AZ376" s="101">
        <f>+VLOOKUP($S376,'CODE GENERATOR'!$P:$AM,19,FALSE)</f>
        <v>0</v>
      </c>
      <c r="BA376" s="101">
        <f>+VLOOKUP($S376,'CODE GENERATOR'!$P:$AM,20,FALSE)</f>
        <v>0</v>
      </c>
      <c r="BB376" s="101">
        <f>+VLOOKUP($S376,'CODE GENERATOR'!$P:$AM,21,FALSE)</f>
        <v>0</v>
      </c>
      <c r="BC376" s="101">
        <f>+VLOOKUP($S376,'CODE GENERATOR'!$P:$AM,22,FALSE)</f>
        <v>0</v>
      </c>
      <c r="BD376" s="101">
        <f>+VLOOKUP($S376,'CODE GENERATOR'!$P:$AM,23,FALSE)</f>
        <v>0</v>
      </c>
      <c r="BE376" s="101">
        <f>+VLOOKUP($S376,'CODE GENERATOR'!$P:$AM,24,FALSE)</f>
        <v>0</v>
      </c>
      <c r="BF376" s="101">
        <f>IF(C376&gt;0,+VLOOKUP(G376,'CATEGORY ID'!$A$1:$L$118,3,FALSE),"")</f>
        <v>30</v>
      </c>
      <c r="BG376" s="101">
        <f>IF(C376&gt;0,+VLOOKUP(H376,'CATEGORY ID'!$D$1:$L$118,3,FALSE),"")</f>
        <v>4</v>
      </c>
      <c r="BH376" s="101">
        <f>IF(C376&gt;0,+VLOOKUP((+H376&amp;I376),'CATEGORY ID'!$H$1:$I$121,2,FALSE),"")</f>
        <v>110</v>
      </c>
      <c r="BJ376" s="101">
        <f>IF(C376&gt;0,IF(COUNTIF('CATEGORY ID'!$K$1:$K$121,+H376&amp;K376) &gt; 0, +VLOOKUP(+H376&amp;K376,'CATEGORY ID'!$K$1:$L$121,2,FALSE),""),"")</f>
        <v>226</v>
      </c>
      <c r="BK376" s="101">
        <v>53</v>
      </c>
      <c r="BO376" s="101">
        <v>21</v>
      </c>
      <c r="BR376" s="101" t="str" cm="1">
        <f t="array" ref="BR376">IF(C376&gt;0,_xlfn.TEXTJOIN(";", TRUE,_xlfn.UNIQUE(_xlfn._xlws.FILTER(BF376:BQ376,(BF376:BQ376&gt;0)),TRUE,FALSE)),"")&amp;";"&amp;BS376</f>
        <v>30;4;110;226;53;21;208;232</v>
      </c>
      <c r="BS376" s="101" t="s">
        <v>3451</v>
      </c>
      <c r="BU376" s="106">
        <f>IF(C376&gt;0,+VLOOKUP($C376,'STYLE NAMES'!$B:$AC,26,FALSE),"")</f>
        <v>69.900000000000006</v>
      </c>
      <c r="BV376" s="106">
        <f>IF(C376&gt;0,+VLOOKUP($C376,'STYLE NAMES'!$B:$AC,27,FALSE),"")</f>
        <v>3840</v>
      </c>
      <c r="BW376" s="106">
        <f>IF(C376&gt;0,+VLOOKUP($C376,'STYLE NAMES'!$B:$AC,28,FALSE),"")</f>
        <v>80.385000000000005</v>
      </c>
      <c r="BY376"/>
      <c r="BZ376" s="101">
        <v>0</v>
      </c>
      <c r="CA376" s="137">
        <f t="shared" si="26"/>
        <v>1</v>
      </c>
      <c r="CB376" s="137" t="str">
        <f>+VLOOKUP(C376,'[2]STYLES &amp; MODELS MATRIX'!$A:$G,7,FALSE)</f>
        <v>GHOST</v>
      </c>
      <c r="CC376" s="137" t="str">
        <f>+VLOOKUP(C376,'[1]STYLES &amp; SIZE CHARTS'!$A:$H,8,FALSE)</f>
        <v>JT-BLSP1</v>
      </c>
      <c r="CD376" s="137"/>
      <c r="CE376" s="205"/>
      <c r="CF376" s="141"/>
    </row>
    <row r="377" spans="1:84" s="101" customFormat="1" ht="12" customHeight="1" x14ac:dyDescent="0.2">
      <c r="A377" s="102">
        <f t="shared" si="24"/>
        <v>8683711004363</v>
      </c>
      <c r="B377" s="101" t="s">
        <v>876</v>
      </c>
      <c r="C377" s="101" t="s">
        <v>542</v>
      </c>
      <c r="D377" s="101" t="s">
        <v>2983</v>
      </c>
      <c r="E377" s="203" t="s">
        <v>2367</v>
      </c>
      <c r="F377" s="101" t="s">
        <v>2355</v>
      </c>
      <c r="G377" s="101" t="str">
        <f>IF(C377&gt;0,+VLOOKUP($C377,'STYLE NAMES'!$B:$AC,4,FALSE),"")</f>
        <v>RIDER</v>
      </c>
      <c r="H377" s="101" t="str">
        <f>IF(C377&gt;0,+VLOOKUP($C377,'STYLE NAMES'!$B:$AC,5,FALSE),"")</f>
        <v>JUNIOR</v>
      </c>
      <c r="I377" s="101" t="str">
        <f>IF(C377&gt;0,+VLOOKUP($C377,'STYLE NAMES'!$B:$AC,6,FALSE),"")</f>
        <v>TOPS</v>
      </c>
      <c r="J377" s="101" t="str">
        <f>IF(C377&gt;0,+VLOOKUP($C377,'STYLE NAMES'!$B:$AC,7,FALSE),"")</f>
        <v>KIDS BOY</v>
      </c>
      <c r="K377" s="101" t="str">
        <f>IF(C377&gt;0,+VLOOKUP($C377,'STYLE NAMES'!$B:$AC,8,FALSE),"")</f>
        <v>COMPETITION POLOS</v>
      </c>
      <c r="L377" s="101" t="str">
        <f>IF(E377&gt;0,+VLOOKUP($E377,'CODE GENERATOR'!$D:$T,3,FALSE),"")</f>
        <v>W</v>
      </c>
      <c r="M377" s="101" t="str">
        <f>IF(E377&gt;0,+VLOOKUP($E377,'CODE GENERATOR'!$D:$T,4,FALSE),"")</f>
        <v>PIQUET</v>
      </c>
      <c r="N377" s="101" t="str">
        <f>IF(E377&gt;0,+VLOOKUP($E377,'CODE GENERATOR'!$D:$T,6,FALSE),"")</f>
        <v>WHITE</v>
      </c>
      <c r="O377" s="101" t="str">
        <f>IF(E377&gt;0,+VLOOKUP($E377,'CODE GENERATOR'!$D:$T,7,FALSE),"")</f>
        <v>WHITE</v>
      </c>
      <c r="P377" s="101" t="str">
        <f t="shared" si="25"/>
        <v>WHITE</v>
      </c>
      <c r="Q377" s="104" t="str">
        <f>IF(E377&gt;0,+VLOOKUP($E377,'CODE GENERATOR'!$D:$T,11,FALSE),"")</f>
        <v>R.TOPKB_CPL0037</v>
      </c>
      <c r="R377" s="104" t="str">
        <f>IF(E377&gt;0,+VLOOKUP($E377,'CODE GENERATOR'!$D:$T,12,FALSE),"")</f>
        <v>PIQ0015WHTWHT</v>
      </c>
      <c r="S377" s="104" t="str">
        <f>IF(E377&gt;0,+VLOOKUP($E377,'CODE GENERATOR'!$D:$T,13,FALSE),"")</f>
        <v>R.TOPKB_CPL0037_PIQ0015WHTWHT</v>
      </c>
      <c r="T377" s="104" t="str">
        <f t="shared" si="23"/>
        <v>R.TOPKB_CPL0037_PIQ0015WHTWHT_12-13 Y</v>
      </c>
      <c r="U377" s="105">
        <v>8683711004363</v>
      </c>
      <c r="V377" s="107" t="str" cm="1">
        <f t="array" ref="V377">_xlfn.TEXTJOIN(";", TRUE, _xlfn.UNIQUE(_xlfn._xlws.FILTER(P$3:P$10029, C$3:C$10029=C377)))</f>
        <v>WHITE;WHITE/NAVY;NAVY/WHITE</v>
      </c>
      <c r="W377" s="107" t="str" cm="1">
        <f t="array" ref="W377">_xlfn.TEXTJOIN(";", TRUE, _xlfn.UNIQUE(_xlfn._xlws.FILTER(F$3:F$10029, C$3:C$10029=C377)))</f>
        <v>6-7 Y;8-9 Y;10-11 Y;12-13 Y;14-15 Y</v>
      </c>
      <c r="X377" s="101" t="str">
        <f>IF(E377&gt;0,+VLOOKUP($E377,'CODE GENERATOR'!$D:$AC,19,FALSE),0)</f>
        <v>CavalierSanmarco_27.01.2026_whitewhite</v>
      </c>
      <c r="Y377" s="101" t="str">
        <f>IF(E377&gt;0,+VLOOKUP($E377,'CODE GENERATOR'!$D:$AC,20,FALSE),0)</f>
        <v>2402_S01_32874</v>
      </c>
      <c r="Z377" s="101" t="str">
        <f>IF(E377&gt;0,+VLOOKUP($E377,'CODE GENERATOR'!$D:$AC,21,FALSE),0)</f>
        <v>2402_S01_32879</v>
      </c>
      <c r="AA377" s="101" t="str">
        <f>IF(E377&gt;0,+VLOOKUP($E377,'CODE GENERATOR'!$D:$AC,22,FALSE),0)</f>
        <v>2402_S01_32881</v>
      </c>
      <c r="AB377" s="101" t="str">
        <f>IF(E377&gt;0,+VLOOKUP($E377,'CODE GENERATOR'!$D:$AC,23,FALSE),0)</f>
        <v>2402_S01_32883</v>
      </c>
      <c r="AC377" s="101" t="str">
        <f>IF(E377&gt;0,+VLOOKUP($E377,'CODE GENERATOR'!$D:$AC,24,FALSE),0)</f>
        <v>2402_S01_32887</v>
      </c>
      <c r="AD377" s="101" t="str">
        <f>IF(E377&gt;0,+VLOOKUP($E377,'CODE GENERATOR'!$D:$AC,25,FALSE),0)</f>
        <v/>
      </c>
      <c r="AE377" s="101" t="str">
        <f>IF(E377&gt;0,+VLOOKUP($E377,'CODE GENERATOR'!$D:$AC,26,FALSE),0)</f>
        <v/>
      </c>
      <c r="AF377" s="149" t="str">
        <f>IF($C377&gt;0,$C377&amp;" "&amp;$P377&amp;" "&amp;+VLOOKUP($C377,'STYLE NAMES'!$B:$AC,10,FALSE),"""")</f>
        <v>PAOLO-JR WHITE BOY'S COMPETITION POLO LONG SLEEVE</v>
      </c>
      <c r="AG377" s="101" t="str">
        <f>"Enjoy our "&amp;(AF377)&amp;"; "&amp;IF(C377&gt;0,+VLOOKUP($C377,'STYLE NAMES'!$B:$AC,11,FALSE),"")</f>
        <v>Enjoy our PAOLO-JR 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7" s="101" t="str">
        <f>IF(C377&gt;0,+VLOOKUP($C377,'STYLE NAMES'!$B:$AC,12,FALSE),"")</f>
        <v>* Specially engineered design for high performance
* 4-way super stretch piquet jersey
* Soft and comfortable
* Breathable
* Quick dry
Composition:
95% Poliamide 5% Elasthane</v>
      </c>
      <c r="AI377" s="101" t="str">
        <f>IF(C377&gt;0,+VLOOKUP($C377,'STYLE NAMES'!$B:$AC,13,FALSE),"")</f>
        <v>Machine Wash at 30°C
Mild process
Iron at low temperature
Iron from REVERSE
Do NOT iron on logos or prints
Do not bleach
Do NOT Tumble Dry</v>
      </c>
      <c r="AJ377" s="149" t="str">
        <f>IF($C377&gt;0,$C377&amp;" "&amp;$P377&amp;" "&amp;+VLOOKUP($C377,'STYLE NAMES'!$B:$AC,14,FALSE),"""")</f>
        <v>PAOLO-JR WHITE ERKEK ÇOCUK UZUN KOL YARIŞMA POLO</v>
      </c>
      <c r="AK377" s="149" t="str">
        <f>"Cavalier SanMarco tarafından tasarlanan "&amp;(AJ377)&amp;"; "&amp;IF(C377&gt;0,+VLOOKUP($C377,'STYLE NAMES'!$B:$AC,15,FALSE),"")</f>
        <v>Cavalier SanMarco tarafından tasarlanan PAOLO-JR 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7" s="149" t="str">
        <f>IF(C377&gt;0,+VLOOKUP($C377,'STYLE NAMES'!$B:$AC,16,FALSE),"")</f>
        <v>* Yüksek performans için özel tasarım
* 4 yönlü süper streç pike kumaş
* Yumuşak ve rahat
* Nefes alabilir
* Hızlı kuruma
Kompozisyon:
%95 Polyamid  %5 Elastan</v>
      </c>
      <c r="AM377" s="149" t="str">
        <f>IF(C377&gt;0,+VLOOKUP($C377,'STYLE NAMES'!$B:$AC,17,FALSE),"")</f>
        <v>Makinede 30°C' de Yıkayın
Hassas Yıkama
Ilık ütü yapın
Tersten ütüleyin
Logo ve baskıları ÜTÜLEMEYİN
Çamaşır suyu kullanmayın
Kurutma Makinesinde Kurutmayın</v>
      </c>
      <c r="AN377" s="149" t="str">
        <f>IF($C377&gt;0,$C377&amp;" "&amp;$P377&amp;" "&amp;+VLOOKUP($C377,'STYLE NAMES'!$B:$AC,18,FALSE),"""")</f>
        <v>PAOLO-JR WHITE POLO DA CONCORSO RAGAZZO MANICA LUNGA</v>
      </c>
      <c r="AO377" s="101" t="str">
        <f>"Disegnato da Cavalier SanMarco "&amp;(AN377)&amp;"; "&amp;IF(C377&gt;0,+VLOOKUP($C377,'STYLE NAMES'!$B:$AC,19,FALSE),"")</f>
        <v>Disegnato da Cavalier SanMarco PAOLO-JR 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7" s="101" t="str">
        <f>IF(C377&gt;0,+VLOOKUP($C377,'STYLE NAMES'!$B:$AC,20,FALSE),"")</f>
        <v>Design ingegnerizzato per alte prestazioni 
Jersey piqué elasticizzato  4-way-stretch 
Morbido e confortevole 
Traspirante Asciugatura rapida 
Composizione: 
95% Poliammide  5% Elastan</v>
      </c>
      <c r="AQ377" s="101" t="str">
        <f>IF(C377&gt;0,+VLOOKUP($C377,'STYLE NAMES'!$B:$AC,21,FALSE),"")</f>
        <v>Lavare in lavatrice a 30°C Ciclo delicato 
Stirare a bassa temperatura
Stirare al rovescio 
Non stirare su loghi o stampe 
Non candeggiare 
Non asciugare in asciugatrice</v>
      </c>
      <c r="AR377" s="101">
        <f>IF(D377&gt;0,+VLOOKUP($C377,'STYLE NAMES'!$B:$AC,22,FALSE),"")</f>
        <v>0</v>
      </c>
      <c r="AS377" s="101">
        <f>IF(E377&gt;0,+VLOOKUP($C377,'STYLE NAMES'!$B:$AC,23,FALSE),"")</f>
        <v>0</v>
      </c>
      <c r="AT377" s="101">
        <f>IF(F377&gt;0,+VLOOKUP($C377,'STYLE NAMES'!$B:$AC,24,FALSE),"")</f>
        <v>0</v>
      </c>
      <c r="AU377" s="101">
        <f>IF(G377&gt;0,+VLOOKUP($C377,'STYLE NAMES'!$B:$AC,25,FALSE),"")</f>
        <v>0</v>
      </c>
      <c r="AV377" s="101">
        <f>+VLOOKUP($S377,'CODE GENERATOR'!$P:$AM,15,FALSE)</f>
        <v>0</v>
      </c>
      <c r="AW377" s="101">
        <f>+VLOOKUP($S377,'CODE GENERATOR'!$P:$AM,16,FALSE)</f>
        <v>0</v>
      </c>
      <c r="AX377" s="101">
        <f>+VLOOKUP($S377,'CODE GENERATOR'!$P:$AM,17,FALSE)</f>
        <v>0</v>
      </c>
      <c r="AY377" s="101">
        <f>+VLOOKUP($S377,'CODE GENERATOR'!$P:$AM,18,FALSE)</f>
        <v>0</v>
      </c>
      <c r="AZ377" s="101">
        <f>+VLOOKUP($S377,'CODE GENERATOR'!$P:$AM,19,FALSE)</f>
        <v>0</v>
      </c>
      <c r="BA377" s="101">
        <f>+VLOOKUP($S377,'CODE GENERATOR'!$P:$AM,20,FALSE)</f>
        <v>0</v>
      </c>
      <c r="BB377" s="101">
        <f>+VLOOKUP($S377,'CODE GENERATOR'!$P:$AM,21,FALSE)</f>
        <v>0</v>
      </c>
      <c r="BC377" s="101">
        <f>+VLOOKUP($S377,'CODE GENERATOR'!$P:$AM,22,FALSE)</f>
        <v>0</v>
      </c>
      <c r="BD377" s="101">
        <f>+VLOOKUP($S377,'CODE GENERATOR'!$P:$AM,23,FALSE)</f>
        <v>0</v>
      </c>
      <c r="BE377" s="101">
        <f>+VLOOKUP($S377,'CODE GENERATOR'!$P:$AM,24,FALSE)</f>
        <v>0</v>
      </c>
      <c r="BF377" s="101">
        <f>IF(C377&gt;0,+VLOOKUP(G377,'CATEGORY ID'!$A$1:$L$118,3,FALSE),"")</f>
        <v>30</v>
      </c>
      <c r="BG377" s="101">
        <f>IF(C377&gt;0,+VLOOKUP(H377,'CATEGORY ID'!$D$1:$L$118,3,FALSE),"")</f>
        <v>4</v>
      </c>
      <c r="BH377" s="101">
        <f>IF(C377&gt;0,+VLOOKUP((+H377&amp;I377),'CATEGORY ID'!$H$1:$I$121,2,FALSE),"")</f>
        <v>110</v>
      </c>
      <c r="BJ377" s="101">
        <f>IF(C377&gt;0,IF(COUNTIF('CATEGORY ID'!$K$1:$K$121,+H377&amp;K377) &gt; 0, +VLOOKUP(+H377&amp;K377,'CATEGORY ID'!$K$1:$L$121,2,FALSE),""),"")</f>
        <v>226</v>
      </c>
      <c r="BK377" s="101">
        <v>53</v>
      </c>
      <c r="BO377" s="101">
        <v>21</v>
      </c>
      <c r="BR377" s="101" t="str" cm="1">
        <f t="array" ref="BR377">IF(C377&gt;0,_xlfn.TEXTJOIN(";", TRUE,_xlfn.UNIQUE(_xlfn._xlws.FILTER(BF377:BQ377,(BF377:BQ377&gt;0)),TRUE,FALSE)),"")&amp;";"&amp;BS377</f>
        <v>30;4;110;226;53;21;208;232</v>
      </c>
      <c r="BS377" s="101" t="s">
        <v>3451</v>
      </c>
      <c r="BU377" s="106">
        <f>IF(C377&gt;0,+VLOOKUP($C377,'STYLE NAMES'!$B:$AC,26,FALSE),"")</f>
        <v>69.900000000000006</v>
      </c>
      <c r="BV377" s="106">
        <f>IF(C377&gt;0,+VLOOKUP($C377,'STYLE NAMES'!$B:$AC,27,FALSE),"")</f>
        <v>3840</v>
      </c>
      <c r="BW377" s="106">
        <f>IF(C377&gt;0,+VLOOKUP($C377,'STYLE NAMES'!$B:$AC,28,FALSE),"")</f>
        <v>80.385000000000005</v>
      </c>
      <c r="BY377"/>
      <c r="BZ377" s="101">
        <v>0</v>
      </c>
      <c r="CA377" s="137">
        <f t="shared" si="26"/>
        <v>1</v>
      </c>
      <c r="CB377" s="137" t="str">
        <f>+VLOOKUP(C377,'[2]STYLES &amp; MODELS MATRIX'!$A:$G,7,FALSE)</f>
        <v>GHOST</v>
      </c>
      <c r="CC377" s="137" t="str">
        <f>+VLOOKUP(C377,'[1]STYLES &amp; SIZE CHARTS'!$A:$H,8,FALSE)</f>
        <v>JT-BLSP1</v>
      </c>
      <c r="CD377" s="137"/>
      <c r="CE377" s="205"/>
      <c r="CF377" s="141"/>
    </row>
    <row r="378" spans="1:84" s="101" customFormat="1" ht="12" customHeight="1" x14ac:dyDescent="0.2">
      <c r="A378" s="102">
        <f t="shared" si="24"/>
        <v>8683711009856</v>
      </c>
      <c r="B378" s="101" t="s">
        <v>876</v>
      </c>
      <c r="C378" s="101" t="s">
        <v>542</v>
      </c>
      <c r="D378" s="101" t="s">
        <v>2983</v>
      </c>
      <c r="E378" s="203" t="s">
        <v>2367</v>
      </c>
      <c r="F378" s="101" t="s">
        <v>2356</v>
      </c>
      <c r="G378" s="101" t="str">
        <f>IF(C378&gt;0,+VLOOKUP($C378,'STYLE NAMES'!$B:$AC,4,FALSE),"")</f>
        <v>RIDER</v>
      </c>
      <c r="H378" s="101" t="str">
        <f>IF(C378&gt;0,+VLOOKUP($C378,'STYLE NAMES'!$B:$AC,5,FALSE),"")</f>
        <v>JUNIOR</v>
      </c>
      <c r="I378" s="101" t="str">
        <f>IF(C378&gt;0,+VLOOKUP($C378,'STYLE NAMES'!$B:$AC,6,FALSE),"")</f>
        <v>TOPS</v>
      </c>
      <c r="J378" s="101" t="str">
        <f>IF(C378&gt;0,+VLOOKUP($C378,'STYLE NAMES'!$B:$AC,7,FALSE),"")</f>
        <v>KIDS BOY</v>
      </c>
      <c r="K378" s="101" t="str">
        <f>IF(C378&gt;0,+VLOOKUP($C378,'STYLE NAMES'!$B:$AC,8,FALSE),"")</f>
        <v>COMPETITION POLOS</v>
      </c>
      <c r="L378" s="101" t="str">
        <f>IF(E378&gt;0,+VLOOKUP($E378,'CODE GENERATOR'!$D:$T,3,FALSE),"")</f>
        <v>W</v>
      </c>
      <c r="M378" s="101" t="str">
        <f>IF(E378&gt;0,+VLOOKUP($E378,'CODE GENERATOR'!$D:$T,4,FALSE),"")</f>
        <v>PIQUET</v>
      </c>
      <c r="N378" s="101" t="str">
        <f>IF(E378&gt;0,+VLOOKUP($E378,'CODE GENERATOR'!$D:$T,6,FALSE),"")</f>
        <v>WHITE</v>
      </c>
      <c r="O378" s="101" t="str">
        <f>IF(E378&gt;0,+VLOOKUP($E378,'CODE GENERATOR'!$D:$T,7,FALSE),"")</f>
        <v>WHITE</v>
      </c>
      <c r="P378" s="101" t="str">
        <f t="shared" si="25"/>
        <v>WHITE</v>
      </c>
      <c r="Q378" s="104" t="str">
        <f>IF(E378&gt;0,+VLOOKUP($E378,'CODE GENERATOR'!$D:$T,11,FALSE),"")</f>
        <v>R.TOPKB_CPL0037</v>
      </c>
      <c r="R378" s="104" t="str">
        <f>IF(E378&gt;0,+VLOOKUP($E378,'CODE GENERATOR'!$D:$T,12,FALSE),"")</f>
        <v>PIQ0015WHTWHT</v>
      </c>
      <c r="S378" s="104" t="str">
        <f>IF(E378&gt;0,+VLOOKUP($E378,'CODE GENERATOR'!$D:$T,13,FALSE),"")</f>
        <v>R.TOPKB_CPL0037_PIQ0015WHTWHT</v>
      </c>
      <c r="T378" s="104" t="str">
        <f t="shared" si="23"/>
        <v>R.TOPKB_CPL0037_PIQ0015WHTWHT_14-15 Y</v>
      </c>
      <c r="U378" s="105">
        <v>8683711009856</v>
      </c>
      <c r="V378" s="107" t="str" cm="1">
        <f t="array" ref="V378">_xlfn.TEXTJOIN(";", TRUE, _xlfn.UNIQUE(_xlfn._xlws.FILTER(P$3:P$10029, C$3:C$10029=C378)))</f>
        <v>WHITE;WHITE/NAVY;NAVY/WHITE</v>
      </c>
      <c r="W378" s="107" t="str" cm="1">
        <f t="array" ref="W378">_xlfn.TEXTJOIN(";", TRUE, _xlfn.UNIQUE(_xlfn._xlws.FILTER(F$3:F$10029, C$3:C$10029=C378)))</f>
        <v>6-7 Y;8-9 Y;10-11 Y;12-13 Y;14-15 Y</v>
      </c>
      <c r="X378" s="101" t="str">
        <f>IF(E378&gt;0,+VLOOKUP($E378,'CODE GENERATOR'!$D:$AC,19,FALSE),0)</f>
        <v>CavalierSanmarco_27.01.2026_whitewhite</v>
      </c>
      <c r="Y378" s="101" t="str">
        <f>IF(E378&gt;0,+VLOOKUP($E378,'CODE GENERATOR'!$D:$AC,20,FALSE),0)</f>
        <v>2402_S01_32874</v>
      </c>
      <c r="Z378" s="101" t="str">
        <f>IF(E378&gt;0,+VLOOKUP($E378,'CODE GENERATOR'!$D:$AC,21,FALSE),0)</f>
        <v>2402_S01_32879</v>
      </c>
      <c r="AA378" s="101" t="str">
        <f>IF(E378&gt;0,+VLOOKUP($E378,'CODE GENERATOR'!$D:$AC,22,FALSE),0)</f>
        <v>2402_S01_32881</v>
      </c>
      <c r="AB378" s="101" t="str">
        <f>IF(E378&gt;0,+VLOOKUP($E378,'CODE GENERATOR'!$D:$AC,23,FALSE),0)</f>
        <v>2402_S01_32883</v>
      </c>
      <c r="AC378" s="101" t="str">
        <f>IF(E378&gt;0,+VLOOKUP($E378,'CODE GENERATOR'!$D:$AC,24,FALSE),0)</f>
        <v>2402_S01_32887</v>
      </c>
      <c r="AD378" s="101" t="str">
        <f>IF(E378&gt;0,+VLOOKUP($E378,'CODE GENERATOR'!$D:$AC,25,FALSE),0)</f>
        <v/>
      </c>
      <c r="AE378" s="101" t="str">
        <f>IF(E378&gt;0,+VLOOKUP($E378,'CODE GENERATOR'!$D:$AC,26,FALSE),0)</f>
        <v/>
      </c>
      <c r="AF378" s="149" t="str">
        <f>IF($C378&gt;0,$C378&amp;" "&amp;$P378&amp;" "&amp;+VLOOKUP($C378,'STYLE NAMES'!$B:$AC,10,FALSE),"""")</f>
        <v>PAOLO-JR WHITE BOY'S COMPETITION POLO LONG SLEEVE</v>
      </c>
      <c r="AG378" s="101" t="str">
        <f>"Enjoy our "&amp;(AF378)&amp;"; "&amp;IF(C378&gt;0,+VLOOKUP($C378,'STYLE NAMES'!$B:$AC,11,FALSE),"")</f>
        <v>Enjoy our PAOLO-JR 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8" s="101" t="str">
        <f>IF(C378&gt;0,+VLOOKUP($C378,'STYLE NAMES'!$B:$AC,12,FALSE),"")</f>
        <v>* Specially engineered design for high performance
* 4-way super stretch piquet jersey
* Soft and comfortable
* Breathable
* Quick dry
Composition:
95% Poliamide 5% Elasthane</v>
      </c>
      <c r="AI378" s="101" t="str">
        <f>IF(C378&gt;0,+VLOOKUP($C378,'STYLE NAMES'!$B:$AC,13,FALSE),"")</f>
        <v>Machine Wash at 30°C
Mild process
Iron at low temperature
Iron from REVERSE
Do NOT iron on logos or prints
Do not bleach
Do NOT Tumble Dry</v>
      </c>
      <c r="AJ378" s="149" t="str">
        <f>IF($C378&gt;0,$C378&amp;" "&amp;$P378&amp;" "&amp;+VLOOKUP($C378,'STYLE NAMES'!$B:$AC,14,FALSE),"""")</f>
        <v>PAOLO-JR WHITE ERKEK ÇOCUK UZUN KOL YARIŞMA POLO</v>
      </c>
      <c r="AK378" s="149" t="str">
        <f>"Cavalier SanMarco tarafından tasarlanan "&amp;(AJ378)&amp;"; "&amp;IF(C378&gt;0,+VLOOKUP($C378,'STYLE NAMES'!$B:$AC,15,FALSE),"")</f>
        <v>Cavalier SanMarco tarafından tasarlanan PAOLO-JR 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8" s="149" t="str">
        <f>IF(C378&gt;0,+VLOOKUP($C378,'STYLE NAMES'!$B:$AC,16,FALSE),"")</f>
        <v>* Yüksek performans için özel tasarım
* 4 yönlü süper streç pike kumaş
* Yumuşak ve rahat
* Nefes alabilir
* Hızlı kuruma
Kompozisyon:
%95 Polyamid  %5 Elastan</v>
      </c>
      <c r="AM378" s="149" t="str">
        <f>IF(C378&gt;0,+VLOOKUP($C378,'STYLE NAMES'!$B:$AC,17,FALSE),"")</f>
        <v>Makinede 30°C' de Yıkayın
Hassas Yıkama
Ilık ütü yapın
Tersten ütüleyin
Logo ve baskıları ÜTÜLEMEYİN
Çamaşır suyu kullanmayın
Kurutma Makinesinde Kurutmayın</v>
      </c>
      <c r="AN378" s="149" t="str">
        <f>IF($C378&gt;0,$C378&amp;" "&amp;$P378&amp;" "&amp;+VLOOKUP($C378,'STYLE NAMES'!$B:$AC,18,FALSE),"""")</f>
        <v>PAOLO-JR WHITE POLO DA CONCORSO RAGAZZO MANICA LUNGA</v>
      </c>
      <c r="AO378" s="101" t="str">
        <f>"Disegnato da Cavalier SanMarco "&amp;(AN378)&amp;"; "&amp;IF(C378&gt;0,+VLOOKUP($C378,'STYLE NAMES'!$B:$AC,19,FALSE),"")</f>
        <v>Disegnato da Cavalier SanMarco PAOLO-JR 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8" s="101" t="str">
        <f>IF(C378&gt;0,+VLOOKUP($C378,'STYLE NAMES'!$B:$AC,20,FALSE),"")</f>
        <v>Design ingegnerizzato per alte prestazioni 
Jersey piqué elasticizzato  4-way-stretch 
Morbido e confortevole 
Traspirante Asciugatura rapida 
Composizione: 
95% Poliammide  5% Elastan</v>
      </c>
      <c r="AQ378" s="101" t="str">
        <f>IF(C378&gt;0,+VLOOKUP($C378,'STYLE NAMES'!$B:$AC,21,FALSE),"")</f>
        <v>Lavare in lavatrice a 30°C Ciclo delicato 
Stirare a bassa temperatura
Stirare al rovescio 
Non stirare su loghi o stampe 
Non candeggiare 
Non asciugare in asciugatrice</v>
      </c>
      <c r="AR378" s="101">
        <f>IF(D378&gt;0,+VLOOKUP($C378,'STYLE NAMES'!$B:$AC,22,FALSE),"")</f>
        <v>0</v>
      </c>
      <c r="AS378" s="101">
        <f>IF(E378&gt;0,+VLOOKUP($C378,'STYLE NAMES'!$B:$AC,23,FALSE),"")</f>
        <v>0</v>
      </c>
      <c r="AT378" s="101">
        <f>IF(F378&gt;0,+VLOOKUP($C378,'STYLE NAMES'!$B:$AC,24,FALSE),"")</f>
        <v>0</v>
      </c>
      <c r="AU378" s="101">
        <f>IF(G378&gt;0,+VLOOKUP($C378,'STYLE NAMES'!$B:$AC,25,FALSE),"")</f>
        <v>0</v>
      </c>
      <c r="AV378" s="101">
        <f>+VLOOKUP($S378,'CODE GENERATOR'!$P:$AM,15,FALSE)</f>
        <v>0</v>
      </c>
      <c r="AW378" s="101">
        <f>+VLOOKUP($S378,'CODE GENERATOR'!$P:$AM,16,FALSE)</f>
        <v>0</v>
      </c>
      <c r="AX378" s="101">
        <f>+VLOOKUP($S378,'CODE GENERATOR'!$P:$AM,17,FALSE)</f>
        <v>0</v>
      </c>
      <c r="AY378" s="101">
        <f>+VLOOKUP($S378,'CODE GENERATOR'!$P:$AM,18,FALSE)</f>
        <v>0</v>
      </c>
      <c r="AZ378" s="101">
        <f>+VLOOKUP($S378,'CODE GENERATOR'!$P:$AM,19,FALSE)</f>
        <v>0</v>
      </c>
      <c r="BA378" s="101">
        <f>+VLOOKUP($S378,'CODE GENERATOR'!$P:$AM,20,FALSE)</f>
        <v>0</v>
      </c>
      <c r="BB378" s="101">
        <f>+VLOOKUP($S378,'CODE GENERATOR'!$P:$AM,21,FALSE)</f>
        <v>0</v>
      </c>
      <c r="BC378" s="101">
        <f>+VLOOKUP($S378,'CODE GENERATOR'!$P:$AM,22,FALSE)</f>
        <v>0</v>
      </c>
      <c r="BD378" s="101">
        <f>+VLOOKUP($S378,'CODE GENERATOR'!$P:$AM,23,FALSE)</f>
        <v>0</v>
      </c>
      <c r="BE378" s="101">
        <f>+VLOOKUP($S378,'CODE GENERATOR'!$P:$AM,24,FALSE)</f>
        <v>0</v>
      </c>
      <c r="BF378" s="101">
        <f>IF(C378&gt;0,+VLOOKUP(G378,'CATEGORY ID'!$A$1:$L$118,3,FALSE),"")</f>
        <v>30</v>
      </c>
      <c r="BG378" s="101">
        <f>IF(C378&gt;0,+VLOOKUP(H378,'CATEGORY ID'!$D$1:$L$118,3,FALSE),"")</f>
        <v>4</v>
      </c>
      <c r="BH378" s="101">
        <f>IF(C378&gt;0,+VLOOKUP((+H378&amp;I378),'CATEGORY ID'!$H$1:$I$121,2,FALSE),"")</f>
        <v>110</v>
      </c>
      <c r="BJ378" s="101">
        <f>IF(C378&gt;0,IF(COUNTIF('CATEGORY ID'!$K$1:$K$121,+H378&amp;K378) &gt; 0, +VLOOKUP(+H378&amp;K378,'CATEGORY ID'!$K$1:$L$121,2,FALSE),""),"")</f>
        <v>226</v>
      </c>
      <c r="BK378" s="101">
        <v>53</v>
      </c>
      <c r="BO378" s="101">
        <v>21</v>
      </c>
      <c r="BR378" s="101" t="str" cm="1">
        <f t="array" ref="BR378">IF(C378&gt;0,_xlfn.TEXTJOIN(";", TRUE,_xlfn.UNIQUE(_xlfn._xlws.FILTER(BF378:BQ378,(BF378:BQ378&gt;0)),TRUE,FALSE)),"")&amp;";"&amp;BS378</f>
        <v>30;4;110;226;53;21;208;232</v>
      </c>
      <c r="BS378" s="101" t="s">
        <v>3451</v>
      </c>
      <c r="BU378" s="106">
        <f>IF(C378&gt;0,+VLOOKUP($C378,'STYLE NAMES'!$B:$AC,26,FALSE),"")</f>
        <v>69.900000000000006</v>
      </c>
      <c r="BV378" s="106">
        <f>IF(C378&gt;0,+VLOOKUP($C378,'STYLE NAMES'!$B:$AC,27,FALSE),"")</f>
        <v>3840</v>
      </c>
      <c r="BW378" s="106">
        <f>IF(C378&gt;0,+VLOOKUP($C378,'STYLE NAMES'!$B:$AC,28,FALSE),"")</f>
        <v>80.385000000000005</v>
      </c>
      <c r="BY378"/>
      <c r="BZ378" s="101">
        <v>0</v>
      </c>
      <c r="CA378" s="137">
        <f t="shared" si="26"/>
        <v>1</v>
      </c>
      <c r="CB378" s="137" t="str">
        <f>+VLOOKUP(C378,'[2]STYLES &amp; MODELS MATRIX'!$A:$G,7,FALSE)</f>
        <v>GHOST</v>
      </c>
      <c r="CC378" s="137" t="str">
        <f>+VLOOKUP(C378,'[1]STYLES &amp; SIZE CHARTS'!$A:$H,8,FALSE)</f>
        <v>JT-BLSP1</v>
      </c>
      <c r="CD378" s="137"/>
      <c r="CE378" s="205"/>
      <c r="CF378" s="141"/>
    </row>
    <row r="379" spans="1:84" s="101" customFormat="1" ht="12" customHeight="1" x14ac:dyDescent="0.2">
      <c r="A379" s="102">
        <f t="shared" si="24"/>
        <v>8683711004370</v>
      </c>
      <c r="B379" s="101" t="s">
        <v>876</v>
      </c>
      <c r="C379" s="101" t="s">
        <v>542</v>
      </c>
      <c r="D379" s="101" t="s">
        <v>2983</v>
      </c>
      <c r="E379" s="203" t="s">
        <v>2368</v>
      </c>
      <c r="F379" s="101" t="s">
        <v>2352</v>
      </c>
      <c r="G379" s="101" t="str">
        <f>IF(C379&gt;0,+VLOOKUP($C379,'STYLE NAMES'!$B:$AC,4,FALSE),"")</f>
        <v>RIDER</v>
      </c>
      <c r="H379" s="101" t="str">
        <f>IF(C379&gt;0,+VLOOKUP($C379,'STYLE NAMES'!$B:$AC,5,FALSE),"")</f>
        <v>JUNIOR</v>
      </c>
      <c r="I379" s="101" t="str">
        <f>IF(C379&gt;0,+VLOOKUP($C379,'STYLE NAMES'!$B:$AC,6,FALSE),"")</f>
        <v>TOPS</v>
      </c>
      <c r="J379" s="101" t="str">
        <f>IF(C379&gt;0,+VLOOKUP($C379,'STYLE NAMES'!$B:$AC,7,FALSE),"")</f>
        <v>KIDS BOY</v>
      </c>
      <c r="K379" s="101" t="str">
        <f>IF(C379&gt;0,+VLOOKUP($C379,'STYLE NAMES'!$B:$AC,8,FALSE),"")</f>
        <v>COMPETITION POLOS</v>
      </c>
      <c r="L379" s="101" t="str">
        <f>IF(E379&gt;0,+VLOOKUP($E379,'CODE GENERATOR'!$D:$T,3,FALSE),"")</f>
        <v>W</v>
      </c>
      <c r="M379" s="101" t="str">
        <f>IF(E379&gt;0,+VLOOKUP($E379,'CODE GENERATOR'!$D:$T,4,FALSE),"")</f>
        <v>PIQUET</v>
      </c>
      <c r="N379" s="101" t="str">
        <f>IF(E379&gt;0,+VLOOKUP($E379,'CODE GENERATOR'!$D:$T,6,FALSE),"")</f>
        <v>WHITE</v>
      </c>
      <c r="O379" s="101" t="str">
        <f>IF(E379&gt;0,+VLOOKUP($E379,'CODE GENERATOR'!$D:$T,7,FALSE),"")</f>
        <v>NAVY</v>
      </c>
      <c r="P379" s="101" t="str">
        <f t="shared" si="25"/>
        <v>WHITE/NAVY</v>
      </c>
      <c r="Q379" s="104" t="str">
        <f>IF(E379&gt;0,+VLOOKUP($E379,'CODE GENERATOR'!$D:$T,11,FALSE),"")</f>
        <v>R.TOPKB_CPL0037</v>
      </c>
      <c r="R379" s="104" t="str">
        <f>IF(E379&gt;0,+VLOOKUP($E379,'CODE GENERATOR'!$D:$T,12,FALSE),"")</f>
        <v>PIQ0015WHTNAV</v>
      </c>
      <c r="S379" s="104" t="str">
        <f>IF(E379&gt;0,+VLOOKUP($E379,'CODE GENERATOR'!$D:$T,13,FALSE),"")</f>
        <v>R.TOPKB_CPL0037_PIQ0015WHTNAV</v>
      </c>
      <c r="T379" s="104" t="str">
        <f t="shared" si="23"/>
        <v>R.TOPKB_CPL0037_PIQ0015WHTNAV_6-7 Y</v>
      </c>
      <c r="U379" s="105">
        <v>8683711004370</v>
      </c>
      <c r="V379" s="107" t="str" cm="1">
        <f t="array" ref="V379">_xlfn.TEXTJOIN(";", TRUE, _xlfn.UNIQUE(_xlfn._xlws.FILTER(P$3:P$10029, C$3:C$10029=C379)))</f>
        <v>WHITE;WHITE/NAVY;NAVY/WHITE</v>
      </c>
      <c r="W379" s="107" t="str" cm="1">
        <f t="array" ref="W379">_xlfn.TEXTJOIN(";", TRUE, _xlfn.UNIQUE(_xlfn._xlws.FILTER(F$3:F$10029, C$3:C$10029=C379)))</f>
        <v>6-7 Y;8-9 Y;10-11 Y;12-13 Y;14-15 Y</v>
      </c>
      <c r="X379" s="101" t="str">
        <f>IF(E379&gt;0,+VLOOKUP($E379,'CODE GENERATOR'!$D:$AC,19,FALSE),0)</f>
        <v>CavalierSanmarco_27.01.2026_0361</v>
      </c>
      <c r="Y379" s="101" t="str">
        <f>IF(E379&gt;0,+VLOOKUP($E379,'CODE GENERATOR'!$D:$AC,20,FALSE),0)</f>
        <v>2402_S01_32846</v>
      </c>
      <c r="Z379" s="101" t="str">
        <f>IF(E379&gt;0,+VLOOKUP($E379,'CODE GENERATOR'!$D:$AC,21,FALSE),0)</f>
        <v>2402_S01_32858</v>
      </c>
      <c r="AA379" s="101" t="str">
        <f>IF(E379&gt;0,+VLOOKUP($E379,'CODE GENERATOR'!$D:$AC,22,FALSE),0)</f>
        <v>2402_S01_32849</v>
      </c>
      <c r="AB379" s="101" t="str">
        <f>IF(E379&gt;0,+VLOOKUP($E379,'CODE GENERATOR'!$D:$AC,23,FALSE),0)</f>
        <v/>
      </c>
      <c r="AC379" s="101" t="str">
        <f>IF(E379&gt;0,+VLOOKUP($E379,'CODE GENERATOR'!$D:$AC,24,FALSE),0)</f>
        <v/>
      </c>
      <c r="AD379" s="101" t="str">
        <f>IF(E379&gt;0,+VLOOKUP($E379,'CODE GENERATOR'!$D:$AC,25,FALSE),0)</f>
        <v/>
      </c>
      <c r="AE379" s="101" t="str">
        <f>IF(E379&gt;0,+VLOOKUP($E379,'CODE GENERATOR'!$D:$AC,26,FALSE),0)</f>
        <v/>
      </c>
      <c r="AF379" s="149" t="str">
        <f>IF($C379&gt;0,$C379&amp;" "&amp;$P379&amp;" "&amp;+VLOOKUP($C379,'STYLE NAMES'!$B:$AC,10,FALSE),"""")</f>
        <v>PAOLO-JR WHITE/NAVY BOY'S COMPETITION POLO LONG SLEEVE</v>
      </c>
      <c r="AG379" s="101" t="str">
        <f>"Enjoy our "&amp;(AF379)&amp;"; "&amp;IF(C379&gt;0,+VLOOKUP($C379,'STYLE NAMES'!$B:$AC,11,FALSE),"")</f>
        <v>Enjoy our PAOLO-JR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79" s="101" t="str">
        <f>IF(C379&gt;0,+VLOOKUP($C379,'STYLE NAMES'!$B:$AC,12,FALSE),"")</f>
        <v>* Specially engineered design for high performance
* 4-way super stretch piquet jersey
* Soft and comfortable
* Breathable
* Quick dry
Composition:
95% Poliamide 5% Elasthane</v>
      </c>
      <c r="AI379" s="101" t="str">
        <f>IF(C379&gt;0,+VLOOKUP($C379,'STYLE NAMES'!$B:$AC,13,FALSE),"")</f>
        <v>Machine Wash at 30°C
Mild process
Iron at low temperature
Iron from REVERSE
Do NOT iron on logos or prints
Do not bleach
Do NOT Tumble Dry</v>
      </c>
      <c r="AJ379" s="149" t="str">
        <f>IF($C379&gt;0,$C379&amp;" "&amp;$P379&amp;" "&amp;+VLOOKUP($C379,'STYLE NAMES'!$B:$AC,14,FALSE),"""")</f>
        <v>PAOLO-JR WHITE/NAVY ERKEK ÇOCUK UZUN KOL YARIŞMA POLO</v>
      </c>
      <c r="AK379" s="149" t="str">
        <f>"Cavalier SanMarco tarafından tasarlanan "&amp;(AJ379)&amp;"; "&amp;IF(C379&gt;0,+VLOOKUP($C379,'STYLE NAMES'!$B:$AC,15,FALSE),"")</f>
        <v>Cavalier SanMarco tarafından tasarlanan PAOLO-JR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79" s="149" t="str">
        <f>IF(C379&gt;0,+VLOOKUP($C379,'STYLE NAMES'!$B:$AC,16,FALSE),"")</f>
        <v>* Yüksek performans için özel tasarım
* 4 yönlü süper streç pike kumaş
* Yumuşak ve rahat
* Nefes alabilir
* Hızlı kuruma
Kompozisyon:
%95 Polyamid  %5 Elastan</v>
      </c>
      <c r="AM379" s="149" t="str">
        <f>IF(C379&gt;0,+VLOOKUP($C379,'STYLE NAMES'!$B:$AC,17,FALSE),"")</f>
        <v>Makinede 30°C' de Yıkayın
Hassas Yıkama
Ilık ütü yapın
Tersten ütüleyin
Logo ve baskıları ÜTÜLEMEYİN
Çamaşır suyu kullanmayın
Kurutma Makinesinde Kurutmayın</v>
      </c>
      <c r="AN379" s="149" t="str">
        <f>IF($C379&gt;0,$C379&amp;" "&amp;$P379&amp;" "&amp;+VLOOKUP($C379,'STYLE NAMES'!$B:$AC,18,FALSE),"""")</f>
        <v>PAOLO-JR WHITE/NAVY POLO DA CONCORSO RAGAZZO MANICA LUNGA</v>
      </c>
      <c r="AO379" s="101" t="str">
        <f>"Disegnato da Cavalier SanMarco "&amp;(AN379)&amp;"; "&amp;IF(C379&gt;0,+VLOOKUP($C379,'STYLE NAMES'!$B:$AC,19,FALSE),"")</f>
        <v>Disegnato da Cavalier SanMarco PAOLO-JR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79" s="101" t="str">
        <f>IF(C379&gt;0,+VLOOKUP($C379,'STYLE NAMES'!$B:$AC,20,FALSE),"")</f>
        <v>Design ingegnerizzato per alte prestazioni 
Jersey piqué elasticizzato  4-way-stretch 
Morbido e confortevole 
Traspirante Asciugatura rapida 
Composizione: 
95% Poliammide  5% Elastan</v>
      </c>
      <c r="AQ379" s="101" t="str">
        <f>IF(C379&gt;0,+VLOOKUP($C379,'STYLE NAMES'!$B:$AC,21,FALSE),"")</f>
        <v>Lavare in lavatrice a 30°C Ciclo delicato 
Stirare a bassa temperatura
Stirare al rovescio 
Non stirare su loghi o stampe 
Non candeggiare 
Non asciugare in asciugatrice</v>
      </c>
      <c r="AR379" s="101">
        <f>IF(D379&gt;0,+VLOOKUP($C379,'STYLE NAMES'!$B:$AC,22,FALSE),"")</f>
        <v>0</v>
      </c>
      <c r="AS379" s="101">
        <f>IF(E379&gt;0,+VLOOKUP($C379,'STYLE NAMES'!$B:$AC,23,FALSE),"")</f>
        <v>0</v>
      </c>
      <c r="AT379" s="101">
        <f>IF(F379&gt;0,+VLOOKUP($C379,'STYLE NAMES'!$B:$AC,24,FALSE),"")</f>
        <v>0</v>
      </c>
      <c r="AU379" s="101">
        <f>IF(G379&gt;0,+VLOOKUP($C379,'STYLE NAMES'!$B:$AC,25,FALSE),"")</f>
        <v>0</v>
      </c>
      <c r="AV379" s="101">
        <f>+VLOOKUP($S379,'CODE GENERATOR'!$P:$AM,15,FALSE)</f>
        <v>0</v>
      </c>
      <c r="AW379" s="101">
        <f>+VLOOKUP($S379,'CODE GENERATOR'!$P:$AM,16,FALSE)</f>
        <v>0</v>
      </c>
      <c r="AX379" s="101">
        <f>+VLOOKUP($S379,'CODE GENERATOR'!$P:$AM,17,FALSE)</f>
        <v>0</v>
      </c>
      <c r="AY379" s="101">
        <f>+VLOOKUP($S379,'CODE GENERATOR'!$P:$AM,18,FALSE)</f>
        <v>0</v>
      </c>
      <c r="AZ379" s="101">
        <f>+VLOOKUP($S379,'CODE GENERATOR'!$P:$AM,19,FALSE)</f>
        <v>0</v>
      </c>
      <c r="BA379" s="101">
        <f>+VLOOKUP($S379,'CODE GENERATOR'!$P:$AM,20,FALSE)</f>
        <v>0</v>
      </c>
      <c r="BB379" s="101">
        <f>+VLOOKUP($S379,'CODE GENERATOR'!$P:$AM,21,FALSE)</f>
        <v>0</v>
      </c>
      <c r="BC379" s="101">
        <f>+VLOOKUP($S379,'CODE GENERATOR'!$P:$AM,22,FALSE)</f>
        <v>0</v>
      </c>
      <c r="BD379" s="101">
        <f>+VLOOKUP($S379,'CODE GENERATOR'!$P:$AM,23,FALSE)</f>
        <v>0</v>
      </c>
      <c r="BE379" s="101">
        <f>+VLOOKUP($S379,'CODE GENERATOR'!$P:$AM,24,FALSE)</f>
        <v>0</v>
      </c>
      <c r="BF379" s="101">
        <f>IF(C379&gt;0,+VLOOKUP(G379,'CATEGORY ID'!$A$1:$L$118,3,FALSE),"")</f>
        <v>30</v>
      </c>
      <c r="BG379" s="101">
        <f>IF(C379&gt;0,+VLOOKUP(H379,'CATEGORY ID'!$D$1:$L$118,3,FALSE),"")</f>
        <v>4</v>
      </c>
      <c r="BH379" s="101">
        <f>IF(C379&gt;0,+VLOOKUP((+H379&amp;I379),'CATEGORY ID'!$H$1:$I$121,2,FALSE),"")</f>
        <v>110</v>
      </c>
      <c r="BJ379" s="101">
        <f>IF(C379&gt;0,IF(COUNTIF('CATEGORY ID'!$K$1:$K$121,+H379&amp;K379) &gt; 0, +VLOOKUP(+H379&amp;K379,'CATEGORY ID'!$K$1:$L$121,2,FALSE),""),"")</f>
        <v>226</v>
      </c>
      <c r="BK379" s="101">
        <v>53</v>
      </c>
      <c r="BO379" s="101">
        <v>21</v>
      </c>
      <c r="BR379" s="101" t="str" cm="1">
        <f t="array" ref="BR379">IF(C379&gt;0,_xlfn.TEXTJOIN(";", TRUE,_xlfn.UNIQUE(_xlfn._xlws.FILTER(BF379:BQ379,(BF379:BQ379&gt;0)),TRUE,FALSE)),"")&amp;";"&amp;BS379</f>
        <v>30;4;110;226;53;21;208;232</v>
      </c>
      <c r="BS379" s="101" t="s">
        <v>3451</v>
      </c>
      <c r="BU379" s="106">
        <f>IF(C379&gt;0,+VLOOKUP($C379,'STYLE NAMES'!$B:$AC,26,FALSE),"")</f>
        <v>69.900000000000006</v>
      </c>
      <c r="BV379" s="106">
        <f>IF(C379&gt;0,+VLOOKUP($C379,'STYLE NAMES'!$B:$AC,27,FALSE),"")</f>
        <v>3840</v>
      </c>
      <c r="BW379" s="106">
        <f>IF(C379&gt;0,+VLOOKUP($C379,'STYLE NAMES'!$B:$AC,28,FALSE),"")</f>
        <v>80.385000000000005</v>
      </c>
      <c r="BY379"/>
      <c r="BZ379" s="101">
        <v>0</v>
      </c>
      <c r="CA379" s="137">
        <f t="shared" si="26"/>
        <v>1</v>
      </c>
      <c r="CB379" s="137" t="str">
        <f>+VLOOKUP(C379,'[2]STYLES &amp; MODELS MATRIX'!$A:$G,7,FALSE)</f>
        <v>GHOST</v>
      </c>
      <c r="CC379" s="137" t="str">
        <f>+VLOOKUP(C379,'[1]STYLES &amp; SIZE CHARTS'!$A:$H,8,FALSE)</f>
        <v>JT-BLSP1</v>
      </c>
      <c r="CD379" s="137"/>
      <c r="CE379" s="205"/>
      <c r="CF379" s="141"/>
    </row>
    <row r="380" spans="1:84" s="101" customFormat="1" ht="12" customHeight="1" x14ac:dyDescent="0.2">
      <c r="A380" s="102">
        <f t="shared" si="24"/>
        <v>8683711004387</v>
      </c>
      <c r="B380" s="101" t="s">
        <v>876</v>
      </c>
      <c r="C380" s="101" t="s">
        <v>542</v>
      </c>
      <c r="D380" s="101" t="s">
        <v>2983</v>
      </c>
      <c r="E380" s="203" t="s">
        <v>2368</v>
      </c>
      <c r="F380" s="101" t="s">
        <v>2353</v>
      </c>
      <c r="G380" s="101" t="str">
        <f>IF(C380&gt;0,+VLOOKUP($C380,'STYLE NAMES'!$B:$AC,4,FALSE),"")</f>
        <v>RIDER</v>
      </c>
      <c r="H380" s="101" t="str">
        <f>IF(C380&gt;0,+VLOOKUP($C380,'STYLE NAMES'!$B:$AC,5,FALSE),"")</f>
        <v>JUNIOR</v>
      </c>
      <c r="I380" s="101" t="str">
        <f>IF(C380&gt;0,+VLOOKUP($C380,'STYLE NAMES'!$B:$AC,6,FALSE),"")</f>
        <v>TOPS</v>
      </c>
      <c r="J380" s="101" t="str">
        <f>IF(C380&gt;0,+VLOOKUP($C380,'STYLE NAMES'!$B:$AC,7,FALSE),"")</f>
        <v>KIDS BOY</v>
      </c>
      <c r="K380" s="101" t="str">
        <f>IF(C380&gt;0,+VLOOKUP($C380,'STYLE NAMES'!$B:$AC,8,FALSE),"")</f>
        <v>COMPETITION POLOS</v>
      </c>
      <c r="L380" s="101" t="str">
        <f>IF(E380&gt;0,+VLOOKUP($E380,'CODE GENERATOR'!$D:$T,3,FALSE),"")</f>
        <v>W</v>
      </c>
      <c r="M380" s="101" t="str">
        <f>IF(E380&gt;0,+VLOOKUP($E380,'CODE GENERATOR'!$D:$T,4,FALSE),"")</f>
        <v>PIQUET</v>
      </c>
      <c r="N380" s="101" t="str">
        <f>IF(E380&gt;0,+VLOOKUP($E380,'CODE GENERATOR'!$D:$T,6,FALSE),"")</f>
        <v>WHITE</v>
      </c>
      <c r="O380" s="101" t="str">
        <f>IF(E380&gt;0,+VLOOKUP($E380,'CODE GENERATOR'!$D:$T,7,FALSE),"")</f>
        <v>NAVY</v>
      </c>
      <c r="P380" s="101" t="str">
        <f t="shared" si="25"/>
        <v>WHITE/NAVY</v>
      </c>
      <c r="Q380" s="104" t="str">
        <f>IF(E380&gt;0,+VLOOKUP($E380,'CODE GENERATOR'!$D:$T,11,FALSE),"")</f>
        <v>R.TOPKB_CPL0037</v>
      </c>
      <c r="R380" s="104" t="str">
        <f>IF(E380&gt;0,+VLOOKUP($E380,'CODE GENERATOR'!$D:$T,12,FALSE),"")</f>
        <v>PIQ0015WHTNAV</v>
      </c>
      <c r="S380" s="104" t="str">
        <f>IF(E380&gt;0,+VLOOKUP($E380,'CODE GENERATOR'!$D:$T,13,FALSE),"")</f>
        <v>R.TOPKB_CPL0037_PIQ0015WHTNAV</v>
      </c>
      <c r="T380" s="104" t="str">
        <f t="shared" si="23"/>
        <v>R.TOPKB_CPL0037_PIQ0015WHTNAV_8-9 Y</v>
      </c>
      <c r="U380" s="105">
        <v>8683711004387</v>
      </c>
      <c r="V380" s="107" t="str" cm="1">
        <f t="array" ref="V380">_xlfn.TEXTJOIN(";", TRUE, _xlfn.UNIQUE(_xlfn._xlws.FILTER(P$3:P$10029, C$3:C$10029=C380)))</f>
        <v>WHITE;WHITE/NAVY;NAVY/WHITE</v>
      </c>
      <c r="W380" s="107" t="str" cm="1">
        <f t="array" ref="W380">_xlfn.TEXTJOIN(";", TRUE, _xlfn.UNIQUE(_xlfn._xlws.FILTER(F$3:F$10029, C$3:C$10029=C380)))</f>
        <v>6-7 Y;8-9 Y;10-11 Y;12-13 Y;14-15 Y</v>
      </c>
      <c r="X380" s="101" t="str">
        <f>IF(E380&gt;0,+VLOOKUP($E380,'CODE GENERATOR'!$D:$AC,19,FALSE),0)</f>
        <v>CavalierSanmarco_27.01.2026_0361</v>
      </c>
      <c r="Y380" s="101" t="str">
        <f>IF(E380&gt;0,+VLOOKUP($E380,'CODE GENERATOR'!$D:$AC,20,FALSE),0)</f>
        <v>2402_S01_32846</v>
      </c>
      <c r="Z380" s="101" t="str">
        <f>IF(E380&gt;0,+VLOOKUP($E380,'CODE GENERATOR'!$D:$AC,21,FALSE),0)</f>
        <v>2402_S01_32858</v>
      </c>
      <c r="AA380" s="101" t="str">
        <f>IF(E380&gt;0,+VLOOKUP($E380,'CODE GENERATOR'!$D:$AC,22,FALSE),0)</f>
        <v>2402_S01_32849</v>
      </c>
      <c r="AB380" s="101" t="str">
        <f>IF(E380&gt;0,+VLOOKUP($E380,'CODE GENERATOR'!$D:$AC,23,FALSE),0)</f>
        <v/>
      </c>
      <c r="AC380" s="101" t="str">
        <f>IF(E380&gt;0,+VLOOKUP($E380,'CODE GENERATOR'!$D:$AC,24,FALSE),0)</f>
        <v/>
      </c>
      <c r="AD380" s="101" t="str">
        <f>IF(E380&gt;0,+VLOOKUP($E380,'CODE GENERATOR'!$D:$AC,25,FALSE),0)</f>
        <v/>
      </c>
      <c r="AE380" s="101" t="str">
        <f>IF(E380&gt;0,+VLOOKUP($E380,'CODE GENERATOR'!$D:$AC,26,FALSE),0)</f>
        <v/>
      </c>
      <c r="AF380" s="149" t="str">
        <f>IF($C380&gt;0,$C380&amp;" "&amp;$P380&amp;" "&amp;+VLOOKUP($C380,'STYLE NAMES'!$B:$AC,10,FALSE),"""")</f>
        <v>PAOLO-JR WHITE/NAVY BOY'S COMPETITION POLO LONG SLEEVE</v>
      </c>
      <c r="AG380" s="101" t="str">
        <f>"Enjoy our "&amp;(AF380)&amp;"; "&amp;IF(C380&gt;0,+VLOOKUP($C380,'STYLE NAMES'!$B:$AC,11,FALSE),"")</f>
        <v>Enjoy our PAOLO-JR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0" s="101" t="str">
        <f>IF(C380&gt;0,+VLOOKUP($C380,'STYLE NAMES'!$B:$AC,12,FALSE),"")</f>
        <v>* Specially engineered design for high performance
* 4-way super stretch piquet jersey
* Soft and comfortable
* Breathable
* Quick dry
Composition:
95% Poliamide 5% Elasthane</v>
      </c>
      <c r="AI380" s="101" t="str">
        <f>IF(C380&gt;0,+VLOOKUP($C380,'STYLE NAMES'!$B:$AC,13,FALSE),"")</f>
        <v>Machine Wash at 30°C
Mild process
Iron at low temperature
Iron from REVERSE
Do NOT iron on logos or prints
Do not bleach
Do NOT Tumble Dry</v>
      </c>
      <c r="AJ380" s="149" t="str">
        <f>IF($C380&gt;0,$C380&amp;" "&amp;$P380&amp;" "&amp;+VLOOKUP($C380,'STYLE NAMES'!$B:$AC,14,FALSE),"""")</f>
        <v>PAOLO-JR WHITE/NAVY ERKEK ÇOCUK UZUN KOL YARIŞMA POLO</v>
      </c>
      <c r="AK380" s="149" t="str">
        <f>"Cavalier SanMarco tarafından tasarlanan "&amp;(AJ380)&amp;"; "&amp;IF(C380&gt;0,+VLOOKUP($C380,'STYLE NAMES'!$B:$AC,15,FALSE),"")</f>
        <v>Cavalier SanMarco tarafından tasarlanan PAOLO-JR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0" s="149" t="str">
        <f>IF(C380&gt;0,+VLOOKUP($C380,'STYLE NAMES'!$B:$AC,16,FALSE),"")</f>
        <v>* Yüksek performans için özel tasarım
* 4 yönlü süper streç pike kumaş
* Yumuşak ve rahat
* Nefes alabilir
* Hızlı kuruma
Kompozisyon:
%95 Polyamid  %5 Elastan</v>
      </c>
      <c r="AM380" s="149" t="str">
        <f>IF(C380&gt;0,+VLOOKUP($C380,'STYLE NAMES'!$B:$AC,17,FALSE),"")</f>
        <v>Makinede 30°C' de Yıkayın
Hassas Yıkama
Ilık ütü yapın
Tersten ütüleyin
Logo ve baskıları ÜTÜLEMEYİN
Çamaşır suyu kullanmayın
Kurutma Makinesinde Kurutmayın</v>
      </c>
      <c r="AN380" s="149" t="str">
        <f>IF($C380&gt;0,$C380&amp;" "&amp;$P380&amp;" "&amp;+VLOOKUP($C380,'STYLE NAMES'!$B:$AC,18,FALSE),"""")</f>
        <v>PAOLO-JR WHITE/NAVY POLO DA CONCORSO RAGAZZO MANICA LUNGA</v>
      </c>
      <c r="AO380" s="101" t="str">
        <f>"Disegnato da Cavalier SanMarco "&amp;(AN380)&amp;"; "&amp;IF(C380&gt;0,+VLOOKUP($C380,'STYLE NAMES'!$B:$AC,19,FALSE),"")</f>
        <v>Disegnato da Cavalier SanMarco PAOLO-JR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0" s="101" t="str">
        <f>IF(C380&gt;0,+VLOOKUP($C380,'STYLE NAMES'!$B:$AC,20,FALSE),"")</f>
        <v>Design ingegnerizzato per alte prestazioni 
Jersey piqué elasticizzato  4-way-stretch 
Morbido e confortevole 
Traspirante Asciugatura rapida 
Composizione: 
95% Poliammide  5% Elastan</v>
      </c>
      <c r="AQ380" s="101" t="str">
        <f>IF(C380&gt;0,+VLOOKUP($C380,'STYLE NAMES'!$B:$AC,21,FALSE),"")</f>
        <v>Lavare in lavatrice a 30°C Ciclo delicato 
Stirare a bassa temperatura
Stirare al rovescio 
Non stirare su loghi o stampe 
Non candeggiare 
Non asciugare in asciugatrice</v>
      </c>
      <c r="AR380" s="101">
        <f>IF(D380&gt;0,+VLOOKUP($C380,'STYLE NAMES'!$B:$AC,22,FALSE),"")</f>
        <v>0</v>
      </c>
      <c r="AS380" s="101">
        <f>IF(E380&gt;0,+VLOOKUP($C380,'STYLE NAMES'!$B:$AC,23,FALSE),"")</f>
        <v>0</v>
      </c>
      <c r="AT380" s="101">
        <f>IF(F380&gt;0,+VLOOKUP($C380,'STYLE NAMES'!$B:$AC,24,FALSE),"")</f>
        <v>0</v>
      </c>
      <c r="AU380" s="101">
        <f>IF(G380&gt;0,+VLOOKUP($C380,'STYLE NAMES'!$B:$AC,25,FALSE),"")</f>
        <v>0</v>
      </c>
      <c r="AV380" s="101">
        <f>+VLOOKUP($S380,'CODE GENERATOR'!$P:$AM,15,FALSE)</f>
        <v>0</v>
      </c>
      <c r="AW380" s="101">
        <f>+VLOOKUP($S380,'CODE GENERATOR'!$P:$AM,16,FALSE)</f>
        <v>0</v>
      </c>
      <c r="AX380" s="101">
        <f>+VLOOKUP($S380,'CODE GENERATOR'!$P:$AM,17,FALSE)</f>
        <v>0</v>
      </c>
      <c r="AY380" s="101">
        <f>+VLOOKUP($S380,'CODE GENERATOR'!$P:$AM,18,FALSE)</f>
        <v>0</v>
      </c>
      <c r="AZ380" s="101">
        <f>+VLOOKUP($S380,'CODE GENERATOR'!$P:$AM,19,FALSE)</f>
        <v>0</v>
      </c>
      <c r="BA380" s="101">
        <f>+VLOOKUP($S380,'CODE GENERATOR'!$P:$AM,20,FALSE)</f>
        <v>0</v>
      </c>
      <c r="BB380" s="101">
        <f>+VLOOKUP($S380,'CODE GENERATOR'!$P:$AM,21,FALSE)</f>
        <v>0</v>
      </c>
      <c r="BC380" s="101">
        <f>+VLOOKUP($S380,'CODE GENERATOR'!$P:$AM,22,FALSE)</f>
        <v>0</v>
      </c>
      <c r="BD380" s="101">
        <f>+VLOOKUP($S380,'CODE GENERATOR'!$P:$AM,23,FALSE)</f>
        <v>0</v>
      </c>
      <c r="BE380" s="101">
        <f>+VLOOKUP($S380,'CODE GENERATOR'!$P:$AM,24,FALSE)</f>
        <v>0</v>
      </c>
      <c r="BF380" s="101">
        <f>IF(C380&gt;0,+VLOOKUP(G380,'CATEGORY ID'!$A$1:$L$118,3,FALSE),"")</f>
        <v>30</v>
      </c>
      <c r="BG380" s="101">
        <f>IF(C380&gt;0,+VLOOKUP(H380,'CATEGORY ID'!$D$1:$L$118,3,FALSE),"")</f>
        <v>4</v>
      </c>
      <c r="BH380" s="101">
        <f>IF(C380&gt;0,+VLOOKUP((+H380&amp;I380),'CATEGORY ID'!$H$1:$I$121,2,FALSE),"")</f>
        <v>110</v>
      </c>
      <c r="BJ380" s="101">
        <f>IF(C380&gt;0,IF(COUNTIF('CATEGORY ID'!$K$1:$K$121,+H380&amp;K380) &gt; 0, +VLOOKUP(+H380&amp;K380,'CATEGORY ID'!$K$1:$L$121,2,FALSE),""),"")</f>
        <v>226</v>
      </c>
      <c r="BK380" s="101">
        <v>53</v>
      </c>
      <c r="BO380" s="101">
        <v>21</v>
      </c>
      <c r="BR380" s="101" t="str" cm="1">
        <f t="array" ref="BR380">IF(C380&gt;0,_xlfn.TEXTJOIN(";", TRUE,_xlfn.UNIQUE(_xlfn._xlws.FILTER(BF380:BQ380,(BF380:BQ380&gt;0)),TRUE,FALSE)),"")&amp;";"&amp;BS380</f>
        <v>30;4;110;226;53;21;208;232</v>
      </c>
      <c r="BS380" s="101" t="s">
        <v>3451</v>
      </c>
      <c r="BU380" s="106">
        <f>IF(C380&gt;0,+VLOOKUP($C380,'STYLE NAMES'!$B:$AC,26,FALSE),"")</f>
        <v>69.900000000000006</v>
      </c>
      <c r="BV380" s="106">
        <f>IF(C380&gt;0,+VLOOKUP($C380,'STYLE NAMES'!$B:$AC,27,FALSE),"")</f>
        <v>3840</v>
      </c>
      <c r="BW380" s="106">
        <f>IF(C380&gt;0,+VLOOKUP($C380,'STYLE NAMES'!$B:$AC,28,FALSE),"")</f>
        <v>80.385000000000005</v>
      </c>
      <c r="BY380"/>
      <c r="BZ380" s="101">
        <v>7</v>
      </c>
      <c r="CA380" s="137">
        <f t="shared" si="26"/>
        <v>1</v>
      </c>
      <c r="CB380" s="137" t="str">
        <f>+VLOOKUP(C380,'[2]STYLES &amp; MODELS MATRIX'!$A:$G,7,FALSE)</f>
        <v>GHOST</v>
      </c>
      <c r="CC380" s="137" t="str">
        <f>+VLOOKUP(C380,'[1]STYLES &amp; SIZE CHARTS'!$A:$H,8,FALSE)</f>
        <v>JT-BLSP1</v>
      </c>
      <c r="CD380" s="137"/>
      <c r="CE380" s="205"/>
      <c r="CF380" s="141"/>
    </row>
    <row r="381" spans="1:84" s="101" customFormat="1" ht="12" customHeight="1" x14ac:dyDescent="0.2">
      <c r="A381" s="102">
        <f t="shared" si="24"/>
        <v>8683711004394</v>
      </c>
      <c r="B381" s="101" t="s">
        <v>876</v>
      </c>
      <c r="C381" s="101" t="s">
        <v>542</v>
      </c>
      <c r="D381" s="101" t="s">
        <v>2983</v>
      </c>
      <c r="E381" s="203" t="s">
        <v>2368</v>
      </c>
      <c r="F381" s="101" t="s">
        <v>2354</v>
      </c>
      <c r="G381" s="101" t="str">
        <f>IF(C381&gt;0,+VLOOKUP($C381,'STYLE NAMES'!$B:$AC,4,FALSE),"")</f>
        <v>RIDER</v>
      </c>
      <c r="H381" s="101" t="str">
        <f>IF(C381&gt;0,+VLOOKUP($C381,'STYLE NAMES'!$B:$AC,5,FALSE),"")</f>
        <v>JUNIOR</v>
      </c>
      <c r="I381" s="101" t="str">
        <f>IF(C381&gt;0,+VLOOKUP($C381,'STYLE NAMES'!$B:$AC,6,FALSE),"")</f>
        <v>TOPS</v>
      </c>
      <c r="J381" s="101" t="str">
        <f>IF(C381&gt;0,+VLOOKUP($C381,'STYLE NAMES'!$B:$AC,7,FALSE),"")</f>
        <v>KIDS BOY</v>
      </c>
      <c r="K381" s="101" t="str">
        <f>IF(C381&gt;0,+VLOOKUP($C381,'STYLE NAMES'!$B:$AC,8,FALSE),"")</f>
        <v>COMPETITION POLOS</v>
      </c>
      <c r="L381" s="101" t="str">
        <f>IF(E381&gt;0,+VLOOKUP($E381,'CODE GENERATOR'!$D:$T,3,FALSE),"")</f>
        <v>W</v>
      </c>
      <c r="M381" s="101" t="str">
        <f>IF(E381&gt;0,+VLOOKUP($E381,'CODE GENERATOR'!$D:$T,4,FALSE),"")</f>
        <v>PIQUET</v>
      </c>
      <c r="N381" s="101" t="str">
        <f>IF(E381&gt;0,+VLOOKUP($E381,'CODE GENERATOR'!$D:$T,6,FALSE),"")</f>
        <v>WHITE</v>
      </c>
      <c r="O381" s="101" t="str">
        <f>IF(E381&gt;0,+VLOOKUP($E381,'CODE GENERATOR'!$D:$T,7,FALSE),"")</f>
        <v>NAVY</v>
      </c>
      <c r="P381" s="101" t="str">
        <f t="shared" si="25"/>
        <v>WHITE/NAVY</v>
      </c>
      <c r="Q381" s="104" t="str">
        <f>IF(E381&gt;0,+VLOOKUP($E381,'CODE GENERATOR'!$D:$T,11,FALSE),"")</f>
        <v>R.TOPKB_CPL0037</v>
      </c>
      <c r="R381" s="104" t="str">
        <f>IF(E381&gt;0,+VLOOKUP($E381,'CODE GENERATOR'!$D:$T,12,FALSE),"")</f>
        <v>PIQ0015WHTNAV</v>
      </c>
      <c r="S381" s="104" t="str">
        <f>IF(E381&gt;0,+VLOOKUP($E381,'CODE GENERATOR'!$D:$T,13,FALSE),"")</f>
        <v>R.TOPKB_CPL0037_PIQ0015WHTNAV</v>
      </c>
      <c r="T381" s="104" t="str">
        <f t="shared" si="23"/>
        <v>R.TOPKB_CPL0037_PIQ0015WHTNAV_10-11 Y</v>
      </c>
      <c r="U381" s="105">
        <v>8683711004394</v>
      </c>
      <c r="V381" s="107" t="str" cm="1">
        <f t="array" ref="V381">_xlfn.TEXTJOIN(";", TRUE, _xlfn.UNIQUE(_xlfn._xlws.FILTER(P$3:P$10029, C$3:C$10029=C381)))</f>
        <v>WHITE;WHITE/NAVY;NAVY/WHITE</v>
      </c>
      <c r="W381" s="107" t="str" cm="1">
        <f t="array" ref="W381">_xlfn.TEXTJOIN(";", TRUE, _xlfn.UNIQUE(_xlfn._xlws.FILTER(F$3:F$10029, C$3:C$10029=C381)))</f>
        <v>6-7 Y;8-9 Y;10-11 Y;12-13 Y;14-15 Y</v>
      </c>
      <c r="X381" s="101" t="str">
        <f>IF(E381&gt;0,+VLOOKUP($E381,'CODE GENERATOR'!$D:$AC,19,FALSE),0)</f>
        <v>CavalierSanmarco_27.01.2026_0361</v>
      </c>
      <c r="Y381" s="101" t="str">
        <f>IF(E381&gt;0,+VLOOKUP($E381,'CODE GENERATOR'!$D:$AC,20,FALSE),0)</f>
        <v>2402_S01_32846</v>
      </c>
      <c r="Z381" s="101" t="str">
        <f>IF(E381&gt;0,+VLOOKUP($E381,'CODE GENERATOR'!$D:$AC,21,FALSE),0)</f>
        <v>2402_S01_32858</v>
      </c>
      <c r="AA381" s="101" t="str">
        <f>IF(E381&gt;0,+VLOOKUP($E381,'CODE GENERATOR'!$D:$AC,22,FALSE),0)</f>
        <v>2402_S01_32849</v>
      </c>
      <c r="AB381" s="101" t="str">
        <f>IF(E381&gt;0,+VLOOKUP($E381,'CODE GENERATOR'!$D:$AC,23,FALSE),0)</f>
        <v/>
      </c>
      <c r="AC381" s="101" t="str">
        <f>IF(E381&gt;0,+VLOOKUP($E381,'CODE GENERATOR'!$D:$AC,24,FALSE),0)</f>
        <v/>
      </c>
      <c r="AD381" s="101" t="str">
        <f>IF(E381&gt;0,+VLOOKUP($E381,'CODE GENERATOR'!$D:$AC,25,FALSE),0)</f>
        <v/>
      </c>
      <c r="AE381" s="101" t="str">
        <f>IF(E381&gt;0,+VLOOKUP($E381,'CODE GENERATOR'!$D:$AC,26,FALSE),0)</f>
        <v/>
      </c>
      <c r="AF381" s="149" t="str">
        <f>IF($C381&gt;0,$C381&amp;" "&amp;$P381&amp;" "&amp;+VLOOKUP($C381,'STYLE NAMES'!$B:$AC,10,FALSE),"""")</f>
        <v>PAOLO-JR WHITE/NAVY BOY'S COMPETITION POLO LONG SLEEVE</v>
      </c>
      <c r="AG381" s="101" t="str">
        <f>"Enjoy our "&amp;(AF381)&amp;"; "&amp;IF(C381&gt;0,+VLOOKUP($C381,'STYLE NAMES'!$B:$AC,11,FALSE),"")</f>
        <v>Enjoy our PAOLO-JR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1" s="101" t="str">
        <f>IF(C381&gt;0,+VLOOKUP($C381,'STYLE NAMES'!$B:$AC,12,FALSE),"")</f>
        <v>* Specially engineered design for high performance
* 4-way super stretch piquet jersey
* Soft and comfortable
* Breathable
* Quick dry
Composition:
95% Poliamide 5% Elasthane</v>
      </c>
      <c r="AI381" s="101" t="str">
        <f>IF(C381&gt;0,+VLOOKUP($C381,'STYLE NAMES'!$B:$AC,13,FALSE),"")</f>
        <v>Machine Wash at 30°C
Mild process
Iron at low temperature
Iron from REVERSE
Do NOT iron on logos or prints
Do not bleach
Do NOT Tumble Dry</v>
      </c>
      <c r="AJ381" s="149" t="str">
        <f>IF($C381&gt;0,$C381&amp;" "&amp;$P381&amp;" "&amp;+VLOOKUP($C381,'STYLE NAMES'!$B:$AC,14,FALSE),"""")</f>
        <v>PAOLO-JR WHITE/NAVY ERKEK ÇOCUK UZUN KOL YARIŞMA POLO</v>
      </c>
      <c r="AK381" s="149" t="str">
        <f>"Cavalier SanMarco tarafından tasarlanan "&amp;(AJ381)&amp;"; "&amp;IF(C381&gt;0,+VLOOKUP($C381,'STYLE NAMES'!$B:$AC,15,FALSE),"")</f>
        <v>Cavalier SanMarco tarafından tasarlanan PAOLO-JR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1" s="149" t="str">
        <f>IF(C381&gt;0,+VLOOKUP($C381,'STYLE NAMES'!$B:$AC,16,FALSE),"")</f>
        <v>* Yüksek performans için özel tasarım
* 4 yönlü süper streç pike kumaş
* Yumuşak ve rahat
* Nefes alabilir
* Hızlı kuruma
Kompozisyon:
%95 Polyamid  %5 Elastan</v>
      </c>
      <c r="AM381" s="149" t="str">
        <f>IF(C381&gt;0,+VLOOKUP($C381,'STYLE NAMES'!$B:$AC,17,FALSE),"")</f>
        <v>Makinede 30°C' de Yıkayın
Hassas Yıkama
Ilık ütü yapın
Tersten ütüleyin
Logo ve baskıları ÜTÜLEMEYİN
Çamaşır suyu kullanmayın
Kurutma Makinesinde Kurutmayın</v>
      </c>
      <c r="AN381" s="149" t="str">
        <f>IF($C381&gt;0,$C381&amp;" "&amp;$P381&amp;" "&amp;+VLOOKUP($C381,'STYLE NAMES'!$B:$AC,18,FALSE),"""")</f>
        <v>PAOLO-JR WHITE/NAVY POLO DA CONCORSO RAGAZZO MANICA LUNGA</v>
      </c>
      <c r="AO381" s="101" t="str">
        <f>"Disegnato da Cavalier SanMarco "&amp;(AN381)&amp;"; "&amp;IF(C381&gt;0,+VLOOKUP($C381,'STYLE NAMES'!$B:$AC,19,FALSE),"")</f>
        <v>Disegnato da Cavalier SanMarco PAOLO-JR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1" s="101" t="str">
        <f>IF(C381&gt;0,+VLOOKUP($C381,'STYLE NAMES'!$B:$AC,20,FALSE),"")</f>
        <v>Design ingegnerizzato per alte prestazioni 
Jersey piqué elasticizzato  4-way-stretch 
Morbido e confortevole 
Traspirante Asciugatura rapida 
Composizione: 
95% Poliammide  5% Elastan</v>
      </c>
      <c r="AQ381" s="101" t="str">
        <f>IF(C381&gt;0,+VLOOKUP($C381,'STYLE NAMES'!$B:$AC,21,FALSE),"")</f>
        <v>Lavare in lavatrice a 30°C Ciclo delicato 
Stirare a bassa temperatura
Stirare al rovescio 
Non stirare su loghi o stampe 
Non candeggiare 
Non asciugare in asciugatrice</v>
      </c>
      <c r="AR381" s="101">
        <f>IF(D381&gt;0,+VLOOKUP($C381,'STYLE NAMES'!$B:$AC,22,FALSE),"")</f>
        <v>0</v>
      </c>
      <c r="AS381" s="101">
        <f>IF(E381&gt;0,+VLOOKUP($C381,'STYLE NAMES'!$B:$AC,23,FALSE),"")</f>
        <v>0</v>
      </c>
      <c r="AT381" s="101">
        <f>IF(F381&gt;0,+VLOOKUP($C381,'STYLE NAMES'!$B:$AC,24,FALSE),"")</f>
        <v>0</v>
      </c>
      <c r="AU381" s="101">
        <f>IF(G381&gt;0,+VLOOKUP($C381,'STYLE NAMES'!$B:$AC,25,FALSE),"")</f>
        <v>0</v>
      </c>
      <c r="AV381" s="101">
        <f>+VLOOKUP($S381,'CODE GENERATOR'!$P:$AM,15,FALSE)</f>
        <v>0</v>
      </c>
      <c r="AW381" s="101">
        <f>+VLOOKUP($S381,'CODE GENERATOR'!$P:$AM,16,FALSE)</f>
        <v>0</v>
      </c>
      <c r="AX381" s="101">
        <f>+VLOOKUP($S381,'CODE GENERATOR'!$P:$AM,17,FALSE)</f>
        <v>0</v>
      </c>
      <c r="AY381" s="101">
        <f>+VLOOKUP($S381,'CODE GENERATOR'!$P:$AM,18,FALSE)</f>
        <v>0</v>
      </c>
      <c r="AZ381" s="101">
        <f>+VLOOKUP($S381,'CODE GENERATOR'!$P:$AM,19,FALSE)</f>
        <v>0</v>
      </c>
      <c r="BA381" s="101">
        <f>+VLOOKUP($S381,'CODE GENERATOR'!$P:$AM,20,FALSE)</f>
        <v>0</v>
      </c>
      <c r="BB381" s="101">
        <f>+VLOOKUP($S381,'CODE GENERATOR'!$P:$AM,21,FALSE)</f>
        <v>0</v>
      </c>
      <c r="BC381" s="101">
        <f>+VLOOKUP($S381,'CODE GENERATOR'!$P:$AM,22,FALSE)</f>
        <v>0</v>
      </c>
      <c r="BD381" s="101">
        <f>+VLOOKUP($S381,'CODE GENERATOR'!$P:$AM,23,FALSE)</f>
        <v>0</v>
      </c>
      <c r="BE381" s="101">
        <f>+VLOOKUP($S381,'CODE GENERATOR'!$P:$AM,24,FALSE)</f>
        <v>0</v>
      </c>
      <c r="BF381" s="101">
        <f>IF(C381&gt;0,+VLOOKUP(G381,'CATEGORY ID'!$A$1:$L$118,3,FALSE),"")</f>
        <v>30</v>
      </c>
      <c r="BG381" s="101">
        <f>IF(C381&gt;0,+VLOOKUP(H381,'CATEGORY ID'!$D$1:$L$118,3,FALSE),"")</f>
        <v>4</v>
      </c>
      <c r="BH381" s="101">
        <f>IF(C381&gt;0,+VLOOKUP((+H381&amp;I381),'CATEGORY ID'!$H$1:$I$121,2,FALSE),"")</f>
        <v>110</v>
      </c>
      <c r="BJ381" s="101">
        <f>IF(C381&gt;0,IF(COUNTIF('CATEGORY ID'!$K$1:$K$121,+H381&amp;K381) &gt; 0, +VLOOKUP(+H381&amp;K381,'CATEGORY ID'!$K$1:$L$121,2,FALSE),""),"")</f>
        <v>226</v>
      </c>
      <c r="BK381" s="101">
        <v>53</v>
      </c>
      <c r="BO381" s="101">
        <v>21</v>
      </c>
      <c r="BR381" s="101" t="str" cm="1">
        <f t="array" ref="BR381">IF(C381&gt;0,_xlfn.TEXTJOIN(";", TRUE,_xlfn.UNIQUE(_xlfn._xlws.FILTER(BF381:BQ381,(BF381:BQ381&gt;0)),TRUE,FALSE)),"")&amp;";"&amp;BS381</f>
        <v>30;4;110;226;53;21;208;232</v>
      </c>
      <c r="BS381" s="101" t="s">
        <v>3451</v>
      </c>
      <c r="BU381" s="106">
        <f>IF(C381&gt;0,+VLOOKUP($C381,'STYLE NAMES'!$B:$AC,26,FALSE),"")</f>
        <v>69.900000000000006</v>
      </c>
      <c r="BV381" s="106">
        <f>IF(C381&gt;0,+VLOOKUP($C381,'STYLE NAMES'!$B:$AC,27,FALSE),"")</f>
        <v>3840</v>
      </c>
      <c r="BW381" s="106">
        <f>IF(C381&gt;0,+VLOOKUP($C381,'STYLE NAMES'!$B:$AC,28,FALSE),"")</f>
        <v>80.385000000000005</v>
      </c>
      <c r="BY381"/>
      <c r="BZ381" s="101">
        <v>13</v>
      </c>
      <c r="CA381" s="137">
        <f t="shared" si="26"/>
        <v>1</v>
      </c>
      <c r="CB381" s="137" t="str">
        <f>+VLOOKUP(C381,'[2]STYLES &amp; MODELS MATRIX'!$A:$G,7,FALSE)</f>
        <v>GHOST</v>
      </c>
      <c r="CC381" s="137" t="str">
        <f>+VLOOKUP(C381,'[1]STYLES &amp; SIZE CHARTS'!$A:$H,8,FALSE)</f>
        <v>JT-BLSP1</v>
      </c>
      <c r="CD381" s="137"/>
      <c r="CE381" s="205"/>
      <c r="CF381" s="141"/>
    </row>
    <row r="382" spans="1:84" s="101" customFormat="1" ht="12" customHeight="1" x14ac:dyDescent="0.2">
      <c r="A382" s="102">
        <f t="shared" si="24"/>
        <v>8683711004400</v>
      </c>
      <c r="B382" s="101" t="s">
        <v>876</v>
      </c>
      <c r="C382" s="101" t="s">
        <v>542</v>
      </c>
      <c r="D382" s="101" t="s">
        <v>2983</v>
      </c>
      <c r="E382" s="203" t="s">
        <v>2368</v>
      </c>
      <c r="F382" s="101" t="s">
        <v>2355</v>
      </c>
      <c r="G382" s="101" t="str">
        <f>IF(C382&gt;0,+VLOOKUP($C382,'STYLE NAMES'!$B:$AC,4,FALSE),"")</f>
        <v>RIDER</v>
      </c>
      <c r="H382" s="101" t="str">
        <f>IF(C382&gt;0,+VLOOKUP($C382,'STYLE NAMES'!$B:$AC,5,FALSE),"")</f>
        <v>JUNIOR</v>
      </c>
      <c r="I382" s="101" t="str">
        <f>IF(C382&gt;0,+VLOOKUP($C382,'STYLE NAMES'!$B:$AC,6,FALSE),"")</f>
        <v>TOPS</v>
      </c>
      <c r="J382" s="101" t="str">
        <f>IF(C382&gt;0,+VLOOKUP($C382,'STYLE NAMES'!$B:$AC,7,FALSE),"")</f>
        <v>KIDS BOY</v>
      </c>
      <c r="K382" s="101" t="str">
        <f>IF(C382&gt;0,+VLOOKUP($C382,'STYLE NAMES'!$B:$AC,8,FALSE),"")</f>
        <v>COMPETITION POLOS</v>
      </c>
      <c r="L382" s="101" t="str">
        <f>IF(E382&gt;0,+VLOOKUP($E382,'CODE GENERATOR'!$D:$T,3,FALSE),"")</f>
        <v>W</v>
      </c>
      <c r="M382" s="101" t="str">
        <f>IF(E382&gt;0,+VLOOKUP($E382,'CODE GENERATOR'!$D:$T,4,FALSE),"")</f>
        <v>PIQUET</v>
      </c>
      <c r="N382" s="101" t="str">
        <f>IF(E382&gt;0,+VLOOKUP($E382,'CODE GENERATOR'!$D:$T,6,FALSE),"")</f>
        <v>WHITE</v>
      </c>
      <c r="O382" s="101" t="str">
        <f>IF(E382&gt;0,+VLOOKUP($E382,'CODE GENERATOR'!$D:$T,7,FALSE),"")</f>
        <v>NAVY</v>
      </c>
      <c r="P382" s="101" t="str">
        <f t="shared" si="25"/>
        <v>WHITE/NAVY</v>
      </c>
      <c r="Q382" s="104" t="str">
        <f>IF(E382&gt;0,+VLOOKUP($E382,'CODE GENERATOR'!$D:$T,11,FALSE),"")</f>
        <v>R.TOPKB_CPL0037</v>
      </c>
      <c r="R382" s="104" t="str">
        <f>IF(E382&gt;0,+VLOOKUP($E382,'CODE GENERATOR'!$D:$T,12,FALSE),"")</f>
        <v>PIQ0015WHTNAV</v>
      </c>
      <c r="S382" s="104" t="str">
        <f>IF(E382&gt;0,+VLOOKUP($E382,'CODE GENERATOR'!$D:$T,13,FALSE),"")</f>
        <v>R.TOPKB_CPL0037_PIQ0015WHTNAV</v>
      </c>
      <c r="T382" s="104" t="str">
        <f t="shared" si="23"/>
        <v>R.TOPKB_CPL0037_PIQ0015WHTNAV_12-13 Y</v>
      </c>
      <c r="U382" s="105">
        <v>8683711004400</v>
      </c>
      <c r="V382" s="107" t="str" cm="1">
        <f t="array" ref="V382">_xlfn.TEXTJOIN(";", TRUE, _xlfn.UNIQUE(_xlfn._xlws.FILTER(P$3:P$10029, C$3:C$10029=C382)))</f>
        <v>WHITE;WHITE/NAVY;NAVY/WHITE</v>
      </c>
      <c r="W382" s="107" t="str" cm="1">
        <f t="array" ref="W382">_xlfn.TEXTJOIN(";", TRUE, _xlfn.UNIQUE(_xlfn._xlws.FILTER(F$3:F$10029, C$3:C$10029=C382)))</f>
        <v>6-7 Y;8-9 Y;10-11 Y;12-13 Y;14-15 Y</v>
      </c>
      <c r="X382" s="101" t="str">
        <f>IF(E382&gt;0,+VLOOKUP($E382,'CODE GENERATOR'!$D:$AC,19,FALSE),0)</f>
        <v>CavalierSanmarco_27.01.2026_0361</v>
      </c>
      <c r="Y382" s="101" t="str">
        <f>IF(E382&gt;0,+VLOOKUP($E382,'CODE GENERATOR'!$D:$AC,20,FALSE),0)</f>
        <v>2402_S01_32846</v>
      </c>
      <c r="Z382" s="101" t="str">
        <f>IF(E382&gt;0,+VLOOKUP($E382,'CODE GENERATOR'!$D:$AC,21,FALSE),0)</f>
        <v>2402_S01_32858</v>
      </c>
      <c r="AA382" s="101" t="str">
        <f>IF(E382&gt;0,+VLOOKUP($E382,'CODE GENERATOR'!$D:$AC,22,FALSE),0)</f>
        <v>2402_S01_32849</v>
      </c>
      <c r="AB382" s="101" t="str">
        <f>IF(E382&gt;0,+VLOOKUP($E382,'CODE GENERATOR'!$D:$AC,23,FALSE),0)</f>
        <v/>
      </c>
      <c r="AC382" s="101" t="str">
        <f>IF(E382&gt;0,+VLOOKUP($E382,'CODE GENERATOR'!$D:$AC,24,FALSE),0)</f>
        <v/>
      </c>
      <c r="AD382" s="101" t="str">
        <f>IF(E382&gt;0,+VLOOKUP($E382,'CODE GENERATOR'!$D:$AC,25,FALSE),0)</f>
        <v/>
      </c>
      <c r="AE382" s="101" t="str">
        <f>IF(E382&gt;0,+VLOOKUP($E382,'CODE GENERATOR'!$D:$AC,26,FALSE),0)</f>
        <v/>
      </c>
      <c r="AF382" s="149" t="str">
        <f>IF($C382&gt;0,$C382&amp;" "&amp;$P382&amp;" "&amp;+VLOOKUP($C382,'STYLE NAMES'!$B:$AC,10,FALSE),"""")</f>
        <v>PAOLO-JR WHITE/NAVY BOY'S COMPETITION POLO LONG SLEEVE</v>
      </c>
      <c r="AG382" s="101" t="str">
        <f>"Enjoy our "&amp;(AF382)&amp;"; "&amp;IF(C382&gt;0,+VLOOKUP($C382,'STYLE NAMES'!$B:$AC,11,FALSE),"")</f>
        <v>Enjoy our PAOLO-JR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2" s="101" t="str">
        <f>IF(C382&gt;0,+VLOOKUP($C382,'STYLE NAMES'!$B:$AC,12,FALSE),"")</f>
        <v>* Specially engineered design for high performance
* 4-way super stretch piquet jersey
* Soft and comfortable
* Breathable
* Quick dry
Composition:
95% Poliamide 5% Elasthane</v>
      </c>
      <c r="AI382" s="101" t="str">
        <f>IF(C382&gt;0,+VLOOKUP($C382,'STYLE NAMES'!$B:$AC,13,FALSE),"")</f>
        <v>Machine Wash at 30°C
Mild process
Iron at low temperature
Iron from REVERSE
Do NOT iron on logos or prints
Do not bleach
Do NOT Tumble Dry</v>
      </c>
      <c r="AJ382" s="149" t="str">
        <f>IF($C382&gt;0,$C382&amp;" "&amp;$P382&amp;" "&amp;+VLOOKUP($C382,'STYLE NAMES'!$B:$AC,14,FALSE),"""")</f>
        <v>PAOLO-JR WHITE/NAVY ERKEK ÇOCUK UZUN KOL YARIŞMA POLO</v>
      </c>
      <c r="AK382" s="149" t="str">
        <f>"Cavalier SanMarco tarafından tasarlanan "&amp;(AJ382)&amp;"; "&amp;IF(C382&gt;0,+VLOOKUP($C382,'STYLE NAMES'!$B:$AC,15,FALSE),"")</f>
        <v>Cavalier SanMarco tarafından tasarlanan PAOLO-JR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2" s="149" t="str">
        <f>IF(C382&gt;0,+VLOOKUP($C382,'STYLE NAMES'!$B:$AC,16,FALSE),"")</f>
        <v>* Yüksek performans için özel tasarım
* 4 yönlü süper streç pike kumaş
* Yumuşak ve rahat
* Nefes alabilir
* Hızlı kuruma
Kompozisyon:
%95 Polyamid  %5 Elastan</v>
      </c>
      <c r="AM382" s="149" t="str">
        <f>IF(C382&gt;0,+VLOOKUP($C382,'STYLE NAMES'!$B:$AC,17,FALSE),"")</f>
        <v>Makinede 30°C' de Yıkayın
Hassas Yıkama
Ilık ütü yapın
Tersten ütüleyin
Logo ve baskıları ÜTÜLEMEYİN
Çamaşır suyu kullanmayın
Kurutma Makinesinde Kurutmayın</v>
      </c>
      <c r="AN382" s="149" t="str">
        <f>IF($C382&gt;0,$C382&amp;" "&amp;$P382&amp;" "&amp;+VLOOKUP($C382,'STYLE NAMES'!$B:$AC,18,FALSE),"""")</f>
        <v>PAOLO-JR WHITE/NAVY POLO DA CONCORSO RAGAZZO MANICA LUNGA</v>
      </c>
      <c r="AO382" s="101" t="str">
        <f>"Disegnato da Cavalier SanMarco "&amp;(AN382)&amp;"; "&amp;IF(C382&gt;0,+VLOOKUP($C382,'STYLE NAMES'!$B:$AC,19,FALSE),"")</f>
        <v>Disegnato da Cavalier SanMarco PAOLO-JR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2" s="101" t="str">
        <f>IF(C382&gt;0,+VLOOKUP($C382,'STYLE NAMES'!$B:$AC,20,FALSE),"")</f>
        <v>Design ingegnerizzato per alte prestazioni 
Jersey piqué elasticizzato  4-way-stretch 
Morbido e confortevole 
Traspirante Asciugatura rapida 
Composizione: 
95% Poliammide  5% Elastan</v>
      </c>
      <c r="AQ382" s="101" t="str">
        <f>IF(C382&gt;0,+VLOOKUP($C382,'STYLE NAMES'!$B:$AC,21,FALSE),"")</f>
        <v>Lavare in lavatrice a 30°C Ciclo delicato 
Stirare a bassa temperatura
Stirare al rovescio 
Non stirare su loghi o stampe 
Non candeggiare 
Non asciugare in asciugatrice</v>
      </c>
      <c r="AR382" s="101">
        <f>IF(D382&gt;0,+VLOOKUP($C382,'STYLE NAMES'!$B:$AC,22,FALSE),"")</f>
        <v>0</v>
      </c>
      <c r="AS382" s="101">
        <f>IF(E382&gt;0,+VLOOKUP($C382,'STYLE NAMES'!$B:$AC,23,FALSE),"")</f>
        <v>0</v>
      </c>
      <c r="AT382" s="101">
        <f>IF(F382&gt;0,+VLOOKUP($C382,'STYLE NAMES'!$B:$AC,24,FALSE),"")</f>
        <v>0</v>
      </c>
      <c r="AU382" s="101">
        <f>IF(G382&gt;0,+VLOOKUP($C382,'STYLE NAMES'!$B:$AC,25,FALSE),"")</f>
        <v>0</v>
      </c>
      <c r="AV382" s="101">
        <f>+VLOOKUP($S382,'CODE GENERATOR'!$P:$AM,15,FALSE)</f>
        <v>0</v>
      </c>
      <c r="AW382" s="101">
        <f>+VLOOKUP($S382,'CODE GENERATOR'!$P:$AM,16,FALSE)</f>
        <v>0</v>
      </c>
      <c r="AX382" s="101">
        <f>+VLOOKUP($S382,'CODE GENERATOR'!$P:$AM,17,FALSE)</f>
        <v>0</v>
      </c>
      <c r="AY382" s="101">
        <f>+VLOOKUP($S382,'CODE GENERATOR'!$P:$AM,18,FALSE)</f>
        <v>0</v>
      </c>
      <c r="AZ382" s="101">
        <f>+VLOOKUP($S382,'CODE GENERATOR'!$P:$AM,19,FALSE)</f>
        <v>0</v>
      </c>
      <c r="BA382" s="101">
        <f>+VLOOKUP($S382,'CODE GENERATOR'!$P:$AM,20,FALSE)</f>
        <v>0</v>
      </c>
      <c r="BB382" s="101">
        <f>+VLOOKUP($S382,'CODE GENERATOR'!$P:$AM,21,FALSE)</f>
        <v>0</v>
      </c>
      <c r="BC382" s="101">
        <f>+VLOOKUP($S382,'CODE GENERATOR'!$P:$AM,22,FALSE)</f>
        <v>0</v>
      </c>
      <c r="BD382" s="101">
        <f>+VLOOKUP($S382,'CODE GENERATOR'!$P:$AM,23,FALSE)</f>
        <v>0</v>
      </c>
      <c r="BE382" s="101">
        <f>+VLOOKUP($S382,'CODE GENERATOR'!$P:$AM,24,FALSE)</f>
        <v>0</v>
      </c>
      <c r="BF382" s="101">
        <f>IF(C382&gt;0,+VLOOKUP(G382,'CATEGORY ID'!$A$1:$L$118,3,FALSE),"")</f>
        <v>30</v>
      </c>
      <c r="BG382" s="101">
        <f>IF(C382&gt;0,+VLOOKUP(H382,'CATEGORY ID'!$D$1:$L$118,3,FALSE),"")</f>
        <v>4</v>
      </c>
      <c r="BH382" s="101">
        <f>IF(C382&gt;0,+VLOOKUP((+H382&amp;I382),'CATEGORY ID'!$H$1:$I$121,2,FALSE),"")</f>
        <v>110</v>
      </c>
      <c r="BJ382" s="101">
        <f>IF(C382&gt;0,IF(COUNTIF('CATEGORY ID'!$K$1:$K$121,+H382&amp;K382) &gt; 0, +VLOOKUP(+H382&amp;K382,'CATEGORY ID'!$K$1:$L$121,2,FALSE),""),"")</f>
        <v>226</v>
      </c>
      <c r="BK382" s="101">
        <v>53</v>
      </c>
      <c r="BO382" s="101">
        <v>21</v>
      </c>
      <c r="BR382" s="101" t="str" cm="1">
        <f t="array" ref="BR382">IF(C382&gt;0,_xlfn.TEXTJOIN(";", TRUE,_xlfn.UNIQUE(_xlfn._xlws.FILTER(BF382:BQ382,(BF382:BQ382&gt;0)),TRUE,FALSE)),"")&amp;";"&amp;BS382</f>
        <v>30;4;110;226;53;21;208;232</v>
      </c>
      <c r="BS382" s="101" t="s">
        <v>3451</v>
      </c>
      <c r="BU382" s="106">
        <f>IF(C382&gt;0,+VLOOKUP($C382,'STYLE NAMES'!$B:$AC,26,FALSE),"")</f>
        <v>69.900000000000006</v>
      </c>
      <c r="BV382" s="106">
        <f>IF(C382&gt;0,+VLOOKUP($C382,'STYLE NAMES'!$B:$AC,27,FALSE),"")</f>
        <v>3840</v>
      </c>
      <c r="BW382" s="106">
        <f>IF(C382&gt;0,+VLOOKUP($C382,'STYLE NAMES'!$B:$AC,28,FALSE),"")</f>
        <v>80.385000000000005</v>
      </c>
      <c r="BY382"/>
      <c r="BZ382" s="101">
        <v>3</v>
      </c>
      <c r="CA382" s="137">
        <f t="shared" si="26"/>
        <v>1</v>
      </c>
      <c r="CB382" s="137" t="str">
        <f>+VLOOKUP(C382,'[2]STYLES &amp; MODELS MATRIX'!$A:$G,7,FALSE)</f>
        <v>GHOST</v>
      </c>
      <c r="CC382" s="137" t="str">
        <f>+VLOOKUP(C382,'[1]STYLES &amp; SIZE CHARTS'!$A:$H,8,FALSE)</f>
        <v>JT-BLSP1</v>
      </c>
      <c r="CD382" s="137"/>
      <c r="CE382" s="205"/>
      <c r="CF382" s="141"/>
    </row>
    <row r="383" spans="1:84" s="101" customFormat="1" ht="12" customHeight="1" x14ac:dyDescent="0.2">
      <c r="A383" s="102">
        <f t="shared" si="24"/>
        <v>8683711009863</v>
      </c>
      <c r="B383" s="101" t="s">
        <v>876</v>
      </c>
      <c r="C383" s="101" t="s">
        <v>542</v>
      </c>
      <c r="D383" s="101" t="s">
        <v>2983</v>
      </c>
      <c r="E383" s="203" t="s">
        <v>2368</v>
      </c>
      <c r="F383" s="101" t="s">
        <v>2356</v>
      </c>
      <c r="G383" s="101" t="str">
        <f>IF(C383&gt;0,+VLOOKUP($C383,'STYLE NAMES'!$B:$AC,4,FALSE),"")</f>
        <v>RIDER</v>
      </c>
      <c r="H383" s="101" t="str">
        <f>IF(C383&gt;0,+VLOOKUP($C383,'STYLE NAMES'!$B:$AC,5,FALSE),"")</f>
        <v>JUNIOR</v>
      </c>
      <c r="I383" s="101" t="str">
        <f>IF(C383&gt;0,+VLOOKUP($C383,'STYLE NAMES'!$B:$AC,6,FALSE),"")</f>
        <v>TOPS</v>
      </c>
      <c r="J383" s="101" t="str">
        <f>IF(C383&gt;0,+VLOOKUP($C383,'STYLE NAMES'!$B:$AC,7,FALSE),"")</f>
        <v>KIDS BOY</v>
      </c>
      <c r="K383" s="101" t="str">
        <f>IF(C383&gt;0,+VLOOKUP($C383,'STYLE NAMES'!$B:$AC,8,FALSE),"")</f>
        <v>COMPETITION POLOS</v>
      </c>
      <c r="L383" s="101" t="str">
        <f>IF(E383&gt;0,+VLOOKUP($E383,'CODE GENERATOR'!$D:$T,3,FALSE),"")</f>
        <v>W</v>
      </c>
      <c r="M383" s="101" t="str">
        <f>IF(E383&gt;0,+VLOOKUP($E383,'CODE GENERATOR'!$D:$T,4,FALSE),"")</f>
        <v>PIQUET</v>
      </c>
      <c r="N383" s="101" t="str">
        <f>IF(E383&gt;0,+VLOOKUP($E383,'CODE GENERATOR'!$D:$T,6,FALSE),"")</f>
        <v>WHITE</v>
      </c>
      <c r="O383" s="101" t="str">
        <f>IF(E383&gt;0,+VLOOKUP($E383,'CODE GENERATOR'!$D:$T,7,FALSE),"")</f>
        <v>NAVY</v>
      </c>
      <c r="P383" s="101" t="str">
        <f t="shared" si="25"/>
        <v>WHITE/NAVY</v>
      </c>
      <c r="Q383" s="104" t="str">
        <f>IF(E383&gt;0,+VLOOKUP($E383,'CODE GENERATOR'!$D:$T,11,FALSE),"")</f>
        <v>R.TOPKB_CPL0037</v>
      </c>
      <c r="R383" s="104" t="str">
        <f>IF(E383&gt;0,+VLOOKUP($E383,'CODE GENERATOR'!$D:$T,12,FALSE),"")</f>
        <v>PIQ0015WHTNAV</v>
      </c>
      <c r="S383" s="104" t="str">
        <f>IF(E383&gt;0,+VLOOKUP($E383,'CODE GENERATOR'!$D:$T,13,FALSE),"")</f>
        <v>R.TOPKB_CPL0037_PIQ0015WHTNAV</v>
      </c>
      <c r="T383" s="104" t="str">
        <f t="shared" si="23"/>
        <v>R.TOPKB_CPL0037_PIQ0015WHTNAV_14-15 Y</v>
      </c>
      <c r="U383" s="105">
        <v>8683711009863</v>
      </c>
      <c r="V383" s="107" t="str" cm="1">
        <f t="array" ref="V383">_xlfn.TEXTJOIN(";", TRUE, _xlfn.UNIQUE(_xlfn._xlws.FILTER(P$3:P$10029, C$3:C$10029=C383)))</f>
        <v>WHITE;WHITE/NAVY;NAVY/WHITE</v>
      </c>
      <c r="W383" s="107" t="str" cm="1">
        <f t="array" ref="W383">_xlfn.TEXTJOIN(";", TRUE, _xlfn.UNIQUE(_xlfn._xlws.FILTER(F$3:F$10029, C$3:C$10029=C383)))</f>
        <v>6-7 Y;8-9 Y;10-11 Y;12-13 Y;14-15 Y</v>
      </c>
      <c r="X383" s="101" t="str">
        <f>IF(E383&gt;0,+VLOOKUP($E383,'CODE GENERATOR'!$D:$AC,19,FALSE),0)</f>
        <v>CavalierSanmarco_27.01.2026_0361</v>
      </c>
      <c r="Y383" s="101" t="str">
        <f>IF(E383&gt;0,+VLOOKUP($E383,'CODE GENERATOR'!$D:$AC,20,FALSE),0)</f>
        <v>2402_S01_32846</v>
      </c>
      <c r="Z383" s="101" t="str">
        <f>IF(E383&gt;0,+VLOOKUP($E383,'CODE GENERATOR'!$D:$AC,21,FALSE),0)</f>
        <v>2402_S01_32858</v>
      </c>
      <c r="AA383" s="101" t="str">
        <f>IF(E383&gt;0,+VLOOKUP($E383,'CODE GENERATOR'!$D:$AC,22,FALSE),0)</f>
        <v>2402_S01_32849</v>
      </c>
      <c r="AB383" s="101" t="str">
        <f>IF(E383&gt;0,+VLOOKUP($E383,'CODE GENERATOR'!$D:$AC,23,FALSE),0)</f>
        <v/>
      </c>
      <c r="AC383" s="101" t="str">
        <f>IF(E383&gt;0,+VLOOKUP($E383,'CODE GENERATOR'!$D:$AC,24,FALSE),0)</f>
        <v/>
      </c>
      <c r="AD383" s="101" t="str">
        <f>IF(E383&gt;0,+VLOOKUP($E383,'CODE GENERATOR'!$D:$AC,25,FALSE),0)</f>
        <v/>
      </c>
      <c r="AE383" s="101" t="str">
        <f>IF(E383&gt;0,+VLOOKUP($E383,'CODE GENERATOR'!$D:$AC,26,FALSE),0)</f>
        <v/>
      </c>
      <c r="AF383" s="149" t="str">
        <f>IF($C383&gt;0,$C383&amp;" "&amp;$P383&amp;" "&amp;+VLOOKUP($C383,'STYLE NAMES'!$B:$AC,10,FALSE),"""")</f>
        <v>PAOLO-JR WHITE/NAVY BOY'S COMPETITION POLO LONG SLEEVE</v>
      </c>
      <c r="AG383" s="101" t="str">
        <f>"Enjoy our "&amp;(AF383)&amp;"; "&amp;IF(C383&gt;0,+VLOOKUP($C383,'STYLE NAMES'!$B:$AC,11,FALSE),"")</f>
        <v>Enjoy our PAOLO-JR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3" s="101" t="str">
        <f>IF(C383&gt;0,+VLOOKUP($C383,'STYLE NAMES'!$B:$AC,12,FALSE),"")</f>
        <v>* Specially engineered design for high performance
* 4-way super stretch piquet jersey
* Soft and comfortable
* Breathable
* Quick dry
Composition:
95% Poliamide 5% Elasthane</v>
      </c>
      <c r="AI383" s="101" t="str">
        <f>IF(C383&gt;0,+VLOOKUP($C383,'STYLE NAMES'!$B:$AC,13,FALSE),"")</f>
        <v>Machine Wash at 30°C
Mild process
Iron at low temperature
Iron from REVERSE
Do NOT iron on logos or prints
Do not bleach
Do NOT Tumble Dry</v>
      </c>
      <c r="AJ383" s="149" t="str">
        <f>IF($C383&gt;0,$C383&amp;" "&amp;$P383&amp;" "&amp;+VLOOKUP($C383,'STYLE NAMES'!$B:$AC,14,FALSE),"""")</f>
        <v>PAOLO-JR WHITE/NAVY ERKEK ÇOCUK UZUN KOL YARIŞMA POLO</v>
      </c>
      <c r="AK383" s="149" t="str">
        <f>"Cavalier SanMarco tarafından tasarlanan "&amp;(AJ383)&amp;"; "&amp;IF(C383&gt;0,+VLOOKUP($C383,'STYLE NAMES'!$B:$AC,15,FALSE),"")</f>
        <v>Cavalier SanMarco tarafından tasarlanan PAOLO-JR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3" s="149" t="str">
        <f>IF(C383&gt;0,+VLOOKUP($C383,'STYLE NAMES'!$B:$AC,16,FALSE),"")</f>
        <v>* Yüksek performans için özel tasarım
* 4 yönlü süper streç pike kumaş
* Yumuşak ve rahat
* Nefes alabilir
* Hızlı kuruma
Kompozisyon:
%95 Polyamid  %5 Elastan</v>
      </c>
      <c r="AM383" s="149" t="str">
        <f>IF(C383&gt;0,+VLOOKUP($C383,'STYLE NAMES'!$B:$AC,17,FALSE),"")</f>
        <v>Makinede 30°C' de Yıkayın
Hassas Yıkama
Ilık ütü yapın
Tersten ütüleyin
Logo ve baskıları ÜTÜLEMEYİN
Çamaşır suyu kullanmayın
Kurutma Makinesinde Kurutmayın</v>
      </c>
      <c r="AN383" s="149" t="str">
        <f>IF($C383&gt;0,$C383&amp;" "&amp;$P383&amp;" "&amp;+VLOOKUP($C383,'STYLE NAMES'!$B:$AC,18,FALSE),"""")</f>
        <v>PAOLO-JR WHITE/NAVY POLO DA CONCORSO RAGAZZO MANICA LUNGA</v>
      </c>
      <c r="AO383" s="101" t="str">
        <f>"Disegnato da Cavalier SanMarco "&amp;(AN383)&amp;"; "&amp;IF(C383&gt;0,+VLOOKUP($C383,'STYLE NAMES'!$B:$AC,19,FALSE),"")</f>
        <v>Disegnato da Cavalier SanMarco PAOLO-JR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3" s="101" t="str">
        <f>IF(C383&gt;0,+VLOOKUP($C383,'STYLE NAMES'!$B:$AC,20,FALSE),"")</f>
        <v>Design ingegnerizzato per alte prestazioni 
Jersey piqué elasticizzato  4-way-stretch 
Morbido e confortevole 
Traspirante Asciugatura rapida 
Composizione: 
95% Poliammide  5% Elastan</v>
      </c>
      <c r="AQ383" s="101" t="str">
        <f>IF(C383&gt;0,+VLOOKUP($C383,'STYLE NAMES'!$B:$AC,21,FALSE),"")</f>
        <v>Lavare in lavatrice a 30°C Ciclo delicato 
Stirare a bassa temperatura
Stirare al rovescio 
Non stirare su loghi o stampe 
Non candeggiare 
Non asciugare in asciugatrice</v>
      </c>
      <c r="AR383" s="101">
        <f>IF(D383&gt;0,+VLOOKUP($C383,'STYLE NAMES'!$B:$AC,22,FALSE),"")</f>
        <v>0</v>
      </c>
      <c r="AS383" s="101">
        <f>IF(E383&gt;0,+VLOOKUP($C383,'STYLE NAMES'!$B:$AC,23,FALSE),"")</f>
        <v>0</v>
      </c>
      <c r="AT383" s="101">
        <f>IF(F383&gt;0,+VLOOKUP($C383,'STYLE NAMES'!$B:$AC,24,FALSE),"")</f>
        <v>0</v>
      </c>
      <c r="AU383" s="101">
        <f>IF(G383&gt;0,+VLOOKUP($C383,'STYLE NAMES'!$B:$AC,25,FALSE),"")</f>
        <v>0</v>
      </c>
      <c r="AV383" s="101">
        <f>+VLOOKUP($S383,'CODE GENERATOR'!$P:$AM,15,FALSE)</f>
        <v>0</v>
      </c>
      <c r="AW383" s="101">
        <f>+VLOOKUP($S383,'CODE GENERATOR'!$P:$AM,16,FALSE)</f>
        <v>0</v>
      </c>
      <c r="AX383" s="101">
        <f>+VLOOKUP($S383,'CODE GENERATOR'!$P:$AM,17,FALSE)</f>
        <v>0</v>
      </c>
      <c r="AY383" s="101">
        <f>+VLOOKUP($S383,'CODE GENERATOR'!$P:$AM,18,FALSE)</f>
        <v>0</v>
      </c>
      <c r="AZ383" s="101">
        <f>+VLOOKUP($S383,'CODE GENERATOR'!$P:$AM,19,FALSE)</f>
        <v>0</v>
      </c>
      <c r="BA383" s="101">
        <f>+VLOOKUP($S383,'CODE GENERATOR'!$P:$AM,20,FALSE)</f>
        <v>0</v>
      </c>
      <c r="BB383" s="101">
        <f>+VLOOKUP($S383,'CODE GENERATOR'!$P:$AM,21,FALSE)</f>
        <v>0</v>
      </c>
      <c r="BC383" s="101">
        <f>+VLOOKUP($S383,'CODE GENERATOR'!$P:$AM,22,FALSE)</f>
        <v>0</v>
      </c>
      <c r="BD383" s="101">
        <f>+VLOOKUP($S383,'CODE GENERATOR'!$P:$AM,23,FALSE)</f>
        <v>0</v>
      </c>
      <c r="BE383" s="101">
        <f>+VLOOKUP($S383,'CODE GENERATOR'!$P:$AM,24,FALSE)</f>
        <v>0</v>
      </c>
      <c r="BF383" s="101">
        <f>IF(C383&gt;0,+VLOOKUP(G383,'CATEGORY ID'!$A$1:$L$118,3,FALSE),"")</f>
        <v>30</v>
      </c>
      <c r="BG383" s="101">
        <f>IF(C383&gt;0,+VLOOKUP(H383,'CATEGORY ID'!$D$1:$L$118,3,FALSE),"")</f>
        <v>4</v>
      </c>
      <c r="BH383" s="101">
        <f>IF(C383&gt;0,+VLOOKUP((+H383&amp;I383),'CATEGORY ID'!$H$1:$I$121,2,FALSE),"")</f>
        <v>110</v>
      </c>
      <c r="BJ383" s="101">
        <f>IF(C383&gt;0,IF(COUNTIF('CATEGORY ID'!$K$1:$K$121,+H383&amp;K383) &gt; 0, +VLOOKUP(+H383&amp;K383,'CATEGORY ID'!$K$1:$L$121,2,FALSE),""),"")</f>
        <v>226</v>
      </c>
      <c r="BK383" s="101">
        <v>53</v>
      </c>
      <c r="BO383" s="101">
        <v>21</v>
      </c>
      <c r="BR383" s="101" t="str" cm="1">
        <f t="array" ref="BR383">IF(C383&gt;0,_xlfn.TEXTJOIN(";", TRUE,_xlfn.UNIQUE(_xlfn._xlws.FILTER(BF383:BQ383,(BF383:BQ383&gt;0)),TRUE,FALSE)),"")&amp;";"&amp;BS383</f>
        <v>30;4;110;226;53;21;208;232</v>
      </c>
      <c r="BS383" s="101" t="s">
        <v>3451</v>
      </c>
      <c r="BU383" s="106">
        <f>IF(C383&gt;0,+VLOOKUP($C383,'STYLE NAMES'!$B:$AC,26,FALSE),"")</f>
        <v>69.900000000000006</v>
      </c>
      <c r="BV383" s="106">
        <f>IF(C383&gt;0,+VLOOKUP($C383,'STYLE NAMES'!$B:$AC,27,FALSE),"")</f>
        <v>3840</v>
      </c>
      <c r="BW383" s="106">
        <f>IF(C383&gt;0,+VLOOKUP($C383,'STYLE NAMES'!$B:$AC,28,FALSE),"")</f>
        <v>80.385000000000005</v>
      </c>
      <c r="BY383"/>
      <c r="BZ383" s="101">
        <v>0</v>
      </c>
      <c r="CA383" s="137">
        <f t="shared" si="26"/>
        <v>1</v>
      </c>
      <c r="CB383" s="137" t="str">
        <f>+VLOOKUP(C383,'[2]STYLES &amp; MODELS MATRIX'!$A:$G,7,FALSE)</f>
        <v>GHOST</v>
      </c>
      <c r="CC383" s="137" t="str">
        <f>+VLOOKUP(C383,'[1]STYLES &amp; SIZE CHARTS'!$A:$H,8,FALSE)</f>
        <v>JT-BLSP1</v>
      </c>
      <c r="CD383" s="137"/>
      <c r="CE383" s="205"/>
      <c r="CF383" s="141"/>
    </row>
    <row r="384" spans="1:84" s="101" customFormat="1" ht="12" customHeight="1" x14ac:dyDescent="0.2">
      <c r="A384" s="102">
        <f t="shared" si="24"/>
        <v>8683711004417</v>
      </c>
      <c r="B384" s="101" t="s">
        <v>876</v>
      </c>
      <c r="C384" s="101" t="s">
        <v>542</v>
      </c>
      <c r="D384" s="101" t="s">
        <v>2983</v>
      </c>
      <c r="E384" s="203" t="s">
        <v>2369</v>
      </c>
      <c r="F384" s="101" t="s">
        <v>2352</v>
      </c>
      <c r="G384" s="101" t="str">
        <f>IF(C384&gt;0,+VLOOKUP($C384,'STYLE NAMES'!$B:$AC,4,FALSE),"")</f>
        <v>RIDER</v>
      </c>
      <c r="H384" s="101" t="str">
        <f>IF(C384&gt;0,+VLOOKUP($C384,'STYLE NAMES'!$B:$AC,5,FALSE),"")</f>
        <v>JUNIOR</v>
      </c>
      <c r="I384" s="101" t="str">
        <f>IF(C384&gt;0,+VLOOKUP($C384,'STYLE NAMES'!$B:$AC,6,FALSE),"")</f>
        <v>TOPS</v>
      </c>
      <c r="J384" s="101" t="str">
        <f>IF(C384&gt;0,+VLOOKUP($C384,'STYLE NAMES'!$B:$AC,7,FALSE),"")</f>
        <v>KIDS BOY</v>
      </c>
      <c r="K384" s="101" t="str">
        <f>IF(C384&gt;0,+VLOOKUP($C384,'STYLE NAMES'!$B:$AC,8,FALSE),"")</f>
        <v>COMPETITION POLOS</v>
      </c>
      <c r="L384" s="101" t="str">
        <f>IF(E384&gt;0,+VLOOKUP($E384,'CODE GENERATOR'!$D:$T,3,FALSE),"")</f>
        <v>W</v>
      </c>
      <c r="M384" s="101" t="str">
        <f>IF(E384&gt;0,+VLOOKUP($E384,'CODE GENERATOR'!$D:$T,4,FALSE),"")</f>
        <v>PIQUET</v>
      </c>
      <c r="N384" s="101" t="str">
        <f>IF(E384&gt;0,+VLOOKUP($E384,'CODE GENERATOR'!$D:$T,6,FALSE),"")</f>
        <v>NAVY</v>
      </c>
      <c r="O384" s="101" t="str">
        <f>IF(E384&gt;0,+VLOOKUP($E384,'CODE GENERATOR'!$D:$T,7,FALSE),"")</f>
        <v>WHITE</v>
      </c>
      <c r="P384" s="101" t="str">
        <f t="shared" si="25"/>
        <v>NAVY/WHITE</v>
      </c>
      <c r="Q384" s="104" t="str">
        <f>IF(E384&gt;0,+VLOOKUP($E384,'CODE GENERATOR'!$D:$T,11,FALSE),"")</f>
        <v>R.TOPKB_CPL0037</v>
      </c>
      <c r="R384" s="104" t="str">
        <f>IF(E384&gt;0,+VLOOKUP($E384,'CODE GENERATOR'!$D:$T,12,FALSE),"")</f>
        <v>PIQ0015NAVWHT</v>
      </c>
      <c r="S384" s="104" t="str">
        <f>IF(E384&gt;0,+VLOOKUP($E384,'CODE GENERATOR'!$D:$T,13,FALSE),"")</f>
        <v>R.TOPKB_CPL0037_PIQ0015NAVWHT</v>
      </c>
      <c r="T384" s="104" t="str">
        <f t="shared" si="23"/>
        <v>R.TOPKB_CPL0037_PIQ0015NAVWHT_6-7 Y</v>
      </c>
      <c r="U384" s="105">
        <v>8683711004417</v>
      </c>
      <c r="V384" s="107" t="str" cm="1">
        <f t="array" ref="V384">_xlfn.TEXTJOIN(";", TRUE, _xlfn.UNIQUE(_xlfn._xlws.FILTER(P$3:P$10029, C$3:C$10029=C384)))</f>
        <v>WHITE;WHITE/NAVY;NAVY/WHITE</v>
      </c>
      <c r="W384" s="107" t="str" cm="1">
        <f t="array" ref="W384">_xlfn.TEXTJOIN(";", TRUE, _xlfn.UNIQUE(_xlfn._xlws.FILTER(F$3:F$10029, C$3:C$10029=C384)))</f>
        <v>6-7 Y;8-9 Y;10-11 Y;12-13 Y;14-15 Y</v>
      </c>
      <c r="X384" s="101" t="str">
        <f>IF(E384&gt;0,+VLOOKUP($E384,'CODE GENERATOR'!$D:$AC,19,FALSE),0)</f>
        <v>CavalierSanmarco_27.01.2026_0358</v>
      </c>
      <c r="Y384" s="101" t="str">
        <f>IF(E384&gt;0,+VLOOKUP($E384,'CODE GENERATOR'!$D:$AC,20,FALSE),0)</f>
        <v>2402_S01_32927</v>
      </c>
      <c r="Z384" s="101" t="str">
        <f>IF(E384&gt;0,+VLOOKUP($E384,'CODE GENERATOR'!$D:$AC,21,FALSE),0)</f>
        <v>2402_S01_32931</v>
      </c>
      <c r="AA384" s="101" t="str">
        <f>IF(E384&gt;0,+VLOOKUP($E384,'CODE GENERATOR'!$D:$AC,22,FALSE),0)</f>
        <v>2402_S01_32933</v>
      </c>
      <c r="AB384" s="101" t="str">
        <f>IF(E384&gt;0,+VLOOKUP($E384,'CODE GENERATOR'!$D:$AC,23,FALSE),0)</f>
        <v>2402_S01_32939</v>
      </c>
      <c r="AC384" s="101" t="str">
        <f>IF(E384&gt;0,+VLOOKUP($E384,'CODE GENERATOR'!$D:$AC,24,FALSE),0)</f>
        <v/>
      </c>
      <c r="AD384" s="101" t="str">
        <f>IF(E384&gt;0,+VLOOKUP($E384,'CODE GENERATOR'!$D:$AC,25,FALSE),0)</f>
        <v/>
      </c>
      <c r="AE384" s="101" t="str">
        <f>IF(E384&gt;0,+VLOOKUP($E384,'CODE GENERATOR'!$D:$AC,26,FALSE),0)</f>
        <v/>
      </c>
      <c r="AF384" s="149" t="str">
        <f>IF($C384&gt;0,$C384&amp;" "&amp;$P384&amp;" "&amp;+VLOOKUP($C384,'STYLE NAMES'!$B:$AC,10,FALSE),"""")</f>
        <v>PAOLO-JR NAVY/WHITE BOY'S COMPETITION POLO LONG SLEEVE</v>
      </c>
      <c r="AG384" s="101" t="str">
        <f>"Enjoy our "&amp;(AF384)&amp;"; "&amp;IF(C384&gt;0,+VLOOKUP($C384,'STYLE NAMES'!$B:$AC,11,FALSE),"")</f>
        <v>Enjoy our PAOLO-JR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4" s="101" t="str">
        <f>IF(C384&gt;0,+VLOOKUP($C384,'STYLE NAMES'!$B:$AC,12,FALSE),"")</f>
        <v>* Specially engineered design for high performance
* 4-way super stretch piquet jersey
* Soft and comfortable
* Breathable
* Quick dry
Composition:
95% Poliamide 5% Elasthane</v>
      </c>
      <c r="AI384" s="101" t="str">
        <f>IF(C384&gt;0,+VLOOKUP($C384,'STYLE NAMES'!$B:$AC,13,FALSE),"")</f>
        <v>Machine Wash at 30°C
Mild process
Iron at low temperature
Iron from REVERSE
Do NOT iron on logos or prints
Do not bleach
Do NOT Tumble Dry</v>
      </c>
      <c r="AJ384" s="149" t="str">
        <f>IF($C384&gt;0,$C384&amp;" "&amp;$P384&amp;" "&amp;+VLOOKUP($C384,'STYLE NAMES'!$B:$AC,14,FALSE),"""")</f>
        <v>PAOLO-JR NAVY/WHITE ERKEK ÇOCUK UZUN KOL YARIŞMA POLO</v>
      </c>
      <c r="AK384" s="149" t="str">
        <f>"Cavalier SanMarco tarafından tasarlanan "&amp;(AJ384)&amp;"; "&amp;IF(C384&gt;0,+VLOOKUP($C384,'STYLE NAMES'!$B:$AC,15,FALSE),"")</f>
        <v>Cavalier SanMarco tarafından tasarlanan PAOLO-JR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4" s="149" t="str">
        <f>IF(C384&gt;0,+VLOOKUP($C384,'STYLE NAMES'!$B:$AC,16,FALSE),"")</f>
        <v>* Yüksek performans için özel tasarım
* 4 yönlü süper streç pike kumaş
* Yumuşak ve rahat
* Nefes alabilir
* Hızlı kuruma
Kompozisyon:
%95 Polyamid  %5 Elastan</v>
      </c>
      <c r="AM384" s="149" t="str">
        <f>IF(C384&gt;0,+VLOOKUP($C384,'STYLE NAMES'!$B:$AC,17,FALSE),"")</f>
        <v>Makinede 30°C' de Yıkayın
Hassas Yıkama
Ilık ütü yapın
Tersten ütüleyin
Logo ve baskıları ÜTÜLEMEYİN
Çamaşır suyu kullanmayın
Kurutma Makinesinde Kurutmayın</v>
      </c>
      <c r="AN384" s="149" t="str">
        <f>IF($C384&gt;0,$C384&amp;" "&amp;$P384&amp;" "&amp;+VLOOKUP($C384,'STYLE NAMES'!$B:$AC,18,FALSE),"""")</f>
        <v>PAOLO-JR NAVY/WHITE POLO DA CONCORSO RAGAZZO MANICA LUNGA</v>
      </c>
      <c r="AO384" s="101" t="str">
        <f>"Disegnato da Cavalier SanMarco "&amp;(AN384)&amp;"; "&amp;IF(C384&gt;0,+VLOOKUP($C384,'STYLE NAMES'!$B:$AC,19,FALSE),"")</f>
        <v>Disegnato da Cavalier SanMarco PAOLO-JR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4" s="101" t="str">
        <f>IF(C384&gt;0,+VLOOKUP($C384,'STYLE NAMES'!$B:$AC,20,FALSE),"")</f>
        <v>Design ingegnerizzato per alte prestazioni 
Jersey piqué elasticizzato  4-way-stretch 
Morbido e confortevole 
Traspirante Asciugatura rapida 
Composizione: 
95% Poliammide  5% Elastan</v>
      </c>
      <c r="AQ384" s="101" t="str">
        <f>IF(C384&gt;0,+VLOOKUP($C384,'STYLE NAMES'!$B:$AC,21,FALSE),"")</f>
        <v>Lavare in lavatrice a 30°C Ciclo delicato 
Stirare a bassa temperatura
Stirare al rovescio 
Non stirare su loghi o stampe 
Non candeggiare 
Non asciugare in asciugatrice</v>
      </c>
      <c r="AR384" s="101">
        <f>IF(D384&gt;0,+VLOOKUP($C384,'STYLE NAMES'!$B:$AC,22,FALSE),"")</f>
        <v>0</v>
      </c>
      <c r="AS384" s="101">
        <f>IF(E384&gt;0,+VLOOKUP($C384,'STYLE NAMES'!$B:$AC,23,FALSE),"")</f>
        <v>0</v>
      </c>
      <c r="AT384" s="101">
        <f>IF(F384&gt;0,+VLOOKUP($C384,'STYLE NAMES'!$B:$AC,24,FALSE),"")</f>
        <v>0</v>
      </c>
      <c r="AU384" s="101">
        <f>IF(G384&gt;0,+VLOOKUP($C384,'STYLE NAMES'!$B:$AC,25,FALSE),"")</f>
        <v>0</v>
      </c>
      <c r="AV384" s="101">
        <f>+VLOOKUP($S384,'CODE GENERATOR'!$P:$AM,15,FALSE)</f>
        <v>0</v>
      </c>
      <c r="AW384" s="101">
        <f>+VLOOKUP($S384,'CODE GENERATOR'!$P:$AM,16,FALSE)</f>
        <v>0</v>
      </c>
      <c r="AX384" s="101">
        <f>+VLOOKUP($S384,'CODE GENERATOR'!$P:$AM,17,FALSE)</f>
        <v>0</v>
      </c>
      <c r="AY384" s="101">
        <f>+VLOOKUP($S384,'CODE GENERATOR'!$P:$AM,18,FALSE)</f>
        <v>0</v>
      </c>
      <c r="AZ384" s="101">
        <f>+VLOOKUP($S384,'CODE GENERATOR'!$P:$AM,19,FALSE)</f>
        <v>0</v>
      </c>
      <c r="BA384" s="101">
        <f>+VLOOKUP($S384,'CODE GENERATOR'!$P:$AM,20,FALSE)</f>
        <v>0</v>
      </c>
      <c r="BB384" s="101">
        <f>+VLOOKUP($S384,'CODE GENERATOR'!$P:$AM,21,FALSE)</f>
        <v>0</v>
      </c>
      <c r="BC384" s="101">
        <f>+VLOOKUP($S384,'CODE GENERATOR'!$P:$AM,22,FALSE)</f>
        <v>0</v>
      </c>
      <c r="BD384" s="101">
        <f>+VLOOKUP($S384,'CODE GENERATOR'!$P:$AM,23,FALSE)</f>
        <v>0</v>
      </c>
      <c r="BE384" s="101">
        <f>+VLOOKUP($S384,'CODE GENERATOR'!$P:$AM,24,FALSE)</f>
        <v>0</v>
      </c>
      <c r="BF384" s="101">
        <f>IF(C384&gt;0,+VLOOKUP(G384,'CATEGORY ID'!$A$1:$L$118,3,FALSE),"")</f>
        <v>30</v>
      </c>
      <c r="BG384" s="101">
        <f>IF(C384&gt;0,+VLOOKUP(H384,'CATEGORY ID'!$D$1:$L$118,3,FALSE),"")</f>
        <v>4</v>
      </c>
      <c r="BH384" s="101">
        <f>IF(C384&gt;0,+VLOOKUP((+H384&amp;I384),'CATEGORY ID'!$H$1:$I$121,2,FALSE),"")</f>
        <v>110</v>
      </c>
      <c r="BJ384" s="101">
        <f>IF(C384&gt;0,IF(COUNTIF('CATEGORY ID'!$K$1:$K$121,+H384&amp;K384) &gt; 0, +VLOOKUP(+H384&amp;K384,'CATEGORY ID'!$K$1:$L$121,2,FALSE),""),"")</f>
        <v>226</v>
      </c>
      <c r="BK384" s="101">
        <v>53</v>
      </c>
      <c r="BO384" s="101">
        <v>21</v>
      </c>
      <c r="BR384" s="101" t="str" cm="1">
        <f t="array" ref="BR384">IF(C384&gt;0,_xlfn.TEXTJOIN(";", TRUE,_xlfn.UNIQUE(_xlfn._xlws.FILTER(BF384:BQ384,(BF384:BQ384&gt;0)),TRUE,FALSE)),"")&amp;";"&amp;BS384</f>
        <v>30;4;110;226;53;21;208;232</v>
      </c>
      <c r="BS384" s="101" t="s">
        <v>3451</v>
      </c>
      <c r="BU384" s="106">
        <f>IF(C384&gt;0,+VLOOKUP($C384,'STYLE NAMES'!$B:$AC,26,FALSE),"")</f>
        <v>69.900000000000006</v>
      </c>
      <c r="BV384" s="106">
        <f>IF(C384&gt;0,+VLOOKUP($C384,'STYLE NAMES'!$B:$AC,27,FALSE),"")</f>
        <v>3840</v>
      </c>
      <c r="BW384" s="106">
        <f>IF(C384&gt;0,+VLOOKUP($C384,'STYLE NAMES'!$B:$AC,28,FALSE),"")</f>
        <v>80.385000000000005</v>
      </c>
      <c r="BY384"/>
      <c r="BZ384" s="101">
        <v>0</v>
      </c>
      <c r="CA384" s="137">
        <f t="shared" si="26"/>
        <v>1</v>
      </c>
      <c r="CB384" s="137" t="str">
        <f>+VLOOKUP(C384,'[2]STYLES &amp; MODELS MATRIX'!$A:$G,7,FALSE)</f>
        <v>GHOST</v>
      </c>
      <c r="CC384" s="137" t="str">
        <f>+VLOOKUP(C384,'[1]STYLES &amp; SIZE CHARTS'!$A:$H,8,FALSE)</f>
        <v>JT-BLSP1</v>
      </c>
      <c r="CD384" s="137"/>
      <c r="CE384" s="205"/>
      <c r="CF384" s="141"/>
    </row>
    <row r="385" spans="1:84" s="101" customFormat="1" ht="12" customHeight="1" x14ac:dyDescent="0.2">
      <c r="A385" s="102">
        <f t="shared" si="24"/>
        <v>8683711004424</v>
      </c>
      <c r="B385" s="101" t="s">
        <v>876</v>
      </c>
      <c r="C385" s="101" t="s">
        <v>542</v>
      </c>
      <c r="D385" s="101" t="s">
        <v>2983</v>
      </c>
      <c r="E385" s="203" t="s">
        <v>2369</v>
      </c>
      <c r="F385" s="101" t="s">
        <v>2353</v>
      </c>
      <c r="G385" s="101" t="str">
        <f>IF(C385&gt;0,+VLOOKUP($C385,'STYLE NAMES'!$B:$AC,4,FALSE),"")</f>
        <v>RIDER</v>
      </c>
      <c r="H385" s="101" t="str">
        <f>IF(C385&gt;0,+VLOOKUP($C385,'STYLE NAMES'!$B:$AC,5,FALSE),"")</f>
        <v>JUNIOR</v>
      </c>
      <c r="I385" s="101" t="str">
        <f>IF(C385&gt;0,+VLOOKUP($C385,'STYLE NAMES'!$B:$AC,6,FALSE),"")</f>
        <v>TOPS</v>
      </c>
      <c r="J385" s="101" t="str">
        <f>IF(C385&gt;0,+VLOOKUP($C385,'STYLE NAMES'!$B:$AC,7,FALSE),"")</f>
        <v>KIDS BOY</v>
      </c>
      <c r="K385" s="101" t="str">
        <f>IF(C385&gt;0,+VLOOKUP($C385,'STYLE NAMES'!$B:$AC,8,FALSE),"")</f>
        <v>COMPETITION POLOS</v>
      </c>
      <c r="L385" s="101" t="str">
        <f>IF(E385&gt;0,+VLOOKUP($E385,'CODE GENERATOR'!$D:$T,3,FALSE),"")</f>
        <v>W</v>
      </c>
      <c r="M385" s="101" t="str">
        <f>IF(E385&gt;0,+VLOOKUP($E385,'CODE GENERATOR'!$D:$T,4,FALSE),"")</f>
        <v>PIQUET</v>
      </c>
      <c r="N385" s="101" t="str">
        <f>IF(E385&gt;0,+VLOOKUP($E385,'CODE GENERATOR'!$D:$T,6,FALSE),"")</f>
        <v>NAVY</v>
      </c>
      <c r="O385" s="101" t="str">
        <f>IF(E385&gt;0,+VLOOKUP($E385,'CODE GENERATOR'!$D:$T,7,FALSE),"")</f>
        <v>WHITE</v>
      </c>
      <c r="P385" s="101" t="str">
        <f t="shared" si="25"/>
        <v>NAVY/WHITE</v>
      </c>
      <c r="Q385" s="104" t="str">
        <f>IF(E385&gt;0,+VLOOKUP($E385,'CODE GENERATOR'!$D:$T,11,FALSE),"")</f>
        <v>R.TOPKB_CPL0037</v>
      </c>
      <c r="R385" s="104" t="str">
        <f>IF(E385&gt;0,+VLOOKUP($E385,'CODE GENERATOR'!$D:$T,12,FALSE),"")</f>
        <v>PIQ0015NAVWHT</v>
      </c>
      <c r="S385" s="104" t="str">
        <f>IF(E385&gt;0,+VLOOKUP($E385,'CODE GENERATOR'!$D:$T,13,FALSE),"")</f>
        <v>R.TOPKB_CPL0037_PIQ0015NAVWHT</v>
      </c>
      <c r="T385" s="104" t="str">
        <f t="shared" si="23"/>
        <v>R.TOPKB_CPL0037_PIQ0015NAVWHT_8-9 Y</v>
      </c>
      <c r="U385" s="105">
        <v>8683711004424</v>
      </c>
      <c r="V385" s="107" t="str" cm="1">
        <f t="array" ref="V385">_xlfn.TEXTJOIN(";", TRUE, _xlfn.UNIQUE(_xlfn._xlws.FILTER(P$3:P$10029, C$3:C$10029=C385)))</f>
        <v>WHITE;WHITE/NAVY;NAVY/WHITE</v>
      </c>
      <c r="W385" s="107" t="str" cm="1">
        <f t="array" ref="W385">_xlfn.TEXTJOIN(";", TRUE, _xlfn.UNIQUE(_xlfn._xlws.FILTER(F$3:F$10029, C$3:C$10029=C385)))</f>
        <v>6-7 Y;8-9 Y;10-11 Y;12-13 Y;14-15 Y</v>
      </c>
      <c r="X385" s="101" t="str">
        <f>IF(E385&gt;0,+VLOOKUP($E385,'CODE GENERATOR'!$D:$AC,19,FALSE),0)</f>
        <v>CavalierSanmarco_27.01.2026_0358</v>
      </c>
      <c r="Y385" s="101" t="str">
        <f>IF(E385&gt;0,+VLOOKUP($E385,'CODE GENERATOR'!$D:$AC,20,FALSE),0)</f>
        <v>2402_S01_32927</v>
      </c>
      <c r="Z385" s="101" t="str">
        <f>IF(E385&gt;0,+VLOOKUP($E385,'CODE GENERATOR'!$D:$AC,21,FALSE),0)</f>
        <v>2402_S01_32931</v>
      </c>
      <c r="AA385" s="101" t="str">
        <f>IF(E385&gt;0,+VLOOKUP($E385,'CODE GENERATOR'!$D:$AC,22,FALSE),0)</f>
        <v>2402_S01_32933</v>
      </c>
      <c r="AB385" s="101" t="str">
        <f>IF(E385&gt;0,+VLOOKUP($E385,'CODE GENERATOR'!$D:$AC,23,FALSE),0)</f>
        <v>2402_S01_32939</v>
      </c>
      <c r="AC385" s="101" t="str">
        <f>IF(E385&gt;0,+VLOOKUP($E385,'CODE GENERATOR'!$D:$AC,24,FALSE),0)</f>
        <v/>
      </c>
      <c r="AD385" s="101" t="str">
        <f>IF(E385&gt;0,+VLOOKUP($E385,'CODE GENERATOR'!$D:$AC,25,FALSE),0)</f>
        <v/>
      </c>
      <c r="AE385" s="101" t="str">
        <f>IF(E385&gt;0,+VLOOKUP($E385,'CODE GENERATOR'!$D:$AC,26,FALSE),0)</f>
        <v/>
      </c>
      <c r="AF385" s="149" t="str">
        <f>IF($C385&gt;0,$C385&amp;" "&amp;$P385&amp;" "&amp;+VLOOKUP($C385,'STYLE NAMES'!$B:$AC,10,FALSE),"""")</f>
        <v>PAOLO-JR NAVY/WHITE BOY'S COMPETITION POLO LONG SLEEVE</v>
      </c>
      <c r="AG385" s="101" t="str">
        <f>"Enjoy our "&amp;(AF385)&amp;"; "&amp;IF(C385&gt;0,+VLOOKUP($C385,'STYLE NAMES'!$B:$AC,11,FALSE),"")</f>
        <v>Enjoy our PAOLO-JR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5" s="101" t="str">
        <f>IF(C385&gt;0,+VLOOKUP($C385,'STYLE NAMES'!$B:$AC,12,FALSE),"")</f>
        <v>* Specially engineered design for high performance
* 4-way super stretch piquet jersey
* Soft and comfortable
* Breathable
* Quick dry
Composition:
95% Poliamide 5% Elasthane</v>
      </c>
      <c r="AI385" s="101" t="str">
        <f>IF(C385&gt;0,+VLOOKUP($C385,'STYLE NAMES'!$B:$AC,13,FALSE),"")</f>
        <v>Machine Wash at 30°C
Mild process
Iron at low temperature
Iron from REVERSE
Do NOT iron on logos or prints
Do not bleach
Do NOT Tumble Dry</v>
      </c>
      <c r="AJ385" s="149" t="str">
        <f>IF($C385&gt;0,$C385&amp;" "&amp;$P385&amp;" "&amp;+VLOOKUP($C385,'STYLE NAMES'!$B:$AC,14,FALSE),"""")</f>
        <v>PAOLO-JR NAVY/WHITE ERKEK ÇOCUK UZUN KOL YARIŞMA POLO</v>
      </c>
      <c r="AK385" s="149" t="str">
        <f>"Cavalier SanMarco tarafından tasarlanan "&amp;(AJ385)&amp;"; "&amp;IF(C385&gt;0,+VLOOKUP($C385,'STYLE NAMES'!$B:$AC,15,FALSE),"")</f>
        <v>Cavalier SanMarco tarafından tasarlanan PAOLO-JR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5" s="149" t="str">
        <f>IF(C385&gt;0,+VLOOKUP($C385,'STYLE NAMES'!$B:$AC,16,FALSE),"")</f>
        <v>* Yüksek performans için özel tasarım
* 4 yönlü süper streç pike kumaş
* Yumuşak ve rahat
* Nefes alabilir
* Hızlı kuruma
Kompozisyon:
%95 Polyamid  %5 Elastan</v>
      </c>
      <c r="AM385" s="149" t="str">
        <f>IF(C385&gt;0,+VLOOKUP($C385,'STYLE NAMES'!$B:$AC,17,FALSE),"")</f>
        <v>Makinede 30°C' de Yıkayın
Hassas Yıkama
Ilık ütü yapın
Tersten ütüleyin
Logo ve baskıları ÜTÜLEMEYİN
Çamaşır suyu kullanmayın
Kurutma Makinesinde Kurutmayın</v>
      </c>
      <c r="AN385" s="149" t="str">
        <f>IF($C385&gt;0,$C385&amp;" "&amp;$P385&amp;" "&amp;+VLOOKUP($C385,'STYLE NAMES'!$B:$AC,18,FALSE),"""")</f>
        <v>PAOLO-JR NAVY/WHITE POLO DA CONCORSO RAGAZZO MANICA LUNGA</v>
      </c>
      <c r="AO385" s="101" t="str">
        <f>"Disegnato da Cavalier SanMarco "&amp;(AN385)&amp;"; "&amp;IF(C385&gt;0,+VLOOKUP($C385,'STYLE NAMES'!$B:$AC,19,FALSE),"")</f>
        <v>Disegnato da Cavalier SanMarco PAOLO-JR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5" s="101" t="str">
        <f>IF(C385&gt;0,+VLOOKUP($C385,'STYLE NAMES'!$B:$AC,20,FALSE),"")</f>
        <v>Design ingegnerizzato per alte prestazioni 
Jersey piqué elasticizzato  4-way-stretch 
Morbido e confortevole 
Traspirante Asciugatura rapida 
Composizione: 
95% Poliammide  5% Elastan</v>
      </c>
      <c r="AQ385" s="101" t="str">
        <f>IF(C385&gt;0,+VLOOKUP($C385,'STYLE NAMES'!$B:$AC,21,FALSE),"")</f>
        <v>Lavare in lavatrice a 30°C Ciclo delicato 
Stirare a bassa temperatura
Stirare al rovescio 
Non stirare su loghi o stampe 
Non candeggiare 
Non asciugare in asciugatrice</v>
      </c>
      <c r="AR385" s="101">
        <f>IF(D385&gt;0,+VLOOKUP($C385,'STYLE NAMES'!$B:$AC,22,FALSE),"")</f>
        <v>0</v>
      </c>
      <c r="AS385" s="101">
        <f>IF(E385&gt;0,+VLOOKUP($C385,'STYLE NAMES'!$B:$AC,23,FALSE),"")</f>
        <v>0</v>
      </c>
      <c r="AT385" s="101">
        <f>IF(F385&gt;0,+VLOOKUP($C385,'STYLE NAMES'!$B:$AC,24,FALSE),"")</f>
        <v>0</v>
      </c>
      <c r="AU385" s="101">
        <f>IF(G385&gt;0,+VLOOKUP($C385,'STYLE NAMES'!$B:$AC,25,FALSE),"")</f>
        <v>0</v>
      </c>
      <c r="AV385" s="101">
        <f>+VLOOKUP($S385,'CODE GENERATOR'!$P:$AM,15,FALSE)</f>
        <v>0</v>
      </c>
      <c r="AW385" s="101">
        <f>+VLOOKUP($S385,'CODE GENERATOR'!$P:$AM,16,FALSE)</f>
        <v>0</v>
      </c>
      <c r="AX385" s="101">
        <f>+VLOOKUP($S385,'CODE GENERATOR'!$P:$AM,17,FALSE)</f>
        <v>0</v>
      </c>
      <c r="AY385" s="101">
        <f>+VLOOKUP($S385,'CODE GENERATOR'!$P:$AM,18,FALSE)</f>
        <v>0</v>
      </c>
      <c r="AZ385" s="101">
        <f>+VLOOKUP($S385,'CODE GENERATOR'!$P:$AM,19,FALSE)</f>
        <v>0</v>
      </c>
      <c r="BA385" s="101">
        <f>+VLOOKUP($S385,'CODE GENERATOR'!$P:$AM,20,FALSE)</f>
        <v>0</v>
      </c>
      <c r="BB385" s="101">
        <f>+VLOOKUP($S385,'CODE GENERATOR'!$P:$AM,21,FALSE)</f>
        <v>0</v>
      </c>
      <c r="BC385" s="101">
        <f>+VLOOKUP($S385,'CODE GENERATOR'!$P:$AM,22,FALSE)</f>
        <v>0</v>
      </c>
      <c r="BD385" s="101">
        <f>+VLOOKUP($S385,'CODE GENERATOR'!$P:$AM,23,FALSE)</f>
        <v>0</v>
      </c>
      <c r="BE385" s="101">
        <f>+VLOOKUP($S385,'CODE GENERATOR'!$P:$AM,24,FALSE)</f>
        <v>0</v>
      </c>
      <c r="BF385" s="101">
        <f>IF(C385&gt;0,+VLOOKUP(G385,'CATEGORY ID'!$A$1:$L$118,3,FALSE),"")</f>
        <v>30</v>
      </c>
      <c r="BG385" s="101">
        <f>IF(C385&gt;0,+VLOOKUP(H385,'CATEGORY ID'!$D$1:$L$118,3,FALSE),"")</f>
        <v>4</v>
      </c>
      <c r="BH385" s="101">
        <f>IF(C385&gt;0,+VLOOKUP((+H385&amp;I385),'CATEGORY ID'!$H$1:$I$121,2,FALSE),"")</f>
        <v>110</v>
      </c>
      <c r="BJ385" s="101">
        <f>IF(C385&gt;0,IF(COUNTIF('CATEGORY ID'!$K$1:$K$121,+H385&amp;K385) &gt; 0, +VLOOKUP(+H385&amp;K385,'CATEGORY ID'!$K$1:$L$121,2,FALSE),""),"")</f>
        <v>226</v>
      </c>
      <c r="BK385" s="101">
        <v>53</v>
      </c>
      <c r="BO385" s="101">
        <v>21</v>
      </c>
      <c r="BR385" s="101" t="str" cm="1">
        <f t="array" ref="BR385">IF(C385&gt;0,_xlfn.TEXTJOIN(";", TRUE,_xlfn.UNIQUE(_xlfn._xlws.FILTER(BF385:BQ385,(BF385:BQ385&gt;0)),TRUE,FALSE)),"")&amp;";"&amp;BS385</f>
        <v>30;4;110;226;53;21;208;232</v>
      </c>
      <c r="BS385" s="101" t="s">
        <v>3451</v>
      </c>
      <c r="BU385" s="106">
        <f>IF(C385&gt;0,+VLOOKUP($C385,'STYLE NAMES'!$B:$AC,26,FALSE),"")</f>
        <v>69.900000000000006</v>
      </c>
      <c r="BV385" s="106">
        <f>IF(C385&gt;0,+VLOOKUP($C385,'STYLE NAMES'!$B:$AC,27,FALSE),"")</f>
        <v>3840</v>
      </c>
      <c r="BW385" s="106">
        <f>IF(C385&gt;0,+VLOOKUP($C385,'STYLE NAMES'!$B:$AC,28,FALSE),"")</f>
        <v>80.385000000000005</v>
      </c>
      <c r="BY385"/>
      <c r="BZ385" s="101">
        <v>8</v>
      </c>
      <c r="CA385" s="137">
        <f t="shared" si="26"/>
        <v>1</v>
      </c>
      <c r="CB385" s="137" t="str">
        <f>+VLOOKUP(C385,'[2]STYLES &amp; MODELS MATRIX'!$A:$G,7,FALSE)</f>
        <v>GHOST</v>
      </c>
      <c r="CC385" s="137" t="str">
        <f>+VLOOKUP(C385,'[1]STYLES &amp; SIZE CHARTS'!$A:$H,8,FALSE)</f>
        <v>JT-BLSP1</v>
      </c>
      <c r="CD385" s="137"/>
      <c r="CE385" s="205"/>
      <c r="CF385" s="141"/>
    </row>
    <row r="386" spans="1:84" s="101" customFormat="1" ht="12" customHeight="1" x14ac:dyDescent="0.2">
      <c r="A386" s="102">
        <f t="shared" si="24"/>
        <v>8683711004431</v>
      </c>
      <c r="B386" s="101" t="s">
        <v>876</v>
      </c>
      <c r="C386" s="101" t="s">
        <v>542</v>
      </c>
      <c r="D386" s="101" t="s">
        <v>2983</v>
      </c>
      <c r="E386" s="203" t="s">
        <v>2369</v>
      </c>
      <c r="F386" s="101" t="s">
        <v>2354</v>
      </c>
      <c r="G386" s="101" t="str">
        <f>IF(C386&gt;0,+VLOOKUP($C386,'STYLE NAMES'!$B:$AC,4,FALSE),"")</f>
        <v>RIDER</v>
      </c>
      <c r="H386" s="101" t="str">
        <f>IF(C386&gt;0,+VLOOKUP($C386,'STYLE NAMES'!$B:$AC,5,FALSE),"")</f>
        <v>JUNIOR</v>
      </c>
      <c r="I386" s="101" t="str">
        <f>IF(C386&gt;0,+VLOOKUP($C386,'STYLE NAMES'!$B:$AC,6,FALSE),"")</f>
        <v>TOPS</v>
      </c>
      <c r="J386" s="101" t="str">
        <f>IF(C386&gt;0,+VLOOKUP($C386,'STYLE NAMES'!$B:$AC,7,FALSE),"")</f>
        <v>KIDS BOY</v>
      </c>
      <c r="K386" s="101" t="str">
        <f>IF(C386&gt;0,+VLOOKUP($C386,'STYLE NAMES'!$B:$AC,8,FALSE),"")</f>
        <v>COMPETITION POLOS</v>
      </c>
      <c r="L386" s="101" t="str">
        <f>IF(E386&gt;0,+VLOOKUP($E386,'CODE GENERATOR'!$D:$T,3,FALSE),"")</f>
        <v>W</v>
      </c>
      <c r="M386" s="101" t="str">
        <f>IF(E386&gt;0,+VLOOKUP($E386,'CODE GENERATOR'!$D:$T,4,FALSE),"")</f>
        <v>PIQUET</v>
      </c>
      <c r="N386" s="101" t="str">
        <f>IF(E386&gt;0,+VLOOKUP($E386,'CODE GENERATOR'!$D:$T,6,FALSE),"")</f>
        <v>NAVY</v>
      </c>
      <c r="O386" s="101" t="str">
        <f>IF(E386&gt;0,+VLOOKUP($E386,'CODE GENERATOR'!$D:$T,7,FALSE),"")</f>
        <v>WHITE</v>
      </c>
      <c r="P386" s="101" t="str">
        <f t="shared" si="25"/>
        <v>NAVY/WHITE</v>
      </c>
      <c r="Q386" s="104" t="str">
        <f>IF(E386&gt;0,+VLOOKUP($E386,'CODE GENERATOR'!$D:$T,11,FALSE),"")</f>
        <v>R.TOPKB_CPL0037</v>
      </c>
      <c r="R386" s="104" t="str">
        <f>IF(E386&gt;0,+VLOOKUP($E386,'CODE GENERATOR'!$D:$T,12,FALSE),"")</f>
        <v>PIQ0015NAVWHT</v>
      </c>
      <c r="S386" s="104" t="str">
        <f>IF(E386&gt;0,+VLOOKUP($E386,'CODE GENERATOR'!$D:$T,13,FALSE),"")</f>
        <v>R.TOPKB_CPL0037_PIQ0015NAVWHT</v>
      </c>
      <c r="T386" s="104" t="str">
        <f t="shared" si="23"/>
        <v>R.TOPKB_CPL0037_PIQ0015NAVWHT_10-11 Y</v>
      </c>
      <c r="U386" s="105">
        <v>8683711004431</v>
      </c>
      <c r="V386" s="107" t="str" cm="1">
        <f t="array" ref="V386">_xlfn.TEXTJOIN(";", TRUE, _xlfn.UNIQUE(_xlfn._xlws.FILTER(P$3:P$10029, C$3:C$10029=C386)))</f>
        <v>WHITE;WHITE/NAVY;NAVY/WHITE</v>
      </c>
      <c r="W386" s="107" t="str" cm="1">
        <f t="array" ref="W386">_xlfn.TEXTJOIN(";", TRUE, _xlfn.UNIQUE(_xlfn._xlws.FILTER(F$3:F$10029, C$3:C$10029=C386)))</f>
        <v>6-7 Y;8-9 Y;10-11 Y;12-13 Y;14-15 Y</v>
      </c>
      <c r="X386" s="101" t="str">
        <f>IF(E386&gt;0,+VLOOKUP($E386,'CODE GENERATOR'!$D:$AC,19,FALSE),0)</f>
        <v>CavalierSanmarco_27.01.2026_0358</v>
      </c>
      <c r="Y386" s="101" t="str">
        <f>IF(E386&gt;0,+VLOOKUP($E386,'CODE GENERATOR'!$D:$AC,20,FALSE),0)</f>
        <v>2402_S01_32927</v>
      </c>
      <c r="Z386" s="101" t="str">
        <f>IF(E386&gt;0,+VLOOKUP($E386,'CODE GENERATOR'!$D:$AC,21,FALSE),0)</f>
        <v>2402_S01_32931</v>
      </c>
      <c r="AA386" s="101" t="str">
        <f>IF(E386&gt;0,+VLOOKUP($E386,'CODE GENERATOR'!$D:$AC,22,FALSE),0)</f>
        <v>2402_S01_32933</v>
      </c>
      <c r="AB386" s="101" t="str">
        <f>IF(E386&gt;0,+VLOOKUP($E386,'CODE GENERATOR'!$D:$AC,23,FALSE),0)</f>
        <v>2402_S01_32939</v>
      </c>
      <c r="AC386" s="101" t="str">
        <f>IF(E386&gt;0,+VLOOKUP($E386,'CODE GENERATOR'!$D:$AC,24,FALSE),0)</f>
        <v/>
      </c>
      <c r="AD386" s="101" t="str">
        <f>IF(E386&gt;0,+VLOOKUP($E386,'CODE GENERATOR'!$D:$AC,25,FALSE),0)</f>
        <v/>
      </c>
      <c r="AE386" s="101" t="str">
        <f>IF(E386&gt;0,+VLOOKUP($E386,'CODE GENERATOR'!$D:$AC,26,FALSE),0)</f>
        <v/>
      </c>
      <c r="AF386" s="149" t="str">
        <f>IF($C386&gt;0,$C386&amp;" "&amp;$P386&amp;" "&amp;+VLOOKUP($C386,'STYLE NAMES'!$B:$AC,10,FALSE),"""")</f>
        <v>PAOLO-JR NAVY/WHITE BOY'S COMPETITION POLO LONG SLEEVE</v>
      </c>
      <c r="AG386" s="101" t="str">
        <f>"Enjoy our "&amp;(AF386)&amp;"; "&amp;IF(C386&gt;0,+VLOOKUP($C386,'STYLE NAMES'!$B:$AC,11,FALSE),"")</f>
        <v>Enjoy our PAOLO-JR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6" s="101" t="str">
        <f>IF(C386&gt;0,+VLOOKUP($C386,'STYLE NAMES'!$B:$AC,12,FALSE),"")</f>
        <v>* Specially engineered design for high performance
* 4-way super stretch piquet jersey
* Soft and comfortable
* Breathable
* Quick dry
Composition:
95% Poliamide 5% Elasthane</v>
      </c>
      <c r="AI386" s="101" t="str">
        <f>IF(C386&gt;0,+VLOOKUP($C386,'STYLE NAMES'!$B:$AC,13,FALSE),"")</f>
        <v>Machine Wash at 30°C
Mild process
Iron at low temperature
Iron from REVERSE
Do NOT iron on logos or prints
Do not bleach
Do NOT Tumble Dry</v>
      </c>
      <c r="AJ386" s="149" t="str">
        <f>IF($C386&gt;0,$C386&amp;" "&amp;$P386&amp;" "&amp;+VLOOKUP($C386,'STYLE NAMES'!$B:$AC,14,FALSE),"""")</f>
        <v>PAOLO-JR NAVY/WHITE ERKEK ÇOCUK UZUN KOL YARIŞMA POLO</v>
      </c>
      <c r="AK386" s="149" t="str">
        <f>"Cavalier SanMarco tarafından tasarlanan "&amp;(AJ386)&amp;"; "&amp;IF(C386&gt;0,+VLOOKUP($C386,'STYLE NAMES'!$B:$AC,15,FALSE),"")</f>
        <v>Cavalier SanMarco tarafından tasarlanan PAOLO-JR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6" s="149" t="str">
        <f>IF(C386&gt;0,+VLOOKUP($C386,'STYLE NAMES'!$B:$AC,16,FALSE),"")</f>
        <v>* Yüksek performans için özel tasarım
* 4 yönlü süper streç pike kumaş
* Yumuşak ve rahat
* Nefes alabilir
* Hızlı kuruma
Kompozisyon:
%95 Polyamid  %5 Elastan</v>
      </c>
      <c r="AM386" s="149" t="str">
        <f>IF(C386&gt;0,+VLOOKUP($C386,'STYLE NAMES'!$B:$AC,17,FALSE),"")</f>
        <v>Makinede 30°C' de Yıkayın
Hassas Yıkama
Ilık ütü yapın
Tersten ütüleyin
Logo ve baskıları ÜTÜLEMEYİN
Çamaşır suyu kullanmayın
Kurutma Makinesinde Kurutmayın</v>
      </c>
      <c r="AN386" s="149" t="str">
        <f>IF($C386&gt;0,$C386&amp;" "&amp;$P386&amp;" "&amp;+VLOOKUP($C386,'STYLE NAMES'!$B:$AC,18,FALSE),"""")</f>
        <v>PAOLO-JR NAVY/WHITE POLO DA CONCORSO RAGAZZO MANICA LUNGA</v>
      </c>
      <c r="AO386" s="101" t="str">
        <f>"Disegnato da Cavalier SanMarco "&amp;(AN386)&amp;"; "&amp;IF(C386&gt;0,+VLOOKUP($C386,'STYLE NAMES'!$B:$AC,19,FALSE),"")</f>
        <v>Disegnato da Cavalier SanMarco PAOLO-JR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6" s="101" t="str">
        <f>IF(C386&gt;0,+VLOOKUP($C386,'STYLE NAMES'!$B:$AC,20,FALSE),"")</f>
        <v>Design ingegnerizzato per alte prestazioni 
Jersey piqué elasticizzato  4-way-stretch 
Morbido e confortevole 
Traspirante Asciugatura rapida 
Composizione: 
95% Poliammide  5% Elastan</v>
      </c>
      <c r="AQ386" s="101" t="str">
        <f>IF(C386&gt;0,+VLOOKUP($C386,'STYLE NAMES'!$B:$AC,21,FALSE),"")</f>
        <v>Lavare in lavatrice a 30°C Ciclo delicato 
Stirare a bassa temperatura
Stirare al rovescio 
Non stirare su loghi o stampe 
Non candeggiare 
Non asciugare in asciugatrice</v>
      </c>
      <c r="AR386" s="101">
        <f>IF(D386&gt;0,+VLOOKUP($C386,'STYLE NAMES'!$B:$AC,22,FALSE),"")</f>
        <v>0</v>
      </c>
      <c r="AS386" s="101">
        <f>IF(E386&gt;0,+VLOOKUP($C386,'STYLE NAMES'!$B:$AC,23,FALSE),"")</f>
        <v>0</v>
      </c>
      <c r="AT386" s="101">
        <f>IF(F386&gt;0,+VLOOKUP($C386,'STYLE NAMES'!$B:$AC,24,FALSE),"")</f>
        <v>0</v>
      </c>
      <c r="AU386" s="101">
        <f>IF(G386&gt;0,+VLOOKUP($C386,'STYLE NAMES'!$B:$AC,25,FALSE),"")</f>
        <v>0</v>
      </c>
      <c r="AV386" s="101">
        <f>+VLOOKUP($S386,'CODE GENERATOR'!$P:$AM,15,FALSE)</f>
        <v>0</v>
      </c>
      <c r="AW386" s="101">
        <f>+VLOOKUP($S386,'CODE GENERATOR'!$P:$AM,16,FALSE)</f>
        <v>0</v>
      </c>
      <c r="AX386" s="101">
        <f>+VLOOKUP($S386,'CODE GENERATOR'!$P:$AM,17,FALSE)</f>
        <v>0</v>
      </c>
      <c r="AY386" s="101">
        <f>+VLOOKUP($S386,'CODE GENERATOR'!$P:$AM,18,FALSE)</f>
        <v>0</v>
      </c>
      <c r="AZ386" s="101">
        <f>+VLOOKUP($S386,'CODE GENERATOR'!$P:$AM,19,FALSE)</f>
        <v>0</v>
      </c>
      <c r="BA386" s="101">
        <f>+VLOOKUP($S386,'CODE GENERATOR'!$P:$AM,20,FALSE)</f>
        <v>0</v>
      </c>
      <c r="BB386" s="101">
        <f>+VLOOKUP($S386,'CODE GENERATOR'!$P:$AM,21,FALSE)</f>
        <v>0</v>
      </c>
      <c r="BC386" s="101">
        <f>+VLOOKUP($S386,'CODE GENERATOR'!$P:$AM,22,FALSE)</f>
        <v>0</v>
      </c>
      <c r="BD386" s="101">
        <f>+VLOOKUP($S386,'CODE GENERATOR'!$P:$AM,23,FALSE)</f>
        <v>0</v>
      </c>
      <c r="BE386" s="101">
        <f>+VLOOKUP($S386,'CODE GENERATOR'!$P:$AM,24,FALSE)</f>
        <v>0</v>
      </c>
      <c r="BF386" s="101">
        <f>IF(C386&gt;0,+VLOOKUP(G386,'CATEGORY ID'!$A$1:$L$118,3,FALSE),"")</f>
        <v>30</v>
      </c>
      <c r="BG386" s="101">
        <f>IF(C386&gt;0,+VLOOKUP(H386,'CATEGORY ID'!$D$1:$L$118,3,FALSE),"")</f>
        <v>4</v>
      </c>
      <c r="BH386" s="101">
        <f>IF(C386&gt;0,+VLOOKUP((+H386&amp;I386),'CATEGORY ID'!$H$1:$I$121,2,FALSE),"")</f>
        <v>110</v>
      </c>
      <c r="BJ386" s="101">
        <f>IF(C386&gt;0,IF(COUNTIF('CATEGORY ID'!$K$1:$K$121,+H386&amp;K386) &gt; 0, +VLOOKUP(+H386&amp;K386,'CATEGORY ID'!$K$1:$L$121,2,FALSE),""),"")</f>
        <v>226</v>
      </c>
      <c r="BK386" s="101">
        <v>53</v>
      </c>
      <c r="BO386" s="101">
        <v>21</v>
      </c>
      <c r="BR386" s="101" t="str" cm="1">
        <f t="array" ref="BR386">IF(C386&gt;0,_xlfn.TEXTJOIN(";", TRUE,_xlfn.UNIQUE(_xlfn._xlws.FILTER(BF386:BQ386,(BF386:BQ386&gt;0)),TRUE,FALSE)),"")&amp;";"&amp;BS386</f>
        <v>30;4;110;226;53;21;208;232</v>
      </c>
      <c r="BS386" s="101" t="s">
        <v>3451</v>
      </c>
      <c r="BU386" s="106">
        <f>IF(C386&gt;0,+VLOOKUP($C386,'STYLE NAMES'!$B:$AC,26,FALSE),"")</f>
        <v>69.900000000000006</v>
      </c>
      <c r="BV386" s="106">
        <f>IF(C386&gt;0,+VLOOKUP($C386,'STYLE NAMES'!$B:$AC,27,FALSE),"")</f>
        <v>3840</v>
      </c>
      <c r="BW386" s="106">
        <f>IF(C386&gt;0,+VLOOKUP($C386,'STYLE NAMES'!$B:$AC,28,FALSE),"")</f>
        <v>80.385000000000005</v>
      </c>
      <c r="BY386"/>
      <c r="BZ386" s="101">
        <v>4</v>
      </c>
      <c r="CA386" s="137">
        <f t="shared" si="26"/>
        <v>1</v>
      </c>
      <c r="CB386" s="137" t="str">
        <f>+VLOOKUP(C386,'[2]STYLES &amp; MODELS MATRIX'!$A:$G,7,FALSE)</f>
        <v>GHOST</v>
      </c>
      <c r="CC386" s="137" t="str">
        <f>+VLOOKUP(C386,'[1]STYLES &amp; SIZE CHARTS'!$A:$H,8,FALSE)</f>
        <v>JT-BLSP1</v>
      </c>
      <c r="CD386" s="137"/>
      <c r="CE386" s="205"/>
      <c r="CF386" s="141"/>
    </row>
    <row r="387" spans="1:84" s="101" customFormat="1" ht="12" customHeight="1" x14ac:dyDescent="0.2">
      <c r="A387" s="102">
        <f t="shared" si="24"/>
        <v>8683711004448</v>
      </c>
      <c r="B387" s="101" t="s">
        <v>876</v>
      </c>
      <c r="C387" s="101" t="s">
        <v>542</v>
      </c>
      <c r="D387" s="101" t="s">
        <v>2983</v>
      </c>
      <c r="E387" s="203" t="s">
        <v>2369</v>
      </c>
      <c r="F387" s="101" t="s">
        <v>2355</v>
      </c>
      <c r="G387" s="101" t="str">
        <f>IF(C387&gt;0,+VLOOKUP($C387,'STYLE NAMES'!$B:$AC,4,FALSE),"")</f>
        <v>RIDER</v>
      </c>
      <c r="H387" s="101" t="str">
        <f>IF(C387&gt;0,+VLOOKUP($C387,'STYLE NAMES'!$B:$AC,5,FALSE),"")</f>
        <v>JUNIOR</v>
      </c>
      <c r="I387" s="101" t="str">
        <f>IF(C387&gt;0,+VLOOKUP($C387,'STYLE NAMES'!$B:$AC,6,FALSE),"")</f>
        <v>TOPS</v>
      </c>
      <c r="J387" s="101" t="str">
        <f>IF(C387&gt;0,+VLOOKUP($C387,'STYLE NAMES'!$B:$AC,7,FALSE),"")</f>
        <v>KIDS BOY</v>
      </c>
      <c r="K387" s="101" t="str">
        <f>IF(C387&gt;0,+VLOOKUP($C387,'STYLE NAMES'!$B:$AC,8,FALSE),"")</f>
        <v>COMPETITION POLOS</v>
      </c>
      <c r="L387" s="101" t="str">
        <f>IF(E387&gt;0,+VLOOKUP($E387,'CODE GENERATOR'!$D:$T,3,FALSE),"")</f>
        <v>W</v>
      </c>
      <c r="M387" s="101" t="str">
        <f>IF(E387&gt;0,+VLOOKUP($E387,'CODE GENERATOR'!$D:$T,4,FALSE),"")</f>
        <v>PIQUET</v>
      </c>
      <c r="N387" s="101" t="str">
        <f>IF(E387&gt;0,+VLOOKUP($E387,'CODE GENERATOR'!$D:$T,6,FALSE),"")</f>
        <v>NAVY</v>
      </c>
      <c r="O387" s="101" t="str">
        <f>IF(E387&gt;0,+VLOOKUP($E387,'CODE GENERATOR'!$D:$T,7,FALSE),"")</f>
        <v>WHITE</v>
      </c>
      <c r="P387" s="101" t="str">
        <f t="shared" si="25"/>
        <v>NAVY/WHITE</v>
      </c>
      <c r="Q387" s="104" t="str">
        <f>IF(E387&gt;0,+VLOOKUP($E387,'CODE GENERATOR'!$D:$T,11,FALSE),"")</f>
        <v>R.TOPKB_CPL0037</v>
      </c>
      <c r="R387" s="104" t="str">
        <f>IF(E387&gt;0,+VLOOKUP($E387,'CODE GENERATOR'!$D:$T,12,FALSE),"")</f>
        <v>PIQ0015NAVWHT</v>
      </c>
      <c r="S387" s="104" t="str">
        <f>IF(E387&gt;0,+VLOOKUP($E387,'CODE GENERATOR'!$D:$T,13,FALSE),"")</f>
        <v>R.TOPKB_CPL0037_PIQ0015NAVWHT</v>
      </c>
      <c r="T387" s="104" t="str">
        <f t="shared" ref="T387:T450" si="27">+S387&amp;"_"&amp;F387</f>
        <v>R.TOPKB_CPL0037_PIQ0015NAVWHT_12-13 Y</v>
      </c>
      <c r="U387" s="105">
        <v>8683711004448</v>
      </c>
      <c r="V387" s="107" t="str" cm="1">
        <f t="array" ref="V387">_xlfn.TEXTJOIN(";", TRUE, _xlfn.UNIQUE(_xlfn._xlws.FILTER(P$3:P$10029, C$3:C$10029=C387)))</f>
        <v>WHITE;WHITE/NAVY;NAVY/WHITE</v>
      </c>
      <c r="W387" s="107" t="str" cm="1">
        <f t="array" ref="W387">_xlfn.TEXTJOIN(";", TRUE, _xlfn.UNIQUE(_xlfn._xlws.FILTER(F$3:F$10029, C$3:C$10029=C387)))</f>
        <v>6-7 Y;8-9 Y;10-11 Y;12-13 Y;14-15 Y</v>
      </c>
      <c r="X387" s="101" t="str">
        <f>IF(E387&gt;0,+VLOOKUP($E387,'CODE GENERATOR'!$D:$AC,19,FALSE),0)</f>
        <v>CavalierSanmarco_27.01.2026_0358</v>
      </c>
      <c r="Y387" s="101" t="str">
        <f>IF(E387&gt;0,+VLOOKUP($E387,'CODE GENERATOR'!$D:$AC,20,FALSE),0)</f>
        <v>2402_S01_32927</v>
      </c>
      <c r="Z387" s="101" t="str">
        <f>IF(E387&gt;0,+VLOOKUP($E387,'CODE GENERATOR'!$D:$AC,21,FALSE),0)</f>
        <v>2402_S01_32931</v>
      </c>
      <c r="AA387" s="101" t="str">
        <f>IF(E387&gt;0,+VLOOKUP($E387,'CODE GENERATOR'!$D:$AC,22,FALSE),0)</f>
        <v>2402_S01_32933</v>
      </c>
      <c r="AB387" s="101" t="str">
        <f>IF(E387&gt;0,+VLOOKUP($E387,'CODE GENERATOR'!$D:$AC,23,FALSE),0)</f>
        <v>2402_S01_32939</v>
      </c>
      <c r="AC387" s="101" t="str">
        <f>IF(E387&gt;0,+VLOOKUP($E387,'CODE GENERATOR'!$D:$AC,24,FALSE),0)</f>
        <v/>
      </c>
      <c r="AD387" s="101" t="str">
        <f>IF(E387&gt;0,+VLOOKUP($E387,'CODE GENERATOR'!$D:$AC,25,FALSE),0)</f>
        <v/>
      </c>
      <c r="AE387" s="101" t="str">
        <f>IF(E387&gt;0,+VLOOKUP($E387,'CODE GENERATOR'!$D:$AC,26,FALSE),0)</f>
        <v/>
      </c>
      <c r="AF387" s="149" t="str">
        <f>IF($C387&gt;0,$C387&amp;" "&amp;$P387&amp;" "&amp;+VLOOKUP($C387,'STYLE NAMES'!$B:$AC,10,FALSE),"""")</f>
        <v>PAOLO-JR NAVY/WHITE BOY'S COMPETITION POLO LONG SLEEVE</v>
      </c>
      <c r="AG387" s="101" t="str">
        <f>"Enjoy our "&amp;(AF387)&amp;"; "&amp;IF(C387&gt;0,+VLOOKUP($C387,'STYLE NAMES'!$B:$AC,11,FALSE),"")</f>
        <v>Enjoy our PAOLO-JR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7" s="101" t="str">
        <f>IF(C387&gt;0,+VLOOKUP($C387,'STYLE NAMES'!$B:$AC,12,FALSE),"")</f>
        <v>* Specially engineered design for high performance
* 4-way super stretch piquet jersey
* Soft and comfortable
* Breathable
* Quick dry
Composition:
95% Poliamide 5% Elasthane</v>
      </c>
      <c r="AI387" s="101" t="str">
        <f>IF(C387&gt;0,+VLOOKUP($C387,'STYLE NAMES'!$B:$AC,13,FALSE),"")</f>
        <v>Machine Wash at 30°C
Mild process
Iron at low temperature
Iron from REVERSE
Do NOT iron on logos or prints
Do not bleach
Do NOT Tumble Dry</v>
      </c>
      <c r="AJ387" s="149" t="str">
        <f>IF($C387&gt;0,$C387&amp;" "&amp;$P387&amp;" "&amp;+VLOOKUP($C387,'STYLE NAMES'!$B:$AC,14,FALSE),"""")</f>
        <v>PAOLO-JR NAVY/WHITE ERKEK ÇOCUK UZUN KOL YARIŞMA POLO</v>
      </c>
      <c r="AK387" s="149" t="str">
        <f>"Cavalier SanMarco tarafından tasarlanan "&amp;(AJ387)&amp;"; "&amp;IF(C387&gt;0,+VLOOKUP($C387,'STYLE NAMES'!$B:$AC,15,FALSE),"")</f>
        <v>Cavalier SanMarco tarafından tasarlanan PAOLO-JR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7" s="149" t="str">
        <f>IF(C387&gt;0,+VLOOKUP($C387,'STYLE NAMES'!$B:$AC,16,FALSE),"")</f>
        <v>* Yüksek performans için özel tasarım
* 4 yönlü süper streç pike kumaş
* Yumuşak ve rahat
* Nefes alabilir
* Hızlı kuruma
Kompozisyon:
%95 Polyamid  %5 Elastan</v>
      </c>
      <c r="AM387" s="149" t="str">
        <f>IF(C387&gt;0,+VLOOKUP($C387,'STYLE NAMES'!$B:$AC,17,FALSE),"")</f>
        <v>Makinede 30°C' de Yıkayın
Hassas Yıkama
Ilık ütü yapın
Tersten ütüleyin
Logo ve baskıları ÜTÜLEMEYİN
Çamaşır suyu kullanmayın
Kurutma Makinesinde Kurutmayın</v>
      </c>
      <c r="AN387" s="149" t="str">
        <f>IF($C387&gt;0,$C387&amp;" "&amp;$P387&amp;" "&amp;+VLOOKUP($C387,'STYLE NAMES'!$B:$AC,18,FALSE),"""")</f>
        <v>PAOLO-JR NAVY/WHITE POLO DA CONCORSO RAGAZZO MANICA LUNGA</v>
      </c>
      <c r="AO387" s="101" t="str">
        <f>"Disegnato da Cavalier SanMarco "&amp;(AN387)&amp;"; "&amp;IF(C387&gt;0,+VLOOKUP($C387,'STYLE NAMES'!$B:$AC,19,FALSE),"")</f>
        <v>Disegnato da Cavalier SanMarco PAOLO-JR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7" s="101" t="str">
        <f>IF(C387&gt;0,+VLOOKUP($C387,'STYLE NAMES'!$B:$AC,20,FALSE),"")</f>
        <v>Design ingegnerizzato per alte prestazioni 
Jersey piqué elasticizzato  4-way-stretch 
Morbido e confortevole 
Traspirante Asciugatura rapida 
Composizione: 
95% Poliammide  5% Elastan</v>
      </c>
      <c r="AQ387" s="101" t="str">
        <f>IF(C387&gt;0,+VLOOKUP($C387,'STYLE NAMES'!$B:$AC,21,FALSE),"")</f>
        <v>Lavare in lavatrice a 30°C Ciclo delicato 
Stirare a bassa temperatura
Stirare al rovescio 
Non stirare su loghi o stampe 
Non candeggiare 
Non asciugare in asciugatrice</v>
      </c>
      <c r="AR387" s="101">
        <f>IF(D387&gt;0,+VLOOKUP($C387,'STYLE NAMES'!$B:$AC,22,FALSE),"")</f>
        <v>0</v>
      </c>
      <c r="AS387" s="101">
        <f>IF(E387&gt;0,+VLOOKUP($C387,'STYLE NAMES'!$B:$AC,23,FALSE),"")</f>
        <v>0</v>
      </c>
      <c r="AT387" s="101">
        <f>IF(F387&gt;0,+VLOOKUP($C387,'STYLE NAMES'!$B:$AC,24,FALSE),"")</f>
        <v>0</v>
      </c>
      <c r="AU387" s="101">
        <f>IF(G387&gt;0,+VLOOKUP($C387,'STYLE NAMES'!$B:$AC,25,FALSE),"")</f>
        <v>0</v>
      </c>
      <c r="AV387" s="101">
        <f>+VLOOKUP($S387,'CODE GENERATOR'!$P:$AM,15,FALSE)</f>
        <v>0</v>
      </c>
      <c r="AW387" s="101">
        <f>+VLOOKUP($S387,'CODE GENERATOR'!$P:$AM,16,FALSE)</f>
        <v>0</v>
      </c>
      <c r="AX387" s="101">
        <f>+VLOOKUP($S387,'CODE GENERATOR'!$P:$AM,17,FALSE)</f>
        <v>0</v>
      </c>
      <c r="AY387" s="101">
        <f>+VLOOKUP($S387,'CODE GENERATOR'!$P:$AM,18,FALSE)</f>
        <v>0</v>
      </c>
      <c r="AZ387" s="101">
        <f>+VLOOKUP($S387,'CODE GENERATOR'!$P:$AM,19,FALSE)</f>
        <v>0</v>
      </c>
      <c r="BA387" s="101">
        <f>+VLOOKUP($S387,'CODE GENERATOR'!$P:$AM,20,FALSE)</f>
        <v>0</v>
      </c>
      <c r="BB387" s="101">
        <f>+VLOOKUP($S387,'CODE GENERATOR'!$P:$AM,21,FALSE)</f>
        <v>0</v>
      </c>
      <c r="BC387" s="101">
        <f>+VLOOKUP($S387,'CODE GENERATOR'!$P:$AM,22,FALSE)</f>
        <v>0</v>
      </c>
      <c r="BD387" s="101">
        <f>+VLOOKUP($S387,'CODE GENERATOR'!$P:$AM,23,FALSE)</f>
        <v>0</v>
      </c>
      <c r="BE387" s="101">
        <f>+VLOOKUP($S387,'CODE GENERATOR'!$P:$AM,24,FALSE)</f>
        <v>0</v>
      </c>
      <c r="BF387" s="101">
        <f>IF(C387&gt;0,+VLOOKUP(G387,'CATEGORY ID'!$A$1:$L$118,3,FALSE),"")</f>
        <v>30</v>
      </c>
      <c r="BG387" s="101">
        <f>IF(C387&gt;0,+VLOOKUP(H387,'CATEGORY ID'!$D$1:$L$118,3,FALSE),"")</f>
        <v>4</v>
      </c>
      <c r="BH387" s="101">
        <f>IF(C387&gt;0,+VLOOKUP((+H387&amp;I387),'CATEGORY ID'!$H$1:$I$121,2,FALSE),"")</f>
        <v>110</v>
      </c>
      <c r="BJ387" s="101">
        <f>IF(C387&gt;0,IF(COUNTIF('CATEGORY ID'!$K$1:$K$121,+H387&amp;K387) &gt; 0, +VLOOKUP(+H387&amp;K387,'CATEGORY ID'!$K$1:$L$121,2,FALSE),""),"")</f>
        <v>226</v>
      </c>
      <c r="BK387" s="101">
        <v>53</v>
      </c>
      <c r="BO387" s="101">
        <v>21</v>
      </c>
      <c r="BR387" s="101" t="str" cm="1">
        <f t="array" ref="BR387">IF(C387&gt;0,_xlfn.TEXTJOIN(";", TRUE,_xlfn.UNIQUE(_xlfn._xlws.FILTER(BF387:BQ387,(BF387:BQ387&gt;0)),TRUE,FALSE)),"")&amp;";"&amp;BS387</f>
        <v>30;4;110;226;53;21;208;232</v>
      </c>
      <c r="BS387" s="101" t="s">
        <v>3451</v>
      </c>
      <c r="BU387" s="106">
        <f>IF(C387&gt;0,+VLOOKUP($C387,'STYLE NAMES'!$B:$AC,26,FALSE),"")</f>
        <v>69.900000000000006</v>
      </c>
      <c r="BV387" s="106">
        <f>IF(C387&gt;0,+VLOOKUP($C387,'STYLE NAMES'!$B:$AC,27,FALSE),"")</f>
        <v>3840</v>
      </c>
      <c r="BW387" s="106">
        <f>IF(C387&gt;0,+VLOOKUP($C387,'STYLE NAMES'!$B:$AC,28,FALSE),"")</f>
        <v>80.385000000000005</v>
      </c>
      <c r="BY387"/>
      <c r="BZ387" s="101">
        <v>1</v>
      </c>
      <c r="CA387" s="137">
        <f t="shared" si="26"/>
        <v>1</v>
      </c>
      <c r="CB387" s="137" t="str">
        <f>+VLOOKUP(C387,'[2]STYLES &amp; MODELS MATRIX'!$A:$G,7,FALSE)</f>
        <v>GHOST</v>
      </c>
      <c r="CC387" s="137" t="str">
        <f>+VLOOKUP(C387,'[1]STYLES &amp; SIZE CHARTS'!$A:$H,8,FALSE)</f>
        <v>JT-BLSP1</v>
      </c>
      <c r="CD387" s="137"/>
      <c r="CE387" s="205"/>
      <c r="CF387" s="141"/>
    </row>
    <row r="388" spans="1:84" s="101" customFormat="1" ht="12" customHeight="1" x14ac:dyDescent="0.2">
      <c r="A388" s="102">
        <f t="shared" ref="A388:A451" si="28">+U388</f>
        <v>8683711009870</v>
      </c>
      <c r="B388" s="101" t="s">
        <v>876</v>
      </c>
      <c r="C388" s="101" t="s">
        <v>542</v>
      </c>
      <c r="D388" s="101" t="s">
        <v>2983</v>
      </c>
      <c r="E388" s="203" t="s">
        <v>2369</v>
      </c>
      <c r="F388" s="101" t="s">
        <v>2356</v>
      </c>
      <c r="G388" s="101" t="str">
        <f>IF(C388&gt;0,+VLOOKUP($C388,'STYLE NAMES'!$B:$AC,4,FALSE),"")</f>
        <v>RIDER</v>
      </c>
      <c r="H388" s="101" t="str">
        <f>IF(C388&gt;0,+VLOOKUP($C388,'STYLE NAMES'!$B:$AC,5,FALSE),"")</f>
        <v>JUNIOR</v>
      </c>
      <c r="I388" s="101" t="str">
        <f>IF(C388&gt;0,+VLOOKUP($C388,'STYLE NAMES'!$B:$AC,6,FALSE),"")</f>
        <v>TOPS</v>
      </c>
      <c r="J388" s="101" t="str">
        <f>IF(C388&gt;0,+VLOOKUP($C388,'STYLE NAMES'!$B:$AC,7,FALSE),"")</f>
        <v>KIDS BOY</v>
      </c>
      <c r="K388" s="101" t="str">
        <f>IF(C388&gt;0,+VLOOKUP($C388,'STYLE NAMES'!$B:$AC,8,FALSE),"")</f>
        <v>COMPETITION POLOS</v>
      </c>
      <c r="L388" s="101" t="str">
        <f>IF(E388&gt;0,+VLOOKUP($E388,'CODE GENERATOR'!$D:$T,3,FALSE),"")</f>
        <v>W</v>
      </c>
      <c r="M388" s="101" t="str">
        <f>IF(E388&gt;0,+VLOOKUP($E388,'CODE GENERATOR'!$D:$T,4,FALSE),"")</f>
        <v>PIQUET</v>
      </c>
      <c r="N388" s="101" t="str">
        <f>IF(E388&gt;0,+VLOOKUP($E388,'CODE GENERATOR'!$D:$T,6,FALSE),"")</f>
        <v>NAVY</v>
      </c>
      <c r="O388" s="101" t="str">
        <f>IF(E388&gt;0,+VLOOKUP($E388,'CODE GENERATOR'!$D:$T,7,FALSE),"")</f>
        <v>WHITE</v>
      </c>
      <c r="P388" s="101" t="str">
        <f t="shared" ref="P388:P451" si="29">IF(E388&gt;0,+IF(N388=O388,N388,N388&amp;"/"&amp;O388),"")</f>
        <v>NAVY/WHITE</v>
      </c>
      <c r="Q388" s="104" t="str">
        <f>IF(E388&gt;0,+VLOOKUP($E388,'CODE GENERATOR'!$D:$T,11,FALSE),"")</f>
        <v>R.TOPKB_CPL0037</v>
      </c>
      <c r="R388" s="104" t="str">
        <f>IF(E388&gt;0,+VLOOKUP($E388,'CODE GENERATOR'!$D:$T,12,FALSE),"")</f>
        <v>PIQ0015NAVWHT</v>
      </c>
      <c r="S388" s="104" t="str">
        <f>IF(E388&gt;0,+VLOOKUP($E388,'CODE GENERATOR'!$D:$T,13,FALSE),"")</f>
        <v>R.TOPKB_CPL0037_PIQ0015NAVWHT</v>
      </c>
      <c r="T388" s="104" t="str">
        <f t="shared" si="27"/>
        <v>R.TOPKB_CPL0037_PIQ0015NAVWHT_14-15 Y</v>
      </c>
      <c r="U388" s="105">
        <v>8683711009870</v>
      </c>
      <c r="V388" s="107" t="str" cm="1">
        <f t="array" ref="V388">_xlfn.TEXTJOIN(";", TRUE, _xlfn.UNIQUE(_xlfn._xlws.FILTER(P$3:P$10029, C$3:C$10029=C388)))</f>
        <v>WHITE;WHITE/NAVY;NAVY/WHITE</v>
      </c>
      <c r="W388" s="107" t="str" cm="1">
        <f t="array" ref="W388">_xlfn.TEXTJOIN(";", TRUE, _xlfn.UNIQUE(_xlfn._xlws.FILTER(F$3:F$10029, C$3:C$10029=C388)))</f>
        <v>6-7 Y;8-9 Y;10-11 Y;12-13 Y;14-15 Y</v>
      </c>
      <c r="X388" s="101" t="str">
        <f>IF(E388&gt;0,+VLOOKUP($E388,'CODE GENERATOR'!$D:$AC,19,FALSE),0)</f>
        <v>CavalierSanmarco_27.01.2026_0358</v>
      </c>
      <c r="Y388" s="101" t="str">
        <f>IF(E388&gt;0,+VLOOKUP($E388,'CODE GENERATOR'!$D:$AC,20,FALSE),0)</f>
        <v>2402_S01_32927</v>
      </c>
      <c r="Z388" s="101" t="str">
        <f>IF(E388&gt;0,+VLOOKUP($E388,'CODE GENERATOR'!$D:$AC,21,FALSE),0)</f>
        <v>2402_S01_32931</v>
      </c>
      <c r="AA388" s="101" t="str">
        <f>IF(E388&gt;0,+VLOOKUP($E388,'CODE GENERATOR'!$D:$AC,22,FALSE),0)</f>
        <v>2402_S01_32933</v>
      </c>
      <c r="AB388" s="101" t="str">
        <f>IF(E388&gt;0,+VLOOKUP($E388,'CODE GENERATOR'!$D:$AC,23,FALSE),0)</f>
        <v>2402_S01_32939</v>
      </c>
      <c r="AC388" s="101" t="str">
        <f>IF(E388&gt;0,+VLOOKUP($E388,'CODE GENERATOR'!$D:$AC,24,FALSE),0)</f>
        <v/>
      </c>
      <c r="AD388" s="101" t="str">
        <f>IF(E388&gt;0,+VLOOKUP($E388,'CODE GENERATOR'!$D:$AC,25,FALSE),0)</f>
        <v/>
      </c>
      <c r="AE388" s="101" t="str">
        <f>IF(E388&gt;0,+VLOOKUP($E388,'CODE GENERATOR'!$D:$AC,26,FALSE),0)</f>
        <v/>
      </c>
      <c r="AF388" s="149" t="str">
        <f>IF($C388&gt;0,$C388&amp;" "&amp;$P388&amp;" "&amp;+VLOOKUP($C388,'STYLE NAMES'!$B:$AC,10,FALSE),"""")</f>
        <v>PAOLO-JR NAVY/WHITE BOY'S COMPETITION POLO LONG SLEEVE</v>
      </c>
      <c r="AG388" s="101" t="str">
        <f>"Enjoy our "&amp;(AF388)&amp;"; "&amp;IF(C388&gt;0,+VLOOKUP($C388,'STYLE NAMES'!$B:$AC,11,FALSE),"")</f>
        <v>Enjoy our PAOLO-JR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8" s="101" t="str">
        <f>IF(C388&gt;0,+VLOOKUP($C388,'STYLE NAMES'!$B:$AC,12,FALSE),"")</f>
        <v>* Specially engineered design for high performance
* 4-way super stretch piquet jersey
* Soft and comfortable
* Breathable
* Quick dry
Composition:
95% Poliamide 5% Elasthane</v>
      </c>
      <c r="AI388" s="101" t="str">
        <f>IF(C388&gt;0,+VLOOKUP($C388,'STYLE NAMES'!$B:$AC,13,FALSE),"")</f>
        <v>Machine Wash at 30°C
Mild process
Iron at low temperature
Iron from REVERSE
Do NOT iron on logos or prints
Do not bleach
Do NOT Tumble Dry</v>
      </c>
      <c r="AJ388" s="149" t="str">
        <f>IF($C388&gt;0,$C388&amp;" "&amp;$P388&amp;" "&amp;+VLOOKUP($C388,'STYLE NAMES'!$B:$AC,14,FALSE),"""")</f>
        <v>PAOLO-JR NAVY/WHITE ERKEK ÇOCUK UZUN KOL YARIŞMA POLO</v>
      </c>
      <c r="AK388" s="149" t="str">
        <f>"Cavalier SanMarco tarafından tasarlanan "&amp;(AJ388)&amp;"; "&amp;IF(C388&gt;0,+VLOOKUP($C388,'STYLE NAMES'!$B:$AC,15,FALSE),"")</f>
        <v>Cavalier SanMarco tarafından tasarlanan PAOLO-JR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8" s="149" t="str">
        <f>IF(C388&gt;0,+VLOOKUP($C388,'STYLE NAMES'!$B:$AC,16,FALSE),"")</f>
        <v>* Yüksek performans için özel tasarım
* 4 yönlü süper streç pike kumaş
* Yumuşak ve rahat
* Nefes alabilir
* Hızlı kuruma
Kompozisyon:
%95 Polyamid  %5 Elastan</v>
      </c>
      <c r="AM388" s="149" t="str">
        <f>IF(C388&gt;0,+VLOOKUP($C388,'STYLE NAMES'!$B:$AC,17,FALSE),"")</f>
        <v>Makinede 30°C' de Yıkayın
Hassas Yıkama
Ilık ütü yapın
Tersten ütüleyin
Logo ve baskıları ÜTÜLEMEYİN
Çamaşır suyu kullanmayın
Kurutma Makinesinde Kurutmayın</v>
      </c>
      <c r="AN388" s="149" t="str">
        <f>IF($C388&gt;0,$C388&amp;" "&amp;$P388&amp;" "&amp;+VLOOKUP($C388,'STYLE NAMES'!$B:$AC,18,FALSE),"""")</f>
        <v>PAOLO-JR NAVY/WHITE POLO DA CONCORSO RAGAZZO MANICA LUNGA</v>
      </c>
      <c r="AO388" s="101" t="str">
        <f>"Disegnato da Cavalier SanMarco "&amp;(AN388)&amp;"; "&amp;IF(C388&gt;0,+VLOOKUP($C388,'STYLE NAMES'!$B:$AC,19,FALSE),"")</f>
        <v>Disegnato da Cavalier SanMarco PAOLO-JR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8" s="101" t="str">
        <f>IF(C388&gt;0,+VLOOKUP($C388,'STYLE NAMES'!$B:$AC,20,FALSE),"")</f>
        <v>Design ingegnerizzato per alte prestazioni 
Jersey piqué elasticizzato  4-way-stretch 
Morbido e confortevole 
Traspirante Asciugatura rapida 
Composizione: 
95% Poliammide  5% Elastan</v>
      </c>
      <c r="AQ388" s="101" t="str">
        <f>IF(C388&gt;0,+VLOOKUP($C388,'STYLE NAMES'!$B:$AC,21,FALSE),"")</f>
        <v>Lavare in lavatrice a 30°C Ciclo delicato 
Stirare a bassa temperatura
Stirare al rovescio 
Non stirare su loghi o stampe 
Non candeggiare 
Non asciugare in asciugatrice</v>
      </c>
      <c r="AR388" s="101">
        <f>IF(D388&gt;0,+VLOOKUP($C388,'STYLE NAMES'!$B:$AC,22,FALSE),"")</f>
        <v>0</v>
      </c>
      <c r="AS388" s="101">
        <f>IF(E388&gt;0,+VLOOKUP($C388,'STYLE NAMES'!$B:$AC,23,FALSE),"")</f>
        <v>0</v>
      </c>
      <c r="AT388" s="101">
        <f>IF(F388&gt;0,+VLOOKUP($C388,'STYLE NAMES'!$B:$AC,24,FALSE),"")</f>
        <v>0</v>
      </c>
      <c r="AU388" s="101">
        <f>IF(G388&gt;0,+VLOOKUP($C388,'STYLE NAMES'!$B:$AC,25,FALSE),"")</f>
        <v>0</v>
      </c>
      <c r="AV388" s="101">
        <f>+VLOOKUP($S388,'CODE GENERATOR'!$P:$AM,15,FALSE)</f>
        <v>0</v>
      </c>
      <c r="AW388" s="101">
        <f>+VLOOKUP($S388,'CODE GENERATOR'!$P:$AM,16,FALSE)</f>
        <v>0</v>
      </c>
      <c r="AX388" s="101">
        <f>+VLOOKUP($S388,'CODE GENERATOR'!$P:$AM,17,FALSE)</f>
        <v>0</v>
      </c>
      <c r="AY388" s="101">
        <f>+VLOOKUP($S388,'CODE GENERATOR'!$P:$AM,18,FALSE)</f>
        <v>0</v>
      </c>
      <c r="AZ388" s="101">
        <f>+VLOOKUP($S388,'CODE GENERATOR'!$P:$AM,19,FALSE)</f>
        <v>0</v>
      </c>
      <c r="BA388" s="101">
        <f>+VLOOKUP($S388,'CODE GENERATOR'!$P:$AM,20,FALSE)</f>
        <v>0</v>
      </c>
      <c r="BB388" s="101">
        <f>+VLOOKUP($S388,'CODE GENERATOR'!$P:$AM,21,FALSE)</f>
        <v>0</v>
      </c>
      <c r="BC388" s="101">
        <f>+VLOOKUP($S388,'CODE GENERATOR'!$P:$AM,22,FALSE)</f>
        <v>0</v>
      </c>
      <c r="BD388" s="101">
        <f>+VLOOKUP($S388,'CODE GENERATOR'!$P:$AM,23,FALSE)</f>
        <v>0</v>
      </c>
      <c r="BE388" s="101">
        <f>+VLOOKUP($S388,'CODE GENERATOR'!$P:$AM,24,FALSE)</f>
        <v>0</v>
      </c>
      <c r="BF388" s="101">
        <f>IF(C388&gt;0,+VLOOKUP(G388,'CATEGORY ID'!$A$1:$L$118,3,FALSE),"")</f>
        <v>30</v>
      </c>
      <c r="BG388" s="101">
        <f>IF(C388&gt;0,+VLOOKUP(H388,'CATEGORY ID'!$D$1:$L$118,3,FALSE),"")</f>
        <v>4</v>
      </c>
      <c r="BH388" s="101">
        <f>IF(C388&gt;0,+VLOOKUP((+H388&amp;I388),'CATEGORY ID'!$H$1:$I$121,2,FALSE),"")</f>
        <v>110</v>
      </c>
      <c r="BJ388" s="101">
        <f>IF(C388&gt;0,IF(COUNTIF('CATEGORY ID'!$K$1:$K$121,+H388&amp;K388) &gt; 0, +VLOOKUP(+H388&amp;K388,'CATEGORY ID'!$K$1:$L$121,2,FALSE),""),"")</f>
        <v>226</v>
      </c>
      <c r="BK388" s="101">
        <v>53</v>
      </c>
      <c r="BO388" s="101">
        <v>21</v>
      </c>
      <c r="BR388" s="101" t="str" cm="1">
        <f t="array" ref="BR388">IF(C388&gt;0,_xlfn.TEXTJOIN(";", TRUE,_xlfn.UNIQUE(_xlfn._xlws.FILTER(BF388:BQ388,(BF388:BQ388&gt;0)),TRUE,FALSE)),"")&amp;";"&amp;BS388</f>
        <v>30;4;110;226;53;21;208;232</v>
      </c>
      <c r="BS388" s="101" t="s">
        <v>3451</v>
      </c>
      <c r="BU388" s="106">
        <f>IF(C388&gt;0,+VLOOKUP($C388,'STYLE NAMES'!$B:$AC,26,FALSE),"")</f>
        <v>69.900000000000006</v>
      </c>
      <c r="BV388" s="106">
        <f>IF(C388&gt;0,+VLOOKUP($C388,'STYLE NAMES'!$B:$AC,27,FALSE),"")</f>
        <v>3840</v>
      </c>
      <c r="BW388" s="106">
        <f>IF(C388&gt;0,+VLOOKUP($C388,'STYLE NAMES'!$B:$AC,28,FALSE),"")</f>
        <v>80.385000000000005</v>
      </c>
      <c r="BY388"/>
      <c r="BZ388" s="101">
        <v>0</v>
      </c>
      <c r="CA388" s="137">
        <f t="shared" ref="CA388:CA451" si="30">+IF(X388=0,0,1)</f>
        <v>1</v>
      </c>
      <c r="CB388" s="137" t="str">
        <f>+VLOOKUP(C388,'[2]STYLES &amp; MODELS MATRIX'!$A:$G,7,FALSE)</f>
        <v>GHOST</v>
      </c>
      <c r="CC388" s="137" t="str">
        <f>+VLOOKUP(C388,'[1]STYLES &amp; SIZE CHARTS'!$A:$H,8,FALSE)</f>
        <v>JT-BLSP1</v>
      </c>
      <c r="CD388" s="137"/>
      <c r="CE388" s="205"/>
      <c r="CF388" s="141"/>
    </row>
    <row r="389" spans="1:84" s="101" customFormat="1" ht="12" customHeight="1" x14ac:dyDescent="0.2">
      <c r="A389" s="102">
        <f t="shared" si="28"/>
        <v>8683711004455</v>
      </c>
      <c r="B389" s="101" t="s">
        <v>877</v>
      </c>
      <c r="C389" s="101" t="s">
        <v>538</v>
      </c>
      <c r="D389" s="101" t="s">
        <v>2981</v>
      </c>
      <c r="E389" s="203" t="s">
        <v>2370</v>
      </c>
      <c r="F389" s="101" t="s">
        <v>2352</v>
      </c>
      <c r="G389" s="101" t="str">
        <f>IF(C389&gt;0,+VLOOKUP($C389,'STYLE NAMES'!$B:$AC,4,FALSE),"")</f>
        <v>RIDER</v>
      </c>
      <c r="H389" s="101" t="str">
        <f>IF(C389&gt;0,+VLOOKUP($C389,'STYLE NAMES'!$B:$AC,5,FALSE),"")</f>
        <v>JUNIOR</v>
      </c>
      <c r="I389" s="101" t="str">
        <f>IF(C389&gt;0,+VLOOKUP($C389,'STYLE NAMES'!$B:$AC,6,FALSE),"")</f>
        <v>TOPS</v>
      </c>
      <c r="J389" s="101" t="str">
        <f>IF(C389&gt;0,+VLOOKUP($C389,'STYLE NAMES'!$B:$AC,7,FALSE),"")</f>
        <v>KIDS GIRL</v>
      </c>
      <c r="K389" s="101" t="str">
        <f>IF(C389&gt;0,+VLOOKUP($C389,'STYLE NAMES'!$B:$AC,8,FALSE),"")</f>
        <v>COMPETITION POLOS</v>
      </c>
      <c r="L389" s="101" t="str">
        <f>IF(E389&gt;0,+VLOOKUP($E389,'CODE GENERATOR'!$D:$T,3,FALSE),"")</f>
        <v>W</v>
      </c>
      <c r="M389" s="101" t="str">
        <f>IF(E389&gt;0,+VLOOKUP($E389,'CODE GENERATOR'!$D:$T,4,FALSE),"")</f>
        <v>PIQUET</v>
      </c>
      <c r="N389" s="101" t="str">
        <f>IF(E389&gt;0,+VLOOKUP($E389,'CODE GENERATOR'!$D:$T,6,FALSE),"")</f>
        <v>WHITE</v>
      </c>
      <c r="O389" s="101" t="str">
        <f>IF(E389&gt;0,+VLOOKUP($E389,'CODE GENERATOR'!$D:$T,7,FALSE),"")</f>
        <v>WHITE</v>
      </c>
      <c r="P389" s="101" t="str">
        <f t="shared" si="29"/>
        <v>WHITE</v>
      </c>
      <c r="Q389" s="104" t="str">
        <f>IF(E389&gt;0,+VLOOKUP($E389,'CODE GENERATOR'!$D:$T,11,FALSE),"")</f>
        <v>R.TOPKG_CPL0038</v>
      </c>
      <c r="R389" s="104" t="str">
        <f>IF(E389&gt;0,+VLOOKUP($E389,'CODE GENERATOR'!$D:$T,12,FALSE),"")</f>
        <v>PIQ0015WHTWHT</v>
      </c>
      <c r="S389" s="104" t="str">
        <f>IF(E389&gt;0,+VLOOKUP($E389,'CODE GENERATOR'!$D:$T,13,FALSE),"")</f>
        <v>R.TOPKG_CPL0038_PIQ0015WHTWHT</v>
      </c>
      <c r="T389" s="104" t="str">
        <f t="shared" si="27"/>
        <v>R.TOPKG_CPL0038_PIQ0015WHTWHT_6-7 Y</v>
      </c>
      <c r="U389" s="105">
        <v>8683711004455</v>
      </c>
      <c r="V389" s="107" t="str" cm="1">
        <f t="array" ref="V389">_xlfn.TEXTJOIN(";", TRUE, _xlfn.UNIQUE(_xlfn._xlws.FILTER(P$3:P$10029, C$3:C$10029=C389)))</f>
        <v>WHITE;WHITE/NAVY;NAVY/WHITE;BORDEAUX</v>
      </c>
      <c r="W389" s="107" t="str" cm="1">
        <f t="array" ref="W389">_xlfn.TEXTJOIN(";", TRUE, _xlfn.UNIQUE(_xlfn._xlws.FILTER(F$3:F$10029, C$3:C$10029=C389)))</f>
        <v>6-7 Y;8-9 Y;10-11 Y;12-13 Y;14-15 Y</v>
      </c>
      <c r="X389" s="101" t="str">
        <f>IF(E389&gt;0,+VLOOKUP($E389,'CODE GENERATOR'!$D:$AC,19,FALSE),0)</f>
        <v>2402_S01_33051</v>
      </c>
      <c r="Y389" s="101" t="str">
        <f>IF(E389&gt;0,+VLOOKUP($E389,'CODE GENERATOR'!$D:$AC,20,FALSE),0)</f>
        <v>2402_S01_33047</v>
      </c>
      <c r="Z389" s="101" t="str">
        <f>IF(E389&gt;0,+VLOOKUP($E389,'CODE GENERATOR'!$D:$AC,21,FALSE),0)</f>
        <v>2402_S01_33052</v>
      </c>
      <c r="AA389" s="101" t="str">
        <f>IF(E389&gt;0,+VLOOKUP($E389,'CODE GENERATOR'!$D:$AC,22,FALSE),0)</f>
        <v>2402_S01_33055</v>
      </c>
      <c r="AB389" s="101" t="str">
        <f>IF(E389&gt;0,+VLOOKUP($E389,'CODE GENERATOR'!$D:$AC,23,FALSE),0)</f>
        <v>2402_S01_33047</v>
      </c>
      <c r="AC389" s="101" t="str">
        <f>IF(E389&gt;0,+VLOOKUP($E389,'CODE GENERATOR'!$D:$AC,24,FALSE),0)</f>
        <v>2402_S01_33058</v>
      </c>
      <c r="AD389" s="101" t="str">
        <f>IF(E389&gt;0,+VLOOKUP($E389,'CODE GENERATOR'!$D:$AC,25,FALSE),0)</f>
        <v/>
      </c>
      <c r="AE389" s="101" t="str">
        <f>IF(E389&gt;0,+VLOOKUP($E389,'CODE GENERATOR'!$D:$AC,26,FALSE),0)</f>
        <v/>
      </c>
      <c r="AF389" s="149" t="str">
        <f>IF($C389&gt;0,$C389&amp;" "&amp;$P389&amp;" "&amp;+VLOOKUP($C389,'STYLE NAMES'!$B:$AC,10,FALSE),"""")</f>
        <v>PAOLA-JR WHITE GIRL'S COMPETITION POLO LONG SLEEVE</v>
      </c>
      <c r="AG389" s="101" t="str">
        <f>"Enjoy our "&amp;(AF389)&amp;"; "&amp;IF(C389&gt;0,+VLOOKUP($C389,'STYLE NAMES'!$B:$AC,11,FALSE),"")</f>
        <v>Enjoy our PAOLA-JR 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89" s="101" t="str">
        <f>IF(C389&gt;0,+VLOOKUP($C389,'STYLE NAMES'!$B:$AC,12,FALSE),"")</f>
        <v>* Specially engineered design for high performance
* 4-way super stretch piquet jersey
* Soft and comfortable
* Breathable
* Quick dry
Composition:
95% Poliamide 5% Elasthane</v>
      </c>
      <c r="AI389" s="101" t="str">
        <f>IF(C389&gt;0,+VLOOKUP($C389,'STYLE NAMES'!$B:$AC,13,FALSE),"")</f>
        <v>Machine Wash at 30°C
Mild process
Iron at low temperature
Iron from REVERSE
Do NOT iron on logos or prints
Do not bleach
Do NOT Tumble Dry</v>
      </c>
      <c r="AJ389" s="149" t="str">
        <f>IF($C389&gt;0,$C389&amp;" "&amp;$P389&amp;" "&amp;+VLOOKUP($C389,'STYLE NAMES'!$B:$AC,14,FALSE),"""")</f>
        <v>PAOLA-JR WHITE KIZ ÇOCUK UZUN KOL YARIŞMA POLO</v>
      </c>
      <c r="AK389" s="149" t="str">
        <f>"Cavalier SanMarco tarafından tasarlanan "&amp;(AJ389)&amp;"; "&amp;IF(C389&gt;0,+VLOOKUP($C389,'STYLE NAMES'!$B:$AC,15,FALSE),"")</f>
        <v>Cavalier SanMarco tarafından tasarlanan PAOLA-JR 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89" s="149" t="str">
        <f>IF(C389&gt;0,+VLOOKUP($C389,'STYLE NAMES'!$B:$AC,16,FALSE),"")</f>
        <v>* Yüksek performans için özel tasarım
* 4 yönlü süper streç pike kumaş
* Yumuşak ve rahat
* Nefes alabilir
* Hızlı kuruma
Kompozisyon:
%95 Polyamid  %5 Elastan</v>
      </c>
      <c r="AM389" s="149" t="str">
        <f>IF(C389&gt;0,+VLOOKUP($C389,'STYLE NAMES'!$B:$AC,17,FALSE),"")</f>
        <v>Makinede 30°C' de Yıkayın
Hassas Yıkama
Ilık ütü yapın
Tersten ütüleyin
Logo ve baskıları ÜTÜLEMEYİN
Çamaşır suyu kullanmayın
Kurutma Makinesinde Kurutmayın</v>
      </c>
      <c r="AN389" s="149" t="str">
        <f>IF($C389&gt;0,$C389&amp;" "&amp;$P389&amp;" "&amp;+VLOOKUP($C389,'STYLE NAMES'!$B:$AC,18,FALSE),"""")</f>
        <v>PAOLA-JR WHITE POLO DA CONCORSO RAGAZZA MANICA LUNGA</v>
      </c>
      <c r="AO389" s="101" t="str">
        <f>"Disegnato da Cavalier SanMarco "&amp;(AN389)&amp;"; "&amp;IF(C389&gt;0,+VLOOKUP($C389,'STYLE NAMES'!$B:$AC,19,FALSE),"")</f>
        <v>Disegnato da Cavalier SanMarco PAOLA-JR 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89" s="101" t="str">
        <f>IF(C389&gt;0,+VLOOKUP($C389,'STYLE NAMES'!$B:$AC,20,FALSE),"")</f>
        <v>Design ingegnerizzato per alte prestazioni 
Jersey piqué elasticizzato  4-way-stretch 
Morbido e confortevole 
Traspirante Asciugatura rapida 
Composizione: 
95% Poliammide  5% Elastan</v>
      </c>
      <c r="AQ389" s="101" t="str">
        <f>IF(C389&gt;0,+VLOOKUP($C389,'STYLE NAMES'!$B:$AC,21,FALSE),"")</f>
        <v>Lavare in lavatrice a 30°C Ciclo delicato 
Stirare a bassa temperatura
Stirare al rovescio 
Non stirare su loghi o stampe 
Non candeggiare 
Non asciugare in asciugatrice</v>
      </c>
      <c r="AR389" s="101">
        <f>IF(D389&gt;0,+VLOOKUP($C389,'STYLE NAMES'!$B:$AC,22,FALSE),"")</f>
        <v>0</v>
      </c>
      <c r="AS389" s="101">
        <f>IF(E389&gt;0,+VLOOKUP($C389,'STYLE NAMES'!$B:$AC,23,FALSE),"")</f>
        <v>0</v>
      </c>
      <c r="AT389" s="101">
        <f>IF(F389&gt;0,+VLOOKUP($C389,'STYLE NAMES'!$B:$AC,24,FALSE),"")</f>
        <v>0</v>
      </c>
      <c r="AU389" s="101">
        <f>IF(G389&gt;0,+VLOOKUP($C389,'STYLE NAMES'!$B:$AC,25,FALSE),"")</f>
        <v>0</v>
      </c>
      <c r="AV389" s="101">
        <f>+VLOOKUP($S389,'CODE GENERATOR'!$P:$AM,15,FALSE)</f>
        <v>0</v>
      </c>
      <c r="AW389" s="101">
        <f>+VLOOKUP($S389,'CODE GENERATOR'!$P:$AM,16,FALSE)</f>
        <v>0</v>
      </c>
      <c r="AX389" s="101">
        <f>+VLOOKUP($S389,'CODE GENERATOR'!$P:$AM,17,FALSE)</f>
        <v>0</v>
      </c>
      <c r="AY389" s="101">
        <f>+VLOOKUP($S389,'CODE GENERATOR'!$P:$AM,18,FALSE)</f>
        <v>0</v>
      </c>
      <c r="AZ389" s="101">
        <f>+VLOOKUP($S389,'CODE GENERATOR'!$P:$AM,19,FALSE)</f>
        <v>0</v>
      </c>
      <c r="BA389" s="101">
        <f>+VLOOKUP($S389,'CODE GENERATOR'!$P:$AM,20,FALSE)</f>
        <v>0</v>
      </c>
      <c r="BB389" s="101">
        <f>+VLOOKUP($S389,'CODE GENERATOR'!$P:$AM,21,FALSE)</f>
        <v>0</v>
      </c>
      <c r="BC389" s="101">
        <f>+VLOOKUP($S389,'CODE GENERATOR'!$P:$AM,22,FALSE)</f>
        <v>0</v>
      </c>
      <c r="BD389" s="101">
        <f>+VLOOKUP($S389,'CODE GENERATOR'!$P:$AM,23,FALSE)</f>
        <v>0</v>
      </c>
      <c r="BE389" s="101">
        <f>+VLOOKUP($S389,'CODE GENERATOR'!$P:$AM,24,FALSE)</f>
        <v>0</v>
      </c>
      <c r="BF389" s="101">
        <f>IF(C389&gt;0,+VLOOKUP(G389,'CATEGORY ID'!$A$1:$L$118,3,FALSE),"")</f>
        <v>30</v>
      </c>
      <c r="BG389" s="101">
        <f>IF(C389&gt;0,+VLOOKUP(H389,'CATEGORY ID'!$D$1:$L$118,3,FALSE),"")</f>
        <v>4</v>
      </c>
      <c r="BH389" s="101">
        <f>IF(C389&gt;0,+VLOOKUP((+H389&amp;I389),'CATEGORY ID'!$H$1:$I$121,2,FALSE),"")</f>
        <v>110</v>
      </c>
      <c r="BJ389" s="101">
        <f>IF(C389&gt;0,IF(COUNTIF('CATEGORY ID'!$K$1:$K$121,+H389&amp;K389) &gt; 0, +VLOOKUP(+H389&amp;K389,'CATEGORY ID'!$K$1:$L$121,2,FALSE),""),"")</f>
        <v>226</v>
      </c>
      <c r="BK389" s="101">
        <v>53</v>
      </c>
      <c r="BO389" s="101">
        <v>21</v>
      </c>
      <c r="BR389" s="101" t="str" cm="1">
        <f t="array" ref="BR389">IF(C389&gt;0,_xlfn.TEXTJOIN(";", TRUE,_xlfn.UNIQUE(_xlfn._xlws.FILTER(BF389:BQ389,(BF389:BQ389&gt;0)),TRUE,FALSE)),"")&amp;";"&amp;BS389</f>
        <v>30;4;110;226;53;21;208;232</v>
      </c>
      <c r="BS389" s="101" t="s">
        <v>3451</v>
      </c>
      <c r="BU389" s="106">
        <f>IF(C389&gt;0,+VLOOKUP($C389,'STYLE NAMES'!$B:$AC,26,FALSE),"")</f>
        <v>69.900000000000006</v>
      </c>
      <c r="BV389" s="106">
        <f>IF(C389&gt;0,+VLOOKUP($C389,'STYLE NAMES'!$B:$AC,27,FALSE),"")</f>
        <v>3840</v>
      </c>
      <c r="BW389" s="106">
        <f>IF(C389&gt;0,+VLOOKUP($C389,'STYLE NAMES'!$B:$AC,28,FALSE),"")</f>
        <v>80.385000000000005</v>
      </c>
      <c r="BY389"/>
      <c r="BZ389" s="101">
        <v>0</v>
      </c>
      <c r="CA389" s="137">
        <f t="shared" si="30"/>
        <v>1</v>
      </c>
      <c r="CB389" s="137" t="str">
        <f>+VLOOKUP(C389,'[2]STYLES &amp; MODELS MATRIX'!$A:$G,7,FALSE)</f>
        <v>GHOST</v>
      </c>
      <c r="CC389" s="137" t="str">
        <f>+VLOOKUP(C389,'[1]STYLES &amp; SIZE CHARTS'!$A:$H,8,FALSE)</f>
        <v>JT-GLSP1</v>
      </c>
      <c r="CD389" s="137"/>
      <c r="CE389" s="205"/>
      <c r="CF389" s="141"/>
    </row>
    <row r="390" spans="1:84" s="101" customFormat="1" ht="12" customHeight="1" x14ac:dyDescent="0.2">
      <c r="A390" s="102">
        <f t="shared" si="28"/>
        <v>8683711004462</v>
      </c>
      <c r="B390" s="101" t="s">
        <v>877</v>
      </c>
      <c r="C390" s="101" t="s">
        <v>538</v>
      </c>
      <c r="D390" s="101" t="s">
        <v>2981</v>
      </c>
      <c r="E390" s="203" t="s">
        <v>2370</v>
      </c>
      <c r="F390" s="101" t="s">
        <v>2353</v>
      </c>
      <c r="G390" s="101" t="str">
        <f>IF(C390&gt;0,+VLOOKUP($C390,'STYLE NAMES'!$B:$AC,4,FALSE),"")</f>
        <v>RIDER</v>
      </c>
      <c r="H390" s="101" t="str">
        <f>IF(C390&gt;0,+VLOOKUP($C390,'STYLE NAMES'!$B:$AC,5,FALSE),"")</f>
        <v>JUNIOR</v>
      </c>
      <c r="I390" s="101" t="str">
        <f>IF(C390&gt;0,+VLOOKUP($C390,'STYLE NAMES'!$B:$AC,6,FALSE),"")</f>
        <v>TOPS</v>
      </c>
      <c r="J390" s="101" t="str">
        <f>IF(C390&gt;0,+VLOOKUP($C390,'STYLE NAMES'!$B:$AC,7,FALSE),"")</f>
        <v>KIDS GIRL</v>
      </c>
      <c r="K390" s="101" t="str">
        <f>IF(C390&gt;0,+VLOOKUP($C390,'STYLE NAMES'!$B:$AC,8,FALSE),"")</f>
        <v>COMPETITION POLOS</v>
      </c>
      <c r="L390" s="101" t="str">
        <f>IF(E390&gt;0,+VLOOKUP($E390,'CODE GENERATOR'!$D:$T,3,FALSE),"")</f>
        <v>W</v>
      </c>
      <c r="M390" s="101" t="str">
        <f>IF(E390&gt;0,+VLOOKUP($E390,'CODE GENERATOR'!$D:$T,4,FALSE),"")</f>
        <v>PIQUET</v>
      </c>
      <c r="N390" s="101" t="str">
        <f>IF(E390&gt;0,+VLOOKUP($E390,'CODE GENERATOR'!$D:$T,6,FALSE),"")</f>
        <v>WHITE</v>
      </c>
      <c r="O390" s="101" t="str">
        <f>IF(E390&gt;0,+VLOOKUP($E390,'CODE GENERATOR'!$D:$T,7,FALSE),"")</f>
        <v>WHITE</v>
      </c>
      <c r="P390" s="101" t="str">
        <f t="shared" si="29"/>
        <v>WHITE</v>
      </c>
      <c r="Q390" s="104" t="str">
        <f>IF(E390&gt;0,+VLOOKUP($E390,'CODE GENERATOR'!$D:$T,11,FALSE),"")</f>
        <v>R.TOPKG_CPL0038</v>
      </c>
      <c r="R390" s="104" t="str">
        <f>IF(E390&gt;0,+VLOOKUP($E390,'CODE GENERATOR'!$D:$T,12,FALSE),"")</f>
        <v>PIQ0015WHTWHT</v>
      </c>
      <c r="S390" s="104" t="str">
        <f>IF(E390&gt;0,+VLOOKUP($E390,'CODE GENERATOR'!$D:$T,13,FALSE),"")</f>
        <v>R.TOPKG_CPL0038_PIQ0015WHTWHT</v>
      </c>
      <c r="T390" s="104" t="str">
        <f t="shared" si="27"/>
        <v>R.TOPKG_CPL0038_PIQ0015WHTWHT_8-9 Y</v>
      </c>
      <c r="U390" s="105">
        <v>8683711004462</v>
      </c>
      <c r="V390" s="107" t="str" cm="1">
        <f t="array" ref="V390">_xlfn.TEXTJOIN(";", TRUE, _xlfn.UNIQUE(_xlfn._xlws.FILTER(P$3:P$10029, C$3:C$10029=C390)))</f>
        <v>WHITE;WHITE/NAVY;NAVY/WHITE;BORDEAUX</v>
      </c>
      <c r="W390" s="107" t="str" cm="1">
        <f t="array" ref="W390">_xlfn.TEXTJOIN(";", TRUE, _xlfn.UNIQUE(_xlfn._xlws.FILTER(F$3:F$10029, C$3:C$10029=C390)))</f>
        <v>6-7 Y;8-9 Y;10-11 Y;12-13 Y;14-15 Y</v>
      </c>
      <c r="X390" s="101" t="str">
        <f>IF(E390&gt;0,+VLOOKUP($E390,'CODE GENERATOR'!$D:$AC,19,FALSE),0)</f>
        <v>2402_S01_33051</v>
      </c>
      <c r="Y390" s="101" t="str">
        <f>IF(E390&gt;0,+VLOOKUP($E390,'CODE GENERATOR'!$D:$AC,20,FALSE),0)</f>
        <v>2402_S01_33047</v>
      </c>
      <c r="Z390" s="101" t="str">
        <f>IF(E390&gt;0,+VLOOKUP($E390,'CODE GENERATOR'!$D:$AC,21,FALSE),0)</f>
        <v>2402_S01_33052</v>
      </c>
      <c r="AA390" s="101" t="str">
        <f>IF(E390&gt;0,+VLOOKUP($E390,'CODE GENERATOR'!$D:$AC,22,FALSE),0)</f>
        <v>2402_S01_33055</v>
      </c>
      <c r="AB390" s="101" t="str">
        <f>IF(E390&gt;0,+VLOOKUP($E390,'CODE GENERATOR'!$D:$AC,23,FALSE),0)</f>
        <v>2402_S01_33047</v>
      </c>
      <c r="AC390" s="101" t="str">
        <f>IF(E390&gt;0,+VLOOKUP($E390,'CODE GENERATOR'!$D:$AC,24,FALSE),0)</f>
        <v>2402_S01_33058</v>
      </c>
      <c r="AD390" s="101" t="str">
        <f>IF(E390&gt;0,+VLOOKUP($E390,'CODE GENERATOR'!$D:$AC,25,FALSE),0)</f>
        <v/>
      </c>
      <c r="AE390" s="101" t="str">
        <f>IF(E390&gt;0,+VLOOKUP($E390,'CODE GENERATOR'!$D:$AC,26,FALSE),0)</f>
        <v/>
      </c>
      <c r="AF390" s="149" t="str">
        <f>IF($C390&gt;0,$C390&amp;" "&amp;$P390&amp;" "&amp;+VLOOKUP($C390,'STYLE NAMES'!$B:$AC,10,FALSE),"""")</f>
        <v>PAOLA-JR WHITE GIRL'S COMPETITION POLO LONG SLEEVE</v>
      </c>
      <c r="AG390" s="101" t="str">
        <f>"Enjoy our "&amp;(AF390)&amp;"; "&amp;IF(C390&gt;0,+VLOOKUP($C390,'STYLE NAMES'!$B:$AC,11,FALSE),"")</f>
        <v>Enjoy our PAOLA-JR 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0" s="101" t="str">
        <f>IF(C390&gt;0,+VLOOKUP($C390,'STYLE NAMES'!$B:$AC,12,FALSE),"")</f>
        <v>* Specially engineered design for high performance
* 4-way super stretch piquet jersey
* Soft and comfortable
* Breathable
* Quick dry
Composition:
95% Poliamide 5% Elasthane</v>
      </c>
      <c r="AI390" s="101" t="str">
        <f>IF(C390&gt;0,+VLOOKUP($C390,'STYLE NAMES'!$B:$AC,13,FALSE),"")</f>
        <v>Machine Wash at 30°C
Mild process
Iron at low temperature
Iron from REVERSE
Do NOT iron on logos or prints
Do not bleach
Do NOT Tumble Dry</v>
      </c>
      <c r="AJ390" s="149" t="str">
        <f>IF($C390&gt;0,$C390&amp;" "&amp;$P390&amp;" "&amp;+VLOOKUP($C390,'STYLE NAMES'!$B:$AC,14,FALSE),"""")</f>
        <v>PAOLA-JR WHITE KIZ ÇOCUK UZUN KOL YARIŞMA POLO</v>
      </c>
      <c r="AK390" s="149" t="str">
        <f>"Cavalier SanMarco tarafından tasarlanan "&amp;(AJ390)&amp;"; "&amp;IF(C390&gt;0,+VLOOKUP($C390,'STYLE NAMES'!$B:$AC,15,FALSE),"")</f>
        <v>Cavalier SanMarco tarafından tasarlanan PAOLA-JR 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0" s="149" t="str">
        <f>IF(C390&gt;0,+VLOOKUP($C390,'STYLE NAMES'!$B:$AC,16,FALSE),"")</f>
        <v>* Yüksek performans için özel tasarım
* 4 yönlü süper streç pike kumaş
* Yumuşak ve rahat
* Nefes alabilir
* Hızlı kuruma
Kompozisyon:
%95 Polyamid  %5 Elastan</v>
      </c>
      <c r="AM390" s="149" t="str">
        <f>IF(C390&gt;0,+VLOOKUP($C390,'STYLE NAMES'!$B:$AC,17,FALSE),"")</f>
        <v>Makinede 30°C' de Yıkayın
Hassas Yıkama
Ilık ütü yapın
Tersten ütüleyin
Logo ve baskıları ÜTÜLEMEYİN
Çamaşır suyu kullanmayın
Kurutma Makinesinde Kurutmayın</v>
      </c>
      <c r="AN390" s="149" t="str">
        <f>IF($C390&gt;0,$C390&amp;" "&amp;$P390&amp;" "&amp;+VLOOKUP($C390,'STYLE NAMES'!$B:$AC,18,FALSE),"""")</f>
        <v>PAOLA-JR WHITE POLO DA CONCORSO RAGAZZA MANICA LUNGA</v>
      </c>
      <c r="AO390" s="101" t="str">
        <f>"Disegnato da Cavalier SanMarco "&amp;(AN390)&amp;"; "&amp;IF(C390&gt;0,+VLOOKUP($C390,'STYLE NAMES'!$B:$AC,19,FALSE),"")</f>
        <v>Disegnato da Cavalier SanMarco PAOLA-JR 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0" s="101" t="str">
        <f>IF(C390&gt;0,+VLOOKUP($C390,'STYLE NAMES'!$B:$AC,20,FALSE),"")</f>
        <v>Design ingegnerizzato per alte prestazioni 
Jersey piqué elasticizzato  4-way-stretch 
Morbido e confortevole 
Traspirante Asciugatura rapida 
Composizione: 
95% Poliammide  5% Elastan</v>
      </c>
      <c r="AQ390" s="101" t="str">
        <f>IF(C390&gt;0,+VLOOKUP($C390,'STYLE NAMES'!$B:$AC,21,FALSE),"")</f>
        <v>Lavare in lavatrice a 30°C Ciclo delicato 
Stirare a bassa temperatura
Stirare al rovescio 
Non stirare su loghi o stampe 
Non candeggiare 
Non asciugare in asciugatrice</v>
      </c>
      <c r="AR390" s="101">
        <f>IF(D390&gt;0,+VLOOKUP($C390,'STYLE NAMES'!$B:$AC,22,FALSE),"")</f>
        <v>0</v>
      </c>
      <c r="AS390" s="101">
        <f>IF(E390&gt;0,+VLOOKUP($C390,'STYLE NAMES'!$B:$AC,23,FALSE),"")</f>
        <v>0</v>
      </c>
      <c r="AT390" s="101">
        <f>IF(F390&gt;0,+VLOOKUP($C390,'STYLE NAMES'!$B:$AC,24,FALSE),"")</f>
        <v>0</v>
      </c>
      <c r="AU390" s="101">
        <f>IF(G390&gt;0,+VLOOKUP($C390,'STYLE NAMES'!$B:$AC,25,FALSE),"")</f>
        <v>0</v>
      </c>
      <c r="AV390" s="101">
        <f>+VLOOKUP($S390,'CODE GENERATOR'!$P:$AM,15,FALSE)</f>
        <v>0</v>
      </c>
      <c r="AW390" s="101">
        <f>+VLOOKUP($S390,'CODE GENERATOR'!$P:$AM,16,FALSE)</f>
        <v>0</v>
      </c>
      <c r="AX390" s="101">
        <f>+VLOOKUP($S390,'CODE GENERATOR'!$P:$AM,17,FALSE)</f>
        <v>0</v>
      </c>
      <c r="AY390" s="101">
        <f>+VLOOKUP($S390,'CODE GENERATOR'!$P:$AM,18,FALSE)</f>
        <v>0</v>
      </c>
      <c r="AZ390" s="101">
        <f>+VLOOKUP($S390,'CODE GENERATOR'!$P:$AM,19,FALSE)</f>
        <v>0</v>
      </c>
      <c r="BA390" s="101">
        <f>+VLOOKUP($S390,'CODE GENERATOR'!$P:$AM,20,FALSE)</f>
        <v>0</v>
      </c>
      <c r="BB390" s="101">
        <f>+VLOOKUP($S390,'CODE GENERATOR'!$P:$AM,21,FALSE)</f>
        <v>0</v>
      </c>
      <c r="BC390" s="101">
        <f>+VLOOKUP($S390,'CODE GENERATOR'!$P:$AM,22,FALSE)</f>
        <v>0</v>
      </c>
      <c r="BD390" s="101">
        <f>+VLOOKUP($S390,'CODE GENERATOR'!$P:$AM,23,FALSE)</f>
        <v>0</v>
      </c>
      <c r="BE390" s="101">
        <f>+VLOOKUP($S390,'CODE GENERATOR'!$P:$AM,24,FALSE)</f>
        <v>0</v>
      </c>
      <c r="BF390" s="101">
        <f>IF(C390&gt;0,+VLOOKUP(G390,'CATEGORY ID'!$A$1:$L$118,3,FALSE),"")</f>
        <v>30</v>
      </c>
      <c r="BG390" s="101">
        <f>IF(C390&gt;0,+VLOOKUP(H390,'CATEGORY ID'!$D$1:$L$118,3,FALSE),"")</f>
        <v>4</v>
      </c>
      <c r="BH390" s="101">
        <f>IF(C390&gt;0,+VLOOKUP((+H390&amp;I390),'CATEGORY ID'!$H$1:$I$121,2,FALSE),"")</f>
        <v>110</v>
      </c>
      <c r="BJ390" s="101">
        <f>IF(C390&gt;0,IF(COUNTIF('CATEGORY ID'!$K$1:$K$121,+H390&amp;K390) &gt; 0, +VLOOKUP(+H390&amp;K390,'CATEGORY ID'!$K$1:$L$121,2,FALSE),""),"")</f>
        <v>226</v>
      </c>
      <c r="BK390" s="101">
        <v>53</v>
      </c>
      <c r="BO390" s="101">
        <v>21</v>
      </c>
      <c r="BR390" s="101" t="str" cm="1">
        <f t="array" ref="BR390">IF(C390&gt;0,_xlfn.TEXTJOIN(";", TRUE,_xlfn.UNIQUE(_xlfn._xlws.FILTER(BF390:BQ390,(BF390:BQ390&gt;0)),TRUE,FALSE)),"")&amp;";"&amp;BS390</f>
        <v>30;4;110;226;53;21;208;232</v>
      </c>
      <c r="BS390" s="101" t="s">
        <v>3451</v>
      </c>
      <c r="BU390" s="106">
        <f>IF(C390&gt;0,+VLOOKUP($C390,'STYLE NAMES'!$B:$AC,26,FALSE),"")</f>
        <v>69.900000000000006</v>
      </c>
      <c r="BV390" s="106">
        <f>IF(C390&gt;0,+VLOOKUP($C390,'STYLE NAMES'!$B:$AC,27,FALSE),"")</f>
        <v>3840</v>
      </c>
      <c r="BW390" s="106">
        <f>IF(C390&gt;0,+VLOOKUP($C390,'STYLE NAMES'!$B:$AC,28,FALSE),"")</f>
        <v>80.385000000000005</v>
      </c>
      <c r="BY390"/>
      <c r="BZ390" s="101">
        <v>2</v>
      </c>
      <c r="CA390" s="137">
        <f t="shared" si="30"/>
        <v>1</v>
      </c>
      <c r="CB390" s="137" t="str">
        <f>+VLOOKUP(C390,'[2]STYLES &amp; MODELS MATRIX'!$A:$G,7,FALSE)</f>
        <v>GHOST</v>
      </c>
      <c r="CC390" s="137" t="str">
        <f>+VLOOKUP(C390,'[1]STYLES &amp; SIZE CHARTS'!$A:$H,8,FALSE)</f>
        <v>JT-GLSP1</v>
      </c>
      <c r="CD390" s="137"/>
      <c r="CE390" s="205"/>
      <c r="CF390" s="141"/>
    </row>
    <row r="391" spans="1:84" s="101" customFormat="1" ht="12" customHeight="1" x14ac:dyDescent="0.2">
      <c r="A391" s="102">
        <f t="shared" si="28"/>
        <v>8683711004479</v>
      </c>
      <c r="B391" s="101" t="s">
        <v>877</v>
      </c>
      <c r="C391" s="101" t="s">
        <v>538</v>
      </c>
      <c r="D391" s="101" t="s">
        <v>2981</v>
      </c>
      <c r="E391" s="203" t="s">
        <v>2370</v>
      </c>
      <c r="F391" s="101" t="s">
        <v>2354</v>
      </c>
      <c r="G391" s="101" t="str">
        <f>IF(C391&gt;0,+VLOOKUP($C391,'STYLE NAMES'!$B:$AC,4,FALSE),"")</f>
        <v>RIDER</v>
      </c>
      <c r="H391" s="101" t="str">
        <f>IF(C391&gt;0,+VLOOKUP($C391,'STYLE NAMES'!$B:$AC,5,FALSE),"")</f>
        <v>JUNIOR</v>
      </c>
      <c r="I391" s="101" t="str">
        <f>IF(C391&gt;0,+VLOOKUP($C391,'STYLE NAMES'!$B:$AC,6,FALSE),"")</f>
        <v>TOPS</v>
      </c>
      <c r="J391" s="101" t="str">
        <f>IF(C391&gt;0,+VLOOKUP($C391,'STYLE NAMES'!$B:$AC,7,FALSE),"")</f>
        <v>KIDS GIRL</v>
      </c>
      <c r="K391" s="101" t="str">
        <f>IF(C391&gt;0,+VLOOKUP($C391,'STYLE NAMES'!$B:$AC,8,FALSE),"")</f>
        <v>COMPETITION POLOS</v>
      </c>
      <c r="L391" s="101" t="str">
        <f>IF(E391&gt;0,+VLOOKUP($E391,'CODE GENERATOR'!$D:$T,3,FALSE),"")</f>
        <v>W</v>
      </c>
      <c r="M391" s="101" t="str">
        <f>IF(E391&gt;0,+VLOOKUP($E391,'CODE GENERATOR'!$D:$T,4,FALSE),"")</f>
        <v>PIQUET</v>
      </c>
      <c r="N391" s="101" t="str">
        <f>IF(E391&gt;0,+VLOOKUP($E391,'CODE GENERATOR'!$D:$T,6,FALSE),"")</f>
        <v>WHITE</v>
      </c>
      <c r="O391" s="101" t="str">
        <f>IF(E391&gt;0,+VLOOKUP($E391,'CODE GENERATOR'!$D:$T,7,FALSE),"")</f>
        <v>WHITE</v>
      </c>
      <c r="P391" s="101" t="str">
        <f t="shared" si="29"/>
        <v>WHITE</v>
      </c>
      <c r="Q391" s="104" t="str">
        <f>IF(E391&gt;0,+VLOOKUP($E391,'CODE GENERATOR'!$D:$T,11,FALSE),"")</f>
        <v>R.TOPKG_CPL0038</v>
      </c>
      <c r="R391" s="104" t="str">
        <f>IF(E391&gt;0,+VLOOKUP($E391,'CODE GENERATOR'!$D:$T,12,FALSE),"")</f>
        <v>PIQ0015WHTWHT</v>
      </c>
      <c r="S391" s="104" t="str">
        <f>IF(E391&gt;0,+VLOOKUP($E391,'CODE GENERATOR'!$D:$T,13,FALSE),"")</f>
        <v>R.TOPKG_CPL0038_PIQ0015WHTWHT</v>
      </c>
      <c r="T391" s="104" t="str">
        <f t="shared" si="27"/>
        <v>R.TOPKG_CPL0038_PIQ0015WHTWHT_10-11 Y</v>
      </c>
      <c r="U391" s="105">
        <v>8683711004479</v>
      </c>
      <c r="V391" s="107" t="str" cm="1">
        <f t="array" ref="V391">_xlfn.TEXTJOIN(";", TRUE, _xlfn.UNIQUE(_xlfn._xlws.FILTER(P$3:P$10029, C$3:C$10029=C391)))</f>
        <v>WHITE;WHITE/NAVY;NAVY/WHITE;BORDEAUX</v>
      </c>
      <c r="W391" s="107" t="str" cm="1">
        <f t="array" ref="W391">_xlfn.TEXTJOIN(";", TRUE, _xlfn.UNIQUE(_xlfn._xlws.FILTER(F$3:F$10029, C$3:C$10029=C391)))</f>
        <v>6-7 Y;8-9 Y;10-11 Y;12-13 Y;14-15 Y</v>
      </c>
      <c r="X391" s="101" t="str">
        <f>IF(E391&gt;0,+VLOOKUP($E391,'CODE GENERATOR'!$D:$AC,19,FALSE),0)</f>
        <v>2402_S01_33051</v>
      </c>
      <c r="Y391" s="101" t="str">
        <f>IF(E391&gt;0,+VLOOKUP($E391,'CODE GENERATOR'!$D:$AC,20,FALSE),0)</f>
        <v>2402_S01_33047</v>
      </c>
      <c r="Z391" s="101" t="str">
        <f>IF(E391&gt;0,+VLOOKUP($E391,'CODE GENERATOR'!$D:$AC,21,FALSE),0)</f>
        <v>2402_S01_33052</v>
      </c>
      <c r="AA391" s="101" t="str">
        <f>IF(E391&gt;0,+VLOOKUP($E391,'CODE GENERATOR'!$D:$AC,22,FALSE),0)</f>
        <v>2402_S01_33055</v>
      </c>
      <c r="AB391" s="101" t="str">
        <f>IF(E391&gt;0,+VLOOKUP($E391,'CODE GENERATOR'!$D:$AC,23,FALSE),0)</f>
        <v>2402_S01_33047</v>
      </c>
      <c r="AC391" s="101" t="str">
        <f>IF(E391&gt;0,+VLOOKUP($E391,'CODE GENERATOR'!$D:$AC,24,FALSE),0)</f>
        <v>2402_S01_33058</v>
      </c>
      <c r="AD391" s="101" t="str">
        <f>IF(E391&gt;0,+VLOOKUP($E391,'CODE GENERATOR'!$D:$AC,25,FALSE),0)</f>
        <v/>
      </c>
      <c r="AE391" s="101" t="str">
        <f>IF(E391&gt;0,+VLOOKUP($E391,'CODE GENERATOR'!$D:$AC,26,FALSE),0)</f>
        <v/>
      </c>
      <c r="AF391" s="149" t="str">
        <f>IF($C391&gt;0,$C391&amp;" "&amp;$P391&amp;" "&amp;+VLOOKUP($C391,'STYLE NAMES'!$B:$AC,10,FALSE),"""")</f>
        <v>PAOLA-JR WHITE GIRL'S COMPETITION POLO LONG SLEEVE</v>
      </c>
      <c r="AG391" s="101" t="str">
        <f>"Enjoy our "&amp;(AF391)&amp;"; "&amp;IF(C391&gt;0,+VLOOKUP($C391,'STYLE NAMES'!$B:$AC,11,FALSE),"")</f>
        <v>Enjoy our PAOLA-JR 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1" s="101" t="str">
        <f>IF(C391&gt;0,+VLOOKUP($C391,'STYLE NAMES'!$B:$AC,12,FALSE),"")</f>
        <v>* Specially engineered design for high performance
* 4-way super stretch piquet jersey
* Soft and comfortable
* Breathable
* Quick dry
Composition:
95% Poliamide 5% Elasthane</v>
      </c>
      <c r="AI391" s="101" t="str">
        <f>IF(C391&gt;0,+VLOOKUP($C391,'STYLE NAMES'!$B:$AC,13,FALSE),"")</f>
        <v>Machine Wash at 30°C
Mild process
Iron at low temperature
Iron from REVERSE
Do NOT iron on logos or prints
Do not bleach
Do NOT Tumble Dry</v>
      </c>
      <c r="AJ391" s="149" t="str">
        <f>IF($C391&gt;0,$C391&amp;" "&amp;$P391&amp;" "&amp;+VLOOKUP($C391,'STYLE NAMES'!$B:$AC,14,FALSE),"""")</f>
        <v>PAOLA-JR WHITE KIZ ÇOCUK UZUN KOL YARIŞMA POLO</v>
      </c>
      <c r="AK391" s="149" t="str">
        <f>"Cavalier SanMarco tarafından tasarlanan "&amp;(AJ391)&amp;"; "&amp;IF(C391&gt;0,+VLOOKUP($C391,'STYLE NAMES'!$B:$AC,15,FALSE),"")</f>
        <v>Cavalier SanMarco tarafından tasarlanan PAOLA-JR 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1" s="149" t="str">
        <f>IF(C391&gt;0,+VLOOKUP($C391,'STYLE NAMES'!$B:$AC,16,FALSE),"")</f>
        <v>* Yüksek performans için özel tasarım
* 4 yönlü süper streç pike kumaş
* Yumuşak ve rahat
* Nefes alabilir
* Hızlı kuruma
Kompozisyon:
%95 Polyamid  %5 Elastan</v>
      </c>
      <c r="AM391" s="149" t="str">
        <f>IF(C391&gt;0,+VLOOKUP($C391,'STYLE NAMES'!$B:$AC,17,FALSE),"")</f>
        <v>Makinede 30°C' de Yıkayın
Hassas Yıkama
Ilık ütü yapın
Tersten ütüleyin
Logo ve baskıları ÜTÜLEMEYİN
Çamaşır suyu kullanmayın
Kurutma Makinesinde Kurutmayın</v>
      </c>
      <c r="AN391" s="149" t="str">
        <f>IF($C391&gt;0,$C391&amp;" "&amp;$P391&amp;" "&amp;+VLOOKUP($C391,'STYLE NAMES'!$B:$AC,18,FALSE),"""")</f>
        <v>PAOLA-JR WHITE POLO DA CONCORSO RAGAZZA MANICA LUNGA</v>
      </c>
      <c r="AO391" s="101" t="str">
        <f>"Disegnato da Cavalier SanMarco "&amp;(AN391)&amp;"; "&amp;IF(C391&gt;0,+VLOOKUP($C391,'STYLE NAMES'!$B:$AC,19,FALSE),"")</f>
        <v>Disegnato da Cavalier SanMarco PAOLA-JR 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1" s="101" t="str">
        <f>IF(C391&gt;0,+VLOOKUP($C391,'STYLE NAMES'!$B:$AC,20,FALSE),"")</f>
        <v>Design ingegnerizzato per alte prestazioni 
Jersey piqué elasticizzato  4-way-stretch 
Morbido e confortevole 
Traspirante Asciugatura rapida 
Composizione: 
95% Poliammide  5% Elastan</v>
      </c>
      <c r="AQ391" s="101" t="str">
        <f>IF(C391&gt;0,+VLOOKUP($C391,'STYLE NAMES'!$B:$AC,21,FALSE),"")</f>
        <v>Lavare in lavatrice a 30°C Ciclo delicato 
Stirare a bassa temperatura
Stirare al rovescio 
Non stirare su loghi o stampe 
Non candeggiare 
Non asciugare in asciugatrice</v>
      </c>
      <c r="AR391" s="101">
        <f>IF(D391&gt;0,+VLOOKUP($C391,'STYLE NAMES'!$B:$AC,22,FALSE),"")</f>
        <v>0</v>
      </c>
      <c r="AS391" s="101">
        <f>IF(E391&gt;0,+VLOOKUP($C391,'STYLE NAMES'!$B:$AC,23,FALSE),"")</f>
        <v>0</v>
      </c>
      <c r="AT391" s="101">
        <f>IF(F391&gt;0,+VLOOKUP($C391,'STYLE NAMES'!$B:$AC,24,FALSE),"")</f>
        <v>0</v>
      </c>
      <c r="AU391" s="101">
        <f>IF(G391&gt;0,+VLOOKUP($C391,'STYLE NAMES'!$B:$AC,25,FALSE),"")</f>
        <v>0</v>
      </c>
      <c r="AV391" s="101">
        <f>+VLOOKUP($S391,'CODE GENERATOR'!$P:$AM,15,FALSE)</f>
        <v>0</v>
      </c>
      <c r="AW391" s="101">
        <f>+VLOOKUP($S391,'CODE GENERATOR'!$P:$AM,16,FALSE)</f>
        <v>0</v>
      </c>
      <c r="AX391" s="101">
        <f>+VLOOKUP($S391,'CODE GENERATOR'!$P:$AM,17,FALSE)</f>
        <v>0</v>
      </c>
      <c r="AY391" s="101">
        <f>+VLOOKUP($S391,'CODE GENERATOR'!$P:$AM,18,FALSE)</f>
        <v>0</v>
      </c>
      <c r="AZ391" s="101">
        <f>+VLOOKUP($S391,'CODE GENERATOR'!$P:$AM,19,FALSE)</f>
        <v>0</v>
      </c>
      <c r="BA391" s="101">
        <f>+VLOOKUP($S391,'CODE GENERATOR'!$P:$AM,20,FALSE)</f>
        <v>0</v>
      </c>
      <c r="BB391" s="101">
        <f>+VLOOKUP($S391,'CODE GENERATOR'!$P:$AM,21,FALSE)</f>
        <v>0</v>
      </c>
      <c r="BC391" s="101">
        <f>+VLOOKUP($S391,'CODE GENERATOR'!$P:$AM,22,FALSE)</f>
        <v>0</v>
      </c>
      <c r="BD391" s="101">
        <f>+VLOOKUP($S391,'CODE GENERATOR'!$P:$AM,23,FALSE)</f>
        <v>0</v>
      </c>
      <c r="BE391" s="101">
        <f>+VLOOKUP($S391,'CODE GENERATOR'!$P:$AM,24,FALSE)</f>
        <v>0</v>
      </c>
      <c r="BF391" s="101">
        <f>IF(C391&gt;0,+VLOOKUP(G391,'CATEGORY ID'!$A$1:$L$118,3,FALSE),"")</f>
        <v>30</v>
      </c>
      <c r="BG391" s="101">
        <f>IF(C391&gt;0,+VLOOKUP(H391,'CATEGORY ID'!$D$1:$L$118,3,FALSE),"")</f>
        <v>4</v>
      </c>
      <c r="BH391" s="101">
        <f>IF(C391&gt;0,+VLOOKUP((+H391&amp;I391),'CATEGORY ID'!$H$1:$I$121,2,FALSE),"")</f>
        <v>110</v>
      </c>
      <c r="BJ391" s="101">
        <f>IF(C391&gt;0,IF(COUNTIF('CATEGORY ID'!$K$1:$K$121,+H391&amp;K391) &gt; 0, +VLOOKUP(+H391&amp;K391,'CATEGORY ID'!$K$1:$L$121,2,FALSE),""),"")</f>
        <v>226</v>
      </c>
      <c r="BK391" s="101">
        <v>53</v>
      </c>
      <c r="BO391" s="101">
        <v>21</v>
      </c>
      <c r="BR391" s="101" t="str" cm="1">
        <f t="array" ref="BR391">IF(C391&gt;0,_xlfn.TEXTJOIN(";", TRUE,_xlfn.UNIQUE(_xlfn._xlws.FILTER(BF391:BQ391,(BF391:BQ391&gt;0)),TRUE,FALSE)),"")&amp;";"&amp;BS391</f>
        <v>30;4;110;226;53;21;208;232</v>
      </c>
      <c r="BS391" s="101" t="s">
        <v>3451</v>
      </c>
      <c r="BU391" s="106">
        <f>IF(C391&gt;0,+VLOOKUP($C391,'STYLE NAMES'!$B:$AC,26,FALSE),"")</f>
        <v>69.900000000000006</v>
      </c>
      <c r="BV391" s="106">
        <f>IF(C391&gt;0,+VLOOKUP($C391,'STYLE NAMES'!$B:$AC,27,FALSE),"")</f>
        <v>3840</v>
      </c>
      <c r="BW391" s="106">
        <f>IF(C391&gt;0,+VLOOKUP($C391,'STYLE NAMES'!$B:$AC,28,FALSE),"")</f>
        <v>80.385000000000005</v>
      </c>
      <c r="BY391"/>
      <c r="BZ391" s="101">
        <v>6</v>
      </c>
      <c r="CA391" s="137">
        <f t="shared" si="30"/>
        <v>1</v>
      </c>
      <c r="CB391" s="137" t="str">
        <f>+VLOOKUP(C391,'[2]STYLES &amp; MODELS MATRIX'!$A:$G,7,FALSE)</f>
        <v>GHOST</v>
      </c>
      <c r="CC391" s="137" t="str">
        <f>+VLOOKUP(C391,'[1]STYLES &amp; SIZE CHARTS'!$A:$H,8,FALSE)</f>
        <v>JT-GLSP1</v>
      </c>
      <c r="CD391" s="137"/>
      <c r="CE391" s="205"/>
      <c r="CF391" s="141"/>
    </row>
    <row r="392" spans="1:84" s="101" customFormat="1" ht="12" customHeight="1" x14ac:dyDescent="0.2">
      <c r="A392" s="102">
        <f t="shared" si="28"/>
        <v>8683711004486</v>
      </c>
      <c r="B392" s="101" t="s">
        <v>877</v>
      </c>
      <c r="C392" s="101" t="s">
        <v>538</v>
      </c>
      <c r="D392" s="101" t="s">
        <v>2981</v>
      </c>
      <c r="E392" s="203" t="s">
        <v>2370</v>
      </c>
      <c r="F392" s="101" t="s">
        <v>2355</v>
      </c>
      <c r="G392" s="101" t="str">
        <f>IF(C392&gt;0,+VLOOKUP($C392,'STYLE NAMES'!$B:$AC,4,FALSE),"")</f>
        <v>RIDER</v>
      </c>
      <c r="H392" s="101" t="str">
        <f>IF(C392&gt;0,+VLOOKUP($C392,'STYLE NAMES'!$B:$AC,5,FALSE),"")</f>
        <v>JUNIOR</v>
      </c>
      <c r="I392" s="101" t="str">
        <f>IF(C392&gt;0,+VLOOKUP($C392,'STYLE NAMES'!$B:$AC,6,FALSE),"")</f>
        <v>TOPS</v>
      </c>
      <c r="J392" s="101" t="str">
        <f>IF(C392&gt;0,+VLOOKUP($C392,'STYLE NAMES'!$B:$AC,7,FALSE),"")</f>
        <v>KIDS GIRL</v>
      </c>
      <c r="K392" s="101" t="str">
        <f>IF(C392&gt;0,+VLOOKUP($C392,'STYLE NAMES'!$B:$AC,8,FALSE),"")</f>
        <v>COMPETITION POLOS</v>
      </c>
      <c r="L392" s="101" t="str">
        <f>IF(E392&gt;0,+VLOOKUP($E392,'CODE GENERATOR'!$D:$T,3,FALSE),"")</f>
        <v>W</v>
      </c>
      <c r="M392" s="101" t="str">
        <f>IF(E392&gt;0,+VLOOKUP($E392,'CODE GENERATOR'!$D:$T,4,FALSE),"")</f>
        <v>PIQUET</v>
      </c>
      <c r="N392" s="101" t="str">
        <f>IF(E392&gt;0,+VLOOKUP($E392,'CODE GENERATOR'!$D:$T,6,FALSE),"")</f>
        <v>WHITE</v>
      </c>
      <c r="O392" s="101" t="str">
        <f>IF(E392&gt;0,+VLOOKUP($E392,'CODE GENERATOR'!$D:$T,7,FALSE),"")</f>
        <v>WHITE</v>
      </c>
      <c r="P392" s="101" t="str">
        <f t="shared" si="29"/>
        <v>WHITE</v>
      </c>
      <c r="Q392" s="104" t="str">
        <f>IF(E392&gt;0,+VLOOKUP($E392,'CODE GENERATOR'!$D:$T,11,FALSE),"")</f>
        <v>R.TOPKG_CPL0038</v>
      </c>
      <c r="R392" s="104" t="str">
        <f>IF(E392&gt;0,+VLOOKUP($E392,'CODE GENERATOR'!$D:$T,12,FALSE),"")</f>
        <v>PIQ0015WHTWHT</v>
      </c>
      <c r="S392" s="104" t="str">
        <f>IF(E392&gt;0,+VLOOKUP($E392,'CODE GENERATOR'!$D:$T,13,FALSE),"")</f>
        <v>R.TOPKG_CPL0038_PIQ0015WHTWHT</v>
      </c>
      <c r="T392" s="104" t="str">
        <f t="shared" si="27"/>
        <v>R.TOPKG_CPL0038_PIQ0015WHTWHT_12-13 Y</v>
      </c>
      <c r="U392" s="105">
        <v>8683711004486</v>
      </c>
      <c r="V392" s="107" t="str" cm="1">
        <f t="array" ref="V392">_xlfn.TEXTJOIN(";", TRUE, _xlfn.UNIQUE(_xlfn._xlws.FILTER(P$3:P$10029, C$3:C$10029=C392)))</f>
        <v>WHITE;WHITE/NAVY;NAVY/WHITE;BORDEAUX</v>
      </c>
      <c r="W392" s="107" t="str" cm="1">
        <f t="array" ref="W392">_xlfn.TEXTJOIN(";", TRUE, _xlfn.UNIQUE(_xlfn._xlws.FILTER(F$3:F$10029, C$3:C$10029=C392)))</f>
        <v>6-7 Y;8-9 Y;10-11 Y;12-13 Y;14-15 Y</v>
      </c>
      <c r="X392" s="101" t="str">
        <f>IF(E392&gt;0,+VLOOKUP($E392,'CODE GENERATOR'!$D:$AC,19,FALSE),0)</f>
        <v>2402_S01_33051</v>
      </c>
      <c r="Y392" s="101" t="str">
        <f>IF(E392&gt;0,+VLOOKUP($E392,'CODE GENERATOR'!$D:$AC,20,FALSE),0)</f>
        <v>2402_S01_33047</v>
      </c>
      <c r="Z392" s="101" t="str">
        <f>IF(E392&gt;0,+VLOOKUP($E392,'CODE GENERATOR'!$D:$AC,21,FALSE),0)</f>
        <v>2402_S01_33052</v>
      </c>
      <c r="AA392" s="101" t="str">
        <f>IF(E392&gt;0,+VLOOKUP($E392,'CODE GENERATOR'!$D:$AC,22,FALSE),0)</f>
        <v>2402_S01_33055</v>
      </c>
      <c r="AB392" s="101" t="str">
        <f>IF(E392&gt;0,+VLOOKUP($E392,'CODE GENERATOR'!$D:$AC,23,FALSE),0)</f>
        <v>2402_S01_33047</v>
      </c>
      <c r="AC392" s="101" t="str">
        <f>IF(E392&gt;0,+VLOOKUP($E392,'CODE GENERATOR'!$D:$AC,24,FALSE),0)</f>
        <v>2402_S01_33058</v>
      </c>
      <c r="AD392" s="101" t="str">
        <f>IF(E392&gt;0,+VLOOKUP($E392,'CODE GENERATOR'!$D:$AC,25,FALSE),0)</f>
        <v/>
      </c>
      <c r="AE392" s="101" t="str">
        <f>IF(E392&gt;0,+VLOOKUP($E392,'CODE GENERATOR'!$D:$AC,26,FALSE),0)</f>
        <v/>
      </c>
      <c r="AF392" s="149" t="str">
        <f>IF($C392&gt;0,$C392&amp;" "&amp;$P392&amp;" "&amp;+VLOOKUP($C392,'STYLE NAMES'!$B:$AC,10,FALSE),"""")</f>
        <v>PAOLA-JR WHITE GIRL'S COMPETITION POLO LONG SLEEVE</v>
      </c>
      <c r="AG392" s="101" t="str">
        <f>"Enjoy our "&amp;(AF392)&amp;"; "&amp;IF(C392&gt;0,+VLOOKUP($C392,'STYLE NAMES'!$B:$AC,11,FALSE),"")</f>
        <v>Enjoy our PAOLA-JR 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2" s="101" t="str">
        <f>IF(C392&gt;0,+VLOOKUP($C392,'STYLE NAMES'!$B:$AC,12,FALSE),"")</f>
        <v>* Specially engineered design for high performance
* 4-way super stretch piquet jersey
* Soft and comfortable
* Breathable
* Quick dry
Composition:
95% Poliamide 5% Elasthane</v>
      </c>
      <c r="AI392" s="101" t="str">
        <f>IF(C392&gt;0,+VLOOKUP($C392,'STYLE NAMES'!$B:$AC,13,FALSE),"")</f>
        <v>Machine Wash at 30°C
Mild process
Iron at low temperature
Iron from REVERSE
Do NOT iron on logos or prints
Do not bleach
Do NOT Tumble Dry</v>
      </c>
      <c r="AJ392" s="149" t="str">
        <f>IF($C392&gt;0,$C392&amp;" "&amp;$P392&amp;" "&amp;+VLOOKUP($C392,'STYLE NAMES'!$B:$AC,14,FALSE),"""")</f>
        <v>PAOLA-JR WHITE KIZ ÇOCUK UZUN KOL YARIŞMA POLO</v>
      </c>
      <c r="AK392" s="149" t="str">
        <f>"Cavalier SanMarco tarafından tasarlanan "&amp;(AJ392)&amp;"; "&amp;IF(C392&gt;0,+VLOOKUP($C392,'STYLE NAMES'!$B:$AC,15,FALSE),"")</f>
        <v>Cavalier SanMarco tarafından tasarlanan PAOLA-JR 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2" s="149" t="str">
        <f>IF(C392&gt;0,+VLOOKUP($C392,'STYLE NAMES'!$B:$AC,16,FALSE),"")</f>
        <v>* Yüksek performans için özel tasarım
* 4 yönlü süper streç pike kumaş
* Yumuşak ve rahat
* Nefes alabilir
* Hızlı kuruma
Kompozisyon:
%95 Polyamid  %5 Elastan</v>
      </c>
      <c r="AM392" s="149" t="str">
        <f>IF(C392&gt;0,+VLOOKUP($C392,'STYLE NAMES'!$B:$AC,17,FALSE),"")</f>
        <v>Makinede 30°C' de Yıkayın
Hassas Yıkama
Ilık ütü yapın
Tersten ütüleyin
Logo ve baskıları ÜTÜLEMEYİN
Çamaşır suyu kullanmayın
Kurutma Makinesinde Kurutmayın</v>
      </c>
      <c r="AN392" s="149" t="str">
        <f>IF($C392&gt;0,$C392&amp;" "&amp;$P392&amp;" "&amp;+VLOOKUP($C392,'STYLE NAMES'!$B:$AC,18,FALSE),"""")</f>
        <v>PAOLA-JR WHITE POLO DA CONCORSO RAGAZZA MANICA LUNGA</v>
      </c>
      <c r="AO392" s="101" t="str">
        <f>"Disegnato da Cavalier SanMarco "&amp;(AN392)&amp;"; "&amp;IF(C392&gt;0,+VLOOKUP($C392,'STYLE NAMES'!$B:$AC,19,FALSE),"")</f>
        <v>Disegnato da Cavalier SanMarco PAOLA-JR 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2" s="101" t="str">
        <f>IF(C392&gt;0,+VLOOKUP($C392,'STYLE NAMES'!$B:$AC,20,FALSE),"")</f>
        <v>Design ingegnerizzato per alte prestazioni 
Jersey piqué elasticizzato  4-way-stretch 
Morbido e confortevole 
Traspirante Asciugatura rapida 
Composizione: 
95% Poliammide  5% Elastan</v>
      </c>
      <c r="AQ392" s="101" t="str">
        <f>IF(C392&gt;0,+VLOOKUP($C392,'STYLE NAMES'!$B:$AC,21,FALSE),"")</f>
        <v>Lavare in lavatrice a 30°C Ciclo delicato 
Stirare a bassa temperatura
Stirare al rovescio 
Non stirare su loghi o stampe 
Non candeggiare 
Non asciugare in asciugatrice</v>
      </c>
      <c r="AR392" s="101">
        <f>IF(D392&gt;0,+VLOOKUP($C392,'STYLE NAMES'!$B:$AC,22,FALSE),"")</f>
        <v>0</v>
      </c>
      <c r="AS392" s="101">
        <f>IF(E392&gt;0,+VLOOKUP($C392,'STYLE NAMES'!$B:$AC,23,FALSE),"")</f>
        <v>0</v>
      </c>
      <c r="AT392" s="101">
        <f>IF(F392&gt;0,+VLOOKUP($C392,'STYLE NAMES'!$B:$AC,24,FALSE),"")</f>
        <v>0</v>
      </c>
      <c r="AU392" s="101">
        <f>IF(G392&gt;0,+VLOOKUP($C392,'STYLE NAMES'!$B:$AC,25,FALSE),"")</f>
        <v>0</v>
      </c>
      <c r="AV392" s="101">
        <f>+VLOOKUP($S392,'CODE GENERATOR'!$P:$AM,15,FALSE)</f>
        <v>0</v>
      </c>
      <c r="AW392" s="101">
        <f>+VLOOKUP($S392,'CODE GENERATOR'!$P:$AM,16,FALSE)</f>
        <v>0</v>
      </c>
      <c r="AX392" s="101">
        <f>+VLOOKUP($S392,'CODE GENERATOR'!$P:$AM,17,FALSE)</f>
        <v>0</v>
      </c>
      <c r="AY392" s="101">
        <f>+VLOOKUP($S392,'CODE GENERATOR'!$P:$AM,18,FALSE)</f>
        <v>0</v>
      </c>
      <c r="AZ392" s="101">
        <f>+VLOOKUP($S392,'CODE GENERATOR'!$P:$AM,19,FALSE)</f>
        <v>0</v>
      </c>
      <c r="BA392" s="101">
        <f>+VLOOKUP($S392,'CODE GENERATOR'!$P:$AM,20,FALSE)</f>
        <v>0</v>
      </c>
      <c r="BB392" s="101">
        <f>+VLOOKUP($S392,'CODE GENERATOR'!$P:$AM,21,FALSE)</f>
        <v>0</v>
      </c>
      <c r="BC392" s="101">
        <f>+VLOOKUP($S392,'CODE GENERATOR'!$P:$AM,22,FALSE)</f>
        <v>0</v>
      </c>
      <c r="BD392" s="101">
        <f>+VLOOKUP($S392,'CODE GENERATOR'!$P:$AM,23,FALSE)</f>
        <v>0</v>
      </c>
      <c r="BE392" s="101">
        <f>+VLOOKUP($S392,'CODE GENERATOR'!$P:$AM,24,FALSE)</f>
        <v>0</v>
      </c>
      <c r="BF392" s="101">
        <f>IF(C392&gt;0,+VLOOKUP(G392,'CATEGORY ID'!$A$1:$L$118,3,FALSE),"")</f>
        <v>30</v>
      </c>
      <c r="BG392" s="101">
        <f>IF(C392&gt;0,+VLOOKUP(H392,'CATEGORY ID'!$D$1:$L$118,3,FALSE),"")</f>
        <v>4</v>
      </c>
      <c r="BH392" s="101">
        <f>IF(C392&gt;0,+VLOOKUP((+H392&amp;I392),'CATEGORY ID'!$H$1:$I$121,2,FALSE),"")</f>
        <v>110</v>
      </c>
      <c r="BJ392" s="101">
        <f>IF(C392&gt;0,IF(COUNTIF('CATEGORY ID'!$K$1:$K$121,+H392&amp;K392) &gt; 0, +VLOOKUP(+H392&amp;K392,'CATEGORY ID'!$K$1:$L$121,2,FALSE),""),"")</f>
        <v>226</v>
      </c>
      <c r="BK392" s="101">
        <v>53</v>
      </c>
      <c r="BO392" s="101">
        <v>21</v>
      </c>
      <c r="BR392" s="101" t="str" cm="1">
        <f t="array" ref="BR392">IF(C392&gt;0,_xlfn.TEXTJOIN(";", TRUE,_xlfn.UNIQUE(_xlfn._xlws.FILTER(BF392:BQ392,(BF392:BQ392&gt;0)),TRUE,FALSE)),"")&amp;";"&amp;BS392</f>
        <v>30;4;110;226;53;21;208;232</v>
      </c>
      <c r="BS392" s="101" t="s">
        <v>3451</v>
      </c>
      <c r="BU392" s="106">
        <f>IF(C392&gt;0,+VLOOKUP($C392,'STYLE NAMES'!$B:$AC,26,FALSE),"")</f>
        <v>69.900000000000006</v>
      </c>
      <c r="BV392" s="106">
        <f>IF(C392&gt;0,+VLOOKUP($C392,'STYLE NAMES'!$B:$AC,27,FALSE),"")</f>
        <v>3840</v>
      </c>
      <c r="BW392" s="106">
        <f>IF(C392&gt;0,+VLOOKUP($C392,'STYLE NAMES'!$B:$AC,28,FALSE),"")</f>
        <v>80.385000000000005</v>
      </c>
      <c r="BY392"/>
      <c r="BZ392" s="101">
        <v>5</v>
      </c>
      <c r="CA392" s="137">
        <f t="shared" si="30"/>
        <v>1</v>
      </c>
      <c r="CB392" s="137" t="str">
        <f>+VLOOKUP(C392,'[2]STYLES &amp; MODELS MATRIX'!$A:$G,7,FALSE)</f>
        <v>GHOST</v>
      </c>
      <c r="CC392" s="137" t="str">
        <f>+VLOOKUP(C392,'[1]STYLES &amp; SIZE CHARTS'!$A:$H,8,FALSE)</f>
        <v>JT-GLSP1</v>
      </c>
      <c r="CD392" s="137"/>
      <c r="CE392" s="205"/>
      <c r="CF392" s="141"/>
    </row>
    <row r="393" spans="1:84" s="101" customFormat="1" ht="12" customHeight="1" x14ac:dyDescent="0.2">
      <c r="A393" s="102">
        <f t="shared" si="28"/>
        <v>8683711009887</v>
      </c>
      <c r="B393" s="101" t="s">
        <v>877</v>
      </c>
      <c r="C393" s="101" t="s">
        <v>538</v>
      </c>
      <c r="D393" s="101" t="s">
        <v>2981</v>
      </c>
      <c r="E393" s="203" t="s">
        <v>2370</v>
      </c>
      <c r="F393" s="101" t="s">
        <v>2356</v>
      </c>
      <c r="G393" s="101" t="str">
        <f>IF(C393&gt;0,+VLOOKUP($C393,'STYLE NAMES'!$B:$AC,4,FALSE),"")</f>
        <v>RIDER</v>
      </c>
      <c r="H393" s="101" t="str">
        <f>IF(C393&gt;0,+VLOOKUP($C393,'STYLE NAMES'!$B:$AC,5,FALSE),"")</f>
        <v>JUNIOR</v>
      </c>
      <c r="I393" s="101" t="str">
        <f>IF(C393&gt;0,+VLOOKUP($C393,'STYLE NAMES'!$B:$AC,6,FALSE),"")</f>
        <v>TOPS</v>
      </c>
      <c r="J393" s="101" t="str">
        <f>IF(C393&gt;0,+VLOOKUP($C393,'STYLE NAMES'!$B:$AC,7,FALSE),"")</f>
        <v>KIDS GIRL</v>
      </c>
      <c r="K393" s="101" t="str">
        <f>IF(C393&gt;0,+VLOOKUP($C393,'STYLE NAMES'!$B:$AC,8,FALSE),"")</f>
        <v>COMPETITION POLOS</v>
      </c>
      <c r="L393" s="101" t="str">
        <f>IF(E393&gt;0,+VLOOKUP($E393,'CODE GENERATOR'!$D:$T,3,FALSE),"")</f>
        <v>W</v>
      </c>
      <c r="M393" s="101" t="str">
        <f>IF(E393&gt;0,+VLOOKUP($E393,'CODE GENERATOR'!$D:$T,4,FALSE),"")</f>
        <v>PIQUET</v>
      </c>
      <c r="N393" s="101" t="str">
        <f>IF(E393&gt;0,+VLOOKUP($E393,'CODE GENERATOR'!$D:$T,6,FALSE),"")</f>
        <v>WHITE</v>
      </c>
      <c r="O393" s="101" t="str">
        <f>IF(E393&gt;0,+VLOOKUP($E393,'CODE GENERATOR'!$D:$T,7,FALSE),"")</f>
        <v>WHITE</v>
      </c>
      <c r="P393" s="101" t="str">
        <f t="shared" si="29"/>
        <v>WHITE</v>
      </c>
      <c r="Q393" s="104" t="str">
        <f>IF(E393&gt;0,+VLOOKUP($E393,'CODE GENERATOR'!$D:$T,11,FALSE),"")</f>
        <v>R.TOPKG_CPL0038</v>
      </c>
      <c r="R393" s="104" t="str">
        <f>IF(E393&gt;0,+VLOOKUP($E393,'CODE GENERATOR'!$D:$T,12,FALSE),"")</f>
        <v>PIQ0015WHTWHT</v>
      </c>
      <c r="S393" s="104" t="str">
        <f>IF(E393&gt;0,+VLOOKUP($E393,'CODE GENERATOR'!$D:$T,13,FALSE),"")</f>
        <v>R.TOPKG_CPL0038_PIQ0015WHTWHT</v>
      </c>
      <c r="T393" s="104" t="str">
        <f t="shared" si="27"/>
        <v>R.TOPKG_CPL0038_PIQ0015WHTWHT_14-15 Y</v>
      </c>
      <c r="U393" s="105">
        <v>8683711009887</v>
      </c>
      <c r="V393" s="107" t="str" cm="1">
        <f t="array" ref="V393">_xlfn.TEXTJOIN(";", TRUE, _xlfn.UNIQUE(_xlfn._xlws.FILTER(P$3:P$10029, C$3:C$10029=C393)))</f>
        <v>WHITE;WHITE/NAVY;NAVY/WHITE;BORDEAUX</v>
      </c>
      <c r="W393" s="107" t="str" cm="1">
        <f t="array" ref="W393">_xlfn.TEXTJOIN(";", TRUE, _xlfn.UNIQUE(_xlfn._xlws.FILTER(F$3:F$10029, C$3:C$10029=C393)))</f>
        <v>6-7 Y;8-9 Y;10-11 Y;12-13 Y;14-15 Y</v>
      </c>
      <c r="X393" s="101" t="str">
        <f>IF(E393&gt;0,+VLOOKUP($E393,'CODE GENERATOR'!$D:$AC,19,FALSE),0)</f>
        <v>2402_S01_33051</v>
      </c>
      <c r="Y393" s="101" t="str">
        <f>IF(E393&gt;0,+VLOOKUP($E393,'CODE GENERATOR'!$D:$AC,20,FALSE),0)</f>
        <v>2402_S01_33047</v>
      </c>
      <c r="Z393" s="101" t="str">
        <f>IF(E393&gt;0,+VLOOKUP($E393,'CODE GENERATOR'!$D:$AC,21,FALSE),0)</f>
        <v>2402_S01_33052</v>
      </c>
      <c r="AA393" s="101" t="str">
        <f>IF(E393&gt;0,+VLOOKUP($E393,'CODE GENERATOR'!$D:$AC,22,FALSE),0)</f>
        <v>2402_S01_33055</v>
      </c>
      <c r="AB393" s="101" t="str">
        <f>IF(E393&gt;0,+VLOOKUP($E393,'CODE GENERATOR'!$D:$AC,23,FALSE),0)</f>
        <v>2402_S01_33047</v>
      </c>
      <c r="AC393" s="101" t="str">
        <f>IF(E393&gt;0,+VLOOKUP($E393,'CODE GENERATOR'!$D:$AC,24,FALSE),0)</f>
        <v>2402_S01_33058</v>
      </c>
      <c r="AD393" s="101" t="str">
        <f>IF(E393&gt;0,+VLOOKUP($E393,'CODE GENERATOR'!$D:$AC,25,FALSE),0)</f>
        <v/>
      </c>
      <c r="AE393" s="101" t="str">
        <f>IF(E393&gt;0,+VLOOKUP($E393,'CODE GENERATOR'!$D:$AC,26,FALSE),0)</f>
        <v/>
      </c>
      <c r="AF393" s="149" t="str">
        <f>IF($C393&gt;0,$C393&amp;" "&amp;$P393&amp;" "&amp;+VLOOKUP($C393,'STYLE NAMES'!$B:$AC,10,FALSE),"""")</f>
        <v>PAOLA-JR WHITE GIRL'S COMPETITION POLO LONG SLEEVE</v>
      </c>
      <c r="AG393" s="101" t="str">
        <f>"Enjoy our "&amp;(AF393)&amp;"; "&amp;IF(C393&gt;0,+VLOOKUP($C393,'STYLE NAMES'!$B:$AC,11,FALSE),"")</f>
        <v>Enjoy our PAOLA-JR 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3" s="101" t="str">
        <f>IF(C393&gt;0,+VLOOKUP($C393,'STYLE NAMES'!$B:$AC,12,FALSE),"")</f>
        <v>* Specially engineered design for high performance
* 4-way super stretch piquet jersey
* Soft and comfortable
* Breathable
* Quick dry
Composition:
95% Poliamide 5% Elasthane</v>
      </c>
      <c r="AI393" s="101" t="str">
        <f>IF(C393&gt;0,+VLOOKUP($C393,'STYLE NAMES'!$B:$AC,13,FALSE),"")</f>
        <v>Machine Wash at 30°C
Mild process
Iron at low temperature
Iron from REVERSE
Do NOT iron on logos or prints
Do not bleach
Do NOT Tumble Dry</v>
      </c>
      <c r="AJ393" s="149" t="str">
        <f>IF($C393&gt;0,$C393&amp;" "&amp;$P393&amp;" "&amp;+VLOOKUP($C393,'STYLE NAMES'!$B:$AC,14,FALSE),"""")</f>
        <v>PAOLA-JR WHITE KIZ ÇOCUK UZUN KOL YARIŞMA POLO</v>
      </c>
      <c r="AK393" s="149" t="str">
        <f>"Cavalier SanMarco tarafından tasarlanan "&amp;(AJ393)&amp;"; "&amp;IF(C393&gt;0,+VLOOKUP($C393,'STYLE NAMES'!$B:$AC,15,FALSE),"")</f>
        <v>Cavalier SanMarco tarafından tasarlanan PAOLA-JR 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3" s="149" t="str">
        <f>IF(C393&gt;0,+VLOOKUP($C393,'STYLE NAMES'!$B:$AC,16,FALSE),"")</f>
        <v>* Yüksek performans için özel tasarım
* 4 yönlü süper streç pike kumaş
* Yumuşak ve rahat
* Nefes alabilir
* Hızlı kuruma
Kompozisyon:
%95 Polyamid  %5 Elastan</v>
      </c>
      <c r="AM393" s="149" t="str">
        <f>IF(C393&gt;0,+VLOOKUP($C393,'STYLE NAMES'!$B:$AC,17,FALSE),"")</f>
        <v>Makinede 30°C' de Yıkayın
Hassas Yıkama
Ilık ütü yapın
Tersten ütüleyin
Logo ve baskıları ÜTÜLEMEYİN
Çamaşır suyu kullanmayın
Kurutma Makinesinde Kurutmayın</v>
      </c>
      <c r="AN393" s="149" t="str">
        <f>IF($C393&gt;0,$C393&amp;" "&amp;$P393&amp;" "&amp;+VLOOKUP($C393,'STYLE NAMES'!$B:$AC,18,FALSE),"""")</f>
        <v>PAOLA-JR WHITE POLO DA CONCORSO RAGAZZA MANICA LUNGA</v>
      </c>
      <c r="AO393" s="101" t="str">
        <f>"Disegnato da Cavalier SanMarco "&amp;(AN393)&amp;"; "&amp;IF(C393&gt;0,+VLOOKUP($C393,'STYLE NAMES'!$B:$AC,19,FALSE),"")</f>
        <v>Disegnato da Cavalier SanMarco PAOLA-JR 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3" s="101" t="str">
        <f>IF(C393&gt;0,+VLOOKUP($C393,'STYLE NAMES'!$B:$AC,20,FALSE),"")</f>
        <v>Design ingegnerizzato per alte prestazioni 
Jersey piqué elasticizzato  4-way-stretch 
Morbido e confortevole 
Traspirante Asciugatura rapida 
Composizione: 
95% Poliammide  5% Elastan</v>
      </c>
      <c r="AQ393" s="101" t="str">
        <f>IF(C393&gt;0,+VLOOKUP($C393,'STYLE NAMES'!$B:$AC,21,FALSE),"")</f>
        <v>Lavare in lavatrice a 30°C Ciclo delicato 
Stirare a bassa temperatura
Stirare al rovescio 
Non stirare su loghi o stampe 
Non candeggiare 
Non asciugare in asciugatrice</v>
      </c>
      <c r="AR393" s="101">
        <f>IF(D393&gt;0,+VLOOKUP($C393,'STYLE NAMES'!$B:$AC,22,FALSE),"")</f>
        <v>0</v>
      </c>
      <c r="AS393" s="101">
        <f>IF(E393&gt;0,+VLOOKUP($C393,'STYLE NAMES'!$B:$AC,23,FALSE),"")</f>
        <v>0</v>
      </c>
      <c r="AT393" s="101">
        <f>IF(F393&gt;0,+VLOOKUP($C393,'STYLE NAMES'!$B:$AC,24,FALSE),"")</f>
        <v>0</v>
      </c>
      <c r="AU393" s="101">
        <f>IF(G393&gt;0,+VLOOKUP($C393,'STYLE NAMES'!$B:$AC,25,FALSE),"")</f>
        <v>0</v>
      </c>
      <c r="AV393" s="101">
        <f>+VLOOKUP($S393,'CODE GENERATOR'!$P:$AM,15,FALSE)</f>
        <v>0</v>
      </c>
      <c r="AW393" s="101">
        <f>+VLOOKUP($S393,'CODE GENERATOR'!$P:$AM,16,FALSE)</f>
        <v>0</v>
      </c>
      <c r="AX393" s="101">
        <f>+VLOOKUP($S393,'CODE GENERATOR'!$P:$AM,17,FALSE)</f>
        <v>0</v>
      </c>
      <c r="AY393" s="101">
        <f>+VLOOKUP($S393,'CODE GENERATOR'!$P:$AM,18,FALSE)</f>
        <v>0</v>
      </c>
      <c r="AZ393" s="101">
        <f>+VLOOKUP($S393,'CODE GENERATOR'!$P:$AM,19,FALSE)</f>
        <v>0</v>
      </c>
      <c r="BA393" s="101">
        <f>+VLOOKUP($S393,'CODE GENERATOR'!$P:$AM,20,FALSE)</f>
        <v>0</v>
      </c>
      <c r="BB393" s="101">
        <f>+VLOOKUP($S393,'CODE GENERATOR'!$P:$AM,21,FALSE)</f>
        <v>0</v>
      </c>
      <c r="BC393" s="101">
        <f>+VLOOKUP($S393,'CODE GENERATOR'!$P:$AM,22,FALSE)</f>
        <v>0</v>
      </c>
      <c r="BD393" s="101">
        <f>+VLOOKUP($S393,'CODE GENERATOR'!$P:$AM,23,FALSE)</f>
        <v>0</v>
      </c>
      <c r="BE393" s="101">
        <f>+VLOOKUP($S393,'CODE GENERATOR'!$P:$AM,24,FALSE)</f>
        <v>0</v>
      </c>
      <c r="BF393" s="101">
        <f>IF(C393&gt;0,+VLOOKUP(G393,'CATEGORY ID'!$A$1:$L$118,3,FALSE),"")</f>
        <v>30</v>
      </c>
      <c r="BG393" s="101">
        <f>IF(C393&gt;0,+VLOOKUP(H393,'CATEGORY ID'!$D$1:$L$118,3,FALSE),"")</f>
        <v>4</v>
      </c>
      <c r="BH393" s="101">
        <f>IF(C393&gt;0,+VLOOKUP((+H393&amp;I393),'CATEGORY ID'!$H$1:$I$121,2,FALSE),"")</f>
        <v>110</v>
      </c>
      <c r="BJ393" s="101">
        <f>IF(C393&gt;0,IF(COUNTIF('CATEGORY ID'!$K$1:$K$121,+H393&amp;K393) &gt; 0, +VLOOKUP(+H393&amp;K393,'CATEGORY ID'!$K$1:$L$121,2,FALSE),""),"")</f>
        <v>226</v>
      </c>
      <c r="BK393" s="101">
        <v>53</v>
      </c>
      <c r="BO393" s="101">
        <v>21</v>
      </c>
      <c r="BR393" s="101" t="str" cm="1">
        <f t="array" ref="BR393">IF(C393&gt;0,_xlfn.TEXTJOIN(";", TRUE,_xlfn.UNIQUE(_xlfn._xlws.FILTER(BF393:BQ393,(BF393:BQ393&gt;0)),TRUE,FALSE)),"")&amp;";"&amp;BS393</f>
        <v>30;4;110;226;53;21;208;232</v>
      </c>
      <c r="BS393" s="101" t="s">
        <v>3451</v>
      </c>
      <c r="BU393" s="106">
        <f>IF(C393&gt;0,+VLOOKUP($C393,'STYLE NAMES'!$B:$AC,26,FALSE),"")</f>
        <v>69.900000000000006</v>
      </c>
      <c r="BV393" s="106">
        <f>IF(C393&gt;0,+VLOOKUP($C393,'STYLE NAMES'!$B:$AC,27,FALSE),"")</f>
        <v>3840</v>
      </c>
      <c r="BW393" s="106">
        <f>IF(C393&gt;0,+VLOOKUP($C393,'STYLE NAMES'!$B:$AC,28,FALSE),"")</f>
        <v>80.385000000000005</v>
      </c>
      <c r="BY393"/>
      <c r="BZ393" s="101">
        <v>0</v>
      </c>
      <c r="CA393" s="137">
        <f t="shared" si="30"/>
        <v>1</v>
      </c>
      <c r="CB393" s="137" t="str">
        <f>+VLOOKUP(C393,'[2]STYLES &amp; MODELS MATRIX'!$A:$G,7,FALSE)</f>
        <v>GHOST</v>
      </c>
      <c r="CC393" s="137" t="str">
        <f>+VLOOKUP(C393,'[1]STYLES &amp; SIZE CHARTS'!$A:$H,8,FALSE)</f>
        <v>JT-GLSP1</v>
      </c>
      <c r="CD393" s="137"/>
      <c r="CE393" s="205"/>
      <c r="CF393" s="141"/>
    </row>
    <row r="394" spans="1:84" s="101" customFormat="1" ht="12" customHeight="1" x14ac:dyDescent="0.2">
      <c r="A394" s="102">
        <f t="shared" si="28"/>
        <v>8683711004493</v>
      </c>
      <c r="B394" s="101" t="s">
        <v>877</v>
      </c>
      <c r="C394" s="101" t="s">
        <v>538</v>
      </c>
      <c r="D394" s="101" t="s">
        <v>2981</v>
      </c>
      <c r="E394" s="203" t="s">
        <v>2371</v>
      </c>
      <c r="F394" s="101" t="s">
        <v>2352</v>
      </c>
      <c r="G394" s="101" t="str">
        <f>IF(C394&gt;0,+VLOOKUP($C394,'STYLE NAMES'!$B:$AC,4,FALSE),"")</f>
        <v>RIDER</v>
      </c>
      <c r="H394" s="101" t="str">
        <f>IF(C394&gt;0,+VLOOKUP($C394,'STYLE NAMES'!$B:$AC,5,FALSE),"")</f>
        <v>JUNIOR</v>
      </c>
      <c r="I394" s="101" t="str">
        <f>IF(C394&gt;0,+VLOOKUP($C394,'STYLE NAMES'!$B:$AC,6,FALSE),"")</f>
        <v>TOPS</v>
      </c>
      <c r="J394" s="101" t="str">
        <f>IF(C394&gt;0,+VLOOKUP($C394,'STYLE NAMES'!$B:$AC,7,FALSE),"")</f>
        <v>KIDS GIRL</v>
      </c>
      <c r="K394" s="101" t="str">
        <f>IF(C394&gt;0,+VLOOKUP($C394,'STYLE NAMES'!$B:$AC,8,FALSE),"")</f>
        <v>COMPETITION POLOS</v>
      </c>
      <c r="L394" s="101" t="str">
        <f>IF(E394&gt;0,+VLOOKUP($E394,'CODE GENERATOR'!$D:$T,3,FALSE),"")</f>
        <v>W</v>
      </c>
      <c r="M394" s="101" t="str">
        <f>IF(E394&gt;0,+VLOOKUP($E394,'CODE GENERATOR'!$D:$T,4,FALSE),"")</f>
        <v>PIQUET</v>
      </c>
      <c r="N394" s="101" t="str">
        <f>IF(E394&gt;0,+VLOOKUP($E394,'CODE GENERATOR'!$D:$T,6,FALSE),"")</f>
        <v>WHITE</v>
      </c>
      <c r="O394" s="101" t="str">
        <f>IF(E394&gt;0,+VLOOKUP($E394,'CODE GENERATOR'!$D:$T,7,FALSE),"")</f>
        <v>NAVY</v>
      </c>
      <c r="P394" s="101" t="str">
        <f t="shared" si="29"/>
        <v>WHITE/NAVY</v>
      </c>
      <c r="Q394" s="104" t="str">
        <f>IF(E394&gt;0,+VLOOKUP($E394,'CODE GENERATOR'!$D:$T,11,FALSE),"")</f>
        <v>R.TOPKG_CPL0038</v>
      </c>
      <c r="R394" s="104" t="str">
        <f>IF(E394&gt;0,+VLOOKUP($E394,'CODE GENERATOR'!$D:$T,12,FALSE),"")</f>
        <v>PIQ0015WHTNAV</v>
      </c>
      <c r="S394" s="104" t="str">
        <f>IF(E394&gt;0,+VLOOKUP($E394,'CODE GENERATOR'!$D:$T,13,FALSE),"")</f>
        <v>R.TOPKG_CPL0038_PIQ0015WHTNAV</v>
      </c>
      <c r="T394" s="104" t="str">
        <f t="shared" si="27"/>
        <v>R.TOPKG_CPL0038_PIQ0015WHTNAV_6-7 Y</v>
      </c>
      <c r="U394" s="105">
        <v>8683711004493</v>
      </c>
      <c r="V394" s="107" t="str" cm="1">
        <f t="array" ref="V394">_xlfn.TEXTJOIN(";", TRUE, _xlfn.UNIQUE(_xlfn._xlws.FILTER(P$3:P$10029, C$3:C$10029=C394)))</f>
        <v>WHITE;WHITE/NAVY;NAVY/WHITE;BORDEAUX</v>
      </c>
      <c r="W394" s="107" t="str" cm="1">
        <f t="array" ref="W394">_xlfn.TEXTJOIN(";", TRUE, _xlfn.UNIQUE(_xlfn._xlws.FILTER(F$3:F$10029, C$3:C$10029=C394)))</f>
        <v>6-7 Y;8-9 Y;10-11 Y;12-13 Y;14-15 Y</v>
      </c>
      <c r="X394" s="101" t="str">
        <f>IF(E394&gt;0,+VLOOKUP($E394,'CODE GENERATOR'!$D:$AC,19,FALSE),0)</f>
        <v>2402_S01_33081</v>
      </c>
      <c r="Y394" s="101" t="str">
        <f>IF(E394&gt;0,+VLOOKUP($E394,'CODE GENERATOR'!$D:$AC,20,FALSE),0)</f>
        <v/>
      </c>
      <c r="Z394" s="101" t="str">
        <f>IF(E394&gt;0,+VLOOKUP($E394,'CODE GENERATOR'!$D:$AC,21,FALSE),0)</f>
        <v/>
      </c>
      <c r="AA394" s="101" t="str">
        <f>IF(E394&gt;0,+VLOOKUP($E394,'CODE GENERATOR'!$D:$AC,22,FALSE),0)</f>
        <v/>
      </c>
      <c r="AB394" s="101" t="str">
        <f>IF(E394&gt;0,+VLOOKUP($E394,'CODE GENERATOR'!$D:$AC,23,FALSE),0)</f>
        <v/>
      </c>
      <c r="AC394" s="101" t="str">
        <f>IF(E394&gt;0,+VLOOKUP($E394,'CODE GENERATOR'!$D:$AC,24,FALSE),0)</f>
        <v/>
      </c>
      <c r="AD394" s="101" t="str">
        <f>IF(E394&gt;0,+VLOOKUP($E394,'CODE GENERATOR'!$D:$AC,25,FALSE),0)</f>
        <v/>
      </c>
      <c r="AE394" s="101" t="str">
        <f>IF(E394&gt;0,+VLOOKUP($E394,'CODE GENERATOR'!$D:$AC,26,FALSE),0)</f>
        <v/>
      </c>
      <c r="AF394" s="149" t="str">
        <f>IF($C394&gt;0,$C394&amp;" "&amp;$P394&amp;" "&amp;+VLOOKUP($C394,'STYLE NAMES'!$B:$AC,10,FALSE),"""")</f>
        <v>PAOLA-JR WHITE/NAVY GIRL'S COMPETITION POLO LONG SLEEVE</v>
      </c>
      <c r="AG394" s="101" t="str">
        <f>"Enjoy our "&amp;(AF394)&amp;"; "&amp;IF(C394&gt;0,+VLOOKUP($C394,'STYLE NAMES'!$B:$AC,11,FALSE),"")</f>
        <v>Enjoy our PAOLA-JR WHITE/NAVY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4" s="101" t="str">
        <f>IF(C394&gt;0,+VLOOKUP($C394,'STYLE NAMES'!$B:$AC,12,FALSE),"")</f>
        <v>* Specially engineered design for high performance
* 4-way super stretch piquet jersey
* Soft and comfortable
* Breathable
* Quick dry
Composition:
95% Poliamide 5% Elasthane</v>
      </c>
      <c r="AI394" s="101" t="str">
        <f>IF(C394&gt;0,+VLOOKUP($C394,'STYLE NAMES'!$B:$AC,13,FALSE),"")</f>
        <v>Machine Wash at 30°C
Mild process
Iron at low temperature
Iron from REVERSE
Do NOT iron on logos or prints
Do not bleach
Do NOT Tumble Dry</v>
      </c>
      <c r="AJ394" s="149" t="str">
        <f>IF($C394&gt;0,$C394&amp;" "&amp;$P394&amp;" "&amp;+VLOOKUP($C394,'STYLE NAMES'!$B:$AC,14,FALSE),"""")</f>
        <v>PAOLA-JR WHITE/NAVY KIZ ÇOCUK UZUN KOL YARIŞMA POLO</v>
      </c>
      <c r="AK394" s="149" t="str">
        <f>"Cavalier SanMarco tarafından tasarlanan "&amp;(AJ394)&amp;"; "&amp;IF(C394&gt;0,+VLOOKUP($C394,'STYLE NAMES'!$B:$AC,15,FALSE),"")</f>
        <v>Cavalier SanMarco tarafından tasarlanan PAOLA-JR WHITE/NAVY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4" s="149" t="str">
        <f>IF(C394&gt;0,+VLOOKUP($C394,'STYLE NAMES'!$B:$AC,16,FALSE),"")</f>
        <v>* Yüksek performans için özel tasarım
* 4 yönlü süper streç pike kumaş
* Yumuşak ve rahat
* Nefes alabilir
* Hızlı kuruma
Kompozisyon:
%95 Polyamid  %5 Elastan</v>
      </c>
      <c r="AM394" s="149" t="str">
        <f>IF(C394&gt;0,+VLOOKUP($C394,'STYLE NAMES'!$B:$AC,17,FALSE),"")</f>
        <v>Makinede 30°C' de Yıkayın
Hassas Yıkama
Ilık ütü yapın
Tersten ütüleyin
Logo ve baskıları ÜTÜLEMEYİN
Çamaşır suyu kullanmayın
Kurutma Makinesinde Kurutmayın</v>
      </c>
      <c r="AN394" s="149" t="str">
        <f>IF($C394&gt;0,$C394&amp;" "&amp;$P394&amp;" "&amp;+VLOOKUP($C394,'STYLE NAMES'!$B:$AC,18,FALSE),"""")</f>
        <v>PAOLA-JR WHITE/NAVY POLO DA CONCORSO RAGAZZA MANICA LUNGA</v>
      </c>
      <c r="AO394" s="101" t="str">
        <f>"Disegnato da Cavalier SanMarco "&amp;(AN394)&amp;"; "&amp;IF(C394&gt;0,+VLOOKUP($C394,'STYLE NAMES'!$B:$AC,19,FALSE),"")</f>
        <v>Disegnato da Cavalier SanMarco PAOLA-JR WHITE/NAVY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4" s="101" t="str">
        <f>IF(C394&gt;0,+VLOOKUP($C394,'STYLE NAMES'!$B:$AC,20,FALSE),"")</f>
        <v>Design ingegnerizzato per alte prestazioni 
Jersey piqué elasticizzato  4-way-stretch 
Morbido e confortevole 
Traspirante Asciugatura rapida 
Composizione: 
95% Poliammide  5% Elastan</v>
      </c>
      <c r="AQ394" s="101" t="str">
        <f>IF(C394&gt;0,+VLOOKUP($C394,'STYLE NAMES'!$B:$AC,21,FALSE),"")</f>
        <v>Lavare in lavatrice a 30°C Ciclo delicato 
Stirare a bassa temperatura
Stirare al rovescio 
Non stirare su loghi o stampe 
Non candeggiare 
Non asciugare in asciugatrice</v>
      </c>
      <c r="AR394" s="101">
        <f>IF(D394&gt;0,+VLOOKUP($C394,'STYLE NAMES'!$B:$AC,22,FALSE),"")</f>
        <v>0</v>
      </c>
      <c r="AS394" s="101">
        <f>IF(E394&gt;0,+VLOOKUP($C394,'STYLE NAMES'!$B:$AC,23,FALSE),"")</f>
        <v>0</v>
      </c>
      <c r="AT394" s="101">
        <f>IF(F394&gt;0,+VLOOKUP($C394,'STYLE NAMES'!$B:$AC,24,FALSE),"")</f>
        <v>0</v>
      </c>
      <c r="AU394" s="101">
        <f>IF(G394&gt;0,+VLOOKUP($C394,'STYLE NAMES'!$B:$AC,25,FALSE),"")</f>
        <v>0</v>
      </c>
      <c r="AV394" s="101">
        <f>+VLOOKUP($S394,'CODE GENERATOR'!$P:$AM,15,FALSE)</f>
        <v>0</v>
      </c>
      <c r="AW394" s="101">
        <f>+VLOOKUP($S394,'CODE GENERATOR'!$P:$AM,16,FALSE)</f>
        <v>0</v>
      </c>
      <c r="AX394" s="101">
        <f>+VLOOKUP($S394,'CODE GENERATOR'!$P:$AM,17,FALSE)</f>
        <v>0</v>
      </c>
      <c r="AY394" s="101">
        <f>+VLOOKUP($S394,'CODE GENERATOR'!$P:$AM,18,FALSE)</f>
        <v>0</v>
      </c>
      <c r="AZ394" s="101">
        <f>+VLOOKUP($S394,'CODE GENERATOR'!$P:$AM,19,FALSE)</f>
        <v>0</v>
      </c>
      <c r="BA394" s="101">
        <f>+VLOOKUP($S394,'CODE GENERATOR'!$P:$AM,20,FALSE)</f>
        <v>0</v>
      </c>
      <c r="BB394" s="101">
        <f>+VLOOKUP($S394,'CODE GENERATOR'!$P:$AM,21,FALSE)</f>
        <v>0</v>
      </c>
      <c r="BC394" s="101">
        <f>+VLOOKUP($S394,'CODE GENERATOR'!$P:$AM,22,FALSE)</f>
        <v>0</v>
      </c>
      <c r="BD394" s="101">
        <f>+VLOOKUP($S394,'CODE GENERATOR'!$P:$AM,23,FALSE)</f>
        <v>0</v>
      </c>
      <c r="BE394" s="101">
        <f>+VLOOKUP($S394,'CODE GENERATOR'!$P:$AM,24,FALSE)</f>
        <v>0</v>
      </c>
      <c r="BF394" s="101">
        <f>IF(C394&gt;0,+VLOOKUP(G394,'CATEGORY ID'!$A$1:$L$118,3,FALSE),"")</f>
        <v>30</v>
      </c>
      <c r="BG394" s="101">
        <f>IF(C394&gt;0,+VLOOKUP(H394,'CATEGORY ID'!$D$1:$L$118,3,FALSE),"")</f>
        <v>4</v>
      </c>
      <c r="BH394" s="101">
        <f>IF(C394&gt;0,+VLOOKUP((+H394&amp;I394),'CATEGORY ID'!$H$1:$I$121,2,FALSE),"")</f>
        <v>110</v>
      </c>
      <c r="BJ394" s="101">
        <f>IF(C394&gt;0,IF(COUNTIF('CATEGORY ID'!$K$1:$K$121,+H394&amp;K394) &gt; 0, +VLOOKUP(+H394&amp;K394,'CATEGORY ID'!$K$1:$L$121,2,FALSE),""),"")</f>
        <v>226</v>
      </c>
      <c r="BK394" s="101">
        <v>53</v>
      </c>
      <c r="BO394" s="101">
        <v>21</v>
      </c>
      <c r="BR394" s="101" t="str" cm="1">
        <f t="array" ref="BR394">IF(C394&gt;0,_xlfn.TEXTJOIN(";", TRUE,_xlfn.UNIQUE(_xlfn._xlws.FILTER(BF394:BQ394,(BF394:BQ394&gt;0)),TRUE,FALSE)),"")&amp;";"&amp;BS394</f>
        <v>30;4;110;226;53;21;208;232</v>
      </c>
      <c r="BS394" s="101" t="s">
        <v>3451</v>
      </c>
      <c r="BU394" s="106">
        <f>IF(C394&gt;0,+VLOOKUP($C394,'STYLE NAMES'!$B:$AC,26,FALSE),"")</f>
        <v>69.900000000000006</v>
      </c>
      <c r="BV394" s="106">
        <f>IF(C394&gt;0,+VLOOKUP($C394,'STYLE NAMES'!$B:$AC,27,FALSE),"")</f>
        <v>3840</v>
      </c>
      <c r="BW394" s="106">
        <f>IF(C394&gt;0,+VLOOKUP($C394,'STYLE NAMES'!$B:$AC,28,FALSE),"")</f>
        <v>80.385000000000005</v>
      </c>
      <c r="BY394"/>
      <c r="BZ394" s="101">
        <v>0</v>
      </c>
      <c r="CA394" s="137">
        <f t="shared" si="30"/>
        <v>1</v>
      </c>
      <c r="CB394" s="137" t="str">
        <f>+VLOOKUP(C394,'[2]STYLES &amp; MODELS MATRIX'!$A:$G,7,FALSE)</f>
        <v>GHOST</v>
      </c>
      <c r="CC394" s="137" t="str">
        <f>+VLOOKUP(C394,'[1]STYLES &amp; SIZE CHARTS'!$A:$H,8,FALSE)</f>
        <v>JT-GLSP1</v>
      </c>
      <c r="CD394" s="137"/>
      <c r="CE394" s="205"/>
      <c r="CF394" s="141"/>
    </row>
    <row r="395" spans="1:84" s="101" customFormat="1" ht="12" customHeight="1" x14ac:dyDescent="0.2">
      <c r="A395" s="102">
        <f t="shared" si="28"/>
        <v>8683711004509</v>
      </c>
      <c r="B395" s="101" t="s">
        <v>877</v>
      </c>
      <c r="C395" s="101" t="s">
        <v>538</v>
      </c>
      <c r="D395" s="101" t="s">
        <v>2981</v>
      </c>
      <c r="E395" s="203" t="s">
        <v>2371</v>
      </c>
      <c r="F395" s="101" t="s">
        <v>2353</v>
      </c>
      <c r="G395" s="101" t="str">
        <f>IF(C395&gt;0,+VLOOKUP($C395,'STYLE NAMES'!$B:$AC,4,FALSE),"")</f>
        <v>RIDER</v>
      </c>
      <c r="H395" s="101" t="str">
        <f>IF(C395&gt;0,+VLOOKUP($C395,'STYLE NAMES'!$B:$AC,5,FALSE),"")</f>
        <v>JUNIOR</v>
      </c>
      <c r="I395" s="101" t="str">
        <f>IF(C395&gt;0,+VLOOKUP($C395,'STYLE NAMES'!$B:$AC,6,FALSE),"")</f>
        <v>TOPS</v>
      </c>
      <c r="J395" s="101" t="str">
        <f>IF(C395&gt;0,+VLOOKUP($C395,'STYLE NAMES'!$B:$AC,7,FALSE),"")</f>
        <v>KIDS GIRL</v>
      </c>
      <c r="K395" s="101" t="str">
        <f>IF(C395&gt;0,+VLOOKUP($C395,'STYLE NAMES'!$B:$AC,8,FALSE),"")</f>
        <v>COMPETITION POLOS</v>
      </c>
      <c r="L395" s="101" t="str">
        <f>IF(E395&gt;0,+VLOOKUP($E395,'CODE GENERATOR'!$D:$T,3,FALSE),"")</f>
        <v>W</v>
      </c>
      <c r="M395" s="101" t="str">
        <f>IF(E395&gt;0,+VLOOKUP($E395,'CODE GENERATOR'!$D:$T,4,FALSE),"")</f>
        <v>PIQUET</v>
      </c>
      <c r="N395" s="101" t="str">
        <f>IF(E395&gt;0,+VLOOKUP($E395,'CODE GENERATOR'!$D:$T,6,FALSE),"")</f>
        <v>WHITE</v>
      </c>
      <c r="O395" s="101" t="str">
        <f>IF(E395&gt;0,+VLOOKUP($E395,'CODE GENERATOR'!$D:$T,7,FALSE),"")</f>
        <v>NAVY</v>
      </c>
      <c r="P395" s="101" t="str">
        <f t="shared" si="29"/>
        <v>WHITE/NAVY</v>
      </c>
      <c r="Q395" s="104" t="str">
        <f>IF(E395&gt;0,+VLOOKUP($E395,'CODE GENERATOR'!$D:$T,11,FALSE),"")</f>
        <v>R.TOPKG_CPL0038</v>
      </c>
      <c r="R395" s="104" t="str">
        <f>IF(E395&gt;0,+VLOOKUP($E395,'CODE GENERATOR'!$D:$T,12,FALSE),"")</f>
        <v>PIQ0015WHTNAV</v>
      </c>
      <c r="S395" s="104" t="str">
        <f>IF(E395&gt;0,+VLOOKUP($E395,'CODE GENERATOR'!$D:$T,13,FALSE),"")</f>
        <v>R.TOPKG_CPL0038_PIQ0015WHTNAV</v>
      </c>
      <c r="T395" s="104" t="str">
        <f t="shared" si="27"/>
        <v>R.TOPKG_CPL0038_PIQ0015WHTNAV_8-9 Y</v>
      </c>
      <c r="U395" s="105">
        <v>8683711004509</v>
      </c>
      <c r="V395" s="107" t="str" cm="1">
        <f t="array" ref="V395">_xlfn.TEXTJOIN(";", TRUE, _xlfn.UNIQUE(_xlfn._xlws.FILTER(P$3:P$10029, C$3:C$10029=C395)))</f>
        <v>WHITE;WHITE/NAVY;NAVY/WHITE;BORDEAUX</v>
      </c>
      <c r="W395" s="107" t="str" cm="1">
        <f t="array" ref="W395">_xlfn.TEXTJOIN(";", TRUE, _xlfn.UNIQUE(_xlfn._xlws.FILTER(F$3:F$10029, C$3:C$10029=C395)))</f>
        <v>6-7 Y;8-9 Y;10-11 Y;12-13 Y;14-15 Y</v>
      </c>
      <c r="X395" s="101" t="str">
        <f>IF(E395&gt;0,+VLOOKUP($E395,'CODE GENERATOR'!$D:$AC,19,FALSE),0)</f>
        <v>2402_S01_33081</v>
      </c>
      <c r="Y395" s="101" t="str">
        <f>IF(E395&gt;0,+VLOOKUP($E395,'CODE GENERATOR'!$D:$AC,20,FALSE),0)</f>
        <v/>
      </c>
      <c r="Z395" s="101" t="str">
        <f>IF(E395&gt;0,+VLOOKUP($E395,'CODE GENERATOR'!$D:$AC,21,FALSE),0)</f>
        <v/>
      </c>
      <c r="AA395" s="101" t="str">
        <f>IF(E395&gt;0,+VLOOKUP($E395,'CODE GENERATOR'!$D:$AC,22,FALSE),0)</f>
        <v/>
      </c>
      <c r="AB395" s="101" t="str">
        <f>IF(E395&gt;0,+VLOOKUP($E395,'CODE GENERATOR'!$D:$AC,23,FALSE),0)</f>
        <v/>
      </c>
      <c r="AC395" s="101" t="str">
        <f>IF(E395&gt;0,+VLOOKUP($E395,'CODE GENERATOR'!$D:$AC,24,FALSE),0)</f>
        <v/>
      </c>
      <c r="AD395" s="101" t="str">
        <f>IF(E395&gt;0,+VLOOKUP($E395,'CODE GENERATOR'!$D:$AC,25,FALSE),0)</f>
        <v/>
      </c>
      <c r="AE395" s="101" t="str">
        <f>IF(E395&gt;0,+VLOOKUP($E395,'CODE GENERATOR'!$D:$AC,26,FALSE),0)</f>
        <v/>
      </c>
      <c r="AF395" s="149" t="str">
        <f>IF($C395&gt;0,$C395&amp;" "&amp;$P395&amp;" "&amp;+VLOOKUP($C395,'STYLE NAMES'!$B:$AC,10,FALSE),"""")</f>
        <v>PAOLA-JR WHITE/NAVY GIRL'S COMPETITION POLO LONG SLEEVE</v>
      </c>
      <c r="AG395" s="101" t="str">
        <f>"Enjoy our "&amp;(AF395)&amp;"; "&amp;IF(C395&gt;0,+VLOOKUP($C395,'STYLE NAMES'!$B:$AC,11,FALSE),"")</f>
        <v>Enjoy our PAOLA-JR WHITE/NAVY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5" s="101" t="str">
        <f>IF(C395&gt;0,+VLOOKUP($C395,'STYLE NAMES'!$B:$AC,12,FALSE),"")</f>
        <v>* Specially engineered design for high performance
* 4-way super stretch piquet jersey
* Soft and comfortable
* Breathable
* Quick dry
Composition:
95% Poliamide 5% Elasthane</v>
      </c>
      <c r="AI395" s="101" t="str">
        <f>IF(C395&gt;0,+VLOOKUP($C395,'STYLE NAMES'!$B:$AC,13,FALSE),"")</f>
        <v>Machine Wash at 30°C
Mild process
Iron at low temperature
Iron from REVERSE
Do NOT iron on logos or prints
Do not bleach
Do NOT Tumble Dry</v>
      </c>
      <c r="AJ395" s="149" t="str">
        <f>IF($C395&gt;0,$C395&amp;" "&amp;$P395&amp;" "&amp;+VLOOKUP($C395,'STYLE NAMES'!$B:$AC,14,FALSE),"""")</f>
        <v>PAOLA-JR WHITE/NAVY KIZ ÇOCUK UZUN KOL YARIŞMA POLO</v>
      </c>
      <c r="AK395" s="149" t="str">
        <f>"Cavalier SanMarco tarafından tasarlanan "&amp;(AJ395)&amp;"; "&amp;IF(C395&gt;0,+VLOOKUP($C395,'STYLE NAMES'!$B:$AC,15,FALSE),"")</f>
        <v>Cavalier SanMarco tarafından tasarlanan PAOLA-JR WHITE/NAVY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5" s="149" t="str">
        <f>IF(C395&gt;0,+VLOOKUP($C395,'STYLE NAMES'!$B:$AC,16,FALSE),"")</f>
        <v>* Yüksek performans için özel tasarım
* 4 yönlü süper streç pike kumaş
* Yumuşak ve rahat
* Nefes alabilir
* Hızlı kuruma
Kompozisyon:
%95 Polyamid  %5 Elastan</v>
      </c>
      <c r="AM395" s="149" t="str">
        <f>IF(C395&gt;0,+VLOOKUP($C395,'STYLE NAMES'!$B:$AC,17,FALSE),"")</f>
        <v>Makinede 30°C' de Yıkayın
Hassas Yıkama
Ilık ütü yapın
Tersten ütüleyin
Logo ve baskıları ÜTÜLEMEYİN
Çamaşır suyu kullanmayın
Kurutma Makinesinde Kurutmayın</v>
      </c>
      <c r="AN395" s="149" t="str">
        <f>IF($C395&gt;0,$C395&amp;" "&amp;$P395&amp;" "&amp;+VLOOKUP($C395,'STYLE NAMES'!$B:$AC,18,FALSE),"""")</f>
        <v>PAOLA-JR WHITE/NAVY POLO DA CONCORSO RAGAZZA MANICA LUNGA</v>
      </c>
      <c r="AO395" s="101" t="str">
        <f>"Disegnato da Cavalier SanMarco "&amp;(AN395)&amp;"; "&amp;IF(C395&gt;0,+VLOOKUP($C395,'STYLE NAMES'!$B:$AC,19,FALSE),"")</f>
        <v>Disegnato da Cavalier SanMarco PAOLA-JR WHITE/NAVY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5" s="101" t="str">
        <f>IF(C395&gt;0,+VLOOKUP($C395,'STYLE NAMES'!$B:$AC,20,FALSE),"")</f>
        <v>Design ingegnerizzato per alte prestazioni 
Jersey piqué elasticizzato  4-way-stretch 
Morbido e confortevole 
Traspirante Asciugatura rapida 
Composizione: 
95% Poliammide  5% Elastan</v>
      </c>
      <c r="AQ395" s="101" t="str">
        <f>IF(C395&gt;0,+VLOOKUP($C395,'STYLE NAMES'!$B:$AC,21,FALSE),"")</f>
        <v>Lavare in lavatrice a 30°C Ciclo delicato 
Stirare a bassa temperatura
Stirare al rovescio 
Non stirare su loghi o stampe 
Non candeggiare 
Non asciugare in asciugatrice</v>
      </c>
      <c r="AR395" s="101">
        <f>IF(D395&gt;0,+VLOOKUP($C395,'STYLE NAMES'!$B:$AC,22,FALSE),"")</f>
        <v>0</v>
      </c>
      <c r="AS395" s="101">
        <f>IF(E395&gt;0,+VLOOKUP($C395,'STYLE NAMES'!$B:$AC,23,FALSE),"")</f>
        <v>0</v>
      </c>
      <c r="AT395" s="101">
        <f>IF(F395&gt;0,+VLOOKUP($C395,'STYLE NAMES'!$B:$AC,24,FALSE),"")</f>
        <v>0</v>
      </c>
      <c r="AU395" s="101">
        <f>IF(G395&gt;0,+VLOOKUP($C395,'STYLE NAMES'!$B:$AC,25,FALSE),"")</f>
        <v>0</v>
      </c>
      <c r="AV395" s="101">
        <f>+VLOOKUP($S395,'CODE GENERATOR'!$P:$AM,15,FALSE)</f>
        <v>0</v>
      </c>
      <c r="AW395" s="101">
        <f>+VLOOKUP($S395,'CODE GENERATOR'!$P:$AM,16,FALSE)</f>
        <v>0</v>
      </c>
      <c r="AX395" s="101">
        <f>+VLOOKUP($S395,'CODE GENERATOR'!$P:$AM,17,FALSE)</f>
        <v>0</v>
      </c>
      <c r="AY395" s="101">
        <f>+VLOOKUP($S395,'CODE GENERATOR'!$P:$AM,18,FALSE)</f>
        <v>0</v>
      </c>
      <c r="AZ395" s="101">
        <f>+VLOOKUP($S395,'CODE GENERATOR'!$P:$AM,19,FALSE)</f>
        <v>0</v>
      </c>
      <c r="BA395" s="101">
        <f>+VLOOKUP($S395,'CODE GENERATOR'!$P:$AM,20,FALSE)</f>
        <v>0</v>
      </c>
      <c r="BB395" s="101">
        <f>+VLOOKUP($S395,'CODE GENERATOR'!$P:$AM,21,FALSE)</f>
        <v>0</v>
      </c>
      <c r="BC395" s="101">
        <f>+VLOOKUP($S395,'CODE GENERATOR'!$P:$AM,22,FALSE)</f>
        <v>0</v>
      </c>
      <c r="BD395" s="101">
        <f>+VLOOKUP($S395,'CODE GENERATOR'!$P:$AM,23,FALSE)</f>
        <v>0</v>
      </c>
      <c r="BE395" s="101">
        <f>+VLOOKUP($S395,'CODE GENERATOR'!$P:$AM,24,FALSE)</f>
        <v>0</v>
      </c>
      <c r="BF395" s="101">
        <f>IF(C395&gt;0,+VLOOKUP(G395,'CATEGORY ID'!$A$1:$L$118,3,FALSE),"")</f>
        <v>30</v>
      </c>
      <c r="BG395" s="101">
        <f>IF(C395&gt;0,+VLOOKUP(H395,'CATEGORY ID'!$D$1:$L$118,3,FALSE),"")</f>
        <v>4</v>
      </c>
      <c r="BH395" s="101">
        <f>IF(C395&gt;0,+VLOOKUP((+H395&amp;I395),'CATEGORY ID'!$H$1:$I$121,2,FALSE),"")</f>
        <v>110</v>
      </c>
      <c r="BJ395" s="101">
        <f>IF(C395&gt;0,IF(COUNTIF('CATEGORY ID'!$K$1:$K$121,+H395&amp;K395) &gt; 0, +VLOOKUP(+H395&amp;K395,'CATEGORY ID'!$K$1:$L$121,2,FALSE),""),"")</f>
        <v>226</v>
      </c>
      <c r="BK395" s="101">
        <v>53</v>
      </c>
      <c r="BO395" s="101">
        <v>21</v>
      </c>
      <c r="BR395" s="101" t="str" cm="1">
        <f t="array" ref="BR395">IF(C395&gt;0,_xlfn.TEXTJOIN(";", TRUE,_xlfn.UNIQUE(_xlfn._xlws.FILTER(BF395:BQ395,(BF395:BQ395&gt;0)),TRUE,FALSE)),"")&amp;";"&amp;BS395</f>
        <v>30;4;110;226;53;21;208;232</v>
      </c>
      <c r="BS395" s="101" t="s">
        <v>3451</v>
      </c>
      <c r="BU395" s="106">
        <f>IF(C395&gt;0,+VLOOKUP($C395,'STYLE NAMES'!$B:$AC,26,FALSE),"")</f>
        <v>69.900000000000006</v>
      </c>
      <c r="BV395" s="106">
        <f>IF(C395&gt;0,+VLOOKUP($C395,'STYLE NAMES'!$B:$AC,27,FALSE),"")</f>
        <v>3840</v>
      </c>
      <c r="BW395" s="106">
        <f>IF(C395&gt;0,+VLOOKUP($C395,'STYLE NAMES'!$B:$AC,28,FALSE),"")</f>
        <v>80.385000000000005</v>
      </c>
      <c r="BY395"/>
      <c r="BZ395" s="101">
        <v>5</v>
      </c>
      <c r="CA395" s="137">
        <f t="shared" si="30"/>
        <v>1</v>
      </c>
      <c r="CB395" s="137" t="str">
        <f>+VLOOKUP(C395,'[2]STYLES &amp; MODELS MATRIX'!$A:$G,7,FALSE)</f>
        <v>GHOST</v>
      </c>
      <c r="CC395" s="137" t="str">
        <f>+VLOOKUP(C395,'[1]STYLES &amp; SIZE CHARTS'!$A:$H,8,FALSE)</f>
        <v>JT-GLSP1</v>
      </c>
      <c r="CD395" s="137"/>
      <c r="CE395" s="205"/>
      <c r="CF395" s="141"/>
    </row>
    <row r="396" spans="1:84" s="101" customFormat="1" ht="12" customHeight="1" x14ac:dyDescent="0.2">
      <c r="A396" s="102">
        <f t="shared" si="28"/>
        <v>8683711004516</v>
      </c>
      <c r="B396" s="101" t="s">
        <v>877</v>
      </c>
      <c r="C396" s="101" t="s">
        <v>538</v>
      </c>
      <c r="D396" s="101" t="s">
        <v>2981</v>
      </c>
      <c r="E396" s="203" t="s">
        <v>2371</v>
      </c>
      <c r="F396" s="101" t="s">
        <v>2354</v>
      </c>
      <c r="G396" s="101" t="str">
        <f>IF(C396&gt;0,+VLOOKUP($C396,'STYLE NAMES'!$B:$AC,4,FALSE),"")</f>
        <v>RIDER</v>
      </c>
      <c r="H396" s="101" t="str">
        <f>IF(C396&gt;0,+VLOOKUP($C396,'STYLE NAMES'!$B:$AC,5,FALSE),"")</f>
        <v>JUNIOR</v>
      </c>
      <c r="I396" s="101" t="str">
        <f>IF(C396&gt;0,+VLOOKUP($C396,'STYLE NAMES'!$B:$AC,6,FALSE),"")</f>
        <v>TOPS</v>
      </c>
      <c r="J396" s="101" t="str">
        <f>IF(C396&gt;0,+VLOOKUP($C396,'STYLE NAMES'!$B:$AC,7,FALSE),"")</f>
        <v>KIDS GIRL</v>
      </c>
      <c r="K396" s="101" t="str">
        <f>IF(C396&gt;0,+VLOOKUP($C396,'STYLE NAMES'!$B:$AC,8,FALSE),"")</f>
        <v>COMPETITION POLOS</v>
      </c>
      <c r="L396" s="101" t="str">
        <f>IF(E396&gt;0,+VLOOKUP($E396,'CODE GENERATOR'!$D:$T,3,FALSE),"")</f>
        <v>W</v>
      </c>
      <c r="M396" s="101" t="str">
        <f>IF(E396&gt;0,+VLOOKUP($E396,'CODE GENERATOR'!$D:$T,4,FALSE),"")</f>
        <v>PIQUET</v>
      </c>
      <c r="N396" s="101" t="str">
        <f>IF(E396&gt;0,+VLOOKUP($E396,'CODE GENERATOR'!$D:$T,6,FALSE),"")</f>
        <v>WHITE</v>
      </c>
      <c r="O396" s="101" t="str">
        <f>IF(E396&gt;0,+VLOOKUP($E396,'CODE GENERATOR'!$D:$T,7,FALSE),"")</f>
        <v>NAVY</v>
      </c>
      <c r="P396" s="101" t="str">
        <f t="shared" si="29"/>
        <v>WHITE/NAVY</v>
      </c>
      <c r="Q396" s="104" t="str">
        <f>IF(E396&gt;0,+VLOOKUP($E396,'CODE GENERATOR'!$D:$T,11,FALSE),"")</f>
        <v>R.TOPKG_CPL0038</v>
      </c>
      <c r="R396" s="104" t="str">
        <f>IF(E396&gt;0,+VLOOKUP($E396,'CODE GENERATOR'!$D:$T,12,FALSE),"")</f>
        <v>PIQ0015WHTNAV</v>
      </c>
      <c r="S396" s="104" t="str">
        <f>IF(E396&gt;0,+VLOOKUP($E396,'CODE GENERATOR'!$D:$T,13,FALSE),"")</f>
        <v>R.TOPKG_CPL0038_PIQ0015WHTNAV</v>
      </c>
      <c r="T396" s="104" t="str">
        <f t="shared" si="27"/>
        <v>R.TOPKG_CPL0038_PIQ0015WHTNAV_10-11 Y</v>
      </c>
      <c r="U396" s="105">
        <v>8683711004516</v>
      </c>
      <c r="V396" s="107" t="str" cm="1">
        <f t="array" ref="V396">_xlfn.TEXTJOIN(";", TRUE, _xlfn.UNIQUE(_xlfn._xlws.FILTER(P$3:P$10029, C$3:C$10029=C396)))</f>
        <v>WHITE;WHITE/NAVY;NAVY/WHITE;BORDEAUX</v>
      </c>
      <c r="W396" s="107" t="str" cm="1">
        <f t="array" ref="W396">_xlfn.TEXTJOIN(";", TRUE, _xlfn.UNIQUE(_xlfn._xlws.FILTER(F$3:F$10029, C$3:C$10029=C396)))</f>
        <v>6-7 Y;8-9 Y;10-11 Y;12-13 Y;14-15 Y</v>
      </c>
      <c r="X396" s="101" t="str">
        <f>IF(E396&gt;0,+VLOOKUP($E396,'CODE GENERATOR'!$D:$AC,19,FALSE),0)</f>
        <v>2402_S01_33081</v>
      </c>
      <c r="Y396" s="101" t="str">
        <f>IF(E396&gt;0,+VLOOKUP($E396,'CODE GENERATOR'!$D:$AC,20,FALSE),0)</f>
        <v/>
      </c>
      <c r="Z396" s="101" t="str">
        <f>IF(E396&gt;0,+VLOOKUP($E396,'CODE GENERATOR'!$D:$AC,21,FALSE),0)</f>
        <v/>
      </c>
      <c r="AA396" s="101" t="str">
        <f>IF(E396&gt;0,+VLOOKUP($E396,'CODE GENERATOR'!$D:$AC,22,FALSE),0)</f>
        <v/>
      </c>
      <c r="AB396" s="101" t="str">
        <f>IF(E396&gt;0,+VLOOKUP($E396,'CODE GENERATOR'!$D:$AC,23,FALSE),0)</f>
        <v/>
      </c>
      <c r="AC396" s="101" t="str">
        <f>IF(E396&gt;0,+VLOOKUP($E396,'CODE GENERATOR'!$D:$AC,24,FALSE),0)</f>
        <v/>
      </c>
      <c r="AD396" s="101" t="str">
        <f>IF(E396&gt;0,+VLOOKUP($E396,'CODE GENERATOR'!$D:$AC,25,FALSE),0)</f>
        <v/>
      </c>
      <c r="AE396" s="101" t="str">
        <f>IF(E396&gt;0,+VLOOKUP($E396,'CODE GENERATOR'!$D:$AC,26,FALSE),0)</f>
        <v/>
      </c>
      <c r="AF396" s="149" t="str">
        <f>IF($C396&gt;0,$C396&amp;" "&amp;$P396&amp;" "&amp;+VLOOKUP($C396,'STYLE NAMES'!$B:$AC,10,FALSE),"""")</f>
        <v>PAOLA-JR WHITE/NAVY GIRL'S COMPETITION POLO LONG SLEEVE</v>
      </c>
      <c r="AG396" s="101" t="str">
        <f>"Enjoy our "&amp;(AF396)&amp;"; "&amp;IF(C396&gt;0,+VLOOKUP($C396,'STYLE NAMES'!$B:$AC,11,FALSE),"")</f>
        <v>Enjoy our PAOLA-JR WHITE/NAVY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6" s="101" t="str">
        <f>IF(C396&gt;0,+VLOOKUP($C396,'STYLE NAMES'!$B:$AC,12,FALSE),"")</f>
        <v>* Specially engineered design for high performance
* 4-way super stretch piquet jersey
* Soft and comfortable
* Breathable
* Quick dry
Composition:
95% Poliamide 5% Elasthane</v>
      </c>
      <c r="AI396" s="101" t="str">
        <f>IF(C396&gt;0,+VLOOKUP($C396,'STYLE NAMES'!$B:$AC,13,FALSE),"")</f>
        <v>Machine Wash at 30°C
Mild process
Iron at low temperature
Iron from REVERSE
Do NOT iron on logos or prints
Do not bleach
Do NOT Tumble Dry</v>
      </c>
      <c r="AJ396" s="149" t="str">
        <f>IF($C396&gt;0,$C396&amp;" "&amp;$P396&amp;" "&amp;+VLOOKUP($C396,'STYLE NAMES'!$B:$AC,14,FALSE),"""")</f>
        <v>PAOLA-JR WHITE/NAVY KIZ ÇOCUK UZUN KOL YARIŞMA POLO</v>
      </c>
      <c r="AK396" s="149" t="str">
        <f>"Cavalier SanMarco tarafından tasarlanan "&amp;(AJ396)&amp;"; "&amp;IF(C396&gt;0,+VLOOKUP($C396,'STYLE NAMES'!$B:$AC,15,FALSE),"")</f>
        <v>Cavalier SanMarco tarafından tasarlanan PAOLA-JR WHITE/NAVY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6" s="149" t="str">
        <f>IF(C396&gt;0,+VLOOKUP($C396,'STYLE NAMES'!$B:$AC,16,FALSE),"")</f>
        <v>* Yüksek performans için özel tasarım
* 4 yönlü süper streç pike kumaş
* Yumuşak ve rahat
* Nefes alabilir
* Hızlı kuruma
Kompozisyon:
%95 Polyamid  %5 Elastan</v>
      </c>
      <c r="AM396" s="149" t="str">
        <f>IF(C396&gt;0,+VLOOKUP($C396,'STYLE NAMES'!$B:$AC,17,FALSE),"")</f>
        <v>Makinede 30°C' de Yıkayın
Hassas Yıkama
Ilık ütü yapın
Tersten ütüleyin
Logo ve baskıları ÜTÜLEMEYİN
Çamaşır suyu kullanmayın
Kurutma Makinesinde Kurutmayın</v>
      </c>
      <c r="AN396" s="149" t="str">
        <f>IF($C396&gt;0,$C396&amp;" "&amp;$P396&amp;" "&amp;+VLOOKUP($C396,'STYLE NAMES'!$B:$AC,18,FALSE),"""")</f>
        <v>PAOLA-JR WHITE/NAVY POLO DA CONCORSO RAGAZZA MANICA LUNGA</v>
      </c>
      <c r="AO396" s="101" t="str">
        <f>"Disegnato da Cavalier SanMarco "&amp;(AN396)&amp;"; "&amp;IF(C396&gt;0,+VLOOKUP($C396,'STYLE NAMES'!$B:$AC,19,FALSE),"")</f>
        <v>Disegnato da Cavalier SanMarco PAOLA-JR WHITE/NAVY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6" s="101" t="str">
        <f>IF(C396&gt;0,+VLOOKUP($C396,'STYLE NAMES'!$B:$AC,20,FALSE),"")</f>
        <v>Design ingegnerizzato per alte prestazioni 
Jersey piqué elasticizzato  4-way-stretch 
Morbido e confortevole 
Traspirante Asciugatura rapida 
Composizione: 
95% Poliammide  5% Elastan</v>
      </c>
      <c r="AQ396" s="101" t="str">
        <f>IF(C396&gt;0,+VLOOKUP($C396,'STYLE NAMES'!$B:$AC,21,FALSE),"")</f>
        <v>Lavare in lavatrice a 30°C Ciclo delicato 
Stirare a bassa temperatura
Stirare al rovescio 
Non stirare su loghi o stampe 
Non candeggiare 
Non asciugare in asciugatrice</v>
      </c>
      <c r="AR396" s="101">
        <f>IF(D396&gt;0,+VLOOKUP($C396,'STYLE NAMES'!$B:$AC,22,FALSE),"")</f>
        <v>0</v>
      </c>
      <c r="AS396" s="101">
        <f>IF(E396&gt;0,+VLOOKUP($C396,'STYLE NAMES'!$B:$AC,23,FALSE),"")</f>
        <v>0</v>
      </c>
      <c r="AT396" s="101">
        <f>IF(F396&gt;0,+VLOOKUP($C396,'STYLE NAMES'!$B:$AC,24,FALSE),"")</f>
        <v>0</v>
      </c>
      <c r="AU396" s="101">
        <f>IF(G396&gt;0,+VLOOKUP($C396,'STYLE NAMES'!$B:$AC,25,FALSE),"")</f>
        <v>0</v>
      </c>
      <c r="AV396" s="101">
        <f>+VLOOKUP($S396,'CODE GENERATOR'!$P:$AM,15,FALSE)</f>
        <v>0</v>
      </c>
      <c r="AW396" s="101">
        <f>+VLOOKUP($S396,'CODE GENERATOR'!$P:$AM,16,FALSE)</f>
        <v>0</v>
      </c>
      <c r="AX396" s="101">
        <f>+VLOOKUP($S396,'CODE GENERATOR'!$P:$AM,17,FALSE)</f>
        <v>0</v>
      </c>
      <c r="AY396" s="101">
        <f>+VLOOKUP($S396,'CODE GENERATOR'!$P:$AM,18,FALSE)</f>
        <v>0</v>
      </c>
      <c r="AZ396" s="101">
        <f>+VLOOKUP($S396,'CODE GENERATOR'!$P:$AM,19,FALSE)</f>
        <v>0</v>
      </c>
      <c r="BA396" s="101">
        <f>+VLOOKUP($S396,'CODE GENERATOR'!$P:$AM,20,FALSE)</f>
        <v>0</v>
      </c>
      <c r="BB396" s="101">
        <f>+VLOOKUP($S396,'CODE GENERATOR'!$P:$AM,21,FALSE)</f>
        <v>0</v>
      </c>
      <c r="BC396" s="101">
        <f>+VLOOKUP($S396,'CODE GENERATOR'!$P:$AM,22,FALSE)</f>
        <v>0</v>
      </c>
      <c r="BD396" s="101">
        <f>+VLOOKUP($S396,'CODE GENERATOR'!$P:$AM,23,FALSE)</f>
        <v>0</v>
      </c>
      <c r="BE396" s="101">
        <f>+VLOOKUP($S396,'CODE GENERATOR'!$P:$AM,24,FALSE)</f>
        <v>0</v>
      </c>
      <c r="BF396" s="101">
        <f>IF(C396&gt;0,+VLOOKUP(G396,'CATEGORY ID'!$A$1:$L$118,3,FALSE),"")</f>
        <v>30</v>
      </c>
      <c r="BG396" s="101">
        <f>IF(C396&gt;0,+VLOOKUP(H396,'CATEGORY ID'!$D$1:$L$118,3,FALSE),"")</f>
        <v>4</v>
      </c>
      <c r="BH396" s="101">
        <f>IF(C396&gt;0,+VLOOKUP((+H396&amp;I396),'CATEGORY ID'!$H$1:$I$121,2,FALSE),"")</f>
        <v>110</v>
      </c>
      <c r="BJ396" s="101">
        <f>IF(C396&gt;0,IF(COUNTIF('CATEGORY ID'!$K$1:$K$121,+H396&amp;K396) &gt; 0, +VLOOKUP(+H396&amp;K396,'CATEGORY ID'!$K$1:$L$121,2,FALSE),""),"")</f>
        <v>226</v>
      </c>
      <c r="BK396" s="101">
        <v>53</v>
      </c>
      <c r="BO396" s="101">
        <v>21</v>
      </c>
      <c r="BR396" s="101" t="str" cm="1">
        <f t="array" ref="BR396">IF(C396&gt;0,_xlfn.TEXTJOIN(";", TRUE,_xlfn.UNIQUE(_xlfn._xlws.FILTER(BF396:BQ396,(BF396:BQ396&gt;0)),TRUE,FALSE)),"")&amp;";"&amp;BS396</f>
        <v>30;4;110;226;53;21;208;232</v>
      </c>
      <c r="BS396" s="101" t="s">
        <v>3451</v>
      </c>
      <c r="BU396" s="106">
        <f>IF(C396&gt;0,+VLOOKUP($C396,'STYLE NAMES'!$B:$AC,26,FALSE),"")</f>
        <v>69.900000000000006</v>
      </c>
      <c r="BV396" s="106">
        <f>IF(C396&gt;0,+VLOOKUP($C396,'STYLE NAMES'!$B:$AC,27,FALSE),"")</f>
        <v>3840</v>
      </c>
      <c r="BW396" s="106">
        <f>IF(C396&gt;0,+VLOOKUP($C396,'STYLE NAMES'!$B:$AC,28,FALSE),"")</f>
        <v>80.385000000000005</v>
      </c>
      <c r="BY396"/>
      <c r="BZ396" s="101">
        <v>5</v>
      </c>
      <c r="CA396" s="137">
        <f t="shared" si="30"/>
        <v>1</v>
      </c>
      <c r="CB396" s="137" t="str">
        <f>+VLOOKUP(C396,'[2]STYLES &amp; MODELS MATRIX'!$A:$G,7,FALSE)</f>
        <v>GHOST</v>
      </c>
      <c r="CC396" s="137" t="str">
        <f>+VLOOKUP(C396,'[1]STYLES &amp; SIZE CHARTS'!$A:$H,8,FALSE)</f>
        <v>JT-GLSP1</v>
      </c>
      <c r="CD396" s="137"/>
      <c r="CE396" s="205"/>
      <c r="CF396" s="141"/>
    </row>
    <row r="397" spans="1:84" s="101" customFormat="1" ht="12" customHeight="1" x14ac:dyDescent="0.2">
      <c r="A397" s="102">
        <f t="shared" si="28"/>
        <v>8683711004523</v>
      </c>
      <c r="B397" s="101" t="s">
        <v>877</v>
      </c>
      <c r="C397" s="101" t="s">
        <v>538</v>
      </c>
      <c r="D397" s="101" t="s">
        <v>2981</v>
      </c>
      <c r="E397" s="203" t="s">
        <v>2371</v>
      </c>
      <c r="F397" s="101" t="s">
        <v>2355</v>
      </c>
      <c r="G397" s="101" t="str">
        <f>IF(C397&gt;0,+VLOOKUP($C397,'STYLE NAMES'!$B:$AC,4,FALSE),"")</f>
        <v>RIDER</v>
      </c>
      <c r="H397" s="101" t="str">
        <f>IF(C397&gt;0,+VLOOKUP($C397,'STYLE NAMES'!$B:$AC,5,FALSE),"")</f>
        <v>JUNIOR</v>
      </c>
      <c r="I397" s="101" t="str">
        <f>IF(C397&gt;0,+VLOOKUP($C397,'STYLE NAMES'!$B:$AC,6,FALSE),"")</f>
        <v>TOPS</v>
      </c>
      <c r="J397" s="101" t="str">
        <f>IF(C397&gt;0,+VLOOKUP($C397,'STYLE NAMES'!$B:$AC,7,FALSE),"")</f>
        <v>KIDS GIRL</v>
      </c>
      <c r="K397" s="101" t="str">
        <f>IF(C397&gt;0,+VLOOKUP($C397,'STYLE NAMES'!$B:$AC,8,FALSE),"")</f>
        <v>COMPETITION POLOS</v>
      </c>
      <c r="L397" s="101" t="str">
        <f>IF(E397&gt;0,+VLOOKUP($E397,'CODE GENERATOR'!$D:$T,3,FALSE),"")</f>
        <v>W</v>
      </c>
      <c r="M397" s="101" t="str">
        <f>IF(E397&gt;0,+VLOOKUP($E397,'CODE GENERATOR'!$D:$T,4,FALSE),"")</f>
        <v>PIQUET</v>
      </c>
      <c r="N397" s="101" t="str">
        <f>IF(E397&gt;0,+VLOOKUP($E397,'CODE GENERATOR'!$D:$T,6,FALSE),"")</f>
        <v>WHITE</v>
      </c>
      <c r="O397" s="101" t="str">
        <f>IF(E397&gt;0,+VLOOKUP($E397,'CODE GENERATOR'!$D:$T,7,FALSE),"")</f>
        <v>NAVY</v>
      </c>
      <c r="P397" s="101" t="str">
        <f t="shared" si="29"/>
        <v>WHITE/NAVY</v>
      </c>
      <c r="Q397" s="104" t="str">
        <f>IF(E397&gt;0,+VLOOKUP($E397,'CODE GENERATOR'!$D:$T,11,FALSE),"")</f>
        <v>R.TOPKG_CPL0038</v>
      </c>
      <c r="R397" s="104" t="str">
        <f>IF(E397&gt;0,+VLOOKUP($E397,'CODE GENERATOR'!$D:$T,12,FALSE),"")</f>
        <v>PIQ0015WHTNAV</v>
      </c>
      <c r="S397" s="104" t="str">
        <f>IF(E397&gt;0,+VLOOKUP($E397,'CODE GENERATOR'!$D:$T,13,FALSE),"")</f>
        <v>R.TOPKG_CPL0038_PIQ0015WHTNAV</v>
      </c>
      <c r="T397" s="104" t="str">
        <f t="shared" si="27"/>
        <v>R.TOPKG_CPL0038_PIQ0015WHTNAV_12-13 Y</v>
      </c>
      <c r="U397" s="105">
        <v>8683711004523</v>
      </c>
      <c r="V397" s="107" t="str" cm="1">
        <f t="array" ref="V397">_xlfn.TEXTJOIN(";", TRUE, _xlfn.UNIQUE(_xlfn._xlws.FILTER(P$3:P$10029, C$3:C$10029=C397)))</f>
        <v>WHITE;WHITE/NAVY;NAVY/WHITE;BORDEAUX</v>
      </c>
      <c r="W397" s="107" t="str" cm="1">
        <f t="array" ref="W397">_xlfn.TEXTJOIN(";", TRUE, _xlfn.UNIQUE(_xlfn._xlws.FILTER(F$3:F$10029, C$3:C$10029=C397)))</f>
        <v>6-7 Y;8-9 Y;10-11 Y;12-13 Y;14-15 Y</v>
      </c>
      <c r="X397" s="101" t="str">
        <f>IF(E397&gt;0,+VLOOKUP($E397,'CODE GENERATOR'!$D:$AC,19,FALSE),0)</f>
        <v>2402_S01_33081</v>
      </c>
      <c r="Y397" s="101" t="str">
        <f>IF(E397&gt;0,+VLOOKUP($E397,'CODE GENERATOR'!$D:$AC,20,FALSE),0)</f>
        <v/>
      </c>
      <c r="Z397" s="101" t="str">
        <f>IF(E397&gt;0,+VLOOKUP($E397,'CODE GENERATOR'!$D:$AC,21,FALSE),0)</f>
        <v/>
      </c>
      <c r="AA397" s="101" t="str">
        <f>IF(E397&gt;0,+VLOOKUP($E397,'CODE GENERATOR'!$D:$AC,22,FALSE),0)</f>
        <v/>
      </c>
      <c r="AB397" s="101" t="str">
        <f>IF(E397&gt;0,+VLOOKUP($E397,'CODE GENERATOR'!$D:$AC,23,FALSE),0)</f>
        <v/>
      </c>
      <c r="AC397" s="101" t="str">
        <f>IF(E397&gt;0,+VLOOKUP($E397,'CODE GENERATOR'!$D:$AC,24,FALSE),0)</f>
        <v/>
      </c>
      <c r="AD397" s="101" t="str">
        <f>IF(E397&gt;0,+VLOOKUP($E397,'CODE GENERATOR'!$D:$AC,25,FALSE),0)</f>
        <v/>
      </c>
      <c r="AE397" s="101" t="str">
        <f>IF(E397&gt;0,+VLOOKUP($E397,'CODE GENERATOR'!$D:$AC,26,FALSE),0)</f>
        <v/>
      </c>
      <c r="AF397" s="149" t="str">
        <f>IF($C397&gt;0,$C397&amp;" "&amp;$P397&amp;" "&amp;+VLOOKUP($C397,'STYLE NAMES'!$B:$AC,10,FALSE),"""")</f>
        <v>PAOLA-JR WHITE/NAVY GIRL'S COMPETITION POLO LONG SLEEVE</v>
      </c>
      <c r="AG397" s="101" t="str">
        <f>"Enjoy our "&amp;(AF397)&amp;"; "&amp;IF(C397&gt;0,+VLOOKUP($C397,'STYLE NAMES'!$B:$AC,11,FALSE),"")</f>
        <v>Enjoy our PAOLA-JR WHITE/NAVY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7" s="101" t="str">
        <f>IF(C397&gt;0,+VLOOKUP($C397,'STYLE NAMES'!$B:$AC,12,FALSE),"")</f>
        <v>* Specially engineered design for high performance
* 4-way super stretch piquet jersey
* Soft and comfortable
* Breathable
* Quick dry
Composition:
95% Poliamide 5% Elasthane</v>
      </c>
      <c r="AI397" s="101" t="str">
        <f>IF(C397&gt;0,+VLOOKUP($C397,'STYLE NAMES'!$B:$AC,13,FALSE),"")</f>
        <v>Machine Wash at 30°C
Mild process
Iron at low temperature
Iron from REVERSE
Do NOT iron on logos or prints
Do not bleach
Do NOT Tumble Dry</v>
      </c>
      <c r="AJ397" s="149" t="str">
        <f>IF($C397&gt;0,$C397&amp;" "&amp;$P397&amp;" "&amp;+VLOOKUP($C397,'STYLE NAMES'!$B:$AC,14,FALSE),"""")</f>
        <v>PAOLA-JR WHITE/NAVY KIZ ÇOCUK UZUN KOL YARIŞMA POLO</v>
      </c>
      <c r="AK397" s="149" t="str">
        <f>"Cavalier SanMarco tarafından tasarlanan "&amp;(AJ397)&amp;"; "&amp;IF(C397&gt;0,+VLOOKUP($C397,'STYLE NAMES'!$B:$AC,15,FALSE),"")</f>
        <v>Cavalier SanMarco tarafından tasarlanan PAOLA-JR WHITE/NAVY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7" s="149" t="str">
        <f>IF(C397&gt;0,+VLOOKUP($C397,'STYLE NAMES'!$B:$AC,16,FALSE),"")</f>
        <v>* Yüksek performans için özel tasarım
* 4 yönlü süper streç pike kumaş
* Yumuşak ve rahat
* Nefes alabilir
* Hızlı kuruma
Kompozisyon:
%95 Polyamid  %5 Elastan</v>
      </c>
      <c r="AM397" s="149" t="str">
        <f>IF(C397&gt;0,+VLOOKUP($C397,'STYLE NAMES'!$B:$AC,17,FALSE),"")</f>
        <v>Makinede 30°C' de Yıkayın
Hassas Yıkama
Ilık ütü yapın
Tersten ütüleyin
Logo ve baskıları ÜTÜLEMEYİN
Çamaşır suyu kullanmayın
Kurutma Makinesinde Kurutmayın</v>
      </c>
      <c r="AN397" s="149" t="str">
        <f>IF($C397&gt;0,$C397&amp;" "&amp;$P397&amp;" "&amp;+VLOOKUP($C397,'STYLE NAMES'!$B:$AC,18,FALSE),"""")</f>
        <v>PAOLA-JR WHITE/NAVY POLO DA CONCORSO RAGAZZA MANICA LUNGA</v>
      </c>
      <c r="AO397" s="101" t="str">
        <f>"Disegnato da Cavalier SanMarco "&amp;(AN397)&amp;"; "&amp;IF(C397&gt;0,+VLOOKUP($C397,'STYLE NAMES'!$B:$AC,19,FALSE),"")</f>
        <v>Disegnato da Cavalier SanMarco PAOLA-JR WHITE/NAVY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7" s="101" t="str">
        <f>IF(C397&gt;0,+VLOOKUP($C397,'STYLE NAMES'!$B:$AC,20,FALSE),"")</f>
        <v>Design ingegnerizzato per alte prestazioni 
Jersey piqué elasticizzato  4-way-stretch 
Morbido e confortevole 
Traspirante Asciugatura rapida 
Composizione: 
95% Poliammide  5% Elastan</v>
      </c>
      <c r="AQ397" s="101" t="str">
        <f>IF(C397&gt;0,+VLOOKUP($C397,'STYLE NAMES'!$B:$AC,21,FALSE),"")</f>
        <v>Lavare in lavatrice a 30°C Ciclo delicato 
Stirare a bassa temperatura
Stirare al rovescio 
Non stirare su loghi o stampe 
Non candeggiare 
Non asciugare in asciugatrice</v>
      </c>
      <c r="AR397" s="101">
        <f>IF(D397&gt;0,+VLOOKUP($C397,'STYLE NAMES'!$B:$AC,22,FALSE),"")</f>
        <v>0</v>
      </c>
      <c r="AS397" s="101">
        <f>IF(E397&gt;0,+VLOOKUP($C397,'STYLE NAMES'!$B:$AC,23,FALSE),"")</f>
        <v>0</v>
      </c>
      <c r="AT397" s="101">
        <f>IF(F397&gt;0,+VLOOKUP($C397,'STYLE NAMES'!$B:$AC,24,FALSE),"")</f>
        <v>0</v>
      </c>
      <c r="AU397" s="101">
        <f>IF(G397&gt;0,+VLOOKUP($C397,'STYLE NAMES'!$B:$AC,25,FALSE),"")</f>
        <v>0</v>
      </c>
      <c r="AV397" s="101">
        <f>+VLOOKUP($S397,'CODE GENERATOR'!$P:$AM,15,FALSE)</f>
        <v>0</v>
      </c>
      <c r="AW397" s="101">
        <f>+VLOOKUP($S397,'CODE GENERATOR'!$P:$AM,16,FALSE)</f>
        <v>0</v>
      </c>
      <c r="AX397" s="101">
        <f>+VLOOKUP($S397,'CODE GENERATOR'!$P:$AM,17,FALSE)</f>
        <v>0</v>
      </c>
      <c r="AY397" s="101">
        <f>+VLOOKUP($S397,'CODE GENERATOR'!$P:$AM,18,FALSE)</f>
        <v>0</v>
      </c>
      <c r="AZ397" s="101">
        <f>+VLOOKUP($S397,'CODE GENERATOR'!$P:$AM,19,FALSE)</f>
        <v>0</v>
      </c>
      <c r="BA397" s="101">
        <f>+VLOOKUP($S397,'CODE GENERATOR'!$P:$AM,20,FALSE)</f>
        <v>0</v>
      </c>
      <c r="BB397" s="101">
        <f>+VLOOKUP($S397,'CODE GENERATOR'!$P:$AM,21,FALSE)</f>
        <v>0</v>
      </c>
      <c r="BC397" s="101">
        <f>+VLOOKUP($S397,'CODE GENERATOR'!$P:$AM,22,FALSE)</f>
        <v>0</v>
      </c>
      <c r="BD397" s="101">
        <f>+VLOOKUP($S397,'CODE GENERATOR'!$P:$AM,23,FALSE)</f>
        <v>0</v>
      </c>
      <c r="BE397" s="101">
        <f>+VLOOKUP($S397,'CODE GENERATOR'!$P:$AM,24,FALSE)</f>
        <v>0</v>
      </c>
      <c r="BF397" s="101">
        <f>IF(C397&gt;0,+VLOOKUP(G397,'CATEGORY ID'!$A$1:$L$118,3,FALSE),"")</f>
        <v>30</v>
      </c>
      <c r="BG397" s="101">
        <f>IF(C397&gt;0,+VLOOKUP(H397,'CATEGORY ID'!$D$1:$L$118,3,FALSE),"")</f>
        <v>4</v>
      </c>
      <c r="BH397" s="101">
        <f>IF(C397&gt;0,+VLOOKUP((+H397&amp;I397),'CATEGORY ID'!$H$1:$I$121,2,FALSE),"")</f>
        <v>110</v>
      </c>
      <c r="BJ397" s="101">
        <f>IF(C397&gt;0,IF(COUNTIF('CATEGORY ID'!$K$1:$K$121,+H397&amp;K397) &gt; 0, +VLOOKUP(+H397&amp;K397,'CATEGORY ID'!$K$1:$L$121,2,FALSE),""),"")</f>
        <v>226</v>
      </c>
      <c r="BK397" s="101">
        <v>53</v>
      </c>
      <c r="BO397" s="101">
        <v>21</v>
      </c>
      <c r="BR397" s="101" t="str" cm="1">
        <f t="array" ref="BR397">IF(C397&gt;0,_xlfn.TEXTJOIN(";", TRUE,_xlfn.UNIQUE(_xlfn._xlws.FILTER(BF397:BQ397,(BF397:BQ397&gt;0)),TRUE,FALSE)),"")&amp;";"&amp;BS397</f>
        <v>30;4;110;226;53;21;208;232</v>
      </c>
      <c r="BS397" s="101" t="s">
        <v>3451</v>
      </c>
      <c r="BU397" s="106">
        <f>IF(C397&gt;0,+VLOOKUP($C397,'STYLE NAMES'!$B:$AC,26,FALSE),"")</f>
        <v>69.900000000000006</v>
      </c>
      <c r="BV397" s="106">
        <f>IF(C397&gt;0,+VLOOKUP($C397,'STYLE NAMES'!$B:$AC,27,FALSE),"")</f>
        <v>3840</v>
      </c>
      <c r="BW397" s="106">
        <f>IF(C397&gt;0,+VLOOKUP($C397,'STYLE NAMES'!$B:$AC,28,FALSE),"")</f>
        <v>80.385000000000005</v>
      </c>
      <c r="BY397"/>
      <c r="BZ397" s="101">
        <v>7</v>
      </c>
      <c r="CA397" s="137">
        <f t="shared" si="30"/>
        <v>1</v>
      </c>
      <c r="CB397" s="137" t="str">
        <f>+VLOOKUP(C397,'[2]STYLES &amp; MODELS MATRIX'!$A:$G,7,FALSE)</f>
        <v>GHOST</v>
      </c>
      <c r="CC397" s="137" t="str">
        <f>+VLOOKUP(C397,'[1]STYLES &amp; SIZE CHARTS'!$A:$H,8,FALSE)</f>
        <v>JT-GLSP1</v>
      </c>
      <c r="CD397" s="137"/>
      <c r="CE397" s="205"/>
      <c r="CF397" s="141"/>
    </row>
    <row r="398" spans="1:84" s="101" customFormat="1" ht="12" customHeight="1" x14ac:dyDescent="0.2">
      <c r="A398" s="102">
        <f t="shared" si="28"/>
        <v>8683711009894</v>
      </c>
      <c r="B398" s="101" t="s">
        <v>877</v>
      </c>
      <c r="C398" s="101" t="s">
        <v>538</v>
      </c>
      <c r="D398" s="101" t="s">
        <v>2981</v>
      </c>
      <c r="E398" s="203" t="s">
        <v>2371</v>
      </c>
      <c r="F398" s="101" t="s">
        <v>2356</v>
      </c>
      <c r="G398" s="101" t="str">
        <f>IF(C398&gt;0,+VLOOKUP($C398,'STYLE NAMES'!$B:$AC,4,FALSE),"")</f>
        <v>RIDER</v>
      </c>
      <c r="H398" s="101" t="str">
        <f>IF(C398&gt;0,+VLOOKUP($C398,'STYLE NAMES'!$B:$AC,5,FALSE),"")</f>
        <v>JUNIOR</v>
      </c>
      <c r="I398" s="101" t="str">
        <f>IF(C398&gt;0,+VLOOKUP($C398,'STYLE NAMES'!$B:$AC,6,FALSE),"")</f>
        <v>TOPS</v>
      </c>
      <c r="J398" s="101" t="str">
        <f>IF(C398&gt;0,+VLOOKUP($C398,'STYLE NAMES'!$B:$AC,7,FALSE),"")</f>
        <v>KIDS GIRL</v>
      </c>
      <c r="K398" s="101" t="str">
        <f>IF(C398&gt;0,+VLOOKUP($C398,'STYLE NAMES'!$B:$AC,8,FALSE),"")</f>
        <v>COMPETITION POLOS</v>
      </c>
      <c r="L398" s="101" t="str">
        <f>IF(E398&gt;0,+VLOOKUP($E398,'CODE GENERATOR'!$D:$T,3,FALSE),"")</f>
        <v>W</v>
      </c>
      <c r="M398" s="101" t="str">
        <f>IF(E398&gt;0,+VLOOKUP($E398,'CODE GENERATOR'!$D:$T,4,FALSE),"")</f>
        <v>PIQUET</v>
      </c>
      <c r="N398" s="101" t="str">
        <f>IF(E398&gt;0,+VLOOKUP($E398,'CODE GENERATOR'!$D:$T,6,FALSE),"")</f>
        <v>WHITE</v>
      </c>
      <c r="O398" s="101" t="str">
        <f>IF(E398&gt;0,+VLOOKUP($E398,'CODE GENERATOR'!$D:$T,7,FALSE),"")</f>
        <v>NAVY</v>
      </c>
      <c r="P398" s="101" t="str">
        <f t="shared" si="29"/>
        <v>WHITE/NAVY</v>
      </c>
      <c r="Q398" s="104" t="str">
        <f>IF(E398&gt;0,+VLOOKUP($E398,'CODE GENERATOR'!$D:$T,11,FALSE),"")</f>
        <v>R.TOPKG_CPL0038</v>
      </c>
      <c r="R398" s="104" t="str">
        <f>IF(E398&gt;0,+VLOOKUP($E398,'CODE GENERATOR'!$D:$T,12,FALSE),"")</f>
        <v>PIQ0015WHTNAV</v>
      </c>
      <c r="S398" s="104" t="str">
        <f>IF(E398&gt;0,+VLOOKUP($E398,'CODE GENERATOR'!$D:$T,13,FALSE),"")</f>
        <v>R.TOPKG_CPL0038_PIQ0015WHTNAV</v>
      </c>
      <c r="T398" s="104" t="str">
        <f t="shared" si="27"/>
        <v>R.TOPKG_CPL0038_PIQ0015WHTNAV_14-15 Y</v>
      </c>
      <c r="U398" s="105">
        <v>8683711009894</v>
      </c>
      <c r="V398" s="107" t="str" cm="1">
        <f t="array" ref="V398">_xlfn.TEXTJOIN(";", TRUE, _xlfn.UNIQUE(_xlfn._xlws.FILTER(P$3:P$10029, C$3:C$10029=C398)))</f>
        <v>WHITE;WHITE/NAVY;NAVY/WHITE;BORDEAUX</v>
      </c>
      <c r="W398" s="107" t="str" cm="1">
        <f t="array" ref="W398">_xlfn.TEXTJOIN(";", TRUE, _xlfn.UNIQUE(_xlfn._xlws.FILTER(F$3:F$10029, C$3:C$10029=C398)))</f>
        <v>6-7 Y;8-9 Y;10-11 Y;12-13 Y;14-15 Y</v>
      </c>
      <c r="X398" s="101" t="str">
        <f>IF(E398&gt;0,+VLOOKUP($E398,'CODE GENERATOR'!$D:$AC,19,FALSE),0)</f>
        <v>2402_S01_33081</v>
      </c>
      <c r="Y398" s="101" t="str">
        <f>IF(E398&gt;0,+VLOOKUP($E398,'CODE GENERATOR'!$D:$AC,20,FALSE),0)</f>
        <v/>
      </c>
      <c r="Z398" s="101" t="str">
        <f>IF(E398&gt;0,+VLOOKUP($E398,'CODE GENERATOR'!$D:$AC,21,FALSE),0)</f>
        <v/>
      </c>
      <c r="AA398" s="101" t="str">
        <f>IF(E398&gt;0,+VLOOKUP($E398,'CODE GENERATOR'!$D:$AC,22,FALSE),0)</f>
        <v/>
      </c>
      <c r="AB398" s="101" t="str">
        <f>IF(E398&gt;0,+VLOOKUP($E398,'CODE GENERATOR'!$D:$AC,23,FALSE),0)</f>
        <v/>
      </c>
      <c r="AC398" s="101" t="str">
        <f>IF(E398&gt;0,+VLOOKUP($E398,'CODE GENERATOR'!$D:$AC,24,FALSE),0)</f>
        <v/>
      </c>
      <c r="AD398" s="101" t="str">
        <f>IF(E398&gt;0,+VLOOKUP($E398,'CODE GENERATOR'!$D:$AC,25,FALSE),0)</f>
        <v/>
      </c>
      <c r="AE398" s="101" t="str">
        <f>IF(E398&gt;0,+VLOOKUP($E398,'CODE GENERATOR'!$D:$AC,26,FALSE),0)</f>
        <v/>
      </c>
      <c r="AF398" s="149" t="str">
        <f>IF($C398&gt;0,$C398&amp;" "&amp;$P398&amp;" "&amp;+VLOOKUP($C398,'STYLE NAMES'!$B:$AC,10,FALSE),"""")</f>
        <v>PAOLA-JR WHITE/NAVY GIRL'S COMPETITION POLO LONG SLEEVE</v>
      </c>
      <c r="AG398" s="101" t="str">
        <f>"Enjoy our "&amp;(AF398)&amp;"; "&amp;IF(C398&gt;0,+VLOOKUP($C398,'STYLE NAMES'!$B:$AC,11,FALSE),"")</f>
        <v>Enjoy our PAOLA-JR WHITE/NAVY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8" s="101" t="str">
        <f>IF(C398&gt;0,+VLOOKUP($C398,'STYLE NAMES'!$B:$AC,12,FALSE),"")</f>
        <v>* Specially engineered design for high performance
* 4-way super stretch piquet jersey
* Soft and comfortable
* Breathable
* Quick dry
Composition:
95% Poliamide 5% Elasthane</v>
      </c>
      <c r="AI398" s="101" t="str">
        <f>IF(C398&gt;0,+VLOOKUP($C398,'STYLE NAMES'!$B:$AC,13,FALSE),"")</f>
        <v>Machine Wash at 30°C
Mild process
Iron at low temperature
Iron from REVERSE
Do NOT iron on logos or prints
Do not bleach
Do NOT Tumble Dry</v>
      </c>
      <c r="AJ398" s="149" t="str">
        <f>IF($C398&gt;0,$C398&amp;" "&amp;$P398&amp;" "&amp;+VLOOKUP($C398,'STYLE NAMES'!$B:$AC,14,FALSE),"""")</f>
        <v>PAOLA-JR WHITE/NAVY KIZ ÇOCUK UZUN KOL YARIŞMA POLO</v>
      </c>
      <c r="AK398" s="149" t="str">
        <f>"Cavalier SanMarco tarafından tasarlanan "&amp;(AJ398)&amp;"; "&amp;IF(C398&gt;0,+VLOOKUP($C398,'STYLE NAMES'!$B:$AC,15,FALSE),"")</f>
        <v>Cavalier SanMarco tarafından tasarlanan PAOLA-JR WHITE/NAVY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8" s="149" t="str">
        <f>IF(C398&gt;0,+VLOOKUP($C398,'STYLE NAMES'!$B:$AC,16,FALSE),"")</f>
        <v>* Yüksek performans için özel tasarım
* 4 yönlü süper streç pike kumaş
* Yumuşak ve rahat
* Nefes alabilir
* Hızlı kuruma
Kompozisyon:
%95 Polyamid  %5 Elastan</v>
      </c>
      <c r="AM398" s="149" t="str">
        <f>IF(C398&gt;0,+VLOOKUP($C398,'STYLE NAMES'!$B:$AC,17,FALSE),"")</f>
        <v>Makinede 30°C' de Yıkayın
Hassas Yıkama
Ilık ütü yapın
Tersten ütüleyin
Logo ve baskıları ÜTÜLEMEYİN
Çamaşır suyu kullanmayın
Kurutma Makinesinde Kurutmayın</v>
      </c>
      <c r="AN398" s="149" t="str">
        <f>IF($C398&gt;0,$C398&amp;" "&amp;$P398&amp;" "&amp;+VLOOKUP($C398,'STYLE NAMES'!$B:$AC,18,FALSE),"""")</f>
        <v>PAOLA-JR WHITE/NAVY POLO DA CONCORSO RAGAZZA MANICA LUNGA</v>
      </c>
      <c r="AO398" s="101" t="str">
        <f>"Disegnato da Cavalier SanMarco "&amp;(AN398)&amp;"; "&amp;IF(C398&gt;0,+VLOOKUP($C398,'STYLE NAMES'!$B:$AC,19,FALSE),"")</f>
        <v>Disegnato da Cavalier SanMarco PAOLA-JR WHITE/NAVY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8" s="101" t="str">
        <f>IF(C398&gt;0,+VLOOKUP($C398,'STYLE NAMES'!$B:$AC,20,FALSE),"")</f>
        <v>Design ingegnerizzato per alte prestazioni 
Jersey piqué elasticizzato  4-way-stretch 
Morbido e confortevole 
Traspirante Asciugatura rapida 
Composizione: 
95% Poliammide  5% Elastan</v>
      </c>
      <c r="AQ398" s="101" t="str">
        <f>IF(C398&gt;0,+VLOOKUP($C398,'STYLE NAMES'!$B:$AC,21,FALSE),"")</f>
        <v>Lavare in lavatrice a 30°C Ciclo delicato 
Stirare a bassa temperatura
Stirare al rovescio 
Non stirare su loghi o stampe 
Non candeggiare 
Non asciugare in asciugatrice</v>
      </c>
      <c r="AR398" s="101">
        <f>IF(D398&gt;0,+VLOOKUP($C398,'STYLE NAMES'!$B:$AC,22,FALSE),"")</f>
        <v>0</v>
      </c>
      <c r="AS398" s="101">
        <f>IF(E398&gt;0,+VLOOKUP($C398,'STYLE NAMES'!$B:$AC,23,FALSE),"")</f>
        <v>0</v>
      </c>
      <c r="AT398" s="101">
        <f>IF(F398&gt;0,+VLOOKUP($C398,'STYLE NAMES'!$B:$AC,24,FALSE),"")</f>
        <v>0</v>
      </c>
      <c r="AU398" s="101">
        <f>IF(G398&gt;0,+VLOOKUP($C398,'STYLE NAMES'!$B:$AC,25,FALSE),"")</f>
        <v>0</v>
      </c>
      <c r="AV398" s="101">
        <f>+VLOOKUP($S398,'CODE GENERATOR'!$P:$AM,15,FALSE)</f>
        <v>0</v>
      </c>
      <c r="AW398" s="101">
        <f>+VLOOKUP($S398,'CODE GENERATOR'!$P:$AM,16,FALSE)</f>
        <v>0</v>
      </c>
      <c r="AX398" s="101">
        <f>+VLOOKUP($S398,'CODE GENERATOR'!$P:$AM,17,FALSE)</f>
        <v>0</v>
      </c>
      <c r="AY398" s="101">
        <f>+VLOOKUP($S398,'CODE GENERATOR'!$P:$AM,18,FALSE)</f>
        <v>0</v>
      </c>
      <c r="AZ398" s="101">
        <f>+VLOOKUP($S398,'CODE GENERATOR'!$P:$AM,19,FALSE)</f>
        <v>0</v>
      </c>
      <c r="BA398" s="101">
        <f>+VLOOKUP($S398,'CODE GENERATOR'!$P:$AM,20,FALSE)</f>
        <v>0</v>
      </c>
      <c r="BB398" s="101">
        <f>+VLOOKUP($S398,'CODE GENERATOR'!$P:$AM,21,FALSE)</f>
        <v>0</v>
      </c>
      <c r="BC398" s="101">
        <f>+VLOOKUP($S398,'CODE GENERATOR'!$P:$AM,22,FALSE)</f>
        <v>0</v>
      </c>
      <c r="BD398" s="101">
        <f>+VLOOKUP($S398,'CODE GENERATOR'!$P:$AM,23,FALSE)</f>
        <v>0</v>
      </c>
      <c r="BE398" s="101">
        <f>+VLOOKUP($S398,'CODE GENERATOR'!$P:$AM,24,FALSE)</f>
        <v>0</v>
      </c>
      <c r="BF398" s="101">
        <f>IF(C398&gt;0,+VLOOKUP(G398,'CATEGORY ID'!$A$1:$L$118,3,FALSE),"")</f>
        <v>30</v>
      </c>
      <c r="BG398" s="101">
        <f>IF(C398&gt;0,+VLOOKUP(H398,'CATEGORY ID'!$D$1:$L$118,3,FALSE),"")</f>
        <v>4</v>
      </c>
      <c r="BH398" s="101">
        <f>IF(C398&gt;0,+VLOOKUP((+H398&amp;I398),'CATEGORY ID'!$H$1:$I$121,2,FALSE),"")</f>
        <v>110</v>
      </c>
      <c r="BJ398" s="101">
        <f>IF(C398&gt;0,IF(COUNTIF('CATEGORY ID'!$K$1:$K$121,+H398&amp;K398) &gt; 0, +VLOOKUP(+H398&amp;K398,'CATEGORY ID'!$K$1:$L$121,2,FALSE),""),"")</f>
        <v>226</v>
      </c>
      <c r="BK398" s="101">
        <v>53</v>
      </c>
      <c r="BO398" s="101">
        <v>21</v>
      </c>
      <c r="BR398" s="101" t="str" cm="1">
        <f t="array" ref="BR398">IF(C398&gt;0,_xlfn.TEXTJOIN(";", TRUE,_xlfn.UNIQUE(_xlfn._xlws.FILTER(BF398:BQ398,(BF398:BQ398&gt;0)),TRUE,FALSE)),"")&amp;";"&amp;BS398</f>
        <v>30;4;110;226;53;21;208;232</v>
      </c>
      <c r="BS398" s="101" t="s">
        <v>3451</v>
      </c>
      <c r="BU398" s="106">
        <f>IF(C398&gt;0,+VLOOKUP($C398,'STYLE NAMES'!$B:$AC,26,FALSE),"")</f>
        <v>69.900000000000006</v>
      </c>
      <c r="BV398" s="106">
        <f>IF(C398&gt;0,+VLOOKUP($C398,'STYLE NAMES'!$B:$AC,27,FALSE),"")</f>
        <v>3840</v>
      </c>
      <c r="BW398" s="106">
        <f>IF(C398&gt;0,+VLOOKUP($C398,'STYLE NAMES'!$B:$AC,28,FALSE),"")</f>
        <v>80.385000000000005</v>
      </c>
      <c r="BY398"/>
      <c r="BZ398" s="101">
        <v>0</v>
      </c>
      <c r="CA398" s="137">
        <f t="shared" si="30"/>
        <v>1</v>
      </c>
      <c r="CB398" s="137" t="str">
        <f>+VLOOKUP(C398,'[2]STYLES &amp; MODELS MATRIX'!$A:$G,7,FALSE)</f>
        <v>GHOST</v>
      </c>
      <c r="CC398" s="137" t="str">
        <f>+VLOOKUP(C398,'[1]STYLES &amp; SIZE CHARTS'!$A:$H,8,FALSE)</f>
        <v>JT-GLSP1</v>
      </c>
      <c r="CD398" s="137"/>
      <c r="CE398" s="205"/>
      <c r="CF398" s="141"/>
    </row>
    <row r="399" spans="1:84" s="101" customFormat="1" ht="12" customHeight="1" x14ac:dyDescent="0.2">
      <c r="A399" s="102">
        <f t="shared" si="28"/>
        <v>8683711004530</v>
      </c>
      <c r="B399" s="101" t="s">
        <v>877</v>
      </c>
      <c r="C399" s="101" t="s">
        <v>538</v>
      </c>
      <c r="D399" s="101" t="s">
        <v>2981</v>
      </c>
      <c r="E399" s="203" t="s">
        <v>2372</v>
      </c>
      <c r="F399" s="101" t="s">
        <v>2352</v>
      </c>
      <c r="G399" s="101" t="str">
        <f>IF(C399&gt;0,+VLOOKUP($C399,'STYLE NAMES'!$B:$AC,4,FALSE),"")</f>
        <v>RIDER</v>
      </c>
      <c r="H399" s="101" t="str">
        <f>IF(C399&gt;0,+VLOOKUP($C399,'STYLE NAMES'!$B:$AC,5,FALSE),"")</f>
        <v>JUNIOR</v>
      </c>
      <c r="I399" s="101" t="str">
        <f>IF(C399&gt;0,+VLOOKUP($C399,'STYLE NAMES'!$B:$AC,6,FALSE),"")</f>
        <v>TOPS</v>
      </c>
      <c r="J399" s="101" t="str">
        <f>IF(C399&gt;0,+VLOOKUP($C399,'STYLE NAMES'!$B:$AC,7,FALSE),"")</f>
        <v>KIDS GIRL</v>
      </c>
      <c r="K399" s="101" t="str">
        <f>IF(C399&gt;0,+VLOOKUP($C399,'STYLE NAMES'!$B:$AC,8,FALSE),"")</f>
        <v>COMPETITION POLOS</v>
      </c>
      <c r="L399" s="101" t="str">
        <f>IF(E399&gt;0,+VLOOKUP($E399,'CODE GENERATOR'!$D:$T,3,FALSE),"")</f>
        <v>W</v>
      </c>
      <c r="M399" s="101" t="str">
        <f>IF(E399&gt;0,+VLOOKUP($E399,'CODE GENERATOR'!$D:$T,4,FALSE),"")</f>
        <v>PIQUET</v>
      </c>
      <c r="N399" s="101" t="str">
        <f>IF(E399&gt;0,+VLOOKUP($E399,'CODE GENERATOR'!$D:$T,6,FALSE),"")</f>
        <v>NAVY</v>
      </c>
      <c r="O399" s="101" t="str">
        <f>IF(E399&gt;0,+VLOOKUP($E399,'CODE GENERATOR'!$D:$T,7,FALSE),"")</f>
        <v>WHITE</v>
      </c>
      <c r="P399" s="101" t="str">
        <f t="shared" si="29"/>
        <v>NAVY/WHITE</v>
      </c>
      <c r="Q399" s="104" t="str">
        <f>IF(E399&gt;0,+VLOOKUP($E399,'CODE GENERATOR'!$D:$T,11,FALSE),"")</f>
        <v>R.TOPKG_CPL0038</v>
      </c>
      <c r="R399" s="104" t="str">
        <f>IF(E399&gt;0,+VLOOKUP($E399,'CODE GENERATOR'!$D:$T,12,FALSE),"")</f>
        <v>PIQ0015NAVWHT</v>
      </c>
      <c r="S399" s="104" t="str">
        <f>IF(E399&gt;0,+VLOOKUP($E399,'CODE GENERATOR'!$D:$T,13,FALSE),"")</f>
        <v>R.TOPKG_CPL0038_PIQ0015NAVWHT</v>
      </c>
      <c r="T399" s="104" t="str">
        <f t="shared" si="27"/>
        <v>R.TOPKG_CPL0038_PIQ0015NAVWHT_6-7 Y</v>
      </c>
      <c r="U399" s="105">
        <v>8683711004530</v>
      </c>
      <c r="V399" s="107" t="str" cm="1">
        <f t="array" ref="V399">_xlfn.TEXTJOIN(";", TRUE, _xlfn.UNIQUE(_xlfn._xlws.FILTER(P$3:P$10029, C$3:C$10029=C399)))</f>
        <v>WHITE;WHITE/NAVY;NAVY/WHITE;BORDEAUX</v>
      </c>
      <c r="W399" s="107" t="str" cm="1">
        <f t="array" ref="W399">_xlfn.TEXTJOIN(";", TRUE, _xlfn.UNIQUE(_xlfn._xlws.FILTER(F$3:F$10029, C$3:C$10029=C399)))</f>
        <v>6-7 Y;8-9 Y;10-11 Y;12-13 Y;14-15 Y</v>
      </c>
      <c r="X399" s="101" t="str">
        <f>IF(E399&gt;0,+VLOOKUP($E399,'CODE GENERATOR'!$D:$AC,19,FALSE),0)</f>
        <v>CavalierSanmarco_27.01.2026_0376</v>
      </c>
      <c r="Y399" s="101" t="str">
        <f>IF(E399&gt;0,+VLOOKUP($E399,'CODE GENERATOR'!$D:$AC,20,FALSE),0)</f>
        <v/>
      </c>
      <c r="Z399" s="101" t="str">
        <f>IF(E399&gt;0,+VLOOKUP($E399,'CODE GENERATOR'!$D:$AC,21,FALSE),0)</f>
        <v/>
      </c>
      <c r="AA399" s="101" t="str">
        <f>IF(E399&gt;0,+VLOOKUP($E399,'CODE GENERATOR'!$D:$AC,22,FALSE),0)</f>
        <v/>
      </c>
      <c r="AB399" s="101" t="str">
        <f>IF(E399&gt;0,+VLOOKUP($E399,'CODE GENERATOR'!$D:$AC,23,FALSE),0)</f>
        <v/>
      </c>
      <c r="AC399" s="101" t="str">
        <f>IF(E399&gt;0,+VLOOKUP($E399,'CODE GENERATOR'!$D:$AC,24,FALSE),0)</f>
        <v/>
      </c>
      <c r="AD399" s="101" t="str">
        <f>IF(E399&gt;0,+VLOOKUP($E399,'CODE GENERATOR'!$D:$AC,25,FALSE),0)</f>
        <v/>
      </c>
      <c r="AE399" s="101" t="str">
        <f>IF(E399&gt;0,+VLOOKUP($E399,'CODE GENERATOR'!$D:$AC,26,FALSE),0)</f>
        <v/>
      </c>
      <c r="AF399" s="149" t="str">
        <f>IF($C399&gt;0,$C399&amp;" "&amp;$P399&amp;" "&amp;+VLOOKUP($C399,'STYLE NAMES'!$B:$AC,10,FALSE),"""")</f>
        <v>PAOLA-JR NAVY/WHITE GIRL'S COMPETITION POLO LONG SLEEVE</v>
      </c>
      <c r="AG399" s="101" t="str">
        <f>"Enjoy our "&amp;(AF399)&amp;"; "&amp;IF(C399&gt;0,+VLOOKUP($C399,'STYLE NAMES'!$B:$AC,11,FALSE),"")</f>
        <v>Enjoy our PAOLA-JR NAVY/WHITE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399" s="101" t="str">
        <f>IF(C399&gt;0,+VLOOKUP($C399,'STYLE NAMES'!$B:$AC,12,FALSE),"")</f>
        <v>* Specially engineered design for high performance
* 4-way super stretch piquet jersey
* Soft and comfortable
* Breathable
* Quick dry
Composition:
95% Poliamide 5% Elasthane</v>
      </c>
      <c r="AI399" s="101" t="str">
        <f>IF(C399&gt;0,+VLOOKUP($C399,'STYLE NAMES'!$B:$AC,13,FALSE),"")</f>
        <v>Machine Wash at 30°C
Mild process
Iron at low temperature
Iron from REVERSE
Do NOT iron on logos or prints
Do not bleach
Do NOT Tumble Dry</v>
      </c>
      <c r="AJ399" s="149" t="str">
        <f>IF($C399&gt;0,$C399&amp;" "&amp;$P399&amp;" "&amp;+VLOOKUP($C399,'STYLE NAMES'!$B:$AC,14,FALSE),"""")</f>
        <v>PAOLA-JR NAVY/WHITE KIZ ÇOCUK UZUN KOL YARIŞMA POLO</v>
      </c>
      <c r="AK399" s="149" t="str">
        <f>"Cavalier SanMarco tarafından tasarlanan "&amp;(AJ399)&amp;"; "&amp;IF(C399&gt;0,+VLOOKUP($C399,'STYLE NAMES'!$B:$AC,15,FALSE),"")</f>
        <v>Cavalier SanMarco tarafından tasarlanan PAOLA-JR NAVY/WHITE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399" s="149" t="str">
        <f>IF(C399&gt;0,+VLOOKUP($C399,'STYLE NAMES'!$B:$AC,16,FALSE),"")</f>
        <v>* Yüksek performans için özel tasarım
* 4 yönlü süper streç pike kumaş
* Yumuşak ve rahat
* Nefes alabilir
* Hızlı kuruma
Kompozisyon:
%95 Polyamid  %5 Elastan</v>
      </c>
      <c r="AM399" s="149" t="str">
        <f>IF(C399&gt;0,+VLOOKUP($C399,'STYLE NAMES'!$B:$AC,17,FALSE),"")</f>
        <v>Makinede 30°C' de Yıkayın
Hassas Yıkama
Ilık ütü yapın
Tersten ütüleyin
Logo ve baskıları ÜTÜLEMEYİN
Çamaşır suyu kullanmayın
Kurutma Makinesinde Kurutmayın</v>
      </c>
      <c r="AN399" s="149" t="str">
        <f>IF($C399&gt;0,$C399&amp;" "&amp;$P399&amp;" "&amp;+VLOOKUP($C399,'STYLE NAMES'!$B:$AC,18,FALSE),"""")</f>
        <v>PAOLA-JR NAVY/WHITE POLO DA CONCORSO RAGAZZA MANICA LUNGA</v>
      </c>
      <c r="AO399" s="101" t="str">
        <f>"Disegnato da Cavalier SanMarco "&amp;(AN399)&amp;"; "&amp;IF(C399&gt;0,+VLOOKUP($C399,'STYLE NAMES'!$B:$AC,19,FALSE),"")</f>
        <v>Disegnato da Cavalier SanMarco PAOLA-JR NAVY/WHITE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399" s="101" t="str">
        <f>IF(C399&gt;0,+VLOOKUP($C399,'STYLE NAMES'!$B:$AC,20,FALSE),"")</f>
        <v>Design ingegnerizzato per alte prestazioni 
Jersey piqué elasticizzato  4-way-stretch 
Morbido e confortevole 
Traspirante Asciugatura rapida 
Composizione: 
95% Poliammide  5% Elastan</v>
      </c>
      <c r="AQ399" s="101" t="str">
        <f>IF(C399&gt;0,+VLOOKUP($C399,'STYLE NAMES'!$B:$AC,21,FALSE),"")</f>
        <v>Lavare in lavatrice a 30°C Ciclo delicato 
Stirare a bassa temperatura
Stirare al rovescio 
Non stirare su loghi o stampe 
Non candeggiare 
Non asciugare in asciugatrice</v>
      </c>
      <c r="AR399" s="101">
        <f>IF(D399&gt;0,+VLOOKUP($C399,'STYLE NAMES'!$B:$AC,22,FALSE),"")</f>
        <v>0</v>
      </c>
      <c r="AS399" s="101">
        <f>IF(E399&gt;0,+VLOOKUP($C399,'STYLE NAMES'!$B:$AC,23,FALSE),"")</f>
        <v>0</v>
      </c>
      <c r="AT399" s="101">
        <f>IF(F399&gt;0,+VLOOKUP($C399,'STYLE NAMES'!$B:$AC,24,FALSE),"")</f>
        <v>0</v>
      </c>
      <c r="AU399" s="101">
        <f>IF(G399&gt;0,+VLOOKUP($C399,'STYLE NAMES'!$B:$AC,25,FALSE),"")</f>
        <v>0</v>
      </c>
      <c r="AV399" s="101">
        <f>+VLOOKUP($S399,'CODE GENERATOR'!$P:$AM,15,FALSE)</f>
        <v>0</v>
      </c>
      <c r="AW399" s="101">
        <f>+VLOOKUP($S399,'CODE GENERATOR'!$P:$AM,16,FALSE)</f>
        <v>0</v>
      </c>
      <c r="AX399" s="101">
        <f>+VLOOKUP($S399,'CODE GENERATOR'!$P:$AM,17,FALSE)</f>
        <v>0</v>
      </c>
      <c r="AY399" s="101">
        <f>+VLOOKUP($S399,'CODE GENERATOR'!$P:$AM,18,FALSE)</f>
        <v>0</v>
      </c>
      <c r="AZ399" s="101">
        <f>+VLOOKUP($S399,'CODE GENERATOR'!$P:$AM,19,FALSE)</f>
        <v>0</v>
      </c>
      <c r="BA399" s="101">
        <f>+VLOOKUP($S399,'CODE GENERATOR'!$P:$AM,20,FALSE)</f>
        <v>0</v>
      </c>
      <c r="BB399" s="101">
        <f>+VLOOKUP($S399,'CODE GENERATOR'!$P:$AM,21,FALSE)</f>
        <v>0</v>
      </c>
      <c r="BC399" s="101">
        <f>+VLOOKUP($S399,'CODE GENERATOR'!$P:$AM,22,FALSE)</f>
        <v>0</v>
      </c>
      <c r="BD399" s="101">
        <f>+VLOOKUP($S399,'CODE GENERATOR'!$P:$AM,23,FALSE)</f>
        <v>0</v>
      </c>
      <c r="BE399" s="101">
        <f>+VLOOKUP($S399,'CODE GENERATOR'!$P:$AM,24,FALSE)</f>
        <v>0</v>
      </c>
      <c r="BF399" s="101">
        <f>IF(C399&gt;0,+VLOOKUP(G399,'CATEGORY ID'!$A$1:$L$118,3,FALSE),"")</f>
        <v>30</v>
      </c>
      <c r="BG399" s="101">
        <f>IF(C399&gt;0,+VLOOKUP(H399,'CATEGORY ID'!$D$1:$L$118,3,FALSE),"")</f>
        <v>4</v>
      </c>
      <c r="BH399" s="101">
        <f>IF(C399&gt;0,+VLOOKUP((+H399&amp;I399),'CATEGORY ID'!$H$1:$I$121,2,FALSE),"")</f>
        <v>110</v>
      </c>
      <c r="BJ399" s="101">
        <f>IF(C399&gt;0,IF(COUNTIF('CATEGORY ID'!$K$1:$K$121,+H399&amp;K399) &gt; 0, +VLOOKUP(+H399&amp;K399,'CATEGORY ID'!$K$1:$L$121,2,FALSE),""),"")</f>
        <v>226</v>
      </c>
      <c r="BK399" s="101">
        <v>53</v>
      </c>
      <c r="BO399" s="101">
        <v>21</v>
      </c>
      <c r="BR399" s="101" t="str" cm="1">
        <f t="array" ref="BR399">IF(C399&gt;0,_xlfn.TEXTJOIN(";", TRUE,_xlfn.UNIQUE(_xlfn._xlws.FILTER(BF399:BQ399,(BF399:BQ399&gt;0)),TRUE,FALSE)),"")&amp;";"&amp;BS399</f>
        <v>30;4;110;226;53;21;208;232</v>
      </c>
      <c r="BS399" s="101" t="s">
        <v>3451</v>
      </c>
      <c r="BU399" s="106">
        <f>IF(C399&gt;0,+VLOOKUP($C399,'STYLE NAMES'!$B:$AC,26,FALSE),"")</f>
        <v>69.900000000000006</v>
      </c>
      <c r="BV399" s="106">
        <f>IF(C399&gt;0,+VLOOKUP($C399,'STYLE NAMES'!$B:$AC,27,FALSE),"")</f>
        <v>3840</v>
      </c>
      <c r="BW399" s="106">
        <f>IF(C399&gt;0,+VLOOKUP($C399,'STYLE NAMES'!$B:$AC,28,FALSE),"")</f>
        <v>80.385000000000005</v>
      </c>
      <c r="BY399"/>
      <c r="BZ399" s="101">
        <v>0</v>
      </c>
      <c r="CA399" s="137">
        <f t="shared" si="30"/>
        <v>1</v>
      </c>
      <c r="CB399" s="137" t="str">
        <f>+VLOOKUP(C399,'[2]STYLES &amp; MODELS MATRIX'!$A:$G,7,FALSE)</f>
        <v>GHOST</v>
      </c>
      <c r="CC399" s="137" t="str">
        <f>+VLOOKUP(C399,'[1]STYLES &amp; SIZE CHARTS'!$A:$H,8,FALSE)</f>
        <v>JT-GLSP1</v>
      </c>
      <c r="CD399" s="137"/>
      <c r="CE399" s="205"/>
      <c r="CF399" s="141"/>
    </row>
    <row r="400" spans="1:84" s="101" customFormat="1" ht="12" customHeight="1" x14ac:dyDescent="0.2">
      <c r="A400" s="102">
        <f t="shared" si="28"/>
        <v>8683711004547</v>
      </c>
      <c r="B400" s="101" t="s">
        <v>877</v>
      </c>
      <c r="C400" s="101" t="s">
        <v>538</v>
      </c>
      <c r="D400" s="101" t="s">
        <v>2981</v>
      </c>
      <c r="E400" s="203" t="s">
        <v>2372</v>
      </c>
      <c r="F400" s="101" t="s">
        <v>2353</v>
      </c>
      <c r="G400" s="101" t="str">
        <f>IF(C400&gt;0,+VLOOKUP($C400,'STYLE NAMES'!$B:$AC,4,FALSE),"")</f>
        <v>RIDER</v>
      </c>
      <c r="H400" s="101" t="str">
        <f>IF(C400&gt;0,+VLOOKUP($C400,'STYLE NAMES'!$B:$AC,5,FALSE),"")</f>
        <v>JUNIOR</v>
      </c>
      <c r="I400" s="101" t="str">
        <f>IF(C400&gt;0,+VLOOKUP($C400,'STYLE NAMES'!$B:$AC,6,FALSE),"")</f>
        <v>TOPS</v>
      </c>
      <c r="J400" s="101" t="str">
        <f>IF(C400&gt;0,+VLOOKUP($C400,'STYLE NAMES'!$B:$AC,7,FALSE),"")</f>
        <v>KIDS GIRL</v>
      </c>
      <c r="K400" s="101" t="str">
        <f>IF(C400&gt;0,+VLOOKUP($C400,'STYLE NAMES'!$B:$AC,8,FALSE),"")</f>
        <v>COMPETITION POLOS</v>
      </c>
      <c r="L400" s="101" t="str">
        <f>IF(E400&gt;0,+VLOOKUP($E400,'CODE GENERATOR'!$D:$T,3,FALSE),"")</f>
        <v>W</v>
      </c>
      <c r="M400" s="101" t="str">
        <f>IF(E400&gt;0,+VLOOKUP($E400,'CODE GENERATOR'!$D:$T,4,FALSE),"")</f>
        <v>PIQUET</v>
      </c>
      <c r="N400" s="101" t="str">
        <f>IF(E400&gt;0,+VLOOKUP($E400,'CODE GENERATOR'!$D:$T,6,FALSE),"")</f>
        <v>NAVY</v>
      </c>
      <c r="O400" s="101" t="str">
        <f>IF(E400&gt;0,+VLOOKUP($E400,'CODE GENERATOR'!$D:$T,7,FALSE),"")</f>
        <v>WHITE</v>
      </c>
      <c r="P400" s="101" t="str">
        <f t="shared" si="29"/>
        <v>NAVY/WHITE</v>
      </c>
      <c r="Q400" s="104" t="str">
        <f>IF(E400&gt;0,+VLOOKUP($E400,'CODE GENERATOR'!$D:$T,11,FALSE),"")</f>
        <v>R.TOPKG_CPL0038</v>
      </c>
      <c r="R400" s="104" t="str">
        <f>IF(E400&gt;0,+VLOOKUP($E400,'CODE GENERATOR'!$D:$T,12,FALSE),"")</f>
        <v>PIQ0015NAVWHT</v>
      </c>
      <c r="S400" s="104" t="str">
        <f>IF(E400&gt;0,+VLOOKUP($E400,'CODE GENERATOR'!$D:$T,13,FALSE),"")</f>
        <v>R.TOPKG_CPL0038_PIQ0015NAVWHT</v>
      </c>
      <c r="T400" s="104" t="str">
        <f t="shared" si="27"/>
        <v>R.TOPKG_CPL0038_PIQ0015NAVWHT_8-9 Y</v>
      </c>
      <c r="U400" s="105">
        <v>8683711004547</v>
      </c>
      <c r="V400" s="107" t="str" cm="1">
        <f t="array" ref="V400">_xlfn.TEXTJOIN(";", TRUE, _xlfn.UNIQUE(_xlfn._xlws.FILTER(P$3:P$10029, C$3:C$10029=C400)))</f>
        <v>WHITE;WHITE/NAVY;NAVY/WHITE;BORDEAUX</v>
      </c>
      <c r="W400" s="107" t="str" cm="1">
        <f t="array" ref="W400">_xlfn.TEXTJOIN(";", TRUE, _xlfn.UNIQUE(_xlfn._xlws.FILTER(F$3:F$10029, C$3:C$10029=C400)))</f>
        <v>6-7 Y;8-9 Y;10-11 Y;12-13 Y;14-15 Y</v>
      </c>
      <c r="X400" s="101" t="str">
        <f>IF(E400&gt;0,+VLOOKUP($E400,'CODE GENERATOR'!$D:$AC,19,FALSE),0)</f>
        <v>CavalierSanmarco_27.01.2026_0376</v>
      </c>
      <c r="Y400" s="101" t="str">
        <f>IF(E400&gt;0,+VLOOKUP($E400,'CODE GENERATOR'!$D:$AC,20,FALSE),0)</f>
        <v/>
      </c>
      <c r="Z400" s="101" t="str">
        <f>IF(E400&gt;0,+VLOOKUP($E400,'CODE GENERATOR'!$D:$AC,21,FALSE),0)</f>
        <v/>
      </c>
      <c r="AA400" s="101" t="str">
        <f>IF(E400&gt;0,+VLOOKUP($E400,'CODE GENERATOR'!$D:$AC,22,FALSE),0)</f>
        <v/>
      </c>
      <c r="AB400" s="101" t="str">
        <f>IF(E400&gt;0,+VLOOKUP($E400,'CODE GENERATOR'!$D:$AC,23,FALSE),0)</f>
        <v/>
      </c>
      <c r="AC400" s="101" t="str">
        <f>IF(E400&gt;0,+VLOOKUP($E400,'CODE GENERATOR'!$D:$AC,24,FALSE),0)</f>
        <v/>
      </c>
      <c r="AD400" s="101" t="str">
        <f>IF(E400&gt;0,+VLOOKUP($E400,'CODE GENERATOR'!$D:$AC,25,FALSE),0)</f>
        <v/>
      </c>
      <c r="AE400" s="101" t="str">
        <f>IF(E400&gt;0,+VLOOKUP($E400,'CODE GENERATOR'!$D:$AC,26,FALSE),0)</f>
        <v/>
      </c>
      <c r="AF400" s="149" t="str">
        <f>IF($C400&gt;0,$C400&amp;" "&amp;$P400&amp;" "&amp;+VLOOKUP($C400,'STYLE NAMES'!$B:$AC,10,FALSE),"""")</f>
        <v>PAOLA-JR NAVY/WHITE GIRL'S COMPETITION POLO LONG SLEEVE</v>
      </c>
      <c r="AG400" s="101" t="str">
        <f>"Enjoy our "&amp;(AF400)&amp;"; "&amp;IF(C400&gt;0,+VLOOKUP($C400,'STYLE NAMES'!$B:$AC,11,FALSE),"")</f>
        <v>Enjoy our PAOLA-JR NAVY/WHITE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0" s="101" t="str">
        <f>IF(C400&gt;0,+VLOOKUP($C400,'STYLE NAMES'!$B:$AC,12,FALSE),"")</f>
        <v>* Specially engineered design for high performance
* 4-way super stretch piquet jersey
* Soft and comfortable
* Breathable
* Quick dry
Composition:
95% Poliamide 5% Elasthane</v>
      </c>
      <c r="AI400" s="101" t="str">
        <f>IF(C400&gt;0,+VLOOKUP($C400,'STYLE NAMES'!$B:$AC,13,FALSE),"")</f>
        <v>Machine Wash at 30°C
Mild process
Iron at low temperature
Iron from REVERSE
Do NOT iron on logos or prints
Do not bleach
Do NOT Tumble Dry</v>
      </c>
      <c r="AJ400" s="149" t="str">
        <f>IF($C400&gt;0,$C400&amp;" "&amp;$P400&amp;" "&amp;+VLOOKUP($C400,'STYLE NAMES'!$B:$AC,14,FALSE),"""")</f>
        <v>PAOLA-JR NAVY/WHITE KIZ ÇOCUK UZUN KOL YARIŞMA POLO</v>
      </c>
      <c r="AK400" s="149" t="str">
        <f>"Cavalier SanMarco tarafından tasarlanan "&amp;(AJ400)&amp;"; "&amp;IF(C400&gt;0,+VLOOKUP($C400,'STYLE NAMES'!$B:$AC,15,FALSE),"")</f>
        <v>Cavalier SanMarco tarafından tasarlanan PAOLA-JR NAVY/WHITE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0" s="149" t="str">
        <f>IF(C400&gt;0,+VLOOKUP($C400,'STYLE NAMES'!$B:$AC,16,FALSE),"")</f>
        <v>* Yüksek performans için özel tasarım
* 4 yönlü süper streç pike kumaş
* Yumuşak ve rahat
* Nefes alabilir
* Hızlı kuruma
Kompozisyon:
%95 Polyamid  %5 Elastan</v>
      </c>
      <c r="AM400" s="149" t="str">
        <f>IF(C400&gt;0,+VLOOKUP($C400,'STYLE NAMES'!$B:$AC,17,FALSE),"")</f>
        <v>Makinede 30°C' de Yıkayın
Hassas Yıkama
Ilık ütü yapın
Tersten ütüleyin
Logo ve baskıları ÜTÜLEMEYİN
Çamaşır suyu kullanmayın
Kurutma Makinesinde Kurutmayın</v>
      </c>
      <c r="AN400" s="149" t="str">
        <f>IF($C400&gt;0,$C400&amp;" "&amp;$P400&amp;" "&amp;+VLOOKUP($C400,'STYLE NAMES'!$B:$AC,18,FALSE),"""")</f>
        <v>PAOLA-JR NAVY/WHITE POLO DA CONCORSO RAGAZZA MANICA LUNGA</v>
      </c>
      <c r="AO400" s="101" t="str">
        <f>"Disegnato da Cavalier SanMarco "&amp;(AN400)&amp;"; "&amp;IF(C400&gt;0,+VLOOKUP($C400,'STYLE NAMES'!$B:$AC,19,FALSE),"")</f>
        <v>Disegnato da Cavalier SanMarco PAOLA-JR NAVY/WHITE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0" s="101" t="str">
        <f>IF(C400&gt;0,+VLOOKUP($C400,'STYLE NAMES'!$B:$AC,20,FALSE),"")</f>
        <v>Design ingegnerizzato per alte prestazioni 
Jersey piqué elasticizzato  4-way-stretch 
Morbido e confortevole 
Traspirante Asciugatura rapida 
Composizione: 
95% Poliammide  5% Elastan</v>
      </c>
      <c r="AQ400" s="101" t="str">
        <f>IF(C400&gt;0,+VLOOKUP($C400,'STYLE NAMES'!$B:$AC,21,FALSE),"")</f>
        <v>Lavare in lavatrice a 30°C Ciclo delicato 
Stirare a bassa temperatura
Stirare al rovescio 
Non stirare su loghi o stampe 
Non candeggiare 
Non asciugare in asciugatrice</v>
      </c>
      <c r="AR400" s="101">
        <f>IF(D400&gt;0,+VLOOKUP($C400,'STYLE NAMES'!$B:$AC,22,FALSE),"")</f>
        <v>0</v>
      </c>
      <c r="AS400" s="101">
        <f>IF(E400&gt;0,+VLOOKUP($C400,'STYLE NAMES'!$B:$AC,23,FALSE),"")</f>
        <v>0</v>
      </c>
      <c r="AT400" s="101">
        <f>IF(F400&gt;0,+VLOOKUP($C400,'STYLE NAMES'!$B:$AC,24,FALSE),"")</f>
        <v>0</v>
      </c>
      <c r="AU400" s="101">
        <f>IF(G400&gt;0,+VLOOKUP($C400,'STYLE NAMES'!$B:$AC,25,FALSE),"")</f>
        <v>0</v>
      </c>
      <c r="AV400" s="101">
        <f>+VLOOKUP($S400,'CODE GENERATOR'!$P:$AM,15,FALSE)</f>
        <v>0</v>
      </c>
      <c r="AW400" s="101">
        <f>+VLOOKUP($S400,'CODE GENERATOR'!$P:$AM,16,FALSE)</f>
        <v>0</v>
      </c>
      <c r="AX400" s="101">
        <f>+VLOOKUP($S400,'CODE GENERATOR'!$P:$AM,17,FALSE)</f>
        <v>0</v>
      </c>
      <c r="AY400" s="101">
        <f>+VLOOKUP($S400,'CODE GENERATOR'!$P:$AM,18,FALSE)</f>
        <v>0</v>
      </c>
      <c r="AZ400" s="101">
        <f>+VLOOKUP($S400,'CODE GENERATOR'!$P:$AM,19,FALSE)</f>
        <v>0</v>
      </c>
      <c r="BA400" s="101">
        <f>+VLOOKUP($S400,'CODE GENERATOR'!$P:$AM,20,FALSE)</f>
        <v>0</v>
      </c>
      <c r="BB400" s="101">
        <f>+VLOOKUP($S400,'CODE GENERATOR'!$P:$AM,21,FALSE)</f>
        <v>0</v>
      </c>
      <c r="BC400" s="101">
        <f>+VLOOKUP($S400,'CODE GENERATOR'!$P:$AM,22,FALSE)</f>
        <v>0</v>
      </c>
      <c r="BD400" s="101">
        <f>+VLOOKUP($S400,'CODE GENERATOR'!$P:$AM,23,FALSE)</f>
        <v>0</v>
      </c>
      <c r="BE400" s="101">
        <f>+VLOOKUP($S400,'CODE GENERATOR'!$P:$AM,24,FALSE)</f>
        <v>0</v>
      </c>
      <c r="BF400" s="101">
        <f>IF(C400&gt;0,+VLOOKUP(G400,'CATEGORY ID'!$A$1:$L$118,3,FALSE),"")</f>
        <v>30</v>
      </c>
      <c r="BG400" s="101">
        <f>IF(C400&gt;0,+VLOOKUP(H400,'CATEGORY ID'!$D$1:$L$118,3,FALSE),"")</f>
        <v>4</v>
      </c>
      <c r="BH400" s="101">
        <f>IF(C400&gt;0,+VLOOKUP((+H400&amp;I400),'CATEGORY ID'!$H$1:$I$121,2,FALSE),"")</f>
        <v>110</v>
      </c>
      <c r="BJ400" s="101">
        <f>IF(C400&gt;0,IF(COUNTIF('CATEGORY ID'!$K$1:$K$121,+H400&amp;K400) &gt; 0, +VLOOKUP(+H400&amp;K400,'CATEGORY ID'!$K$1:$L$121,2,FALSE),""),"")</f>
        <v>226</v>
      </c>
      <c r="BK400" s="101">
        <v>53</v>
      </c>
      <c r="BO400" s="101">
        <v>21</v>
      </c>
      <c r="BR400" s="101" t="str" cm="1">
        <f t="array" ref="BR400">IF(C400&gt;0,_xlfn.TEXTJOIN(";", TRUE,_xlfn.UNIQUE(_xlfn._xlws.FILTER(BF400:BQ400,(BF400:BQ400&gt;0)),TRUE,FALSE)),"")&amp;";"&amp;BS400</f>
        <v>30;4;110;226;53;21;208;232</v>
      </c>
      <c r="BS400" s="101" t="s">
        <v>3451</v>
      </c>
      <c r="BU400" s="106">
        <f>IF(C400&gt;0,+VLOOKUP($C400,'STYLE NAMES'!$B:$AC,26,FALSE),"")</f>
        <v>69.900000000000006</v>
      </c>
      <c r="BV400" s="106">
        <f>IF(C400&gt;0,+VLOOKUP($C400,'STYLE NAMES'!$B:$AC,27,FALSE),"")</f>
        <v>3840</v>
      </c>
      <c r="BW400" s="106">
        <f>IF(C400&gt;0,+VLOOKUP($C400,'STYLE NAMES'!$B:$AC,28,FALSE),"")</f>
        <v>80.385000000000005</v>
      </c>
      <c r="BY400"/>
      <c r="BZ400" s="101">
        <v>3</v>
      </c>
      <c r="CA400" s="137">
        <f t="shared" si="30"/>
        <v>1</v>
      </c>
      <c r="CB400" s="137" t="str">
        <f>+VLOOKUP(C400,'[2]STYLES &amp; MODELS MATRIX'!$A:$G,7,FALSE)</f>
        <v>GHOST</v>
      </c>
      <c r="CC400" s="137" t="str">
        <f>+VLOOKUP(C400,'[1]STYLES &amp; SIZE CHARTS'!$A:$H,8,FALSE)</f>
        <v>JT-GLSP1</v>
      </c>
      <c r="CD400" s="137"/>
      <c r="CE400" s="205"/>
      <c r="CF400" s="141"/>
    </row>
    <row r="401" spans="1:84" s="101" customFormat="1" ht="12" customHeight="1" x14ac:dyDescent="0.2">
      <c r="A401" s="102">
        <f t="shared" si="28"/>
        <v>8683711004554</v>
      </c>
      <c r="B401" s="101" t="s">
        <v>877</v>
      </c>
      <c r="C401" s="101" t="s">
        <v>538</v>
      </c>
      <c r="D401" s="101" t="s">
        <v>2981</v>
      </c>
      <c r="E401" s="203" t="s">
        <v>2372</v>
      </c>
      <c r="F401" s="101" t="s">
        <v>2354</v>
      </c>
      <c r="G401" s="101" t="str">
        <f>IF(C401&gt;0,+VLOOKUP($C401,'STYLE NAMES'!$B:$AC,4,FALSE),"")</f>
        <v>RIDER</v>
      </c>
      <c r="H401" s="101" t="str">
        <f>IF(C401&gt;0,+VLOOKUP($C401,'STYLE NAMES'!$B:$AC,5,FALSE),"")</f>
        <v>JUNIOR</v>
      </c>
      <c r="I401" s="101" t="str">
        <f>IF(C401&gt;0,+VLOOKUP($C401,'STYLE NAMES'!$B:$AC,6,FALSE),"")</f>
        <v>TOPS</v>
      </c>
      <c r="J401" s="101" t="str">
        <f>IF(C401&gt;0,+VLOOKUP($C401,'STYLE NAMES'!$B:$AC,7,FALSE),"")</f>
        <v>KIDS GIRL</v>
      </c>
      <c r="K401" s="101" t="str">
        <f>IF(C401&gt;0,+VLOOKUP($C401,'STYLE NAMES'!$B:$AC,8,FALSE),"")</f>
        <v>COMPETITION POLOS</v>
      </c>
      <c r="L401" s="101" t="str">
        <f>IF(E401&gt;0,+VLOOKUP($E401,'CODE GENERATOR'!$D:$T,3,FALSE),"")</f>
        <v>W</v>
      </c>
      <c r="M401" s="101" t="str">
        <f>IF(E401&gt;0,+VLOOKUP($E401,'CODE GENERATOR'!$D:$T,4,FALSE),"")</f>
        <v>PIQUET</v>
      </c>
      <c r="N401" s="101" t="str">
        <f>IF(E401&gt;0,+VLOOKUP($E401,'CODE GENERATOR'!$D:$T,6,FALSE),"")</f>
        <v>NAVY</v>
      </c>
      <c r="O401" s="101" t="str">
        <f>IF(E401&gt;0,+VLOOKUP($E401,'CODE GENERATOR'!$D:$T,7,FALSE),"")</f>
        <v>WHITE</v>
      </c>
      <c r="P401" s="101" t="str">
        <f t="shared" si="29"/>
        <v>NAVY/WHITE</v>
      </c>
      <c r="Q401" s="104" t="str">
        <f>IF(E401&gt;0,+VLOOKUP($E401,'CODE GENERATOR'!$D:$T,11,FALSE),"")</f>
        <v>R.TOPKG_CPL0038</v>
      </c>
      <c r="R401" s="104" t="str">
        <f>IF(E401&gt;0,+VLOOKUP($E401,'CODE GENERATOR'!$D:$T,12,FALSE),"")</f>
        <v>PIQ0015NAVWHT</v>
      </c>
      <c r="S401" s="104" t="str">
        <f>IF(E401&gt;0,+VLOOKUP($E401,'CODE GENERATOR'!$D:$T,13,FALSE),"")</f>
        <v>R.TOPKG_CPL0038_PIQ0015NAVWHT</v>
      </c>
      <c r="T401" s="104" t="str">
        <f t="shared" si="27"/>
        <v>R.TOPKG_CPL0038_PIQ0015NAVWHT_10-11 Y</v>
      </c>
      <c r="U401" s="105">
        <v>8683711004554</v>
      </c>
      <c r="V401" s="107" t="str" cm="1">
        <f t="array" ref="V401">_xlfn.TEXTJOIN(";", TRUE, _xlfn.UNIQUE(_xlfn._xlws.FILTER(P$3:P$10029, C$3:C$10029=C401)))</f>
        <v>WHITE;WHITE/NAVY;NAVY/WHITE;BORDEAUX</v>
      </c>
      <c r="W401" s="107" t="str" cm="1">
        <f t="array" ref="W401">_xlfn.TEXTJOIN(";", TRUE, _xlfn.UNIQUE(_xlfn._xlws.FILTER(F$3:F$10029, C$3:C$10029=C401)))</f>
        <v>6-7 Y;8-9 Y;10-11 Y;12-13 Y;14-15 Y</v>
      </c>
      <c r="X401" s="101" t="str">
        <f>IF(E401&gt;0,+VLOOKUP($E401,'CODE GENERATOR'!$D:$AC,19,FALSE),0)</f>
        <v>CavalierSanmarco_27.01.2026_0376</v>
      </c>
      <c r="Y401" s="101" t="str">
        <f>IF(E401&gt;0,+VLOOKUP($E401,'CODE GENERATOR'!$D:$AC,20,FALSE),0)</f>
        <v/>
      </c>
      <c r="Z401" s="101" t="str">
        <f>IF(E401&gt;0,+VLOOKUP($E401,'CODE GENERATOR'!$D:$AC,21,FALSE),0)</f>
        <v/>
      </c>
      <c r="AA401" s="101" t="str">
        <f>IF(E401&gt;0,+VLOOKUP($E401,'CODE GENERATOR'!$D:$AC,22,FALSE),0)</f>
        <v/>
      </c>
      <c r="AB401" s="101" t="str">
        <f>IF(E401&gt;0,+VLOOKUP($E401,'CODE GENERATOR'!$D:$AC,23,FALSE),0)</f>
        <v/>
      </c>
      <c r="AC401" s="101" t="str">
        <f>IF(E401&gt;0,+VLOOKUP($E401,'CODE GENERATOR'!$D:$AC,24,FALSE),0)</f>
        <v/>
      </c>
      <c r="AD401" s="101" t="str">
        <f>IF(E401&gt;0,+VLOOKUP($E401,'CODE GENERATOR'!$D:$AC,25,FALSE),0)</f>
        <v/>
      </c>
      <c r="AE401" s="101" t="str">
        <f>IF(E401&gt;0,+VLOOKUP($E401,'CODE GENERATOR'!$D:$AC,26,FALSE),0)</f>
        <v/>
      </c>
      <c r="AF401" s="149" t="str">
        <f>IF($C401&gt;0,$C401&amp;" "&amp;$P401&amp;" "&amp;+VLOOKUP($C401,'STYLE NAMES'!$B:$AC,10,FALSE),"""")</f>
        <v>PAOLA-JR NAVY/WHITE GIRL'S COMPETITION POLO LONG SLEEVE</v>
      </c>
      <c r="AG401" s="101" t="str">
        <f>"Enjoy our "&amp;(AF401)&amp;"; "&amp;IF(C401&gt;0,+VLOOKUP($C401,'STYLE NAMES'!$B:$AC,11,FALSE),"")</f>
        <v>Enjoy our PAOLA-JR NAVY/WHITE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1" s="101" t="str">
        <f>IF(C401&gt;0,+VLOOKUP($C401,'STYLE NAMES'!$B:$AC,12,FALSE),"")</f>
        <v>* Specially engineered design for high performance
* 4-way super stretch piquet jersey
* Soft and comfortable
* Breathable
* Quick dry
Composition:
95% Poliamide 5% Elasthane</v>
      </c>
      <c r="AI401" s="101" t="str">
        <f>IF(C401&gt;0,+VLOOKUP($C401,'STYLE NAMES'!$B:$AC,13,FALSE),"")</f>
        <v>Machine Wash at 30°C
Mild process
Iron at low temperature
Iron from REVERSE
Do NOT iron on logos or prints
Do not bleach
Do NOT Tumble Dry</v>
      </c>
      <c r="AJ401" s="149" t="str">
        <f>IF($C401&gt;0,$C401&amp;" "&amp;$P401&amp;" "&amp;+VLOOKUP($C401,'STYLE NAMES'!$B:$AC,14,FALSE),"""")</f>
        <v>PAOLA-JR NAVY/WHITE KIZ ÇOCUK UZUN KOL YARIŞMA POLO</v>
      </c>
      <c r="AK401" s="149" t="str">
        <f>"Cavalier SanMarco tarafından tasarlanan "&amp;(AJ401)&amp;"; "&amp;IF(C401&gt;0,+VLOOKUP($C401,'STYLE NAMES'!$B:$AC,15,FALSE),"")</f>
        <v>Cavalier SanMarco tarafından tasarlanan PAOLA-JR NAVY/WHITE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1" s="149" t="str">
        <f>IF(C401&gt;0,+VLOOKUP($C401,'STYLE NAMES'!$B:$AC,16,FALSE),"")</f>
        <v>* Yüksek performans için özel tasarım
* 4 yönlü süper streç pike kumaş
* Yumuşak ve rahat
* Nefes alabilir
* Hızlı kuruma
Kompozisyon:
%95 Polyamid  %5 Elastan</v>
      </c>
      <c r="AM401" s="149" t="str">
        <f>IF(C401&gt;0,+VLOOKUP($C401,'STYLE NAMES'!$B:$AC,17,FALSE),"")</f>
        <v>Makinede 30°C' de Yıkayın
Hassas Yıkama
Ilık ütü yapın
Tersten ütüleyin
Logo ve baskıları ÜTÜLEMEYİN
Çamaşır suyu kullanmayın
Kurutma Makinesinde Kurutmayın</v>
      </c>
      <c r="AN401" s="149" t="str">
        <f>IF($C401&gt;0,$C401&amp;" "&amp;$P401&amp;" "&amp;+VLOOKUP($C401,'STYLE NAMES'!$B:$AC,18,FALSE),"""")</f>
        <v>PAOLA-JR NAVY/WHITE POLO DA CONCORSO RAGAZZA MANICA LUNGA</v>
      </c>
      <c r="AO401" s="101" t="str">
        <f>"Disegnato da Cavalier SanMarco "&amp;(AN401)&amp;"; "&amp;IF(C401&gt;0,+VLOOKUP($C401,'STYLE NAMES'!$B:$AC,19,FALSE),"")</f>
        <v>Disegnato da Cavalier SanMarco PAOLA-JR NAVY/WHITE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1" s="101" t="str">
        <f>IF(C401&gt;0,+VLOOKUP($C401,'STYLE NAMES'!$B:$AC,20,FALSE),"")</f>
        <v>Design ingegnerizzato per alte prestazioni 
Jersey piqué elasticizzato  4-way-stretch 
Morbido e confortevole 
Traspirante Asciugatura rapida 
Composizione: 
95% Poliammide  5% Elastan</v>
      </c>
      <c r="AQ401" s="101" t="str">
        <f>IF(C401&gt;0,+VLOOKUP($C401,'STYLE NAMES'!$B:$AC,21,FALSE),"")</f>
        <v>Lavare in lavatrice a 30°C Ciclo delicato 
Stirare a bassa temperatura
Stirare al rovescio 
Non stirare su loghi o stampe 
Non candeggiare 
Non asciugare in asciugatrice</v>
      </c>
      <c r="AR401" s="101">
        <f>IF(D401&gt;0,+VLOOKUP($C401,'STYLE NAMES'!$B:$AC,22,FALSE),"")</f>
        <v>0</v>
      </c>
      <c r="AS401" s="101">
        <f>IF(E401&gt;0,+VLOOKUP($C401,'STYLE NAMES'!$B:$AC,23,FALSE),"")</f>
        <v>0</v>
      </c>
      <c r="AT401" s="101">
        <f>IF(F401&gt;0,+VLOOKUP($C401,'STYLE NAMES'!$B:$AC,24,FALSE),"")</f>
        <v>0</v>
      </c>
      <c r="AU401" s="101">
        <f>IF(G401&gt;0,+VLOOKUP($C401,'STYLE NAMES'!$B:$AC,25,FALSE),"")</f>
        <v>0</v>
      </c>
      <c r="AV401" s="101">
        <f>+VLOOKUP($S401,'CODE GENERATOR'!$P:$AM,15,FALSE)</f>
        <v>0</v>
      </c>
      <c r="AW401" s="101">
        <f>+VLOOKUP($S401,'CODE GENERATOR'!$P:$AM,16,FALSE)</f>
        <v>0</v>
      </c>
      <c r="AX401" s="101">
        <f>+VLOOKUP($S401,'CODE GENERATOR'!$P:$AM,17,FALSE)</f>
        <v>0</v>
      </c>
      <c r="AY401" s="101">
        <f>+VLOOKUP($S401,'CODE GENERATOR'!$P:$AM,18,FALSE)</f>
        <v>0</v>
      </c>
      <c r="AZ401" s="101">
        <f>+VLOOKUP($S401,'CODE GENERATOR'!$P:$AM,19,FALSE)</f>
        <v>0</v>
      </c>
      <c r="BA401" s="101">
        <f>+VLOOKUP($S401,'CODE GENERATOR'!$P:$AM,20,FALSE)</f>
        <v>0</v>
      </c>
      <c r="BB401" s="101">
        <f>+VLOOKUP($S401,'CODE GENERATOR'!$P:$AM,21,FALSE)</f>
        <v>0</v>
      </c>
      <c r="BC401" s="101">
        <f>+VLOOKUP($S401,'CODE GENERATOR'!$P:$AM,22,FALSE)</f>
        <v>0</v>
      </c>
      <c r="BD401" s="101">
        <f>+VLOOKUP($S401,'CODE GENERATOR'!$P:$AM,23,FALSE)</f>
        <v>0</v>
      </c>
      <c r="BE401" s="101">
        <f>+VLOOKUP($S401,'CODE GENERATOR'!$P:$AM,24,FALSE)</f>
        <v>0</v>
      </c>
      <c r="BF401" s="101">
        <f>IF(C401&gt;0,+VLOOKUP(G401,'CATEGORY ID'!$A$1:$L$118,3,FALSE),"")</f>
        <v>30</v>
      </c>
      <c r="BG401" s="101">
        <f>IF(C401&gt;0,+VLOOKUP(H401,'CATEGORY ID'!$D$1:$L$118,3,FALSE),"")</f>
        <v>4</v>
      </c>
      <c r="BH401" s="101">
        <f>IF(C401&gt;0,+VLOOKUP((+H401&amp;I401),'CATEGORY ID'!$H$1:$I$121,2,FALSE),"")</f>
        <v>110</v>
      </c>
      <c r="BJ401" s="101">
        <f>IF(C401&gt;0,IF(COUNTIF('CATEGORY ID'!$K$1:$K$121,+H401&amp;K401) &gt; 0, +VLOOKUP(+H401&amp;K401,'CATEGORY ID'!$K$1:$L$121,2,FALSE),""),"")</f>
        <v>226</v>
      </c>
      <c r="BK401" s="101">
        <v>53</v>
      </c>
      <c r="BO401" s="101">
        <v>21</v>
      </c>
      <c r="BR401" s="101" t="str" cm="1">
        <f t="array" ref="BR401">IF(C401&gt;0,_xlfn.TEXTJOIN(";", TRUE,_xlfn.UNIQUE(_xlfn._xlws.FILTER(BF401:BQ401,(BF401:BQ401&gt;0)),TRUE,FALSE)),"")&amp;";"&amp;BS401</f>
        <v>30;4;110;226;53;21;208;232</v>
      </c>
      <c r="BS401" s="101" t="s">
        <v>3451</v>
      </c>
      <c r="BU401" s="106">
        <f>IF(C401&gt;0,+VLOOKUP($C401,'STYLE NAMES'!$B:$AC,26,FALSE),"")</f>
        <v>69.900000000000006</v>
      </c>
      <c r="BV401" s="106">
        <f>IF(C401&gt;0,+VLOOKUP($C401,'STYLE NAMES'!$B:$AC,27,FALSE),"")</f>
        <v>3840</v>
      </c>
      <c r="BW401" s="106">
        <f>IF(C401&gt;0,+VLOOKUP($C401,'STYLE NAMES'!$B:$AC,28,FALSE),"")</f>
        <v>80.385000000000005</v>
      </c>
      <c r="BY401"/>
      <c r="BZ401" s="101">
        <v>10</v>
      </c>
      <c r="CA401" s="137">
        <f t="shared" si="30"/>
        <v>1</v>
      </c>
      <c r="CB401" s="137" t="str">
        <f>+VLOOKUP(C401,'[2]STYLES &amp; MODELS MATRIX'!$A:$G,7,FALSE)</f>
        <v>GHOST</v>
      </c>
      <c r="CC401" s="137" t="str">
        <f>+VLOOKUP(C401,'[1]STYLES &amp; SIZE CHARTS'!$A:$H,8,FALSE)</f>
        <v>JT-GLSP1</v>
      </c>
      <c r="CD401" s="137"/>
      <c r="CE401" s="205"/>
      <c r="CF401" s="141"/>
    </row>
    <row r="402" spans="1:84" s="101" customFormat="1" ht="12" customHeight="1" x14ac:dyDescent="0.2">
      <c r="A402" s="102">
        <f t="shared" si="28"/>
        <v>8683711004561</v>
      </c>
      <c r="B402" s="101" t="s">
        <v>877</v>
      </c>
      <c r="C402" s="101" t="s">
        <v>538</v>
      </c>
      <c r="D402" s="101" t="s">
        <v>2981</v>
      </c>
      <c r="E402" s="203" t="s">
        <v>2372</v>
      </c>
      <c r="F402" s="101" t="s">
        <v>2355</v>
      </c>
      <c r="G402" s="101" t="str">
        <f>IF(C402&gt;0,+VLOOKUP($C402,'STYLE NAMES'!$B:$AC,4,FALSE),"")</f>
        <v>RIDER</v>
      </c>
      <c r="H402" s="101" t="str">
        <f>IF(C402&gt;0,+VLOOKUP($C402,'STYLE NAMES'!$B:$AC,5,FALSE),"")</f>
        <v>JUNIOR</v>
      </c>
      <c r="I402" s="101" t="str">
        <f>IF(C402&gt;0,+VLOOKUP($C402,'STYLE NAMES'!$B:$AC,6,FALSE),"")</f>
        <v>TOPS</v>
      </c>
      <c r="J402" s="101" t="str">
        <f>IF(C402&gt;0,+VLOOKUP($C402,'STYLE NAMES'!$B:$AC,7,FALSE),"")</f>
        <v>KIDS GIRL</v>
      </c>
      <c r="K402" s="101" t="str">
        <f>IF(C402&gt;0,+VLOOKUP($C402,'STYLE NAMES'!$B:$AC,8,FALSE),"")</f>
        <v>COMPETITION POLOS</v>
      </c>
      <c r="L402" s="101" t="str">
        <f>IF(E402&gt;0,+VLOOKUP($E402,'CODE GENERATOR'!$D:$T,3,FALSE),"")</f>
        <v>W</v>
      </c>
      <c r="M402" s="101" t="str">
        <f>IF(E402&gt;0,+VLOOKUP($E402,'CODE GENERATOR'!$D:$T,4,FALSE),"")</f>
        <v>PIQUET</v>
      </c>
      <c r="N402" s="101" t="str">
        <f>IF(E402&gt;0,+VLOOKUP($E402,'CODE GENERATOR'!$D:$T,6,FALSE),"")</f>
        <v>NAVY</v>
      </c>
      <c r="O402" s="101" t="str">
        <f>IF(E402&gt;0,+VLOOKUP($E402,'CODE GENERATOR'!$D:$T,7,FALSE),"")</f>
        <v>WHITE</v>
      </c>
      <c r="P402" s="101" t="str">
        <f t="shared" si="29"/>
        <v>NAVY/WHITE</v>
      </c>
      <c r="Q402" s="104" t="str">
        <f>IF(E402&gt;0,+VLOOKUP($E402,'CODE GENERATOR'!$D:$T,11,FALSE),"")</f>
        <v>R.TOPKG_CPL0038</v>
      </c>
      <c r="R402" s="104" t="str">
        <f>IF(E402&gt;0,+VLOOKUP($E402,'CODE GENERATOR'!$D:$T,12,FALSE),"")</f>
        <v>PIQ0015NAVWHT</v>
      </c>
      <c r="S402" s="104" t="str">
        <f>IF(E402&gt;0,+VLOOKUP($E402,'CODE GENERATOR'!$D:$T,13,FALSE),"")</f>
        <v>R.TOPKG_CPL0038_PIQ0015NAVWHT</v>
      </c>
      <c r="T402" s="104" t="str">
        <f t="shared" si="27"/>
        <v>R.TOPKG_CPL0038_PIQ0015NAVWHT_12-13 Y</v>
      </c>
      <c r="U402" s="105">
        <v>8683711004561</v>
      </c>
      <c r="V402" s="107" t="str" cm="1">
        <f t="array" ref="V402">_xlfn.TEXTJOIN(";", TRUE, _xlfn.UNIQUE(_xlfn._xlws.FILTER(P$3:P$10029, C$3:C$10029=C402)))</f>
        <v>WHITE;WHITE/NAVY;NAVY/WHITE;BORDEAUX</v>
      </c>
      <c r="W402" s="107" t="str" cm="1">
        <f t="array" ref="W402">_xlfn.TEXTJOIN(";", TRUE, _xlfn.UNIQUE(_xlfn._xlws.FILTER(F$3:F$10029, C$3:C$10029=C402)))</f>
        <v>6-7 Y;8-9 Y;10-11 Y;12-13 Y;14-15 Y</v>
      </c>
      <c r="X402" s="101" t="str">
        <f>IF(E402&gt;0,+VLOOKUP($E402,'CODE GENERATOR'!$D:$AC,19,FALSE),0)</f>
        <v>CavalierSanmarco_27.01.2026_0376</v>
      </c>
      <c r="Y402" s="101" t="str">
        <f>IF(E402&gt;0,+VLOOKUP($E402,'CODE GENERATOR'!$D:$AC,20,FALSE),0)</f>
        <v/>
      </c>
      <c r="Z402" s="101" t="str">
        <f>IF(E402&gt;0,+VLOOKUP($E402,'CODE GENERATOR'!$D:$AC,21,FALSE),0)</f>
        <v/>
      </c>
      <c r="AA402" s="101" t="str">
        <f>IF(E402&gt;0,+VLOOKUP($E402,'CODE GENERATOR'!$D:$AC,22,FALSE),0)</f>
        <v/>
      </c>
      <c r="AB402" s="101" t="str">
        <f>IF(E402&gt;0,+VLOOKUP($E402,'CODE GENERATOR'!$D:$AC,23,FALSE),0)</f>
        <v/>
      </c>
      <c r="AC402" s="101" t="str">
        <f>IF(E402&gt;0,+VLOOKUP($E402,'CODE GENERATOR'!$D:$AC,24,FALSE),0)</f>
        <v/>
      </c>
      <c r="AD402" s="101" t="str">
        <f>IF(E402&gt;0,+VLOOKUP($E402,'CODE GENERATOR'!$D:$AC,25,FALSE),0)</f>
        <v/>
      </c>
      <c r="AE402" s="101" t="str">
        <f>IF(E402&gt;0,+VLOOKUP($E402,'CODE GENERATOR'!$D:$AC,26,FALSE),0)</f>
        <v/>
      </c>
      <c r="AF402" s="149" t="str">
        <f>IF($C402&gt;0,$C402&amp;" "&amp;$P402&amp;" "&amp;+VLOOKUP($C402,'STYLE NAMES'!$B:$AC,10,FALSE),"""")</f>
        <v>PAOLA-JR NAVY/WHITE GIRL'S COMPETITION POLO LONG SLEEVE</v>
      </c>
      <c r="AG402" s="101" t="str">
        <f>"Enjoy our "&amp;(AF402)&amp;"; "&amp;IF(C402&gt;0,+VLOOKUP($C402,'STYLE NAMES'!$B:$AC,11,FALSE),"")</f>
        <v>Enjoy our PAOLA-JR NAVY/WHITE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2" s="101" t="str">
        <f>IF(C402&gt;0,+VLOOKUP($C402,'STYLE NAMES'!$B:$AC,12,FALSE),"")</f>
        <v>* Specially engineered design for high performance
* 4-way super stretch piquet jersey
* Soft and comfortable
* Breathable
* Quick dry
Composition:
95% Poliamide 5% Elasthane</v>
      </c>
      <c r="AI402" s="101" t="str">
        <f>IF(C402&gt;0,+VLOOKUP($C402,'STYLE NAMES'!$B:$AC,13,FALSE),"")</f>
        <v>Machine Wash at 30°C
Mild process
Iron at low temperature
Iron from REVERSE
Do NOT iron on logos or prints
Do not bleach
Do NOT Tumble Dry</v>
      </c>
      <c r="AJ402" s="149" t="str">
        <f>IF($C402&gt;0,$C402&amp;" "&amp;$P402&amp;" "&amp;+VLOOKUP($C402,'STYLE NAMES'!$B:$AC,14,FALSE),"""")</f>
        <v>PAOLA-JR NAVY/WHITE KIZ ÇOCUK UZUN KOL YARIŞMA POLO</v>
      </c>
      <c r="AK402" s="149" t="str">
        <f>"Cavalier SanMarco tarafından tasarlanan "&amp;(AJ402)&amp;"; "&amp;IF(C402&gt;0,+VLOOKUP($C402,'STYLE NAMES'!$B:$AC,15,FALSE),"")</f>
        <v>Cavalier SanMarco tarafından tasarlanan PAOLA-JR NAVY/WHITE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2" s="149" t="str">
        <f>IF(C402&gt;0,+VLOOKUP($C402,'STYLE NAMES'!$B:$AC,16,FALSE),"")</f>
        <v>* Yüksek performans için özel tasarım
* 4 yönlü süper streç pike kumaş
* Yumuşak ve rahat
* Nefes alabilir
* Hızlı kuruma
Kompozisyon:
%95 Polyamid  %5 Elastan</v>
      </c>
      <c r="AM402" s="149" t="str">
        <f>IF(C402&gt;0,+VLOOKUP($C402,'STYLE NAMES'!$B:$AC,17,FALSE),"")</f>
        <v>Makinede 30°C' de Yıkayın
Hassas Yıkama
Ilık ütü yapın
Tersten ütüleyin
Logo ve baskıları ÜTÜLEMEYİN
Çamaşır suyu kullanmayın
Kurutma Makinesinde Kurutmayın</v>
      </c>
      <c r="AN402" s="149" t="str">
        <f>IF($C402&gt;0,$C402&amp;" "&amp;$P402&amp;" "&amp;+VLOOKUP($C402,'STYLE NAMES'!$B:$AC,18,FALSE),"""")</f>
        <v>PAOLA-JR NAVY/WHITE POLO DA CONCORSO RAGAZZA MANICA LUNGA</v>
      </c>
      <c r="AO402" s="101" t="str">
        <f>"Disegnato da Cavalier SanMarco "&amp;(AN402)&amp;"; "&amp;IF(C402&gt;0,+VLOOKUP($C402,'STYLE NAMES'!$B:$AC,19,FALSE),"")</f>
        <v>Disegnato da Cavalier SanMarco PAOLA-JR NAVY/WHITE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2" s="101" t="str">
        <f>IF(C402&gt;0,+VLOOKUP($C402,'STYLE NAMES'!$B:$AC,20,FALSE),"")</f>
        <v>Design ingegnerizzato per alte prestazioni 
Jersey piqué elasticizzato  4-way-stretch 
Morbido e confortevole 
Traspirante Asciugatura rapida 
Composizione: 
95% Poliammide  5% Elastan</v>
      </c>
      <c r="AQ402" s="101" t="str">
        <f>IF(C402&gt;0,+VLOOKUP($C402,'STYLE NAMES'!$B:$AC,21,FALSE),"")</f>
        <v>Lavare in lavatrice a 30°C Ciclo delicato 
Stirare a bassa temperatura
Stirare al rovescio 
Non stirare su loghi o stampe 
Non candeggiare 
Non asciugare in asciugatrice</v>
      </c>
      <c r="AR402" s="101">
        <f>IF(D402&gt;0,+VLOOKUP($C402,'STYLE NAMES'!$B:$AC,22,FALSE),"")</f>
        <v>0</v>
      </c>
      <c r="AS402" s="101">
        <f>IF(E402&gt;0,+VLOOKUP($C402,'STYLE NAMES'!$B:$AC,23,FALSE),"")</f>
        <v>0</v>
      </c>
      <c r="AT402" s="101">
        <f>IF(F402&gt;0,+VLOOKUP($C402,'STYLE NAMES'!$B:$AC,24,FALSE),"")</f>
        <v>0</v>
      </c>
      <c r="AU402" s="101">
        <f>IF(G402&gt;0,+VLOOKUP($C402,'STYLE NAMES'!$B:$AC,25,FALSE),"")</f>
        <v>0</v>
      </c>
      <c r="AV402" s="101">
        <f>+VLOOKUP($S402,'CODE GENERATOR'!$P:$AM,15,FALSE)</f>
        <v>0</v>
      </c>
      <c r="AW402" s="101">
        <f>+VLOOKUP($S402,'CODE GENERATOR'!$P:$AM,16,FALSE)</f>
        <v>0</v>
      </c>
      <c r="AX402" s="101">
        <f>+VLOOKUP($S402,'CODE GENERATOR'!$P:$AM,17,FALSE)</f>
        <v>0</v>
      </c>
      <c r="AY402" s="101">
        <f>+VLOOKUP($S402,'CODE GENERATOR'!$P:$AM,18,FALSE)</f>
        <v>0</v>
      </c>
      <c r="AZ402" s="101">
        <f>+VLOOKUP($S402,'CODE GENERATOR'!$P:$AM,19,FALSE)</f>
        <v>0</v>
      </c>
      <c r="BA402" s="101">
        <f>+VLOOKUP($S402,'CODE GENERATOR'!$P:$AM,20,FALSE)</f>
        <v>0</v>
      </c>
      <c r="BB402" s="101">
        <f>+VLOOKUP($S402,'CODE GENERATOR'!$P:$AM,21,FALSE)</f>
        <v>0</v>
      </c>
      <c r="BC402" s="101">
        <f>+VLOOKUP($S402,'CODE GENERATOR'!$P:$AM,22,FALSE)</f>
        <v>0</v>
      </c>
      <c r="BD402" s="101">
        <f>+VLOOKUP($S402,'CODE GENERATOR'!$P:$AM,23,FALSE)</f>
        <v>0</v>
      </c>
      <c r="BE402" s="101">
        <f>+VLOOKUP($S402,'CODE GENERATOR'!$P:$AM,24,FALSE)</f>
        <v>0</v>
      </c>
      <c r="BF402" s="101">
        <f>IF(C402&gt;0,+VLOOKUP(G402,'CATEGORY ID'!$A$1:$L$118,3,FALSE),"")</f>
        <v>30</v>
      </c>
      <c r="BG402" s="101">
        <f>IF(C402&gt;0,+VLOOKUP(H402,'CATEGORY ID'!$D$1:$L$118,3,FALSE),"")</f>
        <v>4</v>
      </c>
      <c r="BH402" s="101">
        <f>IF(C402&gt;0,+VLOOKUP((+H402&amp;I402),'CATEGORY ID'!$H$1:$I$121,2,FALSE),"")</f>
        <v>110</v>
      </c>
      <c r="BJ402" s="101">
        <f>IF(C402&gt;0,IF(COUNTIF('CATEGORY ID'!$K$1:$K$121,+H402&amp;K402) &gt; 0, +VLOOKUP(+H402&amp;K402,'CATEGORY ID'!$K$1:$L$121,2,FALSE),""),"")</f>
        <v>226</v>
      </c>
      <c r="BK402" s="101">
        <v>53</v>
      </c>
      <c r="BO402" s="101">
        <v>21</v>
      </c>
      <c r="BR402" s="101" t="str" cm="1">
        <f t="array" ref="BR402">IF(C402&gt;0,_xlfn.TEXTJOIN(";", TRUE,_xlfn.UNIQUE(_xlfn._xlws.FILTER(BF402:BQ402,(BF402:BQ402&gt;0)),TRUE,FALSE)),"")&amp;";"&amp;BS402</f>
        <v>30;4;110;226;53;21;208;232</v>
      </c>
      <c r="BS402" s="101" t="s">
        <v>3451</v>
      </c>
      <c r="BU402" s="106">
        <f>IF(C402&gt;0,+VLOOKUP($C402,'STYLE NAMES'!$B:$AC,26,FALSE),"")</f>
        <v>69.900000000000006</v>
      </c>
      <c r="BV402" s="106">
        <f>IF(C402&gt;0,+VLOOKUP($C402,'STYLE NAMES'!$B:$AC,27,FALSE),"")</f>
        <v>3840</v>
      </c>
      <c r="BW402" s="106">
        <f>IF(C402&gt;0,+VLOOKUP($C402,'STYLE NAMES'!$B:$AC,28,FALSE),"")</f>
        <v>80.385000000000005</v>
      </c>
      <c r="BY402"/>
      <c r="BZ402" s="101">
        <v>9</v>
      </c>
      <c r="CA402" s="137">
        <f t="shared" si="30"/>
        <v>1</v>
      </c>
      <c r="CB402" s="137" t="str">
        <f>+VLOOKUP(C402,'[2]STYLES &amp; MODELS MATRIX'!$A:$G,7,FALSE)</f>
        <v>GHOST</v>
      </c>
      <c r="CC402" s="137" t="str">
        <f>+VLOOKUP(C402,'[1]STYLES &amp; SIZE CHARTS'!$A:$H,8,FALSE)</f>
        <v>JT-GLSP1</v>
      </c>
      <c r="CD402" s="137"/>
      <c r="CE402" s="205"/>
      <c r="CF402" s="141"/>
    </row>
    <row r="403" spans="1:84" s="101" customFormat="1" ht="12" customHeight="1" x14ac:dyDescent="0.2">
      <c r="A403" s="102">
        <f t="shared" si="28"/>
        <v>8683711009900</v>
      </c>
      <c r="B403" s="101" t="s">
        <v>877</v>
      </c>
      <c r="C403" s="101" t="s">
        <v>538</v>
      </c>
      <c r="D403" s="101" t="s">
        <v>2981</v>
      </c>
      <c r="E403" s="203" t="s">
        <v>2372</v>
      </c>
      <c r="F403" s="101" t="s">
        <v>2356</v>
      </c>
      <c r="G403" s="101" t="str">
        <f>IF(C403&gt;0,+VLOOKUP($C403,'STYLE NAMES'!$B:$AC,4,FALSE),"")</f>
        <v>RIDER</v>
      </c>
      <c r="H403" s="101" t="str">
        <f>IF(C403&gt;0,+VLOOKUP($C403,'STYLE NAMES'!$B:$AC,5,FALSE),"")</f>
        <v>JUNIOR</v>
      </c>
      <c r="I403" s="101" t="str">
        <f>IF(C403&gt;0,+VLOOKUP($C403,'STYLE NAMES'!$B:$AC,6,FALSE),"")</f>
        <v>TOPS</v>
      </c>
      <c r="J403" s="101" t="str">
        <f>IF(C403&gt;0,+VLOOKUP($C403,'STYLE NAMES'!$B:$AC,7,FALSE),"")</f>
        <v>KIDS GIRL</v>
      </c>
      <c r="K403" s="101" t="str">
        <f>IF(C403&gt;0,+VLOOKUP($C403,'STYLE NAMES'!$B:$AC,8,FALSE),"")</f>
        <v>COMPETITION POLOS</v>
      </c>
      <c r="L403" s="101" t="str">
        <f>IF(E403&gt;0,+VLOOKUP($E403,'CODE GENERATOR'!$D:$T,3,FALSE),"")</f>
        <v>W</v>
      </c>
      <c r="M403" s="101" t="str">
        <f>IF(E403&gt;0,+VLOOKUP($E403,'CODE GENERATOR'!$D:$T,4,FALSE),"")</f>
        <v>PIQUET</v>
      </c>
      <c r="N403" s="101" t="str">
        <f>IF(E403&gt;0,+VLOOKUP($E403,'CODE GENERATOR'!$D:$T,6,FALSE),"")</f>
        <v>NAVY</v>
      </c>
      <c r="O403" s="101" t="str">
        <f>IF(E403&gt;0,+VLOOKUP($E403,'CODE GENERATOR'!$D:$T,7,FALSE),"")</f>
        <v>WHITE</v>
      </c>
      <c r="P403" s="101" t="str">
        <f t="shared" si="29"/>
        <v>NAVY/WHITE</v>
      </c>
      <c r="Q403" s="104" t="str">
        <f>IF(E403&gt;0,+VLOOKUP($E403,'CODE GENERATOR'!$D:$T,11,FALSE),"")</f>
        <v>R.TOPKG_CPL0038</v>
      </c>
      <c r="R403" s="104" t="str">
        <f>IF(E403&gt;0,+VLOOKUP($E403,'CODE GENERATOR'!$D:$T,12,FALSE),"")</f>
        <v>PIQ0015NAVWHT</v>
      </c>
      <c r="S403" s="104" t="str">
        <f>IF(E403&gt;0,+VLOOKUP($E403,'CODE GENERATOR'!$D:$T,13,FALSE),"")</f>
        <v>R.TOPKG_CPL0038_PIQ0015NAVWHT</v>
      </c>
      <c r="T403" s="104" t="str">
        <f t="shared" si="27"/>
        <v>R.TOPKG_CPL0038_PIQ0015NAVWHT_14-15 Y</v>
      </c>
      <c r="U403" s="105">
        <v>8683711009900</v>
      </c>
      <c r="V403" s="107" t="str" cm="1">
        <f t="array" ref="V403">_xlfn.TEXTJOIN(";", TRUE, _xlfn.UNIQUE(_xlfn._xlws.FILTER(P$3:P$10029, C$3:C$10029=C403)))</f>
        <v>WHITE;WHITE/NAVY;NAVY/WHITE;BORDEAUX</v>
      </c>
      <c r="W403" s="107" t="str" cm="1">
        <f t="array" ref="W403">_xlfn.TEXTJOIN(";", TRUE, _xlfn.UNIQUE(_xlfn._xlws.FILTER(F$3:F$10029, C$3:C$10029=C403)))</f>
        <v>6-7 Y;8-9 Y;10-11 Y;12-13 Y;14-15 Y</v>
      </c>
      <c r="X403" s="101" t="str">
        <f>IF(E403&gt;0,+VLOOKUP($E403,'CODE GENERATOR'!$D:$AC,19,FALSE),0)</f>
        <v>CavalierSanmarco_27.01.2026_0376</v>
      </c>
      <c r="Y403" s="101" t="str">
        <f>IF(E403&gt;0,+VLOOKUP($E403,'CODE GENERATOR'!$D:$AC,20,FALSE),0)</f>
        <v/>
      </c>
      <c r="Z403" s="101" t="str">
        <f>IF(E403&gt;0,+VLOOKUP($E403,'CODE GENERATOR'!$D:$AC,21,FALSE),0)</f>
        <v/>
      </c>
      <c r="AA403" s="101" t="str">
        <f>IF(E403&gt;0,+VLOOKUP($E403,'CODE GENERATOR'!$D:$AC,22,FALSE),0)</f>
        <v/>
      </c>
      <c r="AB403" s="101" t="str">
        <f>IF(E403&gt;0,+VLOOKUP($E403,'CODE GENERATOR'!$D:$AC,23,FALSE),0)</f>
        <v/>
      </c>
      <c r="AC403" s="101" t="str">
        <f>IF(E403&gt;0,+VLOOKUP($E403,'CODE GENERATOR'!$D:$AC,24,FALSE),0)</f>
        <v/>
      </c>
      <c r="AD403" s="101" t="str">
        <f>IF(E403&gt;0,+VLOOKUP($E403,'CODE GENERATOR'!$D:$AC,25,FALSE),0)</f>
        <v/>
      </c>
      <c r="AE403" s="101" t="str">
        <f>IF(E403&gt;0,+VLOOKUP($E403,'CODE GENERATOR'!$D:$AC,26,FALSE),0)</f>
        <v/>
      </c>
      <c r="AF403" s="149" t="str">
        <f>IF($C403&gt;0,$C403&amp;" "&amp;$P403&amp;" "&amp;+VLOOKUP($C403,'STYLE NAMES'!$B:$AC,10,FALSE),"""")</f>
        <v>PAOLA-JR NAVY/WHITE GIRL'S COMPETITION POLO LONG SLEEVE</v>
      </c>
      <c r="AG403" s="101" t="str">
        <f>"Enjoy our "&amp;(AF403)&amp;"; "&amp;IF(C403&gt;0,+VLOOKUP($C403,'STYLE NAMES'!$B:$AC,11,FALSE),"")</f>
        <v>Enjoy our PAOLA-JR NAVY/WHITE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3" s="101" t="str">
        <f>IF(C403&gt;0,+VLOOKUP($C403,'STYLE NAMES'!$B:$AC,12,FALSE),"")</f>
        <v>* Specially engineered design for high performance
* 4-way super stretch piquet jersey
* Soft and comfortable
* Breathable
* Quick dry
Composition:
95% Poliamide 5% Elasthane</v>
      </c>
      <c r="AI403" s="101" t="str">
        <f>IF(C403&gt;0,+VLOOKUP($C403,'STYLE NAMES'!$B:$AC,13,FALSE),"")</f>
        <v>Machine Wash at 30°C
Mild process
Iron at low temperature
Iron from REVERSE
Do NOT iron on logos or prints
Do not bleach
Do NOT Tumble Dry</v>
      </c>
      <c r="AJ403" s="149" t="str">
        <f>IF($C403&gt;0,$C403&amp;" "&amp;$P403&amp;" "&amp;+VLOOKUP($C403,'STYLE NAMES'!$B:$AC,14,FALSE),"""")</f>
        <v>PAOLA-JR NAVY/WHITE KIZ ÇOCUK UZUN KOL YARIŞMA POLO</v>
      </c>
      <c r="AK403" s="149" t="str">
        <f>"Cavalier SanMarco tarafından tasarlanan "&amp;(AJ403)&amp;"; "&amp;IF(C403&gt;0,+VLOOKUP($C403,'STYLE NAMES'!$B:$AC,15,FALSE),"")</f>
        <v>Cavalier SanMarco tarafından tasarlanan PAOLA-JR NAVY/WHITE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3" s="149" t="str">
        <f>IF(C403&gt;0,+VLOOKUP($C403,'STYLE NAMES'!$B:$AC,16,FALSE),"")</f>
        <v>* Yüksek performans için özel tasarım
* 4 yönlü süper streç pike kumaş
* Yumuşak ve rahat
* Nefes alabilir
* Hızlı kuruma
Kompozisyon:
%95 Polyamid  %5 Elastan</v>
      </c>
      <c r="AM403" s="149" t="str">
        <f>IF(C403&gt;0,+VLOOKUP($C403,'STYLE NAMES'!$B:$AC,17,FALSE),"")</f>
        <v>Makinede 30°C' de Yıkayın
Hassas Yıkama
Ilık ütü yapın
Tersten ütüleyin
Logo ve baskıları ÜTÜLEMEYİN
Çamaşır suyu kullanmayın
Kurutma Makinesinde Kurutmayın</v>
      </c>
      <c r="AN403" s="149" t="str">
        <f>IF($C403&gt;0,$C403&amp;" "&amp;$P403&amp;" "&amp;+VLOOKUP($C403,'STYLE NAMES'!$B:$AC,18,FALSE),"""")</f>
        <v>PAOLA-JR NAVY/WHITE POLO DA CONCORSO RAGAZZA MANICA LUNGA</v>
      </c>
      <c r="AO403" s="101" t="str">
        <f>"Disegnato da Cavalier SanMarco "&amp;(AN403)&amp;"; "&amp;IF(C403&gt;0,+VLOOKUP($C403,'STYLE NAMES'!$B:$AC,19,FALSE),"")</f>
        <v>Disegnato da Cavalier SanMarco PAOLA-JR NAVY/WHITE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3" s="101" t="str">
        <f>IF(C403&gt;0,+VLOOKUP($C403,'STYLE NAMES'!$B:$AC,20,FALSE),"")</f>
        <v>Design ingegnerizzato per alte prestazioni 
Jersey piqué elasticizzato  4-way-stretch 
Morbido e confortevole 
Traspirante Asciugatura rapida 
Composizione: 
95% Poliammide  5% Elastan</v>
      </c>
      <c r="AQ403" s="101" t="str">
        <f>IF(C403&gt;0,+VLOOKUP($C403,'STYLE NAMES'!$B:$AC,21,FALSE),"")</f>
        <v>Lavare in lavatrice a 30°C Ciclo delicato 
Stirare a bassa temperatura
Stirare al rovescio 
Non stirare su loghi o stampe 
Non candeggiare 
Non asciugare in asciugatrice</v>
      </c>
      <c r="AR403" s="101">
        <f>IF(D403&gt;0,+VLOOKUP($C403,'STYLE NAMES'!$B:$AC,22,FALSE),"")</f>
        <v>0</v>
      </c>
      <c r="AS403" s="101">
        <f>IF(E403&gt;0,+VLOOKUP($C403,'STYLE NAMES'!$B:$AC,23,FALSE),"")</f>
        <v>0</v>
      </c>
      <c r="AT403" s="101">
        <f>IF(F403&gt;0,+VLOOKUP($C403,'STYLE NAMES'!$B:$AC,24,FALSE),"")</f>
        <v>0</v>
      </c>
      <c r="AU403" s="101">
        <f>IF(G403&gt;0,+VLOOKUP($C403,'STYLE NAMES'!$B:$AC,25,FALSE),"")</f>
        <v>0</v>
      </c>
      <c r="AV403" s="101">
        <f>+VLOOKUP($S403,'CODE GENERATOR'!$P:$AM,15,FALSE)</f>
        <v>0</v>
      </c>
      <c r="AW403" s="101">
        <f>+VLOOKUP($S403,'CODE GENERATOR'!$P:$AM,16,FALSE)</f>
        <v>0</v>
      </c>
      <c r="AX403" s="101">
        <f>+VLOOKUP($S403,'CODE GENERATOR'!$P:$AM,17,FALSE)</f>
        <v>0</v>
      </c>
      <c r="AY403" s="101">
        <f>+VLOOKUP($S403,'CODE GENERATOR'!$P:$AM,18,FALSE)</f>
        <v>0</v>
      </c>
      <c r="AZ403" s="101">
        <f>+VLOOKUP($S403,'CODE GENERATOR'!$P:$AM,19,FALSE)</f>
        <v>0</v>
      </c>
      <c r="BA403" s="101">
        <f>+VLOOKUP($S403,'CODE GENERATOR'!$P:$AM,20,FALSE)</f>
        <v>0</v>
      </c>
      <c r="BB403" s="101">
        <f>+VLOOKUP($S403,'CODE GENERATOR'!$P:$AM,21,FALSE)</f>
        <v>0</v>
      </c>
      <c r="BC403" s="101">
        <f>+VLOOKUP($S403,'CODE GENERATOR'!$P:$AM,22,FALSE)</f>
        <v>0</v>
      </c>
      <c r="BD403" s="101">
        <f>+VLOOKUP($S403,'CODE GENERATOR'!$P:$AM,23,FALSE)</f>
        <v>0</v>
      </c>
      <c r="BE403" s="101">
        <f>+VLOOKUP($S403,'CODE GENERATOR'!$P:$AM,24,FALSE)</f>
        <v>0</v>
      </c>
      <c r="BF403" s="101">
        <f>IF(C403&gt;0,+VLOOKUP(G403,'CATEGORY ID'!$A$1:$L$118,3,FALSE),"")</f>
        <v>30</v>
      </c>
      <c r="BG403" s="101">
        <f>IF(C403&gt;0,+VLOOKUP(H403,'CATEGORY ID'!$D$1:$L$118,3,FALSE),"")</f>
        <v>4</v>
      </c>
      <c r="BH403" s="101">
        <f>IF(C403&gt;0,+VLOOKUP((+H403&amp;I403),'CATEGORY ID'!$H$1:$I$121,2,FALSE),"")</f>
        <v>110</v>
      </c>
      <c r="BJ403" s="101">
        <f>IF(C403&gt;0,IF(COUNTIF('CATEGORY ID'!$K$1:$K$121,+H403&amp;K403) &gt; 0, +VLOOKUP(+H403&amp;K403,'CATEGORY ID'!$K$1:$L$121,2,FALSE),""),"")</f>
        <v>226</v>
      </c>
      <c r="BK403" s="101">
        <v>53</v>
      </c>
      <c r="BO403" s="101">
        <v>21</v>
      </c>
      <c r="BR403" s="101" t="str" cm="1">
        <f t="array" ref="BR403">IF(C403&gt;0,_xlfn.TEXTJOIN(";", TRUE,_xlfn.UNIQUE(_xlfn._xlws.FILTER(BF403:BQ403,(BF403:BQ403&gt;0)),TRUE,FALSE)),"")&amp;";"&amp;BS403</f>
        <v>30;4;110;226;53;21;208;232</v>
      </c>
      <c r="BS403" s="101" t="s">
        <v>3451</v>
      </c>
      <c r="BU403" s="106">
        <f>IF(C403&gt;0,+VLOOKUP($C403,'STYLE NAMES'!$B:$AC,26,FALSE),"")</f>
        <v>69.900000000000006</v>
      </c>
      <c r="BV403" s="106">
        <f>IF(C403&gt;0,+VLOOKUP($C403,'STYLE NAMES'!$B:$AC,27,FALSE),"")</f>
        <v>3840</v>
      </c>
      <c r="BW403" s="106">
        <f>IF(C403&gt;0,+VLOOKUP($C403,'STYLE NAMES'!$B:$AC,28,FALSE),"")</f>
        <v>80.385000000000005</v>
      </c>
      <c r="BY403"/>
      <c r="BZ403" s="101">
        <v>0</v>
      </c>
      <c r="CA403" s="137">
        <f t="shared" si="30"/>
        <v>1</v>
      </c>
      <c r="CB403" s="137" t="str">
        <f>+VLOOKUP(C403,'[2]STYLES &amp; MODELS MATRIX'!$A:$G,7,FALSE)</f>
        <v>GHOST</v>
      </c>
      <c r="CC403" s="137" t="str">
        <f>+VLOOKUP(C403,'[1]STYLES &amp; SIZE CHARTS'!$A:$H,8,FALSE)</f>
        <v>JT-GLSP1</v>
      </c>
      <c r="CD403" s="137"/>
      <c r="CE403" s="205"/>
      <c r="CF403" s="141"/>
    </row>
    <row r="404" spans="1:84" s="101" customFormat="1" ht="12" customHeight="1" x14ac:dyDescent="0.2">
      <c r="A404" s="102">
        <f t="shared" si="28"/>
        <v>8683711004578</v>
      </c>
      <c r="B404" s="101" t="s">
        <v>877</v>
      </c>
      <c r="C404" s="101" t="s">
        <v>538</v>
      </c>
      <c r="D404" s="101" t="s">
        <v>2981</v>
      </c>
      <c r="E404" s="203" t="s">
        <v>2373</v>
      </c>
      <c r="F404" s="101" t="s">
        <v>2352</v>
      </c>
      <c r="G404" s="101" t="str">
        <f>IF(C404&gt;0,+VLOOKUP($C404,'STYLE NAMES'!$B:$AC,4,FALSE),"")</f>
        <v>RIDER</v>
      </c>
      <c r="H404" s="101" t="str">
        <f>IF(C404&gt;0,+VLOOKUP($C404,'STYLE NAMES'!$B:$AC,5,FALSE),"")</f>
        <v>JUNIOR</v>
      </c>
      <c r="I404" s="101" t="str">
        <f>IF(C404&gt;0,+VLOOKUP($C404,'STYLE NAMES'!$B:$AC,6,FALSE),"")</f>
        <v>TOPS</v>
      </c>
      <c r="J404" s="101" t="str">
        <f>IF(C404&gt;0,+VLOOKUP($C404,'STYLE NAMES'!$B:$AC,7,FALSE),"")</f>
        <v>KIDS GIRL</v>
      </c>
      <c r="K404" s="101" t="str">
        <f>IF(C404&gt;0,+VLOOKUP($C404,'STYLE NAMES'!$B:$AC,8,FALSE),"")</f>
        <v>COMPETITION POLOS</v>
      </c>
      <c r="L404" s="101" t="str">
        <f>IF(E404&gt;0,+VLOOKUP($E404,'CODE GENERATOR'!$D:$T,3,FALSE),"")</f>
        <v>W</v>
      </c>
      <c r="M404" s="101" t="str">
        <f>IF(E404&gt;0,+VLOOKUP($E404,'CODE GENERATOR'!$D:$T,4,FALSE),"")</f>
        <v>SUPREME</v>
      </c>
      <c r="N404" s="101" t="str">
        <f>IF(E404&gt;0,+VLOOKUP($E404,'CODE GENERATOR'!$D:$T,6,FALSE),"")</f>
        <v>BORDEAUX</v>
      </c>
      <c r="O404" s="101" t="str">
        <f>IF(E404&gt;0,+VLOOKUP($E404,'CODE GENERATOR'!$D:$T,7,FALSE),"")</f>
        <v>BORDEAUX</v>
      </c>
      <c r="P404" s="101" t="str">
        <f t="shared" si="29"/>
        <v>BORDEAUX</v>
      </c>
      <c r="Q404" s="104" t="str">
        <f>IF(E404&gt;0,+VLOOKUP($E404,'CODE GENERATOR'!$D:$T,11,FALSE),"")</f>
        <v>R.TOPKG_CPL0038</v>
      </c>
      <c r="R404" s="104" t="str">
        <f>IF(E404&gt;0,+VLOOKUP($E404,'CODE GENERATOR'!$D:$T,12,FALSE),"")</f>
        <v>SUP0017BORBOR</v>
      </c>
      <c r="S404" s="104" t="str">
        <f>IF(E404&gt;0,+VLOOKUP($E404,'CODE GENERATOR'!$D:$T,13,FALSE),"")</f>
        <v>R.TOPKG_CPL0038_SUP0017BORBOR</v>
      </c>
      <c r="T404" s="104" t="str">
        <f t="shared" si="27"/>
        <v>R.TOPKG_CPL0038_SUP0017BORBOR_6-7 Y</v>
      </c>
      <c r="U404" s="105">
        <v>8683711004578</v>
      </c>
      <c r="V404" s="107" t="str" cm="1">
        <f t="array" ref="V404">_xlfn.TEXTJOIN(";", TRUE, _xlfn.UNIQUE(_xlfn._xlws.FILTER(P$3:P$10029, C$3:C$10029=C404)))</f>
        <v>WHITE;WHITE/NAVY;NAVY/WHITE;BORDEAUX</v>
      </c>
      <c r="W404" s="107" t="str" cm="1">
        <f t="array" ref="W404">_xlfn.TEXTJOIN(";", TRUE, _xlfn.UNIQUE(_xlfn._xlws.FILTER(F$3:F$10029, C$3:C$10029=C404)))</f>
        <v>6-7 Y;8-9 Y;10-11 Y;12-13 Y;14-15 Y</v>
      </c>
      <c r="X404" s="101" t="str">
        <f>IF(E404&gt;0,+VLOOKUP($E404,'CODE GENERATOR'!$D:$AC,19,FALSE),0)</f>
        <v>CavalierSanmarco_27.01.2026_0375</v>
      </c>
      <c r="Y404" s="101" t="str">
        <f>IF(E404&gt;0,+VLOOKUP($E404,'CODE GENERATOR'!$D:$AC,20,FALSE),0)</f>
        <v/>
      </c>
      <c r="Z404" s="101" t="str">
        <f>IF(E404&gt;0,+VLOOKUP($E404,'CODE GENERATOR'!$D:$AC,21,FALSE),0)</f>
        <v/>
      </c>
      <c r="AA404" s="101" t="str">
        <f>IF(E404&gt;0,+VLOOKUP($E404,'CODE GENERATOR'!$D:$AC,22,FALSE),0)</f>
        <v/>
      </c>
      <c r="AB404" s="101" t="str">
        <f>IF(E404&gt;0,+VLOOKUP($E404,'CODE GENERATOR'!$D:$AC,23,FALSE),0)</f>
        <v/>
      </c>
      <c r="AC404" s="101" t="str">
        <f>IF(E404&gt;0,+VLOOKUP($E404,'CODE GENERATOR'!$D:$AC,24,FALSE),0)</f>
        <v/>
      </c>
      <c r="AD404" s="101" t="str">
        <f>IF(E404&gt;0,+VLOOKUP($E404,'CODE GENERATOR'!$D:$AC,25,FALSE),0)</f>
        <v/>
      </c>
      <c r="AE404" s="101" t="str">
        <f>IF(E404&gt;0,+VLOOKUP($E404,'CODE GENERATOR'!$D:$AC,26,FALSE),0)</f>
        <v/>
      </c>
      <c r="AF404" s="149" t="str">
        <f>IF($C404&gt;0,$C404&amp;" "&amp;$P404&amp;" "&amp;+VLOOKUP($C404,'STYLE NAMES'!$B:$AC,10,FALSE),"""")</f>
        <v>PAOLA-JR BORDEAUX GIRL'S COMPETITION POLO LONG SLEEVE</v>
      </c>
      <c r="AG404" s="101" t="str">
        <f>"Enjoy our "&amp;(AF404)&amp;"; "&amp;IF(C404&gt;0,+VLOOKUP($C404,'STYLE NAMES'!$B:$AC,11,FALSE),"")</f>
        <v>Enjoy our PAOLA-JR BORDEAUX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4" s="101" t="str">
        <f>IF(C404&gt;0,+VLOOKUP($C404,'STYLE NAMES'!$B:$AC,12,FALSE),"")</f>
        <v>* Specially engineered design for high performance
* 4-way super stretch piquet jersey
* Soft and comfortable
* Breathable
* Quick dry
Composition:
95% Poliamide 5% Elasthane</v>
      </c>
      <c r="AI404" s="101" t="str">
        <f>IF(C404&gt;0,+VLOOKUP($C404,'STYLE NAMES'!$B:$AC,13,FALSE),"")</f>
        <v>Machine Wash at 30°C
Mild process
Iron at low temperature
Iron from REVERSE
Do NOT iron on logos or prints
Do not bleach
Do NOT Tumble Dry</v>
      </c>
      <c r="AJ404" s="149" t="str">
        <f>IF($C404&gt;0,$C404&amp;" "&amp;$P404&amp;" "&amp;+VLOOKUP($C404,'STYLE NAMES'!$B:$AC,14,FALSE),"""")</f>
        <v>PAOLA-JR BORDEAUX KIZ ÇOCUK UZUN KOL YARIŞMA POLO</v>
      </c>
      <c r="AK404" s="149" t="str">
        <f>"Cavalier SanMarco tarafından tasarlanan "&amp;(AJ404)&amp;"; "&amp;IF(C404&gt;0,+VLOOKUP($C404,'STYLE NAMES'!$B:$AC,15,FALSE),"")</f>
        <v>Cavalier SanMarco tarafından tasarlanan PAOLA-JR BORDEAUX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4" s="149" t="str">
        <f>IF(C404&gt;0,+VLOOKUP($C404,'STYLE NAMES'!$B:$AC,16,FALSE),"")</f>
        <v>* Yüksek performans için özel tasarım
* 4 yönlü süper streç pike kumaş
* Yumuşak ve rahat
* Nefes alabilir
* Hızlı kuruma
Kompozisyon:
%95 Polyamid  %5 Elastan</v>
      </c>
      <c r="AM404" s="149" t="str">
        <f>IF(C404&gt;0,+VLOOKUP($C404,'STYLE NAMES'!$B:$AC,17,FALSE),"")</f>
        <v>Makinede 30°C' de Yıkayın
Hassas Yıkama
Ilık ütü yapın
Tersten ütüleyin
Logo ve baskıları ÜTÜLEMEYİN
Çamaşır suyu kullanmayın
Kurutma Makinesinde Kurutmayın</v>
      </c>
      <c r="AN404" s="149" t="str">
        <f>IF($C404&gt;0,$C404&amp;" "&amp;$P404&amp;" "&amp;+VLOOKUP($C404,'STYLE NAMES'!$B:$AC,18,FALSE),"""")</f>
        <v>PAOLA-JR BORDEAUX POLO DA CONCORSO RAGAZZA MANICA LUNGA</v>
      </c>
      <c r="AO404" s="101" t="str">
        <f>"Disegnato da Cavalier SanMarco "&amp;(AN404)&amp;"; "&amp;IF(C404&gt;0,+VLOOKUP($C404,'STYLE NAMES'!$B:$AC,19,FALSE),"")</f>
        <v>Disegnato da Cavalier SanMarco PAOLA-JR BORDEAUX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4" s="101" t="str">
        <f>IF(C404&gt;0,+VLOOKUP($C404,'STYLE NAMES'!$B:$AC,20,FALSE),"")</f>
        <v>Design ingegnerizzato per alte prestazioni 
Jersey piqué elasticizzato  4-way-stretch 
Morbido e confortevole 
Traspirante Asciugatura rapida 
Composizione: 
95% Poliammide  5% Elastan</v>
      </c>
      <c r="AQ404" s="101" t="str">
        <f>IF(C404&gt;0,+VLOOKUP($C404,'STYLE NAMES'!$B:$AC,21,FALSE),"")</f>
        <v>Lavare in lavatrice a 30°C Ciclo delicato 
Stirare a bassa temperatura
Stirare al rovescio 
Non stirare su loghi o stampe 
Non candeggiare 
Non asciugare in asciugatrice</v>
      </c>
      <c r="AR404" s="101">
        <f>IF(D404&gt;0,+VLOOKUP($C404,'STYLE NAMES'!$B:$AC,22,FALSE),"")</f>
        <v>0</v>
      </c>
      <c r="AS404" s="101">
        <f>IF(E404&gt;0,+VLOOKUP($C404,'STYLE NAMES'!$B:$AC,23,FALSE),"")</f>
        <v>0</v>
      </c>
      <c r="AT404" s="101">
        <f>IF(F404&gt;0,+VLOOKUP($C404,'STYLE NAMES'!$B:$AC,24,FALSE),"")</f>
        <v>0</v>
      </c>
      <c r="AU404" s="101">
        <f>IF(G404&gt;0,+VLOOKUP($C404,'STYLE NAMES'!$B:$AC,25,FALSE),"")</f>
        <v>0</v>
      </c>
      <c r="AV404" s="101">
        <f>+VLOOKUP($S404,'CODE GENERATOR'!$P:$AM,15,FALSE)</f>
        <v>0</v>
      </c>
      <c r="AW404" s="101">
        <f>+VLOOKUP($S404,'CODE GENERATOR'!$P:$AM,16,FALSE)</f>
        <v>0</v>
      </c>
      <c r="AX404" s="101">
        <f>+VLOOKUP($S404,'CODE GENERATOR'!$P:$AM,17,FALSE)</f>
        <v>0</v>
      </c>
      <c r="AY404" s="101">
        <f>+VLOOKUP($S404,'CODE GENERATOR'!$P:$AM,18,FALSE)</f>
        <v>0</v>
      </c>
      <c r="AZ404" s="101">
        <f>+VLOOKUP($S404,'CODE GENERATOR'!$P:$AM,19,FALSE)</f>
        <v>0</v>
      </c>
      <c r="BA404" s="101">
        <f>+VLOOKUP($S404,'CODE GENERATOR'!$P:$AM,20,FALSE)</f>
        <v>0</v>
      </c>
      <c r="BB404" s="101">
        <f>+VLOOKUP($S404,'CODE GENERATOR'!$P:$AM,21,FALSE)</f>
        <v>0</v>
      </c>
      <c r="BC404" s="101">
        <f>+VLOOKUP($S404,'CODE GENERATOR'!$P:$AM,22,FALSE)</f>
        <v>0</v>
      </c>
      <c r="BD404" s="101">
        <f>+VLOOKUP($S404,'CODE GENERATOR'!$P:$AM,23,FALSE)</f>
        <v>0</v>
      </c>
      <c r="BE404" s="101">
        <f>+VLOOKUP($S404,'CODE GENERATOR'!$P:$AM,24,FALSE)</f>
        <v>0</v>
      </c>
      <c r="BF404" s="101">
        <f>IF(C404&gt;0,+VLOOKUP(G404,'CATEGORY ID'!$A$1:$L$118,3,FALSE),"")</f>
        <v>30</v>
      </c>
      <c r="BG404" s="101">
        <f>IF(C404&gt;0,+VLOOKUP(H404,'CATEGORY ID'!$D$1:$L$118,3,FALSE),"")</f>
        <v>4</v>
      </c>
      <c r="BH404" s="101">
        <f>IF(C404&gt;0,+VLOOKUP((+H404&amp;I404),'CATEGORY ID'!$H$1:$I$121,2,FALSE),"")</f>
        <v>110</v>
      </c>
      <c r="BJ404" s="101">
        <f>IF(C404&gt;0,IF(COUNTIF('CATEGORY ID'!$K$1:$K$121,+H404&amp;K404) &gt; 0, +VLOOKUP(+H404&amp;K404,'CATEGORY ID'!$K$1:$L$121,2,FALSE),""),"")</f>
        <v>226</v>
      </c>
      <c r="BK404" s="101">
        <v>53</v>
      </c>
      <c r="BO404" s="101">
        <v>21</v>
      </c>
      <c r="BR404" s="101" t="str" cm="1">
        <f t="array" ref="BR404">IF(C404&gt;0,_xlfn.TEXTJOIN(";", TRUE,_xlfn.UNIQUE(_xlfn._xlws.FILTER(BF404:BQ404,(BF404:BQ404&gt;0)),TRUE,FALSE)),"")&amp;";"&amp;BS404</f>
        <v>30;4;110;226;53;21;208;232</v>
      </c>
      <c r="BS404" s="101" t="s">
        <v>3451</v>
      </c>
      <c r="BU404" s="106">
        <f>IF(C404&gt;0,+VLOOKUP($C404,'STYLE NAMES'!$B:$AC,26,FALSE),"")</f>
        <v>69.900000000000006</v>
      </c>
      <c r="BV404" s="106">
        <f>IF(C404&gt;0,+VLOOKUP($C404,'STYLE NAMES'!$B:$AC,27,FALSE),"")</f>
        <v>3840</v>
      </c>
      <c r="BW404" s="106">
        <f>IF(C404&gt;0,+VLOOKUP($C404,'STYLE NAMES'!$B:$AC,28,FALSE),"")</f>
        <v>80.385000000000005</v>
      </c>
      <c r="BY404"/>
      <c r="BZ404" s="101">
        <v>0</v>
      </c>
      <c r="CA404" s="137">
        <f t="shared" si="30"/>
        <v>1</v>
      </c>
      <c r="CB404" s="137" t="str">
        <f>+VLOOKUP(C404,'[2]STYLES &amp; MODELS MATRIX'!$A:$G,7,FALSE)</f>
        <v>GHOST</v>
      </c>
      <c r="CC404" s="137" t="str">
        <f>+VLOOKUP(C404,'[1]STYLES &amp; SIZE CHARTS'!$A:$H,8,FALSE)</f>
        <v>JT-GLSP1</v>
      </c>
      <c r="CD404" s="137"/>
      <c r="CE404" s="205"/>
      <c r="CF404" s="141"/>
    </row>
    <row r="405" spans="1:84" s="101" customFormat="1" ht="12" customHeight="1" x14ac:dyDescent="0.2">
      <c r="A405" s="102">
        <f t="shared" si="28"/>
        <v>8683711004585</v>
      </c>
      <c r="B405" s="101" t="s">
        <v>877</v>
      </c>
      <c r="C405" s="101" t="s">
        <v>538</v>
      </c>
      <c r="D405" s="101" t="s">
        <v>2981</v>
      </c>
      <c r="E405" s="203" t="s">
        <v>2373</v>
      </c>
      <c r="F405" s="101" t="s">
        <v>2353</v>
      </c>
      <c r="G405" s="101" t="str">
        <f>IF(C405&gt;0,+VLOOKUP($C405,'STYLE NAMES'!$B:$AC,4,FALSE),"")</f>
        <v>RIDER</v>
      </c>
      <c r="H405" s="101" t="str">
        <f>IF(C405&gt;0,+VLOOKUP($C405,'STYLE NAMES'!$B:$AC,5,FALSE),"")</f>
        <v>JUNIOR</v>
      </c>
      <c r="I405" s="101" t="str">
        <f>IF(C405&gt;0,+VLOOKUP($C405,'STYLE NAMES'!$B:$AC,6,FALSE),"")</f>
        <v>TOPS</v>
      </c>
      <c r="J405" s="101" t="str">
        <f>IF(C405&gt;0,+VLOOKUP($C405,'STYLE NAMES'!$B:$AC,7,FALSE),"")</f>
        <v>KIDS GIRL</v>
      </c>
      <c r="K405" s="101" t="str">
        <f>IF(C405&gt;0,+VLOOKUP($C405,'STYLE NAMES'!$B:$AC,8,FALSE),"")</f>
        <v>COMPETITION POLOS</v>
      </c>
      <c r="L405" s="101" t="str">
        <f>IF(E405&gt;0,+VLOOKUP($E405,'CODE GENERATOR'!$D:$T,3,FALSE),"")</f>
        <v>W</v>
      </c>
      <c r="M405" s="101" t="str">
        <f>IF(E405&gt;0,+VLOOKUP($E405,'CODE GENERATOR'!$D:$T,4,FALSE),"")</f>
        <v>SUPREME</v>
      </c>
      <c r="N405" s="101" t="str">
        <f>IF(E405&gt;0,+VLOOKUP($E405,'CODE GENERATOR'!$D:$T,6,FALSE),"")</f>
        <v>BORDEAUX</v>
      </c>
      <c r="O405" s="101" t="str">
        <f>IF(E405&gt;0,+VLOOKUP($E405,'CODE GENERATOR'!$D:$T,7,FALSE),"")</f>
        <v>BORDEAUX</v>
      </c>
      <c r="P405" s="101" t="str">
        <f t="shared" si="29"/>
        <v>BORDEAUX</v>
      </c>
      <c r="Q405" s="104" t="str">
        <f>IF(E405&gt;0,+VLOOKUP($E405,'CODE GENERATOR'!$D:$T,11,FALSE),"")</f>
        <v>R.TOPKG_CPL0038</v>
      </c>
      <c r="R405" s="104" t="str">
        <f>IF(E405&gt;0,+VLOOKUP($E405,'CODE GENERATOR'!$D:$T,12,FALSE),"")</f>
        <v>SUP0017BORBOR</v>
      </c>
      <c r="S405" s="104" t="str">
        <f>IF(E405&gt;0,+VLOOKUP($E405,'CODE GENERATOR'!$D:$T,13,FALSE),"")</f>
        <v>R.TOPKG_CPL0038_SUP0017BORBOR</v>
      </c>
      <c r="T405" s="104" t="str">
        <f t="shared" si="27"/>
        <v>R.TOPKG_CPL0038_SUP0017BORBOR_8-9 Y</v>
      </c>
      <c r="U405" s="105">
        <v>8683711004585</v>
      </c>
      <c r="V405" s="107" t="str" cm="1">
        <f t="array" ref="V405">_xlfn.TEXTJOIN(";", TRUE, _xlfn.UNIQUE(_xlfn._xlws.FILTER(P$3:P$10029, C$3:C$10029=C405)))</f>
        <v>WHITE;WHITE/NAVY;NAVY/WHITE;BORDEAUX</v>
      </c>
      <c r="W405" s="107" t="str" cm="1">
        <f t="array" ref="W405">_xlfn.TEXTJOIN(";", TRUE, _xlfn.UNIQUE(_xlfn._xlws.FILTER(F$3:F$10029, C$3:C$10029=C405)))</f>
        <v>6-7 Y;8-9 Y;10-11 Y;12-13 Y;14-15 Y</v>
      </c>
      <c r="X405" s="101" t="str">
        <f>IF(E405&gt;0,+VLOOKUP($E405,'CODE GENERATOR'!$D:$AC,19,FALSE),0)</f>
        <v>CavalierSanmarco_27.01.2026_0375</v>
      </c>
      <c r="Y405" s="101" t="str">
        <f>IF(E405&gt;0,+VLOOKUP($E405,'CODE GENERATOR'!$D:$AC,20,FALSE),0)</f>
        <v/>
      </c>
      <c r="Z405" s="101" t="str">
        <f>IF(E405&gt;0,+VLOOKUP($E405,'CODE GENERATOR'!$D:$AC,21,FALSE),0)</f>
        <v/>
      </c>
      <c r="AA405" s="101" t="str">
        <f>IF(E405&gt;0,+VLOOKUP($E405,'CODE GENERATOR'!$D:$AC,22,FALSE),0)</f>
        <v/>
      </c>
      <c r="AB405" s="101" t="str">
        <f>IF(E405&gt;0,+VLOOKUP($E405,'CODE GENERATOR'!$D:$AC,23,FALSE),0)</f>
        <v/>
      </c>
      <c r="AC405" s="101" t="str">
        <f>IF(E405&gt;0,+VLOOKUP($E405,'CODE GENERATOR'!$D:$AC,24,FALSE),0)</f>
        <v/>
      </c>
      <c r="AD405" s="101" t="str">
        <f>IF(E405&gt;0,+VLOOKUP($E405,'CODE GENERATOR'!$D:$AC,25,FALSE),0)</f>
        <v/>
      </c>
      <c r="AE405" s="101" t="str">
        <f>IF(E405&gt;0,+VLOOKUP($E405,'CODE GENERATOR'!$D:$AC,26,FALSE),0)</f>
        <v/>
      </c>
      <c r="AF405" s="149" t="str">
        <f>IF($C405&gt;0,$C405&amp;" "&amp;$P405&amp;" "&amp;+VLOOKUP($C405,'STYLE NAMES'!$B:$AC,10,FALSE),"""")</f>
        <v>PAOLA-JR BORDEAUX GIRL'S COMPETITION POLO LONG SLEEVE</v>
      </c>
      <c r="AG405" s="101" t="str">
        <f>"Enjoy our "&amp;(AF405)&amp;"; "&amp;IF(C405&gt;0,+VLOOKUP($C405,'STYLE NAMES'!$B:$AC,11,FALSE),"")</f>
        <v>Enjoy our PAOLA-JR BORDEAUX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5" s="101" t="str">
        <f>IF(C405&gt;0,+VLOOKUP($C405,'STYLE NAMES'!$B:$AC,12,FALSE),"")</f>
        <v>* Specially engineered design for high performance
* 4-way super stretch piquet jersey
* Soft and comfortable
* Breathable
* Quick dry
Composition:
95% Poliamide 5% Elasthane</v>
      </c>
      <c r="AI405" s="101" t="str">
        <f>IF(C405&gt;0,+VLOOKUP($C405,'STYLE NAMES'!$B:$AC,13,FALSE),"")</f>
        <v>Machine Wash at 30°C
Mild process
Iron at low temperature
Iron from REVERSE
Do NOT iron on logos or prints
Do not bleach
Do NOT Tumble Dry</v>
      </c>
      <c r="AJ405" s="149" t="str">
        <f>IF($C405&gt;0,$C405&amp;" "&amp;$P405&amp;" "&amp;+VLOOKUP($C405,'STYLE NAMES'!$B:$AC,14,FALSE),"""")</f>
        <v>PAOLA-JR BORDEAUX KIZ ÇOCUK UZUN KOL YARIŞMA POLO</v>
      </c>
      <c r="AK405" s="149" t="str">
        <f>"Cavalier SanMarco tarafından tasarlanan "&amp;(AJ405)&amp;"; "&amp;IF(C405&gt;0,+VLOOKUP($C405,'STYLE NAMES'!$B:$AC,15,FALSE),"")</f>
        <v>Cavalier SanMarco tarafından tasarlanan PAOLA-JR BORDEAUX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5" s="149" t="str">
        <f>IF(C405&gt;0,+VLOOKUP($C405,'STYLE NAMES'!$B:$AC,16,FALSE),"")</f>
        <v>* Yüksek performans için özel tasarım
* 4 yönlü süper streç pike kumaş
* Yumuşak ve rahat
* Nefes alabilir
* Hızlı kuruma
Kompozisyon:
%95 Polyamid  %5 Elastan</v>
      </c>
      <c r="AM405" s="149" t="str">
        <f>IF(C405&gt;0,+VLOOKUP($C405,'STYLE NAMES'!$B:$AC,17,FALSE),"")</f>
        <v>Makinede 30°C' de Yıkayın
Hassas Yıkama
Ilık ütü yapın
Tersten ütüleyin
Logo ve baskıları ÜTÜLEMEYİN
Çamaşır suyu kullanmayın
Kurutma Makinesinde Kurutmayın</v>
      </c>
      <c r="AN405" s="149" t="str">
        <f>IF($C405&gt;0,$C405&amp;" "&amp;$P405&amp;" "&amp;+VLOOKUP($C405,'STYLE NAMES'!$B:$AC,18,FALSE),"""")</f>
        <v>PAOLA-JR BORDEAUX POLO DA CONCORSO RAGAZZA MANICA LUNGA</v>
      </c>
      <c r="AO405" s="101" t="str">
        <f>"Disegnato da Cavalier SanMarco "&amp;(AN405)&amp;"; "&amp;IF(C405&gt;0,+VLOOKUP($C405,'STYLE NAMES'!$B:$AC,19,FALSE),"")</f>
        <v>Disegnato da Cavalier SanMarco PAOLA-JR BORDEAUX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5" s="101" t="str">
        <f>IF(C405&gt;0,+VLOOKUP($C405,'STYLE NAMES'!$B:$AC,20,FALSE),"")</f>
        <v>Design ingegnerizzato per alte prestazioni 
Jersey piqué elasticizzato  4-way-stretch 
Morbido e confortevole 
Traspirante Asciugatura rapida 
Composizione: 
95% Poliammide  5% Elastan</v>
      </c>
      <c r="AQ405" s="101" t="str">
        <f>IF(C405&gt;0,+VLOOKUP($C405,'STYLE NAMES'!$B:$AC,21,FALSE),"")</f>
        <v>Lavare in lavatrice a 30°C Ciclo delicato 
Stirare a bassa temperatura
Stirare al rovescio 
Non stirare su loghi o stampe 
Non candeggiare 
Non asciugare in asciugatrice</v>
      </c>
      <c r="AR405" s="101">
        <f>IF(D405&gt;0,+VLOOKUP($C405,'STYLE NAMES'!$B:$AC,22,FALSE),"")</f>
        <v>0</v>
      </c>
      <c r="AS405" s="101">
        <f>IF(E405&gt;0,+VLOOKUP($C405,'STYLE NAMES'!$B:$AC,23,FALSE),"")</f>
        <v>0</v>
      </c>
      <c r="AT405" s="101">
        <f>IF(F405&gt;0,+VLOOKUP($C405,'STYLE NAMES'!$B:$AC,24,FALSE),"")</f>
        <v>0</v>
      </c>
      <c r="AU405" s="101">
        <f>IF(G405&gt;0,+VLOOKUP($C405,'STYLE NAMES'!$B:$AC,25,FALSE),"")</f>
        <v>0</v>
      </c>
      <c r="AV405" s="101">
        <f>+VLOOKUP($S405,'CODE GENERATOR'!$P:$AM,15,FALSE)</f>
        <v>0</v>
      </c>
      <c r="AW405" s="101">
        <f>+VLOOKUP($S405,'CODE GENERATOR'!$P:$AM,16,FALSE)</f>
        <v>0</v>
      </c>
      <c r="AX405" s="101">
        <f>+VLOOKUP($S405,'CODE GENERATOR'!$P:$AM,17,FALSE)</f>
        <v>0</v>
      </c>
      <c r="AY405" s="101">
        <f>+VLOOKUP($S405,'CODE GENERATOR'!$P:$AM,18,FALSE)</f>
        <v>0</v>
      </c>
      <c r="AZ405" s="101">
        <f>+VLOOKUP($S405,'CODE GENERATOR'!$P:$AM,19,FALSE)</f>
        <v>0</v>
      </c>
      <c r="BA405" s="101">
        <f>+VLOOKUP($S405,'CODE GENERATOR'!$P:$AM,20,FALSE)</f>
        <v>0</v>
      </c>
      <c r="BB405" s="101">
        <f>+VLOOKUP($S405,'CODE GENERATOR'!$P:$AM,21,FALSE)</f>
        <v>0</v>
      </c>
      <c r="BC405" s="101">
        <f>+VLOOKUP($S405,'CODE GENERATOR'!$P:$AM,22,FALSE)</f>
        <v>0</v>
      </c>
      <c r="BD405" s="101">
        <f>+VLOOKUP($S405,'CODE GENERATOR'!$P:$AM,23,FALSE)</f>
        <v>0</v>
      </c>
      <c r="BE405" s="101">
        <f>+VLOOKUP($S405,'CODE GENERATOR'!$P:$AM,24,FALSE)</f>
        <v>0</v>
      </c>
      <c r="BF405" s="101">
        <f>IF(C405&gt;0,+VLOOKUP(G405,'CATEGORY ID'!$A$1:$L$118,3,FALSE),"")</f>
        <v>30</v>
      </c>
      <c r="BG405" s="101">
        <f>IF(C405&gt;0,+VLOOKUP(H405,'CATEGORY ID'!$D$1:$L$118,3,FALSE),"")</f>
        <v>4</v>
      </c>
      <c r="BH405" s="101">
        <f>IF(C405&gt;0,+VLOOKUP((+H405&amp;I405),'CATEGORY ID'!$H$1:$I$121,2,FALSE),"")</f>
        <v>110</v>
      </c>
      <c r="BJ405" s="101">
        <f>IF(C405&gt;0,IF(COUNTIF('CATEGORY ID'!$K$1:$K$121,+H405&amp;K405) &gt; 0, +VLOOKUP(+H405&amp;K405,'CATEGORY ID'!$K$1:$L$121,2,FALSE),""),"")</f>
        <v>226</v>
      </c>
      <c r="BK405" s="101">
        <v>53</v>
      </c>
      <c r="BO405" s="101">
        <v>21</v>
      </c>
      <c r="BR405" s="101" t="str" cm="1">
        <f t="array" ref="BR405">IF(C405&gt;0,_xlfn.TEXTJOIN(";", TRUE,_xlfn.UNIQUE(_xlfn._xlws.FILTER(BF405:BQ405,(BF405:BQ405&gt;0)),TRUE,FALSE)),"")&amp;";"&amp;BS405</f>
        <v>30;4;110;226;53;21;208;232</v>
      </c>
      <c r="BS405" s="101" t="s">
        <v>3451</v>
      </c>
      <c r="BU405" s="106">
        <f>IF(C405&gt;0,+VLOOKUP($C405,'STYLE NAMES'!$B:$AC,26,FALSE),"")</f>
        <v>69.900000000000006</v>
      </c>
      <c r="BV405" s="106">
        <f>IF(C405&gt;0,+VLOOKUP($C405,'STYLE NAMES'!$B:$AC,27,FALSE),"")</f>
        <v>3840</v>
      </c>
      <c r="BW405" s="106">
        <f>IF(C405&gt;0,+VLOOKUP($C405,'STYLE NAMES'!$B:$AC,28,FALSE),"")</f>
        <v>80.385000000000005</v>
      </c>
      <c r="BY405"/>
      <c r="BZ405" s="101">
        <v>10</v>
      </c>
      <c r="CA405" s="137">
        <f t="shared" si="30"/>
        <v>1</v>
      </c>
      <c r="CB405" s="137" t="str">
        <f>+VLOOKUP(C405,'[2]STYLES &amp; MODELS MATRIX'!$A:$G,7,FALSE)</f>
        <v>GHOST</v>
      </c>
      <c r="CC405" s="137" t="str">
        <f>+VLOOKUP(C405,'[1]STYLES &amp; SIZE CHARTS'!$A:$H,8,FALSE)</f>
        <v>JT-GLSP1</v>
      </c>
      <c r="CD405" s="137"/>
      <c r="CE405" s="205"/>
      <c r="CF405" s="141"/>
    </row>
    <row r="406" spans="1:84" s="101" customFormat="1" ht="12" customHeight="1" x14ac:dyDescent="0.2">
      <c r="A406" s="102">
        <f t="shared" si="28"/>
        <v>8683711004592</v>
      </c>
      <c r="B406" s="101" t="s">
        <v>877</v>
      </c>
      <c r="C406" s="101" t="s">
        <v>538</v>
      </c>
      <c r="D406" s="101" t="s">
        <v>2981</v>
      </c>
      <c r="E406" s="203" t="s">
        <v>2373</v>
      </c>
      <c r="F406" s="101" t="s">
        <v>2354</v>
      </c>
      <c r="G406" s="101" t="str">
        <f>IF(C406&gt;0,+VLOOKUP($C406,'STYLE NAMES'!$B:$AC,4,FALSE),"")</f>
        <v>RIDER</v>
      </c>
      <c r="H406" s="101" t="str">
        <f>IF(C406&gt;0,+VLOOKUP($C406,'STYLE NAMES'!$B:$AC,5,FALSE),"")</f>
        <v>JUNIOR</v>
      </c>
      <c r="I406" s="101" t="str">
        <f>IF(C406&gt;0,+VLOOKUP($C406,'STYLE NAMES'!$B:$AC,6,FALSE),"")</f>
        <v>TOPS</v>
      </c>
      <c r="J406" s="101" t="str">
        <f>IF(C406&gt;0,+VLOOKUP($C406,'STYLE NAMES'!$B:$AC,7,FALSE),"")</f>
        <v>KIDS GIRL</v>
      </c>
      <c r="K406" s="101" t="str">
        <f>IF(C406&gt;0,+VLOOKUP($C406,'STYLE NAMES'!$B:$AC,8,FALSE),"")</f>
        <v>COMPETITION POLOS</v>
      </c>
      <c r="L406" s="101" t="str">
        <f>IF(E406&gt;0,+VLOOKUP($E406,'CODE GENERATOR'!$D:$T,3,FALSE),"")</f>
        <v>W</v>
      </c>
      <c r="M406" s="101" t="str">
        <f>IF(E406&gt;0,+VLOOKUP($E406,'CODE GENERATOR'!$D:$T,4,FALSE),"")</f>
        <v>SUPREME</v>
      </c>
      <c r="N406" s="101" t="str">
        <f>IF(E406&gt;0,+VLOOKUP($E406,'CODE GENERATOR'!$D:$T,6,FALSE),"")</f>
        <v>BORDEAUX</v>
      </c>
      <c r="O406" s="101" t="str">
        <f>IF(E406&gt;0,+VLOOKUP($E406,'CODE GENERATOR'!$D:$T,7,FALSE),"")</f>
        <v>BORDEAUX</v>
      </c>
      <c r="P406" s="101" t="str">
        <f t="shared" si="29"/>
        <v>BORDEAUX</v>
      </c>
      <c r="Q406" s="104" t="str">
        <f>IF(E406&gt;0,+VLOOKUP($E406,'CODE GENERATOR'!$D:$T,11,FALSE),"")</f>
        <v>R.TOPKG_CPL0038</v>
      </c>
      <c r="R406" s="104" t="str">
        <f>IF(E406&gt;0,+VLOOKUP($E406,'CODE GENERATOR'!$D:$T,12,FALSE),"")</f>
        <v>SUP0017BORBOR</v>
      </c>
      <c r="S406" s="104" t="str">
        <f>IF(E406&gt;0,+VLOOKUP($E406,'CODE GENERATOR'!$D:$T,13,FALSE),"")</f>
        <v>R.TOPKG_CPL0038_SUP0017BORBOR</v>
      </c>
      <c r="T406" s="104" t="str">
        <f t="shared" si="27"/>
        <v>R.TOPKG_CPL0038_SUP0017BORBOR_10-11 Y</v>
      </c>
      <c r="U406" s="105">
        <v>8683711004592</v>
      </c>
      <c r="V406" s="107" t="str" cm="1">
        <f t="array" ref="V406">_xlfn.TEXTJOIN(";", TRUE, _xlfn.UNIQUE(_xlfn._xlws.FILTER(P$3:P$10029, C$3:C$10029=C406)))</f>
        <v>WHITE;WHITE/NAVY;NAVY/WHITE;BORDEAUX</v>
      </c>
      <c r="W406" s="107" t="str" cm="1">
        <f t="array" ref="W406">_xlfn.TEXTJOIN(";", TRUE, _xlfn.UNIQUE(_xlfn._xlws.FILTER(F$3:F$10029, C$3:C$10029=C406)))</f>
        <v>6-7 Y;8-9 Y;10-11 Y;12-13 Y;14-15 Y</v>
      </c>
      <c r="X406" s="101" t="str">
        <f>IF(E406&gt;0,+VLOOKUP($E406,'CODE GENERATOR'!$D:$AC,19,FALSE),0)</f>
        <v>CavalierSanmarco_27.01.2026_0375</v>
      </c>
      <c r="Y406" s="101" t="str">
        <f>IF(E406&gt;0,+VLOOKUP($E406,'CODE GENERATOR'!$D:$AC,20,FALSE),0)</f>
        <v/>
      </c>
      <c r="Z406" s="101" t="str">
        <f>IF(E406&gt;0,+VLOOKUP($E406,'CODE GENERATOR'!$D:$AC,21,FALSE),0)</f>
        <v/>
      </c>
      <c r="AA406" s="101" t="str">
        <f>IF(E406&gt;0,+VLOOKUP($E406,'CODE GENERATOR'!$D:$AC,22,FALSE),0)</f>
        <v/>
      </c>
      <c r="AB406" s="101" t="str">
        <f>IF(E406&gt;0,+VLOOKUP($E406,'CODE GENERATOR'!$D:$AC,23,FALSE),0)</f>
        <v/>
      </c>
      <c r="AC406" s="101" t="str">
        <f>IF(E406&gt;0,+VLOOKUP($E406,'CODE GENERATOR'!$D:$AC,24,FALSE),0)</f>
        <v/>
      </c>
      <c r="AD406" s="101" t="str">
        <f>IF(E406&gt;0,+VLOOKUP($E406,'CODE GENERATOR'!$D:$AC,25,FALSE),0)</f>
        <v/>
      </c>
      <c r="AE406" s="101" t="str">
        <f>IF(E406&gt;0,+VLOOKUP($E406,'CODE GENERATOR'!$D:$AC,26,FALSE),0)</f>
        <v/>
      </c>
      <c r="AF406" s="149" t="str">
        <f>IF($C406&gt;0,$C406&amp;" "&amp;$P406&amp;" "&amp;+VLOOKUP($C406,'STYLE NAMES'!$B:$AC,10,FALSE),"""")</f>
        <v>PAOLA-JR BORDEAUX GIRL'S COMPETITION POLO LONG SLEEVE</v>
      </c>
      <c r="AG406" s="101" t="str">
        <f>"Enjoy our "&amp;(AF406)&amp;"; "&amp;IF(C406&gt;0,+VLOOKUP($C406,'STYLE NAMES'!$B:$AC,11,FALSE),"")</f>
        <v>Enjoy our PAOLA-JR BORDEAUX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6" s="101" t="str">
        <f>IF(C406&gt;0,+VLOOKUP($C406,'STYLE NAMES'!$B:$AC,12,FALSE),"")</f>
        <v>* Specially engineered design for high performance
* 4-way super stretch piquet jersey
* Soft and comfortable
* Breathable
* Quick dry
Composition:
95% Poliamide 5% Elasthane</v>
      </c>
      <c r="AI406" s="101" t="str">
        <f>IF(C406&gt;0,+VLOOKUP($C406,'STYLE NAMES'!$B:$AC,13,FALSE),"")</f>
        <v>Machine Wash at 30°C
Mild process
Iron at low temperature
Iron from REVERSE
Do NOT iron on logos or prints
Do not bleach
Do NOT Tumble Dry</v>
      </c>
      <c r="AJ406" s="149" t="str">
        <f>IF($C406&gt;0,$C406&amp;" "&amp;$P406&amp;" "&amp;+VLOOKUP($C406,'STYLE NAMES'!$B:$AC,14,FALSE),"""")</f>
        <v>PAOLA-JR BORDEAUX KIZ ÇOCUK UZUN KOL YARIŞMA POLO</v>
      </c>
      <c r="AK406" s="149" t="str">
        <f>"Cavalier SanMarco tarafından tasarlanan "&amp;(AJ406)&amp;"; "&amp;IF(C406&gt;0,+VLOOKUP($C406,'STYLE NAMES'!$B:$AC,15,FALSE),"")</f>
        <v>Cavalier SanMarco tarafından tasarlanan PAOLA-JR BORDEAUX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6" s="149" t="str">
        <f>IF(C406&gt;0,+VLOOKUP($C406,'STYLE NAMES'!$B:$AC,16,FALSE),"")</f>
        <v>* Yüksek performans için özel tasarım
* 4 yönlü süper streç pike kumaş
* Yumuşak ve rahat
* Nefes alabilir
* Hızlı kuruma
Kompozisyon:
%95 Polyamid  %5 Elastan</v>
      </c>
      <c r="AM406" s="149" t="str">
        <f>IF(C406&gt;0,+VLOOKUP($C406,'STYLE NAMES'!$B:$AC,17,FALSE),"")</f>
        <v>Makinede 30°C' de Yıkayın
Hassas Yıkama
Ilık ütü yapın
Tersten ütüleyin
Logo ve baskıları ÜTÜLEMEYİN
Çamaşır suyu kullanmayın
Kurutma Makinesinde Kurutmayın</v>
      </c>
      <c r="AN406" s="149" t="str">
        <f>IF($C406&gt;0,$C406&amp;" "&amp;$P406&amp;" "&amp;+VLOOKUP($C406,'STYLE NAMES'!$B:$AC,18,FALSE),"""")</f>
        <v>PAOLA-JR BORDEAUX POLO DA CONCORSO RAGAZZA MANICA LUNGA</v>
      </c>
      <c r="AO406" s="101" t="str">
        <f>"Disegnato da Cavalier SanMarco "&amp;(AN406)&amp;"; "&amp;IF(C406&gt;0,+VLOOKUP($C406,'STYLE NAMES'!$B:$AC,19,FALSE),"")</f>
        <v>Disegnato da Cavalier SanMarco PAOLA-JR BORDEAUX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6" s="101" t="str">
        <f>IF(C406&gt;0,+VLOOKUP($C406,'STYLE NAMES'!$B:$AC,20,FALSE),"")</f>
        <v>Design ingegnerizzato per alte prestazioni 
Jersey piqué elasticizzato  4-way-stretch 
Morbido e confortevole 
Traspirante Asciugatura rapida 
Composizione: 
95% Poliammide  5% Elastan</v>
      </c>
      <c r="AQ406" s="101" t="str">
        <f>IF(C406&gt;0,+VLOOKUP($C406,'STYLE NAMES'!$B:$AC,21,FALSE),"")</f>
        <v>Lavare in lavatrice a 30°C Ciclo delicato 
Stirare a bassa temperatura
Stirare al rovescio 
Non stirare su loghi o stampe 
Non candeggiare 
Non asciugare in asciugatrice</v>
      </c>
      <c r="AR406" s="101">
        <f>IF(D406&gt;0,+VLOOKUP($C406,'STYLE NAMES'!$B:$AC,22,FALSE),"")</f>
        <v>0</v>
      </c>
      <c r="AS406" s="101">
        <f>IF(E406&gt;0,+VLOOKUP($C406,'STYLE NAMES'!$B:$AC,23,FALSE),"")</f>
        <v>0</v>
      </c>
      <c r="AT406" s="101">
        <f>IF(F406&gt;0,+VLOOKUP($C406,'STYLE NAMES'!$B:$AC,24,FALSE),"")</f>
        <v>0</v>
      </c>
      <c r="AU406" s="101">
        <f>IF(G406&gt;0,+VLOOKUP($C406,'STYLE NAMES'!$B:$AC,25,FALSE),"")</f>
        <v>0</v>
      </c>
      <c r="AV406" s="101">
        <f>+VLOOKUP($S406,'CODE GENERATOR'!$P:$AM,15,FALSE)</f>
        <v>0</v>
      </c>
      <c r="AW406" s="101">
        <f>+VLOOKUP($S406,'CODE GENERATOR'!$P:$AM,16,FALSE)</f>
        <v>0</v>
      </c>
      <c r="AX406" s="101">
        <f>+VLOOKUP($S406,'CODE GENERATOR'!$P:$AM,17,FALSE)</f>
        <v>0</v>
      </c>
      <c r="AY406" s="101">
        <f>+VLOOKUP($S406,'CODE GENERATOR'!$P:$AM,18,FALSE)</f>
        <v>0</v>
      </c>
      <c r="AZ406" s="101">
        <f>+VLOOKUP($S406,'CODE GENERATOR'!$P:$AM,19,FALSE)</f>
        <v>0</v>
      </c>
      <c r="BA406" s="101">
        <f>+VLOOKUP($S406,'CODE GENERATOR'!$P:$AM,20,FALSE)</f>
        <v>0</v>
      </c>
      <c r="BB406" s="101">
        <f>+VLOOKUP($S406,'CODE GENERATOR'!$P:$AM,21,FALSE)</f>
        <v>0</v>
      </c>
      <c r="BC406" s="101">
        <f>+VLOOKUP($S406,'CODE GENERATOR'!$P:$AM,22,FALSE)</f>
        <v>0</v>
      </c>
      <c r="BD406" s="101">
        <f>+VLOOKUP($S406,'CODE GENERATOR'!$P:$AM,23,FALSE)</f>
        <v>0</v>
      </c>
      <c r="BE406" s="101">
        <f>+VLOOKUP($S406,'CODE GENERATOR'!$P:$AM,24,FALSE)</f>
        <v>0</v>
      </c>
      <c r="BF406" s="101">
        <f>IF(C406&gt;0,+VLOOKUP(G406,'CATEGORY ID'!$A$1:$L$118,3,FALSE),"")</f>
        <v>30</v>
      </c>
      <c r="BG406" s="101">
        <f>IF(C406&gt;0,+VLOOKUP(H406,'CATEGORY ID'!$D$1:$L$118,3,FALSE),"")</f>
        <v>4</v>
      </c>
      <c r="BH406" s="101">
        <f>IF(C406&gt;0,+VLOOKUP((+H406&amp;I406),'CATEGORY ID'!$H$1:$I$121,2,FALSE),"")</f>
        <v>110</v>
      </c>
      <c r="BJ406" s="101">
        <f>IF(C406&gt;0,IF(COUNTIF('CATEGORY ID'!$K$1:$K$121,+H406&amp;K406) &gt; 0, +VLOOKUP(+H406&amp;K406,'CATEGORY ID'!$K$1:$L$121,2,FALSE),""),"")</f>
        <v>226</v>
      </c>
      <c r="BK406" s="101">
        <v>53</v>
      </c>
      <c r="BO406" s="101">
        <v>21</v>
      </c>
      <c r="BR406" s="101" t="str" cm="1">
        <f t="array" ref="BR406">IF(C406&gt;0,_xlfn.TEXTJOIN(";", TRUE,_xlfn.UNIQUE(_xlfn._xlws.FILTER(BF406:BQ406,(BF406:BQ406&gt;0)),TRUE,FALSE)),"")&amp;";"&amp;BS406</f>
        <v>30;4;110;226;53;21;208;232</v>
      </c>
      <c r="BS406" s="101" t="s">
        <v>3451</v>
      </c>
      <c r="BU406" s="106">
        <f>IF(C406&gt;0,+VLOOKUP($C406,'STYLE NAMES'!$B:$AC,26,FALSE),"")</f>
        <v>69.900000000000006</v>
      </c>
      <c r="BV406" s="106">
        <f>IF(C406&gt;0,+VLOOKUP($C406,'STYLE NAMES'!$B:$AC,27,FALSE),"")</f>
        <v>3840</v>
      </c>
      <c r="BW406" s="106">
        <f>IF(C406&gt;0,+VLOOKUP($C406,'STYLE NAMES'!$B:$AC,28,FALSE),"")</f>
        <v>80.385000000000005</v>
      </c>
      <c r="BY406"/>
      <c r="BZ406" s="101">
        <v>8</v>
      </c>
      <c r="CA406" s="137">
        <f t="shared" si="30"/>
        <v>1</v>
      </c>
      <c r="CB406" s="137" t="str">
        <f>+VLOOKUP(C406,'[2]STYLES &amp; MODELS MATRIX'!$A:$G,7,FALSE)</f>
        <v>GHOST</v>
      </c>
      <c r="CC406" s="137" t="str">
        <f>+VLOOKUP(C406,'[1]STYLES &amp; SIZE CHARTS'!$A:$H,8,FALSE)</f>
        <v>JT-GLSP1</v>
      </c>
      <c r="CD406" s="137"/>
      <c r="CE406" s="205"/>
      <c r="CF406" s="141"/>
    </row>
    <row r="407" spans="1:84" s="101" customFormat="1" ht="12" customHeight="1" x14ac:dyDescent="0.2">
      <c r="A407" s="102">
        <f t="shared" si="28"/>
        <v>8683711004608</v>
      </c>
      <c r="B407" s="101" t="s">
        <v>877</v>
      </c>
      <c r="C407" s="101" t="s">
        <v>538</v>
      </c>
      <c r="D407" s="101" t="s">
        <v>2981</v>
      </c>
      <c r="E407" s="203" t="s">
        <v>2373</v>
      </c>
      <c r="F407" s="101" t="s">
        <v>2355</v>
      </c>
      <c r="G407" s="101" t="str">
        <f>IF(C407&gt;0,+VLOOKUP($C407,'STYLE NAMES'!$B:$AC,4,FALSE),"")</f>
        <v>RIDER</v>
      </c>
      <c r="H407" s="101" t="str">
        <f>IF(C407&gt;0,+VLOOKUP($C407,'STYLE NAMES'!$B:$AC,5,FALSE),"")</f>
        <v>JUNIOR</v>
      </c>
      <c r="I407" s="101" t="str">
        <f>IF(C407&gt;0,+VLOOKUP($C407,'STYLE NAMES'!$B:$AC,6,FALSE),"")</f>
        <v>TOPS</v>
      </c>
      <c r="J407" s="101" t="str">
        <f>IF(C407&gt;0,+VLOOKUP($C407,'STYLE NAMES'!$B:$AC,7,FALSE),"")</f>
        <v>KIDS GIRL</v>
      </c>
      <c r="K407" s="101" t="str">
        <f>IF(C407&gt;0,+VLOOKUP($C407,'STYLE NAMES'!$B:$AC,8,FALSE),"")</f>
        <v>COMPETITION POLOS</v>
      </c>
      <c r="L407" s="101" t="str">
        <f>IF(E407&gt;0,+VLOOKUP($E407,'CODE GENERATOR'!$D:$T,3,FALSE),"")</f>
        <v>W</v>
      </c>
      <c r="M407" s="101" t="str">
        <f>IF(E407&gt;0,+VLOOKUP($E407,'CODE GENERATOR'!$D:$T,4,FALSE),"")</f>
        <v>SUPREME</v>
      </c>
      <c r="N407" s="101" t="str">
        <f>IF(E407&gt;0,+VLOOKUP($E407,'CODE GENERATOR'!$D:$T,6,FALSE),"")</f>
        <v>BORDEAUX</v>
      </c>
      <c r="O407" s="101" t="str">
        <f>IF(E407&gt;0,+VLOOKUP($E407,'CODE GENERATOR'!$D:$T,7,FALSE),"")</f>
        <v>BORDEAUX</v>
      </c>
      <c r="P407" s="101" t="str">
        <f t="shared" si="29"/>
        <v>BORDEAUX</v>
      </c>
      <c r="Q407" s="104" t="str">
        <f>IF(E407&gt;0,+VLOOKUP($E407,'CODE GENERATOR'!$D:$T,11,FALSE),"")</f>
        <v>R.TOPKG_CPL0038</v>
      </c>
      <c r="R407" s="104" t="str">
        <f>IF(E407&gt;0,+VLOOKUP($E407,'CODE GENERATOR'!$D:$T,12,FALSE),"")</f>
        <v>SUP0017BORBOR</v>
      </c>
      <c r="S407" s="104" t="str">
        <f>IF(E407&gt;0,+VLOOKUP($E407,'CODE GENERATOR'!$D:$T,13,FALSE),"")</f>
        <v>R.TOPKG_CPL0038_SUP0017BORBOR</v>
      </c>
      <c r="T407" s="104" t="str">
        <f t="shared" si="27"/>
        <v>R.TOPKG_CPL0038_SUP0017BORBOR_12-13 Y</v>
      </c>
      <c r="U407" s="105">
        <v>8683711004608</v>
      </c>
      <c r="V407" s="107" t="str" cm="1">
        <f t="array" ref="V407">_xlfn.TEXTJOIN(";", TRUE, _xlfn.UNIQUE(_xlfn._xlws.FILTER(P$3:P$10029, C$3:C$10029=C407)))</f>
        <v>WHITE;WHITE/NAVY;NAVY/WHITE;BORDEAUX</v>
      </c>
      <c r="W407" s="107" t="str" cm="1">
        <f t="array" ref="W407">_xlfn.TEXTJOIN(";", TRUE, _xlfn.UNIQUE(_xlfn._xlws.FILTER(F$3:F$10029, C$3:C$10029=C407)))</f>
        <v>6-7 Y;8-9 Y;10-11 Y;12-13 Y;14-15 Y</v>
      </c>
      <c r="X407" s="101" t="str">
        <f>IF(E407&gt;0,+VLOOKUP($E407,'CODE GENERATOR'!$D:$AC,19,FALSE),0)</f>
        <v>CavalierSanmarco_27.01.2026_0375</v>
      </c>
      <c r="Y407" s="101" t="str">
        <f>IF(E407&gt;0,+VLOOKUP($E407,'CODE GENERATOR'!$D:$AC,20,FALSE),0)</f>
        <v/>
      </c>
      <c r="Z407" s="101" t="str">
        <f>IF(E407&gt;0,+VLOOKUP($E407,'CODE GENERATOR'!$D:$AC,21,FALSE),0)</f>
        <v/>
      </c>
      <c r="AA407" s="101" t="str">
        <f>IF(E407&gt;0,+VLOOKUP($E407,'CODE GENERATOR'!$D:$AC,22,FALSE),0)</f>
        <v/>
      </c>
      <c r="AB407" s="101" t="str">
        <f>IF(E407&gt;0,+VLOOKUP($E407,'CODE GENERATOR'!$D:$AC,23,FALSE),0)</f>
        <v/>
      </c>
      <c r="AC407" s="101" t="str">
        <f>IF(E407&gt;0,+VLOOKUP($E407,'CODE GENERATOR'!$D:$AC,24,FALSE),0)</f>
        <v/>
      </c>
      <c r="AD407" s="101" t="str">
        <f>IF(E407&gt;0,+VLOOKUP($E407,'CODE GENERATOR'!$D:$AC,25,FALSE),0)</f>
        <v/>
      </c>
      <c r="AE407" s="101" t="str">
        <f>IF(E407&gt;0,+VLOOKUP($E407,'CODE GENERATOR'!$D:$AC,26,FALSE),0)</f>
        <v/>
      </c>
      <c r="AF407" s="149" t="str">
        <f>IF($C407&gt;0,$C407&amp;" "&amp;$P407&amp;" "&amp;+VLOOKUP($C407,'STYLE NAMES'!$B:$AC,10,FALSE),"""")</f>
        <v>PAOLA-JR BORDEAUX GIRL'S COMPETITION POLO LONG SLEEVE</v>
      </c>
      <c r="AG407" s="101" t="str">
        <f>"Enjoy our "&amp;(AF407)&amp;"; "&amp;IF(C407&gt;0,+VLOOKUP($C407,'STYLE NAMES'!$B:$AC,11,FALSE),"")</f>
        <v>Enjoy our PAOLA-JR BORDEAUX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7" s="101" t="str">
        <f>IF(C407&gt;0,+VLOOKUP($C407,'STYLE NAMES'!$B:$AC,12,FALSE),"")</f>
        <v>* Specially engineered design for high performance
* 4-way super stretch piquet jersey
* Soft and comfortable
* Breathable
* Quick dry
Composition:
95% Poliamide 5% Elasthane</v>
      </c>
      <c r="AI407" s="101" t="str">
        <f>IF(C407&gt;0,+VLOOKUP($C407,'STYLE NAMES'!$B:$AC,13,FALSE),"")</f>
        <v>Machine Wash at 30°C
Mild process
Iron at low temperature
Iron from REVERSE
Do NOT iron on logos or prints
Do not bleach
Do NOT Tumble Dry</v>
      </c>
      <c r="AJ407" s="149" t="str">
        <f>IF($C407&gt;0,$C407&amp;" "&amp;$P407&amp;" "&amp;+VLOOKUP($C407,'STYLE NAMES'!$B:$AC,14,FALSE),"""")</f>
        <v>PAOLA-JR BORDEAUX KIZ ÇOCUK UZUN KOL YARIŞMA POLO</v>
      </c>
      <c r="AK407" s="149" t="str">
        <f>"Cavalier SanMarco tarafından tasarlanan "&amp;(AJ407)&amp;"; "&amp;IF(C407&gt;0,+VLOOKUP($C407,'STYLE NAMES'!$B:$AC,15,FALSE),"")</f>
        <v>Cavalier SanMarco tarafından tasarlanan PAOLA-JR BORDEAUX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7" s="149" t="str">
        <f>IF(C407&gt;0,+VLOOKUP($C407,'STYLE NAMES'!$B:$AC,16,FALSE),"")</f>
        <v>* Yüksek performans için özel tasarım
* 4 yönlü süper streç pike kumaş
* Yumuşak ve rahat
* Nefes alabilir
* Hızlı kuruma
Kompozisyon:
%95 Polyamid  %5 Elastan</v>
      </c>
      <c r="AM407" s="149" t="str">
        <f>IF(C407&gt;0,+VLOOKUP($C407,'STYLE NAMES'!$B:$AC,17,FALSE),"")</f>
        <v>Makinede 30°C' de Yıkayın
Hassas Yıkama
Ilık ütü yapın
Tersten ütüleyin
Logo ve baskıları ÜTÜLEMEYİN
Çamaşır suyu kullanmayın
Kurutma Makinesinde Kurutmayın</v>
      </c>
      <c r="AN407" s="149" t="str">
        <f>IF($C407&gt;0,$C407&amp;" "&amp;$P407&amp;" "&amp;+VLOOKUP($C407,'STYLE NAMES'!$B:$AC,18,FALSE),"""")</f>
        <v>PAOLA-JR BORDEAUX POLO DA CONCORSO RAGAZZA MANICA LUNGA</v>
      </c>
      <c r="AO407" s="101" t="str">
        <f>"Disegnato da Cavalier SanMarco "&amp;(AN407)&amp;"; "&amp;IF(C407&gt;0,+VLOOKUP($C407,'STYLE NAMES'!$B:$AC,19,FALSE),"")</f>
        <v>Disegnato da Cavalier SanMarco PAOLA-JR BORDEAUX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7" s="101" t="str">
        <f>IF(C407&gt;0,+VLOOKUP($C407,'STYLE NAMES'!$B:$AC,20,FALSE),"")</f>
        <v>Design ingegnerizzato per alte prestazioni 
Jersey piqué elasticizzato  4-way-stretch 
Morbido e confortevole 
Traspirante Asciugatura rapida 
Composizione: 
95% Poliammide  5% Elastan</v>
      </c>
      <c r="AQ407" s="101" t="str">
        <f>IF(C407&gt;0,+VLOOKUP($C407,'STYLE NAMES'!$B:$AC,21,FALSE),"")</f>
        <v>Lavare in lavatrice a 30°C Ciclo delicato 
Stirare a bassa temperatura
Stirare al rovescio 
Non stirare su loghi o stampe 
Non candeggiare 
Non asciugare in asciugatrice</v>
      </c>
      <c r="AR407" s="101">
        <f>IF(D407&gt;0,+VLOOKUP($C407,'STYLE NAMES'!$B:$AC,22,FALSE),"")</f>
        <v>0</v>
      </c>
      <c r="AS407" s="101">
        <f>IF(E407&gt;0,+VLOOKUP($C407,'STYLE NAMES'!$B:$AC,23,FALSE),"")</f>
        <v>0</v>
      </c>
      <c r="AT407" s="101">
        <f>IF(F407&gt;0,+VLOOKUP($C407,'STYLE NAMES'!$B:$AC,24,FALSE),"")</f>
        <v>0</v>
      </c>
      <c r="AU407" s="101">
        <f>IF(G407&gt;0,+VLOOKUP($C407,'STYLE NAMES'!$B:$AC,25,FALSE),"")</f>
        <v>0</v>
      </c>
      <c r="AV407" s="101">
        <f>+VLOOKUP($S407,'CODE GENERATOR'!$P:$AM,15,FALSE)</f>
        <v>0</v>
      </c>
      <c r="AW407" s="101">
        <f>+VLOOKUP($S407,'CODE GENERATOR'!$P:$AM,16,FALSE)</f>
        <v>0</v>
      </c>
      <c r="AX407" s="101">
        <f>+VLOOKUP($S407,'CODE GENERATOR'!$P:$AM,17,FALSE)</f>
        <v>0</v>
      </c>
      <c r="AY407" s="101">
        <f>+VLOOKUP($S407,'CODE GENERATOR'!$P:$AM,18,FALSE)</f>
        <v>0</v>
      </c>
      <c r="AZ407" s="101">
        <f>+VLOOKUP($S407,'CODE GENERATOR'!$P:$AM,19,FALSE)</f>
        <v>0</v>
      </c>
      <c r="BA407" s="101">
        <f>+VLOOKUP($S407,'CODE GENERATOR'!$P:$AM,20,FALSE)</f>
        <v>0</v>
      </c>
      <c r="BB407" s="101">
        <f>+VLOOKUP($S407,'CODE GENERATOR'!$P:$AM,21,FALSE)</f>
        <v>0</v>
      </c>
      <c r="BC407" s="101">
        <f>+VLOOKUP($S407,'CODE GENERATOR'!$P:$AM,22,FALSE)</f>
        <v>0</v>
      </c>
      <c r="BD407" s="101">
        <f>+VLOOKUP($S407,'CODE GENERATOR'!$P:$AM,23,FALSE)</f>
        <v>0</v>
      </c>
      <c r="BE407" s="101">
        <f>+VLOOKUP($S407,'CODE GENERATOR'!$P:$AM,24,FALSE)</f>
        <v>0</v>
      </c>
      <c r="BF407" s="101">
        <f>IF(C407&gt;0,+VLOOKUP(G407,'CATEGORY ID'!$A$1:$L$118,3,FALSE),"")</f>
        <v>30</v>
      </c>
      <c r="BG407" s="101">
        <f>IF(C407&gt;0,+VLOOKUP(H407,'CATEGORY ID'!$D$1:$L$118,3,FALSE),"")</f>
        <v>4</v>
      </c>
      <c r="BH407" s="101">
        <f>IF(C407&gt;0,+VLOOKUP((+H407&amp;I407),'CATEGORY ID'!$H$1:$I$121,2,FALSE),"")</f>
        <v>110</v>
      </c>
      <c r="BJ407" s="101">
        <f>IF(C407&gt;0,IF(COUNTIF('CATEGORY ID'!$K$1:$K$121,+H407&amp;K407) &gt; 0, +VLOOKUP(+H407&amp;K407,'CATEGORY ID'!$K$1:$L$121,2,FALSE),""),"")</f>
        <v>226</v>
      </c>
      <c r="BK407" s="101">
        <v>53</v>
      </c>
      <c r="BO407" s="101">
        <v>21</v>
      </c>
      <c r="BR407" s="101" t="str" cm="1">
        <f t="array" ref="BR407">IF(C407&gt;0,_xlfn.TEXTJOIN(";", TRUE,_xlfn.UNIQUE(_xlfn._xlws.FILTER(BF407:BQ407,(BF407:BQ407&gt;0)),TRUE,FALSE)),"")&amp;";"&amp;BS407</f>
        <v>30;4;110;226;53;21;208;232</v>
      </c>
      <c r="BS407" s="101" t="s">
        <v>3451</v>
      </c>
      <c r="BU407" s="106">
        <f>IF(C407&gt;0,+VLOOKUP($C407,'STYLE NAMES'!$B:$AC,26,FALSE),"")</f>
        <v>69.900000000000006</v>
      </c>
      <c r="BV407" s="106">
        <f>IF(C407&gt;0,+VLOOKUP($C407,'STYLE NAMES'!$B:$AC,27,FALSE),"")</f>
        <v>3840</v>
      </c>
      <c r="BW407" s="106">
        <f>IF(C407&gt;0,+VLOOKUP($C407,'STYLE NAMES'!$B:$AC,28,FALSE),"")</f>
        <v>80.385000000000005</v>
      </c>
      <c r="BY407"/>
      <c r="BZ407" s="101">
        <v>3</v>
      </c>
      <c r="CA407" s="137">
        <f t="shared" si="30"/>
        <v>1</v>
      </c>
      <c r="CB407" s="137" t="str">
        <f>+VLOOKUP(C407,'[2]STYLES &amp; MODELS MATRIX'!$A:$G,7,FALSE)</f>
        <v>GHOST</v>
      </c>
      <c r="CC407" s="137" t="str">
        <f>+VLOOKUP(C407,'[1]STYLES &amp; SIZE CHARTS'!$A:$H,8,FALSE)</f>
        <v>JT-GLSP1</v>
      </c>
      <c r="CD407" s="137"/>
      <c r="CE407" s="205"/>
      <c r="CF407" s="141"/>
    </row>
    <row r="408" spans="1:84" s="101" customFormat="1" ht="12" customHeight="1" x14ac:dyDescent="0.2">
      <c r="A408" s="102">
        <f t="shared" si="28"/>
        <v>8683711009917</v>
      </c>
      <c r="B408" s="101" t="s">
        <v>877</v>
      </c>
      <c r="C408" s="101" t="s">
        <v>538</v>
      </c>
      <c r="D408" s="101" t="s">
        <v>2981</v>
      </c>
      <c r="E408" s="203" t="s">
        <v>2373</v>
      </c>
      <c r="F408" s="101" t="s">
        <v>2356</v>
      </c>
      <c r="G408" s="101" t="str">
        <f>IF(C408&gt;0,+VLOOKUP($C408,'STYLE NAMES'!$B:$AC,4,FALSE),"")</f>
        <v>RIDER</v>
      </c>
      <c r="H408" s="101" t="str">
        <f>IF(C408&gt;0,+VLOOKUP($C408,'STYLE NAMES'!$B:$AC,5,FALSE),"")</f>
        <v>JUNIOR</v>
      </c>
      <c r="I408" s="101" t="str">
        <f>IF(C408&gt;0,+VLOOKUP($C408,'STYLE NAMES'!$B:$AC,6,FALSE),"")</f>
        <v>TOPS</v>
      </c>
      <c r="J408" s="101" t="str">
        <f>IF(C408&gt;0,+VLOOKUP($C408,'STYLE NAMES'!$B:$AC,7,FALSE),"")</f>
        <v>KIDS GIRL</v>
      </c>
      <c r="K408" s="101" t="str">
        <f>IF(C408&gt;0,+VLOOKUP($C408,'STYLE NAMES'!$B:$AC,8,FALSE),"")</f>
        <v>COMPETITION POLOS</v>
      </c>
      <c r="L408" s="101" t="str">
        <f>IF(E408&gt;0,+VLOOKUP($E408,'CODE GENERATOR'!$D:$T,3,FALSE),"")</f>
        <v>W</v>
      </c>
      <c r="M408" s="101" t="str">
        <f>IF(E408&gt;0,+VLOOKUP($E408,'CODE GENERATOR'!$D:$T,4,FALSE),"")</f>
        <v>SUPREME</v>
      </c>
      <c r="N408" s="101" t="str">
        <f>IF(E408&gt;0,+VLOOKUP($E408,'CODE GENERATOR'!$D:$T,6,FALSE),"")</f>
        <v>BORDEAUX</v>
      </c>
      <c r="O408" s="101" t="str">
        <f>IF(E408&gt;0,+VLOOKUP($E408,'CODE GENERATOR'!$D:$T,7,FALSE),"")</f>
        <v>BORDEAUX</v>
      </c>
      <c r="P408" s="101" t="str">
        <f t="shared" si="29"/>
        <v>BORDEAUX</v>
      </c>
      <c r="Q408" s="104" t="str">
        <f>IF(E408&gt;0,+VLOOKUP($E408,'CODE GENERATOR'!$D:$T,11,FALSE),"")</f>
        <v>R.TOPKG_CPL0038</v>
      </c>
      <c r="R408" s="104" t="str">
        <f>IF(E408&gt;0,+VLOOKUP($E408,'CODE GENERATOR'!$D:$T,12,FALSE),"")</f>
        <v>SUP0017BORBOR</v>
      </c>
      <c r="S408" s="104" t="str">
        <f>IF(E408&gt;0,+VLOOKUP($E408,'CODE GENERATOR'!$D:$T,13,FALSE),"")</f>
        <v>R.TOPKG_CPL0038_SUP0017BORBOR</v>
      </c>
      <c r="T408" s="104" t="str">
        <f t="shared" si="27"/>
        <v>R.TOPKG_CPL0038_SUP0017BORBOR_14-15 Y</v>
      </c>
      <c r="U408" s="105">
        <v>8683711009917</v>
      </c>
      <c r="V408" s="107" t="str" cm="1">
        <f t="array" ref="V408">_xlfn.TEXTJOIN(";", TRUE, _xlfn.UNIQUE(_xlfn._xlws.FILTER(P$3:P$10029, C$3:C$10029=C408)))</f>
        <v>WHITE;WHITE/NAVY;NAVY/WHITE;BORDEAUX</v>
      </c>
      <c r="W408" s="107" t="str" cm="1">
        <f t="array" ref="W408">_xlfn.TEXTJOIN(";", TRUE, _xlfn.UNIQUE(_xlfn._xlws.FILTER(F$3:F$10029, C$3:C$10029=C408)))</f>
        <v>6-7 Y;8-9 Y;10-11 Y;12-13 Y;14-15 Y</v>
      </c>
      <c r="X408" s="101" t="str">
        <f>IF(E408&gt;0,+VLOOKUP($E408,'CODE GENERATOR'!$D:$AC,19,FALSE),0)</f>
        <v>CavalierSanmarco_27.01.2026_0375</v>
      </c>
      <c r="Y408" s="101" t="str">
        <f>IF(E408&gt;0,+VLOOKUP($E408,'CODE GENERATOR'!$D:$AC,20,FALSE),0)</f>
        <v/>
      </c>
      <c r="Z408" s="101" t="str">
        <f>IF(E408&gt;0,+VLOOKUP($E408,'CODE GENERATOR'!$D:$AC,21,FALSE),0)</f>
        <v/>
      </c>
      <c r="AA408" s="101" t="str">
        <f>IF(E408&gt;0,+VLOOKUP($E408,'CODE GENERATOR'!$D:$AC,22,FALSE),0)</f>
        <v/>
      </c>
      <c r="AB408" s="101" t="str">
        <f>IF(E408&gt;0,+VLOOKUP($E408,'CODE GENERATOR'!$D:$AC,23,FALSE),0)</f>
        <v/>
      </c>
      <c r="AC408" s="101" t="str">
        <f>IF(E408&gt;0,+VLOOKUP($E408,'CODE GENERATOR'!$D:$AC,24,FALSE),0)</f>
        <v/>
      </c>
      <c r="AD408" s="101" t="str">
        <f>IF(E408&gt;0,+VLOOKUP($E408,'CODE GENERATOR'!$D:$AC,25,FALSE),0)</f>
        <v/>
      </c>
      <c r="AE408" s="101" t="str">
        <f>IF(E408&gt;0,+VLOOKUP($E408,'CODE GENERATOR'!$D:$AC,26,FALSE),0)</f>
        <v/>
      </c>
      <c r="AF408" s="149" t="str">
        <f>IF($C408&gt;0,$C408&amp;" "&amp;$P408&amp;" "&amp;+VLOOKUP($C408,'STYLE NAMES'!$B:$AC,10,FALSE),"""")</f>
        <v>PAOLA-JR BORDEAUX GIRL'S COMPETITION POLO LONG SLEEVE</v>
      </c>
      <c r="AG408" s="101" t="str">
        <f>"Enjoy our "&amp;(AF408)&amp;"; "&amp;IF(C408&gt;0,+VLOOKUP($C408,'STYLE NAMES'!$B:$AC,11,FALSE),"")</f>
        <v>Enjoy our PAOLA-JR BORDEAUX GIRL'S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8" s="101" t="str">
        <f>IF(C408&gt;0,+VLOOKUP($C408,'STYLE NAMES'!$B:$AC,12,FALSE),"")</f>
        <v>* Specially engineered design for high performance
* 4-way super stretch piquet jersey
* Soft and comfortable
* Breathable
* Quick dry
Composition:
95% Poliamide 5% Elasthane</v>
      </c>
      <c r="AI408" s="101" t="str">
        <f>IF(C408&gt;0,+VLOOKUP($C408,'STYLE NAMES'!$B:$AC,13,FALSE),"")</f>
        <v>Machine Wash at 30°C
Mild process
Iron at low temperature
Iron from REVERSE
Do NOT iron on logos or prints
Do not bleach
Do NOT Tumble Dry</v>
      </c>
      <c r="AJ408" s="149" t="str">
        <f>IF($C408&gt;0,$C408&amp;" "&amp;$P408&amp;" "&amp;+VLOOKUP($C408,'STYLE NAMES'!$B:$AC,14,FALSE),"""")</f>
        <v>PAOLA-JR BORDEAUX KIZ ÇOCUK UZUN KOL YARIŞMA POLO</v>
      </c>
      <c r="AK408" s="149" t="str">
        <f>"Cavalier SanMarco tarafından tasarlanan "&amp;(AJ408)&amp;"; "&amp;IF(C408&gt;0,+VLOOKUP($C408,'STYLE NAMES'!$B:$AC,15,FALSE),"")</f>
        <v>Cavalier SanMarco tarafından tasarlanan PAOLA-JR BORDEAUX KIZ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8" s="149" t="str">
        <f>IF(C408&gt;0,+VLOOKUP($C408,'STYLE NAMES'!$B:$AC,16,FALSE),"")</f>
        <v>* Yüksek performans için özel tasarım
* 4 yönlü süper streç pike kumaş
* Yumuşak ve rahat
* Nefes alabilir
* Hızlı kuruma
Kompozisyon:
%95 Polyamid  %5 Elastan</v>
      </c>
      <c r="AM408" s="149" t="str">
        <f>IF(C408&gt;0,+VLOOKUP($C408,'STYLE NAMES'!$B:$AC,17,FALSE),"")</f>
        <v>Makinede 30°C' de Yıkayın
Hassas Yıkama
Ilık ütü yapın
Tersten ütüleyin
Logo ve baskıları ÜTÜLEMEYİN
Çamaşır suyu kullanmayın
Kurutma Makinesinde Kurutmayın</v>
      </c>
      <c r="AN408" s="149" t="str">
        <f>IF($C408&gt;0,$C408&amp;" "&amp;$P408&amp;" "&amp;+VLOOKUP($C408,'STYLE NAMES'!$B:$AC,18,FALSE),"""")</f>
        <v>PAOLA-JR BORDEAUX POLO DA CONCORSO RAGAZZA MANICA LUNGA</v>
      </c>
      <c r="AO408" s="101" t="str">
        <f>"Disegnato da Cavalier SanMarco "&amp;(AN408)&amp;"; "&amp;IF(C408&gt;0,+VLOOKUP($C408,'STYLE NAMES'!$B:$AC,19,FALSE),"")</f>
        <v>Disegnato da Cavalier SanMarco PAOLA-JR BORDEAUX POLO DA CONCORSO RAGAZZA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8" s="101" t="str">
        <f>IF(C408&gt;0,+VLOOKUP($C408,'STYLE NAMES'!$B:$AC,20,FALSE),"")</f>
        <v>Design ingegnerizzato per alte prestazioni 
Jersey piqué elasticizzato  4-way-stretch 
Morbido e confortevole 
Traspirante Asciugatura rapida 
Composizione: 
95% Poliammide  5% Elastan</v>
      </c>
      <c r="AQ408" s="101" t="str">
        <f>IF(C408&gt;0,+VLOOKUP($C408,'STYLE NAMES'!$B:$AC,21,FALSE),"")</f>
        <v>Lavare in lavatrice a 30°C Ciclo delicato 
Stirare a bassa temperatura
Stirare al rovescio 
Non stirare su loghi o stampe 
Non candeggiare 
Non asciugare in asciugatrice</v>
      </c>
      <c r="AR408" s="101">
        <f>IF(D408&gt;0,+VLOOKUP($C408,'STYLE NAMES'!$B:$AC,22,FALSE),"")</f>
        <v>0</v>
      </c>
      <c r="AS408" s="101">
        <f>IF(E408&gt;0,+VLOOKUP($C408,'STYLE NAMES'!$B:$AC,23,FALSE),"")</f>
        <v>0</v>
      </c>
      <c r="AT408" s="101">
        <f>IF(F408&gt;0,+VLOOKUP($C408,'STYLE NAMES'!$B:$AC,24,FALSE),"")</f>
        <v>0</v>
      </c>
      <c r="AU408" s="101">
        <f>IF(G408&gt;0,+VLOOKUP($C408,'STYLE NAMES'!$B:$AC,25,FALSE),"")</f>
        <v>0</v>
      </c>
      <c r="AV408" s="101">
        <f>+VLOOKUP($S408,'CODE GENERATOR'!$P:$AM,15,FALSE)</f>
        <v>0</v>
      </c>
      <c r="AW408" s="101">
        <f>+VLOOKUP($S408,'CODE GENERATOR'!$P:$AM,16,FALSE)</f>
        <v>0</v>
      </c>
      <c r="AX408" s="101">
        <f>+VLOOKUP($S408,'CODE GENERATOR'!$P:$AM,17,FALSE)</f>
        <v>0</v>
      </c>
      <c r="AY408" s="101">
        <f>+VLOOKUP($S408,'CODE GENERATOR'!$P:$AM,18,FALSE)</f>
        <v>0</v>
      </c>
      <c r="AZ408" s="101">
        <f>+VLOOKUP($S408,'CODE GENERATOR'!$P:$AM,19,FALSE)</f>
        <v>0</v>
      </c>
      <c r="BA408" s="101">
        <f>+VLOOKUP($S408,'CODE GENERATOR'!$P:$AM,20,FALSE)</f>
        <v>0</v>
      </c>
      <c r="BB408" s="101">
        <f>+VLOOKUP($S408,'CODE GENERATOR'!$P:$AM,21,FALSE)</f>
        <v>0</v>
      </c>
      <c r="BC408" s="101">
        <f>+VLOOKUP($S408,'CODE GENERATOR'!$P:$AM,22,FALSE)</f>
        <v>0</v>
      </c>
      <c r="BD408" s="101">
        <f>+VLOOKUP($S408,'CODE GENERATOR'!$P:$AM,23,FALSE)</f>
        <v>0</v>
      </c>
      <c r="BE408" s="101">
        <f>+VLOOKUP($S408,'CODE GENERATOR'!$P:$AM,24,FALSE)</f>
        <v>0</v>
      </c>
      <c r="BF408" s="101">
        <f>IF(C408&gt;0,+VLOOKUP(G408,'CATEGORY ID'!$A$1:$L$118,3,FALSE),"")</f>
        <v>30</v>
      </c>
      <c r="BG408" s="101">
        <f>IF(C408&gt;0,+VLOOKUP(H408,'CATEGORY ID'!$D$1:$L$118,3,FALSE),"")</f>
        <v>4</v>
      </c>
      <c r="BH408" s="101">
        <f>IF(C408&gt;0,+VLOOKUP((+H408&amp;I408),'CATEGORY ID'!$H$1:$I$121,2,FALSE),"")</f>
        <v>110</v>
      </c>
      <c r="BJ408" s="101">
        <f>IF(C408&gt;0,IF(COUNTIF('CATEGORY ID'!$K$1:$K$121,+H408&amp;K408) &gt; 0, +VLOOKUP(+H408&amp;K408,'CATEGORY ID'!$K$1:$L$121,2,FALSE),""),"")</f>
        <v>226</v>
      </c>
      <c r="BK408" s="101">
        <v>53</v>
      </c>
      <c r="BO408" s="101">
        <v>21</v>
      </c>
      <c r="BR408" s="101" t="str" cm="1">
        <f t="array" ref="BR408">IF(C408&gt;0,_xlfn.TEXTJOIN(";", TRUE,_xlfn.UNIQUE(_xlfn._xlws.FILTER(BF408:BQ408,(BF408:BQ408&gt;0)),TRUE,FALSE)),"")&amp;";"&amp;BS408</f>
        <v>30;4;110;226;53;21;208;232</v>
      </c>
      <c r="BS408" s="101" t="s">
        <v>3451</v>
      </c>
      <c r="BU408" s="106">
        <f>IF(C408&gt;0,+VLOOKUP($C408,'STYLE NAMES'!$B:$AC,26,FALSE),"")</f>
        <v>69.900000000000006</v>
      </c>
      <c r="BV408" s="106">
        <f>IF(C408&gt;0,+VLOOKUP($C408,'STYLE NAMES'!$B:$AC,27,FALSE),"")</f>
        <v>3840</v>
      </c>
      <c r="BW408" s="106">
        <f>IF(C408&gt;0,+VLOOKUP($C408,'STYLE NAMES'!$B:$AC,28,FALSE),"")</f>
        <v>80.385000000000005</v>
      </c>
      <c r="BY408"/>
      <c r="BZ408" s="101">
        <v>0</v>
      </c>
      <c r="CA408" s="137">
        <f t="shared" si="30"/>
        <v>1</v>
      </c>
      <c r="CB408" s="137" t="str">
        <f>+VLOOKUP(C408,'[2]STYLES &amp; MODELS MATRIX'!$A:$G,7,FALSE)</f>
        <v>GHOST</v>
      </c>
      <c r="CC408" s="137" t="str">
        <f>+VLOOKUP(C408,'[1]STYLES &amp; SIZE CHARTS'!$A:$H,8,FALSE)</f>
        <v>JT-GLSP1</v>
      </c>
      <c r="CD408" s="137"/>
      <c r="CE408" s="205"/>
      <c r="CF408" s="141"/>
    </row>
    <row r="409" spans="1:84" s="101" customFormat="1" ht="12" customHeight="1" x14ac:dyDescent="0.2">
      <c r="A409" s="102">
        <f t="shared" si="28"/>
        <v>8683711004615</v>
      </c>
      <c r="B409" s="101" t="s">
        <v>878</v>
      </c>
      <c r="C409" s="101" t="s">
        <v>311</v>
      </c>
      <c r="D409" s="101" t="s">
        <v>2990</v>
      </c>
      <c r="E409" s="203" t="s">
        <v>2374</v>
      </c>
      <c r="F409" s="101" t="s">
        <v>2346</v>
      </c>
      <c r="G409" s="101" t="str">
        <f>IF(C409&gt;0,+VLOOKUP($C409,'STYLE NAMES'!$B:$AC,4,FALSE),"")</f>
        <v>RIDER</v>
      </c>
      <c r="H409" s="101" t="str">
        <f>IF(C409&gt;0,+VLOOKUP($C409,'STYLE NAMES'!$B:$AC,5,FALSE),"")</f>
        <v>MEN</v>
      </c>
      <c r="I409" s="101" t="str">
        <f>IF(C409&gt;0,+VLOOKUP($C409,'STYLE NAMES'!$B:$AC,6,FALSE),"")</f>
        <v>TOPS</v>
      </c>
      <c r="J409" s="101" t="str">
        <f>IF(C409&gt;0,+VLOOKUP($C409,'STYLE NAMES'!$B:$AC,7,FALSE),"")</f>
        <v>MEN</v>
      </c>
      <c r="K409" s="101" t="str">
        <f>IF(C409&gt;0,+VLOOKUP($C409,'STYLE NAMES'!$B:$AC,8,FALSE),"")</f>
        <v>COMPETITION POLOS</v>
      </c>
      <c r="L409" s="101" t="str">
        <f>IF(E409&gt;0,+VLOOKUP($E409,'CODE GENERATOR'!$D:$T,3,FALSE),"")</f>
        <v>S</v>
      </c>
      <c r="M409" s="101" t="str">
        <f>IF(E409&gt;0,+VLOOKUP($E409,'CODE GENERATOR'!$D:$T,4,FALSE),"")</f>
        <v>PIQUET</v>
      </c>
      <c r="N409" s="101" t="str">
        <f>IF(E409&gt;0,+VLOOKUP($E409,'CODE GENERATOR'!$D:$T,6,FALSE),"")</f>
        <v>WHITE</v>
      </c>
      <c r="O409" s="101" t="str">
        <f>IF(E409&gt;0,+VLOOKUP($E409,'CODE GENERATOR'!$D:$T,7,FALSE),"")</f>
        <v>WHITE</v>
      </c>
      <c r="P409" s="101" t="str">
        <f t="shared" si="29"/>
        <v>WHITE</v>
      </c>
      <c r="Q409" s="104" t="str">
        <f>IF(E409&gt;0,+VLOOKUP($E409,'CODE GENERATOR'!$D:$T,11,FALSE),"")</f>
        <v>R.TOPMN_CPL0039</v>
      </c>
      <c r="R409" s="104" t="str">
        <f>IF(E409&gt;0,+VLOOKUP($E409,'CODE GENERATOR'!$D:$T,12,FALSE),"")</f>
        <v>PIQ0015WHTWHT</v>
      </c>
      <c r="S409" s="104" t="str">
        <f>IF(E409&gt;0,+VLOOKUP($E409,'CODE GENERATOR'!$D:$T,13,FALSE),"")</f>
        <v>R.TOPMN_CPL0039_PIQ0015WHTWHT</v>
      </c>
      <c r="T409" s="104" t="str">
        <f t="shared" si="27"/>
        <v>R.TOPMN_CPL0039_PIQ0015WHTWHT_XS</v>
      </c>
      <c r="U409" s="105">
        <v>8683711004615</v>
      </c>
      <c r="V409" s="107" t="str" cm="1">
        <f t="array" ref="V409">_xlfn.TEXTJOIN(";", TRUE, _xlfn.UNIQUE(_xlfn._xlws.FILTER(P$3:P$10029, C$3:C$10029=C409)))</f>
        <v>WHITE;WHITE/NAVY;NAVY/WHITE</v>
      </c>
      <c r="W409" s="107" t="str" cm="1">
        <f t="array" ref="W409">_xlfn.TEXTJOIN(";", TRUE, _xlfn.UNIQUE(_xlfn._xlws.FILTER(F$3:F$10029, C$3:C$10029=C409)))</f>
        <v>XS;S;M;L;XL;XXL</v>
      </c>
      <c r="X409" s="101" t="str">
        <f>IF(E409&gt;0,+VLOOKUP($E409,'CODE GENERATOR'!$D:$AC,19,FALSE),0)</f>
        <v>2507_W_0056</v>
      </c>
      <c r="Y409" s="101" t="str">
        <f>IF(E409&gt;0,+VLOOKUP($E409,'CODE GENERATOR'!$D:$AC,20,FALSE),0)</f>
        <v>2507_W_0071</v>
      </c>
      <c r="Z409" s="101" t="str">
        <f>IF(E409&gt;0,+VLOOKUP($E409,'CODE GENERATOR'!$D:$AC,21,FALSE),0)</f>
        <v>2507_W_0095</v>
      </c>
      <c r="AA409" s="101" t="str">
        <f>IF(E409&gt;0,+VLOOKUP($E409,'CODE GENERATOR'!$D:$AC,22,FALSE),0)</f>
        <v>2507_W_0079</v>
      </c>
      <c r="AB409" s="101" t="str">
        <f>IF(E409&gt;0,+VLOOKUP($E409,'CODE GENERATOR'!$D:$AC,23,FALSE),0)</f>
        <v>2507_D_cavalier_detay_0083</v>
      </c>
      <c r="AC409" s="101" t="str">
        <f>IF(E409&gt;0,+VLOOKUP($E409,'CODE GENERATOR'!$D:$AC,24,FALSE),0)</f>
        <v/>
      </c>
      <c r="AD409" s="101" t="str">
        <f>IF(E409&gt;0,+VLOOKUP($E409,'CODE GENERATOR'!$D:$AC,25,FALSE),0)</f>
        <v/>
      </c>
      <c r="AE409" s="101" t="str">
        <f>IF(E409&gt;0,+VLOOKUP($E409,'CODE GENERATOR'!$D:$AC,26,FALSE),0)</f>
        <v/>
      </c>
      <c r="AF409" s="149" t="str">
        <f>IF($C409&gt;0,$C409&amp;" "&amp;$P409&amp;" "&amp;+VLOOKUP($C409,'STYLE NAMES'!$B:$AC,10,FALSE),"""")</f>
        <v>ENZO WHITE MEN'S COMPETITION POLO SHORT SLEEVE</v>
      </c>
      <c r="AG409" s="101" t="str">
        <f>"Enjoy our "&amp;(AF409)&amp;"; "&amp;IF(C409&gt;0,+VLOOKUP($C409,'STYLE NAMES'!$B:$AC,11,FALSE),"")</f>
        <v>Enjoy our ENZO 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09" s="101" t="str">
        <f>IF(C409&gt;0,+VLOOKUP($C409,'STYLE NAMES'!$B:$AC,12,FALSE),"")</f>
        <v>* Specially engineered design for high performance
* 4-way super stretch piquet jersey
* Soft and comfortable
* Breathable
* Quick dry
Composition:
95% Poliamide 5% Elasthane</v>
      </c>
      <c r="AI409" s="101" t="str">
        <f>IF(C409&gt;0,+VLOOKUP($C409,'STYLE NAMES'!$B:$AC,13,FALSE),"")</f>
        <v>Machine Wash at 30°C
Mild process
Iron at low temperature
Iron from REVERSE
Do NOT iron on logos or prints
Do not bleach
Do NOT Tumble Dry</v>
      </c>
      <c r="AJ409" s="149" t="str">
        <f>IF($C409&gt;0,$C409&amp;" "&amp;$P409&amp;" "&amp;+VLOOKUP($C409,'STYLE NAMES'!$B:$AC,14,FALSE),"""")</f>
        <v>ENZO WHITE ERKEK KISA KOL YARIŞMA POLO</v>
      </c>
      <c r="AK409" s="149" t="str">
        <f>"Cavalier SanMarco tarafından tasarlanan "&amp;(AJ409)&amp;"; "&amp;IF(C409&gt;0,+VLOOKUP($C409,'STYLE NAMES'!$B:$AC,15,FALSE),"")</f>
        <v>Cavalier SanMarco tarafından tasarlanan ENZO 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09" s="149" t="str">
        <f>IF(C409&gt;0,+VLOOKUP($C409,'STYLE NAMES'!$B:$AC,16,FALSE),"")</f>
        <v>* Yüksek performans için özel tasarım
* 4 yönlü süper streç pike kumaş
* Yumuşak ve rahat
* Nefes alabilir
* Hızlı kuruma
Kompozisyon:
%95 Polyamid  %5 Elastan</v>
      </c>
      <c r="AM409" s="149" t="str">
        <f>IF(C409&gt;0,+VLOOKUP($C409,'STYLE NAMES'!$B:$AC,17,FALSE),"")</f>
        <v>Makinede 30°C' de Yıkayın
Hassas Yıkama
Ilık ütü yapın
Tersten ütüleyin
Logo ve baskıları ÜTÜLEMEYİN
Çamaşır suyu kullanmayın
Kurutma Makinesinde Kurutmayın</v>
      </c>
      <c r="AN409" s="149" t="str">
        <f>IF($C409&gt;0,$C409&amp;" "&amp;$P409&amp;" "&amp;+VLOOKUP($C409,'STYLE NAMES'!$B:$AC,18,FALSE),"""")</f>
        <v>ENZO WHITE POLO DA CONCORSO UOMO MANICA CORTA</v>
      </c>
      <c r="AO409" s="101" t="str">
        <f>"Disegnato da Cavalier SanMarco "&amp;(AN409)&amp;"; "&amp;IF(C409&gt;0,+VLOOKUP($C409,'STYLE NAMES'!$B:$AC,19,FALSE),"")</f>
        <v>Disegnato da Cavalier SanMarco ENZO 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09" s="101" t="str">
        <f>IF(C409&gt;0,+VLOOKUP($C409,'STYLE NAMES'!$B:$AC,20,FALSE),"")</f>
        <v>Design ingegnerizzato per alte prestazioni 
Jersey piqué elasticizzato  4-way-stretch 
Morbido e confortevole 
Traspirante Asciugatura rapida 
Composizione: 
95% Poliammide  5% Elastan</v>
      </c>
      <c r="AQ409" s="101" t="str">
        <f>IF(C409&gt;0,+VLOOKUP($C409,'STYLE NAMES'!$B:$AC,21,FALSE),"")</f>
        <v>Lavare in lavatrice a 30°C Ciclo delicato 
Stirare a bassa temperatura
Stirare al rovescio 
Non stirare su loghi o stampe 
Non candeggiare 
Non asciugare in asciugatrice</v>
      </c>
      <c r="AR409" s="101">
        <f>IF(D409&gt;0,+VLOOKUP($C409,'STYLE NAMES'!$B:$AC,22,FALSE),"")</f>
        <v>0</v>
      </c>
      <c r="AS409" s="101">
        <f>IF(E409&gt;0,+VLOOKUP($C409,'STYLE NAMES'!$B:$AC,23,FALSE),"")</f>
        <v>0</v>
      </c>
      <c r="AT409" s="101">
        <f>IF(F409&gt;0,+VLOOKUP($C409,'STYLE NAMES'!$B:$AC,24,FALSE),"")</f>
        <v>0</v>
      </c>
      <c r="AU409" s="101">
        <f>IF(G409&gt;0,+VLOOKUP($C409,'STYLE NAMES'!$B:$AC,25,FALSE),"")</f>
        <v>0</v>
      </c>
      <c r="AV409" s="101" t="str">
        <f>+VLOOKUP($S409,'CODE GENERATOR'!$P:$AM,15,FALSE)</f>
        <v>R.BOTMN_BRC0066_TJR0026BLKBLK</v>
      </c>
      <c r="AW409" s="101" t="str">
        <f>+VLOOKUP($S409,'CODE GENERATOR'!$P:$AM,16,FALSE)</f>
        <v>A.RACUX_BLT0015_BRD0012GRYBBL</v>
      </c>
      <c r="AX409" s="101" t="str">
        <f>+VLOOKUP($S409,'CODE GENERATOR'!$P:$AM,17,FALSE)</f>
        <v>A.RACAU_SOC0018_NYL00003XBST6</v>
      </c>
      <c r="AY409" s="101">
        <f>+VLOOKUP($S409,'CODE GENERATOR'!$P:$AM,18,FALSE)</f>
        <v>0</v>
      </c>
      <c r="AZ409" s="101">
        <f>+VLOOKUP($S409,'CODE GENERATOR'!$P:$AM,19,FALSE)</f>
        <v>0</v>
      </c>
      <c r="BA409" s="101">
        <f>+VLOOKUP($S409,'CODE GENERATOR'!$P:$AM,20,FALSE)</f>
        <v>0</v>
      </c>
      <c r="BB409" s="101">
        <f>+VLOOKUP($S409,'CODE GENERATOR'!$P:$AM,21,FALSE)</f>
        <v>0</v>
      </c>
      <c r="BC409" s="101">
        <f>+VLOOKUP($S409,'CODE GENERATOR'!$P:$AM,22,FALSE)</f>
        <v>0</v>
      </c>
      <c r="BD409" s="101">
        <f>+VLOOKUP($S409,'CODE GENERATOR'!$P:$AM,23,FALSE)</f>
        <v>0</v>
      </c>
      <c r="BE409" s="101">
        <f>+VLOOKUP($S409,'CODE GENERATOR'!$P:$AM,24,FALSE)</f>
        <v>0</v>
      </c>
      <c r="BF409" s="101">
        <f>IF(C409&gt;0,+VLOOKUP(G409,'CATEGORY ID'!$A$1:$L$118,3,FALSE),"")</f>
        <v>30</v>
      </c>
      <c r="BG409" s="101">
        <f>IF(C409&gt;0,+VLOOKUP(H409,'CATEGORY ID'!$D$1:$L$118,3,FALSE),"")</f>
        <v>2</v>
      </c>
      <c r="BH409" s="101">
        <f>IF(C409&gt;0,+VLOOKUP((+H409&amp;I409),'CATEGORY ID'!$H$1:$I$121,2,FALSE),"")</f>
        <v>108</v>
      </c>
      <c r="BJ409" s="101">
        <f>IF(C409&gt;0,IF(COUNTIF('CATEGORY ID'!$K$1:$K$121,+H409&amp;K409) &gt; 0, +VLOOKUP(+H409&amp;K409,'CATEGORY ID'!$K$1:$L$121,2,FALSE),""),"")</f>
        <v>224</v>
      </c>
      <c r="BK409" s="101" t="str">
        <f>IF(C409&gt;0,IF(COUNTIF('CATEGORY ID'!$K$124:$K$165, +VLOOKUP(C409,'STYLE NAMES'!$B:$AE,30,FALSE)) &gt; 0, +VLOOKUP(VLOOKUP(C409,'STYLE NAMES'!$B:$AE,30,FALSE),'CATEGORY ID'!K:M,2,FALSE),""),"")</f>
        <v/>
      </c>
      <c r="BM409" s="101">
        <v>204</v>
      </c>
      <c r="BO409" s="101">
        <v>21</v>
      </c>
      <c r="BR409" s="101" t="str" cm="1">
        <f t="array" ref="BR409">IF(C409&gt;0,_xlfn.TEXTJOIN(";", TRUE,_xlfn.UNIQUE(_xlfn._xlws.FILTER(BF409:BQ409,(BF409:BQ409&gt;0)),TRUE,FALSE)),"")&amp;";"&amp;BS409</f>
        <v>30;2;108;224;204;21;209;230</v>
      </c>
      <c r="BS409" s="101" t="s">
        <v>3455</v>
      </c>
      <c r="BU409" s="106">
        <f>IF(C409&gt;0,+VLOOKUP($C409,'STYLE NAMES'!$B:$AC,26,FALSE),"")</f>
        <v>89.9</v>
      </c>
      <c r="BV409" s="106">
        <f>IF(C409&gt;0,+VLOOKUP($C409,'STYLE NAMES'!$B:$AC,27,FALSE),"")</f>
        <v>4940</v>
      </c>
      <c r="BW409" s="106">
        <f>IF(C409&gt;0,+VLOOKUP($C409,'STYLE NAMES'!$B:$AC,28,FALSE),"")</f>
        <v>103.38500000000001</v>
      </c>
      <c r="BY409"/>
      <c r="BZ409" s="101">
        <v>2</v>
      </c>
      <c r="CA409" s="137">
        <f t="shared" si="30"/>
        <v>1</v>
      </c>
      <c r="CB409" s="137" t="str">
        <f>+VLOOKUP(C409,'[2]STYLES &amp; MODELS MATRIX'!$A:$G,7,FALSE)</f>
        <v>HDJ</v>
      </c>
      <c r="CC409" s="137" t="str">
        <f>+VLOOKUP(C409,'[1]STYLES &amp; SIZE CHARTS'!$A:$H,8,FALSE)</f>
        <v>MT-SSCP1</v>
      </c>
      <c r="CD409" s="137"/>
      <c r="CE409" s="205"/>
      <c r="CF409" s="141"/>
    </row>
    <row r="410" spans="1:84" s="101" customFormat="1" ht="12" customHeight="1" x14ac:dyDescent="0.2">
      <c r="A410" s="102">
        <f t="shared" si="28"/>
        <v>8683711004622</v>
      </c>
      <c r="B410" s="101" t="s">
        <v>878</v>
      </c>
      <c r="C410" s="101" t="s">
        <v>311</v>
      </c>
      <c r="D410" s="101" t="s">
        <v>2990</v>
      </c>
      <c r="E410" s="203" t="s">
        <v>2374</v>
      </c>
      <c r="F410" s="101" t="s">
        <v>785</v>
      </c>
      <c r="G410" s="101" t="str">
        <f>IF(C410&gt;0,+VLOOKUP($C410,'STYLE NAMES'!$B:$AC,4,FALSE),"")</f>
        <v>RIDER</v>
      </c>
      <c r="H410" s="101" t="str">
        <f>IF(C410&gt;0,+VLOOKUP($C410,'STYLE NAMES'!$B:$AC,5,FALSE),"")</f>
        <v>MEN</v>
      </c>
      <c r="I410" s="101" t="str">
        <f>IF(C410&gt;0,+VLOOKUP($C410,'STYLE NAMES'!$B:$AC,6,FALSE),"")</f>
        <v>TOPS</v>
      </c>
      <c r="J410" s="101" t="str">
        <f>IF(C410&gt;0,+VLOOKUP($C410,'STYLE NAMES'!$B:$AC,7,FALSE),"")</f>
        <v>MEN</v>
      </c>
      <c r="K410" s="101" t="str">
        <f>IF(C410&gt;0,+VLOOKUP($C410,'STYLE NAMES'!$B:$AC,8,FALSE),"")</f>
        <v>COMPETITION POLOS</v>
      </c>
      <c r="L410" s="101" t="str">
        <f>IF(E410&gt;0,+VLOOKUP($E410,'CODE GENERATOR'!$D:$T,3,FALSE),"")</f>
        <v>S</v>
      </c>
      <c r="M410" s="101" t="str">
        <f>IF(E410&gt;0,+VLOOKUP($E410,'CODE GENERATOR'!$D:$T,4,FALSE),"")</f>
        <v>PIQUET</v>
      </c>
      <c r="N410" s="101" t="str">
        <f>IF(E410&gt;0,+VLOOKUP($E410,'CODE GENERATOR'!$D:$T,6,FALSE),"")</f>
        <v>WHITE</v>
      </c>
      <c r="O410" s="101" t="str">
        <f>IF(E410&gt;0,+VLOOKUP($E410,'CODE GENERATOR'!$D:$T,7,FALSE),"")</f>
        <v>WHITE</v>
      </c>
      <c r="P410" s="101" t="str">
        <f t="shared" si="29"/>
        <v>WHITE</v>
      </c>
      <c r="Q410" s="104" t="str">
        <f>IF(E410&gt;0,+VLOOKUP($E410,'CODE GENERATOR'!$D:$T,11,FALSE),"")</f>
        <v>R.TOPMN_CPL0039</v>
      </c>
      <c r="R410" s="104" t="str">
        <f>IF(E410&gt;0,+VLOOKUP($E410,'CODE GENERATOR'!$D:$T,12,FALSE),"")</f>
        <v>PIQ0015WHTWHT</v>
      </c>
      <c r="S410" s="104" t="str">
        <f>IF(E410&gt;0,+VLOOKUP($E410,'CODE GENERATOR'!$D:$T,13,FALSE),"")</f>
        <v>R.TOPMN_CPL0039_PIQ0015WHTWHT</v>
      </c>
      <c r="T410" s="104" t="str">
        <f t="shared" si="27"/>
        <v>R.TOPMN_CPL0039_PIQ0015WHTWHT_S</v>
      </c>
      <c r="U410" s="105">
        <v>8683711004622</v>
      </c>
      <c r="V410" s="107" t="str" cm="1">
        <f t="array" ref="V410">_xlfn.TEXTJOIN(";", TRUE, _xlfn.UNIQUE(_xlfn._xlws.FILTER(P$3:P$10029, C$3:C$10029=C410)))</f>
        <v>WHITE;WHITE/NAVY;NAVY/WHITE</v>
      </c>
      <c r="W410" s="107" t="str" cm="1">
        <f t="array" ref="W410">_xlfn.TEXTJOIN(";", TRUE, _xlfn.UNIQUE(_xlfn._xlws.FILTER(F$3:F$10029, C$3:C$10029=C410)))</f>
        <v>XS;S;M;L;XL;XXL</v>
      </c>
      <c r="X410" s="101" t="str">
        <f>IF(E410&gt;0,+VLOOKUP($E410,'CODE GENERATOR'!$D:$AC,19,FALSE),0)</f>
        <v>2507_W_0056</v>
      </c>
      <c r="Y410" s="101" t="str">
        <f>IF(E410&gt;0,+VLOOKUP($E410,'CODE GENERATOR'!$D:$AC,20,FALSE),0)</f>
        <v>2507_W_0071</v>
      </c>
      <c r="Z410" s="101" t="str">
        <f>IF(E410&gt;0,+VLOOKUP($E410,'CODE GENERATOR'!$D:$AC,21,FALSE),0)</f>
        <v>2507_W_0095</v>
      </c>
      <c r="AA410" s="101" t="str">
        <f>IF(E410&gt;0,+VLOOKUP($E410,'CODE GENERATOR'!$D:$AC,22,FALSE),0)</f>
        <v>2507_W_0079</v>
      </c>
      <c r="AB410" s="101" t="str">
        <f>IF(E410&gt;0,+VLOOKUP($E410,'CODE GENERATOR'!$D:$AC,23,FALSE),0)</f>
        <v>2507_D_cavalier_detay_0083</v>
      </c>
      <c r="AC410" s="101" t="str">
        <f>IF(E410&gt;0,+VLOOKUP($E410,'CODE GENERATOR'!$D:$AC,24,FALSE),0)</f>
        <v/>
      </c>
      <c r="AD410" s="101" t="str">
        <f>IF(E410&gt;0,+VLOOKUP($E410,'CODE GENERATOR'!$D:$AC,25,FALSE),0)</f>
        <v/>
      </c>
      <c r="AE410" s="101" t="str">
        <f>IF(E410&gt;0,+VLOOKUP($E410,'CODE GENERATOR'!$D:$AC,26,FALSE),0)</f>
        <v/>
      </c>
      <c r="AF410" s="149" t="str">
        <f>IF($C410&gt;0,$C410&amp;" "&amp;$P410&amp;" "&amp;+VLOOKUP($C410,'STYLE NAMES'!$B:$AC,10,FALSE),"""")</f>
        <v>ENZO WHITE MEN'S COMPETITION POLO SHORT SLEEVE</v>
      </c>
      <c r="AG410" s="101" t="str">
        <f>"Enjoy our "&amp;(AF410)&amp;"; "&amp;IF(C410&gt;0,+VLOOKUP($C410,'STYLE NAMES'!$B:$AC,11,FALSE),"")</f>
        <v>Enjoy our ENZO 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0" s="101" t="str">
        <f>IF(C410&gt;0,+VLOOKUP($C410,'STYLE NAMES'!$B:$AC,12,FALSE),"")</f>
        <v>* Specially engineered design for high performance
* 4-way super stretch piquet jersey
* Soft and comfortable
* Breathable
* Quick dry
Composition:
95% Poliamide 5% Elasthane</v>
      </c>
      <c r="AI410" s="101" t="str">
        <f>IF(C410&gt;0,+VLOOKUP($C410,'STYLE NAMES'!$B:$AC,13,FALSE),"")</f>
        <v>Machine Wash at 30°C
Mild process
Iron at low temperature
Iron from REVERSE
Do NOT iron on logos or prints
Do not bleach
Do NOT Tumble Dry</v>
      </c>
      <c r="AJ410" s="149" t="str">
        <f>IF($C410&gt;0,$C410&amp;" "&amp;$P410&amp;" "&amp;+VLOOKUP($C410,'STYLE NAMES'!$B:$AC,14,FALSE),"""")</f>
        <v>ENZO WHITE ERKEK KISA KOL YARIŞMA POLO</v>
      </c>
      <c r="AK410" s="149" t="str">
        <f>"Cavalier SanMarco tarafından tasarlanan "&amp;(AJ410)&amp;"; "&amp;IF(C410&gt;0,+VLOOKUP($C410,'STYLE NAMES'!$B:$AC,15,FALSE),"")</f>
        <v>Cavalier SanMarco tarafından tasarlanan ENZO 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0" s="149" t="str">
        <f>IF(C410&gt;0,+VLOOKUP($C410,'STYLE NAMES'!$B:$AC,16,FALSE),"")</f>
        <v>* Yüksek performans için özel tasarım
* 4 yönlü süper streç pike kumaş
* Yumuşak ve rahat
* Nefes alabilir
* Hızlı kuruma
Kompozisyon:
%95 Polyamid  %5 Elastan</v>
      </c>
      <c r="AM410" s="149" t="str">
        <f>IF(C410&gt;0,+VLOOKUP($C410,'STYLE NAMES'!$B:$AC,17,FALSE),"")</f>
        <v>Makinede 30°C' de Yıkayın
Hassas Yıkama
Ilık ütü yapın
Tersten ütüleyin
Logo ve baskıları ÜTÜLEMEYİN
Çamaşır suyu kullanmayın
Kurutma Makinesinde Kurutmayın</v>
      </c>
      <c r="AN410" s="149" t="str">
        <f>IF($C410&gt;0,$C410&amp;" "&amp;$P410&amp;" "&amp;+VLOOKUP($C410,'STYLE NAMES'!$B:$AC,18,FALSE),"""")</f>
        <v>ENZO WHITE POLO DA CONCORSO UOMO MANICA CORTA</v>
      </c>
      <c r="AO410" s="101" t="str">
        <f>"Disegnato da Cavalier SanMarco "&amp;(AN410)&amp;"; "&amp;IF(C410&gt;0,+VLOOKUP($C410,'STYLE NAMES'!$B:$AC,19,FALSE),"")</f>
        <v>Disegnato da Cavalier SanMarco ENZO 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0" s="101" t="str">
        <f>IF(C410&gt;0,+VLOOKUP($C410,'STYLE NAMES'!$B:$AC,20,FALSE),"")</f>
        <v>Design ingegnerizzato per alte prestazioni 
Jersey piqué elasticizzato  4-way-stretch 
Morbido e confortevole 
Traspirante Asciugatura rapida 
Composizione: 
95% Poliammide  5% Elastan</v>
      </c>
      <c r="AQ410" s="101" t="str">
        <f>IF(C410&gt;0,+VLOOKUP($C410,'STYLE NAMES'!$B:$AC,21,FALSE),"")</f>
        <v>Lavare in lavatrice a 30°C Ciclo delicato 
Stirare a bassa temperatura
Stirare al rovescio 
Non stirare su loghi o stampe 
Non candeggiare 
Non asciugare in asciugatrice</v>
      </c>
      <c r="AR410" s="101">
        <f>IF(D410&gt;0,+VLOOKUP($C410,'STYLE NAMES'!$B:$AC,22,FALSE),"")</f>
        <v>0</v>
      </c>
      <c r="AS410" s="101">
        <f>IF(E410&gt;0,+VLOOKUP($C410,'STYLE NAMES'!$B:$AC,23,FALSE),"")</f>
        <v>0</v>
      </c>
      <c r="AT410" s="101">
        <f>IF(F410&gt;0,+VLOOKUP($C410,'STYLE NAMES'!$B:$AC,24,FALSE),"")</f>
        <v>0</v>
      </c>
      <c r="AU410" s="101">
        <f>IF(G410&gt;0,+VLOOKUP($C410,'STYLE NAMES'!$B:$AC,25,FALSE),"")</f>
        <v>0</v>
      </c>
      <c r="AV410" s="101" t="str">
        <f>+VLOOKUP($S410,'CODE GENERATOR'!$P:$AM,15,FALSE)</f>
        <v>R.BOTMN_BRC0066_TJR0026BLKBLK</v>
      </c>
      <c r="AW410" s="101" t="str">
        <f>+VLOOKUP($S410,'CODE GENERATOR'!$P:$AM,16,FALSE)</f>
        <v>A.RACUX_BLT0015_BRD0012GRYBBL</v>
      </c>
      <c r="AX410" s="101" t="str">
        <f>+VLOOKUP($S410,'CODE GENERATOR'!$P:$AM,17,FALSE)</f>
        <v>A.RACAU_SOC0018_NYL00003XBST6</v>
      </c>
      <c r="AY410" s="101">
        <f>+VLOOKUP($S410,'CODE GENERATOR'!$P:$AM,18,FALSE)</f>
        <v>0</v>
      </c>
      <c r="AZ410" s="101">
        <f>+VLOOKUP($S410,'CODE GENERATOR'!$P:$AM,19,FALSE)</f>
        <v>0</v>
      </c>
      <c r="BA410" s="101">
        <f>+VLOOKUP($S410,'CODE GENERATOR'!$P:$AM,20,FALSE)</f>
        <v>0</v>
      </c>
      <c r="BB410" s="101">
        <f>+VLOOKUP($S410,'CODE GENERATOR'!$P:$AM,21,FALSE)</f>
        <v>0</v>
      </c>
      <c r="BC410" s="101">
        <f>+VLOOKUP($S410,'CODE GENERATOR'!$P:$AM,22,FALSE)</f>
        <v>0</v>
      </c>
      <c r="BD410" s="101">
        <f>+VLOOKUP($S410,'CODE GENERATOR'!$P:$AM,23,FALSE)</f>
        <v>0</v>
      </c>
      <c r="BE410" s="101">
        <f>+VLOOKUP($S410,'CODE GENERATOR'!$P:$AM,24,FALSE)</f>
        <v>0</v>
      </c>
      <c r="BF410" s="101">
        <f>IF(C410&gt;0,+VLOOKUP(G410,'CATEGORY ID'!$A$1:$L$118,3,FALSE),"")</f>
        <v>30</v>
      </c>
      <c r="BG410" s="101">
        <f>IF(C410&gt;0,+VLOOKUP(H410,'CATEGORY ID'!$D$1:$L$118,3,FALSE),"")</f>
        <v>2</v>
      </c>
      <c r="BH410" s="101">
        <f>IF(C410&gt;0,+VLOOKUP((+H410&amp;I410),'CATEGORY ID'!$H$1:$I$121,2,FALSE),"")</f>
        <v>108</v>
      </c>
      <c r="BJ410" s="101">
        <f>IF(C410&gt;0,IF(COUNTIF('CATEGORY ID'!$K$1:$K$121,+H410&amp;K410) &gt; 0, +VLOOKUP(+H410&amp;K410,'CATEGORY ID'!$K$1:$L$121,2,FALSE),""),"")</f>
        <v>224</v>
      </c>
      <c r="BK410" s="101" t="str">
        <f>IF(C410&gt;0,IF(COUNTIF('CATEGORY ID'!$K$124:$K$165, +VLOOKUP(C410,'STYLE NAMES'!$B:$AE,30,FALSE)) &gt; 0, +VLOOKUP(VLOOKUP(C410,'STYLE NAMES'!$B:$AE,30,FALSE),'CATEGORY ID'!K:M,2,FALSE),""),"")</f>
        <v/>
      </c>
      <c r="BM410" s="101">
        <v>204</v>
      </c>
      <c r="BO410" s="101">
        <v>21</v>
      </c>
      <c r="BR410" s="101" t="str" cm="1">
        <f t="array" ref="BR410">IF(C410&gt;0,_xlfn.TEXTJOIN(";", TRUE,_xlfn.UNIQUE(_xlfn._xlws.FILTER(BF410:BQ410,(BF410:BQ410&gt;0)),TRUE,FALSE)),"")&amp;";"&amp;BS410</f>
        <v>30;2;108;224;204;21;209;230</v>
      </c>
      <c r="BS410" s="101" t="s">
        <v>3455</v>
      </c>
      <c r="BU410" s="106">
        <f>IF(C410&gt;0,+VLOOKUP($C410,'STYLE NAMES'!$B:$AC,26,FALSE),"")</f>
        <v>89.9</v>
      </c>
      <c r="BV410" s="106">
        <f>IF(C410&gt;0,+VLOOKUP($C410,'STYLE NAMES'!$B:$AC,27,FALSE),"")</f>
        <v>4940</v>
      </c>
      <c r="BW410" s="106">
        <f>IF(C410&gt;0,+VLOOKUP($C410,'STYLE NAMES'!$B:$AC,28,FALSE),"")</f>
        <v>103.38500000000001</v>
      </c>
      <c r="BY410"/>
      <c r="BZ410" s="101">
        <v>10</v>
      </c>
      <c r="CA410" s="137">
        <f t="shared" si="30"/>
        <v>1</v>
      </c>
      <c r="CB410" s="137" t="str">
        <f>+VLOOKUP(C410,'[2]STYLES &amp; MODELS MATRIX'!$A:$G,7,FALSE)</f>
        <v>HDJ</v>
      </c>
      <c r="CC410" s="137" t="str">
        <f>+VLOOKUP(C410,'[1]STYLES &amp; SIZE CHARTS'!$A:$H,8,FALSE)</f>
        <v>MT-SSCP1</v>
      </c>
      <c r="CD410" s="137"/>
      <c r="CE410" s="205"/>
      <c r="CF410" s="141"/>
    </row>
    <row r="411" spans="1:84" s="101" customFormat="1" ht="12" customHeight="1" x14ac:dyDescent="0.2">
      <c r="A411" s="102">
        <f t="shared" si="28"/>
        <v>8683711004639</v>
      </c>
      <c r="B411" s="101" t="s">
        <v>878</v>
      </c>
      <c r="C411" s="101" t="s">
        <v>311</v>
      </c>
      <c r="D411" s="101" t="s">
        <v>2990</v>
      </c>
      <c r="E411" s="203" t="s">
        <v>2374</v>
      </c>
      <c r="F411" s="101" t="s">
        <v>2247</v>
      </c>
      <c r="G411" s="101" t="str">
        <f>IF(C411&gt;0,+VLOOKUP($C411,'STYLE NAMES'!$B:$AC,4,FALSE),"")</f>
        <v>RIDER</v>
      </c>
      <c r="H411" s="101" t="str">
        <f>IF(C411&gt;0,+VLOOKUP($C411,'STYLE NAMES'!$B:$AC,5,FALSE),"")</f>
        <v>MEN</v>
      </c>
      <c r="I411" s="101" t="str">
        <f>IF(C411&gt;0,+VLOOKUP($C411,'STYLE NAMES'!$B:$AC,6,FALSE),"")</f>
        <v>TOPS</v>
      </c>
      <c r="J411" s="101" t="str">
        <f>IF(C411&gt;0,+VLOOKUP($C411,'STYLE NAMES'!$B:$AC,7,FALSE),"")</f>
        <v>MEN</v>
      </c>
      <c r="K411" s="101" t="str">
        <f>IF(C411&gt;0,+VLOOKUP($C411,'STYLE NAMES'!$B:$AC,8,FALSE),"")</f>
        <v>COMPETITION POLOS</v>
      </c>
      <c r="L411" s="101" t="str">
        <f>IF(E411&gt;0,+VLOOKUP($E411,'CODE GENERATOR'!$D:$T,3,FALSE),"")</f>
        <v>S</v>
      </c>
      <c r="M411" s="101" t="str">
        <f>IF(E411&gt;0,+VLOOKUP($E411,'CODE GENERATOR'!$D:$T,4,FALSE),"")</f>
        <v>PIQUET</v>
      </c>
      <c r="N411" s="101" t="str">
        <f>IF(E411&gt;0,+VLOOKUP($E411,'CODE GENERATOR'!$D:$T,6,FALSE),"")</f>
        <v>WHITE</v>
      </c>
      <c r="O411" s="101" t="str">
        <f>IF(E411&gt;0,+VLOOKUP($E411,'CODE GENERATOR'!$D:$T,7,FALSE),"")</f>
        <v>WHITE</v>
      </c>
      <c r="P411" s="101" t="str">
        <f t="shared" si="29"/>
        <v>WHITE</v>
      </c>
      <c r="Q411" s="104" t="str">
        <f>IF(E411&gt;0,+VLOOKUP($E411,'CODE GENERATOR'!$D:$T,11,FALSE),"")</f>
        <v>R.TOPMN_CPL0039</v>
      </c>
      <c r="R411" s="104" t="str">
        <f>IF(E411&gt;0,+VLOOKUP($E411,'CODE GENERATOR'!$D:$T,12,FALSE),"")</f>
        <v>PIQ0015WHTWHT</v>
      </c>
      <c r="S411" s="104" t="str">
        <f>IF(E411&gt;0,+VLOOKUP($E411,'CODE GENERATOR'!$D:$T,13,FALSE),"")</f>
        <v>R.TOPMN_CPL0039_PIQ0015WHTWHT</v>
      </c>
      <c r="T411" s="104" t="str">
        <f t="shared" si="27"/>
        <v>R.TOPMN_CPL0039_PIQ0015WHTWHT_M</v>
      </c>
      <c r="U411" s="105">
        <v>8683711004639</v>
      </c>
      <c r="V411" s="107" t="str" cm="1">
        <f t="array" ref="V411">_xlfn.TEXTJOIN(";", TRUE, _xlfn.UNIQUE(_xlfn._xlws.FILTER(P$3:P$10029, C$3:C$10029=C411)))</f>
        <v>WHITE;WHITE/NAVY;NAVY/WHITE</v>
      </c>
      <c r="W411" s="107" t="str" cm="1">
        <f t="array" ref="W411">_xlfn.TEXTJOIN(";", TRUE, _xlfn.UNIQUE(_xlfn._xlws.FILTER(F$3:F$10029, C$3:C$10029=C411)))</f>
        <v>XS;S;M;L;XL;XXL</v>
      </c>
      <c r="X411" s="101" t="str">
        <f>IF(E411&gt;0,+VLOOKUP($E411,'CODE GENERATOR'!$D:$AC,19,FALSE),0)</f>
        <v>2507_W_0056</v>
      </c>
      <c r="Y411" s="101" t="str">
        <f>IF(E411&gt;0,+VLOOKUP($E411,'CODE GENERATOR'!$D:$AC,20,FALSE),0)</f>
        <v>2507_W_0071</v>
      </c>
      <c r="Z411" s="101" t="str">
        <f>IF(E411&gt;0,+VLOOKUP($E411,'CODE GENERATOR'!$D:$AC,21,FALSE),0)</f>
        <v>2507_W_0095</v>
      </c>
      <c r="AA411" s="101" t="str">
        <f>IF(E411&gt;0,+VLOOKUP($E411,'CODE GENERATOR'!$D:$AC,22,FALSE),0)</f>
        <v>2507_W_0079</v>
      </c>
      <c r="AB411" s="101" t="str">
        <f>IF(E411&gt;0,+VLOOKUP($E411,'CODE GENERATOR'!$D:$AC,23,FALSE),0)</f>
        <v>2507_D_cavalier_detay_0083</v>
      </c>
      <c r="AC411" s="101" t="str">
        <f>IF(E411&gt;0,+VLOOKUP($E411,'CODE GENERATOR'!$D:$AC,24,FALSE),0)</f>
        <v/>
      </c>
      <c r="AD411" s="101" t="str">
        <f>IF(E411&gt;0,+VLOOKUP($E411,'CODE GENERATOR'!$D:$AC,25,FALSE),0)</f>
        <v/>
      </c>
      <c r="AE411" s="101" t="str">
        <f>IF(E411&gt;0,+VLOOKUP($E411,'CODE GENERATOR'!$D:$AC,26,FALSE),0)</f>
        <v/>
      </c>
      <c r="AF411" s="149" t="str">
        <f>IF($C411&gt;0,$C411&amp;" "&amp;$P411&amp;" "&amp;+VLOOKUP($C411,'STYLE NAMES'!$B:$AC,10,FALSE),"""")</f>
        <v>ENZO WHITE MEN'S COMPETITION POLO SHORT SLEEVE</v>
      </c>
      <c r="AG411" s="101" t="str">
        <f>"Enjoy our "&amp;(AF411)&amp;"; "&amp;IF(C411&gt;0,+VLOOKUP($C411,'STYLE NAMES'!$B:$AC,11,FALSE),"")</f>
        <v>Enjoy our ENZO 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1" s="101" t="str">
        <f>IF(C411&gt;0,+VLOOKUP($C411,'STYLE NAMES'!$B:$AC,12,FALSE),"")</f>
        <v>* Specially engineered design for high performance
* 4-way super stretch piquet jersey
* Soft and comfortable
* Breathable
* Quick dry
Composition:
95% Poliamide 5% Elasthane</v>
      </c>
      <c r="AI411" s="101" t="str">
        <f>IF(C411&gt;0,+VLOOKUP($C411,'STYLE NAMES'!$B:$AC,13,FALSE),"")</f>
        <v>Machine Wash at 30°C
Mild process
Iron at low temperature
Iron from REVERSE
Do NOT iron on logos or prints
Do not bleach
Do NOT Tumble Dry</v>
      </c>
      <c r="AJ411" s="149" t="str">
        <f>IF($C411&gt;0,$C411&amp;" "&amp;$P411&amp;" "&amp;+VLOOKUP($C411,'STYLE NAMES'!$B:$AC,14,FALSE),"""")</f>
        <v>ENZO WHITE ERKEK KISA KOL YARIŞMA POLO</v>
      </c>
      <c r="AK411" s="149" t="str">
        <f>"Cavalier SanMarco tarafından tasarlanan "&amp;(AJ411)&amp;"; "&amp;IF(C411&gt;0,+VLOOKUP($C411,'STYLE NAMES'!$B:$AC,15,FALSE),"")</f>
        <v>Cavalier SanMarco tarafından tasarlanan ENZO 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1" s="149" t="str">
        <f>IF(C411&gt;0,+VLOOKUP($C411,'STYLE NAMES'!$B:$AC,16,FALSE),"")</f>
        <v>* Yüksek performans için özel tasarım
* 4 yönlü süper streç pike kumaş
* Yumuşak ve rahat
* Nefes alabilir
* Hızlı kuruma
Kompozisyon:
%95 Polyamid  %5 Elastan</v>
      </c>
      <c r="AM411" s="149" t="str">
        <f>IF(C411&gt;0,+VLOOKUP($C411,'STYLE NAMES'!$B:$AC,17,FALSE),"")</f>
        <v>Makinede 30°C' de Yıkayın
Hassas Yıkama
Ilık ütü yapın
Tersten ütüleyin
Logo ve baskıları ÜTÜLEMEYİN
Çamaşır suyu kullanmayın
Kurutma Makinesinde Kurutmayın</v>
      </c>
      <c r="AN411" s="149" t="str">
        <f>IF($C411&gt;0,$C411&amp;" "&amp;$P411&amp;" "&amp;+VLOOKUP($C411,'STYLE NAMES'!$B:$AC,18,FALSE),"""")</f>
        <v>ENZO WHITE POLO DA CONCORSO UOMO MANICA CORTA</v>
      </c>
      <c r="AO411" s="101" t="str">
        <f>"Disegnato da Cavalier SanMarco "&amp;(AN411)&amp;"; "&amp;IF(C411&gt;0,+VLOOKUP($C411,'STYLE NAMES'!$B:$AC,19,FALSE),"")</f>
        <v>Disegnato da Cavalier SanMarco ENZO 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1" s="101" t="str">
        <f>IF(C411&gt;0,+VLOOKUP($C411,'STYLE NAMES'!$B:$AC,20,FALSE),"")</f>
        <v>Design ingegnerizzato per alte prestazioni 
Jersey piqué elasticizzato  4-way-stretch 
Morbido e confortevole 
Traspirante Asciugatura rapida 
Composizione: 
95% Poliammide  5% Elastan</v>
      </c>
      <c r="AQ411" s="101" t="str">
        <f>IF(C411&gt;0,+VLOOKUP($C411,'STYLE NAMES'!$B:$AC,21,FALSE),"")</f>
        <v>Lavare in lavatrice a 30°C Ciclo delicato 
Stirare a bassa temperatura
Stirare al rovescio 
Non stirare su loghi o stampe 
Non candeggiare 
Non asciugare in asciugatrice</v>
      </c>
      <c r="AR411" s="101">
        <f>IF(D411&gt;0,+VLOOKUP($C411,'STYLE NAMES'!$B:$AC,22,FALSE),"")</f>
        <v>0</v>
      </c>
      <c r="AS411" s="101">
        <f>IF(E411&gt;0,+VLOOKUP($C411,'STYLE NAMES'!$B:$AC,23,FALSE),"")</f>
        <v>0</v>
      </c>
      <c r="AT411" s="101">
        <f>IF(F411&gt;0,+VLOOKUP($C411,'STYLE NAMES'!$B:$AC,24,FALSE),"")</f>
        <v>0</v>
      </c>
      <c r="AU411" s="101">
        <f>IF(G411&gt;0,+VLOOKUP($C411,'STYLE NAMES'!$B:$AC,25,FALSE),"")</f>
        <v>0</v>
      </c>
      <c r="AV411" s="101" t="str">
        <f>+VLOOKUP($S411,'CODE GENERATOR'!$P:$AM,15,FALSE)</f>
        <v>R.BOTMN_BRC0066_TJR0026BLKBLK</v>
      </c>
      <c r="AW411" s="101" t="str">
        <f>+VLOOKUP($S411,'CODE GENERATOR'!$P:$AM,16,FALSE)</f>
        <v>A.RACUX_BLT0015_BRD0012GRYBBL</v>
      </c>
      <c r="AX411" s="101" t="str">
        <f>+VLOOKUP($S411,'CODE GENERATOR'!$P:$AM,17,FALSE)</f>
        <v>A.RACAU_SOC0018_NYL00003XBST6</v>
      </c>
      <c r="AY411" s="101">
        <f>+VLOOKUP($S411,'CODE GENERATOR'!$P:$AM,18,FALSE)</f>
        <v>0</v>
      </c>
      <c r="AZ411" s="101">
        <f>+VLOOKUP($S411,'CODE GENERATOR'!$P:$AM,19,FALSE)</f>
        <v>0</v>
      </c>
      <c r="BA411" s="101">
        <f>+VLOOKUP($S411,'CODE GENERATOR'!$P:$AM,20,FALSE)</f>
        <v>0</v>
      </c>
      <c r="BB411" s="101">
        <f>+VLOOKUP($S411,'CODE GENERATOR'!$P:$AM,21,FALSE)</f>
        <v>0</v>
      </c>
      <c r="BC411" s="101">
        <f>+VLOOKUP($S411,'CODE GENERATOR'!$P:$AM,22,FALSE)</f>
        <v>0</v>
      </c>
      <c r="BD411" s="101">
        <f>+VLOOKUP($S411,'CODE GENERATOR'!$P:$AM,23,FALSE)</f>
        <v>0</v>
      </c>
      <c r="BE411" s="101">
        <f>+VLOOKUP($S411,'CODE GENERATOR'!$P:$AM,24,FALSE)</f>
        <v>0</v>
      </c>
      <c r="BF411" s="101">
        <f>IF(C411&gt;0,+VLOOKUP(G411,'CATEGORY ID'!$A$1:$L$118,3,FALSE),"")</f>
        <v>30</v>
      </c>
      <c r="BG411" s="101">
        <f>IF(C411&gt;0,+VLOOKUP(H411,'CATEGORY ID'!$D$1:$L$118,3,FALSE),"")</f>
        <v>2</v>
      </c>
      <c r="BH411" s="101">
        <f>IF(C411&gt;0,+VLOOKUP((+H411&amp;I411),'CATEGORY ID'!$H$1:$I$121,2,FALSE),"")</f>
        <v>108</v>
      </c>
      <c r="BJ411" s="101">
        <f>IF(C411&gt;0,IF(COUNTIF('CATEGORY ID'!$K$1:$K$121,+H411&amp;K411) &gt; 0, +VLOOKUP(+H411&amp;K411,'CATEGORY ID'!$K$1:$L$121,2,FALSE),""),"")</f>
        <v>224</v>
      </c>
      <c r="BK411" s="101" t="str">
        <f>IF(C411&gt;0,IF(COUNTIF('CATEGORY ID'!$K$124:$K$165, +VLOOKUP(C411,'STYLE NAMES'!$B:$AE,30,FALSE)) &gt; 0, +VLOOKUP(VLOOKUP(C411,'STYLE NAMES'!$B:$AE,30,FALSE),'CATEGORY ID'!K:M,2,FALSE),""),"")</f>
        <v/>
      </c>
      <c r="BM411" s="101">
        <v>204</v>
      </c>
      <c r="BO411" s="101">
        <v>21</v>
      </c>
      <c r="BR411" s="101" t="str" cm="1">
        <f t="array" ref="BR411">IF(C411&gt;0,_xlfn.TEXTJOIN(";", TRUE,_xlfn.UNIQUE(_xlfn._xlws.FILTER(BF411:BQ411,(BF411:BQ411&gt;0)),TRUE,FALSE)),"")&amp;";"&amp;BS411</f>
        <v>30;2;108;224;204;21;209;230</v>
      </c>
      <c r="BS411" s="101" t="s">
        <v>3455</v>
      </c>
      <c r="BU411" s="106">
        <f>IF(C411&gt;0,+VLOOKUP($C411,'STYLE NAMES'!$B:$AC,26,FALSE),"")</f>
        <v>89.9</v>
      </c>
      <c r="BV411" s="106">
        <f>IF(C411&gt;0,+VLOOKUP($C411,'STYLE NAMES'!$B:$AC,27,FALSE),"")</f>
        <v>4940</v>
      </c>
      <c r="BW411" s="106">
        <f>IF(C411&gt;0,+VLOOKUP($C411,'STYLE NAMES'!$B:$AC,28,FALSE),"")</f>
        <v>103.38500000000001</v>
      </c>
      <c r="BY411"/>
      <c r="BZ411" s="101">
        <v>7</v>
      </c>
      <c r="CA411" s="137">
        <f t="shared" si="30"/>
        <v>1</v>
      </c>
      <c r="CB411" s="137" t="str">
        <f>+VLOOKUP(C411,'[2]STYLES &amp; MODELS MATRIX'!$A:$G,7,FALSE)</f>
        <v>HDJ</v>
      </c>
      <c r="CC411" s="137" t="str">
        <f>+VLOOKUP(C411,'[1]STYLES &amp; SIZE CHARTS'!$A:$H,8,FALSE)</f>
        <v>MT-SSCP1</v>
      </c>
      <c r="CD411" s="137"/>
      <c r="CE411" s="205"/>
      <c r="CF411" s="141"/>
    </row>
    <row r="412" spans="1:84" s="101" customFormat="1" ht="12" customHeight="1" x14ac:dyDescent="0.2">
      <c r="A412" s="102">
        <f t="shared" si="28"/>
        <v>8683711004646</v>
      </c>
      <c r="B412" s="101" t="s">
        <v>878</v>
      </c>
      <c r="C412" s="101" t="s">
        <v>311</v>
      </c>
      <c r="D412" s="101" t="s">
        <v>2990</v>
      </c>
      <c r="E412" s="203" t="s">
        <v>2374</v>
      </c>
      <c r="F412" s="101" t="s">
        <v>2248</v>
      </c>
      <c r="G412" s="101" t="str">
        <f>IF(C412&gt;0,+VLOOKUP($C412,'STYLE NAMES'!$B:$AC,4,FALSE),"")</f>
        <v>RIDER</v>
      </c>
      <c r="H412" s="101" t="str">
        <f>IF(C412&gt;0,+VLOOKUP($C412,'STYLE NAMES'!$B:$AC,5,FALSE),"")</f>
        <v>MEN</v>
      </c>
      <c r="I412" s="101" t="str">
        <f>IF(C412&gt;0,+VLOOKUP($C412,'STYLE NAMES'!$B:$AC,6,FALSE),"")</f>
        <v>TOPS</v>
      </c>
      <c r="J412" s="101" t="str">
        <f>IF(C412&gt;0,+VLOOKUP($C412,'STYLE NAMES'!$B:$AC,7,FALSE),"")</f>
        <v>MEN</v>
      </c>
      <c r="K412" s="101" t="str">
        <f>IF(C412&gt;0,+VLOOKUP($C412,'STYLE NAMES'!$B:$AC,8,FALSE),"")</f>
        <v>COMPETITION POLOS</v>
      </c>
      <c r="L412" s="101" t="str">
        <f>IF(E412&gt;0,+VLOOKUP($E412,'CODE GENERATOR'!$D:$T,3,FALSE),"")</f>
        <v>S</v>
      </c>
      <c r="M412" s="101" t="str">
        <f>IF(E412&gt;0,+VLOOKUP($E412,'CODE GENERATOR'!$D:$T,4,FALSE),"")</f>
        <v>PIQUET</v>
      </c>
      <c r="N412" s="101" t="str">
        <f>IF(E412&gt;0,+VLOOKUP($E412,'CODE GENERATOR'!$D:$T,6,FALSE),"")</f>
        <v>WHITE</v>
      </c>
      <c r="O412" s="101" t="str">
        <f>IF(E412&gt;0,+VLOOKUP($E412,'CODE GENERATOR'!$D:$T,7,FALSE),"")</f>
        <v>WHITE</v>
      </c>
      <c r="P412" s="101" t="str">
        <f t="shared" si="29"/>
        <v>WHITE</v>
      </c>
      <c r="Q412" s="104" t="str">
        <f>IF(E412&gt;0,+VLOOKUP($E412,'CODE GENERATOR'!$D:$T,11,FALSE),"")</f>
        <v>R.TOPMN_CPL0039</v>
      </c>
      <c r="R412" s="104" t="str">
        <f>IF(E412&gt;0,+VLOOKUP($E412,'CODE GENERATOR'!$D:$T,12,FALSE),"")</f>
        <v>PIQ0015WHTWHT</v>
      </c>
      <c r="S412" s="104" t="str">
        <f>IF(E412&gt;0,+VLOOKUP($E412,'CODE GENERATOR'!$D:$T,13,FALSE),"")</f>
        <v>R.TOPMN_CPL0039_PIQ0015WHTWHT</v>
      </c>
      <c r="T412" s="104" t="str">
        <f t="shared" si="27"/>
        <v>R.TOPMN_CPL0039_PIQ0015WHTWHT_L</v>
      </c>
      <c r="U412" s="105">
        <v>8683711004646</v>
      </c>
      <c r="V412" s="107" t="str" cm="1">
        <f t="array" ref="V412">_xlfn.TEXTJOIN(";", TRUE, _xlfn.UNIQUE(_xlfn._xlws.FILTER(P$3:P$10029, C$3:C$10029=C412)))</f>
        <v>WHITE;WHITE/NAVY;NAVY/WHITE</v>
      </c>
      <c r="W412" s="107" t="str" cm="1">
        <f t="array" ref="W412">_xlfn.TEXTJOIN(";", TRUE, _xlfn.UNIQUE(_xlfn._xlws.FILTER(F$3:F$10029, C$3:C$10029=C412)))</f>
        <v>XS;S;M;L;XL;XXL</v>
      </c>
      <c r="X412" s="101" t="str">
        <f>IF(E412&gt;0,+VLOOKUP($E412,'CODE GENERATOR'!$D:$AC,19,FALSE),0)</f>
        <v>2507_W_0056</v>
      </c>
      <c r="Y412" s="101" t="str">
        <f>IF(E412&gt;0,+VLOOKUP($E412,'CODE GENERATOR'!$D:$AC,20,FALSE),0)</f>
        <v>2507_W_0071</v>
      </c>
      <c r="Z412" s="101" t="str">
        <f>IF(E412&gt;0,+VLOOKUP($E412,'CODE GENERATOR'!$D:$AC,21,FALSE),0)</f>
        <v>2507_W_0095</v>
      </c>
      <c r="AA412" s="101" t="str">
        <f>IF(E412&gt;0,+VLOOKUP($E412,'CODE GENERATOR'!$D:$AC,22,FALSE),0)</f>
        <v>2507_W_0079</v>
      </c>
      <c r="AB412" s="101" t="str">
        <f>IF(E412&gt;0,+VLOOKUP($E412,'CODE GENERATOR'!$D:$AC,23,FALSE),0)</f>
        <v>2507_D_cavalier_detay_0083</v>
      </c>
      <c r="AC412" s="101" t="str">
        <f>IF(E412&gt;0,+VLOOKUP($E412,'CODE GENERATOR'!$D:$AC,24,FALSE),0)</f>
        <v/>
      </c>
      <c r="AD412" s="101" t="str">
        <f>IF(E412&gt;0,+VLOOKUP($E412,'CODE GENERATOR'!$D:$AC,25,FALSE),0)</f>
        <v/>
      </c>
      <c r="AE412" s="101" t="str">
        <f>IF(E412&gt;0,+VLOOKUP($E412,'CODE GENERATOR'!$D:$AC,26,FALSE),0)</f>
        <v/>
      </c>
      <c r="AF412" s="149" t="str">
        <f>IF($C412&gt;0,$C412&amp;" "&amp;$P412&amp;" "&amp;+VLOOKUP($C412,'STYLE NAMES'!$B:$AC,10,FALSE),"""")</f>
        <v>ENZO WHITE MEN'S COMPETITION POLO SHORT SLEEVE</v>
      </c>
      <c r="AG412" s="101" t="str">
        <f>"Enjoy our "&amp;(AF412)&amp;"; "&amp;IF(C412&gt;0,+VLOOKUP($C412,'STYLE NAMES'!$B:$AC,11,FALSE),"")</f>
        <v>Enjoy our ENZO 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2" s="101" t="str">
        <f>IF(C412&gt;0,+VLOOKUP($C412,'STYLE NAMES'!$B:$AC,12,FALSE),"")</f>
        <v>* Specially engineered design for high performance
* 4-way super stretch piquet jersey
* Soft and comfortable
* Breathable
* Quick dry
Composition:
95% Poliamide 5% Elasthane</v>
      </c>
      <c r="AI412" s="101" t="str">
        <f>IF(C412&gt;0,+VLOOKUP($C412,'STYLE NAMES'!$B:$AC,13,FALSE),"")</f>
        <v>Machine Wash at 30°C
Mild process
Iron at low temperature
Iron from REVERSE
Do NOT iron on logos or prints
Do not bleach
Do NOT Tumble Dry</v>
      </c>
      <c r="AJ412" s="149" t="str">
        <f>IF($C412&gt;0,$C412&amp;" "&amp;$P412&amp;" "&amp;+VLOOKUP($C412,'STYLE NAMES'!$B:$AC,14,FALSE),"""")</f>
        <v>ENZO WHITE ERKEK KISA KOL YARIŞMA POLO</v>
      </c>
      <c r="AK412" s="149" t="str">
        <f>"Cavalier SanMarco tarafından tasarlanan "&amp;(AJ412)&amp;"; "&amp;IF(C412&gt;0,+VLOOKUP($C412,'STYLE NAMES'!$B:$AC,15,FALSE),"")</f>
        <v>Cavalier SanMarco tarafından tasarlanan ENZO 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2" s="149" t="str">
        <f>IF(C412&gt;0,+VLOOKUP($C412,'STYLE NAMES'!$B:$AC,16,FALSE),"")</f>
        <v>* Yüksek performans için özel tasarım
* 4 yönlü süper streç pike kumaş
* Yumuşak ve rahat
* Nefes alabilir
* Hızlı kuruma
Kompozisyon:
%95 Polyamid  %5 Elastan</v>
      </c>
      <c r="AM412" s="149" t="str">
        <f>IF(C412&gt;0,+VLOOKUP($C412,'STYLE NAMES'!$B:$AC,17,FALSE),"")</f>
        <v>Makinede 30°C' de Yıkayın
Hassas Yıkama
Ilık ütü yapın
Tersten ütüleyin
Logo ve baskıları ÜTÜLEMEYİN
Çamaşır suyu kullanmayın
Kurutma Makinesinde Kurutmayın</v>
      </c>
      <c r="AN412" s="149" t="str">
        <f>IF($C412&gt;0,$C412&amp;" "&amp;$P412&amp;" "&amp;+VLOOKUP($C412,'STYLE NAMES'!$B:$AC,18,FALSE),"""")</f>
        <v>ENZO WHITE POLO DA CONCORSO UOMO MANICA CORTA</v>
      </c>
      <c r="AO412" s="101" t="str">
        <f>"Disegnato da Cavalier SanMarco "&amp;(AN412)&amp;"; "&amp;IF(C412&gt;0,+VLOOKUP($C412,'STYLE NAMES'!$B:$AC,19,FALSE),"")</f>
        <v>Disegnato da Cavalier SanMarco ENZO 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2" s="101" t="str">
        <f>IF(C412&gt;0,+VLOOKUP($C412,'STYLE NAMES'!$B:$AC,20,FALSE),"")</f>
        <v>Design ingegnerizzato per alte prestazioni 
Jersey piqué elasticizzato  4-way-stretch 
Morbido e confortevole 
Traspirante Asciugatura rapida 
Composizione: 
95% Poliammide  5% Elastan</v>
      </c>
      <c r="AQ412" s="101" t="str">
        <f>IF(C412&gt;0,+VLOOKUP($C412,'STYLE NAMES'!$B:$AC,21,FALSE),"")</f>
        <v>Lavare in lavatrice a 30°C Ciclo delicato 
Stirare a bassa temperatura
Stirare al rovescio 
Non stirare su loghi o stampe 
Non candeggiare 
Non asciugare in asciugatrice</v>
      </c>
      <c r="AR412" s="101">
        <f>IF(D412&gt;0,+VLOOKUP($C412,'STYLE NAMES'!$B:$AC,22,FALSE),"")</f>
        <v>0</v>
      </c>
      <c r="AS412" s="101">
        <f>IF(E412&gt;0,+VLOOKUP($C412,'STYLE NAMES'!$B:$AC,23,FALSE),"")</f>
        <v>0</v>
      </c>
      <c r="AT412" s="101">
        <f>IF(F412&gt;0,+VLOOKUP($C412,'STYLE NAMES'!$B:$AC,24,FALSE),"")</f>
        <v>0</v>
      </c>
      <c r="AU412" s="101">
        <f>IF(G412&gt;0,+VLOOKUP($C412,'STYLE NAMES'!$B:$AC,25,FALSE),"")</f>
        <v>0</v>
      </c>
      <c r="AV412" s="101" t="str">
        <f>+VLOOKUP($S412,'CODE GENERATOR'!$P:$AM,15,FALSE)</f>
        <v>R.BOTMN_BRC0066_TJR0026BLKBLK</v>
      </c>
      <c r="AW412" s="101" t="str">
        <f>+VLOOKUP($S412,'CODE GENERATOR'!$P:$AM,16,FALSE)</f>
        <v>A.RACUX_BLT0015_BRD0012GRYBBL</v>
      </c>
      <c r="AX412" s="101" t="str">
        <f>+VLOOKUP($S412,'CODE GENERATOR'!$P:$AM,17,FALSE)</f>
        <v>A.RACAU_SOC0018_NYL00003XBST6</v>
      </c>
      <c r="AY412" s="101">
        <f>+VLOOKUP($S412,'CODE GENERATOR'!$P:$AM,18,FALSE)</f>
        <v>0</v>
      </c>
      <c r="AZ412" s="101">
        <f>+VLOOKUP($S412,'CODE GENERATOR'!$P:$AM,19,FALSE)</f>
        <v>0</v>
      </c>
      <c r="BA412" s="101">
        <f>+VLOOKUP($S412,'CODE GENERATOR'!$P:$AM,20,FALSE)</f>
        <v>0</v>
      </c>
      <c r="BB412" s="101">
        <f>+VLOOKUP($S412,'CODE GENERATOR'!$P:$AM,21,FALSE)</f>
        <v>0</v>
      </c>
      <c r="BC412" s="101">
        <f>+VLOOKUP($S412,'CODE GENERATOR'!$P:$AM,22,FALSE)</f>
        <v>0</v>
      </c>
      <c r="BD412" s="101">
        <f>+VLOOKUP($S412,'CODE GENERATOR'!$P:$AM,23,FALSE)</f>
        <v>0</v>
      </c>
      <c r="BE412" s="101">
        <f>+VLOOKUP($S412,'CODE GENERATOR'!$P:$AM,24,FALSE)</f>
        <v>0</v>
      </c>
      <c r="BF412" s="101">
        <f>IF(C412&gt;0,+VLOOKUP(G412,'CATEGORY ID'!$A$1:$L$118,3,FALSE),"")</f>
        <v>30</v>
      </c>
      <c r="BG412" s="101">
        <f>IF(C412&gt;0,+VLOOKUP(H412,'CATEGORY ID'!$D$1:$L$118,3,FALSE),"")</f>
        <v>2</v>
      </c>
      <c r="BH412" s="101">
        <f>IF(C412&gt;0,+VLOOKUP((+H412&amp;I412),'CATEGORY ID'!$H$1:$I$121,2,FALSE),"")</f>
        <v>108</v>
      </c>
      <c r="BJ412" s="101">
        <f>IF(C412&gt;0,IF(COUNTIF('CATEGORY ID'!$K$1:$K$121,+H412&amp;K412) &gt; 0, +VLOOKUP(+H412&amp;K412,'CATEGORY ID'!$K$1:$L$121,2,FALSE),""),"")</f>
        <v>224</v>
      </c>
      <c r="BK412" s="101" t="str">
        <f>IF(C412&gt;0,IF(COUNTIF('CATEGORY ID'!$K$124:$K$165, +VLOOKUP(C412,'STYLE NAMES'!$B:$AE,30,FALSE)) &gt; 0, +VLOOKUP(VLOOKUP(C412,'STYLE NAMES'!$B:$AE,30,FALSE),'CATEGORY ID'!K:M,2,FALSE),""),"")</f>
        <v/>
      </c>
      <c r="BM412" s="101">
        <v>204</v>
      </c>
      <c r="BO412" s="101">
        <v>21</v>
      </c>
      <c r="BR412" s="101" t="str" cm="1">
        <f t="array" ref="BR412">IF(C412&gt;0,_xlfn.TEXTJOIN(";", TRUE,_xlfn.UNIQUE(_xlfn._xlws.FILTER(BF412:BQ412,(BF412:BQ412&gt;0)),TRUE,FALSE)),"")&amp;";"&amp;BS412</f>
        <v>30;2;108;224;204;21;209;230</v>
      </c>
      <c r="BS412" s="101" t="s">
        <v>3455</v>
      </c>
      <c r="BU412" s="106">
        <f>IF(C412&gt;0,+VLOOKUP($C412,'STYLE NAMES'!$B:$AC,26,FALSE),"")</f>
        <v>89.9</v>
      </c>
      <c r="BV412" s="106">
        <f>IF(C412&gt;0,+VLOOKUP($C412,'STYLE NAMES'!$B:$AC,27,FALSE),"")</f>
        <v>4940</v>
      </c>
      <c r="BW412" s="106">
        <f>IF(C412&gt;0,+VLOOKUP($C412,'STYLE NAMES'!$B:$AC,28,FALSE),"")</f>
        <v>103.38500000000001</v>
      </c>
      <c r="BY412"/>
      <c r="BZ412" s="101">
        <v>11</v>
      </c>
      <c r="CA412" s="137">
        <f t="shared" si="30"/>
        <v>1</v>
      </c>
      <c r="CB412" s="137" t="str">
        <f>+VLOOKUP(C412,'[2]STYLES &amp; MODELS MATRIX'!$A:$G,7,FALSE)</f>
        <v>HDJ</v>
      </c>
      <c r="CC412" s="137" t="str">
        <f>+VLOOKUP(C412,'[1]STYLES &amp; SIZE CHARTS'!$A:$H,8,FALSE)</f>
        <v>MT-SSCP1</v>
      </c>
      <c r="CD412" s="137"/>
      <c r="CE412" s="205"/>
      <c r="CF412" s="141"/>
    </row>
    <row r="413" spans="1:84" s="101" customFormat="1" ht="12" customHeight="1" x14ac:dyDescent="0.2">
      <c r="A413" s="102">
        <f t="shared" si="28"/>
        <v>8683711004653</v>
      </c>
      <c r="B413" s="101" t="s">
        <v>878</v>
      </c>
      <c r="C413" s="101" t="s">
        <v>311</v>
      </c>
      <c r="D413" s="101" t="s">
        <v>2990</v>
      </c>
      <c r="E413" s="203" t="s">
        <v>2374</v>
      </c>
      <c r="F413" s="101" t="s">
        <v>2249</v>
      </c>
      <c r="G413" s="101" t="str">
        <f>IF(C413&gt;0,+VLOOKUP($C413,'STYLE NAMES'!$B:$AC,4,FALSE),"")</f>
        <v>RIDER</v>
      </c>
      <c r="H413" s="101" t="str">
        <f>IF(C413&gt;0,+VLOOKUP($C413,'STYLE NAMES'!$B:$AC,5,FALSE),"")</f>
        <v>MEN</v>
      </c>
      <c r="I413" s="101" t="str">
        <f>IF(C413&gt;0,+VLOOKUP($C413,'STYLE NAMES'!$B:$AC,6,FALSE),"")</f>
        <v>TOPS</v>
      </c>
      <c r="J413" s="101" t="str">
        <f>IF(C413&gt;0,+VLOOKUP($C413,'STYLE NAMES'!$B:$AC,7,FALSE),"")</f>
        <v>MEN</v>
      </c>
      <c r="K413" s="101" t="str">
        <f>IF(C413&gt;0,+VLOOKUP($C413,'STYLE NAMES'!$B:$AC,8,FALSE),"")</f>
        <v>COMPETITION POLOS</v>
      </c>
      <c r="L413" s="101" t="str">
        <f>IF(E413&gt;0,+VLOOKUP($E413,'CODE GENERATOR'!$D:$T,3,FALSE),"")</f>
        <v>S</v>
      </c>
      <c r="M413" s="101" t="str">
        <f>IF(E413&gt;0,+VLOOKUP($E413,'CODE GENERATOR'!$D:$T,4,FALSE),"")</f>
        <v>PIQUET</v>
      </c>
      <c r="N413" s="101" t="str">
        <f>IF(E413&gt;0,+VLOOKUP($E413,'CODE GENERATOR'!$D:$T,6,FALSE),"")</f>
        <v>WHITE</v>
      </c>
      <c r="O413" s="101" t="str">
        <f>IF(E413&gt;0,+VLOOKUP($E413,'CODE GENERATOR'!$D:$T,7,FALSE),"")</f>
        <v>WHITE</v>
      </c>
      <c r="P413" s="101" t="str">
        <f t="shared" si="29"/>
        <v>WHITE</v>
      </c>
      <c r="Q413" s="104" t="str">
        <f>IF(E413&gt;0,+VLOOKUP($E413,'CODE GENERATOR'!$D:$T,11,FALSE),"")</f>
        <v>R.TOPMN_CPL0039</v>
      </c>
      <c r="R413" s="104" t="str">
        <f>IF(E413&gt;0,+VLOOKUP($E413,'CODE GENERATOR'!$D:$T,12,FALSE),"")</f>
        <v>PIQ0015WHTWHT</v>
      </c>
      <c r="S413" s="104" t="str">
        <f>IF(E413&gt;0,+VLOOKUP($E413,'CODE GENERATOR'!$D:$T,13,FALSE),"")</f>
        <v>R.TOPMN_CPL0039_PIQ0015WHTWHT</v>
      </c>
      <c r="T413" s="104" t="str">
        <f t="shared" si="27"/>
        <v>R.TOPMN_CPL0039_PIQ0015WHTWHT_XL</v>
      </c>
      <c r="U413" s="105">
        <v>8683711004653</v>
      </c>
      <c r="V413" s="107" t="str" cm="1">
        <f t="array" ref="V413">_xlfn.TEXTJOIN(";", TRUE, _xlfn.UNIQUE(_xlfn._xlws.FILTER(P$3:P$10029, C$3:C$10029=C413)))</f>
        <v>WHITE;WHITE/NAVY;NAVY/WHITE</v>
      </c>
      <c r="W413" s="107" t="str" cm="1">
        <f t="array" ref="W413">_xlfn.TEXTJOIN(";", TRUE, _xlfn.UNIQUE(_xlfn._xlws.FILTER(F$3:F$10029, C$3:C$10029=C413)))</f>
        <v>XS;S;M;L;XL;XXL</v>
      </c>
      <c r="X413" s="101" t="str">
        <f>IF(E413&gt;0,+VLOOKUP($E413,'CODE GENERATOR'!$D:$AC,19,FALSE),0)</f>
        <v>2507_W_0056</v>
      </c>
      <c r="Y413" s="101" t="str">
        <f>IF(E413&gt;0,+VLOOKUP($E413,'CODE GENERATOR'!$D:$AC,20,FALSE),0)</f>
        <v>2507_W_0071</v>
      </c>
      <c r="Z413" s="101" t="str">
        <f>IF(E413&gt;0,+VLOOKUP($E413,'CODE GENERATOR'!$D:$AC,21,FALSE),0)</f>
        <v>2507_W_0095</v>
      </c>
      <c r="AA413" s="101" t="str">
        <f>IF(E413&gt;0,+VLOOKUP($E413,'CODE GENERATOR'!$D:$AC,22,FALSE),0)</f>
        <v>2507_W_0079</v>
      </c>
      <c r="AB413" s="101" t="str">
        <f>IF(E413&gt;0,+VLOOKUP($E413,'CODE GENERATOR'!$D:$AC,23,FALSE),0)</f>
        <v>2507_D_cavalier_detay_0083</v>
      </c>
      <c r="AC413" s="101" t="str">
        <f>IF(E413&gt;0,+VLOOKUP($E413,'CODE GENERATOR'!$D:$AC,24,FALSE),0)</f>
        <v/>
      </c>
      <c r="AD413" s="101" t="str">
        <f>IF(E413&gt;0,+VLOOKUP($E413,'CODE GENERATOR'!$D:$AC,25,FALSE),0)</f>
        <v/>
      </c>
      <c r="AE413" s="101" t="str">
        <f>IF(E413&gt;0,+VLOOKUP($E413,'CODE GENERATOR'!$D:$AC,26,FALSE),0)</f>
        <v/>
      </c>
      <c r="AF413" s="149" t="str">
        <f>IF($C413&gt;0,$C413&amp;" "&amp;$P413&amp;" "&amp;+VLOOKUP($C413,'STYLE NAMES'!$B:$AC,10,FALSE),"""")</f>
        <v>ENZO WHITE MEN'S COMPETITION POLO SHORT SLEEVE</v>
      </c>
      <c r="AG413" s="101" t="str">
        <f>"Enjoy our "&amp;(AF413)&amp;"; "&amp;IF(C413&gt;0,+VLOOKUP($C413,'STYLE NAMES'!$B:$AC,11,FALSE),"")</f>
        <v>Enjoy our ENZO 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3" s="101" t="str">
        <f>IF(C413&gt;0,+VLOOKUP($C413,'STYLE NAMES'!$B:$AC,12,FALSE),"")</f>
        <v>* Specially engineered design for high performance
* 4-way super stretch piquet jersey
* Soft and comfortable
* Breathable
* Quick dry
Composition:
95% Poliamide 5% Elasthane</v>
      </c>
      <c r="AI413" s="101" t="str">
        <f>IF(C413&gt;0,+VLOOKUP($C413,'STYLE NAMES'!$B:$AC,13,FALSE),"")</f>
        <v>Machine Wash at 30°C
Mild process
Iron at low temperature
Iron from REVERSE
Do NOT iron on logos or prints
Do not bleach
Do NOT Tumble Dry</v>
      </c>
      <c r="AJ413" s="149" t="str">
        <f>IF($C413&gt;0,$C413&amp;" "&amp;$P413&amp;" "&amp;+VLOOKUP($C413,'STYLE NAMES'!$B:$AC,14,FALSE),"""")</f>
        <v>ENZO WHITE ERKEK KISA KOL YARIŞMA POLO</v>
      </c>
      <c r="AK413" s="149" t="str">
        <f>"Cavalier SanMarco tarafından tasarlanan "&amp;(AJ413)&amp;"; "&amp;IF(C413&gt;0,+VLOOKUP($C413,'STYLE NAMES'!$B:$AC,15,FALSE),"")</f>
        <v>Cavalier SanMarco tarafından tasarlanan ENZO 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3" s="149" t="str">
        <f>IF(C413&gt;0,+VLOOKUP($C413,'STYLE NAMES'!$B:$AC,16,FALSE),"")</f>
        <v>* Yüksek performans için özel tasarım
* 4 yönlü süper streç pike kumaş
* Yumuşak ve rahat
* Nefes alabilir
* Hızlı kuruma
Kompozisyon:
%95 Polyamid  %5 Elastan</v>
      </c>
      <c r="AM413" s="149" t="str">
        <f>IF(C413&gt;0,+VLOOKUP($C413,'STYLE NAMES'!$B:$AC,17,FALSE),"")</f>
        <v>Makinede 30°C' de Yıkayın
Hassas Yıkama
Ilık ütü yapın
Tersten ütüleyin
Logo ve baskıları ÜTÜLEMEYİN
Çamaşır suyu kullanmayın
Kurutma Makinesinde Kurutmayın</v>
      </c>
      <c r="AN413" s="149" t="str">
        <f>IF($C413&gt;0,$C413&amp;" "&amp;$P413&amp;" "&amp;+VLOOKUP($C413,'STYLE NAMES'!$B:$AC,18,FALSE),"""")</f>
        <v>ENZO WHITE POLO DA CONCORSO UOMO MANICA CORTA</v>
      </c>
      <c r="AO413" s="101" t="str">
        <f>"Disegnato da Cavalier SanMarco "&amp;(AN413)&amp;"; "&amp;IF(C413&gt;0,+VLOOKUP($C413,'STYLE NAMES'!$B:$AC,19,FALSE),"")</f>
        <v>Disegnato da Cavalier SanMarco ENZO 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3" s="101" t="str">
        <f>IF(C413&gt;0,+VLOOKUP($C413,'STYLE NAMES'!$B:$AC,20,FALSE),"")</f>
        <v>Design ingegnerizzato per alte prestazioni 
Jersey piqué elasticizzato  4-way-stretch 
Morbido e confortevole 
Traspirante Asciugatura rapida 
Composizione: 
95% Poliammide  5% Elastan</v>
      </c>
      <c r="AQ413" s="101" t="str">
        <f>IF(C413&gt;0,+VLOOKUP($C413,'STYLE NAMES'!$B:$AC,21,FALSE),"")</f>
        <v>Lavare in lavatrice a 30°C Ciclo delicato 
Stirare a bassa temperatura
Stirare al rovescio 
Non stirare su loghi o stampe 
Non candeggiare 
Non asciugare in asciugatrice</v>
      </c>
      <c r="AR413" s="101">
        <f>IF(D413&gt;0,+VLOOKUP($C413,'STYLE NAMES'!$B:$AC,22,FALSE),"")</f>
        <v>0</v>
      </c>
      <c r="AS413" s="101">
        <f>IF(E413&gt;0,+VLOOKUP($C413,'STYLE NAMES'!$B:$AC,23,FALSE),"")</f>
        <v>0</v>
      </c>
      <c r="AT413" s="101">
        <f>IF(F413&gt;0,+VLOOKUP($C413,'STYLE NAMES'!$B:$AC,24,FALSE),"")</f>
        <v>0</v>
      </c>
      <c r="AU413" s="101">
        <f>IF(G413&gt;0,+VLOOKUP($C413,'STYLE NAMES'!$B:$AC,25,FALSE),"")</f>
        <v>0</v>
      </c>
      <c r="AV413" s="101" t="str">
        <f>+VLOOKUP($S413,'CODE GENERATOR'!$P:$AM,15,FALSE)</f>
        <v>R.BOTMN_BRC0066_TJR0026BLKBLK</v>
      </c>
      <c r="AW413" s="101" t="str">
        <f>+VLOOKUP($S413,'CODE GENERATOR'!$P:$AM,16,FALSE)</f>
        <v>A.RACUX_BLT0015_BRD0012GRYBBL</v>
      </c>
      <c r="AX413" s="101" t="str">
        <f>+VLOOKUP($S413,'CODE GENERATOR'!$P:$AM,17,FALSE)</f>
        <v>A.RACAU_SOC0018_NYL00003XBST6</v>
      </c>
      <c r="AY413" s="101">
        <f>+VLOOKUP($S413,'CODE GENERATOR'!$P:$AM,18,FALSE)</f>
        <v>0</v>
      </c>
      <c r="AZ413" s="101">
        <f>+VLOOKUP($S413,'CODE GENERATOR'!$P:$AM,19,FALSE)</f>
        <v>0</v>
      </c>
      <c r="BA413" s="101">
        <f>+VLOOKUP($S413,'CODE GENERATOR'!$P:$AM,20,FALSE)</f>
        <v>0</v>
      </c>
      <c r="BB413" s="101">
        <f>+VLOOKUP($S413,'CODE GENERATOR'!$P:$AM,21,FALSE)</f>
        <v>0</v>
      </c>
      <c r="BC413" s="101">
        <f>+VLOOKUP($S413,'CODE GENERATOR'!$P:$AM,22,FALSE)</f>
        <v>0</v>
      </c>
      <c r="BD413" s="101">
        <f>+VLOOKUP($S413,'CODE GENERATOR'!$P:$AM,23,FALSE)</f>
        <v>0</v>
      </c>
      <c r="BE413" s="101">
        <f>+VLOOKUP($S413,'CODE GENERATOR'!$P:$AM,24,FALSE)</f>
        <v>0</v>
      </c>
      <c r="BF413" s="101">
        <f>IF(C413&gt;0,+VLOOKUP(G413,'CATEGORY ID'!$A$1:$L$118,3,FALSE),"")</f>
        <v>30</v>
      </c>
      <c r="BG413" s="101">
        <f>IF(C413&gt;0,+VLOOKUP(H413,'CATEGORY ID'!$D$1:$L$118,3,FALSE),"")</f>
        <v>2</v>
      </c>
      <c r="BH413" s="101">
        <f>IF(C413&gt;0,+VLOOKUP((+H413&amp;I413),'CATEGORY ID'!$H$1:$I$121,2,FALSE),"")</f>
        <v>108</v>
      </c>
      <c r="BJ413" s="101">
        <f>IF(C413&gt;0,IF(COUNTIF('CATEGORY ID'!$K$1:$K$121,+H413&amp;K413) &gt; 0, +VLOOKUP(+H413&amp;K413,'CATEGORY ID'!$K$1:$L$121,2,FALSE),""),"")</f>
        <v>224</v>
      </c>
      <c r="BK413" s="101" t="str">
        <f>IF(C413&gt;0,IF(COUNTIF('CATEGORY ID'!$K$124:$K$165, +VLOOKUP(C413,'STYLE NAMES'!$B:$AE,30,FALSE)) &gt; 0, +VLOOKUP(VLOOKUP(C413,'STYLE NAMES'!$B:$AE,30,FALSE),'CATEGORY ID'!K:M,2,FALSE),""),"")</f>
        <v/>
      </c>
      <c r="BM413" s="101">
        <v>204</v>
      </c>
      <c r="BO413" s="101">
        <v>21</v>
      </c>
      <c r="BR413" s="101" t="str" cm="1">
        <f t="array" ref="BR413">IF(C413&gt;0,_xlfn.TEXTJOIN(";", TRUE,_xlfn.UNIQUE(_xlfn._xlws.FILTER(BF413:BQ413,(BF413:BQ413&gt;0)),TRUE,FALSE)),"")&amp;";"&amp;BS413</f>
        <v>30;2;108;224;204;21;209;230</v>
      </c>
      <c r="BS413" s="101" t="s">
        <v>3455</v>
      </c>
      <c r="BU413" s="106">
        <f>IF(C413&gt;0,+VLOOKUP($C413,'STYLE NAMES'!$B:$AC,26,FALSE),"")</f>
        <v>89.9</v>
      </c>
      <c r="BV413" s="106">
        <f>IF(C413&gt;0,+VLOOKUP($C413,'STYLE NAMES'!$B:$AC,27,FALSE),"")</f>
        <v>4940</v>
      </c>
      <c r="BW413" s="106">
        <f>IF(C413&gt;0,+VLOOKUP($C413,'STYLE NAMES'!$B:$AC,28,FALSE),"")</f>
        <v>103.38500000000001</v>
      </c>
      <c r="BY413"/>
      <c r="BZ413" s="101">
        <v>6</v>
      </c>
      <c r="CA413" s="137">
        <f t="shared" si="30"/>
        <v>1</v>
      </c>
      <c r="CB413" s="137" t="str">
        <f>+VLOOKUP(C413,'[2]STYLES &amp; MODELS MATRIX'!$A:$G,7,FALSE)</f>
        <v>HDJ</v>
      </c>
      <c r="CC413" s="137" t="str">
        <f>+VLOOKUP(C413,'[1]STYLES &amp; SIZE CHARTS'!$A:$H,8,FALSE)</f>
        <v>MT-SSCP1</v>
      </c>
      <c r="CD413" s="137"/>
      <c r="CE413" s="205"/>
      <c r="CF413" s="141"/>
    </row>
    <row r="414" spans="1:84" s="101" customFormat="1" ht="12" customHeight="1" x14ac:dyDescent="0.2">
      <c r="A414" s="102">
        <f t="shared" si="28"/>
        <v>8683711004660</v>
      </c>
      <c r="B414" s="101" t="s">
        <v>878</v>
      </c>
      <c r="C414" s="101" t="s">
        <v>311</v>
      </c>
      <c r="D414" s="101" t="s">
        <v>2990</v>
      </c>
      <c r="E414" s="203" t="s">
        <v>2374</v>
      </c>
      <c r="F414" s="101" t="s">
        <v>2347</v>
      </c>
      <c r="G414" s="101" t="str">
        <f>IF(C414&gt;0,+VLOOKUP($C414,'STYLE NAMES'!$B:$AC,4,FALSE),"")</f>
        <v>RIDER</v>
      </c>
      <c r="H414" s="101" t="str">
        <f>IF(C414&gt;0,+VLOOKUP($C414,'STYLE NAMES'!$B:$AC,5,FALSE),"")</f>
        <v>MEN</v>
      </c>
      <c r="I414" s="101" t="str">
        <f>IF(C414&gt;0,+VLOOKUP($C414,'STYLE NAMES'!$B:$AC,6,FALSE),"")</f>
        <v>TOPS</v>
      </c>
      <c r="J414" s="101" t="str">
        <f>IF(C414&gt;0,+VLOOKUP($C414,'STYLE NAMES'!$B:$AC,7,FALSE),"")</f>
        <v>MEN</v>
      </c>
      <c r="K414" s="101" t="str">
        <f>IF(C414&gt;0,+VLOOKUP($C414,'STYLE NAMES'!$B:$AC,8,FALSE),"")</f>
        <v>COMPETITION POLOS</v>
      </c>
      <c r="L414" s="101" t="str">
        <f>IF(E414&gt;0,+VLOOKUP($E414,'CODE GENERATOR'!$D:$T,3,FALSE),"")</f>
        <v>S</v>
      </c>
      <c r="M414" s="101" t="str">
        <f>IF(E414&gt;0,+VLOOKUP($E414,'CODE GENERATOR'!$D:$T,4,FALSE),"")</f>
        <v>PIQUET</v>
      </c>
      <c r="N414" s="101" t="str">
        <f>IF(E414&gt;0,+VLOOKUP($E414,'CODE GENERATOR'!$D:$T,6,FALSE),"")</f>
        <v>WHITE</v>
      </c>
      <c r="O414" s="101" t="str">
        <f>IF(E414&gt;0,+VLOOKUP($E414,'CODE GENERATOR'!$D:$T,7,FALSE),"")</f>
        <v>WHITE</v>
      </c>
      <c r="P414" s="101" t="str">
        <f t="shared" si="29"/>
        <v>WHITE</v>
      </c>
      <c r="Q414" s="104" t="str">
        <f>IF(E414&gt;0,+VLOOKUP($E414,'CODE GENERATOR'!$D:$T,11,FALSE),"")</f>
        <v>R.TOPMN_CPL0039</v>
      </c>
      <c r="R414" s="104" t="str">
        <f>IF(E414&gt;0,+VLOOKUP($E414,'CODE GENERATOR'!$D:$T,12,FALSE),"")</f>
        <v>PIQ0015WHTWHT</v>
      </c>
      <c r="S414" s="104" t="str">
        <f>IF(E414&gt;0,+VLOOKUP($E414,'CODE GENERATOR'!$D:$T,13,FALSE),"")</f>
        <v>R.TOPMN_CPL0039_PIQ0015WHTWHT</v>
      </c>
      <c r="T414" s="104" t="str">
        <f t="shared" si="27"/>
        <v>R.TOPMN_CPL0039_PIQ0015WHTWHT_XXL</v>
      </c>
      <c r="U414" s="105">
        <v>8683711004660</v>
      </c>
      <c r="V414" s="107" t="str" cm="1">
        <f t="array" ref="V414">_xlfn.TEXTJOIN(";", TRUE, _xlfn.UNIQUE(_xlfn._xlws.FILTER(P$3:P$10029, C$3:C$10029=C414)))</f>
        <v>WHITE;WHITE/NAVY;NAVY/WHITE</v>
      </c>
      <c r="W414" s="107" t="str" cm="1">
        <f t="array" ref="W414">_xlfn.TEXTJOIN(";", TRUE, _xlfn.UNIQUE(_xlfn._xlws.FILTER(F$3:F$10029, C$3:C$10029=C414)))</f>
        <v>XS;S;M;L;XL;XXL</v>
      </c>
      <c r="X414" s="101" t="str">
        <f>IF(E414&gt;0,+VLOOKUP($E414,'CODE GENERATOR'!$D:$AC,19,FALSE),0)</f>
        <v>2507_W_0056</v>
      </c>
      <c r="Y414" s="101" t="str">
        <f>IF(E414&gt;0,+VLOOKUP($E414,'CODE GENERATOR'!$D:$AC,20,FALSE),0)</f>
        <v>2507_W_0071</v>
      </c>
      <c r="Z414" s="101" t="str">
        <f>IF(E414&gt;0,+VLOOKUP($E414,'CODE GENERATOR'!$D:$AC,21,FALSE),0)</f>
        <v>2507_W_0095</v>
      </c>
      <c r="AA414" s="101" t="str">
        <f>IF(E414&gt;0,+VLOOKUP($E414,'CODE GENERATOR'!$D:$AC,22,FALSE),0)</f>
        <v>2507_W_0079</v>
      </c>
      <c r="AB414" s="101" t="str">
        <f>IF(E414&gt;0,+VLOOKUP($E414,'CODE GENERATOR'!$D:$AC,23,FALSE),0)</f>
        <v>2507_D_cavalier_detay_0083</v>
      </c>
      <c r="AC414" s="101" t="str">
        <f>IF(E414&gt;0,+VLOOKUP($E414,'CODE GENERATOR'!$D:$AC,24,FALSE),0)</f>
        <v/>
      </c>
      <c r="AD414" s="101" t="str">
        <f>IF(E414&gt;0,+VLOOKUP($E414,'CODE GENERATOR'!$D:$AC,25,FALSE),0)</f>
        <v/>
      </c>
      <c r="AE414" s="101" t="str">
        <f>IF(E414&gt;0,+VLOOKUP($E414,'CODE GENERATOR'!$D:$AC,26,FALSE),0)</f>
        <v/>
      </c>
      <c r="AF414" s="149" t="str">
        <f>IF($C414&gt;0,$C414&amp;" "&amp;$P414&amp;" "&amp;+VLOOKUP($C414,'STYLE NAMES'!$B:$AC,10,FALSE),"""")</f>
        <v>ENZO WHITE MEN'S COMPETITION POLO SHORT SLEEVE</v>
      </c>
      <c r="AG414" s="101" t="str">
        <f>"Enjoy our "&amp;(AF414)&amp;"; "&amp;IF(C414&gt;0,+VLOOKUP($C414,'STYLE NAMES'!$B:$AC,11,FALSE),"")</f>
        <v>Enjoy our ENZO 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4" s="101" t="str">
        <f>IF(C414&gt;0,+VLOOKUP($C414,'STYLE NAMES'!$B:$AC,12,FALSE),"")</f>
        <v>* Specially engineered design for high performance
* 4-way super stretch piquet jersey
* Soft and comfortable
* Breathable
* Quick dry
Composition:
95% Poliamide 5% Elasthane</v>
      </c>
      <c r="AI414" s="101" t="str">
        <f>IF(C414&gt;0,+VLOOKUP($C414,'STYLE NAMES'!$B:$AC,13,FALSE),"")</f>
        <v>Machine Wash at 30°C
Mild process
Iron at low temperature
Iron from REVERSE
Do NOT iron on logos or prints
Do not bleach
Do NOT Tumble Dry</v>
      </c>
      <c r="AJ414" s="149" t="str">
        <f>IF($C414&gt;0,$C414&amp;" "&amp;$P414&amp;" "&amp;+VLOOKUP($C414,'STYLE NAMES'!$B:$AC,14,FALSE),"""")</f>
        <v>ENZO WHITE ERKEK KISA KOL YARIŞMA POLO</v>
      </c>
      <c r="AK414" s="149" t="str">
        <f>"Cavalier SanMarco tarafından tasarlanan "&amp;(AJ414)&amp;"; "&amp;IF(C414&gt;0,+VLOOKUP($C414,'STYLE NAMES'!$B:$AC,15,FALSE),"")</f>
        <v>Cavalier SanMarco tarafından tasarlanan ENZO 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4" s="149" t="str">
        <f>IF(C414&gt;0,+VLOOKUP($C414,'STYLE NAMES'!$B:$AC,16,FALSE),"")</f>
        <v>* Yüksek performans için özel tasarım
* 4 yönlü süper streç pike kumaş
* Yumuşak ve rahat
* Nefes alabilir
* Hızlı kuruma
Kompozisyon:
%95 Polyamid  %5 Elastan</v>
      </c>
      <c r="AM414" s="149" t="str">
        <f>IF(C414&gt;0,+VLOOKUP($C414,'STYLE NAMES'!$B:$AC,17,FALSE),"")</f>
        <v>Makinede 30°C' de Yıkayın
Hassas Yıkama
Ilık ütü yapın
Tersten ütüleyin
Logo ve baskıları ÜTÜLEMEYİN
Çamaşır suyu kullanmayın
Kurutma Makinesinde Kurutmayın</v>
      </c>
      <c r="AN414" s="149" t="str">
        <f>IF($C414&gt;0,$C414&amp;" "&amp;$P414&amp;" "&amp;+VLOOKUP($C414,'STYLE NAMES'!$B:$AC,18,FALSE),"""")</f>
        <v>ENZO WHITE POLO DA CONCORSO UOMO MANICA CORTA</v>
      </c>
      <c r="AO414" s="101" t="str">
        <f>"Disegnato da Cavalier SanMarco "&amp;(AN414)&amp;"; "&amp;IF(C414&gt;0,+VLOOKUP($C414,'STYLE NAMES'!$B:$AC,19,FALSE),"")</f>
        <v>Disegnato da Cavalier SanMarco ENZO 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4" s="101" t="str">
        <f>IF(C414&gt;0,+VLOOKUP($C414,'STYLE NAMES'!$B:$AC,20,FALSE),"")</f>
        <v>Design ingegnerizzato per alte prestazioni 
Jersey piqué elasticizzato  4-way-stretch 
Morbido e confortevole 
Traspirante Asciugatura rapida 
Composizione: 
95% Poliammide  5% Elastan</v>
      </c>
      <c r="AQ414" s="101" t="str">
        <f>IF(C414&gt;0,+VLOOKUP($C414,'STYLE NAMES'!$B:$AC,21,FALSE),"")</f>
        <v>Lavare in lavatrice a 30°C Ciclo delicato 
Stirare a bassa temperatura
Stirare al rovescio 
Non stirare su loghi o stampe 
Non candeggiare 
Non asciugare in asciugatrice</v>
      </c>
      <c r="AR414" s="101">
        <f>IF(D414&gt;0,+VLOOKUP($C414,'STYLE NAMES'!$B:$AC,22,FALSE),"")</f>
        <v>0</v>
      </c>
      <c r="AS414" s="101">
        <f>IF(E414&gt;0,+VLOOKUP($C414,'STYLE NAMES'!$B:$AC,23,FALSE),"")</f>
        <v>0</v>
      </c>
      <c r="AT414" s="101">
        <f>IF(F414&gt;0,+VLOOKUP($C414,'STYLE NAMES'!$B:$AC,24,FALSE),"")</f>
        <v>0</v>
      </c>
      <c r="AU414" s="101">
        <f>IF(G414&gt;0,+VLOOKUP($C414,'STYLE NAMES'!$B:$AC,25,FALSE),"")</f>
        <v>0</v>
      </c>
      <c r="AV414" s="101" t="str">
        <f>+VLOOKUP($S414,'CODE GENERATOR'!$P:$AM,15,FALSE)</f>
        <v>R.BOTMN_BRC0066_TJR0026BLKBLK</v>
      </c>
      <c r="AW414" s="101" t="str">
        <f>+VLOOKUP($S414,'CODE GENERATOR'!$P:$AM,16,FALSE)</f>
        <v>A.RACUX_BLT0015_BRD0012GRYBBL</v>
      </c>
      <c r="AX414" s="101" t="str">
        <f>+VLOOKUP($S414,'CODE GENERATOR'!$P:$AM,17,FALSE)</f>
        <v>A.RACAU_SOC0018_NYL00003XBST6</v>
      </c>
      <c r="AY414" s="101">
        <f>+VLOOKUP($S414,'CODE GENERATOR'!$P:$AM,18,FALSE)</f>
        <v>0</v>
      </c>
      <c r="AZ414" s="101">
        <f>+VLOOKUP($S414,'CODE GENERATOR'!$P:$AM,19,FALSE)</f>
        <v>0</v>
      </c>
      <c r="BA414" s="101">
        <f>+VLOOKUP($S414,'CODE GENERATOR'!$P:$AM,20,FALSE)</f>
        <v>0</v>
      </c>
      <c r="BB414" s="101">
        <f>+VLOOKUP($S414,'CODE GENERATOR'!$P:$AM,21,FALSE)</f>
        <v>0</v>
      </c>
      <c r="BC414" s="101">
        <f>+VLOOKUP($S414,'CODE GENERATOR'!$P:$AM,22,FALSE)</f>
        <v>0</v>
      </c>
      <c r="BD414" s="101">
        <f>+VLOOKUP($S414,'CODE GENERATOR'!$P:$AM,23,FALSE)</f>
        <v>0</v>
      </c>
      <c r="BE414" s="101">
        <f>+VLOOKUP($S414,'CODE GENERATOR'!$P:$AM,24,FALSE)</f>
        <v>0</v>
      </c>
      <c r="BF414" s="101">
        <f>IF(C414&gt;0,+VLOOKUP(G414,'CATEGORY ID'!$A$1:$L$118,3,FALSE),"")</f>
        <v>30</v>
      </c>
      <c r="BG414" s="101">
        <f>IF(C414&gt;0,+VLOOKUP(H414,'CATEGORY ID'!$D$1:$L$118,3,FALSE),"")</f>
        <v>2</v>
      </c>
      <c r="BH414" s="101">
        <f>IF(C414&gt;0,+VLOOKUP((+H414&amp;I414),'CATEGORY ID'!$H$1:$I$121,2,FALSE),"")</f>
        <v>108</v>
      </c>
      <c r="BJ414" s="101">
        <f>IF(C414&gt;0,IF(COUNTIF('CATEGORY ID'!$K$1:$K$121,+H414&amp;K414) &gt; 0, +VLOOKUP(+H414&amp;K414,'CATEGORY ID'!$K$1:$L$121,2,FALSE),""),"")</f>
        <v>224</v>
      </c>
      <c r="BK414" s="101" t="str">
        <f>IF(C414&gt;0,IF(COUNTIF('CATEGORY ID'!$K$124:$K$165, +VLOOKUP(C414,'STYLE NAMES'!$B:$AE,30,FALSE)) &gt; 0, +VLOOKUP(VLOOKUP(C414,'STYLE NAMES'!$B:$AE,30,FALSE),'CATEGORY ID'!K:M,2,FALSE),""),"")</f>
        <v/>
      </c>
      <c r="BM414" s="101">
        <v>204</v>
      </c>
      <c r="BO414" s="101">
        <v>21</v>
      </c>
      <c r="BR414" s="101" t="str" cm="1">
        <f t="array" ref="BR414">IF(C414&gt;0,_xlfn.TEXTJOIN(";", TRUE,_xlfn.UNIQUE(_xlfn._xlws.FILTER(BF414:BQ414,(BF414:BQ414&gt;0)),TRUE,FALSE)),"")&amp;";"&amp;BS414</f>
        <v>30;2;108;224;204;21;209;230</v>
      </c>
      <c r="BS414" s="101" t="s">
        <v>3455</v>
      </c>
      <c r="BU414" s="106">
        <f>IF(C414&gt;0,+VLOOKUP($C414,'STYLE NAMES'!$B:$AC,26,FALSE),"")</f>
        <v>89.9</v>
      </c>
      <c r="BV414" s="106">
        <f>IF(C414&gt;0,+VLOOKUP($C414,'STYLE NAMES'!$B:$AC,27,FALSE),"")</f>
        <v>4940</v>
      </c>
      <c r="BW414" s="106">
        <f>IF(C414&gt;0,+VLOOKUP($C414,'STYLE NAMES'!$B:$AC,28,FALSE),"")</f>
        <v>103.38500000000001</v>
      </c>
      <c r="BY414"/>
      <c r="BZ414" s="101">
        <v>3</v>
      </c>
      <c r="CA414" s="137">
        <f t="shared" si="30"/>
        <v>1</v>
      </c>
      <c r="CB414" s="137" t="str">
        <f>+VLOOKUP(C414,'[2]STYLES &amp; MODELS MATRIX'!$A:$G,7,FALSE)</f>
        <v>HDJ</v>
      </c>
      <c r="CC414" s="137" t="str">
        <f>+VLOOKUP(C414,'[1]STYLES &amp; SIZE CHARTS'!$A:$H,8,FALSE)</f>
        <v>MT-SSCP1</v>
      </c>
      <c r="CD414" s="137"/>
      <c r="CE414" s="205"/>
      <c r="CF414" s="141"/>
    </row>
    <row r="415" spans="1:84" s="101" customFormat="1" ht="12" customHeight="1" x14ac:dyDescent="0.2">
      <c r="A415" s="102">
        <f t="shared" si="28"/>
        <v>8683711004677</v>
      </c>
      <c r="B415" s="101" t="s">
        <v>878</v>
      </c>
      <c r="C415" s="101" t="s">
        <v>311</v>
      </c>
      <c r="D415" s="101" t="s">
        <v>2990</v>
      </c>
      <c r="E415" s="203" t="s">
        <v>2375</v>
      </c>
      <c r="F415" s="101" t="s">
        <v>2346</v>
      </c>
      <c r="G415" s="101" t="str">
        <f>IF(C415&gt;0,+VLOOKUP($C415,'STYLE NAMES'!$B:$AC,4,FALSE),"")</f>
        <v>RIDER</v>
      </c>
      <c r="H415" s="101" t="str">
        <f>IF(C415&gt;0,+VLOOKUP($C415,'STYLE NAMES'!$B:$AC,5,FALSE),"")</f>
        <v>MEN</v>
      </c>
      <c r="I415" s="101" t="str">
        <f>IF(C415&gt;0,+VLOOKUP($C415,'STYLE NAMES'!$B:$AC,6,FALSE),"")</f>
        <v>TOPS</v>
      </c>
      <c r="J415" s="101" t="str">
        <f>IF(C415&gt;0,+VLOOKUP($C415,'STYLE NAMES'!$B:$AC,7,FALSE),"")</f>
        <v>MEN</v>
      </c>
      <c r="K415" s="101" t="str">
        <f>IF(C415&gt;0,+VLOOKUP($C415,'STYLE NAMES'!$B:$AC,8,FALSE),"")</f>
        <v>COMPETITION POLOS</v>
      </c>
      <c r="L415" s="101" t="str">
        <f>IF(E415&gt;0,+VLOOKUP($E415,'CODE GENERATOR'!$D:$T,3,FALSE),"")</f>
        <v>S</v>
      </c>
      <c r="M415" s="101" t="str">
        <f>IF(E415&gt;0,+VLOOKUP($E415,'CODE GENERATOR'!$D:$T,4,FALSE),"")</f>
        <v>PIQUET</v>
      </c>
      <c r="N415" s="101" t="str">
        <f>IF(E415&gt;0,+VLOOKUP($E415,'CODE GENERATOR'!$D:$T,6,FALSE),"")</f>
        <v>WHITE</v>
      </c>
      <c r="O415" s="101" t="str">
        <f>IF(E415&gt;0,+VLOOKUP($E415,'CODE GENERATOR'!$D:$T,7,FALSE),"")</f>
        <v>NAVY</v>
      </c>
      <c r="P415" s="101" t="str">
        <f t="shared" si="29"/>
        <v>WHITE/NAVY</v>
      </c>
      <c r="Q415" s="104" t="str">
        <f>IF(E415&gt;0,+VLOOKUP($E415,'CODE GENERATOR'!$D:$T,11,FALSE),"")</f>
        <v>R.TOPMN_CPL0039</v>
      </c>
      <c r="R415" s="104" t="str">
        <f>IF(E415&gt;0,+VLOOKUP($E415,'CODE GENERATOR'!$D:$T,12,FALSE),"")</f>
        <v>PIQ0015WHTNAV</v>
      </c>
      <c r="S415" s="104" t="str">
        <f>IF(E415&gt;0,+VLOOKUP($E415,'CODE GENERATOR'!$D:$T,13,FALSE),"")</f>
        <v>R.TOPMN_CPL0039_PIQ0015WHTNAV</v>
      </c>
      <c r="T415" s="104" t="str">
        <f t="shared" si="27"/>
        <v>R.TOPMN_CPL0039_PIQ0015WHTNAV_XS</v>
      </c>
      <c r="U415" s="105">
        <v>8683711004677</v>
      </c>
      <c r="V415" s="107" t="str" cm="1">
        <f t="array" ref="V415">_xlfn.TEXTJOIN(";", TRUE, _xlfn.UNIQUE(_xlfn._xlws.FILTER(P$3:P$10029, C$3:C$10029=C415)))</f>
        <v>WHITE;WHITE/NAVY;NAVY/WHITE</v>
      </c>
      <c r="W415" s="107" t="str" cm="1">
        <f t="array" ref="W415">_xlfn.TEXTJOIN(";", TRUE, _xlfn.UNIQUE(_xlfn._xlws.FILTER(F$3:F$10029, C$3:C$10029=C415)))</f>
        <v>XS;S;M;L;XL;XXL</v>
      </c>
      <c r="X415" s="101" t="str">
        <f>IF(E415&gt;0,+VLOOKUP($E415,'CODE GENERATOR'!$D:$AC,19,FALSE),0)</f>
        <v>2507_W_2241</v>
      </c>
      <c r="Y415" s="101" t="str">
        <f>IF(E415&gt;0,+VLOOKUP($E415,'CODE GENERATOR'!$D:$AC,20,FALSE),0)</f>
        <v>2507_W_2232</v>
      </c>
      <c r="Z415" s="101" t="str">
        <f>IF(E415&gt;0,+VLOOKUP($E415,'CODE GENERATOR'!$D:$AC,21,FALSE),0)</f>
        <v>2507_W_2265</v>
      </c>
      <c r="AA415" s="101" t="str">
        <f>IF(E415&gt;0,+VLOOKUP($E415,'CODE GENERATOR'!$D:$AC,22,FALSE),0)</f>
        <v>2507_W_2256</v>
      </c>
      <c r="AB415" s="101" t="str">
        <f>IF(E415&gt;0,+VLOOKUP($E415,'CODE GENERATOR'!$D:$AC,23,FALSE),0)</f>
        <v>2507_D_cavalier_detay_0084</v>
      </c>
      <c r="AC415" s="101" t="str">
        <f>IF(E415&gt;0,+VLOOKUP($E415,'CODE GENERATOR'!$D:$AC,24,FALSE),0)</f>
        <v/>
      </c>
      <c r="AD415" s="101" t="str">
        <f>IF(E415&gt;0,+VLOOKUP($E415,'CODE GENERATOR'!$D:$AC,25,FALSE),0)</f>
        <v/>
      </c>
      <c r="AE415" s="101" t="str">
        <f>IF(E415&gt;0,+VLOOKUP($E415,'CODE GENERATOR'!$D:$AC,26,FALSE),0)</f>
        <v/>
      </c>
      <c r="AF415" s="149" t="str">
        <f>IF($C415&gt;0,$C415&amp;" "&amp;$P415&amp;" "&amp;+VLOOKUP($C415,'STYLE NAMES'!$B:$AC,10,FALSE),"""")</f>
        <v>ENZO WHITE/NAVY MEN'S COMPETITION POLO SHORT SLEEVE</v>
      </c>
      <c r="AG415" s="101" t="str">
        <f>"Enjoy our "&amp;(AF415)&amp;"; "&amp;IF(C415&gt;0,+VLOOKUP($C415,'STYLE NAMES'!$B:$AC,11,FALSE),"")</f>
        <v>Enjoy our ENZO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5" s="101" t="str">
        <f>IF(C415&gt;0,+VLOOKUP($C415,'STYLE NAMES'!$B:$AC,12,FALSE),"")</f>
        <v>* Specially engineered design for high performance
* 4-way super stretch piquet jersey
* Soft and comfortable
* Breathable
* Quick dry
Composition:
95% Poliamide 5% Elasthane</v>
      </c>
      <c r="AI415" s="101" t="str">
        <f>IF(C415&gt;0,+VLOOKUP($C415,'STYLE NAMES'!$B:$AC,13,FALSE),"")</f>
        <v>Machine Wash at 30°C
Mild process
Iron at low temperature
Iron from REVERSE
Do NOT iron on logos or prints
Do not bleach
Do NOT Tumble Dry</v>
      </c>
      <c r="AJ415" s="149" t="str">
        <f>IF($C415&gt;0,$C415&amp;" "&amp;$P415&amp;" "&amp;+VLOOKUP($C415,'STYLE NAMES'!$B:$AC,14,FALSE),"""")</f>
        <v>ENZO WHITE/NAVY ERKEK KISA KOL YARIŞMA POLO</v>
      </c>
      <c r="AK415" s="149" t="str">
        <f>"Cavalier SanMarco tarafından tasarlanan "&amp;(AJ415)&amp;"; "&amp;IF(C415&gt;0,+VLOOKUP($C415,'STYLE NAMES'!$B:$AC,15,FALSE),"")</f>
        <v>Cavalier SanMarco tarafından tasarlanan ENZO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5" s="149" t="str">
        <f>IF(C415&gt;0,+VLOOKUP($C415,'STYLE NAMES'!$B:$AC,16,FALSE),"")</f>
        <v>* Yüksek performans için özel tasarım
* 4 yönlü süper streç pike kumaş
* Yumuşak ve rahat
* Nefes alabilir
* Hızlı kuruma
Kompozisyon:
%95 Polyamid  %5 Elastan</v>
      </c>
      <c r="AM415" s="149" t="str">
        <f>IF(C415&gt;0,+VLOOKUP($C415,'STYLE NAMES'!$B:$AC,17,FALSE),"")</f>
        <v>Makinede 30°C' de Yıkayın
Hassas Yıkama
Ilık ütü yapın
Tersten ütüleyin
Logo ve baskıları ÜTÜLEMEYİN
Çamaşır suyu kullanmayın
Kurutma Makinesinde Kurutmayın</v>
      </c>
      <c r="AN415" s="149" t="str">
        <f>IF($C415&gt;0,$C415&amp;" "&amp;$P415&amp;" "&amp;+VLOOKUP($C415,'STYLE NAMES'!$B:$AC,18,FALSE),"""")</f>
        <v>ENZO WHITE/NAVY POLO DA CONCORSO UOMO MANICA CORTA</v>
      </c>
      <c r="AO415" s="101" t="str">
        <f>"Disegnato da Cavalier SanMarco "&amp;(AN415)&amp;"; "&amp;IF(C415&gt;0,+VLOOKUP($C415,'STYLE NAMES'!$B:$AC,19,FALSE),"")</f>
        <v>Disegnato da Cavalier SanMarco ENZO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5" s="101" t="str">
        <f>IF(C415&gt;0,+VLOOKUP($C415,'STYLE NAMES'!$B:$AC,20,FALSE),"")</f>
        <v>Design ingegnerizzato per alte prestazioni 
Jersey piqué elasticizzato  4-way-stretch 
Morbido e confortevole 
Traspirante Asciugatura rapida 
Composizione: 
95% Poliammide  5% Elastan</v>
      </c>
      <c r="AQ415" s="101" t="str">
        <f>IF(C415&gt;0,+VLOOKUP($C415,'STYLE NAMES'!$B:$AC,21,FALSE),"")</f>
        <v>Lavare in lavatrice a 30°C Ciclo delicato 
Stirare a bassa temperatura
Stirare al rovescio 
Non stirare su loghi o stampe 
Non candeggiare 
Non asciugare in asciugatrice</v>
      </c>
      <c r="AR415" s="101">
        <f>IF(D415&gt;0,+VLOOKUP($C415,'STYLE NAMES'!$B:$AC,22,FALSE),"")</f>
        <v>0</v>
      </c>
      <c r="AS415" s="101">
        <f>IF(E415&gt;0,+VLOOKUP($C415,'STYLE NAMES'!$B:$AC,23,FALSE),"")</f>
        <v>0</v>
      </c>
      <c r="AT415" s="101">
        <f>IF(F415&gt;0,+VLOOKUP($C415,'STYLE NAMES'!$B:$AC,24,FALSE),"")</f>
        <v>0</v>
      </c>
      <c r="AU415" s="101">
        <f>IF(G415&gt;0,+VLOOKUP($C415,'STYLE NAMES'!$B:$AC,25,FALSE),"")</f>
        <v>0</v>
      </c>
      <c r="AV415" s="101" t="str">
        <f>+VLOOKUP($S415,'CODE GENERATOR'!$P:$AM,15,FALSE)</f>
        <v>R.BOTMN_BRC0066_TJR0026WHTWHT</v>
      </c>
      <c r="AW415" s="101" t="str">
        <f>+VLOOKUP($S415,'CODE GENERATOR'!$P:$AM,16,FALSE)</f>
        <v>A.RACUX_BLT0015_BRD0012WHTWHT</v>
      </c>
      <c r="AX415" s="101" t="str">
        <f>+VLOOKUP($S415,'CODE GENERATOR'!$P:$AM,17,FALSE)</f>
        <v>A.RACAU_SOC0018_NYL00003XBST6</v>
      </c>
      <c r="AY415" s="101">
        <f>+VLOOKUP($S415,'CODE GENERATOR'!$P:$AM,18,FALSE)</f>
        <v>0</v>
      </c>
      <c r="AZ415" s="101">
        <f>+VLOOKUP($S415,'CODE GENERATOR'!$P:$AM,19,FALSE)</f>
        <v>0</v>
      </c>
      <c r="BA415" s="101">
        <f>+VLOOKUP($S415,'CODE GENERATOR'!$P:$AM,20,FALSE)</f>
        <v>0</v>
      </c>
      <c r="BB415" s="101">
        <f>+VLOOKUP($S415,'CODE GENERATOR'!$P:$AM,21,FALSE)</f>
        <v>0</v>
      </c>
      <c r="BC415" s="101">
        <f>+VLOOKUP($S415,'CODE GENERATOR'!$P:$AM,22,FALSE)</f>
        <v>0</v>
      </c>
      <c r="BD415" s="101">
        <f>+VLOOKUP($S415,'CODE GENERATOR'!$P:$AM,23,FALSE)</f>
        <v>0</v>
      </c>
      <c r="BE415" s="101">
        <f>+VLOOKUP($S415,'CODE GENERATOR'!$P:$AM,24,FALSE)</f>
        <v>0</v>
      </c>
      <c r="BF415" s="101">
        <f>IF(C415&gt;0,+VLOOKUP(G415,'CATEGORY ID'!$A$1:$L$118,3,FALSE),"")</f>
        <v>30</v>
      </c>
      <c r="BG415" s="101">
        <f>IF(C415&gt;0,+VLOOKUP(H415,'CATEGORY ID'!$D$1:$L$118,3,FALSE),"")</f>
        <v>2</v>
      </c>
      <c r="BH415" s="101">
        <f>IF(C415&gt;0,+VLOOKUP((+H415&amp;I415),'CATEGORY ID'!$H$1:$I$121,2,FALSE),"")</f>
        <v>108</v>
      </c>
      <c r="BJ415" s="101">
        <f>IF(C415&gt;0,IF(COUNTIF('CATEGORY ID'!$K$1:$K$121,+H415&amp;K415) &gt; 0, +VLOOKUP(+H415&amp;K415,'CATEGORY ID'!$K$1:$L$121,2,FALSE),""),"")</f>
        <v>224</v>
      </c>
      <c r="BK415" s="101" t="str">
        <f>IF(C415&gt;0,IF(COUNTIF('CATEGORY ID'!$K$124:$K$165, +VLOOKUP(C415,'STYLE NAMES'!$B:$AE,30,FALSE)) &gt; 0, +VLOOKUP(VLOOKUP(C415,'STYLE NAMES'!$B:$AE,30,FALSE),'CATEGORY ID'!K:M,2,FALSE),""),"")</f>
        <v/>
      </c>
      <c r="BM415" s="101">
        <v>204</v>
      </c>
      <c r="BO415" s="101">
        <v>21</v>
      </c>
      <c r="BR415" s="101" t="str" cm="1">
        <f t="array" ref="BR415">IF(C415&gt;0,_xlfn.TEXTJOIN(";", TRUE,_xlfn.UNIQUE(_xlfn._xlws.FILTER(BF415:BQ415,(BF415:BQ415&gt;0)),TRUE,FALSE)),"")&amp;";"&amp;BS415</f>
        <v>30;2;108;224;204;21;209;230</v>
      </c>
      <c r="BS415" s="101" t="s">
        <v>3455</v>
      </c>
      <c r="BU415" s="106">
        <f>IF(C415&gt;0,+VLOOKUP($C415,'STYLE NAMES'!$B:$AC,26,FALSE),"")</f>
        <v>89.9</v>
      </c>
      <c r="BV415" s="106">
        <f>IF(C415&gt;0,+VLOOKUP($C415,'STYLE NAMES'!$B:$AC,27,FALSE),"")</f>
        <v>4940</v>
      </c>
      <c r="BW415" s="106">
        <f>IF(C415&gt;0,+VLOOKUP($C415,'STYLE NAMES'!$B:$AC,28,FALSE),"")</f>
        <v>103.38500000000001</v>
      </c>
      <c r="BY415"/>
      <c r="BZ415" s="101">
        <v>2</v>
      </c>
      <c r="CA415" s="137">
        <f t="shared" si="30"/>
        <v>1</v>
      </c>
      <c r="CB415" s="137" t="str">
        <f>+VLOOKUP(C415,'[2]STYLES &amp; MODELS MATRIX'!$A:$G,7,FALSE)</f>
        <v>HDJ</v>
      </c>
      <c r="CC415" s="137" t="str">
        <f>+VLOOKUP(C415,'[1]STYLES &amp; SIZE CHARTS'!$A:$H,8,FALSE)</f>
        <v>MT-SSCP1</v>
      </c>
      <c r="CD415" s="137"/>
      <c r="CE415" s="205"/>
      <c r="CF415" s="141"/>
    </row>
    <row r="416" spans="1:84" s="101" customFormat="1" ht="12" customHeight="1" x14ac:dyDescent="0.2">
      <c r="A416" s="102">
        <f t="shared" si="28"/>
        <v>8683711004684</v>
      </c>
      <c r="B416" s="101" t="s">
        <v>878</v>
      </c>
      <c r="C416" s="101" t="s">
        <v>311</v>
      </c>
      <c r="D416" s="101" t="s">
        <v>2990</v>
      </c>
      <c r="E416" s="203" t="s">
        <v>2375</v>
      </c>
      <c r="F416" s="101" t="s">
        <v>785</v>
      </c>
      <c r="G416" s="101" t="str">
        <f>IF(C416&gt;0,+VLOOKUP($C416,'STYLE NAMES'!$B:$AC,4,FALSE),"")</f>
        <v>RIDER</v>
      </c>
      <c r="H416" s="101" t="str">
        <f>IF(C416&gt;0,+VLOOKUP($C416,'STYLE NAMES'!$B:$AC,5,FALSE),"")</f>
        <v>MEN</v>
      </c>
      <c r="I416" s="101" t="str">
        <f>IF(C416&gt;0,+VLOOKUP($C416,'STYLE NAMES'!$B:$AC,6,FALSE),"")</f>
        <v>TOPS</v>
      </c>
      <c r="J416" s="101" t="str">
        <f>IF(C416&gt;0,+VLOOKUP($C416,'STYLE NAMES'!$B:$AC,7,FALSE),"")</f>
        <v>MEN</v>
      </c>
      <c r="K416" s="101" t="str">
        <f>IF(C416&gt;0,+VLOOKUP($C416,'STYLE NAMES'!$B:$AC,8,FALSE),"")</f>
        <v>COMPETITION POLOS</v>
      </c>
      <c r="L416" s="101" t="str">
        <f>IF(E416&gt;0,+VLOOKUP($E416,'CODE GENERATOR'!$D:$T,3,FALSE),"")</f>
        <v>S</v>
      </c>
      <c r="M416" s="101" t="str">
        <f>IF(E416&gt;0,+VLOOKUP($E416,'CODE GENERATOR'!$D:$T,4,FALSE),"")</f>
        <v>PIQUET</v>
      </c>
      <c r="N416" s="101" t="str">
        <f>IF(E416&gt;0,+VLOOKUP($E416,'CODE GENERATOR'!$D:$T,6,FALSE),"")</f>
        <v>WHITE</v>
      </c>
      <c r="O416" s="101" t="str">
        <f>IF(E416&gt;0,+VLOOKUP($E416,'CODE GENERATOR'!$D:$T,7,FALSE),"")</f>
        <v>NAVY</v>
      </c>
      <c r="P416" s="101" t="str">
        <f t="shared" si="29"/>
        <v>WHITE/NAVY</v>
      </c>
      <c r="Q416" s="104" t="str">
        <f>IF(E416&gt;0,+VLOOKUP($E416,'CODE GENERATOR'!$D:$T,11,FALSE),"")</f>
        <v>R.TOPMN_CPL0039</v>
      </c>
      <c r="R416" s="104" t="str">
        <f>IF(E416&gt;0,+VLOOKUP($E416,'CODE GENERATOR'!$D:$T,12,FALSE),"")</f>
        <v>PIQ0015WHTNAV</v>
      </c>
      <c r="S416" s="104" t="str">
        <f>IF(E416&gt;0,+VLOOKUP($E416,'CODE GENERATOR'!$D:$T,13,FALSE),"")</f>
        <v>R.TOPMN_CPL0039_PIQ0015WHTNAV</v>
      </c>
      <c r="T416" s="104" t="str">
        <f t="shared" si="27"/>
        <v>R.TOPMN_CPL0039_PIQ0015WHTNAV_S</v>
      </c>
      <c r="U416" s="105">
        <v>8683711004684</v>
      </c>
      <c r="V416" s="107" t="str" cm="1">
        <f t="array" ref="V416">_xlfn.TEXTJOIN(";", TRUE, _xlfn.UNIQUE(_xlfn._xlws.FILTER(P$3:P$10029, C$3:C$10029=C416)))</f>
        <v>WHITE;WHITE/NAVY;NAVY/WHITE</v>
      </c>
      <c r="W416" s="107" t="str" cm="1">
        <f t="array" ref="W416">_xlfn.TEXTJOIN(";", TRUE, _xlfn.UNIQUE(_xlfn._xlws.FILTER(F$3:F$10029, C$3:C$10029=C416)))</f>
        <v>XS;S;M;L;XL;XXL</v>
      </c>
      <c r="X416" s="101" t="str">
        <f>IF(E416&gt;0,+VLOOKUP($E416,'CODE GENERATOR'!$D:$AC,19,FALSE),0)</f>
        <v>2507_W_2241</v>
      </c>
      <c r="Y416" s="101" t="str">
        <f>IF(E416&gt;0,+VLOOKUP($E416,'CODE GENERATOR'!$D:$AC,20,FALSE),0)</f>
        <v>2507_W_2232</v>
      </c>
      <c r="Z416" s="101" t="str">
        <f>IF(E416&gt;0,+VLOOKUP($E416,'CODE GENERATOR'!$D:$AC,21,FALSE),0)</f>
        <v>2507_W_2265</v>
      </c>
      <c r="AA416" s="101" t="str">
        <f>IF(E416&gt;0,+VLOOKUP($E416,'CODE GENERATOR'!$D:$AC,22,FALSE),0)</f>
        <v>2507_W_2256</v>
      </c>
      <c r="AB416" s="101" t="str">
        <f>IF(E416&gt;0,+VLOOKUP($E416,'CODE GENERATOR'!$D:$AC,23,FALSE),0)</f>
        <v>2507_D_cavalier_detay_0084</v>
      </c>
      <c r="AC416" s="101" t="str">
        <f>IF(E416&gt;0,+VLOOKUP($E416,'CODE GENERATOR'!$D:$AC,24,FALSE),0)</f>
        <v/>
      </c>
      <c r="AD416" s="101" t="str">
        <f>IF(E416&gt;0,+VLOOKUP($E416,'CODE GENERATOR'!$D:$AC,25,FALSE),0)</f>
        <v/>
      </c>
      <c r="AE416" s="101" t="str">
        <f>IF(E416&gt;0,+VLOOKUP($E416,'CODE GENERATOR'!$D:$AC,26,FALSE),0)</f>
        <v/>
      </c>
      <c r="AF416" s="149" t="str">
        <f>IF($C416&gt;0,$C416&amp;" "&amp;$P416&amp;" "&amp;+VLOOKUP($C416,'STYLE NAMES'!$B:$AC,10,FALSE),"""")</f>
        <v>ENZO WHITE/NAVY MEN'S COMPETITION POLO SHORT SLEEVE</v>
      </c>
      <c r="AG416" s="101" t="str">
        <f>"Enjoy our "&amp;(AF416)&amp;"; "&amp;IF(C416&gt;0,+VLOOKUP($C416,'STYLE NAMES'!$B:$AC,11,FALSE),"")</f>
        <v>Enjoy our ENZO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6" s="101" t="str">
        <f>IF(C416&gt;0,+VLOOKUP($C416,'STYLE NAMES'!$B:$AC,12,FALSE),"")</f>
        <v>* Specially engineered design for high performance
* 4-way super stretch piquet jersey
* Soft and comfortable
* Breathable
* Quick dry
Composition:
95% Poliamide 5% Elasthane</v>
      </c>
      <c r="AI416" s="101" t="str">
        <f>IF(C416&gt;0,+VLOOKUP($C416,'STYLE NAMES'!$B:$AC,13,FALSE),"")</f>
        <v>Machine Wash at 30°C
Mild process
Iron at low temperature
Iron from REVERSE
Do NOT iron on logos or prints
Do not bleach
Do NOT Tumble Dry</v>
      </c>
      <c r="AJ416" s="149" t="str">
        <f>IF($C416&gt;0,$C416&amp;" "&amp;$P416&amp;" "&amp;+VLOOKUP($C416,'STYLE NAMES'!$B:$AC,14,FALSE),"""")</f>
        <v>ENZO WHITE/NAVY ERKEK KISA KOL YARIŞMA POLO</v>
      </c>
      <c r="AK416" s="149" t="str">
        <f>"Cavalier SanMarco tarafından tasarlanan "&amp;(AJ416)&amp;"; "&amp;IF(C416&gt;0,+VLOOKUP($C416,'STYLE NAMES'!$B:$AC,15,FALSE),"")</f>
        <v>Cavalier SanMarco tarafından tasarlanan ENZO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6" s="149" t="str">
        <f>IF(C416&gt;0,+VLOOKUP($C416,'STYLE NAMES'!$B:$AC,16,FALSE),"")</f>
        <v>* Yüksek performans için özel tasarım
* 4 yönlü süper streç pike kumaş
* Yumuşak ve rahat
* Nefes alabilir
* Hızlı kuruma
Kompozisyon:
%95 Polyamid  %5 Elastan</v>
      </c>
      <c r="AM416" s="149" t="str">
        <f>IF(C416&gt;0,+VLOOKUP($C416,'STYLE NAMES'!$B:$AC,17,FALSE),"")</f>
        <v>Makinede 30°C' de Yıkayın
Hassas Yıkama
Ilık ütü yapın
Tersten ütüleyin
Logo ve baskıları ÜTÜLEMEYİN
Çamaşır suyu kullanmayın
Kurutma Makinesinde Kurutmayın</v>
      </c>
      <c r="AN416" s="149" t="str">
        <f>IF($C416&gt;0,$C416&amp;" "&amp;$P416&amp;" "&amp;+VLOOKUP($C416,'STYLE NAMES'!$B:$AC,18,FALSE),"""")</f>
        <v>ENZO WHITE/NAVY POLO DA CONCORSO UOMO MANICA CORTA</v>
      </c>
      <c r="AO416" s="101" t="str">
        <f>"Disegnato da Cavalier SanMarco "&amp;(AN416)&amp;"; "&amp;IF(C416&gt;0,+VLOOKUP($C416,'STYLE NAMES'!$B:$AC,19,FALSE),"")</f>
        <v>Disegnato da Cavalier SanMarco ENZO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6" s="101" t="str">
        <f>IF(C416&gt;0,+VLOOKUP($C416,'STYLE NAMES'!$B:$AC,20,FALSE),"")</f>
        <v>Design ingegnerizzato per alte prestazioni 
Jersey piqué elasticizzato  4-way-stretch 
Morbido e confortevole 
Traspirante Asciugatura rapida 
Composizione: 
95% Poliammide  5% Elastan</v>
      </c>
      <c r="AQ416" s="101" t="str">
        <f>IF(C416&gt;0,+VLOOKUP($C416,'STYLE NAMES'!$B:$AC,21,FALSE),"")</f>
        <v>Lavare in lavatrice a 30°C Ciclo delicato 
Stirare a bassa temperatura
Stirare al rovescio 
Non stirare su loghi o stampe 
Non candeggiare 
Non asciugare in asciugatrice</v>
      </c>
      <c r="AR416" s="101">
        <f>IF(D416&gt;0,+VLOOKUP($C416,'STYLE NAMES'!$B:$AC,22,FALSE),"")</f>
        <v>0</v>
      </c>
      <c r="AS416" s="101">
        <f>IF(E416&gt;0,+VLOOKUP($C416,'STYLE NAMES'!$B:$AC,23,FALSE),"")</f>
        <v>0</v>
      </c>
      <c r="AT416" s="101">
        <f>IF(F416&gt;0,+VLOOKUP($C416,'STYLE NAMES'!$B:$AC,24,FALSE),"")</f>
        <v>0</v>
      </c>
      <c r="AU416" s="101">
        <f>IF(G416&gt;0,+VLOOKUP($C416,'STYLE NAMES'!$B:$AC,25,FALSE),"")</f>
        <v>0</v>
      </c>
      <c r="AV416" s="101" t="str">
        <f>+VLOOKUP($S416,'CODE GENERATOR'!$P:$AM,15,FALSE)</f>
        <v>R.BOTMN_BRC0066_TJR0026WHTWHT</v>
      </c>
      <c r="AW416" s="101" t="str">
        <f>+VLOOKUP($S416,'CODE GENERATOR'!$P:$AM,16,FALSE)</f>
        <v>A.RACUX_BLT0015_BRD0012WHTWHT</v>
      </c>
      <c r="AX416" s="101" t="str">
        <f>+VLOOKUP($S416,'CODE GENERATOR'!$P:$AM,17,FALSE)</f>
        <v>A.RACAU_SOC0018_NYL00003XBST6</v>
      </c>
      <c r="AY416" s="101">
        <f>+VLOOKUP($S416,'CODE GENERATOR'!$P:$AM,18,FALSE)</f>
        <v>0</v>
      </c>
      <c r="AZ416" s="101">
        <f>+VLOOKUP($S416,'CODE GENERATOR'!$P:$AM,19,FALSE)</f>
        <v>0</v>
      </c>
      <c r="BA416" s="101">
        <f>+VLOOKUP($S416,'CODE GENERATOR'!$P:$AM,20,FALSE)</f>
        <v>0</v>
      </c>
      <c r="BB416" s="101">
        <f>+VLOOKUP($S416,'CODE GENERATOR'!$P:$AM,21,FALSE)</f>
        <v>0</v>
      </c>
      <c r="BC416" s="101">
        <f>+VLOOKUP($S416,'CODE GENERATOR'!$P:$AM,22,FALSE)</f>
        <v>0</v>
      </c>
      <c r="BD416" s="101">
        <f>+VLOOKUP($S416,'CODE GENERATOR'!$P:$AM,23,FALSE)</f>
        <v>0</v>
      </c>
      <c r="BE416" s="101">
        <f>+VLOOKUP($S416,'CODE GENERATOR'!$P:$AM,24,FALSE)</f>
        <v>0</v>
      </c>
      <c r="BF416" s="101">
        <f>IF(C416&gt;0,+VLOOKUP(G416,'CATEGORY ID'!$A$1:$L$118,3,FALSE),"")</f>
        <v>30</v>
      </c>
      <c r="BG416" s="101">
        <f>IF(C416&gt;0,+VLOOKUP(H416,'CATEGORY ID'!$D$1:$L$118,3,FALSE),"")</f>
        <v>2</v>
      </c>
      <c r="BH416" s="101">
        <f>IF(C416&gt;0,+VLOOKUP((+H416&amp;I416),'CATEGORY ID'!$H$1:$I$121,2,FALSE),"")</f>
        <v>108</v>
      </c>
      <c r="BJ416" s="101">
        <f>IF(C416&gt;0,IF(COUNTIF('CATEGORY ID'!$K$1:$K$121,+H416&amp;K416) &gt; 0, +VLOOKUP(+H416&amp;K416,'CATEGORY ID'!$K$1:$L$121,2,FALSE),""),"")</f>
        <v>224</v>
      </c>
      <c r="BK416" s="101" t="str">
        <f>IF(C416&gt;0,IF(COUNTIF('CATEGORY ID'!$K$124:$K$165, +VLOOKUP(C416,'STYLE NAMES'!$B:$AE,30,FALSE)) &gt; 0, +VLOOKUP(VLOOKUP(C416,'STYLE NAMES'!$B:$AE,30,FALSE),'CATEGORY ID'!K:M,2,FALSE),""),"")</f>
        <v/>
      </c>
      <c r="BM416" s="101">
        <v>204</v>
      </c>
      <c r="BO416" s="101">
        <v>21</v>
      </c>
      <c r="BR416" s="101" t="str" cm="1">
        <f t="array" ref="BR416">IF(C416&gt;0,_xlfn.TEXTJOIN(";", TRUE,_xlfn.UNIQUE(_xlfn._xlws.FILTER(BF416:BQ416,(BF416:BQ416&gt;0)),TRUE,FALSE)),"")&amp;";"&amp;BS416</f>
        <v>30;2;108;224;204;21;209;230</v>
      </c>
      <c r="BS416" s="101" t="s">
        <v>3455</v>
      </c>
      <c r="BU416" s="106">
        <f>IF(C416&gt;0,+VLOOKUP($C416,'STYLE NAMES'!$B:$AC,26,FALSE),"")</f>
        <v>89.9</v>
      </c>
      <c r="BV416" s="106">
        <f>IF(C416&gt;0,+VLOOKUP($C416,'STYLE NAMES'!$B:$AC,27,FALSE),"")</f>
        <v>4940</v>
      </c>
      <c r="BW416" s="106">
        <f>IF(C416&gt;0,+VLOOKUP($C416,'STYLE NAMES'!$B:$AC,28,FALSE),"")</f>
        <v>103.38500000000001</v>
      </c>
      <c r="BY416"/>
      <c r="BZ416" s="101">
        <v>10</v>
      </c>
      <c r="CA416" s="137">
        <f t="shared" si="30"/>
        <v>1</v>
      </c>
      <c r="CB416" s="137" t="str">
        <f>+VLOOKUP(C416,'[2]STYLES &amp; MODELS MATRIX'!$A:$G,7,FALSE)</f>
        <v>HDJ</v>
      </c>
      <c r="CC416" s="137" t="str">
        <f>+VLOOKUP(C416,'[1]STYLES &amp; SIZE CHARTS'!$A:$H,8,FALSE)</f>
        <v>MT-SSCP1</v>
      </c>
      <c r="CD416" s="137"/>
      <c r="CE416" s="205"/>
      <c r="CF416" s="141"/>
    </row>
    <row r="417" spans="1:84" s="101" customFormat="1" ht="12" customHeight="1" x14ac:dyDescent="0.2">
      <c r="A417" s="102">
        <f t="shared" si="28"/>
        <v>8683711004691</v>
      </c>
      <c r="B417" s="101" t="s">
        <v>878</v>
      </c>
      <c r="C417" s="101" t="s">
        <v>311</v>
      </c>
      <c r="D417" s="101" t="s">
        <v>2990</v>
      </c>
      <c r="E417" s="203" t="s">
        <v>2375</v>
      </c>
      <c r="F417" s="101" t="s">
        <v>2247</v>
      </c>
      <c r="G417" s="101" t="str">
        <f>IF(C417&gt;0,+VLOOKUP($C417,'STYLE NAMES'!$B:$AC,4,FALSE),"")</f>
        <v>RIDER</v>
      </c>
      <c r="H417" s="101" t="str">
        <f>IF(C417&gt;0,+VLOOKUP($C417,'STYLE NAMES'!$B:$AC,5,FALSE),"")</f>
        <v>MEN</v>
      </c>
      <c r="I417" s="101" t="str">
        <f>IF(C417&gt;0,+VLOOKUP($C417,'STYLE NAMES'!$B:$AC,6,FALSE),"")</f>
        <v>TOPS</v>
      </c>
      <c r="J417" s="101" t="str">
        <f>IF(C417&gt;0,+VLOOKUP($C417,'STYLE NAMES'!$B:$AC,7,FALSE),"")</f>
        <v>MEN</v>
      </c>
      <c r="K417" s="101" t="str">
        <f>IF(C417&gt;0,+VLOOKUP($C417,'STYLE NAMES'!$B:$AC,8,FALSE),"")</f>
        <v>COMPETITION POLOS</v>
      </c>
      <c r="L417" s="101" t="str">
        <f>IF(E417&gt;0,+VLOOKUP($E417,'CODE GENERATOR'!$D:$T,3,FALSE),"")</f>
        <v>S</v>
      </c>
      <c r="M417" s="101" t="str">
        <f>IF(E417&gt;0,+VLOOKUP($E417,'CODE GENERATOR'!$D:$T,4,FALSE),"")</f>
        <v>PIQUET</v>
      </c>
      <c r="N417" s="101" t="str">
        <f>IF(E417&gt;0,+VLOOKUP($E417,'CODE GENERATOR'!$D:$T,6,FALSE),"")</f>
        <v>WHITE</v>
      </c>
      <c r="O417" s="101" t="str">
        <f>IF(E417&gt;0,+VLOOKUP($E417,'CODE GENERATOR'!$D:$T,7,FALSE),"")</f>
        <v>NAVY</v>
      </c>
      <c r="P417" s="101" t="str">
        <f t="shared" si="29"/>
        <v>WHITE/NAVY</v>
      </c>
      <c r="Q417" s="104" t="str">
        <f>IF(E417&gt;0,+VLOOKUP($E417,'CODE GENERATOR'!$D:$T,11,FALSE),"")</f>
        <v>R.TOPMN_CPL0039</v>
      </c>
      <c r="R417" s="104" t="str">
        <f>IF(E417&gt;0,+VLOOKUP($E417,'CODE GENERATOR'!$D:$T,12,FALSE),"")</f>
        <v>PIQ0015WHTNAV</v>
      </c>
      <c r="S417" s="104" t="str">
        <f>IF(E417&gt;0,+VLOOKUP($E417,'CODE GENERATOR'!$D:$T,13,FALSE),"")</f>
        <v>R.TOPMN_CPL0039_PIQ0015WHTNAV</v>
      </c>
      <c r="T417" s="104" t="str">
        <f t="shared" si="27"/>
        <v>R.TOPMN_CPL0039_PIQ0015WHTNAV_M</v>
      </c>
      <c r="U417" s="105">
        <v>8683711004691</v>
      </c>
      <c r="V417" s="107" t="str" cm="1">
        <f t="array" ref="V417">_xlfn.TEXTJOIN(";", TRUE, _xlfn.UNIQUE(_xlfn._xlws.FILTER(P$3:P$10029, C$3:C$10029=C417)))</f>
        <v>WHITE;WHITE/NAVY;NAVY/WHITE</v>
      </c>
      <c r="W417" s="107" t="str" cm="1">
        <f t="array" ref="W417">_xlfn.TEXTJOIN(";", TRUE, _xlfn.UNIQUE(_xlfn._xlws.FILTER(F$3:F$10029, C$3:C$10029=C417)))</f>
        <v>XS;S;M;L;XL;XXL</v>
      </c>
      <c r="X417" s="101" t="str">
        <f>IF(E417&gt;0,+VLOOKUP($E417,'CODE GENERATOR'!$D:$AC,19,FALSE),0)</f>
        <v>2507_W_2241</v>
      </c>
      <c r="Y417" s="101" t="str">
        <f>IF(E417&gt;0,+VLOOKUP($E417,'CODE GENERATOR'!$D:$AC,20,FALSE),0)</f>
        <v>2507_W_2232</v>
      </c>
      <c r="Z417" s="101" t="str">
        <f>IF(E417&gt;0,+VLOOKUP($E417,'CODE GENERATOR'!$D:$AC,21,FALSE),0)</f>
        <v>2507_W_2265</v>
      </c>
      <c r="AA417" s="101" t="str">
        <f>IF(E417&gt;0,+VLOOKUP($E417,'CODE GENERATOR'!$D:$AC,22,FALSE),0)</f>
        <v>2507_W_2256</v>
      </c>
      <c r="AB417" s="101" t="str">
        <f>IF(E417&gt;0,+VLOOKUP($E417,'CODE GENERATOR'!$D:$AC,23,FALSE),0)</f>
        <v>2507_D_cavalier_detay_0084</v>
      </c>
      <c r="AC417" s="101" t="str">
        <f>IF(E417&gt;0,+VLOOKUP($E417,'CODE GENERATOR'!$D:$AC,24,FALSE),0)</f>
        <v/>
      </c>
      <c r="AD417" s="101" t="str">
        <f>IF(E417&gt;0,+VLOOKUP($E417,'CODE GENERATOR'!$D:$AC,25,FALSE),0)</f>
        <v/>
      </c>
      <c r="AE417" s="101" t="str">
        <f>IF(E417&gt;0,+VLOOKUP($E417,'CODE GENERATOR'!$D:$AC,26,FALSE),0)</f>
        <v/>
      </c>
      <c r="AF417" s="149" t="str">
        <f>IF($C417&gt;0,$C417&amp;" "&amp;$P417&amp;" "&amp;+VLOOKUP($C417,'STYLE NAMES'!$B:$AC,10,FALSE),"""")</f>
        <v>ENZO WHITE/NAVY MEN'S COMPETITION POLO SHORT SLEEVE</v>
      </c>
      <c r="AG417" s="101" t="str">
        <f>"Enjoy our "&amp;(AF417)&amp;"; "&amp;IF(C417&gt;0,+VLOOKUP($C417,'STYLE NAMES'!$B:$AC,11,FALSE),"")</f>
        <v>Enjoy our ENZO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7" s="101" t="str">
        <f>IF(C417&gt;0,+VLOOKUP($C417,'STYLE NAMES'!$B:$AC,12,FALSE),"")</f>
        <v>* Specially engineered design for high performance
* 4-way super stretch piquet jersey
* Soft and comfortable
* Breathable
* Quick dry
Composition:
95% Poliamide 5% Elasthane</v>
      </c>
      <c r="AI417" s="101" t="str">
        <f>IF(C417&gt;0,+VLOOKUP($C417,'STYLE NAMES'!$B:$AC,13,FALSE),"")</f>
        <v>Machine Wash at 30°C
Mild process
Iron at low temperature
Iron from REVERSE
Do NOT iron on logos or prints
Do not bleach
Do NOT Tumble Dry</v>
      </c>
      <c r="AJ417" s="149" t="str">
        <f>IF($C417&gt;0,$C417&amp;" "&amp;$P417&amp;" "&amp;+VLOOKUP($C417,'STYLE NAMES'!$B:$AC,14,FALSE),"""")</f>
        <v>ENZO WHITE/NAVY ERKEK KISA KOL YARIŞMA POLO</v>
      </c>
      <c r="AK417" s="149" t="str">
        <f>"Cavalier SanMarco tarafından tasarlanan "&amp;(AJ417)&amp;"; "&amp;IF(C417&gt;0,+VLOOKUP($C417,'STYLE NAMES'!$B:$AC,15,FALSE),"")</f>
        <v>Cavalier SanMarco tarafından tasarlanan ENZO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7" s="149" t="str">
        <f>IF(C417&gt;0,+VLOOKUP($C417,'STYLE NAMES'!$B:$AC,16,FALSE),"")</f>
        <v>* Yüksek performans için özel tasarım
* 4 yönlü süper streç pike kumaş
* Yumuşak ve rahat
* Nefes alabilir
* Hızlı kuruma
Kompozisyon:
%95 Polyamid  %5 Elastan</v>
      </c>
      <c r="AM417" s="149" t="str">
        <f>IF(C417&gt;0,+VLOOKUP($C417,'STYLE NAMES'!$B:$AC,17,FALSE),"")</f>
        <v>Makinede 30°C' de Yıkayın
Hassas Yıkama
Ilık ütü yapın
Tersten ütüleyin
Logo ve baskıları ÜTÜLEMEYİN
Çamaşır suyu kullanmayın
Kurutma Makinesinde Kurutmayın</v>
      </c>
      <c r="AN417" s="149" t="str">
        <f>IF($C417&gt;0,$C417&amp;" "&amp;$P417&amp;" "&amp;+VLOOKUP($C417,'STYLE NAMES'!$B:$AC,18,FALSE),"""")</f>
        <v>ENZO WHITE/NAVY POLO DA CONCORSO UOMO MANICA CORTA</v>
      </c>
      <c r="AO417" s="101" t="str">
        <f>"Disegnato da Cavalier SanMarco "&amp;(AN417)&amp;"; "&amp;IF(C417&gt;0,+VLOOKUP($C417,'STYLE NAMES'!$B:$AC,19,FALSE),"")</f>
        <v>Disegnato da Cavalier SanMarco ENZO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7" s="101" t="str">
        <f>IF(C417&gt;0,+VLOOKUP($C417,'STYLE NAMES'!$B:$AC,20,FALSE),"")</f>
        <v>Design ingegnerizzato per alte prestazioni 
Jersey piqué elasticizzato  4-way-stretch 
Morbido e confortevole 
Traspirante Asciugatura rapida 
Composizione: 
95% Poliammide  5% Elastan</v>
      </c>
      <c r="AQ417" s="101" t="str">
        <f>IF(C417&gt;0,+VLOOKUP($C417,'STYLE NAMES'!$B:$AC,21,FALSE),"")</f>
        <v>Lavare in lavatrice a 30°C Ciclo delicato 
Stirare a bassa temperatura
Stirare al rovescio 
Non stirare su loghi o stampe 
Non candeggiare 
Non asciugare in asciugatrice</v>
      </c>
      <c r="AR417" s="101">
        <f>IF(D417&gt;0,+VLOOKUP($C417,'STYLE NAMES'!$B:$AC,22,FALSE),"")</f>
        <v>0</v>
      </c>
      <c r="AS417" s="101">
        <f>IF(E417&gt;0,+VLOOKUP($C417,'STYLE NAMES'!$B:$AC,23,FALSE),"")</f>
        <v>0</v>
      </c>
      <c r="AT417" s="101">
        <f>IF(F417&gt;0,+VLOOKUP($C417,'STYLE NAMES'!$B:$AC,24,FALSE),"")</f>
        <v>0</v>
      </c>
      <c r="AU417" s="101">
        <f>IF(G417&gt;0,+VLOOKUP($C417,'STYLE NAMES'!$B:$AC,25,FALSE),"")</f>
        <v>0</v>
      </c>
      <c r="AV417" s="101" t="str">
        <f>+VLOOKUP($S417,'CODE GENERATOR'!$P:$AM,15,FALSE)</f>
        <v>R.BOTMN_BRC0066_TJR0026WHTWHT</v>
      </c>
      <c r="AW417" s="101" t="str">
        <f>+VLOOKUP($S417,'CODE GENERATOR'!$P:$AM,16,FALSE)</f>
        <v>A.RACUX_BLT0015_BRD0012WHTWHT</v>
      </c>
      <c r="AX417" s="101" t="str">
        <f>+VLOOKUP($S417,'CODE GENERATOR'!$P:$AM,17,FALSE)</f>
        <v>A.RACAU_SOC0018_NYL00003XBST6</v>
      </c>
      <c r="AY417" s="101">
        <f>+VLOOKUP($S417,'CODE GENERATOR'!$P:$AM,18,FALSE)</f>
        <v>0</v>
      </c>
      <c r="AZ417" s="101">
        <f>+VLOOKUP($S417,'CODE GENERATOR'!$P:$AM,19,FALSE)</f>
        <v>0</v>
      </c>
      <c r="BA417" s="101">
        <f>+VLOOKUP($S417,'CODE GENERATOR'!$P:$AM,20,FALSE)</f>
        <v>0</v>
      </c>
      <c r="BB417" s="101">
        <f>+VLOOKUP($S417,'CODE GENERATOR'!$P:$AM,21,FALSE)</f>
        <v>0</v>
      </c>
      <c r="BC417" s="101">
        <f>+VLOOKUP($S417,'CODE GENERATOR'!$P:$AM,22,FALSE)</f>
        <v>0</v>
      </c>
      <c r="BD417" s="101">
        <f>+VLOOKUP($S417,'CODE GENERATOR'!$P:$AM,23,FALSE)</f>
        <v>0</v>
      </c>
      <c r="BE417" s="101">
        <f>+VLOOKUP($S417,'CODE GENERATOR'!$P:$AM,24,FALSE)</f>
        <v>0</v>
      </c>
      <c r="BF417" s="101">
        <f>IF(C417&gt;0,+VLOOKUP(G417,'CATEGORY ID'!$A$1:$L$118,3,FALSE),"")</f>
        <v>30</v>
      </c>
      <c r="BG417" s="101">
        <f>IF(C417&gt;0,+VLOOKUP(H417,'CATEGORY ID'!$D$1:$L$118,3,FALSE),"")</f>
        <v>2</v>
      </c>
      <c r="BH417" s="101">
        <f>IF(C417&gt;0,+VLOOKUP((+H417&amp;I417),'CATEGORY ID'!$H$1:$I$121,2,FALSE),"")</f>
        <v>108</v>
      </c>
      <c r="BJ417" s="101">
        <f>IF(C417&gt;0,IF(COUNTIF('CATEGORY ID'!$K$1:$K$121,+H417&amp;K417) &gt; 0, +VLOOKUP(+H417&amp;K417,'CATEGORY ID'!$K$1:$L$121,2,FALSE),""),"")</f>
        <v>224</v>
      </c>
      <c r="BK417" s="101" t="str">
        <f>IF(C417&gt;0,IF(COUNTIF('CATEGORY ID'!$K$124:$K$165, +VLOOKUP(C417,'STYLE NAMES'!$B:$AE,30,FALSE)) &gt; 0, +VLOOKUP(VLOOKUP(C417,'STYLE NAMES'!$B:$AE,30,FALSE),'CATEGORY ID'!K:M,2,FALSE),""),"")</f>
        <v/>
      </c>
      <c r="BM417" s="101">
        <v>204</v>
      </c>
      <c r="BO417" s="101">
        <v>21</v>
      </c>
      <c r="BR417" s="101" t="str" cm="1">
        <f t="array" ref="BR417">IF(C417&gt;0,_xlfn.TEXTJOIN(";", TRUE,_xlfn.UNIQUE(_xlfn._xlws.FILTER(BF417:BQ417,(BF417:BQ417&gt;0)),TRUE,FALSE)),"")&amp;";"&amp;BS417</f>
        <v>30;2;108;224;204;21;209;230</v>
      </c>
      <c r="BS417" s="101" t="s">
        <v>3455</v>
      </c>
      <c r="BU417" s="106">
        <f>IF(C417&gt;0,+VLOOKUP($C417,'STYLE NAMES'!$B:$AC,26,FALSE),"")</f>
        <v>89.9</v>
      </c>
      <c r="BV417" s="106">
        <f>IF(C417&gt;0,+VLOOKUP($C417,'STYLE NAMES'!$B:$AC,27,FALSE),"")</f>
        <v>4940</v>
      </c>
      <c r="BW417" s="106">
        <f>IF(C417&gt;0,+VLOOKUP($C417,'STYLE NAMES'!$B:$AC,28,FALSE),"")</f>
        <v>103.38500000000001</v>
      </c>
      <c r="BY417"/>
      <c r="BZ417" s="101">
        <v>7</v>
      </c>
      <c r="CA417" s="137">
        <f t="shared" si="30"/>
        <v>1</v>
      </c>
      <c r="CB417" s="137" t="str">
        <f>+VLOOKUP(C417,'[2]STYLES &amp; MODELS MATRIX'!$A:$G,7,FALSE)</f>
        <v>HDJ</v>
      </c>
      <c r="CC417" s="137" t="str">
        <f>+VLOOKUP(C417,'[1]STYLES &amp; SIZE CHARTS'!$A:$H,8,FALSE)</f>
        <v>MT-SSCP1</v>
      </c>
      <c r="CD417" s="137"/>
      <c r="CE417" s="205"/>
      <c r="CF417" s="141"/>
    </row>
    <row r="418" spans="1:84" s="101" customFormat="1" ht="12" customHeight="1" x14ac:dyDescent="0.2">
      <c r="A418" s="102">
        <f t="shared" si="28"/>
        <v>8683711004707</v>
      </c>
      <c r="B418" s="101" t="s">
        <v>878</v>
      </c>
      <c r="C418" s="101" t="s">
        <v>311</v>
      </c>
      <c r="D418" s="101" t="s">
        <v>2990</v>
      </c>
      <c r="E418" s="203" t="s">
        <v>2375</v>
      </c>
      <c r="F418" s="101" t="s">
        <v>2248</v>
      </c>
      <c r="G418" s="101" t="str">
        <f>IF(C418&gt;0,+VLOOKUP($C418,'STYLE NAMES'!$B:$AC,4,FALSE),"")</f>
        <v>RIDER</v>
      </c>
      <c r="H418" s="101" t="str">
        <f>IF(C418&gt;0,+VLOOKUP($C418,'STYLE NAMES'!$B:$AC,5,FALSE),"")</f>
        <v>MEN</v>
      </c>
      <c r="I418" s="101" t="str">
        <f>IF(C418&gt;0,+VLOOKUP($C418,'STYLE NAMES'!$B:$AC,6,FALSE),"")</f>
        <v>TOPS</v>
      </c>
      <c r="J418" s="101" t="str">
        <f>IF(C418&gt;0,+VLOOKUP($C418,'STYLE NAMES'!$B:$AC,7,FALSE),"")</f>
        <v>MEN</v>
      </c>
      <c r="K418" s="101" t="str">
        <f>IF(C418&gt;0,+VLOOKUP($C418,'STYLE NAMES'!$B:$AC,8,FALSE),"")</f>
        <v>COMPETITION POLOS</v>
      </c>
      <c r="L418" s="101" t="str">
        <f>IF(E418&gt;0,+VLOOKUP($E418,'CODE GENERATOR'!$D:$T,3,FALSE),"")</f>
        <v>S</v>
      </c>
      <c r="M418" s="101" t="str">
        <f>IF(E418&gt;0,+VLOOKUP($E418,'CODE GENERATOR'!$D:$T,4,FALSE),"")</f>
        <v>PIQUET</v>
      </c>
      <c r="N418" s="101" t="str">
        <f>IF(E418&gt;0,+VLOOKUP($E418,'CODE GENERATOR'!$D:$T,6,FALSE),"")</f>
        <v>WHITE</v>
      </c>
      <c r="O418" s="101" t="str">
        <f>IF(E418&gt;0,+VLOOKUP($E418,'CODE GENERATOR'!$D:$T,7,FALSE),"")</f>
        <v>NAVY</v>
      </c>
      <c r="P418" s="101" t="str">
        <f t="shared" si="29"/>
        <v>WHITE/NAVY</v>
      </c>
      <c r="Q418" s="104" t="str">
        <f>IF(E418&gt;0,+VLOOKUP($E418,'CODE GENERATOR'!$D:$T,11,FALSE),"")</f>
        <v>R.TOPMN_CPL0039</v>
      </c>
      <c r="R418" s="104" t="str">
        <f>IF(E418&gt;0,+VLOOKUP($E418,'CODE GENERATOR'!$D:$T,12,FALSE),"")</f>
        <v>PIQ0015WHTNAV</v>
      </c>
      <c r="S418" s="104" t="str">
        <f>IF(E418&gt;0,+VLOOKUP($E418,'CODE GENERATOR'!$D:$T,13,FALSE),"")</f>
        <v>R.TOPMN_CPL0039_PIQ0015WHTNAV</v>
      </c>
      <c r="T418" s="104" t="str">
        <f t="shared" si="27"/>
        <v>R.TOPMN_CPL0039_PIQ0015WHTNAV_L</v>
      </c>
      <c r="U418" s="105">
        <v>8683711004707</v>
      </c>
      <c r="V418" s="107" t="str" cm="1">
        <f t="array" ref="V418">_xlfn.TEXTJOIN(";", TRUE, _xlfn.UNIQUE(_xlfn._xlws.FILTER(P$3:P$10029, C$3:C$10029=C418)))</f>
        <v>WHITE;WHITE/NAVY;NAVY/WHITE</v>
      </c>
      <c r="W418" s="107" t="str" cm="1">
        <f t="array" ref="W418">_xlfn.TEXTJOIN(";", TRUE, _xlfn.UNIQUE(_xlfn._xlws.FILTER(F$3:F$10029, C$3:C$10029=C418)))</f>
        <v>XS;S;M;L;XL;XXL</v>
      </c>
      <c r="X418" s="101" t="str">
        <f>IF(E418&gt;0,+VLOOKUP($E418,'CODE GENERATOR'!$D:$AC,19,FALSE),0)</f>
        <v>2507_W_2241</v>
      </c>
      <c r="Y418" s="101" t="str">
        <f>IF(E418&gt;0,+VLOOKUP($E418,'CODE GENERATOR'!$D:$AC,20,FALSE),0)</f>
        <v>2507_W_2232</v>
      </c>
      <c r="Z418" s="101" t="str">
        <f>IF(E418&gt;0,+VLOOKUP($E418,'CODE GENERATOR'!$D:$AC,21,FALSE),0)</f>
        <v>2507_W_2265</v>
      </c>
      <c r="AA418" s="101" t="str">
        <f>IF(E418&gt;0,+VLOOKUP($E418,'CODE GENERATOR'!$D:$AC,22,FALSE),0)</f>
        <v>2507_W_2256</v>
      </c>
      <c r="AB418" s="101" t="str">
        <f>IF(E418&gt;0,+VLOOKUP($E418,'CODE GENERATOR'!$D:$AC,23,FALSE),0)</f>
        <v>2507_D_cavalier_detay_0084</v>
      </c>
      <c r="AC418" s="101" t="str">
        <f>IF(E418&gt;0,+VLOOKUP($E418,'CODE GENERATOR'!$D:$AC,24,FALSE),0)</f>
        <v/>
      </c>
      <c r="AD418" s="101" t="str">
        <f>IF(E418&gt;0,+VLOOKUP($E418,'CODE GENERATOR'!$D:$AC,25,FALSE),0)</f>
        <v/>
      </c>
      <c r="AE418" s="101" t="str">
        <f>IF(E418&gt;0,+VLOOKUP($E418,'CODE GENERATOR'!$D:$AC,26,FALSE),0)</f>
        <v/>
      </c>
      <c r="AF418" s="149" t="str">
        <f>IF($C418&gt;0,$C418&amp;" "&amp;$P418&amp;" "&amp;+VLOOKUP($C418,'STYLE NAMES'!$B:$AC,10,FALSE),"""")</f>
        <v>ENZO WHITE/NAVY MEN'S COMPETITION POLO SHORT SLEEVE</v>
      </c>
      <c r="AG418" s="101" t="str">
        <f>"Enjoy our "&amp;(AF418)&amp;"; "&amp;IF(C418&gt;0,+VLOOKUP($C418,'STYLE NAMES'!$B:$AC,11,FALSE),"")</f>
        <v>Enjoy our ENZO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8" s="101" t="str">
        <f>IF(C418&gt;0,+VLOOKUP($C418,'STYLE NAMES'!$B:$AC,12,FALSE),"")</f>
        <v>* Specially engineered design for high performance
* 4-way super stretch piquet jersey
* Soft and comfortable
* Breathable
* Quick dry
Composition:
95% Poliamide 5% Elasthane</v>
      </c>
      <c r="AI418" s="101" t="str">
        <f>IF(C418&gt;0,+VLOOKUP($C418,'STYLE NAMES'!$B:$AC,13,FALSE),"")</f>
        <v>Machine Wash at 30°C
Mild process
Iron at low temperature
Iron from REVERSE
Do NOT iron on logos or prints
Do not bleach
Do NOT Tumble Dry</v>
      </c>
      <c r="AJ418" s="149" t="str">
        <f>IF($C418&gt;0,$C418&amp;" "&amp;$P418&amp;" "&amp;+VLOOKUP($C418,'STYLE NAMES'!$B:$AC,14,FALSE),"""")</f>
        <v>ENZO WHITE/NAVY ERKEK KISA KOL YARIŞMA POLO</v>
      </c>
      <c r="AK418" s="149" t="str">
        <f>"Cavalier SanMarco tarafından tasarlanan "&amp;(AJ418)&amp;"; "&amp;IF(C418&gt;0,+VLOOKUP($C418,'STYLE NAMES'!$B:$AC,15,FALSE),"")</f>
        <v>Cavalier SanMarco tarafından tasarlanan ENZO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8" s="149" t="str">
        <f>IF(C418&gt;0,+VLOOKUP($C418,'STYLE NAMES'!$B:$AC,16,FALSE),"")</f>
        <v>* Yüksek performans için özel tasarım
* 4 yönlü süper streç pike kumaş
* Yumuşak ve rahat
* Nefes alabilir
* Hızlı kuruma
Kompozisyon:
%95 Polyamid  %5 Elastan</v>
      </c>
      <c r="AM418" s="149" t="str">
        <f>IF(C418&gt;0,+VLOOKUP($C418,'STYLE NAMES'!$B:$AC,17,FALSE),"")</f>
        <v>Makinede 30°C' de Yıkayın
Hassas Yıkama
Ilık ütü yapın
Tersten ütüleyin
Logo ve baskıları ÜTÜLEMEYİN
Çamaşır suyu kullanmayın
Kurutma Makinesinde Kurutmayın</v>
      </c>
      <c r="AN418" s="149" t="str">
        <f>IF($C418&gt;0,$C418&amp;" "&amp;$P418&amp;" "&amp;+VLOOKUP($C418,'STYLE NAMES'!$B:$AC,18,FALSE),"""")</f>
        <v>ENZO WHITE/NAVY POLO DA CONCORSO UOMO MANICA CORTA</v>
      </c>
      <c r="AO418" s="101" t="str">
        <f>"Disegnato da Cavalier SanMarco "&amp;(AN418)&amp;"; "&amp;IF(C418&gt;0,+VLOOKUP($C418,'STYLE NAMES'!$B:$AC,19,FALSE),"")</f>
        <v>Disegnato da Cavalier SanMarco ENZO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8" s="101" t="str">
        <f>IF(C418&gt;0,+VLOOKUP($C418,'STYLE NAMES'!$B:$AC,20,FALSE),"")</f>
        <v>Design ingegnerizzato per alte prestazioni 
Jersey piqué elasticizzato  4-way-stretch 
Morbido e confortevole 
Traspirante Asciugatura rapida 
Composizione: 
95% Poliammide  5% Elastan</v>
      </c>
      <c r="AQ418" s="101" t="str">
        <f>IF(C418&gt;0,+VLOOKUP($C418,'STYLE NAMES'!$B:$AC,21,FALSE),"")</f>
        <v>Lavare in lavatrice a 30°C Ciclo delicato 
Stirare a bassa temperatura
Stirare al rovescio 
Non stirare su loghi o stampe 
Non candeggiare 
Non asciugare in asciugatrice</v>
      </c>
      <c r="AR418" s="101">
        <f>IF(D418&gt;0,+VLOOKUP($C418,'STYLE NAMES'!$B:$AC,22,FALSE),"")</f>
        <v>0</v>
      </c>
      <c r="AS418" s="101">
        <f>IF(E418&gt;0,+VLOOKUP($C418,'STYLE NAMES'!$B:$AC,23,FALSE),"")</f>
        <v>0</v>
      </c>
      <c r="AT418" s="101">
        <f>IF(F418&gt;0,+VLOOKUP($C418,'STYLE NAMES'!$B:$AC,24,FALSE),"")</f>
        <v>0</v>
      </c>
      <c r="AU418" s="101">
        <f>IF(G418&gt;0,+VLOOKUP($C418,'STYLE NAMES'!$B:$AC,25,FALSE),"")</f>
        <v>0</v>
      </c>
      <c r="AV418" s="101" t="str">
        <f>+VLOOKUP($S418,'CODE GENERATOR'!$P:$AM,15,FALSE)</f>
        <v>R.BOTMN_BRC0066_TJR0026WHTWHT</v>
      </c>
      <c r="AW418" s="101" t="str">
        <f>+VLOOKUP($S418,'CODE GENERATOR'!$P:$AM,16,FALSE)</f>
        <v>A.RACUX_BLT0015_BRD0012WHTWHT</v>
      </c>
      <c r="AX418" s="101" t="str">
        <f>+VLOOKUP($S418,'CODE GENERATOR'!$P:$AM,17,FALSE)</f>
        <v>A.RACAU_SOC0018_NYL00003XBST6</v>
      </c>
      <c r="AY418" s="101">
        <f>+VLOOKUP($S418,'CODE GENERATOR'!$P:$AM,18,FALSE)</f>
        <v>0</v>
      </c>
      <c r="AZ418" s="101">
        <f>+VLOOKUP($S418,'CODE GENERATOR'!$P:$AM,19,FALSE)</f>
        <v>0</v>
      </c>
      <c r="BA418" s="101">
        <f>+VLOOKUP($S418,'CODE GENERATOR'!$P:$AM,20,FALSE)</f>
        <v>0</v>
      </c>
      <c r="BB418" s="101">
        <f>+VLOOKUP($S418,'CODE GENERATOR'!$P:$AM,21,FALSE)</f>
        <v>0</v>
      </c>
      <c r="BC418" s="101">
        <f>+VLOOKUP($S418,'CODE GENERATOR'!$P:$AM,22,FALSE)</f>
        <v>0</v>
      </c>
      <c r="BD418" s="101">
        <f>+VLOOKUP($S418,'CODE GENERATOR'!$P:$AM,23,FALSE)</f>
        <v>0</v>
      </c>
      <c r="BE418" s="101">
        <f>+VLOOKUP($S418,'CODE GENERATOR'!$P:$AM,24,FALSE)</f>
        <v>0</v>
      </c>
      <c r="BF418" s="101">
        <f>IF(C418&gt;0,+VLOOKUP(G418,'CATEGORY ID'!$A$1:$L$118,3,FALSE),"")</f>
        <v>30</v>
      </c>
      <c r="BG418" s="101">
        <f>IF(C418&gt;0,+VLOOKUP(H418,'CATEGORY ID'!$D$1:$L$118,3,FALSE),"")</f>
        <v>2</v>
      </c>
      <c r="BH418" s="101">
        <f>IF(C418&gt;0,+VLOOKUP((+H418&amp;I418),'CATEGORY ID'!$H$1:$I$121,2,FALSE),"")</f>
        <v>108</v>
      </c>
      <c r="BJ418" s="101">
        <f>IF(C418&gt;0,IF(COUNTIF('CATEGORY ID'!$K$1:$K$121,+H418&amp;K418) &gt; 0, +VLOOKUP(+H418&amp;K418,'CATEGORY ID'!$K$1:$L$121,2,FALSE),""),"")</f>
        <v>224</v>
      </c>
      <c r="BK418" s="101" t="str">
        <f>IF(C418&gt;0,IF(COUNTIF('CATEGORY ID'!$K$124:$K$165, +VLOOKUP(C418,'STYLE NAMES'!$B:$AE,30,FALSE)) &gt; 0, +VLOOKUP(VLOOKUP(C418,'STYLE NAMES'!$B:$AE,30,FALSE),'CATEGORY ID'!K:M,2,FALSE),""),"")</f>
        <v/>
      </c>
      <c r="BM418" s="101">
        <v>204</v>
      </c>
      <c r="BO418" s="101">
        <v>21</v>
      </c>
      <c r="BR418" s="101" t="str" cm="1">
        <f t="array" ref="BR418">IF(C418&gt;0,_xlfn.TEXTJOIN(";", TRUE,_xlfn.UNIQUE(_xlfn._xlws.FILTER(BF418:BQ418,(BF418:BQ418&gt;0)),TRUE,FALSE)),"")&amp;";"&amp;BS418</f>
        <v>30;2;108;224;204;21;209;230</v>
      </c>
      <c r="BS418" s="101" t="s">
        <v>3455</v>
      </c>
      <c r="BU418" s="106">
        <f>IF(C418&gt;0,+VLOOKUP($C418,'STYLE NAMES'!$B:$AC,26,FALSE),"")</f>
        <v>89.9</v>
      </c>
      <c r="BV418" s="106">
        <f>IF(C418&gt;0,+VLOOKUP($C418,'STYLE NAMES'!$B:$AC,27,FALSE),"")</f>
        <v>4940</v>
      </c>
      <c r="BW418" s="106">
        <f>IF(C418&gt;0,+VLOOKUP($C418,'STYLE NAMES'!$B:$AC,28,FALSE),"")</f>
        <v>103.38500000000001</v>
      </c>
      <c r="BY418"/>
      <c r="BZ418" s="101">
        <v>7</v>
      </c>
      <c r="CA418" s="137">
        <f t="shared" si="30"/>
        <v>1</v>
      </c>
      <c r="CB418" s="137" t="str">
        <f>+VLOOKUP(C418,'[2]STYLES &amp; MODELS MATRIX'!$A:$G,7,FALSE)</f>
        <v>HDJ</v>
      </c>
      <c r="CC418" s="137" t="str">
        <f>+VLOOKUP(C418,'[1]STYLES &amp; SIZE CHARTS'!$A:$H,8,FALSE)</f>
        <v>MT-SSCP1</v>
      </c>
      <c r="CD418" s="137"/>
      <c r="CE418" s="205"/>
      <c r="CF418" s="141"/>
    </row>
    <row r="419" spans="1:84" s="101" customFormat="1" ht="12" customHeight="1" x14ac:dyDescent="0.2">
      <c r="A419" s="102">
        <f t="shared" si="28"/>
        <v>8683711004714</v>
      </c>
      <c r="B419" s="101" t="s">
        <v>878</v>
      </c>
      <c r="C419" s="101" t="s">
        <v>311</v>
      </c>
      <c r="D419" s="101" t="s">
        <v>2990</v>
      </c>
      <c r="E419" s="203" t="s">
        <v>2375</v>
      </c>
      <c r="F419" s="101" t="s">
        <v>2249</v>
      </c>
      <c r="G419" s="101" t="str">
        <f>IF(C419&gt;0,+VLOOKUP($C419,'STYLE NAMES'!$B:$AC,4,FALSE),"")</f>
        <v>RIDER</v>
      </c>
      <c r="H419" s="101" t="str">
        <f>IF(C419&gt;0,+VLOOKUP($C419,'STYLE NAMES'!$B:$AC,5,FALSE),"")</f>
        <v>MEN</v>
      </c>
      <c r="I419" s="101" t="str">
        <f>IF(C419&gt;0,+VLOOKUP($C419,'STYLE NAMES'!$B:$AC,6,FALSE),"")</f>
        <v>TOPS</v>
      </c>
      <c r="J419" s="101" t="str">
        <f>IF(C419&gt;0,+VLOOKUP($C419,'STYLE NAMES'!$B:$AC,7,FALSE),"")</f>
        <v>MEN</v>
      </c>
      <c r="K419" s="101" t="str">
        <f>IF(C419&gt;0,+VLOOKUP($C419,'STYLE NAMES'!$B:$AC,8,FALSE),"")</f>
        <v>COMPETITION POLOS</v>
      </c>
      <c r="L419" s="101" t="str">
        <f>IF(E419&gt;0,+VLOOKUP($E419,'CODE GENERATOR'!$D:$T,3,FALSE),"")</f>
        <v>S</v>
      </c>
      <c r="M419" s="101" t="str">
        <f>IF(E419&gt;0,+VLOOKUP($E419,'CODE GENERATOR'!$D:$T,4,FALSE),"")</f>
        <v>PIQUET</v>
      </c>
      <c r="N419" s="101" t="str">
        <f>IF(E419&gt;0,+VLOOKUP($E419,'CODE GENERATOR'!$D:$T,6,FALSE),"")</f>
        <v>WHITE</v>
      </c>
      <c r="O419" s="101" t="str">
        <f>IF(E419&gt;0,+VLOOKUP($E419,'CODE GENERATOR'!$D:$T,7,FALSE),"")</f>
        <v>NAVY</v>
      </c>
      <c r="P419" s="101" t="str">
        <f t="shared" si="29"/>
        <v>WHITE/NAVY</v>
      </c>
      <c r="Q419" s="104" t="str">
        <f>IF(E419&gt;0,+VLOOKUP($E419,'CODE GENERATOR'!$D:$T,11,FALSE),"")</f>
        <v>R.TOPMN_CPL0039</v>
      </c>
      <c r="R419" s="104" t="str">
        <f>IF(E419&gt;0,+VLOOKUP($E419,'CODE GENERATOR'!$D:$T,12,FALSE),"")</f>
        <v>PIQ0015WHTNAV</v>
      </c>
      <c r="S419" s="104" t="str">
        <f>IF(E419&gt;0,+VLOOKUP($E419,'CODE GENERATOR'!$D:$T,13,FALSE),"")</f>
        <v>R.TOPMN_CPL0039_PIQ0015WHTNAV</v>
      </c>
      <c r="T419" s="104" t="str">
        <f t="shared" si="27"/>
        <v>R.TOPMN_CPL0039_PIQ0015WHTNAV_XL</v>
      </c>
      <c r="U419" s="105">
        <v>8683711004714</v>
      </c>
      <c r="V419" s="107" t="str" cm="1">
        <f t="array" ref="V419">_xlfn.TEXTJOIN(";", TRUE, _xlfn.UNIQUE(_xlfn._xlws.FILTER(P$3:P$10029, C$3:C$10029=C419)))</f>
        <v>WHITE;WHITE/NAVY;NAVY/WHITE</v>
      </c>
      <c r="W419" s="107" t="str" cm="1">
        <f t="array" ref="W419">_xlfn.TEXTJOIN(";", TRUE, _xlfn.UNIQUE(_xlfn._xlws.FILTER(F$3:F$10029, C$3:C$10029=C419)))</f>
        <v>XS;S;M;L;XL;XXL</v>
      </c>
      <c r="X419" s="101" t="str">
        <f>IF(E419&gt;0,+VLOOKUP($E419,'CODE GENERATOR'!$D:$AC,19,FALSE),0)</f>
        <v>2507_W_2241</v>
      </c>
      <c r="Y419" s="101" t="str">
        <f>IF(E419&gt;0,+VLOOKUP($E419,'CODE GENERATOR'!$D:$AC,20,FALSE),0)</f>
        <v>2507_W_2232</v>
      </c>
      <c r="Z419" s="101" t="str">
        <f>IF(E419&gt;0,+VLOOKUP($E419,'CODE GENERATOR'!$D:$AC,21,FALSE),0)</f>
        <v>2507_W_2265</v>
      </c>
      <c r="AA419" s="101" t="str">
        <f>IF(E419&gt;0,+VLOOKUP($E419,'CODE GENERATOR'!$D:$AC,22,FALSE),0)</f>
        <v>2507_W_2256</v>
      </c>
      <c r="AB419" s="101" t="str">
        <f>IF(E419&gt;0,+VLOOKUP($E419,'CODE GENERATOR'!$D:$AC,23,FALSE),0)</f>
        <v>2507_D_cavalier_detay_0084</v>
      </c>
      <c r="AC419" s="101" t="str">
        <f>IF(E419&gt;0,+VLOOKUP($E419,'CODE GENERATOR'!$D:$AC,24,FALSE),0)</f>
        <v/>
      </c>
      <c r="AD419" s="101" t="str">
        <f>IF(E419&gt;0,+VLOOKUP($E419,'CODE GENERATOR'!$D:$AC,25,FALSE),0)</f>
        <v/>
      </c>
      <c r="AE419" s="101" t="str">
        <f>IF(E419&gt;0,+VLOOKUP($E419,'CODE GENERATOR'!$D:$AC,26,FALSE),0)</f>
        <v/>
      </c>
      <c r="AF419" s="149" t="str">
        <f>IF($C419&gt;0,$C419&amp;" "&amp;$P419&amp;" "&amp;+VLOOKUP($C419,'STYLE NAMES'!$B:$AC,10,FALSE),"""")</f>
        <v>ENZO WHITE/NAVY MEN'S COMPETITION POLO SHORT SLEEVE</v>
      </c>
      <c r="AG419" s="101" t="str">
        <f>"Enjoy our "&amp;(AF419)&amp;"; "&amp;IF(C419&gt;0,+VLOOKUP($C419,'STYLE NAMES'!$B:$AC,11,FALSE),"")</f>
        <v>Enjoy our ENZO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19" s="101" t="str">
        <f>IF(C419&gt;0,+VLOOKUP($C419,'STYLE NAMES'!$B:$AC,12,FALSE),"")</f>
        <v>* Specially engineered design for high performance
* 4-way super stretch piquet jersey
* Soft and comfortable
* Breathable
* Quick dry
Composition:
95% Poliamide 5% Elasthane</v>
      </c>
      <c r="AI419" s="101" t="str">
        <f>IF(C419&gt;0,+VLOOKUP($C419,'STYLE NAMES'!$B:$AC,13,FALSE),"")</f>
        <v>Machine Wash at 30°C
Mild process
Iron at low temperature
Iron from REVERSE
Do NOT iron on logos or prints
Do not bleach
Do NOT Tumble Dry</v>
      </c>
      <c r="AJ419" s="149" t="str">
        <f>IF($C419&gt;0,$C419&amp;" "&amp;$P419&amp;" "&amp;+VLOOKUP($C419,'STYLE NAMES'!$B:$AC,14,FALSE),"""")</f>
        <v>ENZO WHITE/NAVY ERKEK KISA KOL YARIŞMA POLO</v>
      </c>
      <c r="AK419" s="149" t="str">
        <f>"Cavalier SanMarco tarafından tasarlanan "&amp;(AJ419)&amp;"; "&amp;IF(C419&gt;0,+VLOOKUP($C419,'STYLE NAMES'!$B:$AC,15,FALSE),"")</f>
        <v>Cavalier SanMarco tarafından tasarlanan ENZO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19" s="149" t="str">
        <f>IF(C419&gt;0,+VLOOKUP($C419,'STYLE NAMES'!$B:$AC,16,FALSE),"")</f>
        <v>* Yüksek performans için özel tasarım
* 4 yönlü süper streç pike kumaş
* Yumuşak ve rahat
* Nefes alabilir
* Hızlı kuruma
Kompozisyon:
%95 Polyamid  %5 Elastan</v>
      </c>
      <c r="AM419" s="149" t="str">
        <f>IF(C419&gt;0,+VLOOKUP($C419,'STYLE NAMES'!$B:$AC,17,FALSE),"")</f>
        <v>Makinede 30°C' de Yıkayın
Hassas Yıkama
Ilık ütü yapın
Tersten ütüleyin
Logo ve baskıları ÜTÜLEMEYİN
Çamaşır suyu kullanmayın
Kurutma Makinesinde Kurutmayın</v>
      </c>
      <c r="AN419" s="149" t="str">
        <f>IF($C419&gt;0,$C419&amp;" "&amp;$P419&amp;" "&amp;+VLOOKUP($C419,'STYLE NAMES'!$B:$AC,18,FALSE),"""")</f>
        <v>ENZO WHITE/NAVY POLO DA CONCORSO UOMO MANICA CORTA</v>
      </c>
      <c r="AO419" s="101" t="str">
        <f>"Disegnato da Cavalier SanMarco "&amp;(AN419)&amp;"; "&amp;IF(C419&gt;0,+VLOOKUP($C419,'STYLE NAMES'!$B:$AC,19,FALSE),"")</f>
        <v>Disegnato da Cavalier SanMarco ENZO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19" s="101" t="str">
        <f>IF(C419&gt;0,+VLOOKUP($C419,'STYLE NAMES'!$B:$AC,20,FALSE),"")</f>
        <v>Design ingegnerizzato per alte prestazioni 
Jersey piqué elasticizzato  4-way-stretch 
Morbido e confortevole 
Traspirante Asciugatura rapida 
Composizione: 
95% Poliammide  5% Elastan</v>
      </c>
      <c r="AQ419" s="101" t="str">
        <f>IF(C419&gt;0,+VLOOKUP($C419,'STYLE NAMES'!$B:$AC,21,FALSE),"")</f>
        <v>Lavare in lavatrice a 30°C Ciclo delicato 
Stirare a bassa temperatura
Stirare al rovescio 
Non stirare su loghi o stampe 
Non candeggiare 
Non asciugare in asciugatrice</v>
      </c>
      <c r="AR419" s="101">
        <f>IF(D419&gt;0,+VLOOKUP($C419,'STYLE NAMES'!$B:$AC,22,FALSE),"")</f>
        <v>0</v>
      </c>
      <c r="AS419" s="101">
        <f>IF(E419&gt;0,+VLOOKUP($C419,'STYLE NAMES'!$B:$AC,23,FALSE),"")</f>
        <v>0</v>
      </c>
      <c r="AT419" s="101">
        <f>IF(F419&gt;0,+VLOOKUP($C419,'STYLE NAMES'!$B:$AC,24,FALSE),"")</f>
        <v>0</v>
      </c>
      <c r="AU419" s="101">
        <f>IF(G419&gt;0,+VLOOKUP($C419,'STYLE NAMES'!$B:$AC,25,FALSE),"")</f>
        <v>0</v>
      </c>
      <c r="AV419" s="101" t="str">
        <f>+VLOOKUP($S419,'CODE GENERATOR'!$P:$AM,15,FALSE)</f>
        <v>R.BOTMN_BRC0066_TJR0026WHTWHT</v>
      </c>
      <c r="AW419" s="101" t="str">
        <f>+VLOOKUP($S419,'CODE GENERATOR'!$P:$AM,16,FALSE)</f>
        <v>A.RACUX_BLT0015_BRD0012WHTWHT</v>
      </c>
      <c r="AX419" s="101" t="str">
        <f>+VLOOKUP($S419,'CODE GENERATOR'!$P:$AM,17,FALSE)</f>
        <v>A.RACAU_SOC0018_NYL00003XBST6</v>
      </c>
      <c r="AY419" s="101">
        <f>+VLOOKUP($S419,'CODE GENERATOR'!$P:$AM,18,FALSE)</f>
        <v>0</v>
      </c>
      <c r="AZ419" s="101">
        <f>+VLOOKUP($S419,'CODE GENERATOR'!$P:$AM,19,FALSE)</f>
        <v>0</v>
      </c>
      <c r="BA419" s="101">
        <f>+VLOOKUP($S419,'CODE GENERATOR'!$P:$AM,20,FALSE)</f>
        <v>0</v>
      </c>
      <c r="BB419" s="101">
        <f>+VLOOKUP($S419,'CODE GENERATOR'!$P:$AM,21,FALSE)</f>
        <v>0</v>
      </c>
      <c r="BC419" s="101">
        <f>+VLOOKUP($S419,'CODE GENERATOR'!$P:$AM,22,FALSE)</f>
        <v>0</v>
      </c>
      <c r="BD419" s="101">
        <f>+VLOOKUP($S419,'CODE GENERATOR'!$P:$AM,23,FALSE)</f>
        <v>0</v>
      </c>
      <c r="BE419" s="101">
        <f>+VLOOKUP($S419,'CODE GENERATOR'!$P:$AM,24,FALSE)</f>
        <v>0</v>
      </c>
      <c r="BF419" s="101">
        <f>IF(C419&gt;0,+VLOOKUP(G419,'CATEGORY ID'!$A$1:$L$118,3,FALSE),"")</f>
        <v>30</v>
      </c>
      <c r="BG419" s="101">
        <f>IF(C419&gt;0,+VLOOKUP(H419,'CATEGORY ID'!$D$1:$L$118,3,FALSE),"")</f>
        <v>2</v>
      </c>
      <c r="BH419" s="101">
        <f>IF(C419&gt;0,+VLOOKUP((+H419&amp;I419),'CATEGORY ID'!$H$1:$I$121,2,FALSE),"")</f>
        <v>108</v>
      </c>
      <c r="BJ419" s="101">
        <f>IF(C419&gt;0,IF(COUNTIF('CATEGORY ID'!$K$1:$K$121,+H419&amp;K419) &gt; 0, +VLOOKUP(+H419&amp;K419,'CATEGORY ID'!$K$1:$L$121,2,FALSE),""),"")</f>
        <v>224</v>
      </c>
      <c r="BK419" s="101" t="str">
        <f>IF(C419&gt;0,IF(COUNTIF('CATEGORY ID'!$K$124:$K$165, +VLOOKUP(C419,'STYLE NAMES'!$B:$AE,30,FALSE)) &gt; 0, +VLOOKUP(VLOOKUP(C419,'STYLE NAMES'!$B:$AE,30,FALSE),'CATEGORY ID'!K:M,2,FALSE),""),"")</f>
        <v/>
      </c>
      <c r="BM419" s="101">
        <v>204</v>
      </c>
      <c r="BO419" s="101">
        <v>21</v>
      </c>
      <c r="BR419" s="101" t="str" cm="1">
        <f t="array" ref="BR419">IF(C419&gt;0,_xlfn.TEXTJOIN(";", TRUE,_xlfn.UNIQUE(_xlfn._xlws.FILTER(BF419:BQ419,(BF419:BQ419&gt;0)),TRUE,FALSE)),"")&amp;";"&amp;BS419</f>
        <v>30;2;108;224;204;21;209;230</v>
      </c>
      <c r="BS419" s="101" t="s">
        <v>3455</v>
      </c>
      <c r="BU419" s="106">
        <f>IF(C419&gt;0,+VLOOKUP($C419,'STYLE NAMES'!$B:$AC,26,FALSE),"")</f>
        <v>89.9</v>
      </c>
      <c r="BV419" s="106">
        <f>IF(C419&gt;0,+VLOOKUP($C419,'STYLE NAMES'!$B:$AC,27,FALSE),"")</f>
        <v>4940</v>
      </c>
      <c r="BW419" s="106">
        <f>IF(C419&gt;0,+VLOOKUP($C419,'STYLE NAMES'!$B:$AC,28,FALSE),"")</f>
        <v>103.38500000000001</v>
      </c>
      <c r="BY419"/>
      <c r="BZ419" s="101">
        <v>7</v>
      </c>
      <c r="CA419" s="137">
        <f t="shared" si="30"/>
        <v>1</v>
      </c>
      <c r="CB419" s="137" t="str">
        <f>+VLOOKUP(C419,'[2]STYLES &amp; MODELS MATRIX'!$A:$G,7,FALSE)</f>
        <v>HDJ</v>
      </c>
      <c r="CC419" s="137" t="str">
        <f>+VLOOKUP(C419,'[1]STYLES &amp; SIZE CHARTS'!$A:$H,8,FALSE)</f>
        <v>MT-SSCP1</v>
      </c>
      <c r="CD419" s="137"/>
      <c r="CE419" s="205"/>
      <c r="CF419" s="141"/>
    </row>
    <row r="420" spans="1:84" s="101" customFormat="1" ht="12" customHeight="1" x14ac:dyDescent="0.2">
      <c r="A420" s="102">
        <f t="shared" si="28"/>
        <v>8683711004721</v>
      </c>
      <c r="B420" s="101" t="s">
        <v>878</v>
      </c>
      <c r="C420" s="101" t="s">
        <v>311</v>
      </c>
      <c r="D420" s="101" t="s">
        <v>2990</v>
      </c>
      <c r="E420" s="203" t="s">
        <v>2375</v>
      </c>
      <c r="F420" s="101" t="s">
        <v>2347</v>
      </c>
      <c r="G420" s="101" t="str">
        <f>IF(C420&gt;0,+VLOOKUP($C420,'STYLE NAMES'!$B:$AC,4,FALSE),"")</f>
        <v>RIDER</v>
      </c>
      <c r="H420" s="101" t="str">
        <f>IF(C420&gt;0,+VLOOKUP($C420,'STYLE NAMES'!$B:$AC,5,FALSE),"")</f>
        <v>MEN</v>
      </c>
      <c r="I420" s="101" t="str">
        <f>IF(C420&gt;0,+VLOOKUP($C420,'STYLE NAMES'!$B:$AC,6,FALSE),"")</f>
        <v>TOPS</v>
      </c>
      <c r="J420" s="101" t="str">
        <f>IF(C420&gt;0,+VLOOKUP($C420,'STYLE NAMES'!$B:$AC,7,FALSE),"")</f>
        <v>MEN</v>
      </c>
      <c r="K420" s="101" t="str">
        <f>IF(C420&gt;0,+VLOOKUP($C420,'STYLE NAMES'!$B:$AC,8,FALSE),"")</f>
        <v>COMPETITION POLOS</v>
      </c>
      <c r="L420" s="101" t="str">
        <f>IF(E420&gt;0,+VLOOKUP($E420,'CODE GENERATOR'!$D:$T,3,FALSE),"")</f>
        <v>S</v>
      </c>
      <c r="M420" s="101" t="str">
        <f>IF(E420&gt;0,+VLOOKUP($E420,'CODE GENERATOR'!$D:$T,4,FALSE),"")</f>
        <v>PIQUET</v>
      </c>
      <c r="N420" s="101" t="str">
        <f>IF(E420&gt;0,+VLOOKUP($E420,'CODE GENERATOR'!$D:$T,6,FALSE),"")</f>
        <v>WHITE</v>
      </c>
      <c r="O420" s="101" t="str">
        <f>IF(E420&gt;0,+VLOOKUP($E420,'CODE GENERATOR'!$D:$T,7,FALSE),"")</f>
        <v>NAVY</v>
      </c>
      <c r="P420" s="101" t="str">
        <f t="shared" si="29"/>
        <v>WHITE/NAVY</v>
      </c>
      <c r="Q420" s="104" t="str">
        <f>IF(E420&gt;0,+VLOOKUP($E420,'CODE GENERATOR'!$D:$T,11,FALSE),"")</f>
        <v>R.TOPMN_CPL0039</v>
      </c>
      <c r="R420" s="104" t="str">
        <f>IF(E420&gt;0,+VLOOKUP($E420,'CODE GENERATOR'!$D:$T,12,FALSE),"")</f>
        <v>PIQ0015WHTNAV</v>
      </c>
      <c r="S420" s="104" t="str">
        <f>IF(E420&gt;0,+VLOOKUP($E420,'CODE GENERATOR'!$D:$T,13,FALSE),"")</f>
        <v>R.TOPMN_CPL0039_PIQ0015WHTNAV</v>
      </c>
      <c r="T420" s="104" t="str">
        <f t="shared" si="27"/>
        <v>R.TOPMN_CPL0039_PIQ0015WHTNAV_XXL</v>
      </c>
      <c r="U420" s="105">
        <v>8683711004721</v>
      </c>
      <c r="V420" s="107" t="str" cm="1">
        <f t="array" ref="V420">_xlfn.TEXTJOIN(";", TRUE, _xlfn.UNIQUE(_xlfn._xlws.FILTER(P$3:P$10029, C$3:C$10029=C420)))</f>
        <v>WHITE;WHITE/NAVY;NAVY/WHITE</v>
      </c>
      <c r="W420" s="107" t="str" cm="1">
        <f t="array" ref="W420">_xlfn.TEXTJOIN(";", TRUE, _xlfn.UNIQUE(_xlfn._xlws.FILTER(F$3:F$10029, C$3:C$10029=C420)))</f>
        <v>XS;S;M;L;XL;XXL</v>
      </c>
      <c r="X420" s="101" t="str">
        <f>IF(E420&gt;0,+VLOOKUP($E420,'CODE GENERATOR'!$D:$AC,19,FALSE),0)</f>
        <v>2507_W_2241</v>
      </c>
      <c r="Y420" s="101" t="str">
        <f>IF(E420&gt;0,+VLOOKUP($E420,'CODE GENERATOR'!$D:$AC,20,FALSE),0)</f>
        <v>2507_W_2232</v>
      </c>
      <c r="Z420" s="101" t="str">
        <f>IF(E420&gt;0,+VLOOKUP($E420,'CODE GENERATOR'!$D:$AC,21,FALSE),0)</f>
        <v>2507_W_2265</v>
      </c>
      <c r="AA420" s="101" t="str">
        <f>IF(E420&gt;0,+VLOOKUP($E420,'CODE GENERATOR'!$D:$AC,22,FALSE),0)</f>
        <v>2507_W_2256</v>
      </c>
      <c r="AB420" s="101" t="str">
        <f>IF(E420&gt;0,+VLOOKUP($E420,'CODE GENERATOR'!$D:$AC,23,FALSE),0)</f>
        <v>2507_D_cavalier_detay_0084</v>
      </c>
      <c r="AC420" s="101" t="str">
        <f>IF(E420&gt;0,+VLOOKUP($E420,'CODE GENERATOR'!$D:$AC,24,FALSE),0)</f>
        <v/>
      </c>
      <c r="AD420" s="101" t="str">
        <f>IF(E420&gt;0,+VLOOKUP($E420,'CODE GENERATOR'!$D:$AC,25,FALSE),0)</f>
        <v/>
      </c>
      <c r="AE420" s="101" t="str">
        <f>IF(E420&gt;0,+VLOOKUP($E420,'CODE GENERATOR'!$D:$AC,26,FALSE),0)</f>
        <v/>
      </c>
      <c r="AF420" s="149" t="str">
        <f>IF($C420&gt;0,$C420&amp;" "&amp;$P420&amp;" "&amp;+VLOOKUP($C420,'STYLE NAMES'!$B:$AC,10,FALSE),"""")</f>
        <v>ENZO WHITE/NAVY MEN'S COMPETITION POLO SHORT SLEEVE</v>
      </c>
      <c r="AG420" s="101" t="str">
        <f>"Enjoy our "&amp;(AF420)&amp;"; "&amp;IF(C420&gt;0,+VLOOKUP($C420,'STYLE NAMES'!$B:$AC,11,FALSE),"")</f>
        <v>Enjoy our ENZO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0" s="101" t="str">
        <f>IF(C420&gt;0,+VLOOKUP($C420,'STYLE NAMES'!$B:$AC,12,FALSE),"")</f>
        <v>* Specially engineered design for high performance
* 4-way super stretch piquet jersey
* Soft and comfortable
* Breathable
* Quick dry
Composition:
95% Poliamide 5% Elasthane</v>
      </c>
      <c r="AI420" s="101" t="str">
        <f>IF(C420&gt;0,+VLOOKUP($C420,'STYLE NAMES'!$B:$AC,13,FALSE),"")</f>
        <v>Machine Wash at 30°C
Mild process
Iron at low temperature
Iron from REVERSE
Do NOT iron on logos or prints
Do not bleach
Do NOT Tumble Dry</v>
      </c>
      <c r="AJ420" s="149" t="str">
        <f>IF($C420&gt;0,$C420&amp;" "&amp;$P420&amp;" "&amp;+VLOOKUP($C420,'STYLE NAMES'!$B:$AC,14,FALSE),"""")</f>
        <v>ENZO WHITE/NAVY ERKEK KISA KOL YARIŞMA POLO</v>
      </c>
      <c r="AK420" s="149" t="str">
        <f>"Cavalier SanMarco tarafından tasarlanan "&amp;(AJ420)&amp;"; "&amp;IF(C420&gt;0,+VLOOKUP($C420,'STYLE NAMES'!$B:$AC,15,FALSE),"")</f>
        <v>Cavalier SanMarco tarafından tasarlanan ENZO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0" s="149" t="str">
        <f>IF(C420&gt;0,+VLOOKUP($C420,'STYLE NAMES'!$B:$AC,16,FALSE),"")</f>
        <v>* Yüksek performans için özel tasarım
* 4 yönlü süper streç pike kumaş
* Yumuşak ve rahat
* Nefes alabilir
* Hızlı kuruma
Kompozisyon:
%95 Polyamid  %5 Elastan</v>
      </c>
      <c r="AM420" s="149" t="str">
        <f>IF(C420&gt;0,+VLOOKUP($C420,'STYLE NAMES'!$B:$AC,17,FALSE),"")</f>
        <v>Makinede 30°C' de Yıkayın
Hassas Yıkama
Ilık ütü yapın
Tersten ütüleyin
Logo ve baskıları ÜTÜLEMEYİN
Çamaşır suyu kullanmayın
Kurutma Makinesinde Kurutmayın</v>
      </c>
      <c r="AN420" s="149" t="str">
        <f>IF($C420&gt;0,$C420&amp;" "&amp;$P420&amp;" "&amp;+VLOOKUP($C420,'STYLE NAMES'!$B:$AC,18,FALSE),"""")</f>
        <v>ENZO WHITE/NAVY POLO DA CONCORSO UOMO MANICA CORTA</v>
      </c>
      <c r="AO420" s="101" t="str">
        <f>"Disegnato da Cavalier SanMarco "&amp;(AN420)&amp;"; "&amp;IF(C420&gt;0,+VLOOKUP($C420,'STYLE NAMES'!$B:$AC,19,FALSE),"")</f>
        <v>Disegnato da Cavalier SanMarco ENZO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0" s="101" t="str">
        <f>IF(C420&gt;0,+VLOOKUP($C420,'STYLE NAMES'!$B:$AC,20,FALSE),"")</f>
        <v>Design ingegnerizzato per alte prestazioni 
Jersey piqué elasticizzato  4-way-stretch 
Morbido e confortevole 
Traspirante Asciugatura rapida 
Composizione: 
95% Poliammide  5% Elastan</v>
      </c>
      <c r="AQ420" s="101" t="str">
        <f>IF(C420&gt;0,+VLOOKUP($C420,'STYLE NAMES'!$B:$AC,21,FALSE),"")</f>
        <v>Lavare in lavatrice a 30°C Ciclo delicato 
Stirare a bassa temperatura
Stirare al rovescio 
Non stirare su loghi o stampe 
Non candeggiare 
Non asciugare in asciugatrice</v>
      </c>
      <c r="AR420" s="101">
        <f>IF(D420&gt;0,+VLOOKUP($C420,'STYLE NAMES'!$B:$AC,22,FALSE),"")</f>
        <v>0</v>
      </c>
      <c r="AS420" s="101">
        <f>IF(E420&gt;0,+VLOOKUP($C420,'STYLE NAMES'!$B:$AC,23,FALSE),"")</f>
        <v>0</v>
      </c>
      <c r="AT420" s="101">
        <f>IF(F420&gt;0,+VLOOKUP($C420,'STYLE NAMES'!$B:$AC,24,FALSE),"")</f>
        <v>0</v>
      </c>
      <c r="AU420" s="101">
        <f>IF(G420&gt;0,+VLOOKUP($C420,'STYLE NAMES'!$B:$AC,25,FALSE),"")</f>
        <v>0</v>
      </c>
      <c r="AV420" s="101" t="str">
        <f>+VLOOKUP($S420,'CODE GENERATOR'!$P:$AM,15,FALSE)</f>
        <v>R.BOTMN_BRC0066_TJR0026WHTWHT</v>
      </c>
      <c r="AW420" s="101" t="str">
        <f>+VLOOKUP($S420,'CODE GENERATOR'!$P:$AM,16,FALSE)</f>
        <v>A.RACUX_BLT0015_BRD0012WHTWHT</v>
      </c>
      <c r="AX420" s="101" t="str">
        <f>+VLOOKUP($S420,'CODE GENERATOR'!$P:$AM,17,FALSE)</f>
        <v>A.RACAU_SOC0018_NYL00003XBST6</v>
      </c>
      <c r="AY420" s="101">
        <f>+VLOOKUP($S420,'CODE GENERATOR'!$P:$AM,18,FALSE)</f>
        <v>0</v>
      </c>
      <c r="AZ420" s="101">
        <f>+VLOOKUP($S420,'CODE GENERATOR'!$P:$AM,19,FALSE)</f>
        <v>0</v>
      </c>
      <c r="BA420" s="101">
        <f>+VLOOKUP($S420,'CODE GENERATOR'!$P:$AM,20,FALSE)</f>
        <v>0</v>
      </c>
      <c r="BB420" s="101">
        <f>+VLOOKUP($S420,'CODE GENERATOR'!$P:$AM,21,FALSE)</f>
        <v>0</v>
      </c>
      <c r="BC420" s="101">
        <f>+VLOOKUP($S420,'CODE GENERATOR'!$P:$AM,22,FALSE)</f>
        <v>0</v>
      </c>
      <c r="BD420" s="101">
        <f>+VLOOKUP($S420,'CODE GENERATOR'!$P:$AM,23,FALSE)</f>
        <v>0</v>
      </c>
      <c r="BE420" s="101">
        <f>+VLOOKUP($S420,'CODE GENERATOR'!$P:$AM,24,FALSE)</f>
        <v>0</v>
      </c>
      <c r="BF420" s="101">
        <f>IF(C420&gt;0,+VLOOKUP(G420,'CATEGORY ID'!$A$1:$L$118,3,FALSE),"")</f>
        <v>30</v>
      </c>
      <c r="BG420" s="101">
        <f>IF(C420&gt;0,+VLOOKUP(H420,'CATEGORY ID'!$D$1:$L$118,3,FALSE),"")</f>
        <v>2</v>
      </c>
      <c r="BH420" s="101">
        <f>IF(C420&gt;0,+VLOOKUP((+H420&amp;I420),'CATEGORY ID'!$H$1:$I$121,2,FALSE),"")</f>
        <v>108</v>
      </c>
      <c r="BJ420" s="101">
        <f>IF(C420&gt;0,IF(COUNTIF('CATEGORY ID'!$K$1:$K$121,+H420&amp;K420) &gt; 0, +VLOOKUP(+H420&amp;K420,'CATEGORY ID'!$K$1:$L$121,2,FALSE),""),"")</f>
        <v>224</v>
      </c>
      <c r="BK420" s="101" t="str">
        <f>IF(C420&gt;0,IF(COUNTIF('CATEGORY ID'!$K$124:$K$165, +VLOOKUP(C420,'STYLE NAMES'!$B:$AE,30,FALSE)) &gt; 0, +VLOOKUP(VLOOKUP(C420,'STYLE NAMES'!$B:$AE,30,FALSE),'CATEGORY ID'!K:M,2,FALSE),""),"")</f>
        <v/>
      </c>
      <c r="BM420" s="101">
        <v>204</v>
      </c>
      <c r="BO420" s="101">
        <v>21</v>
      </c>
      <c r="BR420" s="101" t="str" cm="1">
        <f t="array" ref="BR420">IF(C420&gt;0,_xlfn.TEXTJOIN(";", TRUE,_xlfn.UNIQUE(_xlfn._xlws.FILTER(BF420:BQ420,(BF420:BQ420&gt;0)),TRUE,FALSE)),"")&amp;";"&amp;BS420</f>
        <v>30;2;108;224;204;21;209;230</v>
      </c>
      <c r="BS420" s="101" t="s">
        <v>3455</v>
      </c>
      <c r="BU420" s="106">
        <f>IF(C420&gt;0,+VLOOKUP($C420,'STYLE NAMES'!$B:$AC,26,FALSE),"")</f>
        <v>89.9</v>
      </c>
      <c r="BV420" s="106">
        <f>IF(C420&gt;0,+VLOOKUP($C420,'STYLE NAMES'!$B:$AC,27,FALSE),"")</f>
        <v>4940</v>
      </c>
      <c r="BW420" s="106">
        <f>IF(C420&gt;0,+VLOOKUP($C420,'STYLE NAMES'!$B:$AC,28,FALSE),"")</f>
        <v>103.38500000000001</v>
      </c>
      <c r="BY420"/>
      <c r="BZ420" s="101">
        <v>3</v>
      </c>
      <c r="CA420" s="137">
        <f t="shared" si="30"/>
        <v>1</v>
      </c>
      <c r="CB420" s="137" t="str">
        <f>+VLOOKUP(C420,'[2]STYLES &amp; MODELS MATRIX'!$A:$G,7,FALSE)</f>
        <v>HDJ</v>
      </c>
      <c r="CC420" s="137" t="str">
        <f>+VLOOKUP(C420,'[1]STYLES &amp; SIZE CHARTS'!$A:$H,8,FALSE)</f>
        <v>MT-SSCP1</v>
      </c>
      <c r="CD420" s="137"/>
      <c r="CE420" s="205"/>
      <c r="CF420" s="141"/>
    </row>
    <row r="421" spans="1:84" s="101" customFormat="1" ht="12" customHeight="1" x14ac:dyDescent="0.2">
      <c r="A421" s="102">
        <f t="shared" si="28"/>
        <v>8683711004738</v>
      </c>
      <c r="B421" s="101" t="s">
        <v>878</v>
      </c>
      <c r="C421" s="101" t="s">
        <v>311</v>
      </c>
      <c r="D421" s="101" t="s">
        <v>2990</v>
      </c>
      <c r="E421" s="203" t="s">
        <v>2376</v>
      </c>
      <c r="F421" s="101" t="s">
        <v>2346</v>
      </c>
      <c r="G421" s="101" t="str">
        <f>IF(C421&gt;0,+VLOOKUP($C421,'STYLE NAMES'!$B:$AC,4,FALSE),"")</f>
        <v>RIDER</v>
      </c>
      <c r="H421" s="101" t="str">
        <f>IF(C421&gt;0,+VLOOKUP($C421,'STYLE NAMES'!$B:$AC,5,FALSE),"")</f>
        <v>MEN</v>
      </c>
      <c r="I421" s="101" t="str">
        <f>IF(C421&gt;0,+VLOOKUP($C421,'STYLE NAMES'!$B:$AC,6,FALSE),"")</f>
        <v>TOPS</v>
      </c>
      <c r="J421" s="101" t="str">
        <f>IF(C421&gt;0,+VLOOKUP($C421,'STYLE NAMES'!$B:$AC,7,FALSE),"")</f>
        <v>MEN</v>
      </c>
      <c r="K421" s="101" t="str">
        <f>IF(C421&gt;0,+VLOOKUP($C421,'STYLE NAMES'!$B:$AC,8,FALSE),"")</f>
        <v>COMPETITION POLOS</v>
      </c>
      <c r="L421" s="101" t="str">
        <f>IF(E421&gt;0,+VLOOKUP($E421,'CODE GENERATOR'!$D:$T,3,FALSE),"")</f>
        <v>S</v>
      </c>
      <c r="M421" s="101" t="str">
        <f>IF(E421&gt;0,+VLOOKUP($E421,'CODE GENERATOR'!$D:$T,4,FALSE),"")</f>
        <v>PIQUET</v>
      </c>
      <c r="N421" s="101" t="str">
        <f>IF(E421&gt;0,+VLOOKUP($E421,'CODE GENERATOR'!$D:$T,6,FALSE),"")</f>
        <v>NAVY</v>
      </c>
      <c r="O421" s="101" t="str">
        <f>IF(E421&gt;0,+VLOOKUP($E421,'CODE GENERATOR'!$D:$T,7,FALSE),"")</f>
        <v>WHITE</v>
      </c>
      <c r="P421" s="101" t="str">
        <f t="shared" si="29"/>
        <v>NAVY/WHITE</v>
      </c>
      <c r="Q421" s="104" t="str">
        <f>IF(E421&gt;0,+VLOOKUP($E421,'CODE GENERATOR'!$D:$T,11,FALSE),"")</f>
        <v>R.TOPMN_CPL0039</v>
      </c>
      <c r="R421" s="104" t="str">
        <f>IF(E421&gt;0,+VLOOKUP($E421,'CODE GENERATOR'!$D:$T,12,FALSE),"")</f>
        <v>PIQ0015NAVWHT</v>
      </c>
      <c r="S421" s="104" t="str">
        <f>IF(E421&gt;0,+VLOOKUP($E421,'CODE GENERATOR'!$D:$T,13,FALSE),"")</f>
        <v>R.TOPMN_CPL0039_PIQ0015NAVWHT</v>
      </c>
      <c r="T421" s="104" t="str">
        <f t="shared" si="27"/>
        <v>R.TOPMN_CPL0039_PIQ0015NAVWHT_XS</v>
      </c>
      <c r="U421" s="105">
        <v>8683711004738</v>
      </c>
      <c r="V421" s="107" t="str" cm="1">
        <f t="array" ref="V421">_xlfn.TEXTJOIN(";", TRUE, _xlfn.UNIQUE(_xlfn._xlws.FILTER(P$3:P$10029, C$3:C$10029=C421)))</f>
        <v>WHITE;WHITE/NAVY;NAVY/WHITE</v>
      </c>
      <c r="W421" s="107" t="str" cm="1">
        <f t="array" ref="W421">_xlfn.TEXTJOIN(";", TRUE, _xlfn.UNIQUE(_xlfn._xlws.FILTER(F$3:F$10029, C$3:C$10029=C421)))</f>
        <v>XS;S;M;L;XL;XXL</v>
      </c>
      <c r="X421" s="101" t="str">
        <f>IF(E421&gt;0,+VLOOKUP($E421,'CODE GENERATOR'!$D:$AC,19,FALSE),0)</f>
        <v>2507_W_1060</v>
      </c>
      <c r="Y421" s="101" t="str">
        <f>IF(E421&gt;0,+VLOOKUP($E421,'CODE GENERATOR'!$D:$AC,20,FALSE),0)</f>
        <v>2507_W_1065</v>
      </c>
      <c r="Z421" s="101" t="str">
        <f>IF(E421&gt;0,+VLOOKUP($E421,'CODE GENERATOR'!$D:$AC,21,FALSE),0)</f>
        <v>2507_W_1056</v>
      </c>
      <c r="AA421" s="101" t="str">
        <f>IF(E421&gt;0,+VLOOKUP($E421,'CODE GENERATOR'!$D:$AC,22,FALSE),0)</f>
        <v>2507_W_1080</v>
      </c>
      <c r="AB421" s="101" t="str">
        <f>IF(E421&gt;0,+VLOOKUP($E421,'CODE GENERATOR'!$D:$AC,23,FALSE),0)</f>
        <v>2507_D_cavalier_detay_0082</v>
      </c>
      <c r="AC421" s="101" t="str">
        <f>IF(E421&gt;0,+VLOOKUP($E421,'CODE GENERATOR'!$D:$AC,24,FALSE),0)</f>
        <v/>
      </c>
      <c r="AD421" s="101" t="str">
        <f>IF(E421&gt;0,+VLOOKUP($E421,'CODE GENERATOR'!$D:$AC,25,FALSE),0)</f>
        <v/>
      </c>
      <c r="AE421" s="101" t="str">
        <f>IF(E421&gt;0,+VLOOKUP($E421,'CODE GENERATOR'!$D:$AC,26,FALSE),0)</f>
        <v/>
      </c>
      <c r="AF421" s="149" t="str">
        <f>IF($C421&gt;0,$C421&amp;" "&amp;$P421&amp;" "&amp;+VLOOKUP($C421,'STYLE NAMES'!$B:$AC,10,FALSE),"""")</f>
        <v>ENZO NAVY/WHITE MEN'S COMPETITION POLO SHORT SLEEVE</v>
      </c>
      <c r="AG421" s="101" t="str">
        <f>"Enjoy our "&amp;(AF421)&amp;"; "&amp;IF(C421&gt;0,+VLOOKUP($C421,'STYLE NAMES'!$B:$AC,11,FALSE),"")</f>
        <v>Enjoy our ENZO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1" s="101" t="str">
        <f>IF(C421&gt;0,+VLOOKUP($C421,'STYLE NAMES'!$B:$AC,12,FALSE),"")</f>
        <v>* Specially engineered design for high performance
* 4-way super stretch piquet jersey
* Soft and comfortable
* Breathable
* Quick dry
Composition:
95% Poliamide 5% Elasthane</v>
      </c>
      <c r="AI421" s="101" t="str">
        <f>IF(C421&gt;0,+VLOOKUP($C421,'STYLE NAMES'!$B:$AC,13,FALSE),"")</f>
        <v>Machine Wash at 30°C
Mild process
Iron at low temperature
Iron from REVERSE
Do NOT iron on logos or prints
Do not bleach
Do NOT Tumble Dry</v>
      </c>
      <c r="AJ421" s="149" t="str">
        <f>IF($C421&gt;0,$C421&amp;" "&amp;$P421&amp;" "&amp;+VLOOKUP($C421,'STYLE NAMES'!$B:$AC,14,FALSE),"""")</f>
        <v>ENZO NAVY/WHITE ERKEK KISA KOL YARIŞMA POLO</v>
      </c>
      <c r="AK421" s="149" t="str">
        <f>"Cavalier SanMarco tarafından tasarlanan "&amp;(AJ421)&amp;"; "&amp;IF(C421&gt;0,+VLOOKUP($C421,'STYLE NAMES'!$B:$AC,15,FALSE),"")</f>
        <v>Cavalier SanMarco tarafından tasarlanan ENZO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1" s="149" t="str">
        <f>IF(C421&gt;0,+VLOOKUP($C421,'STYLE NAMES'!$B:$AC,16,FALSE),"")</f>
        <v>* Yüksek performans için özel tasarım
* 4 yönlü süper streç pike kumaş
* Yumuşak ve rahat
* Nefes alabilir
* Hızlı kuruma
Kompozisyon:
%95 Polyamid  %5 Elastan</v>
      </c>
      <c r="AM421" s="149" t="str">
        <f>IF(C421&gt;0,+VLOOKUP($C421,'STYLE NAMES'!$B:$AC,17,FALSE),"")</f>
        <v>Makinede 30°C' de Yıkayın
Hassas Yıkama
Ilık ütü yapın
Tersten ütüleyin
Logo ve baskıları ÜTÜLEMEYİN
Çamaşır suyu kullanmayın
Kurutma Makinesinde Kurutmayın</v>
      </c>
      <c r="AN421" s="149" t="str">
        <f>IF($C421&gt;0,$C421&amp;" "&amp;$P421&amp;" "&amp;+VLOOKUP($C421,'STYLE NAMES'!$B:$AC,18,FALSE),"""")</f>
        <v>ENZO NAVY/WHITE POLO DA CONCORSO UOMO MANICA CORTA</v>
      </c>
      <c r="AO421" s="101" t="str">
        <f>"Disegnato da Cavalier SanMarco "&amp;(AN421)&amp;"; "&amp;IF(C421&gt;0,+VLOOKUP($C421,'STYLE NAMES'!$B:$AC,19,FALSE),"")</f>
        <v>Disegnato da Cavalier SanMarco ENZO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1" s="101" t="str">
        <f>IF(C421&gt;0,+VLOOKUP($C421,'STYLE NAMES'!$B:$AC,20,FALSE),"")</f>
        <v>Design ingegnerizzato per alte prestazioni 
Jersey piqué elasticizzato  4-way-stretch 
Morbido e confortevole 
Traspirante Asciugatura rapida 
Composizione: 
95% Poliammide  5% Elastan</v>
      </c>
      <c r="AQ421" s="101" t="str">
        <f>IF(C421&gt;0,+VLOOKUP($C421,'STYLE NAMES'!$B:$AC,21,FALSE),"")</f>
        <v>Lavare in lavatrice a 30°C Ciclo delicato 
Stirare a bassa temperatura
Stirare al rovescio 
Non stirare su loghi o stampe 
Non candeggiare 
Non asciugare in asciugatrice</v>
      </c>
      <c r="AR421" s="101">
        <f>IF(D421&gt;0,+VLOOKUP($C421,'STYLE NAMES'!$B:$AC,22,FALSE),"")</f>
        <v>0</v>
      </c>
      <c r="AS421" s="101">
        <f>IF(E421&gt;0,+VLOOKUP($C421,'STYLE NAMES'!$B:$AC,23,FALSE),"")</f>
        <v>0</v>
      </c>
      <c r="AT421" s="101">
        <f>IF(F421&gt;0,+VLOOKUP($C421,'STYLE NAMES'!$B:$AC,24,FALSE),"")</f>
        <v>0</v>
      </c>
      <c r="AU421" s="101">
        <f>IF(G421&gt;0,+VLOOKUP($C421,'STYLE NAMES'!$B:$AC,25,FALSE),"")</f>
        <v>0</v>
      </c>
      <c r="AV421" s="101" t="str">
        <f>+VLOOKUP($S421,'CODE GENERATOR'!$P:$AM,15,FALSE)</f>
        <v>R.BOTMN_BRC0066_TJR0026NAVNAV</v>
      </c>
      <c r="AW421" s="101" t="str">
        <f>+VLOOKUP($S421,'CODE GENERATOR'!$P:$AM,16,FALSE)</f>
        <v>A.RACUX_BLT0015_BRD0012BORNAV</v>
      </c>
      <c r="AX421" s="101" t="str">
        <f>+VLOOKUP($S421,'CODE GENERATOR'!$P:$AM,17,FALSE)</f>
        <v>A.RACAU_SOC0018_NYL00003XBST3</v>
      </c>
      <c r="AY421" s="101">
        <f>+VLOOKUP($S421,'CODE GENERATOR'!$P:$AM,18,FALSE)</f>
        <v>0</v>
      </c>
      <c r="AZ421" s="101">
        <f>+VLOOKUP($S421,'CODE GENERATOR'!$P:$AM,19,FALSE)</f>
        <v>0</v>
      </c>
      <c r="BA421" s="101">
        <f>+VLOOKUP($S421,'CODE GENERATOR'!$P:$AM,20,FALSE)</f>
        <v>0</v>
      </c>
      <c r="BB421" s="101">
        <f>+VLOOKUP($S421,'CODE GENERATOR'!$P:$AM,21,FALSE)</f>
        <v>0</v>
      </c>
      <c r="BC421" s="101">
        <f>+VLOOKUP($S421,'CODE GENERATOR'!$P:$AM,22,FALSE)</f>
        <v>0</v>
      </c>
      <c r="BD421" s="101">
        <f>+VLOOKUP($S421,'CODE GENERATOR'!$P:$AM,23,FALSE)</f>
        <v>0</v>
      </c>
      <c r="BE421" s="101">
        <f>+VLOOKUP($S421,'CODE GENERATOR'!$P:$AM,24,FALSE)</f>
        <v>0</v>
      </c>
      <c r="BF421" s="101">
        <f>IF(C421&gt;0,+VLOOKUP(G421,'CATEGORY ID'!$A$1:$L$118,3,FALSE),"")</f>
        <v>30</v>
      </c>
      <c r="BG421" s="101">
        <f>IF(C421&gt;0,+VLOOKUP(H421,'CATEGORY ID'!$D$1:$L$118,3,FALSE),"")</f>
        <v>2</v>
      </c>
      <c r="BH421" s="101">
        <f>IF(C421&gt;0,+VLOOKUP((+H421&amp;I421),'CATEGORY ID'!$H$1:$I$121,2,FALSE),"")</f>
        <v>108</v>
      </c>
      <c r="BJ421" s="101">
        <f>IF(C421&gt;0,IF(COUNTIF('CATEGORY ID'!$K$1:$K$121,+H421&amp;K421) &gt; 0, +VLOOKUP(+H421&amp;K421,'CATEGORY ID'!$K$1:$L$121,2,FALSE),""),"")</f>
        <v>224</v>
      </c>
      <c r="BK421" s="101" t="str">
        <f>IF(C421&gt;0,IF(COUNTIF('CATEGORY ID'!$K$124:$K$165, +VLOOKUP(C421,'STYLE NAMES'!$B:$AE,30,FALSE)) &gt; 0, +VLOOKUP(VLOOKUP(C421,'STYLE NAMES'!$B:$AE,30,FALSE),'CATEGORY ID'!K:M,2,FALSE),""),"")</f>
        <v/>
      </c>
      <c r="BM421" s="101">
        <v>204</v>
      </c>
      <c r="BO421" s="101">
        <v>21</v>
      </c>
      <c r="BR421" s="101" t="str" cm="1">
        <f t="array" ref="BR421">IF(C421&gt;0,_xlfn.TEXTJOIN(";", TRUE,_xlfn.UNIQUE(_xlfn._xlws.FILTER(BF421:BQ421,(BF421:BQ421&gt;0)),TRUE,FALSE)),"")&amp;";"&amp;BS421</f>
        <v>30;2;108;224;204;21;209;230</v>
      </c>
      <c r="BS421" s="101" t="s">
        <v>3455</v>
      </c>
      <c r="BU421" s="106">
        <f>IF(C421&gt;0,+VLOOKUP($C421,'STYLE NAMES'!$B:$AC,26,FALSE),"")</f>
        <v>89.9</v>
      </c>
      <c r="BV421" s="106">
        <f>IF(C421&gt;0,+VLOOKUP($C421,'STYLE NAMES'!$B:$AC,27,FALSE),"")</f>
        <v>4940</v>
      </c>
      <c r="BW421" s="106">
        <f>IF(C421&gt;0,+VLOOKUP($C421,'STYLE NAMES'!$B:$AC,28,FALSE),"")</f>
        <v>103.38500000000001</v>
      </c>
      <c r="BY421"/>
      <c r="BZ421" s="101">
        <v>1</v>
      </c>
      <c r="CA421" s="137">
        <f t="shared" si="30"/>
        <v>1</v>
      </c>
      <c r="CB421" s="137" t="str">
        <f>+VLOOKUP(C421,'[2]STYLES &amp; MODELS MATRIX'!$A:$G,7,FALSE)</f>
        <v>HDJ</v>
      </c>
      <c r="CC421" s="137" t="str">
        <f>+VLOOKUP(C421,'[1]STYLES &amp; SIZE CHARTS'!$A:$H,8,FALSE)</f>
        <v>MT-SSCP1</v>
      </c>
      <c r="CD421" s="137"/>
      <c r="CE421" s="205"/>
      <c r="CF421" s="141"/>
    </row>
    <row r="422" spans="1:84" s="101" customFormat="1" ht="12" customHeight="1" x14ac:dyDescent="0.2">
      <c r="A422" s="102">
        <f t="shared" si="28"/>
        <v>8683711004745</v>
      </c>
      <c r="B422" s="101" t="s">
        <v>878</v>
      </c>
      <c r="C422" s="101" t="s">
        <v>311</v>
      </c>
      <c r="D422" s="101" t="s">
        <v>2990</v>
      </c>
      <c r="E422" s="203" t="s">
        <v>2376</v>
      </c>
      <c r="F422" s="101" t="s">
        <v>785</v>
      </c>
      <c r="G422" s="101" t="str">
        <f>IF(C422&gt;0,+VLOOKUP($C422,'STYLE NAMES'!$B:$AC,4,FALSE),"")</f>
        <v>RIDER</v>
      </c>
      <c r="H422" s="101" t="str">
        <f>IF(C422&gt;0,+VLOOKUP($C422,'STYLE NAMES'!$B:$AC,5,FALSE),"")</f>
        <v>MEN</v>
      </c>
      <c r="I422" s="101" t="str">
        <f>IF(C422&gt;0,+VLOOKUP($C422,'STYLE NAMES'!$B:$AC,6,FALSE),"")</f>
        <v>TOPS</v>
      </c>
      <c r="J422" s="101" t="str">
        <f>IF(C422&gt;0,+VLOOKUP($C422,'STYLE NAMES'!$B:$AC,7,FALSE),"")</f>
        <v>MEN</v>
      </c>
      <c r="K422" s="101" t="str">
        <f>IF(C422&gt;0,+VLOOKUP($C422,'STYLE NAMES'!$B:$AC,8,FALSE),"")</f>
        <v>COMPETITION POLOS</v>
      </c>
      <c r="L422" s="101" t="str">
        <f>IF(E422&gt;0,+VLOOKUP($E422,'CODE GENERATOR'!$D:$T,3,FALSE),"")</f>
        <v>S</v>
      </c>
      <c r="M422" s="101" t="str">
        <f>IF(E422&gt;0,+VLOOKUP($E422,'CODE GENERATOR'!$D:$T,4,FALSE),"")</f>
        <v>PIQUET</v>
      </c>
      <c r="N422" s="101" t="str">
        <f>IF(E422&gt;0,+VLOOKUP($E422,'CODE GENERATOR'!$D:$T,6,FALSE),"")</f>
        <v>NAVY</v>
      </c>
      <c r="O422" s="101" t="str">
        <f>IF(E422&gt;0,+VLOOKUP($E422,'CODE GENERATOR'!$D:$T,7,FALSE),"")</f>
        <v>WHITE</v>
      </c>
      <c r="P422" s="101" t="str">
        <f t="shared" si="29"/>
        <v>NAVY/WHITE</v>
      </c>
      <c r="Q422" s="104" t="str">
        <f>IF(E422&gt;0,+VLOOKUP($E422,'CODE GENERATOR'!$D:$T,11,FALSE),"")</f>
        <v>R.TOPMN_CPL0039</v>
      </c>
      <c r="R422" s="104" t="str">
        <f>IF(E422&gt;0,+VLOOKUP($E422,'CODE GENERATOR'!$D:$T,12,FALSE),"")</f>
        <v>PIQ0015NAVWHT</v>
      </c>
      <c r="S422" s="104" t="str">
        <f>IF(E422&gt;0,+VLOOKUP($E422,'CODE GENERATOR'!$D:$T,13,FALSE),"")</f>
        <v>R.TOPMN_CPL0039_PIQ0015NAVWHT</v>
      </c>
      <c r="T422" s="104" t="str">
        <f t="shared" si="27"/>
        <v>R.TOPMN_CPL0039_PIQ0015NAVWHT_S</v>
      </c>
      <c r="U422" s="105">
        <v>8683711004745</v>
      </c>
      <c r="V422" s="107" t="str" cm="1">
        <f t="array" ref="V422">_xlfn.TEXTJOIN(";", TRUE, _xlfn.UNIQUE(_xlfn._xlws.FILTER(P$3:P$10029, C$3:C$10029=C422)))</f>
        <v>WHITE;WHITE/NAVY;NAVY/WHITE</v>
      </c>
      <c r="W422" s="107" t="str" cm="1">
        <f t="array" ref="W422">_xlfn.TEXTJOIN(";", TRUE, _xlfn.UNIQUE(_xlfn._xlws.FILTER(F$3:F$10029, C$3:C$10029=C422)))</f>
        <v>XS;S;M;L;XL;XXL</v>
      </c>
      <c r="X422" s="101" t="str">
        <f>IF(E422&gt;0,+VLOOKUP($E422,'CODE GENERATOR'!$D:$AC,19,FALSE),0)</f>
        <v>2507_W_1060</v>
      </c>
      <c r="Y422" s="101" t="str">
        <f>IF(E422&gt;0,+VLOOKUP($E422,'CODE GENERATOR'!$D:$AC,20,FALSE),0)</f>
        <v>2507_W_1065</v>
      </c>
      <c r="Z422" s="101" t="str">
        <f>IF(E422&gt;0,+VLOOKUP($E422,'CODE GENERATOR'!$D:$AC,21,FALSE),0)</f>
        <v>2507_W_1056</v>
      </c>
      <c r="AA422" s="101" t="str">
        <f>IF(E422&gt;0,+VLOOKUP($E422,'CODE GENERATOR'!$D:$AC,22,FALSE),0)</f>
        <v>2507_W_1080</v>
      </c>
      <c r="AB422" s="101" t="str">
        <f>IF(E422&gt;0,+VLOOKUP($E422,'CODE GENERATOR'!$D:$AC,23,FALSE),0)</f>
        <v>2507_D_cavalier_detay_0082</v>
      </c>
      <c r="AC422" s="101" t="str">
        <f>IF(E422&gt;0,+VLOOKUP($E422,'CODE GENERATOR'!$D:$AC,24,FALSE),0)</f>
        <v/>
      </c>
      <c r="AD422" s="101" t="str">
        <f>IF(E422&gt;0,+VLOOKUP($E422,'CODE GENERATOR'!$D:$AC,25,FALSE),0)</f>
        <v/>
      </c>
      <c r="AE422" s="101" t="str">
        <f>IF(E422&gt;0,+VLOOKUP($E422,'CODE GENERATOR'!$D:$AC,26,FALSE),0)</f>
        <v/>
      </c>
      <c r="AF422" s="149" t="str">
        <f>IF($C422&gt;0,$C422&amp;" "&amp;$P422&amp;" "&amp;+VLOOKUP($C422,'STYLE NAMES'!$B:$AC,10,FALSE),"""")</f>
        <v>ENZO NAVY/WHITE MEN'S COMPETITION POLO SHORT SLEEVE</v>
      </c>
      <c r="AG422" s="101" t="str">
        <f>"Enjoy our "&amp;(AF422)&amp;"; "&amp;IF(C422&gt;0,+VLOOKUP($C422,'STYLE NAMES'!$B:$AC,11,FALSE),"")</f>
        <v>Enjoy our ENZO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2" s="101" t="str">
        <f>IF(C422&gt;0,+VLOOKUP($C422,'STYLE NAMES'!$B:$AC,12,FALSE),"")</f>
        <v>* Specially engineered design for high performance
* 4-way super stretch piquet jersey
* Soft and comfortable
* Breathable
* Quick dry
Composition:
95% Poliamide 5% Elasthane</v>
      </c>
      <c r="AI422" s="101" t="str">
        <f>IF(C422&gt;0,+VLOOKUP($C422,'STYLE NAMES'!$B:$AC,13,FALSE),"")</f>
        <v>Machine Wash at 30°C
Mild process
Iron at low temperature
Iron from REVERSE
Do NOT iron on logos or prints
Do not bleach
Do NOT Tumble Dry</v>
      </c>
      <c r="AJ422" s="149" t="str">
        <f>IF($C422&gt;0,$C422&amp;" "&amp;$P422&amp;" "&amp;+VLOOKUP($C422,'STYLE NAMES'!$B:$AC,14,FALSE),"""")</f>
        <v>ENZO NAVY/WHITE ERKEK KISA KOL YARIŞMA POLO</v>
      </c>
      <c r="AK422" s="149" t="str">
        <f>"Cavalier SanMarco tarafından tasarlanan "&amp;(AJ422)&amp;"; "&amp;IF(C422&gt;0,+VLOOKUP($C422,'STYLE NAMES'!$B:$AC,15,FALSE),"")</f>
        <v>Cavalier SanMarco tarafından tasarlanan ENZO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2" s="149" t="str">
        <f>IF(C422&gt;0,+VLOOKUP($C422,'STYLE NAMES'!$B:$AC,16,FALSE),"")</f>
        <v>* Yüksek performans için özel tasarım
* 4 yönlü süper streç pike kumaş
* Yumuşak ve rahat
* Nefes alabilir
* Hızlı kuruma
Kompozisyon:
%95 Polyamid  %5 Elastan</v>
      </c>
      <c r="AM422" s="149" t="str">
        <f>IF(C422&gt;0,+VLOOKUP($C422,'STYLE NAMES'!$B:$AC,17,FALSE),"")</f>
        <v>Makinede 30°C' de Yıkayın
Hassas Yıkama
Ilık ütü yapın
Tersten ütüleyin
Logo ve baskıları ÜTÜLEMEYİN
Çamaşır suyu kullanmayın
Kurutma Makinesinde Kurutmayın</v>
      </c>
      <c r="AN422" s="149" t="str">
        <f>IF($C422&gt;0,$C422&amp;" "&amp;$P422&amp;" "&amp;+VLOOKUP($C422,'STYLE NAMES'!$B:$AC,18,FALSE),"""")</f>
        <v>ENZO NAVY/WHITE POLO DA CONCORSO UOMO MANICA CORTA</v>
      </c>
      <c r="AO422" s="101" t="str">
        <f>"Disegnato da Cavalier SanMarco "&amp;(AN422)&amp;"; "&amp;IF(C422&gt;0,+VLOOKUP($C422,'STYLE NAMES'!$B:$AC,19,FALSE),"")</f>
        <v>Disegnato da Cavalier SanMarco ENZO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2" s="101" t="str">
        <f>IF(C422&gt;0,+VLOOKUP($C422,'STYLE NAMES'!$B:$AC,20,FALSE),"")</f>
        <v>Design ingegnerizzato per alte prestazioni 
Jersey piqué elasticizzato  4-way-stretch 
Morbido e confortevole 
Traspirante Asciugatura rapida 
Composizione: 
95% Poliammide  5% Elastan</v>
      </c>
      <c r="AQ422" s="101" t="str">
        <f>IF(C422&gt;0,+VLOOKUP($C422,'STYLE NAMES'!$B:$AC,21,FALSE),"")</f>
        <v>Lavare in lavatrice a 30°C Ciclo delicato 
Stirare a bassa temperatura
Stirare al rovescio 
Non stirare su loghi o stampe 
Non candeggiare 
Non asciugare in asciugatrice</v>
      </c>
      <c r="AR422" s="101">
        <f>IF(D422&gt;0,+VLOOKUP($C422,'STYLE NAMES'!$B:$AC,22,FALSE),"")</f>
        <v>0</v>
      </c>
      <c r="AS422" s="101">
        <f>IF(E422&gt;0,+VLOOKUP($C422,'STYLE NAMES'!$B:$AC,23,FALSE),"")</f>
        <v>0</v>
      </c>
      <c r="AT422" s="101">
        <f>IF(F422&gt;0,+VLOOKUP($C422,'STYLE NAMES'!$B:$AC,24,FALSE),"")</f>
        <v>0</v>
      </c>
      <c r="AU422" s="101">
        <f>IF(G422&gt;0,+VLOOKUP($C422,'STYLE NAMES'!$B:$AC,25,FALSE),"")</f>
        <v>0</v>
      </c>
      <c r="AV422" s="101" t="str">
        <f>+VLOOKUP($S422,'CODE GENERATOR'!$P:$AM,15,FALSE)</f>
        <v>R.BOTMN_BRC0066_TJR0026NAVNAV</v>
      </c>
      <c r="AW422" s="101" t="str">
        <f>+VLOOKUP($S422,'CODE GENERATOR'!$P:$AM,16,FALSE)</f>
        <v>A.RACUX_BLT0015_BRD0012BORNAV</v>
      </c>
      <c r="AX422" s="101" t="str">
        <f>+VLOOKUP($S422,'CODE GENERATOR'!$P:$AM,17,FALSE)</f>
        <v>A.RACAU_SOC0018_NYL00003XBST3</v>
      </c>
      <c r="AY422" s="101">
        <f>+VLOOKUP($S422,'CODE GENERATOR'!$P:$AM,18,FALSE)</f>
        <v>0</v>
      </c>
      <c r="AZ422" s="101">
        <f>+VLOOKUP($S422,'CODE GENERATOR'!$P:$AM,19,FALSE)</f>
        <v>0</v>
      </c>
      <c r="BA422" s="101">
        <f>+VLOOKUP($S422,'CODE GENERATOR'!$P:$AM,20,FALSE)</f>
        <v>0</v>
      </c>
      <c r="BB422" s="101">
        <f>+VLOOKUP($S422,'CODE GENERATOR'!$P:$AM,21,FALSE)</f>
        <v>0</v>
      </c>
      <c r="BC422" s="101">
        <f>+VLOOKUP($S422,'CODE GENERATOR'!$P:$AM,22,FALSE)</f>
        <v>0</v>
      </c>
      <c r="BD422" s="101">
        <f>+VLOOKUP($S422,'CODE GENERATOR'!$P:$AM,23,FALSE)</f>
        <v>0</v>
      </c>
      <c r="BE422" s="101">
        <f>+VLOOKUP($S422,'CODE GENERATOR'!$P:$AM,24,FALSE)</f>
        <v>0</v>
      </c>
      <c r="BF422" s="101">
        <f>IF(C422&gt;0,+VLOOKUP(G422,'CATEGORY ID'!$A$1:$L$118,3,FALSE),"")</f>
        <v>30</v>
      </c>
      <c r="BG422" s="101">
        <f>IF(C422&gt;0,+VLOOKUP(H422,'CATEGORY ID'!$D$1:$L$118,3,FALSE),"")</f>
        <v>2</v>
      </c>
      <c r="BH422" s="101">
        <f>IF(C422&gt;0,+VLOOKUP((+H422&amp;I422),'CATEGORY ID'!$H$1:$I$121,2,FALSE),"")</f>
        <v>108</v>
      </c>
      <c r="BJ422" s="101">
        <f>IF(C422&gt;0,IF(COUNTIF('CATEGORY ID'!$K$1:$K$121,+H422&amp;K422) &gt; 0, +VLOOKUP(+H422&amp;K422,'CATEGORY ID'!$K$1:$L$121,2,FALSE),""),"")</f>
        <v>224</v>
      </c>
      <c r="BK422" s="101" t="str">
        <f>IF(C422&gt;0,IF(COUNTIF('CATEGORY ID'!$K$124:$K$165, +VLOOKUP(C422,'STYLE NAMES'!$B:$AE,30,FALSE)) &gt; 0, +VLOOKUP(VLOOKUP(C422,'STYLE NAMES'!$B:$AE,30,FALSE),'CATEGORY ID'!K:M,2,FALSE),""),"")</f>
        <v/>
      </c>
      <c r="BM422" s="101">
        <v>204</v>
      </c>
      <c r="BO422" s="101">
        <v>21</v>
      </c>
      <c r="BR422" s="101" t="str" cm="1">
        <f t="array" ref="BR422">IF(C422&gt;0,_xlfn.TEXTJOIN(";", TRUE,_xlfn.UNIQUE(_xlfn._xlws.FILTER(BF422:BQ422,(BF422:BQ422&gt;0)),TRUE,FALSE)),"")&amp;";"&amp;BS422</f>
        <v>30;2;108;224;204;21;209;230</v>
      </c>
      <c r="BS422" s="101" t="s">
        <v>3455</v>
      </c>
      <c r="BU422" s="106">
        <f>IF(C422&gt;0,+VLOOKUP($C422,'STYLE NAMES'!$B:$AC,26,FALSE),"")</f>
        <v>89.9</v>
      </c>
      <c r="BV422" s="106">
        <f>IF(C422&gt;0,+VLOOKUP($C422,'STYLE NAMES'!$B:$AC,27,FALSE),"")</f>
        <v>4940</v>
      </c>
      <c r="BW422" s="106">
        <f>IF(C422&gt;0,+VLOOKUP($C422,'STYLE NAMES'!$B:$AC,28,FALSE),"")</f>
        <v>103.38500000000001</v>
      </c>
      <c r="BY422"/>
      <c r="BZ422" s="101">
        <v>11</v>
      </c>
      <c r="CA422" s="137">
        <f t="shared" si="30"/>
        <v>1</v>
      </c>
      <c r="CB422" s="137" t="str">
        <f>+VLOOKUP(C422,'[2]STYLES &amp; MODELS MATRIX'!$A:$G,7,FALSE)</f>
        <v>HDJ</v>
      </c>
      <c r="CC422" s="137" t="str">
        <f>+VLOOKUP(C422,'[1]STYLES &amp; SIZE CHARTS'!$A:$H,8,FALSE)</f>
        <v>MT-SSCP1</v>
      </c>
      <c r="CD422" s="137"/>
      <c r="CE422" s="205"/>
      <c r="CF422" s="141"/>
    </row>
    <row r="423" spans="1:84" s="101" customFormat="1" ht="12" customHeight="1" x14ac:dyDescent="0.2">
      <c r="A423" s="102">
        <f t="shared" si="28"/>
        <v>8683711004752</v>
      </c>
      <c r="B423" s="101" t="s">
        <v>878</v>
      </c>
      <c r="C423" s="101" t="s">
        <v>311</v>
      </c>
      <c r="D423" s="101" t="s">
        <v>2990</v>
      </c>
      <c r="E423" s="203" t="s">
        <v>2376</v>
      </c>
      <c r="F423" s="101" t="s">
        <v>2247</v>
      </c>
      <c r="G423" s="101" t="str">
        <f>IF(C423&gt;0,+VLOOKUP($C423,'STYLE NAMES'!$B:$AC,4,FALSE),"")</f>
        <v>RIDER</v>
      </c>
      <c r="H423" s="101" t="str">
        <f>IF(C423&gt;0,+VLOOKUP($C423,'STYLE NAMES'!$B:$AC,5,FALSE),"")</f>
        <v>MEN</v>
      </c>
      <c r="I423" s="101" t="str">
        <f>IF(C423&gt;0,+VLOOKUP($C423,'STYLE NAMES'!$B:$AC,6,FALSE),"")</f>
        <v>TOPS</v>
      </c>
      <c r="J423" s="101" t="str">
        <f>IF(C423&gt;0,+VLOOKUP($C423,'STYLE NAMES'!$B:$AC,7,FALSE),"")</f>
        <v>MEN</v>
      </c>
      <c r="K423" s="101" t="str">
        <f>IF(C423&gt;0,+VLOOKUP($C423,'STYLE NAMES'!$B:$AC,8,FALSE),"")</f>
        <v>COMPETITION POLOS</v>
      </c>
      <c r="L423" s="101" t="str">
        <f>IF(E423&gt;0,+VLOOKUP($E423,'CODE GENERATOR'!$D:$T,3,FALSE),"")</f>
        <v>S</v>
      </c>
      <c r="M423" s="101" t="str">
        <f>IF(E423&gt;0,+VLOOKUP($E423,'CODE GENERATOR'!$D:$T,4,FALSE),"")</f>
        <v>PIQUET</v>
      </c>
      <c r="N423" s="101" t="str">
        <f>IF(E423&gt;0,+VLOOKUP($E423,'CODE GENERATOR'!$D:$T,6,FALSE),"")</f>
        <v>NAVY</v>
      </c>
      <c r="O423" s="101" t="str">
        <f>IF(E423&gt;0,+VLOOKUP($E423,'CODE GENERATOR'!$D:$T,7,FALSE),"")</f>
        <v>WHITE</v>
      </c>
      <c r="P423" s="101" t="str">
        <f t="shared" si="29"/>
        <v>NAVY/WHITE</v>
      </c>
      <c r="Q423" s="104" t="str">
        <f>IF(E423&gt;0,+VLOOKUP($E423,'CODE GENERATOR'!$D:$T,11,FALSE),"")</f>
        <v>R.TOPMN_CPL0039</v>
      </c>
      <c r="R423" s="104" t="str">
        <f>IF(E423&gt;0,+VLOOKUP($E423,'CODE GENERATOR'!$D:$T,12,FALSE),"")</f>
        <v>PIQ0015NAVWHT</v>
      </c>
      <c r="S423" s="104" t="str">
        <f>IF(E423&gt;0,+VLOOKUP($E423,'CODE GENERATOR'!$D:$T,13,FALSE),"")</f>
        <v>R.TOPMN_CPL0039_PIQ0015NAVWHT</v>
      </c>
      <c r="T423" s="104" t="str">
        <f t="shared" si="27"/>
        <v>R.TOPMN_CPL0039_PIQ0015NAVWHT_M</v>
      </c>
      <c r="U423" s="105">
        <v>8683711004752</v>
      </c>
      <c r="V423" s="107" t="str" cm="1">
        <f t="array" ref="V423">_xlfn.TEXTJOIN(";", TRUE, _xlfn.UNIQUE(_xlfn._xlws.FILTER(P$3:P$10029, C$3:C$10029=C423)))</f>
        <v>WHITE;WHITE/NAVY;NAVY/WHITE</v>
      </c>
      <c r="W423" s="107" t="str" cm="1">
        <f t="array" ref="W423">_xlfn.TEXTJOIN(";", TRUE, _xlfn.UNIQUE(_xlfn._xlws.FILTER(F$3:F$10029, C$3:C$10029=C423)))</f>
        <v>XS;S;M;L;XL;XXL</v>
      </c>
      <c r="X423" s="101" t="str">
        <f>IF(E423&gt;0,+VLOOKUP($E423,'CODE GENERATOR'!$D:$AC,19,FALSE),0)</f>
        <v>2507_W_1060</v>
      </c>
      <c r="Y423" s="101" t="str">
        <f>IF(E423&gt;0,+VLOOKUP($E423,'CODE GENERATOR'!$D:$AC,20,FALSE),0)</f>
        <v>2507_W_1065</v>
      </c>
      <c r="Z423" s="101" t="str">
        <f>IF(E423&gt;0,+VLOOKUP($E423,'CODE GENERATOR'!$D:$AC,21,FALSE),0)</f>
        <v>2507_W_1056</v>
      </c>
      <c r="AA423" s="101" t="str">
        <f>IF(E423&gt;0,+VLOOKUP($E423,'CODE GENERATOR'!$D:$AC,22,FALSE),0)</f>
        <v>2507_W_1080</v>
      </c>
      <c r="AB423" s="101" t="str">
        <f>IF(E423&gt;0,+VLOOKUP($E423,'CODE GENERATOR'!$D:$AC,23,FALSE),0)</f>
        <v>2507_D_cavalier_detay_0082</v>
      </c>
      <c r="AC423" s="101" t="str">
        <f>IF(E423&gt;0,+VLOOKUP($E423,'CODE GENERATOR'!$D:$AC,24,FALSE),0)</f>
        <v/>
      </c>
      <c r="AD423" s="101" t="str">
        <f>IF(E423&gt;0,+VLOOKUP($E423,'CODE GENERATOR'!$D:$AC,25,FALSE),0)</f>
        <v/>
      </c>
      <c r="AE423" s="101" t="str">
        <f>IF(E423&gt;0,+VLOOKUP($E423,'CODE GENERATOR'!$D:$AC,26,FALSE),0)</f>
        <v/>
      </c>
      <c r="AF423" s="149" t="str">
        <f>IF($C423&gt;0,$C423&amp;" "&amp;$P423&amp;" "&amp;+VLOOKUP($C423,'STYLE NAMES'!$B:$AC,10,FALSE),"""")</f>
        <v>ENZO NAVY/WHITE MEN'S COMPETITION POLO SHORT SLEEVE</v>
      </c>
      <c r="AG423" s="101" t="str">
        <f>"Enjoy our "&amp;(AF423)&amp;"; "&amp;IF(C423&gt;0,+VLOOKUP($C423,'STYLE NAMES'!$B:$AC,11,FALSE),"")</f>
        <v>Enjoy our ENZO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3" s="101" t="str">
        <f>IF(C423&gt;0,+VLOOKUP($C423,'STYLE NAMES'!$B:$AC,12,FALSE),"")</f>
        <v>* Specially engineered design for high performance
* 4-way super stretch piquet jersey
* Soft and comfortable
* Breathable
* Quick dry
Composition:
95% Poliamide 5% Elasthane</v>
      </c>
      <c r="AI423" s="101" t="str">
        <f>IF(C423&gt;0,+VLOOKUP($C423,'STYLE NAMES'!$B:$AC,13,FALSE),"")</f>
        <v>Machine Wash at 30°C
Mild process
Iron at low temperature
Iron from REVERSE
Do NOT iron on logos or prints
Do not bleach
Do NOT Tumble Dry</v>
      </c>
      <c r="AJ423" s="149" t="str">
        <f>IF($C423&gt;0,$C423&amp;" "&amp;$P423&amp;" "&amp;+VLOOKUP($C423,'STYLE NAMES'!$B:$AC,14,FALSE),"""")</f>
        <v>ENZO NAVY/WHITE ERKEK KISA KOL YARIŞMA POLO</v>
      </c>
      <c r="AK423" s="149" t="str">
        <f>"Cavalier SanMarco tarafından tasarlanan "&amp;(AJ423)&amp;"; "&amp;IF(C423&gt;0,+VLOOKUP($C423,'STYLE NAMES'!$B:$AC,15,FALSE),"")</f>
        <v>Cavalier SanMarco tarafından tasarlanan ENZO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3" s="149" t="str">
        <f>IF(C423&gt;0,+VLOOKUP($C423,'STYLE NAMES'!$B:$AC,16,FALSE),"")</f>
        <v>* Yüksek performans için özel tasarım
* 4 yönlü süper streç pike kumaş
* Yumuşak ve rahat
* Nefes alabilir
* Hızlı kuruma
Kompozisyon:
%95 Polyamid  %5 Elastan</v>
      </c>
      <c r="AM423" s="149" t="str">
        <f>IF(C423&gt;0,+VLOOKUP($C423,'STYLE NAMES'!$B:$AC,17,FALSE),"")</f>
        <v>Makinede 30°C' de Yıkayın
Hassas Yıkama
Ilık ütü yapın
Tersten ütüleyin
Logo ve baskıları ÜTÜLEMEYİN
Çamaşır suyu kullanmayın
Kurutma Makinesinde Kurutmayın</v>
      </c>
      <c r="AN423" s="149" t="str">
        <f>IF($C423&gt;0,$C423&amp;" "&amp;$P423&amp;" "&amp;+VLOOKUP($C423,'STYLE NAMES'!$B:$AC,18,FALSE),"""")</f>
        <v>ENZO NAVY/WHITE POLO DA CONCORSO UOMO MANICA CORTA</v>
      </c>
      <c r="AO423" s="101" t="str">
        <f>"Disegnato da Cavalier SanMarco "&amp;(AN423)&amp;"; "&amp;IF(C423&gt;0,+VLOOKUP($C423,'STYLE NAMES'!$B:$AC,19,FALSE),"")</f>
        <v>Disegnato da Cavalier SanMarco ENZO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3" s="101" t="str">
        <f>IF(C423&gt;0,+VLOOKUP($C423,'STYLE NAMES'!$B:$AC,20,FALSE),"")</f>
        <v>Design ingegnerizzato per alte prestazioni 
Jersey piqué elasticizzato  4-way-stretch 
Morbido e confortevole 
Traspirante Asciugatura rapida 
Composizione: 
95% Poliammide  5% Elastan</v>
      </c>
      <c r="AQ423" s="101" t="str">
        <f>IF(C423&gt;0,+VLOOKUP($C423,'STYLE NAMES'!$B:$AC,21,FALSE),"")</f>
        <v>Lavare in lavatrice a 30°C Ciclo delicato 
Stirare a bassa temperatura
Stirare al rovescio 
Non stirare su loghi o stampe 
Non candeggiare 
Non asciugare in asciugatrice</v>
      </c>
      <c r="AR423" s="101">
        <f>IF(D423&gt;0,+VLOOKUP($C423,'STYLE NAMES'!$B:$AC,22,FALSE),"")</f>
        <v>0</v>
      </c>
      <c r="AS423" s="101">
        <f>IF(E423&gt;0,+VLOOKUP($C423,'STYLE NAMES'!$B:$AC,23,FALSE),"")</f>
        <v>0</v>
      </c>
      <c r="AT423" s="101">
        <f>IF(F423&gt;0,+VLOOKUP($C423,'STYLE NAMES'!$B:$AC,24,FALSE),"")</f>
        <v>0</v>
      </c>
      <c r="AU423" s="101">
        <f>IF(G423&gt;0,+VLOOKUP($C423,'STYLE NAMES'!$B:$AC,25,FALSE),"")</f>
        <v>0</v>
      </c>
      <c r="AV423" s="101" t="str">
        <f>+VLOOKUP($S423,'CODE GENERATOR'!$P:$AM,15,FALSE)</f>
        <v>R.BOTMN_BRC0066_TJR0026NAVNAV</v>
      </c>
      <c r="AW423" s="101" t="str">
        <f>+VLOOKUP($S423,'CODE GENERATOR'!$P:$AM,16,FALSE)</f>
        <v>A.RACUX_BLT0015_BRD0012BORNAV</v>
      </c>
      <c r="AX423" s="101" t="str">
        <f>+VLOOKUP($S423,'CODE GENERATOR'!$P:$AM,17,FALSE)</f>
        <v>A.RACAU_SOC0018_NYL00003XBST3</v>
      </c>
      <c r="AY423" s="101">
        <f>+VLOOKUP($S423,'CODE GENERATOR'!$P:$AM,18,FALSE)</f>
        <v>0</v>
      </c>
      <c r="AZ423" s="101">
        <f>+VLOOKUP($S423,'CODE GENERATOR'!$P:$AM,19,FALSE)</f>
        <v>0</v>
      </c>
      <c r="BA423" s="101">
        <f>+VLOOKUP($S423,'CODE GENERATOR'!$P:$AM,20,FALSE)</f>
        <v>0</v>
      </c>
      <c r="BB423" s="101">
        <f>+VLOOKUP($S423,'CODE GENERATOR'!$P:$AM,21,FALSE)</f>
        <v>0</v>
      </c>
      <c r="BC423" s="101">
        <f>+VLOOKUP($S423,'CODE GENERATOR'!$P:$AM,22,FALSE)</f>
        <v>0</v>
      </c>
      <c r="BD423" s="101">
        <f>+VLOOKUP($S423,'CODE GENERATOR'!$P:$AM,23,FALSE)</f>
        <v>0</v>
      </c>
      <c r="BE423" s="101">
        <f>+VLOOKUP($S423,'CODE GENERATOR'!$P:$AM,24,FALSE)</f>
        <v>0</v>
      </c>
      <c r="BF423" s="101">
        <f>IF(C423&gt;0,+VLOOKUP(G423,'CATEGORY ID'!$A$1:$L$118,3,FALSE),"")</f>
        <v>30</v>
      </c>
      <c r="BG423" s="101">
        <f>IF(C423&gt;0,+VLOOKUP(H423,'CATEGORY ID'!$D$1:$L$118,3,FALSE),"")</f>
        <v>2</v>
      </c>
      <c r="BH423" s="101">
        <f>IF(C423&gt;0,+VLOOKUP((+H423&amp;I423),'CATEGORY ID'!$H$1:$I$121,2,FALSE),"")</f>
        <v>108</v>
      </c>
      <c r="BJ423" s="101">
        <f>IF(C423&gt;0,IF(COUNTIF('CATEGORY ID'!$K$1:$K$121,+H423&amp;K423) &gt; 0, +VLOOKUP(+H423&amp;K423,'CATEGORY ID'!$K$1:$L$121,2,FALSE),""),"")</f>
        <v>224</v>
      </c>
      <c r="BK423" s="101" t="str">
        <f>IF(C423&gt;0,IF(COUNTIF('CATEGORY ID'!$K$124:$K$165, +VLOOKUP(C423,'STYLE NAMES'!$B:$AE,30,FALSE)) &gt; 0, +VLOOKUP(VLOOKUP(C423,'STYLE NAMES'!$B:$AE,30,FALSE),'CATEGORY ID'!K:M,2,FALSE),""),"")</f>
        <v/>
      </c>
      <c r="BM423" s="101">
        <v>204</v>
      </c>
      <c r="BO423" s="101">
        <v>21</v>
      </c>
      <c r="BR423" s="101" t="str" cm="1">
        <f t="array" ref="BR423">IF(C423&gt;0,_xlfn.TEXTJOIN(";", TRUE,_xlfn.UNIQUE(_xlfn._xlws.FILTER(BF423:BQ423,(BF423:BQ423&gt;0)),TRUE,FALSE)),"")&amp;";"&amp;BS423</f>
        <v>30;2;108;224;204;21;209;230</v>
      </c>
      <c r="BS423" s="101" t="s">
        <v>3455</v>
      </c>
      <c r="BU423" s="106">
        <f>IF(C423&gt;0,+VLOOKUP($C423,'STYLE NAMES'!$B:$AC,26,FALSE),"")</f>
        <v>89.9</v>
      </c>
      <c r="BV423" s="106">
        <f>IF(C423&gt;0,+VLOOKUP($C423,'STYLE NAMES'!$B:$AC,27,FALSE),"")</f>
        <v>4940</v>
      </c>
      <c r="BW423" s="106">
        <f>IF(C423&gt;0,+VLOOKUP($C423,'STYLE NAMES'!$B:$AC,28,FALSE),"")</f>
        <v>103.38500000000001</v>
      </c>
      <c r="BY423"/>
      <c r="BZ423" s="101">
        <v>8</v>
      </c>
      <c r="CA423" s="137">
        <f t="shared" si="30"/>
        <v>1</v>
      </c>
      <c r="CB423" s="137" t="str">
        <f>+VLOOKUP(C423,'[2]STYLES &amp; MODELS MATRIX'!$A:$G,7,FALSE)</f>
        <v>HDJ</v>
      </c>
      <c r="CC423" s="137" t="str">
        <f>+VLOOKUP(C423,'[1]STYLES &amp; SIZE CHARTS'!$A:$H,8,FALSE)</f>
        <v>MT-SSCP1</v>
      </c>
      <c r="CD423" s="137"/>
      <c r="CE423" s="205"/>
      <c r="CF423" s="141"/>
    </row>
    <row r="424" spans="1:84" s="101" customFormat="1" ht="12" customHeight="1" x14ac:dyDescent="0.2">
      <c r="A424" s="102">
        <f t="shared" si="28"/>
        <v>8683711004769</v>
      </c>
      <c r="B424" s="101" t="s">
        <v>878</v>
      </c>
      <c r="C424" s="101" t="s">
        <v>311</v>
      </c>
      <c r="D424" s="101" t="s">
        <v>2990</v>
      </c>
      <c r="E424" s="203" t="s">
        <v>2376</v>
      </c>
      <c r="F424" s="101" t="s">
        <v>2248</v>
      </c>
      <c r="G424" s="101" t="str">
        <f>IF(C424&gt;0,+VLOOKUP($C424,'STYLE NAMES'!$B:$AC,4,FALSE),"")</f>
        <v>RIDER</v>
      </c>
      <c r="H424" s="101" t="str">
        <f>IF(C424&gt;0,+VLOOKUP($C424,'STYLE NAMES'!$B:$AC,5,FALSE),"")</f>
        <v>MEN</v>
      </c>
      <c r="I424" s="101" t="str">
        <f>IF(C424&gt;0,+VLOOKUP($C424,'STYLE NAMES'!$B:$AC,6,FALSE),"")</f>
        <v>TOPS</v>
      </c>
      <c r="J424" s="101" t="str">
        <f>IF(C424&gt;0,+VLOOKUP($C424,'STYLE NAMES'!$B:$AC,7,FALSE),"")</f>
        <v>MEN</v>
      </c>
      <c r="K424" s="101" t="str">
        <f>IF(C424&gt;0,+VLOOKUP($C424,'STYLE NAMES'!$B:$AC,8,FALSE),"")</f>
        <v>COMPETITION POLOS</v>
      </c>
      <c r="L424" s="101" t="str">
        <f>IF(E424&gt;0,+VLOOKUP($E424,'CODE GENERATOR'!$D:$T,3,FALSE),"")</f>
        <v>S</v>
      </c>
      <c r="M424" s="101" t="str">
        <f>IF(E424&gt;0,+VLOOKUP($E424,'CODE GENERATOR'!$D:$T,4,FALSE),"")</f>
        <v>PIQUET</v>
      </c>
      <c r="N424" s="101" t="str">
        <f>IF(E424&gt;0,+VLOOKUP($E424,'CODE GENERATOR'!$D:$T,6,FALSE),"")</f>
        <v>NAVY</v>
      </c>
      <c r="O424" s="101" t="str">
        <f>IF(E424&gt;0,+VLOOKUP($E424,'CODE GENERATOR'!$D:$T,7,FALSE),"")</f>
        <v>WHITE</v>
      </c>
      <c r="P424" s="101" t="str">
        <f t="shared" si="29"/>
        <v>NAVY/WHITE</v>
      </c>
      <c r="Q424" s="104" t="str">
        <f>IF(E424&gt;0,+VLOOKUP($E424,'CODE GENERATOR'!$D:$T,11,FALSE),"")</f>
        <v>R.TOPMN_CPL0039</v>
      </c>
      <c r="R424" s="104" t="str">
        <f>IF(E424&gt;0,+VLOOKUP($E424,'CODE GENERATOR'!$D:$T,12,FALSE),"")</f>
        <v>PIQ0015NAVWHT</v>
      </c>
      <c r="S424" s="104" t="str">
        <f>IF(E424&gt;0,+VLOOKUP($E424,'CODE GENERATOR'!$D:$T,13,FALSE),"")</f>
        <v>R.TOPMN_CPL0039_PIQ0015NAVWHT</v>
      </c>
      <c r="T424" s="104" t="str">
        <f t="shared" si="27"/>
        <v>R.TOPMN_CPL0039_PIQ0015NAVWHT_L</v>
      </c>
      <c r="U424" s="105">
        <v>8683711004769</v>
      </c>
      <c r="V424" s="107" t="str" cm="1">
        <f t="array" ref="V424">_xlfn.TEXTJOIN(";", TRUE, _xlfn.UNIQUE(_xlfn._xlws.FILTER(P$3:P$10029, C$3:C$10029=C424)))</f>
        <v>WHITE;WHITE/NAVY;NAVY/WHITE</v>
      </c>
      <c r="W424" s="107" t="str" cm="1">
        <f t="array" ref="W424">_xlfn.TEXTJOIN(";", TRUE, _xlfn.UNIQUE(_xlfn._xlws.FILTER(F$3:F$10029, C$3:C$10029=C424)))</f>
        <v>XS;S;M;L;XL;XXL</v>
      </c>
      <c r="X424" s="101" t="str">
        <f>IF(E424&gt;0,+VLOOKUP($E424,'CODE GENERATOR'!$D:$AC,19,FALSE),0)</f>
        <v>2507_W_1060</v>
      </c>
      <c r="Y424" s="101" t="str">
        <f>IF(E424&gt;0,+VLOOKUP($E424,'CODE GENERATOR'!$D:$AC,20,FALSE),0)</f>
        <v>2507_W_1065</v>
      </c>
      <c r="Z424" s="101" t="str">
        <f>IF(E424&gt;0,+VLOOKUP($E424,'CODE GENERATOR'!$D:$AC,21,FALSE),0)</f>
        <v>2507_W_1056</v>
      </c>
      <c r="AA424" s="101" t="str">
        <f>IF(E424&gt;0,+VLOOKUP($E424,'CODE GENERATOR'!$D:$AC,22,FALSE),0)</f>
        <v>2507_W_1080</v>
      </c>
      <c r="AB424" s="101" t="str">
        <f>IF(E424&gt;0,+VLOOKUP($E424,'CODE GENERATOR'!$D:$AC,23,FALSE),0)</f>
        <v>2507_D_cavalier_detay_0082</v>
      </c>
      <c r="AC424" s="101" t="str">
        <f>IF(E424&gt;0,+VLOOKUP($E424,'CODE GENERATOR'!$D:$AC,24,FALSE),0)</f>
        <v/>
      </c>
      <c r="AD424" s="101" t="str">
        <f>IF(E424&gt;0,+VLOOKUP($E424,'CODE GENERATOR'!$D:$AC,25,FALSE),0)</f>
        <v/>
      </c>
      <c r="AE424" s="101" t="str">
        <f>IF(E424&gt;0,+VLOOKUP($E424,'CODE GENERATOR'!$D:$AC,26,FALSE),0)</f>
        <v/>
      </c>
      <c r="AF424" s="149" t="str">
        <f>IF($C424&gt;0,$C424&amp;" "&amp;$P424&amp;" "&amp;+VLOOKUP($C424,'STYLE NAMES'!$B:$AC,10,FALSE),"""")</f>
        <v>ENZO NAVY/WHITE MEN'S COMPETITION POLO SHORT SLEEVE</v>
      </c>
      <c r="AG424" s="101" t="str">
        <f>"Enjoy our "&amp;(AF424)&amp;"; "&amp;IF(C424&gt;0,+VLOOKUP($C424,'STYLE NAMES'!$B:$AC,11,FALSE),"")</f>
        <v>Enjoy our ENZO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4" s="101" t="str">
        <f>IF(C424&gt;0,+VLOOKUP($C424,'STYLE NAMES'!$B:$AC,12,FALSE),"")</f>
        <v>* Specially engineered design for high performance
* 4-way super stretch piquet jersey
* Soft and comfortable
* Breathable
* Quick dry
Composition:
95% Poliamide 5% Elasthane</v>
      </c>
      <c r="AI424" s="101" t="str">
        <f>IF(C424&gt;0,+VLOOKUP($C424,'STYLE NAMES'!$B:$AC,13,FALSE),"")</f>
        <v>Machine Wash at 30°C
Mild process
Iron at low temperature
Iron from REVERSE
Do NOT iron on logos or prints
Do not bleach
Do NOT Tumble Dry</v>
      </c>
      <c r="AJ424" s="149" t="str">
        <f>IF($C424&gt;0,$C424&amp;" "&amp;$P424&amp;" "&amp;+VLOOKUP($C424,'STYLE NAMES'!$B:$AC,14,FALSE),"""")</f>
        <v>ENZO NAVY/WHITE ERKEK KISA KOL YARIŞMA POLO</v>
      </c>
      <c r="AK424" s="149" t="str">
        <f>"Cavalier SanMarco tarafından tasarlanan "&amp;(AJ424)&amp;"; "&amp;IF(C424&gt;0,+VLOOKUP($C424,'STYLE NAMES'!$B:$AC,15,FALSE),"")</f>
        <v>Cavalier SanMarco tarafından tasarlanan ENZO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4" s="149" t="str">
        <f>IF(C424&gt;0,+VLOOKUP($C424,'STYLE NAMES'!$B:$AC,16,FALSE),"")</f>
        <v>* Yüksek performans için özel tasarım
* 4 yönlü süper streç pike kumaş
* Yumuşak ve rahat
* Nefes alabilir
* Hızlı kuruma
Kompozisyon:
%95 Polyamid  %5 Elastan</v>
      </c>
      <c r="AM424" s="149" t="str">
        <f>IF(C424&gt;0,+VLOOKUP($C424,'STYLE NAMES'!$B:$AC,17,FALSE),"")</f>
        <v>Makinede 30°C' de Yıkayın
Hassas Yıkama
Ilık ütü yapın
Tersten ütüleyin
Logo ve baskıları ÜTÜLEMEYİN
Çamaşır suyu kullanmayın
Kurutma Makinesinde Kurutmayın</v>
      </c>
      <c r="AN424" s="149" t="str">
        <f>IF($C424&gt;0,$C424&amp;" "&amp;$P424&amp;" "&amp;+VLOOKUP($C424,'STYLE NAMES'!$B:$AC,18,FALSE),"""")</f>
        <v>ENZO NAVY/WHITE POLO DA CONCORSO UOMO MANICA CORTA</v>
      </c>
      <c r="AO424" s="101" t="str">
        <f>"Disegnato da Cavalier SanMarco "&amp;(AN424)&amp;"; "&amp;IF(C424&gt;0,+VLOOKUP($C424,'STYLE NAMES'!$B:$AC,19,FALSE),"")</f>
        <v>Disegnato da Cavalier SanMarco ENZO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4" s="101" t="str">
        <f>IF(C424&gt;0,+VLOOKUP($C424,'STYLE NAMES'!$B:$AC,20,FALSE),"")</f>
        <v>Design ingegnerizzato per alte prestazioni 
Jersey piqué elasticizzato  4-way-stretch 
Morbido e confortevole 
Traspirante Asciugatura rapida 
Composizione: 
95% Poliammide  5% Elastan</v>
      </c>
      <c r="AQ424" s="101" t="str">
        <f>IF(C424&gt;0,+VLOOKUP($C424,'STYLE NAMES'!$B:$AC,21,FALSE),"")</f>
        <v>Lavare in lavatrice a 30°C Ciclo delicato 
Stirare a bassa temperatura
Stirare al rovescio 
Non stirare su loghi o stampe 
Non candeggiare 
Non asciugare in asciugatrice</v>
      </c>
      <c r="AR424" s="101">
        <f>IF(D424&gt;0,+VLOOKUP($C424,'STYLE NAMES'!$B:$AC,22,FALSE),"")</f>
        <v>0</v>
      </c>
      <c r="AS424" s="101">
        <f>IF(E424&gt;0,+VLOOKUP($C424,'STYLE NAMES'!$B:$AC,23,FALSE),"")</f>
        <v>0</v>
      </c>
      <c r="AT424" s="101">
        <f>IF(F424&gt;0,+VLOOKUP($C424,'STYLE NAMES'!$B:$AC,24,FALSE),"")</f>
        <v>0</v>
      </c>
      <c r="AU424" s="101">
        <f>IF(G424&gt;0,+VLOOKUP($C424,'STYLE NAMES'!$B:$AC,25,FALSE),"")</f>
        <v>0</v>
      </c>
      <c r="AV424" s="101" t="str">
        <f>+VLOOKUP($S424,'CODE GENERATOR'!$P:$AM,15,FALSE)</f>
        <v>R.BOTMN_BRC0066_TJR0026NAVNAV</v>
      </c>
      <c r="AW424" s="101" t="str">
        <f>+VLOOKUP($S424,'CODE GENERATOR'!$P:$AM,16,FALSE)</f>
        <v>A.RACUX_BLT0015_BRD0012BORNAV</v>
      </c>
      <c r="AX424" s="101" t="str">
        <f>+VLOOKUP($S424,'CODE GENERATOR'!$P:$AM,17,FALSE)</f>
        <v>A.RACAU_SOC0018_NYL00003XBST3</v>
      </c>
      <c r="AY424" s="101">
        <f>+VLOOKUP($S424,'CODE GENERATOR'!$P:$AM,18,FALSE)</f>
        <v>0</v>
      </c>
      <c r="AZ424" s="101">
        <f>+VLOOKUP($S424,'CODE GENERATOR'!$P:$AM,19,FALSE)</f>
        <v>0</v>
      </c>
      <c r="BA424" s="101">
        <f>+VLOOKUP($S424,'CODE GENERATOR'!$P:$AM,20,FALSE)</f>
        <v>0</v>
      </c>
      <c r="BB424" s="101">
        <f>+VLOOKUP($S424,'CODE GENERATOR'!$P:$AM,21,FALSE)</f>
        <v>0</v>
      </c>
      <c r="BC424" s="101">
        <f>+VLOOKUP($S424,'CODE GENERATOR'!$P:$AM,22,FALSE)</f>
        <v>0</v>
      </c>
      <c r="BD424" s="101">
        <f>+VLOOKUP($S424,'CODE GENERATOR'!$P:$AM,23,FALSE)</f>
        <v>0</v>
      </c>
      <c r="BE424" s="101">
        <f>+VLOOKUP($S424,'CODE GENERATOR'!$P:$AM,24,FALSE)</f>
        <v>0</v>
      </c>
      <c r="BF424" s="101">
        <f>IF(C424&gt;0,+VLOOKUP(G424,'CATEGORY ID'!$A$1:$L$118,3,FALSE),"")</f>
        <v>30</v>
      </c>
      <c r="BG424" s="101">
        <f>IF(C424&gt;0,+VLOOKUP(H424,'CATEGORY ID'!$D$1:$L$118,3,FALSE),"")</f>
        <v>2</v>
      </c>
      <c r="BH424" s="101">
        <f>IF(C424&gt;0,+VLOOKUP((+H424&amp;I424),'CATEGORY ID'!$H$1:$I$121,2,FALSE),"")</f>
        <v>108</v>
      </c>
      <c r="BJ424" s="101">
        <f>IF(C424&gt;0,IF(COUNTIF('CATEGORY ID'!$K$1:$K$121,+H424&amp;K424) &gt; 0, +VLOOKUP(+H424&amp;K424,'CATEGORY ID'!$K$1:$L$121,2,FALSE),""),"")</f>
        <v>224</v>
      </c>
      <c r="BK424" s="101" t="str">
        <f>IF(C424&gt;0,IF(COUNTIF('CATEGORY ID'!$K$124:$K$165, +VLOOKUP(C424,'STYLE NAMES'!$B:$AE,30,FALSE)) &gt; 0, +VLOOKUP(VLOOKUP(C424,'STYLE NAMES'!$B:$AE,30,FALSE),'CATEGORY ID'!K:M,2,FALSE),""),"")</f>
        <v/>
      </c>
      <c r="BM424" s="101">
        <v>204</v>
      </c>
      <c r="BO424" s="101">
        <v>21</v>
      </c>
      <c r="BR424" s="101" t="str" cm="1">
        <f t="array" ref="BR424">IF(C424&gt;0,_xlfn.TEXTJOIN(";", TRUE,_xlfn.UNIQUE(_xlfn._xlws.FILTER(BF424:BQ424,(BF424:BQ424&gt;0)),TRUE,FALSE)),"")&amp;";"&amp;BS424</f>
        <v>30;2;108;224;204;21;209;230</v>
      </c>
      <c r="BS424" s="101" t="s">
        <v>3455</v>
      </c>
      <c r="BU424" s="106">
        <f>IF(C424&gt;0,+VLOOKUP($C424,'STYLE NAMES'!$B:$AC,26,FALSE),"")</f>
        <v>89.9</v>
      </c>
      <c r="BV424" s="106">
        <f>IF(C424&gt;0,+VLOOKUP($C424,'STYLE NAMES'!$B:$AC,27,FALSE),"")</f>
        <v>4940</v>
      </c>
      <c r="BW424" s="106">
        <f>IF(C424&gt;0,+VLOOKUP($C424,'STYLE NAMES'!$B:$AC,28,FALSE),"")</f>
        <v>103.38500000000001</v>
      </c>
      <c r="BY424"/>
      <c r="BZ424" s="101">
        <v>8</v>
      </c>
      <c r="CA424" s="137">
        <f t="shared" si="30"/>
        <v>1</v>
      </c>
      <c r="CB424" s="137" t="str">
        <f>+VLOOKUP(C424,'[2]STYLES &amp; MODELS MATRIX'!$A:$G,7,FALSE)</f>
        <v>HDJ</v>
      </c>
      <c r="CC424" s="137" t="str">
        <f>+VLOOKUP(C424,'[1]STYLES &amp; SIZE CHARTS'!$A:$H,8,FALSE)</f>
        <v>MT-SSCP1</v>
      </c>
      <c r="CD424" s="137"/>
      <c r="CE424" s="205"/>
      <c r="CF424" s="141"/>
    </row>
    <row r="425" spans="1:84" s="101" customFormat="1" ht="12" customHeight="1" x14ac:dyDescent="0.2">
      <c r="A425" s="102">
        <f t="shared" si="28"/>
        <v>8683711004776</v>
      </c>
      <c r="B425" s="101" t="s">
        <v>878</v>
      </c>
      <c r="C425" s="101" t="s">
        <v>311</v>
      </c>
      <c r="D425" s="101" t="s">
        <v>2990</v>
      </c>
      <c r="E425" s="203" t="s">
        <v>2376</v>
      </c>
      <c r="F425" s="101" t="s">
        <v>2249</v>
      </c>
      <c r="G425" s="101" t="str">
        <f>IF(C425&gt;0,+VLOOKUP($C425,'STYLE NAMES'!$B:$AC,4,FALSE),"")</f>
        <v>RIDER</v>
      </c>
      <c r="H425" s="101" t="str">
        <f>IF(C425&gt;0,+VLOOKUP($C425,'STYLE NAMES'!$B:$AC,5,FALSE),"")</f>
        <v>MEN</v>
      </c>
      <c r="I425" s="101" t="str">
        <f>IF(C425&gt;0,+VLOOKUP($C425,'STYLE NAMES'!$B:$AC,6,FALSE),"")</f>
        <v>TOPS</v>
      </c>
      <c r="J425" s="101" t="str">
        <f>IF(C425&gt;0,+VLOOKUP($C425,'STYLE NAMES'!$B:$AC,7,FALSE),"")</f>
        <v>MEN</v>
      </c>
      <c r="K425" s="101" t="str">
        <f>IF(C425&gt;0,+VLOOKUP($C425,'STYLE NAMES'!$B:$AC,8,FALSE),"")</f>
        <v>COMPETITION POLOS</v>
      </c>
      <c r="L425" s="101" t="str">
        <f>IF(E425&gt;0,+VLOOKUP($E425,'CODE GENERATOR'!$D:$T,3,FALSE),"")</f>
        <v>S</v>
      </c>
      <c r="M425" s="101" t="str">
        <f>IF(E425&gt;0,+VLOOKUP($E425,'CODE GENERATOR'!$D:$T,4,FALSE),"")</f>
        <v>PIQUET</v>
      </c>
      <c r="N425" s="101" t="str">
        <f>IF(E425&gt;0,+VLOOKUP($E425,'CODE GENERATOR'!$D:$T,6,FALSE),"")</f>
        <v>NAVY</v>
      </c>
      <c r="O425" s="101" t="str">
        <f>IF(E425&gt;0,+VLOOKUP($E425,'CODE GENERATOR'!$D:$T,7,FALSE),"")</f>
        <v>WHITE</v>
      </c>
      <c r="P425" s="101" t="str">
        <f t="shared" si="29"/>
        <v>NAVY/WHITE</v>
      </c>
      <c r="Q425" s="104" t="str">
        <f>IF(E425&gt;0,+VLOOKUP($E425,'CODE GENERATOR'!$D:$T,11,FALSE),"")</f>
        <v>R.TOPMN_CPL0039</v>
      </c>
      <c r="R425" s="104" t="str">
        <f>IF(E425&gt;0,+VLOOKUP($E425,'CODE GENERATOR'!$D:$T,12,FALSE),"")</f>
        <v>PIQ0015NAVWHT</v>
      </c>
      <c r="S425" s="104" t="str">
        <f>IF(E425&gt;0,+VLOOKUP($E425,'CODE GENERATOR'!$D:$T,13,FALSE),"")</f>
        <v>R.TOPMN_CPL0039_PIQ0015NAVWHT</v>
      </c>
      <c r="T425" s="104" t="str">
        <f t="shared" si="27"/>
        <v>R.TOPMN_CPL0039_PIQ0015NAVWHT_XL</v>
      </c>
      <c r="U425" s="105">
        <v>8683711004776</v>
      </c>
      <c r="V425" s="107" t="str" cm="1">
        <f t="array" ref="V425">_xlfn.TEXTJOIN(";", TRUE, _xlfn.UNIQUE(_xlfn._xlws.FILTER(P$3:P$10029, C$3:C$10029=C425)))</f>
        <v>WHITE;WHITE/NAVY;NAVY/WHITE</v>
      </c>
      <c r="W425" s="107" t="str" cm="1">
        <f t="array" ref="W425">_xlfn.TEXTJOIN(";", TRUE, _xlfn.UNIQUE(_xlfn._xlws.FILTER(F$3:F$10029, C$3:C$10029=C425)))</f>
        <v>XS;S;M;L;XL;XXL</v>
      </c>
      <c r="X425" s="101" t="str">
        <f>IF(E425&gt;0,+VLOOKUP($E425,'CODE GENERATOR'!$D:$AC,19,FALSE),0)</f>
        <v>2507_W_1060</v>
      </c>
      <c r="Y425" s="101" t="str">
        <f>IF(E425&gt;0,+VLOOKUP($E425,'CODE GENERATOR'!$D:$AC,20,FALSE),0)</f>
        <v>2507_W_1065</v>
      </c>
      <c r="Z425" s="101" t="str">
        <f>IF(E425&gt;0,+VLOOKUP($E425,'CODE GENERATOR'!$D:$AC,21,FALSE),0)</f>
        <v>2507_W_1056</v>
      </c>
      <c r="AA425" s="101" t="str">
        <f>IF(E425&gt;0,+VLOOKUP($E425,'CODE GENERATOR'!$D:$AC,22,FALSE),0)</f>
        <v>2507_W_1080</v>
      </c>
      <c r="AB425" s="101" t="str">
        <f>IF(E425&gt;0,+VLOOKUP($E425,'CODE GENERATOR'!$D:$AC,23,FALSE),0)</f>
        <v>2507_D_cavalier_detay_0082</v>
      </c>
      <c r="AC425" s="101" t="str">
        <f>IF(E425&gt;0,+VLOOKUP($E425,'CODE GENERATOR'!$D:$AC,24,FALSE),0)</f>
        <v/>
      </c>
      <c r="AD425" s="101" t="str">
        <f>IF(E425&gt;0,+VLOOKUP($E425,'CODE GENERATOR'!$D:$AC,25,FALSE),0)</f>
        <v/>
      </c>
      <c r="AE425" s="101" t="str">
        <f>IF(E425&gt;0,+VLOOKUP($E425,'CODE GENERATOR'!$D:$AC,26,FALSE),0)</f>
        <v/>
      </c>
      <c r="AF425" s="149" t="str">
        <f>IF($C425&gt;0,$C425&amp;" "&amp;$P425&amp;" "&amp;+VLOOKUP($C425,'STYLE NAMES'!$B:$AC,10,FALSE),"""")</f>
        <v>ENZO NAVY/WHITE MEN'S COMPETITION POLO SHORT SLEEVE</v>
      </c>
      <c r="AG425" s="101" t="str">
        <f>"Enjoy our "&amp;(AF425)&amp;"; "&amp;IF(C425&gt;0,+VLOOKUP($C425,'STYLE NAMES'!$B:$AC,11,FALSE),"")</f>
        <v>Enjoy our ENZO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5" s="101" t="str">
        <f>IF(C425&gt;0,+VLOOKUP($C425,'STYLE NAMES'!$B:$AC,12,FALSE),"")</f>
        <v>* Specially engineered design for high performance
* 4-way super stretch piquet jersey
* Soft and comfortable
* Breathable
* Quick dry
Composition:
95% Poliamide 5% Elasthane</v>
      </c>
      <c r="AI425" s="101" t="str">
        <f>IF(C425&gt;0,+VLOOKUP($C425,'STYLE NAMES'!$B:$AC,13,FALSE),"")</f>
        <v>Machine Wash at 30°C
Mild process
Iron at low temperature
Iron from REVERSE
Do NOT iron on logos or prints
Do not bleach
Do NOT Tumble Dry</v>
      </c>
      <c r="AJ425" s="149" t="str">
        <f>IF($C425&gt;0,$C425&amp;" "&amp;$P425&amp;" "&amp;+VLOOKUP($C425,'STYLE NAMES'!$B:$AC,14,FALSE),"""")</f>
        <v>ENZO NAVY/WHITE ERKEK KISA KOL YARIŞMA POLO</v>
      </c>
      <c r="AK425" s="149" t="str">
        <f>"Cavalier SanMarco tarafından tasarlanan "&amp;(AJ425)&amp;"; "&amp;IF(C425&gt;0,+VLOOKUP($C425,'STYLE NAMES'!$B:$AC,15,FALSE),"")</f>
        <v>Cavalier SanMarco tarafından tasarlanan ENZO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5" s="149" t="str">
        <f>IF(C425&gt;0,+VLOOKUP($C425,'STYLE NAMES'!$B:$AC,16,FALSE),"")</f>
        <v>* Yüksek performans için özel tasarım
* 4 yönlü süper streç pike kumaş
* Yumuşak ve rahat
* Nefes alabilir
* Hızlı kuruma
Kompozisyon:
%95 Polyamid  %5 Elastan</v>
      </c>
      <c r="AM425" s="149" t="str">
        <f>IF(C425&gt;0,+VLOOKUP($C425,'STYLE NAMES'!$B:$AC,17,FALSE),"")</f>
        <v>Makinede 30°C' de Yıkayın
Hassas Yıkama
Ilık ütü yapın
Tersten ütüleyin
Logo ve baskıları ÜTÜLEMEYİN
Çamaşır suyu kullanmayın
Kurutma Makinesinde Kurutmayın</v>
      </c>
      <c r="AN425" s="149" t="str">
        <f>IF($C425&gt;0,$C425&amp;" "&amp;$P425&amp;" "&amp;+VLOOKUP($C425,'STYLE NAMES'!$B:$AC,18,FALSE),"""")</f>
        <v>ENZO NAVY/WHITE POLO DA CONCORSO UOMO MANICA CORTA</v>
      </c>
      <c r="AO425" s="101" t="str">
        <f>"Disegnato da Cavalier SanMarco "&amp;(AN425)&amp;"; "&amp;IF(C425&gt;0,+VLOOKUP($C425,'STYLE NAMES'!$B:$AC,19,FALSE),"")</f>
        <v>Disegnato da Cavalier SanMarco ENZO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5" s="101" t="str">
        <f>IF(C425&gt;0,+VLOOKUP($C425,'STYLE NAMES'!$B:$AC,20,FALSE),"")</f>
        <v>Design ingegnerizzato per alte prestazioni 
Jersey piqué elasticizzato  4-way-stretch 
Morbido e confortevole 
Traspirante Asciugatura rapida 
Composizione: 
95% Poliammide  5% Elastan</v>
      </c>
      <c r="AQ425" s="101" t="str">
        <f>IF(C425&gt;0,+VLOOKUP($C425,'STYLE NAMES'!$B:$AC,21,FALSE),"")</f>
        <v>Lavare in lavatrice a 30°C Ciclo delicato 
Stirare a bassa temperatura
Stirare al rovescio 
Non stirare su loghi o stampe 
Non candeggiare 
Non asciugare in asciugatrice</v>
      </c>
      <c r="AR425" s="101">
        <f>IF(D425&gt;0,+VLOOKUP($C425,'STYLE NAMES'!$B:$AC,22,FALSE),"")</f>
        <v>0</v>
      </c>
      <c r="AS425" s="101">
        <f>IF(E425&gt;0,+VLOOKUP($C425,'STYLE NAMES'!$B:$AC,23,FALSE),"")</f>
        <v>0</v>
      </c>
      <c r="AT425" s="101">
        <f>IF(F425&gt;0,+VLOOKUP($C425,'STYLE NAMES'!$B:$AC,24,FALSE),"")</f>
        <v>0</v>
      </c>
      <c r="AU425" s="101">
        <f>IF(G425&gt;0,+VLOOKUP($C425,'STYLE NAMES'!$B:$AC,25,FALSE),"")</f>
        <v>0</v>
      </c>
      <c r="AV425" s="101" t="str">
        <f>+VLOOKUP($S425,'CODE GENERATOR'!$P:$AM,15,FALSE)</f>
        <v>R.BOTMN_BRC0066_TJR0026NAVNAV</v>
      </c>
      <c r="AW425" s="101" t="str">
        <f>+VLOOKUP($S425,'CODE GENERATOR'!$P:$AM,16,FALSE)</f>
        <v>A.RACUX_BLT0015_BRD0012BORNAV</v>
      </c>
      <c r="AX425" s="101" t="str">
        <f>+VLOOKUP($S425,'CODE GENERATOR'!$P:$AM,17,FALSE)</f>
        <v>A.RACAU_SOC0018_NYL00003XBST3</v>
      </c>
      <c r="AY425" s="101">
        <f>+VLOOKUP($S425,'CODE GENERATOR'!$P:$AM,18,FALSE)</f>
        <v>0</v>
      </c>
      <c r="AZ425" s="101">
        <f>+VLOOKUP($S425,'CODE GENERATOR'!$P:$AM,19,FALSE)</f>
        <v>0</v>
      </c>
      <c r="BA425" s="101">
        <f>+VLOOKUP($S425,'CODE GENERATOR'!$P:$AM,20,FALSE)</f>
        <v>0</v>
      </c>
      <c r="BB425" s="101">
        <f>+VLOOKUP($S425,'CODE GENERATOR'!$P:$AM,21,FALSE)</f>
        <v>0</v>
      </c>
      <c r="BC425" s="101">
        <f>+VLOOKUP($S425,'CODE GENERATOR'!$P:$AM,22,FALSE)</f>
        <v>0</v>
      </c>
      <c r="BD425" s="101">
        <f>+VLOOKUP($S425,'CODE GENERATOR'!$P:$AM,23,FALSE)</f>
        <v>0</v>
      </c>
      <c r="BE425" s="101">
        <f>+VLOOKUP($S425,'CODE GENERATOR'!$P:$AM,24,FALSE)</f>
        <v>0</v>
      </c>
      <c r="BF425" s="101">
        <f>IF(C425&gt;0,+VLOOKUP(G425,'CATEGORY ID'!$A$1:$L$118,3,FALSE),"")</f>
        <v>30</v>
      </c>
      <c r="BG425" s="101">
        <f>IF(C425&gt;0,+VLOOKUP(H425,'CATEGORY ID'!$D$1:$L$118,3,FALSE),"")</f>
        <v>2</v>
      </c>
      <c r="BH425" s="101">
        <f>IF(C425&gt;0,+VLOOKUP((+H425&amp;I425),'CATEGORY ID'!$H$1:$I$121,2,FALSE),"")</f>
        <v>108</v>
      </c>
      <c r="BJ425" s="101">
        <f>IF(C425&gt;0,IF(COUNTIF('CATEGORY ID'!$K$1:$K$121,+H425&amp;K425) &gt; 0, +VLOOKUP(+H425&amp;K425,'CATEGORY ID'!$K$1:$L$121,2,FALSE),""),"")</f>
        <v>224</v>
      </c>
      <c r="BK425" s="101" t="str">
        <f>IF(C425&gt;0,IF(COUNTIF('CATEGORY ID'!$K$124:$K$165, +VLOOKUP(C425,'STYLE NAMES'!$B:$AE,30,FALSE)) &gt; 0, +VLOOKUP(VLOOKUP(C425,'STYLE NAMES'!$B:$AE,30,FALSE),'CATEGORY ID'!K:M,2,FALSE),""),"")</f>
        <v/>
      </c>
      <c r="BM425" s="101">
        <v>204</v>
      </c>
      <c r="BO425" s="101">
        <v>21</v>
      </c>
      <c r="BR425" s="101" t="str" cm="1">
        <f t="array" ref="BR425">IF(C425&gt;0,_xlfn.TEXTJOIN(";", TRUE,_xlfn.UNIQUE(_xlfn._xlws.FILTER(BF425:BQ425,(BF425:BQ425&gt;0)),TRUE,FALSE)),"")&amp;";"&amp;BS425</f>
        <v>30;2;108;224;204;21;209;230</v>
      </c>
      <c r="BS425" s="101" t="s">
        <v>3455</v>
      </c>
      <c r="BU425" s="106">
        <f>IF(C425&gt;0,+VLOOKUP($C425,'STYLE NAMES'!$B:$AC,26,FALSE),"")</f>
        <v>89.9</v>
      </c>
      <c r="BV425" s="106">
        <f>IF(C425&gt;0,+VLOOKUP($C425,'STYLE NAMES'!$B:$AC,27,FALSE),"")</f>
        <v>4940</v>
      </c>
      <c r="BW425" s="106">
        <f>IF(C425&gt;0,+VLOOKUP($C425,'STYLE NAMES'!$B:$AC,28,FALSE),"")</f>
        <v>103.38500000000001</v>
      </c>
      <c r="BY425"/>
      <c r="BZ425" s="101">
        <v>4</v>
      </c>
      <c r="CA425" s="137">
        <f t="shared" si="30"/>
        <v>1</v>
      </c>
      <c r="CB425" s="137" t="str">
        <f>+VLOOKUP(C425,'[2]STYLES &amp; MODELS MATRIX'!$A:$G,7,FALSE)</f>
        <v>HDJ</v>
      </c>
      <c r="CC425" s="137" t="str">
        <f>+VLOOKUP(C425,'[1]STYLES &amp; SIZE CHARTS'!$A:$H,8,FALSE)</f>
        <v>MT-SSCP1</v>
      </c>
      <c r="CD425" s="137"/>
      <c r="CE425" s="205"/>
      <c r="CF425" s="141"/>
    </row>
    <row r="426" spans="1:84" s="101" customFormat="1" ht="12" customHeight="1" x14ac:dyDescent="0.2">
      <c r="A426" s="102">
        <f t="shared" si="28"/>
        <v>8683711004783</v>
      </c>
      <c r="B426" s="101" t="s">
        <v>878</v>
      </c>
      <c r="C426" s="101" t="s">
        <v>311</v>
      </c>
      <c r="D426" s="101" t="s">
        <v>2990</v>
      </c>
      <c r="E426" s="203" t="s">
        <v>2376</v>
      </c>
      <c r="F426" s="101" t="s">
        <v>2347</v>
      </c>
      <c r="G426" s="101" t="str">
        <f>IF(C426&gt;0,+VLOOKUP($C426,'STYLE NAMES'!$B:$AC,4,FALSE),"")</f>
        <v>RIDER</v>
      </c>
      <c r="H426" s="101" t="str">
        <f>IF(C426&gt;0,+VLOOKUP($C426,'STYLE NAMES'!$B:$AC,5,FALSE),"")</f>
        <v>MEN</v>
      </c>
      <c r="I426" s="101" t="str">
        <f>IF(C426&gt;0,+VLOOKUP($C426,'STYLE NAMES'!$B:$AC,6,FALSE),"")</f>
        <v>TOPS</v>
      </c>
      <c r="J426" s="101" t="str">
        <f>IF(C426&gt;0,+VLOOKUP($C426,'STYLE NAMES'!$B:$AC,7,FALSE),"")</f>
        <v>MEN</v>
      </c>
      <c r="K426" s="101" t="str">
        <f>IF(C426&gt;0,+VLOOKUP($C426,'STYLE NAMES'!$B:$AC,8,FALSE),"")</f>
        <v>COMPETITION POLOS</v>
      </c>
      <c r="L426" s="101" t="str">
        <f>IF(E426&gt;0,+VLOOKUP($E426,'CODE GENERATOR'!$D:$T,3,FALSE),"")</f>
        <v>S</v>
      </c>
      <c r="M426" s="101" t="str">
        <f>IF(E426&gt;0,+VLOOKUP($E426,'CODE GENERATOR'!$D:$T,4,FALSE),"")</f>
        <v>PIQUET</v>
      </c>
      <c r="N426" s="101" t="str">
        <f>IF(E426&gt;0,+VLOOKUP($E426,'CODE GENERATOR'!$D:$T,6,FALSE),"")</f>
        <v>NAVY</v>
      </c>
      <c r="O426" s="101" t="str">
        <f>IF(E426&gt;0,+VLOOKUP($E426,'CODE GENERATOR'!$D:$T,7,FALSE),"")</f>
        <v>WHITE</v>
      </c>
      <c r="P426" s="101" t="str">
        <f t="shared" si="29"/>
        <v>NAVY/WHITE</v>
      </c>
      <c r="Q426" s="104" t="str">
        <f>IF(E426&gt;0,+VLOOKUP($E426,'CODE GENERATOR'!$D:$T,11,FALSE),"")</f>
        <v>R.TOPMN_CPL0039</v>
      </c>
      <c r="R426" s="104" t="str">
        <f>IF(E426&gt;0,+VLOOKUP($E426,'CODE GENERATOR'!$D:$T,12,FALSE),"")</f>
        <v>PIQ0015NAVWHT</v>
      </c>
      <c r="S426" s="104" t="str">
        <f>IF(E426&gt;0,+VLOOKUP($E426,'CODE GENERATOR'!$D:$T,13,FALSE),"")</f>
        <v>R.TOPMN_CPL0039_PIQ0015NAVWHT</v>
      </c>
      <c r="T426" s="104" t="str">
        <f t="shared" si="27"/>
        <v>R.TOPMN_CPL0039_PIQ0015NAVWHT_XXL</v>
      </c>
      <c r="U426" s="105">
        <v>8683711004783</v>
      </c>
      <c r="V426" s="107" t="str" cm="1">
        <f t="array" ref="V426">_xlfn.TEXTJOIN(";", TRUE, _xlfn.UNIQUE(_xlfn._xlws.FILTER(P$3:P$10029, C$3:C$10029=C426)))</f>
        <v>WHITE;WHITE/NAVY;NAVY/WHITE</v>
      </c>
      <c r="W426" s="107" t="str" cm="1">
        <f t="array" ref="W426">_xlfn.TEXTJOIN(";", TRUE, _xlfn.UNIQUE(_xlfn._xlws.FILTER(F$3:F$10029, C$3:C$10029=C426)))</f>
        <v>XS;S;M;L;XL;XXL</v>
      </c>
      <c r="X426" s="101" t="str">
        <f>IF(E426&gt;0,+VLOOKUP($E426,'CODE GENERATOR'!$D:$AC,19,FALSE),0)</f>
        <v>2507_W_1060</v>
      </c>
      <c r="Y426" s="101" t="str">
        <f>IF(E426&gt;0,+VLOOKUP($E426,'CODE GENERATOR'!$D:$AC,20,FALSE),0)</f>
        <v>2507_W_1065</v>
      </c>
      <c r="Z426" s="101" t="str">
        <f>IF(E426&gt;0,+VLOOKUP($E426,'CODE GENERATOR'!$D:$AC,21,FALSE),0)</f>
        <v>2507_W_1056</v>
      </c>
      <c r="AA426" s="101" t="str">
        <f>IF(E426&gt;0,+VLOOKUP($E426,'CODE GENERATOR'!$D:$AC,22,FALSE),0)</f>
        <v>2507_W_1080</v>
      </c>
      <c r="AB426" s="101" t="str">
        <f>IF(E426&gt;0,+VLOOKUP($E426,'CODE GENERATOR'!$D:$AC,23,FALSE),0)</f>
        <v>2507_D_cavalier_detay_0082</v>
      </c>
      <c r="AC426" s="101" t="str">
        <f>IF(E426&gt;0,+VLOOKUP($E426,'CODE GENERATOR'!$D:$AC,24,FALSE),0)</f>
        <v/>
      </c>
      <c r="AD426" s="101" t="str">
        <f>IF(E426&gt;0,+VLOOKUP($E426,'CODE GENERATOR'!$D:$AC,25,FALSE),0)</f>
        <v/>
      </c>
      <c r="AE426" s="101" t="str">
        <f>IF(E426&gt;0,+VLOOKUP($E426,'CODE GENERATOR'!$D:$AC,26,FALSE),0)</f>
        <v/>
      </c>
      <c r="AF426" s="149" t="str">
        <f>IF($C426&gt;0,$C426&amp;" "&amp;$P426&amp;" "&amp;+VLOOKUP($C426,'STYLE NAMES'!$B:$AC,10,FALSE),"""")</f>
        <v>ENZO NAVY/WHITE MEN'S COMPETITION POLO SHORT SLEEVE</v>
      </c>
      <c r="AG426" s="101" t="str">
        <f>"Enjoy our "&amp;(AF426)&amp;"; "&amp;IF(C426&gt;0,+VLOOKUP($C426,'STYLE NAMES'!$B:$AC,11,FALSE),"")</f>
        <v>Enjoy our ENZO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6" s="101" t="str">
        <f>IF(C426&gt;0,+VLOOKUP($C426,'STYLE NAMES'!$B:$AC,12,FALSE),"")</f>
        <v>* Specially engineered design for high performance
* 4-way super stretch piquet jersey
* Soft and comfortable
* Breathable
* Quick dry
Composition:
95% Poliamide 5% Elasthane</v>
      </c>
      <c r="AI426" s="101" t="str">
        <f>IF(C426&gt;0,+VLOOKUP($C426,'STYLE NAMES'!$B:$AC,13,FALSE),"")</f>
        <v>Machine Wash at 30°C
Mild process
Iron at low temperature
Iron from REVERSE
Do NOT iron on logos or prints
Do not bleach
Do NOT Tumble Dry</v>
      </c>
      <c r="AJ426" s="149" t="str">
        <f>IF($C426&gt;0,$C426&amp;" "&amp;$P426&amp;" "&amp;+VLOOKUP($C426,'STYLE NAMES'!$B:$AC,14,FALSE),"""")</f>
        <v>ENZO NAVY/WHITE ERKEK KISA KOL YARIŞMA POLO</v>
      </c>
      <c r="AK426" s="149" t="str">
        <f>"Cavalier SanMarco tarafından tasarlanan "&amp;(AJ426)&amp;"; "&amp;IF(C426&gt;0,+VLOOKUP($C426,'STYLE NAMES'!$B:$AC,15,FALSE),"")</f>
        <v>Cavalier SanMarco tarafından tasarlanan ENZO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6" s="149" t="str">
        <f>IF(C426&gt;0,+VLOOKUP($C426,'STYLE NAMES'!$B:$AC,16,FALSE),"")</f>
        <v>* Yüksek performans için özel tasarım
* 4 yönlü süper streç pike kumaş
* Yumuşak ve rahat
* Nefes alabilir
* Hızlı kuruma
Kompozisyon:
%95 Polyamid  %5 Elastan</v>
      </c>
      <c r="AM426" s="149" t="str">
        <f>IF(C426&gt;0,+VLOOKUP($C426,'STYLE NAMES'!$B:$AC,17,FALSE),"")</f>
        <v>Makinede 30°C' de Yıkayın
Hassas Yıkama
Ilık ütü yapın
Tersten ütüleyin
Logo ve baskıları ÜTÜLEMEYİN
Çamaşır suyu kullanmayın
Kurutma Makinesinde Kurutmayın</v>
      </c>
      <c r="AN426" s="149" t="str">
        <f>IF($C426&gt;0,$C426&amp;" "&amp;$P426&amp;" "&amp;+VLOOKUP($C426,'STYLE NAMES'!$B:$AC,18,FALSE),"""")</f>
        <v>ENZO NAVY/WHITE POLO DA CONCORSO UOMO MANICA CORTA</v>
      </c>
      <c r="AO426" s="101" t="str">
        <f>"Disegnato da Cavalier SanMarco "&amp;(AN426)&amp;"; "&amp;IF(C426&gt;0,+VLOOKUP($C426,'STYLE NAMES'!$B:$AC,19,FALSE),"")</f>
        <v>Disegnato da Cavalier SanMarco ENZO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6" s="101" t="str">
        <f>IF(C426&gt;0,+VLOOKUP($C426,'STYLE NAMES'!$B:$AC,20,FALSE),"")</f>
        <v>Design ingegnerizzato per alte prestazioni 
Jersey piqué elasticizzato  4-way-stretch 
Morbido e confortevole 
Traspirante Asciugatura rapida 
Composizione: 
95% Poliammide  5% Elastan</v>
      </c>
      <c r="AQ426" s="101" t="str">
        <f>IF(C426&gt;0,+VLOOKUP($C426,'STYLE NAMES'!$B:$AC,21,FALSE),"")</f>
        <v>Lavare in lavatrice a 30°C Ciclo delicato 
Stirare a bassa temperatura
Stirare al rovescio 
Non stirare su loghi o stampe 
Non candeggiare 
Non asciugare in asciugatrice</v>
      </c>
      <c r="AR426" s="101">
        <f>IF(D426&gt;0,+VLOOKUP($C426,'STYLE NAMES'!$B:$AC,22,FALSE),"")</f>
        <v>0</v>
      </c>
      <c r="AS426" s="101">
        <f>IF(E426&gt;0,+VLOOKUP($C426,'STYLE NAMES'!$B:$AC,23,FALSE),"")</f>
        <v>0</v>
      </c>
      <c r="AT426" s="101">
        <f>IF(F426&gt;0,+VLOOKUP($C426,'STYLE NAMES'!$B:$AC,24,FALSE),"")</f>
        <v>0</v>
      </c>
      <c r="AU426" s="101">
        <f>IF(G426&gt;0,+VLOOKUP($C426,'STYLE NAMES'!$B:$AC,25,FALSE),"")</f>
        <v>0</v>
      </c>
      <c r="AV426" s="101" t="str">
        <f>+VLOOKUP($S426,'CODE GENERATOR'!$P:$AM,15,FALSE)</f>
        <v>R.BOTMN_BRC0066_TJR0026NAVNAV</v>
      </c>
      <c r="AW426" s="101" t="str">
        <f>+VLOOKUP($S426,'CODE GENERATOR'!$P:$AM,16,FALSE)</f>
        <v>A.RACUX_BLT0015_BRD0012BORNAV</v>
      </c>
      <c r="AX426" s="101" t="str">
        <f>+VLOOKUP($S426,'CODE GENERATOR'!$P:$AM,17,FALSE)</f>
        <v>A.RACAU_SOC0018_NYL00003XBST3</v>
      </c>
      <c r="AY426" s="101">
        <f>+VLOOKUP($S426,'CODE GENERATOR'!$P:$AM,18,FALSE)</f>
        <v>0</v>
      </c>
      <c r="AZ426" s="101">
        <f>+VLOOKUP($S426,'CODE GENERATOR'!$P:$AM,19,FALSE)</f>
        <v>0</v>
      </c>
      <c r="BA426" s="101">
        <f>+VLOOKUP($S426,'CODE GENERATOR'!$P:$AM,20,FALSE)</f>
        <v>0</v>
      </c>
      <c r="BB426" s="101">
        <f>+VLOOKUP($S426,'CODE GENERATOR'!$P:$AM,21,FALSE)</f>
        <v>0</v>
      </c>
      <c r="BC426" s="101">
        <f>+VLOOKUP($S426,'CODE GENERATOR'!$P:$AM,22,FALSE)</f>
        <v>0</v>
      </c>
      <c r="BD426" s="101">
        <f>+VLOOKUP($S426,'CODE GENERATOR'!$P:$AM,23,FALSE)</f>
        <v>0</v>
      </c>
      <c r="BE426" s="101">
        <f>+VLOOKUP($S426,'CODE GENERATOR'!$P:$AM,24,FALSE)</f>
        <v>0</v>
      </c>
      <c r="BF426" s="101">
        <f>IF(C426&gt;0,+VLOOKUP(G426,'CATEGORY ID'!$A$1:$L$118,3,FALSE),"")</f>
        <v>30</v>
      </c>
      <c r="BG426" s="101">
        <f>IF(C426&gt;0,+VLOOKUP(H426,'CATEGORY ID'!$D$1:$L$118,3,FALSE),"")</f>
        <v>2</v>
      </c>
      <c r="BH426" s="101">
        <f>IF(C426&gt;0,+VLOOKUP((+H426&amp;I426),'CATEGORY ID'!$H$1:$I$121,2,FALSE),"")</f>
        <v>108</v>
      </c>
      <c r="BJ426" s="101">
        <f>IF(C426&gt;0,IF(COUNTIF('CATEGORY ID'!$K$1:$K$121,+H426&amp;K426) &gt; 0, +VLOOKUP(+H426&amp;K426,'CATEGORY ID'!$K$1:$L$121,2,FALSE),""),"")</f>
        <v>224</v>
      </c>
      <c r="BK426" s="101" t="str">
        <f>IF(C426&gt;0,IF(COUNTIF('CATEGORY ID'!$K$124:$K$165, +VLOOKUP(C426,'STYLE NAMES'!$B:$AE,30,FALSE)) &gt; 0, +VLOOKUP(VLOOKUP(C426,'STYLE NAMES'!$B:$AE,30,FALSE),'CATEGORY ID'!K:M,2,FALSE),""),"")</f>
        <v/>
      </c>
      <c r="BM426" s="101">
        <v>204</v>
      </c>
      <c r="BO426" s="101">
        <v>21</v>
      </c>
      <c r="BR426" s="101" t="str" cm="1">
        <f t="array" ref="BR426">IF(C426&gt;0,_xlfn.TEXTJOIN(";", TRUE,_xlfn.UNIQUE(_xlfn._xlws.FILTER(BF426:BQ426,(BF426:BQ426&gt;0)),TRUE,FALSE)),"")&amp;";"&amp;BS426</f>
        <v>30;2;108;224;204;21;209;230</v>
      </c>
      <c r="BS426" s="101" t="s">
        <v>3455</v>
      </c>
      <c r="BU426" s="106">
        <f>IF(C426&gt;0,+VLOOKUP($C426,'STYLE NAMES'!$B:$AC,26,FALSE),"")</f>
        <v>89.9</v>
      </c>
      <c r="BV426" s="106">
        <f>IF(C426&gt;0,+VLOOKUP($C426,'STYLE NAMES'!$B:$AC,27,FALSE),"")</f>
        <v>4940</v>
      </c>
      <c r="BW426" s="106">
        <f>IF(C426&gt;0,+VLOOKUP($C426,'STYLE NAMES'!$B:$AC,28,FALSE),"")</f>
        <v>103.38500000000001</v>
      </c>
      <c r="BY426"/>
      <c r="BZ426" s="101">
        <v>3</v>
      </c>
      <c r="CA426" s="137">
        <f t="shared" si="30"/>
        <v>1</v>
      </c>
      <c r="CB426" s="137" t="str">
        <f>+VLOOKUP(C426,'[2]STYLES &amp; MODELS MATRIX'!$A:$G,7,FALSE)</f>
        <v>HDJ</v>
      </c>
      <c r="CC426" s="137" t="str">
        <f>+VLOOKUP(C426,'[1]STYLES &amp; SIZE CHARTS'!$A:$H,8,FALSE)</f>
        <v>MT-SSCP1</v>
      </c>
      <c r="CD426" s="137"/>
      <c r="CE426" s="205"/>
      <c r="CF426" s="141"/>
    </row>
    <row r="427" spans="1:84" s="101" customFormat="1" ht="12" customHeight="1" x14ac:dyDescent="0.2">
      <c r="A427" s="102">
        <f t="shared" si="28"/>
        <v>8683711004790</v>
      </c>
      <c r="B427" s="101" t="s">
        <v>879</v>
      </c>
      <c r="C427" s="101" t="s">
        <v>303</v>
      </c>
      <c r="D427" s="101" t="s">
        <v>2986</v>
      </c>
      <c r="E427" s="203" t="s">
        <v>2377</v>
      </c>
      <c r="F427" s="101" t="s">
        <v>2346</v>
      </c>
      <c r="G427" s="101" t="str">
        <f>IF(C427&gt;0,+VLOOKUP($C427,'STYLE NAMES'!$B:$AC,4,FALSE),"")</f>
        <v>RIDER</v>
      </c>
      <c r="H427" s="101" t="str">
        <f>IF(C427&gt;0,+VLOOKUP($C427,'STYLE NAMES'!$B:$AC,5,FALSE),"")</f>
        <v>WOMEN</v>
      </c>
      <c r="I427" s="101" t="str">
        <f>IF(C427&gt;0,+VLOOKUP($C427,'STYLE NAMES'!$B:$AC,6,FALSE),"")</f>
        <v>TOPS</v>
      </c>
      <c r="J427" s="101" t="str">
        <f>IF(C427&gt;0,+VLOOKUP($C427,'STYLE NAMES'!$B:$AC,7,FALSE),"")</f>
        <v>WOMEN</v>
      </c>
      <c r="K427" s="101" t="str">
        <f>IF(C427&gt;0,+VLOOKUP($C427,'STYLE NAMES'!$B:$AC,8,FALSE),"")</f>
        <v>COMPETITION POLOS</v>
      </c>
      <c r="L427" s="101" t="str">
        <f>IF(E427&gt;0,+VLOOKUP($E427,'CODE GENERATOR'!$D:$T,3,FALSE),"")</f>
        <v>S</v>
      </c>
      <c r="M427" s="101" t="str">
        <f>IF(E427&gt;0,+VLOOKUP($E427,'CODE GENERATOR'!$D:$T,4,FALSE),"")</f>
        <v>PIQUET</v>
      </c>
      <c r="N427" s="101" t="str">
        <f>IF(E427&gt;0,+VLOOKUP($E427,'CODE GENERATOR'!$D:$T,6,FALSE),"")</f>
        <v>WHITE</v>
      </c>
      <c r="O427" s="101" t="str">
        <f>IF(E427&gt;0,+VLOOKUP($E427,'CODE GENERATOR'!$D:$T,7,FALSE),"")</f>
        <v>WHITE</v>
      </c>
      <c r="P427" s="101" t="str">
        <f t="shared" si="29"/>
        <v>WHITE</v>
      </c>
      <c r="Q427" s="104" t="str">
        <f>IF(E427&gt;0,+VLOOKUP($E427,'CODE GENERATOR'!$D:$T,11,FALSE),"")</f>
        <v>R.TOPWN_CPL0040</v>
      </c>
      <c r="R427" s="104" t="str">
        <f>IF(E427&gt;0,+VLOOKUP($E427,'CODE GENERATOR'!$D:$T,12,FALSE),"")</f>
        <v>PIQ0015WHTWHT</v>
      </c>
      <c r="S427" s="104" t="str">
        <f>IF(E427&gt;0,+VLOOKUP($E427,'CODE GENERATOR'!$D:$T,13,FALSE),"")</f>
        <v>R.TOPWN_CPL0040_PIQ0015WHTWHT</v>
      </c>
      <c r="T427" s="104" t="str">
        <f t="shared" si="27"/>
        <v>R.TOPWN_CPL0040_PIQ0015WHTWHT_XS</v>
      </c>
      <c r="U427" s="105">
        <v>8683711004790</v>
      </c>
      <c r="V427" s="107" t="str" cm="1">
        <f t="array" ref="V427">_xlfn.TEXTJOIN(";", TRUE, _xlfn.UNIQUE(_xlfn._xlws.FILTER(P$3:P$10029, C$3:C$10029=C427)))</f>
        <v>WHITE;WHITE/NAVY;NAVY/WHITE</v>
      </c>
      <c r="W427" s="107" t="str" cm="1">
        <f t="array" ref="W427">_xlfn.TEXTJOIN(";", TRUE, _xlfn.UNIQUE(_xlfn._xlws.FILTER(F$3:F$10029, C$3:C$10029=C427)))</f>
        <v>XS;S;M;L;XL</v>
      </c>
      <c r="X427" s="101" t="str">
        <f>IF(E427&gt;0,+VLOOKUP($E427,'CODE GENERATOR'!$D:$AC,19,FALSE),0)</f>
        <v>2507_W_1824</v>
      </c>
      <c r="Y427" s="101" t="str">
        <f>IF(E427&gt;0,+VLOOKUP($E427,'CODE GENERATOR'!$D:$AC,20,FALSE),0)</f>
        <v>2507_W_1836</v>
      </c>
      <c r="Z427" s="101" t="str">
        <f>IF(E427&gt;0,+VLOOKUP($E427,'CODE GENERATOR'!$D:$AC,21,FALSE),0)</f>
        <v>2507_W_1850</v>
      </c>
      <c r="AA427" s="101" t="str">
        <f>IF(E427&gt;0,+VLOOKUP($E427,'CODE GENERATOR'!$D:$AC,22,FALSE),0)</f>
        <v>2507_W_1839</v>
      </c>
      <c r="AB427" s="101" t="str">
        <f>IF(E427&gt;0,+VLOOKUP($E427,'CODE GENERATOR'!$D:$AC,23,FALSE),0)</f>
        <v>2507_D_cavalier_detay_0081</v>
      </c>
      <c r="AC427" s="101" t="str">
        <f>IF(E427&gt;0,+VLOOKUP($E427,'CODE GENERATOR'!$D:$AC,24,FALSE),0)</f>
        <v/>
      </c>
      <c r="AD427" s="101" t="str">
        <f>IF(E427&gt;0,+VLOOKUP($E427,'CODE GENERATOR'!$D:$AC,25,FALSE),0)</f>
        <v>2507_VW_Web_34</v>
      </c>
      <c r="AE427" s="101" t="str">
        <f>IF(E427&gt;0,+VLOOKUP($E427,'CODE GENERATOR'!$D:$AC,26,FALSE),0)</f>
        <v/>
      </c>
      <c r="AF427" s="149" t="str">
        <f>IF($C427&gt;0,$C427&amp;" "&amp;$P427&amp;" "&amp;+VLOOKUP($C427,'STYLE NAMES'!$B:$AC,10,FALSE),"""")</f>
        <v>ENZA WHITE WOMEN'S COMPETITION POLO SHORT SLEEVE</v>
      </c>
      <c r="AG427" s="101" t="str">
        <f>"Enjoy our "&amp;(AF427)&amp;"; "&amp;IF(C427&gt;0,+VLOOKUP($C427,'STYLE NAMES'!$B:$AC,11,FALSE),"")</f>
        <v>Enjoy our ENZA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7" s="101" t="str">
        <f>IF(C427&gt;0,+VLOOKUP($C427,'STYLE NAMES'!$B:$AC,12,FALSE),"")</f>
        <v>* Specially engineered design for high performance
* 4-way super stretch piquet jersey
* Soft and comfortable
* Breathable
* Quick dry
Composition:
95% Poliamide 5% Elasthane</v>
      </c>
      <c r="AI427" s="101" t="str">
        <f>IF(C427&gt;0,+VLOOKUP($C427,'STYLE NAMES'!$B:$AC,13,FALSE),"")</f>
        <v>Machine Wash at 30°C
Mild process
Iron at low temperature
Iron from REVERSE
Do NOT iron on logos or prints
Do not bleach
Do NOT Tumble Dry</v>
      </c>
      <c r="AJ427" s="149" t="str">
        <f>IF($C427&gt;0,$C427&amp;" "&amp;$P427&amp;" "&amp;+VLOOKUP($C427,'STYLE NAMES'!$B:$AC,14,FALSE),"""")</f>
        <v>ENZA WHITE KADIN KISA KOL YARIŞMA POLO</v>
      </c>
      <c r="AK427" s="149" t="str">
        <f>"Cavalier SanMarco tarafından tasarlanan "&amp;(AJ427)&amp;"; "&amp;IF(C427&gt;0,+VLOOKUP($C427,'STYLE NAMES'!$B:$AC,15,FALSE),"")</f>
        <v>Cavalier SanMarco tarafından tasarlanan ENZA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7" s="149" t="str">
        <f>IF(C427&gt;0,+VLOOKUP($C427,'STYLE NAMES'!$B:$AC,16,FALSE),"")</f>
        <v>* Yüksek performans için özel tasarım
* 4 yönlü süper streç pike kumaş
* Yumuşak ve rahat
* Nefes alabilir
* Hızlı kuruma
Kompozisyon:
%95 Polyamid  %5 Elastan</v>
      </c>
      <c r="AM427" s="149" t="str">
        <f>IF(C427&gt;0,+VLOOKUP($C427,'STYLE NAMES'!$B:$AC,17,FALSE),"")</f>
        <v>Makinede 30°C' de Yıkayın
Hassas Yıkama
Ilık ütü yapın
Tersten ütüleyin
Logo ve baskıları ÜTÜLEMEYİN
Çamaşır suyu kullanmayın
Kurutma Makinesinde Kurutmayın</v>
      </c>
      <c r="AN427" s="149" t="str">
        <f>IF($C427&gt;0,$C427&amp;" "&amp;$P427&amp;" "&amp;+VLOOKUP($C427,'STYLE NAMES'!$B:$AC,18,FALSE),"""")</f>
        <v>ENZA WHITE POLO DA CONCORSO DONNA MANICA CORTA</v>
      </c>
      <c r="AO427" s="101" t="str">
        <f>"Disegnato da Cavalier SanMarco "&amp;(AN427)&amp;"; "&amp;IF(C427&gt;0,+VLOOKUP($C427,'STYLE NAMES'!$B:$AC,19,FALSE),"")</f>
        <v>Disegnato da Cavalier SanMarco ENZA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7" s="101" t="str">
        <f>IF(C427&gt;0,+VLOOKUP($C427,'STYLE NAMES'!$B:$AC,20,FALSE),"")</f>
        <v>Design ingegnerizzato per alte prestazioni 
Jersey piqué elasticizzato  4-way-stretch 
Morbido e confortevole 
Traspirante Asciugatura rapida 
Composizione: 
95% Poliammide  5% Elastan</v>
      </c>
      <c r="AQ427" s="101" t="str">
        <f>IF(C427&gt;0,+VLOOKUP($C427,'STYLE NAMES'!$B:$AC,21,FALSE),"")</f>
        <v>Lavare in lavatrice a 30°C Ciclo delicato 
Stirare a bassa temperatura
Stirare al rovescio 
Non stirare su loghi o stampe 
Non candeggiare 
Non asciugare in asciugatrice</v>
      </c>
      <c r="AR427" s="101">
        <f>IF(D427&gt;0,+VLOOKUP($C427,'STYLE NAMES'!$B:$AC,22,FALSE),"")</f>
        <v>0</v>
      </c>
      <c r="AS427" s="101">
        <f>IF(E427&gt;0,+VLOOKUP($C427,'STYLE NAMES'!$B:$AC,23,FALSE),"")</f>
        <v>0</v>
      </c>
      <c r="AT427" s="101">
        <f>IF(F427&gt;0,+VLOOKUP($C427,'STYLE NAMES'!$B:$AC,24,FALSE),"")</f>
        <v>0</v>
      </c>
      <c r="AU427" s="101">
        <f>IF(G427&gt;0,+VLOOKUP($C427,'STYLE NAMES'!$B:$AC,25,FALSE),"")</f>
        <v>0</v>
      </c>
      <c r="AV427" s="101" t="str">
        <f>+VLOOKUP($S427,'CODE GENERATOR'!$P:$AM,15,FALSE)</f>
        <v>R.BOTWN_BRC0067_TJR0027DGYDGY</v>
      </c>
      <c r="AW427" s="101" t="str">
        <f>+VLOOKUP($S427,'CODE GENERATOR'!$P:$AM,16,FALSE)</f>
        <v>A.RACUX_BLT0015_BRD0012LGYLGY</v>
      </c>
      <c r="AX427" s="101" t="str">
        <f>+VLOOKUP($S427,'CODE GENERATOR'!$P:$AM,17,FALSE)</f>
        <v>A.RACAU_SOC0018_NYL00003XBST1</v>
      </c>
      <c r="AY427" s="101">
        <f>+VLOOKUP($S427,'CODE GENERATOR'!$P:$AM,18,FALSE)</f>
        <v>0</v>
      </c>
      <c r="AZ427" s="101">
        <f>+VLOOKUP($S427,'CODE GENERATOR'!$P:$AM,19,FALSE)</f>
        <v>0</v>
      </c>
      <c r="BA427" s="101">
        <f>+VLOOKUP($S427,'CODE GENERATOR'!$P:$AM,20,FALSE)</f>
        <v>0</v>
      </c>
      <c r="BB427" s="101">
        <f>+VLOOKUP($S427,'CODE GENERATOR'!$P:$AM,21,FALSE)</f>
        <v>0</v>
      </c>
      <c r="BC427" s="101">
        <f>+VLOOKUP($S427,'CODE GENERATOR'!$P:$AM,22,FALSE)</f>
        <v>0</v>
      </c>
      <c r="BD427" s="101">
        <f>+VLOOKUP($S427,'CODE GENERATOR'!$P:$AM,23,FALSE)</f>
        <v>0</v>
      </c>
      <c r="BE427" s="101">
        <f>+VLOOKUP($S427,'CODE GENERATOR'!$P:$AM,24,FALSE)</f>
        <v>0</v>
      </c>
      <c r="BF427" s="101">
        <f>IF(C427&gt;0,+VLOOKUP(G427,'CATEGORY ID'!$A$1:$L$118,3,FALSE),"")</f>
        <v>30</v>
      </c>
      <c r="BG427" s="101">
        <f>IF(C427&gt;0,+VLOOKUP(H427,'CATEGORY ID'!$D$1:$L$118,3,FALSE),"")</f>
        <v>3</v>
      </c>
      <c r="BH427" s="101">
        <f>IF(C427&gt;0,+VLOOKUP((+H427&amp;I427),'CATEGORY ID'!$H$1:$I$121,2,FALSE),"")</f>
        <v>109</v>
      </c>
      <c r="BJ427" s="101">
        <f>IF(C427&gt;0,IF(COUNTIF('CATEGORY ID'!$K$1:$K$121,+H427&amp;K427) &gt; 0, +VLOOKUP(+H427&amp;K427,'CATEGORY ID'!$K$1:$L$121,2,FALSE),""),"")</f>
        <v>225</v>
      </c>
      <c r="BK427" s="101" t="str">
        <f>IF(C427&gt;0,IF(COUNTIF('CATEGORY ID'!$K$124:$K$165, +VLOOKUP(C427,'STYLE NAMES'!$B:$AE,30,FALSE)) &gt; 0, +VLOOKUP(VLOOKUP(C427,'STYLE NAMES'!$B:$AE,30,FALSE),'CATEGORY ID'!K:M,2,FALSE),""),"")</f>
        <v/>
      </c>
      <c r="BM427" s="101">
        <v>204</v>
      </c>
      <c r="BO427" s="101">
        <v>21</v>
      </c>
      <c r="BR427" s="101" t="str" cm="1">
        <f t="array" ref="BR427">IF(C427&gt;0,_xlfn.TEXTJOIN(";", TRUE,_xlfn.UNIQUE(_xlfn._xlws.FILTER(BF427:BQ427,(BF427:BQ427&gt;0)),TRUE,FALSE)),"")&amp;";"&amp;BS427</f>
        <v>30;3;109;225;204;21;209;231</v>
      </c>
      <c r="BS427" s="101" t="s">
        <v>3453</v>
      </c>
      <c r="BU427" s="106">
        <f>IF(C427&gt;0,+VLOOKUP($C427,'STYLE NAMES'!$B:$AC,26,FALSE),"")</f>
        <v>89.9</v>
      </c>
      <c r="BV427" s="106">
        <f>IF(C427&gt;0,+VLOOKUP($C427,'STYLE NAMES'!$B:$AC,27,FALSE),"")</f>
        <v>4940</v>
      </c>
      <c r="BW427" s="106">
        <f>IF(C427&gt;0,+VLOOKUP($C427,'STYLE NAMES'!$B:$AC,28,FALSE),"")</f>
        <v>103.38500000000001</v>
      </c>
      <c r="BY427"/>
      <c r="BZ427" s="101">
        <v>5</v>
      </c>
      <c r="CA427" s="137">
        <f t="shared" si="30"/>
        <v>1</v>
      </c>
      <c r="CB427" s="137" t="str">
        <f>+VLOOKUP(C427,'[2]STYLES &amp; MODELS MATRIX'!$A:$G,7,FALSE)</f>
        <v>AK</v>
      </c>
      <c r="CC427" s="137" t="str">
        <f>+VLOOKUP(C427,'[1]STYLES &amp; SIZE CHARTS'!$A:$H,8,FALSE)</f>
        <v>WT-SSCP1</v>
      </c>
      <c r="CD427" s="137"/>
      <c r="CE427" s="205"/>
      <c r="CF427" s="141"/>
    </row>
    <row r="428" spans="1:84" s="101" customFormat="1" ht="12" customHeight="1" x14ac:dyDescent="0.2">
      <c r="A428" s="102">
        <f t="shared" si="28"/>
        <v>8683711004806</v>
      </c>
      <c r="B428" s="101" t="s">
        <v>879</v>
      </c>
      <c r="C428" s="101" t="s">
        <v>303</v>
      </c>
      <c r="D428" s="101" t="s">
        <v>2986</v>
      </c>
      <c r="E428" s="203" t="s">
        <v>2377</v>
      </c>
      <c r="F428" s="101" t="s">
        <v>785</v>
      </c>
      <c r="G428" s="101" t="str">
        <f>IF(C428&gt;0,+VLOOKUP($C428,'STYLE NAMES'!$B:$AC,4,FALSE),"")</f>
        <v>RIDER</v>
      </c>
      <c r="H428" s="101" t="str">
        <f>IF(C428&gt;0,+VLOOKUP($C428,'STYLE NAMES'!$B:$AC,5,FALSE),"")</f>
        <v>WOMEN</v>
      </c>
      <c r="I428" s="101" t="str">
        <f>IF(C428&gt;0,+VLOOKUP($C428,'STYLE NAMES'!$B:$AC,6,FALSE),"")</f>
        <v>TOPS</v>
      </c>
      <c r="J428" s="101" t="str">
        <f>IF(C428&gt;0,+VLOOKUP($C428,'STYLE NAMES'!$B:$AC,7,FALSE),"")</f>
        <v>WOMEN</v>
      </c>
      <c r="K428" s="101" t="str">
        <f>IF(C428&gt;0,+VLOOKUP($C428,'STYLE NAMES'!$B:$AC,8,FALSE),"")</f>
        <v>COMPETITION POLOS</v>
      </c>
      <c r="L428" s="101" t="str">
        <f>IF(E428&gt;0,+VLOOKUP($E428,'CODE GENERATOR'!$D:$T,3,FALSE),"")</f>
        <v>S</v>
      </c>
      <c r="M428" s="101" t="str">
        <f>IF(E428&gt;0,+VLOOKUP($E428,'CODE GENERATOR'!$D:$T,4,FALSE),"")</f>
        <v>PIQUET</v>
      </c>
      <c r="N428" s="101" t="str">
        <f>IF(E428&gt;0,+VLOOKUP($E428,'CODE GENERATOR'!$D:$T,6,FALSE),"")</f>
        <v>WHITE</v>
      </c>
      <c r="O428" s="101" t="str">
        <f>IF(E428&gt;0,+VLOOKUP($E428,'CODE GENERATOR'!$D:$T,7,FALSE),"")</f>
        <v>WHITE</v>
      </c>
      <c r="P428" s="101" t="str">
        <f t="shared" si="29"/>
        <v>WHITE</v>
      </c>
      <c r="Q428" s="104" t="str">
        <f>IF(E428&gt;0,+VLOOKUP($E428,'CODE GENERATOR'!$D:$T,11,FALSE),"")</f>
        <v>R.TOPWN_CPL0040</v>
      </c>
      <c r="R428" s="104" t="str">
        <f>IF(E428&gt;0,+VLOOKUP($E428,'CODE GENERATOR'!$D:$T,12,FALSE),"")</f>
        <v>PIQ0015WHTWHT</v>
      </c>
      <c r="S428" s="104" t="str">
        <f>IF(E428&gt;0,+VLOOKUP($E428,'CODE GENERATOR'!$D:$T,13,FALSE),"")</f>
        <v>R.TOPWN_CPL0040_PIQ0015WHTWHT</v>
      </c>
      <c r="T428" s="104" t="str">
        <f t="shared" si="27"/>
        <v>R.TOPWN_CPL0040_PIQ0015WHTWHT_S</v>
      </c>
      <c r="U428" s="105">
        <v>8683711004806</v>
      </c>
      <c r="V428" s="107" t="str" cm="1">
        <f t="array" ref="V428">_xlfn.TEXTJOIN(";", TRUE, _xlfn.UNIQUE(_xlfn._xlws.FILTER(P$3:P$10029, C$3:C$10029=C428)))</f>
        <v>WHITE;WHITE/NAVY;NAVY/WHITE</v>
      </c>
      <c r="W428" s="107" t="str" cm="1">
        <f t="array" ref="W428">_xlfn.TEXTJOIN(";", TRUE, _xlfn.UNIQUE(_xlfn._xlws.FILTER(F$3:F$10029, C$3:C$10029=C428)))</f>
        <v>XS;S;M;L;XL</v>
      </c>
      <c r="X428" s="101" t="str">
        <f>IF(E428&gt;0,+VLOOKUP($E428,'CODE GENERATOR'!$D:$AC,19,FALSE),0)</f>
        <v>2507_W_1824</v>
      </c>
      <c r="Y428" s="101" t="str">
        <f>IF(E428&gt;0,+VLOOKUP($E428,'CODE GENERATOR'!$D:$AC,20,FALSE),0)</f>
        <v>2507_W_1836</v>
      </c>
      <c r="Z428" s="101" t="str">
        <f>IF(E428&gt;0,+VLOOKUP($E428,'CODE GENERATOR'!$D:$AC,21,FALSE),0)</f>
        <v>2507_W_1850</v>
      </c>
      <c r="AA428" s="101" t="str">
        <f>IF(E428&gt;0,+VLOOKUP($E428,'CODE GENERATOR'!$D:$AC,22,FALSE),0)</f>
        <v>2507_W_1839</v>
      </c>
      <c r="AB428" s="101" t="str">
        <f>IF(E428&gt;0,+VLOOKUP($E428,'CODE GENERATOR'!$D:$AC,23,FALSE),0)</f>
        <v>2507_D_cavalier_detay_0081</v>
      </c>
      <c r="AC428" s="101" t="str">
        <f>IF(E428&gt;0,+VLOOKUP($E428,'CODE GENERATOR'!$D:$AC,24,FALSE),0)</f>
        <v/>
      </c>
      <c r="AD428" s="101" t="str">
        <f>IF(E428&gt;0,+VLOOKUP($E428,'CODE GENERATOR'!$D:$AC,25,FALSE),0)</f>
        <v>2507_VW_Web_34</v>
      </c>
      <c r="AE428" s="101" t="str">
        <f>IF(E428&gt;0,+VLOOKUP($E428,'CODE GENERATOR'!$D:$AC,26,FALSE),0)</f>
        <v/>
      </c>
      <c r="AF428" s="149" t="str">
        <f>IF($C428&gt;0,$C428&amp;" "&amp;$P428&amp;" "&amp;+VLOOKUP($C428,'STYLE NAMES'!$B:$AC,10,FALSE),"""")</f>
        <v>ENZA WHITE WOMEN'S COMPETITION POLO SHORT SLEEVE</v>
      </c>
      <c r="AG428" s="101" t="str">
        <f>"Enjoy our "&amp;(AF428)&amp;"; "&amp;IF(C428&gt;0,+VLOOKUP($C428,'STYLE NAMES'!$B:$AC,11,FALSE),"")</f>
        <v>Enjoy our ENZA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8" s="101" t="str">
        <f>IF(C428&gt;0,+VLOOKUP($C428,'STYLE NAMES'!$B:$AC,12,FALSE),"")</f>
        <v>* Specially engineered design for high performance
* 4-way super stretch piquet jersey
* Soft and comfortable
* Breathable
* Quick dry
Composition:
95% Poliamide 5% Elasthane</v>
      </c>
      <c r="AI428" s="101" t="str">
        <f>IF(C428&gt;0,+VLOOKUP($C428,'STYLE NAMES'!$B:$AC,13,FALSE),"")</f>
        <v>Machine Wash at 30°C
Mild process
Iron at low temperature
Iron from REVERSE
Do NOT iron on logos or prints
Do not bleach
Do NOT Tumble Dry</v>
      </c>
      <c r="AJ428" s="149" t="str">
        <f>IF($C428&gt;0,$C428&amp;" "&amp;$P428&amp;" "&amp;+VLOOKUP($C428,'STYLE NAMES'!$B:$AC,14,FALSE),"""")</f>
        <v>ENZA WHITE KADIN KISA KOL YARIŞMA POLO</v>
      </c>
      <c r="AK428" s="149" t="str">
        <f>"Cavalier SanMarco tarafından tasarlanan "&amp;(AJ428)&amp;"; "&amp;IF(C428&gt;0,+VLOOKUP($C428,'STYLE NAMES'!$B:$AC,15,FALSE),"")</f>
        <v>Cavalier SanMarco tarafından tasarlanan ENZA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8" s="149" t="str">
        <f>IF(C428&gt;0,+VLOOKUP($C428,'STYLE NAMES'!$B:$AC,16,FALSE),"")</f>
        <v>* Yüksek performans için özel tasarım
* 4 yönlü süper streç pike kumaş
* Yumuşak ve rahat
* Nefes alabilir
* Hızlı kuruma
Kompozisyon:
%95 Polyamid  %5 Elastan</v>
      </c>
      <c r="AM428" s="149" t="str">
        <f>IF(C428&gt;0,+VLOOKUP($C428,'STYLE NAMES'!$B:$AC,17,FALSE),"")</f>
        <v>Makinede 30°C' de Yıkayın
Hassas Yıkama
Ilık ütü yapın
Tersten ütüleyin
Logo ve baskıları ÜTÜLEMEYİN
Çamaşır suyu kullanmayın
Kurutma Makinesinde Kurutmayın</v>
      </c>
      <c r="AN428" s="149" t="str">
        <f>IF($C428&gt;0,$C428&amp;" "&amp;$P428&amp;" "&amp;+VLOOKUP($C428,'STYLE NAMES'!$B:$AC,18,FALSE),"""")</f>
        <v>ENZA WHITE POLO DA CONCORSO DONNA MANICA CORTA</v>
      </c>
      <c r="AO428" s="101" t="str">
        <f>"Disegnato da Cavalier SanMarco "&amp;(AN428)&amp;"; "&amp;IF(C428&gt;0,+VLOOKUP($C428,'STYLE NAMES'!$B:$AC,19,FALSE),"")</f>
        <v>Disegnato da Cavalier SanMarco ENZA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8" s="101" t="str">
        <f>IF(C428&gt;0,+VLOOKUP($C428,'STYLE NAMES'!$B:$AC,20,FALSE),"")</f>
        <v>Design ingegnerizzato per alte prestazioni 
Jersey piqué elasticizzato  4-way-stretch 
Morbido e confortevole 
Traspirante Asciugatura rapida 
Composizione: 
95% Poliammide  5% Elastan</v>
      </c>
      <c r="AQ428" s="101" t="str">
        <f>IF(C428&gt;0,+VLOOKUP($C428,'STYLE NAMES'!$B:$AC,21,FALSE),"")</f>
        <v>Lavare in lavatrice a 30°C Ciclo delicato 
Stirare a bassa temperatura
Stirare al rovescio 
Non stirare su loghi o stampe 
Non candeggiare 
Non asciugare in asciugatrice</v>
      </c>
      <c r="AR428" s="101">
        <f>IF(D428&gt;0,+VLOOKUP($C428,'STYLE NAMES'!$B:$AC,22,FALSE),"")</f>
        <v>0</v>
      </c>
      <c r="AS428" s="101">
        <f>IF(E428&gt;0,+VLOOKUP($C428,'STYLE NAMES'!$B:$AC,23,FALSE),"")</f>
        <v>0</v>
      </c>
      <c r="AT428" s="101">
        <f>IF(F428&gt;0,+VLOOKUP($C428,'STYLE NAMES'!$B:$AC,24,FALSE),"")</f>
        <v>0</v>
      </c>
      <c r="AU428" s="101">
        <f>IF(G428&gt;0,+VLOOKUP($C428,'STYLE NAMES'!$B:$AC,25,FALSE),"")</f>
        <v>0</v>
      </c>
      <c r="AV428" s="101" t="str">
        <f>+VLOOKUP($S428,'CODE GENERATOR'!$P:$AM,15,FALSE)</f>
        <v>R.BOTWN_BRC0067_TJR0027DGYDGY</v>
      </c>
      <c r="AW428" s="101" t="str">
        <f>+VLOOKUP($S428,'CODE GENERATOR'!$P:$AM,16,FALSE)</f>
        <v>A.RACUX_BLT0015_BRD0012LGYLGY</v>
      </c>
      <c r="AX428" s="101" t="str">
        <f>+VLOOKUP($S428,'CODE GENERATOR'!$P:$AM,17,FALSE)</f>
        <v>A.RACAU_SOC0018_NYL00003XBST1</v>
      </c>
      <c r="AY428" s="101">
        <f>+VLOOKUP($S428,'CODE GENERATOR'!$P:$AM,18,FALSE)</f>
        <v>0</v>
      </c>
      <c r="AZ428" s="101">
        <f>+VLOOKUP($S428,'CODE GENERATOR'!$P:$AM,19,FALSE)</f>
        <v>0</v>
      </c>
      <c r="BA428" s="101">
        <f>+VLOOKUP($S428,'CODE GENERATOR'!$P:$AM,20,FALSE)</f>
        <v>0</v>
      </c>
      <c r="BB428" s="101">
        <f>+VLOOKUP($S428,'CODE GENERATOR'!$P:$AM,21,FALSE)</f>
        <v>0</v>
      </c>
      <c r="BC428" s="101">
        <f>+VLOOKUP($S428,'CODE GENERATOR'!$P:$AM,22,FALSE)</f>
        <v>0</v>
      </c>
      <c r="BD428" s="101">
        <f>+VLOOKUP($S428,'CODE GENERATOR'!$P:$AM,23,FALSE)</f>
        <v>0</v>
      </c>
      <c r="BE428" s="101">
        <f>+VLOOKUP($S428,'CODE GENERATOR'!$P:$AM,24,FALSE)</f>
        <v>0</v>
      </c>
      <c r="BF428" s="101">
        <f>IF(C428&gt;0,+VLOOKUP(G428,'CATEGORY ID'!$A$1:$L$118,3,FALSE),"")</f>
        <v>30</v>
      </c>
      <c r="BG428" s="101">
        <f>IF(C428&gt;0,+VLOOKUP(H428,'CATEGORY ID'!$D$1:$L$118,3,FALSE),"")</f>
        <v>3</v>
      </c>
      <c r="BH428" s="101">
        <f>IF(C428&gt;0,+VLOOKUP((+H428&amp;I428),'CATEGORY ID'!$H$1:$I$121,2,FALSE),"")</f>
        <v>109</v>
      </c>
      <c r="BJ428" s="101">
        <f>IF(C428&gt;0,IF(COUNTIF('CATEGORY ID'!$K$1:$K$121,+H428&amp;K428) &gt; 0, +VLOOKUP(+H428&amp;K428,'CATEGORY ID'!$K$1:$L$121,2,FALSE),""),"")</f>
        <v>225</v>
      </c>
      <c r="BK428" s="101" t="str">
        <f>IF(C428&gt;0,IF(COUNTIF('CATEGORY ID'!$K$124:$K$165, +VLOOKUP(C428,'STYLE NAMES'!$B:$AE,30,FALSE)) &gt; 0, +VLOOKUP(VLOOKUP(C428,'STYLE NAMES'!$B:$AE,30,FALSE),'CATEGORY ID'!K:M,2,FALSE),""),"")</f>
        <v/>
      </c>
      <c r="BM428" s="101">
        <v>204</v>
      </c>
      <c r="BO428" s="101">
        <v>21</v>
      </c>
      <c r="BR428" s="101" t="str" cm="1">
        <f t="array" ref="BR428">IF(C428&gt;0,_xlfn.TEXTJOIN(";", TRUE,_xlfn.UNIQUE(_xlfn._xlws.FILTER(BF428:BQ428,(BF428:BQ428&gt;0)),TRUE,FALSE)),"")&amp;";"&amp;BS428</f>
        <v>30;3;109;225;204;21;209;231</v>
      </c>
      <c r="BS428" s="101" t="s">
        <v>3453</v>
      </c>
      <c r="BU428" s="106">
        <f>IF(C428&gt;0,+VLOOKUP($C428,'STYLE NAMES'!$B:$AC,26,FALSE),"")</f>
        <v>89.9</v>
      </c>
      <c r="BV428" s="106">
        <f>IF(C428&gt;0,+VLOOKUP($C428,'STYLE NAMES'!$B:$AC,27,FALSE),"")</f>
        <v>4940</v>
      </c>
      <c r="BW428" s="106">
        <f>IF(C428&gt;0,+VLOOKUP($C428,'STYLE NAMES'!$B:$AC,28,FALSE),"")</f>
        <v>103.38500000000001</v>
      </c>
      <c r="BY428"/>
      <c r="BZ428" s="101">
        <v>5</v>
      </c>
      <c r="CA428" s="137">
        <f t="shared" si="30"/>
        <v>1</v>
      </c>
      <c r="CB428" s="137" t="str">
        <f>+VLOOKUP(C428,'[2]STYLES &amp; MODELS MATRIX'!$A:$G,7,FALSE)</f>
        <v>AK</v>
      </c>
      <c r="CC428" s="137" t="str">
        <f>+VLOOKUP(C428,'[1]STYLES &amp; SIZE CHARTS'!$A:$H,8,FALSE)</f>
        <v>WT-SSCP1</v>
      </c>
      <c r="CD428" s="137"/>
      <c r="CE428" s="205"/>
      <c r="CF428" s="141"/>
    </row>
    <row r="429" spans="1:84" s="101" customFormat="1" ht="12" customHeight="1" x14ac:dyDescent="0.2">
      <c r="A429" s="102">
        <f t="shared" si="28"/>
        <v>8683711004813</v>
      </c>
      <c r="B429" s="101" t="s">
        <v>879</v>
      </c>
      <c r="C429" s="101" t="s">
        <v>303</v>
      </c>
      <c r="D429" s="101" t="s">
        <v>2986</v>
      </c>
      <c r="E429" s="203" t="s">
        <v>2377</v>
      </c>
      <c r="F429" s="101" t="s">
        <v>2247</v>
      </c>
      <c r="G429" s="101" t="str">
        <f>IF(C429&gt;0,+VLOOKUP($C429,'STYLE NAMES'!$B:$AC,4,FALSE),"")</f>
        <v>RIDER</v>
      </c>
      <c r="H429" s="101" t="str">
        <f>IF(C429&gt;0,+VLOOKUP($C429,'STYLE NAMES'!$B:$AC,5,FALSE),"")</f>
        <v>WOMEN</v>
      </c>
      <c r="I429" s="101" t="str">
        <f>IF(C429&gt;0,+VLOOKUP($C429,'STYLE NAMES'!$B:$AC,6,FALSE),"")</f>
        <v>TOPS</v>
      </c>
      <c r="J429" s="101" t="str">
        <f>IF(C429&gt;0,+VLOOKUP($C429,'STYLE NAMES'!$B:$AC,7,FALSE),"")</f>
        <v>WOMEN</v>
      </c>
      <c r="K429" s="101" t="str">
        <f>IF(C429&gt;0,+VLOOKUP($C429,'STYLE NAMES'!$B:$AC,8,FALSE),"")</f>
        <v>COMPETITION POLOS</v>
      </c>
      <c r="L429" s="101" t="str">
        <f>IF(E429&gt;0,+VLOOKUP($E429,'CODE GENERATOR'!$D:$T,3,FALSE),"")</f>
        <v>S</v>
      </c>
      <c r="M429" s="101" t="str">
        <f>IF(E429&gt;0,+VLOOKUP($E429,'CODE GENERATOR'!$D:$T,4,FALSE),"")</f>
        <v>PIQUET</v>
      </c>
      <c r="N429" s="101" t="str">
        <f>IF(E429&gt;0,+VLOOKUP($E429,'CODE GENERATOR'!$D:$T,6,FALSE),"")</f>
        <v>WHITE</v>
      </c>
      <c r="O429" s="101" t="str">
        <f>IF(E429&gt;0,+VLOOKUP($E429,'CODE GENERATOR'!$D:$T,7,FALSE),"")</f>
        <v>WHITE</v>
      </c>
      <c r="P429" s="101" t="str">
        <f t="shared" si="29"/>
        <v>WHITE</v>
      </c>
      <c r="Q429" s="104" t="str">
        <f>IF(E429&gt;0,+VLOOKUP($E429,'CODE GENERATOR'!$D:$T,11,FALSE),"")</f>
        <v>R.TOPWN_CPL0040</v>
      </c>
      <c r="R429" s="104" t="str">
        <f>IF(E429&gt;0,+VLOOKUP($E429,'CODE GENERATOR'!$D:$T,12,FALSE),"")</f>
        <v>PIQ0015WHTWHT</v>
      </c>
      <c r="S429" s="104" t="str">
        <f>IF(E429&gt;0,+VLOOKUP($E429,'CODE GENERATOR'!$D:$T,13,FALSE),"")</f>
        <v>R.TOPWN_CPL0040_PIQ0015WHTWHT</v>
      </c>
      <c r="T429" s="104" t="str">
        <f t="shared" si="27"/>
        <v>R.TOPWN_CPL0040_PIQ0015WHTWHT_M</v>
      </c>
      <c r="U429" s="105">
        <v>8683711004813</v>
      </c>
      <c r="V429" s="107" t="str" cm="1">
        <f t="array" ref="V429">_xlfn.TEXTJOIN(";", TRUE, _xlfn.UNIQUE(_xlfn._xlws.FILTER(P$3:P$10029, C$3:C$10029=C429)))</f>
        <v>WHITE;WHITE/NAVY;NAVY/WHITE</v>
      </c>
      <c r="W429" s="107" t="str" cm="1">
        <f t="array" ref="W429">_xlfn.TEXTJOIN(";", TRUE, _xlfn.UNIQUE(_xlfn._xlws.FILTER(F$3:F$10029, C$3:C$10029=C429)))</f>
        <v>XS;S;M;L;XL</v>
      </c>
      <c r="X429" s="101" t="str">
        <f>IF(E429&gt;0,+VLOOKUP($E429,'CODE GENERATOR'!$D:$AC,19,FALSE),0)</f>
        <v>2507_W_1824</v>
      </c>
      <c r="Y429" s="101" t="str">
        <f>IF(E429&gt;0,+VLOOKUP($E429,'CODE GENERATOR'!$D:$AC,20,FALSE),0)</f>
        <v>2507_W_1836</v>
      </c>
      <c r="Z429" s="101" t="str">
        <f>IF(E429&gt;0,+VLOOKUP($E429,'CODE GENERATOR'!$D:$AC,21,FALSE),0)</f>
        <v>2507_W_1850</v>
      </c>
      <c r="AA429" s="101" t="str">
        <f>IF(E429&gt;0,+VLOOKUP($E429,'CODE GENERATOR'!$D:$AC,22,FALSE),0)</f>
        <v>2507_W_1839</v>
      </c>
      <c r="AB429" s="101" t="str">
        <f>IF(E429&gt;0,+VLOOKUP($E429,'CODE GENERATOR'!$D:$AC,23,FALSE),0)</f>
        <v>2507_D_cavalier_detay_0081</v>
      </c>
      <c r="AC429" s="101" t="str">
        <f>IF(E429&gt;0,+VLOOKUP($E429,'CODE GENERATOR'!$D:$AC,24,FALSE),0)</f>
        <v/>
      </c>
      <c r="AD429" s="101" t="str">
        <f>IF(E429&gt;0,+VLOOKUP($E429,'CODE GENERATOR'!$D:$AC,25,FALSE),0)</f>
        <v>2507_VW_Web_34</v>
      </c>
      <c r="AE429" s="101" t="str">
        <f>IF(E429&gt;0,+VLOOKUP($E429,'CODE GENERATOR'!$D:$AC,26,FALSE),0)</f>
        <v/>
      </c>
      <c r="AF429" s="149" t="str">
        <f>IF($C429&gt;0,$C429&amp;" "&amp;$P429&amp;" "&amp;+VLOOKUP($C429,'STYLE NAMES'!$B:$AC,10,FALSE),"""")</f>
        <v>ENZA WHITE WOMEN'S COMPETITION POLO SHORT SLEEVE</v>
      </c>
      <c r="AG429" s="101" t="str">
        <f>"Enjoy our "&amp;(AF429)&amp;"; "&amp;IF(C429&gt;0,+VLOOKUP($C429,'STYLE NAMES'!$B:$AC,11,FALSE),"")</f>
        <v>Enjoy our ENZA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29" s="101" t="str">
        <f>IF(C429&gt;0,+VLOOKUP($C429,'STYLE NAMES'!$B:$AC,12,FALSE),"")</f>
        <v>* Specially engineered design for high performance
* 4-way super stretch piquet jersey
* Soft and comfortable
* Breathable
* Quick dry
Composition:
95% Poliamide 5% Elasthane</v>
      </c>
      <c r="AI429" s="101" t="str">
        <f>IF(C429&gt;0,+VLOOKUP($C429,'STYLE NAMES'!$B:$AC,13,FALSE),"")</f>
        <v>Machine Wash at 30°C
Mild process
Iron at low temperature
Iron from REVERSE
Do NOT iron on logos or prints
Do not bleach
Do NOT Tumble Dry</v>
      </c>
      <c r="AJ429" s="149" t="str">
        <f>IF($C429&gt;0,$C429&amp;" "&amp;$P429&amp;" "&amp;+VLOOKUP($C429,'STYLE NAMES'!$B:$AC,14,FALSE),"""")</f>
        <v>ENZA WHITE KADIN KISA KOL YARIŞMA POLO</v>
      </c>
      <c r="AK429" s="149" t="str">
        <f>"Cavalier SanMarco tarafından tasarlanan "&amp;(AJ429)&amp;"; "&amp;IF(C429&gt;0,+VLOOKUP($C429,'STYLE NAMES'!$B:$AC,15,FALSE),"")</f>
        <v>Cavalier SanMarco tarafından tasarlanan ENZA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29" s="149" t="str">
        <f>IF(C429&gt;0,+VLOOKUP($C429,'STYLE NAMES'!$B:$AC,16,FALSE),"")</f>
        <v>* Yüksek performans için özel tasarım
* 4 yönlü süper streç pike kumaş
* Yumuşak ve rahat
* Nefes alabilir
* Hızlı kuruma
Kompozisyon:
%95 Polyamid  %5 Elastan</v>
      </c>
      <c r="AM429" s="149" t="str">
        <f>IF(C429&gt;0,+VLOOKUP($C429,'STYLE NAMES'!$B:$AC,17,FALSE),"")</f>
        <v>Makinede 30°C' de Yıkayın
Hassas Yıkama
Ilık ütü yapın
Tersten ütüleyin
Logo ve baskıları ÜTÜLEMEYİN
Çamaşır suyu kullanmayın
Kurutma Makinesinde Kurutmayın</v>
      </c>
      <c r="AN429" s="149" t="str">
        <f>IF($C429&gt;0,$C429&amp;" "&amp;$P429&amp;" "&amp;+VLOOKUP($C429,'STYLE NAMES'!$B:$AC,18,FALSE),"""")</f>
        <v>ENZA WHITE POLO DA CONCORSO DONNA MANICA CORTA</v>
      </c>
      <c r="AO429" s="101" t="str">
        <f>"Disegnato da Cavalier SanMarco "&amp;(AN429)&amp;"; "&amp;IF(C429&gt;0,+VLOOKUP($C429,'STYLE NAMES'!$B:$AC,19,FALSE),"")</f>
        <v>Disegnato da Cavalier SanMarco ENZA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29" s="101" t="str">
        <f>IF(C429&gt;0,+VLOOKUP($C429,'STYLE NAMES'!$B:$AC,20,FALSE),"")</f>
        <v>Design ingegnerizzato per alte prestazioni 
Jersey piqué elasticizzato  4-way-stretch 
Morbido e confortevole 
Traspirante Asciugatura rapida 
Composizione: 
95% Poliammide  5% Elastan</v>
      </c>
      <c r="AQ429" s="101" t="str">
        <f>IF(C429&gt;0,+VLOOKUP($C429,'STYLE NAMES'!$B:$AC,21,FALSE),"")</f>
        <v>Lavare in lavatrice a 30°C Ciclo delicato 
Stirare a bassa temperatura
Stirare al rovescio 
Non stirare su loghi o stampe 
Non candeggiare 
Non asciugare in asciugatrice</v>
      </c>
      <c r="AR429" s="101">
        <f>IF(D429&gt;0,+VLOOKUP($C429,'STYLE NAMES'!$B:$AC,22,FALSE),"")</f>
        <v>0</v>
      </c>
      <c r="AS429" s="101">
        <f>IF(E429&gt;0,+VLOOKUP($C429,'STYLE NAMES'!$B:$AC,23,FALSE),"")</f>
        <v>0</v>
      </c>
      <c r="AT429" s="101">
        <f>IF(F429&gt;0,+VLOOKUP($C429,'STYLE NAMES'!$B:$AC,24,FALSE),"")</f>
        <v>0</v>
      </c>
      <c r="AU429" s="101">
        <f>IF(G429&gt;0,+VLOOKUP($C429,'STYLE NAMES'!$B:$AC,25,FALSE),"")</f>
        <v>0</v>
      </c>
      <c r="AV429" s="101" t="str">
        <f>+VLOOKUP($S429,'CODE GENERATOR'!$P:$AM,15,FALSE)</f>
        <v>R.BOTWN_BRC0067_TJR0027DGYDGY</v>
      </c>
      <c r="AW429" s="101" t="str">
        <f>+VLOOKUP($S429,'CODE GENERATOR'!$P:$AM,16,FALSE)</f>
        <v>A.RACUX_BLT0015_BRD0012LGYLGY</v>
      </c>
      <c r="AX429" s="101" t="str">
        <f>+VLOOKUP($S429,'CODE GENERATOR'!$P:$AM,17,FALSE)</f>
        <v>A.RACAU_SOC0018_NYL00003XBST1</v>
      </c>
      <c r="AY429" s="101">
        <f>+VLOOKUP($S429,'CODE GENERATOR'!$P:$AM,18,FALSE)</f>
        <v>0</v>
      </c>
      <c r="AZ429" s="101">
        <f>+VLOOKUP($S429,'CODE GENERATOR'!$P:$AM,19,FALSE)</f>
        <v>0</v>
      </c>
      <c r="BA429" s="101">
        <f>+VLOOKUP($S429,'CODE GENERATOR'!$P:$AM,20,FALSE)</f>
        <v>0</v>
      </c>
      <c r="BB429" s="101">
        <f>+VLOOKUP($S429,'CODE GENERATOR'!$P:$AM,21,FALSE)</f>
        <v>0</v>
      </c>
      <c r="BC429" s="101">
        <f>+VLOOKUP($S429,'CODE GENERATOR'!$P:$AM,22,FALSE)</f>
        <v>0</v>
      </c>
      <c r="BD429" s="101">
        <f>+VLOOKUP($S429,'CODE GENERATOR'!$P:$AM,23,FALSE)</f>
        <v>0</v>
      </c>
      <c r="BE429" s="101">
        <f>+VLOOKUP($S429,'CODE GENERATOR'!$P:$AM,24,FALSE)</f>
        <v>0</v>
      </c>
      <c r="BF429" s="101">
        <f>IF(C429&gt;0,+VLOOKUP(G429,'CATEGORY ID'!$A$1:$L$118,3,FALSE),"")</f>
        <v>30</v>
      </c>
      <c r="BG429" s="101">
        <f>IF(C429&gt;0,+VLOOKUP(H429,'CATEGORY ID'!$D$1:$L$118,3,FALSE),"")</f>
        <v>3</v>
      </c>
      <c r="BH429" s="101">
        <f>IF(C429&gt;0,+VLOOKUP((+H429&amp;I429),'CATEGORY ID'!$H$1:$I$121,2,FALSE),"")</f>
        <v>109</v>
      </c>
      <c r="BJ429" s="101">
        <f>IF(C429&gt;0,IF(COUNTIF('CATEGORY ID'!$K$1:$K$121,+H429&amp;K429) &gt; 0, +VLOOKUP(+H429&amp;K429,'CATEGORY ID'!$K$1:$L$121,2,FALSE),""),"")</f>
        <v>225</v>
      </c>
      <c r="BK429" s="101" t="str">
        <f>IF(C429&gt;0,IF(COUNTIF('CATEGORY ID'!$K$124:$K$165, +VLOOKUP(C429,'STYLE NAMES'!$B:$AE,30,FALSE)) &gt; 0, +VLOOKUP(VLOOKUP(C429,'STYLE NAMES'!$B:$AE,30,FALSE),'CATEGORY ID'!K:M,2,FALSE),""),"")</f>
        <v/>
      </c>
      <c r="BM429" s="101">
        <v>204</v>
      </c>
      <c r="BO429" s="101">
        <v>21</v>
      </c>
      <c r="BR429" s="101" t="str" cm="1">
        <f t="array" ref="BR429">IF(C429&gt;0,_xlfn.TEXTJOIN(";", TRUE,_xlfn.UNIQUE(_xlfn._xlws.FILTER(BF429:BQ429,(BF429:BQ429&gt;0)),TRUE,FALSE)),"")&amp;";"&amp;BS429</f>
        <v>30;3;109;225;204;21;209;231</v>
      </c>
      <c r="BS429" s="101" t="s">
        <v>3453</v>
      </c>
      <c r="BU429" s="106">
        <f>IF(C429&gt;0,+VLOOKUP($C429,'STYLE NAMES'!$B:$AC,26,FALSE),"")</f>
        <v>89.9</v>
      </c>
      <c r="BV429" s="106">
        <f>IF(C429&gt;0,+VLOOKUP($C429,'STYLE NAMES'!$B:$AC,27,FALSE),"")</f>
        <v>4940</v>
      </c>
      <c r="BW429" s="106">
        <f>IF(C429&gt;0,+VLOOKUP($C429,'STYLE NAMES'!$B:$AC,28,FALSE),"")</f>
        <v>103.38500000000001</v>
      </c>
      <c r="BY429"/>
      <c r="BZ429" s="101">
        <v>6</v>
      </c>
      <c r="CA429" s="137">
        <f t="shared" si="30"/>
        <v>1</v>
      </c>
      <c r="CB429" s="137" t="str">
        <f>+VLOOKUP(C429,'[2]STYLES &amp; MODELS MATRIX'!$A:$G,7,FALSE)</f>
        <v>AK</v>
      </c>
      <c r="CC429" s="137" t="str">
        <f>+VLOOKUP(C429,'[1]STYLES &amp; SIZE CHARTS'!$A:$H,8,FALSE)</f>
        <v>WT-SSCP1</v>
      </c>
      <c r="CD429" s="137"/>
      <c r="CE429" s="205"/>
      <c r="CF429" s="141"/>
    </row>
    <row r="430" spans="1:84" s="101" customFormat="1" ht="12" customHeight="1" x14ac:dyDescent="0.2">
      <c r="A430" s="102">
        <f t="shared" si="28"/>
        <v>8683711004820</v>
      </c>
      <c r="B430" s="101" t="s">
        <v>879</v>
      </c>
      <c r="C430" s="101" t="s">
        <v>303</v>
      </c>
      <c r="D430" s="101" t="s">
        <v>2986</v>
      </c>
      <c r="E430" s="203" t="s">
        <v>2377</v>
      </c>
      <c r="F430" s="101" t="s">
        <v>2248</v>
      </c>
      <c r="G430" s="101" t="str">
        <f>IF(C430&gt;0,+VLOOKUP($C430,'STYLE NAMES'!$B:$AC,4,FALSE),"")</f>
        <v>RIDER</v>
      </c>
      <c r="H430" s="101" t="str">
        <f>IF(C430&gt;0,+VLOOKUP($C430,'STYLE NAMES'!$B:$AC,5,FALSE),"")</f>
        <v>WOMEN</v>
      </c>
      <c r="I430" s="101" t="str">
        <f>IF(C430&gt;0,+VLOOKUP($C430,'STYLE NAMES'!$B:$AC,6,FALSE),"")</f>
        <v>TOPS</v>
      </c>
      <c r="J430" s="101" t="str">
        <f>IF(C430&gt;0,+VLOOKUP($C430,'STYLE NAMES'!$B:$AC,7,FALSE),"")</f>
        <v>WOMEN</v>
      </c>
      <c r="K430" s="101" t="str">
        <f>IF(C430&gt;0,+VLOOKUP($C430,'STYLE NAMES'!$B:$AC,8,FALSE),"")</f>
        <v>COMPETITION POLOS</v>
      </c>
      <c r="L430" s="101" t="str">
        <f>IF(E430&gt;0,+VLOOKUP($E430,'CODE GENERATOR'!$D:$T,3,FALSE),"")</f>
        <v>S</v>
      </c>
      <c r="M430" s="101" t="str">
        <f>IF(E430&gt;0,+VLOOKUP($E430,'CODE GENERATOR'!$D:$T,4,FALSE),"")</f>
        <v>PIQUET</v>
      </c>
      <c r="N430" s="101" t="str">
        <f>IF(E430&gt;0,+VLOOKUP($E430,'CODE GENERATOR'!$D:$T,6,FALSE),"")</f>
        <v>WHITE</v>
      </c>
      <c r="O430" s="101" t="str">
        <f>IF(E430&gt;0,+VLOOKUP($E430,'CODE GENERATOR'!$D:$T,7,FALSE),"")</f>
        <v>WHITE</v>
      </c>
      <c r="P430" s="101" t="str">
        <f t="shared" si="29"/>
        <v>WHITE</v>
      </c>
      <c r="Q430" s="104" t="str">
        <f>IF(E430&gt;0,+VLOOKUP($E430,'CODE GENERATOR'!$D:$T,11,FALSE),"")</f>
        <v>R.TOPWN_CPL0040</v>
      </c>
      <c r="R430" s="104" t="str">
        <f>IF(E430&gt;0,+VLOOKUP($E430,'CODE GENERATOR'!$D:$T,12,FALSE),"")</f>
        <v>PIQ0015WHTWHT</v>
      </c>
      <c r="S430" s="104" t="str">
        <f>IF(E430&gt;0,+VLOOKUP($E430,'CODE GENERATOR'!$D:$T,13,FALSE),"")</f>
        <v>R.TOPWN_CPL0040_PIQ0015WHTWHT</v>
      </c>
      <c r="T430" s="104" t="str">
        <f t="shared" si="27"/>
        <v>R.TOPWN_CPL0040_PIQ0015WHTWHT_L</v>
      </c>
      <c r="U430" s="105">
        <v>8683711004820</v>
      </c>
      <c r="V430" s="107" t="str" cm="1">
        <f t="array" ref="V430">_xlfn.TEXTJOIN(";", TRUE, _xlfn.UNIQUE(_xlfn._xlws.FILTER(P$3:P$10029, C$3:C$10029=C430)))</f>
        <v>WHITE;WHITE/NAVY;NAVY/WHITE</v>
      </c>
      <c r="W430" s="107" t="str" cm="1">
        <f t="array" ref="W430">_xlfn.TEXTJOIN(";", TRUE, _xlfn.UNIQUE(_xlfn._xlws.FILTER(F$3:F$10029, C$3:C$10029=C430)))</f>
        <v>XS;S;M;L;XL</v>
      </c>
      <c r="X430" s="101" t="str">
        <f>IF(E430&gt;0,+VLOOKUP($E430,'CODE GENERATOR'!$D:$AC,19,FALSE),0)</f>
        <v>2507_W_1824</v>
      </c>
      <c r="Y430" s="101" t="str">
        <f>IF(E430&gt;0,+VLOOKUP($E430,'CODE GENERATOR'!$D:$AC,20,FALSE),0)</f>
        <v>2507_W_1836</v>
      </c>
      <c r="Z430" s="101" t="str">
        <f>IF(E430&gt;0,+VLOOKUP($E430,'CODE GENERATOR'!$D:$AC,21,FALSE),0)</f>
        <v>2507_W_1850</v>
      </c>
      <c r="AA430" s="101" t="str">
        <f>IF(E430&gt;0,+VLOOKUP($E430,'CODE GENERATOR'!$D:$AC,22,FALSE),0)</f>
        <v>2507_W_1839</v>
      </c>
      <c r="AB430" s="101" t="str">
        <f>IF(E430&gt;0,+VLOOKUP($E430,'CODE GENERATOR'!$D:$AC,23,FALSE),0)</f>
        <v>2507_D_cavalier_detay_0081</v>
      </c>
      <c r="AC430" s="101" t="str">
        <f>IF(E430&gt;0,+VLOOKUP($E430,'CODE GENERATOR'!$D:$AC,24,FALSE),0)</f>
        <v/>
      </c>
      <c r="AD430" s="101" t="str">
        <f>IF(E430&gt;0,+VLOOKUP($E430,'CODE GENERATOR'!$D:$AC,25,FALSE),0)</f>
        <v>2507_VW_Web_34</v>
      </c>
      <c r="AE430" s="101" t="str">
        <f>IF(E430&gt;0,+VLOOKUP($E430,'CODE GENERATOR'!$D:$AC,26,FALSE),0)</f>
        <v/>
      </c>
      <c r="AF430" s="149" t="str">
        <f>IF($C430&gt;0,$C430&amp;" "&amp;$P430&amp;" "&amp;+VLOOKUP($C430,'STYLE NAMES'!$B:$AC,10,FALSE),"""")</f>
        <v>ENZA WHITE WOMEN'S COMPETITION POLO SHORT SLEEVE</v>
      </c>
      <c r="AG430" s="101" t="str">
        <f>"Enjoy our "&amp;(AF430)&amp;"; "&amp;IF(C430&gt;0,+VLOOKUP($C430,'STYLE NAMES'!$B:$AC,11,FALSE),"")</f>
        <v>Enjoy our ENZA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0" s="101" t="str">
        <f>IF(C430&gt;0,+VLOOKUP($C430,'STYLE NAMES'!$B:$AC,12,FALSE),"")</f>
        <v>* Specially engineered design for high performance
* 4-way super stretch piquet jersey
* Soft and comfortable
* Breathable
* Quick dry
Composition:
95% Poliamide 5% Elasthane</v>
      </c>
      <c r="AI430" s="101" t="str">
        <f>IF(C430&gt;0,+VLOOKUP($C430,'STYLE NAMES'!$B:$AC,13,FALSE),"")</f>
        <v>Machine Wash at 30°C
Mild process
Iron at low temperature
Iron from REVERSE
Do NOT iron on logos or prints
Do not bleach
Do NOT Tumble Dry</v>
      </c>
      <c r="AJ430" s="149" t="str">
        <f>IF($C430&gt;0,$C430&amp;" "&amp;$P430&amp;" "&amp;+VLOOKUP($C430,'STYLE NAMES'!$B:$AC,14,FALSE),"""")</f>
        <v>ENZA WHITE KADIN KISA KOL YARIŞMA POLO</v>
      </c>
      <c r="AK430" s="149" t="str">
        <f>"Cavalier SanMarco tarafından tasarlanan "&amp;(AJ430)&amp;"; "&amp;IF(C430&gt;0,+VLOOKUP($C430,'STYLE NAMES'!$B:$AC,15,FALSE),"")</f>
        <v>Cavalier SanMarco tarafından tasarlanan ENZA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0" s="149" t="str">
        <f>IF(C430&gt;0,+VLOOKUP($C430,'STYLE NAMES'!$B:$AC,16,FALSE),"")</f>
        <v>* Yüksek performans için özel tasarım
* 4 yönlü süper streç pike kumaş
* Yumuşak ve rahat
* Nefes alabilir
* Hızlı kuruma
Kompozisyon:
%95 Polyamid  %5 Elastan</v>
      </c>
      <c r="AM430" s="149" t="str">
        <f>IF(C430&gt;0,+VLOOKUP($C430,'STYLE NAMES'!$B:$AC,17,FALSE),"")</f>
        <v>Makinede 30°C' de Yıkayın
Hassas Yıkama
Ilık ütü yapın
Tersten ütüleyin
Logo ve baskıları ÜTÜLEMEYİN
Çamaşır suyu kullanmayın
Kurutma Makinesinde Kurutmayın</v>
      </c>
      <c r="AN430" s="149" t="str">
        <f>IF($C430&gt;0,$C430&amp;" "&amp;$P430&amp;" "&amp;+VLOOKUP($C430,'STYLE NAMES'!$B:$AC,18,FALSE),"""")</f>
        <v>ENZA WHITE POLO DA CONCORSO DONNA MANICA CORTA</v>
      </c>
      <c r="AO430" s="101" t="str">
        <f>"Disegnato da Cavalier SanMarco "&amp;(AN430)&amp;"; "&amp;IF(C430&gt;0,+VLOOKUP($C430,'STYLE NAMES'!$B:$AC,19,FALSE),"")</f>
        <v>Disegnato da Cavalier SanMarco ENZA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0" s="101" t="str">
        <f>IF(C430&gt;0,+VLOOKUP($C430,'STYLE NAMES'!$B:$AC,20,FALSE),"")</f>
        <v>Design ingegnerizzato per alte prestazioni 
Jersey piqué elasticizzato  4-way-stretch 
Morbido e confortevole 
Traspirante Asciugatura rapida 
Composizione: 
95% Poliammide  5% Elastan</v>
      </c>
      <c r="AQ430" s="101" t="str">
        <f>IF(C430&gt;0,+VLOOKUP($C430,'STYLE NAMES'!$B:$AC,21,FALSE),"")</f>
        <v>Lavare in lavatrice a 30°C Ciclo delicato 
Stirare a bassa temperatura
Stirare al rovescio 
Non stirare su loghi o stampe 
Non candeggiare 
Non asciugare in asciugatrice</v>
      </c>
      <c r="AR430" s="101">
        <f>IF(D430&gt;0,+VLOOKUP($C430,'STYLE NAMES'!$B:$AC,22,FALSE),"")</f>
        <v>0</v>
      </c>
      <c r="AS430" s="101">
        <f>IF(E430&gt;0,+VLOOKUP($C430,'STYLE NAMES'!$B:$AC,23,FALSE),"")</f>
        <v>0</v>
      </c>
      <c r="AT430" s="101">
        <f>IF(F430&gt;0,+VLOOKUP($C430,'STYLE NAMES'!$B:$AC,24,FALSE),"")</f>
        <v>0</v>
      </c>
      <c r="AU430" s="101">
        <f>IF(G430&gt;0,+VLOOKUP($C430,'STYLE NAMES'!$B:$AC,25,FALSE),"")</f>
        <v>0</v>
      </c>
      <c r="AV430" s="101" t="str">
        <f>+VLOOKUP($S430,'CODE GENERATOR'!$P:$AM,15,FALSE)</f>
        <v>R.BOTWN_BRC0067_TJR0027DGYDGY</v>
      </c>
      <c r="AW430" s="101" t="str">
        <f>+VLOOKUP($S430,'CODE GENERATOR'!$P:$AM,16,FALSE)</f>
        <v>A.RACUX_BLT0015_BRD0012LGYLGY</v>
      </c>
      <c r="AX430" s="101" t="str">
        <f>+VLOOKUP($S430,'CODE GENERATOR'!$P:$AM,17,FALSE)</f>
        <v>A.RACAU_SOC0018_NYL00003XBST1</v>
      </c>
      <c r="AY430" s="101">
        <f>+VLOOKUP($S430,'CODE GENERATOR'!$P:$AM,18,FALSE)</f>
        <v>0</v>
      </c>
      <c r="AZ430" s="101">
        <f>+VLOOKUP($S430,'CODE GENERATOR'!$P:$AM,19,FALSE)</f>
        <v>0</v>
      </c>
      <c r="BA430" s="101">
        <f>+VLOOKUP($S430,'CODE GENERATOR'!$P:$AM,20,FALSE)</f>
        <v>0</v>
      </c>
      <c r="BB430" s="101">
        <f>+VLOOKUP($S430,'CODE GENERATOR'!$P:$AM,21,FALSE)</f>
        <v>0</v>
      </c>
      <c r="BC430" s="101">
        <f>+VLOOKUP($S430,'CODE GENERATOR'!$P:$AM,22,FALSE)</f>
        <v>0</v>
      </c>
      <c r="BD430" s="101">
        <f>+VLOOKUP($S430,'CODE GENERATOR'!$P:$AM,23,FALSE)</f>
        <v>0</v>
      </c>
      <c r="BE430" s="101">
        <f>+VLOOKUP($S430,'CODE GENERATOR'!$P:$AM,24,FALSE)</f>
        <v>0</v>
      </c>
      <c r="BF430" s="101">
        <f>IF(C430&gt;0,+VLOOKUP(G430,'CATEGORY ID'!$A$1:$L$118,3,FALSE),"")</f>
        <v>30</v>
      </c>
      <c r="BG430" s="101">
        <f>IF(C430&gt;0,+VLOOKUP(H430,'CATEGORY ID'!$D$1:$L$118,3,FALSE),"")</f>
        <v>3</v>
      </c>
      <c r="BH430" s="101">
        <f>IF(C430&gt;0,+VLOOKUP((+H430&amp;I430),'CATEGORY ID'!$H$1:$I$121,2,FALSE),"")</f>
        <v>109</v>
      </c>
      <c r="BJ430" s="101">
        <f>IF(C430&gt;0,IF(COUNTIF('CATEGORY ID'!$K$1:$K$121,+H430&amp;K430) &gt; 0, +VLOOKUP(+H430&amp;K430,'CATEGORY ID'!$K$1:$L$121,2,FALSE),""),"")</f>
        <v>225</v>
      </c>
      <c r="BK430" s="101" t="str">
        <f>IF(C430&gt;0,IF(COUNTIF('CATEGORY ID'!$K$124:$K$165, +VLOOKUP(C430,'STYLE NAMES'!$B:$AE,30,FALSE)) &gt; 0, +VLOOKUP(VLOOKUP(C430,'STYLE NAMES'!$B:$AE,30,FALSE),'CATEGORY ID'!K:M,2,FALSE),""),"")</f>
        <v/>
      </c>
      <c r="BM430" s="101">
        <v>204</v>
      </c>
      <c r="BO430" s="101">
        <v>21</v>
      </c>
      <c r="BR430" s="101" t="str" cm="1">
        <f t="array" ref="BR430">IF(C430&gt;0,_xlfn.TEXTJOIN(";", TRUE,_xlfn.UNIQUE(_xlfn._xlws.FILTER(BF430:BQ430,(BF430:BQ430&gt;0)),TRUE,FALSE)),"")&amp;";"&amp;BS430</f>
        <v>30;3;109;225;204;21;209;231</v>
      </c>
      <c r="BS430" s="101" t="s">
        <v>3453</v>
      </c>
      <c r="BU430" s="106">
        <f>IF(C430&gt;0,+VLOOKUP($C430,'STYLE NAMES'!$B:$AC,26,FALSE),"")</f>
        <v>89.9</v>
      </c>
      <c r="BV430" s="106">
        <f>IF(C430&gt;0,+VLOOKUP($C430,'STYLE NAMES'!$B:$AC,27,FALSE),"")</f>
        <v>4940</v>
      </c>
      <c r="BW430" s="106">
        <f>IF(C430&gt;0,+VLOOKUP($C430,'STYLE NAMES'!$B:$AC,28,FALSE),"")</f>
        <v>103.38500000000001</v>
      </c>
      <c r="BY430"/>
      <c r="BZ430" s="101">
        <v>7</v>
      </c>
      <c r="CA430" s="137">
        <f t="shared" si="30"/>
        <v>1</v>
      </c>
      <c r="CB430" s="137" t="str">
        <f>+VLOOKUP(C430,'[2]STYLES &amp; MODELS MATRIX'!$A:$G,7,FALSE)</f>
        <v>AK</v>
      </c>
      <c r="CC430" s="137" t="str">
        <f>+VLOOKUP(C430,'[1]STYLES &amp; SIZE CHARTS'!$A:$H,8,FALSE)</f>
        <v>WT-SSCP1</v>
      </c>
      <c r="CD430" s="137"/>
      <c r="CE430" s="205"/>
      <c r="CF430" s="141"/>
    </row>
    <row r="431" spans="1:84" s="101" customFormat="1" ht="12" customHeight="1" x14ac:dyDescent="0.2">
      <c r="A431" s="102">
        <f t="shared" si="28"/>
        <v>8683711004837</v>
      </c>
      <c r="B431" s="101" t="s">
        <v>879</v>
      </c>
      <c r="C431" s="101" t="s">
        <v>303</v>
      </c>
      <c r="D431" s="101" t="s">
        <v>2986</v>
      </c>
      <c r="E431" s="203" t="s">
        <v>2377</v>
      </c>
      <c r="F431" s="101" t="s">
        <v>2249</v>
      </c>
      <c r="G431" s="101" t="str">
        <f>IF(C431&gt;0,+VLOOKUP($C431,'STYLE NAMES'!$B:$AC,4,FALSE),"")</f>
        <v>RIDER</v>
      </c>
      <c r="H431" s="101" t="str">
        <f>IF(C431&gt;0,+VLOOKUP($C431,'STYLE NAMES'!$B:$AC,5,FALSE),"")</f>
        <v>WOMEN</v>
      </c>
      <c r="I431" s="101" t="str">
        <f>IF(C431&gt;0,+VLOOKUP($C431,'STYLE NAMES'!$B:$AC,6,FALSE),"")</f>
        <v>TOPS</v>
      </c>
      <c r="J431" s="101" t="str">
        <f>IF(C431&gt;0,+VLOOKUP($C431,'STYLE NAMES'!$B:$AC,7,FALSE),"")</f>
        <v>WOMEN</v>
      </c>
      <c r="K431" s="101" t="str">
        <f>IF(C431&gt;0,+VLOOKUP($C431,'STYLE NAMES'!$B:$AC,8,FALSE),"")</f>
        <v>COMPETITION POLOS</v>
      </c>
      <c r="L431" s="101" t="str">
        <f>IF(E431&gt;0,+VLOOKUP($E431,'CODE GENERATOR'!$D:$T,3,FALSE),"")</f>
        <v>S</v>
      </c>
      <c r="M431" s="101" t="str">
        <f>IF(E431&gt;0,+VLOOKUP($E431,'CODE GENERATOR'!$D:$T,4,FALSE),"")</f>
        <v>PIQUET</v>
      </c>
      <c r="N431" s="101" t="str">
        <f>IF(E431&gt;0,+VLOOKUP($E431,'CODE GENERATOR'!$D:$T,6,FALSE),"")</f>
        <v>WHITE</v>
      </c>
      <c r="O431" s="101" t="str">
        <f>IF(E431&gt;0,+VLOOKUP($E431,'CODE GENERATOR'!$D:$T,7,FALSE),"")</f>
        <v>WHITE</v>
      </c>
      <c r="P431" s="101" t="str">
        <f t="shared" si="29"/>
        <v>WHITE</v>
      </c>
      <c r="Q431" s="104" t="str">
        <f>IF(E431&gt;0,+VLOOKUP($E431,'CODE GENERATOR'!$D:$T,11,FALSE),"")</f>
        <v>R.TOPWN_CPL0040</v>
      </c>
      <c r="R431" s="104" t="str">
        <f>IF(E431&gt;0,+VLOOKUP($E431,'CODE GENERATOR'!$D:$T,12,FALSE),"")</f>
        <v>PIQ0015WHTWHT</v>
      </c>
      <c r="S431" s="104" t="str">
        <f>IF(E431&gt;0,+VLOOKUP($E431,'CODE GENERATOR'!$D:$T,13,FALSE),"")</f>
        <v>R.TOPWN_CPL0040_PIQ0015WHTWHT</v>
      </c>
      <c r="T431" s="104" t="str">
        <f t="shared" si="27"/>
        <v>R.TOPWN_CPL0040_PIQ0015WHTWHT_XL</v>
      </c>
      <c r="U431" s="105">
        <v>8683711004837</v>
      </c>
      <c r="V431" s="107" t="str" cm="1">
        <f t="array" ref="V431">_xlfn.TEXTJOIN(";", TRUE, _xlfn.UNIQUE(_xlfn._xlws.FILTER(P$3:P$10029, C$3:C$10029=C431)))</f>
        <v>WHITE;WHITE/NAVY;NAVY/WHITE</v>
      </c>
      <c r="W431" s="107" t="str" cm="1">
        <f t="array" ref="W431">_xlfn.TEXTJOIN(";", TRUE, _xlfn.UNIQUE(_xlfn._xlws.FILTER(F$3:F$10029, C$3:C$10029=C431)))</f>
        <v>XS;S;M;L;XL</v>
      </c>
      <c r="X431" s="101" t="str">
        <f>IF(E431&gt;0,+VLOOKUP($E431,'CODE GENERATOR'!$D:$AC,19,FALSE),0)</f>
        <v>2507_W_1824</v>
      </c>
      <c r="Y431" s="101" t="str">
        <f>IF(E431&gt;0,+VLOOKUP($E431,'CODE GENERATOR'!$D:$AC,20,FALSE),0)</f>
        <v>2507_W_1836</v>
      </c>
      <c r="Z431" s="101" t="str">
        <f>IF(E431&gt;0,+VLOOKUP($E431,'CODE GENERATOR'!$D:$AC,21,FALSE),0)</f>
        <v>2507_W_1850</v>
      </c>
      <c r="AA431" s="101" t="str">
        <f>IF(E431&gt;0,+VLOOKUP($E431,'CODE GENERATOR'!$D:$AC,22,FALSE),0)</f>
        <v>2507_W_1839</v>
      </c>
      <c r="AB431" s="101" t="str">
        <f>IF(E431&gt;0,+VLOOKUP($E431,'CODE GENERATOR'!$D:$AC,23,FALSE),0)</f>
        <v>2507_D_cavalier_detay_0081</v>
      </c>
      <c r="AC431" s="101" t="str">
        <f>IF(E431&gt;0,+VLOOKUP($E431,'CODE GENERATOR'!$D:$AC,24,FALSE),0)</f>
        <v/>
      </c>
      <c r="AD431" s="101" t="str">
        <f>IF(E431&gt;0,+VLOOKUP($E431,'CODE GENERATOR'!$D:$AC,25,FALSE),0)</f>
        <v>2507_VW_Web_34</v>
      </c>
      <c r="AE431" s="101" t="str">
        <f>IF(E431&gt;0,+VLOOKUP($E431,'CODE GENERATOR'!$D:$AC,26,FALSE),0)</f>
        <v/>
      </c>
      <c r="AF431" s="149" t="str">
        <f>IF($C431&gt;0,$C431&amp;" "&amp;$P431&amp;" "&amp;+VLOOKUP($C431,'STYLE NAMES'!$B:$AC,10,FALSE),"""")</f>
        <v>ENZA WHITE WOMEN'S COMPETITION POLO SHORT SLEEVE</v>
      </c>
      <c r="AG431" s="101" t="str">
        <f>"Enjoy our "&amp;(AF431)&amp;"; "&amp;IF(C431&gt;0,+VLOOKUP($C431,'STYLE NAMES'!$B:$AC,11,FALSE),"")</f>
        <v>Enjoy our ENZA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1" s="101" t="str">
        <f>IF(C431&gt;0,+VLOOKUP($C431,'STYLE NAMES'!$B:$AC,12,FALSE),"")</f>
        <v>* Specially engineered design for high performance
* 4-way super stretch piquet jersey
* Soft and comfortable
* Breathable
* Quick dry
Composition:
95% Poliamide 5% Elasthane</v>
      </c>
      <c r="AI431" s="101" t="str">
        <f>IF(C431&gt;0,+VLOOKUP($C431,'STYLE NAMES'!$B:$AC,13,FALSE),"")</f>
        <v>Machine Wash at 30°C
Mild process
Iron at low temperature
Iron from REVERSE
Do NOT iron on logos or prints
Do not bleach
Do NOT Tumble Dry</v>
      </c>
      <c r="AJ431" s="149" t="str">
        <f>IF($C431&gt;0,$C431&amp;" "&amp;$P431&amp;" "&amp;+VLOOKUP($C431,'STYLE NAMES'!$B:$AC,14,FALSE),"""")</f>
        <v>ENZA WHITE KADIN KISA KOL YARIŞMA POLO</v>
      </c>
      <c r="AK431" s="149" t="str">
        <f>"Cavalier SanMarco tarafından tasarlanan "&amp;(AJ431)&amp;"; "&amp;IF(C431&gt;0,+VLOOKUP($C431,'STYLE NAMES'!$B:$AC,15,FALSE),"")</f>
        <v>Cavalier SanMarco tarafından tasarlanan ENZA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1" s="149" t="str">
        <f>IF(C431&gt;0,+VLOOKUP($C431,'STYLE NAMES'!$B:$AC,16,FALSE),"")</f>
        <v>* Yüksek performans için özel tasarım
* 4 yönlü süper streç pike kumaş
* Yumuşak ve rahat
* Nefes alabilir
* Hızlı kuruma
Kompozisyon:
%95 Polyamid  %5 Elastan</v>
      </c>
      <c r="AM431" s="149" t="str">
        <f>IF(C431&gt;0,+VLOOKUP($C431,'STYLE NAMES'!$B:$AC,17,FALSE),"")</f>
        <v>Makinede 30°C' de Yıkayın
Hassas Yıkama
Ilık ütü yapın
Tersten ütüleyin
Logo ve baskıları ÜTÜLEMEYİN
Çamaşır suyu kullanmayın
Kurutma Makinesinde Kurutmayın</v>
      </c>
      <c r="AN431" s="149" t="str">
        <f>IF($C431&gt;0,$C431&amp;" "&amp;$P431&amp;" "&amp;+VLOOKUP($C431,'STYLE NAMES'!$B:$AC,18,FALSE),"""")</f>
        <v>ENZA WHITE POLO DA CONCORSO DONNA MANICA CORTA</v>
      </c>
      <c r="AO431" s="101" t="str">
        <f>"Disegnato da Cavalier SanMarco "&amp;(AN431)&amp;"; "&amp;IF(C431&gt;0,+VLOOKUP($C431,'STYLE NAMES'!$B:$AC,19,FALSE),"")</f>
        <v>Disegnato da Cavalier SanMarco ENZA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1" s="101" t="str">
        <f>IF(C431&gt;0,+VLOOKUP($C431,'STYLE NAMES'!$B:$AC,20,FALSE),"")</f>
        <v>Design ingegnerizzato per alte prestazioni 
Jersey piqué elasticizzato  4-way-stretch 
Morbido e confortevole 
Traspirante Asciugatura rapida 
Composizione: 
95% Poliammide  5% Elastan</v>
      </c>
      <c r="AQ431" s="101" t="str">
        <f>IF(C431&gt;0,+VLOOKUP($C431,'STYLE NAMES'!$B:$AC,21,FALSE),"")</f>
        <v>Lavare in lavatrice a 30°C Ciclo delicato 
Stirare a bassa temperatura
Stirare al rovescio 
Non stirare su loghi o stampe 
Non candeggiare 
Non asciugare in asciugatrice</v>
      </c>
      <c r="AR431" s="101">
        <f>IF(D431&gt;0,+VLOOKUP($C431,'STYLE NAMES'!$B:$AC,22,FALSE),"")</f>
        <v>0</v>
      </c>
      <c r="AS431" s="101">
        <f>IF(E431&gt;0,+VLOOKUP($C431,'STYLE NAMES'!$B:$AC,23,FALSE),"")</f>
        <v>0</v>
      </c>
      <c r="AT431" s="101">
        <f>IF(F431&gt;0,+VLOOKUP($C431,'STYLE NAMES'!$B:$AC,24,FALSE),"")</f>
        <v>0</v>
      </c>
      <c r="AU431" s="101">
        <f>IF(G431&gt;0,+VLOOKUP($C431,'STYLE NAMES'!$B:$AC,25,FALSE),"")</f>
        <v>0</v>
      </c>
      <c r="AV431" s="101" t="str">
        <f>+VLOOKUP($S431,'CODE GENERATOR'!$P:$AM,15,FALSE)</f>
        <v>R.BOTWN_BRC0067_TJR0027DGYDGY</v>
      </c>
      <c r="AW431" s="101" t="str">
        <f>+VLOOKUP($S431,'CODE GENERATOR'!$P:$AM,16,FALSE)</f>
        <v>A.RACUX_BLT0015_BRD0012LGYLGY</v>
      </c>
      <c r="AX431" s="101" t="str">
        <f>+VLOOKUP($S431,'CODE GENERATOR'!$P:$AM,17,FALSE)</f>
        <v>A.RACAU_SOC0018_NYL00003XBST1</v>
      </c>
      <c r="AY431" s="101">
        <f>+VLOOKUP($S431,'CODE GENERATOR'!$P:$AM,18,FALSE)</f>
        <v>0</v>
      </c>
      <c r="AZ431" s="101">
        <f>+VLOOKUP($S431,'CODE GENERATOR'!$P:$AM,19,FALSE)</f>
        <v>0</v>
      </c>
      <c r="BA431" s="101">
        <f>+VLOOKUP($S431,'CODE GENERATOR'!$P:$AM,20,FALSE)</f>
        <v>0</v>
      </c>
      <c r="BB431" s="101">
        <f>+VLOOKUP($S431,'CODE GENERATOR'!$P:$AM,21,FALSE)</f>
        <v>0</v>
      </c>
      <c r="BC431" s="101">
        <f>+VLOOKUP($S431,'CODE GENERATOR'!$P:$AM,22,FALSE)</f>
        <v>0</v>
      </c>
      <c r="BD431" s="101">
        <f>+VLOOKUP($S431,'CODE GENERATOR'!$P:$AM,23,FALSE)</f>
        <v>0</v>
      </c>
      <c r="BE431" s="101">
        <f>+VLOOKUP($S431,'CODE GENERATOR'!$P:$AM,24,FALSE)</f>
        <v>0</v>
      </c>
      <c r="BF431" s="101">
        <f>IF(C431&gt;0,+VLOOKUP(G431,'CATEGORY ID'!$A$1:$L$118,3,FALSE),"")</f>
        <v>30</v>
      </c>
      <c r="BG431" s="101">
        <f>IF(C431&gt;0,+VLOOKUP(H431,'CATEGORY ID'!$D$1:$L$118,3,FALSE),"")</f>
        <v>3</v>
      </c>
      <c r="BH431" s="101">
        <f>IF(C431&gt;0,+VLOOKUP((+H431&amp;I431),'CATEGORY ID'!$H$1:$I$121,2,FALSE),"")</f>
        <v>109</v>
      </c>
      <c r="BJ431" s="101">
        <f>IF(C431&gt;0,IF(COUNTIF('CATEGORY ID'!$K$1:$K$121,+H431&amp;K431) &gt; 0, +VLOOKUP(+H431&amp;K431,'CATEGORY ID'!$K$1:$L$121,2,FALSE),""),"")</f>
        <v>225</v>
      </c>
      <c r="BK431" s="101" t="str">
        <f>IF(C431&gt;0,IF(COUNTIF('CATEGORY ID'!$K$124:$K$165, +VLOOKUP(C431,'STYLE NAMES'!$B:$AE,30,FALSE)) &gt; 0, +VLOOKUP(VLOOKUP(C431,'STYLE NAMES'!$B:$AE,30,FALSE),'CATEGORY ID'!K:M,2,FALSE),""),"")</f>
        <v/>
      </c>
      <c r="BM431" s="101">
        <v>204</v>
      </c>
      <c r="BO431" s="101">
        <v>21</v>
      </c>
      <c r="BR431" s="101" t="str" cm="1">
        <f t="array" ref="BR431">IF(C431&gt;0,_xlfn.TEXTJOIN(";", TRUE,_xlfn.UNIQUE(_xlfn._xlws.FILTER(BF431:BQ431,(BF431:BQ431&gt;0)),TRUE,FALSE)),"")&amp;";"&amp;BS431</f>
        <v>30;3;109;225;204;21;209;231</v>
      </c>
      <c r="BS431" s="101" t="s">
        <v>3453</v>
      </c>
      <c r="BU431" s="106">
        <f>IF(C431&gt;0,+VLOOKUP($C431,'STYLE NAMES'!$B:$AC,26,FALSE),"")</f>
        <v>89.9</v>
      </c>
      <c r="BV431" s="106">
        <f>IF(C431&gt;0,+VLOOKUP($C431,'STYLE NAMES'!$B:$AC,27,FALSE),"")</f>
        <v>4940</v>
      </c>
      <c r="BW431" s="106">
        <f>IF(C431&gt;0,+VLOOKUP($C431,'STYLE NAMES'!$B:$AC,28,FALSE),"")</f>
        <v>103.38500000000001</v>
      </c>
      <c r="BY431"/>
      <c r="BZ431" s="101">
        <v>4</v>
      </c>
      <c r="CA431" s="137">
        <f t="shared" si="30"/>
        <v>1</v>
      </c>
      <c r="CB431" s="137" t="str">
        <f>+VLOOKUP(C431,'[2]STYLES &amp; MODELS MATRIX'!$A:$G,7,FALSE)</f>
        <v>AK</v>
      </c>
      <c r="CC431" s="137" t="str">
        <f>+VLOOKUP(C431,'[1]STYLES &amp; SIZE CHARTS'!$A:$H,8,FALSE)</f>
        <v>WT-SSCP1</v>
      </c>
      <c r="CD431" s="137"/>
      <c r="CE431" s="205"/>
      <c r="CF431" s="141"/>
    </row>
    <row r="432" spans="1:84" s="101" customFormat="1" ht="12" customHeight="1" x14ac:dyDescent="0.2">
      <c r="A432" s="102">
        <f t="shared" si="28"/>
        <v>8683711004851</v>
      </c>
      <c r="B432" s="101" t="s">
        <v>879</v>
      </c>
      <c r="C432" s="101" t="s">
        <v>303</v>
      </c>
      <c r="D432" s="101" t="s">
        <v>2986</v>
      </c>
      <c r="E432" s="203" t="s">
        <v>2378</v>
      </c>
      <c r="F432" s="101" t="s">
        <v>2346</v>
      </c>
      <c r="G432" s="101" t="str">
        <f>IF(C432&gt;0,+VLOOKUP($C432,'STYLE NAMES'!$B:$AC,4,FALSE),"")</f>
        <v>RIDER</v>
      </c>
      <c r="H432" s="101" t="str">
        <f>IF(C432&gt;0,+VLOOKUP($C432,'STYLE NAMES'!$B:$AC,5,FALSE),"")</f>
        <v>WOMEN</v>
      </c>
      <c r="I432" s="101" t="str">
        <f>IF(C432&gt;0,+VLOOKUP($C432,'STYLE NAMES'!$B:$AC,6,FALSE),"")</f>
        <v>TOPS</v>
      </c>
      <c r="J432" s="101" t="str">
        <f>IF(C432&gt;0,+VLOOKUP($C432,'STYLE NAMES'!$B:$AC,7,FALSE),"")</f>
        <v>WOMEN</v>
      </c>
      <c r="K432" s="101" t="str">
        <f>IF(C432&gt;0,+VLOOKUP($C432,'STYLE NAMES'!$B:$AC,8,FALSE),"")</f>
        <v>COMPETITION POLOS</v>
      </c>
      <c r="L432" s="101" t="str">
        <f>IF(E432&gt;0,+VLOOKUP($E432,'CODE GENERATOR'!$D:$T,3,FALSE),"")</f>
        <v>S</v>
      </c>
      <c r="M432" s="101" t="str">
        <f>IF(E432&gt;0,+VLOOKUP($E432,'CODE GENERATOR'!$D:$T,4,FALSE),"")</f>
        <v>PIQUET</v>
      </c>
      <c r="N432" s="101" t="str">
        <f>IF(E432&gt;0,+VLOOKUP($E432,'CODE GENERATOR'!$D:$T,6,FALSE),"")</f>
        <v>WHITE</v>
      </c>
      <c r="O432" s="101" t="str">
        <f>IF(E432&gt;0,+VLOOKUP($E432,'CODE GENERATOR'!$D:$T,7,FALSE),"")</f>
        <v>NAVY</v>
      </c>
      <c r="P432" s="101" t="str">
        <f t="shared" si="29"/>
        <v>WHITE/NAVY</v>
      </c>
      <c r="Q432" s="104" t="str">
        <f>IF(E432&gt;0,+VLOOKUP($E432,'CODE GENERATOR'!$D:$T,11,FALSE),"")</f>
        <v>R.TOPWN_CPL0040</v>
      </c>
      <c r="R432" s="104" t="str">
        <f>IF(E432&gt;0,+VLOOKUP($E432,'CODE GENERATOR'!$D:$T,12,FALSE),"")</f>
        <v>PIQ0015WHTNAV</v>
      </c>
      <c r="S432" s="104" t="str">
        <f>IF(E432&gt;0,+VLOOKUP($E432,'CODE GENERATOR'!$D:$T,13,FALSE),"")</f>
        <v>R.TOPWN_CPL0040_PIQ0015WHTNAV</v>
      </c>
      <c r="T432" s="104" t="str">
        <f t="shared" si="27"/>
        <v>R.TOPWN_CPL0040_PIQ0015WHTNAV_XS</v>
      </c>
      <c r="U432" s="105">
        <v>8683711004851</v>
      </c>
      <c r="V432" s="107" t="str" cm="1">
        <f t="array" ref="V432">_xlfn.TEXTJOIN(";", TRUE, _xlfn.UNIQUE(_xlfn._xlws.FILTER(P$3:P$10029, C$3:C$10029=C432)))</f>
        <v>WHITE;WHITE/NAVY;NAVY/WHITE</v>
      </c>
      <c r="W432" s="107" t="str" cm="1">
        <f t="array" ref="W432">_xlfn.TEXTJOIN(";", TRUE, _xlfn.UNIQUE(_xlfn._xlws.FILTER(F$3:F$10029, C$3:C$10029=C432)))</f>
        <v>XS;S;M;L;XL</v>
      </c>
      <c r="X432" s="101" t="str">
        <f>IF(E432&gt;0,+VLOOKUP($E432,'CODE GENERATOR'!$D:$AC,19,FALSE),0)</f>
        <v>2402_S01_33621</v>
      </c>
      <c r="Y432" s="101" t="str">
        <f>IF(E432&gt;0,+VLOOKUP($E432,'CODE GENERATOR'!$D:$AC,20,FALSE),0)</f>
        <v>2402_S01_33630</v>
      </c>
      <c r="Z432" s="101" t="str">
        <f>IF(E432&gt;0,+VLOOKUP($E432,'CODE GENERATOR'!$D:$AC,21,FALSE),0)</f>
        <v>2402_S01_33628</v>
      </c>
      <c r="AA432" s="101" t="str">
        <f>IF(E432&gt;0,+VLOOKUP($E432,'CODE GENERATOR'!$D:$AC,22,FALSE),0)</f>
        <v>2402_S01_33630</v>
      </c>
      <c r="AB432" s="101" t="str">
        <f>IF(E432&gt;0,+VLOOKUP($E432,'CODE GENERATOR'!$D:$AC,23,FALSE),0)</f>
        <v/>
      </c>
      <c r="AC432" s="101" t="str">
        <f>IF(E432&gt;0,+VLOOKUP($E432,'CODE GENERATOR'!$D:$AC,24,FALSE),0)</f>
        <v/>
      </c>
      <c r="AD432" s="101" t="str">
        <f>IF(E432&gt;0,+VLOOKUP($E432,'CODE GENERATOR'!$D:$AC,25,FALSE),0)</f>
        <v/>
      </c>
      <c r="AE432" s="101" t="str">
        <f>IF(E432&gt;0,+VLOOKUP($E432,'CODE GENERATOR'!$D:$AC,26,FALSE),0)</f>
        <v/>
      </c>
      <c r="AF432" s="149" t="str">
        <f>IF($C432&gt;0,$C432&amp;" "&amp;$P432&amp;" "&amp;+VLOOKUP($C432,'STYLE NAMES'!$B:$AC,10,FALSE),"""")</f>
        <v>ENZA WHITE/NAVY WOMEN'S COMPETITION POLO SHORT SLEEVE</v>
      </c>
      <c r="AG432" s="101" t="str">
        <f>"Enjoy our "&amp;(AF432)&amp;"; "&amp;IF(C432&gt;0,+VLOOKUP($C432,'STYLE NAMES'!$B:$AC,11,FALSE),"")</f>
        <v>Enjoy our ENZA WHITE/NAVY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2" s="101" t="str">
        <f>IF(C432&gt;0,+VLOOKUP($C432,'STYLE NAMES'!$B:$AC,12,FALSE),"")</f>
        <v>* Specially engineered design for high performance
* 4-way super stretch piquet jersey
* Soft and comfortable
* Breathable
* Quick dry
Composition:
95% Poliamide 5% Elasthane</v>
      </c>
      <c r="AI432" s="101" t="str">
        <f>IF(C432&gt;0,+VLOOKUP($C432,'STYLE NAMES'!$B:$AC,13,FALSE),"")</f>
        <v>Machine Wash at 30°C
Mild process
Iron at low temperature
Iron from REVERSE
Do NOT iron on logos or prints
Do not bleach
Do NOT Tumble Dry</v>
      </c>
      <c r="AJ432" s="149" t="str">
        <f>IF($C432&gt;0,$C432&amp;" "&amp;$P432&amp;" "&amp;+VLOOKUP($C432,'STYLE NAMES'!$B:$AC,14,FALSE),"""")</f>
        <v>ENZA WHITE/NAVY KADIN KISA KOL YARIŞMA POLO</v>
      </c>
      <c r="AK432" s="149" t="str">
        <f>"Cavalier SanMarco tarafından tasarlanan "&amp;(AJ432)&amp;"; "&amp;IF(C432&gt;0,+VLOOKUP($C432,'STYLE NAMES'!$B:$AC,15,FALSE),"")</f>
        <v>Cavalier SanMarco tarafından tasarlanan ENZA WHITE/NAVY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2" s="149" t="str">
        <f>IF(C432&gt;0,+VLOOKUP($C432,'STYLE NAMES'!$B:$AC,16,FALSE),"")</f>
        <v>* Yüksek performans için özel tasarım
* 4 yönlü süper streç pike kumaş
* Yumuşak ve rahat
* Nefes alabilir
* Hızlı kuruma
Kompozisyon:
%95 Polyamid  %5 Elastan</v>
      </c>
      <c r="AM432" s="149" t="str">
        <f>IF(C432&gt;0,+VLOOKUP($C432,'STYLE NAMES'!$B:$AC,17,FALSE),"")</f>
        <v>Makinede 30°C' de Yıkayın
Hassas Yıkama
Ilık ütü yapın
Tersten ütüleyin
Logo ve baskıları ÜTÜLEMEYİN
Çamaşır suyu kullanmayın
Kurutma Makinesinde Kurutmayın</v>
      </c>
      <c r="AN432" s="149" t="str">
        <f>IF($C432&gt;0,$C432&amp;" "&amp;$P432&amp;" "&amp;+VLOOKUP($C432,'STYLE NAMES'!$B:$AC,18,FALSE),"""")</f>
        <v>ENZA WHITE/NAVY POLO DA CONCORSO DONNA MANICA CORTA</v>
      </c>
      <c r="AO432" s="101" t="str">
        <f>"Disegnato da Cavalier SanMarco "&amp;(AN432)&amp;"; "&amp;IF(C432&gt;0,+VLOOKUP($C432,'STYLE NAMES'!$B:$AC,19,FALSE),"")</f>
        <v>Disegnato da Cavalier SanMarco ENZA WHITE/NAVY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2" s="101" t="str">
        <f>IF(C432&gt;0,+VLOOKUP($C432,'STYLE NAMES'!$B:$AC,20,FALSE),"")</f>
        <v>Design ingegnerizzato per alte prestazioni 
Jersey piqué elasticizzato  4-way-stretch 
Morbido e confortevole 
Traspirante Asciugatura rapida 
Composizione: 
95% Poliammide  5% Elastan</v>
      </c>
      <c r="AQ432" s="101" t="str">
        <f>IF(C432&gt;0,+VLOOKUP($C432,'STYLE NAMES'!$B:$AC,21,FALSE),"")</f>
        <v>Lavare in lavatrice a 30°C Ciclo delicato 
Stirare a bassa temperatura
Stirare al rovescio 
Non stirare su loghi o stampe 
Non candeggiare 
Non asciugare in asciugatrice</v>
      </c>
      <c r="AR432" s="101">
        <f>IF(D432&gt;0,+VLOOKUP($C432,'STYLE NAMES'!$B:$AC,22,FALSE),"")</f>
        <v>0</v>
      </c>
      <c r="AS432" s="101">
        <f>IF(E432&gt;0,+VLOOKUP($C432,'STYLE NAMES'!$B:$AC,23,FALSE),"")</f>
        <v>0</v>
      </c>
      <c r="AT432" s="101">
        <f>IF(F432&gt;0,+VLOOKUP($C432,'STYLE NAMES'!$B:$AC,24,FALSE),"")</f>
        <v>0</v>
      </c>
      <c r="AU432" s="101">
        <f>IF(G432&gt;0,+VLOOKUP($C432,'STYLE NAMES'!$B:$AC,25,FALSE),"")</f>
        <v>0</v>
      </c>
      <c r="AV432" s="101" t="str">
        <f>+VLOOKUP($S432,'CODE GENERATOR'!$P:$AM,15,FALSE)</f>
        <v>R.BOTWN_BRC0067_TJR0027WHTWHT</v>
      </c>
      <c r="AW432" s="101" t="str">
        <f>+VLOOKUP($S432,'CODE GENERATOR'!$P:$AM,16,FALSE)</f>
        <v>A.RACUX_BLT0094A_BRD0002NAVNAV</v>
      </c>
      <c r="AX432" s="101" t="str">
        <f>+VLOOKUP($S432,'CODE GENERATOR'!$P:$AM,17,FALSE)</f>
        <v>A.RACAU_SOC0018_NYL00003XBST1</v>
      </c>
      <c r="AY432" s="101">
        <f>+VLOOKUP($S432,'CODE GENERATOR'!$P:$AM,18,FALSE)</f>
        <v>0</v>
      </c>
      <c r="AZ432" s="101">
        <f>+VLOOKUP($S432,'CODE GENERATOR'!$P:$AM,19,FALSE)</f>
        <v>0</v>
      </c>
      <c r="BA432" s="101">
        <f>+VLOOKUP($S432,'CODE GENERATOR'!$P:$AM,20,FALSE)</f>
        <v>0</v>
      </c>
      <c r="BB432" s="101">
        <f>+VLOOKUP($S432,'CODE GENERATOR'!$P:$AM,21,FALSE)</f>
        <v>0</v>
      </c>
      <c r="BC432" s="101">
        <f>+VLOOKUP($S432,'CODE GENERATOR'!$P:$AM,22,FALSE)</f>
        <v>0</v>
      </c>
      <c r="BD432" s="101">
        <f>+VLOOKUP($S432,'CODE GENERATOR'!$P:$AM,23,FALSE)</f>
        <v>0</v>
      </c>
      <c r="BE432" s="101">
        <f>+VLOOKUP($S432,'CODE GENERATOR'!$P:$AM,24,FALSE)</f>
        <v>0</v>
      </c>
      <c r="BF432" s="101">
        <f>IF(C432&gt;0,+VLOOKUP(G432,'CATEGORY ID'!$A$1:$L$118,3,FALSE),"")</f>
        <v>30</v>
      </c>
      <c r="BG432" s="101">
        <f>IF(C432&gt;0,+VLOOKUP(H432,'CATEGORY ID'!$D$1:$L$118,3,FALSE),"")</f>
        <v>3</v>
      </c>
      <c r="BH432" s="101">
        <f>IF(C432&gt;0,+VLOOKUP((+H432&amp;I432),'CATEGORY ID'!$H$1:$I$121,2,FALSE),"")</f>
        <v>109</v>
      </c>
      <c r="BJ432" s="101">
        <f>IF(C432&gt;0,IF(COUNTIF('CATEGORY ID'!$K$1:$K$121,+H432&amp;K432) &gt; 0, +VLOOKUP(+H432&amp;K432,'CATEGORY ID'!$K$1:$L$121,2,FALSE),""),"")</f>
        <v>225</v>
      </c>
      <c r="BK432" s="101" t="str">
        <f>IF(C432&gt;0,IF(COUNTIF('CATEGORY ID'!$K$124:$K$165, +VLOOKUP(C432,'STYLE NAMES'!$B:$AE,30,FALSE)) &gt; 0, +VLOOKUP(VLOOKUP(C432,'STYLE NAMES'!$B:$AE,30,FALSE),'CATEGORY ID'!K:M,2,FALSE),""),"")</f>
        <v/>
      </c>
      <c r="BM432" s="101">
        <v>204</v>
      </c>
      <c r="BO432" s="101">
        <v>21</v>
      </c>
      <c r="BR432" s="101" t="str" cm="1">
        <f t="array" ref="BR432">IF(C432&gt;0,_xlfn.TEXTJOIN(";", TRUE,_xlfn.UNIQUE(_xlfn._xlws.FILTER(BF432:BQ432,(BF432:BQ432&gt;0)),TRUE,FALSE)),"")&amp;";"&amp;BS432</f>
        <v>30;3;109;225;204;21;209;231</v>
      </c>
      <c r="BS432" s="101" t="s">
        <v>3453</v>
      </c>
      <c r="BU432" s="106">
        <f>IF(C432&gt;0,+VLOOKUP($C432,'STYLE NAMES'!$B:$AC,26,FALSE),"")</f>
        <v>89.9</v>
      </c>
      <c r="BV432" s="106">
        <f>IF(C432&gt;0,+VLOOKUP($C432,'STYLE NAMES'!$B:$AC,27,FALSE),"")</f>
        <v>4940</v>
      </c>
      <c r="BW432" s="106">
        <f>IF(C432&gt;0,+VLOOKUP($C432,'STYLE NAMES'!$B:$AC,28,FALSE),"")</f>
        <v>103.38500000000001</v>
      </c>
      <c r="BY432"/>
      <c r="BZ432" s="101">
        <v>7</v>
      </c>
      <c r="CA432" s="137">
        <f t="shared" si="30"/>
        <v>1</v>
      </c>
      <c r="CB432" s="137" t="str">
        <f>+VLOOKUP(C432,'[2]STYLES &amp; MODELS MATRIX'!$A:$G,7,FALSE)</f>
        <v>AK</v>
      </c>
      <c r="CC432" s="137" t="str">
        <f>+VLOOKUP(C432,'[1]STYLES &amp; SIZE CHARTS'!$A:$H,8,FALSE)</f>
        <v>WT-SSCP1</v>
      </c>
      <c r="CD432" s="137"/>
      <c r="CE432" s="205"/>
      <c r="CF432" s="141"/>
    </row>
    <row r="433" spans="1:84" s="101" customFormat="1" ht="12" customHeight="1" x14ac:dyDescent="0.2">
      <c r="A433" s="102">
        <f t="shared" si="28"/>
        <v>8683711004868</v>
      </c>
      <c r="B433" s="101" t="s">
        <v>879</v>
      </c>
      <c r="C433" s="101" t="s">
        <v>303</v>
      </c>
      <c r="D433" s="101" t="s">
        <v>2986</v>
      </c>
      <c r="E433" s="203" t="s">
        <v>2378</v>
      </c>
      <c r="F433" s="101" t="s">
        <v>785</v>
      </c>
      <c r="G433" s="101" t="str">
        <f>IF(C433&gt;0,+VLOOKUP($C433,'STYLE NAMES'!$B:$AC,4,FALSE),"")</f>
        <v>RIDER</v>
      </c>
      <c r="H433" s="101" t="str">
        <f>IF(C433&gt;0,+VLOOKUP($C433,'STYLE NAMES'!$B:$AC,5,FALSE),"")</f>
        <v>WOMEN</v>
      </c>
      <c r="I433" s="101" t="str">
        <f>IF(C433&gt;0,+VLOOKUP($C433,'STYLE NAMES'!$B:$AC,6,FALSE),"")</f>
        <v>TOPS</v>
      </c>
      <c r="J433" s="101" t="str">
        <f>IF(C433&gt;0,+VLOOKUP($C433,'STYLE NAMES'!$B:$AC,7,FALSE),"")</f>
        <v>WOMEN</v>
      </c>
      <c r="K433" s="101" t="str">
        <f>IF(C433&gt;0,+VLOOKUP($C433,'STYLE NAMES'!$B:$AC,8,FALSE),"")</f>
        <v>COMPETITION POLOS</v>
      </c>
      <c r="L433" s="101" t="str">
        <f>IF(E433&gt;0,+VLOOKUP($E433,'CODE GENERATOR'!$D:$T,3,FALSE),"")</f>
        <v>S</v>
      </c>
      <c r="M433" s="101" t="str">
        <f>IF(E433&gt;0,+VLOOKUP($E433,'CODE GENERATOR'!$D:$T,4,FALSE),"")</f>
        <v>PIQUET</v>
      </c>
      <c r="N433" s="101" t="str">
        <f>IF(E433&gt;0,+VLOOKUP($E433,'CODE GENERATOR'!$D:$T,6,FALSE),"")</f>
        <v>WHITE</v>
      </c>
      <c r="O433" s="101" t="str">
        <f>IF(E433&gt;0,+VLOOKUP($E433,'CODE GENERATOR'!$D:$T,7,FALSE),"")</f>
        <v>NAVY</v>
      </c>
      <c r="P433" s="101" t="str">
        <f t="shared" si="29"/>
        <v>WHITE/NAVY</v>
      </c>
      <c r="Q433" s="104" t="str">
        <f>IF(E433&gt;0,+VLOOKUP($E433,'CODE GENERATOR'!$D:$T,11,FALSE),"")</f>
        <v>R.TOPWN_CPL0040</v>
      </c>
      <c r="R433" s="104" t="str">
        <f>IF(E433&gt;0,+VLOOKUP($E433,'CODE GENERATOR'!$D:$T,12,FALSE),"")</f>
        <v>PIQ0015WHTNAV</v>
      </c>
      <c r="S433" s="104" t="str">
        <f>IF(E433&gt;0,+VLOOKUP($E433,'CODE GENERATOR'!$D:$T,13,FALSE),"")</f>
        <v>R.TOPWN_CPL0040_PIQ0015WHTNAV</v>
      </c>
      <c r="T433" s="104" t="str">
        <f t="shared" si="27"/>
        <v>R.TOPWN_CPL0040_PIQ0015WHTNAV_S</v>
      </c>
      <c r="U433" s="105">
        <v>8683711004868</v>
      </c>
      <c r="V433" s="107" t="str" cm="1">
        <f t="array" ref="V433">_xlfn.TEXTJOIN(";", TRUE, _xlfn.UNIQUE(_xlfn._xlws.FILTER(P$3:P$10029, C$3:C$10029=C433)))</f>
        <v>WHITE;WHITE/NAVY;NAVY/WHITE</v>
      </c>
      <c r="W433" s="107" t="str" cm="1">
        <f t="array" ref="W433">_xlfn.TEXTJOIN(";", TRUE, _xlfn.UNIQUE(_xlfn._xlws.FILTER(F$3:F$10029, C$3:C$10029=C433)))</f>
        <v>XS;S;M;L;XL</v>
      </c>
      <c r="X433" s="101" t="str">
        <f>IF(E433&gt;0,+VLOOKUP($E433,'CODE GENERATOR'!$D:$AC,19,FALSE),0)</f>
        <v>2402_S01_33621</v>
      </c>
      <c r="Y433" s="101" t="str">
        <f>IF(E433&gt;0,+VLOOKUP($E433,'CODE GENERATOR'!$D:$AC,20,FALSE),0)</f>
        <v>2402_S01_33630</v>
      </c>
      <c r="Z433" s="101" t="str">
        <f>IF(E433&gt;0,+VLOOKUP($E433,'CODE GENERATOR'!$D:$AC,21,FALSE),0)</f>
        <v>2402_S01_33628</v>
      </c>
      <c r="AA433" s="101" t="str">
        <f>IF(E433&gt;0,+VLOOKUP($E433,'CODE GENERATOR'!$D:$AC,22,FALSE),0)</f>
        <v>2402_S01_33630</v>
      </c>
      <c r="AB433" s="101" t="str">
        <f>IF(E433&gt;0,+VLOOKUP($E433,'CODE GENERATOR'!$D:$AC,23,FALSE),0)</f>
        <v/>
      </c>
      <c r="AC433" s="101" t="str">
        <f>IF(E433&gt;0,+VLOOKUP($E433,'CODE GENERATOR'!$D:$AC,24,FALSE),0)</f>
        <v/>
      </c>
      <c r="AD433" s="101" t="str">
        <f>IF(E433&gt;0,+VLOOKUP($E433,'CODE GENERATOR'!$D:$AC,25,FALSE),0)</f>
        <v/>
      </c>
      <c r="AE433" s="101" t="str">
        <f>IF(E433&gt;0,+VLOOKUP($E433,'CODE GENERATOR'!$D:$AC,26,FALSE),0)</f>
        <v/>
      </c>
      <c r="AF433" s="149" t="str">
        <f>IF($C433&gt;0,$C433&amp;" "&amp;$P433&amp;" "&amp;+VLOOKUP($C433,'STYLE NAMES'!$B:$AC,10,FALSE),"""")</f>
        <v>ENZA WHITE/NAVY WOMEN'S COMPETITION POLO SHORT SLEEVE</v>
      </c>
      <c r="AG433" s="101" t="str">
        <f>"Enjoy our "&amp;(AF433)&amp;"; "&amp;IF(C433&gt;0,+VLOOKUP($C433,'STYLE NAMES'!$B:$AC,11,FALSE),"")</f>
        <v>Enjoy our ENZA WHITE/NAVY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3" s="101" t="str">
        <f>IF(C433&gt;0,+VLOOKUP($C433,'STYLE NAMES'!$B:$AC,12,FALSE),"")</f>
        <v>* Specially engineered design for high performance
* 4-way super stretch piquet jersey
* Soft and comfortable
* Breathable
* Quick dry
Composition:
95% Poliamide 5% Elasthane</v>
      </c>
      <c r="AI433" s="101" t="str">
        <f>IF(C433&gt;0,+VLOOKUP($C433,'STYLE NAMES'!$B:$AC,13,FALSE),"")</f>
        <v>Machine Wash at 30°C
Mild process
Iron at low temperature
Iron from REVERSE
Do NOT iron on logos or prints
Do not bleach
Do NOT Tumble Dry</v>
      </c>
      <c r="AJ433" s="149" t="str">
        <f>IF($C433&gt;0,$C433&amp;" "&amp;$P433&amp;" "&amp;+VLOOKUP($C433,'STYLE NAMES'!$B:$AC,14,FALSE),"""")</f>
        <v>ENZA WHITE/NAVY KADIN KISA KOL YARIŞMA POLO</v>
      </c>
      <c r="AK433" s="149" t="str">
        <f>"Cavalier SanMarco tarafından tasarlanan "&amp;(AJ433)&amp;"; "&amp;IF(C433&gt;0,+VLOOKUP($C433,'STYLE NAMES'!$B:$AC,15,FALSE),"")</f>
        <v>Cavalier SanMarco tarafından tasarlanan ENZA WHITE/NAVY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3" s="149" t="str">
        <f>IF(C433&gt;0,+VLOOKUP($C433,'STYLE NAMES'!$B:$AC,16,FALSE),"")</f>
        <v>* Yüksek performans için özel tasarım
* 4 yönlü süper streç pike kumaş
* Yumuşak ve rahat
* Nefes alabilir
* Hızlı kuruma
Kompozisyon:
%95 Polyamid  %5 Elastan</v>
      </c>
      <c r="AM433" s="149" t="str">
        <f>IF(C433&gt;0,+VLOOKUP($C433,'STYLE NAMES'!$B:$AC,17,FALSE),"")</f>
        <v>Makinede 30°C' de Yıkayın
Hassas Yıkama
Ilık ütü yapın
Tersten ütüleyin
Logo ve baskıları ÜTÜLEMEYİN
Çamaşır suyu kullanmayın
Kurutma Makinesinde Kurutmayın</v>
      </c>
      <c r="AN433" s="149" t="str">
        <f>IF($C433&gt;0,$C433&amp;" "&amp;$P433&amp;" "&amp;+VLOOKUP($C433,'STYLE NAMES'!$B:$AC,18,FALSE),"""")</f>
        <v>ENZA WHITE/NAVY POLO DA CONCORSO DONNA MANICA CORTA</v>
      </c>
      <c r="AO433" s="101" t="str">
        <f>"Disegnato da Cavalier SanMarco "&amp;(AN433)&amp;"; "&amp;IF(C433&gt;0,+VLOOKUP($C433,'STYLE NAMES'!$B:$AC,19,FALSE),"")</f>
        <v>Disegnato da Cavalier SanMarco ENZA WHITE/NAVY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3" s="101" t="str">
        <f>IF(C433&gt;0,+VLOOKUP($C433,'STYLE NAMES'!$B:$AC,20,FALSE),"")</f>
        <v>Design ingegnerizzato per alte prestazioni 
Jersey piqué elasticizzato  4-way-stretch 
Morbido e confortevole 
Traspirante Asciugatura rapida 
Composizione: 
95% Poliammide  5% Elastan</v>
      </c>
      <c r="AQ433" s="101" t="str">
        <f>IF(C433&gt;0,+VLOOKUP($C433,'STYLE NAMES'!$B:$AC,21,FALSE),"")</f>
        <v>Lavare in lavatrice a 30°C Ciclo delicato 
Stirare a bassa temperatura
Stirare al rovescio 
Non stirare su loghi o stampe 
Non candeggiare 
Non asciugare in asciugatrice</v>
      </c>
      <c r="AR433" s="101">
        <f>IF(D433&gt;0,+VLOOKUP($C433,'STYLE NAMES'!$B:$AC,22,FALSE),"")</f>
        <v>0</v>
      </c>
      <c r="AS433" s="101">
        <f>IF(E433&gt;0,+VLOOKUP($C433,'STYLE NAMES'!$B:$AC,23,FALSE),"")</f>
        <v>0</v>
      </c>
      <c r="AT433" s="101">
        <f>IF(F433&gt;0,+VLOOKUP($C433,'STYLE NAMES'!$B:$AC,24,FALSE),"")</f>
        <v>0</v>
      </c>
      <c r="AU433" s="101">
        <f>IF(G433&gt;0,+VLOOKUP($C433,'STYLE NAMES'!$B:$AC,25,FALSE),"")</f>
        <v>0</v>
      </c>
      <c r="AV433" s="101" t="str">
        <f>+VLOOKUP($S433,'CODE GENERATOR'!$P:$AM,15,FALSE)</f>
        <v>R.BOTWN_BRC0067_TJR0027WHTWHT</v>
      </c>
      <c r="AW433" s="101" t="str">
        <f>+VLOOKUP($S433,'CODE GENERATOR'!$P:$AM,16,FALSE)</f>
        <v>A.RACUX_BLT0094A_BRD0002NAVNAV</v>
      </c>
      <c r="AX433" s="101" t="str">
        <f>+VLOOKUP($S433,'CODE GENERATOR'!$P:$AM,17,FALSE)</f>
        <v>A.RACAU_SOC0018_NYL00003XBST1</v>
      </c>
      <c r="AY433" s="101">
        <f>+VLOOKUP($S433,'CODE GENERATOR'!$P:$AM,18,FALSE)</f>
        <v>0</v>
      </c>
      <c r="AZ433" s="101">
        <f>+VLOOKUP($S433,'CODE GENERATOR'!$P:$AM,19,FALSE)</f>
        <v>0</v>
      </c>
      <c r="BA433" s="101">
        <f>+VLOOKUP($S433,'CODE GENERATOR'!$P:$AM,20,FALSE)</f>
        <v>0</v>
      </c>
      <c r="BB433" s="101">
        <f>+VLOOKUP($S433,'CODE GENERATOR'!$P:$AM,21,FALSE)</f>
        <v>0</v>
      </c>
      <c r="BC433" s="101">
        <f>+VLOOKUP($S433,'CODE GENERATOR'!$P:$AM,22,FALSE)</f>
        <v>0</v>
      </c>
      <c r="BD433" s="101">
        <f>+VLOOKUP($S433,'CODE GENERATOR'!$P:$AM,23,FALSE)</f>
        <v>0</v>
      </c>
      <c r="BE433" s="101">
        <f>+VLOOKUP($S433,'CODE GENERATOR'!$P:$AM,24,FALSE)</f>
        <v>0</v>
      </c>
      <c r="BF433" s="101">
        <f>IF(C433&gt;0,+VLOOKUP(G433,'CATEGORY ID'!$A$1:$L$118,3,FALSE),"")</f>
        <v>30</v>
      </c>
      <c r="BG433" s="101">
        <f>IF(C433&gt;0,+VLOOKUP(H433,'CATEGORY ID'!$D$1:$L$118,3,FALSE),"")</f>
        <v>3</v>
      </c>
      <c r="BH433" s="101">
        <f>IF(C433&gt;0,+VLOOKUP((+H433&amp;I433),'CATEGORY ID'!$H$1:$I$121,2,FALSE),"")</f>
        <v>109</v>
      </c>
      <c r="BJ433" s="101">
        <f>IF(C433&gt;0,IF(COUNTIF('CATEGORY ID'!$K$1:$K$121,+H433&amp;K433) &gt; 0, +VLOOKUP(+H433&amp;K433,'CATEGORY ID'!$K$1:$L$121,2,FALSE),""),"")</f>
        <v>225</v>
      </c>
      <c r="BK433" s="101" t="str">
        <f>IF(C433&gt;0,IF(COUNTIF('CATEGORY ID'!$K$124:$K$165, +VLOOKUP(C433,'STYLE NAMES'!$B:$AE,30,FALSE)) &gt; 0, +VLOOKUP(VLOOKUP(C433,'STYLE NAMES'!$B:$AE,30,FALSE),'CATEGORY ID'!K:M,2,FALSE),""),"")</f>
        <v/>
      </c>
      <c r="BM433" s="101">
        <v>204</v>
      </c>
      <c r="BO433" s="101">
        <v>21</v>
      </c>
      <c r="BR433" s="101" t="str" cm="1">
        <f t="array" ref="BR433">IF(C433&gt;0,_xlfn.TEXTJOIN(";", TRUE,_xlfn.UNIQUE(_xlfn._xlws.FILTER(BF433:BQ433,(BF433:BQ433&gt;0)),TRUE,FALSE)),"")&amp;";"&amp;BS433</f>
        <v>30;3;109;225;204;21;209;231</v>
      </c>
      <c r="BS433" s="101" t="s">
        <v>3453</v>
      </c>
      <c r="BU433" s="106">
        <f>IF(C433&gt;0,+VLOOKUP($C433,'STYLE NAMES'!$B:$AC,26,FALSE),"")</f>
        <v>89.9</v>
      </c>
      <c r="BV433" s="106">
        <f>IF(C433&gt;0,+VLOOKUP($C433,'STYLE NAMES'!$B:$AC,27,FALSE),"")</f>
        <v>4940</v>
      </c>
      <c r="BW433" s="106">
        <f>IF(C433&gt;0,+VLOOKUP($C433,'STYLE NAMES'!$B:$AC,28,FALSE),"")</f>
        <v>103.38500000000001</v>
      </c>
      <c r="BY433"/>
      <c r="BZ433" s="101">
        <v>6</v>
      </c>
      <c r="CA433" s="137">
        <f t="shared" si="30"/>
        <v>1</v>
      </c>
      <c r="CB433" s="137" t="str">
        <f>+VLOOKUP(C433,'[2]STYLES &amp; MODELS MATRIX'!$A:$G,7,FALSE)</f>
        <v>AK</v>
      </c>
      <c r="CC433" s="137" t="str">
        <f>+VLOOKUP(C433,'[1]STYLES &amp; SIZE CHARTS'!$A:$H,8,FALSE)</f>
        <v>WT-SSCP1</v>
      </c>
      <c r="CD433" s="137"/>
      <c r="CE433" s="205"/>
      <c r="CF433" s="141"/>
    </row>
    <row r="434" spans="1:84" s="101" customFormat="1" ht="12" customHeight="1" x14ac:dyDescent="0.2">
      <c r="A434" s="102">
        <f t="shared" si="28"/>
        <v>8683711004875</v>
      </c>
      <c r="B434" s="101" t="s">
        <v>879</v>
      </c>
      <c r="C434" s="101" t="s">
        <v>303</v>
      </c>
      <c r="D434" s="101" t="s">
        <v>2986</v>
      </c>
      <c r="E434" s="203" t="s">
        <v>2378</v>
      </c>
      <c r="F434" s="101" t="s">
        <v>2247</v>
      </c>
      <c r="G434" s="101" t="str">
        <f>IF(C434&gt;0,+VLOOKUP($C434,'STYLE NAMES'!$B:$AC,4,FALSE),"")</f>
        <v>RIDER</v>
      </c>
      <c r="H434" s="101" t="str">
        <f>IF(C434&gt;0,+VLOOKUP($C434,'STYLE NAMES'!$B:$AC,5,FALSE),"")</f>
        <v>WOMEN</v>
      </c>
      <c r="I434" s="101" t="str">
        <f>IF(C434&gt;0,+VLOOKUP($C434,'STYLE NAMES'!$B:$AC,6,FALSE),"")</f>
        <v>TOPS</v>
      </c>
      <c r="J434" s="101" t="str">
        <f>IF(C434&gt;0,+VLOOKUP($C434,'STYLE NAMES'!$B:$AC,7,FALSE),"")</f>
        <v>WOMEN</v>
      </c>
      <c r="K434" s="101" t="str">
        <f>IF(C434&gt;0,+VLOOKUP($C434,'STYLE NAMES'!$B:$AC,8,FALSE),"")</f>
        <v>COMPETITION POLOS</v>
      </c>
      <c r="L434" s="101" t="str">
        <f>IF(E434&gt;0,+VLOOKUP($E434,'CODE GENERATOR'!$D:$T,3,FALSE),"")</f>
        <v>S</v>
      </c>
      <c r="M434" s="101" t="str">
        <f>IF(E434&gt;0,+VLOOKUP($E434,'CODE GENERATOR'!$D:$T,4,FALSE),"")</f>
        <v>PIQUET</v>
      </c>
      <c r="N434" s="101" t="str">
        <f>IF(E434&gt;0,+VLOOKUP($E434,'CODE GENERATOR'!$D:$T,6,FALSE),"")</f>
        <v>WHITE</v>
      </c>
      <c r="O434" s="101" t="str">
        <f>IF(E434&gt;0,+VLOOKUP($E434,'CODE GENERATOR'!$D:$T,7,FALSE),"")</f>
        <v>NAVY</v>
      </c>
      <c r="P434" s="101" t="str">
        <f t="shared" si="29"/>
        <v>WHITE/NAVY</v>
      </c>
      <c r="Q434" s="104" t="str">
        <f>IF(E434&gt;0,+VLOOKUP($E434,'CODE GENERATOR'!$D:$T,11,FALSE),"")</f>
        <v>R.TOPWN_CPL0040</v>
      </c>
      <c r="R434" s="104" t="str">
        <f>IF(E434&gt;0,+VLOOKUP($E434,'CODE GENERATOR'!$D:$T,12,FALSE),"")</f>
        <v>PIQ0015WHTNAV</v>
      </c>
      <c r="S434" s="104" t="str">
        <f>IF(E434&gt;0,+VLOOKUP($E434,'CODE GENERATOR'!$D:$T,13,FALSE),"")</f>
        <v>R.TOPWN_CPL0040_PIQ0015WHTNAV</v>
      </c>
      <c r="T434" s="104" t="str">
        <f t="shared" si="27"/>
        <v>R.TOPWN_CPL0040_PIQ0015WHTNAV_M</v>
      </c>
      <c r="U434" s="105">
        <v>8683711004875</v>
      </c>
      <c r="V434" s="107" t="str" cm="1">
        <f t="array" ref="V434">_xlfn.TEXTJOIN(";", TRUE, _xlfn.UNIQUE(_xlfn._xlws.FILTER(P$3:P$10029, C$3:C$10029=C434)))</f>
        <v>WHITE;WHITE/NAVY;NAVY/WHITE</v>
      </c>
      <c r="W434" s="107" t="str" cm="1">
        <f t="array" ref="W434">_xlfn.TEXTJOIN(";", TRUE, _xlfn.UNIQUE(_xlfn._xlws.FILTER(F$3:F$10029, C$3:C$10029=C434)))</f>
        <v>XS;S;M;L;XL</v>
      </c>
      <c r="X434" s="101" t="str">
        <f>IF(E434&gt;0,+VLOOKUP($E434,'CODE GENERATOR'!$D:$AC,19,FALSE),0)</f>
        <v>2402_S01_33621</v>
      </c>
      <c r="Y434" s="101" t="str">
        <f>IF(E434&gt;0,+VLOOKUP($E434,'CODE GENERATOR'!$D:$AC,20,FALSE),0)</f>
        <v>2402_S01_33630</v>
      </c>
      <c r="Z434" s="101" t="str">
        <f>IF(E434&gt;0,+VLOOKUP($E434,'CODE GENERATOR'!$D:$AC,21,FALSE),0)</f>
        <v>2402_S01_33628</v>
      </c>
      <c r="AA434" s="101" t="str">
        <f>IF(E434&gt;0,+VLOOKUP($E434,'CODE GENERATOR'!$D:$AC,22,FALSE),0)</f>
        <v>2402_S01_33630</v>
      </c>
      <c r="AB434" s="101" t="str">
        <f>IF(E434&gt;0,+VLOOKUP($E434,'CODE GENERATOR'!$D:$AC,23,FALSE),0)</f>
        <v/>
      </c>
      <c r="AC434" s="101" t="str">
        <f>IF(E434&gt;0,+VLOOKUP($E434,'CODE GENERATOR'!$D:$AC,24,FALSE),0)</f>
        <v/>
      </c>
      <c r="AD434" s="101" t="str">
        <f>IF(E434&gt;0,+VLOOKUP($E434,'CODE GENERATOR'!$D:$AC,25,FALSE),0)</f>
        <v/>
      </c>
      <c r="AE434" s="101" t="str">
        <f>IF(E434&gt;0,+VLOOKUP($E434,'CODE GENERATOR'!$D:$AC,26,FALSE),0)</f>
        <v/>
      </c>
      <c r="AF434" s="149" t="str">
        <f>IF($C434&gt;0,$C434&amp;" "&amp;$P434&amp;" "&amp;+VLOOKUP($C434,'STYLE NAMES'!$B:$AC,10,FALSE),"""")</f>
        <v>ENZA WHITE/NAVY WOMEN'S COMPETITION POLO SHORT SLEEVE</v>
      </c>
      <c r="AG434" s="101" t="str">
        <f>"Enjoy our "&amp;(AF434)&amp;"; "&amp;IF(C434&gt;0,+VLOOKUP($C434,'STYLE NAMES'!$B:$AC,11,FALSE),"")</f>
        <v>Enjoy our ENZA WHITE/NAVY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4" s="101" t="str">
        <f>IF(C434&gt;0,+VLOOKUP($C434,'STYLE NAMES'!$B:$AC,12,FALSE),"")</f>
        <v>* Specially engineered design for high performance
* 4-way super stretch piquet jersey
* Soft and comfortable
* Breathable
* Quick dry
Composition:
95% Poliamide 5% Elasthane</v>
      </c>
      <c r="AI434" s="101" t="str">
        <f>IF(C434&gt;0,+VLOOKUP($C434,'STYLE NAMES'!$B:$AC,13,FALSE),"")</f>
        <v>Machine Wash at 30°C
Mild process
Iron at low temperature
Iron from REVERSE
Do NOT iron on logos or prints
Do not bleach
Do NOT Tumble Dry</v>
      </c>
      <c r="AJ434" s="149" t="str">
        <f>IF($C434&gt;0,$C434&amp;" "&amp;$P434&amp;" "&amp;+VLOOKUP($C434,'STYLE NAMES'!$B:$AC,14,FALSE),"""")</f>
        <v>ENZA WHITE/NAVY KADIN KISA KOL YARIŞMA POLO</v>
      </c>
      <c r="AK434" s="149" t="str">
        <f>"Cavalier SanMarco tarafından tasarlanan "&amp;(AJ434)&amp;"; "&amp;IF(C434&gt;0,+VLOOKUP($C434,'STYLE NAMES'!$B:$AC,15,FALSE),"")</f>
        <v>Cavalier SanMarco tarafından tasarlanan ENZA WHITE/NAVY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4" s="149" t="str">
        <f>IF(C434&gt;0,+VLOOKUP($C434,'STYLE NAMES'!$B:$AC,16,FALSE),"")</f>
        <v>* Yüksek performans için özel tasarım
* 4 yönlü süper streç pike kumaş
* Yumuşak ve rahat
* Nefes alabilir
* Hızlı kuruma
Kompozisyon:
%95 Polyamid  %5 Elastan</v>
      </c>
      <c r="AM434" s="149" t="str">
        <f>IF(C434&gt;0,+VLOOKUP($C434,'STYLE NAMES'!$B:$AC,17,FALSE),"")</f>
        <v>Makinede 30°C' de Yıkayın
Hassas Yıkama
Ilık ütü yapın
Tersten ütüleyin
Logo ve baskıları ÜTÜLEMEYİN
Çamaşır suyu kullanmayın
Kurutma Makinesinde Kurutmayın</v>
      </c>
      <c r="AN434" s="149" t="str">
        <f>IF($C434&gt;0,$C434&amp;" "&amp;$P434&amp;" "&amp;+VLOOKUP($C434,'STYLE NAMES'!$B:$AC,18,FALSE),"""")</f>
        <v>ENZA WHITE/NAVY POLO DA CONCORSO DONNA MANICA CORTA</v>
      </c>
      <c r="AO434" s="101" t="str">
        <f>"Disegnato da Cavalier SanMarco "&amp;(AN434)&amp;"; "&amp;IF(C434&gt;0,+VLOOKUP($C434,'STYLE NAMES'!$B:$AC,19,FALSE),"")</f>
        <v>Disegnato da Cavalier SanMarco ENZA WHITE/NAVY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4" s="101" t="str">
        <f>IF(C434&gt;0,+VLOOKUP($C434,'STYLE NAMES'!$B:$AC,20,FALSE),"")</f>
        <v>Design ingegnerizzato per alte prestazioni 
Jersey piqué elasticizzato  4-way-stretch 
Morbido e confortevole 
Traspirante Asciugatura rapida 
Composizione: 
95% Poliammide  5% Elastan</v>
      </c>
      <c r="AQ434" s="101" t="str">
        <f>IF(C434&gt;0,+VLOOKUP($C434,'STYLE NAMES'!$B:$AC,21,FALSE),"")</f>
        <v>Lavare in lavatrice a 30°C Ciclo delicato 
Stirare a bassa temperatura
Stirare al rovescio 
Non stirare su loghi o stampe 
Non candeggiare 
Non asciugare in asciugatrice</v>
      </c>
      <c r="AR434" s="101">
        <f>IF(D434&gt;0,+VLOOKUP($C434,'STYLE NAMES'!$B:$AC,22,FALSE),"")</f>
        <v>0</v>
      </c>
      <c r="AS434" s="101">
        <f>IF(E434&gt;0,+VLOOKUP($C434,'STYLE NAMES'!$B:$AC,23,FALSE),"")</f>
        <v>0</v>
      </c>
      <c r="AT434" s="101">
        <f>IF(F434&gt;0,+VLOOKUP($C434,'STYLE NAMES'!$B:$AC,24,FALSE),"")</f>
        <v>0</v>
      </c>
      <c r="AU434" s="101">
        <f>IF(G434&gt;0,+VLOOKUP($C434,'STYLE NAMES'!$B:$AC,25,FALSE),"")</f>
        <v>0</v>
      </c>
      <c r="AV434" s="101" t="str">
        <f>+VLOOKUP($S434,'CODE GENERATOR'!$P:$AM,15,FALSE)</f>
        <v>R.BOTWN_BRC0067_TJR0027WHTWHT</v>
      </c>
      <c r="AW434" s="101" t="str">
        <f>+VLOOKUP($S434,'CODE GENERATOR'!$P:$AM,16,FALSE)</f>
        <v>A.RACUX_BLT0094A_BRD0002NAVNAV</v>
      </c>
      <c r="AX434" s="101" t="str">
        <f>+VLOOKUP($S434,'CODE GENERATOR'!$P:$AM,17,FALSE)</f>
        <v>A.RACAU_SOC0018_NYL00003XBST1</v>
      </c>
      <c r="AY434" s="101">
        <f>+VLOOKUP($S434,'CODE GENERATOR'!$P:$AM,18,FALSE)</f>
        <v>0</v>
      </c>
      <c r="AZ434" s="101">
        <f>+VLOOKUP($S434,'CODE GENERATOR'!$P:$AM,19,FALSE)</f>
        <v>0</v>
      </c>
      <c r="BA434" s="101">
        <f>+VLOOKUP($S434,'CODE GENERATOR'!$P:$AM,20,FALSE)</f>
        <v>0</v>
      </c>
      <c r="BB434" s="101">
        <f>+VLOOKUP($S434,'CODE GENERATOR'!$P:$AM,21,FALSE)</f>
        <v>0</v>
      </c>
      <c r="BC434" s="101">
        <f>+VLOOKUP($S434,'CODE GENERATOR'!$P:$AM,22,FALSE)</f>
        <v>0</v>
      </c>
      <c r="BD434" s="101">
        <f>+VLOOKUP($S434,'CODE GENERATOR'!$P:$AM,23,FALSE)</f>
        <v>0</v>
      </c>
      <c r="BE434" s="101">
        <f>+VLOOKUP($S434,'CODE GENERATOR'!$P:$AM,24,FALSE)</f>
        <v>0</v>
      </c>
      <c r="BF434" s="101">
        <f>IF(C434&gt;0,+VLOOKUP(G434,'CATEGORY ID'!$A$1:$L$118,3,FALSE),"")</f>
        <v>30</v>
      </c>
      <c r="BG434" s="101">
        <f>IF(C434&gt;0,+VLOOKUP(H434,'CATEGORY ID'!$D$1:$L$118,3,FALSE),"")</f>
        <v>3</v>
      </c>
      <c r="BH434" s="101">
        <f>IF(C434&gt;0,+VLOOKUP((+H434&amp;I434),'CATEGORY ID'!$H$1:$I$121,2,FALSE),"")</f>
        <v>109</v>
      </c>
      <c r="BJ434" s="101">
        <f>IF(C434&gt;0,IF(COUNTIF('CATEGORY ID'!$K$1:$K$121,+H434&amp;K434) &gt; 0, +VLOOKUP(+H434&amp;K434,'CATEGORY ID'!$K$1:$L$121,2,FALSE),""),"")</f>
        <v>225</v>
      </c>
      <c r="BK434" s="101" t="str">
        <f>IF(C434&gt;0,IF(COUNTIF('CATEGORY ID'!$K$124:$K$165, +VLOOKUP(C434,'STYLE NAMES'!$B:$AE,30,FALSE)) &gt; 0, +VLOOKUP(VLOOKUP(C434,'STYLE NAMES'!$B:$AE,30,FALSE),'CATEGORY ID'!K:M,2,FALSE),""),"")</f>
        <v/>
      </c>
      <c r="BM434" s="101">
        <v>204</v>
      </c>
      <c r="BO434" s="101">
        <v>21</v>
      </c>
      <c r="BR434" s="101" t="str" cm="1">
        <f t="array" ref="BR434">IF(C434&gt;0,_xlfn.TEXTJOIN(";", TRUE,_xlfn.UNIQUE(_xlfn._xlws.FILTER(BF434:BQ434,(BF434:BQ434&gt;0)),TRUE,FALSE)),"")&amp;";"&amp;BS434</f>
        <v>30;3;109;225;204;21;209;231</v>
      </c>
      <c r="BS434" s="101" t="s">
        <v>3453</v>
      </c>
      <c r="BU434" s="106">
        <f>IF(C434&gt;0,+VLOOKUP($C434,'STYLE NAMES'!$B:$AC,26,FALSE),"")</f>
        <v>89.9</v>
      </c>
      <c r="BV434" s="106">
        <f>IF(C434&gt;0,+VLOOKUP($C434,'STYLE NAMES'!$B:$AC,27,FALSE),"")</f>
        <v>4940</v>
      </c>
      <c r="BW434" s="106">
        <f>IF(C434&gt;0,+VLOOKUP($C434,'STYLE NAMES'!$B:$AC,28,FALSE),"")</f>
        <v>103.38500000000001</v>
      </c>
      <c r="BY434"/>
      <c r="BZ434" s="101">
        <v>4</v>
      </c>
      <c r="CA434" s="137">
        <f t="shared" si="30"/>
        <v>1</v>
      </c>
      <c r="CB434" s="137" t="str">
        <f>+VLOOKUP(C434,'[2]STYLES &amp; MODELS MATRIX'!$A:$G,7,FALSE)</f>
        <v>AK</v>
      </c>
      <c r="CC434" s="137" t="str">
        <f>+VLOOKUP(C434,'[1]STYLES &amp; SIZE CHARTS'!$A:$H,8,FALSE)</f>
        <v>WT-SSCP1</v>
      </c>
      <c r="CD434" s="137"/>
      <c r="CE434" s="205"/>
      <c r="CF434" s="141"/>
    </row>
    <row r="435" spans="1:84" s="101" customFormat="1" ht="12" customHeight="1" x14ac:dyDescent="0.2">
      <c r="A435" s="102">
        <f t="shared" si="28"/>
        <v>8683711004882</v>
      </c>
      <c r="B435" s="101" t="s">
        <v>879</v>
      </c>
      <c r="C435" s="101" t="s">
        <v>303</v>
      </c>
      <c r="D435" s="101" t="s">
        <v>2986</v>
      </c>
      <c r="E435" s="203" t="s">
        <v>2378</v>
      </c>
      <c r="F435" s="101" t="s">
        <v>2248</v>
      </c>
      <c r="G435" s="101" t="str">
        <f>IF(C435&gt;0,+VLOOKUP($C435,'STYLE NAMES'!$B:$AC,4,FALSE),"")</f>
        <v>RIDER</v>
      </c>
      <c r="H435" s="101" t="str">
        <f>IF(C435&gt;0,+VLOOKUP($C435,'STYLE NAMES'!$B:$AC,5,FALSE),"")</f>
        <v>WOMEN</v>
      </c>
      <c r="I435" s="101" t="str">
        <f>IF(C435&gt;0,+VLOOKUP($C435,'STYLE NAMES'!$B:$AC,6,FALSE),"")</f>
        <v>TOPS</v>
      </c>
      <c r="J435" s="101" t="str">
        <f>IF(C435&gt;0,+VLOOKUP($C435,'STYLE NAMES'!$B:$AC,7,FALSE),"")</f>
        <v>WOMEN</v>
      </c>
      <c r="K435" s="101" t="str">
        <f>IF(C435&gt;0,+VLOOKUP($C435,'STYLE NAMES'!$B:$AC,8,FALSE),"")</f>
        <v>COMPETITION POLOS</v>
      </c>
      <c r="L435" s="101" t="str">
        <f>IF(E435&gt;0,+VLOOKUP($E435,'CODE GENERATOR'!$D:$T,3,FALSE),"")</f>
        <v>S</v>
      </c>
      <c r="M435" s="101" t="str">
        <f>IF(E435&gt;0,+VLOOKUP($E435,'CODE GENERATOR'!$D:$T,4,FALSE),"")</f>
        <v>PIQUET</v>
      </c>
      <c r="N435" s="101" t="str">
        <f>IF(E435&gt;0,+VLOOKUP($E435,'CODE GENERATOR'!$D:$T,6,FALSE),"")</f>
        <v>WHITE</v>
      </c>
      <c r="O435" s="101" t="str">
        <f>IF(E435&gt;0,+VLOOKUP($E435,'CODE GENERATOR'!$D:$T,7,FALSE),"")</f>
        <v>NAVY</v>
      </c>
      <c r="P435" s="101" t="str">
        <f t="shared" si="29"/>
        <v>WHITE/NAVY</v>
      </c>
      <c r="Q435" s="104" t="str">
        <f>IF(E435&gt;0,+VLOOKUP($E435,'CODE GENERATOR'!$D:$T,11,FALSE),"")</f>
        <v>R.TOPWN_CPL0040</v>
      </c>
      <c r="R435" s="104" t="str">
        <f>IF(E435&gt;0,+VLOOKUP($E435,'CODE GENERATOR'!$D:$T,12,FALSE),"")</f>
        <v>PIQ0015WHTNAV</v>
      </c>
      <c r="S435" s="104" t="str">
        <f>IF(E435&gt;0,+VLOOKUP($E435,'CODE GENERATOR'!$D:$T,13,FALSE),"")</f>
        <v>R.TOPWN_CPL0040_PIQ0015WHTNAV</v>
      </c>
      <c r="T435" s="104" t="str">
        <f t="shared" si="27"/>
        <v>R.TOPWN_CPL0040_PIQ0015WHTNAV_L</v>
      </c>
      <c r="U435" s="105">
        <v>8683711004882</v>
      </c>
      <c r="V435" s="107" t="str" cm="1">
        <f t="array" ref="V435">_xlfn.TEXTJOIN(";", TRUE, _xlfn.UNIQUE(_xlfn._xlws.FILTER(P$3:P$10029, C$3:C$10029=C435)))</f>
        <v>WHITE;WHITE/NAVY;NAVY/WHITE</v>
      </c>
      <c r="W435" s="107" t="str" cm="1">
        <f t="array" ref="W435">_xlfn.TEXTJOIN(";", TRUE, _xlfn.UNIQUE(_xlfn._xlws.FILTER(F$3:F$10029, C$3:C$10029=C435)))</f>
        <v>XS;S;M;L;XL</v>
      </c>
      <c r="X435" s="101" t="str">
        <f>IF(E435&gt;0,+VLOOKUP($E435,'CODE GENERATOR'!$D:$AC,19,FALSE),0)</f>
        <v>2402_S01_33621</v>
      </c>
      <c r="Y435" s="101" t="str">
        <f>IF(E435&gt;0,+VLOOKUP($E435,'CODE GENERATOR'!$D:$AC,20,FALSE),0)</f>
        <v>2402_S01_33630</v>
      </c>
      <c r="Z435" s="101" t="str">
        <f>IF(E435&gt;0,+VLOOKUP($E435,'CODE GENERATOR'!$D:$AC,21,FALSE),0)</f>
        <v>2402_S01_33628</v>
      </c>
      <c r="AA435" s="101" t="str">
        <f>IF(E435&gt;0,+VLOOKUP($E435,'CODE GENERATOR'!$D:$AC,22,FALSE),0)</f>
        <v>2402_S01_33630</v>
      </c>
      <c r="AB435" s="101" t="str">
        <f>IF(E435&gt;0,+VLOOKUP($E435,'CODE GENERATOR'!$D:$AC,23,FALSE),0)</f>
        <v/>
      </c>
      <c r="AC435" s="101" t="str">
        <f>IF(E435&gt;0,+VLOOKUP($E435,'CODE GENERATOR'!$D:$AC,24,FALSE),0)</f>
        <v/>
      </c>
      <c r="AD435" s="101" t="str">
        <f>IF(E435&gt;0,+VLOOKUP($E435,'CODE GENERATOR'!$D:$AC,25,FALSE),0)</f>
        <v/>
      </c>
      <c r="AE435" s="101" t="str">
        <f>IF(E435&gt;0,+VLOOKUP($E435,'CODE GENERATOR'!$D:$AC,26,FALSE),0)</f>
        <v/>
      </c>
      <c r="AF435" s="149" t="str">
        <f>IF($C435&gt;0,$C435&amp;" "&amp;$P435&amp;" "&amp;+VLOOKUP($C435,'STYLE NAMES'!$B:$AC,10,FALSE),"""")</f>
        <v>ENZA WHITE/NAVY WOMEN'S COMPETITION POLO SHORT SLEEVE</v>
      </c>
      <c r="AG435" s="101" t="str">
        <f>"Enjoy our "&amp;(AF435)&amp;"; "&amp;IF(C435&gt;0,+VLOOKUP($C435,'STYLE NAMES'!$B:$AC,11,FALSE),"")</f>
        <v>Enjoy our ENZA WHITE/NAVY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5" s="101" t="str">
        <f>IF(C435&gt;0,+VLOOKUP($C435,'STYLE NAMES'!$B:$AC,12,FALSE),"")</f>
        <v>* Specially engineered design for high performance
* 4-way super stretch piquet jersey
* Soft and comfortable
* Breathable
* Quick dry
Composition:
95% Poliamide 5% Elasthane</v>
      </c>
      <c r="AI435" s="101" t="str">
        <f>IF(C435&gt;0,+VLOOKUP($C435,'STYLE NAMES'!$B:$AC,13,FALSE),"")</f>
        <v>Machine Wash at 30°C
Mild process
Iron at low temperature
Iron from REVERSE
Do NOT iron on logos or prints
Do not bleach
Do NOT Tumble Dry</v>
      </c>
      <c r="AJ435" s="149" t="str">
        <f>IF($C435&gt;0,$C435&amp;" "&amp;$P435&amp;" "&amp;+VLOOKUP($C435,'STYLE NAMES'!$B:$AC,14,FALSE),"""")</f>
        <v>ENZA WHITE/NAVY KADIN KISA KOL YARIŞMA POLO</v>
      </c>
      <c r="AK435" s="149" t="str">
        <f>"Cavalier SanMarco tarafından tasarlanan "&amp;(AJ435)&amp;"; "&amp;IF(C435&gt;0,+VLOOKUP($C435,'STYLE NAMES'!$B:$AC,15,FALSE),"")</f>
        <v>Cavalier SanMarco tarafından tasarlanan ENZA WHITE/NAVY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5" s="149" t="str">
        <f>IF(C435&gt;0,+VLOOKUP($C435,'STYLE NAMES'!$B:$AC,16,FALSE),"")</f>
        <v>* Yüksek performans için özel tasarım
* 4 yönlü süper streç pike kumaş
* Yumuşak ve rahat
* Nefes alabilir
* Hızlı kuruma
Kompozisyon:
%95 Polyamid  %5 Elastan</v>
      </c>
      <c r="AM435" s="149" t="str">
        <f>IF(C435&gt;0,+VLOOKUP($C435,'STYLE NAMES'!$B:$AC,17,FALSE),"")</f>
        <v>Makinede 30°C' de Yıkayın
Hassas Yıkama
Ilık ütü yapın
Tersten ütüleyin
Logo ve baskıları ÜTÜLEMEYİN
Çamaşır suyu kullanmayın
Kurutma Makinesinde Kurutmayın</v>
      </c>
      <c r="AN435" s="149" t="str">
        <f>IF($C435&gt;0,$C435&amp;" "&amp;$P435&amp;" "&amp;+VLOOKUP($C435,'STYLE NAMES'!$B:$AC,18,FALSE),"""")</f>
        <v>ENZA WHITE/NAVY POLO DA CONCORSO DONNA MANICA CORTA</v>
      </c>
      <c r="AO435" s="101" t="str">
        <f>"Disegnato da Cavalier SanMarco "&amp;(AN435)&amp;"; "&amp;IF(C435&gt;0,+VLOOKUP($C435,'STYLE NAMES'!$B:$AC,19,FALSE),"")</f>
        <v>Disegnato da Cavalier SanMarco ENZA WHITE/NAVY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5" s="101" t="str">
        <f>IF(C435&gt;0,+VLOOKUP($C435,'STYLE NAMES'!$B:$AC,20,FALSE),"")</f>
        <v>Design ingegnerizzato per alte prestazioni 
Jersey piqué elasticizzato  4-way-stretch 
Morbido e confortevole 
Traspirante Asciugatura rapida 
Composizione: 
95% Poliammide  5% Elastan</v>
      </c>
      <c r="AQ435" s="101" t="str">
        <f>IF(C435&gt;0,+VLOOKUP($C435,'STYLE NAMES'!$B:$AC,21,FALSE),"")</f>
        <v>Lavare in lavatrice a 30°C Ciclo delicato 
Stirare a bassa temperatura
Stirare al rovescio 
Non stirare su loghi o stampe 
Non candeggiare 
Non asciugare in asciugatrice</v>
      </c>
      <c r="AR435" s="101">
        <f>IF(D435&gt;0,+VLOOKUP($C435,'STYLE NAMES'!$B:$AC,22,FALSE),"")</f>
        <v>0</v>
      </c>
      <c r="AS435" s="101">
        <f>IF(E435&gt;0,+VLOOKUP($C435,'STYLE NAMES'!$B:$AC,23,FALSE),"")</f>
        <v>0</v>
      </c>
      <c r="AT435" s="101">
        <f>IF(F435&gt;0,+VLOOKUP($C435,'STYLE NAMES'!$B:$AC,24,FALSE),"")</f>
        <v>0</v>
      </c>
      <c r="AU435" s="101">
        <f>IF(G435&gt;0,+VLOOKUP($C435,'STYLE NAMES'!$B:$AC,25,FALSE),"")</f>
        <v>0</v>
      </c>
      <c r="AV435" s="101" t="str">
        <f>+VLOOKUP($S435,'CODE GENERATOR'!$P:$AM,15,FALSE)</f>
        <v>R.BOTWN_BRC0067_TJR0027WHTWHT</v>
      </c>
      <c r="AW435" s="101" t="str">
        <f>+VLOOKUP($S435,'CODE GENERATOR'!$P:$AM,16,FALSE)</f>
        <v>A.RACUX_BLT0094A_BRD0002NAVNAV</v>
      </c>
      <c r="AX435" s="101" t="str">
        <f>+VLOOKUP($S435,'CODE GENERATOR'!$P:$AM,17,FALSE)</f>
        <v>A.RACAU_SOC0018_NYL00003XBST1</v>
      </c>
      <c r="AY435" s="101">
        <f>+VLOOKUP($S435,'CODE GENERATOR'!$P:$AM,18,FALSE)</f>
        <v>0</v>
      </c>
      <c r="AZ435" s="101">
        <f>+VLOOKUP($S435,'CODE GENERATOR'!$P:$AM,19,FALSE)</f>
        <v>0</v>
      </c>
      <c r="BA435" s="101">
        <f>+VLOOKUP($S435,'CODE GENERATOR'!$P:$AM,20,FALSE)</f>
        <v>0</v>
      </c>
      <c r="BB435" s="101">
        <f>+VLOOKUP($S435,'CODE GENERATOR'!$P:$AM,21,FALSE)</f>
        <v>0</v>
      </c>
      <c r="BC435" s="101">
        <f>+VLOOKUP($S435,'CODE GENERATOR'!$P:$AM,22,FALSE)</f>
        <v>0</v>
      </c>
      <c r="BD435" s="101">
        <f>+VLOOKUP($S435,'CODE GENERATOR'!$P:$AM,23,FALSE)</f>
        <v>0</v>
      </c>
      <c r="BE435" s="101">
        <f>+VLOOKUP($S435,'CODE GENERATOR'!$P:$AM,24,FALSE)</f>
        <v>0</v>
      </c>
      <c r="BF435" s="101">
        <f>IF(C435&gt;0,+VLOOKUP(G435,'CATEGORY ID'!$A$1:$L$118,3,FALSE),"")</f>
        <v>30</v>
      </c>
      <c r="BG435" s="101">
        <f>IF(C435&gt;0,+VLOOKUP(H435,'CATEGORY ID'!$D$1:$L$118,3,FALSE),"")</f>
        <v>3</v>
      </c>
      <c r="BH435" s="101">
        <f>IF(C435&gt;0,+VLOOKUP((+H435&amp;I435),'CATEGORY ID'!$H$1:$I$121,2,FALSE),"")</f>
        <v>109</v>
      </c>
      <c r="BJ435" s="101">
        <f>IF(C435&gt;0,IF(COUNTIF('CATEGORY ID'!$K$1:$K$121,+H435&amp;K435) &gt; 0, +VLOOKUP(+H435&amp;K435,'CATEGORY ID'!$K$1:$L$121,2,FALSE),""),"")</f>
        <v>225</v>
      </c>
      <c r="BK435" s="101" t="str">
        <f>IF(C435&gt;0,IF(COUNTIF('CATEGORY ID'!$K$124:$K$165, +VLOOKUP(C435,'STYLE NAMES'!$B:$AE,30,FALSE)) &gt; 0, +VLOOKUP(VLOOKUP(C435,'STYLE NAMES'!$B:$AE,30,FALSE),'CATEGORY ID'!K:M,2,FALSE),""),"")</f>
        <v/>
      </c>
      <c r="BM435" s="101">
        <v>204</v>
      </c>
      <c r="BO435" s="101">
        <v>21</v>
      </c>
      <c r="BR435" s="101" t="str" cm="1">
        <f t="array" ref="BR435">IF(C435&gt;0,_xlfn.TEXTJOIN(";", TRUE,_xlfn.UNIQUE(_xlfn._xlws.FILTER(BF435:BQ435,(BF435:BQ435&gt;0)),TRUE,FALSE)),"")&amp;";"&amp;BS435</f>
        <v>30;3;109;225;204;21;209;231</v>
      </c>
      <c r="BS435" s="101" t="s">
        <v>3453</v>
      </c>
      <c r="BU435" s="106">
        <f>IF(C435&gt;0,+VLOOKUP($C435,'STYLE NAMES'!$B:$AC,26,FALSE),"")</f>
        <v>89.9</v>
      </c>
      <c r="BV435" s="106">
        <f>IF(C435&gt;0,+VLOOKUP($C435,'STYLE NAMES'!$B:$AC,27,FALSE),"")</f>
        <v>4940</v>
      </c>
      <c r="BW435" s="106">
        <f>IF(C435&gt;0,+VLOOKUP($C435,'STYLE NAMES'!$B:$AC,28,FALSE),"")</f>
        <v>103.38500000000001</v>
      </c>
      <c r="BY435"/>
      <c r="BZ435" s="101">
        <v>3</v>
      </c>
      <c r="CA435" s="137">
        <f t="shared" si="30"/>
        <v>1</v>
      </c>
      <c r="CB435" s="137" t="str">
        <f>+VLOOKUP(C435,'[2]STYLES &amp; MODELS MATRIX'!$A:$G,7,FALSE)</f>
        <v>AK</v>
      </c>
      <c r="CC435" s="137" t="str">
        <f>+VLOOKUP(C435,'[1]STYLES &amp; SIZE CHARTS'!$A:$H,8,FALSE)</f>
        <v>WT-SSCP1</v>
      </c>
      <c r="CD435" s="137"/>
      <c r="CE435" s="205"/>
      <c r="CF435" s="141"/>
    </row>
    <row r="436" spans="1:84" s="101" customFormat="1" ht="12" customHeight="1" x14ac:dyDescent="0.2">
      <c r="A436" s="102">
        <f t="shared" si="28"/>
        <v>8683711004899</v>
      </c>
      <c r="B436" s="101" t="s">
        <v>879</v>
      </c>
      <c r="C436" s="101" t="s">
        <v>303</v>
      </c>
      <c r="D436" s="101" t="s">
        <v>2986</v>
      </c>
      <c r="E436" s="203" t="s">
        <v>2378</v>
      </c>
      <c r="F436" s="101" t="s">
        <v>2249</v>
      </c>
      <c r="G436" s="101" t="str">
        <f>IF(C436&gt;0,+VLOOKUP($C436,'STYLE NAMES'!$B:$AC,4,FALSE),"")</f>
        <v>RIDER</v>
      </c>
      <c r="H436" s="101" t="str">
        <f>IF(C436&gt;0,+VLOOKUP($C436,'STYLE NAMES'!$B:$AC,5,FALSE),"")</f>
        <v>WOMEN</v>
      </c>
      <c r="I436" s="101" t="str">
        <f>IF(C436&gt;0,+VLOOKUP($C436,'STYLE NAMES'!$B:$AC,6,FALSE),"")</f>
        <v>TOPS</v>
      </c>
      <c r="J436" s="101" t="str">
        <f>IF(C436&gt;0,+VLOOKUP($C436,'STYLE NAMES'!$B:$AC,7,FALSE),"")</f>
        <v>WOMEN</v>
      </c>
      <c r="K436" s="101" t="str">
        <f>IF(C436&gt;0,+VLOOKUP($C436,'STYLE NAMES'!$B:$AC,8,FALSE),"")</f>
        <v>COMPETITION POLOS</v>
      </c>
      <c r="L436" s="101" t="str">
        <f>IF(E436&gt;0,+VLOOKUP($E436,'CODE GENERATOR'!$D:$T,3,FALSE),"")</f>
        <v>S</v>
      </c>
      <c r="M436" s="101" t="str">
        <f>IF(E436&gt;0,+VLOOKUP($E436,'CODE GENERATOR'!$D:$T,4,FALSE),"")</f>
        <v>PIQUET</v>
      </c>
      <c r="N436" s="101" t="str">
        <f>IF(E436&gt;0,+VLOOKUP($E436,'CODE GENERATOR'!$D:$T,6,FALSE),"")</f>
        <v>WHITE</v>
      </c>
      <c r="O436" s="101" t="str">
        <f>IF(E436&gt;0,+VLOOKUP($E436,'CODE GENERATOR'!$D:$T,7,FALSE),"")</f>
        <v>NAVY</v>
      </c>
      <c r="P436" s="101" t="str">
        <f t="shared" si="29"/>
        <v>WHITE/NAVY</v>
      </c>
      <c r="Q436" s="104" t="str">
        <f>IF(E436&gt;0,+VLOOKUP($E436,'CODE GENERATOR'!$D:$T,11,FALSE),"")</f>
        <v>R.TOPWN_CPL0040</v>
      </c>
      <c r="R436" s="104" t="str">
        <f>IF(E436&gt;0,+VLOOKUP($E436,'CODE GENERATOR'!$D:$T,12,FALSE),"")</f>
        <v>PIQ0015WHTNAV</v>
      </c>
      <c r="S436" s="104" t="str">
        <f>IF(E436&gt;0,+VLOOKUP($E436,'CODE GENERATOR'!$D:$T,13,FALSE),"")</f>
        <v>R.TOPWN_CPL0040_PIQ0015WHTNAV</v>
      </c>
      <c r="T436" s="104" t="str">
        <f t="shared" si="27"/>
        <v>R.TOPWN_CPL0040_PIQ0015WHTNAV_XL</v>
      </c>
      <c r="U436" s="105">
        <v>8683711004899</v>
      </c>
      <c r="V436" s="107" t="str" cm="1">
        <f t="array" ref="V436">_xlfn.TEXTJOIN(";", TRUE, _xlfn.UNIQUE(_xlfn._xlws.FILTER(P$3:P$10029, C$3:C$10029=C436)))</f>
        <v>WHITE;WHITE/NAVY;NAVY/WHITE</v>
      </c>
      <c r="W436" s="107" t="str" cm="1">
        <f t="array" ref="W436">_xlfn.TEXTJOIN(";", TRUE, _xlfn.UNIQUE(_xlfn._xlws.FILTER(F$3:F$10029, C$3:C$10029=C436)))</f>
        <v>XS;S;M;L;XL</v>
      </c>
      <c r="X436" s="101" t="str">
        <f>IF(E436&gt;0,+VLOOKUP($E436,'CODE GENERATOR'!$D:$AC,19,FALSE),0)</f>
        <v>2402_S01_33621</v>
      </c>
      <c r="Y436" s="101" t="str">
        <f>IF(E436&gt;0,+VLOOKUP($E436,'CODE GENERATOR'!$D:$AC,20,FALSE),0)</f>
        <v>2402_S01_33630</v>
      </c>
      <c r="Z436" s="101" t="str">
        <f>IF(E436&gt;0,+VLOOKUP($E436,'CODE GENERATOR'!$D:$AC,21,FALSE),0)</f>
        <v>2402_S01_33628</v>
      </c>
      <c r="AA436" s="101" t="str">
        <f>IF(E436&gt;0,+VLOOKUP($E436,'CODE GENERATOR'!$D:$AC,22,FALSE),0)</f>
        <v>2402_S01_33630</v>
      </c>
      <c r="AB436" s="101" t="str">
        <f>IF(E436&gt;0,+VLOOKUP($E436,'CODE GENERATOR'!$D:$AC,23,FALSE),0)</f>
        <v/>
      </c>
      <c r="AC436" s="101" t="str">
        <f>IF(E436&gt;0,+VLOOKUP($E436,'CODE GENERATOR'!$D:$AC,24,FALSE),0)</f>
        <v/>
      </c>
      <c r="AD436" s="101" t="str">
        <f>IF(E436&gt;0,+VLOOKUP($E436,'CODE GENERATOR'!$D:$AC,25,FALSE),0)</f>
        <v/>
      </c>
      <c r="AE436" s="101" t="str">
        <f>IF(E436&gt;0,+VLOOKUP($E436,'CODE GENERATOR'!$D:$AC,26,FALSE),0)</f>
        <v/>
      </c>
      <c r="AF436" s="149" t="str">
        <f>IF($C436&gt;0,$C436&amp;" "&amp;$P436&amp;" "&amp;+VLOOKUP($C436,'STYLE NAMES'!$B:$AC,10,FALSE),"""")</f>
        <v>ENZA WHITE/NAVY WOMEN'S COMPETITION POLO SHORT SLEEVE</v>
      </c>
      <c r="AG436" s="101" t="str">
        <f>"Enjoy our "&amp;(AF436)&amp;"; "&amp;IF(C436&gt;0,+VLOOKUP($C436,'STYLE NAMES'!$B:$AC,11,FALSE),"")</f>
        <v>Enjoy our ENZA WHITE/NAVY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6" s="101" t="str">
        <f>IF(C436&gt;0,+VLOOKUP($C436,'STYLE NAMES'!$B:$AC,12,FALSE),"")</f>
        <v>* Specially engineered design for high performance
* 4-way super stretch piquet jersey
* Soft and comfortable
* Breathable
* Quick dry
Composition:
95% Poliamide 5% Elasthane</v>
      </c>
      <c r="AI436" s="101" t="str">
        <f>IF(C436&gt;0,+VLOOKUP($C436,'STYLE NAMES'!$B:$AC,13,FALSE),"")</f>
        <v>Machine Wash at 30°C
Mild process
Iron at low temperature
Iron from REVERSE
Do NOT iron on logos or prints
Do not bleach
Do NOT Tumble Dry</v>
      </c>
      <c r="AJ436" s="149" t="str">
        <f>IF($C436&gt;0,$C436&amp;" "&amp;$P436&amp;" "&amp;+VLOOKUP($C436,'STYLE NAMES'!$B:$AC,14,FALSE),"""")</f>
        <v>ENZA WHITE/NAVY KADIN KISA KOL YARIŞMA POLO</v>
      </c>
      <c r="AK436" s="149" t="str">
        <f>"Cavalier SanMarco tarafından tasarlanan "&amp;(AJ436)&amp;"; "&amp;IF(C436&gt;0,+VLOOKUP($C436,'STYLE NAMES'!$B:$AC,15,FALSE),"")</f>
        <v>Cavalier SanMarco tarafından tasarlanan ENZA WHITE/NAVY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6" s="149" t="str">
        <f>IF(C436&gt;0,+VLOOKUP($C436,'STYLE NAMES'!$B:$AC,16,FALSE),"")</f>
        <v>* Yüksek performans için özel tasarım
* 4 yönlü süper streç pike kumaş
* Yumuşak ve rahat
* Nefes alabilir
* Hızlı kuruma
Kompozisyon:
%95 Polyamid  %5 Elastan</v>
      </c>
      <c r="AM436" s="149" t="str">
        <f>IF(C436&gt;0,+VLOOKUP($C436,'STYLE NAMES'!$B:$AC,17,FALSE),"")</f>
        <v>Makinede 30°C' de Yıkayın
Hassas Yıkama
Ilık ütü yapın
Tersten ütüleyin
Logo ve baskıları ÜTÜLEMEYİN
Çamaşır suyu kullanmayın
Kurutma Makinesinde Kurutmayın</v>
      </c>
      <c r="AN436" s="149" t="str">
        <f>IF($C436&gt;0,$C436&amp;" "&amp;$P436&amp;" "&amp;+VLOOKUP($C436,'STYLE NAMES'!$B:$AC,18,FALSE),"""")</f>
        <v>ENZA WHITE/NAVY POLO DA CONCORSO DONNA MANICA CORTA</v>
      </c>
      <c r="AO436" s="101" t="str">
        <f>"Disegnato da Cavalier SanMarco "&amp;(AN436)&amp;"; "&amp;IF(C436&gt;0,+VLOOKUP($C436,'STYLE NAMES'!$B:$AC,19,FALSE),"")</f>
        <v>Disegnato da Cavalier SanMarco ENZA WHITE/NAVY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6" s="101" t="str">
        <f>IF(C436&gt;0,+VLOOKUP($C436,'STYLE NAMES'!$B:$AC,20,FALSE),"")</f>
        <v>Design ingegnerizzato per alte prestazioni 
Jersey piqué elasticizzato  4-way-stretch 
Morbido e confortevole 
Traspirante Asciugatura rapida 
Composizione: 
95% Poliammide  5% Elastan</v>
      </c>
      <c r="AQ436" s="101" t="str">
        <f>IF(C436&gt;0,+VLOOKUP($C436,'STYLE NAMES'!$B:$AC,21,FALSE),"")</f>
        <v>Lavare in lavatrice a 30°C Ciclo delicato 
Stirare a bassa temperatura
Stirare al rovescio 
Non stirare su loghi o stampe 
Non candeggiare 
Non asciugare in asciugatrice</v>
      </c>
      <c r="AR436" s="101">
        <f>IF(D436&gt;0,+VLOOKUP($C436,'STYLE NAMES'!$B:$AC,22,FALSE),"")</f>
        <v>0</v>
      </c>
      <c r="AS436" s="101">
        <f>IF(E436&gt;0,+VLOOKUP($C436,'STYLE NAMES'!$B:$AC,23,FALSE),"")</f>
        <v>0</v>
      </c>
      <c r="AT436" s="101">
        <f>IF(F436&gt;0,+VLOOKUP($C436,'STYLE NAMES'!$B:$AC,24,FALSE),"")</f>
        <v>0</v>
      </c>
      <c r="AU436" s="101">
        <f>IF(G436&gt;0,+VLOOKUP($C436,'STYLE NAMES'!$B:$AC,25,FALSE),"")</f>
        <v>0</v>
      </c>
      <c r="AV436" s="101" t="str">
        <f>+VLOOKUP($S436,'CODE GENERATOR'!$P:$AM,15,FALSE)</f>
        <v>R.BOTWN_BRC0067_TJR0027WHTWHT</v>
      </c>
      <c r="AW436" s="101" t="str">
        <f>+VLOOKUP($S436,'CODE GENERATOR'!$P:$AM,16,FALSE)</f>
        <v>A.RACUX_BLT0094A_BRD0002NAVNAV</v>
      </c>
      <c r="AX436" s="101" t="str">
        <f>+VLOOKUP($S436,'CODE GENERATOR'!$P:$AM,17,FALSE)</f>
        <v>A.RACAU_SOC0018_NYL00003XBST1</v>
      </c>
      <c r="AY436" s="101">
        <f>+VLOOKUP($S436,'CODE GENERATOR'!$P:$AM,18,FALSE)</f>
        <v>0</v>
      </c>
      <c r="AZ436" s="101">
        <f>+VLOOKUP($S436,'CODE GENERATOR'!$P:$AM,19,FALSE)</f>
        <v>0</v>
      </c>
      <c r="BA436" s="101">
        <f>+VLOOKUP($S436,'CODE GENERATOR'!$P:$AM,20,FALSE)</f>
        <v>0</v>
      </c>
      <c r="BB436" s="101">
        <f>+VLOOKUP($S436,'CODE GENERATOR'!$P:$AM,21,FALSE)</f>
        <v>0</v>
      </c>
      <c r="BC436" s="101">
        <f>+VLOOKUP($S436,'CODE GENERATOR'!$P:$AM,22,FALSE)</f>
        <v>0</v>
      </c>
      <c r="BD436" s="101">
        <f>+VLOOKUP($S436,'CODE GENERATOR'!$P:$AM,23,FALSE)</f>
        <v>0</v>
      </c>
      <c r="BE436" s="101">
        <f>+VLOOKUP($S436,'CODE GENERATOR'!$P:$AM,24,FALSE)</f>
        <v>0</v>
      </c>
      <c r="BF436" s="101">
        <f>IF(C436&gt;0,+VLOOKUP(G436,'CATEGORY ID'!$A$1:$L$118,3,FALSE),"")</f>
        <v>30</v>
      </c>
      <c r="BG436" s="101">
        <f>IF(C436&gt;0,+VLOOKUP(H436,'CATEGORY ID'!$D$1:$L$118,3,FALSE),"")</f>
        <v>3</v>
      </c>
      <c r="BH436" s="101">
        <f>IF(C436&gt;0,+VLOOKUP((+H436&amp;I436),'CATEGORY ID'!$H$1:$I$121,2,FALSE),"")</f>
        <v>109</v>
      </c>
      <c r="BJ436" s="101">
        <f>IF(C436&gt;0,IF(COUNTIF('CATEGORY ID'!$K$1:$K$121,+H436&amp;K436) &gt; 0, +VLOOKUP(+H436&amp;K436,'CATEGORY ID'!$K$1:$L$121,2,FALSE),""),"")</f>
        <v>225</v>
      </c>
      <c r="BK436" s="101" t="str">
        <f>IF(C436&gt;0,IF(COUNTIF('CATEGORY ID'!$K$124:$K$165, +VLOOKUP(C436,'STYLE NAMES'!$B:$AE,30,FALSE)) &gt; 0, +VLOOKUP(VLOOKUP(C436,'STYLE NAMES'!$B:$AE,30,FALSE),'CATEGORY ID'!K:M,2,FALSE),""),"")</f>
        <v/>
      </c>
      <c r="BM436" s="101">
        <v>204</v>
      </c>
      <c r="BO436" s="101">
        <v>21</v>
      </c>
      <c r="BR436" s="101" t="str" cm="1">
        <f t="array" ref="BR436">IF(C436&gt;0,_xlfn.TEXTJOIN(";", TRUE,_xlfn.UNIQUE(_xlfn._xlws.FILTER(BF436:BQ436,(BF436:BQ436&gt;0)),TRUE,FALSE)),"")&amp;";"&amp;BS436</f>
        <v>30;3;109;225;204;21;209;231</v>
      </c>
      <c r="BS436" s="101" t="s">
        <v>3453</v>
      </c>
      <c r="BU436" s="106">
        <f>IF(C436&gt;0,+VLOOKUP($C436,'STYLE NAMES'!$B:$AC,26,FALSE),"")</f>
        <v>89.9</v>
      </c>
      <c r="BV436" s="106">
        <f>IF(C436&gt;0,+VLOOKUP($C436,'STYLE NAMES'!$B:$AC,27,FALSE),"")</f>
        <v>4940</v>
      </c>
      <c r="BW436" s="106">
        <f>IF(C436&gt;0,+VLOOKUP($C436,'STYLE NAMES'!$B:$AC,28,FALSE),"")</f>
        <v>103.38500000000001</v>
      </c>
      <c r="BY436"/>
      <c r="BZ436" s="101">
        <v>2</v>
      </c>
      <c r="CA436" s="137">
        <f t="shared" si="30"/>
        <v>1</v>
      </c>
      <c r="CB436" s="137" t="str">
        <f>+VLOOKUP(C436,'[2]STYLES &amp; MODELS MATRIX'!$A:$G,7,FALSE)</f>
        <v>AK</v>
      </c>
      <c r="CC436" s="137" t="str">
        <f>+VLOOKUP(C436,'[1]STYLES &amp; SIZE CHARTS'!$A:$H,8,FALSE)</f>
        <v>WT-SSCP1</v>
      </c>
      <c r="CD436" s="137"/>
      <c r="CE436" s="205"/>
      <c r="CF436" s="141"/>
    </row>
    <row r="437" spans="1:84" s="101" customFormat="1" ht="12" customHeight="1" x14ac:dyDescent="0.2">
      <c r="A437" s="102">
        <f t="shared" si="28"/>
        <v>8683711004912</v>
      </c>
      <c r="B437" s="101" t="s">
        <v>879</v>
      </c>
      <c r="C437" s="101" t="s">
        <v>303</v>
      </c>
      <c r="D437" s="101" t="s">
        <v>2986</v>
      </c>
      <c r="E437" s="203" t="s">
        <v>2379</v>
      </c>
      <c r="F437" s="101" t="s">
        <v>2346</v>
      </c>
      <c r="G437" s="101" t="str">
        <f>IF(C437&gt;0,+VLOOKUP($C437,'STYLE NAMES'!$B:$AC,4,FALSE),"")</f>
        <v>RIDER</v>
      </c>
      <c r="H437" s="101" t="str">
        <f>IF(C437&gt;0,+VLOOKUP($C437,'STYLE NAMES'!$B:$AC,5,FALSE),"")</f>
        <v>WOMEN</v>
      </c>
      <c r="I437" s="101" t="str">
        <f>IF(C437&gt;0,+VLOOKUP($C437,'STYLE NAMES'!$B:$AC,6,FALSE),"")</f>
        <v>TOPS</v>
      </c>
      <c r="J437" s="101" t="str">
        <f>IF(C437&gt;0,+VLOOKUP($C437,'STYLE NAMES'!$B:$AC,7,FALSE),"")</f>
        <v>WOMEN</v>
      </c>
      <c r="K437" s="101" t="str">
        <f>IF(C437&gt;0,+VLOOKUP($C437,'STYLE NAMES'!$B:$AC,8,FALSE),"")</f>
        <v>COMPETITION POLOS</v>
      </c>
      <c r="L437" s="101" t="str">
        <f>IF(E437&gt;0,+VLOOKUP($E437,'CODE GENERATOR'!$D:$T,3,FALSE),"")</f>
        <v>S</v>
      </c>
      <c r="M437" s="101" t="str">
        <f>IF(E437&gt;0,+VLOOKUP($E437,'CODE GENERATOR'!$D:$T,4,FALSE),"")</f>
        <v>PIQUET</v>
      </c>
      <c r="N437" s="101" t="str">
        <f>IF(E437&gt;0,+VLOOKUP($E437,'CODE GENERATOR'!$D:$T,6,FALSE),"")</f>
        <v>NAVY</v>
      </c>
      <c r="O437" s="101" t="str">
        <f>IF(E437&gt;0,+VLOOKUP($E437,'CODE GENERATOR'!$D:$T,7,FALSE),"")</f>
        <v>WHITE</v>
      </c>
      <c r="P437" s="101" t="str">
        <f t="shared" si="29"/>
        <v>NAVY/WHITE</v>
      </c>
      <c r="Q437" s="104" t="str">
        <f>IF(E437&gt;0,+VLOOKUP($E437,'CODE GENERATOR'!$D:$T,11,FALSE),"")</f>
        <v>R.TOPWN_CPL0040</v>
      </c>
      <c r="R437" s="104" t="str">
        <f>IF(E437&gt;0,+VLOOKUP($E437,'CODE GENERATOR'!$D:$T,12,FALSE),"")</f>
        <v>PIQ0015NAVWHT</v>
      </c>
      <c r="S437" s="104" t="str">
        <f>IF(E437&gt;0,+VLOOKUP($E437,'CODE GENERATOR'!$D:$T,13,FALSE),"")</f>
        <v>R.TOPWN_CPL0040_PIQ0015NAVWHT</v>
      </c>
      <c r="T437" s="104" t="str">
        <f t="shared" si="27"/>
        <v>R.TOPWN_CPL0040_PIQ0015NAVWHT_XS</v>
      </c>
      <c r="U437" s="105">
        <v>8683711004912</v>
      </c>
      <c r="V437" s="107" t="str" cm="1">
        <f t="array" ref="V437">_xlfn.TEXTJOIN(";", TRUE, _xlfn.UNIQUE(_xlfn._xlws.FILTER(P$3:P$10029, C$3:C$10029=C437)))</f>
        <v>WHITE;WHITE/NAVY;NAVY/WHITE</v>
      </c>
      <c r="W437" s="107" t="str" cm="1">
        <f t="array" ref="W437">_xlfn.TEXTJOIN(";", TRUE, _xlfn.UNIQUE(_xlfn._xlws.FILTER(F$3:F$10029, C$3:C$10029=C437)))</f>
        <v>XS;S;M;L;XL</v>
      </c>
      <c r="X437" s="101" t="str">
        <f>IF(E437&gt;0,+VLOOKUP($E437,'CODE GENERATOR'!$D:$AC,19,FALSE),0)</f>
        <v>2507_W_2596</v>
      </c>
      <c r="Y437" s="101" t="str">
        <f>IF(E437&gt;0,+VLOOKUP($E437,'CODE GENERATOR'!$D:$AC,20,FALSE),0)</f>
        <v>2507_W_2603</v>
      </c>
      <c r="Z437" s="101" t="str">
        <f>IF(E437&gt;0,+VLOOKUP($E437,'CODE GENERATOR'!$D:$AC,21,FALSE),0)</f>
        <v>2507_W_2621</v>
      </c>
      <c r="AA437" s="101" t="str">
        <f>IF(E437&gt;0,+VLOOKUP($E437,'CODE GENERATOR'!$D:$AC,22,FALSE),0)</f>
        <v>2507_W_2612</v>
      </c>
      <c r="AB437" s="101" t="str">
        <f>IF(E437&gt;0,+VLOOKUP($E437,'CODE GENERATOR'!$D:$AC,23,FALSE),0)</f>
        <v>2507_D_cavalier_detay_0079</v>
      </c>
      <c r="AC437" s="101" t="str">
        <f>IF(E437&gt;0,+VLOOKUP($E437,'CODE GENERATOR'!$D:$AC,24,FALSE),0)</f>
        <v/>
      </c>
      <c r="AD437" s="101" t="str">
        <f>IF(E437&gt;0,+VLOOKUP($E437,'CODE GENERATOR'!$D:$AC,25,FALSE),0)</f>
        <v>2507_VW_Web_57</v>
      </c>
      <c r="AE437" s="101" t="str">
        <f>IF(E437&gt;0,+VLOOKUP($E437,'CODE GENERATOR'!$D:$AC,26,FALSE),0)</f>
        <v/>
      </c>
      <c r="AF437" s="149" t="str">
        <f>IF($C437&gt;0,$C437&amp;" "&amp;$P437&amp;" "&amp;+VLOOKUP($C437,'STYLE NAMES'!$B:$AC,10,FALSE),"""")</f>
        <v>ENZA NAVY/WHITE WOMEN'S COMPETITION POLO SHORT SLEEVE</v>
      </c>
      <c r="AG437" s="101" t="str">
        <f>"Enjoy our "&amp;(AF437)&amp;"; "&amp;IF(C437&gt;0,+VLOOKUP($C437,'STYLE NAMES'!$B:$AC,11,FALSE),"")</f>
        <v>Enjoy our ENZA NAVY/WHITE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7" s="101" t="str">
        <f>IF(C437&gt;0,+VLOOKUP($C437,'STYLE NAMES'!$B:$AC,12,FALSE),"")</f>
        <v>* Specially engineered design for high performance
* 4-way super stretch piquet jersey
* Soft and comfortable
* Breathable
* Quick dry
Composition:
95% Poliamide 5% Elasthane</v>
      </c>
      <c r="AI437" s="101" t="str">
        <f>IF(C437&gt;0,+VLOOKUP($C437,'STYLE NAMES'!$B:$AC,13,FALSE),"")</f>
        <v>Machine Wash at 30°C
Mild process
Iron at low temperature
Iron from REVERSE
Do NOT iron on logos or prints
Do not bleach
Do NOT Tumble Dry</v>
      </c>
      <c r="AJ437" s="149" t="str">
        <f>IF($C437&gt;0,$C437&amp;" "&amp;$P437&amp;" "&amp;+VLOOKUP($C437,'STYLE NAMES'!$B:$AC,14,FALSE),"""")</f>
        <v>ENZA NAVY/WHITE KADIN KISA KOL YARIŞMA POLO</v>
      </c>
      <c r="AK437" s="149" t="str">
        <f>"Cavalier SanMarco tarafından tasarlanan "&amp;(AJ437)&amp;"; "&amp;IF(C437&gt;0,+VLOOKUP($C437,'STYLE NAMES'!$B:$AC,15,FALSE),"")</f>
        <v>Cavalier SanMarco tarafından tasarlanan ENZA NAVY/WHITE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7" s="149" t="str">
        <f>IF(C437&gt;0,+VLOOKUP($C437,'STYLE NAMES'!$B:$AC,16,FALSE),"")</f>
        <v>* Yüksek performans için özel tasarım
* 4 yönlü süper streç pike kumaş
* Yumuşak ve rahat
* Nefes alabilir
* Hızlı kuruma
Kompozisyon:
%95 Polyamid  %5 Elastan</v>
      </c>
      <c r="AM437" s="149" t="str">
        <f>IF(C437&gt;0,+VLOOKUP($C437,'STYLE NAMES'!$B:$AC,17,FALSE),"")</f>
        <v>Makinede 30°C' de Yıkayın
Hassas Yıkama
Ilık ütü yapın
Tersten ütüleyin
Logo ve baskıları ÜTÜLEMEYİN
Çamaşır suyu kullanmayın
Kurutma Makinesinde Kurutmayın</v>
      </c>
      <c r="AN437" s="149" t="str">
        <f>IF($C437&gt;0,$C437&amp;" "&amp;$P437&amp;" "&amp;+VLOOKUP($C437,'STYLE NAMES'!$B:$AC,18,FALSE),"""")</f>
        <v>ENZA NAVY/WHITE POLO DA CONCORSO DONNA MANICA CORTA</v>
      </c>
      <c r="AO437" s="101" t="str">
        <f>"Disegnato da Cavalier SanMarco "&amp;(AN437)&amp;"; "&amp;IF(C437&gt;0,+VLOOKUP($C437,'STYLE NAMES'!$B:$AC,19,FALSE),"")</f>
        <v>Disegnato da Cavalier SanMarco ENZA NAVY/WHITE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7" s="101" t="str">
        <f>IF(C437&gt;0,+VLOOKUP($C437,'STYLE NAMES'!$B:$AC,20,FALSE),"")</f>
        <v>Design ingegnerizzato per alte prestazioni 
Jersey piqué elasticizzato  4-way-stretch 
Morbido e confortevole 
Traspirante Asciugatura rapida 
Composizione: 
95% Poliammide  5% Elastan</v>
      </c>
      <c r="AQ437" s="101" t="str">
        <f>IF(C437&gt;0,+VLOOKUP($C437,'STYLE NAMES'!$B:$AC,21,FALSE),"")</f>
        <v>Lavare in lavatrice a 30°C Ciclo delicato 
Stirare a bassa temperatura
Stirare al rovescio 
Non stirare su loghi o stampe 
Non candeggiare 
Non asciugare in asciugatrice</v>
      </c>
      <c r="AR437" s="101">
        <f>IF(D437&gt;0,+VLOOKUP($C437,'STYLE NAMES'!$B:$AC,22,FALSE),"")</f>
        <v>0</v>
      </c>
      <c r="AS437" s="101">
        <f>IF(E437&gt;0,+VLOOKUP($C437,'STYLE NAMES'!$B:$AC,23,FALSE),"")</f>
        <v>0</v>
      </c>
      <c r="AT437" s="101">
        <f>IF(F437&gt;0,+VLOOKUP($C437,'STYLE NAMES'!$B:$AC,24,FALSE),"")</f>
        <v>0</v>
      </c>
      <c r="AU437" s="101">
        <f>IF(G437&gt;0,+VLOOKUP($C437,'STYLE NAMES'!$B:$AC,25,FALSE),"")</f>
        <v>0</v>
      </c>
      <c r="AV437" s="101" t="str">
        <f>+VLOOKUP($S437,'CODE GENERATOR'!$P:$AM,15,FALSE)</f>
        <v>R.BOTWN_BRC0067_TJR0027WHTWHT</v>
      </c>
      <c r="AW437" s="101" t="str">
        <f>+VLOOKUP($S437,'CODE GENERATOR'!$P:$AM,16,FALSE)</f>
        <v>A.RACUX_BLT0094A_BRD0002NAVNAV</v>
      </c>
      <c r="AX437" s="101" t="str">
        <f>+VLOOKUP($S437,'CODE GENERATOR'!$P:$AM,17,FALSE)</f>
        <v>A.RACAU_SOC0018_NYL00003XBST1</v>
      </c>
      <c r="AY437" s="101">
        <f>+VLOOKUP($S437,'CODE GENERATOR'!$P:$AM,18,FALSE)</f>
        <v>0</v>
      </c>
      <c r="AZ437" s="101">
        <f>+VLOOKUP($S437,'CODE GENERATOR'!$P:$AM,19,FALSE)</f>
        <v>0</v>
      </c>
      <c r="BA437" s="101">
        <f>+VLOOKUP($S437,'CODE GENERATOR'!$P:$AM,20,FALSE)</f>
        <v>0</v>
      </c>
      <c r="BB437" s="101">
        <f>+VLOOKUP($S437,'CODE GENERATOR'!$P:$AM,21,FALSE)</f>
        <v>0</v>
      </c>
      <c r="BC437" s="101">
        <f>+VLOOKUP($S437,'CODE GENERATOR'!$P:$AM,22,FALSE)</f>
        <v>0</v>
      </c>
      <c r="BD437" s="101">
        <f>+VLOOKUP($S437,'CODE GENERATOR'!$P:$AM,23,FALSE)</f>
        <v>0</v>
      </c>
      <c r="BE437" s="101">
        <f>+VLOOKUP($S437,'CODE GENERATOR'!$P:$AM,24,FALSE)</f>
        <v>0</v>
      </c>
      <c r="BF437" s="101">
        <f>IF(C437&gt;0,+VLOOKUP(G437,'CATEGORY ID'!$A$1:$L$118,3,FALSE),"")</f>
        <v>30</v>
      </c>
      <c r="BG437" s="101">
        <f>IF(C437&gt;0,+VLOOKUP(H437,'CATEGORY ID'!$D$1:$L$118,3,FALSE),"")</f>
        <v>3</v>
      </c>
      <c r="BH437" s="101">
        <f>IF(C437&gt;0,+VLOOKUP((+H437&amp;I437),'CATEGORY ID'!$H$1:$I$121,2,FALSE),"")</f>
        <v>109</v>
      </c>
      <c r="BJ437" s="101">
        <f>IF(C437&gt;0,IF(COUNTIF('CATEGORY ID'!$K$1:$K$121,+H437&amp;K437) &gt; 0, +VLOOKUP(+H437&amp;K437,'CATEGORY ID'!$K$1:$L$121,2,FALSE),""),"")</f>
        <v>225</v>
      </c>
      <c r="BK437" s="101" t="str">
        <f>IF(C437&gt;0,IF(COUNTIF('CATEGORY ID'!$K$124:$K$165, +VLOOKUP(C437,'STYLE NAMES'!$B:$AE,30,FALSE)) &gt; 0, +VLOOKUP(VLOOKUP(C437,'STYLE NAMES'!$B:$AE,30,FALSE),'CATEGORY ID'!K:M,2,FALSE),""),"")</f>
        <v/>
      </c>
      <c r="BM437" s="101">
        <v>204</v>
      </c>
      <c r="BO437" s="101">
        <v>21</v>
      </c>
      <c r="BR437" s="101" t="str" cm="1">
        <f t="array" ref="BR437">IF(C437&gt;0,_xlfn.TEXTJOIN(";", TRUE,_xlfn.UNIQUE(_xlfn._xlws.FILTER(BF437:BQ437,(BF437:BQ437&gt;0)),TRUE,FALSE)),"")&amp;";"&amp;BS437</f>
        <v>30;3;109;225;204;21;209;231</v>
      </c>
      <c r="BS437" s="101" t="s">
        <v>3453</v>
      </c>
      <c r="BU437" s="106">
        <f>IF(C437&gt;0,+VLOOKUP($C437,'STYLE NAMES'!$B:$AC,26,FALSE),"")</f>
        <v>89.9</v>
      </c>
      <c r="BV437" s="106">
        <f>IF(C437&gt;0,+VLOOKUP($C437,'STYLE NAMES'!$B:$AC,27,FALSE),"")</f>
        <v>4940</v>
      </c>
      <c r="BW437" s="106">
        <f>IF(C437&gt;0,+VLOOKUP($C437,'STYLE NAMES'!$B:$AC,28,FALSE),"")</f>
        <v>103.38500000000001</v>
      </c>
      <c r="BY437"/>
      <c r="BZ437" s="101">
        <v>10</v>
      </c>
      <c r="CA437" s="137">
        <f t="shared" si="30"/>
        <v>1</v>
      </c>
      <c r="CB437" s="137" t="str">
        <f>+VLOOKUP(C437,'[2]STYLES &amp; MODELS MATRIX'!$A:$G,7,FALSE)</f>
        <v>AK</v>
      </c>
      <c r="CC437" s="137" t="str">
        <f>+VLOOKUP(C437,'[1]STYLES &amp; SIZE CHARTS'!$A:$H,8,FALSE)</f>
        <v>WT-SSCP1</v>
      </c>
      <c r="CD437" s="137"/>
      <c r="CE437" s="205"/>
      <c r="CF437" s="141"/>
    </row>
    <row r="438" spans="1:84" s="101" customFormat="1" ht="12" customHeight="1" x14ac:dyDescent="0.2">
      <c r="A438" s="102">
        <f t="shared" si="28"/>
        <v>8683711004929</v>
      </c>
      <c r="B438" s="101" t="s">
        <v>879</v>
      </c>
      <c r="C438" s="101" t="s">
        <v>303</v>
      </c>
      <c r="D438" s="101" t="s">
        <v>2986</v>
      </c>
      <c r="E438" s="203" t="s">
        <v>2379</v>
      </c>
      <c r="F438" s="101" t="s">
        <v>785</v>
      </c>
      <c r="G438" s="101" t="str">
        <f>IF(C438&gt;0,+VLOOKUP($C438,'STYLE NAMES'!$B:$AC,4,FALSE),"")</f>
        <v>RIDER</v>
      </c>
      <c r="H438" s="101" t="str">
        <f>IF(C438&gt;0,+VLOOKUP($C438,'STYLE NAMES'!$B:$AC,5,FALSE),"")</f>
        <v>WOMEN</v>
      </c>
      <c r="I438" s="101" t="str">
        <f>IF(C438&gt;0,+VLOOKUP($C438,'STYLE NAMES'!$B:$AC,6,FALSE),"")</f>
        <v>TOPS</v>
      </c>
      <c r="J438" s="101" t="str">
        <f>IF(C438&gt;0,+VLOOKUP($C438,'STYLE NAMES'!$B:$AC,7,FALSE),"")</f>
        <v>WOMEN</v>
      </c>
      <c r="K438" s="101" t="str">
        <f>IF(C438&gt;0,+VLOOKUP($C438,'STYLE NAMES'!$B:$AC,8,FALSE),"")</f>
        <v>COMPETITION POLOS</v>
      </c>
      <c r="L438" s="101" t="str">
        <f>IF(E438&gt;0,+VLOOKUP($E438,'CODE GENERATOR'!$D:$T,3,FALSE),"")</f>
        <v>S</v>
      </c>
      <c r="M438" s="101" t="str">
        <f>IF(E438&gt;0,+VLOOKUP($E438,'CODE GENERATOR'!$D:$T,4,FALSE),"")</f>
        <v>PIQUET</v>
      </c>
      <c r="N438" s="101" t="str">
        <f>IF(E438&gt;0,+VLOOKUP($E438,'CODE GENERATOR'!$D:$T,6,FALSE),"")</f>
        <v>NAVY</v>
      </c>
      <c r="O438" s="101" t="str">
        <f>IF(E438&gt;0,+VLOOKUP($E438,'CODE GENERATOR'!$D:$T,7,FALSE),"")</f>
        <v>WHITE</v>
      </c>
      <c r="P438" s="101" t="str">
        <f t="shared" si="29"/>
        <v>NAVY/WHITE</v>
      </c>
      <c r="Q438" s="104" t="str">
        <f>IF(E438&gt;0,+VLOOKUP($E438,'CODE GENERATOR'!$D:$T,11,FALSE),"")</f>
        <v>R.TOPWN_CPL0040</v>
      </c>
      <c r="R438" s="104" t="str">
        <f>IF(E438&gt;0,+VLOOKUP($E438,'CODE GENERATOR'!$D:$T,12,FALSE),"")</f>
        <v>PIQ0015NAVWHT</v>
      </c>
      <c r="S438" s="104" t="str">
        <f>IF(E438&gt;0,+VLOOKUP($E438,'CODE GENERATOR'!$D:$T,13,FALSE),"")</f>
        <v>R.TOPWN_CPL0040_PIQ0015NAVWHT</v>
      </c>
      <c r="T438" s="104" t="str">
        <f t="shared" si="27"/>
        <v>R.TOPWN_CPL0040_PIQ0015NAVWHT_S</v>
      </c>
      <c r="U438" s="105">
        <v>8683711004929</v>
      </c>
      <c r="V438" s="107" t="str" cm="1">
        <f t="array" ref="V438">_xlfn.TEXTJOIN(";", TRUE, _xlfn.UNIQUE(_xlfn._xlws.FILTER(P$3:P$10029, C$3:C$10029=C438)))</f>
        <v>WHITE;WHITE/NAVY;NAVY/WHITE</v>
      </c>
      <c r="W438" s="107" t="str" cm="1">
        <f t="array" ref="W438">_xlfn.TEXTJOIN(";", TRUE, _xlfn.UNIQUE(_xlfn._xlws.FILTER(F$3:F$10029, C$3:C$10029=C438)))</f>
        <v>XS;S;M;L;XL</v>
      </c>
      <c r="X438" s="101" t="str">
        <f>IF(E438&gt;0,+VLOOKUP($E438,'CODE GENERATOR'!$D:$AC,19,FALSE),0)</f>
        <v>2507_W_2596</v>
      </c>
      <c r="Y438" s="101" t="str">
        <f>IF(E438&gt;0,+VLOOKUP($E438,'CODE GENERATOR'!$D:$AC,20,FALSE),0)</f>
        <v>2507_W_2603</v>
      </c>
      <c r="Z438" s="101" t="str">
        <f>IF(E438&gt;0,+VLOOKUP($E438,'CODE GENERATOR'!$D:$AC,21,FALSE),0)</f>
        <v>2507_W_2621</v>
      </c>
      <c r="AA438" s="101" t="str">
        <f>IF(E438&gt;0,+VLOOKUP($E438,'CODE GENERATOR'!$D:$AC,22,FALSE),0)</f>
        <v>2507_W_2612</v>
      </c>
      <c r="AB438" s="101" t="str">
        <f>IF(E438&gt;0,+VLOOKUP($E438,'CODE GENERATOR'!$D:$AC,23,FALSE),0)</f>
        <v>2507_D_cavalier_detay_0079</v>
      </c>
      <c r="AC438" s="101" t="str">
        <f>IF(E438&gt;0,+VLOOKUP($E438,'CODE GENERATOR'!$D:$AC,24,FALSE),0)</f>
        <v/>
      </c>
      <c r="AD438" s="101" t="str">
        <f>IF(E438&gt;0,+VLOOKUP($E438,'CODE GENERATOR'!$D:$AC,25,FALSE),0)</f>
        <v>2507_VW_Web_57</v>
      </c>
      <c r="AE438" s="101" t="str">
        <f>IF(E438&gt;0,+VLOOKUP($E438,'CODE GENERATOR'!$D:$AC,26,FALSE),0)</f>
        <v/>
      </c>
      <c r="AF438" s="149" t="str">
        <f>IF($C438&gt;0,$C438&amp;" "&amp;$P438&amp;" "&amp;+VLOOKUP($C438,'STYLE NAMES'!$B:$AC,10,FALSE),"""")</f>
        <v>ENZA NAVY/WHITE WOMEN'S COMPETITION POLO SHORT SLEEVE</v>
      </c>
      <c r="AG438" s="101" t="str">
        <f>"Enjoy our "&amp;(AF438)&amp;"; "&amp;IF(C438&gt;0,+VLOOKUP($C438,'STYLE NAMES'!$B:$AC,11,FALSE),"")</f>
        <v>Enjoy our ENZA NAVY/WHITE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8" s="101" t="str">
        <f>IF(C438&gt;0,+VLOOKUP($C438,'STYLE NAMES'!$B:$AC,12,FALSE),"")</f>
        <v>* Specially engineered design for high performance
* 4-way super stretch piquet jersey
* Soft and comfortable
* Breathable
* Quick dry
Composition:
95% Poliamide 5% Elasthane</v>
      </c>
      <c r="AI438" s="101" t="str">
        <f>IF(C438&gt;0,+VLOOKUP($C438,'STYLE NAMES'!$B:$AC,13,FALSE),"")</f>
        <v>Machine Wash at 30°C
Mild process
Iron at low temperature
Iron from REVERSE
Do NOT iron on logos or prints
Do not bleach
Do NOT Tumble Dry</v>
      </c>
      <c r="AJ438" s="149" t="str">
        <f>IF($C438&gt;0,$C438&amp;" "&amp;$P438&amp;" "&amp;+VLOOKUP($C438,'STYLE NAMES'!$B:$AC,14,FALSE),"""")</f>
        <v>ENZA NAVY/WHITE KADIN KISA KOL YARIŞMA POLO</v>
      </c>
      <c r="AK438" s="149" t="str">
        <f>"Cavalier SanMarco tarafından tasarlanan "&amp;(AJ438)&amp;"; "&amp;IF(C438&gt;0,+VLOOKUP($C438,'STYLE NAMES'!$B:$AC,15,FALSE),"")</f>
        <v>Cavalier SanMarco tarafından tasarlanan ENZA NAVY/WHITE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8" s="149" t="str">
        <f>IF(C438&gt;0,+VLOOKUP($C438,'STYLE NAMES'!$B:$AC,16,FALSE),"")</f>
        <v>* Yüksek performans için özel tasarım
* 4 yönlü süper streç pike kumaş
* Yumuşak ve rahat
* Nefes alabilir
* Hızlı kuruma
Kompozisyon:
%95 Polyamid  %5 Elastan</v>
      </c>
      <c r="AM438" s="149" t="str">
        <f>IF(C438&gt;0,+VLOOKUP($C438,'STYLE NAMES'!$B:$AC,17,FALSE),"")</f>
        <v>Makinede 30°C' de Yıkayın
Hassas Yıkama
Ilık ütü yapın
Tersten ütüleyin
Logo ve baskıları ÜTÜLEMEYİN
Çamaşır suyu kullanmayın
Kurutma Makinesinde Kurutmayın</v>
      </c>
      <c r="AN438" s="149" t="str">
        <f>IF($C438&gt;0,$C438&amp;" "&amp;$P438&amp;" "&amp;+VLOOKUP($C438,'STYLE NAMES'!$B:$AC,18,FALSE),"""")</f>
        <v>ENZA NAVY/WHITE POLO DA CONCORSO DONNA MANICA CORTA</v>
      </c>
      <c r="AO438" s="101" t="str">
        <f>"Disegnato da Cavalier SanMarco "&amp;(AN438)&amp;"; "&amp;IF(C438&gt;0,+VLOOKUP($C438,'STYLE NAMES'!$B:$AC,19,FALSE),"")</f>
        <v>Disegnato da Cavalier SanMarco ENZA NAVY/WHITE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8" s="101" t="str">
        <f>IF(C438&gt;0,+VLOOKUP($C438,'STYLE NAMES'!$B:$AC,20,FALSE),"")</f>
        <v>Design ingegnerizzato per alte prestazioni 
Jersey piqué elasticizzato  4-way-stretch 
Morbido e confortevole 
Traspirante Asciugatura rapida 
Composizione: 
95% Poliammide  5% Elastan</v>
      </c>
      <c r="AQ438" s="101" t="str">
        <f>IF(C438&gt;0,+VLOOKUP($C438,'STYLE NAMES'!$B:$AC,21,FALSE),"")</f>
        <v>Lavare in lavatrice a 30°C Ciclo delicato 
Stirare a bassa temperatura
Stirare al rovescio 
Non stirare su loghi o stampe 
Non candeggiare 
Non asciugare in asciugatrice</v>
      </c>
      <c r="AR438" s="101">
        <f>IF(D438&gt;0,+VLOOKUP($C438,'STYLE NAMES'!$B:$AC,22,FALSE),"")</f>
        <v>0</v>
      </c>
      <c r="AS438" s="101">
        <f>IF(E438&gt;0,+VLOOKUP($C438,'STYLE NAMES'!$B:$AC,23,FALSE),"")</f>
        <v>0</v>
      </c>
      <c r="AT438" s="101">
        <f>IF(F438&gt;0,+VLOOKUP($C438,'STYLE NAMES'!$B:$AC,24,FALSE),"")</f>
        <v>0</v>
      </c>
      <c r="AU438" s="101">
        <f>IF(G438&gt;0,+VLOOKUP($C438,'STYLE NAMES'!$B:$AC,25,FALSE),"")</f>
        <v>0</v>
      </c>
      <c r="AV438" s="101" t="str">
        <f>+VLOOKUP($S438,'CODE GENERATOR'!$P:$AM,15,FALSE)</f>
        <v>R.BOTWN_BRC0067_TJR0027WHTWHT</v>
      </c>
      <c r="AW438" s="101" t="str">
        <f>+VLOOKUP($S438,'CODE GENERATOR'!$P:$AM,16,FALSE)</f>
        <v>A.RACUX_BLT0094A_BRD0002NAVNAV</v>
      </c>
      <c r="AX438" s="101" t="str">
        <f>+VLOOKUP($S438,'CODE GENERATOR'!$P:$AM,17,FALSE)</f>
        <v>A.RACAU_SOC0018_NYL00003XBST1</v>
      </c>
      <c r="AY438" s="101">
        <f>+VLOOKUP($S438,'CODE GENERATOR'!$P:$AM,18,FALSE)</f>
        <v>0</v>
      </c>
      <c r="AZ438" s="101">
        <f>+VLOOKUP($S438,'CODE GENERATOR'!$P:$AM,19,FALSE)</f>
        <v>0</v>
      </c>
      <c r="BA438" s="101">
        <f>+VLOOKUP($S438,'CODE GENERATOR'!$P:$AM,20,FALSE)</f>
        <v>0</v>
      </c>
      <c r="BB438" s="101">
        <f>+VLOOKUP($S438,'CODE GENERATOR'!$P:$AM,21,FALSE)</f>
        <v>0</v>
      </c>
      <c r="BC438" s="101">
        <f>+VLOOKUP($S438,'CODE GENERATOR'!$P:$AM,22,FALSE)</f>
        <v>0</v>
      </c>
      <c r="BD438" s="101">
        <f>+VLOOKUP($S438,'CODE GENERATOR'!$P:$AM,23,FALSE)</f>
        <v>0</v>
      </c>
      <c r="BE438" s="101">
        <f>+VLOOKUP($S438,'CODE GENERATOR'!$P:$AM,24,FALSE)</f>
        <v>0</v>
      </c>
      <c r="BF438" s="101">
        <f>IF(C438&gt;0,+VLOOKUP(G438,'CATEGORY ID'!$A$1:$L$118,3,FALSE),"")</f>
        <v>30</v>
      </c>
      <c r="BG438" s="101">
        <f>IF(C438&gt;0,+VLOOKUP(H438,'CATEGORY ID'!$D$1:$L$118,3,FALSE),"")</f>
        <v>3</v>
      </c>
      <c r="BH438" s="101">
        <f>IF(C438&gt;0,+VLOOKUP((+H438&amp;I438),'CATEGORY ID'!$H$1:$I$121,2,FALSE),"")</f>
        <v>109</v>
      </c>
      <c r="BJ438" s="101">
        <f>IF(C438&gt;0,IF(COUNTIF('CATEGORY ID'!$K$1:$K$121,+H438&amp;K438) &gt; 0, +VLOOKUP(+H438&amp;K438,'CATEGORY ID'!$K$1:$L$121,2,FALSE),""),"")</f>
        <v>225</v>
      </c>
      <c r="BK438" s="101" t="str">
        <f>IF(C438&gt;0,IF(COUNTIF('CATEGORY ID'!$K$124:$K$165, +VLOOKUP(C438,'STYLE NAMES'!$B:$AE,30,FALSE)) &gt; 0, +VLOOKUP(VLOOKUP(C438,'STYLE NAMES'!$B:$AE,30,FALSE),'CATEGORY ID'!K:M,2,FALSE),""),"")</f>
        <v/>
      </c>
      <c r="BM438" s="101">
        <v>204</v>
      </c>
      <c r="BO438" s="101">
        <v>21</v>
      </c>
      <c r="BR438" s="101" t="str" cm="1">
        <f t="array" ref="BR438">IF(C438&gt;0,_xlfn.TEXTJOIN(";", TRUE,_xlfn.UNIQUE(_xlfn._xlws.FILTER(BF438:BQ438,(BF438:BQ438&gt;0)),TRUE,FALSE)),"")&amp;";"&amp;BS438</f>
        <v>30;3;109;225;204;21;209;231</v>
      </c>
      <c r="BS438" s="101" t="s">
        <v>3453</v>
      </c>
      <c r="BU438" s="106">
        <f>IF(C438&gt;0,+VLOOKUP($C438,'STYLE NAMES'!$B:$AC,26,FALSE),"")</f>
        <v>89.9</v>
      </c>
      <c r="BV438" s="106">
        <f>IF(C438&gt;0,+VLOOKUP($C438,'STYLE NAMES'!$B:$AC,27,FALSE),"")</f>
        <v>4940</v>
      </c>
      <c r="BW438" s="106">
        <f>IF(C438&gt;0,+VLOOKUP($C438,'STYLE NAMES'!$B:$AC,28,FALSE),"")</f>
        <v>103.38500000000001</v>
      </c>
      <c r="BY438"/>
      <c r="BZ438" s="101">
        <v>6</v>
      </c>
      <c r="CA438" s="137">
        <f t="shared" si="30"/>
        <v>1</v>
      </c>
      <c r="CB438" s="137" t="str">
        <f>+VLOOKUP(C438,'[2]STYLES &amp; MODELS MATRIX'!$A:$G,7,FALSE)</f>
        <v>AK</v>
      </c>
      <c r="CC438" s="137" t="str">
        <f>+VLOOKUP(C438,'[1]STYLES &amp; SIZE CHARTS'!$A:$H,8,FALSE)</f>
        <v>WT-SSCP1</v>
      </c>
      <c r="CD438" s="137"/>
      <c r="CE438" s="205"/>
      <c r="CF438" s="141"/>
    </row>
    <row r="439" spans="1:84" s="101" customFormat="1" ht="12" customHeight="1" x14ac:dyDescent="0.2">
      <c r="A439" s="102">
        <f t="shared" si="28"/>
        <v>8683711004936</v>
      </c>
      <c r="B439" s="101" t="s">
        <v>879</v>
      </c>
      <c r="C439" s="101" t="s">
        <v>303</v>
      </c>
      <c r="D439" s="101" t="s">
        <v>2986</v>
      </c>
      <c r="E439" s="203" t="s">
        <v>2379</v>
      </c>
      <c r="F439" s="101" t="s">
        <v>2247</v>
      </c>
      <c r="G439" s="101" t="str">
        <f>IF(C439&gt;0,+VLOOKUP($C439,'STYLE NAMES'!$B:$AC,4,FALSE),"")</f>
        <v>RIDER</v>
      </c>
      <c r="H439" s="101" t="str">
        <f>IF(C439&gt;0,+VLOOKUP($C439,'STYLE NAMES'!$B:$AC,5,FALSE),"")</f>
        <v>WOMEN</v>
      </c>
      <c r="I439" s="101" t="str">
        <f>IF(C439&gt;0,+VLOOKUP($C439,'STYLE NAMES'!$B:$AC,6,FALSE),"")</f>
        <v>TOPS</v>
      </c>
      <c r="J439" s="101" t="str">
        <f>IF(C439&gt;0,+VLOOKUP($C439,'STYLE NAMES'!$B:$AC,7,FALSE),"")</f>
        <v>WOMEN</v>
      </c>
      <c r="K439" s="101" t="str">
        <f>IF(C439&gt;0,+VLOOKUP($C439,'STYLE NAMES'!$B:$AC,8,FALSE),"")</f>
        <v>COMPETITION POLOS</v>
      </c>
      <c r="L439" s="101" t="str">
        <f>IF(E439&gt;0,+VLOOKUP($E439,'CODE GENERATOR'!$D:$T,3,FALSE),"")</f>
        <v>S</v>
      </c>
      <c r="M439" s="101" t="str">
        <f>IF(E439&gt;0,+VLOOKUP($E439,'CODE GENERATOR'!$D:$T,4,FALSE),"")</f>
        <v>PIQUET</v>
      </c>
      <c r="N439" s="101" t="str">
        <f>IF(E439&gt;0,+VLOOKUP($E439,'CODE GENERATOR'!$D:$T,6,FALSE),"")</f>
        <v>NAVY</v>
      </c>
      <c r="O439" s="101" t="str">
        <f>IF(E439&gt;0,+VLOOKUP($E439,'CODE GENERATOR'!$D:$T,7,FALSE),"")</f>
        <v>WHITE</v>
      </c>
      <c r="P439" s="101" t="str">
        <f t="shared" si="29"/>
        <v>NAVY/WHITE</v>
      </c>
      <c r="Q439" s="104" t="str">
        <f>IF(E439&gt;0,+VLOOKUP($E439,'CODE GENERATOR'!$D:$T,11,FALSE),"")</f>
        <v>R.TOPWN_CPL0040</v>
      </c>
      <c r="R439" s="104" t="str">
        <f>IF(E439&gt;0,+VLOOKUP($E439,'CODE GENERATOR'!$D:$T,12,FALSE),"")</f>
        <v>PIQ0015NAVWHT</v>
      </c>
      <c r="S439" s="104" t="str">
        <f>IF(E439&gt;0,+VLOOKUP($E439,'CODE GENERATOR'!$D:$T,13,FALSE),"")</f>
        <v>R.TOPWN_CPL0040_PIQ0015NAVWHT</v>
      </c>
      <c r="T439" s="104" t="str">
        <f t="shared" si="27"/>
        <v>R.TOPWN_CPL0040_PIQ0015NAVWHT_M</v>
      </c>
      <c r="U439" s="105">
        <v>8683711004936</v>
      </c>
      <c r="V439" s="107" t="str" cm="1">
        <f t="array" ref="V439">_xlfn.TEXTJOIN(";", TRUE, _xlfn.UNIQUE(_xlfn._xlws.FILTER(P$3:P$10029, C$3:C$10029=C439)))</f>
        <v>WHITE;WHITE/NAVY;NAVY/WHITE</v>
      </c>
      <c r="W439" s="107" t="str" cm="1">
        <f t="array" ref="W439">_xlfn.TEXTJOIN(";", TRUE, _xlfn.UNIQUE(_xlfn._xlws.FILTER(F$3:F$10029, C$3:C$10029=C439)))</f>
        <v>XS;S;M;L;XL</v>
      </c>
      <c r="X439" s="101" t="str">
        <f>IF(E439&gt;0,+VLOOKUP($E439,'CODE GENERATOR'!$D:$AC,19,FALSE),0)</f>
        <v>2507_W_2596</v>
      </c>
      <c r="Y439" s="101" t="str">
        <f>IF(E439&gt;0,+VLOOKUP($E439,'CODE GENERATOR'!$D:$AC,20,FALSE),0)</f>
        <v>2507_W_2603</v>
      </c>
      <c r="Z439" s="101" t="str">
        <f>IF(E439&gt;0,+VLOOKUP($E439,'CODE GENERATOR'!$D:$AC,21,FALSE),0)</f>
        <v>2507_W_2621</v>
      </c>
      <c r="AA439" s="101" t="str">
        <f>IF(E439&gt;0,+VLOOKUP($E439,'CODE GENERATOR'!$D:$AC,22,FALSE),0)</f>
        <v>2507_W_2612</v>
      </c>
      <c r="AB439" s="101" t="str">
        <f>IF(E439&gt;0,+VLOOKUP($E439,'CODE GENERATOR'!$D:$AC,23,FALSE),0)</f>
        <v>2507_D_cavalier_detay_0079</v>
      </c>
      <c r="AC439" s="101" t="str">
        <f>IF(E439&gt;0,+VLOOKUP($E439,'CODE GENERATOR'!$D:$AC,24,FALSE),0)</f>
        <v/>
      </c>
      <c r="AD439" s="101" t="str">
        <f>IF(E439&gt;0,+VLOOKUP($E439,'CODE GENERATOR'!$D:$AC,25,FALSE),0)</f>
        <v>2507_VW_Web_57</v>
      </c>
      <c r="AE439" s="101" t="str">
        <f>IF(E439&gt;0,+VLOOKUP($E439,'CODE GENERATOR'!$D:$AC,26,FALSE),0)</f>
        <v/>
      </c>
      <c r="AF439" s="149" t="str">
        <f>IF($C439&gt;0,$C439&amp;" "&amp;$P439&amp;" "&amp;+VLOOKUP($C439,'STYLE NAMES'!$B:$AC,10,FALSE),"""")</f>
        <v>ENZA NAVY/WHITE WOMEN'S COMPETITION POLO SHORT SLEEVE</v>
      </c>
      <c r="AG439" s="101" t="str">
        <f>"Enjoy our "&amp;(AF439)&amp;"; "&amp;IF(C439&gt;0,+VLOOKUP($C439,'STYLE NAMES'!$B:$AC,11,FALSE),"")</f>
        <v>Enjoy our ENZA NAVY/WHITE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39" s="101" t="str">
        <f>IF(C439&gt;0,+VLOOKUP($C439,'STYLE NAMES'!$B:$AC,12,FALSE),"")</f>
        <v>* Specially engineered design for high performance
* 4-way super stretch piquet jersey
* Soft and comfortable
* Breathable
* Quick dry
Composition:
95% Poliamide 5% Elasthane</v>
      </c>
      <c r="AI439" s="101" t="str">
        <f>IF(C439&gt;0,+VLOOKUP($C439,'STYLE NAMES'!$B:$AC,13,FALSE),"")</f>
        <v>Machine Wash at 30°C
Mild process
Iron at low temperature
Iron from REVERSE
Do NOT iron on logos or prints
Do not bleach
Do NOT Tumble Dry</v>
      </c>
      <c r="AJ439" s="149" t="str">
        <f>IF($C439&gt;0,$C439&amp;" "&amp;$P439&amp;" "&amp;+VLOOKUP($C439,'STYLE NAMES'!$B:$AC,14,FALSE),"""")</f>
        <v>ENZA NAVY/WHITE KADIN KISA KOL YARIŞMA POLO</v>
      </c>
      <c r="AK439" s="149" t="str">
        <f>"Cavalier SanMarco tarafından tasarlanan "&amp;(AJ439)&amp;"; "&amp;IF(C439&gt;0,+VLOOKUP($C439,'STYLE NAMES'!$B:$AC,15,FALSE),"")</f>
        <v>Cavalier SanMarco tarafından tasarlanan ENZA NAVY/WHITE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39" s="149" t="str">
        <f>IF(C439&gt;0,+VLOOKUP($C439,'STYLE NAMES'!$B:$AC,16,FALSE),"")</f>
        <v>* Yüksek performans için özel tasarım
* 4 yönlü süper streç pike kumaş
* Yumuşak ve rahat
* Nefes alabilir
* Hızlı kuruma
Kompozisyon:
%95 Polyamid  %5 Elastan</v>
      </c>
      <c r="AM439" s="149" t="str">
        <f>IF(C439&gt;0,+VLOOKUP($C439,'STYLE NAMES'!$B:$AC,17,FALSE),"")</f>
        <v>Makinede 30°C' de Yıkayın
Hassas Yıkama
Ilık ütü yapın
Tersten ütüleyin
Logo ve baskıları ÜTÜLEMEYİN
Çamaşır suyu kullanmayın
Kurutma Makinesinde Kurutmayın</v>
      </c>
      <c r="AN439" s="149" t="str">
        <f>IF($C439&gt;0,$C439&amp;" "&amp;$P439&amp;" "&amp;+VLOOKUP($C439,'STYLE NAMES'!$B:$AC,18,FALSE),"""")</f>
        <v>ENZA NAVY/WHITE POLO DA CONCORSO DONNA MANICA CORTA</v>
      </c>
      <c r="AO439" s="101" t="str">
        <f>"Disegnato da Cavalier SanMarco "&amp;(AN439)&amp;"; "&amp;IF(C439&gt;0,+VLOOKUP($C439,'STYLE NAMES'!$B:$AC,19,FALSE),"")</f>
        <v>Disegnato da Cavalier SanMarco ENZA NAVY/WHITE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39" s="101" t="str">
        <f>IF(C439&gt;0,+VLOOKUP($C439,'STYLE NAMES'!$B:$AC,20,FALSE),"")</f>
        <v>Design ingegnerizzato per alte prestazioni 
Jersey piqué elasticizzato  4-way-stretch 
Morbido e confortevole 
Traspirante Asciugatura rapida 
Composizione: 
95% Poliammide  5% Elastan</v>
      </c>
      <c r="AQ439" s="101" t="str">
        <f>IF(C439&gt;0,+VLOOKUP($C439,'STYLE NAMES'!$B:$AC,21,FALSE),"")</f>
        <v>Lavare in lavatrice a 30°C Ciclo delicato 
Stirare a bassa temperatura
Stirare al rovescio 
Non stirare su loghi o stampe 
Non candeggiare 
Non asciugare in asciugatrice</v>
      </c>
      <c r="AR439" s="101">
        <f>IF(D439&gt;0,+VLOOKUP($C439,'STYLE NAMES'!$B:$AC,22,FALSE),"")</f>
        <v>0</v>
      </c>
      <c r="AS439" s="101">
        <f>IF(E439&gt;0,+VLOOKUP($C439,'STYLE NAMES'!$B:$AC,23,FALSE),"")</f>
        <v>0</v>
      </c>
      <c r="AT439" s="101">
        <f>IF(F439&gt;0,+VLOOKUP($C439,'STYLE NAMES'!$B:$AC,24,FALSE),"")</f>
        <v>0</v>
      </c>
      <c r="AU439" s="101">
        <f>IF(G439&gt;0,+VLOOKUP($C439,'STYLE NAMES'!$B:$AC,25,FALSE),"")</f>
        <v>0</v>
      </c>
      <c r="AV439" s="101" t="str">
        <f>+VLOOKUP($S439,'CODE GENERATOR'!$P:$AM,15,FALSE)</f>
        <v>R.BOTWN_BRC0067_TJR0027WHTWHT</v>
      </c>
      <c r="AW439" s="101" t="str">
        <f>+VLOOKUP($S439,'CODE GENERATOR'!$P:$AM,16,FALSE)</f>
        <v>A.RACUX_BLT0094A_BRD0002NAVNAV</v>
      </c>
      <c r="AX439" s="101" t="str">
        <f>+VLOOKUP($S439,'CODE GENERATOR'!$P:$AM,17,FALSE)</f>
        <v>A.RACAU_SOC0018_NYL00003XBST1</v>
      </c>
      <c r="AY439" s="101">
        <f>+VLOOKUP($S439,'CODE GENERATOR'!$P:$AM,18,FALSE)</f>
        <v>0</v>
      </c>
      <c r="AZ439" s="101">
        <f>+VLOOKUP($S439,'CODE GENERATOR'!$P:$AM,19,FALSE)</f>
        <v>0</v>
      </c>
      <c r="BA439" s="101">
        <f>+VLOOKUP($S439,'CODE GENERATOR'!$P:$AM,20,FALSE)</f>
        <v>0</v>
      </c>
      <c r="BB439" s="101">
        <f>+VLOOKUP($S439,'CODE GENERATOR'!$P:$AM,21,FALSE)</f>
        <v>0</v>
      </c>
      <c r="BC439" s="101">
        <f>+VLOOKUP($S439,'CODE GENERATOR'!$P:$AM,22,FALSE)</f>
        <v>0</v>
      </c>
      <c r="BD439" s="101">
        <f>+VLOOKUP($S439,'CODE GENERATOR'!$P:$AM,23,FALSE)</f>
        <v>0</v>
      </c>
      <c r="BE439" s="101">
        <f>+VLOOKUP($S439,'CODE GENERATOR'!$P:$AM,24,FALSE)</f>
        <v>0</v>
      </c>
      <c r="BF439" s="101">
        <f>IF(C439&gt;0,+VLOOKUP(G439,'CATEGORY ID'!$A$1:$L$118,3,FALSE),"")</f>
        <v>30</v>
      </c>
      <c r="BG439" s="101">
        <f>IF(C439&gt;0,+VLOOKUP(H439,'CATEGORY ID'!$D$1:$L$118,3,FALSE),"")</f>
        <v>3</v>
      </c>
      <c r="BH439" s="101">
        <f>IF(C439&gt;0,+VLOOKUP((+H439&amp;I439),'CATEGORY ID'!$H$1:$I$121,2,FALSE),"")</f>
        <v>109</v>
      </c>
      <c r="BJ439" s="101">
        <f>IF(C439&gt;0,IF(COUNTIF('CATEGORY ID'!$K$1:$K$121,+H439&amp;K439) &gt; 0, +VLOOKUP(+H439&amp;K439,'CATEGORY ID'!$K$1:$L$121,2,FALSE),""),"")</f>
        <v>225</v>
      </c>
      <c r="BK439" s="101" t="str">
        <f>IF(C439&gt;0,IF(COUNTIF('CATEGORY ID'!$K$124:$K$165, +VLOOKUP(C439,'STYLE NAMES'!$B:$AE,30,FALSE)) &gt; 0, +VLOOKUP(VLOOKUP(C439,'STYLE NAMES'!$B:$AE,30,FALSE),'CATEGORY ID'!K:M,2,FALSE),""),"")</f>
        <v/>
      </c>
      <c r="BM439" s="101">
        <v>204</v>
      </c>
      <c r="BO439" s="101">
        <v>21</v>
      </c>
      <c r="BR439" s="101" t="str" cm="1">
        <f t="array" ref="BR439">IF(C439&gt;0,_xlfn.TEXTJOIN(";", TRUE,_xlfn.UNIQUE(_xlfn._xlws.FILTER(BF439:BQ439,(BF439:BQ439&gt;0)),TRUE,FALSE)),"")&amp;";"&amp;BS439</f>
        <v>30;3;109;225;204;21;209;231</v>
      </c>
      <c r="BS439" s="101" t="s">
        <v>3453</v>
      </c>
      <c r="BU439" s="106">
        <f>IF(C439&gt;0,+VLOOKUP($C439,'STYLE NAMES'!$B:$AC,26,FALSE),"")</f>
        <v>89.9</v>
      </c>
      <c r="BV439" s="106">
        <f>IF(C439&gt;0,+VLOOKUP($C439,'STYLE NAMES'!$B:$AC,27,FALSE),"")</f>
        <v>4940</v>
      </c>
      <c r="BW439" s="106">
        <f>IF(C439&gt;0,+VLOOKUP($C439,'STYLE NAMES'!$B:$AC,28,FALSE),"")</f>
        <v>103.38500000000001</v>
      </c>
      <c r="BY439"/>
      <c r="BZ439" s="101">
        <v>9</v>
      </c>
      <c r="CA439" s="137">
        <f t="shared" si="30"/>
        <v>1</v>
      </c>
      <c r="CB439" s="137" t="str">
        <f>+VLOOKUP(C439,'[2]STYLES &amp; MODELS MATRIX'!$A:$G,7,FALSE)</f>
        <v>AK</v>
      </c>
      <c r="CC439" s="137" t="str">
        <f>+VLOOKUP(C439,'[1]STYLES &amp; SIZE CHARTS'!$A:$H,8,FALSE)</f>
        <v>WT-SSCP1</v>
      </c>
      <c r="CD439" s="137"/>
      <c r="CE439" s="205"/>
      <c r="CF439" s="141"/>
    </row>
    <row r="440" spans="1:84" s="101" customFormat="1" ht="12" customHeight="1" x14ac:dyDescent="0.2">
      <c r="A440" s="102">
        <f t="shared" si="28"/>
        <v>8683711004943</v>
      </c>
      <c r="B440" s="101" t="s">
        <v>879</v>
      </c>
      <c r="C440" s="101" t="s">
        <v>303</v>
      </c>
      <c r="D440" s="101" t="s">
        <v>2986</v>
      </c>
      <c r="E440" s="203" t="s">
        <v>2379</v>
      </c>
      <c r="F440" s="101" t="s">
        <v>2248</v>
      </c>
      <c r="G440" s="101" t="str">
        <f>IF(C440&gt;0,+VLOOKUP($C440,'STYLE NAMES'!$B:$AC,4,FALSE),"")</f>
        <v>RIDER</v>
      </c>
      <c r="H440" s="101" t="str">
        <f>IF(C440&gt;0,+VLOOKUP($C440,'STYLE NAMES'!$B:$AC,5,FALSE),"")</f>
        <v>WOMEN</v>
      </c>
      <c r="I440" s="101" t="str">
        <f>IF(C440&gt;0,+VLOOKUP($C440,'STYLE NAMES'!$B:$AC,6,FALSE),"")</f>
        <v>TOPS</v>
      </c>
      <c r="J440" s="101" t="str">
        <f>IF(C440&gt;0,+VLOOKUP($C440,'STYLE NAMES'!$B:$AC,7,FALSE),"")</f>
        <v>WOMEN</v>
      </c>
      <c r="K440" s="101" t="str">
        <f>IF(C440&gt;0,+VLOOKUP($C440,'STYLE NAMES'!$B:$AC,8,FALSE),"")</f>
        <v>COMPETITION POLOS</v>
      </c>
      <c r="L440" s="101" t="str">
        <f>IF(E440&gt;0,+VLOOKUP($E440,'CODE GENERATOR'!$D:$T,3,FALSE),"")</f>
        <v>S</v>
      </c>
      <c r="M440" s="101" t="str">
        <f>IF(E440&gt;0,+VLOOKUP($E440,'CODE GENERATOR'!$D:$T,4,FALSE),"")</f>
        <v>PIQUET</v>
      </c>
      <c r="N440" s="101" t="str">
        <f>IF(E440&gt;0,+VLOOKUP($E440,'CODE GENERATOR'!$D:$T,6,FALSE),"")</f>
        <v>NAVY</v>
      </c>
      <c r="O440" s="101" t="str">
        <f>IF(E440&gt;0,+VLOOKUP($E440,'CODE GENERATOR'!$D:$T,7,FALSE),"")</f>
        <v>WHITE</v>
      </c>
      <c r="P440" s="101" t="str">
        <f t="shared" si="29"/>
        <v>NAVY/WHITE</v>
      </c>
      <c r="Q440" s="104" t="str">
        <f>IF(E440&gt;0,+VLOOKUP($E440,'CODE GENERATOR'!$D:$T,11,FALSE),"")</f>
        <v>R.TOPWN_CPL0040</v>
      </c>
      <c r="R440" s="104" t="str">
        <f>IF(E440&gt;0,+VLOOKUP($E440,'CODE GENERATOR'!$D:$T,12,FALSE),"")</f>
        <v>PIQ0015NAVWHT</v>
      </c>
      <c r="S440" s="104" t="str">
        <f>IF(E440&gt;0,+VLOOKUP($E440,'CODE GENERATOR'!$D:$T,13,FALSE),"")</f>
        <v>R.TOPWN_CPL0040_PIQ0015NAVWHT</v>
      </c>
      <c r="T440" s="104" t="str">
        <f t="shared" si="27"/>
        <v>R.TOPWN_CPL0040_PIQ0015NAVWHT_L</v>
      </c>
      <c r="U440" s="105">
        <v>8683711004943</v>
      </c>
      <c r="V440" s="107" t="str" cm="1">
        <f t="array" ref="V440">_xlfn.TEXTJOIN(";", TRUE, _xlfn.UNIQUE(_xlfn._xlws.FILTER(P$3:P$10029, C$3:C$10029=C440)))</f>
        <v>WHITE;WHITE/NAVY;NAVY/WHITE</v>
      </c>
      <c r="W440" s="107" t="str" cm="1">
        <f t="array" ref="W440">_xlfn.TEXTJOIN(";", TRUE, _xlfn.UNIQUE(_xlfn._xlws.FILTER(F$3:F$10029, C$3:C$10029=C440)))</f>
        <v>XS;S;M;L;XL</v>
      </c>
      <c r="X440" s="101" t="str">
        <f>IF(E440&gt;0,+VLOOKUP($E440,'CODE GENERATOR'!$D:$AC,19,FALSE),0)</f>
        <v>2507_W_2596</v>
      </c>
      <c r="Y440" s="101" t="str">
        <f>IF(E440&gt;0,+VLOOKUP($E440,'CODE GENERATOR'!$D:$AC,20,FALSE),0)</f>
        <v>2507_W_2603</v>
      </c>
      <c r="Z440" s="101" t="str">
        <f>IF(E440&gt;0,+VLOOKUP($E440,'CODE GENERATOR'!$D:$AC,21,FALSE),0)</f>
        <v>2507_W_2621</v>
      </c>
      <c r="AA440" s="101" t="str">
        <f>IF(E440&gt;0,+VLOOKUP($E440,'CODE GENERATOR'!$D:$AC,22,FALSE),0)</f>
        <v>2507_W_2612</v>
      </c>
      <c r="AB440" s="101" t="str">
        <f>IF(E440&gt;0,+VLOOKUP($E440,'CODE GENERATOR'!$D:$AC,23,FALSE),0)</f>
        <v>2507_D_cavalier_detay_0079</v>
      </c>
      <c r="AC440" s="101" t="str">
        <f>IF(E440&gt;0,+VLOOKUP($E440,'CODE GENERATOR'!$D:$AC,24,FALSE),0)</f>
        <v/>
      </c>
      <c r="AD440" s="101" t="str">
        <f>IF(E440&gt;0,+VLOOKUP($E440,'CODE GENERATOR'!$D:$AC,25,FALSE),0)</f>
        <v>2507_VW_Web_57</v>
      </c>
      <c r="AE440" s="101" t="str">
        <f>IF(E440&gt;0,+VLOOKUP($E440,'CODE GENERATOR'!$D:$AC,26,FALSE),0)</f>
        <v/>
      </c>
      <c r="AF440" s="149" t="str">
        <f>IF($C440&gt;0,$C440&amp;" "&amp;$P440&amp;" "&amp;+VLOOKUP($C440,'STYLE NAMES'!$B:$AC,10,FALSE),"""")</f>
        <v>ENZA NAVY/WHITE WOMEN'S COMPETITION POLO SHORT SLEEVE</v>
      </c>
      <c r="AG440" s="101" t="str">
        <f>"Enjoy our "&amp;(AF440)&amp;"; "&amp;IF(C440&gt;0,+VLOOKUP($C440,'STYLE NAMES'!$B:$AC,11,FALSE),"")</f>
        <v>Enjoy our ENZA NAVY/WHITE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0" s="101" t="str">
        <f>IF(C440&gt;0,+VLOOKUP($C440,'STYLE NAMES'!$B:$AC,12,FALSE),"")</f>
        <v>* Specially engineered design for high performance
* 4-way super stretch piquet jersey
* Soft and comfortable
* Breathable
* Quick dry
Composition:
95% Poliamide 5% Elasthane</v>
      </c>
      <c r="AI440" s="101" t="str">
        <f>IF(C440&gt;0,+VLOOKUP($C440,'STYLE NAMES'!$B:$AC,13,FALSE),"")</f>
        <v>Machine Wash at 30°C
Mild process
Iron at low temperature
Iron from REVERSE
Do NOT iron on logos or prints
Do not bleach
Do NOT Tumble Dry</v>
      </c>
      <c r="AJ440" s="149" t="str">
        <f>IF($C440&gt;0,$C440&amp;" "&amp;$P440&amp;" "&amp;+VLOOKUP($C440,'STYLE NAMES'!$B:$AC,14,FALSE),"""")</f>
        <v>ENZA NAVY/WHITE KADIN KISA KOL YARIŞMA POLO</v>
      </c>
      <c r="AK440" s="149" t="str">
        <f>"Cavalier SanMarco tarafından tasarlanan "&amp;(AJ440)&amp;"; "&amp;IF(C440&gt;0,+VLOOKUP($C440,'STYLE NAMES'!$B:$AC,15,FALSE),"")</f>
        <v>Cavalier SanMarco tarafından tasarlanan ENZA NAVY/WHITE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0" s="149" t="str">
        <f>IF(C440&gt;0,+VLOOKUP($C440,'STYLE NAMES'!$B:$AC,16,FALSE),"")</f>
        <v>* Yüksek performans için özel tasarım
* 4 yönlü süper streç pike kumaş
* Yumuşak ve rahat
* Nefes alabilir
* Hızlı kuruma
Kompozisyon:
%95 Polyamid  %5 Elastan</v>
      </c>
      <c r="AM440" s="149" t="str">
        <f>IF(C440&gt;0,+VLOOKUP($C440,'STYLE NAMES'!$B:$AC,17,FALSE),"")</f>
        <v>Makinede 30°C' de Yıkayın
Hassas Yıkama
Ilık ütü yapın
Tersten ütüleyin
Logo ve baskıları ÜTÜLEMEYİN
Çamaşır suyu kullanmayın
Kurutma Makinesinde Kurutmayın</v>
      </c>
      <c r="AN440" s="149" t="str">
        <f>IF($C440&gt;0,$C440&amp;" "&amp;$P440&amp;" "&amp;+VLOOKUP($C440,'STYLE NAMES'!$B:$AC,18,FALSE),"""")</f>
        <v>ENZA NAVY/WHITE POLO DA CONCORSO DONNA MANICA CORTA</v>
      </c>
      <c r="AO440" s="101" t="str">
        <f>"Disegnato da Cavalier SanMarco "&amp;(AN440)&amp;"; "&amp;IF(C440&gt;0,+VLOOKUP($C440,'STYLE NAMES'!$B:$AC,19,FALSE),"")</f>
        <v>Disegnato da Cavalier SanMarco ENZA NAVY/WHITE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0" s="101" t="str">
        <f>IF(C440&gt;0,+VLOOKUP($C440,'STYLE NAMES'!$B:$AC,20,FALSE),"")</f>
        <v>Design ingegnerizzato per alte prestazioni 
Jersey piqué elasticizzato  4-way-stretch 
Morbido e confortevole 
Traspirante Asciugatura rapida 
Composizione: 
95% Poliammide  5% Elastan</v>
      </c>
      <c r="AQ440" s="101" t="str">
        <f>IF(C440&gt;0,+VLOOKUP($C440,'STYLE NAMES'!$B:$AC,21,FALSE),"")</f>
        <v>Lavare in lavatrice a 30°C Ciclo delicato 
Stirare a bassa temperatura
Stirare al rovescio 
Non stirare su loghi o stampe 
Non candeggiare 
Non asciugare in asciugatrice</v>
      </c>
      <c r="AR440" s="101">
        <f>IF(D440&gt;0,+VLOOKUP($C440,'STYLE NAMES'!$B:$AC,22,FALSE),"")</f>
        <v>0</v>
      </c>
      <c r="AS440" s="101">
        <f>IF(E440&gt;0,+VLOOKUP($C440,'STYLE NAMES'!$B:$AC,23,FALSE),"")</f>
        <v>0</v>
      </c>
      <c r="AT440" s="101">
        <f>IF(F440&gt;0,+VLOOKUP($C440,'STYLE NAMES'!$B:$AC,24,FALSE),"")</f>
        <v>0</v>
      </c>
      <c r="AU440" s="101">
        <f>IF(G440&gt;0,+VLOOKUP($C440,'STYLE NAMES'!$B:$AC,25,FALSE),"")</f>
        <v>0</v>
      </c>
      <c r="AV440" s="101" t="str">
        <f>+VLOOKUP($S440,'CODE GENERATOR'!$P:$AM,15,FALSE)</f>
        <v>R.BOTWN_BRC0067_TJR0027WHTWHT</v>
      </c>
      <c r="AW440" s="101" t="str">
        <f>+VLOOKUP($S440,'CODE GENERATOR'!$P:$AM,16,FALSE)</f>
        <v>A.RACUX_BLT0094A_BRD0002NAVNAV</v>
      </c>
      <c r="AX440" s="101" t="str">
        <f>+VLOOKUP($S440,'CODE GENERATOR'!$P:$AM,17,FALSE)</f>
        <v>A.RACAU_SOC0018_NYL00003XBST1</v>
      </c>
      <c r="AY440" s="101">
        <f>+VLOOKUP($S440,'CODE GENERATOR'!$P:$AM,18,FALSE)</f>
        <v>0</v>
      </c>
      <c r="AZ440" s="101">
        <f>+VLOOKUP($S440,'CODE GENERATOR'!$P:$AM,19,FALSE)</f>
        <v>0</v>
      </c>
      <c r="BA440" s="101">
        <f>+VLOOKUP($S440,'CODE GENERATOR'!$P:$AM,20,FALSE)</f>
        <v>0</v>
      </c>
      <c r="BB440" s="101">
        <f>+VLOOKUP($S440,'CODE GENERATOR'!$P:$AM,21,FALSE)</f>
        <v>0</v>
      </c>
      <c r="BC440" s="101">
        <f>+VLOOKUP($S440,'CODE GENERATOR'!$P:$AM,22,FALSE)</f>
        <v>0</v>
      </c>
      <c r="BD440" s="101">
        <f>+VLOOKUP($S440,'CODE GENERATOR'!$P:$AM,23,FALSE)</f>
        <v>0</v>
      </c>
      <c r="BE440" s="101">
        <f>+VLOOKUP($S440,'CODE GENERATOR'!$P:$AM,24,FALSE)</f>
        <v>0</v>
      </c>
      <c r="BF440" s="101">
        <f>IF(C440&gt;0,+VLOOKUP(G440,'CATEGORY ID'!$A$1:$L$118,3,FALSE),"")</f>
        <v>30</v>
      </c>
      <c r="BG440" s="101">
        <f>IF(C440&gt;0,+VLOOKUP(H440,'CATEGORY ID'!$D$1:$L$118,3,FALSE),"")</f>
        <v>3</v>
      </c>
      <c r="BH440" s="101">
        <f>IF(C440&gt;0,+VLOOKUP((+H440&amp;I440),'CATEGORY ID'!$H$1:$I$121,2,FALSE),"")</f>
        <v>109</v>
      </c>
      <c r="BJ440" s="101">
        <f>IF(C440&gt;0,IF(COUNTIF('CATEGORY ID'!$K$1:$K$121,+H440&amp;K440) &gt; 0, +VLOOKUP(+H440&amp;K440,'CATEGORY ID'!$K$1:$L$121,2,FALSE),""),"")</f>
        <v>225</v>
      </c>
      <c r="BK440" s="101" t="str">
        <f>IF(C440&gt;0,IF(COUNTIF('CATEGORY ID'!$K$124:$K$165, +VLOOKUP(C440,'STYLE NAMES'!$B:$AE,30,FALSE)) &gt; 0, +VLOOKUP(VLOOKUP(C440,'STYLE NAMES'!$B:$AE,30,FALSE),'CATEGORY ID'!K:M,2,FALSE),""),"")</f>
        <v/>
      </c>
      <c r="BM440" s="101">
        <v>204</v>
      </c>
      <c r="BO440" s="101">
        <v>21</v>
      </c>
      <c r="BR440" s="101" t="str" cm="1">
        <f t="array" ref="BR440">IF(C440&gt;0,_xlfn.TEXTJOIN(";", TRUE,_xlfn.UNIQUE(_xlfn._xlws.FILTER(BF440:BQ440,(BF440:BQ440&gt;0)),TRUE,FALSE)),"")&amp;";"&amp;BS440</f>
        <v>30;3;109;225;204;21;209;231</v>
      </c>
      <c r="BS440" s="101" t="s">
        <v>3453</v>
      </c>
      <c r="BU440" s="106">
        <f>IF(C440&gt;0,+VLOOKUP($C440,'STYLE NAMES'!$B:$AC,26,FALSE),"")</f>
        <v>89.9</v>
      </c>
      <c r="BV440" s="106">
        <f>IF(C440&gt;0,+VLOOKUP($C440,'STYLE NAMES'!$B:$AC,27,FALSE),"")</f>
        <v>4940</v>
      </c>
      <c r="BW440" s="106">
        <f>IF(C440&gt;0,+VLOOKUP($C440,'STYLE NAMES'!$B:$AC,28,FALSE),"")</f>
        <v>103.38500000000001</v>
      </c>
      <c r="BY440"/>
      <c r="BZ440" s="101">
        <v>4</v>
      </c>
      <c r="CA440" s="137">
        <f t="shared" si="30"/>
        <v>1</v>
      </c>
      <c r="CB440" s="137" t="str">
        <f>+VLOOKUP(C440,'[2]STYLES &amp; MODELS MATRIX'!$A:$G,7,FALSE)</f>
        <v>AK</v>
      </c>
      <c r="CC440" s="137" t="str">
        <f>+VLOOKUP(C440,'[1]STYLES &amp; SIZE CHARTS'!$A:$H,8,FALSE)</f>
        <v>WT-SSCP1</v>
      </c>
      <c r="CD440" s="137"/>
      <c r="CE440" s="205"/>
      <c r="CF440" s="141"/>
    </row>
    <row r="441" spans="1:84" s="101" customFormat="1" ht="12" customHeight="1" x14ac:dyDescent="0.2">
      <c r="A441" s="102">
        <f t="shared" si="28"/>
        <v>8683711004950</v>
      </c>
      <c r="B441" s="101" t="s">
        <v>879</v>
      </c>
      <c r="C441" s="101" t="s">
        <v>303</v>
      </c>
      <c r="D441" s="101" t="s">
        <v>2986</v>
      </c>
      <c r="E441" s="203" t="s">
        <v>2379</v>
      </c>
      <c r="F441" s="101" t="s">
        <v>2249</v>
      </c>
      <c r="G441" s="101" t="str">
        <f>IF(C441&gt;0,+VLOOKUP($C441,'STYLE NAMES'!$B:$AC,4,FALSE),"")</f>
        <v>RIDER</v>
      </c>
      <c r="H441" s="101" t="str">
        <f>IF(C441&gt;0,+VLOOKUP($C441,'STYLE NAMES'!$B:$AC,5,FALSE),"")</f>
        <v>WOMEN</v>
      </c>
      <c r="I441" s="101" t="str">
        <f>IF(C441&gt;0,+VLOOKUP($C441,'STYLE NAMES'!$B:$AC,6,FALSE),"")</f>
        <v>TOPS</v>
      </c>
      <c r="J441" s="101" t="str">
        <f>IF(C441&gt;0,+VLOOKUP($C441,'STYLE NAMES'!$B:$AC,7,FALSE),"")</f>
        <v>WOMEN</v>
      </c>
      <c r="K441" s="101" t="str">
        <f>IF(C441&gt;0,+VLOOKUP($C441,'STYLE NAMES'!$B:$AC,8,FALSE),"")</f>
        <v>COMPETITION POLOS</v>
      </c>
      <c r="L441" s="101" t="str">
        <f>IF(E441&gt;0,+VLOOKUP($E441,'CODE GENERATOR'!$D:$T,3,FALSE),"")</f>
        <v>S</v>
      </c>
      <c r="M441" s="101" t="str">
        <f>IF(E441&gt;0,+VLOOKUP($E441,'CODE GENERATOR'!$D:$T,4,FALSE),"")</f>
        <v>PIQUET</v>
      </c>
      <c r="N441" s="101" t="str">
        <f>IF(E441&gt;0,+VLOOKUP($E441,'CODE GENERATOR'!$D:$T,6,FALSE),"")</f>
        <v>NAVY</v>
      </c>
      <c r="O441" s="101" t="str">
        <f>IF(E441&gt;0,+VLOOKUP($E441,'CODE GENERATOR'!$D:$T,7,FALSE),"")</f>
        <v>WHITE</v>
      </c>
      <c r="P441" s="101" t="str">
        <f t="shared" si="29"/>
        <v>NAVY/WHITE</v>
      </c>
      <c r="Q441" s="104" t="str">
        <f>IF(E441&gt;0,+VLOOKUP($E441,'CODE GENERATOR'!$D:$T,11,FALSE),"")</f>
        <v>R.TOPWN_CPL0040</v>
      </c>
      <c r="R441" s="104" t="str">
        <f>IF(E441&gt;0,+VLOOKUP($E441,'CODE GENERATOR'!$D:$T,12,FALSE),"")</f>
        <v>PIQ0015NAVWHT</v>
      </c>
      <c r="S441" s="104" t="str">
        <f>IF(E441&gt;0,+VLOOKUP($E441,'CODE GENERATOR'!$D:$T,13,FALSE),"")</f>
        <v>R.TOPWN_CPL0040_PIQ0015NAVWHT</v>
      </c>
      <c r="T441" s="104" t="str">
        <f t="shared" si="27"/>
        <v>R.TOPWN_CPL0040_PIQ0015NAVWHT_XL</v>
      </c>
      <c r="U441" s="105">
        <v>8683711004950</v>
      </c>
      <c r="V441" s="107" t="str" cm="1">
        <f t="array" ref="V441">_xlfn.TEXTJOIN(";", TRUE, _xlfn.UNIQUE(_xlfn._xlws.FILTER(P$3:P$10029, C$3:C$10029=C441)))</f>
        <v>WHITE;WHITE/NAVY;NAVY/WHITE</v>
      </c>
      <c r="W441" s="107" t="str" cm="1">
        <f t="array" ref="W441">_xlfn.TEXTJOIN(";", TRUE, _xlfn.UNIQUE(_xlfn._xlws.FILTER(F$3:F$10029, C$3:C$10029=C441)))</f>
        <v>XS;S;M;L;XL</v>
      </c>
      <c r="X441" s="101" t="str">
        <f>IF(E441&gt;0,+VLOOKUP($E441,'CODE GENERATOR'!$D:$AC,19,FALSE),0)</f>
        <v>2507_W_2596</v>
      </c>
      <c r="Y441" s="101" t="str">
        <f>IF(E441&gt;0,+VLOOKUP($E441,'CODE GENERATOR'!$D:$AC,20,FALSE),0)</f>
        <v>2507_W_2603</v>
      </c>
      <c r="Z441" s="101" t="str">
        <f>IF(E441&gt;0,+VLOOKUP($E441,'CODE GENERATOR'!$D:$AC,21,FALSE),0)</f>
        <v>2507_W_2621</v>
      </c>
      <c r="AA441" s="101" t="str">
        <f>IF(E441&gt;0,+VLOOKUP($E441,'CODE GENERATOR'!$D:$AC,22,FALSE),0)</f>
        <v>2507_W_2612</v>
      </c>
      <c r="AB441" s="101" t="str">
        <f>IF(E441&gt;0,+VLOOKUP($E441,'CODE GENERATOR'!$D:$AC,23,FALSE),0)</f>
        <v>2507_D_cavalier_detay_0079</v>
      </c>
      <c r="AC441" s="101" t="str">
        <f>IF(E441&gt;0,+VLOOKUP($E441,'CODE GENERATOR'!$D:$AC,24,FALSE),0)</f>
        <v/>
      </c>
      <c r="AD441" s="101" t="str">
        <f>IF(E441&gt;0,+VLOOKUP($E441,'CODE GENERATOR'!$D:$AC,25,FALSE),0)</f>
        <v>2507_VW_Web_57</v>
      </c>
      <c r="AE441" s="101" t="str">
        <f>IF(E441&gt;0,+VLOOKUP($E441,'CODE GENERATOR'!$D:$AC,26,FALSE),0)</f>
        <v/>
      </c>
      <c r="AF441" s="149" t="str">
        <f>IF($C441&gt;0,$C441&amp;" "&amp;$P441&amp;" "&amp;+VLOOKUP($C441,'STYLE NAMES'!$B:$AC,10,FALSE),"""")</f>
        <v>ENZA NAVY/WHITE WOMEN'S COMPETITION POLO SHORT SLEEVE</v>
      </c>
      <c r="AG441" s="101" t="str">
        <f>"Enjoy our "&amp;(AF441)&amp;"; "&amp;IF(C441&gt;0,+VLOOKUP($C441,'STYLE NAMES'!$B:$AC,11,FALSE),"")</f>
        <v>Enjoy our ENZA NAVY/WHITE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1" s="101" t="str">
        <f>IF(C441&gt;0,+VLOOKUP($C441,'STYLE NAMES'!$B:$AC,12,FALSE),"")</f>
        <v>* Specially engineered design for high performance
* 4-way super stretch piquet jersey
* Soft and comfortable
* Breathable
* Quick dry
Composition:
95% Poliamide 5% Elasthane</v>
      </c>
      <c r="AI441" s="101" t="str">
        <f>IF(C441&gt;0,+VLOOKUP($C441,'STYLE NAMES'!$B:$AC,13,FALSE),"")</f>
        <v>Machine Wash at 30°C
Mild process
Iron at low temperature
Iron from REVERSE
Do NOT iron on logos or prints
Do not bleach
Do NOT Tumble Dry</v>
      </c>
      <c r="AJ441" s="149" t="str">
        <f>IF($C441&gt;0,$C441&amp;" "&amp;$P441&amp;" "&amp;+VLOOKUP($C441,'STYLE NAMES'!$B:$AC,14,FALSE),"""")</f>
        <v>ENZA NAVY/WHITE KADIN KISA KOL YARIŞMA POLO</v>
      </c>
      <c r="AK441" s="149" t="str">
        <f>"Cavalier SanMarco tarafından tasarlanan "&amp;(AJ441)&amp;"; "&amp;IF(C441&gt;0,+VLOOKUP($C441,'STYLE NAMES'!$B:$AC,15,FALSE),"")</f>
        <v>Cavalier SanMarco tarafından tasarlanan ENZA NAVY/WHITE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1" s="149" t="str">
        <f>IF(C441&gt;0,+VLOOKUP($C441,'STYLE NAMES'!$B:$AC,16,FALSE),"")</f>
        <v>* Yüksek performans için özel tasarım
* 4 yönlü süper streç pike kumaş
* Yumuşak ve rahat
* Nefes alabilir
* Hızlı kuruma
Kompozisyon:
%95 Polyamid  %5 Elastan</v>
      </c>
      <c r="AM441" s="149" t="str">
        <f>IF(C441&gt;0,+VLOOKUP($C441,'STYLE NAMES'!$B:$AC,17,FALSE),"")</f>
        <v>Makinede 30°C' de Yıkayın
Hassas Yıkama
Ilık ütü yapın
Tersten ütüleyin
Logo ve baskıları ÜTÜLEMEYİN
Çamaşır suyu kullanmayın
Kurutma Makinesinde Kurutmayın</v>
      </c>
      <c r="AN441" s="149" t="str">
        <f>IF($C441&gt;0,$C441&amp;" "&amp;$P441&amp;" "&amp;+VLOOKUP($C441,'STYLE NAMES'!$B:$AC,18,FALSE),"""")</f>
        <v>ENZA NAVY/WHITE POLO DA CONCORSO DONNA MANICA CORTA</v>
      </c>
      <c r="AO441" s="101" t="str">
        <f>"Disegnato da Cavalier SanMarco "&amp;(AN441)&amp;"; "&amp;IF(C441&gt;0,+VLOOKUP($C441,'STYLE NAMES'!$B:$AC,19,FALSE),"")</f>
        <v>Disegnato da Cavalier SanMarco ENZA NAVY/WHITE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1" s="101" t="str">
        <f>IF(C441&gt;0,+VLOOKUP($C441,'STYLE NAMES'!$B:$AC,20,FALSE),"")</f>
        <v>Design ingegnerizzato per alte prestazioni 
Jersey piqué elasticizzato  4-way-stretch 
Morbido e confortevole 
Traspirante Asciugatura rapida 
Composizione: 
95% Poliammide  5% Elastan</v>
      </c>
      <c r="AQ441" s="101" t="str">
        <f>IF(C441&gt;0,+VLOOKUP($C441,'STYLE NAMES'!$B:$AC,21,FALSE),"")</f>
        <v>Lavare in lavatrice a 30°C Ciclo delicato 
Stirare a bassa temperatura
Stirare al rovescio 
Non stirare su loghi o stampe 
Non candeggiare 
Non asciugare in asciugatrice</v>
      </c>
      <c r="AR441" s="101">
        <f>IF(D441&gt;0,+VLOOKUP($C441,'STYLE NAMES'!$B:$AC,22,FALSE),"")</f>
        <v>0</v>
      </c>
      <c r="AS441" s="101">
        <f>IF(E441&gt;0,+VLOOKUP($C441,'STYLE NAMES'!$B:$AC,23,FALSE),"")</f>
        <v>0</v>
      </c>
      <c r="AT441" s="101">
        <f>IF(F441&gt;0,+VLOOKUP($C441,'STYLE NAMES'!$B:$AC,24,FALSE),"")</f>
        <v>0</v>
      </c>
      <c r="AU441" s="101">
        <f>IF(G441&gt;0,+VLOOKUP($C441,'STYLE NAMES'!$B:$AC,25,FALSE),"")</f>
        <v>0</v>
      </c>
      <c r="AV441" s="101" t="str">
        <f>+VLOOKUP($S441,'CODE GENERATOR'!$P:$AM,15,FALSE)</f>
        <v>R.BOTWN_BRC0067_TJR0027WHTWHT</v>
      </c>
      <c r="AW441" s="101" t="str">
        <f>+VLOOKUP($S441,'CODE GENERATOR'!$P:$AM,16,FALSE)</f>
        <v>A.RACUX_BLT0094A_BRD0002NAVNAV</v>
      </c>
      <c r="AX441" s="101" t="str">
        <f>+VLOOKUP($S441,'CODE GENERATOR'!$P:$AM,17,FALSE)</f>
        <v>A.RACAU_SOC0018_NYL00003XBST1</v>
      </c>
      <c r="AY441" s="101">
        <f>+VLOOKUP($S441,'CODE GENERATOR'!$P:$AM,18,FALSE)</f>
        <v>0</v>
      </c>
      <c r="AZ441" s="101">
        <f>+VLOOKUP($S441,'CODE GENERATOR'!$P:$AM,19,FALSE)</f>
        <v>0</v>
      </c>
      <c r="BA441" s="101">
        <f>+VLOOKUP($S441,'CODE GENERATOR'!$P:$AM,20,FALSE)</f>
        <v>0</v>
      </c>
      <c r="BB441" s="101">
        <f>+VLOOKUP($S441,'CODE GENERATOR'!$P:$AM,21,FALSE)</f>
        <v>0</v>
      </c>
      <c r="BC441" s="101">
        <f>+VLOOKUP($S441,'CODE GENERATOR'!$P:$AM,22,FALSE)</f>
        <v>0</v>
      </c>
      <c r="BD441" s="101">
        <f>+VLOOKUP($S441,'CODE GENERATOR'!$P:$AM,23,FALSE)</f>
        <v>0</v>
      </c>
      <c r="BE441" s="101">
        <f>+VLOOKUP($S441,'CODE GENERATOR'!$P:$AM,24,FALSE)</f>
        <v>0</v>
      </c>
      <c r="BF441" s="101">
        <f>IF(C441&gt;0,+VLOOKUP(G441,'CATEGORY ID'!$A$1:$L$118,3,FALSE),"")</f>
        <v>30</v>
      </c>
      <c r="BG441" s="101">
        <f>IF(C441&gt;0,+VLOOKUP(H441,'CATEGORY ID'!$D$1:$L$118,3,FALSE),"")</f>
        <v>3</v>
      </c>
      <c r="BH441" s="101">
        <f>IF(C441&gt;0,+VLOOKUP((+H441&amp;I441),'CATEGORY ID'!$H$1:$I$121,2,FALSE),"")</f>
        <v>109</v>
      </c>
      <c r="BJ441" s="101">
        <f>IF(C441&gt;0,IF(COUNTIF('CATEGORY ID'!$K$1:$K$121,+H441&amp;K441) &gt; 0, +VLOOKUP(+H441&amp;K441,'CATEGORY ID'!$K$1:$L$121,2,FALSE),""),"")</f>
        <v>225</v>
      </c>
      <c r="BK441" s="101" t="str">
        <f>IF(C441&gt;0,IF(COUNTIF('CATEGORY ID'!$K$124:$K$165, +VLOOKUP(C441,'STYLE NAMES'!$B:$AE,30,FALSE)) &gt; 0, +VLOOKUP(VLOOKUP(C441,'STYLE NAMES'!$B:$AE,30,FALSE),'CATEGORY ID'!K:M,2,FALSE),""),"")</f>
        <v/>
      </c>
      <c r="BM441" s="101">
        <v>204</v>
      </c>
      <c r="BO441" s="101">
        <v>21</v>
      </c>
      <c r="BR441" s="101" t="str" cm="1">
        <f t="array" ref="BR441">IF(C441&gt;0,_xlfn.TEXTJOIN(";", TRUE,_xlfn.UNIQUE(_xlfn._xlws.FILTER(BF441:BQ441,(BF441:BQ441&gt;0)),TRUE,FALSE)),"")&amp;";"&amp;BS441</f>
        <v>30;3;109;225;204;21;209;231</v>
      </c>
      <c r="BS441" s="101" t="s">
        <v>3453</v>
      </c>
      <c r="BU441" s="106">
        <f>IF(C441&gt;0,+VLOOKUP($C441,'STYLE NAMES'!$B:$AC,26,FALSE),"")</f>
        <v>89.9</v>
      </c>
      <c r="BV441" s="106">
        <f>IF(C441&gt;0,+VLOOKUP($C441,'STYLE NAMES'!$B:$AC,27,FALSE),"")</f>
        <v>4940</v>
      </c>
      <c r="BW441" s="106">
        <f>IF(C441&gt;0,+VLOOKUP($C441,'STYLE NAMES'!$B:$AC,28,FALSE),"")</f>
        <v>103.38500000000001</v>
      </c>
      <c r="BY441"/>
      <c r="BZ441" s="101">
        <v>2</v>
      </c>
      <c r="CA441" s="137">
        <f t="shared" si="30"/>
        <v>1</v>
      </c>
      <c r="CB441" s="137" t="str">
        <f>+VLOOKUP(C441,'[2]STYLES &amp; MODELS MATRIX'!$A:$G,7,FALSE)</f>
        <v>AK</v>
      </c>
      <c r="CC441" s="137" t="str">
        <f>+VLOOKUP(C441,'[1]STYLES &amp; SIZE CHARTS'!$A:$H,8,FALSE)</f>
        <v>WT-SSCP1</v>
      </c>
      <c r="CD441" s="137"/>
      <c r="CE441" s="205"/>
      <c r="CF441" s="141"/>
    </row>
    <row r="442" spans="1:84" s="101" customFormat="1" ht="12" customHeight="1" x14ac:dyDescent="0.2">
      <c r="A442" s="102">
        <f t="shared" si="28"/>
        <v>8683711004974</v>
      </c>
      <c r="B442" s="101" t="s">
        <v>880</v>
      </c>
      <c r="C442" s="101" t="s">
        <v>313</v>
      </c>
      <c r="D442" s="101" t="s">
        <v>2992</v>
      </c>
      <c r="E442" s="203" t="s">
        <v>2380</v>
      </c>
      <c r="F442" s="101" t="s">
        <v>2352</v>
      </c>
      <c r="G442" s="101" t="str">
        <f>IF(C442&gt;0,+VLOOKUP($C442,'STYLE NAMES'!$B:$AC,4,FALSE),"")</f>
        <v>RIDER</v>
      </c>
      <c r="H442" s="101" t="str">
        <f>IF(C442&gt;0,+VLOOKUP($C442,'STYLE NAMES'!$B:$AC,5,FALSE),"")</f>
        <v>JUNIOR</v>
      </c>
      <c r="I442" s="101" t="str">
        <f>IF(C442&gt;0,+VLOOKUP($C442,'STYLE NAMES'!$B:$AC,6,FALSE),"")</f>
        <v>TOPS</v>
      </c>
      <c r="J442" s="101" t="str">
        <f>IF(C442&gt;0,+VLOOKUP($C442,'STYLE NAMES'!$B:$AC,7,FALSE),"")</f>
        <v>KIDS BOY</v>
      </c>
      <c r="K442" s="101" t="str">
        <f>IF(C442&gt;0,+VLOOKUP($C442,'STYLE NAMES'!$B:$AC,8,FALSE),"")</f>
        <v>COMPETITION POLOS</v>
      </c>
      <c r="L442" s="101" t="str">
        <f>IF(E442&gt;0,+VLOOKUP($E442,'CODE GENERATOR'!$D:$T,3,FALSE),"")</f>
        <v>S</v>
      </c>
      <c r="M442" s="101" t="str">
        <f>IF(E442&gt;0,+VLOOKUP($E442,'CODE GENERATOR'!$D:$T,4,FALSE),"")</f>
        <v>PIQUET</v>
      </c>
      <c r="N442" s="101" t="str">
        <f>IF(E442&gt;0,+VLOOKUP($E442,'CODE GENERATOR'!$D:$T,6,FALSE),"")</f>
        <v>WHITE</v>
      </c>
      <c r="O442" s="101" t="str">
        <f>IF(E442&gt;0,+VLOOKUP($E442,'CODE GENERATOR'!$D:$T,7,FALSE),"")</f>
        <v>WHITE</v>
      </c>
      <c r="P442" s="101" t="str">
        <f t="shared" si="29"/>
        <v>WHITE</v>
      </c>
      <c r="Q442" s="104" t="str">
        <f>IF(E442&gt;0,+VLOOKUP($E442,'CODE GENERATOR'!$D:$T,11,FALSE),"")</f>
        <v>R.TOPKB_CPL0041</v>
      </c>
      <c r="R442" s="104" t="str">
        <f>IF(E442&gt;0,+VLOOKUP($E442,'CODE GENERATOR'!$D:$T,12,FALSE),"")</f>
        <v>PIQ0015WHTWHT</v>
      </c>
      <c r="S442" s="104" t="str">
        <f>IF(E442&gt;0,+VLOOKUP($E442,'CODE GENERATOR'!$D:$T,13,FALSE),"")</f>
        <v>R.TOPKB_CPL0041_PIQ0015WHTWHT</v>
      </c>
      <c r="T442" s="104" t="str">
        <f t="shared" si="27"/>
        <v>R.TOPKB_CPL0041_PIQ0015WHTWHT_6-7 Y</v>
      </c>
      <c r="U442" s="105">
        <v>8683711004974</v>
      </c>
      <c r="V442" s="107" t="str" cm="1">
        <f t="array" ref="V442">_xlfn.TEXTJOIN(";", TRUE, _xlfn.UNIQUE(_xlfn._xlws.FILTER(P$3:P$10029, C$3:C$10029=C442)))</f>
        <v>WHITE;WHITE/NAVY;NAVY/WHITE</v>
      </c>
      <c r="W442" s="107" t="str" cm="1">
        <f t="array" ref="W442">_xlfn.TEXTJOIN(";", TRUE, _xlfn.UNIQUE(_xlfn._xlws.FILTER(F$3:F$10029, C$3:C$10029=C442)))</f>
        <v>6-7 Y;8-9 Y;10-11 Y;12-13 Y;14-15 Y</v>
      </c>
      <c r="X442" s="101" t="str">
        <f>IF(E442&gt;0,+VLOOKUP($E442,'CODE GENERATOR'!$D:$AC,19,FALSE),0)</f>
        <v>CavalierSanmarco_27.01.2026_0354</v>
      </c>
      <c r="Y442" s="101" t="str">
        <f>IF(E442&gt;0,+VLOOKUP($E442,'CODE GENERATOR'!$D:$AC,20,FALSE),0)</f>
        <v>2402_S01_32896</v>
      </c>
      <c r="Z442" s="101" t="str">
        <f>IF(E442&gt;0,+VLOOKUP($E442,'CODE GENERATOR'!$D:$AC,21,FALSE),0)</f>
        <v>2402_S01_32897</v>
      </c>
      <c r="AA442" s="101" t="str">
        <f>IF(E442&gt;0,+VLOOKUP($E442,'CODE GENERATOR'!$D:$AC,22,FALSE),0)</f>
        <v>2402_S01_32899</v>
      </c>
      <c r="AB442" s="101">
        <f>IF(E442&gt;0,+VLOOKUP($E442,'CODE GENERATOR'!$D:$AC,23,FALSE),0)</f>
        <v>0</v>
      </c>
      <c r="AC442" s="101">
        <f>IF(E442&gt;0,+VLOOKUP($E442,'CODE GENERATOR'!$D:$AC,24,FALSE),0)</f>
        <v>0</v>
      </c>
      <c r="AD442" s="101" t="str">
        <f>IF(E442&gt;0,+VLOOKUP($E442,'CODE GENERATOR'!$D:$AC,25,FALSE),0)</f>
        <v/>
      </c>
      <c r="AE442" s="101" t="str">
        <f>IF(E442&gt;0,+VLOOKUP($E442,'CODE GENERATOR'!$D:$AC,26,FALSE),0)</f>
        <v/>
      </c>
      <c r="AF442" s="149" t="str">
        <f>IF($C442&gt;0,$C442&amp;" "&amp;$P442&amp;" "&amp;+VLOOKUP($C442,'STYLE NAMES'!$B:$AC,10,FALSE),"""")</f>
        <v>ENZO-JR WHITE BOY'S COMPETITION POLO SHORT SLEEVE</v>
      </c>
      <c r="AG442" s="101" t="str">
        <f>"Enjoy our "&amp;(AF442)&amp;"; "&amp;IF(C442&gt;0,+VLOOKUP($C442,'STYLE NAMES'!$B:$AC,11,FALSE),"")</f>
        <v>Enjoy our ENZO-JR 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2" s="101" t="str">
        <f>IF(C442&gt;0,+VLOOKUP($C442,'STYLE NAMES'!$B:$AC,12,FALSE),"")</f>
        <v>* Specially engineered design for high performance
* 4-way super stretch piquet jersey
* Soft and comfortable
* Breathable
* Quick dry
Composition:
95% Poliamide 5% Elasthane</v>
      </c>
      <c r="AI442" s="101" t="str">
        <f>IF(C442&gt;0,+VLOOKUP($C442,'STYLE NAMES'!$B:$AC,13,FALSE),"")</f>
        <v>Machine Wash at 30°C
Mild process
Iron at low temperature
Iron from REVERSE
Do NOT iron on logos or prints
Do not bleach
Do NOT Tumble Dry</v>
      </c>
      <c r="AJ442" s="149" t="str">
        <f>IF($C442&gt;0,$C442&amp;" "&amp;$P442&amp;" "&amp;+VLOOKUP($C442,'STYLE NAMES'!$B:$AC,14,FALSE),"""")</f>
        <v>ENZO-JR WHITE ERKEK ÇOCUK KISA KOL YARIŞMA POLO</v>
      </c>
      <c r="AK442" s="149" t="str">
        <f>"Cavalier SanMarco tarafından tasarlanan "&amp;(AJ442)&amp;"; "&amp;IF(C442&gt;0,+VLOOKUP($C442,'STYLE NAMES'!$B:$AC,15,FALSE),"")</f>
        <v>Cavalier SanMarco tarafından tasarlanan ENZO-JR 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2" s="149" t="str">
        <f>IF(C442&gt;0,+VLOOKUP($C442,'STYLE NAMES'!$B:$AC,16,FALSE),"")</f>
        <v>* Yüksek performans için özel tasarım
* 4 yönlü süper streç pike kumaş
* Yumuşak ve rahat
* Nefes alabilir
* Hızlı kuruma
Kompozisyon:
%95 Polyamid  %5 Elastan</v>
      </c>
      <c r="AM442" s="149" t="str">
        <f>IF(C442&gt;0,+VLOOKUP($C442,'STYLE NAMES'!$B:$AC,17,FALSE),"")</f>
        <v>Makinede 30°C' de Yıkayın
Hassas Yıkama
Ilık ütü yapın
Tersten ütüleyin
Logo ve baskıları ÜTÜLEMEYİN
Çamaşır suyu kullanmayın
Kurutma Makinesinde Kurutmayın</v>
      </c>
      <c r="AN442" s="149" t="str">
        <f>IF($C442&gt;0,$C442&amp;" "&amp;$P442&amp;" "&amp;+VLOOKUP($C442,'STYLE NAMES'!$B:$AC,18,FALSE),"""")</f>
        <v>ENZO-JR WHITE POLO DA CONCORSO RAGAZZO MANICA CORTA</v>
      </c>
      <c r="AO442" s="101" t="str">
        <f>"Disegnato da Cavalier SanMarco "&amp;(AN442)&amp;"; "&amp;IF(C442&gt;0,+VLOOKUP($C442,'STYLE NAMES'!$B:$AC,19,FALSE),"")</f>
        <v>Disegnato da Cavalier SanMarco ENZO-JR 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2" s="101" t="str">
        <f>IF(C442&gt;0,+VLOOKUP($C442,'STYLE NAMES'!$B:$AC,20,FALSE),"")</f>
        <v>Design ingegnerizzato per alte prestazioni 
Jersey piqué elasticizzato  4-way-stretch 
Morbido e confortevole 
Traspirante Asciugatura rapida 
Composizione: 
95% Poliammide  5% Elastan</v>
      </c>
      <c r="AQ442" s="101" t="str">
        <f>IF(C442&gt;0,+VLOOKUP($C442,'STYLE NAMES'!$B:$AC,21,FALSE),"")</f>
        <v>Lavare in lavatrice a 30°C Ciclo delicato 
Stirare a bassa temperatura
Stirare al rovescio 
Non stirare su loghi o stampe 
Non candeggiare 
Non asciugare in asciugatrice</v>
      </c>
      <c r="AR442" s="101">
        <f>IF(D442&gt;0,+VLOOKUP($C442,'STYLE NAMES'!$B:$AC,22,FALSE),"")</f>
        <v>0</v>
      </c>
      <c r="AS442" s="101">
        <f>IF(E442&gt;0,+VLOOKUP($C442,'STYLE NAMES'!$B:$AC,23,FALSE),"")</f>
        <v>0</v>
      </c>
      <c r="AT442" s="101">
        <f>IF(F442&gt;0,+VLOOKUP($C442,'STYLE NAMES'!$B:$AC,24,FALSE),"")</f>
        <v>0</v>
      </c>
      <c r="AU442" s="101">
        <f>IF(G442&gt;0,+VLOOKUP($C442,'STYLE NAMES'!$B:$AC,25,FALSE),"")</f>
        <v>0</v>
      </c>
      <c r="AV442" s="101">
        <f>+VLOOKUP($S442,'CODE GENERATOR'!$P:$AM,15,FALSE)</f>
        <v>0</v>
      </c>
      <c r="AW442" s="101">
        <f>+VLOOKUP($S442,'CODE GENERATOR'!$P:$AM,16,FALSE)</f>
        <v>0</v>
      </c>
      <c r="AX442" s="101">
        <f>+VLOOKUP($S442,'CODE GENERATOR'!$P:$AM,17,FALSE)</f>
        <v>0</v>
      </c>
      <c r="AY442" s="101">
        <f>+VLOOKUP($S442,'CODE GENERATOR'!$P:$AM,18,FALSE)</f>
        <v>0</v>
      </c>
      <c r="AZ442" s="101">
        <f>+VLOOKUP($S442,'CODE GENERATOR'!$P:$AM,19,FALSE)</f>
        <v>0</v>
      </c>
      <c r="BA442" s="101">
        <f>+VLOOKUP($S442,'CODE GENERATOR'!$P:$AM,20,FALSE)</f>
        <v>0</v>
      </c>
      <c r="BB442" s="101">
        <f>+VLOOKUP($S442,'CODE GENERATOR'!$P:$AM,21,FALSE)</f>
        <v>0</v>
      </c>
      <c r="BC442" s="101">
        <f>+VLOOKUP($S442,'CODE GENERATOR'!$P:$AM,22,FALSE)</f>
        <v>0</v>
      </c>
      <c r="BD442" s="101">
        <f>+VLOOKUP($S442,'CODE GENERATOR'!$P:$AM,23,FALSE)</f>
        <v>0</v>
      </c>
      <c r="BE442" s="101">
        <f>+VLOOKUP($S442,'CODE GENERATOR'!$P:$AM,24,FALSE)</f>
        <v>0</v>
      </c>
      <c r="BF442" s="101">
        <f>IF(C442&gt;0,+VLOOKUP(G442,'CATEGORY ID'!$A$1:$L$118,3,FALSE),"")</f>
        <v>30</v>
      </c>
      <c r="BG442" s="101">
        <f>IF(C442&gt;0,+VLOOKUP(H442,'CATEGORY ID'!$D$1:$L$118,3,FALSE),"")</f>
        <v>4</v>
      </c>
      <c r="BH442" s="101">
        <f>IF(C442&gt;0,+VLOOKUP((+H442&amp;I442),'CATEGORY ID'!$H$1:$I$121,2,FALSE),"")</f>
        <v>110</v>
      </c>
      <c r="BJ442" s="101">
        <f>IF(C442&gt;0,IF(COUNTIF('CATEGORY ID'!$K$1:$K$121,+H442&amp;K442) &gt; 0, +VLOOKUP(+H442&amp;K442,'CATEGORY ID'!$K$1:$L$121,2,FALSE),""),"")</f>
        <v>226</v>
      </c>
      <c r="BK442" s="101">
        <v>158</v>
      </c>
      <c r="BO442" s="101">
        <v>21</v>
      </c>
      <c r="BR442" s="101" t="str" cm="1">
        <f t="array" ref="BR442">IF(C442&gt;0,_xlfn.TEXTJOIN(";", TRUE,_xlfn.UNIQUE(_xlfn._xlws.FILTER(BF442:BQ442,(BF442:BQ442&gt;0)),TRUE,FALSE)),"")&amp;";"&amp;BS442</f>
        <v>30;4;110;226;158;21;209;232</v>
      </c>
      <c r="BS442" s="101" t="s">
        <v>3450</v>
      </c>
      <c r="BU442" s="106">
        <f>IF(C442&gt;0,+VLOOKUP($C442,'STYLE NAMES'!$B:$AC,26,FALSE),"")</f>
        <v>59.9</v>
      </c>
      <c r="BV442" s="106">
        <f>IF(C442&gt;0,+VLOOKUP($C442,'STYLE NAMES'!$B:$AC,27,FALSE),"")</f>
        <v>3290</v>
      </c>
      <c r="BW442" s="106">
        <f>IF(C442&gt;0,+VLOOKUP($C442,'STYLE NAMES'!$B:$AC,28,FALSE),"")</f>
        <v>68.884999999999991</v>
      </c>
      <c r="BY442"/>
      <c r="BZ442" s="101">
        <v>8</v>
      </c>
      <c r="CA442" s="137">
        <f t="shared" si="30"/>
        <v>1</v>
      </c>
      <c r="CB442" s="137" t="str">
        <f>+VLOOKUP(C442,'[2]STYLES &amp; MODELS MATRIX'!$A:$G,7,FALSE)</f>
        <v>GHOST</v>
      </c>
      <c r="CC442" s="137" t="str">
        <f>+VLOOKUP(C442,'[1]STYLES &amp; SIZE CHARTS'!$A:$H,8,FALSE)</f>
        <v>JT-BSSP1</v>
      </c>
      <c r="CD442" s="137"/>
      <c r="CE442" s="205"/>
      <c r="CF442" s="141"/>
    </row>
    <row r="443" spans="1:84" s="101" customFormat="1" ht="12" customHeight="1" x14ac:dyDescent="0.2">
      <c r="A443" s="102">
        <f t="shared" si="28"/>
        <v>8683711004981</v>
      </c>
      <c r="B443" s="101" t="s">
        <v>880</v>
      </c>
      <c r="C443" s="101" t="s">
        <v>313</v>
      </c>
      <c r="D443" s="101" t="s">
        <v>2992</v>
      </c>
      <c r="E443" s="203" t="s">
        <v>2380</v>
      </c>
      <c r="F443" s="101" t="s">
        <v>2353</v>
      </c>
      <c r="G443" s="101" t="str">
        <f>IF(C443&gt;0,+VLOOKUP($C443,'STYLE NAMES'!$B:$AC,4,FALSE),"")</f>
        <v>RIDER</v>
      </c>
      <c r="H443" s="101" t="str">
        <f>IF(C443&gt;0,+VLOOKUP($C443,'STYLE NAMES'!$B:$AC,5,FALSE),"")</f>
        <v>JUNIOR</v>
      </c>
      <c r="I443" s="101" t="str">
        <f>IF(C443&gt;0,+VLOOKUP($C443,'STYLE NAMES'!$B:$AC,6,FALSE),"")</f>
        <v>TOPS</v>
      </c>
      <c r="J443" s="101" t="str">
        <f>IF(C443&gt;0,+VLOOKUP($C443,'STYLE NAMES'!$B:$AC,7,FALSE),"")</f>
        <v>KIDS BOY</v>
      </c>
      <c r="K443" s="101" t="str">
        <f>IF(C443&gt;0,+VLOOKUP($C443,'STYLE NAMES'!$B:$AC,8,FALSE),"")</f>
        <v>COMPETITION POLOS</v>
      </c>
      <c r="L443" s="101" t="str">
        <f>IF(E443&gt;0,+VLOOKUP($E443,'CODE GENERATOR'!$D:$T,3,FALSE),"")</f>
        <v>S</v>
      </c>
      <c r="M443" s="101" t="str">
        <f>IF(E443&gt;0,+VLOOKUP($E443,'CODE GENERATOR'!$D:$T,4,FALSE),"")</f>
        <v>PIQUET</v>
      </c>
      <c r="N443" s="101" t="str">
        <f>IF(E443&gt;0,+VLOOKUP($E443,'CODE GENERATOR'!$D:$T,6,FALSE),"")</f>
        <v>WHITE</v>
      </c>
      <c r="O443" s="101" t="str">
        <f>IF(E443&gt;0,+VLOOKUP($E443,'CODE GENERATOR'!$D:$T,7,FALSE),"")</f>
        <v>WHITE</v>
      </c>
      <c r="P443" s="101" t="str">
        <f t="shared" si="29"/>
        <v>WHITE</v>
      </c>
      <c r="Q443" s="104" t="str">
        <f>IF(E443&gt;0,+VLOOKUP($E443,'CODE GENERATOR'!$D:$T,11,FALSE),"")</f>
        <v>R.TOPKB_CPL0041</v>
      </c>
      <c r="R443" s="104" t="str">
        <f>IF(E443&gt;0,+VLOOKUP($E443,'CODE GENERATOR'!$D:$T,12,FALSE),"")</f>
        <v>PIQ0015WHTWHT</v>
      </c>
      <c r="S443" s="104" t="str">
        <f>IF(E443&gt;0,+VLOOKUP($E443,'CODE GENERATOR'!$D:$T,13,FALSE),"")</f>
        <v>R.TOPKB_CPL0041_PIQ0015WHTWHT</v>
      </c>
      <c r="T443" s="104" t="str">
        <f t="shared" si="27"/>
        <v>R.TOPKB_CPL0041_PIQ0015WHTWHT_8-9 Y</v>
      </c>
      <c r="U443" s="105">
        <v>8683711004981</v>
      </c>
      <c r="V443" s="107" t="str" cm="1">
        <f t="array" ref="V443">_xlfn.TEXTJOIN(";", TRUE, _xlfn.UNIQUE(_xlfn._xlws.FILTER(P$3:P$10029, C$3:C$10029=C443)))</f>
        <v>WHITE;WHITE/NAVY;NAVY/WHITE</v>
      </c>
      <c r="W443" s="107" t="str" cm="1">
        <f t="array" ref="W443">_xlfn.TEXTJOIN(";", TRUE, _xlfn.UNIQUE(_xlfn._xlws.FILTER(F$3:F$10029, C$3:C$10029=C443)))</f>
        <v>6-7 Y;8-9 Y;10-11 Y;12-13 Y;14-15 Y</v>
      </c>
      <c r="X443" s="101" t="str">
        <f>IF(E443&gt;0,+VLOOKUP($E443,'CODE GENERATOR'!$D:$AC,19,FALSE),0)</f>
        <v>CavalierSanmarco_27.01.2026_0354</v>
      </c>
      <c r="Y443" s="101" t="str">
        <f>IF(E443&gt;0,+VLOOKUP($E443,'CODE GENERATOR'!$D:$AC,20,FALSE),0)</f>
        <v>2402_S01_32896</v>
      </c>
      <c r="Z443" s="101" t="str">
        <f>IF(E443&gt;0,+VLOOKUP($E443,'CODE GENERATOR'!$D:$AC,21,FALSE),0)</f>
        <v>2402_S01_32897</v>
      </c>
      <c r="AA443" s="101" t="str">
        <f>IF(E443&gt;0,+VLOOKUP($E443,'CODE GENERATOR'!$D:$AC,22,FALSE),0)</f>
        <v>2402_S01_32899</v>
      </c>
      <c r="AB443" s="101">
        <f>IF(E443&gt;0,+VLOOKUP($E443,'CODE GENERATOR'!$D:$AC,23,FALSE),0)</f>
        <v>0</v>
      </c>
      <c r="AC443" s="101">
        <f>IF(E443&gt;0,+VLOOKUP($E443,'CODE GENERATOR'!$D:$AC,24,FALSE),0)</f>
        <v>0</v>
      </c>
      <c r="AD443" s="101" t="str">
        <f>IF(E443&gt;0,+VLOOKUP($E443,'CODE GENERATOR'!$D:$AC,25,FALSE),0)</f>
        <v/>
      </c>
      <c r="AE443" s="101" t="str">
        <f>IF(E443&gt;0,+VLOOKUP($E443,'CODE GENERATOR'!$D:$AC,26,FALSE),0)</f>
        <v/>
      </c>
      <c r="AF443" s="149" t="str">
        <f>IF($C443&gt;0,$C443&amp;" "&amp;$P443&amp;" "&amp;+VLOOKUP($C443,'STYLE NAMES'!$B:$AC,10,FALSE),"""")</f>
        <v>ENZO-JR WHITE BOY'S COMPETITION POLO SHORT SLEEVE</v>
      </c>
      <c r="AG443" s="101" t="str">
        <f>"Enjoy our "&amp;(AF443)&amp;"; "&amp;IF(C443&gt;0,+VLOOKUP($C443,'STYLE NAMES'!$B:$AC,11,FALSE),"")</f>
        <v>Enjoy our ENZO-JR 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3" s="101" t="str">
        <f>IF(C443&gt;0,+VLOOKUP($C443,'STYLE NAMES'!$B:$AC,12,FALSE),"")</f>
        <v>* Specially engineered design for high performance
* 4-way super stretch piquet jersey
* Soft and comfortable
* Breathable
* Quick dry
Composition:
95% Poliamide 5% Elasthane</v>
      </c>
      <c r="AI443" s="101" t="str">
        <f>IF(C443&gt;0,+VLOOKUP($C443,'STYLE NAMES'!$B:$AC,13,FALSE),"")</f>
        <v>Machine Wash at 30°C
Mild process
Iron at low temperature
Iron from REVERSE
Do NOT iron on logos or prints
Do not bleach
Do NOT Tumble Dry</v>
      </c>
      <c r="AJ443" s="149" t="str">
        <f>IF($C443&gt;0,$C443&amp;" "&amp;$P443&amp;" "&amp;+VLOOKUP($C443,'STYLE NAMES'!$B:$AC,14,FALSE),"""")</f>
        <v>ENZO-JR WHITE ERKEK ÇOCUK KISA KOL YARIŞMA POLO</v>
      </c>
      <c r="AK443" s="149" t="str">
        <f>"Cavalier SanMarco tarafından tasarlanan "&amp;(AJ443)&amp;"; "&amp;IF(C443&gt;0,+VLOOKUP($C443,'STYLE NAMES'!$B:$AC,15,FALSE),"")</f>
        <v>Cavalier SanMarco tarafından tasarlanan ENZO-JR 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3" s="149" t="str">
        <f>IF(C443&gt;0,+VLOOKUP($C443,'STYLE NAMES'!$B:$AC,16,FALSE),"")</f>
        <v>* Yüksek performans için özel tasarım
* 4 yönlü süper streç pike kumaş
* Yumuşak ve rahat
* Nefes alabilir
* Hızlı kuruma
Kompozisyon:
%95 Polyamid  %5 Elastan</v>
      </c>
      <c r="AM443" s="149" t="str">
        <f>IF(C443&gt;0,+VLOOKUP($C443,'STYLE NAMES'!$B:$AC,17,FALSE),"")</f>
        <v>Makinede 30°C' de Yıkayın
Hassas Yıkama
Ilık ütü yapın
Tersten ütüleyin
Logo ve baskıları ÜTÜLEMEYİN
Çamaşır suyu kullanmayın
Kurutma Makinesinde Kurutmayın</v>
      </c>
      <c r="AN443" s="149" t="str">
        <f>IF($C443&gt;0,$C443&amp;" "&amp;$P443&amp;" "&amp;+VLOOKUP($C443,'STYLE NAMES'!$B:$AC,18,FALSE),"""")</f>
        <v>ENZO-JR WHITE POLO DA CONCORSO RAGAZZO MANICA CORTA</v>
      </c>
      <c r="AO443" s="101" t="str">
        <f>"Disegnato da Cavalier SanMarco "&amp;(AN443)&amp;"; "&amp;IF(C443&gt;0,+VLOOKUP($C443,'STYLE NAMES'!$B:$AC,19,FALSE),"")</f>
        <v>Disegnato da Cavalier SanMarco ENZO-JR 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3" s="101" t="str">
        <f>IF(C443&gt;0,+VLOOKUP($C443,'STYLE NAMES'!$B:$AC,20,FALSE),"")</f>
        <v>Design ingegnerizzato per alte prestazioni 
Jersey piqué elasticizzato  4-way-stretch 
Morbido e confortevole 
Traspirante Asciugatura rapida 
Composizione: 
95% Poliammide  5% Elastan</v>
      </c>
      <c r="AQ443" s="101" t="str">
        <f>IF(C443&gt;0,+VLOOKUP($C443,'STYLE NAMES'!$B:$AC,21,FALSE),"")</f>
        <v>Lavare in lavatrice a 30°C Ciclo delicato 
Stirare a bassa temperatura
Stirare al rovescio 
Non stirare su loghi o stampe 
Non candeggiare 
Non asciugare in asciugatrice</v>
      </c>
      <c r="AR443" s="101">
        <f>IF(D443&gt;0,+VLOOKUP($C443,'STYLE NAMES'!$B:$AC,22,FALSE),"")</f>
        <v>0</v>
      </c>
      <c r="AS443" s="101">
        <f>IF(E443&gt;0,+VLOOKUP($C443,'STYLE NAMES'!$B:$AC,23,FALSE),"")</f>
        <v>0</v>
      </c>
      <c r="AT443" s="101">
        <f>IF(F443&gt;0,+VLOOKUP($C443,'STYLE NAMES'!$B:$AC,24,FALSE),"")</f>
        <v>0</v>
      </c>
      <c r="AU443" s="101">
        <f>IF(G443&gt;0,+VLOOKUP($C443,'STYLE NAMES'!$B:$AC,25,FALSE),"")</f>
        <v>0</v>
      </c>
      <c r="AV443" s="101">
        <f>+VLOOKUP($S443,'CODE GENERATOR'!$P:$AM,15,FALSE)</f>
        <v>0</v>
      </c>
      <c r="AW443" s="101">
        <f>+VLOOKUP($S443,'CODE GENERATOR'!$P:$AM,16,FALSE)</f>
        <v>0</v>
      </c>
      <c r="AX443" s="101">
        <f>+VLOOKUP($S443,'CODE GENERATOR'!$P:$AM,17,FALSE)</f>
        <v>0</v>
      </c>
      <c r="AY443" s="101">
        <f>+VLOOKUP($S443,'CODE GENERATOR'!$P:$AM,18,FALSE)</f>
        <v>0</v>
      </c>
      <c r="AZ443" s="101">
        <f>+VLOOKUP($S443,'CODE GENERATOR'!$P:$AM,19,FALSE)</f>
        <v>0</v>
      </c>
      <c r="BA443" s="101">
        <f>+VLOOKUP($S443,'CODE GENERATOR'!$P:$AM,20,FALSE)</f>
        <v>0</v>
      </c>
      <c r="BB443" s="101">
        <f>+VLOOKUP($S443,'CODE GENERATOR'!$P:$AM,21,FALSE)</f>
        <v>0</v>
      </c>
      <c r="BC443" s="101">
        <f>+VLOOKUP($S443,'CODE GENERATOR'!$P:$AM,22,FALSE)</f>
        <v>0</v>
      </c>
      <c r="BD443" s="101">
        <f>+VLOOKUP($S443,'CODE GENERATOR'!$P:$AM,23,FALSE)</f>
        <v>0</v>
      </c>
      <c r="BE443" s="101">
        <f>+VLOOKUP($S443,'CODE GENERATOR'!$P:$AM,24,FALSE)</f>
        <v>0</v>
      </c>
      <c r="BF443" s="101">
        <f>IF(C443&gt;0,+VLOOKUP(G443,'CATEGORY ID'!$A$1:$L$118,3,FALSE),"")</f>
        <v>30</v>
      </c>
      <c r="BG443" s="101">
        <f>IF(C443&gt;0,+VLOOKUP(H443,'CATEGORY ID'!$D$1:$L$118,3,FALSE),"")</f>
        <v>4</v>
      </c>
      <c r="BH443" s="101">
        <f>IF(C443&gt;0,+VLOOKUP((+H443&amp;I443),'CATEGORY ID'!$H$1:$I$121,2,FALSE),"")</f>
        <v>110</v>
      </c>
      <c r="BJ443" s="101">
        <f>IF(C443&gt;0,IF(COUNTIF('CATEGORY ID'!$K$1:$K$121,+H443&amp;K443) &gt; 0, +VLOOKUP(+H443&amp;K443,'CATEGORY ID'!$K$1:$L$121,2,FALSE),""),"")</f>
        <v>226</v>
      </c>
      <c r="BK443" s="101">
        <v>158</v>
      </c>
      <c r="BO443" s="101">
        <v>21</v>
      </c>
      <c r="BR443" s="101" t="str" cm="1">
        <f t="array" ref="BR443">IF(C443&gt;0,_xlfn.TEXTJOIN(";", TRUE,_xlfn.UNIQUE(_xlfn._xlws.FILTER(BF443:BQ443,(BF443:BQ443&gt;0)),TRUE,FALSE)),"")&amp;";"&amp;BS443</f>
        <v>30;4;110;226;158;21;209;232</v>
      </c>
      <c r="BS443" s="101" t="s">
        <v>3450</v>
      </c>
      <c r="BU443" s="106">
        <f>IF(C443&gt;0,+VLOOKUP($C443,'STYLE NAMES'!$B:$AC,26,FALSE),"")</f>
        <v>59.9</v>
      </c>
      <c r="BV443" s="106">
        <f>IF(C443&gt;0,+VLOOKUP($C443,'STYLE NAMES'!$B:$AC,27,FALSE),"")</f>
        <v>3290</v>
      </c>
      <c r="BW443" s="106">
        <f>IF(C443&gt;0,+VLOOKUP($C443,'STYLE NAMES'!$B:$AC,28,FALSE),"")</f>
        <v>68.884999999999991</v>
      </c>
      <c r="BY443"/>
      <c r="BZ443" s="101">
        <v>10</v>
      </c>
      <c r="CA443" s="137">
        <f t="shared" si="30"/>
        <v>1</v>
      </c>
      <c r="CB443" s="137" t="str">
        <f>+VLOOKUP(C443,'[2]STYLES &amp; MODELS MATRIX'!$A:$G,7,FALSE)</f>
        <v>GHOST</v>
      </c>
      <c r="CC443" s="137" t="str">
        <f>+VLOOKUP(C443,'[1]STYLES &amp; SIZE CHARTS'!$A:$H,8,FALSE)</f>
        <v>JT-BSSP1</v>
      </c>
      <c r="CD443" s="137"/>
      <c r="CE443" s="205"/>
      <c r="CF443" s="141"/>
    </row>
    <row r="444" spans="1:84" s="101" customFormat="1" ht="12" customHeight="1" x14ac:dyDescent="0.2">
      <c r="A444" s="102">
        <f t="shared" si="28"/>
        <v>8683711004998</v>
      </c>
      <c r="B444" s="101" t="s">
        <v>880</v>
      </c>
      <c r="C444" s="101" t="s">
        <v>313</v>
      </c>
      <c r="D444" s="101" t="s">
        <v>2992</v>
      </c>
      <c r="E444" s="203" t="s">
        <v>2380</v>
      </c>
      <c r="F444" s="101" t="s">
        <v>2354</v>
      </c>
      <c r="G444" s="101" t="str">
        <f>IF(C444&gt;0,+VLOOKUP($C444,'STYLE NAMES'!$B:$AC,4,FALSE),"")</f>
        <v>RIDER</v>
      </c>
      <c r="H444" s="101" t="str">
        <f>IF(C444&gt;0,+VLOOKUP($C444,'STYLE NAMES'!$B:$AC,5,FALSE),"")</f>
        <v>JUNIOR</v>
      </c>
      <c r="I444" s="101" t="str">
        <f>IF(C444&gt;0,+VLOOKUP($C444,'STYLE NAMES'!$B:$AC,6,FALSE),"")</f>
        <v>TOPS</v>
      </c>
      <c r="J444" s="101" t="str">
        <f>IF(C444&gt;0,+VLOOKUP($C444,'STYLE NAMES'!$B:$AC,7,FALSE),"")</f>
        <v>KIDS BOY</v>
      </c>
      <c r="K444" s="101" t="str">
        <f>IF(C444&gt;0,+VLOOKUP($C444,'STYLE NAMES'!$B:$AC,8,FALSE),"")</f>
        <v>COMPETITION POLOS</v>
      </c>
      <c r="L444" s="101" t="str">
        <f>IF(E444&gt;0,+VLOOKUP($E444,'CODE GENERATOR'!$D:$T,3,FALSE),"")</f>
        <v>S</v>
      </c>
      <c r="M444" s="101" t="str">
        <f>IF(E444&gt;0,+VLOOKUP($E444,'CODE GENERATOR'!$D:$T,4,FALSE),"")</f>
        <v>PIQUET</v>
      </c>
      <c r="N444" s="101" t="str">
        <f>IF(E444&gt;0,+VLOOKUP($E444,'CODE GENERATOR'!$D:$T,6,FALSE),"")</f>
        <v>WHITE</v>
      </c>
      <c r="O444" s="101" t="str">
        <f>IF(E444&gt;0,+VLOOKUP($E444,'CODE GENERATOR'!$D:$T,7,FALSE),"")</f>
        <v>WHITE</v>
      </c>
      <c r="P444" s="101" t="str">
        <f t="shared" si="29"/>
        <v>WHITE</v>
      </c>
      <c r="Q444" s="104" t="str">
        <f>IF(E444&gt;0,+VLOOKUP($E444,'CODE GENERATOR'!$D:$T,11,FALSE),"")</f>
        <v>R.TOPKB_CPL0041</v>
      </c>
      <c r="R444" s="104" t="str">
        <f>IF(E444&gt;0,+VLOOKUP($E444,'CODE GENERATOR'!$D:$T,12,FALSE),"")</f>
        <v>PIQ0015WHTWHT</v>
      </c>
      <c r="S444" s="104" t="str">
        <f>IF(E444&gt;0,+VLOOKUP($E444,'CODE GENERATOR'!$D:$T,13,FALSE),"")</f>
        <v>R.TOPKB_CPL0041_PIQ0015WHTWHT</v>
      </c>
      <c r="T444" s="104" t="str">
        <f t="shared" si="27"/>
        <v>R.TOPKB_CPL0041_PIQ0015WHTWHT_10-11 Y</v>
      </c>
      <c r="U444" s="105">
        <v>8683711004998</v>
      </c>
      <c r="V444" s="107" t="str" cm="1">
        <f t="array" ref="V444">_xlfn.TEXTJOIN(";", TRUE, _xlfn.UNIQUE(_xlfn._xlws.FILTER(P$3:P$10029, C$3:C$10029=C444)))</f>
        <v>WHITE;WHITE/NAVY;NAVY/WHITE</v>
      </c>
      <c r="W444" s="107" t="str" cm="1">
        <f t="array" ref="W444">_xlfn.TEXTJOIN(";", TRUE, _xlfn.UNIQUE(_xlfn._xlws.FILTER(F$3:F$10029, C$3:C$10029=C444)))</f>
        <v>6-7 Y;8-9 Y;10-11 Y;12-13 Y;14-15 Y</v>
      </c>
      <c r="X444" s="101" t="str">
        <f>IF(E444&gt;0,+VLOOKUP($E444,'CODE GENERATOR'!$D:$AC,19,FALSE),0)</f>
        <v>CavalierSanmarco_27.01.2026_0354</v>
      </c>
      <c r="Y444" s="101" t="str">
        <f>IF(E444&gt;0,+VLOOKUP($E444,'CODE GENERATOR'!$D:$AC,20,FALSE),0)</f>
        <v>2402_S01_32896</v>
      </c>
      <c r="Z444" s="101" t="str">
        <f>IF(E444&gt;0,+VLOOKUP($E444,'CODE GENERATOR'!$D:$AC,21,FALSE),0)</f>
        <v>2402_S01_32897</v>
      </c>
      <c r="AA444" s="101" t="str">
        <f>IF(E444&gt;0,+VLOOKUP($E444,'CODE GENERATOR'!$D:$AC,22,FALSE),0)</f>
        <v>2402_S01_32899</v>
      </c>
      <c r="AB444" s="101">
        <f>IF(E444&gt;0,+VLOOKUP($E444,'CODE GENERATOR'!$D:$AC,23,FALSE),0)</f>
        <v>0</v>
      </c>
      <c r="AC444" s="101">
        <f>IF(E444&gt;0,+VLOOKUP($E444,'CODE GENERATOR'!$D:$AC,24,FALSE),0)</f>
        <v>0</v>
      </c>
      <c r="AD444" s="101" t="str">
        <f>IF(E444&gt;0,+VLOOKUP($E444,'CODE GENERATOR'!$D:$AC,25,FALSE),0)</f>
        <v/>
      </c>
      <c r="AE444" s="101" t="str">
        <f>IF(E444&gt;0,+VLOOKUP($E444,'CODE GENERATOR'!$D:$AC,26,FALSE),0)</f>
        <v/>
      </c>
      <c r="AF444" s="149" t="str">
        <f>IF($C444&gt;0,$C444&amp;" "&amp;$P444&amp;" "&amp;+VLOOKUP($C444,'STYLE NAMES'!$B:$AC,10,FALSE),"""")</f>
        <v>ENZO-JR WHITE BOY'S COMPETITION POLO SHORT SLEEVE</v>
      </c>
      <c r="AG444" s="101" t="str">
        <f>"Enjoy our "&amp;(AF444)&amp;"; "&amp;IF(C444&gt;0,+VLOOKUP($C444,'STYLE NAMES'!$B:$AC,11,FALSE),"")</f>
        <v>Enjoy our ENZO-JR 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4" s="101" t="str">
        <f>IF(C444&gt;0,+VLOOKUP($C444,'STYLE NAMES'!$B:$AC,12,FALSE),"")</f>
        <v>* Specially engineered design for high performance
* 4-way super stretch piquet jersey
* Soft and comfortable
* Breathable
* Quick dry
Composition:
95% Poliamide 5% Elasthane</v>
      </c>
      <c r="AI444" s="101" t="str">
        <f>IF(C444&gt;0,+VLOOKUP($C444,'STYLE NAMES'!$B:$AC,13,FALSE),"")</f>
        <v>Machine Wash at 30°C
Mild process
Iron at low temperature
Iron from REVERSE
Do NOT iron on logos or prints
Do not bleach
Do NOT Tumble Dry</v>
      </c>
      <c r="AJ444" s="149" t="str">
        <f>IF($C444&gt;0,$C444&amp;" "&amp;$P444&amp;" "&amp;+VLOOKUP($C444,'STYLE NAMES'!$B:$AC,14,FALSE),"""")</f>
        <v>ENZO-JR WHITE ERKEK ÇOCUK KISA KOL YARIŞMA POLO</v>
      </c>
      <c r="AK444" s="149" t="str">
        <f>"Cavalier SanMarco tarafından tasarlanan "&amp;(AJ444)&amp;"; "&amp;IF(C444&gt;0,+VLOOKUP($C444,'STYLE NAMES'!$B:$AC,15,FALSE),"")</f>
        <v>Cavalier SanMarco tarafından tasarlanan ENZO-JR 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4" s="149" t="str">
        <f>IF(C444&gt;0,+VLOOKUP($C444,'STYLE NAMES'!$B:$AC,16,FALSE),"")</f>
        <v>* Yüksek performans için özel tasarım
* 4 yönlü süper streç pike kumaş
* Yumuşak ve rahat
* Nefes alabilir
* Hızlı kuruma
Kompozisyon:
%95 Polyamid  %5 Elastan</v>
      </c>
      <c r="AM444" s="149" t="str">
        <f>IF(C444&gt;0,+VLOOKUP($C444,'STYLE NAMES'!$B:$AC,17,FALSE),"")</f>
        <v>Makinede 30°C' de Yıkayın
Hassas Yıkama
Ilık ütü yapın
Tersten ütüleyin
Logo ve baskıları ÜTÜLEMEYİN
Çamaşır suyu kullanmayın
Kurutma Makinesinde Kurutmayın</v>
      </c>
      <c r="AN444" s="149" t="str">
        <f>IF($C444&gt;0,$C444&amp;" "&amp;$P444&amp;" "&amp;+VLOOKUP($C444,'STYLE NAMES'!$B:$AC,18,FALSE),"""")</f>
        <v>ENZO-JR WHITE POLO DA CONCORSO RAGAZZO MANICA CORTA</v>
      </c>
      <c r="AO444" s="101" t="str">
        <f>"Disegnato da Cavalier SanMarco "&amp;(AN444)&amp;"; "&amp;IF(C444&gt;0,+VLOOKUP($C444,'STYLE NAMES'!$B:$AC,19,FALSE),"")</f>
        <v>Disegnato da Cavalier SanMarco ENZO-JR 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4" s="101" t="str">
        <f>IF(C444&gt;0,+VLOOKUP($C444,'STYLE NAMES'!$B:$AC,20,FALSE),"")</f>
        <v>Design ingegnerizzato per alte prestazioni 
Jersey piqué elasticizzato  4-way-stretch 
Morbido e confortevole 
Traspirante Asciugatura rapida 
Composizione: 
95% Poliammide  5% Elastan</v>
      </c>
      <c r="AQ444" s="101" t="str">
        <f>IF(C444&gt;0,+VLOOKUP($C444,'STYLE NAMES'!$B:$AC,21,FALSE),"")</f>
        <v>Lavare in lavatrice a 30°C Ciclo delicato 
Stirare a bassa temperatura
Stirare al rovescio 
Non stirare su loghi o stampe 
Non candeggiare 
Non asciugare in asciugatrice</v>
      </c>
      <c r="AR444" s="101">
        <f>IF(D444&gt;0,+VLOOKUP($C444,'STYLE NAMES'!$B:$AC,22,FALSE),"")</f>
        <v>0</v>
      </c>
      <c r="AS444" s="101">
        <f>IF(E444&gt;0,+VLOOKUP($C444,'STYLE NAMES'!$B:$AC,23,FALSE),"")</f>
        <v>0</v>
      </c>
      <c r="AT444" s="101">
        <f>IF(F444&gt;0,+VLOOKUP($C444,'STYLE NAMES'!$B:$AC,24,FALSE),"")</f>
        <v>0</v>
      </c>
      <c r="AU444" s="101">
        <f>IF(G444&gt;0,+VLOOKUP($C444,'STYLE NAMES'!$B:$AC,25,FALSE),"")</f>
        <v>0</v>
      </c>
      <c r="AV444" s="101">
        <f>+VLOOKUP($S444,'CODE GENERATOR'!$P:$AM,15,FALSE)</f>
        <v>0</v>
      </c>
      <c r="AW444" s="101">
        <f>+VLOOKUP($S444,'CODE GENERATOR'!$P:$AM,16,FALSE)</f>
        <v>0</v>
      </c>
      <c r="AX444" s="101">
        <f>+VLOOKUP($S444,'CODE GENERATOR'!$P:$AM,17,FALSE)</f>
        <v>0</v>
      </c>
      <c r="AY444" s="101">
        <f>+VLOOKUP($S444,'CODE GENERATOR'!$P:$AM,18,FALSE)</f>
        <v>0</v>
      </c>
      <c r="AZ444" s="101">
        <f>+VLOOKUP($S444,'CODE GENERATOR'!$P:$AM,19,FALSE)</f>
        <v>0</v>
      </c>
      <c r="BA444" s="101">
        <f>+VLOOKUP($S444,'CODE GENERATOR'!$P:$AM,20,FALSE)</f>
        <v>0</v>
      </c>
      <c r="BB444" s="101">
        <f>+VLOOKUP($S444,'CODE GENERATOR'!$P:$AM,21,FALSE)</f>
        <v>0</v>
      </c>
      <c r="BC444" s="101">
        <f>+VLOOKUP($S444,'CODE GENERATOR'!$P:$AM,22,FALSE)</f>
        <v>0</v>
      </c>
      <c r="BD444" s="101">
        <f>+VLOOKUP($S444,'CODE GENERATOR'!$P:$AM,23,FALSE)</f>
        <v>0</v>
      </c>
      <c r="BE444" s="101">
        <f>+VLOOKUP($S444,'CODE GENERATOR'!$P:$AM,24,FALSE)</f>
        <v>0</v>
      </c>
      <c r="BF444" s="101">
        <f>IF(C444&gt;0,+VLOOKUP(G444,'CATEGORY ID'!$A$1:$L$118,3,FALSE),"")</f>
        <v>30</v>
      </c>
      <c r="BG444" s="101">
        <f>IF(C444&gt;0,+VLOOKUP(H444,'CATEGORY ID'!$D$1:$L$118,3,FALSE),"")</f>
        <v>4</v>
      </c>
      <c r="BH444" s="101">
        <f>IF(C444&gt;0,+VLOOKUP((+H444&amp;I444),'CATEGORY ID'!$H$1:$I$121,2,FALSE),"")</f>
        <v>110</v>
      </c>
      <c r="BJ444" s="101">
        <f>IF(C444&gt;0,IF(COUNTIF('CATEGORY ID'!$K$1:$K$121,+H444&amp;K444) &gt; 0, +VLOOKUP(+H444&amp;K444,'CATEGORY ID'!$K$1:$L$121,2,FALSE),""),"")</f>
        <v>226</v>
      </c>
      <c r="BK444" s="101">
        <v>158</v>
      </c>
      <c r="BO444" s="101">
        <v>21</v>
      </c>
      <c r="BR444" s="101" t="str" cm="1">
        <f t="array" ref="BR444">IF(C444&gt;0,_xlfn.TEXTJOIN(";", TRUE,_xlfn.UNIQUE(_xlfn._xlws.FILTER(BF444:BQ444,(BF444:BQ444&gt;0)),TRUE,FALSE)),"")&amp;";"&amp;BS444</f>
        <v>30;4;110;226;158;21;209;232</v>
      </c>
      <c r="BS444" s="101" t="s">
        <v>3450</v>
      </c>
      <c r="BU444" s="106">
        <f>IF(C444&gt;0,+VLOOKUP($C444,'STYLE NAMES'!$B:$AC,26,FALSE),"")</f>
        <v>59.9</v>
      </c>
      <c r="BV444" s="106">
        <f>IF(C444&gt;0,+VLOOKUP($C444,'STYLE NAMES'!$B:$AC,27,FALSE),"")</f>
        <v>3290</v>
      </c>
      <c r="BW444" s="106">
        <f>IF(C444&gt;0,+VLOOKUP($C444,'STYLE NAMES'!$B:$AC,28,FALSE),"")</f>
        <v>68.884999999999991</v>
      </c>
      <c r="BY444"/>
      <c r="BZ444" s="101">
        <v>9</v>
      </c>
      <c r="CA444" s="137">
        <f t="shared" si="30"/>
        <v>1</v>
      </c>
      <c r="CB444" s="137" t="str">
        <f>+VLOOKUP(C444,'[2]STYLES &amp; MODELS MATRIX'!$A:$G,7,FALSE)</f>
        <v>GHOST</v>
      </c>
      <c r="CC444" s="137" t="str">
        <f>+VLOOKUP(C444,'[1]STYLES &amp; SIZE CHARTS'!$A:$H,8,FALSE)</f>
        <v>JT-BSSP1</v>
      </c>
      <c r="CD444" s="137"/>
      <c r="CE444" s="205"/>
      <c r="CF444" s="141"/>
    </row>
    <row r="445" spans="1:84" s="101" customFormat="1" ht="12" customHeight="1" x14ac:dyDescent="0.2">
      <c r="A445" s="102">
        <f t="shared" si="28"/>
        <v>8683711005001</v>
      </c>
      <c r="B445" s="101" t="s">
        <v>880</v>
      </c>
      <c r="C445" s="101" t="s">
        <v>313</v>
      </c>
      <c r="D445" s="101" t="s">
        <v>2992</v>
      </c>
      <c r="E445" s="203" t="s">
        <v>2380</v>
      </c>
      <c r="F445" s="101" t="s">
        <v>2355</v>
      </c>
      <c r="G445" s="101" t="str">
        <f>IF(C445&gt;0,+VLOOKUP($C445,'STYLE NAMES'!$B:$AC,4,FALSE),"")</f>
        <v>RIDER</v>
      </c>
      <c r="H445" s="101" t="str">
        <f>IF(C445&gt;0,+VLOOKUP($C445,'STYLE NAMES'!$B:$AC,5,FALSE),"")</f>
        <v>JUNIOR</v>
      </c>
      <c r="I445" s="101" t="str">
        <f>IF(C445&gt;0,+VLOOKUP($C445,'STYLE NAMES'!$B:$AC,6,FALSE),"")</f>
        <v>TOPS</v>
      </c>
      <c r="J445" s="101" t="str">
        <f>IF(C445&gt;0,+VLOOKUP($C445,'STYLE NAMES'!$B:$AC,7,FALSE),"")</f>
        <v>KIDS BOY</v>
      </c>
      <c r="K445" s="101" t="str">
        <f>IF(C445&gt;0,+VLOOKUP($C445,'STYLE NAMES'!$B:$AC,8,FALSE),"")</f>
        <v>COMPETITION POLOS</v>
      </c>
      <c r="L445" s="101" t="str">
        <f>IF(E445&gt;0,+VLOOKUP($E445,'CODE GENERATOR'!$D:$T,3,FALSE),"")</f>
        <v>S</v>
      </c>
      <c r="M445" s="101" t="str">
        <f>IF(E445&gt;0,+VLOOKUP($E445,'CODE GENERATOR'!$D:$T,4,FALSE),"")</f>
        <v>PIQUET</v>
      </c>
      <c r="N445" s="101" t="str">
        <f>IF(E445&gt;0,+VLOOKUP($E445,'CODE GENERATOR'!$D:$T,6,FALSE),"")</f>
        <v>WHITE</v>
      </c>
      <c r="O445" s="101" t="str">
        <f>IF(E445&gt;0,+VLOOKUP($E445,'CODE GENERATOR'!$D:$T,7,FALSE),"")</f>
        <v>WHITE</v>
      </c>
      <c r="P445" s="101" t="str">
        <f t="shared" si="29"/>
        <v>WHITE</v>
      </c>
      <c r="Q445" s="104" t="str">
        <f>IF(E445&gt;0,+VLOOKUP($E445,'CODE GENERATOR'!$D:$T,11,FALSE),"")</f>
        <v>R.TOPKB_CPL0041</v>
      </c>
      <c r="R445" s="104" t="str">
        <f>IF(E445&gt;0,+VLOOKUP($E445,'CODE GENERATOR'!$D:$T,12,FALSE),"")</f>
        <v>PIQ0015WHTWHT</v>
      </c>
      <c r="S445" s="104" t="str">
        <f>IF(E445&gt;0,+VLOOKUP($E445,'CODE GENERATOR'!$D:$T,13,FALSE),"")</f>
        <v>R.TOPKB_CPL0041_PIQ0015WHTWHT</v>
      </c>
      <c r="T445" s="104" t="str">
        <f t="shared" si="27"/>
        <v>R.TOPKB_CPL0041_PIQ0015WHTWHT_12-13 Y</v>
      </c>
      <c r="U445" s="105">
        <v>8683711005001</v>
      </c>
      <c r="V445" s="107" t="str" cm="1">
        <f t="array" ref="V445">_xlfn.TEXTJOIN(";", TRUE, _xlfn.UNIQUE(_xlfn._xlws.FILTER(P$3:P$10029, C$3:C$10029=C445)))</f>
        <v>WHITE;WHITE/NAVY;NAVY/WHITE</v>
      </c>
      <c r="W445" s="107" t="str" cm="1">
        <f t="array" ref="W445">_xlfn.TEXTJOIN(";", TRUE, _xlfn.UNIQUE(_xlfn._xlws.FILTER(F$3:F$10029, C$3:C$10029=C445)))</f>
        <v>6-7 Y;8-9 Y;10-11 Y;12-13 Y;14-15 Y</v>
      </c>
      <c r="X445" s="101" t="str">
        <f>IF(E445&gt;0,+VLOOKUP($E445,'CODE GENERATOR'!$D:$AC,19,FALSE),0)</f>
        <v>CavalierSanmarco_27.01.2026_0354</v>
      </c>
      <c r="Y445" s="101" t="str">
        <f>IF(E445&gt;0,+VLOOKUP($E445,'CODE GENERATOR'!$D:$AC,20,FALSE),0)</f>
        <v>2402_S01_32896</v>
      </c>
      <c r="Z445" s="101" t="str">
        <f>IF(E445&gt;0,+VLOOKUP($E445,'CODE GENERATOR'!$D:$AC,21,FALSE),0)</f>
        <v>2402_S01_32897</v>
      </c>
      <c r="AA445" s="101" t="str">
        <f>IF(E445&gt;0,+VLOOKUP($E445,'CODE GENERATOR'!$D:$AC,22,FALSE),0)</f>
        <v>2402_S01_32899</v>
      </c>
      <c r="AB445" s="101">
        <f>IF(E445&gt;0,+VLOOKUP($E445,'CODE GENERATOR'!$D:$AC,23,FALSE),0)</f>
        <v>0</v>
      </c>
      <c r="AC445" s="101">
        <f>IF(E445&gt;0,+VLOOKUP($E445,'CODE GENERATOR'!$D:$AC,24,FALSE),0)</f>
        <v>0</v>
      </c>
      <c r="AD445" s="101" t="str">
        <f>IF(E445&gt;0,+VLOOKUP($E445,'CODE GENERATOR'!$D:$AC,25,FALSE),0)</f>
        <v/>
      </c>
      <c r="AE445" s="101" t="str">
        <f>IF(E445&gt;0,+VLOOKUP($E445,'CODE GENERATOR'!$D:$AC,26,FALSE),0)</f>
        <v/>
      </c>
      <c r="AF445" s="149" t="str">
        <f>IF($C445&gt;0,$C445&amp;" "&amp;$P445&amp;" "&amp;+VLOOKUP($C445,'STYLE NAMES'!$B:$AC,10,FALSE),"""")</f>
        <v>ENZO-JR WHITE BOY'S COMPETITION POLO SHORT SLEEVE</v>
      </c>
      <c r="AG445" s="101" t="str">
        <f>"Enjoy our "&amp;(AF445)&amp;"; "&amp;IF(C445&gt;0,+VLOOKUP($C445,'STYLE NAMES'!$B:$AC,11,FALSE),"")</f>
        <v>Enjoy our ENZO-JR 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5" s="101" t="str">
        <f>IF(C445&gt;0,+VLOOKUP($C445,'STYLE NAMES'!$B:$AC,12,FALSE),"")</f>
        <v>* Specially engineered design for high performance
* 4-way super stretch piquet jersey
* Soft and comfortable
* Breathable
* Quick dry
Composition:
95% Poliamide 5% Elasthane</v>
      </c>
      <c r="AI445" s="101" t="str">
        <f>IF(C445&gt;0,+VLOOKUP($C445,'STYLE NAMES'!$B:$AC,13,FALSE),"")</f>
        <v>Machine Wash at 30°C
Mild process
Iron at low temperature
Iron from REVERSE
Do NOT iron on logos or prints
Do not bleach
Do NOT Tumble Dry</v>
      </c>
      <c r="AJ445" s="149" t="str">
        <f>IF($C445&gt;0,$C445&amp;" "&amp;$P445&amp;" "&amp;+VLOOKUP($C445,'STYLE NAMES'!$B:$AC,14,FALSE),"""")</f>
        <v>ENZO-JR WHITE ERKEK ÇOCUK KISA KOL YARIŞMA POLO</v>
      </c>
      <c r="AK445" s="149" t="str">
        <f>"Cavalier SanMarco tarafından tasarlanan "&amp;(AJ445)&amp;"; "&amp;IF(C445&gt;0,+VLOOKUP($C445,'STYLE NAMES'!$B:$AC,15,FALSE),"")</f>
        <v>Cavalier SanMarco tarafından tasarlanan ENZO-JR 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5" s="149" t="str">
        <f>IF(C445&gt;0,+VLOOKUP($C445,'STYLE NAMES'!$B:$AC,16,FALSE),"")</f>
        <v>* Yüksek performans için özel tasarım
* 4 yönlü süper streç pike kumaş
* Yumuşak ve rahat
* Nefes alabilir
* Hızlı kuruma
Kompozisyon:
%95 Polyamid  %5 Elastan</v>
      </c>
      <c r="AM445" s="149" t="str">
        <f>IF(C445&gt;0,+VLOOKUP($C445,'STYLE NAMES'!$B:$AC,17,FALSE),"")</f>
        <v>Makinede 30°C' de Yıkayın
Hassas Yıkama
Ilık ütü yapın
Tersten ütüleyin
Logo ve baskıları ÜTÜLEMEYİN
Çamaşır suyu kullanmayın
Kurutma Makinesinde Kurutmayın</v>
      </c>
      <c r="AN445" s="149" t="str">
        <f>IF($C445&gt;0,$C445&amp;" "&amp;$P445&amp;" "&amp;+VLOOKUP($C445,'STYLE NAMES'!$B:$AC,18,FALSE),"""")</f>
        <v>ENZO-JR WHITE POLO DA CONCORSO RAGAZZO MANICA CORTA</v>
      </c>
      <c r="AO445" s="101" t="str">
        <f>"Disegnato da Cavalier SanMarco "&amp;(AN445)&amp;"; "&amp;IF(C445&gt;0,+VLOOKUP($C445,'STYLE NAMES'!$B:$AC,19,FALSE),"")</f>
        <v>Disegnato da Cavalier SanMarco ENZO-JR 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5" s="101" t="str">
        <f>IF(C445&gt;0,+VLOOKUP($C445,'STYLE NAMES'!$B:$AC,20,FALSE),"")</f>
        <v>Design ingegnerizzato per alte prestazioni 
Jersey piqué elasticizzato  4-way-stretch 
Morbido e confortevole 
Traspirante Asciugatura rapida 
Composizione: 
95% Poliammide  5% Elastan</v>
      </c>
      <c r="AQ445" s="101" t="str">
        <f>IF(C445&gt;0,+VLOOKUP($C445,'STYLE NAMES'!$B:$AC,21,FALSE),"")</f>
        <v>Lavare in lavatrice a 30°C Ciclo delicato 
Stirare a bassa temperatura
Stirare al rovescio 
Non stirare su loghi o stampe 
Non candeggiare 
Non asciugare in asciugatrice</v>
      </c>
      <c r="AR445" s="101">
        <f>IF(D445&gt;0,+VLOOKUP($C445,'STYLE NAMES'!$B:$AC,22,FALSE),"")</f>
        <v>0</v>
      </c>
      <c r="AS445" s="101">
        <f>IF(E445&gt;0,+VLOOKUP($C445,'STYLE NAMES'!$B:$AC,23,FALSE),"")</f>
        <v>0</v>
      </c>
      <c r="AT445" s="101">
        <f>IF(F445&gt;0,+VLOOKUP($C445,'STYLE NAMES'!$B:$AC,24,FALSE),"")</f>
        <v>0</v>
      </c>
      <c r="AU445" s="101">
        <f>IF(G445&gt;0,+VLOOKUP($C445,'STYLE NAMES'!$B:$AC,25,FALSE),"")</f>
        <v>0</v>
      </c>
      <c r="AV445" s="101">
        <f>+VLOOKUP($S445,'CODE GENERATOR'!$P:$AM,15,FALSE)</f>
        <v>0</v>
      </c>
      <c r="AW445" s="101">
        <f>+VLOOKUP($S445,'CODE GENERATOR'!$P:$AM,16,FALSE)</f>
        <v>0</v>
      </c>
      <c r="AX445" s="101">
        <f>+VLOOKUP($S445,'CODE GENERATOR'!$P:$AM,17,FALSE)</f>
        <v>0</v>
      </c>
      <c r="AY445" s="101">
        <f>+VLOOKUP($S445,'CODE GENERATOR'!$P:$AM,18,FALSE)</f>
        <v>0</v>
      </c>
      <c r="AZ445" s="101">
        <f>+VLOOKUP($S445,'CODE GENERATOR'!$P:$AM,19,FALSE)</f>
        <v>0</v>
      </c>
      <c r="BA445" s="101">
        <f>+VLOOKUP($S445,'CODE GENERATOR'!$P:$AM,20,FALSE)</f>
        <v>0</v>
      </c>
      <c r="BB445" s="101">
        <f>+VLOOKUP($S445,'CODE GENERATOR'!$P:$AM,21,FALSE)</f>
        <v>0</v>
      </c>
      <c r="BC445" s="101">
        <f>+VLOOKUP($S445,'CODE GENERATOR'!$P:$AM,22,FALSE)</f>
        <v>0</v>
      </c>
      <c r="BD445" s="101">
        <f>+VLOOKUP($S445,'CODE GENERATOR'!$P:$AM,23,FALSE)</f>
        <v>0</v>
      </c>
      <c r="BE445" s="101">
        <f>+VLOOKUP($S445,'CODE GENERATOR'!$P:$AM,24,FALSE)</f>
        <v>0</v>
      </c>
      <c r="BF445" s="101">
        <f>IF(C445&gt;0,+VLOOKUP(G445,'CATEGORY ID'!$A$1:$L$118,3,FALSE),"")</f>
        <v>30</v>
      </c>
      <c r="BG445" s="101">
        <f>IF(C445&gt;0,+VLOOKUP(H445,'CATEGORY ID'!$D$1:$L$118,3,FALSE),"")</f>
        <v>4</v>
      </c>
      <c r="BH445" s="101">
        <f>IF(C445&gt;0,+VLOOKUP((+H445&amp;I445),'CATEGORY ID'!$H$1:$I$121,2,FALSE),"")</f>
        <v>110</v>
      </c>
      <c r="BJ445" s="101">
        <f>IF(C445&gt;0,IF(COUNTIF('CATEGORY ID'!$K$1:$K$121,+H445&amp;K445) &gt; 0, +VLOOKUP(+H445&amp;K445,'CATEGORY ID'!$K$1:$L$121,2,FALSE),""),"")</f>
        <v>226</v>
      </c>
      <c r="BK445" s="101">
        <v>158</v>
      </c>
      <c r="BO445" s="101">
        <v>21</v>
      </c>
      <c r="BR445" s="101" t="str" cm="1">
        <f t="array" ref="BR445">IF(C445&gt;0,_xlfn.TEXTJOIN(";", TRUE,_xlfn.UNIQUE(_xlfn._xlws.FILTER(BF445:BQ445,(BF445:BQ445&gt;0)),TRUE,FALSE)),"")&amp;";"&amp;BS445</f>
        <v>30;4;110;226;158;21;209;232</v>
      </c>
      <c r="BS445" s="101" t="s">
        <v>3450</v>
      </c>
      <c r="BU445" s="106">
        <f>IF(C445&gt;0,+VLOOKUP($C445,'STYLE NAMES'!$B:$AC,26,FALSE),"")</f>
        <v>59.9</v>
      </c>
      <c r="BV445" s="106">
        <f>IF(C445&gt;0,+VLOOKUP($C445,'STYLE NAMES'!$B:$AC,27,FALSE),"")</f>
        <v>3290</v>
      </c>
      <c r="BW445" s="106">
        <f>IF(C445&gt;0,+VLOOKUP($C445,'STYLE NAMES'!$B:$AC,28,FALSE),"")</f>
        <v>68.884999999999991</v>
      </c>
      <c r="BY445"/>
      <c r="BZ445" s="101">
        <v>9</v>
      </c>
      <c r="CA445" s="137">
        <f t="shared" si="30"/>
        <v>1</v>
      </c>
      <c r="CB445" s="137" t="str">
        <f>+VLOOKUP(C445,'[2]STYLES &amp; MODELS MATRIX'!$A:$G,7,FALSE)</f>
        <v>GHOST</v>
      </c>
      <c r="CC445" s="137" t="str">
        <f>+VLOOKUP(C445,'[1]STYLES &amp; SIZE CHARTS'!$A:$H,8,FALSE)</f>
        <v>JT-BSSP1</v>
      </c>
      <c r="CD445" s="137"/>
      <c r="CE445" s="205"/>
      <c r="CF445" s="141"/>
    </row>
    <row r="446" spans="1:84" s="101" customFormat="1" ht="12" customHeight="1" x14ac:dyDescent="0.2">
      <c r="A446" s="102">
        <f t="shared" si="28"/>
        <v>8683711009924</v>
      </c>
      <c r="B446" s="101" t="s">
        <v>880</v>
      </c>
      <c r="C446" s="101" t="s">
        <v>313</v>
      </c>
      <c r="D446" s="101" t="s">
        <v>2992</v>
      </c>
      <c r="E446" s="203" t="s">
        <v>2380</v>
      </c>
      <c r="F446" s="101" t="s">
        <v>2356</v>
      </c>
      <c r="G446" s="101" t="str">
        <f>IF(C446&gt;0,+VLOOKUP($C446,'STYLE NAMES'!$B:$AC,4,FALSE),"")</f>
        <v>RIDER</v>
      </c>
      <c r="H446" s="101" t="str">
        <f>IF(C446&gt;0,+VLOOKUP($C446,'STYLE NAMES'!$B:$AC,5,FALSE),"")</f>
        <v>JUNIOR</v>
      </c>
      <c r="I446" s="101" t="str">
        <f>IF(C446&gt;0,+VLOOKUP($C446,'STYLE NAMES'!$B:$AC,6,FALSE),"")</f>
        <v>TOPS</v>
      </c>
      <c r="J446" s="101" t="str">
        <f>IF(C446&gt;0,+VLOOKUP($C446,'STYLE NAMES'!$B:$AC,7,FALSE),"")</f>
        <v>KIDS BOY</v>
      </c>
      <c r="K446" s="101" t="str">
        <f>IF(C446&gt;0,+VLOOKUP($C446,'STYLE NAMES'!$B:$AC,8,FALSE),"")</f>
        <v>COMPETITION POLOS</v>
      </c>
      <c r="L446" s="101" t="str">
        <f>IF(E446&gt;0,+VLOOKUP($E446,'CODE GENERATOR'!$D:$T,3,FALSE),"")</f>
        <v>S</v>
      </c>
      <c r="M446" s="101" t="str">
        <f>IF(E446&gt;0,+VLOOKUP($E446,'CODE GENERATOR'!$D:$T,4,FALSE),"")</f>
        <v>PIQUET</v>
      </c>
      <c r="N446" s="101" t="str">
        <f>IF(E446&gt;0,+VLOOKUP($E446,'CODE GENERATOR'!$D:$T,6,FALSE),"")</f>
        <v>WHITE</v>
      </c>
      <c r="O446" s="101" t="str">
        <f>IF(E446&gt;0,+VLOOKUP($E446,'CODE GENERATOR'!$D:$T,7,FALSE),"")</f>
        <v>WHITE</v>
      </c>
      <c r="P446" s="101" t="str">
        <f t="shared" si="29"/>
        <v>WHITE</v>
      </c>
      <c r="Q446" s="104" t="str">
        <f>IF(E446&gt;0,+VLOOKUP($E446,'CODE GENERATOR'!$D:$T,11,FALSE),"")</f>
        <v>R.TOPKB_CPL0041</v>
      </c>
      <c r="R446" s="104" t="str">
        <f>IF(E446&gt;0,+VLOOKUP($E446,'CODE GENERATOR'!$D:$T,12,FALSE),"")</f>
        <v>PIQ0015WHTWHT</v>
      </c>
      <c r="S446" s="104" t="str">
        <f>IF(E446&gt;0,+VLOOKUP($E446,'CODE GENERATOR'!$D:$T,13,FALSE),"")</f>
        <v>R.TOPKB_CPL0041_PIQ0015WHTWHT</v>
      </c>
      <c r="T446" s="104" t="str">
        <f t="shared" si="27"/>
        <v>R.TOPKB_CPL0041_PIQ0015WHTWHT_14-15 Y</v>
      </c>
      <c r="U446" s="105">
        <v>8683711009924</v>
      </c>
      <c r="V446" s="107" t="str" cm="1">
        <f t="array" ref="V446">_xlfn.TEXTJOIN(";", TRUE, _xlfn.UNIQUE(_xlfn._xlws.FILTER(P$3:P$10029, C$3:C$10029=C446)))</f>
        <v>WHITE;WHITE/NAVY;NAVY/WHITE</v>
      </c>
      <c r="W446" s="107" t="str" cm="1">
        <f t="array" ref="W446">_xlfn.TEXTJOIN(";", TRUE, _xlfn.UNIQUE(_xlfn._xlws.FILTER(F$3:F$10029, C$3:C$10029=C446)))</f>
        <v>6-7 Y;8-9 Y;10-11 Y;12-13 Y;14-15 Y</v>
      </c>
      <c r="X446" s="101" t="str">
        <f>IF(E446&gt;0,+VLOOKUP($E446,'CODE GENERATOR'!$D:$AC,19,FALSE),0)</f>
        <v>CavalierSanmarco_27.01.2026_0354</v>
      </c>
      <c r="Y446" s="101" t="str">
        <f>IF(E446&gt;0,+VLOOKUP($E446,'CODE GENERATOR'!$D:$AC,20,FALSE),0)</f>
        <v>2402_S01_32896</v>
      </c>
      <c r="Z446" s="101" t="str">
        <f>IF(E446&gt;0,+VLOOKUP($E446,'CODE GENERATOR'!$D:$AC,21,FALSE),0)</f>
        <v>2402_S01_32897</v>
      </c>
      <c r="AA446" s="101" t="str">
        <f>IF(E446&gt;0,+VLOOKUP($E446,'CODE GENERATOR'!$D:$AC,22,FALSE),0)</f>
        <v>2402_S01_32899</v>
      </c>
      <c r="AB446" s="101">
        <f>IF(E446&gt;0,+VLOOKUP($E446,'CODE GENERATOR'!$D:$AC,23,FALSE),0)</f>
        <v>0</v>
      </c>
      <c r="AC446" s="101">
        <f>IF(E446&gt;0,+VLOOKUP($E446,'CODE GENERATOR'!$D:$AC,24,FALSE),0)</f>
        <v>0</v>
      </c>
      <c r="AD446" s="101" t="str">
        <f>IF(E446&gt;0,+VLOOKUP($E446,'CODE GENERATOR'!$D:$AC,25,FALSE),0)</f>
        <v/>
      </c>
      <c r="AE446" s="101" t="str">
        <f>IF(E446&gt;0,+VLOOKUP($E446,'CODE GENERATOR'!$D:$AC,26,FALSE),0)</f>
        <v/>
      </c>
      <c r="AF446" s="149" t="str">
        <f>IF($C446&gt;0,$C446&amp;" "&amp;$P446&amp;" "&amp;+VLOOKUP($C446,'STYLE NAMES'!$B:$AC,10,FALSE),"""")</f>
        <v>ENZO-JR WHITE BOY'S COMPETITION POLO SHORT SLEEVE</v>
      </c>
      <c r="AG446" s="101" t="str">
        <f>"Enjoy our "&amp;(AF446)&amp;"; "&amp;IF(C446&gt;0,+VLOOKUP($C446,'STYLE NAMES'!$B:$AC,11,FALSE),"")</f>
        <v>Enjoy our ENZO-JR 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6" s="101" t="str">
        <f>IF(C446&gt;0,+VLOOKUP($C446,'STYLE NAMES'!$B:$AC,12,FALSE),"")</f>
        <v>* Specially engineered design for high performance
* 4-way super stretch piquet jersey
* Soft and comfortable
* Breathable
* Quick dry
Composition:
95% Poliamide 5% Elasthane</v>
      </c>
      <c r="AI446" s="101" t="str">
        <f>IF(C446&gt;0,+VLOOKUP($C446,'STYLE NAMES'!$B:$AC,13,FALSE),"")</f>
        <v>Machine Wash at 30°C
Mild process
Iron at low temperature
Iron from REVERSE
Do NOT iron on logos or prints
Do not bleach
Do NOT Tumble Dry</v>
      </c>
      <c r="AJ446" s="149" t="str">
        <f>IF($C446&gt;0,$C446&amp;" "&amp;$P446&amp;" "&amp;+VLOOKUP($C446,'STYLE NAMES'!$B:$AC,14,FALSE),"""")</f>
        <v>ENZO-JR WHITE ERKEK ÇOCUK KISA KOL YARIŞMA POLO</v>
      </c>
      <c r="AK446" s="149" t="str">
        <f>"Cavalier SanMarco tarafından tasarlanan "&amp;(AJ446)&amp;"; "&amp;IF(C446&gt;0,+VLOOKUP($C446,'STYLE NAMES'!$B:$AC,15,FALSE),"")</f>
        <v>Cavalier SanMarco tarafından tasarlanan ENZO-JR 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6" s="149" t="str">
        <f>IF(C446&gt;0,+VLOOKUP($C446,'STYLE NAMES'!$B:$AC,16,FALSE),"")</f>
        <v>* Yüksek performans için özel tasarım
* 4 yönlü süper streç pike kumaş
* Yumuşak ve rahat
* Nefes alabilir
* Hızlı kuruma
Kompozisyon:
%95 Polyamid  %5 Elastan</v>
      </c>
      <c r="AM446" s="149" t="str">
        <f>IF(C446&gt;0,+VLOOKUP($C446,'STYLE NAMES'!$B:$AC,17,FALSE),"")</f>
        <v>Makinede 30°C' de Yıkayın
Hassas Yıkama
Ilık ütü yapın
Tersten ütüleyin
Logo ve baskıları ÜTÜLEMEYİN
Çamaşır suyu kullanmayın
Kurutma Makinesinde Kurutmayın</v>
      </c>
      <c r="AN446" s="149" t="str">
        <f>IF($C446&gt;0,$C446&amp;" "&amp;$P446&amp;" "&amp;+VLOOKUP($C446,'STYLE NAMES'!$B:$AC,18,FALSE),"""")</f>
        <v>ENZO-JR WHITE POLO DA CONCORSO RAGAZZO MANICA CORTA</v>
      </c>
      <c r="AO446" s="101" t="str">
        <f>"Disegnato da Cavalier SanMarco "&amp;(AN446)&amp;"; "&amp;IF(C446&gt;0,+VLOOKUP($C446,'STYLE NAMES'!$B:$AC,19,FALSE),"")</f>
        <v>Disegnato da Cavalier SanMarco ENZO-JR 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6" s="101" t="str">
        <f>IF(C446&gt;0,+VLOOKUP($C446,'STYLE NAMES'!$B:$AC,20,FALSE),"")</f>
        <v>Design ingegnerizzato per alte prestazioni 
Jersey piqué elasticizzato  4-way-stretch 
Morbido e confortevole 
Traspirante Asciugatura rapida 
Composizione: 
95% Poliammide  5% Elastan</v>
      </c>
      <c r="AQ446" s="101" t="str">
        <f>IF(C446&gt;0,+VLOOKUP($C446,'STYLE NAMES'!$B:$AC,21,FALSE),"")</f>
        <v>Lavare in lavatrice a 30°C Ciclo delicato 
Stirare a bassa temperatura
Stirare al rovescio 
Non stirare su loghi o stampe 
Non candeggiare 
Non asciugare in asciugatrice</v>
      </c>
      <c r="AR446" s="101">
        <f>IF(D446&gt;0,+VLOOKUP($C446,'STYLE NAMES'!$B:$AC,22,FALSE),"")</f>
        <v>0</v>
      </c>
      <c r="AS446" s="101">
        <f>IF(E446&gt;0,+VLOOKUP($C446,'STYLE NAMES'!$B:$AC,23,FALSE),"")</f>
        <v>0</v>
      </c>
      <c r="AT446" s="101">
        <f>IF(F446&gt;0,+VLOOKUP($C446,'STYLE NAMES'!$B:$AC,24,FALSE),"")</f>
        <v>0</v>
      </c>
      <c r="AU446" s="101">
        <f>IF(G446&gt;0,+VLOOKUP($C446,'STYLE NAMES'!$B:$AC,25,FALSE),"")</f>
        <v>0</v>
      </c>
      <c r="AV446" s="101">
        <f>+VLOOKUP($S446,'CODE GENERATOR'!$P:$AM,15,FALSE)</f>
        <v>0</v>
      </c>
      <c r="AW446" s="101">
        <f>+VLOOKUP($S446,'CODE GENERATOR'!$P:$AM,16,FALSE)</f>
        <v>0</v>
      </c>
      <c r="AX446" s="101">
        <f>+VLOOKUP($S446,'CODE GENERATOR'!$P:$AM,17,FALSE)</f>
        <v>0</v>
      </c>
      <c r="AY446" s="101">
        <f>+VLOOKUP($S446,'CODE GENERATOR'!$P:$AM,18,FALSE)</f>
        <v>0</v>
      </c>
      <c r="AZ446" s="101">
        <f>+VLOOKUP($S446,'CODE GENERATOR'!$P:$AM,19,FALSE)</f>
        <v>0</v>
      </c>
      <c r="BA446" s="101">
        <f>+VLOOKUP($S446,'CODE GENERATOR'!$P:$AM,20,FALSE)</f>
        <v>0</v>
      </c>
      <c r="BB446" s="101">
        <f>+VLOOKUP($S446,'CODE GENERATOR'!$P:$AM,21,FALSE)</f>
        <v>0</v>
      </c>
      <c r="BC446" s="101">
        <f>+VLOOKUP($S446,'CODE GENERATOR'!$P:$AM,22,FALSE)</f>
        <v>0</v>
      </c>
      <c r="BD446" s="101">
        <f>+VLOOKUP($S446,'CODE GENERATOR'!$P:$AM,23,FALSE)</f>
        <v>0</v>
      </c>
      <c r="BE446" s="101">
        <f>+VLOOKUP($S446,'CODE GENERATOR'!$P:$AM,24,FALSE)</f>
        <v>0</v>
      </c>
      <c r="BF446" s="101">
        <f>IF(C446&gt;0,+VLOOKUP(G446,'CATEGORY ID'!$A$1:$L$118,3,FALSE),"")</f>
        <v>30</v>
      </c>
      <c r="BG446" s="101">
        <f>IF(C446&gt;0,+VLOOKUP(H446,'CATEGORY ID'!$D$1:$L$118,3,FALSE),"")</f>
        <v>4</v>
      </c>
      <c r="BH446" s="101">
        <f>IF(C446&gt;0,+VLOOKUP((+H446&amp;I446),'CATEGORY ID'!$H$1:$I$121,2,FALSE),"")</f>
        <v>110</v>
      </c>
      <c r="BJ446" s="101">
        <f>IF(C446&gt;0,IF(COUNTIF('CATEGORY ID'!$K$1:$K$121,+H446&amp;K446) &gt; 0, +VLOOKUP(+H446&amp;K446,'CATEGORY ID'!$K$1:$L$121,2,FALSE),""),"")</f>
        <v>226</v>
      </c>
      <c r="BK446" s="101">
        <v>158</v>
      </c>
      <c r="BO446" s="101">
        <v>21</v>
      </c>
      <c r="BR446" s="101" t="str" cm="1">
        <f t="array" ref="BR446">IF(C446&gt;0,_xlfn.TEXTJOIN(";", TRUE,_xlfn.UNIQUE(_xlfn._xlws.FILTER(BF446:BQ446,(BF446:BQ446&gt;0)),TRUE,FALSE)),"")&amp;";"&amp;BS446</f>
        <v>30;4;110;226;158;21;209;232</v>
      </c>
      <c r="BS446" s="101" t="s">
        <v>3450</v>
      </c>
      <c r="BU446" s="106">
        <f>IF(C446&gt;0,+VLOOKUP($C446,'STYLE NAMES'!$B:$AC,26,FALSE),"")</f>
        <v>59.9</v>
      </c>
      <c r="BV446" s="106">
        <f>IF(C446&gt;0,+VLOOKUP($C446,'STYLE NAMES'!$B:$AC,27,FALSE),"")</f>
        <v>3290</v>
      </c>
      <c r="BW446" s="106">
        <f>IF(C446&gt;0,+VLOOKUP($C446,'STYLE NAMES'!$B:$AC,28,FALSE),"")</f>
        <v>68.884999999999991</v>
      </c>
      <c r="BY446"/>
      <c r="BZ446" s="101">
        <v>4</v>
      </c>
      <c r="CA446" s="137">
        <f t="shared" si="30"/>
        <v>1</v>
      </c>
      <c r="CB446" s="137" t="str">
        <f>+VLOOKUP(C446,'[2]STYLES &amp; MODELS MATRIX'!$A:$G,7,FALSE)</f>
        <v>GHOST</v>
      </c>
      <c r="CC446" s="137" t="str">
        <f>+VLOOKUP(C446,'[1]STYLES &amp; SIZE CHARTS'!$A:$H,8,FALSE)</f>
        <v>JT-BSSP1</v>
      </c>
      <c r="CD446" s="137"/>
      <c r="CE446" s="205"/>
      <c r="CF446" s="141"/>
    </row>
    <row r="447" spans="1:84" s="101" customFormat="1" ht="12" customHeight="1" x14ac:dyDescent="0.2">
      <c r="A447" s="102">
        <f t="shared" si="28"/>
        <v>8683711005018</v>
      </c>
      <c r="B447" s="101" t="s">
        <v>880</v>
      </c>
      <c r="C447" s="101" t="s">
        <v>313</v>
      </c>
      <c r="D447" s="101" t="s">
        <v>2992</v>
      </c>
      <c r="E447" s="203" t="s">
        <v>2381</v>
      </c>
      <c r="F447" s="101" t="s">
        <v>2352</v>
      </c>
      <c r="G447" s="101" t="str">
        <f>IF(C447&gt;0,+VLOOKUP($C447,'STYLE NAMES'!$B:$AC,4,FALSE),"")</f>
        <v>RIDER</v>
      </c>
      <c r="H447" s="101" t="str">
        <f>IF(C447&gt;0,+VLOOKUP($C447,'STYLE NAMES'!$B:$AC,5,FALSE),"")</f>
        <v>JUNIOR</v>
      </c>
      <c r="I447" s="101" t="str">
        <f>IF(C447&gt;0,+VLOOKUP($C447,'STYLE NAMES'!$B:$AC,6,FALSE),"")</f>
        <v>TOPS</v>
      </c>
      <c r="J447" s="101" t="str">
        <f>IF(C447&gt;0,+VLOOKUP($C447,'STYLE NAMES'!$B:$AC,7,FALSE),"")</f>
        <v>KIDS BOY</v>
      </c>
      <c r="K447" s="101" t="str">
        <f>IF(C447&gt;0,+VLOOKUP($C447,'STYLE NAMES'!$B:$AC,8,FALSE),"")</f>
        <v>COMPETITION POLOS</v>
      </c>
      <c r="L447" s="101" t="str">
        <f>IF(E447&gt;0,+VLOOKUP($E447,'CODE GENERATOR'!$D:$T,3,FALSE),"")</f>
        <v>S</v>
      </c>
      <c r="M447" s="101" t="str">
        <f>IF(E447&gt;0,+VLOOKUP($E447,'CODE GENERATOR'!$D:$T,4,FALSE),"")</f>
        <v>PIQUET</v>
      </c>
      <c r="N447" s="101" t="str">
        <f>IF(E447&gt;0,+VLOOKUP($E447,'CODE GENERATOR'!$D:$T,6,FALSE),"")</f>
        <v>WHITE</v>
      </c>
      <c r="O447" s="101" t="str">
        <f>IF(E447&gt;0,+VLOOKUP($E447,'CODE GENERATOR'!$D:$T,7,FALSE),"")</f>
        <v>NAVY</v>
      </c>
      <c r="P447" s="101" t="str">
        <f t="shared" si="29"/>
        <v>WHITE/NAVY</v>
      </c>
      <c r="Q447" s="104" t="str">
        <f>IF(E447&gt;0,+VLOOKUP($E447,'CODE GENERATOR'!$D:$T,11,FALSE),"")</f>
        <v>R.TOPKB_CPL0041</v>
      </c>
      <c r="R447" s="104" t="str">
        <f>IF(E447&gt;0,+VLOOKUP($E447,'CODE GENERATOR'!$D:$T,12,FALSE),"")</f>
        <v>PIQ0015WHTNAV</v>
      </c>
      <c r="S447" s="104" t="str">
        <f>IF(E447&gt;0,+VLOOKUP($E447,'CODE GENERATOR'!$D:$T,13,FALSE),"")</f>
        <v>R.TOPKB_CPL0041_PIQ0015WHTNAV</v>
      </c>
      <c r="T447" s="104" t="str">
        <f t="shared" si="27"/>
        <v>R.TOPKB_CPL0041_PIQ0015WHTNAV_6-7 Y</v>
      </c>
      <c r="U447" s="105">
        <v>8683711005018</v>
      </c>
      <c r="V447" s="107" t="str" cm="1">
        <f t="array" ref="V447">_xlfn.TEXTJOIN(";", TRUE, _xlfn.UNIQUE(_xlfn._xlws.FILTER(P$3:P$10029, C$3:C$10029=C447)))</f>
        <v>WHITE;WHITE/NAVY;NAVY/WHITE</v>
      </c>
      <c r="W447" s="107" t="str" cm="1">
        <f t="array" ref="W447">_xlfn.TEXTJOIN(";", TRUE, _xlfn.UNIQUE(_xlfn._xlws.FILTER(F$3:F$10029, C$3:C$10029=C447)))</f>
        <v>6-7 Y;8-9 Y;10-11 Y;12-13 Y;14-15 Y</v>
      </c>
      <c r="X447" s="101" t="str">
        <f>IF(E447&gt;0,+VLOOKUP($E447,'CODE GENERATOR'!$D:$AC,19,FALSE),0)</f>
        <v>CavalierSanmarco_27.01.2026_0352</v>
      </c>
      <c r="Y447" s="101" t="str">
        <f>IF(E447&gt;0,+VLOOKUP($E447,'CODE GENERATOR'!$D:$AC,20,FALSE),0)</f>
        <v/>
      </c>
      <c r="Z447" s="101" t="str">
        <f>IF(E447&gt;0,+VLOOKUP($E447,'CODE GENERATOR'!$D:$AC,21,FALSE),0)</f>
        <v/>
      </c>
      <c r="AA447" s="101" t="str">
        <f>IF(E447&gt;0,+VLOOKUP($E447,'CODE GENERATOR'!$D:$AC,22,FALSE),0)</f>
        <v/>
      </c>
      <c r="AB447" s="101" t="str">
        <f>IF(E447&gt;0,+VLOOKUP($E447,'CODE GENERATOR'!$D:$AC,23,FALSE),0)</f>
        <v/>
      </c>
      <c r="AC447" s="101" t="str">
        <f>IF(E447&gt;0,+VLOOKUP($E447,'CODE GENERATOR'!$D:$AC,24,FALSE),0)</f>
        <v/>
      </c>
      <c r="AD447" s="101" t="str">
        <f>IF(E447&gt;0,+VLOOKUP($E447,'CODE GENERATOR'!$D:$AC,25,FALSE),0)</f>
        <v/>
      </c>
      <c r="AE447" s="101" t="str">
        <f>IF(E447&gt;0,+VLOOKUP($E447,'CODE GENERATOR'!$D:$AC,26,FALSE),0)</f>
        <v/>
      </c>
      <c r="AF447" s="149" t="str">
        <f>IF($C447&gt;0,$C447&amp;" "&amp;$P447&amp;" "&amp;+VLOOKUP($C447,'STYLE NAMES'!$B:$AC,10,FALSE),"""")</f>
        <v>ENZO-JR WHITE/NAVY BOY'S COMPETITION POLO SHORT SLEEVE</v>
      </c>
      <c r="AG447" s="101" t="str">
        <f>"Enjoy our "&amp;(AF447)&amp;"; "&amp;IF(C447&gt;0,+VLOOKUP($C447,'STYLE NAMES'!$B:$AC,11,FALSE),"")</f>
        <v>Enjoy our ENZO-JR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7" s="101" t="str">
        <f>IF(C447&gt;0,+VLOOKUP($C447,'STYLE NAMES'!$B:$AC,12,FALSE),"")</f>
        <v>* Specially engineered design for high performance
* 4-way super stretch piquet jersey
* Soft and comfortable
* Breathable
* Quick dry
Composition:
95% Poliamide 5% Elasthane</v>
      </c>
      <c r="AI447" s="101" t="str">
        <f>IF(C447&gt;0,+VLOOKUP($C447,'STYLE NAMES'!$B:$AC,13,FALSE),"")</f>
        <v>Machine Wash at 30°C
Mild process
Iron at low temperature
Iron from REVERSE
Do NOT iron on logos or prints
Do not bleach
Do NOT Tumble Dry</v>
      </c>
      <c r="AJ447" s="149" t="str">
        <f>IF($C447&gt;0,$C447&amp;" "&amp;$P447&amp;" "&amp;+VLOOKUP($C447,'STYLE NAMES'!$B:$AC,14,FALSE),"""")</f>
        <v>ENZO-JR WHITE/NAVY ERKEK ÇOCUK KISA KOL YARIŞMA POLO</v>
      </c>
      <c r="AK447" s="149" t="str">
        <f>"Cavalier SanMarco tarafından tasarlanan "&amp;(AJ447)&amp;"; "&amp;IF(C447&gt;0,+VLOOKUP($C447,'STYLE NAMES'!$B:$AC,15,FALSE),"")</f>
        <v>Cavalier SanMarco tarafından tasarlanan ENZO-JR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7" s="149" t="str">
        <f>IF(C447&gt;0,+VLOOKUP($C447,'STYLE NAMES'!$B:$AC,16,FALSE),"")</f>
        <v>* Yüksek performans için özel tasarım
* 4 yönlü süper streç pike kumaş
* Yumuşak ve rahat
* Nefes alabilir
* Hızlı kuruma
Kompozisyon:
%95 Polyamid  %5 Elastan</v>
      </c>
      <c r="AM447" s="149" t="str">
        <f>IF(C447&gt;0,+VLOOKUP($C447,'STYLE NAMES'!$B:$AC,17,FALSE),"")</f>
        <v>Makinede 30°C' de Yıkayın
Hassas Yıkama
Ilık ütü yapın
Tersten ütüleyin
Logo ve baskıları ÜTÜLEMEYİN
Çamaşır suyu kullanmayın
Kurutma Makinesinde Kurutmayın</v>
      </c>
      <c r="AN447" s="149" t="str">
        <f>IF($C447&gt;0,$C447&amp;" "&amp;$P447&amp;" "&amp;+VLOOKUP($C447,'STYLE NAMES'!$B:$AC,18,FALSE),"""")</f>
        <v>ENZO-JR WHITE/NAVY POLO DA CONCORSO RAGAZZO MANICA CORTA</v>
      </c>
      <c r="AO447" s="101" t="str">
        <f>"Disegnato da Cavalier SanMarco "&amp;(AN447)&amp;"; "&amp;IF(C447&gt;0,+VLOOKUP($C447,'STYLE NAMES'!$B:$AC,19,FALSE),"")</f>
        <v>Disegnato da Cavalier SanMarco ENZO-JR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7" s="101" t="str">
        <f>IF(C447&gt;0,+VLOOKUP($C447,'STYLE NAMES'!$B:$AC,20,FALSE),"")</f>
        <v>Design ingegnerizzato per alte prestazioni 
Jersey piqué elasticizzato  4-way-stretch 
Morbido e confortevole 
Traspirante Asciugatura rapida 
Composizione: 
95% Poliammide  5% Elastan</v>
      </c>
      <c r="AQ447" s="101" t="str">
        <f>IF(C447&gt;0,+VLOOKUP($C447,'STYLE NAMES'!$B:$AC,21,FALSE),"")</f>
        <v>Lavare in lavatrice a 30°C Ciclo delicato 
Stirare a bassa temperatura
Stirare al rovescio 
Non stirare su loghi o stampe 
Non candeggiare 
Non asciugare in asciugatrice</v>
      </c>
      <c r="AR447" s="101">
        <f>IF(D447&gt;0,+VLOOKUP($C447,'STYLE NAMES'!$B:$AC,22,FALSE),"")</f>
        <v>0</v>
      </c>
      <c r="AS447" s="101">
        <f>IF(E447&gt;0,+VLOOKUP($C447,'STYLE NAMES'!$B:$AC,23,FALSE),"")</f>
        <v>0</v>
      </c>
      <c r="AT447" s="101">
        <f>IF(F447&gt;0,+VLOOKUP($C447,'STYLE NAMES'!$B:$AC,24,FALSE),"")</f>
        <v>0</v>
      </c>
      <c r="AU447" s="101">
        <f>IF(G447&gt;0,+VLOOKUP($C447,'STYLE NAMES'!$B:$AC,25,FALSE),"")</f>
        <v>0</v>
      </c>
      <c r="AV447" s="101">
        <f>+VLOOKUP($S447,'CODE GENERATOR'!$P:$AM,15,FALSE)</f>
        <v>0</v>
      </c>
      <c r="AW447" s="101">
        <f>+VLOOKUP($S447,'CODE GENERATOR'!$P:$AM,16,FALSE)</f>
        <v>0</v>
      </c>
      <c r="AX447" s="101">
        <f>+VLOOKUP($S447,'CODE GENERATOR'!$P:$AM,17,FALSE)</f>
        <v>0</v>
      </c>
      <c r="AY447" s="101">
        <f>+VLOOKUP($S447,'CODE GENERATOR'!$P:$AM,18,FALSE)</f>
        <v>0</v>
      </c>
      <c r="AZ447" s="101">
        <f>+VLOOKUP($S447,'CODE GENERATOR'!$P:$AM,19,FALSE)</f>
        <v>0</v>
      </c>
      <c r="BA447" s="101">
        <f>+VLOOKUP($S447,'CODE GENERATOR'!$P:$AM,20,FALSE)</f>
        <v>0</v>
      </c>
      <c r="BB447" s="101">
        <f>+VLOOKUP($S447,'CODE GENERATOR'!$P:$AM,21,FALSE)</f>
        <v>0</v>
      </c>
      <c r="BC447" s="101">
        <f>+VLOOKUP($S447,'CODE GENERATOR'!$P:$AM,22,FALSE)</f>
        <v>0</v>
      </c>
      <c r="BD447" s="101">
        <f>+VLOOKUP($S447,'CODE GENERATOR'!$P:$AM,23,FALSE)</f>
        <v>0</v>
      </c>
      <c r="BE447" s="101">
        <f>+VLOOKUP($S447,'CODE GENERATOR'!$P:$AM,24,FALSE)</f>
        <v>0</v>
      </c>
      <c r="BF447" s="101">
        <f>IF(C447&gt;0,+VLOOKUP(G447,'CATEGORY ID'!$A$1:$L$118,3,FALSE),"")</f>
        <v>30</v>
      </c>
      <c r="BG447" s="101">
        <f>IF(C447&gt;0,+VLOOKUP(H447,'CATEGORY ID'!$D$1:$L$118,3,FALSE),"")</f>
        <v>4</v>
      </c>
      <c r="BH447" s="101">
        <f>IF(C447&gt;0,+VLOOKUP((+H447&amp;I447),'CATEGORY ID'!$H$1:$I$121,2,FALSE),"")</f>
        <v>110</v>
      </c>
      <c r="BJ447" s="101">
        <f>IF(C447&gt;0,IF(COUNTIF('CATEGORY ID'!$K$1:$K$121,+H447&amp;K447) &gt; 0, +VLOOKUP(+H447&amp;K447,'CATEGORY ID'!$K$1:$L$121,2,FALSE),""),"")</f>
        <v>226</v>
      </c>
      <c r="BK447" s="101">
        <v>158</v>
      </c>
      <c r="BO447" s="101">
        <v>21</v>
      </c>
      <c r="BR447" s="101" t="str" cm="1">
        <f t="array" ref="BR447">IF(C447&gt;0,_xlfn.TEXTJOIN(";", TRUE,_xlfn.UNIQUE(_xlfn._xlws.FILTER(BF447:BQ447,(BF447:BQ447&gt;0)),TRUE,FALSE)),"")&amp;";"&amp;BS447</f>
        <v>30;4;110;226;158;21;209;232</v>
      </c>
      <c r="BS447" s="101" t="s">
        <v>3450</v>
      </c>
      <c r="BU447" s="106">
        <f>IF(C447&gt;0,+VLOOKUP($C447,'STYLE NAMES'!$B:$AC,26,FALSE),"")</f>
        <v>59.9</v>
      </c>
      <c r="BV447" s="106">
        <f>IF(C447&gt;0,+VLOOKUP($C447,'STYLE NAMES'!$B:$AC,27,FALSE),"")</f>
        <v>3290</v>
      </c>
      <c r="BW447" s="106">
        <f>IF(C447&gt;0,+VLOOKUP($C447,'STYLE NAMES'!$B:$AC,28,FALSE),"")</f>
        <v>68.884999999999991</v>
      </c>
      <c r="BY447"/>
      <c r="BZ447" s="101">
        <v>5</v>
      </c>
      <c r="CA447" s="137">
        <f t="shared" si="30"/>
        <v>1</v>
      </c>
      <c r="CB447" s="137" t="str">
        <f>+VLOOKUP(C447,'[2]STYLES &amp; MODELS MATRIX'!$A:$G,7,FALSE)</f>
        <v>GHOST</v>
      </c>
      <c r="CC447" s="137" t="str">
        <f>+VLOOKUP(C447,'[1]STYLES &amp; SIZE CHARTS'!$A:$H,8,FALSE)</f>
        <v>JT-BSSP1</v>
      </c>
      <c r="CD447" s="137"/>
      <c r="CE447" s="205"/>
      <c r="CF447" s="141"/>
    </row>
    <row r="448" spans="1:84" s="101" customFormat="1" ht="12" customHeight="1" x14ac:dyDescent="0.2">
      <c r="A448" s="102">
        <f t="shared" si="28"/>
        <v>8683711005025</v>
      </c>
      <c r="B448" s="101" t="s">
        <v>880</v>
      </c>
      <c r="C448" s="101" t="s">
        <v>313</v>
      </c>
      <c r="D448" s="101" t="s">
        <v>2992</v>
      </c>
      <c r="E448" s="203" t="s">
        <v>2381</v>
      </c>
      <c r="F448" s="101" t="s">
        <v>2353</v>
      </c>
      <c r="G448" s="101" t="str">
        <f>IF(C448&gt;0,+VLOOKUP($C448,'STYLE NAMES'!$B:$AC,4,FALSE),"")</f>
        <v>RIDER</v>
      </c>
      <c r="H448" s="101" t="str">
        <f>IF(C448&gt;0,+VLOOKUP($C448,'STYLE NAMES'!$B:$AC,5,FALSE),"")</f>
        <v>JUNIOR</v>
      </c>
      <c r="I448" s="101" t="str">
        <f>IF(C448&gt;0,+VLOOKUP($C448,'STYLE NAMES'!$B:$AC,6,FALSE),"")</f>
        <v>TOPS</v>
      </c>
      <c r="J448" s="101" t="str">
        <f>IF(C448&gt;0,+VLOOKUP($C448,'STYLE NAMES'!$B:$AC,7,FALSE),"")</f>
        <v>KIDS BOY</v>
      </c>
      <c r="K448" s="101" t="str">
        <f>IF(C448&gt;0,+VLOOKUP($C448,'STYLE NAMES'!$B:$AC,8,FALSE),"")</f>
        <v>COMPETITION POLOS</v>
      </c>
      <c r="L448" s="101" t="str">
        <f>IF(E448&gt;0,+VLOOKUP($E448,'CODE GENERATOR'!$D:$T,3,FALSE),"")</f>
        <v>S</v>
      </c>
      <c r="M448" s="101" t="str">
        <f>IF(E448&gt;0,+VLOOKUP($E448,'CODE GENERATOR'!$D:$T,4,FALSE),"")</f>
        <v>PIQUET</v>
      </c>
      <c r="N448" s="101" t="str">
        <f>IF(E448&gt;0,+VLOOKUP($E448,'CODE GENERATOR'!$D:$T,6,FALSE),"")</f>
        <v>WHITE</v>
      </c>
      <c r="O448" s="101" t="str">
        <f>IF(E448&gt;0,+VLOOKUP($E448,'CODE GENERATOR'!$D:$T,7,FALSE),"")</f>
        <v>NAVY</v>
      </c>
      <c r="P448" s="101" t="str">
        <f t="shared" si="29"/>
        <v>WHITE/NAVY</v>
      </c>
      <c r="Q448" s="104" t="str">
        <f>IF(E448&gt;0,+VLOOKUP($E448,'CODE GENERATOR'!$D:$T,11,FALSE),"")</f>
        <v>R.TOPKB_CPL0041</v>
      </c>
      <c r="R448" s="104" t="str">
        <f>IF(E448&gt;0,+VLOOKUP($E448,'CODE GENERATOR'!$D:$T,12,FALSE),"")</f>
        <v>PIQ0015WHTNAV</v>
      </c>
      <c r="S448" s="104" t="str">
        <f>IF(E448&gt;0,+VLOOKUP($E448,'CODE GENERATOR'!$D:$T,13,FALSE),"")</f>
        <v>R.TOPKB_CPL0041_PIQ0015WHTNAV</v>
      </c>
      <c r="T448" s="104" t="str">
        <f t="shared" si="27"/>
        <v>R.TOPKB_CPL0041_PIQ0015WHTNAV_8-9 Y</v>
      </c>
      <c r="U448" s="105">
        <v>8683711005025</v>
      </c>
      <c r="V448" s="107" t="str" cm="1">
        <f t="array" ref="V448">_xlfn.TEXTJOIN(";", TRUE, _xlfn.UNIQUE(_xlfn._xlws.FILTER(P$3:P$10029, C$3:C$10029=C448)))</f>
        <v>WHITE;WHITE/NAVY;NAVY/WHITE</v>
      </c>
      <c r="W448" s="107" t="str" cm="1">
        <f t="array" ref="W448">_xlfn.TEXTJOIN(";", TRUE, _xlfn.UNIQUE(_xlfn._xlws.FILTER(F$3:F$10029, C$3:C$10029=C448)))</f>
        <v>6-7 Y;8-9 Y;10-11 Y;12-13 Y;14-15 Y</v>
      </c>
      <c r="X448" s="101" t="str">
        <f>IF(E448&gt;0,+VLOOKUP($E448,'CODE GENERATOR'!$D:$AC,19,FALSE),0)</f>
        <v>CavalierSanmarco_27.01.2026_0352</v>
      </c>
      <c r="Y448" s="101" t="str">
        <f>IF(E448&gt;0,+VLOOKUP($E448,'CODE GENERATOR'!$D:$AC,20,FALSE),0)</f>
        <v/>
      </c>
      <c r="Z448" s="101" t="str">
        <f>IF(E448&gt;0,+VLOOKUP($E448,'CODE GENERATOR'!$D:$AC,21,FALSE),0)</f>
        <v/>
      </c>
      <c r="AA448" s="101" t="str">
        <f>IF(E448&gt;0,+VLOOKUP($E448,'CODE GENERATOR'!$D:$AC,22,FALSE),0)</f>
        <v/>
      </c>
      <c r="AB448" s="101" t="str">
        <f>IF(E448&gt;0,+VLOOKUP($E448,'CODE GENERATOR'!$D:$AC,23,FALSE),0)</f>
        <v/>
      </c>
      <c r="AC448" s="101" t="str">
        <f>IF(E448&gt;0,+VLOOKUP($E448,'CODE GENERATOR'!$D:$AC,24,FALSE),0)</f>
        <v/>
      </c>
      <c r="AD448" s="101" t="str">
        <f>IF(E448&gt;0,+VLOOKUP($E448,'CODE GENERATOR'!$D:$AC,25,FALSE),0)</f>
        <v/>
      </c>
      <c r="AE448" s="101" t="str">
        <f>IF(E448&gt;0,+VLOOKUP($E448,'CODE GENERATOR'!$D:$AC,26,FALSE),0)</f>
        <v/>
      </c>
      <c r="AF448" s="149" t="str">
        <f>IF($C448&gt;0,$C448&amp;" "&amp;$P448&amp;" "&amp;+VLOOKUP($C448,'STYLE NAMES'!$B:$AC,10,FALSE),"""")</f>
        <v>ENZO-JR WHITE/NAVY BOY'S COMPETITION POLO SHORT SLEEVE</v>
      </c>
      <c r="AG448" s="101" t="str">
        <f>"Enjoy our "&amp;(AF448)&amp;"; "&amp;IF(C448&gt;0,+VLOOKUP($C448,'STYLE NAMES'!$B:$AC,11,FALSE),"")</f>
        <v>Enjoy our ENZO-JR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8" s="101" t="str">
        <f>IF(C448&gt;0,+VLOOKUP($C448,'STYLE NAMES'!$B:$AC,12,FALSE),"")</f>
        <v>* Specially engineered design for high performance
* 4-way super stretch piquet jersey
* Soft and comfortable
* Breathable
* Quick dry
Composition:
95% Poliamide 5% Elasthane</v>
      </c>
      <c r="AI448" s="101" t="str">
        <f>IF(C448&gt;0,+VLOOKUP($C448,'STYLE NAMES'!$B:$AC,13,FALSE),"")</f>
        <v>Machine Wash at 30°C
Mild process
Iron at low temperature
Iron from REVERSE
Do NOT iron on logos or prints
Do not bleach
Do NOT Tumble Dry</v>
      </c>
      <c r="AJ448" s="149" t="str">
        <f>IF($C448&gt;0,$C448&amp;" "&amp;$P448&amp;" "&amp;+VLOOKUP($C448,'STYLE NAMES'!$B:$AC,14,FALSE),"""")</f>
        <v>ENZO-JR WHITE/NAVY ERKEK ÇOCUK KISA KOL YARIŞMA POLO</v>
      </c>
      <c r="AK448" s="149" t="str">
        <f>"Cavalier SanMarco tarafından tasarlanan "&amp;(AJ448)&amp;"; "&amp;IF(C448&gt;0,+VLOOKUP($C448,'STYLE NAMES'!$B:$AC,15,FALSE),"")</f>
        <v>Cavalier SanMarco tarafından tasarlanan ENZO-JR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8" s="149" t="str">
        <f>IF(C448&gt;0,+VLOOKUP($C448,'STYLE NAMES'!$B:$AC,16,FALSE),"")</f>
        <v>* Yüksek performans için özel tasarım
* 4 yönlü süper streç pike kumaş
* Yumuşak ve rahat
* Nefes alabilir
* Hızlı kuruma
Kompozisyon:
%95 Polyamid  %5 Elastan</v>
      </c>
      <c r="AM448" s="149" t="str">
        <f>IF(C448&gt;0,+VLOOKUP($C448,'STYLE NAMES'!$B:$AC,17,FALSE),"")</f>
        <v>Makinede 30°C' de Yıkayın
Hassas Yıkama
Ilık ütü yapın
Tersten ütüleyin
Logo ve baskıları ÜTÜLEMEYİN
Çamaşır suyu kullanmayın
Kurutma Makinesinde Kurutmayın</v>
      </c>
      <c r="AN448" s="149" t="str">
        <f>IF($C448&gt;0,$C448&amp;" "&amp;$P448&amp;" "&amp;+VLOOKUP($C448,'STYLE NAMES'!$B:$AC,18,FALSE),"""")</f>
        <v>ENZO-JR WHITE/NAVY POLO DA CONCORSO RAGAZZO MANICA CORTA</v>
      </c>
      <c r="AO448" s="101" t="str">
        <f>"Disegnato da Cavalier SanMarco "&amp;(AN448)&amp;"; "&amp;IF(C448&gt;0,+VLOOKUP($C448,'STYLE NAMES'!$B:$AC,19,FALSE),"")</f>
        <v>Disegnato da Cavalier SanMarco ENZO-JR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8" s="101" t="str">
        <f>IF(C448&gt;0,+VLOOKUP($C448,'STYLE NAMES'!$B:$AC,20,FALSE),"")</f>
        <v>Design ingegnerizzato per alte prestazioni 
Jersey piqué elasticizzato  4-way-stretch 
Morbido e confortevole 
Traspirante Asciugatura rapida 
Composizione: 
95% Poliammide  5% Elastan</v>
      </c>
      <c r="AQ448" s="101" t="str">
        <f>IF(C448&gt;0,+VLOOKUP($C448,'STYLE NAMES'!$B:$AC,21,FALSE),"")</f>
        <v>Lavare in lavatrice a 30°C Ciclo delicato 
Stirare a bassa temperatura
Stirare al rovescio 
Non stirare su loghi o stampe 
Non candeggiare 
Non asciugare in asciugatrice</v>
      </c>
      <c r="AR448" s="101">
        <f>IF(D448&gt;0,+VLOOKUP($C448,'STYLE NAMES'!$B:$AC,22,FALSE),"")</f>
        <v>0</v>
      </c>
      <c r="AS448" s="101">
        <f>IF(E448&gt;0,+VLOOKUP($C448,'STYLE NAMES'!$B:$AC,23,FALSE),"")</f>
        <v>0</v>
      </c>
      <c r="AT448" s="101">
        <f>IF(F448&gt;0,+VLOOKUP($C448,'STYLE NAMES'!$B:$AC,24,FALSE),"")</f>
        <v>0</v>
      </c>
      <c r="AU448" s="101">
        <f>IF(G448&gt;0,+VLOOKUP($C448,'STYLE NAMES'!$B:$AC,25,FALSE),"")</f>
        <v>0</v>
      </c>
      <c r="AV448" s="101">
        <f>+VLOOKUP($S448,'CODE GENERATOR'!$P:$AM,15,FALSE)</f>
        <v>0</v>
      </c>
      <c r="AW448" s="101">
        <f>+VLOOKUP($S448,'CODE GENERATOR'!$P:$AM,16,FALSE)</f>
        <v>0</v>
      </c>
      <c r="AX448" s="101">
        <f>+VLOOKUP($S448,'CODE GENERATOR'!$P:$AM,17,FALSE)</f>
        <v>0</v>
      </c>
      <c r="AY448" s="101">
        <f>+VLOOKUP($S448,'CODE GENERATOR'!$P:$AM,18,FALSE)</f>
        <v>0</v>
      </c>
      <c r="AZ448" s="101">
        <f>+VLOOKUP($S448,'CODE GENERATOR'!$P:$AM,19,FALSE)</f>
        <v>0</v>
      </c>
      <c r="BA448" s="101">
        <f>+VLOOKUP($S448,'CODE GENERATOR'!$P:$AM,20,FALSE)</f>
        <v>0</v>
      </c>
      <c r="BB448" s="101">
        <f>+VLOOKUP($S448,'CODE GENERATOR'!$P:$AM,21,FALSE)</f>
        <v>0</v>
      </c>
      <c r="BC448" s="101">
        <f>+VLOOKUP($S448,'CODE GENERATOR'!$P:$AM,22,FALSE)</f>
        <v>0</v>
      </c>
      <c r="BD448" s="101">
        <f>+VLOOKUP($S448,'CODE GENERATOR'!$P:$AM,23,FALSE)</f>
        <v>0</v>
      </c>
      <c r="BE448" s="101">
        <f>+VLOOKUP($S448,'CODE GENERATOR'!$P:$AM,24,FALSE)</f>
        <v>0</v>
      </c>
      <c r="BF448" s="101">
        <f>IF(C448&gt;0,+VLOOKUP(G448,'CATEGORY ID'!$A$1:$L$118,3,FALSE),"")</f>
        <v>30</v>
      </c>
      <c r="BG448" s="101">
        <f>IF(C448&gt;0,+VLOOKUP(H448,'CATEGORY ID'!$D$1:$L$118,3,FALSE),"")</f>
        <v>4</v>
      </c>
      <c r="BH448" s="101">
        <f>IF(C448&gt;0,+VLOOKUP((+H448&amp;I448),'CATEGORY ID'!$H$1:$I$121,2,FALSE),"")</f>
        <v>110</v>
      </c>
      <c r="BJ448" s="101">
        <f>IF(C448&gt;0,IF(COUNTIF('CATEGORY ID'!$K$1:$K$121,+H448&amp;K448) &gt; 0, +VLOOKUP(+H448&amp;K448,'CATEGORY ID'!$K$1:$L$121,2,FALSE),""),"")</f>
        <v>226</v>
      </c>
      <c r="BK448" s="101">
        <v>158</v>
      </c>
      <c r="BO448" s="101">
        <v>21</v>
      </c>
      <c r="BR448" s="101" t="str" cm="1">
        <f t="array" ref="BR448">IF(C448&gt;0,_xlfn.TEXTJOIN(";", TRUE,_xlfn.UNIQUE(_xlfn._xlws.FILTER(BF448:BQ448,(BF448:BQ448&gt;0)),TRUE,FALSE)),"")&amp;";"&amp;BS448</f>
        <v>30;4;110;226;158;21;209;232</v>
      </c>
      <c r="BS448" s="101" t="s">
        <v>3450</v>
      </c>
      <c r="BU448" s="106">
        <f>IF(C448&gt;0,+VLOOKUP($C448,'STYLE NAMES'!$B:$AC,26,FALSE),"")</f>
        <v>59.9</v>
      </c>
      <c r="BV448" s="106">
        <f>IF(C448&gt;0,+VLOOKUP($C448,'STYLE NAMES'!$B:$AC,27,FALSE),"")</f>
        <v>3290</v>
      </c>
      <c r="BW448" s="106">
        <f>IF(C448&gt;0,+VLOOKUP($C448,'STYLE NAMES'!$B:$AC,28,FALSE),"")</f>
        <v>68.884999999999991</v>
      </c>
      <c r="BY448"/>
      <c r="BZ448" s="101">
        <v>12</v>
      </c>
      <c r="CA448" s="137">
        <f t="shared" si="30"/>
        <v>1</v>
      </c>
      <c r="CB448" s="137" t="str">
        <f>+VLOOKUP(C448,'[2]STYLES &amp; MODELS MATRIX'!$A:$G,7,FALSE)</f>
        <v>GHOST</v>
      </c>
      <c r="CC448" s="137" t="str">
        <f>+VLOOKUP(C448,'[1]STYLES &amp; SIZE CHARTS'!$A:$H,8,FALSE)</f>
        <v>JT-BSSP1</v>
      </c>
      <c r="CD448" s="137"/>
      <c r="CE448" s="205"/>
      <c r="CF448" s="141"/>
    </row>
    <row r="449" spans="1:84" s="101" customFormat="1" ht="12" customHeight="1" x14ac:dyDescent="0.2">
      <c r="A449" s="102">
        <f t="shared" si="28"/>
        <v>8683711005032</v>
      </c>
      <c r="B449" s="101" t="s">
        <v>880</v>
      </c>
      <c r="C449" s="101" t="s">
        <v>313</v>
      </c>
      <c r="D449" s="101" t="s">
        <v>2992</v>
      </c>
      <c r="E449" s="203" t="s">
        <v>2381</v>
      </c>
      <c r="F449" s="101" t="s">
        <v>2354</v>
      </c>
      <c r="G449" s="101" t="str">
        <f>IF(C449&gt;0,+VLOOKUP($C449,'STYLE NAMES'!$B:$AC,4,FALSE),"")</f>
        <v>RIDER</v>
      </c>
      <c r="H449" s="101" t="str">
        <f>IF(C449&gt;0,+VLOOKUP($C449,'STYLE NAMES'!$B:$AC,5,FALSE),"")</f>
        <v>JUNIOR</v>
      </c>
      <c r="I449" s="101" t="str">
        <f>IF(C449&gt;0,+VLOOKUP($C449,'STYLE NAMES'!$B:$AC,6,FALSE),"")</f>
        <v>TOPS</v>
      </c>
      <c r="J449" s="101" t="str">
        <f>IF(C449&gt;0,+VLOOKUP($C449,'STYLE NAMES'!$B:$AC,7,FALSE),"")</f>
        <v>KIDS BOY</v>
      </c>
      <c r="K449" s="101" t="str">
        <f>IF(C449&gt;0,+VLOOKUP($C449,'STYLE NAMES'!$B:$AC,8,FALSE),"")</f>
        <v>COMPETITION POLOS</v>
      </c>
      <c r="L449" s="101" t="str">
        <f>IF(E449&gt;0,+VLOOKUP($E449,'CODE GENERATOR'!$D:$T,3,FALSE),"")</f>
        <v>S</v>
      </c>
      <c r="M449" s="101" t="str">
        <f>IF(E449&gt;0,+VLOOKUP($E449,'CODE GENERATOR'!$D:$T,4,FALSE),"")</f>
        <v>PIQUET</v>
      </c>
      <c r="N449" s="101" t="str">
        <f>IF(E449&gt;0,+VLOOKUP($E449,'CODE GENERATOR'!$D:$T,6,FALSE),"")</f>
        <v>WHITE</v>
      </c>
      <c r="O449" s="101" t="str">
        <f>IF(E449&gt;0,+VLOOKUP($E449,'CODE GENERATOR'!$D:$T,7,FALSE),"")</f>
        <v>NAVY</v>
      </c>
      <c r="P449" s="101" t="str">
        <f t="shared" si="29"/>
        <v>WHITE/NAVY</v>
      </c>
      <c r="Q449" s="104" t="str">
        <f>IF(E449&gt;0,+VLOOKUP($E449,'CODE GENERATOR'!$D:$T,11,FALSE),"")</f>
        <v>R.TOPKB_CPL0041</v>
      </c>
      <c r="R449" s="104" t="str">
        <f>IF(E449&gt;0,+VLOOKUP($E449,'CODE GENERATOR'!$D:$T,12,FALSE),"")</f>
        <v>PIQ0015WHTNAV</v>
      </c>
      <c r="S449" s="104" t="str">
        <f>IF(E449&gt;0,+VLOOKUP($E449,'CODE GENERATOR'!$D:$T,13,FALSE),"")</f>
        <v>R.TOPKB_CPL0041_PIQ0015WHTNAV</v>
      </c>
      <c r="T449" s="104" t="str">
        <f t="shared" si="27"/>
        <v>R.TOPKB_CPL0041_PIQ0015WHTNAV_10-11 Y</v>
      </c>
      <c r="U449" s="105">
        <v>8683711005032</v>
      </c>
      <c r="V449" s="107" t="str" cm="1">
        <f t="array" ref="V449">_xlfn.TEXTJOIN(";", TRUE, _xlfn.UNIQUE(_xlfn._xlws.FILTER(P$3:P$10029, C$3:C$10029=C449)))</f>
        <v>WHITE;WHITE/NAVY;NAVY/WHITE</v>
      </c>
      <c r="W449" s="107" t="str" cm="1">
        <f t="array" ref="W449">_xlfn.TEXTJOIN(";", TRUE, _xlfn.UNIQUE(_xlfn._xlws.FILTER(F$3:F$10029, C$3:C$10029=C449)))</f>
        <v>6-7 Y;8-9 Y;10-11 Y;12-13 Y;14-15 Y</v>
      </c>
      <c r="X449" s="101" t="str">
        <f>IF(E449&gt;0,+VLOOKUP($E449,'CODE GENERATOR'!$D:$AC,19,FALSE),0)</f>
        <v>CavalierSanmarco_27.01.2026_0352</v>
      </c>
      <c r="Y449" s="101" t="str">
        <f>IF(E449&gt;0,+VLOOKUP($E449,'CODE GENERATOR'!$D:$AC,20,FALSE),0)</f>
        <v/>
      </c>
      <c r="Z449" s="101" t="str">
        <f>IF(E449&gt;0,+VLOOKUP($E449,'CODE GENERATOR'!$D:$AC,21,FALSE),0)</f>
        <v/>
      </c>
      <c r="AA449" s="101" t="str">
        <f>IF(E449&gt;0,+VLOOKUP($E449,'CODE GENERATOR'!$D:$AC,22,FALSE),0)</f>
        <v/>
      </c>
      <c r="AB449" s="101" t="str">
        <f>IF(E449&gt;0,+VLOOKUP($E449,'CODE GENERATOR'!$D:$AC,23,FALSE),0)</f>
        <v/>
      </c>
      <c r="AC449" s="101" t="str">
        <f>IF(E449&gt;0,+VLOOKUP($E449,'CODE GENERATOR'!$D:$AC,24,FALSE),0)</f>
        <v/>
      </c>
      <c r="AD449" s="101" t="str">
        <f>IF(E449&gt;0,+VLOOKUP($E449,'CODE GENERATOR'!$D:$AC,25,FALSE),0)</f>
        <v/>
      </c>
      <c r="AE449" s="101" t="str">
        <f>IF(E449&gt;0,+VLOOKUP($E449,'CODE GENERATOR'!$D:$AC,26,FALSE),0)</f>
        <v/>
      </c>
      <c r="AF449" s="149" t="str">
        <f>IF($C449&gt;0,$C449&amp;" "&amp;$P449&amp;" "&amp;+VLOOKUP($C449,'STYLE NAMES'!$B:$AC,10,FALSE),"""")</f>
        <v>ENZO-JR WHITE/NAVY BOY'S COMPETITION POLO SHORT SLEEVE</v>
      </c>
      <c r="AG449" s="101" t="str">
        <f>"Enjoy our "&amp;(AF449)&amp;"; "&amp;IF(C449&gt;0,+VLOOKUP($C449,'STYLE NAMES'!$B:$AC,11,FALSE),"")</f>
        <v>Enjoy our ENZO-JR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49" s="101" t="str">
        <f>IF(C449&gt;0,+VLOOKUP($C449,'STYLE NAMES'!$B:$AC,12,FALSE),"")</f>
        <v>* Specially engineered design for high performance
* 4-way super stretch piquet jersey
* Soft and comfortable
* Breathable
* Quick dry
Composition:
95% Poliamide 5% Elasthane</v>
      </c>
      <c r="AI449" s="101" t="str">
        <f>IF(C449&gt;0,+VLOOKUP($C449,'STYLE NAMES'!$B:$AC,13,FALSE),"")</f>
        <v>Machine Wash at 30°C
Mild process
Iron at low temperature
Iron from REVERSE
Do NOT iron on logos or prints
Do not bleach
Do NOT Tumble Dry</v>
      </c>
      <c r="AJ449" s="149" t="str">
        <f>IF($C449&gt;0,$C449&amp;" "&amp;$P449&amp;" "&amp;+VLOOKUP($C449,'STYLE NAMES'!$B:$AC,14,FALSE),"""")</f>
        <v>ENZO-JR WHITE/NAVY ERKEK ÇOCUK KISA KOL YARIŞMA POLO</v>
      </c>
      <c r="AK449" s="149" t="str">
        <f>"Cavalier SanMarco tarafından tasarlanan "&amp;(AJ449)&amp;"; "&amp;IF(C449&gt;0,+VLOOKUP($C449,'STYLE NAMES'!$B:$AC,15,FALSE),"")</f>
        <v>Cavalier SanMarco tarafından tasarlanan ENZO-JR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49" s="149" t="str">
        <f>IF(C449&gt;0,+VLOOKUP($C449,'STYLE NAMES'!$B:$AC,16,FALSE),"")</f>
        <v>* Yüksek performans için özel tasarım
* 4 yönlü süper streç pike kumaş
* Yumuşak ve rahat
* Nefes alabilir
* Hızlı kuruma
Kompozisyon:
%95 Polyamid  %5 Elastan</v>
      </c>
      <c r="AM449" s="149" t="str">
        <f>IF(C449&gt;0,+VLOOKUP($C449,'STYLE NAMES'!$B:$AC,17,FALSE),"")</f>
        <v>Makinede 30°C' de Yıkayın
Hassas Yıkama
Ilık ütü yapın
Tersten ütüleyin
Logo ve baskıları ÜTÜLEMEYİN
Çamaşır suyu kullanmayın
Kurutma Makinesinde Kurutmayın</v>
      </c>
      <c r="AN449" s="149" t="str">
        <f>IF($C449&gt;0,$C449&amp;" "&amp;$P449&amp;" "&amp;+VLOOKUP($C449,'STYLE NAMES'!$B:$AC,18,FALSE),"""")</f>
        <v>ENZO-JR WHITE/NAVY POLO DA CONCORSO RAGAZZO MANICA CORTA</v>
      </c>
      <c r="AO449" s="101" t="str">
        <f>"Disegnato da Cavalier SanMarco "&amp;(AN449)&amp;"; "&amp;IF(C449&gt;0,+VLOOKUP($C449,'STYLE NAMES'!$B:$AC,19,FALSE),"")</f>
        <v>Disegnato da Cavalier SanMarco ENZO-JR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49" s="101" t="str">
        <f>IF(C449&gt;0,+VLOOKUP($C449,'STYLE NAMES'!$B:$AC,20,FALSE),"")</f>
        <v>Design ingegnerizzato per alte prestazioni 
Jersey piqué elasticizzato  4-way-stretch 
Morbido e confortevole 
Traspirante Asciugatura rapida 
Composizione: 
95% Poliammide  5% Elastan</v>
      </c>
      <c r="AQ449" s="101" t="str">
        <f>IF(C449&gt;0,+VLOOKUP($C449,'STYLE NAMES'!$B:$AC,21,FALSE),"")</f>
        <v>Lavare in lavatrice a 30°C Ciclo delicato 
Stirare a bassa temperatura
Stirare al rovescio 
Non stirare su loghi o stampe 
Non candeggiare 
Non asciugare in asciugatrice</v>
      </c>
      <c r="AR449" s="101">
        <f>IF(D449&gt;0,+VLOOKUP($C449,'STYLE NAMES'!$B:$AC,22,FALSE),"")</f>
        <v>0</v>
      </c>
      <c r="AS449" s="101">
        <f>IF(E449&gt;0,+VLOOKUP($C449,'STYLE NAMES'!$B:$AC,23,FALSE),"")</f>
        <v>0</v>
      </c>
      <c r="AT449" s="101">
        <f>IF(F449&gt;0,+VLOOKUP($C449,'STYLE NAMES'!$B:$AC,24,FALSE),"")</f>
        <v>0</v>
      </c>
      <c r="AU449" s="101">
        <f>IF(G449&gt;0,+VLOOKUP($C449,'STYLE NAMES'!$B:$AC,25,FALSE),"")</f>
        <v>0</v>
      </c>
      <c r="AV449" s="101">
        <f>+VLOOKUP($S449,'CODE GENERATOR'!$P:$AM,15,FALSE)</f>
        <v>0</v>
      </c>
      <c r="AW449" s="101">
        <f>+VLOOKUP($S449,'CODE GENERATOR'!$P:$AM,16,FALSE)</f>
        <v>0</v>
      </c>
      <c r="AX449" s="101">
        <f>+VLOOKUP($S449,'CODE GENERATOR'!$P:$AM,17,FALSE)</f>
        <v>0</v>
      </c>
      <c r="AY449" s="101">
        <f>+VLOOKUP($S449,'CODE GENERATOR'!$P:$AM,18,FALSE)</f>
        <v>0</v>
      </c>
      <c r="AZ449" s="101">
        <f>+VLOOKUP($S449,'CODE GENERATOR'!$P:$AM,19,FALSE)</f>
        <v>0</v>
      </c>
      <c r="BA449" s="101">
        <f>+VLOOKUP($S449,'CODE GENERATOR'!$P:$AM,20,FALSE)</f>
        <v>0</v>
      </c>
      <c r="BB449" s="101">
        <f>+VLOOKUP($S449,'CODE GENERATOR'!$P:$AM,21,FALSE)</f>
        <v>0</v>
      </c>
      <c r="BC449" s="101">
        <f>+VLOOKUP($S449,'CODE GENERATOR'!$P:$AM,22,FALSE)</f>
        <v>0</v>
      </c>
      <c r="BD449" s="101">
        <f>+VLOOKUP($S449,'CODE GENERATOR'!$P:$AM,23,FALSE)</f>
        <v>0</v>
      </c>
      <c r="BE449" s="101">
        <f>+VLOOKUP($S449,'CODE GENERATOR'!$P:$AM,24,FALSE)</f>
        <v>0</v>
      </c>
      <c r="BF449" s="101">
        <f>IF(C449&gt;0,+VLOOKUP(G449,'CATEGORY ID'!$A$1:$L$118,3,FALSE),"")</f>
        <v>30</v>
      </c>
      <c r="BG449" s="101">
        <f>IF(C449&gt;0,+VLOOKUP(H449,'CATEGORY ID'!$D$1:$L$118,3,FALSE),"")</f>
        <v>4</v>
      </c>
      <c r="BH449" s="101">
        <f>IF(C449&gt;0,+VLOOKUP((+H449&amp;I449),'CATEGORY ID'!$H$1:$I$121,2,FALSE),"")</f>
        <v>110</v>
      </c>
      <c r="BJ449" s="101">
        <f>IF(C449&gt;0,IF(COUNTIF('CATEGORY ID'!$K$1:$K$121,+H449&amp;K449) &gt; 0, +VLOOKUP(+H449&amp;K449,'CATEGORY ID'!$K$1:$L$121,2,FALSE),""),"")</f>
        <v>226</v>
      </c>
      <c r="BK449" s="101">
        <v>158</v>
      </c>
      <c r="BO449" s="101">
        <v>21</v>
      </c>
      <c r="BR449" s="101" t="str" cm="1">
        <f t="array" ref="BR449">IF(C449&gt;0,_xlfn.TEXTJOIN(";", TRUE,_xlfn.UNIQUE(_xlfn._xlws.FILTER(BF449:BQ449,(BF449:BQ449&gt;0)),TRUE,FALSE)),"")&amp;";"&amp;BS449</f>
        <v>30;4;110;226;158;21;209;232</v>
      </c>
      <c r="BS449" s="101" t="s">
        <v>3450</v>
      </c>
      <c r="BU449" s="106">
        <f>IF(C449&gt;0,+VLOOKUP($C449,'STYLE NAMES'!$B:$AC,26,FALSE),"")</f>
        <v>59.9</v>
      </c>
      <c r="BV449" s="106">
        <f>IF(C449&gt;0,+VLOOKUP($C449,'STYLE NAMES'!$B:$AC,27,FALSE),"")</f>
        <v>3290</v>
      </c>
      <c r="BW449" s="106">
        <f>IF(C449&gt;0,+VLOOKUP($C449,'STYLE NAMES'!$B:$AC,28,FALSE),"")</f>
        <v>68.884999999999991</v>
      </c>
      <c r="BY449"/>
      <c r="BZ449" s="101">
        <v>11</v>
      </c>
      <c r="CA449" s="137">
        <f t="shared" si="30"/>
        <v>1</v>
      </c>
      <c r="CB449" s="137" t="str">
        <f>+VLOOKUP(C449,'[2]STYLES &amp; MODELS MATRIX'!$A:$G,7,FALSE)</f>
        <v>GHOST</v>
      </c>
      <c r="CC449" s="137" t="str">
        <f>+VLOOKUP(C449,'[1]STYLES &amp; SIZE CHARTS'!$A:$H,8,FALSE)</f>
        <v>JT-BSSP1</v>
      </c>
      <c r="CD449" s="137"/>
      <c r="CE449" s="205"/>
      <c r="CF449" s="141"/>
    </row>
    <row r="450" spans="1:84" s="101" customFormat="1" ht="12" customHeight="1" x14ac:dyDescent="0.2">
      <c r="A450" s="102">
        <f t="shared" si="28"/>
        <v>8683711005049</v>
      </c>
      <c r="B450" s="101" t="s">
        <v>880</v>
      </c>
      <c r="C450" s="101" t="s">
        <v>313</v>
      </c>
      <c r="D450" s="101" t="s">
        <v>2992</v>
      </c>
      <c r="E450" s="203" t="s">
        <v>2381</v>
      </c>
      <c r="F450" s="101" t="s">
        <v>2355</v>
      </c>
      <c r="G450" s="101" t="str">
        <f>IF(C450&gt;0,+VLOOKUP($C450,'STYLE NAMES'!$B:$AC,4,FALSE),"")</f>
        <v>RIDER</v>
      </c>
      <c r="H450" s="101" t="str">
        <f>IF(C450&gt;0,+VLOOKUP($C450,'STYLE NAMES'!$B:$AC,5,FALSE),"")</f>
        <v>JUNIOR</v>
      </c>
      <c r="I450" s="101" t="str">
        <f>IF(C450&gt;0,+VLOOKUP($C450,'STYLE NAMES'!$B:$AC,6,FALSE),"")</f>
        <v>TOPS</v>
      </c>
      <c r="J450" s="101" t="str">
        <f>IF(C450&gt;0,+VLOOKUP($C450,'STYLE NAMES'!$B:$AC,7,FALSE),"")</f>
        <v>KIDS BOY</v>
      </c>
      <c r="K450" s="101" t="str">
        <f>IF(C450&gt;0,+VLOOKUP($C450,'STYLE NAMES'!$B:$AC,8,FALSE),"")</f>
        <v>COMPETITION POLOS</v>
      </c>
      <c r="L450" s="101" t="str">
        <f>IF(E450&gt;0,+VLOOKUP($E450,'CODE GENERATOR'!$D:$T,3,FALSE),"")</f>
        <v>S</v>
      </c>
      <c r="M450" s="101" t="str">
        <f>IF(E450&gt;0,+VLOOKUP($E450,'CODE GENERATOR'!$D:$T,4,FALSE),"")</f>
        <v>PIQUET</v>
      </c>
      <c r="N450" s="101" t="str">
        <f>IF(E450&gt;0,+VLOOKUP($E450,'CODE GENERATOR'!$D:$T,6,FALSE),"")</f>
        <v>WHITE</v>
      </c>
      <c r="O450" s="101" t="str">
        <f>IF(E450&gt;0,+VLOOKUP($E450,'CODE GENERATOR'!$D:$T,7,FALSE),"")</f>
        <v>NAVY</v>
      </c>
      <c r="P450" s="101" t="str">
        <f t="shared" si="29"/>
        <v>WHITE/NAVY</v>
      </c>
      <c r="Q450" s="104" t="str">
        <f>IF(E450&gt;0,+VLOOKUP($E450,'CODE GENERATOR'!$D:$T,11,FALSE),"")</f>
        <v>R.TOPKB_CPL0041</v>
      </c>
      <c r="R450" s="104" t="str">
        <f>IF(E450&gt;0,+VLOOKUP($E450,'CODE GENERATOR'!$D:$T,12,FALSE),"")</f>
        <v>PIQ0015WHTNAV</v>
      </c>
      <c r="S450" s="104" t="str">
        <f>IF(E450&gt;0,+VLOOKUP($E450,'CODE GENERATOR'!$D:$T,13,FALSE),"")</f>
        <v>R.TOPKB_CPL0041_PIQ0015WHTNAV</v>
      </c>
      <c r="T450" s="104" t="str">
        <f t="shared" si="27"/>
        <v>R.TOPKB_CPL0041_PIQ0015WHTNAV_12-13 Y</v>
      </c>
      <c r="U450" s="105">
        <v>8683711005049</v>
      </c>
      <c r="V450" s="107" t="str" cm="1">
        <f t="array" ref="V450">_xlfn.TEXTJOIN(";", TRUE, _xlfn.UNIQUE(_xlfn._xlws.FILTER(P$3:P$10029, C$3:C$10029=C450)))</f>
        <v>WHITE;WHITE/NAVY;NAVY/WHITE</v>
      </c>
      <c r="W450" s="107" t="str" cm="1">
        <f t="array" ref="W450">_xlfn.TEXTJOIN(";", TRUE, _xlfn.UNIQUE(_xlfn._xlws.FILTER(F$3:F$10029, C$3:C$10029=C450)))</f>
        <v>6-7 Y;8-9 Y;10-11 Y;12-13 Y;14-15 Y</v>
      </c>
      <c r="X450" s="101" t="str">
        <f>IF(E450&gt;0,+VLOOKUP($E450,'CODE GENERATOR'!$D:$AC,19,FALSE),0)</f>
        <v>CavalierSanmarco_27.01.2026_0352</v>
      </c>
      <c r="Y450" s="101" t="str">
        <f>IF(E450&gt;0,+VLOOKUP($E450,'CODE GENERATOR'!$D:$AC,20,FALSE),0)</f>
        <v/>
      </c>
      <c r="Z450" s="101" t="str">
        <f>IF(E450&gt;0,+VLOOKUP($E450,'CODE GENERATOR'!$D:$AC,21,FALSE),0)</f>
        <v/>
      </c>
      <c r="AA450" s="101" t="str">
        <f>IF(E450&gt;0,+VLOOKUP($E450,'CODE GENERATOR'!$D:$AC,22,FALSE),0)</f>
        <v/>
      </c>
      <c r="AB450" s="101" t="str">
        <f>IF(E450&gt;0,+VLOOKUP($E450,'CODE GENERATOR'!$D:$AC,23,FALSE),0)</f>
        <v/>
      </c>
      <c r="AC450" s="101" t="str">
        <f>IF(E450&gt;0,+VLOOKUP($E450,'CODE GENERATOR'!$D:$AC,24,FALSE),0)</f>
        <v/>
      </c>
      <c r="AD450" s="101" t="str">
        <f>IF(E450&gt;0,+VLOOKUP($E450,'CODE GENERATOR'!$D:$AC,25,FALSE),0)</f>
        <v/>
      </c>
      <c r="AE450" s="101" t="str">
        <f>IF(E450&gt;0,+VLOOKUP($E450,'CODE GENERATOR'!$D:$AC,26,FALSE),0)</f>
        <v/>
      </c>
      <c r="AF450" s="149" t="str">
        <f>IF($C450&gt;0,$C450&amp;" "&amp;$P450&amp;" "&amp;+VLOOKUP($C450,'STYLE NAMES'!$B:$AC,10,FALSE),"""")</f>
        <v>ENZO-JR WHITE/NAVY BOY'S COMPETITION POLO SHORT SLEEVE</v>
      </c>
      <c r="AG450" s="101" t="str">
        <f>"Enjoy our "&amp;(AF450)&amp;"; "&amp;IF(C450&gt;0,+VLOOKUP($C450,'STYLE NAMES'!$B:$AC,11,FALSE),"")</f>
        <v>Enjoy our ENZO-JR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0" s="101" t="str">
        <f>IF(C450&gt;0,+VLOOKUP($C450,'STYLE NAMES'!$B:$AC,12,FALSE),"")</f>
        <v>* Specially engineered design for high performance
* 4-way super stretch piquet jersey
* Soft and comfortable
* Breathable
* Quick dry
Composition:
95% Poliamide 5% Elasthane</v>
      </c>
      <c r="AI450" s="101" t="str">
        <f>IF(C450&gt;0,+VLOOKUP($C450,'STYLE NAMES'!$B:$AC,13,FALSE),"")</f>
        <v>Machine Wash at 30°C
Mild process
Iron at low temperature
Iron from REVERSE
Do NOT iron on logos or prints
Do not bleach
Do NOT Tumble Dry</v>
      </c>
      <c r="AJ450" s="149" t="str">
        <f>IF($C450&gt;0,$C450&amp;" "&amp;$P450&amp;" "&amp;+VLOOKUP($C450,'STYLE NAMES'!$B:$AC,14,FALSE),"""")</f>
        <v>ENZO-JR WHITE/NAVY ERKEK ÇOCUK KISA KOL YARIŞMA POLO</v>
      </c>
      <c r="AK450" s="149" t="str">
        <f>"Cavalier SanMarco tarafından tasarlanan "&amp;(AJ450)&amp;"; "&amp;IF(C450&gt;0,+VLOOKUP($C450,'STYLE NAMES'!$B:$AC,15,FALSE),"")</f>
        <v>Cavalier SanMarco tarafından tasarlanan ENZO-JR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0" s="149" t="str">
        <f>IF(C450&gt;0,+VLOOKUP($C450,'STYLE NAMES'!$B:$AC,16,FALSE),"")</f>
        <v>* Yüksek performans için özel tasarım
* 4 yönlü süper streç pike kumaş
* Yumuşak ve rahat
* Nefes alabilir
* Hızlı kuruma
Kompozisyon:
%95 Polyamid  %5 Elastan</v>
      </c>
      <c r="AM450" s="149" t="str">
        <f>IF(C450&gt;0,+VLOOKUP($C450,'STYLE NAMES'!$B:$AC,17,FALSE),"")</f>
        <v>Makinede 30°C' de Yıkayın
Hassas Yıkama
Ilık ütü yapın
Tersten ütüleyin
Logo ve baskıları ÜTÜLEMEYİN
Çamaşır suyu kullanmayın
Kurutma Makinesinde Kurutmayın</v>
      </c>
      <c r="AN450" s="149" t="str">
        <f>IF($C450&gt;0,$C450&amp;" "&amp;$P450&amp;" "&amp;+VLOOKUP($C450,'STYLE NAMES'!$B:$AC,18,FALSE),"""")</f>
        <v>ENZO-JR WHITE/NAVY POLO DA CONCORSO RAGAZZO MANICA CORTA</v>
      </c>
      <c r="AO450" s="101" t="str">
        <f>"Disegnato da Cavalier SanMarco "&amp;(AN450)&amp;"; "&amp;IF(C450&gt;0,+VLOOKUP($C450,'STYLE NAMES'!$B:$AC,19,FALSE),"")</f>
        <v>Disegnato da Cavalier SanMarco ENZO-JR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0" s="101" t="str">
        <f>IF(C450&gt;0,+VLOOKUP($C450,'STYLE NAMES'!$B:$AC,20,FALSE),"")</f>
        <v>Design ingegnerizzato per alte prestazioni 
Jersey piqué elasticizzato  4-way-stretch 
Morbido e confortevole 
Traspirante Asciugatura rapida 
Composizione: 
95% Poliammide  5% Elastan</v>
      </c>
      <c r="AQ450" s="101" t="str">
        <f>IF(C450&gt;0,+VLOOKUP($C450,'STYLE NAMES'!$B:$AC,21,FALSE),"")</f>
        <v>Lavare in lavatrice a 30°C Ciclo delicato 
Stirare a bassa temperatura
Stirare al rovescio 
Non stirare su loghi o stampe 
Non candeggiare 
Non asciugare in asciugatrice</v>
      </c>
      <c r="AR450" s="101">
        <f>IF(D450&gt;0,+VLOOKUP($C450,'STYLE NAMES'!$B:$AC,22,FALSE),"")</f>
        <v>0</v>
      </c>
      <c r="AS450" s="101">
        <f>IF(E450&gt;0,+VLOOKUP($C450,'STYLE NAMES'!$B:$AC,23,FALSE),"")</f>
        <v>0</v>
      </c>
      <c r="AT450" s="101">
        <f>IF(F450&gt;0,+VLOOKUP($C450,'STYLE NAMES'!$B:$AC,24,FALSE),"")</f>
        <v>0</v>
      </c>
      <c r="AU450" s="101">
        <f>IF(G450&gt;0,+VLOOKUP($C450,'STYLE NAMES'!$B:$AC,25,FALSE),"")</f>
        <v>0</v>
      </c>
      <c r="AV450" s="101">
        <f>+VLOOKUP($S450,'CODE GENERATOR'!$P:$AM,15,FALSE)</f>
        <v>0</v>
      </c>
      <c r="AW450" s="101">
        <f>+VLOOKUP($S450,'CODE GENERATOR'!$P:$AM,16,FALSE)</f>
        <v>0</v>
      </c>
      <c r="AX450" s="101">
        <f>+VLOOKUP($S450,'CODE GENERATOR'!$P:$AM,17,FALSE)</f>
        <v>0</v>
      </c>
      <c r="AY450" s="101">
        <f>+VLOOKUP($S450,'CODE GENERATOR'!$P:$AM,18,FALSE)</f>
        <v>0</v>
      </c>
      <c r="AZ450" s="101">
        <f>+VLOOKUP($S450,'CODE GENERATOR'!$P:$AM,19,FALSE)</f>
        <v>0</v>
      </c>
      <c r="BA450" s="101">
        <f>+VLOOKUP($S450,'CODE GENERATOR'!$P:$AM,20,FALSE)</f>
        <v>0</v>
      </c>
      <c r="BB450" s="101">
        <f>+VLOOKUP($S450,'CODE GENERATOR'!$P:$AM,21,FALSE)</f>
        <v>0</v>
      </c>
      <c r="BC450" s="101">
        <f>+VLOOKUP($S450,'CODE GENERATOR'!$P:$AM,22,FALSE)</f>
        <v>0</v>
      </c>
      <c r="BD450" s="101">
        <f>+VLOOKUP($S450,'CODE GENERATOR'!$P:$AM,23,FALSE)</f>
        <v>0</v>
      </c>
      <c r="BE450" s="101">
        <f>+VLOOKUP($S450,'CODE GENERATOR'!$P:$AM,24,FALSE)</f>
        <v>0</v>
      </c>
      <c r="BF450" s="101">
        <f>IF(C450&gt;0,+VLOOKUP(G450,'CATEGORY ID'!$A$1:$L$118,3,FALSE),"")</f>
        <v>30</v>
      </c>
      <c r="BG450" s="101">
        <f>IF(C450&gt;0,+VLOOKUP(H450,'CATEGORY ID'!$D$1:$L$118,3,FALSE),"")</f>
        <v>4</v>
      </c>
      <c r="BH450" s="101">
        <f>IF(C450&gt;0,+VLOOKUP((+H450&amp;I450),'CATEGORY ID'!$H$1:$I$121,2,FALSE),"")</f>
        <v>110</v>
      </c>
      <c r="BJ450" s="101">
        <f>IF(C450&gt;0,IF(COUNTIF('CATEGORY ID'!$K$1:$K$121,+H450&amp;K450) &gt; 0, +VLOOKUP(+H450&amp;K450,'CATEGORY ID'!$K$1:$L$121,2,FALSE),""),"")</f>
        <v>226</v>
      </c>
      <c r="BK450" s="101">
        <v>158</v>
      </c>
      <c r="BO450" s="101">
        <v>21</v>
      </c>
      <c r="BR450" s="101" t="str" cm="1">
        <f t="array" ref="BR450">IF(C450&gt;0,_xlfn.TEXTJOIN(";", TRUE,_xlfn.UNIQUE(_xlfn._xlws.FILTER(BF450:BQ450,(BF450:BQ450&gt;0)),TRUE,FALSE)),"")&amp;";"&amp;BS450</f>
        <v>30;4;110;226;158;21;209;232</v>
      </c>
      <c r="BS450" s="101" t="s">
        <v>3450</v>
      </c>
      <c r="BU450" s="106">
        <f>IF(C450&gt;0,+VLOOKUP($C450,'STYLE NAMES'!$B:$AC,26,FALSE),"")</f>
        <v>59.9</v>
      </c>
      <c r="BV450" s="106">
        <f>IF(C450&gt;0,+VLOOKUP($C450,'STYLE NAMES'!$B:$AC,27,FALSE),"")</f>
        <v>3290</v>
      </c>
      <c r="BW450" s="106">
        <f>IF(C450&gt;0,+VLOOKUP($C450,'STYLE NAMES'!$B:$AC,28,FALSE),"")</f>
        <v>68.884999999999991</v>
      </c>
      <c r="BY450"/>
      <c r="BZ450" s="101">
        <v>9</v>
      </c>
      <c r="CA450" s="137">
        <f t="shared" si="30"/>
        <v>1</v>
      </c>
      <c r="CB450" s="137" t="str">
        <f>+VLOOKUP(C450,'[2]STYLES &amp; MODELS MATRIX'!$A:$G,7,FALSE)</f>
        <v>GHOST</v>
      </c>
      <c r="CC450" s="137" t="str">
        <f>+VLOOKUP(C450,'[1]STYLES &amp; SIZE CHARTS'!$A:$H,8,FALSE)</f>
        <v>JT-BSSP1</v>
      </c>
      <c r="CD450" s="137"/>
      <c r="CE450" s="205"/>
      <c r="CF450" s="141"/>
    </row>
    <row r="451" spans="1:84" s="101" customFormat="1" ht="12" customHeight="1" x14ac:dyDescent="0.2">
      <c r="A451" s="102">
        <f t="shared" si="28"/>
        <v>8683711009931</v>
      </c>
      <c r="B451" s="101" t="s">
        <v>880</v>
      </c>
      <c r="C451" s="101" t="s">
        <v>313</v>
      </c>
      <c r="D451" s="101" t="s">
        <v>2992</v>
      </c>
      <c r="E451" s="203" t="s">
        <v>2381</v>
      </c>
      <c r="F451" s="101" t="s">
        <v>2356</v>
      </c>
      <c r="G451" s="101" t="str">
        <f>IF(C451&gt;0,+VLOOKUP($C451,'STYLE NAMES'!$B:$AC,4,FALSE),"")</f>
        <v>RIDER</v>
      </c>
      <c r="H451" s="101" t="str">
        <f>IF(C451&gt;0,+VLOOKUP($C451,'STYLE NAMES'!$B:$AC,5,FALSE),"")</f>
        <v>JUNIOR</v>
      </c>
      <c r="I451" s="101" t="str">
        <f>IF(C451&gt;0,+VLOOKUP($C451,'STYLE NAMES'!$B:$AC,6,FALSE),"")</f>
        <v>TOPS</v>
      </c>
      <c r="J451" s="101" t="str">
        <f>IF(C451&gt;0,+VLOOKUP($C451,'STYLE NAMES'!$B:$AC,7,FALSE),"")</f>
        <v>KIDS BOY</v>
      </c>
      <c r="K451" s="101" t="str">
        <f>IF(C451&gt;0,+VLOOKUP($C451,'STYLE NAMES'!$B:$AC,8,FALSE),"")</f>
        <v>COMPETITION POLOS</v>
      </c>
      <c r="L451" s="101" t="str">
        <f>IF(E451&gt;0,+VLOOKUP($E451,'CODE GENERATOR'!$D:$T,3,FALSE),"")</f>
        <v>S</v>
      </c>
      <c r="M451" s="101" t="str">
        <f>IF(E451&gt;0,+VLOOKUP($E451,'CODE GENERATOR'!$D:$T,4,FALSE),"")</f>
        <v>PIQUET</v>
      </c>
      <c r="N451" s="101" t="str">
        <f>IF(E451&gt;0,+VLOOKUP($E451,'CODE GENERATOR'!$D:$T,6,FALSE),"")</f>
        <v>WHITE</v>
      </c>
      <c r="O451" s="101" t="str">
        <f>IF(E451&gt;0,+VLOOKUP($E451,'CODE GENERATOR'!$D:$T,7,FALSE),"")</f>
        <v>NAVY</v>
      </c>
      <c r="P451" s="101" t="str">
        <f t="shared" si="29"/>
        <v>WHITE/NAVY</v>
      </c>
      <c r="Q451" s="104" t="str">
        <f>IF(E451&gt;0,+VLOOKUP($E451,'CODE GENERATOR'!$D:$T,11,FALSE),"")</f>
        <v>R.TOPKB_CPL0041</v>
      </c>
      <c r="R451" s="104" t="str">
        <f>IF(E451&gt;0,+VLOOKUP($E451,'CODE GENERATOR'!$D:$T,12,FALSE),"")</f>
        <v>PIQ0015WHTNAV</v>
      </c>
      <c r="S451" s="104" t="str">
        <f>IF(E451&gt;0,+VLOOKUP($E451,'CODE GENERATOR'!$D:$T,13,FALSE),"")</f>
        <v>R.TOPKB_CPL0041_PIQ0015WHTNAV</v>
      </c>
      <c r="T451" s="104" t="str">
        <f t="shared" ref="T451:T513" si="31">+S451&amp;"_"&amp;F451</f>
        <v>R.TOPKB_CPL0041_PIQ0015WHTNAV_14-15 Y</v>
      </c>
      <c r="U451" s="105">
        <v>8683711009931</v>
      </c>
      <c r="V451" s="107" t="str" cm="1">
        <f t="array" ref="V451">_xlfn.TEXTJOIN(";", TRUE, _xlfn.UNIQUE(_xlfn._xlws.FILTER(P$3:P$10029, C$3:C$10029=C451)))</f>
        <v>WHITE;WHITE/NAVY;NAVY/WHITE</v>
      </c>
      <c r="W451" s="107" t="str" cm="1">
        <f t="array" ref="W451">_xlfn.TEXTJOIN(";", TRUE, _xlfn.UNIQUE(_xlfn._xlws.FILTER(F$3:F$10029, C$3:C$10029=C451)))</f>
        <v>6-7 Y;8-9 Y;10-11 Y;12-13 Y;14-15 Y</v>
      </c>
      <c r="X451" s="101" t="str">
        <f>IF(E451&gt;0,+VLOOKUP($E451,'CODE GENERATOR'!$D:$AC,19,FALSE),0)</f>
        <v>CavalierSanmarco_27.01.2026_0352</v>
      </c>
      <c r="Y451" s="101" t="str">
        <f>IF(E451&gt;0,+VLOOKUP($E451,'CODE GENERATOR'!$D:$AC,20,FALSE),0)</f>
        <v/>
      </c>
      <c r="Z451" s="101" t="str">
        <f>IF(E451&gt;0,+VLOOKUP($E451,'CODE GENERATOR'!$D:$AC,21,FALSE),0)</f>
        <v/>
      </c>
      <c r="AA451" s="101" t="str">
        <f>IF(E451&gt;0,+VLOOKUP($E451,'CODE GENERATOR'!$D:$AC,22,FALSE),0)</f>
        <v/>
      </c>
      <c r="AB451" s="101" t="str">
        <f>IF(E451&gt;0,+VLOOKUP($E451,'CODE GENERATOR'!$D:$AC,23,FALSE),0)</f>
        <v/>
      </c>
      <c r="AC451" s="101" t="str">
        <f>IF(E451&gt;0,+VLOOKUP($E451,'CODE GENERATOR'!$D:$AC,24,FALSE),0)</f>
        <v/>
      </c>
      <c r="AD451" s="101" t="str">
        <f>IF(E451&gt;0,+VLOOKUP($E451,'CODE GENERATOR'!$D:$AC,25,FALSE),0)</f>
        <v/>
      </c>
      <c r="AE451" s="101" t="str">
        <f>IF(E451&gt;0,+VLOOKUP($E451,'CODE GENERATOR'!$D:$AC,26,FALSE),0)</f>
        <v/>
      </c>
      <c r="AF451" s="149" t="str">
        <f>IF($C451&gt;0,$C451&amp;" "&amp;$P451&amp;" "&amp;+VLOOKUP($C451,'STYLE NAMES'!$B:$AC,10,FALSE),"""")</f>
        <v>ENZO-JR WHITE/NAVY BOY'S COMPETITION POLO SHORT SLEEVE</v>
      </c>
      <c r="AG451" s="101" t="str">
        <f>"Enjoy our "&amp;(AF451)&amp;"; "&amp;IF(C451&gt;0,+VLOOKUP($C451,'STYLE NAMES'!$B:$AC,11,FALSE),"")</f>
        <v>Enjoy our ENZO-JR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1" s="101" t="str">
        <f>IF(C451&gt;0,+VLOOKUP($C451,'STYLE NAMES'!$B:$AC,12,FALSE),"")</f>
        <v>* Specially engineered design for high performance
* 4-way super stretch piquet jersey
* Soft and comfortable
* Breathable
* Quick dry
Composition:
95% Poliamide 5% Elasthane</v>
      </c>
      <c r="AI451" s="101" t="str">
        <f>IF(C451&gt;0,+VLOOKUP($C451,'STYLE NAMES'!$B:$AC,13,FALSE),"")</f>
        <v>Machine Wash at 30°C
Mild process
Iron at low temperature
Iron from REVERSE
Do NOT iron on logos or prints
Do not bleach
Do NOT Tumble Dry</v>
      </c>
      <c r="AJ451" s="149" t="str">
        <f>IF($C451&gt;0,$C451&amp;" "&amp;$P451&amp;" "&amp;+VLOOKUP($C451,'STYLE NAMES'!$B:$AC,14,FALSE),"""")</f>
        <v>ENZO-JR WHITE/NAVY ERKEK ÇOCUK KISA KOL YARIŞMA POLO</v>
      </c>
      <c r="AK451" s="149" t="str">
        <f>"Cavalier SanMarco tarafından tasarlanan "&amp;(AJ451)&amp;"; "&amp;IF(C451&gt;0,+VLOOKUP($C451,'STYLE NAMES'!$B:$AC,15,FALSE),"")</f>
        <v>Cavalier SanMarco tarafından tasarlanan ENZO-JR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1" s="149" t="str">
        <f>IF(C451&gt;0,+VLOOKUP($C451,'STYLE NAMES'!$B:$AC,16,FALSE),"")</f>
        <v>* Yüksek performans için özel tasarım
* 4 yönlü süper streç pike kumaş
* Yumuşak ve rahat
* Nefes alabilir
* Hızlı kuruma
Kompozisyon:
%95 Polyamid  %5 Elastan</v>
      </c>
      <c r="AM451" s="149" t="str">
        <f>IF(C451&gt;0,+VLOOKUP($C451,'STYLE NAMES'!$B:$AC,17,FALSE),"")</f>
        <v>Makinede 30°C' de Yıkayın
Hassas Yıkama
Ilık ütü yapın
Tersten ütüleyin
Logo ve baskıları ÜTÜLEMEYİN
Çamaşır suyu kullanmayın
Kurutma Makinesinde Kurutmayın</v>
      </c>
      <c r="AN451" s="149" t="str">
        <f>IF($C451&gt;0,$C451&amp;" "&amp;$P451&amp;" "&amp;+VLOOKUP($C451,'STYLE NAMES'!$B:$AC,18,FALSE),"""")</f>
        <v>ENZO-JR WHITE/NAVY POLO DA CONCORSO RAGAZZO MANICA CORTA</v>
      </c>
      <c r="AO451" s="101" t="str">
        <f>"Disegnato da Cavalier SanMarco "&amp;(AN451)&amp;"; "&amp;IF(C451&gt;0,+VLOOKUP($C451,'STYLE NAMES'!$B:$AC,19,FALSE),"")</f>
        <v>Disegnato da Cavalier SanMarco ENZO-JR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1" s="101" t="str">
        <f>IF(C451&gt;0,+VLOOKUP($C451,'STYLE NAMES'!$B:$AC,20,FALSE),"")</f>
        <v>Design ingegnerizzato per alte prestazioni 
Jersey piqué elasticizzato  4-way-stretch 
Morbido e confortevole 
Traspirante Asciugatura rapida 
Composizione: 
95% Poliammide  5% Elastan</v>
      </c>
      <c r="AQ451" s="101" t="str">
        <f>IF(C451&gt;0,+VLOOKUP($C451,'STYLE NAMES'!$B:$AC,21,FALSE),"")</f>
        <v>Lavare in lavatrice a 30°C Ciclo delicato 
Stirare a bassa temperatura
Stirare al rovescio 
Non stirare su loghi o stampe 
Non candeggiare 
Non asciugare in asciugatrice</v>
      </c>
      <c r="AR451" s="101">
        <f>IF(D451&gt;0,+VLOOKUP($C451,'STYLE NAMES'!$B:$AC,22,FALSE),"")</f>
        <v>0</v>
      </c>
      <c r="AS451" s="101">
        <f>IF(E451&gt;0,+VLOOKUP($C451,'STYLE NAMES'!$B:$AC,23,FALSE),"")</f>
        <v>0</v>
      </c>
      <c r="AT451" s="101">
        <f>IF(F451&gt;0,+VLOOKUP($C451,'STYLE NAMES'!$B:$AC,24,FALSE),"")</f>
        <v>0</v>
      </c>
      <c r="AU451" s="101">
        <f>IF(G451&gt;0,+VLOOKUP($C451,'STYLE NAMES'!$B:$AC,25,FALSE),"")</f>
        <v>0</v>
      </c>
      <c r="AV451" s="101">
        <f>+VLOOKUP($S451,'CODE GENERATOR'!$P:$AM,15,FALSE)</f>
        <v>0</v>
      </c>
      <c r="AW451" s="101">
        <f>+VLOOKUP($S451,'CODE GENERATOR'!$P:$AM,16,FALSE)</f>
        <v>0</v>
      </c>
      <c r="AX451" s="101">
        <f>+VLOOKUP($S451,'CODE GENERATOR'!$P:$AM,17,FALSE)</f>
        <v>0</v>
      </c>
      <c r="AY451" s="101">
        <f>+VLOOKUP($S451,'CODE GENERATOR'!$P:$AM,18,FALSE)</f>
        <v>0</v>
      </c>
      <c r="AZ451" s="101">
        <f>+VLOOKUP($S451,'CODE GENERATOR'!$P:$AM,19,FALSE)</f>
        <v>0</v>
      </c>
      <c r="BA451" s="101">
        <f>+VLOOKUP($S451,'CODE GENERATOR'!$P:$AM,20,FALSE)</f>
        <v>0</v>
      </c>
      <c r="BB451" s="101">
        <f>+VLOOKUP($S451,'CODE GENERATOR'!$P:$AM,21,FALSE)</f>
        <v>0</v>
      </c>
      <c r="BC451" s="101">
        <f>+VLOOKUP($S451,'CODE GENERATOR'!$P:$AM,22,FALSE)</f>
        <v>0</v>
      </c>
      <c r="BD451" s="101">
        <f>+VLOOKUP($S451,'CODE GENERATOR'!$P:$AM,23,FALSE)</f>
        <v>0</v>
      </c>
      <c r="BE451" s="101">
        <f>+VLOOKUP($S451,'CODE GENERATOR'!$P:$AM,24,FALSE)</f>
        <v>0</v>
      </c>
      <c r="BF451" s="101">
        <f>IF(C451&gt;0,+VLOOKUP(G451,'CATEGORY ID'!$A$1:$L$118,3,FALSE),"")</f>
        <v>30</v>
      </c>
      <c r="BG451" s="101">
        <f>IF(C451&gt;0,+VLOOKUP(H451,'CATEGORY ID'!$D$1:$L$118,3,FALSE),"")</f>
        <v>4</v>
      </c>
      <c r="BH451" s="101">
        <f>IF(C451&gt;0,+VLOOKUP((+H451&amp;I451),'CATEGORY ID'!$H$1:$I$121,2,FALSE),"")</f>
        <v>110</v>
      </c>
      <c r="BJ451" s="101">
        <f>IF(C451&gt;0,IF(COUNTIF('CATEGORY ID'!$K$1:$K$121,+H451&amp;K451) &gt; 0, +VLOOKUP(+H451&amp;K451,'CATEGORY ID'!$K$1:$L$121,2,FALSE),""),"")</f>
        <v>226</v>
      </c>
      <c r="BK451" s="101">
        <v>158</v>
      </c>
      <c r="BO451" s="101">
        <v>21</v>
      </c>
      <c r="BR451" s="101" t="str" cm="1">
        <f t="array" ref="BR451">IF(C451&gt;0,_xlfn.TEXTJOIN(";", TRUE,_xlfn.UNIQUE(_xlfn._xlws.FILTER(BF451:BQ451,(BF451:BQ451&gt;0)),TRUE,FALSE)),"")&amp;";"&amp;BS451</f>
        <v>30;4;110;226;158;21;209;232</v>
      </c>
      <c r="BS451" s="101" t="s">
        <v>3450</v>
      </c>
      <c r="BU451" s="106">
        <f>IF(C451&gt;0,+VLOOKUP($C451,'STYLE NAMES'!$B:$AC,26,FALSE),"")</f>
        <v>59.9</v>
      </c>
      <c r="BV451" s="106">
        <f>IF(C451&gt;0,+VLOOKUP($C451,'STYLE NAMES'!$B:$AC,27,FALSE),"")</f>
        <v>3290</v>
      </c>
      <c r="BW451" s="106">
        <f>IF(C451&gt;0,+VLOOKUP($C451,'STYLE NAMES'!$B:$AC,28,FALSE),"")</f>
        <v>68.884999999999991</v>
      </c>
      <c r="BY451"/>
      <c r="BZ451" s="101">
        <v>2</v>
      </c>
      <c r="CA451" s="137">
        <f t="shared" si="30"/>
        <v>1</v>
      </c>
      <c r="CB451" s="137" t="str">
        <f>+VLOOKUP(C451,'[2]STYLES &amp; MODELS MATRIX'!$A:$G,7,FALSE)</f>
        <v>GHOST</v>
      </c>
      <c r="CC451" s="137" t="str">
        <f>+VLOOKUP(C451,'[1]STYLES &amp; SIZE CHARTS'!$A:$H,8,FALSE)</f>
        <v>JT-BSSP1</v>
      </c>
      <c r="CD451" s="137"/>
      <c r="CE451" s="205"/>
      <c r="CF451" s="141"/>
    </row>
    <row r="452" spans="1:84" s="101" customFormat="1" ht="12" customHeight="1" x14ac:dyDescent="0.2">
      <c r="A452" s="102">
        <f t="shared" ref="A452:A514" si="32">+U452</f>
        <v>8683711005056</v>
      </c>
      <c r="B452" s="101" t="s">
        <v>880</v>
      </c>
      <c r="C452" s="101" t="s">
        <v>313</v>
      </c>
      <c r="D452" s="101" t="s">
        <v>2992</v>
      </c>
      <c r="E452" s="203" t="s">
        <v>2382</v>
      </c>
      <c r="F452" s="101" t="s">
        <v>2352</v>
      </c>
      <c r="G452" s="101" t="str">
        <f>IF(C452&gt;0,+VLOOKUP($C452,'STYLE NAMES'!$B:$AC,4,FALSE),"")</f>
        <v>RIDER</v>
      </c>
      <c r="H452" s="101" t="str">
        <f>IF(C452&gt;0,+VLOOKUP($C452,'STYLE NAMES'!$B:$AC,5,FALSE),"")</f>
        <v>JUNIOR</v>
      </c>
      <c r="I452" s="101" t="str">
        <f>IF(C452&gt;0,+VLOOKUP($C452,'STYLE NAMES'!$B:$AC,6,FALSE),"")</f>
        <v>TOPS</v>
      </c>
      <c r="J452" s="101" t="str">
        <f>IF(C452&gt;0,+VLOOKUP($C452,'STYLE NAMES'!$B:$AC,7,FALSE),"")</f>
        <v>KIDS BOY</v>
      </c>
      <c r="K452" s="101" t="str">
        <f>IF(C452&gt;0,+VLOOKUP($C452,'STYLE NAMES'!$B:$AC,8,FALSE),"")</f>
        <v>COMPETITION POLOS</v>
      </c>
      <c r="L452" s="101" t="str">
        <f>IF(E452&gt;0,+VLOOKUP($E452,'CODE GENERATOR'!$D:$T,3,FALSE),"")</f>
        <v>S</v>
      </c>
      <c r="M452" s="101" t="str">
        <f>IF(E452&gt;0,+VLOOKUP($E452,'CODE GENERATOR'!$D:$T,4,FALSE),"")</f>
        <v>PIQUET</v>
      </c>
      <c r="N452" s="101" t="str">
        <f>IF(E452&gt;0,+VLOOKUP($E452,'CODE GENERATOR'!$D:$T,6,FALSE),"")</f>
        <v>NAVY</v>
      </c>
      <c r="O452" s="101" t="str">
        <f>IF(E452&gt;0,+VLOOKUP($E452,'CODE GENERATOR'!$D:$T,7,FALSE),"")</f>
        <v>WHITE</v>
      </c>
      <c r="P452" s="101" t="str">
        <f t="shared" ref="P452:P514" si="33">IF(E452&gt;0,+IF(N452=O452,N452,N452&amp;"/"&amp;O452),"")</f>
        <v>NAVY/WHITE</v>
      </c>
      <c r="Q452" s="104" t="str">
        <f>IF(E452&gt;0,+VLOOKUP($E452,'CODE GENERATOR'!$D:$T,11,FALSE),"")</f>
        <v>R.TOPKB_CPL0041</v>
      </c>
      <c r="R452" s="104" t="str">
        <f>IF(E452&gt;0,+VLOOKUP($E452,'CODE GENERATOR'!$D:$T,12,FALSE),"")</f>
        <v>PIQ0015NAVWHT</v>
      </c>
      <c r="S452" s="104" t="str">
        <f>IF(E452&gt;0,+VLOOKUP($E452,'CODE GENERATOR'!$D:$T,13,FALSE),"")</f>
        <v>R.TOPKB_CPL0041_PIQ0015NAVWHT</v>
      </c>
      <c r="T452" s="104" t="str">
        <f t="shared" si="31"/>
        <v>R.TOPKB_CPL0041_PIQ0015NAVWHT_6-7 Y</v>
      </c>
      <c r="U452" s="105">
        <v>8683711005056</v>
      </c>
      <c r="V452" s="107" t="str" cm="1">
        <f t="array" ref="V452">_xlfn.TEXTJOIN(";", TRUE, _xlfn.UNIQUE(_xlfn._xlws.FILTER(P$3:P$10029, C$3:C$10029=C452)))</f>
        <v>WHITE;WHITE/NAVY;NAVY/WHITE</v>
      </c>
      <c r="W452" s="107" t="str" cm="1">
        <f t="array" ref="W452">_xlfn.TEXTJOIN(";", TRUE, _xlfn.UNIQUE(_xlfn._xlws.FILTER(F$3:F$10029, C$3:C$10029=C452)))</f>
        <v>6-7 Y;8-9 Y;10-11 Y;12-13 Y;14-15 Y</v>
      </c>
      <c r="X452" s="101" t="str">
        <f>IF(E452&gt;0,+VLOOKUP($E452,'CODE GENERATOR'!$D:$AC,19,FALSE),0)</f>
        <v>CavalierSanmarco_27.01.2026_0356</v>
      </c>
      <c r="Y452" s="101" t="str">
        <f>IF(E452&gt;0,+VLOOKUP($E452,'CODE GENERATOR'!$D:$AC,20,FALSE),0)</f>
        <v>2402_S01_32924</v>
      </c>
      <c r="Z452" s="101" t="str">
        <f>IF(E452&gt;0,+VLOOKUP($E452,'CODE GENERATOR'!$D:$AC,21,FALSE),0)</f>
        <v>2402_S01_32925</v>
      </c>
      <c r="AA452" s="101" t="str">
        <f>IF(E452&gt;0,+VLOOKUP($E452,'CODE GENERATOR'!$D:$AC,22,FALSE),0)</f>
        <v>2402_S01_32931</v>
      </c>
      <c r="AB452" s="101">
        <f>IF(E452&gt;0,+VLOOKUP($E452,'CODE GENERATOR'!$D:$AC,23,FALSE),0)</f>
        <v>0</v>
      </c>
      <c r="AC452" s="101">
        <f>IF(E452&gt;0,+VLOOKUP($E452,'CODE GENERATOR'!$D:$AC,24,FALSE),0)</f>
        <v>0</v>
      </c>
      <c r="AD452" s="101" t="str">
        <f>IF(E452&gt;0,+VLOOKUP($E452,'CODE GENERATOR'!$D:$AC,25,FALSE),0)</f>
        <v/>
      </c>
      <c r="AE452" s="101" t="str">
        <f>IF(E452&gt;0,+VLOOKUP($E452,'CODE GENERATOR'!$D:$AC,26,FALSE),0)</f>
        <v/>
      </c>
      <c r="AF452" s="149" t="str">
        <f>IF($C452&gt;0,$C452&amp;" "&amp;$P452&amp;" "&amp;+VLOOKUP($C452,'STYLE NAMES'!$B:$AC,10,FALSE),"""")</f>
        <v>ENZO-JR NAVY/WHITE BOY'S COMPETITION POLO SHORT SLEEVE</v>
      </c>
      <c r="AG452" s="101" t="str">
        <f>"Enjoy our "&amp;(AF452)&amp;"; "&amp;IF(C452&gt;0,+VLOOKUP($C452,'STYLE NAMES'!$B:$AC,11,FALSE),"")</f>
        <v>Enjoy our ENZO-JR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2" s="101" t="str">
        <f>IF(C452&gt;0,+VLOOKUP($C452,'STYLE NAMES'!$B:$AC,12,FALSE),"")</f>
        <v>* Specially engineered design for high performance
* 4-way super stretch piquet jersey
* Soft and comfortable
* Breathable
* Quick dry
Composition:
95% Poliamide 5% Elasthane</v>
      </c>
      <c r="AI452" s="101" t="str">
        <f>IF(C452&gt;0,+VLOOKUP($C452,'STYLE NAMES'!$B:$AC,13,FALSE),"")</f>
        <v>Machine Wash at 30°C
Mild process
Iron at low temperature
Iron from REVERSE
Do NOT iron on logos or prints
Do not bleach
Do NOT Tumble Dry</v>
      </c>
      <c r="AJ452" s="149" t="str">
        <f>IF($C452&gt;0,$C452&amp;" "&amp;$P452&amp;" "&amp;+VLOOKUP($C452,'STYLE NAMES'!$B:$AC,14,FALSE),"""")</f>
        <v>ENZO-JR NAVY/WHITE ERKEK ÇOCUK KISA KOL YARIŞMA POLO</v>
      </c>
      <c r="AK452" s="149" t="str">
        <f>"Cavalier SanMarco tarafından tasarlanan "&amp;(AJ452)&amp;"; "&amp;IF(C452&gt;0,+VLOOKUP($C452,'STYLE NAMES'!$B:$AC,15,FALSE),"")</f>
        <v>Cavalier SanMarco tarafından tasarlanan ENZO-JR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2" s="149" t="str">
        <f>IF(C452&gt;0,+VLOOKUP($C452,'STYLE NAMES'!$B:$AC,16,FALSE),"")</f>
        <v>* Yüksek performans için özel tasarım
* 4 yönlü süper streç pike kumaş
* Yumuşak ve rahat
* Nefes alabilir
* Hızlı kuruma
Kompozisyon:
%95 Polyamid  %5 Elastan</v>
      </c>
      <c r="AM452" s="149" t="str">
        <f>IF(C452&gt;0,+VLOOKUP($C452,'STYLE NAMES'!$B:$AC,17,FALSE),"")</f>
        <v>Makinede 30°C' de Yıkayın
Hassas Yıkama
Ilık ütü yapın
Tersten ütüleyin
Logo ve baskıları ÜTÜLEMEYİN
Çamaşır suyu kullanmayın
Kurutma Makinesinde Kurutmayın</v>
      </c>
      <c r="AN452" s="149" t="str">
        <f>IF($C452&gt;0,$C452&amp;" "&amp;$P452&amp;" "&amp;+VLOOKUP($C452,'STYLE NAMES'!$B:$AC,18,FALSE),"""")</f>
        <v>ENZO-JR NAVY/WHITE POLO DA CONCORSO RAGAZZO MANICA CORTA</v>
      </c>
      <c r="AO452" s="101" t="str">
        <f>"Disegnato da Cavalier SanMarco "&amp;(AN452)&amp;"; "&amp;IF(C452&gt;0,+VLOOKUP($C452,'STYLE NAMES'!$B:$AC,19,FALSE),"")</f>
        <v>Disegnato da Cavalier SanMarco ENZO-JR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2" s="101" t="str">
        <f>IF(C452&gt;0,+VLOOKUP($C452,'STYLE NAMES'!$B:$AC,20,FALSE),"")</f>
        <v>Design ingegnerizzato per alte prestazioni 
Jersey piqué elasticizzato  4-way-stretch 
Morbido e confortevole 
Traspirante Asciugatura rapida 
Composizione: 
95% Poliammide  5% Elastan</v>
      </c>
      <c r="AQ452" s="101" t="str">
        <f>IF(C452&gt;0,+VLOOKUP($C452,'STYLE NAMES'!$B:$AC,21,FALSE),"")</f>
        <v>Lavare in lavatrice a 30°C Ciclo delicato 
Stirare a bassa temperatura
Stirare al rovescio 
Non stirare su loghi o stampe 
Non candeggiare 
Non asciugare in asciugatrice</v>
      </c>
      <c r="AR452" s="101">
        <f>IF(D452&gt;0,+VLOOKUP($C452,'STYLE NAMES'!$B:$AC,22,FALSE),"")</f>
        <v>0</v>
      </c>
      <c r="AS452" s="101">
        <f>IF(E452&gt;0,+VLOOKUP($C452,'STYLE NAMES'!$B:$AC,23,FALSE),"")</f>
        <v>0</v>
      </c>
      <c r="AT452" s="101">
        <f>IF(F452&gt;0,+VLOOKUP($C452,'STYLE NAMES'!$B:$AC,24,FALSE),"")</f>
        <v>0</v>
      </c>
      <c r="AU452" s="101">
        <f>IF(G452&gt;0,+VLOOKUP($C452,'STYLE NAMES'!$B:$AC,25,FALSE),"")</f>
        <v>0</v>
      </c>
      <c r="AV452" s="101">
        <f>+VLOOKUP($S452,'CODE GENERATOR'!$P:$AM,15,FALSE)</f>
        <v>0</v>
      </c>
      <c r="AW452" s="101">
        <f>+VLOOKUP($S452,'CODE GENERATOR'!$P:$AM,16,FALSE)</f>
        <v>0</v>
      </c>
      <c r="AX452" s="101">
        <f>+VLOOKUP($S452,'CODE GENERATOR'!$P:$AM,17,FALSE)</f>
        <v>0</v>
      </c>
      <c r="AY452" s="101">
        <f>+VLOOKUP($S452,'CODE GENERATOR'!$P:$AM,18,FALSE)</f>
        <v>0</v>
      </c>
      <c r="AZ452" s="101">
        <f>+VLOOKUP($S452,'CODE GENERATOR'!$P:$AM,19,FALSE)</f>
        <v>0</v>
      </c>
      <c r="BA452" s="101">
        <f>+VLOOKUP($S452,'CODE GENERATOR'!$P:$AM,20,FALSE)</f>
        <v>0</v>
      </c>
      <c r="BB452" s="101">
        <f>+VLOOKUP($S452,'CODE GENERATOR'!$P:$AM,21,FALSE)</f>
        <v>0</v>
      </c>
      <c r="BC452" s="101">
        <f>+VLOOKUP($S452,'CODE GENERATOR'!$P:$AM,22,FALSE)</f>
        <v>0</v>
      </c>
      <c r="BD452" s="101">
        <f>+VLOOKUP($S452,'CODE GENERATOR'!$P:$AM,23,FALSE)</f>
        <v>0</v>
      </c>
      <c r="BE452" s="101">
        <f>+VLOOKUP($S452,'CODE GENERATOR'!$P:$AM,24,FALSE)</f>
        <v>0</v>
      </c>
      <c r="BF452" s="101">
        <f>IF(C452&gt;0,+VLOOKUP(G452,'CATEGORY ID'!$A$1:$L$118,3,FALSE),"")</f>
        <v>30</v>
      </c>
      <c r="BG452" s="101">
        <f>IF(C452&gt;0,+VLOOKUP(H452,'CATEGORY ID'!$D$1:$L$118,3,FALSE),"")</f>
        <v>4</v>
      </c>
      <c r="BH452" s="101">
        <f>IF(C452&gt;0,+VLOOKUP((+H452&amp;I452),'CATEGORY ID'!$H$1:$I$121,2,FALSE),"")</f>
        <v>110</v>
      </c>
      <c r="BJ452" s="101">
        <f>IF(C452&gt;0,IF(COUNTIF('CATEGORY ID'!$K$1:$K$121,+H452&amp;K452) &gt; 0, +VLOOKUP(+H452&amp;K452,'CATEGORY ID'!$K$1:$L$121,2,FALSE),""),"")</f>
        <v>226</v>
      </c>
      <c r="BK452" s="101">
        <v>158</v>
      </c>
      <c r="BO452" s="101">
        <v>21</v>
      </c>
      <c r="BR452" s="101" t="str" cm="1">
        <f t="array" ref="BR452">IF(C452&gt;0,_xlfn.TEXTJOIN(";", TRUE,_xlfn.UNIQUE(_xlfn._xlws.FILTER(BF452:BQ452,(BF452:BQ452&gt;0)),TRUE,FALSE)),"")&amp;";"&amp;BS452</f>
        <v>30;4;110;226;158;21;209;232</v>
      </c>
      <c r="BS452" s="101" t="s">
        <v>3450</v>
      </c>
      <c r="BU452" s="106">
        <f>IF(C452&gt;0,+VLOOKUP($C452,'STYLE NAMES'!$B:$AC,26,FALSE),"")</f>
        <v>59.9</v>
      </c>
      <c r="BV452" s="106">
        <f>IF(C452&gt;0,+VLOOKUP($C452,'STYLE NAMES'!$B:$AC,27,FALSE),"")</f>
        <v>3290</v>
      </c>
      <c r="BW452" s="106">
        <f>IF(C452&gt;0,+VLOOKUP($C452,'STYLE NAMES'!$B:$AC,28,FALSE),"")</f>
        <v>68.884999999999991</v>
      </c>
      <c r="BY452"/>
      <c r="BZ452" s="101">
        <v>5</v>
      </c>
      <c r="CA452" s="137">
        <f t="shared" ref="CA452:CA514" si="34">+IF(X452=0,0,1)</f>
        <v>1</v>
      </c>
      <c r="CB452" s="137" t="str">
        <f>+VLOOKUP(C452,'[2]STYLES &amp; MODELS MATRIX'!$A:$G,7,FALSE)</f>
        <v>GHOST</v>
      </c>
      <c r="CC452" s="137" t="str">
        <f>+VLOOKUP(C452,'[1]STYLES &amp; SIZE CHARTS'!$A:$H,8,FALSE)</f>
        <v>JT-BSSP1</v>
      </c>
      <c r="CD452" s="137"/>
      <c r="CE452" s="205"/>
      <c r="CF452" s="141"/>
    </row>
    <row r="453" spans="1:84" s="101" customFormat="1" ht="12" customHeight="1" x14ac:dyDescent="0.2">
      <c r="A453" s="102">
        <f t="shared" si="32"/>
        <v>8683711005063</v>
      </c>
      <c r="B453" s="101" t="s">
        <v>880</v>
      </c>
      <c r="C453" s="101" t="s">
        <v>313</v>
      </c>
      <c r="D453" s="101" t="s">
        <v>2992</v>
      </c>
      <c r="E453" s="203" t="s">
        <v>2382</v>
      </c>
      <c r="F453" s="101" t="s">
        <v>2353</v>
      </c>
      <c r="G453" s="101" t="str">
        <f>IF(C453&gt;0,+VLOOKUP($C453,'STYLE NAMES'!$B:$AC,4,FALSE),"")</f>
        <v>RIDER</v>
      </c>
      <c r="H453" s="101" t="str">
        <f>IF(C453&gt;0,+VLOOKUP($C453,'STYLE NAMES'!$B:$AC,5,FALSE),"")</f>
        <v>JUNIOR</v>
      </c>
      <c r="I453" s="101" t="str">
        <f>IF(C453&gt;0,+VLOOKUP($C453,'STYLE NAMES'!$B:$AC,6,FALSE),"")</f>
        <v>TOPS</v>
      </c>
      <c r="J453" s="101" t="str">
        <f>IF(C453&gt;0,+VLOOKUP($C453,'STYLE NAMES'!$B:$AC,7,FALSE),"")</f>
        <v>KIDS BOY</v>
      </c>
      <c r="K453" s="101" t="str">
        <f>IF(C453&gt;0,+VLOOKUP($C453,'STYLE NAMES'!$B:$AC,8,FALSE),"")</f>
        <v>COMPETITION POLOS</v>
      </c>
      <c r="L453" s="101" t="str">
        <f>IF(E453&gt;0,+VLOOKUP($E453,'CODE GENERATOR'!$D:$T,3,FALSE),"")</f>
        <v>S</v>
      </c>
      <c r="M453" s="101" t="str">
        <f>IF(E453&gt;0,+VLOOKUP($E453,'CODE GENERATOR'!$D:$T,4,FALSE),"")</f>
        <v>PIQUET</v>
      </c>
      <c r="N453" s="101" t="str">
        <f>IF(E453&gt;0,+VLOOKUP($E453,'CODE GENERATOR'!$D:$T,6,FALSE),"")</f>
        <v>NAVY</v>
      </c>
      <c r="O453" s="101" t="str">
        <f>IF(E453&gt;0,+VLOOKUP($E453,'CODE GENERATOR'!$D:$T,7,FALSE),"")</f>
        <v>WHITE</v>
      </c>
      <c r="P453" s="101" t="str">
        <f t="shared" si="33"/>
        <v>NAVY/WHITE</v>
      </c>
      <c r="Q453" s="104" t="str">
        <f>IF(E453&gt;0,+VLOOKUP($E453,'CODE GENERATOR'!$D:$T,11,FALSE),"")</f>
        <v>R.TOPKB_CPL0041</v>
      </c>
      <c r="R453" s="104" t="str">
        <f>IF(E453&gt;0,+VLOOKUP($E453,'CODE GENERATOR'!$D:$T,12,FALSE),"")</f>
        <v>PIQ0015NAVWHT</v>
      </c>
      <c r="S453" s="104" t="str">
        <f>IF(E453&gt;0,+VLOOKUP($E453,'CODE GENERATOR'!$D:$T,13,FALSE),"")</f>
        <v>R.TOPKB_CPL0041_PIQ0015NAVWHT</v>
      </c>
      <c r="T453" s="104" t="str">
        <f t="shared" si="31"/>
        <v>R.TOPKB_CPL0041_PIQ0015NAVWHT_8-9 Y</v>
      </c>
      <c r="U453" s="105">
        <v>8683711005063</v>
      </c>
      <c r="V453" s="107" t="str" cm="1">
        <f t="array" ref="V453">_xlfn.TEXTJOIN(";", TRUE, _xlfn.UNIQUE(_xlfn._xlws.FILTER(P$3:P$10029, C$3:C$10029=C453)))</f>
        <v>WHITE;WHITE/NAVY;NAVY/WHITE</v>
      </c>
      <c r="W453" s="107" t="str" cm="1">
        <f t="array" ref="W453">_xlfn.TEXTJOIN(";", TRUE, _xlfn.UNIQUE(_xlfn._xlws.FILTER(F$3:F$10029, C$3:C$10029=C453)))</f>
        <v>6-7 Y;8-9 Y;10-11 Y;12-13 Y;14-15 Y</v>
      </c>
      <c r="X453" s="101" t="str">
        <f>IF(E453&gt;0,+VLOOKUP($E453,'CODE GENERATOR'!$D:$AC,19,FALSE),0)</f>
        <v>CavalierSanmarco_27.01.2026_0356</v>
      </c>
      <c r="Y453" s="101" t="str">
        <f>IF(E453&gt;0,+VLOOKUP($E453,'CODE GENERATOR'!$D:$AC,20,FALSE),0)</f>
        <v>2402_S01_32924</v>
      </c>
      <c r="Z453" s="101" t="str">
        <f>IF(E453&gt;0,+VLOOKUP($E453,'CODE GENERATOR'!$D:$AC,21,FALSE),0)</f>
        <v>2402_S01_32925</v>
      </c>
      <c r="AA453" s="101" t="str">
        <f>IF(E453&gt;0,+VLOOKUP($E453,'CODE GENERATOR'!$D:$AC,22,FALSE),0)</f>
        <v>2402_S01_32931</v>
      </c>
      <c r="AB453" s="101">
        <f>IF(E453&gt;0,+VLOOKUP($E453,'CODE GENERATOR'!$D:$AC,23,FALSE),0)</f>
        <v>0</v>
      </c>
      <c r="AC453" s="101">
        <f>IF(E453&gt;0,+VLOOKUP($E453,'CODE GENERATOR'!$D:$AC,24,FALSE),0)</f>
        <v>0</v>
      </c>
      <c r="AD453" s="101" t="str">
        <f>IF(E453&gt;0,+VLOOKUP($E453,'CODE GENERATOR'!$D:$AC,25,FALSE),0)</f>
        <v/>
      </c>
      <c r="AE453" s="101" t="str">
        <f>IF(E453&gt;0,+VLOOKUP($E453,'CODE GENERATOR'!$D:$AC,26,FALSE),0)</f>
        <v/>
      </c>
      <c r="AF453" s="149" t="str">
        <f>IF($C453&gt;0,$C453&amp;" "&amp;$P453&amp;" "&amp;+VLOOKUP($C453,'STYLE NAMES'!$B:$AC,10,FALSE),"""")</f>
        <v>ENZO-JR NAVY/WHITE BOY'S COMPETITION POLO SHORT SLEEVE</v>
      </c>
      <c r="AG453" s="101" t="str">
        <f>"Enjoy our "&amp;(AF453)&amp;"; "&amp;IF(C453&gt;0,+VLOOKUP($C453,'STYLE NAMES'!$B:$AC,11,FALSE),"")</f>
        <v>Enjoy our ENZO-JR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3" s="101" t="str">
        <f>IF(C453&gt;0,+VLOOKUP($C453,'STYLE NAMES'!$B:$AC,12,FALSE),"")</f>
        <v>* Specially engineered design for high performance
* 4-way super stretch piquet jersey
* Soft and comfortable
* Breathable
* Quick dry
Composition:
95% Poliamide 5% Elasthane</v>
      </c>
      <c r="AI453" s="101" t="str">
        <f>IF(C453&gt;0,+VLOOKUP($C453,'STYLE NAMES'!$B:$AC,13,FALSE),"")</f>
        <v>Machine Wash at 30°C
Mild process
Iron at low temperature
Iron from REVERSE
Do NOT iron on logos or prints
Do not bleach
Do NOT Tumble Dry</v>
      </c>
      <c r="AJ453" s="149" t="str">
        <f>IF($C453&gt;0,$C453&amp;" "&amp;$P453&amp;" "&amp;+VLOOKUP($C453,'STYLE NAMES'!$B:$AC,14,FALSE),"""")</f>
        <v>ENZO-JR NAVY/WHITE ERKEK ÇOCUK KISA KOL YARIŞMA POLO</v>
      </c>
      <c r="AK453" s="149" t="str">
        <f>"Cavalier SanMarco tarafından tasarlanan "&amp;(AJ453)&amp;"; "&amp;IF(C453&gt;0,+VLOOKUP($C453,'STYLE NAMES'!$B:$AC,15,FALSE),"")</f>
        <v>Cavalier SanMarco tarafından tasarlanan ENZO-JR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3" s="149" t="str">
        <f>IF(C453&gt;0,+VLOOKUP($C453,'STYLE NAMES'!$B:$AC,16,FALSE),"")</f>
        <v>* Yüksek performans için özel tasarım
* 4 yönlü süper streç pike kumaş
* Yumuşak ve rahat
* Nefes alabilir
* Hızlı kuruma
Kompozisyon:
%95 Polyamid  %5 Elastan</v>
      </c>
      <c r="AM453" s="149" t="str">
        <f>IF(C453&gt;0,+VLOOKUP($C453,'STYLE NAMES'!$B:$AC,17,FALSE),"")</f>
        <v>Makinede 30°C' de Yıkayın
Hassas Yıkama
Ilık ütü yapın
Tersten ütüleyin
Logo ve baskıları ÜTÜLEMEYİN
Çamaşır suyu kullanmayın
Kurutma Makinesinde Kurutmayın</v>
      </c>
      <c r="AN453" s="149" t="str">
        <f>IF($C453&gt;0,$C453&amp;" "&amp;$P453&amp;" "&amp;+VLOOKUP($C453,'STYLE NAMES'!$B:$AC,18,FALSE),"""")</f>
        <v>ENZO-JR NAVY/WHITE POLO DA CONCORSO RAGAZZO MANICA CORTA</v>
      </c>
      <c r="AO453" s="101" t="str">
        <f>"Disegnato da Cavalier SanMarco "&amp;(AN453)&amp;"; "&amp;IF(C453&gt;0,+VLOOKUP($C453,'STYLE NAMES'!$B:$AC,19,FALSE),"")</f>
        <v>Disegnato da Cavalier SanMarco ENZO-JR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3" s="101" t="str">
        <f>IF(C453&gt;0,+VLOOKUP($C453,'STYLE NAMES'!$B:$AC,20,FALSE),"")</f>
        <v>Design ingegnerizzato per alte prestazioni 
Jersey piqué elasticizzato  4-way-stretch 
Morbido e confortevole 
Traspirante Asciugatura rapida 
Composizione: 
95% Poliammide  5% Elastan</v>
      </c>
      <c r="AQ453" s="101" t="str">
        <f>IF(C453&gt;0,+VLOOKUP($C453,'STYLE NAMES'!$B:$AC,21,FALSE),"")</f>
        <v>Lavare in lavatrice a 30°C Ciclo delicato 
Stirare a bassa temperatura
Stirare al rovescio 
Non stirare su loghi o stampe 
Non candeggiare 
Non asciugare in asciugatrice</v>
      </c>
      <c r="AR453" s="101">
        <f>IF(D453&gt;0,+VLOOKUP($C453,'STYLE NAMES'!$B:$AC,22,FALSE),"")</f>
        <v>0</v>
      </c>
      <c r="AS453" s="101">
        <f>IF(E453&gt;0,+VLOOKUP($C453,'STYLE NAMES'!$B:$AC,23,FALSE),"")</f>
        <v>0</v>
      </c>
      <c r="AT453" s="101">
        <f>IF(F453&gt;0,+VLOOKUP($C453,'STYLE NAMES'!$B:$AC,24,FALSE),"")</f>
        <v>0</v>
      </c>
      <c r="AU453" s="101">
        <f>IF(G453&gt;0,+VLOOKUP($C453,'STYLE NAMES'!$B:$AC,25,FALSE),"")</f>
        <v>0</v>
      </c>
      <c r="AV453" s="101">
        <f>+VLOOKUP($S453,'CODE GENERATOR'!$P:$AM,15,FALSE)</f>
        <v>0</v>
      </c>
      <c r="AW453" s="101">
        <f>+VLOOKUP($S453,'CODE GENERATOR'!$P:$AM,16,FALSE)</f>
        <v>0</v>
      </c>
      <c r="AX453" s="101">
        <f>+VLOOKUP($S453,'CODE GENERATOR'!$P:$AM,17,FALSE)</f>
        <v>0</v>
      </c>
      <c r="AY453" s="101">
        <f>+VLOOKUP($S453,'CODE GENERATOR'!$P:$AM,18,FALSE)</f>
        <v>0</v>
      </c>
      <c r="AZ453" s="101">
        <f>+VLOOKUP($S453,'CODE GENERATOR'!$P:$AM,19,FALSE)</f>
        <v>0</v>
      </c>
      <c r="BA453" s="101">
        <f>+VLOOKUP($S453,'CODE GENERATOR'!$P:$AM,20,FALSE)</f>
        <v>0</v>
      </c>
      <c r="BB453" s="101">
        <f>+VLOOKUP($S453,'CODE GENERATOR'!$P:$AM,21,FALSE)</f>
        <v>0</v>
      </c>
      <c r="BC453" s="101">
        <f>+VLOOKUP($S453,'CODE GENERATOR'!$P:$AM,22,FALSE)</f>
        <v>0</v>
      </c>
      <c r="BD453" s="101">
        <f>+VLOOKUP($S453,'CODE GENERATOR'!$P:$AM,23,FALSE)</f>
        <v>0</v>
      </c>
      <c r="BE453" s="101">
        <f>+VLOOKUP($S453,'CODE GENERATOR'!$P:$AM,24,FALSE)</f>
        <v>0</v>
      </c>
      <c r="BF453" s="101">
        <f>IF(C453&gt;0,+VLOOKUP(G453,'CATEGORY ID'!$A$1:$L$118,3,FALSE),"")</f>
        <v>30</v>
      </c>
      <c r="BG453" s="101">
        <f>IF(C453&gt;0,+VLOOKUP(H453,'CATEGORY ID'!$D$1:$L$118,3,FALSE),"")</f>
        <v>4</v>
      </c>
      <c r="BH453" s="101">
        <f>IF(C453&gt;0,+VLOOKUP((+H453&amp;I453),'CATEGORY ID'!$H$1:$I$121,2,FALSE),"")</f>
        <v>110</v>
      </c>
      <c r="BJ453" s="101">
        <f>IF(C453&gt;0,IF(COUNTIF('CATEGORY ID'!$K$1:$K$121,+H453&amp;K453) &gt; 0, +VLOOKUP(+H453&amp;K453,'CATEGORY ID'!$K$1:$L$121,2,FALSE),""),"")</f>
        <v>226</v>
      </c>
      <c r="BK453" s="101">
        <v>158</v>
      </c>
      <c r="BO453" s="101">
        <v>21</v>
      </c>
      <c r="BR453" s="101" t="str" cm="1">
        <f t="array" ref="BR453">IF(C453&gt;0,_xlfn.TEXTJOIN(";", TRUE,_xlfn.UNIQUE(_xlfn._xlws.FILTER(BF453:BQ453,(BF453:BQ453&gt;0)),TRUE,FALSE)),"")&amp;";"&amp;BS453</f>
        <v>30;4;110;226;158;21;209;232</v>
      </c>
      <c r="BS453" s="101" t="s">
        <v>3450</v>
      </c>
      <c r="BU453" s="106">
        <f>IF(C453&gt;0,+VLOOKUP($C453,'STYLE NAMES'!$B:$AC,26,FALSE),"")</f>
        <v>59.9</v>
      </c>
      <c r="BV453" s="106">
        <f>IF(C453&gt;0,+VLOOKUP($C453,'STYLE NAMES'!$B:$AC,27,FALSE),"")</f>
        <v>3290</v>
      </c>
      <c r="BW453" s="106">
        <f>IF(C453&gt;0,+VLOOKUP($C453,'STYLE NAMES'!$B:$AC,28,FALSE),"")</f>
        <v>68.884999999999991</v>
      </c>
      <c r="BY453"/>
      <c r="BZ453" s="101">
        <v>11</v>
      </c>
      <c r="CA453" s="137">
        <f t="shared" si="34"/>
        <v>1</v>
      </c>
      <c r="CB453" s="137" t="str">
        <f>+VLOOKUP(C453,'[2]STYLES &amp; MODELS MATRIX'!$A:$G,7,FALSE)</f>
        <v>GHOST</v>
      </c>
      <c r="CC453" s="137" t="str">
        <f>+VLOOKUP(C453,'[1]STYLES &amp; SIZE CHARTS'!$A:$H,8,FALSE)</f>
        <v>JT-BSSP1</v>
      </c>
      <c r="CD453" s="137"/>
      <c r="CE453" s="205"/>
      <c r="CF453" s="141"/>
    </row>
    <row r="454" spans="1:84" s="101" customFormat="1" ht="12" customHeight="1" x14ac:dyDescent="0.2">
      <c r="A454" s="102">
        <f t="shared" si="32"/>
        <v>8683711005070</v>
      </c>
      <c r="B454" s="101" t="s">
        <v>880</v>
      </c>
      <c r="C454" s="101" t="s">
        <v>313</v>
      </c>
      <c r="D454" s="101" t="s">
        <v>2992</v>
      </c>
      <c r="E454" s="203" t="s">
        <v>2382</v>
      </c>
      <c r="F454" s="101" t="s">
        <v>2354</v>
      </c>
      <c r="G454" s="101" t="str">
        <f>IF(C454&gt;0,+VLOOKUP($C454,'STYLE NAMES'!$B:$AC,4,FALSE),"")</f>
        <v>RIDER</v>
      </c>
      <c r="H454" s="101" t="str">
        <f>IF(C454&gt;0,+VLOOKUP($C454,'STYLE NAMES'!$B:$AC,5,FALSE),"")</f>
        <v>JUNIOR</v>
      </c>
      <c r="I454" s="101" t="str">
        <f>IF(C454&gt;0,+VLOOKUP($C454,'STYLE NAMES'!$B:$AC,6,FALSE),"")</f>
        <v>TOPS</v>
      </c>
      <c r="J454" s="101" t="str">
        <f>IF(C454&gt;0,+VLOOKUP($C454,'STYLE NAMES'!$B:$AC,7,FALSE),"")</f>
        <v>KIDS BOY</v>
      </c>
      <c r="K454" s="101" t="str">
        <f>IF(C454&gt;0,+VLOOKUP($C454,'STYLE NAMES'!$B:$AC,8,FALSE),"")</f>
        <v>COMPETITION POLOS</v>
      </c>
      <c r="L454" s="101" t="str">
        <f>IF(E454&gt;0,+VLOOKUP($E454,'CODE GENERATOR'!$D:$T,3,FALSE),"")</f>
        <v>S</v>
      </c>
      <c r="M454" s="101" t="str">
        <f>IF(E454&gt;0,+VLOOKUP($E454,'CODE GENERATOR'!$D:$T,4,FALSE),"")</f>
        <v>PIQUET</v>
      </c>
      <c r="N454" s="101" t="str">
        <f>IF(E454&gt;0,+VLOOKUP($E454,'CODE GENERATOR'!$D:$T,6,FALSE),"")</f>
        <v>NAVY</v>
      </c>
      <c r="O454" s="101" t="str">
        <f>IF(E454&gt;0,+VLOOKUP($E454,'CODE GENERATOR'!$D:$T,7,FALSE),"")</f>
        <v>WHITE</v>
      </c>
      <c r="P454" s="101" t="str">
        <f t="shared" si="33"/>
        <v>NAVY/WHITE</v>
      </c>
      <c r="Q454" s="104" t="str">
        <f>IF(E454&gt;0,+VLOOKUP($E454,'CODE GENERATOR'!$D:$T,11,FALSE),"")</f>
        <v>R.TOPKB_CPL0041</v>
      </c>
      <c r="R454" s="104" t="str">
        <f>IF(E454&gt;0,+VLOOKUP($E454,'CODE GENERATOR'!$D:$T,12,FALSE),"")</f>
        <v>PIQ0015NAVWHT</v>
      </c>
      <c r="S454" s="104" t="str">
        <f>IF(E454&gt;0,+VLOOKUP($E454,'CODE GENERATOR'!$D:$T,13,FALSE),"")</f>
        <v>R.TOPKB_CPL0041_PIQ0015NAVWHT</v>
      </c>
      <c r="T454" s="104" t="str">
        <f t="shared" si="31"/>
        <v>R.TOPKB_CPL0041_PIQ0015NAVWHT_10-11 Y</v>
      </c>
      <c r="U454" s="105">
        <v>8683711005070</v>
      </c>
      <c r="V454" s="107" t="str" cm="1">
        <f t="array" ref="V454">_xlfn.TEXTJOIN(";", TRUE, _xlfn.UNIQUE(_xlfn._xlws.FILTER(P$3:P$10029, C$3:C$10029=C454)))</f>
        <v>WHITE;WHITE/NAVY;NAVY/WHITE</v>
      </c>
      <c r="W454" s="107" t="str" cm="1">
        <f t="array" ref="W454">_xlfn.TEXTJOIN(";", TRUE, _xlfn.UNIQUE(_xlfn._xlws.FILTER(F$3:F$10029, C$3:C$10029=C454)))</f>
        <v>6-7 Y;8-9 Y;10-11 Y;12-13 Y;14-15 Y</v>
      </c>
      <c r="X454" s="101" t="str">
        <f>IF(E454&gt;0,+VLOOKUP($E454,'CODE GENERATOR'!$D:$AC,19,FALSE),0)</f>
        <v>CavalierSanmarco_27.01.2026_0356</v>
      </c>
      <c r="Y454" s="101" t="str">
        <f>IF(E454&gt;0,+VLOOKUP($E454,'CODE GENERATOR'!$D:$AC,20,FALSE),0)</f>
        <v>2402_S01_32924</v>
      </c>
      <c r="Z454" s="101" t="str">
        <f>IF(E454&gt;0,+VLOOKUP($E454,'CODE GENERATOR'!$D:$AC,21,FALSE),0)</f>
        <v>2402_S01_32925</v>
      </c>
      <c r="AA454" s="101" t="str">
        <f>IF(E454&gt;0,+VLOOKUP($E454,'CODE GENERATOR'!$D:$AC,22,FALSE),0)</f>
        <v>2402_S01_32931</v>
      </c>
      <c r="AB454" s="101">
        <f>IF(E454&gt;0,+VLOOKUP($E454,'CODE GENERATOR'!$D:$AC,23,FALSE),0)</f>
        <v>0</v>
      </c>
      <c r="AC454" s="101">
        <f>IF(E454&gt;0,+VLOOKUP($E454,'CODE GENERATOR'!$D:$AC,24,FALSE),0)</f>
        <v>0</v>
      </c>
      <c r="AD454" s="101" t="str">
        <f>IF(E454&gt;0,+VLOOKUP($E454,'CODE GENERATOR'!$D:$AC,25,FALSE),0)</f>
        <v/>
      </c>
      <c r="AE454" s="101" t="str">
        <f>IF(E454&gt;0,+VLOOKUP($E454,'CODE GENERATOR'!$D:$AC,26,FALSE),0)</f>
        <v/>
      </c>
      <c r="AF454" s="149" t="str">
        <f>IF($C454&gt;0,$C454&amp;" "&amp;$P454&amp;" "&amp;+VLOOKUP($C454,'STYLE NAMES'!$B:$AC,10,FALSE),"""")</f>
        <v>ENZO-JR NAVY/WHITE BOY'S COMPETITION POLO SHORT SLEEVE</v>
      </c>
      <c r="AG454" s="101" t="str">
        <f>"Enjoy our "&amp;(AF454)&amp;"; "&amp;IF(C454&gt;0,+VLOOKUP($C454,'STYLE NAMES'!$B:$AC,11,FALSE),"")</f>
        <v>Enjoy our ENZO-JR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4" s="101" t="str">
        <f>IF(C454&gt;0,+VLOOKUP($C454,'STYLE NAMES'!$B:$AC,12,FALSE),"")</f>
        <v>* Specially engineered design for high performance
* 4-way super stretch piquet jersey
* Soft and comfortable
* Breathable
* Quick dry
Composition:
95% Poliamide 5% Elasthane</v>
      </c>
      <c r="AI454" s="101" t="str">
        <f>IF(C454&gt;0,+VLOOKUP($C454,'STYLE NAMES'!$B:$AC,13,FALSE),"")</f>
        <v>Machine Wash at 30°C
Mild process
Iron at low temperature
Iron from REVERSE
Do NOT iron on logos or prints
Do not bleach
Do NOT Tumble Dry</v>
      </c>
      <c r="AJ454" s="149" t="str">
        <f>IF($C454&gt;0,$C454&amp;" "&amp;$P454&amp;" "&amp;+VLOOKUP($C454,'STYLE NAMES'!$B:$AC,14,FALSE),"""")</f>
        <v>ENZO-JR NAVY/WHITE ERKEK ÇOCUK KISA KOL YARIŞMA POLO</v>
      </c>
      <c r="AK454" s="149" t="str">
        <f>"Cavalier SanMarco tarafından tasarlanan "&amp;(AJ454)&amp;"; "&amp;IF(C454&gt;0,+VLOOKUP($C454,'STYLE NAMES'!$B:$AC,15,FALSE),"")</f>
        <v>Cavalier SanMarco tarafından tasarlanan ENZO-JR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4" s="149" t="str">
        <f>IF(C454&gt;0,+VLOOKUP($C454,'STYLE NAMES'!$B:$AC,16,FALSE),"")</f>
        <v>* Yüksek performans için özel tasarım
* 4 yönlü süper streç pike kumaş
* Yumuşak ve rahat
* Nefes alabilir
* Hızlı kuruma
Kompozisyon:
%95 Polyamid  %5 Elastan</v>
      </c>
      <c r="AM454" s="149" t="str">
        <f>IF(C454&gt;0,+VLOOKUP($C454,'STYLE NAMES'!$B:$AC,17,FALSE),"")</f>
        <v>Makinede 30°C' de Yıkayın
Hassas Yıkama
Ilık ütü yapın
Tersten ütüleyin
Logo ve baskıları ÜTÜLEMEYİN
Çamaşır suyu kullanmayın
Kurutma Makinesinde Kurutmayın</v>
      </c>
      <c r="AN454" s="149" t="str">
        <f>IF($C454&gt;0,$C454&amp;" "&amp;$P454&amp;" "&amp;+VLOOKUP($C454,'STYLE NAMES'!$B:$AC,18,FALSE),"""")</f>
        <v>ENZO-JR NAVY/WHITE POLO DA CONCORSO RAGAZZO MANICA CORTA</v>
      </c>
      <c r="AO454" s="101" t="str">
        <f>"Disegnato da Cavalier SanMarco "&amp;(AN454)&amp;"; "&amp;IF(C454&gt;0,+VLOOKUP($C454,'STYLE NAMES'!$B:$AC,19,FALSE),"")</f>
        <v>Disegnato da Cavalier SanMarco ENZO-JR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4" s="101" t="str">
        <f>IF(C454&gt;0,+VLOOKUP($C454,'STYLE NAMES'!$B:$AC,20,FALSE),"")</f>
        <v>Design ingegnerizzato per alte prestazioni 
Jersey piqué elasticizzato  4-way-stretch 
Morbido e confortevole 
Traspirante Asciugatura rapida 
Composizione: 
95% Poliammide  5% Elastan</v>
      </c>
      <c r="AQ454" s="101" t="str">
        <f>IF(C454&gt;0,+VLOOKUP($C454,'STYLE NAMES'!$B:$AC,21,FALSE),"")</f>
        <v>Lavare in lavatrice a 30°C Ciclo delicato 
Stirare a bassa temperatura
Stirare al rovescio 
Non stirare su loghi o stampe 
Non candeggiare 
Non asciugare in asciugatrice</v>
      </c>
      <c r="AR454" s="101">
        <f>IF(D454&gt;0,+VLOOKUP($C454,'STYLE NAMES'!$B:$AC,22,FALSE),"")</f>
        <v>0</v>
      </c>
      <c r="AS454" s="101">
        <f>IF(E454&gt;0,+VLOOKUP($C454,'STYLE NAMES'!$B:$AC,23,FALSE),"")</f>
        <v>0</v>
      </c>
      <c r="AT454" s="101">
        <f>IF(F454&gt;0,+VLOOKUP($C454,'STYLE NAMES'!$B:$AC,24,FALSE),"")</f>
        <v>0</v>
      </c>
      <c r="AU454" s="101">
        <f>IF(G454&gt;0,+VLOOKUP($C454,'STYLE NAMES'!$B:$AC,25,FALSE),"")</f>
        <v>0</v>
      </c>
      <c r="AV454" s="101">
        <f>+VLOOKUP($S454,'CODE GENERATOR'!$P:$AM,15,FALSE)</f>
        <v>0</v>
      </c>
      <c r="AW454" s="101">
        <f>+VLOOKUP($S454,'CODE GENERATOR'!$P:$AM,16,FALSE)</f>
        <v>0</v>
      </c>
      <c r="AX454" s="101">
        <f>+VLOOKUP($S454,'CODE GENERATOR'!$P:$AM,17,FALSE)</f>
        <v>0</v>
      </c>
      <c r="AY454" s="101">
        <f>+VLOOKUP($S454,'CODE GENERATOR'!$P:$AM,18,FALSE)</f>
        <v>0</v>
      </c>
      <c r="AZ454" s="101">
        <f>+VLOOKUP($S454,'CODE GENERATOR'!$P:$AM,19,FALSE)</f>
        <v>0</v>
      </c>
      <c r="BA454" s="101">
        <f>+VLOOKUP($S454,'CODE GENERATOR'!$P:$AM,20,FALSE)</f>
        <v>0</v>
      </c>
      <c r="BB454" s="101">
        <f>+VLOOKUP($S454,'CODE GENERATOR'!$P:$AM,21,FALSE)</f>
        <v>0</v>
      </c>
      <c r="BC454" s="101">
        <f>+VLOOKUP($S454,'CODE GENERATOR'!$P:$AM,22,FALSE)</f>
        <v>0</v>
      </c>
      <c r="BD454" s="101">
        <f>+VLOOKUP($S454,'CODE GENERATOR'!$P:$AM,23,FALSE)</f>
        <v>0</v>
      </c>
      <c r="BE454" s="101">
        <f>+VLOOKUP($S454,'CODE GENERATOR'!$P:$AM,24,FALSE)</f>
        <v>0</v>
      </c>
      <c r="BF454" s="101">
        <f>IF(C454&gt;0,+VLOOKUP(G454,'CATEGORY ID'!$A$1:$L$118,3,FALSE),"")</f>
        <v>30</v>
      </c>
      <c r="BG454" s="101">
        <f>IF(C454&gt;0,+VLOOKUP(H454,'CATEGORY ID'!$D$1:$L$118,3,FALSE),"")</f>
        <v>4</v>
      </c>
      <c r="BH454" s="101">
        <f>IF(C454&gt;0,+VLOOKUP((+H454&amp;I454),'CATEGORY ID'!$H$1:$I$121,2,FALSE),"")</f>
        <v>110</v>
      </c>
      <c r="BJ454" s="101">
        <f>IF(C454&gt;0,IF(COUNTIF('CATEGORY ID'!$K$1:$K$121,+H454&amp;K454) &gt; 0, +VLOOKUP(+H454&amp;K454,'CATEGORY ID'!$K$1:$L$121,2,FALSE),""),"")</f>
        <v>226</v>
      </c>
      <c r="BK454" s="101">
        <v>158</v>
      </c>
      <c r="BO454" s="101">
        <v>21</v>
      </c>
      <c r="BR454" s="101" t="str" cm="1">
        <f t="array" ref="BR454">IF(C454&gt;0,_xlfn.TEXTJOIN(";", TRUE,_xlfn.UNIQUE(_xlfn._xlws.FILTER(BF454:BQ454,(BF454:BQ454&gt;0)),TRUE,FALSE)),"")&amp;";"&amp;BS454</f>
        <v>30;4;110;226;158;21;209;232</v>
      </c>
      <c r="BS454" s="101" t="s">
        <v>3450</v>
      </c>
      <c r="BU454" s="106">
        <f>IF(C454&gt;0,+VLOOKUP($C454,'STYLE NAMES'!$B:$AC,26,FALSE),"")</f>
        <v>59.9</v>
      </c>
      <c r="BV454" s="106">
        <f>IF(C454&gt;0,+VLOOKUP($C454,'STYLE NAMES'!$B:$AC,27,FALSE),"")</f>
        <v>3290</v>
      </c>
      <c r="BW454" s="106">
        <f>IF(C454&gt;0,+VLOOKUP($C454,'STYLE NAMES'!$B:$AC,28,FALSE),"")</f>
        <v>68.884999999999991</v>
      </c>
      <c r="BY454"/>
      <c r="BZ454" s="101">
        <v>10</v>
      </c>
      <c r="CA454" s="137">
        <f t="shared" si="34"/>
        <v>1</v>
      </c>
      <c r="CB454" s="137" t="str">
        <f>+VLOOKUP(C454,'[2]STYLES &amp; MODELS MATRIX'!$A:$G,7,FALSE)</f>
        <v>GHOST</v>
      </c>
      <c r="CC454" s="137" t="str">
        <f>+VLOOKUP(C454,'[1]STYLES &amp; SIZE CHARTS'!$A:$H,8,FALSE)</f>
        <v>JT-BSSP1</v>
      </c>
      <c r="CD454" s="137"/>
      <c r="CE454" s="205"/>
      <c r="CF454" s="141"/>
    </row>
    <row r="455" spans="1:84" s="101" customFormat="1" ht="12" customHeight="1" x14ac:dyDescent="0.2">
      <c r="A455" s="102">
        <f t="shared" si="32"/>
        <v>8683711005087</v>
      </c>
      <c r="B455" s="101" t="s">
        <v>880</v>
      </c>
      <c r="C455" s="101" t="s">
        <v>313</v>
      </c>
      <c r="D455" s="101" t="s">
        <v>2992</v>
      </c>
      <c r="E455" s="203" t="s">
        <v>2382</v>
      </c>
      <c r="F455" s="101" t="s">
        <v>2355</v>
      </c>
      <c r="G455" s="101" t="str">
        <f>IF(C455&gt;0,+VLOOKUP($C455,'STYLE NAMES'!$B:$AC,4,FALSE),"")</f>
        <v>RIDER</v>
      </c>
      <c r="H455" s="101" t="str">
        <f>IF(C455&gt;0,+VLOOKUP($C455,'STYLE NAMES'!$B:$AC,5,FALSE),"")</f>
        <v>JUNIOR</v>
      </c>
      <c r="I455" s="101" t="str">
        <f>IF(C455&gt;0,+VLOOKUP($C455,'STYLE NAMES'!$B:$AC,6,FALSE),"")</f>
        <v>TOPS</v>
      </c>
      <c r="J455" s="101" t="str">
        <f>IF(C455&gt;0,+VLOOKUP($C455,'STYLE NAMES'!$B:$AC,7,FALSE),"")</f>
        <v>KIDS BOY</v>
      </c>
      <c r="K455" s="101" t="str">
        <f>IF(C455&gt;0,+VLOOKUP($C455,'STYLE NAMES'!$B:$AC,8,FALSE),"")</f>
        <v>COMPETITION POLOS</v>
      </c>
      <c r="L455" s="101" t="str">
        <f>IF(E455&gt;0,+VLOOKUP($E455,'CODE GENERATOR'!$D:$T,3,FALSE),"")</f>
        <v>S</v>
      </c>
      <c r="M455" s="101" t="str">
        <f>IF(E455&gt;0,+VLOOKUP($E455,'CODE GENERATOR'!$D:$T,4,FALSE),"")</f>
        <v>PIQUET</v>
      </c>
      <c r="N455" s="101" t="str">
        <f>IF(E455&gt;0,+VLOOKUP($E455,'CODE GENERATOR'!$D:$T,6,FALSE),"")</f>
        <v>NAVY</v>
      </c>
      <c r="O455" s="101" t="str">
        <f>IF(E455&gt;0,+VLOOKUP($E455,'CODE GENERATOR'!$D:$T,7,FALSE),"")</f>
        <v>WHITE</v>
      </c>
      <c r="P455" s="101" t="str">
        <f t="shared" si="33"/>
        <v>NAVY/WHITE</v>
      </c>
      <c r="Q455" s="104" t="str">
        <f>IF(E455&gt;0,+VLOOKUP($E455,'CODE GENERATOR'!$D:$T,11,FALSE),"")</f>
        <v>R.TOPKB_CPL0041</v>
      </c>
      <c r="R455" s="104" t="str">
        <f>IF(E455&gt;0,+VLOOKUP($E455,'CODE GENERATOR'!$D:$T,12,FALSE),"")</f>
        <v>PIQ0015NAVWHT</v>
      </c>
      <c r="S455" s="104" t="str">
        <f>IF(E455&gt;0,+VLOOKUP($E455,'CODE GENERATOR'!$D:$T,13,FALSE),"")</f>
        <v>R.TOPKB_CPL0041_PIQ0015NAVWHT</v>
      </c>
      <c r="T455" s="104" t="str">
        <f t="shared" si="31"/>
        <v>R.TOPKB_CPL0041_PIQ0015NAVWHT_12-13 Y</v>
      </c>
      <c r="U455" s="105">
        <v>8683711005087</v>
      </c>
      <c r="V455" s="107" t="str" cm="1">
        <f t="array" ref="V455">_xlfn.TEXTJOIN(";", TRUE, _xlfn.UNIQUE(_xlfn._xlws.FILTER(P$3:P$10029, C$3:C$10029=C455)))</f>
        <v>WHITE;WHITE/NAVY;NAVY/WHITE</v>
      </c>
      <c r="W455" s="107" t="str" cm="1">
        <f t="array" ref="W455">_xlfn.TEXTJOIN(";", TRUE, _xlfn.UNIQUE(_xlfn._xlws.FILTER(F$3:F$10029, C$3:C$10029=C455)))</f>
        <v>6-7 Y;8-9 Y;10-11 Y;12-13 Y;14-15 Y</v>
      </c>
      <c r="X455" s="101" t="str">
        <f>IF(E455&gt;0,+VLOOKUP($E455,'CODE GENERATOR'!$D:$AC,19,FALSE),0)</f>
        <v>CavalierSanmarco_27.01.2026_0356</v>
      </c>
      <c r="Y455" s="101" t="str">
        <f>IF(E455&gt;0,+VLOOKUP($E455,'CODE GENERATOR'!$D:$AC,20,FALSE),0)</f>
        <v>2402_S01_32924</v>
      </c>
      <c r="Z455" s="101" t="str">
        <f>IF(E455&gt;0,+VLOOKUP($E455,'CODE GENERATOR'!$D:$AC,21,FALSE),0)</f>
        <v>2402_S01_32925</v>
      </c>
      <c r="AA455" s="101" t="str">
        <f>IF(E455&gt;0,+VLOOKUP($E455,'CODE GENERATOR'!$D:$AC,22,FALSE),0)</f>
        <v>2402_S01_32931</v>
      </c>
      <c r="AB455" s="101">
        <f>IF(E455&gt;0,+VLOOKUP($E455,'CODE GENERATOR'!$D:$AC,23,FALSE),0)</f>
        <v>0</v>
      </c>
      <c r="AC455" s="101">
        <f>IF(E455&gt;0,+VLOOKUP($E455,'CODE GENERATOR'!$D:$AC,24,FALSE),0)</f>
        <v>0</v>
      </c>
      <c r="AD455" s="101" t="str">
        <f>IF(E455&gt;0,+VLOOKUP($E455,'CODE GENERATOR'!$D:$AC,25,FALSE),0)</f>
        <v/>
      </c>
      <c r="AE455" s="101" t="str">
        <f>IF(E455&gt;0,+VLOOKUP($E455,'CODE GENERATOR'!$D:$AC,26,FALSE),0)</f>
        <v/>
      </c>
      <c r="AF455" s="149" t="str">
        <f>IF($C455&gt;0,$C455&amp;" "&amp;$P455&amp;" "&amp;+VLOOKUP($C455,'STYLE NAMES'!$B:$AC,10,FALSE),"""")</f>
        <v>ENZO-JR NAVY/WHITE BOY'S COMPETITION POLO SHORT SLEEVE</v>
      </c>
      <c r="AG455" s="101" t="str">
        <f>"Enjoy our "&amp;(AF455)&amp;"; "&amp;IF(C455&gt;0,+VLOOKUP($C455,'STYLE NAMES'!$B:$AC,11,FALSE),"")</f>
        <v>Enjoy our ENZO-JR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5" s="101" t="str">
        <f>IF(C455&gt;0,+VLOOKUP($C455,'STYLE NAMES'!$B:$AC,12,FALSE),"")</f>
        <v>* Specially engineered design for high performance
* 4-way super stretch piquet jersey
* Soft and comfortable
* Breathable
* Quick dry
Composition:
95% Poliamide 5% Elasthane</v>
      </c>
      <c r="AI455" s="101" t="str">
        <f>IF(C455&gt;0,+VLOOKUP($C455,'STYLE NAMES'!$B:$AC,13,FALSE),"")</f>
        <v>Machine Wash at 30°C
Mild process
Iron at low temperature
Iron from REVERSE
Do NOT iron on logos or prints
Do not bleach
Do NOT Tumble Dry</v>
      </c>
      <c r="AJ455" s="149" t="str">
        <f>IF($C455&gt;0,$C455&amp;" "&amp;$P455&amp;" "&amp;+VLOOKUP($C455,'STYLE NAMES'!$B:$AC,14,FALSE),"""")</f>
        <v>ENZO-JR NAVY/WHITE ERKEK ÇOCUK KISA KOL YARIŞMA POLO</v>
      </c>
      <c r="AK455" s="149" t="str">
        <f>"Cavalier SanMarco tarafından tasarlanan "&amp;(AJ455)&amp;"; "&amp;IF(C455&gt;0,+VLOOKUP($C455,'STYLE NAMES'!$B:$AC,15,FALSE),"")</f>
        <v>Cavalier SanMarco tarafından tasarlanan ENZO-JR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5" s="149" t="str">
        <f>IF(C455&gt;0,+VLOOKUP($C455,'STYLE NAMES'!$B:$AC,16,FALSE),"")</f>
        <v>* Yüksek performans için özel tasarım
* 4 yönlü süper streç pike kumaş
* Yumuşak ve rahat
* Nefes alabilir
* Hızlı kuruma
Kompozisyon:
%95 Polyamid  %5 Elastan</v>
      </c>
      <c r="AM455" s="149" t="str">
        <f>IF(C455&gt;0,+VLOOKUP($C455,'STYLE NAMES'!$B:$AC,17,FALSE),"")</f>
        <v>Makinede 30°C' de Yıkayın
Hassas Yıkama
Ilık ütü yapın
Tersten ütüleyin
Logo ve baskıları ÜTÜLEMEYİN
Çamaşır suyu kullanmayın
Kurutma Makinesinde Kurutmayın</v>
      </c>
      <c r="AN455" s="149" t="str">
        <f>IF($C455&gt;0,$C455&amp;" "&amp;$P455&amp;" "&amp;+VLOOKUP($C455,'STYLE NAMES'!$B:$AC,18,FALSE),"""")</f>
        <v>ENZO-JR NAVY/WHITE POLO DA CONCORSO RAGAZZO MANICA CORTA</v>
      </c>
      <c r="AO455" s="101" t="str">
        <f>"Disegnato da Cavalier SanMarco "&amp;(AN455)&amp;"; "&amp;IF(C455&gt;0,+VLOOKUP($C455,'STYLE NAMES'!$B:$AC,19,FALSE),"")</f>
        <v>Disegnato da Cavalier SanMarco ENZO-JR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5" s="101" t="str">
        <f>IF(C455&gt;0,+VLOOKUP($C455,'STYLE NAMES'!$B:$AC,20,FALSE),"")</f>
        <v>Design ingegnerizzato per alte prestazioni 
Jersey piqué elasticizzato  4-way-stretch 
Morbido e confortevole 
Traspirante Asciugatura rapida 
Composizione: 
95% Poliammide  5% Elastan</v>
      </c>
      <c r="AQ455" s="101" t="str">
        <f>IF(C455&gt;0,+VLOOKUP($C455,'STYLE NAMES'!$B:$AC,21,FALSE),"")</f>
        <v>Lavare in lavatrice a 30°C Ciclo delicato 
Stirare a bassa temperatura
Stirare al rovescio 
Non stirare su loghi o stampe 
Non candeggiare 
Non asciugare in asciugatrice</v>
      </c>
      <c r="AR455" s="101">
        <f>IF(D455&gt;0,+VLOOKUP($C455,'STYLE NAMES'!$B:$AC,22,FALSE),"")</f>
        <v>0</v>
      </c>
      <c r="AS455" s="101">
        <f>IF(E455&gt;0,+VLOOKUP($C455,'STYLE NAMES'!$B:$AC,23,FALSE),"")</f>
        <v>0</v>
      </c>
      <c r="AT455" s="101">
        <f>IF(F455&gt;0,+VLOOKUP($C455,'STYLE NAMES'!$B:$AC,24,FALSE),"")</f>
        <v>0</v>
      </c>
      <c r="AU455" s="101">
        <f>IF(G455&gt;0,+VLOOKUP($C455,'STYLE NAMES'!$B:$AC,25,FALSE),"")</f>
        <v>0</v>
      </c>
      <c r="AV455" s="101">
        <f>+VLOOKUP($S455,'CODE GENERATOR'!$P:$AM,15,FALSE)</f>
        <v>0</v>
      </c>
      <c r="AW455" s="101">
        <f>+VLOOKUP($S455,'CODE GENERATOR'!$P:$AM,16,FALSE)</f>
        <v>0</v>
      </c>
      <c r="AX455" s="101">
        <f>+VLOOKUP($S455,'CODE GENERATOR'!$P:$AM,17,FALSE)</f>
        <v>0</v>
      </c>
      <c r="AY455" s="101">
        <f>+VLOOKUP($S455,'CODE GENERATOR'!$P:$AM,18,FALSE)</f>
        <v>0</v>
      </c>
      <c r="AZ455" s="101">
        <f>+VLOOKUP($S455,'CODE GENERATOR'!$P:$AM,19,FALSE)</f>
        <v>0</v>
      </c>
      <c r="BA455" s="101">
        <f>+VLOOKUP($S455,'CODE GENERATOR'!$P:$AM,20,FALSE)</f>
        <v>0</v>
      </c>
      <c r="BB455" s="101">
        <f>+VLOOKUP($S455,'CODE GENERATOR'!$P:$AM,21,FALSE)</f>
        <v>0</v>
      </c>
      <c r="BC455" s="101">
        <f>+VLOOKUP($S455,'CODE GENERATOR'!$P:$AM,22,FALSE)</f>
        <v>0</v>
      </c>
      <c r="BD455" s="101">
        <f>+VLOOKUP($S455,'CODE GENERATOR'!$P:$AM,23,FALSE)</f>
        <v>0</v>
      </c>
      <c r="BE455" s="101">
        <f>+VLOOKUP($S455,'CODE GENERATOR'!$P:$AM,24,FALSE)</f>
        <v>0</v>
      </c>
      <c r="BF455" s="101">
        <f>IF(C455&gt;0,+VLOOKUP(G455,'CATEGORY ID'!$A$1:$L$118,3,FALSE),"")</f>
        <v>30</v>
      </c>
      <c r="BG455" s="101">
        <f>IF(C455&gt;0,+VLOOKUP(H455,'CATEGORY ID'!$D$1:$L$118,3,FALSE),"")</f>
        <v>4</v>
      </c>
      <c r="BH455" s="101">
        <f>IF(C455&gt;0,+VLOOKUP((+H455&amp;I455),'CATEGORY ID'!$H$1:$I$121,2,FALSE),"")</f>
        <v>110</v>
      </c>
      <c r="BJ455" s="101">
        <f>IF(C455&gt;0,IF(COUNTIF('CATEGORY ID'!$K$1:$K$121,+H455&amp;K455) &gt; 0, +VLOOKUP(+H455&amp;K455,'CATEGORY ID'!$K$1:$L$121,2,FALSE),""),"")</f>
        <v>226</v>
      </c>
      <c r="BK455" s="101">
        <v>158</v>
      </c>
      <c r="BO455" s="101">
        <v>21</v>
      </c>
      <c r="BR455" s="101" t="str" cm="1">
        <f t="array" ref="BR455">IF(C455&gt;0,_xlfn.TEXTJOIN(";", TRUE,_xlfn.UNIQUE(_xlfn._xlws.FILTER(BF455:BQ455,(BF455:BQ455&gt;0)),TRUE,FALSE)),"")&amp;";"&amp;BS455</f>
        <v>30;4;110;226;158;21;209;232</v>
      </c>
      <c r="BS455" s="101" t="s">
        <v>3450</v>
      </c>
      <c r="BU455" s="106">
        <f>IF(C455&gt;0,+VLOOKUP($C455,'STYLE NAMES'!$B:$AC,26,FALSE),"")</f>
        <v>59.9</v>
      </c>
      <c r="BV455" s="106">
        <f>IF(C455&gt;0,+VLOOKUP($C455,'STYLE NAMES'!$B:$AC,27,FALSE),"")</f>
        <v>3290</v>
      </c>
      <c r="BW455" s="106">
        <f>IF(C455&gt;0,+VLOOKUP($C455,'STYLE NAMES'!$B:$AC,28,FALSE),"")</f>
        <v>68.884999999999991</v>
      </c>
      <c r="BY455"/>
      <c r="BZ455" s="101">
        <v>8</v>
      </c>
      <c r="CA455" s="137">
        <f t="shared" si="34"/>
        <v>1</v>
      </c>
      <c r="CB455" s="137" t="str">
        <f>+VLOOKUP(C455,'[2]STYLES &amp; MODELS MATRIX'!$A:$G,7,FALSE)</f>
        <v>GHOST</v>
      </c>
      <c r="CC455" s="137" t="str">
        <f>+VLOOKUP(C455,'[1]STYLES &amp; SIZE CHARTS'!$A:$H,8,FALSE)</f>
        <v>JT-BSSP1</v>
      </c>
      <c r="CD455" s="137"/>
      <c r="CE455" s="205"/>
      <c r="CF455" s="141"/>
    </row>
    <row r="456" spans="1:84" s="101" customFormat="1" ht="12" customHeight="1" x14ac:dyDescent="0.2">
      <c r="A456" s="102">
        <f t="shared" si="32"/>
        <v>8683711009948</v>
      </c>
      <c r="B456" s="101" t="s">
        <v>880</v>
      </c>
      <c r="C456" s="101" t="s">
        <v>313</v>
      </c>
      <c r="D456" s="101" t="s">
        <v>2992</v>
      </c>
      <c r="E456" s="203" t="s">
        <v>2382</v>
      </c>
      <c r="F456" s="101" t="s">
        <v>2356</v>
      </c>
      <c r="G456" s="101" t="str">
        <f>IF(C456&gt;0,+VLOOKUP($C456,'STYLE NAMES'!$B:$AC,4,FALSE),"")</f>
        <v>RIDER</v>
      </c>
      <c r="H456" s="101" t="str">
        <f>IF(C456&gt;0,+VLOOKUP($C456,'STYLE NAMES'!$B:$AC,5,FALSE),"")</f>
        <v>JUNIOR</v>
      </c>
      <c r="I456" s="101" t="str">
        <f>IF(C456&gt;0,+VLOOKUP($C456,'STYLE NAMES'!$B:$AC,6,FALSE),"")</f>
        <v>TOPS</v>
      </c>
      <c r="J456" s="101" t="str">
        <f>IF(C456&gt;0,+VLOOKUP($C456,'STYLE NAMES'!$B:$AC,7,FALSE),"")</f>
        <v>KIDS BOY</v>
      </c>
      <c r="K456" s="101" t="str">
        <f>IF(C456&gt;0,+VLOOKUP($C456,'STYLE NAMES'!$B:$AC,8,FALSE),"")</f>
        <v>COMPETITION POLOS</v>
      </c>
      <c r="L456" s="101" t="str">
        <f>IF(E456&gt;0,+VLOOKUP($E456,'CODE GENERATOR'!$D:$T,3,FALSE),"")</f>
        <v>S</v>
      </c>
      <c r="M456" s="101" t="str">
        <f>IF(E456&gt;0,+VLOOKUP($E456,'CODE GENERATOR'!$D:$T,4,FALSE),"")</f>
        <v>PIQUET</v>
      </c>
      <c r="N456" s="101" t="str">
        <f>IF(E456&gt;0,+VLOOKUP($E456,'CODE GENERATOR'!$D:$T,6,FALSE),"")</f>
        <v>NAVY</v>
      </c>
      <c r="O456" s="101" t="str">
        <f>IF(E456&gt;0,+VLOOKUP($E456,'CODE GENERATOR'!$D:$T,7,FALSE),"")</f>
        <v>WHITE</v>
      </c>
      <c r="P456" s="101" t="str">
        <f t="shared" si="33"/>
        <v>NAVY/WHITE</v>
      </c>
      <c r="Q456" s="104" t="str">
        <f>IF(E456&gt;0,+VLOOKUP($E456,'CODE GENERATOR'!$D:$T,11,FALSE),"")</f>
        <v>R.TOPKB_CPL0041</v>
      </c>
      <c r="R456" s="104" t="str">
        <f>IF(E456&gt;0,+VLOOKUP($E456,'CODE GENERATOR'!$D:$T,12,FALSE),"")</f>
        <v>PIQ0015NAVWHT</v>
      </c>
      <c r="S456" s="104" t="str">
        <f>IF(E456&gt;0,+VLOOKUP($E456,'CODE GENERATOR'!$D:$T,13,FALSE),"")</f>
        <v>R.TOPKB_CPL0041_PIQ0015NAVWHT</v>
      </c>
      <c r="T456" s="104" t="str">
        <f t="shared" si="31"/>
        <v>R.TOPKB_CPL0041_PIQ0015NAVWHT_14-15 Y</v>
      </c>
      <c r="U456" s="105">
        <v>8683711009948</v>
      </c>
      <c r="V456" s="107" t="str" cm="1">
        <f t="array" ref="V456">_xlfn.TEXTJOIN(";", TRUE, _xlfn.UNIQUE(_xlfn._xlws.FILTER(P$3:P$10029, C$3:C$10029=C456)))</f>
        <v>WHITE;WHITE/NAVY;NAVY/WHITE</v>
      </c>
      <c r="W456" s="107" t="str" cm="1">
        <f t="array" ref="W456">_xlfn.TEXTJOIN(";", TRUE, _xlfn.UNIQUE(_xlfn._xlws.FILTER(F$3:F$10029, C$3:C$10029=C456)))</f>
        <v>6-7 Y;8-9 Y;10-11 Y;12-13 Y;14-15 Y</v>
      </c>
      <c r="X456" s="101" t="str">
        <f>IF(E456&gt;0,+VLOOKUP($E456,'CODE GENERATOR'!$D:$AC,19,FALSE),0)</f>
        <v>CavalierSanmarco_27.01.2026_0356</v>
      </c>
      <c r="Y456" s="101" t="str">
        <f>IF(E456&gt;0,+VLOOKUP($E456,'CODE GENERATOR'!$D:$AC,20,FALSE),0)</f>
        <v>2402_S01_32924</v>
      </c>
      <c r="Z456" s="101" t="str">
        <f>IF(E456&gt;0,+VLOOKUP($E456,'CODE GENERATOR'!$D:$AC,21,FALSE),0)</f>
        <v>2402_S01_32925</v>
      </c>
      <c r="AA456" s="101" t="str">
        <f>IF(E456&gt;0,+VLOOKUP($E456,'CODE GENERATOR'!$D:$AC,22,FALSE),0)</f>
        <v>2402_S01_32931</v>
      </c>
      <c r="AB456" s="101">
        <f>IF(E456&gt;0,+VLOOKUP($E456,'CODE GENERATOR'!$D:$AC,23,FALSE),0)</f>
        <v>0</v>
      </c>
      <c r="AC456" s="101">
        <f>IF(E456&gt;0,+VLOOKUP($E456,'CODE GENERATOR'!$D:$AC,24,FALSE),0)</f>
        <v>0</v>
      </c>
      <c r="AD456" s="101" t="str">
        <f>IF(E456&gt;0,+VLOOKUP($E456,'CODE GENERATOR'!$D:$AC,25,FALSE),0)</f>
        <v/>
      </c>
      <c r="AE456" s="101" t="str">
        <f>IF(E456&gt;0,+VLOOKUP($E456,'CODE GENERATOR'!$D:$AC,26,FALSE),0)</f>
        <v/>
      </c>
      <c r="AF456" s="149" t="str">
        <f>IF($C456&gt;0,$C456&amp;" "&amp;$P456&amp;" "&amp;+VLOOKUP($C456,'STYLE NAMES'!$B:$AC,10,FALSE),"""")</f>
        <v>ENZO-JR NAVY/WHITE BOY'S COMPETITION POLO SHORT SLEEVE</v>
      </c>
      <c r="AG456" s="101" t="str">
        <f>"Enjoy our "&amp;(AF456)&amp;"; "&amp;IF(C456&gt;0,+VLOOKUP($C456,'STYLE NAMES'!$B:$AC,11,FALSE),"")</f>
        <v>Enjoy our ENZO-JR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6" s="101" t="str">
        <f>IF(C456&gt;0,+VLOOKUP($C456,'STYLE NAMES'!$B:$AC,12,FALSE),"")</f>
        <v>* Specially engineered design for high performance
* 4-way super stretch piquet jersey
* Soft and comfortable
* Breathable
* Quick dry
Composition:
95% Poliamide 5% Elasthane</v>
      </c>
      <c r="AI456" s="101" t="str">
        <f>IF(C456&gt;0,+VLOOKUP($C456,'STYLE NAMES'!$B:$AC,13,FALSE),"")</f>
        <v>Machine Wash at 30°C
Mild process
Iron at low temperature
Iron from REVERSE
Do NOT iron on logos or prints
Do not bleach
Do NOT Tumble Dry</v>
      </c>
      <c r="AJ456" s="149" t="str">
        <f>IF($C456&gt;0,$C456&amp;" "&amp;$P456&amp;" "&amp;+VLOOKUP($C456,'STYLE NAMES'!$B:$AC,14,FALSE),"""")</f>
        <v>ENZO-JR NAVY/WHITE ERKEK ÇOCUK KISA KOL YARIŞMA POLO</v>
      </c>
      <c r="AK456" s="149" t="str">
        <f>"Cavalier SanMarco tarafından tasarlanan "&amp;(AJ456)&amp;"; "&amp;IF(C456&gt;0,+VLOOKUP($C456,'STYLE NAMES'!$B:$AC,15,FALSE),"")</f>
        <v>Cavalier SanMarco tarafından tasarlanan ENZO-JR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6" s="149" t="str">
        <f>IF(C456&gt;0,+VLOOKUP($C456,'STYLE NAMES'!$B:$AC,16,FALSE),"")</f>
        <v>* Yüksek performans için özel tasarım
* 4 yönlü süper streç pike kumaş
* Yumuşak ve rahat
* Nefes alabilir
* Hızlı kuruma
Kompozisyon:
%95 Polyamid  %5 Elastan</v>
      </c>
      <c r="AM456" s="149" t="str">
        <f>IF(C456&gt;0,+VLOOKUP($C456,'STYLE NAMES'!$B:$AC,17,FALSE),"")</f>
        <v>Makinede 30°C' de Yıkayın
Hassas Yıkama
Ilık ütü yapın
Tersten ütüleyin
Logo ve baskıları ÜTÜLEMEYİN
Çamaşır suyu kullanmayın
Kurutma Makinesinde Kurutmayın</v>
      </c>
      <c r="AN456" s="149" t="str">
        <f>IF($C456&gt;0,$C456&amp;" "&amp;$P456&amp;" "&amp;+VLOOKUP($C456,'STYLE NAMES'!$B:$AC,18,FALSE),"""")</f>
        <v>ENZO-JR NAVY/WHITE POLO DA CONCORSO RAGAZZO MANICA CORTA</v>
      </c>
      <c r="AO456" s="101" t="str">
        <f>"Disegnato da Cavalier SanMarco "&amp;(AN456)&amp;"; "&amp;IF(C456&gt;0,+VLOOKUP($C456,'STYLE NAMES'!$B:$AC,19,FALSE),"")</f>
        <v>Disegnato da Cavalier SanMarco ENZO-JR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6" s="101" t="str">
        <f>IF(C456&gt;0,+VLOOKUP($C456,'STYLE NAMES'!$B:$AC,20,FALSE),"")</f>
        <v>Design ingegnerizzato per alte prestazioni 
Jersey piqué elasticizzato  4-way-stretch 
Morbido e confortevole 
Traspirante Asciugatura rapida 
Composizione: 
95% Poliammide  5% Elastan</v>
      </c>
      <c r="AQ456" s="101" t="str">
        <f>IF(C456&gt;0,+VLOOKUP($C456,'STYLE NAMES'!$B:$AC,21,FALSE),"")</f>
        <v>Lavare in lavatrice a 30°C Ciclo delicato 
Stirare a bassa temperatura
Stirare al rovescio 
Non stirare su loghi o stampe 
Non candeggiare 
Non asciugare in asciugatrice</v>
      </c>
      <c r="AR456" s="101">
        <f>IF(D456&gt;0,+VLOOKUP($C456,'STYLE NAMES'!$B:$AC,22,FALSE),"")</f>
        <v>0</v>
      </c>
      <c r="AS456" s="101">
        <f>IF(E456&gt;0,+VLOOKUP($C456,'STYLE NAMES'!$B:$AC,23,FALSE),"")</f>
        <v>0</v>
      </c>
      <c r="AT456" s="101">
        <f>IF(F456&gt;0,+VLOOKUP($C456,'STYLE NAMES'!$B:$AC,24,FALSE),"")</f>
        <v>0</v>
      </c>
      <c r="AU456" s="101">
        <f>IF(G456&gt;0,+VLOOKUP($C456,'STYLE NAMES'!$B:$AC,25,FALSE),"")</f>
        <v>0</v>
      </c>
      <c r="AV456" s="101">
        <f>+VLOOKUP($S456,'CODE GENERATOR'!$P:$AM,15,FALSE)</f>
        <v>0</v>
      </c>
      <c r="AW456" s="101">
        <f>+VLOOKUP($S456,'CODE GENERATOR'!$P:$AM,16,FALSE)</f>
        <v>0</v>
      </c>
      <c r="AX456" s="101">
        <f>+VLOOKUP($S456,'CODE GENERATOR'!$P:$AM,17,FALSE)</f>
        <v>0</v>
      </c>
      <c r="AY456" s="101">
        <f>+VLOOKUP($S456,'CODE GENERATOR'!$P:$AM,18,FALSE)</f>
        <v>0</v>
      </c>
      <c r="AZ456" s="101">
        <f>+VLOOKUP($S456,'CODE GENERATOR'!$P:$AM,19,FALSE)</f>
        <v>0</v>
      </c>
      <c r="BA456" s="101">
        <f>+VLOOKUP($S456,'CODE GENERATOR'!$P:$AM,20,FALSE)</f>
        <v>0</v>
      </c>
      <c r="BB456" s="101">
        <f>+VLOOKUP($S456,'CODE GENERATOR'!$P:$AM,21,FALSE)</f>
        <v>0</v>
      </c>
      <c r="BC456" s="101">
        <f>+VLOOKUP($S456,'CODE GENERATOR'!$P:$AM,22,FALSE)</f>
        <v>0</v>
      </c>
      <c r="BD456" s="101">
        <f>+VLOOKUP($S456,'CODE GENERATOR'!$P:$AM,23,FALSE)</f>
        <v>0</v>
      </c>
      <c r="BE456" s="101">
        <f>+VLOOKUP($S456,'CODE GENERATOR'!$P:$AM,24,FALSE)</f>
        <v>0</v>
      </c>
      <c r="BF456" s="101">
        <f>IF(C456&gt;0,+VLOOKUP(G456,'CATEGORY ID'!$A$1:$L$118,3,FALSE),"")</f>
        <v>30</v>
      </c>
      <c r="BG456" s="101">
        <f>IF(C456&gt;0,+VLOOKUP(H456,'CATEGORY ID'!$D$1:$L$118,3,FALSE),"")</f>
        <v>4</v>
      </c>
      <c r="BH456" s="101">
        <f>IF(C456&gt;0,+VLOOKUP((+H456&amp;I456),'CATEGORY ID'!$H$1:$I$121,2,FALSE),"")</f>
        <v>110</v>
      </c>
      <c r="BJ456" s="101">
        <f>IF(C456&gt;0,IF(COUNTIF('CATEGORY ID'!$K$1:$K$121,+H456&amp;K456) &gt; 0, +VLOOKUP(+H456&amp;K456,'CATEGORY ID'!$K$1:$L$121,2,FALSE),""),"")</f>
        <v>226</v>
      </c>
      <c r="BK456" s="101">
        <v>158</v>
      </c>
      <c r="BO456" s="101">
        <v>21</v>
      </c>
      <c r="BR456" s="101" t="str" cm="1">
        <f t="array" ref="BR456">IF(C456&gt;0,_xlfn.TEXTJOIN(";", TRUE,_xlfn.UNIQUE(_xlfn._xlws.FILTER(BF456:BQ456,(BF456:BQ456&gt;0)),TRUE,FALSE)),"")&amp;";"&amp;BS456</f>
        <v>30;4;110;226;158;21;209;232</v>
      </c>
      <c r="BS456" s="101" t="s">
        <v>3450</v>
      </c>
      <c r="BU456" s="106">
        <f>IF(C456&gt;0,+VLOOKUP($C456,'STYLE NAMES'!$B:$AC,26,FALSE),"")</f>
        <v>59.9</v>
      </c>
      <c r="BV456" s="106">
        <f>IF(C456&gt;0,+VLOOKUP($C456,'STYLE NAMES'!$B:$AC,27,FALSE),"")</f>
        <v>3290</v>
      </c>
      <c r="BW456" s="106">
        <f>IF(C456&gt;0,+VLOOKUP($C456,'STYLE NAMES'!$B:$AC,28,FALSE),"")</f>
        <v>68.884999999999991</v>
      </c>
      <c r="BY456"/>
      <c r="BZ456" s="101">
        <v>5</v>
      </c>
      <c r="CA456" s="137">
        <f t="shared" si="34"/>
        <v>1</v>
      </c>
      <c r="CB456" s="137" t="str">
        <f>+VLOOKUP(C456,'[2]STYLES &amp; MODELS MATRIX'!$A:$G,7,FALSE)</f>
        <v>GHOST</v>
      </c>
      <c r="CC456" s="137" t="str">
        <f>+VLOOKUP(C456,'[1]STYLES &amp; SIZE CHARTS'!$A:$H,8,FALSE)</f>
        <v>JT-BSSP1</v>
      </c>
      <c r="CD456" s="137"/>
      <c r="CE456" s="205"/>
      <c r="CF456" s="141"/>
    </row>
    <row r="457" spans="1:84" s="101" customFormat="1" ht="12" customHeight="1" x14ac:dyDescent="0.2">
      <c r="A457" s="102">
        <f t="shared" si="32"/>
        <v>8683711005094</v>
      </c>
      <c r="B457" s="101" t="s">
        <v>881</v>
      </c>
      <c r="C457" s="101" t="s">
        <v>309</v>
      </c>
      <c r="D457" s="101" t="s">
        <v>2989</v>
      </c>
      <c r="E457" s="203" t="s">
        <v>2383</v>
      </c>
      <c r="F457" s="101" t="s">
        <v>2352</v>
      </c>
      <c r="G457" s="101" t="str">
        <f>IF(C457&gt;0,+VLOOKUP($C457,'STYLE NAMES'!$B:$AC,4,FALSE),"")</f>
        <v>RIDER</v>
      </c>
      <c r="H457" s="101" t="str">
        <f>IF(C457&gt;0,+VLOOKUP($C457,'STYLE NAMES'!$B:$AC,5,FALSE),"")</f>
        <v>JUNIOR</v>
      </c>
      <c r="I457" s="101" t="str">
        <f>IF(C457&gt;0,+VLOOKUP($C457,'STYLE NAMES'!$B:$AC,6,FALSE),"")</f>
        <v>TOPS</v>
      </c>
      <c r="J457" s="101" t="str">
        <f>IF(C457&gt;0,+VLOOKUP($C457,'STYLE NAMES'!$B:$AC,7,FALSE),"")</f>
        <v>KIDS GIRL</v>
      </c>
      <c r="K457" s="101" t="str">
        <f>IF(C457&gt;0,+VLOOKUP($C457,'STYLE NAMES'!$B:$AC,8,FALSE),"")</f>
        <v>COMPETITION POLOS</v>
      </c>
      <c r="L457" s="101" t="str">
        <f>IF(E457&gt;0,+VLOOKUP($E457,'CODE GENERATOR'!$D:$T,3,FALSE),"")</f>
        <v>S</v>
      </c>
      <c r="M457" s="101" t="str">
        <f>IF(E457&gt;0,+VLOOKUP($E457,'CODE GENERATOR'!$D:$T,4,FALSE),"")</f>
        <v>PIQUET</v>
      </c>
      <c r="N457" s="101" t="str">
        <f>IF(E457&gt;0,+VLOOKUP($E457,'CODE GENERATOR'!$D:$T,6,FALSE),"")</f>
        <v>WHITE</v>
      </c>
      <c r="O457" s="101" t="str">
        <f>IF(E457&gt;0,+VLOOKUP($E457,'CODE GENERATOR'!$D:$T,7,FALSE),"")</f>
        <v>WHITE</v>
      </c>
      <c r="P457" s="101" t="str">
        <f t="shared" si="33"/>
        <v>WHITE</v>
      </c>
      <c r="Q457" s="104" t="str">
        <f>IF(E457&gt;0,+VLOOKUP($E457,'CODE GENERATOR'!$D:$T,11,FALSE),"")</f>
        <v>R.TOPKG_CPL0042</v>
      </c>
      <c r="R457" s="104" t="str">
        <f>IF(E457&gt;0,+VLOOKUP($E457,'CODE GENERATOR'!$D:$T,12,FALSE),"")</f>
        <v>PIQ0015WHTWHT</v>
      </c>
      <c r="S457" s="104" t="str">
        <f>IF(E457&gt;0,+VLOOKUP($E457,'CODE GENERATOR'!$D:$T,13,FALSE),"")</f>
        <v>R.TOPKG_CPL0042_PIQ0015WHTWHT</v>
      </c>
      <c r="T457" s="104" t="str">
        <f t="shared" si="31"/>
        <v>R.TOPKG_CPL0042_PIQ0015WHTWHT_6-7 Y</v>
      </c>
      <c r="U457" s="105">
        <v>8683711005094</v>
      </c>
      <c r="V457" s="107" t="str" cm="1">
        <f t="array" ref="V457">_xlfn.TEXTJOIN(";", TRUE, _xlfn.UNIQUE(_xlfn._xlws.FILTER(P$3:P$10029, C$3:C$10029=C457)))</f>
        <v>WHITE;WHITE/NAVY;NAVY/WHITE</v>
      </c>
      <c r="W457" s="107" t="str" cm="1">
        <f t="array" ref="W457">_xlfn.TEXTJOIN(";", TRUE, _xlfn.UNIQUE(_xlfn._xlws.FILTER(F$3:F$10029, C$3:C$10029=C457)))</f>
        <v>6-7 Y;8-9 Y;10-11 Y;12-13 Y;14-15 Y</v>
      </c>
      <c r="X457" s="101" t="str">
        <f>IF(E457&gt;0,+VLOOKUP($E457,'CODE GENERATOR'!$D:$AC,19,FALSE),0)</f>
        <v>CavalierSanmarco_27.01.2026_0372</v>
      </c>
      <c r="Y457" s="101" t="str">
        <f>IF(E457&gt;0,+VLOOKUP($E457,'CODE GENERATOR'!$D:$AC,20,FALSE),0)</f>
        <v>2402_S01_33015</v>
      </c>
      <c r="Z457" s="101" t="str">
        <f>IF(E457&gt;0,+VLOOKUP($E457,'CODE GENERATOR'!$D:$AC,21,FALSE),0)</f>
        <v>2402_S01_33025</v>
      </c>
      <c r="AA457" s="101" t="str">
        <f>IF(E457&gt;0,+VLOOKUP($E457,'CODE GENERATOR'!$D:$AC,22,FALSE),0)</f>
        <v>2402_S01_33027</v>
      </c>
      <c r="AB457" s="101" t="str">
        <f>IF(E457&gt;0,+VLOOKUP($E457,'CODE GENERATOR'!$D:$AC,23,FALSE),0)</f>
        <v>2402_S01_33029</v>
      </c>
      <c r="AC457" s="101" t="str">
        <f>IF(E457&gt;0,+VLOOKUP($E457,'CODE GENERATOR'!$D:$AC,24,FALSE),0)</f>
        <v/>
      </c>
      <c r="AD457" s="101" t="str">
        <f>IF(E457&gt;0,+VLOOKUP($E457,'CODE GENERATOR'!$D:$AC,25,FALSE),0)</f>
        <v/>
      </c>
      <c r="AE457" s="101" t="str">
        <f>IF(E457&gt;0,+VLOOKUP($E457,'CODE GENERATOR'!$D:$AC,26,FALSE),0)</f>
        <v/>
      </c>
      <c r="AF457" s="149" t="str">
        <f>IF($C457&gt;0,$C457&amp;" "&amp;$P457&amp;" "&amp;+VLOOKUP($C457,'STYLE NAMES'!$B:$AC,10,FALSE),"""")</f>
        <v>ENZA-JR WHITE GIRL'S COMPETITION POLO SHORT SLEEVE</v>
      </c>
      <c r="AG457" s="101" t="str">
        <f>"Enjoy our "&amp;(AF457)&amp;"; "&amp;IF(C457&gt;0,+VLOOKUP($C457,'STYLE NAMES'!$B:$AC,11,FALSE),"")</f>
        <v>Enjoy our ENZA-JR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7" s="101" t="str">
        <f>IF(C457&gt;0,+VLOOKUP($C457,'STYLE NAMES'!$B:$AC,12,FALSE),"")</f>
        <v>* Specially engineered design for high performance
* 4-way super stretch piquet jersey
* Soft and comfortable
* Breathable
* Quick dry
Composition:
95% Poliamide 5% Elasthane</v>
      </c>
      <c r="AI457" s="101" t="str">
        <f>IF(C457&gt;0,+VLOOKUP($C457,'STYLE NAMES'!$B:$AC,13,FALSE),"")</f>
        <v>Machine Wash at 30°C
Mild process
Iron at low temperature
Iron from REVERSE
Do NOT iron on logos or prints
Do not bleach
Do NOT Tumble Dry</v>
      </c>
      <c r="AJ457" s="149" t="str">
        <f>IF($C457&gt;0,$C457&amp;" "&amp;$P457&amp;" "&amp;+VLOOKUP($C457,'STYLE NAMES'!$B:$AC,14,FALSE),"""")</f>
        <v>ENZA-JR WHITE KIZ ÇOCUK KISA KOL YARIŞMA POLO</v>
      </c>
      <c r="AK457" s="149" t="str">
        <f>"Cavalier SanMarco tarafından tasarlanan "&amp;(AJ457)&amp;"; "&amp;IF(C457&gt;0,+VLOOKUP($C457,'STYLE NAMES'!$B:$AC,15,FALSE),"")</f>
        <v>Cavalier SanMarco tarafından tasarlanan ENZA-JR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7" s="149" t="str">
        <f>IF(C457&gt;0,+VLOOKUP($C457,'STYLE NAMES'!$B:$AC,16,FALSE),"")</f>
        <v>* Yüksek performans için özel tasarım
* 4 yönlü süper streç pike kumaş
* Yumuşak ve rahat
* Nefes alabilir
* Hızlı kuruma
Kompozisyon:
%95 Polyamid  %5 Elastan</v>
      </c>
      <c r="AM457" s="149" t="str">
        <f>IF(C457&gt;0,+VLOOKUP($C457,'STYLE NAMES'!$B:$AC,17,FALSE),"")</f>
        <v>Makinede 30°C' de Yıkayın
Hassas Yıkama
Ilık ütü yapın
Tersten ütüleyin
Logo ve baskıları ÜTÜLEMEYİN
Çamaşır suyu kullanmayın
Kurutma Makinesinde Kurutmayın</v>
      </c>
      <c r="AN457" s="149" t="str">
        <f>IF($C457&gt;0,$C457&amp;" "&amp;$P457&amp;" "&amp;+VLOOKUP($C457,'STYLE NAMES'!$B:$AC,18,FALSE),"""")</f>
        <v>ENZA-JR WHITE POLO DA CONCORSO RAGAZZA MANICA CORTA</v>
      </c>
      <c r="AO457" s="101" t="str">
        <f>"Disegnato da Cavalier SanMarco "&amp;(AN457)&amp;"; "&amp;IF(C457&gt;0,+VLOOKUP($C457,'STYLE NAMES'!$B:$AC,19,FALSE),"")</f>
        <v>Disegnato da Cavalier SanMarco ENZA-JR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7" s="101" t="str">
        <f>IF(C457&gt;0,+VLOOKUP($C457,'STYLE NAMES'!$B:$AC,20,FALSE),"")</f>
        <v>Design ingegnerizzato per alte prestazioni 
Jersey piqué elasticizzato  4-way-stretch 
Morbido e confortevole 
Traspirante Asciugatura rapida 
Composizione: 
95% Poliammide  5% Elastan</v>
      </c>
      <c r="AQ457" s="101" t="str">
        <f>IF(C457&gt;0,+VLOOKUP($C457,'STYLE NAMES'!$B:$AC,21,FALSE),"")</f>
        <v>Lavare in lavatrice a 30°C Ciclo delicato 
Stirare a bassa temperatura
Stirare al rovescio 
Non stirare su loghi o stampe 
Non candeggiare 
Non asciugare in asciugatrice</v>
      </c>
      <c r="AR457" s="101">
        <f>IF(D457&gt;0,+VLOOKUP($C457,'STYLE NAMES'!$B:$AC,22,FALSE),"")</f>
        <v>0</v>
      </c>
      <c r="AS457" s="101">
        <f>IF(E457&gt;0,+VLOOKUP($C457,'STYLE NAMES'!$B:$AC,23,FALSE),"")</f>
        <v>0</v>
      </c>
      <c r="AT457" s="101">
        <f>IF(F457&gt;0,+VLOOKUP($C457,'STYLE NAMES'!$B:$AC,24,FALSE),"")</f>
        <v>0</v>
      </c>
      <c r="AU457" s="101">
        <f>IF(G457&gt;0,+VLOOKUP($C457,'STYLE NAMES'!$B:$AC,25,FALSE),"")</f>
        <v>0</v>
      </c>
      <c r="AV457" s="101">
        <f>+VLOOKUP($S457,'CODE GENERATOR'!$P:$AM,15,FALSE)</f>
        <v>0</v>
      </c>
      <c r="AW457" s="101">
        <f>+VLOOKUP($S457,'CODE GENERATOR'!$P:$AM,16,FALSE)</f>
        <v>0</v>
      </c>
      <c r="AX457" s="101">
        <f>+VLOOKUP($S457,'CODE GENERATOR'!$P:$AM,17,FALSE)</f>
        <v>0</v>
      </c>
      <c r="AY457" s="101">
        <f>+VLOOKUP($S457,'CODE GENERATOR'!$P:$AM,18,FALSE)</f>
        <v>0</v>
      </c>
      <c r="AZ457" s="101">
        <f>+VLOOKUP($S457,'CODE GENERATOR'!$P:$AM,19,FALSE)</f>
        <v>0</v>
      </c>
      <c r="BA457" s="101">
        <f>+VLOOKUP($S457,'CODE GENERATOR'!$P:$AM,20,FALSE)</f>
        <v>0</v>
      </c>
      <c r="BB457" s="101">
        <f>+VLOOKUP($S457,'CODE GENERATOR'!$P:$AM,21,FALSE)</f>
        <v>0</v>
      </c>
      <c r="BC457" s="101">
        <f>+VLOOKUP($S457,'CODE GENERATOR'!$P:$AM,22,FALSE)</f>
        <v>0</v>
      </c>
      <c r="BD457" s="101">
        <f>+VLOOKUP($S457,'CODE GENERATOR'!$P:$AM,23,FALSE)</f>
        <v>0</v>
      </c>
      <c r="BE457" s="101">
        <f>+VLOOKUP($S457,'CODE GENERATOR'!$P:$AM,24,FALSE)</f>
        <v>0</v>
      </c>
      <c r="BF457" s="101">
        <f>IF(C457&gt;0,+VLOOKUP(G457,'CATEGORY ID'!$A$1:$L$118,3,FALSE),"")</f>
        <v>30</v>
      </c>
      <c r="BG457" s="101">
        <f>IF(C457&gt;0,+VLOOKUP(H457,'CATEGORY ID'!$D$1:$L$118,3,FALSE),"")</f>
        <v>4</v>
      </c>
      <c r="BH457" s="101">
        <f>IF(C457&gt;0,+VLOOKUP((+H457&amp;I457),'CATEGORY ID'!$H$1:$I$121,2,FALSE),"")</f>
        <v>110</v>
      </c>
      <c r="BJ457" s="101">
        <f>IF(C457&gt;0,IF(COUNTIF('CATEGORY ID'!$K$1:$K$121,+H457&amp;K457) &gt; 0, +VLOOKUP(+H457&amp;K457,'CATEGORY ID'!$K$1:$L$121,2,FALSE),""),"")</f>
        <v>226</v>
      </c>
      <c r="BK457" s="101">
        <v>158</v>
      </c>
      <c r="BO457" s="101">
        <v>21</v>
      </c>
      <c r="BR457" s="101" t="str" cm="1">
        <f t="array" ref="BR457">IF(C457&gt;0,_xlfn.TEXTJOIN(";", TRUE,_xlfn.UNIQUE(_xlfn._xlws.FILTER(BF457:BQ457,(BF457:BQ457&gt;0)),TRUE,FALSE)),"")&amp;";"&amp;BS457</f>
        <v>30;4;110;226;158;21;209;232</v>
      </c>
      <c r="BS457" s="101" t="s">
        <v>3450</v>
      </c>
      <c r="BU457" s="106">
        <f>IF(C457&gt;0,+VLOOKUP($C457,'STYLE NAMES'!$B:$AC,26,FALSE),"")</f>
        <v>59.9</v>
      </c>
      <c r="BV457" s="106">
        <f>IF(C457&gt;0,+VLOOKUP($C457,'STYLE NAMES'!$B:$AC,27,FALSE),"")</f>
        <v>3290</v>
      </c>
      <c r="BW457" s="106">
        <f>IF(C457&gt;0,+VLOOKUP($C457,'STYLE NAMES'!$B:$AC,28,FALSE),"")</f>
        <v>68.884999999999991</v>
      </c>
      <c r="BY457"/>
      <c r="BZ457" s="101">
        <v>5</v>
      </c>
      <c r="CA457" s="137">
        <f t="shared" si="34"/>
        <v>1</v>
      </c>
      <c r="CB457" s="137" t="str">
        <f>+VLOOKUP(C457,'[2]STYLES &amp; MODELS MATRIX'!$A:$G,7,FALSE)</f>
        <v>GHOST</v>
      </c>
      <c r="CC457" s="137" t="str">
        <f>+VLOOKUP(C457,'[1]STYLES &amp; SIZE CHARTS'!$A:$H,8,FALSE)</f>
        <v>JT-GSSP1</v>
      </c>
      <c r="CD457" s="137"/>
      <c r="CE457" s="205"/>
      <c r="CF457" s="141"/>
    </row>
    <row r="458" spans="1:84" s="101" customFormat="1" ht="12" customHeight="1" x14ac:dyDescent="0.2">
      <c r="A458" s="102">
        <f t="shared" si="32"/>
        <v>8683711005100</v>
      </c>
      <c r="B458" s="101" t="s">
        <v>881</v>
      </c>
      <c r="C458" s="101" t="s">
        <v>309</v>
      </c>
      <c r="D458" s="101" t="s">
        <v>2989</v>
      </c>
      <c r="E458" s="203" t="s">
        <v>2383</v>
      </c>
      <c r="F458" s="101" t="s">
        <v>2353</v>
      </c>
      <c r="G458" s="101" t="str">
        <f>IF(C458&gt;0,+VLOOKUP($C458,'STYLE NAMES'!$B:$AC,4,FALSE),"")</f>
        <v>RIDER</v>
      </c>
      <c r="H458" s="101" t="str">
        <f>IF(C458&gt;0,+VLOOKUP($C458,'STYLE NAMES'!$B:$AC,5,FALSE),"")</f>
        <v>JUNIOR</v>
      </c>
      <c r="I458" s="101" t="str">
        <f>IF(C458&gt;0,+VLOOKUP($C458,'STYLE NAMES'!$B:$AC,6,FALSE),"")</f>
        <v>TOPS</v>
      </c>
      <c r="J458" s="101" t="str">
        <f>IF(C458&gt;0,+VLOOKUP($C458,'STYLE NAMES'!$B:$AC,7,FALSE),"")</f>
        <v>KIDS GIRL</v>
      </c>
      <c r="K458" s="101" t="str">
        <f>IF(C458&gt;0,+VLOOKUP($C458,'STYLE NAMES'!$B:$AC,8,FALSE),"")</f>
        <v>COMPETITION POLOS</v>
      </c>
      <c r="L458" s="101" t="str">
        <f>IF(E458&gt;0,+VLOOKUP($E458,'CODE GENERATOR'!$D:$T,3,FALSE),"")</f>
        <v>S</v>
      </c>
      <c r="M458" s="101" t="str">
        <f>IF(E458&gt;0,+VLOOKUP($E458,'CODE GENERATOR'!$D:$T,4,FALSE),"")</f>
        <v>PIQUET</v>
      </c>
      <c r="N458" s="101" t="str">
        <f>IF(E458&gt;0,+VLOOKUP($E458,'CODE GENERATOR'!$D:$T,6,FALSE),"")</f>
        <v>WHITE</v>
      </c>
      <c r="O458" s="101" t="str">
        <f>IF(E458&gt;0,+VLOOKUP($E458,'CODE GENERATOR'!$D:$T,7,FALSE),"")</f>
        <v>WHITE</v>
      </c>
      <c r="P458" s="101" t="str">
        <f t="shared" si="33"/>
        <v>WHITE</v>
      </c>
      <c r="Q458" s="104" t="str">
        <f>IF(E458&gt;0,+VLOOKUP($E458,'CODE GENERATOR'!$D:$T,11,FALSE),"")</f>
        <v>R.TOPKG_CPL0042</v>
      </c>
      <c r="R458" s="104" t="str">
        <f>IF(E458&gt;0,+VLOOKUP($E458,'CODE GENERATOR'!$D:$T,12,FALSE),"")</f>
        <v>PIQ0015WHTWHT</v>
      </c>
      <c r="S458" s="104" t="str">
        <f>IF(E458&gt;0,+VLOOKUP($E458,'CODE GENERATOR'!$D:$T,13,FALSE),"")</f>
        <v>R.TOPKG_CPL0042_PIQ0015WHTWHT</v>
      </c>
      <c r="T458" s="104" t="str">
        <f t="shared" si="31"/>
        <v>R.TOPKG_CPL0042_PIQ0015WHTWHT_8-9 Y</v>
      </c>
      <c r="U458" s="105">
        <v>8683711005100</v>
      </c>
      <c r="V458" s="107" t="str" cm="1">
        <f t="array" ref="V458">_xlfn.TEXTJOIN(";", TRUE, _xlfn.UNIQUE(_xlfn._xlws.FILTER(P$3:P$10029, C$3:C$10029=C458)))</f>
        <v>WHITE;WHITE/NAVY;NAVY/WHITE</v>
      </c>
      <c r="W458" s="107" t="str" cm="1">
        <f t="array" ref="W458">_xlfn.TEXTJOIN(";", TRUE, _xlfn.UNIQUE(_xlfn._xlws.FILTER(F$3:F$10029, C$3:C$10029=C458)))</f>
        <v>6-7 Y;8-9 Y;10-11 Y;12-13 Y;14-15 Y</v>
      </c>
      <c r="X458" s="101" t="str">
        <f>IF(E458&gt;0,+VLOOKUP($E458,'CODE GENERATOR'!$D:$AC,19,FALSE),0)</f>
        <v>CavalierSanmarco_27.01.2026_0372</v>
      </c>
      <c r="Y458" s="101" t="str">
        <f>IF(E458&gt;0,+VLOOKUP($E458,'CODE GENERATOR'!$D:$AC,20,FALSE),0)</f>
        <v>2402_S01_33015</v>
      </c>
      <c r="Z458" s="101" t="str">
        <f>IF(E458&gt;0,+VLOOKUP($E458,'CODE GENERATOR'!$D:$AC,21,FALSE),0)</f>
        <v>2402_S01_33025</v>
      </c>
      <c r="AA458" s="101" t="str">
        <f>IF(E458&gt;0,+VLOOKUP($E458,'CODE GENERATOR'!$D:$AC,22,FALSE),0)</f>
        <v>2402_S01_33027</v>
      </c>
      <c r="AB458" s="101" t="str">
        <f>IF(E458&gt;0,+VLOOKUP($E458,'CODE GENERATOR'!$D:$AC,23,FALSE),0)</f>
        <v>2402_S01_33029</v>
      </c>
      <c r="AC458" s="101" t="str">
        <f>IF(E458&gt;0,+VLOOKUP($E458,'CODE GENERATOR'!$D:$AC,24,FALSE),0)</f>
        <v/>
      </c>
      <c r="AD458" s="101" t="str">
        <f>IF(E458&gt;0,+VLOOKUP($E458,'CODE GENERATOR'!$D:$AC,25,FALSE),0)</f>
        <v/>
      </c>
      <c r="AE458" s="101" t="str">
        <f>IF(E458&gt;0,+VLOOKUP($E458,'CODE GENERATOR'!$D:$AC,26,FALSE),0)</f>
        <v/>
      </c>
      <c r="AF458" s="149" t="str">
        <f>IF($C458&gt;0,$C458&amp;" "&amp;$P458&amp;" "&amp;+VLOOKUP($C458,'STYLE NAMES'!$B:$AC,10,FALSE),"""")</f>
        <v>ENZA-JR WHITE GIRL'S COMPETITION POLO SHORT SLEEVE</v>
      </c>
      <c r="AG458" s="101" t="str">
        <f>"Enjoy our "&amp;(AF458)&amp;"; "&amp;IF(C458&gt;0,+VLOOKUP($C458,'STYLE NAMES'!$B:$AC,11,FALSE),"")</f>
        <v>Enjoy our ENZA-JR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8" s="101" t="str">
        <f>IF(C458&gt;0,+VLOOKUP($C458,'STYLE NAMES'!$B:$AC,12,FALSE),"")</f>
        <v>* Specially engineered design for high performance
* 4-way super stretch piquet jersey
* Soft and comfortable
* Breathable
* Quick dry
Composition:
95% Poliamide 5% Elasthane</v>
      </c>
      <c r="AI458" s="101" t="str">
        <f>IF(C458&gt;0,+VLOOKUP($C458,'STYLE NAMES'!$B:$AC,13,FALSE),"")</f>
        <v>Machine Wash at 30°C
Mild process
Iron at low temperature
Iron from REVERSE
Do NOT iron on logos or prints
Do not bleach
Do NOT Tumble Dry</v>
      </c>
      <c r="AJ458" s="149" t="str">
        <f>IF($C458&gt;0,$C458&amp;" "&amp;$P458&amp;" "&amp;+VLOOKUP($C458,'STYLE NAMES'!$B:$AC,14,FALSE),"""")</f>
        <v>ENZA-JR WHITE KIZ ÇOCUK KISA KOL YARIŞMA POLO</v>
      </c>
      <c r="AK458" s="149" t="str">
        <f>"Cavalier SanMarco tarafından tasarlanan "&amp;(AJ458)&amp;"; "&amp;IF(C458&gt;0,+VLOOKUP($C458,'STYLE NAMES'!$B:$AC,15,FALSE),"")</f>
        <v>Cavalier SanMarco tarafından tasarlanan ENZA-JR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8" s="149" t="str">
        <f>IF(C458&gt;0,+VLOOKUP($C458,'STYLE NAMES'!$B:$AC,16,FALSE),"")</f>
        <v>* Yüksek performans için özel tasarım
* 4 yönlü süper streç pike kumaş
* Yumuşak ve rahat
* Nefes alabilir
* Hızlı kuruma
Kompozisyon:
%95 Polyamid  %5 Elastan</v>
      </c>
      <c r="AM458" s="149" t="str">
        <f>IF(C458&gt;0,+VLOOKUP($C458,'STYLE NAMES'!$B:$AC,17,FALSE),"")</f>
        <v>Makinede 30°C' de Yıkayın
Hassas Yıkama
Ilık ütü yapın
Tersten ütüleyin
Logo ve baskıları ÜTÜLEMEYİN
Çamaşır suyu kullanmayın
Kurutma Makinesinde Kurutmayın</v>
      </c>
      <c r="AN458" s="149" t="str">
        <f>IF($C458&gt;0,$C458&amp;" "&amp;$P458&amp;" "&amp;+VLOOKUP($C458,'STYLE NAMES'!$B:$AC,18,FALSE),"""")</f>
        <v>ENZA-JR WHITE POLO DA CONCORSO RAGAZZA MANICA CORTA</v>
      </c>
      <c r="AO458" s="101" t="str">
        <f>"Disegnato da Cavalier SanMarco "&amp;(AN458)&amp;"; "&amp;IF(C458&gt;0,+VLOOKUP($C458,'STYLE NAMES'!$B:$AC,19,FALSE),"")</f>
        <v>Disegnato da Cavalier SanMarco ENZA-JR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8" s="101" t="str">
        <f>IF(C458&gt;0,+VLOOKUP($C458,'STYLE NAMES'!$B:$AC,20,FALSE),"")</f>
        <v>Design ingegnerizzato per alte prestazioni 
Jersey piqué elasticizzato  4-way-stretch 
Morbido e confortevole 
Traspirante Asciugatura rapida 
Composizione: 
95% Poliammide  5% Elastan</v>
      </c>
      <c r="AQ458" s="101" t="str">
        <f>IF(C458&gt;0,+VLOOKUP($C458,'STYLE NAMES'!$B:$AC,21,FALSE),"")</f>
        <v>Lavare in lavatrice a 30°C Ciclo delicato 
Stirare a bassa temperatura
Stirare al rovescio 
Non stirare su loghi o stampe 
Non candeggiare 
Non asciugare in asciugatrice</v>
      </c>
      <c r="AR458" s="101">
        <f>IF(D458&gt;0,+VLOOKUP($C458,'STYLE NAMES'!$B:$AC,22,FALSE),"")</f>
        <v>0</v>
      </c>
      <c r="AS458" s="101">
        <f>IF(E458&gt;0,+VLOOKUP($C458,'STYLE NAMES'!$B:$AC,23,FALSE),"")</f>
        <v>0</v>
      </c>
      <c r="AT458" s="101">
        <f>IF(F458&gt;0,+VLOOKUP($C458,'STYLE NAMES'!$B:$AC,24,FALSE),"")</f>
        <v>0</v>
      </c>
      <c r="AU458" s="101">
        <f>IF(G458&gt;0,+VLOOKUP($C458,'STYLE NAMES'!$B:$AC,25,FALSE),"")</f>
        <v>0</v>
      </c>
      <c r="AV458" s="101">
        <f>+VLOOKUP($S458,'CODE GENERATOR'!$P:$AM,15,FALSE)</f>
        <v>0</v>
      </c>
      <c r="AW458" s="101">
        <f>+VLOOKUP($S458,'CODE GENERATOR'!$P:$AM,16,FALSE)</f>
        <v>0</v>
      </c>
      <c r="AX458" s="101">
        <f>+VLOOKUP($S458,'CODE GENERATOR'!$P:$AM,17,FALSE)</f>
        <v>0</v>
      </c>
      <c r="AY458" s="101">
        <f>+VLOOKUP($S458,'CODE GENERATOR'!$P:$AM,18,FALSE)</f>
        <v>0</v>
      </c>
      <c r="AZ458" s="101">
        <f>+VLOOKUP($S458,'CODE GENERATOR'!$P:$AM,19,FALSE)</f>
        <v>0</v>
      </c>
      <c r="BA458" s="101">
        <f>+VLOOKUP($S458,'CODE GENERATOR'!$P:$AM,20,FALSE)</f>
        <v>0</v>
      </c>
      <c r="BB458" s="101">
        <f>+VLOOKUP($S458,'CODE GENERATOR'!$P:$AM,21,FALSE)</f>
        <v>0</v>
      </c>
      <c r="BC458" s="101">
        <f>+VLOOKUP($S458,'CODE GENERATOR'!$P:$AM,22,FALSE)</f>
        <v>0</v>
      </c>
      <c r="BD458" s="101">
        <f>+VLOOKUP($S458,'CODE GENERATOR'!$P:$AM,23,FALSE)</f>
        <v>0</v>
      </c>
      <c r="BE458" s="101">
        <f>+VLOOKUP($S458,'CODE GENERATOR'!$P:$AM,24,FALSE)</f>
        <v>0</v>
      </c>
      <c r="BF458" s="101">
        <f>IF(C458&gt;0,+VLOOKUP(G458,'CATEGORY ID'!$A$1:$L$118,3,FALSE),"")</f>
        <v>30</v>
      </c>
      <c r="BG458" s="101">
        <f>IF(C458&gt;0,+VLOOKUP(H458,'CATEGORY ID'!$D$1:$L$118,3,FALSE),"")</f>
        <v>4</v>
      </c>
      <c r="BH458" s="101">
        <f>IF(C458&gt;0,+VLOOKUP((+H458&amp;I458),'CATEGORY ID'!$H$1:$I$121,2,FALSE),"")</f>
        <v>110</v>
      </c>
      <c r="BJ458" s="101">
        <f>IF(C458&gt;0,IF(COUNTIF('CATEGORY ID'!$K$1:$K$121,+H458&amp;K458) &gt; 0, +VLOOKUP(+H458&amp;K458,'CATEGORY ID'!$K$1:$L$121,2,FALSE),""),"")</f>
        <v>226</v>
      </c>
      <c r="BK458" s="101">
        <v>158</v>
      </c>
      <c r="BO458" s="101">
        <v>21</v>
      </c>
      <c r="BR458" s="101" t="str" cm="1">
        <f t="array" ref="BR458">IF(C458&gt;0,_xlfn.TEXTJOIN(";", TRUE,_xlfn.UNIQUE(_xlfn._xlws.FILTER(BF458:BQ458,(BF458:BQ458&gt;0)),TRUE,FALSE)),"")&amp;";"&amp;BS458</f>
        <v>30;4;110;226;158;21;209;232</v>
      </c>
      <c r="BS458" s="101" t="s">
        <v>3450</v>
      </c>
      <c r="BU458" s="106">
        <f>IF(C458&gt;0,+VLOOKUP($C458,'STYLE NAMES'!$B:$AC,26,FALSE),"")</f>
        <v>59.9</v>
      </c>
      <c r="BV458" s="106">
        <f>IF(C458&gt;0,+VLOOKUP($C458,'STYLE NAMES'!$B:$AC,27,FALSE),"")</f>
        <v>3290</v>
      </c>
      <c r="BW458" s="106">
        <f>IF(C458&gt;0,+VLOOKUP($C458,'STYLE NAMES'!$B:$AC,28,FALSE),"")</f>
        <v>68.884999999999991</v>
      </c>
      <c r="BY458"/>
      <c r="BZ458" s="101">
        <v>8</v>
      </c>
      <c r="CA458" s="137">
        <f t="shared" si="34"/>
        <v>1</v>
      </c>
      <c r="CB458" s="137" t="str">
        <f>+VLOOKUP(C458,'[2]STYLES &amp; MODELS MATRIX'!$A:$G,7,FALSE)</f>
        <v>GHOST</v>
      </c>
      <c r="CC458" s="137" t="str">
        <f>+VLOOKUP(C458,'[1]STYLES &amp; SIZE CHARTS'!$A:$H,8,FALSE)</f>
        <v>JT-GSSP1</v>
      </c>
      <c r="CD458" s="137"/>
      <c r="CE458" s="205"/>
      <c r="CF458" s="141"/>
    </row>
    <row r="459" spans="1:84" s="101" customFormat="1" ht="12" customHeight="1" x14ac:dyDescent="0.2">
      <c r="A459" s="102">
        <f t="shared" si="32"/>
        <v>8683711005117</v>
      </c>
      <c r="B459" s="101" t="s">
        <v>881</v>
      </c>
      <c r="C459" s="101" t="s">
        <v>309</v>
      </c>
      <c r="D459" s="101" t="s">
        <v>2989</v>
      </c>
      <c r="E459" s="203" t="s">
        <v>2383</v>
      </c>
      <c r="F459" s="101" t="s">
        <v>2354</v>
      </c>
      <c r="G459" s="101" t="str">
        <f>IF(C459&gt;0,+VLOOKUP($C459,'STYLE NAMES'!$B:$AC,4,FALSE),"")</f>
        <v>RIDER</v>
      </c>
      <c r="H459" s="101" t="str">
        <f>IF(C459&gt;0,+VLOOKUP($C459,'STYLE NAMES'!$B:$AC,5,FALSE),"")</f>
        <v>JUNIOR</v>
      </c>
      <c r="I459" s="101" t="str">
        <f>IF(C459&gt;0,+VLOOKUP($C459,'STYLE NAMES'!$B:$AC,6,FALSE),"")</f>
        <v>TOPS</v>
      </c>
      <c r="J459" s="101" t="str">
        <f>IF(C459&gt;0,+VLOOKUP($C459,'STYLE NAMES'!$B:$AC,7,FALSE),"")</f>
        <v>KIDS GIRL</v>
      </c>
      <c r="K459" s="101" t="str">
        <f>IF(C459&gt;0,+VLOOKUP($C459,'STYLE NAMES'!$B:$AC,8,FALSE),"")</f>
        <v>COMPETITION POLOS</v>
      </c>
      <c r="L459" s="101" t="str">
        <f>IF(E459&gt;0,+VLOOKUP($E459,'CODE GENERATOR'!$D:$T,3,FALSE),"")</f>
        <v>S</v>
      </c>
      <c r="M459" s="101" t="str">
        <f>IF(E459&gt;0,+VLOOKUP($E459,'CODE GENERATOR'!$D:$T,4,FALSE),"")</f>
        <v>PIQUET</v>
      </c>
      <c r="N459" s="101" t="str">
        <f>IF(E459&gt;0,+VLOOKUP($E459,'CODE GENERATOR'!$D:$T,6,FALSE),"")</f>
        <v>WHITE</v>
      </c>
      <c r="O459" s="101" t="str">
        <f>IF(E459&gt;0,+VLOOKUP($E459,'CODE GENERATOR'!$D:$T,7,FALSE),"")</f>
        <v>WHITE</v>
      </c>
      <c r="P459" s="101" t="str">
        <f t="shared" si="33"/>
        <v>WHITE</v>
      </c>
      <c r="Q459" s="104" t="str">
        <f>IF(E459&gt;0,+VLOOKUP($E459,'CODE GENERATOR'!$D:$T,11,FALSE),"")</f>
        <v>R.TOPKG_CPL0042</v>
      </c>
      <c r="R459" s="104" t="str">
        <f>IF(E459&gt;0,+VLOOKUP($E459,'CODE GENERATOR'!$D:$T,12,FALSE),"")</f>
        <v>PIQ0015WHTWHT</v>
      </c>
      <c r="S459" s="104" t="str">
        <f>IF(E459&gt;0,+VLOOKUP($E459,'CODE GENERATOR'!$D:$T,13,FALSE),"")</f>
        <v>R.TOPKG_CPL0042_PIQ0015WHTWHT</v>
      </c>
      <c r="T459" s="104" t="str">
        <f t="shared" si="31"/>
        <v>R.TOPKG_CPL0042_PIQ0015WHTWHT_10-11 Y</v>
      </c>
      <c r="U459" s="105">
        <v>8683711005117</v>
      </c>
      <c r="V459" s="107" t="str" cm="1">
        <f t="array" ref="V459">_xlfn.TEXTJOIN(";", TRUE, _xlfn.UNIQUE(_xlfn._xlws.FILTER(P$3:P$10029, C$3:C$10029=C459)))</f>
        <v>WHITE;WHITE/NAVY;NAVY/WHITE</v>
      </c>
      <c r="W459" s="107" t="str" cm="1">
        <f t="array" ref="W459">_xlfn.TEXTJOIN(";", TRUE, _xlfn.UNIQUE(_xlfn._xlws.FILTER(F$3:F$10029, C$3:C$10029=C459)))</f>
        <v>6-7 Y;8-9 Y;10-11 Y;12-13 Y;14-15 Y</v>
      </c>
      <c r="X459" s="101" t="str">
        <f>IF(E459&gt;0,+VLOOKUP($E459,'CODE GENERATOR'!$D:$AC,19,FALSE),0)</f>
        <v>CavalierSanmarco_27.01.2026_0372</v>
      </c>
      <c r="Y459" s="101" t="str">
        <f>IF(E459&gt;0,+VLOOKUP($E459,'CODE GENERATOR'!$D:$AC,20,FALSE),0)</f>
        <v>2402_S01_33015</v>
      </c>
      <c r="Z459" s="101" t="str">
        <f>IF(E459&gt;0,+VLOOKUP($E459,'CODE GENERATOR'!$D:$AC,21,FALSE),0)</f>
        <v>2402_S01_33025</v>
      </c>
      <c r="AA459" s="101" t="str">
        <f>IF(E459&gt;0,+VLOOKUP($E459,'CODE GENERATOR'!$D:$AC,22,FALSE),0)</f>
        <v>2402_S01_33027</v>
      </c>
      <c r="AB459" s="101" t="str">
        <f>IF(E459&gt;0,+VLOOKUP($E459,'CODE GENERATOR'!$D:$AC,23,FALSE),0)</f>
        <v>2402_S01_33029</v>
      </c>
      <c r="AC459" s="101" t="str">
        <f>IF(E459&gt;0,+VLOOKUP($E459,'CODE GENERATOR'!$D:$AC,24,FALSE),0)</f>
        <v/>
      </c>
      <c r="AD459" s="101" t="str">
        <f>IF(E459&gt;0,+VLOOKUP($E459,'CODE GENERATOR'!$D:$AC,25,FALSE),0)</f>
        <v/>
      </c>
      <c r="AE459" s="101" t="str">
        <f>IF(E459&gt;0,+VLOOKUP($E459,'CODE GENERATOR'!$D:$AC,26,FALSE),0)</f>
        <v/>
      </c>
      <c r="AF459" s="149" t="str">
        <f>IF($C459&gt;0,$C459&amp;" "&amp;$P459&amp;" "&amp;+VLOOKUP($C459,'STYLE NAMES'!$B:$AC,10,FALSE),"""")</f>
        <v>ENZA-JR WHITE GIRL'S COMPETITION POLO SHORT SLEEVE</v>
      </c>
      <c r="AG459" s="101" t="str">
        <f>"Enjoy our "&amp;(AF459)&amp;"; "&amp;IF(C459&gt;0,+VLOOKUP($C459,'STYLE NAMES'!$B:$AC,11,FALSE),"")</f>
        <v>Enjoy our ENZA-JR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59" s="101" t="str">
        <f>IF(C459&gt;0,+VLOOKUP($C459,'STYLE NAMES'!$B:$AC,12,FALSE),"")</f>
        <v>* Specially engineered design for high performance
* 4-way super stretch piquet jersey
* Soft and comfortable
* Breathable
* Quick dry
Composition:
95% Poliamide 5% Elasthane</v>
      </c>
      <c r="AI459" s="101" t="str">
        <f>IF(C459&gt;0,+VLOOKUP($C459,'STYLE NAMES'!$B:$AC,13,FALSE),"")</f>
        <v>Machine Wash at 30°C
Mild process
Iron at low temperature
Iron from REVERSE
Do NOT iron on logos or prints
Do not bleach
Do NOT Tumble Dry</v>
      </c>
      <c r="AJ459" s="149" t="str">
        <f>IF($C459&gt;0,$C459&amp;" "&amp;$P459&amp;" "&amp;+VLOOKUP($C459,'STYLE NAMES'!$B:$AC,14,FALSE),"""")</f>
        <v>ENZA-JR WHITE KIZ ÇOCUK KISA KOL YARIŞMA POLO</v>
      </c>
      <c r="AK459" s="149" t="str">
        <f>"Cavalier SanMarco tarafından tasarlanan "&amp;(AJ459)&amp;"; "&amp;IF(C459&gt;0,+VLOOKUP($C459,'STYLE NAMES'!$B:$AC,15,FALSE),"")</f>
        <v>Cavalier SanMarco tarafından tasarlanan ENZA-JR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59" s="149" t="str">
        <f>IF(C459&gt;0,+VLOOKUP($C459,'STYLE NAMES'!$B:$AC,16,FALSE),"")</f>
        <v>* Yüksek performans için özel tasarım
* 4 yönlü süper streç pike kumaş
* Yumuşak ve rahat
* Nefes alabilir
* Hızlı kuruma
Kompozisyon:
%95 Polyamid  %5 Elastan</v>
      </c>
      <c r="AM459" s="149" t="str">
        <f>IF(C459&gt;0,+VLOOKUP($C459,'STYLE NAMES'!$B:$AC,17,FALSE),"")</f>
        <v>Makinede 30°C' de Yıkayın
Hassas Yıkama
Ilık ütü yapın
Tersten ütüleyin
Logo ve baskıları ÜTÜLEMEYİN
Çamaşır suyu kullanmayın
Kurutma Makinesinde Kurutmayın</v>
      </c>
      <c r="AN459" s="149" t="str">
        <f>IF($C459&gt;0,$C459&amp;" "&amp;$P459&amp;" "&amp;+VLOOKUP($C459,'STYLE NAMES'!$B:$AC,18,FALSE),"""")</f>
        <v>ENZA-JR WHITE POLO DA CONCORSO RAGAZZA MANICA CORTA</v>
      </c>
      <c r="AO459" s="101" t="str">
        <f>"Disegnato da Cavalier SanMarco "&amp;(AN459)&amp;"; "&amp;IF(C459&gt;0,+VLOOKUP($C459,'STYLE NAMES'!$B:$AC,19,FALSE),"")</f>
        <v>Disegnato da Cavalier SanMarco ENZA-JR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59" s="101" t="str">
        <f>IF(C459&gt;0,+VLOOKUP($C459,'STYLE NAMES'!$B:$AC,20,FALSE),"")</f>
        <v>Design ingegnerizzato per alte prestazioni 
Jersey piqué elasticizzato  4-way-stretch 
Morbido e confortevole 
Traspirante Asciugatura rapida 
Composizione: 
95% Poliammide  5% Elastan</v>
      </c>
      <c r="AQ459" s="101" t="str">
        <f>IF(C459&gt;0,+VLOOKUP($C459,'STYLE NAMES'!$B:$AC,21,FALSE),"")</f>
        <v>Lavare in lavatrice a 30°C Ciclo delicato 
Stirare a bassa temperatura
Stirare al rovescio 
Non stirare su loghi o stampe 
Non candeggiare 
Non asciugare in asciugatrice</v>
      </c>
      <c r="AR459" s="101">
        <f>IF(D459&gt;0,+VLOOKUP($C459,'STYLE NAMES'!$B:$AC,22,FALSE),"")</f>
        <v>0</v>
      </c>
      <c r="AS459" s="101">
        <f>IF(E459&gt;0,+VLOOKUP($C459,'STYLE NAMES'!$B:$AC,23,FALSE),"")</f>
        <v>0</v>
      </c>
      <c r="AT459" s="101">
        <f>IF(F459&gt;0,+VLOOKUP($C459,'STYLE NAMES'!$B:$AC,24,FALSE),"")</f>
        <v>0</v>
      </c>
      <c r="AU459" s="101">
        <f>IF(G459&gt;0,+VLOOKUP($C459,'STYLE NAMES'!$B:$AC,25,FALSE),"")</f>
        <v>0</v>
      </c>
      <c r="AV459" s="101">
        <f>+VLOOKUP($S459,'CODE GENERATOR'!$P:$AM,15,FALSE)</f>
        <v>0</v>
      </c>
      <c r="AW459" s="101">
        <f>+VLOOKUP($S459,'CODE GENERATOR'!$P:$AM,16,FALSE)</f>
        <v>0</v>
      </c>
      <c r="AX459" s="101">
        <f>+VLOOKUP($S459,'CODE GENERATOR'!$P:$AM,17,FALSE)</f>
        <v>0</v>
      </c>
      <c r="AY459" s="101">
        <f>+VLOOKUP($S459,'CODE GENERATOR'!$P:$AM,18,FALSE)</f>
        <v>0</v>
      </c>
      <c r="AZ459" s="101">
        <f>+VLOOKUP($S459,'CODE GENERATOR'!$P:$AM,19,FALSE)</f>
        <v>0</v>
      </c>
      <c r="BA459" s="101">
        <f>+VLOOKUP($S459,'CODE GENERATOR'!$P:$AM,20,FALSE)</f>
        <v>0</v>
      </c>
      <c r="BB459" s="101">
        <f>+VLOOKUP($S459,'CODE GENERATOR'!$P:$AM,21,FALSE)</f>
        <v>0</v>
      </c>
      <c r="BC459" s="101">
        <f>+VLOOKUP($S459,'CODE GENERATOR'!$P:$AM,22,FALSE)</f>
        <v>0</v>
      </c>
      <c r="BD459" s="101">
        <f>+VLOOKUP($S459,'CODE GENERATOR'!$P:$AM,23,FALSE)</f>
        <v>0</v>
      </c>
      <c r="BE459" s="101">
        <f>+VLOOKUP($S459,'CODE GENERATOR'!$P:$AM,24,FALSE)</f>
        <v>0</v>
      </c>
      <c r="BF459" s="101">
        <f>IF(C459&gt;0,+VLOOKUP(G459,'CATEGORY ID'!$A$1:$L$118,3,FALSE),"")</f>
        <v>30</v>
      </c>
      <c r="BG459" s="101">
        <f>IF(C459&gt;0,+VLOOKUP(H459,'CATEGORY ID'!$D$1:$L$118,3,FALSE),"")</f>
        <v>4</v>
      </c>
      <c r="BH459" s="101">
        <f>IF(C459&gt;0,+VLOOKUP((+H459&amp;I459),'CATEGORY ID'!$H$1:$I$121,2,FALSE),"")</f>
        <v>110</v>
      </c>
      <c r="BJ459" s="101">
        <f>IF(C459&gt;0,IF(COUNTIF('CATEGORY ID'!$K$1:$K$121,+H459&amp;K459) &gt; 0, +VLOOKUP(+H459&amp;K459,'CATEGORY ID'!$K$1:$L$121,2,FALSE),""),"")</f>
        <v>226</v>
      </c>
      <c r="BK459" s="101">
        <v>158</v>
      </c>
      <c r="BO459" s="101">
        <v>21</v>
      </c>
      <c r="BR459" s="101" t="str" cm="1">
        <f t="array" ref="BR459">IF(C459&gt;0,_xlfn.TEXTJOIN(";", TRUE,_xlfn.UNIQUE(_xlfn._xlws.FILTER(BF459:BQ459,(BF459:BQ459&gt;0)),TRUE,FALSE)),"")&amp;";"&amp;BS459</f>
        <v>30;4;110;226;158;21;209;232</v>
      </c>
      <c r="BS459" s="101" t="s">
        <v>3450</v>
      </c>
      <c r="BU459" s="106">
        <f>IF(C459&gt;0,+VLOOKUP($C459,'STYLE NAMES'!$B:$AC,26,FALSE),"")</f>
        <v>59.9</v>
      </c>
      <c r="BV459" s="106">
        <f>IF(C459&gt;0,+VLOOKUP($C459,'STYLE NAMES'!$B:$AC,27,FALSE),"")</f>
        <v>3290</v>
      </c>
      <c r="BW459" s="106">
        <f>IF(C459&gt;0,+VLOOKUP($C459,'STYLE NAMES'!$B:$AC,28,FALSE),"")</f>
        <v>68.884999999999991</v>
      </c>
      <c r="BY459"/>
      <c r="BZ459" s="101">
        <v>7</v>
      </c>
      <c r="CA459" s="137">
        <f t="shared" si="34"/>
        <v>1</v>
      </c>
      <c r="CB459" s="137" t="str">
        <f>+VLOOKUP(C459,'[2]STYLES &amp; MODELS MATRIX'!$A:$G,7,FALSE)</f>
        <v>GHOST</v>
      </c>
      <c r="CC459" s="137" t="str">
        <f>+VLOOKUP(C459,'[1]STYLES &amp; SIZE CHARTS'!$A:$H,8,FALSE)</f>
        <v>JT-GSSP1</v>
      </c>
      <c r="CD459" s="137"/>
      <c r="CE459" s="205"/>
      <c r="CF459" s="141"/>
    </row>
    <row r="460" spans="1:84" s="101" customFormat="1" ht="12" customHeight="1" x14ac:dyDescent="0.2">
      <c r="A460" s="102">
        <f t="shared" si="32"/>
        <v>8683711005124</v>
      </c>
      <c r="B460" s="101" t="s">
        <v>881</v>
      </c>
      <c r="C460" s="101" t="s">
        <v>309</v>
      </c>
      <c r="D460" s="101" t="s">
        <v>2989</v>
      </c>
      <c r="E460" s="203" t="s">
        <v>2383</v>
      </c>
      <c r="F460" s="101" t="s">
        <v>2355</v>
      </c>
      <c r="G460" s="101" t="str">
        <f>IF(C460&gt;0,+VLOOKUP($C460,'STYLE NAMES'!$B:$AC,4,FALSE),"")</f>
        <v>RIDER</v>
      </c>
      <c r="H460" s="101" t="str">
        <f>IF(C460&gt;0,+VLOOKUP($C460,'STYLE NAMES'!$B:$AC,5,FALSE),"")</f>
        <v>JUNIOR</v>
      </c>
      <c r="I460" s="101" t="str">
        <f>IF(C460&gt;0,+VLOOKUP($C460,'STYLE NAMES'!$B:$AC,6,FALSE),"")</f>
        <v>TOPS</v>
      </c>
      <c r="J460" s="101" t="str">
        <f>IF(C460&gt;0,+VLOOKUP($C460,'STYLE NAMES'!$B:$AC,7,FALSE),"")</f>
        <v>KIDS GIRL</v>
      </c>
      <c r="K460" s="101" t="str">
        <f>IF(C460&gt;0,+VLOOKUP($C460,'STYLE NAMES'!$B:$AC,8,FALSE),"")</f>
        <v>COMPETITION POLOS</v>
      </c>
      <c r="L460" s="101" t="str">
        <f>IF(E460&gt;0,+VLOOKUP($E460,'CODE GENERATOR'!$D:$T,3,FALSE),"")</f>
        <v>S</v>
      </c>
      <c r="M460" s="101" t="str">
        <f>IF(E460&gt;0,+VLOOKUP($E460,'CODE GENERATOR'!$D:$T,4,FALSE),"")</f>
        <v>PIQUET</v>
      </c>
      <c r="N460" s="101" t="str">
        <f>IF(E460&gt;0,+VLOOKUP($E460,'CODE GENERATOR'!$D:$T,6,FALSE),"")</f>
        <v>WHITE</v>
      </c>
      <c r="O460" s="101" t="str">
        <f>IF(E460&gt;0,+VLOOKUP($E460,'CODE GENERATOR'!$D:$T,7,FALSE),"")</f>
        <v>WHITE</v>
      </c>
      <c r="P460" s="101" t="str">
        <f t="shared" si="33"/>
        <v>WHITE</v>
      </c>
      <c r="Q460" s="104" t="str">
        <f>IF(E460&gt;0,+VLOOKUP($E460,'CODE GENERATOR'!$D:$T,11,FALSE),"")</f>
        <v>R.TOPKG_CPL0042</v>
      </c>
      <c r="R460" s="104" t="str">
        <f>IF(E460&gt;0,+VLOOKUP($E460,'CODE GENERATOR'!$D:$T,12,FALSE),"")</f>
        <v>PIQ0015WHTWHT</v>
      </c>
      <c r="S460" s="104" t="str">
        <f>IF(E460&gt;0,+VLOOKUP($E460,'CODE GENERATOR'!$D:$T,13,FALSE),"")</f>
        <v>R.TOPKG_CPL0042_PIQ0015WHTWHT</v>
      </c>
      <c r="T460" s="104" t="str">
        <f t="shared" si="31"/>
        <v>R.TOPKG_CPL0042_PIQ0015WHTWHT_12-13 Y</v>
      </c>
      <c r="U460" s="105">
        <v>8683711005124</v>
      </c>
      <c r="V460" s="107" t="str" cm="1">
        <f t="array" ref="V460">_xlfn.TEXTJOIN(";", TRUE, _xlfn.UNIQUE(_xlfn._xlws.FILTER(P$3:P$10029, C$3:C$10029=C460)))</f>
        <v>WHITE;WHITE/NAVY;NAVY/WHITE</v>
      </c>
      <c r="W460" s="107" t="str" cm="1">
        <f t="array" ref="W460">_xlfn.TEXTJOIN(";", TRUE, _xlfn.UNIQUE(_xlfn._xlws.FILTER(F$3:F$10029, C$3:C$10029=C460)))</f>
        <v>6-7 Y;8-9 Y;10-11 Y;12-13 Y;14-15 Y</v>
      </c>
      <c r="X460" s="101" t="str">
        <f>IF(E460&gt;0,+VLOOKUP($E460,'CODE GENERATOR'!$D:$AC,19,FALSE),0)</f>
        <v>CavalierSanmarco_27.01.2026_0372</v>
      </c>
      <c r="Y460" s="101" t="str">
        <f>IF(E460&gt;0,+VLOOKUP($E460,'CODE GENERATOR'!$D:$AC,20,FALSE),0)</f>
        <v>2402_S01_33015</v>
      </c>
      <c r="Z460" s="101" t="str">
        <f>IF(E460&gt;0,+VLOOKUP($E460,'CODE GENERATOR'!$D:$AC,21,FALSE),0)</f>
        <v>2402_S01_33025</v>
      </c>
      <c r="AA460" s="101" t="str">
        <f>IF(E460&gt;0,+VLOOKUP($E460,'CODE GENERATOR'!$D:$AC,22,FALSE),0)</f>
        <v>2402_S01_33027</v>
      </c>
      <c r="AB460" s="101" t="str">
        <f>IF(E460&gt;0,+VLOOKUP($E460,'CODE GENERATOR'!$D:$AC,23,FALSE),0)</f>
        <v>2402_S01_33029</v>
      </c>
      <c r="AC460" s="101" t="str">
        <f>IF(E460&gt;0,+VLOOKUP($E460,'CODE GENERATOR'!$D:$AC,24,FALSE),0)</f>
        <v/>
      </c>
      <c r="AD460" s="101" t="str">
        <f>IF(E460&gt;0,+VLOOKUP($E460,'CODE GENERATOR'!$D:$AC,25,FALSE),0)</f>
        <v/>
      </c>
      <c r="AE460" s="101" t="str">
        <f>IF(E460&gt;0,+VLOOKUP($E460,'CODE GENERATOR'!$D:$AC,26,FALSE),0)</f>
        <v/>
      </c>
      <c r="AF460" s="149" t="str">
        <f>IF($C460&gt;0,$C460&amp;" "&amp;$P460&amp;" "&amp;+VLOOKUP($C460,'STYLE NAMES'!$B:$AC,10,FALSE),"""")</f>
        <v>ENZA-JR WHITE GIRL'S COMPETITION POLO SHORT SLEEVE</v>
      </c>
      <c r="AG460" s="101" t="str">
        <f>"Enjoy our "&amp;(AF460)&amp;"; "&amp;IF(C460&gt;0,+VLOOKUP($C460,'STYLE NAMES'!$B:$AC,11,FALSE),"")</f>
        <v>Enjoy our ENZA-JR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0" s="101" t="str">
        <f>IF(C460&gt;0,+VLOOKUP($C460,'STYLE NAMES'!$B:$AC,12,FALSE),"")</f>
        <v>* Specially engineered design for high performance
* 4-way super stretch piquet jersey
* Soft and comfortable
* Breathable
* Quick dry
Composition:
95% Poliamide 5% Elasthane</v>
      </c>
      <c r="AI460" s="101" t="str">
        <f>IF(C460&gt;0,+VLOOKUP($C460,'STYLE NAMES'!$B:$AC,13,FALSE),"")</f>
        <v>Machine Wash at 30°C
Mild process
Iron at low temperature
Iron from REVERSE
Do NOT iron on logos or prints
Do not bleach
Do NOT Tumble Dry</v>
      </c>
      <c r="AJ460" s="149" t="str">
        <f>IF($C460&gt;0,$C460&amp;" "&amp;$P460&amp;" "&amp;+VLOOKUP($C460,'STYLE NAMES'!$B:$AC,14,FALSE),"""")</f>
        <v>ENZA-JR WHITE KIZ ÇOCUK KISA KOL YARIŞMA POLO</v>
      </c>
      <c r="AK460" s="149" t="str">
        <f>"Cavalier SanMarco tarafından tasarlanan "&amp;(AJ460)&amp;"; "&amp;IF(C460&gt;0,+VLOOKUP($C460,'STYLE NAMES'!$B:$AC,15,FALSE),"")</f>
        <v>Cavalier SanMarco tarafından tasarlanan ENZA-JR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0" s="149" t="str">
        <f>IF(C460&gt;0,+VLOOKUP($C460,'STYLE NAMES'!$B:$AC,16,FALSE),"")</f>
        <v>* Yüksek performans için özel tasarım
* 4 yönlü süper streç pike kumaş
* Yumuşak ve rahat
* Nefes alabilir
* Hızlı kuruma
Kompozisyon:
%95 Polyamid  %5 Elastan</v>
      </c>
      <c r="AM460" s="149" t="str">
        <f>IF(C460&gt;0,+VLOOKUP($C460,'STYLE NAMES'!$B:$AC,17,FALSE),"")</f>
        <v>Makinede 30°C' de Yıkayın
Hassas Yıkama
Ilık ütü yapın
Tersten ütüleyin
Logo ve baskıları ÜTÜLEMEYİN
Çamaşır suyu kullanmayın
Kurutma Makinesinde Kurutmayın</v>
      </c>
      <c r="AN460" s="149" t="str">
        <f>IF($C460&gt;0,$C460&amp;" "&amp;$P460&amp;" "&amp;+VLOOKUP($C460,'STYLE NAMES'!$B:$AC,18,FALSE),"""")</f>
        <v>ENZA-JR WHITE POLO DA CONCORSO RAGAZZA MANICA CORTA</v>
      </c>
      <c r="AO460" s="101" t="str">
        <f>"Disegnato da Cavalier SanMarco "&amp;(AN460)&amp;"; "&amp;IF(C460&gt;0,+VLOOKUP($C460,'STYLE NAMES'!$B:$AC,19,FALSE),"")</f>
        <v>Disegnato da Cavalier SanMarco ENZA-JR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0" s="101" t="str">
        <f>IF(C460&gt;0,+VLOOKUP($C460,'STYLE NAMES'!$B:$AC,20,FALSE),"")</f>
        <v>Design ingegnerizzato per alte prestazioni 
Jersey piqué elasticizzato  4-way-stretch 
Morbido e confortevole 
Traspirante Asciugatura rapida 
Composizione: 
95% Poliammide  5% Elastan</v>
      </c>
      <c r="AQ460" s="101" t="str">
        <f>IF(C460&gt;0,+VLOOKUP($C460,'STYLE NAMES'!$B:$AC,21,FALSE),"")</f>
        <v>Lavare in lavatrice a 30°C Ciclo delicato 
Stirare a bassa temperatura
Stirare al rovescio 
Non stirare su loghi o stampe 
Non candeggiare 
Non asciugare in asciugatrice</v>
      </c>
      <c r="AR460" s="101">
        <f>IF(D460&gt;0,+VLOOKUP($C460,'STYLE NAMES'!$B:$AC,22,FALSE),"")</f>
        <v>0</v>
      </c>
      <c r="AS460" s="101">
        <f>IF(E460&gt;0,+VLOOKUP($C460,'STYLE NAMES'!$B:$AC,23,FALSE),"")</f>
        <v>0</v>
      </c>
      <c r="AT460" s="101">
        <f>IF(F460&gt;0,+VLOOKUP($C460,'STYLE NAMES'!$B:$AC,24,FALSE),"")</f>
        <v>0</v>
      </c>
      <c r="AU460" s="101">
        <f>IF(G460&gt;0,+VLOOKUP($C460,'STYLE NAMES'!$B:$AC,25,FALSE),"")</f>
        <v>0</v>
      </c>
      <c r="AV460" s="101">
        <f>+VLOOKUP($S460,'CODE GENERATOR'!$P:$AM,15,FALSE)</f>
        <v>0</v>
      </c>
      <c r="AW460" s="101">
        <f>+VLOOKUP($S460,'CODE GENERATOR'!$P:$AM,16,FALSE)</f>
        <v>0</v>
      </c>
      <c r="AX460" s="101">
        <f>+VLOOKUP($S460,'CODE GENERATOR'!$P:$AM,17,FALSE)</f>
        <v>0</v>
      </c>
      <c r="AY460" s="101">
        <f>+VLOOKUP($S460,'CODE GENERATOR'!$P:$AM,18,FALSE)</f>
        <v>0</v>
      </c>
      <c r="AZ460" s="101">
        <f>+VLOOKUP($S460,'CODE GENERATOR'!$P:$AM,19,FALSE)</f>
        <v>0</v>
      </c>
      <c r="BA460" s="101">
        <f>+VLOOKUP($S460,'CODE GENERATOR'!$P:$AM,20,FALSE)</f>
        <v>0</v>
      </c>
      <c r="BB460" s="101">
        <f>+VLOOKUP($S460,'CODE GENERATOR'!$P:$AM,21,FALSE)</f>
        <v>0</v>
      </c>
      <c r="BC460" s="101">
        <f>+VLOOKUP($S460,'CODE GENERATOR'!$P:$AM,22,FALSE)</f>
        <v>0</v>
      </c>
      <c r="BD460" s="101">
        <f>+VLOOKUP($S460,'CODE GENERATOR'!$P:$AM,23,FALSE)</f>
        <v>0</v>
      </c>
      <c r="BE460" s="101">
        <f>+VLOOKUP($S460,'CODE GENERATOR'!$P:$AM,24,FALSE)</f>
        <v>0</v>
      </c>
      <c r="BF460" s="101">
        <f>IF(C460&gt;0,+VLOOKUP(G460,'CATEGORY ID'!$A$1:$L$118,3,FALSE),"")</f>
        <v>30</v>
      </c>
      <c r="BG460" s="101">
        <f>IF(C460&gt;0,+VLOOKUP(H460,'CATEGORY ID'!$D$1:$L$118,3,FALSE),"")</f>
        <v>4</v>
      </c>
      <c r="BH460" s="101">
        <f>IF(C460&gt;0,+VLOOKUP((+H460&amp;I460),'CATEGORY ID'!$H$1:$I$121,2,FALSE),"")</f>
        <v>110</v>
      </c>
      <c r="BJ460" s="101">
        <f>IF(C460&gt;0,IF(COUNTIF('CATEGORY ID'!$K$1:$K$121,+H460&amp;K460) &gt; 0, +VLOOKUP(+H460&amp;K460,'CATEGORY ID'!$K$1:$L$121,2,FALSE),""),"")</f>
        <v>226</v>
      </c>
      <c r="BK460" s="101">
        <v>158</v>
      </c>
      <c r="BO460" s="101">
        <v>21</v>
      </c>
      <c r="BR460" s="101" t="str" cm="1">
        <f t="array" ref="BR460">IF(C460&gt;0,_xlfn.TEXTJOIN(";", TRUE,_xlfn.UNIQUE(_xlfn._xlws.FILTER(BF460:BQ460,(BF460:BQ460&gt;0)),TRUE,FALSE)),"")&amp;";"&amp;BS460</f>
        <v>30;4;110;226;158;21;209;232</v>
      </c>
      <c r="BS460" s="101" t="s">
        <v>3450</v>
      </c>
      <c r="BU460" s="106">
        <f>IF(C460&gt;0,+VLOOKUP($C460,'STYLE NAMES'!$B:$AC,26,FALSE),"")</f>
        <v>59.9</v>
      </c>
      <c r="BV460" s="106">
        <f>IF(C460&gt;0,+VLOOKUP($C460,'STYLE NAMES'!$B:$AC,27,FALSE),"")</f>
        <v>3290</v>
      </c>
      <c r="BW460" s="106">
        <f>IF(C460&gt;0,+VLOOKUP($C460,'STYLE NAMES'!$B:$AC,28,FALSE),"")</f>
        <v>68.884999999999991</v>
      </c>
      <c r="BY460"/>
      <c r="BZ460" s="101">
        <v>8</v>
      </c>
      <c r="CA460" s="137">
        <f t="shared" si="34"/>
        <v>1</v>
      </c>
      <c r="CB460" s="137" t="str">
        <f>+VLOOKUP(C460,'[2]STYLES &amp; MODELS MATRIX'!$A:$G,7,FALSE)</f>
        <v>GHOST</v>
      </c>
      <c r="CC460" s="137" t="str">
        <f>+VLOOKUP(C460,'[1]STYLES &amp; SIZE CHARTS'!$A:$H,8,FALSE)</f>
        <v>JT-GSSP1</v>
      </c>
      <c r="CD460" s="137"/>
      <c r="CE460" s="205"/>
      <c r="CF460" s="141"/>
    </row>
    <row r="461" spans="1:84" s="101" customFormat="1" ht="12" customHeight="1" x14ac:dyDescent="0.2">
      <c r="A461" s="102">
        <f t="shared" si="32"/>
        <v>8683711009955</v>
      </c>
      <c r="B461" s="101" t="s">
        <v>881</v>
      </c>
      <c r="C461" s="101" t="s">
        <v>309</v>
      </c>
      <c r="D461" s="101" t="s">
        <v>2989</v>
      </c>
      <c r="E461" s="203" t="s">
        <v>2383</v>
      </c>
      <c r="F461" s="101" t="s">
        <v>2356</v>
      </c>
      <c r="G461" s="101" t="str">
        <f>IF(C461&gt;0,+VLOOKUP($C461,'STYLE NAMES'!$B:$AC,4,FALSE),"")</f>
        <v>RIDER</v>
      </c>
      <c r="H461" s="101" t="str">
        <f>IF(C461&gt;0,+VLOOKUP($C461,'STYLE NAMES'!$B:$AC,5,FALSE),"")</f>
        <v>JUNIOR</v>
      </c>
      <c r="I461" s="101" t="str">
        <f>IF(C461&gt;0,+VLOOKUP($C461,'STYLE NAMES'!$B:$AC,6,FALSE),"")</f>
        <v>TOPS</v>
      </c>
      <c r="J461" s="101" t="str">
        <f>IF(C461&gt;0,+VLOOKUP($C461,'STYLE NAMES'!$B:$AC,7,FALSE),"")</f>
        <v>KIDS GIRL</v>
      </c>
      <c r="K461" s="101" t="str">
        <f>IF(C461&gt;0,+VLOOKUP($C461,'STYLE NAMES'!$B:$AC,8,FALSE),"")</f>
        <v>COMPETITION POLOS</v>
      </c>
      <c r="L461" s="101" t="str">
        <f>IF(E461&gt;0,+VLOOKUP($E461,'CODE GENERATOR'!$D:$T,3,FALSE),"")</f>
        <v>S</v>
      </c>
      <c r="M461" s="101" t="str">
        <f>IF(E461&gt;0,+VLOOKUP($E461,'CODE GENERATOR'!$D:$T,4,FALSE),"")</f>
        <v>PIQUET</v>
      </c>
      <c r="N461" s="101" t="str">
        <f>IF(E461&gt;0,+VLOOKUP($E461,'CODE GENERATOR'!$D:$T,6,FALSE),"")</f>
        <v>WHITE</v>
      </c>
      <c r="O461" s="101" t="str">
        <f>IF(E461&gt;0,+VLOOKUP($E461,'CODE GENERATOR'!$D:$T,7,FALSE),"")</f>
        <v>WHITE</v>
      </c>
      <c r="P461" s="101" t="str">
        <f t="shared" si="33"/>
        <v>WHITE</v>
      </c>
      <c r="Q461" s="104" t="str">
        <f>IF(E461&gt;0,+VLOOKUP($E461,'CODE GENERATOR'!$D:$T,11,FALSE),"")</f>
        <v>R.TOPKG_CPL0042</v>
      </c>
      <c r="R461" s="104" t="str">
        <f>IF(E461&gt;0,+VLOOKUP($E461,'CODE GENERATOR'!$D:$T,12,FALSE),"")</f>
        <v>PIQ0015WHTWHT</v>
      </c>
      <c r="S461" s="104" t="str">
        <f>IF(E461&gt;0,+VLOOKUP($E461,'CODE GENERATOR'!$D:$T,13,FALSE),"")</f>
        <v>R.TOPKG_CPL0042_PIQ0015WHTWHT</v>
      </c>
      <c r="T461" s="104" t="str">
        <f t="shared" si="31"/>
        <v>R.TOPKG_CPL0042_PIQ0015WHTWHT_14-15 Y</v>
      </c>
      <c r="U461" s="105">
        <v>8683711009955</v>
      </c>
      <c r="V461" s="107" t="str" cm="1">
        <f t="array" ref="V461">_xlfn.TEXTJOIN(";", TRUE, _xlfn.UNIQUE(_xlfn._xlws.FILTER(P$3:P$10029, C$3:C$10029=C461)))</f>
        <v>WHITE;WHITE/NAVY;NAVY/WHITE</v>
      </c>
      <c r="W461" s="107" t="str" cm="1">
        <f t="array" ref="W461">_xlfn.TEXTJOIN(";", TRUE, _xlfn.UNIQUE(_xlfn._xlws.FILTER(F$3:F$10029, C$3:C$10029=C461)))</f>
        <v>6-7 Y;8-9 Y;10-11 Y;12-13 Y;14-15 Y</v>
      </c>
      <c r="X461" s="101" t="str">
        <f>IF(E461&gt;0,+VLOOKUP($E461,'CODE GENERATOR'!$D:$AC,19,FALSE),0)</f>
        <v>CavalierSanmarco_27.01.2026_0372</v>
      </c>
      <c r="Y461" s="101" t="str">
        <f>IF(E461&gt;0,+VLOOKUP($E461,'CODE GENERATOR'!$D:$AC,20,FALSE),0)</f>
        <v>2402_S01_33015</v>
      </c>
      <c r="Z461" s="101" t="str">
        <f>IF(E461&gt;0,+VLOOKUP($E461,'CODE GENERATOR'!$D:$AC,21,FALSE),0)</f>
        <v>2402_S01_33025</v>
      </c>
      <c r="AA461" s="101" t="str">
        <f>IF(E461&gt;0,+VLOOKUP($E461,'CODE GENERATOR'!$D:$AC,22,FALSE),0)</f>
        <v>2402_S01_33027</v>
      </c>
      <c r="AB461" s="101" t="str">
        <f>IF(E461&gt;0,+VLOOKUP($E461,'CODE GENERATOR'!$D:$AC,23,FALSE),0)</f>
        <v>2402_S01_33029</v>
      </c>
      <c r="AC461" s="101" t="str">
        <f>IF(E461&gt;0,+VLOOKUP($E461,'CODE GENERATOR'!$D:$AC,24,FALSE),0)</f>
        <v/>
      </c>
      <c r="AD461" s="101" t="str">
        <f>IF(E461&gt;0,+VLOOKUP($E461,'CODE GENERATOR'!$D:$AC,25,FALSE),0)</f>
        <v/>
      </c>
      <c r="AE461" s="101" t="str">
        <f>IF(E461&gt;0,+VLOOKUP($E461,'CODE GENERATOR'!$D:$AC,26,FALSE),0)</f>
        <v/>
      </c>
      <c r="AF461" s="149" t="str">
        <f>IF($C461&gt;0,$C461&amp;" "&amp;$P461&amp;" "&amp;+VLOOKUP($C461,'STYLE NAMES'!$B:$AC,10,FALSE),"""")</f>
        <v>ENZA-JR WHITE GIRL'S COMPETITION POLO SHORT SLEEVE</v>
      </c>
      <c r="AG461" s="101" t="str">
        <f>"Enjoy our "&amp;(AF461)&amp;"; "&amp;IF(C461&gt;0,+VLOOKUP($C461,'STYLE NAMES'!$B:$AC,11,FALSE),"")</f>
        <v>Enjoy our ENZA-JR 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1" s="101" t="str">
        <f>IF(C461&gt;0,+VLOOKUP($C461,'STYLE NAMES'!$B:$AC,12,FALSE),"")</f>
        <v>* Specially engineered design for high performance
* 4-way super stretch piquet jersey
* Soft and comfortable
* Breathable
* Quick dry
Composition:
95% Poliamide 5% Elasthane</v>
      </c>
      <c r="AI461" s="101" t="str">
        <f>IF(C461&gt;0,+VLOOKUP($C461,'STYLE NAMES'!$B:$AC,13,FALSE),"")</f>
        <v>Machine Wash at 30°C
Mild process
Iron at low temperature
Iron from REVERSE
Do NOT iron on logos or prints
Do not bleach
Do NOT Tumble Dry</v>
      </c>
      <c r="AJ461" s="149" t="str">
        <f>IF($C461&gt;0,$C461&amp;" "&amp;$P461&amp;" "&amp;+VLOOKUP($C461,'STYLE NAMES'!$B:$AC,14,FALSE),"""")</f>
        <v>ENZA-JR WHITE KIZ ÇOCUK KISA KOL YARIŞMA POLO</v>
      </c>
      <c r="AK461" s="149" t="str">
        <f>"Cavalier SanMarco tarafından tasarlanan "&amp;(AJ461)&amp;"; "&amp;IF(C461&gt;0,+VLOOKUP($C461,'STYLE NAMES'!$B:$AC,15,FALSE),"")</f>
        <v>Cavalier SanMarco tarafından tasarlanan ENZA-JR 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1" s="149" t="str">
        <f>IF(C461&gt;0,+VLOOKUP($C461,'STYLE NAMES'!$B:$AC,16,FALSE),"")</f>
        <v>* Yüksek performans için özel tasarım
* 4 yönlü süper streç pike kumaş
* Yumuşak ve rahat
* Nefes alabilir
* Hızlı kuruma
Kompozisyon:
%95 Polyamid  %5 Elastan</v>
      </c>
      <c r="AM461" s="149" t="str">
        <f>IF(C461&gt;0,+VLOOKUP($C461,'STYLE NAMES'!$B:$AC,17,FALSE),"")</f>
        <v>Makinede 30°C' de Yıkayın
Hassas Yıkama
Ilık ütü yapın
Tersten ütüleyin
Logo ve baskıları ÜTÜLEMEYİN
Çamaşır suyu kullanmayın
Kurutma Makinesinde Kurutmayın</v>
      </c>
      <c r="AN461" s="149" t="str">
        <f>IF($C461&gt;0,$C461&amp;" "&amp;$P461&amp;" "&amp;+VLOOKUP($C461,'STYLE NAMES'!$B:$AC,18,FALSE),"""")</f>
        <v>ENZA-JR WHITE POLO DA CONCORSO RAGAZZA MANICA CORTA</v>
      </c>
      <c r="AO461" s="101" t="str">
        <f>"Disegnato da Cavalier SanMarco "&amp;(AN461)&amp;"; "&amp;IF(C461&gt;0,+VLOOKUP($C461,'STYLE NAMES'!$B:$AC,19,FALSE),"")</f>
        <v>Disegnato da Cavalier SanMarco ENZA-JR 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1" s="101" t="str">
        <f>IF(C461&gt;0,+VLOOKUP($C461,'STYLE NAMES'!$B:$AC,20,FALSE),"")</f>
        <v>Design ingegnerizzato per alte prestazioni 
Jersey piqué elasticizzato  4-way-stretch 
Morbido e confortevole 
Traspirante Asciugatura rapida 
Composizione: 
95% Poliammide  5% Elastan</v>
      </c>
      <c r="AQ461" s="101" t="str">
        <f>IF(C461&gt;0,+VLOOKUP($C461,'STYLE NAMES'!$B:$AC,21,FALSE),"")</f>
        <v>Lavare in lavatrice a 30°C Ciclo delicato 
Stirare a bassa temperatura
Stirare al rovescio 
Non stirare su loghi o stampe 
Non candeggiare 
Non asciugare in asciugatrice</v>
      </c>
      <c r="AR461" s="101">
        <f>IF(D461&gt;0,+VLOOKUP($C461,'STYLE NAMES'!$B:$AC,22,FALSE),"")</f>
        <v>0</v>
      </c>
      <c r="AS461" s="101">
        <f>IF(E461&gt;0,+VLOOKUP($C461,'STYLE NAMES'!$B:$AC,23,FALSE),"")</f>
        <v>0</v>
      </c>
      <c r="AT461" s="101">
        <f>IF(F461&gt;0,+VLOOKUP($C461,'STYLE NAMES'!$B:$AC,24,FALSE),"")</f>
        <v>0</v>
      </c>
      <c r="AU461" s="101">
        <f>IF(G461&gt;0,+VLOOKUP($C461,'STYLE NAMES'!$B:$AC,25,FALSE),"")</f>
        <v>0</v>
      </c>
      <c r="AV461" s="101">
        <f>+VLOOKUP($S461,'CODE GENERATOR'!$P:$AM,15,FALSE)</f>
        <v>0</v>
      </c>
      <c r="AW461" s="101">
        <f>+VLOOKUP($S461,'CODE GENERATOR'!$P:$AM,16,FALSE)</f>
        <v>0</v>
      </c>
      <c r="AX461" s="101">
        <f>+VLOOKUP($S461,'CODE GENERATOR'!$P:$AM,17,FALSE)</f>
        <v>0</v>
      </c>
      <c r="AY461" s="101">
        <f>+VLOOKUP($S461,'CODE GENERATOR'!$P:$AM,18,FALSE)</f>
        <v>0</v>
      </c>
      <c r="AZ461" s="101">
        <f>+VLOOKUP($S461,'CODE GENERATOR'!$P:$AM,19,FALSE)</f>
        <v>0</v>
      </c>
      <c r="BA461" s="101">
        <f>+VLOOKUP($S461,'CODE GENERATOR'!$P:$AM,20,FALSE)</f>
        <v>0</v>
      </c>
      <c r="BB461" s="101">
        <f>+VLOOKUP($S461,'CODE GENERATOR'!$P:$AM,21,FALSE)</f>
        <v>0</v>
      </c>
      <c r="BC461" s="101">
        <f>+VLOOKUP($S461,'CODE GENERATOR'!$P:$AM,22,FALSE)</f>
        <v>0</v>
      </c>
      <c r="BD461" s="101">
        <f>+VLOOKUP($S461,'CODE GENERATOR'!$P:$AM,23,FALSE)</f>
        <v>0</v>
      </c>
      <c r="BE461" s="101">
        <f>+VLOOKUP($S461,'CODE GENERATOR'!$P:$AM,24,FALSE)</f>
        <v>0</v>
      </c>
      <c r="BF461" s="101">
        <f>IF(C461&gt;0,+VLOOKUP(G461,'CATEGORY ID'!$A$1:$L$118,3,FALSE),"")</f>
        <v>30</v>
      </c>
      <c r="BG461" s="101">
        <f>IF(C461&gt;0,+VLOOKUP(H461,'CATEGORY ID'!$D$1:$L$118,3,FALSE),"")</f>
        <v>4</v>
      </c>
      <c r="BH461" s="101">
        <f>IF(C461&gt;0,+VLOOKUP((+H461&amp;I461),'CATEGORY ID'!$H$1:$I$121,2,FALSE),"")</f>
        <v>110</v>
      </c>
      <c r="BJ461" s="101">
        <f>IF(C461&gt;0,IF(COUNTIF('CATEGORY ID'!$K$1:$K$121,+H461&amp;K461) &gt; 0, +VLOOKUP(+H461&amp;K461,'CATEGORY ID'!$K$1:$L$121,2,FALSE),""),"")</f>
        <v>226</v>
      </c>
      <c r="BK461" s="101">
        <v>158</v>
      </c>
      <c r="BO461" s="101">
        <v>21</v>
      </c>
      <c r="BR461" s="101" t="str" cm="1">
        <f t="array" ref="BR461">IF(C461&gt;0,_xlfn.TEXTJOIN(";", TRUE,_xlfn.UNIQUE(_xlfn._xlws.FILTER(BF461:BQ461,(BF461:BQ461&gt;0)),TRUE,FALSE)),"")&amp;";"&amp;BS461</f>
        <v>30;4;110;226;158;21;209;232</v>
      </c>
      <c r="BS461" s="101" t="s">
        <v>3450</v>
      </c>
      <c r="BU461" s="106">
        <f>IF(C461&gt;0,+VLOOKUP($C461,'STYLE NAMES'!$B:$AC,26,FALSE),"")</f>
        <v>59.9</v>
      </c>
      <c r="BV461" s="106">
        <f>IF(C461&gt;0,+VLOOKUP($C461,'STYLE NAMES'!$B:$AC,27,FALSE),"")</f>
        <v>3290</v>
      </c>
      <c r="BW461" s="106">
        <f>IF(C461&gt;0,+VLOOKUP($C461,'STYLE NAMES'!$B:$AC,28,FALSE),"")</f>
        <v>68.884999999999991</v>
      </c>
      <c r="BY461"/>
      <c r="BZ461" s="101">
        <v>5</v>
      </c>
      <c r="CA461" s="137">
        <f t="shared" si="34"/>
        <v>1</v>
      </c>
      <c r="CB461" s="137" t="str">
        <f>+VLOOKUP(C461,'[2]STYLES &amp; MODELS MATRIX'!$A:$G,7,FALSE)</f>
        <v>GHOST</v>
      </c>
      <c r="CC461" s="137" t="str">
        <f>+VLOOKUP(C461,'[1]STYLES &amp; SIZE CHARTS'!$A:$H,8,FALSE)</f>
        <v>JT-GSSP1</v>
      </c>
      <c r="CD461" s="137"/>
      <c r="CE461" s="205"/>
      <c r="CF461" s="141"/>
    </row>
    <row r="462" spans="1:84" s="101" customFormat="1" ht="12" customHeight="1" x14ac:dyDescent="0.2">
      <c r="A462" s="102">
        <f t="shared" si="32"/>
        <v>8683711005131</v>
      </c>
      <c r="B462" s="101" t="s">
        <v>881</v>
      </c>
      <c r="C462" s="101" t="s">
        <v>309</v>
      </c>
      <c r="D462" s="101" t="s">
        <v>2989</v>
      </c>
      <c r="E462" s="203" t="s">
        <v>2384</v>
      </c>
      <c r="F462" s="101" t="s">
        <v>2352</v>
      </c>
      <c r="G462" s="101" t="str">
        <f>IF(C462&gt;0,+VLOOKUP($C462,'STYLE NAMES'!$B:$AC,4,FALSE),"")</f>
        <v>RIDER</v>
      </c>
      <c r="H462" s="101" t="str">
        <f>IF(C462&gt;0,+VLOOKUP($C462,'STYLE NAMES'!$B:$AC,5,FALSE),"")</f>
        <v>JUNIOR</v>
      </c>
      <c r="I462" s="101" t="str">
        <f>IF(C462&gt;0,+VLOOKUP($C462,'STYLE NAMES'!$B:$AC,6,FALSE),"")</f>
        <v>TOPS</v>
      </c>
      <c r="J462" s="101" t="str">
        <f>IF(C462&gt;0,+VLOOKUP($C462,'STYLE NAMES'!$B:$AC,7,FALSE),"")</f>
        <v>KIDS GIRL</v>
      </c>
      <c r="K462" s="101" t="str">
        <f>IF(C462&gt;0,+VLOOKUP($C462,'STYLE NAMES'!$B:$AC,8,FALSE),"")</f>
        <v>COMPETITION POLOS</v>
      </c>
      <c r="L462" s="101" t="str">
        <f>IF(E462&gt;0,+VLOOKUP($E462,'CODE GENERATOR'!$D:$T,3,FALSE),"")</f>
        <v>S</v>
      </c>
      <c r="M462" s="101" t="str">
        <f>IF(E462&gt;0,+VLOOKUP($E462,'CODE GENERATOR'!$D:$T,4,FALSE),"")</f>
        <v>PIQUET</v>
      </c>
      <c r="N462" s="101" t="str">
        <f>IF(E462&gt;0,+VLOOKUP($E462,'CODE GENERATOR'!$D:$T,6,FALSE),"")</f>
        <v>WHITE</v>
      </c>
      <c r="O462" s="101" t="str">
        <f>IF(E462&gt;0,+VLOOKUP($E462,'CODE GENERATOR'!$D:$T,7,FALSE),"")</f>
        <v>NAVY</v>
      </c>
      <c r="P462" s="101" t="str">
        <f t="shared" si="33"/>
        <v>WHITE/NAVY</v>
      </c>
      <c r="Q462" s="104" t="str">
        <f>IF(E462&gt;0,+VLOOKUP($E462,'CODE GENERATOR'!$D:$T,11,FALSE),"")</f>
        <v>R.TOPKG_CPL0042</v>
      </c>
      <c r="R462" s="104" t="str">
        <f>IF(E462&gt;0,+VLOOKUP($E462,'CODE GENERATOR'!$D:$T,12,FALSE),"")</f>
        <v>PIQ0015WHTNAV</v>
      </c>
      <c r="S462" s="104" t="str">
        <f>IF(E462&gt;0,+VLOOKUP($E462,'CODE GENERATOR'!$D:$T,13,FALSE),"")</f>
        <v>R.TOPKG_CPL0042_PIQ0015WHTNAV</v>
      </c>
      <c r="T462" s="104" t="str">
        <f t="shared" si="31"/>
        <v>R.TOPKG_CPL0042_PIQ0015WHTNAV_6-7 Y</v>
      </c>
      <c r="U462" s="105">
        <v>8683711005131</v>
      </c>
      <c r="V462" s="107" t="str" cm="1">
        <f t="array" ref="V462">_xlfn.TEXTJOIN(";", TRUE, _xlfn.UNIQUE(_xlfn._xlws.FILTER(P$3:P$10029, C$3:C$10029=C462)))</f>
        <v>WHITE;WHITE/NAVY;NAVY/WHITE</v>
      </c>
      <c r="W462" s="107" t="str" cm="1">
        <f t="array" ref="W462">_xlfn.TEXTJOIN(";", TRUE, _xlfn.UNIQUE(_xlfn._xlws.FILTER(F$3:F$10029, C$3:C$10029=C462)))</f>
        <v>6-7 Y;8-9 Y;10-11 Y;12-13 Y;14-15 Y</v>
      </c>
      <c r="X462" s="101" t="str">
        <f>IF(E462&gt;0,+VLOOKUP($E462,'CODE GENERATOR'!$D:$AC,19,FALSE),0)</f>
        <v>CavalierSanmarco_27.01.2026_0374</v>
      </c>
      <c r="Y462" s="101" t="str">
        <f>IF(E462&gt;0,+VLOOKUP($E462,'CODE GENERATOR'!$D:$AC,20,FALSE),0)</f>
        <v/>
      </c>
      <c r="Z462" s="101" t="str">
        <f>IF(E462&gt;0,+VLOOKUP($E462,'CODE GENERATOR'!$D:$AC,21,FALSE),0)</f>
        <v/>
      </c>
      <c r="AA462" s="101" t="str">
        <f>IF(E462&gt;0,+VLOOKUP($E462,'CODE GENERATOR'!$D:$AC,22,FALSE),0)</f>
        <v/>
      </c>
      <c r="AB462" s="101" t="str">
        <f>IF(E462&gt;0,+VLOOKUP($E462,'CODE GENERATOR'!$D:$AC,23,FALSE),0)</f>
        <v/>
      </c>
      <c r="AC462" s="101" t="str">
        <f>IF(E462&gt;0,+VLOOKUP($E462,'CODE GENERATOR'!$D:$AC,24,FALSE),0)</f>
        <v/>
      </c>
      <c r="AD462" s="101" t="str">
        <f>IF(E462&gt;0,+VLOOKUP($E462,'CODE GENERATOR'!$D:$AC,25,FALSE),0)</f>
        <v/>
      </c>
      <c r="AE462" s="101" t="str">
        <f>IF(E462&gt;0,+VLOOKUP($E462,'CODE GENERATOR'!$D:$AC,26,FALSE),0)</f>
        <v/>
      </c>
      <c r="AF462" s="149" t="str">
        <f>IF($C462&gt;0,$C462&amp;" "&amp;$P462&amp;" "&amp;+VLOOKUP($C462,'STYLE NAMES'!$B:$AC,10,FALSE),"""")</f>
        <v>ENZA-JR WHITE/NAVY GIRL'S COMPETITION POLO SHORT SLEEVE</v>
      </c>
      <c r="AG462" s="101" t="str">
        <f>"Enjoy our "&amp;(AF462)&amp;"; "&amp;IF(C462&gt;0,+VLOOKUP($C462,'STYLE NAMES'!$B:$AC,11,FALSE),"")</f>
        <v>Enjoy our ENZA-JR WHITE/NAVY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2" s="101" t="str">
        <f>IF(C462&gt;0,+VLOOKUP($C462,'STYLE NAMES'!$B:$AC,12,FALSE),"")</f>
        <v>* Specially engineered design for high performance
* 4-way super stretch piquet jersey
* Soft and comfortable
* Breathable
* Quick dry
Composition:
95% Poliamide 5% Elasthane</v>
      </c>
      <c r="AI462" s="101" t="str">
        <f>IF(C462&gt;0,+VLOOKUP($C462,'STYLE NAMES'!$B:$AC,13,FALSE),"")</f>
        <v>Machine Wash at 30°C
Mild process
Iron at low temperature
Iron from REVERSE
Do NOT iron on logos or prints
Do not bleach
Do NOT Tumble Dry</v>
      </c>
      <c r="AJ462" s="149" t="str">
        <f>IF($C462&gt;0,$C462&amp;" "&amp;$P462&amp;" "&amp;+VLOOKUP($C462,'STYLE NAMES'!$B:$AC,14,FALSE),"""")</f>
        <v>ENZA-JR WHITE/NAVY KIZ ÇOCUK KISA KOL YARIŞMA POLO</v>
      </c>
      <c r="AK462" s="149" t="str">
        <f>"Cavalier SanMarco tarafından tasarlanan "&amp;(AJ462)&amp;"; "&amp;IF(C462&gt;0,+VLOOKUP($C462,'STYLE NAMES'!$B:$AC,15,FALSE),"")</f>
        <v>Cavalier SanMarco tarafından tasarlanan ENZA-JR WHITE/NAVY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2" s="149" t="str">
        <f>IF(C462&gt;0,+VLOOKUP($C462,'STYLE NAMES'!$B:$AC,16,FALSE),"")</f>
        <v>* Yüksek performans için özel tasarım
* 4 yönlü süper streç pike kumaş
* Yumuşak ve rahat
* Nefes alabilir
* Hızlı kuruma
Kompozisyon:
%95 Polyamid  %5 Elastan</v>
      </c>
      <c r="AM462" s="149" t="str">
        <f>IF(C462&gt;0,+VLOOKUP($C462,'STYLE NAMES'!$B:$AC,17,FALSE),"")</f>
        <v>Makinede 30°C' de Yıkayın
Hassas Yıkama
Ilık ütü yapın
Tersten ütüleyin
Logo ve baskıları ÜTÜLEMEYİN
Çamaşır suyu kullanmayın
Kurutma Makinesinde Kurutmayın</v>
      </c>
      <c r="AN462" s="149" t="str">
        <f>IF($C462&gt;0,$C462&amp;" "&amp;$P462&amp;" "&amp;+VLOOKUP($C462,'STYLE NAMES'!$B:$AC,18,FALSE),"""")</f>
        <v>ENZA-JR WHITE/NAVY POLO DA CONCORSO RAGAZZA MANICA CORTA</v>
      </c>
      <c r="AO462" s="101" t="str">
        <f>"Disegnato da Cavalier SanMarco "&amp;(AN462)&amp;"; "&amp;IF(C462&gt;0,+VLOOKUP($C462,'STYLE NAMES'!$B:$AC,19,FALSE),"")</f>
        <v>Disegnato da Cavalier SanMarco ENZA-JR WHITE/NAVY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2" s="101" t="str">
        <f>IF(C462&gt;0,+VLOOKUP($C462,'STYLE NAMES'!$B:$AC,20,FALSE),"")</f>
        <v>Design ingegnerizzato per alte prestazioni 
Jersey piqué elasticizzato  4-way-stretch 
Morbido e confortevole 
Traspirante Asciugatura rapida 
Composizione: 
95% Poliammide  5% Elastan</v>
      </c>
      <c r="AQ462" s="101" t="str">
        <f>IF(C462&gt;0,+VLOOKUP($C462,'STYLE NAMES'!$B:$AC,21,FALSE),"")</f>
        <v>Lavare in lavatrice a 30°C Ciclo delicato 
Stirare a bassa temperatura
Stirare al rovescio 
Non stirare su loghi o stampe 
Non candeggiare 
Non asciugare in asciugatrice</v>
      </c>
      <c r="AR462" s="101">
        <f>IF(D462&gt;0,+VLOOKUP($C462,'STYLE NAMES'!$B:$AC,22,FALSE),"")</f>
        <v>0</v>
      </c>
      <c r="AS462" s="101">
        <f>IF(E462&gt;0,+VLOOKUP($C462,'STYLE NAMES'!$B:$AC,23,FALSE),"")</f>
        <v>0</v>
      </c>
      <c r="AT462" s="101">
        <f>IF(F462&gt;0,+VLOOKUP($C462,'STYLE NAMES'!$B:$AC,24,FALSE),"")</f>
        <v>0</v>
      </c>
      <c r="AU462" s="101">
        <f>IF(G462&gt;0,+VLOOKUP($C462,'STYLE NAMES'!$B:$AC,25,FALSE),"")</f>
        <v>0</v>
      </c>
      <c r="AV462" s="101">
        <f>+VLOOKUP($S462,'CODE GENERATOR'!$P:$AM,15,FALSE)</f>
        <v>0</v>
      </c>
      <c r="AW462" s="101">
        <f>+VLOOKUP($S462,'CODE GENERATOR'!$P:$AM,16,FALSE)</f>
        <v>0</v>
      </c>
      <c r="AX462" s="101">
        <f>+VLOOKUP($S462,'CODE GENERATOR'!$P:$AM,17,FALSE)</f>
        <v>0</v>
      </c>
      <c r="AY462" s="101">
        <f>+VLOOKUP($S462,'CODE GENERATOR'!$P:$AM,18,FALSE)</f>
        <v>0</v>
      </c>
      <c r="AZ462" s="101">
        <f>+VLOOKUP($S462,'CODE GENERATOR'!$P:$AM,19,FALSE)</f>
        <v>0</v>
      </c>
      <c r="BA462" s="101">
        <f>+VLOOKUP($S462,'CODE GENERATOR'!$P:$AM,20,FALSE)</f>
        <v>0</v>
      </c>
      <c r="BB462" s="101">
        <f>+VLOOKUP($S462,'CODE GENERATOR'!$P:$AM,21,FALSE)</f>
        <v>0</v>
      </c>
      <c r="BC462" s="101">
        <f>+VLOOKUP($S462,'CODE GENERATOR'!$P:$AM,22,FALSE)</f>
        <v>0</v>
      </c>
      <c r="BD462" s="101">
        <f>+VLOOKUP($S462,'CODE GENERATOR'!$P:$AM,23,FALSE)</f>
        <v>0</v>
      </c>
      <c r="BE462" s="101">
        <f>+VLOOKUP($S462,'CODE GENERATOR'!$P:$AM,24,FALSE)</f>
        <v>0</v>
      </c>
      <c r="BF462" s="101">
        <f>IF(C462&gt;0,+VLOOKUP(G462,'CATEGORY ID'!$A$1:$L$118,3,FALSE),"")</f>
        <v>30</v>
      </c>
      <c r="BG462" s="101">
        <f>IF(C462&gt;0,+VLOOKUP(H462,'CATEGORY ID'!$D$1:$L$118,3,FALSE),"")</f>
        <v>4</v>
      </c>
      <c r="BH462" s="101">
        <f>IF(C462&gt;0,+VLOOKUP((+H462&amp;I462),'CATEGORY ID'!$H$1:$I$121,2,FALSE),"")</f>
        <v>110</v>
      </c>
      <c r="BJ462" s="101">
        <f>IF(C462&gt;0,IF(COUNTIF('CATEGORY ID'!$K$1:$K$121,+H462&amp;K462) &gt; 0, +VLOOKUP(+H462&amp;K462,'CATEGORY ID'!$K$1:$L$121,2,FALSE),""),"")</f>
        <v>226</v>
      </c>
      <c r="BK462" s="101">
        <v>158</v>
      </c>
      <c r="BO462" s="101">
        <v>21</v>
      </c>
      <c r="BR462" s="101" t="str" cm="1">
        <f t="array" ref="BR462">IF(C462&gt;0,_xlfn.TEXTJOIN(";", TRUE,_xlfn.UNIQUE(_xlfn._xlws.FILTER(BF462:BQ462,(BF462:BQ462&gt;0)),TRUE,FALSE)),"")&amp;";"&amp;BS462</f>
        <v>30;4;110;226;158;21;209;232</v>
      </c>
      <c r="BS462" s="101" t="s">
        <v>3450</v>
      </c>
      <c r="BU462" s="106">
        <f>IF(C462&gt;0,+VLOOKUP($C462,'STYLE NAMES'!$B:$AC,26,FALSE),"")</f>
        <v>59.9</v>
      </c>
      <c r="BV462" s="106">
        <f>IF(C462&gt;0,+VLOOKUP($C462,'STYLE NAMES'!$B:$AC,27,FALSE),"")</f>
        <v>3290</v>
      </c>
      <c r="BW462" s="106">
        <f>IF(C462&gt;0,+VLOOKUP($C462,'STYLE NAMES'!$B:$AC,28,FALSE),"")</f>
        <v>68.884999999999991</v>
      </c>
      <c r="BY462"/>
      <c r="BZ462" s="101">
        <v>5</v>
      </c>
      <c r="CA462" s="137">
        <f t="shared" si="34"/>
        <v>1</v>
      </c>
      <c r="CB462" s="137" t="str">
        <f>+VLOOKUP(C462,'[2]STYLES &amp; MODELS MATRIX'!$A:$G,7,FALSE)</f>
        <v>GHOST</v>
      </c>
      <c r="CC462" s="137" t="str">
        <f>+VLOOKUP(C462,'[1]STYLES &amp; SIZE CHARTS'!$A:$H,8,FALSE)</f>
        <v>JT-GSSP1</v>
      </c>
      <c r="CD462" s="137"/>
      <c r="CE462" s="205"/>
      <c r="CF462" s="141"/>
    </row>
    <row r="463" spans="1:84" s="101" customFormat="1" ht="12" customHeight="1" x14ac:dyDescent="0.2">
      <c r="A463" s="102">
        <f t="shared" si="32"/>
        <v>8683711005148</v>
      </c>
      <c r="B463" s="101" t="s">
        <v>881</v>
      </c>
      <c r="C463" s="101" t="s">
        <v>309</v>
      </c>
      <c r="D463" s="101" t="s">
        <v>2989</v>
      </c>
      <c r="E463" s="203" t="s">
        <v>2384</v>
      </c>
      <c r="F463" s="101" t="s">
        <v>2353</v>
      </c>
      <c r="G463" s="101" t="str">
        <f>IF(C463&gt;0,+VLOOKUP($C463,'STYLE NAMES'!$B:$AC,4,FALSE),"")</f>
        <v>RIDER</v>
      </c>
      <c r="H463" s="101" t="str">
        <f>IF(C463&gt;0,+VLOOKUP($C463,'STYLE NAMES'!$B:$AC,5,FALSE),"")</f>
        <v>JUNIOR</v>
      </c>
      <c r="I463" s="101" t="str">
        <f>IF(C463&gt;0,+VLOOKUP($C463,'STYLE NAMES'!$B:$AC,6,FALSE),"")</f>
        <v>TOPS</v>
      </c>
      <c r="J463" s="101" t="str">
        <f>IF(C463&gt;0,+VLOOKUP($C463,'STYLE NAMES'!$B:$AC,7,FALSE),"")</f>
        <v>KIDS GIRL</v>
      </c>
      <c r="K463" s="101" t="str">
        <f>IF(C463&gt;0,+VLOOKUP($C463,'STYLE NAMES'!$B:$AC,8,FALSE),"")</f>
        <v>COMPETITION POLOS</v>
      </c>
      <c r="L463" s="101" t="str">
        <f>IF(E463&gt;0,+VLOOKUP($E463,'CODE GENERATOR'!$D:$T,3,FALSE),"")</f>
        <v>S</v>
      </c>
      <c r="M463" s="101" t="str">
        <f>IF(E463&gt;0,+VLOOKUP($E463,'CODE GENERATOR'!$D:$T,4,FALSE),"")</f>
        <v>PIQUET</v>
      </c>
      <c r="N463" s="101" t="str">
        <f>IF(E463&gt;0,+VLOOKUP($E463,'CODE GENERATOR'!$D:$T,6,FALSE),"")</f>
        <v>WHITE</v>
      </c>
      <c r="O463" s="101" t="str">
        <f>IF(E463&gt;0,+VLOOKUP($E463,'CODE GENERATOR'!$D:$T,7,FALSE),"")</f>
        <v>NAVY</v>
      </c>
      <c r="P463" s="101" t="str">
        <f t="shared" si="33"/>
        <v>WHITE/NAVY</v>
      </c>
      <c r="Q463" s="104" t="str">
        <f>IF(E463&gt;0,+VLOOKUP($E463,'CODE GENERATOR'!$D:$T,11,FALSE),"")</f>
        <v>R.TOPKG_CPL0042</v>
      </c>
      <c r="R463" s="104" t="str">
        <f>IF(E463&gt;0,+VLOOKUP($E463,'CODE GENERATOR'!$D:$T,12,FALSE),"")</f>
        <v>PIQ0015WHTNAV</v>
      </c>
      <c r="S463" s="104" t="str">
        <f>IF(E463&gt;0,+VLOOKUP($E463,'CODE GENERATOR'!$D:$T,13,FALSE),"")</f>
        <v>R.TOPKG_CPL0042_PIQ0015WHTNAV</v>
      </c>
      <c r="T463" s="104" t="str">
        <f t="shared" si="31"/>
        <v>R.TOPKG_CPL0042_PIQ0015WHTNAV_8-9 Y</v>
      </c>
      <c r="U463" s="105">
        <v>8683711005148</v>
      </c>
      <c r="V463" s="107" t="str" cm="1">
        <f t="array" ref="V463">_xlfn.TEXTJOIN(";", TRUE, _xlfn.UNIQUE(_xlfn._xlws.FILTER(P$3:P$10029, C$3:C$10029=C463)))</f>
        <v>WHITE;WHITE/NAVY;NAVY/WHITE</v>
      </c>
      <c r="W463" s="107" t="str" cm="1">
        <f t="array" ref="W463">_xlfn.TEXTJOIN(";", TRUE, _xlfn.UNIQUE(_xlfn._xlws.FILTER(F$3:F$10029, C$3:C$10029=C463)))</f>
        <v>6-7 Y;8-9 Y;10-11 Y;12-13 Y;14-15 Y</v>
      </c>
      <c r="X463" s="101" t="str">
        <f>IF(E463&gt;0,+VLOOKUP($E463,'CODE GENERATOR'!$D:$AC,19,FALSE),0)</f>
        <v>CavalierSanmarco_27.01.2026_0374</v>
      </c>
      <c r="Y463" s="101" t="str">
        <f>IF(E463&gt;0,+VLOOKUP($E463,'CODE GENERATOR'!$D:$AC,20,FALSE),0)</f>
        <v/>
      </c>
      <c r="Z463" s="101" t="str">
        <f>IF(E463&gt;0,+VLOOKUP($E463,'CODE GENERATOR'!$D:$AC,21,FALSE),0)</f>
        <v/>
      </c>
      <c r="AA463" s="101" t="str">
        <f>IF(E463&gt;0,+VLOOKUP($E463,'CODE GENERATOR'!$D:$AC,22,FALSE),0)</f>
        <v/>
      </c>
      <c r="AB463" s="101" t="str">
        <f>IF(E463&gt;0,+VLOOKUP($E463,'CODE GENERATOR'!$D:$AC,23,FALSE),0)</f>
        <v/>
      </c>
      <c r="AC463" s="101" t="str">
        <f>IF(E463&gt;0,+VLOOKUP($E463,'CODE GENERATOR'!$D:$AC,24,FALSE),0)</f>
        <v/>
      </c>
      <c r="AD463" s="101" t="str">
        <f>IF(E463&gt;0,+VLOOKUP($E463,'CODE GENERATOR'!$D:$AC,25,FALSE),0)</f>
        <v/>
      </c>
      <c r="AE463" s="101" t="str">
        <f>IF(E463&gt;0,+VLOOKUP($E463,'CODE GENERATOR'!$D:$AC,26,FALSE),0)</f>
        <v/>
      </c>
      <c r="AF463" s="149" t="str">
        <f>IF($C463&gt;0,$C463&amp;" "&amp;$P463&amp;" "&amp;+VLOOKUP($C463,'STYLE NAMES'!$B:$AC,10,FALSE),"""")</f>
        <v>ENZA-JR WHITE/NAVY GIRL'S COMPETITION POLO SHORT SLEEVE</v>
      </c>
      <c r="AG463" s="101" t="str">
        <f>"Enjoy our "&amp;(AF463)&amp;"; "&amp;IF(C463&gt;0,+VLOOKUP($C463,'STYLE NAMES'!$B:$AC,11,FALSE),"")</f>
        <v>Enjoy our ENZA-JR WHITE/NAVY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3" s="101" t="str">
        <f>IF(C463&gt;0,+VLOOKUP($C463,'STYLE NAMES'!$B:$AC,12,FALSE),"")</f>
        <v>* Specially engineered design for high performance
* 4-way super stretch piquet jersey
* Soft and comfortable
* Breathable
* Quick dry
Composition:
95% Poliamide 5% Elasthane</v>
      </c>
      <c r="AI463" s="101" t="str">
        <f>IF(C463&gt;0,+VLOOKUP($C463,'STYLE NAMES'!$B:$AC,13,FALSE),"")</f>
        <v>Machine Wash at 30°C
Mild process
Iron at low temperature
Iron from REVERSE
Do NOT iron on logos or prints
Do not bleach
Do NOT Tumble Dry</v>
      </c>
      <c r="AJ463" s="149" t="str">
        <f>IF($C463&gt;0,$C463&amp;" "&amp;$P463&amp;" "&amp;+VLOOKUP($C463,'STYLE NAMES'!$B:$AC,14,FALSE),"""")</f>
        <v>ENZA-JR WHITE/NAVY KIZ ÇOCUK KISA KOL YARIŞMA POLO</v>
      </c>
      <c r="AK463" s="149" t="str">
        <f>"Cavalier SanMarco tarafından tasarlanan "&amp;(AJ463)&amp;"; "&amp;IF(C463&gt;0,+VLOOKUP($C463,'STYLE NAMES'!$B:$AC,15,FALSE),"")</f>
        <v>Cavalier SanMarco tarafından tasarlanan ENZA-JR WHITE/NAVY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3" s="149" t="str">
        <f>IF(C463&gt;0,+VLOOKUP($C463,'STYLE NAMES'!$B:$AC,16,FALSE),"")</f>
        <v>* Yüksek performans için özel tasarım
* 4 yönlü süper streç pike kumaş
* Yumuşak ve rahat
* Nefes alabilir
* Hızlı kuruma
Kompozisyon:
%95 Polyamid  %5 Elastan</v>
      </c>
      <c r="AM463" s="149" t="str">
        <f>IF(C463&gt;0,+VLOOKUP($C463,'STYLE NAMES'!$B:$AC,17,FALSE),"")</f>
        <v>Makinede 30°C' de Yıkayın
Hassas Yıkama
Ilık ütü yapın
Tersten ütüleyin
Logo ve baskıları ÜTÜLEMEYİN
Çamaşır suyu kullanmayın
Kurutma Makinesinde Kurutmayın</v>
      </c>
      <c r="AN463" s="149" t="str">
        <f>IF($C463&gt;0,$C463&amp;" "&amp;$P463&amp;" "&amp;+VLOOKUP($C463,'STYLE NAMES'!$B:$AC,18,FALSE),"""")</f>
        <v>ENZA-JR WHITE/NAVY POLO DA CONCORSO RAGAZZA MANICA CORTA</v>
      </c>
      <c r="AO463" s="101" t="str">
        <f>"Disegnato da Cavalier SanMarco "&amp;(AN463)&amp;"; "&amp;IF(C463&gt;0,+VLOOKUP($C463,'STYLE NAMES'!$B:$AC,19,FALSE),"")</f>
        <v>Disegnato da Cavalier SanMarco ENZA-JR WHITE/NAVY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3" s="101" t="str">
        <f>IF(C463&gt;0,+VLOOKUP($C463,'STYLE NAMES'!$B:$AC,20,FALSE),"")</f>
        <v>Design ingegnerizzato per alte prestazioni 
Jersey piqué elasticizzato  4-way-stretch 
Morbido e confortevole 
Traspirante Asciugatura rapida 
Composizione: 
95% Poliammide  5% Elastan</v>
      </c>
      <c r="AQ463" s="101" t="str">
        <f>IF(C463&gt;0,+VLOOKUP($C463,'STYLE NAMES'!$B:$AC,21,FALSE),"")</f>
        <v>Lavare in lavatrice a 30°C Ciclo delicato 
Stirare a bassa temperatura
Stirare al rovescio 
Non stirare su loghi o stampe 
Non candeggiare 
Non asciugare in asciugatrice</v>
      </c>
      <c r="AR463" s="101">
        <f>IF(D463&gt;0,+VLOOKUP($C463,'STYLE NAMES'!$B:$AC,22,FALSE),"")</f>
        <v>0</v>
      </c>
      <c r="AS463" s="101">
        <f>IF(E463&gt;0,+VLOOKUP($C463,'STYLE NAMES'!$B:$AC,23,FALSE),"")</f>
        <v>0</v>
      </c>
      <c r="AT463" s="101">
        <f>IF(F463&gt;0,+VLOOKUP($C463,'STYLE NAMES'!$B:$AC,24,FALSE),"")</f>
        <v>0</v>
      </c>
      <c r="AU463" s="101">
        <f>IF(G463&gt;0,+VLOOKUP($C463,'STYLE NAMES'!$B:$AC,25,FALSE),"")</f>
        <v>0</v>
      </c>
      <c r="AV463" s="101">
        <f>+VLOOKUP($S463,'CODE GENERATOR'!$P:$AM,15,FALSE)</f>
        <v>0</v>
      </c>
      <c r="AW463" s="101">
        <f>+VLOOKUP($S463,'CODE GENERATOR'!$P:$AM,16,FALSE)</f>
        <v>0</v>
      </c>
      <c r="AX463" s="101">
        <f>+VLOOKUP($S463,'CODE GENERATOR'!$P:$AM,17,FALSE)</f>
        <v>0</v>
      </c>
      <c r="AY463" s="101">
        <f>+VLOOKUP($S463,'CODE GENERATOR'!$P:$AM,18,FALSE)</f>
        <v>0</v>
      </c>
      <c r="AZ463" s="101">
        <f>+VLOOKUP($S463,'CODE GENERATOR'!$P:$AM,19,FALSE)</f>
        <v>0</v>
      </c>
      <c r="BA463" s="101">
        <f>+VLOOKUP($S463,'CODE GENERATOR'!$P:$AM,20,FALSE)</f>
        <v>0</v>
      </c>
      <c r="BB463" s="101">
        <f>+VLOOKUP($S463,'CODE GENERATOR'!$P:$AM,21,FALSE)</f>
        <v>0</v>
      </c>
      <c r="BC463" s="101">
        <f>+VLOOKUP($S463,'CODE GENERATOR'!$P:$AM,22,FALSE)</f>
        <v>0</v>
      </c>
      <c r="BD463" s="101">
        <f>+VLOOKUP($S463,'CODE GENERATOR'!$P:$AM,23,FALSE)</f>
        <v>0</v>
      </c>
      <c r="BE463" s="101">
        <f>+VLOOKUP($S463,'CODE GENERATOR'!$P:$AM,24,FALSE)</f>
        <v>0</v>
      </c>
      <c r="BF463" s="101">
        <f>IF(C463&gt;0,+VLOOKUP(G463,'CATEGORY ID'!$A$1:$L$118,3,FALSE),"")</f>
        <v>30</v>
      </c>
      <c r="BG463" s="101">
        <f>IF(C463&gt;0,+VLOOKUP(H463,'CATEGORY ID'!$D$1:$L$118,3,FALSE),"")</f>
        <v>4</v>
      </c>
      <c r="BH463" s="101">
        <f>IF(C463&gt;0,+VLOOKUP((+H463&amp;I463),'CATEGORY ID'!$H$1:$I$121,2,FALSE),"")</f>
        <v>110</v>
      </c>
      <c r="BJ463" s="101">
        <f>IF(C463&gt;0,IF(COUNTIF('CATEGORY ID'!$K$1:$K$121,+H463&amp;K463) &gt; 0, +VLOOKUP(+H463&amp;K463,'CATEGORY ID'!$K$1:$L$121,2,FALSE),""),"")</f>
        <v>226</v>
      </c>
      <c r="BK463" s="101">
        <v>158</v>
      </c>
      <c r="BO463" s="101">
        <v>21</v>
      </c>
      <c r="BR463" s="101" t="str" cm="1">
        <f t="array" ref="BR463">IF(C463&gt;0,_xlfn.TEXTJOIN(";", TRUE,_xlfn.UNIQUE(_xlfn._xlws.FILTER(BF463:BQ463,(BF463:BQ463&gt;0)),TRUE,FALSE)),"")&amp;";"&amp;BS463</f>
        <v>30;4;110;226;158;21;209;232</v>
      </c>
      <c r="BS463" s="101" t="s">
        <v>3450</v>
      </c>
      <c r="BU463" s="106">
        <f>IF(C463&gt;0,+VLOOKUP($C463,'STYLE NAMES'!$B:$AC,26,FALSE),"")</f>
        <v>59.9</v>
      </c>
      <c r="BV463" s="106">
        <f>IF(C463&gt;0,+VLOOKUP($C463,'STYLE NAMES'!$B:$AC,27,FALSE),"")</f>
        <v>3290</v>
      </c>
      <c r="BW463" s="106">
        <f>IF(C463&gt;0,+VLOOKUP($C463,'STYLE NAMES'!$B:$AC,28,FALSE),"")</f>
        <v>68.884999999999991</v>
      </c>
      <c r="BY463"/>
      <c r="BZ463" s="101">
        <v>11</v>
      </c>
      <c r="CA463" s="137">
        <f t="shared" si="34"/>
        <v>1</v>
      </c>
      <c r="CB463" s="137" t="str">
        <f>+VLOOKUP(C463,'[2]STYLES &amp; MODELS MATRIX'!$A:$G,7,FALSE)</f>
        <v>GHOST</v>
      </c>
      <c r="CC463" s="137" t="str">
        <f>+VLOOKUP(C463,'[1]STYLES &amp; SIZE CHARTS'!$A:$H,8,FALSE)</f>
        <v>JT-GSSP1</v>
      </c>
      <c r="CD463" s="137"/>
      <c r="CE463" s="205"/>
      <c r="CF463" s="141"/>
    </row>
    <row r="464" spans="1:84" s="101" customFormat="1" ht="12" customHeight="1" x14ac:dyDescent="0.2">
      <c r="A464" s="102">
        <f t="shared" si="32"/>
        <v>8683711005155</v>
      </c>
      <c r="B464" s="101" t="s">
        <v>881</v>
      </c>
      <c r="C464" s="101" t="s">
        <v>309</v>
      </c>
      <c r="D464" s="101" t="s">
        <v>2989</v>
      </c>
      <c r="E464" s="203" t="s">
        <v>2384</v>
      </c>
      <c r="F464" s="101" t="s">
        <v>2354</v>
      </c>
      <c r="G464" s="101" t="str">
        <f>IF(C464&gt;0,+VLOOKUP($C464,'STYLE NAMES'!$B:$AC,4,FALSE),"")</f>
        <v>RIDER</v>
      </c>
      <c r="H464" s="101" t="str">
        <f>IF(C464&gt;0,+VLOOKUP($C464,'STYLE NAMES'!$B:$AC,5,FALSE),"")</f>
        <v>JUNIOR</v>
      </c>
      <c r="I464" s="101" t="str">
        <f>IF(C464&gt;0,+VLOOKUP($C464,'STYLE NAMES'!$B:$AC,6,FALSE),"")</f>
        <v>TOPS</v>
      </c>
      <c r="J464" s="101" t="str">
        <f>IF(C464&gt;0,+VLOOKUP($C464,'STYLE NAMES'!$B:$AC,7,FALSE),"")</f>
        <v>KIDS GIRL</v>
      </c>
      <c r="K464" s="101" t="str">
        <f>IF(C464&gt;0,+VLOOKUP($C464,'STYLE NAMES'!$B:$AC,8,FALSE),"")</f>
        <v>COMPETITION POLOS</v>
      </c>
      <c r="L464" s="101" t="str">
        <f>IF(E464&gt;0,+VLOOKUP($E464,'CODE GENERATOR'!$D:$T,3,FALSE),"")</f>
        <v>S</v>
      </c>
      <c r="M464" s="101" t="str">
        <f>IF(E464&gt;0,+VLOOKUP($E464,'CODE GENERATOR'!$D:$T,4,FALSE),"")</f>
        <v>PIQUET</v>
      </c>
      <c r="N464" s="101" t="str">
        <f>IF(E464&gt;0,+VLOOKUP($E464,'CODE GENERATOR'!$D:$T,6,FALSE),"")</f>
        <v>WHITE</v>
      </c>
      <c r="O464" s="101" t="str">
        <f>IF(E464&gt;0,+VLOOKUP($E464,'CODE GENERATOR'!$D:$T,7,FALSE),"")</f>
        <v>NAVY</v>
      </c>
      <c r="P464" s="101" t="str">
        <f t="shared" si="33"/>
        <v>WHITE/NAVY</v>
      </c>
      <c r="Q464" s="104" t="str">
        <f>IF(E464&gt;0,+VLOOKUP($E464,'CODE GENERATOR'!$D:$T,11,FALSE),"")</f>
        <v>R.TOPKG_CPL0042</v>
      </c>
      <c r="R464" s="104" t="str">
        <f>IF(E464&gt;0,+VLOOKUP($E464,'CODE GENERATOR'!$D:$T,12,FALSE),"")</f>
        <v>PIQ0015WHTNAV</v>
      </c>
      <c r="S464" s="104" t="str">
        <f>IF(E464&gt;0,+VLOOKUP($E464,'CODE GENERATOR'!$D:$T,13,FALSE),"")</f>
        <v>R.TOPKG_CPL0042_PIQ0015WHTNAV</v>
      </c>
      <c r="T464" s="104" t="str">
        <f t="shared" si="31"/>
        <v>R.TOPKG_CPL0042_PIQ0015WHTNAV_10-11 Y</v>
      </c>
      <c r="U464" s="105">
        <v>8683711005155</v>
      </c>
      <c r="V464" s="107" t="str" cm="1">
        <f t="array" ref="V464">_xlfn.TEXTJOIN(";", TRUE, _xlfn.UNIQUE(_xlfn._xlws.FILTER(P$3:P$10029, C$3:C$10029=C464)))</f>
        <v>WHITE;WHITE/NAVY;NAVY/WHITE</v>
      </c>
      <c r="W464" s="107" t="str" cm="1">
        <f t="array" ref="W464">_xlfn.TEXTJOIN(";", TRUE, _xlfn.UNIQUE(_xlfn._xlws.FILTER(F$3:F$10029, C$3:C$10029=C464)))</f>
        <v>6-7 Y;8-9 Y;10-11 Y;12-13 Y;14-15 Y</v>
      </c>
      <c r="X464" s="101" t="str">
        <f>IF(E464&gt;0,+VLOOKUP($E464,'CODE GENERATOR'!$D:$AC,19,FALSE),0)</f>
        <v>CavalierSanmarco_27.01.2026_0374</v>
      </c>
      <c r="Y464" s="101" t="str">
        <f>IF(E464&gt;0,+VLOOKUP($E464,'CODE GENERATOR'!$D:$AC,20,FALSE),0)</f>
        <v/>
      </c>
      <c r="Z464" s="101" t="str">
        <f>IF(E464&gt;0,+VLOOKUP($E464,'CODE GENERATOR'!$D:$AC,21,FALSE),0)</f>
        <v/>
      </c>
      <c r="AA464" s="101" t="str">
        <f>IF(E464&gt;0,+VLOOKUP($E464,'CODE GENERATOR'!$D:$AC,22,FALSE),0)</f>
        <v/>
      </c>
      <c r="AB464" s="101" t="str">
        <f>IF(E464&gt;0,+VLOOKUP($E464,'CODE GENERATOR'!$D:$AC,23,FALSE),0)</f>
        <v/>
      </c>
      <c r="AC464" s="101" t="str">
        <f>IF(E464&gt;0,+VLOOKUP($E464,'CODE GENERATOR'!$D:$AC,24,FALSE),0)</f>
        <v/>
      </c>
      <c r="AD464" s="101" t="str">
        <f>IF(E464&gt;0,+VLOOKUP($E464,'CODE GENERATOR'!$D:$AC,25,FALSE),0)</f>
        <v/>
      </c>
      <c r="AE464" s="101" t="str">
        <f>IF(E464&gt;0,+VLOOKUP($E464,'CODE GENERATOR'!$D:$AC,26,FALSE),0)</f>
        <v/>
      </c>
      <c r="AF464" s="149" t="str">
        <f>IF($C464&gt;0,$C464&amp;" "&amp;$P464&amp;" "&amp;+VLOOKUP($C464,'STYLE NAMES'!$B:$AC,10,FALSE),"""")</f>
        <v>ENZA-JR WHITE/NAVY GIRL'S COMPETITION POLO SHORT SLEEVE</v>
      </c>
      <c r="AG464" s="101" t="str">
        <f>"Enjoy our "&amp;(AF464)&amp;"; "&amp;IF(C464&gt;0,+VLOOKUP($C464,'STYLE NAMES'!$B:$AC,11,FALSE),"")</f>
        <v>Enjoy our ENZA-JR WHITE/NAVY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4" s="101" t="str">
        <f>IF(C464&gt;0,+VLOOKUP($C464,'STYLE NAMES'!$B:$AC,12,FALSE),"")</f>
        <v>* Specially engineered design for high performance
* 4-way super stretch piquet jersey
* Soft and comfortable
* Breathable
* Quick dry
Composition:
95% Poliamide 5% Elasthane</v>
      </c>
      <c r="AI464" s="101" t="str">
        <f>IF(C464&gt;0,+VLOOKUP($C464,'STYLE NAMES'!$B:$AC,13,FALSE),"")</f>
        <v>Machine Wash at 30°C
Mild process
Iron at low temperature
Iron from REVERSE
Do NOT iron on logos or prints
Do not bleach
Do NOT Tumble Dry</v>
      </c>
      <c r="AJ464" s="149" t="str">
        <f>IF($C464&gt;0,$C464&amp;" "&amp;$P464&amp;" "&amp;+VLOOKUP($C464,'STYLE NAMES'!$B:$AC,14,FALSE),"""")</f>
        <v>ENZA-JR WHITE/NAVY KIZ ÇOCUK KISA KOL YARIŞMA POLO</v>
      </c>
      <c r="AK464" s="149" t="str">
        <f>"Cavalier SanMarco tarafından tasarlanan "&amp;(AJ464)&amp;"; "&amp;IF(C464&gt;0,+VLOOKUP($C464,'STYLE NAMES'!$B:$AC,15,FALSE),"")</f>
        <v>Cavalier SanMarco tarafından tasarlanan ENZA-JR WHITE/NAVY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4" s="149" t="str">
        <f>IF(C464&gt;0,+VLOOKUP($C464,'STYLE NAMES'!$B:$AC,16,FALSE),"")</f>
        <v>* Yüksek performans için özel tasarım
* 4 yönlü süper streç pike kumaş
* Yumuşak ve rahat
* Nefes alabilir
* Hızlı kuruma
Kompozisyon:
%95 Polyamid  %5 Elastan</v>
      </c>
      <c r="AM464" s="149" t="str">
        <f>IF(C464&gt;0,+VLOOKUP($C464,'STYLE NAMES'!$B:$AC,17,FALSE),"")</f>
        <v>Makinede 30°C' de Yıkayın
Hassas Yıkama
Ilık ütü yapın
Tersten ütüleyin
Logo ve baskıları ÜTÜLEMEYİN
Çamaşır suyu kullanmayın
Kurutma Makinesinde Kurutmayın</v>
      </c>
      <c r="AN464" s="149" t="str">
        <f>IF($C464&gt;0,$C464&amp;" "&amp;$P464&amp;" "&amp;+VLOOKUP($C464,'STYLE NAMES'!$B:$AC,18,FALSE),"""")</f>
        <v>ENZA-JR WHITE/NAVY POLO DA CONCORSO RAGAZZA MANICA CORTA</v>
      </c>
      <c r="AO464" s="101" t="str">
        <f>"Disegnato da Cavalier SanMarco "&amp;(AN464)&amp;"; "&amp;IF(C464&gt;0,+VLOOKUP($C464,'STYLE NAMES'!$B:$AC,19,FALSE),"")</f>
        <v>Disegnato da Cavalier SanMarco ENZA-JR WHITE/NAVY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4" s="101" t="str">
        <f>IF(C464&gt;0,+VLOOKUP($C464,'STYLE NAMES'!$B:$AC,20,FALSE),"")</f>
        <v>Design ingegnerizzato per alte prestazioni 
Jersey piqué elasticizzato  4-way-stretch 
Morbido e confortevole 
Traspirante Asciugatura rapida 
Composizione: 
95% Poliammide  5% Elastan</v>
      </c>
      <c r="AQ464" s="101" t="str">
        <f>IF(C464&gt;0,+VLOOKUP($C464,'STYLE NAMES'!$B:$AC,21,FALSE),"")</f>
        <v>Lavare in lavatrice a 30°C Ciclo delicato 
Stirare a bassa temperatura
Stirare al rovescio 
Non stirare su loghi o stampe 
Non candeggiare 
Non asciugare in asciugatrice</v>
      </c>
      <c r="AR464" s="101">
        <f>IF(D464&gt;0,+VLOOKUP($C464,'STYLE NAMES'!$B:$AC,22,FALSE),"")</f>
        <v>0</v>
      </c>
      <c r="AS464" s="101">
        <f>IF(E464&gt;0,+VLOOKUP($C464,'STYLE NAMES'!$B:$AC,23,FALSE),"")</f>
        <v>0</v>
      </c>
      <c r="AT464" s="101">
        <f>IF(F464&gt;0,+VLOOKUP($C464,'STYLE NAMES'!$B:$AC,24,FALSE),"")</f>
        <v>0</v>
      </c>
      <c r="AU464" s="101">
        <f>IF(G464&gt;0,+VLOOKUP($C464,'STYLE NAMES'!$B:$AC,25,FALSE),"")</f>
        <v>0</v>
      </c>
      <c r="AV464" s="101">
        <f>+VLOOKUP($S464,'CODE GENERATOR'!$P:$AM,15,FALSE)</f>
        <v>0</v>
      </c>
      <c r="AW464" s="101">
        <f>+VLOOKUP($S464,'CODE GENERATOR'!$P:$AM,16,FALSE)</f>
        <v>0</v>
      </c>
      <c r="AX464" s="101">
        <f>+VLOOKUP($S464,'CODE GENERATOR'!$P:$AM,17,FALSE)</f>
        <v>0</v>
      </c>
      <c r="AY464" s="101">
        <f>+VLOOKUP($S464,'CODE GENERATOR'!$P:$AM,18,FALSE)</f>
        <v>0</v>
      </c>
      <c r="AZ464" s="101">
        <f>+VLOOKUP($S464,'CODE GENERATOR'!$P:$AM,19,FALSE)</f>
        <v>0</v>
      </c>
      <c r="BA464" s="101">
        <f>+VLOOKUP($S464,'CODE GENERATOR'!$P:$AM,20,FALSE)</f>
        <v>0</v>
      </c>
      <c r="BB464" s="101">
        <f>+VLOOKUP($S464,'CODE GENERATOR'!$P:$AM,21,FALSE)</f>
        <v>0</v>
      </c>
      <c r="BC464" s="101">
        <f>+VLOOKUP($S464,'CODE GENERATOR'!$P:$AM,22,FALSE)</f>
        <v>0</v>
      </c>
      <c r="BD464" s="101">
        <f>+VLOOKUP($S464,'CODE GENERATOR'!$P:$AM,23,FALSE)</f>
        <v>0</v>
      </c>
      <c r="BE464" s="101">
        <f>+VLOOKUP($S464,'CODE GENERATOR'!$P:$AM,24,FALSE)</f>
        <v>0</v>
      </c>
      <c r="BF464" s="101">
        <f>IF(C464&gt;0,+VLOOKUP(G464,'CATEGORY ID'!$A$1:$L$118,3,FALSE),"")</f>
        <v>30</v>
      </c>
      <c r="BG464" s="101">
        <f>IF(C464&gt;0,+VLOOKUP(H464,'CATEGORY ID'!$D$1:$L$118,3,FALSE),"")</f>
        <v>4</v>
      </c>
      <c r="BH464" s="101">
        <f>IF(C464&gt;0,+VLOOKUP((+H464&amp;I464),'CATEGORY ID'!$H$1:$I$121,2,FALSE),"")</f>
        <v>110</v>
      </c>
      <c r="BJ464" s="101">
        <f>IF(C464&gt;0,IF(COUNTIF('CATEGORY ID'!$K$1:$K$121,+H464&amp;K464) &gt; 0, +VLOOKUP(+H464&amp;K464,'CATEGORY ID'!$K$1:$L$121,2,FALSE),""),"")</f>
        <v>226</v>
      </c>
      <c r="BK464" s="101">
        <v>158</v>
      </c>
      <c r="BO464" s="101">
        <v>21</v>
      </c>
      <c r="BR464" s="101" t="str" cm="1">
        <f t="array" ref="BR464">IF(C464&gt;0,_xlfn.TEXTJOIN(";", TRUE,_xlfn.UNIQUE(_xlfn._xlws.FILTER(BF464:BQ464,(BF464:BQ464&gt;0)),TRUE,FALSE)),"")&amp;";"&amp;BS464</f>
        <v>30;4;110;226;158;21;209;232</v>
      </c>
      <c r="BS464" s="101" t="s">
        <v>3450</v>
      </c>
      <c r="BU464" s="106">
        <f>IF(C464&gt;0,+VLOOKUP($C464,'STYLE NAMES'!$B:$AC,26,FALSE),"")</f>
        <v>59.9</v>
      </c>
      <c r="BV464" s="106">
        <f>IF(C464&gt;0,+VLOOKUP($C464,'STYLE NAMES'!$B:$AC,27,FALSE),"")</f>
        <v>3290</v>
      </c>
      <c r="BW464" s="106">
        <f>IF(C464&gt;0,+VLOOKUP($C464,'STYLE NAMES'!$B:$AC,28,FALSE),"")</f>
        <v>68.884999999999991</v>
      </c>
      <c r="BY464"/>
      <c r="BZ464" s="101">
        <v>9</v>
      </c>
      <c r="CA464" s="137">
        <f t="shared" si="34"/>
        <v>1</v>
      </c>
      <c r="CB464" s="137" t="str">
        <f>+VLOOKUP(C464,'[2]STYLES &amp; MODELS MATRIX'!$A:$G,7,FALSE)</f>
        <v>GHOST</v>
      </c>
      <c r="CC464" s="137" t="str">
        <f>+VLOOKUP(C464,'[1]STYLES &amp; SIZE CHARTS'!$A:$H,8,FALSE)</f>
        <v>JT-GSSP1</v>
      </c>
      <c r="CD464" s="137"/>
      <c r="CE464" s="205"/>
      <c r="CF464" s="141"/>
    </row>
    <row r="465" spans="1:84" s="101" customFormat="1" ht="12" customHeight="1" x14ac:dyDescent="0.2">
      <c r="A465" s="102">
        <f t="shared" si="32"/>
        <v>8683711005162</v>
      </c>
      <c r="B465" s="101" t="s">
        <v>881</v>
      </c>
      <c r="C465" s="101" t="s">
        <v>309</v>
      </c>
      <c r="D465" s="101" t="s">
        <v>2989</v>
      </c>
      <c r="E465" s="203" t="s">
        <v>2384</v>
      </c>
      <c r="F465" s="101" t="s">
        <v>2355</v>
      </c>
      <c r="G465" s="101" t="str">
        <f>IF(C465&gt;0,+VLOOKUP($C465,'STYLE NAMES'!$B:$AC,4,FALSE),"")</f>
        <v>RIDER</v>
      </c>
      <c r="H465" s="101" t="str">
        <f>IF(C465&gt;0,+VLOOKUP($C465,'STYLE NAMES'!$B:$AC,5,FALSE),"")</f>
        <v>JUNIOR</v>
      </c>
      <c r="I465" s="101" t="str">
        <f>IF(C465&gt;0,+VLOOKUP($C465,'STYLE NAMES'!$B:$AC,6,FALSE),"")</f>
        <v>TOPS</v>
      </c>
      <c r="J465" s="101" t="str">
        <f>IF(C465&gt;0,+VLOOKUP($C465,'STYLE NAMES'!$B:$AC,7,FALSE),"")</f>
        <v>KIDS GIRL</v>
      </c>
      <c r="K465" s="101" t="str">
        <f>IF(C465&gt;0,+VLOOKUP($C465,'STYLE NAMES'!$B:$AC,8,FALSE),"")</f>
        <v>COMPETITION POLOS</v>
      </c>
      <c r="L465" s="101" t="str">
        <f>IF(E465&gt;0,+VLOOKUP($E465,'CODE GENERATOR'!$D:$T,3,FALSE),"")</f>
        <v>S</v>
      </c>
      <c r="M465" s="101" t="str">
        <f>IF(E465&gt;0,+VLOOKUP($E465,'CODE GENERATOR'!$D:$T,4,FALSE),"")</f>
        <v>PIQUET</v>
      </c>
      <c r="N465" s="101" t="str">
        <f>IF(E465&gt;0,+VLOOKUP($E465,'CODE GENERATOR'!$D:$T,6,FALSE),"")</f>
        <v>WHITE</v>
      </c>
      <c r="O465" s="101" t="str">
        <f>IF(E465&gt;0,+VLOOKUP($E465,'CODE GENERATOR'!$D:$T,7,FALSE),"")</f>
        <v>NAVY</v>
      </c>
      <c r="P465" s="101" t="str">
        <f t="shared" si="33"/>
        <v>WHITE/NAVY</v>
      </c>
      <c r="Q465" s="104" t="str">
        <f>IF(E465&gt;0,+VLOOKUP($E465,'CODE GENERATOR'!$D:$T,11,FALSE),"")</f>
        <v>R.TOPKG_CPL0042</v>
      </c>
      <c r="R465" s="104" t="str">
        <f>IF(E465&gt;0,+VLOOKUP($E465,'CODE GENERATOR'!$D:$T,12,FALSE),"")</f>
        <v>PIQ0015WHTNAV</v>
      </c>
      <c r="S465" s="104" t="str">
        <f>IF(E465&gt;0,+VLOOKUP($E465,'CODE GENERATOR'!$D:$T,13,FALSE),"")</f>
        <v>R.TOPKG_CPL0042_PIQ0015WHTNAV</v>
      </c>
      <c r="T465" s="104" t="str">
        <f t="shared" si="31"/>
        <v>R.TOPKG_CPL0042_PIQ0015WHTNAV_12-13 Y</v>
      </c>
      <c r="U465" s="105">
        <v>8683711005162</v>
      </c>
      <c r="V465" s="107" t="str" cm="1">
        <f t="array" ref="V465">_xlfn.TEXTJOIN(";", TRUE, _xlfn.UNIQUE(_xlfn._xlws.FILTER(P$3:P$10029, C$3:C$10029=C465)))</f>
        <v>WHITE;WHITE/NAVY;NAVY/WHITE</v>
      </c>
      <c r="W465" s="107" t="str" cm="1">
        <f t="array" ref="W465">_xlfn.TEXTJOIN(";", TRUE, _xlfn.UNIQUE(_xlfn._xlws.FILTER(F$3:F$10029, C$3:C$10029=C465)))</f>
        <v>6-7 Y;8-9 Y;10-11 Y;12-13 Y;14-15 Y</v>
      </c>
      <c r="X465" s="101" t="str">
        <f>IF(E465&gt;0,+VLOOKUP($E465,'CODE GENERATOR'!$D:$AC,19,FALSE),0)</f>
        <v>CavalierSanmarco_27.01.2026_0374</v>
      </c>
      <c r="Y465" s="101" t="str">
        <f>IF(E465&gt;0,+VLOOKUP($E465,'CODE GENERATOR'!$D:$AC,20,FALSE),0)</f>
        <v/>
      </c>
      <c r="Z465" s="101" t="str">
        <f>IF(E465&gt;0,+VLOOKUP($E465,'CODE GENERATOR'!$D:$AC,21,FALSE),0)</f>
        <v/>
      </c>
      <c r="AA465" s="101" t="str">
        <f>IF(E465&gt;0,+VLOOKUP($E465,'CODE GENERATOR'!$D:$AC,22,FALSE),0)</f>
        <v/>
      </c>
      <c r="AB465" s="101" t="str">
        <f>IF(E465&gt;0,+VLOOKUP($E465,'CODE GENERATOR'!$D:$AC,23,FALSE),0)</f>
        <v/>
      </c>
      <c r="AC465" s="101" t="str">
        <f>IF(E465&gt;0,+VLOOKUP($E465,'CODE GENERATOR'!$D:$AC,24,FALSE),0)</f>
        <v/>
      </c>
      <c r="AD465" s="101" t="str">
        <f>IF(E465&gt;0,+VLOOKUP($E465,'CODE GENERATOR'!$D:$AC,25,FALSE),0)</f>
        <v/>
      </c>
      <c r="AE465" s="101" t="str">
        <f>IF(E465&gt;0,+VLOOKUP($E465,'CODE GENERATOR'!$D:$AC,26,FALSE),0)</f>
        <v/>
      </c>
      <c r="AF465" s="149" t="str">
        <f>IF($C465&gt;0,$C465&amp;" "&amp;$P465&amp;" "&amp;+VLOOKUP($C465,'STYLE NAMES'!$B:$AC,10,FALSE),"""")</f>
        <v>ENZA-JR WHITE/NAVY GIRL'S COMPETITION POLO SHORT SLEEVE</v>
      </c>
      <c r="AG465" s="101" t="str">
        <f>"Enjoy our "&amp;(AF465)&amp;"; "&amp;IF(C465&gt;0,+VLOOKUP($C465,'STYLE NAMES'!$B:$AC,11,FALSE),"")</f>
        <v>Enjoy our ENZA-JR WHITE/NAVY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5" s="101" t="str">
        <f>IF(C465&gt;0,+VLOOKUP($C465,'STYLE NAMES'!$B:$AC,12,FALSE),"")</f>
        <v>* Specially engineered design for high performance
* 4-way super stretch piquet jersey
* Soft and comfortable
* Breathable
* Quick dry
Composition:
95% Poliamide 5% Elasthane</v>
      </c>
      <c r="AI465" s="101" t="str">
        <f>IF(C465&gt;0,+VLOOKUP($C465,'STYLE NAMES'!$B:$AC,13,FALSE),"")</f>
        <v>Machine Wash at 30°C
Mild process
Iron at low temperature
Iron from REVERSE
Do NOT iron on logos or prints
Do not bleach
Do NOT Tumble Dry</v>
      </c>
      <c r="AJ465" s="149" t="str">
        <f>IF($C465&gt;0,$C465&amp;" "&amp;$P465&amp;" "&amp;+VLOOKUP($C465,'STYLE NAMES'!$B:$AC,14,FALSE),"""")</f>
        <v>ENZA-JR WHITE/NAVY KIZ ÇOCUK KISA KOL YARIŞMA POLO</v>
      </c>
      <c r="AK465" s="149" t="str">
        <f>"Cavalier SanMarco tarafından tasarlanan "&amp;(AJ465)&amp;"; "&amp;IF(C465&gt;0,+VLOOKUP($C465,'STYLE NAMES'!$B:$AC,15,FALSE),"")</f>
        <v>Cavalier SanMarco tarafından tasarlanan ENZA-JR WHITE/NAVY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5" s="149" t="str">
        <f>IF(C465&gt;0,+VLOOKUP($C465,'STYLE NAMES'!$B:$AC,16,FALSE),"")</f>
        <v>* Yüksek performans için özel tasarım
* 4 yönlü süper streç pike kumaş
* Yumuşak ve rahat
* Nefes alabilir
* Hızlı kuruma
Kompozisyon:
%95 Polyamid  %5 Elastan</v>
      </c>
      <c r="AM465" s="149" t="str">
        <f>IF(C465&gt;0,+VLOOKUP($C465,'STYLE NAMES'!$B:$AC,17,FALSE),"")</f>
        <v>Makinede 30°C' de Yıkayın
Hassas Yıkama
Ilık ütü yapın
Tersten ütüleyin
Logo ve baskıları ÜTÜLEMEYİN
Çamaşır suyu kullanmayın
Kurutma Makinesinde Kurutmayın</v>
      </c>
      <c r="AN465" s="149" t="str">
        <f>IF($C465&gt;0,$C465&amp;" "&amp;$P465&amp;" "&amp;+VLOOKUP($C465,'STYLE NAMES'!$B:$AC,18,FALSE),"""")</f>
        <v>ENZA-JR WHITE/NAVY POLO DA CONCORSO RAGAZZA MANICA CORTA</v>
      </c>
      <c r="AO465" s="101" t="str">
        <f>"Disegnato da Cavalier SanMarco "&amp;(AN465)&amp;"; "&amp;IF(C465&gt;0,+VLOOKUP($C465,'STYLE NAMES'!$B:$AC,19,FALSE),"")</f>
        <v>Disegnato da Cavalier SanMarco ENZA-JR WHITE/NAVY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5" s="101" t="str">
        <f>IF(C465&gt;0,+VLOOKUP($C465,'STYLE NAMES'!$B:$AC,20,FALSE),"")</f>
        <v>Design ingegnerizzato per alte prestazioni 
Jersey piqué elasticizzato  4-way-stretch 
Morbido e confortevole 
Traspirante Asciugatura rapida 
Composizione: 
95% Poliammide  5% Elastan</v>
      </c>
      <c r="AQ465" s="101" t="str">
        <f>IF(C465&gt;0,+VLOOKUP($C465,'STYLE NAMES'!$B:$AC,21,FALSE),"")</f>
        <v>Lavare in lavatrice a 30°C Ciclo delicato 
Stirare a bassa temperatura
Stirare al rovescio 
Non stirare su loghi o stampe 
Non candeggiare 
Non asciugare in asciugatrice</v>
      </c>
      <c r="AR465" s="101">
        <f>IF(D465&gt;0,+VLOOKUP($C465,'STYLE NAMES'!$B:$AC,22,FALSE),"")</f>
        <v>0</v>
      </c>
      <c r="AS465" s="101">
        <f>IF(E465&gt;0,+VLOOKUP($C465,'STYLE NAMES'!$B:$AC,23,FALSE),"")</f>
        <v>0</v>
      </c>
      <c r="AT465" s="101">
        <f>IF(F465&gt;0,+VLOOKUP($C465,'STYLE NAMES'!$B:$AC,24,FALSE),"")</f>
        <v>0</v>
      </c>
      <c r="AU465" s="101">
        <f>IF(G465&gt;0,+VLOOKUP($C465,'STYLE NAMES'!$B:$AC,25,FALSE),"")</f>
        <v>0</v>
      </c>
      <c r="AV465" s="101">
        <f>+VLOOKUP($S465,'CODE GENERATOR'!$P:$AM,15,FALSE)</f>
        <v>0</v>
      </c>
      <c r="AW465" s="101">
        <f>+VLOOKUP($S465,'CODE GENERATOR'!$P:$AM,16,FALSE)</f>
        <v>0</v>
      </c>
      <c r="AX465" s="101">
        <f>+VLOOKUP($S465,'CODE GENERATOR'!$P:$AM,17,FALSE)</f>
        <v>0</v>
      </c>
      <c r="AY465" s="101">
        <f>+VLOOKUP($S465,'CODE GENERATOR'!$P:$AM,18,FALSE)</f>
        <v>0</v>
      </c>
      <c r="AZ465" s="101">
        <f>+VLOOKUP($S465,'CODE GENERATOR'!$P:$AM,19,FALSE)</f>
        <v>0</v>
      </c>
      <c r="BA465" s="101">
        <f>+VLOOKUP($S465,'CODE GENERATOR'!$P:$AM,20,FALSE)</f>
        <v>0</v>
      </c>
      <c r="BB465" s="101">
        <f>+VLOOKUP($S465,'CODE GENERATOR'!$P:$AM,21,FALSE)</f>
        <v>0</v>
      </c>
      <c r="BC465" s="101">
        <f>+VLOOKUP($S465,'CODE GENERATOR'!$P:$AM,22,FALSE)</f>
        <v>0</v>
      </c>
      <c r="BD465" s="101">
        <f>+VLOOKUP($S465,'CODE GENERATOR'!$P:$AM,23,FALSE)</f>
        <v>0</v>
      </c>
      <c r="BE465" s="101">
        <f>+VLOOKUP($S465,'CODE GENERATOR'!$P:$AM,24,FALSE)</f>
        <v>0</v>
      </c>
      <c r="BF465" s="101">
        <f>IF(C465&gt;0,+VLOOKUP(G465,'CATEGORY ID'!$A$1:$L$118,3,FALSE),"")</f>
        <v>30</v>
      </c>
      <c r="BG465" s="101">
        <f>IF(C465&gt;0,+VLOOKUP(H465,'CATEGORY ID'!$D$1:$L$118,3,FALSE),"")</f>
        <v>4</v>
      </c>
      <c r="BH465" s="101">
        <f>IF(C465&gt;0,+VLOOKUP((+H465&amp;I465),'CATEGORY ID'!$H$1:$I$121,2,FALSE),"")</f>
        <v>110</v>
      </c>
      <c r="BJ465" s="101">
        <f>IF(C465&gt;0,IF(COUNTIF('CATEGORY ID'!$K$1:$K$121,+H465&amp;K465) &gt; 0, +VLOOKUP(+H465&amp;K465,'CATEGORY ID'!$K$1:$L$121,2,FALSE),""),"")</f>
        <v>226</v>
      </c>
      <c r="BK465" s="101">
        <v>158</v>
      </c>
      <c r="BO465" s="101">
        <v>21</v>
      </c>
      <c r="BR465" s="101" t="str" cm="1">
        <f t="array" ref="BR465">IF(C465&gt;0,_xlfn.TEXTJOIN(";", TRUE,_xlfn.UNIQUE(_xlfn._xlws.FILTER(BF465:BQ465,(BF465:BQ465&gt;0)),TRUE,FALSE)),"")&amp;";"&amp;BS465</f>
        <v>30;4;110;226;158;21;209;232</v>
      </c>
      <c r="BS465" s="101" t="s">
        <v>3450</v>
      </c>
      <c r="BU465" s="106">
        <f>IF(C465&gt;0,+VLOOKUP($C465,'STYLE NAMES'!$B:$AC,26,FALSE),"")</f>
        <v>59.9</v>
      </c>
      <c r="BV465" s="106">
        <f>IF(C465&gt;0,+VLOOKUP($C465,'STYLE NAMES'!$B:$AC,27,FALSE),"")</f>
        <v>3290</v>
      </c>
      <c r="BW465" s="106">
        <f>IF(C465&gt;0,+VLOOKUP($C465,'STYLE NAMES'!$B:$AC,28,FALSE),"")</f>
        <v>68.884999999999991</v>
      </c>
      <c r="BY465"/>
      <c r="BZ465" s="101">
        <v>9</v>
      </c>
      <c r="CA465" s="137">
        <f t="shared" si="34"/>
        <v>1</v>
      </c>
      <c r="CB465" s="137" t="str">
        <f>+VLOOKUP(C465,'[2]STYLES &amp; MODELS MATRIX'!$A:$G,7,FALSE)</f>
        <v>GHOST</v>
      </c>
      <c r="CC465" s="137" t="str">
        <f>+VLOOKUP(C465,'[1]STYLES &amp; SIZE CHARTS'!$A:$H,8,FALSE)</f>
        <v>JT-GSSP1</v>
      </c>
      <c r="CD465" s="137"/>
      <c r="CE465" s="205"/>
      <c r="CF465" s="141"/>
    </row>
    <row r="466" spans="1:84" s="101" customFormat="1" ht="12" customHeight="1" x14ac:dyDescent="0.2">
      <c r="A466" s="102">
        <f t="shared" si="32"/>
        <v>8683711009962</v>
      </c>
      <c r="B466" s="101" t="s">
        <v>881</v>
      </c>
      <c r="C466" s="101" t="s">
        <v>309</v>
      </c>
      <c r="D466" s="101" t="s">
        <v>2989</v>
      </c>
      <c r="E466" s="203" t="s">
        <v>2384</v>
      </c>
      <c r="F466" s="101" t="s">
        <v>2356</v>
      </c>
      <c r="G466" s="101" t="str">
        <f>IF(C466&gt;0,+VLOOKUP($C466,'STYLE NAMES'!$B:$AC,4,FALSE),"")</f>
        <v>RIDER</v>
      </c>
      <c r="H466" s="101" t="str">
        <f>IF(C466&gt;0,+VLOOKUP($C466,'STYLE NAMES'!$B:$AC,5,FALSE),"")</f>
        <v>JUNIOR</v>
      </c>
      <c r="I466" s="101" t="str">
        <f>IF(C466&gt;0,+VLOOKUP($C466,'STYLE NAMES'!$B:$AC,6,FALSE),"")</f>
        <v>TOPS</v>
      </c>
      <c r="J466" s="101" t="str">
        <f>IF(C466&gt;0,+VLOOKUP($C466,'STYLE NAMES'!$B:$AC,7,FALSE),"")</f>
        <v>KIDS GIRL</v>
      </c>
      <c r="K466" s="101" t="str">
        <f>IF(C466&gt;0,+VLOOKUP($C466,'STYLE NAMES'!$B:$AC,8,FALSE),"")</f>
        <v>COMPETITION POLOS</v>
      </c>
      <c r="L466" s="101" t="str">
        <f>IF(E466&gt;0,+VLOOKUP($E466,'CODE GENERATOR'!$D:$T,3,FALSE),"")</f>
        <v>S</v>
      </c>
      <c r="M466" s="101" t="str">
        <f>IF(E466&gt;0,+VLOOKUP($E466,'CODE GENERATOR'!$D:$T,4,FALSE),"")</f>
        <v>PIQUET</v>
      </c>
      <c r="N466" s="101" t="str">
        <f>IF(E466&gt;0,+VLOOKUP($E466,'CODE GENERATOR'!$D:$T,6,FALSE),"")</f>
        <v>WHITE</v>
      </c>
      <c r="O466" s="101" t="str">
        <f>IF(E466&gt;0,+VLOOKUP($E466,'CODE GENERATOR'!$D:$T,7,FALSE),"")</f>
        <v>NAVY</v>
      </c>
      <c r="P466" s="101" t="str">
        <f t="shared" si="33"/>
        <v>WHITE/NAVY</v>
      </c>
      <c r="Q466" s="104" t="str">
        <f>IF(E466&gt;0,+VLOOKUP($E466,'CODE GENERATOR'!$D:$T,11,FALSE),"")</f>
        <v>R.TOPKG_CPL0042</v>
      </c>
      <c r="R466" s="104" t="str">
        <f>IF(E466&gt;0,+VLOOKUP($E466,'CODE GENERATOR'!$D:$T,12,FALSE),"")</f>
        <v>PIQ0015WHTNAV</v>
      </c>
      <c r="S466" s="104" t="str">
        <f>IF(E466&gt;0,+VLOOKUP($E466,'CODE GENERATOR'!$D:$T,13,FALSE),"")</f>
        <v>R.TOPKG_CPL0042_PIQ0015WHTNAV</v>
      </c>
      <c r="T466" s="104" t="str">
        <f t="shared" si="31"/>
        <v>R.TOPKG_CPL0042_PIQ0015WHTNAV_14-15 Y</v>
      </c>
      <c r="U466" s="105">
        <v>8683711009962</v>
      </c>
      <c r="V466" s="107" t="str" cm="1">
        <f t="array" ref="V466">_xlfn.TEXTJOIN(";", TRUE, _xlfn.UNIQUE(_xlfn._xlws.FILTER(P$3:P$10029, C$3:C$10029=C466)))</f>
        <v>WHITE;WHITE/NAVY;NAVY/WHITE</v>
      </c>
      <c r="W466" s="107" t="str" cm="1">
        <f t="array" ref="W466">_xlfn.TEXTJOIN(";", TRUE, _xlfn.UNIQUE(_xlfn._xlws.FILTER(F$3:F$10029, C$3:C$10029=C466)))</f>
        <v>6-7 Y;8-9 Y;10-11 Y;12-13 Y;14-15 Y</v>
      </c>
      <c r="X466" s="101" t="str">
        <f>IF(E466&gt;0,+VLOOKUP($E466,'CODE GENERATOR'!$D:$AC,19,FALSE),0)</f>
        <v>CavalierSanmarco_27.01.2026_0374</v>
      </c>
      <c r="Y466" s="101" t="str">
        <f>IF(E466&gt;0,+VLOOKUP($E466,'CODE GENERATOR'!$D:$AC,20,FALSE),0)</f>
        <v/>
      </c>
      <c r="Z466" s="101" t="str">
        <f>IF(E466&gt;0,+VLOOKUP($E466,'CODE GENERATOR'!$D:$AC,21,FALSE),0)</f>
        <v/>
      </c>
      <c r="AA466" s="101" t="str">
        <f>IF(E466&gt;0,+VLOOKUP($E466,'CODE GENERATOR'!$D:$AC,22,FALSE),0)</f>
        <v/>
      </c>
      <c r="AB466" s="101" t="str">
        <f>IF(E466&gt;0,+VLOOKUP($E466,'CODE GENERATOR'!$D:$AC,23,FALSE),0)</f>
        <v/>
      </c>
      <c r="AC466" s="101" t="str">
        <f>IF(E466&gt;0,+VLOOKUP($E466,'CODE GENERATOR'!$D:$AC,24,FALSE),0)</f>
        <v/>
      </c>
      <c r="AD466" s="101" t="str">
        <f>IF(E466&gt;0,+VLOOKUP($E466,'CODE GENERATOR'!$D:$AC,25,FALSE),0)</f>
        <v/>
      </c>
      <c r="AE466" s="101" t="str">
        <f>IF(E466&gt;0,+VLOOKUP($E466,'CODE GENERATOR'!$D:$AC,26,FALSE),0)</f>
        <v/>
      </c>
      <c r="AF466" s="149" t="str">
        <f>IF($C466&gt;0,$C466&amp;" "&amp;$P466&amp;" "&amp;+VLOOKUP($C466,'STYLE NAMES'!$B:$AC,10,FALSE),"""")</f>
        <v>ENZA-JR WHITE/NAVY GIRL'S COMPETITION POLO SHORT SLEEVE</v>
      </c>
      <c r="AG466" s="101" t="str">
        <f>"Enjoy our "&amp;(AF466)&amp;"; "&amp;IF(C466&gt;0,+VLOOKUP($C466,'STYLE NAMES'!$B:$AC,11,FALSE),"")</f>
        <v>Enjoy our ENZA-JR WHITE/NAVY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6" s="101" t="str">
        <f>IF(C466&gt;0,+VLOOKUP($C466,'STYLE NAMES'!$B:$AC,12,FALSE),"")</f>
        <v>* Specially engineered design for high performance
* 4-way super stretch piquet jersey
* Soft and comfortable
* Breathable
* Quick dry
Composition:
95% Poliamide 5% Elasthane</v>
      </c>
      <c r="AI466" s="101" t="str">
        <f>IF(C466&gt;0,+VLOOKUP($C466,'STYLE NAMES'!$B:$AC,13,FALSE),"")</f>
        <v>Machine Wash at 30°C
Mild process
Iron at low temperature
Iron from REVERSE
Do NOT iron on logos or prints
Do not bleach
Do NOT Tumble Dry</v>
      </c>
      <c r="AJ466" s="149" t="str">
        <f>IF($C466&gt;0,$C466&amp;" "&amp;$P466&amp;" "&amp;+VLOOKUP($C466,'STYLE NAMES'!$B:$AC,14,FALSE),"""")</f>
        <v>ENZA-JR WHITE/NAVY KIZ ÇOCUK KISA KOL YARIŞMA POLO</v>
      </c>
      <c r="AK466" s="149" t="str">
        <f>"Cavalier SanMarco tarafından tasarlanan "&amp;(AJ466)&amp;"; "&amp;IF(C466&gt;0,+VLOOKUP($C466,'STYLE NAMES'!$B:$AC,15,FALSE),"")</f>
        <v>Cavalier SanMarco tarafından tasarlanan ENZA-JR WHITE/NAVY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6" s="149" t="str">
        <f>IF(C466&gt;0,+VLOOKUP($C466,'STYLE NAMES'!$B:$AC,16,FALSE),"")</f>
        <v>* Yüksek performans için özel tasarım
* 4 yönlü süper streç pike kumaş
* Yumuşak ve rahat
* Nefes alabilir
* Hızlı kuruma
Kompozisyon:
%95 Polyamid  %5 Elastan</v>
      </c>
      <c r="AM466" s="149" t="str">
        <f>IF(C466&gt;0,+VLOOKUP($C466,'STYLE NAMES'!$B:$AC,17,FALSE),"")</f>
        <v>Makinede 30°C' de Yıkayın
Hassas Yıkama
Ilık ütü yapın
Tersten ütüleyin
Logo ve baskıları ÜTÜLEMEYİN
Çamaşır suyu kullanmayın
Kurutma Makinesinde Kurutmayın</v>
      </c>
      <c r="AN466" s="149" t="str">
        <f>IF($C466&gt;0,$C466&amp;" "&amp;$P466&amp;" "&amp;+VLOOKUP($C466,'STYLE NAMES'!$B:$AC,18,FALSE),"""")</f>
        <v>ENZA-JR WHITE/NAVY POLO DA CONCORSO RAGAZZA MANICA CORTA</v>
      </c>
      <c r="AO466" s="101" t="str">
        <f>"Disegnato da Cavalier SanMarco "&amp;(AN466)&amp;"; "&amp;IF(C466&gt;0,+VLOOKUP($C466,'STYLE NAMES'!$B:$AC,19,FALSE),"")</f>
        <v>Disegnato da Cavalier SanMarco ENZA-JR WHITE/NAVY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6" s="101" t="str">
        <f>IF(C466&gt;0,+VLOOKUP($C466,'STYLE NAMES'!$B:$AC,20,FALSE),"")</f>
        <v>Design ingegnerizzato per alte prestazioni 
Jersey piqué elasticizzato  4-way-stretch 
Morbido e confortevole 
Traspirante Asciugatura rapida 
Composizione: 
95% Poliammide  5% Elastan</v>
      </c>
      <c r="AQ466" s="101" t="str">
        <f>IF(C466&gt;0,+VLOOKUP($C466,'STYLE NAMES'!$B:$AC,21,FALSE),"")</f>
        <v>Lavare in lavatrice a 30°C Ciclo delicato 
Stirare a bassa temperatura
Stirare al rovescio 
Non stirare su loghi o stampe 
Non candeggiare 
Non asciugare in asciugatrice</v>
      </c>
      <c r="AR466" s="101">
        <f>IF(D466&gt;0,+VLOOKUP($C466,'STYLE NAMES'!$B:$AC,22,FALSE),"")</f>
        <v>0</v>
      </c>
      <c r="AS466" s="101">
        <f>IF(E466&gt;0,+VLOOKUP($C466,'STYLE NAMES'!$B:$AC,23,FALSE),"")</f>
        <v>0</v>
      </c>
      <c r="AT466" s="101">
        <f>IF(F466&gt;0,+VLOOKUP($C466,'STYLE NAMES'!$B:$AC,24,FALSE),"")</f>
        <v>0</v>
      </c>
      <c r="AU466" s="101">
        <f>IF(G466&gt;0,+VLOOKUP($C466,'STYLE NAMES'!$B:$AC,25,FALSE),"")</f>
        <v>0</v>
      </c>
      <c r="AV466" s="101">
        <f>+VLOOKUP($S466,'CODE GENERATOR'!$P:$AM,15,FALSE)</f>
        <v>0</v>
      </c>
      <c r="AW466" s="101">
        <f>+VLOOKUP($S466,'CODE GENERATOR'!$P:$AM,16,FALSE)</f>
        <v>0</v>
      </c>
      <c r="AX466" s="101">
        <f>+VLOOKUP($S466,'CODE GENERATOR'!$P:$AM,17,FALSE)</f>
        <v>0</v>
      </c>
      <c r="AY466" s="101">
        <f>+VLOOKUP($S466,'CODE GENERATOR'!$P:$AM,18,FALSE)</f>
        <v>0</v>
      </c>
      <c r="AZ466" s="101">
        <f>+VLOOKUP($S466,'CODE GENERATOR'!$P:$AM,19,FALSE)</f>
        <v>0</v>
      </c>
      <c r="BA466" s="101">
        <f>+VLOOKUP($S466,'CODE GENERATOR'!$P:$AM,20,FALSE)</f>
        <v>0</v>
      </c>
      <c r="BB466" s="101">
        <f>+VLOOKUP($S466,'CODE GENERATOR'!$P:$AM,21,FALSE)</f>
        <v>0</v>
      </c>
      <c r="BC466" s="101">
        <f>+VLOOKUP($S466,'CODE GENERATOR'!$P:$AM,22,FALSE)</f>
        <v>0</v>
      </c>
      <c r="BD466" s="101">
        <f>+VLOOKUP($S466,'CODE GENERATOR'!$P:$AM,23,FALSE)</f>
        <v>0</v>
      </c>
      <c r="BE466" s="101">
        <f>+VLOOKUP($S466,'CODE GENERATOR'!$P:$AM,24,FALSE)</f>
        <v>0</v>
      </c>
      <c r="BF466" s="101">
        <f>IF(C466&gt;0,+VLOOKUP(G466,'CATEGORY ID'!$A$1:$L$118,3,FALSE),"")</f>
        <v>30</v>
      </c>
      <c r="BG466" s="101">
        <f>IF(C466&gt;0,+VLOOKUP(H466,'CATEGORY ID'!$D$1:$L$118,3,FALSE),"")</f>
        <v>4</v>
      </c>
      <c r="BH466" s="101">
        <f>IF(C466&gt;0,+VLOOKUP((+H466&amp;I466),'CATEGORY ID'!$H$1:$I$121,2,FALSE),"")</f>
        <v>110</v>
      </c>
      <c r="BJ466" s="101">
        <f>IF(C466&gt;0,IF(COUNTIF('CATEGORY ID'!$K$1:$K$121,+H466&amp;K466) &gt; 0, +VLOOKUP(+H466&amp;K466,'CATEGORY ID'!$K$1:$L$121,2,FALSE),""),"")</f>
        <v>226</v>
      </c>
      <c r="BK466" s="101">
        <v>158</v>
      </c>
      <c r="BO466" s="101">
        <v>21</v>
      </c>
      <c r="BR466" s="101" t="str" cm="1">
        <f t="array" ref="BR466">IF(C466&gt;0,_xlfn.TEXTJOIN(";", TRUE,_xlfn.UNIQUE(_xlfn._xlws.FILTER(BF466:BQ466,(BF466:BQ466&gt;0)),TRUE,FALSE)),"")&amp;";"&amp;BS466</f>
        <v>30;4;110;226;158;21;209;232</v>
      </c>
      <c r="BS466" s="101" t="s">
        <v>3450</v>
      </c>
      <c r="BU466" s="106">
        <f>IF(C466&gt;0,+VLOOKUP($C466,'STYLE NAMES'!$B:$AC,26,FALSE),"")</f>
        <v>59.9</v>
      </c>
      <c r="BV466" s="106">
        <f>IF(C466&gt;0,+VLOOKUP($C466,'STYLE NAMES'!$B:$AC,27,FALSE),"")</f>
        <v>3290</v>
      </c>
      <c r="BW466" s="106">
        <f>IF(C466&gt;0,+VLOOKUP($C466,'STYLE NAMES'!$B:$AC,28,FALSE),"")</f>
        <v>68.884999999999991</v>
      </c>
      <c r="BY466"/>
      <c r="BZ466" s="101">
        <v>3</v>
      </c>
      <c r="CA466" s="137">
        <f t="shared" si="34"/>
        <v>1</v>
      </c>
      <c r="CB466" s="137" t="str">
        <f>+VLOOKUP(C466,'[2]STYLES &amp; MODELS MATRIX'!$A:$G,7,FALSE)</f>
        <v>GHOST</v>
      </c>
      <c r="CC466" s="137" t="str">
        <f>+VLOOKUP(C466,'[1]STYLES &amp; SIZE CHARTS'!$A:$H,8,FALSE)</f>
        <v>JT-GSSP1</v>
      </c>
      <c r="CD466" s="137"/>
      <c r="CE466" s="205"/>
      <c r="CF466" s="141"/>
    </row>
    <row r="467" spans="1:84" s="101" customFormat="1" ht="12" customHeight="1" x14ac:dyDescent="0.2">
      <c r="A467" s="102">
        <f t="shared" si="32"/>
        <v>8683711005179</v>
      </c>
      <c r="B467" s="101" t="s">
        <v>881</v>
      </c>
      <c r="C467" s="101" t="s">
        <v>309</v>
      </c>
      <c r="D467" s="101" t="s">
        <v>2989</v>
      </c>
      <c r="E467" s="203" t="s">
        <v>2385</v>
      </c>
      <c r="F467" s="101" t="s">
        <v>2352</v>
      </c>
      <c r="G467" s="101" t="str">
        <f>IF(C467&gt;0,+VLOOKUP($C467,'STYLE NAMES'!$B:$AC,4,FALSE),"")</f>
        <v>RIDER</v>
      </c>
      <c r="H467" s="101" t="str">
        <f>IF(C467&gt;0,+VLOOKUP($C467,'STYLE NAMES'!$B:$AC,5,FALSE),"")</f>
        <v>JUNIOR</v>
      </c>
      <c r="I467" s="101" t="str">
        <f>IF(C467&gt;0,+VLOOKUP($C467,'STYLE NAMES'!$B:$AC,6,FALSE),"")</f>
        <v>TOPS</v>
      </c>
      <c r="J467" s="101" t="str">
        <f>IF(C467&gt;0,+VLOOKUP($C467,'STYLE NAMES'!$B:$AC,7,FALSE),"")</f>
        <v>KIDS GIRL</v>
      </c>
      <c r="K467" s="101" t="str">
        <f>IF(C467&gt;0,+VLOOKUP($C467,'STYLE NAMES'!$B:$AC,8,FALSE),"")</f>
        <v>COMPETITION POLOS</v>
      </c>
      <c r="L467" s="101" t="str">
        <f>IF(E467&gt;0,+VLOOKUP($E467,'CODE GENERATOR'!$D:$T,3,FALSE),"")</f>
        <v>S</v>
      </c>
      <c r="M467" s="101" t="str">
        <f>IF(E467&gt;0,+VLOOKUP($E467,'CODE GENERATOR'!$D:$T,4,FALSE),"")</f>
        <v>PIQUET</v>
      </c>
      <c r="N467" s="101" t="str">
        <f>IF(E467&gt;0,+VLOOKUP($E467,'CODE GENERATOR'!$D:$T,6,FALSE),"")</f>
        <v>NAVY</v>
      </c>
      <c r="O467" s="101" t="str">
        <f>IF(E467&gt;0,+VLOOKUP($E467,'CODE GENERATOR'!$D:$T,7,FALSE),"")</f>
        <v>WHITE</v>
      </c>
      <c r="P467" s="101" t="str">
        <f t="shared" si="33"/>
        <v>NAVY/WHITE</v>
      </c>
      <c r="Q467" s="104" t="str">
        <f>IF(E467&gt;0,+VLOOKUP($E467,'CODE GENERATOR'!$D:$T,11,FALSE),"")</f>
        <v>R.TOPKG_CPL0042</v>
      </c>
      <c r="R467" s="104" t="str">
        <f>IF(E467&gt;0,+VLOOKUP($E467,'CODE GENERATOR'!$D:$T,12,FALSE),"")</f>
        <v>PIQ0015NAVWHT</v>
      </c>
      <c r="S467" s="104" t="str">
        <f>IF(E467&gt;0,+VLOOKUP($E467,'CODE GENERATOR'!$D:$T,13,FALSE),"")</f>
        <v>R.TOPKG_CPL0042_PIQ0015NAVWHT</v>
      </c>
      <c r="T467" s="104" t="str">
        <f t="shared" si="31"/>
        <v>R.TOPKG_CPL0042_PIQ0015NAVWHT_6-7 Y</v>
      </c>
      <c r="U467" s="105">
        <v>8683711005179</v>
      </c>
      <c r="V467" s="107" t="str" cm="1">
        <f t="array" ref="V467">_xlfn.TEXTJOIN(";", TRUE, _xlfn.UNIQUE(_xlfn._xlws.FILTER(P$3:P$10029, C$3:C$10029=C467)))</f>
        <v>WHITE;WHITE/NAVY;NAVY/WHITE</v>
      </c>
      <c r="W467" s="107" t="str" cm="1">
        <f t="array" ref="W467">_xlfn.TEXTJOIN(";", TRUE, _xlfn.UNIQUE(_xlfn._xlws.FILTER(F$3:F$10029, C$3:C$10029=C467)))</f>
        <v>6-7 Y;8-9 Y;10-11 Y;12-13 Y;14-15 Y</v>
      </c>
      <c r="X467" s="101" t="str">
        <f>IF(E467&gt;0,+VLOOKUP($E467,'CODE GENERATOR'!$D:$AC,19,FALSE),0)</f>
        <v>CavalierSanmarco_27.01.2026_0373</v>
      </c>
      <c r="Y467" s="101" t="str">
        <f>IF(E467&gt;0,+VLOOKUP($E467,'CODE GENERATOR'!$D:$AC,20,FALSE),0)</f>
        <v>2402_S01_33033</v>
      </c>
      <c r="Z467" s="101" t="str">
        <f>IF(E467&gt;0,+VLOOKUP($E467,'CODE GENERATOR'!$D:$AC,21,FALSE),0)</f>
        <v>2402_S01_33032</v>
      </c>
      <c r="AA467" s="101" t="str">
        <f>IF(E467&gt;0,+VLOOKUP($E467,'CODE GENERATOR'!$D:$AC,22,FALSE),0)</f>
        <v>2402_S01_33040</v>
      </c>
      <c r="AB467" s="101" t="str">
        <f>IF(E467&gt;0,+VLOOKUP($E467,'CODE GENERATOR'!$D:$AC,23,FALSE),0)</f>
        <v>2402_S01_33042</v>
      </c>
      <c r="AC467" s="101" t="str">
        <f>IF(E467&gt;0,+VLOOKUP($E467,'CODE GENERATOR'!$D:$AC,24,FALSE),0)</f>
        <v/>
      </c>
      <c r="AD467" s="101" t="str">
        <f>IF(E467&gt;0,+VLOOKUP($E467,'CODE GENERATOR'!$D:$AC,25,FALSE),0)</f>
        <v/>
      </c>
      <c r="AE467" s="101" t="str">
        <f>IF(E467&gt;0,+VLOOKUP($E467,'CODE GENERATOR'!$D:$AC,26,FALSE),0)</f>
        <v/>
      </c>
      <c r="AF467" s="149" t="str">
        <f>IF($C467&gt;0,$C467&amp;" "&amp;$P467&amp;" "&amp;+VLOOKUP($C467,'STYLE NAMES'!$B:$AC,10,FALSE),"""")</f>
        <v>ENZA-JR NAVY/WHITE GIRL'S COMPETITION POLO SHORT SLEEVE</v>
      </c>
      <c r="AG467" s="101" t="str">
        <f>"Enjoy our "&amp;(AF467)&amp;"; "&amp;IF(C467&gt;0,+VLOOKUP($C467,'STYLE NAMES'!$B:$AC,11,FALSE),"")</f>
        <v>Enjoy our ENZA-JR NAVY/WHITE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7" s="101" t="str">
        <f>IF(C467&gt;0,+VLOOKUP($C467,'STYLE NAMES'!$B:$AC,12,FALSE),"")</f>
        <v>* Specially engineered design for high performance
* 4-way super stretch piquet jersey
* Soft and comfortable
* Breathable
* Quick dry
Composition:
95% Poliamide 5% Elasthane</v>
      </c>
      <c r="AI467" s="101" t="str">
        <f>IF(C467&gt;0,+VLOOKUP($C467,'STYLE NAMES'!$B:$AC,13,FALSE),"")</f>
        <v>Machine Wash at 30°C
Mild process
Iron at low temperature
Iron from REVERSE
Do NOT iron on logos or prints
Do not bleach
Do NOT Tumble Dry</v>
      </c>
      <c r="AJ467" s="149" t="str">
        <f>IF($C467&gt;0,$C467&amp;" "&amp;$P467&amp;" "&amp;+VLOOKUP($C467,'STYLE NAMES'!$B:$AC,14,FALSE),"""")</f>
        <v>ENZA-JR NAVY/WHITE KIZ ÇOCUK KISA KOL YARIŞMA POLO</v>
      </c>
      <c r="AK467" s="149" t="str">
        <f>"Cavalier SanMarco tarafından tasarlanan "&amp;(AJ467)&amp;"; "&amp;IF(C467&gt;0,+VLOOKUP($C467,'STYLE NAMES'!$B:$AC,15,FALSE),"")</f>
        <v>Cavalier SanMarco tarafından tasarlanan ENZA-JR NAVY/WHITE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7" s="149" t="str">
        <f>IF(C467&gt;0,+VLOOKUP($C467,'STYLE NAMES'!$B:$AC,16,FALSE),"")</f>
        <v>* Yüksek performans için özel tasarım
* 4 yönlü süper streç pike kumaş
* Yumuşak ve rahat
* Nefes alabilir
* Hızlı kuruma
Kompozisyon:
%95 Polyamid  %5 Elastan</v>
      </c>
      <c r="AM467" s="149" t="str">
        <f>IF(C467&gt;0,+VLOOKUP($C467,'STYLE NAMES'!$B:$AC,17,FALSE),"")</f>
        <v>Makinede 30°C' de Yıkayın
Hassas Yıkama
Ilık ütü yapın
Tersten ütüleyin
Logo ve baskıları ÜTÜLEMEYİN
Çamaşır suyu kullanmayın
Kurutma Makinesinde Kurutmayın</v>
      </c>
      <c r="AN467" s="149" t="str">
        <f>IF($C467&gt;0,$C467&amp;" "&amp;$P467&amp;" "&amp;+VLOOKUP($C467,'STYLE NAMES'!$B:$AC,18,FALSE),"""")</f>
        <v>ENZA-JR NAVY/WHITE POLO DA CONCORSO RAGAZZA MANICA CORTA</v>
      </c>
      <c r="AO467" s="101" t="str">
        <f>"Disegnato da Cavalier SanMarco "&amp;(AN467)&amp;"; "&amp;IF(C467&gt;0,+VLOOKUP($C467,'STYLE NAMES'!$B:$AC,19,FALSE),"")</f>
        <v>Disegnato da Cavalier SanMarco ENZA-JR NAVY/WHITE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7" s="101" t="str">
        <f>IF(C467&gt;0,+VLOOKUP($C467,'STYLE NAMES'!$B:$AC,20,FALSE),"")</f>
        <v>Design ingegnerizzato per alte prestazioni 
Jersey piqué elasticizzato  4-way-stretch 
Morbido e confortevole 
Traspirante Asciugatura rapida 
Composizione: 
95% Poliammide  5% Elastan</v>
      </c>
      <c r="AQ467" s="101" t="str">
        <f>IF(C467&gt;0,+VLOOKUP($C467,'STYLE NAMES'!$B:$AC,21,FALSE),"")</f>
        <v>Lavare in lavatrice a 30°C Ciclo delicato 
Stirare a bassa temperatura
Stirare al rovescio 
Non stirare su loghi o stampe 
Non candeggiare 
Non asciugare in asciugatrice</v>
      </c>
      <c r="AR467" s="101">
        <f>IF(D467&gt;0,+VLOOKUP($C467,'STYLE NAMES'!$B:$AC,22,FALSE),"")</f>
        <v>0</v>
      </c>
      <c r="AS467" s="101">
        <f>IF(E467&gt;0,+VLOOKUP($C467,'STYLE NAMES'!$B:$AC,23,FALSE),"")</f>
        <v>0</v>
      </c>
      <c r="AT467" s="101">
        <f>IF(F467&gt;0,+VLOOKUP($C467,'STYLE NAMES'!$B:$AC,24,FALSE),"")</f>
        <v>0</v>
      </c>
      <c r="AU467" s="101">
        <f>IF(G467&gt;0,+VLOOKUP($C467,'STYLE NAMES'!$B:$AC,25,FALSE),"")</f>
        <v>0</v>
      </c>
      <c r="AV467" s="101">
        <f>+VLOOKUP($S467,'CODE GENERATOR'!$P:$AM,15,FALSE)</f>
        <v>0</v>
      </c>
      <c r="AW467" s="101">
        <f>+VLOOKUP($S467,'CODE GENERATOR'!$P:$AM,16,FALSE)</f>
        <v>0</v>
      </c>
      <c r="AX467" s="101">
        <f>+VLOOKUP($S467,'CODE GENERATOR'!$P:$AM,17,FALSE)</f>
        <v>0</v>
      </c>
      <c r="AY467" s="101">
        <f>+VLOOKUP($S467,'CODE GENERATOR'!$P:$AM,18,FALSE)</f>
        <v>0</v>
      </c>
      <c r="AZ467" s="101">
        <f>+VLOOKUP($S467,'CODE GENERATOR'!$P:$AM,19,FALSE)</f>
        <v>0</v>
      </c>
      <c r="BA467" s="101">
        <f>+VLOOKUP($S467,'CODE GENERATOR'!$P:$AM,20,FALSE)</f>
        <v>0</v>
      </c>
      <c r="BB467" s="101">
        <f>+VLOOKUP($S467,'CODE GENERATOR'!$P:$AM,21,FALSE)</f>
        <v>0</v>
      </c>
      <c r="BC467" s="101">
        <f>+VLOOKUP($S467,'CODE GENERATOR'!$P:$AM,22,FALSE)</f>
        <v>0</v>
      </c>
      <c r="BD467" s="101">
        <f>+VLOOKUP($S467,'CODE GENERATOR'!$P:$AM,23,FALSE)</f>
        <v>0</v>
      </c>
      <c r="BE467" s="101">
        <f>+VLOOKUP($S467,'CODE GENERATOR'!$P:$AM,24,FALSE)</f>
        <v>0</v>
      </c>
      <c r="BF467" s="101">
        <f>IF(C467&gt;0,+VLOOKUP(G467,'CATEGORY ID'!$A$1:$L$118,3,FALSE),"")</f>
        <v>30</v>
      </c>
      <c r="BG467" s="101">
        <f>IF(C467&gt;0,+VLOOKUP(H467,'CATEGORY ID'!$D$1:$L$118,3,FALSE),"")</f>
        <v>4</v>
      </c>
      <c r="BH467" s="101">
        <f>IF(C467&gt;0,+VLOOKUP((+H467&amp;I467),'CATEGORY ID'!$H$1:$I$121,2,FALSE),"")</f>
        <v>110</v>
      </c>
      <c r="BJ467" s="101">
        <f>IF(C467&gt;0,IF(COUNTIF('CATEGORY ID'!$K$1:$K$121,+H467&amp;K467) &gt; 0, +VLOOKUP(+H467&amp;K467,'CATEGORY ID'!$K$1:$L$121,2,FALSE),""),"")</f>
        <v>226</v>
      </c>
      <c r="BK467" s="101">
        <v>158</v>
      </c>
      <c r="BO467" s="101">
        <v>21</v>
      </c>
      <c r="BR467" s="101" t="str" cm="1">
        <f t="array" ref="BR467">IF(C467&gt;0,_xlfn.TEXTJOIN(";", TRUE,_xlfn.UNIQUE(_xlfn._xlws.FILTER(BF467:BQ467,(BF467:BQ467&gt;0)),TRUE,FALSE)),"")&amp;";"&amp;BS467</f>
        <v>30;4;110;226;158;21;209;232</v>
      </c>
      <c r="BS467" s="101" t="s">
        <v>3450</v>
      </c>
      <c r="BU467" s="106">
        <f>IF(C467&gt;0,+VLOOKUP($C467,'STYLE NAMES'!$B:$AC,26,FALSE),"")</f>
        <v>59.9</v>
      </c>
      <c r="BV467" s="106">
        <f>IF(C467&gt;0,+VLOOKUP($C467,'STYLE NAMES'!$B:$AC,27,FALSE),"")</f>
        <v>3290</v>
      </c>
      <c r="BW467" s="106">
        <f>IF(C467&gt;0,+VLOOKUP($C467,'STYLE NAMES'!$B:$AC,28,FALSE),"")</f>
        <v>68.884999999999991</v>
      </c>
      <c r="BY467"/>
      <c r="BZ467" s="101">
        <v>5</v>
      </c>
      <c r="CA467" s="137">
        <f t="shared" si="34"/>
        <v>1</v>
      </c>
      <c r="CB467" s="137" t="str">
        <f>+VLOOKUP(C467,'[2]STYLES &amp; MODELS MATRIX'!$A:$G,7,FALSE)</f>
        <v>GHOST</v>
      </c>
      <c r="CC467" s="137" t="str">
        <f>+VLOOKUP(C467,'[1]STYLES &amp; SIZE CHARTS'!$A:$H,8,FALSE)</f>
        <v>JT-GSSP1</v>
      </c>
      <c r="CD467" s="137"/>
      <c r="CE467" s="205"/>
      <c r="CF467" s="141"/>
    </row>
    <row r="468" spans="1:84" s="101" customFormat="1" ht="12" customHeight="1" x14ac:dyDescent="0.2">
      <c r="A468" s="102">
        <f t="shared" si="32"/>
        <v>8683711005186</v>
      </c>
      <c r="B468" s="101" t="s">
        <v>881</v>
      </c>
      <c r="C468" s="101" t="s">
        <v>309</v>
      </c>
      <c r="D468" s="101" t="s">
        <v>2989</v>
      </c>
      <c r="E468" s="203" t="s">
        <v>2385</v>
      </c>
      <c r="F468" s="101" t="s">
        <v>2353</v>
      </c>
      <c r="G468" s="101" t="str">
        <f>IF(C468&gt;0,+VLOOKUP($C468,'STYLE NAMES'!$B:$AC,4,FALSE),"")</f>
        <v>RIDER</v>
      </c>
      <c r="H468" s="101" t="str">
        <f>IF(C468&gt;0,+VLOOKUP($C468,'STYLE NAMES'!$B:$AC,5,FALSE),"")</f>
        <v>JUNIOR</v>
      </c>
      <c r="I468" s="101" t="str">
        <f>IF(C468&gt;0,+VLOOKUP($C468,'STYLE NAMES'!$B:$AC,6,FALSE),"")</f>
        <v>TOPS</v>
      </c>
      <c r="J468" s="101" t="str">
        <f>IF(C468&gt;0,+VLOOKUP($C468,'STYLE NAMES'!$B:$AC,7,FALSE),"")</f>
        <v>KIDS GIRL</v>
      </c>
      <c r="K468" s="101" t="str">
        <f>IF(C468&gt;0,+VLOOKUP($C468,'STYLE NAMES'!$B:$AC,8,FALSE),"")</f>
        <v>COMPETITION POLOS</v>
      </c>
      <c r="L468" s="101" t="str">
        <f>IF(E468&gt;0,+VLOOKUP($E468,'CODE GENERATOR'!$D:$T,3,FALSE),"")</f>
        <v>S</v>
      </c>
      <c r="M468" s="101" t="str">
        <f>IF(E468&gt;0,+VLOOKUP($E468,'CODE GENERATOR'!$D:$T,4,FALSE),"")</f>
        <v>PIQUET</v>
      </c>
      <c r="N468" s="101" t="str">
        <f>IF(E468&gt;0,+VLOOKUP($E468,'CODE GENERATOR'!$D:$T,6,FALSE),"")</f>
        <v>NAVY</v>
      </c>
      <c r="O468" s="101" t="str">
        <f>IF(E468&gt;0,+VLOOKUP($E468,'CODE GENERATOR'!$D:$T,7,FALSE),"")</f>
        <v>WHITE</v>
      </c>
      <c r="P468" s="101" t="str">
        <f t="shared" si="33"/>
        <v>NAVY/WHITE</v>
      </c>
      <c r="Q468" s="104" t="str">
        <f>IF(E468&gt;0,+VLOOKUP($E468,'CODE GENERATOR'!$D:$T,11,FALSE),"")</f>
        <v>R.TOPKG_CPL0042</v>
      </c>
      <c r="R468" s="104" t="str">
        <f>IF(E468&gt;0,+VLOOKUP($E468,'CODE GENERATOR'!$D:$T,12,FALSE),"")</f>
        <v>PIQ0015NAVWHT</v>
      </c>
      <c r="S468" s="104" t="str">
        <f>IF(E468&gt;0,+VLOOKUP($E468,'CODE GENERATOR'!$D:$T,13,FALSE),"")</f>
        <v>R.TOPKG_CPL0042_PIQ0015NAVWHT</v>
      </c>
      <c r="T468" s="104" t="str">
        <f t="shared" si="31"/>
        <v>R.TOPKG_CPL0042_PIQ0015NAVWHT_8-9 Y</v>
      </c>
      <c r="U468" s="105">
        <v>8683711005186</v>
      </c>
      <c r="V468" s="107" t="str" cm="1">
        <f t="array" ref="V468">_xlfn.TEXTJOIN(";", TRUE, _xlfn.UNIQUE(_xlfn._xlws.FILTER(P$3:P$10029, C$3:C$10029=C468)))</f>
        <v>WHITE;WHITE/NAVY;NAVY/WHITE</v>
      </c>
      <c r="W468" s="107" t="str" cm="1">
        <f t="array" ref="W468">_xlfn.TEXTJOIN(";", TRUE, _xlfn.UNIQUE(_xlfn._xlws.FILTER(F$3:F$10029, C$3:C$10029=C468)))</f>
        <v>6-7 Y;8-9 Y;10-11 Y;12-13 Y;14-15 Y</v>
      </c>
      <c r="X468" s="101" t="str">
        <f>IF(E468&gt;0,+VLOOKUP($E468,'CODE GENERATOR'!$D:$AC,19,FALSE),0)</f>
        <v>CavalierSanmarco_27.01.2026_0373</v>
      </c>
      <c r="Y468" s="101" t="str">
        <f>IF(E468&gt;0,+VLOOKUP($E468,'CODE GENERATOR'!$D:$AC,20,FALSE),0)</f>
        <v>2402_S01_33033</v>
      </c>
      <c r="Z468" s="101" t="str">
        <f>IF(E468&gt;0,+VLOOKUP($E468,'CODE GENERATOR'!$D:$AC,21,FALSE),0)</f>
        <v>2402_S01_33032</v>
      </c>
      <c r="AA468" s="101" t="str">
        <f>IF(E468&gt;0,+VLOOKUP($E468,'CODE GENERATOR'!$D:$AC,22,FALSE),0)</f>
        <v>2402_S01_33040</v>
      </c>
      <c r="AB468" s="101" t="str">
        <f>IF(E468&gt;0,+VLOOKUP($E468,'CODE GENERATOR'!$D:$AC,23,FALSE),0)</f>
        <v>2402_S01_33042</v>
      </c>
      <c r="AC468" s="101" t="str">
        <f>IF(E468&gt;0,+VLOOKUP($E468,'CODE GENERATOR'!$D:$AC,24,FALSE),0)</f>
        <v/>
      </c>
      <c r="AD468" s="101" t="str">
        <f>IF(E468&gt;0,+VLOOKUP($E468,'CODE GENERATOR'!$D:$AC,25,FALSE),0)</f>
        <v/>
      </c>
      <c r="AE468" s="101" t="str">
        <f>IF(E468&gt;0,+VLOOKUP($E468,'CODE GENERATOR'!$D:$AC,26,FALSE),0)</f>
        <v/>
      </c>
      <c r="AF468" s="149" t="str">
        <f>IF($C468&gt;0,$C468&amp;" "&amp;$P468&amp;" "&amp;+VLOOKUP($C468,'STYLE NAMES'!$B:$AC,10,FALSE),"""")</f>
        <v>ENZA-JR NAVY/WHITE GIRL'S COMPETITION POLO SHORT SLEEVE</v>
      </c>
      <c r="AG468" s="101" t="str">
        <f>"Enjoy our "&amp;(AF468)&amp;"; "&amp;IF(C468&gt;0,+VLOOKUP($C468,'STYLE NAMES'!$B:$AC,11,FALSE),"")</f>
        <v>Enjoy our ENZA-JR NAVY/WHITE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8" s="101" t="str">
        <f>IF(C468&gt;0,+VLOOKUP($C468,'STYLE NAMES'!$B:$AC,12,FALSE),"")</f>
        <v>* Specially engineered design for high performance
* 4-way super stretch piquet jersey
* Soft and comfortable
* Breathable
* Quick dry
Composition:
95% Poliamide 5% Elasthane</v>
      </c>
      <c r="AI468" s="101" t="str">
        <f>IF(C468&gt;0,+VLOOKUP($C468,'STYLE NAMES'!$B:$AC,13,FALSE),"")</f>
        <v>Machine Wash at 30°C
Mild process
Iron at low temperature
Iron from REVERSE
Do NOT iron on logos or prints
Do not bleach
Do NOT Tumble Dry</v>
      </c>
      <c r="AJ468" s="149" t="str">
        <f>IF($C468&gt;0,$C468&amp;" "&amp;$P468&amp;" "&amp;+VLOOKUP($C468,'STYLE NAMES'!$B:$AC,14,FALSE),"""")</f>
        <v>ENZA-JR NAVY/WHITE KIZ ÇOCUK KISA KOL YARIŞMA POLO</v>
      </c>
      <c r="AK468" s="149" t="str">
        <f>"Cavalier SanMarco tarafından tasarlanan "&amp;(AJ468)&amp;"; "&amp;IF(C468&gt;0,+VLOOKUP($C468,'STYLE NAMES'!$B:$AC,15,FALSE),"")</f>
        <v>Cavalier SanMarco tarafından tasarlanan ENZA-JR NAVY/WHITE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8" s="149" t="str">
        <f>IF(C468&gt;0,+VLOOKUP($C468,'STYLE NAMES'!$B:$AC,16,FALSE),"")</f>
        <v>* Yüksek performans için özel tasarım
* 4 yönlü süper streç pike kumaş
* Yumuşak ve rahat
* Nefes alabilir
* Hızlı kuruma
Kompozisyon:
%95 Polyamid  %5 Elastan</v>
      </c>
      <c r="AM468" s="149" t="str">
        <f>IF(C468&gt;0,+VLOOKUP($C468,'STYLE NAMES'!$B:$AC,17,FALSE),"")</f>
        <v>Makinede 30°C' de Yıkayın
Hassas Yıkama
Ilık ütü yapın
Tersten ütüleyin
Logo ve baskıları ÜTÜLEMEYİN
Çamaşır suyu kullanmayın
Kurutma Makinesinde Kurutmayın</v>
      </c>
      <c r="AN468" s="149" t="str">
        <f>IF($C468&gt;0,$C468&amp;" "&amp;$P468&amp;" "&amp;+VLOOKUP($C468,'STYLE NAMES'!$B:$AC,18,FALSE),"""")</f>
        <v>ENZA-JR NAVY/WHITE POLO DA CONCORSO RAGAZZA MANICA CORTA</v>
      </c>
      <c r="AO468" s="101" t="str">
        <f>"Disegnato da Cavalier SanMarco "&amp;(AN468)&amp;"; "&amp;IF(C468&gt;0,+VLOOKUP($C468,'STYLE NAMES'!$B:$AC,19,FALSE),"")</f>
        <v>Disegnato da Cavalier SanMarco ENZA-JR NAVY/WHITE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8" s="101" t="str">
        <f>IF(C468&gt;0,+VLOOKUP($C468,'STYLE NAMES'!$B:$AC,20,FALSE),"")</f>
        <v>Design ingegnerizzato per alte prestazioni 
Jersey piqué elasticizzato  4-way-stretch 
Morbido e confortevole 
Traspirante Asciugatura rapida 
Composizione: 
95% Poliammide  5% Elastan</v>
      </c>
      <c r="AQ468" s="101" t="str">
        <f>IF(C468&gt;0,+VLOOKUP($C468,'STYLE NAMES'!$B:$AC,21,FALSE),"")</f>
        <v>Lavare in lavatrice a 30°C Ciclo delicato 
Stirare a bassa temperatura
Stirare al rovescio 
Non stirare su loghi o stampe 
Non candeggiare 
Non asciugare in asciugatrice</v>
      </c>
      <c r="AR468" s="101">
        <f>IF(D468&gt;0,+VLOOKUP($C468,'STYLE NAMES'!$B:$AC,22,FALSE),"")</f>
        <v>0</v>
      </c>
      <c r="AS468" s="101">
        <f>IF(E468&gt;0,+VLOOKUP($C468,'STYLE NAMES'!$B:$AC,23,FALSE),"")</f>
        <v>0</v>
      </c>
      <c r="AT468" s="101">
        <f>IF(F468&gt;0,+VLOOKUP($C468,'STYLE NAMES'!$B:$AC,24,FALSE),"")</f>
        <v>0</v>
      </c>
      <c r="AU468" s="101">
        <f>IF(G468&gt;0,+VLOOKUP($C468,'STYLE NAMES'!$B:$AC,25,FALSE),"")</f>
        <v>0</v>
      </c>
      <c r="AV468" s="101">
        <f>+VLOOKUP($S468,'CODE GENERATOR'!$P:$AM,15,FALSE)</f>
        <v>0</v>
      </c>
      <c r="AW468" s="101">
        <f>+VLOOKUP($S468,'CODE GENERATOR'!$P:$AM,16,FALSE)</f>
        <v>0</v>
      </c>
      <c r="AX468" s="101">
        <f>+VLOOKUP($S468,'CODE GENERATOR'!$P:$AM,17,FALSE)</f>
        <v>0</v>
      </c>
      <c r="AY468" s="101">
        <f>+VLOOKUP($S468,'CODE GENERATOR'!$P:$AM,18,FALSE)</f>
        <v>0</v>
      </c>
      <c r="AZ468" s="101">
        <f>+VLOOKUP($S468,'CODE GENERATOR'!$P:$AM,19,FALSE)</f>
        <v>0</v>
      </c>
      <c r="BA468" s="101">
        <f>+VLOOKUP($S468,'CODE GENERATOR'!$P:$AM,20,FALSE)</f>
        <v>0</v>
      </c>
      <c r="BB468" s="101">
        <f>+VLOOKUP($S468,'CODE GENERATOR'!$P:$AM,21,FALSE)</f>
        <v>0</v>
      </c>
      <c r="BC468" s="101">
        <f>+VLOOKUP($S468,'CODE GENERATOR'!$P:$AM,22,FALSE)</f>
        <v>0</v>
      </c>
      <c r="BD468" s="101">
        <f>+VLOOKUP($S468,'CODE GENERATOR'!$P:$AM,23,FALSE)</f>
        <v>0</v>
      </c>
      <c r="BE468" s="101">
        <f>+VLOOKUP($S468,'CODE GENERATOR'!$P:$AM,24,FALSE)</f>
        <v>0</v>
      </c>
      <c r="BF468" s="101">
        <f>IF(C468&gt;0,+VLOOKUP(G468,'CATEGORY ID'!$A$1:$L$118,3,FALSE),"")</f>
        <v>30</v>
      </c>
      <c r="BG468" s="101">
        <f>IF(C468&gt;0,+VLOOKUP(H468,'CATEGORY ID'!$D$1:$L$118,3,FALSE),"")</f>
        <v>4</v>
      </c>
      <c r="BH468" s="101">
        <f>IF(C468&gt;0,+VLOOKUP((+H468&amp;I468),'CATEGORY ID'!$H$1:$I$121,2,FALSE),"")</f>
        <v>110</v>
      </c>
      <c r="BJ468" s="101">
        <f>IF(C468&gt;0,IF(COUNTIF('CATEGORY ID'!$K$1:$K$121,+H468&amp;K468) &gt; 0, +VLOOKUP(+H468&amp;K468,'CATEGORY ID'!$K$1:$L$121,2,FALSE),""),"")</f>
        <v>226</v>
      </c>
      <c r="BK468" s="101">
        <v>158</v>
      </c>
      <c r="BO468" s="101">
        <v>21</v>
      </c>
      <c r="BR468" s="101" t="str" cm="1">
        <f t="array" ref="BR468">IF(C468&gt;0,_xlfn.TEXTJOIN(";", TRUE,_xlfn.UNIQUE(_xlfn._xlws.FILTER(BF468:BQ468,(BF468:BQ468&gt;0)),TRUE,FALSE)),"")&amp;";"&amp;BS468</f>
        <v>30;4;110;226;158;21;209;232</v>
      </c>
      <c r="BS468" s="101" t="s">
        <v>3450</v>
      </c>
      <c r="BU468" s="106">
        <f>IF(C468&gt;0,+VLOOKUP($C468,'STYLE NAMES'!$B:$AC,26,FALSE),"")</f>
        <v>59.9</v>
      </c>
      <c r="BV468" s="106">
        <f>IF(C468&gt;0,+VLOOKUP($C468,'STYLE NAMES'!$B:$AC,27,FALSE),"")</f>
        <v>3290</v>
      </c>
      <c r="BW468" s="106">
        <f>IF(C468&gt;0,+VLOOKUP($C468,'STYLE NAMES'!$B:$AC,28,FALSE),"")</f>
        <v>68.884999999999991</v>
      </c>
      <c r="BY468"/>
      <c r="BZ468" s="101">
        <v>14</v>
      </c>
      <c r="CA468" s="137">
        <f t="shared" si="34"/>
        <v>1</v>
      </c>
      <c r="CB468" s="137" t="str">
        <f>+VLOOKUP(C468,'[2]STYLES &amp; MODELS MATRIX'!$A:$G,7,FALSE)</f>
        <v>GHOST</v>
      </c>
      <c r="CC468" s="137" t="str">
        <f>+VLOOKUP(C468,'[1]STYLES &amp; SIZE CHARTS'!$A:$H,8,FALSE)</f>
        <v>JT-GSSP1</v>
      </c>
      <c r="CD468" s="137"/>
      <c r="CE468" s="205"/>
      <c r="CF468" s="141"/>
    </row>
    <row r="469" spans="1:84" s="101" customFormat="1" ht="12" customHeight="1" x14ac:dyDescent="0.2">
      <c r="A469" s="102">
        <f t="shared" si="32"/>
        <v>8683711005193</v>
      </c>
      <c r="B469" s="101" t="s">
        <v>881</v>
      </c>
      <c r="C469" s="101" t="s">
        <v>309</v>
      </c>
      <c r="D469" s="101" t="s">
        <v>2989</v>
      </c>
      <c r="E469" s="203" t="s">
        <v>2385</v>
      </c>
      <c r="F469" s="101" t="s">
        <v>2354</v>
      </c>
      <c r="G469" s="101" t="str">
        <f>IF(C469&gt;0,+VLOOKUP($C469,'STYLE NAMES'!$B:$AC,4,FALSE),"")</f>
        <v>RIDER</v>
      </c>
      <c r="H469" s="101" t="str">
        <f>IF(C469&gt;0,+VLOOKUP($C469,'STYLE NAMES'!$B:$AC,5,FALSE),"")</f>
        <v>JUNIOR</v>
      </c>
      <c r="I469" s="101" t="str">
        <f>IF(C469&gt;0,+VLOOKUP($C469,'STYLE NAMES'!$B:$AC,6,FALSE),"")</f>
        <v>TOPS</v>
      </c>
      <c r="J469" s="101" t="str">
        <f>IF(C469&gt;0,+VLOOKUP($C469,'STYLE NAMES'!$B:$AC,7,FALSE),"")</f>
        <v>KIDS GIRL</v>
      </c>
      <c r="K469" s="101" t="str">
        <f>IF(C469&gt;0,+VLOOKUP($C469,'STYLE NAMES'!$B:$AC,8,FALSE),"")</f>
        <v>COMPETITION POLOS</v>
      </c>
      <c r="L469" s="101" t="str">
        <f>IF(E469&gt;0,+VLOOKUP($E469,'CODE GENERATOR'!$D:$T,3,FALSE),"")</f>
        <v>S</v>
      </c>
      <c r="M469" s="101" t="str">
        <f>IF(E469&gt;0,+VLOOKUP($E469,'CODE GENERATOR'!$D:$T,4,FALSE),"")</f>
        <v>PIQUET</v>
      </c>
      <c r="N469" s="101" t="str">
        <f>IF(E469&gt;0,+VLOOKUP($E469,'CODE GENERATOR'!$D:$T,6,FALSE),"")</f>
        <v>NAVY</v>
      </c>
      <c r="O469" s="101" t="str">
        <f>IF(E469&gt;0,+VLOOKUP($E469,'CODE GENERATOR'!$D:$T,7,FALSE),"")</f>
        <v>WHITE</v>
      </c>
      <c r="P469" s="101" t="str">
        <f t="shared" si="33"/>
        <v>NAVY/WHITE</v>
      </c>
      <c r="Q469" s="104" t="str">
        <f>IF(E469&gt;0,+VLOOKUP($E469,'CODE GENERATOR'!$D:$T,11,FALSE),"")</f>
        <v>R.TOPKG_CPL0042</v>
      </c>
      <c r="R469" s="104" t="str">
        <f>IF(E469&gt;0,+VLOOKUP($E469,'CODE GENERATOR'!$D:$T,12,FALSE),"")</f>
        <v>PIQ0015NAVWHT</v>
      </c>
      <c r="S469" s="104" t="str">
        <f>IF(E469&gt;0,+VLOOKUP($E469,'CODE GENERATOR'!$D:$T,13,FALSE),"")</f>
        <v>R.TOPKG_CPL0042_PIQ0015NAVWHT</v>
      </c>
      <c r="T469" s="104" t="str">
        <f t="shared" si="31"/>
        <v>R.TOPKG_CPL0042_PIQ0015NAVWHT_10-11 Y</v>
      </c>
      <c r="U469" s="105">
        <v>8683711005193</v>
      </c>
      <c r="V469" s="107" t="str" cm="1">
        <f t="array" ref="V469">_xlfn.TEXTJOIN(";", TRUE, _xlfn.UNIQUE(_xlfn._xlws.FILTER(P$3:P$10029, C$3:C$10029=C469)))</f>
        <v>WHITE;WHITE/NAVY;NAVY/WHITE</v>
      </c>
      <c r="W469" s="107" t="str" cm="1">
        <f t="array" ref="W469">_xlfn.TEXTJOIN(";", TRUE, _xlfn.UNIQUE(_xlfn._xlws.FILTER(F$3:F$10029, C$3:C$10029=C469)))</f>
        <v>6-7 Y;8-9 Y;10-11 Y;12-13 Y;14-15 Y</v>
      </c>
      <c r="X469" s="101" t="str">
        <f>IF(E469&gt;0,+VLOOKUP($E469,'CODE GENERATOR'!$D:$AC,19,FALSE),0)</f>
        <v>CavalierSanmarco_27.01.2026_0373</v>
      </c>
      <c r="Y469" s="101" t="str">
        <f>IF(E469&gt;0,+VLOOKUP($E469,'CODE GENERATOR'!$D:$AC,20,FALSE),0)</f>
        <v>2402_S01_33033</v>
      </c>
      <c r="Z469" s="101" t="str">
        <f>IF(E469&gt;0,+VLOOKUP($E469,'CODE GENERATOR'!$D:$AC,21,FALSE),0)</f>
        <v>2402_S01_33032</v>
      </c>
      <c r="AA469" s="101" t="str">
        <f>IF(E469&gt;0,+VLOOKUP($E469,'CODE GENERATOR'!$D:$AC,22,FALSE),0)</f>
        <v>2402_S01_33040</v>
      </c>
      <c r="AB469" s="101" t="str">
        <f>IF(E469&gt;0,+VLOOKUP($E469,'CODE GENERATOR'!$D:$AC,23,FALSE),0)</f>
        <v>2402_S01_33042</v>
      </c>
      <c r="AC469" s="101" t="str">
        <f>IF(E469&gt;0,+VLOOKUP($E469,'CODE GENERATOR'!$D:$AC,24,FALSE),0)</f>
        <v/>
      </c>
      <c r="AD469" s="101" t="str">
        <f>IF(E469&gt;0,+VLOOKUP($E469,'CODE GENERATOR'!$D:$AC,25,FALSE),0)</f>
        <v/>
      </c>
      <c r="AE469" s="101" t="str">
        <f>IF(E469&gt;0,+VLOOKUP($E469,'CODE GENERATOR'!$D:$AC,26,FALSE),0)</f>
        <v/>
      </c>
      <c r="AF469" s="149" t="str">
        <f>IF($C469&gt;0,$C469&amp;" "&amp;$P469&amp;" "&amp;+VLOOKUP($C469,'STYLE NAMES'!$B:$AC,10,FALSE),"""")</f>
        <v>ENZA-JR NAVY/WHITE GIRL'S COMPETITION POLO SHORT SLEEVE</v>
      </c>
      <c r="AG469" s="101" t="str">
        <f>"Enjoy our "&amp;(AF469)&amp;"; "&amp;IF(C469&gt;0,+VLOOKUP($C469,'STYLE NAMES'!$B:$AC,11,FALSE),"")</f>
        <v>Enjoy our ENZA-JR NAVY/WHITE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69" s="101" t="str">
        <f>IF(C469&gt;0,+VLOOKUP($C469,'STYLE NAMES'!$B:$AC,12,FALSE),"")</f>
        <v>* Specially engineered design for high performance
* 4-way super stretch piquet jersey
* Soft and comfortable
* Breathable
* Quick dry
Composition:
95% Poliamide 5% Elasthane</v>
      </c>
      <c r="AI469" s="101" t="str">
        <f>IF(C469&gt;0,+VLOOKUP($C469,'STYLE NAMES'!$B:$AC,13,FALSE),"")</f>
        <v>Machine Wash at 30°C
Mild process
Iron at low temperature
Iron from REVERSE
Do NOT iron on logos or prints
Do not bleach
Do NOT Tumble Dry</v>
      </c>
      <c r="AJ469" s="149" t="str">
        <f>IF($C469&gt;0,$C469&amp;" "&amp;$P469&amp;" "&amp;+VLOOKUP($C469,'STYLE NAMES'!$B:$AC,14,FALSE),"""")</f>
        <v>ENZA-JR NAVY/WHITE KIZ ÇOCUK KISA KOL YARIŞMA POLO</v>
      </c>
      <c r="AK469" s="149" t="str">
        <f>"Cavalier SanMarco tarafından tasarlanan "&amp;(AJ469)&amp;"; "&amp;IF(C469&gt;0,+VLOOKUP($C469,'STYLE NAMES'!$B:$AC,15,FALSE),"")</f>
        <v>Cavalier SanMarco tarafından tasarlanan ENZA-JR NAVY/WHITE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69" s="149" t="str">
        <f>IF(C469&gt;0,+VLOOKUP($C469,'STYLE NAMES'!$B:$AC,16,FALSE),"")</f>
        <v>* Yüksek performans için özel tasarım
* 4 yönlü süper streç pike kumaş
* Yumuşak ve rahat
* Nefes alabilir
* Hızlı kuruma
Kompozisyon:
%95 Polyamid  %5 Elastan</v>
      </c>
      <c r="AM469" s="149" t="str">
        <f>IF(C469&gt;0,+VLOOKUP($C469,'STYLE NAMES'!$B:$AC,17,FALSE),"")</f>
        <v>Makinede 30°C' de Yıkayın
Hassas Yıkama
Ilık ütü yapın
Tersten ütüleyin
Logo ve baskıları ÜTÜLEMEYİN
Çamaşır suyu kullanmayın
Kurutma Makinesinde Kurutmayın</v>
      </c>
      <c r="AN469" s="149" t="str">
        <f>IF($C469&gt;0,$C469&amp;" "&amp;$P469&amp;" "&amp;+VLOOKUP($C469,'STYLE NAMES'!$B:$AC,18,FALSE),"""")</f>
        <v>ENZA-JR NAVY/WHITE POLO DA CONCORSO RAGAZZA MANICA CORTA</v>
      </c>
      <c r="AO469" s="101" t="str">
        <f>"Disegnato da Cavalier SanMarco "&amp;(AN469)&amp;"; "&amp;IF(C469&gt;0,+VLOOKUP($C469,'STYLE NAMES'!$B:$AC,19,FALSE),"")</f>
        <v>Disegnato da Cavalier SanMarco ENZA-JR NAVY/WHITE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69" s="101" t="str">
        <f>IF(C469&gt;0,+VLOOKUP($C469,'STYLE NAMES'!$B:$AC,20,FALSE),"")</f>
        <v>Design ingegnerizzato per alte prestazioni 
Jersey piqué elasticizzato  4-way-stretch 
Morbido e confortevole 
Traspirante Asciugatura rapida 
Composizione: 
95% Poliammide  5% Elastan</v>
      </c>
      <c r="AQ469" s="101" t="str">
        <f>IF(C469&gt;0,+VLOOKUP($C469,'STYLE NAMES'!$B:$AC,21,FALSE),"")</f>
        <v>Lavare in lavatrice a 30°C Ciclo delicato 
Stirare a bassa temperatura
Stirare al rovescio 
Non stirare su loghi o stampe 
Non candeggiare 
Non asciugare in asciugatrice</v>
      </c>
      <c r="AR469" s="101">
        <f>IF(D469&gt;0,+VLOOKUP($C469,'STYLE NAMES'!$B:$AC,22,FALSE),"")</f>
        <v>0</v>
      </c>
      <c r="AS469" s="101">
        <f>IF(E469&gt;0,+VLOOKUP($C469,'STYLE NAMES'!$B:$AC,23,FALSE),"")</f>
        <v>0</v>
      </c>
      <c r="AT469" s="101">
        <f>IF(F469&gt;0,+VLOOKUP($C469,'STYLE NAMES'!$B:$AC,24,FALSE),"")</f>
        <v>0</v>
      </c>
      <c r="AU469" s="101">
        <f>IF(G469&gt;0,+VLOOKUP($C469,'STYLE NAMES'!$B:$AC,25,FALSE),"")</f>
        <v>0</v>
      </c>
      <c r="AV469" s="101">
        <f>+VLOOKUP($S469,'CODE GENERATOR'!$P:$AM,15,FALSE)</f>
        <v>0</v>
      </c>
      <c r="AW469" s="101">
        <f>+VLOOKUP($S469,'CODE GENERATOR'!$P:$AM,16,FALSE)</f>
        <v>0</v>
      </c>
      <c r="AX469" s="101">
        <f>+VLOOKUP($S469,'CODE GENERATOR'!$P:$AM,17,FALSE)</f>
        <v>0</v>
      </c>
      <c r="AY469" s="101">
        <f>+VLOOKUP($S469,'CODE GENERATOR'!$P:$AM,18,FALSE)</f>
        <v>0</v>
      </c>
      <c r="AZ469" s="101">
        <f>+VLOOKUP($S469,'CODE GENERATOR'!$P:$AM,19,FALSE)</f>
        <v>0</v>
      </c>
      <c r="BA469" s="101">
        <f>+VLOOKUP($S469,'CODE GENERATOR'!$P:$AM,20,FALSE)</f>
        <v>0</v>
      </c>
      <c r="BB469" s="101">
        <f>+VLOOKUP($S469,'CODE GENERATOR'!$P:$AM,21,FALSE)</f>
        <v>0</v>
      </c>
      <c r="BC469" s="101">
        <f>+VLOOKUP($S469,'CODE GENERATOR'!$P:$AM,22,FALSE)</f>
        <v>0</v>
      </c>
      <c r="BD469" s="101">
        <f>+VLOOKUP($S469,'CODE GENERATOR'!$P:$AM,23,FALSE)</f>
        <v>0</v>
      </c>
      <c r="BE469" s="101">
        <f>+VLOOKUP($S469,'CODE GENERATOR'!$P:$AM,24,FALSE)</f>
        <v>0</v>
      </c>
      <c r="BF469" s="101">
        <f>IF(C469&gt;0,+VLOOKUP(G469,'CATEGORY ID'!$A$1:$L$118,3,FALSE),"")</f>
        <v>30</v>
      </c>
      <c r="BG469" s="101">
        <f>IF(C469&gt;0,+VLOOKUP(H469,'CATEGORY ID'!$D$1:$L$118,3,FALSE),"")</f>
        <v>4</v>
      </c>
      <c r="BH469" s="101">
        <f>IF(C469&gt;0,+VLOOKUP((+H469&amp;I469),'CATEGORY ID'!$H$1:$I$121,2,FALSE),"")</f>
        <v>110</v>
      </c>
      <c r="BJ469" s="101">
        <f>IF(C469&gt;0,IF(COUNTIF('CATEGORY ID'!$K$1:$K$121,+H469&amp;K469) &gt; 0, +VLOOKUP(+H469&amp;K469,'CATEGORY ID'!$K$1:$L$121,2,FALSE),""),"")</f>
        <v>226</v>
      </c>
      <c r="BK469" s="101">
        <v>158</v>
      </c>
      <c r="BO469" s="101">
        <v>21</v>
      </c>
      <c r="BR469" s="101" t="str" cm="1">
        <f t="array" ref="BR469">IF(C469&gt;0,_xlfn.TEXTJOIN(";", TRUE,_xlfn.UNIQUE(_xlfn._xlws.FILTER(BF469:BQ469,(BF469:BQ469&gt;0)),TRUE,FALSE)),"")&amp;";"&amp;BS469</f>
        <v>30;4;110;226;158;21;209;232</v>
      </c>
      <c r="BS469" s="101" t="s">
        <v>3450</v>
      </c>
      <c r="BU469" s="106">
        <f>IF(C469&gt;0,+VLOOKUP($C469,'STYLE NAMES'!$B:$AC,26,FALSE),"")</f>
        <v>59.9</v>
      </c>
      <c r="BV469" s="106">
        <f>IF(C469&gt;0,+VLOOKUP($C469,'STYLE NAMES'!$B:$AC,27,FALSE),"")</f>
        <v>3290</v>
      </c>
      <c r="BW469" s="106">
        <f>IF(C469&gt;0,+VLOOKUP($C469,'STYLE NAMES'!$B:$AC,28,FALSE),"")</f>
        <v>68.884999999999991</v>
      </c>
      <c r="BY469"/>
      <c r="BZ469" s="101">
        <v>11</v>
      </c>
      <c r="CA469" s="137">
        <f t="shared" si="34"/>
        <v>1</v>
      </c>
      <c r="CB469" s="137" t="str">
        <f>+VLOOKUP(C469,'[2]STYLES &amp; MODELS MATRIX'!$A:$G,7,FALSE)</f>
        <v>GHOST</v>
      </c>
      <c r="CC469" s="137" t="str">
        <f>+VLOOKUP(C469,'[1]STYLES &amp; SIZE CHARTS'!$A:$H,8,FALSE)</f>
        <v>JT-GSSP1</v>
      </c>
      <c r="CD469" s="137"/>
      <c r="CE469" s="205"/>
      <c r="CF469" s="141"/>
    </row>
    <row r="470" spans="1:84" s="101" customFormat="1" ht="12" customHeight="1" x14ac:dyDescent="0.2">
      <c r="A470" s="102">
        <f t="shared" si="32"/>
        <v>8683711005209</v>
      </c>
      <c r="B470" s="101" t="s">
        <v>881</v>
      </c>
      <c r="C470" s="101" t="s">
        <v>309</v>
      </c>
      <c r="D470" s="101" t="s">
        <v>2989</v>
      </c>
      <c r="E470" s="203" t="s">
        <v>2385</v>
      </c>
      <c r="F470" s="101" t="s">
        <v>2355</v>
      </c>
      <c r="G470" s="101" t="str">
        <f>IF(C470&gt;0,+VLOOKUP($C470,'STYLE NAMES'!$B:$AC,4,FALSE),"")</f>
        <v>RIDER</v>
      </c>
      <c r="H470" s="101" t="str">
        <f>IF(C470&gt;0,+VLOOKUP($C470,'STYLE NAMES'!$B:$AC,5,FALSE),"")</f>
        <v>JUNIOR</v>
      </c>
      <c r="I470" s="101" t="str">
        <f>IF(C470&gt;0,+VLOOKUP($C470,'STYLE NAMES'!$B:$AC,6,FALSE),"")</f>
        <v>TOPS</v>
      </c>
      <c r="J470" s="101" t="str">
        <f>IF(C470&gt;0,+VLOOKUP($C470,'STYLE NAMES'!$B:$AC,7,FALSE),"")</f>
        <v>KIDS GIRL</v>
      </c>
      <c r="K470" s="101" t="str">
        <f>IF(C470&gt;0,+VLOOKUP($C470,'STYLE NAMES'!$B:$AC,8,FALSE),"")</f>
        <v>COMPETITION POLOS</v>
      </c>
      <c r="L470" s="101" t="str">
        <f>IF(E470&gt;0,+VLOOKUP($E470,'CODE GENERATOR'!$D:$T,3,FALSE),"")</f>
        <v>S</v>
      </c>
      <c r="M470" s="101" t="str">
        <f>IF(E470&gt;0,+VLOOKUP($E470,'CODE GENERATOR'!$D:$T,4,FALSE),"")</f>
        <v>PIQUET</v>
      </c>
      <c r="N470" s="101" t="str">
        <f>IF(E470&gt;0,+VLOOKUP($E470,'CODE GENERATOR'!$D:$T,6,FALSE),"")</f>
        <v>NAVY</v>
      </c>
      <c r="O470" s="101" t="str">
        <f>IF(E470&gt;0,+VLOOKUP($E470,'CODE GENERATOR'!$D:$T,7,FALSE),"")</f>
        <v>WHITE</v>
      </c>
      <c r="P470" s="101" t="str">
        <f t="shared" si="33"/>
        <v>NAVY/WHITE</v>
      </c>
      <c r="Q470" s="104" t="str">
        <f>IF(E470&gt;0,+VLOOKUP($E470,'CODE GENERATOR'!$D:$T,11,FALSE),"")</f>
        <v>R.TOPKG_CPL0042</v>
      </c>
      <c r="R470" s="104" t="str">
        <f>IF(E470&gt;0,+VLOOKUP($E470,'CODE GENERATOR'!$D:$T,12,FALSE),"")</f>
        <v>PIQ0015NAVWHT</v>
      </c>
      <c r="S470" s="104" t="str">
        <f>IF(E470&gt;0,+VLOOKUP($E470,'CODE GENERATOR'!$D:$T,13,FALSE),"")</f>
        <v>R.TOPKG_CPL0042_PIQ0015NAVWHT</v>
      </c>
      <c r="T470" s="104" t="str">
        <f t="shared" si="31"/>
        <v>R.TOPKG_CPL0042_PIQ0015NAVWHT_12-13 Y</v>
      </c>
      <c r="U470" s="105">
        <v>8683711005209</v>
      </c>
      <c r="V470" s="107" t="str" cm="1">
        <f t="array" ref="V470">_xlfn.TEXTJOIN(";", TRUE, _xlfn.UNIQUE(_xlfn._xlws.FILTER(P$3:P$10029, C$3:C$10029=C470)))</f>
        <v>WHITE;WHITE/NAVY;NAVY/WHITE</v>
      </c>
      <c r="W470" s="107" t="str" cm="1">
        <f t="array" ref="W470">_xlfn.TEXTJOIN(";", TRUE, _xlfn.UNIQUE(_xlfn._xlws.FILTER(F$3:F$10029, C$3:C$10029=C470)))</f>
        <v>6-7 Y;8-9 Y;10-11 Y;12-13 Y;14-15 Y</v>
      </c>
      <c r="X470" s="101" t="str">
        <f>IF(E470&gt;0,+VLOOKUP($E470,'CODE GENERATOR'!$D:$AC,19,FALSE),0)</f>
        <v>CavalierSanmarco_27.01.2026_0373</v>
      </c>
      <c r="Y470" s="101" t="str">
        <f>IF(E470&gt;0,+VLOOKUP($E470,'CODE GENERATOR'!$D:$AC,20,FALSE),0)</f>
        <v>2402_S01_33033</v>
      </c>
      <c r="Z470" s="101" t="str">
        <f>IF(E470&gt;0,+VLOOKUP($E470,'CODE GENERATOR'!$D:$AC,21,FALSE),0)</f>
        <v>2402_S01_33032</v>
      </c>
      <c r="AA470" s="101" t="str">
        <f>IF(E470&gt;0,+VLOOKUP($E470,'CODE GENERATOR'!$D:$AC,22,FALSE),0)</f>
        <v>2402_S01_33040</v>
      </c>
      <c r="AB470" s="101" t="str">
        <f>IF(E470&gt;0,+VLOOKUP($E470,'CODE GENERATOR'!$D:$AC,23,FALSE),0)</f>
        <v>2402_S01_33042</v>
      </c>
      <c r="AC470" s="101" t="str">
        <f>IF(E470&gt;0,+VLOOKUP($E470,'CODE GENERATOR'!$D:$AC,24,FALSE),0)</f>
        <v/>
      </c>
      <c r="AD470" s="101" t="str">
        <f>IF(E470&gt;0,+VLOOKUP($E470,'CODE GENERATOR'!$D:$AC,25,FALSE),0)</f>
        <v/>
      </c>
      <c r="AE470" s="101" t="str">
        <f>IF(E470&gt;0,+VLOOKUP($E470,'CODE GENERATOR'!$D:$AC,26,FALSE),0)</f>
        <v/>
      </c>
      <c r="AF470" s="149" t="str">
        <f>IF($C470&gt;0,$C470&amp;" "&amp;$P470&amp;" "&amp;+VLOOKUP($C470,'STYLE NAMES'!$B:$AC,10,FALSE),"""")</f>
        <v>ENZA-JR NAVY/WHITE GIRL'S COMPETITION POLO SHORT SLEEVE</v>
      </c>
      <c r="AG470" s="101" t="str">
        <f>"Enjoy our "&amp;(AF470)&amp;"; "&amp;IF(C470&gt;0,+VLOOKUP($C470,'STYLE NAMES'!$B:$AC,11,FALSE),"")</f>
        <v>Enjoy our ENZA-JR NAVY/WHITE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0" s="101" t="str">
        <f>IF(C470&gt;0,+VLOOKUP($C470,'STYLE NAMES'!$B:$AC,12,FALSE),"")</f>
        <v>* Specially engineered design for high performance
* 4-way super stretch piquet jersey
* Soft and comfortable
* Breathable
* Quick dry
Composition:
95% Poliamide 5% Elasthane</v>
      </c>
      <c r="AI470" s="101" t="str">
        <f>IF(C470&gt;0,+VLOOKUP($C470,'STYLE NAMES'!$B:$AC,13,FALSE),"")</f>
        <v>Machine Wash at 30°C
Mild process
Iron at low temperature
Iron from REVERSE
Do NOT iron on logos or prints
Do not bleach
Do NOT Tumble Dry</v>
      </c>
      <c r="AJ470" s="149" t="str">
        <f>IF($C470&gt;0,$C470&amp;" "&amp;$P470&amp;" "&amp;+VLOOKUP($C470,'STYLE NAMES'!$B:$AC,14,FALSE),"""")</f>
        <v>ENZA-JR NAVY/WHITE KIZ ÇOCUK KISA KOL YARIŞMA POLO</v>
      </c>
      <c r="AK470" s="149" t="str">
        <f>"Cavalier SanMarco tarafından tasarlanan "&amp;(AJ470)&amp;"; "&amp;IF(C470&gt;0,+VLOOKUP($C470,'STYLE NAMES'!$B:$AC,15,FALSE),"")</f>
        <v>Cavalier SanMarco tarafından tasarlanan ENZA-JR NAVY/WHITE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0" s="149" t="str">
        <f>IF(C470&gt;0,+VLOOKUP($C470,'STYLE NAMES'!$B:$AC,16,FALSE),"")</f>
        <v>* Yüksek performans için özel tasarım
* 4 yönlü süper streç pike kumaş
* Yumuşak ve rahat
* Nefes alabilir
* Hızlı kuruma
Kompozisyon:
%95 Polyamid  %5 Elastan</v>
      </c>
      <c r="AM470" s="149" t="str">
        <f>IF(C470&gt;0,+VLOOKUP($C470,'STYLE NAMES'!$B:$AC,17,FALSE),"")</f>
        <v>Makinede 30°C' de Yıkayın
Hassas Yıkama
Ilık ütü yapın
Tersten ütüleyin
Logo ve baskıları ÜTÜLEMEYİN
Çamaşır suyu kullanmayın
Kurutma Makinesinde Kurutmayın</v>
      </c>
      <c r="AN470" s="149" t="str">
        <f>IF($C470&gt;0,$C470&amp;" "&amp;$P470&amp;" "&amp;+VLOOKUP($C470,'STYLE NAMES'!$B:$AC,18,FALSE),"""")</f>
        <v>ENZA-JR NAVY/WHITE POLO DA CONCORSO RAGAZZA MANICA CORTA</v>
      </c>
      <c r="AO470" s="101" t="str">
        <f>"Disegnato da Cavalier SanMarco "&amp;(AN470)&amp;"; "&amp;IF(C470&gt;0,+VLOOKUP($C470,'STYLE NAMES'!$B:$AC,19,FALSE),"")</f>
        <v>Disegnato da Cavalier SanMarco ENZA-JR NAVY/WHITE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0" s="101" t="str">
        <f>IF(C470&gt;0,+VLOOKUP($C470,'STYLE NAMES'!$B:$AC,20,FALSE),"")</f>
        <v>Design ingegnerizzato per alte prestazioni 
Jersey piqué elasticizzato  4-way-stretch 
Morbido e confortevole 
Traspirante Asciugatura rapida 
Composizione: 
95% Poliammide  5% Elastan</v>
      </c>
      <c r="AQ470" s="101" t="str">
        <f>IF(C470&gt;0,+VLOOKUP($C470,'STYLE NAMES'!$B:$AC,21,FALSE),"")</f>
        <v>Lavare in lavatrice a 30°C Ciclo delicato 
Stirare a bassa temperatura
Stirare al rovescio 
Non stirare su loghi o stampe 
Non candeggiare 
Non asciugare in asciugatrice</v>
      </c>
      <c r="AR470" s="101">
        <f>IF(D470&gt;0,+VLOOKUP($C470,'STYLE NAMES'!$B:$AC,22,FALSE),"")</f>
        <v>0</v>
      </c>
      <c r="AS470" s="101">
        <f>IF(E470&gt;0,+VLOOKUP($C470,'STYLE NAMES'!$B:$AC,23,FALSE),"")</f>
        <v>0</v>
      </c>
      <c r="AT470" s="101">
        <f>IF(F470&gt;0,+VLOOKUP($C470,'STYLE NAMES'!$B:$AC,24,FALSE),"")</f>
        <v>0</v>
      </c>
      <c r="AU470" s="101">
        <f>IF(G470&gt;0,+VLOOKUP($C470,'STYLE NAMES'!$B:$AC,25,FALSE),"")</f>
        <v>0</v>
      </c>
      <c r="AV470" s="101">
        <f>+VLOOKUP($S470,'CODE GENERATOR'!$P:$AM,15,FALSE)</f>
        <v>0</v>
      </c>
      <c r="AW470" s="101">
        <f>+VLOOKUP($S470,'CODE GENERATOR'!$P:$AM,16,FALSE)</f>
        <v>0</v>
      </c>
      <c r="AX470" s="101">
        <f>+VLOOKUP($S470,'CODE GENERATOR'!$P:$AM,17,FALSE)</f>
        <v>0</v>
      </c>
      <c r="AY470" s="101">
        <f>+VLOOKUP($S470,'CODE GENERATOR'!$P:$AM,18,FALSE)</f>
        <v>0</v>
      </c>
      <c r="AZ470" s="101">
        <f>+VLOOKUP($S470,'CODE GENERATOR'!$P:$AM,19,FALSE)</f>
        <v>0</v>
      </c>
      <c r="BA470" s="101">
        <f>+VLOOKUP($S470,'CODE GENERATOR'!$P:$AM,20,FALSE)</f>
        <v>0</v>
      </c>
      <c r="BB470" s="101">
        <f>+VLOOKUP($S470,'CODE GENERATOR'!$P:$AM,21,FALSE)</f>
        <v>0</v>
      </c>
      <c r="BC470" s="101">
        <f>+VLOOKUP($S470,'CODE GENERATOR'!$P:$AM,22,FALSE)</f>
        <v>0</v>
      </c>
      <c r="BD470" s="101">
        <f>+VLOOKUP($S470,'CODE GENERATOR'!$P:$AM,23,FALSE)</f>
        <v>0</v>
      </c>
      <c r="BE470" s="101">
        <f>+VLOOKUP($S470,'CODE GENERATOR'!$P:$AM,24,FALSE)</f>
        <v>0</v>
      </c>
      <c r="BF470" s="101">
        <f>IF(C470&gt;0,+VLOOKUP(G470,'CATEGORY ID'!$A$1:$L$118,3,FALSE),"")</f>
        <v>30</v>
      </c>
      <c r="BG470" s="101">
        <f>IF(C470&gt;0,+VLOOKUP(H470,'CATEGORY ID'!$D$1:$L$118,3,FALSE),"")</f>
        <v>4</v>
      </c>
      <c r="BH470" s="101">
        <f>IF(C470&gt;0,+VLOOKUP((+H470&amp;I470),'CATEGORY ID'!$H$1:$I$121,2,FALSE),"")</f>
        <v>110</v>
      </c>
      <c r="BJ470" s="101">
        <f>IF(C470&gt;0,IF(COUNTIF('CATEGORY ID'!$K$1:$K$121,+H470&amp;K470) &gt; 0, +VLOOKUP(+H470&amp;K470,'CATEGORY ID'!$K$1:$L$121,2,FALSE),""),"")</f>
        <v>226</v>
      </c>
      <c r="BK470" s="101">
        <v>158</v>
      </c>
      <c r="BO470" s="101">
        <v>21</v>
      </c>
      <c r="BR470" s="101" t="str" cm="1">
        <f t="array" ref="BR470">IF(C470&gt;0,_xlfn.TEXTJOIN(";", TRUE,_xlfn.UNIQUE(_xlfn._xlws.FILTER(BF470:BQ470,(BF470:BQ470&gt;0)),TRUE,FALSE)),"")&amp;";"&amp;BS470</f>
        <v>30;4;110;226;158;21;209;232</v>
      </c>
      <c r="BS470" s="101" t="s">
        <v>3450</v>
      </c>
      <c r="BU470" s="106">
        <f>IF(C470&gt;0,+VLOOKUP($C470,'STYLE NAMES'!$B:$AC,26,FALSE),"")</f>
        <v>59.9</v>
      </c>
      <c r="BV470" s="106">
        <f>IF(C470&gt;0,+VLOOKUP($C470,'STYLE NAMES'!$B:$AC,27,FALSE),"")</f>
        <v>3290</v>
      </c>
      <c r="BW470" s="106">
        <f>IF(C470&gt;0,+VLOOKUP($C470,'STYLE NAMES'!$B:$AC,28,FALSE),"")</f>
        <v>68.884999999999991</v>
      </c>
      <c r="BY470"/>
      <c r="BZ470" s="101">
        <v>7</v>
      </c>
      <c r="CA470" s="137">
        <f t="shared" si="34"/>
        <v>1</v>
      </c>
      <c r="CB470" s="137" t="str">
        <f>+VLOOKUP(C470,'[2]STYLES &amp; MODELS MATRIX'!$A:$G,7,FALSE)</f>
        <v>GHOST</v>
      </c>
      <c r="CC470" s="137" t="str">
        <f>+VLOOKUP(C470,'[1]STYLES &amp; SIZE CHARTS'!$A:$H,8,FALSE)</f>
        <v>JT-GSSP1</v>
      </c>
      <c r="CD470" s="137"/>
      <c r="CE470" s="205"/>
      <c r="CF470" s="141"/>
    </row>
    <row r="471" spans="1:84" s="101" customFormat="1" ht="12" customHeight="1" x14ac:dyDescent="0.2">
      <c r="A471" s="102">
        <f t="shared" si="32"/>
        <v>8683711009979</v>
      </c>
      <c r="B471" s="101" t="s">
        <v>881</v>
      </c>
      <c r="C471" s="101" t="s">
        <v>309</v>
      </c>
      <c r="D471" s="101" t="s">
        <v>2989</v>
      </c>
      <c r="E471" s="203" t="s">
        <v>2385</v>
      </c>
      <c r="F471" s="101" t="s">
        <v>2356</v>
      </c>
      <c r="G471" s="101" t="str">
        <f>IF(C471&gt;0,+VLOOKUP($C471,'STYLE NAMES'!$B:$AC,4,FALSE),"")</f>
        <v>RIDER</v>
      </c>
      <c r="H471" s="101" t="str">
        <f>IF(C471&gt;0,+VLOOKUP($C471,'STYLE NAMES'!$B:$AC,5,FALSE),"")</f>
        <v>JUNIOR</v>
      </c>
      <c r="I471" s="101" t="str">
        <f>IF(C471&gt;0,+VLOOKUP($C471,'STYLE NAMES'!$B:$AC,6,FALSE),"")</f>
        <v>TOPS</v>
      </c>
      <c r="J471" s="101" t="str">
        <f>IF(C471&gt;0,+VLOOKUP($C471,'STYLE NAMES'!$B:$AC,7,FALSE),"")</f>
        <v>KIDS GIRL</v>
      </c>
      <c r="K471" s="101" t="str">
        <f>IF(C471&gt;0,+VLOOKUP($C471,'STYLE NAMES'!$B:$AC,8,FALSE),"")</f>
        <v>COMPETITION POLOS</v>
      </c>
      <c r="L471" s="101" t="str">
        <f>IF(E471&gt;0,+VLOOKUP($E471,'CODE GENERATOR'!$D:$T,3,FALSE),"")</f>
        <v>S</v>
      </c>
      <c r="M471" s="101" t="str">
        <f>IF(E471&gt;0,+VLOOKUP($E471,'CODE GENERATOR'!$D:$T,4,FALSE),"")</f>
        <v>PIQUET</v>
      </c>
      <c r="N471" s="101" t="str">
        <f>IF(E471&gt;0,+VLOOKUP($E471,'CODE GENERATOR'!$D:$T,6,FALSE),"")</f>
        <v>NAVY</v>
      </c>
      <c r="O471" s="101" t="str">
        <f>IF(E471&gt;0,+VLOOKUP($E471,'CODE GENERATOR'!$D:$T,7,FALSE),"")</f>
        <v>WHITE</v>
      </c>
      <c r="P471" s="101" t="str">
        <f t="shared" si="33"/>
        <v>NAVY/WHITE</v>
      </c>
      <c r="Q471" s="104" t="str">
        <f>IF(E471&gt;0,+VLOOKUP($E471,'CODE GENERATOR'!$D:$T,11,FALSE),"")</f>
        <v>R.TOPKG_CPL0042</v>
      </c>
      <c r="R471" s="104" t="str">
        <f>IF(E471&gt;0,+VLOOKUP($E471,'CODE GENERATOR'!$D:$T,12,FALSE),"")</f>
        <v>PIQ0015NAVWHT</v>
      </c>
      <c r="S471" s="104" t="str">
        <f>IF(E471&gt;0,+VLOOKUP($E471,'CODE GENERATOR'!$D:$T,13,FALSE),"")</f>
        <v>R.TOPKG_CPL0042_PIQ0015NAVWHT</v>
      </c>
      <c r="T471" s="104" t="str">
        <f t="shared" si="31"/>
        <v>R.TOPKG_CPL0042_PIQ0015NAVWHT_14-15 Y</v>
      </c>
      <c r="U471" s="105">
        <v>8683711009979</v>
      </c>
      <c r="V471" s="107" t="str" cm="1">
        <f t="array" ref="V471">_xlfn.TEXTJOIN(";", TRUE, _xlfn.UNIQUE(_xlfn._xlws.FILTER(P$3:P$10029, C$3:C$10029=C471)))</f>
        <v>WHITE;WHITE/NAVY;NAVY/WHITE</v>
      </c>
      <c r="W471" s="107" t="str" cm="1">
        <f t="array" ref="W471">_xlfn.TEXTJOIN(";", TRUE, _xlfn.UNIQUE(_xlfn._xlws.FILTER(F$3:F$10029, C$3:C$10029=C471)))</f>
        <v>6-7 Y;8-9 Y;10-11 Y;12-13 Y;14-15 Y</v>
      </c>
      <c r="X471" s="101" t="str">
        <f>IF(E471&gt;0,+VLOOKUP($E471,'CODE GENERATOR'!$D:$AC,19,FALSE),0)</f>
        <v>CavalierSanmarco_27.01.2026_0373</v>
      </c>
      <c r="Y471" s="101" t="str">
        <f>IF(E471&gt;0,+VLOOKUP($E471,'CODE GENERATOR'!$D:$AC,20,FALSE),0)</f>
        <v>2402_S01_33033</v>
      </c>
      <c r="Z471" s="101" t="str">
        <f>IF(E471&gt;0,+VLOOKUP($E471,'CODE GENERATOR'!$D:$AC,21,FALSE),0)</f>
        <v>2402_S01_33032</v>
      </c>
      <c r="AA471" s="101" t="str">
        <f>IF(E471&gt;0,+VLOOKUP($E471,'CODE GENERATOR'!$D:$AC,22,FALSE),0)</f>
        <v>2402_S01_33040</v>
      </c>
      <c r="AB471" s="101" t="str">
        <f>IF(E471&gt;0,+VLOOKUP($E471,'CODE GENERATOR'!$D:$AC,23,FALSE),0)</f>
        <v>2402_S01_33042</v>
      </c>
      <c r="AC471" s="101" t="str">
        <f>IF(E471&gt;0,+VLOOKUP($E471,'CODE GENERATOR'!$D:$AC,24,FALSE),0)</f>
        <v/>
      </c>
      <c r="AD471" s="101" t="str">
        <f>IF(E471&gt;0,+VLOOKUP($E471,'CODE GENERATOR'!$D:$AC,25,FALSE),0)</f>
        <v/>
      </c>
      <c r="AE471" s="101" t="str">
        <f>IF(E471&gt;0,+VLOOKUP($E471,'CODE GENERATOR'!$D:$AC,26,FALSE),0)</f>
        <v/>
      </c>
      <c r="AF471" s="149" t="str">
        <f>IF($C471&gt;0,$C471&amp;" "&amp;$P471&amp;" "&amp;+VLOOKUP($C471,'STYLE NAMES'!$B:$AC,10,FALSE),"""")</f>
        <v>ENZA-JR NAVY/WHITE GIRL'S COMPETITION POLO SHORT SLEEVE</v>
      </c>
      <c r="AG471" s="101" t="str">
        <f>"Enjoy our "&amp;(AF471)&amp;"; "&amp;IF(C471&gt;0,+VLOOKUP($C471,'STYLE NAMES'!$B:$AC,11,FALSE),"")</f>
        <v>Enjoy our ENZA-JR NAVY/WHITE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1" s="101" t="str">
        <f>IF(C471&gt;0,+VLOOKUP($C471,'STYLE NAMES'!$B:$AC,12,FALSE),"")</f>
        <v>* Specially engineered design for high performance
* 4-way super stretch piquet jersey
* Soft and comfortable
* Breathable
* Quick dry
Composition:
95% Poliamide 5% Elasthane</v>
      </c>
      <c r="AI471" s="101" t="str">
        <f>IF(C471&gt;0,+VLOOKUP($C471,'STYLE NAMES'!$B:$AC,13,FALSE),"")</f>
        <v>Machine Wash at 30°C
Mild process
Iron at low temperature
Iron from REVERSE
Do NOT iron on logos or prints
Do not bleach
Do NOT Tumble Dry</v>
      </c>
      <c r="AJ471" s="149" t="str">
        <f>IF($C471&gt;0,$C471&amp;" "&amp;$P471&amp;" "&amp;+VLOOKUP($C471,'STYLE NAMES'!$B:$AC,14,FALSE),"""")</f>
        <v>ENZA-JR NAVY/WHITE KIZ ÇOCUK KISA KOL YARIŞMA POLO</v>
      </c>
      <c r="AK471" s="149" t="str">
        <f>"Cavalier SanMarco tarafından tasarlanan "&amp;(AJ471)&amp;"; "&amp;IF(C471&gt;0,+VLOOKUP($C471,'STYLE NAMES'!$B:$AC,15,FALSE),"")</f>
        <v>Cavalier SanMarco tarafından tasarlanan ENZA-JR NAVY/WHITE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1" s="149" t="str">
        <f>IF(C471&gt;0,+VLOOKUP($C471,'STYLE NAMES'!$B:$AC,16,FALSE),"")</f>
        <v>* Yüksek performans için özel tasarım
* 4 yönlü süper streç pike kumaş
* Yumuşak ve rahat
* Nefes alabilir
* Hızlı kuruma
Kompozisyon:
%95 Polyamid  %5 Elastan</v>
      </c>
      <c r="AM471" s="149" t="str">
        <f>IF(C471&gt;0,+VLOOKUP($C471,'STYLE NAMES'!$B:$AC,17,FALSE),"")</f>
        <v>Makinede 30°C' de Yıkayın
Hassas Yıkama
Ilık ütü yapın
Tersten ütüleyin
Logo ve baskıları ÜTÜLEMEYİN
Çamaşır suyu kullanmayın
Kurutma Makinesinde Kurutmayın</v>
      </c>
      <c r="AN471" s="149" t="str">
        <f>IF($C471&gt;0,$C471&amp;" "&amp;$P471&amp;" "&amp;+VLOOKUP($C471,'STYLE NAMES'!$B:$AC,18,FALSE),"""")</f>
        <v>ENZA-JR NAVY/WHITE POLO DA CONCORSO RAGAZZA MANICA CORTA</v>
      </c>
      <c r="AO471" s="101" t="str">
        <f>"Disegnato da Cavalier SanMarco "&amp;(AN471)&amp;"; "&amp;IF(C471&gt;0,+VLOOKUP($C471,'STYLE NAMES'!$B:$AC,19,FALSE),"")</f>
        <v>Disegnato da Cavalier SanMarco ENZA-JR NAVY/WHITE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1" s="101" t="str">
        <f>IF(C471&gt;0,+VLOOKUP($C471,'STYLE NAMES'!$B:$AC,20,FALSE),"")</f>
        <v>Design ingegnerizzato per alte prestazioni 
Jersey piqué elasticizzato  4-way-stretch 
Morbido e confortevole 
Traspirante Asciugatura rapida 
Composizione: 
95% Poliammide  5% Elastan</v>
      </c>
      <c r="AQ471" s="101" t="str">
        <f>IF(C471&gt;0,+VLOOKUP($C471,'STYLE NAMES'!$B:$AC,21,FALSE),"")</f>
        <v>Lavare in lavatrice a 30°C Ciclo delicato 
Stirare a bassa temperatura
Stirare al rovescio 
Non stirare su loghi o stampe 
Non candeggiare 
Non asciugare in asciugatrice</v>
      </c>
      <c r="AR471" s="101">
        <f>IF(D471&gt;0,+VLOOKUP($C471,'STYLE NAMES'!$B:$AC,22,FALSE),"")</f>
        <v>0</v>
      </c>
      <c r="AS471" s="101">
        <f>IF(E471&gt;0,+VLOOKUP($C471,'STYLE NAMES'!$B:$AC,23,FALSE),"")</f>
        <v>0</v>
      </c>
      <c r="AT471" s="101">
        <f>IF(F471&gt;0,+VLOOKUP($C471,'STYLE NAMES'!$B:$AC,24,FALSE),"")</f>
        <v>0</v>
      </c>
      <c r="AU471" s="101">
        <f>IF(G471&gt;0,+VLOOKUP($C471,'STYLE NAMES'!$B:$AC,25,FALSE),"")</f>
        <v>0</v>
      </c>
      <c r="AV471" s="101">
        <f>+VLOOKUP($S471,'CODE GENERATOR'!$P:$AM,15,FALSE)</f>
        <v>0</v>
      </c>
      <c r="AW471" s="101">
        <f>+VLOOKUP($S471,'CODE GENERATOR'!$P:$AM,16,FALSE)</f>
        <v>0</v>
      </c>
      <c r="AX471" s="101">
        <f>+VLOOKUP($S471,'CODE GENERATOR'!$P:$AM,17,FALSE)</f>
        <v>0</v>
      </c>
      <c r="AY471" s="101">
        <f>+VLOOKUP($S471,'CODE GENERATOR'!$P:$AM,18,FALSE)</f>
        <v>0</v>
      </c>
      <c r="AZ471" s="101">
        <f>+VLOOKUP($S471,'CODE GENERATOR'!$P:$AM,19,FALSE)</f>
        <v>0</v>
      </c>
      <c r="BA471" s="101">
        <f>+VLOOKUP($S471,'CODE GENERATOR'!$P:$AM,20,FALSE)</f>
        <v>0</v>
      </c>
      <c r="BB471" s="101">
        <f>+VLOOKUP($S471,'CODE GENERATOR'!$P:$AM,21,FALSE)</f>
        <v>0</v>
      </c>
      <c r="BC471" s="101">
        <f>+VLOOKUP($S471,'CODE GENERATOR'!$P:$AM,22,FALSE)</f>
        <v>0</v>
      </c>
      <c r="BD471" s="101">
        <f>+VLOOKUP($S471,'CODE GENERATOR'!$P:$AM,23,FALSE)</f>
        <v>0</v>
      </c>
      <c r="BE471" s="101">
        <f>+VLOOKUP($S471,'CODE GENERATOR'!$P:$AM,24,FALSE)</f>
        <v>0</v>
      </c>
      <c r="BF471" s="101">
        <f>IF(C471&gt;0,+VLOOKUP(G471,'CATEGORY ID'!$A$1:$L$118,3,FALSE),"")</f>
        <v>30</v>
      </c>
      <c r="BG471" s="101">
        <f>IF(C471&gt;0,+VLOOKUP(H471,'CATEGORY ID'!$D$1:$L$118,3,FALSE),"")</f>
        <v>4</v>
      </c>
      <c r="BH471" s="101">
        <f>IF(C471&gt;0,+VLOOKUP((+H471&amp;I471),'CATEGORY ID'!$H$1:$I$121,2,FALSE),"")</f>
        <v>110</v>
      </c>
      <c r="BJ471" s="101">
        <f>IF(C471&gt;0,IF(COUNTIF('CATEGORY ID'!$K$1:$K$121,+H471&amp;K471) &gt; 0, +VLOOKUP(+H471&amp;K471,'CATEGORY ID'!$K$1:$L$121,2,FALSE),""),"")</f>
        <v>226</v>
      </c>
      <c r="BK471" s="101">
        <v>158</v>
      </c>
      <c r="BO471" s="101">
        <v>21</v>
      </c>
      <c r="BR471" s="101" t="str" cm="1">
        <f t="array" ref="BR471">IF(C471&gt;0,_xlfn.TEXTJOIN(";", TRUE,_xlfn.UNIQUE(_xlfn._xlws.FILTER(BF471:BQ471,(BF471:BQ471&gt;0)),TRUE,FALSE)),"")&amp;";"&amp;BS471</f>
        <v>30;4;110;226;158;21;209;232</v>
      </c>
      <c r="BS471" s="101" t="s">
        <v>3450</v>
      </c>
      <c r="BU471" s="106">
        <f>IF(C471&gt;0,+VLOOKUP($C471,'STYLE NAMES'!$B:$AC,26,FALSE),"")</f>
        <v>59.9</v>
      </c>
      <c r="BV471" s="106">
        <f>IF(C471&gt;0,+VLOOKUP($C471,'STYLE NAMES'!$B:$AC,27,FALSE),"")</f>
        <v>3290</v>
      </c>
      <c r="BW471" s="106">
        <f>IF(C471&gt;0,+VLOOKUP($C471,'STYLE NAMES'!$B:$AC,28,FALSE),"")</f>
        <v>68.884999999999991</v>
      </c>
      <c r="BY471"/>
      <c r="BZ471" s="101">
        <v>3</v>
      </c>
      <c r="CA471" s="137">
        <f t="shared" si="34"/>
        <v>1</v>
      </c>
      <c r="CB471" s="137" t="str">
        <f>+VLOOKUP(C471,'[2]STYLES &amp; MODELS MATRIX'!$A:$G,7,FALSE)</f>
        <v>GHOST</v>
      </c>
      <c r="CC471" s="137" t="str">
        <f>+VLOOKUP(C471,'[1]STYLES &amp; SIZE CHARTS'!$A:$H,8,FALSE)</f>
        <v>JT-GSSP1</v>
      </c>
      <c r="CD471" s="137"/>
      <c r="CE471" s="205"/>
      <c r="CF471" s="141"/>
    </row>
    <row r="472" spans="1:84" s="101" customFormat="1" ht="12" customHeight="1" x14ac:dyDescent="0.2">
      <c r="A472" s="102">
        <f t="shared" si="32"/>
        <v>8683711005216</v>
      </c>
      <c r="B472" s="101" t="s">
        <v>882</v>
      </c>
      <c r="C472" s="101" t="s">
        <v>561</v>
      </c>
      <c r="D472" s="101" t="s">
        <v>2982</v>
      </c>
      <c r="E472" s="203" t="s">
        <v>2386</v>
      </c>
      <c r="F472" s="101" t="s">
        <v>2346</v>
      </c>
      <c r="G472" s="101" t="str">
        <f>IF(C472&gt;0,+VLOOKUP($C472,'STYLE NAMES'!$B:$AC,4,FALSE),"")</f>
        <v>RIDER</v>
      </c>
      <c r="H472" s="101" t="str">
        <f>IF(C472&gt;0,+VLOOKUP($C472,'STYLE NAMES'!$B:$AC,5,FALSE),"")</f>
        <v>MEN</v>
      </c>
      <c r="I472" s="101" t="str">
        <f>IF(C472&gt;0,+VLOOKUP($C472,'STYLE NAMES'!$B:$AC,6,FALSE),"")</f>
        <v>TOPS</v>
      </c>
      <c r="J472" s="101" t="str">
        <f>IF(C472&gt;0,+VLOOKUP($C472,'STYLE NAMES'!$B:$AC,7,FALSE),"")</f>
        <v>MEN</v>
      </c>
      <c r="K472" s="101" t="str">
        <f>IF(C472&gt;0,+VLOOKUP($C472,'STYLE NAMES'!$B:$AC,8,FALSE),"")</f>
        <v>COMPETITION POLOS</v>
      </c>
      <c r="L472" s="101" t="str">
        <f>IF(E472&gt;0,+VLOOKUP($E472,'CODE GENERATOR'!$D:$T,3,FALSE),"")</f>
        <v>W</v>
      </c>
      <c r="M472" s="101" t="str">
        <f>IF(E472&gt;0,+VLOOKUP($E472,'CODE GENERATOR'!$D:$T,4,FALSE),"")</f>
        <v>PIQUET</v>
      </c>
      <c r="N472" s="101" t="str">
        <f>IF(E472&gt;0,+VLOOKUP($E472,'CODE GENERATOR'!$D:$T,6,FALSE),"")</f>
        <v>WHITE</v>
      </c>
      <c r="O472" s="101" t="str">
        <f>IF(E472&gt;0,+VLOOKUP($E472,'CODE GENERATOR'!$D:$T,7,FALSE),"")</f>
        <v>NAVY</v>
      </c>
      <c r="P472" s="101" t="str">
        <f t="shared" si="33"/>
        <v>WHITE/NAVY</v>
      </c>
      <c r="Q472" s="104" t="str">
        <f>IF(E472&gt;0,+VLOOKUP($E472,'CODE GENERATOR'!$D:$T,11,FALSE),"")</f>
        <v>R.TOPMN_CPL0043</v>
      </c>
      <c r="R472" s="104" t="str">
        <f>IF(E472&gt;0,+VLOOKUP($E472,'CODE GENERATOR'!$D:$T,12,FALSE),"")</f>
        <v>PIQ0015WHTNAV</v>
      </c>
      <c r="S472" s="104" t="str">
        <f>IF(E472&gt;0,+VLOOKUP($E472,'CODE GENERATOR'!$D:$T,13,FALSE),"")</f>
        <v>R.TOPMN_CPL0043_PIQ0015WHTNAV</v>
      </c>
      <c r="T472" s="104" t="str">
        <f t="shared" si="31"/>
        <v>R.TOPMN_CPL0043_PIQ0015WHTNAV_XS</v>
      </c>
      <c r="U472" s="105">
        <v>8683711005216</v>
      </c>
      <c r="V472" s="107" t="str" cm="1">
        <f t="array" ref="V472">_xlfn.TEXTJOIN(";", TRUE, _xlfn.UNIQUE(_xlfn._xlws.FILTER(P$3:P$10029, C$3:C$10029=C472)))</f>
        <v>WHITE/NAVY;NAVY/WHITE</v>
      </c>
      <c r="W472" s="107" t="str" cm="1">
        <f t="array" ref="W472">_xlfn.TEXTJOIN(";", TRUE, _xlfn.UNIQUE(_xlfn._xlws.FILTER(F$3:F$10029, C$3:C$10029=C472)))</f>
        <v>XS;S;M;L;XL;XXL</v>
      </c>
      <c r="X472" s="101" t="str">
        <f>IF(E472&gt;0,+VLOOKUP($E472,'CODE GENERATOR'!$D:$AC,19,FALSE),0)</f>
        <v>2402_S01_33434</v>
      </c>
      <c r="Y472" s="101" t="str">
        <f>IF(E472&gt;0,+VLOOKUP($E472,'CODE GENERATOR'!$D:$AC,20,FALSE),0)</f>
        <v>2402_S01_33436</v>
      </c>
      <c r="Z472" s="101" t="str">
        <f>IF(E472&gt;0,+VLOOKUP($E472,'CODE GENERATOR'!$D:$AC,21,FALSE),0)</f>
        <v>2402_S01_33432</v>
      </c>
      <c r="AA472" s="101" t="str">
        <f>IF(E472&gt;0,+VLOOKUP($E472,'CODE GENERATOR'!$D:$AC,22,FALSE),0)</f>
        <v>2402_S01_33442</v>
      </c>
      <c r="AB472" s="101" t="str">
        <f>IF(E472&gt;0,+VLOOKUP($E472,'CODE GENERATOR'!$D:$AC,23,FALSE),0)</f>
        <v>2402_S01_33462</v>
      </c>
      <c r="AC472" s="101" t="str">
        <f>IF(E472&gt;0,+VLOOKUP($E472,'CODE GENERATOR'!$D:$AC,24,FALSE),0)</f>
        <v>2402_S01_33443</v>
      </c>
      <c r="AD472" s="101">
        <f>IF(E472&gt;0,+VLOOKUP($E472,'CODE GENERATOR'!$D:$AC,25,FALSE),0)</f>
        <v>0</v>
      </c>
      <c r="AE472" s="101" t="str">
        <f>IF(E472&gt;0,+VLOOKUP($E472,'CODE GENERATOR'!$D:$AC,26,FALSE),0)</f>
        <v/>
      </c>
      <c r="AF472" s="149" t="str">
        <f>IF($C472&gt;0,$C472&amp;" "&amp;$P472&amp;" "&amp;+VLOOKUP($C472,'STYLE NAMES'!$B:$AC,10,FALSE),"""")</f>
        <v>PRAGUE WHITE/NAVY MEN'S COMPETITION POLO LONG SLEEVE</v>
      </c>
      <c r="AG472" s="101" t="str">
        <f>"Enjoy our "&amp;(AF472)&amp;"; "&amp;IF(C472&gt;0,+VLOOKUP($C472,'STYLE NAMES'!$B:$AC,11,FALSE),"")</f>
        <v>Enjoy our PRAGUE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2" s="101" t="str">
        <f>IF(C472&gt;0,+VLOOKUP($C472,'STYLE NAMES'!$B:$AC,12,FALSE),"")</f>
        <v>* Specially engineered design for high performance
* 4-way super stretch piquet jersey
* Soft and comfortable
* Breathable
* Quick dry
Composition:
95% Poliamide 5% Elasthane</v>
      </c>
      <c r="AI472" s="101" t="str">
        <f>IF(C472&gt;0,+VLOOKUP($C472,'STYLE NAMES'!$B:$AC,13,FALSE),"")</f>
        <v>Machine Wash at 30°C
Mild process
Iron at low temperature
Iron from REVERSE
Do NOT iron on logos or prints
Do not bleach
Do NOT Tumble Dry</v>
      </c>
      <c r="AJ472" s="149" t="str">
        <f>IF($C472&gt;0,$C472&amp;" "&amp;$P472&amp;" "&amp;+VLOOKUP($C472,'STYLE NAMES'!$B:$AC,14,FALSE),"""")</f>
        <v>PRAGUE WHITE/NAVY ERKEK UZUN KOL YARIŞMA POLO</v>
      </c>
      <c r="AK472" s="149" t="str">
        <f>"Cavalier SanMarco tarafından tasarlanan "&amp;(AJ472)&amp;"; "&amp;IF(C472&gt;0,+VLOOKUP($C472,'STYLE NAMES'!$B:$AC,15,FALSE),"")</f>
        <v>Cavalier SanMarco tarafından tasarlanan PRAGUE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2" s="149" t="str">
        <f>IF(C472&gt;0,+VLOOKUP($C472,'STYLE NAMES'!$B:$AC,16,FALSE),"")</f>
        <v>* Yüksek performans için özel tasarım
* 4 yönlü süper streç pike kumaş
* Yumuşak ve rahat
* Nefes alabilir
* Hızlı kuruma
Kompozisyon:
%95 Polyamid  %5 Elastan</v>
      </c>
      <c r="AM472" s="149" t="str">
        <f>IF(C472&gt;0,+VLOOKUP($C472,'STYLE NAMES'!$B:$AC,17,FALSE),"")</f>
        <v>Makinede 30°C' de Yıkayın
Hassas Yıkama
Ilık ütü yapın
Tersten ütüleyin
Logo ve baskıları ÜTÜLEMEYİN
Çamaşır suyu kullanmayın
Kurutma Makinesinde Kurutmayın</v>
      </c>
      <c r="AN472" s="149" t="str">
        <f>IF($C472&gt;0,$C472&amp;" "&amp;$P472&amp;" "&amp;+VLOOKUP($C472,'STYLE NAMES'!$B:$AC,18,FALSE),"""")</f>
        <v>PRAGUE WHITE/NAVY POLO DA CONCORSO UOMO MANICA LUNGA</v>
      </c>
      <c r="AO472" s="101" t="str">
        <f>"Disegnato da Cavalier SanMarco "&amp;(AN472)&amp;"; "&amp;IF(C472&gt;0,+VLOOKUP($C472,'STYLE NAMES'!$B:$AC,19,FALSE),"")</f>
        <v>Disegnato da Cavalier SanMarco PRAGUE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2" s="101" t="str">
        <f>IF(C472&gt;0,+VLOOKUP($C472,'STYLE NAMES'!$B:$AC,20,FALSE),"")</f>
        <v>Design ingegnerizzato per alte prestazioni 
Jersey piqué elasticizzato  4-way-stretch 
Morbido e confortevole 
Traspirante Asciugatura rapida 
Composizione: 
95% Poliammide  5% Elastan</v>
      </c>
      <c r="AQ472" s="101" t="str">
        <f>IF(C472&gt;0,+VLOOKUP($C472,'STYLE NAMES'!$B:$AC,21,FALSE),"")</f>
        <v>Lavare in lavatrice a 30°C Ciclo delicato 
Stirare a bassa temperatura
Stirare al rovescio 
Non stirare su loghi o stampe 
Non candeggiare 
Non asciugare in asciugatrice</v>
      </c>
      <c r="AR472" s="101">
        <f>IF(D472&gt;0,+VLOOKUP($C472,'STYLE NAMES'!$B:$AC,22,FALSE),"")</f>
        <v>0</v>
      </c>
      <c r="AS472" s="101">
        <f>IF(E472&gt;0,+VLOOKUP($C472,'STYLE NAMES'!$B:$AC,23,FALSE),"")</f>
        <v>0</v>
      </c>
      <c r="AT472" s="101">
        <f>IF(F472&gt;0,+VLOOKUP($C472,'STYLE NAMES'!$B:$AC,24,FALSE),"")</f>
        <v>0</v>
      </c>
      <c r="AU472" s="101">
        <f>IF(G472&gt;0,+VLOOKUP($C472,'STYLE NAMES'!$B:$AC,25,FALSE),"")</f>
        <v>0</v>
      </c>
      <c r="AV472" s="101" t="str">
        <f>+VLOOKUP($S472,'CODE GENERATOR'!$P:$AM,15,FALSE)</f>
        <v>R.BOTMN_BRC0066_TJR0026TAUTAU</v>
      </c>
      <c r="AW472" s="101" t="str">
        <f>+VLOOKUP($S472,'CODE GENERATOR'!$P:$AM,16,FALSE)</f>
        <v>A.RACUX_BLT0015_BRD0012BEGBEG</v>
      </c>
      <c r="AX472" s="101">
        <f>+VLOOKUP($S472,'CODE GENERATOR'!$P:$AM,17,FALSE)</f>
        <v>0</v>
      </c>
      <c r="AY472" s="101">
        <f>+VLOOKUP($S472,'CODE GENERATOR'!$P:$AM,18,FALSE)</f>
        <v>0</v>
      </c>
      <c r="AZ472" s="101">
        <f>+VLOOKUP($S472,'CODE GENERATOR'!$P:$AM,19,FALSE)</f>
        <v>0</v>
      </c>
      <c r="BA472" s="101">
        <f>+VLOOKUP($S472,'CODE GENERATOR'!$P:$AM,20,FALSE)</f>
        <v>0</v>
      </c>
      <c r="BB472" s="101">
        <f>+VLOOKUP($S472,'CODE GENERATOR'!$P:$AM,21,FALSE)</f>
        <v>0</v>
      </c>
      <c r="BC472" s="101">
        <f>+VLOOKUP($S472,'CODE GENERATOR'!$P:$AM,22,FALSE)</f>
        <v>0</v>
      </c>
      <c r="BD472" s="101">
        <f>+VLOOKUP($S472,'CODE GENERATOR'!$P:$AM,23,FALSE)</f>
        <v>0</v>
      </c>
      <c r="BE472" s="101">
        <f>+VLOOKUP($S472,'CODE GENERATOR'!$P:$AM,24,FALSE)</f>
        <v>0</v>
      </c>
      <c r="BF472" s="101">
        <f>IF(C472&gt;0,+VLOOKUP(G472,'CATEGORY ID'!$A$1:$L$118,3,FALSE),"")</f>
        <v>30</v>
      </c>
      <c r="BG472" s="101">
        <f>IF(C472&gt;0,+VLOOKUP(H472,'CATEGORY ID'!$D$1:$L$118,3,FALSE),"")</f>
        <v>2</v>
      </c>
      <c r="BH472" s="101">
        <f>IF(C472&gt;0,+VLOOKUP((+H472&amp;I472),'CATEGORY ID'!$H$1:$I$121,2,FALSE),"")</f>
        <v>108</v>
      </c>
      <c r="BJ472" s="101">
        <f>IF(C472&gt;0,IF(COUNTIF('CATEGORY ID'!$K$1:$K$121,+H472&amp;K472) &gt; 0, +VLOOKUP(+H472&amp;K472,'CATEGORY ID'!$K$1:$L$121,2,FALSE),""),"")</f>
        <v>224</v>
      </c>
      <c r="BK472" s="101" t="str">
        <f>IF(C472&gt;0,IF(COUNTIF('CATEGORY ID'!$K$124:$K$165, +VLOOKUP(C472,'STYLE NAMES'!$B:$AE,30,FALSE)) &gt; 0, +VLOOKUP(VLOOKUP(C472,'STYLE NAMES'!$B:$AE,30,FALSE),'CATEGORY ID'!K:M,2,FALSE),""),"")</f>
        <v/>
      </c>
      <c r="BO472" s="101">
        <v>21</v>
      </c>
      <c r="BR472" s="101" t="str" cm="1">
        <f t="array" ref="BR472">IF(C472&gt;0,_xlfn.TEXTJOIN(";", TRUE,_xlfn.UNIQUE(_xlfn._xlws.FILTER(BF472:BQ472,(BF472:BQ472&gt;0)),TRUE,FALSE)),"")&amp;";"&amp;BS472</f>
        <v>30;2;108;224;21;208;230</v>
      </c>
      <c r="BS472" s="101" t="s">
        <v>3454</v>
      </c>
      <c r="BU472" s="106">
        <f>IF(C472&gt;0,+VLOOKUP($C472,'STYLE NAMES'!$B:$AC,26,FALSE),"")</f>
        <v>99.9</v>
      </c>
      <c r="BV472" s="106">
        <f>IF(C472&gt;0,+VLOOKUP($C472,'STYLE NAMES'!$B:$AC,27,FALSE),"")</f>
        <v>5490</v>
      </c>
      <c r="BW472" s="106">
        <f>IF(C472&gt;0,+VLOOKUP($C472,'STYLE NAMES'!$B:$AC,28,FALSE),"")</f>
        <v>114.88499999999999</v>
      </c>
      <c r="BY472"/>
      <c r="BZ472" s="101">
        <v>0</v>
      </c>
      <c r="CA472" s="137">
        <f t="shared" si="34"/>
        <v>1</v>
      </c>
      <c r="CB472" s="137">
        <f>+VLOOKUP(C472,'[2]STYLES &amp; MODELS MATRIX'!$A:$G,7,FALSE)</f>
        <v>0</v>
      </c>
      <c r="CC472" s="137" t="str">
        <f>+VLOOKUP(C472,'[1]STYLES &amp; SIZE CHARTS'!$A:$H,8,FALSE)</f>
        <v>MT-LSCP1</v>
      </c>
      <c r="CD472" s="137"/>
      <c r="CE472" s="205"/>
      <c r="CF472" s="141"/>
    </row>
    <row r="473" spans="1:84" s="101" customFormat="1" ht="12" customHeight="1" x14ac:dyDescent="0.2">
      <c r="A473" s="102">
        <f t="shared" si="32"/>
        <v>8683711005223</v>
      </c>
      <c r="B473" s="101" t="s">
        <v>882</v>
      </c>
      <c r="C473" s="101" t="s">
        <v>561</v>
      </c>
      <c r="D473" s="101" t="s">
        <v>2982</v>
      </c>
      <c r="E473" s="203" t="s">
        <v>2386</v>
      </c>
      <c r="F473" s="101" t="s">
        <v>785</v>
      </c>
      <c r="G473" s="101" t="str">
        <f>IF(C473&gt;0,+VLOOKUP($C473,'STYLE NAMES'!$B:$AC,4,FALSE),"")</f>
        <v>RIDER</v>
      </c>
      <c r="H473" s="101" t="str">
        <f>IF(C473&gt;0,+VLOOKUP($C473,'STYLE NAMES'!$B:$AC,5,FALSE),"")</f>
        <v>MEN</v>
      </c>
      <c r="I473" s="101" t="str">
        <f>IF(C473&gt;0,+VLOOKUP($C473,'STYLE NAMES'!$B:$AC,6,FALSE),"")</f>
        <v>TOPS</v>
      </c>
      <c r="J473" s="101" t="str">
        <f>IF(C473&gt;0,+VLOOKUP($C473,'STYLE NAMES'!$B:$AC,7,FALSE),"")</f>
        <v>MEN</v>
      </c>
      <c r="K473" s="101" t="str">
        <f>IF(C473&gt;0,+VLOOKUP($C473,'STYLE NAMES'!$B:$AC,8,FALSE),"")</f>
        <v>COMPETITION POLOS</v>
      </c>
      <c r="L473" s="101" t="str">
        <f>IF(E473&gt;0,+VLOOKUP($E473,'CODE GENERATOR'!$D:$T,3,FALSE),"")</f>
        <v>W</v>
      </c>
      <c r="M473" s="101" t="str">
        <f>IF(E473&gt;0,+VLOOKUP($E473,'CODE GENERATOR'!$D:$T,4,FALSE),"")</f>
        <v>PIQUET</v>
      </c>
      <c r="N473" s="101" t="str">
        <f>IF(E473&gt;0,+VLOOKUP($E473,'CODE GENERATOR'!$D:$T,6,FALSE),"")</f>
        <v>WHITE</v>
      </c>
      <c r="O473" s="101" t="str">
        <f>IF(E473&gt;0,+VLOOKUP($E473,'CODE GENERATOR'!$D:$T,7,FALSE),"")</f>
        <v>NAVY</v>
      </c>
      <c r="P473" s="101" t="str">
        <f t="shared" si="33"/>
        <v>WHITE/NAVY</v>
      </c>
      <c r="Q473" s="104" t="str">
        <f>IF(E473&gt;0,+VLOOKUP($E473,'CODE GENERATOR'!$D:$T,11,FALSE),"")</f>
        <v>R.TOPMN_CPL0043</v>
      </c>
      <c r="R473" s="104" t="str">
        <f>IF(E473&gt;0,+VLOOKUP($E473,'CODE GENERATOR'!$D:$T,12,FALSE),"")</f>
        <v>PIQ0015WHTNAV</v>
      </c>
      <c r="S473" s="104" t="str">
        <f>IF(E473&gt;0,+VLOOKUP($E473,'CODE GENERATOR'!$D:$T,13,FALSE),"")</f>
        <v>R.TOPMN_CPL0043_PIQ0015WHTNAV</v>
      </c>
      <c r="T473" s="104" t="str">
        <f t="shared" si="31"/>
        <v>R.TOPMN_CPL0043_PIQ0015WHTNAV_S</v>
      </c>
      <c r="U473" s="105">
        <v>8683711005223</v>
      </c>
      <c r="V473" s="107" t="str" cm="1">
        <f t="array" ref="V473">_xlfn.TEXTJOIN(";", TRUE, _xlfn.UNIQUE(_xlfn._xlws.FILTER(P$3:P$10029, C$3:C$10029=C473)))</f>
        <v>WHITE/NAVY;NAVY/WHITE</v>
      </c>
      <c r="W473" s="107" t="str" cm="1">
        <f t="array" ref="W473">_xlfn.TEXTJOIN(";", TRUE, _xlfn.UNIQUE(_xlfn._xlws.FILTER(F$3:F$10029, C$3:C$10029=C473)))</f>
        <v>XS;S;M;L;XL;XXL</v>
      </c>
      <c r="X473" s="101" t="str">
        <f>IF(E473&gt;0,+VLOOKUP($E473,'CODE GENERATOR'!$D:$AC,19,FALSE),0)</f>
        <v>2402_S01_33434</v>
      </c>
      <c r="Y473" s="101" t="str">
        <f>IF(E473&gt;0,+VLOOKUP($E473,'CODE GENERATOR'!$D:$AC,20,FALSE),0)</f>
        <v>2402_S01_33436</v>
      </c>
      <c r="Z473" s="101" t="str">
        <f>IF(E473&gt;0,+VLOOKUP($E473,'CODE GENERATOR'!$D:$AC,21,FALSE),0)</f>
        <v>2402_S01_33432</v>
      </c>
      <c r="AA473" s="101" t="str">
        <f>IF(E473&gt;0,+VLOOKUP($E473,'CODE GENERATOR'!$D:$AC,22,FALSE),0)</f>
        <v>2402_S01_33442</v>
      </c>
      <c r="AB473" s="101" t="str">
        <f>IF(E473&gt;0,+VLOOKUP($E473,'CODE GENERATOR'!$D:$AC,23,FALSE),0)</f>
        <v>2402_S01_33462</v>
      </c>
      <c r="AC473" s="101" t="str">
        <f>IF(E473&gt;0,+VLOOKUP($E473,'CODE GENERATOR'!$D:$AC,24,FALSE),0)</f>
        <v>2402_S01_33443</v>
      </c>
      <c r="AD473" s="101">
        <f>IF(E473&gt;0,+VLOOKUP($E473,'CODE GENERATOR'!$D:$AC,25,FALSE),0)</f>
        <v>0</v>
      </c>
      <c r="AE473" s="101" t="str">
        <f>IF(E473&gt;0,+VLOOKUP($E473,'CODE GENERATOR'!$D:$AC,26,FALSE),0)</f>
        <v/>
      </c>
      <c r="AF473" s="149" t="str">
        <f>IF($C473&gt;0,$C473&amp;" "&amp;$P473&amp;" "&amp;+VLOOKUP($C473,'STYLE NAMES'!$B:$AC,10,FALSE),"""")</f>
        <v>PRAGUE WHITE/NAVY MEN'S COMPETITION POLO LONG SLEEVE</v>
      </c>
      <c r="AG473" s="101" t="str">
        <f>"Enjoy our "&amp;(AF473)&amp;"; "&amp;IF(C473&gt;0,+VLOOKUP($C473,'STYLE NAMES'!$B:$AC,11,FALSE),"")</f>
        <v>Enjoy our PRAGUE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3" s="101" t="str">
        <f>IF(C473&gt;0,+VLOOKUP($C473,'STYLE NAMES'!$B:$AC,12,FALSE),"")</f>
        <v>* Specially engineered design for high performance
* 4-way super stretch piquet jersey
* Soft and comfortable
* Breathable
* Quick dry
Composition:
95% Poliamide 5% Elasthane</v>
      </c>
      <c r="AI473" s="101" t="str">
        <f>IF(C473&gt;0,+VLOOKUP($C473,'STYLE NAMES'!$B:$AC,13,FALSE),"")</f>
        <v>Machine Wash at 30°C
Mild process
Iron at low temperature
Iron from REVERSE
Do NOT iron on logos or prints
Do not bleach
Do NOT Tumble Dry</v>
      </c>
      <c r="AJ473" s="149" t="str">
        <f>IF($C473&gt;0,$C473&amp;" "&amp;$P473&amp;" "&amp;+VLOOKUP($C473,'STYLE NAMES'!$B:$AC,14,FALSE),"""")</f>
        <v>PRAGUE WHITE/NAVY ERKEK UZUN KOL YARIŞMA POLO</v>
      </c>
      <c r="AK473" s="149" t="str">
        <f>"Cavalier SanMarco tarafından tasarlanan "&amp;(AJ473)&amp;"; "&amp;IF(C473&gt;0,+VLOOKUP($C473,'STYLE NAMES'!$B:$AC,15,FALSE),"")</f>
        <v>Cavalier SanMarco tarafından tasarlanan PRAGUE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3" s="149" t="str">
        <f>IF(C473&gt;0,+VLOOKUP($C473,'STYLE NAMES'!$B:$AC,16,FALSE),"")</f>
        <v>* Yüksek performans için özel tasarım
* 4 yönlü süper streç pike kumaş
* Yumuşak ve rahat
* Nefes alabilir
* Hızlı kuruma
Kompozisyon:
%95 Polyamid  %5 Elastan</v>
      </c>
      <c r="AM473" s="149" t="str">
        <f>IF(C473&gt;0,+VLOOKUP($C473,'STYLE NAMES'!$B:$AC,17,FALSE),"")</f>
        <v>Makinede 30°C' de Yıkayın
Hassas Yıkama
Ilık ütü yapın
Tersten ütüleyin
Logo ve baskıları ÜTÜLEMEYİN
Çamaşır suyu kullanmayın
Kurutma Makinesinde Kurutmayın</v>
      </c>
      <c r="AN473" s="149" t="str">
        <f>IF($C473&gt;0,$C473&amp;" "&amp;$P473&amp;" "&amp;+VLOOKUP($C473,'STYLE NAMES'!$B:$AC,18,FALSE),"""")</f>
        <v>PRAGUE WHITE/NAVY POLO DA CONCORSO UOMO MANICA LUNGA</v>
      </c>
      <c r="AO473" s="101" t="str">
        <f>"Disegnato da Cavalier SanMarco "&amp;(AN473)&amp;"; "&amp;IF(C473&gt;0,+VLOOKUP($C473,'STYLE NAMES'!$B:$AC,19,FALSE),"")</f>
        <v>Disegnato da Cavalier SanMarco PRAGUE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3" s="101" t="str">
        <f>IF(C473&gt;0,+VLOOKUP($C473,'STYLE NAMES'!$B:$AC,20,FALSE),"")</f>
        <v>Design ingegnerizzato per alte prestazioni 
Jersey piqué elasticizzato  4-way-stretch 
Morbido e confortevole 
Traspirante Asciugatura rapida 
Composizione: 
95% Poliammide  5% Elastan</v>
      </c>
      <c r="AQ473" s="101" t="str">
        <f>IF(C473&gt;0,+VLOOKUP($C473,'STYLE NAMES'!$B:$AC,21,FALSE),"")</f>
        <v>Lavare in lavatrice a 30°C Ciclo delicato 
Stirare a bassa temperatura
Stirare al rovescio 
Non stirare su loghi o stampe 
Non candeggiare 
Non asciugare in asciugatrice</v>
      </c>
      <c r="AR473" s="101">
        <f>IF(D473&gt;0,+VLOOKUP($C473,'STYLE NAMES'!$B:$AC,22,FALSE),"")</f>
        <v>0</v>
      </c>
      <c r="AS473" s="101">
        <f>IF(E473&gt;0,+VLOOKUP($C473,'STYLE NAMES'!$B:$AC,23,FALSE),"")</f>
        <v>0</v>
      </c>
      <c r="AT473" s="101">
        <f>IF(F473&gt;0,+VLOOKUP($C473,'STYLE NAMES'!$B:$AC,24,FALSE),"")</f>
        <v>0</v>
      </c>
      <c r="AU473" s="101">
        <f>IF(G473&gt;0,+VLOOKUP($C473,'STYLE NAMES'!$B:$AC,25,FALSE),"")</f>
        <v>0</v>
      </c>
      <c r="AV473" s="101" t="str">
        <f>+VLOOKUP($S473,'CODE GENERATOR'!$P:$AM,15,FALSE)</f>
        <v>R.BOTMN_BRC0066_TJR0026TAUTAU</v>
      </c>
      <c r="AW473" s="101" t="str">
        <f>+VLOOKUP($S473,'CODE GENERATOR'!$P:$AM,16,FALSE)</f>
        <v>A.RACUX_BLT0015_BRD0012BEGBEG</v>
      </c>
      <c r="AX473" s="101">
        <f>+VLOOKUP($S473,'CODE GENERATOR'!$P:$AM,17,FALSE)</f>
        <v>0</v>
      </c>
      <c r="AY473" s="101">
        <f>+VLOOKUP($S473,'CODE GENERATOR'!$P:$AM,18,FALSE)</f>
        <v>0</v>
      </c>
      <c r="AZ473" s="101">
        <f>+VLOOKUP($S473,'CODE GENERATOR'!$P:$AM,19,FALSE)</f>
        <v>0</v>
      </c>
      <c r="BA473" s="101">
        <f>+VLOOKUP($S473,'CODE GENERATOR'!$P:$AM,20,FALSE)</f>
        <v>0</v>
      </c>
      <c r="BB473" s="101">
        <f>+VLOOKUP($S473,'CODE GENERATOR'!$P:$AM,21,FALSE)</f>
        <v>0</v>
      </c>
      <c r="BC473" s="101">
        <f>+VLOOKUP($S473,'CODE GENERATOR'!$P:$AM,22,FALSE)</f>
        <v>0</v>
      </c>
      <c r="BD473" s="101">
        <f>+VLOOKUP($S473,'CODE GENERATOR'!$P:$AM,23,FALSE)</f>
        <v>0</v>
      </c>
      <c r="BE473" s="101">
        <f>+VLOOKUP($S473,'CODE GENERATOR'!$P:$AM,24,FALSE)</f>
        <v>0</v>
      </c>
      <c r="BF473" s="101">
        <f>IF(C473&gt;0,+VLOOKUP(G473,'CATEGORY ID'!$A$1:$L$118,3,FALSE),"")</f>
        <v>30</v>
      </c>
      <c r="BG473" s="101">
        <f>IF(C473&gt;0,+VLOOKUP(H473,'CATEGORY ID'!$D$1:$L$118,3,FALSE),"")</f>
        <v>2</v>
      </c>
      <c r="BH473" s="101">
        <f>IF(C473&gt;0,+VLOOKUP((+H473&amp;I473),'CATEGORY ID'!$H$1:$I$121,2,FALSE),"")</f>
        <v>108</v>
      </c>
      <c r="BJ473" s="101">
        <f>IF(C473&gt;0,IF(COUNTIF('CATEGORY ID'!$K$1:$K$121,+H473&amp;K473) &gt; 0, +VLOOKUP(+H473&amp;K473,'CATEGORY ID'!$K$1:$L$121,2,FALSE),""),"")</f>
        <v>224</v>
      </c>
      <c r="BK473" s="101" t="str">
        <f>IF(C473&gt;0,IF(COUNTIF('CATEGORY ID'!$K$124:$K$165, +VLOOKUP(C473,'STYLE NAMES'!$B:$AE,30,FALSE)) &gt; 0, +VLOOKUP(VLOOKUP(C473,'STYLE NAMES'!$B:$AE,30,FALSE),'CATEGORY ID'!K:M,2,FALSE),""),"")</f>
        <v/>
      </c>
      <c r="BO473" s="101">
        <v>21</v>
      </c>
      <c r="BR473" s="101" t="str" cm="1">
        <f t="array" ref="BR473">IF(C473&gt;0,_xlfn.TEXTJOIN(";", TRUE,_xlfn.UNIQUE(_xlfn._xlws.FILTER(BF473:BQ473,(BF473:BQ473&gt;0)),TRUE,FALSE)),"")&amp;";"&amp;BS473</f>
        <v>30;2;108;224;21;208;230</v>
      </c>
      <c r="BS473" s="101" t="s">
        <v>3454</v>
      </c>
      <c r="BU473" s="106">
        <f>IF(C473&gt;0,+VLOOKUP($C473,'STYLE NAMES'!$B:$AC,26,FALSE),"")</f>
        <v>99.9</v>
      </c>
      <c r="BV473" s="106">
        <f>IF(C473&gt;0,+VLOOKUP($C473,'STYLE NAMES'!$B:$AC,27,FALSE),"")</f>
        <v>5490</v>
      </c>
      <c r="BW473" s="106">
        <f>IF(C473&gt;0,+VLOOKUP($C473,'STYLE NAMES'!$B:$AC,28,FALSE),"")</f>
        <v>114.88499999999999</v>
      </c>
      <c r="BY473"/>
      <c r="BZ473" s="101">
        <v>0</v>
      </c>
      <c r="CA473" s="137">
        <f t="shared" si="34"/>
        <v>1</v>
      </c>
      <c r="CB473" s="137">
        <f>+VLOOKUP(C473,'[2]STYLES &amp; MODELS MATRIX'!$A:$G,7,FALSE)</f>
        <v>0</v>
      </c>
      <c r="CC473" s="137" t="str">
        <f>+VLOOKUP(C473,'[1]STYLES &amp; SIZE CHARTS'!$A:$H,8,FALSE)</f>
        <v>MT-LSCP1</v>
      </c>
      <c r="CD473" s="137"/>
      <c r="CE473" s="205"/>
      <c r="CF473" s="141"/>
    </row>
    <row r="474" spans="1:84" s="101" customFormat="1" ht="12" customHeight="1" x14ac:dyDescent="0.2">
      <c r="A474" s="102">
        <f t="shared" si="32"/>
        <v>8683711005230</v>
      </c>
      <c r="B474" s="101" t="s">
        <v>882</v>
      </c>
      <c r="C474" s="101" t="s">
        <v>561</v>
      </c>
      <c r="D474" s="101" t="s">
        <v>2982</v>
      </c>
      <c r="E474" s="203" t="s">
        <v>2386</v>
      </c>
      <c r="F474" s="101" t="s">
        <v>2247</v>
      </c>
      <c r="G474" s="101" t="str">
        <f>IF(C474&gt;0,+VLOOKUP($C474,'STYLE NAMES'!$B:$AC,4,FALSE),"")</f>
        <v>RIDER</v>
      </c>
      <c r="H474" s="101" t="str">
        <f>IF(C474&gt;0,+VLOOKUP($C474,'STYLE NAMES'!$B:$AC,5,FALSE),"")</f>
        <v>MEN</v>
      </c>
      <c r="I474" s="101" t="str">
        <f>IF(C474&gt;0,+VLOOKUP($C474,'STYLE NAMES'!$B:$AC,6,FALSE),"")</f>
        <v>TOPS</v>
      </c>
      <c r="J474" s="101" t="str">
        <f>IF(C474&gt;0,+VLOOKUP($C474,'STYLE NAMES'!$B:$AC,7,FALSE),"")</f>
        <v>MEN</v>
      </c>
      <c r="K474" s="101" t="str">
        <f>IF(C474&gt;0,+VLOOKUP($C474,'STYLE NAMES'!$B:$AC,8,FALSE),"")</f>
        <v>COMPETITION POLOS</v>
      </c>
      <c r="L474" s="101" t="str">
        <f>IF(E474&gt;0,+VLOOKUP($E474,'CODE GENERATOR'!$D:$T,3,FALSE),"")</f>
        <v>W</v>
      </c>
      <c r="M474" s="101" t="str">
        <f>IF(E474&gt;0,+VLOOKUP($E474,'CODE GENERATOR'!$D:$T,4,FALSE),"")</f>
        <v>PIQUET</v>
      </c>
      <c r="N474" s="101" t="str">
        <f>IF(E474&gt;0,+VLOOKUP($E474,'CODE GENERATOR'!$D:$T,6,FALSE),"")</f>
        <v>WHITE</v>
      </c>
      <c r="O474" s="101" t="str">
        <f>IF(E474&gt;0,+VLOOKUP($E474,'CODE GENERATOR'!$D:$T,7,FALSE),"")</f>
        <v>NAVY</v>
      </c>
      <c r="P474" s="101" t="str">
        <f t="shared" si="33"/>
        <v>WHITE/NAVY</v>
      </c>
      <c r="Q474" s="104" t="str">
        <f>IF(E474&gt;0,+VLOOKUP($E474,'CODE GENERATOR'!$D:$T,11,FALSE),"")</f>
        <v>R.TOPMN_CPL0043</v>
      </c>
      <c r="R474" s="104" t="str">
        <f>IF(E474&gt;0,+VLOOKUP($E474,'CODE GENERATOR'!$D:$T,12,FALSE),"")</f>
        <v>PIQ0015WHTNAV</v>
      </c>
      <c r="S474" s="104" t="str">
        <f>IF(E474&gt;0,+VLOOKUP($E474,'CODE GENERATOR'!$D:$T,13,FALSE),"")</f>
        <v>R.TOPMN_CPL0043_PIQ0015WHTNAV</v>
      </c>
      <c r="T474" s="104" t="str">
        <f t="shared" si="31"/>
        <v>R.TOPMN_CPL0043_PIQ0015WHTNAV_M</v>
      </c>
      <c r="U474" s="105">
        <v>8683711005230</v>
      </c>
      <c r="V474" s="107" t="str" cm="1">
        <f t="array" ref="V474">_xlfn.TEXTJOIN(";", TRUE, _xlfn.UNIQUE(_xlfn._xlws.FILTER(P$3:P$10029, C$3:C$10029=C474)))</f>
        <v>WHITE/NAVY;NAVY/WHITE</v>
      </c>
      <c r="W474" s="107" t="str" cm="1">
        <f t="array" ref="W474">_xlfn.TEXTJOIN(";", TRUE, _xlfn.UNIQUE(_xlfn._xlws.FILTER(F$3:F$10029, C$3:C$10029=C474)))</f>
        <v>XS;S;M;L;XL;XXL</v>
      </c>
      <c r="X474" s="101" t="str">
        <f>IF(E474&gt;0,+VLOOKUP($E474,'CODE GENERATOR'!$D:$AC,19,FALSE),0)</f>
        <v>2402_S01_33434</v>
      </c>
      <c r="Y474" s="101" t="str">
        <f>IF(E474&gt;0,+VLOOKUP($E474,'CODE GENERATOR'!$D:$AC,20,FALSE),0)</f>
        <v>2402_S01_33436</v>
      </c>
      <c r="Z474" s="101" t="str">
        <f>IF(E474&gt;0,+VLOOKUP($E474,'CODE GENERATOR'!$D:$AC,21,FALSE),0)</f>
        <v>2402_S01_33432</v>
      </c>
      <c r="AA474" s="101" t="str">
        <f>IF(E474&gt;0,+VLOOKUP($E474,'CODE GENERATOR'!$D:$AC,22,FALSE),0)</f>
        <v>2402_S01_33442</v>
      </c>
      <c r="AB474" s="101" t="str">
        <f>IF(E474&gt;0,+VLOOKUP($E474,'CODE GENERATOR'!$D:$AC,23,FALSE),0)</f>
        <v>2402_S01_33462</v>
      </c>
      <c r="AC474" s="101" t="str">
        <f>IF(E474&gt;0,+VLOOKUP($E474,'CODE GENERATOR'!$D:$AC,24,FALSE),0)</f>
        <v>2402_S01_33443</v>
      </c>
      <c r="AD474" s="101">
        <f>IF(E474&gt;0,+VLOOKUP($E474,'CODE GENERATOR'!$D:$AC,25,FALSE),0)</f>
        <v>0</v>
      </c>
      <c r="AE474" s="101" t="str">
        <f>IF(E474&gt;0,+VLOOKUP($E474,'CODE GENERATOR'!$D:$AC,26,FALSE),0)</f>
        <v/>
      </c>
      <c r="AF474" s="149" t="str">
        <f>IF($C474&gt;0,$C474&amp;" "&amp;$P474&amp;" "&amp;+VLOOKUP($C474,'STYLE NAMES'!$B:$AC,10,FALSE),"""")</f>
        <v>PRAGUE WHITE/NAVY MEN'S COMPETITION POLO LONG SLEEVE</v>
      </c>
      <c r="AG474" s="101" t="str">
        <f>"Enjoy our "&amp;(AF474)&amp;"; "&amp;IF(C474&gt;0,+VLOOKUP($C474,'STYLE NAMES'!$B:$AC,11,FALSE),"")</f>
        <v>Enjoy our PRAGUE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4" s="101" t="str">
        <f>IF(C474&gt;0,+VLOOKUP($C474,'STYLE NAMES'!$B:$AC,12,FALSE),"")</f>
        <v>* Specially engineered design for high performance
* 4-way super stretch piquet jersey
* Soft and comfortable
* Breathable
* Quick dry
Composition:
95% Poliamide 5% Elasthane</v>
      </c>
      <c r="AI474" s="101" t="str">
        <f>IF(C474&gt;0,+VLOOKUP($C474,'STYLE NAMES'!$B:$AC,13,FALSE),"")</f>
        <v>Machine Wash at 30°C
Mild process
Iron at low temperature
Iron from REVERSE
Do NOT iron on logos or prints
Do not bleach
Do NOT Tumble Dry</v>
      </c>
      <c r="AJ474" s="149" t="str">
        <f>IF($C474&gt;0,$C474&amp;" "&amp;$P474&amp;" "&amp;+VLOOKUP($C474,'STYLE NAMES'!$B:$AC,14,FALSE),"""")</f>
        <v>PRAGUE WHITE/NAVY ERKEK UZUN KOL YARIŞMA POLO</v>
      </c>
      <c r="AK474" s="149" t="str">
        <f>"Cavalier SanMarco tarafından tasarlanan "&amp;(AJ474)&amp;"; "&amp;IF(C474&gt;0,+VLOOKUP($C474,'STYLE NAMES'!$B:$AC,15,FALSE),"")</f>
        <v>Cavalier SanMarco tarafından tasarlanan PRAGUE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4" s="149" t="str">
        <f>IF(C474&gt;0,+VLOOKUP($C474,'STYLE NAMES'!$B:$AC,16,FALSE),"")</f>
        <v>* Yüksek performans için özel tasarım
* 4 yönlü süper streç pike kumaş
* Yumuşak ve rahat
* Nefes alabilir
* Hızlı kuruma
Kompozisyon:
%95 Polyamid  %5 Elastan</v>
      </c>
      <c r="AM474" s="149" t="str">
        <f>IF(C474&gt;0,+VLOOKUP($C474,'STYLE NAMES'!$B:$AC,17,FALSE),"")</f>
        <v>Makinede 30°C' de Yıkayın
Hassas Yıkama
Ilık ütü yapın
Tersten ütüleyin
Logo ve baskıları ÜTÜLEMEYİN
Çamaşır suyu kullanmayın
Kurutma Makinesinde Kurutmayın</v>
      </c>
      <c r="AN474" s="149" t="str">
        <f>IF($C474&gt;0,$C474&amp;" "&amp;$P474&amp;" "&amp;+VLOOKUP($C474,'STYLE NAMES'!$B:$AC,18,FALSE),"""")</f>
        <v>PRAGUE WHITE/NAVY POLO DA CONCORSO UOMO MANICA LUNGA</v>
      </c>
      <c r="AO474" s="101" t="str">
        <f>"Disegnato da Cavalier SanMarco "&amp;(AN474)&amp;"; "&amp;IF(C474&gt;0,+VLOOKUP($C474,'STYLE NAMES'!$B:$AC,19,FALSE),"")</f>
        <v>Disegnato da Cavalier SanMarco PRAGUE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4" s="101" t="str">
        <f>IF(C474&gt;0,+VLOOKUP($C474,'STYLE NAMES'!$B:$AC,20,FALSE),"")</f>
        <v>Design ingegnerizzato per alte prestazioni 
Jersey piqué elasticizzato  4-way-stretch 
Morbido e confortevole 
Traspirante Asciugatura rapida 
Composizione: 
95% Poliammide  5% Elastan</v>
      </c>
      <c r="AQ474" s="101" t="str">
        <f>IF(C474&gt;0,+VLOOKUP($C474,'STYLE NAMES'!$B:$AC,21,FALSE),"")</f>
        <v>Lavare in lavatrice a 30°C Ciclo delicato 
Stirare a bassa temperatura
Stirare al rovescio 
Non stirare su loghi o stampe 
Non candeggiare 
Non asciugare in asciugatrice</v>
      </c>
      <c r="AR474" s="101">
        <f>IF(D474&gt;0,+VLOOKUP($C474,'STYLE NAMES'!$B:$AC,22,FALSE),"")</f>
        <v>0</v>
      </c>
      <c r="AS474" s="101">
        <f>IF(E474&gt;0,+VLOOKUP($C474,'STYLE NAMES'!$B:$AC,23,FALSE),"")</f>
        <v>0</v>
      </c>
      <c r="AT474" s="101">
        <f>IF(F474&gt;0,+VLOOKUP($C474,'STYLE NAMES'!$B:$AC,24,FALSE),"")</f>
        <v>0</v>
      </c>
      <c r="AU474" s="101">
        <f>IF(G474&gt;0,+VLOOKUP($C474,'STYLE NAMES'!$B:$AC,25,FALSE),"")</f>
        <v>0</v>
      </c>
      <c r="AV474" s="101" t="str">
        <f>+VLOOKUP($S474,'CODE GENERATOR'!$P:$AM,15,FALSE)</f>
        <v>R.BOTMN_BRC0066_TJR0026TAUTAU</v>
      </c>
      <c r="AW474" s="101" t="str">
        <f>+VLOOKUP($S474,'CODE GENERATOR'!$P:$AM,16,FALSE)</f>
        <v>A.RACUX_BLT0015_BRD0012BEGBEG</v>
      </c>
      <c r="AX474" s="101">
        <f>+VLOOKUP($S474,'CODE GENERATOR'!$P:$AM,17,FALSE)</f>
        <v>0</v>
      </c>
      <c r="AY474" s="101">
        <f>+VLOOKUP($S474,'CODE GENERATOR'!$P:$AM,18,FALSE)</f>
        <v>0</v>
      </c>
      <c r="AZ474" s="101">
        <f>+VLOOKUP($S474,'CODE GENERATOR'!$P:$AM,19,FALSE)</f>
        <v>0</v>
      </c>
      <c r="BA474" s="101">
        <f>+VLOOKUP($S474,'CODE GENERATOR'!$P:$AM,20,FALSE)</f>
        <v>0</v>
      </c>
      <c r="BB474" s="101">
        <f>+VLOOKUP($S474,'CODE GENERATOR'!$P:$AM,21,FALSE)</f>
        <v>0</v>
      </c>
      <c r="BC474" s="101">
        <f>+VLOOKUP($S474,'CODE GENERATOR'!$P:$AM,22,FALSE)</f>
        <v>0</v>
      </c>
      <c r="BD474" s="101">
        <f>+VLOOKUP($S474,'CODE GENERATOR'!$P:$AM,23,FALSE)</f>
        <v>0</v>
      </c>
      <c r="BE474" s="101">
        <f>+VLOOKUP($S474,'CODE GENERATOR'!$P:$AM,24,FALSE)</f>
        <v>0</v>
      </c>
      <c r="BF474" s="101">
        <f>IF(C474&gt;0,+VLOOKUP(G474,'CATEGORY ID'!$A$1:$L$118,3,FALSE),"")</f>
        <v>30</v>
      </c>
      <c r="BG474" s="101">
        <f>IF(C474&gt;0,+VLOOKUP(H474,'CATEGORY ID'!$D$1:$L$118,3,FALSE),"")</f>
        <v>2</v>
      </c>
      <c r="BH474" s="101">
        <f>IF(C474&gt;0,+VLOOKUP((+H474&amp;I474),'CATEGORY ID'!$H$1:$I$121,2,FALSE),"")</f>
        <v>108</v>
      </c>
      <c r="BJ474" s="101">
        <f>IF(C474&gt;0,IF(COUNTIF('CATEGORY ID'!$K$1:$K$121,+H474&amp;K474) &gt; 0, +VLOOKUP(+H474&amp;K474,'CATEGORY ID'!$K$1:$L$121,2,FALSE),""),"")</f>
        <v>224</v>
      </c>
      <c r="BK474" s="101" t="str">
        <f>IF(C474&gt;0,IF(COUNTIF('CATEGORY ID'!$K$124:$K$165, +VLOOKUP(C474,'STYLE NAMES'!$B:$AE,30,FALSE)) &gt; 0, +VLOOKUP(VLOOKUP(C474,'STYLE NAMES'!$B:$AE,30,FALSE),'CATEGORY ID'!K:M,2,FALSE),""),"")</f>
        <v/>
      </c>
      <c r="BO474" s="101">
        <v>21</v>
      </c>
      <c r="BR474" s="101" t="str" cm="1">
        <f t="array" ref="BR474">IF(C474&gt;0,_xlfn.TEXTJOIN(";", TRUE,_xlfn.UNIQUE(_xlfn._xlws.FILTER(BF474:BQ474,(BF474:BQ474&gt;0)),TRUE,FALSE)),"")&amp;";"&amp;BS474</f>
        <v>30;2;108;224;21;208;230</v>
      </c>
      <c r="BS474" s="101" t="s">
        <v>3454</v>
      </c>
      <c r="BU474" s="106">
        <f>IF(C474&gt;0,+VLOOKUP($C474,'STYLE NAMES'!$B:$AC,26,FALSE),"")</f>
        <v>99.9</v>
      </c>
      <c r="BV474" s="106">
        <f>IF(C474&gt;0,+VLOOKUP($C474,'STYLE NAMES'!$B:$AC,27,FALSE),"")</f>
        <v>5490</v>
      </c>
      <c r="BW474" s="106">
        <f>IF(C474&gt;0,+VLOOKUP($C474,'STYLE NAMES'!$B:$AC,28,FALSE),"")</f>
        <v>114.88499999999999</v>
      </c>
      <c r="BY474"/>
      <c r="BZ474" s="101">
        <v>0</v>
      </c>
      <c r="CA474" s="137">
        <f t="shared" si="34"/>
        <v>1</v>
      </c>
      <c r="CB474" s="137">
        <f>+VLOOKUP(C474,'[2]STYLES &amp; MODELS MATRIX'!$A:$G,7,FALSE)</f>
        <v>0</v>
      </c>
      <c r="CC474" s="137" t="str">
        <f>+VLOOKUP(C474,'[1]STYLES &amp; SIZE CHARTS'!$A:$H,8,FALSE)</f>
        <v>MT-LSCP1</v>
      </c>
      <c r="CD474" s="137"/>
      <c r="CE474" s="205"/>
      <c r="CF474" s="141"/>
    </row>
    <row r="475" spans="1:84" s="101" customFormat="1" ht="12" customHeight="1" x14ac:dyDescent="0.2">
      <c r="A475" s="102">
        <f t="shared" si="32"/>
        <v>8683711005247</v>
      </c>
      <c r="B475" s="101" t="s">
        <v>882</v>
      </c>
      <c r="C475" s="101" t="s">
        <v>561</v>
      </c>
      <c r="D475" s="101" t="s">
        <v>2982</v>
      </c>
      <c r="E475" s="203" t="s">
        <v>2386</v>
      </c>
      <c r="F475" s="101" t="s">
        <v>2248</v>
      </c>
      <c r="G475" s="101" t="str">
        <f>IF(C475&gt;0,+VLOOKUP($C475,'STYLE NAMES'!$B:$AC,4,FALSE),"")</f>
        <v>RIDER</v>
      </c>
      <c r="H475" s="101" t="str">
        <f>IF(C475&gt;0,+VLOOKUP($C475,'STYLE NAMES'!$B:$AC,5,FALSE),"")</f>
        <v>MEN</v>
      </c>
      <c r="I475" s="101" t="str">
        <f>IF(C475&gt;0,+VLOOKUP($C475,'STYLE NAMES'!$B:$AC,6,FALSE),"")</f>
        <v>TOPS</v>
      </c>
      <c r="J475" s="101" t="str">
        <f>IF(C475&gt;0,+VLOOKUP($C475,'STYLE NAMES'!$B:$AC,7,FALSE),"")</f>
        <v>MEN</v>
      </c>
      <c r="K475" s="101" t="str">
        <f>IF(C475&gt;0,+VLOOKUP($C475,'STYLE NAMES'!$B:$AC,8,FALSE),"")</f>
        <v>COMPETITION POLOS</v>
      </c>
      <c r="L475" s="101" t="str">
        <f>IF(E475&gt;0,+VLOOKUP($E475,'CODE GENERATOR'!$D:$T,3,FALSE),"")</f>
        <v>W</v>
      </c>
      <c r="M475" s="101" t="str">
        <f>IF(E475&gt;0,+VLOOKUP($E475,'CODE GENERATOR'!$D:$T,4,FALSE),"")</f>
        <v>PIQUET</v>
      </c>
      <c r="N475" s="101" t="str">
        <f>IF(E475&gt;0,+VLOOKUP($E475,'CODE GENERATOR'!$D:$T,6,FALSE),"")</f>
        <v>WHITE</v>
      </c>
      <c r="O475" s="101" t="str">
        <f>IF(E475&gt;0,+VLOOKUP($E475,'CODE GENERATOR'!$D:$T,7,FALSE),"")</f>
        <v>NAVY</v>
      </c>
      <c r="P475" s="101" t="str">
        <f t="shared" si="33"/>
        <v>WHITE/NAVY</v>
      </c>
      <c r="Q475" s="104" t="str">
        <f>IF(E475&gt;0,+VLOOKUP($E475,'CODE GENERATOR'!$D:$T,11,FALSE),"")</f>
        <v>R.TOPMN_CPL0043</v>
      </c>
      <c r="R475" s="104" t="str">
        <f>IF(E475&gt;0,+VLOOKUP($E475,'CODE GENERATOR'!$D:$T,12,FALSE),"")</f>
        <v>PIQ0015WHTNAV</v>
      </c>
      <c r="S475" s="104" t="str">
        <f>IF(E475&gt;0,+VLOOKUP($E475,'CODE GENERATOR'!$D:$T,13,FALSE),"")</f>
        <v>R.TOPMN_CPL0043_PIQ0015WHTNAV</v>
      </c>
      <c r="T475" s="104" t="str">
        <f t="shared" si="31"/>
        <v>R.TOPMN_CPL0043_PIQ0015WHTNAV_L</v>
      </c>
      <c r="U475" s="105">
        <v>8683711005247</v>
      </c>
      <c r="V475" s="107" t="str" cm="1">
        <f t="array" ref="V475">_xlfn.TEXTJOIN(";", TRUE, _xlfn.UNIQUE(_xlfn._xlws.FILTER(P$3:P$10029, C$3:C$10029=C475)))</f>
        <v>WHITE/NAVY;NAVY/WHITE</v>
      </c>
      <c r="W475" s="107" t="str" cm="1">
        <f t="array" ref="W475">_xlfn.TEXTJOIN(";", TRUE, _xlfn.UNIQUE(_xlfn._xlws.FILTER(F$3:F$10029, C$3:C$10029=C475)))</f>
        <v>XS;S;M;L;XL;XXL</v>
      </c>
      <c r="X475" s="101" t="str">
        <f>IF(E475&gt;0,+VLOOKUP($E475,'CODE GENERATOR'!$D:$AC,19,FALSE),0)</f>
        <v>2402_S01_33434</v>
      </c>
      <c r="Y475" s="101" t="str">
        <f>IF(E475&gt;0,+VLOOKUP($E475,'CODE GENERATOR'!$D:$AC,20,FALSE),0)</f>
        <v>2402_S01_33436</v>
      </c>
      <c r="Z475" s="101" t="str">
        <f>IF(E475&gt;0,+VLOOKUP($E475,'CODE GENERATOR'!$D:$AC,21,FALSE),0)</f>
        <v>2402_S01_33432</v>
      </c>
      <c r="AA475" s="101" t="str">
        <f>IF(E475&gt;0,+VLOOKUP($E475,'CODE GENERATOR'!$D:$AC,22,FALSE),0)</f>
        <v>2402_S01_33442</v>
      </c>
      <c r="AB475" s="101" t="str">
        <f>IF(E475&gt;0,+VLOOKUP($E475,'CODE GENERATOR'!$D:$AC,23,FALSE),0)</f>
        <v>2402_S01_33462</v>
      </c>
      <c r="AC475" s="101" t="str">
        <f>IF(E475&gt;0,+VLOOKUP($E475,'CODE GENERATOR'!$D:$AC,24,FALSE),0)</f>
        <v>2402_S01_33443</v>
      </c>
      <c r="AD475" s="101">
        <f>IF(E475&gt;0,+VLOOKUP($E475,'CODE GENERATOR'!$D:$AC,25,FALSE),0)</f>
        <v>0</v>
      </c>
      <c r="AE475" s="101" t="str">
        <f>IF(E475&gt;0,+VLOOKUP($E475,'CODE GENERATOR'!$D:$AC,26,FALSE),0)</f>
        <v/>
      </c>
      <c r="AF475" s="149" t="str">
        <f>IF($C475&gt;0,$C475&amp;" "&amp;$P475&amp;" "&amp;+VLOOKUP($C475,'STYLE NAMES'!$B:$AC,10,FALSE),"""")</f>
        <v>PRAGUE WHITE/NAVY MEN'S COMPETITION POLO LONG SLEEVE</v>
      </c>
      <c r="AG475" s="101" t="str">
        <f>"Enjoy our "&amp;(AF475)&amp;"; "&amp;IF(C475&gt;0,+VLOOKUP($C475,'STYLE NAMES'!$B:$AC,11,FALSE),"")</f>
        <v>Enjoy our PRAGUE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5" s="101" t="str">
        <f>IF(C475&gt;0,+VLOOKUP($C475,'STYLE NAMES'!$B:$AC,12,FALSE),"")</f>
        <v>* Specially engineered design for high performance
* 4-way super stretch piquet jersey
* Soft and comfortable
* Breathable
* Quick dry
Composition:
95% Poliamide 5% Elasthane</v>
      </c>
      <c r="AI475" s="101" t="str">
        <f>IF(C475&gt;0,+VLOOKUP($C475,'STYLE NAMES'!$B:$AC,13,FALSE),"")</f>
        <v>Machine Wash at 30°C
Mild process
Iron at low temperature
Iron from REVERSE
Do NOT iron on logos or prints
Do not bleach
Do NOT Tumble Dry</v>
      </c>
      <c r="AJ475" s="149" t="str">
        <f>IF($C475&gt;0,$C475&amp;" "&amp;$P475&amp;" "&amp;+VLOOKUP($C475,'STYLE NAMES'!$B:$AC,14,FALSE),"""")</f>
        <v>PRAGUE WHITE/NAVY ERKEK UZUN KOL YARIŞMA POLO</v>
      </c>
      <c r="AK475" s="149" t="str">
        <f>"Cavalier SanMarco tarafından tasarlanan "&amp;(AJ475)&amp;"; "&amp;IF(C475&gt;0,+VLOOKUP($C475,'STYLE NAMES'!$B:$AC,15,FALSE),"")</f>
        <v>Cavalier SanMarco tarafından tasarlanan PRAGUE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5" s="149" t="str">
        <f>IF(C475&gt;0,+VLOOKUP($C475,'STYLE NAMES'!$B:$AC,16,FALSE),"")</f>
        <v>* Yüksek performans için özel tasarım
* 4 yönlü süper streç pike kumaş
* Yumuşak ve rahat
* Nefes alabilir
* Hızlı kuruma
Kompozisyon:
%95 Polyamid  %5 Elastan</v>
      </c>
      <c r="AM475" s="149" t="str">
        <f>IF(C475&gt;0,+VLOOKUP($C475,'STYLE NAMES'!$B:$AC,17,FALSE),"")</f>
        <v>Makinede 30°C' de Yıkayın
Hassas Yıkama
Ilık ütü yapın
Tersten ütüleyin
Logo ve baskıları ÜTÜLEMEYİN
Çamaşır suyu kullanmayın
Kurutma Makinesinde Kurutmayın</v>
      </c>
      <c r="AN475" s="149" t="str">
        <f>IF($C475&gt;0,$C475&amp;" "&amp;$P475&amp;" "&amp;+VLOOKUP($C475,'STYLE NAMES'!$B:$AC,18,FALSE),"""")</f>
        <v>PRAGUE WHITE/NAVY POLO DA CONCORSO UOMO MANICA LUNGA</v>
      </c>
      <c r="AO475" s="101" t="str">
        <f>"Disegnato da Cavalier SanMarco "&amp;(AN475)&amp;"; "&amp;IF(C475&gt;0,+VLOOKUP($C475,'STYLE NAMES'!$B:$AC,19,FALSE),"")</f>
        <v>Disegnato da Cavalier SanMarco PRAGUE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5" s="101" t="str">
        <f>IF(C475&gt;0,+VLOOKUP($C475,'STYLE NAMES'!$B:$AC,20,FALSE),"")</f>
        <v>Design ingegnerizzato per alte prestazioni 
Jersey piqué elasticizzato  4-way-stretch 
Morbido e confortevole 
Traspirante Asciugatura rapida 
Composizione: 
95% Poliammide  5% Elastan</v>
      </c>
      <c r="AQ475" s="101" t="str">
        <f>IF(C475&gt;0,+VLOOKUP($C475,'STYLE NAMES'!$B:$AC,21,FALSE),"")</f>
        <v>Lavare in lavatrice a 30°C Ciclo delicato 
Stirare a bassa temperatura
Stirare al rovescio 
Non stirare su loghi o stampe 
Non candeggiare 
Non asciugare in asciugatrice</v>
      </c>
      <c r="AR475" s="101">
        <f>IF(D475&gt;0,+VLOOKUP($C475,'STYLE NAMES'!$B:$AC,22,FALSE),"")</f>
        <v>0</v>
      </c>
      <c r="AS475" s="101">
        <f>IF(E475&gt;0,+VLOOKUP($C475,'STYLE NAMES'!$B:$AC,23,FALSE),"")</f>
        <v>0</v>
      </c>
      <c r="AT475" s="101">
        <f>IF(F475&gt;0,+VLOOKUP($C475,'STYLE NAMES'!$B:$AC,24,FALSE),"")</f>
        <v>0</v>
      </c>
      <c r="AU475" s="101">
        <f>IF(G475&gt;0,+VLOOKUP($C475,'STYLE NAMES'!$B:$AC,25,FALSE),"")</f>
        <v>0</v>
      </c>
      <c r="AV475" s="101" t="str">
        <f>+VLOOKUP($S475,'CODE GENERATOR'!$P:$AM,15,FALSE)</f>
        <v>R.BOTMN_BRC0066_TJR0026TAUTAU</v>
      </c>
      <c r="AW475" s="101" t="str">
        <f>+VLOOKUP($S475,'CODE GENERATOR'!$P:$AM,16,FALSE)</f>
        <v>A.RACUX_BLT0015_BRD0012BEGBEG</v>
      </c>
      <c r="AX475" s="101">
        <f>+VLOOKUP($S475,'CODE GENERATOR'!$P:$AM,17,FALSE)</f>
        <v>0</v>
      </c>
      <c r="AY475" s="101">
        <f>+VLOOKUP($S475,'CODE GENERATOR'!$P:$AM,18,FALSE)</f>
        <v>0</v>
      </c>
      <c r="AZ475" s="101">
        <f>+VLOOKUP($S475,'CODE GENERATOR'!$P:$AM,19,FALSE)</f>
        <v>0</v>
      </c>
      <c r="BA475" s="101">
        <f>+VLOOKUP($S475,'CODE GENERATOR'!$P:$AM,20,FALSE)</f>
        <v>0</v>
      </c>
      <c r="BB475" s="101">
        <f>+VLOOKUP($S475,'CODE GENERATOR'!$P:$AM,21,FALSE)</f>
        <v>0</v>
      </c>
      <c r="BC475" s="101">
        <f>+VLOOKUP($S475,'CODE GENERATOR'!$P:$AM,22,FALSE)</f>
        <v>0</v>
      </c>
      <c r="BD475" s="101">
        <f>+VLOOKUP($S475,'CODE GENERATOR'!$P:$AM,23,FALSE)</f>
        <v>0</v>
      </c>
      <c r="BE475" s="101">
        <f>+VLOOKUP($S475,'CODE GENERATOR'!$P:$AM,24,FALSE)</f>
        <v>0</v>
      </c>
      <c r="BF475" s="101">
        <f>IF(C475&gt;0,+VLOOKUP(G475,'CATEGORY ID'!$A$1:$L$118,3,FALSE),"")</f>
        <v>30</v>
      </c>
      <c r="BG475" s="101">
        <f>IF(C475&gt;0,+VLOOKUP(H475,'CATEGORY ID'!$D$1:$L$118,3,FALSE),"")</f>
        <v>2</v>
      </c>
      <c r="BH475" s="101">
        <f>IF(C475&gt;0,+VLOOKUP((+H475&amp;I475),'CATEGORY ID'!$H$1:$I$121,2,FALSE),"")</f>
        <v>108</v>
      </c>
      <c r="BJ475" s="101">
        <f>IF(C475&gt;0,IF(COUNTIF('CATEGORY ID'!$K$1:$K$121,+H475&amp;K475) &gt; 0, +VLOOKUP(+H475&amp;K475,'CATEGORY ID'!$K$1:$L$121,2,FALSE),""),"")</f>
        <v>224</v>
      </c>
      <c r="BK475" s="101" t="str">
        <f>IF(C475&gt;0,IF(COUNTIF('CATEGORY ID'!$K$124:$K$165, +VLOOKUP(C475,'STYLE NAMES'!$B:$AE,30,FALSE)) &gt; 0, +VLOOKUP(VLOOKUP(C475,'STYLE NAMES'!$B:$AE,30,FALSE),'CATEGORY ID'!K:M,2,FALSE),""),"")</f>
        <v/>
      </c>
      <c r="BO475" s="101">
        <v>21</v>
      </c>
      <c r="BR475" s="101" t="str" cm="1">
        <f t="array" ref="BR475">IF(C475&gt;0,_xlfn.TEXTJOIN(";", TRUE,_xlfn.UNIQUE(_xlfn._xlws.FILTER(BF475:BQ475,(BF475:BQ475&gt;0)),TRUE,FALSE)),"")&amp;";"&amp;BS475</f>
        <v>30;2;108;224;21;208;230</v>
      </c>
      <c r="BS475" s="101" t="s">
        <v>3454</v>
      </c>
      <c r="BU475" s="106">
        <f>IF(C475&gt;0,+VLOOKUP($C475,'STYLE NAMES'!$B:$AC,26,FALSE),"")</f>
        <v>99.9</v>
      </c>
      <c r="BV475" s="106">
        <f>IF(C475&gt;0,+VLOOKUP($C475,'STYLE NAMES'!$B:$AC,27,FALSE),"")</f>
        <v>5490</v>
      </c>
      <c r="BW475" s="106">
        <f>IF(C475&gt;0,+VLOOKUP($C475,'STYLE NAMES'!$B:$AC,28,FALSE),"")</f>
        <v>114.88499999999999</v>
      </c>
      <c r="BY475"/>
      <c r="BZ475" s="101">
        <v>0</v>
      </c>
      <c r="CA475" s="137">
        <f t="shared" si="34"/>
        <v>1</v>
      </c>
      <c r="CB475" s="137">
        <f>+VLOOKUP(C475,'[2]STYLES &amp; MODELS MATRIX'!$A:$G,7,FALSE)</f>
        <v>0</v>
      </c>
      <c r="CC475" s="137" t="str">
        <f>+VLOOKUP(C475,'[1]STYLES &amp; SIZE CHARTS'!$A:$H,8,FALSE)</f>
        <v>MT-LSCP1</v>
      </c>
      <c r="CD475" s="137"/>
      <c r="CE475" s="205"/>
      <c r="CF475" s="141"/>
    </row>
    <row r="476" spans="1:84" s="101" customFormat="1" ht="12" customHeight="1" x14ac:dyDescent="0.2">
      <c r="A476" s="102">
        <f t="shared" si="32"/>
        <v>8683711005254</v>
      </c>
      <c r="B476" s="101" t="s">
        <v>882</v>
      </c>
      <c r="C476" s="101" t="s">
        <v>561</v>
      </c>
      <c r="D476" s="101" t="s">
        <v>2982</v>
      </c>
      <c r="E476" s="203" t="s">
        <v>2386</v>
      </c>
      <c r="F476" s="101" t="s">
        <v>2249</v>
      </c>
      <c r="G476" s="101" t="str">
        <f>IF(C476&gt;0,+VLOOKUP($C476,'STYLE NAMES'!$B:$AC,4,FALSE),"")</f>
        <v>RIDER</v>
      </c>
      <c r="H476" s="101" t="str">
        <f>IF(C476&gt;0,+VLOOKUP($C476,'STYLE NAMES'!$B:$AC,5,FALSE),"")</f>
        <v>MEN</v>
      </c>
      <c r="I476" s="101" t="str">
        <f>IF(C476&gt;0,+VLOOKUP($C476,'STYLE NAMES'!$B:$AC,6,FALSE),"")</f>
        <v>TOPS</v>
      </c>
      <c r="J476" s="101" t="str">
        <f>IF(C476&gt;0,+VLOOKUP($C476,'STYLE NAMES'!$B:$AC,7,FALSE),"")</f>
        <v>MEN</v>
      </c>
      <c r="K476" s="101" t="str">
        <f>IF(C476&gt;0,+VLOOKUP($C476,'STYLE NAMES'!$B:$AC,8,FALSE),"")</f>
        <v>COMPETITION POLOS</v>
      </c>
      <c r="L476" s="101" t="str">
        <f>IF(E476&gt;0,+VLOOKUP($E476,'CODE GENERATOR'!$D:$T,3,FALSE),"")</f>
        <v>W</v>
      </c>
      <c r="M476" s="101" t="str">
        <f>IF(E476&gt;0,+VLOOKUP($E476,'CODE GENERATOR'!$D:$T,4,FALSE),"")</f>
        <v>PIQUET</v>
      </c>
      <c r="N476" s="101" t="str">
        <f>IF(E476&gt;0,+VLOOKUP($E476,'CODE GENERATOR'!$D:$T,6,FALSE),"")</f>
        <v>WHITE</v>
      </c>
      <c r="O476" s="101" t="str">
        <f>IF(E476&gt;0,+VLOOKUP($E476,'CODE GENERATOR'!$D:$T,7,FALSE),"")</f>
        <v>NAVY</v>
      </c>
      <c r="P476" s="101" t="str">
        <f t="shared" si="33"/>
        <v>WHITE/NAVY</v>
      </c>
      <c r="Q476" s="104" t="str">
        <f>IF(E476&gt;0,+VLOOKUP($E476,'CODE GENERATOR'!$D:$T,11,FALSE),"")</f>
        <v>R.TOPMN_CPL0043</v>
      </c>
      <c r="R476" s="104" t="str">
        <f>IF(E476&gt;0,+VLOOKUP($E476,'CODE GENERATOR'!$D:$T,12,FALSE),"")</f>
        <v>PIQ0015WHTNAV</v>
      </c>
      <c r="S476" s="104" t="str">
        <f>IF(E476&gt;0,+VLOOKUP($E476,'CODE GENERATOR'!$D:$T,13,FALSE),"")</f>
        <v>R.TOPMN_CPL0043_PIQ0015WHTNAV</v>
      </c>
      <c r="T476" s="104" t="str">
        <f t="shared" si="31"/>
        <v>R.TOPMN_CPL0043_PIQ0015WHTNAV_XL</v>
      </c>
      <c r="U476" s="105">
        <v>8683711005254</v>
      </c>
      <c r="V476" s="107" t="str" cm="1">
        <f t="array" ref="V476">_xlfn.TEXTJOIN(";", TRUE, _xlfn.UNIQUE(_xlfn._xlws.FILTER(P$3:P$10029, C$3:C$10029=C476)))</f>
        <v>WHITE/NAVY;NAVY/WHITE</v>
      </c>
      <c r="W476" s="107" t="str" cm="1">
        <f t="array" ref="W476">_xlfn.TEXTJOIN(";", TRUE, _xlfn.UNIQUE(_xlfn._xlws.FILTER(F$3:F$10029, C$3:C$10029=C476)))</f>
        <v>XS;S;M;L;XL;XXL</v>
      </c>
      <c r="X476" s="101" t="str">
        <f>IF(E476&gt;0,+VLOOKUP($E476,'CODE GENERATOR'!$D:$AC,19,FALSE),0)</f>
        <v>2402_S01_33434</v>
      </c>
      <c r="Y476" s="101" t="str">
        <f>IF(E476&gt;0,+VLOOKUP($E476,'CODE GENERATOR'!$D:$AC,20,FALSE),0)</f>
        <v>2402_S01_33436</v>
      </c>
      <c r="Z476" s="101" t="str">
        <f>IF(E476&gt;0,+VLOOKUP($E476,'CODE GENERATOR'!$D:$AC,21,FALSE),0)</f>
        <v>2402_S01_33432</v>
      </c>
      <c r="AA476" s="101" t="str">
        <f>IF(E476&gt;0,+VLOOKUP($E476,'CODE GENERATOR'!$D:$AC,22,FALSE),0)</f>
        <v>2402_S01_33442</v>
      </c>
      <c r="AB476" s="101" t="str">
        <f>IF(E476&gt;0,+VLOOKUP($E476,'CODE GENERATOR'!$D:$AC,23,FALSE),0)</f>
        <v>2402_S01_33462</v>
      </c>
      <c r="AC476" s="101" t="str">
        <f>IF(E476&gt;0,+VLOOKUP($E476,'CODE GENERATOR'!$D:$AC,24,FALSE),0)</f>
        <v>2402_S01_33443</v>
      </c>
      <c r="AD476" s="101">
        <f>IF(E476&gt;0,+VLOOKUP($E476,'CODE GENERATOR'!$D:$AC,25,FALSE),0)</f>
        <v>0</v>
      </c>
      <c r="AE476" s="101" t="str">
        <f>IF(E476&gt;0,+VLOOKUP($E476,'CODE GENERATOR'!$D:$AC,26,FALSE),0)</f>
        <v/>
      </c>
      <c r="AF476" s="149" t="str">
        <f>IF($C476&gt;0,$C476&amp;" "&amp;$P476&amp;" "&amp;+VLOOKUP($C476,'STYLE NAMES'!$B:$AC,10,FALSE),"""")</f>
        <v>PRAGUE WHITE/NAVY MEN'S COMPETITION POLO LONG SLEEVE</v>
      </c>
      <c r="AG476" s="101" t="str">
        <f>"Enjoy our "&amp;(AF476)&amp;"; "&amp;IF(C476&gt;0,+VLOOKUP($C476,'STYLE NAMES'!$B:$AC,11,FALSE),"")</f>
        <v>Enjoy our PRAGUE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6" s="101" t="str">
        <f>IF(C476&gt;0,+VLOOKUP($C476,'STYLE NAMES'!$B:$AC,12,FALSE),"")</f>
        <v>* Specially engineered design for high performance
* 4-way super stretch piquet jersey
* Soft and comfortable
* Breathable
* Quick dry
Composition:
95% Poliamide 5% Elasthane</v>
      </c>
      <c r="AI476" s="101" t="str">
        <f>IF(C476&gt;0,+VLOOKUP($C476,'STYLE NAMES'!$B:$AC,13,FALSE),"")</f>
        <v>Machine Wash at 30°C
Mild process
Iron at low temperature
Iron from REVERSE
Do NOT iron on logos or prints
Do not bleach
Do NOT Tumble Dry</v>
      </c>
      <c r="AJ476" s="149" t="str">
        <f>IF($C476&gt;0,$C476&amp;" "&amp;$P476&amp;" "&amp;+VLOOKUP($C476,'STYLE NAMES'!$B:$AC,14,FALSE),"""")</f>
        <v>PRAGUE WHITE/NAVY ERKEK UZUN KOL YARIŞMA POLO</v>
      </c>
      <c r="AK476" s="149" t="str">
        <f>"Cavalier SanMarco tarafından tasarlanan "&amp;(AJ476)&amp;"; "&amp;IF(C476&gt;0,+VLOOKUP($C476,'STYLE NAMES'!$B:$AC,15,FALSE),"")</f>
        <v>Cavalier SanMarco tarafından tasarlanan PRAGUE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6" s="149" t="str">
        <f>IF(C476&gt;0,+VLOOKUP($C476,'STYLE NAMES'!$B:$AC,16,FALSE),"")</f>
        <v>* Yüksek performans için özel tasarım
* 4 yönlü süper streç pike kumaş
* Yumuşak ve rahat
* Nefes alabilir
* Hızlı kuruma
Kompozisyon:
%95 Polyamid  %5 Elastan</v>
      </c>
      <c r="AM476" s="149" t="str">
        <f>IF(C476&gt;0,+VLOOKUP($C476,'STYLE NAMES'!$B:$AC,17,FALSE),"")</f>
        <v>Makinede 30°C' de Yıkayın
Hassas Yıkama
Ilık ütü yapın
Tersten ütüleyin
Logo ve baskıları ÜTÜLEMEYİN
Çamaşır suyu kullanmayın
Kurutma Makinesinde Kurutmayın</v>
      </c>
      <c r="AN476" s="149" t="str">
        <f>IF($C476&gt;0,$C476&amp;" "&amp;$P476&amp;" "&amp;+VLOOKUP($C476,'STYLE NAMES'!$B:$AC,18,FALSE),"""")</f>
        <v>PRAGUE WHITE/NAVY POLO DA CONCORSO UOMO MANICA LUNGA</v>
      </c>
      <c r="AO476" s="101" t="str">
        <f>"Disegnato da Cavalier SanMarco "&amp;(AN476)&amp;"; "&amp;IF(C476&gt;0,+VLOOKUP($C476,'STYLE NAMES'!$B:$AC,19,FALSE),"")</f>
        <v>Disegnato da Cavalier SanMarco PRAGUE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6" s="101" t="str">
        <f>IF(C476&gt;0,+VLOOKUP($C476,'STYLE NAMES'!$B:$AC,20,FALSE),"")</f>
        <v>Design ingegnerizzato per alte prestazioni 
Jersey piqué elasticizzato  4-way-stretch 
Morbido e confortevole 
Traspirante Asciugatura rapida 
Composizione: 
95% Poliammide  5% Elastan</v>
      </c>
      <c r="AQ476" s="101" t="str">
        <f>IF(C476&gt;0,+VLOOKUP($C476,'STYLE NAMES'!$B:$AC,21,FALSE),"")</f>
        <v>Lavare in lavatrice a 30°C Ciclo delicato 
Stirare a bassa temperatura
Stirare al rovescio 
Non stirare su loghi o stampe 
Non candeggiare 
Non asciugare in asciugatrice</v>
      </c>
      <c r="AR476" s="101">
        <f>IF(D476&gt;0,+VLOOKUP($C476,'STYLE NAMES'!$B:$AC,22,FALSE),"")</f>
        <v>0</v>
      </c>
      <c r="AS476" s="101">
        <f>IF(E476&gt;0,+VLOOKUP($C476,'STYLE NAMES'!$B:$AC,23,FALSE),"")</f>
        <v>0</v>
      </c>
      <c r="AT476" s="101">
        <f>IF(F476&gt;0,+VLOOKUP($C476,'STYLE NAMES'!$B:$AC,24,FALSE),"")</f>
        <v>0</v>
      </c>
      <c r="AU476" s="101">
        <f>IF(G476&gt;0,+VLOOKUP($C476,'STYLE NAMES'!$B:$AC,25,FALSE),"")</f>
        <v>0</v>
      </c>
      <c r="AV476" s="101" t="str">
        <f>+VLOOKUP($S476,'CODE GENERATOR'!$P:$AM,15,FALSE)</f>
        <v>R.BOTMN_BRC0066_TJR0026TAUTAU</v>
      </c>
      <c r="AW476" s="101" t="str">
        <f>+VLOOKUP($S476,'CODE GENERATOR'!$P:$AM,16,FALSE)</f>
        <v>A.RACUX_BLT0015_BRD0012BEGBEG</v>
      </c>
      <c r="AX476" s="101">
        <f>+VLOOKUP($S476,'CODE GENERATOR'!$P:$AM,17,FALSE)</f>
        <v>0</v>
      </c>
      <c r="AY476" s="101">
        <f>+VLOOKUP($S476,'CODE GENERATOR'!$P:$AM,18,FALSE)</f>
        <v>0</v>
      </c>
      <c r="AZ476" s="101">
        <f>+VLOOKUP($S476,'CODE GENERATOR'!$P:$AM,19,FALSE)</f>
        <v>0</v>
      </c>
      <c r="BA476" s="101">
        <f>+VLOOKUP($S476,'CODE GENERATOR'!$P:$AM,20,FALSE)</f>
        <v>0</v>
      </c>
      <c r="BB476" s="101">
        <f>+VLOOKUP($S476,'CODE GENERATOR'!$P:$AM,21,FALSE)</f>
        <v>0</v>
      </c>
      <c r="BC476" s="101">
        <f>+VLOOKUP($S476,'CODE GENERATOR'!$P:$AM,22,FALSE)</f>
        <v>0</v>
      </c>
      <c r="BD476" s="101">
        <f>+VLOOKUP($S476,'CODE GENERATOR'!$P:$AM,23,FALSE)</f>
        <v>0</v>
      </c>
      <c r="BE476" s="101">
        <f>+VLOOKUP($S476,'CODE GENERATOR'!$P:$AM,24,FALSE)</f>
        <v>0</v>
      </c>
      <c r="BF476" s="101">
        <f>IF(C476&gt;0,+VLOOKUP(G476,'CATEGORY ID'!$A$1:$L$118,3,FALSE),"")</f>
        <v>30</v>
      </c>
      <c r="BG476" s="101">
        <f>IF(C476&gt;0,+VLOOKUP(H476,'CATEGORY ID'!$D$1:$L$118,3,FALSE),"")</f>
        <v>2</v>
      </c>
      <c r="BH476" s="101">
        <f>IF(C476&gt;0,+VLOOKUP((+H476&amp;I476),'CATEGORY ID'!$H$1:$I$121,2,FALSE),"")</f>
        <v>108</v>
      </c>
      <c r="BJ476" s="101">
        <f>IF(C476&gt;0,IF(COUNTIF('CATEGORY ID'!$K$1:$K$121,+H476&amp;K476) &gt; 0, +VLOOKUP(+H476&amp;K476,'CATEGORY ID'!$K$1:$L$121,2,FALSE),""),"")</f>
        <v>224</v>
      </c>
      <c r="BK476" s="101" t="str">
        <f>IF(C476&gt;0,IF(COUNTIF('CATEGORY ID'!$K$124:$K$165, +VLOOKUP(C476,'STYLE NAMES'!$B:$AE,30,FALSE)) &gt; 0, +VLOOKUP(VLOOKUP(C476,'STYLE NAMES'!$B:$AE,30,FALSE),'CATEGORY ID'!K:M,2,FALSE),""),"")</f>
        <v/>
      </c>
      <c r="BO476" s="101">
        <v>21</v>
      </c>
      <c r="BR476" s="101" t="str" cm="1">
        <f t="array" ref="BR476">IF(C476&gt;0,_xlfn.TEXTJOIN(";", TRUE,_xlfn.UNIQUE(_xlfn._xlws.FILTER(BF476:BQ476,(BF476:BQ476&gt;0)),TRUE,FALSE)),"")&amp;";"&amp;BS476</f>
        <v>30;2;108;224;21;208;230</v>
      </c>
      <c r="BS476" s="101" t="s">
        <v>3454</v>
      </c>
      <c r="BU476" s="106">
        <f>IF(C476&gt;0,+VLOOKUP($C476,'STYLE NAMES'!$B:$AC,26,FALSE),"")</f>
        <v>99.9</v>
      </c>
      <c r="BV476" s="106">
        <f>IF(C476&gt;0,+VLOOKUP($C476,'STYLE NAMES'!$B:$AC,27,FALSE),"")</f>
        <v>5490</v>
      </c>
      <c r="BW476" s="106">
        <f>IF(C476&gt;0,+VLOOKUP($C476,'STYLE NAMES'!$B:$AC,28,FALSE),"")</f>
        <v>114.88499999999999</v>
      </c>
      <c r="BY476"/>
      <c r="BZ476" s="101">
        <v>0</v>
      </c>
      <c r="CA476" s="137">
        <f t="shared" si="34"/>
        <v>1</v>
      </c>
      <c r="CB476" s="137">
        <f>+VLOOKUP(C476,'[2]STYLES &amp; MODELS MATRIX'!$A:$G,7,FALSE)</f>
        <v>0</v>
      </c>
      <c r="CC476" s="137" t="str">
        <f>+VLOOKUP(C476,'[1]STYLES &amp; SIZE CHARTS'!$A:$H,8,FALSE)</f>
        <v>MT-LSCP1</v>
      </c>
      <c r="CD476" s="137"/>
      <c r="CE476" s="205"/>
      <c r="CF476" s="141"/>
    </row>
    <row r="477" spans="1:84" s="101" customFormat="1" ht="12" customHeight="1" x14ac:dyDescent="0.2">
      <c r="A477" s="102">
        <f t="shared" si="32"/>
        <v>8683711005261</v>
      </c>
      <c r="B477" s="101" t="s">
        <v>882</v>
      </c>
      <c r="C477" s="101" t="s">
        <v>561</v>
      </c>
      <c r="D477" s="101" t="s">
        <v>2982</v>
      </c>
      <c r="E477" s="203" t="s">
        <v>2386</v>
      </c>
      <c r="F477" s="101" t="s">
        <v>2347</v>
      </c>
      <c r="G477" s="101" t="str">
        <f>IF(C477&gt;0,+VLOOKUP($C477,'STYLE NAMES'!$B:$AC,4,FALSE),"")</f>
        <v>RIDER</v>
      </c>
      <c r="H477" s="101" t="str">
        <f>IF(C477&gt;0,+VLOOKUP($C477,'STYLE NAMES'!$B:$AC,5,FALSE),"")</f>
        <v>MEN</v>
      </c>
      <c r="I477" s="101" t="str">
        <f>IF(C477&gt;0,+VLOOKUP($C477,'STYLE NAMES'!$B:$AC,6,FALSE),"")</f>
        <v>TOPS</v>
      </c>
      <c r="J477" s="101" t="str">
        <f>IF(C477&gt;0,+VLOOKUP($C477,'STYLE NAMES'!$B:$AC,7,FALSE),"")</f>
        <v>MEN</v>
      </c>
      <c r="K477" s="101" t="str">
        <f>IF(C477&gt;0,+VLOOKUP($C477,'STYLE NAMES'!$B:$AC,8,FALSE),"")</f>
        <v>COMPETITION POLOS</v>
      </c>
      <c r="L477" s="101" t="str">
        <f>IF(E477&gt;0,+VLOOKUP($E477,'CODE GENERATOR'!$D:$T,3,FALSE),"")</f>
        <v>W</v>
      </c>
      <c r="M477" s="101" t="str">
        <f>IF(E477&gt;0,+VLOOKUP($E477,'CODE GENERATOR'!$D:$T,4,FALSE),"")</f>
        <v>PIQUET</v>
      </c>
      <c r="N477" s="101" t="str">
        <f>IF(E477&gt;0,+VLOOKUP($E477,'CODE GENERATOR'!$D:$T,6,FALSE),"")</f>
        <v>WHITE</v>
      </c>
      <c r="O477" s="101" t="str">
        <f>IF(E477&gt;0,+VLOOKUP($E477,'CODE GENERATOR'!$D:$T,7,FALSE),"")</f>
        <v>NAVY</v>
      </c>
      <c r="P477" s="101" t="str">
        <f t="shared" si="33"/>
        <v>WHITE/NAVY</v>
      </c>
      <c r="Q477" s="104" t="str">
        <f>IF(E477&gt;0,+VLOOKUP($E477,'CODE GENERATOR'!$D:$T,11,FALSE),"")</f>
        <v>R.TOPMN_CPL0043</v>
      </c>
      <c r="R477" s="104" t="str">
        <f>IF(E477&gt;0,+VLOOKUP($E477,'CODE GENERATOR'!$D:$T,12,FALSE),"")</f>
        <v>PIQ0015WHTNAV</v>
      </c>
      <c r="S477" s="104" t="str">
        <f>IF(E477&gt;0,+VLOOKUP($E477,'CODE GENERATOR'!$D:$T,13,FALSE),"")</f>
        <v>R.TOPMN_CPL0043_PIQ0015WHTNAV</v>
      </c>
      <c r="T477" s="104" t="str">
        <f t="shared" si="31"/>
        <v>R.TOPMN_CPL0043_PIQ0015WHTNAV_XXL</v>
      </c>
      <c r="U477" s="105">
        <v>8683711005261</v>
      </c>
      <c r="V477" s="107" t="str" cm="1">
        <f t="array" ref="V477">_xlfn.TEXTJOIN(";", TRUE, _xlfn.UNIQUE(_xlfn._xlws.FILTER(P$3:P$10029, C$3:C$10029=C477)))</f>
        <v>WHITE/NAVY;NAVY/WHITE</v>
      </c>
      <c r="W477" s="107" t="str" cm="1">
        <f t="array" ref="W477">_xlfn.TEXTJOIN(";", TRUE, _xlfn.UNIQUE(_xlfn._xlws.FILTER(F$3:F$10029, C$3:C$10029=C477)))</f>
        <v>XS;S;M;L;XL;XXL</v>
      </c>
      <c r="X477" s="101" t="str">
        <f>IF(E477&gt;0,+VLOOKUP($E477,'CODE GENERATOR'!$D:$AC,19,FALSE),0)</f>
        <v>2402_S01_33434</v>
      </c>
      <c r="Y477" s="101" t="str">
        <f>IF(E477&gt;0,+VLOOKUP($E477,'CODE GENERATOR'!$D:$AC,20,FALSE),0)</f>
        <v>2402_S01_33436</v>
      </c>
      <c r="Z477" s="101" t="str">
        <f>IF(E477&gt;0,+VLOOKUP($E477,'CODE GENERATOR'!$D:$AC,21,FALSE),0)</f>
        <v>2402_S01_33432</v>
      </c>
      <c r="AA477" s="101" t="str">
        <f>IF(E477&gt;0,+VLOOKUP($E477,'CODE GENERATOR'!$D:$AC,22,FALSE),0)</f>
        <v>2402_S01_33442</v>
      </c>
      <c r="AB477" s="101" t="str">
        <f>IF(E477&gt;0,+VLOOKUP($E477,'CODE GENERATOR'!$D:$AC,23,FALSE),0)</f>
        <v>2402_S01_33462</v>
      </c>
      <c r="AC477" s="101" t="str">
        <f>IF(E477&gt;0,+VLOOKUP($E477,'CODE GENERATOR'!$D:$AC,24,FALSE),0)</f>
        <v>2402_S01_33443</v>
      </c>
      <c r="AD477" s="101">
        <f>IF(E477&gt;0,+VLOOKUP($E477,'CODE GENERATOR'!$D:$AC,25,FALSE),0)</f>
        <v>0</v>
      </c>
      <c r="AE477" s="101" t="str">
        <f>IF(E477&gt;0,+VLOOKUP($E477,'CODE GENERATOR'!$D:$AC,26,FALSE),0)</f>
        <v/>
      </c>
      <c r="AF477" s="149" t="str">
        <f>IF($C477&gt;0,$C477&amp;" "&amp;$P477&amp;" "&amp;+VLOOKUP($C477,'STYLE NAMES'!$B:$AC,10,FALSE),"""")</f>
        <v>PRAGUE WHITE/NAVY MEN'S COMPETITION POLO LONG SLEEVE</v>
      </c>
      <c r="AG477" s="101" t="str">
        <f>"Enjoy our "&amp;(AF477)&amp;"; "&amp;IF(C477&gt;0,+VLOOKUP($C477,'STYLE NAMES'!$B:$AC,11,FALSE),"")</f>
        <v>Enjoy our PRAGUE WHITE/NAVY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7" s="101" t="str">
        <f>IF(C477&gt;0,+VLOOKUP($C477,'STYLE NAMES'!$B:$AC,12,FALSE),"")</f>
        <v>* Specially engineered design for high performance
* 4-way super stretch piquet jersey
* Soft and comfortable
* Breathable
* Quick dry
Composition:
95% Poliamide 5% Elasthane</v>
      </c>
      <c r="AI477" s="101" t="str">
        <f>IF(C477&gt;0,+VLOOKUP($C477,'STYLE NAMES'!$B:$AC,13,FALSE),"")</f>
        <v>Machine Wash at 30°C
Mild process
Iron at low temperature
Iron from REVERSE
Do NOT iron on logos or prints
Do not bleach
Do NOT Tumble Dry</v>
      </c>
      <c r="AJ477" s="149" t="str">
        <f>IF($C477&gt;0,$C477&amp;" "&amp;$P477&amp;" "&amp;+VLOOKUP($C477,'STYLE NAMES'!$B:$AC,14,FALSE),"""")</f>
        <v>PRAGUE WHITE/NAVY ERKEK UZUN KOL YARIŞMA POLO</v>
      </c>
      <c r="AK477" s="149" t="str">
        <f>"Cavalier SanMarco tarafından tasarlanan "&amp;(AJ477)&amp;"; "&amp;IF(C477&gt;0,+VLOOKUP($C477,'STYLE NAMES'!$B:$AC,15,FALSE),"")</f>
        <v>Cavalier SanMarco tarafından tasarlanan PRAGUE WHITE/NAVY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7" s="149" t="str">
        <f>IF(C477&gt;0,+VLOOKUP($C477,'STYLE NAMES'!$B:$AC,16,FALSE),"")</f>
        <v>* Yüksek performans için özel tasarım
* 4 yönlü süper streç pike kumaş
* Yumuşak ve rahat
* Nefes alabilir
* Hızlı kuruma
Kompozisyon:
%95 Polyamid  %5 Elastan</v>
      </c>
      <c r="AM477" s="149" t="str">
        <f>IF(C477&gt;0,+VLOOKUP($C477,'STYLE NAMES'!$B:$AC,17,FALSE),"")</f>
        <v>Makinede 30°C' de Yıkayın
Hassas Yıkama
Ilık ütü yapın
Tersten ütüleyin
Logo ve baskıları ÜTÜLEMEYİN
Çamaşır suyu kullanmayın
Kurutma Makinesinde Kurutmayın</v>
      </c>
      <c r="AN477" s="149" t="str">
        <f>IF($C477&gt;0,$C477&amp;" "&amp;$P477&amp;" "&amp;+VLOOKUP($C477,'STYLE NAMES'!$B:$AC,18,FALSE),"""")</f>
        <v>PRAGUE WHITE/NAVY POLO DA CONCORSO UOMO MANICA LUNGA</v>
      </c>
      <c r="AO477" s="101" t="str">
        <f>"Disegnato da Cavalier SanMarco "&amp;(AN477)&amp;"; "&amp;IF(C477&gt;0,+VLOOKUP($C477,'STYLE NAMES'!$B:$AC,19,FALSE),"")</f>
        <v>Disegnato da Cavalier SanMarco PRAGUE WHITE/NAVY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7" s="101" t="str">
        <f>IF(C477&gt;0,+VLOOKUP($C477,'STYLE NAMES'!$B:$AC,20,FALSE),"")</f>
        <v>Design ingegnerizzato per alte prestazioni 
Jersey piqué elasticizzato  4-way-stretch 
Morbido e confortevole 
Traspirante Asciugatura rapida 
Composizione: 
95% Poliammide  5% Elastan</v>
      </c>
      <c r="AQ477" s="101" t="str">
        <f>IF(C477&gt;0,+VLOOKUP($C477,'STYLE NAMES'!$B:$AC,21,FALSE),"")</f>
        <v>Lavare in lavatrice a 30°C Ciclo delicato 
Stirare a bassa temperatura
Stirare al rovescio 
Non stirare su loghi o stampe 
Non candeggiare 
Non asciugare in asciugatrice</v>
      </c>
      <c r="AR477" s="101">
        <f>IF(D477&gt;0,+VLOOKUP($C477,'STYLE NAMES'!$B:$AC,22,FALSE),"")</f>
        <v>0</v>
      </c>
      <c r="AS477" s="101">
        <f>IF(E477&gt;0,+VLOOKUP($C477,'STYLE NAMES'!$B:$AC,23,FALSE),"")</f>
        <v>0</v>
      </c>
      <c r="AT477" s="101">
        <f>IF(F477&gt;0,+VLOOKUP($C477,'STYLE NAMES'!$B:$AC,24,FALSE),"")</f>
        <v>0</v>
      </c>
      <c r="AU477" s="101">
        <f>IF(G477&gt;0,+VLOOKUP($C477,'STYLE NAMES'!$B:$AC,25,FALSE),"")</f>
        <v>0</v>
      </c>
      <c r="AV477" s="101" t="str">
        <f>+VLOOKUP($S477,'CODE GENERATOR'!$P:$AM,15,FALSE)</f>
        <v>R.BOTMN_BRC0066_TJR0026TAUTAU</v>
      </c>
      <c r="AW477" s="101" t="str">
        <f>+VLOOKUP($S477,'CODE GENERATOR'!$P:$AM,16,FALSE)</f>
        <v>A.RACUX_BLT0015_BRD0012BEGBEG</v>
      </c>
      <c r="AX477" s="101">
        <f>+VLOOKUP($S477,'CODE GENERATOR'!$P:$AM,17,FALSE)</f>
        <v>0</v>
      </c>
      <c r="AY477" s="101">
        <f>+VLOOKUP($S477,'CODE GENERATOR'!$P:$AM,18,FALSE)</f>
        <v>0</v>
      </c>
      <c r="AZ477" s="101">
        <f>+VLOOKUP($S477,'CODE GENERATOR'!$P:$AM,19,FALSE)</f>
        <v>0</v>
      </c>
      <c r="BA477" s="101">
        <f>+VLOOKUP($S477,'CODE GENERATOR'!$P:$AM,20,FALSE)</f>
        <v>0</v>
      </c>
      <c r="BB477" s="101">
        <f>+VLOOKUP($S477,'CODE GENERATOR'!$P:$AM,21,FALSE)</f>
        <v>0</v>
      </c>
      <c r="BC477" s="101">
        <f>+VLOOKUP($S477,'CODE GENERATOR'!$P:$AM,22,FALSE)</f>
        <v>0</v>
      </c>
      <c r="BD477" s="101">
        <f>+VLOOKUP($S477,'CODE GENERATOR'!$P:$AM,23,FALSE)</f>
        <v>0</v>
      </c>
      <c r="BE477" s="101">
        <f>+VLOOKUP($S477,'CODE GENERATOR'!$P:$AM,24,FALSE)</f>
        <v>0</v>
      </c>
      <c r="BF477" s="101">
        <f>IF(C477&gt;0,+VLOOKUP(G477,'CATEGORY ID'!$A$1:$L$118,3,FALSE),"")</f>
        <v>30</v>
      </c>
      <c r="BG477" s="101">
        <f>IF(C477&gt;0,+VLOOKUP(H477,'CATEGORY ID'!$D$1:$L$118,3,FALSE),"")</f>
        <v>2</v>
      </c>
      <c r="BH477" s="101">
        <f>IF(C477&gt;0,+VLOOKUP((+H477&amp;I477),'CATEGORY ID'!$H$1:$I$121,2,FALSE),"")</f>
        <v>108</v>
      </c>
      <c r="BJ477" s="101">
        <f>IF(C477&gt;0,IF(COUNTIF('CATEGORY ID'!$K$1:$K$121,+H477&amp;K477) &gt; 0, +VLOOKUP(+H477&amp;K477,'CATEGORY ID'!$K$1:$L$121,2,FALSE),""),"")</f>
        <v>224</v>
      </c>
      <c r="BK477" s="101" t="str">
        <f>IF(C477&gt;0,IF(COUNTIF('CATEGORY ID'!$K$124:$K$165, +VLOOKUP(C477,'STYLE NAMES'!$B:$AE,30,FALSE)) &gt; 0, +VLOOKUP(VLOOKUP(C477,'STYLE NAMES'!$B:$AE,30,FALSE),'CATEGORY ID'!K:M,2,FALSE),""),"")</f>
        <v/>
      </c>
      <c r="BO477" s="101">
        <v>21</v>
      </c>
      <c r="BR477" s="101" t="str" cm="1">
        <f t="array" ref="BR477">IF(C477&gt;0,_xlfn.TEXTJOIN(";", TRUE,_xlfn.UNIQUE(_xlfn._xlws.FILTER(BF477:BQ477,(BF477:BQ477&gt;0)),TRUE,FALSE)),"")&amp;";"&amp;BS477</f>
        <v>30;2;108;224;21;208;230</v>
      </c>
      <c r="BS477" s="101" t="s">
        <v>3454</v>
      </c>
      <c r="BU477" s="106">
        <f>IF(C477&gt;0,+VLOOKUP($C477,'STYLE NAMES'!$B:$AC,26,FALSE),"")</f>
        <v>99.9</v>
      </c>
      <c r="BV477" s="106">
        <f>IF(C477&gt;0,+VLOOKUP($C477,'STYLE NAMES'!$B:$AC,27,FALSE),"")</f>
        <v>5490</v>
      </c>
      <c r="BW477" s="106">
        <f>IF(C477&gt;0,+VLOOKUP($C477,'STYLE NAMES'!$B:$AC,28,FALSE),"")</f>
        <v>114.88499999999999</v>
      </c>
      <c r="BY477"/>
      <c r="BZ477" s="101">
        <v>0</v>
      </c>
      <c r="CA477" s="137">
        <f t="shared" si="34"/>
        <v>1</v>
      </c>
      <c r="CB477" s="137">
        <f>+VLOOKUP(C477,'[2]STYLES &amp; MODELS MATRIX'!$A:$G,7,FALSE)</f>
        <v>0</v>
      </c>
      <c r="CC477" s="137" t="str">
        <f>+VLOOKUP(C477,'[1]STYLES &amp; SIZE CHARTS'!$A:$H,8,FALSE)</f>
        <v>MT-LSCP1</v>
      </c>
      <c r="CD477" s="137"/>
      <c r="CE477" s="205"/>
      <c r="CF477" s="141"/>
    </row>
    <row r="478" spans="1:84" s="101" customFormat="1" ht="12" customHeight="1" x14ac:dyDescent="0.2">
      <c r="A478" s="102">
        <f t="shared" si="32"/>
        <v>8683711005278</v>
      </c>
      <c r="B478" s="101" t="s">
        <v>882</v>
      </c>
      <c r="C478" s="101" t="s">
        <v>561</v>
      </c>
      <c r="D478" s="101" t="s">
        <v>2982</v>
      </c>
      <c r="E478" s="203" t="s">
        <v>2387</v>
      </c>
      <c r="F478" s="101" t="s">
        <v>2346</v>
      </c>
      <c r="G478" s="101" t="str">
        <f>IF(C478&gt;0,+VLOOKUP($C478,'STYLE NAMES'!$B:$AC,4,FALSE),"")</f>
        <v>RIDER</v>
      </c>
      <c r="H478" s="101" t="str">
        <f>IF(C478&gt;0,+VLOOKUP($C478,'STYLE NAMES'!$B:$AC,5,FALSE),"")</f>
        <v>MEN</v>
      </c>
      <c r="I478" s="101" t="str">
        <f>IF(C478&gt;0,+VLOOKUP($C478,'STYLE NAMES'!$B:$AC,6,FALSE),"")</f>
        <v>TOPS</v>
      </c>
      <c r="J478" s="101" t="str">
        <f>IF(C478&gt;0,+VLOOKUP($C478,'STYLE NAMES'!$B:$AC,7,FALSE),"")</f>
        <v>MEN</v>
      </c>
      <c r="K478" s="101" t="str">
        <f>IF(C478&gt;0,+VLOOKUP($C478,'STYLE NAMES'!$B:$AC,8,FALSE),"")</f>
        <v>COMPETITION POLOS</v>
      </c>
      <c r="L478" s="101" t="str">
        <f>IF(E478&gt;0,+VLOOKUP($E478,'CODE GENERATOR'!$D:$T,3,FALSE),"")</f>
        <v>W</v>
      </c>
      <c r="M478" s="101" t="str">
        <f>IF(E478&gt;0,+VLOOKUP($E478,'CODE GENERATOR'!$D:$T,4,FALSE),"")</f>
        <v>PIQUET</v>
      </c>
      <c r="N478" s="101" t="str">
        <f>IF(E478&gt;0,+VLOOKUP($E478,'CODE GENERATOR'!$D:$T,6,FALSE),"")</f>
        <v>NAVY</v>
      </c>
      <c r="O478" s="101" t="str">
        <f>IF(E478&gt;0,+VLOOKUP($E478,'CODE GENERATOR'!$D:$T,7,FALSE),"")</f>
        <v>WHITE</v>
      </c>
      <c r="P478" s="101" t="str">
        <f t="shared" si="33"/>
        <v>NAVY/WHITE</v>
      </c>
      <c r="Q478" s="104" t="str">
        <f>IF(E478&gt;0,+VLOOKUP($E478,'CODE GENERATOR'!$D:$T,11,FALSE),"")</f>
        <v>R.TOPMN_CPL0043</v>
      </c>
      <c r="R478" s="104" t="str">
        <f>IF(E478&gt;0,+VLOOKUP($E478,'CODE GENERATOR'!$D:$T,12,FALSE),"")</f>
        <v>PIQ0015NAVWHT</v>
      </c>
      <c r="S478" s="104" t="str">
        <f>IF(E478&gt;0,+VLOOKUP($E478,'CODE GENERATOR'!$D:$T,13,FALSE),"")</f>
        <v>R.TOPMN_CPL0043_PIQ0015NAVWHT</v>
      </c>
      <c r="T478" s="104" t="str">
        <f t="shared" si="31"/>
        <v>R.TOPMN_CPL0043_PIQ0015NAVWHT_XS</v>
      </c>
      <c r="U478" s="105">
        <v>8683711005278</v>
      </c>
      <c r="V478" s="107" t="str" cm="1">
        <f t="array" ref="V478">_xlfn.TEXTJOIN(";", TRUE, _xlfn.UNIQUE(_xlfn._xlws.FILTER(P$3:P$10029, C$3:C$10029=C478)))</f>
        <v>WHITE/NAVY;NAVY/WHITE</v>
      </c>
      <c r="W478" s="107" t="str" cm="1">
        <f t="array" ref="W478">_xlfn.TEXTJOIN(";", TRUE, _xlfn.UNIQUE(_xlfn._xlws.FILTER(F$3:F$10029, C$3:C$10029=C478)))</f>
        <v>XS;S;M;L;XL;XXL</v>
      </c>
      <c r="X478" s="101" t="str">
        <f>IF(E478&gt;0,+VLOOKUP($E478,'CODE GENERATOR'!$D:$AC,19,FALSE),0)</f>
        <v>2402_S01_33368</v>
      </c>
      <c r="Y478" s="101" t="str">
        <f>IF(E478&gt;0,+VLOOKUP($E478,'CODE GENERATOR'!$D:$AC,20,FALSE),0)</f>
        <v>2402_S01_33370</v>
      </c>
      <c r="Z478" s="101" t="str">
        <f>IF(E478&gt;0,+VLOOKUP($E478,'CODE GENERATOR'!$D:$AC,21,FALSE),0)</f>
        <v>2402_S01_33373</v>
      </c>
      <c r="AA478" s="101" t="str">
        <f>IF(E478&gt;0,+VLOOKUP($E478,'CODE GENERATOR'!$D:$AC,22,FALSE),0)</f>
        <v>2402_S01_33376</v>
      </c>
      <c r="AB478" s="101" t="str">
        <f>IF(E478&gt;0,+VLOOKUP($E478,'CODE GENERATOR'!$D:$AC,23,FALSE),0)</f>
        <v>2402_S01_33377</v>
      </c>
      <c r="AC478" s="101" t="str">
        <f>IF(E478&gt;0,+VLOOKUP($E478,'CODE GENERATOR'!$D:$AC,24,FALSE),0)</f>
        <v>2402_S01_33381</v>
      </c>
      <c r="AD478" s="101" t="str">
        <f>IF(E478&gt;0,+VLOOKUP($E478,'CODE GENERATOR'!$D:$AC,25,FALSE),0)</f>
        <v/>
      </c>
      <c r="AE478" s="101" t="str">
        <f>IF(E478&gt;0,+VLOOKUP($E478,'CODE GENERATOR'!$D:$AC,26,FALSE),0)</f>
        <v/>
      </c>
      <c r="AF478" s="149" t="str">
        <f>IF($C478&gt;0,$C478&amp;" "&amp;$P478&amp;" "&amp;+VLOOKUP($C478,'STYLE NAMES'!$B:$AC,10,FALSE),"""")</f>
        <v>PRAGUE NAVY/WHITE MEN'S COMPETITION POLO LONG SLEEVE</v>
      </c>
      <c r="AG478" s="101" t="str">
        <f>"Enjoy our "&amp;(AF478)&amp;"; "&amp;IF(C478&gt;0,+VLOOKUP($C478,'STYLE NAMES'!$B:$AC,11,FALSE),"")</f>
        <v>Enjoy our PRAGUE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8" s="101" t="str">
        <f>IF(C478&gt;0,+VLOOKUP($C478,'STYLE NAMES'!$B:$AC,12,FALSE),"")</f>
        <v>* Specially engineered design for high performance
* 4-way super stretch piquet jersey
* Soft and comfortable
* Breathable
* Quick dry
Composition:
95% Poliamide 5% Elasthane</v>
      </c>
      <c r="AI478" s="101" t="str">
        <f>IF(C478&gt;0,+VLOOKUP($C478,'STYLE NAMES'!$B:$AC,13,FALSE),"")</f>
        <v>Machine Wash at 30°C
Mild process
Iron at low temperature
Iron from REVERSE
Do NOT iron on logos or prints
Do not bleach
Do NOT Tumble Dry</v>
      </c>
      <c r="AJ478" s="149" t="str">
        <f>IF($C478&gt;0,$C478&amp;" "&amp;$P478&amp;" "&amp;+VLOOKUP($C478,'STYLE NAMES'!$B:$AC,14,FALSE),"""")</f>
        <v>PRAGUE NAVY/WHITE ERKEK UZUN KOL YARIŞMA POLO</v>
      </c>
      <c r="AK478" s="149" t="str">
        <f>"Cavalier SanMarco tarafından tasarlanan "&amp;(AJ478)&amp;"; "&amp;IF(C478&gt;0,+VLOOKUP($C478,'STYLE NAMES'!$B:$AC,15,FALSE),"")</f>
        <v>Cavalier SanMarco tarafından tasarlanan PRAGUE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8" s="149" t="str">
        <f>IF(C478&gt;0,+VLOOKUP($C478,'STYLE NAMES'!$B:$AC,16,FALSE),"")</f>
        <v>* Yüksek performans için özel tasarım
* 4 yönlü süper streç pike kumaş
* Yumuşak ve rahat
* Nefes alabilir
* Hızlı kuruma
Kompozisyon:
%95 Polyamid  %5 Elastan</v>
      </c>
      <c r="AM478" s="149" t="str">
        <f>IF(C478&gt;0,+VLOOKUP($C478,'STYLE NAMES'!$B:$AC,17,FALSE),"")</f>
        <v>Makinede 30°C' de Yıkayın
Hassas Yıkama
Ilık ütü yapın
Tersten ütüleyin
Logo ve baskıları ÜTÜLEMEYİN
Çamaşır suyu kullanmayın
Kurutma Makinesinde Kurutmayın</v>
      </c>
      <c r="AN478" s="149" t="str">
        <f>IF($C478&gt;0,$C478&amp;" "&amp;$P478&amp;" "&amp;+VLOOKUP($C478,'STYLE NAMES'!$B:$AC,18,FALSE),"""")</f>
        <v>PRAGUE NAVY/WHITE POLO DA CONCORSO UOMO MANICA LUNGA</v>
      </c>
      <c r="AO478" s="101" t="str">
        <f>"Disegnato da Cavalier SanMarco "&amp;(AN478)&amp;"; "&amp;IF(C478&gt;0,+VLOOKUP($C478,'STYLE NAMES'!$B:$AC,19,FALSE),"")</f>
        <v>Disegnato da Cavalier SanMarco PRAGUE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8" s="101" t="str">
        <f>IF(C478&gt;0,+VLOOKUP($C478,'STYLE NAMES'!$B:$AC,20,FALSE),"")</f>
        <v>Design ingegnerizzato per alte prestazioni 
Jersey piqué elasticizzato  4-way-stretch 
Morbido e confortevole 
Traspirante Asciugatura rapida 
Composizione: 
95% Poliammide  5% Elastan</v>
      </c>
      <c r="AQ478" s="101" t="str">
        <f>IF(C478&gt;0,+VLOOKUP($C478,'STYLE NAMES'!$B:$AC,21,FALSE),"")</f>
        <v>Lavare in lavatrice a 30°C Ciclo delicato 
Stirare a bassa temperatura
Stirare al rovescio 
Non stirare su loghi o stampe 
Non candeggiare 
Non asciugare in asciugatrice</v>
      </c>
      <c r="AR478" s="101">
        <f>IF(D478&gt;0,+VLOOKUP($C478,'STYLE NAMES'!$B:$AC,22,FALSE),"")</f>
        <v>0</v>
      </c>
      <c r="AS478" s="101">
        <f>IF(E478&gt;0,+VLOOKUP($C478,'STYLE NAMES'!$B:$AC,23,FALSE),"")</f>
        <v>0</v>
      </c>
      <c r="AT478" s="101">
        <f>IF(F478&gt;0,+VLOOKUP($C478,'STYLE NAMES'!$B:$AC,24,FALSE),"")</f>
        <v>0</v>
      </c>
      <c r="AU478" s="101">
        <f>IF(G478&gt;0,+VLOOKUP($C478,'STYLE NAMES'!$B:$AC,25,FALSE),"")</f>
        <v>0</v>
      </c>
      <c r="AV478" s="101" t="str">
        <f>+VLOOKUP($S478,'CODE GENERATOR'!$P:$AM,15,FALSE)</f>
        <v>R.BOTMN_BRC0066_TJR0026TAUTAU</v>
      </c>
      <c r="AW478" s="101" t="str">
        <f>+VLOOKUP($S478,'CODE GENERATOR'!$P:$AM,16,FALSE)</f>
        <v>A.RACUX_BLT0015_BRD0012BEGBEG</v>
      </c>
      <c r="AX478" s="101">
        <f>+VLOOKUP($S478,'CODE GENERATOR'!$P:$AM,17,FALSE)</f>
        <v>0</v>
      </c>
      <c r="AY478" s="101">
        <f>+VLOOKUP($S478,'CODE GENERATOR'!$P:$AM,18,FALSE)</f>
        <v>0</v>
      </c>
      <c r="AZ478" s="101">
        <f>+VLOOKUP($S478,'CODE GENERATOR'!$P:$AM,19,FALSE)</f>
        <v>0</v>
      </c>
      <c r="BA478" s="101">
        <f>+VLOOKUP($S478,'CODE GENERATOR'!$P:$AM,20,FALSE)</f>
        <v>0</v>
      </c>
      <c r="BB478" s="101">
        <f>+VLOOKUP($S478,'CODE GENERATOR'!$P:$AM,21,FALSE)</f>
        <v>0</v>
      </c>
      <c r="BC478" s="101">
        <f>+VLOOKUP($S478,'CODE GENERATOR'!$P:$AM,22,FALSE)</f>
        <v>0</v>
      </c>
      <c r="BD478" s="101">
        <f>+VLOOKUP($S478,'CODE GENERATOR'!$P:$AM,23,FALSE)</f>
        <v>0</v>
      </c>
      <c r="BE478" s="101">
        <f>+VLOOKUP($S478,'CODE GENERATOR'!$P:$AM,24,FALSE)</f>
        <v>0</v>
      </c>
      <c r="BF478" s="101">
        <f>IF(C478&gt;0,+VLOOKUP(G478,'CATEGORY ID'!$A$1:$L$118,3,FALSE),"")</f>
        <v>30</v>
      </c>
      <c r="BG478" s="101">
        <f>IF(C478&gt;0,+VLOOKUP(H478,'CATEGORY ID'!$D$1:$L$118,3,FALSE),"")</f>
        <v>2</v>
      </c>
      <c r="BH478" s="101">
        <f>IF(C478&gt;0,+VLOOKUP((+H478&amp;I478),'CATEGORY ID'!$H$1:$I$121,2,FALSE),"")</f>
        <v>108</v>
      </c>
      <c r="BJ478" s="101">
        <f>IF(C478&gt;0,IF(COUNTIF('CATEGORY ID'!$K$1:$K$121,+H478&amp;K478) &gt; 0, +VLOOKUP(+H478&amp;K478,'CATEGORY ID'!$K$1:$L$121,2,FALSE),""),"")</f>
        <v>224</v>
      </c>
      <c r="BK478" s="101" t="str">
        <f>IF(C478&gt;0,IF(COUNTIF('CATEGORY ID'!$K$124:$K$165, +VLOOKUP(C478,'STYLE NAMES'!$B:$AE,30,FALSE)) &gt; 0, +VLOOKUP(VLOOKUP(C478,'STYLE NAMES'!$B:$AE,30,FALSE),'CATEGORY ID'!K:M,2,FALSE),""),"")</f>
        <v/>
      </c>
      <c r="BO478" s="101">
        <v>21</v>
      </c>
      <c r="BR478" s="101" t="str" cm="1">
        <f t="array" ref="BR478">IF(C478&gt;0,_xlfn.TEXTJOIN(";", TRUE,_xlfn.UNIQUE(_xlfn._xlws.FILTER(BF478:BQ478,(BF478:BQ478&gt;0)),TRUE,FALSE)),"")&amp;";"&amp;BS478</f>
        <v>30;2;108;224;21;208;230</v>
      </c>
      <c r="BS478" s="101" t="s">
        <v>3454</v>
      </c>
      <c r="BU478" s="106">
        <f>IF(C478&gt;0,+VLOOKUP($C478,'STYLE NAMES'!$B:$AC,26,FALSE),"")</f>
        <v>99.9</v>
      </c>
      <c r="BV478" s="106">
        <f>IF(C478&gt;0,+VLOOKUP($C478,'STYLE NAMES'!$B:$AC,27,FALSE),"")</f>
        <v>5490</v>
      </c>
      <c r="BW478" s="106">
        <f>IF(C478&gt;0,+VLOOKUP($C478,'STYLE NAMES'!$B:$AC,28,FALSE),"")</f>
        <v>114.88499999999999</v>
      </c>
      <c r="BY478"/>
      <c r="BZ478" s="101">
        <v>0</v>
      </c>
      <c r="CA478" s="137">
        <f t="shared" si="34"/>
        <v>1</v>
      </c>
      <c r="CB478" s="137">
        <f>+VLOOKUP(C478,'[2]STYLES &amp; MODELS MATRIX'!$A:$G,7,FALSE)</f>
        <v>0</v>
      </c>
      <c r="CC478" s="137" t="str">
        <f>+VLOOKUP(C478,'[1]STYLES &amp; SIZE CHARTS'!$A:$H,8,FALSE)</f>
        <v>MT-LSCP1</v>
      </c>
      <c r="CD478" s="137"/>
      <c r="CE478" s="205"/>
      <c r="CF478" s="141"/>
    </row>
    <row r="479" spans="1:84" s="101" customFormat="1" ht="12" customHeight="1" x14ac:dyDescent="0.2">
      <c r="A479" s="102">
        <f t="shared" si="32"/>
        <v>8683711005285</v>
      </c>
      <c r="B479" s="101" t="s">
        <v>882</v>
      </c>
      <c r="C479" s="101" t="s">
        <v>561</v>
      </c>
      <c r="D479" s="101" t="s">
        <v>2982</v>
      </c>
      <c r="E479" s="203" t="s">
        <v>2387</v>
      </c>
      <c r="F479" s="101" t="s">
        <v>785</v>
      </c>
      <c r="G479" s="101" t="str">
        <f>IF(C479&gt;0,+VLOOKUP($C479,'STYLE NAMES'!$B:$AC,4,FALSE),"")</f>
        <v>RIDER</v>
      </c>
      <c r="H479" s="101" t="str">
        <f>IF(C479&gt;0,+VLOOKUP($C479,'STYLE NAMES'!$B:$AC,5,FALSE),"")</f>
        <v>MEN</v>
      </c>
      <c r="I479" s="101" t="str">
        <f>IF(C479&gt;0,+VLOOKUP($C479,'STYLE NAMES'!$B:$AC,6,FALSE),"")</f>
        <v>TOPS</v>
      </c>
      <c r="J479" s="101" t="str">
        <f>IF(C479&gt;0,+VLOOKUP($C479,'STYLE NAMES'!$B:$AC,7,FALSE),"")</f>
        <v>MEN</v>
      </c>
      <c r="K479" s="101" t="str">
        <f>IF(C479&gt;0,+VLOOKUP($C479,'STYLE NAMES'!$B:$AC,8,FALSE),"")</f>
        <v>COMPETITION POLOS</v>
      </c>
      <c r="L479" s="101" t="str">
        <f>IF(E479&gt;0,+VLOOKUP($E479,'CODE GENERATOR'!$D:$T,3,FALSE),"")</f>
        <v>W</v>
      </c>
      <c r="M479" s="101" t="str">
        <f>IF(E479&gt;0,+VLOOKUP($E479,'CODE GENERATOR'!$D:$T,4,FALSE),"")</f>
        <v>PIQUET</v>
      </c>
      <c r="N479" s="101" t="str">
        <f>IF(E479&gt;0,+VLOOKUP($E479,'CODE GENERATOR'!$D:$T,6,FALSE),"")</f>
        <v>NAVY</v>
      </c>
      <c r="O479" s="101" t="str">
        <f>IF(E479&gt;0,+VLOOKUP($E479,'CODE GENERATOR'!$D:$T,7,FALSE),"")</f>
        <v>WHITE</v>
      </c>
      <c r="P479" s="101" t="str">
        <f t="shared" si="33"/>
        <v>NAVY/WHITE</v>
      </c>
      <c r="Q479" s="104" t="str">
        <f>IF(E479&gt;0,+VLOOKUP($E479,'CODE GENERATOR'!$D:$T,11,FALSE),"")</f>
        <v>R.TOPMN_CPL0043</v>
      </c>
      <c r="R479" s="104" t="str">
        <f>IF(E479&gt;0,+VLOOKUP($E479,'CODE GENERATOR'!$D:$T,12,FALSE),"")</f>
        <v>PIQ0015NAVWHT</v>
      </c>
      <c r="S479" s="104" t="str">
        <f>IF(E479&gt;0,+VLOOKUP($E479,'CODE GENERATOR'!$D:$T,13,FALSE),"")</f>
        <v>R.TOPMN_CPL0043_PIQ0015NAVWHT</v>
      </c>
      <c r="T479" s="104" t="str">
        <f t="shared" si="31"/>
        <v>R.TOPMN_CPL0043_PIQ0015NAVWHT_S</v>
      </c>
      <c r="U479" s="105">
        <v>8683711005285</v>
      </c>
      <c r="V479" s="107" t="str" cm="1">
        <f t="array" ref="V479">_xlfn.TEXTJOIN(";", TRUE, _xlfn.UNIQUE(_xlfn._xlws.FILTER(P$3:P$10029, C$3:C$10029=C479)))</f>
        <v>WHITE/NAVY;NAVY/WHITE</v>
      </c>
      <c r="W479" s="107" t="str" cm="1">
        <f t="array" ref="W479">_xlfn.TEXTJOIN(";", TRUE, _xlfn.UNIQUE(_xlfn._xlws.FILTER(F$3:F$10029, C$3:C$10029=C479)))</f>
        <v>XS;S;M;L;XL;XXL</v>
      </c>
      <c r="X479" s="101" t="str">
        <f>IF(E479&gt;0,+VLOOKUP($E479,'CODE GENERATOR'!$D:$AC,19,FALSE),0)</f>
        <v>2402_S01_33368</v>
      </c>
      <c r="Y479" s="101" t="str">
        <f>IF(E479&gt;0,+VLOOKUP($E479,'CODE GENERATOR'!$D:$AC,20,FALSE),0)</f>
        <v>2402_S01_33370</v>
      </c>
      <c r="Z479" s="101" t="str">
        <f>IF(E479&gt;0,+VLOOKUP($E479,'CODE GENERATOR'!$D:$AC,21,FALSE),0)</f>
        <v>2402_S01_33373</v>
      </c>
      <c r="AA479" s="101" t="str">
        <f>IF(E479&gt;0,+VLOOKUP($E479,'CODE GENERATOR'!$D:$AC,22,FALSE),0)</f>
        <v>2402_S01_33376</v>
      </c>
      <c r="AB479" s="101" t="str">
        <f>IF(E479&gt;0,+VLOOKUP($E479,'CODE GENERATOR'!$D:$AC,23,FALSE),0)</f>
        <v>2402_S01_33377</v>
      </c>
      <c r="AC479" s="101" t="str">
        <f>IF(E479&gt;0,+VLOOKUP($E479,'CODE GENERATOR'!$D:$AC,24,FALSE),0)</f>
        <v>2402_S01_33381</v>
      </c>
      <c r="AD479" s="101" t="str">
        <f>IF(E479&gt;0,+VLOOKUP($E479,'CODE GENERATOR'!$D:$AC,25,FALSE),0)</f>
        <v/>
      </c>
      <c r="AE479" s="101" t="str">
        <f>IF(E479&gt;0,+VLOOKUP($E479,'CODE GENERATOR'!$D:$AC,26,FALSE),0)</f>
        <v/>
      </c>
      <c r="AF479" s="149" t="str">
        <f>IF($C479&gt;0,$C479&amp;" "&amp;$P479&amp;" "&amp;+VLOOKUP($C479,'STYLE NAMES'!$B:$AC,10,FALSE),"""")</f>
        <v>PRAGUE NAVY/WHITE MEN'S COMPETITION POLO LONG SLEEVE</v>
      </c>
      <c r="AG479" s="101" t="str">
        <f>"Enjoy our "&amp;(AF479)&amp;"; "&amp;IF(C479&gt;0,+VLOOKUP($C479,'STYLE NAMES'!$B:$AC,11,FALSE),"")</f>
        <v>Enjoy our PRAGUE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79" s="101" t="str">
        <f>IF(C479&gt;0,+VLOOKUP($C479,'STYLE NAMES'!$B:$AC,12,FALSE),"")</f>
        <v>* Specially engineered design for high performance
* 4-way super stretch piquet jersey
* Soft and comfortable
* Breathable
* Quick dry
Composition:
95% Poliamide 5% Elasthane</v>
      </c>
      <c r="AI479" s="101" t="str">
        <f>IF(C479&gt;0,+VLOOKUP($C479,'STYLE NAMES'!$B:$AC,13,FALSE),"")</f>
        <v>Machine Wash at 30°C
Mild process
Iron at low temperature
Iron from REVERSE
Do NOT iron on logos or prints
Do not bleach
Do NOT Tumble Dry</v>
      </c>
      <c r="AJ479" s="149" t="str">
        <f>IF($C479&gt;0,$C479&amp;" "&amp;$P479&amp;" "&amp;+VLOOKUP($C479,'STYLE NAMES'!$B:$AC,14,FALSE),"""")</f>
        <v>PRAGUE NAVY/WHITE ERKEK UZUN KOL YARIŞMA POLO</v>
      </c>
      <c r="AK479" s="149" t="str">
        <f>"Cavalier SanMarco tarafından tasarlanan "&amp;(AJ479)&amp;"; "&amp;IF(C479&gt;0,+VLOOKUP($C479,'STYLE NAMES'!$B:$AC,15,FALSE),"")</f>
        <v>Cavalier SanMarco tarafından tasarlanan PRAGUE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79" s="149" t="str">
        <f>IF(C479&gt;0,+VLOOKUP($C479,'STYLE NAMES'!$B:$AC,16,FALSE),"")</f>
        <v>* Yüksek performans için özel tasarım
* 4 yönlü süper streç pike kumaş
* Yumuşak ve rahat
* Nefes alabilir
* Hızlı kuruma
Kompozisyon:
%95 Polyamid  %5 Elastan</v>
      </c>
      <c r="AM479" s="149" t="str">
        <f>IF(C479&gt;0,+VLOOKUP($C479,'STYLE NAMES'!$B:$AC,17,FALSE),"")</f>
        <v>Makinede 30°C' de Yıkayın
Hassas Yıkama
Ilık ütü yapın
Tersten ütüleyin
Logo ve baskıları ÜTÜLEMEYİN
Çamaşır suyu kullanmayın
Kurutma Makinesinde Kurutmayın</v>
      </c>
      <c r="AN479" s="149" t="str">
        <f>IF($C479&gt;0,$C479&amp;" "&amp;$P479&amp;" "&amp;+VLOOKUP($C479,'STYLE NAMES'!$B:$AC,18,FALSE),"""")</f>
        <v>PRAGUE NAVY/WHITE POLO DA CONCORSO UOMO MANICA LUNGA</v>
      </c>
      <c r="AO479" s="101" t="str">
        <f>"Disegnato da Cavalier SanMarco "&amp;(AN479)&amp;"; "&amp;IF(C479&gt;0,+VLOOKUP($C479,'STYLE NAMES'!$B:$AC,19,FALSE),"")</f>
        <v>Disegnato da Cavalier SanMarco PRAGUE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79" s="101" t="str">
        <f>IF(C479&gt;0,+VLOOKUP($C479,'STYLE NAMES'!$B:$AC,20,FALSE),"")</f>
        <v>Design ingegnerizzato per alte prestazioni 
Jersey piqué elasticizzato  4-way-stretch 
Morbido e confortevole 
Traspirante Asciugatura rapida 
Composizione: 
95% Poliammide  5% Elastan</v>
      </c>
      <c r="AQ479" s="101" t="str">
        <f>IF(C479&gt;0,+VLOOKUP($C479,'STYLE NAMES'!$B:$AC,21,FALSE),"")</f>
        <v>Lavare in lavatrice a 30°C Ciclo delicato 
Stirare a bassa temperatura
Stirare al rovescio 
Non stirare su loghi o stampe 
Non candeggiare 
Non asciugare in asciugatrice</v>
      </c>
      <c r="AR479" s="101">
        <f>IF(D479&gt;0,+VLOOKUP($C479,'STYLE NAMES'!$B:$AC,22,FALSE),"")</f>
        <v>0</v>
      </c>
      <c r="AS479" s="101">
        <f>IF(E479&gt;0,+VLOOKUP($C479,'STYLE NAMES'!$B:$AC,23,FALSE),"")</f>
        <v>0</v>
      </c>
      <c r="AT479" s="101">
        <f>IF(F479&gt;0,+VLOOKUP($C479,'STYLE NAMES'!$B:$AC,24,FALSE),"")</f>
        <v>0</v>
      </c>
      <c r="AU479" s="101">
        <f>IF(G479&gt;0,+VLOOKUP($C479,'STYLE NAMES'!$B:$AC,25,FALSE),"")</f>
        <v>0</v>
      </c>
      <c r="AV479" s="101" t="str">
        <f>+VLOOKUP($S479,'CODE GENERATOR'!$P:$AM,15,FALSE)</f>
        <v>R.BOTMN_BRC0066_TJR0026TAUTAU</v>
      </c>
      <c r="AW479" s="101" t="str">
        <f>+VLOOKUP($S479,'CODE GENERATOR'!$P:$AM,16,FALSE)</f>
        <v>A.RACUX_BLT0015_BRD0012BEGBEG</v>
      </c>
      <c r="AX479" s="101">
        <f>+VLOOKUP($S479,'CODE GENERATOR'!$P:$AM,17,FALSE)</f>
        <v>0</v>
      </c>
      <c r="AY479" s="101">
        <f>+VLOOKUP($S479,'CODE GENERATOR'!$P:$AM,18,FALSE)</f>
        <v>0</v>
      </c>
      <c r="AZ479" s="101">
        <f>+VLOOKUP($S479,'CODE GENERATOR'!$P:$AM,19,FALSE)</f>
        <v>0</v>
      </c>
      <c r="BA479" s="101">
        <f>+VLOOKUP($S479,'CODE GENERATOR'!$P:$AM,20,FALSE)</f>
        <v>0</v>
      </c>
      <c r="BB479" s="101">
        <f>+VLOOKUP($S479,'CODE GENERATOR'!$P:$AM,21,FALSE)</f>
        <v>0</v>
      </c>
      <c r="BC479" s="101">
        <f>+VLOOKUP($S479,'CODE GENERATOR'!$P:$AM,22,FALSE)</f>
        <v>0</v>
      </c>
      <c r="BD479" s="101">
        <f>+VLOOKUP($S479,'CODE GENERATOR'!$P:$AM,23,FALSE)</f>
        <v>0</v>
      </c>
      <c r="BE479" s="101">
        <f>+VLOOKUP($S479,'CODE GENERATOR'!$P:$AM,24,FALSE)</f>
        <v>0</v>
      </c>
      <c r="BF479" s="101">
        <f>IF(C479&gt;0,+VLOOKUP(G479,'CATEGORY ID'!$A$1:$L$118,3,FALSE),"")</f>
        <v>30</v>
      </c>
      <c r="BG479" s="101">
        <f>IF(C479&gt;0,+VLOOKUP(H479,'CATEGORY ID'!$D$1:$L$118,3,FALSE),"")</f>
        <v>2</v>
      </c>
      <c r="BH479" s="101">
        <f>IF(C479&gt;0,+VLOOKUP((+H479&amp;I479),'CATEGORY ID'!$H$1:$I$121,2,FALSE),"")</f>
        <v>108</v>
      </c>
      <c r="BJ479" s="101">
        <f>IF(C479&gt;0,IF(COUNTIF('CATEGORY ID'!$K$1:$K$121,+H479&amp;K479) &gt; 0, +VLOOKUP(+H479&amp;K479,'CATEGORY ID'!$K$1:$L$121,2,FALSE),""),"")</f>
        <v>224</v>
      </c>
      <c r="BK479" s="101" t="str">
        <f>IF(C479&gt;0,IF(COUNTIF('CATEGORY ID'!$K$124:$K$165, +VLOOKUP(C479,'STYLE NAMES'!$B:$AE,30,FALSE)) &gt; 0, +VLOOKUP(VLOOKUP(C479,'STYLE NAMES'!$B:$AE,30,FALSE),'CATEGORY ID'!K:M,2,FALSE),""),"")</f>
        <v/>
      </c>
      <c r="BO479" s="101">
        <v>21</v>
      </c>
      <c r="BR479" s="101" t="str" cm="1">
        <f t="array" ref="BR479">IF(C479&gt;0,_xlfn.TEXTJOIN(";", TRUE,_xlfn.UNIQUE(_xlfn._xlws.FILTER(BF479:BQ479,(BF479:BQ479&gt;0)),TRUE,FALSE)),"")&amp;";"&amp;BS479</f>
        <v>30;2;108;224;21;208;230</v>
      </c>
      <c r="BS479" s="101" t="s">
        <v>3454</v>
      </c>
      <c r="BU479" s="106">
        <f>IF(C479&gt;0,+VLOOKUP($C479,'STYLE NAMES'!$B:$AC,26,FALSE),"")</f>
        <v>99.9</v>
      </c>
      <c r="BV479" s="106">
        <f>IF(C479&gt;0,+VLOOKUP($C479,'STYLE NAMES'!$B:$AC,27,FALSE),"")</f>
        <v>5490</v>
      </c>
      <c r="BW479" s="106">
        <f>IF(C479&gt;0,+VLOOKUP($C479,'STYLE NAMES'!$B:$AC,28,FALSE),"")</f>
        <v>114.88499999999999</v>
      </c>
      <c r="BY479"/>
      <c r="BZ479" s="101">
        <v>0</v>
      </c>
      <c r="CA479" s="137">
        <f t="shared" si="34"/>
        <v>1</v>
      </c>
      <c r="CB479" s="137">
        <f>+VLOOKUP(C479,'[2]STYLES &amp; MODELS MATRIX'!$A:$G,7,FALSE)</f>
        <v>0</v>
      </c>
      <c r="CC479" s="137" t="str">
        <f>+VLOOKUP(C479,'[1]STYLES &amp; SIZE CHARTS'!$A:$H,8,FALSE)</f>
        <v>MT-LSCP1</v>
      </c>
      <c r="CD479" s="137"/>
      <c r="CE479" s="205"/>
      <c r="CF479" s="141"/>
    </row>
    <row r="480" spans="1:84" s="101" customFormat="1" ht="12" customHeight="1" x14ac:dyDescent="0.2">
      <c r="A480" s="102">
        <f t="shared" si="32"/>
        <v>8683711005292</v>
      </c>
      <c r="B480" s="101" t="s">
        <v>882</v>
      </c>
      <c r="C480" s="101" t="s">
        <v>561</v>
      </c>
      <c r="D480" s="101" t="s">
        <v>2982</v>
      </c>
      <c r="E480" s="203" t="s">
        <v>2387</v>
      </c>
      <c r="F480" s="101" t="s">
        <v>2247</v>
      </c>
      <c r="G480" s="101" t="str">
        <f>IF(C480&gt;0,+VLOOKUP($C480,'STYLE NAMES'!$B:$AC,4,FALSE),"")</f>
        <v>RIDER</v>
      </c>
      <c r="H480" s="101" t="str">
        <f>IF(C480&gt;0,+VLOOKUP($C480,'STYLE NAMES'!$B:$AC,5,FALSE),"")</f>
        <v>MEN</v>
      </c>
      <c r="I480" s="101" t="str">
        <f>IF(C480&gt;0,+VLOOKUP($C480,'STYLE NAMES'!$B:$AC,6,FALSE),"")</f>
        <v>TOPS</v>
      </c>
      <c r="J480" s="101" t="str">
        <f>IF(C480&gt;0,+VLOOKUP($C480,'STYLE NAMES'!$B:$AC,7,FALSE),"")</f>
        <v>MEN</v>
      </c>
      <c r="K480" s="101" t="str">
        <f>IF(C480&gt;0,+VLOOKUP($C480,'STYLE NAMES'!$B:$AC,8,FALSE),"")</f>
        <v>COMPETITION POLOS</v>
      </c>
      <c r="L480" s="101" t="str">
        <f>IF(E480&gt;0,+VLOOKUP($E480,'CODE GENERATOR'!$D:$T,3,FALSE),"")</f>
        <v>W</v>
      </c>
      <c r="M480" s="101" t="str">
        <f>IF(E480&gt;0,+VLOOKUP($E480,'CODE GENERATOR'!$D:$T,4,FALSE),"")</f>
        <v>PIQUET</v>
      </c>
      <c r="N480" s="101" t="str">
        <f>IF(E480&gt;0,+VLOOKUP($E480,'CODE GENERATOR'!$D:$T,6,FALSE),"")</f>
        <v>NAVY</v>
      </c>
      <c r="O480" s="101" t="str">
        <f>IF(E480&gt;0,+VLOOKUP($E480,'CODE GENERATOR'!$D:$T,7,FALSE),"")</f>
        <v>WHITE</v>
      </c>
      <c r="P480" s="101" t="str">
        <f t="shared" si="33"/>
        <v>NAVY/WHITE</v>
      </c>
      <c r="Q480" s="104" t="str">
        <f>IF(E480&gt;0,+VLOOKUP($E480,'CODE GENERATOR'!$D:$T,11,FALSE),"")</f>
        <v>R.TOPMN_CPL0043</v>
      </c>
      <c r="R480" s="104" t="str">
        <f>IF(E480&gt;0,+VLOOKUP($E480,'CODE GENERATOR'!$D:$T,12,FALSE),"")</f>
        <v>PIQ0015NAVWHT</v>
      </c>
      <c r="S480" s="104" t="str">
        <f>IF(E480&gt;0,+VLOOKUP($E480,'CODE GENERATOR'!$D:$T,13,FALSE),"")</f>
        <v>R.TOPMN_CPL0043_PIQ0015NAVWHT</v>
      </c>
      <c r="T480" s="104" t="str">
        <f t="shared" si="31"/>
        <v>R.TOPMN_CPL0043_PIQ0015NAVWHT_M</v>
      </c>
      <c r="U480" s="105">
        <v>8683711005292</v>
      </c>
      <c r="V480" s="107" t="str" cm="1">
        <f t="array" ref="V480">_xlfn.TEXTJOIN(";", TRUE, _xlfn.UNIQUE(_xlfn._xlws.FILTER(P$3:P$10029, C$3:C$10029=C480)))</f>
        <v>WHITE/NAVY;NAVY/WHITE</v>
      </c>
      <c r="W480" s="107" t="str" cm="1">
        <f t="array" ref="W480">_xlfn.TEXTJOIN(";", TRUE, _xlfn.UNIQUE(_xlfn._xlws.FILTER(F$3:F$10029, C$3:C$10029=C480)))</f>
        <v>XS;S;M;L;XL;XXL</v>
      </c>
      <c r="X480" s="101" t="str">
        <f>IF(E480&gt;0,+VLOOKUP($E480,'CODE GENERATOR'!$D:$AC,19,FALSE),0)</f>
        <v>2402_S01_33368</v>
      </c>
      <c r="Y480" s="101" t="str">
        <f>IF(E480&gt;0,+VLOOKUP($E480,'CODE GENERATOR'!$D:$AC,20,FALSE),0)</f>
        <v>2402_S01_33370</v>
      </c>
      <c r="Z480" s="101" t="str">
        <f>IF(E480&gt;0,+VLOOKUP($E480,'CODE GENERATOR'!$D:$AC,21,FALSE),0)</f>
        <v>2402_S01_33373</v>
      </c>
      <c r="AA480" s="101" t="str">
        <f>IF(E480&gt;0,+VLOOKUP($E480,'CODE GENERATOR'!$D:$AC,22,FALSE),0)</f>
        <v>2402_S01_33376</v>
      </c>
      <c r="AB480" s="101" t="str">
        <f>IF(E480&gt;0,+VLOOKUP($E480,'CODE GENERATOR'!$D:$AC,23,FALSE),0)</f>
        <v>2402_S01_33377</v>
      </c>
      <c r="AC480" s="101" t="str">
        <f>IF(E480&gt;0,+VLOOKUP($E480,'CODE GENERATOR'!$D:$AC,24,FALSE),0)</f>
        <v>2402_S01_33381</v>
      </c>
      <c r="AD480" s="101" t="str">
        <f>IF(E480&gt;0,+VLOOKUP($E480,'CODE GENERATOR'!$D:$AC,25,FALSE),0)</f>
        <v/>
      </c>
      <c r="AE480" s="101" t="str">
        <f>IF(E480&gt;0,+VLOOKUP($E480,'CODE GENERATOR'!$D:$AC,26,FALSE),0)</f>
        <v/>
      </c>
      <c r="AF480" s="149" t="str">
        <f>IF($C480&gt;0,$C480&amp;" "&amp;$P480&amp;" "&amp;+VLOOKUP($C480,'STYLE NAMES'!$B:$AC,10,FALSE),"""")</f>
        <v>PRAGUE NAVY/WHITE MEN'S COMPETITION POLO LONG SLEEVE</v>
      </c>
      <c r="AG480" s="101" t="str">
        <f>"Enjoy our "&amp;(AF480)&amp;"; "&amp;IF(C480&gt;0,+VLOOKUP($C480,'STYLE NAMES'!$B:$AC,11,FALSE),"")</f>
        <v>Enjoy our PRAGUE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0" s="101" t="str">
        <f>IF(C480&gt;0,+VLOOKUP($C480,'STYLE NAMES'!$B:$AC,12,FALSE),"")</f>
        <v>* Specially engineered design for high performance
* 4-way super stretch piquet jersey
* Soft and comfortable
* Breathable
* Quick dry
Composition:
95% Poliamide 5% Elasthane</v>
      </c>
      <c r="AI480" s="101" t="str">
        <f>IF(C480&gt;0,+VLOOKUP($C480,'STYLE NAMES'!$B:$AC,13,FALSE),"")</f>
        <v>Machine Wash at 30°C
Mild process
Iron at low temperature
Iron from REVERSE
Do NOT iron on logos or prints
Do not bleach
Do NOT Tumble Dry</v>
      </c>
      <c r="AJ480" s="149" t="str">
        <f>IF($C480&gt;0,$C480&amp;" "&amp;$P480&amp;" "&amp;+VLOOKUP($C480,'STYLE NAMES'!$B:$AC,14,FALSE),"""")</f>
        <v>PRAGUE NAVY/WHITE ERKEK UZUN KOL YARIŞMA POLO</v>
      </c>
      <c r="AK480" s="149" t="str">
        <f>"Cavalier SanMarco tarafından tasarlanan "&amp;(AJ480)&amp;"; "&amp;IF(C480&gt;0,+VLOOKUP($C480,'STYLE NAMES'!$B:$AC,15,FALSE),"")</f>
        <v>Cavalier SanMarco tarafından tasarlanan PRAGUE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0" s="149" t="str">
        <f>IF(C480&gt;0,+VLOOKUP($C480,'STYLE NAMES'!$B:$AC,16,FALSE),"")</f>
        <v>* Yüksek performans için özel tasarım
* 4 yönlü süper streç pike kumaş
* Yumuşak ve rahat
* Nefes alabilir
* Hızlı kuruma
Kompozisyon:
%95 Polyamid  %5 Elastan</v>
      </c>
      <c r="AM480" s="149" t="str">
        <f>IF(C480&gt;0,+VLOOKUP($C480,'STYLE NAMES'!$B:$AC,17,FALSE),"")</f>
        <v>Makinede 30°C' de Yıkayın
Hassas Yıkama
Ilık ütü yapın
Tersten ütüleyin
Logo ve baskıları ÜTÜLEMEYİN
Çamaşır suyu kullanmayın
Kurutma Makinesinde Kurutmayın</v>
      </c>
      <c r="AN480" s="149" t="str">
        <f>IF($C480&gt;0,$C480&amp;" "&amp;$P480&amp;" "&amp;+VLOOKUP($C480,'STYLE NAMES'!$B:$AC,18,FALSE),"""")</f>
        <v>PRAGUE NAVY/WHITE POLO DA CONCORSO UOMO MANICA LUNGA</v>
      </c>
      <c r="AO480" s="101" t="str">
        <f>"Disegnato da Cavalier SanMarco "&amp;(AN480)&amp;"; "&amp;IF(C480&gt;0,+VLOOKUP($C480,'STYLE NAMES'!$B:$AC,19,FALSE),"")</f>
        <v>Disegnato da Cavalier SanMarco PRAGUE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0" s="101" t="str">
        <f>IF(C480&gt;0,+VLOOKUP($C480,'STYLE NAMES'!$B:$AC,20,FALSE),"")</f>
        <v>Design ingegnerizzato per alte prestazioni 
Jersey piqué elasticizzato  4-way-stretch 
Morbido e confortevole 
Traspirante Asciugatura rapida 
Composizione: 
95% Poliammide  5% Elastan</v>
      </c>
      <c r="AQ480" s="101" t="str">
        <f>IF(C480&gt;0,+VLOOKUP($C480,'STYLE NAMES'!$B:$AC,21,FALSE),"")</f>
        <v>Lavare in lavatrice a 30°C Ciclo delicato 
Stirare a bassa temperatura
Stirare al rovescio 
Non stirare su loghi o stampe 
Non candeggiare 
Non asciugare in asciugatrice</v>
      </c>
      <c r="AR480" s="101">
        <f>IF(D480&gt;0,+VLOOKUP($C480,'STYLE NAMES'!$B:$AC,22,FALSE),"")</f>
        <v>0</v>
      </c>
      <c r="AS480" s="101">
        <f>IF(E480&gt;0,+VLOOKUP($C480,'STYLE NAMES'!$B:$AC,23,FALSE),"")</f>
        <v>0</v>
      </c>
      <c r="AT480" s="101">
        <f>IF(F480&gt;0,+VLOOKUP($C480,'STYLE NAMES'!$B:$AC,24,FALSE),"")</f>
        <v>0</v>
      </c>
      <c r="AU480" s="101">
        <f>IF(G480&gt;0,+VLOOKUP($C480,'STYLE NAMES'!$B:$AC,25,FALSE),"")</f>
        <v>0</v>
      </c>
      <c r="AV480" s="101" t="str">
        <f>+VLOOKUP($S480,'CODE GENERATOR'!$P:$AM,15,FALSE)</f>
        <v>R.BOTMN_BRC0066_TJR0026TAUTAU</v>
      </c>
      <c r="AW480" s="101" t="str">
        <f>+VLOOKUP($S480,'CODE GENERATOR'!$P:$AM,16,FALSE)</f>
        <v>A.RACUX_BLT0015_BRD0012BEGBEG</v>
      </c>
      <c r="AX480" s="101">
        <f>+VLOOKUP($S480,'CODE GENERATOR'!$P:$AM,17,FALSE)</f>
        <v>0</v>
      </c>
      <c r="AY480" s="101">
        <f>+VLOOKUP($S480,'CODE GENERATOR'!$P:$AM,18,FALSE)</f>
        <v>0</v>
      </c>
      <c r="AZ480" s="101">
        <f>+VLOOKUP($S480,'CODE GENERATOR'!$P:$AM,19,FALSE)</f>
        <v>0</v>
      </c>
      <c r="BA480" s="101">
        <f>+VLOOKUP($S480,'CODE GENERATOR'!$P:$AM,20,FALSE)</f>
        <v>0</v>
      </c>
      <c r="BB480" s="101">
        <f>+VLOOKUP($S480,'CODE GENERATOR'!$P:$AM,21,FALSE)</f>
        <v>0</v>
      </c>
      <c r="BC480" s="101">
        <f>+VLOOKUP($S480,'CODE GENERATOR'!$P:$AM,22,FALSE)</f>
        <v>0</v>
      </c>
      <c r="BD480" s="101">
        <f>+VLOOKUP($S480,'CODE GENERATOR'!$P:$AM,23,FALSE)</f>
        <v>0</v>
      </c>
      <c r="BE480" s="101">
        <f>+VLOOKUP($S480,'CODE GENERATOR'!$P:$AM,24,FALSE)</f>
        <v>0</v>
      </c>
      <c r="BF480" s="101">
        <f>IF(C480&gt;0,+VLOOKUP(G480,'CATEGORY ID'!$A$1:$L$118,3,FALSE),"")</f>
        <v>30</v>
      </c>
      <c r="BG480" s="101">
        <f>IF(C480&gt;0,+VLOOKUP(H480,'CATEGORY ID'!$D$1:$L$118,3,FALSE),"")</f>
        <v>2</v>
      </c>
      <c r="BH480" s="101">
        <f>IF(C480&gt;0,+VLOOKUP((+H480&amp;I480),'CATEGORY ID'!$H$1:$I$121,2,FALSE),"")</f>
        <v>108</v>
      </c>
      <c r="BJ480" s="101">
        <f>IF(C480&gt;0,IF(COUNTIF('CATEGORY ID'!$K$1:$K$121,+H480&amp;K480) &gt; 0, +VLOOKUP(+H480&amp;K480,'CATEGORY ID'!$K$1:$L$121,2,FALSE),""),"")</f>
        <v>224</v>
      </c>
      <c r="BK480" s="101" t="str">
        <f>IF(C480&gt;0,IF(COUNTIF('CATEGORY ID'!$K$124:$K$165, +VLOOKUP(C480,'STYLE NAMES'!$B:$AE,30,FALSE)) &gt; 0, +VLOOKUP(VLOOKUP(C480,'STYLE NAMES'!$B:$AE,30,FALSE),'CATEGORY ID'!K:M,2,FALSE),""),"")</f>
        <v/>
      </c>
      <c r="BO480" s="101">
        <v>21</v>
      </c>
      <c r="BR480" s="101" t="str" cm="1">
        <f t="array" ref="BR480">IF(C480&gt;0,_xlfn.TEXTJOIN(";", TRUE,_xlfn.UNIQUE(_xlfn._xlws.FILTER(BF480:BQ480,(BF480:BQ480&gt;0)),TRUE,FALSE)),"")&amp;";"&amp;BS480</f>
        <v>30;2;108;224;21;208;230</v>
      </c>
      <c r="BS480" s="101" t="s">
        <v>3454</v>
      </c>
      <c r="BU480" s="106">
        <f>IF(C480&gt;0,+VLOOKUP($C480,'STYLE NAMES'!$B:$AC,26,FALSE),"")</f>
        <v>99.9</v>
      </c>
      <c r="BV480" s="106">
        <f>IF(C480&gt;0,+VLOOKUP($C480,'STYLE NAMES'!$B:$AC,27,FALSE),"")</f>
        <v>5490</v>
      </c>
      <c r="BW480" s="106">
        <f>IF(C480&gt;0,+VLOOKUP($C480,'STYLE NAMES'!$B:$AC,28,FALSE),"")</f>
        <v>114.88499999999999</v>
      </c>
      <c r="BY480"/>
      <c r="BZ480" s="101">
        <v>0</v>
      </c>
      <c r="CA480" s="137">
        <f t="shared" si="34"/>
        <v>1</v>
      </c>
      <c r="CB480" s="137">
        <f>+VLOOKUP(C480,'[2]STYLES &amp; MODELS MATRIX'!$A:$G,7,FALSE)</f>
        <v>0</v>
      </c>
      <c r="CC480" s="137" t="str">
        <f>+VLOOKUP(C480,'[1]STYLES &amp; SIZE CHARTS'!$A:$H,8,FALSE)</f>
        <v>MT-LSCP1</v>
      </c>
      <c r="CD480" s="137"/>
      <c r="CE480" s="205"/>
      <c r="CF480" s="141"/>
    </row>
    <row r="481" spans="1:84" s="101" customFormat="1" ht="12" customHeight="1" x14ac:dyDescent="0.2">
      <c r="A481" s="102">
        <f t="shared" si="32"/>
        <v>8683711005308</v>
      </c>
      <c r="B481" s="101" t="s">
        <v>882</v>
      </c>
      <c r="C481" s="101" t="s">
        <v>561</v>
      </c>
      <c r="D481" s="101" t="s">
        <v>2982</v>
      </c>
      <c r="E481" s="203" t="s">
        <v>2387</v>
      </c>
      <c r="F481" s="101" t="s">
        <v>2248</v>
      </c>
      <c r="G481" s="101" t="str">
        <f>IF(C481&gt;0,+VLOOKUP($C481,'STYLE NAMES'!$B:$AC,4,FALSE),"")</f>
        <v>RIDER</v>
      </c>
      <c r="H481" s="101" t="str">
        <f>IF(C481&gt;0,+VLOOKUP($C481,'STYLE NAMES'!$B:$AC,5,FALSE),"")</f>
        <v>MEN</v>
      </c>
      <c r="I481" s="101" t="str">
        <f>IF(C481&gt;0,+VLOOKUP($C481,'STYLE NAMES'!$B:$AC,6,FALSE),"")</f>
        <v>TOPS</v>
      </c>
      <c r="J481" s="101" t="str">
        <f>IF(C481&gt;0,+VLOOKUP($C481,'STYLE NAMES'!$B:$AC,7,FALSE),"")</f>
        <v>MEN</v>
      </c>
      <c r="K481" s="101" t="str">
        <f>IF(C481&gt;0,+VLOOKUP($C481,'STYLE NAMES'!$B:$AC,8,FALSE),"")</f>
        <v>COMPETITION POLOS</v>
      </c>
      <c r="L481" s="101" t="str">
        <f>IF(E481&gt;0,+VLOOKUP($E481,'CODE GENERATOR'!$D:$T,3,FALSE),"")</f>
        <v>W</v>
      </c>
      <c r="M481" s="101" t="str">
        <f>IF(E481&gt;0,+VLOOKUP($E481,'CODE GENERATOR'!$D:$T,4,FALSE),"")</f>
        <v>PIQUET</v>
      </c>
      <c r="N481" s="101" t="str">
        <f>IF(E481&gt;0,+VLOOKUP($E481,'CODE GENERATOR'!$D:$T,6,FALSE),"")</f>
        <v>NAVY</v>
      </c>
      <c r="O481" s="101" t="str">
        <f>IF(E481&gt;0,+VLOOKUP($E481,'CODE GENERATOR'!$D:$T,7,FALSE),"")</f>
        <v>WHITE</v>
      </c>
      <c r="P481" s="101" t="str">
        <f t="shared" si="33"/>
        <v>NAVY/WHITE</v>
      </c>
      <c r="Q481" s="104" t="str">
        <f>IF(E481&gt;0,+VLOOKUP($E481,'CODE GENERATOR'!$D:$T,11,FALSE),"")</f>
        <v>R.TOPMN_CPL0043</v>
      </c>
      <c r="R481" s="104" t="str">
        <f>IF(E481&gt;0,+VLOOKUP($E481,'CODE GENERATOR'!$D:$T,12,FALSE),"")</f>
        <v>PIQ0015NAVWHT</v>
      </c>
      <c r="S481" s="104" t="str">
        <f>IF(E481&gt;0,+VLOOKUP($E481,'CODE GENERATOR'!$D:$T,13,FALSE),"")</f>
        <v>R.TOPMN_CPL0043_PIQ0015NAVWHT</v>
      </c>
      <c r="T481" s="104" t="str">
        <f t="shared" si="31"/>
        <v>R.TOPMN_CPL0043_PIQ0015NAVWHT_L</v>
      </c>
      <c r="U481" s="105">
        <v>8683711005308</v>
      </c>
      <c r="V481" s="107" t="str" cm="1">
        <f t="array" ref="V481">_xlfn.TEXTJOIN(";", TRUE, _xlfn.UNIQUE(_xlfn._xlws.FILTER(P$3:P$10029, C$3:C$10029=C481)))</f>
        <v>WHITE/NAVY;NAVY/WHITE</v>
      </c>
      <c r="W481" s="107" t="str" cm="1">
        <f t="array" ref="W481">_xlfn.TEXTJOIN(";", TRUE, _xlfn.UNIQUE(_xlfn._xlws.FILTER(F$3:F$10029, C$3:C$10029=C481)))</f>
        <v>XS;S;M;L;XL;XXL</v>
      </c>
      <c r="X481" s="101" t="str">
        <f>IF(E481&gt;0,+VLOOKUP($E481,'CODE GENERATOR'!$D:$AC,19,FALSE),0)</f>
        <v>2402_S01_33368</v>
      </c>
      <c r="Y481" s="101" t="str">
        <f>IF(E481&gt;0,+VLOOKUP($E481,'CODE GENERATOR'!$D:$AC,20,FALSE),0)</f>
        <v>2402_S01_33370</v>
      </c>
      <c r="Z481" s="101" t="str">
        <f>IF(E481&gt;0,+VLOOKUP($E481,'CODE GENERATOR'!$D:$AC,21,FALSE),0)</f>
        <v>2402_S01_33373</v>
      </c>
      <c r="AA481" s="101" t="str">
        <f>IF(E481&gt;0,+VLOOKUP($E481,'CODE GENERATOR'!$D:$AC,22,FALSE),0)</f>
        <v>2402_S01_33376</v>
      </c>
      <c r="AB481" s="101" t="str">
        <f>IF(E481&gt;0,+VLOOKUP($E481,'CODE GENERATOR'!$D:$AC,23,FALSE),0)</f>
        <v>2402_S01_33377</v>
      </c>
      <c r="AC481" s="101" t="str">
        <f>IF(E481&gt;0,+VLOOKUP($E481,'CODE GENERATOR'!$D:$AC,24,FALSE),0)</f>
        <v>2402_S01_33381</v>
      </c>
      <c r="AD481" s="101" t="str">
        <f>IF(E481&gt;0,+VLOOKUP($E481,'CODE GENERATOR'!$D:$AC,25,FALSE),0)</f>
        <v/>
      </c>
      <c r="AE481" s="101" t="str">
        <f>IF(E481&gt;0,+VLOOKUP($E481,'CODE GENERATOR'!$D:$AC,26,FALSE),0)</f>
        <v/>
      </c>
      <c r="AF481" s="149" t="str">
        <f>IF($C481&gt;0,$C481&amp;" "&amp;$P481&amp;" "&amp;+VLOOKUP($C481,'STYLE NAMES'!$B:$AC,10,FALSE),"""")</f>
        <v>PRAGUE NAVY/WHITE MEN'S COMPETITION POLO LONG SLEEVE</v>
      </c>
      <c r="AG481" s="101" t="str">
        <f>"Enjoy our "&amp;(AF481)&amp;"; "&amp;IF(C481&gt;0,+VLOOKUP($C481,'STYLE NAMES'!$B:$AC,11,FALSE),"")</f>
        <v>Enjoy our PRAGUE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1" s="101" t="str">
        <f>IF(C481&gt;0,+VLOOKUP($C481,'STYLE NAMES'!$B:$AC,12,FALSE),"")</f>
        <v>* Specially engineered design for high performance
* 4-way super stretch piquet jersey
* Soft and comfortable
* Breathable
* Quick dry
Composition:
95% Poliamide 5% Elasthane</v>
      </c>
      <c r="AI481" s="101" t="str">
        <f>IF(C481&gt;0,+VLOOKUP($C481,'STYLE NAMES'!$B:$AC,13,FALSE),"")</f>
        <v>Machine Wash at 30°C
Mild process
Iron at low temperature
Iron from REVERSE
Do NOT iron on logos or prints
Do not bleach
Do NOT Tumble Dry</v>
      </c>
      <c r="AJ481" s="149" t="str">
        <f>IF($C481&gt;0,$C481&amp;" "&amp;$P481&amp;" "&amp;+VLOOKUP($C481,'STYLE NAMES'!$B:$AC,14,FALSE),"""")</f>
        <v>PRAGUE NAVY/WHITE ERKEK UZUN KOL YARIŞMA POLO</v>
      </c>
      <c r="AK481" s="149" t="str">
        <f>"Cavalier SanMarco tarafından tasarlanan "&amp;(AJ481)&amp;"; "&amp;IF(C481&gt;0,+VLOOKUP($C481,'STYLE NAMES'!$B:$AC,15,FALSE),"")</f>
        <v>Cavalier SanMarco tarafından tasarlanan PRAGUE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1" s="149" t="str">
        <f>IF(C481&gt;0,+VLOOKUP($C481,'STYLE NAMES'!$B:$AC,16,FALSE),"")</f>
        <v>* Yüksek performans için özel tasarım
* 4 yönlü süper streç pike kumaş
* Yumuşak ve rahat
* Nefes alabilir
* Hızlı kuruma
Kompozisyon:
%95 Polyamid  %5 Elastan</v>
      </c>
      <c r="AM481" s="149" t="str">
        <f>IF(C481&gt;0,+VLOOKUP($C481,'STYLE NAMES'!$B:$AC,17,FALSE),"")</f>
        <v>Makinede 30°C' de Yıkayın
Hassas Yıkama
Ilık ütü yapın
Tersten ütüleyin
Logo ve baskıları ÜTÜLEMEYİN
Çamaşır suyu kullanmayın
Kurutma Makinesinde Kurutmayın</v>
      </c>
      <c r="AN481" s="149" t="str">
        <f>IF($C481&gt;0,$C481&amp;" "&amp;$P481&amp;" "&amp;+VLOOKUP($C481,'STYLE NAMES'!$B:$AC,18,FALSE),"""")</f>
        <v>PRAGUE NAVY/WHITE POLO DA CONCORSO UOMO MANICA LUNGA</v>
      </c>
      <c r="AO481" s="101" t="str">
        <f>"Disegnato da Cavalier SanMarco "&amp;(AN481)&amp;"; "&amp;IF(C481&gt;0,+VLOOKUP($C481,'STYLE NAMES'!$B:$AC,19,FALSE),"")</f>
        <v>Disegnato da Cavalier SanMarco PRAGUE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1" s="101" t="str">
        <f>IF(C481&gt;0,+VLOOKUP($C481,'STYLE NAMES'!$B:$AC,20,FALSE),"")</f>
        <v>Design ingegnerizzato per alte prestazioni 
Jersey piqué elasticizzato  4-way-stretch 
Morbido e confortevole 
Traspirante Asciugatura rapida 
Composizione: 
95% Poliammide  5% Elastan</v>
      </c>
      <c r="AQ481" s="101" t="str">
        <f>IF(C481&gt;0,+VLOOKUP($C481,'STYLE NAMES'!$B:$AC,21,FALSE),"")</f>
        <v>Lavare in lavatrice a 30°C Ciclo delicato 
Stirare a bassa temperatura
Stirare al rovescio 
Non stirare su loghi o stampe 
Non candeggiare 
Non asciugare in asciugatrice</v>
      </c>
      <c r="AR481" s="101">
        <f>IF(D481&gt;0,+VLOOKUP($C481,'STYLE NAMES'!$B:$AC,22,FALSE),"")</f>
        <v>0</v>
      </c>
      <c r="AS481" s="101">
        <f>IF(E481&gt;0,+VLOOKUP($C481,'STYLE NAMES'!$B:$AC,23,FALSE),"")</f>
        <v>0</v>
      </c>
      <c r="AT481" s="101">
        <f>IF(F481&gt;0,+VLOOKUP($C481,'STYLE NAMES'!$B:$AC,24,FALSE),"")</f>
        <v>0</v>
      </c>
      <c r="AU481" s="101">
        <f>IF(G481&gt;0,+VLOOKUP($C481,'STYLE NAMES'!$B:$AC,25,FALSE),"")</f>
        <v>0</v>
      </c>
      <c r="AV481" s="101" t="str">
        <f>+VLOOKUP($S481,'CODE GENERATOR'!$P:$AM,15,FALSE)</f>
        <v>R.BOTMN_BRC0066_TJR0026TAUTAU</v>
      </c>
      <c r="AW481" s="101" t="str">
        <f>+VLOOKUP($S481,'CODE GENERATOR'!$P:$AM,16,FALSE)</f>
        <v>A.RACUX_BLT0015_BRD0012BEGBEG</v>
      </c>
      <c r="AX481" s="101">
        <f>+VLOOKUP($S481,'CODE GENERATOR'!$P:$AM,17,FALSE)</f>
        <v>0</v>
      </c>
      <c r="AY481" s="101">
        <f>+VLOOKUP($S481,'CODE GENERATOR'!$P:$AM,18,FALSE)</f>
        <v>0</v>
      </c>
      <c r="AZ481" s="101">
        <f>+VLOOKUP($S481,'CODE GENERATOR'!$P:$AM,19,FALSE)</f>
        <v>0</v>
      </c>
      <c r="BA481" s="101">
        <f>+VLOOKUP($S481,'CODE GENERATOR'!$P:$AM,20,FALSE)</f>
        <v>0</v>
      </c>
      <c r="BB481" s="101">
        <f>+VLOOKUP($S481,'CODE GENERATOR'!$P:$AM,21,FALSE)</f>
        <v>0</v>
      </c>
      <c r="BC481" s="101">
        <f>+VLOOKUP($S481,'CODE GENERATOR'!$P:$AM,22,FALSE)</f>
        <v>0</v>
      </c>
      <c r="BD481" s="101">
        <f>+VLOOKUP($S481,'CODE GENERATOR'!$P:$AM,23,FALSE)</f>
        <v>0</v>
      </c>
      <c r="BE481" s="101">
        <f>+VLOOKUP($S481,'CODE GENERATOR'!$P:$AM,24,FALSE)</f>
        <v>0</v>
      </c>
      <c r="BF481" s="101">
        <f>IF(C481&gt;0,+VLOOKUP(G481,'CATEGORY ID'!$A$1:$L$118,3,FALSE),"")</f>
        <v>30</v>
      </c>
      <c r="BG481" s="101">
        <f>IF(C481&gt;0,+VLOOKUP(H481,'CATEGORY ID'!$D$1:$L$118,3,FALSE),"")</f>
        <v>2</v>
      </c>
      <c r="BH481" s="101">
        <f>IF(C481&gt;0,+VLOOKUP((+H481&amp;I481),'CATEGORY ID'!$H$1:$I$121,2,FALSE),"")</f>
        <v>108</v>
      </c>
      <c r="BJ481" s="101">
        <f>IF(C481&gt;0,IF(COUNTIF('CATEGORY ID'!$K$1:$K$121,+H481&amp;K481) &gt; 0, +VLOOKUP(+H481&amp;K481,'CATEGORY ID'!$K$1:$L$121,2,FALSE),""),"")</f>
        <v>224</v>
      </c>
      <c r="BK481" s="101" t="str">
        <f>IF(C481&gt;0,IF(COUNTIF('CATEGORY ID'!$K$124:$K$165, +VLOOKUP(C481,'STYLE NAMES'!$B:$AE,30,FALSE)) &gt; 0, +VLOOKUP(VLOOKUP(C481,'STYLE NAMES'!$B:$AE,30,FALSE),'CATEGORY ID'!K:M,2,FALSE),""),"")</f>
        <v/>
      </c>
      <c r="BO481" s="101">
        <v>21</v>
      </c>
      <c r="BR481" s="101" t="str" cm="1">
        <f t="array" ref="BR481">IF(C481&gt;0,_xlfn.TEXTJOIN(";", TRUE,_xlfn.UNIQUE(_xlfn._xlws.FILTER(BF481:BQ481,(BF481:BQ481&gt;0)),TRUE,FALSE)),"")&amp;";"&amp;BS481</f>
        <v>30;2;108;224;21;208;230</v>
      </c>
      <c r="BS481" s="101" t="s">
        <v>3454</v>
      </c>
      <c r="BU481" s="106">
        <f>IF(C481&gt;0,+VLOOKUP($C481,'STYLE NAMES'!$B:$AC,26,FALSE),"")</f>
        <v>99.9</v>
      </c>
      <c r="BV481" s="106">
        <f>IF(C481&gt;0,+VLOOKUP($C481,'STYLE NAMES'!$B:$AC,27,FALSE),"")</f>
        <v>5490</v>
      </c>
      <c r="BW481" s="106">
        <f>IF(C481&gt;0,+VLOOKUP($C481,'STYLE NAMES'!$B:$AC,28,FALSE),"")</f>
        <v>114.88499999999999</v>
      </c>
      <c r="BY481"/>
      <c r="BZ481" s="101">
        <v>0</v>
      </c>
      <c r="CA481" s="137">
        <f t="shared" si="34"/>
        <v>1</v>
      </c>
      <c r="CB481" s="137">
        <f>+VLOOKUP(C481,'[2]STYLES &amp; MODELS MATRIX'!$A:$G,7,FALSE)</f>
        <v>0</v>
      </c>
      <c r="CC481" s="137" t="str">
        <f>+VLOOKUP(C481,'[1]STYLES &amp; SIZE CHARTS'!$A:$H,8,FALSE)</f>
        <v>MT-LSCP1</v>
      </c>
      <c r="CD481" s="137"/>
      <c r="CE481" s="205"/>
      <c r="CF481" s="141"/>
    </row>
    <row r="482" spans="1:84" s="101" customFormat="1" ht="12" customHeight="1" x14ac:dyDescent="0.2">
      <c r="A482" s="102">
        <f t="shared" si="32"/>
        <v>8683711005315</v>
      </c>
      <c r="B482" s="101" t="s">
        <v>882</v>
      </c>
      <c r="C482" s="101" t="s">
        <v>561</v>
      </c>
      <c r="D482" s="101" t="s">
        <v>2982</v>
      </c>
      <c r="E482" s="203" t="s">
        <v>2387</v>
      </c>
      <c r="F482" s="101" t="s">
        <v>2249</v>
      </c>
      <c r="G482" s="101" t="str">
        <f>IF(C482&gt;0,+VLOOKUP($C482,'STYLE NAMES'!$B:$AC,4,FALSE),"")</f>
        <v>RIDER</v>
      </c>
      <c r="H482" s="101" t="str">
        <f>IF(C482&gt;0,+VLOOKUP($C482,'STYLE NAMES'!$B:$AC,5,FALSE),"")</f>
        <v>MEN</v>
      </c>
      <c r="I482" s="101" t="str">
        <f>IF(C482&gt;0,+VLOOKUP($C482,'STYLE NAMES'!$B:$AC,6,FALSE),"")</f>
        <v>TOPS</v>
      </c>
      <c r="J482" s="101" t="str">
        <f>IF(C482&gt;0,+VLOOKUP($C482,'STYLE NAMES'!$B:$AC,7,FALSE),"")</f>
        <v>MEN</v>
      </c>
      <c r="K482" s="101" t="str">
        <f>IF(C482&gt;0,+VLOOKUP($C482,'STYLE NAMES'!$B:$AC,8,FALSE),"")</f>
        <v>COMPETITION POLOS</v>
      </c>
      <c r="L482" s="101" t="str">
        <f>IF(E482&gt;0,+VLOOKUP($E482,'CODE GENERATOR'!$D:$T,3,FALSE),"")</f>
        <v>W</v>
      </c>
      <c r="M482" s="101" t="str">
        <f>IF(E482&gt;0,+VLOOKUP($E482,'CODE GENERATOR'!$D:$T,4,FALSE),"")</f>
        <v>PIQUET</v>
      </c>
      <c r="N482" s="101" t="str">
        <f>IF(E482&gt;0,+VLOOKUP($E482,'CODE GENERATOR'!$D:$T,6,FALSE),"")</f>
        <v>NAVY</v>
      </c>
      <c r="O482" s="101" t="str">
        <f>IF(E482&gt;0,+VLOOKUP($E482,'CODE GENERATOR'!$D:$T,7,FALSE),"")</f>
        <v>WHITE</v>
      </c>
      <c r="P482" s="101" t="str">
        <f t="shared" si="33"/>
        <v>NAVY/WHITE</v>
      </c>
      <c r="Q482" s="104" t="str">
        <f>IF(E482&gt;0,+VLOOKUP($E482,'CODE GENERATOR'!$D:$T,11,FALSE),"")</f>
        <v>R.TOPMN_CPL0043</v>
      </c>
      <c r="R482" s="104" t="str">
        <f>IF(E482&gt;0,+VLOOKUP($E482,'CODE GENERATOR'!$D:$T,12,FALSE),"")</f>
        <v>PIQ0015NAVWHT</v>
      </c>
      <c r="S482" s="104" t="str">
        <f>IF(E482&gt;0,+VLOOKUP($E482,'CODE GENERATOR'!$D:$T,13,FALSE),"")</f>
        <v>R.TOPMN_CPL0043_PIQ0015NAVWHT</v>
      </c>
      <c r="T482" s="104" t="str">
        <f t="shared" si="31"/>
        <v>R.TOPMN_CPL0043_PIQ0015NAVWHT_XL</v>
      </c>
      <c r="U482" s="105">
        <v>8683711005315</v>
      </c>
      <c r="V482" s="107" t="str" cm="1">
        <f t="array" ref="V482">_xlfn.TEXTJOIN(";", TRUE, _xlfn.UNIQUE(_xlfn._xlws.FILTER(P$3:P$10029, C$3:C$10029=C482)))</f>
        <v>WHITE/NAVY;NAVY/WHITE</v>
      </c>
      <c r="W482" s="107" t="str" cm="1">
        <f t="array" ref="W482">_xlfn.TEXTJOIN(";", TRUE, _xlfn.UNIQUE(_xlfn._xlws.FILTER(F$3:F$10029, C$3:C$10029=C482)))</f>
        <v>XS;S;M;L;XL;XXL</v>
      </c>
      <c r="X482" s="101" t="str">
        <f>IF(E482&gt;0,+VLOOKUP($E482,'CODE GENERATOR'!$D:$AC,19,FALSE),0)</f>
        <v>2402_S01_33368</v>
      </c>
      <c r="Y482" s="101" t="str">
        <f>IF(E482&gt;0,+VLOOKUP($E482,'CODE GENERATOR'!$D:$AC,20,FALSE),0)</f>
        <v>2402_S01_33370</v>
      </c>
      <c r="Z482" s="101" t="str">
        <f>IF(E482&gt;0,+VLOOKUP($E482,'CODE GENERATOR'!$D:$AC,21,FALSE),0)</f>
        <v>2402_S01_33373</v>
      </c>
      <c r="AA482" s="101" t="str">
        <f>IF(E482&gt;0,+VLOOKUP($E482,'CODE GENERATOR'!$D:$AC,22,FALSE),0)</f>
        <v>2402_S01_33376</v>
      </c>
      <c r="AB482" s="101" t="str">
        <f>IF(E482&gt;0,+VLOOKUP($E482,'CODE GENERATOR'!$D:$AC,23,FALSE),0)</f>
        <v>2402_S01_33377</v>
      </c>
      <c r="AC482" s="101" t="str">
        <f>IF(E482&gt;0,+VLOOKUP($E482,'CODE GENERATOR'!$D:$AC,24,FALSE),0)</f>
        <v>2402_S01_33381</v>
      </c>
      <c r="AD482" s="101" t="str">
        <f>IF(E482&gt;0,+VLOOKUP($E482,'CODE GENERATOR'!$D:$AC,25,FALSE),0)</f>
        <v/>
      </c>
      <c r="AE482" s="101" t="str">
        <f>IF(E482&gt;0,+VLOOKUP($E482,'CODE GENERATOR'!$D:$AC,26,FALSE),0)</f>
        <v/>
      </c>
      <c r="AF482" s="149" t="str">
        <f>IF($C482&gt;0,$C482&amp;" "&amp;$P482&amp;" "&amp;+VLOOKUP($C482,'STYLE NAMES'!$B:$AC,10,FALSE),"""")</f>
        <v>PRAGUE NAVY/WHITE MEN'S COMPETITION POLO LONG SLEEVE</v>
      </c>
      <c r="AG482" s="101" t="str">
        <f>"Enjoy our "&amp;(AF482)&amp;"; "&amp;IF(C482&gt;0,+VLOOKUP($C482,'STYLE NAMES'!$B:$AC,11,FALSE),"")</f>
        <v>Enjoy our PRAGUE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2" s="101" t="str">
        <f>IF(C482&gt;0,+VLOOKUP($C482,'STYLE NAMES'!$B:$AC,12,FALSE),"")</f>
        <v>* Specially engineered design for high performance
* 4-way super stretch piquet jersey
* Soft and comfortable
* Breathable
* Quick dry
Composition:
95% Poliamide 5% Elasthane</v>
      </c>
      <c r="AI482" s="101" t="str">
        <f>IF(C482&gt;0,+VLOOKUP($C482,'STYLE NAMES'!$B:$AC,13,FALSE),"")</f>
        <v>Machine Wash at 30°C
Mild process
Iron at low temperature
Iron from REVERSE
Do NOT iron on logos or prints
Do not bleach
Do NOT Tumble Dry</v>
      </c>
      <c r="AJ482" s="149" t="str">
        <f>IF($C482&gt;0,$C482&amp;" "&amp;$P482&amp;" "&amp;+VLOOKUP($C482,'STYLE NAMES'!$B:$AC,14,FALSE),"""")</f>
        <v>PRAGUE NAVY/WHITE ERKEK UZUN KOL YARIŞMA POLO</v>
      </c>
      <c r="AK482" s="149" t="str">
        <f>"Cavalier SanMarco tarafından tasarlanan "&amp;(AJ482)&amp;"; "&amp;IF(C482&gt;0,+VLOOKUP($C482,'STYLE NAMES'!$B:$AC,15,FALSE),"")</f>
        <v>Cavalier SanMarco tarafından tasarlanan PRAGUE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2" s="149" t="str">
        <f>IF(C482&gt;0,+VLOOKUP($C482,'STYLE NAMES'!$B:$AC,16,FALSE),"")</f>
        <v>* Yüksek performans için özel tasarım
* 4 yönlü süper streç pike kumaş
* Yumuşak ve rahat
* Nefes alabilir
* Hızlı kuruma
Kompozisyon:
%95 Polyamid  %5 Elastan</v>
      </c>
      <c r="AM482" s="149" t="str">
        <f>IF(C482&gt;0,+VLOOKUP($C482,'STYLE NAMES'!$B:$AC,17,FALSE),"")</f>
        <v>Makinede 30°C' de Yıkayın
Hassas Yıkama
Ilık ütü yapın
Tersten ütüleyin
Logo ve baskıları ÜTÜLEMEYİN
Çamaşır suyu kullanmayın
Kurutma Makinesinde Kurutmayın</v>
      </c>
      <c r="AN482" s="149" t="str">
        <f>IF($C482&gt;0,$C482&amp;" "&amp;$P482&amp;" "&amp;+VLOOKUP($C482,'STYLE NAMES'!$B:$AC,18,FALSE),"""")</f>
        <v>PRAGUE NAVY/WHITE POLO DA CONCORSO UOMO MANICA LUNGA</v>
      </c>
      <c r="AO482" s="101" t="str">
        <f>"Disegnato da Cavalier SanMarco "&amp;(AN482)&amp;"; "&amp;IF(C482&gt;0,+VLOOKUP($C482,'STYLE NAMES'!$B:$AC,19,FALSE),"")</f>
        <v>Disegnato da Cavalier SanMarco PRAGUE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2" s="101" t="str">
        <f>IF(C482&gt;0,+VLOOKUP($C482,'STYLE NAMES'!$B:$AC,20,FALSE),"")</f>
        <v>Design ingegnerizzato per alte prestazioni 
Jersey piqué elasticizzato  4-way-stretch 
Morbido e confortevole 
Traspirante Asciugatura rapida 
Composizione: 
95% Poliammide  5% Elastan</v>
      </c>
      <c r="AQ482" s="101" t="str">
        <f>IF(C482&gt;0,+VLOOKUP($C482,'STYLE NAMES'!$B:$AC,21,FALSE),"")</f>
        <v>Lavare in lavatrice a 30°C Ciclo delicato 
Stirare a bassa temperatura
Stirare al rovescio 
Non stirare su loghi o stampe 
Non candeggiare 
Non asciugare in asciugatrice</v>
      </c>
      <c r="AR482" s="101">
        <f>IF(D482&gt;0,+VLOOKUP($C482,'STYLE NAMES'!$B:$AC,22,FALSE),"")</f>
        <v>0</v>
      </c>
      <c r="AS482" s="101">
        <f>IF(E482&gt;0,+VLOOKUP($C482,'STYLE NAMES'!$B:$AC,23,FALSE),"")</f>
        <v>0</v>
      </c>
      <c r="AT482" s="101">
        <f>IF(F482&gt;0,+VLOOKUP($C482,'STYLE NAMES'!$B:$AC,24,FALSE),"")</f>
        <v>0</v>
      </c>
      <c r="AU482" s="101">
        <f>IF(G482&gt;0,+VLOOKUP($C482,'STYLE NAMES'!$B:$AC,25,FALSE),"")</f>
        <v>0</v>
      </c>
      <c r="AV482" s="101" t="str">
        <f>+VLOOKUP($S482,'CODE GENERATOR'!$P:$AM,15,FALSE)</f>
        <v>R.BOTMN_BRC0066_TJR0026TAUTAU</v>
      </c>
      <c r="AW482" s="101" t="str">
        <f>+VLOOKUP($S482,'CODE GENERATOR'!$P:$AM,16,FALSE)</f>
        <v>A.RACUX_BLT0015_BRD0012BEGBEG</v>
      </c>
      <c r="AX482" s="101">
        <f>+VLOOKUP($S482,'CODE GENERATOR'!$P:$AM,17,FALSE)</f>
        <v>0</v>
      </c>
      <c r="AY482" s="101">
        <f>+VLOOKUP($S482,'CODE GENERATOR'!$P:$AM,18,FALSE)</f>
        <v>0</v>
      </c>
      <c r="AZ482" s="101">
        <f>+VLOOKUP($S482,'CODE GENERATOR'!$P:$AM,19,FALSE)</f>
        <v>0</v>
      </c>
      <c r="BA482" s="101">
        <f>+VLOOKUP($S482,'CODE GENERATOR'!$P:$AM,20,FALSE)</f>
        <v>0</v>
      </c>
      <c r="BB482" s="101">
        <f>+VLOOKUP($S482,'CODE GENERATOR'!$P:$AM,21,FALSE)</f>
        <v>0</v>
      </c>
      <c r="BC482" s="101">
        <f>+VLOOKUP($S482,'CODE GENERATOR'!$P:$AM,22,FALSE)</f>
        <v>0</v>
      </c>
      <c r="BD482" s="101">
        <f>+VLOOKUP($S482,'CODE GENERATOR'!$P:$AM,23,FALSE)</f>
        <v>0</v>
      </c>
      <c r="BE482" s="101">
        <f>+VLOOKUP($S482,'CODE GENERATOR'!$P:$AM,24,FALSE)</f>
        <v>0</v>
      </c>
      <c r="BF482" s="101">
        <f>IF(C482&gt;0,+VLOOKUP(G482,'CATEGORY ID'!$A$1:$L$118,3,FALSE),"")</f>
        <v>30</v>
      </c>
      <c r="BG482" s="101">
        <f>IF(C482&gt;0,+VLOOKUP(H482,'CATEGORY ID'!$D$1:$L$118,3,FALSE),"")</f>
        <v>2</v>
      </c>
      <c r="BH482" s="101">
        <f>IF(C482&gt;0,+VLOOKUP((+H482&amp;I482),'CATEGORY ID'!$H$1:$I$121,2,FALSE),"")</f>
        <v>108</v>
      </c>
      <c r="BJ482" s="101">
        <f>IF(C482&gt;0,IF(COUNTIF('CATEGORY ID'!$K$1:$K$121,+H482&amp;K482) &gt; 0, +VLOOKUP(+H482&amp;K482,'CATEGORY ID'!$K$1:$L$121,2,FALSE),""),"")</f>
        <v>224</v>
      </c>
      <c r="BK482" s="101" t="str">
        <f>IF(C482&gt;0,IF(COUNTIF('CATEGORY ID'!$K$124:$K$165, +VLOOKUP(C482,'STYLE NAMES'!$B:$AE,30,FALSE)) &gt; 0, +VLOOKUP(VLOOKUP(C482,'STYLE NAMES'!$B:$AE,30,FALSE),'CATEGORY ID'!K:M,2,FALSE),""),"")</f>
        <v/>
      </c>
      <c r="BO482" s="101">
        <v>21</v>
      </c>
      <c r="BR482" s="101" t="str" cm="1">
        <f t="array" ref="BR482">IF(C482&gt;0,_xlfn.TEXTJOIN(";", TRUE,_xlfn.UNIQUE(_xlfn._xlws.FILTER(BF482:BQ482,(BF482:BQ482&gt;0)),TRUE,FALSE)),"")&amp;";"&amp;BS482</f>
        <v>30;2;108;224;21;208;230</v>
      </c>
      <c r="BS482" s="101" t="s">
        <v>3454</v>
      </c>
      <c r="BU482" s="106">
        <f>IF(C482&gt;0,+VLOOKUP($C482,'STYLE NAMES'!$B:$AC,26,FALSE),"")</f>
        <v>99.9</v>
      </c>
      <c r="BV482" s="106">
        <f>IF(C482&gt;0,+VLOOKUP($C482,'STYLE NAMES'!$B:$AC,27,FALSE),"")</f>
        <v>5490</v>
      </c>
      <c r="BW482" s="106">
        <f>IF(C482&gt;0,+VLOOKUP($C482,'STYLE NAMES'!$B:$AC,28,FALSE),"")</f>
        <v>114.88499999999999</v>
      </c>
      <c r="BY482"/>
      <c r="BZ482" s="101">
        <v>0</v>
      </c>
      <c r="CA482" s="137">
        <f t="shared" si="34"/>
        <v>1</v>
      </c>
      <c r="CB482" s="137">
        <f>+VLOOKUP(C482,'[2]STYLES &amp; MODELS MATRIX'!$A:$G,7,FALSE)</f>
        <v>0</v>
      </c>
      <c r="CC482" s="137" t="str">
        <f>+VLOOKUP(C482,'[1]STYLES &amp; SIZE CHARTS'!$A:$H,8,FALSE)</f>
        <v>MT-LSCP1</v>
      </c>
      <c r="CD482" s="137"/>
      <c r="CE482" s="205"/>
      <c r="CF482" s="141"/>
    </row>
    <row r="483" spans="1:84" s="101" customFormat="1" ht="12" customHeight="1" x14ac:dyDescent="0.2">
      <c r="A483" s="102">
        <f t="shared" si="32"/>
        <v>8683711005322</v>
      </c>
      <c r="B483" s="101" t="s">
        <v>882</v>
      </c>
      <c r="C483" s="101" t="s">
        <v>561</v>
      </c>
      <c r="D483" s="101" t="s">
        <v>2982</v>
      </c>
      <c r="E483" s="203" t="s">
        <v>2387</v>
      </c>
      <c r="F483" s="101" t="s">
        <v>2347</v>
      </c>
      <c r="G483" s="101" t="str">
        <f>IF(C483&gt;0,+VLOOKUP($C483,'STYLE NAMES'!$B:$AC,4,FALSE),"")</f>
        <v>RIDER</v>
      </c>
      <c r="H483" s="101" t="str">
        <f>IF(C483&gt;0,+VLOOKUP($C483,'STYLE NAMES'!$B:$AC,5,FALSE),"")</f>
        <v>MEN</v>
      </c>
      <c r="I483" s="101" t="str">
        <f>IF(C483&gt;0,+VLOOKUP($C483,'STYLE NAMES'!$B:$AC,6,FALSE),"")</f>
        <v>TOPS</v>
      </c>
      <c r="J483" s="101" t="str">
        <f>IF(C483&gt;0,+VLOOKUP($C483,'STYLE NAMES'!$B:$AC,7,FALSE),"")</f>
        <v>MEN</v>
      </c>
      <c r="K483" s="101" t="str">
        <f>IF(C483&gt;0,+VLOOKUP($C483,'STYLE NAMES'!$B:$AC,8,FALSE),"")</f>
        <v>COMPETITION POLOS</v>
      </c>
      <c r="L483" s="101" t="str">
        <f>IF(E483&gt;0,+VLOOKUP($E483,'CODE GENERATOR'!$D:$T,3,FALSE),"")</f>
        <v>W</v>
      </c>
      <c r="M483" s="101" t="str">
        <f>IF(E483&gt;0,+VLOOKUP($E483,'CODE GENERATOR'!$D:$T,4,FALSE),"")</f>
        <v>PIQUET</v>
      </c>
      <c r="N483" s="101" t="str">
        <f>IF(E483&gt;0,+VLOOKUP($E483,'CODE GENERATOR'!$D:$T,6,FALSE),"")</f>
        <v>NAVY</v>
      </c>
      <c r="O483" s="101" t="str">
        <f>IF(E483&gt;0,+VLOOKUP($E483,'CODE GENERATOR'!$D:$T,7,FALSE),"")</f>
        <v>WHITE</v>
      </c>
      <c r="P483" s="101" t="str">
        <f t="shared" si="33"/>
        <v>NAVY/WHITE</v>
      </c>
      <c r="Q483" s="104" t="str">
        <f>IF(E483&gt;0,+VLOOKUP($E483,'CODE GENERATOR'!$D:$T,11,FALSE),"")</f>
        <v>R.TOPMN_CPL0043</v>
      </c>
      <c r="R483" s="104" t="str">
        <f>IF(E483&gt;0,+VLOOKUP($E483,'CODE GENERATOR'!$D:$T,12,FALSE),"")</f>
        <v>PIQ0015NAVWHT</v>
      </c>
      <c r="S483" s="104" t="str">
        <f>IF(E483&gt;0,+VLOOKUP($E483,'CODE GENERATOR'!$D:$T,13,FALSE),"")</f>
        <v>R.TOPMN_CPL0043_PIQ0015NAVWHT</v>
      </c>
      <c r="T483" s="104" t="str">
        <f t="shared" si="31"/>
        <v>R.TOPMN_CPL0043_PIQ0015NAVWHT_XXL</v>
      </c>
      <c r="U483" s="105">
        <v>8683711005322</v>
      </c>
      <c r="V483" s="107" t="str" cm="1">
        <f t="array" ref="V483">_xlfn.TEXTJOIN(";", TRUE, _xlfn.UNIQUE(_xlfn._xlws.FILTER(P$3:P$10029, C$3:C$10029=C483)))</f>
        <v>WHITE/NAVY;NAVY/WHITE</v>
      </c>
      <c r="W483" s="107" t="str" cm="1">
        <f t="array" ref="W483">_xlfn.TEXTJOIN(";", TRUE, _xlfn.UNIQUE(_xlfn._xlws.FILTER(F$3:F$10029, C$3:C$10029=C483)))</f>
        <v>XS;S;M;L;XL;XXL</v>
      </c>
      <c r="X483" s="101" t="str">
        <f>IF(E483&gt;0,+VLOOKUP($E483,'CODE GENERATOR'!$D:$AC,19,FALSE),0)</f>
        <v>2402_S01_33368</v>
      </c>
      <c r="Y483" s="101" t="str">
        <f>IF(E483&gt;0,+VLOOKUP($E483,'CODE GENERATOR'!$D:$AC,20,FALSE),0)</f>
        <v>2402_S01_33370</v>
      </c>
      <c r="Z483" s="101" t="str">
        <f>IF(E483&gt;0,+VLOOKUP($E483,'CODE GENERATOR'!$D:$AC,21,FALSE),0)</f>
        <v>2402_S01_33373</v>
      </c>
      <c r="AA483" s="101" t="str">
        <f>IF(E483&gt;0,+VLOOKUP($E483,'CODE GENERATOR'!$D:$AC,22,FALSE),0)</f>
        <v>2402_S01_33376</v>
      </c>
      <c r="AB483" s="101" t="str">
        <f>IF(E483&gt;0,+VLOOKUP($E483,'CODE GENERATOR'!$D:$AC,23,FALSE),0)</f>
        <v>2402_S01_33377</v>
      </c>
      <c r="AC483" s="101" t="str">
        <f>IF(E483&gt;0,+VLOOKUP($E483,'CODE GENERATOR'!$D:$AC,24,FALSE),0)</f>
        <v>2402_S01_33381</v>
      </c>
      <c r="AD483" s="101" t="str">
        <f>IF(E483&gt;0,+VLOOKUP($E483,'CODE GENERATOR'!$D:$AC,25,FALSE),0)</f>
        <v/>
      </c>
      <c r="AE483" s="101" t="str">
        <f>IF(E483&gt;0,+VLOOKUP($E483,'CODE GENERATOR'!$D:$AC,26,FALSE),0)</f>
        <v/>
      </c>
      <c r="AF483" s="149" t="str">
        <f>IF($C483&gt;0,$C483&amp;" "&amp;$P483&amp;" "&amp;+VLOOKUP($C483,'STYLE NAMES'!$B:$AC,10,FALSE),"""")</f>
        <v>PRAGUE NAVY/WHITE MEN'S COMPETITION POLO LONG SLEEVE</v>
      </c>
      <c r="AG483" s="101" t="str">
        <f>"Enjoy our "&amp;(AF483)&amp;"; "&amp;IF(C483&gt;0,+VLOOKUP($C483,'STYLE NAMES'!$B:$AC,11,FALSE),"")</f>
        <v>Enjoy our PRAGUE NAVY/WHITE MEN'S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3" s="101" t="str">
        <f>IF(C483&gt;0,+VLOOKUP($C483,'STYLE NAMES'!$B:$AC,12,FALSE),"")</f>
        <v>* Specially engineered design for high performance
* 4-way super stretch piquet jersey
* Soft and comfortable
* Breathable
* Quick dry
Composition:
95% Poliamide 5% Elasthane</v>
      </c>
      <c r="AI483" s="101" t="str">
        <f>IF(C483&gt;0,+VLOOKUP($C483,'STYLE NAMES'!$B:$AC,13,FALSE),"")</f>
        <v>Machine Wash at 30°C
Mild process
Iron at low temperature
Iron from REVERSE
Do NOT iron on logos or prints
Do not bleach
Do NOT Tumble Dry</v>
      </c>
      <c r="AJ483" s="149" t="str">
        <f>IF($C483&gt;0,$C483&amp;" "&amp;$P483&amp;" "&amp;+VLOOKUP($C483,'STYLE NAMES'!$B:$AC,14,FALSE),"""")</f>
        <v>PRAGUE NAVY/WHITE ERKEK UZUN KOL YARIŞMA POLO</v>
      </c>
      <c r="AK483" s="149" t="str">
        <f>"Cavalier SanMarco tarafından tasarlanan "&amp;(AJ483)&amp;"; "&amp;IF(C483&gt;0,+VLOOKUP($C483,'STYLE NAMES'!$B:$AC,15,FALSE),"")</f>
        <v>Cavalier SanMarco tarafından tasarlanan PRAGUE NAVY/WHITE ERKEK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3" s="149" t="str">
        <f>IF(C483&gt;0,+VLOOKUP($C483,'STYLE NAMES'!$B:$AC,16,FALSE),"")</f>
        <v>* Yüksek performans için özel tasarım
* 4 yönlü süper streç pike kumaş
* Yumuşak ve rahat
* Nefes alabilir
* Hızlı kuruma
Kompozisyon:
%95 Polyamid  %5 Elastan</v>
      </c>
      <c r="AM483" s="149" t="str">
        <f>IF(C483&gt;0,+VLOOKUP($C483,'STYLE NAMES'!$B:$AC,17,FALSE),"")</f>
        <v>Makinede 30°C' de Yıkayın
Hassas Yıkama
Ilık ütü yapın
Tersten ütüleyin
Logo ve baskıları ÜTÜLEMEYİN
Çamaşır suyu kullanmayın
Kurutma Makinesinde Kurutmayın</v>
      </c>
      <c r="AN483" s="149" t="str">
        <f>IF($C483&gt;0,$C483&amp;" "&amp;$P483&amp;" "&amp;+VLOOKUP($C483,'STYLE NAMES'!$B:$AC,18,FALSE),"""")</f>
        <v>PRAGUE NAVY/WHITE POLO DA CONCORSO UOMO MANICA LUNGA</v>
      </c>
      <c r="AO483" s="101" t="str">
        <f>"Disegnato da Cavalier SanMarco "&amp;(AN483)&amp;"; "&amp;IF(C483&gt;0,+VLOOKUP($C483,'STYLE NAMES'!$B:$AC,19,FALSE),"")</f>
        <v>Disegnato da Cavalier SanMarco PRAGUE NAVY/WHITE POLO DA CONCORSO UOMO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3" s="101" t="str">
        <f>IF(C483&gt;0,+VLOOKUP($C483,'STYLE NAMES'!$B:$AC,20,FALSE),"")</f>
        <v>Design ingegnerizzato per alte prestazioni 
Jersey piqué elasticizzato  4-way-stretch 
Morbido e confortevole 
Traspirante Asciugatura rapida 
Composizione: 
95% Poliammide  5% Elastan</v>
      </c>
      <c r="AQ483" s="101" t="str">
        <f>IF(C483&gt;0,+VLOOKUP($C483,'STYLE NAMES'!$B:$AC,21,FALSE),"")</f>
        <v>Lavare in lavatrice a 30°C Ciclo delicato 
Stirare a bassa temperatura
Stirare al rovescio 
Non stirare su loghi o stampe 
Non candeggiare 
Non asciugare in asciugatrice</v>
      </c>
      <c r="AR483" s="101">
        <f>IF(D483&gt;0,+VLOOKUP($C483,'STYLE NAMES'!$B:$AC,22,FALSE),"")</f>
        <v>0</v>
      </c>
      <c r="AS483" s="101">
        <f>IF(E483&gt;0,+VLOOKUP($C483,'STYLE NAMES'!$B:$AC,23,FALSE),"")</f>
        <v>0</v>
      </c>
      <c r="AT483" s="101">
        <f>IF(F483&gt;0,+VLOOKUP($C483,'STYLE NAMES'!$B:$AC,24,FALSE),"")</f>
        <v>0</v>
      </c>
      <c r="AU483" s="101">
        <f>IF(G483&gt;0,+VLOOKUP($C483,'STYLE NAMES'!$B:$AC,25,FALSE),"")</f>
        <v>0</v>
      </c>
      <c r="AV483" s="101" t="str">
        <f>+VLOOKUP($S483,'CODE GENERATOR'!$P:$AM,15,FALSE)</f>
        <v>R.BOTMN_BRC0066_TJR0026TAUTAU</v>
      </c>
      <c r="AW483" s="101" t="str">
        <f>+VLOOKUP($S483,'CODE GENERATOR'!$P:$AM,16,FALSE)</f>
        <v>A.RACUX_BLT0015_BRD0012BEGBEG</v>
      </c>
      <c r="AX483" s="101">
        <f>+VLOOKUP($S483,'CODE GENERATOR'!$P:$AM,17,FALSE)</f>
        <v>0</v>
      </c>
      <c r="AY483" s="101">
        <f>+VLOOKUP($S483,'CODE GENERATOR'!$P:$AM,18,FALSE)</f>
        <v>0</v>
      </c>
      <c r="AZ483" s="101">
        <f>+VLOOKUP($S483,'CODE GENERATOR'!$P:$AM,19,FALSE)</f>
        <v>0</v>
      </c>
      <c r="BA483" s="101">
        <f>+VLOOKUP($S483,'CODE GENERATOR'!$P:$AM,20,FALSE)</f>
        <v>0</v>
      </c>
      <c r="BB483" s="101">
        <f>+VLOOKUP($S483,'CODE GENERATOR'!$P:$AM,21,FALSE)</f>
        <v>0</v>
      </c>
      <c r="BC483" s="101">
        <f>+VLOOKUP($S483,'CODE GENERATOR'!$P:$AM,22,FALSE)</f>
        <v>0</v>
      </c>
      <c r="BD483" s="101">
        <f>+VLOOKUP($S483,'CODE GENERATOR'!$P:$AM,23,FALSE)</f>
        <v>0</v>
      </c>
      <c r="BE483" s="101">
        <f>+VLOOKUP($S483,'CODE GENERATOR'!$P:$AM,24,FALSE)</f>
        <v>0</v>
      </c>
      <c r="BF483" s="101">
        <f>IF(C483&gt;0,+VLOOKUP(G483,'CATEGORY ID'!$A$1:$L$118,3,FALSE),"")</f>
        <v>30</v>
      </c>
      <c r="BG483" s="101">
        <f>IF(C483&gt;0,+VLOOKUP(H483,'CATEGORY ID'!$D$1:$L$118,3,FALSE),"")</f>
        <v>2</v>
      </c>
      <c r="BH483" s="101">
        <f>IF(C483&gt;0,+VLOOKUP((+H483&amp;I483),'CATEGORY ID'!$H$1:$I$121,2,FALSE),"")</f>
        <v>108</v>
      </c>
      <c r="BJ483" s="101">
        <f>IF(C483&gt;0,IF(COUNTIF('CATEGORY ID'!$K$1:$K$121,+H483&amp;K483) &gt; 0, +VLOOKUP(+H483&amp;K483,'CATEGORY ID'!$K$1:$L$121,2,FALSE),""),"")</f>
        <v>224</v>
      </c>
      <c r="BK483" s="101" t="str">
        <f>IF(C483&gt;0,IF(COUNTIF('CATEGORY ID'!$K$124:$K$165, +VLOOKUP(C483,'STYLE NAMES'!$B:$AE,30,FALSE)) &gt; 0, +VLOOKUP(VLOOKUP(C483,'STYLE NAMES'!$B:$AE,30,FALSE),'CATEGORY ID'!K:M,2,FALSE),""),"")</f>
        <v/>
      </c>
      <c r="BO483" s="101">
        <v>21</v>
      </c>
      <c r="BR483" s="101" t="str" cm="1">
        <f t="array" ref="BR483">IF(C483&gt;0,_xlfn.TEXTJOIN(";", TRUE,_xlfn.UNIQUE(_xlfn._xlws.FILTER(BF483:BQ483,(BF483:BQ483&gt;0)),TRUE,FALSE)),"")&amp;";"&amp;BS483</f>
        <v>30;2;108;224;21;208;230</v>
      </c>
      <c r="BS483" s="101" t="s">
        <v>3454</v>
      </c>
      <c r="BU483" s="106">
        <f>IF(C483&gt;0,+VLOOKUP($C483,'STYLE NAMES'!$B:$AC,26,FALSE),"")</f>
        <v>99.9</v>
      </c>
      <c r="BV483" s="106">
        <f>IF(C483&gt;0,+VLOOKUP($C483,'STYLE NAMES'!$B:$AC,27,FALSE),"")</f>
        <v>5490</v>
      </c>
      <c r="BW483" s="106">
        <f>IF(C483&gt;0,+VLOOKUP($C483,'STYLE NAMES'!$B:$AC,28,FALSE),"")</f>
        <v>114.88499999999999</v>
      </c>
      <c r="BY483"/>
      <c r="BZ483" s="101">
        <v>0</v>
      </c>
      <c r="CA483" s="137">
        <f t="shared" si="34"/>
        <v>1</v>
      </c>
      <c r="CB483" s="137">
        <f>+VLOOKUP(C483,'[2]STYLES &amp; MODELS MATRIX'!$A:$G,7,FALSE)</f>
        <v>0</v>
      </c>
      <c r="CC483" s="137" t="str">
        <f>+VLOOKUP(C483,'[1]STYLES &amp; SIZE CHARTS'!$A:$H,8,FALSE)</f>
        <v>MT-LSCP1</v>
      </c>
      <c r="CD483" s="137"/>
      <c r="CE483" s="205"/>
      <c r="CF483" s="141"/>
    </row>
    <row r="484" spans="1:84" s="101" customFormat="1" ht="12" customHeight="1" x14ac:dyDescent="0.2">
      <c r="A484" s="102">
        <f t="shared" si="32"/>
        <v>8683711005339</v>
      </c>
      <c r="B484" s="101" t="s">
        <v>883</v>
      </c>
      <c r="C484" s="101" t="s">
        <v>449</v>
      </c>
      <c r="D484" s="101" t="s">
        <v>2990</v>
      </c>
      <c r="E484" s="203" t="s">
        <v>2388</v>
      </c>
      <c r="F484" s="101" t="s">
        <v>2346</v>
      </c>
      <c r="G484" s="101" t="str">
        <f>IF(C484&gt;0,+VLOOKUP($C484,'STYLE NAMES'!$B:$AC,4,FALSE),"")</f>
        <v>RIDER</v>
      </c>
      <c r="H484" s="101" t="str">
        <f>IF(C484&gt;0,+VLOOKUP($C484,'STYLE NAMES'!$B:$AC,5,FALSE),"")</f>
        <v>MEN</v>
      </c>
      <c r="I484" s="101" t="str">
        <f>IF(C484&gt;0,+VLOOKUP($C484,'STYLE NAMES'!$B:$AC,6,FALSE),"")</f>
        <v>TOPS</v>
      </c>
      <c r="J484" s="101" t="str">
        <f>IF(C484&gt;0,+VLOOKUP($C484,'STYLE NAMES'!$B:$AC,7,FALSE),"")</f>
        <v>MEN</v>
      </c>
      <c r="K484" s="101" t="str">
        <f>IF(C484&gt;0,+VLOOKUP($C484,'STYLE NAMES'!$B:$AC,8,FALSE),"")</f>
        <v>COMPETITION POLOS</v>
      </c>
      <c r="L484" s="101" t="str">
        <f>IF(E484&gt;0,+VLOOKUP($E484,'CODE GENERATOR'!$D:$T,3,FALSE),"")</f>
        <v>S</v>
      </c>
      <c r="M484" s="101" t="str">
        <f>IF(E484&gt;0,+VLOOKUP($E484,'CODE GENERATOR'!$D:$T,4,FALSE),"")</f>
        <v>PIQUET</v>
      </c>
      <c r="N484" s="101" t="str">
        <f>IF(E484&gt;0,+VLOOKUP($E484,'CODE GENERATOR'!$D:$T,6,FALSE),"")</f>
        <v>WHITE</v>
      </c>
      <c r="O484" s="101" t="str">
        <f>IF(E484&gt;0,+VLOOKUP($E484,'CODE GENERATOR'!$D:$T,7,FALSE),"")</f>
        <v>NAVY</v>
      </c>
      <c r="P484" s="101" t="str">
        <f t="shared" si="33"/>
        <v>WHITE/NAVY</v>
      </c>
      <c r="Q484" s="104" t="str">
        <f>IF(E484&gt;0,+VLOOKUP($E484,'CODE GENERATOR'!$D:$T,11,FALSE),"")</f>
        <v>R.TOPMN_CPL0044</v>
      </c>
      <c r="R484" s="104" t="str">
        <f>IF(E484&gt;0,+VLOOKUP($E484,'CODE GENERATOR'!$D:$T,12,FALSE),"")</f>
        <v>PIQ0015WHTNAV</v>
      </c>
      <c r="S484" s="104" t="str">
        <f>IF(E484&gt;0,+VLOOKUP($E484,'CODE GENERATOR'!$D:$T,13,FALSE),"")</f>
        <v>R.TOPMN_CPL0044_PIQ0015WHTNAV</v>
      </c>
      <c r="T484" s="104" t="str">
        <f t="shared" si="31"/>
        <v>R.TOPMN_CPL0044_PIQ0015WHTNAV_XS</v>
      </c>
      <c r="U484" s="105">
        <v>8683711005339</v>
      </c>
      <c r="V484" s="107" t="str" cm="1">
        <f t="array" ref="V484">_xlfn.TEXTJOIN(";", TRUE, _xlfn.UNIQUE(_xlfn._xlws.FILTER(P$3:P$10029, C$3:C$10029=C484)))</f>
        <v>WHITE/NAVY;NAVY/WHITE</v>
      </c>
      <c r="W484" s="107" t="str" cm="1">
        <f t="array" ref="W484">_xlfn.TEXTJOIN(";", TRUE, _xlfn.UNIQUE(_xlfn._xlws.FILTER(F$3:F$10029, C$3:C$10029=C484)))</f>
        <v>XS;S;M;L;XL;XXL</v>
      </c>
      <c r="X484" s="101">
        <f>IF(E484&gt;0,+VLOOKUP($E484,'CODE GENERATOR'!$D:$AC,19,FALSE),0)</f>
        <v>0</v>
      </c>
      <c r="Y484" s="101" t="str">
        <f>IF(E484&gt;0,+VLOOKUP($E484,'CODE GENERATOR'!$D:$AC,20,FALSE),0)</f>
        <v/>
      </c>
      <c r="Z484" s="101" t="str">
        <f>IF(E484&gt;0,+VLOOKUP($E484,'CODE GENERATOR'!$D:$AC,21,FALSE),0)</f>
        <v/>
      </c>
      <c r="AA484" s="101" t="str">
        <f>IF(E484&gt;0,+VLOOKUP($E484,'CODE GENERATOR'!$D:$AC,22,FALSE),0)</f>
        <v/>
      </c>
      <c r="AB484" s="101" t="str">
        <f>IF(E484&gt;0,+VLOOKUP($E484,'CODE GENERATOR'!$D:$AC,23,FALSE),0)</f>
        <v/>
      </c>
      <c r="AC484" s="101" t="str">
        <f>IF(E484&gt;0,+VLOOKUP($E484,'CODE GENERATOR'!$D:$AC,24,FALSE),0)</f>
        <v/>
      </c>
      <c r="AD484" s="101" t="str">
        <f>IF(E484&gt;0,+VLOOKUP($E484,'CODE GENERATOR'!$D:$AC,25,FALSE),0)</f>
        <v/>
      </c>
      <c r="AE484" s="101" t="str">
        <f>IF(E484&gt;0,+VLOOKUP($E484,'CODE GENERATOR'!$D:$AC,26,FALSE),0)</f>
        <v/>
      </c>
      <c r="AF484" s="149" t="str">
        <f>IF($C484&gt;0,$C484&amp;" "&amp;$P484&amp;" "&amp;+VLOOKUP($C484,'STYLE NAMES'!$B:$AC,10,FALSE),"""")</f>
        <v>MIAMI WHITE/NAVY MEN'S COMPETITION POLO SHORT SLEEVE</v>
      </c>
      <c r="AG484" s="101" t="str">
        <f>"Enjoy our "&amp;(AF484)&amp;"; "&amp;IF(C484&gt;0,+VLOOKUP($C484,'STYLE NAMES'!$B:$AC,11,FALSE),"")</f>
        <v>Enjoy our MIAMI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4" s="101" t="str">
        <f>IF(C484&gt;0,+VLOOKUP($C484,'STYLE NAMES'!$B:$AC,12,FALSE),"")</f>
        <v>* Specially engineered design for high performance
* 4-way super stretch piquet jersey
* Soft and comfortable
* Breathable
* Quick dry
Composition:
95% Poliamide 5% Elasthane</v>
      </c>
      <c r="AI484" s="101" t="str">
        <f>IF(C484&gt;0,+VLOOKUP($C484,'STYLE NAMES'!$B:$AC,13,FALSE),"")</f>
        <v>Machine Wash at 30°C
Mild process
Iron at low temperature
Iron from REVERSE
Do NOT iron on logos or prints
Do not bleach
Do NOT Tumble Dry</v>
      </c>
      <c r="AJ484" s="149" t="str">
        <f>IF($C484&gt;0,$C484&amp;" "&amp;$P484&amp;" "&amp;+VLOOKUP($C484,'STYLE NAMES'!$B:$AC,14,FALSE),"""")</f>
        <v>MIAMI WHITE/NAVY ERKEK KISA KOL YARIŞMA POLO</v>
      </c>
      <c r="AK484" s="149" t="str">
        <f>"Cavalier SanMarco tarafından tasarlanan "&amp;(AJ484)&amp;"; "&amp;IF(C484&gt;0,+VLOOKUP($C484,'STYLE NAMES'!$B:$AC,15,FALSE),"")</f>
        <v>Cavalier SanMarco tarafından tasarlanan MIAMI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4" s="149" t="str">
        <f>IF(C484&gt;0,+VLOOKUP($C484,'STYLE NAMES'!$B:$AC,16,FALSE),"")</f>
        <v>* Yüksek performans için özel tasarım
* 4 yönlü süper streç pike kumaş
* Yumuşak ve rahat
* Nefes alabilir
* Hızlı kuruma
Kompozisyon:
%95 Polyamid  %5 Elastan</v>
      </c>
      <c r="AM484" s="149" t="str">
        <f>IF(C484&gt;0,+VLOOKUP($C484,'STYLE NAMES'!$B:$AC,17,FALSE),"")</f>
        <v>Makinede 30°C' de Yıkayın
Hassas Yıkama
Ilık ütü yapın
Tersten ütüleyin
Logo ve baskıları ÜTÜLEMEYİN
Çamaşır suyu kullanmayın
Kurutma Makinesinde Kurutmayın</v>
      </c>
      <c r="AN484" s="149" t="str">
        <f>IF($C484&gt;0,$C484&amp;" "&amp;$P484&amp;" "&amp;+VLOOKUP($C484,'STYLE NAMES'!$B:$AC,18,FALSE),"""")</f>
        <v>MIAMI WHITE/NAVY POLO DA CONCORSO UOMO MANICA CORTA</v>
      </c>
      <c r="AO484" s="101" t="str">
        <f>"Disegnato da Cavalier SanMarco "&amp;(AN484)&amp;"; "&amp;IF(C484&gt;0,+VLOOKUP($C484,'STYLE NAMES'!$B:$AC,19,FALSE),"")</f>
        <v>Disegnato da Cavalier SanMarco MIAMI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4" s="101" t="str">
        <f>IF(C484&gt;0,+VLOOKUP($C484,'STYLE NAMES'!$B:$AC,20,FALSE),"")</f>
        <v>Design ingegnerizzato per alte prestazioni 
Jersey piqué elasticizzato  4-way-stretch 
Morbido e confortevole 
Traspirante Asciugatura rapida 
Composizione: 
95% Poliammide  5% Elastan</v>
      </c>
      <c r="AQ484" s="101" t="str">
        <f>IF(C484&gt;0,+VLOOKUP($C484,'STYLE NAMES'!$B:$AC,21,FALSE),"")</f>
        <v>Lavare in lavatrice a 30°C Ciclo delicato 
Stirare a bassa temperatura
Stirare al rovescio 
Non stirare su loghi o stampe 
Non candeggiare 
Non asciugare in asciugatrice</v>
      </c>
      <c r="AR484" s="101">
        <f>IF(D484&gt;0,+VLOOKUP($C484,'STYLE NAMES'!$B:$AC,22,FALSE),"")</f>
        <v>0</v>
      </c>
      <c r="AS484" s="101">
        <f>IF(E484&gt;0,+VLOOKUP($C484,'STYLE NAMES'!$B:$AC,23,FALSE),"")</f>
        <v>0</v>
      </c>
      <c r="AT484" s="101">
        <f>IF(F484&gt;0,+VLOOKUP($C484,'STYLE NAMES'!$B:$AC,24,FALSE),"")</f>
        <v>0</v>
      </c>
      <c r="AU484" s="101">
        <f>IF(G484&gt;0,+VLOOKUP($C484,'STYLE NAMES'!$B:$AC,25,FALSE),"")</f>
        <v>0</v>
      </c>
      <c r="AV484" s="101">
        <f>+VLOOKUP($S484,'CODE GENERATOR'!$P:$AM,15,FALSE)</f>
        <v>0</v>
      </c>
      <c r="AW484" s="101">
        <f>+VLOOKUP($S484,'CODE GENERATOR'!$P:$AM,16,FALSE)</f>
        <v>0</v>
      </c>
      <c r="AX484" s="101">
        <f>+VLOOKUP($S484,'CODE GENERATOR'!$P:$AM,17,FALSE)</f>
        <v>0</v>
      </c>
      <c r="AY484" s="101">
        <f>+VLOOKUP($S484,'CODE GENERATOR'!$P:$AM,18,FALSE)</f>
        <v>0</v>
      </c>
      <c r="AZ484" s="101">
        <f>+VLOOKUP($S484,'CODE GENERATOR'!$P:$AM,19,FALSE)</f>
        <v>0</v>
      </c>
      <c r="BA484" s="101">
        <f>+VLOOKUP($S484,'CODE GENERATOR'!$P:$AM,20,FALSE)</f>
        <v>0</v>
      </c>
      <c r="BB484" s="101">
        <f>+VLOOKUP($S484,'CODE GENERATOR'!$P:$AM,21,FALSE)</f>
        <v>0</v>
      </c>
      <c r="BC484" s="101">
        <f>+VLOOKUP($S484,'CODE GENERATOR'!$P:$AM,22,FALSE)</f>
        <v>0</v>
      </c>
      <c r="BD484" s="101">
        <f>+VLOOKUP($S484,'CODE GENERATOR'!$P:$AM,23,FALSE)</f>
        <v>0</v>
      </c>
      <c r="BE484" s="101">
        <f>+VLOOKUP($S484,'CODE GENERATOR'!$P:$AM,24,FALSE)</f>
        <v>0</v>
      </c>
      <c r="BF484" s="101">
        <f>IF(C484&gt;0,+VLOOKUP(G484,'CATEGORY ID'!$A$1:$L$118,3,FALSE),"")</f>
        <v>30</v>
      </c>
      <c r="BG484" s="101">
        <f>IF(C484&gt;0,+VLOOKUP(H484,'CATEGORY ID'!$D$1:$L$118,3,FALSE),"")</f>
        <v>2</v>
      </c>
      <c r="BH484" s="101">
        <f>IF(C484&gt;0,+VLOOKUP((+H484&amp;I484),'CATEGORY ID'!$H$1:$I$121,2,FALSE),"")</f>
        <v>108</v>
      </c>
      <c r="BJ484" s="101">
        <f>IF(C484&gt;0,IF(COUNTIF('CATEGORY ID'!$K$1:$K$121,+H484&amp;K484) &gt; 0, +VLOOKUP(+H484&amp;K484,'CATEGORY ID'!$K$1:$L$121,2,FALSE),""),"")</f>
        <v>224</v>
      </c>
      <c r="BK484" s="101" t="str">
        <f>IF(C484&gt;0,IF(COUNTIF('CATEGORY ID'!$K$124:$K$165, +VLOOKUP(C484,'STYLE NAMES'!$B:$AE,30,FALSE)) &gt; 0, +VLOOKUP(VLOOKUP(C484,'STYLE NAMES'!$B:$AE,30,FALSE),'CATEGORY ID'!K:M,2,FALSE),""),"")</f>
        <v/>
      </c>
      <c r="BO484" s="101">
        <v>21</v>
      </c>
      <c r="BR484" s="101" t="str" cm="1">
        <f t="array" ref="BR484">IF(C484&gt;0,_xlfn.TEXTJOIN(";", TRUE,_xlfn.UNIQUE(_xlfn._xlws.FILTER(BF484:BQ484,(BF484:BQ484&gt;0)),TRUE,FALSE)),"")&amp;";"&amp;BS484</f>
        <v>30;2;108;224;21;209;230</v>
      </c>
      <c r="BS484" s="101" t="s">
        <v>3455</v>
      </c>
      <c r="BU484" s="106">
        <f>IF(C484&gt;0,+VLOOKUP($C484,'STYLE NAMES'!$B:$AC,26,FALSE),"")</f>
        <v>89.9</v>
      </c>
      <c r="BV484" s="106">
        <f>IF(C484&gt;0,+VLOOKUP($C484,'STYLE NAMES'!$B:$AC,27,FALSE),"")</f>
        <v>4940</v>
      </c>
      <c r="BW484" s="106">
        <f>IF(C484&gt;0,+VLOOKUP($C484,'STYLE NAMES'!$B:$AC,28,FALSE),"")</f>
        <v>103.38500000000001</v>
      </c>
      <c r="BY484"/>
      <c r="BZ484" s="101">
        <v>0</v>
      </c>
      <c r="CA484" s="137">
        <f t="shared" si="34"/>
        <v>0</v>
      </c>
      <c r="CB484" s="137">
        <f>+VLOOKUP(C484,'[2]STYLES &amp; MODELS MATRIX'!$A:$G,7,FALSE)</f>
        <v>0</v>
      </c>
      <c r="CC484" s="137" t="str">
        <f>+VLOOKUP(C484,'[1]STYLES &amp; SIZE CHARTS'!$A:$H,8,FALSE)</f>
        <v>MT-SSCP1</v>
      </c>
      <c r="CD484" s="137"/>
      <c r="CE484" s="205"/>
      <c r="CF484" s="141"/>
    </row>
    <row r="485" spans="1:84" s="101" customFormat="1" ht="12" customHeight="1" x14ac:dyDescent="0.2">
      <c r="A485" s="102">
        <f t="shared" si="32"/>
        <v>8683711005346</v>
      </c>
      <c r="B485" s="101" t="s">
        <v>883</v>
      </c>
      <c r="C485" s="101" t="s">
        <v>449</v>
      </c>
      <c r="D485" s="101" t="s">
        <v>2990</v>
      </c>
      <c r="E485" s="203" t="s">
        <v>2388</v>
      </c>
      <c r="F485" s="101" t="s">
        <v>785</v>
      </c>
      <c r="G485" s="101" t="str">
        <f>IF(C485&gt;0,+VLOOKUP($C485,'STYLE NAMES'!$B:$AC,4,FALSE),"")</f>
        <v>RIDER</v>
      </c>
      <c r="H485" s="101" t="str">
        <f>IF(C485&gt;0,+VLOOKUP($C485,'STYLE NAMES'!$B:$AC,5,FALSE),"")</f>
        <v>MEN</v>
      </c>
      <c r="I485" s="101" t="str">
        <f>IF(C485&gt;0,+VLOOKUP($C485,'STYLE NAMES'!$B:$AC,6,FALSE),"")</f>
        <v>TOPS</v>
      </c>
      <c r="J485" s="101" t="str">
        <f>IF(C485&gt;0,+VLOOKUP($C485,'STYLE NAMES'!$B:$AC,7,FALSE),"")</f>
        <v>MEN</v>
      </c>
      <c r="K485" s="101" t="str">
        <f>IF(C485&gt;0,+VLOOKUP($C485,'STYLE NAMES'!$B:$AC,8,FALSE),"")</f>
        <v>COMPETITION POLOS</v>
      </c>
      <c r="L485" s="101" t="str">
        <f>IF(E485&gt;0,+VLOOKUP($E485,'CODE GENERATOR'!$D:$T,3,FALSE),"")</f>
        <v>S</v>
      </c>
      <c r="M485" s="101" t="str">
        <f>IF(E485&gt;0,+VLOOKUP($E485,'CODE GENERATOR'!$D:$T,4,FALSE),"")</f>
        <v>PIQUET</v>
      </c>
      <c r="N485" s="101" t="str">
        <f>IF(E485&gt;0,+VLOOKUP($E485,'CODE GENERATOR'!$D:$T,6,FALSE),"")</f>
        <v>WHITE</v>
      </c>
      <c r="O485" s="101" t="str">
        <f>IF(E485&gt;0,+VLOOKUP($E485,'CODE GENERATOR'!$D:$T,7,FALSE),"")</f>
        <v>NAVY</v>
      </c>
      <c r="P485" s="101" t="str">
        <f t="shared" si="33"/>
        <v>WHITE/NAVY</v>
      </c>
      <c r="Q485" s="104" t="str">
        <f>IF(E485&gt;0,+VLOOKUP($E485,'CODE GENERATOR'!$D:$T,11,FALSE),"")</f>
        <v>R.TOPMN_CPL0044</v>
      </c>
      <c r="R485" s="104" t="str">
        <f>IF(E485&gt;0,+VLOOKUP($E485,'CODE GENERATOR'!$D:$T,12,FALSE),"")</f>
        <v>PIQ0015WHTNAV</v>
      </c>
      <c r="S485" s="104" t="str">
        <f>IF(E485&gt;0,+VLOOKUP($E485,'CODE GENERATOR'!$D:$T,13,FALSE),"")</f>
        <v>R.TOPMN_CPL0044_PIQ0015WHTNAV</v>
      </c>
      <c r="T485" s="104" t="str">
        <f t="shared" si="31"/>
        <v>R.TOPMN_CPL0044_PIQ0015WHTNAV_S</v>
      </c>
      <c r="U485" s="105">
        <v>8683711005346</v>
      </c>
      <c r="V485" s="107" t="str" cm="1">
        <f t="array" ref="V485">_xlfn.TEXTJOIN(";", TRUE, _xlfn.UNIQUE(_xlfn._xlws.FILTER(P$3:P$10029, C$3:C$10029=C485)))</f>
        <v>WHITE/NAVY;NAVY/WHITE</v>
      </c>
      <c r="W485" s="107" t="str" cm="1">
        <f t="array" ref="W485">_xlfn.TEXTJOIN(";", TRUE, _xlfn.UNIQUE(_xlfn._xlws.FILTER(F$3:F$10029, C$3:C$10029=C485)))</f>
        <v>XS;S;M;L;XL;XXL</v>
      </c>
      <c r="X485" s="101">
        <f>IF(E485&gt;0,+VLOOKUP($E485,'CODE GENERATOR'!$D:$AC,19,FALSE),0)</f>
        <v>0</v>
      </c>
      <c r="Y485" s="101" t="str">
        <f>IF(E485&gt;0,+VLOOKUP($E485,'CODE GENERATOR'!$D:$AC,20,FALSE),0)</f>
        <v/>
      </c>
      <c r="Z485" s="101" t="str">
        <f>IF(E485&gt;0,+VLOOKUP($E485,'CODE GENERATOR'!$D:$AC,21,FALSE),0)</f>
        <v/>
      </c>
      <c r="AA485" s="101" t="str">
        <f>IF(E485&gt;0,+VLOOKUP($E485,'CODE GENERATOR'!$D:$AC,22,FALSE),0)</f>
        <v/>
      </c>
      <c r="AB485" s="101" t="str">
        <f>IF(E485&gt;0,+VLOOKUP($E485,'CODE GENERATOR'!$D:$AC,23,FALSE),0)</f>
        <v/>
      </c>
      <c r="AC485" s="101" t="str">
        <f>IF(E485&gt;0,+VLOOKUP($E485,'CODE GENERATOR'!$D:$AC,24,FALSE),0)</f>
        <v/>
      </c>
      <c r="AD485" s="101" t="str">
        <f>IF(E485&gt;0,+VLOOKUP($E485,'CODE GENERATOR'!$D:$AC,25,FALSE),0)</f>
        <v/>
      </c>
      <c r="AE485" s="101" t="str">
        <f>IF(E485&gt;0,+VLOOKUP($E485,'CODE GENERATOR'!$D:$AC,26,FALSE),0)</f>
        <v/>
      </c>
      <c r="AF485" s="149" t="str">
        <f>IF($C485&gt;0,$C485&amp;" "&amp;$P485&amp;" "&amp;+VLOOKUP($C485,'STYLE NAMES'!$B:$AC,10,FALSE),"""")</f>
        <v>MIAMI WHITE/NAVY MEN'S COMPETITION POLO SHORT SLEEVE</v>
      </c>
      <c r="AG485" s="101" t="str">
        <f>"Enjoy our "&amp;(AF485)&amp;"; "&amp;IF(C485&gt;0,+VLOOKUP($C485,'STYLE NAMES'!$B:$AC,11,FALSE),"")</f>
        <v>Enjoy our MIAMI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5" s="101" t="str">
        <f>IF(C485&gt;0,+VLOOKUP($C485,'STYLE NAMES'!$B:$AC,12,FALSE),"")</f>
        <v>* Specially engineered design for high performance
* 4-way super stretch piquet jersey
* Soft and comfortable
* Breathable
* Quick dry
Composition:
95% Poliamide 5% Elasthane</v>
      </c>
      <c r="AI485" s="101" t="str">
        <f>IF(C485&gt;0,+VLOOKUP($C485,'STYLE NAMES'!$B:$AC,13,FALSE),"")</f>
        <v>Machine Wash at 30°C
Mild process
Iron at low temperature
Iron from REVERSE
Do NOT iron on logos or prints
Do not bleach
Do NOT Tumble Dry</v>
      </c>
      <c r="AJ485" s="149" t="str">
        <f>IF($C485&gt;0,$C485&amp;" "&amp;$P485&amp;" "&amp;+VLOOKUP($C485,'STYLE NAMES'!$B:$AC,14,FALSE),"""")</f>
        <v>MIAMI WHITE/NAVY ERKEK KISA KOL YARIŞMA POLO</v>
      </c>
      <c r="AK485" s="149" t="str">
        <f>"Cavalier SanMarco tarafından tasarlanan "&amp;(AJ485)&amp;"; "&amp;IF(C485&gt;0,+VLOOKUP($C485,'STYLE NAMES'!$B:$AC,15,FALSE),"")</f>
        <v>Cavalier SanMarco tarafından tasarlanan MIAMI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5" s="149" t="str">
        <f>IF(C485&gt;0,+VLOOKUP($C485,'STYLE NAMES'!$B:$AC,16,FALSE),"")</f>
        <v>* Yüksek performans için özel tasarım
* 4 yönlü süper streç pike kumaş
* Yumuşak ve rahat
* Nefes alabilir
* Hızlı kuruma
Kompozisyon:
%95 Polyamid  %5 Elastan</v>
      </c>
      <c r="AM485" s="149" t="str">
        <f>IF(C485&gt;0,+VLOOKUP($C485,'STYLE NAMES'!$B:$AC,17,FALSE),"")</f>
        <v>Makinede 30°C' de Yıkayın
Hassas Yıkama
Ilık ütü yapın
Tersten ütüleyin
Logo ve baskıları ÜTÜLEMEYİN
Çamaşır suyu kullanmayın
Kurutma Makinesinde Kurutmayın</v>
      </c>
      <c r="AN485" s="149" t="str">
        <f>IF($C485&gt;0,$C485&amp;" "&amp;$P485&amp;" "&amp;+VLOOKUP($C485,'STYLE NAMES'!$B:$AC,18,FALSE),"""")</f>
        <v>MIAMI WHITE/NAVY POLO DA CONCORSO UOMO MANICA CORTA</v>
      </c>
      <c r="AO485" s="101" t="str">
        <f>"Disegnato da Cavalier SanMarco "&amp;(AN485)&amp;"; "&amp;IF(C485&gt;0,+VLOOKUP($C485,'STYLE NAMES'!$B:$AC,19,FALSE),"")</f>
        <v>Disegnato da Cavalier SanMarco MIAMI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5" s="101" t="str">
        <f>IF(C485&gt;0,+VLOOKUP($C485,'STYLE NAMES'!$B:$AC,20,FALSE),"")</f>
        <v>Design ingegnerizzato per alte prestazioni 
Jersey piqué elasticizzato  4-way-stretch 
Morbido e confortevole 
Traspirante Asciugatura rapida 
Composizione: 
95% Poliammide  5% Elastan</v>
      </c>
      <c r="AQ485" s="101" t="str">
        <f>IF(C485&gt;0,+VLOOKUP($C485,'STYLE NAMES'!$B:$AC,21,FALSE),"")</f>
        <v>Lavare in lavatrice a 30°C Ciclo delicato 
Stirare a bassa temperatura
Stirare al rovescio 
Non stirare su loghi o stampe 
Non candeggiare 
Non asciugare in asciugatrice</v>
      </c>
      <c r="AR485" s="101">
        <f>IF(D485&gt;0,+VLOOKUP($C485,'STYLE NAMES'!$B:$AC,22,FALSE),"")</f>
        <v>0</v>
      </c>
      <c r="AS485" s="101">
        <f>IF(E485&gt;0,+VLOOKUP($C485,'STYLE NAMES'!$B:$AC,23,FALSE),"")</f>
        <v>0</v>
      </c>
      <c r="AT485" s="101">
        <f>IF(F485&gt;0,+VLOOKUP($C485,'STYLE NAMES'!$B:$AC,24,FALSE),"")</f>
        <v>0</v>
      </c>
      <c r="AU485" s="101">
        <f>IF(G485&gt;0,+VLOOKUP($C485,'STYLE NAMES'!$B:$AC,25,FALSE),"")</f>
        <v>0</v>
      </c>
      <c r="AV485" s="101">
        <f>+VLOOKUP($S485,'CODE GENERATOR'!$P:$AM,15,FALSE)</f>
        <v>0</v>
      </c>
      <c r="AW485" s="101">
        <f>+VLOOKUP($S485,'CODE GENERATOR'!$P:$AM,16,FALSE)</f>
        <v>0</v>
      </c>
      <c r="AX485" s="101">
        <f>+VLOOKUP($S485,'CODE GENERATOR'!$P:$AM,17,FALSE)</f>
        <v>0</v>
      </c>
      <c r="AY485" s="101">
        <f>+VLOOKUP($S485,'CODE GENERATOR'!$P:$AM,18,FALSE)</f>
        <v>0</v>
      </c>
      <c r="AZ485" s="101">
        <f>+VLOOKUP($S485,'CODE GENERATOR'!$P:$AM,19,FALSE)</f>
        <v>0</v>
      </c>
      <c r="BA485" s="101">
        <f>+VLOOKUP($S485,'CODE GENERATOR'!$P:$AM,20,FALSE)</f>
        <v>0</v>
      </c>
      <c r="BB485" s="101">
        <f>+VLOOKUP($S485,'CODE GENERATOR'!$P:$AM,21,FALSE)</f>
        <v>0</v>
      </c>
      <c r="BC485" s="101">
        <f>+VLOOKUP($S485,'CODE GENERATOR'!$P:$AM,22,FALSE)</f>
        <v>0</v>
      </c>
      <c r="BD485" s="101">
        <f>+VLOOKUP($S485,'CODE GENERATOR'!$P:$AM,23,FALSE)</f>
        <v>0</v>
      </c>
      <c r="BE485" s="101">
        <f>+VLOOKUP($S485,'CODE GENERATOR'!$P:$AM,24,FALSE)</f>
        <v>0</v>
      </c>
      <c r="BF485" s="101">
        <f>IF(C485&gt;0,+VLOOKUP(G485,'CATEGORY ID'!$A$1:$L$118,3,FALSE),"")</f>
        <v>30</v>
      </c>
      <c r="BG485" s="101">
        <f>IF(C485&gt;0,+VLOOKUP(H485,'CATEGORY ID'!$D$1:$L$118,3,FALSE),"")</f>
        <v>2</v>
      </c>
      <c r="BH485" s="101">
        <f>IF(C485&gt;0,+VLOOKUP((+H485&amp;I485),'CATEGORY ID'!$H$1:$I$121,2,FALSE),"")</f>
        <v>108</v>
      </c>
      <c r="BJ485" s="101">
        <f>IF(C485&gt;0,IF(COUNTIF('CATEGORY ID'!$K$1:$K$121,+H485&amp;K485) &gt; 0, +VLOOKUP(+H485&amp;K485,'CATEGORY ID'!$K$1:$L$121,2,FALSE),""),"")</f>
        <v>224</v>
      </c>
      <c r="BK485" s="101" t="str">
        <f>IF(C485&gt;0,IF(COUNTIF('CATEGORY ID'!$K$124:$K$165, +VLOOKUP(C485,'STYLE NAMES'!$B:$AE,30,FALSE)) &gt; 0, +VLOOKUP(VLOOKUP(C485,'STYLE NAMES'!$B:$AE,30,FALSE),'CATEGORY ID'!K:M,2,FALSE),""),"")</f>
        <v/>
      </c>
      <c r="BO485" s="101">
        <v>21</v>
      </c>
      <c r="BR485" s="101" t="str" cm="1">
        <f t="array" ref="BR485">IF(C485&gt;0,_xlfn.TEXTJOIN(";", TRUE,_xlfn.UNIQUE(_xlfn._xlws.FILTER(BF485:BQ485,(BF485:BQ485&gt;0)),TRUE,FALSE)),"")&amp;";"&amp;BS485</f>
        <v>30;2;108;224;21;209;230</v>
      </c>
      <c r="BS485" s="101" t="s">
        <v>3455</v>
      </c>
      <c r="BU485" s="106">
        <f>IF(C485&gt;0,+VLOOKUP($C485,'STYLE NAMES'!$B:$AC,26,FALSE),"")</f>
        <v>89.9</v>
      </c>
      <c r="BV485" s="106">
        <f>IF(C485&gt;0,+VLOOKUP($C485,'STYLE NAMES'!$B:$AC,27,FALSE),"")</f>
        <v>4940</v>
      </c>
      <c r="BW485" s="106">
        <f>IF(C485&gt;0,+VLOOKUP($C485,'STYLE NAMES'!$B:$AC,28,FALSE),"")</f>
        <v>103.38500000000001</v>
      </c>
      <c r="BY485"/>
      <c r="BZ485" s="101">
        <v>0</v>
      </c>
      <c r="CA485" s="137">
        <f t="shared" si="34"/>
        <v>0</v>
      </c>
      <c r="CB485" s="137">
        <f>+VLOOKUP(C485,'[2]STYLES &amp; MODELS MATRIX'!$A:$G,7,FALSE)</f>
        <v>0</v>
      </c>
      <c r="CC485" s="137" t="str">
        <f>+VLOOKUP(C485,'[1]STYLES &amp; SIZE CHARTS'!$A:$H,8,FALSE)</f>
        <v>MT-SSCP1</v>
      </c>
      <c r="CD485" s="137"/>
      <c r="CE485" s="205"/>
      <c r="CF485" s="141"/>
    </row>
    <row r="486" spans="1:84" s="101" customFormat="1" ht="12" customHeight="1" x14ac:dyDescent="0.2">
      <c r="A486" s="102">
        <f t="shared" si="32"/>
        <v>8683711005353</v>
      </c>
      <c r="B486" s="101" t="s">
        <v>883</v>
      </c>
      <c r="C486" s="101" t="s">
        <v>449</v>
      </c>
      <c r="D486" s="101" t="s">
        <v>2990</v>
      </c>
      <c r="E486" s="203" t="s">
        <v>2388</v>
      </c>
      <c r="F486" s="101" t="s">
        <v>2247</v>
      </c>
      <c r="G486" s="101" t="str">
        <f>IF(C486&gt;0,+VLOOKUP($C486,'STYLE NAMES'!$B:$AC,4,FALSE),"")</f>
        <v>RIDER</v>
      </c>
      <c r="H486" s="101" t="str">
        <f>IF(C486&gt;0,+VLOOKUP($C486,'STYLE NAMES'!$B:$AC,5,FALSE),"")</f>
        <v>MEN</v>
      </c>
      <c r="I486" s="101" t="str">
        <f>IF(C486&gt;0,+VLOOKUP($C486,'STYLE NAMES'!$B:$AC,6,FALSE),"")</f>
        <v>TOPS</v>
      </c>
      <c r="J486" s="101" t="str">
        <f>IF(C486&gt;0,+VLOOKUP($C486,'STYLE NAMES'!$B:$AC,7,FALSE),"")</f>
        <v>MEN</v>
      </c>
      <c r="K486" s="101" t="str">
        <f>IF(C486&gt;0,+VLOOKUP($C486,'STYLE NAMES'!$B:$AC,8,FALSE),"")</f>
        <v>COMPETITION POLOS</v>
      </c>
      <c r="L486" s="101" t="str">
        <f>IF(E486&gt;0,+VLOOKUP($E486,'CODE GENERATOR'!$D:$T,3,FALSE),"")</f>
        <v>S</v>
      </c>
      <c r="M486" s="101" t="str">
        <f>IF(E486&gt;0,+VLOOKUP($E486,'CODE GENERATOR'!$D:$T,4,FALSE),"")</f>
        <v>PIQUET</v>
      </c>
      <c r="N486" s="101" t="str">
        <f>IF(E486&gt;0,+VLOOKUP($E486,'CODE GENERATOR'!$D:$T,6,FALSE),"")</f>
        <v>WHITE</v>
      </c>
      <c r="O486" s="101" t="str">
        <f>IF(E486&gt;0,+VLOOKUP($E486,'CODE GENERATOR'!$D:$T,7,FALSE),"")</f>
        <v>NAVY</v>
      </c>
      <c r="P486" s="101" t="str">
        <f t="shared" si="33"/>
        <v>WHITE/NAVY</v>
      </c>
      <c r="Q486" s="104" t="str">
        <f>IF(E486&gt;0,+VLOOKUP($E486,'CODE GENERATOR'!$D:$T,11,FALSE),"")</f>
        <v>R.TOPMN_CPL0044</v>
      </c>
      <c r="R486" s="104" t="str">
        <f>IF(E486&gt;0,+VLOOKUP($E486,'CODE GENERATOR'!$D:$T,12,FALSE),"")</f>
        <v>PIQ0015WHTNAV</v>
      </c>
      <c r="S486" s="104" t="str">
        <f>IF(E486&gt;0,+VLOOKUP($E486,'CODE GENERATOR'!$D:$T,13,FALSE),"")</f>
        <v>R.TOPMN_CPL0044_PIQ0015WHTNAV</v>
      </c>
      <c r="T486" s="104" t="str">
        <f t="shared" si="31"/>
        <v>R.TOPMN_CPL0044_PIQ0015WHTNAV_M</v>
      </c>
      <c r="U486" s="105">
        <v>8683711005353</v>
      </c>
      <c r="V486" s="107" t="str" cm="1">
        <f t="array" ref="V486">_xlfn.TEXTJOIN(";", TRUE, _xlfn.UNIQUE(_xlfn._xlws.FILTER(P$3:P$10029, C$3:C$10029=C486)))</f>
        <v>WHITE/NAVY;NAVY/WHITE</v>
      </c>
      <c r="W486" s="107" t="str" cm="1">
        <f t="array" ref="W486">_xlfn.TEXTJOIN(";", TRUE, _xlfn.UNIQUE(_xlfn._xlws.FILTER(F$3:F$10029, C$3:C$10029=C486)))</f>
        <v>XS;S;M;L;XL;XXL</v>
      </c>
      <c r="X486" s="101">
        <f>IF(E486&gt;0,+VLOOKUP($E486,'CODE GENERATOR'!$D:$AC,19,FALSE),0)</f>
        <v>0</v>
      </c>
      <c r="Y486" s="101" t="str">
        <f>IF(E486&gt;0,+VLOOKUP($E486,'CODE GENERATOR'!$D:$AC,20,FALSE),0)</f>
        <v/>
      </c>
      <c r="Z486" s="101" t="str">
        <f>IF(E486&gt;0,+VLOOKUP($E486,'CODE GENERATOR'!$D:$AC,21,FALSE),0)</f>
        <v/>
      </c>
      <c r="AA486" s="101" t="str">
        <f>IF(E486&gt;0,+VLOOKUP($E486,'CODE GENERATOR'!$D:$AC,22,FALSE),0)</f>
        <v/>
      </c>
      <c r="AB486" s="101" t="str">
        <f>IF(E486&gt;0,+VLOOKUP($E486,'CODE GENERATOR'!$D:$AC,23,FALSE),0)</f>
        <v/>
      </c>
      <c r="AC486" s="101" t="str">
        <f>IF(E486&gt;0,+VLOOKUP($E486,'CODE GENERATOR'!$D:$AC,24,FALSE),0)</f>
        <v/>
      </c>
      <c r="AD486" s="101" t="str">
        <f>IF(E486&gt;0,+VLOOKUP($E486,'CODE GENERATOR'!$D:$AC,25,FALSE),0)</f>
        <v/>
      </c>
      <c r="AE486" s="101" t="str">
        <f>IF(E486&gt;0,+VLOOKUP($E486,'CODE GENERATOR'!$D:$AC,26,FALSE),0)</f>
        <v/>
      </c>
      <c r="AF486" s="149" t="str">
        <f>IF($C486&gt;0,$C486&amp;" "&amp;$P486&amp;" "&amp;+VLOOKUP($C486,'STYLE NAMES'!$B:$AC,10,FALSE),"""")</f>
        <v>MIAMI WHITE/NAVY MEN'S COMPETITION POLO SHORT SLEEVE</v>
      </c>
      <c r="AG486" s="101" t="str">
        <f>"Enjoy our "&amp;(AF486)&amp;"; "&amp;IF(C486&gt;0,+VLOOKUP($C486,'STYLE NAMES'!$B:$AC,11,FALSE),"")</f>
        <v>Enjoy our MIAMI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6" s="101" t="str">
        <f>IF(C486&gt;0,+VLOOKUP($C486,'STYLE NAMES'!$B:$AC,12,FALSE),"")</f>
        <v>* Specially engineered design for high performance
* 4-way super stretch piquet jersey
* Soft and comfortable
* Breathable
* Quick dry
Composition:
95% Poliamide 5% Elasthane</v>
      </c>
      <c r="AI486" s="101" t="str">
        <f>IF(C486&gt;0,+VLOOKUP($C486,'STYLE NAMES'!$B:$AC,13,FALSE),"")</f>
        <v>Machine Wash at 30°C
Mild process
Iron at low temperature
Iron from REVERSE
Do NOT iron on logos or prints
Do not bleach
Do NOT Tumble Dry</v>
      </c>
      <c r="AJ486" s="149" t="str">
        <f>IF($C486&gt;0,$C486&amp;" "&amp;$P486&amp;" "&amp;+VLOOKUP($C486,'STYLE NAMES'!$B:$AC,14,FALSE),"""")</f>
        <v>MIAMI WHITE/NAVY ERKEK KISA KOL YARIŞMA POLO</v>
      </c>
      <c r="AK486" s="149" t="str">
        <f>"Cavalier SanMarco tarafından tasarlanan "&amp;(AJ486)&amp;"; "&amp;IF(C486&gt;0,+VLOOKUP($C486,'STYLE NAMES'!$B:$AC,15,FALSE),"")</f>
        <v>Cavalier SanMarco tarafından tasarlanan MIAMI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6" s="149" t="str">
        <f>IF(C486&gt;0,+VLOOKUP($C486,'STYLE NAMES'!$B:$AC,16,FALSE),"")</f>
        <v>* Yüksek performans için özel tasarım
* 4 yönlü süper streç pike kumaş
* Yumuşak ve rahat
* Nefes alabilir
* Hızlı kuruma
Kompozisyon:
%95 Polyamid  %5 Elastan</v>
      </c>
      <c r="AM486" s="149" t="str">
        <f>IF(C486&gt;0,+VLOOKUP($C486,'STYLE NAMES'!$B:$AC,17,FALSE),"")</f>
        <v>Makinede 30°C' de Yıkayın
Hassas Yıkama
Ilık ütü yapın
Tersten ütüleyin
Logo ve baskıları ÜTÜLEMEYİN
Çamaşır suyu kullanmayın
Kurutma Makinesinde Kurutmayın</v>
      </c>
      <c r="AN486" s="149" t="str">
        <f>IF($C486&gt;0,$C486&amp;" "&amp;$P486&amp;" "&amp;+VLOOKUP($C486,'STYLE NAMES'!$B:$AC,18,FALSE),"""")</f>
        <v>MIAMI WHITE/NAVY POLO DA CONCORSO UOMO MANICA CORTA</v>
      </c>
      <c r="AO486" s="101" t="str">
        <f>"Disegnato da Cavalier SanMarco "&amp;(AN486)&amp;"; "&amp;IF(C486&gt;0,+VLOOKUP($C486,'STYLE NAMES'!$B:$AC,19,FALSE),"")</f>
        <v>Disegnato da Cavalier SanMarco MIAMI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6" s="101" t="str">
        <f>IF(C486&gt;0,+VLOOKUP($C486,'STYLE NAMES'!$B:$AC,20,FALSE),"")</f>
        <v>Design ingegnerizzato per alte prestazioni 
Jersey piqué elasticizzato  4-way-stretch 
Morbido e confortevole 
Traspirante Asciugatura rapida 
Composizione: 
95% Poliammide  5% Elastan</v>
      </c>
      <c r="AQ486" s="101" t="str">
        <f>IF(C486&gt;0,+VLOOKUP($C486,'STYLE NAMES'!$B:$AC,21,FALSE),"")</f>
        <v>Lavare in lavatrice a 30°C Ciclo delicato 
Stirare a bassa temperatura
Stirare al rovescio 
Non stirare su loghi o stampe 
Non candeggiare 
Non asciugare in asciugatrice</v>
      </c>
      <c r="AR486" s="101">
        <f>IF(D486&gt;0,+VLOOKUP($C486,'STYLE NAMES'!$B:$AC,22,FALSE),"")</f>
        <v>0</v>
      </c>
      <c r="AS486" s="101">
        <f>IF(E486&gt;0,+VLOOKUP($C486,'STYLE NAMES'!$B:$AC,23,FALSE),"")</f>
        <v>0</v>
      </c>
      <c r="AT486" s="101">
        <f>IF(F486&gt;0,+VLOOKUP($C486,'STYLE NAMES'!$B:$AC,24,FALSE),"")</f>
        <v>0</v>
      </c>
      <c r="AU486" s="101">
        <f>IF(G486&gt;0,+VLOOKUP($C486,'STYLE NAMES'!$B:$AC,25,FALSE),"")</f>
        <v>0</v>
      </c>
      <c r="AV486" s="101">
        <f>+VLOOKUP($S486,'CODE GENERATOR'!$P:$AM,15,FALSE)</f>
        <v>0</v>
      </c>
      <c r="AW486" s="101">
        <f>+VLOOKUP($S486,'CODE GENERATOR'!$P:$AM,16,FALSE)</f>
        <v>0</v>
      </c>
      <c r="AX486" s="101">
        <f>+VLOOKUP($S486,'CODE GENERATOR'!$P:$AM,17,FALSE)</f>
        <v>0</v>
      </c>
      <c r="AY486" s="101">
        <f>+VLOOKUP($S486,'CODE GENERATOR'!$P:$AM,18,FALSE)</f>
        <v>0</v>
      </c>
      <c r="AZ486" s="101">
        <f>+VLOOKUP($S486,'CODE GENERATOR'!$P:$AM,19,FALSE)</f>
        <v>0</v>
      </c>
      <c r="BA486" s="101">
        <f>+VLOOKUP($S486,'CODE GENERATOR'!$P:$AM,20,FALSE)</f>
        <v>0</v>
      </c>
      <c r="BB486" s="101">
        <f>+VLOOKUP($S486,'CODE GENERATOR'!$P:$AM,21,FALSE)</f>
        <v>0</v>
      </c>
      <c r="BC486" s="101">
        <f>+VLOOKUP($S486,'CODE GENERATOR'!$P:$AM,22,FALSE)</f>
        <v>0</v>
      </c>
      <c r="BD486" s="101">
        <f>+VLOOKUP($S486,'CODE GENERATOR'!$P:$AM,23,FALSE)</f>
        <v>0</v>
      </c>
      <c r="BE486" s="101">
        <f>+VLOOKUP($S486,'CODE GENERATOR'!$P:$AM,24,FALSE)</f>
        <v>0</v>
      </c>
      <c r="BF486" s="101">
        <f>IF(C486&gt;0,+VLOOKUP(G486,'CATEGORY ID'!$A$1:$L$118,3,FALSE),"")</f>
        <v>30</v>
      </c>
      <c r="BG486" s="101">
        <f>IF(C486&gt;0,+VLOOKUP(H486,'CATEGORY ID'!$D$1:$L$118,3,FALSE),"")</f>
        <v>2</v>
      </c>
      <c r="BH486" s="101">
        <f>IF(C486&gt;0,+VLOOKUP((+H486&amp;I486),'CATEGORY ID'!$H$1:$I$121,2,FALSE),"")</f>
        <v>108</v>
      </c>
      <c r="BJ486" s="101">
        <f>IF(C486&gt;0,IF(COUNTIF('CATEGORY ID'!$K$1:$K$121,+H486&amp;K486) &gt; 0, +VLOOKUP(+H486&amp;K486,'CATEGORY ID'!$K$1:$L$121,2,FALSE),""),"")</f>
        <v>224</v>
      </c>
      <c r="BK486" s="101" t="str">
        <f>IF(C486&gt;0,IF(COUNTIF('CATEGORY ID'!$K$124:$K$165, +VLOOKUP(C486,'STYLE NAMES'!$B:$AE,30,FALSE)) &gt; 0, +VLOOKUP(VLOOKUP(C486,'STYLE NAMES'!$B:$AE,30,FALSE),'CATEGORY ID'!K:M,2,FALSE),""),"")</f>
        <v/>
      </c>
      <c r="BO486" s="101">
        <v>21</v>
      </c>
      <c r="BR486" s="101" t="str" cm="1">
        <f t="array" ref="BR486">IF(C486&gt;0,_xlfn.TEXTJOIN(";", TRUE,_xlfn.UNIQUE(_xlfn._xlws.FILTER(BF486:BQ486,(BF486:BQ486&gt;0)),TRUE,FALSE)),"")&amp;";"&amp;BS486</f>
        <v>30;2;108;224;21;209;230</v>
      </c>
      <c r="BS486" s="101" t="s">
        <v>3455</v>
      </c>
      <c r="BU486" s="106">
        <f>IF(C486&gt;0,+VLOOKUP($C486,'STYLE NAMES'!$B:$AC,26,FALSE),"")</f>
        <v>89.9</v>
      </c>
      <c r="BV486" s="106">
        <f>IF(C486&gt;0,+VLOOKUP($C486,'STYLE NAMES'!$B:$AC,27,FALSE),"")</f>
        <v>4940</v>
      </c>
      <c r="BW486" s="106">
        <f>IF(C486&gt;0,+VLOOKUP($C486,'STYLE NAMES'!$B:$AC,28,FALSE),"")</f>
        <v>103.38500000000001</v>
      </c>
      <c r="BY486"/>
      <c r="BZ486" s="101">
        <v>0</v>
      </c>
      <c r="CA486" s="137">
        <f t="shared" si="34"/>
        <v>0</v>
      </c>
      <c r="CB486" s="137">
        <f>+VLOOKUP(C486,'[2]STYLES &amp; MODELS MATRIX'!$A:$G,7,FALSE)</f>
        <v>0</v>
      </c>
      <c r="CC486" s="137" t="str">
        <f>+VLOOKUP(C486,'[1]STYLES &amp; SIZE CHARTS'!$A:$H,8,FALSE)</f>
        <v>MT-SSCP1</v>
      </c>
      <c r="CD486" s="137"/>
      <c r="CE486" s="205"/>
      <c r="CF486" s="141"/>
    </row>
    <row r="487" spans="1:84" s="101" customFormat="1" ht="12" customHeight="1" x14ac:dyDescent="0.2">
      <c r="A487" s="102">
        <f t="shared" si="32"/>
        <v>8683711005360</v>
      </c>
      <c r="B487" s="101" t="s">
        <v>883</v>
      </c>
      <c r="C487" s="101" t="s">
        <v>449</v>
      </c>
      <c r="D487" s="101" t="s">
        <v>2990</v>
      </c>
      <c r="E487" s="203" t="s">
        <v>2388</v>
      </c>
      <c r="F487" s="101" t="s">
        <v>2248</v>
      </c>
      <c r="G487" s="101" t="str">
        <f>IF(C487&gt;0,+VLOOKUP($C487,'STYLE NAMES'!$B:$AC,4,FALSE),"")</f>
        <v>RIDER</v>
      </c>
      <c r="H487" s="101" t="str">
        <f>IF(C487&gt;0,+VLOOKUP($C487,'STYLE NAMES'!$B:$AC,5,FALSE),"")</f>
        <v>MEN</v>
      </c>
      <c r="I487" s="101" t="str">
        <f>IF(C487&gt;0,+VLOOKUP($C487,'STYLE NAMES'!$B:$AC,6,FALSE),"")</f>
        <v>TOPS</v>
      </c>
      <c r="J487" s="101" t="str">
        <f>IF(C487&gt;0,+VLOOKUP($C487,'STYLE NAMES'!$B:$AC,7,FALSE),"")</f>
        <v>MEN</v>
      </c>
      <c r="K487" s="101" t="str">
        <f>IF(C487&gt;0,+VLOOKUP($C487,'STYLE NAMES'!$B:$AC,8,FALSE),"")</f>
        <v>COMPETITION POLOS</v>
      </c>
      <c r="L487" s="101" t="str">
        <f>IF(E487&gt;0,+VLOOKUP($E487,'CODE GENERATOR'!$D:$T,3,FALSE),"")</f>
        <v>S</v>
      </c>
      <c r="M487" s="101" t="str">
        <f>IF(E487&gt;0,+VLOOKUP($E487,'CODE GENERATOR'!$D:$T,4,FALSE),"")</f>
        <v>PIQUET</v>
      </c>
      <c r="N487" s="101" t="str">
        <f>IF(E487&gt;0,+VLOOKUP($E487,'CODE GENERATOR'!$D:$T,6,FALSE),"")</f>
        <v>WHITE</v>
      </c>
      <c r="O487" s="101" t="str">
        <f>IF(E487&gt;0,+VLOOKUP($E487,'CODE GENERATOR'!$D:$T,7,FALSE),"")</f>
        <v>NAVY</v>
      </c>
      <c r="P487" s="101" t="str">
        <f t="shared" si="33"/>
        <v>WHITE/NAVY</v>
      </c>
      <c r="Q487" s="104" t="str">
        <f>IF(E487&gt;0,+VLOOKUP($E487,'CODE GENERATOR'!$D:$T,11,FALSE),"")</f>
        <v>R.TOPMN_CPL0044</v>
      </c>
      <c r="R487" s="104" t="str">
        <f>IF(E487&gt;0,+VLOOKUP($E487,'CODE GENERATOR'!$D:$T,12,FALSE),"")</f>
        <v>PIQ0015WHTNAV</v>
      </c>
      <c r="S487" s="104" t="str">
        <f>IF(E487&gt;0,+VLOOKUP($E487,'CODE GENERATOR'!$D:$T,13,FALSE),"")</f>
        <v>R.TOPMN_CPL0044_PIQ0015WHTNAV</v>
      </c>
      <c r="T487" s="104" t="str">
        <f t="shared" si="31"/>
        <v>R.TOPMN_CPL0044_PIQ0015WHTNAV_L</v>
      </c>
      <c r="U487" s="105">
        <v>8683711005360</v>
      </c>
      <c r="V487" s="107" t="str" cm="1">
        <f t="array" ref="V487">_xlfn.TEXTJOIN(";", TRUE, _xlfn.UNIQUE(_xlfn._xlws.FILTER(P$3:P$10029, C$3:C$10029=C487)))</f>
        <v>WHITE/NAVY;NAVY/WHITE</v>
      </c>
      <c r="W487" s="107" t="str" cm="1">
        <f t="array" ref="W487">_xlfn.TEXTJOIN(";", TRUE, _xlfn.UNIQUE(_xlfn._xlws.FILTER(F$3:F$10029, C$3:C$10029=C487)))</f>
        <v>XS;S;M;L;XL;XXL</v>
      </c>
      <c r="X487" s="101">
        <f>IF(E487&gt;0,+VLOOKUP($E487,'CODE GENERATOR'!$D:$AC,19,FALSE),0)</f>
        <v>0</v>
      </c>
      <c r="Y487" s="101" t="str">
        <f>IF(E487&gt;0,+VLOOKUP($E487,'CODE GENERATOR'!$D:$AC,20,FALSE),0)</f>
        <v/>
      </c>
      <c r="Z487" s="101" t="str">
        <f>IF(E487&gt;0,+VLOOKUP($E487,'CODE GENERATOR'!$D:$AC,21,FALSE),0)</f>
        <v/>
      </c>
      <c r="AA487" s="101" t="str">
        <f>IF(E487&gt;0,+VLOOKUP($E487,'CODE GENERATOR'!$D:$AC,22,FALSE),0)</f>
        <v/>
      </c>
      <c r="AB487" s="101" t="str">
        <f>IF(E487&gt;0,+VLOOKUP($E487,'CODE GENERATOR'!$D:$AC,23,FALSE),0)</f>
        <v/>
      </c>
      <c r="AC487" s="101" t="str">
        <f>IF(E487&gt;0,+VLOOKUP($E487,'CODE GENERATOR'!$D:$AC,24,FALSE),0)</f>
        <v/>
      </c>
      <c r="AD487" s="101" t="str">
        <f>IF(E487&gt;0,+VLOOKUP($E487,'CODE GENERATOR'!$D:$AC,25,FALSE),0)</f>
        <v/>
      </c>
      <c r="AE487" s="101" t="str">
        <f>IF(E487&gt;0,+VLOOKUP($E487,'CODE GENERATOR'!$D:$AC,26,FALSE),0)</f>
        <v/>
      </c>
      <c r="AF487" s="149" t="str">
        <f>IF($C487&gt;0,$C487&amp;" "&amp;$P487&amp;" "&amp;+VLOOKUP($C487,'STYLE NAMES'!$B:$AC,10,FALSE),"""")</f>
        <v>MIAMI WHITE/NAVY MEN'S COMPETITION POLO SHORT SLEEVE</v>
      </c>
      <c r="AG487" s="101" t="str">
        <f>"Enjoy our "&amp;(AF487)&amp;"; "&amp;IF(C487&gt;0,+VLOOKUP($C487,'STYLE NAMES'!$B:$AC,11,FALSE),"")</f>
        <v>Enjoy our MIAMI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7" s="101" t="str">
        <f>IF(C487&gt;0,+VLOOKUP($C487,'STYLE NAMES'!$B:$AC,12,FALSE),"")</f>
        <v>* Specially engineered design for high performance
* 4-way super stretch piquet jersey
* Soft and comfortable
* Breathable
* Quick dry
Composition:
95% Poliamide 5% Elasthane</v>
      </c>
      <c r="AI487" s="101" t="str">
        <f>IF(C487&gt;0,+VLOOKUP($C487,'STYLE NAMES'!$B:$AC,13,FALSE),"")</f>
        <v>Machine Wash at 30°C
Mild process
Iron at low temperature
Iron from REVERSE
Do NOT iron on logos or prints
Do not bleach
Do NOT Tumble Dry</v>
      </c>
      <c r="AJ487" s="149" t="str">
        <f>IF($C487&gt;0,$C487&amp;" "&amp;$P487&amp;" "&amp;+VLOOKUP($C487,'STYLE NAMES'!$B:$AC,14,FALSE),"""")</f>
        <v>MIAMI WHITE/NAVY ERKEK KISA KOL YARIŞMA POLO</v>
      </c>
      <c r="AK487" s="149" t="str">
        <f>"Cavalier SanMarco tarafından tasarlanan "&amp;(AJ487)&amp;"; "&amp;IF(C487&gt;0,+VLOOKUP($C487,'STYLE NAMES'!$B:$AC,15,FALSE),"")</f>
        <v>Cavalier SanMarco tarafından tasarlanan MIAMI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7" s="149" t="str">
        <f>IF(C487&gt;0,+VLOOKUP($C487,'STYLE NAMES'!$B:$AC,16,FALSE),"")</f>
        <v>* Yüksek performans için özel tasarım
* 4 yönlü süper streç pike kumaş
* Yumuşak ve rahat
* Nefes alabilir
* Hızlı kuruma
Kompozisyon:
%95 Polyamid  %5 Elastan</v>
      </c>
      <c r="AM487" s="149" t="str">
        <f>IF(C487&gt;0,+VLOOKUP($C487,'STYLE NAMES'!$B:$AC,17,FALSE),"")</f>
        <v>Makinede 30°C' de Yıkayın
Hassas Yıkama
Ilık ütü yapın
Tersten ütüleyin
Logo ve baskıları ÜTÜLEMEYİN
Çamaşır suyu kullanmayın
Kurutma Makinesinde Kurutmayın</v>
      </c>
      <c r="AN487" s="149" t="str">
        <f>IF($C487&gt;0,$C487&amp;" "&amp;$P487&amp;" "&amp;+VLOOKUP($C487,'STYLE NAMES'!$B:$AC,18,FALSE),"""")</f>
        <v>MIAMI WHITE/NAVY POLO DA CONCORSO UOMO MANICA CORTA</v>
      </c>
      <c r="AO487" s="101" t="str">
        <f>"Disegnato da Cavalier SanMarco "&amp;(AN487)&amp;"; "&amp;IF(C487&gt;0,+VLOOKUP($C487,'STYLE NAMES'!$B:$AC,19,FALSE),"")</f>
        <v>Disegnato da Cavalier SanMarco MIAMI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7" s="101" t="str">
        <f>IF(C487&gt;0,+VLOOKUP($C487,'STYLE NAMES'!$B:$AC,20,FALSE),"")</f>
        <v>Design ingegnerizzato per alte prestazioni 
Jersey piqué elasticizzato  4-way-stretch 
Morbido e confortevole 
Traspirante Asciugatura rapida 
Composizione: 
95% Poliammide  5% Elastan</v>
      </c>
      <c r="AQ487" s="101" t="str">
        <f>IF(C487&gt;0,+VLOOKUP($C487,'STYLE NAMES'!$B:$AC,21,FALSE),"")</f>
        <v>Lavare in lavatrice a 30°C Ciclo delicato 
Stirare a bassa temperatura
Stirare al rovescio 
Non stirare su loghi o stampe 
Non candeggiare 
Non asciugare in asciugatrice</v>
      </c>
      <c r="AR487" s="101">
        <f>IF(D487&gt;0,+VLOOKUP($C487,'STYLE NAMES'!$B:$AC,22,FALSE),"")</f>
        <v>0</v>
      </c>
      <c r="AS487" s="101">
        <f>IF(E487&gt;0,+VLOOKUP($C487,'STYLE NAMES'!$B:$AC,23,FALSE),"")</f>
        <v>0</v>
      </c>
      <c r="AT487" s="101">
        <f>IF(F487&gt;0,+VLOOKUP($C487,'STYLE NAMES'!$B:$AC,24,FALSE),"")</f>
        <v>0</v>
      </c>
      <c r="AU487" s="101">
        <f>IF(G487&gt;0,+VLOOKUP($C487,'STYLE NAMES'!$B:$AC,25,FALSE),"")</f>
        <v>0</v>
      </c>
      <c r="AV487" s="101">
        <f>+VLOOKUP($S487,'CODE GENERATOR'!$P:$AM,15,FALSE)</f>
        <v>0</v>
      </c>
      <c r="AW487" s="101">
        <f>+VLOOKUP($S487,'CODE GENERATOR'!$P:$AM,16,FALSE)</f>
        <v>0</v>
      </c>
      <c r="AX487" s="101">
        <f>+VLOOKUP($S487,'CODE GENERATOR'!$P:$AM,17,FALSE)</f>
        <v>0</v>
      </c>
      <c r="AY487" s="101">
        <f>+VLOOKUP($S487,'CODE GENERATOR'!$P:$AM,18,FALSE)</f>
        <v>0</v>
      </c>
      <c r="AZ487" s="101">
        <f>+VLOOKUP($S487,'CODE GENERATOR'!$P:$AM,19,FALSE)</f>
        <v>0</v>
      </c>
      <c r="BA487" s="101">
        <f>+VLOOKUP($S487,'CODE GENERATOR'!$P:$AM,20,FALSE)</f>
        <v>0</v>
      </c>
      <c r="BB487" s="101">
        <f>+VLOOKUP($S487,'CODE GENERATOR'!$P:$AM,21,FALSE)</f>
        <v>0</v>
      </c>
      <c r="BC487" s="101">
        <f>+VLOOKUP($S487,'CODE GENERATOR'!$P:$AM,22,FALSE)</f>
        <v>0</v>
      </c>
      <c r="BD487" s="101">
        <f>+VLOOKUP($S487,'CODE GENERATOR'!$P:$AM,23,FALSE)</f>
        <v>0</v>
      </c>
      <c r="BE487" s="101">
        <f>+VLOOKUP($S487,'CODE GENERATOR'!$P:$AM,24,FALSE)</f>
        <v>0</v>
      </c>
      <c r="BF487" s="101">
        <f>IF(C487&gt;0,+VLOOKUP(G487,'CATEGORY ID'!$A$1:$L$118,3,FALSE),"")</f>
        <v>30</v>
      </c>
      <c r="BG487" s="101">
        <f>IF(C487&gt;0,+VLOOKUP(H487,'CATEGORY ID'!$D$1:$L$118,3,FALSE),"")</f>
        <v>2</v>
      </c>
      <c r="BH487" s="101">
        <f>IF(C487&gt;0,+VLOOKUP((+H487&amp;I487),'CATEGORY ID'!$H$1:$I$121,2,FALSE),"")</f>
        <v>108</v>
      </c>
      <c r="BJ487" s="101">
        <f>IF(C487&gt;0,IF(COUNTIF('CATEGORY ID'!$K$1:$K$121,+H487&amp;K487) &gt; 0, +VLOOKUP(+H487&amp;K487,'CATEGORY ID'!$K$1:$L$121,2,FALSE),""),"")</f>
        <v>224</v>
      </c>
      <c r="BK487" s="101" t="str">
        <f>IF(C487&gt;0,IF(COUNTIF('CATEGORY ID'!$K$124:$K$165, +VLOOKUP(C487,'STYLE NAMES'!$B:$AE,30,FALSE)) &gt; 0, +VLOOKUP(VLOOKUP(C487,'STYLE NAMES'!$B:$AE,30,FALSE),'CATEGORY ID'!K:M,2,FALSE),""),"")</f>
        <v/>
      </c>
      <c r="BO487" s="101">
        <v>21</v>
      </c>
      <c r="BR487" s="101" t="str" cm="1">
        <f t="array" ref="BR487">IF(C487&gt;0,_xlfn.TEXTJOIN(";", TRUE,_xlfn.UNIQUE(_xlfn._xlws.FILTER(BF487:BQ487,(BF487:BQ487&gt;0)),TRUE,FALSE)),"")&amp;";"&amp;BS487</f>
        <v>30;2;108;224;21;209;230</v>
      </c>
      <c r="BS487" s="101" t="s">
        <v>3455</v>
      </c>
      <c r="BU487" s="106">
        <f>IF(C487&gt;0,+VLOOKUP($C487,'STYLE NAMES'!$B:$AC,26,FALSE),"")</f>
        <v>89.9</v>
      </c>
      <c r="BV487" s="106">
        <f>IF(C487&gt;0,+VLOOKUP($C487,'STYLE NAMES'!$B:$AC,27,FALSE),"")</f>
        <v>4940</v>
      </c>
      <c r="BW487" s="106">
        <f>IF(C487&gt;0,+VLOOKUP($C487,'STYLE NAMES'!$B:$AC,28,FALSE),"")</f>
        <v>103.38500000000001</v>
      </c>
      <c r="BY487"/>
      <c r="BZ487" s="101">
        <v>0</v>
      </c>
      <c r="CA487" s="137">
        <f t="shared" si="34"/>
        <v>0</v>
      </c>
      <c r="CB487" s="137">
        <f>+VLOOKUP(C487,'[2]STYLES &amp; MODELS MATRIX'!$A:$G,7,FALSE)</f>
        <v>0</v>
      </c>
      <c r="CC487" s="137" t="str">
        <f>+VLOOKUP(C487,'[1]STYLES &amp; SIZE CHARTS'!$A:$H,8,FALSE)</f>
        <v>MT-SSCP1</v>
      </c>
      <c r="CD487" s="137"/>
      <c r="CE487" s="205"/>
      <c r="CF487" s="141"/>
    </row>
    <row r="488" spans="1:84" s="101" customFormat="1" ht="12" customHeight="1" x14ac:dyDescent="0.2">
      <c r="A488" s="102">
        <f t="shared" si="32"/>
        <v>8683711005377</v>
      </c>
      <c r="B488" s="101" t="s">
        <v>883</v>
      </c>
      <c r="C488" s="101" t="s">
        <v>449</v>
      </c>
      <c r="D488" s="101" t="s">
        <v>2990</v>
      </c>
      <c r="E488" s="203" t="s">
        <v>2388</v>
      </c>
      <c r="F488" s="101" t="s">
        <v>2249</v>
      </c>
      <c r="G488" s="101" t="str">
        <f>IF(C488&gt;0,+VLOOKUP($C488,'STYLE NAMES'!$B:$AC,4,FALSE),"")</f>
        <v>RIDER</v>
      </c>
      <c r="H488" s="101" t="str">
        <f>IF(C488&gt;0,+VLOOKUP($C488,'STYLE NAMES'!$B:$AC,5,FALSE),"")</f>
        <v>MEN</v>
      </c>
      <c r="I488" s="101" t="str">
        <f>IF(C488&gt;0,+VLOOKUP($C488,'STYLE NAMES'!$B:$AC,6,FALSE),"")</f>
        <v>TOPS</v>
      </c>
      <c r="J488" s="101" t="str">
        <f>IF(C488&gt;0,+VLOOKUP($C488,'STYLE NAMES'!$B:$AC,7,FALSE),"")</f>
        <v>MEN</v>
      </c>
      <c r="K488" s="101" t="str">
        <f>IF(C488&gt;0,+VLOOKUP($C488,'STYLE NAMES'!$B:$AC,8,FALSE),"")</f>
        <v>COMPETITION POLOS</v>
      </c>
      <c r="L488" s="101" t="str">
        <f>IF(E488&gt;0,+VLOOKUP($E488,'CODE GENERATOR'!$D:$T,3,FALSE),"")</f>
        <v>S</v>
      </c>
      <c r="M488" s="101" t="str">
        <f>IF(E488&gt;0,+VLOOKUP($E488,'CODE GENERATOR'!$D:$T,4,FALSE),"")</f>
        <v>PIQUET</v>
      </c>
      <c r="N488" s="101" t="str">
        <f>IF(E488&gt;0,+VLOOKUP($E488,'CODE GENERATOR'!$D:$T,6,FALSE),"")</f>
        <v>WHITE</v>
      </c>
      <c r="O488" s="101" t="str">
        <f>IF(E488&gt;0,+VLOOKUP($E488,'CODE GENERATOR'!$D:$T,7,FALSE),"")</f>
        <v>NAVY</v>
      </c>
      <c r="P488" s="101" t="str">
        <f t="shared" si="33"/>
        <v>WHITE/NAVY</v>
      </c>
      <c r="Q488" s="104" t="str">
        <f>IF(E488&gt;0,+VLOOKUP($E488,'CODE GENERATOR'!$D:$T,11,FALSE),"")</f>
        <v>R.TOPMN_CPL0044</v>
      </c>
      <c r="R488" s="104" t="str">
        <f>IF(E488&gt;0,+VLOOKUP($E488,'CODE GENERATOR'!$D:$T,12,FALSE),"")</f>
        <v>PIQ0015WHTNAV</v>
      </c>
      <c r="S488" s="104" t="str">
        <f>IF(E488&gt;0,+VLOOKUP($E488,'CODE GENERATOR'!$D:$T,13,FALSE),"")</f>
        <v>R.TOPMN_CPL0044_PIQ0015WHTNAV</v>
      </c>
      <c r="T488" s="104" t="str">
        <f t="shared" si="31"/>
        <v>R.TOPMN_CPL0044_PIQ0015WHTNAV_XL</v>
      </c>
      <c r="U488" s="105">
        <v>8683711005377</v>
      </c>
      <c r="V488" s="107" t="str" cm="1">
        <f t="array" ref="V488">_xlfn.TEXTJOIN(";", TRUE, _xlfn.UNIQUE(_xlfn._xlws.FILTER(P$3:P$10029, C$3:C$10029=C488)))</f>
        <v>WHITE/NAVY;NAVY/WHITE</v>
      </c>
      <c r="W488" s="107" t="str" cm="1">
        <f t="array" ref="W488">_xlfn.TEXTJOIN(";", TRUE, _xlfn.UNIQUE(_xlfn._xlws.FILTER(F$3:F$10029, C$3:C$10029=C488)))</f>
        <v>XS;S;M;L;XL;XXL</v>
      </c>
      <c r="X488" s="101">
        <f>IF(E488&gt;0,+VLOOKUP($E488,'CODE GENERATOR'!$D:$AC,19,FALSE),0)</f>
        <v>0</v>
      </c>
      <c r="Y488" s="101" t="str">
        <f>IF(E488&gt;0,+VLOOKUP($E488,'CODE GENERATOR'!$D:$AC,20,FALSE),0)</f>
        <v/>
      </c>
      <c r="Z488" s="101" t="str">
        <f>IF(E488&gt;0,+VLOOKUP($E488,'CODE GENERATOR'!$D:$AC,21,FALSE),0)</f>
        <v/>
      </c>
      <c r="AA488" s="101" t="str">
        <f>IF(E488&gt;0,+VLOOKUP($E488,'CODE GENERATOR'!$D:$AC,22,FALSE),0)</f>
        <v/>
      </c>
      <c r="AB488" s="101" t="str">
        <f>IF(E488&gt;0,+VLOOKUP($E488,'CODE GENERATOR'!$D:$AC,23,FALSE),0)</f>
        <v/>
      </c>
      <c r="AC488" s="101" t="str">
        <f>IF(E488&gt;0,+VLOOKUP($E488,'CODE GENERATOR'!$D:$AC,24,FALSE),0)</f>
        <v/>
      </c>
      <c r="AD488" s="101" t="str">
        <f>IF(E488&gt;0,+VLOOKUP($E488,'CODE GENERATOR'!$D:$AC,25,FALSE),0)</f>
        <v/>
      </c>
      <c r="AE488" s="101" t="str">
        <f>IF(E488&gt;0,+VLOOKUP($E488,'CODE GENERATOR'!$D:$AC,26,FALSE),0)</f>
        <v/>
      </c>
      <c r="AF488" s="149" t="str">
        <f>IF($C488&gt;0,$C488&amp;" "&amp;$P488&amp;" "&amp;+VLOOKUP($C488,'STYLE NAMES'!$B:$AC,10,FALSE),"""")</f>
        <v>MIAMI WHITE/NAVY MEN'S COMPETITION POLO SHORT SLEEVE</v>
      </c>
      <c r="AG488" s="101" t="str">
        <f>"Enjoy our "&amp;(AF488)&amp;"; "&amp;IF(C488&gt;0,+VLOOKUP($C488,'STYLE NAMES'!$B:$AC,11,FALSE),"")</f>
        <v>Enjoy our MIAMI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8" s="101" t="str">
        <f>IF(C488&gt;0,+VLOOKUP($C488,'STYLE NAMES'!$B:$AC,12,FALSE),"")</f>
        <v>* Specially engineered design for high performance
* 4-way super stretch piquet jersey
* Soft and comfortable
* Breathable
* Quick dry
Composition:
95% Poliamide 5% Elasthane</v>
      </c>
      <c r="AI488" s="101" t="str">
        <f>IF(C488&gt;0,+VLOOKUP($C488,'STYLE NAMES'!$B:$AC,13,FALSE),"")</f>
        <v>Machine Wash at 30°C
Mild process
Iron at low temperature
Iron from REVERSE
Do NOT iron on logos or prints
Do not bleach
Do NOT Tumble Dry</v>
      </c>
      <c r="AJ488" s="149" t="str">
        <f>IF($C488&gt;0,$C488&amp;" "&amp;$P488&amp;" "&amp;+VLOOKUP($C488,'STYLE NAMES'!$B:$AC,14,FALSE),"""")</f>
        <v>MIAMI WHITE/NAVY ERKEK KISA KOL YARIŞMA POLO</v>
      </c>
      <c r="AK488" s="149" t="str">
        <f>"Cavalier SanMarco tarafından tasarlanan "&amp;(AJ488)&amp;"; "&amp;IF(C488&gt;0,+VLOOKUP($C488,'STYLE NAMES'!$B:$AC,15,FALSE),"")</f>
        <v>Cavalier SanMarco tarafından tasarlanan MIAMI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8" s="149" t="str">
        <f>IF(C488&gt;0,+VLOOKUP($C488,'STYLE NAMES'!$B:$AC,16,FALSE),"")</f>
        <v>* Yüksek performans için özel tasarım
* 4 yönlü süper streç pike kumaş
* Yumuşak ve rahat
* Nefes alabilir
* Hızlı kuruma
Kompozisyon:
%95 Polyamid  %5 Elastan</v>
      </c>
      <c r="AM488" s="149" t="str">
        <f>IF(C488&gt;0,+VLOOKUP($C488,'STYLE NAMES'!$B:$AC,17,FALSE),"")</f>
        <v>Makinede 30°C' de Yıkayın
Hassas Yıkama
Ilık ütü yapın
Tersten ütüleyin
Logo ve baskıları ÜTÜLEMEYİN
Çamaşır suyu kullanmayın
Kurutma Makinesinde Kurutmayın</v>
      </c>
      <c r="AN488" s="149" t="str">
        <f>IF($C488&gt;0,$C488&amp;" "&amp;$P488&amp;" "&amp;+VLOOKUP($C488,'STYLE NAMES'!$B:$AC,18,FALSE),"""")</f>
        <v>MIAMI WHITE/NAVY POLO DA CONCORSO UOMO MANICA CORTA</v>
      </c>
      <c r="AO488" s="101" t="str">
        <f>"Disegnato da Cavalier SanMarco "&amp;(AN488)&amp;"; "&amp;IF(C488&gt;0,+VLOOKUP($C488,'STYLE NAMES'!$B:$AC,19,FALSE),"")</f>
        <v>Disegnato da Cavalier SanMarco MIAMI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8" s="101" t="str">
        <f>IF(C488&gt;0,+VLOOKUP($C488,'STYLE NAMES'!$B:$AC,20,FALSE),"")</f>
        <v>Design ingegnerizzato per alte prestazioni 
Jersey piqué elasticizzato  4-way-stretch 
Morbido e confortevole 
Traspirante Asciugatura rapida 
Composizione: 
95% Poliammide  5% Elastan</v>
      </c>
      <c r="AQ488" s="101" t="str">
        <f>IF(C488&gt;0,+VLOOKUP($C488,'STYLE NAMES'!$B:$AC,21,FALSE),"")</f>
        <v>Lavare in lavatrice a 30°C Ciclo delicato 
Stirare a bassa temperatura
Stirare al rovescio 
Non stirare su loghi o stampe 
Non candeggiare 
Non asciugare in asciugatrice</v>
      </c>
      <c r="AR488" s="101">
        <f>IF(D488&gt;0,+VLOOKUP($C488,'STYLE NAMES'!$B:$AC,22,FALSE),"")</f>
        <v>0</v>
      </c>
      <c r="AS488" s="101">
        <f>IF(E488&gt;0,+VLOOKUP($C488,'STYLE NAMES'!$B:$AC,23,FALSE),"")</f>
        <v>0</v>
      </c>
      <c r="AT488" s="101">
        <f>IF(F488&gt;0,+VLOOKUP($C488,'STYLE NAMES'!$B:$AC,24,FALSE),"")</f>
        <v>0</v>
      </c>
      <c r="AU488" s="101">
        <f>IF(G488&gt;0,+VLOOKUP($C488,'STYLE NAMES'!$B:$AC,25,FALSE),"")</f>
        <v>0</v>
      </c>
      <c r="AV488" s="101">
        <f>+VLOOKUP($S488,'CODE GENERATOR'!$P:$AM,15,FALSE)</f>
        <v>0</v>
      </c>
      <c r="AW488" s="101">
        <f>+VLOOKUP($S488,'CODE GENERATOR'!$P:$AM,16,FALSE)</f>
        <v>0</v>
      </c>
      <c r="AX488" s="101">
        <f>+VLOOKUP($S488,'CODE GENERATOR'!$P:$AM,17,FALSE)</f>
        <v>0</v>
      </c>
      <c r="AY488" s="101">
        <f>+VLOOKUP($S488,'CODE GENERATOR'!$P:$AM,18,FALSE)</f>
        <v>0</v>
      </c>
      <c r="AZ488" s="101">
        <f>+VLOOKUP($S488,'CODE GENERATOR'!$P:$AM,19,FALSE)</f>
        <v>0</v>
      </c>
      <c r="BA488" s="101">
        <f>+VLOOKUP($S488,'CODE GENERATOR'!$P:$AM,20,FALSE)</f>
        <v>0</v>
      </c>
      <c r="BB488" s="101">
        <f>+VLOOKUP($S488,'CODE GENERATOR'!$P:$AM,21,FALSE)</f>
        <v>0</v>
      </c>
      <c r="BC488" s="101">
        <f>+VLOOKUP($S488,'CODE GENERATOR'!$P:$AM,22,FALSE)</f>
        <v>0</v>
      </c>
      <c r="BD488" s="101">
        <f>+VLOOKUP($S488,'CODE GENERATOR'!$P:$AM,23,FALSE)</f>
        <v>0</v>
      </c>
      <c r="BE488" s="101">
        <f>+VLOOKUP($S488,'CODE GENERATOR'!$P:$AM,24,FALSE)</f>
        <v>0</v>
      </c>
      <c r="BF488" s="101">
        <f>IF(C488&gt;0,+VLOOKUP(G488,'CATEGORY ID'!$A$1:$L$118,3,FALSE),"")</f>
        <v>30</v>
      </c>
      <c r="BG488" s="101">
        <f>IF(C488&gt;0,+VLOOKUP(H488,'CATEGORY ID'!$D$1:$L$118,3,FALSE),"")</f>
        <v>2</v>
      </c>
      <c r="BH488" s="101">
        <f>IF(C488&gt;0,+VLOOKUP((+H488&amp;I488),'CATEGORY ID'!$H$1:$I$121,2,FALSE),"")</f>
        <v>108</v>
      </c>
      <c r="BJ488" s="101">
        <f>IF(C488&gt;0,IF(COUNTIF('CATEGORY ID'!$K$1:$K$121,+H488&amp;K488) &gt; 0, +VLOOKUP(+H488&amp;K488,'CATEGORY ID'!$K$1:$L$121,2,FALSE),""),"")</f>
        <v>224</v>
      </c>
      <c r="BK488" s="101" t="str">
        <f>IF(C488&gt;0,IF(COUNTIF('CATEGORY ID'!$K$124:$K$165, +VLOOKUP(C488,'STYLE NAMES'!$B:$AE,30,FALSE)) &gt; 0, +VLOOKUP(VLOOKUP(C488,'STYLE NAMES'!$B:$AE,30,FALSE),'CATEGORY ID'!K:M,2,FALSE),""),"")</f>
        <v/>
      </c>
      <c r="BO488" s="101">
        <v>21</v>
      </c>
      <c r="BR488" s="101" t="str" cm="1">
        <f t="array" ref="BR488">IF(C488&gt;0,_xlfn.TEXTJOIN(";", TRUE,_xlfn.UNIQUE(_xlfn._xlws.FILTER(BF488:BQ488,(BF488:BQ488&gt;0)),TRUE,FALSE)),"")&amp;";"&amp;BS488</f>
        <v>30;2;108;224;21;209;230</v>
      </c>
      <c r="BS488" s="101" t="s">
        <v>3455</v>
      </c>
      <c r="BU488" s="106">
        <f>IF(C488&gt;0,+VLOOKUP($C488,'STYLE NAMES'!$B:$AC,26,FALSE),"")</f>
        <v>89.9</v>
      </c>
      <c r="BV488" s="106">
        <f>IF(C488&gt;0,+VLOOKUP($C488,'STYLE NAMES'!$B:$AC,27,FALSE),"")</f>
        <v>4940</v>
      </c>
      <c r="BW488" s="106">
        <f>IF(C488&gt;0,+VLOOKUP($C488,'STYLE NAMES'!$B:$AC,28,FALSE),"")</f>
        <v>103.38500000000001</v>
      </c>
      <c r="BY488"/>
      <c r="BZ488" s="101">
        <v>0</v>
      </c>
      <c r="CA488" s="137">
        <f t="shared" si="34"/>
        <v>0</v>
      </c>
      <c r="CB488" s="137">
        <f>+VLOOKUP(C488,'[2]STYLES &amp; MODELS MATRIX'!$A:$G,7,FALSE)</f>
        <v>0</v>
      </c>
      <c r="CC488" s="137" t="str">
        <f>+VLOOKUP(C488,'[1]STYLES &amp; SIZE CHARTS'!$A:$H,8,FALSE)</f>
        <v>MT-SSCP1</v>
      </c>
      <c r="CD488" s="137"/>
      <c r="CE488" s="205"/>
      <c r="CF488" s="141"/>
    </row>
    <row r="489" spans="1:84" s="101" customFormat="1" ht="12" customHeight="1" x14ac:dyDescent="0.2">
      <c r="A489" s="102">
        <f t="shared" si="32"/>
        <v>8683711005384</v>
      </c>
      <c r="B489" s="101" t="s">
        <v>883</v>
      </c>
      <c r="C489" s="101" t="s">
        <v>449</v>
      </c>
      <c r="D489" s="101" t="s">
        <v>2990</v>
      </c>
      <c r="E489" s="203" t="s">
        <v>2388</v>
      </c>
      <c r="F489" s="101" t="s">
        <v>2347</v>
      </c>
      <c r="G489" s="101" t="str">
        <f>IF(C489&gt;0,+VLOOKUP($C489,'STYLE NAMES'!$B:$AC,4,FALSE),"")</f>
        <v>RIDER</v>
      </c>
      <c r="H489" s="101" t="str">
        <f>IF(C489&gt;0,+VLOOKUP($C489,'STYLE NAMES'!$B:$AC,5,FALSE),"")</f>
        <v>MEN</v>
      </c>
      <c r="I489" s="101" t="str">
        <f>IF(C489&gt;0,+VLOOKUP($C489,'STYLE NAMES'!$B:$AC,6,FALSE),"")</f>
        <v>TOPS</v>
      </c>
      <c r="J489" s="101" t="str">
        <f>IF(C489&gt;0,+VLOOKUP($C489,'STYLE NAMES'!$B:$AC,7,FALSE),"")</f>
        <v>MEN</v>
      </c>
      <c r="K489" s="101" t="str">
        <f>IF(C489&gt;0,+VLOOKUP($C489,'STYLE NAMES'!$B:$AC,8,FALSE),"")</f>
        <v>COMPETITION POLOS</v>
      </c>
      <c r="L489" s="101" t="str">
        <f>IF(E489&gt;0,+VLOOKUP($E489,'CODE GENERATOR'!$D:$T,3,FALSE),"")</f>
        <v>S</v>
      </c>
      <c r="M489" s="101" t="str">
        <f>IF(E489&gt;0,+VLOOKUP($E489,'CODE GENERATOR'!$D:$T,4,FALSE),"")</f>
        <v>PIQUET</v>
      </c>
      <c r="N489" s="101" t="str">
        <f>IF(E489&gt;0,+VLOOKUP($E489,'CODE GENERATOR'!$D:$T,6,FALSE),"")</f>
        <v>WHITE</v>
      </c>
      <c r="O489" s="101" t="str">
        <f>IF(E489&gt;0,+VLOOKUP($E489,'CODE GENERATOR'!$D:$T,7,FALSE),"")</f>
        <v>NAVY</v>
      </c>
      <c r="P489" s="101" t="str">
        <f t="shared" si="33"/>
        <v>WHITE/NAVY</v>
      </c>
      <c r="Q489" s="104" t="str">
        <f>IF(E489&gt;0,+VLOOKUP($E489,'CODE GENERATOR'!$D:$T,11,FALSE),"")</f>
        <v>R.TOPMN_CPL0044</v>
      </c>
      <c r="R489" s="104" t="str">
        <f>IF(E489&gt;0,+VLOOKUP($E489,'CODE GENERATOR'!$D:$T,12,FALSE),"")</f>
        <v>PIQ0015WHTNAV</v>
      </c>
      <c r="S489" s="104" t="str">
        <f>IF(E489&gt;0,+VLOOKUP($E489,'CODE GENERATOR'!$D:$T,13,FALSE),"")</f>
        <v>R.TOPMN_CPL0044_PIQ0015WHTNAV</v>
      </c>
      <c r="T489" s="104" t="str">
        <f t="shared" si="31"/>
        <v>R.TOPMN_CPL0044_PIQ0015WHTNAV_XXL</v>
      </c>
      <c r="U489" s="105">
        <v>8683711005384</v>
      </c>
      <c r="V489" s="107" t="str" cm="1">
        <f t="array" ref="V489">_xlfn.TEXTJOIN(";", TRUE, _xlfn.UNIQUE(_xlfn._xlws.FILTER(P$3:P$10029, C$3:C$10029=C489)))</f>
        <v>WHITE/NAVY;NAVY/WHITE</v>
      </c>
      <c r="W489" s="107" t="str" cm="1">
        <f t="array" ref="W489">_xlfn.TEXTJOIN(";", TRUE, _xlfn.UNIQUE(_xlfn._xlws.FILTER(F$3:F$10029, C$3:C$10029=C489)))</f>
        <v>XS;S;M;L;XL;XXL</v>
      </c>
      <c r="X489" s="101">
        <f>IF(E489&gt;0,+VLOOKUP($E489,'CODE GENERATOR'!$D:$AC,19,FALSE),0)</f>
        <v>0</v>
      </c>
      <c r="Y489" s="101" t="str">
        <f>IF(E489&gt;0,+VLOOKUP($E489,'CODE GENERATOR'!$D:$AC,20,FALSE),0)</f>
        <v/>
      </c>
      <c r="Z489" s="101" t="str">
        <f>IF(E489&gt;0,+VLOOKUP($E489,'CODE GENERATOR'!$D:$AC,21,FALSE),0)</f>
        <v/>
      </c>
      <c r="AA489" s="101" t="str">
        <f>IF(E489&gt;0,+VLOOKUP($E489,'CODE GENERATOR'!$D:$AC,22,FALSE),0)</f>
        <v/>
      </c>
      <c r="AB489" s="101" t="str">
        <f>IF(E489&gt;0,+VLOOKUP($E489,'CODE GENERATOR'!$D:$AC,23,FALSE),0)</f>
        <v/>
      </c>
      <c r="AC489" s="101" t="str">
        <f>IF(E489&gt;0,+VLOOKUP($E489,'CODE GENERATOR'!$D:$AC,24,FALSE),0)</f>
        <v/>
      </c>
      <c r="AD489" s="101" t="str">
        <f>IF(E489&gt;0,+VLOOKUP($E489,'CODE GENERATOR'!$D:$AC,25,FALSE),0)</f>
        <v/>
      </c>
      <c r="AE489" s="101" t="str">
        <f>IF(E489&gt;0,+VLOOKUP($E489,'CODE GENERATOR'!$D:$AC,26,FALSE),0)</f>
        <v/>
      </c>
      <c r="AF489" s="149" t="str">
        <f>IF($C489&gt;0,$C489&amp;" "&amp;$P489&amp;" "&amp;+VLOOKUP($C489,'STYLE NAMES'!$B:$AC,10,FALSE),"""")</f>
        <v>MIAMI WHITE/NAVY MEN'S COMPETITION POLO SHORT SLEEVE</v>
      </c>
      <c r="AG489" s="101" t="str">
        <f>"Enjoy our "&amp;(AF489)&amp;"; "&amp;IF(C489&gt;0,+VLOOKUP($C489,'STYLE NAMES'!$B:$AC,11,FALSE),"")</f>
        <v>Enjoy our MIAMI WHITE/NAVY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89" s="101" t="str">
        <f>IF(C489&gt;0,+VLOOKUP($C489,'STYLE NAMES'!$B:$AC,12,FALSE),"")</f>
        <v>* Specially engineered design for high performance
* 4-way super stretch piquet jersey
* Soft and comfortable
* Breathable
* Quick dry
Composition:
95% Poliamide 5% Elasthane</v>
      </c>
      <c r="AI489" s="101" t="str">
        <f>IF(C489&gt;0,+VLOOKUP($C489,'STYLE NAMES'!$B:$AC,13,FALSE),"")</f>
        <v>Machine Wash at 30°C
Mild process
Iron at low temperature
Iron from REVERSE
Do NOT iron on logos or prints
Do not bleach
Do NOT Tumble Dry</v>
      </c>
      <c r="AJ489" s="149" t="str">
        <f>IF($C489&gt;0,$C489&amp;" "&amp;$P489&amp;" "&amp;+VLOOKUP($C489,'STYLE NAMES'!$B:$AC,14,FALSE),"""")</f>
        <v>MIAMI WHITE/NAVY ERKEK KISA KOL YARIŞMA POLO</v>
      </c>
      <c r="AK489" s="149" t="str">
        <f>"Cavalier SanMarco tarafından tasarlanan "&amp;(AJ489)&amp;"; "&amp;IF(C489&gt;0,+VLOOKUP($C489,'STYLE NAMES'!$B:$AC,15,FALSE),"")</f>
        <v>Cavalier SanMarco tarafından tasarlanan MIAMI WHITE/NAVY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89" s="149" t="str">
        <f>IF(C489&gt;0,+VLOOKUP($C489,'STYLE NAMES'!$B:$AC,16,FALSE),"")</f>
        <v>* Yüksek performans için özel tasarım
* 4 yönlü süper streç pike kumaş
* Yumuşak ve rahat
* Nefes alabilir
* Hızlı kuruma
Kompozisyon:
%95 Polyamid  %5 Elastan</v>
      </c>
      <c r="AM489" s="149" t="str">
        <f>IF(C489&gt;0,+VLOOKUP($C489,'STYLE NAMES'!$B:$AC,17,FALSE),"")</f>
        <v>Makinede 30°C' de Yıkayın
Hassas Yıkama
Ilık ütü yapın
Tersten ütüleyin
Logo ve baskıları ÜTÜLEMEYİN
Çamaşır suyu kullanmayın
Kurutma Makinesinde Kurutmayın</v>
      </c>
      <c r="AN489" s="149" t="str">
        <f>IF($C489&gt;0,$C489&amp;" "&amp;$P489&amp;" "&amp;+VLOOKUP($C489,'STYLE NAMES'!$B:$AC,18,FALSE),"""")</f>
        <v>MIAMI WHITE/NAVY POLO DA CONCORSO UOMO MANICA CORTA</v>
      </c>
      <c r="AO489" s="101" t="str">
        <f>"Disegnato da Cavalier SanMarco "&amp;(AN489)&amp;"; "&amp;IF(C489&gt;0,+VLOOKUP($C489,'STYLE NAMES'!$B:$AC,19,FALSE),"")</f>
        <v>Disegnato da Cavalier SanMarco MIAMI WHITE/NAVY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89" s="101" t="str">
        <f>IF(C489&gt;0,+VLOOKUP($C489,'STYLE NAMES'!$B:$AC,20,FALSE),"")</f>
        <v>Design ingegnerizzato per alte prestazioni 
Jersey piqué elasticizzato  4-way-stretch 
Morbido e confortevole 
Traspirante Asciugatura rapida 
Composizione: 
95% Poliammide  5% Elastan</v>
      </c>
      <c r="AQ489" s="101" t="str">
        <f>IF(C489&gt;0,+VLOOKUP($C489,'STYLE NAMES'!$B:$AC,21,FALSE),"")</f>
        <v>Lavare in lavatrice a 30°C Ciclo delicato 
Stirare a bassa temperatura
Stirare al rovescio 
Non stirare su loghi o stampe 
Non candeggiare 
Non asciugare in asciugatrice</v>
      </c>
      <c r="AR489" s="101">
        <f>IF(D489&gt;0,+VLOOKUP($C489,'STYLE NAMES'!$B:$AC,22,FALSE),"")</f>
        <v>0</v>
      </c>
      <c r="AS489" s="101">
        <f>IF(E489&gt;0,+VLOOKUP($C489,'STYLE NAMES'!$B:$AC,23,FALSE),"")</f>
        <v>0</v>
      </c>
      <c r="AT489" s="101">
        <f>IF(F489&gt;0,+VLOOKUP($C489,'STYLE NAMES'!$B:$AC,24,FALSE),"")</f>
        <v>0</v>
      </c>
      <c r="AU489" s="101">
        <f>IF(G489&gt;0,+VLOOKUP($C489,'STYLE NAMES'!$B:$AC,25,FALSE),"")</f>
        <v>0</v>
      </c>
      <c r="AV489" s="101">
        <f>+VLOOKUP($S489,'CODE GENERATOR'!$P:$AM,15,FALSE)</f>
        <v>0</v>
      </c>
      <c r="AW489" s="101">
        <f>+VLOOKUP($S489,'CODE GENERATOR'!$P:$AM,16,FALSE)</f>
        <v>0</v>
      </c>
      <c r="AX489" s="101">
        <f>+VLOOKUP($S489,'CODE GENERATOR'!$P:$AM,17,FALSE)</f>
        <v>0</v>
      </c>
      <c r="AY489" s="101">
        <f>+VLOOKUP($S489,'CODE GENERATOR'!$P:$AM,18,FALSE)</f>
        <v>0</v>
      </c>
      <c r="AZ489" s="101">
        <f>+VLOOKUP($S489,'CODE GENERATOR'!$P:$AM,19,FALSE)</f>
        <v>0</v>
      </c>
      <c r="BA489" s="101">
        <f>+VLOOKUP($S489,'CODE GENERATOR'!$P:$AM,20,FALSE)</f>
        <v>0</v>
      </c>
      <c r="BB489" s="101">
        <f>+VLOOKUP($S489,'CODE GENERATOR'!$P:$AM,21,FALSE)</f>
        <v>0</v>
      </c>
      <c r="BC489" s="101">
        <f>+VLOOKUP($S489,'CODE GENERATOR'!$P:$AM,22,FALSE)</f>
        <v>0</v>
      </c>
      <c r="BD489" s="101">
        <f>+VLOOKUP($S489,'CODE GENERATOR'!$P:$AM,23,FALSE)</f>
        <v>0</v>
      </c>
      <c r="BE489" s="101">
        <f>+VLOOKUP($S489,'CODE GENERATOR'!$P:$AM,24,FALSE)</f>
        <v>0</v>
      </c>
      <c r="BF489" s="101">
        <f>IF(C489&gt;0,+VLOOKUP(G489,'CATEGORY ID'!$A$1:$L$118,3,FALSE),"")</f>
        <v>30</v>
      </c>
      <c r="BG489" s="101">
        <f>IF(C489&gt;0,+VLOOKUP(H489,'CATEGORY ID'!$D$1:$L$118,3,FALSE),"")</f>
        <v>2</v>
      </c>
      <c r="BH489" s="101">
        <f>IF(C489&gt;0,+VLOOKUP((+H489&amp;I489),'CATEGORY ID'!$H$1:$I$121,2,FALSE),"")</f>
        <v>108</v>
      </c>
      <c r="BJ489" s="101">
        <f>IF(C489&gt;0,IF(COUNTIF('CATEGORY ID'!$K$1:$K$121,+H489&amp;K489) &gt; 0, +VLOOKUP(+H489&amp;K489,'CATEGORY ID'!$K$1:$L$121,2,FALSE),""),"")</f>
        <v>224</v>
      </c>
      <c r="BK489" s="101" t="str">
        <f>IF(C489&gt;0,IF(COUNTIF('CATEGORY ID'!$K$124:$K$165, +VLOOKUP(C489,'STYLE NAMES'!$B:$AE,30,FALSE)) &gt; 0, +VLOOKUP(VLOOKUP(C489,'STYLE NAMES'!$B:$AE,30,FALSE),'CATEGORY ID'!K:M,2,FALSE),""),"")</f>
        <v/>
      </c>
      <c r="BO489" s="101">
        <v>21</v>
      </c>
      <c r="BR489" s="101" t="str" cm="1">
        <f t="array" ref="BR489">IF(C489&gt;0,_xlfn.TEXTJOIN(";", TRUE,_xlfn.UNIQUE(_xlfn._xlws.FILTER(BF489:BQ489,(BF489:BQ489&gt;0)),TRUE,FALSE)),"")&amp;";"&amp;BS489</f>
        <v>30;2;108;224;21;209;230</v>
      </c>
      <c r="BS489" s="101" t="s">
        <v>3455</v>
      </c>
      <c r="BU489" s="106">
        <f>IF(C489&gt;0,+VLOOKUP($C489,'STYLE NAMES'!$B:$AC,26,FALSE),"")</f>
        <v>89.9</v>
      </c>
      <c r="BV489" s="106">
        <f>IF(C489&gt;0,+VLOOKUP($C489,'STYLE NAMES'!$B:$AC,27,FALSE),"")</f>
        <v>4940</v>
      </c>
      <c r="BW489" s="106">
        <f>IF(C489&gt;0,+VLOOKUP($C489,'STYLE NAMES'!$B:$AC,28,FALSE),"")</f>
        <v>103.38500000000001</v>
      </c>
      <c r="BY489"/>
      <c r="BZ489" s="101">
        <v>0</v>
      </c>
      <c r="CA489" s="137">
        <f t="shared" si="34"/>
        <v>0</v>
      </c>
      <c r="CB489" s="137">
        <f>+VLOOKUP(C489,'[2]STYLES &amp; MODELS MATRIX'!$A:$G,7,FALSE)</f>
        <v>0</v>
      </c>
      <c r="CC489" s="137" t="str">
        <f>+VLOOKUP(C489,'[1]STYLES &amp; SIZE CHARTS'!$A:$H,8,FALSE)</f>
        <v>MT-SSCP1</v>
      </c>
      <c r="CD489" s="137"/>
      <c r="CE489" s="205"/>
      <c r="CF489" s="141"/>
    </row>
    <row r="490" spans="1:84" s="101" customFormat="1" ht="12" customHeight="1" x14ac:dyDescent="0.2">
      <c r="A490" s="102">
        <f t="shared" si="32"/>
        <v>8683711005391</v>
      </c>
      <c r="B490" s="101" t="s">
        <v>883</v>
      </c>
      <c r="C490" s="101" t="s">
        <v>449</v>
      </c>
      <c r="D490" s="101" t="s">
        <v>2990</v>
      </c>
      <c r="E490" s="203" t="s">
        <v>2389</v>
      </c>
      <c r="F490" s="101" t="s">
        <v>2346</v>
      </c>
      <c r="G490" s="101" t="str">
        <f>IF(C490&gt;0,+VLOOKUP($C490,'STYLE NAMES'!$B:$AC,4,FALSE),"")</f>
        <v>RIDER</v>
      </c>
      <c r="H490" s="101" t="str">
        <f>IF(C490&gt;0,+VLOOKUP($C490,'STYLE NAMES'!$B:$AC,5,FALSE),"")</f>
        <v>MEN</v>
      </c>
      <c r="I490" s="101" t="str">
        <f>IF(C490&gt;0,+VLOOKUP($C490,'STYLE NAMES'!$B:$AC,6,FALSE),"")</f>
        <v>TOPS</v>
      </c>
      <c r="J490" s="101" t="str">
        <f>IF(C490&gt;0,+VLOOKUP($C490,'STYLE NAMES'!$B:$AC,7,FALSE),"")</f>
        <v>MEN</v>
      </c>
      <c r="K490" s="101" t="str">
        <f>IF(C490&gt;0,+VLOOKUP($C490,'STYLE NAMES'!$B:$AC,8,FALSE),"")</f>
        <v>COMPETITION POLOS</v>
      </c>
      <c r="L490" s="101" t="str">
        <f>IF(E490&gt;0,+VLOOKUP($E490,'CODE GENERATOR'!$D:$T,3,FALSE),"")</f>
        <v>S</v>
      </c>
      <c r="M490" s="101" t="str">
        <f>IF(E490&gt;0,+VLOOKUP($E490,'CODE GENERATOR'!$D:$T,4,FALSE),"")</f>
        <v>PIQUET</v>
      </c>
      <c r="N490" s="101" t="str">
        <f>IF(E490&gt;0,+VLOOKUP($E490,'CODE GENERATOR'!$D:$T,6,FALSE),"")</f>
        <v>NAVY</v>
      </c>
      <c r="O490" s="101" t="str">
        <f>IF(E490&gt;0,+VLOOKUP($E490,'CODE GENERATOR'!$D:$T,7,FALSE),"")</f>
        <v>WHITE</v>
      </c>
      <c r="P490" s="101" t="str">
        <f t="shared" si="33"/>
        <v>NAVY/WHITE</v>
      </c>
      <c r="Q490" s="104" t="str">
        <f>IF(E490&gt;0,+VLOOKUP($E490,'CODE GENERATOR'!$D:$T,11,FALSE),"")</f>
        <v>R.TOPMN_CPL0044</v>
      </c>
      <c r="R490" s="104" t="str">
        <f>IF(E490&gt;0,+VLOOKUP($E490,'CODE GENERATOR'!$D:$T,12,FALSE),"")</f>
        <v>PIQ0015NAVWHT</v>
      </c>
      <c r="S490" s="104" t="str">
        <f>IF(E490&gt;0,+VLOOKUP($E490,'CODE GENERATOR'!$D:$T,13,FALSE),"")</f>
        <v>R.TOPMN_CPL0044_PIQ0015NAVWHT</v>
      </c>
      <c r="T490" s="104" t="str">
        <f t="shared" si="31"/>
        <v>R.TOPMN_CPL0044_PIQ0015NAVWHT_XS</v>
      </c>
      <c r="U490" s="105">
        <v>8683711005391</v>
      </c>
      <c r="V490" s="107" t="str" cm="1">
        <f t="array" ref="V490">_xlfn.TEXTJOIN(";", TRUE, _xlfn.UNIQUE(_xlfn._xlws.FILTER(P$3:P$10029, C$3:C$10029=C490)))</f>
        <v>WHITE/NAVY;NAVY/WHITE</v>
      </c>
      <c r="W490" s="107" t="str" cm="1">
        <f t="array" ref="W490">_xlfn.TEXTJOIN(";", TRUE, _xlfn.UNIQUE(_xlfn._xlws.FILTER(F$3:F$10029, C$3:C$10029=C490)))</f>
        <v>XS;S;M;L;XL;XXL</v>
      </c>
      <c r="X490" s="101">
        <f>IF(E490&gt;0,+VLOOKUP($E490,'CODE GENERATOR'!$D:$AC,19,FALSE),0)</f>
        <v>0</v>
      </c>
      <c r="Y490" s="101" t="str">
        <f>IF(E490&gt;0,+VLOOKUP($E490,'CODE GENERATOR'!$D:$AC,20,FALSE),0)</f>
        <v/>
      </c>
      <c r="Z490" s="101" t="str">
        <f>IF(E490&gt;0,+VLOOKUP($E490,'CODE GENERATOR'!$D:$AC,21,FALSE),0)</f>
        <v/>
      </c>
      <c r="AA490" s="101" t="str">
        <f>IF(E490&gt;0,+VLOOKUP($E490,'CODE GENERATOR'!$D:$AC,22,FALSE),0)</f>
        <v/>
      </c>
      <c r="AB490" s="101" t="str">
        <f>IF(E490&gt;0,+VLOOKUP($E490,'CODE GENERATOR'!$D:$AC,23,FALSE),0)</f>
        <v/>
      </c>
      <c r="AC490" s="101" t="str">
        <f>IF(E490&gt;0,+VLOOKUP($E490,'CODE GENERATOR'!$D:$AC,24,FALSE),0)</f>
        <v/>
      </c>
      <c r="AD490" s="101" t="str">
        <f>IF(E490&gt;0,+VLOOKUP($E490,'CODE GENERATOR'!$D:$AC,25,FALSE),0)</f>
        <v/>
      </c>
      <c r="AE490" s="101" t="str">
        <f>IF(E490&gt;0,+VLOOKUP($E490,'CODE GENERATOR'!$D:$AC,26,FALSE),0)</f>
        <v/>
      </c>
      <c r="AF490" s="149" t="str">
        <f>IF($C490&gt;0,$C490&amp;" "&amp;$P490&amp;" "&amp;+VLOOKUP($C490,'STYLE NAMES'!$B:$AC,10,FALSE),"""")</f>
        <v>MIAMI NAVY/WHITE MEN'S COMPETITION POLO SHORT SLEEVE</v>
      </c>
      <c r="AG490" s="101" t="str">
        <f>"Enjoy our "&amp;(AF490)&amp;"; "&amp;IF(C490&gt;0,+VLOOKUP($C490,'STYLE NAMES'!$B:$AC,11,FALSE),"")</f>
        <v>Enjoy our MIAMI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0" s="101" t="str">
        <f>IF(C490&gt;0,+VLOOKUP($C490,'STYLE NAMES'!$B:$AC,12,FALSE),"")</f>
        <v>* Specially engineered design for high performance
* 4-way super stretch piquet jersey
* Soft and comfortable
* Breathable
* Quick dry
Composition:
95% Poliamide 5% Elasthane</v>
      </c>
      <c r="AI490" s="101" t="str">
        <f>IF(C490&gt;0,+VLOOKUP($C490,'STYLE NAMES'!$B:$AC,13,FALSE),"")</f>
        <v>Machine Wash at 30°C
Mild process
Iron at low temperature
Iron from REVERSE
Do NOT iron on logos or prints
Do not bleach
Do NOT Tumble Dry</v>
      </c>
      <c r="AJ490" s="149" t="str">
        <f>IF($C490&gt;0,$C490&amp;" "&amp;$P490&amp;" "&amp;+VLOOKUP($C490,'STYLE NAMES'!$B:$AC,14,FALSE),"""")</f>
        <v>MIAMI NAVY/WHITE ERKEK KISA KOL YARIŞMA POLO</v>
      </c>
      <c r="AK490" s="149" t="str">
        <f>"Cavalier SanMarco tarafından tasarlanan "&amp;(AJ490)&amp;"; "&amp;IF(C490&gt;0,+VLOOKUP($C490,'STYLE NAMES'!$B:$AC,15,FALSE),"")</f>
        <v>Cavalier SanMarco tarafından tasarlanan MIAMI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0" s="149" t="str">
        <f>IF(C490&gt;0,+VLOOKUP($C490,'STYLE NAMES'!$B:$AC,16,FALSE),"")</f>
        <v>* Yüksek performans için özel tasarım
* 4 yönlü süper streç pike kumaş
* Yumuşak ve rahat
* Nefes alabilir
* Hızlı kuruma
Kompozisyon:
%95 Polyamid  %5 Elastan</v>
      </c>
      <c r="AM490" s="149" t="str">
        <f>IF(C490&gt;0,+VLOOKUP($C490,'STYLE NAMES'!$B:$AC,17,FALSE),"")</f>
        <v>Makinede 30°C' de Yıkayın
Hassas Yıkama
Ilık ütü yapın
Tersten ütüleyin
Logo ve baskıları ÜTÜLEMEYİN
Çamaşır suyu kullanmayın
Kurutma Makinesinde Kurutmayın</v>
      </c>
      <c r="AN490" s="149" t="str">
        <f>IF($C490&gt;0,$C490&amp;" "&amp;$P490&amp;" "&amp;+VLOOKUP($C490,'STYLE NAMES'!$B:$AC,18,FALSE),"""")</f>
        <v>MIAMI NAVY/WHITE POLO DA CONCORSO UOMO MANICA CORTA</v>
      </c>
      <c r="AO490" s="101" t="str">
        <f>"Disegnato da Cavalier SanMarco "&amp;(AN490)&amp;"; "&amp;IF(C490&gt;0,+VLOOKUP($C490,'STYLE NAMES'!$B:$AC,19,FALSE),"")</f>
        <v>Disegnato da Cavalier SanMarco MIAMI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0" s="101" t="str">
        <f>IF(C490&gt;0,+VLOOKUP($C490,'STYLE NAMES'!$B:$AC,20,FALSE),"")</f>
        <v>Design ingegnerizzato per alte prestazioni 
Jersey piqué elasticizzato  4-way-stretch 
Morbido e confortevole 
Traspirante Asciugatura rapida 
Composizione: 
95% Poliammide  5% Elastan</v>
      </c>
      <c r="AQ490" s="101" t="str">
        <f>IF(C490&gt;0,+VLOOKUP($C490,'STYLE NAMES'!$B:$AC,21,FALSE),"")</f>
        <v>Lavare in lavatrice a 30°C Ciclo delicato 
Stirare a bassa temperatura
Stirare al rovescio 
Non stirare su loghi o stampe 
Non candeggiare 
Non asciugare in asciugatrice</v>
      </c>
      <c r="AR490" s="101">
        <f>IF(D490&gt;0,+VLOOKUP($C490,'STYLE NAMES'!$B:$AC,22,FALSE),"")</f>
        <v>0</v>
      </c>
      <c r="AS490" s="101">
        <f>IF(E490&gt;0,+VLOOKUP($C490,'STYLE NAMES'!$B:$AC,23,FALSE),"")</f>
        <v>0</v>
      </c>
      <c r="AT490" s="101">
        <f>IF(F490&gt;0,+VLOOKUP($C490,'STYLE NAMES'!$B:$AC,24,FALSE),"")</f>
        <v>0</v>
      </c>
      <c r="AU490" s="101">
        <f>IF(G490&gt;0,+VLOOKUP($C490,'STYLE NAMES'!$B:$AC,25,FALSE),"")</f>
        <v>0</v>
      </c>
      <c r="AV490" s="101">
        <f>+VLOOKUP($S490,'CODE GENERATOR'!$P:$AM,15,FALSE)</f>
        <v>0</v>
      </c>
      <c r="AW490" s="101">
        <f>+VLOOKUP($S490,'CODE GENERATOR'!$P:$AM,16,FALSE)</f>
        <v>0</v>
      </c>
      <c r="AX490" s="101">
        <f>+VLOOKUP($S490,'CODE GENERATOR'!$P:$AM,17,FALSE)</f>
        <v>0</v>
      </c>
      <c r="AY490" s="101">
        <f>+VLOOKUP($S490,'CODE GENERATOR'!$P:$AM,18,FALSE)</f>
        <v>0</v>
      </c>
      <c r="AZ490" s="101">
        <f>+VLOOKUP($S490,'CODE GENERATOR'!$P:$AM,19,FALSE)</f>
        <v>0</v>
      </c>
      <c r="BA490" s="101">
        <f>+VLOOKUP($S490,'CODE GENERATOR'!$P:$AM,20,FALSE)</f>
        <v>0</v>
      </c>
      <c r="BB490" s="101">
        <f>+VLOOKUP($S490,'CODE GENERATOR'!$P:$AM,21,FALSE)</f>
        <v>0</v>
      </c>
      <c r="BC490" s="101">
        <f>+VLOOKUP($S490,'CODE GENERATOR'!$P:$AM,22,FALSE)</f>
        <v>0</v>
      </c>
      <c r="BD490" s="101">
        <f>+VLOOKUP($S490,'CODE GENERATOR'!$P:$AM,23,FALSE)</f>
        <v>0</v>
      </c>
      <c r="BE490" s="101">
        <f>+VLOOKUP($S490,'CODE GENERATOR'!$P:$AM,24,FALSE)</f>
        <v>0</v>
      </c>
      <c r="BF490" s="101">
        <f>IF(C490&gt;0,+VLOOKUP(G490,'CATEGORY ID'!$A$1:$L$118,3,FALSE),"")</f>
        <v>30</v>
      </c>
      <c r="BG490" s="101">
        <f>IF(C490&gt;0,+VLOOKUP(H490,'CATEGORY ID'!$D$1:$L$118,3,FALSE),"")</f>
        <v>2</v>
      </c>
      <c r="BH490" s="101">
        <f>IF(C490&gt;0,+VLOOKUP((+H490&amp;I490),'CATEGORY ID'!$H$1:$I$121,2,FALSE),"")</f>
        <v>108</v>
      </c>
      <c r="BJ490" s="101">
        <f>IF(C490&gt;0,IF(COUNTIF('CATEGORY ID'!$K$1:$K$121,+H490&amp;K490) &gt; 0, +VLOOKUP(+H490&amp;K490,'CATEGORY ID'!$K$1:$L$121,2,FALSE),""),"")</f>
        <v>224</v>
      </c>
      <c r="BK490" s="101" t="str">
        <f>IF(C490&gt;0,IF(COUNTIF('CATEGORY ID'!$K$124:$K$165, +VLOOKUP(C490,'STYLE NAMES'!$B:$AE,30,FALSE)) &gt; 0, +VLOOKUP(VLOOKUP(C490,'STYLE NAMES'!$B:$AE,30,FALSE),'CATEGORY ID'!K:M,2,FALSE),""),"")</f>
        <v/>
      </c>
      <c r="BO490" s="101">
        <v>21</v>
      </c>
      <c r="BR490" s="101" t="str" cm="1">
        <f t="array" ref="BR490">IF(C490&gt;0,_xlfn.TEXTJOIN(";", TRUE,_xlfn.UNIQUE(_xlfn._xlws.FILTER(BF490:BQ490,(BF490:BQ490&gt;0)),TRUE,FALSE)),"")&amp;";"&amp;BS490</f>
        <v>30;2;108;224;21;209;230</v>
      </c>
      <c r="BS490" s="101" t="s">
        <v>3455</v>
      </c>
      <c r="BU490" s="106">
        <f>IF(C490&gt;0,+VLOOKUP($C490,'STYLE NAMES'!$B:$AC,26,FALSE),"")</f>
        <v>89.9</v>
      </c>
      <c r="BV490" s="106">
        <f>IF(C490&gt;0,+VLOOKUP($C490,'STYLE NAMES'!$B:$AC,27,FALSE),"")</f>
        <v>4940</v>
      </c>
      <c r="BW490" s="106">
        <f>IF(C490&gt;0,+VLOOKUP($C490,'STYLE NAMES'!$B:$AC,28,FALSE),"")</f>
        <v>103.38500000000001</v>
      </c>
      <c r="BY490"/>
      <c r="BZ490" s="101">
        <v>0</v>
      </c>
      <c r="CA490" s="137">
        <f t="shared" si="34"/>
        <v>0</v>
      </c>
      <c r="CB490" s="137">
        <f>+VLOOKUP(C490,'[2]STYLES &amp; MODELS MATRIX'!$A:$G,7,FALSE)</f>
        <v>0</v>
      </c>
      <c r="CC490" s="137" t="str">
        <f>+VLOOKUP(C490,'[1]STYLES &amp; SIZE CHARTS'!$A:$H,8,FALSE)</f>
        <v>MT-SSCP1</v>
      </c>
      <c r="CD490" s="137"/>
      <c r="CE490" s="205"/>
      <c r="CF490" s="141"/>
    </row>
    <row r="491" spans="1:84" s="101" customFormat="1" ht="12" customHeight="1" x14ac:dyDescent="0.2">
      <c r="A491" s="102">
        <f t="shared" si="32"/>
        <v>8683711005407</v>
      </c>
      <c r="B491" s="101" t="s">
        <v>883</v>
      </c>
      <c r="C491" s="101" t="s">
        <v>449</v>
      </c>
      <c r="D491" s="101" t="s">
        <v>2990</v>
      </c>
      <c r="E491" s="203" t="s">
        <v>2389</v>
      </c>
      <c r="F491" s="101" t="s">
        <v>785</v>
      </c>
      <c r="G491" s="101" t="str">
        <f>IF(C491&gt;0,+VLOOKUP($C491,'STYLE NAMES'!$B:$AC,4,FALSE),"")</f>
        <v>RIDER</v>
      </c>
      <c r="H491" s="101" t="str">
        <f>IF(C491&gt;0,+VLOOKUP($C491,'STYLE NAMES'!$B:$AC,5,FALSE),"")</f>
        <v>MEN</v>
      </c>
      <c r="I491" s="101" t="str">
        <f>IF(C491&gt;0,+VLOOKUP($C491,'STYLE NAMES'!$B:$AC,6,FALSE),"")</f>
        <v>TOPS</v>
      </c>
      <c r="J491" s="101" t="str">
        <f>IF(C491&gt;0,+VLOOKUP($C491,'STYLE NAMES'!$B:$AC,7,FALSE),"")</f>
        <v>MEN</v>
      </c>
      <c r="K491" s="101" t="str">
        <f>IF(C491&gt;0,+VLOOKUP($C491,'STYLE NAMES'!$B:$AC,8,FALSE),"")</f>
        <v>COMPETITION POLOS</v>
      </c>
      <c r="L491" s="101" t="str">
        <f>IF(E491&gt;0,+VLOOKUP($E491,'CODE GENERATOR'!$D:$T,3,FALSE),"")</f>
        <v>S</v>
      </c>
      <c r="M491" s="101" t="str">
        <f>IF(E491&gt;0,+VLOOKUP($E491,'CODE GENERATOR'!$D:$T,4,FALSE),"")</f>
        <v>PIQUET</v>
      </c>
      <c r="N491" s="101" t="str">
        <f>IF(E491&gt;0,+VLOOKUP($E491,'CODE GENERATOR'!$D:$T,6,FALSE),"")</f>
        <v>NAVY</v>
      </c>
      <c r="O491" s="101" t="str">
        <f>IF(E491&gt;0,+VLOOKUP($E491,'CODE GENERATOR'!$D:$T,7,FALSE),"")</f>
        <v>WHITE</v>
      </c>
      <c r="P491" s="101" t="str">
        <f t="shared" si="33"/>
        <v>NAVY/WHITE</v>
      </c>
      <c r="Q491" s="104" t="str">
        <f>IF(E491&gt;0,+VLOOKUP($E491,'CODE GENERATOR'!$D:$T,11,FALSE),"")</f>
        <v>R.TOPMN_CPL0044</v>
      </c>
      <c r="R491" s="104" t="str">
        <f>IF(E491&gt;0,+VLOOKUP($E491,'CODE GENERATOR'!$D:$T,12,FALSE),"")</f>
        <v>PIQ0015NAVWHT</v>
      </c>
      <c r="S491" s="104" t="str">
        <f>IF(E491&gt;0,+VLOOKUP($E491,'CODE GENERATOR'!$D:$T,13,FALSE),"")</f>
        <v>R.TOPMN_CPL0044_PIQ0015NAVWHT</v>
      </c>
      <c r="T491" s="104" t="str">
        <f t="shared" si="31"/>
        <v>R.TOPMN_CPL0044_PIQ0015NAVWHT_S</v>
      </c>
      <c r="U491" s="105">
        <v>8683711005407</v>
      </c>
      <c r="V491" s="107" t="str" cm="1">
        <f t="array" ref="V491">_xlfn.TEXTJOIN(";", TRUE, _xlfn.UNIQUE(_xlfn._xlws.FILTER(P$3:P$10029, C$3:C$10029=C491)))</f>
        <v>WHITE/NAVY;NAVY/WHITE</v>
      </c>
      <c r="W491" s="107" t="str" cm="1">
        <f t="array" ref="W491">_xlfn.TEXTJOIN(";", TRUE, _xlfn.UNIQUE(_xlfn._xlws.FILTER(F$3:F$10029, C$3:C$10029=C491)))</f>
        <v>XS;S;M;L;XL;XXL</v>
      </c>
      <c r="X491" s="101">
        <f>IF(E491&gt;0,+VLOOKUP($E491,'CODE GENERATOR'!$D:$AC,19,FALSE),0)</f>
        <v>0</v>
      </c>
      <c r="Y491" s="101" t="str">
        <f>IF(E491&gt;0,+VLOOKUP($E491,'CODE GENERATOR'!$D:$AC,20,FALSE),0)</f>
        <v/>
      </c>
      <c r="Z491" s="101" t="str">
        <f>IF(E491&gt;0,+VLOOKUP($E491,'CODE GENERATOR'!$D:$AC,21,FALSE),0)</f>
        <v/>
      </c>
      <c r="AA491" s="101" t="str">
        <f>IF(E491&gt;0,+VLOOKUP($E491,'CODE GENERATOR'!$D:$AC,22,FALSE),0)</f>
        <v/>
      </c>
      <c r="AB491" s="101" t="str">
        <f>IF(E491&gt;0,+VLOOKUP($E491,'CODE GENERATOR'!$D:$AC,23,FALSE),0)</f>
        <v/>
      </c>
      <c r="AC491" s="101" t="str">
        <f>IF(E491&gt;0,+VLOOKUP($E491,'CODE GENERATOR'!$D:$AC,24,FALSE),0)</f>
        <v/>
      </c>
      <c r="AD491" s="101" t="str">
        <f>IF(E491&gt;0,+VLOOKUP($E491,'CODE GENERATOR'!$D:$AC,25,FALSE),0)</f>
        <v/>
      </c>
      <c r="AE491" s="101" t="str">
        <f>IF(E491&gt;0,+VLOOKUP($E491,'CODE GENERATOR'!$D:$AC,26,FALSE),0)</f>
        <v/>
      </c>
      <c r="AF491" s="149" t="str">
        <f>IF($C491&gt;0,$C491&amp;" "&amp;$P491&amp;" "&amp;+VLOOKUP($C491,'STYLE NAMES'!$B:$AC,10,FALSE),"""")</f>
        <v>MIAMI NAVY/WHITE MEN'S COMPETITION POLO SHORT SLEEVE</v>
      </c>
      <c r="AG491" s="101" t="str">
        <f>"Enjoy our "&amp;(AF491)&amp;"; "&amp;IF(C491&gt;0,+VLOOKUP($C491,'STYLE NAMES'!$B:$AC,11,FALSE),"")</f>
        <v>Enjoy our MIAMI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1" s="101" t="str">
        <f>IF(C491&gt;0,+VLOOKUP($C491,'STYLE NAMES'!$B:$AC,12,FALSE),"")</f>
        <v>* Specially engineered design for high performance
* 4-way super stretch piquet jersey
* Soft and comfortable
* Breathable
* Quick dry
Composition:
95% Poliamide 5% Elasthane</v>
      </c>
      <c r="AI491" s="101" t="str">
        <f>IF(C491&gt;0,+VLOOKUP($C491,'STYLE NAMES'!$B:$AC,13,FALSE),"")</f>
        <v>Machine Wash at 30°C
Mild process
Iron at low temperature
Iron from REVERSE
Do NOT iron on logos or prints
Do not bleach
Do NOT Tumble Dry</v>
      </c>
      <c r="AJ491" s="149" t="str">
        <f>IF($C491&gt;0,$C491&amp;" "&amp;$P491&amp;" "&amp;+VLOOKUP($C491,'STYLE NAMES'!$B:$AC,14,FALSE),"""")</f>
        <v>MIAMI NAVY/WHITE ERKEK KISA KOL YARIŞMA POLO</v>
      </c>
      <c r="AK491" s="149" t="str">
        <f>"Cavalier SanMarco tarafından tasarlanan "&amp;(AJ491)&amp;"; "&amp;IF(C491&gt;0,+VLOOKUP($C491,'STYLE NAMES'!$B:$AC,15,FALSE),"")</f>
        <v>Cavalier SanMarco tarafından tasarlanan MIAMI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1" s="149" t="str">
        <f>IF(C491&gt;0,+VLOOKUP($C491,'STYLE NAMES'!$B:$AC,16,FALSE),"")</f>
        <v>* Yüksek performans için özel tasarım
* 4 yönlü süper streç pike kumaş
* Yumuşak ve rahat
* Nefes alabilir
* Hızlı kuruma
Kompozisyon:
%95 Polyamid  %5 Elastan</v>
      </c>
      <c r="AM491" s="149" t="str">
        <f>IF(C491&gt;0,+VLOOKUP($C491,'STYLE NAMES'!$B:$AC,17,FALSE),"")</f>
        <v>Makinede 30°C' de Yıkayın
Hassas Yıkama
Ilık ütü yapın
Tersten ütüleyin
Logo ve baskıları ÜTÜLEMEYİN
Çamaşır suyu kullanmayın
Kurutma Makinesinde Kurutmayın</v>
      </c>
      <c r="AN491" s="149" t="str">
        <f>IF($C491&gt;0,$C491&amp;" "&amp;$P491&amp;" "&amp;+VLOOKUP($C491,'STYLE NAMES'!$B:$AC,18,FALSE),"""")</f>
        <v>MIAMI NAVY/WHITE POLO DA CONCORSO UOMO MANICA CORTA</v>
      </c>
      <c r="AO491" s="101" t="str">
        <f>"Disegnato da Cavalier SanMarco "&amp;(AN491)&amp;"; "&amp;IF(C491&gt;0,+VLOOKUP($C491,'STYLE NAMES'!$B:$AC,19,FALSE),"")</f>
        <v>Disegnato da Cavalier SanMarco MIAMI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1" s="101" t="str">
        <f>IF(C491&gt;0,+VLOOKUP($C491,'STYLE NAMES'!$B:$AC,20,FALSE),"")</f>
        <v>Design ingegnerizzato per alte prestazioni 
Jersey piqué elasticizzato  4-way-stretch 
Morbido e confortevole 
Traspirante Asciugatura rapida 
Composizione: 
95% Poliammide  5% Elastan</v>
      </c>
      <c r="AQ491" s="101" t="str">
        <f>IF(C491&gt;0,+VLOOKUP($C491,'STYLE NAMES'!$B:$AC,21,FALSE),"")</f>
        <v>Lavare in lavatrice a 30°C Ciclo delicato 
Stirare a bassa temperatura
Stirare al rovescio 
Non stirare su loghi o stampe 
Non candeggiare 
Non asciugare in asciugatrice</v>
      </c>
      <c r="AR491" s="101">
        <f>IF(D491&gt;0,+VLOOKUP($C491,'STYLE NAMES'!$B:$AC,22,FALSE),"")</f>
        <v>0</v>
      </c>
      <c r="AS491" s="101">
        <f>IF(E491&gt;0,+VLOOKUP($C491,'STYLE NAMES'!$B:$AC,23,FALSE),"")</f>
        <v>0</v>
      </c>
      <c r="AT491" s="101">
        <f>IF(F491&gt;0,+VLOOKUP($C491,'STYLE NAMES'!$B:$AC,24,FALSE),"")</f>
        <v>0</v>
      </c>
      <c r="AU491" s="101">
        <f>IF(G491&gt;0,+VLOOKUP($C491,'STYLE NAMES'!$B:$AC,25,FALSE),"")</f>
        <v>0</v>
      </c>
      <c r="AV491" s="101">
        <f>+VLOOKUP($S491,'CODE GENERATOR'!$P:$AM,15,FALSE)</f>
        <v>0</v>
      </c>
      <c r="AW491" s="101">
        <f>+VLOOKUP($S491,'CODE GENERATOR'!$P:$AM,16,FALSE)</f>
        <v>0</v>
      </c>
      <c r="AX491" s="101">
        <f>+VLOOKUP($S491,'CODE GENERATOR'!$P:$AM,17,FALSE)</f>
        <v>0</v>
      </c>
      <c r="AY491" s="101">
        <f>+VLOOKUP($S491,'CODE GENERATOR'!$P:$AM,18,FALSE)</f>
        <v>0</v>
      </c>
      <c r="AZ491" s="101">
        <f>+VLOOKUP($S491,'CODE GENERATOR'!$P:$AM,19,FALSE)</f>
        <v>0</v>
      </c>
      <c r="BA491" s="101">
        <f>+VLOOKUP($S491,'CODE GENERATOR'!$P:$AM,20,FALSE)</f>
        <v>0</v>
      </c>
      <c r="BB491" s="101">
        <f>+VLOOKUP($S491,'CODE GENERATOR'!$P:$AM,21,FALSE)</f>
        <v>0</v>
      </c>
      <c r="BC491" s="101">
        <f>+VLOOKUP($S491,'CODE GENERATOR'!$P:$AM,22,FALSE)</f>
        <v>0</v>
      </c>
      <c r="BD491" s="101">
        <f>+VLOOKUP($S491,'CODE GENERATOR'!$P:$AM,23,FALSE)</f>
        <v>0</v>
      </c>
      <c r="BE491" s="101">
        <f>+VLOOKUP($S491,'CODE GENERATOR'!$P:$AM,24,FALSE)</f>
        <v>0</v>
      </c>
      <c r="BF491" s="101">
        <f>IF(C491&gt;0,+VLOOKUP(G491,'CATEGORY ID'!$A$1:$L$118,3,FALSE),"")</f>
        <v>30</v>
      </c>
      <c r="BG491" s="101">
        <f>IF(C491&gt;0,+VLOOKUP(H491,'CATEGORY ID'!$D$1:$L$118,3,FALSE),"")</f>
        <v>2</v>
      </c>
      <c r="BH491" s="101">
        <f>IF(C491&gt;0,+VLOOKUP((+H491&amp;I491),'CATEGORY ID'!$H$1:$I$121,2,FALSE),"")</f>
        <v>108</v>
      </c>
      <c r="BJ491" s="101">
        <f>IF(C491&gt;0,IF(COUNTIF('CATEGORY ID'!$K$1:$K$121,+H491&amp;K491) &gt; 0, +VLOOKUP(+H491&amp;K491,'CATEGORY ID'!$K$1:$L$121,2,FALSE),""),"")</f>
        <v>224</v>
      </c>
      <c r="BK491" s="101" t="str">
        <f>IF(C491&gt;0,IF(COUNTIF('CATEGORY ID'!$K$124:$K$165, +VLOOKUP(C491,'STYLE NAMES'!$B:$AE,30,FALSE)) &gt; 0, +VLOOKUP(VLOOKUP(C491,'STYLE NAMES'!$B:$AE,30,FALSE),'CATEGORY ID'!K:M,2,FALSE),""),"")</f>
        <v/>
      </c>
      <c r="BO491" s="101">
        <v>21</v>
      </c>
      <c r="BR491" s="101" t="str" cm="1">
        <f t="array" ref="BR491">IF(C491&gt;0,_xlfn.TEXTJOIN(";", TRUE,_xlfn.UNIQUE(_xlfn._xlws.FILTER(BF491:BQ491,(BF491:BQ491&gt;0)),TRUE,FALSE)),"")&amp;";"&amp;BS491</f>
        <v>30;2;108;224;21;209;230</v>
      </c>
      <c r="BS491" s="101" t="s">
        <v>3455</v>
      </c>
      <c r="BU491" s="106">
        <f>IF(C491&gt;0,+VLOOKUP($C491,'STYLE NAMES'!$B:$AC,26,FALSE),"")</f>
        <v>89.9</v>
      </c>
      <c r="BV491" s="106">
        <f>IF(C491&gt;0,+VLOOKUP($C491,'STYLE NAMES'!$B:$AC,27,FALSE),"")</f>
        <v>4940</v>
      </c>
      <c r="BW491" s="106">
        <f>IF(C491&gt;0,+VLOOKUP($C491,'STYLE NAMES'!$B:$AC,28,FALSE),"")</f>
        <v>103.38500000000001</v>
      </c>
      <c r="BY491"/>
      <c r="BZ491" s="101">
        <v>0</v>
      </c>
      <c r="CA491" s="137">
        <f t="shared" si="34"/>
        <v>0</v>
      </c>
      <c r="CB491" s="137">
        <f>+VLOOKUP(C491,'[2]STYLES &amp; MODELS MATRIX'!$A:$G,7,FALSE)</f>
        <v>0</v>
      </c>
      <c r="CC491" s="137" t="str">
        <f>+VLOOKUP(C491,'[1]STYLES &amp; SIZE CHARTS'!$A:$H,8,FALSE)</f>
        <v>MT-SSCP1</v>
      </c>
      <c r="CD491" s="137"/>
      <c r="CE491" s="205"/>
      <c r="CF491" s="141"/>
    </row>
    <row r="492" spans="1:84" s="101" customFormat="1" ht="12" customHeight="1" x14ac:dyDescent="0.2">
      <c r="A492" s="102">
        <f t="shared" si="32"/>
        <v>8683711005414</v>
      </c>
      <c r="B492" s="101" t="s">
        <v>883</v>
      </c>
      <c r="C492" s="101" t="s">
        <v>449</v>
      </c>
      <c r="D492" s="101" t="s">
        <v>2990</v>
      </c>
      <c r="E492" s="203" t="s">
        <v>2389</v>
      </c>
      <c r="F492" s="101" t="s">
        <v>2247</v>
      </c>
      <c r="G492" s="101" t="str">
        <f>IF(C492&gt;0,+VLOOKUP($C492,'STYLE NAMES'!$B:$AC,4,FALSE),"")</f>
        <v>RIDER</v>
      </c>
      <c r="H492" s="101" t="str">
        <f>IF(C492&gt;0,+VLOOKUP($C492,'STYLE NAMES'!$B:$AC,5,FALSE),"")</f>
        <v>MEN</v>
      </c>
      <c r="I492" s="101" t="str">
        <f>IF(C492&gt;0,+VLOOKUP($C492,'STYLE NAMES'!$B:$AC,6,FALSE),"")</f>
        <v>TOPS</v>
      </c>
      <c r="J492" s="101" t="str">
        <f>IF(C492&gt;0,+VLOOKUP($C492,'STYLE NAMES'!$B:$AC,7,FALSE),"")</f>
        <v>MEN</v>
      </c>
      <c r="K492" s="101" t="str">
        <f>IF(C492&gt;0,+VLOOKUP($C492,'STYLE NAMES'!$B:$AC,8,FALSE),"")</f>
        <v>COMPETITION POLOS</v>
      </c>
      <c r="L492" s="101" t="str">
        <f>IF(E492&gt;0,+VLOOKUP($E492,'CODE GENERATOR'!$D:$T,3,FALSE),"")</f>
        <v>S</v>
      </c>
      <c r="M492" s="101" t="str">
        <f>IF(E492&gt;0,+VLOOKUP($E492,'CODE GENERATOR'!$D:$T,4,FALSE),"")</f>
        <v>PIQUET</v>
      </c>
      <c r="N492" s="101" t="str">
        <f>IF(E492&gt;0,+VLOOKUP($E492,'CODE GENERATOR'!$D:$T,6,FALSE),"")</f>
        <v>NAVY</v>
      </c>
      <c r="O492" s="101" t="str">
        <f>IF(E492&gt;0,+VLOOKUP($E492,'CODE GENERATOR'!$D:$T,7,FALSE),"")</f>
        <v>WHITE</v>
      </c>
      <c r="P492" s="101" t="str">
        <f t="shared" si="33"/>
        <v>NAVY/WHITE</v>
      </c>
      <c r="Q492" s="104" t="str">
        <f>IF(E492&gt;0,+VLOOKUP($E492,'CODE GENERATOR'!$D:$T,11,FALSE),"")</f>
        <v>R.TOPMN_CPL0044</v>
      </c>
      <c r="R492" s="104" t="str">
        <f>IF(E492&gt;0,+VLOOKUP($E492,'CODE GENERATOR'!$D:$T,12,FALSE),"")</f>
        <v>PIQ0015NAVWHT</v>
      </c>
      <c r="S492" s="104" t="str">
        <f>IF(E492&gt;0,+VLOOKUP($E492,'CODE GENERATOR'!$D:$T,13,FALSE),"")</f>
        <v>R.TOPMN_CPL0044_PIQ0015NAVWHT</v>
      </c>
      <c r="T492" s="104" t="str">
        <f t="shared" si="31"/>
        <v>R.TOPMN_CPL0044_PIQ0015NAVWHT_M</v>
      </c>
      <c r="U492" s="105">
        <v>8683711005414</v>
      </c>
      <c r="V492" s="107" t="str" cm="1">
        <f t="array" ref="V492">_xlfn.TEXTJOIN(";", TRUE, _xlfn.UNIQUE(_xlfn._xlws.FILTER(P$3:P$10029, C$3:C$10029=C492)))</f>
        <v>WHITE/NAVY;NAVY/WHITE</v>
      </c>
      <c r="W492" s="107" t="str" cm="1">
        <f t="array" ref="W492">_xlfn.TEXTJOIN(";", TRUE, _xlfn.UNIQUE(_xlfn._xlws.FILTER(F$3:F$10029, C$3:C$10029=C492)))</f>
        <v>XS;S;M;L;XL;XXL</v>
      </c>
      <c r="X492" s="101">
        <f>IF(E492&gt;0,+VLOOKUP($E492,'CODE GENERATOR'!$D:$AC,19,FALSE),0)</f>
        <v>0</v>
      </c>
      <c r="Y492" s="101" t="str">
        <f>IF(E492&gt;0,+VLOOKUP($E492,'CODE GENERATOR'!$D:$AC,20,FALSE),0)</f>
        <v/>
      </c>
      <c r="Z492" s="101" t="str">
        <f>IF(E492&gt;0,+VLOOKUP($E492,'CODE GENERATOR'!$D:$AC,21,FALSE),0)</f>
        <v/>
      </c>
      <c r="AA492" s="101" t="str">
        <f>IF(E492&gt;0,+VLOOKUP($E492,'CODE GENERATOR'!$D:$AC,22,FALSE),0)</f>
        <v/>
      </c>
      <c r="AB492" s="101" t="str">
        <f>IF(E492&gt;0,+VLOOKUP($E492,'CODE GENERATOR'!$D:$AC,23,FALSE),0)</f>
        <v/>
      </c>
      <c r="AC492" s="101" t="str">
        <f>IF(E492&gt;0,+VLOOKUP($E492,'CODE GENERATOR'!$D:$AC,24,FALSE),0)</f>
        <v/>
      </c>
      <c r="AD492" s="101" t="str">
        <f>IF(E492&gt;0,+VLOOKUP($E492,'CODE GENERATOR'!$D:$AC,25,FALSE),0)</f>
        <v/>
      </c>
      <c r="AE492" s="101" t="str">
        <f>IF(E492&gt;0,+VLOOKUP($E492,'CODE GENERATOR'!$D:$AC,26,FALSE),0)</f>
        <v/>
      </c>
      <c r="AF492" s="149" t="str">
        <f>IF($C492&gt;0,$C492&amp;" "&amp;$P492&amp;" "&amp;+VLOOKUP($C492,'STYLE NAMES'!$B:$AC,10,FALSE),"""")</f>
        <v>MIAMI NAVY/WHITE MEN'S COMPETITION POLO SHORT SLEEVE</v>
      </c>
      <c r="AG492" s="101" t="str">
        <f>"Enjoy our "&amp;(AF492)&amp;"; "&amp;IF(C492&gt;0,+VLOOKUP($C492,'STYLE NAMES'!$B:$AC,11,FALSE),"")</f>
        <v>Enjoy our MIAMI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2" s="101" t="str">
        <f>IF(C492&gt;0,+VLOOKUP($C492,'STYLE NAMES'!$B:$AC,12,FALSE),"")</f>
        <v>* Specially engineered design for high performance
* 4-way super stretch piquet jersey
* Soft and comfortable
* Breathable
* Quick dry
Composition:
95% Poliamide 5% Elasthane</v>
      </c>
      <c r="AI492" s="101" t="str">
        <f>IF(C492&gt;0,+VLOOKUP($C492,'STYLE NAMES'!$B:$AC,13,FALSE),"")</f>
        <v>Machine Wash at 30°C
Mild process
Iron at low temperature
Iron from REVERSE
Do NOT iron on logos or prints
Do not bleach
Do NOT Tumble Dry</v>
      </c>
      <c r="AJ492" s="149" t="str">
        <f>IF($C492&gt;0,$C492&amp;" "&amp;$P492&amp;" "&amp;+VLOOKUP($C492,'STYLE NAMES'!$B:$AC,14,FALSE),"""")</f>
        <v>MIAMI NAVY/WHITE ERKEK KISA KOL YARIŞMA POLO</v>
      </c>
      <c r="AK492" s="149" t="str">
        <f>"Cavalier SanMarco tarafından tasarlanan "&amp;(AJ492)&amp;"; "&amp;IF(C492&gt;0,+VLOOKUP($C492,'STYLE NAMES'!$B:$AC,15,FALSE),"")</f>
        <v>Cavalier SanMarco tarafından tasarlanan MIAMI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2" s="149" t="str">
        <f>IF(C492&gt;0,+VLOOKUP($C492,'STYLE NAMES'!$B:$AC,16,FALSE),"")</f>
        <v>* Yüksek performans için özel tasarım
* 4 yönlü süper streç pike kumaş
* Yumuşak ve rahat
* Nefes alabilir
* Hızlı kuruma
Kompozisyon:
%95 Polyamid  %5 Elastan</v>
      </c>
      <c r="AM492" s="149" t="str">
        <f>IF(C492&gt;0,+VLOOKUP($C492,'STYLE NAMES'!$B:$AC,17,FALSE),"")</f>
        <v>Makinede 30°C' de Yıkayın
Hassas Yıkama
Ilık ütü yapın
Tersten ütüleyin
Logo ve baskıları ÜTÜLEMEYİN
Çamaşır suyu kullanmayın
Kurutma Makinesinde Kurutmayın</v>
      </c>
      <c r="AN492" s="149" t="str">
        <f>IF($C492&gt;0,$C492&amp;" "&amp;$P492&amp;" "&amp;+VLOOKUP($C492,'STYLE NAMES'!$B:$AC,18,FALSE),"""")</f>
        <v>MIAMI NAVY/WHITE POLO DA CONCORSO UOMO MANICA CORTA</v>
      </c>
      <c r="AO492" s="101" t="str">
        <f>"Disegnato da Cavalier SanMarco "&amp;(AN492)&amp;"; "&amp;IF(C492&gt;0,+VLOOKUP($C492,'STYLE NAMES'!$B:$AC,19,FALSE),"")</f>
        <v>Disegnato da Cavalier SanMarco MIAMI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2" s="101" t="str">
        <f>IF(C492&gt;0,+VLOOKUP($C492,'STYLE NAMES'!$B:$AC,20,FALSE),"")</f>
        <v>Design ingegnerizzato per alte prestazioni 
Jersey piqué elasticizzato  4-way-stretch 
Morbido e confortevole 
Traspirante Asciugatura rapida 
Composizione: 
95% Poliammide  5% Elastan</v>
      </c>
      <c r="AQ492" s="101" t="str">
        <f>IF(C492&gt;0,+VLOOKUP($C492,'STYLE NAMES'!$B:$AC,21,FALSE),"")</f>
        <v>Lavare in lavatrice a 30°C Ciclo delicato 
Stirare a bassa temperatura
Stirare al rovescio 
Non stirare su loghi o stampe 
Non candeggiare 
Non asciugare in asciugatrice</v>
      </c>
      <c r="AR492" s="101">
        <f>IF(D492&gt;0,+VLOOKUP($C492,'STYLE NAMES'!$B:$AC,22,FALSE),"")</f>
        <v>0</v>
      </c>
      <c r="AS492" s="101">
        <f>IF(E492&gt;0,+VLOOKUP($C492,'STYLE NAMES'!$B:$AC,23,FALSE),"")</f>
        <v>0</v>
      </c>
      <c r="AT492" s="101">
        <f>IF(F492&gt;0,+VLOOKUP($C492,'STYLE NAMES'!$B:$AC,24,FALSE),"")</f>
        <v>0</v>
      </c>
      <c r="AU492" s="101">
        <f>IF(G492&gt;0,+VLOOKUP($C492,'STYLE NAMES'!$B:$AC,25,FALSE),"")</f>
        <v>0</v>
      </c>
      <c r="AV492" s="101">
        <f>+VLOOKUP($S492,'CODE GENERATOR'!$P:$AM,15,FALSE)</f>
        <v>0</v>
      </c>
      <c r="AW492" s="101">
        <f>+VLOOKUP($S492,'CODE GENERATOR'!$P:$AM,16,FALSE)</f>
        <v>0</v>
      </c>
      <c r="AX492" s="101">
        <f>+VLOOKUP($S492,'CODE GENERATOR'!$P:$AM,17,FALSE)</f>
        <v>0</v>
      </c>
      <c r="AY492" s="101">
        <f>+VLOOKUP($S492,'CODE GENERATOR'!$P:$AM,18,FALSE)</f>
        <v>0</v>
      </c>
      <c r="AZ492" s="101">
        <f>+VLOOKUP($S492,'CODE GENERATOR'!$P:$AM,19,FALSE)</f>
        <v>0</v>
      </c>
      <c r="BA492" s="101">
        <f>+VLOOKUP($S492,'CODE GENERATOR'!$P:$AM,20,FALSE)</f>
        <v>0</v>
      </c>
      <c r="BB492" s="101">
        <f>+VLOOKUP($S492,'CODE GENERATOR'!$P:$AM,21,FALSE)</f>
        <v>0</v>
      </c>
      <c r="BC492" s="101">
        <f>+VLOOKUP($S492,'CODE GENERATOR'!$P:$AM,22,FALSE)</f>
        <v>0</v>
      </c>
      <c r="BD492" s="101">
        <f>+VLOOKUP($S492,'CODE GENERATOR'!$P:$AM,23,FALSE)</f>
        <v>0</v>
      </c>
      <c r="BE492" s="101">
        <f>+VLOOKUP($S492,'CODE GENERATOR'!$P:$AM,24,FALSE)</f>
        <v>0</v>
      </c>
      <c r="BF492" s="101">
        <f>IF(C492&gt;0,+VLOOKUP(G492,'CATEGORY ID'!$A$1:$L$118,3,FALSE),"")</f>
        <v>30</v>
      </c>
      <c r="BG492" s="101">
        <f>IF(C492&gt;0,+VLOOKUP(H492,'CATEGORY ID'!$D$1:$L$118,3,FALSE),"")</f>
        <v>2</v>
      </c>
      <c r="BH492" s="101">
        <f>IF(C492&gt;0,+VLOOKUP((+H492&amp;I492),'CATEGORY ID'!$H$1:$I$121,2,FALSE),"")</f>
        <v>108</v>
      </c>
      <c r="BJ492" s="101">
        <f>IF(C492&gt;0,IF(COUNTIF('CATEGORY ID'!$K$1:$K$121,+H492&amp;K492) &gt; 0, +VLOOKUP(+H492&amp;K492,'CATEGORY ID'!$K$1:$L$121,2,FALSE),""),"")</f>
        <v>224</v>
      </c>
      <c r="BK492" s="101" t="str">
        <f>IF(C492&gt;0,IF(COUNTIF('CATEGORY ID'!$K$124:$K$165, +VLOOKUP(C492,'STYLE NAMES'!$B:$AE,30,FALSE)) &gt; 0, +VLOOKUP(VLOOKUP(C492,'STYLE NAMES'!$B:$AE,30,FALSE),'CATEGORY ID'!K:M,2,FALSE),""),"")</f>
        <v/>
      </c>
      <c r="BO492" s="101">
        <v>21</v>
      </c>
      <c r="BR492" s="101" t="str" cm="1">
        <f t="array" ref="BR492">IF(C492&gt;0,_xlfn.TEXTJOIN(";", TRUE,_xlfn.UNIQUE(_xlfn._xlws.FILTER(BF492:BQ492,(BF492:BQ492&gt;0)),TRUE,FALSE)),"")&amp;";"&amp;BS492</f>
        <v>30;2;108;224;21;209;230</v>
      </c>
      <c r="BS492" s="101" t="s">
        <v>3455</v>
      </c>
      <c r="BU492" s="106">
        <f>IF(C492&gt;0,+VLOOKUP($C492,'STYLE NAMES'!$B:$AC,26,FALSE),"")</f>
        <v>89.9</v>
      </c>
      <c r="BV492" s="106">
        <f>IF(C492&gt;0,+VLOOKUP($C492,'STYLE NAMES'!$B:$AC,27,FALSE),"")</f>
        <v>4940</v>
      </c>
      <c r="BW492" s="106">
        <f>IF(C492&gt;0,+VLOOKUP($C492,'STYLE NAMES'!$B:$AC,28,FALSE),"")</f>
        <v>103.38500000000001</v>
      </c>
      <c r="BY492"/>
      <c r="BZ492" s="101">
        <v>0</v>
      </c>
      <c r="CA492" s="137">
        <f t="shared" si="34"/>
        <v>0</v>
      </c>
      <c r="CB492" s="137">
        <f>+VLOOKUP(C492,'[2]STYLES &amp; MODELS MATRIX'!$A:$G,7,FALSE)</f>
        <v>0</v>
      </c>
      <c r="CC492" s="137" t="str">
        <f>+VLOOKUP(C492,'[1]STYLES &amp; SIZE CHARTS'!$A:$H,8,FALSE)</f>
        <v>MT-SSCP1</v>
      </c>
      <c r="CD492" s="137"/>
      <c r="CE492" s="205"/>
      <c r="CF492" s="141"/>
    </row>
    <row r="493" spans="1:84" s="101" customFormat="1" ht="12" customHeight="1" x14ac:dyDescent="0.2">
      <c r="A493" s="102">
        <f t="shared" si="32"/>
        <v>8683711005421</v>
      </c>
      <c r="B493" s="101" t="s">
        <v>883</v>
      </c>
      <c r="C493" s="101" t="s">
        <v>449</v>
      </c>
      <c r="D493" s="101" t="s">
        <v>2990</v>
      </c>
      <c r="E493" s="203" t="s">
        <v>2389</v>
      </c>
      <c r="F493" s="101" t="s">
        <v>2248</v>
      </c>
      <c r="G493" s="101" t="str">
        <f>IF(C493&gt;0,+VLOOKUP($C493,'STYLE NAMES'!$B:$AC,4,FALSE),"")</f>
        <v>RIDER</v>
      </c>
      <c r="H493" s="101" t="str">
        <f>IF(C493&gt;0,+VLOOKUP($C493,'STYLE NAMES'!$B:$AC,5,FALSE),"")</f>
        <v>MEN</v>
      </c>
      <c r="I493" s="101" t="str">
        <f>IF(C493&gt;0,+VLOOKUP($C493,'STYLE NAMES'!$B:$AC,6,FALSE),"")</f>
        <v>TOPS</v>
      </c>
      <c r="J493" s="101" t="str">
        <f>IF(C493&gt;0,+VLOOKUP($C493,'STYLE NAMES'!$B:$AC,7,FALSE),"")</f>
        <v>MEN</v>
      </c>
      <c r="K493" s="101" t="str">
        <f>IF(C493&gt;0,+VLOOKUP($C493,'STYLE NAMES'!$B:$AC,8,FALSE),"")</f>
        <v>COMPETITION POLOS</v>
      </c>
      <c r="L493" s="101" t="str">
        <f>IF(E493&gt;0,+VLOOKUP($E493,'CODE GENERATOR'!$D:$T,3,FALSE),"")</f>
        <v>S</v>
      </c>
      <c r="M493" s="101" t="str">
        <f>IF(E493&gt;0,+VLOOKUP($E493,'CODE GENERATOR'!$D:$T,4,FALSE),"")</f>
        <v>PIQUET</v>
      </c>
      <c r="N493" s="101" t="str">
        <f>IF(E493&gt;0,+VLOOKUP($E493,'CODE GENERATOR'!$D:$T,6,FALSE),"")</f>
        <v>NAVY</v>
      </c>
      <c r="O493" s="101" t="str">
        <f>IF(E493&gt;0,+VLOOKUP($E493,'CODE GENERATOR'!$D:$T,7,FALSE),"")</f>
        <v>WHITE</v>
      </c>
      <c r="P493" s="101" t="str">
        <f t="shared" si="33"/>
        <v>NAVY/WHITE</v>
      </c>
      <c r="Q493" s="104" t="str">
        <f>IF(E493&gt;0,+VLOOKUP($E493,'CODE GENERATOR'!$D:$T,11,FALSE),"")</f>
        <v>R.TOPMN_CPL0044</v>
      </c>
      <c r="R493" s="104" t="str">
        <f>IF(E493&gt;0,+VLOOKUP($E493,'CODE GENERATOR'!$D:$T,12,FALSE),"")</f>
        <v>PIQ0015NAVWHT</v>
      </c>
      <c r="S493" s="104" t="str">
        <f>IF(E493&gt;0,+VLOOKUP($E493,'CODE GENERATOR'!$D:$T,13,FALSE),"")</f>
        <v>R.TOPMN_CPL0044_PIQ0015NAVWHT</v>
      </c>
      <c r="T493" s="104" t="str">
        <f t="shared" si="31"/>
        <v>R.TOPMN_CPL0044_PIQ0015NAVWHT_L</v>
      </c>
      <c r="U493" s="105">
        <v>8683711005421</v>
      </c>
      <c r="V493" s="107" t="str" cm="1">
        <f t="array" ref="V493">_xlfn.TEXTJOIN(";", TRUE, _xlfn.UNIQUE(_xlfn._xlws.FILTER(P$3:P$10029, C$3:C$10029=C493)))</f>
        <v>WHITE/NAVY;NAVY/WHITE</v>
      </c>
      <c r="W493" s="107" t="str" cm="1">
        <f t="array" ref="W493">_xlfn.TEXTJOIN(";", TRUE, _xlfn.UNIQUE(_xlfn._xlws.FILTER(F$3:F$10029, C$3:C$10029=C493)))</f>
        <v>XS;S;M;L;XL;XXL</v>
      </c>
      <c r="X493" s="101">
        <f>IF(E493&gt;0,+VLOOKUP($E493,'CODE GENERATOR'!$D:$AC,19,FALSE),0)</f>
        <v>0</v>
      </c>
      <c r="Y493" s="101" t="str">
        <f>IF(E493&gt;0,+VLOOKUP($E493,'CODE GENERATOR'!$D:$AC,20,FALSE),0)</f>
        <v/>
      </c>
      <c r="Z493" s="101" t="str">
        <f>IF(E493&gt;0,+VLOOKUP($E493,'CODE GENERATOR'!$D:$AC,21,FALSE),0)</f>
        <v/>
      </c>
      <c r="AA493" s="101" t="str">
        <f>IF(E493&gt;0,+VLOOKUP($E493,'CODE GENERATOR'!$D:$AC,22,FALSE),0)</f>
        <v/>
      </c>
      <c r="AB493" s="101" t="str">
        <f>IF(E493&gt;0,+VLOOKUP($E493,'CODE GENERATOR'!$D:$AC,23,FALSE),0)</f>
        <v/>
      </c>
      <c r="AC493" s="101" t="str">
        <f>IF(E493&gt;0,+VLOOKUP($E493,'CODE GENERATOR'!$D:$AC,24,FALSE),0)</f>
        <v/>
      </c>
      <c r="AD493" s="101" t="str">
        <f>IF(E493&gt;0,+VLOOKUP($E493,'CODE GENERATOR'!$D:$AC,25,FALSE),0)</f>
        <v/>
      </c>
      <c r="AE493" s="101" t="str">
        <f>IF(E493&gt;0,+VLOOKUP($E493,'CODE GENERATOR'!$D:$AC,26,FALSE),0)</f>
        <v/>
      </c>
      <c r="AF493" s="149" t="str">
        <f>IF($C493&gt;0,$C493&amp;" "&amp;$P493&amp;" "&amp;+VLOOKUP($C493,'STYLE NAMES'!$B:$AC,10,FALSE),"""")</f>
        <v>MIAMI NAVY/WHITE MEN'S COMPETITION POLO SHORT SLEEVE</v>
      </c>
      <c r="AG493" s="101" t="str">
        <f>"Enjoy our "&amp;(AF493)&amp;"; "&amp;IF(C493&gt;0,+VLOOKUP($C493,'STYLE NAMES'!$B:$AC,11,FALSE),"")</f>
        <v>Enjoy our MIAMI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3" s="101" t="str">
        <f>IF(C493&gt;0,+VLOOKUP($C493,'STYLE NAMES'!$B:$AC,12,FALSE),"")</f>
        <v>* Specially engineered design for high performance
* 4-way super stretch piquet jersey
* Soft and comfortable
* Breathable
* Quick dry
Composition:
95% Poliamide 5% Elasthane</v>
      </c>
      <c r="AI493" s="101" t="str">
        <f>IF(C493&gt;0,+VLOOKUP($C493,'STYLE NAMES'!$B:$AC,13,FALSE),"")</f>
        <v>Machine Wash at 30°C
Mild process
Iron at low temperature
Iron from REVERSE
Do NOT iron on logos or prints
Do not bleach
Do NOT Tumble Dry</v>
      </c>
      <c r="AJ493" s="149" t="str">
        <f>IF($C493&gt;0,$C493&amp;" "&amp;$P493&amp;" "&amp;+VLOOKUP($C493,'STYLE NAMES'!$B:$AC,14,FALSE),"""")</f>
        <v>MIAMI NAVY/WHITE ERKEK KISA KOL YARIŞMA POLO</v>
      </c>
      <c r="AK493" s="149" t="str">
        <f>"Cavalier SanMarco tarafından tasarlanan "&amp;(AJ493)&amp;"; "&amp;IF(C493&gt;0,+VLOOKUP($C493,'STYLE NAMES'!$B:$AC,15,FALSE),"")</f>
        <v>Cavalier SanMarco tarafından tasarlanan MIAMI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3" s="149" t="str">
        <f>IF(C493&gt;0,+VLOOKUP($C493,'STYLE NAMES'!$B:$AC,16,FALSE),"")</f>
        <v>* Yüksek performans için özel tasarım
* 4 yönlü süper streç pike kumaş
* Yumuşak ve rahat
* Nefes alabilir
* Hızlı kuruma
Kompozisyon:
%95 Polyamid  %5 Elastan</v>
      </c>
      <c r="AM493" s="149" t="str">
        <f>IF(C493&gt;0,+VLOOKUP($C493,'STYLE NAMES'!$B:$AC,17,FALSE),"")</f>
        <v>Makinede 30°C' de Yıkayın
Hassas Yıkama
Ilık ütü yapın
Tersten ütüleyin
Logo ve baskıları ÜTÜLEMEYİN
Çamaşır suyu kullanmayın
Kurutma Makinesinde Kurutmayın</v>
      </c>
      <c r="AN493" s="149" t="str">
        <f>IF($C493&gt;0,$C493&amp;" "&amp;$P493&amp;" "&amp;+VLOOKUP($C493,'STYLE NAMES'!$B:$AC,18,FALSE),"""")</f>
        <v>MIAMI NAVY/WHITE POLO DA CONCORSO UOMO MANICA CORTA</v>
      </c>
      <c r="AO493" s="101" t="str">
        <f>"Disegnato da Cavalier SanMarco "&amp;(AN493)&amp;"; "&amp;IF(C493&gt;0,+VLOOKUP($C493,'STYLE NAMES'!$B:$AC,19,FALSE),"")</f>
        <v>Disegnato da Cavalier SanMarco MIAMI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3" s="101" t="str">
        <f>IF(C493&gt;0,+VLOOKUP($C493,'STYLE NAMES'!$B:$AC,20,FALSE),"")</f>
        <v>Design ingegnerizzato per alte prestazioni 
Jersey piqué elasticizzato  4-way-stretch 
Morbido e confortevole 
Traspirante Asciugatura rapida 
Composizione: 
95% Poliammide  5% Elastan</v>
      </c>
      <c r="AQ493" s="101" t="str">
        <f>IF(C493&gt;0,+VLOOKUP($C493,'STYLE NAMES'!$B:$AC,21,FALSE),"")</f>
        <v>Lavare in lavatrice a 30°C Ciclo delicato 
Stirare a bassa temperatura
Stirare al rovescio 
Non stirare su loghi o stampe 
Non candeggiare 
Non asciugare in asciugatrice</v>
      </c>
      <c r="AR493" s="101">
        <f>IF(D493&gt;0,+VLOOKUP($C493,'STYLE NAMES'!$B:$AC,22,FALSE),"")</f>
        <v>0</v>
      </c>
      <c r="AS493" s="101">
        <f>IF(E493&gt;0,+VLOOKUP($C493,'STYLE NAMES'!$B:$AC,23,FALSE),"")</f>
        <v>0</v>
      </c>
      <c r="AT493" s="101">
        <f>IF(F493&gt;0,+VLOOKUP($C493,'STYLE NAMES'!$B:$AC,24,FALSE),"")</f>
        <v>0</v>
      </c>
      <c r="AU493" s="101">
        <f>IF(G493&gt;0,+VLOOKUP($C493,'STYLE NAMES'!$B:$AC,25,FALSE),"")</f>
        <v>0</v>
      </c>
      <c r="AV493" s="101">
        <f>+VLOOKUP($S493,'CODE GENERATOR'!$P:$AM,15,FALSE)</f>
        <v>0</v>
      </c>
      <c r="AW493" s="101">
        <f>+VLOOKUP($S493,'CODE GENERATOR'!$P:$AM,16,FALSE)</f>
        <v>0</v>
      </c>
      <c r="AX493" s="101">
        <f>+VLOOKUP($S493,'CODE GENERATOR'!$P:$AM,17,FALSE)</f>
        <v>0</v>
      </c>
      <c r="AY493" s="101">
        <f>+VLOOKUP($S493,'CODE GENERATOR'!$P:$AM,18,FALSE)</f>
        <v>0</v>
      </c>
      <c r="AZ493" s="101">
        <f>+VLOOKUP($S493,'CODE GENERATOR'!$P:$AM,19,FALSE)</f>
        <v>0</v>
      </c>
      <c r="BA493" s="101">
        <f>+VLOOKUP($S493,'CODE GENERATOR'!$P:$AM,20,FALSE)</f>
        <v>0</v>
      </c>
      <c r="BB493" s="101">
        <f>+VLOOKUP($S493,'CODE GENERATOR'!$P:$AM,21,FALSE)</f>
        <v>0</v>
      </c>
      <c r="BC493" s="101">
        <f>+VLOOKUP($S493,'CODE GENERATOR'!$P:$AM,22,FALSE)</f>
        <v>0</v>
      </c>
      <c r="BD493" s="101">
        <f>+VLOOKUP($S493,'CODE GENERATOR'!$P:$AM,23,FALSE)</f>
        <v>0</v>
      </c>
      <c r="BE493" s="101">
        <f>+VLOOKUP($S493,'CODE GENERATOR'!$P:$AM,24,FALSE)</f>
        <v>0</v>
      </c>
      <c r="BF493" s="101">
        <f>IF(C493&gt;0,+VLOOKUP(G493,'CATEGORY ID'!$A$1:$L$118,3,FALSE),"")</f>
        <v>30</v>
      </c>
      <c r="BG493" s="101">
        <f>IF(C493&gt;0,+VLOOKUP(H493,'CATEGORY ID'!$D$1:$L$118,3,FALSE),"")</f>
        <v>2</v>
      </c>
      <c r="BH493" s="101">
        <f>IF(C493&gt;0,+VLOOKUP((+H493&amp;I493),'CATEGORY ID'!$H$1:$I$121,2,FALSE),"")</f>
        <v>108</v>
      </c>
      <c r="BJ493" s="101">
        <f>IF(C493&gt;0,IF(COUNTIF('CATEGORY ID'!$K$1:$K$121,+H493&amp;K493) &gt; 0, +VLOOKUP(+H493&amp;K493,'CATEGORY ID'!$K$1:$L$121,2,FALSE),""),"")</f>
        <v>224</v>
      </c>
      <c r="BK493" s="101" t="str">
        <f>IF(C493&gt;0,IF(COUNTIF('CATEGORY ID'!$K$124:$K$165, +VLOOKUP(C493,'STYLE NAMES'!$B:$AE,30,FALSE)) &gt; 0, +VLOOKUP(VLOOKUP(C493,'STYLE NAMES'!$B:$AE,30,FALSE),'CATEGORY ID'!K:M,2,FALSE),""),"")</f>
        <v/>
      </c>
      <c r="BO493" s="101">
        <v>21</v>
      </c>
      <c r="BR493" s="101" t="str" cm="1">
        <f t="array" ref="BR493">IF(C493&gt;0,_xlfn.TEXTJOIN(";", TRUE,_xlfn.UNIQUE(_xlfn._xlws.FILTER(BF493:BQ493,(BF493:BQ493&gt;0)),TRUE,FALSE)),"")&amp;";"&amp;BS493</f>
        <v>30;2;108;224;21;209;230</v>
      </c>
      <c r="BS493" s="101" t="s">
        <v>3455</v>
      </c>
      <c r="BU493" s="106">
        <f>IF(C493&gt;0,+VLOOKUP($C493,'STYLE NAMES'!$B:$AC,26,FALSE),"")</f>
        <v>89.9</v>
      </c>
      <c r="BV493" s="106">
        <f>IF(C493&gt;0,+VLOOKUP($C493,'STYLE NAMES'!$B:$AC,27,FALSE),"")</f>
        <v>4940</v>
      </c>
      <c r="BW493" s="106">
        <f>IF(C493&gt;0,+VLOOKUP($C493,'STYLE NAMES'!$B:$AC,28,FALSE),"")</f>
        <v>103.38500000000001</v>
      </c>
      <c r="BY493"/>
      <c r="BZ493" s="101">
        <v>0</v>
      </c>
      <c r="CA493" s="137">
        <f t="shared" si="34"/>
        <v>0</v>
      </c>
      <c r="CB493" s="137">
        <f>+VLOOKUP(C493,'[2]STYLES &amp; MODELS MATRIX'!$A:$G,7,FALSE)</f>
        <v>0</v>
      </c>
      <c r="CC493" s="137" t="str">
        <f>+VLOOKUP(C493,'[1]STYLES &amp; SIZE CHARTS'!$A:$H,8,FALSE)</f>
        <v>MT-SSCP1</v>
      </c>
      <c r="CD493" s="137"/>
      <c r="CE493" s="205"/>
      <c r="CF493" s="141"/>
    </row>
    <row r="494" spans="1:84" s="101" customFormat="1" ht="12" customHeight="1" x14ac:dyDescent="0.2">
      <c r="A494" s="102">
        <f t="shared" si="32"/>
        <v>8683711005438</v>
      </c>
      <c r="B494" s="101" t="s">
        <v>883</v>
      </c>
      <c r="C494" s="101" t="s">
        <v>449</v>
      </c>
      <c r="D494" s="101" t="s">
        <v>2990</v>
      </c>
      <c r="E494" s="203" t="s">
        <v>2389</v>
      </c>
      <c r="F494" s="101" t="s">
        <v>2249</v>
      </c>
      <c r="G494" s="101" t="str">
        <f>IF(C494&gt;0,+VLOOKUP($C494,'STYLE NAMES'!$B:$AC,4,FALSE),"")</f>
        <v>RIDER</v>
      </c>
      <c r="H494" s="101" t="str">
        <f>IF(C494&gt;0,+VLOOKUP($C494,'STYLE NAMES'!$B:$AC,5,FALSE),"")</f>
        <v>MEN</v>
      </c>
      <c r="I494" s="101" t="str">
        <f>IF(C494&gt;0,+VLOOKUP($C494,'STYLE NAMES'!$B:$AC,6,FALSE),"")</f>
        <v>TOPS</v>
      </c>
      <c r="J494" s="101" t="str">
        <f>IF(C494&gt;0,+VLOOKUP($C494,'STYLE NAMES'!$B:$AC,7,FALSE),"")</f>
        <v>MEN</v>
      </c>
      <c r="K494" s="101" t="str">
        <f>IF(C494&gt;0,+VLOOKUP($C494,'STYLE NAMES'!$B:$AC,8,FALSE),"")</f>
        <v>COMPETITION POLOS</v>
      </c>
      <c r="L494" s="101" t="str">
        <f>IF(E494&gt;0,+VLOOKUP($E494,'CODE GENERATOR'!$D:$T,3,FALSE),"")</f>
        <v>S</v>
      </c>
      <c r="M494" s="101" t="str">
        <f>IF(E494&gt;0,+VLOOKUP($E494,'CODE GENERATOR'!$D:$T,4,FALSE),"")</f>
        <v>PIQUET</v>
      </c>
      <c r="N494" s="101" t="str">
        <f>IF(E494&gt;0,+VLOOKUP($E494,'CODE GENERATOR'!$D:$T,6,FALSE),"")</f>
        <v>NAVY</v>
      </c>
      <c r="O494" s="101" t="str">
        <f>IF(E494&gt;0,+VLOOKUP($E494,'CODE GENERATOR'!$D:$T,7,FALSE),"")</f>
        <v>WHITE</v>
      </c>
      <c r="P494" s="101" t="str">
        <f t="shared" si="33"/>
        <v>NAVY/WHITE</v>
      </c>
      <c r="Q494" s="104" t="str">
        <f>IF(E494&gt;0,+VLOOKUP($E494,'CODE GENERATOR'!$D:$T,11,FALSE),"")</f>
        <v>R.TOPMN_CPL0044</v>
      </c>
      <c r="R494" s="104" t="str">
        <f>IF(E494&gt;0,+VLOOKUP($E494,'CODE GENERATOR'!$D:$T,12,FALSE),"")</f>
        <v>PIQ0015NAVWHT</v>
      </c>
      <c r="S494" s="104" t="str">
        <f>IF(E494&gt;0,+VLOOKUP($E494,'CODE GENERATOR'!$D:$T,13,FALSE),"")</f>
        <v>R.TOPMN_CPL0044_PIQ0015NAVWHT</v>
      </c>
      <c r="T494" s="104" t="str">
        <f t="shared" si="31"/>
        <v>R.TOPMN_CPL0044_PIQ0015NAVWHT_XL</v>
      </c>
      <c r="U494" s="105">
        <v>8683711005438</v>
      </c>
      <c r="V494" s="107" t="str" cm="1">
        <f t="array" ref="V494">_xlfn.TEXTJOIN(";", TRUE, _xlfn.UNIQUE(_xlfn._xlws.FILTER(P$3:P$10029, C$3:C$10029=C494)))</f>
        <v>WHITE/NAVY;NAVY/WHITE</v>
      </c>
      <c r="W494" s="107" t="str" cm="1">
        <f t="array" ref="W494">_xlfn.TEXTJOIN(";", TRUE, _xlfn.UNIQUE(_xlfn._xlws.FILTER(F$3:F$10029, C$3:C$10029=C494)))</f>
        <v>XS;S;M;L;XL;XXL</v>
      </c>
      <c r="X494" s="101">
        <f>IF(E494&gt;0,+VLOOKUP($E494,'CODE GENERATOR'!$D:$AC,19,FALSE),0)</f>
        <v>0</v>
      </c>
      <c r="Y494" s="101" t="str">
        <f>IF(E494&gt;0,+VLOOKUP($E494,'CODE GENERATOR'!$D:$AC,20,FALSE),0)</f>
        <v/>
      </c>
      <c r="Z494" s="101" t="str">
        <f>IF(E494&gt;0,+VLOOKUP($E494,'CODE GENERATOR'!$D:$AC,21,FALSE),0)</f>
        <v/>
      </c>
      <c r="AA494" s="101" t="str">
        <f>IF(E494&gt;0,+VLOOKUP($E494,'CODE GENERATOR'!$D:$AC,22,FALSE),0)</f>
        <v/>
      </c>
      <c r="AB494" s="101" t="str">
        <f>IF(E494&gt;0,+VLOOKUP($E494,'CODE GENERATOR'!$D:$AC,23,FALSE),0)</f>
        <v/>
      </c>
      <c r="AC494" s="101" t="str">
        <f>IF(E494&gt;0,+VLOOKUP($E494,'CODE GENERATOR'!$D:$AC,24,FALSE),0)</f>
        <v/>
      </c>
      <c r="AD494" s="101" t="str">
        <f>IF(E494&gt;0,+VLOOKUP($E494,'CODE GENERATOR'!$D:$AC,25,FALSE),0)</f>
        <v/>
      </c>
      <c r="AE494" s="101" t="str">
        <f>IF(E494&gt;0,+VLOOKUP($E494,'CODE GENERATOR'!$D:$AC,26,FALSE),0)</f>
        <v/>
      </c>
      <c r="AF494" s="149" t="str">
        <f>IF($C494&gt;0,$C494&amp;" "&amp;$P494&amp;" "&amp;+VLOOKUP($C494,'STYLE NAMES'!$B:$AC,10,FALSE),"""")</f>
        <v>MIAMI NAVY/WHITE MEN'S COMPETITION POLO SHORT SLEEVE</v>
      </c>
      <c r="AG494" s="101" t="str">
        <f>"Enjoy our "&amp;(AF494)&amp;"; "&amp;IF(C494&gt;0,+VLOOKUP($C494,'STYLE NAMES'!$B:$AC,11,FALSE),"")</f>
        <v>Enjoy our MIAMI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4" s="101" t="str">
        <f>IF(C494&gt;0,+VLOOKUP($C494,'STYLE NAMES'!$B:$AC,12,FALSE),"")</f>
        <v>* Specially engineered design for high performance
* 4-way super stretch piquet jersey
* Soft and comfortable
* Breathable
* Quick dry
Composition:
95% Poliamide 5% Elasthane</v>
      </c>
      <c r="AI494" s="101" t="str">
        <f>IF(C494&gt;0,+VLOOKUP($C494,'STYLE NAMES'!$B:$AC,13,FALSE),"")</f>
        <v>Machine Wash at 30°C
Mild process
Iron at low temperature
Iron from REVERSE
Do NOT iron on logos or prints
Do not bleach
Do NOT Tumble Dry</v>
      </c>
      <c r="AJ494" s="149" t="str">
        <f>IF($C494&gt;0,$C494&amp;" "&amp;$P494&amp;" "&amp;+VLOOKUP($C494,'STYLE NAMES'!$B:$AC,14,FALSE),"""")</f>
        <v>MIAMI NAVY/WHITE ERKEK KISA KOL YARIŞMA POLO</v>
      </c>
      <c r="AK494" s="149" t="str">
        <f>"Cavalier SanMarco tarafından tasarlanan "&amp;(AJ494)&amp;"; "&amp;IF(C494&gt;0,+VLOOKUP($C494,'STYLE NAMES'!$B:$AC,15,FALSE),"")</f>
        <v>Cavalier SanMarco tarafından tasarlanan MIAMI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4" s="149" t="str">
        <f>IF(C494&gt;0,+VLOOKUP($C494,'STYLE NAMES'!$B:$AC,16,FALSE),"")</f>
        <v>* Yüksek performans için özel tasarım
* 4 yönlü süper streç pike kumaş
* Yumuşak ve rahat
* Nefes alabilir
* Hızlı kuruma
Kompozisyon:
%95 Polyamid  %5 Elastan</v>
      </c>
      <c r="AM494" s="149" t="str">
        <f>IF(C494&gt;0,+VLOOKUP($C494,'STYLE NAMES'!$B:$AC,17,FALSE),"")</f>
        <v>Makinede 30°C' de Yıkayın
Hassas Yıkama
Ilık ütü yapın
Tersten ütüleyin
Logo ve baskıları ÜTÜLEMEYİN
Çamaşır suyu kullanmayın
Kurutma Makinesinde Kurutmayın</v>
      </c>
      <c r="AN494" s="149" t="str">
        <f>IF($C494&gt;0,$C494&amp;" "&amp;$P494&amp;" "&amp;+VLOOKUP($C494,'STYLE NAMES'!$B:$AC,18,FALSE),"""")</f>
        <v>MIAMI NAVY/WHITE POLO DA CONCORSO UOMO MANICA CORTA</v>
      </c>
      <c r="AO494" s="101" t="str">
        <f>"Disegnato da Cavalier SanMarco "&amp;(AN494)&amp;"; "&amp;IF(C494&gt;0,+VLOOKUP($C494,'STYLE NAMES'!$B:$AC,19,FALSE),"")</f>
        <v>Disegnato da Cavalier SanMarco MIAMI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4" s="101" t="str">
        <f>IF(C494&gt;0,+VLOOKUP($C494,'STYLE NAMES'!$B:$AC,20,FALSE),"")</f>
        <v>Design ingegnerizzato per alte prestazioni 
Jersey piqué elasticizzato  4-way-stretch 
Morbido e confortevole 
Traspirante Asciugatura rapida 
Composizione: 
95% Poliammide  5% Elastan</v>
      </c>
      <c r="AQ494" s="101" t="str">
        <f>IF(C494&gt;0,+VLOOKUP($C494,'STYLE NAMES'!$B:$AC,21,FALSE),"")</f>
        <v>Lavare in lavatrice a 30°C Ciclo delicato 
Stirare a bassa temperatura
Stirare al rovescio 
Non stirare su loghi o stampe 
Non candeggiare 
Non asciugare in asciugatrice</v>
      </c>
      <c r="AR494" s="101">
        <f>IF(D494&gt;0,+VLOOKUP($C494,'STYLE NAMES'!$B:$AC,22,FALSE),"")</f>
        <v>0</v>
      </c>
      <c r="AS494" s="101">
        <f>IF(E494&gt;0,+VLOOKUP($C494,'STYLE NAMES'!$B:$AC,23,FALSE),"")</f>
        <v>0</v>
      </c>
      <c r="AT494" s="101">
        <f>IF(F494&gt;0,+VLOOKUP($C494,'STYLE NAMES'!$B:$AC,24,FALSE),"")</f>
        <v>0</v>
      </c>
      <c r="AU494" s="101">
        <f>IF(G494&gt;0,+VLOOKUP($C494,'STYLE NAMES'!$B:$AC,25,FALSE),"")</f>
        <v>0</v>
      </c>
      <c r="AV494" s="101">
        <f>+VLOOKUP($S494,'CODE GENERATOR'!$P:$AM,15,FALSE)</f>
        <v>0</v>
      </c>
      <c r="AW494" s="101">
        <f>+VLOOKUP($S494,'CODE GENERATOR'!$P:$AM,16,FALSE)</f>
        <v>0</v>
      </c>
      <c r="AX494" s="101">
        <f>+VLOOKUP($S494,'CODE GENERATOR'!$P:$AM,17,FALSE)</f>
        <v>0</v>
      </c>
      <c r="AY494" s="101">
        <f>+VLOOKUP($S494,'CODE GENERATOR'!$P:$AM,18,FALSE)</f>
        <v>0</v>
      </c>
      <c r="AZ494" s="101">
        <f>+VLOOKUP($S494,'CODE GENERATOR'!$P:$AM,19,FALSE)</f>
        <v>0</v>
      </c>
      <c r="BA494" s="101">
        <f>+VLOOKUP($S494,'CODE GENERATOR'!$P:$AM,20,FALSE)</f>
        <v>0</v>
      </c>
      <c r="BB494" s="101">
        <f>+VLOOKUP($S494,'CODE GENERATOR'!$P:$AM,21,FALSE)</f>
        <v>0</v>
      </c>
      <c r="BC494" s="101">
        <f>+VLOOKUP($S494,'CODE GENERATOR'!$P:$AM,22,FALSE)</f>
        <v>0</v>
      </c>
      <c r="BD494" s="101">
        <f>+VLOOKUP($S494,'CODE GENERATOR'!$P:$AM,23,FALSE)</f>
        <v>0</v>
      </c>
      <c r="BE494" s="101">
        <f>+VLOOKUP($S494,'CODE GENERATOR'!$P:$AM,24,FALSE)</f>
        <v>0</v>
      </c>
      <c r="BF494" s="101">
        <f>IF(C494&gt;0,+VLOOKUP(G494,'CATEGORY ID'!$A$1:$L$118,3,FALSE),"")</f>
        <v>30</v>
      </c>
      <c r="BG494" s="101">
        <f>IF(C494&gt;0,+VLOOKUP(H494,'CATEGORY ID'!$D$1:$L$118,3,FALSE),"")</f>
        <v>2</v>
      </c>
      <c r="BH494" s="101">
        <f>IF(C494&gt;0,+VLOOKUP((+H494&amp;I494),'CATEGORY ID'!$H$1:$I$121,2,FALSE),"")</f>
        <v>108</v>
      </c>
      <c r="BJ494" s="101">
        <f>IF(C494&gt;0,IF(COUNTIF('CATEGORY ID'!$K$1:$K$121,+H494&amp;K494) &gt; 0, +VLOOKUP(+H494&amp;K494,'CATEGORY ID'!$K$1:$L$121,2,FALSE),""),"")</f>
        <v>224</v>
      </c>
      <c r="BK494" s="101" t="str">
        <f>IF(C494&gt;0,IF(COUNTIF('CATEGORY ID'!$K$124:$K$165, +VLOOKUP(C494,'STYLE NAMES'!$B:$AE,30,FALSE)) &gt; 0, +VLOOKUP(VLOOKUP(C494,'STYLE NAMES'!$B:$AE,30,FALSE),'CATEGORY ID'!K:M,2,FALSE),""),"")</f>
        <v/>
      </c>
      <c r="BO494" s="101">
        <v>21</v>
      </c>
      <c r="BR494" s="101" t="str" cm="1">
        <f t="array" ref="BR494">IF(C494&gt;0,_xlfn.TEXTJOIN(";", TRUE,_xlfn.UNIQUE(_xlfn._xlws.FILTER(BF494:BQ494,(BF494:BQ494&gt;0)),TRUE,FALSE)),"")&amp;";"&amp;BS494</f>
        <v>30;2;108;224;21;209;230</v>
      </c>
      <c r="BS494" s="101" t="s">
        <v>3455</v>
      </c>
      <c r="BU494" s="106">
        <f>IF(C494&gt;0,+VLOOKUP($C494,'STYLE NAMES'!$B:$AC,26,FALSE),"")</f>
        <v>89.9</v>
      </c>
      <c r="BV494" s="106">
        <f>IF(C494&gt;0,+VLOOKUP($C494,'STYLE NAMES'!$B:$AC,27,FALSE),"")</f>
        <v>4940</v>
      </c>
      <c r="BW494" s="106">
        <f>IF(C494&gt;0,+VLOOKUP($C494,'STYLE NAMES'!$B:$AC,28,FALSE),"")</f>
        <v>103.38500000000001</v>
      </c>
      <c r="BY494"/>
      <c r="BZ494" s="101">
        <v>0</v>
      </c>
      <c r="CA494" s="137">
        <f t="shared" si="34"/>
        <v>0</v>
      </c>
      <c r="CB494" s="137">
        <f>+VLOOKUP(C494,'[2]STYLES &amp; MODELS MATRIX'!$A:$G,7,FALSE)</f>
        <v>0</v>
      </c>
      <c r="CC494" s="137" t="str">
        <f>+VLOOKUP(C494,'[1]STYLES &amp; SIZE CHARTS'!$A:$H,8,FALSE)</f>
        <v>MT-SSCP1</v>
      </c>
      <c r="CD494" s="137"/>
      <c r="CE494" s="205"/>
      <c r="CF494" s="141"/>
    </row>
    <row r="495" spans="1:84" s="101" customFormat="1" ht="12" customHeight="1" x14ac:dyDescent="0.2">
      <c r="A495" s="102">
        <f t="shared" si="32"/>
        <v>8683711005445</v>
      </c>
      <c r="B495" s="101" t="s">
        <v>883</v>
      </c>
      <c r="C495" s="101" t="s">
        <v>449</v>
      </c>
      <c r="D495" s="101" t="s">
        <v>2990</v>
      </c>
      <c r="E495" s="203" t="s">
        <v>2389</v>
      </c>
      <c r="F495" s="101" t="s">
        <v>2347</v>
      </c>
      <c r="G495" s="101" t="str">
        <f>IF(C495&gt;0,+VLOOKUP($C495,'STYLE NAMES'!$B:$AC,4,FALSE),"")</f>
        <v>RIDER</v>
      </c>
      <c r="H495" s="101" t="str">
        <f>IF(C495&gt;0,+VLOOKUP($C495,'STYLE NAMES'!$B:$AC,5,FALSE),"")</f>
        <v>MEN</v>
      </c>
      <c r="I495" s="101" t="str">
        <f>IF(C495&gt;0,+VLOOKUP($C495,'STYLE NAMES'!$B:$AC,6,FALSE),"")</f>
        <v>TOPS</v>
      </c>
      <c r="J495" s="101" t="str">
        <f>IF(C495&gt;0,+VLOOKUP($C495,'STYLE NAMES'!$B:$AC,7,FALSE),"")</f>
        <v>MEN</v>
      </c>
      <c r="K495" s="101" t="str">
        <f>IF(C495&gt;0,+VLOOKUP($C495,'STYLE NAMES'!$B:$AC,8,FALSE),"")</f>
        <v>COMPETITION POLOS</v>
      </c>
      <c r="L495" s="101" t="str">
        <f>IF(E495&gt;0,+VLOOKUP($E495,'CODE GENERATOR'!$D:$T,3,FALSE),"")</f>
        <v>S</v>
      </c>
      <c r="M495" s="101" t="str">
        <f>IF(E495&gt;0,+VLOOKUP($E495,'CODE GENERATOR'!$D:$T,4,FALSE),"")</f>
        <v>PIQUET</v>
      </c>
      <c r="N495" s="101" t="str">
        <f>IF(E495&gt;0,+VLOOKUP($E495,'CODE GENERATOR'!$D:$T,6,FALSE),"")</f>
        <v>NAVY</v>
      </c>
      <c r="O495" s="101" t="str">
        <f>IF(E495&gt;0,+VLOOKUP($E495,'CODE GENERATOR'!$D:$T,7,FALSE),"")</f>
        <v>WHITE</v>
      </c>
      <c r="P495" s="101" t="str">
        <f t="shared" si="33"/>
        <v>NAVY/WHITE</v>
      </c>
      <c r="Q495" s="104" t="str">
        <f>IF(E495&gt;0,+VLOOKUP($E495,'CODE GENERATOR'!$D:$T,11,FALSE),"")</f>
        <v>R.TOPMN_CPL0044</v>
      </c>
      <c r="R495" s="104" t="str">
        <f>IF(E495&gt;0,+VLOOKUP($E495,'CODE GENERATOR'!$D:$T,12,FALSE),"")</f>
        <v>PIQ0015NAVWHT</v>
      </c>
      <c r="S495" s="104" t="str">
        <f>IF(E495&gt;0,+VLOOKUP($E495,'CODE GENERATOR'!$D:$T,13,FALSE),"")</f>
        <v>R.TOPMN_CPL0044_PIQ0015NAVWHT</v>
      </c>
      <c r="T495" s="104" t="str">
        <f t="shared" si="31"/>
        <v>R.TOPMN_CPL0044_PIQ0015NAVWHT_XXL</v>
      </c>
      <c r="U495" s="105">
        <v>8683711005445</v>
      </c>
      <c r="V495" s="107" t="str" cm="1">
        <f t="array" ref="V495">_xlfn.TEXTJOIN(";", TRUE, _xlfn.UNIQUE(_xlfn._xlws.FILTER(P$3:P$10029, C$3:C$10029=C495)))</f>
        <v>WHITE/NAVY;NAVY/WHITE</v>
      </c>
      <c r="W495" s="107" t="str" cm="1">
        <f t="array" ref="W495">_xlfn.TEXTJOIN(";", TRUE, _xlfn.UNIQUE(_xlfn._xlws.FILTER(F$3:F$10029, C$3:C$10029=C495)))</f>
        <v>XS;S;M;L;XL;XXL</v>
      </c>
      <c r="X495" s="101">
        <f>IF(E495&gt;0,+VLOOKUP($E495,'CODE GENERATOR'!$D:$AC,19,FALSE),0)</f>
        <v>0</v>
      </c>
      <c r="Y495" s="101" t="str">
        <f>IF(E495&gt;0,+VLOOKUP($E495,'CODE GENERATOR'!$D:$AC,20,FALSE),0)</f>
        <v/>
      </c>
      <c r="Z495" s="101" t="str">
        <f>IF(E495&gt;0,+VLOOKUP($E495,'CODE GENERATOR'!$D:$AC,21,FALSE),0)</f>
        <v/>
      </c>
      <c r="AA495" s="101" t="str">
        <f>IF(E495&gt;0,+VLOOKUP($E495,'CODE GENERATOR'!$D:$AC,22,FALSE),0)</f>
        <v/>
      </c>
      <c r="AB495" s="101" t="str">
        <f>IF(E495&gt;0,+VLOOKUP($E495,'CODE GENERATOR'!$D:$AC,23,FALSE),0)</f>
        <v/>
      </c>
      <c r="AC495" s="101" t="str">
        <f>IF(E495&gt;0,+VLOOKUP($E495,'CODE GENERATOR'!$D:$AC,24,FALSE),0)</f>
        <v/>
      </c>
      <c r="AD495" s="101" t="str">
        <f>IF(E495&gt;0,+VLOOKUP($E495,'CODE GENERATOR'!$D:$AC,25,FALSE),0)</f>
        <v/>
      </c>
      <c r="AE495" s="101" t="str">
        <f>IF(E495&gt;0,+VLOOKUP($E495,'CODE GENERATOR'!$D:$AC,26,FALSE),0)</f>
        <v/>
      </c>
      <c r="AF495" s="149" t="str">
        <f>IF($C495&gt;0,$C495&amp;" "&amp;$P495&amp;" "&amp;+VLOOKUP($C495,'STYLE NAMES'!$B:$AC,10,FALSE),"""")</f>
        <v>MIAMI NAVY/WHITE MEN'S COMPETITION POLO SHORT SLEEVE</v>
      </c>
      <c r="AG495" s="101" t="str">
        <f>"Enjoy our "&amp;(AF495)&amp;"; "&amp;IF(C495&gt;0,+VLOOKUP($C495,'STYLE NAMES'!$B:$AC,11,FALSE),"")</f>
        <v>Enjoy our MIAMI NAVY/WHITE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5" s="101" t="str">
        <f>IF(C495&gt;0,+VLOOKUP($C495,'STYLE NAMES'!$B:$AC,12,FALSE),"")</f>
        <v>* Specially engineered design for high performance
* 4-way super stretch piquet jersey
* Soft and comfortable
* Breathable
* Quick dry
Composition:
95% Poliamide 5% Elasthane</v>
      </c>
      <c r="AI495" s="101" t="str">
        <f>IF(C495&gt;0,+VLOOKUP($C495,'STYLE NAMES'!$B:$AC,13,FALSE),"")</f>
        <v>Machine Wash at 30°C
Mild process
Iron at low temperature
Iron from REVERSE
Do NOT iron on logos or prints
Do not bleach
Do NOT Tumble Dry</v>
      </c>
      <c r="AJ495" s="149" t="str">
        <f>IF($C495&gt;0,$C495&amp;" "&amp;$P495&amp;" "&amp;+VLOOKUP($C495,'STYLE NAMES'!$B:$AC,14,FALSE),"""")</f>
        <v>MIAMI NAVY/WHITE ERKEK KISA KOL YARIŞMA POLO</v>
      </c>
      <c r="AK495" s="149" t="str">
        <f>"Cavalier SanMarco tarafından tasarlanan "&amp;(AJ495)&amp;"; "&amp;IF(C495&gt;0,+VLOOKUP($C495,'STYLE NAMES'!$B:$AC,15,FALSE),"")</f>
        <v>Cavalier SanMarco tarafından tasarlanan MIAMI NAVY/WHITE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5" s="149" t="str">
        <f>IF(C495&gt;0,+VLOOKUP($C495,'STYLE NAMES'!$B:$AC,16,FALSE),"")</f>
        <v>* Yüksek performans için özel tasarım
* 4 yönlü süper streç pike kumaş
* Yumuşak ve rahat
* Nefes alabilir
* Hızlı kuruma
Kompozisyon:
%95 Polyamid  %5 Elastan</v>
      </c>
      <c r="AM495" s="149" t="str">
        <f>IF(C495&gt;0,+VLOOKUP($C495,'STYLE NAMES'!$B:$AC,17,FALSE),"")</f>
        <v>Makinede 30°C' de Yıkayın
Hassas Yıkama
Ilık ütü yapın
Tersten ütüleyin
Logo ve baskıları ÜTÜLEMEYİN
Çamaşır suyu kullanmayın
Kurutma Makinesinde Kurutmayın</v>
      </c>
      <c r="AN495" s="149" t="str">
        <f>IF($C495&gt;0,$C495&amp;" "&amp;$P495&amp;" "&amp;+VLOOKUP($C495,'STYLE NAMES'!$B:$AC,18,FALSE),"""")</f>
        <v>MIAMI NAVY/WHITE POLO DA CONCORSO UOMO MANICA CORTA</v>
      </c>
      <c r="AO495" s="101" t="str">
        <f>"Disegnato da Cavalier SanMarco "&amp;(AN495)&amp;"; "&amp;IF(C495&gt;0,+VLOOKUP($C495,'STYLE NAMES'!$B:$AC,19,FALSE),"")</f>
        <v>Disegnato da Cavalier SanMarco MIAMI NAVY/WHITE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5" s="101" t="str">
        <f>IF(C495&gt;0,+VLOOKUP($C495,'STYLE NAMES'!$B:$AC,20,FALSE),"")</f>
        <v>Design ingegnerizzato per alte prestazioni 
Jersey piqué elasticizzato  4-way-stretch 
Morbido e confortevole 
Traspirante Asciugatura rapida 
Composizione: 
95% Poliammide  5% Elastan</v>
      </c>
      <c r="AQ495" s="101" t="str">
        <f>IF(C495&gt;0,+VLOOKUP($C495,'STYLE NAMES'!$B:$AC,21,FALSE),"")</f>
        <v>Lavare in lavatrice a 30°C Ciclo delicato 
Stirare a bassa temperatura
Stirare al rovescio 
Non stirare su loghi o stampe 
Non candeggiare 
Non asciugare in asciugatrice</v>
      </c>
      <c r="AR495" s="101">
        <f>IF(D495&gt;0,+VLOOKUP($C495,'STYLE NAMES'!$B:$AC,22,FALSE),"")</f>
        <v>0</v>
      </c>
      <c r="AS495" s="101">
        <f>IF(E495&gt;0,+VLOOKUP($C495,'STYLE NAMES'!$B:$AC,23,FALSE),"")</f>
        <v>0</v>
      </c>
      <c r="AT495" s="101">
        <f>IF(F495&gt;0,+VLOOKUP($C495,'STYLE NAMES'!$B:$AC,24,FALSE),"")</f>
        <v>0</v>
      </c>
      <c r="AU495" s="101">
        <f>IF(G495&gt;0,+VLOOKUP($C495,'STYLE NAMES'!$B:$AC,25,FALSE),"")</f>
        <v>0</v>
      </c>
      <c r="AV495" s="101">
        <f>+VLOOKUP($S495,'CODE GENERATOR'!$P:$AM,15,FALSE)</f>
        <v>0</v>
      </c>
      <c r="AW495" s="101">
        <f>+VLOOKUP($S495,'CODE GENERATOR'!$P:$AM,16,FALSE)</f>
        <v>0</v>
      </c>
      <c r="AX495" s="101">
        <f>+VLOOKUP($S495,'CODE GENERATOR'!$P:$AM,17,FALSE)</f>
        <v>0</v>
      </c>
      <c r="AY495" s="101">
        <f>+VLOOKUP($S495,'CODE GENERATOR'!$P:$AM,18,FALSE)</f>
        <v>0</v>
      </c>
      <c r="AZ495" s="101">
        <f>+VLOOKUP($S495,'CODE GENERATOR'!$P:$AM,19,FALSE)</f>
        <v>0</v>
      </c>
      <c r="BA495" s="101">
        <f>+VLOOKUP($S495,'CODE GENERATOR'!$P:$AM,20,FALSE)</f>
        <v>0</v>
      </c>
      <c r="BB495" s="101">
        <f>+VLOOKUP($S495,'CODE GENERATOR'!$P:$AM,21,FALSE)</f>
        <v>0</v>
      </c>
      <c r="BC495" s="101">
        <f>+VLOOKUP($S495,'CODE GENERATOR'!$P:$AM,22,FALSE)</f>
        <v>0</v>
      </c>
      <c r="BD495" s="101">
        <f>+VLOOKUP($S495,'CODE GENERATOR'!$P:$AM,23,FALSE)</f>
        <v>0</v>
      </c>
      <c r="BE495" s="101">
        <f>+VLOOKUP($S495,'CODE GENERATOR'!$P:$AM,24,FALSE)</f>
        <v>0</v>
      </c>
      <c r="BF495" s="101">
        <f>IF(C495&gt;0,+VLOOKUP(G495,'CATEGORY ID'!$A$1:$L$118,3,FALSE),"")</f>
        <v>30</v>
      </c>
      <c r="BG495" s="101">
        <f>IF(C495&gt;0,+VLOOKUP(H495,'CATEGORY ID'!$D$1:$L$118,3,FALSE),"")</f>
        <v>2</v>
      </c>
      <c r="BH495" s="101">
        <f>IF(C495&gt;0,+VLOOKUP((+H495&amp;I495),'CATEGORY ID'!$H$1:$I$121,2,FALSE),"")</f>
        <v>108</v>
      </c>
      <c r="BJ495" s="101">
        <f>IF(C495&gt;0,IF(COUNTIF('CATEGORY ID'!$K$1:$K$121,+H495&amp;K495) &gt; 0, +VLOOKUP(+H495&amp;K495,'CATEGORY ID'!$K$1:$L$121,2,FALSE),""),"")</f>
        <v>224</v>
      </c>
      <c r="BK495" s="101" t="str">
        <f>IF(C495&gt;0,IF(COUNTIF('CATEGORY ID'!$K$124:$K$165, +VLOOKUP(C495,'STYLE NAMES'!$B:$AE,30,FALSE)) &gt; 0, +VLOOKUP(VLOOKUP(C495,'STYLE NAMES'!$B:$AE,30,FALSE),'CATEGORY ID'!K:M,2,FALSE),""),"")</f>
        <v/>
      </c>
      <c r="BO495" s="101">
        <v>21</v>
      </c>
      <c r="BR495" s="101" t="str" cm="1">
        <f t="array" ref="BR495">IF(C495&gt;0,_xlfn.TEXTJOIN(";", TRUE,_xlfn.UNIQUE(_xlfn._xlws.FILTER(BF495:BQ495,(BF495:BQ495&gt;0)),TRUE,FALSE)),"")&amp;";"&amp;BS495</f>
        <v>30;2;108;224;21;209;230</v>
      </c>
      <c r="BS495" s="101" t="s">
        <v>3455</v>
      </c>
      <c r="BU495" s="106">
        <f>IF(C495&gt;0,+VLOOKUP($C495,'STYLE NAMES'!$B:$AC,26,FALSE),"")</f>
        <v>89.9</v>
      </c>
      <c r="BV495" s="106">
        <f>IF(C495&gt;0,+VLOOKUP($C495,'STYLE NAMES'!$B:$AC,27,FALSE),"")</f>
        <v>4940</v>
      </c>
      <c r="BW495" s="106">
        <f>IF(C495&gt;0,+VLOOKUP($C495,'STYLE NAMES'!$B:$AC,28,FALSE),"")</f>
        <v>103.38500000000001</v>
      </c>
      <c r="BY495"/>
      <c r="BZ495" s="101">
        <v>0</v>
      </c>
      <c r="CA495" s="137">
        <f t="shared" si="34"/>
        <v>0</v>
      </c>
      <c r="CB495" s="137">
        <f>+VLOOKUP(C495,'[2]STYLES &amp; MODELS MATRIX'!$A:$G,7,FALSE)</f>
        <v>0</v>
      </c>
      <c r="CC495" s="137" t="str">
        <f>+VLOOKUP(C495,'[1]STYLES &amp; SIZE CHARTS'!$A:$H,8,FALSE)</f>
        <v>MT-SSCP1</v>
      </c>
      <c r="CD495" s="137"/>
      <c r="CE495" s="205"/>
      <c r="CF495" s="141"/>
    </row>
    <row r="496" spans="1:84" s="101" customFormat="1" ht="12" customHeight="1" x14ac:dyDescent="0.2">
      <c r="A496" s="102">
        <f t="shared" si="32"/>
        <v>8683711005452</v>
      </c>
      <c r="B496" s="101" t="s">
        <v>884</v>
      </c>
      <c r="C496" s="101" t="s">
        <v>562</v>
      </c>
      <c r="D496" s="101" t="s">
        <v>2983</v>
      </c>
      <c r="E496" s="203" t="s">
        <v>2390</v>
      </c>
      <c r="F496" s="101" t="s">
        <v>2352</v>
      </c>
      <c r="G496" s="101" t="str">
        <f>IF(C496&gt;0,+VLOOKUP($C496,'STYLE NAMES'!$B:$AC,4,FALSE),"")</f>
        <v>RIDER</v>
      </c>
      <c r="H496" s="101" t="str">
        <f>IF(C496&gt;0,+VLOOKUP($C496,'STYLE NAMES'!$B:$AC,5,FALSE),"")</f>
        <v>JUNIOR</v>
      </c>
      <c r="I496" s="101" t="str">
        <f>IF(C496&gt;0,+VLOOKUP($C496,'STYLE NAMES'!$B:$AC,6,FALSE),"")</f>
        <v>TOPS</v>
      </c>
      <c r="J496" s="101" t="str">
        <f>IF(C496&gt;0,+VLOOKUP($C496,'STYLE NAMES'!$B:$AC,7,FALSE),"")</f>
        <v>KIDS BOY</v>
      </c>
      <c r="K496" s="101" t="str">
        <f>IF(C496&gt;0,+VLOOKUP($C496,'STYLE NAMES'!$B:$AC,8,FALSE),"")</f>
        <v>COMPETITION POLOS</v>
      </c>
      <c r="L496" s="101" t="str">
        <f>IF(E496&gt;0,+VLOOKUP($E496,'CODE GENERATOR'!$D:$T,3,FALSE),"")</f>
        <v>W</v>
      </c>
      <c r="M496" s="101" t="str">
        <f>IF(E496&gt;0,+VLOOKUP($E496,'CODE GENERATOR'!$D:$T,4,FALSE),"")</f>
        <v>PIQUET</v>
      </c>
      <c r="N496" s="101" t="str">
        <f>IF(E496&gt;0,+VLOOKUP($E496,'CODE GENERATOR'!$D:$T,6,FALSE),"")</f>
        <v>WHITE</v>
      </c>
      <c r="O496" s="101" t="str">
        <f>IF(E496&gt;0,+VLOOKUP($E496,'CODE GENERATOR'!$D:$T,7,FALSE),"")</f>
        <v>NAVY</v>
      </c>
      <c r="P496" s="101" t="str">
        <f t="shared" si="33"/>
        <v>WHITE/NAVY</v>
      </c>
      <c r="Q496" s="104" t="str">
        <f>IF(E496&gt;0,+VLOOKUP($E496,'CODE GENERATOR'!$D:$T,11,FALSE),"")</f>
        <v>R.TOPKB_CPL0045</v>
      </c>
      <c r="R496" s="104" t="str">
        <f>IF(E496&gt;0,+VLOOKUP($E496,'CODE GENERATOR'!$D:$T,12,FALSE),"")</f>
        <v>PIQ0015WHTNAV</v>
      </c>
      <c r="S496" s="104" t="str">
        <f>IF(E496&gt;0,+VLOOKUP($E496,'CODE GENERATOR'!$D:$T,13,FALSE),"")</f>
        <v>R.TOPKB_CPL0045_PIQ0015WHTNAV</v>
      </c>
      <c r="T496" s="104" t="str">
        <f t="shared" si="31"/>
        <v>R.TOPKB_CPL0045_PIQ0015WHTNAV_6-7 Y</v>
      </c>
      <c r="U496" s="105">
        <v>8683711005452</v>
      </c>
      <c r="V496" s="107" t="str" cm="1">
        <f t="array" ref="V496">_xlfn.TEXTJOIN(";", TRUE, _xlfn.UNIQUE(_xlfn._xlws.FILTER(P$3:P$10029, C$3:C$10029=C496)))</f>
        <v>WHITE/NAVY;NAVY/WHITE</v>
      </c>
      <c r="W496" s="107" t="str" cm="1">
        <f t="array" ref="W496">_xlfn.TEXTJOIN(";", TRUE, _xlfn.UNIQUE(_xlfn._xlws.FILTER(F$3:F$10029, C$3:C$10029=C496)))</f>
        <v>6-7 Y;8-9 Y;10-11 Y;12-13 Y;14-15 Y</v>
      </c>
      <c r="X496" s="101">
        <f>IF(E496&gt;0,+VLOOKUP($E496,'CODE GENERATOR'!$D:$AC,19,FALSE),0)</f>
        <v>0</v>
      </c>
      <c r="Y496" s="101" t="str">
        <f>IF(E496&gt;0,+VLOOKUP($E496,'CODE GENERATOR'!$D:$AC,20,FALSE),0)</f>
        <v/>
      </c>
      <c r="Z496" s="101" t="str">
        <f>IF(E496&gt;0,+VLOOKUP($E496,'CODE GENERATOR'!$D:$AC,21,FALSE),0)</f>
        <v/>
      </c>
      <c r="AA496" s="101" t="str">
        <f>IF(E496&gt;0,+VLOOKUP($E496,'CODE GENERATOR'!$D:$AC,22,FALSE),0)</f>
        <v/>
      </c>
      <c r="AB496" s="101" t="str">
        <f>IF(E496&gt;0,+VLOOKUP($E496,'CODE GENERATOR'!$D:$AC,23,FALSE),0)</f>
        <v/>
      </c>
      <c r="AC496" s="101" t="str">
        <f>IF(E496&gt;0,+VLOOKUP($E496,'CODE GENERATOR'!$D:$AC,24,FALSE),0)</f>
        <v/>
      </c>
      <c r="AD496" s="101" t="str">
        <f>IF(E496&gt;0,+VLOOKUP($E496,'CODE GENERATOR'!$D:$AC,25,FALSE),0)</f>
        <v/>
      </c>
      <c r="AE496" s="101" t="str">
        <f>IF(E496&gt;0,+VLOOKUP($E496,'CODE GENERATOR'!$D:$AC,26,FALSE),0)</f>
        <v/>
      </c>
      <c r="AF496" s="149" t="str">
        <f>IF($C496&gt;0,$C496&amp;" "&amp;$P496&amp;" "&amp;+VLOOKUP($C496,'STYLE NAMES'!$B:$AC,10,FALSE),"""")</f>
        <v>PRAGUE-JR WHITE/NAVY BOY'S COMPETITION POLO LONG SLEEVE</v>
      </c>
      <c r="AG496" s="101" t="str">
        <f>"Enjoy our "&amp;(AF496)&amp;"; "&amp;IF(C496&gt;0,+VLOOKUP($C496,'STYLE NAMES'!$B:$AC,11,FALSE),"")</f>
        <v>Enjoy our PRAGUE-JR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6" s="101" t="str">
        <f>IF(C496&gt;0,+VLOOKUP($C496,'STYLE NAMES'!$B:$AC,12,FALSE),"")</f>
        <v>* Specially engineered design for high performance
* 4-way super stretch piquet jersey
* Soft and comfortable
* Breathable
* Quick dry
Composition:
95% Poliamide 5% Elasthane</v>
      </c>
      <c r="AI496" s="101" t="str">
        <f>IF(C496&gt;0,+VLOOKUP($C496,'STYLE NAMES'!$B:$AC,13,FALSE),"")</f>
        <v>Machine Wash at 30°C
Mild process
Iron at low temperature
Iron from REVERSE
Do NOT iron on logos or prints
Do not bleach
Do NOT Tumble Dry</v>
      </c>
      <c r="AJ496" s="149" t="str">
        <f>IF($C496&gt;0,$C496&amp;" "&amp;$P496&amp;" "&amp;+VLOOKUP($C496,'STYLE NAMES'!$B:$AC,14,FALSE),"""")</f>
        <v>PRAGUE-JR WHITE/NAVY ERKEK ÇOCUK UZUN KOL YARIŞMA POLO</v>
      </c>
      <c r="AK496" s="149" t="str">
        <f>"Cavalier SanMarco tarafından tasarlanan "&amp;(AJ496)&amp;"; "&amp;IF(C496&gt;0,+VLOOKUP($C496,'STYLE NAMES'!$B:$AC,15,FALSE),"")</f>
        <v>Cavalier SanMarco tarafından tasarlanan PRAGUE-JR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6" s="149" t="str">
        <f>IF(C496&gt;0,+VLOOKUP($C496,'STYLE NAMES'!$B:$AC,16,FALSE),"")</f>
        <v>* Yüksek performans için özel tasarım
* 4 yönlü süper streç pike kumaş
* Yumuşak ve rahat
* Nefes alabilir
* Hızlı kuruma
Kompozisyon:
%95 Polyamid  %5 Elastan</v>
      </c>
      <c r="AM496" s="149" t="str">
        <f>IF(C496&gt;0,+VLOOKUP($C496,'STYLE NAMES'!$B:$AC,17,FALSE),"")</f>
        <v>Makinede 30°C' de Yıkayın
Hassas Yıkama
Ilık ütü yapın
Tersten ütüleyin
Logo ve baskıları ÜTÜLEMEYİN
Çamaşır suyu kullanmayın
Kurutma Makinesinde Kurutmayın</v>
      </c>
      <c r="AN496" s="149" t="str">
        <f>IF($C496&gt;0,$C496&amp;" "&amp;$P496&amp;" "&amp;+VLOOKUP($C496,'STYLE NAMES'!$B:$AC,18,FALSE),"""")</f>
        <v>PRAGUE-JR WHITE/NAVY POLO DA CONCORSO RAGAZZO MANICA LUNGA</v>
      </c>
      <c r="AO496" s="101" t="str">
        <f>"Disegnato da Cavalier SanMarco "&amp;(AN496)&amp;"; "&amp;IF(C496&gt;0,+VLOOKUP($C496,'STYLE NAMES'!$B:$AC,19,FALSE),"")</f>
        <v>Disegnato da Cavalier SanMarco PRAGUE-JR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6" s="101" t="str">
        <f>IF(C496&gt;0,+VLOOKUP($C496,'STYLE NAMES'!$B:$AC,20,FALSE),"")</f>
        <v>Design ingegnerizzato per alte prestazioni 
Jersey piqué elasticizzato  4-way-stretch 
Morbido e confortevole 
Traspirante Asciugatura rapida 
Composizione: 
95% Poliammide  5% Elastan</v>
      </c>
      <c r="AQ496" s="101" t="str">
        <f>IF(C496&gt;0,+VLOOKUP($C496,'STYLE NAMES'!$B:$AC,21,FALSE),"")</f>
        <v>Lavare in lavatrice a 30°C Ciclo delicato 
Stirare a bassa temperatura
Stirare al rovescio 
Non stirare su loghi o stampe 
Non candeggiare 
Non asciugare in asciugatrice</v>
      </c>
      <c r="AR496" s="101">
        <f>IF(D496&gt;0,+VLOOKUP($C496,'STYLE NAMES'!$B:$AC,22,FALSE),"")</f>
        <v>0</v>
      </c>
      <c r="AS496" s="101">
        <f>IF(E496&gt;0,+VLOOKUP($C496,'STYLE NAMES'!$B:$AC,23,FALSE),"")</f>
        <v>0</v>
      </c>
      <c r="AT496" s="101">
        <f>IF(F496&gt;0,+VLOOKUP($C496,'STYLE NAMES'!$B:$AC,24,FALSE),"")</f>
        <v>0</v>
      </c>
      <c r="AU496" s="101">
        <f>IF(G496&gt;0,+VLOOKUP($C496,'STYLE NAMES'!$B:$AC,25,FALSE),"")</f>
        <v>0</v>
      </c>
      <c r="AV496" s="101">
        <f>+VLOOKUP($S496,'CODE GENERATOR'!$P:$AM,15,FALSE)</f>
        <v>0</v>
      </c>
      <c r="AW496" s="101">
        <f>+VLOOKUP($S496,'CODE GENERATOR'!$P:$AM,16,FALSE)</f>
        <v>0</v>
      </c>
      <c r="AX496" s="101">
        <f>+VLOOKUP($S496,'CODE GENERATOR'!$P:$AM,17,FALSE)</f>
        <v>0</v>
      </c>
      <c r="AY496" s="101">
        <f>+VLOOKUP($S496,'CODE GENERATOR'!$P:$AM,18,FALSE)</f>
        <v>0</v>
      </c>
      <c r="AZ496" s="101">
        <f>+VLOOKUP($S496,'CODE GENERATOR'!$P:$AM,19,FALSE)</f>
        <v>0</v>
      </c>
      <c r="BA496" s="101">
        <f>+VLOOKUP($S496,'CODE GENERATOR'!$P:$AM,20,FALSE)</f>
        <v>0</v>
      </c>
      <c r="BB496" s="101">
        <f>+VLOOKUP($S496,'CODE GENERATOR'!$P:$AM,21,FALSE)</f>
        <v>0</v>
      </c>
      <c r="BC496" s="101">
        <f>+VLOOKUP($S496,'CODE GENERATOR'!$P:$AM,22,FALSE)</f>
        <v>0</v>
      </c>
      <c r="BD496" s="101">
        <f>+VLOOKUP($S496,'CODE GENERATOR'!$P:$AM,23,FALSE)</f>
        <v>0</v>
      </c>
      <c r="BE496" s="101">
        <f>+VLOOKUP($S496,'CODE GENERATOR'!$P:$AM,24,FALSE)</f>
        <v>0</v>
      </c>
      <c r="BF496" s="101">
        <f>IF(C496&gt;0,+VLOOKUP(G496,'CATEGORY ID'!$A$1:$L$118,3,FALSE),"")</f>
        <v>30</v>
      </c>
      <c r="BG496" s="101">
        <f>IF(C496&gt;0,+VLOOKUP(H496,'CATEGORY ID'!$D$1:$L$118,3,FALSE),"")</f>
        <v>4</v>
      </c>
      <c r="BH496" s="101">
        <f>IF(C496&gt;0,+VLOOKUP((+H496&amp;I496),'CATEGORY ID'!$H$1:$I$121,2,FALSE),"")</f>
        <v>110</v>
      </c>
      <c r="BJ496" s="101">
        <f>IF(C496&gt;0,IF(COUNTIF('CATEGORY ID'!$K$1:$K$121,+H496&amp;K496) &gt; 0, +VLOOKUP(+H496&amp;K496,'CATEGORY ID'!$K$1:$L$121,2,FALSE),""),"")</f>
        <v>226</v>
      </c>
      <c r="BK496" s="101">
        <v>53</v>
      </c>
      <c r="BO496" s="101">
        <v>21</v>
      </c>
      <c r="BR496" s="101" t="str" cm="1">
        <f t="array" ref="BR496">IF(C496&gt;0,_xlfn.TEXTJOIN(";", TRUE,_xlfn.UNIQUE(_xlfn._xlws.FILTER(BF496:BQ496,(BF496:BQ496&gt;0)),TRUE,FALSE)),"")&amp;";"&amp;BS496</f>
        <v>30;4;110;226;53;21;208;232</v>
      </c>
      <c r="BS496" s="101" t="s">
        <v>3451</v>
      </c>
      <c r="BU496" s="106">
        <f>IF(C496&gt;0,+VLOOKUP($C496,'STYLE NAMES'!$B:$AC,26,FALSE),"")</f>
        <v>69.900000000000006</v>
      </c>
      <c r="BV496" s="106">
        <f>IF(C496&gt;0,+VLOOKUP($C496,'STYLE NAMES'!$B:$AC,27,FALSE),"")</f>
        <v>3840</v>
      </c>
      <c r="BW496" s="106">
        <f>IF(C496&gt;0,+VLOOKUP($C496,'STYLE NAMES'!$B:$AC,28,FALSE),"")</f>
        <v>80.385000000000005</v>
      </c>
      <c r="BY496"/>
      <c r="BZ496" s="101">
        <v>0</v>
      </c>
      <c r="CA496" s="137">
        <f t="shared" si="34"/>
        <v>0</v>
      </c>
      <c r="CB496" s="137">
        <f>+VLOOKUP(C496,'[2]STYLES &amp; MODELS MATRIX'!$A:$G,7,FALSE)</f>
        <v>0</v>
      </c>
      <c r="CC496" s="137" t="str">
        <f>+VLOOKUP(C496,'[1]STYLES &amp; SIZE CHARTS'!$A:$H,8,FALSE)</f>
        <v>JT-BLSP1</v>
      </c>
      <c r="CD496" s="137"/>
      <c r="CE496" s="205"/>
      <c r="CF496" s="141"/>
    </row>
    <row r="497" spans="1:84" s="101" customFormat="1" ht="12" customHeight="1" x14ac:dyDescent="0.2">
      <c r="A497" s="102">
        <f t="shared" si="32"/>
        <v>8683711005469</v>
      </c>
      <c r="B497" s="101" t="s">
        <v>884</v>
      </c>
      <c r="C497" s="101" t="s">
        <v>562</v>
      </c>
      <c r="D497" s="101" t="s">
        <v>2983</v>
      </c>
      <c r="E497" s="203" t="s">
        <v>2390</v>
      </c>
      <c r="F497" s="101" t="s">
        <v>2353</v>
      </c>
      <c r="G497" s="101" t="str">
        <f>IF(C497&gt;0,+VLOOKUP($C497,'STYLE NAMES'!$B:$AC,4,FALSE),"")</f>
        <v>RIDER</v>
      </c>
      <c r="H497" s="101" t="str">
        <f>IF(C497&gt;0,+VLOOKUP($C497,'STYLE NAMES'!$B:$AC,5,FALSE),"")</f>
        <v>JUNIOR</v>
      </c>
      <c r="I497" s="101" t="str">
        <f>IF(C497&gt;0,+VLOOKUP($C497,'STYLE NAMES'!$B:$AC,6,FALSE),"")</f>
        <v>TOPS</v>
      </c>
      <c r="J497" s="101" t="str">
        <f>IF(C497&gt;0,+VLOOKUP($C497,'STYLE NAMES'!$B:$AC,7,FALSE),"")</f>
        <v>KIDS BOY</v>
      </c>
      <c r="K497" s="101" t="str">
        <f>IF(C497&gt;0,+VLOOKUP($C497,'STYLE NAMES'!$B:$AC,8,FALSE),"")</f>
        <v>COMPETITION POLOS</v>
      </c>
      <c r="L497" s="101" t="str">
        <f>IF(E497&gt;0,+VLOOKUP($E497,'CODE GENERATOR'!$D:$T,3,FALSE),"")</f>
        <v>W</v>
      </c>
      <c r="M497" s="101" t="str">
        <f>IF(E497&gt;0,+VLOOKUP($E497,'CODE GENERATOR'!$D:$T,4,FALSE),"")</f>
        <v>PIQUET</v>
      </c>
      <c r="N497" s="101" t="str">
        <f>IF(E497&gt;0,+VLOOKUP($E497,'CODE GENERATOR'!$D:$T,6,FALSE),"")</f>
        <v>WHITE</v>
      </c>
      <c r="O497" s="101" t="str">
        <f>IF(E497&gt;0,+VLOOKUP($E497,'CODE GENERATOR'!$D:$T,7,FALSE),"")</f>
        <v>NAVY</v>
      </c>
      <c r="P497" s="101" t="str">
        <f t="shared" si="33"/>
        <v>WHITE/NAVY</v>
      </c>
      <c r="Q497" s="104" t="str">
        <f>IF(E497&gt;0,+VLOOKUP($E497,'CODE GENERATOR'!$D:$T,11,FALSE),"")</f>
        <v>R.TOPKB_CPL0045</v>
      </c>
      <c r="R497" s="104" t="str">
        <f>IF(E497&gt;0,+VLOOKUP($E497,'CODE GENERATOR'!$D:$T,12,FALSE),"")</f>
        <v>PIQ0015WHTNAV</v>
      </c>
      <c r="S497" s="104" t="str">
        <f>IF(E497&gt;0,+VLOOKUP($E497,'CODE GENERATOR'!$D:$T,13,FALSE),"")</f>
        <v>R.TOPKB_CPL0045_PIQ0015WHTNAV</v>
      </c>
      <c r="T497" s="104" t="str">
        <f t="shared" si="31"/>
        <v>R.TOPKB_CPL0045_PIQ0015WHTNAV_8-9 Y</v>
      </c>
      <c r="U497" s="105">
        <v>8683711005469</v>
      </c>
      <c r="V497" s="107" t="str" cm="1">
        <f t="array" ref="V497">_xlfn.TEXTJOIN(";", TRUE, _xlfn.UNIQUE(_xlfn._xlws.FILTER(P$3:P$10029, C$3:C$10029=C497)))</f>
        <v>WHITE/NAVY;NAVY/WHITE</v>
      </c>
      <c r="W497" s="107" t="str" cm="1">
        <f t="array" ref="W497">_xlfn.TEXTJOIN(";", TRUE, _xlfn.UNIQUE(_xlfn._xlws.FILTER(F$3:F$10029, C$3:C$10029=C497)))</f>
        <v>6-7 Y;8-9 Y;10-11 Y;12-13 Y;14-15 Y</v>
      </c>
      <c r="X497" s="101">
        <f>IF(E497&gt;0,+VLOOKUP($E497,'CODE GENERATOR'!$D:$AC,19,FALSE),0)</f>
        <v>0</v>
      </c>
      <c r="Y497" s="101" t="str">
        <f>IF(E497&gt;0,+VLOOKUP($E497,'CODE GENERATOR'!$D:$AC,20,FALSE),0)</f>
        <v/>
      </c>
      <c r="Z497" s="101" t="str">
        <f>IF(E497&gt;0,+VLOOKUP($E497,'CODE GENERATOR'!$D:$AC,21,FALSE),0)</f>
        <v/>
      </c>
      <c r="AA497" s="101" t="str">
        <f>IF(E497&gt;0,+VLOOKUP($E497,'CODE GENERATOR'!$D:$AC,22,FALSE),0)</f>
        <v/>
      </c>
      <c r="AB497" s="101" t="str">
        <f>IF(E497&gt;0,+VLOOKUP($E497,'CODE GENERATOR'!$D:$AC,23,FALSE),0)</f>
        <v/>
      </c>
      <c r="AC497" s="101" t="str">
        <f>IF(E497&gt;0,+VLOOKUP($E497,'CODE GENERATOR'!$D:$AC,24,FALSE),0)</f>
        <v/>
      </c>
      <c r="AD497" s="101" t="str">
        <f>IF(E497&gt;0,+VLOOKUP($E497,'CODE GENERATOR'!$D:$AC,25,FALSE),0)</f>
        <v/>
      </c>
      <c r="AE497" s="101" t="str">
        <f>IF(E497&gt;0,+VLOOKUP($E497,'CODE GENERATOR'!$D:$AC,26,FALSE),0)</f>
        <v/>
      </c>
      <c r="AF497" s="149" t="str">
        <f>IF($C497&gt;0,$C497&amp;" "&amp;$P497&amp;" "&amp;+VLOOKUP($C497,'STYLE NAMES'!$B:$AC,10,FALSE),"""")</f>
        <v>PRAGUE-JR WHITE/NAVY BOY'S COMPETITION POLO LONG SLEEVE</v>
      </c>
      <c r="AG497" s="101" t="str">
        <f>"Enjoy our "&amp;(AF497)&amp;"; "&amp;IF(C497&gt;0,+VLOOKUP($C497,'STYLE NAMES'!$B:$AC,11,FALSE),"")</f>
        <v>Enjoy our PRAGUE-JR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7" s="101" t="str">
        <f>IF(C497&gt;0,+VLOOKUP($C497,'STYLE NAMES'!$B:$AC,12,FALSE),"")</f>
        <v>* Specially engineered design for high performance
* 4-way super stretch piquet jersey
* Soft and comfortable
* Breathable
* Quick dry
Composition:
95% Poliamide 5% Elasthane</v>
      </c>
      <c r="AI497" s="101" t="str">
        <f>IF(C497&gt;0,+VLOOKUP($C497,'STYLE NAMES'!$B:$AC,13,FALSE),"")</f>
        <v>Machine Wash at 30°C
Mild process
Iron at low temperature
Iron from REVERSE
Do NOT iron on logos or prints
Do not bleach
Do NOT Tumble Dry</v>
      </c>
      <c r="AJ497" s="149" t="str">
        <f>IF($C497&gt;0,$C497&amp;" "&amp;$P497&amp;" "&amp;+VLOOKUP($C497,'STYLE NAMES'!$B:$AC,14,FALSE),"""")</f>
        <v>PRAGUE-JR WHITE/NAVY ERKEK ÇOCUK UZUN KOL YARIŞMA POLO</v>
      </c>
      <c r="AK497" s="149" t="str">
        <f>"Cavalier SanMarco tarafından tasarlanan "&amp;(AJ497)&amp;"; "&amp;IF(C497&gt;0,+VLOOKUP($C497,'STYLE NAMES'!$B:$AC,15,FALSE),"")</f>
        <v>Cavalier SanMarco tarafından tasarlanan PRAGUE-JR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7" s="149" t="str">
        <f>IF(C497&gt;0,+VLOOKUP($C497,'STYLE NAMES'!$B:$AC,16,FALSE),"")</f>
        <v>* Yüksek performans için özel tasarım
* 4 yönlü süper streç pike kumaş
* Yumuşak ve rahat
* Nefes alabilir
* Hızlı kuruma
Kompozisyon:
%95 Polyamid  %5 Elastan</v>
      </c>
      <c r="AM497" s="149" t="str">
        <f>IF(C497&gt;0,+VLOOKUP($C497,'STYLE NAMES'!$B:$AC,17,FALSE),"")</f>
        <v>Makinede 30°C' de Yıkayın
Hassas Yıkama
Ilık ütü yapın
Tersten ütüleyin
Logo ve baskıları ÜTÜLEMEYİN
Çamaşır suyu kullanmayın
Kurutma Makinesinde Kurutmayın</v>
      </c>
      <c r="AN497" s="149" t="str">
        <f>IF($C497&gt;0,$C497&amp;" "&amp;$P497&amp;" "&amp;+VLOOKUP($C497,'STYLE NAMES'!$B:$AC,18,FALSE),"""")</f>
        <v>PRAGUE-JR WHITE/NAVY POLO DA CONCORSO RAGAZZO MANICA LUNGA</v>
      </c>
      <c r="AO497" s="101" t="str">
        <f>"Disegnato da Cavalier SanMarco "&amp;(AN497)&amp;"; "&amp;IF(C497&gt;0,+VLOOKUP($C497,'STYLE NAMES'!$B:$AC,19,FALSE),"")</f>
        <v>Disegnato da Cavalier SanMarco PRAGUE-JR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7" s="101" t="str">
        <f>IF(C497&gt;0,+VLOOKUP($C497,'STYLE NAMES'!$B:$AC,20,FALSE),"")</f>
        <v>Design ingegnerizzato per alte prestazioni 
Jersey piqué elasticizzato  4-way-stretch 
Morbido e confortevole 
Traspirante Asciugatura rapida 
Composizione: 
95% Poliammide  5% Elastan</v>
      </c>
      <c r="AQ497" s="101" t="str">
        <f>IF(C497&gt;0,+VLOOKUP($C497,'STYLE NAMES'!$B:$AC,21,FALSE),"")</f>
        <v>Lavare in lavatrice a 30°C Ciclo delicato 
Stirare a bassa temperatura
Stirare al rovescio 
Non stirare su loghi o stampe 
Non candeggiare 
Non asciugare in asciugatrice</v>
      </c>
      <c r="AR497" s="101">
        <f>IF(D497&gt;0,+VLOOKUP($C497,'STYLE NAMES'!$B:$AC,22,FALSE),"")</f>
        <v>0</v>
      </c>
      <c r="AS497" s="101">
        <f>IF(E497&gt;0,+VLOOKUP($C497,'STYLE NAMES'!$B:$AC,23,FALSE),"")</f>
        <v>0</v>
      </c>
      <c r="AT497" s="101">
        <f>IF(F497&gt;0,+VLOOKUP($C497,'STYLE NAMES'!$B:$AC,24,FALSE),"")</f>
        <v>0</v>
      </c>
      <c r="AU497" s="101">
        <f>IF(G497&gt;0,+VLOOKUP($C497,'STYLE NAMES'!$B:$AC,25,FALSE),"")</f>
        <v>0</v>
      </c>
      <c r="AV497" s="101">
        <f>+VLOOKUP($S497,'CODE GENERATOR'!$P:$AM,15,FALSE)</f>
        <v>0</v>
      </c>
      <c r="AW497" s="101">
        <f>+VLOOKUP($S497,'CODE GENERATOR'!$P:$AM,16,FALSE)</f>
        <v>0</v>
      </c>
      <c r="AX497" s="101">
        <f>+VLOOKUP($S497,'CODE GENERATOR'!$P:$AM,17,FALSE)</f>
        <v>0</v>
      </c>
      <c r="AY497" s="101">
        <f>+VLOOKUP($S497,'CODE GENERATOR'!$P:$AM,18,FALSE)</f>
        <v>0</v>
      </c>
      <c r="AZ497" s="101">
        <f>+VLOOKUP($S497,'CODE GENERATOR'!$P:$AM,19,FALSE)</f>
        <v>0</v>
      </c>
      <c r="BA497" s="101">
        <f>+VLOOKUP($S497,'CODE GENERATOR'!$P:$AM,20,FALSE)</f>
        <v>0</v>
      </c>
      <c r="BB497" s="101">
        <f>+VLOOKUP($S497,'CODE GENERATOR'!$P:$AM,21,FALSE)</f>
        <v>0</v>
      </c>
      <c r="BC497" s="101">
        <f>+VLOOKUP($S497,'CODE GENERATOR'!$P:$AM,22,FALSE)</f>
        <v>0</v>
      </c>
      <c r="BD497" s="101">
        <f>+VLOOKUP($S497,'CODE GENERATOR'!$P:$AM,23,FALSE)</f>
        <v>0</v>
      </c>
      <c r="BE497" s="101">
        <f>+VLOOKUP($S497,'CODE GENERATOR'!$P:$AM,24,FALSE)</f>
        <v>0</v>
      </c>
      <c r="BF497" s="101">
        <f>IF(C497&gt;0,+VLOOKUP(G497,'CATEGORY ID'!$A$1:$L$118,3,FALSE),"")</f>
        <v>30</v>
      </c>
      <c r="BG497" s="101">
        <f>IF(C497&gt;0,+VLOOKUP(H497,'CATEGORY ID'!$D$1:$L$118,3,FALSE),"")</f>
        <v>4</v>
      </c>
      <c r="BH497" s="101">
        <f>IF(C497&gt;0,+VLOOKUP((+H497&amp;I497),'CATEGORY ID'!$H$1:$I$121,2,FALSE),"")</f>
        <v>110</v>
      </c>
      <c r="BJ497" s="101">
        <f>IF(C497&gt;0,IF(COUNTIF('CATEGORY ID'!$K$1:$K$121,+H497&amp;K497) &gt; 0, +VLOOKUP(+H497&amp;K497,'CATEGORY ID'!$K$1:$L$121,2,FALSE),""),"")</f>
        <v>226</v>
      </c>
      <c r="BK497" s="101">
        <v>53</v>
      </c>
      <c r="BO497" s="101">
        <v>21</v>
      </c>
      <c r="BR497" s="101" t="str" cm="1">
        <f t="array" ref="BR497">IF(C497&gt;0,_xlfn.TEXTJOIN(";", TRUE,_xlfn.UNIQUE(_xlfn._xlws.FILTER(BF497:BQ497,(BF497:BQ497&gt;0)),TRUE,FALSE)),"")&amp;";"&amp;BS497</f>
        <v>30;4;110;226;53;21;208;232</v>
      </c>
      <c r="BS497" s="101" t="s">
        <v>3451</v>
      </c>
      <c r="BU497" s="106">
        <f>IF(C497&gt;0,+VLOOKUP($C497,'STYLE NAMES'!$B:$AC,26,FALSE),"")</f>
        <v>69.900000000000006</v>
      </c>
      <c r="BV497" s="106">
        <f>IF(C497&gt;0,+VLOOKUP($C497,'STYLE NAMES'!$B:$AC,27,FALSE),"")</f>
        <v>3840</v>
      </c>
      <c r="BW497" s="106">
        <f>IF(C497&gt;0,+VLOOKUP($C497,'STYLE NAMES'!$B:$AC,28,FALSE),"")</f>
        <v>80.385000000000005</v>
      </c>
      <c r="BY497"/>
      <c r="BZ497" s="101">
        <v>0</v>
      </c>
      <c r="CA497" s="137">
        <f t="shared" si="34"/>
        <v>0</v>
      </c>
      <c r="CB497" s="137">
        <f>+VLOOKUP(C497,'[2]STYLES &amp; MODELS MATRIX'!$A:$G,7,FALSE)</f>
        <v>0</v>
      </c>
      <c r="CC497" s="137" t="str">
        <f>+VLOOKUP(C497,'[1]STYLES &amp; SIZE CHARTS'!$A:$H,8,FALSE)</f>
        <v>JT-BLSP1</v>
      </c>
      <c r="CD497" s="137"/>
      <c r="CE497" s="205"/>
      <c r="CF497" s="141"/>
    </row>
    <row r="498" spans="1:84" s="101" customFormat="1" ht="12" customHeight="1" x14ac:dyDescent="0.2">
      <c r="A498" s="102">
        <f t="shared" si="32"/>
        <v>8683711005476</v>
      </c>
      <c r="B498" s="101" t="s">
        <v>884</v>
      </c>
      <c r="C498" s="101" t="s">
        <v>562</v>
      </c>
      <c r="D498" s="101" t="s">
        <v>2983</v>
      </c>
      <c r="E498" s="203" t="s">
        <v>2390</v>
      </c>
      <c r="F498" s="101" t="s">
        <v>2354</v>
      </c>
      <c r="G498" s="101" t="str">
        <f>IF(C498&gt;0,+VLOOKUP($C498,'STYLE NAMES'!$B:$AC,4,FALSE),"")</f>
        <v>RIDER</v>
      </c>
      <c r="H498" s="101" t="str">
        <f>IF(C498&gt;0,+VLOOKUP($C498,'STYLE NAMES'!$B:$AC,5,FALSE),"")</f>
        <v>JUNIOR</v>
      </c>
      <c r="I498" s="101" t="str">
        <f>IF(C498&gt;0,+VLOOKUP($C498,'STYLE NAMES'!$B:$AC,6,FALSE),"")</f>
        <v>TOPS</v>
      </c>
      <c r="J498" s="101" t="str">
        <f>IF(C498&gt;0,+VLOOKUP($C498,'STYLE NAMES'!$B:$AC,7,FALSE),"")</f>
        <v>KIDS BOY</v>
      </c>
      <c r="K498" s="101" t="str">
        <f>IF(C498&gt;0,+VLOOKUP($C498,'STYLE NAMES'!$B:$AC,8,FALSE),"")</f>
        <v>COMPETITION POLOS</v>
      </c>
      <c r="L498" s="101" t="str">
        <f>IF(E498&gt;0,+VLOOKUP($E498,'CODE GENERATOR'!$D:$T,3,FALSE),"")</f>
        <v>W</v>
      </c>
      <c r="M498" s="101" t="str">
        <f>IF(E498&gt;0,+VLOOKUP($E498,'CODE GENERATOR'!$D:$T,4,FALSE),"")</f>
        <v>PIQUET</v>
      </c>
      <c r="N498" s="101" t="str">
        <f>IF(E498&gt;0,+VLOOKUP($E498,'CODE GENERATOR'!$D:$T,6,FALSE),"")</f>
        <v>WHITE</v>
      </c>
      <c r="O498" s="101" t="str">
        <f>IF(E498&gt;0,+VLOOKUP($E498,'CODE GENERATOR'!$D:$T,7,FALSE),"")</f>
        <v>NAVY</v>
      </c>
      <c r="P498" s="101" t="str">
        <f t="shared" si="33"/>
        <v>WHITE/NAVY</v>
      </c>
      <c r="Q498" s="104" t="str">
        <f>IF(E498&gt;0,+VLOOKUP($E498,'CODE GENERATOR'!$D:$T,11,FALSE),"")</f>
        <v>R.TOPKB_CPL0045</v>
      </c>
      <c r="R498" s="104" t="str">
        <f>IF(E498&gt;0,+VLOOKUP($E498,'CODE GENERATOR'!$D:$T,12,FALSE),"")</f>
        <v>PIQ0015WHTNAV</v>
      </c>
      <c r="S498" s="104" t="str">
        <f>IF(E498&gt;0,+VLOOKUP($E498,'CODE GENERATOR'!$D:$T,13,FALSE),"")</f>
        <v>R.TOPKB_CPL0045_PIQ0015WHTNAV</v>
      </c>
      <c r="T498" s="104" t="str">
        <f t="shared" si="31"/>
        <v>R.TOPKB_CPL0045_PIQ0015WHTNAV_10-11 Y</v>
      </c>
      <c r="U498" s="105">
        <v>8683711005476</v>
      </c>
      <c r="V498" s="107" t="str" cm="1">
        <f t="array" ref="V498">_xlfn.TEXTJOIN(";", TRUE, _xlfn.UNIQUE(_xlfn._xlws.FILTER(P$3:P$10029, C$3:C$10029=C498)))</f>
        <v>WHITE/NAVY;NAVY/WHITE</v>
      </c>
      <c r="W498" s="107" t="str" cm="1">
        <f t="array" ref="W498">_xlfn.TEXTJOIN(";", TRUE, _xlfn.UNIQUE(_xlfn._xlws.FILTER(F$3:F$10029, C$3:C$10029=C498)))</f>
        <v>6-7 Y;8-9 Y;10-11 Y;12-13 Y;14-15 Y</v>
      </c>
      <c r="X498" s="101">
        <f>IF(E498&gt;0,+VLOOKUP($E498,'CODE GENERATOR'!$D:$AC,19,FALSE),0)</f>
        <v>0</v>
      </c>
      <c r="Y498" s="101" t="str">
        <f>IF(E498&gt;0,+VLOOKUP($E498,'CODE GENERATOR'!$D:$AC,20,FALSE),0)</f>
        <v/>
      </c>
      <c r="Z498" s="101" t="str">
        <f>IF(E498&gt;0,+VLOOKUP($E498,'CODE GENERATOR'!$D:$AC,21,FALSE),0)</f>
        <v/>
      </c>
      <c r="AA498" s="101" t="str">
        <f>IF(E498&gt;0,+VLOOKUP($E498,'CODE GENERATOR'!$D:$AC,22,FALSE),0)</f>
        <v/>
      </c>
      <c r="AB498" s="101" t="str">
        <f>IF(E498&gt;0,+VLOOKUP($E498,'CODE GENERATOR'!$D:$AC,23,FALSE),0)</f>
        <v/>
      </c>
      <c r="AC498" s="101" t="str">
        <f>IF(E498&gt;0,+VLOOKUP($E498,'CODE GENERATOR'!$D:$AC,24,FALSE),0)</f>
        <v/>
      </c>
      <c r="AD498" s="101" t="str">
        <f>IF(E498&gt;0,+VLOOKUP($E498,'CODE GENERATOR'!$D:$AC,25,FALSE),0)</f>
        <v/>
      </c>
      <c r="AE498" s="101" t="str">
        <f>IF(E498&gt;0,+VLOOKUP($E498,'CODE GENERATOR'!$D:$AC,26,FALSE),0)</f>
        <v/>
      </c>
      <c r="AF498" s="149" t="str">
        <f>IF($C498&gt;0,$C498&amp;" "&amp;$P498&amp;" "&amp;+VLOOKUP($C498,'STYLE NAMES'!$B:$AC,10,FALSE),"""")</f>
        <v>PRAGUE-JR WHITE/NAVY BOY'S COMPETITION POLO LONG SLEEVE</v>
      </c>
      <c r="AG498" s="101" t="str">
        <f>"Enjoy our "&amp;(AF498)&amp;"; "&amp;IF(C498&gt;0,+VLOOKUP($C498,'STYLE NAMES'!$B:$AC,11,FALSE),"")</f>
        <v>Enjoy our PRAGUE-JR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8" s="101" t="str">
        <f>IF(C498&gt;0,+VLOOKUP($C498,'STYLE NAMES'!$B:$AC,12,FALSE),"")</f>
        <v>* Specially engineered design for high performance
* 4-way super stretch piquet jersey
* Soft and comfortable
* Breathable
* Quick dry
Composition:
95% Poliamide 5% Elasthane</v>
      </c>
      <c r="AI498" s="101" t="str">
        <f>IF(C498&gt;0,+VLOOKUP($C498,'STYLE NAMES'!$B:$AC,13,FALSE),"")</f>
        <v>Machine Wash at 30°C
Mild process
Iron at low temperature
Iron from REVERSE
Do NOT iron on logos or prints
Do not bleach
Do NOT Tumble Dry</v>
      </c>
      <c r="AJ498" s="149" t="str">
        <f>IF($C498&gt;0,$C498&amp;" "&amp;$P498&amp;" "&amp;+VLOOKUP($C498,'STYLE NAMES'!$B:$AC,14,FALSE),"""")</f>
        <v>PRAGUE-JR WHITE/NAVY ERKEK ÇOCUK UZUN KOL YARIŞMA POLO</v>
      </c>
      <c r="AK498" s="149" t="str">
        <f>"Cavalier SanMarco tarafından tasarlanan "&amp;(AJ498)&amp;"; "&amp;IF(C498&gt;0,+VLOOKUP($C498,'STYLE NAMES'!$B:$AC,15,FALSE),"")</f>
        <v>Cavalier SanMarco tarafından tasarlanan PRAGUE-JR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8" s="149" t="str">
        <f>IF(C498&gt;0,+VLOOKUP($C498,'STYLE NAMES'!$B:$AC,16,FALSE),"")</f>
        <v>* Yüksek performans için özel tasarım
* 4 yönlü süper streç pike kumaş
* Yumuşak ve rahat
* Nefes alabilir
* Hızlı kuruma
Kompozisyon:
%95 Polyamid  %5 Elastan</v>
      </c>
      <c r="AM498" s="149" t="str">
        <f>IF(C498&gt;0,+VLOOKUP($C498,'STYLE NAMES'!$B:$AC,17,FALSE),"")</f>
        <v>Makinede 30°C' de Yıkayın
Hassas Yıkama
Ilık ütü yapın
Tersten ütüleyin
Logo ve baskıları ÜTÜLEMEYİN
Çamaşır suyu kullanmayın
Kurutma Makinesinde Kurutmayın</v>
      </c>
      <c r="AN498" s="149" t="str">
        <f>IF($C498&gt;0,$C498&amp;" "&amp;$P498&amp;" "&amp;+VLOOKUP($C498,'STYLE NAMES'!$B:$AC,18,FALSE),"""")</f>
        <v>PRAGUE-JR WHITE/NAVY POLO DA CONCORSO RAGAZZO MANICA LUNGA</v>
      </c>
      <c r="AO498" s="101" t="str">
        <f>"Disegnato da Cavalier SanMarco "&amp;(AN498)&amp;"; "&amp;IF(C498&gt;0,+VLOOKUP($C498,'STYLE NAMES'!$B:$AC,19,FALSE),"")</f>
        <v>Disegnato da Cavalier SanMarco PRAGUE-JR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8" s="101" t="str">
        <f>IF(C498&gt;0,+VLOOKUP($C498,'STYLE NAMES'!$B:$AC,20,FALSE),"")</f>
        <v>Design ingegnerizzato per alte prestazioni 
Jersey piqué elasticizzato  4-way-stretch 
Morbido e confortevole 
Traspirante Asciugatura rapida 
Composizione: 
95% Poliammide  5% Elastan</v>
      </c>
      <c r="AQ498" s="101" t="str">
        <f>IF(C498&gt;0,+VLOOKUP($C498,'STYLE NAMES'!$B:$AC,21,FALSE),"")</f>
        <v>Lavare in lavatrice a 30°C Ciclo delicato 
Stirare a bassa temperatura
Stirare al rovescio 
Non stirare su loghi o stampe 
Non candeggiare 
Non asciugare in asciugatrice</v>
      </c>
      <c r="AR498" s="101">
        <f>IF(D498&gt;0,+VLOOKUP($C498,'STYLE NAMES'!$B:$AC,22,FALSE),"")</f>
        <v>0</v>
      </c>
      <c r="AS498" s="101">
        <f>IF(E498&gt;0,+VLOOKUP($C498,'STYLE NAMES'!$B:$AC,23,FALSE),"")</f>
        <v>0</v>
      </c>
      <c r="AT498" s="101">
        <f>IF(F498&gt;0,+VLOOKUP($C498,'STYLE NAMES'!$B:$AC,24,FALSE),"")</f>
        <v>0</v>
      </c>
      <c r="AU498" s="101">
        <f>IF(G498&gt;0,+VLOOKUP($C498,'STYLE NAMES'!$B:$AC,25,FALSE),"")</f>
        <v>0</v>
      </c>
      <c r="AV498" s="101">
        <f>+VLOOKUP($S498,'CODE GENERATOR'!$P:$AM,15,FALSE)</f>
        <v>0</v>
      </c>
      <c r="AW498" s="101">
        <f>+VLOOKUP($S498,'CODE GENERATOR'!$P:$AM,16,FALSE)</f>
        <v>0</v>
      </c>
      <c r="AX498" s="101">
        <f>+VLOOKUP($S498,'CODE GENERATOR'!$P:$AM,17,FALSE)</f>
        <v>0</v>
      </c>
      <c r="AY498" s="101">
        <f>+VLOOKUP($S498,'CODE GENERATOR'!$P:$AM,18,FALSE)</f>
        <v>0</v>
      </c>
      <c r="AZ498" s="101">
        <f>+VLOOKUP($S498,'CODE GENERATOR'!$P:$AM,19,FALSE)</f>
        <v>0</v>
      </c>
      <c r="BA498" s="101">
        <f>+VLOOKUP($S498,'CODE GENERATOR'!$P:$AM,20,FALSE)</f>
        <v>0</v>
      </c>
      <c r="BB498" s="101">
        <f>+VLOOKUP($S498,'CODE GENERATOR'!$P:$AM,21,FALSE)</f>
        <v>0</v>
      </c>
      <c r="BC498" s="101">
        <f>+VLOOKUP($S498,'CODE GENERATOR'!$P:$AM,22,FALSE)</f>
        <v>0</v>
      </c>
      <c r="BD498" s="101">
        <f>+VLOOKUP($S498,'CODE GENERATOR'!$P:$AM,23,FALSE)</f>
        <v>0</v>
      </c>
      <c r="BE498" s="101">
        <f>+VLOOKUP($S498,'CODE GENERATOR'!$P:$AM,24,FALSE)</f>
        <v>0</v>
      </c>
      <c r="BF498" s="101">
        <f>IF(C498&gt;0,+VLOOKUP(G498,'CATEGORY ID'!$A$1:$L$118,3,FALSE),"")</f>
        <v>30</v>
      </c>
      <c r="BG498" s="101">
        <f>IF(C498&gt;0,+VLOOKUP(H498,'CATEGORY ID'!$D$1:$L$118,3,FALSE),"")</f>
        <v>4</v>
      </c>
      <c r="BH498" s="101">
        <f>IF(C498&gt;0,+VLOOKUP((+H498&amp;I498),'CATEGORY ID'!$H$1:$I$121,2,FALSE),"")</f>
        <v>110</v>
      </c>
      <c r="BJ498" s="101">
        <f>IF(C498&gt;0,IF(COUNTIF('CATEGORY ID'!$K$1:$K$121,+H498&amp;K498) &gt; 0, +VLOOKUP(+H498&amp;K498,'CATEGORY ID'!$K$1:$L$121,2,FALSE),""),"")</f>
        <v>226</v>
      </c>
      <c r="BK498" s="101">
        <v>53</v>
      </c>
      <c r="BO498" s="101">
        <v>21</v>
      </c>
      <c r="BR498" s="101" t="str" cm="1">
        <f t="array" ref="BR498">IF(C498&gt;0,_xlfn.TEXTJOIN(";", TRUE,_xlfn.UNIQUE(_xlfn._xlws.FILTER(BF498:BQ498,(BF498:BQ498&gt;0)),TRUE,FALSE)),"")&amp;";"&amp;BS498</f>
        <v>30;4;110;226;53;21;208;232</v>
      </c>
      <c r="BS498" s="101" t="s">
        <v>3451</v>
      </c>
      <c r="BU498" s="106">
        <f>IF(C498&gt;0,+VLOOKUP($C498,'STYLE NAMES'!$B:$AC,26,FALSE),"")</f>
        <v>69.900000000000006</v>
      </c>
      <c r="BV498" s="106">
        <f>IF(C498&gt;0,+VLOOKUP($C498,'STYLE NAMES'!$B:$AC,27,FALSE),"")</f>
        <v>3840</v>
      </c>
      <c r="BW498" s="106">
        <f>IF(C498&gt;0,+VLOOKUP($C498,'STYLE NAMES'!$B:$AC,28,FALSE),"")</f>
        <v>80.385000000000005</v>
      </c>
      <c r="BY498"/>
      <c r="BZ498" s="101">
        <v>0</v>
      </c>
      <c r="CA498" s="137">
        <f t="shared" si="34"/>
        <v>0</v>
      </c>
      <c r="CB498" s="137">
        <f>+VLOOKUP(C498,'[2]STYLES &amp; MODELS MATRIX'!$A:$G,7,FALSE)</f>
        <v>0</v>
      </c>
      <c r="CC498" s="137" t="str">
        <f>+VLOOKUP(C498,'[1]STYLES &amp; SIZE CHARTS'!$A:$H,8,FALSE)</f>
        <v>JT-BLSP1</v>
      </c>
      <c r="CD498" s="137"/>
      <c r="CE498" s="205"/>
      <c r="CF498" s="141"/>
    </row>
    <row r="499" spans="1:84" s="101" customFormat="1" ht="12" customHeight="1" x14ac:dyDescent="0.2">
      <c r="A499" s="102">
        <f t="shared" si="32"/>
        <v>8683711005483</v>
      </c>
      <c r="B499" s="101" t="s">
        <v>884</v>
      </c>
      <c r="C499" s="101" t="s">
        <v>562</v>
      </c>
      <c r="D499" s="101" t="s">
        <v>2983</v>
      </c>
      <c r="E499" s="203" t="s">
        <v>2390</v>
      </c>
      <c r="F499" s="101" t="s">
        <v>2355</v>
      </c>
      <c r="G499" s="101" t="str">
        <f>IF(C499&gt;0,+VLOOKUP($C499,'STYLE NAMES'!$B:$AC,4,FALSE),"")</f>
        <v>RIDER</v>
      </c>
      <c r="H499" s="101" t="str">
        <f>IF(C499&gt;0,+VLOOKUP($C499,'STYLE NAMES'!$B:$AC,5,FALSE),"")</f>
        <v>JUNIOR</v>
      </c>
      <c r="I499" s="101" t="str">
        <f>IF(C499&gt;0,+VLOOKUP($C499,'STYLE NAMES'!$B:$AC,6,FALSE),"")</f>
        <v>TOPS</v>
      </c>
      <c r="J499" s="101" t="str">
        <f>IF(C499&gt;0,+VLOOKUP($C499,'STYLE NAMES'!$B:$AC,7,FALSE),"")</f>
        <v>KIDS BOY</v>
      </c>
      <c r="K499" s="101" t="str">
        <f>IF(C499&gt;0,+VLOOKUP($C499,'STYLE NAMES'!$B:$AC,8,FALSE),"")</f>
        <v>COMPETITION POLOS</v>
      </c>
      <c r="L499" s="101" t="str">
        <f>IF(E499&gt;0,+VLOOKUP($E499,'CODE GENERATOR'!$D:$T,3,FALSE),"")</f>
        <v>W</v>
      </c>
      <c r="M499" s="101" t="str">
        <f>IF(E499&gt;0,+VLOOKUP($E499,'CODE GENERATOR'!$D:$T,4,FALSE),"")</f>
        <v>PIQUET</v>
      </c>
      <c r="N499" s="101" t="str">
        <f>IF(E499&gt;0,+VLOOKUP($E499,'CODE GENERATOR'!$D:$T,6,FALSE),"")</f>
        <v>WHITE</v>
      </c>
      <c r="O499" s="101" t="str">
        <f>IF(E499&gt;0,+VLOOKUP($E499,'CODE GENERATOR'!$D:$T,7,FALSE),"")</f>
        <v>NAVY</v>
      </c>
      <c r="P499" s="101" t="str">
        <f t="shared" si="33"/>
        <v>WHITE/NAVY</v>
      </c>
      <c r="Q499" s="104" t="str">
        <f>IF(E499&gt;0,+VLOOKUP($E499,'CODE GENERATOR'!$D:$T,11,FALSE),"")</f>
        <v>R.TOPKB_CPL0045</v>
      </c>
      <c r="R499" s="104" t="str">
        <f>IF(E499&gt;0,+VLOOKUP($E499,'CODE GENERATOR'!$D:$T,12,FALSE),"")</f>
        <v>PIQ0015WHTNAV</v>
      </c>
      <c r="S499" s="104" t="str">
        <f>IF(E499&gt;0,+VLOOKUP($E499,'CODE GENERATOR'!$D:$T,13,FALSE),"")</f>
        <v>R.TOPKB_CPL0045_PIQ0015WHTNAV</v>
      </c>
      <c r="T499" s="104" t="str">
        <f t="shared" si="31"/>
        <v>R.TOPKB_CPL0045_PIQ0015WHTNAV_12-13 Y</v>
      </c>
      <c r="U499" s="105">
        <v>8683711005483</v>
      </c>
      <c r="V499" s="107" t="str" cm="1">
        <f t="array" ref="V499">_xlfn.TEXTJOIN(";", TRUE, _xlfn.UNIQUE(_xlfn._xlws.FILTER(P$3:P$10029, C$3:C$10029=C499)))</f>
        <v>WHITE/NAVY;NAVY/WHITE</v>
      </c>
      <c r="W499" s="107" t="str" cm="1">
        <f t="array" ref="W499">_xlfn.TEXTJOIN(";", TRUE, _xlfn.UNIQUE(_xlfn._xlws.FILTER(F$3:F$10029, C$3:C$10029=C499)))</f>
        <v>6-7 Y;8-9 Y;10-11 Y;12-13 Y;14-15 Y</v>
      </c>
      <c r="X499" s="101">
        <f>IF(E499&gt;0,+VLOOKUP($E499,'CODE GENERATOR'!$D:$AC,19,FALSE),0)</f>
        <v>0</v>
      </c>
      <c r="Y499" s="101" t="str">
        <f>IF(E499&gt;0,+VLOOKUP($E499,'CODE GENERATOR'!$D:$AC,20,FALSE),0)</f>
        <v/>
      </c>
      <c r="Z499" s="101" t="str">
        <f>IF(E499&gt;0,+VLOOKUP($E499,'CODE GENERATOR'!$D:$AC,21,FALSE),0)</f>
        <v/>
      </c>
      <c r="AA499" s="101" t="str">
        <f>IF(E499&gt;0,+VLOOKUP($E499,'CODE GENERATOR'!$D:$AC,22,FALSE),0)</f>
        <v/>
      </c>
      <c r="AB499" s="101" t="str">
        <f>IF(E499&gt;0,+VLOOKUP($E499,'CODE GENERATOR'!$D:$AC,23,FALSE),0)</f>
        <v/>
      </c>
      <c r="AC499" s="101" t="str">
        <f>IF(E499&gt;0,+VLOOKUP($E499,'CODE GENERATOR'!$D:$AC,24,FALSE),0)</f>
        <v/>
      </c>
      <c r="AD499" s="101" t="str">
        <f>IF(E499&gt;0,+VLOOKUP($E499,'CODE GENERATOR'!$D:$AC,25,FALSE),0)</f>
        <v/>
      </c>
      <c r="AE499" s="101" t="str">
        <f>IF(E499&gt;0,+VLOOKUP($E499,'CODE GENERATOR'!$D:$AC,26,FALSE),0)</f>
        <v/>
      </c>
      <c r="AF499" s="149" t="str">
        <f>IF($C499&gt;0,$C499&amp;" "&amp;$P499&amp;" "&amp;+VLOOKUP($C499,'STYLE NAMES'!$B:$AC,10,FALSE),"""")</f>
        <v>PRAGUE-JR WHITE/NAVY BOY'S COMPETITION POLO LONG SLEEVE</v>
      </c>
      <c r="AG499" s="101" t="str">
        <f>"Enjoy our "&amp;(AF499)&amp;"; "&amp;IF(C499&gt;0,+VLOOKUP($C499,'STYLE NAMES'!$B:$AC,11,FALSE),"")</f>
        <v>Enjoy our PRAGUE-JR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499" s="101" t="str">
        <f>IF(C499&gt;0,+VLOOKUP($C499,'STYLE NAMES'!$B:$AC,12,FALSE),"")</f>
        <v>* Specially engineered design for high performance
* 4-way super stretch piquet jersey
* Soft and comfortable
* Breathable
* Quick dry
Composition:
95% Poliamide 5% Elasthane</v>
      </c>
      <c r="AI499" s="101" t="str">
        <f>IF(C499&gt;0,+VLOOKUP($C499,'STYLE NAMES'!$B:$AC,13,FALSE),"")</f>
        <v>Machine Wash at 30°C
Mild process
Iron at low temperature
Iron from REVERSE
Do NOT iron on logos or prints
Do not bleach
Do NOT Tumble Dry</v>
      </c>
      <c r="AJ499" s="149" t="str">
        <f>IF($C499&gt;0,$C499&amp;" "&amp;$P499&amp;" "&amp;+VLOOKUP($C499,'STYLE NAMES'!$B:$AC,14,FALSE),"""")</f>
        <v>PRAGUE-JR WHITE/NAVY ERKEK ÇOCUK UZUN KOL YARIŞMA POLO</v>
      </c>
      <c r="AK499" s="149" t="str">
        <f>"Cavalier SanMarco tarafından tasarlanan "&amp;(AJ499)&amp;"; "&amp;IF(C499&gt;0,+VLOOKUP($C499,'STYLE NAMES'!$B:$AC,15,FALSE),"")</f>
        <v>Cavalier SanMarco tarafından tasarlanan PRAGUE-JR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499" s="149" t="str">
        <f>IF(C499&gt;0,+VLOOKUP($C499,'STYLE NAMES'!$B:$AC,16,FALSE),"")</f>
        <v>* Yüksek performans için özel tasarım
* 4 yönlü süper streç pike kumaş
* Yumuşak ve rahat
* Nefes alabilir
* Hızlı kuruma
Kompozisyon:
%95 Polyamid  %5 Elastan</v>
      </c>
      <c r="AM499" s="149" t="str">
        <f>IF(C499&gt;0,+VLOOKUP($C499,'STYLE NAMES'!$B:$AC,17,FALSE),"")</f>
        <v>Makinede 30°C' de Yıkayın
Hassas Yıkama
Ilık ütü yapın
Tersten ütüleyin
Logo ve baskıları ÜTÜLEMEYİN
Çamaşır suyu kullanmayın
Kurutma Makinesinde Kurutmayın</v>
      </c>
      <c r="AN499" s="149" t="str">
        <f>IF($C499&gt;0,$C499&amp;" "&amp;$P499&amp;" "&amp;+VLOOKUP($C499,'STYLE NAMES'!$B:$AC,18,FALSE),"""")</f>
        <v>PRAGUE-JR WHITE/NAVY POLO DA CONCORSO RAGAZZO MANICA LUNGA</v>
      </c>
      <c r="AO499" s="101" t="str">
        <f>"Disegnato da Cavalier SanMarco "&amp;(AN499)&amp;"; "&amp;IF(C499&gt;0,+VLOOKUP($C499,'STYLE NAMES'!$B:$AC,19,FALSE),"")</f>
        <v>Disegnato da Cavalier SanMarco PRAGUE-JR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499" s="101" t="str">
        <f>IF(C499&gt;0,+VLOOKUP($C499,'STYLE NAMES'!$B:$AC,20,FALSE),"")</f>
        <v>Design ingegnerizzato per alte prestazioni 
Jersey piqué elasticizzato  4-way-stretch 
Morbido e confortevole 
Traspirante Asciugatura rapida 
Composizione: 
95% Poliammide  5% Elastan</v>
      </c>
      <c r="AQ499" s="101" t="str">
        <f>IF(C499&gt;0,+VLOOKUP($C499,'STYLE NAMES'!$B:$AC,21,FALSE),"")</f>
        <v>Lavare in lavatrice a 30°C Ciclo delicato 
Stirare a bassa temperatura
Stirare al rovescio 
Non stirare su loghi o stampe 
Non candeggiare 
Non asciugare in asciugatrice</v>
      </c>
      <c r="AR499" s="101">
        <f>IF(D499&gt;0,+VLOOKUP($C499,'STYLE NAMES'!$B:$AC,22,FALSE),"")</f>
        <v>0</v>
      </c>
      <c r="AS499" s="101">
        <f>IF(E499&gt;0,+VLOOKUP($C499,'STYLE NAMES'!$B:$AC,23,FALSE),"")</f>
        <v>0</v>
      </c>
      <c r="AT499" s="101">
        <f>IF(F499&gt;0,+VLOOKUP($C499,'STYLE NAMES'!$B:$AC,24,FALSE),"")</f>
        <v>0</v>
      </c>
      <c r="AU499" s="101">
        <f>IF(G499&gt;0,+VLOOKUP($C499,'STYLE NAMES'!$B:$AC,25,FALSE),"")</f>
        <v>0</v>
      </c>
      <c r="AV499" s="101">
        <f>+VLOOKUP($S499,'CODE GENERATOR'!$P:$AM,15,FALSE)</f>
        <v>0</v>
      </c>
      <c r="AW499" s="101">
        <f>+VLOOKUP($S499,'CODE GENERATOR'!$P:$AM,16,FALSE)</f>
        <v>0</v>
      </c>
      <c r="AX499" s="101">
        <f>+VLOOKUP($S499,'CODE GENERATOR'!$P:$AM,17,FALSE)</f>
        <v>0</v>
      </c>
      <c r="AY499" s="101">
        <f>+VLOOKUP($S499,'CODE GENERATOR'!$P:$AM,18,FALSE)</f>
        <v>0</v>
      </c>
      <c r="AZ499" s="101">
        <f>+VLOOKUP($S499,'CODE GENERATOR'!$P:$AM,19,FALSE)</f>
        <v>0</v>
      </c>
      <c r="BA499" s="101">
        <f>+VLOOKUP($S499,'CODE GENERATOR'!$P:$AM,20,FALSE)</f>
        <v>0</v>
      </c>
      <c r="BB499" s="101">
        <f>+VLOOKUP($S499,'CODE GENERATOR'!$P:$AM,21,FALSE)</f>
        <v>0</v>
      </c>
      <c r="BC499" s="101">
        <f>+VLOOKUP($S499,'CODE GENERATOR'!$P:$AM,22,FALSE)</f>
        <v>0</v>
      </c>
      <c r="BD499" s="101">
        <f>+VLOOKUP($S499,'CODE GENERATOR'!$P:$AM,23,FALSE)</f>
        <v>0</v>
      </c>
      <c r="BE499" s="101">
        <f>+VLOOKUP($S499,'CODE GENERATOR'!$P:$AM,24,FALSE)</f>
        <v>0</v>
      </c>
      <c r="BF499" s="101">
        <f>IF(C499&gt;0,+VLOOKUP(G499,'CATEGORY ID'!$A$1:$L$118,3,FALSE),"")</f>
        <v>30</v>
      </c>
      <c r="BG499" s="101">
        <f>IF(C499&gt;0,+VLOOKUP(H499,'CATEGORY ID'!$D$1:$L$118,3,FALSE),"")</f>
        <v>4</v>
      </c>
      <c r="BH499" s="101">
        <f>IF(C499&gt;0,+VLOOKUP((+H499&amp;I499),'CATEGORY ID'!$H$1:$I$121,2,FALSE),"")</f>
        <v>110</v>
      </c>
      <c r="BJ499" s="101">
        <f>IF(C499&gt;0,IF(COUNTIF('CATEGORY ID'!$K$1:$K$121,+H499&amp;K499) &gt; 0, +VLOOKUP(+H499&amp;K499,'CATEGORY ID'!$K$1:$L$121,2,FALSE),""),"")</f>
        <v>226</v>
      </c>
      <c r="BK499" s="101">
        <v>53</v>
      </c>
      <c r="BO499" s="101">
        <v>21</v>
      </c>
      <c r="BR499" s="101" t="str" cm="1">
        <f t="array" ref="BR499">IF(C499&gt;0,_xlfn.TEXTJOIN(";", TRUE,_xlfn.UNIQUE(_xlfn._xlws.FILTER(BF499:BQ499,(BF499:BQ499&gt;0)),TRUE,FALSE)),"")&amp;";"&amp;BS499</f>
        <v>30;4;110;226;53;21;208;232</v>
      </c>
      <c r="BS499" s="101" t="s">
        <v>3451</v>
      </c>
      <c r="BU499" s="106">
        <f>IF(C499&gt;0,+VLOOKUP($C499,'STYLE NAMES'!$B:$AC,26,FALSE),"")</f>
        <v>69.900000000000006</v>
      </c>
      <c r="BV499" s="106">
        <f>IF(C499&gt;0,+VLOOKUP($C499,'STYLE NAMES'!$B:$AC,27,FALSE),"")</f>
        <v>3840</v>
      </c>
      <c r="BW499" s="106">
        <f>IF(C499&gt;0,+VLOOKUP($C499,'STYLE NAMES'!$B:$AC,28,FALSE),"")</f>
        <v>80.385000000000005</v>
      </c>
      <c r="BY499"/>
      <c r="BZ499" s="101">
        <v>0</v>
      </c>
      <c r="CA499" s="137">
        <f t="shared" si="34"/>
        <v>0</v>
      </c>
      <c r="CB499" s="137">
        <f>+VLOOKUP(C499,'[2]STYLES &amp; MODELS MATRIX'!$A:$G,7,FALSE)</f>
        <v>0</v>
      </c>
      <c r="CC499" s="137" t="str">
        <f>+VLOOKUP(C499,'[1]STYLES &amp; SIZE CHARTS'!$A:$H,8,FALSE)</f>
        <v>JT-BLSP1</v>
      </c>
      <c r="CD499" s="137"/>
      <c r="CE499" s="205"/>
      <c r="CF499" s="141"/>
    </row>
    <row r="500" spans="1:84" s="101" customFormat="1" ht="12" customHeight="1" x14ac:dyDescent="0.2">
      <c r="A500" s="102">
        <f t="shared" si="32"/>
        <v>8683711009993</v>
      </c>
      <c r="B500" s="101" t="s">
        <v>884</v>
      </c>
      <c r="C500" s="101" t="s">
        <v>562</v>
      </c>
      <c r="D500" s="101" t="s">
        <v>2983</v>
      </c>
      <c r="E500" s="203" t="s">
        <v>2390</v>
      </c>
      <c r="F500" s="101" t="s">
        <v>2356</v>
      </c>
      <c r="G500" s="101" t="str">
        <f>IF(C500&gt;0,+VLOOKUP($C500,'STYLE NAMES'!$B:$AC,4,FALSE),"")</f>
        <v>RIDER</v>
      </c>
      <c r="H500" s="101" t="str">
        <f>IF(C500&gt;0,+VLOOKUP($C500,'STYLE NAMES'!$B:$AC,5,FALSE),"")</f>
        <v>JUNIOR</v>
      </c>
      <c r="I500" s="101" t="str">
        <f>IF(C500&gt;0,+VLOOKUP($C500,'STYLE NAMES'!$B:$AC,6,FALSE),"")</f>
        <v>TOPS</v>
      </c>
      <c r="J500" s="101" t="str">
        <f>IF(C500&gt;0,+VLOOKUP($C500,'STYLE NAMES'!$B:$AC,7,FALSE),"")</f>
        <v>KIDS BOY</v>
      </c>
      <c r="K500" s="101" t="str">
        <f>IF(C500&gt;0,+VLOOKUP($C500,'STYLE NAMES'!$B:$AC,8,FALSE),"")</f>
        <v>COMPETITION POLOS</v>
      </c>
      <c r="L500" s="101" t="str">
        <f>IF(E500&gt;0,+VLOOKUP($E500,'CODE GENERATOR'!$D:$T,3,FALSE),"")</f>
        <v>W</v>
      </c>
      <c r="M500" s="101" t="str">
        <f>IF(E500&gt;0,+VLOOKUP($E500,'CODE GENERATOR'!$D:$T,4,FALSE),"")</f>
        <v>PIQUET</v>
      </c>
      <c r="N500" s="101" t="str">
        <f>IF(E500&gt;0,+VLOOKUP($E500,'CODE GENERATOR'!$D:$T,6,FALSE),"")</f>
        <v>WHITE</v>
      </c>
      <c r="O500" s="101" t="str">
        <f>IF(E500&gt;0,+VLOOKUP($E500,'CODE GENERATOR'!$D:$T,7,FALSE),"")</f>
        <v>NAVY</v>
      </c>
      <c r="P500" s="101" t="str">
        <f t="shared" si="33"/>
        <v>WHITE/NAVY</v>
      </c>
      <c r="Q500" s="104" t="str">
        <f>IF(E500&gt;0,+VLOOKUP($E500,'CODE GENERATOR'!$D:$T,11,FALSE),"")</f>
        <v>R.TOPKB_CPL0045</v>
      </c>
      <c r="R500" s="104" t="str">
        <f>IF(E500&gt;0,+VLOOKUP($E500,'CODE GENERATOR'!$D:$T,12,FALSE),"")</f>
        <v>PIQ0015WHTNAV</v>
      </c>
      <c r="S500" s="104" t="str">
        <f>IF(E500&gt;0,+VLOOKUP($E500,'CODE GENERATOR'!$D:$T,13,FALSE),"")</f>
        <v>R.TOPKB_CPL0045_PIQ0015WHTNAV</v>
      </c>
      <c r="T500" s="104" t="str">
        <f t="shared" si="31"/>
        <v>R.TOPKB_CPL0045_PIQ0015WHTNAV_14-15 Y</v>
      </c>
      <c r="U500" s="105">
        <v>8683711009993</v>
      </c>
      <c r="V500" s="107" t="str" cm="1">
        <f t="array" ref="V500">_xlfn.TEXTJOIN(";", TRUE, _xlfn.UNIQUE(_xlfn._xlws.FILTER(P$3:P$10029, C$3:C$10029=C500)))</f>
        <v>WHITE/NAVY;NAVY/WHITE</v>
      </c>
      <c r="W500" s="107" t="str" cm="1">
        <f t="array" ref="W500">_xlfn.TEXTJOIN(";", TRUE, _xlfn.UNIQUE(_xlfn._xlws.FILTER(F$3:F$10029, C$3:C$10029=C500)))</f>
        <v>6-7 Y;8-9 Y;10-11 Y;12-13 Y;14-15 Y</v>
      </c>
      <c r="X500" s="101">
        <f>IF(E500&gt;0,+VLOOKUP($E500,'CODE GENERATOR'!$D:$AC,19,FALSE),0)</f>
        <v>0</v>
      </c>
      <c r="Y500" s="101" t="str">
        <f>IF(E500&gt;0,+VLOOKUP($E500,'CODE GENERATOR'!$D:$AC,20,FALSE),0)</f>
        <v/>
      </c>
      <c r="Z500" s="101" t="str">
        <f>IF(E500&gt;0,+VLOOKUP($E500,'CODE GENERATOR'!$D:$AC,21,FALSE),0)</f>
        <v/>
      </c>
      <c r="AA500" s="101" t="str">
        <f>IF(E500&gt;0,+VLOOKUP($E500,'CODE GENERATOR'!$D:$AC,22,FALSE),0)</f>
        <v/>
      </c>
      <c r="AB500" s="101" t="str">
        <f>IF(E500&gt;0,+VLOOKUP($E500,'CODE GENERATOR'!$D:$AC,23,FALSE),0)</f>
        <v/>
      </c>
      <c r="AC500" s="101" t="str">
        <f>IF(E500&gt;0,+VLOOKUP($E500,'CODE GENERATOR'!$D:$AC,24,FALSE),0)</f>
        <v/>
      </c>
      <c r="AD500" s="101" t="str">
        <f>IF(E500&gt;0,+VLOOKUP($E500,'CODE GENERATOR'!$D:$AC,25,FALSE),0)</f>
        <v/>
      </c>
      <c r="AE500" s="101" t="str">
        <f>IF(E500&gt;0,+VLOOKUP($E500,'CODE GENERATOR'!$D:$AC,26,FALSE),0)</f>
        <v/>
      </c>
      <c r="AF500" s="149" t="str">
        <f>IF($C500&gt;0,$C500&amp;" "&amp;$P500&amp;" "&amp;+VLOOKUP($C500,'STYLE NAMES'!$B:$AC,10,FALSE),"""")</f>
        <v>PRAGUE-JR WHITE/NAVY BOY'S COMPETITION POLO LONG SLEEVE</v>
      </c>
      <c r="AG500" s="101" t="str">
        <f>"Enjoy our "&amp;(AF500)&amp;"; "&amp;IF(C500&gt;0,+VLOOKUP($C500,'STYLE NAMES'!$B:$AC,11,FALSE),"")</f>
        <v>Enjoy our PRAGUE-JR WHITE/NAVY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0" s="101" t="str">
        <f>IF(C500&gt;0,+VLOOKUP($C500,'STYLE NAMES'!$B:$AC,12,FALSE),"")</f>
        <v>* Specially engineered design for high performance
* 4-way super stretch piquet jersey
* Soft and comfortable
* Breathable
* Quick dry
Composition:
95% Poliamide 5% Elasthane</v>
      </c>
      <c r="AI500" s="101" t="str">
        <f>IF(C500&gt;0,+VLOOKUP($C500,'STYLE NAMES'!$B:$AC,13,FALSE),"")</f>
        <v>Machine Wash at 30°C
Mild process
Iron at low temperature
Iron from REVERSE
Do NOT iron on logos or prints
Do not bleach
Do NOT Tumble Dry</v>
      </c>
      <c r="AJ500" s="149" t="str">
        <f>IF($C500&gt;0,$C500&amp;" "&amp;$P500&amp;" "&amp;+VLOOKUP($C500,'STYLE NAMES'!$B:$AC,14,FALSE),"""")</f>
        <v>PRAGUE-JR WHITE/NAVY ERKEK ÇOCUK UZUN KOL YARIŞMA POLO</v>
      </c>
      <c r="AK500" s="149" t="str">
        <f>"Cavalier SanMarco tarafından tasarlanan "&amp;(AJ500)&amp;"; "&amp;IF(C500&gt;0,+VLOOKUP($C500,'STYLE NAMES'!$B:$AC,15,FALSE),"")</f>
        <v>Cavalier SanMarco tarafından tasarlanan PRAGUE-JR WHITE/NAVY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0" s="149" t="str">
        <f>IF(C500&gt;0,+VLOOKUP($C500,'STYLE NAMES'!$B:$AC,16,FALSE),"")</f>
        <v>* Yüksek performans için özel tasarım
* 4 yönlü süper streç pike kumaş
* Yumuşak ve rahat
* Nefes alabilir
* Hızlı kuruma
Kompozisyon:
%95 Polyamid  %5 Elastan</v>
      </c>
      <c r="AM500" s="149" t="str">
        <f>IF(C500&gt;0,+VLOOKUP($C500,'STYLE NAMES'!$B:$AC,17,FALSE),"")</f>
        <v>Makinede 30°C' de Yıkayın
Hassas Yıkama
Ilık ütü yapın
Tersten ütüleyin
Logo ve baskıları ÜTÜLEMEYİN
Çamaşır suyu kullanmayın
Kurutma Makinesinde Kurutmayın</v>
      </c>
      <c r="AN500" s="149" t="str">
        <f>IF($C500&gt;0,$C500&amp;" "&amp;$P500&amp;" "&amp;+VLOOKUP($C500,'STYLE NAMES'!$B:$AC,18,FALSE),"""")</f>
        <v>PRAGUE-JR WHITE/NAVY POLO DA CONCORSO RAGAZZO MANICA LUNGA</v>
      </c>
      <c r="AO500" s="101" t="str">
        <f>"Disegnato da Cavalier SanMarco "&amp;(AN500)&amp;"; "&amp;IF(C500&gt;0,+VLOOKUP($C500,'STYLE NAMES'!$B:$AC,19,FALSE),"")</f>
        <v>Disegnato da Cavalier SanMarco PRAGUE-JR WHITE/NAVY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0" s="101" t="str">
        <f>IF(C500&gt;0,+VLOOKUP($C500,'STYLE NAMES'!$B:$AC,20,FALSE),"")</f>
        <v>Design ingegnerizzato per alte prestazioni 
Jersey piqué elasticizzato  4-way-stretch 
Morbido e confortevole 
Traspirante Asciugatura rapida 
Composizione: 
95% Poliammide  5% Elastan</v>
      </c>
      <c r="AQ500" s="101" t="str">
        <f>IF(C500&gt;0,+VLOOKUP($C500,'STYLE NAMES'!$B:$AC,21,FALSE),"")</f>
        <v>Lavare in lavatrice a 30°C Ciclo delicato 
Stirare a bassa temperatura
Stirare al rovescio 
Non stirare su loghi o stampe 
Non candeggiare 
Non asciugare in asciugatrice</v>
      </c>
      <c r="AR500" s="101">
        <f>IF(D500&gt;0,+VLOOKUP($C500,'STYLE NAMES'!$B:$AC,22,FALSE),"")</f>
        <v>0</v>
      </c>
      <c r="AS500" s="101">
        <f>IF(E500&gt;0,+VLOOKUP($C500,'STYLE NAMES'!$B:$AC,23,FALSE),"")</f>
        <v>0</v>
      </c>
      <c r="AT500" s="101">
        <f>IF(F500&gt;0,+VLOOKUP($C500,'STYLE NAMES'!$B:$AC,24,FALSE),"")</f>
        <v>0</v>
      </c>
      <c r="AU500" s="101">
        <f>IF(G500&gt;0,+VLOOKUP($C500,'STYLE NAMES'!$B:$AC,25,FALSE),"")</f>
        <v>0</v>
      </c>
      <c r="AV500" s="101">
        <f>+VLOOKUP($S500,'CODE GENERATOR'!$P:$AM,15,FALSE)</f>
        <v>0</v>
      </c>
      <c r="AW500" s="101">
        <f>+VLOOKUP($S500,'CODE GENERATOR'!$P:$AM,16,FALSE)</f>
        <v>0</v>
      </c>
      <c r="AX500" s="101">
        <f>+VLOOKUP($S500,'CODE GENERATOR'!$P:$AM,17,FALSE)</f>
        <v>0</v>
      </c>
      <c r="AY500" s="101">
        <f>+VLOOKUP($S500,'CODE GENERATOR'!$P:$AM,18,FALSE)</f>
        <v>0</v>
      </c>
      <c r="AZ500" s="101">
        <f>+VLOOKUP($S500,'CODE GENERATOR'!$P:$AM,19,FALSE)</f>
        <v>0</v>
      </c>
      <c r="BA500" s="101">
        <f>+VLOOKUP($S500,'CODE GENERATOR'!$P:$AM,20,FALSE)</f>
        <v>0</v>
      </c>
      <c r="BB500" s="101">
        <f>+VLOOKUP($S500,'CODE GENERATOR'!$P:$AM,21,FALSE)</f>
        <v>0</v>
      </c>
      <c r="BC500" s="101">
        <f>+VLOOKUP($S500,'CODE GENERATOR'!$P:$AM,22,FALSE)</f>
        <v>0</v>
      </c>
      <c r="BD500" s="101">
        <f>+VLOOKUP($S500,'CODE GENERATOR'!$P:$AM,23,FALSE)</f>
        <v>0</v>
      </c>
      <c r="BE500" s="101">
        <f>+VLOOKUP($S500,'CODE GENERATOR'!$P:$AM,24,FALSE)</f>
        <v>0</v>
      </c>
      <c r="BF500" s="101">
        <f>IF(C500&gt;0,+VLOOKUP(G500,'CATEGORY ID'!$A$1:$L$118,3,FALSE),"")</f>
        <v>30</v>
      </c>
      <c r="BG500" s="101">
        <f>IF(C500&gt;0,+VLOOKUP(H500,'CATEGORY ID'!$D$1:$L$118,3,FALSE),"")</f>
        <v>4</v>
      </c>
      <c r="BH500" s="101">
        <f>IF(C500&gt;0,+VLOOKUP((+H500&amp;I500),'CATEGORY ID'!$H$1:$I$121,2,FALSE),"")</f>
        <v>110</v>
      </c>
      <c r="BJ500" s="101">
        <f>IF(C500&gt;0,IF(COUNTIF('CATEGORY ID'!$K$1:$K$121,+H500&amp;K500) &gt; 0, +VLOOKUP(+H500&amp;K500,'CATEGORY ID'!$K$1:$L$121,2,FALSE),""),"")</f>
        <v>226</v>
      </c>
      <c r="BK500" s="101">
        <v>53</v>
      </c>
      <c r="BO500" s="101">
        <v>21</v>
      </c>
      <c r="BR500" s="101" t="str" cm="1">
        <f t="array" ref="BR500">IF(C500&gt;0,_xlfn.TEXTJOIN(";", TRUE,_xlfn.UNIQUE(_xlfn._xlws.FILTER(BF500:BQ500,(BF500:BQ500&gt;0)),TRUE,FALSE)),"")&amp;";"&amp;BS500</f>
        <v>30;4;110;226;53;21;208;232</v>
      </c>
      <c r="BS500" s="101" t="s">
        <v>3451</v>
      </c>
      <c r="BU500" s="106">
        <f>IF(C500&gt;0,+VLOOKUP($C500,'STYLE NAMES'!$B:$AC,26,FALSE),"")</f>
        <v>69.900000000000006</v>
      </c>
      <c r="BV500" s="106">
        <f>IF(C500&gt;0,+VLOOKUP($C500,'STYLE NAMES'!$B:$AC,27,FALSE),"")</f>
        <v>3840</v>
      </c>
      <c r="BW500" s="106">
        <f>IF(C500&gt;0,+VLOOKUP($C500,'STYLE NAMES'!$B:$AC,28,FALSE),"")</f>
        <v>80.385000000000005</v>
      </c>
      <c r="BY500"/>
      <c r="BZ500" s="101">
        <v>0</v>
      </c>
      <c r="CA500" s="137">
        <f t="shared" si="34"/>
        <v>0</v>
      </c>
      <c r="CB500" s="137">
        <f>+VLOOKUP(C500,'[2]STYLES &amp; MODELS MATRIX'!$A:$G,7,FALSE)</f>
        <v>0</v>
      </c>
      <c r="CC500" s="137" t="str">
        <f>+VLOOKUP(C500,'[1]STYLES &amp; SIZE CHARTS'!$A:$H,8,FALSE)</f>
        <v>JT-BLSP1</v>
      </c>
      <c r="CD500" s="137"/>
      <c r="CE500" s="205"/>
      <c r="CF500" s="141"/>
    </row>
    <row r="501" spans="1:84" s="101" customFormat="1" ht="12" customHeight="1" x14ac:dyDescent="0.2">
      <c r="A501" s="102">
        <f t="shared" si="32"/>
        <v>8683711005490</v>
      </c>
      <c r="B501" s="101" t="s">
        <v>884</v>
      </c>
      <c r="C501" s="101" t="s">
        <v>562</v>
      </c>
      <c r="D501" s="101" t="s">
        <v>2983</v>
      </c>
      <c r="E501" s="203" t="s">
        <v>2391</v>
      </c>
      <c r="F501" s="101" t="s">
        <v>2352</v>
      </c>
      <c r="G501" s="101" t="str">
        <f>IF(C501&gt;0,+VLOOKUP($C501,'STYLE NAMES'!$B:$AC,4,FALSE),"")</f>
        <v>RIDER</v>
      </c>
      <c r="H501" s="101" t="str">
        <f>IF(C501&gt;0,+VLOOKUP($C501,'STYLE NAMES'!$B:$AC,5,FALSE),"")</f>
        <v>JUNIOR</v>
      </c>
      <c r="I501" s="101" t="str">
        <f>IF(C501&gt;0,+VLOOKUP($C501,'STYLE NAMES'!$B:$AC,6,FALSE),"")</f>
        <v>TOPS</v>
      </c>
      <c r="J501" s="101" t="str">
        <f>IF(C501&gt;0,+VLOOKUP($C501,'STYLE NAMES'!$B:$AC,7,FALSE),"")</f>
        <v>KIDS BOY</v>
      </c>
      <c r="K501" s="101" t="str">
        <f>IF(C501&gt;0,+VLOOKUP($C501,'STYLE NAMES'!$B:$AC,8,FALSE),"")</f>
        <v>COMPETITION POLOS</v>
      </c>
      <c r="L501" s="101" t="str">
        <f>IF(E501&gt;0,+VLOOKUP($E501,'CODE GENERATOR'!$D:$T,3,FALSE),"")</f>
        <v>W</v>
      </c>
      <c r="M501" s="101" t="str">
        <f>IF(E501&gt;0,+VLOOKUP($E501,'CODE GENERATOR'!$D:$T,4,FALSE),"")</f>
        <v>PIQUET</v>
      </c>
      <c r="N501" s="101" t="str">
        <f>IF(E501&gt;0,+VLOOKUP($E501,'CODE GENERATOR'!$D:$T,6,FALSE),"")</f>
        <v>NAVY</v>
      </c>
      <c r="O501" s="101" t="str">
        <f>IF(E501&gt;0,+VLOOKUP($E501,'CODE GENERATOR'!$D:$T,7,FALSE),"")</f>
        <v>WHITE</v>
      </c>
      <c r="P501" s="101" t="str">
        <f t="shared" si="33"/>
        <v>NAVY/WHITE</v>
      </c>
      <c r="Q501" s="104" t="str">
        <f>IF(E501&gt;0,+VLOOKUP($E501,'CODE GENERATOR'!$D:$T,11,FALSE),"")</f>
        <v>R.TOPKB_CPL0045</v>
      </c>
      <c r="R501" s="104" t="str">
        <f>IF(E501&gt;0,+VLOOKUP($E501,'CODE GENERATOR'!$D:$T,12,FALSE),"")</f>
        <v>PIQ0015NAVWHT</v>
      </c>
      <c r="S501" s="104" t="str">
        <f>IF(E501&gt;0,+VLOOKUP($E501,'CODE GENERATOR'!$D:$T,13,FALSE),"")</f>
        <v>R.TOPKB_CPL0045_PIQ0015NAVWHT</v>
      </c>
      <c r="T501" s="104" t="str">
        <f t="shared" si="31"/>
        <v>R.TOPKB_CPL0045_PIQ0015NAVWHT_6-7 Y</v>
      </c>
      <c r="U501" s="105">
        <v>8683711005490</v>
      </c>
      <c r="V501" s="107" t="str" cm="1">
        <f t="array" ref="V501">_xlfn.TEXTJOIN(";", TRUE, _xlfn.UNIQUE(_xlfn._xlws.FILTER(P$3:P$10029, C$3:C$10029=C501)))</f>
        <v>WHITE/NAVY;NAVY/WHITE</v>
      </c>
      <c r="W501" s="107" t="str" cm="1">
        <f t="array" ref="W501">_xlfn.TEXTJOIN(";", TRUE, _xlfn.UNIQUE(_xlfn._xlws.FILTER(F$3:F$10029, C$3:C$10029=C501)))</f>
        <v>6-7 Y;8-9 Y;10-11 Y;12-13 Y;14-15 Y</v>
      </c>
      <c r="X501" s="101">
        <f>IF(E501&gt;0,+VLOOKUP($E501,'CODE GENERATOR'!$D:$AC,19,FALSE),0)</f>
        <v>0</v>
      </c>
      <c r="Y501" s="101" t="str">
        <f>IF(E501&gt;0,+VLOOKUP($E501,'CODE GENERATOR'!$D:$AC,20,FALSE),0)</f>
        <v/>
      </c>
      <c r="Z501" s="101" t="str">
        <f>IF(E501&gt;0,+VLOOKUP($E501,'CODE GENERATOR'!$D:$AC,21,FALSE),0)</f>
        <v/>
      </c>
      <c r="AA501" s="101" t="str">
        <f>IF(E501&gt;0,+VLOOKUP($E501,'CODE GENERATOR'!$D:$AC,22,FALSE),0)</f>
        <v/>
      </c>
      <c r="AB501" s="101" t="str">
        <f>IF(E501&gt;0,+VLOOKUP($E501,'CODE GENERATOR'!$D:$AC,23,FALSE),0)</f>
        <v/>
      </c>
      <c r="AC501" s="101" t="str">
        <f>IF(E501&gt;0,+VLOOKUP($E501,'CODE GENERATOR'!$D:$AC,24,FALSE),0)</f>
        <v/>
      </c>
      <c r="AD501" s="101" t="str">
        <f>IF(E501&gt;0,+VLOOKUP($E501,'CODE GENERATOR'!$D:$AC,25,FALSE),0)</f>
        <v/>
      </c>
      <c r="AE501" s="101" t="str">
        <f>IF(E501&gt;0,+VLOOKUP($E501,'CODE GENERATOR'!$D:$AC,26,FALSE),0)</f>
        <v/>
      </c>
      <c r="AF501" s="149" t="str">
        <f>IF($C501&gt;0,$C501&amp;" "&amp;$P501&amp;" "&amp;+VLOOKUP($C501,'STYLE NAMES'!$B:$AC,10,FALSE),"""")</f>
        <v>PRAGUE-JR NAVY/WHITE BOY'S COMPETITION POLO LONG SLEEVE</v>
      </c>
      <c r="AG501" s="101" t="str">
        <f>"Enjoy our "&amp;(AF501)&amp;"; "&amp;IF(C501&gt;0,+VLOOKUP($C501,'STYLE NAMES'!$B:$AC,11,FALSE),"")</f>
        <v>Enjoy our PRAGUE-JR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1" s="101" t="str">
        <f>IF(C501&gt;0,+VLOOKUP($C501,'STYLE NAMES'!$B:$AC,12,FALSE),"")</f>
        <v>* Specially engineered design for high performance
* 4-way super stretch piquet jersey
* Soft and comfortable
* Breathable
* Quick dry
Composition:
95% Poliamide 5% Elasthane</v>
      </c>
      <c r="AI501" s="101" t="str">
        <f>IF(C501&gt;0,+VLOOKUP($C501,'STYLE NAMES'!$B:$AC,13,FALSE),"")</f>
        <v>Machine Wash at 30°C
Mild process
Iron at low temperature
Iron from REVERSE
Do NOT iron on logos or prints
Do not bleach
Do NOT Tumble Dry</v>
      </c>
      <c r="AJ501" s="149" t="str">
        <f>IF($C501&gt;0,$C501&amp;" "&amp;$P501&amp;" "&amp;+VLOOKUP($C501,'STYLE NAMES'!$B:$AC,14,FALSE),"""")</f>
        <v>PRAGUE-JR NAVY/WHITE ERKEK ÇOCUK UZUN KOL YARIŞMA POLO</v>
      </c>
      <c r="AK501" s="149" t="str">
        <f>"Cavalier SanMarco tarafından tasarlanan "&amp;(AJ501)&amp;"; "&amp;IF(C501&gt;0,+VLOOKUP($C501,'STYLE NAMES'!$B:$AC,15,FALSE),"")</f>
        <v>Cavalier SanMarco tarafından tasarlanan PRAGUE-JR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1" s="149" t="str">
        <f>IF(C501&gt;0,+VLOOKUP($C501,'STYLE NAMES'!$B:$AC,16,FALSE),"")</f>
        <v>* Yüksek performans için özel tasarım
* 4 yönlü süper streç pike kumaş
* Yumuşak ve rahat
* Nefes alabilir
* Hızlı kuruma
Kompozisyon:
%95 Polyamid  %5 Elastan</v>
      </c>
      <c r="AM501" s="149" t="str">
        <f>IF(C501&gt;0,+VLOOKUP($C501,'STYLE NAMES'!$B:$AC,17,FALSE),"")</f>
        <v>Makinede 30°C' de Yıkayın
Hassas Yıkama
Ilık ütü yapın
Tersten ütüleyin
Logo ve baskıları ÜTÜLEMEYİN
Çamaşır suyu kullanmayın
Kurutma Makinesinde Kurutmayın</v>
      </c>
      <c r="AN501" s="149" t="str">
        <f>IF($C501&gt;0,$C501&amp;" "&amp;$P501&amp;" "&amp;+VLOOKUP($C501,'STYLE NAMES'!$B:$AC,18,FALSE),"""")</f>
        <v>PRAGUE-JR NAVY/WHITE POLO DA CONCORSO RAGAZZO MANICA LUNGA</v>
      </c>
      <c r="AO501" s="101" t="str">
        <f>"Disegnato da Cavalier SanMarco "&amp;(AN501)&amp;"; "&amp;IF(C501&gt;0,+VLOOKUP($C501,'STYLE NAMES'!$B:$AC,19,FALSE),"")</f>
        <v>Disegnato da Cavalier SanMarco PRAGUE-JR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1" s="101" t="str">
        <f>IF(C501&gt;0,+VLOOKUP($C501,'STYLE NAMES'!$B:$AC,20,FALSE),"")</f>
        <v>Design ingegnerizzato per alte prestazioni 
Jersey piqué elasticizzato  4-way-stretch 
Morbido e confortevole 
Traspirante Asciugatura rapida 
Composizione: 
95% Poliammide  5% Elastan</v>
      </c>
      <c r="AQ501" s="101" t="str">
        <f>IF(C501&gt;0,+VLOOKUP($C501,'STYLE NAMES'!$B:$AC,21,FALSE),"")</f>
        <v>Lavare in lavatrice a 30°C Ciclo delicato 
Stirare a bassa temperatura
Stirare al rovescio 
Non stirare su loghi o stampe 
Non candeggiare 
Non asciugare in asciugatrice</v>
      </c>
      <c r="AR501" s="101">
        <f>IF(D501&gt;0,+VLOOKUP($C501,'STYLE NAMES'!$B:$AC,22,FALSE),"")</f>
        <v>0</v>
      </c>
      <c r="AS501" s="101">
        <f>IF(E501&gt;0,+VLOOKUP($C501,'STYLE NAMES'!$B:$AC,23,FALSE),"")</f>
        <v>0</v>
      </c>
      <c r="AT501" s="101">
        <f>IF(F501&gt;0,+VLOOKUP($C501,'STYLE NAMES'!$B:$AC,24,FALSE),"")</f>
        <v>0</v>
      </c>
      <c r="AU501" s="101">
        <f>IF(G501&gt;0,+VLOOKUP($C501,'STYLE NAMES'!$B:$AC,25,FALSE),"")</f>
        <v>0</v>
      </c>
      <c r="AV501" s="101">
        <f>+VLOOKUP($S501,'CODE GENERATOR'!$P:$AM,15,FALSE)</f>
        <v>0</v>
      </c>
      <c r="AW501" s="101">
        <f>+VLOOKUP($S501,'CODE GENERATOR'!$P:$AM,16,FALSE)</f>
        <v>0</v>
      </c>
      <c r="AX501" s="101">
        <f>+VLOOKUP($S501,'CODE GENERATOR'!$P:$AM,17,FALSE)</f>
        <v>0</v>
      </c>
      <c r="AY501" s="101">
        <f>+VLOOKUP($S501,'CODE GENERATOR'!$P:$AM,18,FALSE)</f>
        <v>0</v>
      </c>
      <c r="AZ501" s="101">
        <f>+VLOOKUP($S501,'CODE GENERATOR'!$P:$AM,19,FALSE)</f>
        <v>0</v>
      </c>
      <c r="BA501" s="101">
        <f>+VLOOKUP($S501,'CODE GENERATOR'!$P:$AM,20,FALSE)</f>
        <v>0</v>
      </c>
      <c r="BB501" s="101">
        <f>+VLOOKUP($S501,'CODE GENERATOR'!$P:$AM,21,FALSE)</f>
        <v>0</v>
      </c>
      <c r="BC501" s="101">
        <f>+VLOOKUP($S501,'CODE GENERATOR'!$P:$AM,22,FALSE)</f>
        <v>0</v>
      </c>
      <c r="BD501" s="101">
        <f>+VLOOKUP($S501,'CODE GENERATOR'!$P:$AM,23,FALSE)</f>
        <v>0</v>
      </c>
      <c r="BE501" s="101">
        <f>+VLOOKUP($S501,'CODE GENERATOR'!$P:$AM,24,FALSE)</f>
        <v>0</v>
      </c>
      <c r="BF501" s="101">
        <f>IF(C501&gt;0,+VLOOKUP(G501,'CATEGORY ID'!$A$1:$L$118,3,FALSE),"")</f>
        <v>30</v>
      </c>
      <c r="BG501" s="101">
        <f>IF(C501&gt;0,+VLOOKUP(H501,'CATEGORY ID'!$D$1:$L$118,3,FALSE),"")</f>
        <v>4</v>
      </c>
      <c r="BH501" s="101">
        <f>IF(C501&gt;0,+VLOOKUP((+H501&amp;I501),'CATEGORY ID'!$H$1:$I$121,2,FALSE),"")</f>
        <v>110</v>
      </c>
      <c r="BJ501" s="101">
        <f>IF(C501&gt;0,IF(COUNTIF('CATEGORY ID'!$K$1:$K$121,+H501&amp;K501) &gt; 0, +VLOOKUP(+H501&amp;K501,'CATEGORY ID'!$K$1:$L$121,2,FALSE),""),"")</f>
        <v>226</v>
      </c>
      <c r="BK501" s="101">
        <v>53</v>
      </c>
      <c r="BO501" s="101">
        <v>21</v>
      </c>
      <c r="BR501" s="101" t="str" cm="1">
        <f t="array" ref="BR501">IF(C501&gt;0,_xlfn.TEXTJOIN(";", TRUE,_xlfn.UNIQUE(_xlfn._xlws.FILTER(BF501:BQ501,(BF501:BQ501&gt;0)),TRUE,FALSE)),"")&amp;";"&amp;BS501</f>
        <v>30;4;110;226;53;21;208;232</v>
      </c>
      <c r="BS501" s="101" t="s">
        <v>3451</v>
      </c>
      <c r="BU501" s="106">
        <f>IF(C501&gt;0,+VLOOKUP($C501,'STYLE NAMES'!$B:$AC,26,FALSE),"")</f>
        <v>69.900000000000006</v>
      </c>
      <c r="BV501" s="106">
        <f>IF(C501&gt;0,+VLOOKUP($C501,'STYLE NAMES'!$B:$AC,27,FALSE),"")</f>
        <v>3840</v>
      </c>
      <c r="BW501" s="106">
        <f>IF(C501&gt;0,+VLOOKUP($C501,'STYLE NAMES'!$B:$AC,28,FALSE),"")</f>
        <v>80.385000000000005</v>
      </c>
      <c r="BY501"/>
      <c r="BZ501" s="101">
        <v>0</v>
      </c>
      <c r="CA501" s="137">
        <f t="shared" si="34"/>
        <v>0</v>
      </c>
      <c r="CB501" s="137">
        <f>+VLOOKUP(C501,'[2]STYLES &amp; MODELS MATRIX'!$A:$G,7,FALSE)</f>
        <v>0</v>
      </c>
      <c r="CC501" s="137" t="str">
        <f>+VLOOKUP(C501,'[1]STYLES &amp; SIZE CHARTS'!$A:$H,8,FALSE)</f>
        <v>JT-BLSP1</v>
      </c>
      <c r="CD501" s="137"/>
      <c r="CE501" s="205"/>
      <c r="CF501" s="141"/>
    </row>
    <row r="502" spans="1:84" s="101" customFormat="1" ht="12" customHeight="1" x14ac:dyDescent="0.2">
      <c r="A502" s="102">
        <f t="shared" si="32"/>
        <v>8683711005506</v>
      </c>
      <c r="B502" s="101" t="s">
        <v>884</v>
      </c>
      <c r="C502" s="101" t="s">
        <v>562</v>
      </c>
      <c r="D502" s="101" t="s">
        <v>2983</v>
      </c>
      <c r="E502" s="203" t="s">
        <v>2391</v>
      </c>
      <c r="F502" s="101" t="s">
        <v>2353</v>
      </c>
      <c r="G502" s="101" t="str">
        <f>IF(C502&gt;0,+VLOOKUP($C502,'STYLE NAMES'!$B:$AC,4,FALSE),"")</f>
        <v>RIDER</v>
      </c>
      <c r="H502" s="101" t="str">
        <f>IF(C502&gt;0,+VLOOKUP($C502,'STYLE NAMES'!$B:$AC,5,FALSE),"")</f>
        <v>JUNIOR</v>
      </c>
      <c r="I502" s="101" t="str">
        <f>IF(C502&gt;0,+VLOOKUP($C502,'STYLE NAMES'!$B:$AC,6,FALSE),"")</f>
        <v>TOPS</v>
      </c>
      <c r="J502" s="101" t="str">
        <f>IF(C502&gt;0,+VLOOKUP($C502,'STYLE NAMES'!$B:$AC,7,FALSE),"")</f>
        <v>KIDS BOY</v>
      </c>
      <c r="K502" s="101" t="str">
        <f>IF(C502&gt;0,+VLOOKUP($C502,'STYLE NAMES'!$B:$AC,8,FALSE),"")</f>
        <v>COMPETITION POLOS</v>
      </c>
      <c r="L502" s="101" t="str">
        <f>IF(E502&gt;0,+VLOOKUP($E502,'CODE GENERATOR'!$D:$T,3,FALSE),"")</f>
        <v>W</v>
      </c>
      <c r="M502" s="101" t="str">
        <f>IF(E502&gt;0,+VLOOKUP($E502,'CODE GENERATOR'!$D:$T,4,FALSE),"")</f>
        <v>PIQUET</v>
      </c>
      <c r="N502" s="101" t="str">
        <f>IF(E502&gt;0,+VLOOKUP($E502,'CODE GENERATOR'!$D:$T,6,FALSE),"")</f>
        <v>NAVY</v>
      </c>
      <c r="O502" s="101" t="str">
        <f>IF(E502&gt;0,+VLOOKUP($E502,'CODE GENERATOR'!$D:$T,7,FALSE),"")</f>
        <v>WHITE</v>
      </c>
      <c r="P502" s="101" t="str">
        <f t="shared" si="33"/>
        <v>NAVY/WHITE</v>
      </c>
      <c r="Q502" s="104" t="str">
        <f>IF(E502&gt;0,+VLOOKUP($E502,'CODE GENERATOR'!$D:$T,11,FALSE),"")</f>
        <v>R.TOPKB_CPL0045</v>
      </c>
      <c r="R502" s="104" t="str">
        <f>IF(E502&gt;0,+VLOOKUP($E502,'CODE GENERATOR'!$D:$T,12,FALSE),"")</f>
        <v>PIQ0015NAVWHT</v>
      </c>
      <c r="S502" s="104" t="str">
        <f>IF(E502&gt;0,+VLOOKUP($E502,'CODE GENERATOR'!$D:$T,13,FALSE),"")</f>
        <v>R.TOPKB_CPL0045_PIQ0015NAVWHT</v>
      </c>
      <c r="T502" s="104" t="str">
        <f t="shared" si="31"/>
        <v>R.TOPKB_CPL0045_PIQ0015NAVWHT_8-9 Y</v>
      </c>
      <c r="U502" s="105">
        <v>8683711005506</v>
      </c>
      <c r="V502" s="107" t="str" cm="1">
        <f t="array" ref="V502">_xlfn.TEXTJOIN(";", TRUE, _xlfn.UNIQUE(_xlfn._xlws.FILTER(P$3:P$10029, C$3:C$10029=C502)))</f>
        <v>WHITE/NAVY;NAVY/WHITE</v>
      </c>
      <c r="W502" s="107" t="str" cm="1">
        <f t="array" ref="W502">_xlfn.TEXTJOIN(";", TRUE, _xlfn.UNIQUE(_xlfn._xlws.FILTER(F$3:F$10029, C$3:C$10029=C502)))</f>
        <v>6-7 Y;8-9 Y;10-11 Y;12-13 Y;14-15 Y</v>
      </c>
      <c r="X502" s="101">
        <f>IF(E502&gt;0,+VLOOKUP($E502,'CODE GENERATOR'!$D:$AC,19,FALSE),0)</f>
        <v>0</v>
      </c>
      <c r="Y502" s="101" t="str">
        <f>IF(E502&gt;0,+VLOOKUP($E502,'CODE GENERATOR'!$D:$AC,20,FALSE),0)</f>
        <v/>
      </c>
      <c r="Z502" s="101" t="str">
        <f>IF(E502&gt;0,+VLOOKUP($E502,'CODE GENERATOR'!$D:$AC,21,FALSE),0)</f>
        <v/>
      </c>
      <c r="AA502" s="101" t="str">
        <f>IF(E502&gt;0,+VLOOKUP($E502,'CODE GENERATOR'!$D:$AC,22,FALSE),0)</f>
        <v/>
      </c>
      <c r="AB502" s="101" t="str">
        <f>IF(E502&gt;0,+VLOOKUP($E502,'CODE GENERATOR'!$D:$AC,23,FALSE),0)</f>
        <v/>
      </c>
      <c r="AC502" s="101" t="str">
        <f>IF(E502&gt;0,+VLOOKUP($E502,'CODE GENERATOR'!$D:$AC,24,FALSE),0)</f>
        <v/>
      </c>
      <c r="AD502" s="101" t="str">
        <f>IF(E502&gt;0,+VLOOKUP($E502,'CODE GENERATOR'!$D:$AC,25,FALSE),0)</f>
        <v/>
      </c>
      <c r="AE502" s="101" t="str">
        <f>IF(E502&gt;0,+VLOOKUP($E502,'CODE GENERATOR'!$D:$AC,26,FALSE),0)</f>
        <v/>
      </c>
      <c r="AF502" s="149" t="str">
        <f>IF($C502&gt;0,$C502&amp;" "&amp;$P502&amp;" "&amp;+VLOOKUP($C502,'STYLE NAMES'!$B:$AC,10,FALSE),"""")</f>
        <v>PRAGUE-JR NAVY/WHITE BOY'S COMPETITION POLO LONG SLEEVE</v>
      </c>
      <c r="AG502" s="101" t="str">
        <f>"Enjoy our "&amp;(AF502)&amp;"; "&amp;IF(C502&gt;0,+VLOOKUP($C502,'STYLE NAMES'!$B:$AC,11,FALSE),"")</f>
        <v>Enjoy our PRAGUE-JR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2" s="101" t="str">
        <f>IF(C502&gt;0,+VLOOKUP($C502,'STYLE NAMES'!$B:$AC,12,FALSE),"")</f>
        <v>* Specially engineered design for high performance
* 4-way super stretch piquet jersey
* Soft and comfortable
* Breathable
* Quick dry
Composition:
95% Poliamide 5% Elasthane</v>
      </c>
      <c r="AI502" s="101" t="str">
        <f>IF(C502&gt;0,+VLOOKUP($C502,'STYLE NAMES'!$B:$AC,13,FALSE),"")</f>
        <v>Machine Wash at 30°C
Mild process
Iron at low temperature
Iron from REVERSE
Do NOT iron on logos or prints
Do not bleach
Do NOT Tumble Dry</v>
      </c>
      <c r="AJ502" s="149" t="str">
        <f>IF($C502&gt;0,$C502&amp;" "&amp;$P502&amp;" "&amp;+VLOOKUP($C502,'STYLE NAMES'!$B:$AC,14,FALSE),"""")</f>
        <v>PRAGUE-JR NAVY/WHITE ERKEK ÇOCUK UZUN KOL YARIŞMA POLO</v>
      </c>
      <c r="AK502" s="149" t="str">
        <f>"Cavalier SanMarco tarafından tasarlanan "&amp;(AJ502)&amp;"; "&amp;IF(C502&gt;0,+VLOOKUP($C502,'STYLE NAMES'!$B:$AC,15,FALSE),"")</f>
        <v>Cavalier SanMarco tarafından tasarlanan PRAGUE-JR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2" s="149" t="str">
        <f>IF(C502&gt;0,+VLOOKUP($C502,'STYLE NAMES'!$B:$AC,16,FALSE),"")</f>
        <v>* Yüksek performans için özel tasarım
* 4 yönlü süper streç pike kumaş
* Yumuşak ve rahat
* Nefes alabilir
* Hızlı kuruma
Kompozisyon:
%95 Polyamid  %5 Elastan</v>
      </c>
      <c r="AM502" s="149" t="str">
        <f>IF(C502&gt;0,+VLOOKUP($C502,'STYLE NAMES'!$B:$AC,17,FALSE),"")</f>
        <v>Makinede 30°C' de Yıkayın
Hassas Yıkama
Ilık ütü yapın
Tersten ütüleyin
Logo ve baskıları ÜTÜLEMEYİN
Çamaşır suyu kullanmayın
Kurutma Makinesinde Kurutmayın</v>
      </c>
      <c r="AN502" s="149" t="str">
        <f>IF($C502&gt;0,$C502&amp;" "&amp;$P502&amp;" "&amp;+VLOOKUP($C502,'STYLE NAMES'!$B:$AC,18,FALSE),"""")</f>
        <v>PRAGUE-JR NAVY/WHITE POLO DA CONCORSO RAGAZZO MANICA LUNGA</v>
      </c>
      <c r="AO502" s="101" t="str">
        <f>"Disegnato da Cavalier SanMarco "&amp;(AN502)&amp;"; "&amp;IF(C502&gt;0,+VLOOKUP($C502,'STYLE NAMES'!$B:$AC,19,FALSE),"")</f>
        <v>Disegnato da Cavalier SanMarco PRAGUE-JR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2" s="101" t="str">
        <f>IF(C502&gt;0,+VLOOKUP($C502,'STYLE NAMES'!$B:$AC,20,FALSE),"")</f>
        <v>Design ingegnerizzato per alte prestazioni 
Jersey piqué elasticizzato  4-way-stretch 
Morbido e confortevole 
Traspirante Asciugatura rapida 
Composizione: 
95% Poliammide  5% Elastan</v>
      </c>
      <c r="AQ502" s="101" t="str">
        <f>IF(C502&gt;0,+VLOOKUP($C502,'STYLE NAMES'!$B:$AC,21,FALSE),"")</f>
        <v>Lavare in lavatrice a 30°C Ciclo delicato 
Stirare a bassa temperatura
Stirare al rovescio 
Non stirare su loghi o stampe 
Non candeggiare 
Non asciugare in asciugatrice</v>
      </c>
      <c r="AR502" s="101">
        <f>IF(D502&gt;0,+VLOOKUP($C502,'STYLE NAMES'!$B:$AC,22,FALSE),"")</f>
        <v>0</v>
      </c>
      <c r="AS502" s="101">
        <f>IF(E502&gt;0,+VLOOKUP($C502,'STYLE NAMES'!$B:$AC,23,FALSE),"")</f>
        <v>0</v>
      </c>
      <c r="AT502" s="101">
        <f>IF(F502&gt;0,+VLOOKUP($C502,'STYLE NAMES'!$B:$AC,24,FALSE),"")</f>
        <v>0</v>
      </c>
      <c r="AU502" s="101">
        <f>IF(G502&gt;0,+VLOOKUP($C502,'STYLE NAMES'!$B:$AC,25,FALSE),"")</f>
        <v>0</v>
      </c>
      <c r="AV502" s="101">
        <f>+VLOOKUP($S502,'CODE GENERATOR'!$P:$AM,15,FALSE)</f>
        <v>0</v>
      </c>
      <c r="AW502" s="101">
        <f>+VLOOKUP($S502,'CODE GENERATOR'!$P:$AM,16,FALSE)</f>
        <v>0</v>
      </c>
      <c r="AX502" s="101">
        <f>+VLOOKUP($S502,'CODE GENERATOR'!$P:$AM,17,FALSE)</f>
        <v>0</v>
      </c>
      <c r="AY502" s="101">
        <f>+VLOOKUP($S502,'CODE GENERATOR'!$P:$AM,18,FALSE)</f>
        <v>0</v>
      </c>
      <c r="AZ502" s="101">
        <f>+VLOOKUP($S502,'CODE GENERATOR'!$P:$AM,19,FALSE)</f>
        <v>0</v>
      </c>
      <c r="BA502" s="101">
        <f>+VLOOKUP($S502,'CODE GENERATOR'!$P:$AM,20,FALSE)</f>
        <v>0</v>
      </c>
      <c r="BB502" s="101">
        <f>+VLOOKUP($S502,'CODE GENERATOR'!$P:$AM,21,FALSE)</f>
        <v>0</v>
      </c>
      <c r="BC502" s="101">
        <f>+VLOOKUP($S502,'CODE GENERATOR'!$P:$AM,22,FALSE)</f>
        <v>0</v>
      </c>
      <c r="BD502" s="101">
        <f>+VLOOKUP($S502,'CODE GENERATOR'!$P:$AM,23,FALSE)</f>
        <v>0</v>
      </c>
      <c r="BE502" s="101">
        <f>+VLOOKUP($S502,'CODE GENERATOR'!$P:$AM,24,FALSE)</f>
        <v>0</v>
      </c>
      <c r="BF502" s="101">
        <f>IF(C502&gt;0,+VLOOKUP(G502,'CATEGORY ID'!$A$1:$L$118,3,FALSE),"")</f>
        <v>30</v>
      </c>
      <c r="BG502" s="101">
        <f>IF(C502&gt;0,+VLOOKUP(H502,'CATEGORY ID'!$D$1:$L$118,3,FALSE),"")</f>
        <v>4</v>
      </c>
      <c r="BH502" s="101">
        <f>IF(C502&gt;0,+VLOOKUP((+H502&amp;I502),'CATEGORY ID'!$H$1:$I$121,2,FALSE),"")</f>
        <v>110</v>
      </c>
      <c r="BJ502" s="101">
        <f>IF(C502&gt;0,IF(COUNTIF('CATEGORY ID'!$K$1:$K$121,+H502&amp;K502) &gt; 0, +VLOOKUP(+H502&amp;K502,'CATEGORY ID'!$K$1:$L$121,2,FALSE),""),"")</f>
        <v>226</v>
      </c>
      <c r="BK502" s="101">
        <v>53</v>
      </c>
      <c r="BO502" s="101">
        <v>21</v>
      </c>
      <c r="BR502" s="101" t="str" cm="1">
        <f t="array" ref="BR502">IF(C502&gt;0,_xlfn.TEXTJOIN(";", TRUE,_xlfn.UNIQUE(_xlfn._xlws.FILTER(BF502:BQ502,(BF502:BQ502&gt;0)),TRUE,FALSE)),"")&amp;";"&amp;BS502</f>
        <v>30;4;110;226;53;21;208;232</v>
      </c>
      <c r="BS502" s="101" t="s">
        <v>3451</v>
      </c>
      <c r="BU502" s="106">
        <f>IF(C502&gt;0,+VLOOKUP($C502,'STYLE NAMES'!$B:$AC,26,FALSE),"")</f>
        <v>69.900000000000006</v>
      </c>
      <c r="BV502" s="106">
        <f>IF(C502&gt;0,+VLOOKUP($C502,'STYLE NAMES'!$B:$AC,27,FALSE),"")</f>
        <v>3840</v>
      </c>
      <c r="BW502" s="106">
        <f>IF(C502&gt;0,+VLOOKUP($C502,'STYLE NAMES'!$B:$AC,28,FALSE),"")</f>
        <v>80.385000000000005</v>
      </c>
      <c r="BY502"/>
      <c r="BZ502" s="101">
        <v>0</v>
      </c>
      <c r="CA502" s="137">
        <f t="shared" si="34"/>
        <v>0</v>
      </c>
      <c r="CB502" s="137">
        <f>+VLOOKUP(C502,'[2]STYLES &amp; MODELS MATRIX'!$A:$G,7,FALSE)</f>
        <v>0</v>
      </c>
      <c r="CC502" s="137" t="str">
        <f>+VLOOKUP(C502,'[1]STYLES &amp; SIZE CHARTS'!$A:$H,8,FALSE)</f>
        <v>JT-BLSP1</v>
      </c>
      <c r="CD502" s="137"/>
      <c r="CE502" s="205"/>
      <c r="CF502" s="141"/>
    </row>
    <row r="503" spans="1:84" s="101" customFormat="1" ht="12" customHeight="1" x14ac:dyDescent="0.2">
      <c r="A503" s="102">
        <f t="shared" si="32"/>
        <v>8683711005513</v>
      </c>
      <c r="B503" s="101" t="s">
        <v>884</v>
      </c>
      <c r="C503" s="101" t="s">
        <v>562</v>
      </c>
      <c r="D503" s="101" t="s">
        <v>2983</v>
      </c>
      <c r="E503" s="203" t="s">
        <v>2391</v>
      </c>
      <c r="F503" s="101" t="s">
        <v>2354</v>
      </c>
      <c r="G503" s="101" t="str">
        <f>IF(C503&gt;0,+VLOOKUP($C503,'STYLE NAMES'!$B:$AC,4,FALSE),"")</f>
        <v>RIDER</v>
      </c>
      <c r="H503" s="101" t="str">
        <f>IF(C503&gt;0,+VLOOKUP($C503,'STYLE NAMES'!$B:$AC,5,FALSE),"")</f>
        <v>JUNIOR</v>
      </c>
      <c r="I503" s="101" t="str">
        <f>IF(C503&gt;0,+VLOOKUP($C503,'STYLE NAMES'!$B:$AC,6,FALSE),"")</f>
        <v>TOPS</v>
      </c>
      <c r="J503" s="101" t="str">
        <f>IF(C503&gt;0,+VLOOKUP($C503,'STYLE NAMES'!$B:$AC,7,FALSE),"")</f>
        <v>KIDS BOY</v>
      </c>
      <c r="K503" s="101" t="str">
        <f>IF(C503&gt;0,+VLOOKUP($C503,'STYLE NAMES'!$B:$AC,8,FALSE),"")</f>
        <v>COMPETITION POLOS</v>
      </c>
      <c r="L503" s="101" t="str">
        <f>IF(E503&gt;0,+VLOOKUP($E503,'CODE GENERATOR'!$D:$T,3,FALSE),"")</f>
        <v>W</v>
      </c>
      <c r="M503" s="101" t="str">
        <f>IF(E503&gt;0,+VLOOKUP($E503,'CODE GENERATOR'!$D:$T,4,FALSE),"")</f>
        <v>PIQUET</v>
      </c>
      <c r="N503" s="101" t="str">
        <f>IF(E503&gt;0,+VLOOKUP($E503,'CODE GENERATOR'!$D:$T,6,FALSE),"")</f>
        <v>NAVY</v>
      </c>
      <c r="O503" s="101" t="str">
        <f>IF(E503&gt;0,+VLOOKUP($E503,'CODE GENERATOR'!$D:$T,7,FALSE),"")</f>
        <v>WHITE</v>
      </c>
      <c r="P503" s="101" t="str">
        <f t="shared" si="33"/>
        <v>NAVY/WHITE</v>
      </c>
      <c r="Q503" s="104" t="str">
        <f>IF(E503&gt;0,+VLOOKUP($E503,'CODE GENERATOR'!$D:$T,11,FALSE),"")</f>
        <v>R.TOPKB_CPL0045</v>
      </c>
      <c r="R503" s="104" t="str">
        <f>IF(E503&gt;0,+VLOOKUP($E503,'CODE GENERATOR'!$D:$T,12,FALSE),"")</f>
        <v>PIQ0015NAVWHT</v>
      </c>
      <c r="S503" s="104" t="str">
        <f>IF(E503&gt;0,+VLOOKUP($E503,'CODE GENERATOR'!$D:$T,13,FALSE),"")</f>
        <v>R.TOPKB_CPL0045_PIQ0015NAVWHT</v>
      </c>
      <c r="T503" s="104" t="str">
        <f t="shared" si="31"/>
        <v>R.TOPKB_CPL0045_PIQ0015NAVWHT_10-11 Y</v>
      </c>
      <c r="U503" s="105">
        <v>8683711005513</v>
      </c>
      <c r="V503" s="107" t="str" cm="1">
        <f t="array" ref="V503">_xlfn.TEXTJOIN(";", TRUE, _xlfn.UNIQUE(_xlfn._xlws.FILTER(P$3:P$10029, C$3:C$10029=C503)))</f>
        <v>WHITE/NAVY;NAVY/WHITE</v>
      </c>
      <c r="W503" s="107" t="str" cm="1">
        <f t="array" ref="W503">_xlfn.TEXTJOIN(";", TRUE, _xlfn.UNIQUE(_xlfn._xlws.FILTER(F$3:F$10029, C$3:C$10029=C503)))</f>
        <v>6-7 Y;8-9 Y;10-11 Y;12-13 Y;14-15 Y</v>
      </c>
      <c r="X503" s="101">
        <f>IF(E503&gt;0,+VLOOKUP($E503,'CODE GENERATOR'!$D:$AC,19,FALSE),0)</f>
        <v>0</v>
      </c>
      <c r="Y503" s="101" t="str">
        <f>IF(E503&gt;0,+VLOOKUP($E503,'CODE GENERATOR'!$D:$AC,20,FALSE),0)</f>
        <v/>
      </c>
      <c r="Z503" s="101" t="str">
        <f>IF(E503&gt;0,+VLOOKUP($E503,'CODE GENERATOR'!$D:$AC,21,FALSE),0)</f>
        <v/>
      </c>
      <c r="AA503" s="101" t="str">
        <f>IF(E503&gt;0,+VLOOKUP($E503,'CODE GENERATOR'!$D:$AC,22,FALSE),0)</f>
        <v/>
      </c>
      <c r="AB503" s="101" t="str">
        <f>IF(E503&gt;0,+VLOOKUP($E503,'CODE GENERATOR'!$D:$AC,23,FALSE),0)</f>
        <v/>
      </c>
      <c r="AC503" s="101" t="str">
        <f>IF(E503&gt;0,+VLOOKUP($E503,'CODE GENERATOR'!$D:$AC,24,FALSE),0)</f>
        <v/>
      </c>
      <c r="AD503" s="101" t="str">
        <f>IF(E503&gt;0,+VLOOKUP($E503,'CODE GENERATOR'!$D:$AC,25,FALSE),0)</f>
        <v/>
      </c>
      <c r="AE503" s="101" t="str">
        <f>IF(E503&gt;0,+VLOOKUP($E503,'CODE GENERATOR'!$D:$AC,26,FALSE),0)</f>
        <v/>
      </c>
      <c r="AF503" s="149" t="str">
        <f>IF($C503&gt;0,$C503&amp;" "&amp;$P503&amp;" "&amp;+VLOOKUP($C503,'STYLE NAMES'!$B:$AC,10,FALSE),"""")</f>
        <v>PRAGUE-JR NAVY/WHITE BOY'S COMPETITION POLO LONG SLEEVE</v>
      </c>
      <c r="AG503" s="101" t="str">
        <f>"Enjoy our "&amp;(AF503)&amp;"; "&amp;IF(C503&gt;0,+VLOOKUP($C503,'STYLE NAMES'!$B:$AC,11,FALSE),"")</f>
        <v>Enjoy our PRAGUE-JR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3" s="101" t="str">
        <f>IF(C503&gt;0,+VLOOKUP($C503,'STYLE NAMES'!$B:$AC,12,FALSE),"")</f>
        <v>* Specially engineered design for high performance
* 4-way super stretch piquet jersey
* Soft and comfortable
* Breathable
* Quick dry
Composition:
95% Poliamide 5% Elasthane</v>
      </c>
      <c r="AI503" s="101" t="str">
        <f>IF(C503&gt;0,+VLOOKUP($C503,'STYLE NAMES'!$B:$AC,13,FALSE),"")</f>
        <v>Machine Wash at 30°C
Mild process
Iron at low temperature
Iron from REVERSE
Do NOT iron on logos or prints
Do not bleach
Do NOT Tumble Dry</v>
      </c>
      <c r="AJ503" s="149" t="str">
        <f>IF($C503&gt;0,$C503&amp;" "&amp;$P503&amp;" "&amp;+VLOOKUP($C503,'STYLE NAMES'!$B:$AC,14,FALSE),"""")</f>
        <v>PRAGUE-JR NAVY/WHITE ERKEK ÇOCUK UZUN KOL YARIŞMA POLO</v>
      </c>
      <c r="AK503" s="149" t="str">
        <f>"Cavalier SanMarco tarafından tasarlanan "&amp;(AJ503)&amp;"; "&amp;IF(C503&gt;0,+VLOOKUP($C503,'STYLE NAMES'!$B:$AC,15,FALSE),"")</f>
        <v>Cavalier SanMarco tarafından tasarlanan PRAGUE-JR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3" s="149" t="str">
        <f>IF(C503&gt;0,+VLOOKUP($C503,'STYLE NAMES'!$B:$AC,16,FALSE),"")</f>
        <v>* Yüksek performans için özel tasarım
* 4 yönlü süper streç pike kumaş
* Yumuşak ve rahat
* Nefes alabilir
* Hızlı kuruma
Kompozisyon:
%95 Polyamid  %5 Elastan</v>
      </c>
      <c r="AM503" s="149" t="str">
        <f>IF(C503&gt;0,+VLOOKUP($C503,'STYLE NAMES'!$B:$AC,17,FALSE),"")</f>
        <v>Makinede 30°C' de Yıkayın
Hassas Yıkama
Ilık ütü yapın
Tersten ütüleyin
Logo ve baskıları ÜTÜLEMEYİN
Çamaşır suyu kullanmayın
Kurutma Makinesinde Kurutmayın</v>
      </c>
      <c r="AN503" s="149" t="str">
        <f>IF($C503&gt;0,$C503&amp;" "&amp;$P503&amp;" "&amp;+VLOOKUP($C503,'STYLE NAMES'!$B:$AC,18,FALSE),"""")</f>
        <v>PRAGUE-JR NAVY/WHITE POLO DA CONCORSO RAGAZZO MANICA LUNGA</v>
      </c>
      <c r="AO503" s="101" t="str">
        <f>"Disegnato da Cavalier SanMarco "&amp;(AN503)&amp;"; "&amp;IF(C503&gt;0,+VLOOKUP($C503,'STYLE NAMES'!$B:$AC,19,FALSE),"")</f>
        <v>Disegnato da Cavalier SanMarco PRAGUE-JR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3" s="101" t="str">
        <f>IF(C503&gt;0,+VLOOKUP($C503,'STYLE NAMES'!$B:$AC,20,FALSE),"")</f>
        <v>Design ingegnerizzato per alte prestazioni 
Jersey piqué elasticizzato  4-way-stretch 
Morbido e confortevole 
Traspirante Asciugatura rapida 
Composizione: 
95% Poliammide  5% Elastan</v>
      </c>
      <c r="AQ503" s="101" t="str">
        <f>IF(C503&gt;0,+VLOOKUP($C503,'STYLE NAMES'!$B:$AC,21,FALSE),"")</f>
        <v>Lavare in lavatrice a 30°C Ciclo delicato 
Stirare a bassa temperatura
Stirare al rovescio 
Non stirare su loghi o stampe 
Non candeggiare 
Non asciugare in asciugatrice</v>
      </c>
      <c r="AR503" s="101">
        <f>IF(D503&gt;0,+VLOOKUP($C503,'STYLE NAMES'!$B:$AC,22,FALSE),"")</f>
        <v>0</v>
      </c>
      <c r="AS503" s="101">
        <f>IF(E503&gt;0,+VLOOKUP($C503,'STYLE NAMES'!$B:$AC,23,FALSE),"")</f>
        <v>0</v>
      </c>
      <c r="AT503" s="101">
        <f>IF(F503&gt;0,+VLOOKUP($C503,'STYLE NAMES'!$B:$AC,24,FALSE),"")</f>
        <v>0</v>
      </c>
      <c r="AU503" s="101">
        <f>IF(G503&gt;0,+VLOOKUP($C503,'STYLE NAMES'!$B:$AC,25,FALSE),"")</f>
        <v>0</v>
      </c>
      <c r="AV503" s="101">
        <f>+VLOOKUP($S503,'CODE GENERATOR'!$P:$AM,15,FALSE)</f>
        <v>0</v>
      </c>
      <c r="AW503" s="101">
        <f>+VLOOKUP($S503,'CODE GENERATOR'!$P:$AM,16,FALSE)</f>
        <v>0</v>
      </c>
      <c r="AX503" s="101">
        <f>+VLOOKUP($S503,'CODE GENERATOR'!$P:$AM,17,FALSE)</f>
        <v>0</v>
      </c>
      <c r="AY503" s="101">
        <f>+VLOOKUP($S503,'CODE GENERATOR'!$P:$AM,18,FALSE)</f>
        <v>0</v>
      </c>
      <c r="AZ503" s="101">
        <f>+VLOOKUP($S503,'CODE GENERATOR'!$P:$AM,19,FALSE)</f>
        <v>0</v>
      </c>
      <c r="BA503" s="101">
        <f>+VLOOKUP($S503,'CODE GENERATOR'!$P:$AM,20,FALSE)</f>
        <v>0</v>
      </c>
      <c r="BB503" s="101">
        <f>+VLOOKUP($S503,'CODE GENERATOR'!$P:$AM,21,FALSE)</f>
        <v>0</v>
      </c>
      <c r="BC503" s="101">
        <f>+VLOOKUP($S503,'CODE GENERATOR'!$P:$AM,22,FALSE)</f>
        <v>0</v>
      </c>
      <c r="BD503" s="101">
        <f>+VLOOKUP($S503,'CODE GENERATOR'!$P:$AM,23,FALSE)</f>
        <v>0</v>
      </c>
      <c r="BE503" s="101">
        <f>+VLOOKUP($S503,'CODE GENERATOR'!$P:$AM,24,FALSE)</f>
        <v>0</v>
      </c>
      <c r="BF503" s="101">
        <f>IF(C503&gt;0,+VLOOKUP(G503,'CATEGORY ID'!$A$1:$L$118,3,FALSE),"")</f>
        <v>30</v>
      </c>
      <c r="BG503" s="101">
        <f>IF(C503&gt;0,+VLOOKUP(H503,'CATEGORY ID'!$D$1:$L$118,3,FALSE),"")</f>
        <v>4</v>
      </c>
      <c r="BH503" s="101">
        <f>IF(C503&gt;0,+VLOOKUP((+H503&amp;I503),'CATEGORY ID'!$H$1:$I$121,2,FALSE),"")</f>
        <v>110</v>
      </c>
      <c r="BJ503" s="101">
        <f>IF(C503&gt;0,IF(COUNTIF('CATEGORY ID'!$K$1:$K$121,+H503&amp;K503) &gt; 0, +VLOOKUP(+H503&amp;K503,'CATEGORY ID'!$K$1:$L$121,2,FALSE),""),"")</f>
        <v>226</v>
      </c>
      <c r="BK503" s="101">
        <v>53</v>
      </c>
      <c r="BO503" s="101">
        <v>21</v>
      </c>
      <c r="BR503" s="101" t="str" cm="1">
        <f t="array" ref="BR503">IF(C503&gt;0,_xlfn.TEXTJOIN(";", TRUE,_xlfn.UNIQUE(_xlfn._xlws.FILTER(BF503:BQ503,(BF503:BQ503&gt;0)),TRUE,FALSE)),"")&amp;";"&amp;BS503</f>
        <v>30;4;110;226;53;21;208;232</v>
      </c>
      <c r="BS503" s="101" t="s">
        <v>3451</v>
      </c>
      <c r="BU503" s="106">
        <f>IF(C503&gt;0,+VLOOKUP($C503,'STYLE NAMES'!$B:$AC,26,FALSE),"")</f>
        <v>69.900000000000006</v>
      </c>
      <c r="BV503" s="106">
        <f>IF(C503&gt;0,+VLOOKUP($C503,'STYLE NAMES'!$B:$AC,27,FALSE),"")</f>
        <v>3840</v>
      </c>
      <c r="BW503" s="106">
        <f>IF(C503&gt;0,+VLOOKUP($C503,'STYLE NAMES'!$B:$AC,28,FALSE),"")</f>
        <v>80.385000000000005</v>
      </c>
      <c r="BY503"/>
      <c r="BZ503" s="101">
        <v>0</v>
      </c>
      <c r="CA503" s="137">
        <f t="shared" si="34"/>
        <v>0</v>
      </c>
      <c r="CB503" s="137">
        <f>+VLOOKUP(C503,'[2]STYLES &amp; MODELS MATRIX'!$A:$G,7,FALSE)</f>
        <v>0</v>
      </c>
      <c r="CC503" s="137" t="str">
        <f>+VLOOKUP(C503,'[1]STYLES &amp; SIZE CHARTS'!$A:$H,8,FALSE)</f>
        <v>JT-BLSP1</v>
      </c>
      <c r="CD503" s="137"/>
      <c r="CE503" s="205"/>
      <c r="CF503" s="141"/>
    </row>
    <row r="504" spans="1:84" s="101" customFormat="1" ht="12" customHeight="1" x14ac:dyDescent="0.2">
      <c r="A504" s="102">
        <f t="shared" si="32"/>
        <v>8683711005520</v>
      </c>
      <c r="B504" s="101" t="s">
        <v>884</v>
      </c>
      <c r="C504" s="101" t="s">
        <v>562</v>
      </c>
      <c r="D504" s="101" t="s">
        <v>2983</v>
      </c>
      <c r="E504" s="203" t="s">
        <v>2391</v>
      </c>
      <c r="F504" s="101" t="s">
        <v>2355</v>
      </c>
      <c r="G504" s="101" t="str">
        <f>IF(C504&gt;0,+VLOOKUP($C504,'STYLE NAMES'!$B:$AC,4,FALSE),"")</f>
        <v>RIDER</v>
      </c>
      <c r="H504" s="101" t="str">
        <f>IF(C504&gt;0,+VLOOKUP($C504,'STYLE NAMES'!$B:$AC,5,FALSE),"")</f>
        <v>JUNIOR</v>
      </c>
      <c r="I504" s="101" t="str">
        <f>IF(C504&gt;0,+VLOOKUP($C504,'STYLE NAMES'!$B:$AC,6,FALSE),"")</f>
        <v>TOPS</v>
      </c>
      <c r="J504" s="101" t="str">
        <f>IF(C504&gt;0,+VLOOKUP($C504,'STYLE NAMES'!$B:$AC,7,FALSE),"")</f>
        <v>KIDS BOY</v>
      </c>
      <c r="K504" s="101" t="str">
        <f>IF(C504&gt;0,+VLOOKUP($C504,'STYLE NAMES'!$B:$AC,8,FALSE),"")</f>
        <v>COMPETITION POLOS</v>
      </c>
      <c r="L504" s="101" t="str">
        <f>IF(E504&gt;0,+VLOOKUP($E504,'CODE GENERATOR'!$D:$T,3,FALSE),"")</f>
        <v>W</v>
      </c>
      <c r="M504" s="101" t="str">
        <f>IF(E504&gt;0,+VLOOKUP($E504,'CODE GENERATOR'!$D:$T,4,FALSE),"")</f>
        <v>PIQUET</v>
      </c>
      <c r="N504" s="101" t="str">
        <f>IF(E504&gt;0,+VLOOKUP($E504,'CODE GENERATOR'!$D:$T,6,FALSE),"")</f>
        <v>NAVY</v>
      </c>
      <c r="O504" s="101" t="str">
        <f>IF(E504&gt;0,+VLOOKUP($E504,'CODE GENERATOR'!$D:$T,7,FALSE),"")</f>
        <v>WHITE</v>
      </c>
      <c r="P504" s="101" t="str">
        <f t="shared" si="33"/>
        <v>NAVY/WHITE</v>
      </c>
      <c r="Q504" s="104" t="str">
        <f>IF(E504&gt;0,+VLOOKUP($E504,'CODE GENERATOR'!$D:$T,11,FALSE),"")</f>
        <v>R.TOPKB_CPL0045</v>
      </c>
      <c r="R504" s="104" t="str">
        <f>IF(E504&gt;0,+VLOOKUP($E504,'CODE GENERATOR'!$D:$T,12,FALSE),"")</f>
        <v>PIQ0015NAVWHT</v>
      </c>
      <c r="S504" s="104" t="str">
        <f>IF(E504&gt;0,+VLOOKUP($E504,'CODE GENERATOR'!$D:$T,13,FALSE),"")</f>
        <v>R.TOPKB_CPL0045_PIQ0015NAVWHT</v>
      </c>
      <c r="T504" s="104" t="str">
        <f t="shared" si="31"/>
        <v>R.TOPKB_CPL0045_PIQ0015NAVWHT_12-13 Y</v>
      </c>
      <c r="U504" s="105">
        <v>8683711005520</v>
      </c>
      <c r="V504" s="107" t="str" cm="1">
        <f t="array" ref="V504">_xlfn.TEXTJOIN(";", TRUE, _xlfn.UNIQUE(_xlfn._xlws.FILTER(P$3:P$10029, C$3:C$10029=C504)))</f>
        <v>WHITE/NAVY;NAVY/WHITE</v>
      </c>
      <c r="W504" s="107" t="str" cm="1">
        <f t="array" ref="W504">_xlfn.TEXTJOIN(";", TRUE, _xlfn.UNIQUE(_xlfn._xlws.FILTER(F$3:F$10029, C$3:C$10029=C504)))</f>
        <v>6-7 Y;8-9 Y;10-11 Y;12-13 Y;14-15 Y</v>
      </c>
      <c r="X504" s="101">
        <f>IF(E504&gt;0,+VLOOKUP($E504,'CODE GENERATOR'!$D:$AC,19,FALSE),0)</f>
        <v>0</v>
      </c>
      <c r="Y504" s="101" t="str">
        <f>IF(E504&gt;0,+VLOOKUP($E504,'CODE GENERATOR'!$D:$AC,20,FALSE),0)</f>
        <v/>
      </c>
      <c r="Z504" s="101" t="str">
        <f>IF(E504&gt;0,+VLOOKUP($E504,'CODE GENERATOR'!$D:$AC,21,FALSE),0)</f>
        <v/>
      </c>
      <c r="AA504" s="101" t="str">
        <f>IF(E504&gt;0,+VLOOKUP($E504,'CODE GENERATOR'!$D:$AC,22,FALSE),0)</f>
        <v/>
      </c>
      <c r="AB504" s="101" t="str">
        <f>IF(E504&gt;0,+VLOOKUP($E504,'CODE GENERATOR'!$D:$AC,23,FALSE),0)</f>
        <v/>
      </c>
      <c r="AC504" s="101" t="str">
        <f>IF(E504&gt;0,+VLOOKUP($E504,'CODE GENERATOR'!$D:$AC,24,FALSE),0)</f>
        <v/>
      </c>
      <c r="AD504" s="101" t="str">
        <f>IF(E504&gt;0,+VLOOKUP($E504,'CODE GENERATOR'!$D:$AC,25,FALSE),0)</f>
        <v/>
      </c>
      <c r="AE504" s="101" t="str">
        <f>IF(E504&gt;0,+VLOOKUP($E504,'CODE GENERATOR'!$D:$AC,26,FALSE),0)</f>
        <v/>
      </c>
      <c r="AF504" s="149" t="str">
        <f>IF($C504&gt;0,$C504&amp;" "&amp;$P504&amp;" "&amp;+VLOOKUP($C504,'STYLE NAMES'!$B:$AC,10,FALSE),"""")</f>
        <v>PRAGUE-JR NAVY/WHITE BOY'S COMPETITION POLO LONG SLEEVE</v>
      </c>
      <c r="AG504" s="101" t="str">
        <f>"Enjoy our "&amp;(AF504)&amp;"; "&amp;IF(C504&gt;0,+VLOOKUP($C504,'STYLE NAMES'!$B:$AC,11,FALSE),"")</f>
        <v>Enjoy our PRAGUE-JR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4" s="101" t="str">
        <f>IF(C504&gt;0,+VLOOKUP($C504,'STYLE NAMES'!$B:$AC,12,FALSE),"")</f>
        <v>* Specially engineered design for high performance
* 4-way super stretch piquet jersey
* Soft and comfortable
* Breathable
* Quick dry
Composition:
95% Poliamide 5% Elasthane</v>
      </c>
      <c r="AI504" s="101" t="str">
        <f>IF(C504&gt;0,+VLOOKUP($C504,'STYLE NAMES'!$B:$AC,13,FALSE),"")</f>
        <v>Machine Wash at 30°C
Mild process
Iron at low temperature
Iron from REVERSE
Do NOT iron on logos or prints
Do not bleach
Do NOT Tumble Dry</v>
      </c>
      <c r="AJ504" s="149" t="str">
        <f>IF($C504&gt;0,$C504&amp;" "&amp;$P504&amp;" "&amp;+VLOOKUP($C504,'STYLE NAMES'!$B:$AC,14,FALSE),"""")</f>
        <v>PRAGUE-JR NAVY/WHITE ERKEK ÇOCUK UZUN KOL YARIŞMA POLO</v>
      </c>
      <c r="AK504" s="149" t="str">
        <f>"Cavalier SanMarco tarafından tasarlanan "&amp;(AJ504)&amp;"; "&amp;IF(C504&gt;0,+VLOOKUP($C504,'STYLE NAMES'!$B:$AC,15,FALSE),"")</f>
        <v>Cavalier SanMarco tarafından tasarlanan PRAGUE-JR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4" s="149" t="str">
        <f>IF(C504&gt;0,+VLOOKUP($C504,'STYLE NAMES'!$B:$AC,16,FALSE),"")</f>
        <v>* Yüksek performans için özel tasarım
* 4 yönlü süper streç pike kumaş
* Yumuşak ve rahat
* Nefes alabilir
* Hızlı kuruma
Kompozisyon:
%95 Polyamid  %5 Elastan</v>
      </c>
      <c r="AM504" s="149" t="str">
        <f>IF(C504&gt;0,+VLOOKUP($C504,'STYLE NAMES'!$B:$AC,17,FALSE),"")</f>
        <v>Makinede 30°C' de Yıkayın
Hassas Yıkama
Ilık ütü yapın
Tersten ütüleyin
Logo ve baskıları ÜTÜLEMEYİN
Çamaşır suyu kullanmayın
Kurutma Makinesinde Kurutmayın</v>
      </c>
      <c r="AN504" s="149" t="str">
        <f>IF($C504&gt;0,$C504&amp;" "&amp;$P504&amp;" "&amp;+VLOOKUP($C504,'STYLE NAMES'!$B:$AC,18,FALSE),"""")</f>
        <v>PRAGUE-JR NAVY/WHITE POLO DA CONCORSO RAGAZZO MANICA LUNGA</v>
      </c>
      <c r="AO504" s="101" t="str">
        <f>"Disegnato da Cavalier SanMarco "&amp;(AN504)&amp;"; "&amp;IF(C504&gt;0,+VLOOKUP($C504,'STYLE NAMES'!$B:$AC,19,FALSE),"")</f>
        <v>Disegnato da Cavalier SanMarco PRAGUE-JR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4" s="101" t="str">
        <f>IF(C504&gt;0,+VLOOKUP($C504,'STYLE NAMES'!$B:$AC,20,FALSE),"")</f>
        <v>Design ingegnerizzato per alte prestazioni 
Jersey piqué elasticizzato  4-way-stretch 
Morbido e confortevole 
Traspirante Asciugatura rapida 
Composizione: 
95% Poliammide  5% Elastan</v>
      </c>
      <c r="AQ504" s="101" t="str">
        <f>IF(C504&gt;0,+VLOOKUP($C504,'STYLE NAMES'!$B:$AC,21,FALSE),"")</f>
        <v>Lavare in lavatrice a 30°C Ciclo delicato 
Stirare a bassa temperatura
Stirare al rovescio 
Non stirare su loghi o stampe 
Non candeggiare 
Non asciugare in asciugatrice</v>
      </c>
      <c r="AR504" s="101">
        <f>IF(D504&gt;0,+VLOOKUP($C504,'STYLE NAMES'!$B:$AC,22,FALSE),"")</f>
        <v>0</v>
      </c>
      <c r="AS504" s="101">
        <f>IF(E504&gt;0,+VLOOKUP($C504,'STYLE NAMES'!$B:$AC,23,FALSE),"")</f>
        <v>0</v>
      </c>
      <c r="AT504" s="101">
        <f>IF(F504&gt;0,+VLOOKUP($C504,'STYLE NAMES'!$B:$AC,24,FALSE),"")</f>
        <v>0</v>
      </c>
      <c r="AU504" s="101">
        <f>IF(G504&gt;0,+VLOOKUP($C504,'STYLE NAMES'!$B:$AC,25,FALSE),"")</f>
        <v>0</v>
      </c>
      <c r="AV504" s="101">
        <f>+VLOOKUP($S504,'CODE GENERATOR'!$P:$AM,15,FALSE)</f>
        <v>0</v>
      </c>
      <c r="AW504" s="101">
        <f>+VLOOKUP($S504,'CODE GENERATOR'!$P:$AM,16,FALSE)</f>
        <v>0</v>
      </c>
      <c r="AX504" s="101">
        <f>+VLOOKUP($S504,'CODE GENERATOR'!$P:$AM,17,FALSE)</f>
        <v>0</v>
      </c>
      <c r="AY504" s="101">
        <f>+VLOOKUP($S504,'CODE GENERATOR'!$P:$AM,18,FALSE)</f>
        <v>0</v>
      </c>
      <c r="AZ504" s="101">
        <f>+VLOOKUP($S504,'CODE GENERATOR'!$P:$AM,19,FALSE)</f>
        <v>0</v>
      </c>
      <c r="BA504" s="101">
        <f>+VLOOKUP($S504,'CODE GENERATOR'!$P:$AM,20,FALSE)</f>
        <v>0</v>
      </c>
      <c r="BB504" s="101">
        <f>+VLOOKUP($S504,'CODE GENERATOR'!$P:$AM,21,FALSE)</f>
        <v>0</v>
      </c>
      <c r="BC504" s="101">
        <f>+VLOOKUP($S504,'CODE GENERATOR'!$P:$AM,22,FALSE)</f>
        <v>0</v>
      </c>
      <c r="BD504" s="101">
        <f>+VLOOKUP($S504,'CODE GENERATOR'!$P:$AM,23,FALSE)</f>
        <v>0</v>
      </c>
      <c r="BE504" s="101">
        <f>+VLOOKUP($S504,'CODE GENERATOR'!$P:$AM,24,FALSE)</f>
        <v>0</v>
      </c>
      <c r="BF504" s="101">
        <f>IF(C504&gt;0,+VLOOKUP(G504,'CATEGORY ID'!$A$1:$L$118,3,FALSE),"")</f>
        <v>30</v>
      </c>
      <c r="BG504" s="101">
        <f>IF(C504&gt;0,+VLOOKUP(H504,'CATEGORY ID'!$D$1:$L$118,3,FALSE),"")</f>
        <v>4</v>
      </c>
      <c r="BH504" s="101">
        <f>IF(C504&gt;0,+VLOOKUP((+H504&amp;I504),'CATEGORY ID'!$H$1:$I$121,2,FALSE),"")</f>
        <v>110</v>
      </c>
      <c r="BJ504" s="101">
        <f>IF(C504&gt;0,IF(COUNTIF('CATEGORY ID'!$K$1:$K$121,+H504&amp;K504) &gt; 0, +VLOOKUP(+H504&amp;K504,'CATEGORY ID'!$K$1:$L$121,2,FALSE),""),"")</f>
        <v>226</v>
      </c>
      <c r="BK504" s="101">
        <v>53</v>
      </c>
      <c r="BO504" s="101">
        <v>21</v>
      </c>
      <c r="BR504" s="101" t="str" cm="1">
        <f t="array" ref="BR504">IF(C504&gt;0,_xlfn.TEXTJOIN(";", TRUE,_xlfn.UNIQUE(_xlfn._xlws.FILTER(BF504:BQ504,(BF504:BQ504&gt;0)),TRUE,FALSE)),"")&amp;";"&amp;BS504</f>
        <v>30;4;110;226;53;21;208;232</v>
      </c>
      <c r="BS504" s="101" t="s">
        <v>3451</v>
      </c>
      <c r="BU504" s="106">
        <f>IF(C504&gt;0,+VLOOKUP($C504,'STYLE NAMES'!$B:$AC,26,FALSE),"")</f>
        <v>69.900000000000006</v>
      </c>
      <c r="BV504" s="106">
        <f>IF(C504&gt;0,+VLOOKUP($C504,'STYLE NAMES'!$B:$AC,27,FALSE),"")</f>
        <v>3840</v>
      </c>
      <c r="BW504" s="106">
        <f>IF(C504&gt;0,+VLOOKUP($C504,'STYLE NAMES'!$B:$AC,28,FALSE),"")</f>
        <v>80.385000000000005</v>
      </c>
      <c r="BY504"/>
      <c r="BZ504" s="101">
        <v>0</v>
      </c>
      <c r="CA504" s="137">
        <f t="shared" si="34"/>
        <v>0</v>
      </c>
      <c r="CB504" s="137">
        <f>+VLOOKUP(C504,'[2]STYLES &amp; MODELS MATRIX'!$A:$G,7,FALSE)</f>
        <v>0</v>
      </c>
      <c r="CC504" s="137" t="str">
        <f>+VLOOKUP(C504,'[1]STYLES &amp; SIZE CHARTS'!$A:$H,8,FALSE)</f>
        <v>JT-BLSP1</v>
      </c>
      <c r="CD504" s="137"/>
      <c r="CE504" s="205"/>
      <c r="CF504" s="141"/>
    </row>
    <row r="505" spans="1:84" s="101" customFormat="1" ht="12" customHeight="1" x14ac:dyDescent="0.2">
      <c r="A505" s="102">
        <f t="shared" si="32"/>
        <v>8683711010005</v>
      </c>
      <c r="B505" s="101" t="s">
        <v>884</v>
      </c>
      <c r="C505" s="101" t="s">
        <v>562</v>
      </c>
      <c r="D505" s="101" t="s">
        <v>2983</v>
      </c>
      <c r="E505" s="203" t="s">
        <v>2391</v>
      </c>
      <c r="F505" s="101" t="s">
        <v>2356</v>
      </c>
      <c r="G505" s="101" t="str">
        <f>IF(C505&gt;0,+VLOOKUP($C505,'STYLE NAMES'!$B:$AC,4,FALSE),"")</f>
        <v>RIDER</v>
      </c>
      <c r="H505" s="101" t="str">
        <f>IF(C505&gt;0,+VLOOKUP($C505,'STYLE NAMES'!$B:$AC,5,FALSE),"")</f>
        <v>JUNIOR</v>
      </c>
      <c r="I505" s="101" t="str">
        <f>IF(C505&gt;0,+VLOOKUP($C505,'STYLE NAMES'!$B:$AC,6,FALSE),"")</f>
        <v>TOPS</v>
      </c>
      <c r="J505" s="101" t="str">
        <f>IF(C505&gt;0,+VLOOKUP($C505,'STYLE NAMES'!$B:$AC,7,FALSE),"")</f>
        <v>KIDS BOY</v>
      </c>
      <c r="K505" s="101" t="str">
        <f>IF(C505&gt;0,+VLOOKUP($C505,'STYLE NAMES'!$B:$AC,8,FALSE),"")</f>
        <v>COMPETITION POLOS</v>
      </c>
      <c r="L505" s="101" t="str">
        <f>IF(E505&gt;0,+VLOOKUP($E505,'CODE GENERATOR'!$D:$T,3,FALSE),"")</f>
        <v>W</v>
      </c>
      <c r="M505" s="101" t="str">
        <f>IF(E505&gt;0,+VLOOKUP($E505,'CODE GENERATOR'!$D:$T,4,FALSE),"")</f>
        <v>PIQUET</v>
      </c>
      <c r="N505" s="101" t="str">
        <f>IF(E505&gt;0,+VLOOKUP($E505,'CODE GENERATOR'!$D:$T,6,FALSE),"")</f>
        <v>NAVY</v>
      </c>
      <c r="O505" s="101" t="str">
        <f>IF(E505&gt;0,+VLOOKUP($E505,'CODE GENERATOR'!$D:$T,7,FALSE),"")</f>
        <v>WHITE</v>
      </c>
      <c r="P505" s="101" t="str">
        <f t="shared" si="33"/>
        <v>NAVY/WHITE</v>
      </c>
      <c r="Q505" s="104" t="str">
        <f>IF(E505&gt;0,+VLOOKUP($E505,'CODE GENERATOR'!$D:$T,11,FALSE),"")</f>
        <v>R.TOPKB_CPL0045</v>
      </c>
      <c r="R505" s="104" t="str">
        <f>IF(E505&gt;0,+VLOOKUP($E505,'CODE GENERATOR'!$D:$T,12,FALSE),"")</f>
        <v>PIQ0015NAVWHT</v>
      </c>
      <c r="S505" s="104" t="str">
        <f>IF(E505&gt;0,+VLOOKUP($E505,'CODE GENERATOR'!$D:$T,13,FALSE),"")</f>
        <v>R.TOPKB_CPL0045_PIQ0015NAVWHT</v>
      </c>
      <c r="T505" s="104" t="str">
        <f t="shared" si="31"/>
        <v>R.TOPKB_CPL0045_PIQ0015NAVWHT_14-15 Y</v>
      </c>
      <c r="U505" s="105">
        <v>8683711010005</v>
      </c>
      <c r="V505" s="107" t="str" cm="1">
        <f t="array" ref="V505">_xlfn.TEXTJOIN(";", TRUE, _xlfn.UNIQUE(_xlfn._xlws.FILTER(P$3:P$10029, C$3:C$10029=C505)))</f>
        <v>WHITE/NAVY;NAVY/WHITE</v>
      </c>
      <c r="W505" s="107" t="str" cm="1">
        <f t="array" ref="W505">_xlfn.TEXTJOIN(";", TRUE, _xlfn.UNIQUE(_xlfn._xlws.FILTER(F$3:F$10029, C$3:C$10029=C505)))</f>
        <v>6-7 Y;8-9 Y;10-11 Y;12-13 Y;14-15 Y</v>
      </c>
      <c r="X505" s="101">
        <f>IF(E505&gt;0,+VLOOKUP($E505,'CODE GENERATOR'!$D:$AC,19,FALSE),0)</f>
        <v>0</v>
      </c>
      <c r="Y505" s="101" t="str">
        <f>IF(E505&gt;0,+VLOOKUP($E505,'CODE GENERATOR'!$D:$AC,20,FALSE),0)</f>
        <v/>
      </c>
      <c r="Z505" s="101" t="str">
        <f>IF(E505&gt;0,+VLOOKUP($E505,'CODE GENERATOR'!$D:$AC,21,FALSE),0)</f>
        <v/>
      </c>
      <c r="AA505" s="101" t="str">
        <f>IF(E505&gt;0,+VLOOKUP($E505,'CODE GENERATOR'!$D:$AC,22,FALSE),0)</f>
        <v/>
      </c>
      <c r="AB505" s="101" t="str">
        <f>IF(E505&gt;0,+VLOOKUP($E505,'CODE GENERATOR'!$D:$AC,23,FALSE),0)</f>
        <v/>
      </c>
      <c r="AC505" s="101" t="str">
        <f>IF(E505&gt;0,+VLOOKUP($E505,'CODE GENERATOR'!$D:$AC,24,FALSE),0)</f>
        <v/>
      </c>
      <c r="AD505" s="101" t="str">
        <f>IF(E505&gt;0,+VLOOKUP($E505,'CODE GENERATOR'!$D:$AC,25,FALSE),0)</f>
        <v/>
      </c>
      <c r="AE505" s="101" t="str">
        <f>IF(E505&gt;0,+VLOOKUP($E505,'CODE GENERATOR'!$D:$AC,26,FALSE),0)</f>
        <v/>
      </c>
      <c r="AF505" s="149" t="str">
        <f>IF($C505&gt;0,$C505&amp;" "&amp;$P505&amp;" "&amp;+VLOOKUP($C505,'STYLE NAMES'!$B:$AC,10,FALSE),"""")</f>
        <v>PRAGUE-JR NAVY/WHITE BOY'S COMPETITION POLO LONG SLEEVE</v>
      </c>
      <c r="AG505" s="101" t="str">
        <f>"Enjoy our "&amp;(AF505)&amp;"; "&amp;IF(C505&gt;0,+VLOOKUP($C505,'STYLE NAMES'!$B:$AC,11,FALSE),"")</f>
        <v>Enjoy our PRAGUE-JR NAVY/WHITE BOY'S COMPETITION POLO LONG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5" s="101" t="str">
        <f>IF(C505&gt;0,+VLOOKUP($C505,'STYLE NAMES'!$B:$AC,12,FALSE),"")</f>
        <v>* Specially engineered design for high performance
* 4-way super stretch piquet jersey
* Soft and comfortable
* Breathable
* Quick dry
Composition:
95% Poliamide 5% Elasthane</v>
      </c>
      <c r="AI505" s="101" t="str">
        <f>IF(C505&gt;0,+VLOOKUP($C505,'STYLE NAMES'!$B:$AC,13,FALSE),"")</f>
        <v>Machine Wash at 30°C
Mild process
Iron at low temperature
Iron from REVERSE
Do NOT iron on logos or prints
Do not bleach
Do NOT Tumble Dry</v>
      </c>
      <c r="AJ505" s="149" t="str">
        <f>IF($C505&gt;0,$C505&amp;" "&amp;$P505&amp;" "&amp;+VLOOKUP($C505,'STYLE NAMES'!$B:$AC,14,FALSE),"""")</f>
        <v>PRAGUE-JR NAVY/WHITE ERKEK ÇOCUK UZUN KOL YARIŞMA POLO</v>
      </c>
      <c r="AK505" s="149" t="str">
        <f>"Cavalier SanMarco tarafından tasarlanan "&amp;(AJ505)&amp;"; "&amp;IF(C505&gt;0,+VLOOKUP($C505,'STYLE NAMES'!$B:$AC,15,FALSE),"")</f>
        <v>Cavalier SanMarco tarafından tasarlanan PRAGUE-JR NAVY/WHITE ERKEK ÇOCUK UZUN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5" s="149" t="str">
        <f>IF(C505&gt;0,+VLOOKUP($C505,'STYLE NAMES'!$B:$AC,16,FALSE),"")</f>
        <v>* Yüksek performans için özel tasarım
* 4 yönlü süper streç pike kumaş
* Yumuşak ve rahat
* Nefes alabilir
* Hızlı kuruma
Kompozisyon:
%95 Polyamid  %5 Elastan</v>
      </c>
      <c r="AM505" s="149" t="str">
        <f>IF(C505&gt;0,+VLOOKUP($C505,'STYLE NAMES'!$B:$AC,17,FALSE),"")</f>
        <v>Makinede 30°C' de Yıkayın
Hassas Yıkama
Ilık ütü yapın
Tersten ütüleyin
Logo ve baskıları ÜTÜLEMEYİN
Çamaşır suyu kullanmayın
Kurutma Makinesinde Kurutmayın</v>
      </c>
      <c r="AN505" s="149" t="str">
        <f>IF($C505&gt;0,$C505&amp;" "&amp;$P505&amp;" "&amp;+VLOOKUP($C505,'STYLE NAMES'!$B:$AC,18,FALSE),"""")</f>
        <v>PRAGUE-JR NAVY/WHITE POLO DA CONCORSO RAGAZZO MANICA LUNGA</v>
      </c>
      <c r="AO505" s="101" t="str">
        <f>"Disegnato da Cavalier SanMarco "&amp;(AN505)&amp;"; "&amp;IF(C505&gt;0,+VLOOKUP($C505,'STYLE NAMES'!$B:$AC,19,FALSE),"")</f>
        <v>Disegnato da Cavalier SanMarco PRAGUE-JR NAVY/WHITE POLO DA CONCORSO RAGAZZO MANICA LUNGA;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5" s="101" t="str">
        <f>IF(C505&gt;0,+VLOOKUP($C505,'STYLE NAMES'!$B:$AC,20,FALSE),"")</f>
        <v>Design ingegnerizzato per alte prestazioni 
Jersey piqué elasticizzato  4-way-stretch 
Morbido e confortevole 
Traspirante Asciugatura rapida 
Composizione: 
95% Poliammide  5% Elastan</v>
      </c>
      <c r="AQ505" s="101" t="str">
        <f>IF(C505&gt;0,+VLOOKUP($C505,'STYLE NAMES'!$B:$AC,21,FALSE),"")</f>
        <v>Lavare in lavatrice a 30°C Ciclo delicato 
Stirare a bassa temperatura
Stirare al rovescio 
Non stirare su loghi o stampe 
Non candeggiare 
Non asciugare in asciugatrice</v>
      </c>
      <c r="AR505" s="101">
        <f>IF(D505&gt;0,+VLOOKUP($C505,'STYLE NAMES'!$B:$AC,22,FALSE),"")</f>
        <v>0</v>
      </c>
      <c r="AS505" s="101">
        <f>IF(E505&gt;0,+VLOOKUP($C505,'STYLE NAMES'!$B:$AC,23,FALSE),"")</f>
        <v>0</v>
      </c>
      <c r="AT505" s="101">
        <f>IF(F505&gt;0,+VLOOKUP($C505,'STYLE NAMES'!$B:$AC,24,FALSE),"")</f>
        <v>0</v>
      </c>
      <c r="AU505" s="101">
        <f>IF(G505&gt;0,+VLOOKUP($C505,'STYLE NAMES'!$B:$AC,25,FALSE),"")</f>
        <v>0</v>
      </c>
      <c r="AV505" s="101">
        <f>+VLOOKUP($S505,'CODE GENERATOR'!$P:$AM,15,FALSE)</f>
        <v>0</v>
      </c>
      <c r="AW505" s="101">
        <f>+VLOOKUP($S505,'CODE GENERATOR'!$P:$AM,16,FALSE)</f>
        <v>0</v>
      </c>
      <c r="AX505" s="101">
        <f>+VLOOKUP($S505,'CODE GENERATOR'!$P:$AM,17,FALSE)</f>
        <v>0</v>
      </c>
      <c r="AY505" s="101">
        <f>+VLOOKUP($S505,'CODE GENERATOR'!$P:$AM,18,FALSE)</f>
        <v>0</v>
      </c>
      <c r="AZ505" s="101">
        <f>+VLOOKUP($S505,'CODE GENERATOR'!$P:$AM,19,FALSE)</f>
        <v>0</v>
      </c>
      <c r="BA505" s="101">
        <f>+VLOOKUP($S505,'CODE GENERATOR'!$P:$AM,20,FALSE)</f>
        <v>0</v>
      </c>
      <c r="BB505" s="101">
        <f>+VLOOKUP($S505,'CODE GENERATOR'!$P:$AM,21,FALSE)</f>
        <v>0</v>
      </c>
      <c r="BC505" s="101">
        <f>+VLOOKUP($S505,'CODE GENERATOR'!$P:$AM,22,FALSE)</f>
        <v>0</v>
      </c>
      <c r="BD505" s="101">
        <f>+VLOOKUP($S505,'CODE GENERATOR'!$P:$AM,23,FALSE)</f>
        <v>0</v>
      </c>
      <c r="BE505" s="101">
        <f>+VLOOKUP($S505,'CODE GENERATOR'!$P:$AM,24,FALSE)</f>
        <v>0</v>
      </c>
      <c r="BF505" s="101">
        <f>IF(C505&gt;0,+VLOOKUP(G505,'CATEGORY ID'!$A$1:$L$118,3,FALSE),"")</f>
        <v>30</v>
      </c>
      <c r="BG505" s="101">
        <f>IF(C505&gt;0,+VLOOKUP(H505,'CATEGORY ID'!$D$1:$L$118,3,FALSE),"")</f>
        <v>4</v>
      </c>
      <c r="BH505" s="101">
        <f>IF(C505&gt;0,+VLOOKUP((+H505&amp;I505),'CATEGORY ID'!$H$1:$I$121,2,FALSE),"")</f>
        <v>110</v>
      </c>
      <c r="BJ505" s="101">
        <f>IF(C505&gt;0,IF(COUNTIF('CATEGORY ID'!$K$1:$K$121,+H505&amp;K505) &gt; 0, +VLOOKUP(+H505&amp;K505,'CATEGORY ID'!$K$1:$L$121,2,FALSE),""),"")</f>
        <v>226</v>
      </c>
      <c r="BK505" s="101">
        <v>53</v>
      </c>
      <c r="BO505" s="101">
        <v>21</v>
      </c>
      <c r="BR505" s="101" t="str" cm="1">
        <f t="array" ref="BR505">IF(C505&gt;0,_xlfn.TEXTJOIN(";", TRUE,_xlfn.UNIQUE(_xlfn._xlws.FILTER(BF505:BQ505,(BF505:BQ505&gt;0)),TRUE,FALSE)),"")&amp;";"&amp;BS505</f>
        <v>30;4;110;226;53;21;208;232</v>
      </c>
      <c r="BS505" s="101" t="s">
        <v>3451</v>
      </c>
      <c r="BU505" s="106">
        <f>IF(C505&gt;0,+VLOOKUP($C505,'STYLE NAMES'!$B:$AC,26,FALSE),"")</f>
        <v>69.900000000000006</v>
      </c>
      <c r="BV505" s="106">
        <f>IF(C505&gt;0,+VLOOKUP($C505,'STYLE NAMES'!$B:$AC,27,FALSE),"")</f>
        <v>3840</v>
      </c>
      <c r="BW505" s="106">
        <f>IF(C505&gt;0,+VLOOKUP($C505,'STYLE NAMES'!$B:$AC,28,FALSE),"")</f>
        <v>80.385000000000005</v>
      </c>
      <c r="BY505"/>
      <c r="BZ505" s="101">
        <v>0</v>
      </c>
      <c r="CA505" s="137">
        <f t="shared" si="34"/>
        <v>0</v>
      </c>
      <c r="CB505" s="137">
        <f>+VLOOKUP(C505,'[2]STYLES &amp; MODELS MATRIX'!$A:$G,7,FALSE)</f>
        <v>0</v>
      </c>
      <c r="CC505" s="137" t="str">
        <f>+VLOOKUP(C505,'[1]STYLES &amp; SIZE CHARTS'!$A:$H,8,FALSE)</f>
        <v>JT-BLSP1</v>
      </c>
      <c r="CD505" s="137"/>
      <c r="CE505" s="205"/>
      <c r="CF505" s="141"/>
    </row>
    <row r="506" spans="1:84" s="101" customFormat="1" ht="12" customHeight="1" x14ac:dyDescent="0.2">
      <c r="A506" s="102">
        <f t="shared" si="32"/>
        <v>8683711005537</v>
      </c>
      <c r="B506" s="101" t="s">
        <v>885</v>
      </c>
      <c r="C506" s="101" t="s">
        <v>450</v>
      </c>
      <c r="D506" s="101" t="s">
        <v>2992</v>
      </c>
      <c r="E506" s="203" t="s">
        <v>2392</v>
      </c>
      <c r="F506" s="101" t="s">
        <v>2352</v>
      </c>
      <c r="G506" s="101" t="str">
        <f>IF(C506&gt;0,+VLOOKUP($C506,'STYLE NAMES'!$B:$AC,4,FALSE),"")</f>
        <v>RIDER</v>
      </c>
      <c r="H506" s="101" t="str">
        <f>IF(C506&gt;0,+VLOOKUP($C506,'STYLE NAMES'!$B:$AC,5,FALSE),"")</f>
        <v>JUNIOR</v>
      </c>
      <c r="I506" s="101" t="str">
        <f>IF(C506&gt;0,+VLOOKUP($C506,'STYLE NAMES'!$B:$AC,6,FALSE),"")</f>
        <v>TOPS</v>
      </c>
      <c r="J506" s="101" t="str">
        <f>IF(C506&gt;0,+VLOOKUP($C506,'STYLE NAMES'!$B:$AC,7,FALSE),"")</f>
        <v>KIDS BOY</v>
      </c>
      <c r="K506" s="101" t="str">
        <f>IF(C506&gt;0,+VLOOKUP($C506,'STYLE NAMES'!$B:$AC,8,FALSE),"")</f>
        <v>COMPETITION POLOS</v>
      </c>
      <c r="L506" s="101" t="str">
        <f>IF(E506&gt;0,+VLOOKUP($E506,'CODE GENERATOR'!$D:$T,3,FALSE),"")</f>
        <v>S</v>
      </c>
      <c r="M506" s="101" t="str">
        <f>IF(E506&gt;0,+VLOOKUP($E506,'CODE GENERATOR'!$D:$T,4,FALSE),"")</f>
        <v>PIQUET</v>
      </c>
      <c r="N506" s="101" t="str">
        <f>IF(E506&gt;0,+VLOOKUP($E506,'CODE GENERATOR'!$D:$T,6,FALSE),"")</f>
        <v>WHITE</v>
      </c>
      <c r="O506" s="101" t="str">
        <f>IF(E506&gt;0,+VLOOKUP($E506,'CODE GENERATOR'!$D:$T,7,FALSE),"")</f>
        <v>NAVY</v>
      </c>
      <c r="P506" s="101" t="str">
        <f t="shared" si="33"/>
        <v>WHITE/NAVY</v>
      </c>
      <c r="Q506" s="104" t="str">
        <f>IF(E506&gt;0,+VLOOKUP($E506,'CODE GENERATOR'!$D:$T,11,FALSE),"")</f>
        <v>R.TOPKB_CPL0046</v>
      </c>
      <c r="R506" s="104" t="str">
        <f>IF(E506&gt;0,+VLOOKUP($E506,'CODE GENERATOR'!$D:$T,12,FALSE),"")</f>
        <v>PIQ0015WHTNAV</v>
      </c>
      <c r="S506" s="104" t="str">
        <f>IF(E506&gt;0,+VLOOKUP($E506,'CODE GENERATOR'!$D:$T,13,FALSE),"")</f>
        <v>R.TOPKB_CPL0046_PIQ0015WHTNAV</v>
      </c>
      <c r="T506" s="104" t="str">
        <f t="shared" si="31"/>
        <v>R.TOPKB_CPL0046_PIQ0015WHTNAV_6-7 Y</v>
      </c>
      <c r="U506" s="105">
        <v>8683711005537</v>
      </c>
      <c r="V506" s="107" t="str" cm="1">
        <f t="array" ref="V506">_xlfn.TEXTJOIN(";", TRUE, _xlfn.UNIQUE(_xlfn._xlws.FILTER(P$3:P$10029, C$3:C$10029=C506)))</f>
        <v>WHITE/NAVY;NAVY/WHITE</v>
      </c>
      <c r="W506" s="107" t="str" cm="1">
        <f t="array" ref="W506">_xlfn.TEXTJOIN(";", TRUE, _xlfn.UNIQUE(_xlfn._xlws.FILTER(F$3:F$10029, C$3:C$10029=C506)))</f>
        <v>6-7 Y;8-9 Y;10-11 Y;12-13 Y;14-15 Y</v>
      </c>
      <c r="X506" s="101">
        <f>IF(E506&gt;0,+VLOOKUP($E506,'CODE GENERATOR'!$D:$AC,19,FALSE),0)</f>
        <v>0</v>
      </c>
      <c r="Y506" s="101" t="str">
        <f>IF(E506&gt;0,+VLOOKUP($E506,'CODE GENERATOR'!$D:$AC,20,FALSE),0)</f>
        <v/>
      </c>
      <c r="Z506" s="101" t="str">
        <f>IF(E506&gt;0,+VLOOKUP($E506,'CODE GENERATOR'!$D:$AC,21,FALSE),0)</f>
        <v/>
      </c>
      <c r="AA506" s="101" t="str">
        <f>IF(E506&gt;0,+VLOOKUP($E506,'CODE GENERATOR'!$D:$AC,22,FALSE),0)</f>
        <v/>
      </c>
      <c r="AB506" s="101" t="str">
        <f>IF(E506&gt;0,+VLOOKUP($E506,'CODE GENERATOR'!$D:$AC,23,FALSE),0)</f>
        <v/>
      </c>
      <c r="AC506" s="101" t="str">
        <f>IF(E506&gt;0,+VLOOKUP($E506,'CODE GENERATOR'!$D:$AC,24,FALSE),0)</f>
        <v/>
      </c>
      <c r="AD506" s="101" t="str">
        <f>IF(E506&gt;0,+VLOOKUP($E506,'CODE GENERATOR'!$D:$AC,25,FALSE),0)</f>
        <v/>
      </c>
      <c r="AE506" s="101" t="str">
        <f>IF(E506&gt;0,+VLOOKUP($E506,'CODE GENERATOR'!$D:$AC,26,FALSE),0)</f>
        <v/>
      </c>
      <c r="AF506" s="149" t="str">
        <f>IF($C506&gt;0,$C506&amp;" "&amp;$P506&amp;" "&amp;+VLOOKUP($C506,'STYLE NAMES'!$B:$AC,10,FALSE),"""")</f>
        <v>MIAMI-JR WHITE/NAVY BOY'S COMPETITION POLO SHORT SLEEVE</v>
      </c>
      <c r="AG506" s="101" t="str">
        <f>"Enjoy our "&amp;(AF506)&amp;"; "&amp;IF(C506&gt;0,+VLOOKUP($C506,'STYLE NAMES'!$B:$AC,11,FALSE),"")</f>
        <v>Enjoy our MIAMI-JR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6" s="101" t="str">
        <f>IF(C506&gt;0,+VLOOKUP($C506,'STYLE NAMES'!$B:$AC,12,FALSE),"")</f>
        <v>* Specially engineered design for high performance
* 4-way super stretch piquet jersey
* Soft and comfortable
* Breathable
* Quick dry
Composition:
95% Poliamide 5% Elasthane</v>
      </c>
      <c r="AI506" s="101" t="str">
        <f>IF(C506&gt;0,+VLOOKUP($C506,'STYLE NAMES'!$B:$AC,13,FALSE),"")</f>
        <v>Machine Wash at 30°C
Mild process
Iron at low temperature
Iron from REVERSE
Do NOT iron on logos or prints
Do not bleach
Do NOT Tumble Dry</v>
      </c>
      <c r="AJ506" s="149" t="str">
        <f>IF($C506&gt;0,$C506&amp;" "&amp;$P506&amp;" "&amp;+VLOOKUP($C506,'STYLE NAMES'!$B:$AC,14,FALSE),"""")</f>
        <v>MIAMI-JR WHITE/NAVY ERKEK ÇOCUK KISA KOL YARIŞMA POLO</v>
      </c>
      <c r="AK506" s="149" t="str">
        <f>"Cavalier SanMarco tarafından tasarlanan "&amp;(AJ506)&amp;"; "&amp;IF(C506&gt;0,+VLOOKUP($C506,'STYLE NAMES'!$B:$AC,15,FALSE),"")</f>
        <v>Cavalier SanMarco tarafından tasarlanan MIAMI-JR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6" s="149" t="str">
        <f>IF(C506&gt;0,+VLOOKUP($C506,'STYLE NAMES'!$B:$AC,16,FALSE),"")</f>
        <v>* Yüksek performans için özel tasarım
* 4 yönlü süper streç pike kumaş
* Yumuşak ve rahat
* Nefes alabilir
* Hızlı kuruma
Kompozisyon:
%95 Polyamid  %5 Elastan</v>
      </c>
      <c r="AM506" s="149" t="str">
        <f>IF(C506&gt;0,+VLOOKUP($C506,'STYLE NAMES'!$B:$AC,17,FALSE),"")</f>
        <v>Makinede 30°C' de Yıkayın
Hassas Yıkama
Ilık ütü yapın
Tersten ütüleyin
Logo ve baskıları ÜTÜLEMEYİN
Çamaşır suyu kullanmayın
Kurutma Makinesinde Kurutmayın</v>
      </c>
      <c r="AN506" s="149" t="str">
        <f>IF($C506&gt;0,$C506&amp;" "&amp;$P506&amp;" "&amp;+VLOOKUP($C506,'STYLE NAMES'!$B:$AC,18,FALSE),"""")</f>
        <v>MIAMI-JR WHITE/NAVY POLO DA CONCORSO RAGAZZO MANICA CORTA</v>
      </c>
      <c r="AO506" s="101" t="str">
        <f>"Disegnato da Cavalier SanMarco "&amp;(AN506)&amp;"; "&amp;IF(C506&gt;0,+VLOOKUP($C506,'STYLE NAMES'!$B:$AC,19,FALSE),"")</f>
        <v>Disegnato da Cavalier SanMarco MIAMI-JR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6" s="101" t="str">
        <f>IF(C506&gt;0,+VLOOKUP($C506,'STYLE NAMES'!$B:$AC,20,FALSE),"")</f>
        <v>Design ingegnerizzato per alte prestazioni 
Jersey piqué elasticizzato  4-way-stretch 
Morbido e confortevole 
Traspirante Asciugatura rapida 
Composizione: 
95% Poliammide  5% Elastan</v>
      </c>
      <c r="AQ506" s="101" t="str">
        <f>IF(C506&gt;0,+VLOOKUP($C506,'STYLE NAMES'!$B:$AC,21,FALSE),"")</f>
        <v>Lavare in lavatrice a 30°C Ciclo delicato 
Stirare a bassa temperatura
Stirare al rovescio 
Non stirare su loghi o stampe 
Non candeggiare 
Non asciugare in asciugatrice</v>
      </c>
      <c r="AR506" s="101">
        <f>IF(D506&gt;0,+VLOOKUP($C506,'STYLE NAMES'!$B:$AC,22,FALSE),"")</f>
        <v>0</v>
      </c>
      <c r="AS506" s="101">
        <f>IF(E506&gt;0,+VLOOKUP($C506,'STYLE NAMES'!$B:$AC,23,FALSE),"")</f>
        <v>0</v>
      </c>
      <c r="AT506" s="101">
        <f>IF(F506&gt;0,+VLOOKUP($C506,'STYLE NAMES'!$B:$AC,24,FALSE),"")</f>
        <v>0</v>
      </c>
      <c r="AU506" s="101">
        <f>IF(G506&gt;0,+VLOOKUP($C506,'STYLE NAMES'!$B:$AC,25,FALSE),"")</f>
        <v>0</v>
      </c>
      <c r="AV506" s="101">
        <f>+VLOOKUP($S506,'CODE GENERATOR'!$P:$AM,15,FALSE)</f>
        <v>0</v>
      </c>
      <c r="AW506" s="101">
        <f>+VLOOKUP($S506,'CODE GENERATOR'!$P:$AM,16,FALSE)</f>
        <v>0</v>
      </c>
      <c r="AX506" s="101">
        <f>+VLOOKUP($S506,'CODE GENERATOR'!$P:$AM,17,FALSE)</f>
        <v>0</v>
      </c>
      <c r="AY506" s="101">
        <f>+VLOOKUP($S506,'CODE GENERATOR'!$P:$AM,18,FALSE)</f>
        <v>0</v>
      </c>
      <c r="AZ506" s="101">
        <f>+VLOOKUP($S506,'CODE GENERATOR'!$P:$AM,19,FALSE)</f>
        <v>0</v>
      </c>
      <c r="BA506" s="101">
        <f>+VLOOKUP($S506,'CODE GENERATOR'!$P:$AM,20,FALSE)</f>
        <v>0</v>
      </c>
      <c r="BB506" s="101">
        <f>+VLOOKUP($S506,'CODE GENERATOR'!$P:$AM,21,FALSE)</f>
        <v>0</v>
      </c>
      <c r="BC506" s="101">
        <f>+VLOOKUP($S506,'CODE GENERATOR'!$P:$AM,22,FALSE)</f>
        <v>0</v>
      </c>
      <c r="BD506" s="101">
        <f>+VLOOKUP($S506,'CODE GENERATOR'!$P:$AM,23,FALSE)</f>
        <v>0</v>
      </c>
      <c r="BE506" s="101">
        <f>+VLOOKUP($S506,'CODE GENERATOR'!$P:$AM,24,FALSE)</f>
        <v>0</v>
      </c>
      <c r="BF506" s="101">
        <f>IF(C506&gt;0,+VLOOKUP(G506,'CATEGORY ID'!$A$1:$L$118,3,FALSE),"")</f>
        <v>30</v>
      </c>
      <c r="BG506" s="101">
        <f>IF(C506&gt;0,+VLOOKUP(H506,'CATEGORY ID'!$D$1:$L$118,3,FALSE),"")</f>
        <v>4</v>
      </c>
      <c r="BH506" s="101">
        <f>IF(C506&gt;0,+VLOOKUP((+H506&amp;I506),'CATEGORY ID'!$H$1:$I$121,2,FALSE),"")</f>
        <v>110</v>
      </c>
      <c r="BJ506" s="101">
        <f>IF(C506&gt;0,IF(COUNTIF('CATEGORY ID'!$K$1:$K$121,+H506&amp;K506) &gt; 0, +VLOOKUP(+H506&amp;K506,'CATEGORY ID'!$K$1:$L$121,2,FALSE),""),"")</f>
        <v>226</v>
      </c>
      <c r="BK506" s="101">
        <v>158</v>
      </c>
      <c r="BO506" s="101">
        <v>21</v>
      </c>
      <c r="BR506" s="101" t="str" cm="1">
        <f t="array" ref="BR506">IF(C506&gt;0,_xlfn.TEXTJOIN(";", TRUE,_xlfn.UNIQUE(_xlfn._xlws.FILTER(BF506:BQ506,(BF506:BQ506&gt;0)),TRUE,FALSE)),"")&amp;";"&amp;BS506</f>
        <v>30;4;110;226;158;21;209;232</v>
      </c>
      <c r="BS506" s="101" t="s">
        <v>3450</v>
      </c>
      <c r="BU506" s="106">
        <f>IF(C506&gt;0,+VLOOKUP($C506,'STYLE NAMES'!$B:$AC,26,FALSE),"")</f>
        <v>59.9</v>
      </c>
      <c r="BV506" s="106">
        <f>IF(C506&gt;0,+VLOOKUP($C506,'STYLE NAMES'!$B:$AC,27,FALSE),"")</f>
        <v>3290</v>
      </c>
      <c r="BW506" s="106">
        <f>IF(C506&gt;0,+VLOOKUP($C506,'STYLE NAMES'!$B:$AC,28,FALSE),"")</f>
        <v>68.884999999999991</v>
      </c>
      <c r="BY506"/>
      <c r="BZ506" s="101">
        <v>0</v>
      </c>
      <c r="CA506" s="137">
        <f t="shared" si="34"/>
        <v>0</v>
      </c>
      <c r="CB506" s="137">
        <f>+VLOOKUP(C506,'[2]STYLES &amp; MODELS MATRIX'!$A:$G,7,FALSE)</f>
        <v>0</v>
      </c>
      <c r="CC506" s="137" t="str">
        <f>+VLOOKUP(C506,'[1]STYLES &amp; SIZE CHARTS'!$A:$H,8,FALSE)</f>
        <v>JT-BSSP1</v>
      </c>
      <c r="CD506" s="137"/>
      <c r="CE506" s="205"/>
      <c r="CF506" s="141"/>
    </row>
    <row r="507" spans="1:84" s="101" customFormat="1" ht="12" customHeight="1" x14ac:dyDescent="0.2">
      <c r="A507" s="102">
        <f t="shared" si="32"/>
        <v>8683711005544</v>
      </c>
      <c r="B507" s="101" t="s">
        <v>885</v>
      </c>
      <c r="C507" s="101" t="s">
        <v>450</v>
      </c>
      <c r="D507" s="101" t="s">
        <v>2992</v>
      </c>
      <c r="E507" s="203" t="s">
        <v>2392</v>
      </c>
      <c r="F507" s="101" t="s">
        <v>2353</v>
      </c>
      <c r="G507" s="101" t="str">
        <f>IF(C507&gt;0,+VLOOKUP($C507,'STYLE NAMES'!$B:$AC,4,FALSE),"")</f>
        <v>RIDER</v>
      </c>
      <c r="H507" s="101" t="str">
        <f>IF(C507&gt;0,+VLOOKUP($C507,'STYLE NAMES'!$B:$AC,5,FALSE),"")</f>
        <v>JUNIOR</v>
      </c>
      <c r="I507" s="101" t="str">
        <f>IF(C507&gt;0,+VLOOKUP($C507,'STYLE NAMES'!$B:$AC,6,FALSE),"")</f>
        <v>TOPS</v>
      </c>
      <c r="J507" s="101" t="str">
        <f>IF(C507&gt;0,+VLOOKUP($C507,'STYLE NAMES'!$B:$AC,7,FALSE),"")</f>
        <v>KIDS BOY</v>
      </c>
      <c r="K507" s="101" t="str">
        <f>IF(C507&gt;0,+VLOOKUP($C507,'STYLE NAMES'!$B:$AC,8,FALSE),"")</f>
        <v>COMPETITION POLOS</v>
      </c>
      <c r="L507" s="101" t="str">
        <f>IF(E507&gt;0,+VLOOKUP($E507,'CODE GENERATOR'!$D:$T,3,FALSE),"")</f>
        <v>S</v>
      </c>
      <c r="M507" s="101" t="str">
        <f>IF(E507&gt;0,+VLOOKUP($E507,'CODE GENERATOR'!$D:$T,4,FALSE),"")</f>
        <v>PIQUET</v>
      </c>
      <c r="N507" s="101" t="str">
        <f>IF(E507&gt;0,+VLOOKUP($E507,'CODE GENERATOR'!$D:$T,6,FALSE),"")</f>
        <v>WHITE</v>
      </c>
      <c r="O507" s="101" t="str">
        <f>IF(E507&gt;0,+VLOOKUP($E507,'CODE GENERATOR'!$D:$T,7,FALSE),"")</f>
        <v>NAVY</v>
      </c>
      <c r="P507" s="101" t="str">
        <f t="shared" si="33"/>
        <v>WHITE/NAVY</v>
      </c>
      <c r="Q507" s="104" t="str">
        <f>IF(E507&gt;0,+VLOOKUP($E507,'CODE GENERATOR'!$D:$T,11,FALSE),"")</f>
        <v>R.TOPKB_CPL0046</v>
      </c>
      <c r="R507" s="104" t="str">
        <f>IF(E507&gt;0,+VLOOKUP($E507,'CODE GENERATOR'!$D:$T,12,FALSE),"")</f>
        <v>PIQ0015WHTNAV</v>
      </c>
      <c r="S507" s="104" t="str">
        <f>IF(E507&gt;0,+VLOOKUP($E507,'CODE GENERATOR'!$D:$T,13,FALSE),"")</f>
        <v>R.TOPKB_CPL0046_PIQ0015WHTNAV</v>
      </c>
      <c r="T507" s="104" t="str">
        <f t="shared" si="31"/>
        <v>R.TOPKB_CPL0046_PIQ0015WHTNAV_8-9 Y</v>
      </c>
      <c r="U507" s="105">
        <v>8683711005544</v>
      </c>
      <c r="V507" s="107" t="str" cm="1">
        <f t="array" ref="V507">_xlfn.TEXTJOIN(";", TRUE, _xlfn.UNIQUE(_xlfn._xlws.FILTER(P$3:P$10029, C$3:C$10029=C507)))</f>
        <v>WHITE/NAVY;NAVY/WHITE</v>
      </c>
      <c r="W507" s="107" t="str" cm="1">
        <f t="array" ref="W507">_xlfn.TEXTJOIN(";", TRUE, _xlfn.UNIQUE(_xlfn._xlws.FILTER(F$3:F$10029, C$3:C$10029=C507)))</f>
        <v>6-7 Y;8-9 Y;10-11 Y;12-13 Y;14-15 Y</v>
      </c>
      <c r="X507" s="101">
        <f>IF(E507&gt;0,+VLOOKUP($E507,'CODE GENERATOR'!$D:$AC,19,FALSE),0)</f>
        <v>0</v>
      </c>
      <c r="Y507" s="101" t="str">
        <f>IF(E507&gt;0,+VLOOKUP($E507,'CODE GENERATOR'!$D:$AC,20,FALSE),0)</f>
        <v/>
      </c>
      <c r="Z507" s="101" t="str">
        <f>IF(E507&gt;0,+VLOOKUP($E507,'CODE GENERATOR'!$D:$AC,21,FALSE),0)</f>
        <v/>
      </c>
      <c r="AA507" s="101" t="str">
        <f>IF(E507&gt;0,+VLOOKUP($E507,'CODE GENERATOR'!$D:$AC,22,FALSE),0)</f>
        <v/>
      </c>
      <c r="AB507" s="101" t="str">
        <f>IF(E507&gt;0,+VLOOKUP($E507,'CODE GENERATOR'!$D:$AC,23,FALSE),0)</f>
        <v/>
      </c>
      <c r="AC507" s="101" t="str">
        <f>IF(E507&gt;0,+VLOOKUP($E507,'CODE GENERATOR'!$D:$AC,24,FALSE),0)</f>
        <v/>
      </c>
      <c r="AD507" s="101" t="str">
        <f>IF(E507&gt;0,+VLOOKUP($E507,'CODE GENERATOR'!$D:$AC,25,FALSE),0)</f>
        <v/>
      </c>
      <c r="AE507" s="101" t="str">
        <f>IF(E507&gt;0,+VLOOKUP($E507,'CODE GENERATOR'!$D:$AC,26,FALSE),0)</f>
        <v/>
      </c>
      <c r="AF507" s="149" t="str">
        <f>IF($C507&gt;0,$C507&amp;" "&amp;$P507&amp;" "&amp;+VLOOKUP($C507,'STYLE NAMES'!$B:$AC,10,FALSE),"""")</f>
        <v>MIAMI-JR WHITE/NAVY BOY'S COMPETITION POLO SHORT SLEEVE</v>
      </c>
      <c r="AG507" s="101" t="str">
        <f>"Enjoy our "&amp;(AF507)&amp;"; "&amp;IF(C507&gt;0,+VLOOKUP($C507,'STYLE NAMES'!$B:$AC,11,FALSE),"")</f>
        <v>Enjoy our MIAMI-JR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7" s="101" t="str">
        <f>IF(C507&gt;0,+VLOOKUP($C507,'STYLE NAMES'!$B:$AC,12,FALSE),"")</f>
        <v>* Specially engineered design for high performance
* 4-way super stretch piquet jersey
* Soft and comfortable
* Breathable
* Quick dry
Composition:
95% Poliamide 5% Elasthane</v>
      </c>
      <c r="AI507" s="101" t="str">
        <f>IF(C507&gt;0,+VLOOKUP($C507,'STYLE NAMES'!$B:$AC,13,FALSE),"")</f>
        <v>Machine Wash at 30°C
Mild process
Iron at low temperature
Iron from REVERSE
Do NOT iron on logos or prints
Do not bleach
Do NOT Tumble Dry</v>
      </c>
      <c r="AJ507" s="149" t="str">
        <f>IF($C507&gt;0,$C507&amp;" "&amp;$P507&amp;" "&amp;+VLOOKUP($C507,'STYLE NAMES'!$B:$AC,14,FALSE),"""")</f>
        <v>MIAMI-JR WHITE/NAVY ERKEK ÇOCUK KISA KOL YARIŞMA POLO</v>
      </c>
      <c r="AK507" s="149" t="str">
        <f>"Cavalier SanMarco tarafından tasarlanan "&amp;(AJ507)&amp;"; "&amp;IF(C507&gt;0,+VLOOKUP($C507,'STYLE NAMES'!$B:$AC,15,FALSE),"")</f>
        <v>Cavalier SanMarco tarafından tasarlanan MIAMI-JR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7" s="149" t="str">
        <f>IF(C507&gt;0,+VLOOKUP($C507,'STYLE NAMES'!$B:$AC,16,FALSE),"")</f>
        <v>* Yüksek performans için özel tasarım
* 4 yönlü süper streç pike kumaş
* Yumuşak ve rahat
* Nefes alabilir
* Hızlı kuruma
Kompozisyon:
%95 Polyamid  %5 Elastan</v>
      </c>
      <c r="AM507" s="149" t="str">
        <f>IF(C507&gt;0,+VLOOKUP($C507,'STYLE NAMES'!$B:$AC,17,FALSE),"")</f>
        <v>Makinede 30°C' de Yıkayın
Hassas Yıkama
Ilık ütü yapın
Tersten ütüleyin
Logo ve baskıları ÜTÜLEMEYİN
Çamaşır suyu kullanmayın
Kurutma Makinesinde Kurutmayın</v>
      </c>
      <c r="AN507" s="149" t="str">
        <f>IF($C507&gt;0,$C507&amp;" "&amp;$P507&amp;" "&amp;+VLOOKUP($C507,'STYLE NAMES'!$B:$AC,18,FALSE),"""")</f>
        <v>MIAMI-JR WHITE/NAVY POLO DA CONCORSO RAGAZZO MANICA CORTA</v>
      </c>
      <c r="AO507" s="101" t="str">
        <f>"Disegnato da Cavalier SanMarco "&amp;(AN507)&amp;"; "&amp;IF(C507&gt;0,+VLOOKUP($C507,'STYLE NAMES'!$B:$AC,19,FALSE),"")</f>
        <v>Disegnato da Cavalier SanMarco MIAMI-JR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7" s="101" t="str">
        <f>IF(C507&gt;0,+VLOOKUP($C507,'STYLE NAMES'!$B:$AC,20,FALSE),"")</f>
        <v>Design ingegnerizzato per alte prestazioni 
Jersey piqué elasticizzato  4-way-stretch 
Morbido e confortevole 
Traspirante Asciugatura rapida 
Composizione: 
95% Poliammide  5% Elastan</v>
      </c>
      <c r="AQ507" s="101" t="str">
        <f>IF(C507&gt;0,+VLOOKUP($C507,'STYLE NAMES'!$B:$AC,21,FALSE),"")</f>
        <v>Lavare in lavatrice a 30°C Ciclo delicato 
Stirare a bassa temperatura
Stirare al rovescio 
Non stirare su loghi o stampe 
Non candeggiare 
Non asciugare in asciugatrice</v>
      </c>
      <c r="AR507" s="101">
        <f>IF(D507&gt;0,+VLOOKUP($C507,'STYLE NAMES'!$B:$AC,22,FALSE),"")</f>
        <v>0</v>
      </c>
      <c r="AS507" s="101">
        <f>IF(E507&gt;0,+VLOOKUP($C507,'STYLE NAMES'!$B:$AC,23,FALSE),"")</f>
        <v>0</v>
      </c>
      <c r="AT507" s="101">
        <f>IF(F507&gt;0,+VLOOKUP($C507,'STYLE NAMES'!$B:$AC,24,FALSE),"")</f>
        <v>0</v>
      </c>
      <c r="AU507" s="101">
        <f>IF(G507&gt;0,+VLOOKUP($C507,'STYLE NAMES'!$B:$AC,25,FALSE),"")</f>
        <v>0</v>
      </c>
      <c r="AV507" s="101">
        <f>+VLOOKUP($S507,'CODE GENERATOR'!$P:$AM,15,FALSE)</f>
        <v>0</v>
      </c>
      <c r="AW507" s="101">
        <f>+VLOOKUP($S507,'CODE GENERATOR'!$P:$AM,16,FALSE)</f>
        <v>0</v>
      </c>
      <c r="AX507" s="101">
        <f>+VLOOKUP($S507,'CODE GENERATOR'!$P:$AM,17,FALSE)</f>
        <v>0</v>
      </c>
      <c r="AY507" s="101">
        <f>+VLOOKUP($S507,'CODE GENERATOR'!$P:$AM,18,FALSE)</f>
        <v>0</v>
      </c>
      <c r="AZ507" s="101">
        <f>+VLOOKUP($S507,'CODE GENERATOR'!$P:$AM,19,FALSE)</f>
        <v>0</v>
      </c>
      <c r="BA507" s="101">
        <f>+VLOOKUP($S507,'CODE GENERATOR'!$P:$AM,20,FALSE)</f>
        <v>0</v>
      </c>
      <c r="BB507" s="101">
        <f>+VLOOKUP($S507,'CODE GENERATOR'!$P:$AM,21,FALSE)</f>
        <v>0</v>
      </c>
      <c r="BC507" s="101">
        <f>+VLOOKUP($S507,'CODE GENERATOR'!$P:$AM,22,FALSE)</f>
        <v>0</v>
      </c>
      <c r="BD507" s="101">
        <f>+VLOOKUP($S507,'CODE GENERATOR'!$P:$AM,23,FALSE)</f>
        <v>0</v>
      </c>
      <c r="BE507" s="101">
        <f>+VLOOKUP($S507,'CODE GENERATOR'!$P:$AM,24,FALSE)</f>
        <v>0</v>
      </c>
      <c r="BF507" s="101">
        <f>IF(C507&gt;0,+VLOOKUP(G507,'CATEGORY ID'!$A$1:$L$118,3,FALSE),"")</f>
        <v>30</v>
      </c>
      <c r="BG507" s="101">
        <f>IF(C507&gt;0,+VLOOKUP(H507,'CATEGORY ID'!$D$1:$L$118,3,FALSE),"")</f>
        <v>4</v>
      </c>
      <c r="BH507" s="101">
        <f>IF(C507&gt;0,+VLOOKUP((+H507&amp;I507),'CATEGORY ID'!$H$1:$I$121,2,FALSE),"")</f>
        <v>110</v>
      </c>
      <c r="BJ507" s="101">
        <f>IF(C507&gt;0,IF(COUNTIF('CATEGORY ID'!$K$1:$K$121,+H507&amp;K507) &gt; 0, +VLOOKUP(+H507&amp;K507,'CATEGORY ID'!$K$1:$L$121,2,FALSE),""),"")</f>
        <v>226</v>
      </c>
      <c r="BK507" s="101">
        <v>158</v>
      </c>
      <c r="BO507" s="101">
        <v>21</v>
      </c>
      <c r="BR507" s="101" t="str" cm="1">
        <f t="array" ref="BR507">IF(C507&gt;0,_xlfn.TEXTJOIN(";", TRUE,_xlfn.UNIQUE(_xlfn._xlws.FILTER(BF507:BQ507,(BF507:BQ507&gt;0)),TRUE,FALSE)),"")&amp;";"&amp;BS507</f>
        <v>30;4;110;226;158;21;209;232</v>
      </c>
      <c r="BS507" s="101" t="s">
        <v>3450</v>
      </c>
      <c r="BU507" s="106">
        <f>IF(C507&gt;0,+VLOOKUP($C507,'STYLE NAMES'!$B:$AC,26,FALSE),"")</f>
        <v>59.9</v>
      </c>
      <c r="BV507" s="106">
        <f>IF(C507&gt;0,+VLOOKUP($C507,'STYLE NAMES'!$B:$AC,27,FALSE),"")</f>
        <v>3290</v>
      </c>
      <c r="BW507" s="106">
        <f>IF(C507&gt;0,+VLOOKUP($C507,'STYLE NAMES'!$B:$AC,28,FALSE),"")</f>
        <v>68.884999999999991</v>
      </c>
      <c r="BY507"/>
      <c r="BZ507" s="101">
        <v>0</v>
      </c>
      <c r="CA507" s="137">
        <f t="shared" si="34"/>
        <v>0</v>
      </c>
      <c r="CB507" s="137">
        <f>+VLOOKUP(C507,'[2]STYLES &amp; MODELS MATRIX'!$A:$G,7,FALSE)</f>
        <v>0</v>
      </c>
      <c r="CC507" s="137" t="str">
        <f>+VLOOKUP(C507,'[1]STYLES &amp; SIZE CHARTS'!$A:$H,8,FALSE)</f>
        <v>JT-BSSP1</v>
      </c>
      <c r="CD507" s="137"/>
      <c r="CE507" s="205"/>
      <c r="CF507" s="141"/>
    </row>
    <row r="508" spans="1:84" s="101" customFormat="1" ht="12" customHeight="1" x14ac:dyDescent="0.2">
      <c r="A508" s="102">
        <f t="shared" si="32"/>
        <v>8683711005551</v>
      </c>
      <c r="B508" s="101" t="s">
        <v>885</v>
      </c>
      <c r="C508" s="101" t="s">
        <v>450</v>
      </c>
      <c r="D508" s="101" t="s">
        <v>2992</v>
      </c>
      <c r="E508" s="203" t="s">
        <v>2392</v>
      </c>
      <c r="F508" s="101" t="s">
        <v>2354</v>
      </c>
      <c r="G508" s="101" t="str">
        <f>IF(C508&gt;0,+VLOOKUP($C508,'STYLE NAMES'!$B:$AC,4,FALSE),"")</f>
        <v>RIDER</v>
      </c>
      <c r="H508" s="101" t="str">
        <f>IF(C508&gt;0,+VLOOKUP($C508,'STYLE NAMES'!$B:$AC,5,FALSE),"")</f>
        <v>JUNIOR</v>
      </c>
      <c r="I508" s="101" t="str">
        <f>IF(C508&gt;0,+VLOOKUP($C508,'STYLE NAMES'!$B:$AC,6,FALSE),"")</f>
        <v>TOPS</v>
      </c>
      <c r="J508" s="101" t="str">
        <f>IF(C508&gt;0,+VLOOKUP($C508,'STYLE NAMES'!$B:$AC,7,FALSE),"")</f>
        <v>KIDS BOY</v>
      </c>
      <c r="K508" s="101" t="str">
        <f>IF(C508&gt;0,+VLOOKUP($C508,'STYLE NAMES'!$B:$AC,8,FALSE),"")</f>
        <v>COMPETITION POLOS</v>
      </c>
      <c r="L508" s="101" t="str">
        <f>IF(E508&gt;0,+VLOOKUP($E508,'CODE GENERATOR'!$D:$T,3,FALSE),"")</f>
        <v>S</v>
      </c>
      <c r="M508" s="101" t="str">
        <f>IF(E508&gt;0,+VLOOKUP($E508,'CODE GENERATOR'!$D:$T,4,FALSE),"")</f>
        <v>PIQUET</v>
      </c>
      <c r="N508" s="101" t="str">
        <f>IF(E508&gt;0,+VLOOKUP($E508,'CODE GENERATOR'!$D:$T,6,FALSE),"")</f>
        <v>WHITE</v>
      </c>
      <c r="O508" s="101" t="str">
        <f>IF(E508&gt;0,+VLOOKUP($E508,'CODE GENERATOR'!$D:$T,7,FALSE),"")</f>
        <v>NAVY</v>
      </c>
      <c r="P508" s="101" t="str">
        <f t="shared" si="33"/>
        <v>WHITE/NAVY</v>
      </c>
      <c r="Q508" s="104" t="str">
        <f>IF(E508&gt;0,+VLOOKUP($E508,'CODE GENERATOR'!$D:$T,11,FALSE),"")</f>
        <v>R.TOPKB_CPL0046</v>
      </c>
      <c r="R508" s="104" t="str">
        <f>IF(E508&gt;0,+VLOOKUP($E508,'CODE GENERATOR'!$D:$T,12,FALSE),"")</f>
        <v>PIQ0015WHTNAV</v>
      </c>
      <c r="S508" s="104" t="str">
        <f>IF(E508&gt;0,+VLOOKUP($E508,'CODE GENERATOR'!$D:$T,13,FALSE),"")</f>
        <v>R.TOPKB_CPL0046_PIQ0015WHTNAV</v>
      </c>
      <c r="T508" s="104" t="str">
        <f t="shared" si="31"/>
        <v>R.TOPKB_CPL0046_PIQ0015WHTNAV_10-11 Y</v>
      </c>
      <c r="U508" s="105">
        <v>8683711005551</v>
      </c>
      <c r="V508" s="107" t="str" cm="1">
        <f t="array" ref="V508">_xlfn.TEXTJOIN(";", TRUE, _xlfn.UNIQUE(_xlfn._xlws.FILTER(P$3:P$10029, C$3:C$10029=C508)))</f>
        <v>WHITE/NAVY;NAVY/WHITE</v>
      </c>
      <c r="W508" s="107" t="str" cm="1">
        <f t="array" ref="W508">_xlfn.TEXTJOIN(";", TRUE, _xlfn.UNIQUE(_xlfn._xlws.FILTER(F$3:F$10029, C$3:C$10029=C508)))</f>
        <v>6-7 Y;8-9 Y;10-11 Y;12-13 Y;14-15 Y</v>
      </c>
      <c r="X508" s="101">
        <f>IF(E508&gt;0,+VLOOKUP($E508,'CODE GENERATOR'!$D:$AC,19,FALSE),0)</f>
        <v>0</v>
      </c>
      <c r="Y508" s="101" t="str">
        <f>IF(E508&gt;0,+VLOOKUP($E508,'CODE GENERATOR'!$D:$AC,20,FALSE),0)</f>
        <v/>
      </c>
      <c r="Z508" s="101" t="str">
        <f>IF(E508&gt;0,+VLOOKUP($E508,'CODE GENERATOR'!$D:$AC,21,FALSE),0)</f>
        <v/>
      </c>
      <c r="AA508" s="101" t="str">
        <f>IF(E508&gt;0,+VLOOKUP($E508,'CODE GENERATOR'!$D:$AC,22,FALSE),0)</f>
        <v/>
      </c>
      <c r="AB508" s="101" t="str">
        <f>IF(E508&gt;0,+VLOOKUP($E508,'CODE GENERATOR'!$D:$AC,23,FALSE),0)</f>
        <v/>
      </c>
      <c r="AC508" s="101" t="str">
        <f>IF(E508&gt;0,+VLOOKUP($E508,'CODE GENERATOR'!$D:$AC,24,FALSE),0)</f>
        <v/>
      </c>
      <c r="AD508" s="101" t="str">
        <f>IF(E508&gt;0,+VLOOKUP($E508,'CODE GENERATOR'!$D:$AC,25,FALSE),0)</f>
        <v/>
      </c>
      <c r="AE508" s="101" t="str">
        <f>IF(E508&gt;0,+VLOOKUP($E508,'CODE GENERATOR'!$D:$AC,26,FALSE),0)</f>
        <v/>
      </c>
      <c r="AF508" s="149" t="str">
        <f>IF($C508&gt;0,$C508&amp;" "&amp;$P508&amp;" "&amp;+VLOOKUP($C508,'STYLE NAMES'!$B:$AC,10,FALSE),"""")</f>
        <v>MIAMI-JR WHITE/NAVY BOY'S COMPETITION POLO SHORT SLEEVE</v>
      </c>
      <c r="AG508" s="101" t="str">
        <f>"Enjoy our "&amp;(AF508)&amp;"; "&amp;IF(C508&gt;0,+VLOOKUP($C508,'STYLE NAMES'!$B:$AC,11,FALSE),"")</f>
        <v>Enjoy our MIAMI-JR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8" s="101" t="str">
        <f>IF(C508&gt;0,+VLOOKUP($C508,'STYLE NAMES'!$B:$AC,12,FALSE),"")</f>
        <v>* Specially engineered design for high performance
* 4-way super stretch piquet jersey
* Soft and comfortable
* Breathable
* Quick dry
Composition:
95% Poliamide 5% Elasthane</v>
      </c>
      <c r="AI508" s="101" t="str">
        <f>IF(C508&gt;0,+VLOOKUP($C508,'STYLE NAMES'!$B:$AC,13,FALSE),"")</f>
        <v>Machine Wash at 30°C
Mild process
Iron at low temperature
Iron from REVERSE
Do NOT iron on logos or prints
Do not bleach
Do NOT Tumble Dry</v>
      </c>
      <c r="AJ508" s="149" t="str">
        <f>IF($C508&gt;0,$C508&amp;" "&amp;$P508&amp;" "&amp;+VLOOKUP($C508,'STYLE NAMES'!$B:$AC,14,FALSE),"""")</f>
        <v>MIAMI-JR WHITE/NAVY ERKEK ÇOCUK KISA KOL YARIŞMA POLO</v>
      </c>
      <c r="AK508" s="149" t="str">
        <f>"Cavalier SanMarco tarafından tasarlanan "&amp;(AJ508)&amp;"; "&amp;IF(C508&gt;0,+VLOOKUP($C508,'STYLE NAMES'!$B:$AC,15,FALSE),"")</f>
        <v>Cavalier SanMarco tarafından tasarlanan MIAMI-JR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8" s="149" t="str">
        <f>IF(C508&gt;0,+VLOOKUP($C508,'STYLE NAMES'!$B:$AC,16,FALSE),"")</f>
        <v>* Yüksek performans için özel tasarım
* 4 yönlü süper streç pike kumaş
* Yumuşak ve rahat
* Nefes alabilir
* Hızlı kuruma
Kompozisyon:
%95 Polyamid  %5 Elastan</v>
      </c>
      <c r="AM508" s="149" t="str">
        <f>IF(C508&gt;0,+VLOOKUP($C508,'STYLE NAMES'!$B:$AC,17,FALSE),"")</f>
        <v>Makinede 30°C' de Yıkayın
Hassas Yıkama
Ilık ütü yapın
Tersten ütüleyin
Logo ve baskıları ÜTÜLEMEYİN
Çamaşır suyu kullanmayın
Kurutma Makinesinde Kurutmayın</v>
      </c>
      <c r="AN508" s="149" t="str">
        <f>IF($C508&gt;0,$C508&amp;" "&amp;$P508&amp;" "&amp;+VLOOKUP($C508,'STYLE NAMES'!$B:$AC,18,FALSE),"""")</f>
        <v>MIAMI-JR WHITE/NAVY POLO DA CONCORSO RAGAZZO MANICA CORTA</v>
      </c>
      <c r="AO508" s="101" t="str">
        <f>"Disegnato da Cavalier SanMarco "&amp;(AN508)&amp;"; "&amp;IF(C508&gt;0,+VLOOKUP($C508,'STYLE NAMES'!$B:$AC,19,FALSE),"")</f>
        <v>Disegnato da Cavalier SanMarco MIAMI-JR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8" s="101" t="str">
        <f>IF(C508&gt;0,+VLOOKUP($C508,'STYLE NAMES'!$B:$AC,20,FALSE),"")</f>
        <v>Design ingegnerizzato per alte prestazioni 
Jersey piqué elasticizzato  4-way-stretch 
Morbido e confortevole 
Traspirante Asciugatura rapida 
Composizione: 
95% Poliammide  5% Elastan</v>
      </c>
      <c r="AQ508" s="101" t="str">
        <f>IF(C508&gt;0,+VLOOKUP($C508,'STYLE NAMES'!$B:$AC,21,FALSE),"")</f>
        <v>Lavare in lavatrice a 30°C Ciclo delicato 
Stirare a bassa temperatura
Stirare al rovescio 
Non stirare su loghi o stampe 
Non candeggiare 
Non asciugare in asciugatrice</v>
      </c>
      <c r="AR508" s="101">
        <f>IF(D508&gt;0,+VLOOKUP($C508,'STYLE NAMES'!$B:$AC,22,FALSE),"")</f>
        <v>0</v>
      </c>
      <c r="AS508" s="101">
        <f>IF(E508&gt;0,+VLOOKUP($C508,'STYLE NAMES'!$B:$AC,23,FALSE),"")</f>
        <v>0</v>
      </c>
      <c r="AT508" s="101">
        <f>IF(F508&gt;0,+VLOOKUP($C508,'STYLE NAMES'!$B:$AC,24,FALSE),"")</f>
        <v>0</v>
      </c>
      <c r="AU508" s="101">
        <f>IF(G508&gt;0,+VLOOKUP($C508,'STYLE NAMES'!$B:$AC,25,FALSE),"")</f>
        <v>0</v>
      </c>
      <c r="AV508" s="101">
        <f>+VLOOKUP($S508,'CODE GENERATOR'!$P:$AM,15,FALSE)</f>
        <v>0</v>
      </c>
      <c r="AW508" s="101">
        <f>+VLOOKUP($S508,'CODE GENERATOR'!$P:$AM,16,FALSE)</f>
        <v>0</v>
      </c>
      <c r="AX508" s="101">
        <f>+VLOOKUP($S508,'CODE GENERATOR'!$P:$AM,17,FALSE)</f>
        <v>0</v>
      </c>
      <c r="AY508" s="101">
        <f>+VLOOKUP($S508,'CODE GENERATOR'!$P:$AM,18,FALSE)</f>
        <v>0</v>
      </c>
      <c r="AZ508" s="101">
        <f>+VLOOKUP($S508,'CODE GENERATOR'!$P:$AM,19,FALSE)</f>
        <v>0</v>
      </c>
      <c r="BA508" s="101">
        <f>+VLOOKUP($S508,'CODE GENERATOR'!$P:$AM,20,FALSE)</f>
        <v>0</v>
      </c>
      <c r="BB508" s="101">
        <f>+VLOOKUP($S508,'CODE GENERATOR'!$P:$AM,21,FALSE)</f>
        <v>0</v>
      </c>
      <c r="BC508" s="101">
        <f>+VLOOKUP($S508,'CODE GENERATOR'!$P:$AM,22,FALSE)</f>
        <v>0</v>
      </c>
      <c r="BD508" s="101">
        <f>+VLOOKUP($S508,'CODE GENERATOR'!$P:$AM,23,FALSE)</f>
        <v>0</v>
      </c>
      <c r="BE508" s="101">
        <f>+VLOOKUP($S508,'CODE GENERATOR'!$P:$AM,24,FALSE)</f>
        <v>0</v>
      </c>
      <c r="BF508" s="101">
        <f>IF(C508&gt;0,+VLOOKUP(G508,'CATEGORY ID'!$A$1:$L$118,3,FALSE),"")</f>
        <v>30</v>
      </c>
      <c r="BG508" s="101">
        <f>IF(C508&gt;0,+VLOOKUP(H508,'CATEGORY ID'!$D$1:$L$118,3,FALSE),"")</f>
        <v>4</v>
      </c>
      <c r="BH508" s="101">
        <f>IF(C508&gt;0,+VLOOKUP((+H508&amp;I508),'CATEGORY ID'!$H$1:$I$121,2,FALSE),"")</f>
        <v>110</v>
      </c>
      <c r="BJ508" s="101">
        <f>IF(C508&gt;0,IF(COUNTIF('CATEGORY ID'!$K$1:$K$121,+H508&amp;K508) &gt; 0, +VLOOKUP(+H508&amp;K508,'CATEGORY ID'!$K$1:$L$121,2,FALSE),""),"")</f>
        <v>226</v>
      </c>
      <c r="BK508" s="101">
        <v>158</v>
      </c>
      <c r="BO508" s="101">
        <v>21</v>
      </c>
      <c r="BR508" s="101" t="str" cm="1">
        <f t="array" ref="BR508">IF(C508&gt;0,_xlfn.TEXTJOIN(";", TRUE,_xlfn.UNIQUE(_xlfn._xlws.FILTER(BF508:BQ508,(BF508:BQ508&gt;0)),TRUE,FALSE)),"")&amp;";"&amp;BS508</f>
        <v>30;4;110;226;158;21;209;232</v>
      </c>
      <c r="BS508" s="101" t="s">
        <v>3450</v>
      </c>
      <c r="BU508" s="106">
        <f>IF(C508&gt;0,+VLOOKUP($C508,'STYLE NAMES'!$B:$AC,26,FALSE),"")</f>
        <v>59.9</v>
      </c>
      <c r="BV508" s="106">
        <f>IF(C508&gt;0,+VLOOKUP($C508,'STYLE NAMES'!$B:$AC,27,FALSE),"")</f>
        <v>3290</v>
      </c>
      <c r="BW508" s="106">
        <f>IF(C508&gt;0,+VLOOKUP($C508,'STYLE NAMES'!$B:$AC,28,FALSE),"")</f>
        <v>68.884999999999991</v>
      </c>
      <c r="BY508"/>
      <c r="BZ508" s="101">
        <v>0</v>
      </c>
      <c r="CA508" s="137">
        <f t="shared" si="34"/>
        <v>0</v>
      </c>
      <c r="CB508" s="137">
        <f>+VLOOKUP(C508,'[2]STYLES &amp; MODELS MATRIX'!$A:$G,7,FALSE)</f>
        <v>0</v>
      </c>
      <c r="CC508" s="137" t="str">
        <f>+VLOOKUP(C508,'[1]STYLES &amp; SIZE CHARTS'!$A:$H,8,FALSE)</f>
        <v>JT-BSSP1</v>
      </c>
      <c r="CD508" s="137"/>
      <c r="CE508" s="205"/>
      <c r="CF508" s="141"/>
    </row>
    <row r="509" spans="1:84" s="101" customFormat="1" ht="12" customHeight="1" x14ac:dyDescent="0.2">
      <c r="A509" s="102">
        <f t="shared" si="32"/>
        <v>8683711005568</v>
      </c>
      <c r="B509" s="101" t="s">
        <v>885</v>
      </c>
      <c r="C509" s="101" t="s">
        <v>450</v>
      </c>
      <c r="D509" s="101" t="s">
        <v>2992</v>
      </c>
      <c r="E509" s="203" t="s">
        <v>2392</v>
      </c>
      <c r="F509" s="101" t="s">
        <v>2355</v>
      </c>
      <c r="G509" s="101" t="str">
        <f>IF(C509&gt;0,+VLOOKUP($C509,'STYLE NAMES'!$B:$AC,4,FALSE),"")</f>
        <v>RIDER</v>
      </c>
      <c r="H509" s="101" t="str">
        <f>IF(C509&gt;0,+VLOOKUP($C509,'STYLE NAMES'!$B:$AC,5,FALSE),"")</f>
        <v>JUNIOR</v>
      </c>
      <c r="I509" s="101" t="str">
        <f>IF(C509&gt;0,+VLOOKUP($C509,'STYLE NAMES'!$B:$AC,6,FALSE),"")</f>
        <v>TOPS</v>
      </c>
      <c r="J509" s="101" t="str">
        <f>IF(C509&gt;0,+VLOOKUP($C509,'STYLE NAMES'!$B:$AC,7,FALSE),"")</f>
        <v>KIDS BOY</v>
      </c>
      <c r="K509" s="101" t="str">
        <f>IF(C509&gt;0,+VLOOKUP($C509,'STYLE NAMES'!$B:$AC,8,FALSE),"")</f>
        <v>COMPETITION POLOS</v>
      </c>
      <c r="L509" s="101" t="str">
        <f>IF(E509&gt;0,+VLOOKUP($E509,'CODE GENERATOR'!$D:$T,3,FALSE),"")</f>
        <v>S</v>
      </c>
      <c r="M509" s="101" t="str">
        <f>IF(E509&gt;0,+VLOOKUP($E509,'CODE GENERATOR'!$D:$T,4,FALSE),"")</f>
        <v>PIQUET</v>
      </c>
      <c r="N509" s="101" t="str">
        <f>IF(E509&gt;0,+VLOOKUP($E509,'CODE GENERATOR'!$D:$T,6,FALSE),"")</f>
        <v>WHITE</v>
      </c>
      <c r="O509" s="101" t="str">
        <f>IF(E509&gt;0,+VLOOKUP($E509,'CODE GENERATOR'!$D:$T,7,FALSE),"")</f>
        <v>NAVY</v>
      </c>
      <c r="P509" s="101" t="str">
        <f t="shared" si="33"/>
        <v>WHITE/NAVY</v>
      </c>
      <c r="Q509" s="104" t="str">
        <f>IF(E509&gt;0,+VLOOKUP($E509,'CODE GENERATOR'!$D:$T,11,FALSE),"")</f>
        <v>R.TOPKB_CPL0046</v>
      </c>
      <c r="R509" s="104" t="str">
        <f>IF(E509&gt;0,+VLOOKUP($E509,'CODE GENERATOR'!$D:$T,12,FALSE),"")</f>
        <v>PIQ0015WHTNAV</v>
      </c>
      <c r="S509" s="104" t="str">
        <f>IF(E509&gt;0,+VLOOKUP($E509,'CODE GENERATOR'!$D:$T,13,FALSE),"")</f>
        <v>R.TOPKB_CPL0046_PIQ0015WHTNAV</v>
      </c>
      <c r="T509" s="104" t="str">
        <f t="shared" si="31"/>
        <v>R.TOPKB_CPL0046_PIQ0015WHTNAV_12-13 Y</v>
      </c>
      <c r="U509" s="105">
        <v>8683711005568</v>
      </c>
      <c r="V509" s="107" t="str" cm="1">
        <f t="array" ref="V509">_xlfn.TEXTJOIN(";", TRUE, _xlfn.UNIQUE(_xlfn._xlws.FILTER(P$3:P$10029, C$3:C$10029=C509)))</f>
        <v>WHITE/NAVY;NAVY/WHITE</v>
      </c>
      <c r="W509" s="107" t="str" cm="1">
        <f t="array" ref="W509">_xlfn.TEXTJOIN(";", TRUE, _xlfn.UNIQUE(_xlfn._xlws.FILTER(F$3:F$10029, C$3:C$10029=C509)))</f>
        <v>6-7 Y;8-9 Y;10-11 Y;12-13 Y;14-15 Y</v>
      </c>
      <c r="X509" s="101">
        <f>IF(E509&gt;0,+VLOOKUP($E509,'CODE GENERATOR'!$D:$AC,19,FALSE),0)</f>
        <v>0</v>
      </c>
      <c r="Y509" s="101" t="str">
        <f>IF(E509&gt;0,+VLOOKUP($E509,'CODE GENERATOR'!$D:$AC,20,FALSE),0)</f>
        <v/>
      </c>
      <c r="Z509" s="101" t="str">
        <f>IF(E509&gt;0,+VLOOKUP($E509,'CODE GENERATOR'!$D:$AC,21,FALSE),0)</f>
        <v/>
      </c>
      <c r="AA509" s="101" t="str">
        <f>IF(E509&gt;0,+VLOOKUP($E509,'CODE GENERATOR'!$D:$AC,22,FALSE),0)</f>
        <v/>
      </c>
      <c r="AB509" s="101" t="str">
        <f>IF(E509&gt;0,+VLOOKUP($E509,'CODE GENERATOR'!$D:$AC,23,FALSE),0)</f>
        <v/>
      </c>
      <c r="AC509" s="101" t="str">
        <f>IF(E509&gt;0,+VLOOKUP($E509,'CODE GENERATOR'!$D:$AC,24,FALSE),0)</f>
        <v/>
      </c>
      <c r="AD509" s="101" t="str">
        <f>IF(E509&gt;0,+VLOOKUP($E509,'CODE GENERATOR'!$D:$AC,25,FALSE),0)</f>
        <v/>
      </c>
      <c r="AE509" s="101" t="str">
        <f>IF(E509&gt;0,+VLOOKUP($E509,'CODE GENERATOR'!$D:$AC,26,FALSE),0)</f>
        <v/>
      </c>
      <c r="AF509" s="149" t="str">
        <f>IF($C509&gt;0,$C509&amp;" "&amp;$P509&amp;" "&amp;+VLOOKUP($C509,'STYLE NAMES'!$B:$AC,10,FALSE),"""")</f>
        <v>MIAMI-JR WHITE/NAVY BOY'S COMPETITION POLO SHORT SLEEVE</v>
      </c>
      <c r="AG509" s="101" t="str">
        <f>"Enjoy our "&amp;(AF509)&amp;"; "&amp;IF(C509&gt;0,+VLOOKUP($C509,'STYLE NAMES'!$B:$AC,11,FALSE),"")</f>
        <v>Enjoy our MIAMI-JR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09" s="101" t="str">
        <f>IF(C509&gt;0,+VLOOKUP($C509,'STYLE NAMES'!$B:$AC,12,FALSE),"")</f>
        <v>* Specially engineered design for high performance
* 4-way super stretch piquet jersey
* Soft and comfortable
* Breathable
* Quick dry
Composition:
95% Poliamide 5% Elasthane</v>
      </c>
      <c r="AI509" s="101" t="str">
        <f>IF(C509&gt;0,+VLOOKUP($C509,'STYLE NAMES'!$B:$AC,13,FALSE),"")</f>
        <v>Machine Wash at 30°C
Mild process
Iron at low temperature
Iron from REVERSE
Do NOT iron on logos or prints
Do not bleach
Do NOT Tumble Dry</v>
      </c>
      <c r="AJ509" s="149" t="str">
        <f>IF($C509&gt;0,$C509&amp;" "&amp;$P509&amp;" "&amp;+VLOOKUP($C509,'STYLE NAMES'!$B:$AC,14,FALSE),"""")</f>
        <v>MIAMI-JR WHITE/NAVY ERKEK ÇOCUK KISA KOL YARIŞMA POLO</v>
      </c>
      <c r="AK509" s="149" t="str">
        <f>"Cavalier SanMarco tarafından tasarlanan "&amp;(AJ509)&amp;"; "&amp;IF(C509&gt;0,+VLOOKUP($C509,'STYLE NAMES'!$B:$AC,15,FALSE),"")</f>
        <v>Cavalier SanMarco tarafından tasarlanan MIAMI-JR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09" s="149" t="str">
        <f>IF(C509&gt;0,+VLOOKUP($C509,'STYLE NAMES'!$B:$AC,16,FALSE),"")</f>
        <v>* Yüksek performans için özel tasarım
* 4 yönlü süper streç pike kumaş
* Yumuşak ve rahat
* Nefes alabilir
* Hızlı kuruma
Kompozisyon:
%95 Polyamid  %5 Elastan</v>
      </c>
      <c r="AM509" s="149" t="str">
        <f>IF(C509&gt;0,+VLOOKUP($C509,'STYLE NAMES'!$B:$AC,17,FALSE),"")</f>
        <v>Makinede 30°C' de Yıkayın
Hassas Yıkama
Ilık ütü yapın
Tersten ütüleyin
Logo ve baskıları ÜTÜLEMEYİN
Çamaşır suyu kullanmayın
Kurutma Makinesinde Kurutmayın</v>
      </c>
      <c r="AN509" s="149" t="str">
        <f>IF($C509&gt;0,$C509&amp;" "&amp;$P509&amp;" "&amp;+VLOOKUP($C509,'STYLE NAMES'!$B:$AC,18,FALSE),"""")</f>
        <v>MIAMI-JR WHITE/NAVY POLO DA CONCORSO RAGAZZO MANICA CORTA</v>
      </c>
      <c r="AO509" s="101" t="str">
        <f>"Disegnato da Cavalier SanMarco "&amp;(AN509)&amp;"; "&amp;IF(C509&gt;0,+VLOOKUP($C509,'STYLE NAMES'!$B:$AC,19,FALSE),"")</f>
        <v>Disegnato da Cavalier SanMarco MIAMI-JR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09" s="101" t="str">
        <f>IF(C509&gt;0,+VLOOKUP($C509,'STYLE NAMES'!$B:$AC,20,FALSE),"")</f>
        <v>Design ingegnerizzato per alte prestazioni 
Jersey piqué elasticizzato  4-way-stretch 
Morbido e confortevole 
Traspirante Asciugatura rapida 
Composizione: 
95% Poliammide  5% Elastan</v>
      </c>
      <c r="AQ509" s="101" t="str">
        <f>IF(C509&gt;0,+VLOOKUP($C509,'STYLE NAMES'!$B:$AC,21,FALSE),"")</f>
        <v>Lavare in lavatrice a 30°C Ciclo delicato 
Stirare a bassa temperatura
Stirare al rovescio 
Non stirare su loghi o stampe 
Non candeggiare 
Non asciugare in asciugatrice</v>
      </c>
      <c r="AR509" s="101">
        <f>IF(D509&gt;0,+VLOOKUP($C509,'STYLE NAMES'!$B:$AC,22,FALSE),"")</f>
        <v>0</v>
      </c>
      <c r="AS509" s="101">
        <f>IF(E509&gt;0,+VLOOKUP($C509,'STYLE NAMES'!$B:$AC,23,FALSE),"")</f>
        <v>0</v>
      </c>
      <c r="AT509" s="101">
        <f>IF(F509&gt;0,+VLOOKUP($C509,'STYLE NAMES'!$B:$AC,24,FALSE),"")</f>
        <v>0</v>
      </c>
      <c r="AU509" s="101">
        <f>IF(G509&gt;0,+VLOOKUP($C509,'STYLE NAMES'!$B:$AC,25,FALSE),"")</f>
        <v>0</v>
      </c>
      <c r="AV509" s="101">
        <f>+VLOOKUP($S509,'CODE GENERATOR'!$P:$AM,15,FALSE)</f>
        <v>0</v>
      </c>
      <c r="AW509" s="101">
        <f>+VLOOKUP($S509,'CODE GENERATOR'!$P:$AM,16,FALSE)</f>
        <v>0</v>
      </c>
      <c r="AX509" s="101">
        <f>+VLOOKUP($S509,'CODE GENERATOR'!$P:$AM,17,FALSE)</f>
        <v>0</v>
      </c>
      <c r="AY509" s="101">
        <f>+VLOOKUP($S509,'CODE GENERATOR'!$P:$AM,18,FALSE)</f>
        <v>0</v>
      </c>
      <c r="AZ509" s="101">
        <f>+VLOOKUP($S509,'CODE GENERATOR'!$P:$AM,19,FALSE)</f>
        <v>0</v>
      </c>
      <c r="BA509" s="101">
        <f>+VLOOKUP($S509,'CODE GENERATOR'!$P:$AM,20,FALSE)</f>
        <v>0</v>
      </c>
      <c r="BB509" s="101">
        <f>+VLOOKUP($S509,'CODE GENERATOR'!$P:$AM,21,FALSE)</f>
        <v>0</v>
      </c>
      <c r="BC509" s="101">
        <f>+VLOOKUP($S509,'CODE GENERATOR'!$P:$AM,22,FALSE)</f>
        <v>0</v>
      </c>
      <c r="BD509" s="101">
        <f>+VLOOKUP($S509,'CODE GENERATOR'!$P:$AM,23,FALSE)</f>
        <v>0</v>
      </c>
      <c r="BE509" s="101">
        <f>+VLOOKUP($S509,'CODE GENERATOR'!$P:$AM,24,FALSE)</f>
        <v>0</v>
      </c>
      <c r="BF509" s="101">
        <f>IF(C509&gt;0,+VLOOKUP(G509,'CATEGORY ID'!$A$1:$L$118,3,FALSE),"")</f>
        <v>30</v>
      </c>
      <c r="BG509" s="101">
        <f>IF(C509&gt;0,+VLOOKUP(H509,'CATEGORY ID'!$D$1:$L$118,3,FALSE),"")</f>
        <v>4</v>
      </c>
      <c r="BH509" s="101">
        <f>IF(C509&gt;0,+VLOOKUP((+H509&amp;I509),'CATEGORY ID'!$H$1:$I$121,2,FALSE),"")</f>
        <v>110</v>
      </c>
      <c r="BJ509" s="101">
        <f>IF(C509&gt;0,IF(COUNTIF('CATEGORY ID'!$K$1:$K$121,+H509&amp;K509) &gt; 0, +VLOOKUP(+H509&amp;K509,'CATEGORY ID'!$K$1:$L$121,2,FALSE),""),"")</f>
        <v>226</v>
      </c>
      <c r="BK509" s="101">
        <v>158</v>
      </c>
      <c r="BO509" s="101">
        <v>21</v>
      </c>
      <c r="BR509" s="101" t="str" cm="1">
        <f t="array" ref="BR509">IF(C509&gt;0,_xlfn.TEXTJOIN(";", TRUE,_xlfn.UNIQUE(_xlfn._xlws.FILTER(BF509:BQ509,(BF509:BQ509&gt;0)),TRUE,FALSE)),"")&amp;";"&amp;BS509</f>
        <v>30;4;110;226;158;21;209;232</v>
      </c>
      <c r="BS509" s="101" t="s">
        <v>3450</v>
      </c>
      <c r="BU509" s="106">
        <f>IF(C509&gt;0,+VLOOKUP($C509,'STYLE NAMES'!$B:$AC,26,FALSE),"")</f>
        <v>59.9</v>
      </c>
      <c r="BV509" s="106">
        <f>IF(C509&gt;0,+VLOOKUP($C509,'STYLE NAMES'!$B:$AC,27,FALSE),"")</f>
        <v>3290</v>
      </c>
      <c r="BW509" s="106">
        <f>IF(C509&gt;0,+VLOOKUP($C509,'STYLE NAMES'!$B:$AC,28,FALSE),"")</f>
        <v>68.884999999999991</v>
      </c>
      <c r="BY509"/>
      <c r="BZ509" s="101">
        <v>0</v>
      </c>
      <c r="CA509" s="137">
        <f t="shared" si="34"/>
        <v>0</v>
      </c>
      <c r="CB509" s="137">
        <f>+VLOOKUP(C509,'[2]STYLES &amp; MODELS MATRIX'!$A:$G,7,FALSE)</f>
        <v>0</v>
      </c>
      <c r="CC509" s="137" t="str">
        <f>+VLOOKUP(C509,'[1]STYLES &amp; SIZE CHARTS'!$A:$H,8,FALSE)</f>
        <v>JT-BSSP1</v>
      </c>
      <c r="CD509" s="137"/>
      <c r="CE509" s="205"/>
      <c r="CF509" s="141"/>
    </row>
    <row r="510" spans="1:84" s="101" customFormat="1" ht="12" customHeight="1" x14ac:dyDescent="0.2">
      <c r="A510" s="102">
        <f t="shared" si="32"/>
        <v>8683711010012</v>
      </c>
      <c r="B510" s="101" t="s">
        <v>885</v>
      </c>
      <c r="C510" s="101" t="s">
        <v>450</v>
      </c>
      <c r="D510" s="101" t="s">
        <v>2992</v>
      </c>
      <c r="E510" s="203" t="s">
        <v>2392</v>
      </c>
      <c r="F510" s="101" t="s">
        <v>2356</v>
      </c>
      <c r="G510" s="101" t="str">
        <f>IF(C510&gt;0,+VLOOKUP($C510,'STYLE NAMES'!$B:$AC,4,FALSE),"")</f>
        <v>RIDER</v>
      </c>
      <c r="H510" s="101" t="str">
        <f>IF(C510&gt;0,+VLOOKUP($C510,'STYLE NAMES'!$B:$AC,5,FALSE),"")</f>
        <v>JUNIOR</v>
      </c>
      <c r="I510" s="101" t="str">
        <f>IF(C510&gt;0,+VLOOKUP($C510,'STYLE NAMES'!$B:$AC,6,FALSE),"")</f>
        <v>TOPS</v>
      </c>
      <c r="J510" s="101" t="str">
        <f>IF(C510&gt;0,+VLOOKUP($C510,'STYLE NAMES'!$B:$AC,7,FALSE),"")</f>
        <v>KIDS BOY</v>
      </c>
      <c r="K510" s="101" t="str">
        <f>IF(C510&gt;0,+VLOOKUP($C510,'STYLE NAMES'!$B:$AC,8,FALSE),"")</f>
        <v>COMPETITION POLOS</v>
      </c>
      <c r="L510" s="101" t="str">
        <f>IF(E510&gt;0,+VLOOKUP($E510,'CODE GENERATOR'!$D:$T,3,FALSE),"")</f>
        <v>S</v>
      </c>
      <c r="M510" s="101" t="str">
        <f>IF(E510&gt;0,+VLOOKUP($E510,'CODE GENERATOR'!$D:$T,4,FALSE),"")</f>
        <v>PIQUET</v>
      </c>
      <c r="N510" s="101" t="str">
        <f>IF(E510&gt;0,+VLOOKUP($E510,'CODE GENERATOR'!$D:$T,6,FALSE),"")</f>
        <v>WHITE</v>
      </c>
      <c r="O510" s="101" t="str">
        <f>IF(E510&gt;0,+VLOOKUP($E510,'CODE GENERATOR'!$D:$T,7,FALSE),"")</f>
        <v>NAVY</v>
      </c>
      <c r="P510" s="101" t="str">
        <f t="shared" si="33"/>
        <v>WHITE/NAVY</v>
      </c>
      <c r="Q510" s="104" t="str">
        <f>IF(E510&gt;0,+VLOOKUP($E510,'CODE GENERATOR'!$D:$T,11,FALSE),"")</f>
        <v>R.TOPKB_CPL0046</v>
      </c>
      <c r="R510" s="104" t="str">
        <f>IF(E510&gt;0,+VLOOKUP($E510,'CODE GENERATOR'!$D:$T,12,FALSE),"")</f>
        <v>PIQ0015WHTNAV</v>
      </c>
      <c r="S510" s="104" t="str">
        <f>IF(E510&gt;0,+VLOOKUP($E510,'CODE GENERATOR'!$D:$T,13,FALSE),"")</f>
        <v>R.TOPKB_CPL0046_PIQ0015WHTNAV</v>
      </c>
      <c r="T510" s="104" t="str">
        <f t="shared" si="31"/>
        <v>R.TOPKB_CPL0046_PIQ0015WHTNAV_14-15 Y</v>
      </c>
      <c r="U510" s="105">
        <v>8683711010012</v>
      </c>
      <c r="V510" s="107" t="str" cm="1">
        <f t="array" ref="V510">_xlfn.TEXTJOIN(";", TRUE, _xlfn.UNIQUE(_xlfn._xlws.FILTER(P$3:P$10029, C$3:C$10029=C510)))</f>
        <v>WHITE/NAVY;NAVY/WHITE</v>
      </c>
      <c r="W510" s="107" t="str" cm="1">
        <f t="array" ref="W510">_xlfn.TEXTJOIN(";", TRUE, _xlfn.UNIQUE(_xlfn._xlws.FILTER(F$3:F$10029, C$3:C$10029=C510)))</f>
        <v>6-7 Y;8-9 Y;10-11 Y;12-13 Y;14-15 Y</v>
      </c>
      <c r="X510" s="101">
        <f>IF(E510&gt;0,+VLOOKUP($E510,'CODE GENERATOR'!$D:$AC,19,FALSE),0)</f>
        <v>0</v>
      </c>
      <c r="Y510" s="101" t="str">
        <f>IF(E510&gt;0,+VLOOKUP($E510,'CODE GENERATOR'!$D:$AC,20,FALSE),0)</f>
        <v/>
      </c>
      <c r="Z510" s="101" t="str">
        <f>IF(E510&gt;0,+VLOOKUP($E510,'CODE GENERATOR'!$D:$AC,21,FALSE),0)</f>
        <v/>
      </c>
      <c r="AA510" s="101" t="str">
        <f>IF(E510&gt;0,+VLOOKUP($E510,'CODE GENERATOR'!$D:$AC,22,FALSE),0)</f>
        <v/>
      </c>
      <c r="AB510" s="101" t="str">
        <f>IF(E510&gt;0,+VLOOKUP($E510,'CODE GENERATOR'!$D:$AC,23,FALSE),0)</f>
        <v/>
      </c>
      <c r="AC510" s="101" t="str">
        <f>IF(E510&gt;0,+VLOOKUP($E510,'CODE GENERATOR'!$D:$AC,24,FALSE),0)</f>
        <v/>
      </c>
      <c r="AD510" s="101" t="str">
        <f>IF(E510&gt;0,+VLOOKUP($E510,'CODE GENERATOR'!$D:$AC,25,FALSE),0)</f>
        <v/>
      </c>
      <c r="AE510" s="101" t="str">
        <f>IF(E510&gt;0,+VLOOKUP($E510,'CODE GENERATOR'!$D:$AC,26,FALSE),0)</f>
        <v/>
      </c>
      <c r="AF510" s="149" t="str">
        <f>IF($C510&gt;0,$C510&amp;" "&amp;$P510&amp;" "&amp;+VLOOKUP($C510,'STYLE NAMES'!$B:$AC,10,FALSE),"""")</f>
        <v>MIAMI-JR WHITE/NAVY BOY'S COMPETITION POLO SHORT SLEEVE</v>
      </c>
      <c r="AG510" s="101" t="str">
        <f>"Enjoy our "&amp;(AF510)&amp;"; "&amp;IF(C510&gt;0,+VLOOKUP($C510,'STYLE NAMES'!$B:$AC,11,FALSE),"")</f>
        <v>Enjoy our MIAMI-JR WHITE/NAVY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10" s="101" t="str">
        <f>IF(C510&gt;0,+VLOOKUP($C510,'STYLE NAMES'!$B:$AC,12,FALSE),"")</f>
        <v>* Specially engineered design for high performance
* 4-way super stretch piquet jersey
* Soft and comfortable
* Breathable
* Quick dry
Composition:
95% Poliamide 5% Elasthane</v>
      </c>
      <c r="AI510" s="101" t="str">
        <f>IF(C510&gt;0,+VLOOKUP($C510,'STYLE NAMES'!$B:$AC,13,FALSE),"")</f>
        <v>Machine Wash at 30°C
Mild process
Iron at low temperature
Iron from REVERSE
Do NOT iron on logos or prints
Do not bleach
Do NOT Tumble Dry</v>
      </c>
      <c r="AJ510" s="149" t="str">
        <f>IF($C510&gt;0,$C510&amp;" "&amp;$P510&amp;" "&amp;+VLOOKUP($C510,'STYLE NAMES'!$B:$AC,14,FALSE),"""")</f>
        <v>MIAMI-JR WHITE/NAVY ERKEK ÇOCUK KISA KOL YARIŞMA POLO</v>
      </c>
      <c r="AK510" s="149" t="str">
        <f>"Cavalier SanMarco tarafından tasarlanan "&amp;(AJ510)&amp;"; "&amp;IF(C510&gt;0,+VLOOKUP($C510,'STYLE NAMES'!$B:$AC,15,FALSE),"")</f>
        <v>Cavalier SanMarco tarafından tasarlanan MIAMI-JR WHITE/NAVY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10" s="149" t="str">
        <f>IF(C510&gt;0,+VLOOKUP($C510,'STYLE NAMES'!$B:$AC,16,FALSE),"")</f>
        <v>* Yüksek performans için özel tasarım
* 4 yönlü süper streç pike kumaş
* Yumuşak ve rahat
* Nefes alabilir
* Hızlı kuruma
Kompozisyon:
%95 Polyamid  %5 Elastan</v>
      </c>
      <c r="AM510" s="149" t="str">
        <f>IF(C510&gt;0,+VLOOKUP($C510,'STYLE NAMES'!$B:$AC,17,FALSE),"")</f>
        <v>Makinede 30°C' de Yıkayın
Hassas Yıkama
Ilık ütü yapın
Tersten ütüleyin
Logo ve baskıları ÜTÜLEMEYİN
Çamaşır suyu kullanmayın
Kurutma Makinesinde Kurutmayın</v>
      </c>
      <c r="AN510" s="149" t="str">
        <f>IF($C510&gt;0,$C510&amp;" "&amp;$P510&amp;" "&amp;+VLOOKUP($C510,'STYLE NAMES'!$B:$AC,18,FALSE),"""")</f>
        <v>MIAMI-JR WHITE/NAVY POLO DA CONCORSO RAGAZZO MANICA CORTA</v>
      </c>
      <c r="AO510" s="101" t="str">
        <f>"Disegnato da Cavalier SanMarco "&amp;(AN510)&amp;"; "&amp;IF(C510&gt;0,+VLOOKUP($C510,'STYLE NAMES'!$B:$AC,19,FALSE),"")</f>
        <v>Disegnato da Cavalier SanMarco MIAMI-JR WHITE/NAVY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10" s="101" t="str">
        <f>IF(C510&gt;0,+VLOOKUP($C510,'STYLE NAMES'!$B:$AC,20,FALSE),"")</f>
        <v>Design ingegnerizzato per alte prestazioni 
Jersey piqué elasticizzato  4-way-stretch 
Morbido e confortevole 
Traspirante Asciugatura rapida 
Composizione: 
95% Poliammide  5% Elastan</v>
      </c>
      <c r="AQ510" s="101" t="str">
        <f>IF(C510&gt;0,+VLOOKUP($C510,'STYLE NAMES'!$B:$AC,21,FALSE),"")</f>
        <v>Lavare in lavatrice a 30°C Ciclo delicato 
Stirare a bassa temperatura
Stirare al rovescio 
Non stirare su loghi o stampe 
Non candeggiare 
Non asciugare in asciugatrice</v>
      </c>
      <c r="AR510" s="101">
        <f>IF(D510&gt;0,+VLOOKUP($C510,'STYLE NAMES'!$B:$AC,22,FALSE),"")</f>
        <v>0</v>
      </c>
      <c r="AS510" s="101">
        <f>IF(E510&gt;0,+VLOOKUP($C510,'STYLE NAMES'!$B:$AC,23,FALSE),"")</f>
        <v>0</v>
      </c>
      <c r="AT510" s="101">
        <f>IF(F510&gt;0,+VLOOKUP($C510,'STYLE NAMES'!$B:$AC,24,FALSE),"")</f>
        <v>0</v>
      </c>
      <c r="AU510" s="101">
        <f>IF(G510&gt;0,+VLOOKUP($C510,'STYLE NAMES'!$B:$AC,25,FALSE),"")</f>
        <v>0</v>
      </c>
      <c r="AV510" s="101">
        <f>+VLOOKUP($S510,'CODE GENERATOR'!$P:$AM,15,FALSE)</f>
        <v>0</v>
      </c>
      <c r="AW510" s="101">
        <f>+VLOOKUP($S510,'CODE GENERATOR'!$P:$AM,16,FALSE)</f>
        <v>0</v>
      </c>
      <c r="AX510" s="101">
        <f>+VLOOKUP($S510,'CODE GENERATOR'!$P:$AM,17,FALSE)</f>
        <v>0</v>
      </c>
      <c r="AY510" s="101">
        <f>+VLOOKUP($S510,'CODE GENERATOR'!$P:$AM,18,FALSE)</f>
        <v>0</v>
      </c>
      <c r="AZ510" s="101">
        <f>+VLOOKUP($S510,'CODE GENERATOR'!$P:$AM,19,FALSE)</f>
        <v>0</v>
      </c>
      <c r="BA510" s="101">
        <f>+VLOOKUP($S510,'CODE GENERATOR'!$P:$AM,20,FALSE)</f>
        <v>0</v>
      </c>
      <c r="BB510" s="101">
        <f>+VLOOKUP($S510,'CODE GENERATOR'!$P:$AM,21,FALSE)</f>
        <v>0</v>
      </c>
      <c r="BC510" s="101">
        <f>+VLOOKUP($S510,'CODE GENERATOR'!$P:$AM,22,FALSE)</f>
        <v>0</v>
      </c>
      <c r="BD510" s="101">
        <f>+VLOOKUP($S510,'CODE GENERATOR'!$P:$AM,23,FALSE)</f>
        <v>0</v>
      </c>
      <c r="BE510" s="101">
        <f>+VLOOKUP($S510,'CODE GENERATOR'!$P:$AM,24,FALSE)</f>
        <v>0</v>
      </c>
      <c r="BF510" s="101">
        <f>IF(C510&gt;0,+VLOOKUP(G510,'CATEGORY ID'!$A$1:$L$118,3,FALSE),"")</f>
        <v>30</v>
      </c>
      <c r="BG510" s="101">
        <f>IF(C510&gt;0,+VLOOKUP(H510,'CATEGORY ID'!$D$1:$L$118,3,FALSE),"")</f>
        <v>4</v>
      </c>
      <c r="BH510" s="101">
        <f>IF(C510&gt;0,+VLOOKUP((+H510&amp;I510),'CATEGORY ID'!$H$1:$I$121,2,FALSE),"")</f>
        <v>110</v>
      </c>
      <c r="BJ510" s="101">
        <f>IF(C510&gt;0,IF(COUNTIF('CATEGORY ID'!$K$1:$K$121,+H510&amp;K510) &gt; 0, +VLOOKUP(+H510&amp;K510,'CATEGORY ID'!$K$1:$L$121,2,FALSE),""),"")</f>
        <v>226</v>
      </c>
      <c r="BK510" s="101">
        <v>158</v>
      </c>
      <c r="BO510" s="101">
        <v>21</v>
      </c>
      <c r="BR510" s="101" t="str" cm="1">
        <f t="array" ref="BR510">IF(C510&gt;0,_xlfn.TEXTJOIN(";", TRUE,_xlfn.UNIQUE(_xlfn._xlws.FILTER(BF510:BQ510,(BF510:BQ510&gt;0)),TRUE,FALSE)),"")&amp;";"&amp;BS510</f>
        <v>30;4;110;226;158;21;209;232</v>
      </c>
      <c r="BS510" s="101" t="s">
        <v>3450</v>
      </c>
      <c r="BU510" s="106">
        <f>IF(C510&gt;0,+VLOOKUP($C510,'STYLE NAMES'!$B:$AC,26,FALSE),"")</f>
        <v>59.9</v>
      </c>
      <c r="BV510" s="106">
        <f>IF(C510&gt;0,+VLOOKUP($C510,'STYLE NAMES'!$B:$AC,27,FALSE),"")</f>
        <v>3290</v>
      </c>
      <c r="BW510" s="106">
        <f>IF(C510&gt;0,+VLOOKUP($C510,'STYLE NAMES'!$B:$AC,28,FALSE),"")</f>
        <v>68.884999999999991</v>
      </c>
      <c r="BY510"/>
      <c r="BZ510" s="101">
        <v>0</v>
      </c>
      <c r="CA510" s="137">
        <f t="shared" si="34"/>
        <v>0</v>
      </c>
      <c r="CB510" s="137">
        <f>+VLOOKUP(C510,'[2]STYLES &amp; MODELS MATRIX'!$A:$G,7,FALSE)</f>
        <v>0</v>
      </c>
      <c r="CC510" s="137" t="str">
        <f>+VLOOKUP(C510,'[1]STYLES &amp; SIZE CHARTS'!$A:$H,8,FALSE)</f>
        <v>JT-BSSP1</v>
      </c>
      <c r="CD510" s="137"/>
      <c r="CE510" s="205"/>
      <c r="CF510" s="141"/>
    </row>
    <row r="511" spans="1:84" s="101" customFormat="1" ht="12" customHeight="1" x14ac:dyDescent="0.2">
      <c r="A511" s="102">
        <f t="shared" si="32"/>
        <v>8683711005575</v>
      </c>
      <c r="B511" s="101" t="s">
        <v>885</v>
      </c>
      <c r="C511" s="101" t="s">
        <v>450</v>
      </c>
      <c r="D511" s="101" t="s">
        <v>2992</v>
      </c>
      <c r="E511" s="203" t="s">
        <v>2393</v>
      </c>
      <c r="F511" s="101" t="s">
        <v>2352</v>
      </c>
      <c r="G511" s="101" t="str">
        <f>IF(C511&gt;0,+VLOOKUP($C511,'STYLE NAMES'!$B:$AC,4,FALSE),"")</f>
        <v>RIDER</v>
      </c>
      <c r="H511" s="101" t="str">
        <f>IF(C511&gt;0,+VLOOKUP($C511,'STYLE NAMES'!$B:$AC,5,FALSE),"")</f>
        <v>JUNIOR</v>
      </c>
      <c r="I511" s="101" t="str">
        <f>IF(C511&gt;0,+VLOOKUP($C511,'STYLE NAMES'!$B:$AC,6,FALSE),"")</f>
        <v>TOPS</v>
      </c>
      <c r="J511" s="101" t="str">
        <f>IF(C511&gt;0,+VLOOKUP($C511,'STYLE NAMES'!$B:$AC,7,FALSE),"")</f>
        <v>KIDS BOY</v>
      </c>
      <c r="K511" s="101" t="str">
        <f>IF(C511&gt;0,+VLOOKUP($C511,'STYLE NAMES'!$B:$AC,8,FALSE),"")</f>
        <v>COMPETITION POLOS</v>
      </c>
      <c r="L511" s="101" t="str">
        <f>IF(E511&gt;0,+VLOOKUP($E511,'CODE GENERATOR'!$D:$T,3,FALSE),"")</f>
        <v>S</v>
      </c>
      <c r="M511" s="101" t="str">
        <f>IF(E511&gt;0,+VLOOKUP($E511,'CODE GENERATOR'!$D:$T,4,FALSE),"")</f>
        <v>PIQUET</v>
      </c>
      <c r="N511" s="101" t="str">
        <f>IF(E511&gt;0,+VLOOKUP($E511,'CODE GENERATOR'!$D:$T,6,FALSE),"")</f>
        <v>NAVY</v>
      </c>
      <c r="O511" s="101" t="str">
        <f>IF(E511&gt;0,+VLOOKUP($E511,'CODE GENERATOR'!$D:$T,7,FALSE),"")</f>
        <v>WHITE</v>
      </c>
      <c r="P511" s="101" t="str">
        <f t="shared" si="33"/>
        <v>NAVY/WHITE</v>
      </c>
      <c r="Q511" s="104" t="str">
        <f>IF(E511&gt;0,+VLOOKUP($E511,'CODE GENERATOR'!$D:$T,11,FALSE),"")</f>
        <v>R.TOPKB_CPL0046</v>
      </c>
      <c r="R511" s="104" t="str">
        <f>IF(E511&gt;0,+VLOOKUP($E511,'CODE GENERATOR'!$D:$T,12,FALSE),"")</f>
        <v>PIQ0015NAVWHT</v>
      </c>
      <c r="S511" s="104" t="str">
        <f>IF(E511&gt;0,+VLOOKUP($E511,'CODE GENERATOR'!$D:$T,13,FALSE),"")</f>
        <v>R.TOPKB_CPL0046_PIQ0015NAVWHT</v>
      </c>
      <c r="T511" s="104" t="str">
        <f t="shared" si="31"/>
        <v>R.TOPKB_CPL0046_PIQ0015NAVWHT_6-7 Y</v>
      </c>
      <c r="U511" s="105">
        <v>8683711005575</v>
      </c>
      <c r="V511" s="107" t="str" cm="1">
        <f t="array" ref="V511">_xlfn.TEXTJOIN(";", TRUE, _xlfn.UNIQUE(_xlfn._xlws.FILTER(P$3:P$10029, C$3:C$10029=C511)))</f>
        <v>WHITE/NAVY;NAVY/WHITE</v>
      </c>
      <c r="W511" s="107" t="str" cm="1">
        <f t="array" ref="W511">_xlfn.TEXTJOIN(";", TRUE, _xlfn.UNIQUE(_xlfn._xlws.FILTER(F$3:F$10029, C$3:C$10029=C511)))</f>
        <v>6-7 Y;8-9 Y;10-11 Y;12-13 Y;14-15 Y</v>
      </c>
      <c r="X511" s="101">
        <f>IF(E511&gt;0,+VLOOKUP($E511,'CODE GENERATOR'!$D:$AC,19,FALSE),0)</f>
        <v>0</v>
      </c>
      <c r="Y511" s="101" t="str">
        <f>IF(E511&gt;0,+VLOOKUP($E511,'CODE GENERATOR'!$D:$AC,20,FALSE),0)</f>
        <v/>
      </c>
      <c r="Z511" s="101" t="str">
        <f>IF(E511&gt;0,+VLOOKUP($E511,'CODE GENERATOR'!$D:$AC,21,FALSE),0)</f>
        <v/>
      </c>
      <c r="AA511" s="101" t="str">
        <f>IF(E511&gt;0,+VLOOKUP($E511,'CODE GENERATOR'!$D:$AC,22,FALSE),0)</f>
        <v/>
      </c>
      <c r="AB511" s="101" t="str">
        <f>IF(E511&gt;0,+VLOOKUP($E511,'CODE GENERATOR'!$D:$AC,23,FALSE),0)</f>
        <v/>
      </c>
      <c r="AC511" s="101" t="str">
        <f>IF(E511&gt;0,+VLOOKUP($E511,'CODE GENERATOR'!$D:$AC,24,FALSE),0)</f>
        <v/>
      </c>
      <c r="AD511" s="101" t="str">
        <f>IF(E511&gt;0,+VLOOKUP($E511,'CODE GENERATOR'!$D:$AC,25,FALSE),0)</f>
        <v/>
      </c>
      <c r="AE511" s="101" t="str">
        <f>IF(E511&gt;0,+VLOOKUP($E511,'CODE GENERATOR'!$D:$AC,26,FALSE),0)</f>
        <v/>
      </c>
      <c r="AF511" s="149" t="str">
        <f>IF($C511&gt;0,$C511&amp;" "&amp;$P511&amp;" "&amp;+VLOOKUP($C511,'STYLE NAMES'!$B:$AC,10,FALSE),"""")</f>
        <v>MIAMI-JR NAVY/WHITE BOY'S COMPETITION POLO SHORT SLEEVE</v>
      </c>
      <c r="AG511" s="101" t="str">
        <f>"Enjoy our "&amp;(AF511)&amp;"; "&amp;IF(C511&gt;0,+VLOOKUP($C511,'STYLE NAMES'!$B:$AC,11,FALSE),"")</f>
        <v>Enjoy our MIAMI-JR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11" s="101" t="str">
        <f>IF(C511&gt;0,+VLOOKUP($C511,'STYLE NAMES'!$B:$AC,12,FALSE),"")</f>
        <v>* Specially engineered design for high performance
* 4-way super stretch piquet jersey
* Soft and comfortable
* Breathable
* Quick dry
Composition:
95% Poliamide 5% Elasthane</v>
      </c>
      <c r="AI511" s="101" t="str">
        <f>IF(C511&gt;0,+VLOOKUP($C511,'STYLE NAMES'!$B:$AC,13,FALSE),"")</f>
        <v>Machine Wash at 30°C
Mild process
Iron at low temperature
Iron from REVERSE
Do NOT iron on logos or prints
Do not bleach
Do NOT Tumble Dry</v>
      </c>
      <c r="AJ511" s="149" t="str">
        <f>IF($C511&gt;0,$C511&amp;" "&amp;$P511&amp;" "&amp;+VLOOKUP($C511,'STYLE NAMES'!$B:$AC,14,FALSE),"""")</f>
        <v>MIAMI-JR NAVY/WHITE ERKEK ÇOCUK KISA KOL YARIŞMA POLO</v>
      </c>
      <c r="AK511" s="149" t="str">
        <f>"Cavalier SanMarco tarafından tasarlanan "&amp;(AJ511)&amp;"; "&amp;IF(C511&gt;0,+VLOOKUP($C511,'STYLE NAMES'!$B:$AC,15,FALSE),"")</f>
        <v>Cavalier SanMarco tarafından tasarlanan MIAMI-JR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11" s="149" t="str">
        <f>IF(C511&gt;0,+VLOOKUP($C511,'STYLE NAMES'!$B:$AC,16,FALSE),"")</f>
        <v>* Yüksek performans için özel tasarım
* 4 yönlü süper streç pike kumaş
* Yumuşak ve rahat
* Nefes alabilir
* Hızlı kuruma
Kompozisyon:
%95 Polyamid  %5 Elastan</v>
      </c>
      <c r="AM511" s="149" t="str">
        <f>IF(C511&gt;0,+VLOOKUP($C511,'STYLE NAMES'!$B:$AC,17,FALSE),"")</f>
        <v>Makinede 30°C' de Yıkayın
Hassas Yıkama
Ilık ütü yapın
Tersten ütüleyin
Logo ve baskıları ÜTÜLEMEYİN
Çamaşır suyu kullanmayın
Kurutma Makinesinde Kurutmayın</v>
      </c>
      <c r="AN511" s="149" t="str">
        <f>IF($C511&gt;0,$C511&amp;" "&amp;$P511&amp;" "&amp;+VLOOKUP($C511,'STYLE NAMES'!$B:$AC,18,FALSE),"""")</f>
        <v>MIAMI-JR NAVY/WHITE POLO DA CONCORSO RAGAZZO MANICA CORTA</v>
      </c>
      <c r="AO511" s="101" t="str">
        <f>"Disegnato da Cavalier SanMarco "&amp;(AN511)&amp;"; "&amp;IF(C511&gt;0,+VLOOKUP($C511,'STYLE NAMES'!$B:$AC,19,FALSE),"")</f>
        <v>Disegnato da Cavalier SanMarco MIAMI-JR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11" s="101" t="str">
        <f>IF(C511&gt;0,+VLOOKUP($C511,'STYLE NAMES'!$B:$AC,20,FALSE),"")</f>
        <v>Design ingegnerizzato per alte prestazioni 
Jersey piqué elasticizzato  4-way-stretch 
Morbido e confortevole 
Traspirante Asciugatura rapida 
Composizione: 
95% Poliammide  5% Elastan</v>
      </c>
      <c r="AQ511" s="101" t="str">
        <f>IF(C511&gt;0,+VLOOKUP($C511,'STYLE NAMES'!$B:$AC,21,FALSE),"")</f>
        <v>Lavare in lavatrice a 30°C Ciclo delicato 
Stirare a bassa temperatura
Stirare al rovescio 
Non stirare su loghi o stampe 
Non candeggiare 
Non asciugare in asciugatrice</v>
      </c>
      <c r="AR511" s="101">
        <f>IF(D511&gt;0,+VLOOKUP($C511,'STYLE NAMES'!$B:$AC,22,FALSE),"")</f>
        <v>0</v>
      </c>
      <c r="AS511" s="101">
        <f>IF(E511&gt;0,+VLOOKUP($C511,'STYLE NAMES'!$B:$AC,23,FALSE),"")</f>
        <v>0</v>
      </c>
      <c r="AT511" s="101">
        <f>IF(F511&gt;0,+VLOOKUP($C511,'STYLE NAMES'!$B:$AC,24,FALSE),"")</f>
        <v>0</v>
      </c>
      <c r="AU511" s="101">
        <f>IF(G511&gt;0,+VLOOKUP($C511,'STYLE NAMES'!$B:$AC,25,FALSE),"")</f>
        <v>0</v>
      </c>
      <c r="AV511" s="101">
        <f>+VLOOKUP($S511,'CODE GENERATOR'!$P:$AM,15,FALSE)</f>
        <v>0</v>
      </c>
      <c r="AW511" s="101">
        <f>+VLOOKUP($S511,'CODE GENERATOR'!$P:$AM,16,FALSE)</f>
        <v>0</v>
      </c>
      <c r="AX511" s="101">
        <f>+VLOOKUP($S511,'CODE GENERATOR'!$P:$AM,17,FALSE)</f>
        <v>0</v>
      </c>
      <c r="AY511" s="101">
        <f>+VLOOKUP($S511,'CODE GENERATOR'!$P:$AM,18,FALSE)</f>
        <v>0</v>
      </c>
      <c r="AZ511" s="101">
        <f>+VLOOKUP($S511,'CODE GENERATOR'!$P:$AM,19,FALSE)</f>
        <v>0</v>
      </c>
      <c r="BA511" s="101">
        <f>+VLOOKUP($S511,'CODE GENERATOR'!$P:$AM,20,FALSE)</f>
        <v>0</v>
      </c>
      <c r="BB511" s="101">
        <f>+VLOOKUP($S511,'CODE GENERATOR'!$P:$AM,21,FALSE)</f>
        <v>0</v>
      </c>
      <c r="BC511" s="101">
        <f>+VLOOKUP($S511,'CODE GENERATOR'!$P:$AM,22,FALSE)</f>
        <v>0</v>
      </c>
      <c r="BD511" s="101">
        <f>+VLOOKUP($S511,'CODE GENERATOR'!$P:$AM,23,FALSE)</f>
        <v>0</v>
      </c>
      <c r="BE511" s="101">
        <f>+VLOOKUP($S511,'CODE GENERATOR'!$P:$AM,24,FALSE)</f>
        <v>0</v>
      </c>
      <c r="BF511" s="101">
        <f>IF(C511&gt;0,+VLOOKUP(G511,'CATEGORY ID'!$A$1:$L$118,3,FALSE),"")</f>
        <v>30</v>
      </c>
      <c r="BG511" s="101">
        <f>IF(C511&gt;0,+VLOOKUP(H511,'CATEGORY ID'!$D$1:$L$118,3,FALSE),"")</f>
        <v>4</v>
      </c>
      <c r="BH511" s="101">
        <f>IF(C511&gt;0,+VLOOKUP((+H511&amp;I511),'CATEGORY ID'!$H$1:$I$121,2,FALSE),"")</f>
        <v>110</v>
      </c>
      <c r="BJ511" s="101">
        <f>IF(C511&gt;0,IF(COUNTIF('CATEGORY ID'!$K$1:$K$121,+H511&amp;K511) &gt; 0, +VLOOKUP(+H511&amp;K511,'CATEGORY ID'!$K$1:$L$121,2,FALSE),""),"")</f>
        <v>226</v>
      </c>
      <c r="BK511" s="101">
        <v>158</v>
      </c>
      <c r="BO511" s="101">
        <v>21</v>
      </c>
      <c r="BR511" s="101" t="str" cm="1">
        <f t="array" ref="BR511">IF(C511&gt;0,_xlfn.TEXTJOIN(";", TRUE,_xlfn.UNIQUE(_xlfn._xlws.FILTER(BF511:BQ511,(BF511:BQ511&gt;0)),TRUE,FALSE)),"")&amp;";"&amp;BS511</f>
        <v>30;4;110;226;158;21;209;232</v>
      </c>
      <c r="BS511" s="101" t="s">
        <v>3450</v>
      </c>
      <c r="BU511" s="106">
        <f>IF(C511&gt;0,+VLOOKUP($C511,'STYLE NAMES'!$B:$AC,26,FALSE),"")</f>
        <v>59.9</v>
      </c>
      <c r="BV511" s="106">
        <f>IF(C511&gt;0,+VLOOKUP($C511,'STYLE NAMES'!$B:$AC,27,FALSE),"")</f>
        <v>3290</v>
      </c>
      <c r="BW511" s="106">
        <f>IF(C511&gt;0,+VLOOKUP($C511,'STYLE NAMES'!$B:$AC,28,FALSE),"")</f>
        <v>68.884999999999991</v>
      </c>
      <c r="BY511"/>
      <c r="BZ511" s="101">
        <v>0</v>
      </c>
      <c r="CA511" s="137">
        <f t="shared" si="34"/>
        <v>0</v>
      </c>
      <c r="CB511" s="137">
        <f>+VLOOKUP(C511,'[2]STYLES &amp; MODELS MATRIX'!$A:$G,7,FALSE)</f>
        <v>0</v>
      </c>
      <c r="CC511" s="137" t="str">
        <f>+VLOOKUP(C511,'[1]STYLES &amp; SIZE CHARTS'!$A:$H,8,FALSE)</f>
        <v>JT-BSSP1</v>
      </c>
      <c r="CD511" s="137"/>
      <c r="CE511" s="205"/>
      <c r="CF511" s="141"/>
    </row>
    <row r="512" spans="1:84" s="101" customFormat="1" ht="12" customHeight="1" x14ac:dyDescent="0.2">
      <c r="A512" s="102">
        <f t="shared" si="32"/>
        <v>8683711005582</v>
      </c>
      <c r="B512" s="101" t="s">
        <v>885</v>
      </c>
      <c r="C512" s="101" t="s">
        <v>450</v>
      </c>
      <c r="D512" s="101" t="s">
        <v>2992</v>
      </c>
      <c r="E512" s="203" t="s">
        <v>2393</v>
      </c>
      <c r="F512" s="101" t="s">
        <v>2353</v>
      </c>
      <c r="G512" s="101" t="str">
        <f>IF(C512&gt;0,+VLOOKUP($C512,'STYLE NAMES'!$B:$AC,4,FALSE),"")</f>
        <v>RIDER</v>
      </c>
      <c r="H512" s="101" t="str">
        <f>IF(C512&gt;0,+VLOOKUP($C512,'STYLE NAMES'!$B:$AC,5,FALSE),"")</f>
        <v>JUNIOR</v>
      </c>
      <c r="I512" s="101" t="str">
        <f>IF(C512&gt;0,+VLOOKUP($C512,'STYLE NAMES'!$B:$AC,6,FALSE),"")</f>
        <v>TOPS</v>
      </c>
      <c r="J512" s="101" t="str">
        <f>IF(C512&gt;0,+VLOOKUP($C512,'STYLE NAMES'!$B:$AC,7,FALSE),"")</f>
        <v>KIDS BOY</v>
      </c>
      <c r="K512" s="101" t="str">
        <f>IF(C512&gt;0,+VLOOKUP($C512,'STYLE NAMES'!$B:$AC,8,FALSE),"")</f>
        <v>COMPETITION POLOS</v>
      </c>
      <c r="L512" s="101" t="str">
        <f>IF(E512&gt;0,+VLOOKUP($E512,'CODE GENERATOR'!$D:$T,3,FALSE),"")</f>
        <v>S</v>
      </c>
      <c r="M512" s="101" t="str">
        <f>IF(E512&gt;0,+VLOOKUP($E512,'CODE GENERATOR'!$D:$T,4,FALSE),"")</f>
        <v>PIQUET</v>
      </c>
      <c r="N512" s="101" t="str">
        <f>IF(E512&gt;0,+VLOOKUP($E512,'CODE GENERATOR'!$D:$T,6,FALSE),"")</f>
        <v>NAVY</v>
      </c>
      <c r="O512" s="101" t="str">
        <f>IF(E512&gt;0,+VLOOKUP($E512,'CODE GENERATOR'!$D:$T,7,FALSE),"")</f>
        <v>WHITE</v>
      </c>
      <c r="P512" s="101" t="str">
        <f t="shared" si="33"/>
        <v>NAVY/WHITE</v>
      </c>
      <c r="Q512" s="104" t="str">
        <f>IF(E512&gt;0,+VLOOKUP($E512,'CODE GENERATOR'!$D:$T,11,FALSE),"")</f>
        <v>R.TOPKB_CPL0046</v>
      </c>
      <c r="R512" s="104" t="str">
        <f>IF(E512&gt;0,+VLOOKUP($E512,'CODE GENERATOR'!$D:$T,12,FALSE),"")</f>
        <v>PIQ0015NAVWHT</v>
      </c>
      <c r="S512" s="104" t="str">
        <f>IF(E512&gt;0,+VLOOKUP($E512,'CODE GENERATOR'!$D:$T,13,FALSE),"")</f>
        <v>R.TOPKB_CPL0046_PIQ0015NAVWHT</v>
      </c>
      <c r="T512" s="104" t="str">
        <f t="shared" si="31"/>
        <v>R.TOPKB_CPL0046_PIQ0015NAVWHT_8-9 Y</v>
      </c>
      <c r="U512" s="105">
        <v>8683711005582</v>
      </c>
      <c r="V512" s="107" t="str" cm="1">
        <f t="array" ref="V512">_xlfn.TEXTJOIN(";", TRUE, _xlfn.UNIQUE(_xlfn._xlws.FILTER(P$3:P$10029, C$3:C$10029=C512)))</f>
        <v>WHITE/NAVY;NAVY/WHITE</v>
      </c>
      <c r="W512" s="107" t="str" cm="1">
        <f t="array" ref="W512">_xlfn.TEXTJOIN(";", TRUE, _xlfn.UNIQUE(_xlfn._xlws.FILTER(F$3:F$10029, C$3:C$10029=C512)))</f>
        <v>6-7 Y;8-9 Y;10-11 Y;12-13 Y;14-15 Y</v>
      </c>
      <c r="X512" s="101">
        <f>IF(E512&gt;0,+VLOOKUP($E512,'CODE GENERATOR'!$D:$AC,19,FALSE),0)</f>
        <v>0</v>
      </c>
      <c r="Y512" s="101" t="str">
        <f>IF(E512&gt;0,+VLOOKUP($E512,'CODE GENERATOR'!$D:$AC,20,FALSE),0)</f>
        <v/>
      </c>
      <c r="Z512" s="101" t="str">
        <f>IF(E512&gt;0,+VLOOKUP($E512,'CODE GENERATOR'!$D:$AC,21,FALSE),0)</f>
        <v/>
      </c>
      <c r="AA512" s="101" t="str">
        <f>IF(E512&gt;0,+VLOOKUP($E512,'CODE GENERATOR'!$D:$AC,22,FALSE),0)</f>
        <v/>
      </c>
      <c r="AB512" s="101" t="str">
        <f>IF(E512&gt;0,+VLOOKUP($E512,'CODE GENERATOR'!$D:$AC,23,FALSE),0)</f>
        <v/>
      </c>
      <c r="AC512" s="101" t="str">
        <f>IF(E512&gt;0,+VLOOKUP($E512,'CODE GENERATOR'!$D:$AC,24,FALSE),0)</f>
        <v/>
      </c>
      <c r="AD512" s="101" t="str">
        <f>IF(E512&gt;0,+VLOOKUP($E512,'CODE GENERATOR'!$D:$AC,25,FALSE),0)</f>
        <v/>
      </c>
      <c r="AE512" s="101" t="str">
        <f>IF(E512&gt;0,+VLOOKUP($E512,'CODE GENERATOR'!$D:$AC,26,FALSE),0)</f>
        <v/>
      </c>
      <c r="AF512" s="149" t="str">
        <f>IF($C512&gt;0,$C512&amp;" "&amp;$P512&amp;" "&amp;+VLOOKUP($C512,'STYLE NAMES'!$B:$AC,10,FALSE),"""")</f>
        <v>MIAMI-JR NAVY/WHITE BOY'S COMPETITION POLO SHORT SLEEVE</v>
      </c>
      <c r="AG512" s="101" t="str">
        <f>"Enjoy our "&amp;(AF512)&amp;"; "&amp;IF(C512&gt;0,+VLOOKUP($C512,'STYLE NAMES'!$B:$AC,11,FALSE),"")</f>
        <v>Enjoy our MIAMI-JR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12" s="101" t="str">
        <f>IF(C512&gt;0,+VLOOKUP($C512,'STYLE NAMES'!$B:$AC,12,FALSE),"")</f>
        <v>* Specially engineered design for high performance
* 4-way super stretch piquet jersey
* Soft and comfortable
* Breathable
* Quick dry
Composition:
95% Poliamide 5% Elasthane</v>
      </c>
      <c r="AI512" s="101" t="str">
        <f>IF(C512&gt;0,+VLOOKUP($C512,'STYLE NAMES'!$B:$AC,13,FALSE),"")</f>
        <v>Machine Wash at 30°C
Mild process
Iron at low temperature
Iron from REVERSE
Do NOT iron on logos or prints
Do not bleach
Do NOT Tumble Dry</v>
      </c>
      <c r="AJ512" s="149" t="str">
        <f>IF($C512&gt;0,$C512&amp;" "&amp;$P512&amp;" "&amp;+VLOOKUP($C512,'STYLE NAMES'!$B:$AC,14,FALSE),"""")</f>
        <v>MIAMI-JR NAVY/WHITE ERKEK ÇOCUK KISA KOL YARIŞMA POLO</v>
      </c>
      <c r="AK512" s="149" t="str">
        <f>"Cavalier SanMarco tarafından tasarlanan "&amp;(AJ512)&amp;"; "&amp;IF(C512&gt;0,+VLOOKUP($C512,'STYLE NAMES'!$B:$AC,15,FALSE),"")</f>
        <v>Cavalier SanMarco tarafından tasarlanan MIAMI-JR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12" s="149" t="str">
        <f>IF(C512&gt;0,+VLOOKUP($C512,'STYLE NAMES'!$B:$AC,16,FALSE),"")</f>
        <v>* Yüksek performans için özel tasarım
* 4 yönlü süper streç pike kumaş
* Yumuşak ve rahat
* Nefes alabilir
* Hızlı kuruma
Kompozisyon:
%95 Polyamid  %5 Elastan</v>
      </c>
      <c r="AM512" s="149" t="str">
        <f>IF(C512&gt;0,+VLOOKUP($C512,'STYLE NAMES'!$B:$AC,17,FALSE),"")</f>
        <v>Makinede 30°C' de Yıkayın
Hassas Yıkama
Ilık ütü yapın
Tersten ütüleyin
Logo ve baskıları ÜTÜLEMEYİN
Çamaşır suyu kullanmayın
Kurutma Makinesinde Kurutmayın</v>
      </c>
      <c r="AN512" s="149" t="str">
        <f>IF($C512&gt;0,$C512&amp;" "&amp;$P512&amp;" "&amp;+VLOOKUP($C512,'STYLE NAMES'!$B:$AC,18,FALSE),"""")</f>
        <v>MIAMI-JR NAVY/WHITE POLO DA CONCORSO RAGAZZO MANICA CORTA</v>
      </c>
      <c r="AO512" s="101" t="str">
        <f>"Disegnato da Cavalier SanMarco "&amp;(AN512)&amp;"; "&amp;IF(C512&gt;0,+VLOOKUP($C512,'STYLE NAMES'!$B:$AC,19,FALSE),"")</f>
        <v>Disegnato da Cavalier SanMarco MIAMI-JR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12" s="101" t="str">
        <f>IF(C512&gt;0,+VLOOKUP($C512,'STYLE NAMES'!$B:$AC,20,FALSE),"")</f>
        <v>Design ingegnerizzato per alte prestazioni 
Jersey piqué elasticizzato  4-way-stretch 
Morbido e confortevole 
Traspirante Asciugatura rapida 
Composizione: 
95% Poliammide  5% Elastan</v>
      </c>
      <c r="AQ512" s="101" t="str">
        <f>IF(C512&gt;0,+VLOOKUP($C512,'STYLE NAMES'!$B:$AC,21,FALSE),"")</f>
        <v>Lavare in lavatrice a 30°C Ciclo delicato 
Stirare a bassa temperatura
Stirare al rovescio 
Non stirare su loghi o stampe 
Non candeggiare 
Non asciugare in asciugatrice</v>
      </c>
      <c r="AR512" s="101">
        <f>IF(D512&gt;0,+VLOOKUP($C512,'STYLE NAMES'!$B:$AC,22,FALSE),"")</f>
        <v>0</v>
      </c>
      <c r="AS512" s="101">
        <f>IF(E512&gt;0,+VLOOKUP($C512,'STYLE NAMES'!$B:$AC,23,FALSE),"")</f>
        <v>0</v>
      </c>
      <c r="AT512" s="101">
        <f>IF(F512&gt;0,+VLOOKUP($C512,'STYLE NAMES'!$B:$AC,24,FALSE),"")</f>
        <v>0</v>
      </c>
      <c r="AU512" s="101">
        <f>IF(G512&gt;0,+VLOOKUP($C512,'STYLE NAMES'!$B:$AC,25,FALSE),"")</f>
        <v>0</v>
      </c>
      <c r="AV512" s="101">
        <f>+VLOOKUP($S512,'CODE GENERATOR'!$P:$AM,15,FALSE)</f>
        <v>0</v>
      </c>
      <c r="AW512" s="101">
        <f>+VLOOKUP($S512,'CODE GENERATOR'!$P:$AM,16,FALSE)</f>
        <v>0</v>
      </c>
      <c r="AX512" s="101">
        <f>+VLOOKUP($S512,'CODE GENERATOR'!$P:$AM,17,FALSE)</f>
        <v>0</v>
      </c>
      <c r="AY512" s="101">
        <f>+VLOOKUP($S512,'CODE GENERATOR'!$P:$AM,18,FALSE)</f>
        <v>0</v>
      </c>
      <c r="AZ512" s="101">
        <f>+VLOOKUP($S512,'CODE GENERATOR'!$P:$AM,19,FALSE)</f>
        <v>0</v>
      </c>
      <c r="BA512" s="101">
        <f>+VLOOKUP($S512,'CODE GENERATOR'!$P:$AM,20,FALSE)</f>
        <v>0</v>
      </c>
      <c r="BB512" s="101">
        <f>+VLOOKUP($S512,'CODE GENERATOR'!$P:$AM,21,FALSE)</f>
        <v>0</v>
      </c>
      <c r="BC512" s="101">
        <f>+VLOOKUP($S512,'CODE GENERATOR'!$P:$AM,22,FALSE)</f>
        <v>0</v>
      </c>
      <c r="BD512" s="101">
        <f>+VLOOKUP($S512,'CODE GENERATOR'!$P:$AM,23,FALSE)</f>
        <v>0</v>
      </c>
      <c r="BE512" s="101">
        <f>+VLOOKUP($S512,'CODE GENERATOR'!$P:$AM,24,FALSE)</f>
        <v>0</v>
      </c>
      <c r="BF512" s="101">
        <f>IF(C512&gt;0,+VLOOKUP(G512,'CATEGORY ID'!$A$1:$L$118,3,FALSE),"")</f>
        <v>30</v>
      </c>
      <c r="BG512" s="101">
        <f>IF(C512&gt;0,+VLOOKUP(H512,'CATEGORY ID'!$D$1:$L$118,3,FALSE),"")</f>
        <v>4</v>
      </c>
      <c r="BH512" s="101">
        <f>IF(C512&gt;0,+VLOOKUP((+H512&amp;I512),'CATEGORY ID'!$H$1:$I$121,2,FALSE),"")</f>
        <v>110</v>
      </c>
      <c r="BJ512" s="101">
        <f>IF(C512&gt;0,IF(COUNTIF('CATEGORY ID'!$K$1:$K$121,+H512&amp;K512) &gt; 0, +VLOOKUP(+H512&amp;K512,'CATEGORY ID'!$K$1:$L$121,2,FALSE),""),"")</f>
        <v>226</v>
      </c>
      <c r="BK512" s="101">
        <v>158</v>
      </c>
      <c r="BO512" s="101">
        <v>21</v>
      </c>
      <c r="BR512" s="101" t="str" cm="1">
        <f t="array" ref="BR512">IF(C512&gt;0,_xlfn.TEXTJOIN(";", TRUE,_xlfn.UNIQUE(_xlfn._xlws.FILTER(BF512:BQ512,(BF512:BQ512&gt;0)),TRUE,FALSE)),"")&amp;";"&amp;BS512</f>
        <v>30;4;110;226;158;21;209;232</v>
      </c>
      <c r="BS512" s="101" t="s">
        <v>3450</v>
      </c>
      <c r="BU512" s="106">
        <f>IF(C512&gt;0,+VLOOKUP($C512,'STYLE NAMES'!$B:$AC,26,FALSE),"")</f>
        <v>59.9</v>
      </c>
      <c r="BV512" s="106">
        <f>IF(C512&gt;0,+VLOOKUP($C512,'STYLE NAMES'!$B:$AC,27,FALSE),"")</f>
        <v>3290</v>
      </c>
      <c r="BW512" s="106">
        <f>IF(C512&gt;0,+VLOOKUP($C512,'STYLE NAMES'!$B:$AC,28,FALSE),"")</f>
        <v>68.884999999999991</v>
      </c>
      <c r="BY512"/>
      <c r="BZ512" s="101">
        <v>0</v>
      </c>
      <c r="CA512" s="137">
        <f t="shared" si="34"/>
        <v>0</v>
      </c>
      <c r="CB512" s="137">
        <f>+VLOOKUP(C512,'[2]STYLES &amp; MODELS MATRIX'!$A:$G,7,FALSE)</f>
        <v>0</v>
      </c>
      <c r="CC512" s="137" t="str">
        <f>+VLOOKUP(C512,'[1]STYLES &amp; SIZE CHARTS'!$A:$H,8,FALSE)</f>
        <v>JT-BSSP1</v>
      </c>
      <c r="CD512" s="137"/>
      <c r="CE512" s="205"/>
      <c r="CF512" s="141"/>
    </row>
    <row r="513" spans="1:84" s="101" customFormat="1" ht="12" customHeight="1" x14ac:dyDescent="0.2">
      <c r="A513" s="102">
        <f t="shared" si="32"/>
        <v>8683711005599</v>
      </c>
      <c r="B513" s="101" t="s">
        <v>885</v>
      </c>
      <c r="C513" s="101" t="s">
        <v>450</v>
      </c>
      <c r="D513" s="101" t="s">
        <v>2992</v>
      </c>
      <c r="E513" s="203" t="s">
        <v>2393</v>
      </c>
      <c r="F513" s="101" t="s">
        <v>2354</v>
      </c>
      <c r="G513" s="101" t="str">
        <f>IF(C513&gt;0,+VLOOKUP($C513,'STYLE NAMES'!$B:$AC,4,FALSE),"")</f>
        <v>RIDER</v>
      </c>
      <c r="H513" s="101" t="str">
        <f>IF(C513&gt;0,+VLOOKUP($C513,'STYLE NAMES'!$B:$AC,5,FALSE),"")</f>
        <v>JUNIOR</v>
      </c>
      <c r="I513" s="101" t="str">
        <f>IF(C513&gt;0,+VLOOKUP($C513,'STYLE NAMES'!$B:$AC,6,FALSE),"")</f>
        <v>TOPS</v>
      </c>
      <c r="J513" s="101" t="str">
        <f>IF(C513&gt;0,+VLOOKUP($C513,'STYLE NAMES'!$B:$AC,7,FALSE),"")</f>
        <v>KIDS BOY</v>
      </c>
      <c r="K513" s="101" t="str">
        <f>IF(C513&gt;0,+VLOOKUP($C513,'STYLE NAMES'!$B:$AC,8,FALSE),"")</f>
        <v>COMPETITION POLOS</v>
      </c>
      <c r="L513" s="101" t="str">
        <f>IF(E513&gt;0,+VLOOKUP($E513,'CODE GENERATOR'!$D:$T,3,FALSE),"")</f>
        <v>S</v>
      </c>
      <c r="M513" s="101" t="str">
        <f>IF(E513&gt;0,+VLOOKUP($E513,'CODE GENERATOR'!$D:$T,4,FALSE),"")</f>
        <v>PIQUET</v>
      </c>
      <c r="N513" s="101" t="str">
        <f>IF(E513&gt;0,+VLOOKUP($E513,'CODE GENERATOR'!$D:$T,6,FALSE),"")</f>
        <v>NAVY</v>
      </c>
      <c r="O513" s="101" t="str">
        <f>IF(E513&gt;0,+VLOOKUP($E513,'CODE GENERATOR'!$D:$T,7,FALSE),"")</f>
        <v>WHITE</v>
      </c>
      <c r="P513" s="101" t="str">
        <f t="shared" si="33"/>
        <v>NAVY/WHITE</v>
      </c>
      <c r="Q513" s="104" t="str">
        <f>IF(E513&gt;0,+VLOOKUP($E513,'CODE GENERATOR'!$D:$T,11,FALSE),"")</f>
        <v>R.TOPKB_CPL0046</v>
      </c>
      <c r="R513" s="104" t="str">
        <f>IF(E513&gt;0,+VLOOKUP($E513,'CODE GENERATOR'!$D:$T,12,FALSE),"")</f>
        <v>PIQ0015NAVWHT</v>
      </c>
      <c r="S513" s="104" t="str">
        <f>IF(E513&gt;0,+VLOOKUP($E513,'CODE GENERATOR'!$D:$T,13,FALSE),"")</f>
        <v>R.TOPKB_CPL0046_PIQ0015NAVWHT</v>
      </c>
      <c r="T513" s="104" t="str">
        <f t="shared" si="31"/>
        <v>R.TOPKB_CPL0046_PIQ0015NAVWHT_10-11 Y</v>
      </c>
      <c r="U513" s="105">
        <v>8683711005599</v>
      </c>
      <c r="V513" s="107" t="str" cm="1">
        <f t="array" ref="V513">_xlfn.TEXTJOIN(";", TRUE, _xlfn.UNIQUE(_xlfn._xlws.FILTER(P$3:P$10029, C$3:C$10029=C513)))</f>
        <v>WHITE/NAVY;NAVY/WHITE</v>
      </c>
      <c r="W513" s="107" t="str" cm="1">
        <f t="array" ref="W513">_xlfn.TEXTJOIN(";", TRUE, _xlfn.UNIQUE(_xlfn._xlws.FILTER(F$3:F$10029, C$3:C$10029=C513)))</f>
        <v>6-7 Y;8-9 Y;10-11 Y;12-13 Y;14-15 Y</v>
      </c>
      <c r="X513" s="101">
        <f>IF(E513&gt;0,+VLOOKUP($E513,'CODE GENERATOR'!$D:$AC,19,FALSE),0)</f>
        <v>0</v>
      </c>
      <c r="Y513" s="101" t="str">
        <f>IF(E513&gt;0,+VLOOKUP($E513,'CODE GENERATOR'!$D:$AC,20,FALSE),0)</f>
        <v/>
      </c>
      <c r="Z513" s="101" t="str">
        <f>IF(E513&gt;0,+VLOOKUP($E513,'CODE GENERATOR'!$D:$AC,21,FALSE),0)</f>
        <v/>
      </c>
      <c r="AA513" s="101" t="str">
        <f>IF(E513&gt;0,+VLOOKUP($E513,'CODE GENERATOR'!$D:$AC,22,FALSE),0)</f>
        <v/>
      </c>
      <c r="AB513" s="101" t="str">
        <f>IF(E513&gt;0,+VLOOKUP($E513,'CODE GENERATOR'!$D:$AC,23,FALSE),0)</f>
        <v/>
      </c>
      <c r="AC513" s="101" t="str">
        <f>IF(E513&gt;0,+VLOOKUP($E513,'CODE GENERATOR'!$D:$AC,24,FALSE),0)</f>
        <v/>
      </c>
      <c r="AD513" s="101" t="str">
        <f>IF(E513&gt;0,+VLOOKUP($E513,'CODE GENERATOR'!$D:$AC,25,FALSE),0)</f>
        <v/>
      </c>
      <c r="AE513" s="101" t="str">
        <f>IF(E513&gt;0,+VLOOKUP($E513,'CODE GENERATOR'!$D:$AC,26,FALSE),0)</f>
        <v/>
      </c>
      <c r="AF513" s="149" t="str">
        <f>IF($C513&gt;0,$C513&amp;" "&amp;$P513&amp;" "&amp;+VLOOKUP($C513,'STYLE NAMES'!$B:$AC,10,FALSE),"""")</f>
        <v>MIAMI-JR NAVY/WHITE BOY'S COMPETITION POLO SHORT SLEEVE</v>
      </c>
      <c r="AG513" s="101" t="str">
        <f>"Enjoy our "&amp;(AF513)&amp;"; "&amp;IF(C513&gt;0,+VLOOKUP($C513,'STYLE NAMES'!$B:$AC,11,FALSE),"")</f>
        <v>Enjoy our MIAMI-JR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13" s="101" t="str">
        <f>IF(C513&gt;0,+VLOOKUP($C513,'STYLE NAMES'!$B:$AC,12,FALSE),"")</f>
        <v>* Specially engineered design for high performance
* 4-way super stretch piquet jersey
* Soft and comfortable
* Breathable
* Quick dry
Composition:
95% Poliamide 5% Elasthane</v>
      </c>
      <c r="AI513" s="101" t="str">
        <f>IF(C513&gt;0,+VLOOKUP($C513,'STYLE NAMES'!$B:$AC,13,FALSE),"")</f>
        <v>Machine Wash at 30°C
Mild process
Iron at low temperature
Iron from REVERSE
Do NOT iron on logos or prints
Do not bleach
Do NOT Tumble Dry</v>
      </c>
      <c r="AJ513" s="149" t="str">
        <f>IF($C513&gt;0,$C513&amp;" "&amp;$P513&amp;" "&amp;+VLOOKUP($C513,'STYLE NAMES'!$B:$AC,14,FALSE),"""")</f>
        <v>MIAMI-JR NAVY/WHITE ERKEK ÇOCUK KISA KOL YARIŞMA POLO</v>
      </c>
      <c r="AK513" s="149" t="str">
        <f>"Cavalier SanMarco tarafından tasarlanan "&amp;(AJ513)&amp;"; "&amp;IF(C513&gt;0,+VLOOKUP($C513,'STYLE NAMES'!$B:$AC,15,FALSE),"")</f>
        <v>Cavalier SanMarco tarafından tasarlanan MIAMI-JR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13" s="149" t="str">
        <f>IF(C513&gt;0,+VLOOKUP($C513,'STYLE NAMES'!$B:$AC,16,FALSE),"")</f>
        <v>* Yüksek performans için özel tasarım
* 4 yönlü süper streç pike kumaş
* Yumuşak ve rahat
* Nefes alabilir
* Hızlı kuruma
Kompozisyon:
%95 Polyamid  %5 Elastan</v>
      </c>
      <c r="AM513" s="149" t="str">
        <f>IF(C513&gt;0,+VLOOKUP($C513,'STYLE NAMES'!$B:$AC,17,FALSE),"")</f>
        <v>Makinede 30°C' de Yıkayın
Hassas Yıkama
Ilık ütü yapın
Tersten ütüleyin
Logo ve baskıları ÜTÜLEMEYİN
Çamaşır suyu kullanmayın
Kurutma Makinesinde Kurutmayın</v>
      </c>
      <c r="AN513" s="149" t="str">
        <f>IF($C513&gt;0,$C513&amp;" "&amp;$P513&amp;" "&amp;+VLOOKUP($C513,'STYLE NAMES'!$B:$AC,18,FALSE),"""")</f>
        <v>MIAMI-JR NAVY/WHITE POLO DA CONCORSO RAGAZZO MANICA CORTA</v>
      </c>
      <c r="AO513" s="101" t="str">
        <f>"Disegnato da Cavalier SanMarco "&amp;(AN513)&amp;"; "&amp;IF(C513&gt;0,+VLOOKUP($C513,'STYLE NAMES'!$B:$AC,19,FALSE),"")</f>
        <v>Disegnato da Cavalier SanMarco MIAMI-JR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13" s="101" t="str">
        <f>IF(C513&gt;0,+VLOOKUP($C513,'STYLE NAMES'!$B:$AC,20,FALSE),"")</f>
        <v>Design ingegnerizzato per alte prestazioni 
Jersey piqué elasticizzato  4-way-stretch 
Morbido e confortevole 
Traspirante Asciugatura rapida 
Composizione: 
95% Poliammide  5% Elastan</v>
      </c>
      <c r="AQ513" s="101" t="str">
        <f>IF(C513&gt;0,+VLOOKUP($C513,'STYLE NAMES'!$B:$AC,21,FALSE),"")</f>
        <v>Lavare in lavatrice a 30°C Ciclo delicato 
Stirare a bassa temperatura
Stirare al rovescio 
Non stirare su loghi o stampe 
Non candeggiare 
Non asciugare in asciugatrice</v>
      </c>
      <c r="AR513" s="101">
        <f>IF(D513&gt;0,+VLOOKUP($C513,'STYLE NAMES'!$B:$AC,22,FALSE),"")</f>
        <v>0</v>
      </c>
      <c r="AS513" s="101">
        <f>IF(E513&gt;0,+VLOOKUP($C513,'STYLE NAMES'!$B:$AC,23,FALSE),"")</f>
        <v>0</v>
      </c>
      <c r="AT513" s="101">
        <f>IF(F513&gt;0,+VLOOKUP($C513,'STYLE NAMES'!$B:$AC,24,FALSE),"")</f>
        <v>0</v>
      </c>
      <c r="AU513" s="101">
        <f>IF(G513&gt;0,+VLOOKUP($C513,'STYLE NAMES'!$B:$AC,25,FALSE),"")</f>
        <v>0</v>
      </c>
      <c r="AV513" s="101">
        <f>+VLOOKUP($S513,'CODE GENERATOR'!$P:$AM,15,FALSE)</f>
        <v>0</v>
      </c>
      <c r="AW513" s="101">
        <f>+VLOOKUP($S513,'CODE GENERATOR'!$P:$AM,16,FALSE)</f>
        <v>0</v>
      </c>
      <c r="AX513" s="101">
        <f>+VLOOKUP($S513,'CODE GENERATOR'!$P:$AM,17,FALSE)</f>
        <v>0</v>
      </c>
      <c r="AY513" s="101">
        <f>+VLOOKUP($S513,'CODE GENERATOR'!$P:$AM,18,FALSE)</f>
        <v>0</v>
      </c>
      <c r="AZ513" s="101">
        <f>+VLOOKUP($S513,'CODE GENERATOR'!$P:$AM,19,FALSE)</f>
        <v>0</v>
      </c>
      <c r="BA513" s="101">
        <f>+VLOOKUP($S513,'CODE GENERATOR'!$P:$AM,20,FALSE)</f>
        <v>0</v>
      </c>
      <c r="BB513" s="101">
        <f>+VLOOKUP($S513,'CODE GENERATOR'!$P:$AM,21,FALSE)</f>
        <v>0</v>
      </c>
      <c r="BC513" s="101">
        <f>+VLOOKUP($S513,'CODE GENERATOR'!$P:$AM,22,FALSE)</f>
        <v>0</v>
      </c>
      <c r="BD513" s="101">
        <f>+VLOOKUP($S513,'CODE GENERATOR'!$P:$AM,23,FALSE)</f>
        <v>0</v>
      </c>
      <c r="BE513" s="101">
        <f>+VLOOKUP($S513,'CODE GENERATOR'!$P:$AM,24,FALSE)</f>
        <v>0</v>
      </c>
      <c r="BF513" s="101">
        <f>IF(C513&gt;0,+VLOOKUP(G513,'CATEGORY ID'!$A$1:$L$118,3,FALSE),"")</f>
        <v>30</v>
      </c>
      <c r="BG513" s="101">
        <f>IF(C513&gt;0,+VLOOKUP(H513,'CATEGORY ID'!$D$1:$L$118,3,FALSE),"")</f>
        <v>4</v>
      </c>
      <c r="BH513" s="101">
        <f>IF(C513&gt;0,+VLOOKUP((+H513&amp;I513),'CATEGORY ID'!$H$1:$I$121,2,FALSE),"")</f>
        <v>110</v>
      </c>
      <c r="BJ513" s="101">
        <f>IF(C513&gt;0,IF(COUNTIF('CATEGORY ID'!$K$1:$K$121,+H513&amp;K513) &gt; 0, +VLOOKUP(+H513&amp;K513,'CATEGORY ID'!$K$1:$L$121,2,FALSE),""),"")</f>
        <v>226</v>
      </c>
      <c r="BK513" s="101">
        <v>158</v>
      </c>
      <c r="BO513" s="101">
        <v>21</v>
      </c>
      <c r="BR513" s="101" t="str" cm="1">
        <f t="array" ref="BR513">IF(C513&gt;0,_xlfn.TEXTJOIN(";", TRUE,_xlfn.UNIQUE(_xlfn._xlws.FILTER(BF513:BQ513,(BF513:BQ513&gt;0)),TRUE,FALSE)),"")&amp;";"&amp;BS513</f>
        <v>30;4;110;226;158;21;209;232</v>
      </c>
      <c r="BS513" s="101" t="s">
        <v>3450</v>
      </c>
      <c r="BU513" s="106">
        <f>IF(C513&gt;0,+VLOOKUP($C513,'STYLE NAMES'!$B:$AC,26,FALSE),"")</f>
        <v>59.9</v>
      </c>
      <c r="BV513" s="106">
        <f>IF(C513&gt;0,+VLOOKUP($C513,'STYLE NAMES'!$B:$AC,27,FALSE),"")</f>
        <v>3290</v>
      </c>
      <c r="BW513" s="106">
        <f>IF(C513&gt;0,+VLOOKUP($C513,'STYLE NAMES'!$B:$AC,28,FALSE),"")</f>
        <v>68.884999999999991</v>
      </c>
      <c r="BY513"/>
      <c r="BZ513" s="101">
        <v>0</v>
      </c>
      <c r="CA513" s="137">
        <f t="shared" si="34"/>
        <v>0</v>
      </c>
      <c r="CB513" s="137">
        <f>+VLOOKUP(C513,'[2]STYLES &amp; MODELS MATRIX'!$A:$G,7,FALSE)</f>
        <v>0</v>
      </c>
      <c r="CC513" s="137" t="str">
        <f>+VLOOKUP(C513,'[1]STYLES &amp; SIZE CHARTS'!$A:$H,8,FALSE)</f>
        <v>JT-BSSP1</v>
      </c>
      <c r="CD513" s="137"/>
      <c r="CE513" s="205"/>
      <c r="CF513" s="141"/>
    </row>
    <row r="514" spans="1:84" s="101" customFormat="1" ht="12" customHeight="1" x14ac:dyDescent="0.2">
      <c r="A514" s="102">
        <f t="shared" si="32"/>
        <v>8683711005605</v>
      </c>
      <c r="B514" s="101" t="s">
        <v>885</v>
      </c>
      <c r="C514" s="101" t="s">
        <v>450</v>
      </c>
      <c r="D514" s="101" t="s">
        <v>2992</v>
      </c>
      <c r="E514" s="203" t="s">
        <v>2393</v>
      </c>
      <c r="F514" s="101" t="s">
        <v>2355</v>
      </c>
      <c r="G514" s="101" t="str">
        <f>IF(C514&gt;0,+VLOOKUP($C514,'STYLE NAMES'!$B:$AC,4,FALSE),"")</f>
        <v>RIDER</v>
      </c>
      <c r="H514" s="101" t="str">
        <f>IF(C514&gt;0,+VLOOKUP($C514,'STYLE NAMES'!$B:$AC,5,FALSE),"")</f>
        <v>JUNIOR</v>
      </c>
      <c r="I514" s="101" t="str">
        <f>IF(C514&gt;0,+VLOOKUP($C514,'STYLE NAMES'!$B:$AC,6,FALSE),"")</f>
        <v>TOPS</v>
      </c>
      <c r="J514" s="101" t="str">
        <f>IF(C514&gt;0,+VLOOKUP($C514,'STYLE NAMES'!$B:$AC,7,FALSE),"")</f>
        <v>KIDS BOY</v>
      </c>
      <c r="K514" s="101" t="str">
        <f>IF(C514&gt;0,+VLOOKUP($C514,'STYLE NAMES'!$B:$AC,8,FALSE),"")</f>
        <v>COMPETITION POLOS</v>
      </c>
      <c r="L514" s="101" t="str">
        <f>IF(E514&gt;0,+VLOOKUP($E514,'CODE GENERATOR'!$D:$T,3,FALSE),"")</f>
        <v>S</v>
      </c>
      <c r="M514" s="101" t="str">
        <f>IF(E514&gt;0,+VLOOKUP($E514,'CODE GENERATOR'!$D:$T,4,FALSE),"")</f>
        <v>PIQUET</v>
      </c>
      <c r="N514" s="101" t="str">
        <f>IF(E514&gt;0,+VLOOKUP($E514,'CODE GENERATOR'!$D:$T,6,FALSE),"")</f>
        <v>NAVY</v>
      </c>
      <c r="O514" s="101" t="str">
        <f>IF(E514&gt;0,+VLOOKUP($E514,'CODE GENERATOR'!$D:$T,7,FALSE),"")</f>
        <v>WHITE</v>
      </c>
      <c r="P514" s="101" t="str">
        <f t="shared" si="33"/>
        <v>NAVY/WHITE</v>
      </c>
      <c r="Q514" s="104" t="str">
        <f>IF(E514&gt;0,+VLOOKUP($E514,'CODE GENERATOR'!$D:$T,11,FALSE),"")</f>
        <v>R.TOPKB_CPL0046</v>
      </c>
      <c r="R514" s="104" t="str">
        <f>IF(E514&gt;0,+VLOOKUP($E514,'CODE GENERATOR'!$D:$T,12,FALSE),"")</f>
        <v>PIQ0015NAVWHT</v>
      </c>
      <c r="S514" s="104" t="str">
        <f>IF(E514&gt;0,+VLOOKUP($E514,'CODE GENERATOR'!$D:$T,13,FALSE),"")</f>
        <v>R.TOPKB_CPL0046_PIQ0015NAVWHT</v>
      </c>
      <c r="T514" s="104" t="str">
        <f t="shared" ref="T514:T577" si="35">+S514&amp;"_"&amp;F514</f>
        <v>R.TOPKB_CPL0046_PIQ0015NAVWHT_12-13 Y</v>
      </c>
      <c r="U514" s="105">
        <v>8683711005605</v>
      </c>
      <c r="V514" s="107" t="str" cm="1">
        <f t="array" ref="V514">_xlfn.TEXTJOIN(";", TRUE, _xlfn.UNIQUE(_xlfn._xlws.FILTER(P$3:P$10029, C$3:C$10029=C514)))</f>
        <v>WHITE/NAVY;NAVY/WHITE</v>
      </c>
      <c r="W514" s="107" t="str" cm="1">
        <f t="array" ref="W514">_xlfn.TEXTJOIN(";", TRUE, _xlfn.UNIQUE(_xlfn._xlws.FILTER(F$3:F$10029, C$3:C$10029=C514)))</f>
        <v>6-7 Y;8-9 Y;10-11 Y;12-13 Y;14-15 Y</v>
      </c>
      <c r="X514" s="101">
        <f>IF(E514&gt;0,+VLOOKUP($E514,'CODE GENERATOR'!$D:$AC,19,FALSE),0)</f>
        <v>0</v>
      </c>
      <c r="Y514" s="101" t="str">
        <f>IF(E514&gt;0,+VLOOKUP($E514,'CODE GENERATOR'!$D:$AC,20,FALSE),0)</f>
        <v/>
      </c>
      <c r="Z514" s="101" t="str">
        <f>IF(E514&gt;0,+VLOOKUP($E514,'CODE GENERATOR'!$D:$AC,21,FALSE),0)</f>
        <v/>
      </c>
      <c r="AA514" s="101" t="str">
        <f>IF(E514&gt;0,+VLOOKUP($E514,'CODE GENERATOR'!$D:$AC,22,FALSE),0)</f>
        <v/>
      </c>
      <c r="AB514" s="101" t="str">
        <f>IF(E514&gt;0,+VLOOKUP($E514,'CODE GENERATOR'!$D:$AC,23,FALSE),0)</f>
        <v/>
      </c>
      <c r="AC514" s="101" t="str">
        <f>IF(E514&gt;0,+VLOOKUP($E514,'CODE GENERATOR'!$D:$AC,24,FALSE),0)</f>
        <v/>
      </c>
      <c r="AD514" s="101" t="str">
        <f>IF(E514&gt;0,+VLOOKUP($E514,'CODE GENERATOR'!$D:$AC,25,FALSE),0)</f>
        <v/>
      </c>
      <c r="AE514" s="101" t="str">
        <f>IF(E514&gt;0,+VLOOKUP($E514,'CODE GENERATOR'!$D:$AC,26,FALSE),0)</f>
        <v/>
      </c>
      <c r="AF514" s="149" t="str">
        <f>IF($C514&gt;0,$C514&amp;" "&amp;$P514&amp;" "&amp;+VLOOKUP($C514,'STYLE NAMES'!$B:$AC,10,FALSE),"""")</f>
        <v>MIAMI-JR NAVY/WHITE BOY'S COMPETITION POLO SHORT SLEEVE</v>
      </c>
      <c r="AG514" s="101" t="str">
        <f>"Enjoy our "&amp;(AF514)&amp;"; "&amp;IF(C514&gt;0,+VLOOKUP($C514,'STYLE NAMES'!$B:$AC,11,FALSE),"")</f>
        <v>Enjoy our MIAMI-JR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14" s="101" t="str">
        <f>IF(C514&gt;0,+VLOOKUP($C514,'STYLE NAMES'!$B:$AC,12,FALSE),"")</f>
        <v>* Specially engineered design for high performance
* 4-way super stretch piquet jersey
* Soft and comfortable
* Breathable
* Quick dry
Composition:
95% Poliamide 5% Elasthane</v>
      </c>
      <c r="AI514" s="101" t="str">
        <f>IF(C514&gt;0,+VLOOKUP($C514,'STYLE NAMES'!$B:$AC,13,FALSE),"")</f>
        <v>Machine Wash at 30°C
Mild process
Iron at low temperature
Iron from REVERSE
Do NOT iron on logos or prints
Do not bleach
Do NOT Tumble Dry</v>
      </c>
      <c r="AJ514" s="149" t="str">
        <f>IF($C514&gt;0,$C514&amp;" "&amp;$P514&amp;" "&amp;+VLOOKUP($C514,'STYLE NAMES'!$B:$AC,14,FALSE),"""")</f>
        <v>MIAMI-JR NAVY/WHITE ERKEK ÇOCUK KISA KOL YARIŞMA POLO</v>
      </c>
      <c r="AK514" s="149" t="str">
        <f>"Cavalier SanMarco tarafından tasarlanan "&amp;(AJ514)&amp;"; "&amp;IF(C514&gt;0,+VLOOKUP($C514,'STYLE NAMES'!$B:$AC,15,FALSE),"")</f>
        <v>Cavalier SanMarco tarafından tasarlanan MIAMI-JR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14" s="149" t="str">
        <f>IF(C514&gt;0,+VLOOKUP($C514,'STYLE NAMES'!$B:$AC,16,FALSE),"")</f>
        <v>* Yüksek performans için özel tasarım
* 4 yönlü süper streç pike kumaş
* Yumuşak ve rahat
* Nefes alabilir
* Hızlı kuruma
Kompozisyon:
%95 Polyamid  %5 Elastan</v>
      </c>
      <c r="AM514" s="149" t="str">
        <f>IF(C514&gt;0,+VLOOKUP($C514,'STYLE NAMES'!$B:$AC,17,FALSE),"")</f>
        <v>Makinede 30°C' de Yıkayın
Hassas Yıkama
Ilık ütü yapın
Tersten ütüleyin
Logo ve baskıları ÜTÜLEMEYİN
Çamaşır suyu kullanmayın
Kurutma Makinesinde Kurutmayın</v>
      </c>
      <c r="AN514" s="149" t="str">
        <f>IF($C514&gt;0,$C514&amp;" "&amp;$P514&amp;" "&amp;+VLOOKUP($C514,'STYLE NAMES'!$B:$AC,18,FALSE),"""")</f>
        <v>MIAMI-JR NAVY/WHITE POLO DA CONCORSO RAGAZZO MANICA CORTA</v>
      </c>
      <c r="AO514" s="101" t="str">
        <f>"Disegnato da Cavalier SanMarco "&amp;(AN514)&amp;"; "&amp;IF(C514&gt;0,+VLOOKUP($C514,'STYLE NAMES'!$B:$AC,19,FALSE),"")</f>
        <v>Disegnato da Cavalier SanMarco MIAMI-JR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14" s="101" t="str">
        <f>IF(C514&gt;0,+VLOOKUP($C514,'STYLE NAMES'!$B:$AC,20,FALSE),"")</f>
        <v>Design ingegnerizzato per alte prestazioni 
Jersey piqué elasticizzato  4-way-stretch 
Morbido e confortevole 
Traspirante Asciugatura rapida 
Composizione: 
95% Poliammide  5% Elastan</v>
      </c>
      <c r="AQ514" s="101" t="str">
        <f>IF(C514&gt;0,+VLOOKUP($C514,'STYLE NAMES'!$B:$AC,21,FALSE),"")</f>
        <v>Lavare in lavatrice a 30°C Ciclo delicato 
Stirare a bassa temperatura
Stirare al rovescio 
Non stirare su loghi o stampe 
Non candeggiare 
Non asciugare in asciugatrice</v>
      </c>
      <c r="AR514" s="101">
        <f>IF(D514&gt;0,+VLOOKUP($C514,'STYLE NAMES'!$B:$AC,22,FALSE),"")</f>
        <v>0</v>
      </c>
      <c r="AS514" s="101">
        <f>IF(E514&gt;0,+VLOOKUP($C514,'STYLE NAMES'!$B:$AC,23,FALSE),"")</f>
        <v>0</v>
      </c>
      <c r="AT514" s="101">
        <f>IF(F514&gt;0,+VLOOKUP($C514,'STYLE NAMES'!$B:$AC,24,FALSE),"")</f>
        <v>0</v>
      </c>
      <c r="AU514" s="101">
        <f>IF(G514&gt;0,+VLOOKUP($C514,'STYLE NAMES'!$B:$AC,25,FALSE),"")</f>
        <v>0</v>
      </c>
      <c r="AV514" s="101">
        <f>+VLOOKUP($S514,'CODE GENERATOR'!$P:$AM,15,FALSE)</f>
        <v>0</v>
      </c>
      <c r="AW514" s="101">
        <f>+VLOOKUP($S514,'CODE GENERATOR'!$P:$AM,16,FALSE)</f>
        <v>0</v>
      </c>
      <c r="AX514" s="101">
        <f>+VLOOKUP($S514,'CODE GENERATOR'!$P:$AM,17,FALSE)</f>
        <v>0</v>
      </c>
      <c r="AY514" s="101">
        <f>+VLOOKUP($S514,'CODE GENERATOR'!$P:$AM,18,FALSE)</f>
        <v>0</v>
      </c>
      <c r="AZ514" s="101">
        <f>+VLOOKUP($S514,'CODE GENERATOR'!$P:$AM,19,FALSE)</f>
        <v>0</v>
      </c>
      <c r="BA514" s="101">
        <f>+VLOOKUP($S514,'CODE GENERATOR'!$P:$AM,20,FALSE)</f>
        <v>0</v>
      </c>
      <c r="BB514" s="101">
        <f>+VLOOKUP($S514,'CODE GENERATOR'!$P:$AM,21,FALSE)</f>
        <v>0</v>
      </c>
      <c r="BC514" s="101">
        <f>+VLOOKUP($S514,'CODE GENERATOR'!$P:$AM,22,FALSE)</f>
        <v>0</v>
      </c>
      <c r="BD514" s="101">
        <f>+VLOOKUP($S514,'CODE GENERATOR'!$P:$AM,23,FALSE)</f>
        <v>0</v>
      </c>
      <c r="BE514" s="101">
        <f>+VLOOKUP($S514,'CODE GENERATOR'!$P:$AM,24,FALSE)</f>
        <v>0</v>
      </c>
      <c r="BF514" s="101">
        <f>IF(C514&gt;0,+VLOOKUP(G514,'CATEGORY ID'!$A$1:$L$118,3,FALSE),"")</f>
        <v>30</v>
      </c>
      <c r="BG514" s="101">
        <f>IF(C514&gt;0,+VLOOKUP(H514,'CATEGORY ID'!$D$1:$L$118,3,FALSE),"")</f>
        <v>4</v>
      </c>
      <c r="BH514" s="101">
        <f>IF(C514&gt;0,+VLOOKUP((+H514&amp;I514),'CATEGORY ID'!$H$1:$I$121,2,FALSE),"")</f>
        <v>110</v>
      </c>
      <c r="BJ514" s="101">
        <f>IF(C514&gt;0,IF(COUNTIF('CATEGORY ID'!$K$1:$K$121,+H514&amp;K514) &gt; 0, +VLOOKUP(+H514&amp;K514,'CATEGORY ID'!$K$1:$L$121,2,FALSE),""),"")</f>
        <v>226</v>
      </c>
      <c r="BK514" s="101">
        <v>158</v>
      </c>
      <c r="BO514" s="101">
        <v>21</v>
      </c>
      <c r="BR514" s="101" t="str" cm="1">
        <f t="array" ref="BR514">IF(C514&gt;0,_xlfn.TEXTJOIN(";", TRUE,_xlfn.UNIQUE(_xlfn._xlws.FILTER(BF514:BQ514,(BF514:BQ514&gt;0)),TRUE,FALSE)),"")&amp;";"&amp;BS514</f>
        <v>30;4;110;226;158;21;209;232</v>
      </c>
      <c r="BS514" s="101" t="s">
        <v>3450</v>
      </c>
      <c r="BU514" s="106">
        <f>IF(C514&gt;0,+VLOOKUP($C514,'STYLE NAMES'!$B:$AC,26,FALSE),"")</f>
        <v>59.9</v>
      </c>
      <c r="BV514" s="106">
        <f>IF(C514&gt;0,+VLOOKUP($C514,'STYLE NAMES'!$B:$AC,27,FALSE),"")</f>
        <v>3290</v>
      </c>
      <c r="BW514" s="106">
        <f>IF(C514&gt;0,+VLOOKUP($C514,'STYLE NAMES'!$B:$AC,28,FALSE),"")</f>
        <v>68.884999999999991</v>
      </c>
      <c r="BY514"/>
      <c r="BZ514" s="101">
        <v>0</v>
      </c>
      <c r="CA514" s="137">
        <f t="shared" si="34"/>
        <v>0</v>
      </c>
      <c r="CB514" s="137">
        <f>+VLOOKUP(C514,'[2]STYLES &amp; MODELS MATRIX'!$A:$G,7,FALSE)</f>
        <v>0</v>
      </c>
      <c r="CC514" s="137" t="str">
        <f>+VLOOKUP(C514,'[1]STYLES &amp; SIZE CHARTS'!$A:$H,8,FALSE)</f>
        <v>JT-BSSP1</v>
      </c>
      <c r="CD514" s="137"/>
      <c r="CE514" s="205"/>
      <c r="CF514" s="141"/>
    </row>
    <row r="515" spans="1:84" s="101" customFormat="1" ht="12" customHeight="1" x14ac:dyDescent="0.2">
      <c r="A515" s="102">
        <f t="shared" ref="A515:A578" si="36">+U515</f>
        <v>8683711010029</v>
      </c>
      <c r="B515" s="101" t="s">
        <v>885</v>
      </c>
      <c r="C515" s="101" t="s">
        <v>450</v>
      </c>
      <c r="D515" s="101" t="s">
        <v>2992</v>
      </c>
      <c r="E515" s="203" t="s">
        <v>2393</v>
      </c>
      <c r="F515" s="101" t="s">
        <v>2356</v>
      </c>
      <c r="G515" s="101" t="str">
        <f>IF(C515&gt;0,+VLOOKUP($C515,'STYLE NAMES'!$B:$AC,4,FALSE),"")</f>
        <v>RIDER</v>
      </c>
      <c r="H515" s="101" t="str">
        <f>IF(C515&gt;0,+VLOOKUP($C515,'STYLE NAMES'!$B:$AC,5,FALSE),"")</f>
        <v>JUNIOR</v>
      </c>
      <c r="I515" s="101" t="str">
        <f>IF(C515&gt;0,+VLOOKUP($C515,'STYLE NAMES'!$B:$AC,6,FALSE),"")</f>
        <v>TOPS</v>
      </c>
      <c r="J515" s="101" t="str">
        <f>IF(C515&gt;0,+VLOOKUP($C515,'STYLE NAMES'!$B:$AC,7,FALSE),"")</f>
        <v>KIDS BOY</v>
      </c>
      <c r="K515" s="101" t="str">
        <f>IF(C515&gt;0,+VLOOKUP($C515,'STYLE NAMES'!$B:$AC,8,FALSE),"")</f>
        <v>COMPETITION POLOS</v>
      </c>
      <c r="L515" s="101" t="str">
        <f>IF(E515&gt;0,+VLOOKUP($E515,'CODE GENERATOR'!$D:$T,3,FALSE),"")</f>
        <v>S</v>
      </c>
      <c r="M515" s="101" t="str">
        <f>IF(E515&gt;0,+VLOOKUP($E515,'CODE GENERATOR'!$D:$T,4,FALSE),"")</f>
        <v>PIQUET</v>
      </c>
      <c r="N515" s="101" t="str">
        <f>IF(E515&gt;0,+VLOOKUP($E515,'CODE GENERATOR'!$D:$T,6,FALSE),"")</f>
        <v>NAVY</v>
      </c>
      <c r="O515" s="101" t="str">
        <f>IF(E515&gt;0,+VLOOKUP($E515,'CODE GENERATOR'!$D:$T,7,FALSE),"")</f>
        <v>WHITE</v>
      </c>
      <c r="P515" s="101" t="str">
        <f t="shared" ref="P515:P578" si="37">IF(E515&gt;0,+IF(N515=O515,N515,N515&amp;"/"&amp;O515),"")</f>
        <v>NAVY/WHITE</v>
      </c>
      <c r="Q515" s="104" t="str">
        <f>IF(E515&gt;0,+VLOOKUP($E515,'CODE GENERATOR'!$D:$T,11,FALSE),"")</f>
        <v>R.TOPKB_CPL0046</v>
      </c>
      <c r="R515" s="104" t="str">
        <f>IF(E515&gt;0,+VLOOKUP($E515,'CODE GENERATOR'!$D:$T,12,FALSE),"")</f>
        <v>PIQ0015NAVWHT</v>
      </c>
      <c r="S515" s="104" t="str">
        <f>IF(E515&gt;0,+VLOOKUP($E515,'CODE GENERATOR'!$D:$T,13,FALSE),"")</f>
        <v>R.TOPKB_CPL0046_PIQ0015NAVWHT</v>
      </c>
      <c r="T515" s="104" t="str">
        <f t="shared" si="35"/>
        <v>R.TOPKB_CPL0046_PIQ0015NAVWHT_14-15 Y</v>
      </c>
      <c r="U515" s="105">
        <v>8683711010029</v>
      </c>
      <c r="V515" s="107" t="str" cm="1">
        <f t="array" ref="V515">_xlfn.TEXTJOIN(";", TRUE, _xlfn.UNIQUE(_xlfn._xlws.FILTER(P$3:P$10029, C$3:C$10029=C515)))</f>
        <v>WHITE/NAVY;NAVY/WHITE</v>
      </c>
      <c r="W515" s="107" t="str" cm="1">
        <f t="array" ref="W515">_xlfn.TEXTJOIN(";", TRUE, _xlfn.UNIQUE(_xlfn._xlws.FILTER(F$3:F$10029, C$3:C$10029=C515)))</f>
        <v>6-7 Y;8-9 Y;10-11 Y;12-13 Y;14-15 Y</v>
      </c>
      <c r="X515" s="101">
        <f>IF(E515&gt;0,+VLOOKUP($E515,'CODE GENERATOR'!$D:$AC,19,FALSE),0)</f>
        <v>0</v>
      </c>
      <c r="Y515" s="101" t="str">
        <f>IF(E515&gt;0,+VLOOKUP($E515,'CODE GENERATOR'!$D:$AC,20,FALSE),0)</f>
        <v/>
      </c>
      <c r="Z515" s="101" t="str">
        <f>IF(E515&gt;0,+VLOOKUP($E515,'CODE GENERATOR'!$D:$AC,21,FALSE),0)</f>
        <v/>
      </c>
      <c r="AA515" s="101" t="str">
        <f>IF(E515&gt;0,+VLOOKUP($E515,'CODE GENERATOR'!$D:$AC,22,FALSE),0)</f>
        <v/>
      </c>
      <c r="AB515" s="101" t="str">
        <f>IF(E515&gt;0,+VLOOKUP($E515,'CODE GENERATOR'!$D:$AC,23,FALSE),0)</f>
        <v/>
      </c>
      <c r="AC515" s="101" t="str">
        <f>IF(E515&gt;0,+VLOOKUP($E515,'CODE GENERATOR'!$D:$AC,24,FALSE),0)</f>
        <v/>
      </c>
      <c r="AD515" s="101" t="str">
        <f>IF(E515&gt;0,+VLOOKUP($E515,'CODE GENERATOR'!$D:$AC,25,FALSE),0)</f>
        <v/>
      </c>
      <c r="AE515" s="101" t="str">
        <f>IF(E515&gt;0,+VLOOKUP($E515,'CODE GENERATOR'!$D:$AC,26,FALSE),0)</f>
        <v/>
      </c>
      <c r="AF515" s="149" t="str">
        <f>IF($C515&gt;0,$C515&amp;" "&amp;$P515&amp;" "&amp;+VLOOKUP($C515,'STYLE NAMES'!$B:$AC,10,FALSE),"""")</f>
        <v>MIAMI-JR NAVY/WHITE BOY'S COMPETITION POLO SHORT SLEEVE</v>
      </c>
      <c r="AG515" s="101" t="str">
        <f>"Enjoy our "&amp;(AF515)&amp;"; "&amp;IF(C515&gt;0,+VLOOKUP($C515,'STYLE NAMES'!$B:$AC,11,FALSE),"")</f>
        <v>Enjoy our MIAMI-JR NAVY/WHITE BOY'S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515" s="101" t="str">
        <f>IF(C515&gt;0,+VLOOKUP($C515,'STYLE NAMES'!$B:$AC,12,FALSE),"")</f>
        <v>* Specially engineered design for high performance
* 4-way super stretch piquet jersey
* Soft and comfortable
* Breathable
* Quick dry
Composition:
95% Poliamide 5% Elasthane</v>
      </c>
      <c r="AI515" s="101" t="str">
        <f>IF(C515&gt;0,+VLOOKUP($C515,'STYLE NAMES'!$B:$AC,13,FALSE),"")</f>
        <v>Machine Wash at 30°C
Mild process
Iron at low temperature
Iron from REVERSE
Do NOT iron on logos or prints
Do not bleach
Do NOT Tumble Dry</v>
      </c>
      <c r="AJ515" s="149" t="str">
        <f>IF($C515&gt;0,$C515&amp;" "&amp;$P515&amp;" "&amp;+VLOOKUP($C515,'STYLE NAMES'!$B:$AC,14,FALSE),"""")</f>
        <v>MIAMI-JR NAVY/WHITE ERKEK ÇOCUK KISA KOL YARIŞMA POLO</v>
      </c>
      <c r="AK515" s="149" t="str">
        <f>"Cavalier SanMarco tarafından tasarlanan "&amp;(AJ515)&amp;"; "&amp;IF(C515&gt;0,+VLOOKUP($C515,'STYLE NAMES'!$B:$AC,15,FALSE),"")</f>
        <v>Cavalier SanMarco tarafından tasarlanan MIAMI-JR NAVY/WHITE ERKEK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515" s="149" t="str">
        <f>IF(C515&gt;0,+VLOOKUP($C515,'STYLE NAMES'!$B:$AC,16,FALSE),"")</f>
        <v>* Yüksek performans için özel tasarım
* 4 yönlü süper streç pike kumaş
* Yumuşak ve rahat
* Nefes alabilir
* Hızlı kuruma
Kompozisyon:
%95 Polyamid  %5 Elastan</v>
      </c>
      <c r="AM515" s="149" t="str">
        <f>IF(C515&gt;0,+VLOOKUP($C515,'STYLE NAMES'!$B:$AC,17,FALSE),"")</f>
        <v>Makinede 30°C' de Yıkayın
Hassas Yıkama
Ilık ütü yapın
Tersten ütüleyin
Logo ve baskıları ÜTÜLEMEYİN
Çamaşır suyu kullanmayın
Kurutma Makinesinde Kurutmayın</v>
      </c>
      <c r="AN515" s="149" t="str">
        <f>IF($C515&gt;0,$C515&amp;" "&amp;$P515&amp;" "&amp;+VLOOKUP($C515,'STYLE NAMES'!$B:$AC,18,FALSE),"""")</f>
        <v>MIAMI-JR NAVY/WHITE POLO DA CONCORSO RAGAZZO MANICA CORTA</v>
      </c>
      <c r="AO515" s="101" t="str">
        <f>"Disegnato da Cavalier SanMarco "&amp;(AN515)&amp;"; "&amp;IF(C515&gt;0,+VLOOKUP($C515,'STYLE NAMES'!$B:$AC,19,FALSE),"")</f>
        <v>Disegnato da Cavalier SanMarco MIAMI-JR NAVY/WHITE POLO DA CONCORSO RAGAZZO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515" s="101" t="str">
        <f>IF(C515&gt;0,+VLOOKUP($C515,'STYLE NAMES'!$B:$AC,20,FALSE),"")</f>
        <v>Design ingegnerizzato per alte prestazioni 
Jersey piqué elasticizzato  4-way-stretch 
Morbido e confortevole 
Traspirante Asciugatura rapida 
Composizione: 
95% Poliammide  5% Elastan</v>
      </c>
      <c r="AQ515" s="101" t="str">
        <f>IF(C515&gt;0,+VLOOKUP($C515,'STYLE NAMES'!$B:$AC,21,FALSE),"")</f>
        <v>Lavare in lavatrice a 30°C Ciclo delicato 
Stirare a bassa temperatura
Stirare al rovescio 
Non stirare su loghi o stampe 
Non candeggiare 
Non asciugare in asciugatrice</v>
      </c>
      <c r="AR515" s="101">
        <f>IF(D515&gt;0,+VLOOKUP($C515,'STYLE NAMES'!$B:$AC,22,FALSE),"")</f>
        <v>0</v>
      </c>
      <c r="AS515" s="101">
        <f>IF(E515&gt;0,+VLOOKUP($C515,'STYLE NAMES'!$B:$AC,23,FALSE),"")</f>
        <v>0</v>
      </c>
      <c r="AT515" s="101">
        <f>IF(F515&gt;0,+VLOOKUP($C515,'STYLE NAMES'!$B:$AC,24,FALSE),"")</f>
        <v>0</v>
      </c>
      <c r="AU515" s="101">
        <f>IF(G515&gt;0,+VLOOKUP($C515,'STYLE NAMES'!$B:$AC,25,FALSE),"")</f>
        <v>0</v>
      </c>
      <c r="AV515" s="101">
        <f>+VLOOKUP($S515,'CODE GENERATOR'!$P:$AM,15,FALSE)</f>
        <v>0</v>
      </c>
      <c r="AW515" s="101">
        <f>+VLOOKUP($S515,'CODE GENERATOR'!$P:$AM,16,FALSE)</f>
        <v>0</v>
      </c>
      <c r="AX515" s="101">
        <f>+VLOOKUP($S515,'CODE GENERATOR'!$P:$AM,17,FALSE)</f>
        <v>0</v>
      </c>
      <c r="AY515" s="101">
        <f>+VLOOKUP($S515,'CODE GENERATOR'!$P:$AM,18,FALSE)</f>
        <v>0</v>
      </c>
      <c r="AZ515" s="101">
        <f>+VLOOKUP($S515,'CODE GENERATOR'!$P:$AM,19,FALSE)</f>
        <v>0</v>
      </c>
      <c r="BA515" s="101">
        <f>+VLOOKUP($S515,'CODE GENERATOR'!$P:$AM,20,FALSE)</f>
        <v>0</v>
      </c>
      <c r="BB515" s="101">
        <f>+VLOOKUP($S515,'CODE GENERATOR'!$P:$AM,21,FALSE)</f>
        <v>0</v>
      </c>
      <c r="BC515" s="101">
        <f>+VLOOKUP($S515,'CODE GENERATOR'!$P:$AM,22,FALSE)</f>
        <v>0</v>
      </c>
      <c r="BD515" s="101">
        <f>+VLOOKUP($S515,'CODE GENERATOR'!$P:$AM,23,FALSE)</f>
        <v>0</v>
      </c>
      <c r="BE515" s="101">
        <f>+VLOOKUP($S515,'CODE GENERATOR'!$P:$AM,24,FALSE)</f>
        <v>0</v>
      </c>
      <c r="BF515" s="101">
        <f>IF(C515&gt;0,+VLOOKUP(G515,'CATEGORY ID'!$A$1:$L$118,3,FALSE),"")</f>
        <v>30</v>
      </c>
      <c r="BG515" s="101">
        <f>IF(C515&gt;0,+VLOOKUP(H515,'CATEGORY ID'!$D$1:$L$118,3,FALSE),"")</f>
        <v>4</v>
      </c>
      <c r="BH515" s="101">
        <f>IF(C515&gt;0,+VLOOKUP((+H515&amp;I515),'CATEGORY ID'!$H$1:$I$121,2,FALSE),"")</f>
        <v>110</v>
      </c>
      <c r="BJ515" s="101">
        <f>IF(C515&gt;0,IF(COUNTIF('CATEGORY ID'!$K$1:$K$121,+H515&amp;K515) &gt; 0, +VLOOKUP(+H515&amp;K515,'CATEGORY ID'!$K$1:$L$121,2,FALSE),""),"")</f>
        <v>226</v>
      </c>
      <c r="BK515" s="101">
        <v>158</v>
      </c>
      <c r="BO515" s="101">
        <v>21</v>
      </c>
      <c r="BR515" s="101" t="str" cm="1">
        <f t="array" ref="BR515">IF(C515&gt;0,_xlfn.TEXTJOIN(";", TRUE,_xlfn.UNIQUE(_xlfn._xlws.FILTER(BF515:BQ515,(BF515:BQ515&gt;0)),TRUE,FALSE)),"")&amp;";"&amp;BS515</f>
        <v>30;4;110;226;158;21;209;232</v>
      </c>
      <c r="BS515" s="101" t="s">
        <v>3450</v>
      </c>
      <c r="BU515" s="106">
        <f>IF(C515&gt;0,+VLOOKUP($C515,'STYLE NAMES'!$B:$AC,26,FALSE),"")</f>
        <v>59.9</v>
      </c>
      <c r="BV515" s="106">
        <f>IF(C515&gt;0,+VLOOKUP($C515,'STYLE NAMES'!$B:$AC,27,FALSE),"")</f>
        <v>3290</v>
      </c>
      <c r="BW515" s="106">
        <f>IF(C515&gt;0,+VLOOKUP($C515,'STYLE NAMES'!$B:$AC,28,FALSE),"")</f>
        <v>68.884999999999991</v>
      </c>
      <c r="BY515"/>
      <c r="BZ515" s="101">
        <v>0</v>
      </c>
      <c r="CA515" s="137">
        <f t="shared" ref="CA515:CA578" si="38">+IF(X515=0,0,1)</f>
        <v>0</v>
      </c>
      <c r="CB515" s="137">
        <f>+VLOOKUP(C515,'[2]STYLES &amp; MODELS MATRIX'!$A:$G,7,FALSE)</f>
        <v>0</v>
      </c>
      <c r="CC515" s="137" t="str">
        <f>+VLOOKUP(C515,'[1]STYLES &amp; SIZE CHARTS'!$A:$H,8,FALSE)</f>
        <v>JT-BSSP1</v>
      </c>
      <c r="CD515" s="137"/>
      <c r="CE515" s="205"/>
      <c r="CF515" s="141"/>
    </row>
    <row r="516" spans="1:84" s="101" customFormat="1" ht="12" customHeight="1" x14ac:dyDescent="0.2">
      <c r="A516" s="102">
        <f t="shared" si="36"/>
        <v>8683711005612</v>
      </c>
      <c r="B516" s="101" t="s">
        <v>888</v>
      </c>
      <c r="C516" s="101" t="s">
        <v>439</v>
      </c>
      <c r="D516" s="101" t="s">
        <v>440</v>
      </c>
      <c r="E516" s="203" t="s">
        <v>2394</v>
      </c>
      <c r="F516" s="101" t="s">
        <v>2346</v>
      </c>
      <c r="G516" s="101" t="str">
        <f>IF(C516&gt;0,+VLOOKUP($C516,'STYLE NAMES'!$B:$AC,4,FALSE),"")</f>
        <v>RIDER</v>
      </c>
      <c r="H516" s="101" t="str">
        <f>IF(C516&gt;0,+VLOOKUP($C516,'STYLE NAMES'!$B:$AC,5,FALSE),"")</f>
        <v>WOMEN</v>
      </c>
      <c r="I516" s="101" t="str">
        <f>IF(C516&gt;0,+VLOOKUP($C516,'STYLE NAMES'!$B:$AC,6,FALSE),"")</f>
        <v>TOPS</v>
      </c>
      <c r="J516" s="101" t="str">
        <f>IF(C516&gt;0,+VLOOKUP($C516,'STYLE NAMES'!$B:$AC,7,FALSE),"")</f>
        <v>WOMEN</v>
      </c>
      <c r="K516" s="101" t="str">
        <f>IF(C516&gt;0,+VLOOKUP($C516,'STYLE NAMES'!$B:$AC,8,FALSE),"")</f>
        <v>COMPETITION SHIRTS</v>
      </c>
      <c r="L516" s="101" t="str">
        <f>IF(E516&gt;0,+VLOOKUP($E516,'CODE GENERATOR'!$D:$T,3,FALSE),"")</f>
        <v>A</v>
      </c>
      <c r="M516" s="101" t="str">
        <f>IF(E516&gt;0,+VLOOKUP($E516,'CODE GENERATOR'!$D:$T,4,FALSE),"")</f>
        <v>SUPREME</v>
      </c>
      <c r="N516" s="101" t="str">
        <f>IF(E516&gt;0,+VLOOKUP($E516,'CODE GENERATOR'!$D:$T,6,FALSE),"")</f>
        <v>MINK</v>
      </c>
      <c r="O516" s="101" t="str">
        <f>IF(E516&gt;0,+VLOOKUP($E516,'CODE GENERATOR'!$D:$T,7,FALSE),"")</f>
        <v>WHITE</v>
      </c>
      <c r="P516" s="101" t="str">
        <f t="shared" si="37"/>
        <v>MINK/WHITE</v>
      </c>
      <c r="Q516" s="104" t="str">
        <f>IF(E516&gt;0,+VLOOKUP($E516,'CODE GENERATOR'!$D:$T,11,FALSE),"")</f>
        <v>R.TOPWN_CPS0047</v>
      </c>
      <c r="R516" s="104" t="str">
        <f>IF(E516&gt;0,+VLOOKUP($E516,'CODE GENERATOR'!$D:$T,12,FALSE),"")</f>
        <v>SUP0016MNKWHT</v>
      </c>
      <c r="S516" s="104" t="str">
        <f>IF(E516&gt;0,+VLOOKUP($E516,'CODE GENERATOR'!$D:$T,13,FALSE),"")</f>
        <v>R.TOPWN_CPS0047_SUP0016MNKWHT</v>
      </c>
      <c r="T516" s="104" t="str">
        <f t="shared" si="35"/>
        <v>R.TOPWN_CPS0047_SUP0016MNKWHT_XS</v>
      </c>
      <c r="U516" s="105">
        <v>8683711005612</v>
      </c>
      <c r="V516" s="107" t="str" cm="1">
        <f t="array" ref="V516">_xlfn.TEXTJOIN(";", TRUE, _xlfn.UNIQUE(_xlfn._xlws.FILTER(P$3:P$10029, C$3:C$10029=C516)))</f>
        <v>MINK/WHITE</v>
      </c>
      <c r="W516" s="107" t="str" cm="1">
        <f t="array" ref="W516">_xlfn.TEXTJOIN(";", TRUE, _xlfn.UNIQUE(_xlfn._xlws.FILTER(F$3:F$10029, C$3:C$10029=C516)))</f>
        <v>XS;S;M;L;XL</v>
      </c>
      <c r="X516" s="101" t="str">
        <f>IF(E516&gt;0,+VLOOKUP($E516,'CODE GENERATOR'!$D:$AC,19,FALSE),0)</f>
        <v>2507_W_3107</v>
      </c>
      <c r="Y516" s="101" t="str">
        <f>IF(E516&gt;0,+VLOOKUP($E516,'CODE GENERATOR'!$D:$AC,20,FALSE),0)</f>
        <v>2507_W_3156</v>
      </c>
      <c r="Z516" s="101" t="str">
        <f>IF(E516&gt;0,+VLOOKUP($E516,'CODE GENERATOR'!$D:$AC,21,FALSE),0)</f>
        <v>2507_W_3146</v>
      </c>
      <c r="AA516" s="101" t="str">
        <f>IF(E516&gt;0,+VLOOKUP($E516,'CODE GENERATOR'!$D:$AC,22,FALSE),0)</f>
        <v>2507_W_3140</v>
      </c>
      <c r="AB516" s="101" t="str">
        <f>IF(E516&gt;0,+VLOOKUP($E516,'CODE GENERATOR'!$D:$AC,23,FALSE),0)</f>
        <v>2507_D_cavalier_detay_0076</v>
      </c>
      <c r="AC516" s="101" t="str">
        <f>IF(E516&gt;0,+VLOOKUP($E516,'CODE GENERATOR'!$D:$AC,24,FALSE),0)</f>
        <v/>
      </c>
      <c r="AD516" s="101" t="str">
        <f>IF(E516&gt;0,+VLOOKUP($E516,'CODE GENERATOR'!$D:$AC,25,FALSE),0)</f>
        <v>2507_VW_Web_73</v>
      </c>
      <c r="AE516" s="101" t="str">
        <f>IF(E516&gt;0,+VLOOKUP($E516,'CODE GENERATOR'!$D:$AC,26,FALSE),0)</f>
        <v/>
      </c>
      <c r="AF516" s="149" t="str">
        <f>IF($C516&gt;0,$C516&amp;" "&amp;$P516&amp;" "&amp;+VLOOKUP($C516,'STYLE NAMES'!$B:$AC,10,FALSE),"""")</f>
        <v>MARCELA MINK/WHITE WOMEN'S COMPETITION SHIRT BIB PANEL</v>
      </c>
      <c r="AG516" s="101" t="str">
        <f>"Enjoy our "&amp;(AF516)&amp;"; "&amp;IF(C516&gt;0,+VLOOKUP($C516,'STYLE NAMES'!$B:$AC,11,FALSE),"")</f>
        <v>Enjoy our MARCELA MINK/WHITE WOMEN'S COMPETITION SHIRT BIB PANEL;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16" s="101" t="str">
        <f>IF(C516&gt;0,+VLOOKUP($C516,'STYLE NAMES'!$B:$AC,12,FALSE),"")</f>
        <v>* Specially engineered design for high performance
* 4-way super stretch piquet jersey
* Soft and comfortable
* Breathable
* Quick dry
Composition:
95% Poliamide 5% Elasthane</v>
      </c>
      <c r="AI516" s="101" t="str">
        <f>IF(C516&gt;0,+VLOOKUP($C516,'STYLE NAMES'!$B:$AC,13,FALSE),"")</f>
        <v>Machine Wash at 30°C
Mild process
Iron at low temperature
Iron from REVERSE
Do NOT iron on logos or prints
Do not bleach
Do NOT Tumble Dry</v>
      </c>
      <c r="AJ516" s="149" t="str">
        <f>IF($C516&gt;0,$C516&amp;" "&amp;$P516&amp;" "&amp;+VLOOKUP($C516,'STYLE NAMES'!$B:$AC,14,FALSE),"""")</f>
        <v>MARCELA MINK/WHITE KADIN ÖN PANELLİ YARIŞMA GÖMLEĞİ</v>
      </c>
      <c r="AK516" s="149" t="str">
        <f>"Cavalier SanMarco tarafından tasarlanan "&amp;(AJ516)&amp;"; "&amp;IF(C516&gt;0,+VLOOKUP($C516,'STYLE NAMES'!$B:$AC,15,FALSE),"")</f>
        <v>Cavalier SanMarco tarafından tasarlanan MARCELA MINK/WHITE KADIN ÖN PANELLİ YARIŞMA GÖMLEĞİ;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16" s="149" t="str">
        <f>IF(C516&gt;0,+VLOOKUP($C516,'STYLE NAMES'!$B:$AC,16,FALSE),"")</f>
        <v>* Yüksek performans için özel tasarım
* 4 yönlü süper streç pike kumaş
* Yumuşak ve rahat
* Nefes alabilir
* Hızlı kuruma
Kompozisyon:
%95 Polyamid  %5 Elastan</v>
      </c>
      <c r="AM516" s="149" t="str">
        <f>IF(C516&gt;0,+VLOOKUP($C516,'STYLE NAMES'!$B:$AC,17,FALSE),"")</f>
        <v>Makinede 30°C' de Yıkayın
Hassas Yıkama
Ilık ütü yapın
Tersten ütüleyin
Logo ve baskıları ÜTÜLEMEYİN
Çamaşır suyu kullanmayın
Kurutma Makinesinde Kurutmayın</v>
      </c>
      <c r="AN516" s="149" t="str">
        <f>IF($C516&gt;0,$C516&amp;" "&amp;$P516&amp;" "&amp;+VLOOKUP($C516,'STYLE NAMES'!$B:$AC,18,FALSE),"""")</f>
        <v>MARCELA MINK/WHITE CAMICIA DA CONCORSO DONNA PANNELLO BIB</v>
      </c>
      <c r="AO516" s="101" t="str">
        <f>"Disegnato da Cavalier SanMarco "&amp;(AN516)&amp;"; "&amp;IF(C516&gt;0,+VLOOKUP($C516,'STYLE NAMES'!$B:$AC,19,FALSE),"")</f>
        <v>Disegnato da Cavalier SanMarco MARCELA MINK/WHITE CAMICIA DA CONCORSO DONNA PANNELLO BIB;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16" s="101" t="str">
        <f>IF(C516&gt;0,+VLOOKUP($C516,'STYLE NAMES'!$B:$AC,20,FALSE),"")</f>
        <v>Design ingegnerizzato per alte prestazioni 
Jersey piqué elasticizzato  4-way-stretch 
Morbido e confortevole 
Traspirante Asciugatura rapida 
Composizione: 
95% Poliammide  5% Elastan</v>
      </c>
      <c r="AQ516" s="101" t="str">
        <f>IF(C516&gt;0,+VLOOKUP($C516,'STYLE NAMES'!$B:$AC,21,FALSE),"")</f>
        <v>Lavare in lavatrice a 30°C Ciclo delicato 
Stirare a bassa temperatura
Stirare al rovescio 
Non stirare su loghi o stampe 
Non candeggiare 
Non asciugare in asciugatrice</v>
      </c>
      <c r="AR516" s="101">
        <f>IF(D516&gt;0,+VLOOKUP($C516,'STYLE NAMES'!$B:$AC,22,FALSE),"")</f>
        <v>0</v>
      </c>
      <c r="AS516" s="101">
        <f>IF(E516&gt;0,+VLOOKUP($C516,'STYLE NAMES'!$B:$AC,23,FALSE),"")</f>
        <v>0</v>
      </c>
      <c r="AT516" s="101">
        <f>IF(F516&gt;0,+VLOOKUP($C516,'STYLE NAMES'!$B:$AC,24,FALSE),"")</f>
        <v>0</v>
      </c>
      <c r="AU516" s="101">
        <f>IF(G516&gt;0,+VLOOKUP($C516,'STYLE NAMES'!$B:$AC,25,FALSE),"")</f>
        <v>0</v>
      </c>
      <c r="AV516" s="101" t="str">
        <f>+VLOOKUP($S516,'CODE GENERATOR'!$P:$AM,15,FALSE)</f>
        <v>R.BOTWN_BRC0067_TJR0027WHTWHT</v>
      </c>
      <c r="AW516" s="101" t="str">
        <f>+VLOOKUP($S516,'CODE GENERATOR'!$P:$AM,16,FALSE)</f>
        <v>A.RACUX_BLT0015_BRD0012WHTWHT</v>
      </c>
      <c r="AX516" s="101" t="str">
        <f>+VLOOKUP($S516,'CODE GENERATOR'!$P:$AM,17,FALSE)</f>
        <v>A.RACAU_SOC0018_NYL00003XBST1</v>
      </c>
      <c r="AY516" s="101">
        <f>+VLOOKUP($S516,'CODE GENERATOR'!$P:$AM,18,FALSE)</f>
        <v>0</v>
      </c>
      <c r="AZ516" s="101">
        <f>+VLOOKUP($S516,'CODE GENERATOR'!$P:$AM,19,FALSE)</f>
        <v>0</v>
      </c>
      <c r="BA516" s="101">
        <f>+VLOOKUP($S516,'CODE GENERATOR'!$P:$AM,20,FALSE)</f>
        <v>0</v>
      </c>
      <c r="BB516" s="101">
        <f>+VLOOKUP($S516,'CODE GENERATOR'!$P:$AM,21,FALSE)</f>
        <v>0</v>
      </c>
      <c r="BC516" s="101">
        <f>+VLOOKUP($S516,'CODE GENERATOR'!$P:$AM,22,FALSE)</f>
        <v>0</v>
      </c>
      <c r="BD516" s="101">
        <f>+VLOOKUP($S516,'CODE GENERATOR'!$P:$AM,23,FALSE)</f>
        <v>0</v>
      </c>
      <c r="BE516" s="101">
        <f>+VLOOKUP($S516,'CODE GENERATOR'!$P:$AM,24,FALSE)</f>
        <v>0</v>
      </c>
      <c r="BF516" s="101">
        <f>IF(C516&gt;0,+VLOOKUP(G516,'CATEGORY ID'!$A$1:$L$118,3,FALSE),"")</f>
        <v>30</v>
      </c>
      <c r="BG516" s="101">
        <f>IF(C516&gt;0,+VLOOKUP(H516,'CATEGORY ID'!$D$1:$L$118,3,FALSE),"")</f>
        <v>3</v>
      </c>
      <c r="BH516" s="101">
        <f>IF(C516&gt;0,+VLOOKUP((+H516&amp;I516),'CATEGORY ID'!$H$1:$I$121,2,FALSE),"")</f>
        <v>109</v>
      </c>
      <c r="BJ516" s="101">
        <f>IF(C516&gt;0,IF(COUNTIF('CATEGORY ID'!$K$1:$K$121,+H516&amp;K516) &gt; 0, +VLOOKUP(+H516&amp;K516,'CATEGORY ID'!$K$1:$L$121,2,FALSE),""),"")</f>
        <v>222</v>
      </c>
      <c r="BK516" s="101" t="str">
        <f>IF(C516&gt;0,IF(COUNTIF('CATEGORY ID'!$K$124:$K$165, +VLOOKUP(C516,'STYLE NAMES'!$B:$AE,30,FALSE)) &gt; 0, +VLOOKUP(VLOOKUP(C516,'STYLE NAMES'!$B:$AE,30,FALSE),'CATEGORY ID'!K:M,2,FALSE),""),"")</f>
        <v/>
      </c>
      <c r="BO516" s="101">
        <v>21</v>
      </c>
      <c r="BR516" s="101" t="str" cm="1">
        <f t="array" ref="BR516">IF(C516&gt;0,_xlfn.TEXTJOIN(";", TRUE,_xlfn.UNIQUE(_xlfn._xlws.FILTER(BF516:BQ516,(BF516:BQ516&gt;0)),TRUE,FALSE)),"")&amp;";"&amp;BS516</f>
        <v>30;3;109;222;21;210</v>
      </c>
      <c r="BS516" s="101">
        <v>210</v>
      </c>
      <c r="BU516" s="106">
        <f>IF(C516&gt;0,+VLOOKUP($C516,'STYLE NAMES'!$B:$AC,26,FALSE),"")</f>
        <v>129.9</v>
      </c>
      <c r="BV516" s="106">
        <f>IF(C516&gt;0,+VLOOKUP($C516,'STYLE NAMES'!$B:$AC,27,FALSE),"")</f>
        <v>7140</v>
      </c>
      <c r="BW516" s="106">
        <f>IF(C516&gt;0,+VLOOKUP($C516,'STYLE NAMES'!$B:$AC,28,FALSE),"")</f>
        <v>149.38499999999999</v>
      </c>
      <c r="BY516"/>
      <c r="BZ516" s="101">
        <v>0</v>
      </c>
      <c r="CA516" s="137">
        <f t="shared" si="38"/>
        <v>1</v>
      </c>
      <c r="CB516" s="137" t="str">
        <f>+VLOOKUP(C516,'[2]STYLES &amp; MODELS MATRIX'!$A:$G,7,FALSE)</f>
        <v>AK</v>
      </c>
      <c r="CC516" s="137" t="str">
        <f>+VLOOKUP(C516,'[1]STYLES &amp; SIZE CHARTS'!$A:$H,8,FALSE)</f>
        <v>WT-LSCP1</v>
      </c>
      <c r="CD516" s="137"/>
      <c r="CE516" s="205"/>
      <c r="CF516" s="141"/>
    </row>
    <row r="517" spans="1:84" s="101" customFormat="1" ht="12" customHeight="1" x14ac:dyDescent="0.2">
      <c r="A517" s="102">
        <f t="shared" si="36"/>
        <v>8683711005629</v>
      </c>
      <c r="B517" s="101" t="s">
        <v>888</v>
      </c>
      <c r="C517" s="101" t="s">
        <v>439</v>
      </c>
      <c r="D517" s="101" t="s">
        <v>440</v>
      </c>
      <c r="E517" s="203" t="s">
        <v>2394</v>
      </c>
      <c r="F517" s="101" t="s">
        <v>785</v>
      </c>
      <c r="G517" s="101" t="str">
        <f>IF(C517&gt;0,+VLOOKUP($C517,'STYLE NAMES'!$B:$AC,4,FALSE),"")</f>
        <v>RIDER</v>
      </c>
      <c r="H517" s="101" t="str">
        <f>IF(C517&gt;0,+VLOOKUP($C517,'STYLE NAMES'!$B:$AC,5,FALSE),"")</f>
        <v>WOMEN</v>
      </c>
      <c r="I517" s="101" t="str">
        <f>IF(C517&gt;0,+VLOOKUP($C517,'STYLE NAMES'!$B:$AC,6,FALSE),"")</f>
        <v>TOPS</v>
      </c>
      <c r="J517" s="101" t="str">
        <f>IF(C517&gt;0,+VLOOKUP($C517,'STYLE NAMES'!$B:$AC,7,FALSE),"")</f>
        <v>WOMEN</v>
      </c>
      <c r="K517" s="101" t="str">
        <f>IF(C517&gt;0,+VLOOKUP($C517,'STYLE NAMES'!$B:$AC,8,FALSE),"")</f>
        <v>COMPETITION SHIRTS</v>
      </c>
      <c r="L517" s="101" t="str">
        <f>IF(E517&gt;0,+VLOOKUP($E517,'CODE GENERATOR'!$D:$T,3,FALSE),"")</f>
        <v>A</v>
      </c>
      <c r="M517" s="101" t="str">
        <f>IF(E517&gt;0,+VLOOKUP($E517,'CODE GENERATOR'!$D:$T,4,FALSE),"")</f>
        <v>SUPREME</v>
      </c>
      <c r="N517" s="101" t="str">
        <f>IF(E517&gt;0,+VLOOKUP($E517,'CODE GENERATOR'!$D:$T,6,FALSE),"")</f>
        <v>MINK</v>
      </c>
      <c r="O517" s="101" t="str">
        <f>IF(E517&gt;0,+VLOOKUP($E517,'CODE GENERATOR'!$D:$T,7,FALSE),"")</f>
        <v>WHITE</v>
      </c>
      <c r="P517" s="101" t="str">
        <f t="shared" si="37"/>
        <v>MINK/WHITE</v>
      </c>
      <c r="Q517" s="104" t="str">
        <f>IF(E517&gt;0,+VLOOKUP($E517,'CODE GENERATOR'!$D:$T,11,FALSE),"")</f>
        <v>R.TOPWN_CPS0047</v>
      </c>
      <c r="R517" s="104" t="str">
        <f>IF(E517&gt;0,+VLOOKUP($E517,'CODE GENERATOR'!$D:$T,12,FALSE),"")</f>
        <v>SUP0016MNKWHT</v>
      </c>
      <c r="S517" s="104" t="str">
        <f>IF(E517&gt;0,+VLOOKUP($E517,'CODE GENERATOR'!$D:$T,13,FALSE),"")</f>
        <v>R.TOPWN_CPS0047_SUP0016MNKWHT</v>
      </c>
      <c r="T517" s="104" t="str">
        <f t="shared" si="35"/>
        <v>R.TOPWN_CPS0047_SUP0016MNKWHT_S</v>
      </c>
      <c r="U517" s="105">
        <v>8683711005629</v>
      </c>
      <c r="V517" s="107" t="str" cm="1">
        <f t="array" ref="V517">_xlfn.TEXTJOIN(";", TRUE, _xlfn.UNIQUE(_xlfn._xlws.FILTER(P$3:P$10029, C$3:C$10029=C517)))</f>
        <v>MINK/WHITE</v>
      </c>
      <c r="W517" s="107" t="str" cm="1">
        <f t="array" ref="W517">_xlfn.TEXTJOIN(";", TRUE, _xlfn.UNIQUE(_xlfn._xlws.FILTER(F$3:F$10029, C$3:C$10029=C517)))</f>
        <v>XS;S;M;L;XL</v>
      </c>
      <c r="X517" s="101" t="str">
        <f>IF(E517&gt;0,+VLOOKUP($E517,'CODE GENERATOR'!$D:$AC,19,FALSE),0)</f>
        <v>2507_W_3107</v>
      </c>
      <c r="Y517" s="101" t="str">
        <f>IF(E517&gt;0,+VLOOKUP($E517,'CODE GENERATOR'!$D:$AC,20,FALSE),0)</f>
        <v>2507_W_3156</v>
      </c>
      <c r="Z517" s="101" t="str">
        <f>IF(E517&gt;0,+VLOOKUP($E517,'CODE GENERATOR'!$D:$AC,21,FALSE),0)</f>
        <v>2507_W_3146</v>
      </c>
      <c r="AA517" s="101" t="str">
        <f>IF(E517&gt;0,+VLOOKUP($E517,'CODE GENERATOR'!$D:$AC,22,FALSE),0)</f>
        <v>2507_W_3140</v>
      </c>
      <c r="AB517" s="101" t="str">
        <f>IF(E517&gt;0,+VLOOKUP($E517,'CODE GENERATOR'!$D:$AC,23,FALSE),0)</f>
        <v>2507_D_cavalier_detay_0076</v>
      </c>
      <c r="AC517" s="101" t="str">
        <f>IF(E517&gt;0,+VLOOKUP($E517,'CODE GENERATOR'!$D:$AC,24,FALSE),0)</f>
        <v/>
      </c>
      <c r="AD517" s="101" t="str">
        <f>IF(E517&gt;0,+VLOOKUP($E517,'CODE GENERATOR'!$D:$AC,25,FALSE),0)</f>
        <v>2507_VW_Web_73</v>
      </c>
      <c r="AE517" s="101" t="str">
        <f>IF(E517&gt;0,+VLOOKUP($E517,'CODE GENERATOR'!$D:$AC,26,FALSE),0)</f>
        <v/>
      </c>
      <c r="AF517" s="149" t="str">
        <f>IF($C517&gt;0,$C517&amp;" "&amp;$P517&amp;" "&amp;+VLOOKUP($C517,'STYLE NAMES'!$B:$AC,10,FALSE),"""")</f>
        <v>MARCELA MINK/WHITE WOMEN'S COMPETITION SHIRT BIB PANEL</v>
      </c>
      <c r="AG517" s="101" t="str">
        <f>"Enjoy our "&amp;(AF517)&amp;"; "&amp;IF(C517&gt;0,+VLOOKUP($C517,'STYLE NAMES'!$B:$AC,11,FALSE),"")</f>
        <v>Enjoy our MARCELA MINK/WHITE WOMEN'S COMPETITION SHIRT BIB PANEL;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17" s="101" t="str">
        <f>IF(C517&gt;0,+VLOOKUP($C517,'STYLE NAMES'!$B:$AC,12,FALSE),"")</f>
        <v>* Specially engineered design for high performance
* 4-way super stretch piquet jersey
* Soft and comfortable
* Breathable
* Quick dry
Composition:
95% Poliamide 5% Elasthane</v>
      </c>
      <c r="AI517" s="101" t="str">
        <f>IF(C517&gt;0,+VLOOKUP($C517,'STYLE NAMES'!$B:$AC,13,FALSE),"")</f>
        <v>Machine Wash at 30°C
Mild process
Iron at low temperature
Iron from REVERSE
Do NOT iron on logos or prints
Do not bleach
Do NOT Tumble Dry</v>
      </c>
      <c r="AJ517" s="149" t="str">
        <f>IF($C517&gt;0,$C517&amp;" "&amp;$P517&amp;" "&amp;+VLOOKUP($C517,'STYLE NAMES'!$B:$AC,14,FALSE),"""")</f>
        <v>MARCELA MINK/WHITE KADIN ÖN PANELLİ YARIŞMA GÖMLEĞİ</v>
      </c>
      <c r="AK517" s="149" t="str">
        <f>"Cavalier SanMarco tarafından tasarlanan "&amp;(AJ517)&amp;"; "&amp;IF(C517&gt;0,+VLOOKUP($C517,'STYLE NAMES'!$B:$AC,15,FALSE),"")</f>
        <v>Cavalier SanMarco tarafından tasarlanan MARCELA MINK/WHITE KADIN ÖN PANELLİ YARIŞMA GÖMLEĞİ;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17" s="149" t="str">
        <f>IF(C517&gt;0,+VLOOKUP($C517,'STYLE NAMES'!$B:$AC,16,FALSE),"")</f>
        <v>* Yüksek performans için özel tasarım
* 4 yönlü süper streç pike kumaş
* Yumuşak ve rahat
* Nefes alabilir
* Hızlı kuruma
Kompozisyon:
%95 Polyamid  %5 Elastan</v>
      </c>
      <c r="AM517" s="149" t="str">
        <f>IF(C517&gt;0,+VLOOKUP($C517,'STYLE NAMES'!$B:$AC,17,FALSE),"")</f>
        <v>Makinede 30°C' de Yıkayın
Hassas Yıkama
Ilık ütü yapın
Tersten ütüleyin
Logo ve baskıları ÜTÜLEMEYİN
Çamaşır suyu kullanmayın
Kurutma Makinesinde Kurutmayın</v>
      </c>
      <c r="AN517" s="149" t="str">
        <f>IF($C517&gt;0,$C517&amp;" "&amp;$P517&amp;" "&amp;+VLOOKUP($C517,'STYLE NAMES'!$B:$AC,18,FALSE),"""")</f>
        <v>MARCELA MINK/WHITE CAMICIA DA CONCORSO DONNA PANNELLO BIB</v>
      </c>
      <c r="AO517" s="101" t="str">
        <f>"Disegnato da Cavalier SanMarco "&amp;(AN517)&amp;"; "&amp;IF(C517&gt;0,+VLOOKUP($C517,'STYLE NAMES'!$B:$AC,19,FALSE),"")</f>
        <v>Disegnato da Cavalier SanMarco MARCELA MINK/WHITE CAMICIA DA CONCORSO DONNA PANNELLO BIB;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17" s="101" t="str">
        <f>IF(C517&gt;0,+VLOOKUP($C517,'STYLE NAMES'!$B:$AC,20,FALSE),"")</f>
        <v>Design ingegnerizzato per alte prestazioni 
Jersey piqué elasticizzato  4-way-stretch 
Morbido e confortevole 
Traspirante Asciugatura rapida 
Composizione: 
95% Poliammide  5% Elastan</v>
      </c>
      <c r="AQ517" s="101" t="str">
        <f>IF(C517&gt;0,+VLOOKUP($C517,'STYLE NAMES'!$B:$AC,21,FALSE),"")</f>
        <v>Lavare in lavatrice a 30°C Ciclo delicato 
Stirare a bassa temperatura
Stirare al rovescio 
Non stirare su loghi o stampe 
Non candeggiare 
Non asciugare in asciugatrice</v>
      </c>
      <c r="AR517" s="101">
        <f>IF(D517&gt;0,+VLOOKUP($C517,'STYLE NAMES'!$B:$AC,22,FALSE),"")</f>
        <v>0</v>
      </c>
      <c r="AS517" s="101">
        <f>IF(E517&gt;0,+VLOOKUP($C517,'STYLE NAMES'!$B:$AC,23,FALSE),"")</f>
        <v>0</v>
      </c>
      <c r="AT517" s="101">
        <f>IF(F517&gt;0,+VLOOKUP($C517,'STYLE NAMES'!$B:$AC,24,FALSE),"")</f>
        <v>0</v>
      </c>
      <c r="AU517" s="101">
        <f>IF(G517&gt;0,+VLOOKUP($C517,'STYLE NAMES'!$B:$AC,25,FALSE),"")</f>
        <v>0</v>
      </c>
      <c r="AV517" s="101" t="str">
        <f>+VLOOKUP($S517,'CODE GENERATOR'!$P:$AM,15,FALSE)</f>
        <v>R.BOTWN_BRC0067_TJR0027WHTWHT</v>
      </c>
      <c r="AW517" s="101" t="str">
        <f>+VLOOKUP($S517,'CODE GENERATOR'!$P:$AM,16,FALSE)</f>
        <v>A.RACUX_BLT0015_BRD0012WHTWHT</v>
      </c>
      <c r="AX517" s="101" t="str">
        <f>+VLOOKUP($S517,'CODE GENERATOR'!$P:$AM,17,FALSE)</f>
        <v>A.RACAU_SOC0018_NYL00003XBST1</v>
      </c>
      <c r="AY517" s="101">
        <f>+VLOOKUP($S517,'CODE GENERATOR'!$P:$AM,18,FALSE)</f>
        <v>0</v>
      </c>
      <c r="AZ517" s="101">
        <f>+VLOOKUP($S517,'CODE GENERATOR'!$P:$AM,19,FALSE)</f>
        <v>0</v>
      </c>
      <c r="BA517" s="101">
        <f>+VLOOKUP($S517,'CODE GENERATOR'!$P:$AM,20,FALSE)</f>
        <v>0</v>
      </c>
      <c r="BB517" s="101">
        <f>+VLOOKUP($S517,'CODE GENERATOR'!$P:$AM,21,FALSE)</f>
        <v>0</v>
      </c>
      <c r="BC517" s="101">
        <f>+VLOOKUP($S517,'CODE GENERATOR'!$P:$AM,22,FALSE)</f>
        <v>0</v>
      </c>
      <c r="BD517" s="101">
        <f>+VLOOKUP($S517,'CODE GENERATOR'!$P:$AM,23,FALSE)</f>
        <v>0</v>
      </c>
      <c r="BE517" s="101">
        <f>+VLOOKUP($S517,'CODE GENERATOR'!$P:$AM,24,FALSE)</f>
        <v>0</v>
      </c>
      <c r="BF517" s="101">
        <f>IF(C517&gt;0,+VLOOKUP(G517,'CATEGORY ID'!$A$1:$L$118,3,FALSE),"")</f>
        <v>30</v>
      </c>
      <c r="BG517" s="101">
        <f>IF(C517&gt;0,+VLOOKUP(H517,'CATEGORY ID'!$D$1:$L$118,3,FALSE),"")</f>
        <v>3</v>
      </c>
      <c r="BH517" s="101">
        <f>IF(C517&gt;0,+VLOOKUP((+H517&amp;I517),'CATEGORY ID'!$H$1:$I$121,2,FALSE),"")</f>
        <v>109</v>
      </c>
      <c r="BJ517" s="101">
        <f>IF(C517&gt;0,IF(COUNTIF('CATEGORY ID'!$K$1:$K$121,+H517&amp;K517) &gt; 0, +VLOOKUP(+H517&amp;K517,'CATEGORY ID'!$K$1:$L$121,2,FALSE),""),"")</f>
        <v>222</v>
      </c>
      <c r="BK517" s="101" t="str">
        <f>IF(C517&gt;0,IF(COUNTIF('CATEGORY ID'!$K$124:$K$165, +VLOOKUP(C517,'STYLE NAMES'!$B:$AE,30,FALSE)) &gt; 0, +VLOOKUP(VLOOKUP(C517,'STYLE NAMES'!$B:$AE,30,FALSE),'CATEGORY ID'!K:M,2,FALSE),""),"")</f>
        <v/>
      </c>
      <c r="BO517" s="101">
        <v>21</v>
      </c>
      <c r="BR517" s="101" t="str" cm="1">
        <f t="array" ref="BR517">IF(C517&gt;0,_xlfn.TEXTJOIN(";", TRUE,_xlfn.UNIQUE(_xlfn._xlws.FILTER(BF517:BQ517,(BF517:BQ517&gt;0)),TRUE,FALSE)),"")&amp;";"&amp;BS517</f>
        <v>30;3;109;222;21;210</v>
      </c>
      <c r="BS517" s="101">
        <v>210</v>
      </c>
      <c r="BU517" s="106">
        <f>IF(C517&gt;0,+VLOOKUP($C517,'STYLE NAMES'!$B:$AC,26,FALSE),"")</f>
        <v>129.9</v>
      </c>
      <c r="BV517" s="106">
        <f>IF(C517&gt;0,+VLOOKUP($C517,'STYLE NAMES'!$B:$AC,27,FALSE),"")</f>
        <v>7140</v>
      </c>
      <c r="BW517" s="106">
        <f>IF(C517&gt;0,+VLOOKUP($C517,'STYLE NAMES'!$B:$AC,28,FALSE),"")</f>
        <v>149.38499999999999</v>
      </c>
      <c r="BY517"/>
      <c r="BZ517" s="101">
        <v>0</v>
      </c>
      <c r="CA517" s="137">
        <f t="shared" si="38"/>
        <v>1</v>
      </c>
      <c r="CB517" s="137" t="str">
        <f>+VLOOKUP(C517,'[2]STYLES &amp; MODELS MATRIX'!$A:$G,7,FALSE)</f>
        <v>AK</v>
      </c>
      <c r="CC517" s="137" t="str">
        <f>+VLOOKUP(C517,'[1]STYLES &amp; SIZE CHARTS'!$A:$H,8,FALSE)</f>
        <v>WT-LSCP1</v>
      </c>
      <c r="CD517" s="137"/>
      <c r="CE517" s="205"/>
      <c r="CF517" s="141"/>
    </row>
    <row r="518" spans="1:84" s="101" customFormat="1" ht="12" customHeight="1" x14ac:dyDescent="0.2">
      <c r="A518" s="102">
        <f t="shared" si="36"/>
        <v>8683711005636</v>
      </c>
      <c r="B518" s="101" t="s">
        <v>888</v>
      </c>
      <c r="C518" s="101" t="s">
        <v>439</v>
      </c>
      <c r="D518" s="101" t="s">
        <v>440</v>
      </c>
      <c r="E518" s="203" t="s">
        <v>2394</v>
      </c>
      <c r="F518" s="101" t="s">
        <v>2247</v>
      </c>
      <c r="G518" s="101" t="str">
        <f>IF(C518&gt;0,+VLOOKUP($C518,'STYLE NAMES'!$B:$AC,4,FALSE),"")</f>
        <v>RIDER</v>
      </c>
      <c r="H518" s="101" t="str">
        <f>IF(C518&gt;0,+VLOOKUP($C518,'STYLE NAMES'!$B:$AC,5,FALSE),"")</f>
        <v>WOMEN</v>
      </c>
      <c r="I518" s="101" t="str">
        <f>IF(C518&gt;0,+VLOOKUP($C518,'STYLE NAMES'!$B:$AC,6,FALSE),"")</f>
        <v>TOPS</v>
      </c>
      <c r="J518" s="101" t="str">
        <f>IF(C518&gt;0,+VLOOKUP($C518,'STYLE NAMES'!$B:$AC,7,FALSE),"")</f>
        <v>WOMEN</v>
      </c>
      <c r="K518" s="101" t="str">
        <f>IF(C518&gt;0,+VLOOKUP($C518,'STYLE NAMES'!$B:$AC,8,FALSE),"")</f>
        <v>COMPETITION SHIRTS</v>
      </c>
      <c r="L518" s="101" t="str">
        <f>IF(E518&gt;0,+VLOOKUP($E518,'CODE GENERATOR'!$D:$T,3,FALSE),"")</f>
        <v>A</v>
      </c>
      <c r="M518" s="101" t="str">
        <f>IF(E518&gt;0,+VLOOKUP($E518,'CODE GENERATOR'!$D:$T,4,FALSE),"")</f>
        <v>SUPREME</v>
      </c>
      <c r="N518" s="101" t="str">
        <f>IF(E518&gt;0,+VLOOKUP($E518,'CODE GENERATOR'!$D:$T,6,FALSE),"")</f>
        <v>MINK</v>
      </c>
      <c r="O518" s="101" t="str">
        <f>IF(E518&gt;0,+VLOOKUP($E518,'CODE GENERATOR'!$D:$T,7,FALSE),"")</f>
        <v>WHITE</v>
      </c>
      <c r="P518" s="101" t="str">
        <f t="shared" si="37"/>
        <v>MINK/WHITE</v>
      </c>
      <c r="Q518" s="104" t="str">
        <f>IF(E518&gt;0,+VLOOKUP($E518,'CODE GENERATOR'!$D:$T,11,FALSE),"")</f>
        <v>R.TOPWN_CPS0047</v>
      </c>
      <c r="R518" s="104" t="str">
        <f>IF(E518&gt;0,+VLOOKUP($E518,'CODE GENERATOR'!$D:$T,12,FALSE),"")</f>
        <v>SUP0016MNKWHT</v>
      </c>
      <c r="S518" s="104" t="str">
        <f>IF(E518&gt;0,+VLOOKUP($E518,'CODE GENERATOR'!$D:$T,13,FALSE),"")</f>
        <v>R.TOPWN_CPS0047_SUP0016MNKWHT</v>
      </c>
      <c r="T518" s="104" t="str">
        <f t="shared" si="35"/>
        <v>R.TOPWN_CPS0047_SUP0016MNKWHT_M</v>
      </c>
      <c r="U518" s="105">
        <v>8683711005636</v>
      </c>
      <c r="V518" s="107" t="str" cm="1">
        <f t="array" ref="V518">_xlfn.TEXTJOIN(";", TRUE, _xlfn.UNIQUE(_xlfn._xlws.FILTER(P$3:P$10029, C$3:C$10029=C518)))</f>
        <v>MINK/WHITE</v>
      </c>
      <c r="W518" s="107" t="str" cm="1">
        <f t="array" ref="W518">_xlfn.TEXTJOIN(";", TRUE, _xlfn.UNIQUE(_xlfn._xlws.FILTER(F$3:F$10029, C$3:C$10029=C518)))</f>
        <v>XS;S;M;L;XL</v>
      </c>
      <c r="X518" s="101" t="str">
        <f>IF(E518&gt;0,+VLOOKUP($E518,'CODE GENERATOR'!$D:$AC,19,FALSE),0)</f>
        <v>2507_W_3107</v>
      </c>
      <c r="Y518" s="101" t="str">
        <f>IF(E518&gt;0,+VLOOKUP($E518,'CODE GENERATOR'!$D:$AC,20,FALSE),0)</f>
        <v>2507_W_3156</v>
      </c>
      <c r="Z518" s="101" t="str">
        <f>IF(E518&gt;0,+VLOOKUP($E518,'CODE GENERATOR'!$D:$AC,21,FALSE),0)</f>
        <v>2507_W_3146</v>
      </c>
      <c r="AA518" s="101" t="str">
        <f>IF(E518&gt;0,+VLOOKUP($E518,'CODE GENERATOR'!$D:$AC,22,FALSE),0)</f>
        <v>2507_W_3140</v>
      </c>
      <c r="AB518" s="101" t="str">
        <f>IF(E518&gt;0,+VLOOKUP($E518,'CODE GENERATOR'!$D:$AC,23,FALSE),0)</f>
        <v>2507_D_cavalier_detay_0076</v>
      </c>
      <c r="AC518" s="101" t="str">
        <f>IF(E518&gt;0,+VLOOKUP($E518,'CODE GENERATOR'!$D:$AC,24,FALSE),0)</f>
        <v/>
      </c>
      <c r="AD518" s="101" t="str">
        <f>IF(E518&gt;0,+VLOOKUP($E518,'CODE GENERATOR'!$D:$AC,25,FALSE),0)</f>
        <v>2507_VW_Web_73</v>
      </c>
      <c r="AE518" s="101" t="str">
        <f>IF(E518&gt;0,+VLOOKUP($E518,'CODE GENERATOR'!$D:$AC,26,FALSE),0)</f>
        <v/>
      </c>
      <c r="AF518" s="149" t="str">
        <f>IF($C518&gt;0,$C518&amp;" "&amp;$P518&amp;" "&amp;+VLOOKUP($C518,'STYLE NAMES'!$B:$AC,10,FALSE),"""")</f>
        <v>MARCELA MINK/WHITE WOMEN'S COMPETITION SHIRT BIB PANEL</v>
      </c>
      <c r="AG518" s="101" t="str">
        <f>"Enjoy our "&amp;(AF518)&amp;"; "&amp;IF(C518&gt;0,+VLOOKUP($C518,'STYLE NAMES'!$B:$AC,11,FALSE),"")</f>
        <v>Enjoy our MARCELA MINK/WHITE WOMEN'S COMPETITION SHIRT BIB PANEL;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18" s="101" t="str">
        <f>IF(C518&gt;0,+VLOOKUP($C518,'STYLE NAMES'!$B:$AC,12,FALSE),"")</f>
        <v>* Specially engineered design for high performance
* 4-way super stretch piquet jersey
* Soft and comfortable
* Breathable
* Quick dry
Composition:
95% Poliamide 5% Elasthane</v>
      </c>
      <c r="AI518" s="101" t="str">
        <f>IF(C518&gt;0,+VLOOKUP($C518,'STYLE NAMES'!$B:$AC,13,FALSE),"")</f>
        <v>Machine Wash at 30°C
Mild process
Iron at low temperature
Iron from REVERSE
Do NOT iron on logos or prints
Do not bleach
Do NOT Tumble Dry</v>
      </c>
      <c r="AJ518" s="149" t="str">
        <f>IF($C518&gt;0,$C518&amp;" "&amp;$P518&amp;" "&amp;+VLOOKUP($C518,'STYLE NAMES'!$B:$AC,14,FALSE),"""")</f>
        <v>MARCELA MINK/WHITE KADIN ÖN PANELLİ YARIŞMA GÖMLEĞİ</v>
      </c>
      <c r="AK518" s="149" t="str">
        <f>"Cavalier SanMarco tarafından tasarlanan "&amp;(AJ518)&amp;"; "&amp;IF(C518&gt;0,+VLOOKUP($C518,'STYLE NAMES'!$B:$AC,15,FALSE),"")</f>
        <v>Cavalier SanMarco tarafından tasarlanan MARCELA MINK/WHITE KADIN ÖN PANELLİ YARIŞMA GÖMLEĞİ;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18" s="149" t="str">
        <f>IF(C518&gt;0,+VLOOKUP($C518,'STYLE NAMES'!$B:$AC,16,FALSE),"")</f>
        <v>* Yüksek performans için özel tasarım
* 4 yönlü süper streç pike kumaş
* Yumuşak ve rahat
* Nefes alabilir
* Hızlı kuruma
Kompozisyon:
%95 Polyamid  %5 Elastan</v>
      </c>
      <c r="AM518" s="149" t="str">
        <f>IF(C518&gt;0,+VLOOKUP($C518,'STYLE NAMES'!$B:$AC,17,FALSE),"")</f>
        <v>Makinede 30°C' de Yıkayın
Hassas Yıkama
Ilık ütü yapın
Tersten ütüleyin
Logo ve baskıları ÜTÜLEMEYİN
Çamaşır suyu kullanmayın
Kurutma Makinesinde Kurutmayın</v>
      </c>
      <c r="AN518" s="149" t="str">
        <f>IF($C518&gt;0,$C518&amp;" "&amp;$P518&amp;" "&amp;+VLOOKUP($C518,'STYLE NAMES'!$B:$AC,18,FALSE),"""")</f>
        <v>MARCELA MINK/WHITE CAMICIA DA CONCORSO DONNA PANNELLO BIB</v>
      </c>
      <c r="AO518" s="101" t="str">
        <f>"Disegnato da Cavalier SanMarco "&amp;(AN518)&amp;"; "&amp;IF(C518&gt;0,+VLOOKUP($C518,'STYLE NAMES'!$B:$AC,19,FALSE),"")</f>
        <v>Disegnato da Cavalier SanMarco MARCELA MINK/WHITE CAMICIA DA CONCORSO DONNA PANNELLO BIB;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18" s="101" t="str">
        <f>IF(C518&gt;0,+VLOOKUP($C518,'STYLE NAMES'!$B:$AC,20,FALSE),"")</f>
        <v>Design ingegnerizzato per alte prestazioni 
Jersey piqué elasticizzato  4-way-stretch 
Morbido e confortevole 
Traspirante Asciugatura rapida 
Composizione: 
95% Poliammide  5% Elastan</v>
      </c>
      <c r="AQ518" s="101" t="str">
        <f>IF(C518&gt;0,+VLOOKUP($C518,'STYLE NAMES'!$B:$AC,21,FALSE),"")</f>
        <v>Lavare in lavatrice a 30°C Ciclo delicato 
Stirare a bassa temperatura
Stirare al rovescio 
Non stirare su loghi o stampe 
Non candeggiare 
Non asciugare in asciugatrice</v>
      </c>
      <c r="AR518" s="101">
        <f>IF(D518&gt;0,+VLOOKUP($C518,'STYLE NAMES'!$B:$AC,22,FALSE),"")</f>
        <v>0</v>
      </c>
      <c r="AS518" s="101">
        <f>IF(E518&gt;0,+VLOOKUP($C518,'STYLE NAMES'!$B:$AC,23,FALSE),"")</f>
        <v>0</v>
      </c>
      <c r="AT518" s="101">
        <f>IF(F518&gt;0,+VLOOKUP($C518,'STYLE NAMES'!$B:$AC,24,FALSE),"")</f>
        <v>0</v>
      </c>
      <c r="AU518" s="101">
        <f>IF(G518&gt;0,+VLOOKUP($C518,'STYLE NAMES'!$B:$AC,25,FALSE),"")</f>
        <v>0</v>
      </c>
      <c r="AV518" s="101" t="str">
        <f>+VLOOKUP($S518,'CODE GENERATOR'!$P:$AM,15,FALSE)</f>
        <v>R.BOTWN_BRC0067_TJR0027WHTWHT</v>
      </c>
      <c r="AW518" s="101" t="str">
        <f>+VLOOKUP($S518,'CODE GENERATOR'!$P:$AM,16,FALSE)</f>
        <v>A.RACUX_BLT0015_BRD0012WHTWHT</v>
      </c>
      <c r="AX518" s="101" t="str">
        <f>+VLOOKUP($S518,'CODE GENERATOR'!$P:$AM,17,FALSE)</f>
        <v>A.RACAU_SOC0018_NYL00003XBST1</v>
      </c>
      <c r="AY518" s="101">
        <f>+VLOOKUP($S518,'CODE GENERATOR'!$P:$AM,18,FALSE)</f>
        <v>0</v>
      </c>
      <c r="AZ518" s="101">
        <f>+VLOOKUP($S518,'CODE GENERATOR'!$P:$AM,19,FALSE)</f>
        <v>0</v>
      </c>
      <c r="BA518" s="101">
        <f>+VLOOKUP($S518,'CODE GENERATOR'!$P:$AM,20,FALSE)</f>
        <v>0</v>
      </c>
      <c r="BB518" s="101">
        <f>+VLOOKUP($S518,'CODE GENERATOR'!$P:$AM,21,FALSE)</f>
        <v>0</v>
      </c>
      <c r="BC518" s="101">
        <f>+VLOOKUP($S518,'CODE GENERATOR'!$P:$AM,22,FALSE)</f>
        <v>0</v>
      </c>
      <c r="BD518" s="101">
        <f>+VLOOKUP($S518,'CODE GENERATOR'!$P:$AM,23,FALSE)</f>
        <v>0</v>
      </c>
      <c r="BE518" s="101">
        <f>+VLOOKUP($S518,'CODE GENERATOR'!$P:$AM,24,FALSE)</f>
        <v>0</v>
      </c>
      <c r="BF518" s="101">
        <f>IF(C518&gt;0,+VLOOKUP(G518,'CATEGORY ID'!$A$1:$L$118,3,FALSE),"")</f>
        <v>30</v>
      </c>
      <c r="BG518" s="101">
        <f>IF(C518&gt;0,+VLOOKUP(H518,'CATEGORY ID'!$D$1:$L$118,3,FALSE),"")</f>
        <v>3</v>
      </c>
      <c r="BH518" s="101">
        <f>IF(C518&gt;0,+VLOOKUP((+H518&amp;I518),'CATEGORY ID'!$H$1:$I$121,2,FALSE),"")</f>
        <v>109</v>
      </c>
      <c r="BJ518" s="101">
        <f>IF(C518&gt;0,IF(COUNTIF('CATEGORY ID'!$K$1:$K$121,+H518&amp;K518) &gt; 0, +VLOOKUP(+H518&amp;K518,'CATEGORY ID'!$K$1:$L$121,2,FALSE),""),"")</f>
        <v>222</v>
      </c>
      <c r="BK518" s="101" t="str">
        <f>IF(C518&gt;0,IF(COUNTIF('CATEGORY ID'!$K$124:$K$165, +VLOOKUP(C518,'STYLE NAMES'!$B:$AE,30,FALSE)) &gt; 0, +VLOOKUP(VLOOKUP(C518,'STYLE NAMES'!$B:$AE,30,FALSE),'CATEGORY ID'!K:M,2,FALSE),""),"")</f>
        <v/>
      </c>
      <c r="BO518" s="101">
        <v>21</v>
      </c>
      <c r="BR518" s="101" t="str" cm="1">
        <f t="array" ref="BR518">IF(C518&gt;0,_xlfn.TEXTJOIN(";", TRUE,_xlfn.UNIQUE(_xlfn._xlws.FILTER(BF518:BQ518,(BF518:BQ518&gt;0)),TRUE,FALSE)),"")&amp;";"&amp;BS518</f>
        <v>30;3;109;222;21;210</v>
      </c>
      <c r="BS518" s="101">
        <v>210</v>
      </c>
      <c r="BU518" s="106">
        <f>IF(C518&gt;0,+VLOOKUP($C518,'STYLE NAMES'!$B:$AC,26,FALSE),"")</f>
        <v>129.9</v>
      </c>
      <c r="BV518" s="106">
        <f>IF(C518&gt;0,+VLOOKUP($C518,'STYLE NAMES'!$B:$AC,27,FALSE),"")</f>
        <v>7140</v>
      </c>
      <c r="BW518" s="106">
        <f>IF(C518&gt;0,+VLOOKUP($C518,'STYLE NAMES'!$B:$AC,28,FALSE),"")</f>
        <v>149.38499999999999</v>
      </c>
      <c r="BY518"/>
      <c r="BZ518" s="101">
        <v>0</v>
      </c>
      <c r="CA518" s="137">
        <f t="shared" si="38"/>
        <v>1</v>
      </c>
      <c r="CB518" s="137" t="str">
        <f>+VLOOKUP(C518,'[2]STYLES &amp; MODELS MATRIX'!$A:$G,7,FALSE)</f>
        <v>AK</v>
      </c>
      <c r="CC518" s="137" t="str">
        <f>+VLOOKUP(C518,'[1]STYLES &amp; SIZE CHARTS'!$A:$H,8,FALSE)</f>
        <v>WT-LSCP1</v>
      </c>
      <c r="CD518" s="137"/>
      <c r="CE518" s="205"/>
      <c r="CF518" s="141"/>
    </row>
    <row r="519" spans="1:84" s="101" customFormat="1" ht="12" customHeight="1" x14ac:dyDescent="0.2">
      <c r="A519" s="102">
        <f t="shared" si="36"/>
        <v>8683711005643</v>
      </c>
      <c r="B519" s="101" t="s">
        <v>888</v>
      </c>
      <c r="C519" s="101" t="s">
        <v>439</v>
      </c>
      <c r="D519" s="101" t="s">
        <v>440</v>
      </c>
      <c r="E519" s="203" t="s">
        <v>2394</v>
      </c>
      <c r="F519" s="101" t="s">
        <v>2248</v>
      </c>
      <c r="G519" s="101" t="str">
        <f>IF(C519&gt;0,+VLOOKUP($C519,'STYLE NAMES'!$B:$AC,4,FALSE),"")</f>
        <v>RIDER</v>
      </c>
      <c r="H519" s="101" t="str">
        <f>IF(C519&gt;0,+VLOOKUP($C519,'STYLE NAMES'!$B:$AC,5,FALSE),"")</f>
        <v>WOMEN</v>
      </c>
      <c r="I519" s="101" t="str">
        <f>IF(C519&gt;0,+VLOOKUP($C519,'STYLE NAMES'!$B:$AC,6,FALSE),"")</f>
        <v>TOPS</v>
      </c>
      <c r="J519" s="101" t="str">
        <f>IF(C519&gt;0,+VLOOKUP($C519,'STYLE NAMES'!$B:$AC,7,FALSE),"")</f>
        <v>WOMEN</v>
      </c>
      <c r="K519" s="101" t="str">
        <f>IF(C519&gt;0,+VLOOKUP($C519,'STYLE NAMES'!$B:$AC,8,FALSE),"")</f>
        <v>COMPETITION SHIRTS</v>
      </c>
      <c r="L519" s="101" t="str">
        <f>IF(E519&gt;0,+VLOOKUP($E519,'CODE GENERATOR'!$D:$T,3,FALSE),"")</f>
        <v>A</v>
      </c>
      <c r="M519" s="101" t="str">
        <f>IF(E519&gt;0,+VLOOKUP($E519,'CODE GENERATOR'!$D:$T,4,FALSE),"")</f>
        <v>SUPREME</v>
      </c>
      <c r="N519" s="101" t="str">
        <f>IF(E519&gt;0,+VLOOKUP($E519,'CODE GENERATOR'!$D:$T,6,FALSE),"")</f>
        <v>MINK</v>
      </c>
      <c r="O519" s="101" t="str">
        <f>IF(E519&gt;0,+VLOOKUP($E519,'CODE GENERATOR'!$D:$T,7,FALSE),"")</f>
        <v>WHITE</v>
      </c>
      <c r="P519" s="101" t="str">
        <f t="shared" si="37"/>
        <v>MINK/WHITE</v>
      </c>
      <c r="Q519" s="104" t="str">
        <f>IF(E519&gt;0,+VLOOKUP($E519,'CODE GENERATOR'!$D:$T,11,FALSE),"")</f>
        <v>R.TOPWN_CPS0047</v>
      </c>
      <c r="R519" s="104" t="str">
        <f>IF(E519&gt;0,+VLOOKUP($E519,'CODE GENERATOR'!$D:$T,12,FALSE),"")</f>
        <v>SUP0016MNKWHT</v>
      </c>
      <c r="S519" s="104" t="str">
        <f>IF(E519&gt;0,+VLOOKUP($E519,'CODE GENERATOR'!$D:$T,13,FALSE),"")</f>
        <v>R.TOPWN_CPS0047_SUP0016MNKWHT</v>
      </c>
      <c r="T519" s="104" t="str">
        <f t="shared" si="35"/>
        <v>R.TOPWN_CPS0047_SUP0016MNKWHT_L</v>
      </c>
      <c r="U519" s="105">
        <v>8683711005643</v>
      </c>
      <c r="V519" s="107" t="str" cm="1">
        <f t="array" ref="V519">_xlfn.TEXTJOIN(";", TRUE, _xlfn.UNIQUE(_xlfn._xlws.FILTER(P$3:P$10029, C$3:C$10029=C519)))</f>
        <v>MINK/WHITE</v>
      </c>
      <c r="W519" s="107" t="str" cm="1">
        <f t="array" ref="W519">_xlfn.TEXTJOIN(";", TRUE, _xlfn.UNIQUE(_xlfn._xlws.FILTER(F$3:F$10029, C$3:C$10029=C519)))</f>
        <v>XS;S;M;L;XL</v>
      </c>
      <c r="X519" s="101" t="str">
        <f>IF(E519&gt;0,+VLOOKUP($E519,'CODE GENERATOR'!$D:$AC,19,FALSE),0)</f>
        <v>2507_W_3107</v>
      </c>
      <c r="Y519" s="101" t="str">
        <f>IF(E519&gt;0,+VLOOKUP($E519,'CODE GENERATOR'!$D:$AC,20,FALSE),0)</f>
        <v>2507_W_3156</v>
      </c>
      <c r="Z519" s="101" t="str">
        <f>IF(E519&gt;0,+VLOOKUP($E519,'CODE GENERATOR'!$D:$AC,21,FALSE),0)</f>
        <v>2507_W_3146</v>
      </c>
      <c r="AA519" s="101" t="str">
        <f>IF(E519&gt;0,+VLOOKUP($E519,'CODE GENERATOR'!$D:$AC,22,FALSE),0)</f>
        <v>2507_W_3140</v>
      </c>
      <c r="AB519" s="101" t="str">
        <f>IF(E519&gt;0,+VLOOKUP($E519,'CODE GENERATOR'!$D:$AC,23,FALSE),0)</f>
        <v>2507_D_cavalier_detay_0076</v>
      </c>
      <c r="AC519" s="101" t="str">
        <f>IF(E519&gt;0,+VLOOKUP($E519,'CODE GENERATOR'!$D:$AC,24,FALSE),0)</f>
        <v/>
      </c>
      <c r="AD519" s="101" t="str">
        <f>IF(E519&gt;0,+VLOOKUP($E519,'CODE GENERATOR'!$D:$AC,25,FALSE),0)</f>
        <v>2507_VW_Web_73</v>
      </c>
      <c r="AE519" s="101" t="str">
        <f>IF(E519&gt;0,+VLOOKUP($E519,'CODE GENERATOR'!$D:$AC,26,FALSE),0)</f>
        <v/>
      </c>
      <c r="AF519" s="149" t="str">
        <f>IF($C519&gt;0,$C519&amp;" "&amp;$P519&amp;" "&amp;+VLOOKUP($C519,'STYLE NAMES'!$B:$AC,10,FALSE),"""")</f>
        <v>MARCELA MINK/WHITE WOMEN'S COMPETITION SHIRT BIB PANEL</v>
      </c>
      <c r="AG519" s="101" t="str">
        <f>"Enjoy our "&amp;(AF519)&amp;"; "&amp;IF(C519&gt;0,+VLOOKUP($C519,'STYLE NAMES'!$B:$AC,11,FALSE),"")</f>
        <v>Enjoy our MARCELA MINK/WHITE WOMEN'S COMPETITION SHIRT BIB PANEL;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19" s="101" t="str">
        <f>IF(C519&gt;0,+VLOOKUP($C519,'STYLE NAMES'!$B:$AC,12,FALSE),"")</f>
        <v>* Specially engineered design for high performance
* 4-way super stretch piquet jersey
* Soft and comfortable
* Breathable
* Quick dry
Composition:
95% Poliamide 5% Elasthane</v>
      </c>
      <c r="AI519" s="101" t="str">
        <f>IF(C519&gt;0,+VLOOKUP($C519,'STYLE NAMES'!$B:$AC,13,FALSE),"")</f>
        <v>Machine Wash at 30°C
Mild process
Iron at low temperature
Iron from REVERSE
Do NOT iron on logos or prints
Do not bleach
Do NOT Tumble Dry</v>
      </c>
      <c r="AJ519" s="149" t="str">
        <f>IF($C519&gt;0,$C519&amp;" "&amp;$P519&amp;" "&amp;+VLOOKUP($C519,'STYLE NAMES'!$B:$AC,14,FALSE),"""")</f>
        <v>MARCELA MINK/WHITE KADIN ÖN PANELLİ YARIŞMA GÖMLEĞİ</v>
      </c>
      <c r="AK519" s="149" t="str">
        <f>"Cavalier SanMarco tarafından tasarlanan "&amp;(AJ519)&amp;"; "&amp;IF(C519&gt;0,+VLOOKUP($C519,'STYLE NAMES'!$B:$AC,15,FALSE),"")</f>
        <v>Cavalier SanMarco tarafından tasarlanan MARCELA MINK/WHITE KADIN ÖN PANELLİ YARIŞMA GÖMLEĞİ;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19" s="149" t="str">
        <f>IF(C519&gt;0,+VLOOKUP($C519,'STYLE NAMES'!$B:$AC,16,FALSE),"")</f>
        <v>* Yüksek performans için özel tasarım
* 4 yönlü süper streç pike kumaş
* Yumuşak ve rahat
* Nefes alabilir
* Hızlı kuruma
Kompozisyon:
%95 Polyamid  %5 Elastan</v>
      </c>
      <c r="AM519" s="149" t="str">
        <f>IF(C519&gt;0,+VLOOKUP($C519,'STYLE NAMES'!$B:$AC,17,FALSE),"")</f>
        <v>Makinede 30°C' de Yıkayın
Hassas Yıkama
Ilık ütü yapın
Tersten ütüleyin
Logo ve baskıları ÜTÜLEMEYİN
Çamaşır suyu kullanmayın
Kurutma Makinesinde Kurutmayın</v>
      </c>
      <c r="AN519" s="149" t="str">
        <f>IF($C519&gt;0,$C519&amp;" "&amp;$P519&amp;" "&amp;+VLOOKUP($C519,'STYLE NAMES'!$B:$AC,18,FALSE),"""")</f>
        <v>MARCELA MINK/WHITE CAMICIA DA CONCORSO DONNA PANNELLO BIB</v>
      </c>
      <c r="AO519" s="101" t="str">
        <f>"Disegnato da Cavalier SanMarco "&amp;(AN519)&amp;"; "&amp;IF(C519&gt;0,+VLOOKUP($C519,'STYLE NAMES'!$B:$AC,19,FALSE),"")</f>
        <v>Disegnato da Cavalier SanMarco MARCELA MINK/WHITE CAMICIA DA CONCORSO DONNA PANNELLO BIB;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19" s="101" t="str">
        <f>IF(C519&gt;0,+VLOOKUP($C519,'STYLE NAMES'!$B:$AC,20,FALSE),"")</f>
        <v>Design ingegnerizzato per alte prestazioni 
Jersey piqué elasticizzato  4-way-stretch 
Morbido e confortevole 
Traspirante Asciugatura rapida 
Composizione: 
95% Poliammide  5% Elastan</v>
      </c>
      <c r="AQ519" s="101" t="str">
        <f>IF(C519&gt;0,+VLOOKUP($C519,'STYLE NAMES'!$B:$AC,21,FALSE),"")</f>
        <v>Lavare in lavatrice a 30°C Ciclo delicato 
Stirare a bassa temperatura
Stirare al rovescio 
Non stirare su loghi o stampe 
Non candeggiare 
Non asciugare in asciugatrice</v>
      </c>
      <c r="AR519" s="101">
        <f>IF(D519&gt;0,+VLOOKUP($C519,'STYLE NAMES'!$B:$AC,22,FALSE),"")</f>
        <v>0</v>
      </c>
      <c r="AS519" s="101">
        <f>IF(E519&gt;0,+VLOOKUP($C519,'STYLE NAMES'!$B:$AC,23,FALSE),"")</f>
        <v>0</v>
      </c>
      <c r="AT519" s="101">
        <f>IF(F519&gt;0,+VLOOKUP($C519,'STYLE NAMES'!$B:$AC,24,FALSE),"")</f>
        <v>0</v>
      </c>
      <c r="AU519" s="101">
        <f>IF(G519&gt;0,+VLOOKUP($C519,'STYLE NAMES'!$B:$AC,25,FALSE),"")</f>
        <v>0</v>
      </c>
      <c r="AV519" s="101" t="str">
        <f>+VLOOKUP($S519,'CODE GENERATOR'!$P:$AM,15,FALSE)</f>
        <v>R.BOTWN_BRC0067_TJR0027WHTWHT</v>
      </c>
      <c r="AW519" s="101" t="str">
        <f>+VLOOKUP($S519,'CODE GENERATOR'!$P:$AM,16,FALSE)</f>
        <v>A.RACUX_BLT0015_BRD0012WHTWHT</v>
      </c>
      <c r="AX519" s="101" t="str">
        <f>+VLOOKUP($S519,'CODE GENERATOR'!$P:$AM,17,FALSE)</f>
        <v>A.RACAU_SOC0018_NYL00003XBST1</v>
      </c>
      <c r="AY519" s="101">
        <f>+VLOOKUP($S519,'CODE GENERATOR'!$P:$AM,18,FALSE)</f>
        <v>0</v>
      </c>
      <c r="AZ519" s="101">
        <f>+VLOOKUP($S519,'CODE GENERATOR'!$P:$AM,19,FALSE)</f>
        <v>0</v>
      </c>
      <c r="BA519" s="101">
        <f>+VLOOKUP($S519,'CODE GENERATOR'!$P:$AM,20,FALSE)</f>
        <v>0</v>
      </c>
      <c r="BB519" s="101">
        <f>+VLOOKUP($S519,'CODE GENERATOR'!$P:$AM,21,FALSE)</f>
        <v>0</v>
      </c>
      <c r="BC519" s="101">
        <f>+VLOOKUP($S519,'CODE GENERATOR'!$P:$AM,22,FALSE)</f>
        <v>0</v>
      </c>
      <c r="BD519" s="101">
        <f>+VLOOKUP($S519,'CODE GENERATOR'!$P:$AM,23,FALSE)</f>
        <v>0</v>
      </c>
      <c r="BE519" s="101">
        <f>+VLOOKUP($S519,'CODE GENERATOR'!$P:$AM,24,FALSE)</f>
        <v>0</v>
      </c>
      <c r="BF519" s="101">
        <f>IF(C519&gt;0,+VLOOKUP(G519,'CATEGORY ID'!$A$1:$L$118,3,FALSE),"")</f>
        <v>30</v>
      </c>
      <c r="BG519" s="101">
        <f>IF(C519&gt;0,+VLOOKUP(H519,'CATEGORY ID'!$D$1:$L$118,3,FALSE),"")</f>
        <v>3</v>
      </c>
      <c r="BH519" s="101">
        <f>IF(C519&gt;0,+VLOOKUP((+H519&amp;I519),'CATEGORY ID'!$H$1:$I$121,2,FALSE),"")</f>
        <v>109</v>
      </c>
      <c r="BJ519" s="101">
        <f>IF(C519&gt;0,IF(COUNTIF('CATEGORY ID'!$K$1:$K$121,+H519&amp;K519) &gt; 0, +VLOOKUP(+H519&amp;K519,'CATEGORY ID'!$K$1:$L$121,2,FALSE),""),"")</f>
        <v>222</v>
      </c>
      <c r="BK519" s="101" t="str">
        <f>IF(C519&gt;0,IF(COUNTIF('CATEGORY ID'!$K$124:$K$165, +VLOOKUP(C519,'STYLE NAMES'!$B:$AE,30,FALSE)) &gt; 0, +VLOOKUP(VLOOKUP(C519,'STYLE NAMES'!$B:$AE,30,FALSE),'CATEGORY ID'!K:M,2,FALSE),""),"")</f>
        <v/>
      </c>
      <c r="BO519" s="101">
        <v>21</v>
      </c>
      <c r="BR519" s="101" t="str" cm="1">
        <f t="array" ref="BR519">IF(C519&gt;0,_xlfn.TEXTJOIN(";", TRUE,_xlfn.UNIQUE(_xlfn._xlws.FILTER(BF519:BQ519,(BF519:BQ519&gt;0)),TRUE,FALSE)),"")&amp;";"&amp;BS519</f>
        <v>30;3;109;222;21;210</v>
      </c>
      <c r="BS519" s="101">
        <v>210</v>
      </c>
      <c r="BU519" s="106">
        <f>IF(C519&gt;0,+VLOOKUP($C519,'STYLE NAMES'!$B:$AC,26,FALSE),"")</f>
        <v>129.9</v>
      </c>
      <c r="BV519" s="106">
        <f>IF(C519&gt;0,+VLOOKUP($C519,'STYLE NAMES'!$B:$AC,27,FALSE),"")</f>
        <v>7140</v>
      </c>
      <c r="BW519" s="106">
        <f>IF(C519&gt;0,+VLOOKUP($C519,'STYLE NAMES'!$B:$AC,28,FALSE),"")</f>
        <v>149.38499999999999</v>
      </c>
      <c r="BY519"/>
      <c r="BZ519" s="101">
        <v>0</v>
      </c>
      <c r="CA519" s="137">
        <f t="shared" si="38"/>
        <v>1</v>
      </c>
      <c r="CB519" s="137" t="str">
        <f>+VLOOKUP(C519,'[2]STYLES &amp; MODELS MATRIX'!$A:$G,7,FALSE)</f>
        <v>AK</v>
      </c>
      <c r="CC519" s="137" t="str">
        <f>+VLOOKUP(C519,'[1]STYLES &amp; SIZE CHARTS'!$A:$H,8,FALSE)</f>
        <v>WT-LSCP1</v>
      </c>
      <c r="CD519" s="137"/>
      <c r="CE519" s="205"/>
      <c r="CF519" s="141"/>
    </row>
    <row r="520" spans="1:84" s="101" customFormat="1" ht="12" customHeight="1" x14ac:dyDescent="0.2">
      <c r="A520" s="102">
        <f t="shared" si="36"/>
        <v>8683711005650</v>
      </c>
      <c r="B520" s="101" t="s">
        <v>888</v>
      </c>
      <c r="C520" s="101" t="s">
        <v>439</v>
      </c>
      <c r="D520" s="101" t="s">
        <v>440</v>
      </c>
      <c r="E520" s="203" t="s">
        <v>2394</v>
      </c>
      <c r="F520" s="101" t="s">
        <v>2249</v>
      </c>
      <c r="G520" s="101" t="str">
        <f>IF(C520&gt;0,+VLOOKUP($C520,'STYLE NAMES'!$B:$AC,4,FALSE),"")</f>
        <v>RIDER</v>
      </c>
      <c r="H520" s="101" t="str">
        <f>IF(C520&gt;0,+VLOOKUP($C520,'STYLE NAMES'!$B:$AC,5,FALSE),"")</f>
        <v>WOMEN</v>
      </c>
      <c r="I520" s="101" t="str">
        <f>IF(C520&gt;0,+VLOOKUP($C520,'STYLE NAMES'!$B:$AC,6,FALSE),"")</f>
        <v>TOPS</v>
      </c>
      <c r="J520" s="101" t="str">
        <f>IF(C520&gt;0,+VLOOKUP($C520,'STYLE NAMES'!$B:$AC,7,FALSE),"")</f>
        <v>WOMEN</v>
      </c>
      <c r="K520" s="101" t="str">
        <f>IF(C520&gt;0,+VLOOKUP($C520,'STYLE NAMES'!$B:$AC,8,FALSE),"")</f>
        <v>COMPETITION SHIRTS</v>
      </c>
      <c r="L520" s="101" t="str">
        <f>IF(E520&gt;0,+VLOOKUP($E520,'CODE GENERATOR'!$D:$T,3,FALSE),"")</f>
        <v>A</v>
      </c>
      <c r="M520" s="101" t="str">
        <f>IF(E520&gt;0,+VLOOKUP($E520,'CODE GENERATOR'!$D:$T,4,FALSE),"")</f>
        <v>SUPREME</v>
      </c>
      <c r="N520" s="101" t="str">
        <f>IF(E520&gt;0,+VLOOKUP($E520,'CODE GENERATOR'!$D:$T,6,FALSE),"")</f>
        <v>MINK</v>
      </c>
      <c r="O520" s="101" t="str">
        <f>IF(E520&gt;0,+VLOOKUP($E520,'CODE GENERATOR'!$D:$T,7,FALSE),"")</f>
        <v>WHITE</v>
      </c>
      <c r="P520" s="101" t="str">
        <f t="shared" si="37"/>
        <v>MINK/WHITE</v>
      </c>
      <c r="Q520" s="104" t="str">
        <f>IF(E520&gt;0,+VLOOKUP($E520,'CODE GENERATOR'!$D:$T,11,FALSE),"")</f>
        <v>R.TOPWN_CPS0047</v>
      </c>
      <c r="R520" s="104" t="str">
        <f>IF(E520&gt;0,+VLOOKUP($E520,'CODE GENERATOR'!$D:$T,12,FALSE),"")</f>
        <v>SUP0016MNKWHT</v>
      </c>
      <c r="S520" s="104" t="str">
        <f>IF(E520&gt;0,+VLOOKUP($E520,'CODE GENERATOR'!$D:$T,13,FALSE),"")</f>
        <v>R.TOPWN_CPS0047_SUP0016MNKWHT</v>
      </c>
      <c r="T520" s="104" t="str">
        <f t="shared" si="35"/>
        <v>R.TOPWN_CPS0047_SUP0016MNKWHT_XL</v>
      </c>
      <c r="U520" s="105">
        <v>8683711005650</v>
      </c>
      <c r="V520" s="107" t="str" cm="1">
        <f t="array" ref="V520">_xlfn.TEXTJOIN(";", TRUE, _xlfn.UNIQUE(_xlfn._xlws.FILTER(P$3:P$10029, C$3:C$10029=C520)))</f>
        <v>MINK/WHITE</v>
      </c>
      <c r="W520" s="107" t="str" cm="1">
        <f t="array" ref="W520">_xlfn.TEXTJOIN(";", TRUE, _xlfn.UNIQUE(_xlfn._xlws.FILTER(F$3:F$10029, C$3:C$10029=C520)))</f>
        <v>XS;S;M;L;XL</v>
      </c>
      <c r="X520" s="101" t="str">
        <f>IF(E520&gt;0,+VLOOKUP($E520,'CODE GENERATOR'!$D:$AC,19,FALSE),0)</f>
        <v>2507_W_3107</v>
      </c>
      <c r="Y520" s="101" t="str">
        <f>IF(E520&gt;0,+VLOOKUP($E520,'CODE GENERATOR'!$D:$AC,20,FALSE),0)</f>
        <v>2507_W_3156</v>
      </c>
      <c r="Z520" s="101" t="str">
        <f>IF(E520&gt;0,+VLOOKUP($E520,'CODE GENERATOR'!$D:$AC,21,FALSE),0)</f>
        <v>2507_W_3146</v>
      </c>
      <c r="AA520" s="101" t="str">
        <f>IF(E520&gt;0,+VLOOKUP($E520,'CODE GENERATOR'!$D:$AC,22,FALSE),0)</f>
        <v>2507_W_3140</v>
      </c>
      <c r="AB520" s="101" t="str">
        <f>IF(E520&gt;0,+VLOOKUP($E520,'CODE GENERATOR'!$D:$AC,23,FALSE),0)</f>
        <v>2507_D_cavalier_detay_0076</v>
      </c>
      <c r="AC520" s="101" t="str">
        <f>IF(E520&gt;0,+VLOOKUP($E520,'CODE GENERATOR'!$D:$AC,24,FALSE),0)</f>
        <v/>
      </c>
      <c r="AD520" s="101" t="str">
        <f>IF(E520&gt;0,+VLOOKUP($E520,'CODE GENERATOR'!$D:$AC,25,FALSE),0)</f>
        <v>2507_VW_Web_73</v>
      </c>
      <c r="AE520" s="101" t="str">
        <f>IF(E520&gt;0,+VLOOKUP($E520,'CODE GENERATOR'!$D:$AC,26,FALSE),0)</f>
        <v/>
      </c>
      <c r="AF520" s="149" t="str">
        <f>IF($C520&gt;0,$C520&amp;" "&amp;$P520&amp;" "&amp;+VLOOKUP($C520,'STYLE NAMES'!$B:$AC,10,FALSE),"""")</f>
        <v>MARCELA MINK/WHITE WOMEN'S COMPETITION SHIRT BIB PANEL</v>
      </c>
      <c r="AG520" s="101" t="str">
        <f>"Enjoy our "&amp;(AF520)&amp;"; "&amp;IF(C520&gt;0,+VLOOKUP($C520,'STYLE NAMES'!$B:$AC,11,FALSE),"")</f>
        <v>Enjoy our MARCELA MINK/WHITE WOMEN'S COMPETITION SHIRT BIB PANEL;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20" s="101" t="str">
        <f>IF(C520&gt;0,+VLOOKUP($C520,'STYLE NAMES'!$B:$AC,12,FALSE),"")</f>
        <v>* Specially engineered design for high performance
* 4-way super stretch piquet jersey
* Soft and comfortable
* Breathable
* Quick dry
Composition:
95% Poliamide 5% Elasthane</v>
      </c>
      <c r="AI520" s="101" t="str">
        <f>IF(C520&gt;0,+VLOOKUP($C520,'STYLE NAMES'!$B:$AC,13,FALSE),"")</f>
        <v>Machine Wash at 30°C
Mild process
Iron at low temperature
Iron from REVERSE
Do NOT iron on logos or prints
Do not bleach
Do NOT Tumble Dry</v>
      </c>
      <c r="AJ520" s="149" t="str">
        <f>IF($C520&gt;0,$C520&amp;" "&amp;$P520&amp;" "&amp;+VLOOKUP($C520,'STYLE NAMES'!$B:$AC,14,FALSE),"""")</f>
        <v>MARCELA MINK/WHITE KADIN ÖN PANELLİ YARIŞMA GÖMLEĞİ</v>
      </c>
      <c r="AK520" s="149" t="str">
        <f>"Cavalier SanMarco tarafından tasarlanan "&amp;(AJ520)&amp;"; "&amp;IF(C520&gt;0,+VLOOKUP($C520,'STYLE NAMES'!$B:$AC,15,FALSE),"")</f>
        <v>Cavalier SanMarco tarafından tasarlanan MARCELA MINK/WHITE KADIN ÖN PANELLİ YARIŞMA GÖMLEĞİ;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20" s="149" t="str">
        <f>IF(C520&gt;0,+VLOOKUP($C520,'STYLE NAMES'!$B:$AC,16,FALSE),"")</f>
        <v>* Yüksek performans için özel tasarım
* 4 yönlü süper streç pike kumaş
* Yumuşak ve rahat
* Nefes alabilir
* Hızlı kuruma
Kompozisyon:
%95 Polyamid  %5 Elastan</v>
      </c>
      <c r="AM520" s="149" t="str">
        <f>IF(C520&gt;0,+VLOOKUP($C520,'STYLE NAMES'!$B:$AC,17,FALSE),"")</f>
        <v>Makinede 30°C' de Yıkayın
Hassas Yıkama
Ilık ütü yapın
Tersten ütüleyin
Logo ve baskıları ÜTÜLEMEYİN
Çamaşır suyu kullanmayın
Kurutma Makinesinde Kurutmayın</v>
      </c>
      <c r="AN520" s="149" t="str">
        <f>IF($C520&gt;0,$C520&amp;" "&amp;$P520&amp;" "&amp;+VLOOKUP($C520,'STYLE NAMES'!$B:$AC,18,FALSE),"""")</f>
        <v>MARCELA MINK/WHITE CAMICIA DA CONCORSO DONNA PANNELLO BIB</v>
      </c>
      <c r="AO520" s="101" t="str">
        <f>"Disegnato da Cavalier SanMarco "&amp;(AN520)&amp;"; "&amp;IF(C520&gt;0,+VLOOKUP($C520,'STYLE NAMES'!$B:$AC,19,FALSE),"")</f>
        <v>Disegnato da Cavalier SanMarco MARCELA MINK/WHITE CAMICIA DA CONCORSO DONNA PANNELLO BIB;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20" s="101" t="str">
        <f>IF(C520&gt;0,+VLOOKUP($C520,'STYLE NAMES'!$B:$AC,20,FALSE),"")</f>
        <v>Design ingegnerizzato per alte prestazioni 
Jersey piqué elasticizzato  4-way-stretch 
Morbido e confortevole 
Traspirante Asciugatura rapida 
Composizione: 
95% Poliammide  5% Elastan</v>
      </c>
      <c r="AQ520" s="101" t="str">
        <f>IF(C520&gt;0,+VLOOKUP($C520,'STYLE NAMES'!$B:$AC,21,FALSE),"")</f>
        <v>Lavare in lavatrice a 30°C Ciclo delicato 
Stirare a bassa temperatura
Stirare al rovescio 
Non stirare su loghi o stampe 
Non candeggiare 
Non asciugare in asciugatrice</v>
      </c>
      <c r="AR520" s="101">
        <f>IF(D520&gt;0,+VLOOKUP($C520,'STYLE NAMES'!$B:$AC,22,FALSE),"")</f>
        <v>0</v>
      </c>
      <c r="AS520" s="101">
        <f>IF(E520&gt;0,+VLOOKUP($C520,'STYLE NAMES'!$B:$AC,23,FALSE),"")</f>
        <v>0</v>
      </c>
      <c r="AT520" s="101">
        <f>IF(F520&gt;0,+VLOOKUP($C520,'STYLE NAMES'!$B:$AC,24,FALSE),"")</f>
        <v>0</v>
      </c>
      <c r="AU520" s="101">
        <f>IF(G520&gt;0,+VLOOKUP($C520,'STYLE NAMES'!$B:$AC,25,FALSE),"")</f>
        <v>0</v>
      </c>
      <c r="AV520" s="101" t="str">
        <f>+VLOOKUP($S520,'CODE GENERATOR'!$P:$AM,15,FALSE)</f>
        <v>R.BOTWN_BRC0067_TJR0027WHTWHT</v>
      </c>
      <c r="AW520" s="101" t="str">
        <f>+VLOOKUP($S520,'CODE GENERATOR'!$P:$AM,16,FALSE)</f>
        <v>A.RACUX_BLT0015_BRD0012WHTWHT</v>
      </c>
      <c r="AX520" s="101" t="str">
        <f>+VLOOKUP($S520,'CODE GENERATOR'!$P:$AM,17,FALSE)</f>
        <v>A.RACAU_SOC0018_NYL00003XBST1</v>
      </c>
      <c r="AY520" s="101">
        <f>+VLOOKUP($S520,'CODE GENERATOR'!$P:$AM,18,FALSE)</f>
        <v>0</v>
      </c>
      <c r="AZ520" s="101">
        <f>+VLOOKUP($S520,'CODE GENERATOR'!$P:$AM,19,FALSE)</f>
        <v>0</v>
      </c>
      <c r="BA520" s="101">
        <f>+VLOOKUP($S520,'CODE GENERATOR'!$P:$AM,20,FALSE)</f>
        <v>0</v>
      </c>
      <c r="BB520" s="101">
        <f>+VLOOKUP($S520,'CODE GENERATOR'!$P:$AM,21,FALSE)</f>
        <v>0</v>
      </c>
      <c r="BC520" s="101">
        <f>+VLOOKUP($S520,'CODE GENERATOR'!$P:$AM,22,FALSE)</f>
        <v>0</v>
      </c>
      <c r="BD520" s="101">
        <f>+VLOOKUP($S520,'CODE GENERATOR'!$P:$AM,23,FALSE)</f>
        <v>0</v>
      </c>
      <c r="BE520" s="101">
        <f>+VLOOKUP($S520,'CODE GENERATOR'!$P:$AM,24,FALSE)</f>
        <v>0</v>
      </c>
      <c r="BF520" s="101">
        <f>IF(C520&gt;0,+VLOOKUP(G520,'CATEGORY ID'!$A$1:$L$118,3,FALSE),"")</f>
        <v>30</v>
      </c>
      <c r="BG520" s="101">
        <f>IF(C520&gt;0,+VLOOKUP(H520,'CATEGORY ID'!$D$1:$L$118,3,FALSE),"")</f>
        <v>3</v>
      </c>
      <c r="BH520" s="101">
        <f>IF(C520&gt;0,+VLOOKUP((+H520&amp;I520),'CATEGORY ID'!$H$1:$I$121,2,FALSE),"")</f>
        <v>109</v>
      </c>
      <c r="BJ520" s="101">
        <f>IF(C520&gt;0,IF(COUNTIF('CATEGORY ID'!$K$1:$K$121,+H520&amp;K520) &gt; 0, +VLOOKUP(+H520&amp;K520,'CATEGORY ID'!$K$1:$L$121,2,FALSE),""),"")</f>
        <v>222</v>
      </c>
      <c r="BK520" s="101" t="str">
        <f>IF(C520&gt;0,IF(COUNTIF('CATEGORY ID'!$K$124:$K$165, +VLOOKUP(C520,'STYLE NAMES'!$B:$AE,30,FALSE)) &gt; 0, +VLOOKUP(VLOOKUP(C520,'STYLE NAMES'!$B:$AE,30,FALSE),'CATEGORY ID'!K:M,2,FALSE),""),"")</f>
        <v/>
      </c>
      <c r="BO520" s="101">
        <v>21</v>
      </c>
      <c r="BR520" s="101" t="str" cm="1">
        <f t="array" ref="BR520">IF(C520&gt;0,_xlfn.TEXTJOIN(";", TRUE,_xlfn.UNIQUE(_xlfn._xlws.FILTER(BF520:BQ520,(BF520:BQ520&gt;0)),TRUE,FALSE)),"")&amp;";"&amp;BS520</f>
        <v>30;3;109;222;21;210</v>
      </c>
      <c r="BS520" s="101">
        <v>210</v>
      </c>
      <c r="BU520" s="106">
        <f>IF(C520&gt;0,+VLOOKUP($C520,'STYLE NAMES'!$B:$AC,26,FALSE),"")</f>
        <v>129.9</v>
      </c>
      <c r="BV520" s="106">
        <f>IF(C520&gt;0,+VLOOKUP($C520,'STYLE NAMES'!$B:$AC,27,FALSE),"")</f>
        <v>7140</v>
      </c>
      <c r="BW520" s="106">
        <f>IF(C520&gt;0,+VLOOKUP($C520,'STYLE NAMES'!$B:$AC,28,FALSE),"")</f>
        <v>149.38499999999999</v>
      </c>
      <c r="BY520"/>
      <c r="BZ520" s="101">
        <v>0</v>
      </c>
      <c r="CA520" s="137">
        <f t="shared" si="38"/>
        <v>1</v>
      </c>
      <c r="CB520" s="137" t="str">
        <f>+VLOOKUP(C520,'[2]STYLES &amp; MODELS MATRIX'!$A:$G,7,FALSE)</f>
        <v>AK</v>
      </c>
      <c r="CC520" s="137" t="str">
        <f>+VLOOKUP(C520,'[1]STYLES &amp; SIZE CHARTS'!$A:$H,8,FALSE)</f>
        <v>WT-LSCP1</v>
      </c>
      <c r="CD520" s="137"/>
      <c r="CE520" s="205"/>
      <c r="CF520" s="141"/>
    </row>
    <row r="521" spans="1:84" s="101" customFormat="1" ht="12" customHeight="1" x14ac:dyDescent="0.2">
      <c r="A521" s="102">
        <f t="shared" si="36"/>
        <v>8683711005674</v>
      </c>
      <c r="B521" s="101" t="s">
        <v>890</v>
      </c>
      <c r="C521" s="101" t="s">
        <v>127</v>
      </c>
      <c r="D521" s="101" t="s">
        <v>2972</v>
      </c>
      <c r="E521" s="203" t="s">
        <v>2395</v>
      </c>
      <c r="F521" s="101" t="s">
        <v>2346</v>
      </c>
      <c r="G521" s="101" t="str">
        <f>IF(C521&gt;0,+VLOOKUP($C521,'STYLE NAMES'!$B:$AC,4,FALSE),"")</f>
        <v>RIDER</v>
      </c>
      <c r="H521" s="101" t="str">
        <f>IF(C521&gt;0,+VLOOKUP($C521,'STYLE NAMES'!$B:$AC,5,FALSE),"")</f>
        <v>WOMEN</v>
      </c>
      <c r="I521" s="101" t="str">
        <f>IF(C521&gt;0,+VLOOKUP($C521,'STYLE NAMES'!$B:$AC,6,FALSE),"")</f>
        <v>TOPS</v>
      </c>
      <c r="J521" s="101" t="str">
        <f>IF(C521&gt;0,+VLOOKUP($C521,'STYLE NAMES'!$B:$AC,7,FALSE),"")</f>
        <v>WOMEN</v>
      </c>
      <c r="K521" s="101" t="str">
        <f>IF(C521&gt;0,+VLOOKUP($C521,'STYLE NAMES'!$B:$AC,8,FALSE),"")</f>
        <v>BASE LAYERS</v>
      </c>
      <c r="L521" s="101" t="str">
        <f>IF(E521&gt;0,+VLOOKUP($E521,'CODE GENERATOR'!$D:$T,3,FALSE),"")</f>
        <v>W</v>
      </c>
      <c r="M521" s="101" t="str">
        <f>IF(E521&gt;0,+VLOOKUP($E521,'CODE GENERATOR'!$D:$T,4,FALSE),"")</f>
        <v>SUPREME</v>
      </c>
      <c r="N521" s="101" t="str">
        <f>IF(E521&gt;0,+VLOOKUP($E521,'CODE GENERATOR'!$D:$T,6,FALSE),"")</f>
        <v>LILAC</v>
      </c>
      <c r="O521" s="101" t="str">
        <f>IF(E521&gt;0,+VLOOKUP($E521,'CODE GENERATOR'!$D:$T,7,FALSE),"")</f>
        <v>LILAC</v>
      </c>
      <c r="P521" s="101" t="str">
        <f t="shared" si="37"/>
        <v>LILAC</v>
      </c>
      <c r="Q521" s="104" t="str">
        <f>IF(E521&gt;0,+VLOOKUP($E521,'CODE GENERATOR'!$D:$T,11,FALSE),"")</f>
        <v>R.TOPWN_BLY0048</v>
      </c>
      <c r="R521" s="104" t="str">
        <f>IF(E521&gt;0,+VLOOKUP($E521,'CODE GENERATOR'!$D:$T,12,FALSE),"")</f>
        <v>SUP0017LILLIL</v>
      </c>
      <c r="S521" s="104" t="str">
        <f>IF(E521&gt;0,+VLOOKUP($E521,'CODE GENERATOR'!$D:$T,13,FALSE),"")</f>
        <v>R.TOPWN_BLY0048_SUP0017LILLIL</v>
      </c>
      <c r="T521" s="104" t="str">
        <f t="shared" si="35"/>
        <v>R.TOPWN_BLY0048_SUP0017LILLIL_XS</v>
      </c>
      <c r="U521" s="105">
        <v>8683711005674</v>
      </c>
      <c r="V521" s="107" t="str" cm="1">
        <f t="array" ref="V521">_xlfn.TEXTJOIN(";", TRUE, _xlfn.UNIQUE(_xlfn._xlws.FILTER(P$3:P$10029, C$3:C$10029=C521)))</f>
        <v>LILAC;NAVY;BLACK;BEIGE;BORDEAUX;DARK GRAY;GREEN</v>
      </c>
      <c r="W521" s="107" t="str" cm="1">
        <f t="array" ref="W521">_xlfn.TEXTJOIN(";", TRUE, _xlfn.UNIQUE(_xlfn._xlws.FILTER(F$3:F$10029, C$3:C$10029=C521)))</f>
        <v>XS;S;M;L;XL</v>
      </c>
      <c r="X521" s="101" t="str">
        <f>IF(E521&gt;0,+VLOOKUP($E521,'CODE GENERATOR'!$D:$AC,19,FALSE),0)</f>
        <v>2507_W_3009</v>
      </c>
      <c r="Y521" s="101" t="str">
        <f>IF(E521&gt;0,+VLOOKUP($E521,'CODE GENERATOR'!$D:$AC,20,FALSE),0)</f>
        <v>2507_W_3024</v>
      </c>
      <c r="Z521" s="101" t="str">
        <f>IF(E521&gt;0,+VLOOKUP($E521,'CODE GENERATOR'!$D:$AC,21,FALSE),0)</f>
        <v>2507_W_3046</v>
      </c>
      <c r="AA521" s="101" t="str">
        <f>IF(E521&gt;0,+VLOOKUP($E521,'CODE GENERATOR'!$D:$AC,22,FALSE),0)</f>
        <v>2507_W_3044</v>
      </c>
      <c r="AB521" s="101" t="str">
        <f>IF(E521&gt;0,+VLOOKUP($E521,'CODE GENERATOR'!$D:$AC,23,FALSE),0)</f>
        <v>2507_D_cavalier_detay_0066</v>
      </c>
      <c r="AC521" s="101" t="str">
        <f>IF(E521&gt;0,+VLOOKUP($E521,'CODE GENERATOR'!$D:$AC,24,FALSE),0)</f>
        <v/>
      </c>
      <c r="AD521" s="101" t="str">
        <f>IF(E521&gt;0,+VLOOKUP($E521,'CODE GENERATOR'!$D:$AC,25,FALSE),0)</f>
        <v>2507_VW_Web_71</v>
      </c>
      <c r="AE521" s="101" t="str">
        <f>IF(E521&gt;0,+VLOOKUP($E521,'CODE GENERATOR'!$D:$AC,26,FALSE),0)</f>
        <v/>
      </c>
      <c r="AF521" s="149" t="str">
        <f>IF($C521&gt;0,$C521&amp;" "&amp;$P521&amp;" "&amp;+VLOOKUP($C521,'STYLE NAMES'!$B:$AC,10,FALSE),"""")</f>
        <v>ASPEN LILAC WOMEN'S LONG SLEEVE BASE LAYER QUARTER ZIP</v>
      </c>
      <c r="AG521" s="101" t="str">
        <f>"Enjoy our "&amp;(AF521)&amp;"; "&amp;IF(C521&gt;0,+VLOOKUP($C521,'STYLE NAMES'!$B:$AC,11,FALSE),"")</f>
        <v>Enjoy our ASPEN LILAC WOMEN'S LONG SLEEVE BASE LAYER QUARTER ZIP; ASPEN Quarter Zip Base Layer / Second Skin
Chic, comfortable and technical
These elegant base layers are designed to ride and train in style.
Available in many colors to match your horse's gear.</v>
      </c>
      <c r="AH521" s="101" t="str">
        <f>IF(C521&gt;0,+VLOOKUP($C521,'STYLE NAMES'!$B:$AC,12,FALSE),"")</f>
        <v>*Extra-soft and comfortable technical jersey
* 4-way stretch fabric
* Breathable and Quick Dry
* Wrinkle-free and Easy Care
Composition:
90% Polyamide 10% Elasthane</v>
      </c>
      <c r="AI521" s="101" t="str">
        <f>IF(C521&gt;0,+VLOOKUP($C521,'STYLE NAMES'!$B:$AC,13,FALSE),"")</f>
        <v>Machine Wash at 30°C
Mild process
Iron at low temperature
Iron from REVERSE
Do NOT iron on logos or prints
Do not bleach
Do NOT Tumble Dry</v>
      </c>
      <c r="AJ521" s="149" t="str">
        <f>IF($C521&gt;0,$C521&amp;" "&amp;$P521&amp;" "&amp;+VLOOKUP($C521,'STYLE NAMES'!$B:$AC,14,FALSE),"""")</f>
        <v>ASPEN LILAC KADIN UZUN KOL FERMUARLI T-SHIRT</v>
      </c>
      <c r="AK521" s="149" t="str">
        <f>"Cavalier SanMarco tarafından tasarlanan "&amp;(AJ521)&amp;"; "&amp;IF(C521&gt;0,+VLOOKUP($C521,'STYLE NAMES'!$B:$AC,15,FALSE),"")</f>
        <v>Cavalier SanMarco tarafından tasarlanan ASPEN LILAC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21" s="149" t="str">
        <f>IF(C521&gt;0,+VLOOKUP($C521,'STYLE NAMES'!$B:$AC,16,FALSE),"")</f>
        <v>*Ekstra yumuşak ve rahat teknik örme kumaş
* 4 yöne esneyen kumaş
* Nefes Alabilir ve Hızlı Kuruma
* Kırışmaz ve Bakımı Kolay
Kompozisyon:
%90 Polyamid %10 Elastan</v>
      </c>
      <c r="AM521" s="149" t="str">
        <f>IF(C521&gt;0,+VLOOKUP($C521,'STYLE NAMES'!$B:$AC,17,FALSE),"")</f>
        <v>Makinede 30°C' de Yıkayın
Hassas Yıkama
Ilık ütü yapın
Tersten ütüleyin
Logo ve baskıları ÜTÜLEMEYİN
Çamaşır suyu kullanmayın
Kurutma Makinesinde Kurutmayın</v>
      </c>
      <c r="AN521" s="149" t="str">
        <f>IF($C521&gt;0,$C521&amp;" "&amp;$P521&amp;" "&amp;+VLOOKUP($C521,'STYLE NAMES'!$B:$AC,18,FALSE),"""")</f>
        <v>ASPEN LILAC MAGILETTA DONNA MANICA LUNGA QUARTER ZIP</v>
      </c>
      <c r="AO521" s="101" t="str">
        <f>"Disegnato da Cavalier SanMarco "&amp;(AN521)&amp;"; "&amp;IF(C521&gt;0,+VLOOKUP($C521,'STYLE NAMES'!$B:$AC,19,FALSE),"")</f>
        <v>Disegnato da Cavalier SanMarco ASPEN LILAC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21" s="101" t="str">
        <f>IF(C521&gt;0,+VLOOKUP($C521,'STYLE NAMES'!$B:$AC,20,FALSE),"")</f>
        <v>Jersey tecnico extra-morbido e confortevole 
Tessuto elasticizzato 4-way stretch 
Traspirante e ad asciugatura rapida 
No stiro e di facile manutenzione 
Composizione: 
90% Poliammide, 10% Elastan</v>
      </c>
      <c r="AQ521" s="101" t="str">
        <f>IF(C521&gt;0,+VLOOKUP($C521,'STYLE NAMES'!$B:$AC,21,FALSE),"")</f>
        <v>Lavare in lavatrice a 30°C Ciclo delicato 
Stirare a bassa temperatura
Stirare al rovescio 
Non stirare su loghi o stampe 
Non candeggiare 
Non asciugare in asciugatrice</v>
      </c>
      <c r="AR521" s="101">
        <f>IF(D521&gt;0,+VLOOKUP($C521,'STYLE NAMES'!$B:$AC,22,FALSE),"")</f>
        <v>0</v>
      </c>
      <c r="AS521" s="101">
        <f>IF(E521&gt;0,+VLOOKUP($C521,'STYLE NAMES'!$B:$AC,23,FALSE),"")</f>
        <v>0</v>
      </c>
      <c r="AT521" s="101">
        <f>IF(F521&gt;0,+VLOOKUP($C521,'STYLE NAMES'!$B:$AC,24,FALSE),"")</f>
        <v>0</v>
      </c>
      <c r="AU521" s="101">
        <f>IF(G521&gt;0,+VLOOKUP($C521,'STYLE NAMES'!$B:$AC,25,FALSE),"")</f>
        <v>0</v>
      </c>
      <c r="AV521" s="101" t="str">
        <f>+VLOOKUP($S521,'CODE GENERATOR'!$P:$AM,15,FALSE)</f>
        <v>R.BOTWN_BRC0067_TJR0027WHTWHT</v>
      </c>
      <c r="AW521" s="101" t="str">
        <f>+VLOOKUP($S521,'CODE GENERATOR'!$P:$AM,16,FALSE)</f>
        <v>A.RACUX_BLT0015_BRD0012WHTWHT</v>
      </c>
      <c r="AX521" s="101" t="str">
        <f>+VLOOKUP($S521,'CODE GENERATOR'!$P:$AM,17,FALSE)</f>
        <v>A.RACAU_SOC0018_NYL00003XBST5</v>
      </c>
      <c r="AY521" s="101">
        <f>+VLOOKUP($S521,'CODE GENERATOR'!$P:$AM,18,FALSE)</f>
        <v>0</v>
      </c>
      <c r="AZ521" s="101">
        <f>+VLOOKUP($S521,'CODE GENERATOR'!$P:$AM,19,FALSE)</f>
        <v>0</v>
      </c>
      <c r="BA521" s="101">
        <f>+VLOOKUP($S521,'CODE GENERATOR'!$P:$AM,20,FALSE)</f>
        <v>0</v>
      </c>
      <c r="BB521" s="101">
        <f>+VLOOKUP($S521,'CODE GENERATOR'!$P:$AM,21,FALSE)</f>
        <v>0</v>
      </c>
      <c r="BC521" s="101">
        <f>+VLOOKUP($S521,'CODE GENERATOR'!$P:$AM,22,FALSE)</f>
        <v>0</v>
      </c>
      <c r="BD521" s="101">
        <f>+VLOOKUP($S521,'CODE GENERATOR'!$P:$AM,23,FALSE)</f>
        <v>0</v>
      </c>
      <c r="BE521" s="101">
        <f>+VLOOKUP($S521,'CODE GENERATOR'!$P:$AM,24,FALSE)</f>
        <v>0</v>
      </c>
      <c r="BF521" s="101">
        <f>IF(C521&gt;0,+VLOOKUP(G521,'CATEGORY ID'!$A$1:$L$118,3,FALSE),"")</f>
        <v>30</v>
      </c>
      <c r="BG521" s="101">
        <f>IF(C521&gt;0,+VLOOKUP(H521,'CATEGORY ID'!$D$1:$L$118,3,FALSE),"")</f>
        <v>3</v>
      </c>
      <c r="BH521" s="101">
        <f>IF(C521&gt;0,+VLOOKUP((+H521&amp;I521),'CATEGORY ID'!$H$1:$I$121,2,FALSE),"")</f>
        <v>109</v>
      </c>
      <c r="BJ521" s="101">
        <f>IF(C521&gt;0,IF(COUNTIF('CATEGORY ID'!$K$1:$K$121,+H521&amp;K521) &gt; 0, +VLOOKUP(+H521&amp;K521,'CATEGORY ID'!$K$1:$L$121,2,FALSE),""),"")</f>
        <v>48</v>
      </c>
      <c r="BK521" s="101" t="str">
        <f>IF(C521&gt;0,IF(COUNTIF('CATEGORY ID'!$K$124:$K$165, +VLOOKUP(C521,'STYLE NAMES'!$B:$AE,30,FALSE)) &gt; 0, +VLOOKUP(VLOOKUP(C521,'STYLE NAMES'!$B:$AE,30,FALSE),'CATEGORY ID'!K:M,2,FALSE),""),"")</f>
        <v/>
      </c>
      <c r="BM521" s="101">
        <v>204</v>
      </c>
      <c r="BR521" s="101" t="str" cm="1">
        <f t="array" ref="BR521">IF(C521&gt;0,_xlfn.TEXTJOIN(";", TRUE,_xlfn.UNIQUE(_xlfn._xlws.FILTER(BF521:BQ521,(BF521:BQ521&gt;0)),TRUE,FALSE)),"")&amp;";"&amp;BS521</f>
        <v>30;3;109;48;204;228</v>
      </c>
      <c r="BS521" s="101">
        <v>228</v>
      </c>
      <c r="BU521" s="106">
        <f>IF(C521&gt;0,+VLOOKUP($C521,'STYLE NAMES'!$B:$AC,26,FALSE),"")</f>
        <v>99.9</v>
      </c>
      <c r="BV521" s="106">
        <f>IF(C521&gt;0,+VLOOKUP($C521,'STYLE NAMES'!$B:$AC,27,FALSE),"")</f>
        <v>5490</v>
      </c>
      <c r="BW521" s="106">
        <f>IF(C521&gt;0,+VLOOKUP($C521,'STYLE NAMES'!$B:$AC,28,FALSE),"")</f>
        <v>114.88499999999999</v>
      </c>
      <c r="BY521"/>
      <c r="BZ521" s="101">
        <v>0</v>
      </c>
      <c r="CA521" s="137">
        <f t="shared" si="38"/>
        <v>1</v>
      </c>
      <c r="CB521" s="137" t="str">
        <f>+VLOOKUP(C521,'[2]STYLES &amp; MODELS MATRIX'!$A:$G,7,FALSE)</f>
        <v>AK</v>
      </c>
      <c r="CC521" s="137" t="str">
        <f>+VLOOKUP(C521,'[1]STYLES &amp; SIZE CHARTS'!$A:$H,8,FALSE)</f>
        <v>WT-LSBL1</v>
      </c>
      <c r="CD521" s="137"/>
      <c r="CE521" s="205"/>
      <c r="CF521" s="141"/>
    </row>
    <row r="522" spans="1:84" s="101" customFormat="1" ht="12" customHeight="1" x14ac:dyDescent="0.2">
      <c r="A522" s="102">
        <f t="shared" si="36"/>
        <v>8683711005681</v>
      </c>
      <c r="B522" s="101" t="s">
        <v>890</v>
      </c>
      <c r="C522" s="101" t="s">
        <v>127</v>
      </c>
      <c r="D522" s="101" t="s">
        <v>2972</v>
      </c>
      <c r="E522" s="203" t="s">
        <v>2395</v>
      </c>
      <c r="F522" s="101" t="s">
        <v>785</v>
      </c>
      <c r="G522" s="101" t="str">
        <f>IF(C522&gt;0,+VLOOKUP($C522,'STYLE NAMES'!$B:$AC,4,FALSE),"")</f>
        <v>RIDER</v>
      </c>
      <c r="H522" s="101" t="str">
        <f>IF(C522&gt;0,+VLOOKUP($C522,'STYLE NAMES'!$B:$AC,5,FALSE),"")</f>
        <v>WOMEN</v>
      </c>
      <c r="I522" s="101" t="str">
        <f>IF(C522&gt;0,+VLOOKUP($C522,'STYLE NAMES'!$B:$AC,6,FALSE),"")</f>
        <v>TOPS</v>
      </c>
      <c r="J522" s="101" t="str">
        <f>IF(C522&gt;0,+VLOOKUP($C522,'STYLE NAMES'!$B:$AC,7,FALSE),"")</f>
        <v>WOMEN</v>
      </c>
      <c r="K522" s="101" t="str">
        <f>IF(C522&gt;0,+VLOOKUP($C522,'STYLE NAMES'!$B:$AC,8,FALSE),"")</f>
        <v>BASE LAYERS</v>
      </c>
      <c r="L522" s="101" t="str">
        <f>IF(E522&gt;0,+VLOOKUP($E522,'CODE GENERATOR'!$D:$T,3,FALSE),"")</f>
        <v>W</v>
      </c>
      <c r="M522" s="101" t="str">
        <f>IF(E522&gt;0,+VLOOKUP($E522,'CODE GENERATOR'!$D:$T,4,FALSE),"")</f>
        <v>SUPREME</v>
      </c>
      <c r="N522" s="101" t="str">
        <f>IF(E522&gt;0,+VLOOKUP($E522,'CODE GENERATOR'!$D:$T,6,FALSE),"")</f>
        <v>LILAC</v>
      </c>
      <c r="O522" s="101" t="str">
        <f>IF(E522&gt;0,+VLOOKUP($E522,'CODE GENERATOR'!$D:$T,7,FALSE),"")</f>
        <v>LILAC</v>
      </c>
      <c r="P522" s="101" t="str">
        <f t="shared" si="37"/>
        <v>LILAC</v>
      </c>
      <c r="Q522" s="104" t="str">
        <f>IF(E522&gt;0,+VLOOKUP($E522,'CODE GENERATOR'!$D:$T,11,FALSE),"")</f>
        <v>R.TOPWN_BLY0048</v>
      </c>
      <c r="R522" s="104" t="str">
        <f>IF(E522&gt;0,+VLOOKUP($E522,'CODE GENERATOR'!$D:$T,12,FALSE),"")</f>
        <v>SUP0017LILLIL</v>
      </c>
      <c r="S522" s="104" t="str">
        <f>IF(E522&gt;0,+VLOOKUP($E522,'CODE GENERATOR'!$D:$T,13,FALSE),"")</f>
        <v>R.TOPWN_BLY0048_SUP0017LILLIL</v>
      </c>
      <c r="T522" s="104" t="str">
        <f t="shared" si="35"/>
        <v>R.TOPWN_BLY0048_SUP0017LILLIL_S</v>
      </c>
      <c r="U522" s="105">
        <v>8683711005681</v>
      </c>
      <c r="V522" s="107" t="str" cm="1">
        <f t="array" ref="V522">_xlfn.TEXTJOIN(";", TRUE, _xlfn.UNIQUE(_xlfn._xlws.FILTER(P$3:P$10029, C$3:C$10029=C522)))</f>
        <v>LILAC;NAVY;BLACK;BEIGE;BORDEAUX;DARK GRAY;GREEN</v>
      </c>
      <c r="W522" s="107" t="str" cm="1">
        <f t="array" ref="W522">_xlfn.TEXTJOIN(";", TRUE, _xlfn.UNIQUE(_xlfn._xlws.FILTER(F$3:F$10029, C$3:C$10029=C522)))</f>
        <v>XS;S;M;L;XL</v>
      </c>
      <c r="X522" s="101" t="str">
        <f>IF(E522&gt;0,+VLOOKUP($E522,'CODE GENERATOR'!$D:$AC,19,FALSE),0)</f>
        <v>2507_W_3009</v>
      </c>
      <c r="Y522" s="101" t="str">
        <f>IF(E522&gt;0,+VLOOKUP($E522,'CODE GENERATOR'!$D:$AC,20,FALSE),0)</f>
        <v>2507_W_3024</v>
      </c>
      <c r="Z522" s="101" t="str">
        <f>IF(E522&gt;0,+VLOOKUP($E522,'CODE GENERATOR'!$D:$AC,21,FALSE),0)</f>
        <v>2507_W_3046</v>
      </c>
      <c r="AA522" s="101" t="str">
        <f>IF(E522&gt;0,+VLOOKUP($E522,'CODE GENERATOR'!$D:$AC,22,FALSE),0)</f>
        <v>2507_W_3044</v>
      </c>
      <c r="AB522" s="101" t="str">
        <f>IF(E522&gt;0,+VLOOKUP($E522,'CODE GENERATOR'!$D:$AC,23,FALSE),0)</f>
        <v>2507_D_cavalier_detay_0066</v>
      </c>
      <c r="AC522" s="101" t="str">
        <f>IF(E522&gt;0,+VLOOKUP($E522,'CODE GENERATOR'!$D:$AC,24,FALSE),0)</f>
        <v/>
      </c>
      <c r="AD522" s="101" t="str">
        <f>IF(E522&gt;0,+VLOOKUP($E522,'CODE GENERATOR'!$D:$AC,25,FALSE),0)</f>
        <v>2507_VW_Web_71</v>
      </c>
      <c r="AE522" s="101" t="str">
        <f>IF(E522&gt;0,+VLOOKUP($E522,'CODE GENERATOR'!$D:$AC,26,FALSE),0)</f>
        <v/>
      </c>
      <c r="AF522" s="149" t="str">
        <f>IF($C522&gt;0,$C522&amp;" "&amp;$P522&amp;" "&amp;+VLOOKUP($C522,'STYLE NAMES'!$B:$AC,10,FALSE),"""")</f>
        <v>ASPEN LILAC WOMEN'S LONG SLEEVE BASE LAYER QUARTER ZIP</v>
      </c>
      <c r="AG522" s="101" t="str">
        <f>"Enjoy our "&amp;(AF522)&amp;"; "&amp;IF(C522&gt;0,+VLOOKUP($C522,'STYLE NAMES'!$B:$AC,11,FALSE),"")</f>
        <v>Enjoy our ASPEN LILAC WOMEN'S LONG SLEEVE BASE LAYER QUARTER ZIP; ASPEN Quarter Zip Base Layer / Second Skin
Chic, comfortable and technical
These elegant base layers are designed to ride and train in style.
Available in many colors to match your horse's gear.</v>
      </c>
      <c r="AH522" s="101" t="str">
        <f>IF(C522&gt;0,+VLOOKUP($C522,'STYLE NAMES'!$B:$AC,12,FALSE),"")</f>
        <v>*Extra-soft and comfortable technical jersey
* 4-way stretch fabric
* Breathable and Quick Dry
* Wrinkle-free and Easy Care
Composition:
90% Polyamide 10% Elasthane</v>
      </c>
      <c r="AI522" s="101" t="str">
        <f>IF(C522&gt;0,+VLOOKUP($C522,'STYLE NAMES'!$B:$AC,13,FALSE),"")</f>
        <v>Machine Wash at 30°C
Mild process
Iron at low temperature
Iron from REVERSE
Do NOT iron on logos or prints
Do not bleach
Do NOT Tumble Dry</v>
      </c>
      <c r="AJ522" s="149" t="str">
        <f>IF($C522&gt;0,$C522&amp;" "&amp;$P522&amp;" "&amp;+VLOOKUP($C522,'STYLE NAMES'!$B:$AC,14,FALSE),"""")</f>
        <v>ASPEN LILAC KADIN UZUN KOL FERMUARLI T-SHIRT</v>
      </c>
      <c r="AK522" s="149" t="str">
        <f>"Cavalier SanMarco tarafından tasarlanan "&amp;(AJ522)&amp;"; "&amp;IF(C522&gt;0,+VLOOKUP($C522,'STYLE NAMES'!$B:$AC,15,FALSE),"")</f>
        <v>Cavalier SanMarco tarafından tasarlanan ASPEN LILAC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22" s="149" t="str">
        <f>IF(C522&gt;0,+VLOOKUP($C522,'STYLE NAMES'!$B:$AC,16,FALSE),"")</f>
        <v>*Ekstra yumuşak ve rahat teknik örme kumaş
* 4 yöne esneyen kumaş
* Nefes Alabilir ve Hızlı Kuruma
* Kırışmaz ve Bakımı Kolay
Kompozisyon:
%90 Polyamid %10 Elastan</v>
      </c>
      <c r="AM522" s="149" t="str">
        <f>IF(C522&gt;0,+VLOOKUP($C522,'STYLE NAMES'!$B:$AC,17,FALSE),"")</f>
        <v>Makinede 30°C' de Yıkayın
Hassas Yıkama
Ilık ütü yapın
Tersten ütüleyin
Logo ve baskıları ÜTÜLEMEYİN
Çamaşır suyu kullanmayın
Kurutma Makinesinde Kurutmayın</v>
      </c>
      <c r="AN522" s="149" t="str">
        <f>IF($C522&gt;0,$C522&amp;" "&amp;$P522&amp;" "&amp;+VLOOKUP($C522,'STYLE NAMES'!$B:$AC,18,FALSE),"""")</f>
        <v>ASPEN LILAC MAGILETTA DONNA MANICA LUNGA QUARTER ZIP</v>
      </c>
      <c r="AO522" s="101" t="str">
        <f>"Disegnato da Cavalier SanMarco "&amp;(AN522)&amp;"; "&amp;IF(C522&gt;0,+VLOOKUP($C522,'STYLE NAMES'!$B:$AC,19,FALSE),"")</f>
        <v>Disegnato da Cavalier SanMarco ASPEN LILAC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22" s="101" t="str">
        <f>IF(C522&gt;0,+VLOOKUP($C522,'STYLE NAMES'!$B:$AC,20,FALSE),"")</f>
        <v>Jersey tecnico extra-morbido e confortevole 
Tessuto elasticizzato 4-way stretch 
Traspirante e ad asciugatura rapida 
No stiro e di facile manutenzione 
Composizione: 
90% Poliammide, 10% Elastan</v>
      </c>
      <c r="AQ522" s="101" t="str">
        <f>IF(C522&gt;0,+VLOOKUP($C522,'STYLE NAMES'!$B:$AC,21,FALSE),"")</f>
        <v>Lavare in lavatrice a 30°C Ciclo delicato 
Stirare a bassa temperatura
Stirare al rovescio 
Non stirare su loghi o stampe 
Non candeggiare 
Non asciugare in asciugatrice</v>
      </c>
      <c r="AR522" s="101">
        <f>IF(D522&gt;0,+VLOOKUP($C522,'STYLE NAMES'!$B:$AC,22,FALSE),"")</f>
        <v>0</v>
      </c>
      <c r="AS522" s="101">
        <f>IF(E522&gt;0,+VLOOKUP($C522,'STYLE NAMES'!$B:$AC,23,FALSE),"")</f>
        <v>0</v>
      </c>
      <c r="AT522" s="101">
        <f>IF(F522&gt;0,+VLOOKUP($C522,'STYLE NAMES'!$B:$AC,24,FALSE),"")</f>
        <v>0</v>
      </c>
      <c r="AU522" s="101">
        <f>IF(G522&gt;0,+VLOOKUP($C522,'STYLE NAMES'!$B:$AC,25,FALSE),"")</f>
        <v>0</v>
      </c>
      <c r="AV522" s="101" t="str">
        <f>+VLOOKUP($S522,'CODE GENERATOR'!$P:$AM,15,FALSE)</f>
        <v>R.BOTWN_BRC0067_TJR0027WHTWHT</v>
      </c>
      <c r="AW522" s="101" t="str">
        <f>+VLOOKUP($S522,'CODE GENERATOR'!$P:$AM,16,FALSE)</f>
        <v>A.RACUX_BLT0015_BRD0012WHTWHT</v>
      </c>
      <c r="AX522" s="101" t="str">
        <f>+VLOOKUP($S522,'CODE GENERATOR'!$P:$AM,17,FALSE)</f>
        <v>A.RACAU_SOC0018_NYL00003XBST5</v>
      </c>
      <c r="AY522" s="101">
        <f>+VLOOKUP($S522,'CODE GENERATOR'!$P:$AM,18,FALSE)</f>
        <v>0</v>
      </c>
      <c r="AZ522" s="101">
        <f>+VLOOKUP($S522,'CODE GENERATOR'!$P:$AM,19,FALSE)</f>
        <v>0</v>
      </c>
      <c r="BA522" s="101">
        <f>+VLOOKUP($S522,'CODE GENERATOR'!$P:$AM,20,FALSE)</f>
        <v>0</v>
      </c>
      <c r="BB522" s="101">
        <f>+VLOOKUP($S522,'CODE GENERATOR'!$P:$AM,21,FALSE)</f>
        <v>0</v>
      </c>
      <c r="BC522" s="101">
        <f>+VLOOKUP($S522,'CODE GENERATOR'!$P:$AM,22,FALSE)</f>
        <v>0</v>
      </c>
      <c r="BD522" s="101">
        <f>+VLOOKUP($S522,'CODE GENERATOR'!$P:$AM,23,FALSE)</f>
        <v>0</v>
      </c>
      <c r="BE522" s="101">
        <f>+VLOOKUP($S522,'CODE GENERATOR'!$P:$AM,24,FALSE)</f>
        <v>0</v>
      </c>
      <c r="BF522" s="101">
        <f>IF(C522&gt;0,+VLOOKUP(G522,'CATEGORY ID'!$A$1:$L$118,3,FALSE),"")</f>
        <v>30</v>
      </c>
      <c r="BG522" s="101">
        <f>IF(C522&gt;0,+VLOOKUP(H522,'CATEGORY ID'!$D$1:$L$118,3,FALSE),"")</f>
        <v>3</v>
      </c>
      <c r="BH522" s="101">
        <f>IF(C522&gt;0,+VLOOKUP((+H522&amp;I522),'CATEGORY ID'!$H$1:$I$121,2,FALSE),"")</f>
        <v>109</v>
      </c>
      <c r="BJ522" s="101">
        <f>IF(C522&gt;0,IF(COUNTIF('CATEGORY ID'!$K$1:$K$121,+H522&amp;K522) &gt; 0, +VLOOKUP(+H522&amp;K522,'CATEGORY ID'!$K$1:$L$121,2,FALSE),""),"")</f>
        <v>48</v>
      </c>
      <c r="BK522" s="101" t="str">
        <f>IF(C522&gt;0,IF(COUNTIF('CATEGORY ID'!$K$124:$K$165, +VLOOKUP(C522,'STYLE NAMES'!$B:$AE,30,FALSE)) &gt; 0, +VLOOKUP(VLOOKUP(C522,'STYLE NAMES'!$B:$AE,30,FALSE),'CATEGORY ID'!K:M,2,FALSE),""),"")</f>
        <v/>
      </c>
      <c r="BM522" s="101">
        <v>204</v>
      </c>
      <c r="BR522" s="101" t="str" cm="1">
        <f t="array" ref="BR522">IF(C522&gt;0,_xlfn.TEXTJOIN(";", TRUE,_xlfn.UNIQUE(_xlfn._xlws.FILTER(BF522:BQ522,(BF522:BQ522&gt;0)),TRUE,FALSE)),"")&amp;";"&amp;BS522</f>
        <v>30;3;109;48;204;228</v>
      </c>
      <c r="BS522" s="101">
        <v>228</v>
      </c>
      <c r="BU522" s="106">
        <f>IF(C522&gt;0,+VLOOKUP($C522,'STYLE NAMES'!$B:$AC,26,FALSE),"")</f>
        <v>99.9</v>
      </c>
      <c r="BV522" s="106">
        <f>IF(C522&gt;0,+VLOOKUP($C522,'STYLE NAMES'!$B:$AC,27,FALSE),"")</f>
        <v>5490</v>
      </c>
      <c r="BW522" s="106">
        <f>IF(C522&gt;0,+VLOOKUP($C522,'STYLE NAMES'!$B:$AC,28,FALSE),"")</f>
        <v>114.88499999999999</v>
      </c>
      <c r="BY522"/>
      <c r="BZ522" s="101">
        <v>0</v>
      </c>
      <c r="CA522" s="137">
        <f t="shared" si="38"/>
        <v>1</v>
      </c>
      <c r="CB522" s="137" t="str">
        <f>+VLOOKUP(C522,'[2]STYLES &amp; MODELS MATRIX'!$A:$G,7,FALSE)</f>
        <v>AK</v>
      </c>
      <c r="CC522" s="137" t="str">
        <f>+VLOOKUP(C522,'[1]STYLES &amp; SIZE CHARTS'!$A:$H,8,FALSE)</f>
        <v>WT-LSBL1</v>
      </c>
      <c r="CD522" s="137"/>
      <c r="CE522" s="205"/>
      <c r="CF522" s="141"/>
    </row>
    <row r="523" spans="1:84" s="101" customFormat="1" ht="12" customHeight="1" x14ac:dyDescent="0.2">
      <c r="A523" s="102">
        <f t="shared" si="36"/>
        <v>8683711005698</v>
      </c>
      <c r="B523" s="101" t="s">
        <v>890</v>
      </c>
      <c r="C523" s="101" t="s">
        <v>127</v>
      </c>
      <c r="D523" s="101" t="s">
        <v>2972</v>
      </c>
      <c r="E523" s="203" t="s">
        <v>2395</v>
      </c>
      <c r="F523" s="101" t="s">
        <v>2247</v>
      </c>
      <c r="G523" s="101" t="str">
        <f>IF(C523&gt;0,+VLOOKUP($C523,'STYLE NAMES'!$B:$AC,4,FALSE),"")</f>
        <v>RIDER</v>
      </c>
      <c r="H523" s="101" t="str">
        <f>IF(C523&gt;0,+VLOOKUP($C523,'STYLE NAMES'!$B:$AC,5,FALSE),"")</f>
        <v>WOMEN</v>
      </c>
      <c r="I523" s="101" t="str">
        <f>IF(C523&gt;0,+VLOOKUP($C523,'STYLE NAMES'!$B:$AC,6,FALSE),"")</f>
        <v>TOPS</v>
      </c>
      <c r="J523" s="101" t="str">
        <f>IF(C523&gt;0,+VLOOKUP($C523,'STYLE NAMES'!$B:$AC,7,FALSE),"")</f>
        <v>WOMEN</v>
      </c>
      <c r="K523" s="101" t="str">
        <f>IF(C523&gt;0,+VLOOKUP($C523,'STYLE NAMES'!$B:$AC,8,FALSE),"")</f>
        <v>BASE LAYERS</v>
      </c>
      <c r="L523" s="101" t="str">
        <f>IF(E523&gt;0,+VLOOKUP($E523,'CODE GENERATOR'!$D:$T,3,FALSE),"")</f>
        <v>W</v>
      </c>
      <c r="M523" s="101" t="str">
        <f>IF(E523&gt;0,+VLOOKUP($E523,'CODE GENERATOR'!$D:$T,4,FALSE),"")</f>
        <v>SUPREME</v>
      </c>
      <c r="N523" s="101" t="str">
        <f>IF(E523&gt;0,+VLOOKUP($E523,'CODE GENERATOR'!$D:$T,6,FALSE),"")</f>
        <v>LILAC</v>
      </c>
      <c r="O523" s="101" t="str">
        <f>IF(E523&gt;0,+VLOOKUP($E523,'CODE GENERATOR'!$D:$T,7,FALSE),"")</f>
        <v>LILAC</v>
      </c>
      <c r="P523" s="101" t="str">
        <f t="shared" si="37"/>
        <v>LILAC</v>
      </c>
      <c r="Q523" s="104" t="str">
        <f>IF(E523&gt;0,+VLOOKUP($E523,'CODE GENERATOR'!$D:$T,11,FALSE),"")</f>
        <v>R.TOPWN_BLY0048</v>
      </c>
      <c r="R523" s="104" t="str">
        <f>IF(E523&gt;0,+VLOOKUP($E523,'CODE GENERATOR'!$D:$T,12,FALSE),"")</f>
        <v>SUP0017LILLIL</v>
      </c>
      <c r="S523" s="104" t="str">
        <f>IF(E523&gt;0,+VLOOKUP($E523,'CODE GENERATOR'!$D:$T,13,FALSE),"")</f>
        <v>R.TOPWN_BLY0048_SUP0017LILLIL</v>
      </c>
      <c r="T523" s="104" t="str">
        <f t="shared" si="35"/>
        <v>R.TOPWN_BLY0048_SUP0017LILLIL_M</v>
      </c>
      <c r="U523" s="105">
        <v>8683711005698</v>
      </c>
      <c r="V523" s="107" t="str" cm="1">
        <f t="array" ref="V523">_xlfn.TEXTJOIN(";", TRUE, _xlfn.UNIQUE(_xlfn._xlws.FILTER(P$3:P$10029, C$3:C$10029=C523)))</f>
        <v>LILAC;NAVY;BLACK;BEIGE;BORDEAUX;DARK GRAY;GREEN</v>
      </c>
      <c r="W523" s="107" t="str" cm="1">
        <f t="array" ref="W523">_xlfn.TEXTJOIN(";", TRUE, _xlfn.UNIQUE(_xlfn._xlws.FILTER(F$3:F$10029, C$3:C$10029=C523)))</f>
        <v>XS;S;M;L;XL</v>
      </c>
      <c r="X523" s="101" t="str">
        <f>IF(E523&gt;0,+VLOOKUP($E523,'CODE GENERATOR'!$D:$AC,19,FALSE),0)</f>
        <v>2507_W_3009</v>
      </c>
      <c r="Y523" s="101" t="str">
        <f>IF(E523&gt;0,+VLOOKUP($E523,'CODE GENERATOR'!$D:$AC,20,FALSE),0)</f>
        <v>2507_W_3024</v>
      </c>
      <c r="Z523" s="101" t="str">
        <f>IF(E523&gt;0,+VLOOKUP($E523,'CODE GENERATOR'!$D:$AC,21,FALSE),0)</f>
        <v>2507_W_3046</v>
      </c>
      <c r="AA523" s="101" t="str">
        <f>IF(E523&gt;0,+VLOOKUP($E523,'CODE GENERATOR'!$D:$AC,22,FALSE),0)</f>
        <v>2507_W_3044</v>
      </c>
      <c r="AB523" s="101" t="str">
        <f>IF(E523&gt;0,+VLOOKUP($E523,'CODE GENERATOR'!$D:$AC,23,FALSE),0)</f>
        <v>2507_D_cavalier_detay_0066</v>
      </c>
      <c r="AC523" s="101" t="str">
        <f>IF(E523&gt;0,+VLOOKUP($E523,'CODE GENERATOR'!$D:$AC,24,FALSE),0)</f>
        <v/>
      </c>
      <c r="AD523" s="101" t="str">
        <f>IF(E523&gt;0,+VLOOKUP($E523,'CODE GENERATOR'!$D:$AC,25,FALSE),0)</f>
        <v>2507_VW_Web_71</v>
      </c>
      <c r="AE523" s="101" t="str">
        <f>IF(E523&gt;0,+VLOOKUP($E523,'CODE GENERATOR'!$D:$AC,26,FALSE),0)</f>
        <v/>
      </c>
      <c r="AF523" s="149" t="str">
        <f>IF($C523&gt;0,$C523&amp;" "&amp;$P523&amp;" "&amp;+VLOOKUP($C523,'STYLE NAMES'!$B:$AC,10,FALSE),"""")</f>
        <v>ASPEN LILAC WOMEN'S LONG SLEEVE BASE LAYER QUARTER ZIP</v>
      </c>
      <c r="AG523" s="101" t="str">
        <f>"Enjoy our "&amp;(AF523)&amp;"; "&amp;IF(C523&gt;0,+VLOOKUP($C523,'STYLE NAMES'!$B:$AC,11,FALSE),"")</f>
        <v>Enjoy our ASPEN LILAC WOMEN'S LONG SLEEVE BASE LAYER QUARTER ZIP; ASPEN Quarter Zip Base Layer / Second Skin
Chic, comfortable and technical
These elegant base layers are designed to ride and train in style.
Available in many colors to match your horse's gear.</v>
      </c>
      <c r="AH523" s="101" t="str">
        <f>IF(C523&gt;0,+VLOOKUP($C523,'STYLE NAMES'!$B:$AC,12,FALSE),"")</f>
        <v>*Extra-soft and comfortable technical jersey
* 4-way stretch fabric
* Breathable and Quick Dry
* Wrinkle-free and Easy Care
Composition:
90% Polyamide 10% Elasthane</v>
      </c>
      <c r="AI523" s="101" t="str">
        <f>IF(C523&gt;0,+VLOOKUP($C523,'STYLE NAMES'!$B:$AC,13,FALSE),"")</f>
        <v>Machine Wash at 30°C
Mild process
Iron at low temperature
Iron from REVERSE
Do NOT iron on logos or prints
Do not bleach
Do NOT Tumble Dry</v>
      </c>
      <c r="AJ523" s="149" t="str">
        <f>IF($C523&gt;0,$C523&amp;" "&amp;$P523&amp;" "&amp;+VLOOKUP($C523,'STYLE NAMES'!$B:$AC,14,FALSE),"""")</f>
        <v>ASPEN LILAC KADIN UZUN KOL FERMUARLI T-SHIRT</v>
      </c>
      <c r="AK523" s="149" t="str">
        <f>"Cavalier SanMarco tarafından tasarlanan "&amp;(AJ523)&amp;"; "&amp;IF(C523&gt;0,+VLOOKUP($C523,'STYLE NAMES'!$B:$AC,15,FALSE),"")</f>
        <v>Cavalier SanMarco tarafından tasarlanan ASPEN LILAC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23" s="149" t="str">
        <f>IF(C523&gt;0,+VLOOKUP($C523,'STYLE NAMES'!$B:$AC,16,FALSE),"")</f>
        <v>*Ekstra yumuşak ve rahat teknik örme kumaş
* 4 yöne esneyen kumaş
* Nefes Alabilir ve Hızlı Kuruma
* Kırışmaz ve Bakımı Kolay
Kompozisyon:
%90 Polyamid %10 Elastan</v>
      </c>
      <c r="AM523" s="149" t="str">
        <f>IF(C523&gt;0,+VLOOKUP($C523,'STYLE NAMES'!$B:$AC,17,FALSE),"")</f>
        <v>Makinede 30°C' de Yıkayın
Hassas Yıkama
Ilık ütü yapın
Tersten ütüleyin
Logo ve baskıları ÜTÜLEMEYİN
Çamaşır suyu kullanmayın
Kurutma Makinesinde Kurutmayın</v>
      </c>
      <c r="AN523" s="149" t="str">
        <f>IF($C523&gt;0,$C523&amp;" "&amp;$P523&amp;" "&amp;+VLOOKUP($C523,'STYLE NAMES'!$B:$AC,18,FALSE),"""")</f>
        <v>ASPEN LILAC MAGILETTA DONNA MANICA LUNGA QUARTER ZIP</v>
      </c>
      <c r="AO523" s="101" t="str">
        <f>"Disegnato da Cavalier SanMarco "&amp;(AN523)&amp;"; "&amp;IF(C523&gt;0,+VLOOKUP($C523,'STYLE NAMES'!$B:$AC,19,FALSE),"")</f>
        <v>Disegnato da Cavalier SanMarco ASPEN LILAC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23" s="101" t="str">
        <f>IF(C523&gt;0,+VLOOKUP($C523,'STYLE NAMES'!$B:$AC,20,FALSE),"")</f>
        <v>Jersey tecnico extra-morbido e confortevole 
Tessuto elasticizzato 4-way stretch 
Traspirante e ad asciugatura rapida 
No stiro e di facile manutenzione 
Composizione: 
90% Poliammide, 10% Elastan</v>
      </c>
      <c r="AQ523" s="101" t="str">
        <f>IF(C523&gt;0,+VLOOKUP($C523,'STYLE NAMES'!$B:$AC,21,FALSE),"")</f>
        <v>Lavare in lavatrice a 30°C Ciclo delicato 
Stirare a bassa temperatura
Stirare al rovescio 
Non stirare su loghi o stampe 
Non candeggiare 
Non asciugare in asciugatrice</v>
      </c>
      <c r="AR523" s="101">
        <f>IF(D523&gt;0,+VLOOKUP($C523,'STYLE NAMES'!$B:$AC,22,FALSE),"")</f>
        <v>0</v>
      </c>
      <c r="AS523" s="101">
        <f>IF(E523&gt;0,+VLOOKUP($C523,'STYLE NAMES'!$B:$AC,23,FALSE),"")</f>
        <v>0</v>
      </c>
      <c r="AT523" s="101">
        <f>IF(F523&gt;0,+VLOOKUP($C523,'STYLE NAMES'!$B:$AC,24,FALSE),"")</f>
        <v>0</v>
      </c>
      <c r="AU523" s="101">
        <f>IF(G523&gt;0,+VLOOKUP($C523,'STYLE NAMES'!$B:$AC,25,FALSE),"")</f>
        <v>0</v>
      </c>
      <c r="AV523" s="101" t="str">
        <f>+VLOOKUP($S523,'CODE GENERATOR'!$P:$AM,15,FALSE)</f>
        <v>R.BOTWN_BRC0067_TJR0027WHTWHT</v>
      </c>
      <c r="AW523" s="101" t="str">
        <f>+VLOOKUP($S523,'CODE GENERATOR'!$P:$AM,16,FALSE)</f>
        <v>A.RACUX_BLT0015_BRD0012WHTWHT</v>
      </c>
      <c r="AX523" s="101" t="str">
        <f>+VLOOKUP($S523,'CODE GENERATOR'!$P:$AM,17,FALSE)</f>
        <v>A.RACAU_SOC0018_NYL00003XBST5</v>
      </c>
      <c r="AY523" s="101">
        <f>+VLOOKUP($S523,'CODE GENERATOR'!$P:$AM,18,FALSE)</f>
        <v>0</v>
      </c>
      <c r="AZ523" s="101">
        <f>+VLOOKUP($S523,'CODE GENERATOR'!$P:$AM,19,FALSE)</f>
        <v>0</v>
      </c>
      <c r="BA523" s="101">
        <f>+VLOOKUP($S523,'CODE GENERATOR'!$P:$AM,20,FALSE)</f>
        <v>0</v>
      </c>
      <c r="BB523" s="101">
        <f>+VLOOKUP($S523,'CODE GENERATOR'!$P:$AM,21,FALSE)</f>
        <v>0</v>
      </c>
      <c r="BC523" s="101">
        <f>+VLOOKUP($S523,'CODE GENERATOR'!$P:$AM,22,FALSE)</f>
        <v>0</v>
      </c>
      <c r="BD523" s="101">
        <f>+VLOOKUP($S523,'CODE GENERATOR'!$P:$AM,23,FALSE)</f>
        <v>0</v>
      </c>
      <c r="BE523" s="101">
        <f>+VLOOKUP($S523,'CODE GENERATOR'!$P:$AM,24,FALSE)</f>
        <v>0</v>
      </c>
      <c r="BF523" s="101">
        <f>IF(C523&gt;0,+VLOOKUP(G523,'CATEGORY ID'!$A$1:$L$118,3,FALSE),"")</f>
        <v>30</v>
      </c>
      <c r="BG523" s="101">
        <f>IF(C523&gt;0,+VLOOKUP(H523,'CATEGORY ID'!$D$1:$L$118,3,FALSE),"")</f>
        <v>3</v>
      </c>
      <c r="BH523" s="101">
        <f>IF(C523&gt;0,+VLOOKUP((+H523&amp;I523),'CATEGORY ID'!$H$1:$I$121,2,FALSE),"")</f>
        <v>109</v>
      </c>
      <c r="BJ523" s="101">
        <f>IF(C523&gt;0,IF(COUNTIF('CATEGORY ID'!$K$1:$K$121,+H523&amp;K523) &gt; 0, +VLOOKUP(+H523&amp;K523,'CATEGORY ID'!$K$1:$L$121,2,FALSE),""),"")</f>
        <v>48</v>
      </c>
      <c r="BK523" s="101" t="str">
        <f>IF(C523&gt;0,IF(COUNTIF('CATEGORY ID'!$K$124:$K$165, +VLOOKUP(C523,'STYLE NAMES'!$B:$AE,30,FALSE)) &gt; 0, +VLOOKUP(VLOOKUP(C523,'STYLE NAMES'!$B:$AE,30,FALSE),'CATEGORY ID'!K:M,2,FALSE),""),"")</f>
        <v/>
      </c>
      <c r="BM523" s="101">
        <v>204</v>
      </c>
      <c r="BR523" s="101" t="str" cm="1">
        <f t="array" ref="BR523">IF(C523&gt;0,_xlfn.TEXTJOIN(";", TRUE,_xlfn.UNIQUE(_xlfn._xlws.FILTER(BF523:BQ523,(BF523:BQ523&gt;0)),TRUE,FALSE)),"")&amp;";"&amp;BS523</f>
        <v>30;3;109;48;204;228</v>
      </c>
      <c r="BS523" s="101">
        <v>228</v>
      </c>
      <c r="BU523" s="106">
        <f>IF(C523&gt;0,+VLOOKUP($C523,'STYLE NAMES'!$B:$AC,26,FALSE),"")</f>
        <v>99.9</v>
      </c>
      <c r="BV523" s="106">
        <f>IF(C523&gt;0,+VLOOKUP($C523,'STYLE NAMES'!$B:$AC,27,FALSE),"")</f>
        <v>5490</v>
      </c>
      <c r="BW523" s="106">
        <f>IF(C523&gt;0,+VLOOKUP($C523,'STYLE NAMES'!$B:$AC,28,FALSE),"")</f>
        <v>114.88499999999999</v>
      </c>
      <c r="BY523"/>
      <c r="BZ523" s="101">
        <v>0</v>
      </c>
      <c r="CA523" s="137">
        <f t="shared" si="38"/>
        <v>1</v>
      </c>
      <c r="CB523" s="137" t="str">
        <f>+VLOOKUP(C523,'[2]STYLES &amp; MODELS MATRIX'!$A:$G,7,FALSE)</f>
        <v>AK</v>
      </c>
      <c r="CC523" s="137" t="str">
        <f>+VLOOKUP(C523,'[1]STYLES &amp; SIZE CHARTS'!$A:$H,8,FALSE)</f>
        <v>WT-LSBL1</v>
      </c>
      <c r="CD523" s="137"/>
      <c r="CE523" s="205"/>
      <c r="CF523" s="141"/>
    </row>
    <row r="524" spans="1:84" s="101" customFormat="1" ht="12" customHeight="1" x14ac:dyDescent="0.2">
      <c r="A524" s="102">
        <f t="shared" si="36"/>
        <v>8683711005704</v>
      </c>
      <c r="B524" s="101" t="s">
        <v>890</v>
      </c>
      <c r="C524" s="101" t="s">
        <v>127</v>
      </c>
      <c r="D524" s="101" t="s">
        <v>2972</v>
      </c>
      <c r="E524" s="203" t="s">
        <v>2395</v>
      </c>
      <c r="F524" s="101" t="s">
        <v>2248</v>
      </c>
      <c r="G524" s="101" t="str">
        <f>IF(C524&gt;0,+VLOOKUP($C524,'STYLE NAMES'!$B:$AC,4,FALSE),"")</f>
        <v>RIDER</v>
      </c>
      <c r="H524" s="101" t="str">
        <f>IF(C524&gt;0,+VLOOKUP($C524,'STYLE NAMES'!$B:$AC,5,FALSE),"")</f>
        <v>WOMEN</v>
      </c>
      <c r="I524" s="101" t="str">
        <f>IF(C524&gt;0,+VLOOKUP($C524,'STYLE NAMES'!$B:$AC,6,FALSE),"")</f>
        <v>TOPS</v>
      </c>
      <c r="J524" s="101" t="str">
        <f>IF(C524&gt;0,+VLOOKUP($C524,'STYLE NAMES'!$B:$AC,7,FALSE),"")</f>
        <v>WOMEN</v>
      </c>
      <c r="K524" s="101" t="str">
        <f>IF(C524&gt;0,+VLOOKUP($C524,'STYLE NAMES'!$B:$AC,8,FALSE),"")</f>
        <v>BASE LAYERS</v>
      </c>
      <c r="L524" s="101" t="str">
        <f>IF(E524&gt;0,+VLOOKUP($E524,'CODE GENERATOR'!$D:$T,3,FALSE),"")</f>
        <v>W</v>
      </c>
      <c r="M524" s="101" t="str">
        <f>IF(E524&gt;0,+VLOOKUP($E524,'CODE GENERATOR'!$D:$T,4,FALSE),"")</f>
        <v>SUPREME</v>
      </c>
      <c r="N524" s="101" t="str">
        <f>IF(E524&gt;0,+VLOOKUP($E524,'CODE GENERATOR'!$D:$T,6,FALSE),"")</f>
        <v>LILAC</v>
      </c>
      <c r="O524" s="101" t="str">
        <f>IF(E524&gt;0,+VLOOKUP($E524,'CODE GENERATOR'!$D:$T,7,FALSE),"")</f>
        <v>LILAC</v>
      </c>
      <c r="P524" s="101" t="str">
        <f t="shared" si="37"/>
        <v>LILAC</v>
      </c>
      <c r="Q524" s="104" t="str">
        <f>IF(E524&gt;0,+VLOOKUP($E524,'CODE GENERATOR'!$D:$T,11,FALSE),"")</f>
        <v>R.TOPWN_BLY0048</v>
      </c>
      <c r="R524" s="104" t="str">
        <f>IF(E524&gt;0,+VLOOKUP($E524,'CODE GENERATOR'!$D:$T,12,FALSE),"")</f>
        <v>SUP0017LILLIL</v>
      </c>
      <c r="S524" s="104" t="str">
        <f>IF(E524&gt;0,+VLOOKUP($E524,'CODE GENERATOR'!$D:$T,13,FALSE),"")</f>
        <v>R.TOPWN_BLY0048_SUP0017LILLIL</v>
      </c>
      <c r="T524" s="104" t="str">
        <f t="shared" si="35"/>
        <v>R.TOPWN_BLY0048_SUP0017LILLIL_L</v>
      </c>
      <c r="U524" s="105">
        <v>8683711005704</v>
      </c>
      <c r="V524" s="107" t="str" cm="1">
        <f t="array" ref="V524">_xlfn.TEXTJOIN(";", TRUE, _xlfn.UNIQUE(_xlfn._xlws.FILTER(P$3:P$10029, C$3:C$10029=C524)))</f>
        <v>LILAC;NAVY;BLACK;BEIGE;BORDEAUX;DARK GRAY;GREEN</v>
      </c>
      <c r="W524" s="107" t="str" cm="1">
        <f t="array" ref="W524">_xlfn.TEXTJOIN(";", TRUE, _xlfn.UNIQUE(_xlfn._xlws.FILTER(F$3:F$10029, C$3:C$10029=C524)))</f>
        <v>XS;S;M;L;XL</v>
      </c>
      <c r="X524" s="101" t="str">
        <f>IF(E524&gt;0,+VLOOKUP($E524,'CODE GENERATOR'!$D:$AC,19,FALSE),0)</f>
        <v>2507_W_3009</v>
      </c>
      <c r="Y524" s="101" t="str">
        <f>IF(E524&gt;0,+VLOOKUP($E524,'CODE GENERATOR'!$D:$AC,20,FALSE),0)</f>
        <v>2507_W_3024</v>
      </c>
      <c r="Z524" s="101" t="str">
        <f>IF(E524&gt;0,+VLOOKUP($E524,'CODE GENERATOR'!$D:$AC,21,FALSE),0)</f>
        <v>2507_W_3046</v>
      </c>
      <c r="AA524" s="101" t="str">
        <f>IF(E524&gt;0,+VLOOKUP($E524,'CODE GENERATOR'!$D:$AC,22,FALSE),0)</f>
        <v>2507_W_3044</v>
      </c>
      <c r="AB524" s="101" t="str">
        <f>IF(E524&gt;0,+VLOOKUP($E524,'CODE GENERATOR'!$D:$AC,23,FALSE),0)</f>
        <v>2507_D_cavalier_detay_0066</v>
      </c>
      <c r="AC524" s="101" t="str">
        <f>IF(E524&gt;0,+VLOOKUP($E524,'CODE GENERATOR'!$D:$AC,24,FALSE),0)</f>
        <v/>
      </c>
      <c r="AD524" s="101" t="str">
        <f>IF(E524&gt;0,+VLOOKUP($E524,'CODE GENERATOR'!$D:$AC,25,FALSE),0)</f>
        <v>2507_VW_Web_71</v>
      </c>
      <c r="AE524" s="101" t="str">
        <f>IF(E524&gt;0,+VLOOKUP($E524,'CODE GENERATOR'!$D:$AC,26,FALSE),0)</f>
        <v/>
      </c>
      <c r="AF524" s="149" t="str">
        <f>IF($C524&gt;0,$C524&amp;" "&amp;$P524&amp;" "&amp;+VLOOKUP($C524,'STYLE NAMES'!$B:$AC,10,FALSE),"""")</f>
        <v>ASPEN LILAC WOMEN'S LONG SLEEVE BASE LAYER QUARTER ZIP</v>
      </c>
      <c r="AG524" s="101" t="str">
        <f>"Enjoy our "&amp;(AF524)&amp;"; "&amp;IF(C524&gt;0,+VLOOKUP($C524,'STYLE NAMES'!$B:$AC,11,FALSE),"")</f>
        <v>Enjoy our ASPEN LILAC WOMEN'S LONG SLEEVE BASE LAYER QUARTER ZIP; ASPEN Quarter Zip Base Layer / Second Skin
Chic, comfortable and technical
These elegant base layers are designed to ride and train in style.
Available in many colors to match your horse's gear.</v>
      </c>
      <c r="AH524" s="101" t="str">
        <f>IF(C524&gt;0,+VLOOKUP($C524,'STYLE NAMES'!$B:$AC,12,FALSE),"")</f>
        <v>*Extra-soft and comfortable technical jersey
* 4-way stretch fabric
* Breathable and Quick Dry
* Wrinkle-free and Easy Care
Composition:
90% Polyamide 10% Elasthane</v>
      </c>
      <c r="AI524" s="101" t="str">
        <f>IF(C524&gt;0,+VLOOKUP($C524,'STYLE NAMES'!$B:$AC,13,FALSE),"")</f>
        <v>Machine Wash at 30°C
Mild process
Iron at low temperature
Iron from REVERSE
Do NOT iron on logos or prints
Do not bleach
Do NOT Tumble Dry</v>
      </c>
      <c r="AJ524" s="149" t="str">
        <f>IF($C524&gt;0,$C524&amp;" "&amp;$P524&amp;" "&amp;+VLOOKUP($C524,'STYLE NAMES'!$B:$AC,14,FALSE),"""")</f>
        <v>ASPEN LILAC KADIN UZUN KOL FERMUARLI T-SHIRT</v>
      </c>
      <c r="AK524" s="149" t="str">
        <f>"Cavalier SanMarco tarafından tasarlanan "&amp;(AJ524)&amp;"; "&amp;IF(C524&gt;0,+VLOOKUP($C524,'STYLE NAMES'!$B:$AC,15,FALSE),"")</f>
        <v>Cavalier SanMarco tarafından tasarlanan ASPEN LILAC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24" s="149" t="str">
        <f>IF(C524&gt;0,+VLOOKUP($C524,'STYLE NAMES'!$B:$AC,16,FALSE),"")</f>
        <v>*Ekstra yumuşak ve rahat teknik örme kumaş
* 4 yöne esneyen kumaş
* Nefes Alabilir ve Hızlı Kuruma
* Kırışmaz ve Bakımı Kolay
Kompozisyon:
%90 Polyamid %10 Elastan</v>
      </c>
      <c r="AM524" s="149" t="str">
        <f>IF(C524&gt;0,+VLOOKUP($C524,'STYLE NAMES'!$B:$AC,17,FALSE),"")</f>
        <v>Makinede 30°C' de Yıkayın
Hassas Yıkama
Ilık ütü yapın
Tersten ütüleyin
Logo ve baskıları ÜTÜLEMEYİN
Çamaşır suyu kullanmayın
Kurutma Makinesinde Kurutmayın</v>
      </c>
      <c r="AN524" s="149" t="str">
        <f>IF($C524&gt;0,$C524&amp;" "&amp;$P524&amp;" "&amp;+VLOOKUP($C524,'STYLE NAMES'!$B:$AC,18,FALSE),"""")</f>
        <v>ASPEN LILAC MAGILETTA DONNA MANICA LUNGA QUARTER ZIP</v>
      </c>
      <c r="AO524" s="101" t="str">
        <f>"Disegnato da Cavalier SanMarco "&amp;(AN524)&amp;"; "&amp;IF(C524&gt;0,+VLOOKUP($C524,'STYLE NAMES'!$B:$AC,19,FALSE),"")</f>
        <v>Disegnato da Cavalier SanMarco ASPEN LILAC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24" s="101" t="str">
        <f>IF(C524&gt;0,+VLOOKUP($C524,'STYLE NAMES'!$B:$AC,20,FALSE),"")</f>
        <v>Jersey tecnico extra-morbido e confortevole 
Tessuto elasticizzato 4-way stretch 
Traspirante e ad asciugatura rapida 
No stiro e di facile manutenzione 
Composizione: 
90% Poliammide, 10% Elastan</v>
      </c>
      <c r="AQ524" s="101" t="str">
        <f>IF(C524&gt;0,+VLOOKUP($C524,'STYLE NAMES'!$B:$AC,21,FALSE),"")</f>
        <v>Lavare in lavatrice a 30°C Ciclo delicato 
Stirare a bassa temperatura
Stirare al rovescio 
Non stirare su loghi o stampe 
Non candeggiare 
Non asciugare in asciugatrice</v>
      </c>
      <c r="AR524" s="101">
        <f>IF(D524&gt;0,+VLOOKUP($C524,'STYLE NAMES'!$B:$AC,22,FALSE),"")</f>
        <v>0</v>
      </c>
      <c r="AS524" s="101">
        <f>IF(E524&gt;0,+VLOOKUP($C524,'STYLE NAMES'!$B:$AC,23,FALSE),"")</f>
        <v>0</v>
      </c>
      <c r="AT524" s="101">
        <f>IF(F524&gt;0,+VLOOKUP($C524,'STYLE NAMES'!$B:$AC,24,FALSE),"")</f>
        <v>0</v>
      </c>
      <c r="AU524" s="101">
        <f>IF(G524&gt;0,+VLOOKUP($C524,'STYLE NAMES'!$B:$AC,25,FALSE),"")</f>
        <v>0</v>
      </c>
      <c r="AV524" s="101" t="str">
        <f>+VLOOKUP($S524,'CODE GENERATOR'!$P:$AM,15,FALSE)</f>
        <v>R.BOTWN_BRC0067_TJR0027WHTWHT</v>
      </c>
      <c r="AW524" s="101" t="str">
        <f>+VLOOKUP($S524,'CODE GENERATOR'!$P:$AM,16,FALSE)</f>
        <v>A.RACUX_BLT0015_BRD0012WHTWHT</v>
      </c>
      <c r="AX524" s="101" t="str">
        <f>+VLOOKUP($S524,'CODE GENERATOR'!$P:$AM,17,FALSE)</f>
        <v>A.RACAU_SOC0018_NYL00003XBST5</v>
      </c>
      <c r="AY524" s="101">
        <f>+VLOOKUP($S524,'CODE GENERATOR'!$P:$AM,18,FALSE)</f>
        <v>0</v>
      </c>
      <c r="AZ524" s="101">
        <f>+VLOOKUP($S524,'CODE GENERATOR'!$P:$AM,19,FALSE)</f>
        <v>0</v>
      </c>
      <c r="BA524" s="101">
        <f>+VLOOKUP($S524,'CODE GENERATOR'!$P:$AM,20,FALSE)</f>
        <v>0</v>
      </c>
      <c r="BB524" s="101">
        <f>+VLOOKUP($S524,'CODE GENERATOR'!$P:$AM,21,FALSE)</f>
        <v>0</v>
      </c>
      <c r="BC524" s="101">
        <f>+VLOOKUP($S524,'CODE GENERATOR'!$P:$AM,22,FALSE)</f>
        <v>0</v>
      </c>
      <c r="BD524" s="101">
        <f>+VLOOKUP($S524,'CODE GENERATOR'!$P:$AM,23,FALSE)</f>
        <v>0</v>
      </c>
      <c r="BE524" s="101">
        <f>+VLOOKUP($S524,'CODE GENERATOR'!$P:$AM,24,FALSE)</f>
        <v>0</v>
      </c>
      <c r="BF524" s="101">
        <f>IF(C524&gt;0,+VLOOKUP(G524,'CATEGORY ID'!$A$1:$L$118,3,FALSE),"")</f>
        <v>30</v>
      </c>
      <c r="BG524" s="101">
        <f>IF(C524&gt;0,+VLOOKUP(H524,'CATEGORY ID'!$D$1:$L$118,3,FALSE),"")</f>
        <v>3</v>
      </c>
      <c r="BH524" s="101">
        <f>IF(C524&gt;0,+VLOOKUP((+H524&amp;I524),'CATEGORY ID'!$H$1:$I$121,2,FALSE),"")</f>
        <v>109</v>
      </c>
      <c r="BJ524" s="101">
        <f>IF(C524&gt;0,IF(COUNTIF('CATEGORY ID'!$K$1:$K$121,+H524&amp;K524) &gt; 0, +VLOOKUP(+H524&amp;K524,'CATEGORY ID'!$K$1:$L$121,2,FALSE),""),"")</f>
        <v>48</v>
      </c>
      <c r="BK524" s="101" t="str">
        <f>IF(C524&gt;0,IF(COUNTIF('CATEGORY ID'!$K$124:$K$165, +VLOOKUP(C524,'STYLE NAMES'!$B:$AE,30,FALSE)) &gt; 0, +VLOOKUP(VLOOKUP(C524,'STYLE NAMES'!$B:$AE,30,FALSE),'CATEGORY ID'!K:M,2,FALSE),""),"")</f>
        <v/>
      </c>
      <c r="BM524" s="101">
        <v>204</v>
      </c>
      <c r="BR524" s="101" t="str" cm="1">
        <f t="array" ref="BR524">IF(C524&gt;0,_xlfn.TEXTJOIN(";", TRUE,_xlfn.UNIQUE(_xlfn._xlws.FILTER(BF524:BQ524,(BF524:BQ524&gt;0)),TRUE,FALSE)),"")&amp;";"&amp;BS524</f>
        <v>30;3;109;48;204;228</v>
      </c>
      <c r="BS524" s="101">
        <v>228</v>
      </c>
      <c r="BU524" s="106">
        <f>IF(C524&gt;0,+VLOOKUP($C524,'STYLE NAMES'!$B:$AC,26,FALSE),"")</f>
        <v>99.9</v>
      </c>
      <c r="BV524" s="106">
        <f>IF(C524&gt;0,+VLOOKUP($C524,'STYLE NAMES'!$B:$AC,27,FALSE),"")</f>
        <v>5490</v>
      </c>
      <c r="BW524" s="106">
        <f>IF(C524&gt;0,+VLOOKUP($C524,'STYLE NAMES'!$B:$AC,28,FALSE),"")</f>
        <v>114.88499999999999</v>
      </c>
      <c r="BY524"/>
      <c r="BZ524" s="101">
        <v>0</v>
      </c>
      <c r="CA524" s="137">
        <f t="shared" si="38"/>
        <v>1</v>
      </c>
      <c r="CB524" s="137" t="str">
        <f>+VLOOKUP(C524,'[2]STYLES &amp; MODELS MATRIX'!$A:$G,7,FALSE)</f>
        <v>AK</v>
      </c>
      <c r="CC524" s="137" t="str">
        <f>+VLOOKUP(C524,'[1]STYLES &amp; SIZE CHARTS'!$A:$H,8,FALSE)</f>
        <v>WT-LSBL1</v>
      </c>
      <c r="CD524" s="137"/>
      <c r="CE524" s="205"/>
      <c r="CF524" s="141"/>
    </row>
    <row r="525" spans="1:84" s="101" customFormat="1" ht="12" customHeight="1" x14ac:dyDescent="0.2">
      <c r="A525" s="102">
        <f t="shared" si="36"/>
        <v>8683711005711</v>
      </c>
      <c r="B525" s="101" t="s">
        <v>890</v>
      </c>
      <c r="C525" s="101" t="s">
        <v>127</v>
      </c>
      <c r="D525" s="101" t="s">
        <v>2972</v>
      </c>
      <c r="E525" s="203" t="s">
        <v>2395</v>
      </c>
      <c r="F525" s="101" t="s">
        <v>2249</v>
      </c>
      <c r="G525" s="101" t="str">
        <f>IF(C525&gt;0,+VLOOKUP($C525,'STYLE NAMES'!$B:$AC,4,FALSE),"")</f>
        <v>RIDER</v>
      </c>
      <c r="H525" s="101" t="str">
        <f>IF(C525&gt;0,+VLOOKUP($C525,'STYLE NAMES'!$B:$AC,5,FALSE),"")</f>
        <v>WOMEN</v>
      </c>
      <c r="I525" s="101" t="str">
        <f>IF(C525&gt;0,+VLOOKUP($C525,'STYLE NAMES'!$B:$AC,6,FALSE),"")</f>
        <v>TOPS</v>
      </c>
      <c r="J525" s="101" t="str">
        <f>IF(C525&gt;0,+VLOOKUP($C525,'STYLE NAMES'!$B:$AC,7,FALSE),"")</f>
        <v>WOMEN</v>
      </c>
      <c r="K525" s="101" t="str">
        <f>IF(C525&gt;0,+VLOOKUP($C525,'STYLE NAMES'!$B:$AC,8,FALSE),"")</f>
        <v>BASE LAYERS</v>
      </c>
      <c r="L525" s="101" t="str">
        <f>IF(E525&gt;0,+VLOOKUP($E525,'CODE GENERATOR'!$D:$T,3,FALSE),"")</f>
        <v>W</v>
      </c>
      <c r="M525" s="101" t="str">
        <f>IF(E525&gt;0,+VLOOKUP($E525,'CODE GENERATOR'!$D:$T,4,FALSE),"")</f>
        <v>SUPREME</v>
      </c>
      <c r="N525" s="101" t="str">
        <f>IF(E525&gt;0,+VLOOKUP($E525,'CODE GENERATOR'!$D:$T,6,FALSE),"")</f>
        <v>LILAC</v>
      </c>
      <c r="O525" s="101" t="str">
        <f>IF(E525&gt;0,+VLOOKUP($E525,'CODE GENERATOR'!$D:$T,7,FALSE),"")</f>
        <v>LILAC</v>
      </c>
      <c r="P525" s="101" t="str">
        <f t="shared" si="37"/>
        <v>LILAC</v>
      </c>
      <c r="Q525" s="104" t="str">
        <f>IF(E525&gt;0,+VLOOKUP($E525,'CODE GENERATOR'!$D:$T,11,FALSE),"")</f>
        <v>R.TOPWN_BLY0048</v>
      </c>
      <c r="R525" s="104" t="str">
        <f>IF(E525&gt;0,+VLOOKUP($E525,'CODE GENERATOR'!$D:$T,12,FALSE),"")</f>
        <v>SUP0017LILLIL</v>
      </c>
      <c r="S525" s="104" t="str">
        <f>IF(E525&gt;0,+VLOOKUP($E525,'CODE GENERATOR'!$D:$T,13,FALSE),"")</f>
        <v>R.TOPWN_BLY0048_SUP0017LILLIL</v>
      </c>
      <c r="T525" s="104" t="str">
        <f t="shared" si="35"/>
        <v>R.TOPWN_BLY0048_SUP0017LILLIL_XL</v>
      </c>
      <c r="U525" s="105">
        <v>8683711005711</v>
      </c>
      <c r="V525" s="107" t="str" cm="1">
        <f t="array" ref="V525">_xlfn.TEXTJOIN(";", TRUE, _xlfn.UNIQUE(_xlfn._xlws.FILTER(P$3:P$10029, C$3:C$10029=C525)))</f>
        <v>LILAC;NAVY;BLACK;BEIGE;BORDEAUX;DARK GRAY;GREEN</v>
      </c>
      <c r="W525" s="107" t="str" cm="1">
        <f t="array" ref="W525">_xlfn.TEXTJOIN(";", TRUE, _xlfn.UNIQUE(_xlfn._xlws.FILTER(F$3:F$10029, C$3:C$10029=C525)))</f>
        <v>XS;S;M;L;XL</v>
      </c>
      <c r="X525" s="101" t="str">
        <f>IF(E525&gt;0,+VLOOKUP($E525,'CODE GENERATOR'!$D:$AC,19,FALSE),0)</f>
        <v>2507_W_3009</v>
      </c>
      <c r="Y525" s="101" t="str">
        <f>IF(E525&gt;0,+VLOOKUP($E525,'CODE GENERATOR'!$D:$AC,20,FALSE),0)</f>
        <v>2507_W_3024</v>
      </c>
      <c r="Z525" s="101" t="str">
        <f>IF(E525&gt;0,+VLOOKUP($E525,'CODE GENERATOR'!$D:$AC,21,FALSE),0)</f>
        <v>2507_W_3046</v>
      </c>
      <c r="AA525" s="101" t="str">
        <f>IF(E525&gt;0,+VLOOKUP($E525,'CODE GENERATOR'!$D:$AC,22,FALSE),0)</f>
        <v>2507_W_3044</v>
      </c>
      <c r="AB525" s="101" t="str">
        <f>IF(E525&gt;0,+VLOOKUP($E525,'CODE GENERATOR'!$D:$AC,23,FALSE),0)</f>
        <v>2507_D_cavalier_detay_0066</v>
      </c>
      <c r="AC525" s="101" t="str">
        <f>IF(E525&gt;0,+VLOOKUP($E525,'CODE GENERATOR'!$D:$AC,24,FALSE),0)</f>
        <v/>
      </c>
      <c r="AD525" s="101" t="str">
        <f>IF(E525&gt;0,+VLOOKUP($E525,'CODE GENERATOR'!$D:$AC,25,FALSE),0)</f>
        <v>2507_VW_Web_71</v>
      </c>
      <c r="AE525" s="101" t="str">
        <f>IF(E525&gt;0,+VLOOKUP($E525,'CODE GENERATOR'!$D:$AC,26,FALSE),0)</f>
        <v/>
      </c>
      <c r="AF525" s="149" t="str">
        <f>IF($C525&gt;0,$C525&amp;" "&amp;$P525&amp;" "&amp;+VLOOKUP($C525,'STYLE NAMES'!$B:$AC,10,FALSE),"""")</f>
        <v>ASPEN LILAC WOMEN'S LONG SLEEVE BASE LAYER QUARTER ZIP</v>
      </c>
      <c r="AG525" s="101" t="str">
        <f>"Enjoy our "&amp;(AF525)&amp;"; "&amp;IF(C525&gt;0,+VLOOKUP($C525,'STYLE NAMES'!$B:$AC,11,FALSE),"")</f>
        <v>Enjoy our ASPEN LILAC WOMEN'S LONG SLEEVE BASE LAYER QUARTER ZIP; ASPEN Quarter Zip Base Layer / Second Skin
Chic, comfortable and technical
These elegant base layers are designed to ride and train in style.
Available in many colors to match your horse's gear.</v>
      </c>
      <c r="AH525" s="101" t="str">
        <f>IF(C525&gt;0,+VLOOKUP($C525,'STYLE NAMES'!$B:$AC,12,FALSE),"")</f>
        <v>*Extra-soft and comfortable technical jersey
* 4-way stretch fabric
* Breathable and Quick Dry
* Wrinkle-free and Easy Care
Composition:
90% Polyamide 10% Elasthane</v>
      </c>
      <c r="AI525" s="101" t="str">
        <f>IF(C525&gt;0,+VLOOKUP($C525,'STYLE NAMES'!$B:$AC,13,FALSE),"")</f>
        <v>Machine Wash at 30°C
Mild process
Iron at low temperature
Iron from REVERSE
Do NOT iron on logos or prints
Do not bleach
Do NOT Tumble Dry</v>
      </c>
      <c r="AJ525" s="149" t="str">
        <f>IF($C525&gt;0,$C525&amp;" "&amp;$P525&amp;" "&amp;+VLOOKUP($C525,'STYLE NAMES'!$B:$AC,14,FALSE),"""")</f>
        <v>ASPEN LILAC KADIN UZUN KOL FERMUARLI T-SHIRT</v>
      </c>
      <c r="AK525" s="149" t="str">
        <f>"Cavalier SanMarco tarafından tasarlanan "&amp;(AJ525)&amp;"; "&amp;IF(C525&gt;0,+VLOOKUP($C525,'STYLE NAMES'!$B:$AC,15,FALSE),"")</f>
        <v>Cavalier SanMarco tarafından tasarlanan ASPEN LILAC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25" s="149" t="str">
        <f>IF(C525&gt;0,+VLOOKUP($C525,'STYLE NAMES'!$B:$AC,16,FALSE),"")</f>
        <v>*Ekstra yumuşak ve rahat teknik örme kumaş
* 4 yöne esneyen kumaş
* Nefes Alabilir ve Hızlı Kuruma
* Kırışmaz ve Bakımı Kolay
Kompozisyon:
%90 Polyamid %10 Elastan</v>
      </c>
      <c r="AM525" s="149" t="str">
        <f>IF(C525&gt;0,+VLOOKUP($C525,'STYLE NAMES'!$B:$AC,17,FALSE),"")</f>
        <v>Makinede 30°C' de Yıkayın
Hassas Yıkama
Ilık ütü yapın
Tersten ütüleyin
Logo ve baskıları ÜTÜLEMEYİN
Çamaşır suyu kullanmayın
Kurutma Makinesinde Kurutmayın</v>
      </c>
      <c r="AN525" s="149" t="str">
        <f>IF($C525&gt;0,$C525&amp;" "&amp;$P525&amp;" "&amp;+VLOOKUP($C525,'STYLE NAMES'!$B:$AC,18,FALSE),"""")</f>
        <v>ASPEN LILAC MAGILETTA DONNA MANICA LUNGA QUARTER ZIP</v>
      </c>
      <c r="AO525" s="101" t="str">
        <f>"Disegnato da Cavalier SanMarco "&amp;(AN525)&amp;"; "&amp;IF(C525&gt;0,+VLOOKUP($C525,'STYLE NAMES'!$B:$AC,19,FALSE),"")</f>
        <v>Disegnato da Cavalier SanMarco ASPEN LILAC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25" s="101" t="str">
        <f>IF(C525&gt;0,+VLOOKUP($C525,'STYLE NAMES'!$B:$AC,20,FALSE),"")</f>
        <v>Jersey tecnico extra-morbido e confortevole 
Tessuto elasticizzato 4-way stretch 
Traspirante e ad asciugatura rapida 
No stiro e di facile manutenzione 
Composizione: 
90% Poliammide, 10% Elastan</v>
      </c>
      <c r="AQ525" s="101" t="str">
        <f>IF(C525&gt;0,+VLOOKUP($C525,'STYLE NAMES'!$B:$AC,21,FALSE),"")</f>
        <v>Lavare in lavatrice a 30°C Ciclo delicato 
Stirare a bassa temperatura
Stirare al rovescio 
Non stirare su loghi o stampe 
Non candeggiare 
Non asciugare in asciugatrice</v>
      </c>
      <c r="AR525" s="101">
        <f>IF(D525&gt;0,+VLOOKUP($C525,'STYLE NAMES'!$B:$AC,22,FALSE),"")</f>
        <v>0</v>
      </c>
      <c r="AS525" s="101">
        <f>IF(E525&gt;0,+VLOOKUP($C525,'STYLE NAMES'!$B:$AC,23,FALSE),"")</f>
        <v>0</v>
      </c>
      <c r="AT525" s="101">
        <f>IF(F525&gt;0,+VLOOKUP($C525,'STYLE NAMES'!$B:$AC,24,FALSE),"")</f>
        <v>0</v>
      </c>
      <c r="AU525" s="101">
        <f>IF(G525&gt;0,+VLOOKUP($C525,'STYLE NAMES'!$B:$AC,25,FALSE),"")</f>
        <v>0</v>
      </c>
      <c r="AV525" s="101" t="str">
        <f>+VLOOKUP($S525,'CODE GENERATOR'!$P:$AM,15,FALSE)</f>
        <v>R.BOTWN_BRC0067_TJR0027WHTWHT</v>
      </c>
      <c r="AW525" s="101" t="str">
        <f>+VLOOKUP($S525,'CODE GENERATOR'!$P:$AM,16,FALSE)</f>
        <v>A.RACUX_BLT0015_BRD0012WHTWHT</v>
      </c>
      <c r="AX525" s="101" t="str">
        <f>+VLOOKUP($S525,'CODE GENERATOR'!$P:$AM,17,FALSE)</f>
        <v>A.RACAU_SOC0018_NYL00003XBST5</v>
      </c>
      <c r="AY525" s="101">
        <f>+VLOOKUP($S525,'CODE GENERATOR'!$P:$AM,18,FALSE)</f>
        <v>0</v>
      </c>
      <c r="AZ525" s="101">
        <f>+VLOOKUP($S525,'CODE GENERATOR'!$P:$AM,19,FALSE)</f>
        <v>0</v>
      </c>
      <c r="BA525" s="101">
        <f>+VLOOKUP($S525,'CODE GENERATOR'!$P:$AM,20,FALSE)</f>
        <v>0</v>
      </c>
      <c r="BB525" s="101">
        <f>+VLOOKUP($S525,'CODE GENERATOR'!$P:$AM,21,FALSE)</f>
        <v>0</v>
      </c>
      <c r="BC525" s="101">
        <f>+VLOOKUP($S525,'CODE GENERATOR'!$P:$AM,22,FALSE)</f>
        <v>0</v>
      </c>
      <c r="BD525" s="101">
        <f>+VLOOKUP($S525,'CODE GENERATOR'!$P:$AM,23,FALSE)</f>
        <v>0</v>
      </c>
      <c r="BE525" s="101">
        <f>+VLOOKUP($S525,'CODE GENERATOR'!$P:$AM,24,FALSE)</f>
        <v>0</v>
      </c>
      <c r="BF525" s="101">
        <f>IF(C525&gt;0,+VLOOKUP(G525,'CATEGORY ID'!$A$1:$L$118,3,FALSE),"")</f>
        <v>30</v>
      </c>
      <c r="BG525" s="101">
        <f>IF(C525&gt;0,+VLOOKUP(H525,'CATEGORY ID'!$D$1:$L$118,3,FALSE),"")</f>
        <v>3</v>
      </c>
      <c r="BH525" s="101">
        <f>IF(C525&gt;0,+VLOOKUP((+H525&amp;I525),'CATEGORY ID'!$H$1:$I$121,2,FALSE),"")</f>
        <v>109</v>
      </c>
      <c r="BJ525" s="101">
        <f>IF(C525&gt;0,IF(COUNTIF('CATEGORY ID'!$K$1:$K$121,+H525&amp;K525) &gt; 0, +VLOOKUP(+H525&amp;K525,'CATEGORY ID'!$K$1:$L$121,2,FALSE),""),"")</f>
        <v>48</v>
      </c>
      <c r="BK525" s="101" t="str">
        <f>IF(C525&gt;0,IF(COUNTIF('CATEGORY ID'!$K$124:$K$165, +VLOOKUP(C525,'STYLE NAMES'!$B:$AE,30,FALSE)) &gt; 0, +VLOOKUP(VLOOKUP(C525,'STYLE NAMES'!$B:$AE,30,FALSE),'CATEGORY ID'!K:M,2,FALSE),""),"")</f>
        <v/>
      </c>
      <c r="BM525" s="101">
        <v>204</v>
      </c>
      <c r="BR525" s="101" t="str" cm="1">
        <f t="array" ref="BR525">IF(C525&gt;0,_xlfn.TEXTJOIN(";", TRUE,_xlfn.UNIQUE(_xlfn._xlws.FILTER(BF525:BQ525,(BF525:BQ525&gt;0)),TRUE,FALSE)),"")&amp;";"&amp;BS525</f>
        <v>30;3;109;48;204;228</v>
      </c>
      <c r="BS525" s="101">
        <v>228</v>
      </c>
      <c r="BU525" s="106">
        <f>IF(C525&gt;0,+VLOOKUP($C525,'STYLE NAMES'!$B:$AC,26,FALSE),"")</f>
        <v>99.9</v>
      </c>
      <c r="BV525" s="106">
        <f>IF(C525&gt;0,+VLOOKUP($C525,'STYLE NAMES'!$B:$AC,27,FALSE),"")</f>
        <v>5490</v>
      </c>
      <c r="BW525" s="106">
        <f>IF(C525&gt;0,+VLOOKUP($C525,'STYLE NAMES'!$B:$AC,28,FALSE),"")</f>
        <v>114.88499999999999</v>
      </c>
      <c r="BY525"/>
      <c r="BZ525" s="101">
        <v>0</v>
      </c>
      <c r="CA525" s="137">
        <f t="shared" si="38"/>
        <v>1</v>
      </c>
      <c r="CB525" s="137" t="str">
        <f>+VLOOKUP(C525,'[2]STYLES &amp; MODELS MATRIX'!$A:$G,7,FALSE)</f>
        <v>AK</v>
      </c>
      <c r="CC525" s="137" t="str">
        <f>+VLOOKUP(C525,'[1]STYLES &amp; SIZE CHARTS'!$A:$H,8,FALSE)</f>
        <v>WT-LSBL1</v>
      </c>
      <c r="CD525" s="137"/>
      <c r="CE525" s="205"/>
      <c r="CF525" s="141"/>
    </row>
    <row r="526" spans="1:84" s="101" customFormat="1" ht="12" customHeight="1" x14ac:dyDescent="0.2">
      <c r="A526" s="102">
        <f t="shared" si="36"/>
        <v>8683711005735</v>
      </c>
      <c r="B526" s="101" t="s">
        <v>890</v>
      </c>
      <c r="C526" s="101" t="s">
        <v>127</v>
      </c>
      <c r="D526" s="101" t="s">
        <v>2972</v>
      </c>
      <c r="E526" s="203" t="s">
        <v>2396</v>
      </c>
      <c r="F526" s="101" t="s">
        <v>2346</v>
      </c>
      <c r="G526" s="101" t="str">
        <f>IF(C526&gt;0,+VLOOKUP($C526,'STYLE NAMES'!$B:$AC,4,FALSE),"")</f>
        <v>RIDER</v>
      </c>
      <c r="H526" s="101" t="str">
        <f>IF(C526&gt;0,+VLOOKUP($C526,'STYLE NAMES'!$B:$AC,5,FALSE),"")</f>
        <v>WOMEN</v>
      </c>
      <c r="I526" s="101" t="str">
        <f>IF(C526&gt;0,+VLOOKUP($C526,'STYLE NAMES'!$B:$AC,6,FALSE),"")</f>
        <v>TOPS</v>
      </c>
      <c r="J526" s="101" t="str">
        <f>IF(C526&gt;0,+VLOOKUP($C526,'STYLE NAMES'!$B:$AC,7,FALSE),"")</f>
        <v>WOMEN</v>
      </c>
      <c r="K526" s="101" t="str">
        <f>IF(C526&gt;0,+VLOOKUP($C526,'STYLE NAMES'!$B:$AC,8,FALSE),"")</f>
        <v>BASE LAYERS</v>
      </c>
      <c r="L526" s="101" t="str">
        <f>IF(E526&gt;0,+VLOOKUP($E526,'CODE GENERATOR'!$D:$T,3,FALSE),"")</f>
        <v>W</v>
      </c>
      <c r="M526" s="101" t="str">
        <f>IF(E526&gt;0,+VLOOKUP($E526,'CODE GENERATOR'!$D:$T,4,FALSE),"")</f>
        <v>SUPREME</v>
      </c>
      <c r="N526" s="101" t="str">
        <f>IF(E526&gt;0,+VLOOKUP($E526,'CODE GENERATOR'!$D:$T,6,FALSE),"")</f>
        <v>NAVY</v>
      </c>
      <c r="O526" s="101" t="str">
        <f>IF(E526&gt;0,+VLOOKUP($E526,'CODE GENERATOR'!$D:$T,7,FALSE),"")</f>
        <v>NAVY</v>
      </c>
      <c r="P526" s="101" t="str">
        <f t="shared" si="37"/>
        <v>NAVY</v>
      </c>
      <c r="Q526" s="104" t="str">
        <f>IF(E526&gt;0,+VLOOKUP($E526,'CODE GENERATOR'!$D:$T,11,FALSE),"")</f>
        <v>R.TOPWN_BLY0048</v>
      </c>
      <c r="R526" s="104" t="str">
        <f>IF(E526&gt;0,+VLOOKUP($E526,'CODE GENERATOR'!$D:$T,12,FALSE),"")</f>
        <v>SUP0017NAVNAV</v>
      </c>
      <c r="S526" s="104" t="str">
        <f>IF(E526&gt;0,+VLOOKUP($E526,'CODE GENERATOR'!$D:$T,13,FALSE),"")</f>
        <v>R.TOPWN_BLY0048_SUP0017NAVNAV</v>
      </c>
      <c r="T526" s="104" t="str">
        <f t="shared" si="35"/>
        <v>R.TOPWN_BLY0048_SUP0017NAVNAV_XS</v>
      </c>
      <c r="U526" s="105">
        <v>8683711005735</v>
      </c>
      <c r="V526" s="107" t="str" cm="1">
        <f t="array" ref="V526">_xlfn.TEXTJOIN(";", TRUE, _xlfn.UNIQUE(_xlfn._xlws.FILTER(P$3:P$10029, C$3:C$10029=C526)))</f>
        <v>LILAC;NAVY;BLACK;BEIGE;BORDEAUX;DARK GRAY;GREEN</v>
      </c>
      <c r="W526" s="107" t="str" cm="1">
        <f t="array" ref="W526">_xlfn.TEXTJOIN(";", TRUE, _xlfn.UNIQUE(_xlfn._xlws.FILTER(F$3:F$10029, C$3:C$10029=C526)))</f>
        <v>XS;S;M;L;XL</v>
      </c>
      <c r="X526" s="101" t="str">
        <f>IF(E526&gt;0,+VLOOKUP($E526,'CODE GENERATOR'!$D:$AC,19,FALSE),0)</f>
        <v>2507_W_1322</v>
      </c>
      <c r="Y526" s="101" t="str">
        <f>IF(E526&gt;0,+VLOOKUP($E526,'CODE GENERATOR'!$D:$AC,20,FALSE),0)</f>
        <v>2507_W_1332</v>
      </c>
      <c r="Z526" s="101" t="str">
        <f>IF(E526&gt;0,+VLOOKUP($E526,'CODE GENERATOR'!$D:$AC,21,FALSE),0)</f>
        <v>2507_W_1361</v>
      </c>
      <c r="AA526" s="101" t="str">
        <f>IF(E526&gt;0,+VLOOKUP($E526,'CODE GENERATOR'!$D:$AC,22,FALSE),0)</f>
        <v>2507_W_1345</v>
      </c>
      <c r="AB526" s="101" t="str">
        <f>IF(E526&gt;0,+VLOOKUP($E526,'CODE GENERATOR'!$D:$AC,23,FALSE),0)</f>
        <v>2507_D_cavalier_detay_0064</v>
      </c>
      <c r="AC526" s="101" t="str">
        <f>IF(E526&gt;0,+VLOOKUP($E526,'CODE GENERATOR'!$D:$AC,24,FALSE),0)</f>
        <v/>
      </c>
      <c r="AD526" s="101" t="str">
        <f>IF(E526&gt;0,+VLOOKUP($E526,'CODE GENERATOR'!$D:$AC,25,FALSE),0)</f>
        <v>2507_VW_Web_25</v>
      </c>
      <c r="AE526" s="101" t="str">
        <f>IF(E526&gt;0,+VLOOKUP($E526,'CODE GENERATOR'!$D:$AC,26,FALSE),0)</f>
        <v/>
      </c>
      <c r="AF526" s="149" t="str">
        <f>IF($C526&gt;0,$C526&amp;" "&amp;$P526&amp;" "&amp;+VLOOKUP($C526,'STYLE NAMES'!$B:$AC,10,FALSE),"""")</f>
        <v>ASPEN NAVY WOMEN'S LONG SLEEVE BASE LAYER QUARTER ZIP</v>
      </c>
      <c r="AG526" s="101" t="str">
        <f>"Enjoy our "&amp;(AF526)&amp;"; "&amp;IF(C526&gt;0,+VLOOKUP($C526,'STYLE NAMES'!$B:$AC,11,FALSE),"")</f>
        <v>Enjoy our ASPEN NAVY WOMEN'S LONG SLEEVE BASE LAYER QUARTER ZIP; ASPEN Quarter Zip Base Layer / Second Skin
Chic, comfortable and technical
These elegant base layers are designed to ride and train in style.
Available in many colors to match your horse's gear.</v>
      </c>
      <c r="AH526" s="101" t="str">
        <f>IF(C526&gt;0,+VLOOKUP($C526,'STYLE NAMES'!$B:$AC,12,FALSE),"")</f>
        <v>*Extra-soft and comfortable technical jersey
* 4-way stretch fabric
* Breathable and Quick Dry
* Wrinkle-free and Easy Care
Composition:
90% Polyamide 10% Elasthane</v>
      </c>
      <c r="AI526" s="101" t="str">
        <f>IF(C526&gt;0,+VLOOKUP($C526,'STYLE NAMES'!$B:$AC,13,FALSE),"")</f>
        <v>Machine Wash at 30°C
Mild process
Iron at low temperature
Iron from REVERSE
Do NOT iron on logos or prints
Do not bleach
Do NOT Tumble Dry</v>
      </c>
      <c r="AJ526" s="149" t="str">
        <f>IF($C526&gt;0,$C526&amp;" "&amp;$P526&amp;" "&amp;+VLOOKUP($C526,'STYLE NAMES'!$B:$AC,14,FALSE),"""")</f>
        <v>ASPEN NAVY KADIN UZUN KOL FERMUARLI T-SHIRT</v>
      </c>
      <c r="AK526" s="149" t="str">
        <f>"Cavalier SanMarco tarafından tasarlanan "&amp;(AJ526)&amp;"; "&amp;IF(C526&gt;0,+VLOOKUP($C526,'STYLE NAMES'!$B:$AC,15,FALSE),"")</f>
        <v>Cavalier SanMarco tarafından tasarlanan ASPEN NAVY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26" s="149" t="str">
        <f>IF(C526&gt;0,+VLOOKUP($C526,'STYLE NAMES'!$B:$AC,16,FALSE),"")</f>
        <v>*Ekstra yumuşak ve rahat teknik örme kumaş
* 4 yöne esneyen kumaş
* Nefes Alabilir ve Hızlı Kuruma
* Kırışmaz ve Bakımı Kolay
Kompozisyon:
%90 Polyamid %10 Elastan</v>
      </c>
      <c r="AM526" s="149" t="str">
        <f>IF(C526&gt;0,+VLOOKUP($C526,'STYLE NAMES'!$B:$AC,17,FALSE),"")</f>
        <v>Makinede 30°C' de Yıkayın
Hassas Yıkama
Ilık ütü yapın
Tersten ütüleyin
Logo ve baskıları ÜTÜLEMEYİN
Çamaşır suyu kullanmayın
Kurutma Makinesinde Kurutmayın</v>
      </c>
      <c r="AN526" s="149" t="str">
        <f>IF($C526&gt;0,$C526&amp;" "&amp;$P526&amp;" "&amp;+VLOOKUP($C526,'STYLE NAMES'!$B:$AC,18,FALSE),"""")</f>
        <v>ASPEN NAVY MAGILETTA DONNA MANICA LUNGA QUARTER ZIP</v>
      </c>
      <c r="AO526" s="101" t="str">
        <f>"Disegnato da Cavalier SanMarco "&amp;(AN526)&amp;"; "&amp;IF(C526&gt;0,+VLOOKUP($C526,'STYLE NAMES'!$B:$AC,19,FALSE),"")</f>
        <v>Disegnato da Cavalier SanMarco ASPEN NAVY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26" s="101" t="str">
        <f>IF(C526&gt;0,+VLOOKUP($C526,'STYLE NAMES'!$B:$AC,20,FALSE),"")</f>
        <v>Jersey tecnico extra-morbido e confortevole 
Tessuto elasticizzato 4-way stretch 
Traspirante e ad asciugatura rapida 
No stiro e di facile manutenzione 
Composizione: 
90% Poliammide, 10% Elastan</v>
      </c>
      <c r="AQ526" s="101" t="str">
        <f>IF(C526&gt;0,+VLOOKUP($C526,'STYLE NAMES'!$B:$AC,21,FALSE),"")</f>
        <v>Lavare in lavatrice a 30°C Ciclo delicato 
Stirare a bassa temperatura
Stirare al rovescio 
Non stirare su loghi o stampe 
Non candeggiare 
Non asciugare in asciugatrice</v>
      </c>
      <c r="AR526" s="101">
        <f>IF(D526&gt;0,+VLOOKUP($C526,'STYLE NAMES'!$B:$AC,22,FALSE),"")</f>
        <v>0</v>
      </c>
      <c r="AS526" s="101">
        <f>IF(E526&gt;0,+VLOOKUP($C526,'STYLE NAMES'!$B:$AC,23,FALSE),"")</f>
        <v>0</v>
      </c>
      <c r="AT526" s="101">
        <f>IF(F526&gt;0,+VLOOKUP($C526,'STYLE NAMES'!$B:$AC,24,FALSE),"")</f>
        <v>0</v>
      </c>
      <c r="AU526" s="101">
        <f>IF(G526&gt;0,+VLOOKUP($C526,'STYLE NAMES'!$B:$AC,25,FALSE),"")</f>
        <v>0</v>
      </c>
      <c r="AV526" s="101" t="str">
        <f>+VLOOKUP($S526,'CODE GENERATOR'!$P:$AM,15,FALSE)</f>
        <v>R.BOTWN_BRC0067_TJR0027NAVNAV</v>
      </c>
      <c r="AW526" s="101" t="str">
        <f>+VLOOKUP($S526,'CODE GENERATOR'!$P:$AM,16,FALSE)</f>
        <v>A.RACUX_BLT0094A_BRD0002NAVNAV</v>
      </c>
      <c r="AX526" s="101" t="str">
        <f>+VLOOKUP($S526,'CODE GENERATOR'!$P:$AM,17,FALSE)</f>
        <v>A.RACAU_SOC0018_NYL00003XBST4</v>
      </c>
      <c r="AY526" s="101">
        <f>+VLOOKUP($S526,'CODE GENERATOR'!$P:$AM,18,FALSE)</f>
        <v>0</v>
      </c>
      <c r="AZ526" s="101">
        <f>+VLOOKUP($S526,'CODE GENERATOR'!$P:$AM,19,FALSE)</f>
        <v>0</v>
      </c>
      <c r="BA526" s="101">
        <f>+VLOOKUP($S526,'CODE GENERATOR'!$P:$AM,20,FALSE)</f>
        <v>0</v>
      </c>
      <c r="BB526" s="101">
        <f>+VLOOKUP($S526,'CODE GENERATOR'!$P:$AM,21,FALSE)</f>
        <v>0</v>
      </c>
      <c r="BC526" s="101">
        <f>+VLOOKUP($S526,'CODE GENERATOR'!$P:$AM,22,FALSE)</f>
        <v>0</v>
      </c>
      <c r="BD526" s="101">
        <f>+VLOOKUP($S526,'CODE GENERATOR'!$P:$AM,23,FALSE)</f>
        <v>0</v>
      </c>
      <c r="BE526" s="101">
        <f>+VLOOKUP($S526,'CODE GENERATOR'!$P:$AM,24,FALSE)</f>
        <v>0</v>
      </c>
      <c r="BF526" s="101">
        <f>IF(C526&gt;0,+VLOOKUP(G526,'CATEGORY ID'!$A$1:$L$118,3,FALSE),"")</f>
        <v>30</v>
      </c>
      <c r="BG526" s="101">
        <f>IF(C526&gt;0,+VLOOKUP(H526,'CATEGORY ID'!$D$1:$L$118,3,FALSE),"")</f>
        <v>3</v>
      </c>
      <c r="BH526" s="101">
        <f>IF(C526&gt;0,+VLOOKUP((+H526&amp;I526),'CATEGORY ID'!$H$1:$I$121,2,FALSE),"")</f>
        <v>109</v>
      </c>
      <c r="BJ526" s="101">
        <f>IF(C526&gt;0,IF(COUNTIF('CATEGORY ID'!$K$1:$K$121,+H526&amp;K526) &gt; 0, +VLOOKUP(+H526&amp;K526,'CATEGORY ID'!$K$1:$L$121,2,FALSE),""),"")</f>
        <v>48</v>
      </c>
      <c r="BK526" s="101" t="str">
        <f>IF(C526&gt;0,IF(COUNTIF('CATEGORY ID'!$K$124:$K$165, +VLOOKUP(C526,'STYLE NAMES'!$B:$AE,30,FALSE)) &gt; 0, +VLOOKUP(VLOOKUP(C526,'STYLE NAMES'!$B:$AE,30,FALSE),'CATEGORY ID'!K:M,2,FALSE),""),"")</f>
        <v/>
      </c>
      <c r="BM526" s="101">
        <v>204</v>
      </c>
      <c r="BR526" s="101" t="str" cm="1">
        <f t="array" ref="BR526">IF(C526&gt;0,_xlfn.TEXTJOIN(";", TRUE,_xlfn.UNIQUE(_xlfn._xlws.FILTER(BF526:BQ526,(BF526:BQ526&gt;0)),TRUE,FALSE)),"")&amp;";"&amp;BS526</f>
        <v>30;3;109;48;204;228</v>
      </c>
      <c r="BS526" s="101">
        <v>228</v>
      </c>
      <c r="BU526" s="106">
        <f>IF(C526&gt;0,+VLOOKUP($C526,'STYLE NAMES'!$B:$AC,26,FALSE),"")</f>
        <v>99.9</v>
      </c>
      <c r="BV526" s="106">
        <f>IF(C526&gt;0,+VLOOKUP($C526,'STYLE NAMES'!$B:$AC,27,FALSE),"")</f>
        <v>5490</v>
      </c>
      <c r="BW526" s="106">
        <f>IF(C526&gt;0,+VLOOKUP($C526,'STYLE NAMES'!$B:$AC,28,FALSE),"")</f>
        <v>114.88499999999999</v>
      </c>
      <c r="BY526"/>
      <c r="BZ526" s="101">
        <v>0</v>
      </c>
      <c r="CA526" s="137">
        <f t="shared" si="38"/>
        <v>1</v>
      </c>
      <c r="CB526" s="137" t="str">
        <f>+VLOOKUP(C526,'[2]STYLES &amp; MODELS MATRIX'!$A:$G,7,FALSE)</f>
        <v>AK</v>
      </c>
      <c r="CC526" s="137" t="str">
        <f>+VLOOKUP(C526,'[1]STYLES &amp; SIZE CHARTS'!$A:$H,8,FALSE)</f>
        <v>WT-LSBL1</v>
      </c>
      <c r="CD526" s="137"/>
      <c r="CE526" s="205"/>
      <c r="CF526" s="141"/>
    </row>
    <row r="527" spans="1:84" s="101" customFormat="1" ht="12" customHeight="1" x14ac:dyDescent="0.2">
      <c r="A527" s="102">
        <f t="shared" si="36"/>
        <v>8683711005742</v>
      </c>
      <c r="B527" s="101" t="s">
        <v>890</v>
      </c>
      <c r="C527" s="101" t="s">
        <v>127</v>
      </c>
      <c r="D527" s="101" t="s">
        <v>2972</v>
      </c>
      <c r="E527" s="203" t="s">
        <v>2396</v>
      </c>
      <c r="F527" s="101" t="s">
        <v>785</v>
      </c>
      <c r="G527" s="101" t="str">
        <f>IF(C527&gt;0,+VLOOKUP($C527,'STYLE NAMES'!$B:$AC,4,FALSE),"")</f>
        <v>RIDER</v>
      </c>
      <c r="H527" s="101" t="str">
        <f>IF(C527&gt;0,+VLOOKUP($C527,'STYLE NAMES'!$B:$AC,5,FALSE),"")</f>
        <v>WOMEN</v>
      </c>
      <c r="I527" s="101" t="str">
        <f>IF(C527&gt;0,+VLOOKUP($C527,'STYLE NAMES'!$B:$AC,6,FALSE),"")</f>
        <v>TOPS</v>
      </c>
      <c r="J527" s="101" t="str">
        <f>IF(C527&gt;0,+VLOOKUP($C527,'STYLE NAMES'!$B:$AC,7,FALSE),"")</f>
        <v>WOMEN</v>
      </c>
      <c r="K527" s="101" t="str">
        <f>IF(C527&gt;0,+VLOOKUP($C527,'STYLE NAMES'!$B:$AC,8,FALSE),"")</f>
        <v>BASE LAYERS</v>
      </c>
      <c r="L527" s="101" t="str">
        <f>IF(E527&gt;0,+VLOOKUP($E527,'CODE GENERATOR'!$D:$T,3,FALSE),"")</f>
        <v>W</v>
      </c>
      <c r="M527" s="101" t="str">
        <f>IF(E527&gt;0,+VLOOKUP($E527,'CODE GENERATOR'!$D:$T,4,FALSE),"")</f>
        <v>SUPREME</v>
      </c>
      <c r="N527" s="101" t="str">
        <f>IF(E527&gt;0,+VLOOKUP($E527,'CODE GENERATOR'!$D:$T,6,FALSE),"")</f>
        <v>NAVY</v>
      </c>
      <c r="O527" s="101" t="str">
        <f>IF(E527&gt;0,+VLOOKUP($E527,'CODE GENERATOR'!$D:$T,7,FALSE),"")</f>
        <v>NAVY</v>
      </c>
      <c r="P527" s="101" t="str">
        <f t="shared" si="37"/>
        <v>NAVY</v>
      </c>
      <c r="Q527" s="104" t="str">
        <f>IF(E527&gt;0,+VLOOKUP($E527,'CODE GENERATOR'!$D:$T,11,FALSE),"")</f>
        <v>R.TOPWN_BLY0048</v>
      </c>
      <c r="R527" s="104" t="str">
        <f>IF(E527&gt;0,+VLOOKUP($E527,'CODE GENERATOR'!$D:$T,12,FALSE),"")</f>
        <v>SUP0017NAVNAV</v>
      </c>
      <c r="S527" s="104" t="str">
        <f>IF(E527&gt;0,+VLOOKUP($E527,'CODE GENERATOR'!$D:$T,13,FALSE),"")</f>
        <v>R.TOPWN_BLY0048_SUP0017NAVNAV</v>
      </c>
      <c r="T527" s="104" t="str">
        <f t="shared" si="35"/>
        <v>R.TOPWN_BLY0048_SUP0017NAVNAV_S</v>
      </c>
      <c r="U527" s="105">
        <v>8683711005742</v>
      </c>
      <c r="V527" s="107" t="str" cm="1">
        <f t="array" ref="V527">_xlfn.TEXTJOIN(";", TRUE, _xlfn.UNIQUE(_xlfn._xlws.FILTER(P$3:P$10029, C$3:C$10029=C527)))</f>
        <v>LILAC;NAVY;BLACK;BEIGE;BORDEAUX;DARK GRAY;GREEN</v>
      </c>
      <c r="W527" s="107" t="str" cm="1">
        <f t="array" ref="W527">_xlfn.TEXTJOIN(";", TRUE, _xlfn.UNIQUE(_xlfn._xlws.FILTER(F$3:F$10029, C$3:C$10029=C527)))</f>
        <v>XS;S;M;L;XL</v>
      </c>
      <c r="X527" s="101" t="str">
        <f>IF(E527&gt;0,+VLOOKUP($E527,'CODE GENERATOR'!$D:$AC,19,FALSE),0)</f>
        <v>2507_W_1322</v>
      </c>
      <c r="Y527" s="101" t="str">
        <f>IF(E527&gt;0,+VLOOKUP($E527,'CODE GENERATOR'!$D:$AC,20,FALSE),0)</f>
        <v>2507_W_1332</v>
      </c>
      <c r="Z527" s="101" t="str">
        <f>IF(E527&gt;0,+VLOOKUP($E527,'CODE GENERATOR'!$D:$AC,21,FALSE),0)</f>
        <v>2507_W_1361</v>
      </c>
      <c r="AA527" s="101" t="str">
        <f>IF(E527&gt;0,+VLOOKUP($E527,'CODE GENERATOR'!$D:$AC,22,FALSE),0)</f>
        <v>2507_W_1345</v>
      </c>
      <c r="AB527" s="101" t="str">
        <f>IF(E527&gt;0,+VLOOKUP($E527,'CODE GENERATOR'!$D:$AC,23,FALSE),0)</f>
        <v>2507_D_cavalier_detay_0064</v>
      </c>
      <c r="AC527" s="101" t="str">
        <f>IF(E527&gt;0,+VLOOKUP($E527,'CODE GENERATOR'!$D:$AC,24,FALSE),0)</f>
        <v/>
      </c>
      <c r="AD527" s="101" t="str">
        <f>IF(E527&gt;0,+VLOOKUP($E527,'CODE GENERATOR'!$D:$AC,25,FALSE),0)</f>
        <v>2507_VW_Web_25</v>
      </c>
      <c r="AE527" s="101" t="str">
        <f>IF(E527&gt;0,+VLOOKUP($E527,'CODE GENERATOR'!$D:$AC,26,FALSE),0)</f>
        <v/>
      </c>
      <c r="AF527" s="149" t="str">
        <f>IF($C527&gt;0,$C527&amp;" "&amp;$P527&amp;" "&amp;+VLOOKUP($C527,'STYLE NAMES'!$B:$AC,10,FALSE),"""")</f>
        <v>ASPEN NAVY WOMEN'S LONG SLEEVE BASE LAYER QUARTER ZIP</v>
      </c>
      <c r="AG527" s="101" t="str">
        <f>"Enjoy our "&amp;(AF527)&amp;"; "&amp;IF(C527&gt;0,+VLOOKUP($C527,'STYLE NAMES'!$B:$AC,11,FALSE),"")</f>
        <v>Enjoy our ASPEN NAVY WOMEN'S LONG SLEEVE BASE LAYER QUARTER ZIP; ASPEN Quarter Zip Base Layer / Second Skin
Chic, comfortable and technical
These elegant base layers are designed to ride and train in style.
Available in many colors to match your horse's gear.</v>
      </c>
      <c r="AH527" s="101" t="str">
        <f>IF(C527&gt;0,+VLOOKUP($C527,'STYLE NAMES'!$B:$AC,12,FALSE),"")</f>
        <v>*Extra-soft and comfortable technical jersey
* 4-way stretch fabric
* Breathable and Quick Dry
* Wrinkle-free and Easy Care
Composition:
90% Polyamide 10% Elasthane</v>
      </c>
      <c r="AI527" s="101" t="str">
        <f>IF(C527&gt;0,+VLOOKUP($C527,'STYLE NAMES'!$B:$AC,13,FALSE),"")</f>
        <v>Machine Wash at 30°C
Mild process
Iron at low temperature
Iron from REVERSE
Do NOT iron on logos or prints
Do not bleach
Do NOT Tumble Dry</v>
      </c>
      <c r="AJ527" s="149" t="str">
        <f>IF($C527&gt;0,$C527&amp;" "&amp;$P527&amp;" "&amp;+VLOOKUP($C527,'STYLE NAMES'!$B:$AC,14,FALSE),"""")</f>
        <v>ASPEN NAVY KADIN UZUN KOL FERMUARLI T-SHIRT</v>
      </c>
      <c r="AK527" s="149" t="str">
        <f>"Cavalier SanMarco tarafından tasarlanan "&amp;(AJ527)&amp;"; "&amp;IF(C527&gt;0,+VLOOKUP($C527,'STYLE NAMES'!$B:$AC,15,FALSE),"")</f>
        <v>Cavalier SanMarco tarafından tasarlanan ASPEN NAVY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27" s="149" t="str">
        <f>IF(C527&gt;0,+VLOOKUP($C527,'STYLE NAMES'!$B:$AC,16,FALSE),"")</f>
        <v>*Ekstra yumuşak ve rahat teknik örme kumaş
* 4 yöne esneyen kumaş
* Nefes Alabilir ve Hızlı Kuruma
* Kırışmaz ve Bakımı Kolay
Kompozisyon:
%90 Polyamid %10 Elastan</v>
      </c>
      <c r="AM527" s="149" t="str">
        <f>IF(C527&gt;0,+VLOOKUP($C527,'STYLE NAMES'!$B:$AC,17,FALSE),"")</f>
        <v>Makinede 30°C' de Yıkayın
Hassas Yıkama
Ilık ütü yapın
Tersten ütüleyin
Logo ve baskıları ÜTÜLEMEYİN
Çamaşır suyu kullanmayın
Kurutma Makinesinde Kurutmayın</v>
      </c>
      <c r="AN527" s="149" t="str">
        <f>IF($C527&gt;0,$C527&amp;" "&amp;$P527&amp;" "&amp;+VLOOKUP($C527,'STYLE NAMES'!$B:$AC,18,FALSE),"""")</f>
        <v>ASPEN NAVY MAGILETTA DONNA MANICA LUNGA QUARTER ZIP</v>
      </c>
      <c r="AO527" s="101" t="str">
        <f>"Disegnato da Cavalier SanMarco "&amp;(AN527)&amp;"; "&amp;IF(C527&gt;0,+VLOOKUP($C527,'STYLE NAMES'!$B:$AC,19,FALSE),"")</f>
        <v>Disegnato da Cavalier SanMarco ASPEN NAVY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27" s="101" t="str">
        <f>IF(C527&gt;0,+VLOOKUP($C527,'STYLE NAMES'!$B:$AC,20,FALSE),"")</f>
        <v>Jersey tecnico extra-morbido e confortevole 
Tessuto elasticizzato 4-way stretch 
Traspirante e ad asciugatura rapida 
No stiro e di facile manutenzione 
Composizione: 
90% Poliammide, 10% Elastan</v>
      </c>
      <c r="AQ527" s="101" t="str">
        <f>IF(C527&gt;0,+VLOOKUP($C527,'STYLE NAMES'!$B:$AC,21,FALSE),"")</f>
        <v>Lavare in lavatrice a 30°C Ciclo delicato 
Stirare a bassa temperatura
Stirare al rovescio 
Non stirare su loghi o stampe 
Non candeggiare 
Non asciugare in asciugatrice</v>
      </c>
      <c r="AR527" s="101">
        <f>IF(D527&gt;0,+VLOOKUP($C527,'STYLE NAMES'!$B:$AC,22,FALSE),"")</f>
        <v>0</v>
      </c>
      <c r="AS527" s="101">
        <f>IF(E527&gt;0,+VLOOKUP($C527,'STYLE NAMES'!$B:$AC,23,FALSE),"")</f>
        <v>0</v>
      </c>
      <c r="AT527" s="101">
        <f>IF(F527&gt;0,+VLOOKUP($C527,'STYLE NAMES'!$B:$AC,24,FALSE),"")</f>
        <v>0</v>
      </c>
      <c r="AU527" s="101">
        <f>IF(G527&gt;0,+VLOOKUP($C527,'STYLE NAMES'!$B:$AC,25,FALSE),"")</f>
        <v>0</v>
      </c>
      <c r="AV527" s="101" t="str">
        <f>+VLOOKUP($S527,'CODE GENERATOR'!$P:$AM,15,FALSE)</f>
        <v>R.BOTWN_BRC0067_TJR0027NAVNAV</v>
      </c>
      <c r="AW527" s="101" t="str">
        <f>+VLOOKUP($S527,'CODE GENERATOR'!$P:$AM,16,FALSE)</f>
        <v>A.RACUX_BLT0094A_BRD0002NAVNAV</v>
      </c>
      <c r="AX527" s="101" t="str">
        <f>+VLOOKUP($S527,'CODE GENERATOR'!$P:$AM,17,FALSE)</f>
        <v>A.RACAU_SOC0018_NYL00003XBST4</v>
      </c>
      <c r="AY527" s="101">
        <f>+VLOOKUP($S527,'CODE GENERATOR'!$P:$AM,18,FALSE)</f>
        <v>0</v>
      </c>
      <c r="AZ527" s="101">
        <f>+VLOOKUP($S527,'CODE GENERATOR'!$P:$AM,19,FALSE)</f>
        <v>0</v>
      </c>
      <c r="BA527" s="101">
        <f>+VLOOKUP($S527,'CODE GENERATOR'!$P:$AM,20,FALSE)</f>
        <v>0</v>
      </c>
      <c r="BB527" s="101">
        <f>+VLOOKUP($S527,'CODE GENERATOR'!$P:$AM,21,FALSE)</f>
        <v>0</v>
      </c>
      <c r="BC527" s="101">
        <f>+VLOOKUP($S527,'CODE GENERATOR'!$P:$AM,22,FALSE)</f>
        <v>0</v>
      </c>
      <c r="BD527" s="101">
        <f>+VLOOKUP($S527,'CODE GENERATOR'!$P:$AM,23,FALSE)</f>
        <v>0</v>
      </c>
      <c r="BE527" s="101">
        <f>+VLOOKUP($S527,'CODE GENERATOR'!$P:$AM,24,FALSE)</f>
        <v>0</v>
      </c>
      <c r="BF527" s="101">
        <f>IF(C527&gt;0,+VLOOKUP(G527,'CATEGORY ID'!$A$1:$L$118,3,FALSE),"")</f>
        <v>30</v>
      </c>
      <c r="BG527" s="101">
        <f>IF(C527&gt;0,+VLOOKUP(H527,'CATEGORY ID'!$D$1:$L$118,3,FALSE),"")</f>
        <v>3</v>
      </c>
      <c r="BH527" s="101">
        <f>IF(C527&gt;0,+VLOOKUP((+H527&amp;I527),'CATEGORY ID'!$H$1:$I$121,2,FALSE),"")</f>
        <v>109</v>
      </c>
      <c r="BJ527" s="101">
        <f>IF(C527&gt;0,IF(COUNTIF('CATEGORY ID'!$K$1:$K$121,+H527&amp;K527) &gt; 0, +VLOOKUP(+H527&amp;K527,'CATEGORY ID'!$K$1:$L$121,2,FALSE),""),"")</f>
        <v>48</v>
      </c>
      <c r="BK527" s="101" t="str">
        <f>IF(C527&gt;0,IF(COUNTIF('CATEGORY ID'!$K$124:$K$165, +VLOOKUP(C527,'STYLE NAMES'!$B:$AE,30,FALSE)) &gt; 0, +VLOOKUP(VLOOKUP(C527,'STYLE NAMES'!$B:$AE,30,FALSE),'CATEGORY ID'!K:M,2,FALSE),""),"")</f>
        <v/>
      </c>
      <c r="BM527" s="101">
        <v>204</v>
      </c>
      <c r="BR527" s="101" t="str" cm="1">
        <f t="array" ref="BR527">IF(C527&gt;0,_xlfn.TEXTJOIN(";", TRUE,_xlfn.UNIQUE(_xlfn._xlws.FILTER(BF527:BQ527,(BF527:BQ527&gt;0)),TRUE,FALSE)),"")&amp;";"&amp;BS527</f>
        <v>30;3;109;48;204;228</v>
      </c>
      <c r="BS527" s="101">
        <v>228</v>
      </c>
      <c r="BU527" s="106">
        <f>IF(C527&gt;0,+VLOOKUP($C527,'STYLE NAMES'!$B:$AC,26,FALSE),"")</f>
        <v>99.9</v>
      </c>
      <c r="BV527" s="106">
        <f>IF(C527&gt;0,+VLOOKUP($C527,'STYLE NAMES'!$B:$AC,27,FALSE),"")</f>
        <v>5490</v>
      </c>
      <c r="BW527" s="106">
        <f>IF(C527&gt;0,+VLOOKUP($C527,'STYLE NAMES'!$B:$AC,28,FALSE),"")</f>
        <v>114.88499999999999</v>
      </c>
      <c r="BY527"/>
      <c r="BZ527" s="101">
        <v>2</v>
      </c>
      <c r="CA527" s="137">
        <f t="shared" si="38"/>
        <v>1</v>
      </c>
      <c r="CB527" s="137" t="str">
        <f>+VLOOKUP(C527,'[2]STYLES &amp; MODELS MATRIX'!$A:$G,7,FALSE)</f>
        <v>AK</v>
      </c>
      <c r="CC527" s="137" t="str">
        <f>+VLOOKUP(C527,'[1]STYLES &amp; SIZE CHARTS'!$A:$H,8,FALSE)</f>
        <v>WT-LSBL1</v>
      </c>
      <c r="CD527" s="137"/>
      <c r="CE527" s="205"/>
      <c r="CF527" s="141"/>
    </row>
    <row r="528" spans="1:84" s="101" customFormat="1" ht="12" customHeight="1" x14ac:dyDescent="0.2">
      <c r="A528" s="102">
        <f t="shared" si="36"/>
        <v>8683711005759</v>
      </c>
      <c r="B528" s="101" t="s">
        <v>890</v>
      </c>
      <c r="C528" s="101" t="s">
        <v>127</v>
      </c>
      <c r="D528" s="101" t="s">
        <v>2972</v>
      </c>
      <c r="E528" s="203" t="s">
        <v>2396</v>
      </c>
      <c r="F528" s="101" t="s">
        <v>2247</v>
      </c>
      <c r="G528" s="101" t="str">
        <f>IF(C528&gt;0,+VLOOKUP($C528,'STYLE NAMES'!$B:$AC,4,FALSE),"")</f>
        <v>RIDER</v>
      </c>
      <c r="H528" s="101" t="str">
        <f>IF(C528&gt;0,+VLOOKUP($C528,'STYLE NAMES'!$B:$AC,5,FALSE),"")</f>
        <v>WOMEN</v>
      </c>
      <c r="I528" s="101" t="str">
        <f>IF(C528&gt;0,+VLOOKUP($C528,'STYLE NAMES'!$B:$AC,6,FALSE),"")</f>
        <v>TOPS</v>
      </c>
      <c r="J528" s="101" t="str">
        <f>IF(C528&gt;0,+VLOOKUP($C528,'STYLE NAMES'!$B:$AC,7,FALSE),"")</f>
        <v>WOMEN</v>
      </c>
      <c r="K528" s="101" t="str">
        <f>IF(C528&gt;0,+VLOOKUP($C528,'STYLE NAMES'!$B:$AC,8,FALSE),"")</f>
        <v>BASE LAYERS</v>
      </c>
      <c r="L528" s="101" t="str">
        <f>IF(E528&gt;0,+VLOOKUP($E528,'CODE GENERATOR'!$D:$T,3,FALSE),"")</f>
        <v>W</v>
      </c>
      <c r="M528" s="101" t="str">
        <f>IF(E528&gt;0,+VLOOKUP($E528,'CODE GENERATOR'!$D:$T,4,FALSE),"")</f>
        <v>SUPREME</v>
      </c>
      <c r="N528" s="101" t="str">
        <f>IF(E528&gt;0,+VLOOKUP($E528,'CODE GENERATOR'!$D:$T,6,FALSE),"")</f>
        <v>NAVY</v>
      </c>
      <c r="O528" s="101" t="str">
        <f>IF(E528&gt;0,+VLOOKUP($E528,'CODE GENERATOR'!$D:$T,7,FALSE),"")</f>
        <v>NAVY</v>
      </c>
      <c r="P528" s="101" t="str">
        <f t="shared" si="37"/>
        <v>NAVY</v>
      </c>
      <c r="Q528" s="104" t="str">
        <f>IF(E528&gt;0,+VLOOKUP($E528,'CODE GENERATOR'!$D:$T,11,FALSE),"")</f>
        <v>R.TOPWN_BLY0048</v>
      </c>
      <c r="R528" s="104" t="str">
        <f>IF(E528&gt;0,+VLOOKUP($E528,'CODE GENERATOR'!$D:$T,12,FALSE),"")</f>
        <v>SUP0017NAVNAV</v>
      </c>
      <c r="S528" s="104" t="str">
        <f>IF(E528&gt;0,+VLOOKUP($E528,'CODE GENERATOR'!$D:$T,13,FALSE),"")</f>
        <v>R.TOPWN_BLY0048_SUP0017NAVNAV</v>
      </c>
      <c r="T528" s="104" t="str">
        <f t="shared" si="35"/>
        <v>R.TOPWN_BLY0048_SUP0017NAVNAV_M</v>
      </c>
      <c r="U528" s="105">
        <v>8683711005759</v>
      </c>
      <c r="V528" s="107" t="str" cm="1">
        <f t="array" ref="V528">_xlfn.TEXTJOIN(";", TRUE, _xlfn.UNIQUE(_xlfn._xlws.FILTER(P$3:P$10029, C$3:C$10029=C528)))</f>
        <v>LILAC;NAVY;BLACK;BEIGE;BORDEAUX;DARK GRAY;GREEN</v>
      </c>
      <c r="W528" s="107" t="str" cm="1">
        <f t="array" ref="W528">_xlfn.TEXTJOIN(";", TRUE, _xlfn.UNIQUE(_xlfn._xlws.FILTER(F$3:F$10029, C$3:C$10029=C528)))</f>
        <v>XS;S;M;L;XL</v>
      </c>
      <c r="X528" s="101" t="str">
        <f>IF(E528&gt;0,+VLOOKUP($E528,'CODE GENERATOR'!$D:$AC,19,FALSE),0)</f>
        <v>2507_W_1322</v>
      </c>
      <c r="Y528" s="101" t="str">
        <f>IF(E528&gt;0,+VLOOKUP($E528,'CODE GENERATOR'!$D:$AC,20,FALSE),0)</f>
        <v>2507_W_1332</v>
      </c>
      <c r="Z528" s="101" t="str">
        <f>IF(E528&gt;0,+VLOOKUP($E528,'CODE GENERATOR'!$D:$AC,21,FALSE),0)</f>
        <v>2507_W_1361</v>
      </c>
      <c r="AA528" s="101" t="str">
        <f>IF(E528&gt;0,+VLOOKUP($E528,'CODE GENERATOR'!$D:$AC,22,FALSE),0)</f>
        <v>2507_W_1345</v>
      </c>
      <c r="AB528" s="101" t="str">
        <f>IF(E528&gt;0,+VLOOKUP($E528,'CODE GENERATOR'!$D:$AC,23,FALSE),0)</f>
        <v>2507_D_cavalier_detay_0064</v>
      </c>
      <c r="AC528" s="101" t="str">
        <f>IF(E528&gt;0,+VLOOKUP($E528,'CODE GENERATOR'!$D:$AC,24,FALSE),0)</f>
        <v/>
      </c>
      <c r="AD528" s="101" t="str">
        <f>IF(E528&gt;0,+VLOOKUP($E528,'CODE GENERATOR'!$D:$AC,25,FALSE),0)</f>
        <v>2507_VW_Web_25</v>
      </c>
      <c r="AE528" s="101" t="str">
        <f>IF(E528&gt;0,+VLOOKUP($E528,'CODE GENERATOR'!$D:$AC,26,FALSE),0)</f>
        <v/>
      </c>
      <c r="AF528" s="149" t="str">
        <f>IF($C528&gt;0,$C528&amp;" "&amp;$P528&amp;" "&amp;+VLOOKUP($C528,'STYLE NAMES'!$B:$AC,10,FALSE),"""")</f>
        <v>ASPEN NAVY WOMEN'S LONG SLEEVE BASE LAYER QUARTER ZIP</v>
      </c>
      <c r="AG528" s="101" t="str">
        <f>"Enjoy our "&amp;(AF528)&amp;"; "&amp;IF(C528&gt;0,+VLOOKUP($C528,'STYLE NAMES'!$B:$AC,11,FALSE),"")</f>
        <v>Enjoy our ASPEN NAVY WOMEN'S LONG SLEEVE BASE LAYER QUARTER ZIP; ASPEN Quarter Zip Base Layer / Second Skin
Chic, comfortable and technical
These elegant base layers are designed to ride and train in style.
Available in many colors to match your horse's gear.</v>
      </c>
      <c r="AH528" s="101" t="str">
        <f>IF(C528&gt;0,+VLOOKUP($C528,'STYLE NAMES'!$B:$AC,12,FALSE),"")</f>
        <v>*Extra-soft and comfortable technical jersey
* 4-way stretch fabric
* Breathable and Quick Dry
* Wrinkle-free and Easy Care
Composition:
90% Polyamide 10% Elasthane</v>
      </c>
      <c r="AI528" s="101" t="str">
        <f>IF(C528&gt;0,+VLOOKUP($C528,'STYLE NAMES'!$B:$AC,13,FALSE),"")</f>
        <v>Machine Wash at 30°C
Mild process
Iron at low temperature
Iron from REVERSE
Do NOT iron on logos or prints
Do not bleach
Do NOT Tumble Dry</v>
      </c>
      <c r="AJ528" s="149" t="str">
        <f>IF($C528&gt;0,$C528&amp;" "&amp;$P528&amp;" "&amp;+VLOOKUP($C528,'STYLE NAMES'!$B:$AC,14,FALSE),"""")</f>
        <v>ASPEN NAVY KADIN UZUN KOL FERMUARLI T-SHIRT</v>
      </c>
      <c r="AK528" s="149" t="str">
        <f>"Cavalier SanMarco tarafından tasarlanan "&amp;(AJ528)&amp;"; "&amp;IF(C528&gt;0,+VLOOKUP($C528,'STYLE NAMES'!$B:$AC,15,FALSE),"")</f>
        <v>Cavalier SanMarco tarafından tasarlanan ASPEN NAVY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28" s="149" t="str">
        <f>IF(C528&gt;0,+VLOOKUP($C528,'STYLE NAMES'!$B:$AC,16,FALSE),"")</f>
        <v>*Ekstra yumuşak ve rahat teknik örme kumaş
* 4 yöne esneyen kumaş
* Nefes Alabilir ve Hızlı Kuruma
* Kırışmaz ve Bakımı Kolay
Kompozisyon:
%90 Polyamid %10 Elastan</v>
      </c>
      <c r="AM528" s="149" t="str">
        <f>IF(C528&gt;0,+VLOOKUP($C528,'STYLE NAMES'!$B:$AC,17,FALSE),"")</f>
        <v>Makinede 30°C' de Yıkayın
Hassas Yıkama
Ilık ütü yapın
Tersten ütüleyin
Logo ve baskıları ÜTÜLEMEYİN
Çamaşır suyu kullanmayın
Kurutma Makinesinde Kurutmayın</v>
      </c>
      <c r="AN528" s="149" t="str">
        <f>IF($C528&gt;0,$C528&amp;" "&amp;$P528&amp;" "&amp;+VLOOKUP($C528,'STYLE NAMES'!$B:$AC,18,FALSE),"""")</f>
        <v>ASPEN NAVY MAGILETTA DONNA MANICA LUNGA QUARTER ZIP</v>
      </c>
      <c r="AO528" s="101" t="str">
        <f>"Disegnato da Cavalier SanMarco "&amp;(AN528)&amp;"; "&amp;IF(C528&gt;0,+VLOOKUP($C528,'STYLE NAMES'!$B:$AC,19,FALSE),"")</f>
        <v>Disegnato da Cavalier SanMarco ASPEN NAVY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28" s="101" t="str">
        <f>IF(C528&gt;0,+VLOOKUP($C528,'STYLE NAMES'!$B:$AC,20,FALSE),"")</f>
        <v>Jersey tecnico extra-morbido e confortevole 
Tessuto elasticizzato 4-way stretch 
Traspirante e ad asciugatura rapida 
No stiro e di facile manutenzione 
Composizione: 
90% Poliammide, 10% Elastan</v>
      </c>
      <c r="AQ528" s="101" t="str">
        <f>IF(C528&gt;0,+VLOOKUP($C528,'STYLE NAMES'!$B:$AC,21,FALSE),"")</f>
        <v>Lavare in lavatrice a 30°C Ciclo delicato 
Stirare a bassa temperatura
Stirare al rovescio 
Non stirare su loghi o stampe 
Non candeggiare 
Non asciugare in asciugatrice</v>
      </c>
      <c r="AR528" s="101">
        <f>IF(D528&gt;0,+VLOOKUP($C528,'STYLE NAMES'!$B:$AC,22,FALSE),"")</f>
        <v>0</v>
      </c>
      <c r="AS528" s="101">
        <f>IF(E528&gt;0,+VLOOKUP($C528,'STYLE NAMES'!$B:$AC,23,FALSE),"")</f>
        <v>0</v>
      </c>
      <c r="AT528" s="101">
        <f>IF(F528&gt;0,+VLOOKUP($C528,'STYLE NAMES'!$B:$AC,24,FALSE),"")</f>
        <v>0</v>
      </c>
      <c r="AU528" s="101">
        <f>IF(G528&gt;0,+VLOOKUP($C528,'STYLE NAMES'!$B:$AC,25,FALSE),"")</f>
        <v>0</v>
      </c>
      <c r="AV528" s="101" t="str">
        <f>+VLOOKUP($S528,'CODE GENERATOR'!$P:$AM,15,FALSE)</f>
        <v>R.BOTWN_BRC0067_TJR0027NAVNAV</v>
      </c>
      <c r="AW528" s="101" t="str">
        <f>+VLOOKUP($S528,'CODE GENERATOR'!$P:$AM,16,FALSE)</f>
        <v>A.RACUX_BLT0094A_BRD0002NAVNAV</v>
      </c>
      <c r="AX528" s="101" t="str">
        <f>+VLOOKUP($S528,'CODE GENERATOR'!$P:$AM,17,FALSE)</f>
        <v>A.RACAU_SOC0018_NYL00003XBST4</v>
      </c>
      <c r="AY528" s="101">
        <f>+VLOOKUP($S528,'CODE GENERATOR'!$P:$AM,18,FALSE)</f>
        <v>0</v>
      </c>
      <c r="AZ528" s="101">
        <f>+VLOOKUP($S528,'CODE GENERATOR'!$P:$AM,19,FALSE)</f>
        <v>0</v>
      </c>
      <c r="BA528" s="101">
        <f>+VLOOKUP($S528,'CODE GENERATOR'!$P:$AM,20,FALSE)</f>
        <v>0</v>
      </c>
      <c r="BB528" s="101">
        <f>+VLOOKUP($S528,'CODE GENERATOR'!$P:$AM,21,FALSE)</f>
        <v>0</v>
      </c>
      <c r="BC528" s="101">
        <f>+VLOOKUP($S528,'CODE GENERATOR'!$P:$AM,22,FALSE)</f>
        <v>0</v>
      </c>
      <c r="BD528" s="101">
        <f>+VLOOKUP($S528,'CODE GENERATOR'!$P:$AM,23,FALSE)</f>
        <v>0</v>
      </c>
      <c r="BE528" s="101">
        <f>+VLOOKUP($S528,'CODE GENERATOR'!$P:$AM,24,FALSE)</f>
        <v>0</v>
      </c>
      <c r="BF528" s="101">
        <f>IF(C528&gt;0,+VLOOKUP(G528,'CATEGORY ID'!$A$1:$L$118,3,FALSE),"")</f>
        <v>30</v>
      </c>
      <c r="BG528" s="101">
        <f>IF(C528&gt;0,+VLOOKUP(H528,'CATEGORY ID'!$D$1:$L$118,3,FALSE),"")</f>
        <v>3</v>
      </c>
      <c r="BH528" s="101">
        <f>IF(C528&gt;0,+VLOOKUP((+H528&amp;I528),'CATEGORY ID'!$H$1:$I$121,2,FALSE),"")</f>
        <v>109</v>
      </c>
      <c r="BJ528" s="101">
        <f>IF(C528&gt;0,IF(COUNTIF('CATEGORY ID'!$K$1:$K$121,+H528&amp;K528) &gt; 0, +VLOOKUP(+H528&amp;K528,'CATEGORY ID'!$K$1:$L$121,2,FALSE),""),"")</f>
        <v>48</v>
      </c>
      <c r="BK528" s="101" t="str">
        <f>IF(C528&gt;0,IF(COUNTIF('CATEGORY ID'!$K$124:$K$165, +VLOOKUP(C528,'STYLE NAMES'!$B:$AE,30,FALSE)) &gt; 0, +VLOOKUP(VLOOKUP(C528,'STYLE NAMES'!$B:$AE,30,FALSE),'CATEGORY ID'!K:M,2,FALSE),""),"")</f>
        <v/>
      </c>
      <c r="BM528" s="101">
        <v>204</v>
      </c>
      <c r="BR528" s="101" t="str" cm="1">
        <f t="array" ref="BR528">IF(C528&gt;0,_xlfn.TEXTJOIN(";", TRUE,_xlfn.UNIQUE(_xlfn._xlws.FILTER(BF528:BQ528,(BF528:BQ528&gt;0)),TRUE,FALSE)),"")&amp;";"&amp;BS528</f>
        <v>30;3;109;48;204;228</v>
      </c>
      <c r="BS528" s="101">
        <v>228</v>
      </c>
      <c r="BU528" s="106">
        <f>IF(C528&gt;0,+VLOOKUP($C528,'STYLE NAMES'!$B:$AC,26,FALSE),"")</f>
        <v>99.9</v>
      </c>
      <c r="BV528" s="106">
        <f>IF(C528&gt;0,+VLOOKUP($C528,'STYLE NAMES'!$B:$AC,27,FALSE),"")</f>
        <v>5490</v>
      </c>
      <c r="BW528" s="106">
        <f>IF(C528&gt;0,+VLOOKUP($C528,'STYLE NAMES'!$B:$AC,28,FALSE),"")</f>
        <v>114.88499999999999</v>
      </c>
      <c r="BY528"/>
      <c r="BZ528" s="101">
        <v>7</v>
      </c>
      <c r="CA528" s="137">
        <f t="shared" si="38"/>
        <v>1</v>
      </c>
      <c r="CB528" s="137" t="str">
        <f>+VLOOKUP(C528,'[2]STYLES &amp; MODELS MATRIX'!$A:$G,7,FALSE)</f>
        <v>AK</v>
      </c>
      <c r="CC528" s="137" t="str">
        <f>+VLOOKUP(C528,'[1]STYLES &amp; SIZE CHARTS'!$A:$H,8,FALSE)</f>
        <v>WT-LSBL1</v>
      </c>
      <c r="CD528" s="137"/>
      <c r="CE528" s="205"/>
      <c r="CF528" s="141"/>
    </row>
    <row r="529" spans="1:84" s="101" customFormat="1" ht="12" customHeight="1" x14ac:dyDescent="0.2">
      <c r="A529" s="102">
        <f t="shared" si="36"/>
        <v>8683711005766</v>
      </c>
      <c r="B529" s="101" t="s">
        <v>890</v>
      </c>
      <c r="C529" s="101" t="s">
        <v>127</v>
      </c>
      <c r="D529" s="101" t="s">
        <v>2972</v>
      </c>
      <c r="E529" s="203" t="s">
        <v>2396</v>
      </c>
      <c r="F529" s="101" t="s">
        <v>2248</v>
      </c>
      <c r="G529" s="101" t="str">
        <f>IF(C529&gt;0,+VLOOKUP($C529,'STYLE NAMES'!$B:$AC,4,FALSE),"")</f>
        <v>RIDER</v>
      </c>
      <c r="H529" s="101" t="str">
        <f>IF(C529&gt;0,+VLOOKUP($C529,'STYLE NAMES'!$B:$AC,5,FALSE),"")</f>
        <v>WOMEN</v>
      </c>
      <c r="I529" s="101" t="str">
        <f>IF(C529&gt;0,+VLOOKUP($C529,'STYLE NAMES'!$B:$AC,6,FALSE),"")</f>
        <v>TOPS</v>
      </c>
      <c r="J529" s="101" t="str">
        <f>IF(C529&gt;0,+VLOOKUP($C529,'STYLE NAMES'!$B:$AC,7,FALSE),"")</f>
        <v>WOMEN</v>
      </c>
      <c r="K529" s="101" t="str">
        <f>IF(C529&gt;0,+VLOOKUP($C529,'STYLE NAMES'!$B:$AC,8,FALSE),"")</f>
        <v>BASE LAYERS</v>
      </c>
      <c r="L529" s="101" t="str">
        <f>IF(E529&gt;0,+VLOOKUP($E529,'CODE GENERATOR'!$D:$T,3,FALSE),"")</f>
        <v>W</v>
      </c>
      <c r="M529" s="101" t="str">
        <f>IF(E529&gt;0,+VLOOKUP($E529,'CODE GENERATOR'!$D:$T,4,FALSE),"")</f>
        <v>SUPREME</v>
      </c>
      <c r="N529" s="101" t="str">
        <f>IF(E529&gt;0,+VLOOKUP($E529,'CODE GENERATOR'!$D:$T,6,FALSE),"")</f>
        <v>NAVY</v>
      </c>
      <c r="O529" s="101" t="str">
        <f>IF(E529&gt;0,+VLOOKUP($E529,'CODE GENERATOR'!$D:$T,7,FALSE),"")</f>
        <v>NAVY</v>
      </c>
      <c r="P529" s="101" t="str">
        <f t="shared" si="37"/>
        <v>NAVY</v>
      </c>
      <c r="Q529" s="104" t="str">
        <f>IF(E529&gt;0,+VLOOKUP($E529,'CODE GENERATOR'!$D:$T,11,FALSE),"")</f>
        <v>R.TOPWN_BLY0048</v>
      </c>
      <c r="R529" s="104" t="str">
        <f>IF(E529&gt;0,+VLOOKUP($E529,'CODE GENERATOR'!$D:$T,12,FALSE),"")</f>
        <v>SUP0017NAVNAV</v>
      </c>
      <c r="S529" s="104" t="str">
        <f>IF(E529&gt;0,+VLOOKUP($E529,'CODE GENERATOR'!$D:$T,13,FALSE),"")</f>
        <v>R.TOPWN_BLY0048_SUP0017NAVNAV</v>
      </c>
      <c r="T529" s="104" t="str">
        <f t="shared" si="35"/>
        <v>R.TOPWN_BLY0048_SUP0017NAVNAV_L</v>
      </c>
      <c r="U529" s="105">
        <v>8683711005766</v>
      </c>
      <c r="V529" s="107" t="str" cm="1">
        <f t="array" ref="V529">_xlfn.TEXTJOIN(";", TRUE, _xlfn.UNIQUE(_xlfn._xlws.FILTER(P$3:P$10029, C$3:C$10029=C529)))</f>
        <v>LILAC;NAVY;BLACK;BEIGE;BORDEAUX;DARK GRAY;GREEN</v>
      </c>
      <c r="W529" s="107" t="str" cm="1">
        <f t="array" ref="W529">_xlfn.TEXTJOIN(";", TRUE, _xlfn.UNIQUE(_xlfn._xlws.FILTER(F$3:F$10029, C$3:C$10029=C529)))</f>
        <v>XS;S;M;L;XL</v>
      </c>
      <c r="X529" s="101" t="str">
        <f>IF(E529&gt;0,+VLOOKUP($E529,'CODE GENERATOR'!$D:$AC,19,FALSE),0)</f>
        <v>2507_W_1322</v>
      </c>
      <c r="Y529" s="101" t="str">
        <f>IF(E529&gt;0,+VLOOKUP($E529,'CODE GENERATOR'!$D:$AC,20,FALSE),0)</f>
        <v>2507_W_1332</v>
      </c>
      <c r="Z529" s="101" t="str">
        <f>IF(E529&gt;0,+VLOOKUP($E529,'CODE GENERATOR'!$D:$AC,21,FALSE),0)</f>
        <v>2507_W_1361</v>
      </c>
      <c r="AA529" s="101" t="str">
        <f>IF(E529&gt;0,+VLOOKUP($E529,'CODE GENERATOR'!$D:$AC,22,FALSE),0)</f>
        <v>2507_W_1345</v>
      </c>
      <c r="AB529" s="101" t="str">
        <f>IF(E529&gt;0,+VLOOKUP($E529,'CODE GENERATOR'!$D:$AC,23,FALSE),0)</f>
        <v>2507_D_cavalier_detay_0064</v>
      </c>
      <c r="AC529" s="101" t="str">
        <f>IF(E529&gt;0,+VLOOKUP($E529,'CODE GENERATOR'!$D:$AC,24,FALSE),0)</f>
        <v/>
      </c>
      <c r="AD529" s="101" t="str">
        <f>IF(E529&gt;0,+VLOOKUP($E529,'CODE GENERATOR'!$D:$AC,25,FALSE),0)</f>
        <v>2507_VW_Web_25</v>
      </c>
      <c r="AE529" s="101" t="str">
        <f>IF(E529&gt;0,+VLOOKUP($E529,'CODE GENERATOR'!$D:$AC,26,FALSE),0)</f>
        <v/>
      </c>
      <c r="AF529" s="149" t="str">
        <f>IF($C529&gt;0,$C529&amp;" "&amp;$P529&amp;" "&amp;+VLOOKUP($C529,'STYLE NAMES'!$B:$AC,10,FALSE),"""")</f>
        <v>ASPEN NAVY WOMEN'S LONG SLEEVE BASE LAYER QUARTER ZIP</v>
      </c>
      <c r="AG529" s="101" t="str">
        <f>"Enjoy our "&amp;(AF529)&amp;"; "&amp;IF(C529&gt;0,+VLOOKUP($C529,'STYLE NAMES'!$B:$AC,11,FALSE),"")</f>
        <v>Enjoy our ASPEN NAVY WOMEN'S LONG SLEEVE BASE LAYER QUARTER ZIP; ASPEN Quarter Zip Base Layer / Second Skin
Chic, comfortable and technical
These elegant base layers are designed to ride and train in style.
Available in many colors to match your horse's gear.</v>
      </c>
      <c r="AH529" s="101" t="str">
        <f>IF(C529&gt;0,+VLOOKUP($C529,'STYLE NAMES'!$B:$AC,12,FALSE),"")</f>
        <v>*Extra-soft and comfortable technical jersey
* 4-way stretch fabric
* Breathable and Quick Dry
* Wrinkle-free and Easy Care
Composition:
90% Polyamide 10% Elasthane</v>
      </c>
      <c r="AI529" s="101" t="str">
        <f>IF(C529&gt;0,+VLOOKUP($C529,'STYLE NAMES'!$B:$AC,13,FALSE),"")</f>
        <v>Machine Wash at 30°C
Mild process
Iron at low temperature
Iron from REVERSE
Do NOT iron on logos or prints
Do not bleach
Do NOT Tumble Dry</v>
      </c>
      <c r="AJ529" s="149" t="str">
        <f>IF($C529&gt;0,$C529&amp;" "&amp;$P529&amp;" "&amp;+VLOOKUP($C529,'STYLE NAMES'!$B:$AC,14,FALSE),"""")</f>
        <v>ASPEN NAVY KADIN UZUN KOL FERMUARLI T-SHIRT</v>
      </c>
      <c r="AK529" s="149" t="str">
        <f>"Cavalier SanMarco tarafından tasarlanan "&amp;(AJ529)&amp;"; "&amp;IF(C529&gt;0,+VLOOKUP($C529,'STYLE NAMES'!$B:$AC,15,FALSE),"")</f>
        <v>Cavalier SanMarco tarafından tasarlanan ASPEN NAVY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29" s="149" t="str">
        <f>IF(C529&gt;0,+VLOOKUP($C529,'STYLE NAMES'!$B:$AC,16,FALSE),"")</f>
        <v>*Ekstra yumuşak ve rahat teknik örme kumaş
* 4 yöne esneyen kumaş
* Nefes Alabilir ve Hızlı Kuruma
* Kırışmaz ve Bakımı Kolay
Kompozisyon:
%90 Polyamid %10 Elastan</v>
      </c>
      <c r="AM529" s="149" t="str">
        <f>IF(C529&gt;0,+VLOOKUP($C529,'STYLE NAMES'!$B:$AC,17,FALSE),"")</f>
        <v>Makinede 30°C' de Yıkayın
Hassas Yıkama
Ilık ütü yapın
Tersten ütüleyin
Logo ve baskıları ÜTÜLEMEYİN
Çamaşır suyu kullanmayın
Kurutma Makinesinde Kurutmayın</v>
      </c>
      <c r="AN529" s="149" t="str">
        <f>IF($C529&gt;0,$C529&amp;" "&amp;$P529&amp;" "&amp;+VLOOKUP($C529,'STYLE NAMES'!$B:$AC,18,FALSE),"""")</f>
        <v>ASPEN NAVY MAGILETTA DONNA MANICA LUNGA QUARTER ZIP</v>
      </c>
      <c r="AO529" s="101" t="str">
        <f>"Disegnato da Cavalier SanMarco "&amp;(AN529)&amp;"; "&amp;IF(C529&gt;0,+VLOOKUP($C529,'STYLE NAMES'!$B:$AC,19,FALSE),"")</f>
        <v>Disegnato da Cavalier SanMarco ASPEN NAVY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29" s="101" t="str">
        <f>IF(C529&gt;0,+VLOOKUP($C529,'STYLE NAMES'!$B:$AC,20,FALSE),"")</f>
        <v>Jersey tecnico extra-morbido e confortevole 
Tessuto elasticizzato 4-way stretch 
Traspirante e ad asciugatura rapida 
No stiro e di facile manutenzione 
Composizione: 
90% Poliammide, 10% Elastan</v>
      </c>
      <c r="AQ529" s="101" t="str">
        <f>IF(C529&gt;0,+VLOOKUP($C529,'STYLE NAMES'!$B:$AC,21,FALSE),"")</f>
        <v>Lavare in lavatrice a 30°C Ciclo delicato 
Stirare a bassa temperatura
Stirare al rovescio 
Non stirare su loghi o stampe 
Non candeggiare 
Non asciugare in asciugatrice</v>
      </c>
      <c r="AR529" s="101">
        <f>IF(D529&gt;0,+VLOOKUP($C529,'STYLE NAMES'!$B:$AC,22,FALSE),"")</f>
        <v>0</v>
      </c>
      <c r="AS529" s="101">
        <f>IF(E529&gt;0,+VLOOKUP($C529,'STYLE NAMES'!$B:$AC,23,FALSE),"")</f>
        <v>0</v>
      </c>
      <c r="AT529" s="101">
        <f>IF(F529&gt;0,+VLOOKUP($C529,'STYLE NAMES'!$B:$AC,24,FALSE),"")</f>
        <v>0</v>
      </c>
      <c r="AU529" s="101">
        <f>IF(G529&gt;0,+VLOOKUP($C529,'STYLE NAMES'!$B:$AC,25,FALSE),"")</f>
        <v>0</v>
      </c>
      <c r="AV529" s="101" t="str">
        <f>+VLOOKUP($S529,'CODE GENERATOR'!$P:$AM,15,FALSE)</f>
        <v>R.BOTWN_BRC0067_TJR0027NAVNAV</v>
      </c>
      <c r="AW529" s="101" t="str">
        <f>+VLOOKUP($S529,'CODE GENERATOR'!$P:$AM,16,FALSE)</f>
        <v>A.RACUX_BLT0094A_BRD0002NAVNAV</v>
      </c>
      <c r="AX529" s="101" t="str">
        <f>+VLOOKUP($S529,'CODE GENERATOR'!$P:$AM,17,FALSE)</f>
        <v>A.RACAU_SOC0018_NYL00003XBST4</v>
      </c>
      <c r="AY529" s="101">
        <f>+VLOOKUP($S529,'CODE GENERATOR'!$P:$AM,18,FALSE)</f>
        <v>0</v>
      </c>
      <c r="AZ529" s="101">
        <f>+VLOOKUP($S529,'CODE GENERATOR'!$P:$AM,19,FALSE)</f>
        <v>0</v>
      </c>
      <c r="BA529" s="101">
        <f>+VLOOKUP($S529,'CODE GENERATOR'!$P:$AM,20,FALSE)</f>
        <v>0</v>
      </c>
      <c r="BB529" s="101">
        <f>+VLOOKUP($S529,'CODE GENERATOR'!$P:$AM,21,FALSE)</f>
        <v>0</v>
      </c>
      <c r="BC529" s="101">
        <f>+VLOOKUP($S529,'CODE GENERATOR'!$P:$AM,22,FALSE)</f>
        <v>0</v>
      </c>
      <c r="BD529" s="101">
        <f>+VLOOKUP($S529,'CODE GENERATOR'!$P:$AM,23,FALSE)</f>
        <v>0</v>
      </c>
      <c r="BE529" s="101">
        <f>+VLOOKUP($S529,'CODE GENERATOR'!$P:$AM,24,FALSE)</f>
        <v>0</v>
      </c>
      <c r="BF529" s="101">
        <f>IF(C529&gt;0,+VLOOKUP(G529,'CATEGORY ID'!$A$1:$L$118,3,FALSE),"")</f>
        <v>30</v>
      </c>
      <c r="BG529" s="101">
        <f>IF(C529&gt;0,+VLOOKUP(H529,'CATEGORY ID'!$D$1:$L$118,3,FALSE),"")</f>
        <v>3</v>
      </c>
      <c r="BH529" s="101">
        <f>IF(C529&gt;0,+VLOOKUP((+H529&amp;I529),'CATEGORY ID'!$H$1:$I$121,2,FALSE),"")</f>
        <v>109</v>
      </c>
      <c r="BJ529" s="101">
        <f>IF(C529&gt;0,IF(COUNTIF('CATEGORY ID'!$K$1:$K$121,+H529&amp;K529) &gt; 0, +VLOOKUP(+H529&amp;K529,'CATEGORY ID'!$K$1:$L$121,2,FALSE),""),"")</f>
        <v>48</v>
      </c>
      <c r="BK529" s="101" t="str">
        <f>IF(C529&gt;0,IF(COUNTIF('CATEGORY ID'!$K$124:$K$165, +VLOOKUP(C529,'STYLE NAMES'!$B:$AE,30,FALSE)) &gt; 0, +VLOOKUP(VLOOKUP(C529,'STYLE NAMES'!$B:$AE,30,FALSE),'CATEGORY ID'!K:M,2,FALSE),""),"")</f>
        <v/>
      </c>
      <c r="BM529" s="101">
        <v>204</v>
      </c>
      <c r="BR529" s="101" t="str" cm="1">
        <f t="array" ref="BR529">IF(C529&gt;0,_xlfn.TEXTJOIN(";", TRUE,_xlfn.UNIQUE(_xlfn._xlws.FILTER(BF529:BQ529,(BF529:BQ529&gt;0)),TRUE,FALSE)),"")&amp;";"&amp;BS529</f>
        <v>30;3;109;48;204;228</v>
      </c>
      <c r="BS529" s="101">
        <v>228</v>
      </c>
      <c r="BU529" s="106">
        <f>IF(C529&gt;0,+VLOOKUP($C529,'STYLE NAMES'!$B:$AC,26,FALSE),"")</f>
        <v>99.9</v>
      </c>
      <c r="BV529" s="106">
        <f>IF(C529&gt;0,+VLOOKUP($C529,'STYLE NAMES'!$B:$AC,27,FALSE),"")</f>
        <v>5490</v>
      </c>
      <c r="BW529" s="106">
        <f>IF(C529&gt;0,+VLOOKUP($C529,'STYLE NAMES'!$B:$AC,28,FALSE),"")</f>
        <v>114.88499999999999</v>
      </c>
      <c r="BY529"/>
      <c r="BZ529" s="101">
        <v>5</v>
      </c>
      <c r="CA529" s="137">
        <f t="shared" si="38"/>
        <v>1</v>
      </c>
      <c r="CB529" s="137" t="str">
        <f>+VLOOKUP(C529,'[2]STYLES &amp; MODELS MATRIX'!$A:$G,7,FALSE)</f>
        <v>AK</v>
      </c>
      <c r="CC529" s="137" t="str">
        <f>+VLOOKUP(C529,'[1]STYLES &amp; SIZE CHARTS'!$A:$H,8,FALSE)</f>
        <v>WT-LSBL1</v>
      </c>
      <c r="CD529" s="137"/>
      <c r="CE529" s="205"/>
      <c r="CF529" s="141"/>
    </row>
    <row r="530" spans="1:84" s="101" customFormat="1" ht="12" customHeight="1" x14ac:dyDescent="0.2">
      <c r="A530" s="102">
        <f t="shared" si="36"/>
        <v>8683711005773</v>
      </c>
      <c r="B530" s="101" t="s">
        <v>890</v>
      </c>
      <c r="C530" s="101" t="s">
        <v>127</v>
      </c>
      <c r="D530" s="101" t="s">
        <v>2972</v>
      </c>
      <c r="E530" s="203" t="s">
        <v>2396</v>
      </c>
      <c r="F530" s="101" t="s">
        <v>2249</v>
      </c>
      <c r="G530" s="101" t="str">
        <f>IF(C530&gt;0,+VLOOKUP($C530,'STYLE NAMES'!$B:$AC,4,FALSE),"")</f>
        <v>RIDER</v>
      </c>
      <c r="H530" s="101" t="str">
        <f>IF(C530&gt;0,+VLOOKUP($C530,'STYLE NAMES'!$B:$AC,5,FALSE),"")</f>
        <v>WOMEN</v>
      </c>
      <c r="I530" s="101" t="str">
        <f>IF(C530&gt;0,+VLOOKUP($C530,'STYLE NAMES'!$B:$AC,6,FALSE),"")</f>
        <v>TOPS</v>
      </c>
      <c r="J530" s="101" t="str">
        <f>IF(C530&gt;0,+VLOOKUP($C530,'STYLE NAMES'!$B:$AC,7,FALSE),"")</f>
        <v>WOMEN</v>
      </c>
      <c r="K530" s="101" t="str">
        <f>IF(C530&gt;0,+VLOOKUP($C530,'STYLE NAMES'!$B:$AC,8,FALSE),"")</f>
        <v>BASE LAYERS</v>
      </c>
      <c r="L530" s="101" t="str">
        <f>IF(E530&gt;0,+VLOOKUP($E530,'CODE GENERATOR'!$D:$T,3,FALSE),"")</f>
        <v>W</v>
      </c>
      <c r="M530" s="101" t="str">
        <f>IF(E530&gt;0,+VLOOKUP($E530,'CODE GENERATOR'!$D:$T,4,FALSE),"")</f>
        <v>SUPREME</v>
      </c>
      <c r="N530" s="101" t="str">
        <f>IF(E530&gt;0,+VLOOKUP($E530,'CODE GENERATOR'!$D:$T,6,FALSE),"")</f>
        <v>NAVY</v>
      </c>
      <c r="O530" s="101" t="str">
        <f>IF(E530&gt;0,+VLOOKUP($E530,'CODE GENERATOR'!$D:$T,7,FALSE),"")</f>
        <v>NAVY</v>
      </c>
      <c r="P530" s="101" t="str">
        <f t="shared" si="37"/>
        <v>NAVY</v>
      </c>
      <c r="Q530" s="104" t="str">
        <f>IF(E530&gt;0,+VLOOKUP($E530,'CODE GENERATOR'!$D:$T,11,FALSE),"")</f>
        <v>R.TOPWN_BLY0048</v>
      </c>
      <c r="R530" s="104" t="str">
        <f>IF(E530&gt;0,+VLOOKUP($E530,'CODE GENERATOR'!$D:$T,12,FALSE),"")</f>
        <v>SUP0017NAVNAV</v>
      </c>
      <c r="S530" s="104" t="str">
        <f>IF(E530&gt;0,+VLOOKUP($E530,'CODE GENERATOR'!$D:$T,13,FALSE),"")</f>
        <v>R.TOPWN_BLY0048_SUP0017NAVNAV</v>
      </c>
      <c r="T530" s="104" t="str">
        <f t="shared" si="35"/>
        <v>R.TOPWN_BLY0048_SUP0017NAVNAV_XL</v>
      </c>
      <c r="U530" s="105">
        <v>8683711005773</v>
      </c>
      <c r="V530" s="107" t="str" cm="1">
        <f t="array" ref="V530">_xlfn.TEXTJOIN(";", TRUE, _xlfn.UNIQUE(_xlfn._xlws.FILTER(P$3:P$10029, C$3:C$10029=C530)))</f>
        <v>LILAC;NAVY;BLACK;BEIGE;BORDEAUX;DARK GRAY;GREEN</v>
      </c>
      <c r="W530" s="107" t="str" cm="1">
        <f t="array" ref="W530">_xlfn.TEXTJOIN(";", TRUE, _xlfn.UNIQUE(_xlfn._xlws.FILTER(F$3:F$10029, C$3:C$10029=C530)))</f>
        <v>XS;S;M;L;XL</v>
      </c>
      <c r="X530" s="101" t="str">
        <f>IF(E530&gt;0,+VLOOKUP($E530,'CODE GENERATOR'!$D:$AC,19,FALSE),0)</f>
        <v>2507_W_1322</v>
      </c>
      <c r="Y530" s="101" t="str">
        <f>IF(E530&gt;0,+VLOOKUP($E530,'CODE GENERATOR'!$D:$AC,20,FALSE),0)</f>
        <v>2507_W_1332</v>
      </c>
      <c r="Z530" s="101" t="str">
        <f>IF(E530&gt;0,+VLOOKUP($E530,'CODE GENERATOR'!$D:$AC,21,FALSE),0)</f>
        <v>2507_W_1361</v>
      </c>
      <c r="AA530" s="101" t="str">
        <f>IF(E530&gt;0,+VLOOKUP($E530,'CODE GENERATOR'!$D:$AC,22,FALSE),0)</f>
        <v>2507_W_1345</v>
      </c>
      <c r="AB530" s="101" t="str">
        <f>IF(E530&gt;0,+VLOOKUP($E530,'CODE GENERATOR'!$D:$AC,23,FALSE),0)</f>
        <v>2507_D_cavalier_detay_0064</v>
      </c>
      <c r="AC530" s="101" t="str">
        <f>IF(E530&gt;0,+VLOOKUP($E530,'CODE GENERATOR'!$D:$AC,24,FALSE),0)</f>
        <v/>
      </c>
      <c r="AD530" s="101" t="str">
        <f>IF(E530&gt;0,+VLOOKUP($E530,'CODE GENERATOR'!$D:$AC,25,FALSE),0)</f>
        <v>2507_VW_Web_25</v>
      </c>
      <c r="AE530" s="101" t="str">
        <f>IF(E530&gt;0,+VLOOKUP($E530,'CODE GENERATOR'!$D:$AC,26,FALSE),0)</f>
        <v/>
      </c>
      <c r="AF530" s="149" t="str">
        <f>IF($C530&gt;0,$C530&amp;" "&amp;$P530&amp;" "&amp;+VLOOKUP($C530,'STYLE NAMES'!$B:$AC,10,FALSE),"""")</f>
        <v>ASPEN NAVY WOMEN'S LONG SLEEVE BASE LAYER QUARTER ZIP</v>
      </c>
      <c r="AG530" s="101" t="str">
        <f>"Enjoy our "&amp;(AF530)&amp;"; "&amp;IF(C530&gt;0,+VLOOKUP($C530,'STYLE NAMES'!$B:$AC,11,FALSE),"")</f>
        <v>Enjoy our ASPEN NAVY WOMEN'S LONG SLEEVE BASE LAYER QUARTER ZIP; ASPEN Quarter Zip Base Layer / Second Skin
Chic, comfortable and technical
These elegant base layers are designed to ride and train in style.
Available in many colors to match your horse's gear.</v>
      </c>
      <c r="AH530" s="101" t="str">
        <f>IF(C530&gt;0,+VLOOKUP($C530,'STYLE NAMES'!$B:$AC,12,FALSE),"")</f>
        <v>*Extra-soft and comfortable technical jersey
* 4-way stretch fabric
* Breathable and Quick Dry
* Wrinkle-free and Easy Care
Composition:
90% Polyamide 10% Elasthane</v>
      </c>
      <c r="AI530" s="101" t="str">
        <f>IF(C530&gt;0,+VLOOKUP($C530,'STYLE NAMES'!$B:$AC,13,FALSE),"")</f>
        <v>Machine Wash at 30°C
Mild process
Iron at low temperature
Iron from REVERSE
Do NOT iron on logos or prints
Do not bleach
Do NOT Tumble Dry</v>
      </c>
      <c r="AJ530" s="149" t="str">
        <f>IF($C530&gt;0,$C530&amp;" "&amp;$P530&amp;" "&amp;+VLOOKUP($C530,'STYLE NAMES'!$B:$AC,14,FALSE),"""")</f>
        <v>ASPEN NAVY KADIN UZUN KOL FERMUARLI T-SHIRT</v>
      </c>
      <c r="AK530" s="149" t="str">
        <f>"Cavalier SanMarco tarafından tasarlanan "&amp;(AJ530)&amp;"; "&amp;IF(C530&gt;0,+VLOOKUP($C530,'STYLE NAMES'!$B:$AC,15,FALSE),"")</f>
        <v>Cavalier SanMarco tarafından tasarlanan ASPEN NAVY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0" s="149" t="str">
        <f>IF(C530&gt;0,+VLOOKUP($C530,'STYLE NAMES'!$B:$AC,16,FALSE),"")</f>
        <v>*Ekstra yumuşak ve rahat teknik örme kumaş
* 4 yöne esneyen kumaş
* Nefes Alabilir ve Hızlı Kuruma
* Kırışmaz ve Bakımı Kolay
Kompozisyon:
%90 Polyamid %10 Elastan</v>
      </c>
      <c r="AM530" s="149" t="str">
        <f>IF(C530&gt;0,+VLOOKUP($C530,'STYLE NAMES'!$B:$AC,17,FALSE),"")</f>
        <v>Makinede 30°C' de Yıkayın
Hassas Yıkama
Ilık ütü yapın
Tersten ütüleyin
Logo ve baskıları ÜTÜLEMEYİN
Çamaşır suyu kullanmayın
Kurutma Makinesinde Kurutmayın</v>
      </c>
      <c r="AN530" s="149" t="str">
        <f>IF($C530&gt;0,$C530&amp;" "&amp;$P530&amp;" "&amp;+VLOOKUP($C530,'STYLE NAMES'!$B:$AC,18,FALSE),"""")</f>
        <v>ASPEN NAVY MAGILETTA DONNA MANICA LUNGA QUARTER ZIP</v>
      </c>
      <c r="AO530" s="101" t="str">
        <f>"Disegnato da Cavalier SanMarco "&amp;(AN530)&amp;"; "&amp;IF(C530&gt;0,+VLOOKUP($C530,'STYLE NAMES'!$B:$AC,19,FALSE),"")</f>
        <v>Disegnato da Cavalier SanMarco ASPEN NAVY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0" s="101" t="str">
        <f>IF(C530&gt;0,+VLOOKUP($C530,'STYLE NAMES'!$B:$AC,20,FALSE),"")</f>
        <v>Jersey tecnico extra-morbido e confortevole 
Tessuto elasticizzato 4-way stretch 
Traspirante e ad asciugatura rapida 
No stiro e di facile manutenzione 
Composizione: 
90% Poliammide, 10% Elastan</v>
      </c>
      <c r="AQ530" s="101" t="str">
        <f>IF(C530&gt;0,+VLOOKUP($C530,'STYLE NAMES'!$B:$AC,21,FALSE),"")</f>
        <v>Lavare in lavatrice a 30°C Ciclo delicato 
Stirare a bassa temperatura
Stirare al rovescio 
Non stirare su loghi o stampe 
Non candeggiare 
Non asciugare in asciugatrice</v>
      </c>
      <c r="AR530" s="101">
        <f>IF(D530&gt;0,+VLOOKUP($C530,'STYLE NAMES'!$B:$AC,22,FALSE),"")</f>
        <v>0</v>
      </c>
      <c r="AS530" s="101">
        <f>IF(E530&gt;0,+VLOOKUP($C530,'STYLE NAMES'!$B:$AC,23,FALSE),"")</f>
        <v>0</v>
      </c>
      <c r="AT530" s="101">
        <f>IF(F530&gt;0,+VLOOKUP($C530,'STYLE NAMES'!$B:$AC,24,FALSE),"")</f>
        <v>0</v>
      </c>
      <c r="AU530" s="101">
        <f>IF(G530&gt;0,+VLOOKUP($C530,'STYLE NAMES'!$B:$AC,25,FALSE),"")</f>
        <v>0</v>
      </c>
      <c r="AV530" s="101" t="str">
        <f>+VLOOKUP($S530,'CODE GENERATOR'!$P:$AM,15,FALSE)</f>
        <v>R.BOTWN_BRC0067_TJR0027NAVNAV</v>
      </c>
      <c r="AW530" s="101" t="str">
        <f>+VLOOKUP($S530,'CODE GENERATOR'!$P:$AM,16,FALSE)</f>
        <v>A.RACUX_BLT0094A_BRD0002NAVNAV</v>
      </c>
      <c r="AX530" s="101" t="str">
        <f>+VLOOKUP($S530,'CODE GENERATOR'!$P:$AM,17,FALSE)</f>
        <v>A.RACAU_SOC0018_NYL00003XBST4</v>
      </c>
      <c r="AY530" s="101">
        <f>+VLOOKUP($S530,'CODE GENERATOR'!$P:$AM,18,FALSE)</f>
        <v>0</v>
      </c>
      <c r="AZ530" s="101">
        <f>+VLOOKUP($S530,'CODE GENERATOR'!$P:$AM,19,FALSE)</f>
        <v>0</v>
      </c>
      <c r="BA530" s="101">
        <f>+VLOOKUP($S530,'CODE GENERATOR'!$P:$AM,20,FALSE)</f>
        <v>0</v>
      </c>
      <c r="BB530" s="101">
        <f>+VLOOKUP($S530,'CODE GENERATOR'!$P:$AM,21,FALSE)</f>
        <v>0</v>
      </c>
      <c r="BC530" s="101">
        <f>+VLOOKUP($S530,'CODE GENERATOR'!$P:$AM,22,FALSE)</f>
        <v>0</v>
      </c>
      <c r="BD530" s="101">
        <f>+VLOOKUP($S530,'CODE GENERATOR'!$P:$AM,23,FALSE)</f>
        <v>0</v>
      </c>
      <c r="BE530" s="101">
        <f>+VLOOKUP($S530,'CODE GENERATOR'!$P:$AM,24,FALSE)</f>
        <v>0</v>
      </c>
      <c r="BF530" s="101">
        <f>IF(C530&gt;0,+VLOOKUP(G530,'CATEGORY ID'!$A$1:$L$118,3,FALSE),"")</f>
        <v>30</v>
      </c>
      <c r="BG530" s="101">
        <f>IF(C530&gt;0,+VLOOKUP(H530,'CATEGORY ID'!$D$1:$L$118,3,FALSE),"")</f>
        <v>3</v>
      </c>
      <c r="BH530" s="101">
        <f>IF(C530&gt;0,+VLOOKUP((+H530&amp;I530),'CATEGORY ID'!$H$1:$I$121,2,FALSE),"")</f>
        <v>109</v>
      </c>
      <c r="BJ530" s="101">
        <f>IF(C530&gt;0,IF(COUNTIF('CATEGORY ID'!$K$1:$K$121,+H530&amp;K530) &gt; 0, +VLOOKUP(+H530&amp;K530,'CATEGORY ID'!$K$1:$L$121,2,FALSE),""),"")</f>
        <v>48</v>
      </c>
      <c r="BK530" s="101" t="str">
        <f>IF(C530&gt;0,IF(COUNTIF('CATEGORY ID'!$K$124:$K$165, +VLOOKUP(C530,'STYLE NAMES'!$B:$AE,30,FALSE)) &gt; 0, +VLOOKUP(VLOOKUP(C530,'STYLE NAMES'!$B:$AE,30,FALSE),'CATEGORY ID'!K:M,2,FALSE),""),"")</f>
        <v/>
      </c>
      <c r="BM530" s="101">
        <v>204</v>
      </c>
      <c r="BR530" s="101" t="str" cm="1">
        <f t="array" ref="BR530">IF(C530&gt;0,_xlfn.TEXTJOIN(";", TRUE,_xlfn.UNIQUE(_xlfn._xlws.FILTER(BF530:BQ530,(BF530:BQ530&gt;0)),TRUE,FALSE)),"")&amp;";"&amp;BS530</f>
        <v>30;3;109;48;204;228</v>
      </c>
      <c r="BS530" s="101">
        <v>228</v>
      </c>
      <c r="BU530" s="106">
        <f>IF(C530&gt;0,+VLOOKUP($C530,'STYLE NAMES'!$B:$AC,26,FALSE),"")</f>
        <v>99.9</v>
      </c>
      <c r="BV530" s="106">
        <f>IF(C530&gt;0,+VLOOKUP($C530,'STYLE NAMES'!$B:$AC,27,FALSE),"")</f>
        <v>5490</v>
      </c>
      <c r="BW530" s="106">
        <f>IF(C530&gt;0,+VLOOKUP($C530,'STYLE NAMES'!$B:$AC,28,FALSE),"")</f>
        <v>114.88499999999999</v>
      </c>
      <c r="BY530"/>
      <c r="BZ530" s="101">
        <v>2</v>
      </c>
      <c r="CA530" s="137">
        <f t="shared" si="38"/>
        <v>1</v>
      </c>
      <c r="CB530" s="137" t="str">
        <f>+VLOOKUP(C530,'[2]STYLES &amp; MODELS MATRIX'!$A:$G,7,FALSE)</f>
        <v>AK</v>
      </c>
      <c r="CC530" s="137" t="str">
        <f>+VLOOKUP(C530,'[1]STYLES &amp; SIZE CHARTS'!$A:$H,8,FALSE)</f>
        <v>WT-LSBL1</v>
      </c>
      <c r="CD530" s="137"/>
      <c r="CE530" s="205"/>
      <c r="CF530" s="141"/>
    </row>
    <row r="531" spans="1:84" s="101" customFormat="1" ht="12" customHeight="1" x14ac:dyDescent="0.2">
      <c r="A531" s="102">
        <f t="shared" si="36"/>
        <v>8683711005797</v>
      </c>
      <c r="B531" s="101" t="s">
        <v>890</v>
      </c>
      <c r="C531" s="101" t="s">
        <v>127</v>
      </c>
      <c r="D531" s="101" t="s">
        <v>2972</v>
      </c>
      <c r="E531" s="203" t="s">
        <v>2397</v>
      </c>
      <c r="F531" s="101" t="s">
        <v>2346</v>
      </c>
      <c r="G531" s="101" t="str">
        <f>IF(C531&gt;0,+VLOOKUP($C531,'STYLE NAMES'!$B:$AC,4,FALSE),"")</f>
        <v>RIDER</v>
      </c>
      <c r="H531" s="101" t="str">
        <f>IF(C531&gt;0,+VLOOKUP($C531,'STYLE NAMES'!$B:$AC,5,FALSE),"")</f>
        <v>WOMEN</v>
      </c>
      <c r="I531" s="101" t="str">
        <f>IF(C531&gt;0,+VLOOKUP($C531,'STYLE NAMES'!$B:$AC,6,FALSE),"")</f>
        <v>TOPS</v>
      </c>
      <c r="J531" s="101" t="str">
        <f>IF(C531&gt;0,+VLOOKUP($C531,'STYLE NAMES'!$B:$AC,7,FALSE),"")</f>
        <v>WOMEN</v>
      </c>
      <c r="K531" s="101" t="str">
        <f>IF(C531&gt;0,+VLOOKUP($C531,'STYLE NAMES'!$B:$AC,8,FALSE),"")</f>
        <v>BASE LAYERS</v>
      </c>
      <c r="L531" s="101" t="str">
        <f>IF(E531&gt;0,+VLOOKUP($E531,'CODE GENERATOR'!$D:$T,3,FALSE),"")</f>
        <v>W</v>
      </c>
      <c r="M531" s="101" t="str">
        <f>IF(E531&gt;0,+VLOOKUP($E531,'CODE GENERATOR'!$D:$T,4,FALSE),"")</f>
        <v>SUPREME</v>
      </c>
      <c r="N531" s="101" t="str">
        <f>IF(E531&gt;0,+VLOOKUP($E531,'CODE GENERATOR'!$D:$T,6,FALSE),"")</f>
        <v>BLACK</v>
      </c>
      <c r="O531" s="101" t="str">
        <f>IF(E531&gt;0,+VLOOKUP($E531,'CODE GENERATOR'!$D:$T,7,FALSE),"")</f>
        <v>BLACK</v>
      </c>
      <c r="P531" s="101" t="str">
        <f t="shared" si="37"/>
        <v>BLACK</v>
      </c>
      <c r="Q531" s="104" t="str">
        <f>IF(E531&gt;0,+VLOOKUP($E531,'CODE GENERATOR'!$D:$T,11,FALSE),"")</f>
        <v>R.TOPWN_BLY0048</v>
      </c>
      <c r="R531" s="104" t="str">
        <f>IF(E531&gt;0,+VLOOKUP($E531,'CODE GENERATOR'!$D:$T,12,FALSE),"")</f>
        <v>SUP0017BLKBLK</v>
      </c>
      <c r="S531" s="104" t="str">
        <f>IF(E531&gt;0,+VLOOKUP($E531,'CODE GENERATOR'!$D:$T,13,FALSE),"")</f>
        <v>R.TOPWN_BLY0048_SUP0017BLKBLK</v>
      </c>
      <c r="T531" s="104" t="str">
        <f t="shared" si="35"/>
        <v>R.TOPWN_BLY0048_SUP0017BLKBLK_XS</v>
      </c>
      <c r="U531" s="105">
        <v>8683711005797</v>
      </c>
      <c r="V531" s="107" t="str" cm="1">
        <f t="array" ref="V531">_xlfn.TEXTJOIN(";", TRUE, _xlfn.UNIQUE(_xlfn._xlws.FILTER(P$3:P$10029, C$3:C$10029=C531)))</f>
        <v>LILAC;NAVY;BLACK;BEIGE;BORDEAUX;DARK GRAY;GREEN</v>
      </c>
      <c r="W531" s="107" t="str" cm="1">
        <f t="array" ref="W531">_xlfn.TEXTJOIN(";", TRUE, _xlfn.UNIQUE(_xlfn._xlws.FILTER(F$3:F$10029, C$3:C$10029=C531)))</f>
        <v>XS;S;M;L;XL</v>
      </c>
      <c r="X531" s="101" t="str">
        <f>IF(E531&gt;0,+VLOOKUP($E531,'CODE GENERATOR'!$D:$AC,19,FALSE),0)</f>
        <v>2507_W_0691</v>
      </c>
      <c r="Y531" s="101" t="str">
        <f>IF(E531&gt;0,+VLOOKUP($E531,'CODE GENERATOR'!$D:$AC,20,FALSE),0)</f>
        <v>2507_W_0721</v>
      </c>
      <c r="Z531" s="101" t="str">
        <f>IF(E531&gt;0,+VLOOKUP($E531,'CODE GENERATOR'!$D:$AC,21,FALSE),0)</f>
        <v>2507_W_0744</v>
      </c>
      <c r="AA531" s="101" t="str">
        <f>IF(E531&gt;0,+VLOOKUP($E531,'CODE GENERATOR'!$D:$AC,22,FALSE),0)</f>
        <v>2507_W_0731</v>
      </c>
      <c r="AB531" s="101" t="str">
        <f>IF(E531&gt;0,+VLOOKUP($E531,'CODE GENERATOR'!$D:$AC,23,FALSE),0)</f>
        <v>2507_D_cavalier_detay_0061</v>
      </c>
      <c r="AC531" s="101" t="str">
        <f>IF(E531&gt;0,+VLOOKUP($E531,'CODE GENERATOR'!$D:$AC,24,FALSE),0)</f>
        <v/>
      </c>
      <c r="AD531" s="101" t="str">
        <f>IF(E531&gt;0,+VLOOKUP($E531,'CODE GENERATOR'!$D:$AC,25,FALSE),0)</f>
        <v>2507_VW_Web_13</v>
      </c>
      <c r="AE531" s="101" t="str">
        <f>IF(E531&gt;0,+VLOOKUP($E531,'CODE GENERATOR'!$D:$AC,26,FALSE),0)</f>
        <v/>
      </c>
      <c r="AF531" s="149" t="str">
        <f>IF($C531&gt;0,$C531&amp;" "&amp;$P531&amp;" "&amp;+VLOOKUP($C531,'STYLE NAMES'!$B:$AC,10,FALSE),"""")</f>
        <v>ASPEN BLACK WOMEN'S LONG SLEEVE BASE LAYER QUARTER ZIP</v>
      </c>
      <c r="AG531" s="101" t="str">
        <f>"Enjoy our "&amp;(AF531)&amp;"; "&amp;IF(C531&gt;0,+VLOOKUP($C531,'STYLE NAMES'!$B:$AC,11,FALSE),"")</f>
        <v>Enjoy our ASPEN BLACK WOMEN'S LONG SLEEVE BASE LAYER QUARTER ZIP; ASPEN Quarter Zip Base Layer / Second Skin
Chic, comfortable and technical
These elegant base layers are designed to ride and train in style.
Available in many colors to match your horse's gear.</v>
      </c>
      <c r="AH531" s="101" t="str">
        <f>IF(C531&gt;0,+VLOOKUP($C531,'STYLE NAMES'!$B:$AC,12,FALSE),"")</f>
        <v>*Extra-soft and comfortable technical jersey
* 4-way stretch fabric
* Breathable and Quick Dry
* Wrinkle-free and Easy Care
Composition:
90% Polyamide 10% Elasthane</v>
      </c>
      <c r="AI531" s="101" t="str">
        <f>IF(C531&gt;0,+VLOOKUP($C531,'STYLE NAMES'!$B:$AC,13,FALSE),"")</f>
        <v>Machine Wash at 30°C
Mild process
Iron at low temperature
Iron from REVERSE
Do NOT iron on logos or prints
Do not bleach
Do NOT Tumble Dry</v>
      </c>
      <c r="AJ531" s="149" t="str">
        <f>IF($C531&gt;0,$C531&amp;" "&amp;$P531&amp;" "&amp;+VLOOKUP($C531,'STYLE NAMES'!$B:$AC,14,FALSE),"""")</f>
        <v>ASPEN BLACK KADIN UZUN KOL FERMUARLI T-SHIRT</v>
      </c>
      <c r="AK531" s="149" t="str">
        <f>"Cavalier SanMarco tarafından tasarlanan "&amp;(AJ531)&amp;"; "&amp;IF(C531&gt;0,+VLOOKUP($C531,'STYLE NAMES'!$B:$AC,15,FALSE),"")</f>
        <v>Cavalier SanMarco tarafından tasarlanan ASPEN BLACK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1" s="149" t="str">
        <f>IF(C531&gt;0,+VLOOKUP($C531,'STYLE NAMES'!$B:$AC,16,FALSE),"")</f>
        <v>*Ekstra yumuşak ve rahat teknik örme kumaş
* 4 yöne esneyen kumaş
* Nefes Alabilir ve Hızlı Kuruma
* Kırışmaz ve Bakımı Kolay
Kompozisyon:
%90 Polyamid %10 Elastan</v>
      </c>
      <c r="AM531" s="149" t="str">
        <f>IF(C531&gt;0,+VLOOKUP($C531,'STYLE NAMES'!$B:$AC,17,FALSE),"")</f>
        <v>Makinede 30°C' de Yıkayın
Hassas Yıkama
Ilık ütü yapın
Tersten ütüleyin
Logo ve baskıları ÜTÜLEMEYİN
Çamaşır suyu kullanmayın
Kurutma Makinesinde Kurutmayın</v>
      </c>
      <c r="AN531" s="149" t="str">
        <f>IF($C531&gt;0,$C531&amp;" "&amp;$P531&amp;" "&amp;+VLOOKUP($C531,'STYLE NAMES'!$B:$AC,18,FALSE),"""")</f>
        <v>ASPEN BLACK MAGILETTA DONNA MANICA LUNGA QUARTER ZIP</v>
      </c>
      <c r="AO531" s="101" t="str">
        <f>"Disegnato da Cavalier SanMarco "&amp;(AN531)&amp;"; "&amp;IF(C531&gt;0,+VLOOKUP($C531,'STYLE NAMES'!$B:$AC,19,FALSE),"")</f>
        <v>Disegnato da Cavalier SanMarco ASPEN BLACK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1" s="101" t="str">
        <f>IF(C531&gt;0,+VLOOKUP($C531,'STYLE NAMES'!$B:$AC,20,FALSE),"")</f>
        <v>Jersey tecnico extra-morbido e confortevole 
Tessuto elasticizzato 4-way stretch 
Traspirante e ad asciugatura rapida 
No stiro e di facile manutenzione 
Composizione: 
90% Poliammide, 10% Elastan</v>
      </c>
      <c r="AQ531" s="101" t="str">
        <f>IF(C531&gt;0,+VLOOKUP($C531,'STYLE NAMES'!$B:$AC,21,FALSE),"")</f>
        <v>Lavare in lavatrice a 30°C Ciclo delicato 
Stirare a bassa temperatura
Stirare al rovescio 
Non stirare su loghi o stampe 
Non candeggiare 
Non asciugare in asciugatrice</v>
      </c>
      <c r="AR531" s="101">
        <f>IF(D531&gt;0,+VLOOKUP($C531,'STYLE NAMES'!$B:$AC,22,FALSE),"")</f>
        <v>0</v>
      </c>
      <c r="AS531" s="101">
        <f>IF(E531&gt;0,+VLOOKUP($C531,'STYLE NAMES'!$B:$AC,23,FALSE),"")</f>
        <v>0</v>
      </c>
      <c r="AT531" s="101">
        <f>IF(F531&gt;0,+VLOOKUP($C531,'STYLE NAMES'!$B:$AC,24,FALSE),"")</f>
        <v>0</v>
      </c>
      <c r="AU531" s="101">
        <f>IF(G531&gt;0,+VLOOKUP($C531,'STYLE NAMES'!$B:$AC,25,FALSE),"")</f>
        <v>0</v>
      </c>
      <c r="AV531" s="101" t="str">
        <f>+VLOOKUP($S531,'CODE GENERATOR'!$P:$AM,15,FALSE)</f>
        <v>R.BOTWN_BRC0067_TJR0027BLKBLK</v>
      </c>
      <c r="AW531" s="101" t="str">
        <f>+VLOOKUP($S531,'CODE GENERATOR'!$P:$AM,16,FALSE)</f>
        <v>A.RACUX_BLT0015_BRD0012GRYBBL</v>
      </c>
      <c r="AX531" s="101" t="str">
        <f>+VLOOKUP($S531,'CODE GENERATOR'!$P:$AM,17,FALSE)</f>
        <v>A.RACAU_SOC0018_NYL00003XBST1</v>
      </c>
      <c r="AY531" s="101">
        <f>+VLOOKUP($S531,'CODE GENERATOR'!$P:$AM,18,FALSE)</f>
        <v>0</v>
      </c>
      <c r="AZ531" s="101">
        <f>+VLOOKUP($S531,'CODE GENERATOR'!$P:$AM,19,FALSE)</f>
        <v>0</v>
      </c>
      <c r="BA531" s="101">
        <f>+VLOOKUP($S531,'CODE GENERATOR'!$P:$AM,20,FALSE)</f>
        <v>0</v>
      </c>
      <c r="BB531" s="101">
        <f>+VLOOKUP($S531,'CODE GENERATOR'!$P:$AM,21,FALSE)</f>
        <v>0</v>
      </c>
      <c r="BC531" s="101">
        <f>+VLOOKUP($S531,'CODE GENERATOR'!$P:$AM,22,FALSE)</f>
        <v>0</v>
      </c>
      <c r="BD531" s="101">
        <f>+VLOOKUP($S531,'CODE GENERATOR'!$P:$AM,23,FALSE)</f>
        <v>0</v>
      </c>
      <c r="BE531" s="101">
        <f>+VLOOKUP($S531,'CODE GENERATOR'!$P:$AM,24,FALSE)</f>
        <v>0</v>
      </c>
      <c r="BF531" s="101">
        <f>IF(C531&gt;0,+VLOOKUP(G531,'CATEGORY ID'!$A$1:$L$118,3,FALSE),"")</f>
        <v>30</v>
      </c>
      <c r="BG531" s="101">
        <f>IF(C531&gt;0,+VLOOKUP(H531,'CATEGORY ID'!$D$1:$L$118,3,FALSE),"")</f>
        <v>3</v>
      </c>
      <c r="BH531" s="101">
        <f>IF(C531&gt;0,+VLOOKUP((+H531&amp;I531),'CATEGORY ID'!$H$1:$I$121,2,FALSE),"")</f>
        <v>109</v>
      </c>
      <c r="BJ531" s="101">
        <f>IF(C531&gt;0,IF(COUNTIF('CATEGORY ID'!$K$1:$K$121,+H531&amp;K531) &gt; 0, +VLOOKUP(+H531&amp;K531,'CATEGORY ID'!$K$1:$L$121,2,FALSE),""),"")</f>
        <v>48</v>
      </c>
      <c r="BK531" s="101" t="str">
        <f>IF(C531&gt;0,IF(COUNTIF('CATEGORY ID'!$K$124:$K$165, +VLOOKUP(C531,'STYLE NAMES'!$B:$AE,30,FALSE)) &gt; 0, +VLOOKUP(VLOOKUP(C531,'STYLE NAMES'!$B:$AE,30,FALSE),'CATEGORY ID'!K:M,2,FALSE),""),"")</f>
        <v/>
      </c>
      <c r="BM531" s="101">
        <v>204</v>
      </c>
      <c r="BR531" s="101" t="str" cm="1">
        <f t="array" ref="BR531">IF(C531&gt;0,_xlfn.TEXTJOIN(";", TRUE,_xlfn.UNIQUE(_xlfn._xlws.FILTER(BF531:BQ531,(BF531:BQ531&gt;0)),TRUE,FALSE)),"")&amp;";"&amp;BS531</f>
        <v>30;3;109;48;204;228</v>
      </c>
      <c r="BS531" s="101">
        <v>228</v>
      </c>
      <c r="BU531" s="106">
        <f>IF(C531&gt;0,+VLOOKUP($C531,'STYLE NAMES'!$B:$AC,26,FALSE),"")</f>
        <v>99.9</v>
      </c>
      <c r="BV531" s="106">
        <f>IF(C531&gt;0,+VLOOKUP($C531,'STYLE NAMES'!$B:$AC,27,FALSE),"")</f>
        <v>5490</v>
      </c>
      <c r="BW531" s="106">
        <f>IF(C531&gt;0,+VLOOKUP($C531,'STYLE NAMES'!$B:$AC,28,FALSE),"")</f>
        <v>114.88499999999999</v>
      </c>
      <c r="BY531"/>
      <c r="BZ531" s="101">
        <v>0</v>
      </c>
      <c r="CA531" s="137">
        <f t="shared" si="38"/>
        <v>1</v>
      </c>
      <c r="CB531" s="137" t="str">
        <f>+VLOOKUP(C531,'[2]STYLES &amp; MODELS MATRIX'!$A:$G,7,FALSE)</f>
        <v>AK</v>
      </c>
      <c r="CC531" s="137" t="str">
        <f>+VLOOKUP(C531,'[1]STYLES &amp; SIZE CHARTS'!$A:$H,8,FALSE)</f>
        <v>WT-LSBL1</v>
      </c>
      <c r="CD531" s="137"/>
      <c r="CE531" s="205"/>
      <c r="CF531" s="141"/>
    </row>
    <row r="532" spans="1:84" s="101" customFormat="1" ht="12" customHeight="1" x14ac:dyDescent="0.2">
      <c r="A532" s="102">
        <f t="shared" si="36"/>
        <v>8683711005803</v>
      </c>
      <c r="B532" s="101" t="s">
        <v>890</v>
      </c>
      <c r="C532" s="101" t="s">
        <v>127</v>
      </c>
      <c r="D532" s="101" t="s">
        <v>2972</v>
      </c>
      <c r="E532" s="203" t="s">
        <v>2397</v>
      </c>
      <c r="F532" s="101" t="s">
        <v>785</v>
      </c>
      <c r="G532" s="101" t="str">
        <f>IF(C532&gt;0,+VLOOKUP($C532,'STYLE NAMES'!$B:$AC,4,FALSE),"")</f>
        <v>RIDER</v>
      </c>
      <c r="H532" s="101" t="str">
        <f>IF(C532&gt;0,+VLOOKUP($C532,'STYLE NAMES'!$B:$AC,5,FALSE),"")</f>
        <v>WOMEN</v>
      </c>
      <c r="I532" s="101" t="str">
        <f>IF(C532&gt;0,+VLOOKUP($C532,'STYLE NAMES'!$B:$AC,6,FALSE),"")</f>
        <v>TOPS</v>
      </c>
      <c r="J532" s="101" t="str">
        <f>IF(C532&gt;0,+VLOOKUP($C532,'STYLE NAMES'!$B:$AC,7,FALSE),"")</f>
        <v>WOMEN</v>
      </c>
      <c r="K532" s="101" t="str">
        <f>IF(C532&gt;0,+VLOOKUP($C532,'STYLE NAMES'!$B:$AC,8,FALSE),"")</f>
        <v>BASE LAYERS</v>
      </c>
      <c r="L532" s="101" t="str">
        <f>IF(E532&gt;0,+VLOOKUP($E532,'CODE GENERATOR'!$D:$T,3,FALSE),"")</f>
        <v>W</v>
      </c>
      <c r="M532" s="101" t="str">
        <f>IF(E532&gt;0,+VLOOKUP($E532,'CODE GENERATOR'!$D:$T,4,FALSE),"")</f>
        <v>SUPREME</v>
      </c>
      <c r="N532" s="101" t="str">
        <f>IF(E532&gt;0,+VLOOKUP($E532,'CODE GENERATOR'!$D:$T,6,FALSE),"")</f>
        <v>BLACK</v>
      </c>
      <c r="O532" s="101" t="str">
        <f>IF(E532&gt;0,+VLOOKUP($E532,'CODE GENERATOR'!$D:$T,7,FALSE),"")</f>
        <v>BLACK</v>
      </c>
      <c r="P532" s="101" t="str">
        <f t="shared" si="37"/>
        <v>BLACK</v>
      </c>
      <c r="Q532" s="104" t="str">
        <f>IF(E532&gt;0,+VLOOKUP($E532,'CODE GENERATOR'!$D:$T,11,FALSE),"")</f>
        <v>R.TOPWN_BLY0048</v>
      </c>
      <c r="R532" s="104" t="str">
        <f>IF(E532&gt;0,+VLOOKUP($E532,'CODE GENERATOR'!$D:$T,12,FALSE),"")</f>
        <v>SUP0017BLKBLK</v>
      </c>
      <c r="S532" s="104" t="str">
        <f>IF(E532&gt;0,+VLOOKUP($E532,'CODE GENERATOR'!$D:$T,13,FALSE),"")</f>
        <v>R.TOPWN_BLY0048_SUP0017BLKBLK</v>
      </c>
      <c r="T532" s="104" t="str">
        <f t="shared" si="35"/>
        <v>R.TOPWN_BLY0048_SUP0017BLKBLK_S</v>
      </c>
      <c r="U532" s="105">
        <v>8683711005803</v>
      </c>
      <c r="V532" s="107" t="str" cm="1">
        <f t="array" ref="V532">_xlfn.TEXTJOIN(";", TRUE, _xlfn.UNIQUE(_xlfn._xlws.FILTER(P$3:P$10029, C$3:C$10029=C532)))</f>
        <v>LILAC;NAVY;BLACK;BEIGE;BORDEAUX;DARK GRAY;GREEN</v>
      </c>
      <c r="W532" s="107" t="str" cm="1">
        <f t="array" ref="W532">_xlfn.TEXTJOIN(";", TRUE, _xlfn.UNIQUE(_xlfn._xlws.FILTER(F$3:F$10029, C$3:C$10029=C532)))</f>
        <v>XS;S;M;L;XL</v>
      </c>
      <c r="X532" s="101" t="str">
        <f>IF(E532&gt;0,+VLOOKUP($E532,'CODE GENERATOR'!$D:$AC,19,FALSE),0)</f>
        <v>2507_W_0691</v>
      </c>
      <c r="Y532" s="101" t="str">
        <f>IF(E532&gt;0,+VLOOKUP($E532,'CODE GENERATOR'!$D:$AC,20,FALSE),0)</f>
        <v>2507_W_0721</v>
      </c>
      <c r="Z532" s="101" t="str">
        <f>IF(E532&gt;0,+VLOOKUP($E532,'CODE GENERATOR'!$D:$AC,21,FALSE),0)</f>
        <v>2507_W_0744</v>
      </c>
      <c r="AA532" s="101" t="str">
        <f>IF(E532&gt;0,+VLOOKUP($E532,'CODE GENERATOR'!$D:$AC,22,FALSE),0)</f>
        <v>2507_W_0731</v>
      </c>
      <c r="AB532" s="101" t="str">
        <f>IF(E532&gt;0,+VLOOKUP($E532,'CODE GENERATOR'!$D:$AC,23,FALSE),0)</f>
        <v>2507_D_cavalier_detay_0061</v>
      </c>
      <c r="AC532" s="101" t="str">
        <f>IF(E532&gt;0,+VLOOKUP($E532,'CODE GENERATOR'!$D:$AC,24,FALSE),0)</f>
        <v/>
      </c>
      <c r="AD532" s="101" t="str">
        <f>IF(E532&gt;0,+VLOOKUP($E532,'CODE GENERATOR'!$D:$AC,25,FALSE),0)</f>
        <v>2507_VW_Web_13</v>
      </c>
      <c r="AE532" s="101" t="str">
        <f>IF(E532&gt;0,+VLOOKUP($E532,'CODE GENERATOR'!$D:$AC,26,FALSE),0)</f>
        <v/>
      </c>
      <c r="AF532" s="149" t="str">
        <f>IF($C532&gt;0,$C532&amp;" "&amp;$P532&amp;" "&amp;+VLOOKUP($C532,'STYLE NAMES'!$B:$AC,10,FALSE),"""")</f>
        <v>ASPEN BLACK WOMEN'S LONG SLEEVE BASE LAYER QUARTER ZIP</v>
      </c>
      <c r="AG532" s="101" t="str">
        <f>"Enjoy our "&amp;(AF532)&amp;"; "&amp;IF(C532&gt;0,+VLOOKUP($C532,'STYLE NAMES'!$B:$AC,11,FALSE),"")</f>
        <v>Enjoy our ASPEN BLACK WOMEN'S LONG SLEEVE BASE LAYER QUARTER ZIP; ASPEN Quarter Zip Base Layer / Second Skin
Chic, comfortable and technical
These elegant base layers are designed to ride and train in style.
Available in many colors to match your horse's gear.</v>
      </c>
      <c r="AH532" s="101" t="str">
        <f>IF(C532&gt;0,+VLOOKUP($C532,'STYLE NAMES'!$B:$AC,12,FALSE),"")</f>
        <v>*Extra-soft and comfortable technical jersey
* 4-way stretch fabric
* Breathable and Quick Dry
* Wrinkle-free and Easy Care
Composition:
90% Polyamide 10% Elasthane</v>
      </c>
      <c r="AI532" s="101" t="str">
        <f>IF(C532&gt;0,+VLOOKUP($C532,'STYLE NAMES'!$B:$AC,13,FALSE),"")</f>
        <v>Machine Wash at 30°C
Mild process
Iron at low temperature
Iron from REVERSE
Do NOT iron on logos or prints
Do not bleach
Do NOT Tumble Dry</v>
      </c>
      <c r="AJ532" s="149" t="str">
        <f>IF($C532&gt;0,$C532&amp;" "&amp;$P532&amp;" "&amp;+VLOOKUP($C532,'STYLE NAMES'!$B:$AC,14,FALSE),"""")</f>
        <v>ASPEN BLACK KADIN UZUN KOL FERMUARLI T-SHIRT</v>
      </c>
      <c r="AK532" s="149" t="str">
        <f>"Cavalier SanMarco tarafından tasarlanan "&amp;(AJ532)&amp;"; "&amp;IF(C532&gt;0,+VLOOKUP($C532,'STYLE NAMES'!$B:$AC,15,FALSE),"")</f>
        <v>Cavalier SanMarco tarafından tasarlanan ASPEN BLACK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2" s="149" t="str">
        <f>IF(C532&gt;0,+VLOOKUP($C532,'STYLE NAMES'!$B:$AC,16,FALSE),"")</f>
        <v>*Ekstra yumuşak ve rahat teknik örme kumaş
* 4 yöne esneyen kumaş
* Nefes Alabilir ve Hızlı Kuruma
* Kırışmaz ve Bakımı Kolay
Kompozisyon:
%90 Polyamid %10 Elastan</v>
      </c>
      <c r="AM532" s="149" t="str">
        <f>IF(C532&gt;0,+VLOOKUP($C532,'STYLE NAMES'!$B:$AC,17,FALSE),"")</f>
        <v>Makinede 30°C' de Yıkayın
Hassas Yıkama
Ilık ütü yapın
Tersten ütüleyin
Logo ve baskıları ÜTÜLEMEYİN
Çamaşır suyu kullanmayın
Kurutma Makinesinde Kurutmayın</v>
      </c>
      <c r="AN532" s="149" t="str">
        <f>IF($C532&gt;0,$C532&amp;" "&amp;$P532&amp;" "&amp;+VLOOKUP($C532,'STYLE NAMES'!$B:$AC,18,FALSE),"""")</f>
        <v>ASPEN BLACK MAGILETTA DONNA MANICA LUNGA QUARTER ZIP</v>
      </c>
      <c r="AO532" s="101" t="str">
        <f>"Disegnato da Cavalier SanMarco "&amp;(AN532)&amp;"; "&amp;IF(C532&gt;0,+VLOOKUP($C532,'STYLE NAMES'!$B:$AC,19,FALSE),"")</f>
        <v>Disegnato da Cavalier SanMarco ASPEN BLACK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2" s="101" t="str">
        <f>IF(C532&gt;0,+VLOOKUP($C532,'STYLE NAMES'!$B:$AC,20,FALSE),"")</f>
        <v>Jersey tecnico extra-morbido e confortevole 
Tessuto elasticizzato 4-way stretch 
Traspirante e ad asciugatura rapida 
No stiro e di facile manutenzione 
Composizione: 
90% Poliammide, 10% Elastan</v>
      </c>
      <c r="AQ532" s="101" t="str">
        <f>IF(C532&gt;0,+VLOOKUP($C532,'STYLE NAMES'!$B:$AC,21,FALSE),"")</f>
        <v>Lavare in lavatrice a 30°C Ciclo delicato 
Stirare a bassa temperatura
Stirare al rovescio 
Non stirare su loghi o stampe 
Non candeggiare 
Non asciugare in asciugatrice</v>
      </c>
      <c r="AR532" s="101">
        <f>IF(D532&gt;0,+VLOOKUP($C532,'STYLE NAMES'!$B:$AC,22,FALSE),"")</f>
        <v>0</v>
      </c>
      <c r="AS532" s="101">
        <f>IF(E532&gt;0,+VLOOKUP($C532,'STYLE NAMES'!$B:$AC,23,FALSE),"")</f>
        <v>0</v>
      </c>
      <c r="AT532" s="101">
        <f>IF(F532&gt;0,+VLOOKUP($C532,'STYLE NAMES'!$B:$AC,24,FALSE),"")</f>
        <v>0</v>
      </c>
      <c r="AU532" s="101">
        <f>IF(G532&gt;0,+VLOOKUP($C532,'STYLE NAMES'!$B:$AC,25,FALSE),"")</f>
        <v>0</v>
      </c>
      <c r="AV532" s="101" t="str">
        <f>+VLOOKUP($S532,'CODE GENERATOR'!$P:$AM,15,FALSE)</f>
        <v>R.BOTWN_BRC0067_TJR0027BLKBLK</v>
      </c>
      <c r="AW532" s="101" t="str">
        <f>+VLOOKUP($S532,'CODE GENERATOR'!$P:$AM,16,FALSE)</f>
        <v>A.RACUX_BLT0015_BRD0012GRYBBL</v>
      </c>
      <c r="AX532" s="101" t="str">
        <f>+VLOOKUP($S532,'CODE GENERATOR'!$P:$AM,17,FALSE)</f>
        <v>A.RACAU_SOC0018_NYL00003XBST1</v>
      </c>
      <c r="AY532" s="101">
        <f>+VLOOKUP($S532,'CODE GENERATOR'!$P:$AM,18,FALSE)</f>
        <v>0</v>
      </c>
      <c r="AZ532" s="101">
        <f>+VLOOKUP($S532,'CODE GENERATOR'!$P:$AM,19,FALSE)</f>
        <v>0</v>
      </c>
      <c r="BA532" s="101">
        <f>+VLOOKUP($S532,'CODE GENERATOR'!$P:$AM,20,FALSE)</f>
        <v>0</v>
      </c>
      <c r="BB532" s="101">
        <f>+VLOOKUP($S532,'CODE GENERATOR'!$P:$AM,21,FALSE)</f>
        <v>0</v>
      </c>
      <c r="BC532" s="101">
        <f>+VLOOKUP($S532,'CODE GENERATOR'!$P:$AM,22,FALSE)</f>
        <v>0</v>
      </c>
      <c r="BD532" s="101">
        <f>+VLOOKUP($S532,'CODE GENERATOR'!$P:$AM,23,FALSE)</f>
        <v>0</v>
      </c>
      <c r="BE532" s="101">
        <f>+VLOOKUP($S532,'CODE GENERATOR'!$P:$AM,24,FALSE)</f>
        <v>0</v>
      </c>
      <c r="BF532" s="101">
        <f>IF(C532&gt;0,+VLOOKUP(G532,'CATEGORY ID'!$A$1:$L$118,3,FALSE),"")</f>
        <v>30</v>
      </c>
      <c r="BG532" s="101">
        <f>IF(C532&gt;0,+VLOOKUP(H532,'CATEGORY ID'!$D$1:$L$118,3,FALSE),"")</f>
        <v>3</v>
      </c>
      <c r="BH532" s="101">
        <f>IF(C532&gt;0,+VLOOKUP((+H532&amp;I532),'CATEGORY ID'!$H$1:$I$121,2,FALSE),"")</f>
        <v>109</v>
      </c>
      <c r="BJ532" s="101">
        <f>IF(C532&gt;0,IF(COUNTIF('CATEGORY ID'!$K$1:$K$121,+H532&amp;K532) &gt; 0, +VLOOKUP(+H532&amp;K532,'CATEGORY ID'!$K$1:$L$121,2,FALSE),""),"")</f>
        <v>48</v>
      </c>
      <c r="BK532" s="101" t="str">
        <f>IF(C532&gt;0,IF(COUNTIF('CATEGORY ID'!$K$124:$K$165, +VLOOKUP(C532,'STYLE NAMES'!$B:$AE,30,FALSE)) &gt; 0, +VLOOKUP(VLOOKUP(C532,'STYLE NAMES'!$B:$AE,30,FALSE),'CATEGORY ID'!K:M,2,FALSE),""),"")</f>
        <v/>
      </c>
      <c r="BM532" s="101">
        <v>204</v>
      </c>
      <c r="BR532" s="101" t="str" cm="1">
        <f t="array" ref="BR532">IF(C532&gt;0,_xlfn.TEXTJOIN(";", TRUE,_xlfn.UNIQUE(_xlfn._xlws.FILTER(BF532:BQ532,(BF532:BQ532&gt;0)),TRUE,FALSE)),"")&amp;";"&amp;BS532</f>
        <v>30;3;109;48;204;228</v>
      </c>
      <c r="BS532" s="101">
        <v>228</v>
      </c>
      <c r="BU532" s="106">
        <f>IF(C532&gt;0,+VLOOKUP($C532,'STYLE NAMES'!$B:$AC,26,FALSE),"")</f>
        <v>99.9</v>
      </c>
      <c r="BV532" s="106">
        <f>IF(C532&gt;0,+VLOOKUP($C532,'STYLE NAMES'!$B:$AC,27,FALSE),"")</f>
        <v>5490</v>
      </c>
      <c r="BW532" s="106">
        <f>IF(C532&gt;0,+VLOOKUP($C532,'STYLE NAMES'!$B:$AC,28,FALSE),"")</f>
        <v>114.88499999999999</v>
      </c>
      <c r="BY532"/>
      <c r="BZ532" s="101">
        <v>0</v>
      </c>
      <c r="CA532" s="137">
        <f t="shared" si="38"/>
        <v>1</v>
      </c>
      <c r="CB532" s="137" t="str">
        <f>+VLOOKUP(C532,'[2]STYLES &amp; MODELS MATRIX'!$A:$G,7,FALSE)</f>
        <v>AK</v>
      </c>
      <c r="CC532" s="137" t="str">
        <f>+VLOOKUP(C532,'[1]STYLES &amp; SIZE CHARTS'!$A:$H,8,FALSE)</f>
        <v>WT-LSBL1</v>
      </c>
      <c r="CD532" s="137"/>
      <c r="CE532" s="205"/>
      <c r="CF532" s="141"/>
    </row>
    <row r="533" spans="1:84" s="101" customFormat="1" ht="12" customHeight="1" x14ac:dyDescent="0.2">
      <c r="A533" s="102">
        <f t="shared" si="36"/>
        <v>8683711005810</v>
      </c>
      <c r="B533" s="101" t="s">
        <v>890</v>
      </c>
      <c r="C533" s="101" t="s">
        <v>127</v>
      </c>
      <c r="D533" s="101" t="s">
        <v>2972</v>
      </c>
      <c r="E533" s="203" t="s">
        <v>2397</v>
      </c>
      <c r="F533" s="101" t="s">
        <v>2247</v>
      </c>
      <c r="G533" s="101" t="str">
        <f>IF(C533&gt;0,+VLOOKUP($C533,'STYLE NAMES'!$B:$AC,4,FALSE),"")</f>
        <v>RIDER</v>
      </c>
      <c r="H533" s="101" t="str">
        <f>IF(C533&gt;0,+VLOOKUP($C533,'STYLE NAMES'!$B:$AC,5,FALSE),"")</f>
        <v>WOMEN</v>
      </c>
      <c r="I533" s="101" t="str">
        <f>IF(C533&gt;0,+VLOOKUP($C533,'STYLE NAMES'!$B:$AC,6,FALSE),"")</f>
        <v>TOPS</v>
      </c>
      <c r="J533" s="101" t="str">
        <f>IF(C533&gt;0,+VLOOKUP($C533,'STYLE NAMES'!$B:$AC,7,FALSE),"")</f>
        <v>WOMEN</v>
      </c>
      <c r="K533" s="101" t="str">
        <f>IF(C533&gt;0,+VLOOKUP($C533,'STYLE NAMES'!$B:$AC,8,FALSE),"")</f>
        <v>BASE LAYERS</v>
      </c>
      <c r="L533" s="101" t="str">
        <f>IF(E533&gt;0,+VLOOKUP($E533,'CODE GENERATOR'!$D:$T,3,FALSE),"")</f>
        <v>W</v>
      </c>
      <c r="M533" s="101" t="str">
        <f>IF(E533&gt;0,+VLOOKUP($E533,'CODE GENERATOR'!$D:$T,4,FALSE),"")</f>
        <v>SUPREME</v>
      </c>
      <c r="N533" s="101" t="str">
        <f>IF(E533&gt;0,+VLOOKUP($E533,'CODE GENERATOR'!$D:$T,6,FALSE),"")</f>
        <v>BLACK</v>
      </c>
      <c r="O533" s="101" t="str">
        <f>IF(E533&gt;0,+VLOOKUP($E533,'CODE GENERATOR'!$D:$T,7,FALSE),"")</f>
        <v>BLACK</v>
      </c>
      <c r="P533" s="101" t="str">
        <f t="shared" si="37"/>
        <v>BLACK</v>
      </c>
      <c r="Q533" s="104" t="str">
        <f>IF(E533&gt;0,+VLOOKUP($E533,'CODE GENERATOR'!$D:$T,11,FALSE),"")</f>
        <v>R.TOPWN_BLY0048</v>
      </c>
      <c r="R533" s="104" t="str">
        <f>IF(E533&gt;0,+VLOOKUP($E533,'CODE GENERATOR'!$D:$T,12,FALSE),"")</f>
        <v>SUP0017BLKBLK</v>
      </c>
      <c r="S533" s="104" t="str">
        <f>IF(E533&gt;0,+VLOOKUP($E533,'CODE GENERATOR'!$D:$T,13,FALSE),"")</f>
        <v>R.TOPWN_BLY0048_SUP0017BLKBLK</v>
      </c>
      <c r="T533" s="104" t="str">
        <f t="shared" si="35"/>
        <v>R.TOPWN_BLY0048_SUP0017BLKBLK_M</v>
      </c>
      <c r="U533" s="105">
        <v>8683711005810</v>
      </c>
      <c r="V533" s="107" t="str" cm="1">
        <f t="array" ref="V533">_xlfn.TEXTJOIN(";", TRUE, _xlfn.UNIQUE(_xlfn._xlws.FILTER(P$3:P$10029, C$3:C$10029=C533)))</f>
        <v>LILAC;NAVY;BLACK;BEIGE;BORDEAUX;DARK GRAY;GREEN</v>
      </c>
      <c r="W533" s="107" t="str" cm="1">
        <f t="array" ref="W533">_xlfn.TEXTJOIN(";", TRUE, _xlfn.UNIQUE(_xlfn._xlws.FILTER(F$3:F$10029, C$3:C$10029=C533)))</f>
        <v>XS;S;M;L;XL</v>
      </c>
      <c r="X533" s="101" t="str">
        <f>IF(E533&gt;0,+VLOOKUP($E533,'CODE GENERATOR'!$D:$AC,19,FALSE),0)</f>
        <v>2507_W_0691</v>
      </c>
      <c r="Y533" s="101" t="str">
        <f>IF(E533&gt;0,+VLOOKUP($E533,'CODE GENERATOR'!$D:$AC,20,FALSE),0)</f>
        <v>2507_W_0721</v>
      </c>
      <c r="Z533" s="101" t="str">
        <f>IF(E533&gt;0,+VLOOKUP($E533,'CODE GENERATOR'!$D:$AC,21,FALSE),0)</f>
        <v>2507_W_0744</v>
      </c>
      <c r="AA533" s="101" t="str">
        <f>IF(E533&gt;0,+VLOOKUP($E533,'CODE GENERATOR'!$D:$AC,22,FALSE),0)</f>
        <v>2507_W_0731</v>
      </c>
      <c r="AB533" s="101" t="str">
        <f>IF(E533&gt;0,+VLOOKUP($E533,'CODE GENERATOR'!$D:$AC,23,FALSE),0)</f>
        <v>2507_D_cavalier_detay_0061</v>
      </c>
      <c r="AC533" s="101" t="str">
        <f>IF(E533&gt;0,+VLOOKUP($E533,'CODE GENERATOR'!$D:$AC,24,FALSE),0)</f>
        <v/>
      </c>
      <c r="AD533" s="101" t="str">
        <f>IF(E533&gt;0,+VLOOKUP($E533,'CODE GENERATOR'!$D:$AC,25,FALSE),0)</f>
        <v>2507_VW_Web_13</v>
      </c>
      <c r="AE533" s="101" t="str">
        <f>IF(E533&gt;0,+VLOOKUP($E533,'CODE GENERATOR'!$D:$AC,26,FALSE),0)</f>
        <v/>
      </c>
      <c r="AF533" s="149" t="str">
        <f>IF($C533&gt;0,$C533&amp;" "&amp;$P533&amp;" "&amp;+VLOOKUP($C533,'STYLE NAMES'!$B:$AC,10,FALSE),"""")</f>
        <v>ASPEN BLACK WOMEN'S LONG SLEEVE BASE LAYER QUARTER ZIP</v>
      </c>
      <c r="AG533" s="101" t="str">
        <f>"Enjoy our "&amp;(AF533)&amp;"; "&amp;IF(C533&gt;0,+VLOOKUP($C533,'STYLE NAMES'!$B:$AC,11,FALSE),"")</f>
        <v>Enjoy our ASPEN BLACK WOMEN'S LONG SLEEVE BASE LAYER QUARTER ZIP; ASPEN Quarter Zip Base Layer / Second Skin
Chic, comfortable and technical
These elegant base layers are designed to ride and train in style.
Available in many colors to match your horse's gear.</v>
      </c>
      <c r="AH533" s="101" t="str">
        <f>IF(C533&gt;0,+VLOOKUP($C533,'STYLE NAMES'!$B:$AC,12,FALSE),"")</f>
        <v>*Extra-soft and comfortable technical jersey
* 4-way stretch fabric
* Breathable and Quick Dry
* Wrinkle-free and Easy Care
Composition:
90% Polyamide 10% Elasthane</v>
      </c>
      <c r="AI533" s="101" t="str">
        <f>IF(C533&gt;0,+VLOOKUP($C533,'STYLE NAMES'!$B:$AC,13,FALSE),"")</f>
        <v>Machine Wash at 30°C
Mild process
Iron at low temperature
Iron from REVERSE
Do NOT iron on logos or prints
Do not bleach
Do NOT Tumble Dry</v>
      </c>
      <c r="AJ533" s="149" t="str">
        <f>IF($C533&gt;0,$C533&amp;" "&amp;$P533&amp;" "&amp;+VLOOKUP($C533,'STYLE NAMES'!$B:$AC,14,FALSE),"""")</f>
        <v>ASPEN BLACK KADIN UZUN KOL FERMUARLI T-SHIRT</v>
      </c>
      <c r="AK533" s="149" t="str">
        <f>"Cavalier SanMarco tarafından tasarlanan "&amp;(AJ533)&amp;"; "&amp;IF(C533&gt;0,+VLOOKUP($C533,'STYLE NAMES'!$B:$AC,15,FALSE),"")</f>
        <v>Cavalier SanMarco tarafından tasarlanan ASPEN BLACK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3" s="149" t="str">
        <f>IF(C533&gt;0,+VLOOKUP($C533,'STYLE NAMES'!$B:$AC,16,FALSE),"")</f>
        <v>*Ekstra yumuşak ve rahat teknik örme kumaş
* 4 yöne esneyen kumaş
* Nefes Alabilir ve Hızlı Kuruma
* Kırışmaz ve Bakımı Kolay
Kompozisyon:
%90 Polyamid %10 Elastan</v>
      </c>
      <c r="AM533" s="149" t="str">
        <f>IF(C533&gt;0,+VLOOKUP($C533,'STYLE NAMES'!$B:$AC,17,FALSE),"")</f>
        <v>Makinede 30°C' de Yıkayın
Hassas Yıkama
Ilık ütü yapın
Tersten ütüleyin
Logo ve baskıları ÜTÜLEMEYİN
Çamaşır suyu kullanmayın
Kurutma Makinesinde Kurutmayın</v>
      </c>
      <c r="AN533" s="149" t="str">
        <f>IF($C533&gt;0,$C533&amp;" "&amp;$P533&amp;" "&amp;+VLOOKUP($C533,'STYLE NAMES'!$B:$AC,18,FALSE),"""")</f>
        <v>ASPEN BLACK MAGILETTA DONNA MANICA LUNGA QUARTER ZIP</v>
      </c>
      <c r="AO533" s="101" t="str">
        <f>"Disegnato da Cavalier SanMarco "&amp;(AN533)&amp;"; "&amp;IF(C533&gt;0,+VLOOKUP($C533,'STYLE NAMES'!$B:$AC,19,FALSE),"")</f>
        <v>Disegnato da Cavalier SanMarco ASPEN BLACK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3" s="101" t="str">
        <f>IF(C533&gt;0,+VLOOKUP($C533,'STYLE NAMES'!$B:$AC,20,FALSE),"")</f>
        <v>Jersey tecnico extra-morbido e confortevole 
Tessuto elasticizzato 4-way stretch 
Traspirante e ad asciugatura rapida 
No stiro e di facile manutenzione 
Composizione: 
90% Poliammide, 10% Elastan</v>
      </c>
      <c r="AQ533" s="101" t="str">
        <f>IF(C533&gt;0,+VLOOKUP($C533,'STYLE NAMES'!$B:$AC,21,FALSE),"")</f>
        <v>Lavare in lavatrice a 30°C Ciclo delicato 
Stirare a bassa temperatura
Stirare al rovescio 
Non stirare su loghi o stampe 
Non candeggiare 
Non asciugare in asciugatrice</v>
      </c>
      <c r="AR533" s="101">
        <f>IF(D533&gt;0,+VLOOKUP($C533,'STYLE NAMES'!$B:$AC,22,FALSE),"")</f>
        <v>0</v>
      </c>
      <c r="AS533" s="101">
        <f>IF(E533&gt;0,+VLOOKUP($C533,'STYLE NAMES'!$B:$AC,23,FALSE),"")</f>
        <v>0</v>
      </c>
      <c r="AT533" s="101">
        <f>IF(F533&gt;0,+VLOOKUP($C533,'STYLE NAMES'!$B:$AC,24,FALSE),"")</f>
        <v>0</v>
      </c>
      <c r="AU533" s="101">
        <f>IF(G533&gt;0,+VLOOKUP($C533,'STYLE NAMES'!$B:$AC,25,FALSE),"")</f>
        <v>0</v>
      </c>
      <c r="AV533" s="101" t="str">
        <f>+VLOOKUP($S533,'CODE GENERATOR'!$P:$AM,15,FALSE)</f>
        <v>R.BOTWN_BRC0067_TJR0027BLKBLK</v>
      </c>
      <c r="AW533" s="101" t="str">
        <f>+VLOOKUP($S533,'CODE GENERATOR'!$P:$AM,16,FALSE)</f>
        <v>A.RACUX_BLT0015_BRD0012GRYBBL</v>
      </c>
      <c r="AX533" s="101" t="str">
        <f>+VLOOKUP($S533,'CODE GENERATOR'!$P:$AM,17,FALSE)</f>
        <v>A.RACAU_SOC0018_NYL00003XBST1</v>
      </c>
      <c r="AY533" s="101">
        <f>+VLOOKUP($S533,'CODE GENERATOR'!$P:$AM,18,FALSE)</f>
        <v>0</v>
      </c>
      <c r="AZ533" s="101">
        <f>+VLOOKUP($S533,'CODE GENERATOR'!$P:$AM,19,FALSE)</f>
        <v>0</v>
      </c>
      <c r="BA533" s="101">
        <f>+VLOOKUP($S533,'CODE GENERATOR'!$P:$AM,20,FALSE)</f>
        <v>0</v>
      </c>
      <c r="BB533" s="101">
        <f>+VLOOKUP($S533,'CODE GENERATOR'!$P:$AM,21,FALSE)</f>
        <v>0</v>
      </c>
      <c r="BC533" s="101">
        <f>+VLOOKUP($S533,'CODE GENERATOR'!$P:$AM,22,FALSE)</f>
        <v>0</v>
      </c>
      <c r="BD533" s="101">
        <f>+VLOOKUP($S533,'CODE GENERATOR'!$P:$AM,23,FALSE)</f>
        <v>0</v>
      </c>
      <c r="BE533" s="101">
        <f>+VLOOKUP($S533,'CODE GENERATOR'!$P:$AM,24,FALSE)</f>
        <v>0</v>
      </c>
      <c r="BF533" s="101">
        <f>IF(C533&gt;0,+VLOOKUP(G533,'CATEGORY ID'!$A$1:$L$118,3,FALSE),"")</f>
        <v>30</v>
      </c>
      <c r="BG533" s="101">
        <f>IF(C533&gt;0,+VLOOKUP(H533,'CATEGORY ID'!$D$1:$L$118,3,FALSE),"")</f>
        <v>3</v>
      </c>
      <c r="BH533" s="101">
        <f>IF(C533&gt;0,+VLOOKUP((+H533&amp;I533),'CATEGORY ID'!$H$1:$I$121,2,FALSE),"")</f>
        <v>109</v>
      </c>
      <c r="BJ533" s="101">
        <f>IF(C533&gt;0,IF(COUNTIF('CATEGORY ID'!$K$1:$K$121,+H533&amp;K533) &gt; 0, +VLOOKUP(+H533&amp;K533,'CATEGORY ID'!$K$1:$L$121,2,FALSE),""),"")</f>
        <v>48</v>
      </c>
      <c r="BK533" s="101" t="str">
        <f>IF(C533&gt;0,IF(COUNTIF('CATEGORY ID'!$K$124:$K$165, +VLOOKUP(C533,'STYLE NAMES'!$B:$AE,30,FALSE)) &gt; 0, +VLOOKUP(VLOOKUP(C533,'STYLE NAMES'!$B:$AE,30,FALSE),'CATEGORY ID'!K:M,2,FALSE),""),"")</f>
        <v/>
      </c>
      <c r="BM533" s="101">
        <v>204</v>
      </c>
      <c r="BR533" s="101" t="str" cm="1">
        <f t="array" ref="BR533">IF(C533&gt;0,_xlfn.TEXTJOIN(";", TRUE,_xlfn.UNIQUE(_xlfn._xlws.FILTER(BF533:BQ533,(BF533:BQ533&gt;0)),TRUE,FALSE)),"")&amp;";"&amp;BS533</f>
        <v>30;3;109;48;204;228</v>
      </c>
      <c r="BS533" s="101">
        <v>228</v>
      </c>
      <c r="BU533" s="106">
        <f>IF(C533&gt;0,+VLOOKUP($C533,'STYLE NAMES'!$B:$AC,26,FALSE),"")</f>
        <v>99.9</v>
      </c>
      <c r="BV533" s="106">
        <f>IF(C533&gt;0,+VLOOKUP($C533,'STYLE NAMES'!$B:$AC,27,FALSE),"")</f>
        <v>5490</v>
      </c>
      <c r="BW533" s="106">
        <f>IF(C533&gt;0,+VLOOKUP($C533,'STYLE NAMES'!$B:$AC,28,FALSE),"")</f>
        <v>114.88499999999999</v>
      </c>
      <c r="BY533"/>
      <c r="BZ533" s="101">
        <v>0</v>
      </c>
      <c r="CA533" s="137">
        <f t="shared" si="38"/>
        <v>1</v>
      </c>
      <c r="CB533" s="137" t="str">
        <f>+VLOOKUP(C533,'[2]STYLES &amp; MODELS MATRIX'!$A:$G,7,FALSE)</f>
        <v>AK</v>
      </c>
      <c r="CC533" s="137" t="str">
        <f>+VLOOKUP(C533,'[1]STYLES &amp; SIZE CHARTS'!$A:$H,8,FALSE)</f>
        <v>WT-LSBL1</v>
      </c>
      <c r="CD533" s="137"/>
      <c r="CE533" s="205"/>
      <c r="CF533" s="141"/>
    </row>
    <row r="534" spans="1:84" s="101" customFormat="1" ht="12" customHeight="1" x14ac:dyDescent="0.2">
      <c r="A534" s="102">
        <f t="shared" si="36"/>
        <v>8683711005827</v>
      </c>
      <c r="B534" s="101" t="s">
        <v>890</v>
      </c>
      <c r="C534" s="101" t="s">
        <v>127</v>
      </c>
      <c r="D534" s="101" t="s">
        <v>2972</v>
      </c>
      <c r="E534" s="203" t="s">
        <v>2397</v>
      </c>
      <c r="F534" s="101" t="s">
        <v>2248</v>
      </c>
      <c r="G534" s="101" t="str">
        <f>IF(C534&gt;0,+VLOOKUP($C534,'STYLE NAMES'!$B:$AC,4,FALSE),"")</f>
        <v>RIDER</v>
      </c>
      <c r="H534" s="101" t="str">
        <f>IF(C534&gt;0,+VLOOKUP($C534,'STYLE NAMES'!$B:$AC,5,FALSE),"")</f>
        <v>WOMEN</v>
      </c>
      <c r="I534" s="101" t="str">
        <f>IF(C534&gt;0,+VLOOKUP($C534,'STYLE NAMES'!$B:$AC,6,FALSE),"")</f>
        <v>TOPS</v>
      </c>
      <c r="J534" s="101" t="str">
        <f>IF(C534&gt;0,+VLOOKUP($C534,'STYLE NAMES'!$B:$AC,7,FALSE),"")</f>
        <v>WOMEN</v>
      </c>
      <c r="K534" s="101" t="str">
        <f>IF(C534&gt;0,+VLOOKUP($C534,'STYLE NAMES'!$B:$AC,8,FALSE),"")</f>
        <v>BASE LAYERS</v>
      </c>
      <c r="L534" s="101" t="str">
        <f>IF(E534&gt;0,+VLOOKUP($E534,'CODE GENERATOR'!$D:$T,3,FALSE),"")</f>
        <v>W</v>
      </c>
      <c r="M534" s="101" t="str">
        <f>IF(E534&gt;0,+VLOOKUP($E534,'CODE GENERATOR'!$D:$T,4,FALSE),"")</f>
        <v>SUPREME</v>
      </c>
      <c r="N534" s="101" t="str">
        <f>IF(E534&gt;0,+VLOOKUP($E534,'CODE GENERATOR'!$D:$T,6,FALSE),"")</f>
        <v>BLACK</v>
      </c>
      <c r="O534" s="101" t="str">
        <f>IF(E534&gt;0,+VLOOKUP($E534,'CODE GENERATOR'!$D:$T,7,FALSE),"")</f>
        <v>BLACK</v>
      </c>
      <c r="P534" s="101" t="str">
        <f t="shared" si="37"/>
        <v>BLACK</v>
      </c>
      <c r="Q534" s="104" t="str">
        <f>IF(E534&gt;0,+VLOOKUP($E534,'CODE GENERATOR'!$D:$T,11,FALSE),"")</f>
        <v>R.TOPWN_BLY0048</v>
      </c>
      <c r="R534" s="104" t="str">
        <f>IF(E534&gt;0,+VLOOKUP($E534,'CODE GENERATOR'!$D:$T,12,FALSE),"")</f>
        <v>SUP0017BLKBLK</v>
      </c>
      <c r="S534" s="104" t="str">
        <f>IF(E534&gt;0,+VLOOKUP($E534,'CODE GENERATOR'!$D:$T,13,FALSE),"")</f>
        <v>R.TOPWN_BLY0048_SUP0017BLKBLK</v>
      </c>
      <c r="T534" s="104" t="str">
        <f t="shared" si="35"/>
        <v>R.TOPWN_BLY0048_SUP0017BLKBLK_L</v>
      </c>
      <c r="U534" s="105">
        <v>8683711005827</v>
      </c>
      <c r="V534" s="107" t="str" cm="1">
        <f t="array" ref="V534">_xlfn.TEXTJOIN(";", TRUE, _xlfn.UNIQUE(_xlfn._xlws.FILTER(P$3:P$10029, C$3:C$10029=C534)))</f>
        <v>LILAC;NAVY;BLACK;BEIGE;BORDEAUX;DARK GRAY;GREEN</v>
      </c>
      <c r="W534" s="107" t="str" cm="1">
        <f t="array" ref="W534">_xlfn.TEXTJOIN(";", TRUE, _xlfn.UNIQUE(_xlfn._xlws.FILTER(F$3:F$10029, C$3:C$10029=C534)))</f>
        <v>XS;S;M;L;XL</v>
      </c>
      <c r="X534" s="101" t="str">
        <f>IF(E534&gt;0,+VLOOKUP($E534,'CODE GENERATOR'!$D:$AC,19,FALSE),0)</f>
        <v>2507_W_0691</v>
      </c>
      <c r="Y534" s="101" t="str">
        <f>IF(E534&gt;0,+VLOOKUP($E534,'CODE GENERATOR'!$D:$AC,20,FALSE),0)</f>
        <v>2507_W_0721</v>
      </c>
      <c r="Z534" s="101" t="str">
        <f>IF(E534&gt;0,+VLOOKUP($E534,'CODE GENERATOR'!$D:$AC,21,FALSE),0)</f>
        <v>2507_W_0744</v>
      </c>
      <c r="AA534" s="101" t="str">
        <f>IF(E534&gt;0,+VLOOKUP($E534,'CODE GENERATOR'!$D:$AC,22,FALSE),0)</f>
        <v>2507_W_0731</v>
      </c>
      <c r="AB534" s="101" t="str">
        <f>IF(E534&gt;0,+VLOOKUP($E534,'CODE GENERATOR'!$D:$AC,23,FALSE),0)</f>
        <v>2507_D_cavalier_detay_0061</v>
      </c>
      <c r="AC534" s="101" t="str">
        <f>IF(E534&gt;0,+VLOOKUP($E534,'CODE GENERATOR'!$D:$AC,24,FALSE),0)</f>
        <v/>
      </c>
      <c r="AD534" s="101" t="str">
        <f>IF(E534&gt;0,+VLOOKUP($E534,'CODE GENERATOR'!$D:$AC,25,FALSE),0)</f>
        <v>2507_VW_Web_13</v>
      </c>
      <c r="AE534" s="101" t="str">
        <f>IF(E534&gt;0,+VLOOKUP($E534,'CODE GENERATOR'!$D:$AC,26,FALSE),0)</f>
        <v/>
      </c>
      <c r="AF534" s="149" t="str">
        <f>IF($C534&gt;0,$C534&amp;" "&amp;$P534&amp;" "&amp;+VLOOKUP($C534,'STYLE NAMES'!$B:$AC,10,FALSE),"""")</f>
        <v>ASPEN BLACK WOMEN'S LONG SLEEVE BASE LAYER QUARTER ZIP</v>
      </c>
      <c r="AG534" s="101" t="str">
        <f>"Enjoy our "&amp;(AF534)&amp;"; "&amp;IF(C534&gt;0,+VLOOKUP($C534,'STYLE NAMES'!$B:$AC,11,FALSE),"")</f>
        <v>Enjoy our ASPEN BLACK WOMEN'S LONG SLEEVE BASE LAYER QUARTER ZIP; ASPEN Quarter Zip Base Layer / Second Skin
Chic, comfortable and technical
These elegant base layers are designed to ride and train in style.
Available in many colors to match your horse's gear.</v>
      </c>
      <c r="AH534" s="101" t="str">
        <f>IF(C534&gt;0,+VLOOKUP($C534,'STYLE NAMES'!$B:$AC,12,FALSE),"")</f>
        <v>*Extra-soft and comfortable technical jersey
* 4-way stretch fabric
* Breathable and Quick Dry
* Wrinkle-free and Easy Care
Composition:
90% Polyamide 10% Elasthane</v>
      </c>
      <c r="AI534" s="101" t="str">
        <f>IF(C534&gt;0,+VLOOKUP($C534,'STYLE NAMES'!$B:$AC,13,FALSE),"")</f>
        <v>Machine Wash at 30°C
Mild process
Iron at low temperature
Iron from REVERSE
Do NOT iron on logos or prints
Do not bleach
Do NOT Tumble Dry</v>
      </c>
      <c r="AJ534" s="149" t="str">
        <f>IF($C534&gt;0,$C534&amp;" "&amp;$P534&amp;" "&amp;+VLOOKUP($C534,'STYLE NAMES'!$B:$AC,14,FALSE),"""")</f>
        <v>ASPEN BLACK KADIN UZUN KOL FERMUARLI T-SHIRT</v>
      </c>
      <c r="AK534" s="149" t="str">
        <f>"Cavalier SanMarco tarafından tasarlanan "&amp;(AJ534)&amp;"; "&amp;IF(C534&gt;0,+VLOOKUP($C534,'STYLE NAMES'!$B:$AC,15,FALSE),"")</f>
        <v>Cavalier SanMarco tarafından tasarlanan ASPEN BLACK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4" s="149" t="str">
        <f>IF(C534&gt;0,+VLOOKUP($C534,'STYLE NAMES'!$B:$AC,16,FALSE),"")</f>
        <v>*Ekstra yumuşak ve rahat teknik örme kumaş
* 4 yöne esneyen kumaş
* Nefes Alabilir ve Hızlı Kuruma
* Kırışmaz ve Bakımı Kolay
Kompozisyon:
%90 Polyamid %10 Elastan</v>
      </c>
      <c r="AM534" s="149" t="str">
        <f>IF(C534&gt;0,+VLOOKUP($C534,'STYLE NAMES'!$B:$AC,17,FALSE),"")</f>
        <v>Makinede 30°C' de Yıkayın
Hassas Yıkama
Ilık ütü yapın
Tersten ütüleyin
Logo ve baskıları ÜTÜLEMEYİN
Çamaşır suyu kullanmayın
Kurutma Makinesinde Kurutmayın</v>
      </c>
      <c r="AN534" s="149" t="str">
        <f>IF($C534&gt;0,$C534&amp;" "&amp;$P534&amp;" "&amp;+VLOOKUP($C534,'STYLE NAMES'!$B:$AC,18,FALSE),"""")</f>
        <v>ASPEN BLACK MAGILETTA DONNA MANICA LUNGA QUARTER ZIP</v>
      </c>
      <c r="AO534" s="101" t="str">
        <f>"Disegnato da Cavalier SanMarco "&amp;(AN534)&amp;"; "&amp;IF(C534&gt;0,+VLOOKUP($C534,'STYLE NAMES'!$B:$AC,19,FALSE),"")</f>
        <v>Disegnato da Cavalier SanMarco ASPEN BLACK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4" s="101" t="str">
        <f>IF(C534&gt;0,+VLOOKUP($C534,'STYLE NAMES'!$B:$AC,20,FALSE),"")</f>
        <v>Jersey tecnico extra-morbido e confortevole 
Tessuto elasticizzato 4-way stretch 
Traspirante e ad asciugatura rapida 
No stiro e di facile manutenzione 
Composizione: 
90% Poliammide, 10% Elastan</v>
      </c>
      <c r="AQ534" s="101" t="str">
        <f>IF(C534&gt;0,+VLOOKUP($C534,'STYLE NAMES'!$B:$AC,21,FALSE),"")</f>
        <v>Lavare in lavatrice a 30°C Ciclo delicato 
Stirare a bassa temperatura
Stirare al rovescio 
Non stirare su loghi o stampe 
Non candeggiare 
Non asciugare in asciugatrice</v>
      </c>
      <c r="AR534" s="101">
        <f>IF(D534&gt;0,+VLOOKUP($C534,'STYLE NAMES'!$B:$AC,22,FALSE),"")</f>
        <v>0</v>
      </c>
      <c r="AS534" s="101">
        <f>IF(E534&gt;0,+VLOOKUP($C534,'STYLE NAMES'!$B:$AC,23,FALSE),"")</f>
        <v>0</v>
      </c>
      <c r="AT534" s="101">
        <f>IF(F534&gt;0,+VLOOKUP($C534,'STYLE NAMES'!$B:$AC,24,FALSE),"")</f>
        <v>0</v>
      </c>
      <c r="AU534" s="101">
        <f>IF(G534&gt;0,+VLOOKUP($C534,'STYLE NAMES'!$B:$AC,25,FALSE),"")</f>
        <v>0</v>
      </c>
      <c r="AV534" s="101" t="str">
        <f>+VLOOKUP($S534,'CODE GENERATOR'!$P:$AM,15,FALSE)</f>
        <v>R.BOTWN_BRC0067_TJR0027BLKBLK</v>
      </c>
      <c r="AW534" s="101" t="str">
        <f>+VLOOKUP($S534,'CODE GENERATOR'!$P:$AM,16,FALSE)</f>
        <v>A.RACUX_BLT0015_BRD0012GRYBBL</v>
      </c>
      <c r="AX534" s="101" t="str">
        <f>+VLOOKUP($S534,'CODE GENERATOR'!$P:$AM,17,FALSE)</f>
        <v>A.RACAU_SOC0018_NYL00003XBST1</v>
      </c>
      <c r="AY534" s="101">
        <f>+VLOOKUP($S534,'CODE GENERATOR'!$P:$AM,18,FALSE)</f>
        <v>0</v>
      </c>
      <c r="AZ534" s="101">
        <f>+VLOOKUP($S534,'CODE GENERATOR'!$P:$AM,19,FALSE)</f>
        <v>0</v>
      </c>
      <c r="BA534" s="101">
        <f>+VLOOKUP($S534,'CODE GENERATOR'!$P:$AM,20,FALSE)</f>
        <v>0</v>
      </c>
      <c r="BB534" s="101">
        <f>+VLOOKUP($S534,'CODE GENERATOR'!$P:$AM,21,FALSE)</f>
        <v>0</v>
      </c>
      <c r="BC534" s="101">
        <f>+VLOOKUP($S534,'CODE GENERATOR'!$P:$AM,22,FALSE)</f>
        <v>0</v>
      </c>
      <c r="BD534" s="101">
        <f>+VLOOKUP($S534,'CODE GENERATOR'!$P:$AM,23,FALSE)</f>
        <v>0</v>
      </c>
      <c r="BE534" s="101">
        <f>+VLOOKUP($S534,'CODE GENERATOR'!$P:$AM,24,FALSE)</f>
        <v>0</v>
      </c>
      <c r="BF534" s="101">
        <f>IF(C534&gt;0,+VLOOKUP(G534,'CATEGORY ID'!$A$1:$L$118,3,FALSE),"")</f>
        <v>30</v>
      </c>
      <c r="BG534" s="101">
        <f>IF(C534&gt;0,+VLOOKUP(H534,'CATEGORY ID'!$D$1:$L$118,3,FALSE),"")</f>
        <v>3</v>
      </c>
      <c r="BH534" s="101">
        <f>IF(C534&gt;0,+VLOOKUP((+H534&amp;I534),'CATEGORY ID'!$H$1:$I$121,2,FALSE),"")</f>
        <v>109</v>
      </c>
      <c r="BJ534" s="101">
        <f>IF(C534&gt;0,IF(COUNTIF('CATEGORY ID'!$K$1:$K$121,+H534&amp;K534) &gt; 0, +VLOOKUP(+H534&amp;K534,'CATEGORY ID'!$K$1:$L$121,2,FALSE),""),"")</f>
        <v>48</v>
      </c>
      <c r="BK534" s="101" t="str">
        <f>IF(C534&gt;0,IF(COUNTIF('CATEGORY ID'!$K$124:$K$165, +VLOOKUP(C534,'STYLE NAMES'!$B:$AE,30,FALSE)) &gt; 0, +VLOOKUP(VLOOKUP(C534,'STYLE NAMES'!$B:$AE,30,FALSE),'CATEGORY ID'!K:M,2,FALSE),""),"")</f>
        <v/>
      </c>
      <c r="BM534" s="101">
        <v>204</v>
      </c>
      <c r="BR534" s="101" t="str" cm="1">
        <f t="array" ref="BR534">IF(C534&gt;0,_xlfn.TEXTJOIN(";", TRUE,_xlfn.UNIQUE(_xlfn._xlws.FILTER(BF534:BQ534,(BF534:BQ534&gt;0)),TRUE,FALSE)),"")&amp;";"&amp;BS534</f>
        <v>30;3;109;48;204;228</v>
      </c>
      <c r="BS534" s="101">
        <v>228</v>
      </c>
      <c r="BU534" s="106">
        <f>IF(C534&gt;0,+VLOOKUP($C534,'STYLE NAMES'!$B:$AC,26,FALSE),"")</f>
        <v>99.9</v>
      </c>
      <c r="BV534" s="106">
        <f>IF(C534&gt;0,+VLOOKUP($C534,'STYLE NAMES'!$B:$AC,27,FALSE),"")</f>
        <v>5490</v>
      </c>
      <c r="BW534" s="106">
        <f>IF(C534&gt;0,+VLOOKUP($C534,'STYLE NAMES'!$B:$AC,28,FALSE),"")</f>
        <v>114.88499999999999</v>
      </c>
      <c r="BY534"/>
      <c r="BZ534" s="101">
        <v>0</v>
      </c>
      <c r="CA534" s="137">
        <f t="shared" si="38"/>
        <v>1</v>
      </c>
      <c r="CB534" s="137" t="str">
        <f>+VLOOKUP(C534,'[2]STYLES &amp; MODELS MATRIX'!$A:$G,7,FALSE)</f>
        <v>AK</v>
      </c>
      <c r="CC534" s="137" t="str">
        <f>+VLOOKUP(C534,'[1]STYLES &amp; SIZE CHARTS'!$A:$H,8,FALSE)</f>
        <v>WT-LSBL1</v>
      </c>
      <c r="CD534" s="137"/>
      <c r="CE534" s="205"/>
      <c r="CF534" s="141"/>
    </row>
    <row r="535" spans="1:84" s="101" customFormat="1" ht="12" customHeight="1" x14ac:dyDescent="0.2">
      <c r="A535" s="102">
        <f t="shared" si="36"/>
        <v>8683711005834</v>
      </c>
      <c r="B535" s="101" t="s">
        <v>890</v>
      </c>
      <c r="C535" s="101" t="s">
        <v>127</v>
      </c>
      <c r="D535" s="101" t="s">
        <v>2972</v>
      </c>
      <c r="E535" s="203" t="s">
        <v>2397</v>
      </c>
      <c r="F535" s="101" t="s">
        <v>2249</v>
      </c>
      <c r="G535" s="101" t="str">
        <f>IF(C535&gt;0,+VLOOKUP($C535,'STYLE NAMES'!$B:$AC,4,FALSE),"")</f>
        <v>RIDER</v>
      </c>
      <c r="H535" s="101" t="str">
        <f>IF(C535&gt;0,+VLOOKUP($C535,'STYLE NAMES'!$B:$AC,5,FALSE),"")</f>
        <v>WOMEN</v>
      </c>
      <c r="I535" s="101" t="str">
        <f>IF(C535&gt;0,+VLOOKUP($C535,'STYLE NAMES'!$B:$AC,6,FALSE),"")</f>
        <v>TOPS</v>
      </c>
      <c r="J535" s="101" t="str">
        <f>IF(C535&gt;0,+VLOOKUP($C535,'STYLE NAMES'!$B:$AC,7,FALSE),"")</f>
        <v>WOMEN</v>
      </c>
      <c r="K535" s="101" t="str">
        <f>IF(C535&gt;0,+VLOOKUP($C535,'STYLE NAMES'!$B:$AC,8,FALSE),"")</f>
        <v>BASE LAYERS</v>
      </c>
      <c r="L535" s="101" t="str">
        <f>IF(E535&gt;0,+VLOOKUP($E535,'CODE GENERATOR'!$D:$T,3,FALSE),"")</f>
        <v>W</v>
      </c>
      <c r="M535" s="101" t="str">
        <f>IF(E535&gt;0,+VLOOKUP($E535,'CODE GENERATOR'!$D:$T,4,FALSE),"")</f>
        <v>SUPREME</v>
      </c>
      <c r="N535" s="101" t="str">
        <f>IF(E535&gt;0,+VLOOKUP($E535,'CODE GENERATOR'!$D:$T,6,FALSE),"")</f>
        <v>BLACK</v>
      </c>
      <c r="O535" s="101" t="str">
        <f>IF(E535&gt;0,+VLOOKUP($E535,'CODE GENERATOR'!$D:$T,7,FALSE),"")</f>
        <v>BLACK</v>
      </c>
      <c r="P535" s="101" t="str">
        <f t="shared" si="37"/>
        <v>BLACK</v>
      </c>
      <c r="Q535" s="104" t="str">
        <f>IF(E535&gt;0,+VLOOKUP($E535,'CODE GENERATOR'!$D:$T,11,FALSE),"")</f>
        <v>R.TOPWN_BLY0048</v>
      </c>
      <c r="R535" s="104" t="str">
        <f>IF(E535&gt;0,+VLOOKUP($E535,'CODE GENERATOR'!$D:$T,12,FALSE),"")</f>
        <v>SUP0017BLKBLK</v>
      </c>
      <c r="S535" s="104" t="str">
        <f>IF(E535&gt;0,+VLOOKUP($E535,'CODE GENERATOR'!$D:$T,13,FALSE),"")</f>
        <v>R.TOPWN_BLY0048_SUP0017BLKBLK</v>
      </c>
      <c r="T535" s="104" t="str">
        <f t="shared" si="35"/>
        <v>R.TOPWN_BLY0048_SUP0017BLKBLK_XL</v>
      </c>
      <c r="U535" s="105">
        <v>8683711005834</v>
      </c>
      <c r="V535" s="107" t="str" cm="1">
        <f t="array" ref="V535">_xlfn.TEXTJOIN(";", TRUE, _xlfn.UNIQUE(_xlfn._xlws.FILTER(P$3:P$10029, C$3:C$10029=C535)))</f>
        <v>LILAC;NAVY;BLACK;BEIGE;BORDEAUX;DARK GRAY;GREEN</v>
      </c>
      <c r="W535" s="107" t="str" cm="1">
        <f t="array" ref="W535">_xlfn.TEXTJOIN(";", TRUE, _xlfn.UNIQUE(_xlfn._xlws.FILTER(F$3:F$10029, C$3:C$10029=C535)))</f>
        <v>XS;S;M;L;XL</v>
      </c>
      <c r="X535" s="101" t="str">
        <f>IF(E535&gt;0,+VLOOKUP($E535,'CODE GENERATOR'!$D:$AC,19,FALSE),0)</f>
        <v>2507_W_0691</v>
      </c>
      <c r="Y535" s="101" t="str">
        <f>IF(E535&gt;0,+VLOOKUP($E535,'CODE GENERATOR'!$D:$AC,20,FALSE),0)</f>
        <v>2507_W_0721</v>
      </c>
      <c r="Z535" s="101" t="str">
        <f>IF(E535&gt;0,+VLOOKUP($E535,'CODE GENERATOR'!$D:$AC,21,FALSE),0)</f>
        <v>2507_W_0744</v>
      </c>
      <c r="AA535" s="101" t="str">
        <f>IF(E535&gt;0,+VLOOKUP($E535,'CODE GENERATOR'!$D:$AC,22,FALSE),0)</f>
        <v>2507_W_0731</v>
      </c>
      <c r="AB535" s="101" t="str">
        <f>IF(E535&gt;0,+VLOOKUP($E535,'CODE GENERATOR'!$D:$AC,23,FALSE),0)</f>
        <v>2507_D_cavalier_detay_0061</v>
      </c>
      <c r="AC535" s="101" t="str">
        <f>IF(E535&gt;0,+VLOOKUP($E535,'CODE GENERATOR'!$D:$AC,24,FALSE),0)</f>
        <v/>
      </c>
      <c r="AD535" s="101" t="str">
        <f>IF(E535&gt;0,+VLOOKUP($E535,'CODE GENERATOR'!$D:$AC,25,FALSE),0)</f>
        <v>2507_VW_Web_13</v>
      </c>
      <c r="AE535" s="101" t="str">
        <f>IF(E535&gt;0,+VLOOKUP($E535,'CODE GENERATOR'!$D:$AC,26,FALSE),0)</f>
        <v/>
      </c>
      <c r="AF535" s="149" t="str">
        <f>IF($C535&gt;0,$C535&amp;" "&amp;$P535&amp;" "&amp;+VLOOKUP($C535,'STYLE NAMES'!$B:$AC,10,FALSE),"""")</f>
        <v>ASPEN BLACK WOMEN'S LONG SLEEVE BASE LAYER QUARTER ZIP</v>
      </c>
      <c r="AG535" s="101" t="str">
        <f>"Enjoy our "&amp;(AF535)&amp;"; "&amp;IF(C535&gt;0,+VLOOKUP($C535,'STYLE NAMES'!$B:$AC,11,FALSE),"")</f>
        <v>Enjoy our ASPEN BLACK WOMEN'S LONG SLEEVE BASE LAYER QUARTER ZIP; ASPEN Quarter Zip Base Layer / Second Skin
Chic, comfortable and technical
These elegant base layers are designed to ride and train in style.
Available in many colors to match your horse's gear.</v>
      </c>
      <c r="AH535" s="101" t="str">
        <f>IF(C535&gt;0,+VLOOKUP($C535,'STYLE NAMES'!$B:$AC,12,FALSE),"")</f>
        <v>*Extra-soft and comfortable technical jersey
* 4-way stretch fabric
* Breathable and Quick Dry
* Wrinkle-free and Easy Care
Composition:
90% Polyamide 10% Elasthane</v>
      </c>
      <c r="AI535" s="101" t="str">
        <f>IF(C535&gt;0,+VLOOKUP($C535,'STYLE NAMES'!$B:$AC,13,FALSE),"")</f>
        <v>Machine Wash at 30°C
Mild process
Iron at low temperature
Iron from REVERSE
Do NOT iron on logos or prints
Do not bleach
Do NOT Tumble Dry</v>
      </c>
      <c r="AJ535" s="149" t="str">
        <f>IF($C535&gt;0,$C535&amp;" "&amp;$P535&amp;" "&amp;+VLOOKUP($C535,'STYLE NAMES'!$B:$AC,14,FALSE),"""")</f>
        <v>ASPEN BLACK KADIN UZUN KOL FERMUARLI T-SHIRT</v>
      </c>
      <c r="AK535" s="149" t="str">
        <f>"Cavalier SanMarco tarafından tasarlanan "&amp;(AJ535)&amp;"; "&amp;IF(C535&gt;0,+VLOOKUP($C535,'STYLE NAMES'!$B:$AC,15,FALSE),"")</f>
        <v>Cavalier SanMarco tarafından tasarlanan ASPEN BLACK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5" s="149" t="str">
        <f>IF(C535&gt;0,+VLOOKUP($C535,'STYLE NAMES'!$B:$AC,16,FALSE),"")</f>
        <v>*Ekstra yumuşak ve rahat teknik örme kumaş
* 4 yöne esneyen kumaş
* Nefes Alabilir ve Hızlı Kuruma
* Kırışmaz ve Bakımı Kolay
Kompozisyon:
%90 Polyamid %10 Elastan</v>
      </c>
      <c r="AM535" s="149" t="str">
        <f>IF(C535&gt;0,+VLOOKUP($C535,'STYLE NAMES'!$B:$AC,17,FALSE),"")</f>
        <v>Makinede 30°C' de Yıkayın
Hassas Yıkama
Ilık ütü yapın
Tersten ütüleyin
Logo ve baskıları ÜTÜLEMEYİN
Çamaşır suyu kullanmayın
Kurutma Makinesinde Kurutmayın</v>
      </c>
      <c r="AN535" s="149" t="str">
        <f>IF($C535&gt;0,$C535&amp;" "&amp;$P535&amp;" "&amp;+VLOOKUP($C535,'STYLE NAMES'!$B:$AC,18,FALSE),"""")</f>
        <v>ASPEN BLACK MAGILETTA DONNA MANICA LUNGA QUARTER ZIP</v>
      </c>
      <c r="AO535" s="101" t="str">
        <f>"Disegnato da Cavalier SanMarco "&amp;(AN535)&amp;"; "&amp;IF(C535&gt;0,+VLOOKUP($C535,'STYLE NAMES'!$B:$AC,19,FALSE),"")</f>
        <v>Disegnato da Cavalier SanMarco ASPEN BLACK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5" s="101" t="str">
        <f>IF(C535&gt;0,+VLOOKUP($C535,'STYLE NAMES'!$B:$AC,20,FALSE),"")</f>
        <v>Jersey tecnico extra-morbido e confortevole 
Tessuto elasticizzato 4-way stretch 
Traspirante e ad asciugatura rapida 
No stiro e di facile manutenzione 
Composizione: 
90% Poliammide, 10% Elastan</v>
      </c>
      <c r="AQ535" s="101" t="str">
        <f>IF(C535&gt;0,+VLOOKUP($C535,'STYLE NAMES'!$B:$AC,21,FALSE),"")</f>
        <v>Lavare in lavatrice a 30°C Ciclo delicato 
Stirare a bassa temperatura
Stirare al rovescio 
Non stirare su loghi o stampe 
Non candeggiare 
Non asciugare in asciugatrice</v>
      </c>
      <c r="AR535" s="101">
        <f>IF(D535&gt;0,+VLOOKUP($C535,'STYLE NAMES'!$B:$AC,22,FALSE),"")</f>
        <v>0</v>
      </c>
      <c r="AS535" s="101">
        <f>IF(E535&gt;0,+VLOOKUP($C535,'STYLE NAMES'!$B:$AC,23,FALSE),"")</f>
        <v>0</v>
      </c>
      <c r="AT535" s="101">
        <f>IF(F535&gt;0,+VLOOKUP($C535,'STYLE NAMES'!$B:$AC,24,FALSE),"")</f>
        <v>0</v>
      </c>
      <c r="AU535" s="101">
        <f>IF(G535&gt;0,+VLOOKUP($C535,'STYLE NAMES'!$B:$AC,25,FALSE),"")</f>
        <v>0</v>
      </c>
      <c r="AV535" s="101" t="str">
        <f>+VLOOKUP($S535,'CODE GENERATOR'!$P:$AM,15,FALSE)</f>
        <v>R.BOTWN_BRC0067_TJR0027BLKBLK</v>
      </c>
      <c r="AW535" s="101" t="str">
        <f>+VLOOKUP($S535,'CODE GENERATOR'!$P:$AM,16,FALSE)</f>
        <v>A.RACUX_BLT0015_BRD0012GRYBBL</v>
      </c>
      <c r="AX535" s="101" t="str">
        <f>+VLOOKUP($S535,'CODE GENERATOR'!$P:$AM,17,FALSE)</f>
        <v>A.RACAU_SOC0018_NYL00003XBST1</v>
      </c>
      <c r="AY535" s="101">
        <f>+VLOOKUP($S535,'CODE GENERATOR'!$P:$AM,18,FALSE)</f>
        <v>0</v>
      </c>
      <c r="AZ535" s="101">
        <f>+VLOOKUP($S535,'CODE GENERATOR'!$P:$AM,19,FALSE)</f>
        <v>0</v>
      </c>
      <c r="BA535" s="101">
        <f>+VLOOKUP($S535,'CODE GENERATOR'!$P:$AM,20,FALSE)</f>
        <v>0</v>
      </c>
      <c r="BB535" s="101">
        <f>+VLOOKUP($S535,'CODE GENERATOR'!$P:$AM,21,FALSE)</f>
        <v>0</v>
      </c>
      <c r="BC535" s="101">
        <f>+VLOOKUP($S535,'CODE GENERATOR'!$P:$AM,22,FALSE)</f>
        <v>0</v>
      </c>
      <c r="BD535" s="101">
        <f>+VLOOKUP($S535,'CODE GENERATOR'!$P:$AM,23,FALSE)</f>
        <v>0</v>
      </c>
      <c r="BE535" s="101">
        <f>+VLOOKUP($S535,'CODE GENERATOR'!$P:$AM,24,FALSE)</f>
        <v>0</v>
      </c>
      <c r="BF535" s="101">
        <f>IF(C535&gt;0,+VLOOKUP(G535,'CATEGORY ID'!$A$1:$L$118,3,FALSE),"")</f>
        <v>30</v>
      </c>
      <c r="BG535" s="101">
        <f>IF(C535&gt;0,+VLOOKUP(H535,'CATEGORY ID'!$D$1:$L$118,3,FALSE),"")</f>
        <v>3</v>
      </c>
      <c r="BH535" s="101">
        <f>IF(C535&gt;0,+VLOOKUP((+H535&amp;I535),'CATEGORY ID'!$H$1:$I$121,2,FALSE),"")</f>
        <v>109</v>
      </c>
      <c r="BJ535" s="101">
        <f>IF(C535&gt;0,IF(COUNTIF('CATEGORY ID'!$K$1:$K$121,+H535&amp;K535) &gt; 0, +VLOOKUP(+H535&amp;K535,'CATEGORY ID'!$K$1:$L$121,2,FALSE),""),"")</f>
        <v>48</v>
      </c>
      <c r="BK535" s="101" t="str">
        <f>IF(C535&gt;0,IF(COUNTIF('CATEGORY ID'!$K$124:$K$165, +VLOOKUP(C535,'STYLE NAMES'!$B:$AE,30,FALSE)) &gt; 0, +VLOOKUP(VLOOKUP(C535,'STYLE NAMES'!$B:$AE,30,FALSE),'CATEGORY ID'!K:M,2,FALSE),""),"")</f>
        <v/>
      </c>
      <c r="BM535" s="101">
        <v>204</v>
      </c>
      <c r="BR535" s="101" t="str" cm="1">
        <f t="array" ref="BR535">IF(C535&gt;0,_xlfn.TEXTJOIN(";", TRUE,_xlfn.UNIQUE(_xlfn._xlws.FILTER(BF535:BQ535,(BF535:BQ535&gt;0)),TRUE,FALSE)),"")&amp;";"&amp;BS535</f>
        <v>30;3;109;48;204;228</v>
      </c>
      <c r="BS535" s="101">
        <v>228</v>
      </c>
      <c r="BU535" s="106">
        <f>IF(C535&gt;0,+VLOOKUP($C535,'STYLE NAMES'!$B:$AC,26,FALSE),"")</f>
        <v>99.9</v>
      </c>
      <c r="BV535" s="106">
        <f>IF(C535&gt;0,+VLOOKUP($C535,'STYLE NAMES'!$B:$AC,27,FALSE),"")</f>
        <v>5490</v>
      </c>
      <c r="BW535" s="106">
        <f>IF(C535&gt;0,+VLOOKUP($C535,'STYLE NAMES'!$B:$AC,28,FALSE),"")</f>
        <v>114.88499999999999</v>
      </c>
      <c r="BY535"/>
      <c r="BZ535" s="101">
        <v>1</v>
      </c>
      <c r="CA535" s="137">
        <f t="shared" si="38"/>
        <v>1</v>
      </c>
      <c r="CB535" s="137" t="str">
        <f>+VLOOKUP(C535,'[2]STYLES &amp; MODELS MATRIX'!$A:$G,7,FALSE)</f>
        <v>AK</v>
      </c>
      <c r="CC535" s="137" t="str">
        <f>+VLOOKUP(C535,'[1]STYLES &amp; SIZE CHARTS'!$A:$H,8,FALSE)</f>
        <v>WT-LSBL1</v>
      </c>
      <c r="CD535" s="137"/>
      <c r="CE535" s="205"/>
      <c r="CF535" s="141"/>
    </row>
    <row r="536" spans="1:84" s="101" customFormat="1" ht="12" customHeight="1" x14ac:dyDescent="0.2">
      <c r="A536" s="102">
        <f t="shared" si="36"/>
        <v>8683711005858</v>
      </c>
      <c r="B536" s="101" t="s">
        <v>890</v>
      </c>
      <c r="C536" s="101" t="s">
        <v>127</v>
      </c>
      <c r="D536" s="101" t="s">
        <v>2972</v>
      </c>
      <c r="E536" s="203" t="s">
        <v>2398</v>
      </c>
      <c r="F536" s="101" t="s">
        <v>2346</v>
      </c>
      <c r="G536" s="101" t="str">
        <f>IF(C536&gt;0,+VLOOKUP($C536,'STYLE NAMES'!$B:$AC,4,FALSE),"")</f>
        <v>RIDER</v>
      </c>
      <c r="H536" s="101" t="str">
        <f>IF(C536&gt;0,+VLOOKUP($C536,'STYLE NAMES'!$B:$AC,5,FALSE),"")</f>
        <v>WOMEN</v>
      </c>
      <c r="I536" s="101" t="str">
        <f>IF(C536&gt;0,+VLOOKUP($C536,'STYLE NAMES'!$B:$AC,6,FALSE),"")</f>
        <v>TOPS</v>
      </c>
      <c r="J536" s="101" t="str">
        <f>IF(C536&gt;0,+VLOOKUP($C536,'STYLE NAMES'!$B:$AC,7,FALSE),"")</f>
        <v>WOMEN</v>
      </c>
      <c r="K536" s="101" t="str">
        <f>IF(C536&gt;0,+VLOOKUP($C536,'STYLE NAMES'!$B:$AC,8,FALSE),"")</f>
        <v>BASE LAYERS</v>
      </c>
      <c r="L536" s="101" t="str">
        <f>IF(E536&gt;0,+VLOOKUP($E536,'CODE GENERATOR'!$D:$T,3,FALSE),"")</f>
        <v>W</v>
      </c>
      <c r="M536" s="101" t="str">
        <f>IF(E536&gt;0,+VLOOKUP($E536,'CODE GENERATOR'!$D:$T,4,FALSE),"")</f>
        <v>SUPREME</v>
      </c>
      <c r="N536" s="101" t="str">
        <f>IF(E536&gt;0,+VLOOKUP($E536,'CODE GENERATOR'!$D:$T,6,FALSE),"")</f>
        <v>BEIGE</v>
      </c>
      <c r="O536" s="101" t="str">
        <f>IF(E536&gt;0,+VLOOKUP($E536,'CODE GENERATOR'!$D:$T,7,FALSE),"")</f>
        <v>BEIGE</v>
      </c>
      <c r="P536" s="101" t="str">
        <f t="shared" si="37"/>
        <v>BEIGE</v>
      </c>
      <c r="Q536" s="104" t="str">
        <f>IF(E536&gt;0,+VLOOKUP($E536,'CODE GENERATOR'!$D:$T,11,FALSE),"")</f>
        <v>R.TOPWN_BLY0048</v>
      </c>
      <c r="R536" s="104" t="str">
        <f>IF(E536&gt;0,+VLOOKUP($E536,'CODE GENERATOR'!$D:$T,12,FALSE),"")</f>
        <v>SUP0017BEGBEG</v>
      </c>
      <c r="S536" s="104" t="str">
        <f>IF(E536&gt;0,+VLOOKUP($E536,'CODE GENERATOR'!$D:$T,13,FALSE),"")</f>
        <v>R.TOPWN_BLY0048_SUP0017BEGBEG</v>
      </c>
      <c r="T536" s="104" t="str">
        <f t="shared" si="35"/>
        <v>R.TOPWN_BLY0048_SUP0017BEGBEG_XS</v>
      </c>
      <c r="U536" s="105">
        <v>8683711005858</v>
      </c>
      <c r="V536" s="107" t="str" cm="1">
        <f t="array" ref="V536">_xlfn.TEXTJOIN(";", TRUE, _xlfn.UNIQUE(_xlfn._xlws.FILTER(P$3:P$10029, C$3:C$10029=C536)))</f>
        <v>LILAC;NAVY;BLACK;BEIGE;BORDEAUX;DARK GRAY;GREEN</v>
      </c>
      <c r="W536" s="107" t="str" cm="1">
        <f t="array" ref="W536">_xlfn.TEXTJOIN(";", TRUE, _xlfn.UNIQUE(_xlfn._xlws.FILTER(F$3:F$10029, C$3:C$10029=C536)))</f>
        <v>XS;S;M;L;XL</v>
      </c>
      <c r="X536" s="101" t="str">
        <f>IF(E536&gt;0,+VLOOKUP($E536,'CODE GENERATOR'!$D:$AC,19,FALSE),0)</f>
        <v>2507_W_0982</v>
      </c>
      <c r="Y536" s="101" t="str">
        <f>IF(E536&gt;0,+VLOOKUP($E536,'CODE GENERATOR'!$D:$AC,20,FALSE),0)</f>
        <v>2507_W_1000</v>
      </c>
      <c r="Z536" s="101" t="str">
        <f>IF(E536&gt;0,+VLOOKUP($E536,'CODE GENERATOR'!$D:$AC,21,FALSE),0)</f>
        <v>2507_W_1023</v>
      </c>
      <c r="AA536" s="101" t="str">
        <f>IF(E536&gt;0,+VLOOKUP($E536,'CODE GENERATOR'!$D:$AC,22,FALSE),0)</f>
        <v>2507_W_1042</v>
      </c>
      <c r="AB536" s="101" t="str">
        <f>IF(E536&gt;0,+VLOOKUP($E536,'CODE GENERATOR'!$D:$AC,23,FALSE),0)</f>
        <v>2507_D_cavalier_detay_0067</v>
      </c>
      <c r="AC536" s="101" t="str">
        <f>IF(E536&gt;0,+VLOOKUP($E536,'CODE GENERATOR'!$D:$AC,24,FALSE),0)</f>
        <v/>
      </c>
      <c r="AD536" s="101" t="str">
        <f>IF(E536&gt;0,+VLOOKUP($E536,'CODE GENERATOR'!$D:$AC,25,FALSE),0)</f>
        <v>2507_VW_Web_19</v>
      </c>
      <c r="AE536" s="101" t="str">
        <f>IF(E536&gt;0,+VLOOKUP($E536,'CODE GENERATOR'!$D:$AC,26,FALSE),0)</f>
        <v/>
      </c>
      <c r="AF536" s="149" t="str">
        <f>IF($C536&gt;0,$C536&amp;" "&amp;$P536&amp;" "&amp;+VLOOKUP($C536,'STYLE NAMES'!$B:$AC,10,FALSE),"""")</f>
        <v>ASPEN BEIGE WOMEN'S LONG SLEEVE BASE LAYER QUARTER ZIP</v>
      </c>
      <c r="AG536" s="101" t="str">
        <f>"Enjoy our "&amp;(AF536)&amp;"; "&amp;IF(C536&gt;0,+VLOOKUP($C536,'STYLE NAMES'!$B:$AC,11,FALSE),"")</f>
        <v>Enjoy our ASPEN BEIGE WOMEN'S LONG SLEEVE BASE LAYER QUARTER ZIP; ASPEN Quarter Zip Base Layer / Second Skin
Chic, comfortable and technical
These elegant base layers are designed to ride and train in style.
Available in many colors to match your horse's gear.</v>
      </c>
      <c r="AH536" s="101" t="str">
        <f>IF(C536&gt;0,+VLOOKUP($C536,'STYLE NAMES'!$B:$AC,12,FALSE),"")</f>
        <v>*Extra-soft and comfortable technical jersey
* 4-way stretch fabric
* Breathable and Quick Dry
* Wrinkle-free and Easy Care
Composition:
90% Polyamide 10% Elasthane</v>
      </c>
      <c r="AI536" s="101" t="str">
        <f>IF(C536&gt;0,+VLOOKUP($C536,'STYLE NAMES'!$B:$AC,13,FALSE),"")</f>
        <v>Machine Wash at 30°C
Mild process
Iron at low temperature
Iron from REVERSE
Do NOT iron on logos or prints
Do not bleach
Do NOT Tumble Dry</v>
      </c>
      <c r="AJ536" s="149" t="str">
        <f>IF($C536&gt;0,$C536&amp;" "&amp;$P536&amp;" "&amp;+VLOOKUP($C536,'STYLE NAMES'!$B:$AC,14,FALSE),"""")</f>
        <v>ASPEN BEIGE KADIN UZUN KOL FERMUARLI T-SHIRT</v>
      </c>
      <c r="AK536" s="149" t="str">
        <f>"Cavalier SanMarco tarafından tasarlanan "&amp;(AJ536)&amp;"; "&amp;IF(C536&gt;0,+VLOOKUP($C536,'STYLE NAMES'!$B:$AC,15,FALSE),"")</f>
        <v>Cavalier SanMarco tarafından tasarlanan ASPEN BEIGE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6" s="149" t="str">
        <f>IF(C536&gt;0,+VLOOKUP($C536,'STYLE NAMES'!$B:$AC,16,FALSE),"")</f>
        <v>*Ekstra yumuşak ve rahat teknik örme kumaş
* 4 yöne esneyen kumaş
* Nefes Alabilir ve Hızlı Kuruma
* Kırışmaz ve Bakımı Kolay
Kompozisyon:
%90 Polyamid %10 Elastan</v>
      </c>
      <c r="AM536" s="149" t="str">
        <f>IF(C536&gt;0,+VLOOKUP($C536,'STYLE NAMES'!$B:$AC,17,FALSE),"")</f>
        <v>Makinede 30°C' de Yıkayın
Hassas Yıkama
Ilık ütü yapın
Tersten ütüleyin
Logo ve baskıları ÜTÜLEMEYİN
Çamaşır suyu kullanmayın
Kurutma Makinesinde Kurutmayın</v>
      </c>
      <c r="AN536" s="149" t="str">
        <f>IF($C536&gt;0,$C536&amp;" "&amp;$P536&amp;" "&amp;+VLOOKUP($C536,'STYLE NAMES'!$B:$AC,18,FALSE),"""")</f>
        <v>ASPEN BEIGE MAGILETTA DONNA MANICA LUNGA QUARTER ZIP</v>
      </c>
      <c r="AO536" s="101" t="str">
        <f>"Disegnato da Cavalier SanMarco "&amp;(AN536)&amp;"; "&amp;IF(C536&gt;0,+VLOOKUP($C536,'STYLE NAMES'!$B:$AC,19,FALSE),"")</f>
        <v>Disegnato da Cavalier SanMarco ASPEN BEIGE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6" s="101" t="str">
        <f>IF(C536&gt;0,+VLOOKUP($C536,'STYLE NAMES'!$B:$AC,20,FALSE),"")</f>
        <v>Jersey tecnico extra-morbido e confortevole 
Tessuto elasticizzato 4-way stretch 
Traspirante e ad asciugatura rapida 
No stiro e di facile manutenzione 
Composizione: 
90% Poliammide, 10% Elastan</v>
      </c>
      <c r="AQ536" s="101" t="str">
        <f>IF(C536&gt;0,+VLOOKUP($C536,'STYLE NAMES'!$B:$AC,21,FALSE),"")</f>
        <v>Lavare in lavatrice a 30°C Ciclo delicato 
Stirare a bassa temperatura
Stirare al rovescio 
Non stirare su loghi o stampe 
Non candeggiare 
Non asciugare in asciugatrice</v>
      </c>
      <c r="AR536" s="101">
        <f>IF(D536&gt;0,+VLOOKUP($C536,'STYLE NAMES'!$B:$AC,22,FALSE),"")</f>
        <v>0</v>
      </c>
      <c r="AS536" s="101">
        <f>IF(E536&gt;0,+VLOOKUP($C536,'STYLE NAMES'!$B:$AC,23,FALSE),"")</f>
        <v>0</v>
      </c>
      <c r="AT536" s="101">
        <f>IF(F536&gt;0,+VLOOKUP($C536,'STYLE NAMES'!$B:$AC,24,FALSE),"")</f>
        <v>0</v>
      </c>
      <c r="AU536" s="101">
        <f>IF(G536&gt;0,+VLOOKUP($C536,'STYLE NAMES'!$B:$AC,25,FALSE),"")</f>
        <v>0</v>
      </c>
      <c r="AV536" s="101" t="str">
        <f>+VLOOKUP($S536,'CODE GENERATOR'!$P:$AM,15,FALSE)</f>
        <v>R.BOTWN_BRC0067_TJR0027BLKBLK</v>
      </c>
      <c r="AW536" s="101" t="str">
        <f>+VLOOKUP($S536,'CODE GENERATOR'!$P:$AM,16,FALSE)</f>
        <v>A.RACUX_BLT0094A_BRD0002BEGBEG</v>
      </c>
      <c r="AX536" s="101" t="str">
        <f>+VLOOKUP($S536,'CODE GENERATOR'!$P:$AM,17,FALSE)</f>
        <v>A.RACAU_SOC0020_NYL00003XBST1</v>
      </c>
      <c r="AY536" s="101">
        <f>+VLOOKUP($S536,'CODE GENERATOR'!$P:$AM,18,FALSE)</f>
        <v>0</v>
      </c>
      <c r="AZ536" s="101">
        <f>+VLOOKUP($S536,'CODE GENERATOR'!$P:$AM,19,FALSE)</f>
        <v>0</v>
      </c>
      <c r="BA536" s="101">
        <f>+VLOOKUP($S536,'CODE GENERATOR'!$P:$AM,20,FALSE)</f>
        <v>0</v>
      </c>
      <c r="BB536" s="101">
        <f>+VLOOKUP($S536,'CODE GENERATOR'!$P:$AM,21,FALSE)</f>
        <v>0</v>
      </c>
      <c r="BC536" s="101">
        <f>+VLOOKUP($S536,'CODE GENERATOR'!$P:$AM,22,FALSE)</f>
        <v>0</v>
      </c>
      <c r="BD536" s="101">
        <f>+VLOOKUP($S536,'CODE GENERATOR'!$P:$AM,23,FALSE)</f>
        <v>0</v>
      </c>
      <c r="BE536" s="101">
        <f>+VLOOKUP($S536,'CODE GENERATOR'!$P:$AM,24,FALSE)</f>
        <v>0</v>
      </c>
      <c r="BF536" s="101">
        <f>IF(C536&gt;0,+VLOOKUP(G536,'CATEGORY ID'!$A$1:$L$118,3,FALSE),"")</f>
        <v>30</v>
      </c>
      <c r="BG536" s="101">
        <f>IF(C536&gt;0,+VLOOKUP(H536,'CATEGORY ID'!$D$1:$L$118,3,FALSE),"")</f>
        <v>3</v>
      </c>
      <c r="BH536" s="101">
        <f>IF(C536&gt;0,+VLOOKUP((+H536&amp;I536),'CATEGORY ID'!$H$1:$I$121,2,FALSE),"")</f>
        <v>109</v>
      </c>
      <c r="BJ536" s="101">
        <f>IF(C536&gt;0,IF(COUNTIF('CATEGORY ID'!$K$1:$K$121,+H536&amp;K536) &gt; 0, +VLOOKUP(+H536&amp;K536,'CATEGORY ID'!$K$1:$L$121,2,FALSE),""),"")</f>
        <v>48</v>
      </c>
      <c r="BK536" s="101" t="str">
        <f>IF(C536&gt;0,IF(COUNTIF('CATEGORY ID'!$K$124:$K$165, +VLOOKUP(C536,'STYLE NAMES'!$B:$AE,30,FALSE)) &gt; 0, +VLOOKUP(VLOOKUP(C536,'STYLE NAMES'!$B:$AE,30,FALSE),'CATEGORY ID'!K:M,2,FALSE),""),"")</f>
        <v/>
      </c>
      <c r="BM536" s="101">
        <v>204</v>
      </c>
      <c r="BR536" s="101" t="str" cm="1">
        <f t="array" ref="BR536">IF(C536&gt;0,_xlfn.TEXTJOIN(";", TRUE,_xlfn.UNIQUE(_xlfn._xlws.FILTER(BF536:BQ536,(BF536:BQ536&gt;0)),TRUE,FALSE)),"")&amp;";"&amp;BS536</f>
        <v>30;3;109;48;204;228</v>
      </c>
      <c r="BS536" s="101">
        <v>228</v>
      </c>
      <c r="BU536" s="106">
        <f>IF(C536&gt;0,+VLOOKUP($C536,'STYLE NAMES'!$B:$AC,26,FALSE),"")</f>
        <v>99.9</v>
      </c>
      <c r="BV536" s="106">
        <f>IF(C536&gt;0,+VLOOKUP($C536,'STYLE NAMES'!$B:$AC,27,FALSE),"")</f>
        <v>5490</v>
      </c>
      <c r="BW536" s="106">
        <f>IF(C536&gt;0,+VLOOKUP($C536,'STYLE NAMES'!$B:$AC,28,FALSE),"")</f>
        <v>114.88499999999999</v>
      </c>
      <c r="BY536"/>
      <c r="BZ536" s="101">
        <v>0</v>
      </c>
      <c r="CA536" s="137">
        <f t="shared" si="38"/>
        <v>1</v>
      </c>
      <c r="CB536" s="137" t="str">
        <f>+VLOOKUP(C536,'[2]STYLES &amp; MODELS MATRIX'!$A:$G,7,FALSE)</f>
        <v>AK</v>
      </c>
      <c r="CC536" s="137" t="str">
        <f>+VLOOKUP(C536,'[1]STYLES &amp; SIZE CHARTS'!$A:$H,8,FALSE)</f>
        <v>WT-LSBL1</v>
      </c>
      <c r="CD536" s="137"/>
      <c r="CE536" s="205"/>
      <c r="CF536" s="141"/>
    </row>
    <row r="537" spans="1:84" s="101" customFormat="1" ht="12" customHeight="1" x14ac:dyDescent="0.2">
      <c r="A537" s="102">
        <f t="shared" si="36"/>
        <v>8683711005865</v>
      </c>
      <c r="B537" s="101" t="s">
        <v>890</v>
      </c>
      <c r="C537" s="101" t="s">
        <v>127</v>
      </c>
      <c r="D537" s="101" t="s">
        <v>2972</v>
      </c>
      <c r="E537" s="203" t="s">
        <v>2398</v>
      </c>
      <c r="F537" s="101" t="s">
        <v>785</v>
      </c>
      <c r="G537" s="101" t="str">
        <f>IF(C537&gt;0,+VLOOKUP($C537,'STYLE NAMES'!$B:$AC,4,FALSE),"")</f>
        <v>RIDER</v>
      </c>
      <c r="H537" s="101" t="str">
        <f>IF(C537&gt;0,+VLOOKUP($C537,'STYLE NAMES'!$B:$AC,5,FALSE),"")</f>
        <v>WOMEN</v>
      </c>
      <c r="I537" s="101" t="str">
        <f>IF(C537&gt;0,+VLOOKUP($C537,'STYLE NAMES'!$B:$AC,6,FALSE),"")</f>
        <v>TOPS</v>
      </c>
      <c r="J537" s="101" t="str">
        <f>IF(C537&gt;0,+VLOOKUP($C537,'STYLE NAMES'!$B:$AC,7,FALSE),"")</f>
        <v>WOMEN</v>
      </c>
      <c r="K537" s="101" t="str">
        <f>IF(C537&gt;0,+VLOOKUP($C537,'STYLE NAMES'!$B:$AC,8,FALSE),"")</f>
        <v>BASE LAYERS</v>
      </c>
      <c r="L537" s="101" t="str">
        <f>IF(E537&gt;0,+VLOOKUP($E537,'CODE GENERATOR'!$D:$T,3,FALSE),"")</f>
        <v>W</v>
      </c>
      <c r="M537" s="101" t="str">
        <f>IF(E537&gt;0,+VLOOKUP($E537,'CODE GENERATOR'!$D:$T,4,FALSE),"")</f>
        <v>SUPREME</v>
      </c>
      <c r="N537" s="101" t="str">
        <f>IF(E537&gt;0,+VLOOKUP($E537,'CODE GENERATOR'!$D:$T,6,FALSE),"")</f>
        <v>BEIGE</v>
      </c>
      <c r="O537" s="101" t="str">
        <f>IF(E537&gt;0,+VLOOKUP($E537,'CODE GENERATOR'!$D:$T,7,FALSE),"")</f>
        <v>BEIGE</v>
      </c>
      <c r="P537" s="101" t="str">
        <f t="shared" si="37"/>
        <v>BEIGE</v>
      </c>
      <c r="Q537" s="104" t="str">
        <f>IF(E537&gt;0,+VLOOKUP($E537,'CODE GENERATOR'!$D:$T,11,FALSE),"")</f>
        <v>R.TOPWN_BLY0048</v>
      </c>
      <c r="R537" s="104" t="str">
        <f>IF(E537&gt;0,+VLOOKUP($E537,'CODE GENERATOR'!$D:$T,12,FALSE),"")</f>
        <v>SUP0017BEGBEG</v>
      </c>
      <c r="S537" s="104" t="str">
        <f>IF(E537&gt;0,+VLOOKUP($E537,'CODE GENERATOR'!$D:$T,13,FALSE),"")</f>
        <v>R.TOPWN_BLY0048_SUP0017BEGBEG</v>
      </c>
      <c r="T537" s="104" t="str">
        <f t="shared" si="35"/>
        <v>R.TOPWN_BLY0048_SUP0017BEGBEG_S</v>
      </c>
      <c r="U537" s="105">
        <v>8683711005865</v>
      </c>
      <c r="V537" s="107" t="str" cm="1">
        <f t="array" ref="V537">_xlfn.TEXTJOIN(";", TRUE, _xlfn.UNIQUE(_xlfn._xlws.FILTER(P$3:P$10029, C$3:C$10029=C537)))</f>
        <v>LILAC;NAVY;BLACK;BEIGE;BORDEAUX;DARK GRAY;GREEN</v>
      </c>
      <c r="W537" s="107" t="str" cm="1">
        <f t="array" ref="W537">_xlfn.TEXTJOIN(";", TRUE, _xlfn.UNIQUE(_xlfn._xlws.FILTER(F$3:F$10029, C$3:C$10029=C537)))</f>
        <v>XS;S;M;L;XL</v>
      </c>
      <c r="X537" s="101" t="str">
        <f>IF(E537&gt;0,+VLOOKUP($E537,'CODE GENERATOR'!$D:$AC,19,FALSE),0)</f>
        <v>2507_W_0982</v>
      </c>
      <c r="Y537" s="101" t="str">
        <f>IF(E537&gt;0,+VLOOKUP($E537,'CODE GENERATOR'!$D:$AC,20,FALSE),0)</f>
        <v>2507_W_1000</v>
      </c>
      <c r="Z537" s="101" t="str">
        <f>IF(E537&gt;0,+VLOOKUP($E537,'CODE GENERATOR'!$D:$AC,21,FALSE),0)</f>
        <v>2507_W_1023</v>
      </c>
      <c r="AA537" s="101" t="str">
        <f>IF(E537&gt;0,+VLOOKUP($E537,'CODE GENERATOR'!$D:$AC,22,FALSE),0)</f>
        <v>2507_W_1042</v>
      </c>
      <c r="AB537" s="101" t="str">
        <f>IF(E537&gt;0,+VLOOKUP($E537,'CODE GENERATOR'!$D:$AC,23,FALSE),0)</f>
        <v>2507_D_cavalier_detay_0067</v>
      </c>
      <c r="AC537" s="101" t="str">
        <f>IF(E537&gt;0,+VLOOKUP($E537,'CODE GENERATOR'!$D:$AC,24,FALSE),0)</f>
        <v/>
      </c>
      <c r="AD537" s="101" t="str">
        <f>IF(E537&gt;0,+VLOOKUP($E537,'CODE GENERATOR'!$D:$AC,25,FALSE),0)</f>
        <v>2507_VW_Web_19</v>
      </c>
      <c r="AE537" s="101" t="str">
        <f>IF(E537&gt;0,+VLOOKUP($E537,'CODE GENERATOR'!$D:$AC,26,FALSE),0)</f>
        <v/>
      </c>
      <c r="AF537" s="149" t="str">
        <f>IF($C537&gt;0,$C537&amp;" "&amp;$P537&amp;" "&amp;+VLOOKUP($C537,'STYLE NAMES'!$B:$AC,10,FALSE),"""")</f>
        <v>ASPEN BEIGE WOMEN'S LONG SLEEVE BASE LAYER QUARTER ZIP</v>
      </c>
      <c r="AG537" s="101" t="str">
        <f>"Enjoy our "&amp;(AF537)&amp;"; "&amp;IF(C537&gt;0,+VLOOKUP($C537,'STYLE NAMES'!$B:$AC,11,FALSE),"")</f>
        <v>Enjoy our ASPEN BEIGE WOMEN'S LONG SLEEVE BASE LAYER QUARTER ZIP; ASPEN Quarter Zip Base Layer / Second Skin
Chic, comfortable and technical
These elegant base layers are designed to ride and train in style.
Available in many colors to match your horse's gear.</v>
      </c>
      <c r="AH537" s="101" t="str">
        <f>IF(C537&gt;0,+VLOOKUP($C537,'STYLE NAMES'!$B:$AC,12,FALSE),"")</f>
        <v>*Extra-soft and comfortable technical jersey
* 4-way stretch fabric
* Breathable and Quick Dry
* Wrinkle-free and Easy Care
Composition:
90% Polyamide 10% Elasthane</v>
      </c>
      <c r="AI537" s="101" t="str">
        <f>IF(C537&gt;0,+VLOOKUP($C537,'STYLE NAMES'!$B:$AC,13,FALSE),"")</f>
        <v>Machine Wash at 30°C
Mild process
Iron at low temperature
Iron from REVERSE
Do NOT iron on logos or prints
Do not bleach
Do NOT Tumble Dry</v>
      </c>
      <c r="AJ537" s="149" t="str">
        <f>IF($C537&gt;0,$C537&amp;" "&amp;$P537&amp;" "&amp;+VLOOKUP($C537,'STYLE NAMES'!$B:$AC,14,FALSE),"""")</f>
        <v>ASPEN BEIGE KADIN UZUN KOL FERMUARLI T-SHIRT</v>
      </c>
      <c r="AK537" s="149" t="str">
        <f>"Cavalier SanMarco tarafından tasarlanan "&amp;(AJ537)&amp;"; "&amp;IF(C537&gt;0,+VLOOKUP($C537,'STYLE NAMES'!$B:$AC,15,FALSE),"")</f>
        <v>Cavalier SanMarco tarafından tasarlanan ASPEN BEIGE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7" s="149" t="str">
        <f>IF(C537&gt;0,+VLOOKUP($C537,'STYLE NAMES'!$B:$AC,16,FALSE),"")</f>
        <v>*Ekstra yumuşak ve rahat teknik örme kumaş
* 4 yöne esneyen kumaş
* Nefes Alabilir ve Hızlı Kuruma
* Kırışmaz ve Bakımı Kolay
Kompozisyon:
%90 Polyamid %10 Elastan</v>
      </c>
      <c r="AM537" s="149" t="str">
        <f>IF(C537&gt;0,+VLOOKUP($C537,'STYLE NAMES'!$B:$AC,17,FALSE),"")</f>
        <v>Makinede 30°C' de Yıkayın
Hassas Yıkama
Ilık ütü yapın
Tersten ütüleyin
Logo ve baskıları ÜTÜLEMEYİN
Çamaşır suyu kullanmayın
Kurutma Makinesinde Kurutmayın</v>
      </c>
      <c r="AN537" s="149" t="str">
        <f>IF($C537&gt;0,$C537&amp;" "&amp;$P537&amp;" "&amp;+VLOOKUP($C537,'STYLE NAMES'!$B:$AC,18,FALSE),"""")</f>
        <v>ASPEN BEIGE MAGILETTA DONNA MANICA LUNGA QUARTER ZIP</v>
      </c>
      <c r="AO537" s="101" t="str">
        <f>"Disegnato da Cavalier SanMarco "&amp;(AN537)&amp;"; "&amp;IF(C537&gt;0,+VLOOKUP($C537,'STYLE NAMES'!$B:$AC,19,FALSE),"")</f>
        <v>Disegnato da Cavalier SanMarco ASPEN BEIGE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7" s="101" t="str">
        <f>IF(C537&gt;0,+VLOOKUP($C537,'STYLE NAMES'!$B:$AC,20,FALSE),"")</f>
        <v>Jersey tecnico extra-morbido e confortevole 
Tessuto elasticizzato 4-way stretch 
Traspirante e ad asciugatura rapida 
No stiro e di facile manutenzione 
Composizione: 
90% Poliammide, 10% Elastan</v>
      </c>
      <c r="AQ537" s="101" t="str">
        <f>IF(C537&gt;0,+VLOOKUP($C537,'STYLE NAMES'!$B:$AC,21,FALSE),"")</f>
        <v>Lavare in lavatrice a 30°C Ciclo delicato 
Stirare a bassa temperatura
Stirare al rovescio 
Non stirare su loghi o stampe 
Non candeggiare 
Non asciugare in asciugatrice</v>
      </c>
      <c r="AR537" s="101">
        <f>IF(D537&gt;0,+VLOOKUP($C537,'STYLE NAMES'!$B:$AC,22,FALSE),"")</f>
        <v>0</v>
      </c>
      <c r="AS537" s="101">
        <f>IF(E537&gt;0,+VLOOKUP($C537,'STYLE NAMES'!$B:$AC,23,FALSE),"")</f>
        <v>0</v>
      </c>
      <c r="AT537" s="101">
        <f>IF(F537&gt;0,+VLOOKUP($C537,'STYLE NAMES'!$B:$AC,24,FALSE),"")</f>
        <v>0</v>
      </c>
      <c r="AU537" s="101">
        <f>IF(G537&gt;0,+VLOOKUP($C537,'STYLE NAMES'!$B:$AC,25,FALSE),"")</f>
        <v>0</v>
      </c>
      <c r="AV537" s="101" t="str">
        <f>+VLOOKUP($S537,'CODE GENERATOR'!$P:$AM,15,FALSE)</f>
        <v>R.BOTWN_BRC0067_TJR0027BLKBLK</v>
      </c>
      <c r="AW537" s="101" t="str">
        <f>+VLOOKUP($S537,'CODE GENERATOR'!$P:$AM,16,FALSE)</f>
        <v>A.RACUX_BLT0094A_BRD0002BEGBEG</v>
      </c>
      <c r="AX537" s="101" t="str">
        <f>+VLOOKUP($S537,'CODE GENERATOR'!$P:$AM,17,FALSE)</f>
        <v>A.RACAU_SOC0020_NYL00003XBST1</v>
      </c>
      <c r="AY537" s="101">
        <f>+VLOOKUP($S537,'CODE GENERATOR'!$P:$AM,18,FALSE)</f>
        <v>0</v>
      </c>
      <c r="AZ537" s="101">
        <f>+VLOOKUP($S537,'CODE GENERATOR'!$P:$AM,19,FALSE)</f>
        <v>0</v>
      </c>
      <c r="BA537" s="101">
        <f>+VLOOKUP($S537,'CODE GENERATOR'!$P:$AM,20,FALSE)</f>
        <v>0</v>
      </c>
      <c r="BB537" s="101">
        <f>+VLOOKUP($S537,'CODE GENERATOR'!$P:$AM,21,FALSE)</f>
        <v>0</v>
      </c>
      <c r="BC537" s="101">
        <f>+VLOOKUP($S537,'CODE GENERATOR'!$P:$AM,22,FALSE)</f>
        <v>0</v>
      </c>
      <c r="BD537" s="101">
        <f>+VLOOKUP($S537,'CODE GENERATOR'!$P:$AM,23,FALSE)</f>
        <v>0</v>
      </c>
      <c r="BE537" s="101">
        <f>+VLOOKUP($S537,'CODE GENERATOR'!$P:$AM,24,FALSE)</f>
        <v>0</v>
      </c>
      <c r="BF537" s="101">
        <f>IF(C537&gt;0,+VLOOKUP(G537,'CATEGORY ID'!$A$1:$L$118,3,FALSE),"")</f>
        <v>30</v>
      </c>
      <c r="BG537" s="101">
        <f>IF(C537&gt;0,+VLOOKUP(H537,'CATEGORY ID'!$D$1:$L$118,3,FALSE),"")</f>
        <v>3</v>
      </c>
      <c r="BH537" s="101">
        <f>IF(C537&gt;0,+VLOOKUP((+H537&amp;I537),'CATEGORY ID'!$H$1:$I$121,2,FALSE),"")</f>
        <v>109</v>
      </c>
      <c r="BJ537" s="101">
        <f>IF(C537&gt;0,IF(COUNTIF('CATEGORY ID'!$K$1:$K$121,+H537&amp;K537) &gt; 0, +VLOOKUP(+H537&amp;K537,'CATEGORY ID'!$K$1:$L$121,2,FALSE),""),"")</f>
        <v>48</v>
      </c>
      <c r="BK537" s="101" t="str">
        <f>IF(C537&gt;0,IF(COUNTIF('CATEGORY ID'!$K$124:$K$165, +VLOOKUP(C537,'STYLE NAMES'!$B:$AE,30,FALSE)) &gt; 0, +VLOOKUP(VLOOKUP(C537,'STYLE NAMES'!$B:$AE,30,FALSE),'CATEGORY ID'!K:M,2,FALSE),""),"")</f>
        <v/>
      </c>
      <c r="BM537" s="101">
        <v>204</v>
      </c>
      <c r="BR537" s="101" t="str" cm="1">
        <f t="array" ref="BR537">IF(C537&gt;0,_xlfn.TEXTJOIN(";", TRUE,_xlfn.UNIQUE(_xlfn._xlws.FILTER(BF537:BQ537,(BF537:BQ537&gt;0)),TRUE,FALSE)),"")&amp;";"&amp;BS537</f>
        <v>30;3;109;48;204;228</v>
      </c>
      <c r="BS537" s="101">
        <v>228</v>
      </c>
      <c r="BU537" s="106">
        <f>IF(C537&gt;0,+VLOOKUP($C537,'STYLE NAMES'!$B:$AC,26,FALSE),"")</f>
        <v>99.9</v>
      </c>
      <c r="BV537" s="106">
        <f>IF(C537&gt;0,+VLOOKUP($C537,'STYLE NAMES'!$B:$AC,27,FALSE),"")</f>
        <v>5490</v>
      </c>
      <c r="BW537" s="106">
        <f>IF(C537&gt;0,+VLOOKUP($C537,'STYLE NAMES'!$B:$AC,28,FALSE),"")</f>
        <v>114.88499999999999</v>
      </c>
      <c r="BY537"/>
      <c r="BZ537" s="101">
        <v>0</v>
      </c>
      <c r="CA537" s="137">
        <f t="shared" si="38"/>
        <v>1</v>
      </c>
      <c r="CB537" s="137" t="str">
        <f>+VLOOKUP(C537,'[2]STYLES &amp; MODELS MATRIX'!$A:$G,7,FALSE)</f>
        <v>AK</v>
      </c>
      <c r="CC537" s="137" t="str">
        <f>+VLOOKUP(C537,'[1]STYLES &amp; SIZE CHARTS'!$A:$H,8,FALSE)</f>
        <v>WT-LSBL1</v>
      </c>
      <c r="CD537" s="137"/>
      <c r="CE537" s="205"/>
      <c r="CF537" s="141"/>
    </row>
    <row r="538" spans="1:84" s="101" customFormat="1" ht="12" customHeight="1" x14ac:dyDescent="0.2">
      <c r="A538" s="102">
        <f t="shared" si="36"/>
        <v>8683711005872</v>
      </c>
      <c r="B538" s="101" t="s">
        <v>890</v>
      </c>
      <c r="C538" s="101" t="s">
        <v>127</v>
      </c>
      <c r="D538" s="101" t="s">
        <v>2972</v>
      </c>
      <c r="E538" s="203" t="s">
        <v>2398</v>
      </c>
      <c r="F538" s="101" t="s">
        <v>2247</v>
      </c>
      <c r="G538" s="101" t="str">
        <f>IF(C538&gt;0,+VLOOKUP($C538,'STYLE NAMES'!$B:$AC,4,FALSE),"")</f>
        <v>RIDER</v>
      </c>
      <c r="H538" s="101" t="str">
        <f>IF(C538&gt;0,+VLOOKUP($C538,'STYLE NAMES'!$B:$AC,5,FALSE),"")</f>
        <v>WOMEN</v>
      </c>
      <c r="I538" s="101" t="str">
        <f>IF(C538&gt;0,+VLOOKUP($C538,'STYLE NAMES'!$B:$AC,6,FALSE),"")</f>
        <v>TOPS</v>
      </c>
      <c r="J538" s="101" t="str">
        <f>IF(C538&gt;0,+VLOOKUP($C538,'STYLE NAMES'!$B:$AC,7,FALSE),"")</f>
        <v>WOMEN</v>
      </c>
      <c r="K538" s="101" t="str">
        <f>IF(C538&gt;0,+VLOOKUP($C538,'STYLE NAMES'!$B:$AC,8,FALSE),"")</f>
        <v>BASE LAYERS</v>
      </c>
      <c r="L538" s="101" t="str">
        <f>IF(E538&gt;0,+VLOOKUP($E538,'CODE GENERATOR'!$D:$T,3,FALSE),"")</f>
        <v>W</v>
      </c>
      <c r="M538" s="101" t="str">
        <f>IF(E538&gt;0,+VLOOKUP($E538,'CODE GENERATOR'!$D:$T,4,FALSE),"")</f>
        <v>SUPREME</v>
      </c>
      <c r="N538" s="101" t="str">
        <f>IF(E538&gt;0,+VLOOKUP($E538,'CODE GENERATOR'!$D:$T,6,FALSE),"")</f>
        <v>BEIGE</v>
      </c>
      <c r="O538" s="101" t="str">
        <f>IF(E538&gt;0,+VLOOKUP($E538,'CODE GENERATOR'!$D:$T,7,FALSE),"")</f>
        <v>BEIGE</v>
      </c>
      <c r="P538" s="101" t="str">
        <f t="shared" si="37"/>
        <v>BEIGE</v>
      </c>
      <c r="Q538" s="104" t="str">
        <f>IF(E538&gt;0,+VLOOKUP($E538,'CODE GENERATOR'!$D:$T,11,FALSE),"")</f>
        <v>R.TOPWN_BLY0048</v>
      </c>
      <c r="R538" s="104" t="str">
        <f>IF(E538&gt;0,+VLOOKUP($E538,'CODE GENERATOR'!$D:$T,12,FALSE),"")</f>
        <v>SUP0017BEGBEG</v>
      </c>
      <c r="S538" s="104" t="str">
        <f>IF(E538&gt;0,+VLOOKUP($E538,'CODE GENERATOR'!$D:$T,13,FALSE),"")</f>
        <v>R.TOPWN_BLY0048_SUP0017BEGBEG</v>
      </c>
      <c r="T538" s="104" t="str">
        <f t="shared" si="35"/>
        <v>R.TOPWN_BLY0048_SUP0017BEGBEG_M</v>
      </c>
      <c r="U538" s="105">
        <v>8683711005872</v>
      </c>
      <c r="V538" s="107" t="str" cm="1">
        <f t="array" ref="V538">_xlfn.TEXTJOIN(";", TRUE, _xlfn.UNIQUE(_xlfn._xlws.FILTER(P$3:P$10029, C$3:C$10029=C538)))</f>
        <v>LILAC;NAVY;BLACK;BEIGE;BORDEAUX;DARK GRAY;GREEN</v>
      </c>
      <c r="W538" s="107" t="str" cm="1">
        <f t="array" ref="W538">_xlfn.TEXTJOIN(";", TRUE, _xlfn.UNIQUE(_xlfn._xlws.FILTER(F$3:F$10029, C$3:C$10029=C538)))</f>
        <v>XS;S;M;L;XL</v>
      </c>
      <c r="X538" s="101" t="str">
        <f>IF(E538&gt;0,+VLOOKUP($E538,'CODE GENERATOR'!$D:$AC,19,FALSE),0)</f>
        <v>2507_W_0982</v>
      </c>
      <c r="Y538" s="101" t="str">
        <f>IF(E538&gt;0,+VLOOKUP($E538,'CODE GENERATOR'!$D:$AC,20,FALSE),0)</f>
        <v>2507_W_1000</v>
      </c>
      <c r="Z538" s="101" t="str">
        <f>IF(E538&gt;0,+VLOOKUP($E538,'CODE GENERATOR'!$D:$AC,21,FALSE),0)</f>
        <v>2507_W_1023</v>
      </c>
      <c r="AA538" s="101" t="str">
        <f>IF(E538&gt;0,+VLOOKUP($E538,'CODE GENERATOR'!$D:$AC,22,FALSE),0)</f>
        <v>2507_W_1042</v>
      </c>
      <c r="AB538" s="101" t="str">
        <f>IF(E538&gt;0,+VLOOKUP($E538,'CODE GENERATOR'!$D:$AC,23,FALSE),0)</f>
        <v>2507_D_cavalier_detay_0067</v>
      </c>
      <c r="AC538" s="101" t="str">
        <f>IF(E538&gt;0,+VLOOKUP($E538,'CODE GENERATOR'!$D:$AC,24,FALSE),0)</f>
        <v/>
      </c>
      <c r="AD538" s="101" t="str">
        <f>IF(E538&gt;0,+VLOOKUP($E538,'CODE GENERATOR'!$D:$AC,25,FALSE),0)</f>
        <v>2507_VW_Web_19</v>
      </c>
      <c r="AE538" s="101" t="str">
        <f>IF(E538&gt;0,+VLOOKUP($E538,'CODE GENERATOR'!$D:$AC,26,FALSE),0)</f>
        <v/>
      </c>
      <c r="AF538" s="149" t="str">
        <f>IF($C538&gt;0,$C538&amp;" "&amp;$P538&amp;" "&amp;+VLOOKUP($C538,'STYLE NAMES'!$B:$AC,10,FALSE),"""")</f>
        <v>ASPEN BEIGE WOMEN'S LONG SLEEVE BASE LAYER QUARTER ZIP</v>
      </c>
      <c r="AG538" s="101" t="str">
        <f>"Enjoy our "&amp;(AF538)&amp;"; "&amp;IF(C538&gt;0,+VLOOKUP($C538,'STYLE NAMES'!$B:$AC,11,FALSE),"")</f>
        <v>Enjoy our ASPEN BEIGE WOMEN'S LONG SLEEVE BASE LAYER QUARTER ZIP; ASPEN Quarter Zip Base Layer / Second Skin
Chic, comfortable and technical
These elegant base layers are designed to ride and train in style.
Available in many colors to match your horse's gear.</v>
      </c>
      <c r="AH538" s="101" t="str">
        <f>IF(C538&gt;0,+VLOOKUP($C538,'STYLE NAMES'!$B:$AC,12,FALSE),"")</f>
        <v>*Extra-soft and comfortable technical jersey
* 4-way stretch fabric
* Breathable and Quick Dry
* Wrinkle-free and Easy Care
Composition:
90% Polyamide 10% Elasthane</v>
      </c>
      <c r="AI538" s="101" t="str">
        <f>IF(C538&gt;0,+VLOOKUP($C538,'STYLE NAMES'!$B:$AC,13,FALSE),"")</f>
        <v>Machine Wash at 30°C
Mild process
Iron at low temperature
Iron from REVERSE
Do NOT iron on logos or prints
Do not bleach
Do NOT Tumble Dry</v>
      </c>
      <c r="AJ538" s="149" t="str">
        <f>IF($C538&gt;0,$C538&amp;" "&amp;$P538&amp;" "&amp;+VLOOKUP($C538,'STYLE NAMES'!$B:$AC,14,FALSE),"""")</f>
        <v>ASPEN BEIGE KADIN UZUN KOL FERMUARLI T-SHIRT</v>
      </c>
      <c r="AK538" s="149" t="str">
        <f>"Cavalier SanMarco tarafından tasarlanan "&amp;(AJ538)&amp;"; "&amp;IF(C538&gt;0,+VLOOKUP($C538,'STYLE NAMES'!$B:$AC,15,FALSE),"")</f>
        <v>Cavalier SanMarco tarafından tasarlanan ASPEN BEIGE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8" s="149" t="str">
        <f>IF(C538&gt;0,+VLOOKUP($C538,'STYLE NAMES'!$B:$AC,16,FALSE),"")</f>
        <v>*Ekstra yumuşak ve rahat teknik örme kumaş
* 4 yöne esneyen kumaş
* Nefes Alabilir ve Hızlı Kuruma
* Kırışmaz ve Bakımı Kolay
Kompozisyon:
%90 Polyamid %10 Elastan</v>
      </c>
      <c r="AM538" s="149" t="str">
        <f>IF(C538&gt;0,+VLOOKUP($C538,'STYLE NAMES'!$B:$AC,17,FALSE),"")</f>
        <v>Makinede 30°C' de Yıkayın
Hassas Yıkama
Ilık ütü yapın
Tersten ütüleyin
Logo ve baskıları ÜTÜLEMEYİN
Çamaşır suyu kullanmayın
Kurutma Makinesinde Kurutmayın</v>
      </c>
      <c r="AN538" s="149" t="str">
        <f>IF($C538&gt;0,$C538&amp;" "&amp;$P538&amp;" "&amp;+VLOOKUP($C538,'STYLE NAMES'!$B:$AC,18,FALSE),"""")</f>
        <v>ASPEN BEIGE MAGILETTA DONNA MANICA LUNGA QUARTER ZIP</v>
      </c>
      <c r="AO538" s="101" t="str">
        <f>"Disegnato da Cavalier SanMarco "&amp;(AN538)&amp;"; "&amp;IF(C538&gt;0,+VLOOKUP($C538,'STYLE NAMES'!$B:$AC,19,FALSE),"")</f>
        <v>Disegnato da Cavalier SanMarco ASPEN BEIGE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8" s="101" t="str">
        <f>IF(C538&gt;0,+VLOOKUP($C538,'STYLE NAMES'!$B:$AC,20,FALSE),"")</f>
        <v>Jersey tecnico extra-morbido e confortevole 
Tessuto elasticizzato 4-way stretch 
Traspirante e ad asciugatura rapida 
No stiro e di facile manutenzione 
Composizione: 
90% Poliammide, 10% Elastan</v>
      </c>
      <c r="AQ538" s="101" t="str">
        <f>IF(C538&gt;0,+VLOOKUP($C538,'STYLE NAMES'!$B:$AC,21,FALSE),"")</f>
        <v>Lavare in lavatrice a 30°C Ciclo delicato 
Stirare a bassa temperatura
Stirare al rovescio 
Non stirare su loghi o stampe 
Non candeggiare 
Non asciugare in asciugatrice</v>
      </c>
      <c r="AR538" s="101">
        <f>IF(D538&gt;0,+VLOOKUP($C538,'STYLE NAMES'!$B:$AC,22,FALSE),"")</f>
        <v>0</v>
      </c>
      <c r="AS538" s="101">
        <f>IF(E538&gt;0,+VLOOKUP($C538,'STYLE NAMES'!$B:$AC,23,FALSE),"")</f>
        <v>0</v>
      </c>
      <c r="AT538" s="101">
        <f>IF(F538&gt;0,+VLOOKUP($C538,'STYLE NAMES'!$B:$AC,24,FALSE),"")</f>
        <v>0</v>
      </c>
      <c r="AU538" s="101">
        <f>IF(G538&gt;0,+VLOOKUP($C538,'STYLE NAMES'!$B:$AC,25,FALSE),"")</f>
        <v>0</v>
      </c>
      <c r="AV538" s="101" t="str">
        <f>+VLOOKUP($S538,'CODE GENERATOR'!$P:$AM,15,FALSE)</f>
        <v>R.BOTWN_BRC0067_TJR0027BLKBLK</v>
      </c>
      <c r="AW538" s="101" t="str">
        <f>+VLOOKUP($S538,'CODE GENERATOR'!$P:$AM,16,FALSE)</f>
        <v>A.RACUX_BLT0094A_BRD0002BEGBEG</v>
      </c>
      <c r="AX538" s="101" t="str">
        <f>+VLOOKUP($S538,'CODE GENERATOR'!$P:$AM,17,FALSE)</f>
        <v>A.RACAU_SOC0020_NYL00003XBST1</v>
      </c>
      <c r="AY538" s="101">
        <f>+VLOOKUP($S538,'CODE GENERATOR'!$P:$AM,18,FALSE)</f>
        <v>0</v>
      </c>
      <c r="AZ538" s="101">
        <f>+VLOOKUP($S538,'CODE GENERATOR'!$P:$AM,19,FALSE)</f>
        <v>0</v>
      </c>
      <c r="BA538" s="101">
        <f>+VLOOKUP($S538,'CODE GENERATOR'!$P:$AM,20,FALSE)</f>
        <v>0</v>
      </c>
      <c r="BB538" s="101">
        <f>+VLOOKUP($S538,'CODE GENERATOR'!$P:$AM,21,FALSE)</f>
        <v>0</v>
      </c>
      <c r="BC538" s="101">
        <f>+VLOOKUP($S538,'CODE GENERATOR'!$P:$AM,22,FALSE)</f>
        <v>0</v>
      </c>
      <c r="BD538" s="101">
        <f>+VLOOKUP($S538,'CODE GENERATOR'!$P:$AM,23,FALSE)</f>
        <v>0</v>
      </c>
      <c r="BE538" s="101">
        <f>+VLOOKUP($S538,'CODE GENERATOR'!$P:$AM,24,FALSE)</f>
        <v>0</v>
      </c>
      <c r="BF538" s="101">
        <f>IF(C538&gt;0,+VLOOKUP(G538,'CATEGORY ID'!$A$1:$L$118,3,FALSE),"")</f>
        <v>30</v>
      </c>
      <c r="BG538" s="101">
        <f>IF(C538&gt;0,+VLOOKUP(H538,'CATEGORY ID'!$D$1:$L$118,3,FALSE),"")</f>
        <v>3</v>
      </c>
      <c r="BH538" s="101">
        <f>IF(C538&gt;0,+VLOOKUP((+H538&amp;I538),'CATEGORY ID'!$H$1:$I$121,2,FALSE),"")</f>
        <v>109</v>
      </c>
      <c r="BJ538" s="101">
        <f>IF(C538&gt;0,IF(COUNTIF('CATEGORY ID'!$K$1:$K$121,+H538&amp;K538) &gt; 0, +VLOOKUP(+H538&amp;K538,'CATEGORY ID'!$K$1:$L$121,2,FALSE),""),"")</f>
        <v>48</v>
      </c>
      <c r="BK538" s="101" t="str">
        <f>IF(C538&gt;0,IF(COUNTIF('CATEGORY ID'!$K$124:$K$165, +VLOOKUP(C538,'STYLE NAMES'!$B:$AE,30,FALSE)) &gt; 0, +VLOOKUP(VLOOKUP(C538,'STYLE NAMES'!$B:$AE,30,FALSE),'CATEGORY ID'!K:M,2,FALSE),""),"")</f>
        <v/>
      </c>
      <c r="BM538" s="101">
        <v>204</v>
      </c>
      <c r="BR538" s="101" t="str" cm="1">
        <f t="array" ref="BR538">IF(C538&gt;0,_xlfn.TEXTJOIN(";", TRUE,_xlfn.UNIQUE(_xlfn._xlws.FILTER(BF538:BQ538,(BF538:BQ538&gt;0)),TRUE,FALSE)),"")&amp;";"&amp;BS538</f>
        <v>30;3;109;48;204;228</v>
      </c>
      <c r="BS538" s="101">
        <v>228</v>
      </c>
      <c r="BU538" s="106">
        <f>IF(C538&gt;0,+VLOOKUP($C538,'STYLE NAMES'!$B:$AC,26,FALSE),"")</f>
        <v>99.9</v>
      </c>
      <c r="BV538" s="106">
        <f>IF(C538&gt;0,+VLOOKUP($C538,'STYLE NAMES'!$B:$AC,27,FALSE),"")</f>
        <v>5490</v>
      </c>
      <c r="BW538" s="106">
        <f>IF(C538&gt;0,+VLOOKUP($C538,'STYLE NAMES'!$B:$AC,28,FALSE),"")</f>
        <v>114.88499999999999</v>
      </c>
      <c r="BY538"/>
      <c r="BZ538" s="101">
        <v>0</v>
      </c>
      <c r="CA538" s="137">
        <f t="shared" si="38"/>
        <v>1</v>
      </c>
      <c r="CB538" s="137" t="str">
        <f>+VLOOKUP(C538,'[2]STYLES &amp; MODELS MATRIX'!$A:$G,7,FALSE)</f>
        <v>AK</v>
      </c>
      <c r="CC538" s="137" t="str">
        <f>+VLOOKUP(C538,'[1]STYLES &amp; SIZE CHARTS'!$A:$H,8,FALSE)</f>
        <v>WT-LSBL1</v>
      </c>
      <c r="CD538" s="137"/>
      <c r="CE538" s="205"/>
      <c r="CF538" s="141"/>
    </row>
    <row r="539" spans="1:84" s="101" customFormat="1" ht="12" customHeight="1" x14ac:dyDescent="0.2">
      <c r="A539" s="102">
        <f t="shared" si="36"/>
        <v>8683711005889</v>
      </c>
      <c r="B539" s="101" t="s">
        <v>890</v>
      </c>
      <c r="C539" s="101" t="s">
        <v>127</v>
      </c>
      <c r="D539" s="101" t="s">
        <v>2972</v>
      </c>
      <c r="E539" s="203" t="s">
        <v>2398</v>
      </c>
      <c r="F539" s="101" t="s">
        <v>2248</v>
      </c>
      <c r="G539" s="101" t="str">
        <f>IF(C539&gt;0,+VLOOKUP($C539,'STYLE NAMES'!$B:$AC,4,FALSE),"")</f>
        <v>RIDER</v>
      </c>
      <c r="H539" s="101" t="str">
        <f>IF(C539&gt;0,+VLOOKUP($C539,'STYLE NAMES'!$B:$AC,5,FALSE),"")</f>
        <v>WOMEN</v>
      </c>
      <c r="I539" s="101" t="str">
        <f>IF(C539&gt;0,+VLOOKUP($C539,'STYLE NAMES'!$B:$AC,6,FALSE),"")</f>
        <v>TOPS</v>
      </c>
      <c r="J539" s="101" t="str">
        <f>IF(C539&gt;0,+VLOOKUP($C539,'STYLE NAMES'!$B:$AC,7,FALSE),"")</f>
        <v>WOMEN</v>
      </c>
      <c r="K539" s="101" t="str">
        <f>IF(C539&gt;0,+VLOOKUP($C539,'STYLE NAMES'!$B:$AC,8,FALSE),"")</f>
        <v>BASE LAYERS</v>
      </c>
      <c r="L539" s="101" t="str">
        <f>IF(E539&gt;0,+VLOOKUP($E539,'CODE GENERATOR'!$D:$T,3,FALSE),"")</f>
        <v>W</v>
      </c>
      <c r="M539" s="101" t="str">
        <f>IF(E539&gt;0,+VLOOKUP($E539,'CODE GENERATOR'!$D:$T,4,FALSE),"")</f>
        <v>SUPREME</v>
      </c>
      <c r="N539" s="101" t="str">
        <f>IF(E539&gt;0,+VLOOKUP($E539,'CODE GENERATOR'!$D:$T,6,FALSE),"")</f>
        <v>BEIGE</v>
      </c>
      <c r="O539" s="101" t="str">
        <f>IF(E539&gt;0,+VLOOKUP($E539,'CODE GENERATOR'!$D:$T,7,FALSE),"")</f>
        <v>BEIGE</v>
      </c>
      <c r="P539" s="101" t="str">
        <f t="shared" si="37"/>
        <v>BEIGE</v>
      </c>
      <c r="Q539" s="104" t="str">
        <f>IF(E539&gt;0,+VLOOKUP($E539,'CODE GENERATOR'!$D:$T,11,FALSE),"")</f>
        <v>R.TOPWN_BLY0048</v>
      </c>
      <c r="R539" s="104" t="str">
        <f>IF(E539&gt;0,+VLOOKUP($E539,'CODE GENERATOR'!$D:$T,12,FALSE),"")</f>
        <v>SUP0017BEGBEG</v>
      </c>
      <c r="S539" s="104" t="str">
        <f>IF(E539&gt;0,+VLOOKUP($E539,'CODE GENERATOR'!$D:$T,13,FALSE),"")</f>
        <v>R.TOPWN_BLY0048_SUP0017BEGBEG</v>
      </c>
      <c r="T539" s="104" t="str">
        <f t="shared" si="35"/>
        <v>R.TOPWN_BLY0048_SUP0017BEGBEG_L</v>
      </c>
      <c r="U539" s="105">
        <v>8683711005889</v>
      </c>
      <c r="V539" s="107" t="str" cm="1">
        <f t="array" ref="V539">_xlfn.TEXTJOIN(";", TRUE, _xlfn.UNIQUE(_xlfn._xlws.FILTER(P$3:P$10029, C$3:C$10029=C539)))</f>
        <v>LILAC;NAVY;BLACK;BEIGE;BORDEAUX;DARK GRAY;GREEN</v>
      </c>
      <c r="W539" s="107" t="str" cm="1">
        <f t="array" ref="W539">_xlfn.TEXTJOIN(";", TRUE, _xlfn.UNIQUE(_xlfn._xlws.FILTER(F$3:F$10029, C$3:C$10029=C539)))</f>
        <v>XS;S;M;L;XL</v>
      </c>
      <c r="X539" s="101" t="str">
        <f>IF(E539&gt;0,+VLOOKUP($E539,'CODE GENERATOR'!$D:$AC,19,FALSE),0)</f>
        <v>2507_W_0982</v>
      </c>
      <c r="Y539" s="101" t="str">
        <f>IF(E539&gt;0,+VLOOKUP($E539,'CODE GENERATOR'!$D:$AC,20,FALSE),0)</f>
        <v>2507_W_1000</v>
      </c>
      <c r="Z539" s="101" t="str">
        <f>IF(E539&gt;0,+VLOOKUP($E539,'CODE GENERATOR'!$D:$AC,21,FALSE),0)</f>
        <v>2507_W_1023</v>
      </c>
      <c r="AA539" s="101" t="str">
        <f>IF(E539&gt;0,+VLOOKUP($E539,'CODE GENERATOR'!$D:$AC,22,FALSE),0)</f>
        <v>2507_W_1042</v>
      </c>
      <c r="AB539" s="101" t="str">
        <f>IF(E539&gt;0,+VLOOKUP($E539,'CODE GENERATOR'!$D:$AC,23,FALSE),0)</f>
        <v>2507_D_cavalier_detay_0067</v>
      </c>
      <c r="AC539" s="101" t="str">
        <f>IF(E539&gt;0,+VLOOKUP($E539,'CODE GENERATOR'!$D:$AC,24,FALSE),0)</f>
        <v/>
      </c>
      <c r="AD539" s="101" t="str">
        <f>IF(E539&gt;0,+VLOOKUP($E539,'CODE GENERATOR'!$D:$AC,25,FALSE),0)</f>
        <v>2507_VW_Web_19</v>
      </c>
      <c r="AE539" s="101" t="str">
        <f>IF(E539&gt;0,+VLOOKUP($E539,'CODE GENERATOR'!$D:$AC,26,FALSE),0)</f>
        <v/>
      </c>
      <c r="AF539" s="149" t="str">
        <f>IF($C539&gt;0,$C539&amp;" "&amp;$P539&amp;" "&amp;+VLOOKUP($C539,'STYLE NAMES'!$B:$AC,10,FALSE),"""")</f>
        <v>ASPEN BEIGE WOMEN'S LONG SLEEVE BASE LAYER QUARTER ZIP</v>
      </c>
      <c r="AG539" s="101" t="str">
        <f>"Enjoy our "&amp;(AF539)&amp;"; "&amp;IF(C539&gt;0,+VLOOKUP($C539,'STYLE NAMES'!$B:$AC,11,FALSE),"")</f>
        <v>Enjoy our ASPEN BEIGE WOMEN'S LONG SLEEVE BASE LAYER QUARTER ZIP; ASPEN Quarter Zip Base Layer / Second Skin
Chic, comfortable and technical
These elegant base layers are designed to ride and train in style.
Available in many colors to match your horse's gear.</v>
      </c>
      <c r="AH539" s="101" t="str">
        <f>IF(C539&gt;0,+VLOOKUP($C539,'STYLE NAMES'!$B:$AC,12,FALSE),"")</f>
        <v>*Extra-soft and comfortable technical jersey
* 4-way stretch fabric
* Breathable and Quick Dry
* Wrinkle-free and Easy Care
Composition:
90% Polyamide 10% Elasthane</v>
      </c>
      <c r="AI539" s="101" t="str">
        <f>IF(C539&gt;0,+VLOOKUP($C539,'STYLE NAMES'!$B:$AC,13,FALSE),"")</f>
        <v>Machine Wash at 30°C
Mild process
Iron at low temperature
Iron from REVERSE
Do NOT iron on logos or prints
Do not bleach
Do NOT Tumble Dry</v>
      </c>
      <c r="AJ539" s="149" t="str">
        <f>IF($C539&gt;0,$C539&amp;" "&amp;$P539&amp;" "&amp;+VLOOKUP($C539,'STYLE NAMES'!$B:$AC,14,FALSE),"""")</f>
        <v>ASPEN BEIGE KADIN UZUN KOL FERMUARLI T-SHIRT</v>
      </c>
      <c r="AK539" s="149" t="str">
        <f>"Cavalier SanMarco tarafından tasarlanan "&amp;(AJ539)&amp;"; "&amp;IF(C539&gt;0,+VLOOKUP($C539,'STYLE NAMES'!$B:$AC,15,FALSE),"")</f>
        <v>Cavalier SanMarco tarafından tasarlanan ASPEN BEIGE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39" s="149" t="str">
        <f>IF(C539&gt;0,+VLOOKUP($C539,'STYLE NAMES'!$B:$AC,16,FALSE),"")</f>
        <v>*Ekstra yumuşak ve rahat teknik örme kumaş
* 4 yöne esneyen kumaş
* Nefes Alabilir ve Hızlı Kuruma
* Kırışmaz ve Bakımı Kolay
Kompozisyon:
%90 Polyamid %10 Elastan</v>
      </c>
      <c r="AM539" s="149" t="str">
        <f>IF(C539&gt;0,+VLOOKUP($C539,'STYLE NAMES'!$B:$AC,17,FALSE),"")</f>
        <v>Makinede 30°C' de Yıkayın
Hassas Yıkama
Ilık ütü yapın
Tersten ütüleyin
Logo ve baskıları ÜTÜLEMEYİN
Çamaşır suyu kullanmayın
Kurutma Makinesinde Kurutmayın</v>
      </c>
      <c r="AN539" s="149" t="str">
        <f>IF($C539&gt;0,$C539&amp;" "&amp;$P539&amp;" "&amp;+VLOOKUP($C539,'STYLE NAMES'!$B:$AC,18,FALSE),"""")</f>
        <v>ASPEN BEIGE MAGILETTA DONNA MANICA LUNGA QUARTER ZIP</v>
      </c>
      <c r="AO539" s="101" t="str">
        <f>"Disegnato da Cavalier SanMarco "&amp;(AN539)&amp;"; "&amp;IF(C539&gt;0,+VLOOKUP($C539,'STYLE NAMES'!$B:$AC,19,FALSE),"")</f>
        <v>Disegnato da Cavalier SanMarco ASPEN BEIGE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39" s="101" t="str">
        <f>IF(C539&gt;0,+VLOOKUP($C539,'STYLE NAMES'!$B:$AC,20,FALSE),"")</f>
        <v>Jersey tecnico extra-morbido e confortevole 
Tessuto elasticizzato 4-way stretch 
Traspirante e ad asciugatura rapida 
No stiro e di facile manutenzione 
Composizione: 
90% Poliammide, 10% Elastan</v>
      </c>
      <c r="AQ539" s="101" t="str">
        <f>IF(C539&gt;0,+VLOOKUP($C539,'STYLE NAMES'!$B:$AC,21,FALSE),"")</f>
        <v>Lavare in lavatrice a 30°C Ciclo delicato 
Stirare a bassa temperatura
Stirare al rovescio 
Non stirare su loghi o stampe 
Non candeggiare 
Non asciugare in asciugatrice</v>
      </c>
      <c r="AR539" s="101">
        <f>IF(D539&gt;0,+VLOOKUP($C539,'STYLE NAMES'!$B:$AC,22,FALSE),"")</f>
        <v>0</v>
      </c>
      <c r="AS539" s="101">
        <f>IF(E539&gt;0,+VLOOKUP($C539,'STYLE NAMES'!$B:$AC,23,FALSE),"")</f>
        <v>0</v>
      </c>
      <c r="AT539" s="101">
        <f>IF(F539&gt;0,+VLOOKUP($C539,'STYLE NAMES'!$B:$AC,24,FALSE),"")</f>
        <v>0</v>
      </c>
      <c r="AU539" s="101">
        <f>IF(G539&gt;0,+VLOOKUP($C539,'STYLE NAMES'!$B:$AC,25,FALSE),"")</f>
        <v>0</v>
      </c>
      <c r="AV539" s="101" t="str">
        <f>+VLOOKUP($S539,'CODE GENERATOR'!$P:$AM,15,FALSE)</f>
        <v>R.BOTWN_BRC0067_TJR0027BLKBLK</v>
      </c>
      <c r="AW539" s="101" t="str">
        <f>+VLOOKUP($S539,'CODE GENERATOR'!$P:$AM,16,FALSE)</f>
        <v>A.RACUX_BLT0094A_BRD0002BEGBEG</v>
      </c>
      <c r="AX539" s="101" t="str">
        <f>+VLOOKUP($S539,'CODE GENERATOR'!$P:$AM,17,FALSE)</f>
        <v>A.RACAU_SOC0020_NYL00003XBST1</v>
      </c>
      <c r="AY539" s="101">
        <f>+VLOOKUP($S539,'CODE GENERATOR'!$P:$AM,18,FALSE)</f>
        <v>0</v>
      </c>
      <c r="AZ539" s="101">
        <f>+VLOOKUP($S539,'CODE GENERATOR'!$P:$AM,19,FALSE)</f>
        <v>0</v>
      </c>
      <c r="BA539" s="101">
        <f>+VLOOKUP($S539,'CODE GENERATOR'!$P:$AM,20,FALSE)</f>
        <v>0</v>
      </c>
      <c r="BB539" s="101">
        <f>+VLOOKUP($S539,'CODE GENERATOR'!$P:$AM,21,FALSE)</f>
        <v>0</v>
      </c>
      <c r="BC539" s="101">
        <f>+VLOOKUP($S539,'CODE GENERATOR'!$P:$AM,22,FALSE)</f>
        <v>0</v>
      </c>
      <c r="BD539" s="101">
        <f>+VLOOKUP($S539,'CODE GENERATOR'!$P:$AM,23,FALSE)</f>
        <v>0</v>
      </c>
      <c r="BE539" s="101">
        <f>+VLOOKUP($S539,'CODE GENERATOR'!$P:$AM,24,FALSE)</f>
        <v>0</v>
      </c>
      <c r="BF539" s="101">
        <f>IF(C539&gt;0,+VLOOKUP(G539,'CATEGORY ID'!$A$1:$L$118,3,FALSE),"")</f>
        <v>30</v>
      </c>
      <c r="BG539" s="101">
        <f>IF(C539&gt;0,+VLOOKUP(H539,'CATEGORY ID'!$D$1:$L$118,3,FALSE),"")</f>
        <v>3</v>
      </c>
      <c r="BH539" s="101">
        <f>IF(C539&gt;0,+VLOOKUP((+H539&amp;I539),'CATEGORY ID'!$H$1:$I$121,2,FALSE),"")</f>
        <v>109</v>
      </c>
      <c r="BJ539" s="101">
        <f>IF(C539&gt;0,IF(COUNTIF('CATEGORY ID'!$K$1:$K$121,+H539&amp;K539) &gt; 0, +VLOOKUP(+H539&amp;K539,'CATEGORY ID'!$K$1:$L$121,2,FALSE),""),"")</f>
        <v>48</v>
      </c>
      <c r="BK539" s="101" t="str">
        <f>IF(C539&gt;0,IF(COUNTIF('CATEGORY ID'!$K$124:$K$165, +VLOOKUP(C539,'STYLE NAMES'!$B:$AE,30,FALSE)) &gt; 0, +VLOOKUP(VLOOKUP(C539,'STYLE NAMES'!$B:$AE,30,FALSE),'CATEGORY ID'!K:M,2,FALSE),""),"")</f>
        <v/>
      </c>
      <c r="BM539" s="101">
        <v>204</v>
      </c>
      <c r="BR539" s="101" t="str" cm="1">
        <f t="array" ref="BR539">IF(C539&gt;0,_xlfn.TEXTJOIN(";", TRUE,_xlfn.UNIQUE(_xlfn._xlws.FILTER(BF539:BQ539,(BF539:BQ539&gt;0)),TRUE,FALSE)),"")&amp;";"&amp;BS539</f>
        <v>30;3;109;48;204;228</v>
      </c>
      <c r="BS539" s="101">
        <v>228</v>
      </c>
      <c r="BU539" s="106">
        <f>IF(C539&gt;0,+VLOOKUP($C539,'STYLE NAMES'!$B:$AC,26,FALSE),"")</f>
        <v>99.9</v>
      </c>
      <c r="BV539" s="106">
        <f>IF(C539&gt;0,+VLOOKUP($C539,'STYLE NAMES'!$B:$AC,27,FALSE),"")</f>
        <v>5490</v>
      </c>
      <c r="BW539" s="106">
        <f>IF(C539&gt;0,+VLOOKUP($C539,'STYLE NAMES'!$B:$AC,28,FALSE),"")</f>
        <v>114.88499999999999</v>
      </c>
      <c r="BY539"/>
      <c r="BZ539" s="101">
        <v>0</v>
      </c>
      <c r="CA539" s="137">
        <f t="shared" si="38"/>
        <v>1</v>
      </c>
      <c r="CB539" s="137" t="str">
        <f>+VLOOKUP(C539,'[2]STYLES &amp; MODELS MATRIX'!$A:$G,7,FALSE)</f>
        <v>AK</v>
      </c>
      <c r="CC539" s="137" t="str">
        <f>+VLOOKUP(C539,'[1]STYLES &amp; SIZE CHARTS'!$A:$H,8,FALSE)</f>
        <v>WT-LSBL1</v>
      </c>
      <c r="CD539" s="137"/>
      <c r="CE539" s="205"/>
      <c r="CF539" s="141"/>
    </row>
    <row r="540" spans="1:84" s="101" customFormat="1" ht="12" customHeight="1" x14ac:dyDescent="0.2">
      <c r="A540" s="102">
        <f t="shared" si="36"/>
        <v>8683711005896</v>
      </c>
      <c r="B540" s="101" t="s">
        <v>890</v>
      </c>
      <c r="C540" s="101" t="s">
        <v>127</v>
      </c>
      <c r="D540" s="101" t="s">
        <v>2972</v>
      </c>
      <c r="E540" s="203" t="s">
        <v>2398</v>
      </c>
      <c r="F540" s="101" t="s">
        <v>2249</v>
      </c>
      <c r="G540" s="101" t="str">
        <f>IF(C540&gt;0,+VLOOKUP($C540,'STYLE NAMES'!$B:$AC,4,FALSE),"")</f>
        <v>RIDER</v>
      </c>
      <c r="H540" s="101" t="str">
        <f>IF(C540&gt;0,+VLOOKUP($C540,'STYLE NAMES'!$B:$AC,5,FALSE),"")</f>
        <v>WOMEN</v>
      </c>
      <c r="I540" s="101" t="str">
        <f>IF(C540&gt;0,+VLOOKUP($C540,'STYLE NAMES'!$B:$AC,6,FALSE),"")</f>
        <v>TOPS</v>
      </c>
      <c r="J540" s="101" t="str">
        <f>IF(C540&gt;0,+VLOOKUP($C540,'STYLE NAMES'!$B:$AC,7,FALSE),"")</f>
        <v>WOMEN</v>
      </c>
      <c r="K540" s="101" t="str">
        <f>IF(C540&gt;0,+VLOOKUP($C540,'STYLE NAMES'!$B:$AC,8,FALSE),"")</f>
        <v>BASE LAYERS</v>
      </c>
      <c r="L540" s="101" t="str">
        <f>IF(E540&gt;0,+VLOOKUP($E540,'CODE GENERATOR'!$D:$T,3,FALSE),"")</f>
        <v>W</v>
      </c>
      <c r="M540" s="101" t="str">
        <f>IF(E540&gt;0,+VLOOKUP($E540,'CODE GENERATOR'!$D:$T,4,FALSE),"")</f>
        <v>SUPREME</v>
      </c>
      <c r="N540" s="101" t="str">
        <f>IF(E540&gt;0,+VLOOKUP($E540,'CODE GENERATOR'!$D:$T,6,FALSE),"")</f>
        <v>BEIGE</v>
      </c>
      <c r="O540" s="101" t="str">
        <f>IF(E540&gt;0,+VLOOKUP($E540,'CODE GENERATOR'!$D:$T,7,FALSE),"")</f>
        <v>BEIGE</v>
      </c>
      <c r="P540" s="101" t="str">
        <f t="shared" si="37"/>
        <v>BEIGE</v>
      </c>
      <c r="Q540" s="104" t="str">
        <f>IF(E540&gt;0,+VLOOKUP($E540,'CODE GENERATOR'!$D:$T,11,FALSE),"")</f>
        <v>R.TOPWN_BLY0048</v>
      </c>
      <c r="R540" s="104" t="str">
        <f>IF(E540&gt;0,+VLOOKUP($E540,'CODE GENERATOR'!$D:$T,12,FALSE),"")</f>
        <v>SUP0017BEGBEG</v>
      </c>
      <c r="S540" s="104" t="str">
        <f>IF(E540&gt;0,+VLOOKUP($E540,'CODE GENERATOR'!$D:$T,13,FALSE),"")</f>
        <v>R.TOPWN_BLY0048_SUP0017BEGBEG</v>
      </c>
      <c r="T540" s="104" t="str">
        <f t="shared" si="35"/>
        <v>R.TOPWN_BLY0048_SUP0017BEGBEG_XL</v>
      </c>
      <c r="U540" s="105">
        <v>8683711005896</v>
      </c>
      <c r="V540" s="107" t="str" cm="1">
        <f t="array" ref="V540">_xlfn.TEXTJOIN(";", TRUE, _xlfn.UNIQUE(_xlfn._xlws.FILTER(P$3:P$10029, C$3:C$10029=C540)))</f>
        <v>LILAC;NAVY;BLACK;BEIGE;BORDEAUX;DARK GRAY;GREEN</v>
      </c>
      <c r="W540" s="107" t="str" cm="1">
        <f t="array" ref="W540">_xlfn.TEXTJOIN(";", TRUE, _xlfn.UNIQUE(_xlfn._xlws.FILTER(F$3:F$10029, C$3:C$10029=C540)))</f>
        <v>XS;S;M;L;XL</v>
      </c>
      <c r="X540" s="101" t="str">
        <f>IF(E540&gt;0,+VLOOKUP($E540,'CODE GENERATOR'!$D:$AC,19,FALSE),0)</f>
        <v>2507_W_0982</v>
      </c>
      <c r="Y540" s="101" t="str">
        <f>IF(E540&gt;0,+VLOOKUP($E540,'CODE GENERATOR'!$D:$AC,20,FALSE),0)</f>
        <v>2507_W_1000</v>
      </c>
      <c r="Z540" s="101" t="str">
        <f>IF(E540&gt;0,+VLOOKUP($E540,'CODE GENERATOR'!$D:$AC,21,FALSE),0)</f>
        <v>2507_W_1023</v>
      </c>
      <c r="AA540" s="101" t="str">
        <f>IF(E540&gt;0,+VLOOKUP($E540,'CODE GENERATOR'!$D:$AC,22,FALSE),0)</f>
        <v>2507_W_1042</v>
      </c>
      <c r="AB540" s="101" t="str">
        <f>IF(E540&gt;0,+VLOOKUP($E540,'CODE GENERATOR'!$D:$AC,23,FALSE),0)</f>
        <v>2507_D_cavalier_detay_0067</v>
      </c>
      <c r="AC540" s="101" t="str">
        <f>IF(E540&gt;0,+VLOOKUP($E540,'CODE GENERATOR'!$D:$AC,24,FALSE),0)</f>
        <v/>
      </c>
      <c r="AD540" s="101" t="str">
        <f>IF(E540&gt;0,+VLOOKUP($E540,'CODE GENERATOR'!$D:$AC,25,FALSE),0)</f>
        <v>2507_VW_Web_19</v>
      </c>
      <c r="AE540" s="101" t="str">
        <f>IF(E540&gt;0,+VLOOKUP($E540,'CODE GENERATOR'!$D:$AC,26,FALSE),0)</f>
        <v/>
      </c>
      <c r="AF540" s="149" t="str">
        <f>IF($C540&gt;0,$C540&amp;" "&amp;$P540&amp;" "&amp;+VLOOKUP($C540,'STYLE NAMES'!$B:$AC,10,FALSE),"""")</f>
        <v>ASPEN BEIGE WOMEN'S LONG SLEEVE BASE LAYER QUARTER ZIP</v>
      </c>
      <c r="AG540" s="101" t="str">
        <f>"Enjoy our "&amp;(AF540)&amp;"; "&amp;IF(C540&gt;0,+VLOOKUP($C540,'STYLE NAMES'!$B:$AC,11,FALSE),"")</f>
        <v>Enjoy our ASPEN BEIGE WOMEN'S LONG SLEEVE BASE LAYER QUARTER ZIP; ASPEN Quarter Zip Base Layer / Second Skin
Chic, comfortable and technical
These elegant base layers are designed to ride and train in style.
Available in many colors to match your horse's gear.</v>
      </c>
      <c r="AH540" s="101" t="str">
        <f>IF(C540&gt;0,+VLOOKUP($C540,'STYLE NAMES'!$B:$AC,12,FALSE),"")</f>
        <v>*Extra-soft and comfortable technical jersey
* 4-way stretch fabric
* Breathable and Quick Dry
* Wrinkle-free and Easy Care
Composition:
90% Polyamide 10% Elasthane</v>
      </c>
      <c r="AI540" s="101" t="str">
        <f>IF(C540&gt;0,+VLOOKUP($C540,'STYLE NAMES'!$B:$AC,13,FALSE),"")</f>
        <v>Machine Wash at 30°C
Mild process
Iron at low temperature
Iron from REVERSE
Do NOT iron on logos or prints
Do not bleach
Do NOT Tumble Dry</v>
      </c>
      <c r="AJ540" s="149" t="str">
        <f>IF($C540&gt;0,$C540&amp;" "&amp;$P540&amp;" "&amp;+VLOOKUP($C540,'STYLE NAMES'!$B:$AC,14,FALSE),"""")</f>
        <v>ASPEN BEIGE KADIN UZUN KOL FERMUARLI T-SHIRT</v>
      </c>
      <c r="AK540" s="149" t="str">
        <f>"Cavalier SanMarco tarafından tasarlanan "&amp;(AJ540)&amp;"; "&amp;IF(C540&gt;0,+VLOOKUP($C540,'STYLE NAMES'!$B:$AC,15,FALSE),"")</f>
        <v>Cavalier SanMarco tarafından tasarlanan ASPEN BEIGE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0" s="149" t="str">
        <f>IF(C540&gt;0,+VLOOKUP($C540,'STYLE NAMES'!$B:$AC,16,FALSE),"")</f>
        <v>*Ekstra yumuşak ve rahat teknik örme kumaş
* 4 yöne esneyen kumaş
* Nefes Alabilir ve Hızlı Kuruma
* Kırışmaz ve Bakımı Kolay
Kompozisyon:
%90 Polyamid %10 Elastan</v>
      </c>
      <c r="AM540" s="149" t="str">
        <f>IF(C540&gt;0,+VLOOKUP($C540,'STYLE NAMES'!$B:$AC,17,FALSE),"")</f>
        <v>Makinede 30°C' de Yıkayın
Hassas Yıkama
Ilık ütü yapın
Tersten ütüleyin
Logo ve baskıları ÜTÜLEMEYİN
Çamaşır suyu kullanmayın
Kurutma Makinesinde Kurutmayın</v>
      </c>
      <c r="AN540" s="149" t="str">
        <f>IF($C540&gt;0,$C540&amp;" "&amp;$P540&amp;" "&amp;+VLOOKUP($C540,'STYLE NAMES'!$B:$AC,18,FALSE),"""")</f>
        <v>ASPEN BEIGE MAGILETTA DONNA MANICA LUNGA QUARTER ZIP</v>
      </c>
      <c r="AO540" s="101" t="str">
        <f>"Disegnato da Cavalier SanMarco "&amp;(AN540)&amp;"; "&amp;IF(C540&gt;0,+VLOOKUP($C540,'STYLE NAMES'!$B:$AC,19,FALSE),"")</f>
        <v>Disegnato da Cavalier SanMarco ASPEN BEIGE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0" s="101" t="str">
        <f>IF(C540&gt;0,+VLOOKUP($C540,'STYLE NAMES'!$B:$AC,20,FALSE),"")</f>
        <v>Jersey tecnico extra-morbido e confortevole 
Tessuto elasticizzato 4-way stretch 
Traspirante e ad asciugatura rapida 
No stiro e di facile manutenzione 
Composizione: 
90% Poliammide, 10% Elastan</v>
      </c>
      <c r="AQ540" s="101" t="str">
        <f>IF(C540&gt;0,+VLOOKUP($C540,'STYLE NAMES'!$B:$AC,21,FALSE),"")</f>
        <v>Lavare in lavatrice a 30°C Ciclo delicato 
Stirare a bassa temperatura
Stirare al rovescio 
Non stirare su loghi o stampe 
Non candeggiare 
Non asciugare in asciugatrice</v>
      </c>
      <c r="AR540" s="101">
        <f>IF(D540&gt;0,+VLOOKUP($C540,'STYLE NAMES'!$B:$AC,22,FALSE),"")</f>
        <v>0</v>
      </c>
      <c r="AS540" s="101">
        <f>IF(E540&gt;0,+VLOOKUP($C540,'STYLE NAMES'!$B:$AC,23,FALSE),"")</f>
        <v>0</v>
      </c>
      <c r="AT540" s="101">
        <f>IF(F540&gt;0,+VLOOKUP($C540,'STYLE NAMES'!$B:$AC,24,FALSE),"")</f>
        <v>0</v>
      </c>
      <c r="AU540" s="101">
        <f>IF(G540&gt;0,+VLOOKUP($C540,'STYLE NAMES'!$B:$AC,25,FALSE),"")</f>
        <v>0</v>
      </c>
      <c r="AV540" s="101" t="str">
        <f>+VLOOKUP($S540,'CODE GENERATOR'!$P:$AM,15,FALSE)</f>
        <v>R.BOTWN_BRC0067_TJR0027BLKBLK</v>
      </c>
      <c r="AW540" s="101" t="str">
        <f>+VLOOKUP($S540,'CODE GENERATOR'!$P:$AM,16,FALSE)</f>
        <v>A.RACUX_BLT0094A_BRD0002BEGBEG</v>
      </c>
      <c r="AX540" s="101" t="str">
        <f>+VLOOKUP($S540,'CODE GENERATOR'!$P:$AM,17,FALSE)</f>
        <v>A.RACAU_SOC0020_NYL00003XBST1</v>
      </c>
      <c r="AY540" s="101">
        <f>+VLOOKUP($S540,'CODE GENERATOR'!$P:$AM,18,FALSE)</f>
        <v>0</v>
      </c>
      <c r="AZ540" s="101">
        <f>+VLOOKUP($S540,'CODE GENERATOR'!$P:$AM,19,FALSE)</f>
        <v>0</v>
      </c>
      <c r="BA540" s="101">
        <f>+VLOOKUP($S540,'CODE GENERATOR'!$P:$AM,20,FALSE)</f>
        <v>0</v>
      </c>
      <c r="BB540" s="101">
        <f>+VLOOKUP($S540,'CODE GENERATOR'!$P:$AM,21,FALSE)</f>
        <v>0</v>
      </c>
      <c r="BC540" s="101">
        <f>+VLOOKUP($S540,'CODE GENERATOR'!$P:$AM,22,FALSE)</f>
        <v>0</v>
      </c>
      <c r="BD540" s="101">
        <f>+VLOOKUP($S540,'CODE GENERATOR'!$P:$AM,23,FALSE)</f>
        <v>0</v>
      </c>
      <c r="BE540" s="101">
        <f>+VLOOKUP($S540,'CODE GENERATOR'!$P:$AM,24,FALSE)</f>
        <v>0</v>
      </c>
      <c r="BF540" s="101">
        <f>IF(C540&gt;0,+VLOOKUP(G540,'CATEGORY ID'!$A$1:$L$118,3,FALSE),"")</f>
        <v>30</v>
      </c>
      <c r="BG540" s="101">
        <f>IF(C540&gt;0,+VLOOKUP(H540,'CATEGORY ID'!$D$1:$L$118,3,FALSE),"")</f>
        <v>3</v>
      </c>
      <c r="BH540" s="101">
        <f>IF(C540&gt;0,+VLOOKUP((+H540&amp;I540),'CATEGORY ID'!$H$1:$I$121,2,FALSE),"")</f>
        <v>109</v>
      </c>
      <c r="BJ540" s="101">
        <f>IF(C540&gt;0,IF(COUNTIF('CATEGORY ID'!$K$1:$K$121,+H540&amp;K540) &gt; 0, +VLOOKUP(+H540&amp;K540,'CATEGORY ID'!$K$1:$L$121,2,FALSE),""),"")</f>
        <v>48</v>
      </c>
      <c r="BK540" s="101" t="str">
        <f>IF(C540&gt;0,IF(COUNTIF('CATEGORY ID'!$K$124:$K$165, +VLOOKUP(C540,'STYLE NAMES'!$B:$AE,30,FALSE)) &gt; 0, +VLOOKUP(VLOOKUP(C540,'STYLE NAMES'!$B:$AE,30,FALSE),'CATEGORY ID'!K:M,2,FALSE),""),"")</f>
        <v/>
      </c>
      <c r="BM540" s="101">
        <v>204</v>
      </c>
      <c r="BR540" s="101" t="str" cm="1">
        <f t="array" ref="BR540">IF(C540&gt;0,_xlfn.TEXTJOIN(";", TRUE,_xlfn.UNIQUE(_xlfn._xlws.FILTER(BF540:BQ540,(BF540:BQ540&gt;0)),TRUE,FALSE)),"")&amp;";"&amp;BS540</f>
        <v>30;3;109;48;204;228</v>
      </c>
      <c r="BS540" s="101">
        <v>228</v>
      </c>
      <c r="BU540" s="106">
        <f>IF(C540&gt;0,+VLOOKUP($C540,'STYLE NAMES'!$B:$AC,26,FALSE),"")</f>
        <v>99.9</v>
      </c>
      <c r="BV540" s="106">
        <f>IF(C540&gt;0,+VLOOKUP($C540,'STYLE NAMES'!$B:$AC,27,FALSE),"")</f>
        <v>5490</v>
      </c>
      <c r="BW540" s="106">
        <f>IF(C540&gt;0,+VLOOKUP($C540,'STYLE NAMES'!$B:$AC,28,FALSE),"")</f>
        <v>114.88499999999999</v>
      </c>
      <c r="BY540"/>
      <c r="BZ540" s="101">
        <v>0</v>
      </c>
      <c r="CA540" s="137">
        <f t="shared" si="38"/>
        <v>1</v>
      </c>
      <c r="CB540" s="137" t="str">
        <f>+VLOOKUP(C540,'[2]STYLES &amp; MODELS MATRIX'!$A:$G,7,FALSE)</f>
        <v>AK</v>
      </c>
      <c r="CC540" s="137" t="str">
        <f>+VLOOKUP(C540,'[1]STYLES &amp; SIZE CHARTS'!$A:$H,8,FALSE)</f>
        <v>WT-LSBL1</v>
      </c>
      <c r="CD540" s="137"/>
      <c r="CE540" s="205"/>
      <c r="CF540" s="141"/>
    </row>
    <row r="541" spans="1:84" s="101" customFormat="1" ht="12" customHeight="1" x14ac:dyDescent="0.2">
      <c r="A541" s="102">
        <f t="shared" si="36"/>
        <v>8683711005919</v>
      </c>
      <c r="B541" s="101" t="s">
        <v>890</v>
      </c>
      <c r="C541" s="101" t="s">
        <v>127</v>
      </c>
      <c r="D541" s="101" t="s">
        <v>2972</v>
      </c>
      <c r="E541" s="203" t="s">
        <v>2399</v>
      </c>
      <c r="F541" s="101" t="s">
        <v>2346</v>
      </c>
      <c r="G541" s="101" t="str">
        <f>IF(C541&gt;0,+VLOOKUP($C541,'STYLE NAMES'!$B:$AC,4,FALSE),"")</f>
        <v>RIDER</v>
      </c>
      <c r="H541" s="101" t="str">
        <f>IF(C541&gt;0,+VLOOKUP($C541,'STYLE NAMES'!$B:$AC,5,FALSE),"")</f>
        <v>WOMEN</v>
      </c>
      <c r="I541" s="101" t="str">
        <f>IF(C541&gt;0,+VLOOKUP($C541,'STYLE NAMES'!$B:$AC,6,FALSE),"")</f>
        <v>TOPS</v>
      </c>
      <c r="J541" s="101" t="str">
        <f>IF(C541&gt;0,+VLOOKUP($C541,'STYLE NAMES'!$B:$AC,7,FALSE),"")</f>
        <v>WOMEN</v>
      </c>
      <c r="K541" s="101" t="str">
        <f>IF(C541&gt;0,+VLOOKUP($C541,'STYLE NAMES'!$B:$AC,8,FALSE),"")</f>
        <v>BASE LAYERS</v>
      </c>
      <c r="L541" s="101" t="str">
        <f>IF(E541&gt;0,+VLOOKUP($E541,'CODE GENERATOR'!$D:$T,3,FALSE),"")</f>
        <v>W</v>
      </c>
      <c r="M541" s="101" t="str">
        <f>IF(E541&gt;0,+VLOOKUP($E541,'CODE GENERATOR'!$D:$T,4,FALSE),"")</f>
        <v>SUPREME</v>
      </c>
      <c r="N541" s="101" t="str">
        <f>IF(E541&gt;0,+VLOOKUP($E541,'CODE GENERATOR'!$D:$T,6,FALSE),"")</f>
        <v>BORDEAUX</v>
      </c>
      <c r="O541" s="101" t="str">
        <f>IF(E541&gt;0,+VLOOKUP($E541,'CODE GENERATOR'!$D:$T,7,FALSE),"")</f>
        <v>BORDEAUX</v>
      </c>
      <c r="P541" s="101" t="str">
        <f t="shared" si="37"/>
        <v>BORDEAUX</v>
      </c>
      <c r="Q541" s="104" t="str">
        <f>IF(E541&gt;0,+VLOOKUP($E541,'CODE GENERATOR'!$D:$T,11,FALSE),"")</f>
        <v>R.TOPWN_BLY0048</v>
      </c>
      <c r="R541" s="104" t="str">
        <f>IF(E541&gt;0,+VLOOKUP($E541,'CODE GENERATOR'!$D:$T,12,FALSE),"")</f>
        <v>SUP0017BORBOR</v>
      </c>
      <c r="S541" s="104" t="str">
        <f>IF(E541&gt;0,+VLOOKUP($E541,'CODE GENERATOR'!$D:$T,13,FALSE),"")</f>
        <v>R.TOPWN_BLY0048_SUP0017BORBOR</v>
      </c>
      <c r="T541" s="104" t="str">
        <f t="shared" si="35"/>
        <v>R.TOPWN_BLY0048_SUP0017BORBOR_XS</v>
      </c>
      <c r="U541" s="105">
        <v>8683711005919</v>
      </c>
      <c r="V541" s="107" t="str" cm="1">
        <f t="array" ref="V541">_xlfn.TEXTJOIN(";", TRUE, _xlfn.UNIQUE(_xlfn._xlws.FILTER(P$3:P$10029, C$3:C$10029=C541)))</f>
        <v>LILAC;NAVY;BLACK;BEIGE;BORDEAUX;DARK GRAY;GREEN</v>
      </c>
      <c r="W541" s="107" t="str" cm="1">
        <f t="array" ref="W541">_xlfn.TEXTJOIN(";", TRUE, _xlfn.UNIQUE(_xlfn._xlws.FILTER(F$3:F$10029, C$3:C$10029=C541)))</f>
        <v>XS;S;M;L;XL</v>
      </c>
      <c r="X541" s="101" t="str">
        <f>IF(E541&gt;0,+VLOOKUP($E541,'CODE GENERATOR'!$D:$AC,19,FALSE),0)</f>
        <v>2507_W_1126</v>
      </c>
      <c r="Y541" s="101" t="str">
        <f>IF(E541&gt;0,+VLOOKUP($E541,'CODE GENERATOR'!$D:$AC,20,FALSE),0)</f>
        <v>2507_W_1134</v>
      </c>
      <c r="Z541" s="101" t="str">
        <f>IF(E541&gt;0,+VLOOKUP($E541,'CODE GENERATOR'!$D:$AC,21,FALSE),0)</f>
        <v>2507_W_1095</v>
      </c>
      <c r="AA541" s="101" t="str">
        <f>IF(E541&gt;0,+VLOOKUP($E541,'CODE GENERATOR'!$D:$AC,22,FALSE),0)</f>
        <v>2507_W_1138</v>
      </c>
      <c r="AB541" s="101" t="str">
        <f>IF(E541&gt;0,+VLOOKUP($E541,'CODE GENERATOR'!$D:$AC,23,FALSE),0)</f>
        <v>2507_D_cavalier_detay_0063</v>
      </c>
      <c r="AC541" s="101" t="str">
        <f>IF(E541&gt;0,+VLOOKUP($E541,'CODE GENERATOR'!$D:$AC,24,FALSE),0)</f>
        <v/>
      </c>
      <c r="AD541" s="101" t="str">
        <f>IF(E541&gt;0,+VLOOKUP($E541,'CODE GENERATOR'!$D:$AC,25,FALSE),0)</f>
        <v>2507_VW_Web_21</v>
      </c>
      <c r="AE541" s="101" t="str">
        <f>IF(E541&gt;0,+VLOOKUP($E541,'CODE GENERATOR'!$D:$AC,26,FALSE),0)</f>
        <v/>
      </c>
      <c r="AF541" s="149" t="str">
        <f>IF($C541&gt;0,$C541&amp;" "&amp;$P541&amp;" "&amp;+VLOOKUP($C541,'STYLE NAMES'!$B:$AC,10,FALSE),"""")</f>
        <v>ASPEN BORDEAUX WOMEN'S LONG SLEEVE BASE LAYER QUARTER ZIP</v>
      </c>
      <c r="AG541" s="101" t="str">
        <f>"Enjoy our "&amp;(AF541)&amp;"; "&amp;IF(C541&gt;0,+VLOOKUP($C541,'STYLE NAMES'!$B:$AC,11,FALSE),"")</f>
        <v>Enjoy our ASPEN BORDEAUX WOMEN'S LONG SLEEVE BASE LAYER QUARTER ZIP; ASPEN Quarter Zip Base Layer / Second Skin
Chic, comfortable and technical
These elegant base layers are designed to ride and train in style.
Available in many colors to match your horse's gear.</v>
      </c>
      <c r="AH541" s="101" t="str">
        <f>IF(C541&gt;0,+VLOOKUP($C541,'STYLE NAMES'!$B:$AC,12,FALSE),"")</f>
        <v>*Extra-soft and comfortable technical jersey
* 4-way stretch fabric
* Breathable and Quick Dry
* Wrinkle-free and Easy Care
Composition:
90% Polyamide 10% Elasthane</v>
      </c>
      <c r="AI541" s="101" t="str">
        <f>IF(C541&gt;0,+VLOOKUP($C541,'STYLE NAMES'!$B:$AC,13,FALSE),"")</f>
        <v>Machine Wash at 30°C
Mild process
Iron at low temperature
Iron from REVERSE
Do NOT iron on logos or prints
Do not bleach
Do NOT Tumble Dry</v>
      </c>
      <c r="AJ541" s="149" t="str">
        <f>IF($C541&gt;0,$C541&amp;" "&amp;$P541&amp;" "&amp;+VLOOKUP($C541,'STYLE NAMES'!$B:$AC,14,FALSE),"""")</f>
        <v>ASPEN BORDEAUX KADIN UZUN KOL FERMUARLI T-SHIRT</v>
      </c>
      <c r="AK541" s="149" t="str">
        <f>"Cavalier SanMarco tarafından tasarlanan "&amp;(AJ541)&amp;"; "&amp;IF(C541&gt;0,+VLOOKUP($C541,'STYLE NAMES'!$B:$AC,15,FALSE),"")</f>
        <v>Cavalier SanMarco tarafından tasarlanan ASPEN BORDEAUX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1" s="149" t="str">
        <f>IF(C541&gt;0,+VLOOKUP($C541,'STYLE NAMES'!$B:$AC,16,FALSE),"")</f>
        <v>*Ekstra yumuşak ve rahat teknik örme kumaş
* 4 yöne esneyen kumaş
* Nefes Alabilir ve Hızlı Kuruma
* Kırışmaz ve Bakımı Kolay
Kompozisyon:
%90 Polyamid %10 Elastan</v>
      </c>
      <c r="AM541" s="149" t="str">
        <f>IF(C541&gt;0,+VLOOKUP($C541,'STYLE NAMES'!$B:$AC,17,FALSE),"")</f>
        <v>Makinede 30°C' de Yıkayın
Hassas Yıkama
Ilık ütü yapın
Tersten ütüleyin
Logo ve baskıları ÜTÜLEMEYİN
Çamaşır suyu kullanmayın
Kurutma Makinesinde Kurutmayın</v>
      </c>
      <c r="AN541" s="149" t="str">
        <f>IF($C541&gt;0,$C541&amp;" "&amp;$P541&amp;" "&amp;+VLOOKUP($C541,'STYLE NAMES'!$B:$AC,18,FALSE),"""")</f>
        <v>ASPEN BORDEAUX MAGILETTA DONNA MANICA LUNGA QUARTER ZIP</v>
      </c>
      <c r="AO541" s="101" t="str">
        <f>"Disegnato da Cavalier SanMarco "&amp;(AN541)&amp;"; "&amp;IF(C541&gt;0,+VLOOKUP($C541,'STYLE NAMES'!$B:$AC,19,FALSE),"")</f>
        <v>Disegnato da Cavalier SanMarco ASPEN BORDEAUX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1" s="101" t="str">
        <f>IF(C541&gt;0,+VLOOKUP($C541,'STYLE NAMES'!$B:$AC,20,FALSE),"")</f>
        <v>Jersey tecnico extra-morbido e confortevole 
Tessuto elasticizzato 4-way stretch 
Traspirante e ad asciugatura rapida 
No stiro e di facile manutenzione 
Composizione: 
90% Poliammide, 10% Elastan</v>
      </c>
      <c r="AQ541" s="101" t="str">
        <f>IF(C541&gt;0,+VLOOKUP($C541,'STYLE NAMES'!$B:$AC,21,FALSE),"")</f>
        <v>Lavare in lavatrice a 30°C Ciclo delicato 
Stirare a bassa temperatura
Stirare al rovescio 
Non stirare su loghi o stampe 
Non candeggiare 
Non asciugare in asciugatrice</v>
      </c>
      <c r="AR541" s="101">
        <f>IF(D541&gt;0,+VLOOKUP($C541,'STYLE NAMES'!$B:$AC,22,FALSE),"")</f>
        <v>0</v>
      </c>
      <c r="AS541" s="101">
        <f>IF(E541&gt;0,+VLOOKUP($C541,'STYLE NAMES'!$B:$AC,23,FALSE),"")</f>
        <v>0</v>
      </c>
      <c r="AT541" s="101">
        <f>IF(F541&gt;0,+VLOOKUP($C541,'STYLE NAMES'!$B:$AC,24,FALSE),"")</f>
        <v>0</v>
      </c>
      <c r="AU541" s="101">
        <f>IF(G541&gt;0,+VLOOKUP($C541,'STYLE NAMES'!$B:$AC,25,FALSE),"")</f>
        <v>0</v>
      </c>
      <c r="AV541" s="101" t="str">
        <f>+VLOOKUP($S541,'CODE GENERATOR'!$P:$AM,15,FALSE)</f>
        <v>R.BOTWN_BRC0067_TJR0027BLKBLK</v>
      </c>
      <c r="AW541" s="101" t="str">
        <f>+VLOOKUP($S541,'CODE GENERATOR'!$P:$AM,16,FALSE)</f>
        <v>A.RACUX_BLT0094A_BRD0002BLKBLK</v>
      </c>
      <c r="AX541" s="101" t="str">
        <f>+VLOOKUP($S541,'CODE GENERATOR'!$P:$AM,17,FALSE)</f>
        <v>A.RACAU_SOC0020_NYL00003XBST1</v>
      </c>
      <c r="AY541" s="101">
        <f>+VLOOKUP($S541,'CODE GENERATOR'!$P:$AM,18,FALSE)</f>
        <v>0</v>
      </c>
      <c r="AZ541" s="101">
        <f>+VLOOKUP($S541,'CODE GENERATOR'!$P:$AM,19,FALSE)</f>
        <v>0</v>
      </c>
      <c r="BA541" s="101">
        <f>+VLOOKUP($S541,'CODE GENERATOR'!$P:$AM,20,FALSE)</f>
        <v>0</v>
      </c>
      <c r="BB541" s="101">
        <f>+VLOOKUP($S541,'CODE GENERATOR'!$P:$AM,21,FALSE)</f>
        <v>0</v>
      </c>
      <c r="BC541" s="101">
        <f>+VLOOKUP($S541,'CODE GENERATOR'!$P:$AM,22,FALSE)</f>
        <v>0</v>
      </c>
      <c r="BD541" s="101">
        <f>+VLOOKUP($S541,'CODE GENERATOR'!$P:$AM,23,FALSE)</f>
        <v>0</v>
      </c>
      <c r="BE541" s="101">
        <f>+VLOOKUP($S541,'CODE GENERATOR'!$P:$AM,24,FALSE)</f>
        <v>0</v>
      </c>
      <c r="BF541" s="101">
        <f>IF(C541&gt;0,+VLOOKUP(G541,'CATEGORY ID'!$A$1:$L$118,3,FALSE),"")</f>
        <v>30</v>
      </c>
      <c r="BG541" s="101">
        <f>IF(C541&gt;0,+VLOOKUP(H541,'CATEGORY ID'!$D$1:$L$118,3,FALSE),"")</f>
        <v>3</v>
      </c>
      <c r="BH541" s="101">
        <f>IF(C541&gt;0,+VLOOKUP((+H541&amp;I541),'CATEGORY ID'!$H$1:$I$121,2,FALSE),"")</f>
        <v>109</v>
      </c>
      <c r="BJ541" s="101">
        <f>IF(C541&gt;0,IF(COUNTIF('CATEGORY ID'!$K$1:$K$121,+H541&amp;K541) &gt; 0, +VLOOKUP(+H541&amp;K541,'CATEGORY ID'!$K$1:$L$121,2,FALSE),""),"")</f>
        <v>48</v>
      </c>
      <c r="BK541" s="101" t="str">
        <f>IF(C541&gt;0,IF(COUNTIF('CATEGORY ID'!$K$124:$K$165, +VLOOKUP(C541,'STYLE NAMES'!$B:$AE,30,FALSE)) &gt; 0, +VLOOKUP(VLOOKUP(C541,'STYLE NAMES'!$B:$AE,30,FALSE),'CATEGORY ID'!K:M,2,FALSE),""),"")</f>
        <v/>
      </c>
      <c r="BM541" s="101">
        <v>204</v>
      </c>
      <c r="BR541" s="101" t="str" cm="1">
        <f t="array" ref="BR541">IF(C541&gt;0,_xlfn.TEXTJOIN(";", TRUE,_xlfn.UNIQUE(_xlfn._xlws.FILTER(BF541:BQ541,(BF541:BQ541&gt;0)),TRUE,FALSE)),"")&amp;";"&amp;BS541</f>
        <v>30;3;109;48;204;228</v>
      </c>
      <c r="BS541" s="101">
        <v>228</v>
      </c>
      <c r="BU541" s="106">
        <f>IF(C541&gt;0,+VLOOKUP($C541,'STYLE NAMES'!$B:$AC,26,FALSE),"")</f>
        <v>99.9</v>
      </c>
      <c r="BV541" s="106">
        <f>IF(C541&gt;0,+VLOOKUP($C541,'STYLE NAMES'!$B:$AC,27,FALSE),"")</f>
        <v>5490</v>
      </c>
      <c r="BW541" s="106">
        <f>IF(C541&gt;0,+VLOOKUP($C541,'STYLE NAMES'!$B:$AC,28,FALSE),"")</f>
        <v>114.88499999999999</v>
      </c>
      <c r="BY541"/>
      <c r="BZ541" s="101">
        <v>0</v>
      </c>
      <c r="CA541" s="137">
        <f t="shared" si="38"/>
        <v>1</v>
      </c>
      <c r="CB541" s="137" t="str">
        <f>+VLOOKUP(C541,'[2]STYLES &amp; MODELS MATRIX'!$A:$G,7,FALSE)</f>
        <v>AK</v>
      </c>
      <c r="CC541" s="137" t="str">
        <f>+VLOOKUP(C541,'[1]STYLES &amp; SIZE CHARTS'!$A:$H,8,FALSE)</f>
        <v>WT-LSBL1</v>
      </c>
      <c r="CD541" s="137"/>
      <c r="CE541" s="205"/>
      <c r="CF541" s="141"/>
    </row>
    <row r="542" spans="1:84" s="101" customFormat="1" ht="12" customHeight="1" x14ac:dyDescent="0.2">
      <c r="A542" s="102">
        <f t="shared" si="36"/>
        <v>8683711005926</v>
      </c>
      <c r="B542" s="101" t="s">
        <v>890</v>
      </c>
      <c r="C542" s="101" t="s">
        <v>127</v>
      </c>
      <c r="D542" s="101" t="s">
        <v>2972</v>
      </c>
      <c r="E542" s="203" t="s">
        <v>2399</v>
      </c>
      <c r="F542" s="101" t="s">
        <v>785</v>
      </c>
      <c r="G542" s="101" t="str">
        <f>IF(C542&gt;0,+VLOOKUP($C542,'STYLE NAMES'!$B:$AC,4,FALSE),"")</f>
        <v>RIDER</v>
      </c>
      <c r="H542" s="101" t="str">
        <f>IF(C542&gt;0,+VLOOKUP($C542,'STYLE NAMES'!$B:$AC,5,FALSE),"")</f>
        <v>WOMEN</v>
      </c>
      <c r="I542" s="101" t="str">
        <f>IF(C542&gt;0,+VLOOKUP($C542,'STYLE NAMES'!$B:$AC,6,FALSE),"")</f>
        <v>TOPS</v>
      </c>
      <c r="J542" s="101" t="str">
        <f>IF(C542&gt;0,+VLOOKUP($C542,'STYLE NAMES'!$B:$AC,7,FALSE),"")</f>
        <v>WOMEN</v>
      </c>
      <c r="K542" s="101" t="str">
        <f>IF(C542&gt;0,+VLOOKUP($C542,'STYLE NAMES'!$B:$AC,8,FALSE),"")</f>
        <v>BASE LAYERS</v>
      </c>
      <c r="L542" s="101" t="str">
        <f>IF(E542&gt;0,+VLOOKUP($E542,'CODE GENERATOR'!$D:$T,3,FALSE),"")</f>
        <v>W</v>
      </c>
      <c r="M542" s="101" t="str">
        <f>IF(E542&gt;0,+VLOOKUP($E542,'CODE GENERATOR'!$D:$T,4,FALSE),"")</f>
        <v>SUPREME</v>
      </c>
      <c r="N542" s="101" t="str">
        <f>IF(E542&gt;0,+VLOOKUP($E542,'CODE GENERATOR'!$D:$T,6,FALSE),"")</f>
        <v>BORDEAUX</v>
      </c>
      <c r="O542" s="101" t="str">
        <f>IF(E542&gt;0,+VLOOKUP($E542,'CODE GENERATOR'!$D:$T,7,FALSE),"")</f>
        <v>BORDEAUX</v>
      </c>
      <c r="P542" s="101" t="str">
        <f t="shared" si="37"/>
        <v>BORDEAUX</v>
      </c>
      <c r="Q542" s="104" t="str">
        <f>IF(E542&gt;0,+VLOOKUP($E542,'CODE GENERATOR'!$D:$T,11,FALSE),"")</f>
        <v>R.TOPWN_BLY0048</v>
      </c>
      <c r="R542" s="104" t="str">
        <f>IF(E542&gt;0,+VLOOKUP($E542,'CODE GENERATOR'!$D:$T,12,FALSE),"")</f>
        <v>SUP0017BORBOR</v>
      </c>
      <c r="S542" s="104" t="str">
        <f>IF(E542&gt;0,+VLOOKUP($E542,'CODE GENERATOR'!$D:$T,13,FALSE),"")</f>
        <v>R.TOPWN_BLY0048_SUP0017BORBOR</v>
      </c>
      <c r="T542" s="104" t="str">
        <f t="shared" si="35"/>
        <v>R.TOPWN_BLY0048_SUP0017BORBOR_S</v>
      </c>
      <c r="U542" s="105">
        <v>8683711005926</v>
      </c>
      <c r="V542" s="107" t="str" cm="1">
        <f t="array" ref="V542">_xlfn.TEXTJOIN(";", TRUE, _xlfn.UNIQUE(_xlfn._xlws.FILTER(P$3:P$10029, C$3:C$10029=C542)))</f>
        <v>LILAC;NAVY;BLACK;BEIGE;BORDEAUX;DARK GRAY;GREEN</v>
      </c>
      <c r="W542" s="107" t="str" cm="1">
        <f t="array" ref="W542">_xlfn.TEXTJOIN(";", TRUE, _xlfn.UNIQUE(_xlfn._xlws.FILTER(F$3:F$10029, C$3:C$10029=C542)))</f>
        <v>XS;S;M;L;XL</v>
      </c>
      <c r="X542" s="101" t="str">
        <f>IF(E542&gt;0,+VLOOKUP($E542,'CODE GENERATOR'!$D:$AC,19,FALSE),0)</f>
        <v>2507_W_1126</v>
      </c>
      <c r="Y542" s="101" t="str">
        <f>IF(E542&gt;0,+VLOOKUP($E542,'CODE GENERATOR'!$D:$AC,20,FALSE),0)</f>
        <v>2507_W_1134</v>
      </c>
      <c r="Z542" s="101" t="str">
        <f>IF(E542&gt;0,+VLOOKUP($E542,'CODE GENERATOR'!$D:$AC,21,FALSE),0)</f>
        <v>2507_W_1095</v>
      </c>
      <c r="AA542" s="101" t="str">
        <f>IF(E542&gt;0,+VLOOKUP($E542,'CODE GENERATOR'!$D:$AC,22,FALSE),0)</f>
        <v>2507_W_1138</v>
      </c>
      <c r="AB542" s="101" t="str">
        <f>IF(E542&gt;0,+VLOOKUP($E542,'CODE GENERATOR'!$D:$AC,23,FALSE),0)</f>
        <v>2507_D_cavalier_detay_0063</v>
      </c>
      <c r="AC542" s="101" t="str">
        <f>IF(E542&gt;0,+VLOOKUP($E542,'CODE GENERATOR'!$D:$AC,24,FALSE),0)</f>
        <v/>
      </c>
      <c r="AD542" s="101" t="str">
        <f>IF(E542&gt;0,+VLOOKUP($E542,'CODE GENERATOR'!$D:$AC,25,FALSE),0)</f>
        <v>2507_VW_Web_21</v>
      </c>
      <c r="AE542" s="101" t="str">
        <f>IF(E542&gt;0,+VLOOKUP($E542,'CODE GENERATOR'!$D:$AC,26,FALSE),0)</f>
        <v/>
      </c>
      <c r="AF542" s="149" t="str">
        <f>IF($C542&gt;0,$C542&amp;" "&amp;$P542&amp;" "&amp;+VLOOKUP($C542,'STYLE NAMES'!$B:$AC,10,FALSE),"""")</f>
        <v>ASPEN BORDEAUX WOMEN'S LONG SLEEVE BASE LAYER QUARTER ZIP</v>
      </c>
      <c r="AG542" s="101" t="str">
        <f>"Enjoy our "&amp;(AF542)&amp;"; "&amp;IF(C542&gt;0,+VLOOKUP($C542,'STYLE NAMES'!$B:$AC,11,FALSE),"")</f>
        <v>Enjoy our ASPEN BORDEAUX WOMEN'S LONG SLEEVE BASE LAYER QUARTER ZIP; ASPEN Quarter Zip Base Layer / Second Skin
Chic, comfortable and technical
These elegant base layers are designed to ride and train in style.
Available in many colors to match your horse's gear.</v>
      </c>
      <c r="AH542" s="101" t="str">
        <f>IF(C542&gt;0,+VLOOKUP($C542,'STYLE NAMES'!$B:$AC,12,FALSE),"")</f>
        <v>*Extra-soft and comfortable technical jersey
* 4-way stretch fabric
* Breathable and Quick Dry
* Wrinkle-free and Easy Care
Composition:
90% Polyamide 10% Elasthane</v>
      </c>
      <c r="AI542" s="101" t="str">
        <f>IF(C542&gt;0,+VLOOKUP($C542,'STYLE NAMES'!$B:$AC,13,FALSE),"")</f>
        <v>Machine Wash at 30°C
Mild process
Iron at low temperature
Iron from REVERSE
Do NOT iron on logos or prints
Do not bleach
Do NOT Tumble Dry</v>
      </c>
      <c r="AJ542" s="149" t="str">
        <f>IF($C542&gt;0,$C542&amp;" "&amp;$P542&amp;" "&amp;+VLOOKUP($C542,'STYLE NAMES'!$B:$AC,14,FALSE),"""")</f>
        <v>ASPEN BORDEAUX KADIN UZUN KOL FERMUARLI T-SHIRT</v>
      </c>
      <c r="AK542" s="149" t="str">
        <f>"Cavalier SanMarco tarafından tasarlanan "&amp;(AJ542)&amp;"; "&amp;IF(C542&gt;0,+VLOOKUP($C542,'STYLE NAMES'!$B:$AC,15,FALSE),"")</f>
        <v>Cavalier SanMarco tarafından tasarlanan ASPEN BORDEAUX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2" s="149" t="str">
        <f>IF(C542&gt;0,+VLOOKUP($C542,'STYLE NAMES'!$B:$AC,16,FALSE),"")</f>
        <v>*Ekstra yumuşak ve rahat teknik örme kumaş
* 4 yöne esneyen kumaş
* Nefes Alabilir ve Hızlı Kuruma
* Kırışmaz ve Bakımı Kolay
Kompozisyon:
%90 Polyamid %10 Elastan</v>
      </c>
      <c r="AM542" s="149" t="str">
        <f>IF(C542&gt;0,+VLOOKUP($C542,'STYLE NAMES'!$B:$AC,17,FALSE),"")</f>
        <v>Makinede 30°C' de Yıkayın
Hassas Yıkama
Ilık ütü yapın
Tersten ütüleyin
Logo ve baskıları ÜTÜLEMEYİN
Çamaşır suyu kullanmayın
Kurutma Makinesinde Kurutmayın</v>
      </c>
      <c r="AN542" s="149" t="str">
        <f>IF($C542&gt;0,$C542&amp;" "&amp;$P542&amp;" "&amp;+VLOOKUP($C542,'STYLE NAMES'!$B:$AC,18,FALSE),"""")</f>
        <v>ASPEN BORDEAUX MAGILETTA DONNA MANICA LUNGA QUARTER ZIP</v>
      </c>
      <c r="AO542" s="101" t="str">
        <f>"Disegnato da Cavalier SanMarco "&amp;(AN542)&amp;"; "&amp;IF(C542&gt;0,+VLOOKUP($C542,'STYLE NAMES'!$B:$AC,19,FALSE),"")</f>
        <v>Disegnato da Cavalier SanMarco ASPEN BORDEAUX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2" s="101" t="str">
        <f>IF(C542&gt;0,+VLOOKUP($C542,'STYLE NAMES'!$B:$AC,20,FALSE),"")</f>
        <v>Jersey tecnico extra-morbido e confortevole 
Tessuto elasticizzato 4-way stretch 
Traspirante e ad asciugatura rapida 
No stiro e di facile manutenzione 
Composizione: 
90% Poliammide, 10% Elastan</v>
      </c>
      <c r="AQ542" s="101" t="str">
        <f>IF(C542&gt;0,+VLOOKUP($C542,'STYLE NAMES'!$B:$AC,21,FALSE),"")</f>
        <v>Lavare in lavatrice a 30°C Ciclo delicato 
Stirare a bassa temperatura
Stirare al rovescio 
Non stirare su loghi o stampe 
Non candeggiare 
Non asciugare in asciugatrice</v>
      </c>
      <c r="AR542" s="101">
        <f>IF(D542&gt;0,+VLOOKUP($C542,'STYLE NAMES'!$B:$AC,22,FALSE),"")</f>
        <v>0</v>
      </c>
      <c r="AS542" s="101">
        <f>IF(E542&gt;0,+VLOOKUP($C542,'STYLE NAMES'!$B:$AC,23,FALSE),"")</f>
        <v>0</v>
      </c>
      <c r="AT542" s="101">
        <f>IF(F542&gt;0,+VLOOKUP($C542,'STYLE NAMES'!$B:$AC,24,FALSE),"")</f>
        <v>0</v>
      </c>
      <c r="AU542" s="101">
        <f>IF(G542&gt;0,+VLOOKUP($C542,'STYLE NAMES'!$B:$AC,25,FALSE),"")</f>
        <v>0</v>
      </c>
      <c r="AV542" s="101" t="str">
        <f>+VLOOKUP($S542,'CODE GENERATOR'!$P:$AM,15,FALSE)</f>
        <v>R.BOTWN_BRC0067_TJR0027BLKBLK</v>
      </c>
      <c r="AW542" s="101" t="str">
        <f>+VLOOKUP($S542,'CODE GENERATOR'!$P:$AM,16,FALSE)</f>
        <v>A.RACUX_BLT0094A_BRD0002BLKBLK</v>
      </c>
      <c r="AX542" s="101" t="str">
        <f>+VLOOKUP($S542,'CODE GENERATOR'!$P:$AM,17,FALSE)</f>
        <v>A.RACAU_SOC0020_NYL00003XBST1</v>
      </c>
      <c r="AY542" s="101">
        <f>+VLOOKUP($S542,'CODE GENERATOR'!$P:$AM,18,FALSE)</f>
        <v>0</v>
      </c>
      <c r="AZ542" s="101">
        <f>+VLOOKUP($S542,'CODE GENERATOR'!$P:$AM,19,FALSE)</f>
        <v>0</v>
      </c>
      <c r="BA542" s="101">
        <f>+VLOOKUP($S542,'CODE GENERATOR'!$P:$AM,20,FALSE)</f>
        <v>0</v>
      </c>
      <c r="BB542" s="101">
        <f>+VLOOKUP($S542,'CODE GENERATOR'!$P:$AM,21,FALSE)</f>
        <v>0</v>
      </c>
      <c r="BC542" s="101">
        <f>+VLOOKUP($S542,'CODE GENERATOR'!$P:$AM,22,FALSE)</f>
        <v>0</v>
      </c>
      <c r="BD542" s="101">
        <f>+VLOOKUP($S542,'CODE GENERATOR'!$P:$AM,23,FALSE)</f>
        <v>0</v>
      </c>
      <c r="BE542" s="101">
        <f>+VLOOKUP($S542,'CODE GENERATOR'!$P:$AM,24,FALSE)</f>
        <v>0</v>
      </c>
      <c r="BF542" s="101">
        <f>IF(C542&gt;0,+VLOOKUP(G542,'CATEGORY ID'!$A$1:$L$118,3,FALSE),"")</f>
        <v>30</v>
      </c>
      <c r="BG542" s="101">
        <f>IF(C542&gt;0,+VLOOKUP(H542,'CATEGORY ID'!$D$1:$L$118,3,FALSE),"")</f>
        <v>3</v>
      </c>
      <c r="BH542" s="101">
        <f>IF(C542&gt;0,+VLOOKUP((+H542&amp;I542),'CATEGORY ID'!$H$1:$I$121,2,FALSE),"")</f>
        <v>109</v>
      </c>
      <c r="BJ542" s="101">
        <f>IF(C542&gt;0,IF(COUNTIF('CATEGORY ID'!$K$1:$K$121,+H542&amp;K542) &gt; 0, +VLOOKUP(+H542&amp;K542,'CATEGORY ID'!$K$1:$L$121,2,FALSE),""),"")</f>
        <v>48</v>
      </c>
      <c r="BK542" s="101" t="str">
        <f>IF(C542&gt;0,IF(COUNTIF('CATEGORY ID'!$K$124:$K$165, +VLOOKUP(C542,'STYLE NAMES'!$B:$AE,30,FALSE)) &gt; 0, +VLOOKUP(VLOOKUP(C542,'STYLE NAMES'!$B:$AE,30,FALSE),'CATEGORY ID'!K:M,2,FALSE),""),"")</f>
        <v/>
      </c>
      <c r="BM542" s="101">
        <v>204</v>
      </c>
      <c r="BR542" s="101" t="str" cm="1">
        <f t="array" ref="BR542">IF(C542&gt;0,_xlfn.TEXTJOIN(";", TRUE,_xlfn.UNIQUE(_xlfn._xlws.FILTER(BF542:BQ542,(BF542:BQ542&gt;0)),TRUE,FALSE)),"")&amp;";"&amp;BS542</f>
        <v>30;3;109;48;204;228</v>
      </c>
      <c r="BS542" s="101">
        <v>228</v>
      </c>
      <c r="BU542" s="106">
        <f>IF(C542&gt;0,+VLOOKUP($C542,'STYLE NAMES'!$B:$AC,26,FALSE),"")</f>
        <v>99.9</v>
      </c>
      <c r="BV542" s="106">
        <f>IF(C542&gt;0,+VLOOKUP($C542,'STYLE NAMES'!$B:$AC,27,FALSE),"")</f>
        <v>5490</v>
      </c>
      <c r="BW542" s="106">
        <f>IF(C542&gt;0,+VLOOKUP($C542,'STYLE NAMES'!$B:$AC,28,FALSE),"")</f>
        <v>114.88499999999999</v>
      </c>
      <c r="BY542"/>
      <c r="BZ542" s="101">
        <v>0</v>
      </c>
      <c r="CA542" s="137">
        <f t="shared" si="38"/>
        <v>1</v>
      </c>
      <c r="CB542" s="137" t="str">
        <f>+VLOOKUP(C542,'[2]STYLES &amp; MODELS MATRIX'!$A:$G,7,FALSE)</f>
        <v>AK</v>
      </c>
      <c r="CC542" s="137" t="str">
        <f>+VLOOKUP(C542,'[1]STYLES &amp; SIZE CHARTS'!$A:$H,8,FALSE)</f>
        <v>WT-LSBL1</v>
      </c>
      <c r="CD542" s="137"/>
      <c r="CE542" s="205"/>
      <c r="CF542" s="141"/>
    </row>
    <row r="543" spans="1:84" s="101" customFormat="1" ht="12" customHeight="1" x14ac:dyDescent="0.2">
      <c r="A543" s="102">
        <f t="shared" si="36"/>
        <v>8683711005933</v>
      </c>
      <c r="B543" s="101" t="s">
        <v>890</v>
      </c>
      <c r="C543" s="101" t="s">
        <v>127</v>
      </c>
      <c r="D543" s="101" t="s">
        <v>2972</v>
      </c>
      <c r="E543" s="203" t="s">
        <v>2399</v>
      </c>
      <c r="F543" s="101" t="s">
        <v>2247</v>
      </c>
      <c r="G543" s="101" t="str">
        <f>IF(C543&gt;0,+VLOOKUP($C543,'STYLE NAMES'!$B:$AC,4,FALSE),"")</f>
        <v>RIDER</v>
      </c>
      <c r="H543" s="101" t="str">
        <f>IF(C543&gt;0,+VLOOKUP($C543,'STYLE NAMES'!$B:$AC,5,FALSE),"")</f>
        <v>WOMEN</v>
      </c>
      <c r="I543" s="101" t="str">
        <f>IF(C543&gt;0,+VLOOKUP($C543,'STYLE NAMES'!$B:$AC,6,FALSE),"")</f>
        <v>TOPS</v>
      </c>
      <c r="J543" s="101" t="str">
        <f>IF(C543&gt;0,+VLOOKUP($C543,'STYLE NAMES'!$B:$AC,7,FALSE),"")</f>
        <v>WOMEN</v>
      </c>
      <c r="K543" s="101" t="str">
        <f>IF(C543&gt;0,+VLOOKUP($C543,'STYLE NAMES'!$B:$AC,8,FALSE),"")</f>
        <v>BASE LAYERS</v>
      </c>
      <c r="L543" s="101" t="str">
        <f>IF(E543&gt;0,+VLOOKUP($E543,'CODE GENERATOR'!$D:$T,3,FALSE),"")</f>
        <v>W</v>
      </c>
      <c r="M543" s="101" t="str">
        <f>IF(E543&gt;0,+VLOOKUP($E543,'CODE GENERATOR'!$D:$T,4,FALSE),"")</f>
        <v>SUPREME</v>
      </c>
      <c r="N543" s="101" t="str">
        <f>IF(E543&gt;0,+VLOOKUP($E543,'CODE GENERATOR'!$D:$T,6,FALSE),"")</f>
        <v>BORDEAUX</v>
      </c>
      <c r="O543" s="101" t="str">
        <f>IF(E543&gt;0,+VLOOKUP($E543,'CODE GENERATOR'!$D:$T,7,FALSE),"")</f>
        <v>BORDEAUX</v>
      </c>
      <c r="P543" s="101" t="str">
        <f t="shared" si="37"/>
        <v>BORDEAUX</v>
      </c>
      <c r="Q543" s="104" t="str">
        <f>IF(E543&gt;0,+VLOOKUP($E543,'CODE GENERATOR'!$D:$T,11,FALSE),"")</f>
        <v>R.TOPWN_BLY0048</v>
      </c>
      <c r="R543" s="104" t="str">
        <f>IF(E543&gt;0,+VLOOKUP($E543,'CODE GENERATOR'!$D:$T,12,FALSE),"")</f>
        <v>SUP0017BORBOR</v>
      </c>
      <c r="S543" s="104" t="str">
        <f>IF(E543&gt;0,+VLOOKUP($E543,'CODE GENERATOR'!$D:$T,13,FALSE),"")</f>
        <v>R.TOPWN_BLY0048_SUP0017BORBOR</v>
      </c>
      <c r="T543" s="104" t="str">
        <f t="shared" si="35"/>
        <v>R.TOPWN_BLY0048_SUP0017BORBOR_M</v>
      </c>
      <c r="U543" s="105">
        <v>8683711005933</v>
      </c>
      <c r="V543" s="107" t="str" cm="1">
        <f t="array" ref="V543">_xlfn.TEXTJOIN(";", TRUE, _xlfn.UNIQUE(_xlfn._xlws.FILTER(P$3:P$10029, C$3:C$10029=C543)))</f>
        <v>LILAC;NAVY;BLACK;BEIGE;BORDEAUX;DARK GRAY;GREEN</v>
      </c>
      <c r="W543" s="107" t="str" cm="1">
        <f t="array" ref="W543">_xlfn.TEXTJOIN(";", TRUE, _xlfn.UNIQUE(_xlfn._xlws.FILTER(F$3:F$10029, C$3:C$10029=C543)))</f>
        <v>XS;S;M;L;XL</v>
      </c>
      <c r="X543" s="101" t="str">
        <f>IF(E543&gt;0,+VLOOKUP($E543,'CODE GENERATOR'!$D:$AC,19,FALSE),0)</f>
        <v>2507_W_1126</v>
      </c>
      <c r="Y543" s="101" t="str">
        <f>IF(E543&gt;0,+VLOOKUP($E543,'CODE GENERATOR'!$D:$AC,20,FALSE),0)</f>
        <v>2507_W_1134</v>
      </c>
      <c r="Z543" s="101" t="str">
        <f>IF(E543&gt;0,+VLOOKUP($E543,'CODE GENERATOR'!$D:$AC,21,FALSE),0)</f>
        <v>2507_W_1095</v>
      </c>
      <c r="AA543" s="101" t="str">
        <f>IF(E543&gt;0,+VLOOKUP($E543,'CODE GENERATOR'!$D:$AC,22,FALSE),0)</f>
        <v>2507_W_1138</v>
      </c>
      <c r="AB543" s="101" t="str">
        <f>IF(E543&gt;0,+VLOOKUP($E543,'CODE GENERATOR'!$D:$AC,23,FALSE),0)</f>
        <v>2507_D_cavalier_detay_0063</v>
      </c>
      <c r="AC543" s="101" t="str">
        <f>IF(E543&gt;0,+VLOOKUP($E543,'CODE GENERATOR'!$D:$AC,24,FALSE),0)</f>
        <v/>
      </c>
      <c r="AD543" s="101" t="str">
        <f>IF(E543&gt;0,+VLOOKUP($E543,'CODE GENERATOR'!$D:$AC,25,FALSE),0)</f>
        <v>2507_VW_Web_21</v>
      </c>
      <c r="AE543" s="101" t="str">
        <f>IF(E543&gt;0,+VLOOKUP($E543,'CODE GENERATOR'!$D:$AC,26,FALSE),0)</f>
        <v/>
      </c>
      <c r="AF543" s="149" t="str">
        <f>IF($C543&gt;0,$C543&amp;" "&amp;$P543&amp;" "&amp;+VLOOKUP($C543,'STYLE NAMES'!$B:$AC,10,FALSE),"""")</f>
        <v>ASPEN BORDEAUX WOMEN'S LONG SLEEVE BASE LAYER QUARTER ZIP</v>
      </c>
      <c r="AG543" s="101" t="str">
        <f>"Enjoy our "&amp;(AF543)&amp;"; "&amp;IF(C543&gt;0,+VLOOKUP($C543,'STYLE NAMES'!$B:$AC,11,FALSE),"")</f>
        <v>Enjoy our ASPEN BORDEAUX WOMEN'S LONG SLEEVE BASE LAYER QUARTER ZIP; ASPEN Quarter Zip Base Layer / Second Skin
Chic, comfortable and technical
These elegant base layers are designed to ride and train in style.
Available in many colors to match your horse's gear.</v>
      </c>
      <c r="AH543" s="101" t="str">
        <f>IF(C543&gt;0,+VLOOKUP($C543,'STYLE NAMES'!$B:$AC,12,FALSE),"")</f>
        <v>*Extra-soft and comfortable technical jersey
* 4-way stretch fabric
* Breathable and Quick Dry
* Wrinkle-free and Easy Care
Composition:
90% Polyamide 10% Elasthane</v>
      </c>
      <c r="AI543" s="101" t="str">
        <f>IF(C543&gt;0,+VLOOKUP($C543,'STYLE NAMES'!$B:$AC,13,FALSE),"")</f>
        <v>Machine Wash at 30°C
Mild process
Iron at low temperature
Iron from REVERSE
Do NOT iron on logos or prints
Do not bleach
Do NOT Tumble Dry</v>
      </c>
      <c r="AJ543" s="149" t="str">
        <f>IF($C543&gt;0,$C543&amp;" "&amp;$P543&amp;" "&amp;+VLOOKUP($C543,'STYLE NAMES'!$B:$AC,14,FALSE),"""")</f>
        <v>ASPEN BORDEAUX KADIN UZUN KOL FERMUARLI T-SHIRT</v>
      </c>
      <c r="AK543" s="149" t="str">
        <f>"Cavalier SanMarco tarafından tasarlanan "&amp;(AJ543)&amp;"; "&amp;IF(C543&gt;0,+VLOOKUP($C543,'STYLE NAMES'!$B:$AC,15,FALSE),"")</f>
        <v>Cavalier SanMarco tarafından tasarlanan ASPEN BORDEAUX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3" s="149" t="str">
        <f>IF(C543&gt;0,+VLOOKUP($C543,'STYLE NAMES'!$B:$AC,16,FALSE),"")</f>
        <v>*Ekstra yumuşak ve rahat teknik örme kumaş
* 4 yöne esneyen kumaş
* Nefes Alabilir ve Hızlı Kuruma
* Kırışmaz ve Bakımı Kolay
Kompozisyon:
%90 Polyamid %10 Elastan</v>
      </c>
      <c r="AM543" s="149" t="str">
        <f>IF(C543&gt;0,+VLOOKUP($C543,'STYLE NAMES'!$B:$AC,17,FALSE),"")</f>
        <v>Makinede 30°C' de Yıkayın
Hassas Yıkama
Ilık ütü yapın
Tersten ütüleyin
Logo ve baskıları ÜTÜLEMEYİN
Çamaşır suyu kullanmayın
Kurutma Makinesinde Kurutmayın</v>
      </c>
      <c r="AN543" s="149" t="str">
        <f>IF($C543&gt;0,$C543&amp;" "&amp;$P543&amp;" "&amp;+VLOOKUP($C543,'STYLE NAMES'!$B:$AC,18,FALSE),"""")</f>
        <v>ASPEN BORDEAUX MAGILETTA DONNA MANICA LUNGA QUARTER ZIP</v>
      </c>
      <c r="AO543" s="101" t="str">
        <f>"Disegnato da Cavalier SanMarco "&amp;(AN543)&amp;"; "&amp;IF(C543&gt;0,+VLOOKUP($C543,'STYLE NAMES'!$B:$AC,19,FALSE),"")</f>
        <v>Disegnato da Cavalier SanMarco ASPEN BORDEAUX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3" s="101" t="str">
        <f>IF(C543&gt;0,+VLOOKUP($C543,'STYLE NAMES'!$B:$AC,20,FALSE),"")</f>
        <v>Jersey tecnico extra-morbido e confortevole 
Tessuto elasticizzato 4-way stretch 
Traspirante e ad asciugatura rapida 
No stiro e di facile manutenzione 
Composizione: 
90% Poliammide, 10% Elastan</v>
      </c>
      <c r="AQ543" s="101" t="str">
        <f>IF(C543&gt;0,+VLOOKUP($C543,'STYLE NAMES'!$B:$AC,21,FALSE),"")</f>
        <v>Lavare in lavatrice a 30°C Ciclo delicato 
Stirare a bassa temperatura
Stirare al rovescio 
Non stirare su loghi o stampe 
Non candeggiare 
Non asciugare in asciugatrice</v>
      </c>
      <c r="AR543" s="101">
        <f>IF(D543&gt;0,+VLOOKUP($C543,'STYLE NAMES'!$B:$AC,22,FALSE),"")</f>
        <v>0</v>
      </c>
      <c r="AS543" s="101">
        <f>IF(E543&gt;0,+VLOOKUP($C543,'STYLE NAMES'!$B:$AC,23,FALSE),"")</f>
        <v>0</v>
      </c>
      <c r="AT543" s="101">
        <f>IF(F543&gt;0,+VLOOKUP($C543,'STYLE NAMES'!$B:$AC,24,FALSE),"")</f>
        <v>0</v>
      </c>
      <c r="AU543" s="101">
        <f>IF(G543&gt;0,+VLOOKUP($C543,'STYLE NAMES'!$B:$AC,25,FALSE),"")</f>
        <v>0</v>
      </c>
      <c r="AV543" s="101" t="str">
        <f>+VLOOKUP($S543,'CODE GENERATOR'!$P:$AM,15,FALSE)</f>
        <v>R.BOTWN_BRC0067_TJR0027BLKBLK</v>
      </c>
      <c r="AW543" s="101" t="str">
        <f>+VLOOKUP($S543,'CODE GENERATOR'!$P:$AM,16,FALSE)</f>
        <v>A.RACUX_BLT0094A_BRD0002BLKBLK</v>
      </c>
      <c r="AX543" s="101" t="str">
        <f>+VLOOKUP($S543,'CODE GENERATOR'!$P:$AM,17,FALSE)</f>
        <v>A.RACAU_SOC0020_NYL00003XBST1</v>
      </c>
      <c r="AY543" s="101">
        <f>+VLOOKUP($S543,'CODE GENERATOR'!$P:$AM,18,FALSE)</f>
        <v>0</v>
      </c>
      <c r="AZ543" s="101">
        <f>+VLOOKUP($S543,'CODE GENERATOR'!$P:$AM,19,FALSE)</f>
        <v>0</v>
      </c>
      <c r="BA543" s="101">
        <f>+VLOOKUP($S543,'CODE GENERATOR'!$P:$AM,20,FALSE)</f>
        <v>0</v>
      </c>
      <c r="BB543" s="101">
        <f>+VLOOKUP($S543,'CODE GENERATOR'!$P:$AM,21,FALSE)</f>
        <v>0</v>
      </c>
      <c r="BC543" s="101">
        <f>+VLOOKUP($S543,'CODE GENERATOR'!$P:$AM,22,FALSE)</f>
        <v>0</v>
      </c>
      <c r="BD543" s="101">
        <f>+VLOOKUP($S543,'CODE GENERATOR'!$P:$AM,23,FALSE)</f>
        <v>0</v>
      </c>
      <c r="BE543" s="101">
        <f>+VLOOKUP($S543,'CODE GENERATOR'!$P:$AM,24,FALSE)</f>
        <v>0</v>
      </c>
      <c r="BF543" s="101">
        <f>IF(C543&gt;0,+VLOOKUP(G543,'CATEGORY ID'!$A$1:$L$118,3,FALSE),"")</f>
        <v>30</v>
      </c>
      <c r="BG543" s="101">
        <f>IF(C543&gt;0,+VLOOKUP(H543,'CATEGORY ID'!$D$1:$L$118,3,FALSE),"")</f>
        <v>3</v>
      </c>
      <c r="BH543" s="101">
        <f>IF(C543&gt;0,+VLOOKUP((+H543&amp;I543),'CATEGORY ID'!$H$1:$I$121,2,FALSE),"")</f>
        <v>109</v>
      </c>
      <c r="BJ543" s="101">
        <f>IF(C543&gt;0,IF(COUNTIF('CATEGORY ID'!$K$1:$K$121,+H543&amp;K543) &gt; 0, +VLOOKUP(+H543&amp;K543,'CATEGORY ID'!$K$1:$L$121,2,FALSE),""),"")</f>
        <v>48</v>
      </c>
      <c r="BK543" s="101" t="str">
        <f>IF(C543&gt;0,IF(COUNTIF('CATEGORY ID'!$K$124:$K$165, +VLOOKUP(C543,'STYLE NAMES'!$B:$AE,30,FALSE)) &gt; 0, +VLOOKUP(VLOOKUP(C543,'STYLE NAMES'!$B:$AE,30,FALSE),'CATEGORY ID'!K:M,2,FALSE),""),"")</f>
        <v/>
      </c>
      <c r="BM543" s="101">
        <v>204</v>
      </c>
      <c r="BR543" s="101" t="str" cm="1">
        <f t="array" ref="BR543">IF(C543&gt;0,_xlfn.TEXTJOIN(";", TRUE,_xlfn.UNIQUE(_xlfn._xlws.FILTER(BF543:BQ543,(BF543:BQ543&gt;0)),TRUE,FALSE)),"")&amp;";"&amp;BS543</f>
        <v>30;3;109;48;204;228</v>
      </c>
      <c r="BS543" s="101">
        <v>228</v>
      </c>
      <c r="BU543" s="106">
        <f>IF(C543&gt;0,+VLOOKUP($C543,'STYLE NAMES'!$B:$AC,26,FALSE),"")</f>
        <v>99.9</v>
      </c>
      <c r="BV543" s="106">
        <f>IF(C543&gt;0,+VLOOKUP($C543,'STYLE NAMES'!$B:$AC,27,FALSE),"")</f>
        <v>5490</v>
      </c>
      <c r="BW543" s="106">
        <f>IF(C543&gt;0,+VLOOKUP($C543,'STYLE NAMES'!$B:$AC,28,FALSE),"")</f>
        <v>114.88499999999999</v>
      </c>
      <c r="BY543"/>
      <c r="BZ543" s="101">
        <v>2</v>
      </c>
      <c r="CA543" s="137">
        <f t="shared" si="38"/>
        <v>1</v>
      </c>
      <c r="CB543" s="137" t="str">
        <f>+VLOOKUP(C543,'[2]STYLES &amp; MODELS MATRIX'!$A:$G,7,FALSE)</f>
        <v>AK</v>
      </c>
      <c r="CC543" s="137" t="str">
        <f>+VLOOKUP(C543,'[1]STYLES &amp; SIZE CHARTS'!$A:$H,8,FALSE)</f>
        <v>WT-LSBL1</v>
      </c>
      <c r="CD543" s="137"/>
      <c r="CE543" s="205"/>
      <c r="CF543" s="141"/>
    </row>
    <row r="544" spans="1:84" s="101" customFormat="1" ht="12" customHeight="1" x14ac:dyDescent="0.2">
      <c r="A544" s="102">
        <f t="shared" si="36"/>
        <v>8683711005940</v>
      </c>
      <c r="B544" s="101" t="s">
        <v>890</v>
      </c>
      <c r="C544" s="101" t="s">
        <v>127</v>
      </c>
      <c r="D544" s="101" t="s">
        <v>2972</v>
      </c>
      <c r="E544" s="203" t="s">
        <v>2399</v>
      </c>
      <c r="F544" s="101" t="s">
        <v>2248</v>
      </c>
      <c r="G544" s="101" t="str">
        <f>IF(C544&gt;0,+VLOOKUP($C544,'STYLE NAMES'!$B:$AC,4,FALSE),"")</f>
        <v>RIDER</v>
      </c>
      <c r="H544" s="101" t="str">
        <f>IF(C544&gt;0,+VLOOKUP($C544,'STYLE NAMES'!$B:$AC,5,FALSE),"")</f>
        <v>WOMEN</v>
      </c>
      <c r="I544" s="101" t="str">
        <f>IF(C544&gt;0,+VLOOKUP($C544,'STYLE NAMES'!$B:$AC,6,FALSE),"")</f>
        <v>TOPS</v>
      </c>
      <c r="J544" s="101" t="str">
        <f>IF(C544&gt;0,+VLOOKUP($C544,'STYLE NAMES'!$B:$AC,7,FALSE),"")</f>
        <v>WOMEN</v>
      </c>
      <c r="K544" s="101" t="str">
        <f>IF(C544&gt;0,+VLOOKUP($C544,'STYLE NAMES'!$B:$AC,8,FALSE),"")</f>
        <v>BASE LAYERS</v>
      </c>
      <c r="L544" s="101" t="str">
        <f>IF(E544&gt;0,+VLOOKUP($E544,'CODE GENERATOR'!$D:$T,3,FALSE),"")</f>
        <v>W</v>
      </c>
      <c r="M544" s="101" t="str">
        <f>IF(E544&gt;0,+VLOOKUP($E544,'CODE GENERATOR'!$D:$T,4,FALSE),"")</f>
        <v>SUPREME</v>
      </c>
      <c r="N544" s="101" t="str">
        <f>IF(E544&gt;0,+VLOOKUP($E544,'CODE GENERATOR'!$D:$T,6,FALSE),"")</f>
        <v>BORDEAUX</v>
      </c>
      <c r="O544" s="101" t="str">
        <f>IF(E544&gt;0,+VLOOKUP($E544,'CODE GENERATOR'!$D:$T,7,FALSE),"")</f>
        <v>BORDEAUX</v>
      </c>
      <c r="P544" s="101" t="str">
        <f t="shared" si="37"/>
        <v>BORDEAUX</v>
      </c>
      <c r="Q544" s="104" t="str">
        <f>IF(E544&gt;0,+VLOOKUP($E544,'CODE GENERATOR'!$D:$T,11,FALSE),"")</f>
        <v>R.TOPWN_BLY0048</v>
      </c>
      <c r="R544" s="104" t="str">
        <f>IF(E544&gt;0,+VLOOKUP($E544,'CODE GENERATOR'!$D:$T,12,FALSE),"")</f>
        <v>SUP0017BORBOR</v>
      </c>
      <c r="S544" s="104" t="str">
        <f>IF(E544&gt;0,+VLOOKUP($E544,'CODE GENERATOR'!$D:$T,13,FALSE),"")</f>
        <v>R.TOPWN_BLY0048_SUP0017BORBOR</v>
      </c>
      <c r="T544" s="104" t="str">
        <f t="shared" si="35"/>
        <v>R.TOPWN_BLY0048_SUP0017BORBOR_L</v>
      </c>
      <c r="U544" s="105">
        <v>8683711005940</v>
      </c>
      <c r="V544" s="107" t="str" cm="1">
        <f t="array" ref="V544">_xlfn.TEXTJOIN(";", TRUE, _xlfn.UNIQUE(_xlfn._xlws.FILTER(P$3:P$10029, C$3:C$10029=C544)))</f>
        <v>LILAC;NAVY;BLACK;BEIGE;BORDEAUX;DARK GRAY;GREEN</v>
      </c>
      <c r="W544" s="107" t="str" cm="1">
        <f t="array" ref="W544">_xlfn.TEXTJOIN(";", TRUE, _xlfn.UNIQUE(_xlfn._xlws.FILTER(F$3:F$10029, C$3:C$10029=C544)))</f>
        <v>XS;S;M;L;XL</v>
      </c>
      <c r="X544" s="101" t="str">
        <f>IF(E544&gt;0,+VLOOKUP($E544,'CODE GENERATOR'!$D:$AC,19,FALSE),0)</f>
        <v>2507_W_1126</v>
      </c>
      <c r="Y544" s="101" t="str">
        <f>IF(E544&gt;0,+VLOOKUP($E544,'CODE GENERATOR'!$D:$AC,20,FALSE),0)</f>
        <v>2507_W_1134</v>
      </c>
      <c r="Z544" s="101" t="str">
        <f>IF(E544&gt;0,+VLOOKUP($E544,'CODE GENERATOR'!$D:$AC,21,FALSE),0)</f>
        <v>2507_W_1095</v>
      </c>
      <c r="AA544" s="101" t="str">
        <f>IF(E544&gt;0,+VLOOKUP($E544,'CODE GENERATOR'!$D:$AC,22,FALSE),0)</f>
        <v>2507_W_1138</v>
      </c>
      <c r="AB544" s="101" t="str">
        <f>IF(E544&gt;0,+VLOOKUP($E544,'CODE GENERATOR'!$D:$AC,23,FALSE),0)</f>
        <v>2507_D_cavalier_detay_0063</v>
      </c>
      <c r="AC544" s="101" t="str">
        <f>IF(E544&gt;0,+VLOOKUP($E544,'CODE GENERATOR'!$D:$AC,24,FALSE),0)</f>
        <v/>
      </c>
      <c r="AD544" s="101" t="str">
        <f>IF(E544&gt;0,+VLOOKUP($E544,'CODE GENERATOR'!$D:$AC,25,FALSE),0)</f>
        <v>2507_VW_Web_21</v>
      </c>
      <c r="AE544" s="101" t="str">
        <f>IF(E544&gt;0,+VLOOKUP($E544,'CODE GENERATOR'!$D:$AC,26,FALSE),0)</f>
        <v/>
      </c>
      <c r="AF544" s="149" t="str">
        <f>IF($C544&gt;0,$C544&amp;" "&amp;$P544&amp;" "&amp;+VLOOKUP($C544,'STYLE NAMES'!$B:$AC,10,FALSE),"""")</f>
        <v>ASPEN BORDEAUX WOMEN'S LONG SLEEVE BASE LAYER QUARTER ZIP</v>
      </c>
      <c r="AG544" s="101" t="str">
        <f>"Enjoy our "&amp;(AF544)&amp;"; "&amp;IF(C544&gt;0,+VLOOKUP($C544,'STYLE NAMES'!$B:$AC,11,FALSE),"")</f>
        <v>Enjoy our ASPEN BORDEAUX WOMEN'S LONG SLEEVE BASE LAYER QUARTER ZIP; ASPEN Quarter Zip Base Layer / Second Skin
Chic, comfortable and technical
These elegant base layers are designed to ride and train in style.
Available in many colors to match your horse's gear.</v>
      </c>
      <c r="AH544" s="101" t="str">
        <f>IF(C544&gt;0,+VLOOKUP($C544,'STYLE NAMES'!$B:$AC,12,FALSE),"")</f>
        <v>*Extra-soft and comfortable technical jersey
* 4-way stretch fabric
* Breathable and Quick Dry
* Wrinkle-free and Easy Care
Composition:
90% Polyamide 10% Elasthane</v>
      </c>
      <c r="AI544" s="101" t="str">
        <f>IF(C544&gt;0,+VLOOKUP($C544,'STYLE NAMES'!$B:$AC,13,FALSE),"")</f>
        <v>Machine Wash at 30°C
Mild process
Iron at low temperature
Iron from REVERSE
Do NOT iron on logos or prints
Do not bleach
Do NOT Tumble Dry</v>
      </c>
      <c r="AJ544" s="149" t="str">
        <f>IF($C544&gt;0,$C544&amp;" "&amp;$P544&amp;" "&amp;+VLOOKUP($C544,'STYLE NAMES'!$B:$AC,14,FALSE),"""")</f>
        <v>ASPEN BORDEAUX KADIN UZUN KOL FERMUARLI T-SHIRT</v>
      </c>
      <c r="AK544" s="149" t="str">
        <f>"Cavalier SanMarco tarafından tasarlanan "&amp;(AJ544)&amp;"; "&amp;IF(C544&gt;0,+VLOOKUP($C544,'STYLE NAMES'!$B:$AC,15,FALSE),"")</f>
        <v>Cavalier SanMarco tarafından tasarlanan ASPEN BORDEAUX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4" s="149" t="str">
        <f>IF(C544&gt;0,+VLOOKUP($C544,'STYLE NAMES'!$B:$AC,16,FALSE),"")</f>
        <v>*Ekstra yumuşak ve rahat teknik örme kumaş
* 4 yöne esneyen kumaş
* Nefes Alabilir ve Hızlı Kuruma
* Kırışmaz ve Bakımı Kolay
Kompozisyon:
%90 Polyamid %10 Elastan</v>
      </c>
      <c r="AM544" s="149" t="str">
        <f>IF(C544&gt;0,+VLOOKUP($C544,'STYLE NAMES'!$B:$AC,17,FALSE),"")</f>
        <v>Makinede 30°C' de Yıkayın
Hassas Yıkama
Ilık ütü yapın
Tersten ütüleyin
Logo ve baskıları ÜTÜLEMEYİN
Çamaşır suyu kullanmayın
Kurutma Makinesinde Kurutmayın</v>
      </c>
      <c r="AN544" s="149" t="str">
        <f>IF($C544&gt;0,$C544&amp;" "&amp;$P544&amp;" "&amp;+VLOOKUP($C544,'STYLE NAMES'!$B:$AC,18,FALSE),"""")</f>
        <v>ASPEN BORDEAUX MAGILETTA DONNA MANICA LUNGA QUARTER ZIP</v>
      </c>
      <c r="AO544" s="101" t="str">
        <f>"Disegnato da Cavalier SanMarco "&amp;(AN544)&amp;"; "&amp;IF(C544&gt;0,+VLOOKUP($C544,'STYLE NAMES'!$B:$AC,19,FALSE),"")</f>
        <v>Disegnato da Cavalier SanMarco ASPEN BORDEAUX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4" s="101" t="str">
        <f>IF(C544&gt;0,+VLOOKUP($C544,'STYLE NAMES'!$B:$AC,20,FALSE),"")</f>
        <v>Jersey tecnico extra-morbido e confortevole 
Tessuto elasticizzato 4-way stretch 
Traspirante e ad asciugatura rapida 
No stiro e di facile manutenzione 
Composizione: 
90% Poliammide, 10% Elastan</v>
      </c>
      <c r="AQ544" s="101" t="str">
        <f>IF(C544&gt;0,+VLOOKUP($C544,'STYLE NAMES'!$B:$AC,21,FALSE),"")</f>
        <v>Lavare in lavatrice a 30°C Ciclo delicato 
Stirare a bassa temperatura
Stirare al rovescio 
Non stirare su loghi o stampe 
Non candeggiare 
Non asciugare in asciugatrice</v>
      </c>
      <c r="AR544" s="101">
        <f>IF(D544&gt;0,+VLOOKUP($C544,'STYLE NAMES'!$B:$AC,22,FALSE),"")</f>
        <v>0</v>
      </c>
      <c r="AS544" s="101">
        <f>IF(E544&gt;0,+VLOOKUP($C544,'STYLE NAMES'!$B:$AC,23,FALSE),"")</f>
        <v>0</v>
      </c>
      <c r="AT544" s="101">
        <f>IF(F544&gt;0,+VLOOKUP($C544,'STYLE NAMES'!$B:$AC,24,FALSE),"")</f>
        <v>0</v>
      </c>
      <c r="AU544" s="101">
        <f>IF(G544&gt;0,+VLOOKUP($C544,'STYLE NAMES'!$B:$AC,25,FALSE),"")</f>
        <v>0</v>
      </c>
      <c r="AV544" s="101" t="str">
        <f>+VLOOKUP($S544,'CODE GENERATOR'!$P:$AM,15,FALSE)</f>
        <v>R.BOTWN_BRC0067_TJR0027BLKBLK</v>
      </c>
      <c r="AW544" s="101" t="str">
        <f>+VLOOKUP($S544,'CODE GENERATOR'!$P:$AM,16,FALSE)</f>
        <v>A.RACUX_BLT0094A_BRD0002BLKBLK</v>
      </c>
      <c r="AX544" s="101" t="str">
        <f>+VLOOKUP($S544,'CODE GENERATOR'!$P:$AM,17,FALSE)</f>
        <v>A.RACAU_SOC0020_NYL00003XBST1</v>
      </c>
      <c r="AY544" s="101">
        <f>+VLOOKUP($S544,'CODE GENERATOR'!$P:$AM,18,FALSE)</f>
        <v>0</v>
      </c>
      <c r="AZ544" s="101">
        <f>+VLOOKUP($S544,'CODE GENERATOR'!$P:$AM,19,FALSE)</f>
        <v>0</v>
      </c>
      <c r="BA544" s="101">
        <f>+VLOOKUP($S544,'CODE GENERATOR'!$P:$AM,20,FALSE)</f>
        <v>0</v>
      </c>
      <c r="BB544" s="101">
        <f>+VLOOKUP($S544,'CODE GENERATOR'!$P:$AM,21,FALSE)</f>
        <v>0</v>
      </c>
      <c r="BC544" s="101">
        <f>+VLOOKUP($S544,'CODE GENERATOR'!$P:$AM,22,FALSE)</f>
        <v>0</v>
      </c>
      <c r="BD544" s="101">
        <f>+VLOOKUP($S544,'CODE GENERATOR'!$P:$AM,23,FALSE)</f>
        <v>0</v>
      </c>
      <c r="BE544" s="101">
        <f>+VLOOKUP($S544,'CODE GENERATOR'!$P:$AM,24,FALSE)</f>
        <v>0</v>
      </c>
      <c r="BF544" s="101">
        <f>IF(C544&gt;0,+VLOOKUP(G544,'CATEGORY ID'!$A$1:$L$118,3,FALSE),"")</f>
        <v>30</v>
      </c>
      <c r="BG544" s="101">
        <f>IF(C544&gt;0,+VLOOKUP(H544,'CATEGORY ID'!$D$1:$L$118,3,FALSE),"")</f>
        <v>3</v>
      </c>
      <c r="BH544" s="101">
        <f>IF(C544&gt;0,+VLOOKUP((+H544&amp;I544),'CATEGORY ID'!$H$1:$I$121,2,FALSE),"")</f>
        <v>109</v>
      </c>
      <c r="BJ544" s="101">
        <f>IF(C544&gt;0,IF(COUNTIF('CATEGORY ID'!$K$1:$K$121,+H544&amp;K544) &gt; 0, +VLOOKUP(+H544&amp;K544,'CATEGORY ID'!$K$1:$L$121,2,FALSE),""),"")</f>
        <v>48</v>
      </c>
      <c r="BK544" s="101" t="str">
        <f>IF(C544&gt;0,IF(COUNTIF('CATEGORY ID'!$K$124:$K$165, +VLOOKUP(C544,'STYLE NAMES'!$B:$AE,30,FALSE)) &gt; 0, +VLOOKUP(VLOOKUP(C544,'STYLE NAMES'!$B:$AE,30,FALSE),'CATEGORY ID'!K:M,2,FALSE),""),"")</f>
        <v/>
      </c>
      <c r="BM544" s="101">
        <v>204</v>
      </c>
      <c r="BR544" s="101" t="str" cm="1">
        <f t="array" ref="BR544">IF(C544&gt;0,_xlfn.TEXTJOIN(";", TRUE,_xlfn.UNIQUE(_xlfn._xlws.FILTER(BF544:BQ544,(BF544:BQ544&gt;0)),TRUE,FALSE)),"")&amp;";"&amp;BS544</f>
        <v>30;3;109;48;204;228</v>
      </c>
      <c r="BS544" s="101">
        <v>228</v>
      </c>
      <c r="BU544" s="106">
        <f>IF(C544&gt;0,+VLOOKUP($C544,'STYLE NAMES'!$B:$AC,26,FALSE),"")</f>
        <v>99.9</v>
      </c>
      <c r="BV544" s="106">
        <f>IF(C544&gt;0,+VLOOKUP($C544,'STYLE NAMES'!$B:$AC,27,FALSE),"")</f>
        <v>5490</v>
      </c>
      <c r="BW544" s="106">
        <f>IF(C544&gt;0,+VLOOKUP($C544,'STYLE NAMES'!$B:$AC,28,FALSE),"")</f>
        <v>114.88499999999999</v>
      </c>
      <c r="BY544"/>
      <c r="BZ544" s="101">
        <v>2</v>
      </c>
      <c r="CA544" s="137">
        <f t="shared" si="38"/>
        <v>1</v>
      </c>
      <c r="CB544" s="137" t="str">
        <f>+VLOOKUP(C544,'[2]STYLES &amp; MODELS MATRIX'!$A:$G,7,FALSE)</f>
        <v>AK</v>
      </c>
      <c r="CC544" s="137" t="str">
        <f>+VLOOKUP(C544,'[1]STYLES &amp; SIZE CHARTS'!$A:$H,8,FALSE)</f>
        <v>WT-LSBL1</v>
      </c>
      <c r="CD544" s="137"/>
      <c r="CE544" s="205"/>
      <c r="CF544" s="141"/>
    </row>
    <row r="545" spans="1:84" s="101" customFormat="1" ht="12" customHeight="1" x14ac:dyDescent="0.2">
      <c r="A545" s="102">
        <f t="shared" si="36"/>
        <v>8683711005957</v>
      </c>
      <c r="B545" s="101" t="s">
        <v>890</v>
      </c>
      <c r="C545" s="101" t="s">
        <v>127</v>
      </c>
      <c r="D545" s="101" t="s">
        <v>2972</v>
      </c>
      <c r="E545" s="203" t="s">
        <v>2399</v>
      </c>
      <c r="F545" s="101" t="s">
        <v>2249</v>
      </c>
      <c r="G545" s="101" t="str">
        <f>IF(C545&gt;0,+VLOOKUP($C545,'STYLE NAMES'!$B:$AC,4,FALSE),"")</f>
        <v>RIDER</v>
      </c>
      <c r="H545" s="101" t="str">
        <f>IF(C545&gt;0,+VLOOKUP($C545,'STYLE NAMES'!$B:$AC,5,FALSE),"")</f>
        <v>WOMEN</v>
      </c>
      <c r="I545" s="101" t="str">
        <f>IF(C545&gt;0,+VLOOKUP($C545,'STYLE NAMES'!$B:$AC,6,FALSE),"")</f>
        <v>TOPS</v>
      </c>
      <c r="J545" s="101" t="str">
        <f>IF(C545&gt;0,+VLOOKUP($C545,'STYLE NAMES'!$B:$AC,7,FALSE),"")</f>
        <v>WOMEN</v>
      </c>
      <c r="K545" s="101" t="str">
        <f>IF(C545&gt;0,+VLOOKUP($C545,'STYLE NAMES'!$B:$AC,8,FALSE),"")</f>
        <v>BASE LAYERS</v>
      </c>
      <c r="L545" s="101" t="str">
        <f>IF(E545&gt;0,+VLOOKUP($E545,'CODE GENERATOR'!$D:$T,3,FALSE),"")</f>
        <v>W</v>
      </c>
      <c r="M545" s="101" t="str">
        <f>IF(E545&gt;0,+VLOOKUP($E545,'CODE GENERATOR'!$D:$T,4,FALSE),"")</f>
        <v>SUPREME</v>
      </c>
      <c r="N545" s="101" t="str">
        <f>IF(E545&gt;0,+VLOOKUP($E545,'CODE GENERATOR'!$D:$T,6,FALSE),"")</f>
        <v>BORDEAUX</v>
      </c>
      <c r="O545" s="101" t="str">
        <f>IF(E545&gt;0,+VLOOKUP($E545,'CODE GENERATOR'!$D:$T,7,FALSE),"")</f>
        <v>BORDEAUX</v>
      </c>
      <c r="P545" s="101" t="str">
        <f t="shared" si="37"/>
        <v>BORDEAUX</v>
      </c>
      <c r="Q545" s="104" t="str">
        <f>IF(E545&gt;0,+VLOOKUP($E545,'CODE GENERATOR'!$D:$T,11,FALSE),"")</f>
        <v>R.TOPWN_BLY0048</v>
      </c>
      <c r="R545" s="104" t="str">
        <f>IF(E545&gt;0,+VLOOKUP($E545,'CODE GENERATOR'!$D:$T,12,FALSE),"")</f>
        <v>SUP0017BORBOR</v>
      </c>
      <c r="S545" s="104" t="str">
        <f>IF(E545&gt;0,+VLOOKUP($E545,'CODE GENERATOR'!$D:$T,13,FALSE),"")</f>
        <v>R.TOPWN_BLY0048_SUP0017BORBOR</v>
      </c>
      <c r="T545" s="104" t="str">
        <f t="shared" si="35"/>
        <v>R.TOPWN_BLY0048_SUP0017BORBOR_XL</v>
      </c>
      <c r="U545" s="105">
        <v>8683711005957</v>
      </c>
      <c r="V545" s="107" t="str" cm="1">
        <f t="array" ref="V545">_xlfn.TEXTJOIN(";", TRUE, _xlfn.UNIQUE(_xlfn._xlws.FILTER(P$3:P$10029, C$3:C$10029=C545)))</f>
        <v>LILAC;NAVY;BLACK;BEIGE;BORDEAUX;DARK GRAY;GREEN</v>
      </c>
      <c r="W545" s="107" t="str" cm="1">
        <f t="array" ref="W545">_xlfn.TEXTJOIN(";", TRUE, _xlfn.UNIQUE(_xlfn._xlws.FILTER(F$3:F$10029, C$3:C$10029=C545)))</f>
        <v>XS;S;M;L;XL</v>
      </c>
      <c r="X545" s="101" t="str">
        <f>IF(E545&gt;0,+VLOOKUP($E545,'CODE GENERATOR'!$D:$AC,19,FALSE),0)</f>
        <v>2507_W_1126</v>
      </c>
      <c r="Y545" s="101" t="str">
        <f>IF(E545&gt;0,+VLOOKUP($E545,'CODE GENERATOR'!$D:$AC,20,FALSE),0)</f>
        <v>2507_W_1134</v>
      </c>
      <c r="Z545" s="101" t="str">
        <f>IF(E545&gt;0,+VLOOKUP($E545,'CODE GENERATOR'!$D:$AC,21,FALSE),0)</f>
        <v>2507_W_1095</v>
      </c>
      <c r="AA545" s="101" t="str">
        <f>IF(E545&gt;0,+VLOOKUP($E545,'CODE GENERATOR'!$D:$AC,22,FALSE),0)</f>
        <v>2507_W_1138</v>
      </c>
      <c r="AB545" s="101" t="str">
        <f>IF(E545&gt;0,+VLOOKUP($E545,'CODE GENERATOR'!$D:$AC,23,FALSE),0)</f>
        <v>2507_D_cavalier_detay_0063</v>
      </c>
      <c r="AC545" s="101" t="str">
        <f>IF(E545&gt;0,+VLOOKUP($E545,'CODE GENERATOR'!$D:$AC,24,FALSE),0)</f>
        <v/>
      </c>
      <c r="AD545" s="101" t="str">
        <f>IF(E545&gt;0,+VLOOKUP($E545,'CODE GENERATOR'!$D:$AC,25,FALSE),0)</f>
        <v>2507_VW_Web_21</v>
      </c>
      <c r="AE545" s="101" t="str">
        <f>IF(E545&gt;0,+VLOOKUP($E545,'CODE GENERATOR'!$D:$AC,26,FALSE),0)</f>
        <v/>
      </c>
      <c r="AF545" s="149" t="str">
        <f>IF($C545&gt;0,$C545&amp;" "&amp;$P545&amp;" "&amp;+VLOOKUP($C545,'STYLE NAMES'!$B:$AC,10,FALSE),"""")</f>
        <v>ASPEN BORDEAUX WOMEN'S LONG SLEEVE BASE LAYER QUARTER ZIP</v>
      </c>
      <c r="AG545" s="101" t="str">
        <f>"Enjoy our "&amp;(AF545)&amp;"; "&amp;IF(C545&gt;0,+VLOOKUP($C545,'STYLE NAMES'!$B:$AC,11,FALSE),"")</f>
        <v>Enjoy our ASPEN BORDEAUX WOMEN'S LONG SLEEVE BASE LAYER QUARTER ZIP; ASPEN Quarter Zip Base Layer / Second Skin
Chic, comfortable and technical
These elegant base layers are designed to ride and train in style.
Available in many colors to match your horse's gear.</v>
      </c>
      <c r="AH545" s="101" t="str">
        <f>IF(C545&gt;0,+VLOOKUP($C545,'STYLE NAMES'!$B:$AC,12,FALSE),"")</f>
        <v>*Extra-soft and comfortable technical jersey
* 4-way stretch fabric
* Breathable and Quick Dry
* Wrinkle-free and Easy Care
Composition:
90% Polyamide 10% Elasthane</v>
      </c>
      <c r="AI545" s="101" t="str">
        <f>IF(C545&gt;0,+VLOOKUP($C545,'STYLE NAMES'!$B:$AC,13,FALSE),"")</f>
        <v>Machine Wash at 30°C
Mild process
Iron at low temperature
Iron from REVERSE
Do NOT iron on logos or prints
Do not bleach
Do NOT Tumble Dry</v>
      </c>
      <c r="AJ545" s="149" t="str">
        <f>IF($C545&gt;0,$C545&amp;" "&amp;$P545&amp;" "&amp;+VLOOKUP($C545,'STYLE NAMES'!$B:$AC,14,FALSE),"""")</f>
        <v>ASPEN BORDEAUX KADIN UZUN KOL FERMUARLI T-SHIRT</v>
      </c>
      <c r="AK545" s="149" t="str">
        <f>"Cavalier SanMarco tarafından tasarlanan "&amp;(AJ545)&amp;"; "&amp;IF(C545&gt;0,+VLOOKUP($C545,'STYLE NAMES'!$B:$AC,15,FALSE),"")</f>
        <v>Cavalier SanMarco tarafından tasarlanan ASPEN BORDEAUX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5" s="149" t="str">
        <f>IF(C545&gt;0,+VLOOKUP($C545,'STYLE NAMES'!$B:$AC,16,FALSE),"")</f>
        <v>*Ekstra yumuşak ve rahat teknik örme kumaş
* 4 yöne esneyen kumaş
* Nefes Alabilir ve Hızlı Kuruma
* Kırışmaz ve Bakımı Kolay
Kompozisyon:
%90 Polyamid %10 Elastan</v>
      </c>
      <c r="AM545" s="149" t="str">
        <f>IF(C545&gt;0,+VLOOKUP($C545,'STYLE NAMES'!$B:$AC,17,FALSE),"")</f>
        <v>Makinede 30°C' de Yıkayın
Hassas Yıkama
Ilık ütü yapın
Tersten ütüleyin
Logo ve baskıları ÜTÜLEMEYİN
Çamaşır suyu kullanmayın
Kurutma Makinesinde Kurutmayın</v>
      </c>
      <c r="AN545" s="149" t="str">
        <f>IF($C545&gt;0,$C545&amp;" "&amp;$P545&amp;" "&amp;+VLOOKUP($C545,'STYLE NAMES'!$B:$AC,18,FALSE),"""")</f>
        <v>ASPEN BORDEAUX MAGILETTA DONNA MANICA LUNGA QUARTER ZIP</v>
      </c>
      <c r="AO545" s="101" t="str">
        <f>"Disegnato da Cavalier SanMarco "&amp;(AN545)&amp;"; "&amp;IF(C545&gt;0,+VLOOKUP($C545,'STYLE NAMES'!$B:$AC,19,FALSE),"")</f>
        <v>Disegnato da Cavalier SanMarco ASPEN BORDEAUX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5" s="101" t="str">
        <f>IF(C545&gt;0,+VLOOKUP($C545,'STYLE NAMES'!$B:$AC,20,FALSE),"")</f>
        <v>Jersey tecnico extra-morbido e confortevole 
Tessuto elasticizzato 4-way stretch 
Traspirante e ad asciugatura rapida 
No stiro e di facile manutenzione 
Composizione: 
90% Poliammide, 10% Elastan</v>
      </c>
      <c r="AQ545" s="101" t="str">
        <f>IF(C545&gt;0,+VLOOKUP($C545,'STYLE NAMES'!$B:$AC,21,FALSE),"")</f>
        <v>Lavare in lavatrice a 30°C Ciclo delicato 
Stirare a bassa temperatura
Stirare al rovescio 
Non stirare su loghi o stampe 
Non candeggiare 
Non asciugare in asciugatrice</v>
      </c>
      <c r="AR545" s="101">
        <f>IF(D545&gt;0,+VLOOKUP($C545,'STYLE NAMES'!$B:$AC,22,FALSE),"")</f>
        <v>0</v>
      </c>
      <c r="AS545" s="101">
        <f>IF(E545&gt;0,+VLOOKUP($C545,'STYLE NAMES'!$B:$AC,23,FALSE),"")</f>
        <v>0</v>
      </c>
      <c r="AT545" s="101">
        <f>IF(F545&gt;0,+VLOOKUP($C545,'STYLE NAMES'!$B:$AC,24,FALSE),"")</f>
        <v>0</v>
      </c>
      <c r="AU545" s="101">
        <f>IF(G545&gt;0,+VLOOKUP($C545,'STYLE NAMES'!$B:$AC,25,FALSE),"")</f>
        <v>0</v>
      </c>
      <c r="AV545" s="101" t="str">
        <f>+VLOOKUP($S545,'CODE GENERATOR'!$P:$AM,15,FALSE)</f>
        <v>R.BOTWN_BRC0067_TJR0027BLKBLK</v>
      </c>
      <c r="AW545" s="101" t="str">
        <f>+VLOOKUP($S545,'CODE GENERATOR'!$P:$AM,16,FALSE)</f>
        <v>A.RACUX_BLT0094A_BRD0002BLKBLK</v>
      </c>
      <c r="AX545" s="101" t="str">
        <f>+VLOOKUP($S545,'CODE GENERATOR'!$P:$AM,17,FALSE)</f>
        <v>A.RACAU_SOC0020_NYL00003XBST1</v>
      </c>
      <c r="AY545" s="101">
        <f>+VLOOKUP($S545,'CODE GENERATOR'!$P:$AM,18,FALSE)</f>
        <v>0</v>
      </c>
      <c r="AZ545" s="101">
        <f>+VLOOKUP($S545,'CODE GENERATOR'!$P:$AM,19,FALSE)</f>
        <v>0</v>
      </c>
      <c r="BA545" s="101">
        <f>+VLOOKUP($S545,'CODE GENERATOR'!$P:$AM,20,FALSE)</f>
        <v>0</v>
      </c>
      <c r="BB545" s="101">
        <f>+VLOOKUP($S545,'CODE GENERATOR'!$P:$AM,21,FALSE)</f>
        <v>0</v>
      </c>
      <c r="BC545" s="101">
        <f>+VLOOKUP($S545,'CODE GENERATOR'!$P:$AM,22,FALSE)</f>
        <v>0</v>
      </c>
      <c r="BD545" s="101">
        <f>+VLOOKUP($S545,'CODE GENERATOR'!$P:$AM,23,FALSE)</f>
        <v>0</v>
      </c>
      <c r="BE545" s="101">
        <f>+VLOOKUP($S545,'CODE GENERATOR'!$P:$AM,24,FALSE)</f>
        <v>0</v>
      </c>
      <c r="BF545" s="101">
        <f>IF(C545&gt;0,+VLOOKUP(G545,'CATEGORY ID'!$A$1:$L$118,3,FALSE),"")</f>
        <v>30</v>
      </c>
      <c r="BG545" s="101">
        <f>IF(C545&gt;0,+VLOOKUP(H545,'CATEGORY ID'!$D$1:$L$118,3,FALSE),"")</f>
        <v>3</v>
      </c>
      <c r="BH545" s="101">
        <f>IF(C545&gt;0,+VLOOKUP((+H545&amp;I545),'CATEGORY ID'!$H$1:$I$121,2,FALSE),"")</f>
        <v>109</v>
      </c>
      <c r="BJ545" s="101">
        <f>IF(C545&gt;0,IF(COUNTIF('CATEGORY ID'!$K$1:$K$121,+H545&amp;K545) &gt; 0, +VLOOKUP(+H545&amp;K545,'CATEGORY ID'!$K$1:$L$121,2,FALSE),""),"")</f>
        <v>48</v>
      </c>
      <c r="BK545" s="101" t="str">
        <f>IF(C545&gt;0,IF(COUNTIF('CATEGORY ID'!$K$124:$K$165, +VLOOKUP(C545,'STYLE NAMES'!$B:$AE,30,FALSE)) &gt; 0, +VLOOKUP(VLOOKUP(C545,'STYLE NAMES'!$B:$AE,30,FALSE),'CATEGORY ID'!K:M,2,FALSE),""),"")</f>
        <v/>
      </c>
      <c r="BM545" s="101">
        <v>204</v>
      </c>
      <c r="BR545" s="101" t="str" cm="1">
        <f t="array" ref="BR545">IF(C545&gt;0,_xlfn.TEXTJOIN(";", TRUE,_xlfn.UNIQUE(_xlfn._xlws.FILTER(BF545:BQ545,(BF545:BQ545&gt;0)),TRUE,FALSE)),"")&amp;";"&amp;BS545</f>
        <v>30;3;109;48;204;228</v>
      </c>
      <c r="BS545" s="101">
        <v>228</v>
      </c>
      <c r="BU545" s="106">
        <f>IF(C545&gt;0,+VLOOKUP($C545,'STYLE NAMES'!$B:$AC,26,FALSE),"")</f>
        <v>99.9</v>
      </c>
      <c r="BV545" s="106">
        <f>IF(C545&gt;0,+VLOOKUP($C545,'STYLE NAMES'!$B:$AC,27,FALSE),"")</f>
        <v>5490</v>
      </c>
      <c r="BW545" s="106">
        <f>IF(C545&gt;0,+VLOOKUP($C545,'STYLE NAMES'!$B:$AC,28,FALSE),"")</f>
        <v>114.88499999999999</v>
      </c>
      <c r="BY545"/>
      <c r="BZ545" s="101">
        <v>3</v>
      </c>
      <c r="CA545" s="137">
        <f t="shared" si="38"/>
        <v>1</v>
      </c>
      <c r="CB545" s="137" t="str">
        <f>+VLOOKUP(C545,'[2]STYLES &amp; MODELS MATRIX'!$A:$G,7,FALSE)</f>
        <v>AK</v>
      </c>
      <c r="CC545" s="137" t="str">
        <f>+VLOOKUP(C545,'[1]STYLES &amp; SIZE CHARTS'!$A:$H,8,FALSE)</f>
        <v>WT-LSBL1</v>
      </c>
      <c r="CD545" s="137"/>
      <c r="CE545" s="205"/>
      <c r="CF545" s="141"/>
    </row>
    <row r="546" spans="1:84" s="101" customFormat="1" ht="12" customHeight="1" x14ac:dyDescent="0.2">
      <c r="A546" s="102">
        <f t="shared" si="36"/>
        <v>8683711005971</v>
      </c>
      <c r="B546" s="101" t="s">
        <v>890</v>
      </c>
      <c r="C546" s="101" t="s">
        <v>127</v>
      </c>
      <c r="D546" s="101" t="s">
        <v>2972</v>
      </c>
      <c r="E546" s="203" t="s">
        <v>2400</v>
      </c>
      <c r="F546" s="101" t="s">
        <v>2346</v>
      </c>
      <c r="G546" s="101" t="str">
        <f>IF(C546&gt;0,+VLOOKUP($C546,'STYLE NAMES'!$B:$AC,4,FALSE),"")</f>
        <v>RIDER</v>
      </c>
      <c r="H546" s="101" t="str">
        <f>IF(C546&gt;0,+VLOOKUP($C546,'STYLE NAMES'!$B:$AC,5,FALSE),"")</f>
        <v>WOMEN</v>
      </c>
      <c r="I546" s="101" t="str">
        <f>IF(C546&gt;0,+VLOOKUP($C546,'STYLE NAMES'!$B:$AC,6,FALSE),"")</f>
        <v>TOPS</v>
      </c>
      <c r="J546" s="101" t="str">
        <f>IF(C546&gt;0,+VLOOKUP($C546,'STYLE NAMES'!$B:$AC,7,FALSE),"")</f>
        <v>WOMEN</v>
      </c>
      <c r="K546" s="101" t="str">
        <f>IF(C546&gt;0,+VLOOKUP($C546,'STYLE NAMES'!$B:$AC,8,FALSE),"")</f>
        <v>BASE LAYERS</v>
      </c>
      <c r="L546" s="101" t="str">
        <f>IF(E546&gt;0,+VLOOKUP($E546,'CODE GENERATOR'!$D:$T,3,FALSE),"")</f>
        <v>W</v>
      </c>
      <c r="M546" s="101" t="str">
        <f>IF(E546&gt;0,+VLOOKUP($E546,'CODE GENERATOR'!$D:$T,4,FALSE),"")</f>
        <v>SUPREME</v>
      </c>
      <c r="N546" s="101" t="str">
        <f>IF(E546&gt;0,+VLOOKUP($E546,'CODE GENERATOR'!$D:$T,6,FALSE),"")</f>
        <v>DARK GRAY</v>
      </c>
      <c r="O546" s="101" t="str">
        <f>IF(E546&gt;0,+VLOOKUP($E546,'CODE GENERATOR'!$D:$T,7,FALSE),"")</f>
        <v>DARK GRAY</v>
      </c>
      <c r="P546" s="101" t="str">
        <f t="shared" si="37"/>
        <v>DARK GRAY</v>
      </c>
      <c r="Q546" s="104" t="str">
        <f>IF(E546&gt;0,+VLOOKUP($E546,'CODE GENERATOR'!$D:$T,11,FALSE),"")</f>
        <v>R.TOPWN_BLY0048</v>
      </c>
      <c r="R546" s="104" t="str">
        <f>IF(E546&gt;0,+VLOOKUP($E546,'CODE GENERATOR'!$D:$T,12,FALSE),"")</f>
        <v>SUP0017DGYDGY</v>
      </c>
      <c r="S546" s="104" t="str">
        <f>IF(E546&gt;0,+VLOOKUP($E546,'CODE GENERATOR'!$D:$T,13,FALSE),"")</f>
        <v>R.TOPWN_BLY0048_SUP0017DGYDGY</v>
      </c>
      <c r="T546" s="104" t="str">
        <f t="shared" si="35"/>
        <v>R.TOPWN_BLY0048_SUP0017DGYDGY_XS</v>
      </c>
      <c r="U546" s="105">
        <v>8683711005971</v>
      </c>
      <c r="V546" s="107" t="str" cm="1">
        <f t="array" ref="V546">_xlfn.TEXTJOIN(";", TRUE, _xlfn.UNIQUE(_xlfn._xlws.FILTER(P$3:P$10029, C$3:C$10029=C546)))</f>
        <v>LILAC;NAVY;BLACK;BEIGE;BORDEAUX;DARK GRAY;GREEN</v>
      </c>
      <c r="W546" s="107" t="str" cm="1">
        <f t="array" ref="W546">_xlfn.TEXTJOIN(";", TRUE, _xlfn.UNIQUE(_xlfn._xlws.FILTER(F$3:F$10029, C$3:C$10029=C546)))</f>
        <v>XS;S;M;L;XL</v>
      </c>
      <c r="X546" s="101">
        <f>IF(E546&gt;0,+VLOOKUP($E546,'CODE GENERATOR'!$D:$AC,19,FALSE),0)</f>
        <v>0</v>
      </c>
      <c r="Y546" s="101" t="str">
        <f>IF(E546&gt;0,+VLOOKUP($E546,'CODE GENERATOR'!$D:$AC,20,FALSE),0)</f>
        <v/>
      </c>
      <c r="Z546" s="101" t="str">
        <f>IF(E546&gt;0,+VLOOKUP($E546,'CODE GENERATOR'!$D:$AC,21,FALSE),0)</f>
        <v/>
      </c>
      <c r="AA546" s="101" t="str">
        <f>IF(E546&gt;0,+VLOOKUP($E546,'CODE GENERATOR'!$D:$AC,22,FALSE),0)</f>
        <v/>
      </c>
      <c r="AB546" s="101" t="str">
        <f>IF(E546&gt;0,+VLOOKUP($E546,'CODE GENERATOR'!$D:$AC,23,FALSE),0)</f>
        <v>2507_D_cavalier_detay_0065</v>
      </c>
      <c r="AC546" s="101" t="str">
        <f>IF(E546&gt;0,+VLOOKUP($E546,'CODE GENERATOR'!$D:$AC,24,FALSE),0)</f>
        <v/>
      </c>
      <c r="AD546" s="101" t="str">
        <f>IF(E546&gt;0,+VLOOKUP($E546,'CODE GENERATOR'!$D:$AC,25,FALSE),0)</f>
        <v/>
      </c>
      <c r="AE546" s="101" t="str">
        <f>IF(E546&gt;0,+VLOOKUP($E546,'CODE GENERATOR'!$D:$AC,26,FALSE),0)</f>
        <v/>
      </c>
      <c r="AF546" s="149" t="str">
        <f>IF($C546&gt;0,$C546&amp;" "&amp;$P546&amp;" "&amp;+VLOOKUP($C546,'STYLE NAMES'!$B:$AC,10,FALSE),"""")</f>
        <v>ASPEN DARK GRAY WOMEN'S LONG SLEEVE BASE LAYER QUARTER ZIP</v>
      </c>
      <c r="AG546" s="101" t="str">
        <f>"Enjoy our "&amp;(AF546)&amp;"; "&amp;IF(C546&gt;0,+VLOOKUP($C546,'STYLE NAMES'!$B:$AC,11,FALSE),"")</f>
        <v>Enjoy our ASPEN DARK GRAY WOMEN'S LONG SLEEVE BASE LAYER QUARTER ZIP; ASPEN Quarter Zip Base Layer / Second Skin
Chic, comfortable and technical
These elegant base layers are designed to ride and train in style.
Available in many colors to match your horse's gear.</v>
      </c>
      <c r="AH546" s="101" t="str">
        <f>IF(C546&gt;0,+VLOOKUP($C546,'STYLE NAMES'!$B:$AC,12,FALSE),"")</f>
        <v>*Extra-soft and comfortable technical jersey
* 4-way stretch fabric
* Breathable and Quick Dry
* Wrinkle-free and Easy Care
Composition:
90% Polyamide 10% Elasthane</v>
      </c>
      <c r="AI546" s="101" t="str">
        <f>IF(C546&gt;0,+VLOOKUP($C546,'STYLE NAMES'!$B:$AC,13,FALSE),"")</f>
        <v>Machine Wash at 30°C
Mild process
Iron at low temperature
Iron from REVERSE
Do NOT iron on logos or prints
Do not bleach
Do NOT Tumble Dry</v>
      </c>
      <c r="AJ546" s="149" t="str">
        <f>IF($C546&gt;0,$C546&amp;" "&amp;$P546&amp;" "&amp;+VLOOKUP($C546,'STYLE NAMES'!$B:$AC,14,FALSE),"""")</f>
        <v>ASPEN DARK GRAY KADIN UZUN KOL FERMUARLI T-SHIRT</v>
      </c>
      <c r="AK546" s="149" t="str">
        <f>"Cavalier SanMarco tarafından tasarlanan "&amp;(AJ546)&amp;"; "&amp;IF(C546&gt;0,+VLOOKUP($C546,'STYLE NAMES'!$B:$AC,15,FALSE),"")</f>
        <v>Cavalier SanMarco tarafından tasarlanan ASPEN DARK GRAY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6" s="149" t="str">
        <f>IF(C546&gt;0,+VLOOKUP($C546,'STYLE NAMES'!$B:$AC,16,FALSE),"")</f>
        <v>*Ekstra yumuşak ve rahat teknik örme kumaş
* 4 yöne esneyen kumaş
* Nefes Alabilir ve Hızlı Kuruma
* Kırışmaz ve Bakımı Kolay
Kompozisyon:
%90 Polyamid %10 Elastan</v>
      </c>
      <c r="AM546" s="149" t="str">
        <f>IF(C546&gt;0,+VLOOKUP($C546,'STYLE NAMES'!$B:$AC,17,FALSE),"")</f>
        <v>Makinede 30°C' de Yıkayın
Hassas Yıkama
Ilık ütü yapın
Tersten ütüleyin
Logo ve baskıları ÜTÜLEMEYİN
Çamaşır suyu kullanmayın
Kurutma Makinesinde Kurutmayın</v>
      </c>
      <c r="AN546" s="149" t="str">
        <f>IF($C546&gt;0,$C546&amp;" "&amp;$P546&amp;" "&amp;+VLOOKUP($C546,'STYLE NAMES'!$B:$AC,18,FALSE),"""")</f>
        <v>ASPEN DARK GRAY MAGILETTA DONNA MANICA LUNGA QUARTER ZIP</v>
      </c>
      <c r="AO546" s="101" t="str">
        <f>"Disegnato da Cavalier SanMarco "&amp;(AN546)&amp;"; "&amp;IF(C546&gt;0,+VLOOKUP($C546,'STYLE NAMES'!$B:$AC,19,FALSE),"")</f>
        <v>Disegnato da Cavalier SanMarco ASPEN DARK GRAY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6" s="101" t="str">
        <f>IF(C546&gt;0,+VLOOKUP($C546,'STYLE NAMES'!$B:$AC,20,FALSE),"")</f>
        <v>Jersey tecnico extra-morbido e confortevole 
Tessuto elasticizzato 4-way stretch 
Traspirante e ad asciugatura rapida 
No stiro e di facile manutenzione 
Composizione: 
90% Poliammide, 10% Elastan</v>
      </c>
      <c r="AQ546" s="101" t="str">
        <f>IF(C546&gt;0,+VLOOKUP($C546,'STYLE NAMES'!$B:$AC,21,FALSE),"")</f>
        <v>Lavare in lavatrice a 30°C Ciclo delicato 
Stirare a bassa temperatura
Stirare al rovescio 
Non stirare su loghi o stampe 
Non candeggiare 
Non asciugare in asciugatrice</v>
      </c>
      <c r="AR546" s="101">
        <f>IF(D546&gt;0,+VLOOKUP($C546,'STYLE NAMES'!$B:$AC,22,FALSE),"")</f>
        <v>0</v>
      </c>
      <c r="AS546" s="101">
        <f>IF(E546&gt;0,+VLOOKUP($C546,'STYLE NAMES'!$B:$AC,23,FALSE),"")</f>
        <v>0</v>
      </c>
      <c r="AT546" s="101">
        <f>IF(F546&gt;0,+VLOOKUP($C546,'STYLE NAMES'!$B:$AC,24,FALSE),"")</f>
        <v>0</v>
      </c>
      <c r="AU546" s="101">
        <f>IF(G546&gt;0,+VLOOKUP($C546,'STYLE NAMES'!$B:$AC,25,FALSE),"")</f>
        <v>0</v>
      </c>
      <c r="AV546" s="101" t="str">
        <f>+VLOOKUP($S546,'CODE GENERATOR'!$P:$AM,15,FALSE)</f>
        <v>R.BOTWN_BRC0067_TJR0027BLKBLK</v>
      </c>
      <c r="AW546" s="101" t="str">
        <f>+VLOOKUP($S546,'CODE GENERATOR'!$P:$AM,16,FALSE)</f>
        <v>A.RACUX_BLT0094A_BRD0002BLKBLK</v>
      </c>
      <c r="AX546" s="101" t="str">
        <f>+VLOOKUP($S546,'CODE GENERATOR'!$P:$AM,17,FALSE)</f>
        <v>A.RACAU_SOC0018_NYL00003XBST1</v>
      </c>
      <c r="AY546" s="101">
        <f>+VLOOKUP($S546,'CODE GENERATOR'!$P:$AM,18,FALSE)</f>
        <v>0</v>
      </c>
      <c r="AZ546" s="101">
        <f>+VLOOKUP($S546,'CODE GENERATOR'!$P:$AM,19,FALSE)</f>
        <v>0</v>
      </c>
      <c r="BA546" s="101">
        <f>+VLOOKUP($S546,'CODE GENERATOR'!$P:$AM,20,FALSE)</f>
        <v>0</v>
      </c>
      <c r="BB546" s="101">
        <f>+VLOOKUP($S546,'CODE GENERATOR'!$P:$AM,21,FALSE)</f>
        <v>0</v>
      </c>
      <c r="BC546" s="101">
        <f>+VLOOKUP($S546,'CODE GENERATOR'!$P:$AM,22,FALSE)</f>
        <v>0</v>
      </c>
      <c r="BD546" s="101">
        <f>+VLOOKUP($S546,'CODE GENERATOR'!$P:$AM,23,FALSE)</f>
        <v>0</v>
      </c>
      <c r="BE546" s="101">
        <f>+VLOOKUP($S546,'CODE GENERATOR'!$P:$AM,24,FALSE)</f>
        <v>0</v>
      </c>
      <c r="BF546" s="101">
        <f>IF(C546&gt;0,+VLOOKUP(G546,'CATEGORY ID'!$A$1:$L$118,3,FALSE),"")</f>
        <v>30</v>
      </c>
      <c r="BG546" s="101">
        <f>IF(C546&gt;0,+VLOOKUP(H546,'CATEGORY ID'!$D$1:$L$118,3,FALSE),"")</f>
        <v>3</v>
      </c>
      <c r="BH546" s="101">
        <f>IF(C546&gt;0,+VLOOKUP((+H546&amp;I546),'CATEGORY ID'!$H$1:$I$121,2,FALSE),"")</f>
        <v>109</v>
      </c>
      <c r="BJ546" s="101">
        <f>IF(C546&gt;0,IF(COUNTIF('CATEGORY ID'!$K$1:$K$121,+H546&amp;K546) &gt; 0, +VLOOKUP(+H546&amp;K546,'CATEGORY ID'!$K$1:$L$121,2,FALSE),""),"")</f>
        <v>48</v>
      </c>
      <c r="BK546" s="101" t="str">
        <f>IF(C546&gt;0,IF(COUNTIF('CATEGORY ID'!$K$124:$K$165, +VLOOKUP(C546,'STYLE NAMES'!$B:$AE,30,FALSE)) &gt; 0, +VLOOKUP(VLOOKUP(C546,'STYLE NAMES'!$B:$AE,30,FALSE),'CATEGORY ID'!K:M,2,FALSE),""),"")</f>
        <v/>
      </c>
      <c r="BM546" s="101">
        <v>204</v>
      </c>
      <c r="BR546" s="101" t="str" cm="1">
        <f t="array" ref="BR546">IF(C546&gt;0,_xlfn.TEXTJOIN(";", TRUE,_xlfn.UNIQUE(_xlfn._xlws.FILTER(BF546:BQ546,(BF546:BQ546&gt;0)),TRUE,FALSE)),"")&amp;";"&amp;BS546</f>
        <v>30;3;109;48;204;228</v>
      </c>
      <c r="BS546" s="101">
        <v>228</v>
      </c>
      <c r="BU546" s="106">
        <f>IF(C546&gt;0,+VLOOKUP($C546,'STYLE NAMES'!$B:$AC,26,FALSE),"")</f>
        <v>99.9</v>
      </c>
      <c r="BV546" s="106">
        <f>IF(C546&gt;0,+VLOOKUP($C546,'STYLE NAMES'!$B:$AC,27,FALSE),"")</f>
        <v>5490</v>
      </c>
      <c r="BW546" s="106">
        <f>IF(C546&gt;0,+VLOOKUP($C546,'STYLE NAMES'!$B:$AC,28,FALSE),"")</f>
        <v>114.88499999999999</v>
      </c>
      <c r="BY546"/>
      <c r="BZ546" s="101">
        <v>0</v>
      </c>
      <c r="CA546" s="137">
        <f t="shared" si="38"/>
        <v>0</v>
      </c>
      <c r="CB546" s="137" t="str">
        <f>+VLOOKUP(C546,'[2]STYLES &amp; MODELS MATRIX'!$A:$G,7,FALSE)</f>
        <v>AK</v>
      </c>
      <c r="CC546" s="137" t="str">
        <f>+VLOOKUP(C546,'[1]STYLES &amp; SIZE CHARTS'!$A:$H,8,FALSE)</f>
        <v>WT-LSBL1</v>
      </c>
      <c r="CD546" s="137"/>
      <c r="CE546" s="205"/>
      <c r="CF546" s="141"/>
    </row>
    <row r="547" spans="1:84" s="101" customFormat="1" ht="12" customHeight="1" x14ac:dyDescent="0.2">
      <c r="A547" s="102">
        <f t="shared" si="36"/>
        <v>8683711005988</v>
      </c>
      <c r="B547" s="101" t="s">
        <v>890</v>
      </c>
      <c r="C547" s="101" t="s">
        <v>127</v>
      </c>
      <c r="D547" s="101" t="s">
        <v>2972</v>
      </c>
      <c r="E547" s="203" t="s">
        <v>2400</v>
      </c>
      <c r="F547" s="101" t="s">
        <v>785</v>
      </c>
      <c r="G547" s="101" t="str">
        <f>IF(C547&gt;0,+VLOOKUP($C547,'STYLE NAMES'!$B:$AC,4,FALSE),"")</f>
        <v>RIDER</v>
      </c>
      <c r="H547" s="101" t="str">
        <f>IF(C547&gt;0,+VLOOKUP($C547,'STYLE NAMES'!$B:$AC,5,FALSE),"")</f>
        <v>WOMEN</v>
      </c>
      <c r="I547" s="101" t="str">
        <f>IF(C547&gt;0,+VLOOKUP($C547,'STYLE NAMES'!$B:$AC,6,FALSE),"")</f>
        <v>TOPS</v>
      </c>
      <c r="J547" s="101" t="str">
        <f>IF(C547&gt;0,+VLOOKUP($C547,'STYLE NAMES'!$B:$AC,7,FALSE),"")</f>
        <v>WOMEN</v>
      </c>
      <c r="K547" s="101" t="str">
        <f>IF(C547&gt;0,+VLOOKUP($C547,'STYLE NAMES'!$B:$AC,8,FALSE),"")</f>
        <v>BASE LAYERS</v>
      </c>
      <c r="L547" s="101" t="str">
        <f>IF(E547&gt;0,+VLOOKUP($E547,'CODE GENERATOR'!$D:$T,3,FALSE),"")</f>
        <v>W</v>
      </c>
      <c r="M547" s="101" t="str">
        <f>IF(E547&gt;0,+VLOOKUP($E547,'CODE GENERATOR'!$D:$T,4,FALSE),"")</f>
        <v>SUPREME</v>
      </c>
      <c r="N547" s="101" t="str">
        <f>IF(E547&gt;0,+VLOOKUP($E547,'CODE GENERATOR'!$D:$T,6,FALSE),"")</f>
        <v>DARK GRAY</v>
      </c>
      <c r="O547" s="101" t="str">
        <f>IF(E547&gt;0,+VLOOKUP($E547,'CODE GENERATOR'!$D:$T,7,FALSE),"")</f>
        <v>DARK GRAY</v>
      </c>
      <c r="P547" s="101" t="str">
        <f t="shared" si="37"/>
        <v>DARK GRAY</v>
      </c>
      <c r="Q547" s="104" t="str">
        <f>IF(E547&gt;0,+VLOOKUP($E547,'CODE GENERATOR'!$D:$T,11,FALSE),"")</f>
        <v>R.TOPWN_BLY0048</v>
      </c>
      <c r="R547" s="104" t="str">
        <f>IF(E547&gt;0,+VLOOKUP($E547,'CODE GENERATOR'!$D:$T,12,FALSE),"")</f>
        <v>SUP0017DGYDGY</v>
      </c>
      <c r="S547" s="104" t="str">
        <f>IF(E547&gt;0,+VLOOKUP($E547,'CODE GENERATOR'!$D:$T,13,FALSE),"")</f>
        <v>R.TOPWN_BLY0048_SUP0017DGYDGY</v>
      </c>
      <c r="T547" s="104" t="str">
        <f t="shared" si="35"/>
        <v>R.TOPWN_BLY0048_SUP0017DGYDGY_S</v>
      </c>
      <c r="U547" s="105">
        <v>8683711005988</v>
      </c>
      <c r="V547" s="107" t="str" cm="1">
        <f t="array" ref="V547">_xlfn.TEXTJOIN(";", TRUE, _xlfn.UNIQUE(_xlfn._xlws.FILTER(P$3:P$10029, C$3:C$10029=C547)))</f>
        <v>LILAC;NAVY;BLACK;BEIGE;BORDEAUX;DARK GRAY;GREEN</v>
      </c>
      <c r="W547" s="107" t="str" cm="1">
        <f t="array" ref="W547">_xlfn.TEXTJOIN(";", TRUE, _xlfn.UNIQUE(_xlfn._xlws.FILTER(F$3:F$10029, C$3:C$10029=C547)))</f>
        <v>XS;S;M;L;XL</v>
      </c>
      <c r="X547" s="101">
        <f>IF(E547&gt;0,+VLOOKUP($E547,'CODE GENERATOR'!$D:$AC,19,FALSE),0)</f>
        <v>0</v>
      </c>
      <c r="Y547" s="101" t="str">
        <f>IF(E547&gt;0,+VLOOKUP($E547,'CODE GENERATOR'!$D:$AC,20,FALSE),0)</f>
        <v/>
      </c>
      <c r="Z547" s="101" t="str">
        <f>IF(E547&gt;0,+VLOOKUP($E547,'CODE GENERATOR'!$D:$AC,21,FALSE),0)</f>
        <v/>
      </c>
      <c r="AA547" s="101" t="str">
        <f>IF(E547&gt;0,+VLOOKUP($E547,'CODE GENERATOR'!$D:$AC,22,FALSE),0)</f>
        <v/>
      </c>
      <c r="AB547" s="101" t="str">
        <f>IF(E547&gt;0,+VLOOKUP($E547,'CODE GENERATOR'!$D:$AC,23,FALSE),0)</f>
        <v>2507_D_cavalier_detay_0065</v>
      </c>
      <c r="AC547" s="101" t="str">
        <f>IF(E547&gt;0,+VLOOKUP($E547,'CODE GENERATOR'!$D:$AC,24,FALSE),0)</f>
        <v/>
      </c>
      <c r="AD547" s="101" t="str">
        <f>IF(E547&gt;0,+VLOOKUP($E547,'CODE GENERATOR'!$D:$AC,25,FALSE),0)</f>
        <v/>
      </c>
      <c r="AE547" s="101" t="str">
        <f>IF(E547&gt;0,+VLOOKUP($E547,'CODE GENERATOR'!$D:$AC,26,FALSE),0)</f>
        <v/>
      </c>
      <c r="AF547" s="149" t="str">
        <f>IF($C547&gt;0,$C547&amp;" "&amp;$P547&amp;" "&amp;+VLOOKUP($C547,'STYLE NAMES'!$B:$AC,10,FALSE),"""")</f>
        <v>ASPEN DARK GRAY WOMEN'S LONG SLEEVE BASE LAYER QUARTER ZIP</v>
      </c>
      <c r="AG547" s="101" t="str">
        <f>"Enjoy our "&amp;(AF547)&amp;"; "&amp;IF(C547&gt;0,+VLOOKUP($C547,'STYLE NAMES'!$B:$AC,11,FALSE),"")</f>
        <v>Enjoy our ASPEN DARK GRAY WOMEN'S LONG SLEEVE BASE LAYER QUARTER ZIP; ASPEN Quarter Zip Base Layer / Second Skin
Chic, comfortable and technical
These elegant base layers are designed to ride and train in style.
Available in many colors to match your horse's gear.</v>
      </c>
      <c r="AH547" s="101" t="str">
        <f>IF(C547&gt;0,+VLOOKUP($C547,'STYLE NAMES'!$B:$AC,12,FALSE),"")</f>
        <v>*Extra-soft and comfortable technical jersey
* 4-way stretch fabric
* Breathable and Quick Dry
* Wrinkle-free and Easy Care
Composition:
90% Polyamide 10% Elasthane</v>
      </c>
      <c r="AI547" s="101" t="str">
        <f>IF(C547&gt;0,+VLOOKUP($C547,'STYLE NAMES'!$B:$AC,13,FALSE),"")</f>
        <v>Machine Wash at 30°C
Mild process
Iron at low temperature
Iron from REVERSE
Do NOT iron on logos or prints
Do not bleach
Do NOT Tumble Dry</v>
      </c>
      <c r="AJ547" s="149" t="str">
        <f>IF($C547&gt;0,$C547&amp;" "&amp;$P547&amp;" "&amp;+VLOOKUP($C547,'STYLE NAMES'!$B:$AC,14,FALSE),"""")</f>
        <v>ASPEN DARK GRAY KADIN UZUN KOL FERMUARLI T-SHIRT</v>
      </c>
      <c r="AK547" s="149" t="str">
        <f>"Cavalier SanMarco tarafından tasarlanan "&amp;(AJ547)&amp;"; "&amp;IF(C547&gt;0,+VLOOKUP($C547,'STYLE NAMES'!$B:$AC,15,FALSE),"")</f>
        <v>Cavalier SanMarco tarafından tasarlanan ASPEN DARK GRAY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7" s="149" t="str">
        <f>IF(C547&gt;0,+VLOOKUP($C547,'STYLE NAMES'!$B:$AC,16,FALSE),"")</f>
        <v>*Ekstra yumuşak ve rahat teknik örme kumaş
* 4 yöne esneyen kumaş
* Nefes Alabilir ve Hızlı Kuruma
* Kırışmaz ve Bakımı Kolay
Kompozisyon:
%90 Polyamid %10 Elastan</v>
      </c>
      <c r="AM547" s="149" t="str">
        <f>IF(C547&gt;0,+VLOOKUP($C547,'STYLE NAMES'!$B:$AC,17,FALSE),"")</f>
        <v>Makinede 30°C' de Yıkayın
Hassas Yıkama
Ilık ütü yapın
Tersten ütüleyin
Logo ve baskıları ÜTÜLEMEYİN
Çamaşır suyu kullanmayın
Kurutma Makinesinde Kurutmayın</v>
      </c>
      <c r="AN547" s="149" t="str">
        <f>IF($C547&gt;0,$C547&amp;" "&amp;$P547&amp;" "&amp;+VLOOKUP($C547,'STYLE NAMES'!$B:$AC,18,FALSE),"""")</f>
        <v>ASPEN DARK GRAY MAGILETTA DONNA MANICA LUNGA QUARTER ZIP</v>
      </c>
      <c r="AO547" s="101" t="str">
        <f>"Disegnato da Cavalier SanMarco "&amp;(AN547)&amp;"; "&amp;IF(C547&gt;0,+VLOOKUP($C547,'STYLE NAMES'!$B:$AC,19,FALSE),"")</f>
        <v>Disegnato da Cavalier SanMarco ASPEN DARK GRAY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7" s="101" t="str">
        <f>IF(C547&gt;0,+VLOOKUP($C547,'STYLE NAMES'!$B:$AC,20,FALSE),"")</f>
        <v>Jersey tecnico extra-morbido e confortevole 
Tessuto elasticizzato 4-way stretch 
Traspirante e ad asciugatura rapida 
No stiro e di facile manutenzione 
Composizione: 
90% Poliammide, 10% Elastan</v>
      </c>
      <c r="AQ547" s="101" t="str">
        <f>IF(C547&gt;0,+VLOOKUP($C547,'STYLE NAMES'!$B:$AC,21,FALSE),"")</f>
        <v>Lavare in lavatrice a 30°C Ciclo delicato 
Stirare a bassa temperatura
Stirare al rovescio 
Non stirare su loghi o stampe 
Non candeggiare 
Non asciugare in asciugatrice</v>
      </c>
      <c r="AR547" s="101">
        <f>IF(D547&gt;0,+VLOOKUP($C547,'STYLE NAMES'!$B:$AC,22,FALSE),"")</f>
        <v>0</v>
      </c>
      <c r="AS547" s="101">
        <f>IF(E547&gt;0,+VLOOKUP($C547,'STYLE NAMES'!$B:$AC,23,FALSE),"")</f>
        <v>0</v>
      </c>
      <c r="AT547" s="101">
        <f>IF(F547&gt;0,+VLOOKUP($C547,'STYLE NAMES'!$B:$AC,24,FALSE),"")</f>
        <v>0</v>
      </c>
      <c r="AU547" s="101">
        <f>IF(G547&gt;0,+VLOOKUP($C547,'STYLE NAMES'!$B:$AC,25,FALSE),"")</f>
        <v>0</v>
      </c>
      <c r="AV547" s="101" t="str">
        <f>+VLOOKUP($S547,'CODE GENERATOR'!$P:$AM,15,FALSE)</f>
        <v>R.BOTWN_BRC0067_TJR0027BLKBLK</v>
      </c>
      <c r="AW547" s="101" t="str">
        <f>+VLOOKUP($S547,'CODE GENERATOR'!$P:$AM,16,FALSE)</f>
        <v>A.RACUX_BLT0094A_BRD0002BLKBLK</v>
      </c>
      <c r="AX547" s="101" t="str">
        <f>+VLOOKUP($S547,'CODE GENERATOR'!$P:$AM,17,FALSE)</f>
        <v>A.RACAU_SOC0018_NYL00003XBST1</v>
      </c>
      <c r="AY547" s="101">
        <f>+VLOOKUP($S547,'CODE GENERATOR'!$P:$AM,18,FALSE)</f>
        <v>0</v>
      </c>
      <c r="AZ547" s="101">
        <f>+VLOOKUP($S547,'CODE GENERATOR'!$P:$AM,19,FALSE)</f>
        <v>0</v>
      </c>
      <c r="BA547" s="101">
        <f>+VLOOKUP($S547,'CODE GENERATOR'!$P:$AM,20,FALSE)</f>
        <v>0</v>
      </c>
      <c r="BB547" s="101">
        <f>+VLOOKUP($S547,'CODE GENERATOR'!$P:$AM,21,FALSE)</f>
        <v>0</v>
      </c>
      <c r="BC547" s="101">
        <f>+VLOOKUP($S547,'CODE GENERATOR'!$P:$AM,22,FALSE)</f>
        <v>0</v>
      </c>
      <c r="BD547" s="101">
        <f>+VLOOKUP($S547,'CODE GENERATOR'!$P:$AM,23,FALSE)</f>
        <v>0</v>
      </c>
      <c r="BE547" s="101">
        <f>+VLOOKUP($S547,'CODE GENERATOR'!$P:$AM,24,FALSE)</f>
        <v>0</v>
      </c>
      <c r="BF547" s="101">
        <f>IF(C547&gt;0,+VLOOKUP(G547,'CATEGORY ID'!$A$1:$L$118,3,FALSE),"")</f>
        <v>30</v>
      </c>
      <c r="BG547" s="101">
        <f>IF(C547&gt;0,+VLOOKUP(H547,'CATEGORY ID'!$D$1:$L$118,3,FALSE),"")</f>
        <v>3</v>
      </c>
      <c r="BH547" s="101">
        <f>IF(C547&gt;0,+VLOOKUP((+H547&amp;I547),'CATEGORY ID'!$H$1:$I$121,2,FALSE),"")</f>
        <v>109</v>
      </c>
      <c r="BJ547" s="101">
        <f>IF(C547&gt;0,IF(COUNTIF('CATEGORY ID'!$K$1:$K$121,+H547&amp;K547) &gt; 0, +VLOOKUP(+H547&amp;K547,'CATEGORY ID'!$K$1:$L$121,2,FALSE),""),"")</f>
        <v>48</v>
      </c>
      <c r="BK547" s="101" t="str">
        <f>IF(C547&gt;0,IF(COUNTIF('CATEGORY ID'!$K$124:$K$165, +VLOOKUP(C547,'STYLE NAMES'!$B:$AE,30,FALSE)) &gt; 0, +VLOOKUP(VLOOKUP(C547,'STYLE NAMES'!$B:$AE,30,FALSE),'CATEGORY ID'!K:M,2,FALSE),""),"")</f>
        <v/>
      </c>
      <c r="BM547" s="101">
        <v>204</v>
      </c>
      <c r="BR547" s="101" t="str" cm="1">
        <f t="array" ref="BR547">IF(C547&gt;0,_xlfn.TEXTJOIN(";", TRUE,_xlfn.UNIQUE(_xlfn._xlws.FILTER(BF547:BQ547,(BF547:BQ547&gt;0)),TRUE,FALSE)),"")&amp;";"&amp;BS547</f>
        <v>30;3;109;48;204;228</v>
      </c>
      <c r="BS547" s="101">
        <v>228</v>
      </c>
      <c r="BU547" s="106">
        <f>IF(C547&gt;0,+VLOOKUP($C547,'STYLE NAMES'!$B:$AC,26,FALSE),"")</f>
        <v>99.9</v>
      </c>
      <c r="BV547" s="106">
        <f>IF(C547&gt;0,+VLOOKUP($C547,'STYLE NAMES'!$B:$AC,27,FALSE),"")</f>
        <v>5490</v>
      </c>
      <c r="BW547" s="106">
        <f>IF(C547&gt;0,+VLOOKUP($C547,'STYLE NAMES'!$B:$AC,28,FALSE),"")</f>
        <v>114.88499999999999</v>
      </c>
      <c r="BY547"/>
      <c r="BZ547" s="101">
        <v>1</v>
      </c>
      <c r="CA547" s="137">
        <f t="shared" si="38"/>
        <v>0</v>
      </c>
      <c r="CB547" s="137" t="str">
        <f>+VLOOKUP(C547,'[2]STYLES &amp; MODELS MATRIX'!$A:$G,7,FALSE)</f>
        <v>AK</v>
      </c>
      <c r="CC547" s="137" t="str">
        <f>+VLOOKUP(C547,'[1]STYLES &amp; SIZE CHARTS'!$A:$H,8,FALSE)</f>
        <v>WT-LSBL1</v>
      </c>
      <c r="CD547" s="137"/>
      <c r="CE547" s="205"/>
      <c r="CF547" s="141"/>
    </row>
    <row r="548" spans="1:84" s="101" customFormat="1" ht="12" customHeight="1" x14ac:dyDescent="0.2">
      <c r="A548" s="102">
        <f t="shared" si="36"/>
        <v>8683711005995</v>
      </c>
      <c r="B548" s="101" t="s">
        <v>890</v>
      </c>
      <c r="C548" s="101" t="s">
        <v>127</v>
      </c>
      <c r="D548" s="101" t="s">
        <v>2972</v>
      </c>
      <c r="E548" s="203" t="s">
        <v>2400</v>
      </c>
      <c r="F548" s="101" t="s">
        <v>2247</v>
      </c>
      <c r="G548" s="101" t="str">
        <f>IF(C548&gt;0,+VLOOKUP($C548,'STYLE NAMES'!$B:$AC,4,FALSE),"")</f>
        <v>RIDER</v>
      </c>
      <c r="H548" s="101" t="str">
        <f>IF(C548&gt;0,+VLOOKUP($C548,'STYLE NAMES'!$B:$AC,5,FALSE),"")</f>
        <v>WOMEN</v>
      </c>
      <c r="I548" s="101" t="str">
        <f>IF(C548&gt;0,+VLOOKUP($C548,'STYLE NAMES'!$B:$AC,6,FALSE),"")</f>
        <v>TOPS</v>
      </c>
      <c r="J548" s="101" t="str">
        <f>IF(C548&gt;0,+VLOOKUP($C548,'STYLE NAMES'!$B:$AC,7,FALSE),"")</f>
        <v>WOMEN</v>
      </c>
      <c r="K548" s="101" t="str">
        <f>IF(C548&gt;0,+VLOOKUP($C548,'STYLE NAMES'!$B:$AC,8,FALSE),"")</f>
        <v>BASE LAYERS</v>
      </c>
      <c r="L548" s="101" t="str">
        <f>IF(E548&gt;0,+VLOOKUP($E548,'CODE GENERATOR'!$D:$T,3,FALSE),"")</f>
        <v>W</v>
      </c>
      <c r="M548" s="101" t="str">
        <f>IF(E548&gt;0,+VLOOKUP($E548,'CODE GENERATOR'!$D:$T,4,FALSE),"")</f>
        <v>SUPREME</v>
      </c>
      <c r="N548" s="101" t="str">
        <f>IF(E548&gt;0,+VLOOKUP($E548,'CODE GENERATOR'!$D:$T,6,FALSE),"")</f>
        <v>DARK GRAY</v>
      </c>
      <c r="O548" s="101" t="str">
        <f>IF(E548&gt;0,+VLOOKUP($E548,'CODE GENERATOR'!$D:$T,7,FALSE),"")</f>
        <v>DARK GRAY</v>
      </c>
      <c r="P548" s="101" t="str">
        <f t="shared" si="37"/>
        <v>DARK GRAY</v>
      </c>
      <c r="Q548" s="104" t="str">
        <f>IF(E548&gt;0,+VLOOKUP($E548,'CODE GENERATOR'!$D:$T,11,FALSE),"")</f>
        <v>R.TOPWN_BLY0048</v>
      </c>
      <c r="R548" s="104" t="str">
        <f>IF(E548&gt;0,+VLOOKUP($E548,'CODE GENERATOR'!$D:$T,12,FALSE),"")</f>
        <v>SUP0017DGYDGY</v>
      </c>
      <c r="S548" s="104" t="str">
        <f>IF(E548&gt;0,+VLOOKUP($E548,'CODE GENERATOR'!$D:$T,13,FALSE),"")</f>
        <v>R.TOPWN_BLY0048_SUP0017DGYDGY</v>
      </c>
      <c r="T548" s="104" t="str">
        <f t="shared" si="35"/>
        <v>R.TOPWN_BLY0048_SUP0017DGYDGY_M</v>
      </c>
      <c r="U548" s="105">
        <v>8683711005995</v>
      </c>
      <c r="V548" s="107" t="str" cm="1">
        <f t="array" ref="V548">_xlfn.TEXTJOIN(";", TRUE, _xlfn.UNIQUE(_xlfn._xlws.FILTER(P$3:P$10029, C$3:C$10029=C548)))</f>
        <v>LILAC;NAVY;BLACK;BEIGE;BORDEAUX;DARK GRAY;GREEN</v>
      </c>
      <c r="W548" s="107" t="str" cm="1">
        <f t="array" ref="W548">_xlfn.TEXTJOIN(";", TRUE, _xlfn.UNIQUE(_xlfn._xlws.FILTER(F$3:F$10029, C$3:C$10029=C548)))</f>
        <v>XS;S;M;L;XL</v>
      </c>
      <c r="X548" s="101">
        <f>IF(E548&gt;0,+VLOOKUP($E548,'CODE GENERATOR'!$D:$AC,19,FALSE),0)</f>
        <v>0</v>
      </c>
      <c r="Y548" s="101" t="str">
        <f>IF(E548&gt;0,+VLOOKUP($E548,'CODE GENERATOR'!$D:$AC,20,FALSE),0)</f>
        <v/>
      </c>
      <c r="Z548" s="101" t="str">
        <f>IF(E548&gt;0,+VLOOKUP($E548,'CODE GENERATOR'!$D:$AC,21,FALSE),0)</f>
        <v/>
      </c>
      <c r="AA548" s="101" t="str">
        <f>IF(E548&gt;0,+VLOOKUP($E548,'CODE GENERATOR'!$D:$AC,22,FALSE),0)</f>
        <v/>
      </c>
      <c r="AB548" s="101" t="str">
        <f>IF(E548&gt;0,+VLOOKUP($E548,'CODE GENERATOR'!$D:$AC,23,FALSE),0)</f>
        <v>2507_D_cavalier_detay_0065</v>
      </c>
      <c r="AC548" s="101" t="str">
        <f>IF(E548&gt;0,+VLOOKUP($E548,'CODE GENERATOR'!$D:$AC,24,FALSE),0)</f>
        <v/>
      </c>
      <c r="AD548" s="101" t="str">
        <f>IF(E548&gt;0,+VLOOKUP($E548,'CODE GENERATOR'!$D:$AC,25,FALSE),0)</f>
        <v/>
      </c>
      <c r="AE548" s="101" t="str">
        <f>IF(E548&gt;0,+VLOOKUP($E548,'CODE GENERATOR'!$D:$AC,26,FALSE),0)</f>
        <v/>
      </c>
      <c r="AF548" s="149" t="str">
        <f>IF($C548&gt;0,$C548&amp;" "&amp;$P548&amp;" "&amp;+VLOOKUP($C548,'STYLE NAMES'!$B:$AC,10,FALSE),"""")</f>
        <v>ASPEN DARK GRAY WOMEN'S LONG SLEEVE BASE LAYER QUARTER ZIP</v>
      </c>
      <c r="AG548" s="101" t="str">
        <f>"Enjoy our "&amp;(AF548)&amp;"; "&amp;IF(C548&gt;0,+VLOOKUP($C548,'STYLE NAMES'!$B:$AC,11,FALSE),"")</f>
        <v>Enjoy our ASPEN DARK GRAY WOMEN'S LONG SLEEVE BASE LAYER QUARTER ZIP; ASPEN Quarter Zip Base Layer / Second Skin
Chic, comfortable and technical
These elegant base layers are designed to ride and train in style.
Available in many colors to match your horse's gear.</v>
      </c>
      <c r="AH548" s="101" t="str">
        <f>IF(C548&gt;0,+VLOOKUP($C548,'STYLE NAMES'!$B:$AC,12,FALSE),"")</f>
        <v>*Extra-soft and comfortable technical jersey
* 4-way stretch fabric
* Breathable and Quick Dry
* Wrinkle-free and Easy Care
Composition:
90% Polyamide 10% Elasthane</v>
      </c>
      <c r="AI548" s="101" t="str">
        <f>IF(C548&gt;0,+VLOOKUP($C548,'STYLE NAMES'!$B:$AC,13,FALSE),"")</f>
        <v>Machine Wash at 30°C
Mild process
Iron at low temperature
Iron from REVERSE
Do NOT iron on logos or prints
Do not bleach
Do NOT Tumble Dry</v>
      </c>
      <c r="AJ548" s="149" t="str">
        <f>IF($C548&gt;0,$C548&amp;" "&amp;$P548&amp;" "&amp;+VLOOKUP($C548,'STYLE NAMES'!$B:$AC,14,FALSE),"""")</f>
        <v>ASPEN DARK GRAY KADIN UZUN KOL FERMUARLI T-SHIRT</v>
      </c>
      <c r="AK548" s="149" t="str">
        <f>"Cavalier SanMarco tarafından tasarlanan "&amp;(AJ548)&amp;"; "&amp;IF(C548&gt;0,+VLOOKUP($C548,'STYLE NAMES'!$B:$AC,15,FALSE),"")</f>
        <v>Cavalier SanMarco tarafından tasarlanan ASPEN DARK GRAY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8" s="149" t="str">
        <f>IF(C548&gt;0,+VLOOKUP($C548,'STYLE NAMES'!$B:$AC,16,FALSE),"")</f>
        <v>*Ekstra yumuşak ve rahat teknik örme kumaş
* 4 yöne esneyen kumaş
* Nefes Alabilir ve Hızlı Kuruma
* Kırışmaz ve Bakımı Kolay
Kompozisyon:
%90 Polyamid %10 Elastan</v>
      </c>
      <c r="AM548" s="149" t="str">
        <f>IF(C548&gt;0,+VLOOKUP($C548,'STYLE NAMES'!$B:$AC,17,FALSE),"")</f>
        <v>Makinede 30°C' de Yıkayın
Hassas Yıkama
Ilık ütü yapın
Tersten ütüleyin
Logo ve baskıları ÜTÜLEMEYİN
Çamaşır suyu kullanmayın
Kurutma Makinesinde Kurutmayın</v>
      </c>
      <c r="AN548" s="149" t="str">
        <f>IF($C548&gt;0,$C548&amp;" "&amp;$P548&amp;" "&amp;+VLOOKUP($C548,'STYLE NAMES'!$B:$AC,18,FALSE),"""")</f>
        <v>ASPEN DARK GRAY MAGILETTA DONNA MANICA LUNGA QUARTER ZIP</v>
      </c>
      <c r="AO548" s="101" t="str">
        <f>"Disegnato da Cavalier SanMarco "&amp;(AN548)&amp;"; "&amp;IF(C548&gt;0,+VLOOKUP($C548,'STYLE NAMES'!$B:$AC,19,FALSE),"")</f>
        <v>Disegnato da Cavalier SanMarco ASPEN DARK GRAY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8" s="101" t="str">
        <f>IF(C548&gt;0,+VLOOKUP($C548,'STYLE NAMES'!$B:$AC,20,FALSE),"")</f>
        <v>Jersey tecnico extra-morbido e confortevole 
Tessuto elasticizzato 4-way stretch 
Traspirante e ad asciugatura rapida 
No stiro e di facile manutenzione 
Composizione: 
90% Poliammide, 10% Elastan</v>
      </c>
      <c r="AQ548" s="101" t="str">
        <f>IF(C548&gt;0,+VLOOKUP($C548,'STYLE NAMES'!$B:$AC,21,FALSE),"")</f>
        <v>Lavare in lavatrice a 30°C Ciclo delicato 
Stirare a bassa temperatura
Stirare al rovescio 
Non stirare su loghi o stampe 
Non candeggiare 
Non asciugare in asciugatrice</v>
      </c>
      <c r="AR548" s="101">
        <f>IF(D548&gt;0,+VLOOKUP($C548,'STYLE NAMES'!$B:$AC,22,FALSE),"")</f>
        <v>0</v>
      </c>
      <c r="AS548" s="101">
        <f>IF(E548&gt;0,+VLOOKUP($C548,'STYLE NAMES'!$B:$AC,23,FALSE),"")</f>
        <v>0</v>
      </c>
      <c r="AT548" s="101">
        <f>IF(F548&gt;0,+VLOOKUP($C548,'STYLE NAMES'!$B:$AC,24,FALSE),"")</f>
        <v>0</v>
      </c>
      <c r="AU548" s="101">
        <f>IF(G548&gt;0,+VLOOKUP($C548,'STYLE NAMES'!$B:$AC,25,FALSE),"")</f>
        <v>0</v>
      </c>
      <c r="AV548" s="101" t="str">
        <f>+VLOOKUP($S548,'CODE GENERATOR'!$P:$AM,15,FALSE)</f>
        <v>R.BOTWN_BRC0067_TJR0027BLKBLK</v>
      </c>
      <c r="AW548" s="101" t="str">
        <f>+VLOOKUP($S548,'CODE GENERATOR'!$P:$AM,16,FALSE)</f>
        <v>A.RACUX_BLT0094A_BRD0002BLKBLK</v>
      </c>
      <c r="AX548" s="101" t="str">
        <f>+VLOOKUP($S548,'CODE GENERATOR'!$P:$AM,17,FALSE)</f>
        <v>A.RACAU_SOC0018_NYL00003XBST1</v>
      </c>
      <c r="AY548" s="101">
        <f>+VLOOKUP($S548,'CODE GENERATOR'!$P:$AM,18,FALSE)</f>
        <v>0</v>
      </c>
      <c r="AZ548" s="101">
        <f>+VLOOKUP($S548,'CODE GENERATOR'!$P:$AM,19,FALSE)</f>
        <v>0</v>
      </c>
      <c r="BA548" s="101">
        <f>+VLOOKUP($S548,'CODE GENERATOR'!$P:$AM,20,FALSE)</f>
        <v>0</v>
      </c>
      <c r="BB548" s="101">
        <f>+VLOOKUP($S548,'CODE GENERATOR'!$P:$AM,21,FALSE)</f>
        <v>0</v>
      </c>
      <c r="BC548" s="101">
        <f>+VLOOKUP($S548,'CODE GENERATOR'!$P:$AM,22,FALSE)</f>
        <v>0</v>
      </c>
      <c r="BD548" s="101">
        <f>+VLOOKUP($S548,'CODE GENERATOR'!$P:$AM,23,FALSE)</f>
        <v>0</v>
      </c>
      <c r="BE548" s="101">
        <f>+VLOOKUP($S548,'CODE GENERATOR'!$P:$AM,24,FALSE)</f>
        <v>0</v>
      </c>
      <c r="BF548" s="101">
        <f>IF(C548&gt;0,+VLOOKUP(G548,'CATEGORY ID'!$A$1:$L$118,3,FALSE),"")</f>
        <v>30</v>
      </c>
      <c r="BG548" s="101">
        <f>IF(C548&gt;0,+VLOOKUP(H548,'CATEGORY ID'!$D$1:$L$118,3,FALSE),"")</f>
        <v>3</v>
      </c>
      <c r="BH548" s="101">
        <f>IF(C548&gt;0,+VLOOKUP((+H548&amp;I548),'CATEGORY ID'!$H$1:$I$121,2,FALSE),"")</f>
        <v>109</v>
      </c>
      <c r="BJ548" s="101">
        <f>IF(C548&gt;0,IF(COUNTIF('CATEGORY ID'!$K$1:$K$121,+H548&amp;K548) &gt; 0, +VLOOKUP(+H548&amp;K548,'CATEGORY ID'!$K$1:$L$121,2,FALSE),""),"")</f>
        <v>48</v>
      </c>
      <c r="BK548" s="101" t="str">
        <f>IF(C548&gt;0,IF(COUNTIF('CATEGORY ID'!$K$124:$K$165, +VLOOKUP(C548,'STYLE NAMES'!$B:$AE,30,FALSE)) &gt; 0, +VLOOKUP(VLOOKUP(C548,'STYLE NAMES'!$B:$AE,30,FALSE),'CATEGORY ID'!K:M,2,FALSE),""),"")</f>
        <v/>
      </c>
      <c r="BM548" s="101">
        <v>204</v>
      </c>
      <c r="BR548" s="101" t="str" cm="1">
        <f t="array" ref="BR548">IF(C548&gt;0,_xlfn.TEXTJOIN(";", TRUE,_xlfn.UNIQUE(_xlfn._xlws.FILTER(BF548:BQ548,(BF548:BQ548&gt;0)),TRUE,FALSE)),"")&amp;";"&amp;BS548</f>
        <v>30;3;109;48;204;228</v>
      </c>
      <c r="BS548" s="101">
        <v>228</v>
      </c>
      <c r="BU548" s="106">
        <f>IF(C548&gt;0,+VLOOKUP($C548,'STYLE NAMES'!$B:$AC,26,FALSE),"")</f>
        <v>99.9</v>
      </c>
      <c r="BV548" s="106">
        <f>IF(C548&gt;0,+VLOOKUP($C548,'STYLE NAMES'!$B:$AC,27,FALSE),"")</f>
        <v>5490</v>
      </c>
      <c r="BW548" s="106">
        <f>IF(C548&gt;0,+VLOOKUP($C548,'STYLE NAMES'!$B:$AC,28,FALSE),"")</f>
        <v>114.88499999999999</v>
      </c>
      <c r="BY548"/>
      <c r="BZ548" s="101">
        <v>6</v>
      </c>
      <c r="CA548" s="137">
        <f t="shared" si="38"/>
        <v>0</v>
      </c>
      <c r="CB548" s="137" t="str">
        <f>+VLOOKUP(C548,'[2]STYLES &amp; MODELS MATRIX'!$A:$G,7,FALSE)</f>
        <v>AK</v>
      </c>
      <c r="CC548" s="137" t="str">
        <f>+VLOOKUP(C548,'[1]STYLES &amp; SIZE CHARTS'!$A:$H,8,FALSE)</f>
        <v>WT-LSBL1</v>
      </c>
      <c r="CD548" s="137"/>
      <c r="CE548" s="205"/>
      <c r="CF548" s="141"/>
    </row>
    <row r="549" spans="1:84" s="101" customFormat="1" ht="12" customHeight="1" x14ac:dyDescent="0.2">
      <c r="A549" s="102">
        <f t="shared" si="36"/>
        <v>8683711006008</v>
      </c>
      <c r="B549" s="101" t="s">
        <v>890</v>
      </c>
      <c r="C549" s="101" t="s">
        <v>127</v>
      </c>
      <c r="D549" s="101" t="s">
        <v>2972</v>
      </c>
      <c r="E549" s="203" t="s">
        <v>2400</v>
      </c>
      <c r="F549" s="101" t="s">
        <v>2248</v>
      </c>
      <c r="G549" s="101" t="str">
        <f>IF(C549&gt;0,+VLOOKUP($C549,'STYLE NAMES'!$B:$AC,4,FALSE),"")</f>
        <v>RIDER</v>
      </c>
      <c r="H549" s="101" t="str">
        <f>IF(C549&gt;0,+VLOOKUP($C549,'STYLE NAMES'!$B:$AC,5,FALSE),"")</f>
        <v>WOMEN</v>
      </c>
      <c r="I549" s="101" t="str">
        <f>IF(C549&gt;0,+VLOOKUP($C549,'STYLE NAMES'!$B:$AC,6,FALSE),"")</f>
        <v>TOPS</v>
      </c>
      <c r="J549" s="101" t="str">
        <f>IF(C549&gt;0,+VLOOKUP($C549,'STYLE NAMES'!$B:$AC,7,FALSE),"")</f>
        <v>WOMEN</v>
      </c>
      <c r="K549" s="101" t="str">
        <f>IF(C549&gt;0,+VLOOKUP($C549,'STYLE NAMES'!$B:$AC,8,FALSE),"")</f>
        <v>BASE LAYERS</v>
      </c>
      <c r="L549" s="101" t="str">
        <f>IF(E549&gt;0,+VLOOKUP($E549,'CODE GENERATOR'!$D:$T,3,FALSE),"")</f>
        <v>W</v>
      </c>
      <c r="M549" s="101" t="str">
        <f>IF(E549&gt;0,+VLOOKUP($E549,'CODE GENERATOR'!$D:$T,4,FALSE),"")</f>
        <v>SUPREME</v>
      </c>
      <c r="N549" s="101" t="str">
        <f>IF(E549&gt;0,+VLOOKUP($E549,'CODE GENERATOR'!$D:$T,6,FALSE),"")</f>
        <v>DARK GRAY</v>
      </c>
      <c r="O549" s="101" t="str">
        <f>IF(E549&gt;0,+VLOOKUP($E549,'CODE GENERATOR'!$D:$T,7,FALSE),"")</f>
        <v>DARK GRAY</v>
      </c>
      <c r="P549" s="101" t="str">
        <f t="shared" si="37"/>
        <v>DARK GRAY</v>
      </c>
      <c r="Q549" s="104" t="str">
        <f>IF(E549&gt;0,+VLOOKUP($E549,'CODE GENERATOR'!$D:$T,11,FALSE),"")</f>
        <v>R.TOPWN_BLY0048</v>
      </c>
      <c r="R549" s="104" t="str">
        <f>IF(E549&gt;0,+VLOOKUP($E549,'CODE GENERATOR'!$D:$T,12,FALSE),"")</f>
        <v>SUP0017DGYDGY</v>
      </c>
      <c r="S549" s="104" t="str">
        <f>IF(E549&gt;0,+VLOOKUP($E549,'CODE GENERATOR'!$D:$T,13,FALSE),"")</f>
        <v>R.TOPWN_BLY0048_SUP0017DGYDGY</v>
      </c>
      <c r="T549" s="104" t="str">
        <f t="shared" si="35"/>
        <v>R.TOPWN_BLY0048_SUP0017DGYDGY_L</v>
      </c>
      <c r="U549" s="105">
        <v>8683711006008</v>
      </c>
      <c r="V549" s="107" t="str" cm="1">
        <f t="array" ref="V549">_xlfn.TEXTJOIN(";", TRUE, _xlfn.UNIQUE(_xlfn._xlws.FILTER(P$3:P$10029, C$3:C$10029=C549)))</f>
        <v>LILAC;NAVY;BLACK;BEIGE;BORDEAUX;DARK GRAY;GREEN</v>
      </c>
      <c r="W549" s="107" t="str" cm="1">
        <f t="array" ref="W549">_xlfn.TEXTJOIN(";", TRUE, _xlfn.UNIQUE(_xlfn._xlws.FILTER(F$3:F$10029, C$3:C$10029=C549)))</f>
        <v>XS;S;M;L;XL</v>
      </c>
      <c r="X549" s="101">
        <f>IF(E549&gt;0,+VLOOKUP($E549,'CODE GENERATOR'!$D:$AC,19,FALSE),0)</f>
        <v>0</v>
      </c>
      <c r="Y549" s="101" t="str">
        <f>IF(E549&gt;0,+VLOOKUP($E549,'CODE GENERATOR'!$D:$AC,20,FALSE),0)</f>
        <v/>
      </c>
      <c r="Z549" s="101" t="str">
        <f>IF(E549&gt;0,+VLOOKUP($E549,'CODE GENERATOR'!$D:$AC,21,FALSE),0)</f>
        <v/>
      </c>
      <c r="AA549" s="101" t="str">
        <f>IF(E549&gt;0,+VLOOKUP($E549,'CODE GENERATOR'!$D:$AC,22,FALSE),0)</f>
        <v/>
      </c>
      <c r="AB549" s="101" t="str">
        <f>IF(E549&gt;0,+VLOOKUP($E549,'CODE GENERATOR'!$D:$AC,23,FALSE),0)</f>
        <v>2507_D_cavalier_detay_0065</v>
      </c>
      <c r="AC549" s="101" t="str">
        <f>IF(E549&gt;0,+VLOOKUP($E549,'CODE GENERATOR'!$D:$AC,24,FALSE),0)</f>
        <v/>
      </c>
      <c r="AD549" s="101" t="str">
        <f>IF(E549&gt;0,+VLOOKUP($E549,'CODE GENERATOR'!$D:$AC,25,FALSE),0)</f>
        <v/>
      </c>
      <c r="AE549" s="101" t="str">
        <f>IF(E549&gt;0,+VLOOKUP($E549,'CODE GENERATOR'!$D:$AC,26,FALSE),0)</f>
        <v/>
      </c>
      <c r="AF549" s="149" t="str">
        <f>IF($C549&gt;0,$C549&amp;" "&amp;$P549&amp;" "&amp;+VLOOKUP($C549,'STYLE NAMES'!$B:$AC,10,FALSE),"""")</f>
        <v>ASPEN DARK GRAY WOMEN'S LONG SLEEVE BASE LAYER QUARTER ZIP</v>
      </c>
      <c r="AG549" s="101" t="str">
        <f>"Enjoy our "&amp;(AF549)&amp;"; "&amp;IF(C549&gt;0,+VLOOKUP($C549,'STYLE NAMES'!$B:$AC,11,FALSE),"")</f>
        <v>Enjoy our ASPEN DARK GRAY WOMEN'S LONG SLEEVE BASE LAYER QUARTER ZIP; ASPEN Quarter Zip Base Layer / Second Skin
Chic, comfortable and technical
These elegant base layers are designed to ride and train in style.
Available in many colors to match your horse's gear.</v>
      </c>
      <c r="AH549" s="101" t="str">
        <f>IF(C549&gt;0,+VLOOKUP($C549,'STYLE NAMES'!$B:$AC,12,FALSE),"")</f>
        <v>*Extra-soft and comfortable technical jersey
* 4-way stretch fabric
* Breathable and Quick Dry
* Wrinkle-free and Easy Care
Composition:
90% Polyamide 10% Elasthane</v>
      </c>
      <c r="AI549" s="101" t="str">
        <f>IF(C549&gt;0,+VLOOKUP($C549,'STYLE NAMES'!$B:$AC,13,FALSE),"")</f>
        <v>Machine Wash at 30°C
Mild process
Iron at low temperature
Iron from REVERSE
Do NOT iron on logos or prints
Do not bleach
Do NOT Tumble Dry</v>
      </c>
      <c r="AJ549" s="149" t="str">
        <f>IF($C549&gt;0,$C549&amp;" "&amp;$P549&amp;" "&amp;+VLOOKUP($C549,'STYLE NAMES'!$B:$AC,14,FALSE),"""")</f>
        <v>ASPEN DARK GRAY KADIN UZUN KOL FERMUARLI T-SHIRT</v>
      </c>
      <c r="AK549" s="149" t="str">
        <f>"Cavalier SanMarco tarafından tasarlanan "&amp;(AJ549)&amp;"; "&amp;IF(C549&gt;0,+VLOOKUP($C549,'STYLE NAMES'!$B:$AC,15,FALSE),"")</f>
        <v>Cavalier SanMarco tarafından tasarlanan ASPEN DARK GRAY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49" s="149" t="str">
        <f>IF(C549&gt;0,+VLOOKUP($C549,'STYLE NAMES'!$B:$AC,16,FALSE),"")</f>
        <v>*Ekstra yumuşak ve rahat teknik örme kumaş
* 4 yöne esneyen kumaş
* Nefes Alabilir ve Hızlı Kuruma
* Kırışmaz ve Bakımı Kolay
Kompozisyon:
%90 Polyamid %10 Elastan</v>
      </c>
      <c r="AM549" s="149" t="str">
        <f>IF(C549&gt;0,+VLOOKUP($C549,'STYLE NAMES'!$B:$AC,17,FALSE),"")</f>
        <v>Makinede 30°C' de Yıkayın
Hassas Yıkama
Ilık ütü yapın
Tersten ütüleyin
Logo ve baskıları ÜTÜLEMEYİN
Çamaşır suyu kullanmayın
Kurutma Makinesinde Kurutmayın</v>
      </c>
      <c r="AN549" s="149" t="str">
        <f>IF($C549&gt;0,$C549&amp;" "&amp;$P549&amp;" "&amp;+VLOOKUP($C549,'STYLE NAMES'!$B:$AC,18,FALSE),"""")</f>
        <v>ASPEN DARK GRAY MAGILETTA DONNA MANICA LUNGA QUARTER ZIP</v>
      </c>
      <c r="AO549" s="101" t="str">
        <f>"Disegnato da Cavalier SanMarco "&amp;(AN549)&amp;"; "&amp;IF(C549&gt;0,+VLOOKUP($C549,'STYLE NAMES'!$B:$AC,19,FALSE),"")</f>
        <v>Disegnato da Cavalier SanMarco ASPEN DARK GRAY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49" s="101" t="str">
        <f>IF(C549&gt;0,+VLOOKUP($C549,'STYLE NAMES'!$B:$AC,20,FALSE),"")</f>
        <v>Jersey tecnico extra-morbido e confortevole 
Tessuto elasticizzato 4-way stretch 
Traspirante e ad asciugatura rapida 
No stiro e di facile manutenzione 
Composizione: 
90% Poliammide, 10% Elastan</v>
      </c>
      <c r="AQ549" s="101" t="str">
        <f>IF(C549&gt;0,+VLOOKUP($C549,'STYLE NAMES'!$B:$AC,21,FALSE),"")</f>
        <v>Lavare in lavatrice a 30°C Ciclo delicato 
Stirare a bassa temperatura
Stirare al rovescio 
Non stirare su loghi o stampe 
Non candeggiare 
Non asciugare in asciugatrice</v>
      </c>
      <c r="AR549" s="101">
        <f>IF(D549&gt;0,+VLOOKUP($C549,'STYLE NAMES'!$B:$AC,22,FALSE),"")</f>
        <v>0</v>
      </c>
      <c r="AS549" s="101">
        <f>IF(E549&gt;0,+VLOOKUP($C549,'STYLE NAMES'!$B:$AC,23,FALSE),"")</f>
        <v>0</v>
      </c>
      <c r="AT549" s="101">
        <f>IF(F549&gt;0,+VLOOKUP($C549,'STYLE NAMES'!$B:$AC,24,FALSE),"")</f>
        <v>0</v>
      </c>
      <c r="AU549" s="101">
        <f>IF(G549&gt;0,+VLOOKUP($C549,'STYLE NAMES'!$B:$AC,25,FALSE),"")</f>
        <v>0</v>
      </c>
      <c r="AV549" s="101" t="str">
        <f>+VLOOKUP($S549,'CODE GENERATOR'!$P:$AM,15,FALSE)</f>
        <v>R.BOTWN_BRC0067_TJR0027BLKBLK</v>
      </c>
      <c r="AW549" s="101" t="str">
        <f>+VLOOKUP($S549,'CODE GENERATOR'!$P:$AM,16,FALSE)</f>
        <v>A.RACUX_BLT0094A_BRD0002BLKBLK</v>
      </c>
      <c r="AX549" s="101" t="str">
        <f>+VLOOKUP($S549,'CODE GENERATOR'!$P:$AM,17,FALSE)</f>
        <v>A.RACAU_SOC0018_NYL00003XBST1</v>
      </c>
      <c r="AY549" s="101">
        <f>+VLOOKUP($S549,'CODE GENERATOR'!$P:$AM,18,FALSE)</f>
        <v>0</v>
      </c>
      <c r="AZ549" s="101">
        <f>+VLOOKUP($S549,'CODE GENERATOR'!$P:$AM,19,FALSE)</f>
        <v>0</v>
      </c>
      <c r="BA549" s="101">
        <f>+VLOOKUP($S549,'CODE GENERATOR'!$P:$AM,20,FALSE)</f>
        <v>0</v>
      </c>
      <c r="BB549" s="101">
        <f>+VLOOKUP($S549,'CODE GENERATOR'!$P:$AM,21,FALSE)</f>
        <v>0</v>
      </c>
      <c r="BC549" s="101">
        <f>+VLOOKUP($S549,'CODE GENERATOR'!$P:$AM,22,FALSE)</f>
        <v>0</v>
      </c>
      <c r="BD549" s="101">
        <f>+VLOOKUP($S549,'CODE GENERATOR'!$P:$AM,23,FALSE)</f>
        <v>0</v>
      </c>
      <c r="BE549" s="101">
        <f>+VLOOKUP($S549,'CODE GENERATOR'!$P:$AM,24,FALSE)</f>
        <v>0</v>
      </c>
      <c r="BF549" s="101">
        <f>IF(C549&gt;0,+VLOOKUP(G549,'CATEGORY ID'!$A$1:$L$118,3,FALSE),"")</f>
        <v>30</v>
      </c>
      <c r="BG549" s="101">
        <f>IF(C549&gt;0,+VLOOKUP(H549,'CATEGORY ID'!$D$1:$L$118,3,FALSE),"")</f>
        <v>3</v>
      </c>
      <c r="BH549" s="101">
        <f>IF(C549&gt;0,+VLOOKUP((+H549&amp;I549),'CATEGORY ID'!$H$1:$I$121,2,FALSE),"")</f>
        <v>109</v>
      </c>
      <c r="BJ549" s="101">
        <f>IF(C549&gt;0,IF(COUNTIF('CATEGORY ID'!$K$1:$K$121,+H549&amp;K549) &gt; 0, +VLOOKUP(+H549&amp;K549,'CATEGORY ID'!$K$1:$L$121,2,FALSE),""),"")</f>
        <v>48</v>
      </c>
      <c r="BK549" s="101" t="str">
        <f>IF(C549&gt;0,IF(COUNTIF('CATEGORY ID'!$K$124:$K$165, +VLOOKUP(C549,'STYLE NAMES'!$B:$AE,30,FALSE)) &gt; 0, +VLOOKUP(VLOOKUP(C549,'STYLE NAMES'!$B:$AE,30,FALSE),'CATEGORY ID'!K:M,2,FALSE),""),"")</f>
        <v/>
      </c>
      <c r="BM549" s="101">
        <v>204</v>
      </c>
      <c r="BR549" s="101" t="str" cm="1">
        <f t="array" ref="BR549">IF(C549&gt;0,_xlfn.TEXTJOIN(";", TRUE,_xlfn.UNIQUE(_xlfn._xlws.FILTER(BF549:BQ549,(BF549:BQ549&gt;0)),TRUE,FALSE)),"")&amp;";"&amp;BS549</f>
        <v>30;3;109;48;204;228</v>
      </c>
      <c r="BS549" s="101">
        <v>228</v>
      </c>
      <c r="BU549" s="106">
        <f>IF(C549&gt;0,+VLOOKUP($C549,'STYLE NAMES'!$B:$AC,26,FALSE),"")</f>
        <v>99.9</v>
      </c>
      <c r="BV549" s="106">
        <f>IF(C549&gt;0,+VLOOKUP($C549,'STYLE NAMES'!$B:$AC,27,FALSE),"")</f>
        <v>5490</v>
      </c>
      <c r="BW549" s="106">
        <f>IF(C549&gt;0,+VLOOKUP($C549,'STYLE NAMES'!$B:$AC,28,FALSE),"")</f>
        <v>114.88499999999999</v>
      </c>
      <c r="BY549"/>
      <c r="BZ549" s="101">
        <v>1</v>
      </c>
      <c r="CA549" s="137">
        <f t="shared" si="38"/>
        <v>0</v>
      </c>
      <c r="CB549" s="137" t="str">
        <f>+VLOOKUP(C549,'[2]STYLES &amp; MODELS MATRIX'!$A:$G,7,FALSE)</f>
        <v>AK</v>
      </c>
      <c r="CC549" s="137" t="str">
        <f>+VLOOKUP(C549,'[1]STYLES &amp; SIZE CHARTS'!$A:$H,8,FALSE)</f>
        <v>WT-LSBL1</v>
      </c>
      <c r="CD549" s="137"/>
      <c r="CE549" s="205"/>
      <c r="CF549" s="141"/>
    </row>
    <row r="550" spans="1:84" s="101" customFormat="1" ht="12" customHeight="1" x14ac:dyDescent="0.2">
      <c r="A550" s="102">
        <f t="shared" si="36"/>
        <v>8683711006015</v>
      </c>
      <c r="B550" s="101" t="s">
        <v>890</v>
      </c>
      <c r="C550" s="101" t="s">
        <v>127</v>
      </c>
      <c r="D550" s="101" t="s">
        <v>2972</v>
      </c>
      <c r="E550" s="203" t="s">
        <v>2400</v>
      </c>
      <c r="F550" s="101" t="s">
        <v>2249</v>
      </c>
      <c r="G550" s="101" t="str">
        <f>IF(C550&gt;0,+VLOOKUP($C550,'STYLE NAMES'!$B:$AC,4,FALSE),"")</f>
        <v>RIDER</v>
      </c>
      <c r="H550" s="101" t="str">
        <f>IF(C550&gt;0,+VLOOKUP($C550,'STYLE NAMES'!$B:$AC,5,FALSE),"")</f>
        <v>WOMEN</v>
      </c>
      <c r="I550" s="101" t="str">
        <f>IF(C550&gt;0,+VLOOKUP($C550,'STYLE NAMES'!$B:$AC,6,FALSE),"")</f>
        <v>TOPS</v>
      </c>
      <c r="J550" s="101" t="str">
        <f>IF(C550&gt;0,+VLOOKUP($C550,'STYLE NAMES'!$B:$AC,7,FALSE),"")</f>
        <v>WOMEN</v>
      </c>
      <c r="K550" s="101" t="str">
        <f>IF(C550&gt;0,+VLOOKUP($C550,'STYLE NAMES'!$B:$AC,8,FALSE),"")</f>
        <v>BASE LAYERS</v>
      </c>
      <c r="L550" s="101" t="str">
        <f>IF(E550&gt;0,+VLOOKUP($E550,'CODE GENERATOR'!$D:$T,3,FALSE),"")</f>
        <v>W</v>
      </c>
      <c r="M550" s="101" t="str">
        <f>IF(E550&gt;0,+VLOOKUP($E550,'CODE GENERATOR'!$D:$T,4,FALSE),"")</f>
        <v>SUPREME</v>
      </c>
      <c r="N550" s="101" t="str">
        <f>IF(E550&gt;0,+VLOOKUP($E550,'CODE GENERATOR'!$D:$T,6,FALSE),"")</f>
        <v>DARK GRAY</v>
      </c>
      <c r="O550" s="101" t="str">
        <f>IF(E550&gt;0,+VLOOKUP($E550,'CODE GENERATOR'!$D:$T,7,FALSE),"")</f>
        <v>DARK GRAY</v>
      </c>
      <c r="P550" s="101" t="str">
        <f t="shared" si="37"/>
        <v>DARK GRAY</v>
      </c>
      <c r="Q550" s="104" t="str">
        <f>IF(E550&gt;0,+VLOOKUP($E550,'CODE GENERATOR'!$D:$T,11,FALSE),"")</f>
        <v>R.TOPWN_BLY0048</v>
      </c>
      <c r="R550" s="104" t="str">
        <f>IF(E550&gt;0,+VLOOKUP($E550,'CODE GENERATOR'!$D:$T,12,FALSE),"")</f>
        <v>SUP0017DGYDGY</v>
      </c>
      <c r="S550" s="104" t="str">
        <f>IF(E550&gt;0,+VLOOKUP($E550,'CODE GENERATOR'!$D:$T,13,FALSE),"")</f>
        <v>R.TOPWN_BLY0048_SUP0017DGYDGY</v>
      </c>
      <c r="T550" s="104" t="str">
        <f t="shared" si="35"/>
        <v>R.TOPWN_BLY0048_SUP0017DGYDGY_XL</v>
      </c>
      <c r="U550" s="105">
        <v>8683711006015</v>
      </c>
      <c r="V550" s="107" t="str" cm="1">
        <f t="array" ref="V550">_xlfn.TEXTJOIN(";", TRUE, _xlfn.UNIQUE(_xlfn._xlws.FILTER(P$3:P$10029, C$3:C$10029=C550)))</f>
        <v>LILAC;NAVY;BLACK;BEIGE;BORDEAUX;DARK GRAY;GREEN</v>
      </c>
      <c r="W550" s="107" t="str" cm="1">
        <f t="array" ref="W550">_xlfn.TEXTJOIN(";", TRUE, _xlfn.UNIQUE(_xlfn._xlws.FILTER(F$3:F$10029, C$3:C$10029=C550)))</f>
        <v>XS;S;M;L;XL</v>
      </c>
      <c r="X550" s="101">
        <f>IF(E550&gt;0,+VLOOKUP($E550,'CODE GENERATOR'!$D:$AC,19,FALSE),0)</f>
        <v>0</v>
      </c>
      <c r="Y550" s="101" t="str">
        <f>IF(E550&gt;0,+VLOOKUP($E550,'CODE GENERATOR'!$D:$AC,20,FALSE),0)</f>
        <v/>
      </c>
      <c r="Z550" s="101" t="str">
        <f>IF(E550&gt;0,+VLOOKUP($E550,'CODE GENERATOR'!$D:$AC,21,FALSE),0)</f>
        <v/>
      </c>
      <c r="AA550" s="101" t="str">
        <f>IF(E550&gt;0,+VLOOKUP($E550,'CODE GENERATOR'!$D:$AC,22,FALSE),0)</f>
        <v/>
      </c>
      <c r="AB550" s="101" t="str">
        <f>IF(E550&gt;0,+VLOOKUP($E550,'CODE GENERATOR'!$D:$AC,23,FALSE),0)</f>
        <v>2507_D_cavalier_detay_0065</v>
      </c>
      <c r="AC550" s="101" t="str">
        <f>IF(E550&gt;0,+VLOOKUP($E550,'CODE GENERATOR'!$D:$AC,24,FALSE),0)</f>
        <v/>
      </c>
      <c r="AD550" s="101" t="str">
        <f>IF(E550&gt;0,+VLOOKUP($E550,'CODE GENERATOR'!$D:$AC,25,FALSE),0)</f>
        <v/>
      </c>
      <c r="AE550" s="101" t="str">
        <f>IF(E550&gt;0,+VLOOKUP($E550,'CODE GENERATOR'!$D:$AC,26,FALSE),0)</f>
        <v/>
      </c>
      <c r="AF550" s="149" t="str">
        <f>IF($C550&gt;0,$C550&amp;" "&amp;$P550&amp;" "&amp;+VLOOKUP($C550,'STYLE NAMES'!$B:$AC,10,FALSE),"""")</f>
        <v>ASPEN DARK GRAY WOMEN'S LONG SLEEVE BASE LAYER QUARTER ZIP</v>
      </c>
      <c r="AG550" s="101" t="str">
        <f>"Enjoy our "&amp;(AF550)&amp;"; "&amp;IF(C550&gt;0,+VLOOKUP($C550,'STYLE NAMES'!$B:$AC,11,FALSE),"")</f>
        <v>Enjoy our ASPEN DARK GRAY WOMEN'S LONG SLEEVE BASE LAYER QUARTER ZIP; ASPEN Quarter Zip Base Layer / Second Skin
Chic, comfortable and technical
These elegant base layers are designed to ride and train in style.
Available in many colors to match your horse's gear.</v>
      </c>
      <c r="AH550" s="101" t="str">
        <f>IF(C550&gt;0,+VLOOKUP($C550,'STYLE NAMES'!$B:$AC,12,FALSE),"")</f>
        <v>*Extra-soft and comfortable technical jersey
* 4-way stretch fabric
* Breathable and Quick Dry
* Wrinkle-free and Easy Care
Composition:
90% Polyamide 10% Elasthane</v>
      </c>
      <c r="AI550" s="101" t="str">
        <f>IF(C550&gt;0,+VLOOKUP($C550,'STYLE NAMES'!$B:$AC,13,FALSE),"")</f>
        <v>Machine Wash at 30°C
Mild process
Iron at low temperature
Iron from REVERSE
Do NOT iron on logos or prints
Do not bleach
Do NOT Tumble Dry</v>
      </c>
      <c r="AJ550" s="149" t="str">
        <f>IF($C550&gt;0,$C550&amp;" "&amp;$P550&amp;" "&amp;+VLOOKUP($C550,'STYLE NAMES'!$B:$AC,14,FALSE),"""")</f>
        <v>ASPEN DARK GRAY KADIN UZUN KOL FERMUARLI T-SHIRT</v>
      </c>
      <c r="AK550" s="149" t="str">
        <f>"Cavalier SanMarco tarafından tasarlanan "&amp;(AJ550)&amp;"; "&amp;IF(C550&gt;0,+VLOOKUP($C550,'STYLE NAMES'!$B:$AC,15,FALSE),"")</f>
        <v>Cavalier SanMarco tarafından tasarlanan ASPEN DARK GRAY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50" s="149" t="str">
        <f>IF(C550&gt;0,+VLOOKUP($C550,'STYLE NAMES'!$B:$AC,16,FALSE),"")</f>
        <v>*Ekstra yumuşak ve rahat teknik örme kumaş
* 4 yöne esneyen kumaş
* Nefes Alabilir ve Hızlı Kuruma
* Kırışmaz ve Bakımı Kolay
Kompozisyon:
%90 Polyamid %10 Elastan</v>
      </c>
      <c r="AM550" s="149" t="str">
        <f>IF(C550&gt;0,+VLOOKUP($C550,'STYLE NAMES'!$B:$AC,17,FALSE),"")</f>
        <v>Makinede 30°C' de Yıkayın
Hassas Yıkama
Ilık ütü yapın
Tersten ütüleyin
Logo ve baskıları ÜTÜLEMEYİN
Çamaşır suyu kullanmayın
Kurutma Makinesinde Kurutmayın</v>
      </c>
      <c r="AN550" s="149" t="str">
        <f>IF($C550&gt;0,$C550&amp;" "&amp;$P550&amp;" "&amp;+VLOOKUP($C550,'STYLE NAMES'!$B:$AC,18,FALSE),"""")</f>
        <v>ASPEN DARK GRAY MAGILETTA DONNA MANICA LUNGA QUARTER ZIP</v>
      </c>
      <c r="AO550" s="101" t="str">
        <f>"Disegnato da Cavalier SanMarco "&amp;(AN550)&amp;"; "&amp;IF(C550&gt;0,+VLOOKUP($C550,'STYLE NAMES'!$B:$AC,19,FALSE),"")</f>
        <v>Disegnato da Cavalier SanMarco ASPEN DARK GRAY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50" s="101" t="str">
        <f>IF(C550&gt;0,+VLOOKUP($C550,'STYLE NAMES'!$B:$AC,20,FALSE),"")</f>
        <v>Jersey tecnico extra-morbido e confortevole 
Tessuto elasticizzato 4-way stretch 
Traspirante e ad asciugatura rapida 
No stiro e di facile manutenzione 
Composizione: 
90% Poliammide, 10% Elastan</v>
      </c>
      <c r="AQ550" s="101" t="str">
        <f>IF(C550&gt;0,+VLOOKUP($C550,'STYLE NAMES'!$B:$AC,21,FALSE),"")</f>
        <v>Lavare in lavatrice a 30°C Ciclo delicato 
Stirare a bassa temperatura
Stirare al rovescio 
Non stirare su loghi o stampe 
Non candeggiare 
Non asciugare in asciugatrice</v>
      </c>
      <c r="AR550" s="101">
        <f>IF(D550&gt;0,+VLOOKUP($C550,'STYLE NAMES'!$B:$AC,22,FALSE),"")</f>
        <v>0</v>
      </c>
      <c r="AS550" s="101">
        <f>IF(E550&gt;0,+VLOOKUP($C550,'STYLE NAMES'!$B:$AC,23,FALSE),"")</f>
        <v>0</v>
      </c>
      <c r="AT550" s="101">
        <f>IF(F550&gt;0,+VLOOKUP($C550,'STYLE NAMES'!$B:$AC,24,FALSE),"")</f>
        <v>0</v>
      </c>
      <c r="AU550" s="101">
        <f>IF(G550&gt;0,+VLOOKUP($C550,'STYLE NAMES'!$B:$AC,25,FALSE),"")</f>
        <v>0</v>
      </c>
      <c r="AV550" s="101" t="str">
        <f>+VLOOKUP($S550,'CODE GENERATOR'!$P:$AM,15,FALSE)</f>
        <v>R.BOTWN_BRC0067_TJR0027BLKBLK</v>
      </c>
      <c r="AW550" s="101" t="str">
        <f>+VLOOKUP($S550,'CODE GENERATOR'!$P:$AM,16,FALSE)</f>
        <v>A.RACUX_BLT0094A_BRD0002BLKBLK</v>
      </c>
      <c r="AX550" s="101" t="str">
        <f>+VLOOKUP($S550,'CODE GENERATOR'!$P:$AM,17,FALSE)</f>
        <v>A.RACAU_SOC0018_NYL00003XBST1</v>
      </c>
      <c r="AY550" s="101">
        <f>+VLOOKUP($S550,'CODE GENERATOR'!$P:$AM,18,FALSE)</f>
        <v>0</v>
      </c>
      <c r="AZ550" s="101">
        <f>+VLOOKUP($S550,'CODE GENERATOR'!$P:$AM,19,FALSE)</f>
        <v>0</v>
      </c>
      <c r="BA550" s="101">
        <f>+VLOOKUP($S550,'CODE GENERATOR'!$P:$AM,20,FALSE)</f>
        <v>0</v>
      </c>
      <c r="BB550" s="101">
        <f>+VLOOKUP($S550,'CODE GENERATOR'!$P:$AM,21,FALSE)</f>
        <v>0</v>
      </c>
      <c r="BC550" s="101">
        <f>+VLOOKUP($S550,'CODE GENERATOR'!$P:$AM,22,FALSE)</f>
        <v>0</v>
      </c>
      <c r="BD550" s="101">
        <f>+VLOOKUP($S550,'CODE GENERATOR'!$P:$AM,23,FALSE)</f>
        <v>0</v>
      </c>
      <c r="BE550" s="101">
        <f>+VLOOKUP($S550,'CODE GENERATOR'!$P:$AM,24,FALSE)</f>
        <v>0</v>
      </c>
      <c r="BF550" s="101">
        <f>IF(C550&gt;0,+VLOOKUP(G550,'CATEGORY ID'!$A$1:$L$118,3,FALSE),"")</f>
        <v>30</v>
      </c>
      <c r="BG550" s="101">
        <f>IF(C550&gt;0,+VLOOKUP(H550,'CATEGORY ID'!$D$1:$L$118,3,FALSE),"")</f>
        <v>3</v>
      </c>
      <c r="BH550" s="101">
        <f>IF(C550&gt;0,+VLOOKUP((+H550&amp;I550),'CATEGORY ID'!$H$1:$I$121,2,FALSE),"")</f>
        <v>109</v>
      </c>
      <c r="BJ550" s="101">
        <f>IF(C550&gt;0,IF(COUNTIF('CATEGORY ID'!$K$1:$K$121,+H550&amp;K550) &gt; 0, +VLOOKUP(+H550&amp;K550,'CATEGORY ID'!$K$1:$L$121,2,FALSE),""),"")</f>
        <v>48</v>
      </c>
      <c r="BK550" s="101" t="str">
        <f>IF(C550&gt;0,IF(COUNTIF('CATEGORY ID'!$K$124:$K$165, +VLOOKUP(C550,'STYLE NAMES'!$B:$AE,30,FALSE)) &gt; 0, +VLOOKUP(VLOOKUP(C550,'STYLE NAMES'!$B:$AE,30,FALSE),'CATEGORY ID'!K:M,2,FALSE),""),"")</f>
        <v/>
      </c>
      <c r="BM550" s="101">
        <v>204</v>
      </c>
      <c r="BR550" s="101" t="str" cm="1">
        <f t="array" ref="BR550">IF(C550&gt;0,_xlfn.TEXTJOIN(";", TRUE,_xlfn.UNIQUE(_xlfn._xlws.FILTER(BF550:BQ550,(BF550:BQ550&gt;0)),TRUE,FALSE)),"")&amp;";"&amp;BS550</f>
        <v>30;3;109;48;204;228</v>
      </c>
      <c r="BS550" s="101">
        <v>228</v>
      </c>
      <c r="BU550" s="106">
        <f>IF(C550&gt;0,+VLOOKUP($C550,'STYLE NAMES'!$B:$AC,26,FALSE),"")</f>
        <v>99.9</v>
      </c>
      <c r="BV550" s="106">
        <f>IF(C550&gt;0,+VLOOKUP($C550,'STYLE NAMES'!$B:$AC,27,FALSE),"")</f>
        <v>5490</v>
      </c>
      <c r="BW550" s="106">
        <f>IF(C550&gt;0,+VLOOKUP($C550,'STYLE NAMES'!$B:$AC,28,FALSE),"")</f>
        <v>114.88499999999999</v>
      </c>
      <c r="BY550"/>
      <c r="BZ550" s="101">
        <v>2</v>
      </c>
      <c r="CA550" s="137">
        <f t="shared" si="38"/>
        <v>0</v>
      </c>
      <c r="CB550" s="137" t="str">
        <f>+VLOOKUP(C550,'[2]STYLES &amp; MODELS MATRIX'!$A:$G,7,FALSE)</f>
        <v>AK</v>
      </c>
      <c r="CC550" s="137" t="str">
        <f>+VLOOKUP(C550,'[1]STYLES &amp; SIZE CHARTS'!$A:$H,8,FALSE)</f>
        <v>WT-LSBL1</v>
      </c>
      <c r="CD550" s="137"/>
      <c r="CE550" s="205"/>
      <c r="CF550" s="141"/>
    </row>
    <row r="551" spans="1:84" s="101" customFormat="1" ht="12" customHeight="1" x14ac:dyDescent="0.2">
      <c r="A551" s="102">
        <f t="shared" si="36"/>
        <v>8683711006039</v>
      </c>
      <c r="B551" s="101" t="s">
        <v>890</v>
      </c>
      <c r="C551" s="101" t="s">
        <v>127</v>
      </c>
      <c r="D551" s="101" t="s">
        <v>2972</v>
      </c>
      <c r="E551" s="203" t="s">
        <v>2401</v>
      </c>
      <c r="F551" s="101" t="s">
        <v>2346</v>
      </c>
      <c r="G551" s="101" t="str">
        <f>IF(C551&gt;0,+VLOOKUP($C551,'STYLE NAMES'!$B:$AC,4,FALSE),"")</f>
        <v>RIDER</v>
      </c>
      <c r="H551" s="101" t="str">
        <f>IF(C551&gt;0,+VLOOKUP($C551,'STYLE NAMES'!$B:$AC,5,FALSE),"")</f>
        <v>WOMEN</v>
      </c>
      <c r="I551" s="101" t="str">
        <f>IF(C551&gt;0,+VLOOKUP($C551,'STYLE NAMES'!$B:$AC,6,FALSE),"")</f>
        <v>TOPS</v>
      </c>
      <c r="J551" s="101" t="str">
        <f>IF(C551&gt;0,+VLOOKUP($C551,'STYLE NAMES'!$B:$AC,7,FALSE),"")</f>
        <v>WOMEN</v>
      </c>
      <c r="K551" s="101" t="str">
        <f>IF(C551&gt;0,+VLOOKUP($C551,'STYLE NAMES'!$B:$AC,8,FALSE),"")</f>
        <v>BASE LAYERS</v>
      </c>
      <c r="L551" s="101" t="str">
        <f>IF(E551&gt;0,+VLOOKUP($E551,'CODE GENERATOR'!$D:$T,3,FALSE),"")</f>
        <v>W</v>
      </c>
      <c r="M551" s="101" t="str">
        <f>IF(E551&gt;0,+VLOOKUP($E551,'CODE GENERATOR'!$D:$T,4,FALSE),"")</f>
        <v>SUPREME</v>
      </c>
      <c r="N551" s="101" t="str">
        <f>IF(E551&gt;0,+VLOOKUP($E551,'CODE GENERATOR'!$D:$T,6,FALSE),"")</f>
        <v>GREEN</v>
      </c>
      <c r="O551" s="101" t="str">
        <f>IF(E551&gt;0,+VLOOKUP($E551,'CODE GENERATOR'!$D:$T,7,FALSE),"")</f>
        <v>GREEN</v>
      </c>
      <c r="P551" s="101" t="str">
        <f t="shared" si="37"/>
        <v>GREEN</v>
      </c>
      <c r="Q551" s="104" t="str">
        <f>IF(E551&gt;0,+VLOOKUP($E551,'CODE GENERATOR'!$D:$T,11,FALSE),"")</f>
        <v>R.TOPWN_BLY0048</v>
      </c>
      <c r="R551" s="104" t="str">
        <f>IF(E551&gt;0,+VLOOKUP($E551,'CODE GENERATOR'!$D:$T,12,FALSE),"")</f>
        <v>SUP0017GRNGRN</v>
      </c>
      <c r="S551" s="104" t="str">
        <f>IF(E551&gt;0,+VLOOKUP($E551,'CODE GENERATOR'!$D:$T,13,FALSE),"")</f>
        <v>R.TOPWN_BLY0048_SUP0017GRNGRN</v>
      </c>
      <c r="T551" s="104" t="str">
        <f t="shared" si="35"/>
        <v>R.TOPWN_BLY0048_SUP0017GRNGRN_XS</v>
      </c>
      <c r="U551" s="105">
        <v>8683711006039</v>
      </c>
      <c r="V551" s="107" t="str" cm="1">
        <f t="array" ref="V551">_xlfn.TEXTJOIN(";", TRUE, _xlfn.UNIQUE(_xlfn._xlws.FILTER(P$3:P$10029, C$3:C$10029=C551)))</f>
        <v>LILAC;NAVY;BLACK;BEIGE;BORDEAUX;DARK GRAY;GREEN</v>
      </c>
      <c r="W551" s="107" t="str" cm="1">
        <f t="array" ref="W551">_xlfn.TEXTJOIN(";", TRUE, _xlfn.UNIQUE(_xlfn._xlws.FILTER(F$3:F$10029, C$3:C$10029=C551)))</f>
        <v>XS;S;M;L;XL</v>
      </c>
      <c r="X551" s="101" t="str">
        <f>IF(E551&gt;0,+VLOOKUP($E551,'CODE GENERATOR'!$D:$AC,19,FALSE),0)</f>
        <v>2507_W_0878</v>
      </c>
      <c r="Y551" s="101" t="str">
        <f>IF(E551&gt;0,+VLOOKUP($E551,'CODE GENERATOR'!$D:$AC,20,FALSE),0)</f>
        <v>2507_W_0903</v>
      </c>
      <c r="Z551" s="101" t="str">
        <f>IF(E551&gt;0,+VLOOKUP($E551,'CODE GENERATOR'!$D:$AC,21,FALSE),0)</f>
        <v>2507_W_0921</v>
      </c>
      <c r="AA551" s="101" t="str">
        <f>IF(E551&gt;0,+VLOOKUP($E551,'CODE GENERATOR'!$D:$AC,22,FALSE),0)</f>
        <v>2507_W_0913</v>
      </c>
      <c r="AB551" s="101" t="str">
        <f>IF(E551&gt;0,+VLOOKUP($E551,'CODE GENERATOR'!$D:$AC,23,FALSE),0)</f>
        <v>2507_D_cavalier_detay_0062</v>
      </c>
      <c r="AC551" s="101" t="str">
        <f>IF(E551&gt;0,+VLOOKUP($E551,'CODE GENERATOR'!$D:$AC,24,FALSE),0)</f>
        <v/>
      </c>
      <c r="AD551" s="101" t="str">
        <f>IF(E551&gt;0,+VLOOKUP($E551,'CODE GENERATOR'!$D:$AC,25,FALSE),0)</f>
        <v>2507_VW_Web_16</v>
      </c>
      <c r="AE551" s="101" t="str">
        <f>IF(E551&gt;0,+VLOOKUP($E551,'CODE GENERATOR'!$D:$AC,26,FALSE),0)</f>
        <v/>
      </c>
      <c r="AF551" s="149" t="str">
        <f>IF($C551&gt;0,$C551&amp;" "&amp;$P551&amp;" "&amp;+VLOOKUP($C551,'STYLE NAMES'!$B:$AC,10,FALSE),"""")</f>
        <v>ASPEN GREEN WOMEN'S LONG SLEEVE BASE LAYER QUARTER ZIP</v>
      </c>
      <c r="AG551" s="101" t="str">
        <f>"Enjoy our "&amp;(AF551)&amp;"; "&amp;IF(C551&gt;0,+VLOOKUP($C551,'STYLE NAMES'!$B:$AC,11,FALSE),"")</f>
        <v>Enjoy our ASPEN GREEN WOMEN'S LONG SLEEVE BASE LAYER QUARTER ZIP; ASPEN Quarter Zip Base Layer / Second Skin
Chic, comfortable and technical
These elegant base layers are designed to ride and train in style.
Available in many colors to match your horse's gear.</v>
      </c>
      <c r="AH551" s="101" t="str">
        <f>IF(C551&gt;0,+VLOOKUP($C551,'STYLE NAMES'!$B:$AC,12,FALSE),"")</f>
        <v>*Extra-soft and comfortable technical jersey
* 4-way stretch fabric
* Breathable and Quick Dry
* Wrinkle-free and Easy Care
Composition:
90% Polyamide 10% Elasthane</v>
      </c>
      <c r="AI551" s="101" t="str">
        <f>IF(C551&gt;0,+VLOOKUP($C551,'STYLE NAMES'!$B:$AC,13,FALSE),"")</f>
        <v>Machine Wash at 30°C
Mild process
Iron at low temperature
Iron from REVERSE
Do NOT iron on logos or prints
Do not bleach
Do NOT Tumble Dry</v>
      </c>
      <c r="AJ551" s="149" t="str">
        <f>IF($C551&gt;0,$C551&amp;" "&amp;$P551&amp;" "&amp;+VLOOKUP($C551,'STYLE NAMES'!$B:$AC,14,FALSE),"""")</f>
        <v>ASPEN GREEN KADIN UZUN KOL FERMUARLI T-SHIRT</v>
      </c>
      <c r="AK551" s="149" t="str">
        <f>"Cavalier SanMarco tarafından tasarlanan "&amp;(AJ551)&amp;"; "&amp;IF(C551&gt;0,+VLOOKUP($C551,'STYLE NAMES'!$B:$AC,15,FALSE),"")</f>
        <v>Cavalier SanMarco tarafından tasarlanan ASPEN GREEN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51" s="149" t="str">
        <f>IF(C551&gt;0,+VLOOKUP($C551,'STYLE NAMES'!$B:$AC,16,FALSE),"")</f>
        <v>*Ekstra yumuşak ve rahat teknik örme kumaş
* 4 yöne esneyen kumaş
* Nefes Alabilir ve Hızlı Kuruma
* Kırışmaz ve Bakımı Kolay
Kompozisyon:
%90 Polyamid %10 Elastan</v>
      </c>
      <c r="AM551" s="149" t="str">
        <f>IF(C551&gt;0,+VLOOKUP($C551,'STYLE NAMES'!$B:$AC,17,FALSE),"")</f>
        <v>Makinede 30°C' de Yıkayın
Hassas Yıkama
Ilık ütü yapın
Tersten ütüleyin
Logo ve baskıları ÜTÜLEMEYİN
Çamaşır suyu kullanmayın
Kurutma Makinesinde Kurutmayın</v>
      </c>
      <c r="AN551" s="149" t="str">
        <f>IF($C551&gt;0,$C551&amp;" "&amp;$P551&amp;" "&amp;+VLOOKUP($C551,'STYLE NAMES'!$B:$AC,18,FALSE),"""")</f>
        <v>ASPEN GREEN MAGILETTA DONNA MANICA LUNGA QUARTER ZIP</v>
      </c>
      <c r="AO551" s="101" t="str">
        <f>"Disegnato da Cavalier SanMarco "&amp;(AN551)&amp;"; "&amp;IF(C551&gt;0,+VLOOKUP($C551,'STYLE NAMES'!$B:$AC,19,FALSE),"")</f>
        <v>Disegnato da Cavalier SanMarco ASPEN GREEN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51" s="101" t="str">
        <f>IF(C551&gt;0,+VLOOKUP($C551,'STYLE NAMES'!$B:$AC,20,FALSE),"")</f>
        <v>Jersey tecnico extra-morbido e confortevole 
Tessuto elasticizzato 4-way stretch 
Traspirante e ad asciugatura rapida 
No stiro e di facile manutenzione 
Composizione: 
90% Poliammide, 10% Elastan</v>
      </c>
      <c r="AQ551" s="101" t="str">
        <f>IF(C551&gt;0,+VLOOKUP($C551,'STYLE NAMES'!$B:$AC,21,FALSE),"")</f>
        <v>Lavare in lavatrice a 30°C Ciclo delicato 
Stirare a bassa temperatura
Stirare al rovescio 
Non stirare su loghi o stampe 
Non candeggiare 
Non asciugare in asciugatrice</v>
      </c>
      <c r="AR551" s="101">
        <f>IF(D551&gt;0,+VLOOKUP($C551,'STYLE NAMES'!$B:$AC,22,FALSE),"")</f>
        <v>0</v>
      </c>
      <c r="AS551" s="101">
        <f>IF(E551&gt;0,+VLOOKUP($C551,'STYLE NAMES'!$B:$AC,23,FALSE),"")</f>
        <v>0</v>
      </c>
      <c r="AT551" s="101">
        <f>IF(F551&gt;0,+VLOOKUP($C551,'STYLE NAMES'!$B:$AC,24,FALSE),"")</f>
        <v>0</v>
      </c>
      <c r="AU551" s="101">
        <f>IF(G551&gt;0,+VLOOKUP($C551,'STYLE NAMES'!$B:$AC,25,FALSE),"")</f>
        <v>0</v>
      </c>
      <c r="AV551" s="101" t="str">
        <f>+VLOOKUP($S551,'CODE GENERATOR'!$P:$AM,15,FALSE)</f>
        <v>R.BOTWN_BRC0067_TJR0027BLKBLK</v>
      </c>
      <c r="AW551" s="101" t="str">
        <f>+VLOOKUP($S551,'CODE GENERATOR'!$P:$AM,16,FALSE)</f>
        <v>A.RACUX_BLT0015_BRD0012GRYBBL</v>
      </c>
      <c r="AX551" s="101" t="str">
        <f>+VLOOKUP($S551,'CODE GENERATOR'!$P:$AM,17,FALSE)</f>
        <v>A.RACAU_SOC0018_NYL00003XBST1</v>
      </c>
      <c r="AY551" s="101">
        <f>+VLOOKUP($S551,'CODE GENERATOR'!$P:$AM,18,FALSE)</f>
        <v>0</v>
      </c>
      <c r="AZ551" s="101">
        <f>+VLOOKUP($S551,'CODE GENERATOR'!$P:$AM,19,FALSE)</f>
        <v>0</v>
      </c>
      <c r="BA551" s="101">
        <f>+VLOOKUP($S551,'CODE GENERATOR'!$P:$AM,20,FALSE)</f>
        <v>0</v>
      </c>
      <c r="BB551" s="101">
        <f>+VLOOKUP($S551,'CODE GENERATOR'!$P:$AM,21,FALSE)</f>
        <v>0</v>
      </c>
      <c r="BC551" s="101">
        <f>+VLOOKUP($S551,'CODE GENERATOR'!$P:$AM,22,FALSE)</f>
        <v>0</v>
      </c>
      <c r="BD551" s="101">
        <f>+VLOOKUP($S551,'CODE GENERATOR'!$P:$AM,23,FALSE)</f>
        <v>0</v>
      </c>
      <c r="BE551" s="101">
        <f>+VLOOKUP($S551,'CODE GENERATOR'!$P:$AM,24,FALSE)</f>
        <v>0</v>
      </c>
      <c r="BF551" s="101">
        <f>IF(C551&gt;0,+VLOOKUP(G551,'CATEGORY ID'!$A$1:$L$118,3,FALSE),"")</f>
        <v>30</v>
      </c>
      <c r="BG551" s="101">
        <f>IF(C551&gt;0,+VLOOKUP(H551,'CATEGORY ID'!$D$1:$L$118,3,FALSE),"")</f>
        <v>3</v>
      </c>
      <c r="BH551" s="101">
        <f>IF(C551&gt;0,+VLOOKUP((+H551&amp;I551),'CATEGORY ID'!$H$1:$I$121,2,FALSE),"")</f>
        <v>109</v>
      </c>
      <c r="BJ551" s="101">
        <f>IF(C551&gt;0,IF(COUNTIF('CATEGORY ID'!$K$1:$K$121,+H551&amp;K551) &gt; 0, +VLOOKUP(+H551&amp;K551,'CATEGORY ID'!$K$1:$L$121,2,FALSE),""),"")</f>
        <v>48</v>
      </c>
      <c r="BK551" s="101" t="str">
        <f>IF(C551&gt;0,IF(COUNTIF('CATEGORY ID'!$K$124:$K$165, +VLOOKUP(C551,'STYLE NAMES'!$B:$AE,30,FALSE)) &gt; 0, +VLOOKUP(VLOOKUP(C551,'STYLE NAMES'!$B:$AE,30,FALSE),'CATEGORY ID'!K:M,2,FALSE),""),"")</f>
        <v/>
      </c>
      <c r="BM551" s="101">
        <v>204</v>
      </c>
      <c r="BR551" s="101" t="str" cm="1">
        <f t="array" ref="BR551">IF(C551&gt;0,_xlfn.TEXTJOIN(";", TRUE,_xlfn.UNIQUE(_xlfn._xlws.FILTER(BF551:BQ551,(BF551:BQ551&gt;0)),TRUE,FALSE)),"")&amp;";"&amp;BS551</f>
        <v>30;3;109;48;204;228</v>
      </c>
      <c r="BS551" s="101">
        <v>228</v>
      </c>
      <c r="BU551" s="106">
        <f>IF(C551&gt;0,+VLOOKUP($C551,'STYLE NAMES'!$B:$AC,26,FALSE),"")</f>
        <v>99.9</v>
      </c>
      <c r="BV551" s="106">
        <f>IF(C551&gt;0,+VLOOKUP($C551,'STYLE NAMES'!$B:$AC,27,FALSE),"")</f>
        <v>5490</v>
      </c>
      <c r="BW551" s="106">
        <f>IF(C551&gt;0,+VLOOKUP($C551,'STYLE NAMES'!$B:$AC,28,FALSE),"")</f>
        <v>114.88499999999999</v>
      </c>
      <c r="BY551"/>
      <c r="BZ551" s="101">
        <v>0</v>
      </c>
      <c r="CA551" s="137">
        <f t="shared" si="38"/>
        <v>1</v>
      </c>
      <c r="CB551" s="137" t="str">
        <f>+VLOOKUP(C551,'[2]STYLES &amp; MODELS MATRIX'!$A:$G,7,FALSE)</f>
        <v>AK</v>
      </c>
      <c r="CC551" s="137" t="str">
        <f>+VLOOKUP(C551,'[1]STYLES &amp; SIZE CHARTS'!$A:$H,8,FALSE)</f>
        <v>WT-LSBL1</v>
      </c>
      <c r="CD551" s="137"/>
      <c r="CE551" s="205"/>
      <c r="CF551" s="141"/>
    </row>
    <row r="552" spans="1:84" s="101" customFormat="1" ht="12" customHeight="1" x14ac:dyDescent="0.2">
      <c r="A552" s="102">
        <f t="shared" si="36"/>
        <v>8683711006046</v>
      </c>
      <c r="B552" s="101" t="s">
        <v>890</v>
      </c>
      <c r="C552" s="101" t="s">
        <v>127</v>
      </c>
      <c r="D552" s="101" t="s">
        <v>2972</v>
      </c>
      <c r="E552" s="203" t="s">
        <v>2401</v>
      </c>
      <c r="F552" s="101" t="s">
        <v>785</v>
      </c>
      <c r="G552" s="101" t="str">
        <f>IF(C552&gt;0,+VLOOKUP($C552,'STYLE NAMES'!$B:$AC,4,FALSE),"")</f>
        <v>RIDER</v>
      </c>
      <c r="H552" s="101" t="str">
        <f>IF(C552&gt;0,+VLOOKUP($C552,'STYLE NAMES'!$B:$AC,5,FALSE),"")</f>
        <v>WOMEN</v>
      </c>
      <c r="I552" s="101" t="str">
        <f>IF(C552&gt;0,+VLOOKUP($C552,'STYLE NAMES'!$B:$AC,6,FALSE),"")</f>
        <v>TOPS</v>
      </c>
      <c r="J552" s="101" t="str">
        <f>IF(C552&gt;0,+VLOOKUP($C552,'STYLE NAMES'!$B:$AC,7,FALSE),"")</f>
        <v>WOMEN</v>
      </c>
      <c r="K552" s="101" t="str">
        <f>IF(C552&gt;0,+VLOOKUP($C552,'STYLE NAMES'!$B:$AC,8,FALSE),"")</f>
        <v>BASE LAYERS</v>
      </c>
      <c r="L552" s="101" t="str">
        <f>IF(E552&gt;0,+VLOOKUP($E552,'CODE GENERATOR'!$D:$T,3,FALSE),"")</f>
        <v>W</v>
      </c>
      <c r="M552" s="101" t="str">
        <f>IF(E552&gt;0,+VLOOKUP($E552,'CODE GENERATOR'!$D:$T,4,FALSE),"")</f>
        <v>SUPREME</v>
      </c>
      <c r="N552" s="101" t="str">
        <f>IF(E552&gt;0,+VLOOKUP($E552,'CODE GENERATOR'!$D:$T,6,FALSE),"")</f>
        <v>GREEN</v>
      </c>
      <c r="O552" s="101" t="str">
        <f>IF(E552&gt;0,+VLOOKUP($E552,'CODE GENERATOR'!$D:$T,7,FALSE),"")</f>
        <v>GREEN</v>
      </c>
      <c r="P552" s="101" t="str">
        <f t="shared" si="37"/>
        <v>GREEN</v>
      </c>
      <c r="Q552" s="104" t="str">
        <f>IF(E552&gt;0,+VLOOKUP($E552,'CODE GENERATOR'!$D:$T,11,FALSE),"")</f>
        <v>R.TOPWN_BLY0048</v>
      </c>
      <c r="R552" s="104" t="str">
        <f>IF(E552&gt;0,+VLOOKUP($E552,'CODE GENERATOR'!$D:$T,12,FALSE),"")</f>
        <v>SUP0017GRNGRN</v>
      </c>
      <c r="S552" s="104" t="str">
        <f>IF(E552&gt;0,+VLOOKUP($E552,'CODE GENERATOR'!$D:$T,13,FALSE),"")</f>
        <v>R.TOPWN_BLY0048_SUP0017GRNGRN</v>
      </c>
      <c r="T552" s="104" t="str">
        <f t="shared" si="35"/>
        <v>R.TOPWN_BLY0048_SUP0017GRNGRN_S</v>
      </c>
      <c r="U552" s="105">
        <v>8683711006046</v>
      </c>
      <c r="V552" s="107" t="str" cm="1">
        <f t="array" ref="V552">_xlfn.TEXTJOIN(";", TRUE, _xlfn.UNIQUE(_xlfn._xlws.FILTER(P$3:P$10029, C$3:C$10029=C552)))</f>
        <v>LILAC;NAVY;BLACK;BEIGE;BORDEAUX;DARK GRAY;GREEN</v>
      </c>
      <c r="W552" s="107" t="str" cm="1">
        <f t="array" ref="W552">_xlfn.TEXTJOIN(";", TRUE, _xlfn.UNIQUE(_xlfn._xlws.FILTER(F$3:F$10029, C$3:C$10029=C552)))</f>
        <v>XS;S;M;L;XL</v>
      </c>
      <c r="X552" s="101" t="str">
        <f>IF(E552&gt;0,+VLOOKUP($E552,'CODE GENERATOR'!$D:$AC,19,FALSE),0)</f>
        <v>2507_W_0878</v>
      </c>
      <c r="Y552" s="101" t="str">
        <f>IF(E552&gt;0,+VLOOKUP($E552,'CODE GENERATOR'!$D:$AC,20,FALSE),0)</f>
        <v>2507_W_0903</v>
      </c>
      <c r="Z552" s="101" t="str">
        <f>IF(E552&gt;0,+VLOOKUP($E552,'CODE GENERATOR'!$D:$AC,21,FALSE),0)</f>
        <v>2507_W_0921</v>
      </c>
      <c r="AA552" s="101" t="str">
        <f>IF(E552&gt;0,+VLOOKUP($E552,'CODE GENERATOR'!$D:$AC,22,FALSE),0)</f>
        <v>2507_W_0913</v>
      </c>
      <c r="AB552" s="101" t="str">
        <f>IF(E552&gt;0,+VLOOKUP($E552,'CODE GENERATOR'!$D:$AC,23,FALSE),0)</f>
        <v>2507_D_cavalier_detay_0062</v>
      </c>
      <c r="AC552" s="101" t="str">
        <f>IF(E552&gt;0,+VLOOKUP($E552,'CODE GENERATOR'!$D:$AC,24,FALSE),0)</f>
        <v/>
      </c>
      <c r="AD552" s="101" t="str">
        <f>IF(E552&gt;0,+VLOOKUP($E552,'CODE GENERATOR'!$D:$AC,25,FALSE),0)</f>
        <v>2507_VW_Web_16</v>
      </c>
      <c r="AE552" s="101" t="str">
        <f>IF(E552&gt;0,+VLOOKUP($E552,'CODE GENERATOR'!$D:$AC,26,FALSE),0)</f>
        <v/>
      </c>
      <c r="AF552" s="149" t="str">
        <f>IF($C552&gt;0,$C552&amp;" "&amp;$P552&amp;" "&amp;+VLOOKUP($C552,'STYLE NAMES'!$B:$AC,10,FALSE),"""")</f>
        <v>ASPEN GREEN WOMEN'S LONG SLEEVE BASE LAYER QUARTER ZIP</v>
      </c>
      <c r="AG552" s="101" t="str">
        <f>"Enjoy our "&amp;(AF552)&amp;"; "&amp;IF(C552&gt;0,+VLOOKUP($C552,'STYLE NAMES'!$B:$AC,11,FALSE),"")</f>
        <v>Enjoy our ASPEN GREEN WOMEN'S LONG SLEEVE BASE LAYER QUARTER ZIP; ASPEN Quarter Zip Base Layer / Second Skin
Chic, comfortable and technical
These elegant base layers are designed to ride and train in style.
Available in many colors to match your horse's gear.</v>
      </c>
      <c r="AH552" s="101" t="str">
        <f>IF(C552&gt;0,+VLOOKUP($C552,'STYLE NAMES'!$B:$AC,12,FALSE),"")</f>
        <v>*Extra-soft and comfortable technical jersey
* 4-way stretch fabric
* Breathable and Quick Dry
* Wrinkle-free and Easy Care
Composition:
90% Polyamide 10% Elasthane</v>
      </c>
      <c r="AI552" s="101" t="str">
        <f>IF(C552&gt;0,+VLOOKUP($C552,'STYLE NAMES'!$B:$AC,13,FALSE),"")</f>
        <v>Machine Wash at 30°C
Mild process
Iron at low temperature
Iron from REVERSE
Do NOT iron on logos or prints
Do not bleach
Do NOT Tumble Dry</v>
      </c>
      <c r="AJ552" s="149" t="str">
        <f>IF($C552&gt;0,$C552&amp;" "&amp;$P552&amp;" "&amp;+VLOOKUP($C552,'STYLE NAMES'!$B:$AC,14,FALSE),"""")</f>
        <v>ASPEN GREEN KADIN UZUN KOL FERMUARLI T-SHIRT</v>
      </c>
      <c r="AK552" s="149" t="str">
        <f>"Cavalier SanMarco tarafından tasarlanan "&amp;(AJ552)&amp;"; "&amp;IF(C552&gt;0,+VLOOKUP($C552,'STYLE NAMES'!$B:$AC,15,FALSE),"")</f>
        <v>Cavalier SanMarco tarafından tasarlanan ASPEN GREEN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52" s="149" t="str">
        <f>IF(C552&gt;0,+VLOOKUP($C552,'STYLE NAMES'!$B:$AC,16,FALSE),"")</f>
        <v>*Ekstra yumuşak ve rahat teknik örme kumaş
* 4 yöne esneyen kumaş
* Nefes Alabilir ve Hızlı Kuruma
* Kırışmaz ve Bakımı Kolay
Kompozisyon:
%90 Polyamid %10 Elastan</v>
      </c>
      <c r="AM552" s="149" t="str">
        <f>IF(C552&gt;0,+VLOOKUP($C552,'STYLE NAMES'!$B:$AC,17,FALSE),"")</f>
        <v>Makinede 30°C' de Yıkayın
Hassas Yıkama
Ilık ütü yapın
Tersten ütüleyin
Logo ve baskıları ÜTÜLEMEYİN
Çamaşır suyu kullanmayın
Kurutma Makinesinde Kurutmayın</v>
      </c>
      <c r="AN552" s="149" t="str">
        <f>IF($C552&gt;0,$C552&amp;" "&amp;$P552&amp;" "&amp;+VLOOKUP($C552,'STYLE NAMES'!$B:$AC,18,FALSE),"""")</f>
        <v>ASPEN GREEN MAGILETTA DONNA MANICA LUNGA QUARTER ZIP</v>
      </c>
      <c r="AO552" s="101" t="str">
        <f>"Disegnato da Cavalier SanMarco "&amp;(AN552)&amp;"; "&amp;IF(C552&gt;0,+VLOOKUP($C552,'STYLE NAMES'!$B:$AC,19,FALSE),"")</f>
        <v>Disegnato da Cavalier SanMarco ASPEN GREEN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52" s="101" t="str">
        <f>IF(C552&gt;0,+VLOOKUP($C552,'STYLE NAMES'!$B:$AC,20,FALSE),"")</f>
        <v>Jersey tecnico extra-morbido e confortevole 
Tessuto elasticizzato 4-way stretch 
Traspirante e ad asciugatura rapida 
No stiro e di facile manutenzione 
Composizione: 
90% Poliammide, 10% Elastan</v>
      </c>
      <c r="AQ552" s="101" t="str">
        <f>IF(C552&gt;0,+VLOOKUP($C552,'STYLE NAMES'!$B:$AC,21,FALSE),"")</f>
        <v>Lavare in lavatrice a 30°C Ciclo delicato 
Stirare a bassa temperatura
Stirare al rovescio 
Non stirare su loghi o stampe 
Non candeggiare 
Non asciugare in asciugatrice</v>
      </c>
      <c r="AR552" s="101">
        <f>IF(D552&gt;0,+VLOOKUP($C552,'STYLE NAMES'!$B:$AC,22,FALSE),"")</f>
        <v>0</v>
      </c>
      <c r="AS552" s="101">
        <f>IF(E552&gt;0,+VLOOKUP($C552,'STYLE NAMES'!$B:$AC,23,FALSE),"")</f>
        <v>0</v>
      </c>
      <c r="AT552" s="101">
        <f>IF(F552&gt;0,+VLOOKUP($C552,'STYLE NAMES'!$B:$AC,24,FALSE),"")</f>
        <v>0</v>
      </c>
      <c r="AU552" s="101">
        <f>IF(G552&gt;0,+VLOOKUP($C552,'STYLE NAMES'!$B:$AC,25,FALSE),"")</f>
        <v>0</v>
      </c>
      <c r="AV552" s="101" t="str">
        <f>+VLOOKUP($S552,'CODE GENERATOR'!$P:$AM,15,FALSE)</f>
        <v>R.BOTWN_BRC0067_TJR0027BLKBLK</v>
      </c>
      <c r="AW552" s="101" t="str">
        <f>+VLOOKUP($S552,'CODE GENERATOR'!$P:$AM,16,FALSE)</f>
        <v>A.RACUX_BLT0015_BRD0012GRYBBL</v>
      </c>
      <c r="AX552" s="101" t="str">
        <f>+VLOOKUP($S552,'CODE GENERATOR'!$P:$AM,17,FALSE)</f>
        <v>A.RACAU_SOC0018_NYL00003XBST1</v>
      </c>
      <c r="AY552" s="101">
        <f>+VLOOKUP($S552,'CODE GENERATOR'!$P:$AM,18,FALSE)</f>
        <v>0</v>
      </c>
      <c r="AZ552" s="101">
        <f>+VLOOKUP($S552,'CODE GENERATOR'!$P:$AM,19,FALSE)</f>
        <v>0</v>
      </c>
      <c r="BA552" s="101">
        <f>+VLOOKUP($S552,'CODE GENERATOR'!$P:$AM,20,FALSE)</f>
        <v>0</v>
      </c>
      <c r="BB552" s="101">
        <f>+VLOOKUP($S552,'CODE GENERATOR'!$P:$AM,21,FALSE)</f>
        <v>0</v>
      </c>
      <c r="BC552" s="101">
        <f>+VLOOKUP($S552,'CODE GENERATOR'!$P:$AM,22,FALSE)</f>
        <v>0</v>
      </c>
      <c r="BD552" s="101">
        <f>+VLOOKUP($S552,'CODE GENERATOR'!$P:$AM,23,FALSE)</f>
        <v>0</v>
      </c>
      <c r="BE552" s="101">
        <f>+VLOOKUP($S552,'CODE GENERATOR'!$P:$AM,24,FALSE)</f>
        <v>0</v>
      </c>
      <c r="BF552" s="101">
        <f>IF(C552&gt;0,+VLOOKUP(G552,'CATEGORY ID'!$A$1:$L$118,3,FALSE),"")</f>
        <v>30</v>
      </c>
      <c r="BG552" s="101">
        <f>IF(C552&gt;0,+VLOOKUP(H552,'CATEGORY ID'!$D$1:$L$118,3,FALSE),"")</f>
        <v>3</v>
      </c>
      <c r="BH552" s="101">
        <f>IF(C552&gt;0,+VLOOKUP((+H552&amp;I552),'CATEGORY ID'!$H$1:$I$121,2,FALSE),"")</f>
        <v>109</v>
      </c>
      <c r="BJ552" s="101">
        <f>IF(C552&gt;0,IF(COUNTIF('CATEGORY ID'!$K$1:$K$121,+H552&amp;K552) &gt; 0, +VLOOKUP(+H552&amp;K552,'CATEGORY ID'!$K$1:$L$121,2,FALSE),""),"")</f>
        <v>48</v>
      </c>
      <c r="BK552" s="101" t="str">
        <f>IF(C552&gt;0,IF(COUNTIF('CATEGORY ID'!$K$124:$K$165, +VLOOKUP(C552,'STYLE NAMES'!$B:$AE,30,FALSE)) &gt; 0, +VLOOKUP(VLOOKUP(C552,'STYLE NAMES'!$B:$AE,30,FALSE),'CATEGORY ID'!K:M,2,FALSE),""),"")</f>
        <v/>
      </c>
      <c r="BM552" s="101">
        <v>204</v>
      </c>
      <c r="BR552" s="101" t="str" cm="1">
        <f t="array" ref="BR552">IF(C552&gt;0,_xlfn.TEXTJOIN(";", TRUE,_xlfn.UNIQUE(_xlfn._xlws.FILTER(BF552:BQ552,(BF552:BQ552&gt;0)),TRUE,FALSE)),"")&amp;";"&amp;BS552</f>
        <v>30;3;109;48;204;228</v>
      </c>
      <c r="BS552" s="101">
        <v>228</v>
      </c>
      <c r="BU552" s="106">
        <f>IF(C552&gt;0,+VLOOKUP($C552,'STYLE NAMES'!$B:$AC,26,FALSE),"")</f>
        <v>99.9</v>
      </c>
      <c r="BV552" s="106">
        <f>IF(C552&gt;0,+VLOOKUP($C552,'STYLE NAMES'!$B:$AC,27,FALSE),"")</f>
        <v>5490</v>
      </c>
      <c r="BW552" s="106">
        <f>IF(C552&gt;0,+VLOOKUP($C552,'STYLE NAMES'!$B:$AC,28,FALSE),"")</f>
        <v>114.88499999999999</v>
      </c>
      <c r="BY552"/>
      <c r="BZ552" s="101">
        <v>0</v>
      </c>
      <c r="CA552" s="137">
        <f t="shared" si="38"/>
        <v>1</v>
      </c>
      <c r="CB552" s="137" t="str">
        <f>+VLOOKUP(C552,'[2]STYLES &amp; MODELS MATRIX'!$A:$G,7,FALSE)</f>
        <v>AK</v>
      </c>
      <c r="CC552" s="137" t="str">
        <f>+VLOOKUP(C552,'[1]STYLES &amp; SIZE CHARTS'!$A:$H,8,FALSE)</f>
        <v>WT-LSBL1</v>
      </c>
      <c r="CD552" s="137"/>
      <c r="CE552" s="205"/>
      <c r="CF552" s="141"/>
    </row>
    <row r="553" spans="1:84" s="101" customFormat="1" ht="12" customHeight="1" x14ac:dyDescent="0.2">
      <c r="A553" s="102">
        <f t="shared" si="36"/>
        <v>8683711006053</v>
      </c>
      <c r="B553" s="101" t="s">
        <v>890</v>
      </c>
      <c r="C553" s="101" t="s">
        <v>127</v>
      </c>
      <c r="D553" s="101" t="s">
        <v>2972</v>
      </c>
      <c r="E553" s="203" t="s">
        <v>2401</v>
      </c>
      <c r="F553" s="101" t="s">
        <v>2247</v>
      </c>
      <c r="G553" s="101" t="str">
        <f>IF(C553&gt;0,+VLOOKUP($C553,'STYLE NAMES'!$B:$AC,4,FALSE),"")</f>
        <v>RIDER</v>
      </c>
      <c r="H553" s="101" t="str">
        <f>IF(C553&gt;0,+VLOOKUP($C553,'STYLE NAMES'!$B:$AC,5,FALSE),"")</f>
        <v>WOMEN</v>
      </c>
      <c r="I553" s="101" t="str">
        <f>IF(C553&gt;0,+VLOOKUP($C553,'STYLE NAMES'!$B:$AC,6,FALSE),"")</f>
        <v>TOPS</v>
      </c>
      <c r="J553" s="101" t="str">
        <f>IF(C553&gt;0,+VLOOKUP($C553,'STYLE NAMES'!$B:$AC,7,FALSE),"")</f>
        <v>WOMEN</v>
      </c>
      <c r="K553" s="101" t="str">
        <f>IF(C553&gt;0,+VLOOKUP($C553,'STYLE NAMES'!$B:$AC,8,FALSE),"")</f>
        <v>BASE LAYERS</v>
      </c>
      <c r="L553" s="101" t="str">
        <f>IF(E553&gt;0,+VLOOKUP($E553,'CODE GENERATOR'!$D:$T,3,FALSE),"")</f>
        <v>W</v>
      </c>
      <c r="M553" s="101" t="str">
        <f>IF(E553&gt;0,+VLOOKUP($E553,'CODE GENERATOR'!$D:$T,4,FALSE),"")</f>
        <v>SUPREME</v>
      </c>
      <c r="N553" s="101" t="str">
        <f>IF(E553&gt;0,+VLOOKUP($E553,'CODE GENERATOR'!$D:$T,6,FALSE),"")</f>
        <v>GREEN</v>
      </c>
      <c r="O553" s="101" t="str">
        <f>IF(E553&gt;0,+VLOOKUP($E553,'CODE GENERATOR'!$D:$T,7,FALSE),"")</f>
        <v>GREEN</v>
      </c>
      <c r="P553" s="101" t="str">
        <f t="shared" si="37"/>
        <v>GREEN</v>
      </c>
      <c r="Q553" s="104" t="str">
        <f>IF(E553&gt;0,+VLOOKUP($E553,'CODE GENERATOR'!$D:$T,11,FALSE),"")</f>
        <v>R.TOPWN_BLY0048</v>
      </c>
      <c r="R553" s="104" t="str">
        <f>IF(E553&gt;0,+VLOOKUP($E553,'CODE GENERATOR'!$D:$T,12,FALSE),"")</f>
        <v>SUP0017GRNGRN</v>
      </c>
      <c r="S553" s="104" t="str">
        <f>IF(E553&gt;0,+VLOOKUP($E553,'CODE GENERATOR'!$D:$T,13,FALSE),"")</f>
        <v>R.TOPWN_BLY0048_SUP0017GRNGRN</v>
      </c>
      <c r="T553" s="104" t="str">
        <f t="shared" si="35"/>
        <v>R.TOPWN_BLY0048_SUP0017GRNGRN_M</v>
      </c>
      <c r="U553" s="105">
        <v>8683711006053</v>
      </c>
      <c r="V553" s="107" t="str" cm="1">
        <f t="array" ref="V553">_xlfn.TEXTJOIN(";", TRUE, _xlfn.UNIQUE(_xlfn._xlws.FILTER(P$3:P$10029, C$3:C$10029=C553)))</f>
        <v>LILAC;NAVY;BLACK;BEIGE;BORDEAUX;DARK GRAY;GREEN</v>
      </c>
      <c r="W553" s="107" t="str" cm="1">
        <f t="array" ref="W553">_xlfn.TEXTJOIN(";", TRUE, _xlfn.UNIQUE(_xlfn._xlws.FILTER(F$3:F$10029, C$3:C$10029=C553)))</f>
        <v>XS;S;M;L;XL</v>
      </c>
      <c r="X553" s="101" t="str">
        <f>IF(E553&gt;0,+VLOOKUP($E553,'CODE GENERATOR'!$D:$AC,19,FALSE),0)</f>
        <v>2507_W_0878</v>
      </c>
      <c r="Y553" s="101" t="str">
        <f>IF(E553&gt;0,+VLOOKUP($E553,'CODE GENERATOR'!$D:$AC,20,FALSE),0)</f>
        <v>2507_W_0903</v>
      </c>
      <c r="Z553" s="101" t="str">
        <f>IF(E553&gt;0,+VLOOKUP($E553,'CODE GENERATOR'!$D:$AC,21,FALSE),0)</f>
        <v>2507_W_0921</v>
      </c>
      <c r="AA553" s="101" t="str">
        <f>IF(E553&gt;0,+VLOOKUP($E553,'CODE GENERATOR'!$D:$AC,22,FALSE),0)</f>
        <v>2507_W_0913</v>
      </c>
      <c r="AB553" s="101" t="str">
        <f>IF(E553&gt;0,+VLOOKUP($E553,'CODE GENERATOR'!$D:$AC,23,FALSE),0)</f>
        <v>2507_D_cavalier_detay_0062</v>
      </c>
      <c r="AC553" s="101" t="str">
        <f>IF(E553&gt;0,+VLOOKUP($E553,'CODE GENERATOR'!$D:$AC,24,FALSE),0)</f>
        <v/>
      </c>
      <c r="AD553" s="101" t="str">
        <f>IF(E553&gt;0,+VLOOKUP($E553,'CODE GENERATOR'!$D:$AC,25,FALSE),0)</f>
        <v>2507_VW_Web_16</v>
      </c>
      <c r="AE553" s="101" t="str">
        <f>IF(E553&gt;0,+VLOOKUP($E553,'CODE GENERATOR'!$D:$AC,26,FALSE),0)</f>
        <v/>
      </c>
      <c r="AF553" s="149" t="str">
        <f>IF($C553&gt;0,$C553&amp;" "&amp;$P553&amp;" "&amp;+VLOOKUP($C553,'STYLE NAMES'!$B:$AC,10,FALSE),"""")</f>
        <v>ASPEN GREEN WOMEN'S LONG SLEEVE BASE LAYER QUARTER ZIP</v>
      </c>
      <c r="AG553" s="101" t="str">
        <f>"Enjoy our "&amp;(AF553)&amp;"; "&amp;IF(C553&gt;0,+VLOOKUP($C553,'STYLE NAMES'!$B:$AC,11,FALSE),"")</f>
        <v>Enjoy our ASPEN GREEN WOMEN'S LONG SLEEVE BASE LAYER QUARTER ZIP; ASPEN Quarter Zip Base Layer / Second Skin
Chic, comfortable and technical
These elegant base layers are designed to ride and train in style.
Available in many colors to match your horse's gear.</v>
      </c>
      <c r="AH553" s="101" t="str">
        <f>IF(C553&gt;0,+VLOOKUP($C553,'STYLE NAMES'!$B:$AC,12,FALSE),"")</f>
        <v>*Extra-soft and comfortable technical jersey
* 4-way stretch fabric
* Breathable and Quick Dry
* Wrinkle-free and Easy Care
Composition:
90% Polyamide 10% Elasthane</v>
      </c>
      <c r="AI553" s="101" t="str">
        <f>IF(C553&gt;0,+VLOOKUP($C553,'STYLE NAMES'!$B:$AC,13,FALSE),"")</f>
        <v>Machine Wash at 30°C
Mild process
Iron at low temperature
Iron from REVERSE
Do NOT iron on logos or prints
Do not bleach
Do NOT Tumble Dry</v>
      </c>
      <c r="AJ553" s="149" t="str">
        <f>IF($C553&gt;0,$C553&amp;" "&amp;$P553&amp;" "&amp;+VLOOKUP($C553,'STYLE NAMES'!$B:$AC,14,FALSE),"""")</f>
        <v>ASPEN GREEN KADIN UZUN KOL FERMUARLI T-SHIRT</v>
      </c>
      <c r="AK553" s="149" t="str">
        <f>"Cavalier SanMarco tarafından tasarlanan "&amp;(AJ553)&amp;"; "&amp;IF(C553&gt;0,+VLOOKUP($C553,'STYLE NAMES'!$B:$AC,15,FALSE),"")</f>
        <v>Cavalier SanMarco tarafından tasarlanan ASPEN GREEN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53" s="149" t="str">
        <f>IF(C553&gt;0,+VLOOKUP($C553,'STYLE NAMES'!$B:$AC,16,FALSE),"")</f>
        <v>*Ekstra yumuşak ve rahat teknik örme kumaş
* 4 yöne esneyen kumaş
* Nefes Alabilir ve Hızlı Kuruma
* Kırışmaz ve Bakımı Kolay
Kompozisyon:
%90 Polyamid %10 Elastan</v>
      </c>
      <c r="AM553" s="149" t="str">
        <f>IF(C553&gt;0,+VLOOKUP($C553,'STYLE NAMES'!$B:$AC,17,FALSE),"")</f>
        <v>Makinede 30°C' de Yıkayın
Hassas Yıkama
Ilık ütü yapın
Tersten ütüleyin
Logo ve baskıları ÜTÜLEMEYİN
Çamaşır suyu kullanmayın
Kurutma Makinesinde Kurutmayın</v>
      </c>
      <c r="AN553" s="149" t="str">
        <f>IF($C553&gt;0,$C553&amp;" "&amp;$P553&amp;" "&amp;+VLOOKUP($C553,'STYLE NAMES'!$B:$AC,18,FALSE),"""")</f>
        <v>ASPEN GREEN MAGILETTA DONNA MANICA LUNGA QUARTER ZIP</v>
      </c>
      <c r="AO553" s="101" t="str">
        <f>"Disegnato da Cavalier SanMarco "&amp;(AN553)&amp;"; "&amp;IF(C553&gt;0,+VLOOKUP($C553,'STYLE NAMES'!$B:$AC,19,FALSE),"")</f>
        <v>Disegnato da Cavalier SanMarco ASPEN GREEN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53" s="101" t="str">
        <f>IF(C553&gt;0,+VLOOKUP($C553,'STYLE NAMES'!$B:$AC,20,FALSE),"")</f>
        <v>Jersey tecnico extra-morbido e confortevole 
Tessuto elasticizzato 4-way stretch 
Traspirante e ad asciugatura rapida 
No stiro e di facile manutenzione 
Composizione: 
90% Poliammide, 10% Elastan</v>
      </c>
      <c r="AQ553" s="101" t="str">
        <f>IF(C553&gt;0,+VLOOKUP($C553,'STYLE NAMES'!$B:$AC,21,FALSE),"")</f>
        <v>Lavare in lavatrice a 30°C Ciclo delicato 
Stirare a bassa temperatura
Stirare al rovescio 
Non stirare su loghi o stampe 
Non candeggiare 
Non asciugare in asciugatrice</v>
      </c>
      <c r="AR553" s="101">
        <f>IF(D553&gt;0,+VLOOKUP($C553,'STYLE NAMES'!$B:$AC,22,FALSE),"")</f>
        <v>0</v>
      </c>
      <c r="AS553" s="101">
        <f>IF(E553&gt;0,+VLOOKUP($C553,'STYLE NAMES'!$B:$AC,23,FALSE),"")</f>
        <v>0</v>
      </c>
      <c r="AT553" s="101">
        <f>IF(F553&gt;0,+VLOOKUP($C553,'STYLE NAMES'!$B:$AC,24,FALSE),"")</f>
        <v>0</v>
      </c>
      <c r="AU553" s="101">
        <f>IF(G553&gt;0,+VLOOKUP($C553,'STYLE NAMES'!$B:$AC,25,FALSE),"")</f>
        <v>0</v>
      </c>
      <c r="AV553" s="101" t="str">
        <f>+VLOOKUP($S553,'CODE GENERATOR'!$P:$AM,15,FALSE)</f>
        <v>R.BOTWN_BRC0067_TJR0027BLKBLK</v>
      </c>
      <c r="AW553" s="101" t="str">
        <f>+VLOOKUP($S553,'CODE GENERATOR'!$P:$AM,16,FALSE)</f>
        <v>A.RACUX_BLT0015_BRD0012GRYBBL</v>
      </c>
      <c r="AX553" s="101" t="str">
        <f>+VLOOKUP($S553,'CODE GENERATOR'!$P:$AM,17,FALSE)</f>
        <v>A.RACAU_SOC0018_NYL00003XBST1</v>
      </c>
      <c r="AY553" s="101">
        <f>+VLOOKUP($S553,'CODE GENERATOR'!$P:$AM,18,FALSE)</f>
        <v>0</v>
      </c>
      <c r="AZ553" s="101">
        <f>+VLOOKUP($S553,'CODE GENERATOR'!$P:$AM,19,FALSE)</f>
        <v>0</v>
      </c>
      <c r="BA553" s="101">
        <f>+VLOOKUP($S553,'CODE GENERATOR'!$P:$AM,20,FALSE)</f>
        <v>0</v>
      </c>
      <c r="BB553" s="101">
        <f>+VLOOKUP($S553,'CODE GENERATOR'!$P:$AM,21,FALSE)</f>
        <v>0</v>
      </c>
      <c r="BC553" s="101">
        <f>+VLOOKUP($S553,'CODE GENERATOR'!$P:$AM,22,FALSE)</f>
        <v>0</v>
      </c>
      <c r="BD553" s="101">
        <f>+VLOOKUP($S553,'CODE GENERATOR'!$P:$AM,23,FALSE)</f>
        <v>0</v>
      </c>
      <c r="BE553" s="101">
        <f>+VLOOKUP($S553,'CODE GENERATOR'!$P:$AM,24,FALSE)</f>
        <v>0</v>
      </c>
      <c r="BF553" s="101">
        <f>IF(C553&gt;0,+VLOOKUP(G553,'CATEGORY ID'!$A$1:$L$118,3,FALSE),"")</f>
        <v>30</v>
      </c>
      <c r="BG553" s="101">
        <f>IF(C553&gt;0,+VLOOKUP(H553,'CATEGORY ID'!$D$1:$L$118,3,FALSE),"")</f>
        <v>3</v>
      </c>
      <c r="BH553" s="101">
        <f>IF(C553&gt;0,+VLOOKUP((+H553&amp;I553),'CATEGORY ID'!$H$1:$I$121,2,FALSE),"")</f>
        <v>109</v>
      </c>
      <c r="BJ553" s="101">
        <f>IF(C553&gt;0,IF(COUNTIF('CATEGORY ID'!$K$1:$K$121,+H553&amp;K553) &gt; 0, +VLOOKUP(+H553&amp;K553,'CATEGORY ID'!$K$1:$L$121,2,FALSE),""),"")</f>
        <v>48</v>
      </c>
      <c r="BK553" s="101" t="str">
        <f>IF(C553&gt;0,IF(COUNTIF('CATEGORY ID'!$K$124:$K$165, +VLOOKUP(C553,'STYLE NAMES'!$B:$AE,30,FALSE)) &gt; 0, +VLOOKUP(VLOOKUP(C553,'STYLE NAMES'!$B:$AE,30,FALSE),'CATEGORY ID'!K:M,2,FALSE),""),"")</f>
        <v/>
      </c>
      <c r="BM553" s="101">
        <v>204</v>
      </c>
      <c r="BR553" s="101" t="str" cm="1">
        <f t="array" ref="BR553">IF(C553&gt;0,_xlfn.TEXTJOIN(";", TRUE,_xlfn.UNIQUE(_xlfn._xlws.FILTER(BF553:BQ553,(BF553:BQ553&gt;0)),TRUE,FALSE)),"")&amp;";"&amp;BS553</f>
        <v>30;3;109;48;204;228</v>
      </c>
      <c r="BS553" s="101">
        <v>228</v>
      </c>
      <c r="BU553" s="106">
        <f>IF(C553&gt;0,+VLOOKUP($C553,'STYLE NAMES'!$B:$AC,26,FALSE),"")</f>
        <v>99.9</v>
      </c>
      <c r="BV553" s="106">
        <f>IF(C553&gt;0,+VLOOKUP($C553,'STYLE NAMES'!$B:$AC,27,FALSE),"")</f>
        <v>5490</v>
      </c>
      <c r="BW553" s="106">
        <f>IF(C553&gt;0,+VLOOKUP($C553,'STYLE NAMES'!$B:$AC,28,FALSE),"")</f>
        <v>114.88499999999999</v>
      </c>
      <c r="BY553"/>
      <c r="BZ553" s="101">
        <v>3</v>
      </c>
      <c r="CA553" s="137">
        <f t="shared" si="38"/>
        <v>1</v>
      </c>
      <c r="CB553" s="137" t="str">
        <f>+VLOOKUP(C553,'[2]STYLES &amp; MODELS MATRIX'!$A:$G,7,FALSE)</f>
        <v>AK</v>
      </c>
      <c r="CC553" s="137" t="str">
        <f>+VLOOKUP(C553,'[1]STYLES &amp; SIZE CHARTS'!$A:$H,8,FALSE)</f>
        <v>WT-LSBL1</v>
      </c>
      <c r="CD553" s="137"/>
      <c r="CE553" s="205"/>
      <c r="CF553" s="141"/>
    </row>
    <row r="554" spans="1:84" s="101" customFormat="1" ht="12" customHeight="1" x14ac:dyDescent="0.2">
      <c r="A554" s="102">
        <f t="shared" si="36"/>
        <v>8683711006060</v>
      </c>
      <c r="B554" s="101" t="s">
        <v>890</v>
      </c>
      <c r="C554" s="101" t="s">
        <v>127</v>
      </c>
      <c r="D554" s="101" t="s">
        <v>2972</v>
      </c>
      <c r="E554" s="203" t="s">
        <v>2401</v>
      </c>
      <c r="F554" s="101" t="s">
        <v>2248</v>
      </c>
      <c r="G554" s="101" t="str">
        <f>IF(C554&gt;0,+VLOOKUP($C554,'STYLE NAMES'!$B:$AC,4,FALSE),"")</f>
        <v>RIDER</v>
      </c>
      <c r="H554" s="101" t="str">
        <f>IF(C554&gt;0,+VLOOKUP($C554,'STYLE NAMES'!$B:$AC,5,FALSE),"")</f>
        <v>WOMEN</v>
      </c>
      <c r="I554" s="101" t="str">
        <f>IF(C554&gt;0,+VLOOKUP($C554,'STYLE NAMES'!$B:$AC,6,FALSE),"")</f>
        <v>TOPS</v>
      </c>
      <c r="J554" s="101" t="str">
        <f>IF(C554&gt;0,+VLOOKUP($C554,'STYLE NAMES'!$B:$AC,7,FALSE),"")</f>
        <v>WOMEN</v>
      </c>
      <c r="K554" s="101" t="str">
        <f>IF(C554&gt;0,+VLOOKUP($C554,'STYLE NAMES'!$B:$AC,8,FALSE),"")</f>
        <v>BASE LAYERS</v>
      </c>
      <c r="L554" s="101" t="str">
        <f>IF(E554&gt;0,+VLOOKUP($E554,'CODE GENERATOR'!$D:$T,3,FALSE),"")</f>
        <v>W</v>
      </c>
      <c r="M554" s="101" t="str">
        <f>IF(E554&gt;0,+VLOOKUP($E554,'CODE GENERATOR'!$D:$T,4,FALSE),"")</f>
        <v>SUPREME</v>
      </c>
      <c r="N554" s="101" t="str">
        <f>IF(E554&gt;0,+VLOOKUP($E554,'CODE GENERATOR'!$D:$T,6,FALSE),"")</f>
        <v>GREEN</v>
      </c>
      <c r="O554" s="101" t="str">
        <f>IF(E554&gt;0,+VLOOKUP($E554,'CODE GENERATOR'!$D:$T,7,FALSE),"")</f>
        <v>GREEN</v>
      </c>
      <c r="P554" s="101" t="str">
        <f t="shared" si="37"/>
        <v>GREEN</v>
      </c>
      <c r="Q554" s="104" t="str">
        <f>IF(E554&gt;0,+VLOOKUP($E554,'CODE GENERATOR'!$D:$T,11,FALSE),"")</f>
        <v>R.TOPWN_BLY0048</v>
      </c>
      <c r="R554" s="104" t="str">
        <f>IF(E554&gt;0,+VLOOKUP($E554,'CODE GENERATOR'!$D:$T,12,FALSE),"")</f>
        <v>SUP0017GRNGRN</v>
      </c>
      <c r="S554" s="104" t="str">
        <f>IF(E554&gt;0,+VLOOKUP($E554,'CODE GENERATOR'!$D:$T,13,FALSE),"")</f>
        <v>R.TOPWN_BLY0048_SUP0017GRNGRN</v>
      </c>
      <c r="T554" s="104" t="str">
        <f t="shared" si="35"/>
        <v>R.TOPWN_BLY0048_SUP0017GRNGRN_L</v>
      </c>
      <c r="U554" s="105">
        <v>8683711006060</v>
      </c>
      <c r="V554" s="107" t="str" cm="1">
        <f t="array" ref="V554">_xlfn.TEXTJOIN(";", TRUE, _xlfn.UNIQUE(_xlfn._xlws.FILTER(P$3:P$10029, C$3:C$10029=C554)))</f>
        <v>LILAC;NAVY;BLACK;BEIGE;BORDEAUX;DARK GRAY;GREEN</v>
      </c>
      <c r="W554" s="107" t="str" cm="1">
        <f t="array" ref="W554">_xlfn.TEXTJOIN(";", TRUE, _xlfn.UNIQUE(_xlfn._xlws.FILTER(F$3:F$10029, C$3:C$10029=C554)))</f>
        <v>XS;S;M;L;XL</v>
      </c>
      <c r="X554" s="101" t="str">
        <f>IF(E554&gt;0,+VLOOKUP($E554,'CODE GENERATOR'!$D:$AC,19,FALSE),0)</f>
        <v>2507_W_0878</v>
      </c>
      <c r="Y554" s="101" t="str">
        <f>IF(E554&gt;0,+VLOOKUP($E554,'CODE GENERATOR'!$D:$AC,20,FALSE),0)</f>
        <v>2507_W_0903</v>
      </c>
      <c r="Z554" s="101" t="str">
        <f>IF(E554&gt;0,+VLOOKUP($E554,'CODE GENERATOR'!$D:$AC,21,FALSE),0)</f>
        <v>2507_W_0921</v>
      </c>
      <c r="AA554" s="101" t="str">
        <f>IF(E554&gt;0,+VLOOKUP($E554,'CODE GENERATOR'!$D:$AC,22,FALSE),0)</f>
        <v>2507_W_0913</v>
      </c>
      <c r="AB554" s="101" t="str">
        <f>IF(E554&gt;0,+VLOOKUP($E554,'CODE GENERATOR'!$D:$AC,23,FALSE),0)</f>
        <v>2507_D_cavalier_detay_0062</v>
      </c>
      <c r="AC554" s="101" t="str">
        <f>IF(E554&gt;0,+VLOOKUP($E554,'CODE GENERATOR'!$D:$AC,24,FALSE),0)</f>
        <v/>
      </c>
      <c r="AD554" s="101" t="str">
        <f>IF(E554&gt;0,+VLOOKUP($E554,'CODE GENERATOR'!$D:$AC,25,FALSE),0)</f>
        <v>2507_VW_Web_16</v>
      </c>
      <c r="AE554" s="101" t="str">
        <f>IF(E554&gt;0,+VLOOKUP($E554,'CODE GENERATOR'!$D:$AC,26,FALSE),0)</f>
        <v/>
      </c>
      <c r="AF554" s="149" t="str">
        <f>IF($C554&gt;0,$C554&amp;" "&amp;$P554&amp;" "&amp;+VLOOKUP($C554,'STYLE NAMES'!$B:$AC,10,FALSE),"""")</f>
        <v>ASPEN GREEN WOMEN'S LONG SLEEVE BASE LAYER QUARTER ZIP</v>
      </c>
      <c r="AG554" s="101" t="str">
        <f>"Enjoy our "&amp;(AF554)&amp;"; "&amp;IF(C554&gt;0,+VLOOKUP($C554,'STYLE NAMES'!$B:$AC,11,FALSE),"")</f>
        <v>Enjoy our ASPEN GREEN WOMEN'S LONG SLEEVE BASE LAYER QUARTER ZIP; ASPEN Quarter Zip Base Layer / Second Skin
Chic, comfortable and technical
These elegant base layers are designed to ride and train in style.
Available in many colors to match your horse's gear.</v>
      </c>
      <c r="AH554" s="101" t="str">
        <f>IF(C554&gt;0,+VLOOKUP($C554,'STYLE NAMES'!$B:$AC,12,FALSE),"")</f>
        <v>*Extra-soft and comfortable technical jersey
* 4-way stretch fabric
* Breathable and Quick Dry
* Wrinkle-free and Easy Care
Composition:
90% Polyamide 10% Elasthane</v>
      </c>
      <c r="AI554" s="101" t="str">
        <f>IF(C554&gt;0,+VLOOKUP($C554,'STYLE NAMES'!$B:$AC,13,FALSE),"")</f>
        <v>Machine Wash at 30°C
Mild process
Iron at low temperature
Iron from REVERSE
Do NOT iron on logos or prints
Do not bleach
Do NOT Tumble Dry</v>
      </c>
      <c r="AJ554" s="149" t="str">
        <f>IF($C554&gt;0,$C554&amp;" "&amp;$P554&amp;" "&amp;+VLOOKUP($C554,'STYLE NAMES'!$B:$AC,14,FALSE),"""")</f>
        <v>ASPEN GREEN KADIN UZUN KOL FERMUARLI T-SHIRT</v>
      </c>
      <c r="AK554" s="149" t="str">
        <f>"Cavalier SanMarco tarafından tasarlanan "&amp;(AJ554)&amp;"; "&amp;IF(C554&gt;0,+VLOOKUP($C554,'STYLE NAMES'!$B:$AC,15,FALSE),"")</f>
        <v>Cavalier SanMarco tarafından tasarlanan ASPEN GREEN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54" s="149" t="str">
        <f>IF(C554&gt;0,+VLOOKUP($C554,'STYLE NAMES'!$B:$AC,16,FALSE),"")</f>
        <v>*Ekstra yumuşak ve rahat teknik örme kumaş
* 4 yöne esneyen kumaş
* Nefes Alabilir ve Hızlı Kuruma
* Kırışmaz ve Bakımı Kolay
Kompozisyon:
%90 Polyamid %10 Elastan</v>
      </c>
      <c r="AM554" s="149" t="str">
        <f>IF(C554&gt;0,+VLOOKUP($C554,'STYLE NAMES'!$B:$AC,17,FALSE),"")</f>
        <v>Makinede 30°C' de Yıkayın
Hassas Yıkama
Ilık ütü yapın
Tersten ütüleyin
Logo ve baskıları ÜTÜLEMEYİN
Çamaşır suyu kullanmayın
Kurutma Makinesinde Kurutmayın</v>
      </c>
      <c r="AN554" s="149" t="str">
        <f>IF($C554&gt;0,$C554&amp;" "&amp;$P554&amp;" "&amp;+VLOOKUP($C554,'STYLE NAMES'!$B:$AC,18,FALSE),"""")</f>
        <v>ASPEN GREEN MAGILETTA DONNA MANICA LUNGA QUARTER ZIP</v>
      </c>
      <c r="AO554" s="101" t="str">
        <f>"Disegnato da Cavalier SanMarco "&amp;(AN554)&amp;"; "&amp;IF(C554&gt;0,+VLOOKUP($C554,'STYLE NAMES'!$B:$AC,19,FALSE),"")</f>
        <v>Disegnato da Cavalier SanMarco ASPEN GREEN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54" s="101" t="str">
        <f>IF(C554&gt;0,+VLOOKUP($C554,'STYLE NAMES'!$B:$AC,20,FALSE),"")</f>
        <v>Jersey tecnico extra-morbido e confortevole 
Tessuto elasticizzato 4-way stretch 
Traspirante e ad asciugatura rapida 
No stiro e di facile manutenzione 
Composizione: 
90% Poliammide, 10% Elastan</v>
      </c>
      <c r="AQ554" s="101" t="str">
        <f>IF(C554&gt;0,+VLOOKUP($C554,'STYLE NAMES'!$B:$AC,21,FALSE),"")</f>
        <v>Lavare in lavatrice a 30°C Ciclo delicato 
Stirare a bassa temperatura
Stirare al rovescio 
Non stirare su loghi o stampe 
Non candeggiare 
Non asciugare in asciugatrice</v>
      </c>
      <c r="AR554" s="101">
        <f>IF(D554&gt;0,+VLOOKUP($C554,'STYLE NAMES'!$B:$AC,22,FALSE),"")</f>
        <v>0</v>
      </c>
      <c r="AS554" s="101">
        <f>IF(E554&gt;0,+VLOOKUP($C554,'STYLE NAMES'!$B:$AC,23,FALSE),"")</f>
        <v>0</v>
      </c>
      <c r="AT554" s="101">
        <f>IF(F554&gt;0,+VLOOKUP($C554,'STYLE NAMES'!$B:$AC,24,FALSE),"")</f>
        <v>0</v>
      </c>
      <c r="AU554" s="101">
        <f>IF(G554&gt;0,+VLOOKUP($C554,'STYLE NAMES'!$B:$AC,25,FALSE),"")</f>
        <v>0</v>
      </c>
      <c r="AV554" s="101" t="str">
        <f>+VLOOKUP($S554,'CODE GENERATOR'!$P:$AM,15,FALSE)</f>
        <v>R.BOTWN_BRC0067_TJR0027BLKBLK</v>
      </c>
      <c r="AW554" s="101" t="str">
        <f>+VLOOKUP($S554,'CODE GENERATOR'!$P:$AM,16,FALSE)</f>
        <v>A.RACUX_BLT0015_BRD0012GRYBBL</v>
      </c>
      <c r="AX554" s="101" t="str">
        <f>+VLOOKUP($S554,'CODE GENERATOR'!$P:$AM,17,FALSE)</f>
        <v>A.RACAU_SOC0018_NYL00003XBST1</v>
      </c>
      <c r="AY554" s="101">
        <f>+VLOOKUP($S554,'CODE GENERATOR'!$P:$AM,18,FALSE)</f>
        <v>0</v>
      </c>
      <c r="AZ554" s="101">
        <f>+VLOOKUP($S554,'CODE GENERATOR'!$P:$AM,19,FALSE)</f>
        <v>0</v>
      </c>
      <c r="BA554" s="101">
        <f>+VLOOKUP($S554,'CODE GENERATOR'!$P:$AM,20,FALSE)</f>
        <v>0</v>
      </c>
      <c r="BB554" s="101">
        <f>+VLOOKUP($S554,'CODE GENERATOR'!$P:$AM,21,FALSE)</f>
        <v>0</v>
      </c>
      <c r="BC554" s="101">
        <f>+VLOOKUP($S554,'CODE GENERATOR'!$P:$AM,22,FALSE)</f>
        <v>0</v>
      </c>
      <c r="BD554" s="101">
        <f>+VLOOKUP($S554,'CODE GENERATOR'!$P:$AM,23,FALSE)</f>
        <v>0</v>
      </c>
      <c r="BE554" s="101">
        <f>+VLOOKUP($S554,'CODE GENERATOR'!$P:$AM,24,FALSE)</f>
        <v>0</v>
      </c>
      <c r="BF554" s="101">
        <f>IF(C554&gt;0,+VLOOKUP(G554,'CATEGORY ID'!$A$1:$L$118,3,FALSE),"")</f>
        <v>30</v>
      </c>
      <c r="BG554" s="101">
        <f>IF(C554&gt;0,+VLOOKUP(H554,'CATEGORY ID'!$D$1:$L$118,3,FALSE),"")</f>
        <v>3</v>
      </c>
      <c r="BH554" s="101">
        <f>IF(C554&gt;0,+VLOOKUP((+H554&amp;I554),'CATEGORY ID'!$H$1:$I$121,2,FALSE),"")</f>
        <v>109</v>
      </c>
      <c r="BJ554" s="101">
        <f>IF(C554&gt;0,IF(COUNTIF('CATEGORY ID'!$K$1:$K$121,+H554&amp;K554) &gt; 0, +VLOOKUP(+H554&amp;K554,'CATEGORY ID'!$K$1:$L$121,2,FALSE),""),"")</f>
        <v>48</v>
      </c>
      <c r="BK554" s="101" t="str">
        <f>IF(C554&gt;0,IF(COUNTIF('CATEGORY ID'!$K$124:$K$165, +VLOOKUP(C554,'STYLE NAMES'!$B:$AE,30,FALSE)) &gt; 0, +VLOOKUP(VLOOKUP(C554,'STYLE NAMES'!$B:$AE,30,FALSE),'CATEGORY ID'!K:M,2,FALSE),""),"")</f>
        <v/>
      </c>
      <c r="BM554" s="101">
        <v>204</v>
      </c>
      <c r="BR554" s="101" t="str" cm="1">
        <f t="array" ref="BR554">IF(C554&gt;0,_xlfn.TEXTJOIN(";", TRUE,_xlfn.UNIQUE(_xlfn._xlws.FILTER(BF554:BQ554,(BF554:BQ554&gt;0)),TRUE,FALSE)),"")&amp;";"&amp;BS554</f>
        <v>30;3;109;48;204;228</v>
      </c>
      <c r="BS554" s="101">
        <v>228</v>
      </c>
      <c r="BU554" s="106">
        <f>IF(C554&gt;0,+VLOOKUP($C554,'STYLE NAMES'!$B:$AC,26,FALSE),"")</f>
        <v>99.9</v>
      </c>
      <c r="BV554" s="106">
        <f>IF(C554&gt;0,+VLOOKUP($C554,'STYLE NAMES'!$B:$AC,27,FALSE),"")</f>
        <v>5490</v>
      </c>
      <c r="BW554" s="106">
        <f>IF(C554&gt;0,+VLOOKUP($C554,'STYLE NAMES'!$B:$AC,28,FALSE),"")</f>
        <v>114.88499999999999</v>
      </c>
      <c r="BY554"/>
      <c r="BZ554" s="101">
        <v>2</v>
      </c>
      <c r="CA554" s="137">
        <f t="shared" si="38"/>
        <v>1</v>
      </c>
      <c r="CB554" s="137" t="str">
        <f>+VLOOKUP(C554,'[2]STYLES &amp; MODELS MATRIX'!$A:$G,7,FALSE)</f>
        <v>AK</v>
      </c>
      <c r="CC554" s="137" t="str">
        <f>+VLOOKUP(C554,'[1]STYLES &amp; SIZE CHARTS'!$A:$H,8,FALSE)</f>
        <v>WT-LSBL1</v>
      </c>
      <c r="CD554" s="137"/>
      <c r="CE554" s="205"/>
      <c r="CF554" s="141"/>
    </row>
    <row r="555" spans="1:84" s="101" customFormat="1" ht="12" customHeight="1" x14ac:dyDescent="0.2">
      <c r="A555" s="102">
        <f t="shared" si="36"/>
        <v>8683711006077</v>
      </c>
      <c r="B555" s="101" t="s">
        <v>890</v>
      </c>
      <c r="C555" s="101" t="s">
        <v>127</v>
      </c>
      <c r="D555" s="101" t="s">
        <v>2972</v>
      </c>
      <c r="E555" s="203" t="s">
        <v>2401</v>
      </c>
      <c r="F555" s="101" t="s">
        <v>2249</v>
      </c>
      <c r="G555" s="101" t="str">
        <f>IF(C555&gt;0,+VLOOKUP($C555,'STYLE NAMES'!$B:$AC,4,FALSE),"")</f>
        <v>RIDER</v>
      </c>
      <c r="H555" s="101" t="str">
        <f>IF(C555&gt;0,+VLOOKUP($C555,'STYLE NAMES'!$B:$AC,5,FALSE),"")</f>
        <v>WOMEN</v>
      </c>
      <c r="I555" s="101" t="str">
        <f>IF(C555&gt;0,+VLOOKUP($C555,'STYLE NAMES'!$B:$AC,6,FALSE),"")</f>
        <v>TOPS</v>
      </c>
      <c r="J555" s="101" t="str">
        <f>IF(C555&gt;0,+VLOOKUP($C555,'STYLE NAMES'!$B:$AC,7,FALSE),"")</f>
        <v>WOMEN</v>
      </c>
      <c r="K555" s="101" t="str">
        <f>IF(C555&gt;0,+VLOOKUP($C555,'STYLE NAMES'!$B:$AC,8,FALSE),"")</f>
        <v>BASE LAYERS</v>
      </c>
      <c r="L555" s="101" t="str">
        <f>IF(E555&gt;0,+VLOOKUP($E555,'CODE GENERATOR'!$D:$T,3,FALSE),"")</f>
        <v>W</v>
      </c>
      <c r="M555" s="101" t="str">
        <f>IF(E555&gt;0,+VLOOKUP($E555,'CODE GENERATOR'!$D:$T,4,FALSE),"")</f>
        <v>SUPREME</v>
      </c>
      <c r="N555" s="101" t="str">
        <f>IF(E555&gt;0,+VLOOKUP($E555,'CODE GENERATOR'!$D:$T,6,FALSE),"")</f>
        <v>GREEN</v>
      </c>
      <c r="O555" s="101" t="str">
        <f>IF(E555&gt;0,+VLOOKUP($E555,'CODE GENERATOR'!$D:$T,7,FALSE),"")</f>
        <v>GREEN</v>
      </c>
      <c r="P555" s="101" t="str">
        <f t="shared" si="37"/>
        <v>GREEN</v>
      </c>
      <c r="Q555" s="104" t="str">
        <f>IF(E555&gt;0,+VLOOKUP($E555,'CODE GENERATOR'!$D:$T,11,FALSE),"")</f>
        <v>R.TOPWN_BLY0048</v>
      </c>
      <c r="R555" s="104" t="str">
        <f>IF(E555&gt;0,+VLOOKUP($E555,'CODE GENERATOR'!$D:$T,12,FALSE),"")</f>
        <v>SUP0017GRNGRN</v>
      </c>
      <c r="S555" s="104" t="str">
        <f>IF(E555&gt;0,+VLOOKUP($E555,'CODE GENERATOR'!$D:$T,13,FALSE),"")</f>
        <v>R.TOPWN_BLY0048_SUP0017GRNGRN</v>
      </c>
      <c r="T555" s="104" t="str">
        <f t="shared" si="35"/>
        <v>R.TOPWN_BLY0048_SUP0017GRNGRN_XL</v>
      </c>
      <c r="U555" s="105">
        <v>8683711006077</v>
      </c>
      <c r="V555" s="107" t="str" cm="1">
        <f t="array" ref="V555">_xlfn.TEXTJOIN(";", TRUE, _xlfn.UNIQUE(_xlfn._xlws.FILTER(P$3:P$10029, C$3:C$10029=C555)))</f>
        <v>LILAC;NAVY;BLACK;BEIGE;BORDEAUX;DARK GRAY;GREEN</v>
      </c>
      <c r="W555" s="107" t="str" cm="1">
        <f t="array" ref="W555">_xlfn.TEXTJOIN(";", TRUE, _xlfn.UNIQUE(_xlfn._xlws.FILTER(F$3:F$10029, C$3:C$10029=C555)))</f>
        <v>XS;S;M;L;XL</v>
      </c>
      <c r="X555" s="101" t="str">
        <f>IF(E555&gt;0,+VLOOKUP($E555,'CODE GENERATOR'!$D:$AC,19,FALSE),0)</f>
        <v>2507_W_0878</v>
      </c>
      <c r="Y555" s="101" t="str">
        <f>IF(E555&gt;0,+VLOOKUP($E555,'CODE GENERATOR'!$D:$AC,20,FALSE),0)</f>
        <v>2507_W_0903</v>
      </c>
      <c r="Z555" s="101" t="str">
        <f>IF(E555&gt;0,+VLOOKUP($E555,'CODE GENERATOR'!$D:$AC,21,FALSE),0)</f>
        <v>2507_W_0921</v>
      </c>
      <c r="AA555" s="101" t="str">
        <f>IF(E555&gt;0,+VLOOKUP($E555,'CODE GENERATOR'!$D:$AC,22,FALSE),0)</f>
        <v>2507_W_0913</v>
      </c>
      <c r="AB555" s="101" t="str">
        <f>IF(E555&gt;0,+VLOOKUP($E555,'CODE GENERATOR'!$D:$AC,23,FALSE),0)</f>
        <v>2507_D_cavalier_detay_0062</v>
      </c>
      <c r="AC555" s="101" t="str">
        <f>IF(E555&gt;0,+VLOOKUP($E555,'CODE GENERATOR'!$D:$AC,24,FALSE),0)</f>
        <v/>
      </c>
      <c r="AD555" s="101" t="str">
        <f>IF(E555&gt;0,+VLOOKUP($E555,'CODE GENERATOR'!$D:$AC,25,FALSE),0)</f>
        <v>2507_VW_Web_16</v>
      </c>
      <c r="AE555" s="101" t="str">
        <f>IF(E555&gt;0,+VLOOKUP($E555,'CODE GENERATOR'!$D:$AC,26,FALSE),0)</f>
        <v/>
      </c>
      <c r="AF555" s="149" t="str">
        <f>IF($C555&gt;0,$C555&amp;" "&amp;$P555&amp;" "&amp;+VLOOKUP($C555,'STYLE NAMES'!$B:$AC,10,FALSE),"""")</f>
        <v>ASPEN GREEN WOMEN'S LONG SLEEVE BASE LAYER QUARTER ZIP</v>
      </c>
      <c r="AG555" s="101" t="str">
        <f>"Enjoy our "&amp;(AF555)&amp;"; "&amp;IF(C555&gt;0,+VLOOKUP($C555,'STYLE NAMES'!$B:$AC,11,FALSE),"")</f>
        <v>Enjoy our ASPEN GREEN WOMEN'S LONG SLEEVE BASE LAYER QUARTER ZIP; ASPEN Quarter Zip Base Layer / Second Skin
Chic, comfortable and technical
These elegant base layers are designed to ride and train in style.
Available in many colors to match your horse's gear.</v>
      </c>
      <c r="AH555" s="101" t="str">
        <f>IF(C555&gt;0,+VLOOKUP($C555,'STYLE NAMES'!$B:$AC,12,FALSE),"")</f>
        <v>*Extra-soft and comfortable technical jersey
* 4-way stretch fabric
* Breathable and Quick Dry
* Wrinkle-free and Easy Care
Composition:
90% Polyamide 10% Elasthane</v>
      </c>
      <c r="AI555" s="101" t="str">
        <f>IF(C555&gt;0,+VLOOKUP($C555,'STYLE NAMES'!$B:$AC,13,FALSE),"")</f>
        <v>Machine Wash at 30°C
Mild process
Iron at low temperature
Iron from REVERSE
Do NOT iron on logos or prints
Do not bleach
Do NOT Tumble Dry</v>
      </c>
      <c r="AJ555" s="149" t="str">
        <f>IF($C555&gt;0,$C555&amp;" "&amp;$P555&amp;" "&amp;+VLOOKUP($C555,'STYLE NAMES'!$B:$AC,14,FALSE),"""")</f>
        <v>ASPEN GREEN KADIN UZUN KOL FERMUARLI T-SHIRT</v>
      </c>
      <c r="AK555" s="149" t="str">
        <f>"Cavalier SanMarco tarafından tasarlanan "&amp;(AJ555)&amp;"; "&amp;IF(C555&gt;0,+VLOOKUP($C555,'STYLE NAMES'!$B:$AC,15,FALSE),"")</f>
        <v>Cavalier SanMarco tarafından tasarlanan ASPEN GREEN KADIN UZUN KOL FERMUARLI T-SHIRT; ASPEN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555" s="149" t="str">
        <f>IF(C555&gt;0,+VLOOKUP($C555,'STYLE NAMES'!$B:$AC,16,FALSE),"")</f>
        <v>*Ekstra yumuşak ve rahat teknik örme kumaş
* 4 yöne esneyen kumaş
* Nefes Alabilir ve Hızlı Kuruma
* Kırışmaz ve Bakımı Kolay
Kompozisyon:
%90 Polyamid %10 Elastan</v>
      </c>
      <c r="AM555" s="149" t="str">
        <f>IF(C555&gt;0,+VLOOKUP($C555,'STYLE NAMES'!$B:$AC,17,FALSE),"")</f>
        <v>Makinede 30°C' de Yıkayın
Hassas Yıkama
Ilık ütü yapın
Tersten ütüleyin
Logo ve baskıları ÜTÜLEMEYİN
Çamaşır suyu kullanmayın
Kurutma Makinesinde Kurutmayın</v>
      </c>
      <c r="AN555" s="149" t="str">
        <f>IF($C555&gt;0,$C555&amp;" "&amp;$P555&amp;" "&amp;+VLOOKUP($C555,'STYLE NAMES'!$B:$AC,18,FALSE),"""")</f>
        <v>ASPEN GREEN MAGILETTA DONNA MANICA LUNGA QUARTER ZIP</v>
      </c>
      <c r="AO555" s="101" t="str">
        <f>"Disegnato da Cavalier SanMarco "&amp;(AN555)&amp;"; "&amp;IF(C555&gt;0,+VLOOKUP($C555,'STYLE NAMES'!$B:$AC,19,FALSE),"")</f>
        <v>Disegnato da Cavalier SanMarco ASPEN GREEN MAGILETTA DONNA MANICA LUNGA QUARTER ZIP; ASPEN Maglietta tecnica a mezza zip / Second Skin
Chic, confortevole e tecnica 
Queste magliette elegante sono progettati per cavalcare e allenarsi con stile
Disponibile in molti colori per abbinarsi all'attrezzatura del tuo cavallo</v>
      </c>
      <c r="AP555" s="101" t="str">
        <f>IF(C555&gt;0,+VLOOKUP($C555,'STYLE NAMES'!$B:$AC,20,FALSE),"")</f>
        <v>Jersey tecnico extra-morbido e confortevole 
Tessuto elasticizzato 4-way stretch 
Traspirante e ad asciugatura rapida 
No stiro e di facile manutenzione 
Composizione: 
90% Poliammide, 10% Elastan</v>
      </c>
      <c r="AQ555" s="101" t="str">
        <f>IF(C555&gt;0,+VLOOKUP($C555,'STYLE NAMES'!$B:$AC,21,FALSE),"")</f>
        <v>Lavare in lavatrice a 30°C Ciclo delicato 
Stirare a bassa temperatura
Stirare al rovescio 
Non stirare su loghi o stampe 
Non candeggiare 
Non asciugare in asciugatrice</v>
      </c>
      <c r="AR555" s="101">
        <f>IF(D555&gt;0,+VLOOKUP($C555,'STYLE NAMES'!$B:$AC,22,FALSE),"")</f>
        <v>0</v>
      </c>
      <c r="AS555" s="101">
        <f>IF(E555&gt;0,+VLOOKUP($C555,'STYLE NAMES'!$B:$AC,23,FALSE),"")</f>
        <v>0</v>
      </c>
      <c r="AT555" s="101">
        <f>IF(F555&gt;0,+VLOOKUP($C555,'STYLE NAMES'!$B:$AC,24,FALSE),"")</f>
        <v>0</v>
      </c>
      <c r="AU555" s="101">
        <f>IF(G555&gt;0,+VLOOKUP($C555,'STYLE NAMES'!$B:$AC,25,FALSE),"")</f>
        <v>0</v>
      </c>
      <c r="AV555" s="101" t="str">
        <f>+VLOOKUP($S555,'CODE GENERATOR'!$P:$AM,15,FALSE)</f>
        <v>R.BOTWN_BRC0067_TJR0027BLKBLK</v>
      </c>
      <c r="AW555" s="101" t="str">
        <f>+VLOOKUP($S555,'CODE GENERATOR'!$P:$AM,16,FALSE)</f>
        <v>A.RACUX_BLT0015_BRD0012GRYBBL</v>
      </c>
      <c r="AX555" s="101" t="str">
        <f>+VLOOKUP($S555,'CODE GENERATOR'!$P:$AM,17,FALSE)</f>
        <v>A.RACAU_SOC0018_NYL00003XBST1</v>
      </c>
      <c r="AY555" s="101">
        <f>+VLOOKUP($S555,'CODE GENERATOR'!$P:$AM,18,FALSE)</f>
        <v>0</v>
      </c>
      <c r="AZ555" s="101">
        <f>+VLOOKUP($S555,'CODE GENERATOR'!$P:$AM,19,FALSE)</f>
        <v>0</v>
      </c>
      <c r="BA555" s="101">
        <f>+VLOOKUP($S555,'CODE GENERATOR'!$P:$AM,20,FALSE)</f>
        <v>0</v>
      </c>
      <c r="BB555" s="101">
        <f>+VLOOKUP($S555,'CODE GENERATOR'!$P:$AM,21,FALSE)</f>
        <v>0</v>
      </c>
      <c r="BC555" s="101">
        <f>+VLOOKUP($S555,'CODE GENERATOR'!$P:$AM,22,FALSE)</f>
        <v>0</v>
      </c>
      <c r="BD555" s="101">
        <f>+VLOOKUP($S555,'CODE GENERATOR'!$P:$AM,23,FALSE)</f>
        <v>0</v>
      </c>
      <c r="BE555" s="101">
        <f>+VLOOKUP($S555,'CODE GENERATOR'!$P:$AM,24,FALSE)</f>
        <v>0</v>
      </c>
      <c r="BF555" s="101">
        <f>IF(C555&gt;0,+VLOOKUP(G555,'CATEGORY ID'!$A$1:$L$118,3,FALSE),"")</f>
        <v>30</v>
      </c>
      <c r="BG555" s="101">
        <f>IF(C555&gt;0,+VLOOKUP(H555,'CATEGORY ID'!$D$1:$L$118,3,FALSE),"")</f>
        <v>3</v>
      </c>
      <c r="BH555" s="101">
        <f>IF(C555&gt;0,+VLOOKUP((+H555&amp;I555),'CATEGORY ID'!$H$1:$I$121,2,FALSE),"")</f>
        <v>109</v>
      </c>
      <c r="BJ555" s="101">
        <f>IF(C555&gt;0,IF(COUNTIF('CATEGORY ID'!$K$1:$K$121,+H555&amp;K555) &gt; 0, +VLOOKUP(+H555&amp;K555,'CATEGORY ID'!$K$1:$L$121,2,FALSE),""),"")</f>
        <v>48</v>
      </c>
      <c r="BK555" s="101" t="str">
        <f>IF(C555&gt;0,IF(COUNTIF('CATEGORY ID'!$K$124:$K$165, +VLOOKUP(C555,'STYLE NAMES'!$B:$AE,30,FALSE)) &gt; 0, +VLOOKUP(VLOOKUP(C555,'STYLE NAMES'!$B:$AE,30,FALSE),'CATEGORY ID'!K:M,2,FALSE),""),"")</f>
        <v/>
      </c>
      <c r="BM555" s="101">
        <v>204</v>
      </c>
      <c r="BR555" s="101" t="str" cm="1">
        <f t="array" ref="BR555">IF(C555&gt;0,_xlfn.TEXTJOIN(";", TRUE,_xlfn.UNIQUE(_xlfn._xlws.FILTER(BF555:BQ555,(BF555:BQ555&gt;0)),TRUE,FALSE)),"")&amp;";"&amp;BS555</f>
        <v>30;3;109;48;204;228</v>
      </c>
      <c r="BS555" s="101">
        <v>228</v>
      </c>
      <c r="BU555" s="106">
        <f>IF(C555&gt;0,+VLOOKUP($C555,'STYLE NAMES'!$B:$AC,26,FALSE),"")</f>
        <v>99.9</v>
      </c>
      <c r="BV555" s="106">
        <f>IF(C555&gt;0,+VLOOKUP($C555,'STYLE NAMES'!$B:$AC,27,FALSE),"")</f>
        <v>5490</v>
      </c>
      <c r="BW555" s="106">
        <f>IF(C555&gt;0,+VLOOKUP($C555,'STYLE NAMES'!$B:$AC,28,FALSE),"")</f>
        <v>114.88499999999999</v>
      </c>
      <c r="BY555"/>
      <c r="BZ555" s="101">
        <v>3</v>
      </c>
      <c r="CA555" s="137">
        <f t="shared" si="38"/>
        <v>1</v>
      </c>
      <c r="CB555" s="137" t="str">
        <f>+VLOOKUP(C555,'[2]STYLES &amp; MODELS MATRIX'!$A:$G,7,FALSE)</f>
        <v>AK</v>
      </c>
      <c r="CC555" s="137" t="str">
        <f>+VLOOKUP(C555,'[1]STYLES &amp; SIZE CHARTS'!$A:$H,8,FALSE)</f>
        <v>WT-LSBL1</v>
      </c>
      <c r="CD555" s="137"/>
      <c r="CE555" s="205"/>
      <c r="CF555" s="141"/>
    </row>
    <row r="556" spans="1:84" s="101" customFormat="1" ht="12" customHeight="1" x14ac:dyDescent="0.2">
      <c r="A556" s="102">
        <f t="shared" si="36"/>
        <v>8683711006091</v>
      </c>
      <c r="B556" s="101" t="s">
        <v>891</v>
      </c>
      <c r="C556" s="101" t="s">
        <v>354</v>
      </c>
      <c r="D556" s="101" t="s">
        <v>2975</v>
      </c>
      <c r="E556" s="203" t="s">
        <v>2402</v>
      </c>
      <c r="F556" s="101" t="s">
        <v>2346</v>
      </c>
      <c r="G556" s="101" t="str">
        <f>IF(C556&gt;0,+VLOOKUP($C556,'STYLE NAMES'!$B:$AC,4,FALSE),"")</f>
        <v>RIDER</v>
      </c>
      <c r="H556" s="101" t="str">
        <f>IF(C556&gt;0,+VLOOKUP($C556,'STYLE NAMES'!$B:$AC,5,FALSE),"")</f>
        <v>MEN</v>
      </c>
      <c r="I556" s="101" t="str">
        <f>IF(C556&gt;0,+VLOOKUP($C556,'STYLE NAMES'!$B:$AC,6,FALSE),"")</f>
        <v>TOPS</v>
      </c>
      <c r="J556" s="101" t="str">
        <f>IF(C556&gt;0,+VLOOKUP($C556,'STYLE NAMES'!$B:$AC,7,FALSE),"")</f>
        <v>MEN</v>
      </c>
      <c r="K556" s="101" t="str">
        <f>IF(C556&gt;0,+VLOOKUP($C556,'STYLE NAMES'!$B:$AC,8,FALSE),"")</f>
        <v>BASE LAYERS</v>
      </c>
      <c r="L556" s="101" t="str">
        <f>IF(E556&gt;0,+VLOOKUP($E556,'CODE GENERATOR'!$D:$T,3,FALSE),"")</f>
        <v>W</v>
      </c>
      <c r="M556" s="101" t="str">
        <f>IF(E556&gt;0,+VLOOKUP($E556,'CODE GENERATOR'!$D:$T,4,FALSE),"")</f>
        <v>SUPREME</v>
      </c>
      <c r="N556" s="101" t="str">
        <f>IF(E556&gt;0,+VLOOKUP($E556,'CODE GENERATOR'!$D:$T,6,FALSE),"")</f>
        <v>LIGHT GRAY</v>
      </c>
      <c r="O556" s="101" t="str">
        <f>IF(E556&gt;0,+VLOOKUP($E556,'CODE GENERATOR'!$D:$T,7,FALSE),"")</f>
        <v>LIGHT GRAY</v>
      </c>
      <c r="P556" s="101" t="str">
        <f t="shared" si="37"/>
        <v>LIGHT GRAY</v>
      </c>
      <c r="Q556" s="104" t="str">
        <f>IF(E556&gt;0,+VLOOKUP($E556,'CODE GENERATOR'!$D:$T,11,FALSE),"")</f>
        <v>R.TOPMN_BLY0049</v>
      </c>
      <c r="R556" s="104" t="str">
        <f>IF(E556&gt;0,+VLOOKUP($E556,'CODE GENERATOR'!$D:$T,12,FALSE),"")</f>
        <v>SUP0018LGYLGY</v>
      </c>
      <c r="S556" s="104" t="str">
        <f>IF(E556&gt;0,+VLOOKUP($E556,'CODE GENERATOR'!$D:$T,13,FALSE),"")</f>
        <v>R.TOPMN_BLY0049_SUP0018LGYLGY</v>
      </c>
      <c r="T556" s="104" t="str">
        <f t="shared" si="35"/>
        <v>R.TOPMN_BLY0049_SUP0018LGYLGY_XS</v>
      </c>
      <c r="U556" s="105">
        <v>8683711006091</v>
      </c>
      <c r="V556" s="107" t="str" cm="1">
        <f t="array" ref="V556">_xlfn.TEXTJOIN(";", TRUE, _xlfn.UNIQUE(_xlfn._xlws.FILTER(P$3:P$10029, C$3:C$10029=C556)))</f>
        <v>LIGHT GRAY</v>
      </c>
      <c r="W556" s="107" t="str" cm="1">
        <f t="array" ref="W556">_xlfn.TEXTJOIN(";", TRUE, _xlfn.UNIQUE(_xlfn._xlws.FILTER(F$3:F$10029, C$3:C$10029=C556)))</f>
        <v>XS;S;M;L;XL;XXL</v>
      </c>
      <c r="X556" s="101" t="str">
        <f>IF(E556&gt;0,+VLOOKUP($E556,'CODE GENERATOR'!$D:$AC,19,FALSE),0)</f>
        <v>2507_W_2965</v>
      </c>
      <c r="Y556" s="101" t="str">
        <f>IF(E556&gt;0,+VLOOKUP($E556,'CODE GENERATOR'!$D:$AC,20,FALSE),0)</f>
        <v>2507_W_2967</v>
      </c>
      <c r="Z556" s="101" t="str">
        <f>IF(E556&gt;0,+VLOOKUP($E556,'CODE GENERATOR'!$D:$AC,21,FALSE),0)</f>
        <v>2507_W_2986</v>
      </c>
      <c r="AA556" s="101" t="str">
        <f>IF(E556&gt;0,+VLOOKUP($E556,'CODE GENERATOR'!$D:$AC,22,FALSE),0)</f>
        <v>2507_W_2984</v>
      </c>
      <c r="AB556" s="101" t="str">
        <f>IF(E556&gt;0,+VLOOKUP($E556,'CODE GENERATOR'!$D:$AC,23,FALSE),0)</f>
        <v>2507_D_cavalier_detay_0060</v>
      </c>
      <c r="AC556" s="101" t="str">
        <f>IF(E556&gt;0,+VLOOKUP($E556,'CODE GENERATOR'!$D:$AC,24,FALSE),0)</f>
        <v/>
      </c>
      <c r="AD556" s="101" t="str">
        <f>IF(E556&gt;0,+VLOOKUP($E556,'CODE GENERATOR'!$D:$AC,25,FALSE),0)</f>
        <v>2507_VW_Web_68</v>
      </c>
      <c r="AE556" s="101" t="str">
        <f>IF(E556&gt;0,+VLOOKUP($E556,'CODE GENERATOR'!$D:$AC,26,FALSE),0)</f>
        <v/>
      </c>
      <c r="AF556" s="149" t="str">
        <f>IF($C556&gt;0,$C556&amp;" "&amp;$P556&amp;" "&amp;+VLOOKUP($C556,'STYLE NAMES'!$B:$AC,10,FALSE),"""")</f>
        <v>HELSINKI LIGHT GRAY MEN'S LONG SLEEVE BASE LAYER QUARTER ZIP</v>
      </c>
      <c r="AG556" s="101" t="str">
        <f>"Enjoy our "&amp;(AF556)&amp;"; "&amp;IF(C556&gt;0,+VLOOKUP($C556,'STYLE NAMES'!$B:$AC,11,FALSE),"")</f>
        <v xml:space="preserve">Enjoy our HELSINKI LIGHT GRAY MEN'S LONG SLEEVE BASE LAYER QUARTER ZIP; HELSINKI Quarter Zip Base Layer / Second Skin
Soft, comfortable and technical
These elegant base layers are designed to ride and train in style.
</v>
      </c>
      <c r="AH556" s="101" t="str">
        <f>IF(C556&gt;0,+VLOOKUP($C556,'STYLE NAMES'!$B:$AC,12,FALSE),"")</f>
        <v>*Extra-soft and comfortable technical jersey
* 4-way stretch fabric
* Breathable and Quick Dry
* Wrinkle-free and Easy Care
Composition:
90% Polyamide 10% Elasthane</v>
      </c>
      <c r="AI556" s="101" t="str">
        <f>IF(C556&gt;0,+VLOOKUP($C556,'STYLE NAMES'!$B:$AC,13,FALSE),"")</f>
        <v>Machine Wash at 30°C
Mild process
Iron at low temperature
Iron from REVERSE
Do NOT iron on logos or prints
Do not bleach
Do NOT Tumble Dry</v>
      </c>
      <c r="AJ556" s="149" t="str">
        <f>IF($C556&gt;0,$C556&amp;" "&amp;$P556&amp;" "&amp;+VLOOKUP($C556,'STYLE NAMES'!$B:$AC,14,FALSE),"""")</f>
        <v>HELSINKI LIGHT GRAY ERKEK UZUN KOL FERMUARLI T-SHIRT</v>
      </c>
      <c r="AK556" s="149" t="str">
        <f>"Cavalier SanMarco tarafından tasarlanan "&amp;(AJ556)&amp;"; "&amp;IF(C556&gt;0,+VLOOKUP($C556,'STYLE NAMES'!$B:$AC,15,FALSE),"")</f>
        <v>Cavalier SanMarco tarafından tasarlanan HELSINKI LIGHT GRAY ERKEK UZUN KOL FERMUARLI T-SHIRT; HELSINKI Fermuarlı Uzun Kol Antrenman T-shirt / Second Skin
Şık, konforlu ve teknik
Bu zarif t-shirtler, şık bir şekilde ata binmeniz ve antrenman yapmanız için tasarlanmıştır.</v>
      </c>
      <c r="AL556" s="149" t="str">
        <f>IF(C556&gt;0,+VLOOKUP($C556,'STYLE NAMES'!$B:$AC,16,FALSE),"")</f>
        <v>*Ekstra yumuşak ve rahat teknik örme kumaş
* 4 yöne esneyen kumaş
* Nefes Alabilir ve Hızlı Kuruma
* Kırışmaz ve Bakımı Kolay
Kompozisyon:
%90 Poliamid %10 Elastan</v>
      </c>
      <c r="AM556" s="149" t="str">
        <f>IF(C556&gt;0,+VLOOKUP($C556,'STYLE NAMES'!$B:$AC,17,FALSE),"")</f>
        <v>Makinede 30°C' de Yıkayın
Hassas Yıkama
Ilık ütü yapın
Tersten ütüleyin
Logo ve baskıları ÜTÜLEMEYİN
Çamaşır suyu kullanmayın
Kurutma Makinesinde Kurutmayın</v>
      </c>
      <c r="AN556" s="149" t="str">
        <f>IF($C556&gt;0,$C556&amp;" "&amp;$P556&amp;" "&amp;+VLOOKUP($C556,'STYLE NAMES'!$B:$AC,18,FALSE),"""")</f>
        <v>HELSINKI LIGHT GRAY MAGLIETTA MANICA LUNGA  UOMO QUARTER ZIP</v>
      </c>
      <c r="AO556" s="101" t="str">
        <f>"Disegnato da Cavalier SanMarco "&amp;(AN556)&amp;"; "&amp;IF(C556&gt;0,+VLOOKUP($C556,'STYLE NAMES'!$B:$AC,19,FALSE),"")</f>
        <v>Disegnato da Cavalier SanMarco HELSINKI LIGHT GRAY MAGLIETTA MANICA LUNGA  UOMO QUARTER ZIP; HELSINKI Maglietta tecnica a mezza zip / Second Skin
Morbida, confortevole e tecnica
Queste magliette elegante sono progettati per cavalcare e allenarsi con stile.</v>
      </c>
      <c r="AP556" s="101" t="str">
        <f>IF(C556&gt;0,+VLOOKUP($C556,'STYLE NAMES'!$B:$AC,20,FALSE),"")</f>
        <v>Jersey tecnico extra-morbido e confortevole 
Tessuto elasticizzato 4-way stretch 
Traspirante e ad asciugatura rapida 
No stiro e di facile manutenzione 
Composizione: 
90% Poliammide, 10% Elastan</v>
      </c>
      <c r="AQ556" s="101" t="str">
        <f>IF(C556&gt;0,+VLOOKUP($C556,'STYLE NAMES'!$B:$AC,21,FALSE),"")</f>
        <v>Lavare in lavatrice a 30°C Ciclo delicato 
Stirare a bassa temperatura
Stirare al rovescio 
Non stirare su loghi o stampe 
Non candeggiare 
Non asciugare in asciugatrice</v>
      </c>
      <c r="AR556" s="101">
        <f>IF(D556&gt;0,+VLOOKUP($C556,'STYLE NAMES'!$B:$AC,22,FALSE),"")</f>
        <v>0</v>
      </c>
      <c r="AS556" s="101">
        <f>IF(E556&gt;0,+VLOOKUP($C556,'STYLE NAMES'!$B:$AC,23,FALSE),"")</f>
        <v>0</v>
      </c>
      <c r="AT556" s="101">
        <f>IF(F556&gt;0,+VLOOKUP($C556,'STYLE NAMES'!$B:$AC,24,FALSE),"")</f>
        <v>0</v>
      </c>
      <c r="AU556" s="101">
        <f>IF(G556&gt;0,+VLOOKUP($C556,'STYLE NAMES'!$B:$AC,25,FALSE),"")</f>
        <v>0</v>
      </c>
      <c r="AV556" s="101" t="str">
        <f>+VLOOKUP($S556,'CODE GENERATOR'!$P:$AM,15,FALSE)</f>
        <v>R.BOTMN_BRC0066_TJR0026BLKBLK</v>
      </c>
      <c r="AW556" s="101" t="str">
        <f>+VLOOKUP($S556,'CODE GENERATOR'!$P:$AM,16,FALSE)</f>
        <v>A.RACUX_BLT0015_BRD0012GRYBBL</v>
      </c>
      <c r="AX556" s="101" t="str">
        <f>+VLOOKUP($S556,'CODE GENERATOR'!$P:$AM,17,FALSE)</f>
        <v>A.RACAU_SOC0018_NYL00003XBST2</v>
      </c>
      <c r="AY556" s="101">
        <f>+VLOOKUP($S556,'CODE GENERATOR'!$P:$AM,18,FALSE)</f>
        <v>0</v>
      </c>
      <c r="AZ556" s="101">
        <f>+VLOOKUP($S556,'CODE GENERATOR'!$P:$AM,19,FALSE)</f>
        <v>0</v>
      </c>
      <c r="BA556" s="101">
        <f>+VLOOKUP($S556,'CODE GENERATOR'!$P:$AM,20,FALSE)</f>
        <v>0</v>
      </c>
      <c r="BB556" s="101">
        <f>+VLOOKUP($S556,'CODE GENERATOR'!$P:$AM,21,FALSE)</f>
        <v>0</v>
      </c>
      <c r="BC556" s="101">
        <f>+VLOOKUP($S556,'CODE GENERATOR'!$P:$AM,22,FALSE)</f>
        <v>0</v>
      </c>
      <c r="BD556" s="101">
        <f>+VLOOKUP($S556,'CODE GENERATOR'!$P:$AM,23,FALSE)</f>
        <v>0</v>
      </c>
      <c r="BE556" s="101">
        <f>+VLOOKUP($S556,'CODE GENERATOR'!$P:$AM,24,FALSE)</f>
        <v>0</v>
      </c>
      <c r="BF556" s="101">
        <f>IF(C556&gt;0,+VLOOKUP(G556,'CATEGORY ID'!$A$1:$L$118,3,FALSE),"")</f>
        <v>30</v>
      </c>
      <c r="BG556" s="101">
        <f>IF(C556&gt;0,+VLOOKUP(H556,'CATEGORY ID'!$D$1:$L$118,3,FALSE),"")</f>
        <v>2</v>
      </c>
      <c r="BH556" s="101">
        <f>IF(C556&gt;0,+VLOOKUP((+H556&amp;I556),'CATEGORY ID'!$H$1:$I$121,2,FALSE),"")</f>
        <v>108</v>
      </c>
      <c r="BJ556" s="101">
        <f>IF(C556&gt;0,IF(COUNTIF('CATEGORY ID'!$K$1:$K$121,+H556&amp;K556) &gt; 0, +VLOOKUP(+H556&amp;K556,'CATEGORY ID'!$K$1:$L$121,2,FALSE),""),"")</f>
        <v>41</v>
      </c>
      <c r="BK556" s="101" t="str">
        <f>IF(C556&gt;0,IF(COUNTIF('CATEGORY ID'!$K$124:$K$165, +VLOOKUP(C556,'STYLE NAMES'!$B:$AE,30,FALSE)) &gt; 0, +VLOOKUP(VLOOKUP(C556,'STYLE NAMES'!$B:$AE,30,FALSE),'CATEGORY ID'!K:M,2,FALSE),""),"")</f>
        <v/>
      </c>
      <c r="BR556" s="101" t="str" cm="1">
        <f t="array" ref="BR556">IF(C556&gt;0,_xlfn.TEXTJOIN(";", TRUE,_xlfn.UNIQUE(_xlfn._xlws.FILTER(BF556:BQ556,(BF556:BQ556&gt;0)),TRUE,FALSE)),"")&amp;";"&amp;BS556</f>
        <v>30;2;108;41;227</v>
      </c>
      <c r="BS556" s="101">
        <v>227</v>
      </c>
      <c r="BU556" s="106">
        <f>IF(C556&gt;0,+VLOOKUP($C556,'STYLE NAMES'!$B:$AC,26,FALSE),"")</f>
        <v>99.9</v>
      </c>
      <c r="BV556" s="106">
        <f>IF(C556&gt;0,+VLOOKUP($C556,'STYLE NAMES'!$B:$AC,27,FALSE),"")</f>
        <v>5490</v>
      </c>
      <c r="BW556" s="106">
        <f>IF(C556&gt;0,+VLOOKUP($C556,'STYLE NAMES'!$B:$AC,28,FALSE),"")</f>
        <v>114.88499999999999</v>
      </c>
      <c r="BY556"/>
      <c r="BZ556" s="101">
        <v>0</v>
      </c>
      <c r="CA556" s="137">
        <f t="shared" si="38"/>
        <v>1</v>
      </c>
      <c r="CB556" s="137" t="str">
        <f>+VLOOKUP(C556,'[2]STYLES &amp; MODELS MATRIX'!$A:$G,7,FALSE)</f>
        <v>HDJ</v>
      </c>
      <c r="CC556" s="137" t="str">
        <f>+VLOOKUP(C556,'[1]STYLES &amp; SIZE CHARTS'!$A:$H,8,FALSE)</f>
        <v>MT-LSBLQZ1</v>
      </c>
      <c r="CD556" s="137"/>
      <c r="CE556" s="205"/>
      <c r="CF556" s="141"/>
    </row>
    <row r="557" spans="1:84" s="101" customFormat="1" ht="12" customHeight="1" x14ac:dyDescent="0.2">
      <c r="A557" s="102">
        <f t="shared" si="36"/>
        <v>8683711006107</v>
      </c>
      <c r="B557" s="101" t="s">
        <v>891</v>
      </c>
      <c r="C557" s="101" t="s">
        <v>354</v>
      </c>
      <c r="D557" s="101" t="s">
        <v>2975</v>
      </c>
      <c r="E557" s="203" t="s">
        <v>2402</v>
      </c>
      <c r="F557" s="101" t="s">
        <v>785</v>
      </c>
      <c r="G557" s="101" t="str">
        <f>IF(C557&gt;0,+VLOOKUP($C557,'STYLE NAMES'!$B:$AC,4,FALSE),"")</f>
        <v>RIDER</v>
      </c>
      <c r="H557" s="101" t="str">
        <f>IF(C557&gt;0,+VLOOKUP($C557,'STYLE NAMES'!$B:$AC,5,FALSE),"")</f>
        <v>MEN</v>
      </c>
      <c r="I557" s="101" t="str">
        <f>IF(C557&gt;0,+VLOOKUP($C557,'STYLE NAMES'!$B:$AC,6,FALSE),"")</f>
        <v>TOPS</v>
      </c>
      <c r="J557" s="101" t="str">
        <f>IF(C557&gt;0,+VLOOKUP($C557,'STYLE NAMES'!$B:$AC,7,FALSE),"")</f>
        <v>MEN</v>
      </c>
      <c r="K557" s="101" t="str">
        <f>IF(C557&gt;0,+VLOOKUP($C557,'STYLE NAMES'!$B:$AC,8,FALSE),"")</f>
        <v>BASE LAYERS</v>
      </c>
      <c r="L557" s="101" t="str">
        <f>IF(E557&gt;0,+VLOOKUP($E557,'CODE GENERATOR'!$D:$T,3,FALSE),"")</f>
        <v>W</v>
      </c>
      <c r="M557" s="101" t="str">
        <f>IF(E557&gt;0,+VLOOKUP($E557,'CODE GENERATOR'!$D:$T,4,FALSE),"")</f>
        <v>SUPREME</v>
      </c>
      <c r="N557" s="101" t="str">
        <f>IF(E557&gt;0,+VLOOKUP($E557,'CODE GENERATOR'!$D:$T,6,FALSE),"")</f>
        <v>LIGHT GRAY</v>
      </c>
      <c r="O557" s="101" t="str">
        <f>IF(E557&gt;0,+VLOOKUP($E557,'CODE GENERATOR'!$D:$T,7,FALSE),"")</f>
        <v>LIGHT GRAY</v>
      </c>
      <c r="P557" s="101" t="str">
        <f t="shared" si="37"/>
        <v>LIGHT GRAY</v>
      </c>
      <c r="Q557" s="104" t="str">
        <f>IF(E557&gt;0,+VLOOKUP($E557,'CODE GENERATOR'!$D:$T,11,FALSE),"")</f>
        <v>R.TOPMN_BLY0049</v>
      </c>
      <c r="R557" s="104" t="str">
        <f>IF(E557&gt;0,+VLOOKUP($E557,'CODE GENERATOR'!$D:$T,12,FALSE),"")</f>
        <v>SUP0018LGYLGY</v>
      </c>
      <c r="S557" s="104" t="str">
        <f>IF(E557&gt;0,+VLOOKUP($E557,'CODE GENERATOR'!$D:$T,13,FALSE),"")</f>
        <v>R.TOPMN_BLY0049_SUP0018LGYLGY</v>
      </c>
      <c r="T557" s="104" t="str">
        <f t="shared" si="35"/>
        <v>R.TOPMN_BLY0049_SUP0018LGYLGY_S</v>
      </c>
      <c r="U557" s="105">
        <v>8683711006107</v>
      </c>
      <c r="V557" s="107" t="str" cm="1">
        <f t="array" ref="V557">_xlfn.TEXTJOIN(";", TRUE, _xlfn.UNIQUE(_xlfn._xlws.FILTER(P$3:P$10029, C$3:C$10029=C557)))</f>
        <v>LIGHT GRAY</v>
      </c>
      <c r="W557" s="107" t="str" cm="1">
        <f t="array" ref="W557">_xlfn.TEXTJOIN(";", TRUE, _xlfn.UNIQUE(_xlfn._xlws.FILTER(F$3:F$10029, C$3:C$10029=C557)))</f>
        <v>XS;S;M;L;XL;XXL</v>
      </c>
      <c r="X557" s="101" t="str">
        <f>IF(E557&gt;0,+VLOOKUP($E557,'CODE GENERATOR'!$D:$AC,19,FALSE),0)</f>
        <v>2507_W_2965</v>
      </c>
      <c r="Y557" s="101" t="str">
        <f>IF(E557&gt;0,+VLOOKUP($E557,'CODE GENERATOR'!$D:$AC,20,FALSE),0)</f>
        <v>2507_W_2967</v>
      </c>
      <c r="Z557" s="101" t="str">
        <f>IF(E557&gt;0,+VLOOKUP($E557,'CODE GENERATOR'!$D:$AC,21,FALSE),0)</f>
        <v>2507_W_2986</v>
      </c>
      <c r="AA557" s="101" t="str">
        <f>IF(E557&gt;0,+VLOOKUP($E557,'CODE GENERATOR'!$D:$AC,22,FALSE),0)</f>
        <v>2507_W_2984</v>
      </c>
      <c r="AB557" s="101" t="str">
        <f>IF(E557&gt;0,+VLOOKUP($E557,'CODE GENERATOR'!$D:$AC,23,FALSE),0)</f>
        <v>2507_D_cavalier_detay_0060</v>
      </c>
      <c r="AC557" s="101" t="str">
        <f>IF(E557&gt;0,+VLOOKUP($E557,'CODE GENERATOR'!$D:$AC,24,FALSE),0)</f>
        <v/>
      </c>
      <c r="AD557" s="101" t="str">
        <f>IF(E557&gt;0,+VLOOKUP($E557,'CODE GENERATOR'!$D:$AC,25,FALSE),0)</f>
        <v>2507_VW_Web_68</v>
      </c>
      <c r="AE557" s="101" t="str">
        <f>IF(E557&gt;0,+VLOOKUP($E557,'CODE GENERATOR'!$D:$AC,26,FALSE),0)</f>
        <v/>
      </c>
      <c r="AF557" s="149" t="str">
        <f>IF($C557&gt;0,$C557&amp;" "&amp;$P557&amp;" "&amp;+VLOOKUP($C557,'STYLE NAMES'!$B:$AC,10,FALSE),"""")</f>
        <v>HELSINKI LIGHT GRAY MEN'S LONG SLEEVE BASE LAYER QUARTER ZIP</v>
      </c>
      <c r="AG557" s="101" t="str">
        <f>"Enjoy our "&amp;(AF557)&amp;"; "&amp;IF(C557&gt;0,+VLOOKUP($C557,'STYLE NAMES'!$B:$AC,11,FALSE),"")</f>
        <v xml:space="preserve">Enjoy our HELSINKI LIGHT GRAY MEN'S LONG SLEEVE BASE LAYER QUARTER ZIP; HELSINKI Quarter Zip Base Layer / Second Skin
Soft, comfortable and technical
These elegant base layers are designed to ride and train in style.
</v>
      </c>
      <c r="AH557" s="101" t="str">
        <f>IF(C557&gt;0,+VLOOKUP($C557,'STYLE NAMES'!$B:$AC,12,FALSE),"")</f>
        <v>*Extra-soft and comfortable technical jersey
* 4-way stretch fabric
* Breathable and Quick Dry
* Wrinkle-free and Easy Care
Composition:
90% Polyamide 10% Elasthane</v>
      </c>
      <c r="AI557" s="101" t="str">
        <f>IF(C557&gt;0,+VLOOKUP($C557,'STYLE NAMES'!$B:$AC,13,FALSE),"")</f>
        <v>Machine Wash at 30°C
Mild process
Iron at low temperature
Iron from REVERSE
Do NOT iron on logos or prints
Do not bleach
Do NOT Tumble Dry</v>
      </c>
      <c r="AJ557" s="149" t="str">
        <f>IF($C557&gt;0,$C557&amp;" "&amp;$P557&amp;" "&amp;+VLOOKUP($C557,'STYLE NAMES'!$B:$AC,14,FALSE),"""")</f>
        <v>HELSINKI LIGHT GRAY ERKEK UZUN KOL FERMUARLI T-SHIRT</v>
      </c>
      <c r="AK557" s="149" t="str">
        <f>"Cavalier SanMarco tarafından tasarlanan "&amp;(AJ557)&amp;"; "&amp;IF(C557&gt;0,+VLOOKUP($C557,'STYLE NAMES'!$B:$AC,15,FALSE),"")</f>
        <v>Cavalier SanMarco tarafından tasarlanan HELSINKI LIGHT GRAY ERKEK UZUN KOL FERMUARLI T-SHIRT; HELSINKI Fermuarlı Uzun Kol Antrenman T-shirt / Second Skin
Şık, konforlu ve teknik
Bu zarif t-shirtler, şık bir şekilde ata binmeniz ve antrenman yapmanız için tasarlanmıştır.</v>
      </c>
      <c r="AL557" s="149" t="str">
        <f>IF(C557&gt;0,+VLOOKUP($C557,'STYLE NAMES'!$B:$AC,16,FALSE),"")</f>
        <v>*Ekstra yumuşak ve rahat teknik örme kumaş
* 4 yöne esneyen kumaş
* Nefes Alabilir ve Hızlı Kuruma
* Kırışmaz ve Bakımı Kolay
Kompozisyon:
%90 Poliamid %10 Elastan</v>
      </c>
      <c r="AM557" s="149" t="str">
        <f>IF(C557&gt;0,+VLOOKUP($C557,'STYLE NAMES'!$B:$AC,17,FALSE),"")</f>
        <v>Makinede 30°C' de Yıkayın
Hassas Yıkama
Ilık ütü yapın
Tersten ütüleyin
Logo ve baskıları ÜTÜLEMEYİN
Çamaşır suyu kullanmayın
Kurutma Makinesinde Kurutmayın</v>
      </c>
      <c r="AN557" s="149" t="str">
        <f>IF($C557&gt;0,$C557&amp;" "&amp;$P557&amp;" "&amp;+VLOOKUP($C557,'STYLE NAMES'!$B:$AC,18,FALSE),"""")</f>
        <v>HELSINKI LIGHT GRAY MAGLIETTA MANICA LUNGA  UOMO QUARTER ZIP</v>
      </c>
      <c r="AO557" s="101" t="str">
        <f>"Disegnato da Cavalier SanMarco "&amp;(AN557)&amp;"; "&amp;IF(C557&gt;0,+VLOOKUP($C557,'STYLE NAMES'!$B:$AC,19,FALSE),"")</f>
        <v>Disegnato da Cavalier SanMarco HELSINKI LIGHT GRAY MAGLIETTA MANICA LUNGA  UOMO QUARTER ZIP; HELSINKI Maglietta tecnica a mezza zip / Second Skin
Morbida, confortevole e tecnica
Queste magliette elegante sono progettati per cavalcare e allenarsi con stile.</v>
      </c>
      <c r="AP557" s="101" t="str">
        <f>IF(C557&gt;0,+VLOOKUP($C557,'STYLE NAMES'!$B:$AC,20,FALSE),"")</f>
        <v>Jersey tecnico extra-morbido e confortevole 
Tessuto elasticizzato 4-way stretch 
Traspirante e ad asciugatura rapida 
No stiro e di facile manutenzione 
Composizione: 
90% Poliammide, 10% Elastan</v>
      </c>
      <c r="AQ557" s="101" t="str">
        <f>IF(C557&gt;0,+VLOOKUP($C557,'STYLE NAMES'!$B:$AC,21,FALSE),"")</f>
        <v>Lavare in lavatrice a 30°C Ciclo delicato 
Stirare a bassa temperatura
Stirare al rovescio 
Non stirare su loghi o stampe 
Non candeggiare 
Non asciugare in asciugatrice</v>
      </c>
      <c r="AR557" s="101">
        <f>IF(D557&gt;0,+VLOOKUP($C557,'STYLE NAMES'!$B:$AC,22,FALSE),"")</f>
        <v>0</v>
      </c>
      <c r="AS557" s="101">
        <f>IF(E557&gt;0,+VLOOKUP($C557,'STYLE NAMES'!$B:$AC,23,FALSE),"")</f>
        <v>0</v>
      </c>
      <c r="AT557" s="101">
        <f>IF(F557&gt;0,+VLOOKUP($C557,'STYLE NAMES'!$B:$AC,24,FALSE),"")</f>
        <v>0</v>
      </c>
      <c r="AU557" s="101">
        <f>IF(G557&gt;0,+VLOOKUP($C557,'STYLE NAMES'!$B:$AC,25,FALSE),"")</f>
        <v>0</v>
      </c>
      <c r="AV557" s="101" t="str">
        <f>+VLOOKUP($S557,'CODE GENERATOR'!$P:$AM,15,FALSE)</f>
        <v>R.BOTMN_BRC0066_TJR0026BLKBLK</v>
      </c>
      <c r="AW557" s="101" t="str">
        <f>+VLOOKUP($S557,'CODE GENERATOR'!$P:$AM,16,FALSE)</f>
        <v>A.RACUX_BLT0015_BRD0012GRYBBL</v>
      </c>
      <c r="AX557" s="101" t="str">
        <f>+VLOOKUP($S557,'CODE GENERATOR'!$P:$AM,17,FALSE)</f>
        <v>A.RACAU_SOC0018_NYL00003XBST2</v>
      </c>
      <c r="AY557" s="101">
        <f>+VLOOKUP($S557,'CODE GENERATOR'!$P:$AM,18,FALSE)</f>
        <v>0</v>
      </c>
      <c r="AZ557" s="101">
        <f>+VLOOKUP($S557,'CODE GENERATOR'!$P:$AM,19,FALSE)</f>
        <v>0</v>
      </c>
      <c r="BA557" s="101">
        <f>+VLOOKUP($S557,'CODE GENERATOR'!$P:$AM,20,FALSE)</f>
        <v>0</v>
      </c>
      <c r="BB557" s="101">
        <f>+VLOOKUP($S557,'CODE GENERATOR'!$P:$AM,21,FALSE)</f>
        <v>0</v>
      </c>
      <c r="BC557" s="101">
        <f>+VLOOKUP($S557,'CODE GENERATOR'!$P:$AM,22,FALSE)</f>
        <v>0</v>
      </c>
      <c r="BD557" s="101">
        <f>+VLOOKUP($S557,'CODE GENERATOR'!$P:$AM,23,FALSE)</f>
        <v>0</v>
      </c>
      <c r="BE557" s="101">
        <f>+VLOOKUP($S557,'CODE GENERATOR'!$P:$AM,24,FALSE)</f>
        <v>0</v>
      </c>
      <c r="BF557" s="101">
        <f>IF(C557&gt;0,+VLOOKUP(G557,'CATEGORY ID'!$A$1:$L$118,3,FALSE),"")</f>
        <v>30</v>
      </c>
      <c r="BG557" s="101">
        <f>IF(C557&gt;0,+VLOOKUP(H557,'CATEGORY ID'!$D$1:$L$118,3,FALSE),"")</f>
        <v>2</v>
      </c>
      <c r="BH557" s="101">
        <f>IF(C557&gt;0,+VLOOKUP((+H557&amp;I557),'CATEGORY ID'!$H$1:$I$121,2,FALSE),"")</f>
        <v>108</v>
      </c>
      <c r="BJ557" s="101">
        <f>IF(C557&gt;0,IF(COUNTIF('CATEGORY ID'!$K$1:$K$121,+H557&amp;K557) &gt; 0, +VLOOKUP(+H557&amp;K557,'CATEGORY ID'!$K$1:$L$121,2,FALSE),""),"")</f>
        <v>41</v>
      </c>
      <c r="BK557" s="101" t="str">
        <f>IF(C557&gt;0,IF(COUNTIF('CATEGORY ID'!$K$124:$K$165, +VLOOKUP(C557,'STYLE NAMES'!$B:$AE,30,FALSE)) &gt; 0, +VLOOKUP(VLOOKUP(C557,'STYLE NAMES'!$B:$AE,30,FALSE),'CATEGORY ID'!K:M,2,FALSE),""),"")</f>
        <v/>
      </c>
      <c r="BR557" s="101" t="str" cm="1">
        <f t="array" ref="BR557">IF(C557&gt;0,_xlfn.TEXTJOIN(";", TRUE,_xlfn.UNIQUE(_xlfn._xlws.FILTER(BF557:BQ557,(BF557:BQ557&gt;0)),TRUE,FALSE)),"")&amp;";"&amp;BS557</f>
        <v>30;2;108;41;227</v>
      </c>
      <c r="BS557" s="101">
        <v>227</v>
      </c>
      <c r="BU557" s="106">
        <f>IF(C557&gt;0,+VLOOKUP($C557,'STYLE NAMES'!$B:$AC,26,FALSE),"")</f>
        <v>99.9</v>
      </c>
      <c r="BV557" s="106">
        <f>IF(C557&gt;0,+VLOOKUP($C557,'STYLE NAMES'!$B:$AC,27,FALSE),"")</f>
        <v>5490</v>
      </c>
      <c r="BW557" s="106">
        <f>IF(C557&gt;0,+VLOOKUP($C557,'STYLE NAMES'!$B:$AC,28,FALSE),"")</f>
        <v>114.88499999999999</v>
      </c>
      <c r="BY557"/>
      <c r="BZ557" s="101">
        <v>1</v>
      </c>
      <c r="CA557" s="137">
        <f t="shared" si="38"/>
        <v>1</v>
      </c>
      <c r="CB557" s="137" t="str">
        <f>+VLOOKUP(C557,'[2]STYLES &amp; MODELS MATRIX'!$A:$G,7,FALSE)</f>
        <v>HDJ</v>
      </c>
      <c r="CC557" s="137" t="str">
        <f>+VLOOKUP(C557,'[1]STYLES &amp; SIZE CHARTS'!$A:$H,8,FALSE)</f>
        <v>MT-LSBLQZ1</v>
      </c>
      <c r="CD557" s="137"/>
      <c r="CE557" s="205"/>
      <c r="CF557" s="141"/>
    </row>
    <row r="558" spans="1:84" s="101" customFormat="1" ht="12" customHeight="1" x14ac:dyDescent="0.2">
      <c r="A558" s="102">
        <f t="shared" si="36"/>
        <v>8683711006114</v>
      </c>
      <c r="B558" s="101" t="s">
        <v>891</v>
      </c>
      <c r="C558" s="101" t="s">
        <v>354</v>
      </c>
      <c r="D558" s="101" t="s">
        <v>2975</v>
      </c>
      <c r="E558" s="203" t="s">
        <v>2402</v>
      </c>
      <c r="F558" s="101" t="s">
        <v>2247</v>
      </c>
      <c r="G558" s="101" t="str">
        <f>IF(C558&gt;0,+VLOOKUP($C558,'STYLE NAMES'!$B:$AC,4,FALSE),"")</f>
        <v>RIDER</v>
      </c>
      <c r="H558" s="101" t="str">
        <f>IF(C558&gt;0,+VLOOKUP($C558,'STYLE NAMES'!$B:$AC,5,FALSE),"")</f>
        <v>MEN</v>
      </c>
      <c r="I558" s="101" t="str">
        <f>IF(C558&gt;0,+VLOOKUP($C558,'STYLE NAMES'!$B:$AC,6,FALSE),"")</f>
        <v>TOPS</v>
      </c>
      <c r="J558" s="101" t="str">
        <f>IF(C558&gt;0,+VLOOKUP($C558,'STYLE NAMES'!$B:$AC,7,FALSE),"")</f>
        <v>MEN</v>
      </c>
      <c r="K558" s="101" t="str">
        <f>IF(C558&gt;0,+VLOOKUP($C558,'STYLE NAMES'!$B:$AC,8,FALSE),"")</f>
        <v>BASE LAYERS</v>
      </c>
      <c r="L558" s="101" t="str">
        <f>IF(E558&gt;0,+VLOOKUP($E558,'CODE GENERATOR'!$D:$T,3,FALSE),"")</f>
        <v>W</v>
      </c>
      <c r="M558" s="101" t="str">
        <f>IF(E558&gt;0,+VLOOKUP($E558,'CODE GENERATOR'!$D:$T,4,FALSE),"")</f>
        <v>SUPREME</v>
      </c>
      <c r="N558" s="101" t="str">
        <f>IF(E558&gt;0,+VLOOKUP($E558,'CODE GENERATOR'!$D:$T,6,FALSE),"")</f>
        <v>LIGHT GRAY</v>
      </c>
      <c r="O558" s="101" t="str">
        <f>IF(E558&gt;0,+VLOOKUP($E558,'CODE GENERATOR'!$D:$T,7,FALSE),"")</f>
        <v>LIGHT GRAY</v>
      </c>
      <c r="P558" s="101" t="str">
        <f t="shared" si="37"/>
        <v>LIGHT GRAY</v>
      </c>
      <c r="Q558" s="104" t="str">
        <f>IF(E558&gt;0,+VLOOKUP($E558,'CODE GENERATOR'!$D:$T,11,FALSE),"")</f>
        <v>R.TOPMN_BLY0049</v>
      </c>
      <c r="R558" s="104" t="str">
        <f>IF(E558&gt;0,+VLOOKUP($E558,'CODE GENERATOR'!$D:$T,12,FALSE),"")</f>
        <v>SUP0018LGYLGY</v>
      </c>
      <c r="S558" s="104" t="str">
        <f>IF(E558&gt;0,+VLOOKUP($E558,'CODE GENERATOR'!$D:$T,13,FALSE),"")</f>
        <v>R.TOPMN_BLY0049_SUP0018LGYLGY</v>
      </c>
      <c r="T558" s="104" t="str">
        <f t="shared" si="35"/>
        <v>R.TOPMN_BLY0049_SUP0018LGYLGY_M</v>
      </c>
      <c r="U558" s="105">
        <v>8683711006114</v>
      </c>
      <c r="V558" s="107" t="str" cm="1">
        <f t="array" ref="V558">_xlfn.TEXTJOIN(";", TRUE, _xlfn.UNIQUE(_xlfn._xlws.FILTER(P$3:P$10029, C$3:C$10029=C558)))</f>
        <v>LIGHT GRAY</v>
      </c>
      <c r="W558" s="107" t="str" cm="1">
        <f t="array" ref="W558">_xlfn.TEXTJOIN(";", TRUE, _xlfn.UNIQUE(_xlfn._xlws.FILTER(F$3:F$10029, C$3:C$10029=C558)))</f>
        <v>XS;S;M;L;XL;XXL</v>
      </c>
      <c r="X558" s="101" t="str">
        <f>IF(E558&gt;0,+VLOOKUP($E558,'CODE GENERATOR'!$D:$AC,19,FALSE),0)</f>
        <v>2507_W_2965</v>
      </c>
      <c r="Y558" s="101" t="str">
        <f>IF(E558&gt;0,+VLOOKUP($E558,'CODE GENERATOR'!$D:$AC,20,FALSE),0)</f>
        <v>2507_W_2967</v>
      </c>
      <c r="Z558" s="101" t="str">
        <f>IF(E558&gt;0,+VLOOKUP($E558,'CODE GENERATOR'!$D:$AC,21,FALSE),0)</f>
        <v>2507_W_2986</v>
      </c>
      <c r="AA558" s="101" t="str">
        <f>IF(E558&gt;0,+VLOOKUP($E558,'CODE GENERATOR'!$D:$AC,22,FALSE),0)</f>
        <v>2507_W_2984</v>
      </c>
      <c r="AB558" s="101" t="str">
        <f>IF(E558&gt;0,+VLOOKUP($E558,'CODE GENERATOR'!$D:$AC,23,FALSE),0)</f>
        <v>2507_D_cavalier_detay_0060</v>
      </c>
      <c r="AC558" s="101" t="str">
        <f>IF(E558&gt;0,+VLOOKUP($E558,'CODE GENERATOR'!$D:$AC,24,FALSE),0)</f>
        <v/>
      </c>
      <c r="AD558" s="101" t="str">
        <f>IF(E558&gt;0,+VLOOKUP($E558,'CODE GENERATOR'!$D:$AC,25,FALSE),0)</f>
        <v>2507_VW_Web_68</v>
      </c>
      <c r="AE558" s="101" t="str">
        <f>IF(E558&gt;0,+VLOOKUP($E558,'CODE GENERATOR'!$D:$AC,26,FALSE),0)</f>
        <v/>
      </c>
      <c r="AF558" s="149" t="str">
        <f>IF($C558&gt;0,$C558&amp;" "&amp;$P558&amp;" "&amp;+VLOOKUP($C558,'STYLE NAMES'!$B:$AC,10,FALSE),"""")</f>
        <v>HELSINKI LIGHT GRAY MEN'S LONG SLEEVE BASE LAYER QUARTER ZIP</v>
      </c>
      <c r="AG558" s="101" t="str">
        <f>"Enjoy our "&amp;(AF558)&amp;"; "&amp;IF(C558&gt;0,+VLOOKUP($C558,'STYLE NAMES'!$B:$AC,11,FALSE),"")</f>
        <v xml:space="preserve">Enjoy our HELSINKI LIGHT GRAY MEN'S LONG SLEEVE BASE LAYER QUARTER ZIP; HELSINKI Quarter Zip Base Layer / Second Skin
Soft, comfortable and technical
These elegant base layers are designed to ride and train in style.
</v>
      </c>
      <c r="AH558" s="101" t="str">
        <f>IF(C558&gt;0,+VLOOKUP($C558,'STYLE NAMES'!$B:$AC,12,FALSE),"")</f>
        <v>*Extra-soft and comfortable technical jersey
* 4-way stretch fabric
* Breathable and Quick Dry
* Wrinkle-free and Easy Care
Composition:
90% Polyamide 10% Elasthane</v>
      </c>
      <c r="AI558" s="101" t="str">
        <f>IF(C558&gt;0,+VLOOKUP($C558,'STYLE NAMES'!$B:$AC,13,FALSE),"")</f>
        <v>Machine Wash at 30°C
Mild process
Iron at low temperature
Iron from REVERSE
Do NOT iron on logos or prints
Do not bleach
Do NOT Tumble Dry</v>
      </c>
      <c r="AJ558" s="149" t="str">
        <f>IF($C558&gt;0,$C558&amp;" "&amp;$P558&amp;" "&amp;+VLOOKUP($C558,'STYLE NAMES'!$B:$AC,14,FALSE),"""")</f>
        <v>HELSINKI LIGHT GRAY ERKEK UZUN KOL FERMUARLI T-SHIRT</v>
      </c>
      <c r="AK558" s="149" t="str">
        <f>"Cavalier SanMarco tarafından tasarlanan "&amp;(AJ558)&amp;"; "&amp;IF(C558&gt;0,+VLOOKUP($C558,'STYLE NAMES'!$B:$AC,15,FALSE),"")</f>
        <v>Cavalier SanMarco tarafından tasarlanan HELSINKI LIGHT GRAY ERKEK UZUN KOL FERMUARLI T-SHIRT; HELSINKI Fermuarlı Uzun Kol Antrenman T-shirt / Second Skin
Şık, konforlu ve teknik
Bu zarif t-shirtler, şık bir şekilde ata binmeniz ve antrenman yapmanız için tasarlanmıştır.</v>
      </c>
      <c r="AL558" s="149" t="str">
        <f>IF(C558&gt;0,+VLOOKUP($C558,'STYLE NAMES'!$B:$AC,16,FALSE),"")</f>
        <v>*Ekstra yumuşak ve rahat teknik örme kumaş
* 4 yöne esneyen kumaş
* Nefes Alabilir ve Hızlı Kuruma
* Kırışmaz ve Bakımı Kolay
Kompozisyon:
%90 Poliamid %10 Elastan</v>
      </c>
      <c r="AM558" s="149" t="str">
        <f>IF(C558&gt;0,+VLOOKUP($C558,'STYLE NAMES'!$B:$AC,17,FALSE),"")</f>
        <v>Makinede 30°C' de Yıkayın
Hassas Yıkama
Ilık ütü yapın
Tersten ütüleyin
Logo ve baskıları ÜTÜLEMEYİN
Çamaşır suyu kullanmayın
Kurutma Makinesinde Kurutmayın</v>
      </c>
      <c r="AN558" s="149" t="str">
        <f>IF($C558&gt;0,$C558&amp;" "&amp;$P558&amp;" "&amp;+VLOOKUP($C558,'STYLE NAMES'!$B:$AC,18,FALSE),"""")</f>
        <v>HELSINKI LIGHT GRAY MAGLIETTA MANICA LUNGA  UOMO QUARTER ZIP</v>
      </c>
      <c r="AO558" s="101" t="str">
        <f>"Disegnato da Cavalier SanMarco "&amp;(AN558)&amp;"; "&amp;IF(C558&gt;0,+VLOOKUP($C558,'STYLE NAMES'!$B:$AC,19,FALSE),"")</f>
        <v>Disegnato da Cavalier SanMarco HELSINKI LIGHT GRAY MAGLIETTA MANICA LUNGA  UOMO QUARTER ZIP; HELSINKI Maglietta tecnica a mezza zip / Second Skin
Morbida, confortevole e tecnica
Queste magliette elegante sono progettati per cavalcare e allenarsi con stile.</v>
      </c>
      <c r="AP558" s="101" t="str">
        <f>IF(C558&gt;0,+VLOOKUP($C558,'STYLE NAMES'!$B:$AC,20,FALSE),"")</f>
        <v>Jersey tecnico extra-morbido e confortevole 
Tessuto elasticizzato 4-way stretch 
Traspirante e ad asciugatura rapida 
No stiro e di facile manutenzione 
Composizione: 
90% Poliammide, 10% Elastan</v>
      </c>
      <c r="AQ558" s="101" t="str">
        <f>IF(C558&gt;0,+VLOOKUP($C558,'STYLE NAMES'!$B:$AC,21,FALSE),"")</f>
        <v>Lavare in lavatrice a 30°C Ciclo delicato 
Stirare a bassa temperatura
Stirare al rovescio 
Non stirare su loghi o stampe 
Non candeggiare 
Non asciugare in asciugatrice</v>
      </c>
      <c r="AR558" s="101">
        <f>IF(D558&gt;0,+VLOOKUP($C558,'STYLE NAMES'!$B:$AC,22,FALSE),"")</f>
        <v>0</v>
      </c>
      <c r="AS558" s="101">
        <f>IF(E558&gt;0,+VLOOKUP($C558,'STYLE NAMES'!$B:$AC,23,FALSE),"")</f>
        <v>0</v>
      </c>
      <c r="AT558" s="101">
        <f>IF(F558&gt;0,+VLOOKUP($C558,'STYLE NAMES'!$B:$AC,24,FALSE),"")</f>
        <v>0</v>
      </c>
      <c r="AU558" s="101">
        <f>IF(G558&gt;0,+VLOOKUP($C558,'STYLE NAMES'!$B:$AC,25,FALSE),"")</f>
        <v>0</v>
      </c>
      <c r="AV558" s="101" t="str">
        <f>+VLOOKUP($S558,'CODE GENERATOR'!$P:$AM,15,FALSE)</f>
        <v>R.BOTMN_BRC0066_TJR0026BLKBLK</v>
      </c>
      <c r="AW558" s="101" t="str">
        <f>+VLOOKUP($S558,'CODE GENERATOR'!$P:$AM,16,FALSE)</f>
        <v>A.RACUX_BLT0015_BRD0012GRYBBL</v>
      </c>
      <c r="AX558" s="101" t="str">
        <f>+VLOOKUP($S558,'CODE GENERATOR'!$P:$AM,17,FALSE)</f>
        <v>A.RACAU_SOC0018_NYL00003XBST2</v>
      </c>
      <c r="AY558" s="101">
        <f>+VLOOKUP($S558,'CODE GENERATOR'!$P:$AM,18,FALSE)</f>
        <v>0</v>
      </c>
      <c r="AZ558" s="101">
        <f>+VLOOKUP($S558,'CODE GENERATOR'!$P:$AM,19,FALSE)</f>
        <v>0</v>
      </c>
      <c r="BA558" s="101">
        <f>+VLOOKUP($S558,'CODE GENERATOR'!$P:$AM,20,FALSE)</f>
        <v>0</v>
      </c>
      <c r="BB558" s="101">
        <f>+VLOOKUP($S558,'CODE GENERATOR'!$P:$AM,21,FALSE)</f>
        <v>0</v>
      </c>
      <c r="BC558" s="101">
        <f>+VLOOKUP($S558,'CODE GENERATOR'!$P:$AM,22,FALSE)</f>
        <v>0</v>
      </c>
      <c r="BD558" s="101">
        <f>+VLOOKUP($S558,'CODE GENERATOR'!$P:$AM,23,FALSE)</f>
        <v>0</v>
      </c>
      <c r="BE558" s="101">
        <f>+VLOOKUP($S558,'CODE GENERATOR'!$P:$AM,24,FALSE)</f>
        <v>0</v>
      </c>
      <c r="BF558" s="101">
        <f>IF(C558&gt;0,+VLOOKUP(G558,'CATEGORY ID'!$A$1:$L$118,3,FALSE),"")</f>
        <v>30</v>
      </c>
      <c r="BG558" s="101">
        <f>IF(C558&gt;0,+VLOOKUP(H558,'CATEGORY ID'!$D$1:$L$118,3,FALSE),"")</f>
        <v>2</v>
      </c>
      <c r="BH558" s="101">
        <f>IF(C558&gt;0,+VLOOKUP((+H558&amp;I558),'CATEGORY ID'!$H$1:$I$121,2,FALSE),"")</f>
        <v>108</v>
      </c>
      <c r="BJ558" s="101">
        <f>IF(C558&gt;0,IF(COUNTIF('CATEGORY ID'!$K$1:$K$121,+H558&amp;K558) &gt; 0, +VLOOKUP(+H558&amp;K558,'CATEGORY ID'!$K$1:$L$121,2,FALSE),""),"")</f>
        <v>41</v>
      </c>
      <c r="BK558" s="101" t="str">
        <f>IF(C558&gt;0,IF(COUNTIF('CATEGORY ID'!$K$124:$K$165, +VLOOKUP(C558,'STYLE NAMES'!$B:$AE,30,FALSE)) &gt; 0, +VLOOKUP(VLOOKUP(C558,'STYLE NAMES'!$B:$AE,30,FALSE),'CATEGORY ID'!K:M,2,FALSE),""),"")</f>
        <v/>
      </c>
      <c r="BR558" s="101" t="str" cm="1">
        <f t="array" ref="BR558">IF(C558&gt;0,_xlfn.TEXTJOIN(";", TRUE,_xlfn.UNIQUE(_xlfn._xlws.FILTER(BF558:BQ558,(BF558:BQ558&gt;0)),TRUE,FALSE)),"")&amp;";"&amp;BS558</f>
        <v>30;2;108;41;227</v>
      </c>
      <c r="BS558" s="101">
        <v>227</v>
      </c>
      <c r="BU558" s="106">
        <f>IF(C558&gt;0,+VLOOKUP($C558,'STYLE NAMES'!$B:$AC,26,FALSE),"")</f>
        <v>99.9</v>
      </c>
      <c r="BV558" s="106">
        <f>IF(C558&gt;0,+VLOOKUP($C558,'STYLE NAMES'!$B:$AC,27,FALSE),"")</f>
        <v>5490</v>
      </c>
      <c r="BW558" s="106">
        <f>IF(C558&gt;0,+VLOOKUP($C558,'STYLE NAMES'!$B:$AC,28,FALSE),"")</f>
        <v>114.88499999999999</v>
      </c>
      <c r="BY558"/>
      <c r="BZ558" s="101">
        <v>0</v>
      </c>
      <c r="CA558" s="137">
        <f t="shared" si="38"/>
        <v>1</v>
      </c>
      <c r="CB558" s="137" t="str">
        <f>+VLOOKUP(C558,'[2]STYLES &amp; MODELS MATRIX'!$A:$G,7,FALSE)</f>
        <v>HDJ</v>
      </c>
      <c r="CC558" s="137" t="str">
        <f>+VLOOKUP(C558,'[1]STYLES &amp; SIZE CHARTS'!$A:$H,8,FALSE)</f>
        <v>MT-LSBLQZ1</v>
      </c>
      <c r="CD558" s="137"/>
      <c r="CE558" s="205"/>
      <c r="CF558" s="141"/>
    </row>
    <row r="559" spans="1:84" s="101" customFormat="1" ht="12" customHeight="1" x14ac:dyDescent="0.2">
      <c r="A559" s="102">
        <f t="shared" si="36"/>
        <v>8683711006121</v>
      </c>
      <c r="B559" s="101" t="s">
        <v>891</v>
      </c>
      <c r="C559" s="101" t="s">
        <v>354</v>
      </c>
      <c r="D559" s="101" t="s">
        <v>2975</v>
      </c>
      <c r="E559" s="203" t="s">
        <v>2402</v>
      </c>
      <c r="F559" s="101" t="s">
        <v>2248</v>
      </c>
      <c r="G559" s="101" t="str">
        <f>IF(C559&gt;0,+VLOOKUP($C559,'STYLE NAMES'!$B:$AC,4,FALSE),"")</f>
        <v>RIDER</v>
      </c>
      <c r="H559" s="101" t="str">
        <f>IF(C559&gt;0,+VLOOKUP($C559,'STYLE NAMES'!$B:$AC,5,FALSE),"")</f>
        <v>MEN</v>
      </c>
      <c r="I559" s="101" t="str">
        <f>IF(C559&gt;0,+VLOOKUP($C559,'STYLE NAMES'!$B:$AC,6,FALSE),"")</f>
        <v>TOPS</v>
      </c>
      <c r="J559" s="101" t="str">
        <f>IF(C559&gt;0,+VLOOKUP($C559,'STYLE NAMES'!$B:$AC,7,FALSE),"")</f>
        <v>MEN</v>
      </c>
      <c r="K559" s="101" t="str">
        <f>IF(C559&gt;0,+VLOOKUP($C559,'STYLE NAMES'!$B:$AC,8,FALSE),"")</f>
        <v>BASE LAYERS</v>
      </c>
      <c r="L559" s="101" t="str">
        <f>IF(E559&gt;0,+VLOOKUP($E559,'CODE GENERATOR'!$D:$T,3,FALSE),"")</f>
        <v>W</v>
      </c>
      <c r="M559" s="101" t="str">
        <f>IF(E559&gt;0,+VLOOKUP($E559,'CODE GENERATOR'!$D:$T,4,FALSE),"")</f>
        <v>SUPREME</v>
      </c>
      <c r="N559" s="101" t="str">
        <f>IF(E559&gt;0,+VLOOKUP($E559,'CODE GENERATOR'!$D:$T,6,FALSE),"")</f>
        <v>LIGHT GRAY</v>
      </c>
      <c r="O559" s="101" t="str">
        <f>IF(E559&gt;0,+VLOOKUP($E559,'CODE GENERATOR'!$D:$T,7,FALSE),"")</f>
        <v>LIGHT GRAY</v>
      </c>
      <c r="P559" s="101" t="str">
        <f t="shared" si="37"/>
        <v>LIGHT GRAY</v>
      </c>
      <c r="Q559" s="104" t="str">
        <f>IF(E559&gt;0,+VLOOKUP($E559,'CODE GENERATOR'!$D:$T,11,FALSE),"")</f>
        <v>R.TOPMN_BLY0049</v>
      </c>
      <c r="R559" s="104" t="str">
        <f>IF(E559&gt;0,+VLOOKUP($E559,'CODE GENERATOR'!$D:$T,12,FALSE),"")</f>
        <v>SUP0018LGYLGY</v>
      </c>
      <c r="S559" s="104" t="str">
        <f>IF(E559&gt;0,+VLOOKUP($E559,'CODE GENERATOR'!$D:$T,13,FALSE),"")</f>
        <v>R.TOPMN_BLY0049_SUP0018LGYLGY</v>
      </c>
      <c r="T559" s="104" t="str">
        <f t="shared" si="35"/>
        <v>R.TOPMN_BLY0049_SUP0018LGYLGY_L</v>
      </c>
      <c r="U559" s="105">
        <v>8683711006121</v>
      </c>
      <c r="V559" s="107" t="str" cm="1">
        <f t="array" ref="V559">_xlfn.TEXTJOIN(";", TRUE, _xlfn.UNIQUE(_xlfn._xlws.FILTER(P$3:P$10029, C$3:C$10029=C559)))</f>
        <v>LIGHT GRAY</v>
      </c>
      <c r="W559" s="107" t="str" cm="1">
        <f t="array" ref="W559">_xlfn.TEXTJOIN(";", TRUE, _xlfn.UNIQUE(_xlfn._xlws.FILTER(F$3:F$10029, C$3:C$10029=C559)))</f>
        <v>XS;S;M;L;XL;XXL</v>
      </c>
      <c r="X559" s="101" t="str">
        <f>IF(E559&gt;0,+VLOOKUP($E559,'CODE GENERATOR'!$D:$AC,19,FALSE),0)</f>
        <v>2507_W_2965</v>
      </c>
      <c r="Y559" s="101" t="str">
        <f>IF(E559&gt;0,+VLOOKUP($E559,'CODE GENERATOR'!$D:$AC,20,FALSE),0)</f>
        <v>2507_W_2967</v>
      </c>
      <c r="Z559" s="101" t="str">
        <f>IF(E559&gt;0,+VLOOKUP($E559,'CODE GENERATOR'!$D:$AC,21,FALSE),0)</f>
        <v>2507_W_2986</v>
      </c>
      <c r="AA559" s="101" t="str">
        <f>IF(E559&gt;0,+VLOOKUP($E559,'CODE GENERATOR'!$D:$AC,22,FALSE),0)</f>
        <v>2507_W_2984</v>
      </c>
      <c r="AB559" s="101" t="str">
        <f>IF(E559&gt;0,+VLOOKUP($E559,'CODE GENERATOR'!$D:$AC,23,FALSE),0)</f>
        <v>2507_D_cavalier_detay_0060</v>
      </c>
      <c r="AC559" s="101" t="str">
        <f>IF(E559&gt;0,+VLOOKUP($E559,'CODE GENERATOR'!$D:$AC,24,FALSE),0)</f>
        <v/>
      </c>
      <c r="AD559" s="101" t="str">
        <f>IF(E559&gt;0,+VLOOKUP($E559,'CODE GENERATOR'!$D:$AC,25,FALSE),0)</f>
        <v>2507_VW_Web_68</v>
      </c>
      <c r="AE559" s="101" t="str">
        <f>IF(E559&gt;0,+VLOOKUP($E559,'CODE GENERATOR'!$D:$AC,26,FALSE),0)</f>
        <v/>
      </c>
      <c r="AF559" s="149" t="str">
        <f>IF($C559&gt;0,$C559&amp;" "&amp;$P559&amp;" "&amp;+VLOOKUP($C559,'STYLE NAMES'!$B:$AC,10,FALSE),"""")</f>
        <v>HELSINKI LIGHT GRAY MEN'S LONG SLEEVE BASE LAYER QUARTER ZIP</v>
      </c>
      <c r="AG559" s="101" t="str">
        <f>"Enjoy our "&amp;(AF559)&amp;"; "&amp;IF(C559&gt;0,+VLOOKUP($C559,'STYLE NAMES'!$B:$AC,11,FALSE),"")</f>
        <v xml:space="preserve">Enjoy our HELSINKI LIGHT GRAY MEN'S LONG SLEEVE BASE LAYER QUARTER ZIP; HELSINKI Quarter Zip Base Layer / Second Skin
Soft, comfortable and technical
These elegant base layers are designed to ride and train in style.
</v>
      </c>
      <c r="AH559" s="101" t="str">
        <f>IF(C559&gt;0,+VLOOKUP($C559,'STYLE NAMES'!$B:$AC,12,FALSE),"")</f>
        <v>*Extra-soft and comfortable technical jersey
* 4-way stretch fabric
* Breathable and Quick Dry
* Wrinkle-free and Easy Care
Composition:
90% Polyamide 10% Elasthane</v>
      </c>
      <c r="AI559" s="101" t="str">
        <f>IF(C559&gt;0,+VLOOKUP($C559,'STYLE NAMES'!$B:$AC,13,FALSE),"")</f>
        <v>Machine Wash at 30°C
Mild process
Iron at low temperature
Iron from REVERSE
Do NOT iron on logos or prints
Do not bleach
Do NOT Tumble Dry</v>
      </c>
      <c r="AJ559" s="149" t="str">
        <f>IF($C559&gt;0,$C559&amp;" "&amp;$P559&amp;" "&amp;+VLOOKUP($C559,'STYLE NAMES'!$B:$AC,14,FALSE),"""")</f>
        <v>HELSINKI LIGHT GRAY ERKEK UZUN KOL FERMUARLI T-SHIRT</v>
      </c>
      <c r="AK559" s="149" t="str">
        <f>"Cavalier SanMarco tarafından tasarlanan "&amp;(AJ559)&amp;"; "&amp;IF(C559&gt;0,+VLOOKUP($C559,'STYLE NAMES'!$B:$AC,15,FALSE),"")</f>
        <v>Cavalier SanMarco tarafından tasarlanan HELSINKI LIGHT GRAY ERKEK UZUN KOL FERMUARLI T-SHIRT; HELSINKI Fermuarlı Uzun Kol Antrenman T-shirt / Second Skin
Şık, konforlu ve teknik
Bu zarif t-shirtler, şık bir şekilde ata binmeniz ve antrenman yapmanız için tasarlanmıştır.</v>
      </c>
      <c r="AL559" s="149" t="str">
        <f>IF(C559&gt;0,+VLOOKUP($C559,'STYLE NAMES'!$B:$AC,16,FALSE),"")</f>
        <v>*Ekstra yumuşak ve rahat teknik örme kumaş
* 4 yöne esneyen kumaş
* Nefes Alabilir ve Hızlı Kuruma
* Kırışmaz ve Bakımı Kolay
Kompozisyon:
%90 Poliamid %10 Elastan</v>
      </c>
      <c r="AM559" s="149" t="str">
        <f>IF(C559&gt;0,+VLOOKUP($C559,'STYLE NAMES'!$B:$AC,17,FALSE),"")</f>
        <v>Makinede 30°C' de Yıkayın
Hassas Yıkama
Ilık ütü yapın
Tersten ütüleyin
Logo ve baskıları ÜTÜLEMEYİN
Çamaşır suyu kullanmayın
Kurutma Makinesinde Kurutmayın</v>
      </c>
      <c r="AN559" s="149" t="str">
        <f>IF($C559&gt;0,$C559&amp;" "&amp;$P559&amp;" "&amp;+VLOOKUP($C559,'STYLE NAMES'!$B:$AC,18,FALSE),"""")</f>
        <v>HELSINKI LIGHT GRAY MAGLIETTA MANICA LUNGA  UOMO QUARTER ZIP</v>
      </c>
      <c r="AO559" s="101" t="str">
        <f>"Disegnato da Cavalier SanMarco "&amp;(AN559)&amp;"; "&amp;IF(C559&gt;0,+VLOOKUP($C559,'STYLE NAMES'!$B:$AC,19,FALSE),"")</f>
        <v>Disegnato da Cavalier SanMarco HELSINKI LIGHT GRAY MAGLIETTA MANICA LUNGA  UOMO QUARTER ZIP; HELSINKI Maglietta tecnica a mezza zip / Second Skin
Morbida, confortevole e tecnica
Queste magliette elegante sono progettati per cavalcare e allenarsi con stile.</v>
      </c>
      <c r="AP559" s="101" t="str">
        <f>IF(C559&gt;0,+VLOOKUP($C559,'STYLE NAMES'!$B:$AC,20,FALSE),"")</f>
        <v>Jersey tecnico extra-morbido e confortevole 
Tessuto elasticizzato 4-way stretch 
Traspirante e ad asciugatura rapida 
No stiro e di facile manutenzione 
Composizione: 
90% Poliammide, 10% Elastan</v>
      </c>
      <c r="AQ559" s="101" t="str">
        <f>IF(C559&gt;0,+VLOOKUP($C559,'STYLE NAMES'!$B:$AC,21,FALSE),"")</f>
        <v>Lavare in lavatrice a 30°C Ciclo delicato 
Stirare a bassa temperatura
Stirare al rovescio 
Non stirare su loghi o stampe 
Non candeggiare 
Non asciugare in asciugatrice</v>
      </c>
      <c r="AR559" s="101">
        <f>IF(D559&gt;0,+VLOOKUP($C559,'STYLE NAMES'!$B:$AC,22,FALSE),"")</f>
        <v>0</v>
      </c>
      <c r="AS559" s="101">
        <f>IF(E559&gt;0,+VLOOKUP($C559,'STYLE NAMES'!$B:$AC,23,FALSE),"")</f>
        <v>0</v>
      </c>
      <c r="AT559" s="101">
        <f>IF(F559&gt;0,+VLOOKUP($C559,'STYLE NAMES'!$B:$AC,24,FALSE),"")</f>
        <v>0</v>
      </c>
      <c r="AU559" s="101">
        <f>IF(G559&gt;0,+VLOOKUP($C559,'STYLE NAMES'!$B:$AC,25,FALSE),"")</f>
        <v>0</v>
      </c>
      <c r="AV559" s="101" t="str">
        <f>+VLOOKUP($S559,'CODE GENERATOR'!$P:$AM,15,FALSE)</f>
        <v>R.BOTMN_BRC0066_TJR0026BLKBLK</v>
      </c>
      <c r="AW559" s="101" t="str">
        <f>+VLOOKUP($S559,'CODE GENERATOR'!$P:$AM,16,FALSE)</f>
        <v>A.RACUX_BLT0015_BRD0012GRYBBL</v>
      </c>
      <c r="AX559" s="101" t="str">
        <f>+VLOOKUP($S559,'CODE GENERATOR'!$P:$AM,17,FALSE)</f>
        <v>A.RACAU_SOC0018_NYL00003XBST2</v>
      </c>
      <c r="AY559" s="101">
        <f>+VLOOKUP($S559,'CODE GENERATOR'!$P:$AM,18,FALSE)</f>
        <v>0</v>
      </c>
      <c r="AZ559" s="101">
        <f>+VLOOKUP($S559,'CODE GENERATOR'!$P:$AM,19,FALSE)</f>
        <v>0</v>
      </c>
      <c r="BA559" s="101">
        <f>+VLOOKUP($S559,'CODE GENERATOR'!$P:$AM,20,FALSE)</f>
        <v>0</v>
      </c>
      <c r="BB559" s="101">
        <f>+VLOOKUP($S559,'CODE GENERATOR'!$P:$AM,21,FALSE)</f>
        <v>0</v>
      </c>
      <c r="BC559" s="101">
        <f>+VLOOKUP($S559,'CODE GENERATOR'!$P:$AM,22,FALSE)</f>
        <v>0</v>
      </c>
      <c r="BD559" s="101">
        <f>+VLOOKUP($S559,'CODE GENERATOR'!$P:$AM,23,FALSE)</f>
        <v>0</v>
      </c>
      <c r="BE559" s="101">
        <f>+VLOOKUP($S559,'CODE GENERATOR'!$P:$AM,24,FALSE)</f>
        <v>0</v>
      </c>
      <c r="BF559" s="101">
        <f>IF(C559&gt;0,+VLOOKUP(G559,'CATEGORY ID'!$A$1:$L$118,3,FALSE),"")</f>
        <v>30</v>
      </c>
      <c r="BG559" s="101">
        <f>IF(C559&gt;0,+VLOOKUP(H559,'CATEGORY ID'!$D$1:$L$118,3,FALSE),"")</f>
        <v>2</v>
      </c>
      <c r="BH559" s="101">
        <f>IF(C559&gt;0,+VLOOKUP((+H559&amp;I559),'CATEGORY ID'!$H$1:$I$121,2,FALSE),"")</f>
        <v>108</v>
      </c>
      <c r="BJ559" s="101">
        <f>IF(C559&gt;0,IF(COUNTIF('CATEGORY ID'!$K$1:$K$121,+H559&amp;K559) &gt; 0, +VLOOKUP(+H559&amp;K559,'CATEGORY ID'!$K$1:$L$121,2,FALSE),""),"")</f>
        <v>41</v>
      </c>
      <c r="BK559" s="101" t="str">
        <f>IF(C559&gt;0,IF(COUNTIF('CATEGORY ID'!$K$124:$K$165, +VLOOKUP(C559,'STYLE NAMES'!$B:$AE,30,FALSE)) &gt; 0, +VLOOKUP(VLOOKUP(C559,'STYLE NAMES'!$B:$AE,30,FALSE),'CATEGORY ID'!K:M,2,FALSE),""),"")</f>
        <v/>
      </c>
      <c r="BR559" s="101" t="str" cm="1">
        <f t="array" ref="BR559">IF(C559&gt;0,_xlfn.TEXTJOIN(";", TRUE,_xlfn.UNIQUE(_xlfn._xlws.FILTER(BF559:BQ559,(BF559:BQ559&gt;0)),TRUE,FALSE)),"")&amp;";"&amp;BS559</f>
        <v>30;2;108;41;227</v>
      </c>
      <c r="BS559" s="101">
        <v>227</v>
      </c>
      <c r="BU559" s="106">
        <f>IF(C559&gt;0,+VLOOKUP($C559,'STYLE NAMES'!$B:$AC,26,FALSE),"")</f>
        <v>99.9</v>
      </c>
      <c r="BV559" s="106">
        <f>IF(C559&gt;0,+VLOOKUP($C559,'STYLE NAMES'!$B:$AC,27,FALSE),"")</f>
        <v>5490</v>
      </c>
      <c r="BW559" s="106">
        <f>IF(C559&gt;0,+VLOOKUP($C559,'STYLE NAMES'!$B:$AC,28,FALSE),"")</f>
        <v>114.88499999999999</v>
      </c>
      <c r="BY559"/>
      <c r="BZ559" s="101">
        <v>0</v>
      </c>
      <c r="CA559" s="137">
        <f t="shared" si="38"/>
        <v>1</v>
      </c>
      <c r="CB559" s="137" t="str">
        <f>+VLOOKUP(C559,'[2]STYLES &amp; MODELS MATRIX'!$A:$G,7,FALSE)</f>
        <v>HDJ</v>
      </c>
      <c r="CC559" s="137" t="str">
        <f>+VLOOKUP(C559,'[1]STYLES &amp; SIZE CHARTS'!$A:$H,8,FALSE)</f>
        <v>MT-LSBLQZ1</v>
      </c>
      <c r="CD559" s="137"/>
      <c r="CE559" s="205"/>
      <c r="CF559" s="141"/>
    </row>
    <row r="560" spans="1:84" s="101" customFormat="1" ht="12" customHeight="1" x14ac:dyDescent="0.2">
      <c r="A560" s="102">
        <f t="shared" si="36"/>
        <v>8683711006138</v>
      </c>
      <c r="B560" s="101" t="s">
        <v>891</v>
      </c>
      <c r="C560" s="101" t="s">
        <v>354</v>
      </c>
      <c r="D560" s="101" t="s">
        <v>2975</v>
      </c>
      <c r="E560" s="203" t="s">
        <v>2402</v>
      </c>
      <c r="F560" s="101" t="s">
        <v>2249</v>
      </c>
      <c r="G560" s="101" t="str">
        <f>IF(C560&gt;0,+VLOOKUP($C560,'STYLE NAMES'!$B:$AC,4,FALSE),"")</f>
        <v>RIDER</v>
      </c>
      <c r="H560" s="101" t="str">
        <f>IF(C560&gt;0,+VLOOKUP($C560,'STYLE NAMES'!$B:$AC,5,FALSE),"")</f>
        <v>MEN</v>
      </c>
      <c r="I560" s="101" t="str">
        <f>IF(C560&gt;0,+VLOOKUP($C560,'STYLE NAMES'!$B:$AC,6,FALSE),"")</f>
        <v>TOPS</v>
      </c>
      <c r="J560" s="101" t="str">
        <f>IF(C560&gt;0,+VLOOKUP($C560,'STYLE NAMES'!$B:$AC,7,FALSE),"")</f>
        <v>MEN</v>
      </c>
      <c r="K560" s="101" t="str">
        <f>IF(C560&gt;0,+VLOOKUP($C560,'STYLE NAMES'!$B:$AC,8,FALSE),"")</f>
        <v>BASE LAYERS</v>
      </c>
      <c r="L560" s="101" t="str">
        <f>IF(E560&gt;0,+VLOOKUP($E560,'CODE GENERATOR'!$D:$T,3,FALSE),"")</f>
        <v>W</v>
      </c>
      <c r="M560" s="101" t="str">
        <f>IF(E560&gt;0,+VLOOKUP($E560,'CODE GENERATOR'!$D:$T,4,FALSE),"")</f>
        <v>SUPREME</v>
      </c>
      <c r="N560" s="101" t="str">
        <f>IF(E560&gt;0,+VLOOKUP($E560,'CODE GENERATOR'!$D:$T,6,FALSE),"")</f>
        <v>LIGHT GRAY</v>
      </c>
      <c r="O560" s="101" t="str">
        <f>IF(E560&gt;0,+VLOOKUP($E560,'CODE GENERATOR'!$D:$T,7,FALSE),"")</f>
        <v>LIGHT GRAY</v>
      </c>
      <c r="P560" s="101" t="str">
        <f t="shared" si="37"/>
        <v>LIGHT GRAY</v>
      </c>
      <c r="Q560" s="104" t="str">
        <f>IF(E560&gt;0,+VLOOKUP($E560,'CODE GENERATOR'!$D:$T,11,FALSE),"")</f>
        <v>R.TOPMN_BLY0049</v>
      </c>
      <c r="R560" s="104" t="str">
        <f>IF(E560&gt;0,+VLOOKUP($E560,'CODE GENERATOR'!$D:$T,12,FALSE),"")</f>
        <v>SUP0018LGYLGY</v>
      </c>
      <c r="S560" s="104" t="str">
        <f>IF(E560&gt;0,+VLOOKUP($E560,'CODE GENERATOR'!$D:$T,13,FALSE),"")</f>
        <v>R.TOPMN_BLY0049_SUP0018LGYLGY</v>
      </c>
      <c r="T560" s="104" t="str">
        <f t="shared" si="35"/>
        <v>R.TOPMN_BLY0049_SUP0018LGYLGY_XL</v>
      </c>
      <c r="U560" s="105">
        <v>8683711006138</v>
      </c>
      <c r="V560" s="107" t="str" cm="1">
        <f t="array" ref="V560">_xlfn.TEXTJOIN(";", TRUE, _xlfn.UNIQUE(_xlfn._xlws.FILTER(P$3:P$10029, C$3:C$10029=C560)))</f>
        <v>LIGHT GRAY</v>
      </c>
      <c r="W560" s="107" t="str" cm="1">
        <f t="array" ref="W560">_xlfn.TEXTJOIN(";", TRUE, _xlfn.UNIQUE(_xlfn._xlws.FILTER(F$3:F$10029, C$3:C$10029=C560)))</f>
        <v>XS;S;M;L;XL;XXL</v>
      </c>
      <c r="X560" s="101" t="str">
        <f>IF(E560&gt;0,+VLOOKUP($E560,'CODE GENERATOR'!$D:$AC,19,FALSE),0)</f>
        <v>2507_W_2965</v>
      </c>
      <c r="Y560" s="101" t="str">
        <f>IF(E560&gt;0,+VLOOKUP($E560,'CODE GENERATOR'!$D:$AC,20,FALSE),0)</f>
        <v>2507_W_2967</v>
      </c>
      <c r="Z560" s="101" t="str">
        <f>IF(E560&gt;0,+VLOOKUP($E560,'CODE GENERATOR'!$D:$AC,21,FALSE),0)</f>
        <v>2507_W_2986</v>
      </c>
      <c r="AA560" s="101" t="str">
        <f>IF(E560&gt;0,+VLOOKUP($E560,'CODE GENERATOR'!$D:$AC,22,FALSE),0)</f>
        <v>2507_W_2984</v>
      </c>
      <c r="AB560" s="101" t="str">
        <f>IF(E560&gt;0,+VLOOKUP($E560,'CODE GENERATOR'!$D:$AC,23,FALSE),0)</f>
        <v>2507_D_cavalier_detay_0060</v>
      </c>
      <c r="AC560" s="101" t="str">
        <f>IF(E560&gt;0,+VLOOKUP($E560,'CODE GENERATOR'!$D:$AC,24,FALSE),0)</f>
        <v/>
      </c>
      <c r="AD560" s="101" t="str">
        <f>IF(E560&gt;0,+VLOOKUP($E560,'CODE GENERATOR'!$D:$AC,25,FALSE),0)</f>
        <v>2507_VW_Web_68</v>
      </c>
      <c r="AE560" s="101" t="str">
        <f>IF(E560&gt;0,+VLOOKUP($E560,'CODE GENERATOR'!$D:$AC,26,FALSE),0)</f>
        <v/>
      </c>
      <c r="AF560" s="149" t="str">
        <f>IF($C560&gt;0,$C560&amp;" "&amp;$P560&amp;" "&amp;+VLOOKUP($C560,'STYLE NAMES'!$B:$AC,10,FALSE),"""")</f>
        <v>HELSINKI LIGHT GRAY MEN'S LONG SLEEVE BASE LAYER QUARTER ZIP</v>
      </c>
      <c r="AG560" s="101" t="str">
        <f>"Enjoy our "&amp;(AF560)&amp;"; "&amp;IF(C560&gt;0,+VLOOKUP($C560,'STYLE NAMES'!$B:$AC,11,FALSE),"")</f>
        <v xml:space="preserve">Enjoy our HELSINKI LIGHT GRAY MEN'S LONG SLEEVE BASE LAYER QUARTER ZIP; HELSINKI Quarter Zip Base Layer / Second Skin
Soft, comfortable and technical
These elegant base layers are designed to ride and train in style.
</v>
      </c>
      <c r="AH560" s="101" t="str">
        <f>IF(C560&gt;0,+VLOOKUP($C560,'STYLE NAMES'!$B:$AC,12,FALSE),"")</f>
        <v>*Extra-soft and comfortable technical jersey
* 4-way stretch fabric
* Breathable and Quick Dry
* Wrinkle-free and Easy Care
Composition:
90% Polyamide 10% Elasthane</v>
      </c>
      <c r="AI560" s="101" t="str">
        <f>IF(C560&gt;0,+VLOOKUP($C560,'STYLE NAMES'!$B:$AC,13,FALSE),"")</f>
        <v>Machine Wash at 30°C
Mild process
Iron at low temperature
Iron from REVERSE
Do NOT iron on logos or prints
Do not bleach
Do NOT Tumble Dry</v>
      </c>
      <c r="AJ560" s="149" t="str">
        <f>IF($C560&gt;0,$C560&amp;" "&amp;$P560&amp;" "&amp;+VLOOKUP($C560,'STYLE NAMES'!$B:$AC,14,FALSE),"""")</f>
        <v>HELSINKI LIGHT GRAY ERKEK UZUN KOL FERMUARLI T-SHIRT</v>
      </c>
      <c r="AK560" s="149" t="str">
        <f>"Cavalier SanMarco tarafından tasarlanan "&amp;(AJ560)&amp;"; "&amp;IF(C560&gt;0,+VLOOKUP($C560,'STYLE NAMES'!$B:$AC,15,FALSE),"")</f>
        <v>Cavalier SanMarco tarafından tasarlanan HELSINKI LIGHT GRAY ERKEK UZUN KOL FERMUARLI T-SHIRT; HELSINKI Fermuarlı Uzun Kol Antrenman T-shirt / Second Skin
Şık, konforlu ve teknik
Bu zarif t-shirtler, şık bir şekilde ata binmeniz ve antrenman yapmanız için tasarlanmıştır.</v>
      </c>
      <c r="AL560" s="149" t="str">
        <f>IF(C560&gt;0,+VLOOKUP($C560,'STYLE NAMES'!$B:$AC,16,FALSE),"")</f>
        <v>*Ekstra yumuşak ve rahat teknik örme kumaş
* 4 yöne esneyen kumaş
* Nefes Alabilir ve Hızlı Kuruma
* Kırışmaz ve Bakımı Kolay
Kompozisyon:
%90 Poliamid %10 Elastan</v>
      </c>
      <c r="AM560" s="149" t="str">
        <f>IF(C560&gt;0,+VLOOKUP($C560,'STYLE NAMES'!$B:$AC,17,FALSE),"")</f>
        <v>Makinede 30°C' de Yıkayın
Hassas Yıkama
Ilık ütü yapın
Tersten ütüleyin
Logo ve baskıları ÜTÜLEMEYİN
Çamaşır suyu kullanmayın
Kurutma Makinesinde Kurutmayın</v>
      </c>
      <c r="AN560" s="149" t="str">
        <f>IF($C560&gt;0,$C560&amp;" "&amp;$P560&amp;" "&amp;+VLOOKUP($C560,'STYLE NAMES'!$B:$AC,18,FALSE),"""")</f>
        <v>HELSINKI LIGHT GRAY MAGLIETTA MANICA LUNGA  UOMO QUARTER ZIP</v>
      </c>
      <c r="AO560" s="101" t="str">
        <f>"Disegnato da Cavalier SanMarco "&amp;(AN560)&amp;"; "&amp;IF(C560&gt;0,+VLOOKUP($C560,'STYLE NAMES'!$B:$AC,19,FALSE),"")</f>
        <v>Disegnato da Cavalier SanMarco HELSINKI LIGHT GRAY MAGLIETTA MANICA LUNGA  UOMO QUARTER ZIP; HELSINKI Maglietta tecnica a mezza zip / Second Skin
Morbida, confortevole e tecnica
Queste magliette elegante sono progettati per cavalcare e allenarsi con stile.</v>
      </c>
      <c r="AP560" s="101" t="str">
        <f>IF(C560&gt;0,+VLOOKUP($C560,'STYLE NAMES'!$B:$AC,20,FALSE),"")</f>
        <v>Jersey tecnico extra-morbido e confortevole 
Tessuto elasticizzato 4-way stretch 
Traspirante e ad asciugatura rapida 
No stiro e di facile manutenzione 
Composizione: 
90% Poliammide, 10% Elastan</v>
      </c>
      <c r="AQ560" s="101" t="str">
        <f>IF(C560&gt;0,+VLOOKUP($C560,'STYLE NAMES'!$B:$AC,21,FALSE),"")</f>
        <v>Lavare in lavatrice a 30°C Ciclo delicato 
Stirare a bassa temperatura
Stirare al rovescio 
Non stirare su loghi o stampe 
Non candeggiare 
Non asciugare in asciugatrice</v>
      </c>
      <c r="AR560" s="101">
        <f>IF(D560&gt;0,+VLOOKUP($C560,'STYLE NAMES'!$B:$AC,22,FALSE),"")</f>
        <v>0</v>
      </c>
      <c r="AS560" s="101">
        <f>IF(E560&gt;0,+VLOOKUP($C560,'STYLE NAMES'!$B:$AC,23,FALSE),"")</f>
        <v>0</v>
      </c>
      <c r="AT560" s="101">
        <f>IF(F560&gt;0,+VLOOKUP($C560,'STYLE NAMES'!$B:$AC,24,FALSE),"")</f>
        <v>0</v>
      </c>
      <c r="AU560" s="101">
        <f>IF(G560&gt;0,+VLOOKUP($C560,'STYLE NAMES'!$B:$AC,25,FALSE),"")</f>
        <v>0</v>
      </c>
      <c r="AV560" s="101" t="str">
        <f>+VLOOKUP($S560,'CODE GENERATOR'!$P:$AM,15,FALSE)</f>
        <v>R.BOTMN_BRC0066_TJR0026BLKBLK</v>
      </c>
      <c r="AW560" s="101" t="str">
        <f>+VLOOKUP($S560,'CODE GENERATOR'!$P:$AM,16,FALSE)</f>
        <v>A.RACUX_BLT0015_BRD0012GRYBBL</v>
      </c>
      <c r="AX560" s="101" t="str">
        <f>+VLOOKUP($S560,'CODE GENERATOR'!$P:$AM,17,FALSE)</f>
        <v>A.RACAU_SOC0018_NYL00003XBST2</v>
      </c>
      <c r="AY560" s="101">
        <f>+VLOOKUP($S560,'CODE GENERATOR'!$P:$AM,18,FALSE)</f>
        <v>0</v>
      </c>
      <c r="AZ560" s="101">
        <f>+VLOOKUP($S560,'CODE GENERATOR'!$P:$AM,19,FALSE)</f>
        <v>0</v>
      </c>
      <c r="BA560" s="101">
        <f>+VLOOKUP($S560,'CODE GENERATOR'!$P:$AM,20,FALSE)</f>
        <v>0</v>
      </c>
      <c r="BB560" s="101">
        <f>+VLOOKUP($S560,'CODE GENERATOR'!$P:$AM,21,FALSE)</f>
        <v>0</v>
      </c>
      <c r="BC560" s="101">
        <f>+VLOOKUP($S560,'CODE GENERATOR'!$P:$AM,22,FALSE)</f>
        <v>0</v>
      </c>
      <c r="BD560" s="101">
        <f>+VLOOKUP($S560,'CODE GENERATOR'!$P:$AM,23,FALSE)</f>
        <v>0</v>
      </c>
      <c r="BE560" s="101">
        <f>+VLOOKUP($S560,'CODE GENERATOR'!$P:$AM,24,FALSE)</f>
        <v>0</v>
      </c>
      <c r="BF560" s="101">
        <f>IF(C560&gt;0,+VLOOKUP(G560,'CATEGORY ID'!$A$1:$L$118,3,FALSE),"")</f>
        <v>30</v>
      </c>
      <c r="BG560" s="101">
        <f>IF(C560&gt;0,+VLOOKUP(H560,'CATEGORY ID'!$D$1:$L$118,3,FALSE),"")</f>
        <v>2</v>
      </c>
      <c r="BH560" s="101">
        <f>IF(C560&gt;0,+VLOOKUP((+H560&amp;I560),'CATEGORY ID'!$H$1:$I$121,2,FALSE),"")</f>
        <v>108</v>
      </c>
      <c r="BJ560" s="101">
        <f>IF(C560&gt;0,IF(COUNTIF('CATEGORY ID'!$K$1:$K$121,+H560&amp;K560) &gt; 0, +VLOOKUP(+H560&amp;K560,'CATEGORY ID'!$K$1:$L$121,2,FALSE),""),"")</f>
        <v>41</v>
      </c>
      <c r="BK560" s="101" t="str">
        <f>IF(C560&gt;0,IF(COUNTIF('CATEGORY ID'!$K$124:$K$165, +VLOOKUP(C560,'STYLE NAMES'!$B:$AE,30,FALSE)) &gt; 0, +VLOOKUP(VLOOKUP(C560,'STYLE NAMES'!$B:$AE,30,FALSE),'CATEGORY ID'!K:M,2,FALSE),""),"")</f>
        <v/>
      </c>
      <c r="BR560" s="101" t="str" cm="1">
        <f t="array" ref="BR560">IF(C560&gt;0,_xlfn.TEXTJOIN(";", TRUE,_xlfn.UNIQUE(_xlfn._xlws.FILTER(BF560:BQ560,(BF560:BQ560&gt;0)),TRUE,FALSE)),"")&amp;";"&amp;BS560</f>
        <v>30;2;108;41;227</v>
      </c>
      <c r="BS560" s="101">
        <v>227</v>
      </c>
      <c r="BU560" s="106">
        <f>IF(C560&gt;0,+VLOOKUP($C560,'STYLE NAMES'!$B:$AC,26,FALSE),"")</f>
        <v>99.9</v>
      </c>
      <c r="BV560" s="106">
        <f>IF(C560&gt;0,+VLOOKUP($C560,'STYLE NAMES'!$B:$AC,27,FALSE),"")</f>
        <v>5490</v>
      </c>
      <c r="BW560" s="106">
        <f>IF(C560&gt;0,+VLOOKUP($C560,'STYLE NAMES'!$B:$AC,28,FALSE),"")</f>
        <v>114.88499999999999</v>
      </c>
      <c r="BY560"/>
      <c r="BZ560" s="101">
        <v>1</v>
      </c>
      <c r="CA560" s="137">
        <f t="shared" si="38"/>
        <v>1</v>
      </c>
      <c r="CB560" s="137" t="str">
        <f>+VLOOKUP(C560,'[2]STYLES &amp; MODELS MATRIX'!$A:$G,7,FALSE)</f>
        <v>HDJ</v>
      </c>
      <c r="CC560" s="137" t="str">
        <f>+VLOOKUP(C560,'[1]STYLES &amp; SIZE CHARTS'!$A:$H,8,FALSE)</f>
        <v>MT-LSBLQZ1</v>
      </c>
      <c r="CD560" s="137"/>
      <c r="CE560" s="205"/>
      <c r="CF560" s="141"/>
    </row>
    <row r="561" spans="1:84" s="101" customFormat="1" ht="12" customHeight="1" x14ac:dyDescent="0.2">
      <c r="A561" s="102">
        <f t="shared" si="36"/>
        <v>8683711006145</v>
      </c>
      <c r="B561" s="101" t="s">
        <v>891</v>
      </c>
      <c r="C561" s="101" t="s">
        <v>354</v>
      </c>
      <c r="D561" s="101" t="s">
        <v>2975</v>
      </c>
      <c r="E561" s="203" t="s">
        <v>2402</v>
      </c>
      <c r="F561" s="101" t="s">
        <v>2347</v>
      </c>
      <c r="G561" s="101" t="str">
        <f>IF(C561&gt;0,+VLOOKUP($C561,'STYLE NAMES'!$B:$AC,4,FALSE),"")</f>
        <v>RIDER</v>
      </c>
      <c r="H561" s="101" t="str">
        <f>IF(C561&gt;0,+VLOOKUP($C561,'STYLE NAMES'!$B:$AC,5,FALSE),"")</f>
        <v>MEN</v>
      </c>
      <c r="I561" s="101" t="str">
        <f>IF(C561&gt;0,+VLOOKUP($C561,'STYLE NAMES'!$B:$AC,6,FALSE),"")</f>
        <v>TOPS</v>
      </c>
      <c r="J561" s="101" t="str">
        <f>IF(C561&gt;0,+VLOOKUP($C561,'STYLE NAMES'!$B:$AC,7,FALSE),"")</f>
        <v>MEN</v>
      </c>
      <c r="K561" s="101" t="str">
        <f>IF(C561&gt;0,+VLOOKUP($C561,'STYLE NAMES'!$B:$AC,8,FALSE),"")</f>
        <v>BASE LAYERS</v>
      </c>
      <c r="L561" s="101" t="str">
        <f>IF(E561&gt;0,+VLOOKUP($E561,'CODE GENERATOR'!$D:$T,3,FALSE),"")</f>
        <v>W</v>
      </c>
      <c r="M561" s="101" t="str">
        <f>IF(E561&gt;0,+VLOOKUP($E561,'CODE GENERATOR'!$D:$T,4,FALSE),"")</f>
        <v>SUPREME</v>
      </c>
      <c r="N561" s="101" t="str">
        <f>IF(E561&gt;0,+VLOOKUP($E561,'CODE GENERATOR'!$D:$T,6,FALSE),"")</f>
        <v>LIGHT GRAY</v>
      </c>
      <c r="O561" s="101" t="str">
        <f>IF(E561&gt;0,+VLOOKUP($E561,'CODE GENERATOR'!$D:$T,7,FALSE),"")</f>
        <v>LIGHT GRAY</v>
      </c>
      <c r="P561" s="101" t="str">
        <f t="shared" si="37"/>
        <v>LIGHT GRAY</v>
      </c>
      <c r="Q561" s="104" t="str">
        <f>IF(E561&gt;0,+VLOOKUP($E561,'CODE GENERATOR'!$D:$T,11,FALSE),"")</f>
        <v>R.TOPMN_BLY0049</v>
      </c>
      <c r="R561" s="104" t="str">
        <f>IF(E561&gt;0,+VLOOKUP($E561,'CODE GENERATOR'!$D:$T,12,FALSE),"")</f>
        <v>SUP0018LGYLGY</v>
      </c>
      <c r="S561" s="104" t="str">
        <f>IF(E561&gt;0,+VLOOKUP($E561,'CODE GENERATOR'!$D:$T,13,FALSE),"")</f>
        <v>R.TOPMN_BLY0049_SUP0018LGYLGY</v>
      </c>
      <c r="T561" s="104" t="str">
        <f t="shared" si="35"/>
        <v>R.TOPMN_BLY0049_SUP0018LGYLGY_XXL</v>
      </c>
      <c r="U561" s="105">
        <v>8683711006145</v>
      </c>
      <c r="V561" s="107" t="str" cm="1">
        <f t="array" ref="V561">_xlfn.TEXTJOIN(";", TRUE, _xlfn.UNIQUE(_xlfn._xlws.FILTER(P$3:P$10029, C$3:C$10029=C561)))</f>
        <v>LIGHT GRAY</v>
      </c>
      <c r="W561" s="107" t="str" cm="1">
        <f t="array" ref="W561">_xlfn.TEXTJOIN(";", TRUE, _xlfn.UNIQUE(_xlfn._xlws.FILTER(F$3:F$10029, C$3:C$10029=C561)))</f>
        <v>XS;S;M;L;XL;XXL</v>
      </c>
      <c r="X561" s="101" t="str">
        <f>IF(E561&gt;0,+VLOOKUP($E561,'CODE GENERATOR'!$D:$AC,19,FALSE),0)</f>
        <v>2507_W_2965</v>
      </c>
      <c r="Y561" s="101" t="str">
        <f>IF(E561&gt;0,+VLOOKUP($E561,'CODE GENERATOR'!$D:$AC,20,FALSE),0)</f>
        <v>2507_W_2967</v>
      </c>
      <c r="Z561" s="101" t="str">
        <f>IF(E561&gt;0,+VLOOKUP($E561,'CODE GENERATOR'!$D:$AC,21,FALSE),0)</f>
        <v>2507_W_2986</v>
      </c>
      <c r="AA561" s="101" t="str">
        <f>IF(E561&gt;0,+VLOOKUP($E561,'CODE GENERATOR'!$D:$AC,22,FALSE),0)</f>
        <v>2507_W_2984</v>
      </c>
      <c r="AB561" s="101" t="str">
        <f>IF(E561&gt;0,+VLOOKUP($E561,'CODE GENERATOR'!$D:$AC,23,FALSE),0)</f>
        <v>2507_D_cavalier_detay_0060</v>
      </c>
      <c r="AC561" s="101" t="str">
        <f>IF(E561&gt;0,+VLOOKUP($E561,'CODE GENERATOR'!$D:$AC,24,FALSE),0)</f>
        <v/>
      </c>
      <c r="AD561" s="101" t="str">
        <f>IF(E561&gt;0,+VLOOKUP($E561,'CODE GENERATOR'!$D:$AC,25,FALSE),0)</f>
        <v>2507_VW_Web_68</v>
      </c>
      <c r="AE561" s="101" t="str">
        <f>IF(E561&gt;0,+VLOOKUP($E561,'CODE GENERATOR'!$D:$AC,26,FALSE),0)</f>
        <v/>
      </c>
      <c r="AF561" s="149" t="str">
        <f>IF($C561&gt;0,$C561&amp;" "&amp;$P561&amp;" "&amp;+VLOOKUP($C561,'STYLE NAMES'!$B:$AC,10,FALSE),"""")</f>
        <v>HELSINKI LIGHT GRAY MEN'S LONG SLEEVE BASE LAYER QUARTER ZIP</v>
      </c>
      <c r="AG561" s="101" t="str">
        <f>"Enjoy our "&amp;(AF561)&amp;"; "&amp;IF(C561&gt;0,+VLOOKUP($C561,'STYLE NAMES'!$B:$AC,11,FALSE),"")</f>
        <v xml:space="preserve">Enjoy our HELSINKI LIGHT GRAY MEN'S LONG SLEEVE BASE LAYER QUARTER ZIP; HELSINKI Quarter Zip Base Layer / Second Skin
Soft, comfortable and technical
These elegant base layers are designed to ride and train in style.
</v>
      </c>
      <c r="AH561" s="101" t="str">
        <f>IF(C561&gt;0,+VLOOKUP($C561,'STYLE NAMES'!$B:$AC,12,FALSE),"")</f>
        <v>*Extra-soft and comfortable technical jersey
* 4-way stretch fabric
* Breathable and Quick Dry
* Wrinkle-free and Easy Care
Composition:
90% Polyamide 10% Elasthane</v>
      </c>
      <c r="AI561" s="101" t="str">
        <f>IF(C561&gt;0,+VLOOKUP($C561,'STYLE NAMES'!$B:$AC,13,FALSE),"")</f>
        <v>Machine Wash at 30°C
Mild process
Iron at low temperature
Iron from REVERSE
Do NOT iron on logos or prints
Do not bleach
Do NOT Tumble Dry</v>
      </c>
      <c r="AJ561" s="149" t="str">
        <f>IF($C561&gt;0,$C561&amp;" "&amp;$P561&amp;" "&amp;+VLOOKUP($C561,'STYLE NAMES'!$B:$AC,14,FALSE),"""")</f>
        <v>HELSINKI LIGHT GRAY ERKEK UZUN KOL FERMUARLI T-SHIRT</v>
      </c>
      <c r="AK561" s="149" t="str">
        <f>"Cavalier SanMarco tarafından tasarlanan "&amp;(AJ561)&amp;"; "&amp;IF(C561&gt;0,+VLOOKUP($C561,'STYLE NAMES'!$B:$AC,15,FALSE),"")</f>
        <v>Cavalier SanMarco tarafından tasarlanan HELSINKI LIGHT GRAY ERKEK UZUN KOL FERMUARLI T-SHIRT; HELSINKI Fermuarlı Uzun Kol Antrenman T-shirt / Second Skin
Şık, konforlu ve teknik
Bu zarif t-shirtler, şık bir şekilde ata binmeniz ve antrenman yapmanız için tasarlanmıştır.</v>
      </c>
      <c r="AL561" s="149" t="str">
        <f>IF(C561&gt;0,+VLOOKUP($C561,'STYLE NAMES'!$B:$AC,16,FALSE),"")</f>
        <v>*Ekstra yumuşak ve rahat teknik örme kumaş
* 4 yöne esneyen kumaş
* Nefes Alabilir ve Hızlı Kuruma
* Kırışmaz ve Bakımı Kolay
Kompozisyon:
%90 Poliamid %10 Elastan</v>
      </c>
      <c r="AM561" s="149" t="str">
        <f>IF(C561&gt;0,+VLOOKUP($C561,'STYLE NAMES'!$B:$AC,17,FALSE),"")</f>
        <v>Makinede 30°C' de Yıkayın
Hassas Yıkama
Ilık ütü yapın
Tersten ütüleyin
Logo ve baskıları ÜTÜLEMEYİN
Çamaşır suyu kullanmayın
Kurutma Makinesinde Kurutmayın</v>
      </c>
      <c r="AN561" s="149" t="str">
        <f>IF($C561&gt;0,$C561&amp;" "&amp;$P561&amp;" "&amp;+VLOOKUP($C561,'STYLE NAMES'!$B:$AC,18,FALSE),"""")</f>
        <v>HELSINKI LIGHT GRAY MAGLIETTA MANICA LUNGA  UOMO QUARTER ZIP</v>
      </c>
      <c r="AO561" s="101" t="str">
        <f>"Disegnato da Cavalier SanMarco "&amp;(AN561)&amp;"; "&amp;IF(C561&gt;0,+VLOOKUP($C561,'STYLE NAMES'!$B:$AC,19,FALSE),"")</f>
        <v>Disegnato da Cavalier SanMarco HELSINKI LIGHT GRAY MAGLIETTA MANICA LUNGA  UOMO QUARTER ZIP; HELSINKI Maglietta tecnica a mezza zip / Second Skin
Morbida, confortevole e tecnica
Queste magliette elegante sono progettati per cavalcare e allenarsi con stile.</v>
      </c>
      <c r="AP561" s="101" t="str">
        <f>IF(C561&gt;0,+VLOOKUP($C561,'STYLE NAMES'!$B:$AC,20,FALSE),"")</f>
        <v>Jersey tecnico extra-morbido e confortevole 
Tessuto elasticizzato 4-way stretch 
Traspirante e ad asciugatura rapida 
No stiro e di facile manutenzione 
Composizione: 
90% Poliammide, 10% Elastan</v>
      </c>
      <c r="AQ561" s="101" t="str">
        <f>IF(C561&gt;0,+VLOOKUP($C561,'STYLE NAMES'!$B:$AC,21,FALSE),"")</f>
        <v>Lavare in lavatrice a 30°C Ciclo delicato 
Stirare a bassa temperatura
Stirare al rovescio 
Non stirare su loghi o stampe 
Non candeggiare 
Non asciugare in asciugatrice</v>
      </c>
      <c r="AR561" s="101">
        <f>IF(D561&gt;0,+VLOOKUP($C561,'STYLE NAMES'!$B:$AC,22,FALSE),"")</f>
        <v>0</v>
      </c>
      <c r="AS561" s="101">
        <f>IF(E561&gt;0,+VLOOKUP($C561,'STYLE NAMES'!$B:$AC,23,FALSE),"")</f>
        <v>0</v>
      </c>
      <c r="AT561" s="101">
        <f>IF(F561&gt;0,+VLOOKUP($C561,'STYLE NAMES'!$B:$AC,24,FALSE),"")</f>
        <v>0</v>
      </c>
      <c r="AU561" s="101">
        <f>IF(G561&gt;0,+VLOOKUP($C561,'STYLE NAMES'!$B:$AC,25,FALSE),"")</f>
        <v>0</v>
      </c>
      <c r="AV561" s="101" t="str">
        <f>+VLOOKUP($S561,'CODE GENERATOR'!$P:$AM,15,FALSE)</f>
        <v>R.BOTMN_BRC0066_TJR0026BLKBLK</v>
      </c>
      <c r="AW561" s="101" t="str">
        <f>+VLOOKUP($S561,'CODE GENERATOR'!$P:$AM,16,FALSE)</f>
        <v>A.RACUX_BLT0015_BRD0012GRYBBL</v>
      </c>
      <c r="AX561" s="101" t="str">
        <f>+VLOOKUP($S561,'CODE GENERATOR'!$P:$AM,17,FALSE)</f>
        <v>A.RACAU_SOC0018_NYL00003XBST2</v>
      </c>
      <c r="AY561" s="101">
        <f>+VLOOKUP($S561,'CODE GENERATOR'!$P:$AM,18,FALSE)</f>
        <v>0</v>
      </c>
      <c r="AZ561" s="101">
        <f>+VLOOKUP($S561,'CODE GENERATOR'!$P:$AM,19,FALSE)</f>
        <v>0</v>
      </c>
      <c r="BA561" s="101">
        <f>+VLOOKUP($S561,'CODE GENERATOR'!$P:$AM,20,FALSE)</f>
        <v>0</v>
      </c>
      <c r="BB561" s="101">
        <f>+VLOOKUP($S561,'CODE GENERATOR'!$P:$AM,21,FALSE)</f>
        <v>0</v>
      </c>
      <c r="BC561" s="101">
        <f>+VLOOKUP($S561,'CODE GENERATOR'!$P:$AM,22,FALSE)</f>
        <v>0</v>
      </c>
      <c r="BD561" s="101">
        <f>+VLOOKUP($S561,'CODE GENERATOR'!$P:$AM,23,FALSE)</f>
        <v>0</v>
      </c>
      <c r="BE561" s="101">
        <f>+VLOOKUP($S561,'CODE GENERATOR'!$P:$AM,24,FALSE)</f>
        <v>0</v>
      </c>
      <c r="BF561" s="101">
        <f>IF(C561&gt;0,+VLOOKUP(G561,'CATEGORY ID'!$A$1:$L$118,3,FALSE),"")</f>
        <v>30</v>
      </c>
      <c r="BG561" s="101">
        <f>IF(C561&gt;0,+VLOOKUP(H561,'CATEGORY ID'!$D$1:$L$118,3,FALSE),"")</f>
        <v>2</v>
      </c>
      <c r="BH561" s="101">
        <f>IF(C561&gt;0,+VLOOKUP((+H561&amp;I561),'CATEGORY ID'!$H$1:$I$121,2,FALSE),"")</f>
        <v>108</v>
      </c>
      <c r="BJ561" s="101">
        <f>IF(C561&gt;0,IF(COUNTIF('CATEGORY ID'!$K$1:$K$121,+H561&amp;K561) &gt; 0, +VLOOKUP(+H561&amp;K561,'CATEGORY ID'!$K$1:$L$121,2,FALSE),""),"")</f>
        <v>41</v>
      </c>
      <c r="BK561" s="101" t="str">
        <f>IF(C561&gt;0,IF(COUNTIF('CATEGORY ID'!$K$124:$K$165, +VLOOKUP(C561,'STYLE NAMES'!$B:$AE,30,FALSE)) &gt; 0, +VLOOKUP(VLOOKUP(C561,'STYLE NAMES'!$B:$AE,30,FALSE),'CATEGORY ID'!K:M,2,FALSE),""),"")</f>
        <v/>
      </c>
      <c r="BR561" s="101" t="str" cm="1">
        <f t="array" ref="BR561">IF(C561&gt;0,_xlfn.TEXTJOIN(";", TRUE,_xlfn.UNIQUE(_xlfn._xlws.FILTER(BF561:BQ561,(BF561:BQ561&gt;0)),TRUE,FALSE)),"")&amp;";"&amp;BS561</f>
        <v>30;2;108;41;227</v>
      </c>
      <c r="BS561" s="101">
        <v>227</v>
      </c>
      <c r="BU561" s="106">
        <f>IF(C561&gt;0,+VLOOKUP($C561,'STYLE NAMES'!$B:$AC,26,FALSE),"")</f>
        <v>99.9</v>
      </c>
      <c r="BV561" s="106">
        <f>IF(C561&gt;0,+VLOOKUP($C561,'STYLE NAMES'!$B:$AC,27,FALSE),"")</f>
        <v>5490</v>
      </c>
      <c r="BW561" s="106">
        <f>IF(C561&gt;0,+VLOOKUP($C561,'STYLE NAMES'!$B:$AC,28,FALSE),"")</f>
        <v>114.88499999999999</v>
      </c>
      <c r="BY561"/>
      <c r="BZ561" s="101">
        <v>0</v>
      </c>
      <c r="CA561" s="137">
        <f t="shared" si="38"/>
        <v>1</v>
      </c>
      <c r="CB561" s="137" t="str">
        <f>+VLOOKUP(C561,'[2]STYLES &amp; MODELS MATRIX'!$A:$G,7,FALSE)</f>
        <v>HDJ</v>
      </c>
      <c r="CC561" s="137" t="str">
        <f>+VLOOKUP(C561,'[1]STYLES &amp; SIZE CHARTS'!$A:$H,8,FALSE)</f>
        <v>MT-LSBLQZ1</v>
      </c>
      <c r="CD561" s="137"/>
      <c r="CE561" s="205"/>
      <c r="CF561" s="141"/>
    </row>
    <row r="562" spans="1:84" s="101" customFormat="1" ht="12" customHeight="1" x14ac:dyDescent="0.2">
      <c r="A562" s="102">
        <f t="shared" si="36"/>
        <v>8683711006152</v>
      </c>
      <c r="B562" s="101" t="s">
        <v>892</v>
      </c>
      <c r="C562" s="101" t="s">
        <v>271</v>
      </c>
      <c r="D562" s="101" t="s">
        <v>2974</v>
      </c>
      <c r="E562" s="203" t="s">
        <v>2403</v>
      </c>
      <c r="F562" s="101" t="s">
        <v>2346</v>
      </c>
      <c r="G562" s="101" t="str">
        <f>IF(C562&gt;0,+VLOOKUP($C562,'STYLE NAMES'!$B:$AC,4,FALSE),"")</f>
        <v>RIDER</v>
      </c>
      <c r="H562" s="101" t="str">
        <f>IF(C562&gt;0,+VLOOKUP($C562,'STYLE NAMES'!$B:$AC,5,FALSE),"")</f>
        <v>MEN</v>
      </c>
      <c r="I562" s="101" t="str">
        <f>IF(C562&gt;0,+VLOOKUP($C562,'STYLE NAMES'!$B:$AC,6,FALSE),"")</f>
        <v>TOPS</v>
      </c>
      <c r="J562" s="101" t="str">
        <f>IF(C562&gt;0,+VLOOKUP($C562,'STYLE NAMES'!$B:$AC,7,FALSE),"")</f>
        <v>MEN</v>
      </c>
      <c r="K562" s="101" t="str">
        <f>IF(C562&gt;0,+VLOOKUP($C562,'STYLE NAMES'!$B:$AC,8,FALSE),"")</f>
        <v>BASE LAYERS</v>
      </c>
      <c r="L562" s="101" t="str">
        <f>IF(E562&gt;0,+VLOOKUP($E562,'CODE GENERATOR'!$D:$T,3,FALSE),"")</f>
        <v>W</v>
      </c>
      <c r="M562" s="101" t="str">
        <f>IF(E562&gt;0,+VLOOKUP($E562,'CODE GENERATOR'!$D:$T,4,FALSE),"")</f>
        <v>SUPREME</v>
      </c>
      <c r="N562" s="101" t="str">
        <f>IF(E562&gt;0,+VLOOKUP($E562,'CODE GENERATOR'!$D:$T,6,FALSE),"")</f>
        <v>BLACK</v>
      </c>
      <c r="O562" s="101" t="str">
        <f>IF(E562&gt;0,+VLOOKUP($E562,'CODE GENERATOR'!$D:$T,7,FALSE),"")</f>
        <v>BLACK</v>
      </c>
      <c r="P562" s="101" t="str">
        <f t="shared" si="37"/>
        <v>BLACK</v>
      </c>
      <c r="Q562" s="104" t="str">
        <f>IF(E562&gt;0,+VLOOKUP($E562,'CODE GENERATOR'!$D:$T,11,FALSE),"")</f>
        <v>R.TOPMN_BLY0050</v>
      </c>
      <c r="R562" s="104" t="str">
        <f>IF(E562&gt;0,+VLOOKUP($E562,'CODE GENERATOR'!$D:$T,12,FALSE),"")</f>
        <v>SUP0019BLKBLK</v>
      </c>
      <c r="S562" s="104" t="str">
        <f>IF(E562&gt;0,+VLOOKUP($E562,'CODE GENERATOR'!$D:$T,13,FALSE),"")</f>
        <v>R.TOPMN_BLY0050_SUP0019BLKBLK</v>
      </c>
      <c r="T562" s="104" t="str">
        <f t="shared" si="35"/>
        <v>R.TOPMN_BLY0050_SUP0019BLKBLK_XS</v>
      </c>
      <c r="U562" s="105">
        <v>8683711006152</v>
      </c>
      <c r="V562" s="107" t="str" cm="1">
        <f t="array" ref="V562">_xlfn.TEXTJOIN(";", TRUE, _xlfn.UNIQUE(_xlfn._xlws.FILTER(P$3:P$10029, C$3:C$10029=C562)))</f>
        <v>BLACK;NAVY</v>
      </c>
      <c r="W562" s="107" t="str" cm="1">
        <f t="array" ref="W562">_xlfn.TEXTJOIN(";", TRUE, _xlfn.UNIQUE(_xlfn._xlws.FILTER(F$3:F$10029, C$3:C$10029=C562)))</f>
        <v>XS;S;M;L;XL;XXL</v>
      </c>
      <c r="X562" s="101" t="str">
        <f>IF(E562&gt;0,+VLOOKUP($E562,'CODE GENERATOR'!$D:$AC,19,FALSE),0)</f>
        <v>2507_W_0768</v>
      </c>
      <c r="Y562" s="101" t="str">
        <f>IF(E562&gt;0,+VLOOKUP($E562,'CODE GENERATOR'!$D:$AC,20,FALSE),0)</f>
        <v>2507_W_0781</v>
      </c>
      <c r="Z562" s="101" t="str">
        <f>IF(E562&gt;0,+VLOOKUP($E562,'CODE GENERATOR'!$D:$AC,21,FALSE),0)</f>
        <v>2507_W_0823</v>
      </c>
      <c r="AA562" s="101" t="str">
        <f>IF(E562&gt;0,+VLOOKUP($E562,'CODE GENERATOR'!$D:$AC,22,FALSE),0)</f>
        <v>2507_W_0812</v>
      </c>
      <c r="AB562" s="101" t="str">
        <f>IF(E562&gt;0,+VLOOKUP($E562,'CODE GENERATOR'!$D:$AC,23,FALSE),0)</f>
        <v>2507_D_cavalier_detay_0071</v>
      </c>
      <c r="AC562" s="101" t="str">
        <f>IF(E562&gt;0,+VLOOKUP($E562,'CODE GENERATOR'!$D:$AC,24,FALSE),0)</f>
        <v>2507_D_cavalier_detay_0070</v>
      </c>
      <c r="AD562" s="101" t="str">
        <f>IF(E562&gt;0,+VLOOKUP($E562,'CODE GENERATOR'!$D:$AC,25,FALSE),0)</f>
        <v>2507_VW_Web_14</v>
      </c>
      <c r="AE562" s="101" t="str">
        <f>IF(E562&gt;0,+VLOOKUP($E562,'CODE GENERATOR'!$D:$AC,26,FALSE),0)</f>
        <v/>
      </c>
      <c r="AF562" s="149" t="str">
        <f>IF($C562&gt;0,$C562&amp;" "&amp;$P562&amp;" "&amp;+VLOOKUP($C562,'STYLE NAMES'!$B:$AC,10,FALSE),"""")</f>
        <v xml:space="preserve">COPENHAGEN BLACK MEN'S LONG SLEEVE BASE LAYER </v>
      </c>
      <c r="AG562" s="101" t="str">
        <f>"Enjoy our "&amp;(AF562)&amp;"; "&amp;IF(C562&gt;0,+VLOOKUP($C562,'STYLE NAMES'!$B:$AC,11,FALSE),"")</f>
        <v xml:space="preserve">Enjoy our COPENHAGEN BLACK MEN'S LONG SLEEVE BASE LAYER ; COPENHAGEN Long Sleeve Base Layer / Second Skin
Soft, comfortable and technical
Ventilation fabric under arms and back neck to increase breathing
These elegant base layers are designed to ride and train in style.
</v>
      </c>
      <c r="AH562" s="101" t="str">
        <f>IF(C562&gt;0,+VLOOKUP($C562,'STYLE NAMES'!$B:$AC,12,FALSE),"")</f>
        <v>*Extra-soft and comfortable technical jersey
* 4-way stretch fabric
* Breathable and Quick Dry
* Wrinkle-free and Easy Care
Composition:
90% Polyamide 10% Elasthane</v>
      </c>
      <c r="AI562" s="101" t="str">
        <f>IF(C562&gt;0,+VLOOKUP($C562,'STYLE NAMES'!$B:$AC,13,FALSE),"")</f>
        <v>Machine Wash at 30°C
Mild process
Iron at low temperature
Iron from REVERSE
Do NOT iron on logos or prints
Do not bleach
Do NOT Tumble Dry</v>
      </c>
      <c r="AJ562" s="149" t="str">
        <f>IF($C562&gt;0,$C562&amp;" "&amp;$P562&amp;" "&amp;+VLOOKUP($C562,'STYLE NAMES'!$B:$AC,14,FALSE),"""")</f>
        <v>COPENHAGEN BLACK ERKEK UZUN KOL T-SHIRT</v>
      </c>
      <c r="AK562" s="149" t="str">
        <f>"Cavalier SanMarco tarafından tasarlanan "&amp;(AJ562)&amp;"; "&amp;IF(C562&gt;0,+VLOOKUP($C562,'STYLE NAMES'!$B:$AC,15,FALSE),"")</f>
        <v>Cavalier SanMarco tarafından tasarlanan COPENHAGEN BLACK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62" s="149" t="str">
        <f>IF(C562&gt;0,+VLOOKUP($C562,'STYLE NAMES'!$B:$AC,16,FALSE),"")</f>
        <v>*Ekstra yumuşak ve rahat teknik örme kumaş
* 4 yöne esneyen kumaş
* Nefes Alabilir ve Hızlı Kuruma
* Kırışmaz ve Bakımı Kolay
Kompozisyon:
%90 Poliamid %10 Elastan</v>
      </c>
      <c r="AM562" s="149" t="str">
        <f>IF(C562&gt;0,+VLOOKUP($C562,'STYLE NAMES'!$B:$AC,17,FALSE),"")</f>
        <v>Makinede 30°C' de Yıkayın
Hassas Yıkama
Ilık ütü yapın
Tersten ütüleyin
Logo ve baskıları ÜTÜLEMEYİN
Çamaşır suyu kullanmayın
Kurutma Makinesinde Kurutmayın</v>
      </c>
      <c r="AN562" s="149" t="str">
        <f>IF($C562&gt;0,$C562&amp;" "&amp;$P562&amp;" "&amp;+VLOOKUP($C562,'STYLE NAMES'!$B:$AC,18,FALSE),"""")</f>
        <v>COPENHAGEN BLACK MAGLIETTA MANICA LUNGA DA UOMO</v>
      </c>
      <c r="AO562" s="101" t="str">
        <f>"Disegnato da Cavalier SanMarco "&amp;(AN562)&amp;"; "&amp;IF(C562&gt;0,+VLOOKUP($C562,'STYLE NAMES'!$B:$AC,19,FALSE),"")</f>
        <v>Disegnato da Cavalier SanMarco COPENHAGEN BLACK MAGLIETTA MANICA LUNGA DA UOMO; COPENHAGEN Maglietta tecnica a mezza zip / Second Skin
Morbida, confortevole e tecnica 
Queste magliette elegante sono progettati per cavalcare e allenarsi con stile.</v>
      </c>
      <c r="AP562" s="101" t="str">
        <f>IF(C562&gt;0,+VLOOKUP($C562,'STYLE NAMES'!$B:$AC,20,FALSE),"")</f>
        <v>Jersey tecnico extra-morbido e confortevole 
Tessuto elasticizzato 4-way stretch 
Traspirante e ad asciugatura rapida 
No stiro e di facile manutenzione 
Composizione: 
90% Poliammide, 10% Elastan</v>
      </c>
      <c r="AQ562" s="101" t="str">
        <f>IF(C562&gt;0,+VLOOKUP($C562,'STYLE NAMES'!$B:$AC,21,FALSE),"")</f>
        <v>Lavare in lavatrice a 30°C Ciclo delicato 
Stirare a bassa temperatura
Stirare al rovescio 
Non stirare su loghi o stampe 
Non candeggiare 
Non asciugare in asciugatrice</v>
      </c>
      <c r="AR562" s="101">
        <f>IF(D562&gt;0,+VLOOKUP($C562,'STYLE NAMES'!$B:$AC,22,FALSE),"")</f>
        <v>0</v>
      </c>
      <c r="AS562" s="101">
        <f>IF(E562&gt;0,+VLOOKUP($C562,'STYLE NAMES'!$B:$AC,23,FALSE),"")</f>
        <v>0</v>
      </c>
      <c r="AT562" s="101">
        <f>IF(F562&gt;0,+VLOOKUP($C562,'STYLE NAMES'!$B:$AC,24,FALSE),"")</f>
        <v>0</v>
      </c>
      <c r="AU562" s="101">
        <f>IF(G562&gt;0,+VLOOKUP($C562,'STYLE NAMES'!$B:$AC,25,FALSE),"")</f>
        <v>0</v>
      </c>
      <c r="AV562" s="101" t="str">
        <f>+VLOOKUP($S562,'CODE GENERATOR'!$P:$AM,15,FALSE)</f>
        <v>R.BOTMN_BRC0066_TJR0026BLKBLK</v>
      </c>
      <c r="AW562" s="101" t="str">
        <f>+VLOOKUP($S562,'CODE GENERATOR'!$P:$AM,16,FALSE)</f>
        <v>A.RACUX_BLT0015_BRD0012GRYBBL</v>
      </c>
      <c r="AX562" s="101" t="str">
        <f>+VLOOKUP($S562,'CODE GENERATOR'!$P:$AM,17,FALSE)</f>
        <v>A.RACAU_SOC0018_NYL00003XBST6</v>
      </c>
      <c r="AY562" s="101">
        <f>+VLOOKUP($S562,'CODE GENERATOR'!$P:$AM,18,FALSE)</f>
        <v>0</v>
      </c>
      <c r="AZ562" s="101">
        <f>+VLOOKUP($S562,'CODE GENERATOR'!$P:$AM,19,FALSE)</f>
        <v>0</v>
      </c>
      <c r="BA562" s="101">
        <f>+VLOOKUP($S562,'CODE GENERATOR'!$P:$AM,20,FALSE)</f>
        <v>0</v>
      </c>
      <c r="BB562" s="101">
        <f>+VLOOKUP($S562,'CODE GENERATOR'!$P:$AM,21,FALSE)</f>
        <v>0</v>
      </c>
      <c r="BC562" s="101">
        <f>+VLOOKUP($S562,'CODE GENERATOR'!$P:$AM,22,FALSE)</f>
        <v>0</v>
      </c>
      <c r="BD562" s="101">
        <f>+VLOOKUP($S562,'CODE GENERATOR'!$P:$AM,23,FALSE)</f>
        <v>0</v>
      </c>
      <c r="BE562" s="101">
        <f>+VLOOKUP($S562,'CODE GENERATOR'!$P:$AM,24,FALSE)</f>
        <v>0</v>
      </c>
      <c r="BF562" s="101">
        <f>IF(C562&gt;0,+VLOOKUP(G562,'CATEGORY ID'!$A$1:$L$118,3,FALSE),"")</f>
        <v>30</v>
      </c>
      <c r="BG562" s="101">
        <f>IF(C562&gt;0,+VLOOKUP(H562,'CATEGORY ID'!$D$1:$L$118,3,FALSE),"")</f>
        <v>2</v>
      </c>
      <c r="BH562" s="101">
        <f>IF(C562&gt;0,+VLOOKUP((+H562&amp;I562),'CATEGORY ID'!$H$1:$I$121,2,FALSE),"")</f>
        <v>108</v>
      </c>
      <c r="BJ562" s="101">
        <f>IF(C562&gt;0,IF(COUNTIF('CATEGORY ID'!$K$1:$K$121,+H562&amp;K562) &gt; 0, +VLOOKUP(+H562&amp;K562,'CATEGORY ID'!$K$1:$L$121,2,FALSE),""),"")</f>
        <v>41</v>
      </c>
      <c r="BK562" s="101" t="str">
        <f>IF(C562&gt;0,IF(COUNTIF('CATEGORY ID'!$K$124:$K$165, +VLOOKUP(C562,'STYLE NAMES'!$B:$AE,30,FALSE)) &gt; 0, +VLOOKUP(VLOOKUP(C562,'STYLE NAMES'!$B:$AE,30,FALSE),'CATEGORY ID'!K:M,2,FALSE),""),"")</f>
        <v/>
      </c>
      <c r="BR562" s="101" t="str" cm="1">
        <f t="array" ref="BR562">IF(C562&gt;0,_xlfn.TEXTJOIN(";", TRUE,_xlfn.UNIQUE(_xlfn._xlws.FILTER(BF562:BQ562,(BF562:BQ562&gt;0)),TRUE,FALSE)),"")&amp;";"&amp;BS562</f>
        <v>30;2;108;41;227</v>
      </c>
      <c r="BS562" s="101">
        <v>227</v>
      </c>
      <c r="BU562" s="106">
        <f>IF(C562&gt;0,+VLOOKUP($C562,'STYLE NAMES'!$B:$AC,26,FALSE),"")</f>
        <v>99.9</v>
      </c>
      <c r="BV562" s="106">
        <f>IF(C562&gt;0,+VLOOKUP($C562,'STYLE NAMES'!$B:$AC,27,FALSE),"")</f>
        <v>5490</v>
      </c>
      <c r="BW562" s="106">
        <f>IF(C562&gt;0,+VLOOKUP($C562,'STYLE NAMES'!$B:$AC,28,FALSE),"")</f>
        <v>114.88499999999999</v>
      </c>
      <c r="BY562"/>
      <c r="BZ562" s="101">
        <v>0</v>
      </c>
      <c r="CA562" s="137">
        <f t="shared" si="38"/>
        <v>1</v>
      </c>
      <c r="CB562" s="137" t="str">
        <f>+VLOOKUP(C562,'[2]STYLES &amp; MODELS MATRIX'!$A:$G,7,FALSE)</f>
        <v>HDJ</v>
      </c>
      <c r="CC562" s="137" t="str">
        <f>+VLOOKUP(C562,'[1]STYLES &amp; SIZE CHARTS'!$A:$H,8,FALSE)</f>
        <v>MT-LSBL1</v>
      </c>
      <c r="CD562" s="137"/>
      <c r="CE562" s="205"/>
      <c r="CF562" s="141"/>
    </row>
    <row r="563" spans="1:84" s="101" customFormat="1" ht="12" customHeight="1" x14ac:dyDescent="0.2">
      <c r="A563" s="102">
        <f t="shared" si="36"/>
        <v>8683711006169</v>
      </c>
      <c r="B563" s="101" t="s">
        <v>892</v>
      </c>
      <c r="C563" s="101" t="s">
        <v>271</v>
      </c>
      <c r="D563" s="101" t="s">
        <v>2974</v>
      </c>
      <c r="E563" s="203" t="s">
        <v>2403</v>
      </c>
      <c r="F563" s="101" t="s">
        <v>785</v>
      </c>
      <c r="G563" s="101" t="str">
        <f>IF(C563&gt;0,+VLOOKUP($C563,'STYLE NAMES'!$B:$AC,4,FALSE),"")</f>
        <v>RIDER</v>
      </c>
      <c r="H563" s="101" t="str">
        <f>IF(C563&gt;0,+VLOOKUP($C563,'STYLE NAMES'!$B:$AC,5,FALSE),"")</f>
        <v>MEN</v>
      </c>
      <c r="I563" s="101" t="str">
        <f>IF(C563&gt;0,+VLOOKUP($C563,'STYLE NAMES'!$B:$AC,6,FALSE),"")</f>
        <v>TOPS</v>
      </c>
      <c r="J563" s="101" t="str">
        <f>IF(C563&gt;0,+VLOOKUP($C563,'STYLE NAMES'!$B:$AC,7,FALSE),"")</f>
        <v>MEN</v>
      </c>
      <c r="K563" s="101" t="str">
        <f>IF(C563&gt;0,+VLOOKUP($C563,'STYLE NAMES'!$B:$AC,8,FALSE),"")</f>
        <v>BASE LAYERS</v>
      </c>
      <c r="L563" s="101" t="str">
        <f>IF(E563&gt;0,+VLOOKUP($E563,'CODE GENERATOR'!$D:$T,3,FALSE),"")</f>
        <v>W</v>
      </c>
      <c r="M563" s="101" t="str">
        <f>IF(E563&gt;0,+VLOOKUP($E563,'CODE GENERATOR'!$D:$T,4,FALSE),"")</f>
        <v>SUPREME</v>
      </c>
      <c r="N563" s="101" t="str">
        <f>IF(E563&gt;0,+VLOOKUP($E563,'CODE GENERATOR'!$D:$T,6,FALSE),"")</f>
        <v>BLACK</v>
      </c>
      <c r="O563" s="101" t="str">
        <f>IF(E563&gt;0,+VLOOKUP($E563,'CODE GENERATOR'!$D:$T,7,FALSE),"")</f>
        <v>BLACK</v>
      </c>
      <c r="P563" s="101" t="str">
        <f t="shared" si="37"/>
        <v>BLACK</v>
      </c>
      <c r="Q563" s="104" t="str">
        <f>IF(E563&gt;0,+VLOOKUP($E563,'CODE GENERATOR'!$D:$T,11,FALSE),"")</f>
        <v>R.TOPMN_BLY0050</v>
      </c>
      <c r="R563" s="104" t="str">
        <f>IF(E563&gt;0,+VLOOKUP($E563,'CODE GENERATOR'!$D:$T,12,FALSE),"")</f>
        <v>SUP0019BLKBLK</v>
      </c>
      <c r="S563" s="104" t="str">
        <f>IF(E563&gt;0,+VLOOKUP($E563,'CODE GENERATOR'!$D:$T,13,FALSE),"")</f>
        <v>R.TOPMN_BLY0050_SUP0019BLKBLK</v>
      </c>
      <c r="T563" s="104" t="str">
        <f t="shared" si="35"/>
        <v>R.TOPMN_BLY0050_SUP0019BLKBLK_S</v>
      </c>
      <c r="U563" s="105">
        <v>8683711006169</v>
      </c>
      <c r="V563" s="107" t="str" cm="1">
        <f t="array" ref="V563">_xlfn.TEXTJOIN(";", TRUE, _xlfn.UNIQUE(_xlfn._xlws.FILTER(P$3:P$10029, C$3:C$10029=C563)))</f>
        <v>BLACK;NAVY</v>
      </c>
      <c r="W563" s="107" t="str" cm="1">
        <f t="array" ref="W563">_xlfn.TEXTJOIN(";", TRUE, _xlfn.UNIQUE(_xlfn._xlws.FILTER(F$3:F$10029, C$3:C$10029=C563)))</f>
        <v>XS;S;M;L;XL;XXL</v>
      </c>
      <c r="X563" s="101" t="str">
        <f>IF(E563&gt;0,+VLOOKUP($E563,'CODE GENERATOR'!$D:$AC,19,FALSE),0)</f>
        <v>2507_W_0768</v>
      </c>
      <c r="Y563" s="101" t="str">
        <f>IF(E563&gt;0,+VLOOKUP($E563,'CODE GENERATOR'!$D:$AC,20,FALSE),0)</f>
        <v>2507_W_0781</v>
      </c>
      <c r="Z563" s="101" t="str">
        <f>IF(E563&gt;0,+VLOOKUP($E563,'CODE GENERATOR'!$D:$AC,21,FALSE),0)</f>
        <v>2507_W_0823</v>
      </c>
      <c r="AA563" s="101" t="str">
        <f>IF(E563&gt;0,+VLOOKUP($E563,'CODE GENERATOR'!$D:$AC,22,FALSE),0)</f>
        <v>2507_W_0812</v>
      </c>
      <c r="AB563" s="101" t="str">
        <f>IF(E563&gt;0,+VLOOKUP($E563,'CODE GENERATOR'!$D:$AC,23,FALSE),0)</f>
        <v>2507_D_cavalier_detay_0071</v>
      </c>
      <c r="AC563" s="101" t="str">
        <f>IF(E563&gt;0,+VLOOKUP($E563,'CODE GENERATOR'!$D:$AC,24,FALSE),0)</f>
        <v>2507_D_cavalier_detay_0070</v>
      </c>
      <c r="AD563" s="101" t="str">
        <f>IF(E563&gt;0,+VLOOKUP($E563,'CODE GENERATOR'!$D:$AC,25,FALSE),0)</f>
        <v>2507_VW_Web_14</v>
      </c>
      <c r="AE563" s="101" t="str">
        <f>IF(E563&gt;0,+VLOOKUP($E563,'CODE GENERATOR'!$D:$AC,26,FALSE),0)</f>
        <v/>
      </c>
      <c r="AF563" s="149" t="str">
        <f>IF($C563&gt;0,$C563&amp;" "&amp;$P563&amp;" "&amp;+VLOOKUP($C563,'STYLE NAMES'!$B:$AC,10,FALSE),"""")</f>
        <v xml:space="preserve">COPENHAGEN BLACK MEN'S LONG SLEEVE BASE LAYER </v>
      </c>
      <c r="AG563" s="101" t="str">
        <f>"Enjoy our "&amp;(AF563)&amp;"; "&amp;IF(C563&gt;0,+VLOOKUP($C563,'STYLE NAMES'!$B:$AC,11,FALSE),"")</f>
        <v xml:space="preserve">Enjoy our COPENHAGEN BLACK MEN'S LONG SLEEVE BASE LAYER ; COPENHAGEN Long Sleeve Base Layer / Second Skin
Soft, comfortable and technical
Ventilation fabric under arms and back neck to increase breathing
These elegant base layers are designed to ride and train in style.
</v>
      </c>
      <c r="AH563" s="101" t="str">
        <f>IF(C563&gt;0,+VLOOKUP($C563,'STYLE NAMES'!$B:$AC,12,FALSE),"")</f>
        <v>*Extra-soft and comfortable technical jersey
* 4-way stretch fabric
* Breathable and Quick Dry
* Wrinkle-free and Easy Care
Composition:
90% Polyamide 10% Elasthane</v>
      </c>
      <c r="AI563" s="101" t="str">
        <f>IF(C563&gt;0,+VLOOKUP($C563,'STYLE NAMES'!$B:$AC,13,FALSE),"")</f>
        <v>Machine Wash at 30°C
Mild process
Iron at low temperature
Iron from REVERSE
Do NOT iron on logos or prints
Do not bleach
Do NOT Tumble Dry</v>
      </c>
      <c r="AJ563" s="149" t="str">
        <f>IF($C563&gt;0,$C563&amp;" "&amp;$P563&amp;" "&amp;+VLOOKUP($C563,'STYLE NAMES'!$B:$AC,14,FALSE),"""")</f>
        <v>COPENHAGEN BLACK ERKEK UZUN KOL T-SHIRT</v>
      </c>
      <c r="AK563" s="149" t="str">
        <f>"Cavalier SanMarco tarafından tasarlanan "&amp;(AJ563)&amp;"; "&amp;IF(C563&gt;0,+VLOOKUP($C563,'STYLE NAMES'!$B:$AC,15,FALSE),"")</f>
        <v>Cavalier SanMarco tarafından tasarlanan COPENHAGEN BLACK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63" s="149" t="str">
        <f>IF(C563&gt;0,+VLOOKUP($C563,'STYLE NAMES'!$B:$AC,16,FALSE),"")</f>
        <v>*Ekstra yumuşak ve rahat teknik örme kumaş
* 4 yöne esneyen kumaş
* Nefes Alabilir ve Hızlı Kuruma
* Kırışmaz ve Bakımı Kolay
Kompozisyon:
%90 Poliamid %10 Elastan</v>
      </c>
      <c r="AM563" s="149" t="str">
        <f>IF(C563&gt;0,+VLOOKUP($C563,'STYLE NAMES'!$B:$AC,17,FALSE),"")</f>
        <v>Makinede 30°C' de Yıkayın
Hassas Yıkama
Ilık ütü yapın
Tersten ütüleyin
Logo ve baskıları ÜTÜLEMEYİN
Çamaşır suyu kullanmayın
Kurutma Makinesinde Kurutmayın</v>
      </c>
      <c r="AN563" s="149" t="str">
        <f>IF($C563&gt;0,$C563&amp;" "&amp;$P563&amp;" "&amp;+VLOOKUP($C563,'STYLE NAMES'!$B:$AC,18,FALSE),"""")</f>
        <v>COPENHAGEN BLACK MAGLIETTA MANICA LUNGA DA UOMO</v>
      </c>
      <c r="AO563" s="101" t="str">
        <f>"Disegnato da Cavalier SanMarco "&amp;(AN563)&amp;"; "&amp;IF(C563&gt;0,+VLOOKUP($C563,'STYLE NAMES'!$B:$AC,19,FALSE),"")</f>
        <v>Disegnato da Cavalier SanMarco COPENHAGEN BLACK MAGLIETTA MANICA LUNGA DA UOMO; COPENHAGEN Maglietta tecnica a mezza zip / Second Skin
Morbida, confortevole e tecnica 
Queste magliette elegante sono progettati per cavalcare e allenarsi con stile.</v>
      </c>
      <c r="AP563" s="101" t="str">
        <f>IF(C563&gt;0,+VLOOKUP($C563,'STYLE NAMES'!$B:$AC,20,FALSE),"")</f>
        <v>Jersey tecnico extra-morbido e confortevole 
Tessuto elasticizzato 4-way stretch 
Traspirante e ad asciugatura rapida 
No stiro e di facile manutenzione 
Composizione: 
90% Poliammide, 10% Elastan</v>
      </c>
      <c r="AQ563" s="101" t="str">
        <f>IF(C563&gt;0,+VLOOKUP($C563,'STYLE NAMES'!$B:$AC,21,FALSE),"")</f>
        <v>Lavare in lavatrice a 30°C Ciclo delicato 
Stirare a bassa temperatura
Stirare al rovescio 
Non stirare su loghi o stampe 
Non candeggiare 
Non asciugare in asciugatrice</v>
      </c>
      <c r="AR563" s="101">
        <f>IF(D563&gt;0,+VLOOKUP($C563,'STYLE NAMES'!$B:$AC,22,FALSE),"")</f>
        <v>0</v>
      </c>
      <c r="AS563" s="101">
        <f>IF(E563&gt;0,+VLOOKUP($C563,'STYLE NAMES'!$B:$AC,23,FALSE),"")</f>
        <v>0</v>
      </c>
      <c r="AT563" s="101">
        <f>IF(F563&gt;0,+VLOOKUP($C563,'STYLE NAMES'!$B:$AC,24,FALSE),"")</f>
        <v>0</v>
      </c>
      <c r="AU563" s="101">
        <f>IF(G563&gt;0,+VLOOKUP($C563,'STYLE NAMES'!$B:$AC,25,FALSE),"")</f>
        <v>0</v>
      </c>
      <c r="AV563" s="101" t="str">
        <f>+VLOOKUP($S563,'CODE GENERATOR'!$P:$AM,15,FALSE)</f>
        <v>R.BOTMN_BRC0066_TJR0026BLKBLK</v>
      </c>
      <c r="AW563" s="101" t="str">
        <f>+VLOOKUP($S563,'CODE GENERATOR'!$P:$AM,16,FALSE)</f>
        <v>A.RACUX_BLT0015_BRD0012GRYBBL</v>
      </c>
      <c r="AX563" s="101" t="str">
        <f>+VLOOKUP($S563,'CODE GENERATOR'!$P:$AM,17,FALSE)</f>
        <v>A.RACAU_SOC0018_NYL00003XBST6</v>
      </c>
      <c r="AY563" s="101">
        <f>+VLOOKUP($S563,'CODE GENERATOR'!$P:$AM,18,FALSE)</f>
        <v>0</v>
      </c>
      <c r="AZ563" s="101">
        <f>+VLOOKUP($S563,'CODE GENERATOR'!$P:$AM,19,FALSE)</f>
        <v>0</v>
      </c>
      <c r="BA563" s="101">
        <f>+VLOOKUP($S563,'CODE GENERATOR'!$P:$AM,20,FALSE)</f>
        <v>0</v>
      </c>
      <c r="BB563" s="101">
        <f>+VLOOKUP($S563,'CODE GENERATOR'!$P:$AM,21,FALSE)</f>
        <v>0</v>
      </c>
      <c r="BC563" s="101">
        <f>+VLOOKUP($S563,'CODE GENERATOR'!$P:$AM,22,FALSE)</f>
        <v>0</v>
      </c>
      <c r="BD563" s="101">
        <f>+VLOOKUP($S563,'CODE GENERATOR'!$P:$AM,23,FALSE)</f>
        <v>0</v>
      </c>
      <c r="BE563" s="101">
        <f>+VLOOKUP($S563,'CODE GENERATOR'!$P:$AM,24,FALSE)</f>
        <v>0</v>
      </c>
      <c r="BF563" s="101">
        <f>IF(C563&gt;0,+VLOOKUP(G563,'CATEGORY ID'!$A$1:$L$118,3,FALSE),"")</f>
        <v>30</v>
      </c>
      <c r="BG563" s="101">
        <f>IF(C563&gt;0,+VLOOKUP(H563,'CATEGORY ID'!$D$1:$L$118,3,FALSE),"")</f>
        <v>2</v>
      </c>
      <c r="BH563" s="101">
        <f>IF(C563&gt;0,+VLOOKUP((+H563&amp;I563),'CATEGORY ID'!$H$1:$I$121,2,FALSE),"")</f>
        <v>108</v>
      </c>
      <c r="BJ563" s="101">
        <f>IF(C563&gt;0,IF(COUNTIF('CATEGORY ID'!$K$1:$K$121,+H563&amp;K563) &gt; 0, +VLOOKUP(+H563&amp;K563,'CATEGORY ID'!$K$1:$L$121,2,FALSE),""),"")</f>
        <v>41</v>
      </c>
      <c r="BK563" s="101" t="str">
        <f>IF(C563&gt;0,IF(COUNTIF('CATEGORY ID'!$K$124:$K$165, +VLOOKUP(C563,'STYLE NAMES'!$B:$AE,30,FALSE)) &gt; 0, +VLOOKUP(VLOOKUP(C563,'STYLE NAMES'!$B:$AE,30,FALSE),'CATEGORY ID'!K:M,2,FALSE),""),"")</f>
        <v/>
      </c>
      <c r="BR563" s="101" t="str" cm="1">
        <f t="array" ref="BR563">IF(C563&gt;0,_xlfn.TEXTJOIN(";", TRUE,_xlfn.UNIQUE(_xlfn._xlws.FILTER(BF563:BQ563,(BF563:BQ563&gt;0)),TRUE,FALSE)),"")&amp;";"&amp;BS563</f>
        <v>30;2;108;41;227</v>
      </c>
      <c r="BS563" s="101">
        <v>227</v>
      </c>
      <c r="BU563" s="106">
        <f>IF(C563&gt;0,+VLOOKUP($C563,'STYLE NAMES'!$B:$AC,26,FALSE),"")</f>
        <v>99.9</v>
      </c>
      <c r="BV563" s="106">
        <f>IF(C563&gt;0,+VLOOKUP($C563,'STYLE NAMES'!$B:$AC,27,FALSE),"")</f>
        <v>5490</v>
      </c>
      <c r="BW563" s="106">
        <f>IF(C563&gt;0,+VLOOKUP($C563,'STYLE NAMES'!$B:$AC,28,FALSE),"")</f>
        <v>114.88499999999999</v>
      </c>
      <c r="BY563"/>
      <c r="BZ563" s="101">
        <v>7</v>
      </c>
      <c r="CA563" s="137">
        <f t="shared" si="38"/>
        <v>1</v>
      </c>
      <c r="CB563" s="137" t="str">
        <f>+VLOOKUP(C563,'[2]STYLES &amp; MODELS MATRIX'!$A:$G,7,FALSE)</f>
        <v>HDJ</v>
      </c>
      <c r="CC563" s="137" t="str">
        <f>+VLOOKUP(C563,'[1]STYLES &amp; SIZE CHARTS'!$A:$H,8,FALSE)</f>
        <v>MT-LSBL1</v>
      </c>
      <c r="CD563" s="137"/>
      <c r="CE563" s="205"/>
      <c r="CF563" s="141"/>
    </row>
    <row r="564" spans="1:84" s="101" customFormat="1" ht="12" customHeight="1" x14ac:dyDescent="0.2">
      <c r="A564" s="102">
        <f t="shared" si="36"/>
        <v>8683711006176</v>
      </c>
      <c r="B564" s="101" t="s">
        <v>892</v>
      </c>
      <c r="C564" s="101" t="s">
        <v>271</v>
      </c>
      <c r="D564" s="101" t="s">
        <v>2974</v>
      </c>
      <c r="E564" s="203" t="s">
        <v>2403</v>
      </c>
      <c r="F564" s="101" t="s">
        <v>2247</v>
      </c>
      <c r="G564" s="101" t="str">
        <f>IF(C564&gt;0,+VLOOKUP($C564,'STYLE NAMES'!$B:$AC,4,FALSE),"")</f>
        <v>RIDER</v>
      </c>
      <c r="H564" s="101" t="str">
        <f>IF(C564&gt;0,+VLOOKUP($C564,'STYLE NAMES'!$B:$AC,5,FALSE),"")</f>
        <v>MEN</v>
      </c>
      <c r="I564" s="101" t="str">
        <f>IF(C564&gt;0,+VLOOKUP($C564,'STYLE NAMES'!$B:$AC,6,FALSE),"")</f>
        <v>TOPS</v>
      </c>
      <c r="J564" s="101" t="str">
        <f>IF(C564&gt;0,+VLOOKUP($C564,'STYLE NAMES'!$B:$AC,7,FALSE),"")</f>
        <v>MEN</v>
      </c>
      <c r="K564" s="101" t="str">
        <f>IF(C564&gt;0,+VLOOKUP($C564,'STYLE NAMES'!$B:$AC,8,FALSE),"")</f>
        <v>BASE LAYERS</v>
      </c>
      <c r="L564" s="101" t="str">
        <f>IF(E564&gt;0,+VLOOKUP($E564,'CODE GENERATOR'!$D:$T,3,FALSE),"")</f>
        <v>W</v>
      </c>
      <c r="M564" s="101" t="str">
        <f>IF(E564&gt;0,+VLOOKUP($E564,'CODE GENERATOR'!$D:$T,4,FALSE),"")</f>
        <v>SUPREME</v>
      </c>
      <c r="N564" s="101" t="str">
        <f>IF(E564&gt;0,+VLOOKUP($E564,'CODE GENERATOR'!$D:$T,6,FALSE),"")</f>
        <v>BLACK</v>
      </c>
      <c r="O564" s="101" t="str">
        <f>IF(E564&gt;0,+VLOOKUP($E564,'CODE GENERATOR'!$D:$T,7,FALSE),"")</f>
        <v>BLACK</v>
      </c>
      <c r="P564" s="101" t="str">
        <f t="shared" si="37"/>
        <v>BLACK</v>
      </c>
      <c r="Q564" s="104" t="str">
        <f>IF(E564&gt;0,+VLOOKUP($E564,'CODE GENERATOR'!$D:$T,11,FALSE),"")</f>
        <v>R.TOPMN_BLY0050</v>
      </c>
      <c r="R564" s="104" t="str">
        <f>IF(E564&gt;0,+VLOOKUP($E564,'CODE GENERATOR'!$D:$T,12,FALSE),"")</f>
        <v>SUP0019BLKBLK</v>
      </c>
      <c r="S564" s="104" t="str">
        <f>IF(E564&gt;0,+VLOOKUP($E564,'CODE GENERATOR'!$D:$T,13,FALSE),"")</f>
        <v>R.TOPMN_BLY0050_SUP0019BLKBLK</v>
      </c>
      <c r="T564" s="104" t="str">
        <f t="shared" si="35"/>
        <v>R.TOPMN_BLY0050_SUP0019BLKBLK_M</v>
      </c>
      <c r="U564" s="105">
        <v>8683711006176</v>
      </c>
      <c r="V564" s="107" t="str" cm="1">
        <f t="array" ref="V564">_xlfn.TEXTJOIN(";", TRUE, _xlfn.UNIQUE(_xlfn._xlws.FILTER(P$3:P$10029, C$3:C$10029=C564)))</f>
        <v>BLACK;NAVY</v>
      </c>
      <c r="W564" s="107" t="str" cm="1">
        <f t="array" ref="W564">_xlfn.TEXTJOIN(";", TRUE, _xlfn.UNIQUE(_xlfn._xlws.FILTER(F$3:F$10029, C$3:C$10029=C564)))</f>
        <v>XS;S;M;L;XL;XXL</v>
      </c>
      <c r="X564" s="101" t="str">
        <f>IF(E564&gt;0,+VLOOKUP($E564,'CODE GENERATOR'!$D:$AC,19,FALSE),0)</f>
        <v>2507_W_0768</v>
      </c>
      <c r="Y564" s="101" t="str">
        <f>IF(E564&gt;0,+VLOOKUP($E564,'CODE GENERATOR'!$D:$AC,20,FALSE),0)</f>
        <v>2507_W_0781</v>
      </c>
      <c r="Z564" s="101" t="str">
        <f>IF(E564&gt;0,+VLOOKUP($E564,'CODE GENERATOR'!$D:$AC,21,FALSE),0)</f>
        <v>2507_W_0823</v>
      </c>
      <c r="AA564" s="101" t="str">
        <f>IF(E564&gt;0,+VLOOKUP($E564,'CODE GENERATOR'!$D:$AC,22,FALSE),0)</f>
        <v>2507_W_0812</v>
      </c>
      <c r="AB564" s="101" t="str">
        <f>IF(E564&gt;0,+VLOOKUP($E564,'CODE GENERATOR'!$D:$AC,23,FALSE),0)</f>
        <v>2507_D_cavalier_detay_0071</v>
      </c>
      <c r="AC564" s="101" t="str">
        <f>IF(E564&gt;0,+VLOOKUP($E564,'CODE GENERATOR'!$D:$AC,24,FALSE),0)</f>
        <v>2507_D_cavalier_detay_0070</v>
      </c>
      <c r="AD564" s="101" t="str">
        <f>IF(E564&gt;0,+VLOOKUP($E564,'CODE GENERATOR'!$D:$AC,25,FALSE),0)</f>
        <v>2507_VW_Web_14</v>
      </c>
      <c r="AE564" s="101" t="str">
        <f>IF(E564&gt;0,+VLOOKUP($E564,'CODE GENERATOR'!$D:$AC,26,FALSE),0)</f>
        <v/>
      </c>
      <c r="AF564" s="149" t="str">
        <f>IF($C564&gt;0,$C564&amp;" "&amp;$P564&amp;" "&amp;+VLOOKUP($C564,'STYLE NAMES'!$B:$AC,10,FALSE),"""")</f>
        <v xml:space="preserve">COPENHAGEN BLACK MEN'S LONG SLEEVE BASE LAYER </v>
      </c>
      <c r="AG564" s="101" t="str">
        <f>"Enjoy our "&amp;(AF564)&amp;"; "&amp;IF(C564&gt;0,+VLOOKUP($C564,'STYLE NAMES'!$B:$AC,11,FALSE),"")</f>
        <v xml:space="preserve">Enjoy our COPENHAGEN BLACK MEN'S LONG SLEEVE BASE LAYER ; COPENHAGEN Long Sleeve Base Layer / Second Skin
Soft, comfortable and technical
Ventilation fabric under arms and back neck to increase breathing
These elegant base layers are designed to ride and train in style.
</v>
      </c>
      <c r="AH564" s="101" t="str">
        <f>IF(C564&gt;0,+VLOOKUP($C564,'STYLE NAMES'!$B:$AC,12,FALSE),"")</f>
        <v>*Extra-soft and comfortable technical jersey
* 4-way stretch fabric
* Breathable and Quick Dry
* Wrinkle-free and Easy Care
Composition:
90% Polyamide 10% Elasthane</v>
      </c>
      <c r="AI564" s="101" t="str">
        <f>IF(C564&gt;0,+VLOOKUP($C564,'STYLE NAMES'!$B:$AC,13,FALSE),"")</f>
        <v>Machine Wash at 30°C
Mild process
Iron at low temperature
Iron from REVERSE
Do NOT iron on logos or prints
Do not bleach
Do NOT Tumble Dry</v>
      </c>
      <c r="AJ564" s="149" t="str">
        <f>IF($C564&gt;0,$C564&amp;" "&amp;$P564&amp;" "&amp;+VLOOKUP($C564,'STYLE NAMES'!$B:$AC,14,FALSE),"""")</f>
        <v>COPENHAGEN BLACK ERKEK UZUN KOL T-SHIRT</v>
      </c>
      <c r="AK564" s="149" t="str">
        <f>"Cavalier SanMarco tarafından tasarlanan "&amp;(AJ564)&amp;"; "&amp;IF(C564&gt;0,+VLOOKUP($C564,'STYLE NAMES'!$B:$AC,15,FALSE),"")</f>
        <v>Cavalier SanMarco tarafından tasarlanan COPENHAGEN BLACK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64" s="149" t="str">
        <f>IF(C564&gt;0,+VLOOKUP($C564,'STYLE NAMES'!$B:$AC,16,FALSE),"")</f>
        <v>*Ekstra yumuşak ve rahat teknik örme kumaş
* 4 yöne esneyen kumaş
* Nefes Alabilir ve Hızlı Kuruma
* Kırışmaz ve Bakımı Kolay
Kompozisyon:
%90 Poliamid %10 Elastan</v>
      </c>
      <c r="AM564" s="149" t="str">
        <f>IF(C564&gt;0,+VLOOKUP($C564,'STYLE NAMES'!$B:$AC,17,FALSE),"")</f>
        <v>Makinede 30°C' de Yıkayın
Hassas Yıkama
Ilık ütü yapın
Tersten ütüleyin
Logo ve baskıları ÜTÜLEMEYİN
Çamaşır suyu kullanmayın
Kurutma Makinesinde Kurutmayın</v>
      </c>
      <c r="AN564" s="149" t="str">
        <f>IF($C564&gt;0,$C564&amp;" "&amp;$P564&amp;" "&amp;+VLOOKUP($C564,'STYLE NAMES'!$B:$AC,18,FALSE),"""")</f>
        <v>COPENHAGEN BLACK MAGLIETTA MANICA LUNGA DA UOMO</v>
      </c>
      <c r="AO564" s="101" t="str">
        <f>"Disegnato da Cavalier SanMarco "&amp;(AN564)&amp;"; "&amp;IF(C564&gt;0,+VLOOKUP($C564,'STYLE NAMES'!$B:$AC,19,FALSE),"")</f>
        <v>Disegnato da Cavalier SanMarco COPENHAGEN BLACK MAGLIETTA MANICA LUNGA DA UOMO; COPENHAGEN Maglietta tecnica a mezza zip / Second Skin
Morbida, confortevole e tecnica 
Queste magliette elegante sono progettati per cavalcare e allenarsi con stile.</v>
      </c>
      <c r="AP564" s="101" t="str">
        <f>IF(C564&gt;0,+VLOOKUP($C564,'STYLE NAMES'!$B:$AC,20,FALSE),"")</f>
        <v>Jersey tecnico extra-morbido e confortevole 
Tessuto elasticizzato 4-way stretch 
Traspirante e ad asciugatura rapida 
No stiro e di facile manutenzione 
Composizione: 
90% Poliammide, 10% Elastan</v>
      </c>
      <c r="AQ564" s="101" t="str">
        <f>IF(C564&gt;0,+VLOOKUP($C564,'STYLE NAMES'!$B:$AC,21,FALSE),"")</f>
        <v>Lavare in lavatrice a 30°C Ciclo delicato 
Stirare a bassa temperatura
Stirare al rovescio 
Non stirare su loghi o stampe 
Non candeggiare 
Non asciugare in asciugatrice</v>
      </c>
      <c r="AR564" s="101">
        <f>IF(D564&gt;0,+VLOOKUP($C564,'STYLE NAMES'!$B:$AC,22,FALSE),"")</f>
        <v>0</v>
      </c>
      <c r="AS564" s="101">
        <f>IF(E564&gt;0,+VLOOKUP($C564,'STYLE NAMES'!$B:$AC,23,FALSE),"")</f>
        <v>0</v>
      </c>
      <c r="AT564" s="101">
        <f>IF(F564&gt;0,+VLOOKUP($C564,'STYLE NAMES'!$B:$AC,24,FALSE),"")</f>
        <v>0</v>
      </c>
      <c r="AU564" s="101">
        <f>IF(G564&gt;0,+VLOOKUP($C564,'STYLE NAMES'!$B:$AC,25,FALSE),"")</f>
        <v>0</v>
      </c>
      <c r="AV564" s="101" t="str">
        <f>+VLOOKUP($S564,'CODE GENERATOR'!$P:$AM,15,FALSE)</f>
        <v>R.BOTMN_BRC0066_TJR0026BLKBLK</v>
      </c>
      <c r="AW564" s="101" t="str">
        <f>+VLOOKUP($S564,'CODE GENERATOR'!$P:$AM,16,FALSE)</f>
        <v>A.RACUX_BLT0015_BRD0012GRYBBL</v>
      </c>
      <c r="AX564" s="101" t="str">
        <f>+VLOOKUP($S564,'CODE GENERATOR'!$P:$AM,17,FALSE)</f>
        <v>A.RACAU_SOC0018_NYL00003XBST6</v>
      </c>
      <c r="AY564" s="101">
        <f>+VLOOKUP($S564,'CODE GENERATOR'!$P:$AM,18,FALSE)</f>
        <v>0</v>
      </c>
      <c r="AZ564" s="101">
        <f>+VLOOKUP($S564,'CODE GENERATOR'!$P:$AM,19,FALSE)</f>
        <v>0</v>
      </c>
      <c r="BA564" s="101">
        <f>+VLOOKUP($S564,'CODE GENERATOR'!$P:$AM,20,FALSE)</f>
        <v>0</v>
      </c>
      <c r="BB564" s="101">
        <f>+VLOOKUP($S564,'CODE GENERATOR'!$P:$AM,21,FALSE)</f>
        <v>0</v>
      </c>
      <c r="BC564" s="101">
        <f>+VLOOKUP($S564,'CODE GENERATOR'!$P:$AM,22,FALSE)</f>
        <v>0</v>
      </c>
      <c r="BD564" s="101">
        <f>+VLOOKUP($S564,'CODE GENERATOR'!$P:$AM,23,FALSE)</f>
        <v>0</v>
      </c>
      <c r="BE564" s="101">
        <f>+VLOOKUP($S564,'CODE GENERATOR'!$P:$AM,24,FALSE)</f>
        <v>0</v>
      </c>
      <c r="BF564" s="101">
        <f>IF(C564&gt;0,+VLOOKUP(G564,'CATEGORY ID'!$A$1:$L$118,3,FALSE),"")</f>
        <v>30</v>
      </c>
      <c r="BG564" s="101">
        <f>IF(C564&gt;0,+VLOOKUP(H564,'CATEGORY ID'!$D$1:$L$118,3,FALSE),"")</f>
        <v>2</v>
      </c>
      <c r="BH564" s="101">
        <f>IF(C564&gt;0,+VLOOKUP((+H564&amp;I564),'CATEGORY ID'!$H$1:$I$121,2,FALSE),"")</f>
        <v>108</v>
      </c>
      <c r="BJ564" s="101">
        <f>IF(C564&gt;0,IF(COUNTIF('CATEGORY ID'!$K$1:$K$121,+H564&amp;K564) &gt; 0, +VLOOKUP(+H564&amp;K564,'CATEGORY ID'!$K$1:$L$121,2,FALSE),""),"")</f>
        <v>41</v>
      </c>
      <c r="BK564" s="101" t="str">
        <f>IF(C564&gt;0,IF(COUNTIF('CATEGORY ID'!$K$124:$K$165, +VLOOKUP(C564,'STYLE NAMES'!$B:$AE,30,FALSE)) &gt; 0, +VLOOKUP(VLOOKUP(C564,'STYLE NAMES'!$B:$AE,30,FALSE),'CATEGORY ID'!K:M,2,FALSE),""),"")</f>
        <v/>
      </c>
      <c r="BR564" s="101" t="str" cm="1">
        <f t="array" ref="BR564">IF(C564&gt;0,_xlfn.TEXTJOIN(";", TRUE,_xlfn.UNIQUE(_xlfn._xlws.FILTER(BF564:BQ564,(BF564:BQ564&gt;0)),TRUE,FALSE)),"")&amp;";"&amp;BS564</f>
        <v>30;2;108;41;227</v>
      </c>
      <c r="BS564" s="101">
        <v>227</v>
      </c>
      <c r="BU564" s="106">
        <f>IF(C564&gt;0,+VLOOKUP($C564,'STYLE NAMES'!$B:$AC,26,FALSE),"")</f>
        <v>99.9</v>
      </c>
      <c r="BV564" s="106">
        <f>IF(C564&gt;0,+VLOOKUP($C564,'STYLE NAMES'!$B:$AC,27,FALSE),"")</f>
        <v>5490</v>
      </c>
      <c r="BW564" s="106">
        <f>IF(C564&gt;0,+VLOOKUP($C564,'STYLE NAMES'!$B:$AC,28,FALSE),"")</f>
        <v>114.88499999999999</v>
      </c>
      <c r="BY564"/>
      <c r="BZ564" s="101">
        <v>1</v>
      </c>
      <c r="CA564" s="137">
        <f t="shared" si="38"/>
        <v>1</v>
      </c>
      <c r="CB564" s="137" t="str">
        <f>+VLOOKUP(C564,'[2]STYLES &amp; MODELS MATRIX'!$A:$G,7,FALSE)</f>
        <v>HDJ</v>
      </c>
      <c r="CC564" s="137" t="str">
        <f>+VLOOKUP(C564,'[1]STYLES &amp; SIZE CHARTS'!$A:$H,8,FALSE)</f>
        <v>MT-LSBL1</v>
      </c>
      <c r="CD564" s="137"/>
      <c r="CE564" s="205"/>
      <c r="CF564" s="141"/>
    </row>
    <row r="565" spans="1:84" s="101" customFormat="1" ht="12" customHeight="1" x14ac:dyDescent="0.2">
      <c r="A565" s="102">
        <f t="shared" si="36"/>
        <v>8683711006183</v>
      </c>
      <c r="B565" s="101" t="s">
        <v>892</v>
      </c>
      <c r="C565" s="101" t="s">
        <v>271</v>
      </c>
      <c r="D565" s="101" t="s">
        <v>2974</v>
      </c>
      <c r="E565" s="203" t="s">
        <v>2403</v>
      </c>
      <c r="F565" s="101" t="s">
        <v>2248</v>
      </c>
      <c r="G565" s="101" t="str">
        <f>IF(C565&gt;0,+VLOOKUP($C565,'STYLE NAMES'!$B:$AC,4,FALSE),"")</f>
        <v>RIDER</v>
      </c>
      <c r="H565" s="101" t="str">
        <f>IF(C565&gt;0,+VLOOKUP($C565,'STYLE NAMES'!$B:$AC,5,FALSE),"")</f>
        <v>MEN</v>
      </c>
      <c r="I565" s="101" t="str">
        <f>IF(C565&gt;0,+VLOOKUP($C565,'STYLE NAMES'!$B:$AC,6,FALSE),"")</f>
        <v>TOPS</v>
      </c>
      <c r="J565" s="101" t="str">
        <f>IF(C565&gt;0,+VLOOKUP($C565,'STYLE NAMES'!$B:$AC,7,FALSE),"")</f>
        <v>MEN</v>
      </c>
      <c r="K565" s="101" t="str">
        <f>IF(C565&gt;0,+VLOOKUP($C565,'STYLE NAMES'!$B:$AC,8,FALSE),"")</f>
        <v>BASE LAYERS</v>
      </c>
      <c r="L565" s="101" t="str">
        <f>IF(E565&gt;0,+VLOOKUP($E565,'CODE GENERATOR'!$D:$T,3,FALSE),"")</f>
        <v>W</v>
      </c>
      <c r="M565" s="101" t="str">
        <f>IF(E565&gt;0,+VLOOKUP($E565,'CODE GENERATOR'!$D:$T,4,FALSE),"")</f>
        <v>SUPREME</v>
      </c>
      <c r="N565" s="101" t="str">
        <f>IF(E565&gt;0,+VLOOKUP($E565,'CODE GENERATOR'!$D:$T,6,FALSE),"")</f>
        <v>BLACK</v>
      </c>
      <c r="O565" s="101" t="str">
        <f>IF(E565&gt;0,+VLOOKUP($E565,'CODE GENERATOR'!$D:$T,7,FALSE),"")</f>
        <v>BLACK</v>
      </c>
      <c r="P565" s="101" t="str">
        <f t="shared" si="37"/>
        <v>BLACK</v>
      </c>
      <c r="Q565" s="104" t="str">
        <f>IF(E565&gt;0,+VLOOKUP($E565,'CODE GENERATOR'!$D:$T,11,FALSE),"")</f>
        <v>R.TOPMN_BLY0050</v>
      </c>
      <c r="R565" s="104" t="str">
        <f>IF(E565&gt;0,+VLOOKUP($E565,'CODE GENERATOR'!$D:$T,12,FALSE),"")</f>
        <v>SUP0019BLKBLK</v>
      </c>
      <c r="S565" s="104" t="str">
        <f>IF(E565&gt;0,+VLOOKUP($E565,'CODE GENERATOR'!$D:$T,13,FALSE),"")</f>
        <v>R.TOPMN_BLY0050_SUP0019BLKBLK</v>
      </c>
      <c r="T565" s="104" t="str">
        <f t="shared" si="35"/>
        <v>R.TOPMN_BLY0050_SUP0019BLKBLK_L</v>
      </c>
      <c r="U565" s="105">
        <v>8683711006183</v>
      </c>
      <c r="V565" s="107" t="str" cm="1">
        <f t="array" ref="V565">_xlfn.TEXTJOIN(";", TRUE, _xlfn.UNIQUE(_xlfn._xlws.FILTER(P$3:P$10029, C$3:C$10029=C565)))</f>
        <v>BLACK;NAVY</v>
      </c>
      <c r="W565" s="107" t="str" cm="1">
        <f t="array" ref="W565">_xlfn.TEXTJOIN(";", TRUE, _xlfn.UNIQUE(_xlfn._xlws.FILTER(F$3:F$10029, C$3:C$10029=C565)))</f>
        <v>XS;S;M;L;XL;XXL</v>
      </c>
      <c r="X565" s="101" t="str">
        <f>IF(E565&gt;0,+VLOOKUP($E565,'CODE GENERATOR'!$D:$AC,19,FALSE),0)</f>
        <v>2507_W_0768</v>
      </c>
      <c r="Y565" s="101" t="str">
        <f>IF(E565&gt;0,+VLOOKUP($E565,'CODE GENERATOR'!$D:$AC,20,FALSE),0)</f>
        <v>2507_W_0781</v>
      </c>
      <c r="Z565" s="101" t="str">
        <f>IF(E565&gt;0,+VLOOKUP($E565,'CODE GENERATOR'!$D:$AC,21,FALSE),0)</f>
        <v>2507_W_0823</v>
      </c>
      <c r="AA565" s="101" t="str">
        <f>IF(E565&gt;0,+VLOOKUP($E565,'CODE GENERATOR'!$D:$AC,22,FALSE),0)</f>
        <v>2507_W_0812</v>
      </c>
      <c r="AB565" s="101" t="str">
        <f>IF(E565&gt;0,+VLOOKUP($E565,'CODE GENERATOR'!$D:$AC,23,FALSE),0)</f>
        <v>2507_D_cavalier_detay_0071</v>
      </c>
      <c r="AC565" s="101" t="str">
        <f>IF(E565&gt;0,+VLOOKUP($E565,'CODE GENERATOR'!$D:$AC,24,FALSE),0)</f>
        <v>2507_D_cavalier_detay_0070</v>
      </c>
      <c r="AD565" s="101" t="str">
        <f>IF(E565&gt;0,+VLOOKUP($E565,'CODE GENERATOR'!$D:$AC,25,FALSE),0)</f>
        <v>2507_VW_Web_14</v>
      </c>
      <c r="AE565" s="101" t="str">
        <f>IF(E565&gt;0,+VLOOKUP($E565,'CODE GENERATOR'!$D:$AC,26,FALSE),0)</f>
        <v/>
      </c>
      <c r="AF565" s="149" t="str">
        <f>IF($C565&gt;0,$C565&amp;" "&amp;$P565&amp;" "&amp;+VLOOKUP($C565,'STYLE NAMES'!$B:$AC,10,FALSE),"""")</f>
        <v xml:space="preserve">COPENHAGEN BLACK MEN'S LONG SLEEVE BASE LAYER </v>
      </c>
      <c r="AG565" s="101" t="str">
        <f>"Enjoy our "&amp;(AF565)&amp;"; "&amp;IF(C565&gt;0,+VLOOKUP($C565,'STYLE NAMES'!$B:$AC,11,FALSE),"")</f>
        <v xml:space="preserve">Enjoy our COPENHAGEN BLACK MEN'S LONG SLEEVE BASE LAYER ; COPENHAGEN Long Sleeve Base Layer / Second Skin
Soft, comfortable and technical
Ventilation fabric under arms and back neck to increase breathing
These elegant base layers are designed to ride and train in style.
</v>
      </c>
      <c r="AH565" s="101" t="str">
        <f>IF(C565&gt;0,+VLOOKUP($C565,'STYLE NAMES'!$B:$AC,12,FALSE),"")</f>
        <v>*Extra-soft and comfortable technical jersey
* 4-way stretch fabric
* Breathable and Quick Dry
* Wrinkle-free and Easy Care
Composition:
90% Polyamide 10% Elasthane</v>
      </c>
      <c r="AI565" s="101" t="str">
        <f>IF(C565&gt;0,+VLOOKUP($C565,'STYLE NAMES'!$B:$AC,13,FALSE),"")</f>
        <v>Machine Wash at 30°C
Mild process
Iron at low temperature
Iron from REVERSE
Do NOT iron on logos or prints
Do not bleach
Do NOT Tumble Dry</v>
      </c>
      <c r="AJ565" s="149" t="str">
        <f>IF($C565&gt;0,$C565&amp;" "&amp;$P565&amp;" "&amp;+VLOOKUP($C565,'STYLE NAMES'!$B:$AC,14,FALSE),"""")</f>
        <v>COPENHAGEN BLACK ERKEK UZUN KOL T-SHIRT</v>
      </c>
      <c r="AK565" s="149" t="str">
        <f>"Cavalier SanMarco tarafından tasarlanan "&amp;(AJ565)&amp;"; "&amp;IF(C565&gt;0,+VLOOKUP($C565,'STYLE NAMES'!$B:$AC,15,FALSE),"")</f>
        <v>Cavalier SanMarco tarafından tasarlanan COPENHAGEN BLACK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65" s="149" t="str">
        <f>IF(C565&gt;0,+VLOOKUP($C565,'STYLE NAMES'!$B:$AC,16,FALSE),"")</f>
        <v>*Ekstra yumuşak ve rahat teknik örme kumaş
* 4 yöne esneyen kumaş
* Nefes Alabilir ve Hızlı Kuruma
* Kırışmaz ve Bakımı Kolay
Kompozisyon:
%90 Poliamid %10 Elastan</v>
      </c>
      <c r="AM565" s="149" t="str">
        <f>IF(C565&gt;0,+VLOOKUP($C565,'STYLE NAMES'!$B:$AC,17,FALSE),"")</f>
        <v>Makinede 30°C' de Yıkayın
Hassas Yıkama
Ilık ütü yapın
Tersten ütüleyin
Logo ve baskıları ÜTÜLEMEYİN
Çamaşır suyu kullanmayın
Kurutma Makinesinde Kurutmayın</v>
      </c>
      <c r="AN565" s="149" t="str">
        <f>IF($C565&gt;0,$C565&amp;" "&amp;$P565&amp;" "&amp;+VLOOKUP($C565,'STYLE NAMES'!$B:$AC,18,FALSE),"""")</f>
        <v>COPENHAGEN BLACK MAGLIETTA MANICA LUNGA DA UOMO</v>
      </c>
      <c r="AO565" s="101" t="str">
        <f>"Disegnato da Cavalier SanMarco "&amp;(AN565)&amp;"; "&amp;IF(C565&gt;0,+VLOOKUP($C565,'STYLE NAMES'!$B:$AC,19,FALSE),"")</f>
        <v>Disegnato da Cavalier SanMarco COPENHAGEN BLACK MAGLIETTA MANICA LUNGA DA UOMO; COPENHAGEN Maglietta tecnica a mezza zip / Second Skin
Morbida, confortevole e tecnica 
Queste magliette elegante sono progettati per cavalcare e allenarsi con stile.</v>
      </c>
      <c r="AP565" s="101" t="str">
        <f>IF(C565&gt;0,+VLOOKUP($C565,'STYLE NAMES'!$B:$AC,20,FALSE),"")</f>
        <v>Jersey tecnico extra-morbido e confortevole 
Tessuto elasticizzato 4-way stretch 
Traspirante e ad asciugatura rapida 
No stiro e di facile manutenzione 
Composizione: 
90% Poliammide, 10% Elastan</v>
      </c>
      <c r="AQ565" s="101" t="str">
        <f>IF(C565&gt;0,+VLOOKUP($C565,'STYLE NAMES'!$B:$AC,21,FALSE),"")</f>
        <v>Lavare in lavatrice a 30°C Ciclo delicato 
Stirare a bassa temperatura
Stirare al rovescio 
Non stirare su loghi o stampe 
Non candeggiare 
Non asciugare in asciugatrice</v>
      </c>
      <c r="AR565" s="101">
        <f>IF(D565&gt;0,+VLOOKUP($C565,'STYLE NAMES'!$B:$AC,22,FALSE),"")</f>
        <v>0</v>
      </c>
      <c r="AS565" s="101">
        <f>IF(E565&gt;0,+VLOOKUP($C565,'STYLE NAMES'!$B:$AC,23,FALSE),"")</f>
        <v>0</v>
      </c>
      <c r="AT565" s="101">
        <f>IF(F565&gt;0,+VLOOKUP($C565,'STYLE NAMES'!$B:$AC,24,FALSE),"")</f>
        <v>0</v>
      </c>
      <c r="AU565" s="101">
        <f>IF(G565&gt;0,+VLOOKUP($C565,'STYLE NAMES'!$B:$AC,25,FALSE),"")</f>
        <v>0</v>
      </c>
      <c r="AV565" s="101" t="str">
        <f>+VLOOKUP($S565,'CODE GENERATOR'!$P:$AM,15,FALSE)</f>
        <v>R.BOTMN_BRC0066_TJR0026BLKBLK</v>
      </c>
      <c r="AW565" s="101" t="str">
        <f>+VLOOKUP($S565,'CODE GENERATOR'!$P:$AM,16,FALSE)</f>
        <v>A.RACUX_BLT0015_BRD0012GRYBBL</v>
      </c>
      <c r="AX565" s="101" t="str">
        <f>+VLOOKUP($S565,'CODE GENERATOR'!$P:$AM,17,FALSE)</f>
        <v>A.RACAU_SOC0018_NYL00003XBST6</v>
      </c>
      <c r="AY565" s="101">
        <f>+VLOOKUP($S565,'CODE GENERATOR'!$P:$AM,18,FALSE)</f>
        <v>0</v>
      </c>
      <c r="AZ565" s="101">
        <f>+VLOOKUP($S565,'CODE GENERATOR'!$P:$AM,19,FALSE)</f>
        <v>0</v>
      </c>
      <c r="BA565" s="101">
        <f>+VLOOKUP($S565,'CODE GENERATOR'!$P:$AM,20,FALSE)</f>
        <v>0</v>
      </c>
      <c r="BB565" s="101">
        <f>+VLOOKUP($S565,'CODE GENERATOR'!$P:$AM,21,FALSE)</f>
        <v>0</v>
      </c>
      <c r="BC565" s="101">
        <f>+VLOOKUP($S565,'CODE GENERATOR'!$P:$AM,22,FALSE)</f>
        <v>0</v>
      </c>
      <c r="BD565" s="101">
        <f>+VLOOKUP($S565,'CODE GENERATOR'!$P:$AM,23,FALSE)</f>
        <v>0</v>
      </c>
      <c r="BE565" s="101">
        <f>+VLOOKUP($S565,'CODE GENERATOR'!$P:$AM,24,FALSE)</f>
        <v>0</v>
      </c>
      <c r="BF565" s="101">
        <f>IF(C565&gt;0,+VLOOKUP(G565,'CATEGORY ID'!$A$1:$L$118,3,FALSE),"")</f>
        <v>30</v>
      </c>
      <c r="BG565" s="101">
        <f>IF(C565&gt;0,+VLOOKUP(H565,'CATEGORY ID'!$D$1:$L$118,3,FALSE),"")</f>
        <v>2</v>
      </c>
      <c r="BH565" s="101">
        <f>IF(C565&gt;0,+VLOOKUP((+H565&amp;I565),'CATEGORY ID'!$H$1:$I$121,2,FALSE),"")</f>
        <v>108</v>
      </c>
      <c r="BJ565" s="101">
        <f>IF(C565&gt;0,IF(COUNTIF('CATEGORY ID'!$K$1:$K$121,+H565&amp;K565) &gt; 0, +VLOOKUP(+H565&amp;K565,'CATEGORY ID'!$K$1:$L$121,2,FALSE),""),"")</f>
        <v>41</v>
      </c>
      <c r="BK565" s="101" t="str">
        <f>IF(C565&gt;0,IF(COUNTIF('CATEGORY ID'!$K$124:$K$165, +VLOOKUP(C565,'STYLE NAMES'!$B:$AE,30,FALSE)) &gt; 0, +VLOOKUP(VLOOKUP(C565,'STYLE NAMES'!$B:$AE,30,FALSE),'CATEGORY ID'!K:M,2,FALSE),""),"")</f>
        <v/>
      </c>
      <c r="BR565" s="101" t="str" cm="1">
        <f t="array" ref="BR565">IF(C565&gt;0,_xlfn.TEXTJOIN(";", TRUE,_xlfn.UNIQUE(_xlfn._xlws.FILTER(BF565:BQ565,(BF565:BQ565&gt;0)),TRUE,FALSE)),"")&amp;";"&amp;BS565</f>
        <v>30;2;108;41;227</v>
      </c>
      <c r="BS565" s="101">
        <v>227</v>
      </c>
      <c r="BU565" s="106">
        <f>IF(C565&gt;0,+VLOOKUP($C565,'STYLE NAMES'!$B:$AC,26,FALSE),"")</f>
        <v>99.9</v>
      </c>
      <c r="BV565" s="106">
        <f>IF(C565&gt;0,+VLOOKUP($C565,'STYLE NAMES'!$B:$AC,27,FALSE),"")</f>
        <v>5490</v>
      </c>
      <c r="BW565" s="106">
        <f>IF(C565&gt;0,+VLOOKUP($C565,'STYLE NAMES'!$B:$AC,28,FALSE),"")</f>
        <v>114.88499999999999</v>
      </c>
      <c r="BY565"/>
      <c r="BZ565" s="101">
        <v>0</v>
      </c>
      <c r="CA565" s="137">
        <f t="shared" si="38"/>
        <v>1</v>
      </c>
      <c r="CB565" s="137" t="str">
        <f>+VLOOKUP(C565,'[2]STYLES &amp; MODELS MATRIX'!$A:$G,7,FALSE)</f>
        <v>HDJ</v>
      </c>
      <c r="CC565" s="137" t="str">
        <f>+VLOOKUP(C565,'[1]STYLES &amp; SIZE CHARTS'!$A:$H,8,FALSE)</f>
        <v>MT-LSBL1</v>
      </c>
      <c r="CD565" s="137"/>
      <c r="CE565" s="205"/>
      <c r="CF565" s="141"/>
    </row>
    <row r="566" spans="1:84" s="101" customFormat="1" ht="12" customHeight="1" x14ac:dyDescent="0.2">
      <c r="A566" s="102">
        <f t="shared" si="36"/>
        <v>8683711006190</v>
      </c>
      <c r="B566" s="101" t="s">
        <v>892</v>
      </c>
      <c r="C566" s="101" t="s">
        <v>271</v>
      </c>
      <c r="D566" s="101" t="s">
        <v>2974</v>
      </c>
      <c r="E566" s="203" t="s">
        <v>2403</v>
      </c>
      <c r="F566" s="101" t="s">
        <v>2249</v>
      </c>
      <c r="G566" s="101" t="str">
        <f>IF(C566&gt;0,+VLOOKUP($C566,'STYLE NAMES'!$B:$AC,4,FALSE),"")</f>
        <v>RIDER</v>
      </c>
      <c r="H566" s="101" t="str">
        <f>IF(C566&gt;0,+VLOOKUP($C566,'STYLE NAMES'!$B:$AC,5,FALSE),"")</f>
        <v>MEN</v>
      </c>
      <c r="I566" s="101" t="str">
        <f>IF(C566&gt;0,+VLOOKUP($C566,'STYLE NAMES'!$B:$AC,6,FALSE),"")</f>
        <v>TOPS</v>
      </c>
      <c r="J566" s="101" t="str">
        <f>IF(C566&gt;0,+VLOOKUP($C566,'STYLE NAMES'!$B:$AC,7,FALSE),"")</f>
        <v>MEN</v>
      </c>
      <c r="K566" s="101" t="str">
        <f>IF(C566&gt;0,+VLOOKUP($C566,'STYLE NAMES'!$B:$AC,8,FALSE),"")</f>
        <v>BASE LAYERS</v>
      </c>
      <c r="L566" s="101" t="str">
        <f>IF(E566&gt;0,+VLOOKUP($E566,'CODE GENERATOR'!$D:$T,3,FALSE),"")</f>
        <v>W</v>
      </c>
      <c r="M566" s="101" t="str">
        <f>IF(E566&gt;0,+VLOOKUP($E566,'CODE GENERATOR'!$D:$T,4,FALSE),"")</f>
        <v>SUPREME</v>
      </c>
      <c r="N566" s="101" t="str">
        <f>IF(E566&gt;0,+VLOOKUP($E566,'CODE GENERATOR'!$D:$T,6,FALSE),"")</f>
        <v>BLACK</v>
      </c>
      <c r="O566" s="101" t="str">
        <f>IF(E566&gt;0,+VLOOKUP($E566,'CODE GENERATOR'!$D:$T,7,FALSE),"")</f>
        <v>BLACK</v>
      </c>
      <c r="P566" s="101" t="str">
        <f t="shared" si="37"/>
        <v>BLACK</v>
      </c>
      <c r="Q566" s="104" t="str">
        <f>IF(E566&gt;0,+VLOOKUP($E566,'CODE GENERATOR'!$D:$T,11,FALSE),"")</f>
        <v>R.TOPMN_BLY0050</v>
      </c>
      <c r="R566" s="104" t="str">
        <f>IF(E566&gt;0,+VLOOKUP($E566,'CODE GENERATOR'!$D:$T,12,FALSE),"")</f>
        <v>SUP0019BLKBLK</v>
      </c>
      <c r="S566" s="104" t="str">
        <f>IF(E566&gt;0,+VLOOKUP($E566,'CODE GENERATOR'!$D:$T,13,FALSE),"")</f>
        <v>R.TOPMN_BLY0050_SUP0019BLKBLK</v>
      </c>
      <c r="T566" s="104" t="str">
        <f t="shared" si="35"/>
        <v>R.TOPMN_BLY0050_SUP0019BLKBLK_XL</v>
      </c>
      <c r="U566" s="105">
        <v>8683711006190</v>
      </c>
      <c r="V566" s="107" t="str" cm="1">
        <f t="array" ref="V566">_xlfn.TEXTJOIN(";", TRUE, _xlfn.UNIQUE(_xlfn._xlws.FILTER(P$3:P$10029, C$3:C$10029=C566)))</f>
        <v>BLACK;NAVY</v>
      </c>
      <c r="W566" s="107" t="str" cm="1">
        <f t="array" ref="W566">_xlfn.TEXTJOIN(";", TRUE, _xlfn.UNIQUE(_xlfn._xlws.FILTER(F$3:F$10029, C$3:C$10029=C566)))</f>
        <v>XS;S;M;L;XL;XXL</v>
      </c>
      <c r="X566" s="101" t="str">
        <f>IF(E566&gt;0,+VLOOKUP($E566,'CODE GENERATOR'!$D:$AC,19,FALSE),0)</f>
        <v>2507_W_0768</v>
      </c>
      <c r="Y566" s="101" t="str">
        <f>IF(E566&gt;0,+VLOOKUP($E566,'CODE GENERATOR'!$D:$AC,20,FALSE),0)</f>
        <v>2507_W_0781</v>
      </c>
      <c r="Z566" s="101" t="str">
        <f>IF(E566&gt;0,+VLOOKUP($E566,'CODE GENERATOR'!$D:$AC,21,FALSE),0)</f>
        <v>2507_W_0823</v>
      </c>
      <c r="AA566" s="101" t="str">
        <f>IF(E566&gt;0,+VLOOKUP($E566,'CODE GENERATOR'!$D:$AC,22,FALSE),0)</f>
        <v>2507_W_0812</v>
      </c>
      <c r="AB566" s="101" t="str">
        <f>IF(E566&gt;0,+VLOOKUP($E566,'CODE GENERATOR'!$D:$AC,23,FALSE),0)</f>
        <v>2507_D_cavalier_detay_0071</v>
      </c>
      <c r="AC566" s="101" t="str">
        <f>IF(E566&gt;0,+VLOOKUP($E566,'CODE GENERATOR'!$D:$AC,24,FALSE),0)</f>
        <v>2507_D_cavalier_detay_0070</v>
      </c>
      <c r="AD566" s="101" t="str">
        <f>IF(E566&gt;0,+VLOOKUP($E566,'CODE GENERATOR'!$D:$AC,25,FALSE),0)</f>
        <v>2507_VW_Web_14</v>
      </c>
      <c r="AE566" s="101" t="str">
        <f>IF(E566&gt;0,+VLOOKUP($E566,'CODE GENERATOR'!$D:$AC,26,FALSE),0)</f>
        <v/>
      </c>
      <c r="AF566" s="149" t="str">
        <f>IF($C566&gt;0,$C566&amp;" "&amp;$P566&amp;" "&amp;+VLOOKUP($C566,'STYLE NAMES'!$B:$AC,10,FALSE),"""")</f>
        <v xml:space="preserve">COPENHAGEN BLACK MEN'S LONG SLEEVE BASE LAYER </v>
      </c>
      <c r="AG566" s="101" t="str">
        <f>"Enjoy our "&amp;(AF566)&amp;"; "&amp;IF(C566&gt;0,+VLOOKUP($C566,'STYLE NAMES'!$B:$AC,11,FALSE),"")</f>
        <v xml:space="preserve">Enjoy our COPENHAGEN BLACK MEN'S LONG SLEEVE BASE LAYER ; COPENHAGEN Long Sleeve Base Layer / Second Skin
Soft, comfortable and technical
Ventilation fabric under arms and back neck to increase breathing
These elegant base layers are designed to ride and train in style.
</v>
      </c>
      <c r="AH566" s="101" t="str">
        <f>IF(C566&gt;0,+VLOOKUP($C566,'STYLE NAMES'!$B:$AC,12,FALSE),"")</f>
        <v>*Extra-soft and comfortable technical jersey
* 4-way stretch fabric
* Breathable and Quick Dry
* Wrinkle-free and Easy Care
Composition:
90% Polyamide 10% Elasthane</v>
      </c>
      <c r="AI566" s="101" t="str">
        <f>IF(C566&gt;0,+VLOOKUP($C566,'STYLE NAMES'!$B:$AC,13,FALSE),"")</f>
        <v>Machine Wash at 30°C
Mild process
Iron at low temperature
Iron from REVERSE
Do NOT iron on logos or prints
Do not bleach
Do NOT Tumble Dry</v>
      </c>
      <c r="AJ566" s="149" t="str">
        <f>IF($C566&gt;0,$C566&amp;" "&amp;$P566&amp;" "&amp;+VLOOKUP($C566,'STYLE NAMES'!$B:$AC,14,FALSE),"""")</f>
        <v>COPENHAGEN BLACK ERKEK UZUN KOL T-SHIRT</v>
      </c>
      <c r="AK566" s="149" t="str">
        <f>"Cavalier SanMarco tarafından tasarlanan "&amp;(AJ566)&amp;"; "&amp;IF(C566&gt;0,+VLOOKUP($C566,'STYLE NAMES'!$B:$AC,15,FALSE),"")</f>
        <v>Cavalier SanMarco tarafından tasarlanan COPENHAGEN BLACK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66" s="149" t="str">
        <f>IF(C566&gt;0,+VLOOKUP($C566,'STYLE NAMES'!$B:$AC,16,FALSE),"")</f>
        <v>*Ekstra yumuşak ve rahat teknik örme kumaş
* 4 yöne esneyen kumaş
* Nefes Alabilir ve Hızlı Kuruma
* Kırışmaz ve Bakımı Kolay
Kompozisyon:
%90 Poliamid %10 Elastan</v>
      </c>
      <c r="AM566" s="149" t="str">
        <f>IF(C566&gt;0,+VLOOKUP($C566,'STYLE NAMES'!$B:$AC,17,FALSE),"")</f>
        <v>Makinede 30°C' de Yıkayın
Hassas Yıkama
Ilık ütü yapın
Tersten ütüleyin
Logo ve baskıları ÜTÜLEMEYİN
Çamaşır suyu kullanmayın
Kurutma Makinesinde Kurutmayın</v>
      </c>
      <c r="AN566" s="149" t="str">
        <f>IF($C566&gt;0,$C566&amp;" "&amp;$P566&amp;" "&amp;+VLOOKUP($C566,'STYLE NAMES'!$B:$AC,18,FALSE),"""")</f>
        <v>COPENHAGEN BLACK MAGLIETTA MANICA LUNGA DA UOMO</v>
      </c>
      <c r="AO566" s="101" t="str">
        <f>"Disegnato da Cavalier SanMarco "&amp;(AN566)&amp;"; "&amp;IF(C566&gt;0,+VLOOKUP($C566,'STYLE NAMES'!$B:$AC,19,FALSE),"")</f>
        <v>Disegnato da Cavalier SanMarco COPENHAGEN BLACK MAGLIETTA MANICA LUNGA DA UOMO; COPENHAGEN Maglietta tecnica a mezza zip / Second Skin
Morbida, confortevole e tecnica 
Queste magliette elegante sono progettati per cavalcare e allenarsi con stile.</v>
      </c>
      <c r="AP566" s="101" t="str">
        <f>IF(C566&gt;0,+VLOOKUP($C566,'STYLE NAMES'!$B:$AC,20,FALSE),"")</f>
        <v>Jersey tecnico extra-morbido e confortevole 
Tessuto elasticizzato 4-way stretch 
Traspirante e ad asciugatura rapida 
No stiro e di facile manutenzione 
Composizione: 
90% Poliammide, 10% Elastan</v>
      </c>
      <c r="AQ566" s="101" t="str">
        <f>IF(C566&gt;0,+VLOOKUP($C566,'STYLE NAMES'!$B:$AC,21,FALSE),"")</f>
        <v>Lavare in lavatrice a 30°C Ciclo delicato 
Stirare a bassa temperatura
Stirare al rovescio 
Non stirare su loghi o stampe 
Non candeggiare 
Non asciugare in asciugatrice</v>
      </c>
      <c r="AR566" s="101">
        <f>IF(D566&gt;0,+VLOOKUP($C566,'STYLE NAMES'!$B:$AC,22,FALSE),"")</f>
        <v>0</v>
      </c>
      <c r="AS566" s="101">
        <f>IF(E566&gt;0,+VLOOKUP($C566,'STYLE NAMES'!$B:$AC,23,FALSE),"")</f>
        <v>0</v>
      </c>
      <c r="AT566" s="101">
        <f>IF(F566&gt;0,+VLOOKUP($C566,'STYLE NAMES'!$B:$AC,24,FALSE),"")</f>
        <v>0</v>
      </c>
      <c r="AU566" s="101">
        <f>IF(G566&gt;0,+VLOOKUP($C566,'STYLE NAMES'!$B:$AC,25,FALSE),"")</f>
        <v>0</v>
      </c>
      <c r="AV566" s="101" t="str">
        <f>+VLOOKUP($S566,'CODE GENERATOR'!$P:$AM,15,FALSE)</f>
        <v>R.BOTMN_BRC0066_TJR0026BLKBLK</v>
      </c>
      <c r="AW566" s="101" t="str">
        <f>+VLOOKUP($S566,'CODE GENERATOR'!$P:$AM,16,FALSE)</f>
        <v>A.RACUX_BLT0015_BRD0012GRYBBL</v>
      </c>
      <c r="AX566" s="101" t="str">
        <f>+VLOOKUP($S566,'CODE GENERATOR'!$P:$AM,17,FALSE)</f>
        <v>A.RACAU_SOC0018_NYL00003XBST6</v>
      </c>
      <c r="AY566" s="101">
        <f>+VLOOKUP($S566,'CODE GENERATOR'!$P:$AM,18,FALSE)</f>
        <v>0</v>
      </c>
      <c r="AZ566" s="101">
        <f>+VLOOKUP($S566,'CODE GENERATOR'!$P:$AM,19,FALSE)</f>
        <v>0</v>
      </c>
      <c r="BA566" s="101">
        <f>+VLOOKUP($S566,'CODE GENERATOR'!$P:$AM,20,FALSE)</f>
        <v>0</v>
      </c>
      <c r="BB566" s="101">
        <f>+VLOOKUP($S566,'CODE GENERATOR'!$P:$AM,21,FALSE)</f>
        <v>0</v>
      </c>
      <c r="BC566" s="101">
        <f>+VLOOKUP($S566,'CODE GENERATOR'!$P:$AM,22,FALSE)</f>
        <v>0</v>
      </c>
      <c r="BD566" s="101">
        <f>+VLOOKUP($S566,'CODE GENERATOR'!$P:$AM,23,FALSE)</f>
        <v>0</v>
      </c>
      <c r="BE566" s="101">
        <f>+VLOOKUP($S566,'CODE GENERATOR'!$P:$AM,24,FALSE)</f>
        <v>0</v>
      </c>
      <c r="BF566" s="101">
        <f>IF(C566&gt;0,+VLOOKUP(G566,'CATEGORY ID'!$A$1:$L$118,3,FALSE),"")</f>
        <v>30</v>
      </c>
      <c r="BG566" s="101">
        <f>IF(C566&gt;0,+VLOOKUP(H566,'CATEGORY ID'!$D$1:$L$118,3,FALSE),"")</f>
        <v>2</v>
      </c>
      <c r="BH566" s="101">
        <f>IF(C566&gt;0,+VLOOKUP((+H566&amp;I566),'CATEGORY ID'!$H$1:$I$121,2,FALSE),"")</f>
        <v>108</v>
      </c>
      <c r="BJ566" s="101">
        <f>IF(C566&gt;0,IF(COUNTIF('CATEGORY ID'!$K$1:$K$121,+H566&amp;K566) &gt; 0, +VLOOKUP(+H566&amp;K566,'CATEGORY ID'!$K$1:$L$121,2,FALSE),""),"")</f>
        <v>41</v>
      </c>
      <c r="BK566" s="101" t="str">
        <f>IF(C566&gt;0,IF(COUNTIF('CATEGORY ID'!$K$124:$K$165, +VLOOKUP(C566,'STYLE NAMES'!$B:$AE,30,FALSE)) &gt; 0, +VLOOKUP(VLOOKUP(C566,'STYLE NAMES'!$B:$AE,30,FALSE),'CATEGORY ID'!K:M,2,FALSE),""),"")</f>
        <v/>
      </c>
      <c r="BR566" s="101" t="str" cm="1">
        <f t="array" ref="BR566">IF(C566&gt;0,_xlfn.TEXTJOIN(";", TRUE,_xlfn.UNIQUE(_xlfn._xlws.FILTER(BF566:BQ566,(BF566:BQ566&gt;0)),TRUE,FALSE)),"")&amp;";"&amp;BS566</f>
        <v>30;2;108;41;227</v>
      </c>
      <c r="BS566" s="101">
        <v>227</v>
      </c>
      <c r="BU566" s="106">
        <f>IF(C566&gt;0,+VLOOKUP($C566,'STYLE NAMES'!$B:$AC,26,FALSE),"")</f>
        <v>99.9</v>
      </c>
      <c r="BV566" s="106">
        <f>IF(C566&gt;0,+VLOOKUP($C566,'STYLE NAMES'!$B:$AC,27,FALSE),"")</f>
        <v>5490</v>
      </c>
      <c r="BW566" s="106">
        <f>IF(C566&gt;0,+VLOOKUP($C566,'STYLE NAMES'!$B:$AC,28,FALSE),"")</f>
        <v>114.88499999999999</v>
      </c>
      <c r="BY566"/>
      <c r="BZ566" s="101">
        <v>0</v>
      </c>
      <c r="CA566" s="137">
        <f t="shared" si="38"/>
        <v>1</v>
      </c>
      <c r="CB566" s="137" t="str">
        <f>+VLOOKUP(C566,'[2]STYLES &amp; MODELS MATRIX'!$A:$G,7,FALSE)</f>
        <v>HDJ</v>
      </c>
      <c r="CC566" s="137" t="str">
        <f>+VLOOKUP(C566,'[1]STYLES &amp; SIZE CHARTS'!$A:$H,8,FALSE)</f>
        <v>MT-LSBL1</v>
      </c>
      <c r="CD566" s="137"/>
      <c r="CE566" s="205"/>
      <c r="CF566" s="141"/>
    </row>
    <row r="567" spans="1:84" s="101" customFormat="1" ht="12" customHeight="1" x14ac:dyDescent="0.2">
      <c r="A567" s="102">
        <f t="shared" si="36"/>
        <v>8683711006206</v>
      </c>
      <c r="B567" s="101" t="s">
        <v>892</v>
      </c>
      <c r="C567" s="101" t="s">
        <v>271</v>
      </c>
      <c r="D567" s="101" t="s">
        <v>2974</v>
      </c>
      <c r="E567" s="203" t="s">
        <v>2403</v>
      </c>
      <c r="F567" s="101" t="s">
        <v>2347</v>
      </c>
      <c r="G567" s="101" t="str">
        <f>IF(C567&gt;0,+VLOOKUP($C567,'STYLE NAMES'!$B:$AC,4,FALSE),"")</f>
        <v>RIDER</v>
      </c>
      <c r="H567" s="101" t="str">
        <f>IF(C567&gt;0,+VLOOKUP($C567,'STYLE NAMES'!$B:$AC,5,FALSE),"")</f>
        <v>MEN</v>
      </c>
      <c r="I567" s="101" t="str">
        <f>IF(C567&gt;0,+VLOOKUP($C567,'STYLE NAMES'!$B:$AC,6,FALSE),"")</f>
        <v>TOPS</v>
      </c>
      <c r="J567" s="101" t="str">
        <f>IF(C567&gt;0,+VLOOKUP($C567,'STYLE NAMES'!$B:$AC,7,FALSE),"")</f>
        <v>MEN</v>
      </c>
      <c r="K567" s="101" t="str">
        <f>IF(C567&gt;0,+VLOOKUP($C567,'STYLE NAMES'!$B:$AC,8,FALSE),"")</f>
        <v>BASE LAYERS</v>
      </c>
      <c r="L567" s="101" t="str">
        <f>IF(E567&gt;0,+VLOOKUP($E567,'CODE GENERATOR'!$D:$T,3,FALSE),"")</f>
        <v>W</v>
      </c>
      <c r="M567" s="101" t="str">
        <f>IF(E567&gt;0,+VLOOKUP($E567,'CODE GENERATOR'!$D:$T,4,FALSE),"")</f>
        <v>SUPREME</v>
      </c>
      <c r="N567" s="101" t="str">
        <f>IF(E567&gt;0,+VLOOKUP($E567,'CODE GENERATOR'!$D:$T,6,FALSE),"")</f>
        <v>BLACK</v>
      </c>
      <c r="O567" s="101" t="str">
        <f>IF(E567&gt;0,+VLOOKUP($E567,'CODE GENERATOR'!$D:$T,7,FALSE),"")</f>
        <v>BLACK</v>
      </c>
      <c r="P567" s="101" t="str">
        <f t="shared" si="37"/>
        <v>BLACK</v>
      </c>
      <c r="Q567" s="104" t="str">
        <f>IF(E567&gt;0,+VLOOKUP($E567,'CODE GENERATOR'!$D:$T,11,FALSE),"")</f>
        <v>R.TOPMN_BLY0050</v>
      </c>
      <c r="R567" s="104" t="str">
        <f>IF(E567&gt;0,+VLOOKUP($E567,'CODE GENERATOR'!$D:$T,12,FALSE),"")</f>
        <v>SUP0019BLKBLK</v>
      </c>
      <c r="S567" s="104" t="str">
        <f>IF(E567&gt;0,+VLOOKUP($E567,'CODE GENERATOR'!$D:$T,13,FALSE),"")</f>
        <v>R.TOPMN_BLY0050_SUP0019BLKBLK</v>
      </c>
      <c r="T567" s="104" t="str">
        <f t="shared" si="35"/>
        <v>R.TOPMN_BLY0050_SUP0019BLKBLK_XXL</v>
      </c>
      <c r="U567" s="105">
        <v>8683711006206</v>
      </c>
      <c r="V567" s="107" t="str" cm="1">
        <f t="array" ref="V567">_xlfn.TEXTJOIN(";", TRUE, _xlfn.UNIQUE(_xlfn._xlws.FILTER(P$3:P$10029, C$3:C$10029=C567)))</f>
        <v>BLACK;NAVY</v>
      </c>
      <c r="W567" s="107" t="str" cm="1">
        <f t="array" ref="W567">_xlfn.TEXTJOIN(";", TRUE, _xlfn.UNIQUE(_xlfn._xlws.FILTER(F$3:F$10029, C$3:C$10029=C567)))</f>
        <v>XS;S;M;L;XL;XXL</v>
      </c>
      <c r="X567" s="101" t="str">
        <f>IF(E567&gt;0,+VLOOKUP($E567,'CODE GENERATOR'!$D:$AC,19,FALSE),0)</f>
        <v>2507_W_0768</v>
      </c>
      <c r="Y567" s="101" t="str">
        <f>IF(E567&gt;0,+VLOOKUP($E567,'CODE GENERATOR'!$D:$AC,20,FALSE),0)</f>
        <v>2507_W_0781</v>
      </c>
      <c r="Z567" s="101" t="str">
        <f>IF(E567&gt;0,+VLOOKUP($E567,'CODE GENERATOR'!$D:$AC,21,FALSE),0)</f>
        <v>2507_W_0823</v>
      </c>
      <c r="AA567" s="101" t="str">
        <f>IF(E567&gt;0,+VLOOKUP($E567,'CODE GENERATOR'!$D:$AC,22,FALSE),0)</f>
        <v>2507_W_0812</v>
      </c>
      <c r="AB567" s="101" t="str">
        <f>IF(E567&gt;0,+VLOOKUP($E567,'CODE GENERATOR'!$D:$AC,23,FALSE),0)</f>
        <v>2507_D_cavalier_detay_0071</v>
      </c>
      <c r="AC567" s="101" t="str">
        <f>IF(E567&gt;0,+VLOOKUP($E567,'CODE GENERATOR'!$D:$AC,24,FALSE),0)</f>
        <v>2507_D_cavalier_detay_0070</v>
      </c>
      <c r="AD567" s="101" t="str">
        <f>IF(E567&gt;0,+VLOOKUP($E567,'CODE GENERATOR'!$D:$AC,25,FALSE),0)</f>
        <v>2507_VW_Web_14</v>
      </c>
      <c r="AE567" s="101" t="str">
        <f>IF(E567&gt;0,+VLOOKUP($E567,'CODE GENERATOR'!$D:$AC,26,FALSE),0)</f>
        <v/>
      </c>
      <c r="AF567" s="149" t="str">
        <f>IF($C567&gt;0,$C567&amp;" "&amp;$P567&amp;" "&amp;+VLOOKUP($C567,'STYLE NAMES'!$B:$AC,10,FALSE),"""")</f>
        <v xml:space="preserve">COPENHAGEN BLACK MEN'S LONG SLEEVE BASE LAYER </v>
      </c>
      <c r="AG567" s="101" t="str">
        <f>"Enjoy our "&amp;(AF567)&amp;"; "&amp;IF(C567&gt;0,+VLOOKUP($C567,'STYLE NAMES'!$B:$AC,11,FALSE),"")</f>
        <v xml:space="preserve">Enjoy our COPENHAGEN BLACK MEN'S LONG SLEEVE BASE LAYER ; COPENHAGEN Long Sleeve Base Layer / Second Skin
Soft, comfortable and technical
Ventilation fabric under arms and back neck to increase breathing
These elegant base layers are designed to ride and train in style.
</v>
      </c>
      <c r="AH567" s="101" t="str">
        <f>IF(C567&gt;0,+VLOOKUP($C567,'STYLE NAMES'!$B:$AC,12,FALSE),"")</f>
        <v>*Extra-soft and comfortable technical jersey
* 4-way stretch fabric
* Breathable and Quick Dry
* Wrinkle-free and Easy Care
Composition:
90% Polyamide 10% Elasthane</v>
      </c>
      <c r="AI567" s="101" t="str">
        <f>IF(C567&gt;0,+VLOOKUP($C567,'STYLE NAMES'!$B:$AC,13,FALSE),"")</f>
        <v>Machine Wash at 30°C
Mild process
Iron at low temperature
Iron from REVERSE
Do NOT iron on logos or prints
Do not bleach
Do NOT Tumble Dry</v>
      </c>
      <c r="AJ567" s="149" t="str">
        <f>IF($C567&gt;0,$C567&amp;" "&amp;$P567&amp;" "&amp;+VLOOKUP($C567,'STYLE NAMES'!$B:$AC,14,FALSE),"""")</f>
        <v>COPENHAGEN BLACK ERKEK UZUN KOL T-SHIRT</v>
      </c>
      <c r="AK567" s="149" t="str">
        <f>"Cavalier SanMarco tarafından tasarlanan "&amp;(AJ567)&amp;"; "&amp;IF(C567&gt;0,+VLOOKUP($C567,'STYLE NAMES'!$B:$AC,15,FALSE),"")</f>
        <v>Cavalier SanMarco tarafından tasarlanan COPENHAGEN BLACK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67" s="149" t="str">
        <f>IF(C567&gt;0,+VLOOKUP($C567,'STYLE NAMES'!$B:$AC,16,FALSE),"")</f>
        <v>*Ekstra yumuşak ve rahat teknik örme kumaş
* 4 yöne esneyen kumaş
* Nefes Alabilir ve Hızlı Kuruma
* Kırışmaz ve Bakımı Kolay
Kompozisyon:
%90 Poliamid %10 Elastan</v>
      </c>
      <c r="AM567" s="149" t="str">
        <f>IF(C567&gt;0,+VLOOKUP($C567,'STYLE NAMES'!$B:$AC,17,FALSE),"")</f>
        <v>Makinede 30°C' de Yıkayın
Hassas Yıkama
Ilık ütü yapın
Tersten ütüleyin
Logo ve baskıları ÜTÜLEMEYİN
Çamaşır suyu kullanmayın
Kurutma Makinesinde Kurutmayın</v>
      </c>
      <c r="AN567" s="149" t="str">
        <f>IF($C567&gt;0,$C567&amp;" "&amp;$P567&amp;" "&amp;+VLOOKUP($C567,'STYLE NAMES'!$B:$AC,18,FALSE),"""")</f>
        <v>COPENHAGEN BLACK MAGLIETTA MANICA LUNGA DA UOMO</v>
      </c>
      <c r="AO567" s="101" t="str">
        <f>"Disegnato da Cavalier SanMarco "&amp;(AN567)&amp;"; "&amp;IF(C567&gt;0,+VLOOKUP($C567,'STYLE NAMES'!$B:$AC,19,FALSE),"")</f>
        <v>Disegnato da Cavalier SanMarco COPENHAGEN BLACK MAGLIETTA MANICA LUNGA DA UOMO; COPENHAGEN Maglietta tecnica a mezza zip / Second Skin
Morbida, confortevole e tecnica 
Queste magliette elegante sono progettati per cavalcare e allenarsi con stile.</v>
      </c>
      <c r="AP567" s="101" t="str">
        <f>IF(C567&gt;0,+VLOOKUP($C567,'STYLE NAMES'!$B:$AC,20,FALSE),"")</f>
        <v>Jersey tecnico extra-morbido e confortevole 
Tessuto elasticizzato 4-way stretch 
Traspirante e ad asciugatura rapida 
No stiro e di facile manutenzione 
Composizione: 
90% Poliammide, 10% Elastan</v>
      </c>
      <c r="AQ567" s="101" t="str">
        <f>IF(C567&gt;0,+VLOOKUP($C567,'STYLE NAMES'!$B:$AC,21,FALSE),"")</f>
        <v>Lavare in lavatrice a 30°C Ciclo delicato 
Stirare a bassa temperatura
Stirare al rovescio 
Non stirare su loghi o stampe 
Non candeggiare 
Non asciugare in asciugatrice</v>
      </c>
      <c r="AR567" s="101">
        <f>IF(D567&gt;0,+VLOOKUP($C567,'STYLE NAMES'!$B:$AC,22,FALSE),"")</f>
        <v>0</v>
      </c>
      <c r="AS567" s="101">
        <f>IF(E567&gt;0,+VLOOKUP($C567,'STYLE NAMES'!$B:$AC,23,FALSE),"")</f>
        <v>0</v>
      </c>
      <c r="AT567" s="101">
        <f>IF(F567&gt;0,+VLOOKUP($C567,'STYLE NAMES'!$B:$AC,24,FALSE),"")</f>
        <v>0</v>
      </c>
      <c r="AU567" s="101">
        <f>IF(G567&gt;0,+VLOOKUP($C567,'STYLE NAMES'!$B:$AC,25,FALSE),"")</f>
        <v>0</v>
      </c>
      <c r="AV567" s="101" t="str">
        <f>+VLOOKUP($S567,'CODE GENERATOR'!$P:$AM,15,FALSE)</f>
        <v>R.BOTMN_BRC0066_TJR0026BLKBLK</v>
      </c>
      <c r="AW567" s="101" t="str">
        <f>+VLOOKUP($S567,'CODE GENERATOR'!$P:$AM,16,FALSE)</f>
        <v>A.RACUX_BLT0015_BRD0012GRYBBL</v>
      </c>
      <c r="AX567" s="101" t="str">
        <f>+VLOOKUP($S567,'CODE GENERATOR'!$P:$AM,17,FALSE)</f>
        <v>A.RACAU_SOC0018_NYL00003XBST6</v>
      </c>
      <c r="AY567" s="101">
        <f>+VLOOKUP($S567,'CODE GENERATOR'!$P:$AM,18,FALSE)</f>
        <v>0</v>
      </c>
      <c r="AZ567" s="101">
        <f>+VLOOKUP($S567,'CODE GENERATOR'!$P:$AM,19,FALSE)</f>
        <v>0</v>
      </c>
      <c r="BA567" s="101">
        <f>+VLOOKUP($S567,'CODE GENERATOR'!$P:$AM,20,FALSE)</f>
        <v>0</v>
      </c>
      <c r="BB567" s="101">
        <f>+VLOOKUP($S567,'CODE GENERATOR'!$P:$AM,21,FALSE)</f>
        <v>0</v>
      </c>
      <c r="BC567" s="101">
        <f>+VLOOKUP($S567,'CODE GENERATOR'!$P:$AM,22,FALSE)</f>
        <v>0</v>
      </c>
      <c r="BD567" s="101">
        <f>+VLOOKUP($S567,'CODE GENERATOR'!$P:$AM,23,FALSE)</f>
        <v>0</v>
      </c>
      <c r="BE567" s="101">
        <f>+VLOOKUP($S567,'CODE GENERATOR'!$P:$AM,24,FALSE)</f>
        <v>0</v>
      </c>
      <c r="BF567" s="101">
        <f>IF(C567&gt;0,+VLOOKUP(G567,'CATEGORY ID'!$A$1:$L$118,3,FALSE),"")</f>
        <v>30</v>
      </c>
      <c r="BG567" s="101">
        <f>IF(C567&gt;0,+VLOOKUP(H567,'CATEGORY ID'!$D$1:$L$118,3,FALSE),"")</f>
        <v>2</v>
      </c>
      <c r="BH567" s="101">
        <f>IF(C567&gt;0,+VLOOKUP((+H567&amp;I567),'CATEGORY ID'!$H$1:$I$121,2,FALSE),"")</f>
        <v>108</v>
      </c>
      <c r="BJ567" s="101">
        <f>IF(C567&gt;0,IF(COUNTIF('CATEGORY ID'!$K$1:$K$121,+H567&amp;K567) &gt; 0, +VLOOKUP(+H567&amp;K567,'CATEGORY ID'!$K$1:$L$121,2,FALSE),""),"")</f>
        <v>41</v>
      </c>
      <c r="BK567" s="101" t="str">
        <f>IF(C567&gt;0,IF(COUNTIF('CATEGORY ID'!$K$124:$K$165, +VLOOKUP(C567,'STYLE NAMES'!$B:$AE,30,FALSE)) &gt; 0, +VLOOKUP(VLOOKUP(C567,'STYLE NAMES'!$B:$AE,30,FALSE),'CATEGORY ID'!K:M,2,FALSE),""),"")</f>
        <v/>
      </c>
      <c r="BR567" s="101" t="str" cm="1">
        <f t="array" ref="BR567">IF(C567&gt;0,_xlfn.TEXTJOIN(";", TRUE,_xlfn.UNIQUE(_xlfn._xlws.FILTER(BF567:BQ567,(BF567:BQ567&gt;0)),TRUE,FALSE)),"")&amp;";"&amp;BS567</f>
        <v>30;2;108;41;227</v>
      </c>
      <c r="BS567" s="101">
        <v>227</v>
      </c>
      <c r="BU567" s="106">
        <f>IF(C567&gt;0,+VLOOKUP($C567,'STYLE NAMES'!$B:$AC,26,FALSE),"")</f>
        <v>99.9</v>
      </c>
      <c r="BV567" s="106">
        <f>IF(C567&gt;0,+VLOOKUP($C567,'STYLE NAMES'!$B:$AC,27,FALSE),"")</f>
        <v>5490</v>
      </c>
      <c r="BW567" s="106">
        <f>IF(C567&gt;0,+VLOOKUP($C567,'STYLE NAMES'!$B:$AC,28,FALSE),"")</f>
        <v>114.88499999999999</v>
      </c>
      <c r="BY567"/>
      <c r="BZ567" s="101">
        <v>0</v>
      </c>
      <c r="CA567" s="137">
        <f t="shared" si="38"/>
        <v>1</v>
      </c>
      <c r="CB567" s="137" t="str">
        <f>+VLOOKUP(C567,'[2]STYLES &amp; MODELS MATRIX'!$A:$G,7,FALSE)</f>
        <v>HDJ</v>
      </c>
      <c r="CC567" s="137" t="str">
        <f>+VLOOKUP(C567,'[1]STYLES &amp; SIZE CHARTS'!$A:$H,8,FALSE)</f>
        <v>MT-LSBL1</v>
      </c>
      <c r="CD567" s="137"/>
      <c r="CE567" s="205"/>
      <c r="CF567" s="141"/>
    </row>
    <row r="568" spans="1:84" s="101" customFormat="1" ht="12" customHeight="1" x14ac:dyDescent="0.2">
      <c r="A568" s="102">
        <f t="shared" si="36"/>
        <v>8683711006213</v>
      </c>
      <c r="B568" s="101" t="s">
        <v>892</v>
      </c>
      <c r="C568" s="101" t="s">
        <v>271</v>
      </c>
      <c r="D568" s="101" t="s">
        <v>2974</v>
      </c>
      <c r="E568" s="203" t="s">
        <v>2404</v>
      </c>
      <c r="F568" s="101" t="s">
        <v>2346</v>
      </c>
      <c r="G568" s="101" t="str">
        <f>IF(C568&gt;0,+VLOOKUP($C568,'STYLE NAMES'!$B:$AC,4,FALSE),"")</f>
        <v>RIDER</v>
      </c>
      <c r="H568" s="101" t="str">
        <f>IF(C568&gt;0,+VLOOKUP($C568,'STYLE NAMES'!$B:$AC,5,FALSE),"")</f>
        <v>MEN</v>
      </c>
      <c r="I568" s="101" t="str">
        <f>IF(C568&gt;0,+VLOOKUP($C568,'STYLE NAMES'!$B:$AC,6,FALSE),"")</f>
        <v>TOPS</v>
      </c>
      <c r="J568" s="101" t="str">
        <f>IF(C568&gt;0,+VLOOKUP($C568,'STYLE NAMES'!$B:$AC,7,FALSE),"")</f>
        <v>MEN</v>
      </c>
      <c r="K568" s="101" t="str">
        <f>IF(C568&gt;0,+VLOOKUP($C568,'STYLE NAMES'!$B:$AC,8,FALSE),"")</f>
        <v>BASE LAYERS</v>
      </c>
      <c r="L568" s="101" t="str">
        <f>IF(E568&gt;0,+VLOOKUP($E568,'CODE GENERATOR'!$D:$T,3,FALSE),"")</f>
        <v>W</v>
      </c>
      <c r="M568" s="101" t="str">
        <f>IF(E568&gt;0,+VLOOKUP($E568,'CODE GENERATOR'!$D:$T,4,FALSE),"")</f>
        <v>SUPREME</v>
      </c>
      <c r="N568" s="101" t="str">
        <f>IF(E568&gt;0,+VLOOKUP($E568,'CODE GENERATOR'!$D:$T,6,FALSE),"")</f>
        <v>NAVY</v>
      </c>
      <c r="O568" s="101" t="str">
        <f>IF(E568&gt;0,+VLOOKUP($E568,'CODE GENERATOR'!$D:$T,7,FALSE),"")</f>
        <v>NAVY</v>
      </c>
      <c r="P568" s="101" t="str">
        <f t="shared" si="37"/>
        <v>NAVY</v>
      </c>
      <c r="Q568" s="104" t="str">
        <f>IF(E568&gt;0,+VLOOKUP($E568,'CODE GENERATOR'!$D:$T,11,FALSE),"")</f>
        <v>R.TOPMN_BLY0050</v>
      </c>
      <c r="R568" s="104" t="str">
        <f>IF(E568&gt;0,+VLOOKUP($E568,'CODE GENERATOR'!$D:$T,12,FALSE),"")</f>
        <v>SUP0020NAVNAV</v>
      </c>
      <c r="S568" s="104" t="str">
        <f>IF(E568&gt;0,+VLOOKUP($E568,'CODE GENERATOR'!$D:$T,13,FALSE),"")</f>
        <v>R.TOPMN_BLY0050_SUP0020NAVNAV</v>
      </c>
      <c r="T568" s="104" t="str">
        <f t="shared" si="35"/>
        <v>R.TOPMN_BLY0050_SUP0020NAVNAV_XS</v>
      </c>
      <c r="U568" s="105">
        <v>8683711006213</v>
      </c>
      <c r="V568" s="107" t="str" cm="1">
        <f t="array" ref="V568">_xlfn.TEXTJOIN(";", TRUE, _xlfn.UNIQUE(_xlfn._xlws.FILTER(P$3:P$10029, C$3:C$10029=C568)))</f>
        <v>BLACK;NAVY</v>
      </c>
      <c r="W568" s="107" t="str" cm="1">
        <f t="array" ref="W568">_xlfn.TEXTJOIN(";", TRUE, _xlfn.UNIQUE(_xlfn._xlws.FILTER(F$3:F$10029, C$3:C$10029=C568)))</f>
        <v>XS;S;M;L;XL;XXL</v>
      </c>
      <c r="X568" s="101" t="str">
        <f>IF(E568&gt;0,+VLOOKUP($E568,'CODE GENERATOR'!$D:$AC,19,FALSE),0)</f>
        <v>2507_W_0954</v>
      </c>
      <c r="Y568" s="101" t="str">
        <f>IF(E568&gt;0,+VLOOKUP($E568,'CODE GENERATOR'!$D:$AC,20,FALSE),0)</f>
        <v>2507_W_0961</v>
      </c>
      <c r="Z568" s="101" t="str">
        <f>IF(E568&gt;0,+VLOOKUP($E568,'CODE GENERATOR'!$D:$AC,21,FALSE),0)</f>
        <v>2507_W_0945</v>
      </c>
      <c r="AA568" s="101" t="str">
        <f>IF(E568&gt;0,+VLOOKUP($E568,'CODE GENERATOR'!$D:$AC,22,FALSE),0)</f>
        <v>2507_W_0978</v>
      </c>
      <c r="AB568" s="101" t="str">
        <f>IF(E568&gt;0,+VLOOKUP($E568,'CODE GENERATOR'!$D:$AC,23,FALSE),0)</f>
        <v>2507_D_cavalier_detay_0073</v>
      </c>
      <c r="AC568" s="101" t="str">
        <f>IF(E568&gt;0,+VLOOKUP($E568,'CODE GENERATOR'!$D:$AC,24,FALSE),0)</f>
        <v>2507_D_cavalier_detay_0072</v>
      </c>
      <c r="AD568" s="101" t="str">
        <f>IF(E568&gt;0,+VLOOKUP($E568,'CODE GENERATOR'!$D:$AC,25,FALSE),0)</f>
        <v>2507_VW_Web_17</v>
      </c>
      <c r="AE568" s="101" t="str">
        <f>IF(E568&gt;0,+VLOOKUP($E568,'CODE GENERATOR'!$D:$AC,26,FALSE),0)</f>
        <v/>
      </c>
      <c r="AF568" s="149" t="str">
        <f>IF($C568&gt;0,$C568&amp;" "&amp;$P568&amp;" "&amp;+VLOOKUP($C568,'STYLE NAMES'!$B:$AC,10,FALSE),"""")</f>
        <v xml:space="preserve">COPENHAGEN NAVY MEN'S LONG SLEEVE BASE LAYER </v>
      </c>
      <c r="AG568" s="101" t="str">
        <f>"Enjoy our "&amp;(AF568)&amp;"; "&amp;IF(C568&gt;0,+VLOOKUP($C568,'STYLE NAMES'!$B:$AC,11,FALSE),"")</f>
        <v xml:space="preserve">Enjoy our COPENHAGEN NAVY MEN'S LONG SLEEVE BASE LAYER ; COPENHAGEN Long Sleeve Base Layer / Second Skin
Soft, comfortable and technical
Ventilation fabric under arms and back neck to increase breathing
These elegant base layers are designed to ride and train in style.
</v>
      </c>
      <c r="AH568" s="101" t="str">
        <f>IF(C568&gt;0,+VLOOKUP($C568,'STYLE NAMES'!$B:$AC,12,FALSE),"")</f>
        <v>*Extra-soft and comfortable technical jersey
* 4-way stretch fabric
* Breathable and Quick Dry
* Wrinkle-free and Easy Care
Composition:
90% Polyamide 10% Elasthane</v>
      </c>
      <c r="AI568" s="101" t="str">
        <f>IF(C568&gt;0,+VLOOKUP($C568,'STYLE NAMES'!$B:$AC,13,FALSE),"")</f>
        <v>Machine Wash at 30°C
Mild process
Iron at low temperature
Iron from REVERSE
Do NOT iron on logos or prints
Do not bleach
Do NOT Tumble Dry</v>
      </c>
      <c r="AJ568" s="149" t="str">
        <f>IF($C568&gt;0,$C568&amp;" "&amp;$P568&amp;" "&amp;+VLOOKUP($C568,'STYLE NAMES'!$B:$AC,14,FALSE),"""")</f>
        <v>COPENHAGEN NAVY ERKEK UZUN KOL T-SHIRT</v>
      </c>
      <c r="AK568" s="149" t="str">
        <f>"Cavalier SanMarco tarafından tasarlanan "&amp;(AJ568)&amp;"; "&amp;IF(C568&gt;0,+VLOOKUP($C568,'STYLE NAMES'!$B:$AC,15,FALSE),"")</f>
        <v>Cavalier SanMarco tarafından tasarlanan COPENHAGEN NAVY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68" s="149" t="str">
        <f>IF(C568&gt;0,+VLOOKUP($C568,'STYLE NAMES'!$B:$AC,16,FALSE),"")</f>
        <v>*Ekstra yumuşak ve rahat teknik örme kumaş
* 4 yöne esneyen kumaş
* Nefes Alabilir ve Hızlı Kuruma
* Kırışmaz ve Bakımı Kolay
Kompozisyon:
%90 Poliamid %10 Elastan</v>
      </c>
      <c r="AM568" s="149" t="str">
        <f>IF(C568&gt;0,+VLOOKUP($C568,'STYLE NAMES'!$B:$AC,17,FALSE),"")</f>
        <v>Makinede 30°C' de Yıkayın
Hassas Yıkama
Ilık ütü yapın
Tersten ütüleyin
Logo ve baskıları ÜTÜLEMEYİN
Çamaşır suyu kullanmayın
Kurutma Makinesinde Kurutmayın</v>
      </c>
      <c r="AN568" s="149" t="str">
        <f>IF($C568&gt;0,$C568&amp;" "&amp;$P568&amp;" "&amp;+VLOOKUP($C568,'STYLE NAMES'!$B:$AC,18,FALSE),"""")</f>
        <v>COPENHAGEN NAVY MAGLIETTA MANICA LUNGA DA UOMO</v>
      </c>
      <c r="AO568" s="101" t="str">
        <f>"Disegnato da Cavalier SanMarco "&amp;(AN568)&amp;"; "&amp;IF(C568&gt;0,+VLOOKUP($C568,'STYLE NAMES'!$B:$AC,19,FALSE),"")</f>
        <v>Disegnato da Cavalier SanMarco COPENHAGEN NAVY MAGLIETTA MANICA LUNGA DA UOMO; COPENHAGEN Maglietta tecnica a mezza zip / Second Skin
Morbida, confortevole e tecnica 
Queste magliette elegante sono progettati per cavalcare e allenarsi con stile.</v>
      </c>
      <c r="AP568" s="101" t="str">
        <f>IF(C568&gt;0,+VLOOKUP($C568,'STYLE NAMES'!$B:$AC,20,FALSE),"")</f>
        <v>Jersey tecnico extra-morbido e confortevole 
Tessuto elasticizzato 4-way stretch 
Traspirante e ad asciugatura rapida 
No stiro e di facile manutenzione 
Composizione: 
90% Poliammide, 10% Elastan</v>
      </c>
      <c r="AQ568" s="101" t="str">
        <f>IF(C568&gt;0,+VLOOKUP($C568,'STYLE NAMES'!$B:$AC,21,FALSE),"")</f>
        <v>Lavare in lavatrice a 30°C Ciclo delicato 
Stirare a bassa temperatura
Stirare al rovescio 
Non stirare su loghi o stampe 
Non candeggiare 
Non asciugare in asciugatrice</v>
      </c>
      <c r="AR568" s="101">
        <f>IF(D568&gt;0,+VLOOKUP($C568,'STYLE NAMES'!$B:$AC,22,FALSE),"")</f>
        <v>0</v>
      </c>
      <c r="AS568" s="101">
        <f>IF(E568&gt;0,+VLOOKUP($C568,'STYLE NAMES'!$B:$AC,23,FALSE),"")</f>
        <v>0</v>
      </c>
      <c r="AT568" s="101">
        <f>IF(F568&gt;0,+VLOOKUP($C568,'STYLE NAMES'!$B:$AC,24,FALSE),"")</f>
        <v>0</v>
      </c>
      <c r="AU568" s="101">
        <f>IF(G568&gt;0,+VLOOKUP($C568,'STYLE NAMES'!$B:$AC,25,FALSE),"")</f>
        <v>0</v>
      </c>
      <c r="AV568" s="101" t="str">
        <f>+VLOOKUP($S568,'CODE GENERATOR'!$P:$AM,15,FALSE)</f>
        <v>R.BOTMN_BRC0066_TJR0026NAVNAV</v>
      </c>
      <c r="AW568" s="101" t="str">
        <f>+VLOOKUP($S568,'CODE GENERATOR'!$P:$AM,16,FALSE)</f>
        <v>A.RACUX_BLT0015_BRD0012BORNAV</v>
      </c>
      <c r="AX568" s="101" t="str">
        <f>+VLOOKUP($S568,'CODE GENERATOR'!$P:$AM,17,FALSE)</f>
        <v>A.RACAU_SOC0018_NYL00003XBST3</v>
      </c>
      <c r="AY568" s="101">
        <f>+VLOOKUP($S568,'CODE GENERATOR'!$P:$AM,18,FALSE)</f>
        <v>0</v>
      </c>
      <c r="AZ568" s="101">
        <f>+VLOOKUP($S568,'CODE GENERATOR'!$P:$AM,19,FALSE)</f>
        <v>0</v>
      </c>
      <c r="BA568" s="101">
        <f>+VLOOKUP($S568,'CODE GENERATOR'!$P:$AM,20,FALSE)</f>
        <v>0</v>
      </c>
      <c r="BB568" s="101">
        <f>+VLOOKUP($S568,'CODE GENERATOR'!$P:$AM,21,FALSE)</f>
        <v>0</v>
      </c>
      <c r="BC568" s="101">
        <f>+VLOOKUP($S568,'CODE GENERATOR'!$P:$AM,22,FALSE)</f>
        <v>0</v>
      </c>
      <c r="BD568" s="101">
        <f>+VLOOKUP($S568,'CODE GENERATOR'!$P:$AM,23,FALSE)</f>
        <v>0</v>
      </c>
      <c r="BE568" s="101">
        <f>+VLOOKUP($S568,'CODE GENERATOR'!$P:$AM,24,FALSE)</f>
        <v>0</v>
      </c>
      <c r="BF568" s="101">
        <f>IF(C568&gt;0,+VLOOKUP(G568,'CATEGORY ID'!$A$1:$L$118,3,FALSE),"")</f>
        <v>30</v>
      </c>
      <c r="BG568" s="101">
        <f>IF(C568&gt;0,+VLOOKUP(H568,'CATEGORY ID'!$D$1:$L$118,3,FALSE),"")</f>
        <v>2</v>
      </c>
      <c r="BH568" s="101">
        <f>IF(C568&gt;0,+VLOOKUP((+H568&amp;I568),'CATEGORY ID'!$H$1:$I$121,2,FALSE),"")</f>
        <v>108</v>
      </c>
      <c r="BJ568" s="101">
        <f>IF(C568&gt;0,IF(COUNTIF('CATEGORY ID'!$K$1:$K$121,+H568&amp;K568) &gt; 0, +VLOOKUP(+H568&amp;K568,'CATEGORY ID'!$K$1:$L$121,2,FALSE),""),"")</f>
        <v>41</v>
      </c>
      <c r="BK568" s="101" t="str">
        <f>IF(C568&gt;0,IF(COUNTIF('CATEGORY ID'!$K$124:$K$165, +VLOOKUP(C568,'STYLE NAMES'!$B:$AE,30,FALSE)) &gt; 0, +VLOOKUP(VLOOKUP(C568,'STYLE NAMES'!$B:$AE,30,FALSE),'CATEGORY ID'!K:M,2,FALSE),""),"")</f>
        <v/>
      </c>
      <c r="BR568" s="101" t="str" cm="1">
        <f t="array" ref="BR568">IF(C568&gt;0,_xlfn.TEXTJOIN(";", TRUE,_xlfn.UNIQUE(_xlfn._xlws.FILTER(BF568:BQ568,(BF568:BQ568&gt;0)),TRUE,FALSE)),"")&amp;";"&amp;BS568</f>
        <v>30;2;108;41;227</v>
      </c>
      <c r="BS568" s="101">
        <v>227</v>
      </c>
      <c r="BU568" s="106">
        <f>IF(C568&gt;0,+VLOOKUP($C568,'STYLE NAMES'!$B:$AC,26,FALSE),"")</f>
        <v>99.9</v>
      </c>
      <c r="BV568" s="106">
        <f>IF(C568&gt;0,+VLOOKUP($C568,'STYLE NAMES'!$B:$AC,27,FALSE),"")</f>
        <v>5490</v>
      </c>
      <c r="BW568" s="106">
        <f>IF(C568&gt;0,+VLOOKUP($C568,'STYLE NAMES'!$B:$AC,28,FALSE),"")</f>
        <v>114.88499999999999</v>
      </c>
      <c r="BY568"/>
      <c r="BZ568" s="101">
        <v>3</v>
      </c>
      <c r="CA568" s="137">
        <f t="shared" si="38"/>
        <v>1</v>
      </c>
      <c r="CB568" s="137" t="str">
        <f>+VLOOKUP(C568,'[2]STYLES &amp; MODELS MATRIX'!$A:$G,7,FALSE)</f>
        <v>HDJ</v>
      </c>
      <c r="CC568" s="137" t="str">
        <f>+VLOOKUP(C568,'[1]STYLES &amp; SIZE CHARTS'!$A:$H,8,FALSE)</f>
        <v>MT-LSBL1</v>
      </c>
      <c r="CD568" s="137"/>
      <c r="CE568" s="205"/>
      <c r="CF568" s="141"/>
    </row>
    <row r="569" spans="1:84" s="101" customFormat="1" ht="12" customHeight="1" x14ac:dyDescent="0.2">
      <c r="A569" s="102">
        <f t="shared" si="36"/>
        <v>8683711006220</v>
      </c>
      <c r="B569" s="101" t="s">
        <v>892</v>
      </c>
      <c r="C569" s="101" t="s">
        <v>271</v>
      </c>
      <c r="D569" s="101" t="s">
        <v>2974</v>
      </c>
      <c r="E569" s="203" t="s">
        <v>2404</v>
      </c>
      <c r="F569" s="101" t="s">
        <v>785</v>
      </c>
      <c r="G569" s="101" t="str">
        <f>IF(C569&gt;0,+VLOOKUP($C569,'STYLE NAMES'!$B:$AC,4,FALSE),"")</f>
        <v>RIDER</v>
      </c>
      <c r="H569" s="101" t="str">
        <f>IF(C569&gt;0,+VLOOKUP($C569,'STYLE NAMES'!$B:$AC,5,FALSE),"")</f>
        <v>MEN</v>
      </c>
      <c r="I569" s="101" t="str">
        <f>IF(C569&gt;0,+VLOOKUP($C569,'STYLE NAMES'!$B:$AC,6,FALSE),"")</f>
        <v>TOPS</v>
      </c>
      <c r="J569" s="101" t="str">
        <f>IF(C569&gt;0,+VLOOKUP($C569,'STYLE NAMES'!$B:$AC,7,FALSE),"")</f>
        <v>MEN</v>
      </c>
      <c r="K569" s="101" t="str">
        <f>IF(C569&gt;0,+VLOOKUP($C569,'STYLE NAMES'!$B:$AC,8,FALSE),"")</f>
        <v>BASE LAYERS</v>
      </c>
      <c r="L569" s="101" t="str">
        <f>IF(E569&gt;0,+VLOOKUP($E569,'CODE GENERATOR'!$D:$T,3,FALSE),"")</f>
        <v>W</v>
      </c>
      <c r="M569" s="101" t="str">
        <f>IF(E569&gt;0,+VLOOKUP($E569,'CODE GENERATOR'!$D:$T,4,FALSE),"")</f>
        <v>SUPREME</v>
      </c>
      <c r="N569" s="101" t="str">
        <f>IF(E569&gt;0,+VLOOKUP($E569,'CODE GENERATOR'!$D:$T,6,FALSE),"")</f>
        <v>NAVY</v>
      </c>
      <c r="O569" s="101" t="str">
        <f>IF(E569&gt;0,+VLOOKUP($E569,'CODE GENERATOR'!$D:$T,7,FALSE),"")</f>
        <v>NAVY</v>
      </c>
      <c r="P569" s="101" t="str">
        <f t="shared" si="37"/>
        <v>NAVY</v>
      </c>
      <c r="Q569" s="104" t="str">
        <f>IF(E569&gt;0,+VLOOKUP($E569,'CODE GENERATOR'!$D:$T,11,FALSE),"")</f>
        <v>R.TOPMN_BLY0050</v>
      </c>
      <c r="R569" s="104" t="str">
        <f>IF(E569&gt;0,+VLOOKUP($E569,'CODE GENERATOR'!$D:$T,12,FALSE),"")</f>
        <v>SUP0020NAVNAV</v>
      </c>
      <c r="S569" s="104" t="str">
        <f>IF(E569&gt;0,+VLOOKUP($E569,'CODE GENERATOR'!$D:$T,13,FALSE),"")</f>
        <v>R.TOPMN_BLY0050_SUP0020NAVNAV</v>
      </c>
      <c r="T569" s="104" t="str">
        <f t="shared" si="35"/>
        <v>R.TOPMN_BLY0050_SUP0020NAVNAV_S</v>
      </c>
      <c r="U569" s="105">
        <v>8683711006220</v>
      </c>
      <c r="V569" s="107" t="str" cm="1">
        <f t="array" ref="V569">_xlfn.TEXTJOIN(";", TRUE, _xlfn.UNIQUE(_xlfn._xlws.FILTER(P$3:P$10029, C$3:C$10029=C569)))</f>
        <v>BLACK;NAVY</v>
      </c>
      <c r="W569" s="107" t="str" cm="1">
        <f t="array" ref="W569">_xlfn.TEXTJOIN(";", TRUE, _xlfn.UNIQUE(_xlfn._xlws.FILTER(F$3:F$10029, C$3:C$10029=C569)))</f>
        <v>XS;S;M;L;XL;XXL</v>
      </c>
      <c r="X569" s="101" t="str">
        <f>IF(E569&gt;0,+VLOOKUP($E569,'CODE GENERATOR'!$D:$AC,19,FALSE),0)</f>
        <v>2507_W_0954</v>
      </c>
      <c r="Y569" s="101" t="str">
        <f>IF(E569&gt;0,+VLOOKUP($E569,'CODE GENERATOR'!$D:$AC,20,FALSE),0)</f>
        <v>2507_W_0961</v>
      </c>
      <c r="Z569" s="101" t="str">
        <f>IF(E569&gt;0,+VLOOKUP($E569,'CODE GENERATOR'!$D:$AC,21,FALSE),0)</f>
        <v>2507_W_0945</v>
      </c>
      <c r="AA569" s="101" t="str">
        <f>IF(E569&gt;0,+VLOOKUP($E569,'CODE GENERATOR'!$D:$AC,22,FALSE),0)</f>
        <v>2507_W_0978</v>
      </c>
      <c r="AB569" s="101" t="str">
        <f>IF(E569&gt;0,+VLOOKUP($E569,'CODE GENERATOR'!$D:$AC,23,FALSE),0)</f>
        <v>2507_D_cavalier_detay_0073</v>
      </c>
      <c r="AC569" s="101" t="str">
        <f>IF(E569&gt;0,+VLOOKUP($E569,'CODE GENERATOR'!$D:$AC,24,FALSE),0)</f>
        <v>2507_D_cavalier_detay_0072</v>
      </c>
      <c r="AD569" s="101" t="str">
        <f>IF(E569&gt;0,+VLOOKUP($E569,'CODE GENERATOR'!$D:$AC,25,FALSE),0)</f>
        <v>2507_VW_Web_17</v>
      </c>
      <c r="AE569" s="101" t="str">
        <f>IF(E569&gt;0,+VLOOKUP($E569,'CODE GENERATOR'!$D:$AC,26,FALSE),0)</f>
        <v/>
      </c>
      <c r="AF569" s="149" t="str">
        <f>IF($C569&gt;0,$C569&amp;" "&amp;$P569&amp;" "&amp;+VLOOKUP($C569,'STYLE NAMES'!$B:$AC,10,FALSE),"""")</f>
        <v xml:space="preserve">COPENHAGEN NAVY MEN'S LONG SLEEVE BASE LAYER </v>
      </c>
      <c r="AG569" s="101" t="str">
        <f>"Enjoy our "&amp;(AF569)&amp;"; "&amp;IF(C569&gt;0,+VLOOKUP($C569,'STYLE NAMES'!$B:$AC,11,FALSE),"")</f>
        <v xml:space="preserve">Enjoy our COPENHAGEN NAVY MEN'S LONG SLEEVE BASE LAYER ; COPENHAGEN Long Sleeve Base Layer / Second Skin
Soft, comfortable and technical
Ventilation fabric under arms and back neck to increase breathing
These elegant base layers are designed to ride and train in style.
</v>
      </c>
      <c r="AH569" s="101" t="str">
        <f>IF(C569&gt;0,+VLOOKUP($C569,'STYLE NAMES'!$B:$AC,12,FALSE),"")</f>
        <v>*Extra-soft and comfortable technical jersey
* 4-way stretch fabric
* Breathable and Quick Dry
* Wrinkle-free and Easy Care
Composition:
90% Polyamide 10% Elasthane</v>
      </c>
      <c r="AI569" s="101" t="str">
        <f>IF(C569&gt;0,+VLOOKUP($C569,'STYLE NAMES'!$B:$AC,13,FALSE),"")</f>
        <v>Machine Wash at 30°C
Mild process
Iron at low temperature
Iron from REVERSE
Do NOT iron on logos or prints
Do not bleach
Do NOT Tumble Dry</v>
      </c>
      <c r="AJ569" s="149" t="str">
        <f>IF($C569&gt;0,$C569&amp;" "&amp;$P569&amp;" "&amp;+VLOOKUP($C569,'STYLE NAMES'!$B:$AC,14,FALSE),"""")</f>
        <v>COPENHAGEN NAVY ERKEK UZUN KOL T-SHIRT</v>
      </c>
      <c r="AK569" s="149" t="str">
        <f>"Cavalier SanMarco tarafından tasarlanan "&amp;(AJ569)&amp;"; "&amp;IF(C569&gt;0,+VLOOKUP($C569,'STYLE NAMES'!$B:$AC,15,FALSE),"")</f>
        <v>Cavalier SanMarco tarafından tasarlanan COPENHAGEN NAVY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69" s="149" t="str">
        <f>IF(C569&gt;0,+VLOOKUP($C569,'STYLE NAMES'!$B:$AC,16,FALSE),"")</f>
        <v>*Ekstra yumuşak ve rahat teknik örme kumaş
* 4 yöne esneyen kumaş
* Nefes Alabilir ve Hızlı Kuruma
* Kırışmaz ve Bakımı Kolay
Kompozisyon:
%90 Poliamid %10 Elastan</v>
      </c>
      <c r="AM569" s="149" t="str">
        <f>IF(C569&gt;0,+VLOOKUP($C569,'STYLE NAMES'!$B:$AC,17,FALSE),"")</f>
        <v>Makinede 30°C' de Yıkayın
Hassas Yıkama
Ilık ütü yapın
Tersten ütüleyin
Logo ve baskıları ÜTÜLEMEYİN
Çamaşır suyu kullanmayın
Kurutma Makinesinde Kurutmayın</v>
      </c>
      <c r="AN569" s="149" t="str">
        <f>IF($C569&gt;0,$C569&amp;" "&amp;$P569&amp;" "&amp;+VLOOKUP($C569,'STYLE NAMES'!$B:$AC,18,FALSE),"""")</f>
        <v>COPENHAGEN NAVY MAGLIETTA MANICA LUNGA DA UOMO</v>
      </c>
      <c r="AO569" s="101" t="str">
        <f>"Disegnato da Cavalier SanMarco "&amp;(AN569)&amp;"; "&amp;IF(C569&gt;0,+VLOOKUP($C569,'STYLE NAMES'!$B:$AC,19,FALSE),"")</f>
        <v>Disegnato da Cavalier SanMarco COPENHAGEN NAVY MAGLIETTA MANICA LUNGA DA UOMO; COPENHAGEN Maglietta tecnica a mezza zip / Second Skin
Morbida, confortevole e tecnica 
Queste magliette elegante sono progettati per cavalcare e allenarsi con stile.</v>
      </c>
      <c r="AP569" s="101" t="str">
        <f>IF(C569&gt;0,+VLOOKUP($C569,'STYLE NAMES'!$B:$AC,20,FALSE),"")</f>
        <v>Jersey tecnico extra-morbido e confortevole 
Tessuto elasticizzato 4-way stretch 
Traspirante e ad asciugatura rapida 
No stiro e di facile manutenzione 
Composizione: 
90% Poliammide, 10% Elastan</v>
      </c>
      <c r="AQ569" s="101" t="str">
        <f>IF(C569&gt;0,+VLOOKUP($C569,'STYLE NAMES'!$B:$AC,21,FALSE),"")</f>
        <v>Lavare in lavatrice a 30°C Ciclo delicato 
Stirare a bassa temperatura
Stirare al rovescio 
Non stirare su loghi o stampe 
Non candeggiare 
Non asciugare in asciugatrice</v>
      </c>
      <c r="AR569" s="101">
        <f>IF(D569&gt;0,+VLOOKUP($C569,'STYLE NAMES'!$B:$AC,22,FALSE),"")</f>
        <v>0</v>
      </c>
      <c r="AS569" s="101">
        <f>IF(E569&gt;0,+VLOOKUP($C569,'STYLE NAMES'!$B:$AC,23,FALSE),"")</f>
        <v>0</v>
      </c>
      <c r="AT569" s="101">
        <f>IF(F569&gt;0,+VLOOKUP($C569,'STYLE NAMES'!$B:$AC,24,FALSE),"")</f>
        <v>0</v>
      </c>
      <c r="AU569" s="101">
        <f>IF(G569&gt;0,+VLOOKUP($C569,'STYLE NAMES'!$B:$AC,25,FALSE),"")</f>
        <v>0</v>
      </c>
      <c r="AV569" s="101" t="str">
        <f>+VLOOKUP($S569,'CODE GENERATOR'!$P:$AM,15,FALSE)</f>
        <v>R.BOTMN_BRC0066_TJR0026NAVNAV</v>
      </c>
      <c r="AW569" s="101" t="str">
        <f>+VLOOKUP($S569,'CODE GENERATOR'!$P:$AM,16,FALSE)</f>
        <v>A.RACUX_BLT0015_BRD0012BORNAV</v>
      </c>
      <c r="AX569" s="101" t="str">
        <f>+VLOOKUP($S569,'CODE GENERATOR'!$P:$AM,17,FALSE)</f>
        <v>A.RACAU_SOC0018_NYL00003XBST3</v>
      </c>
      <c r="AY569" s="101">
        <f>+VLOOKUP($S569,'CODE GENERATOR'!$P:$AM,18,FALSE)</f>
        <v>0</v>
      </c>
      <c r="AZ569" s="101">
        <f>+VLOOKUP($S569,'CODE GENERATOR'!$P:$AM,19,FALSE)</f>
        <v>0</v>
      </c>
      <c r="BA569" s="101">
        <f>+VLOOKUP($S569,'CODE GENERATOR'!$P:$AM,20,FALSE)</f>
        <v>0</v>
      </c>
      <c r="BB569" s="101">
        <f>+VLOOKUP($S569,'CODE GENERATOR'!$P:$AM,21,FALSE)</f>
        <v>0</v>
      </c>
      <c r="BC569" s="101">
        <f>+VLOOKUP($S569,'CODE GENERATOR'!$P:$AM,22,FALSE)</f>
        <v>0</v>
      </c>
      <c r="BD569" s="101">
        <f>+VLOOKUP($S569,'CODE GENERATOR'!$P:$AM,23,FALSE)</f>
        <v>0</v>
      </c>
      <c r="BE569" s="101">
        <f>+VLOOKUP($S569,'CODE GENERATOR'!$P:$AM,24,FALSE)</f>
        <v>0</v>
      </c>
      <c r="BF569" s="101">
        <f>IF(C569&gt;0,+VLOOKUP(G569,'CATEGORY ID'!$A$1:$L$118,3,FALSE),"")</f>
        <v>30</v>
      </c>
      <c r="BG569" s="101">
        <f>IF(C569&gt;0,+VLOOKUP(H569,'CATEGORY ID'!$D$1:$L$118,3,FALSE),"")</f>
        <v>2</v>
      </c>
      <c r="BH569" s="101">
        <f>IF(C569&gt;0,+VLOOKUP((+H569&amp;I569),'CATEGORY ID'!$H$1:$I$121,2,FALSE),"")</f>
        <v>108</v>
      </c>
      <c r="BJ569" s="101">
        <f>IF(C569&gt;0,IF(COUNTIF('CATEGORY ID'!$K$1:$K$121,+H569&amp;K569) &gt; 0, +VLOOKUP(+H569&amp;K569,'CATEGORY ID'!$K$1:$L$121,2,FALSE),""),"")</f>
        <v>41</v>
      </c>
      <c r="BK569" s="101" t="str">
        <f>IF(C569&gt;0,IF(COUNTIF('CATEGORY ID'!$K$124:$K$165, +VLOOKUP(C569,'STYLE NAMES'!$B:$AE,30,FALSE)) &gt; 0, +VLOOKUP(VLOOKUP(C569,'STYLE NAMES'!$B:$AE,30,FALSE),'CATEGORY ID'!K:M,2,FALSE),""),"")</f>
        <v/>
      </c>
      <c r="BR569" s="101" t="str" cm="1">
        <f t="array" ref="BR569">IF(C569&gt;0,_xlfn.TEXTJOIN(";", TRUE,_xlfn.UNIQUE(_xlfn._xlws.FILTER(BF569:BQ569,(BF569:BQ569&gt;0)),TRUE,FALSE)),"")&amp;";"&amp;BS569</f>
        <v>30;2;108;41;227</v>
      </c>
      <c r="BS569" s="101">
        <v>227</v>
      </c>
      <c r="BU569" s="106">
        <f>IF(C569&gt;0,+VLOOKUP($C569,'STYLE NAMES'!$B:$AC,26,FALSE),"")</f>
        <v>99.9</v>
      </c>
      <c r="BV569" s="106">
        <f>IF(C569&gt;0,+VLOOKUP($C569,'STYLE NAMES'!$B:$AC,27,FALSE),"")</f>
        <v>5490</v>
      </c>
      <c r="BW569" s="106">
        <f>IF(C569&gt;0,+VLOOKUP($C569,'STYLE NAMES'!$B:$AC,28,FALSE),"")</f>
        <v>114.88499999999999</v>
      </c>
      <c r="BY569"/>
      <c r="BZ569" s="101">
        <v>9</v>
      </c>
      <c r="CA569" s="137">
        <f t="shared" si="38"/>
        <v>1</v>
      </c>
      <c r="CB569" s="137" t="str">
        <f>+VLOOKUP(C569,'[2]STYLES &amp; MODELS MATRIX'!$A:$G,7,FALSE)</f>
        <v>HDJ</v>
      </c>
      <c r="CC569" s="137" t="str">
        <f>+VLOOKUP(C569,'[1]STYLES &amp; SIZE CHARTS'!$A:$H,8,FALSE)</f>
        <v>MT-LSBL1</v>
      </c>
      <c r="CD569" s="137"/>
      <c r="CE569" s="205"/>
      <c r="CF569" s="141"/>
    </row>
    <row r="570" spans="1:84" s="101" customFormat="1" ht="12" customHeight="1" x14ac:dyDescent="0.2">
      <c r="A570" s="102">
        <f t="shared" si="36"/>
        <v>8683711006237</v>
      </c>
      <c r="B570" s="101" t="s">
        <v>892</v>
      </c>
      <c r="C570" s="101" t="s">
        <v>271</v>
      </c>
      <c r="D570" s="101" t="s">
        <v>2974</v>
      </c>
      <c r="E570" s="203" t="s">
        <v>2404</v>
      </c>
      <c r="F570" s="101" t="s">
        <v>2247</v>
      </c>
      <c r="G570" s="101" t="str">
        <f>IF(C570&gt;0,+VLOOKUP($C570,'STYLE NAMES'!$B:$AC,4,FALSE),"")</f>
        <v>RIDER</v>
      </c>
      <c r="H570" s="101" t="str">
        <f>IF(C570&gt;0,+VLOOKUP($C570,'STYLE NAMES'!$B:$AC,5,FALSE),"")</f>
        <v>MEN</v>
      </c>
      <c r="I570" s="101" t="str">
        <f>IF(C570&gt;0,+VLOOKUP($C570,'STYLE NAMES'!$B:$AC,6,FALSE),"")</f>
        <v>TOPS</v>
      </c>
      <c r="J570" s="101" t="str">
        <f>IF(C570&gt;0,+VLOOKUP($C570,'STYLE NAMES'!$B:$AC,7,FALSE),"")</f>
        <v>MEN</v>
      </c>
      <c r="K570" s="101" t="str">
        <f>IF(C570&gt;0,+VLOOKUP($C570,'STYLE NAMES'!$B:$AC,8,FALSE),"")</f>
        <v>BASE LAYERS</v>
      </c>
      <c r="L570" s="101" t="str">
        <f>IF(E570&gt;0,+VLOOKUP($E570,'CODE GENERATOR'!$D:$T,3,FALSE),"")</f>
        <v>W</v>
      </c>
      <c r="M570" s="101" t="str">
        <f>IF(E570&gt;0,+VLOOKUP($E570,'CODE GENERATOR'!$D:$T,4,FALSE),"")</f>
        <v>SUPREME</v>
      </c>
      <c r="N570" s="101" t="str">
        <f>IF(E570&gt;0,+VLOOKUP($E570,'CODE GENERATOR'!$D:$T,6,FALSE),"")</f>
        <v>NAVY</v>
      </c>
      <c r="O570" s="101" t="str">
        <f>IF(E570&gt;0,+VLOOKUP($E570,'CODE GENERATOR'!$D:$T,7,FALSE),"")</f>
        <v>NAVY</v>
      </c>
      <c r="P570" s="101" t="str">
        <f t="shared" si="37"/>
        <v>NAVY</v>
      </c>
      <c r="Q570" s="104" t="str">
        <f>IF(E570&gt;0,+VLOOKUP($E570,'CODE GENERATOR'!$D:$T,11,FALSE),"")</f>
        <v>R.TOPMN_BLY0050</v>
      </c>
      <c r="R570" s="104" t="str">
        <f>IF(E570&gt;0,+VLOOKUP($E570,'CODE GENERATOR'!$D:$T,12,FALSE),"")</f>
        <v>SUP0020NAVNAV</v>
      </c>
      <c r="S570" s="104" t="str">
        <f>IF(E570&gt;0,+VLOOKUP($E570,'CODE GENERATOR'!$D:$T,13,FALSE),"")</f>
        <v>R.TOPMN_BLY0050_SUP0020NAVNAV</v>
      </c>
      <c r="T570" s="104" t="str">
        <f t="shared" si="35"/>
        <v>R.TOPMN_BLY0050_SUP0020NAVNAV_M</v>
      </c>
      <c r="U570" s="105">
        <v>8683711006237</v>
      </c>
      <c r="V570" s="107" t="str" cm="1">
        <f t="array" ref="V570">_xlfn.TEXTJOIN(";", TRUE, _xlfn.UNIQUE(_xlfn._xlws.FILTER(P$3:P$10029, C$3:C$10029=C570)))</f>
        <v>BLACK;NAVY</v>
      </c>
      <c r="W570" s="107" t="str" cm="1">
        <f t="array" ref="W570">_xlfn.TEXTJOIN(";", TRUE, _xlfn.UNIQUE(_xlfn._xlws.FILTER(F$3:F$10029, C$3:C$10029=C570)))</f>
        <v>XS;S;M;L;XL;XXL</v>
      </c>
      <c r="X570" s="101" t="str">
        <f>IF(E570&gt;0,+VLOOKUP($E570,'CODE GENERATOR'!$D:$AC,19,FALSE),0)</f>
        <v>2507_W_0954</v>
      </c>
      <c r="Y570" s="101" t="str">
        <f>IF(E570&gt;0,+VLOOKUP($E570,'CODE GENERATOR'!$D:$AC,20,FALSE),0)</f>
        <v>2507_W_0961</v>
      </c>
      <c r="Z570" s="101" t="str">
        <f>IF(E570&gt;0,+VLOOKUP($E570,'CODE GENERATOR'!$D:$AC,21,FALSE),0)</f>
        <v>2507_W_0945</v>
      </c>
      <c r="AA570" s="101" t="str">
        <f>IF(E570&gt;0,+VLOOKUP($E570,'CODE GENERATOR'!$D:$AC,22,FALSE),0)</f>
        <v>2507_W_0978</v>
      </c>
      <c r="AB570" s="101" t="str">
        <f>IF(E570&gt;0,+VLOOKUP($E570,'CODE GENERATOR'!$D:$AC,23,FALSE),0)</f>
        <v>2507_D_cavalier_detay_0073</v>
      </c>
      <c r="AC570" s="101" t="str">
        <f>IF(E570&gt;0,+VLOOKUP($E570,'CODE GENERATOR'!$D:$AC,24,FALSE),0)</f>
        <v>2507_D_cavalier_detay_0072</v>
      </c>
      <c r="AD570" s="101" t="str">
        <f>IF(E570&gt;0,+VLOOKUP($E570,'CODE GENERATOR'!$D:$AC,25,FALSE),0)</f>
        <v>2507_VW_Web_17</v>
      </c>
      <c r="AE570" s="101" t="str">
        <f>IF(E570&gt;0,+VLOOKUP($E570,'CODE GENERATOR'!$D:$AC,26,FALSE),0)</f>
        <v/>
      </c>
      <c r="AF570" s="149" t="str">
        <f>IF($C570&gt;0,$C570&amp;" "&amp;$P570&amp;" "&amp;+VLOOKUP($C570,'STYLE NAMES'!$B:$AC,10,FALSE),"""")</f>
        <v xml:space="preserve">COPENHAGEN NAVY MEN'S LONG SLEEVE BASE LAYER </v>
      </c>
      <c r="AG570" s="101" t="str">
        <f>"Enjoy our "&amp;(AF570)&amp;"; "&amp;IF(C570&gt;0,+VLOOKUP($C570,'STYLE NAMES'!$B:$AC,11,FALSE),"")</f>
        <v xml:space="preserve">Enjoy our COPENHAGEN NAVY MEN'S LONG SLEEVE BASE LAYER ; COPENHAGEN Long Sleeve Base Layer / Second Skin
Soft, comfortable and technical
Ventilation fabric under arms and back neck to increase breathing
These elegant base layers are designed to ride and train in style.
</v>
      </c>
      <c r="AH570" s="101" t="str">
        <f>IF(C570&gt;0,+VLOOKUP($C570,'STYLE NAMES'!$B:$AC,12,FALSE),"")</f>
        <v>*Extra-soft and comfortable technical jersey
* 4-way stretch fabric
* Breathable and Quick Dry
* Wrinkle-free and Easy Care
Composition:
90% Polyamide 10% Elasthane</v>
      </c>
      <c r="AI570" s="101" t="str">
        <f>IF(C570&gt;0,+VLOOKUP($C570,'STYLE NAMES'!$B:$AC,13,FALSE),"")</f>
        <v>Machine Wash at 30°C
Mild process
Iron at low temperature
Iron from REVERSE
Do NOT iron on logos or prints
Do not bleach
Do NOT Tumble Dry</v>
      </c>
      <c r="AJ570" s="149" t="str">
        <f>IF($C570&gt;0,$C570&amp;" "&amp;$P570&amp;" "&amp;+VLOOKUP($C570,'STYLE NAMES'!$B:$AC,14,FALSE),"""")</f>
        <v>COPENHAGEN NAVY ERKEK UZUN KOL T-SHIRT</v>
      </c>
      <c r="AK570" s="149" t="str">
        <f>"Cavalier SanMarco tarafından tasarlanan "&amp;(AJ570)&amp;"; "&amp;IF(C570&gt;0,+VLOOKUP($C570,'STYLE NAMES'!$B:$AC,15,FALSE),"")</f>
        <v>Cavalier SanMarco tarafından tasarlanan COPENHAGEN NAVY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70" s="149" t="str">
        <f>IF(C570&gt;0,+VLOOKUP($C570,'STYLE NAMES'!$B:$AC,16,FALSE),"")</f>
        <v>*Ekstra yumuşak ve rahat teknik örme kumaş
* 4 yöne esneyen kumaş
* Nefes Alabilir ve Hızlı Kuruma
* Kırışmaz ve Bakımı Kolay
Kompozisyon:
%90 Poliamid %10 Elastan</v>
      </c>
      <c r="AM570" s="149" t="str">
        <f>IF(C570&gt;0,+VLOOKUP($C570,'STYLE NAMES'!$B:$AC,17,FALSE),"")</f>
        <v>Makinede 30°C' de Yıkayın
Hassas Yıkama
Ilık ütü yapın
Tersten ütüleyin
Logo ve baskıları ÜTÜLEMEYİN
Çamaşır suyu kullanmayın
Kurutma Makinesinde Kurutmayın</v>
      </c>
      <c r="AN570" s="149" t="str">
        <f>IF($C570&gt;0,$C570&amp;" "&amp;$P570&amp;" "&amp;+VLOOKUP($C570,'STYLE NAMES'!$B:$AC,18,FALSE),"""")</f>
        <v>COPENHAGEN NAVY MAGLIETTA MANICA LUNGA DA UOMO</v>
      </c>
      <c r="AO570" s="101" t="str">
        <f>"Disegnato da Cavalier SanMarco "&amp;(AN570)&amp;"; "&amp;IF(C570&gt;0,+VLOOKUP($C570,'STYLE NAMES'!$B:$AC,19,FALSE),"")</f>
        <v>Disegnato da Cavalier SanMarco COPENHAGEN NAVY MAGLIETTA MANICA LUNGA DA UOMO; COPENHAGEN Maglietta tecnica a mezza zip / Second Skin
Morbida, confortevole e tecnica 
Queste magliette elegante sono progettati per cavalcare e allenarsi con stile.</v>
      </c>
      <c r="AP570" s="101" t="str">
        <f>IF(C570&gt;0,+VLOOKUP($C570,'STYLE NAMES'!$B:$AC,20,FALSE),"")</f>
        <v>Jersey tecnico extra-morbido e confortevole 
Tessuto elasticizzato 4-way stretch 
Traspirante e ad asciugatura rapida 
No stiro e di facile manutenzione 
Composizione: 
90% Poliammide, 10% Elastan</v>
      </c>
      <c r="AQ570" s="101" t="str">
        <f>IF(C570&gt;0,+VLOOKUP($C570,'STYLE NAMES'!$B:$AC,21,FALSE),"")</f>
        <v>Lavare in lavatrice a 30°C Ciclo delicato 
Stirare a bassa temperatura
Stirare al rovescio 
Non stirare su loghi o stampe 
Non candeggiare 
Non asciugare in asciugatrice</v>
      </c>
      <c r="AR570" s="101">
        <f>IF(D570&gt;0,+VLOOKUP($C570,'STYLE NAMES'!$B:$AC,22,FALSE),"")</f>
        <v>0</v>
      </c>
      <c r="AS570" s="101">
        <f>IF(E570&gt;0,+VLOOKUP($C570,'STYLE NAMES'!$B:$AC,23,FALSE),"")</f>
        <v>0</v>
      </c>
      <c r="AT570" s="101">
        <f>IF(F570&gt;0,+VLOOKUP($C570,'STYLE NAMES'!$B:$AC,24,FALSE),"")</f>
        <v>0</v>
      </c>
      <c r="AU570" s="101">
        <f>IF(G570&gt;0,+VLOOKUP($C570,'STYLE NAMES'!$B:$AC,25,FALSE),"")</f>
        <v>0</v>
      </c>
      <c r="AV570" s="101" t="str">
        <f>+VLOOKUP($S570,'CODE GENERATOR'!$P:$AM,15,FALSE)</f>
        <v>R.BOTMN_BRC0066_TJR0026NAVNAV</v>
      </c>
      <c r="AW570" s="101" t="str">
        <f>+VLOOKUP($S570,'CODE GENERATOR'!$P:$AM,16,FALSE)</f>
        <v>A.RACUX_BLT0015_BRD0012BORNAV</v>
      </c>
      <c r="AX570" s="101" t="str">
        <f>+VLOOKUP($S570,'CODE GENERATOR'!$P:$AM,17,FALSE)</f>
        <v>A.RACAU_SOC0018_NYL00003XBST3</v>
      </c>
      <c r="AY570" s="101">
        <f>+VLOOKUP($S570,'CODE GENERATOR'!$P:$AM,18,FALSE)</f>
        <v>0</v>
      </c>
      <c r="AZ570" s="101">
        <f>+VLOOKUP($S570,'CODE GENERATOR'!$P:$AM,19,FALSE)</f>
        <v>0</v>
      </c>
      <c r="BA570" s="101">
        <f>+VLOOKUP($S570,'CODE GENERATOR'!$P:$AM,20,FALSE)</f>
        <v>0</v>
      </c>
      <c r="BB570" s="101">
        <f>+VLOOKUP($S570,'CODE GENERATOR'!$P:$AM,21,FALSE)</f>
        <v>0</v>
      </c>
      <c r="BC570" s="101">
        <f>+VLOOKUP($S570,'CODE GENERATOR'!$P:$AM,22,FALSE)</f>
        <v>0</v>
      </c>
      <c r="BD570" s="101">
        <f>+VLOOKUP($S570,'CODE GENERATOR'!$P:$AM,23,FALSE)</f>
        <v>0</v>
      </c>
      <c r="BE570" s="101">
        <f>+VLOOKUP($S570,'CODE GENERATOR'!$P:$AM,24,FALSE)</f>
        <v>0</v>
      </c>
      <c r="BF570" s="101">
        <f>IF(C570&gt;0,+VLOOKUP(G570,'CATEGORY ID'!$A$1:$L$118,3,FALSE),"")</f>
        <v>30</v>
      </c>
      <c r="BG570" s="101">
        <f>IF(C570&gt;0,+VLOOKUP(H570,'CATEGORY ID'!$D$1:$L$118,3,FALSE),"")</f>
        <v>2</v>
      </c>
      <c r="BH570" s="101">
        <f>IF(C570&gt;0,+VLOOKUP((+H570&amp;I570),'CATEGORY ID'!$H$1:$I$121,2,FALSE),"")</f>
        <v>108</v>
      </c>
      <c r="BJ570" s="101">
        <f>IF(C570&gt;0,IF(COUNTIF('CATEGORY ID'!$K$1:$K$121,+H570&amp;K570) &gt; 0, +VLOOKUP(+H570&amp;K570,'CATEGORY ID'!$K$1:$L$121,2,FALSE),""),"")</f>
        <v>41</v>
      </c>
      <c r="BK570" s="101" t="str">
        <f>IF(C570&gt;0,IF(COUNTIF('CATEGORY ID'!$K$124:$K$165, +VLOOKUP(C570,'STYLE NAMES'!$B:$AE,30,FALSE)) &gt; 0, +VLOOKUP(VLOOKUP(C570,'STYLE NAMES'!$B:$AE,30,FALSE),'CATEGORY ID'!K:M,2,FALSE),""),"")</f>
        <v/>
      </c>
      <c r="BR570" s="101" t="str" cm="1">
        <f t="array" ref="BR570">IF(C570&gt;0,_xlfn.TEXTJOIN(";", TRUE,_xlfn.UNIQUE(_xlfn._xlws.FILTER(BF570:BQ570,(BF570:BQ570&gt;0)),TRUE,FALSE)),"")&amp;";"&amp;BS570</f>
        <v>30;2;108;41;227</v>
      </c>
      <c r="BS570" s="101">
        <v>227</v>
      </c>
      <c r="BU570" s="106">
        <f>IF(C570&gt;0,+VLOOKUP($C570,'STYLE NAMES'!$B:$AC,26,FALSE),"")</f>
        <v>99.9</v>
      </c>
      <c r="BV570" s="106">
        <f>IF(C570&gt;0,+VLOOKUP($C570,'STYLE NAMES'!$B:$AC,27,FALSE),"")</f>
        <v>5490</v>
      </c>
      <c r="BW570" s="106">
        <f>IF(C570&gt;0,+VLOOKUP($C570,'STYLE NAMES'!$B:$AC,28,FALSE),"")</f>
        <v>114.88499999999999</v>
      </c>
      <c r="BY570"/>
      <c r="BZ570" s="101">
        <v>3</v>
      </c>
      <c r="CA570" s="137">
        <f t="shared" si="38"/>
        <v>1</v>
      </c>
      <c r="CB570" s="137" t="str">
        <f>+VLOOKUP(C570,'[2]STYLES &amp; MODELS MATRIX'!$A:$G,7,FALSE)</f>
        <v>HDJ</v>
      </c>
      <c r="CC570" s="137" t="str">
        <f>+VLOOKUP(C570,'[1]STYLES &amp; SIZE CHARTS'!$A:$H,8,FALSE)</f>
        <v>MT-LSBL1</v>
      </c>
      <c r="CD570" s="137"/>
      <c r="CE570" s="205"/>
      <c r="CF570" s="141"/>
    </row>
    <row r="571" spans="1:84" s="101" customFormat="1" ht="12" customHeight="1" x14ac:dyDescent="0.2">
      <c r="A571" s="102">
        <f t="shared" si="36"/>
        <v>8683711006244</v>
      </c>
      <c r="B571" s="101" t="s">
        <v>892</v>
      </c>
      <c r="C571" s="101" t="s">
        <v>271</v>
      </c>
      <c r="D571" s="101" t="s">
        <v>2974</v>
      </c>
      <c r="E571" s="203" t="s">
        <v>2404</v>
      </c>
      <c r="F571" s="101" t="s">
        <v>2248</v>
      </c>
      <c r="G571" s="101" t="str">
        <f>IF(C571&gt;0,+VLOOKUP($C571,'STYLE NAMES'!$B:$AC,4,FALSE),"")</f>
        <v>RIDER</v>
      </c>
      <c r="H571" s="101" t="str">
        <f>IF(C571&gt;0,+VLOOKUP($C571,'STYLE NAMES'!$B:$AC,5,FALSE),"")</f>
        <v>MEN</v>
      </c>
      <c r="I571" s="101" t="str">
        <f>IF(C571&gt;0,+VLOOKUP($C571,'STYLE NAMES'!$B:$AC,6,FALSE),"")</f>
        <v>TOPS</v>
      </c>
      <c r="J571" s="101" t="str">
        <f>IF(C571&gt;0,+VLOOKUP($C571,'STYLE NAMES'!$B:$AC,7,FALSE),"")</f>
        <v>MEN</v>
      </c>
      <c r="K571" s="101" t="str">
        <f>IF(C571&gt;0,+VLOOKUP($C571,'STYLE NAMES'!$B:$AC,8,FALSE),"")</f>
        <v>BASE LAYERS</v>
      </c>
      <c r="L571" s="101" t="str">
        <f>IF(E571&gt;0,+VLOOKUP($E571,'CODE GENERATOR'!$D:$T,3,FALSE),"")</f>
        <v>W</v>
      </c>
      <c r="M571" s="101" t="str">
        <f>IF(E571&gt;0,+VLOOKUP($E571,'CODE GENERATOR'!$D:$T,4,FALSE),"")</f>
        <v>SUPREME</v>
      </c>
      <c r="N571" s="101" t="str">
        <f>IF(E571&gt;0,+VLOOKUP($E571,'CODE GENERATOR'!$D:$T,6,FALSE),"")</f>
        <v>NAVY</v>
      </c>
      <c r="O571" s="101" t="str">
        <f>IF(E571&gt;0,+VLOOKUP($E571,'CODE GENERATOR'!$D:$T,7,FALSE),"")</f>
        <v>NAVY</v>
      </c>
      <c r="P571" s="101" t="str">
        <f t="shared" si="37"/>
        <v>NAVY</v>
      </c>
      <c r="Q571" s="104" t="str">
        <f>IF(E571&gt;0,+VLOOKUP($E571,'CODE GENERATOR'!$D:$T,11,FALSE),"")</f>
        <v>R.TOPMN_BLY0050</v>
      </c>
      <c r="R571" s="104" t="str">
        <f>IF(E571&gt;0,+VLOOKUP($E571,'CODE GENERATOR'!$D:$T,12,FALSE),"")</f>
        <v>SUP0020NAVNAV</v>
      </c>
      <c r="S571" s="104" t="str">
        <f>IF(E571&gt;0,+VLOOKUP($E571,'CODE GENERATOR'!$D:$T,13,FALSE),"")</f>
        <v>R.TOPMN_BLY0050_SUP0020NAVNAV</v>
      </c>
      <c r="T571" s="104" t="str">
        <f t="shared" si="35"/>
        <v>R.TOPMN_BLY0050_SUP0020NAVNAV_L</v>
      </c>
      <c r="U571" s="105">
        <v>8683711006244</v>
      </c>
      <c r="V571" s="107" t="str" cm="1">
        <f t="array" ref="V571">_xlfn.TEXTJOIN(";", TRUE, _xlfn.UNIQUE(_xlfn._xlws.FILTER(P$3:P$10029, C$3:C$10029=C571)))</f>
        <v>BLACK;NAVY</v>
      </c>
      <c r="W571" s="107" t="str" cm="1">
        <f t="array" ref="W571">_xlfn.TEXTJOIN(";", TRUE, _xlfn.UNIQUE(_xlfn._xlws.FILTER(F$3:F$10029, C$3:C$10029=C571)))</f>
        <v>XS;S;M;L;XL;XXL</v>
      </c>
      <c r="X571" s="101" t="str">
        <f>IF(E571&gt;0,+VLOOKUP($E571,'CODE GENERATOR'!$D:$AC,19,FALSE),0)</f>
        <v>2507_W_0954</v>
      </c>
      <c r="Y571" s="101" t="str">
        <f>IF(E571&gt;0,+VLOOKUP($E571,'CODE GENERATOR'!$D:$AC,20,FALSE),0)</f>
        <v>2507_W_0961</v>
      </c>
      <c r="Z571" s="101" t="str">
        <f>IF(E571&gt;0,+VLOOKUP($E571,'CODE GENERATOR'!$D:$AC,21,FALSE),0)</f>
        <v>2507_W_0945</v>
      </c>
      <c r="AA571" s="101" t="str">
        <f>IF(E571&gt;0,+VLOOKUP($E571,'CODE GENERATOR'!$D:$AC,22,FALSE),0)</f>
        <v>2507_W_0978</v>
      </c>
      <c r="AB571" s="101" t="str">
        <f>IF(E571&gt;0,+VLOOKUP($E571,'CODE GENERATOR'!$D:$AC,23,FALSE),0)</f>
        <v>2507_D_cavalier_detay_0073</v>
      </c>
      <c r="AC571" s="101" t="str">
        <f>IF(E571&gt;0,+VLOOKUP($E571,'CODE GENERATOR'!$D:$AC,24,FALSE),0)</f>
        <v>2507_D_cavalier_detay_0072</v>
      </c>
      <c r="AD571" s="101" t="str">
        <f>IF(E571&gt;0,+VLOOKUP($E571,'CODE GENERATOR'!$D:$AC,25,FALSE),0)</f>
        <v>2507_VW_Web_17</v>
      </c>
      <c r="AE571" s="101" t="str">
        <f>IF(E571&gt;0,+VLOOKUP($E571,'CODE GENERATOR'!$D:$AC,26,FALSE),0)</f>
        <v/>
      </c>
      <c r="AF571" s="149" t="str">
        <f>IF($C571&gt;0,$C571&amp;" "&amp;$P571&amp;" "&amp;+VLOOKUP($C571,'STYLE NAMES'!$B:$AC,10,FALSE),"""")</f>
        <v xml:space="preserve">COPENHAGEN NAVY MEN'S LONG SLEEVE BASE LAYER </v>
      </c>
      <c r="AG571" s="101" t="str">
        <f>"Enjoy our "&amp;(AF571)&amp;"; "&amp;IF(C571&gt;0,+VLOOKUP($C571,'STYLE NAMES'!$B:$AC,11,FALSE),"")</f>
        <v xml:space="preserve">Enjoy our COPENHAGEN NAVY MEN'S LONG SLEEVE BASE LAYER ; COPENHAGEN Long Sleeve Base Layer / Second Skin
Soft, comfortable and technical
Ventilation fabric under arms and back neck to increase breathing
These elegant base layers are designed to ride and train in style.
</v>
      </c>
      <c r="AH571" s="101" t="str">
        <f>IF(C571&gt;0,+VLOOKUP($C571,'STYLE NAMES'!$B:$AC,12,FALSE),"")</f>
        <v>*Extra-soft and comfortable technical jersey
* 4-way stretch fabric
* Breathable and Quick Dry
* Wrinkle-free and Easy Care
Composition:
90% Polyamide 10% Elasthane</v>
      </c>
      <c r="AI571" s="101" t="str">
        <f>IF(C571&gt;0,+VLOOKUP($C571,'STYLE NAMES'!$B:$AC,13,FALSE),"")</f>
        <v>Machine Wash at 30°C
Mild process
Iron at low temperature
Iron from REVERSE
Do NOT iron on logos or prints
Do not bleach
Do NOT Tumble Dry</v>
      </c>
      <c r="AJ571" s="149" t="str">
        <f>IF($C571&gt;0,$C571&amp;" "&amp;$P571&amp;" "&amp;+VLOOKUP($C571,'STYLE NAMES'!$B:$AC,14,FALSE),"""")</f>
        <v>COPENHAGEN NAVY ERKEK UZUN KOL T-SHIRT</v>
      </c>
      <c r="AK571" s="149" t="str">
        <f>"Cavalier SanMarco tarafından tasarlanan "&amp;(AJ571)&amp;"; "&amp;IF(C571&gt;0,+VLOOKUP($C571,'STYLE NAMES'!$B:$AC,15,FALSE),"")</f>
        <v>Cavalier SanMarco tarafından tasarlanan COPENHAGEN NAVY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71" s="149" t="str">
        <f>IF(C571&gt;0,+VLOOKUP($C571,'STYLE NAMES'!$B:$AC,16,FALSE),"")</f>
        <v>*Ekstra yumuşak ve rahat teknik örme kumaş
* 4 yöne esneyen kumaş
* Nefes Alabilir ve Hızlı Kuruma
* Kırışmaz ve Bakımı Kolay
Kompozisyon:
%90 Poliamid %10 Elastan</v>
      </c>
      <c r="AM571" s="149" t="str">
        <f>IF(C571&gt;0,+VLOOKUP($C571,'STYLE NAMES'!$B:$AC,17,FALSE),"")</f>
        <v>Makinede 30°C' de Yıkayın
Hassas Yıkama
Ilık ütü yapın
Tersten ütüleyin
Logo ve baskıları ÜTÜLEMEYİN
Çamaşır suyu kullanmayın
Kurutma Makinesinde Kurutmayın</v>
      </c>
      <c r="AN571" s="149" t="str">
        <f>IF($C571&gt;0,$C571&amp;" "&amp;$P571&amp;" "&amp;+VLOOKUP($C571,'STYLE NAMES'!$B:$AC,18,FALSE),"""")</f>
        <v>COPENHAGEN NAVY MAGLIETTA MANICA LUNGA DA UOMO</v>
      </c>
      <c r="AO571" s="101" t="str">
        <f>"Disegnato da Cavalier SanMarco "&amp;(AN571)&amp;"; "&amp;IF(C571&gt;0,+VLOOKUP($C571,'STYLE NAMES'!$B:$AC,19,FALSE),"")</f>
        <v>Disegnato da Cavalier SanMarco COPENHAGEN NAVY MAGLIETTA MANICA LUNGA DA UOMO; COPENHAGEN Maglietta tecnica a mezza zip / Second Skin
Morbida, confortevole e tecnica 
Queste magliette elegante sono progettati per cavalcare e allenarsi con stile.</v>
      </c>
      <c r="AP571" s="101" t="str">
        <f>IF(C571&gt;0,+VLOOKUP($C571,'STYLE NAMES'!$B:$AC,20,FALSE),"")</f>
        <v>Jersey tecnico extra-morbido e confortevole 
Tessuto elasticizzato 4-way stretch 
Traspirante e ad asciugatura rapida 
No stiro e di facile manutenzione 
Composizione: 
90% Poliammide, 10% Elastan</v>
      </c>
      <c r="AQ571" s="101" t="str">
        <f>IF(C571&gt;0,+VLOOKUP($C571,'STYLE NAMES'!$B:$AC,21,FALSE),"")</f>
        <v>Lavare in lavatrice a 30°C Ciclo delicato 
Stirare a bassa temperatura
Stirare al rovescio 
Non stirare su loghi o stampe 
Non candeggiare 
Non asciugare in asciugatrice</v>
      </c>
      <c r="AR571" s="101">
        <f>IF(D571&gt;0,+VLOOKUP($C571,'STYLE NAMES'!$B:$AC,22,FALSE),"")</f>
        <v>0</v>
      </c>
      <c r="AS571" s="101">
        <f>IF(E571&gt;0,+VLOOKUP($C571,'STYLE NAMES'!$B:$AC,23,FALSE),"")</f>
        <v>0</v>
      </c>
      <c r="AT571" s="101">
        <f>IF(F571&gt;0,+VLOOKUP($C571,'STYLE NAMES'!$B:$AC,24,FALSE),"")</f>
        <v>0</v>
      </c>
      <c r="AU571" s="101">
        <f>IF(G571&gt;0,+VLOOKUP($C571,'STYLE NAMES'!$B:$AC,25,FALSE),"")</f>
        <v>0</v>
      </c>
      <c r="AV571" s="101" t="str">
        <f>+VLOOKUP($S571,'CODE GENERATOR'!$P:$AM,15,FALSE)</f>
        <v>R.BOTMN_BRC0066_TJR0026NAVNAV</v>
      </c>
      <c r="AW571" s="101" t="str">
        <f>+VLOOKUP($S571,'CODE GENERATOR'!$P:$AM,16,FALSE)</f>
        <v>A.RACUX_BLT0015_BRD0012BORNAV</v>
      </c>
      <c r="AX571" s="101" t="str">
        <f>+VLOOKUP($S571,'CODE GENERATOR'!$P:$AM,17,FALSE)</f>
        <v>A.RACAU_SOC0018_NYL00003XBST3</v>
      </c>
      <c r="AY571" s="101">
        <f>+VLOOKUP($S571,'CODE GENERATOR'!$P:$AM,18,FALSE)</f>
        <v>0</v>
      </c>
      <c r="AZ571" s="101">
        <f>+VLOOKUP($S571,'CODE GENERATOR'!$P:$AM,19,FALSE)</f>
        <v>0</v>
      </c>
      <c r="BA571" s="101">
        <f>+VLOOKUP($S571,'CODE GENERATOR'!$P:$AM,20,FALSE)</f>
        <v>0</v>
      </c>
      <c r="BB571" s="101">
        <f>+VLOOKUP($S571,'CODE GENERATOR'!$P:$AM,21,FALSE)</f>
        <v>0</v>
      </c>
      <c r="BC571" s="101">
        <f>+VLOOKUP($S571,'CODE GENERATOR'!$P:$AM,22,FALSE)</f>
        <v>0</v>
      </c>
      <c r="BD571" s="101">
        <f>+VLOOKUP($S571,'CODE GENERATOR'!$P:$AM,23,FALSE)</f>
        <v>0</v>
      </c>
      <c r="BE571" s="101">
        <f>+VLOOKUP($S571,'CODE GENERATOR'!$P:$AM,24,FALSE)</f>
        <v>0</v>
      </c>
      <c r="BF571" s="101">
        <f>IF(C571&gt;0,+VLOOKUP(G571,'CATEGORY ID'!$A$1:$L$118,3,FALSE),"")</f>
        <v>30</v>
      </c>
      <c r="BG571" s="101">
        <f>IF(C571&gt;0,+VLOOKUP(H571,'CATEGORY ID'!$D$1:$L$118,3,FALSE),"")</f>
        <v>2</v>
      </c>
      <c r="BH571" s="101">
        <f>IF(C571&gt;0,+VLOOKUP((+H571&amp;I571),'CATEGORY ID'!$H$1:$I$121,2,FALSE),"")</f>
        <v>108</v>
      </c>
      <c r="BJ571" s="101">
        <f>IF(C571&gt;0,IF(COUNTIF('CATEGORY ID'!$K$1:$K$121,+H571&amp;K571) &gt; 0, +VLOOKUP(+H571&amp;K571,'CATEGORY ID'!$K$1:$L$121,2,FALSE),""),"")</f>
        <v>41</v>
      </c>
      <c r="BK571" s="101" t="str">
        <f>IF(C571&gt;0,IF(COUNTIF('CATEGORY ID'!$K$124:$K$165, +VLOOKUP(C571,'STYLE NAMES'!$B:$AE,30,FALSE)) &gt; 0, +VLOOKUP(VLOOKUP(C571,'STYLE NAMES'!$B:$AE,30,FALSE),'CATEGORY ID'!K:M,2,FALSE),""),"")</f>
        <v/>
      </c>
      <c r="BR571" s="101" t="str" cm="1">
        <f t="array" ref="BR571">IF(C571&gt;0,_xlfn.TEXTJOIN(";", TRUE,_xlfn.UNIQUE(_xlfn._xlws.FILTER(BF571:BQ571,(BF571:BQ571&gt;0)),TRUE,FALSE)),"")&amp;";"&amp;BS571</f>
        <v>30;2;108;41;227</v>
      </c>
      <c r="BS571" s="101">
        <v>227</v>
      </c>
      <c r="BU571" s="106">
        <f>IF(C571&gt;0,+VLOOKUP($C571,'STYLE NAMES'!$B:$AC,26,FALSE),"")</f>
        <v>99.9</v>
      </c>
      <c r="BV571" s="106">
        <f>IF(C571&gt;0,+VLOOKUP($C571,'STYLE NAMES'!$B:$AC,27,FALSE),"")</f>
        <v>5490</v>
      </c>
      <c r="BW571" s="106">
        <f>IF(C571&gt;0,+VLOOKUP($C571,'STYLE NAMES'!$B:$AC,28,FALSE),"")</f>
        <v>114.88499999999999</v>
      </c>
      <c r="BY571"/>
      <c r="BZ571" s="101">
        <v>1</v>
      </c>
      <c r="CA571" s="137">
        <f t="shared" si="38"/>
        <v>1</v>
      </c>
      <c r="CB571" s="137" t="str">
        <f>+VLOOKUP(C571,'[2]STYLES &amp; MODELS MATRIX'!$A:$G,7,FALSE)</f>
        <v>HDJ</v>
      </c>
      <c r="CC571" s="137" t="str">
        <f>+VLOOKUP(C571,'[1]STYLES &amp; SIZE CHARTS'!$A:$H,8,FALSE)</f>
        <v>MT-LSBL1</v>
      </c>
      <c r="CD571" s="137"/>
      <c r="CE571" s="205"/>
      <c r="CF571" s="141"/>
    </row>
    <row r="572" spans="1:84" s="101" customFormat="1" ht="12" customHeight="1" x14ac:dyDescent="0.2">
      <c r="A572" s="102">
        <f t="shared" si="36"/>
        <v>8683711006251</v>
      </c>
      <c r="B572" s="101" t="s">
        <v>892</v>
      </c>
      <c r="C572" s="101" t="s">
        <v>271</v>
      </c>
      <c r="D572" s="101" t="s">
        <v>2974</v>
      </c>
      <c r="E572" s="203" t="s">
        <v>2404</v>
      </c>
      <c r="F572" s="101" t="s">
        <v>2249</v>
      </c>
      <c r="G572" s="101" t="str">
        <f>IF(C572&gt;0,+VLOOKUP($C572,'STYLE NAMES'!$B:$AC,4,FALSE),"")</f>
        <v>RIDER</v>
      </c>
      <c r="H572" s="101" t="str">
        <f>IF(C572&gt;0,+VLOOKUP($C572,'STYLE NAMES'!$B:$AC,5,FALSE),"")</f>
        <v>MEN</v>
      </c>
      <c r="I572" s="101" t="str">
        <f>IF(C572&gt;0,+VLOOKUP($C572,'STYLE NAMES'!$B:$AC,6,FALSE),"")</f>
        <v>TOPS</v>
      </c>
      <c r="J572" s="101" t="str">
        <f>IF(C572&gt;0,+VLOOKUP($C572,'STYLE NAMES'!$B:$AC,7,FALSE),"")</f>
        <v>MEN</v>
      </c>
      <c r="K572" s="101" t="str">
        <f>IF(C572&gt;0,+VLOOKUP($C572,'STYLE NAMES'!$B:$AC,8,FALSE),"")</f>
        <v>BASE LAYERS</v>
      </c>
      <c r="L572" s="101" t="str">
        <f>IF(E572&gt;0,+VLOOKUP($E572,'CODE GENERATOR'!$D:$T,3,FALSE),"")</f>
        <v>W</v>
      </c>
      <c r="M572" s="101" t="str">
        <f>IF(E572&gt;0,+VLOOKUP($E572,'CODE GENERATOR'!$D:$T,4,FALSE),"")</f>
        <v>SUPREME</v>
      </c>
      <c r="N572" s="101" t="str">
        <f>IF(E572&gt;0,+VLOOKUP($E572,'CODE GENERATOR'!$D:$T,6,FALSE),"")</f>
        <v>NAVY</v>
      </c>
      <c r="O572" s="101" t="str">
        <f>IF(E572&gt;0,+VLOOKUP($E572,'CODE GENERATOR'!$D:$T,7,FALSE),"")</f>
        <v>NAVY</v>
      </c>
      <c r="P572" s="101" t="str">
        <f t="shared" si="37"/>
        <v>NAVY</v>
      </c>
      <c r="Q572" s="104" t="str">
        <f>IF(E572&gt;0,+VLOOKUP($E572,'CODE GENERATOR'!$D:$T,11,FALSE),"")</f>
        <v>R.TOPMN_BLY0050</v>
      </c>
      <c r="R572" s="104" t="str">
        <f>IF(E572&gt;0,+VLOOKUP($E572,'CODE GENERATOR'!$D:$T,12,FALSE),"")</f>
        <v>SUP0020NAVNAV</v>
      </c>
      <c r="S572" s="104" t="str">
        <f>IF(E572&gt;0,+VLOOKUP($E572,'CODE GENERATOR'!$D:$T,13,FALSE),"")</f>
        <v>R.TOPMN_BLY0050_SUP0020NAVNAV</v>
      </c>
      <c r="T572" s="104" t="str">
        <f t="shared" si="35"/>
        <v>R.TOPMN_BLY0050_SUP0020NAVNAV_XL</v>
      </c>
      <c r="U572" s="105">
        <v>8683711006251</v>
      </c>
      <c r="V572" s="107" t="str" cm="1">
        <f t="array" ref="V572">_xlfn.TEXTJOIN(";", TRUE, _xlfn.UNIQUE(_xlfn._xlws.FILTER(P$3:P$10029, C$3:C$10029=C572)))</f>
        <v>BLACK;NAVY</v>
      </c>
      <c r="W572" s="107" t="str" cm="1">
        <f t="array" ref="W572">_xlfn.TEXTJOIN(";", TRUE, _xlfn.UNIQUE(_xlfn._xlws.FILTER(F$3:F$10029, C$3:C$10029=C572)))</f>
        <v>XS;S;M;L;XL;XXL</v>
      </c>
      <c r="X572" s="101" t="str">
        <f>IF(E572&gt;0,+VLOOKUP($E572,'CODE GENERATOR'!$D:$AC,19,FALSE),0)</f>
        <v>2507_W_0954</v>
      </c>
      <c r="Y572" s="101" t="str">
        <f>IF(E572&gt;0,+VLOOKUP($E572,'CODE GENERATOR'!$D:$AC,20,FALSE),0)</f>
        <v>2507_W_0961</v>
      </c>
      <c r="Z572" s="101" t="str">
        <f>IF(E572&gt;0,+VLOOKUP($E572,'CODE GENERATOR'!$D:$AC,21,FALSE),0)</f>
        <v>2507_W_0945</v>
      </c>
      <c r="AA572" s="101" t="str">
        <f>IF(E572&gt;0,+VLOOKUP($E572,'CODE GENERATOR'!$D:$AC,22,FALSE),0)</f>
        <v>2507_W_0978</v>
      </c>
      <c r="AB572" s="101" t="str">
        <f>IF(E572&gt;0,+VLOOKUP($E572,'CODE GENERATOR'!$D:$AC,23,FALSE),0)</f>
        <v>2507_D_cavalier_detay_0073</v>
      </c>
      <c r="AC572" s="101" t="str">
        <f>IF(E572&gt;0,+VLOOKUP($E572,'CODE GENERATOR'!$D:$AC,24,FALSE),0)</f>
        <v>2507_D_cavalier_detay_0072</v>
      </c>
      <c r="AD572" s="101" t="str">
        <f>IF(E572&gt;0,+VLOOKUP($E572,'CODE GENERATOR'!$D:$AC,25,FALSE),0)</f>
        <v>2507_VW_Web_17</v>
      </c>
      <c r="AE572" s="101" t="str">
        <f>IF(E572&gt;0,+VLOOKUP($E572,'CODE GENERATOR'!$D:$AC,26,FALSE),0)</f>
        <v/>
      </c>
      <c r="AF572" s="149" t="str">
        <f>IF($C572&gt;0,$C572&amp;" "&amp;$P572&amp;" "&amp;+VLOOKUP($C572,'STYLE NAMES'!$B:$AC,10,FALSE),"""")</f>
        <v xml:space="preserve">COPENHAGEN NAVY MEN'S LONG SLEEVE BASE LAYER </v>
      </c>
      <c r="AG572" s="101" t="str">
        <f>"Enjoy our "&amp;(AF572)&amp;"; "&amp;IF(C572&gt;0,+VLOOKUP($C572,'STYLE NAMES'!$B:$AC,11,FALSE),"")</f>
        <v xml:space="preserve">Enjoy our COPENHAGEN NAVY MEN'S LONG SLEEVE BASE LAYER ; COPENHAGEN Long Sleeve Base Layer / Second Skin
Soft, comfortable and technical
Ventilation fabric under arms and back neck to increase breathing
These elegant base layers are designed to ride and train in style.
</v>
      </c>
      <c r="AH572" s="101" t="str">
        <f>IF(C572&gt;0,+VLOOKUP($C572,'STYLE NAMES'!$B:$AC,12,FALSE),"")</f>
        <v>*Extra-soft and comfortable technical jersey
* 4-way stretch fabric
* Breathable and Quick Dry
* Wrinkle-free and Easy Care
Composition:
90% Polyamide 10% Elasthane</v>
      </c>
      <c r="AI572" s="101" t="str">
        <f>IF(C572&gt;0,+VLOOKUP($C572,'STYLE NAMES'!$B:$AC,13,FALSE),"")</f>
        <v>Machine Wash at 30°C
Mild process
Iron at low temperature
Iron from REVERSE
Do NOT iron on logos or prints
Do not bleach
Do NOT Tumble Dry</v>
      </c>
      <c r="AJ572" s="149" t="str">
        <f>IF($C572&gt;0,$C572&amp;" "&amp;$P572&amp;" "&amp;+VLOOKUP($C572,'STYLE NAMES'!$B:$AC,14,FALSE),"""")</f>
        <v>COPENHAGEN NAVY ERKEK UZUN KOL T-SHIRT</v>
      </c>
      <c r="AK572" s="149" t="str">
        <f>"Cavalier SanMarco tarafından tasarlanan "&amp;(AJ572)&amp;"; "&amp;IF(C572&gt;0,+VLOOKUP($C572,'STYLE NAMES'!$B:$AC,15,FALSE),"")</f>
        <v>Cavalier SanMarco tarafından tasarlanan COPENHAGEN NAVY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72" s="149" t="str">
        <f>IF(C572&gt;0,+VLOOKUP($C572,'STYLE NAMES'!$B:$AC,16,FALSE),"")</f>
        <v>*Ekstra yumuşak ve rahat teknik örme kumaş
* 4 yöne esneyen kumaş
* Nefes Alabilir ve Hızlı Kuruma
* Kırışmaz ve Bakımı Kolay
Kompozisyon:
%90 Poliamid %10 Elastan</v>
      </c>
      <c r="AM572" s="149" t="str">
        <f>IF(C572&gt;0,+VLOOKUP($C572,'STYLE NAMES'!$B:$AC,17,FALSE),"")</f>
        <v>Makinede 30°C' de Yıkayın
Hassas Yıkama
Ilık ütü yapın
Tersten ütüleyin
Logo ve baskıları ÜTÜLEMEYİN
Çamaşır suyu kullanmayın
Kurutma Makinesinde Kurutmayın</v>
      </c>
      <c r="AN572" s="149" t="str">
        <f>IF($C572&gt;0,$C572&amp;" "&amp;$P572&amp;" "&amp;+VLOOKUP($C572,'STYLE NAMES'!$B:$AC,18,FALSE),"""")</f>
        <v>COPENHAGEN NAVY MAGLIETTA MANICA LUNGA DA UOMO</v>
      </c>
      <c r="AO572" s="101" t="str">
        <f>"Disegnato da Cavalier SanMarco "&amp;(AN572)&amp;"; "&amp;IF(C572&gt;0,+VLOOKUP($C572,'STYLE NAMES'!$B:$AC,19,FALSE),"")</f>
        <v>Disegnato da Cavalier SanMarco COPENHAGEN NAVY MAGLIETTA MANICA LUNGA DA UOMO; COPENHAGEN Maglietta tecnica a mezza zip / Second Skin
Morbida, confortevole e tecnica 
Queste magliette elegante sono progettati per cavalcare e allenarsi con stile.</v>
      </c>
      <c r="AP572" s="101" t="str">
        <f>IF(C572&gt;0,+VLOOKUP($C572,'STYLE NAMES'!$B:$AC,20,FALSE),"")</f>
        <v>Jersey tecnico extra-morbido e confortevole 
Tessuto elasticizzato 4-way stretch 
Traspirante e ad asciugatura rapida 
No stiro e di facile manutenzione 
Composizione: 
90% Poliammide, 10% Elastan</v>
      </c>
      <c r="AQ572" s="101" t="str">
        <f>IF(C572&gt;0,+VLOOKUP($C572,'STYLE NAMES'!$B:$AC,21,FALSE),"")</f>
        <v>Lavare in lavatrice a 30°C Ciclo delicato 
Stirare a bassa temperatura
Stirare al rovescio 
Non stirare su loghi o stampe 
Non candeggiare 
Non asciugare in asciugatrice</v>
      </c>
      <c r="AR572" s="101">
        <f>IF(D572&gt;0,+VLOOKUP($C572,'STYLE NAMES'!$B:$AC,22,FALSE),"")</f>
        <v>0</v>
      </c>
      <c r="AS572" s="101">
        <f>IF(E572&gt;0,+VLOOKUP($C572,'STYLE NAMES'!$B:$AC,23,FALSE),"")</f>
        <v>0</v>
      </c>
      <c r="AT572" s="101">
        <f>IF(F572&gt;0,+VLOOKUP($C572,'STYLE NAMES'!$B:$AC,24,FALSE),"")</f>
        <v>0</v>
      </c>
      <c r="AU572" s="101">
        <f>IF(G572&gt;0,+VLOOKUP($C572,'STYLE NAMES'!$B:$AC,25,FALSE),"")</f>
        <v>0</v>
      </c>
      <c r="AV572" s="101" t="str">
        <f>+VLOOKUP($S572,'CODE GENERATOR'!$P:$AM,15,FALSE)</f>
        <v>R.BOTMN_BRC0066_TJR0026NAVNAV</v>
      </c>
      <c r="AW572" s="101" t="str">
        <f>+VLOOKUP($S572,'CODE GENERATOR'!$P:$AM,16,FALSE)</f>
        <v>A.RACUX_BLT0015_BRD0012BORNAV</v>
      </c>
      <c r="AX572" s="101" t="str">
        <f>+VLOOKUP($S572,'CODE GENERATOR'!$P:$AM,17,FALSE)</f>
        <v>A.RACAU_SOC0018_NYL00003XBST3</v>
      </c>
      <c r="AY572" s="101">
        <f>+VLOOKUP($S572,'CODE GENERATOR'!$P:$AM,18,FALSE)</f>
        <v>0</v>
      </c>
      <c r="AZ572" s="101">
        <f>+VLOOKUP($S572,'CODE GENERATOR'!$P:$AM,19,FALSE)</f>
        <v>0</v>
      </c>
      <c r="BA572" s="101">
        <f>+VLOOKUP($S572,'CODE GENERATOR'!$P:$AM,20,FALSE)</f>
        <v>0</v>
      </c>
      <c r="BB572" s="101">
        <f>+VLOOKUP($S572,'CODE GENERATOR'!$P:$AM,21,FALSE)</f>
        <v>0</v>
      </c>
      <c r="BC572" s="101">
        <f>+VLOOKUP($S572,'CODE GENERATOR'!$P:$AM,22,FALSE)</f>
        <v>0</v>
      </c>
      <c r="BD572" s="101">
        <f>+VLOOKUP($S572,'CODE GENERATOR'!$P:$AM,23,FALSE)</f>
        <v>0</v>
      </c>
      <c r="BE572" s="101">
        <f>+VLOOKUP($S572,'CODE GENERATOR'!$P:$AM,24,FALSE)</f>
        <v>0</v>
      </c>
      <c r="BF572" s="101">
        <f>IF(C572&gt;0,+VLOOKUP(G572,'CATEGORY ID'!$A$1:$L$118,3,FALSE),"")</f>
        <v>30</v>
      </c>
      <c r="BG572" s="101">
        <f>IF(C572&gt;0,+VLOOKUP(H572,'CATEGORY ID'!$D$1:$L$118,3,FALSE),"")</f>
        <v>2</v>
      </c>
      <c r="BH572" s="101">
        <f>IF(C572&gt;0,+VLOOKUP((+H572&amp;I572),'CATEGORY ID'!$H$1:$I$121,2,FALSE),"")</f>
        <v>108</v>
      </c>
      <c r="BJ572" s="101">
        <f>IF(C572&gt;0,IF(COUNTIF('CATEGORY ID'!$K$1:$K$121,+H572&amp;K572) &gt; 0, +VLOOKUP(+H572&amp;K572,'CATEGORY ID'!$K$1:$L$121,2,FALSE),""),"")</f>
        <v>41</v>
      </c>
      <c r="BK572" s="101" t="str">
        <f>IF(C572&gt;0,IF(COUNTIF('CATEGORY ID'!$K$124:$K$165, +VLOOKUP(C572,'STYLE NAMES'!$B:$AE,30,FALSE)) &gt; 0, +VLOOKUP(VLOOKUP(C572,'STYLE NAMES'!$B:$AE,30,FALSE),'CATEGORY ID'!K:M,2,FALSE),""),"")</f>
        <v/>
      </c>
      <c r="BR572" s="101" t="str" cm="1">
        <f t="array" ref="BR572">IF(C572&gt;0,_xlfn.TEXTJOIN(";", TRUE,_xlfn.UNIQUE(_xlfn._xlws.FILTER(BF572:BQ572,(BF572:BQ572&gt;0)),TRUE,FALSE)),"")&amp;";"&amp;BS572</f>
        <v>30;2;108;41;227</v>
      </c>
      <c r="BS572" s="101">
        <v>227</v>
      </c>
      <c r="BU572" s="106">
        <f>IF(C572&gt;0,+VLOOKUP($C572,'STYLE NAMES'!$B:$AC,26,FALSE),"")</f>
        <v>99.9</v>
      </c>
      <c r="BV572" s="106">
        <f>IF(C572&gt;0,+VLOOKUP($C572,'STYLE NAMES'!$B:$AC,27,FALSE),"")</f>
        <v>5490</v>
      </c>
      <c r="BW572" s="106">
        <f>IF(C572&gt;0,+VLOOKUP($C572,'STYLE NAMES'!$B:$AC,28,FALSE),"")</f>
        <v>114.88499999999999</v>
      </c>
      <c r="BY572"/>
      <c r="BZ572" s="101">
        <v>0</v>
      </c>
      <c r="CA572" s="137">
        <f t="shared" si="38"/>
        <v>1</v>
      </c>
      <c r="CB572" s="137" t="str">
        <f>+VLOOKUP(C572,'[2]STYLES &amp; MODELS MATRIX'!$A:$G,7,FALSE)</f>
        <v>HDJ</v>
      </c>
      <c r="CC572" s="137" t="str">
        <f>+VLOOKUP(C572,'[1]STYLES &amp; SIZE CHARTS'!$A:$H,8,FALSE)</f>
        <v>MT-LSBL1</v>
      </c>
      <c r="CD572" s="137"/>
      <c r="CE572" s="205"/>
      <c r="CF572" s="141"/>
    </row>
    <row r="573" spans="1:84" s="101" customFormat="1" ht="12" customHeight="1" x14ac:dyDescent="0.2">
      <c r="A573" s="102">
        <f t="shared" si="36"/>
        <v>8683711006268</v>
      </c>
      <c r="B573" s="101" t="s">
        <v>892</v>
      </c>
      <c r="C573" s="101" t="s">
        <v>271</v>
      </c>
      <c r="D573" s="101" t="s">
        <v>2974</v>
      </c>
      <c r="E573" s="203" t="s">
        <v>2404</v>
      </c>
      <c r="F573" s="101" t="s">
        <v>2347</v>
      </c>
      <c r="G573" s="101" t="str">
        <f>IF(C573&gt;0,+VLOOKUP($C573,'STYLE NAMES'!$B:$AC,4,FALSE),"")</f>
        <v>RIDER</v>
      </c>
      <c r="H573" s="101" t="str">
        <f>IF(C573&gt;0,+VLOOKUP($C573,'STYLE NAMES'!$B:$AC,5,FALSE),"")</f>
        <v>MEN</v>
      </c>
      <c r="I573" s="101" t="str">
        <f>IF(C573&gt;0,+VLOOKUP($C573,'STYLE NAMES'!$B:$AC,6,FALSE),"")</f>
        <v>TOPS</v>
      </c>
      <c r="J573" s="101" t="str">
        <f>IF(C573&gt;0,+VLOOKUP($C573,'STYLE NAMES'!$B:$AC,7,FALSE),"")</f>
        <v>MEN</v>
      </c>
      <c r="K573" s="101" t="str">
        <f>IF(C573&gt;0,+VLOOKUP($C573,'STYLE NAMES'!$B:$AC,8,FALSE),"")</f>
        <v>BASE LAYERS</v>
      </c>
      <c r="L573" s="101" t="str">
        <f>IF(E573&gt;0,+VLOOKUP($E573,'CODE GENERATOR'!$D:$T,3,FALSE),"")</f>
        <v>W</v>
      </c>
      <c r="M573" s="101" t="str">
        <f>IF(E573&gt;0,+VLOOKUP($E573,'CODE GENERATOR'!$D:$T,4,FALSE),"")</f>
        <v>SUPREME</v>
      </c>
      <c r="N573" s="101" t="str">
        <f>IF(E573&gt;0,+VLOOKUP($E573,'CODE GENERATOR'!$D:$T,6,FALSE),"")</f>
        <v>NAVY</v>
      </c>
      <c r="O573" s="101" t="str">
        <f>IF(E573&gt;0,+VLOOKUP($E573,'CODE GENERATOR'!$D:$T,7,FALSE),"")</f>
        <v>NAVY</v>
      </c>
      <c r="P573" s="101" t="str">
        <f t="shared" si="37"/>
        <v>NAVY</v>
      </c>
      <c r="Q573" s="104" t="str">
        <f>IF(E573&gt;0,+VLOOKUP($E573,'CODE GENERATOR'!$D:$T,11,FALSE),"")</f>
        <v>R.TOPMN_BLY0050</v>
      </c>
      <c r="R573" s="104" t="str">
        <f>IF(E573&gt;0,+VLOOKUP($E573,'CODE GENERATOR'!$D:$T,12,FALSE),"")</f>
        <v>SUP0020NAVNAV</v>
      </c>
      <c r="S573" s="104" t="str">
        <f>IF(E573&gt;0,+VLOOKUP($E573,'CODE GENERATOR'!$D:$T,13,FALSE),"")</f>
        <v>R.TOPMN_BLY0050_SUP0020NAVNAV</v>
      </c>
      <c r="T573" s="104" t="str">
        <f t="shared" si="35"/>
        <v>R.TOPMN_BLY0050_SUP0020NAVNAV_XXL</v>
      </c>
      <c r="U573" s="105">
        <v>8683711006268</v>
      </c>
      <c r="V573" s="107" t="str" cm="1">
        <f t="array" ref="V573">_xlfn.TEXTJOIN(";", TRUE, _xlfn.UNIQUE(_xlfn._xlws.FILTER(P$3:P$10029, C$3:C$10029=C573)))</f>
        <v>BLACK;NAVY</v>
      </c>
      <c r="W573" s="107" t="str" cm="1">
        <f t="array" ref="W573">_xlfn.TEXTJOIN(";", TRUE, _xlfn.UNIQUE(_xlfn._xlws.FILTER(F$3:F$10029, C$3:C$10029=C573)))</f>
        <v>XS;S;M;L;XL;XXL</v>
      </c>
      <c r="X573" s="101" t="str">
        <f>IF(E573&gt;0,+VLOOKUP($E573,'CODE GENERATOR'!$D:$AC,19,FALSE),0)</f>
        <v>2507_W_0954</v>
      </c>
      <c r="Y573" s="101" t="str">
        <f>IF(E573&gt;0,+VLOOKUP($E573,'CODE GENERATOR'!$D:$AC,20,FALSE),0)</f>
        <v>2507_W_0961</v>
      </c>
      <c r="Z573" s="101" t="str">
        <f>IF(E573&gt;0,+VLOOKUP($E573,'CODE GENERATOR'!$D:$AC,21,FALSE),0)</f>
        <v>2507_W_0945</v>
      </c>
      <c r="AA573" s="101" t="str">
        <f>IF(E573&gt;0,+VLOOKUP($E573,'CODE GENERATOR'!$D:$AC,22,FALSE),0)</f>
        <v>2507_W_0978</v>
      </c>
      <c r="AB573" s="101" t="str">
        <f>IF(E573&gt;0,+VLOOKUP($E573,'CODE GENERATOR'!$D:$AC,23,FALSE),0)</f>
        <v>2507_D_cavalier_detay_0073</v>
      </c>
      <c r="AC573" s="101" t="str">
        <f>IF(E573&gt;0,+VLOOKUP($E573,'CODE GENERATOR'!$D:$AC,24,FALSE),0)</f>
        <v>2507_D_cavalier_detay_0072</v>
      </c>
      <c r="AD573" s="101" t="str">
        <f>IF(E573&gt;0,+VLOOKUP($E573,'CODE GENERATOR'!$D:$AC,25,FALSE),0)</f>
        <v>2507_VW_Web_17</v>
      </c>
      <c r="AE573" s="101" t="str">
        <f>IF(E573&gt;0,+VLOOKUP($E573,'CODE GENERATOR'!$D:$AC,26,FALSE),0)</f>
        <v/>
      </c>
      <c r="AF573" s="149" t="str">
        <f>IF($C573&gt;0,$C573&amp;" "&amp;$P573&amp;" "&amp;+VLOOKUP($C573,'STYLE NAMES'!$B:$AC,10,FALSE),"""")</f>
        <v xml:space="preserve">COPENHAGEN NAVY MEN'S LONG SLEEVE BASE LAYER </v>
      </c>
      <c r="AG573" s="101" t="str">
        <f>"Enjoy our "&amp;(AF573)&amp;"; "&amp;IF(C573&gt;0,+VLOOKUP($C573,'STYLE NAMES'!$B:$AC,11,FALSE),"")</f>
        <v xml:space="preserve">Enjoy our COPENHAGEN NAVY MEN'S LONG SLEEVE BASE LAYER ; COPENHAGEN Long Sleeve Base Layer / Second Skin
Soft, comfortable and technical
Ventilation fabric under arms and back neck to increase breathing
These elegant base layers are designed to ride and train in style.
</v>
      </c>
      <c r="AH573" s="101" t="str">
        <f>IF(C573&gt;0,+VLOOKUP($C573,'STYLE NAMES'!$B:$AC,12,FALSE),"")</f>
        <v>*Extra-soft and comfortable technical jersey
* 4-way stretch fabric
* Breathable and Quick Dry
* Wrinkle-free and Easy Care
Composition:
90% Polyamide 10% Elasthane</v>
      </c>
      <c r="AI573" s="101" t="str">
        <f>IF(C573&gt;0,+VLOOKUP($C573,'STYLE NAMES'!$B:$AC,13,FALSE),"")</f>
        <v>Machine Wash at 30°C
Mild process
Iron at low temperature
Iron from REVERSE
Do NOT iron on logos or prints
Do not bleach
Do NOT Tumble Dry</v>
      </c>
      <c r="AJ573" s="149" t="str">
        <f>IF($C573&gt;0,$C573&amp;" "&amp;$P573&amp;" "&amp;+VLOOKUP($C573,'STYLE NAMES'!$B:$AC,14,FALSE),"""")</f>
        <v>COPENHAGEN NAVY ERKEK UZUN KOL T-SHIRT</v>
      </c>
      <c r="AK573" s="149" t="str">
        <f>"Cavalier SanMarco tarafından tasarlanan "&amp;(AJ573)&amp;"; "&amp;IF(C573&gt;0,+VLOOKUP($C573,'STYLE NAMES'!$B:$AC,15,FALSE),"")</f>
        <v>Cavalier SanMarco tarafından tasarlanan COPENHAGEN NAVY ERKEK UZUN KOL T-SHIRT; COPENHAGEN Fermuarlı Uzun Kol Antrenman T-shirt / Second Skin
Şık, konforlu ve teknik
Hava alması için kol altlarında ve boyun arkasında özel havalandırma panelleri
Bu zarif t-shirtler, şık bir şekilde ata binmeniz ve antrenman yapmanız için tasarlanmıştır.</v>
      </c>
      <c r="AL573" s="149" t="str">
        <f>IF(C573&gt;0,+VLOOKUP($C573,'STYLE NAMES'!$B:$AC,16,FALSE),"")</f>
        <v>*Ekstra yumuşak ve rahat teknik örme kumaş
* 4 yöne esneyen kumaş
* Nefes Alabilir ve Hızlı Kuruma
* Kırışmaz ve Bakımı Kolay
Kompozisyon:
%90 Poliamid %10 Elastan</v>
      </c>
      <c r="AM573" s="149" t="str">
        <f>IF(C573&gt;0,+VLOOKUP($C573,'STYLE NAMES'!$B:$AC,17,FALSE),"")</f>
        <v>Makinede 30°C' de Yıkayın
Hassas Yıkama
Ilık ütü yapın
Tersten ütüleyin
Logo ve baskıları ÜTÜLEMEYİN
Çamaşır suyu kullanmayın
Kurutma Makinesinde Kurutmayın</v>
      </c>
      <c r="AN573" s="149" t="str">
        <f>IF($C573&gt;0,$C573&amp;" "&amp;$P573&amp;" "&amp;+VLOOKUP($C573,'STYLE NAMES'!$B:$AC,18,FALSE),"""")</f>
        <v>COPENHAGEN NAVY MAGLIETTA MANICA LUNGA DA UOMO</v>
      </c>
      <c r="AO573" s="101" t="str">
        <f>"Disegnato da Cavalier SanMarco "&amp;(AN573)&amp;"; "&amp;IF(C573&gt;0,+VLOOKUP($C573,'STYLE NAMES'!$B:$AC,19,FALSE),"")</f>
        <v>Disegnato da Cavalier SanMarco COPENHAGEN NAVY MAGLIETTA MANICA LUNGA DA UOMO; COPENHAGEN Maglietta tecnica a mezza zip / Second Skin
Morbida, confortevole e tecnica 
Queste magliette elegante sono progettati per cavalcare e allenarsi con stile.</v>
      </c>
      <c r="AP573" s="101" t="str">
        <f>IF(C573&gt;0,+VLOOKUP($C573,'STYLE NAMES'!$B:$AC,20,FALSE),"")</f>
        <v>Jersey tecnico extra-morbido e confortevole 
Tessuto elasticizzato 4-way stretch 
Traspirante e ad asciugatura rapida 
No stiro e di facile manutenzione 
Composizione: 
90% Poliammide, 10% Elastan</v>
      </c>
      <c r="AQ573" s="101" t="str">
        <f>IF(C573&gt;0,+VLOOKUP($C573,'STYLE NAMES'!$B:$AC,21,FALSE),"")</f>
        <v>Lavare in lavatrice a 30°C Ciclo delicato 
Stirare a bassa temperatura
Stirare al rovescio 
Non stirare su loghi o stampe 
Non candeggiare 
Non asciugare in asciugatrice</v>
      </c>
      <c r="AR573" s="101">
        <f>IF(D573&gt;0,+VLOOKUP($C573,'STYLE NAMES'!$B:$AC,22,FALSE),"")</f>
        <v>0</v>
      </c>
      <c r="AS573" s="101">
        <f>IF(E573&gt;0,+VLOOKUP($C573,'STYLE NAMES'!$B:$AC,23,FALSE),"")</f>
        <v>0</v>
      </c>
      <c r="AT573" s="101">
        <f>IF(F573&gt;0,+VLOOKUP($C573,'STYLE NAMES'!$B:$AC,24,FALSE),"")</f>
        <v>0</v>
      </c>
      <c r="AU573" s="101">
        <f>IF(G573&gt;0,+VLOOKUP($C573,'STYLE NAMES'!$B:$AC,25,FALSE),"")</f>
        <v>0</v>
      </c>
      <c r="AV573" s="101" t="str">
        <f>+VLOOKUP($S573,'CODE GENERATOR'!$P:$AM,15,FALSE)</f>
        <v>R.BOTMN_BRC0066_TJR0026NAVNAV</v>
      </c>
      <c r="AW573" s="101" t="str">
        <f>+VLOOKUP($S573,'CODE GENERATOR'!$P:$AM,16,FALSE)</f>
        <v>A.RACUX_BLT0015_BRD0012BORNAV</v>
      </c>
      <c r="AX573" s="101" t="str">
        <f>+VLOOKUP($S573,'CODE GENERATOR'!$P:$AM,17,FALSE)</f>
        <v>A.RACAU_SOC0018_NYL00003XBST3</v>
      </c>
      <c r="AY573" s="101">
        <f>+VLOOKUP($S573,'CODE GENERATOR'!$P:$AM,18,FALSE)</f>
        <v>0</v>
      </c>
      <c r="AZ573" s="101">
        <f>+VLOOKUP($S573,'CODE GENERATOR'!$P:$AM,19,FALSE)</f>
        <v>0</v>
      </c>
      <c r="BA573" s="101">
        <f>+VLOOKUP($S573,'CODE GENERATOR'!$P:$AM,20,FALSE)</f>
        <v>0</v>
      </c>
      <c r="BB573" s="101">
        <f>+VLOOKUP($S573,'CODE GENERATOR'!$P:$AM,21,FALSE)</f>
        <v>0</v>
      </c>
      <c r="BC573" s="101">
        <f>+VLOOKUP($S573,'CODE GENERATOR'!$P:$AM,22,FALSE)</f>
        <v>0</v>
      </c>
      <c r="BD573" s="101">
        <f>+VLOOKUP($S573,'CODE GENERATOR'!$P:$AM,23,FALSE)</f>
        <v>0</v>
      </c>
      <c r="BE573" s="101">
        <f>+VLOOKUP($S573,'CODE GENERATOR'!$P:$AM,24,FALSE)</f>
        <v>0</v>
      </c>
      <c r="BF573" s="101">
        <f>IF(C573&gt;0,+VLOOKUP(G573,'CATEGORY ID'!$A$1:$L$118,3,FALSE),"")</f>
        <v>30</v>
      </c>
      <c r="BG573" s="101">
        <f>IF(C573&gt;0,+VLOOKUP(H573,'CATEGORY ID'!$D$1:$L$118,3,FALSE),"")</f>
        <v>2</v>
      </c>
      <c r="BH573" s="101">
        <f>IF(C573&gt;0,+VLOOKUP((+H573&amp;I573),'CATEGORY ID'!$H$1:$I$121,2,FALSE),"")</f>
        <v>108</v>
      </c>
      <c r="BJ573" s="101">
        <f>IF(C573&gt;0,IF(COUNTIF('CATEGORY ID'!$K$1:$K$121,+H573&amp;K573) &gt; 0, +VLOOKUP(+H573&amp;K573,'CATEGORY ID'!$K$1:$L$121,2,FALSE),""),"")</f>
        <v>41</v>
      </c>
      <c r="BK573" s="101" t="str">
        <f>IF(C573&gt;0,IF(COUNTIF('CATEGORY ID'!$K$124:$K$165, +VLOOKUP(C573,'STYLE NAMES'!$B:$AE,30,FALSE)) &gt; 0, +VLOOKUP(VLOOKUP(C573,'STYLE NAMES'!$B:$AE,30,FALSE),'CATEGORY ID'!K:M,2,FALSE),""),"")</f>
        <v/>
      </c>
      <c r="BR573" s="101" t="str" cm="1">
        <f t="array" ref="BR573">IF(C573&gt;0,_xlfn.TEXTJOIN(";", TRUE,_xlfn.UNIQUE(_xlfn._xlws.FILTER(BF573:BQ573,(BF573:BQ573&gt;0)),TRUE,FALSE)),"")&amp;";"&amp;BS573</f>
        <v>30;2;108;41;227</v>
      </c>
      <c r="BS573" s="101">
        <v>227</v>
      </c>
      <c r="BU573" s="106">
        <f>IF(C573&gt;0,+VLOOKUP($C573,'STYLE NAMES'!$B:$AC,26,FALSE),"")</f>
        <v>99.9</v>
      </c>
      <c r="BV573" s="106">
        <f>IF(C573&gt;0,+VLOOKUP($C573,'STYLE NAMES'!$B:$AC,27,FALSE),"")</f>
        <v>5490</v>
      </c>
      <c r="BW573" s="106">
        <f>IF(C573&gt;0,+VLOOKUP($C573,'STYLE NAMES'!$B:$AC,28,FALSE),"")</f>
        <v>114.88499999999999</v>
      </c>
      <c r="BY573"/>
      <c r="BZ573" s="101">
        <v>0</v>
      </c>
      <c r="CA573" s="137">
        <f t="shared" si="38"/>
        <v>1</v>
      </c>
      <c r="CB573" s="137" t="str">
        <f>+VLOOKUP(C573,'[2]STYLES &amp; MODELS MATRIX'!$A:$G,7,FALSE)</f>
        <v>HDJ</v>
      </c>
      <c r="CC573" s="137" t="str">
        <f>+VLOOKUP(C573,'[1]STYLES &amp; SIZE CHARTS'!$A:$H,8,FALSE)</f>
        <v>MT-LSBL1</v>
      </c>
      <c r="CD573" s="137"/>
      <c r="CE573" s="205"/>
      <c r="CF573" s="141"/>
    </row>
    <row r="574" spans="1:84" s="101" customFormat="1" ht="12" customHeight="1" x14ac:dyDescent="0.2">
      <c r="A574" s="102">
        <f t="shared" si="36"/>
        <v>8683711006275</v>
      </c>
      <c r="B574" s="101" t="s">
        <v>893</v>
      </c>
      <c r="C574" s="101" t="s">
        <v>506</v>
      </c>
      <c r="D574" s="101" t="s">
        <v>2974</v>
      </c>
      <c r="E574" s="203" t="s">
        <v>2405</v>
      </c>
      <c r="F574" s="101" t="s">
        <v>2346</v>
      </c>
      <c r="G574" s="101" t="str">
        <f>IF(C574&gt;0,+VLOOKUP($C574,'STYLE NAMES'!$B:$AC,4,FALSE),"")</f>
        <v>RIDER</v>
      </c>
      <c r="H574" s="101" t="str">
        <f>IF(C574&gt;0,+VLOOKUP($C574,'STYLE NAMES'!$B:$AC,5,FALSE),"")</f>
        <v>MEN</v>
      </c>
      <c r="I574" s="101" t="str">
        <f>IF(C574&gt;0,+VLOOKUP($C574,'STYLE NAMES'!$B:$AC,6,FALSE),"")</f>
        <v>TOPS</v>
      </c>
      <c r="J574" s="101" t="str">
        <f>IF(C574&gt;0,+VLOOKUP($C574,'STYLE NAMES'!$B:$AC,7,FALSE),"")</f>
        <v>MEN</v>
      </c>
      <c r="K574" s="101" t="str">
        <f>IF(C574&gt;0,+VLOOKUP($C574,'STYLE NAMES'!$B:$AC,8,FALSE),"")</f>
        <v>BASE LAYERS</v>
      </c>
      <c r="L574" s="101" t="str">
        <f>IF(E574&gt;0,+VLOOKUP($E574,'CODE GENERATOR'!$D:$T,3,FALSE),"")</f>
        <v>W</v>
      </c>
      <c r="M574" s="101" t="str">
        <f>IF(E574&gt;0,+VLOOKUP($E574,'CODE GENERATOR'!$D:$T,4,FALSE),"")</f>
        <v>SUPREME</v>
      </c>
      <c r="N574" s="101" t="str">
        <f>IF(E574&gt;0,+VLOOKUP($E574,'CODE GENERATOR'!$D:$T,6,FALSE),"")</f>
        <v>NAVY</v>
      </c>
      <c r="O574" s="101" t="str">
        <f>IF(E574&gt;0,+VLOOKUP($E574,'CODE GENERATOR'!$D:$T,7,FALSE),"")</f>
        <v>BEIGE</v>
      </c>
      <c r="P574" s="101" t="str">
        <f t="shared" si="37"/>
        <v>NAVY/BEIGE</v>
      </c>
      <c r="Q574" s="104" t="str">
        <f>IF(E574&gt;0,+VLOOKUP($E574,'CODE GENERATOR'!$D:$T,11,FALSE),"")</f>
        <v>R.TOPMN_BLY0051</v>
      </c>
      <c r="R574" s="104" t="str">
        <f>IF(E574&gt;0,+VLOOKUP($E574,'CODE GENERATOR'!$D:$T,12,FALSE),"")</f>
        <v>SUP0021NAVBEG</v>
      </c>
      <c r="S574" s="104" t="str">
        <f>IF(E574&gt;0,+VLOOKUP($E574,'CODE GENERATOR'!$D:$T,13,FALSE),"")</f>
        <v>R.TOPMN_BLY0051_SUP0021NAVBEG</v>
      </c>
      <c r="T574" s="104" t="str">
        <f t="shared" si="35"/>
        <v>R.TOPMN_BLY0051_SUP0021NAVBEG_XS</v>
      </c>
      <c r="U574" s="105">
        <v>8683711006275</v>
      </c>
      <c r="V574" s="107" t="str" cm="1">
        <f t="array" ref="V574">_xlfn.TEXTJOIN(";", TRUE, _xlfn.UNIQUE(_xlfn._xlws.FILTER(P$3:P$10029, C$3:C$10029=C574)))</f>
        <v>NAVY/BEIGE;DARK GRAY/LIGHT GRAY</v>
      </c>
      <c r="W574" s="107" t="str" cm="1">
        <f t="array" ref="W574">_xlfn.TEXTJOIN(";", TRUE, _xlfn.UNIQUE(_xlfn._xlws.FILTER(F$3:F$10029, C$3:C$10029=C574)))</f>
        <v>XS;S;M;L;XL;XXL</v>
      </c>
      <c r="X574" s="101" t="str">
        <f>IF(E574&gt;0,+VLOOKUP($E574,'CODE GENERATOR'!$D:$AC,19,FALSE),0)</f>
        <v>2507_W_1395</v>
      </c>
      <c r="Y574" s="101" t="str">
        <f>IF(E574&gt;0,+VLOOKUP($E574,'CODE GENERATOR'!$D:$AC,20,FALSE),0)</f>
        <v>2507_W_1401</v>
      </c>
      <c r="Z574" s="101" t="str">
        <f>IF(E574&gt;0,+VLOOKUP($E574,'CODE GENERATOR'!$D:$AC,21,FALSE),0)</f>
        <v>2507_W_1364</v>
      </c>
      <c r="AA574" s="101" t="str">
        <f>IF(E574&gt;0,+VLOOKUP($E574,'CODE GENERATOR'!$D:$AC,22,FALSE),0)</f>
        <v>2507_W_1407</v>
      </c>
      <c r="AB574" s="101" t="str">
        <f>IF(E574&gt;0,+VLOOKUP($E574,'CODE GENERATOR'!$D:$AC,23,FALSE),0)</f>
        <v/>
      </c>
      <c r="AC574" s="101" t="str">
        <f>IF(E574&gt;0,+VLOOKUP($E574,'CODE GENERATOR'!$D:$AC,24,FALSE),0)</f>
        <v/>
      </c>
      <c r="AD574" s="101" t="str">
        <f>IF(E574&gt;0,+VLOOKUP($E574,'CODE GENERATOR'!$D:$AC,25,FALSE),0)</f>
        <v>2507_VW_Web_26</v>
      </c>
      <c r="AE574" s="101" t="str">
        <f>IF(E574&gt;0,+VLOOKUP($E574,'CODE GENERATOR'!$D:$AC,26,FALSE),0)</f>
        <v/>
      </c>
      <c r="AF574" s="149" t="str">
        <f>IF($C574&gt;0,$C574&amp;" "&amp;$P574&amp;" "&amp;+VLOOKUP($C574,'STYLE NAMES'!$B:$AC,10,FALSE),"""")</f>
        <v xml:space="preserve">OSLO NAVY/BEIGE MEN'S LONG SLEEVE BASE LAYER </v>
      </c>
      <c r="AG574" s="101" t="str">
        <f>"Enjoy our "&amp;(AF574)&amp;"; "&amp;IF(C574&gt;0,+VLOOKUP($C574,'STYLE NAMES'!$B:$AC,11,FALSE),"")</f>
        <v xml:space="preserve">Enjoy our OSLO NAVY/BEIGE MEN'S LONG SLEEVE BASE LAYER ; OSLO Two-color Long Sleeve Base Layer / Second Skin
Soft, comfortable and technical
These elegant base layers are designed to ride and train in style.
</v>
      </c>
      <c r="AH574" s="101" t="str">
        <f>IF(C574&gt;0,+VLOOKUP($C574,'STYLE NAMES'!$B:$AC,12,FALSE),"")</f>
        <v>*Extra-soft and comfortable technical jersey
* 4-way stretch fabric
* Breathable and Quick Dry
* Wrinkle-free and Easy Care
Composition:
90% Polyamide 10% Elasthane</v>
      </c>
      <c r="AI574" s="101" t="str">
        <f>IF(C574&gt;0,+VLOOKUP($C574,'STYLE NAMES'!$B:$AC,13,FALSE),"")</f>
        <v>Machine Wash at 30°C
Mild process
Iron at low temperature
Iron from REVERSE
Do NOT iron on logos or prints
Do not bleach
Do NOT Tumble Dry</v>
      </c>
      <c r="AJ574" s="149" t="str">
        <f>IF($C574&gt;0,$C574&amp;" "&amp;$P574&amp;" "&amp;+VLOOKUP($C574,'STYLE NAMES'!$B:$AC,14,FALSE),"""")</f>
        <v>OSLO NAVY/BEIGE ERKEK UZUN KOL T-SHIRT</v>
      </c>
      <c r="AK574" s="149" t="str">
        <f>"Cavalier SanMarco tarafından tasarlanan "&amp;(AJ574)&amp;"; "&amp;IF(C574&gt;0,+VLOOKUP($C574,'STYLE NAMES'!$B:$AC,15,FALSE),"")</f>
        <v>Cavalier SanMarco tarafından tasarlanan OSLO NAVY/BEIGE ERKEK UZUN KOL T-SHIRT; OSLO Çift Renkli Uzun Kol Antrenman T-shirt / Second Skin
Şık, konforlu ve teknik
Bu zarif t-shirtler, şık bir şekilde ata binmeniz ve antrenman yapmanız için tasarlanmıştır.</v>
      </c>
      <c r="AL574" s="149" t="str">
        <f>IF(C574&gt;0,+VLOOKUP($C574,'STYLE NAMES'!$B:$AC,16,FALSE),"")</f>
        <v>*Ekstra yumuşak ve rahat teknik örme kumaş
* 4 yöne esneyen kumaş
* Nefes Alabilir ve Hızlı Kuruma
* Kırışmaz ve Bakımı Kolay
Kompozisyon:
%90 Poliamid %10 Elastan</v>
      </c>
      <c r="AM574" s="149" t="str">
        <f>IF(C574&gt;0,+VLOOKUP($C574,'STYLE NAMES'!$B:$AC,17,FALSE),"")</f>
        <v>Makinede 30°C' de Yıkayın
Hassas Yıkama
Ilık ütü yapın
Tersten ütüleyin
Logo ve baskıları ÜTÜLEMEYİN
Çamaşır suyu kullanmayın
Kurutma Makinesinde Kurutmayın</v>
      </c>
      <c r="AN574" s="149" t="str">
        <f>IF($C574&gt;0,$C574&amp;" "&amp;$P574&amp;" "&amp;+VLOOKUP($C574,'STYLE NAMES'!$B:$AC,18,FALSE),"""")</f>
        <v>OSLO NAVY/BEIGE MAGLIETTA MANICA LUNGA DA UOMO</v>
      </c>
      <c r="AO574" s="101" t="str">
        <f>"Disegnato da Cavalier SanMarco "&amp;(AN574)&amp;"; "&amp;IF(C574&gt;0,+VLOOKUP($C574,'STYLE NAMES'!$B:$AC,19,FALSE),"")</f>
        <v>Disegnato da Cavalier SanMarco OSLO NAVY/BEIGE MAGLIETTA MANICA LUNGA DA UOMO; OSLO Maglietta tecnica a mezza zip / Second Skin
Morbida, confortevole e tecnica 
Queste magliette elegante sono progettati per cavalcare e allenarsi con stile.</v>
      </c>
      <c r="AP574" s="101" t="str">
        <f>IF(C574&gt;0,+VLOOKUP($C574,'STYLE NAMES'!$B:$AC,20,FALSE),"")</f>
        <v>Jersey tecnico extra-morbido e confortevole 
Tessuto elasticizzato 4-way stretch 
Traspirante e ad asciugatura rapida 
No stiro e di facile manutenzione 
Composizione: 
90% Poliammide, 10% Elastan</v>
      </c>
      <c r="AQ574" s="101" t="str">
        <f>IF(C574&gt;0,+VLOOKUP($C574,'STYLE NAMES'!$B:$AC,21,FALSE),"")</f>
        <v>Lavare in lavatrice a 30°C Ciclo delicato 
Stirare a bassa temperatura
Stirare al rovescio 
Non stirare su loghi o stampe 
Non candeggiare 
Non asciugare in asciugatrice</v>
      </c>
      <c r="AR574" s="101">
        <f>IF(D574&gt;0,+VLOOKUP($C574,'STYLE NAMES'!$B:$AC,22,FALSE),"")</f>
        <v>0</v>
      </c>
      <c r="AS574" s="101">
        <f>IF(E574&gt;0,+VLOOKUP($C574,'STYLE NAMES'!$B:$AC,23,FALSE),"")</f>
        <v>0</v>
      </c>
      <c r="AT574" s="101">
        <f>IF(F574&gt;0,+VLOOKUP($C574,'STYLE NAMES'!$B:$AC,24,FALSE),"")</f>
        <v>0</v>
      </c>
      <c r="AU574" s="101">
        <f>IF(G574&gt;0,+VLOOKUP($C574,'STYLE NAMES'!$B:$AC,25,FALSE),"")</f>
        <v>0</v>
      </c>
      <c r="AV574" s="101" t="str">
        <f>+VLOOKUP($S574,'CODE GENERATOR'!$P:$AM,15,FALSE)</f>
        <v>R.BOTMN_BRC0066_TJR0026NAVNAV</v>
      </c>
      <c r="AW574" s="101" t="str">
        <f>+VLOOKUP($S574,'CODE GENERATOR'!$P:$AM,16,FALSE)</f>
        <v>A.RACUX_BLT0015_BRD0012BEGBEG</v>
      </c>
      <c r="AX574" s="101" t="str">
        <f>+VLOOKUP($S574,'CODE GENERATOR'!$P:$AM,17,FALSE)</f>
        <v>A.RACAU_SOC0018_NYL00003XBST3</v>
      </c>
      <c r="AY574" s="101">
        <f>+VLOOKUP($S574,'CODE GENERATOR'!$P:$AM,18,FALSE)</f>
        <v>0</v>
      </c>
      <c r="AZ574" s="101">
        <f>+VLOOKUP($S574,'CODE GENERATOR'!$P:$AM,19,FALSE)</f>
        <v>0</v>
      </c>
      <c r="BA574" s="101">
        <f>+VLOOKUP($S574,'CODE GENERATOR'!$P:$AM,20,FALSE)</f>
        <v>0</v>
      </c>
      <c r="BB574" s="101">
        <f>+VLOOKUP($S574,'CODE GENERATOR'!$P:$AM,21,FALSE)</f>
        <v>0</v>
      </c>
      <c r="BC574" s="101">
        <f>+VLOOKUP($S574,'CODE GENERATOR'!$P:$AM,22,FALSE)</f>
        <v>0</v>
      </c>
      <c r="BD574" s="101">
        <f>+VLOOKUP($S574,'CODE GENERATOR'!$P:$AM,23,FALSE)</f>
        <v>0</v>
      </c>
      <c r="BE574" s="101">
        <f>+VLOOKUP($S574,'CODE GENERATOR'!$P:$AM,24,FALSE)</f>
        <v>0</v>
      </c>
      <c r="BF574" s="101">
        <f>IF(C574&gt;0,+VLOOKUP(G574,'CATEGORY ID'!$A$1:$L$118,3,FALSE),"")</f>
        <v>30</v>
      </c>
      <c r="BG574" s="101">
        <f>IF(C574&gt;0,+VLOOKUP(H574,'CATEGORY ID'!$D$1:$L$118,3,FALSE),"")</f>
        <v>2</v>
      </c>
      <c r="BH574" s="101">
        <f>IF(C574&gt;0,+VLOOKUP((+H574&amp;I574),'CATEGORY ID'!$H$1:$I$121,2,FALSE),"")</f>
        <v>108</v>
      </c>
      <c r="BJ574" s="101">
        <f>IF(C574&gt;0,IF(COUNTIF('CATEGORY ID'!$K$1:$K$121,+H574&amp;K574) &gt; 0, +VLOOKUP(+H574&amp;K574,'CATEGORY ID'!$K$1:$L$121,2,FALSE),""),"")</f>
        <v>41</v>
      </c>
      <c r="BK574" s="101" t="str">
        <f>IF(C574&gt;0,IF(COUNTIF('CATEGORY ID'!$K$124:$K$165, +VLOOKUP(C574,'STYLE NAMES'!$B:$AE,30,FALSE)) &gt; 0, +VLOOKUP(VLOOKUP(C574,'STYLE NAMES'!$B:$AE,30,FALSE),'CATEGORY ID'!K:M,2,FALSE),""),"")</f>
        <v/>
      </c>
      <c r="BR574" s="101" t="str" cm="1">
        <f t="array" ref="BR574">IF(C574&gt;0,_xlfn.TEXTJOIN(";", TRUE,_xlfn.UNIQUE(_xlfn._xlws.FILTER(BF574:BQ574,(BF574:BQ574&gt;0)),TRUE,FALSE)),"")&amp;";"&amp;BS574</f>
        <v>30;2;108;41;227</v>
      </c>
      <c r="BS574" s="101">
        <v>227</v>
      </c>
      <c r="BU574" s="106">
        <f>IF(C574&gt;0,+VLOOKUP($C574,'STYLE NAMES'!$B:$AC,26,FALSE),"")</f>
        <v>99.9</v>
      </c>
      <c r="BV574" s="106">
        <f>IF(C574&gt;0,+VLOOKUP($C574,'STYLE NAMES'!$B:$AC,27,FALSE),"")</f>
        <v>5490</v>
      </c>
      <c r="BW574" s="106">
        <f>IF(C574&gt;0,+VLOOKUP($C574,'STYLE NAMES'!$B:$AC,28,FALSE),"")</f>
        <v>114.88499999999999</v>
      </c>
      <c r="BY574"/>
      <c r="BZ574" s="101">
        <v>0</v>
      </c>
      <c r="CA574" s="137">
        <f t="shared" si="38"/>
        <v>1</v>
      </c>
      <c r="CB574" s="137" t="str">
        <f>+VLOOKUP(C574,'[2]STYLES &amp; MODELS MATRIX'!$A:$G,7,FALSE)</f>
        <v>HDJ</v>
      </c>
      <c r="CC574" s="137" t="str">
        <f>+VLOOKUP(C574,'[1]STYLES &amp; SIZE CHARTS'!$A:$H,8,FALSE)</f>
        <v>MT-LSBL1</v>
      </c>
      <c r="CD574" s="137"/>
      <c r="CE574" s="205"/>
      <c r="CF574" s="141"/>
    </row>
    <row r="575" spans="1:84" s="101" customFormat="1" ht="12" customHeight="1" x14ac:dyDescent="0.2">
      <c r="A575" s="102">
        <f t="shared" si="36"/>
        <v>8683711006282</v>
      </c>
      <c r="B575" s="101" t="s">
        <v>893</v>
      </c>
      <c r="C575" s="101" t="s">
        <v>506</v>
      </c>
      <c r="D575" s="101" t="s">
        <v>2974</v>
      </c>
      <c r="E575" s="203" t="s">
        <v>2405</v>
      </c>
      <c r="F575" s="101" t="s">
        <v>785</v>
      </c>
      <c r="G575" s="101" t="str">
        <f>IF(C575&gt;0,+VLOOKUP($C575,'STYLE NAMES'!$B:$AC,4,FALSE),"")</f>
        <v>RIDER</v>
      </c>
      <c r="H575" s="101" t="str">
        <f>IF(C575&gt;0,+VLOOKUP($C575,'STYLE NAMES'!$B:$AC,5,FALSE),"")</f>
        <v>MEN</v>
      </c>
      <c r="I575" s="101" t="str">
        <f>IF(C575&gt;0,+VLOOKUP($C575,'STYLE NAMES'!$B:$AC,6,FALSE),"")</f>
        <v>TOPS</v>
      </c>
      <c r="J575" s="101" t="str">
        <f>IF(C575&gt;0,+VLOOKUP($C575,'STYLE NAMES'!$B:$AC,7,FALSE),"")</f>
        <v>MEN</v>
      </c>
      <c r="K575" s="101" t="str">
        <f>IF(C575&gt;0,+VLOOKUP($C575,'STYLE NAMES'!$B:$AC,8,FALSE),"")</f>
        <v>BASE LAYERS</v>
      </c>
      <c r="L575" s="101" t="str">
        <f>IF(E575&gt;0,+VLOOKUP($E575,'CODE GENERATOR'!$D:$T,3,FALSE),"")</f>
        <v>W</v>
      </c>
      <c r="M575" s="101" t="str">
        <f>IF(E575&gt;0,+VLOOKUP($E575,'CODE GENERATOR'!$D:$T,4,FALSE),"")</f>
        <v>SUPREME</v>
      </c>
      <c r="N575" s="101" t="str">
        <f>IF(E575&gt;0,+VLOOKUP($E575,'CODE GENERATOR'!$D:$T,6,FALSE),"")</f>
        <v>NAVY</v>
      </c>
      <c r="O575" s="101" t="str">
        <f>IF(E575&gt;0,+VLOOKUP($E575,'CODE GENERATOR'!$D:$T,7,FALSE),"")</f>
        <v>BEIGE</v>
      </c>
      <c r="P575" s="101" t="str">
        <f t="shared" si="37"/>
        <v>NAVY/BEIGE</v>
      </c>
      <c r="Q575" s="104" t="str">
        <f>IF(E575&gt;0,+VLOOKUP($E575,'CODE GENERATOR'!$D:$T,11,FALSE),"")</f>
        <v>R.TOPMN_BLY0051</v>
      </c>
      <c r="R575" s="104" t="str">
        <f>IF(E575&gt;0,+VLOOKUP($E575,'CODE GENERATOR'!$D:$T,12,FALSE),"")</f>
        <v>SUP0021NAVBEG</v>
      </c>
      <c r="S575" s="104" t="str">
        <f>IF(E575&gt;0,+VLOOKUP($E575,'CODE GENERATOR'!$D:$T,13,FALSE),"")</f>
        <v>R.TOPMN_BLY0051_SUP0021NAVBEG</v>
      </c>
      <c r="T575" s="104" t="str">
        <f t="shared" si="35"/>
        <v>R.TOPMN_BLY0051_SUP0021NAVBEG_S</v>
      </c>
      <c r="U575" s="105">
        <v>8683711006282</v>
      </c>
      <c r="V575" s="107" t="str" cm="1">
        <f t="array" ref="V575">_xlfn.TEXTJOIN(";", TRUE, _xlfn.UNIQUE(_xlfn._xlws.FILTER(P$3:P$10029, C$3:C$10029=C575)))</f>
        <v>NAVY/BEIGE;DARK GRAY/LIGHT GRAY</v>
      </c>
      <c r="W575" s="107" t="str" cm="1">
        <f t="array" ref="W575">_xlfn.TEXTJOIN(";", TRUE, _xlfn.UNIQUE(_xlfn._xlws.FILTER(F$3:F$10029, C$3:C$10029=C575)))</f>
        <v>XS;S;M;L;XL;XXL</v>
      </c>
      <c r="X575" s="101" t="str">
        <f>IF(E575&gt;0,+VLOOKUP($E575,'CODE GENERATOR'!$D:$AC,19,FALSE),0)</f>
        <v>2507_W_1395</v>
      </c>
      <c r="Y575" s="101" t="str">
        <f>IF(E575&gt;0,+VLOOKUP($E575,'CODE GENERATOR'!$D:$AC,20,FALSE),0)</f>
        <v>2507_W_1401</v>
      </c>
      <c r="Z575" s="101" t="str">
        <f>IF(E575&gt;0,+VLOOKUP($E575,'CODE GENERATOR'!$D:$AC,21,FALSE),0)</f>
        <v>2507_W_1364</v>
      </c>
      <c r="AA575" s="101" t="str">
        <f>IF(E575&gt;0,+VLOOKUP($E575,'CODE GENERATOR'!$D:$AC,22,FALSE),0)</f>
        <v>2507_W_1407</v>
      </c>
      <c r="AB575" s="101" t="str">
        <f>IF(E575&gt;0,+VLOOKUP($E575,'CODE GENERATOR'!$D:$AC,23,FALSE),0)</f>
        <v/>
      </c>
      <c r="AC575" s="101" t="str">
        <f>IF(E575&gt;0,+VLOOKUP($E575,'CODE GENERATOR'!$D:$AC,24,FALSE),0)</f>
        <v/>
      </c>
      <c r="AD575" s="101" t="str">
        <f>IF(E575&gt;0,+VLOOKUP($E575,'CODE GENERATOR'!$D:$AC,25,FALSE),0)</f>
        <v>2507_VW_Web_26</v>
      </c>
      <c r="AE575" s="101" t="str">
        <f>IF(E575&gt;0,+VLOOKUP($E575,'CODE GENERATOR'!$D:$AC,26,FALSE),0)</f>
        <v/>
      </c>
      <c r="AF575" s="149" t="str">
        <f>IF($C575&gt;0,$C575&amp;" "&amp;$P575&amp;" "&amp;+VLOOKUP($C575,'STYLE NAMES'!$B:$AC,10,FALSE),"""")</f>
        <v xml:space="preserve">OSLO NAVY/BEIGE MEN'S LONG SLEEVE BASE LAYER </v>
      </c>
      <c r="AG575" s="101" t="str">
        <f>"Enjoy our "&amp;(AF575)&amp;"; "&amp;IF(C575&gt;0,+VLOOKUP($C575,'STYLE NAMES'!$B:$AC,11,FALSE),"")</f>
        <v xml:space="preserve">Enjoy our OSLO NAVY/BEIGE MEN'S LONG SLEEVE BASE LAYER ; OSLO Two-color Long Sleeve Base Layer / Second Skin
Soft, comfortable and technical
These elegant base layers are designed to ride and train in style.
</v>
      </c>
      <c r="AH575" s="101" t="str">
        <f>IF(C575&gt;0,+VLOOKUP($C575,'STYLE NAMES'!$B:$AC,12,FALSE),"")</f>
        <v>*Extra-soft and comfortable technical jersey
* 4-way stretch fabric
* Breathable and Quick Dry
* Wrinkle-free and Easy Care
Composition:
90% Polyamide 10% Elasthane</v>
      </c>
      <c r="AI575" s="101" t="str">
        <f>IF(C575&gt;0,+VLOOKUP($C575,'STYLE NAMES'!$B:$AC,13,FALSE),"")</f>
        <v>Machine Wash at 30°C
Mild process
Iron at low temperature
Iron from REVERSE
Do NOT iron on logos or prints
Do not bleach
Do NOT Tumble Dry</v>
      </c>
      <c r="AJ575" s="149" t="str">
        <f>IF($C575&gt;0,$C575&amp;" "&amp;$P575&amp;" "&amp;+VLOOKUP($C575,'STYLE NAMES'!$B:$AC,14,FALSE),"""")</f>
        <v>OSLO NAVY/BEIGE ERKEK UZUN KOL T-SHIRT</v>
      </c>
      <c r="AK575" s="149" t="str">
        <f>"Cavalier SanMarco tarafından tasarlanan "&amp;(AJ575)&amp;"; "&amp;IF(C575&gt;0,+VLOOKUP($C575,'STYLE NAMES'!$B:$AC,15,FALSE),"")</f>
        <v>Cavalier SanMarco tarafından tasarlanan OSLO NAVY/BEIGE ERKEK UZUN KOL T-SHIRT; OSLO Çift Renkli Uzun Kol Antrenman T-shirt / Second Skin
Şık, konforlu ve teknik
Bu zarif t-shirtler, şık bir şekilde ata binmeniz ve antrenman yapmanız için tasarlanmıştır.</v>
      </c>
      <c r="AL575" s="149" t="str">
        <f>IF(C575&gt;0,+VLOOKUP($C575,'STYLE NAMES'!$B:$AC,16,FALSE),"")</f>
        <v>*Ekstra yumuşak ve rahat teknik örme kumaş
* 4 yöne esneyen kumaş
* Nefes Alabilir ve Hızlı Kuruma
* Kırışmaz ve Bakımı Kolay
Kompozisyon:
%90 Poliamid %10 Elastan</v>
      </c>
      <c r="AM575" s="149" t="str">
        <f>IF(C575&gt;0,+VLOOKUP($C575,'STYLE NAMES'!$B:$AC,17,FALSE),"")</f>
        <v>Makinede 30°C' de Yıkayın
Hassas Yıkama
Ilık ütü yapın
Tersten ütüleyin
Logo ve baskıları ÜTÜLEMEYİN
Çamaşır suyu kullanmayın
Kurutma Makinesinde Kurutmayın</v>
      </c>
      <c r="AN575" s="149" t="str">
        <f>IF($C575&gt;0,$C575&amp;" "&amp;$P575&amp;" "&amp;+VLOOKUP($C575,'STYLE NAMES'!$B:$AC,18,FALSE),"""")</f>
        <v>OSLO NAVY/BEIGE MAGLIETTA MANICA LUNGA DA UOMO</v>
      </c>
      <c r="AO575" s="101" t="str">
        <f>"Disegnato da Cavalier SanMarco "&amp;(AN575)&amp;"; "&amp;IF(C575&gt;0,+VLOOKUP($C575,'STYLE NAMES'!$B:$AC,19,FALSE),"")</f>
        <v>Disegnato da Cavalier SanMarco OSLO NAVY/BEIGE MAGLIETTA MANICA LUNGA DA UOMO; OSLO Maglietta tecnica a mezza zip / Second Skin
Morbida, confortevole e tecnica 
Queste magliette elegante sono progettati per cavalcare e allenarsi con stile.</v>
      </c>
      <c r="AP575" s="101" t="str">
        <f>IF(C575&gt;0,+VLOOKUP($C575,'STYLE NAMES'!$B:$AC,20,FALSE),"")</f>
        <v>Jersey tecnico extra-morbido e confortevole 
Tessuto elasticizzato 4-way stretch 
Traspirante e ad asciugatura rapida 
No stiro e di facile manutenzione 
Composizione: 
90% Poliammide, 10% Elastan</v>
      </c>
      <c r="AQ575" s="101" t="str">
        <f>IF(C575&gt;0,+VLOOKUP($C575,'STYLE NAMES'!$B:$AC,21,FALSE),"")</f>
        <v>Lavare in lavatrice a 30°C Ciclo delicato 
Stirare a bassa temperatura
Stirare al rovescio 
Non stirare su loghi o stampe 
Non candeggiare 
Non asciugare in asciugatrice</v>
      </c>
      <c r="AR575" s="101">
        <f>IF(D575&gt;0,+VLOOKUP($C575,'STYLE NAMES'!$B:$AC,22,FALSE),"")</f>
        <v>0</v>
      </c>
      <c r="AS575" s="101">
        <f>IF(E575&gt;0,+VLOOKUP($C575,'STYLE NAMES'!$B:$AC,23,FALSE),"")</f>
        <v>0</v>
      </c>
      <c r="AT575" s="101">
        <f>IF(F575&gt;0,+VLOOKUP($C575,'STYLE NAMES'!$B:$AC,24,FALSE),"")</f>
        <v>0</v>
      </c>
      <c r="AU575" s="101">
        <f>IF(G575&gt;0,+VLOOKUP($C575,'STYLE NAMES'!$B:$AC,25,FALSE),"")</f>
        <v>0</v>
      </c>
      <c r="AV575" s="101" t="str">
        <f>+VLOOKUP($S575,'CODE GENERATOR'!$P:$AM,15,FALSE)</f>
        <v>R.BOTMN_BRC0066_TJR0026NAVNAV</v>
      </c>
      <c r="AW575" s="101" t="str">
        <f>+VLOOKUP($S575,'CODE GENERATOR'!$P:$AM,16,FALSE)</f>
        <v>A.RACUX_BLT0015_BRD0012BEGBEG</v>
      </c>
      <c r="AX575" s="101" t="str">
        <f>+VLOOKUP($S575,'CODE GENERATOR'!$P:$AM,17,FALSE)</f>
        <v>A.RACAU_SOC0018_NYL00003XBST3</v>
      </c>
      <c r="AY575" s="101">
        <f>+VLOOKUP($S575,'CODE GENERATOR'!$P:$AM,18,FALSE)</f>
        <v>0</v>
      </c>
      <c r="AZ575" s="101">
        <f>+VLOOKUP($S575,'CODE GENERATOR'!$P:$AM,19,FALSE)</f>
        <v>0</v>
      </c>
      <c r="BA575" s="101">
        <f>+VLOOKUP($S575,'CODE GENERATOR'!$P:$AM,20,FALSE)</f>
        <v>0</v>
      </c>
      <c r="BB575" s="101">
        <f>+VLOOKUP($S575,'CODE GENERATOR'!$P:$AM,21,FALSE)</f>
        <v>0</v>
      </c>
      <c r="BC575" s="101">
        <f>+VLOOKUP($S575,'CODE GENERATOR'!$P:$AM,22,FALSE)</f>
        <v>0</v>
      </c>
      <c r="BD575" s="101">
        <f>+VLOOKUP($S575,'CODE GENERATOR'!$P:$AM,23,FALSE)</f>
        <v>0</v>
      </c>
      <c r="BE575" s="101">
        <f>+VLOOKUP($S575,'CODE GENERATOR'!$P:$AM,24,FALSE)</f>
        <v>0</v>
      </c>
      <c r="BF575" s="101">
        <f>IF(C575&gt;0,+VLOOKUP(G575,'CATEGORY ID'!$A$1:$L$118,3,FALSE),"")</f>
        <v>30</v>
      </c>
      <c r="BG575" s="101">
        <f>IF(C575&gt;0,+VLOOKUP(H575,'CATEGORY ID'!$D$1:$L$118,3,FALSE),"")</f>
        <v>2</v>
      </c>
      <c r="BH575" s="101">
        <f>IF(C575&gt;0,+VLOOKUP((+H575&amp;I575),'CATEGORY ID'!$H$1:$I$121,2,FALSE),"")</f>
        <v>108</v>
      </c>
      <c r="BJ575" s="101">
        <f>IF(C575&gt;0,IF(COUNTIF('CATEGORY ID'!$K$1:$K$121,+H575&amp;K575) &gt; 0, +VLOOKUP(+H575&amp;K575,'CATEGORY ID'!$K$1:$L$121,2,FALSE),""),"")</f>
        <v>41</v>
      </c>
      <c r="BK575" s="101" t="str">
        <f>IF(C575&gt;0,IF(COUNTIF('CATEGORY ID'!$K$124:$K$165, +VLOOKUP(C575,'STYLE NAMES'!$B:$AE,30,FALSE)) &gt; 0, +VLOOKUP(VLOOKUP(C575,'STYLE NAMES'!$B:$AE,30,FALSE),'CATEGORY ID'!K:M,2,FALSE),""),"")</f>
        <v/>
      </c>
      <c r="BR575" s="101" t="str" cm="1">
        <f t="array" ref="BR575">IF(C575&gt;0,_xlfn.TEXTJOIN(";", TRUE,_xlfn.UNIQUE(_xlfn._xlws.FILTER(BF575:BQ575,(BF575:BQ575&gt;0)),TRUE,FALSE)),"")&amp;";"&amp;BS575</f>
        <v>30;2;108;41;227</v>
      </c>
      <c r="BS575" s="101">
        <v>227</v>
      </c>
      <c r="BU575" s="106">
        <f>IF(C575&gt;0,+VLOOKUP($C575,'STYLE NAMES'!$B:$AC,26,FALSE),"")</f>
        <v>99.9</v>
      </c>
      <c r="BV575" s="106">
        <f>IF(C575&gt;0,+VLOOKUP($C575,'STYLE NAMES'!$B:$AC,27,FALSE),"")</f>
        <v>5490</v>
      </c>
      <c r="BW575" s="106">
        <f>IF(C575&gt;0,+VLOOKUP($C575,'STYLE NAMES'!$B:$AC,28,FALSE),"")</f>
        <v>114.88499999999999</v>
      </c>
      <c r="BY575"/>
      <c r="BZ575" s="101">
        <v>0</v>
      </c>
      <c r="CA575" s="137">
        <f t="shared" si="38"/>
        <v>1</v>
      </c>
      <c r="CB575" s="137" t="str">
        <f>+VLOOKUP(C575,'[2]STYLES &amp; MODELS MATRIX'!$A:$G,7,FALSE)</f>
        <v>HDJ</v>
      </c>
      <c r="CC575" s="137" t="str">
        <f>+VLOOKUP(C575,'[1]STYLES &amp; SIZE CHARTS'!$A:$H,8,FALSE)</f>
        <v>MT-LSBL1</v>
      </c>
      <c r="CD575" s="137"/>
      <c r="CE575" s="205"/>
      <c r="CF575" s="141"/>
    </row>
    <row r="576" spans="1:84" s="101" customFormat="1" ht="12" customHeight="1" x14ac:dyDescent="0.2">
      <c r="A576" s="102">
        <f t="shared" si="36"/>
        <v>8683711006299</v>
      </c>
      <c r="B576" s="101" t="s">
        <v>893</v>
      </c>
      <c r="C576" s="101" t="s">
        <v>506</v>
      </c>
      <c r="D576" s="101" t="s">
        <v>2974</v>
      </c>
      <c r="E576" s="203" t="s">
        <v>2405</v>
      </c>
      <c r="F576" s="101" t="s">
        <v>2247</v>
      </c>
      <c r="G576" s="101" t="str">
        <f>IF(C576&gt;0,+VLOOKUP($C576,'STYLE NAMES'!$B:$AC,4,FALSE),"")</f>
        <v>RIDER</v>
      </c>
      <c r="H576" s="101" t="str">
        <f>IF(C576&gt;0,+VLOOKUP($C576,'STYLE NAMES'!$B:$AC,5,FALSE),"")</f>
        <v>MEN</v>
      </c>
      <c r="I576" s="101" t="str">
        <f>IF(C576&gt;0,+VLOOKUP($C576,'STYLE NAMES'!$B:$AC,6,FALSE),"")</f>
        <v>TOPS</v>
      </c>
      <c r="J576" s="101" t="str">
        <f>IF(C576&gt;0,+VLOOKUP($C576,'STYLE NAMES'!$B:$AC,7,FALSE),"")</f>
        <v>MEN</v>
      </c>
      <c r="K576" s="101" t="str">
        <f>IF(C576&gt;0,+VLOOKUP($C576,'STYLE NAMES'!$B:$AC,8,FALSE),"")</f>
        <v>BASE LAYERS</v>
      </c>
      <c r="L576" s="101" t="str">
        <f>IF(E576&gt;0,+VLOOKUP($E576,'CODE GENERATOR'!$D:$T,3,FALSE),"")</f>
        <v>W</v>
      </c>
      <c r="M576" s="101" t="str">
        <f>IF(E576&gt;0,+VLOOKUP($E576,'CODE GENERATOR'!$D:$T,4,FALSE),"")</f>
        <v>SUPREME</v>
      </c>
      <c r="N576" s="101" t="str">
        <f>IF(E576&gt;0,+VLOOKUP($E576,'CODE GENERATOR'!$D:$T,6,FALSE),"")</f>
        <v>NAVY</v>
      </c>
      <c r="O576" s="101" t="str">
        <f>IF(E576&gt;0,+VLOOKUP($E576,'CODE GENERATOR'!$D:$T,7,FALSE),"")</f>
        <v>BEIGE</v>
      </c>
      <c r="P576" s="101" t="str">
        <f t="shared" si="37"/>
        <v>NAVY/BEIGE</v>
      </c>
      <c r="Q576" s="104" t="str">
        <f>IF(E576&gt;0,+VLOOKUP($E576,'CODE GENERATOR'!$D:$T,11,FALSE),"")</f>
        <v>R.TOPMN_BLY0051</v>
      </c>
      <c r="R576" s="104" t="str">
        <f>IF(E576&gt;0,+VLOOKUP($E576,'CODE GENERATOR'!$D:$T,12,FALSE),"")</f>
        <v>SUP0021NAVBEG</v>
      </c>
      <c r="S576" s="104" t="str">
        <f>IF(E576&gt;0,+VLOOKUP($E576,'CODE GENERATOR'!$D:$T,13,FALSE),"")</f>
        <v>R.TOPMN_BLY0051_SUP0021NAVBEG</v>
      </c>
      <c r="T576" s="104" t="str">
        <f t="shared" si="35"/>
        <v>R.TOPMN_BLY0051_SUP0021NAVBEG_M</v>
      </c>
      <c r="U576" s="105">
        <v>8683711006299</v>
      </c>
      <c r="V576" s="107" t="str" cm="1">
        <f t="array" ref="V576">_xlfn.TEXTJOIN(";", TRUE, _xlfn.UNIQUE(_xlfn._xlws.FILTER(P$3:P$10029, C$3:C$10029=C576)))</f>
        <v>NAVY/BEIGE;DARK GRAY/LIGHT GRAY</v>
      </c>
      <c r="W576" s="107" t="str" cm="1">
        <f t="array" ref="W576">_xlfn.TEXTJOIN(";", TRUE, _xlfn.UNIQUE(_xlfn._xlws.FILTER(F$3:F$10029, C$3:C$10029=C576)))</f>
        <v>XS;S;M;L;XL;XXL</v>
      </c>
      <c r="X576" s="101" t="str">
        <f>IF(E576&gt;0,+VLOOKUP($E576,'CODE GENERATOR'!$D:$AC,19,FALSE),0)</f>
        <v>2507_W_1395</v>
      </c>
      <c r="Y576" s="101" t="str">
        <f>IF(E576&gt;0,+VLOOKUP($E576,'CODE GENERATOR'!$D:$AC,20,FALSE),0)</f>
        <v>2507_W_1401</v>
      </c>
      <c r="Z576" s="101" t="str">
        <f>IF(E576&gt;0,+VLOOKUP($E576,'CODE GENERATOR'!$D:$AC,21,FALSE),0)</f>
        <v>2507_W_1364</v>
      </c>
      <c r="AA576" s="101" t="str">
        <f>IF(E576&gt;0,+VLOOKUP($E576,'CODE GENERATOR'!$D:$AC,22,FALSE),0)</f>
        <v>2507_W_1407</v>
      </c>
      <c r="AB576" s="101" t="str">
        <f>IF(E576&gt;0,+VLOOKUP($E576,'CODE GENERATOR'!$D:$AC,23,FALSE),0)</f>
        <v/>
      </c>
      <c r="AC576" s="101" t="str">
        <f>IF(E576&gt;0,+VLOOKUP($E576,'CODE GENERATOR'!$D:$AC,24,FALSE),0)</f>
        <v/>
      </c>
      <c r="AD576" s="101" t="str">
        <f>IF(E576&gt;0,+VLOOKUP($E576,'CODE GENERATOR'!$D:$AC,25,FALSE),0)</f>
        <v>2507_VW_Web_26</v>
      </c>
      <c r="AE576" s="101" t="str">
        <f>IF(E576&gt;0,+VLOOKUP($E576,'CODE GENERATOR'!$D:$AC,26,FALSE),0)</f>
        <v/>
      </c>
      <c r="AF576" s="149" t="str">
        <f>IF($C576&gt;0,$C576&amp;" "&amp;$P576&amp;" "&amp;+VLOOKUP($C576,'STYLE NAMES'!$B:$AC,10,FALSE),"""")</f>
        <v xml:space="preserve">OSLO NAVY/BEIGE MEN'S LONG SLEEVE BASE LAYER </v>
      </c>
      <c r="AG576" s="101" t="str">
        <f>"Enjoy our "&amp;(AF576)&amp;"; "&amp;IF(C576&gt;0,+VLOOKUP($C576,'STYLE NAMES'!$B:$AC,11,FALSE),"")</f>
        <v xml:space="preserve">Enjoy our OSLO NAVY/BEIGE MEN'S LONG SLEEVE BASE LAYER ; OSLO Two-color Long Sleeve Base Layer / Second Skin
Soft, comfortable and technical
These elegant base layers are designed to ride and train in style.
</v>
      </c>
      <c r="AH576" s="101" t="str">
        <f>IF(C576&gt;0,+VLOOKUP($C576,'STYLE NAMES'!$B:$AC,12,FALSE),"")</f>
        <v>*Extra-soft and comfortable technical jersey
* 4-way stretch fabric
* Breathable and Quick Dry
* Wrinkle-free and Easy Care
Composition:
90% Polyamide 10% Elasthane</v>
      </c>
      <c r="AI576" s="101" t="str">
        <f>IF(C576&gt;0,+VLOOKUP($C576,'STYLE NAMES'!$B:$AC,13,FALSE),"")</f>
        <v>Machine Wash at 30°C
Mild process
Iron at low temperature
Iron from REVERSE
Do NOT iron on logos or prints
Do not bleach
Do NOT Tumble Dry</v>
      </c>
      <c r="AJ576" s="149" t="str">
        <f>IF($C576&gt;0,$C576&amp;" "&amp;$P576&amp;" "&amp;+VLOOKUP($C576,'STYLE NAMES'!$B:$AC,14,FALSE),"""")</f>
        <v>OSLO NAVY/BEIGE ERKEK UZUN KOL T-SHIRT</v>
      </c>
      <c r="AK576" s="149" t="str">
        <f>"Cavalier SanMarco tarafından tasarlanan "&amp;(AJ576)&amp;"; "&amp;IF(C576&gt;0,+VLOOKUP($C576,'STYLE NAMES'!$B:$AC,15,FALSE),"")</f>
        <v>Cavalier SanMarco tarafından tasarlanan OSLO NAVY/BEIGE ERKEK UZUN KOL T-SHIRT; OSLO Çift Renkli Uzun Kol Antrenman T-shirt / Second Skin
Şık, konforlu ve teknik
Bu zarif t-shirtler, şık bir şekilde ata binmeniz ve antrenman yapmanız için tasarlanmıştır.</v>
      </c>
      <c r="AL576" s="149" t="str">
        <f>IF(C576&gt;0,+VLOOKUP($C576,'STYLE NAMES'!$B:$AC,16,FALSE),"")</f>
        <v>*Ekstra yumuşak ve rahat teknik örme kumaş
* 4 yöne esneyen kumaş
* Nefes Alabilir ve Hızlı Kuruma
* Kırışmaz ve Bakımı Kolay
Kompozisyon:
%90 Poliamid %10 Elastan</v>
      </c>
      <c r="AM576" s="149" t="str">
        <f>IF(C576&gt;0,+VLOOKUP($C576,'STYLE NAMES'!$B:$AC,17,FALSE),"")</f>
        <v>Makinede 30°C' de Yıkayın
Hassas Yıkama
Ilık ütü yapın
Tersten ütüleyin
Logo ve baskıları ÜTÜLEMEYİN
Çamaşır suyu kullanmayın
Kurutma Makinesinde Kurutmayın</v>
      </c>
      <c r="AN576" s="149" t="str">
        <f>IF($C576&gt;0,$C576&amp;" "&amp;$P576&amp;" "&amp;+VLOOKUP($C576,'STYLE NAMES'!$B:$AC,18,FALSE),"""")</f>
        <v>OSLO NAVY/BEIGE MAGLIETTA MANICA LUNGA DA UOMO</v>
      </c>
      <c r="AO576" s="101" t="str">
        <f>"Disegnato da Cavalier SanMarco "&amp;(AN576)&amp;"; "&amp;IF(C576&gt;0,+VLOOKUP($C576,'STYLE NAMES'!$B:$AC,19,FALSE),"")</f>
        <v>Disegnato da Cavalier SanMarco OSLO NAVY/BEIGE MAGLIETTA MANICA LUNGA DA UOMO; OSLO Maglietta tecnica a mezza zip / Second Skin
Morbida, confortevole e tecnica 
Queste magliette elegante sono progettati per cavalcare e allenarsi con stile.</v>
      </c>
      <c r="AP576" s="101" t="str">
        <f>IF(C576&gt;0,+VLOOKUP($C576,'STYLE NAMES'!$B:$AC,20,FALSE),"")</f>
        <v>Jersey tecnico extra-morbido e confortevole 
Tessuto elasticizzato 4-way stretch 
Traspirante e ad asciugatura rapida 
No stiro e di facile manutenzione 
Composizione: 
90% Poliammide, 10% Elastan</v>
      </c>
      <c r="AQ576" s="101" t="str">
        <f>IF(C576&gt;0,+VLOOKUP($C576,'STYLE NAMES'!$B:$AC,21,FALSE),"")</f>
        <v>Lavare in lavatrice a 30°C Ciclo delicato 
Stirare a bassa temperatura
Stirare al rovescio 
Non stirare su loghi o stampe 
Non candeggiare 
Non asciugare in asciugatrice</v>
      </c>
      <c r="AR576" s="101">
        <f>IF(D576&gt;0,+VLOOKUP($C576,'STYLE NAMES'!$B:$AC,22,FALSE),"")</f>
        <v>0</v>
      </c>
      <c r="AS576" s="101">
        <f>IF(E576&gt;0,+VLOOKUP($C576,'STYLE NAMES'!$B:$AC,23,FALSE),"")</f>
        <v>0</v>
      </c>
      <c r="AT576" s="101">
        <f>IF(F576&gt;0,+VLOOKUP($C576,'STYLE NAMES'!$B:$AC,24,FALSE),"")</f>
        <v>0</v>
      </c>
      <c r="AU576" s="101">
        <f>IF(G576&gt;0,+VLOOKUP($C576,'STYLE NAMES'!$B:$AC,25,FALSE),"")</f>
        <v>0</v>
      </c>
      <c r="AV576" s="101" t="str">
        <f>+VLOOKUP($S576,'CODE GENERATOR'!$P:$AM,15,FALSE)</f>
        <v>R.BOTMN_BRC0066_TJR0026NAVNAV</v>
      </c>
      <c r="AW576" s="101" t="str">
        <f>+VLOOKUP($S576,'CODE GENERATOR'!$P:$AM,16,FALSE)</f>
        <v>A.RACUX_BLT0015_BRD0012BEGBEG</v>
      </c>
      <c r="AX576" s="101" t="str">
        <f>+VLOOKUP($S576,'CODE GENERATOR'!$P:$AM,17,FALSE)</f>
        <v>A.RACAU_SOC0018_NYL00003XBST3</v>
      </c>
      <c r="AY576" s="101">
        <f>+VLOOKUP($S576,'CODE GENERATOR'!$P:$AM,18,FALSE)</f>
        <v>0</v>
      </c>
      <c r="AZ576" s="101">
        <f>+VLOOKUP($S576,'CODE GENERATOR'!$P:$AM,19,FALSE)</f>
        <v>0</v>
      </c>
      <c r="BA576" s="101">
        <f>+VLOOKUP($S576,'CODE GENERATOR'!$P:$AM,20,FALSE)</f>
        <v>0</v>
      </c>
      <c r="BB576" s="101">
        <f>+VLOOKUP($S576,'CODE GENERATOR'!$P:$AM,21,FALSE)</f>
        <v>0</v>
      </c>
      <c r="BC576" s="101">
        <f>+VLOOKUP($S576,'CODE GENERATOR'!$P:$AM,22,FALSE)</f>
        <v>0</v>
      </c>
      <c r="BD576" s="101">
        <f>+VLOOKUP($S576,'CODE GENERATOR'!$P:$AM,23,FALSE)</f>
        <v>0</v>
      </c>
      <c r="BE576" s="101">
        <f>+VLOOKUP($S576,'CODE GENERATOR'!$P:$AM,24,FALSE)</f>
        <v>0</v>
      </c>
      <c r="BF576" s="101">
        <f>IF(C576&gt;0,+VLOOKUP(G576,'CATEGORY ID'!$A$1:$L$118,3,FALSE),"")</f>
        <v>30</v>
      </c>
      <c r="BG576" s="101">
        <f>IF(C576&gt;0,+VLOOKUP(H576,'CATEGORY ID'!$D$1:$L$118,3,FALSE),"")</f>
        <v>2</v>
      </c>
      <c r="BH576" s="101">
        <f>IF(C576&gt;0,+VLOOKUP((+H576&amp;I576),'CATEGORY ID'!$H$1:$I$121,2,FALSE),"")</f>
        <v>108</v>
      </c>
      <c r="BJ576" s="101">
        <f>IF(C576&gt;0,IF(COUNTIF('CATEGORY ID'!$K$1:$K$121,+H576&amp;K576) &gt; 0, +VLOOKUP(+H576&amp;K576,'CATEGORY ID'!$K$1:$L$121,2,FALSE),""),"")</f>
        <v>41</v>
      </c>
      <c r="BK576" s="101" t="str">
        <f>IF(C576&gt;0,IF(COUNTIF('CATEGORY ID'!$K$124:$K$165, +VLOOKUP(C576,'STYLE NAMES'!$B:$AE,30,FALSE)) &gt; 0, +VLOOKUP(VLOOKUP(C576,'STYLE NAMES'!$B:$AE,30,FALSE),'CATEGORY ID'!K:M,2,FALSE),""),"")</f>
        <v/>
      </c>
      <c r="BR576" s="101" t="str" cm="1">
        <f t="array" ref="BR576">IF(C576&gt;0,_xlfn.TEXTJOIN(";", TRUE,_xlfn.UNIQUE(_xlfn._xlws.FILTER(BF576:BQ576,(BF576:BQ576&gt;0)),TRUE,FALSE)),"")&amp;";"&amp;BS576</f>
        <v>30;2;108;41;227</v>
      </c>
      <c r="BS576" s="101">
        <v>227</v>
      </c>
      <c r="BU576" s="106">
        <f>IF(C576&gt;0,+VLOOKUP($C576,'STYLE NAMES'!$B:$AC,26,FALSE),"")</f>
        <v>99.9</v>
      </c>
      <c r="BV576" s="106">
        <f>IF(C576&gt;0,+VLOOKUP($C576,'STYLE NAMES'!$B:$AC,27,FALSE),"")</f>
        <v>5490</v>
      </c>
      <c r="BW576" s="106">
        <f>IF(C576&gt;0,+VLOOKUP($C576,'STYLE NAMES'!$B:$AC,28,FALSE),"")</f>
        <v>114.88499999999999</v>
      </c>
      <c r="BY576"/>
      <c r="BZ576" s="101">
        <v>0</v>
      </c>
      <c r="CA576" s="137">
        <f t="shared" si="38"/>
        <v>1</v>
      </c>
      <c r="CB576" s="137" t="str">
        <f>+VLOOKUP(C576,'[2]STYLES &amp; MODELS MATRIX'!$A:$G,7,FALSE)</f>
        <v>HDJ</v>
      </c>
      <c r="CC576" s="137" t="str">
        <f>+VLOOKUP(C576,'[1]STYLES &amp; SIZE CHARTS'!$A:$H,8,FALSE)</f>
        <v>MT-LSBL1</v>
      </c>
      <c r="CD576" s="137"/>
      <c r="CE576" s="205"/>
      <c r="CF576" s="141"/>
    </row>
    <row r="577" spans="1:84" s="101" customFormat="1" ht="12" customHeight="1" x14ac:dyDescent="0.2">
      <c r="A577" s="102">
        <f t="shared" si="36"/>
        <v>8683711006305</v>
      </c>
      <c r="B577" s="101" t="s">
        <v>893</v>
      </c>
      <c r="C577" s="101" t="s">
        <v>506</v>
      </c>
      <c r="D577" s="101" t="s">
        <v>2974</v>
      </c>
      <c r="E577" s="203" t="s">
        <v>2405</v>
      </c>
      <c r="F577" s="101" t="s">
        <v>2248</v>
      </c>
      <c r="G577" s="101" t="str">
        <f>IF(C577&gt;0,+VLOOKUP($C577,'STYLE NAMES'!$B:$AC,4,FALSE),"")</f>
        <v>RIDER</v>
      </c>
      <c r="H577" s="101" t="str">
        <f>IF(C577&gt;0,+VLOOKUP($C577,'STYLE NAMES'!$B:$AC,5,FALSE),"")</f>
        <v>MEN</v>
      </c>
      <c r="I577" s="101" t="str">
        <f>IF(C577&gt;0,+VLOOKUP($C577,'STYLE NAMES'!$B:$AC,6,FALSE),"")</f>
        <v>TOPS</v>
      </c>
      <c r="J577" s="101" t="str">
        <f>IF(C577&gt;0,+VLOOKUP($C577,'STYLE NAMES'!$B:$AC,7,FALSE),"")</f>
        <v>MEN</v>
      </c>
      <c r="K577" s="101" t="str">
        <f>IF(C577&gt;0,+VLOOKUP($C577,'STYLE NAMES'!$B:$AC,8,FALSE),"")</f>
        <v>BASE LAYERS</v>
      </c>
      <c r="L577" s="101" t="str">
        <f>IF(E577&gt;0,+VLOOKUP($E577,'CODE GENERATOR'!$D:$T,3,FALSE),"")</f>
        <v>W</v>
      </c>
      <c r="M577" s="101" t="str">
        <f>IF(E577&gt;0,+VLOOKUP($E577,'CODE GENERATOR'!$D:$T,4,FALSE),"")</f>
        <v>SUPREME</v>
      </c>
      <c r="N577" s="101" t="str">
        <f>IF(E577&gt;0,+VLOOKUP($E577,'CODE GENERATOR'!$D:$T,6,FALSE),"")</f>
        <v>NAVY</v>
      </c>
      <c r="O577" s="101" t="str">
        <f>IF(E577&gt;0,+VLOOKUP($E577,'CODE GENERATOR'!$D:$T,7,FALSE),"")</f>
        <v>BEIGE</v>
      </c>
      <c r="P577" s="101" t="str">
        <f t="shared" si="37"/>
        <v>NAVY/BEIGE</v>
      </c>
      <c r="Q577" s="104" t="str">
        <f>IF(E577&gt;0,+VLOOKUP($E577,'CODE GENERATOR'!$D:$T,11,FALSE),"")</f>
        <v>R.TOPMN_BLY0051</v>
      </c>
      <c r="R577" s="104" t="str">
        <f>IF(E577&gt;0,+VLOOKUP($E577,'CODE GENERATOR'!$D:$T,12,FALSE),"")</f>
        <v>SUP0021NAVBEG</v>
      </c>
      <c r="S577" s="104" t="str">
        <f>IF(E577&gt;0,+VLOOKUP($E577,'CODE GENERATOR'!$D:$T,13,FALSE),"")</f>
        <v>R.TOPMN_BLY0051_SUP0021NAVBEG</v>
      </c>
      <c r="T577" s="104" t="str">
        <f t="shared" si="35"/>
        <v>R.TOPMN_BLY0051_SUP0021NAVBEG_L</v>
      </c>
      <c r="U577" s="105">
        <v>8683711006305</v>
      </c>
      <c r="V577" s="107" t="str" cm="1">
        <f t="array" ref="V577">_xlfn.TEXTJOIN(";", TRUE, _xlfn.UNIQUE(_xlfn._xlws.FILTER(P$3:P$10029, C$3:C$10029=C577)))</f>
        <v>NAVY/BEIGE;DARK GRAY/LIGHT GRAY</v>
      </c>
      <c r="W577" s="107" t="str" cm="1">
        <f t="array" ref="W577">_xlfn.TEXTJOIN(";", TRUE, _xlfn.UNIQUE(_xlfn._xlws.FILTER(F$3:F$10029, C$3:C$10029=C577)))</f>
        <v>XS;S;M;L;XL;XXL</v>
      </c>
      <c r="X577" s="101" t="str">
        <f>IF(E577&gt;0,+VLOOKUP($E577,'CODE GENERATOR'!$D:$AC,19,FALSE),0)</f>
        <v>2507_W_1395</v>
      </c>
      <c r="Y577" s="101" t="str">
        <f>IF(E577&gt;0,+VLOOKUP($E577,'CODE GENERATOR'!$D:$AC,20,FALSE),0)</f>
        <v>2507_W_1401</v>
      </c>
      <c r="Z577" s="101" t="str">
        <f>IF(E577&gt;0,+VLOOKUP($E577,'CODE GENERATOR'!$D:$AC,21,FALSE),0)</f>
        <v>2507_W_1364</v>
      </c>
      <c r="AA577" s="101" t="str">
        <f>IF(E577&gt;0,+VLOOKUP($E577,'CODE GENERATOR'!$D:$AC,22,FALSE),0)</f>
        <v>2507_W_1407</v>
      </c>
      <c r="AB577" s="101" t="str">
        <f>IF(E577&gt;0,+VLOOKUP($E577,'CODE GENERATOR'!$D:$AC,23,FALSE),0)</f>
        <v/>
      </c>
      <c r="AC577" s="101" t="str">
        <f>IF(E577&gt;0,+VLOOKUP($E577,'CODE GENERATOR'!$D:$AC,24,FALSE),0)</f>
        <v/>
      </c>
      <c r="AD577" s="101" t="str">
        <f>IF(E577&gt;0,+VLOOKUP($E577,'CODE GENERATOR'!$D:$AC,25,FALSE),0)</f>
        <v>2507_VW_Web_26</v>
      </c>
      <c r="AE577" s="101" t="str">
        <f>IF(E577&gt;0,+VLOOKUP($E577,'CODE GENERATOR'!$D:$AC,26,FALSE),0)</f>
        <v/>
      </c>
      <c r="AF577" s="149" t="str">
        <f>IF($C577&gt;0,$C577&amp;" "&amp;$P577&amp;" "&amp;+VLOOKUP($C577,'STYLE NAMES'!$B:$AC,10,FALSE),"""")</f>
        <v xml:space="preserve">OSLO NAVY/BEIGE MEN'S LONG SLEEVE BASE LAYER </v>
      </c>
      <c r="AG577" s="101" t="str">
        <f>"Enjoy our "&amp;(AF577)&amp;"; "&amp;IF(C577&gt;0,+VLOOKUP($C577,'STYLE NAMES'!$B:$AC,11,FALSE),"")</f>
        <v xml:space="preserve">Enjoy our OSLO NAVY/BEIGE MEN'S LONG SLEEVE BASE LAYER ; OSLO Two-color Long Sleeve Base Layer / Second Skin
Soft, comfortable and technical
These elegant base layers are designed to ride and train in style.
</v>
      </c>
      <c r="AH577" s="101" t="str">
        <f>IF(C577&gt;0,+VLOOKUP($C577,'STYLE NAMES'!$B:$AC,12,FALSE),"")</f>
        <v>*Extra-soft and comfortable technical jersey
* 4-way stretch fabric
* Breathable and Quick Dry
* Wrinkle-free and Easy Care
Composition:
90% Polyamide 10% Elasthane</v>
      </c>
      <c r="AI577" s="101" t="str">
        <f>IF(C577&gt;0,+VLOOKUP($C577,'STYLE NAMES'!$B:$AC,13,FALSE),"")</f>
        <v>Machine Wash at 30°C
Mild process
Iron at low temperature
Iron from REVERSE
Do NOT iron on logos or prints
Do not bleach
Do NOT Tumble Dry</v>
      </c>
      <c r="AJ577" s="149" t="str">
        <f>IF($C577&gt;0,$C577&amp;" "&amp;$P577&amp;" "&amp;+VLOOKUP($C577,'STYLE NAMES'!$B:$AC,14,FALSE),"""")</f>
        <v>OSLO NAVY/BEIGE ERKEK UZUN KOL T-SHIRT</v>
      </c>
      <c r="AK577" s="149" t="str">
        <f>"Cavalier SanMarco tarafından tasarlanan "&amp;(AJ577)&amp;"; "&amp;IF(C577&gt;0,+VLOOKUP($C577,'STYLE NAMES'!$B:$AC,15,FALSE),"")</f>
        <v>Cavalier SanMarco tarafından tasarlanan OSLO NAVY/BEIGE ERKEK UZUN KOL T-SHIRT; OSLO Çift Renkli Uzun Kol Antrenman T-shirt / Second Skin
Şık, konforlu ve teknik
Bu zarif t-shirtler, şık bir şekilde ata binmeniz ve antrenman yapmanız için tasarlanmıştır.</v>
      </c>
      <c r="AL577" s="149" t="str">
        <f>IF(C577&gt;0,+VLOOKUP($C577,'STYLE NAMES'!$B:$AC,16,FALSE),"")</f>
        <v>*Ekstra yumuşak ve rahat teknik örme kumaş
* 4 yöne esneyen kumaş
* Nefes Alabilir ve Hızlı Kuruma
* Kırışmaz ve Bakımı Kolay
Kompozisyon:
%90 Poliamid %10 Elastan</v>
      </c>
      <c r="AM577" s="149" t="str">
        <f>IF(C577&gt;0,+VLOOKUP($C577,'STYLE NAMES'!$B:$AC,17,FALSE),"")</f>
        <v>Makinede 30°C' de Yıkayın
Hassas Yıkama
Ilık ütü yapın
Tersten ütüleyin
Logo ve baskıları ÜTÜLEMEYİN
Çamaşır suyu kullanmayın
Kurutma Makinesinde Kurutmayın</v>
      </c>
      <c r="AN577" s="149" t="str">
        <f>IF($C577&gt;0,$C577&amp;" "&amp;$P577&amp;" "&amp;+VLOOKUP($C577,'STYLE NAMES'!$B:$AC,18,FALSE),"""")</f>
        <v>OSLO NAVY/BEIGE MAGLIETTA MANICA LUNGA DA UOMO</v>
      </c>
      <c r="AO577" s="101" t="str">
        <f>"Disegnato da Cavalier SanMarco "&amp;(AN577)&amp;"; "&amp;IF(C577&gt;0,+VLOOKUP($C577,'STYLE NAMES'!$B:$AC,19,FALSE),"")</f>
        <v>Disegnato da Cavalier SanMarco OSLO NAVY/BEIGE MAGLIETTA MANICA LUNGA DA UOMO; OSLO Maglietta tecnica a mezza zip / Second Skin
Morbida, confortevole e tecnica 
Queste magliette elegante sono progettati per cavalcare e allenarsi con stile.</v>
      </c>
      <c r="AP577" s="101" t="str">
        <f>IF(C577&gt;0,+VLOOKUP($C577,'STYLE NAMES'!$B:$AC,20,FALSE),"")</f>
        <v>Jersey tecnico extra-morbido e confortevole 
Tessuto elasticizzato 4-way stretch 
Traspirante e ad asciugatura rapida 
No stiro e di facile manutenzione 
Composizione: 
90% Poliammide, 10% Elastan</v>
      </c>
      <c r="AQ577" s="101" t="str">
        <f>IF(C577&gt;0,+VLOOKUP($C577,'STYLE NAMES'!$B:$AC,21,FALSE),"")</f>
        <v>Lavare in lavatrice a 30°C Ciclo delicato 
Stirare a bassa temperatura
Stirare al rovescio 
Non stirare su loghi o stampe 
Non candeggiare 
Non asciugare in asciugatrice</v>
      </c>
      <c r="AR577" s="101">
        <f>IF(D577&gt;0,+VLOOKUP($C577,'STYLE NAMES'!$B:$AC,22,FALSE),"")</f>
        <v>0</v>
      </c>
      <c r="AS577" s="101">
        <f>IF(E577&gt;0,+VLOOKUP($C577,'STYLE NAMES'!$B:$AC,23,FALSE),"")</f>
        <v>0</v>
      </c>
      <c r="AT577" s="101">
        <f>IF(F577&gt;0,+VLOOKUP($C577,'STYLE NAMES'!$B:$AC,24,FALSE),"")</f>
        <v>0</v>
      </c>
      <c r="AU577" s="101">
        <f>IF(G577&gt;0,+VLOOKUP($C577,'STYLE NAMES'!$B:$AC,25,FALSE),"")</f>
        <v>0</v>
      </c>
      <c r="AV577" s="101" t="str">
        <f>+VLOOKUP($S577,'CODE GENERATOR'!$P:$AM,15,FALSE)</f>
        <v>R.BOTMN_BRC0066_TJR0026NAVNAV</v>
      </c>
      <c r="AW577" s="101" t="str">
        <f>+VLOOKUP($S577,'CODE GENERATOR'!$P:$AM,16,FALSE)</f>
        <v>A.RACUX_BLT0015_BRD0012BEGBEG</v>
      </c>
      <c r="AX577" s="101" t="str">
        <f>+VLOOKUP($S577,'CODE GENERATOR'!$P:$AM,17,FALSE)</f>
        <v>A.RACAU_SOC0018_NYL00003XBST3</v>
      </c>
      <c r="AY577" s="101">
        <f>+VLOOKUP($S577,'CODE GENERATOR'!$P:$AM,18,FALSE)</f>
        <v>0</v>
      </c>
      <c r="AZ577" s="101">
        <f>+VLOOKUP($S577,'CODE GENERATOR'!$P:$AM,19,FALSE)</f>
        <v>0</v>
      </c>
      <c r="BA577" s="101">
        <f>+VLOOKUP($S577,'CODE GENERATOR'!$P:$AM,20,FALSE)</f>
        <v>0</v>
      </c>
      <c r="BB577" s="101">
        <f>+VLOOKUP($S577,'CODE GENERATOR'!$P:$AM,21,FALSE)</f>
        <v>0</v>
      </c>
      <c r="BC577" s="101">
        <f>+VLOOKUP($S577,'CODE GENERATOR'!$P:$AM,22,FALSE)</f>
        <v>0</v>
      </c>
      <c r="BD577" s="101">
        <f>+VLOOKUP($S577,'CODE GENERATOR'!$P:$AM,23,FALSE)</f>
        <v>0</v>
      </c>
      <c r="BE577" s="101">
        <f>+VLOOKUP($S577,'CODE GENERATOR'!$P:$AM,24,FALSE)</f>
        <v>0</v>
      </c>
      <c r="BF577" s="101">
        <f>IF(C577&gt;0,+VLOOKUP(G577,'CATEGORY ID'!$A$1:$L$118,3,FALSE),"")</f>
        <v>30</v>
      </c>
      <c r="BG577" s="101">
        <f>IF(C577&gt;0,+VLOOKUP(H577,'CATEGORY ID'!$D$1:$L$118,3,FALSE),"")</f>
        <v>2</v>
      </c>
      <c r="BH577" s="101">
        <f>IF(C577&gt;0,+VLOOKUP((+H577&amp;I577),'CATEGORY ID'!$H$1:$I$121,2,FALSE),"")</f>
        <v>108</v>
      </c>
      <c r="BJ577" s="101">
        <f>IF(C577&gt;0,IF(COUNTIF('CATEGORY ID'!$K$1:$K$121,+H577&amp;K577) &gt; 0, +VLOOKUP(+H577&amp;K577,'CATEGORY ID'!$K$1:$L$121,2,FALSE),""),"")</f>
        <v>41</v>
      </c>
      <c r="BK577" s="101" t="str">
        <f>IF(C577&gt;0,IF(COUNTIF('CATEGORY ID'!$K$124:$K$165, +VLOOKUP(C577,'STYLE NAMES'!$B:$AE,30,FALSE)) &gt; 0, +VLOOKUP(VLOOKUP(C577,'STYLE NAMES'!$B:$AE,30,FALSE),'CATEGORY ID'!K:M,2,FALSE),""),"")</f>
        <v/>
      </c>
      <c r="BR577" s="101" t="str" cm="1">
        <f t="array" ref="BR577">IF(C577&gt;0,_xlfn.TEXTJOIN(";", TRUE,_xlfn.UNIQUE(_xlfn._xlws.FILTER(BF577:BQ577,(BF577:BQ577&gt;0)),TRUE,FALSE)),"")&amp;";"&amp;BS577</f>
        <v>30;2;108;41;227</v>
      </c>
      <c r="BS577" s="101">
        <v>227</v>
      </c>
      <c r="BU577" s="106">
        <f>IF(C577&gt;0,+VLOOKUP($C577,'STYLE NAMES'!$B:$AC,26,FALSE),"")</f>
        <v>99.9</v>
      </c>
      <c r="BV577" s="106">
        <f>IF(C577&gt;0,+VLOOKUP($C577,'STYLE NAMES'!$B:$AC,27,FALSE),"")</f>
        <v>5490</v>
      </c>
      <c r="BW577" s="106">
        <f>IF(C577&gt;0,+VLOOKUP($C577,'STYLE NAMES'!$B:$AC,28,FALSE),"")</f>
        <v>114.88499999999999</v>
      </c>
      <c r="BY577"/>
      <c r="BZ577" s="101">
        <v>0</v>
      </c>
      <c r="CA577" s="137">
        <f t="shared" si="38"/>
        <v>1</v>
      </c>
      <c r="CB577" s="137" t="str">
        <f>+VLOOKUP(C577,'[2]STYLES &amp; MODELS MATRIX'!$A:$G,7,FALSE)</f>
        <v>HDJ</v>
      </c>
      <c r="CC577" s="137" t="str">
        <f>+VLOOKUP(C577,'[1]STYLES &amp; SIZE CHARTS'!$A:$H,8,FALSE)</f>
        <v>MT-LSBL1</v>
      </c>
      <c r="CD577" s="137"/>
      <c r="CE577" s="205"/>
      <c r="CF577" s="141"/>
    </row>
    <row r="578" spans="1:84" s="101" customFormat="1" ht="12" customHeight="1" x14ac:dyDescent="0.2">
      <c r="A578" s="102">
        <f t="shared" si="36"/>
        <v>8683711006312</v>
      </c>
      <c r="B578" s="101" t="s">
        <v>893</v>
      </c>
      <c r="C578" s="101" t="s">
        <v>506</v>
      </c>
      <c r="D578" s="101" t="s">
        <v>2974</v>
      </c>
      <c r="E578" s="203" t="s">
        <v>2405</v>
      </c>
      <c r="F578" s="101" t="s">
        <v>2249</v>
      </c>
      <c r="G578" s="101" t="str">
        <f>IF(C578&gt;0,+VLOOKUP($C578,'STYLE NAMES'!$B:$AC,4,FALSE),"")</f>
        <v>RIDER</v>
      </c>
      <c r="H578" s="101" t="str">
        <f>IF(C578&gt;0,+VLOOKUP($C578,'STYLE NAMES'!$B:$AC,5,FALSE),"")</f>
        <v>MEN</v>
      </c>
      <c r="I578" s="101" t="str">
        <f>IF(C578&gt;0,+VLOOKUP($C578,'STYLE NAMES'!$B:$AC,6,FALSE),"")</f>
        <v>TOPS</v>
      </c>
      <c r="J578" s="101" t="str">
        <f>IF(C578&gt;0,+VLOOKUP($C578,'STYLE NAMES'!$B:$AC,7,FALSE),"")</f>
        <v>MEN</v>
      </c>
      <c r="K578" s="101" t="str">
        <f>IF(C578&gt;0,+VLOOKUP($C578,'STYLE NAMES'!$B:$AC,8,FALSE),"")</f>
        <v>BASE LAYERS</v>
      </c>
      <c r="L578" s="101" t="str">
        <f>IF(E578&gt;0,+VLOOKUP($E578,'CODE GENERATOR'!$D:$T,3,FALSE),"")</f>
        <v>W</v>
      </c>
      <c r="M578" s="101" t="str">
        <f>IF(E578&gt;0,+VLOOKUP($E578,'CODE GENERATOR'!$D:$T,4,FALSE),"")</f>
        <v>SUPREME</v>
      </c>
      <c r="N578" s="101" t="str">
        <f>IF(E578&gt;0,+VLOOKUP($E578,'CODE GENERATOR'!$D:$T,6,FALSE),"")</f>
        <v>NAVY</v>
      </c>
      <c r="O578" s="101" t="str">
        <f>IF(E578&gt;0,+VLOOKUP($E578,'CODE GENERATOR'!$D:$T,7,FALSE),"")</f>
        <v>BEIGE</v>
      </c>
      <c r="P578" s="101" t="str">
        <f t="shared" si="37"/>
        <v>NAVY/BEIGE</v>
      </c>
      <c r="Q578" s="104" t="str">
        <f>IF(E578&gt;0,+VLOOKUP($E578,'CODE GENERATOR'!$D:$T,11,FALSE),"")</f>
        <v>R.TOPMN_BLY0051</v>
      </c>
      <c r="R578" s="104" t="str">
        <f>IF(E578&gt;0,+VLOOKUP($E578,'CODE GENERATOR'!$D:$T,12,FALSE),"")</f>
        <v>SUP0021NAVBEG</v>
      </c>
      <c r="S578" s="104" t="str">
        <f>IF(E578&gt;0,+VLOOKUP($E578,'CODE GENERATOR'!$D:$T,13,FALSE),"")</f>
        <v>R.TOPMN_BLY0051_SUP0021NAVBEG</v>
      </c>
      <c r="T578" s="104" t="str">
        <f t="shared" ref="T578:T641" si="39">+S578&amp;"_"&amp;F578</f>
        <v>R.TOPMN_BLY0051_SUP0021NAVBEG_XL</v>
      </c>
      <c r="U578" s="105">
        <v>8683711006312</v>
      </c>
      <c r="V578" s="107" t="str" cm="1">
        <f t="array" ref="V578">_xlfn.TEXTJOIN(";", TRUE, _xlfn.UNIQUE(_xlfn._xlws.FILTER(P$3:P$10029, C$3:C$10029=C578)))</f>
        <v>NAVY/BEIGE;DARK GRAY/LIGHT GRAY</v>
      </c>
      <c r="W578" s="107" t="str" cm="1">
        <f t="array" ref="W578">_xlfn.TEXTJOIN(";", TRUE, _xlfn.UNIQUE(_xlfn._xlws.FILTER(F$3:F$10029, C$3:C$10029=C578)))</f>
        <v>XS;S;M;L;XL;XXL</v>
      </c>
      <c r="X578" s="101" t="str">
        <f>IF(E578&gt;0,+VLOOKUP($E578,'CODE GENERATOR'!$D:$AC,19,FALSE),0)</f>
        <v>2507_W_1395</v>
      </c>
      <c r="Y578" s="101" t="str">
        <f>IF(E578&gt;0,+VLOOKUP($E578,'CODE GENERATOR'!$D:$AC,20,FALSE),0)</f>
        <v>2507_W_1401</v>
      </c>
      <c r="Z578" s="101" t="str">
        <f>IF(E578&gt;0,+VLOOKUP($E578,'CODE GENERATOR'!$D:$AC,21,FALSE),0)</f>
        <v>2507_W_1364</v>
      </c>
      <c r="AA578" s="101" t="str">
        <f>IF(E578&gt;0,+VLOOKUP($E578,'CODE GENERATOR'!$D:$AC,22,FALSE),0)</f>
        <v>2507_W_1407</v>
      </c>
      <c r="AB578" s="101" t="str">
        <f>IF(E578&gt;0,+VLOOKUP($E578,'CODE GENERATOR'!$D:$AC,23,FALSE),0)</f>
        <v/>
      </c>
      <c r="AC578" s="101" t="str">
        <f>IF(E578&gt;0,+VLOOKUP($E578,'CODE GENERATOR'!$D:$AC,24,FALSE),0)</f>
        <v/>
      </c>
      <c r="AD578" s="101" t="str">
        <f>IF(E578&gt;0,+VLOOKUP($E578,'CODE GENERATOR'!$D:$AC,25,FALSE),0)</f>
        <v>2507_VW_Web_26</v>
      </c>
      <c r="AE578" s="101" t="str">
        <f>IF(E578&gt;0,+VLOOKUP($E578,'CODE GENERATOR'!$D:$AC,26,FALSE),0)</f>
        <v/>
      </c>
      <c r="AF578" s="149" t="str">
        <f>IF($C578&gt;0,$C578&amp;" "&amp;$P578&amp;" "&amp;+VLOOKUP($C578,'STYLE NAMES'!$B:$AC,10,FALSE),"""")</f>
        <v xml:space="preserve">OSLO NAVY/BEIGE MEN'S LONG SLEEVE BASE LAYER </v>
      </c>
      <c r="AG578" s="101" t="str">
        <f>"Enjoy our "&amp;(AF578)&amp;"; "&amp;IF(C578&gt;0,+VLOOKUP($C578,'STYLE NAMES'!$B:$AC,11,FALSE),"")</f>
        <v xml:space="preserve">Enjoy our OSLO NAVY/BEIGE MEN'S LONG SLEEVE BASE LAYER ; OSLO Two-color Long Sleeve Base Layer / Second Skin
Soft, comfortable and technical
These elegant base layers are designed to ride and train in style.
</v>
      </c>
      <c r="AH578" s="101" t="str">
        <f>IF(C578&gt;0,+VLOOKUP($C578,'STYLE NAMES'!$B:$AC,12,FALSE),"")</f>
        <v>*Extra-soft and comfortable technical jersey
* 4-way stretch fabric
* Breathable and Quick Dry
* Wrinkle-free and Easy Care
Composition:
90% Polyamide 10% Elasthane</v>
      </c>
      <c r="AI578" s="101" t="str">
        <f>IF(C578&gt;0,+VLOOKUP($C578,'STYLE NAMES'!$B:$AC,13,FALSE),"")</f>
        <v>Machine Wash at 30°C
Mild process
Iron at low temperature
Iron from REVERSE
Do NOT iron on logos or prints
Do not bleach
Do NOT Tumble Dry</v>
      </c>
      <c r="AJ578" s="149" t="str">
        <f>IF($C578&gt;0,$C578&amp;" "&amp;$P578&amp;" "&amp;+VLOOKUP($C578,'STYLE NAMES'!$B:$AC,14,FALSE),"""")</f>
        <v>OSLO NAVY/BEIGE ERKEK UZUN KOL T-SHIRT</v>
      </c>
      <c r="AK578" s="149" t="str">
        <f>"Cavalier SanMarco tarafından tasarlanan "&amp;(AJ578)&amp;"; "&amp;IF(C578&gt;0,+VLOOKUP($C578,'STYLE NAMES'!$B:$AC,15,FALSE),"")</f>
        <v>Cavalier SanMarco tarafından tasarlanan OSLO NAVY/BEIGE ERKEK UZUN KOL T-SHIRT; OSLO Çift Renkli Uzun Kol Antrenman T-shirt / Second Skin
Şık, konforlu ve teknik
Bu zarif t-shirtler, şık bir şekilde ata binmeniz ve antrenman yapmanız için tasarlanmıştır.</v>
      </c>
      <c r="AL578" s="149" t="str">
        <f>IF(C578&gt;0,+VLOOKUP($C578,'STYLE NAMES'!$B:$AC,16,FALSE),"")</f>
        <v>*Ekstra yumuşak ve rahat teknik örme kumaş
* 4 yöne esneyen kumaş
* Nefes Alabilir ve Hızlı Kuruma
* Kırışmaz ve Bakımı Kolay
Kompozisyon:
%90 Poliamid %10 Elastan</v>
      </c>
      <c r="AM578" s="149" t="str">
        <f>IF(C578&gt;0,+VLOOKUP($C578,'STYLE NAMES'!$B:$AC,17,FALSE),"")</f>
        <v>Makinede 30°C' de Yıkayın
Hassas Yıkama
Ilık ütü yapın
Tersten ütüleyin
Logo ve baskıları ÜTÜLEMEYİN
Çamaşır suyu kullanmayın
Kurutma Makinesinde Kurutmayın</v>
      </c>
      <c r="AN578" s="149" t="str">
        <f>IF($C578&gt;0,$C578&amp;" "&amp;$P578&amp;" "&amp;+VLOOKUP($C578,'STYLE NAMES'!$B:$AC,18,FALSE),"""")</f>
        <v>OSLO NAVY/BEIGE MAGLIETTA MANICA LUNGA DA UOMO</v>
      </c>
      <c r="AO578" s="101" t="str">
        <f>"Disegnato da Cavalier SanMarco "&amp;(AN578)&amp;"; "&amp;IF(C578&gt;0,+VLOOKUP($C578,'STYLE NAMES'!$B:$AC,19,FALSE),"")</f>
        <v>Disegnato da Cavalier SanMarco OSLO NAVY/BEIGE MAGLIETTA MANICA LUNGA DA UOMO; OSLO Maglietta tecnica a mezza zip / Second Skin
Morbida, confortevole e tecnica 
Queste magliette elegante sono progettati per cavalcare e allenarsi con stile.</v>
      </c>
      <c r="AP578" s="101" t="str">
        <f>IF(C578&gt;0,+VLOOKUP($C578,'STYLE NAMES'!$B:$AC,20,FALSE),"")</f>
        <v>Jersey tecnico extra-morbido e confortevole 
Tessuto elasticizzato 4-way stretch 
Traspirante e ad asciugatura rapida 
No stiro e di facile manutenzione 
Composizione: 
90% Poliammide, 10% Elastan</v>
      </c>
      <c r="AQ578" s="101" t="str">
        <f>IF(C578&gt;0,+VLOOKUP($C578,'STYLE NAMES'!$B:$AC,21,FALSE),"")</f>
        <v>Lavare in lavatrice a 30°C Ciclo delicato 
Stirare a bassa temperatura
Stirare al rovescio 
Non stirare su loghi o stampe 
Non candeggiare 
Non asciugare in asciugatrice</v>
      </c>
      <c r="AR578" s="101">
        <f>IF(D578&gt;0,+VLOOKUP($C578,'STYLE NAMES'!$B:$AC,22,FALSE),"")</f>
        <v>0</v>
      </c>
      <c r="AS578" s="101">
        <f>IF(E578&gt;0,+VLOOKUP($C578,'STYLE NAMES'!$B:$AC,23,FALSE),"")</f>
        <v>0</v>
      </c>
      <c r="AT578" s="101">
        <f>IF(F578&gt;0,+VLOOKUP($C578,'STYLE NAMES'!$B:$AC,24,FALSE),"")</f>
        <v>0</v>
      </c>
      <c r="AU578" s="101">
        <f>IF(G578&gt;0,+VLOOKUP($C578,'STYLE NAMES'!$B:$AC,25,FALSE),"")</f>
        <v>0</v>
      </c>
      <c r="AV578" s="101" t="str">
        <f>+VLOOKUP($S578,'CODE GENERATOR'!$P:$AM,15,FALSE)</f>
        <v>R.BOTMN_BRC0066_TJR0026NAVNAV</v>
      </c>
      <c r="AW578" s="101" t="str">
        <f>+VLOOKUP($S578,'CODE GENERATOR'!$P:$AM,16,FALSE)</f>
        <v>A.RACUX_BLT0015_BRD0012BEGBEG</v>
      </c>
      <c r="AX578" s="101" t="str">
        <f>+VLOOKUP($S578,'CODE GENERATOR'!$P:$AM,17,FALSE)</f>
        <v>A.RACAU_SOC0018_NYL00003XBST3</v>
      </c>
      <c r="AY578" s="101">
        <f>+VLOOKUP($S578,'CODE GENERATOR'!$P:$AM,18,FALSE)</f>
        <v>0</v>
      </c>
      <c r="AZ578" s="101">
        <f>+VLOOKUP($S578,'CODE GENERATOR'!$P:$AM,19,FALSE)</f>
        <v>0</v>
      </c>
      <c r="BA578" s="101">
        <f>+VLOOKUP($S578,'CODE GENERATOR'!$P:$AM,20,FALSE)</f>
        <v>0</v>
      </c>
      <c r="BB578" s="101">
        <f>+VLOOKUP($S578,'CODE GENERATOR'!$P:$AM,21,FALSE)</f>
        <v>0</v>
      </c>
      <c r="BC578" s="101">
        <f>+VLOOKUP($S578,'CODE GENERATOR'!$P:$AM,22,FALSE)</f>
        <v>0</v>
      </c>
      <c r="BD578" s="101">
        <f>+VLOOKUP($S578,'CODE GENERATOR'!$P:$AM,23,FALSE)</f>
        <v>0</v>
      </c>
      <c r="BE578" s="101">
        <f>+VLOOKUP($S578,'CODE GENERATOR'!$P:$AM,24,FALSE)</f>
        <v>0</v>
      </c>
      <c r="BF578" s="101">
        <f>IF(C578&gt;0,+VLOOKUP(G578,'CATEGORY ID'!$A$1:$L$118,3,FALSE),"")</f>
        <v>30</v>
      </c>
      <c r="BG578" s="101">
        <f>IF(C578&gt;0,+VLOOKUP(H578,'CATEGORY ID'!$D$1:$L$118,3,FALSE),"")</f>
        <v>2</v>
      </c>
      <c r="BH578" s="101">
        <f>IF(C578&gt;0,+VLOOKUP((+H578&amp;I578),'CATEGORY ID'!$H$1:$I$121,2,FALSE),"")</f>
        <v>108</v>
      </c>
      <c r="BJ578" s="101">
        <f>IF(C578&gt;0,IF(COUNTIF('CATEGORY ID'!$K$1:$K$121,+H578&amp;K578) &gt; 0, +VLOOKUP(+H578&amp;K578,'CATEGORY ID'!$K$1:$L$121,2,FALSE),""),"")</f>
        <v>41</v>
      </c>
      <c r="BK578" s="101" t="str">
        <f>IF(C578&gt;0,IF(COUNTIF('CATEGORY ID'!$K$124:$K$165, +VLOOKUP(C578,'STYLE NAMES'!$B:$AE,30,FALSE)) &gt; 0, +VLOOKUP(VLOOKUP(C578,'STYLE NAMES'!$B:$AE,30,FALSE),'CATEGORY ID'!K:M,2,FALSE),""),"")</f>
        <v/>
      </c>
      <c r="BR578" s="101" t="str" cm="1">
        <f t="array" ref="BR578">IF(C578&gt;0,_xlfn.TEXTJOIN(";", TRUE,_xlfn.UNIQUE(_xlfn._xlws.FILTER(BF578:BQ578,(BF578:BQ578&gt;0)),TRUE,FALSE)),"")&amp;";"&amp;BS578</f>
        <v>30;2;108;41;227</v>
      </c>
      <c r="BS578" s="101">
        <v>227</v>
      </c>
      <c r="BU578" s="106">
        <f>IF(C578&gt;0,+VLOOKUP($C578,'STYLE NAMES'!$B:$AC,26,FALSE),"")</f>
        <v>99.9</v>
      </c>
      <c r="BV578" s="106">
        <f>IF(C578&gt;0,+VLOOKUP($C578,'STYLE NAMES'!$B:$AC,27,FALSE),"")</f>
        <v>5490</v>
      </c>
      <c r="BW578" s="106">
        <f>IF(C578&gt;0,+VLOOKUP($C578,'STYLE NAMES'!$B:$AC,28,FALSE),"")</f>
        <v>114.88499999999999</v>
      </c>
      <c r="BY578"/>
      <c r="BZ578" s="101">
        <v>0</v>
      </c>
      <c r="CA578" s="137">
        <f t="shared" si="38"/>
        <v>1</v>
      </c>
      <c r="CB578" s="137" t="str">
        <f>+VLOOKUP(C578,'[2]STYLES &amp; MODELS MATRIX'!$A:$G,7,FALSE)</f>
        <v>HDJ</v>
      </c>
      <c r="CC578" s="137" t="str">
        <f>+VLOOKUP(C578,'[1]STYLES &amp; SIZE CHARTS'!$A:$H,8,FALSE)</f>
        <v>MT-LSBL1</v>
      </c>
      <c r="CD578" s="137"/>
      <c r="CE578" s="205"/>
      <c r="CF578" s="141"/>
    </row>
    <row r="579" spans="1:84" s="101" customFormat="1" ht="12" customHeight="1" x14ac:dyDescent="0.2">
      <c r="A579" s="102">
        <f t="shared" ref="A579:A642" si="40">+U579</f>
        <v>8683711006329</v>
      </c>
      <c r="B579" s="101" t="s">
        <v>893</v>
      </c>
      <c r="C579" s="101" t="s">
        <v>506</v>
      </c>
      <c r="D579" s="101" t="s">
        <v>2974</v>
      </c>
      <c r="E579" s="203" t="s">
        <v>2405</v>
      </c>
      <c r="F579" s="101" t="s">
        <v>2347</v>
      </c>
      <c r="G579" s="101" t="str">
        <f>IF(C579&gt;0,+VLOOKUP($C579,'STYLE NAMES'!$B:$AC,4,FALSE),"")</f>
        <v>RIDER</v>
      </c>
      <c r="H579" s="101" t="str">
        <f>IF(C579&gt;0,+VLOOKUP($C579,'STYLE NAMES'!$B:$AC,5,FALSE),"")</f>
        <v>MEN</v>
      </c>
      <c r="I579" s="101" t="str">
        <f>IF(C579&gt;0,+VLOOKUP($C579,'STYLE NAMES'!$B:$AC,6,FALSE),"")</f>
        <v>TOPS</v>
      </c>
      <c r="J579" s="101" t="str">
        <f>IF(C579&gt;0,+VLOOKUP($C579,'STYLE NAMES'!$B:$AC,7,FALSE),"")</f>
        <v>MEN</v>
      </c>
      <c r="K579" s="101" t="str">
        <f>IF(C579&gt;0,+VLOOKUP($C579,'STYLE NAMES'!$B:$AC,8,FALSE),"")</f>
        <v>BASE LAYERS</v>
      </c>
      <c r="L579" s="101" t="str">
        <f>IF(E579&gt;0,+VLOOKUP($E579,'CODE GENERATOR'!$D:$T,3,FALSE),"")</f>
        <v>W</v>
      </c>
      <c r="M579" s="101" t="str">
        <f>IF(E579&gt;0,+VLOOKUP($E579,'CODE GENERATOR'!$D:$T,4,FALSE),"")</f>
        <v>SUPREME</v>
      </c>
      <c r="N579" s="101" t="str">
        <f>IF(E579&gt;0,+VLOOKUP($E579,'CODE GENERATOR'!$D:$T,6,FALSE),"")</f>
        <v>NAVY</v>
      </c>
      <c r="O579" s="101" t="str">
        <f>IF(E579&gt;0,+VLOOKUP($E579,'CODE GENERATOR'!$D:$T,7,FALSE),"")</f>
        <v>BEIGE</v>
      </c>
      <c r="P579" s="101" t="str">
        <f t="shared" ref="P579:P642" si="41">IF(E579&gt;0,+IF(N579=O579,N579,N579&amp;"/"&amp;O579),"")</f>
        <v>NAVY/BEIGE</v>
      </c>
      <c r="Q579" s="104" t="str">
        <f>IF(E579&gt;0,+VLOOKUP($E579,'CODE GENERATOR'!$D:$T,11,FALSE),"")</f>
        <v>R.TOPMN_BLY0051</v>
      </c>
      <c r="R579" s="104" t="str">
        <f>IF(E579&gt;0,+VLOOKUP($E579,'CODE GENERATOR'!$D:$T,12,FALSE),"")</f>
        <v>SUP0021NAVBEG</v>
      </c>
      <c r="S579" s="104" t="str">
        <f>IF(E579&gt;0,+VLOOKUP($E579,'CODE GENERATOR'!$D:$T,13,FALSE),"")</f>
        <v>R.TOPMN_BLY0051_SUP0021NAVBEG</v>
      </c>
      <c r="T579" s="104" t="str">
        <f t="shared" si="39"/>
        <v>R.TOPMN_BLY0051_SUP0021NAVBEG_XXL</v>
      </c>
      <c r="U579" s="105">
        <v>8683711006329</v>
      </c>
      <c r="V579" s="107" t="str" cm="1">
        <f t="array" ref="V579">_xlfn.TEXTJOIN(";", TRUE, _xlfn.UNIQUE(_xlfn._xlws.FILTER(P$3:P$10029, C$3:C$10029=C579)))</f>
        <v>NAVY/BEIGE;DARK GRAY/LIGHT GRAY</v>
      </c>
      <c r="W579" s="107" t="str" cm="1">
        <f t="array" ref="W579">_xlfn.TEXTJOIN(";", TRUE, _xlfn.UNIQUE(_xlfn._xlws.FILTER(F$3:F$10029, C$3:C$10029=C579)))</f>
        <v>XS;S;M;L;XL;XXL</v>
      </c>
      <c r="X579" s="101" t="str">
        <f>IF(E579&gt;0,+VLOOKUP($E579,'CODE GENERATOR'!$D:$AC,19,FALSE),0)</f>
        <v>2507_W_1395</v>
      </c>
      <c r="Y579" s="101" t="str">
        <f>IF(E579&gt;0,+VLOOKUP($E579,'CODE GENERATOR'!$D:$AC,20,FALSE),0)</f>
        <v>2507_W_1401</v>
      </c>
      <c r="Z579" s="101" t="str">
        <f>IF(E579&gt;0,+VLOOKUP($E579,'CODE GENERATOR'!$D:$AC,21,FALSE),0)</f>
        <v>2507_W_1364</v>
      </c>
      <c r="AA579" s="101" t="str">
        <f>IF(E579&gt;0,+VLOOKUP($E579,'CODE GENERATOR'!$D:$AC,22,FALSE),0)</f>
        <v>2507_W_1407</v>
      </c>
      <c r="AB579" s="101" t="str">
        <f>IF(E579&gt;0,+VLOOKUP($E579,'CODE GENERATOR'!$D:$AC,23,FALSE),0)</f>
        <v/>
      </c>
      <c r="AC579" s="101" t="str">
        <f>IF(E579&gt;0,+VLOOKUP($E579,'CODE GENERATOR'!$D:$AC,24,FALSE),0)</f>
        <v/>
      </c>
      <c r="AD579" s="101" t="str">
        <f>IF(E579&gt;0,+VLOOKUP($E579,'CODE GENERATOR'!$D:$AC,25,FALSE),0)</f>
        <v>2507_VW_Web_26</v>
      </c>
      <c r="AE579" s="101" t="str">
        <f>IF(E579&gt;0,+VLOOKUP($E579,'CODE GENERATOR'!$D:$AC,26,FALSE),0)</f>
        <v/>
      </c>
      <c r="AF579" s="149" t="str">
        <f>IF($C579&gt;0,$C579&amp;" "&amp;$P579&amp;" "&amp;+VLOOKUP($C579,'STYLE NAMES'!$B:$AC,10,FALSE),"""")</f>
        <v xml:space="preserve">OSLO NAVY/BEIGE MEN'S LONG SLEEVE BASE LAYER </v>
      </c>
      <c r="AG579" s="101" t="str">
        <f>"Enjoy our "&amp;(AF579)&amp;"; "&amp;IF(C579&gt;0,+VLOOKUP($C579,'STYLE NAMES'!$B:$AC,11,FALSE),"")</f>
        <v xml:space="preserve">Enjoy our OSLO NAVY/BEIGE MEN'S LONG SLEEVE BASE LAYER ; OSLO Two-color Long Sleeve Base Layer / Second Skin
Soft, comfortable and technical
These elegant base layers are designed to ride and train in style.
</v>
      </c>
      <c r="AH579" s="101" t="str">
        <f>IF(C579&gt;0,+VLOOKUP($C579,'STYLE NAMES'!$B:$AC,12,FALSE),"")</f>
        <v>*Extra-soft and comfortable technical jersey
* 4-way stretch fabric
* Breathable and Quick Dry
* Wrinkle-free and Easy Care
Composition:
90% Polyamide 10% Elasthane</v>
      </c>
      <c r="AI579" s="101" t="str">
        <f>IF(C579&gt;0,+VLOOKUP($C579,'STYLE NAMES'!$B:$AC,13,FALSE),"")</f>
        <v>Machine Wash at 30°C
Mild process
Iron at low temperature
Iron from REVERSE
Do NOT iron on logos or prints
Do not bleach
Do NOT Tumble Dry</v>
      </c>
      <c r="AJ579" s="149" t="str">
        <f>IF($C579&gt;0,$C579&amp;" "&amp;$P579&amp;" "&amp;+VLOOKUP($C579,'STYLE NAMES'!$B:$AC,14,FALSE),"""")</f>
        <v>OSLO NAVY/BEIGE ERKEK UZUN KOL T-SHIRT</v>
      </c>
      <c r="AK579" s="149" t="str">
        <f>"Cavalier SanMarco tarafından tasarlanan "&amp;(AJ579)&amp;"; "&amp;IF(C579&gt;0,+VLOOKUP($C579,'STYLE NAMES'!$B:$AC,15,FALSE),"")</f>
        <v>Cavalier SanMarco tarafından tasarlanan OSLO NAVY/BEIGE ERKEK UZUN KOL T-SHIRT; OSLO Çift Renkli Uzun Kol Antrenman T-shirt / Second Skin
Şık, konforlu ve teknik
Bu zarif t-shirtler, şık bir şekilde ata binmeniz ve antrenman yapmanız için tasarlanmıştır.</v>
      </c>
      <c r="AL579" s="149" t="str">
        <f>IF(C579&gt;0,+VLOOKUP($C579,'STYLE NAMES'!$B:$AC,16,FALSE),"")</f>
        <v>*Ekstra yumuşak ve rahat teknik örme kumaş
* 4 yöne esneyen kumaş
* Nefes Alabilir ve Hızlı Kuruma
* Kırışmaz ve Bakımı Kolay
Kompozisyon:
%90 Poliamid %10 Elastan</v>
      </c>
      <c r="AM579" s="149" t="str">
        <f>IF(C579&gt;0,+VLOOKUP($C579,'STYLE NAMES'!$B:$AC,17,FALSE),"")</f>
        <v>Makinede 30°C' de Yıkayın
Hassas Yıkama
Ilık ütü yapın
Tersten ütüleyin
Logo ve baskıları ÜTÜLEMEYİN
Çamaşır suyu kullanmayın
Kurutma Makinesinde Kurutmayın</v>
      </c>
      <c r="AN579" s="149" t="str">
        <f>IF($C579&gt;0,$C579&amp;" "&amp;$P579&amp;" "&amp;+VLOOKUP($C579,'STYLE NAMES'!$B:$AC,18,FALSE),"""")</f>
        <v>OSLO NAVY/BEIGE MAGLIETTA MANICA LUNGA DA UOMO</v>
      </c>
      <c r="AO579" s="101" t="str">
        <f>"Disegnato da Cavalier SanMarco "&amp;(AN579)&amp;"; "&amp;IF(C579&gt;0,+VLOOKUP($C579,'STYLE NAMES'!$B:$AC,19,FALSE),"")</f>
        <v>Disegnato da Cavalier SanMarco OSLO NAVY/BEIGE MAGLIETTA MANICA LUNGA DA UOMO; OSLO Maglietta tecnica a mezza zip / Second Skin
Morbida, confortevole e tecnica 
Queste magliette elegante sono progettati per cavalcare e allenarsi con stile.</v>
      </c>
      <c r="AP579" s="101" t="str">
        <f>IF(C579&gt;0,+VLOOKUP($C579,'STYLE NAMES'!$B:$AC,20,FALSE),"")</f>
        <v>Jersey tecnico extra-morbido e confortevole 
Tessuto elasticizzato 4-way stretch 
Traspirante e ad asciugatura rapida 
No stiro e di facile manutenzione 
Composizione: 
90% Poliammide, 10% Elastan</v>
      </c>
      <c r="AQ579" s="101" t="str">
        <f>IF(C579&gt;0,+VLOOKUP($C579,'STYLE NAMES'!$B:$AC,21,FALSE),"")</f>
        <v>Lavare in lavatrice a 30°C Ciclo delicato 
Stirare a bassa temperatura
Stirare al rovescio 
Non stirare su loghi o stampe 
Non candeggiare 
Non asciugare in asciugatrice</v>
      </c>
      <c r="AR579" s="101">
        <f>IF(D579&gt;0,+VLOOKUP($C579,'STYLE NAMES'!$B:$AC,22,FALSE),"")</f>
        <v>0</v>
      </c>
      <c r="AS579" s="101">
        <f>IF(E579&gt;0,+VLOOKUP($C579,'STYLE NAMES'!$B:$AC,23,FALSE),"")</f>
        <v>0</v>
      </c>
      <c r="AT579" s="101">
        <f>IF(F579&gt;0,+VLOOKUP($C579,'STYLE NAMES'!$B:$AC,24,FALSE),"")</f>
        <v>0</v>
      </c>
      <c r="AU579" s="101">
        <f>IF(G579&gt;0,+VLOOKUP($C579,'STYLE NAMES'!$B:$AC,25,FALSE),"")</f>
        <v>0</v>
      </c>
      <c r="AV579" s="101" t="str">
        <f>+VLOOKUP($S579,'CODE GENERATOR'!$P:$AM,15,FALSE)</f>
        <v>R.BOTMN_BRC0066_TJR0026NAVNAV</v>
      </c>
      <c r="AW579" s="101" t="str">
        <f>+VLOOKUP($S579,'CODE GENERATOR'!$P:$AM,16,FALSE)</f>
        <v>A.RACUX_BLT0015_BRD0012BEGBEG</v>
      </c>
      <c r="AX579" s="101" t="str">
        <f>+VLOOKUP($S579,'CODE GENERATOR'!$P:$AM,17,FALSE)</f>
        <v>A.RACAU_SOC0018_NYL00003XBST3</v>
      </c>
      <c r="AY579" s="101">
        <f>+VLOOKUP($S579,'CODE GENERATOR'!$P:$AM,18,FALSE)</f>
        <v>0</v>
      </c>
      <c r="AZ579" s="101">
        <f>+VLOOKUP($S579,'CODE GENERATOR'!$P:$AM,19,FALSE)</f>
        <v>0</v>
      </c>
      <c r="BA579" s="101">
        <f>+VLOOKUP($S579,'CODE GENERATOR'!$P:$AM,20,FALSE)</f>
        <v>0</v>
      </c>
      <c r="BB579" s="101">
        <f>+VLOOKUP($S579,'CODE GENERATOR'!$P:$AM,21,FALSE)</f>
        <v>0</v>
      </c>
      <c r="BC579" s="101">
        <f>+VLOOKUP($S579,'CODE GENERATOR'!$P:$AM,22,FALSE)</f>
        <v>0</v>
      </c>
      <c r="BD579" s="101">
        <f>+VLOOKUP($S579,'CODE GENERATOR'!$P:$AM,23,FALSE)</f>
        <v>0</v>
      </c>
      <c r="BE579" s="101">
        <f>+VLOOKUP($S579,'CODE GENERATOR'!$P:$AM,24,FALSE)</f>
        <v>0</v>
      </c>
      <c r="BF579" s="101">
        <f>IF(C579&gt;0,+VLOOKUP(G579,'CATEGORY ID'!$A$1:$L$118,3,FALSE),"")</f>
        <v>30</v>
      </c>
      <c r="BG579" s="101">
        <f>IF(C579&gt;0,+VLOOKUP(H579,'CATEGORY ID'!$D$1:$L$118,3,FALSE),"")</f>
        <v>2</v>
      </c>
      <c r="BH579" s="101">
        <f>IF(C579&gt;0,+VLOOKUP((+H579&amp;I579),'CATEGORY ID'!$H$1:$I$121,2,FALSE),"")</f>
        <v>108</v>
      </c>
      <c r="BJ579" s="101">
        <f>IF(C579&gt;0,IF(COUNTIF('CATEGORY ID'!$K$1:$K$121,+H579&amp;K579) &gt; 0, +VLOOKUP(+H579&amp;K579,'CATEGORY ID'!$K$1:$L$121,2,FALSE),""),"")</f>
        <v>41</v>
      </c>
      <c r="BK579" s="101" t="str">
        <f>IF(C579&gt;0,IF(COUNTIF('CATEGORY ID'!$K$124:$K$165, +VLOOKUP(C579,'STYLE NAMES'!$B:$AE,30,FALSE)) &gt; 0, +VLOOKUP(VLOOKUP(C579,'STYLE NAMES'!$B:$AE,30,FALSE),'CATEGORY ID'!K:M,2,FALSE),""),"")</f>
        <v/>
      </c>
      <c r="BR579" s="101" t="str" cm="1">
        <f t="array" ref="BR579">IF(C579&gt;0,_xlfn.TEXTJOIN(";", TRUE,_xlfn.UNIQUE(_xlfn._xlws.FILTER(BF579:BQ579,(BF579:BQ579&gt;0)),TRUE,FALSE)),"")&amp;";"&amp;BS579</f>
        <v>30;2;108;41;227</v>
      </c>
      <c r="BS579" s="101">
        <v>227</v>
      </c>
      <c r="BU579" s="106">
        <f>IF(C579&gt;0,+VLOOKUP($C579,'STYLE NAMES'!$B:$AC,26,FALSE),"")</f>
        <v>99.9</v>
      </c>
      <c r="BV579" s="106">
        <f>IF(C579&gt;0,+VLOOKUP($C579,'STYLE NAMES'!$B:$AC,27,FALSE),"")</f>
        <v>5490</v>
      </c>
      <c r="BW579" s="106">
        <f>IF(C579&gt;0,+VLOOKUP($C579,'STYLE NAMES'!$B:$AC,28,FALSE),"")</f>
        <v>114.88499999999999</v>
      </c>
      <c r="BY579"/>
      <c r="BZ579" s="101">
        <v>0</v>
      </c>
      <c r="CA579" s="137">
        <f t="shared" ref="CA579:CA642" si="42">+IF(X579=0,0,1)</f>
        <v>1</v>
      </c>
      <c r="CB579" s="137" t="str">
        <f>+VLOOKUP(C579,'[2]STYLES &amp; MODELS MATRIX'!$A:$G,7,FALSE)</f>
        <v>HDJ</v>
      </c>
      <c r="CC579" s="137" t="str">
        <f>+VLOOKUP(C579,'[1]STYLES &amp; SIZE CHARTS'!$A:$H,8,FALSE)</f>
        <v>MT-LSBL1</v>
      </c>
      <c r="CD579" s="137"/>
      <c r="CE579" s="205"/>
      <c r="CF579" s="141"/>
    </row>
    <row r="580" spans="1:84" s="101" customFormat="1" ht="12" customHeight="1" x14ac:dyDescent="0.2">
      <c r="A580" s="102">
        <f t="shared" si="40"/>
        <v>8683711006336</v>
      </c>
      <c r="B580" s="101" t="s">
        <v>893</v>
      </c>
      <c r="C580" s="101" t="s">
        <v>506</v>
      </c>
      <c r="D580" s="101" t="s">
        <v>2974</v>
      </c>
      <c r="E580" s="203" t="s">
        <v>2406</v>
      </c>
      <c r="F580" s="101" t="s">
        <v>2346</v>
      </c>
      <c r="G580" s="101" t="str">
        <f>IF(C580&gt;0,+VLOOKUP($C580,'STYLE NAMES'!$B:$AC,4,FALSE),"")</f>
        <v>RIDER</v>
      </c>
      <c r="H580" s="101" t="str">
        <f>IF(C580&gt;0,+VLOOKUP($C580,'STYLE NAMES'!$B:$AC,5,FALSE),"")</f>
        <v>MEN</v>
      </c>
      <c r="I580" s="101" t="str">
        <f>IF(C580&gt;0,+VLOOKUP($C580,'STYLE NAMES'!$B:$AC,6,FALSE),"")</f>
        <v>TOPS</v>
      </c>
      <c r="J580" s="101" t="str">
        <f>IF(C580&gt;0,+VLOOKUP($C580,'STYLE NAMES'!$B:$AC,7,FALSE),"")</f>
        <v>MEN</v>
      </c>
      <c r="K580" s="101" t="str">
        <f>IF(C580&gt;0,+VLOOKUP($C580,'STYLE NAMES'!$B:$AC,8,FALSE),"")</f>
        <v>BASE LAYERS</v>
      </c>
      <c r="L580" s="101" t="str">
        <f>IF(E580&gt;0,+VLOOKUP($E580,'CODE GENERATOR'!$D:$T,3,FALSE),"")</f>
        <v>W</v>
      </c>
      <c r="M580" s="101" t="str">
        <f>IF(E580&gt;0,+VLOOKUP($E580,'CODE GENERATOR'!$D:$T,4,FALSE),"")</f>
        <v>SUPREME</v>
      </c>
      <c r="N580" s="101" t="str">
        <f>IF(E580&gt;0,+VLOOKUP($E580,'CODE GENERATOR'!$D:$T,6,FALSE),"")</f>
        <v>DARK GRAY</v>
      </c>
      <c r="O580" s="101" t="str">
        <f>IF(E580&gt;0,+VLOOKUP($E580,'CODE GENERATOR'!$D:$T,7,FALSE),"")</f>
        <v>LIGHT GRAY</v>
      </c>
      <c r="P580" s="101" t="str">
        <f t="shared" si="41"/>
        <v>DARK GRAY/LIGHT GRAY</v>
      </c>
      <c r="Q580" s="104" t="str">
        <f>IF(E580&gt;0,+VLOOKUP($E580,'CODE GENERATOR'!$D:$T,11,FALSE),"")</f>
        <v>R.TOPMN_BLY0051</v>
      </c>
      <c r="R580" s="104" t="str">
        <f>IF(E580&gt;0,+VLOOKUP($E580,'CODE GENERATOR'!$D:$T,12,FALSE),"")</f>
        <v>SUP0022DGYLGY</v>
      </c>
      <c r="S580" s="104" t="str">
        <f>IF(E580&gt;0,+VLOOKUP($E580,'CODE GENERATOR'!$D:$T,13,FALSE),"")</f>
        <v>R.TOPMN_BLY0051_SUP0022DGYLGY</v>
      </c>
      <c r="T580" s="104" t="str">
        <f t="shared" si="39"/>
        <v>R.TOPMN_BLY0051_SUP0022DGYLGY_XS</v>
      </c>
      <c r="U580" s="105">
        <v>8683711006336</v>
      </c>
      <c r="V580" s="107" t="str" cm="1">
        <f t="array" ref="V580">_xlfn.TEXTJOIN(";", TRUE, _xlfn.UNIQUE(_xlfn._xlws.FILTER(P$3:P$10029, C$3:C$10029=C580)))</f>
        <v>NAVY/BEIGE;DARK GRAY/LIGHT GRAY</v>
      </c>
      <c r="W580" s="107" t="str" cm="1">
        <f t="array" ref="W580">_xlfn.TEXTJOIN(";", TRUE, _xlfn.UNIQUE(_xlfn._xlws.FILTER(F$3:F$10029, C$3:C$10029=C580)))</f>
        <v>XS;S;M;L;XL;XXL</v>
      </c>
      <c r="X580" s="101" t="str">
        <f>IF(E580&gt;0,+VLOOKUP($E580,'CODE GENERATOR'!$D:$AC,19,FALSE),0)</f>
        <v>2507_W_1522</v>
      </c>
      <c r="Y580" s="101" t="str">
        <f>IF(E580&gt;0,+VLOOKUP($E580,'CODE GENERATOR'!$D:$AC,20,FALSE),0)</f>
        <v>2507_W_1513</v>
      </c>
      <c r="Z580" s="101" t="str">
        <f>IF(E580&gt;0,+VLOOKUP($E580,'CODE GENERATOR'!$D:$AC,21,FALSE),0)</f>
        <v>2507_W_1497</v>
      </c>
      <c r="AA580" s="101" t="str">
        <f>IF(E580&gt;0,+VLOOKUP($E580,'CODE GENERATOR'!$D:$AC,22,FALSE),0)</f>
        <v>2507_W_1533</v>
      </c>
      <c r="AB580" s="101" t="str">
        <f>IF(E580&gt;0,+VLOOKUP($E580,'CODE GENERATOR'!$D:$AC,23,FALSE),0)</f>
        <v/>
      </c>
      <c r="AC580" s="101" t="str">
        <f>IF(E580&gt;0,+VLOOKUP($E580,'CODE GENERATOR'!$D:$AC,24,FALSE),0)</f>
        <v/>
      </c>
      <c r="AD580" s="101" t="str">
        <f>IF(E580&gt;0,+VLOOKUP($E580,'CODE GENERATOR'!$D:$AC,25,FALSE),0)</f>
        <v>2507_VW_Web_29</v>
      </c>
      <c r="AE580" s="101" t="str">
        <f>IF(E580&gt;0,+VLOOKUP($E580,'CODE GENERATOR'!$D:$AC,26,FALSE),0)</f>
        <v/>
      </c>
      <c r="AF580" s="149" t="str">
        <f>IF($C580&gt;0,$C580&amp;" "&amp;$P580&amp;" "&amp;+VLOOKUP($C580,'STYLE NAMES'!$B:$AC,10,FALSE),"""")</f>
        <v xml:space="preserve">OSLO DARK GRAY/LIGHT GRAY MEN'S LONG SLEEVE BASE LAYER </v>
      </c>
      <c r="AG580" s="101" t="str">
        <f>"Enjoy our "&amp;(AF580)&amp;"; "&amp;IF(C580&gt;0,+VLOOKUP($C580,'STYLE NAMES'!$B:$AC,11,FALSE),"")</f>
        <v xml:space="preserve">Enjoy our OSLO DARK GRAY/LIGHT GRAY MEN'S LONG SLEEVE BASE LAYER ; OSLO Two-color Long Sleeve Base Layer / Second Skin
Soft, comfortable and technical
These elegant base layers are designed to ride and train in style.
</v>
      </c>
      <c r="AH580" s="101" t="str">
        <f>IF(C580&gt;0,+VLOOKUP($C580,'STYLE NAMES'!$B:$AC,12,FALSE),"")</f>
        <v>*Extra-soft and comfortable technical jersey
* 4-way stretch fabric
* Breathable and Quick Dry
* Wrinkle-free and Easy Care
Composition:
90% Polyamide 10% Elasthane</v>
      </c>
      <c r="AI580" s="101" t="str">
        <f>IF(C580&gt;0,+VLOOKUP($C580,'STYLE NAMES'!$B:$AC,13,FALSE),"")</f>
        <v>Machine Wash at 30°C
Mild process
Iron at low temperature
Iron from REVERSE
Do NOT iron on logos or prints
Do not bleach
Do NOT Tumble Dry</v>
      </c>
      <c r="AJ580" s="149" t="str">
        <f>IF($C580&gt;0,$C580&amp;" "&amp;$P580&amp;" "&amp;+VLOOKUP($C580,'STYLE NAMES'!$B:$AC,14,FALSE),"""")</f>
        <v>OSLO DARK GRAY/LIGHT GRAY ERKEK UZUN KOL T-SHIRT</v>
      </c>
      <c r="AK580" s="149" t="str">
        <f>"Cavalier SanMarco tarafından tasarlanan "&amp;(AJ580)&amp;"; "&amp;IF(C580&gt;0,+VLOOKUP($C580,'STYLE NAMES'!$B:$AC,15,FALSE),"")</f>
        <v>Cavalier SanMarco tarafından tasarlanan OSLO DARK GRAY/LIGHT GRAY ERKEK UZUN KOL T-SHIRT; OSLO Çift Renkli Uzun Kol Antrenman T-shirt / Second Skin
Şık, konforlu ve teknik
Bu zarif t-shirtler, şık bir şekilde ata binmeniz ve antrenman yapmanız için tasarlanmıştır.</v>
      </c>
      <c r="AL580" s="149" t="str">
        <f>IF(C580&gt;0,+VLOOKUP($C580,'STYLE NAMES'!$B:$AC,16,FALSE),"")</f>
        <v>*Ekstra yumuşak ve rahat teknik örme kumaş
* 4 yöne esneyen kumaş
* Nefes Alabilir ve Hızlı Kuruma
* Kırışmaz ve Bakımı Kolay
Kompozisyon:
%90 Poliamid %10 Elastan</v>
      </c>
      <c r="AM580" s="149" t="str">
        <f>IF(C580&gt;0,+VLOOKUP($C580,'STYLE NAMES'!$B:$AC,17,FALSE),"")</f>
        <v>Makinede 30°C' de Yıkayın
Hassas Yıkama
Ilık ütü yapın
Tersten ütüleyin
Logo ve baskıları ÜTÜLEMEYİN
Çamaşır suyu kullanmayın
Kurutma Makinesinde Kurutmayın</v>
      </c>
      <c r="AN580" s="149" t="str">
        <f>IF($C580&gt;0,$C580&amp;" "&amp;$P580&amp;" "&amp;+VLOOKUP($C580,'STYLE NAMES'!$B:$AC,18,FALSE),"""")</f>
        <v>OSLO DARK GRAY/LIGHT GRAY MAGLIETTA MANICA LUNGA DA UOMO</v>
      </c>
      <c r="AO580" s="101" t="str">
        <f>"Disegnato da Cavalier SanMarco "&amp;(AN580)&amp;"; "&amp;IF(C580&gt;0,+VLOOKUP($C580,'STYLE NAMES'!$B:$AC,19,FALSE),"")</f>
        <v>Disegnato da Cavalier SanMarco OSLO DARK GRAY/LIGHT GRAY MAGLIETTA MANICA LUNGA DA UOMO; OSLO Maglietta tecnica a mezza zip / Second Skin
Morbida, confortevole e tecnica 
Queste magliette elegante sono progettati per cavalcare e allenarsi con stile.</v>
      </c>
      <c r="AP580" s="101" t="str">
        <f>IF(C580&gt;0,+VLOOKUP($C580,'STYLE NAMES'!$B:$AC,20,FALSE),"")</f>
        <v>Jersey tecnico extra-morbido e confortevole 
Tessuto elasticizzato 4-way stretch 
Traspirante e ad asciugatura rapida 
No stiro e di facile manutenzione 
Composizione: 
90% Poliammide, 10% Elastan</v>
      </c>
      <c r="AQ580" s="101" t="str">
        <f>IF(C580&gt;0,+VLOOKUP($C580,'STYLE NAMES'!$B:$AC,21,FALSE),"")</f>
        <v>Lavare in lavatrice a 30°C Ciclo delicato 
Stirare a bassa temperatura
Stirare al rovescio 
Non stirare su loghi o stampe 
Non candeggiare 
Non asciugare in asciugatrice</v>
      </c>
      <c r="AR580" s="101">
        <f>IF(D580&gt;0,+VLOOKUP($C580,'STYLE NAMES'!$B:$AC,22,FALSE),"")</f>
        <v>0</v>
      </c>
      <c r="AS580" s="101">
        <f>IF(E580&gt;0,+VLOOKUP($C580,'STYLE NAMES'!$B:$AC,23,FALSE),"")</f>
        <v>0</v>
      </c>
      <c r="AT580" s="101">
        <f>IF(F580&gt;0,+VLOOKUP($C580,'STYLE NAMES'!$B:$AC,24,FALSE),"")</f>
        <v>0</v>
      </c>
      <c r="AU580" s="101">
        <f>IF(G580&gt;0,+VLOOKUP($C580,'STYLE NAMES'!$B:$AC,25,FALSE),"")</f>
        <v>0</v>
      </c>
      <c r="AV580" s="101" t="str">
        <f>+VLOOKUP($S580,'CODE GENERATOR'!$P:$AM,15,FALSE)</f>
        <v>R.BOTMN_BRC0066_TJR0026STGSTG</v>
      </c>
      <c r="AW580" s="101" t="str">
        <f>+VLOOKUP($S580,'CODE GENERATOR'!$P:$AM,16,FALSE)</f>
        <v>A.RACUX_BLT0015_BRD0012MLBMLB</v>
      </c>
      <c r="AX580" s="101" t="str">
        <f>+VLOOKUP($S580,'CODE GENERATOR'!$P:$AM,17,FALSE)</f>
        <v>A.RACAU_SOC0018_NYL00003XBST3</v>
      </c>
      <c r="AY580" s="101">
        <f>+VLOOKUP($S580,'CODE GENERATOR'!$P:$AM,18,FALSE)</f>
        <v>0</v>
      </c>
      <c r="AZ580" s="101">
        <f>+VLOOKUP($S580,'CODE GENERATOR'!$P:$AM,19,FALSE)</f>
        <v>0</v>
      </c>
      <c r="BA580" s="101">
        <f>+VLOOKUP($S580,'CODE GENERATOR'!$P:$AM,20,FALSE)</f>
        <v>0</v>
      </c>
      <c r="BB580" s="101">
        <f>+VLOOKUP($S580,'CODE GENERATOR'!$P:$AM,21,FALSE)</f>
        <v>0</v>
      </c>
      <c r="BC580" s="101">
        <f>+VLOOKUP($S580,'CODE GENERATOR'!$P:$AM,22,FALSE)</f>
        <v>0</v>
      </c>
      <c r="BD580" s="101">
        <f>+VLOOKUP($S580,'CODE GENERATOR'!$P:$AM,23,FALSE)</f>
        <v>0</v>
      </c>
      <c r="BE580" s="101">
        <f>+VLOOKUP($S580,'CODE GENERATOR'!$P:$AM,24,FALSE)</f>
        <v>0</v>
      </c>
      <c r="BF580" s="101">
        <f>IF(C580&gt;0,+VLOOKUP(G580,'CATEGORY ID'!$A$1:$L$118,3,FALSE),"")</f>
        <v>30</v>
      </c>
      <c r="BG580" s="101">
        <f>IF(C580&gt;0,+VLOOKUP(H580,'CATEGORY ID'!$D$1:$L$118,3,FALSE),"")</f>
        <v>2</v>
      </c>
      <c r="BH580" s="101">
        <f>IF(C580&gt;0,+VLOOKUP((+H580&amp;I580),'CATEGORY ID'!$H$1:$I$121,2,FALSE),"")</f>
        <v>108</v>
      </c>
      <c r="BJ580" s="101">
        <f>IF(C580&gt;0,IF(COUNTIF('CATEGORY ID'!$K$1:$K$121,+H580&amp;K580) &gt; 0, +VLOOKUP(+H580&amp;K580,'CATEGORY ID'!$K$1:$L$121,2,FALSE),""),"")</f>
        <v>41</v>
      </c>
      <c r="BK580" s="101" t="str">
        <f>IF(C580&gt;0,IF(COUNTIF('CATEGORY ID'!$K$124:$K$165, +VLOOKUP(C580,'STYLE NAMES'!$B:$AE,30,FALSE)) &gt; 0, +VLOOKUP(VLOOKUP(C580,'STYLE NAMES'!$B:$AE,30,FALSE),'CATEGORY ID'!K:M,2,FALSE),""),"")</f>
        <v/>
      </c>
      <c r="BR580" s="101" t="str" cm="1">
        <f t="array" ref="BR580">IF(C580&gt;0,_xlfn.TEXTJOIN(";", TRUE,_xlfn.UNIQUE(_xlfn._xlws.FILTER(BF580:BQ580,(BF580:BQ580&gt;0)),TRUE,FALSE)),"")&amp;";"&amp;BS580</f>
        <v>30;2;108;41;227</v>
      </c>
      <c r="BS580" s="101">
        <v>227</v>
      </c>
      <c r="BU580" s="106">
        <f>IF(C580&gt;0,+VLOOKUP($C580,'STYLE NAMES'!$B:$AC,26,FALSE),"")</f>
        <v>99.9</v>
      </c>
      <c r="BV580" s="106">
        <f>IF(C580&gt;0,+VLOOKUP($C580,'STYLE NAMES'!$B:$AC,27,FALSE),"")</f>
        <v>5490</v>
      </c>
      <c r="BW580" s="106">
        <f>IF(C580&gt;0,+VLOOKUP($C580,'STYLE NAMES'!$B:$AC,28,FALSE),"")</f>
        <v>114.88499999999999</v>
      </c>
      <c r="BY580"/>
      <c r="BZ580" s="101">
        <v>0</v>
      </c>
      <c r="CA580" s="137">
        <f t="shared" si="42"/>
        <v>1</v>
      </c>
      <c r="CB580" s="137" t="str">
        <f>+VLOOKUP(C580,'[2]STYLES &amp; MODELS MATRIX'!$A:$G,7,FALSE)</f>
        <v>HDJ</v>
      </c>
      <c r="CC580" s="137" t="str">
        <f>+VLOOKUP(C580,'[1]STYLES &amp; SIZE CHARTS'!$A:$H,8,FALSE)</f>
        <v>MT-LSBL1</v>
      </c>
      <c r="CD580" s="137"/>
      <c r="CE580" s="205"/>
      <c r="CF580" s="141"/>
    </row>
    <row r="581" spans="1:84" s="101" customFormat="1" ht="12" customHeight="1" x14ac:dyDescent="0.2">
      <c r="A581" s="102">
        <f t="shared" si="40"/>
        <v>8683711006343</v>
      </c>
      <c r="B581" s="101" t="s">
        <v>893</v>
      </c>
      <c r="C581" s="101" t="s">
        <v>506</v>
      </c>
      <c r="D581" s="101" t="s">
        <v>2974</v>
      </c>
      <c r="E581" s="203" t="s">
        <v>2406</v>
      </c>
      <c r="F581" s="101" t="s">
        <v>785</v>
      </c>
      <c r="G581" s="101" t="str">
        <f>IF(C581&gt;0,+VLOOKUP($C581,'STYLE NAMES'!$B:$AC,4,FALSE),"")</f>
        <v>RIDER</v>
      </c>
      <c r="H581" s="101" t="str">
        <f>IF(C581&gt;0,+VLOOKUP($C581,'STYLE NAMES'!$B:$AC,5,FALSE),"")</f>
        <v>MEN</v>
      </c>
      <c r="I581" s="101" t="str">
        <f>IF(C581&gt;0,+VLOOKUP($C581,'STYLE NAMES'!$B:$AC,6,FALSE),"")</f>
        <v>TOPS</v>
      </c>
      <c r="J581" s="101" t="str">
        <f>IF(C581&gt;0,+VLOOKUP($C581,'STYLE NAMES'!$B:$AC,7,FALSE),"")</f>
        <v>MEN</v>
      </c>
      <c r="K581" s="101" t="str">
        <f>IF(C581&gt;0,+VLOOKUP($C581,'STYLE NAMES'!$B:$AC,8,FALSE),"")</f>
        <v>BASE LAYERS</v>
      </c>
      <c r="L581" s="101" t="str">
        <f>IF(E581&gt;0,+VLOOKUP($E581,'CODE GENERATOR'!$D:$T,3,FALSE),"")</f>
        <v>W</v>
      </c>
      <c r="M581" s="101" t="str">
        <f>IF(E581&gt;0,+VLOOKUP($E581,'CODE GENERATOR'!$D:$T,4,FALSE),"")</f>
        <v>SUPREME</v>
      </c>
      <c r="N581" s="101" t="str">
        <f>IF(E581&gt;0,+VLOOKUP($E581,'CODE GENERATOR'!$D:$T,6,FALSE),"")</f>
        <v>DARK GRAY</v>
      </c>
      <c r="O581" s="101" t="str">
        <f>IF(E581&gt;0,+VLOOKUP($E581,'CODE GENERATOR'!$D:$T,7,FALSE),"")</f>
        <v>LIGHT GRAY</v>
      </c>
      <c r="P581" s="101" t="str">
        <f t="shared" si="41"/>
        <v>DARK GRAY/LIGHT GRAY</v>
      </c>
      <c r="Q581" s="104" t="str">
        <f>IF(E581&gt;0,+VLOOKUP($E581,'CODE GENERATOR'!$D:$T,11,FALSE),"")</f>
        <v>R.TOPMN_BLY0051</v>
      </c>
      <c r="R581" s="104" t="str">
        <f>IF(E581&gt;0,+VLOOKUP($E581,'CODE GENERATOR'!$D:$T,12,FALSE),"")</f>
        <v>SUP0022DGYLGY</v>
      </c>
      <c r="S581" s="104" t="str">
        <f>IF(E581&gt;0,+VLOOKUP($E581,'CODE GENERATOR'!$D:$T,13,FALSE),"")</f>
        <v>R.TOPMN_BLY0051_SUP0022DGYLGY</v>
      </c>
      <c r="T581" s="104" t="str">
        <f t="shared" si="39"/>
        <v>R.TOPMN_BLY0051_SUP0022DGYLGY_S</v>
      </c>
      <c r="U581" s="105">
        <v>8683711006343</v>
      </c>
      <c r="V581" s="107" t="str" cm="1">
        <f t="array" ref="V581">_xlfn.TEXTJOIN(";", TRUE, _xlfn.UNIQUE(_xlfn._xlws.FILTER(P$3:P$10029, C$3:C$10029=C581)))</f>
        <v>NAVY/BEIGE;DARK GRAY/LIGHT GRAY</v>
      </c>
      <c r="W581" s="107" t="str" cm="1">
        <f t="array" ref="W581">_xlfn.TEXTJOIN(";", TRUE, _xlfn.UNIQUE(_xlfn._xlws.FILTER(F$3:F$10029, C$3:C$10029=C581)))</f>
        <v>XS;S;M;L;XL;XXL</v>
      </c>
      <c r="X581" s="101" t="str">
        <f>IF(E581&gt;0,+VLOOKUP($E581,'CODE GENERATOR'!$D:$AC,19,FALSE),0)</f>
        <v>2507_W_1522</v>
      </c>
      <c r="Y581" s="101" t="str">
        <f>IF(E581&gt;0,+VLOOKUP($E581,'CODE GENERATOR'!$D:$AC,20,FALSE),0)</f>
        <v>2507_W_1513</v>
      </c>
      <c r="Z581" s="101" t="str">
        <f>IF(E581&gt;0,+VLOOKUP($E581,'CODE GENERATOR'!$D:$AC,21,FALSE),0)</f>
        <v>2507_W_1497</v>
      </c>
      <c r="AA581" s="101" t="str">
        <f>IF(E581&gt;0,+VLOOKUP($E581,'CODE GENERATOR'!$D:$AC,22,FALSE),0)</f>
        <v>2507_W_1533</v>
      </c>
      <c r="AB581" s="101" t="str">
        <f>IF(E581&gt;0,+VLOOKUP($E581,'CODE GENERATOR'!$D:$AC,23,FALSE),0)</f>
        <v/>
      </c>
      <c r="AC581" s="101" t="str">
        <f>IF(E581&gt;0,+VLOOKUP($E581,'CODE GENERATOR'!$D:$AC,24,FALSE),0)</f>
        <v/>
      </c>
      <c r="AD581" s="101" t="str">
        <f>IF(E581&gt;0,+VLOOKUP($E581,'CODE GENERATOR'!$D:$AC,25,FALSE),0)</f>
        <v>2507_VW_Web_29</v>
      </c>
      <c r="AE581" s="101" t="str">
        <f>IF(E581&gt;0,+VLOOKUP($E581,'CODE GENERATOR'!$D:$AC,26,FALSE),0)</f>
        <v/>
      </c>
      <c r="AF581" s="149" t="str">
        <f>IF($C581&gt;0,$C581&amp;" "&amp;$P581&amp;" "&amp;+VLOOKUP($C581,'STYLE NAMES'!$B:$AC,10,FALSE),"""")</f>
        <v xml:space="preserve">OSLO DARK GRAY/LIGHT GRAY MEN'S LONG SLEEVE BASE LAYER </v>
      </c>
      <c r="AG581" s="101" t="str">
        <f>"Enjoy our "&amp;(AF581)&amp;"; "&amp;IF(C581&gt;0,+VLOOKUP($C581,'STYLE NAMES'!$B:$AC,11,FALSE),"")</f>
        <v xml:space="preserve">Enjoy our OSLO DARK GRAY/LIGHT GRAY MEN'S LONG SLEEVE BASE LAYER ; OSLO Two-color Long Sleeve Base Layer / Second Skin
Soft, comfortable and technical
These elegant base layers are designed to ride and train in style.
</v>
      </c>
      <c r="AH581" s="101" t="str">
        <f>IF(C581&gt;0,+VLOOKUP($C581,'STYLE NAMES'!$B:$AC,12,FALSE),"")</f>
        <v>*Extra-soft and comfortable technical jersey
* 4-way stretch fabric
* Breathable and Quick Dry
* Wrinkle-free and Easy Care
Composition:
90% Polyamide 10% Elasthane</v>
      </c>
      <c r="AI581" s="101" t="str">
        <f>IF(C581&gt;0,+VLOOKUP($C581,'STYLE NAMES'!$B:$AC,13,FALSE),"")</f>
        <v>Machine Wash at 30°C
Mild process
Iron at low temperature
Iron from REVERSE
Do NOT iron on logos or prints
Do not bleach
Do NOT Tumble Dry</v>
      </c>
      <c r="AJ581" s="149" t="str">
        <f>IF($C581&gt;0,$C581&amp;" "&amp;$P581&amp;" "&amp;+VLOOKUP($C581,'STYLE NAMES'!$B:$AC,14,FALSE),"""")</f>
        <v>OSLO DARK GRAY/LIGHT GRAY ERKEK UZUN KOL T-SHIRT</v>
      </c>
      <c r="AK581" s="149" t="str">
        <f>"Cavalier SanMarco tarafından tasarlanan "&amp;(AJ581)&amp;"; "&amp;IF(C581&gt;0,+VLOOKUP($C581,'STYLE NAMES'!$B:$AC,15,FALSE),"")</f>
        <v>Cavalier SanMarco tarafından tasarlanan OSLO DARK GRAY/LIGHT GRAY ERKEK UZUN KOL T-SHIRT; OSLO Çift Renkli Uzun Kol Antrenman T-shirt / Second Skin
Şık, konforlu ve teknik
Bu zarif t-shirtler, şık bir şekilde ata binmeniz ve antrenman yapmanız için tasarlanmıştır.</v>
      </c>
      <c r="AL581" s="149" t="str">
        <f>IF(C581&gt;0,+VLOOKUP($C581,'STYLE NAMES'!$B:$AC,16,FALSE),"")</f>
        <v>*Ekstra yumuşak ve rahat teknik örme kumaş
* 4 yöne esneyen kumaş
* Nefes Alabilir ve Hızlı Kuruma
* Kırışmaz ve Bakımı Kolay
Kompozisyon:
%90 Poliamid %10 Elastan</v>
      </c>
      <c r="AM581" s="149" t="str">
        <f>IF(C581&gt;0,+VLOOKUP($C581,'STYLE NAMES'!$B:$AC,17,FALSE),"")</f>
        <v>Makinede 30°C' de Yıkayın
Hassas Yıkama
Ilık ütü yapın
Tersten ütüleyin
Logo ve baskıları ÜTÜLEMEYİN
Çamaşır suyu kullanmayın
Kurutma Makinesinde Kurutmayın</v>
      </c>
      <c r="AN581" s="149" t="str">
        <f>IF($C581&gt;0,$C581&amp;" "&amp;$P581&amp;" "&amp;+VLOOKUP($C581,'STYLE NAMES'!$B:$AC,18,FALSE),"""")</f>
        <v>OSLO DARK GRAY/LIGHT GRAY MAGLIETTA MANICA LUNGA DA UOMO</v>
      </c>
      <c r="AO581" s="101" t="str">
        <f>"Disegnato da Cavalier SanMarco "&amp;(AN581)&amp;"; "&amp;IF(C581&gt;0,+VLOOKUP($C581,'STYLE NAMES'!$B:$AC,19,FALSE),"")</f>
        <v>Disegnato da Cavalier SanMarco OSLO DARK GRAY/LIGHT GRAY MAGLIETTA MANICA LUNGA DA UOMO; OSLO Maglietta tecnica a mezza zip / Second Skin
Morbida, confortevole e tecnica 
Queste magliette elegante sono progettati per cavalcare e allenarsi con stile.</v>
      </c>
      <c r="AP581" s="101" t="str">
        <f>IF(C581&gt;0,+VLOOKUP($C581,'STYLE NAMES'!$B:$AC,20,FALSE),"")</f>
        <v>Jersey tecnico extra-morbido e confortevole 
Tessuto elasticizzato 4-way stretch 
Traspirante e ad asciugatura rapida 
No stiro e di facile manutenzione 
Composizione: 
90% Poliammide, 10% Elastan</v>
      </c>
      <c r="AQ581" s="101" t="str">
        <f>IF(C581&gt;0,+VLOOKUP($C581,'STYLE NAMES'!$B:$AC,21,FALSE),"")</f>
        <v>Lavare in lavatrice a 30°C Ciclo delicato 
Stirare a bassa temperatura
Stirare al rovescio 
Non stirare su loghi o stampe 
Non candeggiare 
Non asciugare in asciugatrice</v>
      </c>
      <c r="AR581" s="101">
        <f>IF(D581&gt;0,+VLOOKUP($C581,'STYLE NAMES'!$B:$AC,22,FALSE),"")</f>
        <v>0</v>
      </c>
      <c r="AS581" s="101">
        <f>IF(E581&gt;0,+VLOOKUP($C581,'STYLE NAMES'!$B:$AC,23,FALSE),"")</f>
        <v>0</v>
      </c>
      <c r="AT581" s="101">
        <f>IF(F581&gt;0,+VLOOKUP($C581,'STYLE NAMES'!$B:$AC,24,FALSE),"")</f>
        <v>0</v>
      </c>
      <c r="AU581" s="101">
        <f>IF(G581&gt;0,+VLOOKUP($C581,'STYLE NAMES'!$B:$AC,25,FALSE),"")</f>
        <v>0</v>
      </c>
      <c r="AV581" s="101" t="str">
        <f>+VLOOKUP($S581,'CODE GENERATOR'!$P:$AM,15,FALSE)</f>
        <v>R.BOTMN_BRC0066_TJR0026STGSTG</v>
      </c>
      <c r="AW581" s="101" t="str">
        <f>+VLOOKUP($S581,'CODE GENERATOR'!$P:$AM,16,FALSE)</f>
        <v>A.RACUX_BLT0015_BRD0012MLBMLB</v>
      </c>
      <c r="AX581" s="101" t="str">
        <f>+VLOOKUP($S581,'CODE GENERATOR'!$P:$AM,17,FALSE)</f>
        <v>A.RACAU_SOC0018_NYL00003XBST3</v>
      </c>
      <c r="AY581" s="101">
        <f>+VLOOKUP($S581,'CODE GENERATOR'!$P:$AM,18,FALSE)</f>
        <v>0</v>
      </c>
      <c r="AZ581" s="101">
        <f>+VLOOKUP($S581,'CODE GENERATOR'!$P:$AM,19,FALSE)</f>
        <v>0</v>
      </c>
      <c r="BA581" s="101">
        <f>+VLOOKUP($S581,'CODE GENERATOR'!$P:$AM,20,FALSE)</f>
        <v>0</v>
      </c>
      <c r="BB581" s="101">
        <f>+VLOOKUP($S581,'CODE GENERATOR'!$P:$AM,21,FALSE)</f>
        <v>0</v>
      </c>
      <c r="BC581" s="101">
        <f>+VLOOKUP($S581,'CODE GENERATOR'!$P:$AM,22,FALSE)</f>
        <v>0</v>
      </c>
      <c r="BD581" s="101">
        <f>+VLOOKUP($S581,'CODE GENERATOR'!$P:$AM,23,FALSE)</f>
        <v>0</v>
      </c>
      <c r="BE581" s="101">
        <f>+VLOOKUP($S581,'CODE GENERATOR'!$P:$AM,24,FALSE)</f>
        <v>0</v>
      </c>
      <c r="BF581" s="101">
        <f>IF(C581&gt;0,+VLOOKUP(G581,'CATEGORY ID'!$A$1:$L$118,3,FALSE),"")</f>
        <v>30</v>
      </c>
      <c r="BG581" s="101">
        <f>IF(C581&gt;0,+VLOOKUP(H581,'CATEGORY ID'!$D$1:$L$118,3,FALSE),"")</f>
        <v>2</v>
      </c>
      <c r="BH581" s="101">
        <f>IF(C581&gt;0,+VLOOKUP((+H581&amp;I581),'CATEGORY ID'!$H$1:$I$121,2,FALSE),"")</f>
        <v>108</v>
      </c>
      <c r="BJ581" s="101">
        <f>IF(C581&gt;0,IF(COUNTIF('CATEGORY ID'!$K$1:$K$121,+H581&amp;K581) &gt; 0, +VLOOKUP(+H581&amp;K581,'CATEGORY ID'!$K$1:$L$121,2,FALSE),""),"")</f>
        <v>41</v>
      </c>
      <c r="BK581" s="101" t="str">
        <f>IF(C581&gt;0,IF(COUNTIF('CATEGORY ID'!$K$124:$K$165, +VLOOKUP(C581,'STYLE NAMES'!$B:$AE,30,FALSE)) &gt; 0, +VLOOKUP(VLOOKUP(C581,'STYLE NAMES'!$B:$AE,30,FALSE),'CATEGORY ID'!K:M,2,FALSE),""),"")</f>
        <v/>
      </c>
      <c r="BR581" s="101" t="str" cm="1">
        <f t="array" ref="BR581">IF(C581&gt;0,_xlfn.TEXTJOIN(";", TRUE,_xlfn.UNIQUE(_xlfn._xlws.FILTER(BF581:BQ581,(BF581:BQ581&gt;0)),TRUE,FALSE)),"")&amp;";"&amp;BS581</f>
        <v>30;2;108;41;227</v>
      </c>
      <c r="BS581" s="101">
        <v>227</v>
      </c>
      <c r="BU581" s="106">
        <f>IF(C581&gt;0,+VLOOKUP($C581,'STYLE NAMES'!$B:$AC,26,FALSE),"")</f>
        <v>99.9</v>
      </c>
      <c r="BV581" s="106">
        <f>IF(C581&gt;0,+VLOOKUP($C581,'STYLE NAMES'!$B:$AC,27,FALSE),"")</f>
        <v>5490</v>
      </c>
      <c r="BW581" s="106">
        <f>IF(C581&gt;0,+VLOOKUP($C581,'STYLE NAMES'!$B:$AC,28,FALSE),"")</f>
        <v>114.88499999999999</v>
      </c>
      <c r="BY581"/>
      <c r="BZ581" s="101">
        <v>0</v>
      </c>
      <c r="CA581" s="137">
        <f t="shared" si="42"/>
        <v>1</v>
      </c>
      <c r="CB581" s="137" t="str">
        <f>+VLOOKUP(C581,'[2]STYLES &amp; MODELS MATRIX'!$A:$G,7,FALSE)</f>
        <v>HDJ</v>
      </c>
      <c r="CC581" s="137" t="str">
        <f>+VLOOKUP(C581,'[1]STYLES &amp; SIZE CHARTS'!$A:$H,8,FALSE)</f>
        <v>MT-LSBL1</v>
      </c>
      <c r="CD581" s="137"/>
      <c r="CE581" s="205"/>
      <c r="CF581" s="141"/>
    </row>
    <row r="582" spans="1:84" s="101" customFormat="1" ht="12" customHeight="1" x14ac:dyDescent="0.2">
      <c r="A582" s="102">
        <f t="shared" si="40"/>
        <v>8683711006350</v>
      </c>
      <c r="B582" s="101" t="s">
        <v>893</v>
      </c>
      <c r="C582" s="101" t="s">
        <v>506</v>
      </c>
      <c r="D582" s="101" t="s">
        <v>2974</v>
      </c>
      <c r="E582" s="203" t="s">
        <v>2406</v>
      </c>
      <c r="F582" s="101" t="s">
        <v>2247</v>
      </c>
      <c r="G582" s="101" t="str">
        <f>IF(C582&gt;0,+VLOOKUP($C582,'STYLE NAMES'!$B:$AC,4,FALSE),"")</f>
        <v>RIDER</v>
      </c>
      <c r="H582" s="101" t="str">
        <f>IF(C582&gt;0,+VLOOKUP($C582,'STYLE NAMES'!$B:$AC,5,FALSE),"")</f>
        <v>MEN</v>
      </c>
      <c r="I582" s="101" t="str">
        <f>IF(C582&gt;0,+VLOOKUP($C582,'STYLE NAMES'!$B:$AC,6,FALSE),"")</f>
        <v>TOPS</v>
      </c>
      <c r="J582" s="101" t="str">
        <f>IF(C582&gt;0,+VLOOKUP($C582,'STYLE NAMES'!$B:$AC,7,FALSE),"")</f>
        <v>MEN</v>
      </c>
      <c r="K582" s="101" t="str">
        <f>IF(C582&gt;0,+VLOOKUP($C582,'STYLE NAMES'!$B:$AC,8,FALSE),"")</f>
        <v>BASE LAYERS</v>
      </c>
      <c r="L582" s="101" t="str">
        <f>IF(E582&gt;0,+VLOOKUP($E582,'CODE GENERATOR'!$D:$T,3,FALSE),"")</f>
        <v>W</v>
      </c>
      <c r="M582" s="101" t="str">
        <f>IF(E582&gt;0,+VLOOKUP($E582,'CODE GENERATOR'!$D:$T,4,FALSE),"")</f>
        <v>SUPREME</v>
      </c>
      <c r="N582" s="101" t="str">
        <f>IF(E582&gt;0,+VLOOKUP($E582,'CODE GENERATOR'!$D:$T,6,FALSE),"")</f>
        <v>DARK GRAY</v>
      </c>
      <c r="O582" s="101" t="str">
        <f>IF(E582&gt;0,+VLOOKUP($E582,'CODE GENERATOR'!$D:$T,7,FALSE),"")</f>
        <v>LIGHT GRAY</v>
      </c>
      <c r="P582" s="101" t="str">
        <f t="shared" si="41"/>
        <v>DARK GRAY/LIGHT GRAY</v>
      </c>
      <c r="Q582" s="104" t="str">
        <f>IF(E582&gt;0,+VLOOKUP($E582,'CODE GENERATOR'!$D:$T,11,FALSE),"")</f>
        <v>R.TOPMN_BLY0051</v>
      </c>
      <c r="R582" s="104" t="str">
        <f>IF(E582&gt;0,+VLOOKUP($E582,'CODE GENERATOR'!$D:$T,12,FALSE),"")</f>
        <v>SUP0022DGYLGY</v>
      </c>
      <c r="S582" s="104" t="str">
        <f>IF(E582&gt;0,+VLOOKUP($E582,'CODE GENERATOR'!$D:$T,13,FALSE),"")</f>
        <v>R.TOPMN_BLY0051_SUP0022DGYLGY</v>
      </c>
      <c r="T582" s="104" t="str">
        <f t="shared" si="39"/>
        <v>R.TOPMN_BLY0051_SUP0022DGYLGY_M</v>
      </c>
      <c r="U582" s="105">
        <v>8683711006350</v>
      </c>
      <c r="V582" s="107" t="str" cm="1">
        <f t="array" ref="V582">_xlfn.TEXTJOIN(";", TRUE, _xlfn.UNIQUE(_xlfn._xlws.FILTER(P$3:P$10029, C$3:C$10029=C582)))</f>
        <v>NAVY/BEIGE;DARK GRAY/LIGHT GRAY</v>
      </c>
      <c r="W582" s="107" t="str" cm="1">
        <f t="array" ref="W582">_xlfn.TEXTJOIN(";", TRUE, _xlfn.UNIQUE(_xlfn._xlws.FILTER(F$3:F$10029, C$3:C$10029=C582)))</f>
        <v>XS;S;M;L;XL;XXL</v>
      </c>
      <c r="X582" s="101" t="str">
        <f>IF(E582&gt;0,+VLOOKUP($E582,'CODE GENERATOR'!$D:$AC,19,FALSE),0)</f>
        <v>2507_W_1522</v>
      </c>
      <c r="Y582" s="101" t="str">
        <f>IF(E582&gt;0,+VLOOKUP($E582,'CODE GENERATOR'!$D:$AC,20,FALSE),0)</f>
        <v>2507_W_1513</v>
      </c>
      <c r="Z582" s="101" t="str">
        <f>IF(E582&gt;0,+VLOOKUP($E582,'CODE GENERATOR'!$D:$AC,21,FALSE),0)</f>
        <v>2507_W_1497</v>
      </c>
      <c r="AA582" s="101" t="str">
        <f>IF(E582&gt;0,+VLOOKUP($E582,'CODE GENERATOR'!$D:$AC,22,FALSE),0)</f>
        <v>2507_W_1533</v>
      </c>
      <c r="AB582" s="101" t="str">
        <f>IF(E582&gt;0,+VLOOKUP($E582,'CODE GENERATOR'!$D:$AC,23,FALSE),0)</f>
        <v/>
      </c>
      <c r="AC582" s="101" t="str">
        <f>IF(E582&gt;0,+VLOOKUP($E582,'CODE GENERATOR'!$D:$AC,24,FALSE),0)</f>
        <v/>
      </c>
      <c r="AD582" s="101" t="str">
        <f>IF(E582&gt;0,+VLOOKUP($E582,'CODE GENERATOR'!$D:$AC,25,FALSE),0)</f>
        <v>2507_VW_Web_29</v>
      </c>
      <c r="AE582" s="101" t="str">
        <f>IF(E582&gt;0,+VLOOKUP($E582,'CODE GENERATOR'!$D:$AC,26,FALSE),0)</f>
        <v/>
      </c>
      <c r="AF582" s="149" t="str">
        <f>IF($C582&gt;0,$C582&amp;" "&amp;$P582&amp;" "&amp;+VLOOKUP($C582,'STYLE NAMES'!$B:$AC,10,FALSE),"""")</f>
        <v xml:space="preserve">OSLO DARK GRAY/LIGHT GRAY MEN'S LONG SLEEVE BASE LAYER </v>
      </c>
      <c r="AG582" s="101" t="str">
        <f>"Enjoy our "&amp;(AF582)&amp;"; "&amp;IF(C582&gt;0,+VLOOKUP($C582,'STYLE NAMES'!$B:$AC,11,FALSE),"")</f>
        <v xml:space="preserve">Enjoy our OSLO DARK GRAY/LIGHT GRAY MEN'S LONG SLEEVE BASE LAYER ; OSLO Two-color Long Sleeve Base Layer / Second Skin
Soft, comfortable and technical
These elegant base layers are designed to ride and train in style.
</v>
      </c>
      <c r="AH582" s="101" t="str">
        <f>IF(C582&gt;0,+VLOOKUP($C582,'STYLE NAMES'!$B:$AC,12,FALSE),"")</f>
        <v>*Extra-soft and comfortable technical jersey
* 4-way stretch fabric
* Breathable and Quick Dry
* Wrinkle-free and Easy Care
Composition:
90% Polyamide 10% Elasthane</v>
      </c>
      <c r="AI582" s="101" t="str">
        <f>IF(C582&gt;0,+VLOOKUP($C582,'STYLE NAMES'!$B:$AC,13,FALSE),"")</f>
        <v>Machine Wash at 30°C
Mild process
Iron at low temperature
Iron from REVERSE
Do NOT iron on logos or prints
Do not bleach
Do NOT Tumble Dry</v>
      </c>
      <c r="AJ582" s="149" t="str">
        <f>IF($C582&gt;0,$C582&amp;" "&amp;$P582&amp;" "&amp;+VLOOKUP($C582,'STYLE NAMES'!$B:$AC,14,FALSE),"""")</f>
        <v>OSLO DARK GRAY/LIGHT GRAY ERKEK UZUN KOL T-SHIRT</v>
      </c>
      <c r="AK582" s="149" t="str">
        <f>"Cavalier SanMarco tarafından tasarlanan "&amp;(AJ582)&amp;"; "&amp;IF(C582&gt;0,+VLOOKUP($C582,'STYLE NAMES'!$B:$AC,15,FALSE),"")</f>
        <v>Cavalier SanMarco tarafından tasarlanan OSLO DARK GRAY/LIGHT GRAY ERKEK UZUN KOL T-SHIRT; OSLO Çift Renkli Uzun Kol Antrenman T-shirt / Second Skin
Şık, konforlu ve teknik
Bu zarif t-shirtler, şık bir şekilde ata binmeniz ve antrenman yapmanız için tasarlanmıştır.</v>
      </c>
      <c r="AL582" s="149" t="str">
        <f>IF(C582&gt;0,+VLOOKUP($C582,'STYLE NAMES'!$B:$AC,16,FALSE),"")</f>
        <v>*Ekstra yumuşak ve rahat teknik örme kumaş
* 4 yöne esneyen kumaş
* Nefes Alabilir ve Hızlı Kuruma
* Kırışmaz ve Bakımı Kolay
Kompozisyon:
%90 Poliamid %10 Elastan</v>
      </c>
      <c r="AM582" s="149" t="str">
        <f>IF(C582&gt;0,+VLOOKUP($C582,'STYLE NAMES'!$B:$AC,17,FALSE),"")</f>
        <v>Makinede 30°C' de Yıkayın
Hassas Yıkama
Ilık ütü yapın
Tersten ütüleyin
Logo ve baskıları ÜTÜLEMEYİN
Çamaşır suyu kullanmayın
Kurutma Makinesinde Kurutmayın</v>
      </c>
      <c r="AN582" s="149" t="str">
        <f>IF($C582&gt;0,$C582&amp;" "&amp;$P582&amp;" "&amp;+VLOOKUP($C582,'STYLE NAMES'!$B:$AC,18,FALSE),"""")</f>
        <v>OSLO DARK GRAY/LIGHT GRAY MAGLIETTA MANICA LUNGA DA UOMO</v>
      </c>
      <c r="AO582" s="101" t="str">
        <f>"Disegnato da Cavalier SanMarco "&amp;(AN582)&amp;"; "&amp;IF(C582&gt;0,+VLOOKUP($C582,'STYLE NAMES'!$B:$AC,19,FALSE),"")</f>
        <v>Disegnato da Cavalier SanMarco OSLO DARK GRAY/LIGHT GRAY MAGLIETTA MANICA LUNGA DA UOMO; OSLO Maglietta tecnica a mezza zip / Second Skin
Morbida, confortevole e tecnica 
Queste magliette elegante sono progettati per cavalcare e allenarsi con stile.</v>
      </c>
      <c r="AP582" s="101" t="str">
        <f>IF(C582&gt;0,+VLOOKUP($C582,'STYLE NAMES'!$B:$AC,20,FALSE),"")</f>
        <v>Jersey tecnico extra-morbido e confortevole 
Tessuto elasticizzato 4-way stretch 
Traspirante e ad asciugatura rapida 
No stiro e di facile manutenzione 
Composizione: 
90% Poliammide, 10% Elastan</v>
      </c>
      <c r="AQ582" s="101" t="str">
        <f>IF(C582&gt;0,+VLOOKUP($C582,'STYLE NAMES'!$B:$AC,21,FALSE),"")</f>
        <v>Lavare in lavatrice a 30°C Ciclo delicato 
Stirare a bassa temperatura
Stirare al rovescio 
Non stirare su loghi o stampe 
Non candeggiare 
Non asciugare in asciugatrice</v>
      </c>
      <c r="AR582" s="101">
        <f>IF(D582&gt;0,+VLOOKUP($C582,'STYLE NAMES'!$B:$AC,22,FALSE),"")</f>
        <v>0</v>
      </c>
      <c r="AS582" s="101">
        <f>IF(E582&gt;0,+VLOOKUP($C582,'STYLE NAMES'!$B:$AC,23,FALSE),"")</f>
        <v>0</v>
      </c>
      <c r="AT582" s="101">
        <f>IF(F582&gt;0,+VLOOKUP($C582,'STYLE NAMES'!$B:$AC,24,FALSE),"")</f>
        <v>0</v>
      </c>
      <c r="AU582" s="101">
        <f>IF(G582&gt;0,+VLOOKUP($C582,'STYLE NAMES'!$B:$AC,25,FALSE),"")</f>
        <v>0</v>
      </c>
      <c r="AV582" s="101" t="str">
        <f>+VLOOKUP($S582,'CODE GENERATOR'!$P:$AM,15,FALSE)</f>
        <v>R.BOTMN_BRC0066_TJR0026STGSTG</v>
      </c>
      <c r="AW582" s="101" t="str">
        <f>+VLOOKUP($S582,'CODE GENERATOR'!$P:$AM,16,FALSE)</f>
        <v>A.RACUX_BLT0015_BRD0012MLBMLB</v>
      </c>
      <c r="AX582" s="101" t="str">
        <f>+VLOOKUP($S582,'CODE GENERATOR'!$P:$AM,17,FALSE)</f>
        <v>A.RACAU_SOC0018_NYL00003XBST3</v>
      </c>
      <c r="AY582" s="101">
        <f>+VLOOKUP($S582,'CODE GENERATOR'!$P:$AM,18,FALSE)</f>
        <v>0</v>
      </c>
      <c r="AZ582" s="101">
        <f>+VLOOKUP($S582,'CODE GENERATOR'!$P:$AM,19,FALSE)</f>
        <v>0</v>
      </c>
      <c r="BA582" s="101">
        <f>+VLOOKUP($S582,'CODE GENERATOR'!$P:$AM,20,FALSE)</f>
        <v>0</v>
      </c>
      <c r="BB582" s="101">
        <f>+VLOOKUP($S582,'CODE GENERATOR'!$P:$AM,21,FALSE)</f>
        <v>0</v>
      </c>
      <c r="BC582" s="101">
        <f>+VLOOKUP($S582,'CODE GENERATOR'!$P:$AM,22,FALSE)</f>
        <v>0</v>
      </c>
      <c r="BD582" s="101">
        <f>+VLOOKUP($S582,'CODE GENERATOR'!$P:$AM,23,FALSE)</f>
        <v>0</v>
      </c>
      <c r="BE582" s="101">
        <f>+VLOOKUP($S582,'CODE GENERATOR'!$P:$AM,24,FALSE)</f>
        <v>0</v>
      </c>
      <c r="BF582" s="101">
        <f>IF(C582&gt;0,+VLOOKUP(G582,'CATEGORY ID'!$A$1:$L$118,3,FALSE),"")</f>
        <v>30</v>
      </c>
      <c r="BG582" s="101">
        <f>IF(C582&gt;0,+VLOOKUP(H582,'CATEGORY ID'!$D$1:$L$118,3,FALSE),"")</f>
        <v>2</v>
      </c>
      <c r="BH582" s="101">
        <f>IF(C582&gt;0,+VLOOKUP((+H582&amp;I582),'CATEGORY ID'!$H$1:$I$121,2,FALSE),"")</f>
        <v>108</v>
      </c>
      <c r="BJ582" s="101">
        <f>IF(C582&gt;0,IF(COUNTIF('CATEGORY ID'!$K$1:$K$121,+H582&amp;K582) &gt; 0, +VLOOKUP(+H582&amp;K582,'CATEGORY ID'!$K$1:$L$121,2,FALSE),""),"")</f>
        <v>41</v>
      </c>
      <c r="BK582" s="101" t="str">
        <f>IF(C582&gt;0,IF(COUNTIF('CATEGORY ID'!$K$124:$K$165, +VLOOKUP(C582,'STYLE NAMES'!$B:$AE,30,FALSE)) &gt; 0, +VLOOKUP(VLOOKUP(C582,'STYLE NAMES'!$B:$AE,30,FALSE),'CATEGORY ID'!K:M,2,FALSE),""),"")</f>
        <v/>
      </c>
      <c r="BR582" s="101" t="str" cm="1">
        <f t="array" ref="BR582">IF(C582&gt;0,_xlfn.TEXTJOIN(";", TRUE,_xlfn.UNIQUE(_xlfn._xlws.FILTER(BF582:BQ582,(BF582:BQ582&gt;0)),TRUE,FALSE)),"")&amp;";"&amp;BS582</f>
        <v>30;2;108;41;227</v>
      </c>
      <c r="BS582" s="101">
        <v>227</v>
      </c>
      <c r="BU582" s="106">
        <f>IF(C582&gt;0,+VLOOKUP($C582,'STYLE NAMES'!$B:$AC,26,FALSE),"")</f>
        <v>99.9</v>
      </c>
      <c r="BV582" s="106">
        <f>IF(C582&gt;0,+VLOOKUP($C582,'STYLE NAMES'!$B:$AC,27,FALSE),"")</f>
        <v>5490</v>
      </c>
      <c r="BW582" s="106">
        <f>IF(C582&gt;0,+VLOOKUP($C582,'STYLE NAMES'!$B:$AC,28,FALSE),"")</f>
        <v>114.88499999999999</v>
      </c>
      <c r="BY582"/>
      <c r="BZ582" s="101">
        <v>3</v>
      </c>
      <c r="CA582" s="137">
        <f t="shared" si="42"/>
        <v>1</v>
      </c>
      <c r="CB582" s="137" t="str">
        <f>+VLOOKUP(C582,'[2]STYLES &amp; MODELS MATRIX'!$A:$G,7,FALSE)</f>
        <v>HDJ</v>
      </c>
      <c r="CC582" s="137" t="str">
        <f>+VLOOKUP(C582,'[1]STYLES &amp; SIZE CHARTS'!$A:$H,8,FALSE)</f>
        <v>MT-LSBL1</v>
      </c>
      <c r="CD582" s="137"/>
      <c r="CE582" s="205"/>
      <c r="CF582" s="141"/>
    </row>
    <row r="583" spans="1:84" s="101" customFormat="1" ht="12" customHeight="1" x14ac:dyDescent="0.2">
      <c r="A583" s="102">
        <f t="shared" si="40"/>
        <v>8683711006367</v>
      </c>
      <c r="B583" s="101" t="s">
        <v>893</v>
      </c>
      <c r="C583" s="101" t="s">
        <v>506</v>
      </c>
      <c r="D583" s="101" t="s">
        <v>2974</v>
      </c>
      <c r="E583" s="203" t="s">
        <v>2406</v>
      </c>
      <c r="F583" s="101" t="s">
        <v>2248</v>
      </c>
      <c r="G583" s="101" t="str">
        <f>IF(C583&gt;0,+VLOOKUP($C583,'STYLE NAMES'!$B:$AC,4,FALSE),"")</f>
        <v>RIDER</v>
      </c>
      <c r="H583" s="101" t="str">
        <f>IF(C583&gt;0,+VLOOKUP($C583,'STYLE NAMES'!$B:$AC,5,FALSE),"")</f>
        <v>MEN</v>
      </c>
      <c r="I583" s="101" t="str">
        <f>IF(C583&gt;0,+VLOOKUP($C583,'STYLE NAMES'!$B:$AC,6,FALSE),"")</f>
        <v>TOPS</v>
      </c>
      <c r="J583" s="101" t="str">
        <f>IF(C583&gt;0,+VLOOKUP($C583,'STYLE NAMES'!$B:$AC,7,FALSE),"")</f>
        <v>MEN</v>
      </c>
      <c r="K583" s="101" t="str">
        <f>IF(C583&gt;0,+VLOOKUP($C583,'STYLE NAMES'!$B:$AC,8,FALSE),"")</f>
        <v>BASE LAYERS</v>
      </c>
      <c r="L583" s="101" t="str">
        <f>IF(E583&gt;0,+VLOOKUP($E583,'CODE GENERATOR'!$D:$T,3,FALSE),"")</f>
        <v>W</v>
      </c>
      <c r="M583" s="101" t="str">
        <f>IF(E583&gt;0,+VLOOKUP($E583,'CODE GENERATOR'!$D:$T,4,FALSE),"")</f>
        <v>SUPREME</v>
      </c>
      <c r="N583" s="101" t="str">
        <f>IF(E583&gt;0,+VLOOKUP($E583,'CODE GENERATOR'!$D:$T,6,FALSE),"")</f>
        <v>DARK GRAY</v>
      </c>
      <c r="O583" s="101" t="str">
        <f>IF(E583&gt;0,+VLOOKUP($E583,'CODE GENERATOR'!$D:$T,7,FALSE),"")</f>
        <v>LIGHT GRAY</v>
      </c>
      <c r="P583" s="101" t="str">
        <f t="shared" si="41"/>
        <v>DARK GRAY/LIGHT GRAY</v>
      </c>
      <c r="Q583" s="104" t="str">
        <f>IF(E583&gt;0,+VLOOKUP($E583,'CODE GENERATOR'!$D:$T,11,FALSE),"")</f>
        <v>R.TOPMN_BLY0051</v>
      </c>
      <c r="R583" s="104" t="str">
        <f>IF(E583&gt;0,+VLOOKUP($E583,'CODE GENERATOR'!$D:$T,12,FALSE),"")</f>
        <v>SUP0022DGYLGY</v>
      </c>
      <c r="S583" s="104" t="str">
        <f>IF(E583&gt;0,+VLOOKUP($E583,'CODE GENERATOR'!$D:$T,13,FALSE),"")</f>
        <v>R.TOPMN_BLY0051_SUP0022DGYLGY</v>
      </c>
      <c r="T583" s="104" t="str">
        <f t="shared" si="39"/>
        <v>R.TOPMN_BLY0051_SUP0022DGYLGY_L</v>
      </c>
      <c r="U583" s="105">
        <v>8683711006367</v>
      </c>
      <c r="V583" s="107" t="str" cm="1">
        <f t="array" ref="V583">_xlfn.TEXTJOIN(";", TRUE, _xlfn.UNIQUE(_xlfn._xlws.FILTER(P$3:P$10029, C$3:C$10029=C583)))</f>
        <v>NAVY/BEIGE;DARK GRAY/LIGHT GRAY</v>
      </c>
      <c r="W583" s="107" t="str" cm="1">
        <f t="array" ref="W583">_xlfn.TEXTJOIN(";", TRUE, _xlfn.UNIQUE(_xlfn._xlws.FILTER(F$3:F$10029, C$3:C$10029=C583)))</f>
        <v>XS;S;M;L;XL;XXL</v>
      </c>
      <c r="X583" s="101" t="str">
        <f>IF(E583&gt;0,+VLOOKUP($E583,'CODE GENERATOR'!$D:$AC,19,FALSE),0)</f>
        <v>2507_W_1522</v>
      </c>
      <c r="Y583" s="101" t="str">
        <f>IF(E583&gt;0,+VLOOKUP($E583,'CODE GENERATOR'!$D:$AC,20,FALSE),0)</f>
        <v>2507_W_1513</v>
      </c>
      <c r="Z583" s="101" t="str">
        <f>IF(E583&gt;0,+VLOOKUP($E583,'CODE GENERATOR'!$D:$AC,21,FALSE),0)</f>
        <v>2507_W_1497</v>
      </c>
      <c r="AA583" s="101" t="str">
        <f>IF(E583&gt;0,+VLOOKUP($E583,'CODE GENERATOR'!$D:$AC,22,FALSE),0)</f>
        <v>2507_W_1533</v>
      </c>
      <c r="AB583" s="101" t="str">
        <f>IF(E583&gt;0,+VLOOKUP($E583,'CODE GENERATOR'!$D:$AC,23,FALSE),0)</f>
        <v/>
      </c>
      <c r="AC583" s="101" t="str">
        <f>IF(E583&gt;0,+VLOOKUP($E583,'CODE GENERATOR'!$D:$AC,24,FALSE),0)</f>
        <v/>
      </c>
      <c r="AD583" s="101" t="str">
        <f>IF(E583&gt;0,+VLOOKUP($E583,'CODE GENERATOR'!$D:$AC,25,FALSE),0)</f>
        <v>2507_VW_Web_29</v>
      </c>
      <c r="AE583" s="101" t="str">
        <f>IF(E583&gt;0,+VLOOKUP($E583,'CODE GENERATOR'!$D:$AC,26,FALSE),0)</f>
        <v/>
      </c>
      <c r="AF583" s="149" t="str">
        <f>IF($C583&gt;0,$C583&amp;" "&amp;$P583&amp;" "&amp;+VLOOKUP($C583,'STYLE NAMES'!$B:$AC,10,FALSE),"""")</f>
        <v xml:space="preserve">OSLO DARK GRAY/LIGHT GRAY MEN'S LONG SLEEVE BASE LAYER </v>
      </c>
      <c r="AG583" s="101" t="str">
        <f>"Enjoy our "&amp;(AF583)&amp;"; "&amp;IF(C583&gt;0,+VLOOKUP($C583,'STYLE NAMES'!$B:$AC,11,FALSE),"")</f>
        <v xml:space="preserve">Enjoy our OSLO DARK GRAY/LIGHT GRAY MEN'S LONG SLEEVE BASE LAYER ; OSLO Two-color Long Sleeve Base Layer / Second Skin
Soft, comfortable and technical
These elegant base layers are designed to ride and train in style.
</v>
      </c>
      <c r="AH583" s="101" t="str">
        <f>IF(C583&gt;0,+VLOOKUP($C583,'STYLE NAMES'!$B:$AC,12,FALSE),"")</f>
        <v>*Extra-soft and comfortable technical jersey
* 4-way stretch fabric
* Breathable and Quick Dry
* Wrinkle-free and Easy Care
Composition:
90% Polyamide 10% Elasthane</v>
      </c>
      <c r="AI583" s="101" t="str">
        <f>IF(C583&gt;0,+VLOOKUP($C583,'STYLE NAMES'!$B:$AC,13,FALSE),"")</f>
        <v>Machine Wash at 30°C
Mild process
Iron at low temperature
Iron from REVERSE
Do NOT iron on logos or prints
Do not bleach
Do NOT Tumble Dry</v>
      </c>
      <c r="AJ583" s="149" t="str">
        <f>IF($C583&gt;0,$C583&amp;" "&amp;$P583&amp;" "&amp;+VLOOKUP($C583,'STYLE NAMES'!$B:$AC,14,FALSE),"""")</f>
        <v>OSLO DARK GRAY/LIGHT GRAY ERKEK UZUN KOL T-SHIRT</v>
      </c>
      <c r="AK583" s="149" t="str">
        <f>"Cavalier SanMarco tarafından tasarlanan "&amp;(AJ583)&amp;"; "&amp;IF(C583&gt;0,+VLOOKUP($C583,'STYLE NAMES'!$B:$AC,15,FALSE),"")</f>
        <v>Cavalier SanMarco tarafından tasarlanan OSLO DARK GRAY/LIGHT GRAY ERKEK UZUN KOL T-SHIRT; OSLO Çift Renkli Uzun Kol Antrenman T-shirt / Second Skin
Şık, konforlu ve teknik
Bu zarif t-shirtler, şık bir şekilde ata binmeniz ve antrenman yapmanız için tasarlanmıştır.</v>
      </c>
      <c r="AL583" s="149" t="str">
        <f>IF(C583&gt;0,+VLOOKUP($C583,'STYLE NAMES'!$B:$AC,16,FALSE),"")</f>
        <v>*Ekstra yumuşak ve rahat teknik örme kumaş
* 4 yöne esneyen kumaş
* Nefes Alabilir ve Hızlı Kuruma
* Kırışmaz ve Bakımı Kolay
Kompozisyon:
%90 Poliamid %10 Elastan</v>
      </c>
      <c r="AM583" s="149" t="str">
        <f>IF(C583&gt;0,+VLOOKUP($C583,'STYLE NAMES'!$B:$AC,17,FALSE),"")</f>
        <v>Makinede 30°C' de Yıkayın
Hassas Yıkama
Ilık ütü yapın
Tersten ütüleyin
Logo ve baskıları ÜTÜLEMEYİN
Çamaşır suyu kullanmayın
Kurutma Makinesinde Kurutmayın</v>
      </c>
      <c r="AN583" s="149" t="str">
        <f>IF($C583&gt;0,$C583&amp;" "&amp;$P583&amp;" "&amp;+VLOOKUP($C583,'STYLE NAMES'!$B:$AC,18,FALSE),"""")</f>
        <v>OSLO DARK GRAY/LIGHT GRAY MAGLIETTA MANICA LUNGA DA UOMO</v>
      </c>
      <c r="AO583" s="101" t="str">
        <f>"Disegnato da Cavalier SanMarco "&amp;(AN583)&amp;"; "&amp;IF(C583&gt;0,+VLOOKUP($C583,'STYLE NAMES'!$B:$AC,19,FALSE),"")</f>
        <v>Disegnato da Cavalier SanMarco OSLO DARK GRAY/LIGHT GRAY MAGLIETTA MANICA LUNGA DA UOMO; OSLO Maglietta tecnica a mezza zip / Second Skin
Morbida, confortevole e tecnica 
Queste magliette elegante sono progettati per cavalcare e allenarsi con stile.</v>
      </c>
      <c r="AP583" s="101" t="str">
        <f>IF(C583&gt;0,+VLOOKUP($C583,'STYLE NAMES'!$B:$AC,20,FALSE),"")</f>
        <v>Jersey tecnico extra-morbido e confortevole 
Tessuto elasticizzato 4-way stretch 
Traspirante e ad asciugatura rapida 
No stiro e di facile manutenzione 
Composizione: 
90% Poliammide, 10% Elastan</v>
      </c>
      <c r="AQ583" s="101" t="str">
        <f>IF(C583&gt;0,+VLOOKUP($C583,'STYLE NAMES'!$B:$AC,21,FALSE),"")</f>
        <v>Lavare in lavatrice a 30°C Ciclo delicato 
Stirare a bassa temperatura
Stirare al rovescio 
Non stirare su loghi o stampe 
Non candeggiare 
Non asciugare in asciugatrice</v>
      </c>
      <c r="AR583" s="101">
        <f>IF(D583&gt;0,+VLOOKUP($C583,'STYLE NAMES'!$B:$AC,22,FALSE),"")</f>
        <v>0</v>
      </c>
      <c r="AS583" s="101">
        <f>IF(E583&gt;0,+VLOOKUP($C583,'STYLE NAMES'!$B:$AC,23,FALSE),"")</f>
        <v>0</v>
      </c>
      <c r="AT583" s="101">
        <f>IF(F583&gt;0,+VLOOKUP($C583,'STYLE NAMES'!$B:$AC,24,FALSE),"")</f>
        <v>0</v>
      </c>
      <c r="AU583" s="101">
        <f>IF(G583&gt;0,+VLOOKUP($C583,'STYLE NAMES'!$B:$AC,25,FALSE),"")</f>
        <v>0</v>
      </c>
      <c r="AV583" s="101" t="str">
        <f>+VLOOKUP($S583,'CODE GENERATOR'!$P:$AM,15,FALSE)</f>
        <v>R.BOTMN_BRC0066_TJR0026STGSTG</v>
      </c>
      <c r="AW583" s="101" t="str">
        <f>+VLOOKUP($S583,'CODE GENERATOR'!$P:$AM,16,FALSE)</f>
        <v>A.RACUX_BLT0015_BRD0012MLBMLB</v>
      </c>
      <c r="AX583" s="101" t="str">
        <f>+VLOOKUP($S583,'CODE GENERATOR'!$P:$AM,17,FALSE)</f>
        <v>A.RACAU_SOC0018_NYL00003XBST3</v>
      </c>
      <c r="AY583" s="101">
        <f>+VLOOKUP($S583,'CODE GENERATOR'!$P:$AM,18,FALSE)</f>
        <v>0</v>
      </c>
      <c r="AZ583" s="101">
        <f>+VLOOKUP($S583,'CODE GENERATOR'!$P:$AM,19,FALSE)</f>
        <v>0</v>
      </c>
      <c r="BA583" s="101">
        <f>+VLOOKUP($S583,'CODE GENERATOR'!$P:$AM,20,FALSE)</f>
        <v>0</v>
      </c>
      <c r="BB583" s="101">
        <f>+VLOOKUP($S583,'CODE GENERATOR'!$P:$AM,21,FALSE)</f>
        <v>0</v>
      </c>
      <c r="BC583" s="101">
        <f>+VLOOKUP($S583,'CODE GENERATOR'!$P:$AM,22,FALSE)</f>
        <v>0</v>
      </c>
      <c r="BD583" s="101">
        <f>+VLOOKUP($S583,'CODE GENERATOR'!$P:$AM,23,FALSE)</f>
        <v>0</v>
      </c>
      <c r="BE583" s="101">
        <f>+VLOOKUP($S583,'CODE GENERATOR'!$P:$AM,24,FALSE)</f>
        <v>0</v>
      </c>
      <c r="BF583" s="101">
        <f>IF(C583&gt;0,+VLOOKUP(G583,'CATEGORY ID'!$A$1:$L$118,3,FALSE),"")</f>
        <v>30</v>
      </c>
      <c r="BG583" s="101">
        <f>IF(C583&gt;0,+VLOOKUP(H583,'CATEGORY ID'!$D$1:$L$118,3,FALSE),"")</f>
        <v>2</v>
      </c>
      <c r="BH583" s="101">
        <f>IF(C583&gt;0,+VLOOKUP((+H583&amp;I583),'CATEGORY ID'!$H$1:$I$121,2,FALSE),"")</f>
        <v>108</v>
      </c>
      <c r="BJ583" s="101">
        <f>IF(C583&gt;0,IF(COUNTIF('CATEGORY ID'!$K$1:$K$121,+H583&amp;K583) &gt; 0, +VLOOKUP(+H583&amp;K583,'CATEGORY ID'!$K$1:$L$121,2,FALSE),""),"")</f>
        <v>41</v>
      </c>
      <c r="BK583" s="101" t="str">
        <f>IF(C583&gt;0,IF(COUNTIF('CATEGORY ID'!$K$124:$K$165, +VLOOKUP(C583,'STYLE NAMES'!$B:$AE,30,FALSE)) &gt; 0, +VLOOKUP(VLOOKUP(C583,'STYLE NAMES'!$B:$AE,30,FALSE),'CATEGORY ID'!K:M,2,FALSE),""),"")</f>
        <v/>
      </c>
      <c r="BR583" s="101" t="str" cm="1">
        <f t="array" ref="BR583">IF(C583&gt;0,_xlfn.TEXTJOIN(";", TRUE,_xlfn.UNIQUE(_xlfn._xlws.FILTER(BF583:BQ583,(BF583:BQ583&gt;0)),TRUE,FALSE)),"")&amp;";"&amp;BS583</f>
        <v>30;2;108;41;227</v>
      </c>
      <c r="BS583" s="101">
        <v>227</v>
      </c>
      <c r="BU583" s="106">
        <f>IF(C583&gt;0,+VLOOKUP($C583,'STYLE NAMES'!$B:$AC,26,FALSE),"")</f>
        <v>99.9</v>
      </c>
      <c r="BV583" s="106">
        <f>IF(C583&gt;0,+VLOOKUP($C583,'STYLE NAMES'!$B:$AC,27,FALSE),"")</f>
        <v>5490</v>
      </c>
      <c r="BW583" s="106">
        <f>IF(C583&gt;0,+VLOOKUP($C583,'STYLE NAMES'!$B:$AC,28,FALSE),"")</f>
        <v>114.88499999999999</v>
      </c>
      <c r="BY583"/>
      <c r="BZ583" s="101">
        <v>1</v>
      </c>
      <c r="CA583" s="137">
        <f t="shared" si="42"/>
        <v>1</v>
      </c>
      <c r="CB583" s="137" t="str">
        <f>+VLOOKUP(C583,'[2]STYLES &amp; MODELS MATRIX'!$A:$G,7,FALSE)</f>
        <v>HDJ</v>
      </c>
      <c r="CC583" s="137" t="str">
        <f>+VLOOKUP(C583,'[1]STYLES &amp; SIZE CHARTS'!$A:$H,8,FALSE)</f>
        <v>MT-LSBL1</v>
      </c>
      <c r="CD583" s="137"/>
      <c r="CE583" s="205"/>
      <c r="CF583" s="141"/>
    </row>
    <row r="584" spans="1:84" s="101" customFormat="1" ht="12" customHeight="1" x14ac:dyDescent="0.2">
      <c r="A584" s="102">
        <f t="shared" si="40"/>
        <v>8683711006374</v>
      </c>
      <c r="B584" s="101" t="s">
        <v>893</v>
      </c>
      <c r="C584" s="101" t="s">
        <v>506</v>
      </c>
      <c r="D584" s="101" t="s">
        <v>2974</v>
      </c>
      <c r="E584" s="203" t="s">
        <v>2406</v>
      </c>
      <c r="F584" s="101" t="s">
        <v>2249</v>
      </c>
      <c r="G584" s="101" t="str">
        <f>IF(C584&gt;0,+VLOOKUP($C584,'STYLE NAMES'!$B:$AC,4,FALSE),"")</f>
        <v>RIDER</v>
      </c>
      <c r="H584" s="101" t="str">
        <f>IF(C584&gt;0,+VLOOKUP($C584,'STYLE NAMES'!$B:$AC,5,FALSE),"")</f>
        <v>MEN</v>
      </c>
      <c r="I584" s="101" t="str">
        <f>IF(C584&gt;0,+VLOOKUP($C584,'STYLE NAMES'!$B:$AC,6,FALSE),"")</f>
        <v>TOPS</v>
      </c>
      <c r="J584" s="101" t="str">
        <f>IF(C584&gt;0,+VLOOKUP($C584,'STYLE NAMES'!$B:$AC,7,FALSE),"")</f>
        <v>MEN</v>
      </c>
      <c r="K584" s="101" t="str">
        <f>IF(C584&gt;0,+VLOOKUP($C584,'STYLE NAMES'!$B:$AC,8,FALSE),"")</f>
        <v>BASE LAYERS</v>
      </c>
      <c r="L584" s="101" t="str">
        <f>IF(E584&gt;0,+VLOOKUP($E584,'CODE GENERATOR'!$D:$T,3,FALSE),"")</f>
        <v>W</v>
      </c>
      <c r="M584" s="101" t="str">
        <f>IF(E584&gt;0,+VLOOKUP($E584,'CODE GENERATOR'!$D:$T,4,FALSE),"")</f>
        <v>SUPREME</v>
      </c>
      <c r="N584" s="101" t="str">
        <f>IF(E584&gt;0,+VLOOKUP($E584,'CODE GENERATOR'!$D:$T,6,FALSE),"")</f>
        <v>DARK GRAY</v>
      </c>
      <c r="O584" s="101" t="str">
        <f>IF(E584&gt;0,+VLOOKUP($E584,'CODE GENERATOR'!$D:$T,7,FALSE),"")</f>
        <v>LIGHT GRAY</v>
      </c>
      <c r="P584" s="101" t="str">
        <f t="shared" si="41"/>
        <v>DARK GRAY/LIGHT GRAY</v>
      </c>
      <c r="Q584" s="104" t="str">
        <f>IF(E584&gt;0,+VLOOKUP($E584,'CODE GENERATOR'!$D:$T,11,FALSE),"")</f>
        <v>R.TOPMN_BLY0051</v>
      </c>
      <c r="R584" s="104" t="str">
        <f>IF(E584&gt;0,+VLOOKUP($E584,'CODE GENERATOR'!$D:$T,12,FALSE),"")</f>
        <v>SUP0022DGYLGY</v>
      </c>
      <c r="S584" s="104" t="str">
        <f>IF(E584&gt;0,+VLOOKUP($E584,'CODE GENERATOR'!$D:$T,13,FALSE),"")</f>
        <v>R.TOPMN_BLY0051_SUP0022DGYLGY</v>
      </c>
      <c r="T584" s="104" t="str">
        <f t="shared" si="39"/>
        <v>R.TOPMN_BLY0051_SUP0022DGYLGY_XL</v>
      </c>
      <c r="U584" s="105">
        <v>8683711006374</v>
      </c>
      <c r="V584" s="107" t="str" cm="1">
        <f t="array" ref="V584">_xlfn.TEXTJOIN(";", TRUE, _xlfn.UNIQUE(_xlfn._xlws.FILTER(P$3:P$10029, C$3:C$10029=C584)))</f>
        <v>NAVY/BEIGE;DARK GRAY/LIGHT GRAY</v>
      </c>
      <c r="W584" s="107" t="str" cm="1">
        <f t="array" ref="W584">_xlfn.TEXTJOIN(";", TRUE, _xlfn.UNIQUE(_xlfn._xlws.FILTER(F$3:F$10029, C$3:C$10029=C584)))</f>
        <v>XS;S;M;L;XL;XXL</v>
      </c>
      <c r="X584" s="101" t="str">
        <f>IF(E584&gt;0,+VLOOKUP($E584,'CODE GENERATOR'!$D:$AC,19,FALSE),0)</f>
        <v>2507_W_1522</v>
      </c>
      <c r="Y584" s="101" t="str">
        <f>IF(E584&gt;0,+VLOOKUP($E584,'CODE GENERATOR'!$D:$AC,20,FALSE),0)</f>
        <v>2507_W_1513</v>
      </c>
      <c r="Z584" s="101" t="str">
        <f>IF(E584&gt;0,+VLOOKUP($E584,'CODE GENERATOR'!$D:$AC,21,FALSE),0)</f>
        <v>2507_W_1497</v>
      </c>
      <c r="AA584" s="101" t="str">
        <f>IF(E584&gt;0,+VLOOKUP($E584,'CODE GENERATOR'!$D:$AC,22,FALSE),0)</f>
        <v>2507_W_1533</v>
      </c>
      <c r="AB584" s="101" t="str">
        <f>IF(E584&gt;0,+VLOOKUP($E584,'CODE GENERATOR'!$D:$AC,23,FALSE),0)</f>
        <v/>
      </c>
      <c r="AC584" s="101" t="str">
        <f>IF(E584&gt;0,+VLOOKUP($E584,'CODE GENERATOR'!$D:$AC,24,FALSE),0)</f>
        <v/>
      </c>
      <c r="AD584" s="101" t="str">
        <f>IF(E584&gt;0,+VLOOKUP($E584,'CODE GENERATOR'!$D:$AC,25,FALSE),0)</f>
        <v>2507_VW_Web_29</v>
      </c>
      <c r="AE584" s="101" t="str">
        <f>IF(E584&gt;0,+VLOOKUP($E584,'CODE GENERATOR'!$D:$AC,26,FALSE),0)</f>
        <v/>
      </c>
      <c r="AF584" s="149" t="str">
        <f>IF($C584&gt;0,$C584&amp;" "&amp;$P584&amp;" "&amp;+VLOOKUP($C584,'STYLE NAMES'!$B:$AC,10,FALSE),"""")</f>
        <v xml:space="preserve">OSLO DARK GRAY/LIGHT GRAY MEN'S LONG SLEEVE BASE LAYER </v>
      </c>
      <c r="AG584" s="101" t="str">
        <f>"Enjoy our "&amp;(AF584)&amp;"; "&amp;IF(C584&gt;0,+VLOOKUP($C584,'STYLE NAMES'!$B:$AC,11,FALSE),"")</f>
        <v xml:space="preserve">Enjoy our OSLO DARK GRAY/LIGHT GRAY MEN'S LONG SLEEVE BASE LAYER ; OSLO Two-color Long Sleeve Base Layer / Second Skin
Soft, comfortable and technical
These elegant base layers are designed to ride and train in style.
</v>
      </c>
      <c r="AH584" s="101" t="str">
        <f>IF(C584&gt;0,+VLOOKUP($C584,'STYLE NAMES'!$B:$AC,12,FALSE),"")</f>
        <v>*Extra-soft and comfortable technical jersey
* 4-way stretch fabric
* Breathable and Quick Dry
* Wrinkle-free and Easy Care
Composition:
90% Polyamide 10% Elasthane</v>
      </c>
      <c r="AI584" s="101" t="str">
        <f>IF(C584&gt;0,+VLOOKUP($C584,'STYLE NAMES'!$B:$AC,13,FALSE),"")</f>
        <v>Machine Wash at 30°C
Mild process
Iron at low temperature
Iron from REVERSE
Do NOT iron on logos or prints
Do not bleach
Do NOT Tumble Dry</v>
      </c>
      <c r="AJ584" s="149" t="str">
        <f>IF($C584&gt;0,$C584&amp;" "&amp;$P584&amp;" "&amp;+VLOOKUP($C584,'STYLE NAMES'!$B:$AC,14,FALSE),"""")</f>
        <v>OSLO DARK GRAY/LIGHT GRAY ERKEK UZUN KOL T-SHIRT</v>
      </c>
      <c r="AK584" s="149" t="str">
        <f>"Cavalier SanMarco tarafından tasarlanan "&amp;(AJ584)&amp;"; "&amp;IF(C584&gt;0,+VLOOKUP($C584,'STYLE NAMES'!$B:$AC,15,FALSE),"")</f>
        <v>Cavalier SanMarco tarafından tasarlanan OSLO DARK GRAY/LIGHT GRAY ERKEK UZUN KOL T-SHIRT; OSLO Çift Renkli Uzun Kol Antrenman T-shirt / Second Skin
Şık, konforlu ve teknik
Bu zarif t-shirtler, şık bir şekilde ata binmeniz ve antrenman yapmanız için tasarlanmıştır.</v>
      </c>
      <c r="AL584" s="149" t="str">
        <f>IF(C584&gt;0,+VLOOKUP($C584,'STYLE NAMES'!$B:$AC,16,FALSE),"")</f>
        <v>*Ekstra yumuşak ve rahat teknik örme kumaş
* 4 yöne esneyen kumaş
* Nefes Alabilir ve Hızlı Kuruma
* Kırışmaz ve Bakımı Kolay
Kompozisyon:
%90 Poliamid %10 Elastan</v>
      </c>
      <c r="AM584" s="149" t="str">
        <f>IF(C584&gt;0,+VLOOKUP($C584,'STYLE NAMES'!$B:$AC,17,FALSE),"")</f>
        <v>Makinede 30°C' de Yıkayın
Hassas Yıkama
Ilık ütü yapın
Tersten ütüleyin
Logo ve baskıları ÜTÜLEMEYİN
Çamaşır suyu kullanmayın
Kurutma Makinesinde Kurutmayın</v>
      </c>
      <c r="AN584" s="149" t="str">
        <f>IF($C584&gt;0,$C584&amp;" "&amp;$P584&amp;" "&amp;+VLOOKUP($C584,'STYLE NAMES'!$B:$AC,18,FALSE),"""")</f>
        <v>OSLO DARK GRAY/LIGHT GRAY MAGLIETTA MANICA LUNGA DA UOMO</v>
      </c>
      <c r="AO584" s="101" t="str">
        <f>"Disegnato da Cavalier SanMarco "&amp;(AN584)&amp;"; "&amp;IF(C584&gt;0,+VLOOKUP($C584,'STYLE NAMES'!$B:$AC,19,FALSE),"")</f>
        <v>Disegnato da Cavalier SanMarco OSLO DARK GRAY/LIGHT GRAY MAGLIETTA MANICA LUNGA DA UOMO; OSLO Maglietta tecnica a mezza zip / Second Skin
Morbida, confortevole e tecnica 
Queste magliette elegante sono progettati per cavalcare e allenarsi con stile.</v>
      </c>
      <c r="AP584" s="101" t="str">
        <f>IF(C584&gt;0,+VLOOKUP($C584,'STYLE NAMES'!$B:$AC,20,FALSE),"")</f>
        <v>Jersey tecnico extra-morbido e confortevole 
Tessuto elasticizzato 4-way stretch 
Traspirante e ad asciugatura rapida 
No stiro e di facile manutenzione 
Composizione: 
90% Poliammide, 10% Elastan</v>
      </c>
      <c r="AQ584" s="101" t="str">
        <f>IF(C584&gt;0,+VLOOKUP($C584,'STYLE NAMES'!$B:$AC,21,FALSE),"")</f>
        <v>Lavare in lavatrice a 30°C Ciclo delicato 
Stirare a bassa temperatura
Stirare al rovescio 
Non stirare su loghi o stampe 
Non candeggiare 
Non asciugare in asciugatrice</v>
      </c>
      <c r="AR584" s="101">
        <f>IF(D584&gt;0,+VLOOKUP($C584,'STYLE NAMES'!$B:$AC,22,FALSE),"")</f>
        <v>0</v>
      </c>
      <c r="AS584" s="101">
        <f>IF(E584&gt;0,+VLOOKUP($C584,'STYLE NAMES'!$B:$AC,23,FALSE),"")</f>
        <v>0</v>
      </c>
      <c r="AT584" s="101">
        <f>IF(F584&gt;0,+VLOOKUP($C584,'STYLE NAMES'!$B:$AC,24,FALSE),"")</f>
        <v>0</v>
      </c>
      <c r="AU584" s="101">
        <f>IF(G584&gt;0,+VLOOKUP($C584,'STYLE NAMES'!$B:$AC,25,FALSE),"")</f>
        <v>0</v>
      </c>
      <c r="AV584" s="101" t="str">
        <f>+VLOOKUP($S584,'CODE GENERATOR'!$P:$AM,15,FALSE)</f>
        <v>R.BOTMN_BRC0066_TJR0026STGSTG</v>
      </c>
      <c r="AW584" s="101" t="str">
        <f>+VLOOKUP($S584,'CODE GENERATOR'!$P:$AM,16,FALSE)</f>
        <v>A.RACUX_BLT0015_BRD0012MLBMLB</v>
      </c>
      <c r="AX584" s="101" t="str">
        <f>+VLOOKUP($S584,'CODE GENERATOR'!$P:$AM,17,FALSE)</f>
        <v>A.RACAU_SOC0018_NYL00003XBST3</v>
      </c>
      <c r="AY584" s="101">
        <f>+VLOOKUP($S584,'CODE GENERATOR'!$P:$AM,18,FALSE)</f>
        <v>0</v>
      </c>
      <c r="AZ584" s="101">
        <f>+VLOOKUP($S584,'CODE GENERATOR'!$P:$AM,19,FALSE)</f>
        <v>0</v>
      </c>
      <c r="BA584" s="101">
        <f>+VLOOKUP($S584,'CODE GENERATOR'!$P:$AM,20,FALSE)</f>
        <v>0</v>
      </c>
      <c r="BB584" s="101">
        <f>+VLOOKUP($S584,'CODE GENERATOR'!$P:$AM,21,FALSE)</f>
        <v>0</v>
      </c>
      <c r="BC584" s="101">
        <f>+VLOOKUP($S584,'CODE GENERATOR'!$P:$AM,22,FALSE)</f>
        <v>0</v>
      </c>
      <c r="BD584" s="101">
        <f>+VLOOKUP($S584,'CODE GENERATOR'!$P:$AM,23,FALSE)</f>
        <v>0</v>
      </c>
      <c r="BE584" s="101">
        <f>+VLOOKUP($S584,'CODE GENERATOR'!$P:$AM,24,FALSE)</f>
        <v>0</v>
      </c>
      <c r="BF584" s="101">
        <f>IF(C584&gt;0,+VLOOKUP(G584,'CATEGORY ID'!$A$1:$L$118,3,FALSE),"")</f>
        <v>30</v>
      </c>
      <c r="BG584" s="101">
        <f>IF(C584&gt;0,+VLOOKUP(H584,'CATEGORY ID'!$D$1:$L$118,3,FALSE),"")</f>
        <v>2</v>
      </c>
      <c r="BH584" s="101">
        <f>IF(C584&gt;0,+VLOOKUP((+H584&amp;I584),'CATEGORY ID'!$H$1:$I$121,2,FALSE),"")</f>
        <v>108</v>
      </c>
      <c r="BJ584" s="101">
        <f>IF(C584&gt;0,IF(COUNTIF('CATEGORY ID'!$K$1:$K$121,+H584&amp;K584) &gt; 0, +VLOOKUP(+H584&amp;K584,'CATEGORY ID'!$K$1:$L$121,2,FALSE),""),"")</f>
        <v>41</v>
      </c>
      <c r="BK584" s="101" t="str">
        <f>IF(C584&gt;0,IF(COUNTIF('CATEGORY ID'!$K$124:$K$165, +VLOOKUP(C584,'STYLE NAMES'!$B:$AE,30,FALSE)) &gt; 0, +VLOOKUP(VLOOKUP(C584,'STYLE NAMES'!$B:$AE,30,FALSE),'CATEGORY ID'!K:M,2,FALSE),""),"")</f>
        <v/>
      </c>
      <c r="BR584" s="101" t="str" cm="1">
        <f t="array" ref="BR584">IF(C584&gt;0,_xlfn.TEXTJOIN(";", TRUE,_xlfn.UNIQUE(_xlfn._xlws.FILTER(BF584:BQ584,(BF584:BQ584&gt;0)),TRUE,FALSE)),"")&amp;";"&amp;BS584</f>
        <v>30;2;108;41;227</v>
      </c>
      <c r="BS584" s="101">
        <v>227</v>
      </c>
      <c r="BU584" s="106">
        <f>IF(C584&gt;0,+VLOOKUP($C584,'STYLE NAMES'!$B:$AC,26,FALSE),"")</f>
        <v>99.9</v>
      </c>
      <c r="BV584" s="106">
        <f>IF(C584&gt;0,+VLOOKUP($C584,'STYLE NAMES'!$B:$AC,27,FALSE),"")</f>
        <v>5490</v>
      </c>
      <c r="BW584" s="106">
        <f>IF(C584&gt;0,+VLOOKUP($C584,'STYLE NAMES'!$B:$AC,28,FALSE),"")</f>
        <v>114.88499999999999</v>
      </c>
      <c r="BY584"/>
      <c r="BZ584" s="101">
        <v>1</v>
      </c>
      <c r="CA584" s="137">
        <f t="shared" si="42"/>
        <v>1</v>
      </c>
      <c r="CB584" s="137" t="str">
        <f>+VLOOKUP(C584,'[2]STYLES &amp; MODELS MATRIX'!$A:$G,7,FALSE)</f>
        <v>HDJ</v>
      </c>
      <c r="CC584" s="137" t="str">
        <f>+VLOOKUP(C584,'[1]STYLES &amp; SIZE CHARTS'!$A:$H,8,FALSE)</f>
        <v>MT-LSBL1</v>
      </c>
      <c r="CD584" s="137"/>
      <c r="CE584" s="205"/>
      <c r="CF584" s="141"/>
    </row>
    <row r="585" spans="1:84" s="101" customFormat="1" ht="12" customHeight="1" x14ac:dyDescent="0.2">
      <c r="A585" s="102">
        <f t="shared" si="40"/>
        <v>8683711006381</v>
      </c>
      <c r="B585" s="101" t="s">
        <v>893</v>
      </c>
      <c r="C585" s="101" t="s">
        <v>506</v>
      </c>
      <c r="D585" s="101" t="s">
        <v>2974</v>
      </c>
      <c r="E585" s="203" t="s">
        <v>2406</v>
      </c>
      <c r="F585" s="101" t="s">
        <v>2347</v>
      </c>
      <c r="G585" s="101" t="str">
        <f>IF(C585&gt;0,+VLOOKUP($C585,'STYLE NAMES'!$B:$AC,4,FALSE),"")</f>
        <v>RIDER</v>
      </c>
      <c r="H585" s="101" t="str">
        <f>IF(C585&gt;0,+VLOOKUP($C585,'STYLE NAMES'!$B:$AC,5,FALSE),"")</f>
        <v>MEN</v>
      </c>
      <c r="I585" s="101" t="str">
        <f>IF(C585&gt;0,+VLOOKUP($C585,'STYLE NAMES'!$B:$AC,6,FALSE),"")</f>
        <v>TOPS</v>
      </c>
      <c r="J585" s="101" t="str">
        <f>IF(C585&gt;0,+VLOOKUP($C585,'STYLE NAMES'!$B:$AC,7,FALSE),"")</f>
        <v>MEN</v>
      </c>
      <c r="K585" s="101" t="str">
        <f>IF(C585&gt;0,+VLOOKUP($C585,'STYLE NAMES'!$B:$AC,8,FALSE),"")</f>
        <v>BASE LAYERS</v>
      </c>
      <c r="L585" s="101" t="str">
        <f>IF(E585&gt;0,+VLOOKUP($E585,'CODE GENERATOR'!$D:$T,3,FALSE),"")</f>
        <v>W</v>
      </c>
      <c r="M585" s="101" t="str">
        <f>IF(E585&gt;0,+VLOOKUP($E585,'CODE GENERATOR'!$D:$T,4,FALSE),"")</f>
        <v>SUPREME</v>
      </c>
      <c r="N585" s="101" t="str">
        <f>IF(E585&gt;0,+VLOOKUP($E585,'CODE GENERATOR'!$D:$T,6,FALSE),"")</f>
        <v>DARK GRAY</v>
      </c>
      <c r="O585" s="101" t="str">
        <f>IF(E585&gt;0,+VLOOKUP($E585,'CODE GENERATOR'!$D:$T,7,FALSE),"")</f>
        <v>LIGHT GRAY</v>
      </c>
      <c r="P585" s="101" t="str">
        <f t="shared" si="41"/>
        <v>DARK GRAY/LIGHT GRAY</v>
      </c>
      <c r="Q585" s="104" t="str">
        <f>IF(E585&gt;0,+VLOOKUP($E585,'CODE GENERATOR'!$D:$T,11,FALSE),"")</f>
        <v>R.TOPMN_BLY0051</v>
      </c>
      <c r="R585" s="104" t="str">
        <f>IF(E585&gt;0,+VLOOKUP($E585,'CODE GENERATOR'!$D:$T,12,FALSE),"")</f>
        <v>SUP0022DGYLGY</v>
      </c>
      <c r="S585" s="104" t="str">
        <f>IF(E585&gt;0,+VLOOKUP($E585,'CODE GENERATOR'!$D:$T,13,FALSE),"")</f>
        <v>R.TOPMN_BLY0051_SUP0022DGYLGY</v>
      </c>
      <c r="T585" s="104" t="str">
        <f t="shared" si="39"/>
        <v>R.TOPMN_BLY0051_SUP0022DGYLGY_XXL</v>
      </c>
      <c r="U585" s="105">
        <v>8683711006381</v>
      </c>
      <c r="V585" s="107" t="str" cm="1">
        <f t="array" ref="V585">_xlfn.TEXTJOIN(";", TRUE, _xlfn.UNIQUE(_xlfn._xlws.FILTER(P$3:P$10029, C$3:C$10029=C585)))</f>
        <v>NAVY/BEIGE;DARK GRAY/LIGHT GRAY</v>
      </c>
      <c r="W585" s="107" t="str" cm="1">
        <f t="array" ref="W585">_xlfn.TEXTJOIN(";", TRUE, _xlfn.UNIQUE(_xlfn._xlws.FILTER(F$3:F$10029, C$3:C$10029=C585)))</f>
        <v>XS;S;M;L;XL;XXL</v>
      </c>
      <c r="X585" s="101" t="str">
        <f>IF(E585&gt;0,+VLOOKUP($E585,'CODE GENERATOR'!$D:$AC,19,FALSE),0)</f>
        <v>2507_W_1522</v>
      </c>
      <c r="Y585" s="101" t="str">
        <f>IF(E585&gt;0,+VLOOKUP($E585,'CODE GENERATOR'!$D:$AC,20,FALSE),0)</f>
        <v>2507_W_1513</v>
      </c>
      <c r="Z585" s="101" t="str">
        <f>IF(E585&gt;0,+VLOOKUP($E585,'CODE GENERATOR'!$D:$AC,21,FALSE),0)</f>
        <v>2507_W_1497</v>
      </c>
      <c r="AA585" s="101" t="str">
        <f>IF(E585&gt;0,+VLOOKUP($E585,'CODE GENERATOR'!$D:$AC,22,FALSE),0)</f>
        <v>2507_W_1533</v>
      </c>
      <c r="AB585" s="101" t="str">
        <f>IF(E585&gt;0,+VLOOKUP($E585,'CODE GENERATOR'!$D:$AC,23,FALSE),0)</f>
        <v/>
      </c>
      <c r="AC585" s="101" t="str">
        <f>IF(E585&gt;0,+VLOOKUP($E585,'CODE GENERATOR'!$D:$AC,24,FALSE),0)</f>
        <v/>
      </c>
      <c r="AD585" s="101" t="str">
        <f>IF(E585&gt;0,+VLOOKUP($E585,'CODE GENERATOR'!$D:$AC,25,FALSE),0)</f>
        <v>2507_VW_Web_29</v>
      </c>
      <c r="AE585" s="101" t="str">
        <f>IF(E585&gt;0,+VLOOKUP($E585,'CODE GENERATOR'!$D:$AC,26,FALSE),0)</f>
        <v/>
      </c>
      <c r="AF585" s="149" t="str">
        <f>IF($C585&gt;0,$C585&amp;" "&amp;$P585&amp;" "&amp;+VLOOKUP($C585,'STYLE NAMES'!$B:$AC,10,FALSE),"""")</f>
        <v xml:space="preserve">OSLO DARK GRAY/LIGHT GRAY MEN'S LONG SLEEVE BASE LAYER </v>
      </c>
      <c r="AG585" s="101" t="str">
        <f>"Enjoy our "&amp;(AF585)&amp;"; "&amp;IF(C585&gt;0,+VLOOKUP($C585,'STYLE NAMES'!$B:$AC,11,FALSE),"")</f>
        <v xml:space="preserve">Enjoy our OSLO DARK GRAY/LIGHT GRAY MEN'S LONG SLEEVE BASE LAYER ; OSLO Two-color Long Sleeve Base Layer / Second Skin
Soft, comfortable and technical
These elegant base layers are designed to ride and train in style.
</v>
      </c>
      <c r="AH585" s="101" t="str">
        <f>IF(C585&gt;0,+VLOOKUP($C585,'STYLE NAMES'!$B:$AC,12,FALSE),"")</f>
        <v>*Extra-soft and comfortable technical jersey
* 4-way stretch fabric
* Breathable and Quick Dry
* Wrinkle-free and Easy Care
Composition:
90% Polyamide 10% Elasthane</v>
      </c>
      <c r="AI585" s="101" t="str">
        <f>IF(C585&gt;0,+VLOOKUP($C585,'STYLE NAMES'!$B:$AC,13,FALSE),"")</f>
        <v>Machine Wash at 30°C
Mild process
Iron at low temperature
Iron from REVERSE
Do NOT iron on logos or prints
Do not bleach
Do NOT Tumble Dry</v>
      </c>
      <c r="AJ585" s="149" t="str">
        <f>IF($C585&gt;0,$C585&amp;" "&amp;$P585&amp;" "&amp;+VLOOKUP($C585,'STYLE NAMES'!$B:$AC,14,FALSE),"""")</f>
        <v>OSLO DARK GRAY/LIGHT GRAY ERKEK UZUN KOL T-SHIRT</v>
      </c>
      <c r="AK585" s="149" t="str">
        <f>"Cavalier SanMarco tarafından tasarlanan "&amp;(AJ585)&amp;"; "&amp;IF(C585&gt;0,+VLOOKUP($C585,'STYLE NAMES'!$B:$AC,15,FALSE),"")</f>
        <v>Cavalier SanMarco tarafından tasarlanan OSLO DARK GRAY/LIGHT GRAY ERKEK UZUN KOL T-SHIRT; OSLO Çift Renkli Uzun Kol Antrenman T-shirt / Second Skin
Şık, konforlu ve teknik
Bu zarif t-shirtler, şık bir şekilde ata binmeniz ve antrenman yapmanız için tasarlanmıştır.</v>
      </c>
      <c r="AL585" s="149" t="str">
        <f>IF(C585&gt;0,+VLOOKUP($C585,'STYLE NAMES'!$B:$AC,16,FALSE),"")</f>
        <v>*Ekstra yumuşak ve rahat teknik örme kumaş
* 4 yöne esneyen kumaş
* Nefes Alabilir ve Hızlı Kuruma
* Kırışmaz ve Bakımı Kolay
Kompozisyon:
%90 Poliamid %10 Elastan</v>
      </c>
      <c r="AM585" s="149" t="str">
        <f>IF(C585&gt;0,+VLOOKUP($C585,'STYLE NAMES'!$B:$AC,17,FALSE),"")</f>
        <v>Makinede 30°C' de Yıkayın
Hassas Yıkama
Ilık ütü yapın
Tersten ütüleyin
Logo ve baskıları ÜTÜLEMEYİN
Çamaşır suyu kullanmayın
Kurutma Makinesinde Kurutmayın</v>
      </c>
      <c r="AN585" s="149" t="str">
        <f>IF($C585&gt;0,$C585&amp;" "&amp;$P585&amp;" "&amp;+VLOOKUP($C585,'STYLE NAMES'!$B:$AC,18,FALSE),"""")</f>
        <v>OSLO DARK GRAY/LIGHT GRAY MAGLIETTA MANICA LUNGA DA UOMO</v>
      </c>
      <c r="AO585" s="101" t="str">
        <f>"Disegnato da Cavalier SanMarco "&amp;(AN585)&amp;"; "&amp;IF(C585&gt;0,+VLOOKUP($C585,'STYLE NAMES'!$B:$AC,19,FALSE),"")</f>
        <v>Disegnato da Cavalier SanMarco OSLO DARK GRAY/LIGHT GRAY MAGLIETTA MANICA LUNGA DA UOMO; OSLO Maglietta tecnica a mezza zip / Second Skin
Morbida, confortevole e tecnica 
Queste magliette elegante sono progettati per cavalcare e allenarsi con stile.</v>
      </c>
      <c r="AP585" s="101" t="str">
        <f>IF(C585&gt;0,+VLOOKUP($C585,'STYLE NAMES'!$B:$AC,20,FALSE),"")</f>
        <v>Jersey tecnico extra-morbido e confortevole 
Tessuto elasticizzato 4-way stretch 
Traspirante e ad asciugatura rapida 
No stiro e di facile manutenzione 
Composizione: 
90% Poliammide, 10% Elastan</v>
      </c>
      <c r="AQ585" s="101" t="str">
        <f>IF(C585&gt;0,+VLOOKUP($C585,'STYLE NAMES'!$B:$AC,21,FALSE),"")</f>
        <v>Lavare in lavatrice a 30°C Ciclo delicato 
Stirare a bassa temperatura
Stirare al rovescio 
Non stirare su loghi o stampe 
Non candeggiare 
Non asciugare in asciugatrice</v>
      </c>
      <c r="AR585" s="101">
        <f>IF(D585&gt;0,+VLOOKUP($C585,'STYLE NAMES'!$B:$AC,22,FALSE),"")</f>
        <v>0</v>
      </c>
      <c r="AS585" s="101">
        <f>IF(E585&gt;0,+VLOOKUP($C585,'STYLE NAMES'!$B:$AC,23,FALSE),"")</f>
        <v>0</v>
      </c>
      <c r="AT585" s="101">
        <f>IF(F585&gt;0,+VLOOKUP($C585,'STYLE NAMES'!$B:$AC,24,FALSE),"")</f>
        <v>0</v>
      </c>
      <c r="AU585" s="101">
        <f>IF(G585&gt;0,+VLOOKUP($C585,'STYLE NAMES'!$B:$AC,25,FALSE),"")</f>
        <v>0</v>
      </c>
      <c r="AV585" s="101" t="str">
        <f>+VLOOKUP($S585,'CODE GENERATOR'!$P:$AM,15,FALSE)</f>
        <v>R.BOTMN_BRC0066_TJR0026STGSTG</v>
      </c>
      <c r="AW585" s="101" t="str">
        <f>+VLOOKUP($S585,'CODE GENERATOR'!$P:$AM,16,FALSE)</f>
        <v>A.RACUX_BLT0015_BRD0012MLBMLB</v>
      </c>
      <c r="AX585" s="101" t="str">
        <f>+VLOOKUP($S585,'CODE GENERATOR'!$P:$AM,17,FALSE)</f>
        <v>A.RACAU_SOC0018_NYL00003XBST3</v>
      </c>
      <c r="AY585" s="101">
        <f>+VLOOKUP($S585,'CODE GENERATOR'!$P:$AM,18,FALSE)</f>
        <v>0</v>
      </c>
      <c r="AZ585" s="101">
        <f>+VLOOKUP($S585,'CODE GENERATOR'!$P:$AM,19,FALSE)</f>
        <v>0</v>
      </c>
      <c r="BA585" s="101">
        <f>+VLOOKUP($S585,'CODE GENERATOR'!$P:$AM,20,FALSE)</f>
        <v>0</v>
      </c>
      <c r="BB585" s="101">
        <f>+VLOOKUP($S585,'CODE GENERATOR'!$P:$AM,21,FALSE)</f>
        <v>0</v>
      </c>
      <c r="BC585" s="101">
        <f>+VLOOKUP($S585,'CODE GENERATOR'!$P:$AM,22,FALSE)</f>
        <v>0</v>
      </c>
      <c r="BD585" s="101">
        <f>+VLOOKUP($S585,'CODE GENERATOR'!$P:$AM,23,FALSE)</f>
        <v>0</v>
      </c>
      <c r="BE585" s="101">
        <f>+VLOOKUP($S585,'CODE GENERATOR'!$P:$AM,24,FALSE)</f>
        <v>0</v>
      </c>
      <c r="BF585" s="101">
        <f>IF(C585&gt;0,+VLOOKUP(G585,'CATEGORY ID'!$A$1:$L$118,3,FALSE),"")</f>
        <v>30</v>
      </c>
      <c r="BG585" s="101">
        <f>IF(C585&gt;0,+VLOOKUP(H585,'CATEGORY ID'!$D$1:$L$118,3,FALSE),"")</f>
        <v>2</v>
      </c>
      <c r="BH585" s="101">
        <f>IF(C585&gt;0,+VLOOKUP((+H585&amp;I585),'CATEGORY ID'!$H$1:$I$121,2,FALSE),"")</f>
        <v>108</v>
      </c>
      <c r="BJ585" s="101">
        <f>IF(C585&gt;0,IF(COUNTIF('CATEGORY ID'!$K$1:$K$121,+H585&amp;K585) &gt; 0, +VLOOKUP(+H585&amp;K585,'CATEGORY ID'!$K$1:$L$121,2,FALSE),""),"")</f>
        <v>41</v>
      </c>
      <c r="BK585" s="101" t="str">
        <f>IF(C585&gt;0,IF(COUNTIF('CATEGORY ID'!$K$124:$K$165, +VLOOKUP(C585,'STYLE NAMES'!$B:$AE,30,FALSE)) &gt; 0, +VLOOKUP(VLOOKUP(C585,'STYLE NAMES'!$B:$AE,30,FALSE),'CATEGORY ID'!K:M,2,FALSE),""),"")</f>
        <v/>
      </c>
      <c r="BR585" s="101" t="str" cm="1">
        <f t="array" ref="BR585">IF(C585&gt;0,_xlfn.TEXTJOIN(";", TRUE,_xlfn.UNIQUE(_xlfn._xlws.FILTER(BF585:BQ585,(BF585:BQ585&gt;0)),TRUE,FALSE)),"")&amp;";"&amp;BS585</f>
        <v>30;2;108;41;227</v>
      </c>
      <c r="BS585" s="101">
        <v>227</v>
      </c>
      <c r="BU585" s="106">
        <f>IF(C585&gt;0,+VLOOKUP($C585,'STYLE NAMES'!$B:$AC,26,FALSE),"")</f>
        <v>99.9</v>
      </c>
      <c r="BV585" s="106">
        <f>IF(C585&gt;0,+VLOOKUP($C585,'STYLE NAMES'!$B:$AC,27,FALSE),"")</f>
        <v>5490</v>
      </c>
      <c r="BW585" s="106">
        <f>IF(C585&gt;0,+VLOOKUP($C585,'STYLE NAMES'!$B:$AC,28,FALSE),"")</f>
        <v>114.88499999999999</v>
      </c>
      <c r="BY585"/>
      <c r="BZ585" s="101">
        <v>0</v>
      </c>
      <c r="CA585" s="137">
        <f t="shared" si="42"/>
        <v>1</v>
      </c>
      <c r="CB585" s="137" t="str">
        <f>+VLOOKUP(C585,'[2]STYLES &amp; MODELS MATRIX'!$A:$G,7,FALSE)</f>
        <v>HDJ</v>
      </c>
      <c r="CC585" s="137" t="str">
        <f>+VLOOKUP(C585,'[1]STYLES &amp; SIZE CHARTS'!$A:$H,8,FALSE)</f>
        <v>MT-LSBL1</v>
      </c>
      <c r="CD585" s="137"/>
      <c r="CE585" s="205"/>
      <c r="CF585" s="141"/>
    </row>
    <row r="586" spans="1:84" s="101" customFormat="1" ht="12" customHeight="1" x14ac:dyDescent="0.2">
      <c r="A586" s="102">
        <f t="shared" si="40"/>
        <v>8683711006398</v>
      </c>
      <c r="B586" s="101" t="s">
        <v>894</v>
      </c>
      <c r="C586" s="101" t="s">
        <v>452</v>
      </c>
      <c r="D586" s="101" t="s">
        <v>2978</v>
      </c>
      <c r="E586" s="203" t="s">
        <v>3811</v>
      </c>
      <c r="F586" s="101" t="s">
        <v>2346</v>
      </c>
      <c r="G586" s="101" t="str">
        <f>IF(C586&gt;0,+VLOOKUP($C586,'STYLE NAMES'!$B:$AC,4,FALSE),"")</f>
        <v>RIDER</v>
      </c>
      <c r="H586" s="101" t="str">
        <f>IF(C586&gt;0,+VLOOKUP($C586,'STYLE NAMES'!$B:$AC,5,FALSE),"")</f>
        <v>MEN</v>
      </c>
      <c r="I586" s="101" t="str">
        <f>IF(C586&gt;0,+VLOOKUP($C586,'STYLE NAMES'!$B:$AC,6,FALSE),"")</f>
        <v>TOPS</v>
      </c>
      <c r="J586" s="101" t="str">
        <f>IF(C586&gt;0,+VLOOKUP($C586,'STYLE NAMES'!$B:$AC,7,FALSE),"")</f>
        <v>MEN</v>
      </c>
      <c r="K586" s="101" t="str">
        <f>IF(C586&gt;0,+VLOOKUP($C586,'STYLE NAMES'!$B:$AC,8,FALSE),"")</f>
        <v>COMPETITION SHIRTS</v>
      </c>
      <c r="L586" s="101" t="str">
        <f>IF(E586&gt;0,+VLOOKUP($E586,'CODE GENERATOR'!$D:$T,3,FALSE),"")</f>
        <v>A</v>
      </c>
      <c r="M586" s="101" t="str">
        <f>IF(E586&gt;0,+VLOOKUP($E586,'CODE GENERATOR'!$D:$T,4,FALSE),"")</f>
        <v>SUPREME</v>
      </c>
      <c r="N586" s="101" t="str">
        <f>IF(E586&gt;0,+VLOOKUP($E586,'CODE GENERATOR'!$D:$T,6,FALSE),"")</f>
        <v>WHITE</v>
      </c>
      <c r="O586" s="101" t="str">
        <f>IF(E586&gt;0,+VLOOKUP($E586,'CODE GENERATOR'!$D:$T,7,FALSE),"")</f>
        <v>WHITE</v>
      </c>
      <c r="P586" s="101" t="str">
        <f t="shared" si="41"/>
        <v>WHITE</v>
      </c>
      <c r="Q586" s="104" t="str">
        <f>IF(E586&gt;0,+VLOOKUP($E586,'CODE GENERATOR'!$D:$T,11,FALSE),"")</f>
        <v>R.TOPMN_CPS0052</v>
      </c>
      <c r="R586" s="104" t="str">
        <f>IF(E586&gt;0,+VLOOKUP($E586,'CODE GENERATOR'!$D:$T,12,FALSE),"")</f>
        <v>SUP0023WHTWHT</v>
      </c>
      <c r="S586" s="104" t="str">
        <f>IF(E586&gt;0,+VLOOKUP($E586,'CODE GENERATOR'!$D:$T,13,FALSE),"")</f>
        <v>R.TOPMN_CPS0052_SUP0023WHTWHT</v>
      </c>
      <c r="T586" s="104" t="str">
        <f t="shared" si="39"/>
        <v>R.TOPMN_CPS0052_SUP0023WHTWHT_XS</v>
      </c>
      <c r="U586" s="105">
        <v>8683711006398</v>
      </c>
      <c r="V586" s="107" t="str" cm="1">
        <f t="array" ref="V586">_xlfn.TEXTJOIN(";", TRUE, _xlfn.UNIQUE(_xlfn._xlws.FILTER(P$3:P$10029, C$3:C$10029=C586)))</f>
        <v>WHITE</v>
      </c>
      <c r="W586" s="107" t="str" cm="1">
        <f t="array" ref="W586">_xlfn.TEXTJOIN(";", TRUE, _xlfn.UNIQUE(_xlfn._xlws.FILTER(F$3:F$10029, C$3:C$10029=C586)))</f>
        <v>XS;S;M;L;XL;XXL</v>
      </c>
      <c r="X586" s="101" t="str">
        <f>IF(E586&gt;0,+VLOOKUP($E586,'CODE GENERATOR'!$D:$AC,19,FALSE),0)</f>
        <v>CavalierSanmarco_27.01.2026_0405</v>
      </c>
      <c r="Y586" s="101" t="str">
        <f>IF(E586&gt;0,+VLOOKUP($E586,'CODE GENERATOR'!$D:$AC,20,FALSE),0)</f>
        <v>2402_S01_33509</v>
      </c>
      <c r="Z586" s="101" t="str">
        <f>IF(E586&gt;0,+VLOOKUP($E586,'CODE GENERATOR'!$D:$AC,21,FALSE),0)</f>
        <v>2402_S01_33505</v>
      </c>
      <c r="AA586" s="101" t="str">
        <f>IF(E586&gt;0,+VLOOKUP($E586,'CODE GENERATOR'!$D:$AC,22,FALSE),0)</f>
        <v>2402_S01_33500</v>
      </c>
      <c r="AB586" s="101" t="str">
        <f>IF(E586&gt;0,+VLOOKUP($E586,'CODE GENERATOR'!$D:$AC,23,FALSE),0)</f>
        <v>2402_S01_33490</v>
      </c>
      <c r="AC586" s="101" t="str">
        <f>IF(E586&gt;0,+VLOOKUP($E586,'CODE GENERATOR'!$D:$AC,24,FALSE),0)</f>
        <v/>
      </c>
      <c r="AD586" s="101" t="str">
        <f>IF(E586&gt;0,+VLOOKUP($E586,'CODE GENERATOR'!$D:$AC,25,FALSE),0)</f>
        <v/>
      </c>
      <c r="AE586" s="101" t="str">
        <f>IF(E586&gt;0,+VLOOKUP($E586,'CODE GENERATOR'!$D:$AC,26,FALSE),0)</f>
        <v/>
      </c>
      <c r="AF586" s="149" t="str">
        <f>IF($C586&gt;0,$C586&amp;" "&amp;$P586&amp;" "&amp;+VLOOKUP($C586,'STYLE NAMES'!$B:$AC,10,FALSE),"""")</f>
        <v>MILANO WHITE MEN'S COMPETITION SHIRT LONG SLEEVE SPREAD COLLAR</v>
      </c>
      <c r="AG586" s="101" t="str">
        <f>"Enjoy our "&amp;(AF586)&amp;"; "&amp;IF(C586&gt;0,+VLOOKUP($C586,'STYLE NAMES'!$B:$AC,11,FALSE),"")</f>
        <v>Enjoy our MILANO WHITE MEN'S COMPETITION SHIRT LONG SLEEVE SPREAD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86" s="101" t="str">
        <f>IF(C586&gt;0,+VLOOKUP($C586,'STYLE NAMES'!$B:$AC,12,FALSE),"")</f>
        <v>* Specially engineered design for high performance
* 4-way super stretch piquet jersey
* Soft and comfortable
* Breathable
* Quick dry
Composition:
75% Poliamide 25% Elasthane</v>
      </c>
      <c r="AI586" s="101" t="str">
        <f>IF(C586&gt;0,+VLOOKUP($C586,'STYLE NAMES'!$B:$AC,13,FALSE),"")</f>
        <v>Machine Wash at 30°C
Mild process
Iron at low temperature
Iron from REVERSE
Do NOT iron on logos or prints
Do not bleach
Do NOT Tumble Dry</v>
      </c>
      <c r="AJ586" s="149" t="str">
        <f>IF($C586&gt;0,$C586&amp;" "&amp;$P586&amp;" "&amp;+VLOOKUP($C586,'STYLE NAMES'!$B:$AC,14,FALSE),"""")</f>
        <v>MILANO WHITE ERKEK UZUN KOL YARIŞMA GÖMLEĞİ - AÇIK YAKA</v>
      </c>
      <c r="AK586" s="149" t="str">
        <f>"Cavalier SanMarco tarafından tasarlanan "&amp;(AJ586)&amp;"; "&amp;IF(C586&gt;0,+VLOOKUP($C586,'STYLE NAMES'!$B:$AC,15,FALSE),"")</f>
        <v>Cavalier SanMarco tarafından tasarlanan MILANO WHITE ERKEK UZUN KOL YARIŞMA GÖMLEĞİ - AÇIK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86" s="149" t="str">
        <f>IF(C586&gt;0,+VLOOKUP($C586,'STYLE NAMES'!$B:$AC,16,FALSE),"")</f>
        <v>* Yüksek performans için özel tasarım
* 4 yönlü süper streç pike kumaş
* Yumuşak ve rahat
* Nefes alabilir
* Hızlı kuruma
Kompozisyon:
%75 Polyamid  %25 Elastan</v>
      </c>
      <c r="AM586" s="149" t="str">
        <f>IF(C586&gt;0,+VLOOKUP($C586,'STYLE NAMES'!$B:$AC,17,FALSE),"")</f>
        <v>Makinede 30°C' de Yıkayın
Hassas Yıkama
Ilık ütü yapın
Tersten ütüleyin
Logo ve baskıları ÜTÜLEMEYİN
Çamaşır suyu kullanmayın
Kurutma Makinesinde Kurutmayın</v>
      </c>
      <c r="AN586" s="149" t="str">
        <f>IF($C586&gt;0,$C586&amp;" "&amp;$P586&amp;" "&amp;+VLOOKUP($C586,'STYLE NAMES'!$B:$AC,18,FALSE),"""")</f>
        <v>MILANO WHITE CAMICIA DA CONCORSO PER UOMO MANICA LUNGA COLLO FRANCESE</v>
      </c>
      <c r="AO586" s="101" t="str">
        <f>"Disegnato da Cavalier SanMarco "&amp;(AN586)&amp;"; "&amp;IF(C586&gt;0,+VLOOKUP($C586,'STYLE NAMES'!$B:$AC,19,FALSE),"")</f>
        <v>Disegnato da Cavalier SanMarco MILANO WHITE CAMICIA DA CONCORSO PER UOMO MANICA LUNGA COLLO FRANCESE; Lo stile fashion arriva sull'arena. Progettate in linea con i prodotti della linea performance di marchi rinomati, queste camicie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86" s="101" t="str">
        <f>IF(C586&gt;0,+VLOOKUP($C586,'STYLE NAMES'!$B:$AC,20,FALSE),"")</f>
        <v>*Design ingegnerizzato per alte prestazioni 
*Jersey piqué elasticizzato  4-way-stretch 
*Morbido e confortevole 
*Traspirante Asciugatura rapida 
Composizione: 
75% Poliammide  25% Elastan</v>
      </c>
      <c r="AQ586" s="101" t="str">
        <f>IF(C586&gt;0,+VLOOKUP($C586,'STYLE NAMES'!$B:$AC,21,FALSE),"")</f>
        <v>Lavare in lavatrice a 30°C Ciclo delicato 
Stirare a bassa temperatura
Stirare al rovescio 
Non stirare su loghi o stampe 
Non candeggiare 
Non asciugare in asciugatrice</v>
      </c>
      <c r="AR586" s="101">
        <f>IF(D586&gt;0,+VLOOKUP($C586,'STYLE NAMES'!$B:$AC,22,FALSE),"")</f>
        <v>0</v>
      </c>
      <c r="AS586" s="101">
        <f>IF(E586&gt;0,+VLOOKUP($C586,'STYLE NAMES'!$B:$AC,23,FALSE),"")</f>
        <v>0</v>
      </c>
      <c r="AT586" s="101">
        <f>IF(F586&gt;0,+VLOOKUP($C586,'STYLE NAMES'!$B:$AC,24,FALSE),"")</f>
        <v>0</v>
      </c>
      <c r="AU586" s="101">
        <f>IF(G586&gt;0,+VLOOKUP($C586,'STYLE NAMES'!$B:$AC,25,FALSE),"")</f>
        <v>0</v>
      </c>
      <c r="AV586" s="101" t="str">
        <f>+VLOOKUP($S586,'CODE GENERATOR'!$P:$AM,15,FALSE)</f>
        <v>R.BOTMN_BRC0066_TJR0026TAUTAU</v>
      </c>
      <c r="AW586" s="101" t="str">
        <f>+VLOOKUP($S586,'CODE GENERATOR'!$P:$AM,16,FALSE)</f>
        <v>A.RACUX_BLT0015_BRD0012MLBMLB</v>
      </c>
      <c r="AX586" s="101" t="str">
        <f>+VLOOKUP($S586,'CODE GENERATOR'!$P:$AM,17,FALSE)</f>
        <v>A.RACMN_TIE0016_PES0000WHTWHT</v>
      </c>
      <c r="AY586" s="101">
        <f>+VLOOKUP($S586,'CODE GENERATOR'!$P:$AM,18,FALSE)</f>
        <v>0</v>
      </c>
      <c r="AZ586" s="101">
        <f>+VLOOKUP($S586,'CODE GENERATOR'!$P:$AM,19,FALSE)</f>
        <v>0</v>
      </c>
      <c r="BA586" s="101">
        <f>+VLOOKUP($S586,'CODE GENERATOR'!$P:$AM,20,FALSE)</f>
        <v>0</v>
      </c>
      <c r="BB586" s="101">
        <f>+VLOOKUP($S586,'CODE GENERATOR'!$P:$AM,21,FALSE)</f>
        <v>0</v>
      </c>
      <c r="BC586" s="101">
        <f>+VLOOKUP($S586,'CODE GENERATOR'!$P:$AM,22,FALSE)</f>
        <v>0</v>
      </c>
      <c r="BD586" s="101">
        <f>+VLOOKUP($S586,'CODE GENERATOR'!$P:$AM,23,FALSE)</f>
        <v>0</v>
      </c>
      <c r="BE586" s="101">
        <f>+VLOOKUP($S586,'CODE GENERATOR'!$P:$AM,24,FALSE)</f>
        <v>0</v>
      </c>
      <c r="BF586" s="101">
        <f>IF(C586&gt;0,+VLOOKUP(G586,'CATEGORY ID'!$A$1:$L$118,3,FALSE),"")</f>
        <v>30</v>
      </c>
      <c r="BG586" s="101">
        <f>IF(C586&gt;0,+VLOOKUP(H586,'CATEGORY ID'!$D$1:$L$118,3,FALSE),"")</f>
        <v>2</v>
      </c>
      <c r="BH586" s="101">
        <f>IF(C586&gt;0,+VLOOKUP((+H586&amp;I586),'CATEGORY ID'!$H$1:$I$121,2,FALSE),"")</f>
        <v>108</v>
      </c>
      <c r="BJ586" s="101">
        <f>IF(C586&gt;0,IF(COUNTIF('CATEGORY ID'!$K$1:$K$121,+H586&amp;K586) &gt; 0, +VLOOKUP(+H586&amp;K586,'CATEGORY ID'!$K$1:$L$121,2,FALSE),""),"")</f>
        <v>221</v>
      </c>
      <c r="BK586" s="101" t="str">
        <f>IF(C586&gt;0,IF(COUNTIF('CATEGORY ID'!$K$124:$K$165, +VLOOKUP(C586,'STYLE NAMES'!$B:$AE,30,FALSE)) &gt; 0, +VLOOKUP(VLOOKUP(C586,'STYLE NAMES'!$B:$AE,30,FALSE),'CATEGORY ID'!K:M,2,FALSE),""),"")</f>
        <v/>
      </c>
      <c r="BO586" s="101">
        <v>21</v>
      </c>
      <c r="BR586" s="101" t="str" cm="1">
        <f t="array" ref="BR586">IF(C586&gt;0,_xlfn.TEXTJOIN(";", TRUE,_xlfn.UNIQUE(_xlfn._xlws.FILTER(BF586:BQ586,(BF586:BQ586&gt;0)),TRUE,FALSE)),"")&amp;";"&amp;BS586</f>
        <v>30;2;108;221;21;210</v>
      </c>
      <c r="BS586" s="101">
        <v>210</v>
      </c>
      <c r="BU586" s="106">
        <f>IF(C586&gt;0,+VLOOKUP($C586,'STYLE NAMES'!$B:$AC,26,FALSE),"")</f>
        <v>129.9</v>
      </c>
      <c r="BV586" s="106">
        <f>IF(C586&gt;0,+VLOOKUP($C586,'STYLE NAMES'!$B:$AC,27,FALSE),"")</f>
        <v>7140</v>
      </c>
      <c r="BW586" s="106">
        <f>IF(C586&gt;0,+VLOOKUP($C586,'STYLE NAMES'!$B:$AC,28,FALSE),"")</f>
        <v>149.38499999999999</v>
      </c>
      <c r="BY586"/>
      <c r="BZ586" s="101">
        <v>0</v>
      </c>
      <c r="CA586" s="137">
        <f t="shared" si="42"/>
        <v>1</v>
      </c>
      <c r="CB586" s="137">
        <f>+VLOOKUP(C586,'[2]STYLES &amp; MODELS MATRIX'!$A:$G,7,FALSE)</f>
        <v>0</v>
      </c>
      <c r="CC586" s="137" t="str">
        <f>+VLOOKUP(C586,'[1]STYLES &amp; SIZE CHARTS'!$A:$H,8,FALSE)</f>
        <v>MT-LSCP1</v>
      </c>
      <c r="CD586" s="137"/>
      <c r="CE586" s="205"/>
      <c r="CF586" s="141"/>
    </row>
    <row r="587" spans="1:84" s="101" customFormat="1" ht="12" customHeight="1" x14ac:dyDescent="0.2">
      <c r="A587" s="102">
        <f t="shared" si="40"/>
        <v>8683711006404</v>
      </c>
      <c r="B587" s="101" t="s">
        <v>894</v>
      </c>
      <c r="C587" s="101" t="s">
        <v>452</v>
      </c>
      <c r="D587" s="101" t="s">
        <v>2978</v>
      </c>
      <c r="E587" s="203" t="s">
        <v>3811</v>
      </c>
      <c r="F587" s="101" t="s">
        <v>785</v>
      </c>
      <c r="G587" s="101" t="str">
        <f>IF(C587&gt;0,+VLOOKUP($C587,'STYLE NAMES'!$B:$AC,4,FALSE),"")</f>
        <v>RIDER</v>
      </c>
      <c r="H587" s="101" t="str">
        <f>IF(C587&gt;0,+VLOOKUP($C587,'STYLE NAMES'!$B:$AC,5,FALSE),"")</f>
        <v>MEN</v>
      </c>
      <c r="I587" s="101" t="str">
        <f>IF(C587&gt;0,+VLOOKUP($C587,'STYLE NAMES'!$B:$AC,6,FALSE),"")</f>
        <v>TOPS</v>
      </c>
      <c r="J587" s="101" t="str">
        <f>IF(C587&gt;0,+VLOOKUP($C587,'STYLE NAMES'!$B:$AC,7,FALSE),"")</f>
        <v>MEN</v>
      </c>
      <c r="K587" s="101" t="str">
        <f>IF(C587&gt;0,+VLOOKUP($C587,'STYLE NAMES'!$B:$AC,8,FALSE),"")</f>
        <v>COMPETITION SHIRTS</v>
      </c>
      <c r="L587" s="101" t="str">
        <f>IF(E587&gt;0,+VLOOKUP($E587,'CODE GENERATOR'!$D:$T,3,FALSE),"")</f>
        <v>A</v>
      </c>
      <c r="M587" s="101" t="str">
        <f>IF(E587&gt;0,+VLOOKUP($E587,'CODE GENERATOR'!$D:$T,4,FALSE),"")</f>
        <v>SUPREME</v>
      </c>
      <c r="N587" s="101" t="str">
        <f>IF(E587&gt;0,+VLOOKUP($E587,'CODE GENERATOR'!$D:$T,6,FALSE),"")</f>
        <v>WHITE</v>
      </c>
      <c r="O587" s="101" t="str">
        <f>IF(E587&gt;0,+VLOOKUP($E587,'CODE GENERATOR'!$D:$T,7,FALSE),"")</f>
        <v>WHITE</v>
      </c>
      <c r="P587" s="101" t="str">
        <f t="shared" si="41"/>
        <v>WHITE</v>
      </c>
      <c r="Q587" s="104" t="str">
        <f>IF(E587&gt;0,+VLOOKUP($E587,'CODE GENERATOR'!$D:$T,11,FALSE),"")</f>
        <v>R.TOPMN_CPS0052</v>
      </c>
      <c r="R587" s="104" t="str">
        <f>IF(E587&gt;0,+VLOOKUP($E587,'CODE GENERATOR'!$D:$T,12,FALSE),"")</f>
        <v>SUP0023WHTWHT</v>
      </c>
      <c r="S587" s="104" t="str">
        <f>IF(E587&gt;0,+VLOOKUP($E587,'CODE GENERATOR'!$D:$T,13,FALSE),"")</f>
        <v>R.TOPMN_CPS0052_SUP0023WHTWHT</v>
      </c>
      <c r="T587" s="104" t="str">
        <f t="shared" si="39"/>
        <v>R.TOPMN_CPS0052_SUP0023WHTWHT_S</v>
      </c>
      <c r="U587" s="105">
        <v>8683711006404</v>
      </c>
      <c r="V587" s="107" t="str" cm="1">
        <f t="array" ref="V587">_xlfn.TEXTJOIN(";", TRUE, _xlfn.UNIQUE(_xlfn._xlws.FILTER(P$3:P$10029, C$3:C$10029=C587)))</f>
        <v>WHITE</v>
      </c>
      <c r="W587" s="107" t="str" cm="1">
        <f t="array" ref="W587">_xlfn.TEXTJOIN(";", TRUE, _xlfn.UNIQUE(_xlfn._xlws.FILTER(F$3:F$10029, C$3:C$10029=C587)))</f>
        <v>XS;S;M;L;XL;XXL</v>
      </c>
      <c r="X587" s="101" t="str">
        <f>IF(E587&gt;0,+VLOOKUP($E587,'CODE GENERATOR'!$D:$AC,19,FALSE),0)</f>
        <v>CavalierSanmarco_27.01.2026_0405</v>
      </c>
      <c r="Y587" s="101" t="str">
        <f>IF(E587&gt;0,+VLOOKUP($E587,'CODE GENERATOR'!$D:$AC,20,FALSE),0)</f>
        <v>2402_S01_33509</v>
      </c>
      <c r="Z587" s="101" t="str">
        <f>IF(E587&gt;0,+VLOOKUP($E587,'CODE GENERATOR'!$D:$AC,21,FALSE),0)</f>
        <v>2402_S01_33505</v>
      </c>
      <c r="AA587" s="101" t="str">
        <f>IF(E587&gt;0,+VLOOKUP($E587,'CODE GENERATOR'!$D:$AC,22,FALSE),0)</f>
        <v>2402_S01_33500</v>
      </c>
      <c r="AB587" s="101" t="str">
        <f>IF(E587&gt;0,+VLOOKUP($E587,'CODE GENERATOR'!$D:$AC,23,FALSE),0)</f>
        <v>2402_S01_33490</v>
      </c>
      <c r="AC587" s="101" t="str">
        <f>IF(E587&gt;0,+VLOOKUP($E587,'CODE GENERATOR'!$D:$AC,24,FALSE),0)</f>
        <v/>
      </c>
      <c r="AD587" s="101" t="str">
        <f>IF(E587&gt;0,+VLOOKUP($E587,'CODE GENERATOR'!$D:$AC,25,FALSE),0)</f>
        <v/>
      </c>
      <c r="AE587" s="101" t="str">
        <f>IF(E587&gt;0,+VLOOKUP($E587,'CODE GENERATOR'!$D:$AC,26,FALSE),0)</f>
        <v/>
      </c>
      <c r="AF587" s="149" t="str">
        <f>IF($C587&gt;0,$C587&amp;" "&amp;$P587&amp;" "&amp;+VLOOKUP($C587,'STYLE NAMES'!$B:$AC,10,FALSE),"""")</f>
        <v>MILANO WHITE MEN'S COMPETITION SHIRT LONG SLEEVE SPREAD COLLAR</v>
      </c>
      <c r="AG587" s="101" t="str">
        <f>"Enjoy our "&amp;(AF587)&amp;"; "&amp;IF(C587&gt;0,+VLOOKUP($C587,'STYLE NAMES'!$B:$AC,11,FALSE),"")</f>
        <v>Enjoy our MILANO WHITE MEN'S COMPETITION SHIRT LONG SLEEVE SPREAD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87" s="101" t="str">
        <f>IF(C587&gt;0,+VLOOKUP($C587,'STYLE NAMES'!$B:$AC,12,FALSE),"")</f>
        <v>* Specially engineered design for high performance
* 4-way super stretch piquet jersey
* Soft and comfortable
* Breathable
* Quick dry
Composition:
75% Poliamide 25% Elasthane</v>
      </c>
      <c r="AI587" s="101" t="str">
        <f>IF(C587&gt;0,+VLOOKUP($C587,'STYLE NAMES'!$B:$AC,13,FALSE),"")</f>
        <v>Machine Wash at 30°C
Mild process
Iron at low temperature
Iron from REVERSE
Do NOT iron on logos or prints
Do not bleach
Do NOT Tumble Dry</v>
      </c>
      <c r="AJ587" s="149" t="str">
        <f>IF($C587&gt;0,$C587&amp;" "&amp;$P587&amp;" "&amp;+VLOOKUP($C587,'STYLE NAMES'!$B:$AC,14,FALSE),"""")</f>
        <v>MILANO WHITE ERKEK UZUN KOL YARIŞMA GÖMLEĞİ - AÇIK YAKA</v>
      </c>
      <c r="AK587" s="149" t="str">
        <f>"Cavalier SanMarco tarafından tasarlanan "&amp;(AJ587)&amp;"; "&amp;IF(C587&gt;0,+VLOOKUP($C587,'STYLE NAMES'!$B:$AC,15,FALSE),"")</f>
        <v>Cavalier SanMarco tarafından tasarlanan MILANO WHITE ERKEK UZUN KOL YARIŞMA GÖMLEĞİ - AÇIK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87" s="149" t="str">
        <f>IF(C587&gt;0,+VLOOKUP($C587,'STYLE NAMES'!$B:$AC,16,FALSE),"")</f>
        <v>* Yüksek performans için özel tasarım
* 4 yönlü süper streç pike kumaş
* Yumuşak ve rahat
* Nefes alabilir
* Hızlı kuruma
Kompozisyon:
%75 Polyamid  %25 Elastan</v>
      </c>
      <c r="AM587" s="149" t="str">
        <f>IF(C587&gt;0,+VLOOKUP($C587,'STYLE NAMES'!$B:$AC,17,FALSE),"")</f>
        <v>Makinede 30°C' de Yıkayın
Hassas Yıkama
Ilık ütü yapın
Tersten ütüleyin
Logo ve baskıları ÜTÜLEMEYİN
Çamaşır suyu kullanmayın
Kurutma Makinesinde Kurutmayın</v>
      </c>
      <c r="AN587" s="149" t="str">
        <f>IF($C587&gt;0,$C587&amp;" "&amp;$P587&amp;" "&amp;+VLOOKUP($C587,'STYLE NAMES'!$B:$AC,18,FALSE),"""")</f>
        <v>MILANO WHITE CAMICIA DA CONCORSO PER UOMO MANICA LUNGA COLLO FRANCESE</v>
      </c>
      <c r="AO587" s="101" t="str">
        <f>"Disegnato da Cavalier SanMarco "&amp;(AN587)&amp;"; "&amp;IF(C587&gt;0,+VLOOKUP($C587,'STYLE NAMES'!$B:$AC,19,FALSE),"")</f>
        <v>Disegnato da Cavalier SanMarco MILANO WHITE CAMICIA DA CONCORSO PER UOMO MANICA LUNGA COLLO FRANCESE; Lo stile fashion arriva sull'arena. Progettate in linea con i prodotti della linea performance di marchi rinomati, queste camicie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87" s="101" t="str">
        <f>IF(C587&gt;0,+VLOOKUP($C587,'STYLE NAMES'!$B:$AC,20,FALSE),"")</f>
        <v>*Design ingegnerizzato per alte prestazioni 
*Jersey piqué elasticizzato  4-way-stretch 
*Morbido e confortevole 
*Traspirante Asciugatura rapida 
Composizione: 
75% Poliammide  25% Elastan</v>
      </c>
      <c r="AQ587" s="101" t="str">
        <f>IF(C587&gt;0,+VLOOKUP($C587,'STYLE NAMES'!$B:$AC,21,FALSE),"")</f>
        <v>Lavare in lavatrice a 30°C Ciclo delicato 
Stirare a bassa temperatura
Stirare al rovescio 
Non stirare su loghi o stampe 
Non candeggiare 
Non asciugare in asciugatrice</v>
      </c>
      <c r="AR587" s="101">
        <f>IF(D587&gt;0,+VLOOKUP($C587,'STYLE NAMES'!$B:$AC,22,FALSE),"")</f>
        <v>0</v>
      </c>
      <c r="AS587" s="101">
        <f>IF(E587&gt;0,+VLOOKUP($C587,'STYLE NAMES'!$B:$AC,23,FALSE),"")</f>
        <v>0</v>
      </c>
      <c r="AT587" s="101">
        <f>IF(F587&gt;0,+VLOOKUP($C587,'STYLE NAMES'!$B:$AC,24,FALSE),"")</f>
        <v>0</v>
      </c>
      <c r="AU587" s="101">
        <f>IF(G587&gt;0,+VLOOKUP($C587,'STYLE NAMES'!$B:$AC,25,FALSE),"")</f>
        <v>0</v>
      </c>
      <c r="AV587" s="101" t="str">
        <f>+VLOOKUP($S587,'CODE GENERATOR'!$P:$AM,15,FALSE)</f>
        <v>R.BOTMN_BRC0066_TJR0026TAUTAU</v>
      </c>
      <c r="AW587" s="101" t="str">
        <f>+VLOOKUP($S587,'CODE GENERATOR'!$P:$AM,16,FALSE)</f>
        <v>A.RACUX_BLT0015_BRD0012MLBMLB</v>
      </c>
      <c r="AX587" s="101" t="str">
        <f>+VLOOKUP($S587,'CODE GENERATOR'!$P:$AM,17,FALSE)</f>
        <v>A.RACMN_TIE0016_PES0000WHTWHT</v>
      </c>
      <c r="AY587" s="101">
        <f>+VLOOKUP($S587,'CODE GENERATOR'!$P:$AM,18,FALSE)</f>
        <v>0</v>
      </c>
      <c r="AZ587" s="101">
        <f>+VLOOKUP($S587,'CODE GENERATOR'!$P:$AM,19,FALSE)</f>
        <v>0</v>
      </c>
      <c r="BA587" s="101">
        <f>+VLOOKUP($S587,'CODE GENERATOR'!$P:$AM,20,FALSE)</f>
        <v>0</v>
      </c>
      <c r="BB587" s="101">
        <f>+VLOOKUP($S587,'CODE GENERATOR'!$P:$AM,21,FALSE)</f>
        <v>0</v>
      </c>
      <c r="BC587" s="101">
        <f>+VLOOKUP($S587,'CODE GENERATOR'!$P:$AM,22,FALSE)</f>
        <v>0</v>
      </c>
      <c r="BD587" s="101">
        <f>+VLOOKUP($S587,'CODE GENERATOR'!$P:$AM,23,FALSE)</f>
        <v>0</v>
      </c>
      <c r="BE587" s="101">
        <f>+VLOOKUP($S587,'CODE GENERATOR'!$P:$AM,24,FALSE)</f>
        <v>0</v>
      </c>
      <c r="BF587" s="101">
        <f>IF(C587&gt;0,+VLOOKUP(G587,'CATEGORY ID'!$A$1:$L$118,3,FALSE),"")</f>
        <v>30</v>
      </c>
      <c r="BG587" s="101">
        <f>IF(C587&gt;0,+VLOOKUP(H587,'CATEGORY ID'!$D$1:$L$118,3,FALSE),"")</f>
        <v>2</v>
      </c>
      <c r="BH587" s="101">
        <f>IF(C587&gt;0,+VLOOKUP((+H587&amp;I587),'CATEGORY ID'!$H$1:$I$121,2,FALSE),"")</f>
        <v>108</v>
      </c>
      <c r="BJ587" s="101">
        <f>IF(C587&gt;0,IF(COUNTIF('CATEGORY ID'!$K$1:$K$121,+H587&amp;K587) &gt; 0, +VLOOKUP(+H587&amp;K587,'CATEGORY ID'!$K$1:$L$121,2,FALSE),""),"")</f>
        <v>221</v>
      </c>
      <c r="BK587" s="101" t="str">
        <f>IF(C587&gt;0,IF(COUNTIF('CATEGORY ID'!$K$124:$K$165, +VLOOKUP(C587,'STYLE NAMES'!$B:$AE,30,FALSE)) &gt; 0, +VLOOKUP(VLOOKUP(C587,'STYLE NAMES'!$B:$AE,30,FALSE),'CATEGORY ID'!K:M,2,FALSE),""),"")</f>
        <v/>
      </c>
      <c r="BO587" s="101">
        <v>21</v>
      </c>
      <c r="BR587" s="101" t="str" cm="1">
        <f t="array" ref="BR587">IF(C587&gt;0,_xlfn.TEXTJOIN(";", TRUE,_xlfn.UNIQUE(_xlfn._xlws.FILTER(BF587:BQ587,(BF587:BQ587&gt;0)),TRUE,FALSE)),"")&amp;";"&amp;BS587</f>
        <v>30;2;108;221;21;210</v>
      </c>
      <c r="BS587" s="101">
        <v>210</v>
      </c>
      <c r="BU587" s="106">
        <f>IF(C587&gt;0,+VLOOKUP($C587,'STYLE NAMES'!$B:$AC,26,FALSE),"")</f>
        <v>129.9</v>
      </c>
      <c r="BV587" s="106">
        <f>IF(C587&gt;0,+VLOOKUP($C587,'STYLE NAMES'!$B:$AC,27,FALSE),"")</f>
        <v>7140</v>
      </c>
      <c r="BW587" s="106">
        <f>IF(C587&gt;0,+VLOOKUP($C587,'STYLE NAMES'!$B:$AC,28,FALSE),"")</f>
        <v>149.38499999999999</v>
      </c>
      <c r="BY587"/>
      <c r="BZ587" s="101">
        <v>0</v>
      </c>
      <c r="CA587" s="137">
        <f t="shared" si="42"/>
        <v>1</v>
      </c>
      <c r="CB587" s="137">
        <f>+VLOOKUP(C587,'[2]STYLES &amp; MODELS MATRIX'!$A:$G,7,FALSE)</f>
        <v>0</v>
      </c>
      <c r="CC587" s="137" t="str">
        <f>+VLOOKUP(C587,'[1]STYLES &amp; SIZE CHARTS'!$A:$H,8,FALSE)</f>
        <v>MT-LSCP1</v>
      </c>
      <c r="CD587" s="137"/>
      <c r="CE587" s="205"/>
      <c r="CF587" s="141"/>
    </row>
    <row r="588" spans="1:84" s="101" customFormat="1" ht="12" customHeight="1" x14ac:dyDescent="0.2">
      <c r="A588" s="102">
        <f t="shared" si="40"/>
        <v>8683711006411</v>
      </c>
      <c r="B588" s="101" t="s">
        <v>894</v>
      </c>
      <c r="C588" s="101" t="s">
        <v>452</v>
      </c>
      <c r="D588" s="101" t="s">
        <v>2978</v>
      </c>
      <c r="E588" s="203" t="s">
        <v>3811</v>
      </c>
      <c r="F588" s="101" t="s">
        <v>2247</v>
      </c>
      <c r="G588" s="101" t="str">
        <f>IF(C588&gt;0,+VLOOKUP($C588,'STYLE NAMES'!$B:$AC,4,FALSE),"")</f>
        <v>RIDER</v>
      </c>
      <c r="H588" s="101" t="str">
        <f>IF(C588&gt;0,+VLOOKUP($C588,'STYLE NAMES'!$B:$AC,5,FALSE),"")</f>
        <v>MEN</v>
      </c>
      <c r="I588" s="101" t="str">
        <f>IF(C588&gt;0,+VLOOKUP($C588,'STYLE NAMES'!$B:$AC,6,FALSE),"")</f>
        <v>TOPS</v>
      </c>
      <c r="J588" s="101" t="str">
        <f>IF(C588&gt;0,+VLOOKUP($C588,'STYLE NAMES'!$B:$AC,7,FALSE),"")</f>
        <v>MEN</v>
      </c>
      <c r="K588" s="101" t="str">
        <f>IF(C588&gt;0,+VLOOKUP($C588,'STYLE NAMES'!$B:$AC,8,FALSE),"")</f>
        <v>COMPETITION SHIRTS</v>
      </c>
      <c r="L588" s="101" t="str">
        <f>IF(E588&gt;0,+VLOOKUP($E588,'CODE GENERATOR'!$D:$T,3,FALSE),"")</f>
        <v>A</v>
      </c>
      <c r="M588" s="101" t="str">
        <f>IF(E588&gt;0,+VLOOKUP($E588,'CODE GENERATOR'!$D:$T,4,FALSE),"")</f>
        <v>SUPREME</v>
      </c>
      <c r="N588" s="101" t="str">
        <f>IF(E588&gt;0,+VLOOKUP($E588,'CODE GENERATOR'!$D:$T,6,FALSE),"")</f>
        <v>WHITE</v>
      </c>
      <c r="O588" s="101" t="str">
        <f>IF(E588&gt;0,+VLOOKUP($E588,'CODE GENERATOR'!$D:$T,7,FALSE),"")</f>
        <v>WHITE</v>
      </c>
      <c r="P588" s="101" t="str">
        <f t="shared" si="41"/>
        <v>WHITE</v>
      </c>
      <c r="Q588" s="104" t="str">
        <f>IF(E588&gt;0,+VLOOKUP($E588,'CODE GENERATOR'!$D:$T,11,FALSE),"")</f>
        <v>R.TOPMN_CPS0052</v>
      </c>
      <c r="R588" s="104" t="str">
        <f>IF(E588&gt;0,+VLOOKUP($E588,'CODE GENERATOR'!$D:$T,12,FALSE),"")</f>
        <v>SUP0023WHTWHT</v>
      </c>
      <c r="S588" s="104" t="str">
        <f>IF(E588&gt;0,+VLOOKUP($E588,'CODE GENERATOR'!$D:$T,13,FALSE),"")</f>
        <v>R.TOPMN_CPS0052_SUP0023WHTWHT</v>
      </c>
      <c r="T588" s="104" t="str">
        <f t="shared" si="39"/>
        <v>R.TOPMN_CPS0052_SUP0023WHTWHT_M</v>
      </c>
      <c r="U588" s="105">
        <v>8683711006411</v>
      </c>
      <c r="V588" s="107" t="str" cm="1">
        <f t="array" ref="V588">_xlfn.TEXTJOIN(";", TRUE, _xlfn.UNIQUE(_xlfn._xlws.FILTER(P$3:P$10029, C$3:C$10029=C588)))</f>
        <v>WHITE</v>
      </c>
      <c r="W588" s="107" t="str" cm="1">
        <f t="array" ref="W588">_xlfn.TEXTJOIN(";", TRUE, _xlfn.UNIQUE(_xlfn._xlws.FILTER(F$3:F$10029, C$3:C$10029=C588)))</f>
        <v>XS;S;M;L;XL;XXL</v>
      </c>
      <c r="X588" s="101" t="str">
        <f>IF(E588&gt;0,+VLOOKUP($E588,'CODE GENERATOR'!$D:$AC,19,FALSE),0)</f>
        <v>CavalierSanmarco_27.01.2026_0405</v>
      </c>
      <c r="Y588" s="101" t="str">
        <f>IF(E588&gt;0,+VLOOKUP($E588,'CODE GENERATOR'!$D:$AC,20,FALSE),0)</f>
        <v>2402_S01_33509</v>
      </c>
      <c r="Z588" s="101" t="str">
        <f>IF(E588&gt;0,+VLOOKUP($E588,'CODE GENERATOR'!$D:$AC,21,FALSE),0)</f>
        <v>2402_S01_33505</v>
      </c>
      <c r="AA588" s="101" t="str">
        <f>IF(E588&gt;0,+VLOOKUP($E588,'CODE GENERATOR'!$D:$AC,22,FALSE),0)</f>
        <v>2402_S01_33500</v>
      </c>
      <c r="AB588" s="101" t="str">
        <f>IF(E588&gt;0,+VLOOKUP($E588,'CODE GENERATOR'!$D:$AC,23,FALSE),0)</f>
        <v>2402_S01_33490</v>
      </c>
      <c r="AC588" s="101" t="str">
        <f>IF(E588&gt;0,+VLOOKUP($E588,'CODE GENERATOR'!$D:$AC,24,FALSE),0)</f>
        <v/>
      </c>
      <c r="AD588" s="101" t="str">
        <f>IF(E588&gt;0,+VLOOKUP($E588,'CODE GENERATOR'!$D:$AC,25,FALSE),0)</f>
        <v/>
      </c>
      <c r="AE588" s="101" t="str">
        <f>IF(E588&gt;0,+VLOOKUP($E588,'CODE GENERATOR'!$D:$AC,26,FALSE),0)</f>
        <v/>
      </c>
      <c r="AF588" s="149" t="str">
        <f>IF($C588&gt;0,$C588&amp;" "&amp;$P588&amp;" "&amp;+VLOOKUP($C588,'STYLE NAMES'!$B:$AC,10,FALSE),"""")</f>
        <v>MILANO WHITE MEN'S COMPETITION SHIRT LONG SLEEVE SPREAD COLLAR</v>
      </c>
      <c r="AG588" s="101" t="str">
        <f>"Enjoy our "&amp;(AF588)&amp;"; "&amp;IF(C588&gt;0,+VLOOKUP($C588,'STYLE NAMES'!$B:$AC,11,FALSE),"")</f>
        <v>Enjoy our MILANO WHITE MEN'S COMPETITION SHIRT LONG SLEEVE SPREAD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88" s="101" t="str">
        <f>IF(C588&gt;0,+VLOOKUP($C588,'STYLE NAMES'!$B:$AC,12,FALSE),"")</f>
        <v>* Specially engineered design for high performance
* 4-way super stretch piquet jersey
* Soft and comfortable
* Breathable
* Quick dry
Composition:
75% Poliamide 25% Elasthane</v>
      </c>
      <c r="AI588" s="101" t="str">
        <f>IF(C588&gt;0,+VLOOKUP($C588,'STYLE NAMES'!$B:$AC,13,FALSE),"")</f>
        <v>Machine Wash at 30°C
Mild process
Iron at low temperature
Iron from REVERSE
Do NOT iron on logos or prints
Do not bleach
Do NOT Tumble Dry</v>
      </c>
      <c r="AJ588" s="149" t="str">
        <f>IF($C588&gt;0,$C588&amp;" "&amp;$P588&amp;" "&amp;+VLOOKUP($C588,'STYLE NAMES'!$B:$AC,14,FALSE),"""")</f>
        <v>MILANO WHITE ERKEK UZUN KOL YARIŞMA GÖMLEĞİ - AÇIK YAKA</v>
      </c>
      <c r="AK588" s="149" t="str">
        <f>"Cavalier SanMarco tarafından tasarlanan "&amp;(AJ588)&amp;"; "&amp;IF(C588&gt;0,+VLOOKUP($C588,'STYLE NAMES'!$B:$AC,15,FALSE),"")</f>
        <v>Cavalier SanMarco tarafından tasarlanan MILANO WHITE ERKEK UZUN KOL YARIŞMA GÖMLEĞİ - AÇIK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88" s="149" t="str">
        <f>IF(C588&gt;0,+VLOOKUP($C588,'STYLE NAMES'!$B:$AC,16,FALSE),"")</f>
        <v>* Yüksek performans için özel tasarım
* 4 yönlü süper streç pike kumaş
* Yumuşak ve rahat
* Nefes alabilir
* Hızlı kuruma
Kompozisyon:
%75 Polyamid  %25 Elastan</v>
      </c>
      <c r="AM588" s="149" t="str">
        <f>IF(C588&gt;0,+VLOOKUP($C588,'STYLE NAMES'!$B:$AC,17,FALSE),"")</f>
        <v>Makinede 30°C' de Yıkayın
Hassas Yıkama
Ilık ütü yapın
Tersten ütüleyin
Logo ve baskıları ÜTÜLEMEYİN
Çamaşır suyu kullanmayın
Kurutma Makinesinde Kurutmayın</v>
      </c>
      <c r="AN588" s="149" t="str">
        <f>IF($C588&gt;0,$C588&amp;" "&amp;$P588&amp;" "&amp;+VLOOKUP($C588,'STYLE NAMES'!$B:$AC,18,FALSE),"""")</f>
        <v>MILANO WHITE CAMICIA DA CONCORSO PER UOMO MANICA LUNGA COLLO FRANCESE</v>
      </c>
      <c r="AO588" s="101" t="str">
        <f>"Disegnato da Cavalier SanMarco "&amp;(AN588)&amp;"; "&amp;IF(C588&gt;0,+VLOOKUP($C588,'STYLE NAMES'!$B:$AC,19,FALSE),"")</f>
        <v>Disegnato da Cavalier SanMarco MILANO WHITE CAMICIA DA CONCORSO PER UOMO MANICA LUNGA COLLO FRANCESE; Lo stile fashion arriva sull'arena. Progettate in linea con i prodotti della linea performance di marchi rinomati, queste camicie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88" s="101" t="str">
        <f>IF(C588&gt;0,+VLOOKUP($C588,'STYLE NAMES'!$B:$AC,20,FALSE),"")</f>
        <v>*Design ingegnerizzato per alte prestazioni 
*Jersey piqué elasticizzato  4-way-stretch 
*Morbido e confortevole 
*Traspirante Asciugatura rapida 
Composizione: 
75% Poliammide  25% Elastan</v>
      </c>
      <c r="AQ588" s="101" t="str">
        <f>IF(C588&gt;0,+VLOOKUP($C588,'STYLE NAMES'!$B:$AC,21,FALSE),"")</f>
        <v>Lavare in lavatrice a 30°C Ciclo delicato 
Stirare a bassa temperatura
Stirare al rovescio 
Non stirare su loghi o stampe 
Non candeggiare 
Non asciugare in asciugatrice</v>
      </c>
      <c r="AR588" s="101">
        <f>IF(D588&gt;0,+VLOOKUP($C588,'STYLE NAMES'!$B:$AC,22,FALSE),"")</f>
        <v>0</v>
      </c>
      <c r="AS588" s="101">
        <f>IF(E588&gt;0,+VLOOKUP($C588,'STYLE NAMES'!$B:$AC,23,FALSE),"")</f>
        <v>0</v>
      </c>
      <c r="AT588" s="101">
        <f>IF(F588&gt;0,+VLOOKUP($C588,'STYLE NAMES'!$B:$AC,24,FALSE),"")</f>
        <v>0</v>
      </c>
      <c r="AU588" s="101">
        <f>IF(G588&gt;0,+VLOOKUP($C588,'STYLE NAMES'!$B:$AC,25,FALSE),"")</f>
        <v>0</v>
      </c>
      <c r="AV588" s="101" t="str">
        <f>+VLOOKUP($S588,'CODE GENERATOR'!$P:$AM,15,FALSE)</f>
        <v>R.BOTMN_BRC0066_TJR0026TAUTAU</v>
      </c>
      <c r="AW588" s="101" t="str">
        <f>+VLOOKUP($S588,'CODE GENERATOR'!$P:$AM,16,FALSE)</f>
        <v>A.RACUX_BLT0015_BRD0012MLBMLB</v>
      </c>
      <c r="AX588" s="101" t="str">
        <f>+VLOOKUP($S588,'CODE GENERATOR'!$P:$AM,17,FALSE)</f>
        <v>A.RACMN_TIE0016_PES0000WHTWHT</v>
      </c>
      <c r="AY588" s="101">
        <f>+VLOOKUP($S588,'CODE GENERATOR'!$P:$AM,18,FALSE)</f>
        <v>0</v>
      </c>
      <c r="AZ588" s="101">
        <f>+VLOOKUP($S588,'CODE GENERATOR'!$P:$AM,19,FALSE)</f>
        <v>0</v>
      </c>
      <c r="BA588" s="101">
        <f>+VLOOKUP($S588,'CODE GENERATOR'!$P:$AM,20,FALSE)</f>
        <v>0</v>
      </c>
      <c r="BB588" s="101">
        <f>+VLOOKUP($S588,'CODE GENERATOR'!$P:$AM,21,FALSE)</f>
        <v>0</v>
      </c>
      <c r="BC588" s="101">
        <f>+VLOOKUP($S588,'CODE GENERATOR'!$P:$AM,22,FALSE)</f>
        <v>0</v>
      </c>
      <c r="BD588" s="101">
        <f>+VLOOKUP($S588,'CODE GENERATOR'!$P:$AM,23,FALSE)</f>
        <v>0</v>
      </c>
      <c r="BE588" s="101">
        <f>+VLOOKUP($S588,'CODE GENERATOR'!$P:$AM,24,FALSE)</f>
        <v>0</v>
      </c>
      <c r="BF588" s="101">
        <f>IF(C588&gt;0,+VLOOKUP(G588,'CATEGORY ID'!$A$1:$L$118,3,FALSE),"")</f>
        <v>30</v>
      </c>
      <c r="BG588" s="101">
        <f>IF(C588&gt;0,+VLOOKUP(H588,'CATEGORY ID'!$D$1:$L$118,3,FALSE),"")</f>
        <v>2</v>
      </c>
      <c r="BH588" s="101">
        <f>IF(C588&gt;0,+VLOOKUP((+H588&amp;I588),'CATEGORY ID'!$H$1:$I$121,2,FALSE),"")</f>
        <v>108</v>
      </c>
      <c r="BJ588" s="101">
        <f>IF(C588&gt;0,IF(COUNTIF('CATEGORY ID'!$K$1:$K$121,+H588&amp;K588) &gt; 0, +VLOOKUP(+H588&amp;K588,'CATEGORY ID'!$K$1:$L$121,2,FALSE),""),"")</f>
        <v>221</v>
      </c>
      <c r="BK588" s="101" t="str">
        <f>IF(C588&gt;0,IF(COUNTIF('CATEGORY ID'!$K$124:$K$165, +VLOOKUP(C588,'STYLE NAMES'!$B:$AE,30,FALSE)) &gt; 0, +VLOOKUP(VLOOKUP(C588,'STYLE NAMES'!$B:$AE,30,FALSE),'CATEGORY ID'!K:M,2,FALSE),""),"")</f>
        <v/>
      </c>
      <c r="BO588" s="101">
        <v>21</v>
      </c>
      <c r="BR588" s="101" t="str" cm="1">
        <f t="array" ref="BR588">IF(C588&gt;0,_xlfn.TEXTJOIN(";", TRUE,_xlfn.UNIQUE(_xlfn._xlws.FILTER(BF588:BQ588,(BF588:BQ588&gt;0)),TRUE,FALSE)),"")&amp;";"&amp;BS588</f>
        <v>30;2;108;221;21;210</v>
      </c>
      <c r="BS588" s="101">
        <v>210</v>
      </c>
      <c r="BU588" s="106">
        <f>IF(C588&gt;0,+VLOOKUP($C588,'STYLE NAMES'!$B:$AC,26,FALSE),"")</f>
        <v>129.9</v>
      </c>
      <c r="BV588" s="106">
        <f>IF(C588&gt;0,+VLOOKUP($C588,'STYLE NAMES'!$B:$AC,27,FALSE),"")</f>
        <v>7140</v>
      </c>
      <c r="BW588" s="106">
        <f>IF(C588&gt;0,+VLOOKUP($C588,'STYLE NAMES'!$B:$AC,28,FALSE),"")</f>
        <v>149.38499999999999</v>
      </c>
      <c r="BY588"/>
      <c r="BZ588" s="101">
        <v>0</v>
      </c>
      <c r="CA588" s="137">
        <f t="shared" si="42"/>
        <v>1</v>
      </c>
      <c r="CB588" s="137">
        <f>+VLOOKUP(C588,'[2]STYLES &amp; MODELS MATRIX'!$A:$G,7,FALSE)</f>
        <v>0</v>
      </c>
      <c r="CC588" s="137" t="str">
        <f>+VLOOKUP(C588,'[1]STYLES &amp; SIZE CHARTS'!$A:$H,8,FALSE)</f>
        <v>MT-LSCP1</v>
      </c>
      <c r="CD588" s="137"/>
      <c r="CE588" s="205"/>
      <c r="CF588" s="141"/>
    </row>
    <row r="589" spans="1:84" s="101" customFormat="1" ht="12" customHeight="1" x14ac:dyDescent="0.2">
      <c r="A589" s="102">
        <f t="shared" si="40"/>
        <v>8683711006428</v>
      </c>
      <c r="B589" s="101" t="s">
        <v>894</v>
      </c>
      <c r="C589" s="101" t="s">
        <v>452</v>
      </c>
      <c r="D589" s="101" t="s">
        <v>2978</v>
      </c>
      <c r="E589" s="203" t="s">
        <v>3811</v>
      </c>
      <c r="F589" s="101" t="s">
        <v>2248</v>
      </c>
      <c r="G589" s="101" t="str">
        <f>IF(C589&gt;0,+VLOOKUP($C589,'STYLE NAMES'!$B:$AC,4,FALSE),"")</f>
        <v>RIDER</v>
      </c>
      <c r="H589" s="101" t="str">
        <f>IF(C589&gt;0,+VLOOKUP($C589,'STYLE NAMES'!$B:$AC,5,FALSE),"")</f>
        <v>MEN</v>
      </c>
      <c r="I589" s="101" t="str">
        <f>IF(C589&gt;0,+VLOOKUP($C589,'STYLE NAMES'!$B:$AC,6,FALSE),"")</f>
        <v>TOPS</v>
      </c>
      <c r="J589" s="101" t="str">
        <f>IF(C589&gt;0,+VLOOKUP($C589,'STYLE NAMES'!$B:$AC,7,FALSE),"")</f>
        <v>MEN</v>
      </c>
      <c r="K589" s="101" t="str">
        <f>IF(C589&gt;0,+VLOOKUP($C589,'STYLE NAMES'!$B:$AC,8,FALSE),"")</f>
        <v>COMPETITION SHIRTS</v>
      </c>
      <c r="L589" s="101" t="str">
        <f>IF(E589&gt;0,+VLOOKUP($E589,'CODE GENERATOR'!$D:$T,3,FALSE),"")</f>
        <v>A</v>
      </c>
      <c r="M589" s="101" t="str">
        <f>IF(E589&gt;0,+VLOOKUP($E589,'CODE GENERATOR'!$D:$T,4,FALSE),"")</f>
        <v>SUPREME</v>
      </c>
      <c r="N589" s="101" t="str">
        <f>IF(E589&gt;0,+VLOOKUP($E589,'CODE GENERATOR'!$D:$T,6,FALSE),"")</f>
        <v>WHITE</v>
      </c>
      <c r="O589" s="101" t="str">
        <f>IF(E589&gt;0,+VLOOKUP($E589,'CODE GENERATOR'!$D:$T,7,FALSE),"")</f>
        <v>WHITE</v>
      </c>
      <c r="P589" s="101" t="str">
        <f t="shared" si="41"/>
        <v>WHITE</v>
      </c>
      <c r="Q589" s="104" t="str">
        <f>IF(E589&gt;0,+VLOOKUP($E589,'CODE GENERATOR'!$D:$T,11,FALSE),"")</f>
        <v>R.TOPMN_CPS0052</v>
      </c>
      <c r="R589" s="104" t="str">
        <f>IF(E589&gt;0,+VLOOKUP($E589,'CODE GENERATOR'!$D:$T,12,FALSE),"")</f>
        <v>SUP0023WHTWHT</v>
      </c>
      <c r="S589" s="104" t="str">
        <f>IF(E589&gt;0,+VLOOKUP($E589,'CODE GENERATOR'!$D:$T,13,FALSE),"")</f>
        <v>R.TOPMN_CPS0052_SUP0023WHTWHT</v>
      </c>
      <c r="T589" s="104" t="str">
        <f t="shared" si="39"/>
        <v>R.TOPMN_CPS0052_SUP0023WHTWHT_L</v>
      </c>
      <c r="U589" s="105">
        <v>8683711006428</v>
      </c>
      <c r="V589" s="107" t="str" cm="1">
        <f t="array" ref="V589">_xlfn.TEXTJOIN(";", TRUE, _xlfn.UNIQUE(_xlfn._xlws.FILTER(P$3:P$10029, C$3:C$10029=C589)))</f>
        <v>WHITE</v>
      </c>
      <c r="W589" s="107" t="str" cm="1">
        <f t="array" ref="W589">_xlfn.TEXTJOIN(";", TRUE, _xlfn.UNIQUE(_xlfn._xlws.FILTER(F$3:F$10029, C$3:C$10029=C589)))</f>
        <v>XS;S;M;L;XL;XXL</v>
      </c>
      <c r="X589" s="101" t="str">
        <f>IF(E589&gt;0,+VLOOKUP($E589,'CODE GENERATOR'!$D:$AC,19,FALSE),0)</f>
        <v>CavalierSanmarco_27.01.2026_0405</v>
      </c>
      <c r="Y589" s="101" t="str">
        <f>IF(E589&gt;0,+VLOOKUP($E589,'CODE GENERATOR'!$D:$AC,20,FALSE),0)</f>
        <v>2402_S01_33509</v>
      </c>
      <c r="Z589" s="101" t="str">
        <f>IF(E589&gt;0,+VLOOKUP($E589,'CODE GENERATOR'!$D:$AC,21,FALSE),0)</f>
        <v>2402_S01_33505</v>
      </c>
      <c r="AA589" s="101" t="str">
        <f>IF(E589&gt;0,+VLOOKUP($E589,'CODE GENERATOR'!$D:$AC,22,FALSE),0)</f>
        <v>2402_S01_33500</v>
      </c>
      <c r="AB589" s="101" t="str">
        <f>IF(E589&gt;0,+VLOOKUP($E589,'CODE GENERATOR'!$D:$AC,23,FALSE),0)</f>
        <v>2402_S01_33490</v>
      </c>
      <c r="AC589" s="101" t="str">
        <f>IF(E589&gt;0,+VLOOKUP($E589,'CODE GENERATOR'!$D:$AC,24,FALSE),0)</f>
        <v/>
      </c>
      <c r="AD589" s="101" t="str">
        <f>IF(E589&gt;0,+VLOOKUP($E589,'CODE GENERATOR'!$D:$AC,25,FALSE),0)</f>
        <v/>
      </c>
      <c r="AE589" s="101" t="str">
        <f>IF(E589&gt;0,+VLOOKUP($E589,'CODE GENERATOR'!$D:$AC,26,FALSE),0)</f>
        <v/>
      </c>
      <c r="AF589" s="149" t="str">
        <f>IF($C589&gt;0,$C589&amp;" "&amp;$P589&amp;" "&amp;+VLOOKUP($C589,'STYLE NAMES'!$B:$AC,10,FALSE),"""")</f>
        <v>MILANO WHITE MEN'S COMPETITION SHIRT LONG SLEEVE SPREAD COLLAR</v>
      </c>
      <c r="AG589" s="101" t="str">
        <f>"Enjoy our "&amp;(AF589)&amp;"; "&amp;IF(C589&gt;0,+VLOOKUP($C589,'STYLE NAMES'!$B:$AC,11,FALSE),"")</f>
        <v>Enjoy our MILANO WHITE MEN'S COMPETITION SHIRT LONG SLEEVE SPREAD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89" s="101" t="str">
        <f>IF(C589&gt;0,+VLOOKUP($C589,'STYLE NAMES'!$B:$AC,12,FALSE),"")</f>
        <v>* Specially engineered design for high performance
* 4-way super stretch piquet jersey
* Soft and comfortable
* Breathable
* Quick dry
Composition:
75% Poliamide 25% Elasthane</v>
      </c>
      <c r="AI589" s="101" t="str">
        <f>IF(C589&gt;0,+VLOOKUP($C589,'STYLE NAMES'!$B:$AC,13,FALSE),"")</f>
        <v>Machine Wash at 30°C
Mild process
Iron at low temperature
Iron from REVERSE
Do NOT iron on logos or prints
Do not bleach
Do NOT Tumble Dry</v>
      </c>
      <c r="AJ589" s="149" t="str">
        <f>IF($C589&gt;0,$C589&amp;" "&amp;$P589&amp;" "&amp;+VLOOKUP($C589,'STYLE NAMES'!$B:$AC,14,FALSE),"""")</f>
        <v>MILANO WHITE ERKEK UZUN KOL YARIŞMA GÖMLEĞİ - AÇIK YAKA</v>
      </c>
      <c r="AK589" s="149" t="str">
        <f>"Cavalier SanMarco tarafından tasarlanan "&amp;(AJ589)&amp;"; "&amp;IF(C589&gt;0,+VLOOKUP($C589,'STYLE NAMES'!$B:$AC,15,FALSE),"")</f>
        <v>Cavalier SanMarco tarafından tasarlanan MILANO WHITE ERKEK UZUN KOL YARIŞMA GÖMLEĞİ - AÇIK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89" s="149" t="str">
        <f>IF(C589&gt;0,+VLOOKUP($C589,'STYLE NAMES'!$B:$AC,16,FALSE),"")</f>
        <v>* Yüksek performans için özel tasarım
* 4 yönlü süper streç pike kumaş
* Yumuşak ve rahat
* Nefes alabilir
* Hızlı kuruma
Kompozisyon:
%75 Polyamid  %25 Elastan</v>
      </c>
      <c r="AM589" s="149" t="str">
        <f>IF(C589&gt;0,+VLOOKUP($C589,'STYLE NAMES'!$B:$AC,17,FALSE),"")</f>
        <v>Makinede 30°C' de Yıkayın
Hassas Yıkama
Ilık ütü yapın
Tersten ütüleyin
Logo ve baskıları ÜTÜLEMEYİN
Çamaşır suyu kullanmayın
Kurutma Makinesinde Kurutmayın</v>
      </c>
      <c r="AN589" s="149" t="str">
        <f>IF($C589&gt;0,$C589&amp;" "&amp;$P589&amp;" "&amp;+VLOOKUP($C589,'STYLE NAMES'!$B:$AC,18,FALSE),"""")</f>
        <v>MILANO WHITE CAMICIA DA CONCORSO PER UOMO MANICA LUNGA COLLO FRANCESE</v>
      </c>
      <c r="AO589" s="101" t="str">
        <f>"Disegnato da Cavalier SanMarco "&amp;(AN589)&amp;"; "&amp;IF(C589&gt;0,+VLOOKUP($C589,'STYLE NAMES'!$B:$AC,19,FALSE),"")</f>
        <v>Disegnato da Cavalier SanMarco MILANO WHITE CAMICIA DA CONCORSO PER UOMO MANICA LUNGA COLLO FRANCESE; Lo stile fashion arriva sull'arena. Progettate in linea con i prodotti della linea performance di marchi rinomati, queste camicie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89" s="101" t="str">
        <f>IF(C589&gt;0,+VLOOKUP($C589,'STYLE NAMES'!$B:$AC,20,FALSE),"")</f>
        <v>*Design ingegnerizzato per alte prestazioni 
*Jersey piqué elasticizzato  4-way-stretch 
*Morbido e confortevole 
*Traspirante Asciugatura rapida 
Composizione: 
75% Poliammide  25% Elastan</v>
      </c>
      <c r="AQ589" s="101" t="str">
        <f>IF(C589&gt;0,+VLOOKUP($C589,'STYLE NAMES'!$B:$AC,21,FALSE),"")</f>
        <v>Lavare in lavatrice a 30°C Ciclo delicato 
Stirare a bassa temperatura
Stirare al rovescio 
Non stirare su loghi o stampe 
Non candeggiare 
Non asciugare in asciugatrice</v>
      </c>
      <c r="AR589" s="101">
        <f>IF(D589&gt;0,+VLOOKUP($C589,'STYLE NAMES'!$B:$AC,22,FALSE),"")</f>
        <v>0</v>
      </c>
      <c r="AS589" s="101">
        <f>IF(E589&gt;0,+VLOOKUP($C589,'STYLE NAMES'!$B:$AC,23,FALSE),"")</f>
        <v>0</v>
      </c>
      <c r="AT589" s="101">
        <f>IF(F589&gt;0,+VLOOKUP($C589,'STYLE NAMES'!$B:$AC,24,FALSE),"")</f>
        <v>0</v>
      </c>
      <c r="AU589" s="101">
        <f>IF(G589&gt;0,+VLOOKUP($C589,'STYLE NAMES'!$B:$AC,25,FALSE),"")</f>
        <v>0</v>
      </c>
      <c r="AV589" s="101" t="str">
        <f>+VLOOKUP($S589,'CODE GENERATOR'!$P:$AM,15,FALSE)</f>
        <v>R.BOTMN_BRC0066_TJR0026TAUTAU</v>
      </c>
      <c r="AW589" s="101" t="str">
        <f>+VLOOKUP($S589,'CODE GENERATOR'!$P:$AM,16,FALSE)</f>
        <v>A.RACUX_BLT0015_BRD0012MLBMLB</v>
      </c>
      <c r="AX589" s="101" t="str">
        <f>+VLOOKUP($S589,'CODE GENERATOR'!$P:$AM,17,FALSE)</f>
        <v>A.RACMN_TIE0016_PES0000WHTWHT</v>
      </c>
      <c r="AY589" s="101">
        <f>+VLOOKUP($S589,'CODE GENERATOR'!$P:$AM,18,FALSE)</f>
        <v>0</v>
      </c>
      <c r="AZ589" s="101">
        <f>+VLOOKUP($S589,'CODE GENERATOR'!$P:$AM,19,FALSE)</f>
        <v>0</v>
      </c>
      <c r="BA589" s="101">
        <f>+VLOOKUP($S589,'CODE GENERATOR'!$P:$AM,20,FALSE)</f>
        <v>0</v>
      </c>
      <c r="BB589" s="101">
        <f>+VLOOKUP($S589,'CODE GENERATOR'!$P:$AM,21,FALSE)</f>
        <v>0</v>
      </c>
      <c r="BC589" s="101">
        <f>+VLOOKUP($S589,'CODE GENERATOR'!$P:$AM,22,FALSE)</f>
        <v>0</v>
      </c>
      <c r="BD589" s="101">
        <f>+VLOOKUP($S589,'CODE GENERATOR'!$P:$AM,23,FALSE)</f>
        <v>0</v>
      </c>
      <c r="BE589" s="101">
        <f>+VLOOKUP($S589,'CODE GENERATOR'!$P:$AM,24,FALSE)</f>
        <v>0</v>
      </c>
      <c r="BF589" s="101">
        <f>IF(C589&gt;0,+VLOOKUP(G589,'CATEGORY ID'!$A$1:$L$118,3,FALSE),"")</f>
        <v>30</v>
      </c>
      <c r="BG589" s="101">
        <f>IF(C589&gt;0,+VLOOKUP(H589,'CATEGORY ID'!$D$1:$L$118,3,FALSE),"")</f>
        <v>2</v>
      </c>
      <c r="BH589" s="101">
        <f>IF(C589&gt;0,+VLOOKUP((+H589&amp;I589),'CATEGORY ID'!$H$1:$I$121,2,FALSE),"")</f>
        <v>108</v>
      </c>
      <c r="BJ589" s="101">
        <f>IF(C589&gt;0,IF(COUNTIF('CATEGORY ID'!$K$1:$K$121,+H589&amp;K589) &gt; 0, +VLOOKUP(+H589&amp;K589,'CATEGORY ID'!$K$1:$L$121,2,FALSE),""),"")</f>
        <v>221</v>
      </c>
      <c r="BK589" s="101" t="str">
        <f>IF(C589&gt;0,IF(COUNTIF('CATEGORY ID'!$K$124:$K$165, +VLOOKUP(C589,'STYLE NAMES'!$B:$AE,30,FALSE)) &gt; 0, +VLOOKUP(VLOOKUP(C589,'STYLE NAMES'!$B:$AE,30,FALSE),'CATEGORY ID'!K:M,2,FALSE),""),"")</f>
        <v/>
      </c>
      <c r="BO589" s="101">
        <v>21</v>
      </c>
      <c r="BR589" s="101" t="str" cm="1">
        <f t="array" ref="BR589">IF(C589&gt;0,_xlfn.TEXTJOIN(";", TRUE,_xlfn.UNIQUE(_xlfn._xlws.FILTER(BF589:BQ589,(BF589:BQ589&gt;0)),TRUE,FALSE)),"")&amp;";"&amp;BS589</f>
        <v>30;2;108;221;21;210</v>
      </c>
      <c r="BS589" s="101">
        <v>210</v>
      </c>
      <c r="BU589" s="106">
        <f>IF(C589&gt;0,+VLOOKUP($C589,'STYLE NAMES'!$B:$AC,26,FALSE),"")</f>
        <v>129.9</v>
      </c>
      <c r="BV589" s="106">
        <f>IF(C589&gt;0,+VLOOKUP($C589,'STYLE NAMES'!$B:$AC,27,FALSE),"")</f>
        <v>7140</v>
      </c>
      <c r="BW589" s="106">
        <f>IF(C589&gt;0,+VLOOKUP($C589,'STYLE NAMES'!$B:$AC,28,FALSE),"")</f>
        <v>149.38499999999999</v>
      </c>
      <c r="BY589"/>
      <c r="BZ589" s="101">
        <v>0</v>
      </c>
      <c r="CA589" s="137">
        <f t="shared" si="42"/>
        <v>1</v>
      </c>
      <c r="CB589" s="137">
        <f>+VLOOKUP(C589,'[2]STYLES &amp; MODELS MATRIX'!$A:$G,7,FALSE)</f>
        <v>0</v>
      </c>
      <c r="CC589" s="137" t="str">
        <f>+VLOOKUP(C589,'[1]STYLES &amp; SIZE CHARTS'!$A:$H,8,FALSE)</f>
        <v>MT-LSCP1</v>
      </c>
      <c r="CD589" s="137"/>
      <c r="CE589" s="205"/>
      <c r="CF589" s="141"/>
    </row>
    <row r="590" spans="1:84" s="101" customFormat="1" ht="12" customHeight="1" x14ac:dyDescent="0.2">
      <c r="A590" s="102">
        <f t="shared" si="40"/>
        <v>8683711006435</v>
      </c>
      <c r="B590" s="101" t="s">
        <v>894</v>
      </c>
      <c r="C590" s="101" t="s">
        <v>452</v>
      </c>
      <c r="D590" s="101" t="s">
        <v>2978</v>
      </c>
      <c r="E590" s="203" t="s">
        <v>3811</v>
      </c>
      <c r="F590" s="101" t="s">
        <v>2249</v>
      </c>
      <c r="G590" s="101" t="str">
        <f>IF(C590&gt;0,+VLOOKUP($C590,'STYLE NAMES'!$B:$AC,4,FALSE),"")</f>
        <v>RIDER</v>
      </c>
      <c r="H590" s="101" t="str">
        <f>IF(C590&gt;0,+VLOOKUP($C590,'STYLE NAMES'!$B:$AC,5,FALSE),"")</f>
        <v>MEN</v>
      </c>
      <c r="I590" s="101" t="str">
        <f>IF(C590&gt;0,+VLOOKUP($C590,'STYLE NAMES'!$B:$AC,6,FALSE),"")</f>
        <v>TOPS</v>
      </c>
      <c r="J590" s="101" t="str">
        <f>IF(C590&gt;0,+VLOOKUP($C590,'STYLE NAMES'!$B:$AC,7,FALSE),"")</f>
        <v>MEN</v>
      </c>
      <c r="K590" s="101" t="str">
        <f>IF(C590&gt;0,+VLOOKUP($C590,'STYLE NAMES'!$B:$AC,8,FALSE),"")</f>
        <v>COMPETITION SHIRTS</v>
      </c>
      <c r="L590" s="101" t="str">
        <f>IF(E590&gt;0,+VLOOKUP($E590,'CODE GENERATOR'!$D:$T,3,FALSE),"")</f>
        <v>A</v>
      </c>
      <c r="M590" s="101" t="str">
        <f>IF(E590&gt;0,+VLOOKUP($E590,'CODE GENERATOR'!$D:$T,4,FALSE),"")</f>
        <v>SUPREME</v>
      </c>
      <c r="N590" s="101" t="str">
        <f>IF(E590&gt;0,+VLOOKUP($E590,'CODE GENERATOR'!$D:$T,6,FALSE),"")</f>
        <v>WHITE</v>
      </c>
      <c r="O590" s="101" t="str">
        <f>IF(E590&gt;0,+VLOOKUP($E590,'CODE GENERATOR'!$D:$T,7,FALSE),"")</f>
        <v>WHITE</v>
      </c>
      <c r="P590" s="101" t="str">
        <f t="shared" si="41"/>
        <v>WHITE</v>
      </c>
      <c r="Q590" s="104" t="str">
        <f>IF(E590&gt;0,+VLOOKUP($E590,'CODE GENERATOR'!$D:$T,11,FALSE),"")</f>
        <v>R.TOPMN_CPS0052</v>
      </c>
      <c r="R590" s="104" t="str">
        <f>IF(E590&gt;0,+VLOOKUP($E590,'CODE GENERATOR'!$D:$T,12,FALSE),"")</f>
        <v>SUP0023WHTWHT</v>
      </c>
      <c r="S590" s="104" t="str">
        <f>IF(E590&gt;0,+VLOOKUP($E590,'CODE GENERATOR'!$D:$T,13,FALSE),"")</f>
        <v>R.TOPMN_CPS0052_SUP0023WHTWHT</v>
      </c>
      <c r="T590" s="104" t="str">
        <f t="shared" si="39"/>
        <v>R.TOPMN_CPS0052_SUP0023WHTWHT_XL</v>
      </c>
      <c r="U590" s="105">
        <v>8683711006435</v>
      </c>
      <c r="V590" s="107" t="str" cm="1">
        <f t="array" ref="V590">_xlfn.TEXTJOIN(";", TRUE, _xlfn.UNIQUE(_xlfn._xlws.FILTER(P$3:P$10029, C$3:C$10029=C590)))</f>
        <v>WHITE</v>
      </c>
      <c r="W590" s="107" t="str" cm="1">
        <f t="array" ref="W590">_xlfn.TEXTJOIN(";", TRUE, _xlfn.UNIQUE(_xlfn._xlws.FILTER(F$3:F$10029, C$3:C$10029=C590)))</f>
        <v>XS;S;M;L;XL;XXL</v>
      </c>
      <c r="X590" s="101" t="str">
        <f>IF(E590&gt;0,+VLOOKUP($E590,'CODE GENERATOR'!$D:$AC,19,FALSE),0)</f>
        <v>CavalierSanmarco_27.01.2026_0405</v>
      </c>
      <c r="Y590" s="101" t="str">
        <f>IF(E590&gt;0,+VLOOKUP($E590,'CODE GENERATOR'!$D:$AC,20,FALSE),0)</f>
        <v>2402_S01_33509</v>
      </c>
      <c r="Z590" s="101" t="str">
        <f>IF(E590&gt;0,+VLOOKUP($E590,'CODE GENERATOR'!$D:$AC,21,FALSE),0)</f>
        <v>2402_S01_33505</v>
      </c>
      <c r="AA590" s="101" t="str">
        <f>IF(E590&gt;0,+VLOOKUP($E590,'CODE GENERATOR'!$D:$AC,22,FALSE),0)</f>
        <v>2402_S01_33500</v>
      </c>
      <c r="AB590" s="101" t="str">
        <f>IF(E590&gt;0,+VLOOKUP($E590,'CODE GENERATOR'!$D:$AC,23,FALSE),0)</f>
        <v>2402_S01_33490</v>
      </c>
      <c r="AC590" s="101" t="str">
        <f>IF(E590&gt;0,+VLOOKUP($E590,'CODE GENERATOR'!$D:$AC,24,FALSE),0)</f>
        <v/>
      </c>
      <c r="AD590" s="101" t="str">
        <f>IF(E590&gt;0,+VLOOKUP($E590,'CODE GENERATOR'!$D:$AC,25,FALSE),0)</f>
        <v/>
      </c>
      <c r="AE590" s="101" t="str">
        <f>IF(E590&gt;0,+VLOOKUP($E590,'CODE GENERATOR'!$D:$AC,26,FALSE),0)</f>
        <v/>
      </c>
      <c r="AF590" s="149" t="str">
        <f>IF($C590&gt;0,$C590&amp;" "&amp;$P590&amp;" "&amp;+VLOOKUP($C590,'STYLE NAMES'!$B:$AC,10,FALSE),"""")</f>
        <v>MILANO WHITE MEN'S COMPETITION SHIRT LONG SLEEVE SPREAD COLLAR</v>
      </c>
      <c r="AG590" s="101" t="str">
        <f>"Enjoy our "&amp;(AF590)&amp;"; "&amp;IF(C590&gt;0,+VLOOKUP($C590,'STYLE NAMES'!$B:$AC,11,FALSE),"")</f>
        <v>Enjoy our MILANO WHITE MEN'S COMPETITION SHIRT LONG SLEEVE SPREAD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0" s="101" t="str">
        <f>IF(C590&gt;0,+VLOOKUP($C590,'STYLE NAMES'!$B:$AC,12,FALSE),"")</f>
        <v>* Specially engineered design for high performance
* 4-way super stretch piquet jersey
* Soft and comfortable
* Breathable
* Quick dry
Composition:
75% Poliamide 25% Elasthane</v>
      </c>
      <c r="AI590" s="101" t="str">
        <f>IF(C590&gt;0,+VLOOKUP($C590,'STYLE NAMES'!$B:$AC,13,FALSE),"")</f>
        <v>Machine Wash at 30°C
Mild process
Iron at low temperature
Iron from REVERSE
Do NOT iron on logos or prints
Do not bleach
Do NOT Tumble Dry</v>
      </c>
      <c r="AJ590" s="149" t="str">
        <f>IF($C590&gt;0,$C590&amp;" "&amp;$P590&amp;" "&amp;+VLOOKUP($C590,'STYLE NAMES'!$B:$AC,14,FALSE),"""")</f>
        <v>MILANO WHITE ERKEK UZUN KOL YARIŞMA GÖMLEĞİ - AÇIK YAKA</v>
      </c>
      <c r="AK590" s="149" t="str">
        <f>"Cavalier SanMarco tarafından tasarlanan "&amp;(AJ590)&amp;"; "&amp;IF(C590&gt;0,+VLOOKUP($C590,'STYLE NAMES'!$B:$AC,15,FALSE),"")</f>
        <v>Cavalier SanMarco tarafından tasarlanan MILANO WHITE ERKEK UZUN KOL YARIŞMA GÖMLEĞİ - AÇIK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0" s="149" t="str">
        <f>IF(C590&gt;0,+VLOOKUP($C590,'STYLE NAMES'!$B:$AC,16,FALSE),"")</f>
        <v>* Yüksek performans için özel tasarım
* 4 yönlü süper streç pike kumaş
* Yumuşak ve rahat
* Nefes alabilir
* Hızlı kuruma
Kompozisyon:
%75 Polyamid  %25 Elastan</v>
      </c>
      <c r="AM590" s="149" t="str">
        <f>IF(C590&gt;0,+VLOOKUP($C590,'STYLE NAMES'!$B:$AC,17,FALSE),"")</f>
        <v>Makinede 30°C' de Yıkayın
Hassas Yıkama
Ilık ütü yapın
Tersten ütüleyin
Logo ve baskıları ÜTÜLEMEYİN
Çamaşır suyu kullanmayın
Kurutma Makinesinde Kurutmayın</v>
      </c>
      <c r="AN590" s="149" t="str">
        <f>IF($C590&gt;0,$C590&amp;" "&amp;$P590&amp;" "&amp;+VLOOKUP($C590,'STYLE NAMES'!$B:$AC,18,FALSE),"""")</f>
        <v>MILANO WHITE CAMICIA DA CONCORSO PER UOMO MANICA LUNGA COLLO FRANCESE</v>
      </c>
      <c r="AO590" s="101" t="str">
        <f>"Disegnato da Cavalier SanMarco "&amp;(AN590)&amp;"; "&amp;IF(C590&gt;0,+VLOOKUP($C590,'STYLE NAMES'!$B:$AC,19,FALSE),"")</f>
        <v>Disegnato da Cavalier SanMarco MILANO WHITE CAMICIA DA CONCORSO PER UOMO MANICA LUNGA COLLO FRANCESE; Lo stile fashion arriva sull'arena. Progettate in linea con i prodotti della linea performance di marchi rinomati, queste camicie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0" s="101" t="str">
        <f>IF(C590&gt;0,+VLOOKUP($C590,'STYLE NAMES'!$B:$AC,20,FALSE),"")</f>
        <v>*Design ingegnerizzato per alte prestazioni 
*Jersey piqué elasticizzato  4-way-stretch 
*Morbido e confortevole 
*Traspirante Asciugatura rapida 
Composizione: 
75% Poliammide  25% Elastan</v>
      </c>
      <c r="AQ590" s="101" t="str">
        <f>IF(C590&gt;0,+VLOOKUP($C590,'STYLE NAMES'!$B:$AC,21,FALSE),"")</f>
        <v>Lavare in lavatrice a 30°C Ciclo delicato 
Stirare a bassa temperatura
Stirare al rovescio 
Non stirare su loghi o stampe 
Non candeggiare 
Non asciugare in asciugatrice</v>
      </c>
      <c r="AR590" s="101">
        <f>IF(D590&gt;0,+VLOOKUP($C590,'STYLE NAMES'!$B:$AC,22,FALSE),"")</f>
        <v>0</v>
      </c>
      <c r="AS590" s="101">
        <f>IF(E590&gt;0,+VLOOKUP($C590,'STYLE NAMES'!$B:$AC,23,FALSE),"")</f>
        <v>0</v>
      </c>
      <c r="AT590" s="101">
        <f>IF(F590&gt;0,+VLOOKUP($C590,'STYLE NAMES'!$B:$AC,24,FALSE),"")</f>
        <v>0</v>
      </c>
      <c r="AU590" s="101">
        <f>IF(G590&gt;0,+VLOOKUP($C590,'STYLE NAMES'!$B:$AC,25,FALSE),"")</f>
        <v>0</v>
      </c>
      <c r="AV590" s="101" t="str">
        <f>+VLOOKUP($S590,'CODE GENERATOR'!$P:$AM,15,FALSE)</f>
        <v>R.BOTMN_BRC0066_TJR0026TAUTAU</v>
      </c>
      <c r="AW590" s="101" t="str">
        <f>+VLOOKUP($S590,'CODE GENERATOR'!$P:$AM,16,FALSE)</f>
        <v>A.RACUX_BLT0015_BRD0012MLBMLB</v>
      </c>
      <c r="AX590" s="101" t="str">
        <f>+VLOOKUP($S590,'CODE GENERATOR'!$P:$AM,17,FALSE)</f>
        <v>A.RACMN_TIE0016_PES0000WHTWHT</v>
      </c>
      <c r="AY590" s="101">
        <f>+VLOOKUP($S590,'CODE GENERATOR'!$P:$AM,18,FALSE)</f>
        <v>0</v>
      </c>
      <c r="AZ590" s="101">
        <f>+VLOOKUP($S590,'CODE GENERATOR'!$P:$AM,19,FALSE)</f>
        <v>0</v>
      </c>
      <c r="BA590" s="101">
        <f>+VLOOKUP($S590,'CODE GENERATOR'!$P:$AM,20,FALSE)</f>
        <v>0</v>
      </c>
      <c r="BB590" s="101">
        <f>+VLOOKUP($S590,'CODE GENERATOR'!$P:$AM,21,FALSE)</f>
        <v>0</v>
      </c>
      <c r="BC590" s="101">
        <f>+VLOOKUP($S590,'CODE GENERATOR'!$P:$AM,22,FALSE)</f>
        <v>0</v>
      </c>
      <c r="BD590" s="101">
        <f>+VLOOKUP($S590,'CODE GENERATOR'!$P:$AM,23,FALSE)</f>
        <v>0</v>
      </c>
      <c r="BE590" s="101">
        <f>+VLOOKUP($S590,'CODE GENERATOR'!$P:$AM,24,FALSE)</f>
        <v>0</v>
      </c>
      <c r="BF590" s="101">
        <f>IF(C590&gt;0,+VLOOKUP(G590,'CATEGORY ID'!$A$1:$L$118,3,FALSE),"")</f>
        <v>30</v>
      </c>
      <c r="BG590" s="101">
        <f>IF(C590&gt;0,+VLOOKUP(H590,'CATEGORY ID'!$D$1:$L$118,3,FALSE),"")</f>
        <v>2</v>
      </c>
      <c r="BH590" s="101">
        <f>IF(C590&gt;0,+VLOOKUP((+H590&amp;I590),'CATEGORY ID'!$H$1:$I$121,2,FALSE),"")</f>
        <v>108</v>
      </c>
      <c r="BJ590" s="101">
        <f>IF(C590&gt;0,IF(COUNTIF('CATEGORY ID'!$K$1:$K$121,+H590&amp;K590) &gt; 0, +VLOOKUP(+H590&amp;K590,'CATEGORY ID'!$K$1:$L$121,2,FALSE),""),"")</f>
        <v>221</v>
      </c>
      <c r="BK590" s="101" t="str">
        <f>IF(C590&gt;0,IF(COUNTIF('CATEGORY ID'!$K$124:$K$165, +VLOOKUP(C590,'STYLE NAMES'!$B:$AE,30,FALSE)) &gt; 0, +VLOOKUP(VLOOKUP(C590,'STYLE NAMES'!$B:$AE,30,FALSE),'CATEGORY ID'!K:M,2,FALSE),""),"")</f>
        <v/>
      </c>
      <c r="BO590" s="101">
        <v>21</v>
      </c>
      <c r="BR590" s="101" t="str" cm="1">
        <f t="array" ref="BR590">IF(C590&gt;0,_xlfn.TEXTJOIN(";", TRUE,_xlfn.UNIQUE(_xlfn._xlws.FILTER(BF590:BQ590,(BF590:BQ590&gt;0)),TRUE,FALSE)),"")&amp;";"&amp;BS590</f>
        <v>30;2;108;221;21;210</v>
      </c>
      <c r="BS590" s="101">
        <v>210</v>
      </c>
      <c r="BU590" s="106">
        <f>IF(C590&gt;0,+VLOOKUP($C590,'STYLE NAMES'!$B:$AC,26,FALSE),"")</f>
        <v>129.9</v>
      </c>
      <c r="BV590" s="106">
        <f>IF(C590&gt;0,+VLOOKUP($C590,'STYLE NAMES'!$B:$AC,27,FALSE),"")</f>
        <v>7140</v>
      </c>
      <c r="BW590" s="106">
        <f>IF(C590&gt;0,+VLOOKUP($C590,'STYLE NAMES'!$B:$AC,28,FALSE),"")</f>
        <v>149.38499999999999</v>
      </c>
      <c r="BY590"/>
      <c r="BZ590" s="101">
        <v>0</v>
      </c>
      <c r="CA590" s="137">
        <f t="shared" si="42"/>
        <v>1</v>
      </c>
      <c r="CB590" s="137">
        <f>+VLOOKUP(C590,'[2]STYLES &amp; MODELS MATRIX'!$A:$G,7,FALSE)</f>
        <v>0</v>
      </c>
      <c r="CC590" s="137" t="str">
        <f>+VLOOKUP(C590,'[1]STYLES &amp; SIZE CHARTS'!$A:$H,8,FALSE)</f>
        <v>MT-LSCP1</v>
      </c>
      <c r="CD590" s="137"/>
      <c r="CE590" s="205"/>
      <c r="CF590" s="141"/>
    </row>
    <row r="591" spans="1:84" s="101" customFormat="1" ht="12" customHeight="1" x14ac:dyDescent="0.2">
      <c r="A591" s="102">
        <f t="shared" si="40"/>
        <v>8683711006442</v>
      </c>
      <c r="B591" s="101" t="s">
        <v>894</v>
      </c>
      <c r="C591" s="101" t="s">
        <v>452</v>
      </c>
      <c r="D591" s="101" t="s">
        <v>2978</v>
      </c>
      <c r="E591" s="203" t="s">
        <v>3811</v>
      </c>
      <c r="F591" s="101" t="s">
        <v>2347</v>
      </c>
      <c r="G591" s="101" t="str">
        <f>IF(C591&gt;0,+VLOOKUP($C591,'STYLE NAMES'!$B:$AC,4,FALSE),"")</f>
        <v>RIDER</v>
      </c>
      <c r="H591" s="101" t="str">
        <f>IF(C591&gt;0,+VLOOKUP($C591,'STYLE NAMES'!$B:$AC,5,FALSE),"")</f>
        <v>MEN</v>
      </c>
      <c r="I591" s="101" t="str">
        <f>IF(C591&gt;0,+VLOOKUP($C591,'STYLE NAMES'!$B:$AC,6,FALSE),"")</f>
        <v>TOPS</v>
      </c>
      <c r="J591" s="101" t="str">
        <f>IF(C591&gt;0,+VLOOKUP($C591,'STYLE NAMES'!$B:$AC,7,FALSE),"")</f>
        <v>MEN</v>
      </c>
      <c r="K591" s="101" t="str">
        <f>IF(C591&gt;0,+VLOOKUP($C591,'STYLE NAMES'!$B:$AC,8,FALSE),"")</f>
        <v>COMPETITION SHIRTS</v>
      </c>
      <c r="L591" s="101" t="str">
        <f>IF(E591&gt;0,+VLOOKUP($E591,'CODE GENERATOR'!$D:$T,3,FALSE),"")</f>
        <v>A</v>
      </c>
      <c r="M591" s="101" t="str">
        <f>IF(E591&gt;0,+VLOOKUP($E591,'CODE GENERATOR'!$D:$T,4,FALSE),"")</f>
        <v>SUPREME</v>
      </c>
      <c r="N591" s="101" t="str">
        <f>IF(E591&gt;0,+VLOOKUP($E591,'CODE GENERATOR'!$D:$T,6,FALSE),"")</f>
        <v>WHITE</v>
      </c>
      <c r="O591" s="101" t="str">
        <f>IF(E591&gt;0,+VLOOKUP($E591,'CODE GENERATOR'!$D:$T,7,FALSE),"")</f>
        <v>WHITE</v>
      </c>
      <c r="P591" s="101" t="str">
        <f t="shared" si="41"/>
        <v>WHITE</v>
      </c>
      <c r="Q591" s="104" t="str">
        <f>IF(E591&gt;0,+VLOOKUP($E591,'CODE GENERATOR'!$D:$T,11,FALSE),"")</f>
        <v>R.TOPMN_CPS0052</v>
      </c>
      <c r="R591" s="104" t="str">
        <f>IF(E591&gt;0,+VLOOKUP($E591,'CODE GENERATOR'!$D:$T,12,FALSE),"")</f>
        <v>SUP0023WHTWHT</v>
      </c>
      <c r="S591" s="104" t="str">
        <f>IF(E591&gt;0,+VLOOKUP($E591,'CODE GENERATOR'!$D:$T,13,FALSE),"")</f>
        <v>R.TOPMN_CPS0052_SUP0023WHTWHT</v>
      </c>
      <c r="T591" s="104" t="str">
        <f t="shared" si="39"/>
        <v>R.TOPMN_CPS0052_SUP0023WHTWHT_XXL</v>
      </c>
      <c r="U591" s="105">
        <v>8683711006442</v>
      </c>
      <c r="V591" s="107" t="str" cm="1">
        <f t="array" ref="V591">_xlfn.TEXTJOIN(";", TRUE, _xlfn.UNIQUE(_xlfn._xlws.FILTER(P$3:P$10029, C$3:C$10029=C591)))</f>
        <v>WHITE</v>
      </c>
      <c r="W591" s="107" t="str" cm="1">
        <f t="array" ref="W591">_xlfn.TEXTJOIN(";", TRUE, _xlfn.UNIQUE(_xlfn._xlws.FILTER(F$3:F$10029, C$3:C$10029=C591)))</f>
        <v>XS;S;M;L;XL;XXL</v>
      </c>
      <c r="X591" s="101" t="str">
        <f>IF(E591&gt;0,+VLOOKUP($E591,'CODE GENERATOR'!$D:$AC,19,FALSE),0)</f>
        <v>CavalierSanmarco_27.01.2026_0405</v>
      </c>
      <c r="Y591" s="101" t="str">
        <f>IF(E591&gt;0,+VLOOKUP($E591,'CODE GENERATOR'!$D:$AC,20,FALSE),0)</f>
        <v>2402_S01_33509</v>
      </c>
      <c r="Z591" s="101" t="str">
        <f>IF(E591&gt;0,+VLOOKUP($E591,'CODE GENERATOR'!$D:$AC,21,FALSE),0)</f>
        <v>2402_S01_33505</v>
      </c>
      <c r="AA591" s="101" t="str">
        <f>IF(E591&gt;0,+VLOOKUP($E591,'CODE GENERATOR'!$D:$AC,22,FALSE),0)</f>
        <v>2402_S01_33500</v>
      </c>
      <c r="AB591" s="101" t="str">
        <f>IF(E591&gt;0,+VLOOKUP($E591,'CODE GENERATOR'!$D:$AC,23,FALSE),0)</f>
        <v>2402_S01_33490</v>
      </c>
      <c r="AC591" s="101" t="str">
        <f>IF(E591&gt;0,+VLOOKUP($E591,'CODE GENERATOR'!$D:$AC,24,FALSE),0)</f>
        <v/>
      </c>
      <c r="AD591" s="101" t="str">
        <f>IF(E591&gt;0,+VLOOKUP($E591,'CODE GENERATOR'!$D:$AC,25,FALSE),0)</f>
        <v/>
      </c>
      <c r="AE591" s="101" t="str">
        <f>IF(E591&gt;0,+VLOOKUP($E591,'CODE GENERATOR'!$D:$AC,26,FALSE),0)</f>
        <v/>
      </c>
      <c r="AF591" s="149" t="str">
        <f>IF($C591&gt;0,$C591&amp;" "&amp;$P591&amp;" "&amp;+VLOOKUP($C591,'STYLE NAMES'!$B:$AC,10,FALSE),"""")</f>
        <v>MILANO WHITE MEN'S COMPETITION SHIRT LONG SLEEVE SPREAD COLLAR</v>
      </c>
      <c r="AG591" s="101" t="str">
        <f>"Enjoy our "&amp;(AF591)&amp;"; "&amp;IF(C591&gt;0,+VLOOKUP($C591,'STYLE NAMES'!$B:$AC,11,FALSE),"")</f>
        <v>Enjoy our MILANO WHITE MEN'S COMPETITION SHIRT LONG SLEEVE SPREAD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1" s="101" t="str">
        <f>IF(C591&gt;0,+VLOOKUP($C591,'STYLE NAMES'!$B:$AC,12,FALSE),"")</f>
        <v>* Specially engineered design for high performance
* 4-way super stretch piquet jersey
* Soft and comfortable
* Breathable
* Quick dry
Composition:
75% Poliamide 25% Elasthane</v>
      </c>
      <c r="AI591" s="101" t="str">
        <f>IF(C591&gt;0,+VLOOKUP($C591,'STYLE NAMES'!$B:$AC,13,FALSE),"")</f>
        <v>Machine Wash at 30°C
Mild process
Iron at low temperature
Iron from REVERSE
Do NOT iron on logos or prints
Do not bleach
Do NOT Tumble Dry</v>
      </c>
      <c r="AJ591" s="149" t="str">
        <f>IF($C591&gt;0,$C591&amp;" "&amp;$P591&amp;" "&amp;+VLOOKUP($C591,'STYLE NAMES'!$B:$AC,14,FALSE),"""")</f>
        <v>MILANO WHITE ERKEK UZUN KOL YARIŞMA GÖMLEĞİ - AÇIK YAKA</v>
      </c>
      <c r="AK591" s="149" t="str">
        <f>"Cavalier SanMarco tarafından tasarlanan "&amp;(AJ591)&amp;"; "&amp;IF(C591&gt;0,+VLOOKUP($C591,'STYLE NAMES'!$B:$AC,15,FALSE),"")</f>
        <v>Cavalier SanMarco tarafından tasarlanan MILANO WHITE ERKEK UZUN KOL YARIŞMA GÖMLEĞİ - AÇIK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1" s="149" t="str">
        <f>IF(C591&gt;0,+VLOOKUP($C591,'STYLE NAMES'!$B:$AC,16,FALSE),"")</f>
        <v>* Yüksek performans için özel tasarım
* 4 yönlü süper streç pike kumaş
* Yumuşak ve rahat
* Nefes alabilir
* Hızlı kuruma
Kompozisyon:
%75 Polyamid  %25 Elastan</v>
      </c>
      <c r="AM591" s="149" t="str">
        <f>IF(C591&gt;0,+VLOOKUP($C591,'STYLE NAMES'!$B:$AC,17,FALSE),"")</f>
        <v>Makinede 30°C' de Yıkayın
Hassas Yıkama
Ilık ütü yapın
Tersten ütüleyin
Logo ve baskıları ÜTÜLEMEYİN
Çamaşır suyu kullanmayın
Kurutma Makinesinde Kurutmayın</v>
      </c>
      <c r="AN591" s="149" t="str">
        <f>IF($C591&gt;0,$C591&amp;" "&amp;$P591&amp;" "&amp;+VLOOKUP($C591,'STYLE NAMES'!$B:$AC,18,FALSE),"""")</f>
        <v>MILANO WHITE CAMICIA DA CONCORSO PER UOMO MANICA LUNGA COLLO FRANCESE</v>
      </c>
      <c r="AO591" s="101" t="str">
        <f>"Disegnato da Cavalier SanMarco "&amp;(AN591)&amp;"; "&amp;IF(C591&gt;0,+VLOOKUP($C591,'STYLE NAMES'!$B:$AC,19,FALSE),"")</f>
        <v>Disegnato da Cavalier SanMarco MILANO WHITE CAMICIA DA CONCORSO PER UOMO MANICA LUNGA COLLO FRANCESE; Lo stile fashion arriva sull'arena. Progettate in linea con i prodotti della linea performance di marchi rinomati, queste camicie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1" s="101" t="str">
        <f>IF(C591&gt;0,+VLOOKUP($C591,'STYLE NAMES'!$B:$AC,20,FALSE),"")</f>
        <v>*Design ingegnerizzato per alte prestazioni 
*Jersey piqué elasticizzato  4-way-stretch 
*Morbido e confortevole 
*Traspirante Asciugatura rapida 
Composizione: 
75% Poliammide  25% Elastan</v>
      </c>
      <c r="AQ591" s="101" t="str">
        <f>IF(C591&gt;0,+VLOOKUP($C591,'STYLE NAMES'!$B:$AC,21,FALSE),"")</f>
        <v>Lavare in lavatrice a 30°C Ciclo delicato 
Stirare a bassa temperatura
Stirare al rovescio 
Non stirare su loghi o stampe 
Non candeggiare 
Non asciugare in asciugatrice</v>
      </c>
      <c r="AR591" s="101">
        <f>IF(D591&gt;0,+VLOOKUP($C591,'STYLE NAMES'!$B:$AC,22,FALSE),"")</f>
        <v>0</v>
      </c>
      <c r="AS591" s="101">
        <f>IF(E591&gt;0,+VLOOKUP($C591,'STYLE NAMES'!$B:$AC,23,FALSE),"")</f>
        <v>0</v>
      </c>
      <c r="AT591" s="101">
        <f>IF(F591&gt;0,+VLOOKUP($C591,'STYLE NAMES'!$B:$AC,24,FALSE),"")</f>
        <v>0</v>
      </c>
      <c r="AU591" s="101">
        <f>IF(G591&gt;0,+VLOOKUP($C591,'STYLE NAMES'!$B:$AC,25,FALSE),"")</f>
        <v>0</v>
      </c>
      <c r="AV591" s="101" t="str">
        <f>+VLOOKUP($S591,'CODE GENERATOR'!$P:$AM,15,FALSE)</f>
        <v>R.BOTMN_BRC0066_TJR0026TAUTAU</v>
      </c>
      <c r="AW591" s="101" t="str">
        <f>+VLOOKUP($S591,'CODE GENERATOR'!$P:$AM,16,FALSE)</f>
        <v>A.RACUX_BLT0015_BRD0012MLBMLB</v>
      </c>
      <c r="AX591" s="101" t="str">
        <f>+VLOOKUP($S591,'CODE GENERATOR'!$P:$AM,17,FALSE)</f>
        <v>A.RACMN_TIE0016_PES0000WHTWHT</v>
      </c>
      <c r="AY591" s="101">
        <f>+VLOOKUP($S591,'CODE GENERATOR'!$P:$AM,18,FALSE)</f>
        <v>0</v>
      </c>
      <c r="AZ591" s="101">
        <f>+VLOOKUP($S591,'CODE GENERATOR'!$P:$AM,19,FALSE)</f>
        <v>0</v>
      </c>
      <c r="BA591" s="101">
        <f>+VLOOKUP($S591,'CODE GENERATOR'!$P:$AM,20,FALSE)</f>
        <v>0</v>
      </c>
      <c r="BB591" s="101">
        <f>+VLOOKUP($S591,'CODE GENERATOR'!$P:$AM,21,FALSE)</f>
        <v>0</v>
      </c>
      <c r="BC591" s="101">
        <f>+VLOOKUP($S591,'CODE GENERATOR'!$P:$AM,22,FALSE)</f>
        <v>0</v>
      </c>
      <c r="BD591" s="101">
        <f>+VLOOKUP($S591,'CODE GENERATOR'!$P:$AM,23,FALSE)</f>
        <v>0</v>
      </c>
      <c r="BE591" s="101">
        <f>+VLOOKUP($S591,'CODE GENERATOR'!$P:$AM,24,FALSE)</f>
        <v>0</v>
      </c>
      <c r="BF591" s="101">
        <f>IF(C591&gt;0,+VLOOKUP(G591,'CATEGORY ID'!$A$1:$L$118,3,FALSE),"")</f>
        <v>30</v>
      </c>
      <c r="BG591" s="101">
        <f>IF(C591&gt;0,+VLOOKUP(H591,'CATEGORY ID'!$D$1:$L$118,3,FALSE),"")</f>
        <v>2</v>
      </c>
      <c r="BH591" s="101">
        <f>IF(C591&gt;0,+VLOOKUP((+H591&amp;I591),'CATEGORY ID'!$H$1:$I$121,2,FALSE),"")</f>
        <v>108</v>
      </c>
      <c r="BJ591" s="101">
        <f>IF(C591&gt;0,IF(COUNTIF('CATEGORY ID'!$K$1:$K$121,+H591&amp;K591) &gt; 0, +VLOOKUP(+H591&amp;K591,'CATEGORY ID'!$K$1:$L$121,2,FALSE),""),"")</f>
        <v>221</v>
      </c>
      <c r="BK591" s="101" t="str">
        <f>IF(C591&gt;0,IF(COUNTIF('CATEGORY ID'!$K$124:$K$165, +VLOOKUP(C591,'STYLE NAMES'!$B:$AE,30,FALSE)) &gt; 0, +VLOOKUP(VLOOKUP(C591,'STYLE NAMES'!$B:$AE,30,FALSE),'CATEGORY ID'!K:M,2,FALSE),""),"")</f>
        <v/>
      </c>
      <c r="BO591" s="101">
        <v>21</v>
      </c>
      <c r="BR591" s="101" t="str" cm="1">
        <f t="array" ref="BR591">IF(C591&gt;0,_xlfn.TEXTJOIN(";", TRUE,_xlfn.UNIQUE(_xlfn._xlws.FILTER(BF591:BQ591,(BF591:BQ591&gt;0)),TRUE,FALSE)),"")&amp;";"&amp;BS591</f>
        <v>30;2;108;221;21;210</v>
      </c>
      <c r="BS591" s="101">
        <v>210</v>
      </c>
      <c r="BU591" s="106">
        <f>IF(C591&gt;0,+VLOOKUP($C591,'STYLE NAMES'!$B:$AC,26,FALSE),"")</f>
        <v>129.9</v>
      </c>
      <c r="BV591" s="106">
        <f>IF(C591&gt;0,+VLOOKUP($C591,'STYLE NAMES'!$B:$AC,27,FALSE),"")</f>
        <v>7140</v>
      </c>
      <c r="BW591" s="106">
        <f>IF(C591&gt;0,+VLOOKUP($C591,'STYLE NAMES'!$B:$AC,28,FALSE),"")</f>
        <v>149.38499999999999</v>
      </c>
      <c r="BY591"/>
      <c r="BZ591" s="101">
        <v>0</v>
      </c>
      <c r="CA591" s="137">
        <f t="shared" si="42"/>
        <v>1</v>
      </c>
      <c r="CB591" s="137">
        <f>+VLOOKUP(C591,'[2]STYLES &amp; MODELS MATRIX'!$A:$G,7,FALSE)</f>
        <v>0</v>
      </c>
      <c r="CC591" s="137" t="str">
        <f>+VLOOKUP(C591,'[1]STYLES &amp; SIZE CHARTS'!$A:$H,8,FALSE)</f>
        <v>MT-LSCP1</v>
      </c>
      <c r="CD591" s="137"/>
      <c r="CE591" s="205"/>
      <c r="CF591" s="141"/>
    </row>
    <row r="592" spans="1:84" s="101" customFormat="1" ht="12" customHeight="1" x14ac:dyDescent="0.2">
      <c r="A592" s="102">
        <f t="shared" si="40"/>
        <v>8683711006459</v>
      </c>
      <c r="B592" s="101" t="s">
        <v>895</v>
      </c>
      <c r="C592" s="101" t="s">
        <v>419</v>
      </c>
      <c r="D592" s="101" t="s">
        <v>2976</v>
      </c>
      <c r="E592" s="203" t="s">
        <v>2407</v>
      </c>
      <c r="F592" s="101" t="s">
        <v>2346</v>
      </c>
      <c r="G592" s="101" t="str">
        <f>IF(C592&gt;0,+VLOOKUP($C592,'STYLE NAMES'!$B:$AC,4,FALSE),"")</f>
        <v>RIDER</v>
      </c>
      <c r="H592" s="101" t="str">
        <f>IF(C592&gt;0,+VLOOKUP($C592,'STYLE NAMES'!$B:$AC,5,FALSE),"")</f>
        <v>MEN</v>
      </c>
      <c r="I592" s="101" t="str">
        <f>IF(C592&gt;0,+VLOOKUP($C592,'STYLE NAMES'!$B:$AC,6,FALSE),"")</f>
        <v>TOPS</v>
      </c>
      <c r="J592" s="101" t="str">
        <f>IF(C592&gt;0,+VLOOKUP($C592,'STYLE NAMES'!$B:$AC,7,FALSE),"")</f>
        <v>MEN</v>
      </c>
      <c r="K592" s="101" t="str">
        <f>IF(C592&gt;0,+VLOOKUP($C592,'STYLE NAMES'!$B:$AC,8,FALSE),"")</f>
        <v>COMPETITION SHIRTS</v>
      </c>
      <c r="L592" s="101" t="str">
        <f>IF(E592&gt;0,+VLOOKUP($E592,'CODE GENERATOR'!$D:$T,3,FALSE),"")</f>
        <v>A</v>
      </c>
      <c r="M592" s="101" t="str">
        <f>IF(E592&gt;0,+VLOOKUP($E592,'CODE GENERATOR'!$D:$T,4,FALSE),"")</f>
        <v>PIQUET</v>
      </c>
      <c r="N592" s="101" t="str">
        <f>IF(E592&gt;0,+VLOOKUP($E592,'CODE GENERATOR'!$D:$T,6,FALSE),"")</f>
        <v>WHITE</v>
      </c>
      <c r="O592" s="101" t="str">
        <f>IF(E592&gt;0,+VLOOKUP($E592,'CODE GENERATOR'!$D:$T,7,FALSE),"")</f>
        <v>WHITE</v>
      </c>
      <c r="P592" s="101" t="str">
        <f t="shared" si="41"/>
        <v>WHITE</v>
      </c>
      <c r="Q592" s="104" t="str">
        <f>IF(E592&gt;0,+VLOOKUP($E592,'CODE GENERATOR'!$D:$T,11,FALSE),"")</f>
        <v>R.TOPMN_CPS0053</v>
      </c>
      <c r="R592" s="104" t="str">
        <f>IF(E592&gt;0,+VLOOKUP($E592,'CODE GENERATOR'!$D:$T,12,FALSE),"")</f>
        <v>PIQ0015WHTWHT</v>
      </c>
      <c r="S592" s="104" t="str">
        <f>IF(E592&gt;0,+VLOOKUP($E592,'CODE GENERATOR'!$D:$T,13,FALSE),"")</f>
        <v>R.TOPMN_CPS0053_PIQ0015WHTWHT</v>
      </c>
      <c r="T592" s="104" t="str">
        <f t="shared" si="39"/>
        <v>R.TOPMN_CPS0053_PIQ0015WHTWHT_XS</v>
      </c>
      <c r="U592" s="105">
        <v>8683711006459</v>
      </c>
      <c r="V592" s="107" t="str" cm="1">
        <f t="array" ref="V592">_xlfn.TEXTJOIN(";", TRUE, _xlfn.UNIQUE(_xlfn._xlws.FILTER(P$3:P$10029, C$3:C$10029=C592)))</f>
        <v>WHITE;NAVY/WHITE</v>
      </c>
      <c r="W592" s="107" t="str" cm="1">
        <f t="array" ref="W592">_xlfn.TEXTJOIN(";", TRUE, _xlfn.UNIQUE(_xlfn._xlws.FILTER(F$3:F$10029, C$3:C$10029=C592)))</f>
        <v>XS;S;M;L;XL;XXL</v>
      </c>
      <c r="X592" s="101">
        <f>IF(E592&gt;0,+VLOOKUP($E592,'CODE GENERATOR'!$D:$AC,19,FALSE),0)</f>
        <v>0</v>
      </c>
      <c r="Y592" s="101" t="str">
        <f>IF(E592&gt;0,+VLOOKUP($E592,'CODE GENERATOR'!$D:$AC,20,FALSE),0)</f>
        <v/>
      </c>
      <c r="Z592" s="101" t="str">
        <f>IF(E592&gt;0,+VLOOKUP($E592,'CODE GENERATOR'!$D:$AC,21,FALSE),0)</f>
        <v/>
      </c>
      <c r="AA592" s="101" t="str">
        <f>IF(E592&gt;0,+VLOOKUP($E592,'CODE GENERATOR'!$D:$AC,22,FALSE),0)</f>
        <v/>
      </c>
      <c r="AB592" s="101" t="str">
        <f>IF(E592&gt;0,+VLOOKUP($E592,'CODE GENERATOR'!$D:$AC,23,FALSE),0)</f>
        <v/>
      </c>
      <c r="AC592" s="101" t="str">
        <f>IF(E592&gt;0,+VLOOKUP($E592,'CODE GENERATOR'!$D:$AC,24,FALSE),0)</f>
        <v/>
      </c>
      <c r="AD592" s="101" t="str">
        <f>IF(E592&gt;0,+VLOOKUP($E592,'CODE GENERATOR'!$D:$AC,25,FALSE),0)</f>
        <v/>
      </c>
      <c r="AE592" s="101" t="str">
        <f>IF(E592&gt;0,+VLOOKUP($E592,'CODE GENERATOR'!$D:$AC,26,FALSE),0)</f>
        <v/>
      </c>
      <c r="AF592" s="149" t="str">
        <f>IF($C592&gt;0,$C592&amp;" "&amp;$P592&amp;" "&amp;+VLOOKUP($C592,'STYLE NAMES'!$B:$AC,10,FALSE),"""")</f>
        <v>LUGANO WHITE MEN'S COMPETITION SHIRT LONG SLEEVE B.D. COLLAR</v>
      </c>
      <c r="AG592" s="101" t="str">
        <f>"Enjoy our "&amp;(AF592)&amp;"; "&amp;IF(C592&gt;0,+VLOOKUP($C592,'STYLE NAMES'!$B:$AC,11,FALSE),"")</f>
        <v>Enjoy our LUGANO 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2" s="101" t="str">
        <f>IF(C592&gt;0,+VLOOKUP($C592,'STYLE NAMES'!$B:$AC,12,FALSE),"")</f>
        <v>* Specially engineered design for high performance
* 4-way super stretch piquet jersey
* Soft and comfortable
* Breathable
* Quick dry
Composition:
95% Poliamide 5% Elasthane</v>
      </c>
      <c r="AI592" s="101" t="str">
        <f>IF(C592&gt;0,+VLOOKUP($C592,'STYLE NAMES'!$B:$AC,13,FALSE),"")</f>
        <v>Machine Wash at 30°C
Mild process
Iron at low temperature
Iron from REVERSE
Do NOT iron on logos or prints
Do not bleach
Do NOT Tumble Dry</v>
      </c>
      <c r="AJ592" s="149" t="str">
        <f>IF($C592&gt;0,$C592&amp;" "&amp;$P592&amp;" "&amp;+VLOOKUP($C592,'STYLE NAMES'!$B:$AC,14,FALSE),"""")</f>
        <v>LUGANO WHITE ERKEK UZUN KOL YARIŞMA GÖMLEĞİ - DÜĞMELİ YAKA</v>
      </c>
      <c r="AK592" s="149" t="str">
        <f>"Cavalier SanMarco tarafından tasarlanan "&amp;(AJ592)&amp;"; "&amp;IF(C592&gt;0,+VLOOKUP($C592,'STYLE NAMES'!$B:$AC,15,FALSE),"")</f>
        <v>Cavalier SanMarco tarafından tasarlanan LUGANO 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2" s="149" t="str">
        <f>IF(C592&gt;0,+VLOOKUP($C592,'STYLE NAMES'!$B:$AC,16,FALSE),"")</f>
        <v>* Yüksek performans için özel tasarım
* 4 yönlü süper streç pike kumaş
* Yumuşak ve rahat
* Nefes alabilir
* Hızlı kuruma
Kompozisyon:
%95 Polyamid  %5 Elastan</v>
      </c>
      <c r="AM592" s="149" t="str">
        <f>IF(C592&gt;0,+VLOOKUP($C592,'STYLE NAMES'!$B:$AC,17,FALSE),"")</f>
        <v>Makinede 30°C' de Yıkayın
Hassas Yıkama
Ilık ütü yapın
Tersten ütüleyin
Logo ve baskıları ÜTÜLEMEYİN
Çamaşır suyu kullanmayın
Kurutma Makinesinde Kurutmayın</v>
      </c>
      <c r="AN592" s="149" t="str">
        <f>IF($C592&gt;0,$C592&amp;" "&amp;$P592&amp;" "&amp;+VLOOKUP($C592,'STYLE NAMES'!$B:$AC,18,FALSE),"""")</f>
        <v>LUGANO WHITE CAMICIA DA CONCORSO PER UOMO MANICA LUNGA COLLO B.D.</v>
      </c>
      <c r="AO592" s="101" t="str">
        <f>"Disegnato da Cavalier SanMarco "&amp;(AN592)&amp;"; "&amp;IF(C592&gt;0,+VLOOKUP($C592,'STYLE NAMES'!$B:$AC,19,FALSE),"")</f>
        <v>Disegnato da Cavalier SanMarco LUGANO 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2" s="101" t="str">
        <f>IF(C592&gt;0,+VLOOKUP($C592,'STYLE NAMES'!$B:$AC,20,FALSE),"")</f>
        <v>Design ingegnerizzato per alte prestazioni 
Jersey piqué elasticizzato  4-way-stretch 
Morbido e confortevole 
Traspirante Asciugatura rapida 
Composizione: 
95% Poliammide  5% Elastan</v>
      </c>
      <c r="AQ592" s="101" t="str">
        <f>IF(C592&gt;0,+VLOOKUP($C592,'STYLE NAMES'!$B:$AC,21,FALSE),"")</f>
        <v>Lavare in lavatrice a 30°C Ciclo delicato 
Stirare a bassa temperatura
Stirare al rovescio 
Non stirare su loghi o stampe 
Non candeggiare 
Non asciugare in asciugatrice</v>
      </c>
      <c r="AR592" s="101">
        <f>IF(D592&gt;0,+VLOOKUP($C592,'STYLE NAMES'!$B:$AC,22,FALSE),"")</f>
        <v>0</v>
      </c>
      <c r="AS592" s="101">
        <f>IF(E592&gt;0,+VLOOKUP($C592,'STYLE NAMES'!$B:$AC,23,FALSE),"")</f>
        <v>0</v>
      </c>
      <c r="AT592" s="101">
        <f>IF(F592&gt;0,+VLOOKUP($C592,'STYLE NAMES'!$B:$AC,24,FALSE),"")</f>
        <v>0</v>
      </c>
      <c r="AU592" s="101">
        <f>IF(G592&gt;0,+VLOOKUP($C592,'STYLE NAMES'!$B:$AC,25,FALSE),"")</f>
        <v>0</v>
      </c>
      <c r="AV592" s="101" t="str">
        <f>+VLOOKUP($S592,'CODE GENERATOR'!$P:$AM,15,FALSE)</f>
        <v>R.BOTMN_BRC0066_TJR0026TAUTAU</v>
      </c>
      <c r="AW592" s="101" t="str">
        <f>+VLOOKUP($S592,'CODE GENERATOR'!$P:$AM,16,FALSE)</f>
        <v>A.RACUX_BLT0015_BRD0012BRWNAV</v>
      </c>
      <c r="AX592" s="101" t="str">
        <f>+VLOOKUP($S592,'CODE GENERATOR'!$P:$AM,17,FALSE)</f>
        <v>A.RACMN_TIE0016_PES0000WHTWHT</v>
      </c>
      <c r="AY592" s="101">
        <f>+VLOOKUP($S592,'CODE GENERATOR'!$P:$AM,18,FALSE)</f>
        <v>0</v>
      </c>
      <c r="AZ592" s="101">
        <f>+VLOOKUP($S592,'CODE GENERATOR'!$P:$AM,19,FALSE)</f>
        <v>0</v>
      </c>
      <c r="BA592" s="101">
        <f>+VLOOKUP($S592,'CODE GENERATOR'!$P:$AM,20,FALSE)</f>
        <v>0</v>
      </c>
      <c r="BB592" s="101">
        <f>+VLOOKUP($S592,'CODE GENERATOR'!$P:$AM,21,FALSE)</f>
        <v>0</v>
      </c>
      <c r="BC592" s="101">
        <f>+VLOOKUP($S592,'CODE GENERATOR'!$P:$AM,22,FALSE)</f>
        <v>0</v>
      </c>
      <c r="BD592" s="101">
        <f>+VLOOKUP($S592,'CODE GENERATOR'!$P:$AM,23,FALSE)</f>
        <v>0</v>
      </c>
      <c r="BE592" s="101">
        <f>+VLOOKUP($S592,'CODE GENERATOR'!$P:$AM,24,FALSE)</f>
        <v>0</v>
      </c>
      <c r="BF592" s="101">
        <f>IF(C592&gt;0,+VLOOKUP(G592,'CATEGORY ID'!$A$1:$L$118,3,FALSE),"")</f>
        <v>30</v>
      </c>
      <c r="BG592" s="101">
        <f>IF(C592&gt;0,+VLOOKUP(H592,'CATEGORY ID'!$D$1:$L$118,3,FALSE),"")</f>
        <v>2</v>
      </c>
      <c r="BH592" s="101">
        <f>IF(C592&gt;0,+VLOOKUP((+H592&amp;I592),'CATEGORY ID'!$H$1:$I$121,2,FALSE),"")</f>
        <v>108</v>
      </c>
      <c r="BJ592" s="101">
        <f>IF(C592&gt;0,IF(COUNTIF('CATEGORY ID'!$K$1:$K$121,+H592&amp;K592) &gt; 0, +VLOOKUP(+H592&amp;K592,'CATEGORY ID'!$K$1:$L$121,2,FALSE),""),"")</f>
        <v>221</v>
      </c>
      <c r="BK592" s="101" t="str">
        <f>IF(C592&gt;0,IF(COUNTIF('CATEGORY ID'!$K$124:$K$165, +VLOOKUP(C592,'STYLE NAMES'!$B:$AE,30,FALSE)) &gt; 0, +VLOOKUP(VLOOKUP(C592,'STYLE NAMES'!$B:$AE,30,FALSE),'CATEGORY ID'!K:M,2,FALSE),""),"")</f>
        <v/>
      </c>
      <c r="BO592" s="101">
        <v>21</v>
      </c>
      <c r="BR592" s="101" t="str" cm="1">
        <f t="array" ref="BR592">IF(C592&gt;0,_xlfn.TEXTJOIN(";", TRUE,_xlfn.UNIQUE(_xlfn._xlws.FILTER(BF592:BQ592,(BF592:BQ592&gt;0)),TRUE,FALSE)),"")&amp;";"&amp;BS592</f>
        <v>30;2;108;221;21;210</v>
      </c>
      <c r="BS592" s="101">
        <v>210</v>
      </c>
      <c r="BU592" s="106">
        <f>IF(C592&gt;0,+VLOOKUP($C592,'STYLE NAMES'!$B:$AC,26,FALSE),"")</f>
        <v>129.9</v>
      </c>
      <c r="BV592" s="106">
        <f>IF(C592&gt;0,+VLOOKUP($C592,'STYLE NAMES'!$B:$AC,27,FALSE),"")</f>
        <v>7140</v>
      </c>
      <c r="BW592" s="106">
        <f>IF(C592&gt;0,+VLOOKUP($C592,'STYLE NAMES'!$B:$AC,28,FALSE),"")</f>
        <v>149.38499999999999</v>
      </c>
      <c r="BY592"/>
      <c r="BZ592" s="101">
        <v>0</v>
      </c>
      <c r="CA592" s="137">
        <f t="shared" si="42"/>
        <v>0</v>
      </c>
      <c r="CB592" s="137">
        <f>+VLOOKUP(C592,'[2]STYLES &amp; MODELS MATRIX'!$A:$G,7,FALSE)</f>
        <v>0</v>
      </c>
      <c r="CC592" s="137" t="str">
        <f>+VLOOKUP(C592,'[1]STYLES &amp; SIZE CHARTS'!$A:$H,8,FALSE)</f>
        <v>MT-LSCP1</v>
      </c>
      <c r="CD592" s="137"/>
      <c r="CE592" s="205"/>
      <c r="CF592" s="141"/>
    </row>
    <row r="593" spans="1:84" s="101" customFormat="1" ht="12" customHeight="1" x14ac:dyDescent="0.2">
      <c r="A593" s="102">
        <f t="shared" si="40"/>
        <v>8683711006466</v>
      </c>
      <c r="B593" s="101" t="s">
        <v>895</v>
      </c>
      <c r="C593" s="101" t="s">
        <v>419</v>
      </c>
      <c r="D593" s="101" t="s">
        <v>2976</v>
      </c>
      <c r="E593" s="203" t="s">
        <v>2407</v>
      </c>
      <c r="F593" s="101" t="s">
        <v>785</v>
      </c>
      <c r="G593" s="101" t="str">
        <f>IF(C593&gt;0,+VLOOKUP($C593,'STYLE NAMES'!$B:$AC,4,FALSE),"")</f>
        <v>RIDER</v>
      </c>
      <c r="H593" s="101" t="str">
        <f>IF(C593&gt;0,+VLOOKUP($C593,'STYLE NAMES'!$B:$AC,5,FALSE),"")</f>
        <v>MEN</v>
      </c>
      <c r="I593" s="101" t="str">
        <f>IF(C593&gt;0,+VLOOKUP($C593,'STYLE NAMES'!$B:$AC,6,FALSE),"")</f>
        <v>TOPS</v>
      </c>
      <c r="J593" s="101" t="str">
        <f>IF(C593&gt;0,+VLOOKUP($C593,'STYLE NAMES'!$B:$AC,7,FALSE),"")</f>
        <v>MEN</v>
      </c>
      <c r="K593" s="101" t="str">
        <f>IF(C593&gt;0,+VLOOKUP($C593,'STYLE NAMES'!$B:$AC,8,FALSE),"")</f>
        <v>COMPETITION SHIRTS</v>
      </c>
      <c r="L593" s="101" t="str">
        <f>IF(E593&gt;0,+VLOOKUP($E593,'CODE GENERATOR'!$D:$T,3,FALSE),"")</f>
        <v>A</v>
      </c>
      <c r="M593" s="101" t="str">
        <f>IF(E593&gt;0,+VLOOKUP($E593,'CODE GENERATOR'!$D:$T,4,FALSE),"")</f>
        <v>PIQUET</v>
      </c>
      <c r="N593" s="101" t="str">
        <f>IF(E593&gt;0,+VLOOKUP($E593,'CODE GENERATOR'!$D:$T,6,FALSE),"")</f>
        <v>WHITE</v>
      </c>
      <c r="O593" s="101" t="str">
        <f>IF(E593&gt;0,+VLOOKUP($E593,'CODE GENERATOR'!$D:$T,7,FALSE),"")</f>
        <v>WHITE</v>
      </c>
      <c r="P593" s="101" t="str">
        <f t="shared" si="41"/>
        <v>WHITE</v>
      </c>
      <c r="Q593" s="104" t="str">
        <f>IF(E593&gt;0,+VLOOKUP($E593,'CODE GENERATOR'!$D:$T,11,FALSE),"")</f>
        <v>R.TOPMN_CPS0053</v>
      </c>
      <c r="R593" s="104" t="str">
        <f>IF(E593&gt;0,+VLOOKUP($E593,'CODE GENERATOR'!$D:$T,12,FALSE),"")</f>
        <v>PIQ0015WHTWHT</v>
      </c>
      <c r="S593" s="104" t="str">
        <f>IF(E593&gt;0,+VLOOKUP($E593,'CODE GENERATOR'!$D:$T,13,FALSE),"")</f>
        <v>R.TOPMN_CPS0053_PIQ0015WHTWHT</v>
      </c>
      <c r="T593" s="104" t="str">
        <f t="shared" si="39"/>
        <v>R.TOPMN_CPS0053_PIQ0015WHTWHT_S</v>
      </c>
      <c r="U593" s="105">
        <v>8683711006466</v>
      </c>
      <c r="V593" s="107" t="str" cm="1">
        <f t="array" ref="V593">_xlfn.TEXTJOIN(";", TRUE, _xlfn.UNIQUE(_xlfn._xlws.FILTER(P$3:P$10029, C$3:C$10029=C593)))</f>
        <v>WHITE;NAVY/WHITE</v>
      </c>
      <c r="W593" s="107" t="str" cm="1">
        <f t="array" ref="W593">_xlfn.TEXTJOIN(";", TRUE, _xlfn.UNIQUE(_xlfn._xlws.FILTER(F$3:F$10029, C$3:C$10029=C593)))</f>
        <v>XS;S;M;L;XL;XXL</v>
      </c>
      <c r="X593" s="101">
        <f>IF(E593&gt;0,+VLOOKUP($E593,'CODE GENERATOR'!$D:$AC,19,FALSE),0)</f>
        <v>0</v>
      </c>
      <c r="Y593" s="101" t="str">
        <f>IF(E593&gt;0,+VLOOKUP($E593,'CODE GENERATOR'!$D:$AC,20,FALSE),0)</f>
        <v/>
      </c>
      <c r="Z593" s="101" t="str">
        <f>IF(E593&gt;0,+VLOOKUP($E593,'CODE GENERATOR'!$D:$AC,21,FALSE),0)</f>
        <v/>
      </c>
      <c r="AA593" s="101" t="str">
        <f>IF(E593&gt;0,+VLOOKUP($E593,'CODE GENERATOR'!$D:$AC,22,FALSE),0)</f>
        <v/>
      </c>
      <c r="AB593" s="101" t="str">
        <f>IF(E593&gt;0,+VLOOKUP($E593,'CODE GENERATOR'!$D:$AC,23,FALSE),0)</f>
        <v/>
      </c>
      <c r="AC593" s="101" t="str">
        <f>IF(E593&gt;0,+VLOOKUP($E593,'CODE GENERATOR'!$D:$AC,24,FALSE),0)</f>
        <v/>
      </c>
      <c r="AD593" s="101" t="str">
        <f>IF(E593&gt;0,+VLOOKUP($E593,'CODE GENERATOR'!$D:$AC,25,FALSE),0)</f>
        <v/>
      </c>
      <c r="AE593" s="101" t="str">
        <f>IF(E593&gt;0,+VLOOKUP($E593,'CODE GENERATOR'!$D:$AC,26,FALSE),0)</f>
        <v/>
      </c>
      <c r="AF593" s="149" t="str">
        <f>IF($C593&gt;0,$C593&amp;" "&amp;$P593&amp;" "&amp;+VLOOKUP($C593,'STYLE NAMES'!$B:$AC,10,FALSE),"""")</f>
        <v>LUGANO WHITE MEN'S COMPETITION SHIRT LONG SLEEVE B.D. COLLAR</v>
      </c>
      <c r="AG593" s="101" t="str">
        <f>"Enjoy our "&amp;(AF593)&amp;"; "&amp;IF(C593&gt;0,+VLOOKUP($C593,'STYLE NAMES'!$B:$AC,11,FALSE),"")</f>
        <v>Enjoy our LUGANO 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3" s="101" t="str">
        <f>IF(C593&gt;0,+VLOOKUP($C593,'STYLE NAMES'!$B:$AC,12,FALSE),"")</f>
        <v>* Specially engineered design for high performance
* 4-way super stretch piquet jersey
* Soft and comfortable
* Breathable
* Quick dry
Composition:
95% Poliamide 5% Elasthane</v>
      </c>
      <c r="AI593" s="101" t="str">
        <f>IF(C593&gt;0,+VLOOKUP($C593,'STYLE NAMES'!$B:$AC,13,FALSE),"")</f>
        <v>Machine Wash at 30°C
Mild process
Iron at low temperature
Iron from REVERSE
Do NOT iron on logos or prints
Do not bleach
Do NOT Tumble Dry</v>
      </c>
      <c r="AJ593" s="149" t="str">
        <f>IF($C593&gt;0,$C593&amp;" "&amp;$P593&amp;" "&amp;+VLOOKUP($C593,'STYLE NAMES'!$B:$AC,14,FALSE),"""")</f>
        <v>LUGANO WHITE ERKEK UZUN KOL YARIŞMA GÖMLEĞİ - DÜĞMELİ YAKA</v>
      </c>
      <c r="AK593" s="149" t="str">
        <f>"Cavalier SanMarco tarafından tasarlanan "&amp;(AJ593)&amp;"; "&amp;IF(C593&gt;0,+VLOOKUP($C593,'STYLE NAMES'!$B:$AC,15,FALSE),"")</f>
        <v>Cavalier SanMarco tarafından tasarlanan LUGANO 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3" s="149" t="str">
        <f>IF(C593&gt;0,+VLOOKUP($C593,'STYLE NAMES'!$B:$AC,16,FALSE),"")</f>
        <v>* Yüksek performans için özel tasarım
* 4 yönlü süper streç pike kumaş
* Yumuşak ve rahat
* Nefes alabilir
* Hızlı kuruma
Kompozisyon:
%95 Polyamid  %5 Elastan</v>
      </c>
      <c r="AM593" s="149" t="str">
        <f>IF(C593&gt;0,+VLOOKUP($C593,'STYLE NAMES'!$B:$AC,17,FALSE),"")</f>
        <v>Makinede 30°C' de Yıkayın
Hassas Yıkama
Ilık ütü yapın
Tersten ütüleyin
Logo ve baskıları ÜTÜLEMEYİN
Çamaşır suyu kullanmayın
Kurutma Makinesinde Kurutmayın</v>
      </c>
      <c r="AN593" s="149" t="str">
        <f>IF($C593&gt;0,$C593&amp;" "&amp;$P593&amp;" "&amp;+VLOOKUP($C593,'STYLE NAMES'!$B:$AC,18,FALSE),"""")</f>
        <v>LUGANO WHITE CAMICIA DA CONCORSO PER UOMO MANICA LUNGA COLLO B.D.</v>
      </c>
      <c r="AO593" s="101" t="str">
        <f>"Disegnato da Cavalier SanMarco "&amp;(AN593)&amp;"; "&amp;IF(C593&gt;0,+VLOOKUP($C593,'STYLE NAMES'!$B:$AC,19,FALSE),"")</f>
        <v>Disegnato da Cavalier SanMarco LUGANO 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3" s="101" t="str">
        <f>IF(C593&gt;0,+VLOOKUP($C593,'STYLE NAMES'!$B:$AC,20,FALSE),"")</f>
        <v>Design ingegnerizzato per alte prestazioni 
Jersey piqué elasticizzato  4-way-stretch 
Morbido e confortevole 
Traspirante Asciugatura rapida 
Composizione: 
95% Poliammide  5% Elastan</v>
      </c>
      <c r="AQ593" s="101" t="str">
        <f>IF(C593&gt;0,+VLOOKUP($C593,'STYLE NAMES'!$B:$AC,21,FALSE),"")</f>
        <v>Lavare in lavatrice a 30°C Ciclo delicato 
Stirare a bassa temperatura
Stirare al rovescio 
Non stirare su loghi o stampe 
Non candeggiare 
Non asciugare in asciugatrice</v>
      </c>
      <c r="AR593" s="101">
        <f>IF(D593&gt;0,+VLOOKUP($C593,'STYLE NAMES'!$B:$AC,22,FALSE),"")</f>
        <v>0</v>
      </c>
      <c r="AS593" s="101">
        <f>IF(E593&gt;0,+VLOOKUP($C593,'STYLE NAMES'!$B:$AC,23,FALSE),"")</f>
        <v>0</v>
      </c>
      <c r="AT593" s="101">
        <f>IF(F593&gt;0,+VLOOKUP($C593,'STYLE NAMES'!$B:$AC,24,FALSE),"")</f>
        <v>0</v>
      </c>
      <c r="AU593" s="101">
        <f>IF(G593&gt;0,+VLOOKUP($C593,'STYLE NAMES'!$B:$AC,25,FALSE),"")</f>
        <v>0</v>
      </c>
      <c r="AV593" s="101" t="str">
        <f>+VLOOKUP($S593,'CODE GENERATOR'!$P:$AM,15,FALSE)</f>
        <v>R.BOTMN_BRC0066_TJR0026TAUTAU</v>
      </c>
      <c r="AW593" s="101" t="str">
        <f>+VLOOKUP($S593,'CODE GENERATOR'!$P:$AM,16,FALSE)</f>
        <v>A.RACUX_BLT0015_BRD0012BRWNAV</v>
      </c>
      <c r="AX593" s="101" t="str">
        <f>+VLOOKUP($S593,'CODE GENERATOR'!$P:$AM,17,FALSE)</f>
        <v>A.RACMN_TIE0016_PES0000WHTWHT</v>
      </c>
      <c r="AY593" s="101">
        <f>+VLOOKUP($S593,'CODE GENERATOR'!$P:$AM,18,FALSE)</f>
        <v>0</v>
      </c>
      <c r="AZ593" s="101">
        <f>+VLOOKUP($S593,'CODE GENERATOR'!$P:$AM,19,FALSE)</f>
        <v>0</v>
      </c>
      <c r="BA593" s="101">
        <f>+VLOOKUP($S593,'CODE GENERATOR'!$P:$AM,20,FALSE)</f>
        <v>0</v>
      </c>
      <c r="BB593" s="101">
        <f>+VLOOKUP($S593,'CODE GENERATOR'!$P:$AM,21,FALSE)</f>
        <v>0</v>
      </c>
      <c r="BC593" s="101">
        <f>+VLOOKUP($S593,'CODE GENERATOR'!$P:$AM,22,FALSE)</f>
        <v>0</v>
      </c>
      <c r="BD593" s="101">
        <f>+VLOOKUP($S593,'CODE GENERATOR'!$P:$AM,23,FALSE)</f>
        <v>0</v>
      </c>
      <c r="BE593" s="101">
        <f>+VLOOKUP($S593,'CODE GENERATOR'!$P:$AM,24,FALSE)</f>
        <v>0</v>
      </c>
      <c r="BF593" s="101">
        <f>IF(C593&gt;0,+VLOOKUP(G593,'CATEGORY ID'!$A$1:$L$118,3,FALSE),"")</f>
        <v>30</v>
      </c>
      <c r="BG593" s="101">
        <f>IF(C593&gt;0,+VLOOKUP(H593,'CATEGORY ID'!$D$1:$L$118,3,FALSE),"")</f>
        <v>2</v>
      </c>
      <c r="BH593" s="101">
        <f>IF(C593&gt;0,+VLOOKUP((+H593&amp;I593),'CATEGORY ID'!$H$1:$I$121,2,FALSE),"")</f>
        <v>108</v>
      </c>
      <c r="BJ593" s="101">
        <f>IF(C593&gt;0,IF(COUNTIF('CATEGORY ID'!$K$1:$K$121,+H593&amp;K593) &gt; 0, +VLOOKUP(+H593&amp;K593,'CATEGORY ID'!$K$1:$L$121,2,FALSE),""),"")</f>
        <v>221</v>
      </c>
      <c r="BK593" s="101" t="str">
        <f>IF(C593&gt;0,IF(COUNTIF('CATEGORY ID'!$K$124:$K$165, +VLOOKUP(C593,'STYLE NAMES'!$B:$AE,30,FALSE)) &gt; 0, +VLOOKUP(VLOOKUP(C593,'STYLE NAMES'!$B:$AE,30,FALSE),'CATEGORY ID'!K:M,2,FALSE),""),"")</f>
        <v/>
      </c>
      <c r="BO593" s="101">
        <v>21</v>
      </c>
      <c r="BR593" s="101" t="str" cm="1">
        <f t="array" ref="BR593">IF(C593&gt;0,_xlfn.TEXTJOIN(";", TRUE,_xlfn.UNIQUE(_xlfn._xlws.FILTER(BF593:BQ593,(BF593:BQ593&gt;0)),TRUE,FALSE)),"")&amp;";"&amp;BS593</f>
        <v>30;2;108;221;21;210</v>
      </c>
      <c r="BS593" s="101">
        <v>210</v>
      </c>
      <c r="BU593" s="106">
        <f>IF(C593&gt;0,+VLOOKUP($C593,'STYLE NAMES'!$B:$AC,26,FALSE),"")</f>
        <v>129.9</v>
      </c>
      <c r="BV593" s="106">
        <f>IF(C593&gt;0,+VLOOKUP($C593,'STYLE NAMES'!$B:$AC,27,FALSE),"")</f>
        <v>7140</v>
      </c>
      <c r="BW593" s="106">
        <f>IF(C593&gt;0,+VLOOKUP($C593,'STYLE NAMES'!$B:$AC,28,FALSE),"")</f>
        <v>149.38499999999999</v>
      </c>
      <c r="BY593"/>
      <c r="BZ593" s="101">
        <v>0</v>
      </c>
      <c r="CA593" s="137">
        <f t="shared" si="42"/>
        <v>0</v>
      </c>
      <c r="CB593" s="137">
        <f>+VLOOKUP(C593,'[2]STYLES &amp; MODELS MATRIX'!$A:$G,7,FALSE)</f>
        <v>0</v>
      </c>
      <c r="CC593" s="137" t="str">
        <f>+VLOOKUP(C593,'[1]STYLES &amp; SIZE CHARTS'!$A:$H,8,FALSE)</f>
        <v>MT-LSCP1</v>
      </c>
      <c r="CD593" s="137"/>
      <c r="CE593" s="205"/>
      <c r="CF593" s="141"/>
    </row>
    <row r="594" spans="1:84" s="101" customFormat="1" ht="12" customHeight="1" x14ac:dyDescent="0.2">
      <c r="A594" s="102">
        <f t="shared" si="40"/>
        <v>8683711006473</v>
      </c>
      <c r="B594" s="101" t="s">
        <v>895</v>
      </c>
      <c r="C594" s="101" t="s">
        <v>419</v>
      </c>
      <c r="D594" s="101" t="s">
        <v>2976</v>
      </c>
      <c r="E594" s="203" t="s">
        <v>2407</v>
      </c>
      <c r="F594" s="101" t="s">
        <v>2247</v>
      </c>
      <c r="G594" s="101" t="str">
        <f>IF(C594&gt;0,+VLOOKUP($C594,'STYLE NAMES'!$B:$AC,4,FALSE),"")</f>
        <v>RIDER</v>
      </c>
      <c r="H594" s="101" t="str">
        <f>IF(C594&gt;0,+VLOOKUP($C594,'STYLE NAMES'!$B:$AC,5,FALSE),"")</f>
        <v>MEN</v>
      </c>
      <c r="I594" s="101" t="str">
        <f>IF(C594&gt;0,+VLOOKUP($C594,'STYLE NAMES'!$B:$AC,6,FALSE),"")</f>
        <v>TOPS</v>
      </c>
      <c r="J594" s="101" t="str">
        <f>IF(C594&gt;0,+VLOOKUP($C594,'STYLE NAMES'!$B:$AC,7,FALSE),"")</f>
        <v>MEN</v>
      </c>
      <c r="K594" s="101" t="str">
        <f>IF(C594&gt;0,+VLOOKUP($C594,'STYLE NAMES'!$B:$AC,8,FALSE),"")</f>
        <v>COMPETITION SHIRTS</v>
      </c>
      <c r="L594" s="101" t="str">
        <f>IF(E594&gt;0,+VLOOKUP($E594,'CODE GENERATOR'!$D:$T,3,FALSE),"")</f>
        <v>A</v>
      </c>
      <c r="M594" s="101" t="str">
        <f>IF(E594&gt;0,+VLOOKUP($E594,'CODE GENERATOR'!$D:$T,4,FALSE),"")</f>
        <v>PIQUET</v>
      </c>
      <c r="N594" s="101" t="str">
        <f>IF(E594&gt;0,+VLOOKUP($E594,'CODE GENERATOR'!$D:$T,6,FALSE),"")</f>
        <v>WHITE</v>
      </c>
      <c r="O594" s="101" t="str">
        <f>IF(E594&gt;0,+VLOOKUP($E594,'CODE GENERATOR'!$D:$T,7,FALSE),"")</f>
        <v>WHITE</v>
      </c>
      <c r="P594" s="101" t="str">
        <f t="shared" si="41"/>
        <v>WHITE</v>
      </c>
      <c r="Q594" s="104" t="str">
        <f>IF(E594&gt;0,+VLOOKUP($E594,'CODE GENERATOR'!$D:$T,11,FALSE),"")</f>
        <v>R.TOPMN_CPS0053</v>
      </c>
      <c r="R594" s="104" t="str">
        <f>IF(E594&gt;0,+VLOOKUP($E594,'CODE GENERATOR'!$D:$T,12,FALSE),"")</f>
        <v>PIQ0015WHTWHT</v>
      </c>
      <c r="S594" s="104" t="str">
        <f>IF(E594&gt;0,+VLOOKUP($E594,'CODE GENERATOR'!$D:$T,13,FALSE),"")</f>
        <v>R.TOPMN_CPS0053_PIQ0015WHTWHT</v>
      </c>
      <c r="T594" s="104" t="str">
        <f t="shared" si="39"/>
        <v>R.TOPMN_CPS0053_PIQ0015WHTWHT_M</v>
      </c>
      <c r="U594" s="105">
        <v>8683711006473</v>
      </c>
      <c r="V594" s="107" t="str" cm="1">
        <f t="array" ref="V594">_xlfn.TEXTJOIN(";", TRUE, _xlfn.UNIQUE(_xlfn._xlws.FILTER(P$3:P$10029, C$3:C$10029=C594)))</f>
        <v>WHITE;NAVY/WHITE</v>
      </c>
      <c r="W594" s="107" t="str" cm="1">
        <f t="array" ref="W594">_xlfn.TEXTJOIN(";", TRUE, _xlfn.UNIQUE(_xlfn._xlws.FILTER(F$3:F$10029, C$3:C$10029=C594)))</f>
        <v>XS;S;M;L;XL;XXL</v>
      </c>
      <c r="X594" s="101">
        <f>IF(E594&gt;0,+VLOOKUP($E594,'CODE GENERATOR'!$D:$AC,19,FALSE),0)</f>
        <v>0</v>
      </c>
      <c r="Y594" s="101" t="str">
        <f>IF(E594&gt;0,+VLOOKUP($E594,'CODE GENERATOR'!$D:$AC,20,FALSE),0)</f>
        <v/>
      </c>
      <c r="Z594" s="101" t="str">
        <f>IF(E594&gt;0,+VLOOKUP($E594,'CODE GENERATOR'!$D:$AC,21,FALSE),0)</f>
        <v/>
      </c>
      <c r="AA594" s="101" t="str">
        <f>IF(E594&gt;0,+VLOOKUP($E594,'CODE GENERATOR'!$D:$AC,22,FALSE),0)</f>
        <v/>
      </c>
      <c r="AB594" s="101" t="str">
        <f>IF(E594&gt;0,+VLOOKUP($E594,'CODE GENERATOR'!$D:$AC,23,FALSE),0)</f>
        <v/>
      </c>
      <c r="AC594" s="101" t="str">
        <f>IF(E594&gt;0,+VLOOKUP($E594,'CODE GENERATOR'!$D:$AC,24,FALSE),0)</f>
        <v/>
      </c>
      <c r="AD594" s="101" t="str">
        <f>IF(E594&gt;0,+VLOOKUP($E594,'CODE GENERATOR'!$D:$AC,25,FALSE),0)</f>
        <v/>
      </c>
      <c r="AE594" s="101" t="str">
        <f>IF(E594&gt;0,+VLOOKUP($E594,'CODE GENERATOR'!$D:$AC,26,FALSE),0)</f>
        <v/>
      </c>
      <c r="AF594" s="149" t="str">
        <f>IF($C594&gt;0,$C594&amp;" "&amp;$P594&amp;" "&amp;+VLOOKUP($C594,'STYLE NAMES'!$B:$AC,10,FALSE),"""")</f>
        <v>LUGANO WHITE MEN'S COMPETITION SHIRT LONG SLEEVE B.D. COLLAR</v>
      </c>
      <c r="AG594" s="101" t="str">
        <f>"Enjoy our "&amp;(AF594)&amp;"; "&amp;IF(C594&gt;0,+VLOOKUP($C594,'STYLE NAMES'!$B:$AC,11,FALSE),"")</f>
        <v>Enjoy our LUGANO 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4" s="101" t="str">
        <f>IF(C594&gt;0,+VLOOKUP($C594,'STYLE NAMES'!$B:$AC,12,FALSE),"")</f>
        <v>* Specially engineered design for high performance
* 4-way super stretch piquet jersey
* Soft and comfortable
* Breathable
* Quick dry
Composition:
95% Poliamide 5% Elasthane</v>
      </c>
      <c r="AI594" s="101" t="str">
        <f>IF(C594&gt;0,+VLOOKUP($C594,'STYLE NAMES'!$B:$AC,13,FALSE),"")</f>
        <v>Machine Wash at 30°C
Mild process
Iron at low temperature
Iron from REVERSE
Do NOT iron on logos or prints
Do not bleach
Do NOT Tumble Dry</v>
      </c>
      <c r="AJ594" s="149" t="str">
        <f>IF($C594&gt;0,$C594&amp;" "&amp;$P594&amp;" "&amp;+VLOOKUP($C594,'STYLE NAMES'!$B:$AC,14,FALSE),"""")</f>
        <v>LUGANO WHITE ERKEK UZUN KOL YARIŞMA GÖMLEĞİ - DÜĞMELİ YAKA</v>
      </c>
      <c r="AK594" s="149" t="str">
        <f>"Cavalier SanMarco tarafından tasarlanan "&amp;(AJ594)&amp;"; "&amp;IF(C594&gt;0,+VLOOKUP($C594,'STYLE NAMES'!$B:$AC,15,FALSE),"")</f>
        <v>Cavalier SanMarco tarafından tasarlanan LUGANO 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4" s="149" t="str">
        <f>IF(C594&gt;0,+VLOOKUP($C594,'STYLE NAMES'!$B:$AC,16,FALSE),"")</f>
        <v>* Yüksek performans için özel tasarım
* 4 yönlü süper streç pike kumaş
* Yumuşak ve rahat
* Nefes alabilir
* Hızlı kuruma
Kompozisyon:
%95 Polyamid  %5 Elastan</v>
      </c>
      <c r="AM594" s="149" t="str">
        <f>IF(C594&gt;0,+VLOOKUP($C594,'STYLE NAMES'!$B:$AC,17,FALSE),"")</f>
        <v>Makinede 30°C' de Yıkayın
Hassas Yıkama
Ilık ütü yapın
Tersten ütüleyin
Logo ve baskıları ÜTÜLEMEYİN
Çamaşır suyu kullanmayın
Kurutma Makinesinde Kurutmayın</v>
      </c>
      <c r="AN594" s="149" t="str">
        <f>IF($C594&gt;0,$C594&amp;" "&amp;$P594&amp;" "&amp;+VLOOKUP($C594,'STYLE NAMES'!$B:$AC,18,FALSE),"""")</f>
        <v>LUGANO WHITE CAMICIA DA CONCORSO PER UOMO MANICA LUNGA COLLO B.D.</v>
      </c>
      <c r="AO594" s="101" t="str">
        <f>"Disegnato da Cavalier SanMarco "&amp;(AN594)&amp;"; "&amp;IF(C594&gt;0,+VLOOKUP($C594,'STYLE NAMES'!$B:$AC,19,FALSE),"")</f>
        <v>Disegnato da Cavalier SanMarco LUGANO 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4" s="101" t="str">
        <f>IF(C594&gt;0,+VLOOKUP($C594,'STYLE NAMES'!$B:$AC,20,FALSE),"")</f>
        <v>Design ingegnerizzato per alte prestazioni 
Jersey piqué elasticizzato  4-way-stretch 
Morbido e confortevole 
Traspirante Asciugatura rapida 
Composizione: 
95% Poliammide  5% Elastan</v>
      </c>
      <c r="AQ594" s="101" t="str">
        <f>IF(C594&gt;0,+VLOOKUP($C594,'STYLE NAMES'!$B:$AC,21,FALSE),"")</f>
        <v>Lavare in lavatrice a 30°C Ciclo delicato 
Stirare a bassa temperatura
Stirare al rovescio 
Non stirare su loghi o stampe 
Non candeggiare 
Non asciugare in asciugatrice</v>
      </c>
      <c r="AR594" s="101">
        <f>IF(D594&gt;0,+VLOOKUP($C594,'STYLE NAMES'!$B:$AC,22,FALSE),"")</f>
        <v>0</v>
      </c>
      <c r="AS594" s="101">
        <f>IF(E594&gt;0,+VLOOKUP($C594,'STYLE NAMES'!$B:$AC,23,FALSE),"")</f>
        <v>0</v>
      </c>
      <c r="AT594" s="101">
        <f>IF(F594&gt;0,+VLOOKUP($C594,'STYLE NAMES'!$B:$AC,24,FALSE),"")</f>
        <v>0</v>
      </c>
      <c r="AU594" s="101">
        <f>IF(G594&gt;0,+VLOOKUP($C594,'STYLE NAMES'!$B:$AC,25,FALSE),"")</f>
        <v>0</v>
      </c>
      <c r="AV594" s="101" t="str">
        <f>+VLOOKUP($S594,'CODE GENERATOR'!$P:$AM,15,FALSE)</f>
        <v>R.BOTMN_BRC0066_TJR0026TAUTAU</v>
      </c>
      <c r="AW594" s="101" t="str">
        <f>+VLOOKUP($S594,'CODE GENERATOR'!$P:$AM,16,FALSE)</f>
        <v>A.RACUX_BLT0015_BRD0012BRWNAV</v>
      </c>
      <c r="AX594" s="101" t="str">
        <f>+VLOOKUP($S594,'CODE GENERATOR'!$P:$AM,17,FALSE)</f>
        <v>A.RACMN_TIE0016_PES0000WHTWHT</v>
      </c>
      <c r="AY594" s="101">
        <f>+VLOOKUP($S594,'CODE GENERATOR'!$P:$AM,18,FALSE)</f>
        <v>0</v>
      </c>
      <c r="AZ594" s="101">
        <f>+VLOOKUP($S594,'CODE GENERATOR'!$P:$AM,19,FALSE)</f>
        <v>0</v>
      </c>
      <c r="BA594" s="101">
        <f>+VLOOKUP($S594,'CODE GENERATOR'!$P:$AM,20,FALSE)</f>
        <v>0</v>
      </c>
      <c r="BB594" s="101">
        <f>+VLOOKUP($S594,'CODE GENERATOR'!$P:$AM,21,FALSE)</f>
        <v>0</v>
      </c>
      <c r="BC594" s="101">
        <f>+VLOOKUP($S594,'CODE GENERATOR'!$P:$AM,22,FALSE)</f>
        <v>0</v>
      </c>
      <c r="BD594" s="101">
        <f>+VLOOKUP($S594,'CODE GENERATOR'!$P:$AM,23,FALSE)</f>
        <v>0</v>
      </c>
      <c r="BE594" s="101">
        <f>+VLOOKUP($S594,'CODE GENERATOR'!$P:$AM,24,FALSE)</f>
        <v>0</v>
      </c>
      <c r="BF594" s="101">
        <f>IF(C594&gt;0,+VLOOKUP(G594,'CATEGORY ID'!$A$1:$L$118,3,FALSE),"")</f>
        <v>30</v>
      </c>
      <c r="BG594" s="101">
        <f>IF(C594&gt;0,+VLOOKUP(H594,'CATEGORY ID'!$D$1:$L$118,3,FALSE),"")</f>
        <v>2</v>
      </c>
      <c r="BH594" s="101">
        <f>IF(C594&gt;0,+VLOOKUP((+H594&amp;I594),'CATEGORY ID'!$H$1:$I$121,2,FALSE),"")</f>
        <v>108</v>
      </c>
      <c r="BJ594" s="101">
        <f>IF(C594&gt;0,IF(COUNTIF('CATEGORY ID'!$K$1:$K$121,+H594&amp;K594) &gt; 0, +VLOOKUP(+H594&amp;K594,'CATEGORY ID'!$K$1:$L$121,2,FALSE),""),"")</f>
        <v>221</v>
      </c>
      <c r="BK594" s="101" t="str">
        <f>IF(C594&gt;0,IF(COUNTIF('CATEGORY ID'!$K$124:$K$165, +VLOOKUP(C594,'STYLE NAMES'!$B:$AE,30,FALSE)) &gt; 0, +VLOOKUP(VLOOKUP(C594,'STYLE NAMES'!$B:$AE,30,FALSE),'CATEGORY ID'!K:M,2,FALSE),""),"")</f>
        <v/>
      </c>
      <c r="BO594" s="101">
        <v>21</v>
      </c>
      <c r="BR594" s="101" t="str" cm="1">
        <f t="array" ref="BR594">IF(C594&gt;0,_xlfn.TEXTJOIN(";", TRUE,_xlfn.UNIQUE(_xlfn._xlws.FILTER(BF594:BQ594,(BF594:BQ594&gt;0)),TRUE,FALSE)),"")&amp;";"&amp;BS594</f>
        <v>30;2;108;221;21;210</v>
      </c>
      <c r="BS594" s="101">
        <v>210</v>
      </c>
      <c r="BU594" s="106">
        <f>IF(C594&gt;0,+VLOOKUP($C594,'STYLE NAMES'!$B:$AC,26,FALSE),"")</f>
        <v>129.9</v>
      </c>
      <c r="BV594" s="106">
        <f>IF(C594&gt;0,+VLOOKUP($C594,'STYLE NAMES'!$B:$AC,27,FALSE),"")</f>
        <v>7140</v>
      </c>
      <c r="BW594" s="106">
        <f>IF(C594&gt;0,+VLOOKUP($C594,'STYLE NAMES'!$B:$AC,28,FALSE),"")</f>
        <v>149.38499999999999</v>
      </c>
      <c r="BY594"/>
      <c r="BZ594" s="101">
        <v>0</v>
      </c>
      <c r="CA594" s="137">
        <f t="shared" si="42"/>
        <v>0</v>
      </c>
      <c r="CB594" s="137">
        <f>+VLOOKUP(C594,'[2]STYLES &amp; MODELS MATRIX'!$A:$G,7,FALSE)</f>
        <v>0</v>
      </c>
      <c r="CC594" s="137" t="str">
        <f>+VLOOKUP(C594,'[1]STYLES &amp; SIZE CHARTS'!$A:$H,8,FALSE)</f>
        <v>MT-LSCP1</v>
      </c>
      <c r="CD594" s="137"/>
      <c r="CE594" s="205"/>
      <c r="CF594" s="141"/>
    </row>
    <row r="595" spans="1:84" s="101" customFormat="1" ht="12" customHeight="1" x14ac:dyDescent="0.2">
      <c r="A595" s="102">
        <f t="shared" si="40"/>
        <v>8683711006480</v>
      </c>
      <c r="B595" s="101" t="s">
        <v>895</v>
      </c>
      <c r="C595" s="101" t="s">
        <v>419</v>
      </c>
      <c r="D595" s="101" t="s">
        <v>2976</v>
      </c>
      <c r="E595" s="203" t="s">
        <v>2407</v>
      </c>
      <c r="F595" s="101" t="s">
        <v>2248</v>
      </c>
      <c r="G595" s="101" t="str">
        <f>IF(C595&gt;0,+VLOOKUP($C595,'STYLE NAMES'!$B:$AC,4,FALSE),"")</f>
        <v>RIDER</v>
      </c>
      <c r="H595" s="101" t="str">
        <f>IF(C595&gt;0,+VLOOKUP($C595,'STYLE NAMES'!$B:$AC,5,FALSE),"")</f>
        <v>MEN</v>
      </c>
      <c r="I595" s="101" t="str">
        <f>IF(C595&gt;0,+VLOOKUP($C595,'STYLE NAMES'!$B:$AC,6,FALSE),"")</f>
        <v>TOPS</v>
      </c>
      <c r="J595" s="101" t="str">
        <f>IF(C595&gt;0,+VLOOKUP($C595,'STYLE NAMES'!$B:$AC,7,FALSE),"")</f>
        <v>MEN</v>
      </c>
      <c r="K595" s="101" t="str">
        <f>IF(C595&gt;0,+VLOOKUP($C595,'STYLE NAMES'!$B:$AC,8,FALSE),"")</f>
        <v>COMPETITION SHIRTS</v>
      </c>
      <c r="L595" s="101" t="str">
        <f>IF(E595&gt;0,+VLOOKUP($E595,'CODE GENERATOR'!$D:$T,3,FALSE),"")</f>
        <v>A</v>
      </c>
      <c r="M595" s="101" t="str">
        <f>IF(E595&gt;0,+VLOOKUP($E595,'CODE GENERATOR'!$D:$T,4,FALSE),"")</f>
        <v>PIQUET</v>
      </c>
      <c r="N595" s="101" t="str">
        <f>IF(E595&gt;0,+VLOOKUP($E595,'CODE GENERATOR'!$D:$T,6,FALSE),"")</f>
        <v>WHITE</v>
      </c>
      <c r="O595" s="101" t="str">
        <f>IF(E595&gt;0,+VLOOKUP($E595,'CODE GENERATOR'!$D:$T,7,FALSE),"")</f>
        <v>WHITE</v>
      </c>
      <c r="P595" s="101" t="str">
        <f t="shared" si="41"/>
        <v>WHITE</v>
      </c>
      <c r="Q595" s="104" t="str">
        <f>IF(E595&gt;0,+VLOOKUP($E595,'CODE GENERATOR'!$D:$T,11,FALSE),"")</f>
        <v>R.TOPMN_CPS0053</v>
      </c>
      <c r="R595" s="104" t="str">
        <f>IF(E595&gt;0,+VLOOKUP($E595,'CODE GENERATOR'!$D:$T,12,FALSE),"")</f>
        <v>PIQ0015WHTWHT</v>
      </c>
      <c r="S595" s="104" t="str">
        <f>IF(E595&gt;0,+VLOOKUP($E595,'CODE GENERATOR'!$D:$T,13,FALSE),"")</f>
        <v>R.TOPMN_CPS0053_PIQ0015WHTWHT</v>
      </c>
      <c r="T595" s="104" t="str">
        <f t="shared" si="39"/>
        <v>R.TOPMN_CPS0053_PIQ0015WHTWHT_L</v>
      </c>
      <c r="U595" s="105">
        <v>8683711006480</v>
      </c>
      <c r="V595" s="107" t="str" cm="1">
        <f t="array" ref="V595">_xlfn.TEXTJOIN(";", TRUE, _xlfn.UNIQUE(_xlfn._xlws.FILTER(P$3:P$10029, C$3:C$10029=C595)))</f>
        <v>WHITE;NAVY/WHITE</v>
      </c>
      <c r="W595" s="107" t="str" cm="1">
        <f t="array" ref="W595">_xlfn.TEXTJOIN(";", TRUE, _xlfn.UNIQUE(_xlfn._xlws.FILTER(F$3:F$10029, C$3:C$10029=C595)))</f>
        <v>XS;S;M;L;XL;XXL</v>
      </c>
      <c r="X595" s="101">
        <f>IF(E595&gt;0,+VLOOKUP($E595,'CODE GENERATOR'!$D:$AC,19,FALSE),0)</f>
        <v>0</v>
      </c>
      <c r="Y595" s="101" t="str">
        <f>IF(E595&gt;0,+VLOOKUP($E595,'CODE GENERATOR'!$D:$AC,20,FALSE),0)</f>
        <v/>
      </c>
      <c r="Z595" s="101" t="str">
        <f>IF(E595&gt;0,+VLOOKUP($E595,'CODE GENERATOR'!$D:$AC,21,FALSE),0)</f>
        <v/>
      </c>
      <c r="AA595" s="101" t="str">
        <f>IF(E595&gt;0,+VLOOKUP($E595,'CODE GENERATOR'!$D:$AC,22,FALSE),0)</f>
        <v/>
      </c>
      <c r="AB595" s="101" t="str">
        <f>IF(E595&gt;0,+VLOOKUP($E595,'CODE GENERATOR'!$D:$AC,23,FALSE),0)</f>
        <v/>
      </c>
      <c r="AC595" s="101" t="str">
        <f>IF(E595&gt;0,+VLOOKUP($E595,'CODE GENERATOR'!$D:$AC,24,FALSE),0)</f>
        <v/>
      </c>
      <c r="AD595" s="101" t="str">
        <f>IF(E595&gt;0,+VLOOKUP($E595,'CODE GENERATOR'!$D:$AC,25,FALSE),0)</f>
        <v/>
      </c>
      <c r="AE595" s="101" t="str">
        <f>IF(E595&gt;0,+VLOOKUP($E595,'CODE GENERATOR'!$D:$AC,26,FALSE),0)</f>
        <v/>
      </c>
      <c r="AF595" s="149" t="str">
        <f>IF($C595&gt;0,$C595&amp;" "&amp;$P595&amp;" "&amp;+VLOOKUP($C595,'STYLE NAMES'!$B:$AC,10,FALSE),"""")</f>
        <v>LUGANO WHITE MEN'S COMPETITION SHIRT LONG SLEEVE B.D. COLLAR</v>
      </c>
      <c r="AG595" s="101" t="str">
        <f>"Enjoy our "&amp;(AF595)&amp;"; "&amp;IF(C595&gt;0,+VLOOKUP($C595,'STYLE NAMES'!$B:$AC,11,FALSE),"")</f>
        <v>Enjoy our LUGANO 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5" s="101" t="str">
        <f>IF(C595&gt;0,+VLOOKUP($C595,'STYLE NAMES'!$B:$AC,12,FALSE),"")</f>
        <v>* Specially engineered design for high performance
* 4-way super stretch piquet jersey
* Soft and comfortable
* Breathable
* Quick dry
Composition:
95% Poliamide 5% Elasthane</v>
      </c>
      <c r="AI595" s="101" t="str">
        <f>IF(C595&gt;0,+VLOOKUP($C595,'STYLE NAMES'!$B:$AC,13,FALSE),"")</f>
        <v>Machine Wash at 30°C
Mild process
Iron at low temperature
Iron from REVERSE
Do NOT iron on logos or prints
Do not bleach
Do NOT Tumble Dry</v>
      </c>
      <c r="AJ595" s="149" t="str">
        <f>IF($C595&gt;0,$C595&amp;" "&amp;$P595&amp;" "&amp;+VLOOKUP($C595,'STYLE NAMES'!$B:$AC,14,FALSE),"""")</f>
        <v>LUGANO WHITE ERKEK UZUN KOL YARIŞMA GÖMLEĞİ - DÜĞMELİ YAKA</v>
      </c>
      <c r="AK595" s="149" t="str">
        <f>"Cavalier SanMarco tarafından tasarlanan "&amp;(AJ595)&amp;"; "&amp;IF(C595&gt;0,+VLOOKUP($C595,'STYLE NAMES'!$B:$AC,15,FALSE),"")</f>
        <v>Cavalier SanMarco tarafından tasarlanan LUGANO 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5" s="149" t="str">
        <f>IF(C595&gt;0,+VLOOKUP($C595,'STYLE NAMES'!$B:$AC,16,FALSE),"")</f>
        <v>* Yüksek performans için özel tasarım
* 4 yönlü süper streç pike kumaş
* Yumuşak ve rahat
* Nefes alabilir
* Hızlı kuruma
Kompozisyon:
%95 Polyamid  %5 Elastan</v>
      </c>
      <c r="AM595" s="149" t="str">
        <f>IF(C595&gt;0,+VLOOKUP($C595,'STYLE NAMES'!$B:$AC,17,FALSE),"")</f>
        <v>Makinede 30°C' de Yıkayın
Hassas Yıkama
Ilık ütü yapın
Tersten ütüleyin
Logo ve baskıları ÜTÜLEMEYİN
Çamaşır suyu kullanmayın
Kurutma Makinesinde Kurutmayın</v>
      </c>
      <c r="AN595" s="149" t="str">
        <f>IF($C595&gt;0,$C595&amp;" "&amp;$P595&amp;" "&amp;+VLOOKUP($C595,'STYLE NAMES'!$B:$AC,18,FALSE),"""")</f>
        <v>LUGANO WHITE CAMICIA DA CONCORSO PER UOMO MANICA LUNGA COLLO B.D.</v>
      </c>
      <c r="AO595" s="101" t="str">
        <f>"Disegnato da Cavalier SanMarco "&amp;(AN595)&amp;"; "&amp;IF(C595&gt;0,+VLOOKUP($C595,'STYLE NAMES'!$B:$AC,19,FALSE),"")</f>
        <v>Disegnato da Cavalier SanMarco LUGANO 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5" s="101" t="str">
        <f>IF(C595&gt;0,+VLOOKUP($C595,'STYLE NAMES'!$B:$AC,20,FALSE),"")</f>
        <v>Design ingegnerizzato per alte prestazioni 
Jersey piqué elasticizzato  4-way-stretch 
Morbido e confortevole 
Traspirante Asciugatura rapida 
Composizione: 
95% Poliammide  5% Elastan</v>
      </c>
      <c r="AQ595" s="101" t="str">
        <f>IF(C595&gt;0,+VLOOKUP($C595,'STYLE NAMES'!$B:$AC,21,FALSE),"")</f>
        <v>Lavare in lavatrice a 30°C Ciclo delicato 
Stirare a bassa temperatura
Stirare al rovescio 
Non stirare su loghi o stampe 
Non candeggiare 
Non asciugare in asciugatrice</v>
      </c>
      <c r="AR595" s="101">
        <f>IF(D595&gt;0,+VLOOKUP($C595,'STYLE NAMES'!$B:$AC,22,FALSE),"")</f>
        <v>0</v>
      </c>
      <c r="AS595" s="101">
        <f>IF(E595&gt;0,+VLOOKUP($C595,'STYLE NAMES'!$B:$AC,23,FALSE),"")</f>
        <v>0</v>
      </c>
      <c r="AT595" s="101">
        <f>IF(F595&gt;0,+VLOOKUP($C595,'STYLE NAMES'!$B:$AC,24,FALSE),"")</f>
        <v>0</v>
      </c>
      <c r="AU595" s="101">
        <f>IF(G595&gt;0,+VLOOKUP($C595,'STYLE NAMES'!$B:$AC,25,FALSE),"")</f>
        <v>0</v>
      </c>
      <c r="AV595" s="101" t="str">
        <f>+VLOOKUP($S595,'CODE GENERATOR'!$P:$AM,15,FALSE)</f>
        <v>R.BOTMN_BRC0066_TJR0026TAUTAU</v>
      </c>
      <c r="AW595" s="101" t="str">
        <f>+VLOOKUP($S595,'CODE GENERATOR'!$P:$AM,16,FALSE)</f>
        <v>A.RACUX_BLT0015_BRD0012BRWNAV</v>
      </c>
      <c r="AX595" s="101" t="str">
        <f>+VLOOKUP($S595,'CODE GENERATOR'!$P:$AM,17,FALSE)</f>
        <v>A.RACMN_TIE0016_PES0000WHTWHT</v>
      </c>
      <c r="AY595" s="101">
        <f>+VLOOKUP($S595,'CODE GENERATOR'!$P:$AM,18,FALSE)</f>
        <v>0</v>
      </c>
      <c r="AZ595" s="101">
        <f>+VLOOKUP($S595,'CODE GENERATOR'!$P:$AM,19,FALSE)</f>
        <v>0</v>
      </c>
      <c r="BA595" s="101">
        <f>+VLOOKUP($S595,'CODE GENERATOR'!$P:$AM,20,FALSE)</f>
        <v>0</v>
      </c>
      <c r="BB595" s="101">
        <f>+VLOOKUP($S595,'CODE GENERATOR'!$P:$AM,21,FALSE)</f>
        <v>0</v>
      </c>
      <c r="BC595" s="101">
        <f>+VLOOKUP($S595,'CODE GENERATOR'!$P:$AM,22,FALSE)</f>
        <v>0</v>
      </c>
      <c r="BD595" s="101">
        <f>+VLOOKUP($S595,'CODE GENERATOR'!$P:$AM,23,FALSE)</f>
        <v>0</v>
      </c>
      <c r="BE595" s="101">
        <f>+VLOOKUP($S595,'CODE GENERATOR'!$P:$AM,24,FALSE)</f>
        <v>0</v>
      </c>
      <c r="BF595" s="101">
        <f>IF(C595&gt;0,+VLOOKUP(G595,'CATEGORY ID'!$A$1:$L$118,3,FALSE),"")</f>
        <v>30</v>
      </c>
      <c r="BG595" s="101">
        <f>IF(C595&gt;0,+VLOOKUP(H595,'CATEGORY ID'!$D$1:$L$118,3,FALSE),"")</f>
        <v>2</v>
      </c>
      <c r="BH595" s="101">
        <f>IF(C595&gt;0,+VLOOKUP((+H595&amp;I595),'CATEGORY ID'!$H$1:$I$121,2,FALSE),"")</f>
        <v>108</v>
      </c>
      <c r="BJ595" s="101">
        <f>IF(C595&gt;0,IF(COUNTIF('CATEGORY ID'!$K$1:$K$121,+H595&amp;K595) &gt; 0, +VLOOKUP(+H595&amp;K595,'CATEGORY ID'!$K$1:$L$121,2,FALSE),""),"")</f>
        <v>221</v>
      </c>
      <c r="BK595" s="101" t="str">
        <f>IF(C595&gt;0,IF(COUNTIF('CATEGORY ID'!$K$124:$K$165, +VLOOKUP(C595,'STYLE NAMES'!$B:$AE,30,FALSE)) &gt; 0, +VLOOKUP(VLOOKUP(C595,'STYLE NAMES'!$B:$AE,30,FALSE),'CATEGORY ID'!K:M,2,FALSE),""),"")</f>
        <v/>
      </c>
      <c r="BO595" s="101">
        <v>21</v>
      </c>
      <c r="BR595" s="101" t="str" cm="1">
        <f t="array" ref="BR595">IF(C595&gt;0,_xlfn.TEXTJOIN(";", TRUE,_xlfn.UNIQUE(_xlfn._xlws.FILTER(BF595:BQ595,(BF595:BQ595&gt;0)),TRUE,FALSE)),"")&amp;";"&amp;BS595</f>
        <v>30;2;108;221;21;210</v>
      </c>
      <c r="BS595" s="101">
        <v>210</v>
      </c>
      <c r="BU595" s="106">
        <f>IF(C595&gt;0,+VLOOKUP($C595,'STYLE NAMES'!$B:$AC,26,FALSE),"")</f>
        <v>129.9</v>
      </c>
      <c r="BV595" s="106">
        <f>IF(C595&gt;0,+VLOOKUP($C595,'STYLE NAMES'!$B:$AC,27,FALSE),"")</f>
        <v>7140</v>
      </c>
      <c r="BW595" s="106">
        <f>IF(C595&gt;0,+VLOOKUP($C595,'STYLE NAMES'!$B:$AC,28,FALSE),"")</f>
        <v>149.38499999999999</v>
      </c>
      <c r="BY595"/>
      <c r="BZ595" s="101">
        <v>0</v>
      </c>
      <c r="CA595" s="137">
        <f t="shared" si="42"/>
        <v>0</v>
      </c>
      <c r="CB595" s="137">
        <f>+VLOOKUP(C595,'[2]STYLES &amp; MODELS MATRIX'!$A:$G,7,FALSE)</f>
        <v>0</v>
      </c>
      <c r="CC595" s="137" t="str">
        <f>+VLOOKUP(C595,'[1]STYLES &amp; SIZE CHARTS'!$A:$H,8,FALSE)</f>
        <v>MT-LSCP1</v>
      </c>
      <c r="CD595" s="137"/>
      <c r="CE595" s="205"/>
      <c r="CF595" s="141"/>
    </row>
    <row r="596" spans="1:84" s="101" customFormat="1" ht="12" customHeight="1" x14ac:dyDescent="0.2">
      <c r="A596" s="102">
        <f t="shared" si="40"/>
        <v>8683711006497</v>
      </c>
      <c r="B596" s="101" t="s">
        <v>895</v>
      </c>
      <c r="C596" s="101" t="s">
        <v>419</v>
      </c>
      <c r="D596" s="101" t="s">
        <v>2976</v>
      </c>
      <c r="E596" s="203" t="s">
        <v>2407</v>
      </c>
      <c r="F596" s="101" t="s">
        <v>2249</v>
      </c>
      <c r="G596" s="101" t="str">
        <f>IF(C596&gt;0,+VLOOKUP($C596,'STYLE NAMES'!$B:$AC,4,FALSE),"")</f>
        <v>RIDER</v>
      </c>
      <c r="H596" s="101" t="str">
        <f>IF(C596&gt;0,+VLOOKUP($C596,'STYLE NAMES'!$B:$AC,5,FALSE),"")</f>
        <v>MEN</v>
      </c>
      <c r="I596" s="101" t="str">
        <f>IF(C596&gt;0,+VLOOKUP($C596,'STYLE NAMES'!$B:$AC,6,FALSE),"")</f>
        <v>TOPS</v>
      </c>
      <c r="J596" s="101" t="str">
        <f>IF(C596&gt;0,+VLOOKUP($C596,'STYLE NAMES'!$B:$AC,7,FALSE),"")</f>
        <v>MEN</v>
      </c>
      <c r="K596" s="101" t="str">
        <f>IF(C596&gt;0,+VLOOKUP($C596,'STYLE NAMES'!$B:$AC,8,FALSE),"")</f>
        <v>COMPETITION SHIRTS</v>
      </c>
      <c r="L596" s="101" t="str">
        <f>IF(E596&gt;0,+VLOOKUP($E596,'CODE GENERATOR'!$D:$T,3,FALSE),"")</f>
        <v>A</v>
      </c>
      <c r="M596" s="101" t="str">
        <f>IF(E596&gt;0,+VLOOKUP($E596,'CODE GENERATOR'!$D:$T,4,FALSE),"")</f>
        <v>PIQUET</v>
      </c>
      <c r="N596" s="101" t="str">
        <f>IF(E596&gt;0,+VLOOKUP($E596,'CODE GENERATOR'!$D:$T,6,FALSE),"")</f>
        <v>WHITE</v>
      </c>
      <c r="O596" s="101" t="str">
        <f>IF(E596&gt;0,+VLOOKUP($E596,'CODE GENERATOR'!$D:$T,7,FALSE),"")</f>
        <v>WHITE</v>
      </c>
      <c r="P596" s="101" t="str">
        <f t="shared" si="41"/>
        <v>WHITE</v>
      </c>
      <c r="Q596" s="104" t="str">
        <f>IF(E596&gt;0,+VLOOKUP($E596,'CODE GENERATOR'!$D:$T,11,FALSE),"")</f>
        <v>R.TOPMN_CPS0053</v>
      </c>
      <c r="R596" s="104" t="str">
        <f>IF(E596&gt;0,+VLOOKUP($E596,'CODE GENERATOR'!$D:$T,12,FALSE),"")</f>
        <v>PIQ0015WHTWHT</v>
      </c>
      <c r="S596" s="104" t="str">
        <f>IF(E596&gt;0,+VLOOKUP($E596,'CODE GENERATOR'!$D:$T,13,FALSE),"")</f>
        <v>R.TOPMN_CPS0053_PIQ0015WHTWHT</v>
      </c>
      <c r="T596" s="104" t="str">
        <f t="shared" si="39"/>
        <v>R.TOPMN_CPS0053_PIQ0015WHTWHT_XL</v>
      </c>
      <c r="U596" s="105">
        <v>8683711006497</v>
      </c>
      <c r="V596" s="107" t="str" cm="1">
        <f t="array" ref="V596">_xlfn.TEXTJOIN(";", TRUE, _xlfn.UNIQUE(_xlfn._xlws.FILTER(P$3:P$10029, C$3:C$10029=C596)))</f>
        <v>WHITE;NAVY/WHITE</v>
      </c>
      <c r="W596" s="107" t="str" cm="1">
        <f t="array" ref="W596">_xlfn.TEXTJOIN(";", TRUE, _xlfn.UNIQUE(_xlfn._xlws.FILTER(F$3:F$10029, C$3:C$10029=C596)))</f>
        <v>XS;S;M;L;XL;XXL</v>
      </c>
      <c r="X596" s="101">
        <f>IF(E596&gt;0,+VLOOKUP($E596,'CODE GENERATOR'!$D:$AC,19,FALSE),0)</f>
        <v>0</v>
      </c>
      <c r="Y596" s="101" t="str">
        <f>IF(E596&gt;0,+VLOOKUP($E596,'CODE GENERATOR'!$D:$AC,20,FALSE),0)</f>
        <v/>
      </c>
      <c r="Z596" s="101" t="str">
        <f>IF(E596&gt;0,+VLOOKUP($E596,'CODE GENERATOR'!$D:$AC,21,FALSE),0)</f>
        <v/>
      </c>
      <c r="AA596" s="101" t="str">
        <f>IF(E596&gt;0,+VLOOKUP($E596,'CODE GENERATOR'!$D:$AC,22,FALSE),0)</f>
        <v/>
      </c>
      <c r="AB596" s="101" t="str">
        <f>IF(E596&gt;0,+VLOOKUP($E596,'CODE GENERATOR'!$D:$AC,23,FALSE),0)</f>
        <v/>
      </c>
      <c r="AC596" s="101" t="str">
        <f>IF(E596&gt;0,+VLOOKUP($E596,'CODE GENERATOR'!$D:$AC,24,FALSE),0)</f>
        <v/>
      </c>
      <c r="AD596" s="101" t="str">
        <f>IF(E596&gt;0,+VLOOKUP($E596,'CODE GENERATOR'!$D:$AC,25,FALSE),0)</f>
        <v/>
      </c>
      <c r="AE596" s="101" t="str">
        <f>IF(E596&gt;0,+VLOOKUP($E596,'CODE GENERATOR'!$D:$AC,26,FALSE),0)</f>
        <v/>
      </c>
      <c r="AF596" s="149" t="str">
        <f>IF($C596&gt;0,$C596&amp;" "&amp;$P596&amp;" "&amp;+VLOOKUP($C596,'STYLE NAMES'!$B:$AC,10,FALSE),"""")</f>
        <v>LUGANO WHITE MEN'S COMPETITION SHIRT LONG SLEEVE B.D. COLLAR</v>
      </c>
      <c r="AG596" s="101" t="str">
        <f>"Enjoy our "&amp;(AF596)&amp;"; "&amp;IF(C596&gt;0,+VLOOKUP($C596,'STYLE NAMES'!$B:$AC,11,FALSE),"")</f>
        <v>Enjoy our LUGANO 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6" s="101" t="str">
        <f>IF(C596&gt;0,+VLOOKUP($C596,'STYLE NAMES'!$B:$AC,12,FALSE),"")</f>
        <v>* Specially engineered design for high performance
* 4-way super stretch piquet jersey
* Soft and comfortable
* Breathable
* Quick dry
Composition:
95% Poliamide 5% Elasthane</v>
      </c>
      <c r="AI596" s="101" t="str">
        <f>IF(C596&gt;0,+VLOOKUP($C596,'STYLE NAMES'!$B:$AC,13,FALSE),"")</f>
        <v>Machine Wash at 30°C
Mild process
Iron at low temperature
Iron from REVERSE
Do NOT iron on logos or prints
Do not bleach
Do NOT Tumble Dry</v>
      </c>
      <c r="AJ596" s="149" t="str">
        <f>IF($C596&gt;0,$C596&amp;" "&amp;$P596&amp;" "&amp;+VLOOKUP($C596,'STYLE NAMES'!$B:$AC,14,FALSE),"""")</f>
        <v>LUGANO WHITE ERKEK UZUN KOL YARIŞMA GÖMLEĞİ - DÜĞMELİ YAKA</v>
      </c>
      <c r="AK596" s="149" t="str">
        <f>"Cavalier SanMarco tarafından tasarlanan "&amp;(AJ596)&amp;"; "&amp;IF(C596&gt;0,+VLOOKUP($C596,'STYLE NAMES'!$B:$AC,15,FALSE),"")</f>
        <v>Cavalier SanMarco tarafından tasarlanan LUGANO 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6" s="149" t="str">
        <f>IF(C596&gt;0,+VLOOKUP($C596,'STYLE NAMES'!$B:$AC,16,FALSE),"")</f>
        <v>* Yüksek performans için özel tasarım
* 4 yönlü süper streç pike kumaş
* Yumuşak ve rahat
* Nefes alabilir
* Hızlı kuruma
Kompozisyon:
%95 Polyamid  %5 Elastan</v>
      </c>
      <c r="AM596" s="149" t="str">
        <f>IF(C596&gt;0,+VLOOKUP($C596,'STYLE NAMES'!$B:$AC,17,FALSE),"")</f>
        <v>Makinede 30°C' de Yıkayın
Hassas Yıkama
Ilık ütü yapın
Tersten ütüleyin
Logo ve baskıları ÜTÜLEMEYİN
Çamaşır suyu kullanmayın
Kurutma Makinesinde Kurutmayın</v>
      </c>
      <c r="AN596" s="149" t="str">
        <f>IF($C596&gt;0,$C596&amp;" "&amp;$P596&amp;" "&amp;+VLOOKUP($C596,'STYLE NAMES'!$B:$AC,18,FALSE),"""")</f>
        <v>LUGANO WHITE CAMICIA DA CONCORSO PER UOMO MANICA LUNGA COLLO B.D.</v>
      </c>
      <c r="AO596" s="101" t="str">
        <f>"Disegnato da Cavalier SanMarco "&amp;(AN596)&amp;"; "&amp;IF(C596&gt;0,+VLOOKUP($C596,'STYLE NAMES'!$B:$AC,19,FALSE),"")</f>
        <v>Disegnato da Cavalier SanMarco LUGANO 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6" s="101" t="str">
        <f>IF(C596&gt;0,+VLOOKUP($C596,'STYLE NAMES'!$B:$AC,20,FALSE),"")</f>
        <v>Design ingegnerizzato per alte prestazioni 
Jersey piqué elasticizzato  4-way-stretch 
Morbido e confortevole 
Traspirante Asciugatura rapida 
Composizione: 
95% Poliammide  5% Elastan</v>
      </c>
      <c r="AQ596" s="101" t="str">
        <f>IF(C596&gt;0,+VLOOKUP($C596,'STYLE NAMES'!$B:$AC,21,FALSE),"")</f>
        <v>Lavare in lavatrice a 30°C Ciclo delicato 
Stirare a bassa temperatura
Stirare al rovescio 
Non stirare su loghi o stampe 
Non candeggiare 
Non asciugare in asciugatrice</v>
      </c>
      <c r="AR596" s="101">
        <f>IF(D596&gt;0,+VLOOKUP($C596,'STYLE NAMES'!$B:$AC,22,FALSE),"")</f>
        <v>0</v>
      </c>
      <c r="AS596" s="101">
        <f>IF(E596&gt;0,+VLOOKUP($C596,'STYLE NAMES'!$B:$AC,23,FALSE),"")</f>
        <v>0</v>
      </c>
      <c r="AT596" s="101">
        <f>IF(F596&gt;0,+VLOOKUP($C596,'STYLE NAMES'!$B:$AC,24,FALSE),"")</f>
        <v>0</v>
      </c>
      <c r="AU596" s="101">
        <f>IF(G596&gt;0,+VLOOKUP($C596,'STYLE NAMES'!$B:$AC,25,FALSE),"")</f>
        <v>0</v>
      </c>
      <c r="AV596" s="101" t="str">
        <f>+VLOOKUP($S596,'CODE GENERATOR'!$P:$AM,15,FALSE)</f>
        <v>R.BOTMN_BRC0066_TJR0026TAUTAU</v>
      </c>
      <c r="AW596" s="101" t="str">
        <f>+VLOOKUP($S596,'CODE GENERATOR'!$P:$AM,16,FALSE)</f>
        <v>A.RACUX_BLT0015_BRD0012BRWNAV</v>
      </c>
      <c r="AX596" s="101" t="str">
        <f>+VLOOKUP($S596,'CODE GENERATOR'!$P:$AM,17,FALSE)</f>
        <v>A.RACMN_TIE0016_PES0000WHTWHT</v>
      </c>
      <c r="AY596" s="101">
        <f>+VLOOKUP($S596,'CODE GENERATOR'!$P:$AM,18,FALSE)</f>
        <v>0</v>
      </c>
      <c r="AZ596" s="101">
        <f>+VLOOKUP($S596,'CODE GENERATOR'!$P:$AM,19,FALSE)</f>
        <v>0</v>
      </c>
      <c r="BA596" s="101">
        <f>+VLOOKUP($S596,'CODE GENERATOR'!$P:$AM,20,FALSE)</f>
        <v>0</v>
      </c>
      <c r="BB596" s="101">
        <f>+VLOOKUP($S596,'CODE GENERATOR'!$P:$AM,21,FALSE)</f>
        <v>0</v>
      </c>
      <c r="BC596" s="101">
        <f>+VLOOKUP($S596,'CODE GENERATOR'!$P:$AM,22,FALSE)</f>
        <v>0</v>
      </c>
      <c r="BD596" s="101">
        <f>+VLOOKUP($S596,'CODE GENERATOR'!$P:$AM,23,FALSE)</f>
        <v>0</v>
      </c>
      <c r="BE596" s="101">
        <f>+VLOOKUP($S596,'CODE GENERATOR'!$P:$AM,24,FALSE)</f>
        <v>0</v>
      </c>
      <c r="BF596" s="101">
        <f>IF(C596&gt;0,+VLOOKUP(G596,'CATEGORY ID'!$A$1:$L$118,3,FALSE),"")</f>
        <v>30</v>
      </c>
      <c r="BG596" s="101">
        <f>IF(C596&gt;0,+VLOOKUP(H596,'CATEGORY ID'!$D$1:$L$118,3,FALSE),"")</f>
        <v>2</v>
      </c>
      <c r="BH596" s="101">
        <f>IF(C596&gt;0,+VLOOKUP((+H596&amp;I596),'CATEGORY ID'!$H$1:$I$121,2,FALSE),"")</f>
        <v>108</v>
      </c>
      <c r="BJ596" s="101">
        <f>IF(C596&gt;0,IF(COUNTIF('CATEGORY ID'!$K$1:$K$121,+H596&amp;K596) &gt; 0, +VLOOKUP(+H596&amp;K596,'CATEGORY ID'!$K$1:$L$121,2,FALSE),""),"")</f>
        <v>221</v>
      </c>
      <c r="BK596" s="101" t="str">
        <f>IF(C596&gt;0,IF(COUNTIF('CATEGORY ID'!$K$124:$K$165, +VLOOKUP(C596,'STYLE NAMES'!$B:$AE,30,FALSE)) &gt; 0, +VLOOKUP(VLOOKUP(C596,'STYLE NAMES'!$B:$AE,30,FALSE),'CATEGORY ID'!K:M,2,FALSE),""),"")</f>
        <v/>
      </c>
      <c r="BO596" s="101">
        <v>21</v>
      </c>
      <c r="BR596" s="101" t="str" cm="1">
        <f t="array" ref="BR596">IF(C596&gt;0,_xlfn.TEXTJOIN(";", TRUE,_xlfn.UNIQUE(_xlfn._xlws.FILTER(BF596:BQ596,(BF596:BQ596&gt;0)),TRUE,FALSE)),"")&amp;";"&amp;BS596</f>
        <v>30;2;108;221;21;210</v>
      </c>
      <c r="BS596" s="101">
        <v>210</v>
      </c>
      <c r="BU596" s="106">
        <f>IF(C596&gt;0,+VLOOKUP($C596,'STYLE NAMES'!$B:$AC,26,FALSE),"")</f>
        <v>129.9</v>
      </c>
      <c r="BV596" s="106">
        <f>IF(C596&gt;0,+VLOOKUP($C596,'STYLE NAMES'!$B:$AC,27,FALSE),"")</f>
        <v>7140</v>
      </c>
      <c r="BW596" s="106">
        <f>IF(C596&gt;0,+VLOOKUP($C596,'STYLE NAMES'!$B:$AC,28,FALSE),"")</f>
        <v>149.38499999999999</v>
      </c>
      <c r="BY596"/>
      <c r="BZ596" s="101">
        <v>0</v>
      </c>
      <c r="CA596" s="137">
        <f t="shared" si="42"/>
        <v>0</v>
      </c>
      <c r="CB596" s="137">
        <f>+VLOOKUP(C596,'[2]STYLES &amp; MODELS MATRIX'!$A:$G,7,FALSE)</f>
        <v>0</v>
      </c>
      <c r="CC596" s="137" t="str">
        <f>+VLOOKUP(C596,'[1]STYLES &amp; SIZE CHARTS'!$A:$H,8,FALSE)</f>
        <v>MT-LSCP1</v>
      </c>
      <c r="CD596" s="137"/>
      <c r="CE596" s="205"/>
      <c r="CF596" s="141"/>
    </row>
    <row r="597" spans="1:84" s="101" customFormat="1" ht="12" customHeight="1" x14ac:dyDescent="0.2">
      <c r="A597" s="102">
        <f t="shared" si="40"/>
        <v>8683711006503</v>
      </c>
      <c r="B597" s="101" t="s">
        <v>895</v>
      </c>
      <c r="C597" s="101" t="s">
        <v>419</v>
      </c>
      <c r="D597" s="101" t="s">
        <v>2976</v>
      </c>
      <c r="E597" s="203" t="s">
        <v>2407</v>
      </c>
      <c r="F597" s="101" t="s">
        <v>2347</v>
      </c>
      <c r="G597" s="101" t="str">
        <f>IF(C597&gt;0,+VLOOKUP($C597,'STYLE NAMES'!$B:$AC,4,FALSE),"")</f>
        <v>RIDER</v>
      </c>
      <c r="H597" s="101" t="str">
        <f>IF(C597&gt;0,+VLOOKUP($C597,'STYLE NAMES'!$B:$AC,5,FALSE),"")</f>
        <v>MEN</v>
      </c>
      <c r="I597" s="101" t="str">
        <f>IF(C597&gt;0,+VLOOKUP($C597,'STYLE NAMES'!$B:$AC,6,FALSE),"")</f>
        <v>TOPS</v>
      </c>
      <c r="J597" s="101" t="str">
        <f>IF(C597&gt;0,+VLOOKUP($C597,'STYLE NAMES'!$B:$AC,7,FALSE),"")</f>
        <v>MEN</v>
      </c>
      <c r="K597" s="101" t="str">
        <f>IF(C597&gt;0,+VLOOKUP($C597,'STYLE NAMES'!$B:$AC,8,FALSE),"")</f>
        <v>COMPETITION SHIRTS</v>
      </c>
      <c r="L597" s="101" t="str">
        <f>IF(E597&gt;0,+VLOOKUP($E597,'CODE GENERATOR'!$D:$T,3,FALSE),"")</f>
        <v>A</v>
      </c>
      <c r="M597" s="101" t="str">
        <f>IF(E597&gt;0,+VLOOKUP($E597,'CODE GENERATOR'!$D:$T,4,FALSE),"")</f>
        <v>PIQUET</v>
      </c>
      <c r="N597" s="101" t="str">
        <f>IF(E597&gt;0,+VLOOKUP($E597,'CODE GENERATOR'!$D:$T,6,FALSE),"")</f>
        <v>WHITE</v>
      </c>
      <c r="O597" s="101" t="str">
        <f>IF(E597&gt;0,+VLOOKUP($E597,'CODE GENERATOR'!$D:$T,7,FALSE),"")</f>
        <v>WHITE</v>
      </c>
      <c r="P597" s="101" t="str">
        <f t="shared" si="41"/>
        <v>WHITE</v>
      </c>
      <c r="Q597" s="104" t="str">
        <f>IF(E597&gt;0,+VLOOKUP($E597,'CODE GENERATOR'!$D:$T,11,FALSE),"")</f>
        <v>R.TOPMN_CPS0053</v>
      </c>
      <c r="R597" s="104" t="str">
        <f>IF(E597&gt;0,+VLOOKUP($E597,'CODE GENERATOR'!$D:$T,12,FALSE),"")</f>
        <v>PIQ0015WHTWHT</v>
      </c>
      <c r="S597" s="104" t="str">
        <f>IF(E597&gt;0,+VLOOKUP($E597,'CODE GENERATOR'!$D:$T,13,FALSE),"")</f>
        <v>R.TOPMN_CPS0053_PIQ0015WHTWHT</v>
      </c>
      <c r="T597" s="104" t="str">
        <f t="shared" si="39"/>
        <v>R.TOPMN_CPS0053_PIQ0015WHTWHT_XXL</v>
      </c>
      <c r="U597" s="105">
        <v>8683711006503</v>
      </c>
      <c r="V597" s="107" t="str" cm="1">
        <f t="array" ref="V597">_xlfn.TEXTJOIN(";", TRUE, _xlfn.UNIQUE(_xlfn._xlws.FILTER(P$3:P$10029, C$3:C$10029=C597)))</f>
        <v>WHITE;NAVY/WHITE</v>
      </c>
      <c r="W597" s="107" t="str" cm="1">
        <f t="array" ref="W597">_xlfn.TEXTJOIN(";", TRUE, _xlfn.UNIQUE(_xlfn._xlws.FILTER(F$3:F$10029, C$3:C$10029=C597)))</f>
        <v>XS;S;M;L;XL;XXL</v>
      </c>
      <c r="X597" s="101">
        <f>IF(E597&gt;0,+VLOOKUP($E597,'CODE GENERATOR'!$D:$AC,19,FALSE),0)</f>
        <v>0</v>
      </c>
      <c r="Y597" s="101" t="str">
        <f>IF(E597&gt;0,+VLOOKUP($E597,'CODE GENERATOR'!$D:$AC,20,FALSE),0)</f>
        <v/>
      </c>
      <c r="Z597" s="101" t="str">
        <f>IF(E597&gt;0,+VLOOKUP($E597,'CODE GENERATOR'!$D:$AC,21,FALSE),0)</f>
        <v/>
      </c>
      <c r="AA597" s="101" t="str">
        <f>IF(E597&gt;0,+VLOOKUP($E597,'CODE GENERATOR'!$D:$AC,22,FALSE),0)</f>
        <v/>
      </c>
      <c r="AB597" s="101" t="str">
        <f>IF(E597&gt;0,+VLOOKUP($E597,'CODE GENERATOR'!$D:$AC,23,FALSE),0)</f>
        <v/>
      </c>
      <c r="AC597" s="101" t="str">
        <f>IF(E597&gt;0,+VLOOKUP($E597,'CODE GENERATOR'!$D:$AC,24,FALSE),0)</f>
        <v/>
      </c>
      <c r="AD597" s="101" t="str">
        <f>IF(E597&gt;0,+VLOOKUP($E597,'CODE GENERATOR'!$D:$AC,25,FALSE),0)</f>
        <v/>
      </c>
      <c r="AE597" s="101" t="str">
        <f>IF(E597&gt;0,+VLOOKUP($E597,'CODE GENERATOR'!$D:$AC,26,FALSE),0)</f>
        <v/>
      </c>
      <c r="AF597" s="149" t="str">
        <f>IF($C597&gt;0,$C597&amp;" "&amp;$P597&amp;" "&amp;+VLOOKUP($C597,'STYLE NAMES'!$B:$AC,10,FALSE),"""")</f>
        <v>LUGANO WHITE MEN'S COMPETITION SHIRT LONG SLEEVE B.D. COLLAR</v>
      </c>
      <c r="AG597" s="101" t="str">
        <f>"Enjoy our "&amp;(AF597)&amp;"; "&amp;IF(C597&gt;0,+VLOOKUP($C597,'STYLE NAMES'!$B:$AC,11,FALSE),"")</f>
        <v>Enjoy our LUGANO 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7" s="101" t="str">
        <f>IF(C597&gt;0,+VLOOKUP($C597,'STYLE NAMES'!$B:$AC,12,FALSE),"")</f>
        <v>* Specially engineered design for high performance
* 4-way super stretch piquet jersey
* Soft and comfortable
* Breathable
* Quick dry
Composition:
95% Poliamide 5% Elasthane</v>
      </c>
      <c r="AI597" s="101" t="str">
        <f>IF(C597&gt;0,+VLOOKUP($C597,'STYLE NAMES'!$B:$AC,13,FALSE),"")</f>
        <v>Machine Wash at 30°C
Mild process
Iron at low temperature
Iron from REVERSE
Do NOT iron on logos or prints
Do not bleach
Do NOT Tumble Dry</v>
      </c>
      <c r="AJ597" s="149" t="str">
        <f>IF($C597&gt;0,$C597&amp;" "&amp;$P597&amp;" "&amp;+VLOOKUP($C597,'STYLE NAMES'!$B:$AC,14,FALSE),"""")</f>
        <v>LUGANO WHITE ERKEK UZUN KOL YARIŞMA GÖMLEĞİ - DÜĞMELİ YAKA</v>
      </c>
      <c r="AK597" s="149" t="str">
        <f>"Cavalier SanMarco tarafından tasarlanan "&amp;(AJ597)&amp;"; "&amp;IF(C597&gt;0,+VLOOKUP($C597,'STYLE NAMES'!$B:$AC,15,FALSE),"")</f>
        <v>Cavalier SanMarco tarafından tasarlanan LUGANO 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7" s="149" t="str">
        <f>IF(C597&gt;0,+VLOOKUP($C597,'STYLE NAMES'!$B:$AC,16,FALSE),"")</f>
        <v>* Yüksek performans için özel tasarım
* 4 yönlü süper streç pike kumaş
* Yumuşak ve rahat
* Nefes alabilir
* Hızlı kuruma
Kompozisyon:
%95 Polyamid  %5 Elastan</v>
      </c>
      <c r="AM597" s="149" t="str">
        <f>IF(C597&gt;0,+VLOOKUP($C597,'STYLE NAMES'!$B:$AC,17,FALSE),"")</f>
        <v>Makinede 30°C' de Yıkayın
Hassas Yıkama
Ilık ütü yapın
Tersten ütüleyin
Logo ve baskıları ÜTÜLEMEYİN
Çamaşır suyu kullanmayın
Kurutma Makinesinde Kurutmayın</v>
      </c>
      <c r="AN597" s="149" t="str">
        <f>IF($C597&gt;0,$C597&amp;" "&amp;$P597&amp;" "&amp;+VLOOKUP($C597,'STYLE NAMES'!$B:$AC,18,FALSE),"""")</f>
        <v>LUGANO WHITE CAMICIA DA CONCORSO PER UOMO MANICA LUNGA COLLO B.D.</v>
      </c>
      <c r="AO597" s="101" t="str">
        <f>"Disegnato da Cavalier SanMarco "&amp;(AN597)&amp;"; "&amp;IF(C597&gt;0,+VLOOKUP($C597,'STYLE NAMES'!$B:$AC,19,FALSE),"")</f>
        <v>Disegnato da Cavalier SanMarco LUGANO 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7" s="101" t="str">
        <f>IF(C597&gt;0,+VLOOKUP($C597,'STYLE NAMES'!$B:$AC,20,FALSE),"")</f>
        <v>Design ingegnerizzato per alte prestazioni 
Jersey piqué elasticizzato  4-way-stretch 
Morbido e confortevole 
Traspirante Asciugatura rapida 
Composizione: 
95% Poliammide  5% Elastan</v>
      </c>
      <c r="AQ597" s="101" t="str">
        <f>IF(C597&gt;0,+VLOOKUP($C597,'STYLE NAMES'!$B:$AC,21,FALSE),"")</f>
        <v>Lavare in lavatrice a 30°C Ciclo delicato 
Stirare a bassa temperatura
Stirare al rovescio 
Non stirare su loghi o stampe 
Non candeggiare 
Non asciugare in asciugatrice</v>
      </c>
      <c r="AR597" s="101">
        <f>IF(D597&gt;0,+VLOOKUP($C597,'STYLE NAMES'!$B:$AC,22,FALSE),"")</f>
        <v>0</v>
      </c>
      <c r="AS597" s="101">
        <f>IF(E597&gt;0,+VLOOKUP($C597,'STYLE NAMES'!$B:$AC,23,FALSE),"")</f>
        <v>0</v>
      </c>
      <c r="AT597" s="101">
        <f>IF(F597&gt;0,+VLOOKUP($C597,'STYLE NAMES'!$B:$AC,24,FALSE),"")</f>
        <v>0</v>
      </c>
      <c r="AU597" s="101">
        <f>IF(G597&gt;0,+VLOOKUP($C597,'STYLE NAMES'!$B:$AC,25,FALSE),"")</f>
        <v>0</v>
      </c>
      <c r="AV597" s="101" t="str">
        <f>+VLOOKUP($S597,'CODE GENERATOR'!$P:$AM,15,FALSE)</f>
        <v>R.BOTMN_BRC0066_TJR0026TAUTAU</v>
      </c>
      <c r="AW597" s="101" t="str">
        <f>+VLOOKUP($S597,'CODE GENERATOR'!$P:$AM,16,FALSE)</f>
        <v>A.RACUX_BLT0015_BRD0012BRWNAV</v>
      </c>
      <c r="AX597" s="101" t="str">
        <f>+VLOOKUP($S597,'CODE GENERATOR'!$P:$AM,17,FALSE)</f>
        <v>A.RACMN_TIE0016_PES0000WHTWHT</v>
      </c>
      <c r="AY597" s="101">
        <f>+VLOOKUP($S597,'CODE GENERATOR'!$P:$AM,18,FALSE)</f>
        <v>0</v>
      </c>
      <c r="AZ597" s="101">
        <f>+VLOOKUP($S597,'CODE GENERATOR'!$P:$AM,19,FALSE)</f>
        <v>0</v>
      </c>
      <c r="BA597" s="101">
        <f>+VLOOKUP($S597,'CODE GENERATOR'!$P:$AM,20,FALSE)</f>
        <v>0</v>
      </c>
      <c r="BB597" s="101">
        <f>+VLOOKUP($S597,'CODE GENERATOR'!$P:$AM,21,FALSE)</f>
        <v>0</v>
      </c>
      <c r="BC597" s="101">
        <f>+VLOOKUP($S597,'CODE GENERATOR'!$P:$AM,22,FALSE)</f>
        <v>0</v>
      </c>
      <c r="BD597" s="101">
        <f>+VLOOKUP($S597,'CODE GENERATOR'!$P:$AM,23,FALSE)</f>
        <v>0</v>
      </c>
      <c r="BE597" s="101">
        <f>+VLOOKUP($S597,'CODE GENERATOR'!$P:$AM,24,FALSE)</f>
        <v>0</v>
      </c>
      <c r="BF597" s="101">
        <f>IF(C597&gt;0,+VLOOKUP(G597,'CATEGORY ID'!$A$1:$L$118,3,FALSE),"")</f>
        <v>30</v>
      </c>
      <c r="BG597" s="101">
        <f>IF(C597&gt;0,+VLOOKUP(H597,'CATEGORY ID'!$D$1:$L$118,3,FALSE),"")</f>
        <v>2</v>
      </c>
      <c r="BH597" s="101">
        <f>IF(C597&gt;0,+VLOOKUP((+H597&amp;I597),'CATEGORY ID'!$H$1:$I$121,2,FALSE),"")</f>
        <v>108</v>
      </c>
      <c r="BJ597" s="101">
        <f>IF(C597&gt;0,IF(COUNTIF('CATEGORY ID'!$K$1:$K$121,+H597&amp;K597) &gt; 0, +VLOOKUP(+H597&amp;K597,'CATEGORY ID'!$K$1:$L$121,2,FALSE),""),"")</f>
        <v>221</v>
      </c>
      <c r="BK597" s="101" t="str">
        <f>IF(C597&gt;0,IF(COUNTIF('CATEGORY ID'!$K$124:$K$165, +VLOOKUP(C597,'STYLE NAMES'!$B:$AE,30,FALSE)) &gt; 0, +VLOOKUP(VLOOKUP(C597,'STYLE NAMES'!$B:$AE,30,FALSE),'CATEGORY ID'!K:M,2,FALSE),""),"")</f>
        <v/>
      </c>
      <c r="BO597" s="101">
        <v>21</v>
      </c>
      <c r="BR597" s="101" t="str" cm="1">
        <f t="array" ref="BR597">IF(C597&gt;0,_xlfn.TEXTJOIN(";", TRUE,_xlfn.UNIQUE(_xlfn._xlws.FILTER(BF597:BQ597,(BF597:BQ597&gt;0)),TRUE,FALSE)),"")&amp;";"&amp;BS597</f>
        <v>30;2;108;221;21;210</v>
      </c>
      <c r="BS597" s="101">
        <v>210</v>
      </c>
      <c r="BU597" s="106">
        <f>IF(C597&gt;0,+VLOOKUP($C597,'STYLE NAMES'!$B:$AC,26,FALSE),"")</f>
        <v>129.9</v>
      </c>
      <c r="BV597" s="106">
        <f>IF(C597&gt;0,+VLOOKUP($C597,'STYLE NAMES'!$B:$AC,27,FALSE),"")</f>
        <v>7140</v>
      </c>
      <c r="BW597" s="106">
        <f>IF(C597&gt;0,+VLOOKUP($C597,'STYLE NAMES'!$B:$AC,28,FALSE),"")</f>
        <v>149.38499999999999</v>
      </c>
      <c r="BY597"/>
      <c r="BZ597" s="101">
        <v>0</v>
      </c>
      <c r="CA597" s="137">
        <f t="shared" si="42"/>
        <v>0</v>
      </c>
      <c r="CB597" s="137">
        <f>+VLOOKUP(C597,'[2]STYLES &amp; MODELS MATRIX'!$A:$G,7,FALSE)</f>
        <v>0</v>
      </c>
      <c r="CC597" s="137" t="str">
        <f>+VLOOKUP(C597,'[1]STYLES &amp; SIZE CHARTS'!$A:$H,8,FALSE)</f>
        <v>MT-LSCP1</v>
      </c>
      <c r="CD597" s="137"/>
      <c r="CE597" s="205"/>
      <c r="CF597" s="141"/>
    </row>
    <row r="598" spans="1:84" s="101" customFormat="1" ht="12" customHeight="1" x14ac:dyDescent="0.2">
      <c r="A598" s="102">
        <f t="shared" si="40"/>
        <v>8683711006510</v>
      </c>
      <c r="B598" s="101" t="s">
        <v>895</v>
      </c>
      <c r="C598" s="101" t="s">
        <v>419</v>
      </c>
      <c r="D598" s="101" t="s">
        <v>2976</v>
      </c>
      <c r="E598" s="203" t="s">
        <v>2408</v>
      </c>
      <c r="F598" s="101" t="s">
        <v>2346</v>
      </c>
      <c r="G598" s="101" t="str">
        <f>IF(C598&gt;0,+VLOOKUP($C598,'STYLE NAMES'!$B:$AC,4,FALSE),"")</f>
        <v>RIDER</v>
      </c>
      <c r="H598" s="101" t="str">
        <f>IF(C598&gt;0,+VLOOKUP($C598,'STYLE NAMES'!$B:$AC,5,FALSE),"")</f>
        <v>MEN</v>
      </c>
      <c r="I598" s="101" t="str">
        <f>IF(C598&gt;0,+VLOOKUP($C598,'STYLE NAMES'!$B:$AC,6,FALSE),"")</f>
        <v>TOPS</v>
      </c>
      <c r="J598" s="101" t="str">
        <f>IF(C598&gt;0,+VLOOKUP($C598,'STYLE NAMES'!$B:$AC,7,FALSE),"")</f>
        <v>MEN</v>
      </c>
      <c r="K598" s="101" t="str">
        <f>IF(C598&gt;0,+VLOOKUP($C598,'STYLE NAMES'!$B:$AC,8,FALSE),"")</f>
        <v>COMPETITION SHIRTS</v>
      </c>
      <c r="L598" s="101" t="str">
        <f>IF(E598&gt;0,+VLOOKUP($E598,'CODE GENERATOR'!$D:$T,3,FALSE),"")</f>
        <v>A</v>
      </c>
      <c r="M598" s="101" t="str">
        <f>IF(E598&gt;0,+VLOOKUP($E598,'CODE GENERATOR'!$D:$T,4,FALSE),"")</f>
        <v>PIQUET</v>
      </c>
      <c r="N598" s="101" t="str">
        <f>IF(E598&gt;0,+VLOOKUP($E598,'CODE GENERATOR'!$D:$T,6,FALSE),"")</f>
        <v>NAVY</v>
      </c>
      <c r="O598" s="101" t="str">
        <f>IF(E598&gt;0,+VLOOKUP($E598,'CODE GENERATOR'!$D:$T,7,FALSE),"")</f>
        <v>WHITE</v>
      </c>
      <c r="P598" s="101" t="str">
        <f t="shared" si="41"/>
        <v>NAVY/WHITE</v>
      </c>
      <c r="Q598" s="104" t="str">
        <f>IF(E598&gt;0,+VLOOKUP($E598,'CODE GENERATOR'!$D:$T,11,FALSE),"")</f>
        <v>R.TOPMN_CPS0053</v>
      </c>
      <c r="R598" s="104" t="str">
        <f>IF(E598&gt;0,+VLOOKUP($E598,'CODE GENERATOR'!$D:$T,12,FALSE),"")</f>
        <v>PIQ0015NAVWHT</v>
      </c>
      <c r="S598" s="104" t="str">
        <f>IF(E598&gt;0,+VLOOKUP($E598,'CODE GENERATOR'!$D:$T,13,FALSE),"")</f>
        <v>R.TOPMN_CPS0053_PIQ0015NAVWHT</v>
      </c>
      <c r="T598" s="104" t="str">
        <f t="shared" si="39"/>
        <v>R.TOPMN_CPS0053_PIQ0015NAVWHT_XS</v>
      </c>
      <c r="U598" s="105">
        <v>8683711006510</v>
      </c>
      <c r="V598" s="107" t="str" cm="1">
        <f t="array" ref="V598">_xlfn.TEXTJOIN(";", TRUE, _xlfn.UNIQUE(_xlfn._xlws.FILTER(P$3:P$10029, C$3:C$10029=C598)))</f>
        <v>WHITE;NAVY/WHITE</v>
      </c>
      <c r="W598" s="107" t="str" cm="1">
        <f t="array" ref="W598">_xlfn.TEXTJOIN(";", TRUE, _xlfn.UNIQUE(_xlfn._xlws.FILTER(F$3:F$10029, C$3:C$10029=C598)))</f>
        <v>XS;S;M;L;XL;XXL</v>
      </c>
      <c r="X598" s="101" t="str">
        <f>IF(E598&gt;0,+VLOOKUP($E598,'CODE GENERATOR'!$D:$AC,19,FALSE),0)</f>
        <v>2402_S01_33563</v>
      </c>
      <c r="Y598" s="101" t="str">
        <f>IF(E598&gt;0,+VLOOKUP($E598,'CODE GENERATOR'!$D:$AC,20,FALSE),0)</f>
        <v>2402_S01_33595</v>
      </c>
      <c r="Z598" s="101" t="str">
        <f>IF(E598&gt;0,+VLOOKUP($E598,'CODE GENERATOR'!$D:$AC,21,FALSE),0)</f>
        <v>2402_S01_33568</v>
      </c>
      <c r="AA598" s="101" t="str">
        <f>IF(E598&gt;0,+VLOOKUP($E598,'CODE GENERATOR'!$D:$AC,22,FALSE),0)</f>
        <v>2402_S01_33560</v>
      </c>
      <c r="AB598" s="101" t="str">
        <f>IF(E598&gt;0,+VLOOKUP($E598,'CODE GENERATOR'!$D:$AC,23,FALSE),0)</f>
        <v>2402_S01_33588</v>
      </c>
      <c r="AC598" s="101" t="str">
        <f>IF(E598&gt;0,+VLOOKUP($E598,'CODE GENERATOR'!$D:$AC,24,FALSE),0)</f>
        <v/>
      </c>
      <c r="AD598" s="101" t="str">
        <f>IF(E598&gt;0,+VLOOKUP($E598,'CODE GENERATOR'!$D:$AC,25,FALSE),0)</f>
        <v/>
      </c>
      <c r="AE598" s="101" t="str">
        <f>IF(E598&gt;0,+VLOOKUP($E598,'CODE GENERATOR'!$D:$AC,26,FALSE),0)</f>
        <v/>
      </c>
      <c r="AF598" s="149" t="str">
        <f>IF($C598&gt;0,$C598&amp;" "&amp;$P598&amp;" "&amp;+VLOOKUP($C598,'STYLE NAMES'!$B:$AC,10,FALSE),"""")</f>
        <v>LUGANO NAVY/WHITE MEN'S COMPETITION SHIRT LONG SLEEVE B.D. COLLAR</v>
      </c>
      <c r="AG598" s="101" t="str">
        <f>"Enjoy our "&amp;(AF598)&amp;"; "&amp;IF(C598&gt;0,+VLOOKUP($C598,'STYLE NAMES'!$B:$AC,11,FALSE),"")</f>
        <v>Enjoy our LUGANO NAVY/WHITE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8" s="101" t="str">
        <f>IF(C598&gt;0,+VLOOKUP($C598,'STYLE NAMES'!$B:$AC,12,FALSE),"")</f>
        <v>* Specially engineered design for high performance
* 4-way super stretch piquet jersey
* Soft and comfortable
* Breathable
* Quick dry
Composition:
95% Poliamide 5% Elasthane</v>
      </c>
      <c r="AI598" s="101" t="str">
        <f>IF(C598&gt;0,+VLOOKUP($C598,'STYLE NAMES'!$B:$AC,13,FALSE),"")</f>
        <v>Machine Wash at 30°C
Mild process
Iron at low temperature
Iron from REVERSE
Do NOT iron on logos or prints
Do not bleach
Do NOT Tumble Dry</v>
      </c>
      <c r="AJ598" s="149" t="str">
        <f>IF($C598&gt;0,$C598&amp;" "&amp;$P598&amp;" "&amp;+VLOOKUP($C598,'STYLE NAMES'!$B:$AC,14,FALSE),"""")</f>
        <v>LUGANO NAVY/WHITE ERKEK UZUN KOL YARIŞMA GÖMLEĞİ - DÜĞMELİ YAKA</v>
      </c>
      <c r="AK598" s="149" t="str">
        <f>"Cavalier SanMarco tarafından tasarlanan "&amp;(AJ598)&amp;"; "&amp;IF(C598&gt;0,+VLOOKUP($C598,'STYLE NAMES'!$B:$AC,15,FALSE),"")</f>
        <v>Cavalier SanMarco tarafından tasarlanan LUGANO NAVY/WHITE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8" s="149" t="str">
        <f>IF(C598&gt;0,+VLOOKUP($C598,'STYLE NAMES'!$B:$AC,16,FALSE),"")</f>
        <v>* Yüksek performans için özel tasarım
* 4 yönlü süper streç pike kumaş
* Yumuşak ve rahat
* Nefes alabilir
* Hızlı kuruma
Kompozisyon:
%95 Polyamid  %5 Elastan</v>
      </c>
      <c r="AM598" s="149" t="str">
        <f>IF(C598&gt;0,+VLOOKUP($C598,'STYLE NAMES'!$B:$AC,17,FALSE),"")</f>
        <v>Makinede 30°C' de Yıkayın
Hassas Yıkama
Ilık ütü yapın
Tersten ütüleyin
Logo ve baskıları ÜTÜLEMEYİN
Çamaşır suyu kullanmayın
Kurutma Makinesinde Kurutmayın</v>
      </c>
      <c r="AN598" s="149" t="str">
        <f>IF($C598&gt;0,$C598&amp;" "&amp;$P598&amp;" "&amp;+VLOOKUP($C598,'STYLE NAMES'!$B:$AC,18,FALSE),"""")</f>
        <v>LUGANO NAVY/WHITE CAMICIA DA CONCORSO PER UOMO MANICA LUNGA COLLO B.D.</v>
      </c>
      <c r="AO598" s="101" t="str">
        <f>"Disegnato da Cavalier SanMarco "&amp;(AN598)&amp;"; "&amp;IF(C598&gt;0,+VLOOKUP($C598,'STYLE NAMES'!$B:$AC,19,FALSE),"")</f>
        <v>Disegnato da Cavalier SanMarco LUGANO NAVY/WHITE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8" s="101" t="str">
        <f>IF(C598&gt;0,+VLOOKUP($C598,'STYLE NAMES'!$B:$AC,20,FALSE),"")</f>
        <v>Design ingegnerizzato per alte prestazioni 
Jersey piqué elasticizzato  4-way-stretch 
Morbido e confortevole 
Traspirante Asciugatura rapida 
Composizione: 
95% Poliammide  5% Elastan</v>
      </c>
      <c r="AQ598" s="101" t="str">
        <f>IF(C598&gt;0,+VLOOKUP($C598,'STYLE NAMES'!$B:$AC,21,FALSE),"")</f>
        <v>Lavare in lavatrice a 30°C Ciclo delicato 
Stirare a bassa temperatura
Stirare al rovescio 
Non stirare su loghi o stampe 
Non candeggiare 
Non asciugare in asciugatrice</v>
      </c>
      <c r="AR598" s="101">
        <f>IF(D598&gt;0,+VLOOKUP($C598,'STYLE NAMES'!$B:$AC,22,FALSE),"")</f>
        <v>0</v>
      </c>
      <c r="AS598" s="101">
        <f>IF(E598&gt;0,+VLOOKUP($C598,'STYLE NAMES'!$B:$AC,23,FALSE),"")</f>
        <v>0</v>
      </c>
      <c r="AT598" s="101">
        <f>IF(F598&gt;0,+VLOOKUP($C598,'STYLE NAMES'!$B:$AC,24,FALSE),"")</f>
        <v>0</v>
      </c>
      <c r="AU598" s="101">
        <f>IF(G598&gt;0,+VLOOKUP($C598,'STYLE NAMES'!$B:$AC,25,FALSE),"")</f>
        <v>0</v>
      </c>
      <c r="AV598" s="101" t="str">
        <f>+VLOOKUP($S598,'CODE GENERATOR'!$P:$AM,15,FALSE)</f>
        <v>R.BOTMN_BRC0066_TJR0026TAUTAU</v>
      </c>
      <c r="AW598" s="101" t="str">
        <f>+VLOOKUP($S598,'CODE GENERATOR'!$P:$AM,16,FALSE)</f>
        <v>A.RACUX_BLT0015_BRD0012BRWNAV</v>
      </c>
      <c r="AX598" s="101" t="str">
        <f>+VLOOKUP($S598,'CODE GENERATOR'!$P:$AM,17,FALSE)</f>
        <v>A.RACMN_TIE0016_PES0000WHTWHT</v>
      </c>
      <c r="AY598" s="101">
        <f>+VLOOKUP($S598,'CODE GENERATOR'!$P:$AM,18,FALSE)</f>
        <v>0</v>
      </c>
      <c r="AZ598" s="101">
        <f>+VLOOKUP($S598,'CODE GENERATOR'!$P:$AM,19,FALSE)</f>
        <v>0</v>
      </c>
      <c r="BA598" s="101">
        <f>+VLOOKUP($S598,'CODE GENERATOR'!$P:$AM,20,FALSE)</f>
        <v>0</v>
      </c>
      <c r="BB598" s="101">
        <f>+VLOOKUP($S598,'CODE GENERATOR'!$P:$AM,21,FALSE)</f>
        <v>0</v>
      </c>
      <c r="BC598" s="101">
        <f>+VLOOKUP($S598,'CODE GENERATOR'!$P:$AM,22,FALSE)</f>
        <v>0</v>
      </c>
      <c r="BD598" s="101">
        <f>+VLOOKUP($S598,'CODE GENERATOR'!$P:$AM,23,FALSE)</f>
        <v>0</v>
      </c>
      <c r="BE598" s="101">
        <f>+VLOOKUP($S598,'CODE GENERATOR'!$P:$AM,24,FALSE)</f>
        <v>0</v>
      </c>
      <c r="BF598" s="101">
        <f>IF(C598&gt;0,+VLOOKUP(G598,'CATEGORY ID'!$A$1:$L$118,3,FALSE),"")</f>
        <v>30</v>
      </c>
      <c r="BG598" s="101">
        <f>IF(C598&gt;0,+VLOOKUP(H598,'CATEGORY ID'!$D$1:$L$118,3,FALSE),"")</f>
        <v>2</v>
      </c>
      <c r="BH598" s="101">
        <f>IF(C598&gt;0,+VLOOKUP((+H598&amp;I598),'CATEGORY ID'!$H$1:$I$121,2,FALSE),"")</f>
        <v>108</v>
      </c>
      <c r="BJ598" s="101">
        <f>IF(C598&gt;0,IF(COUNTIF('CATEGORY ID'!$K$1:$K$121,+H598&amp;K598) &gt; 0, +VLOOKUP(+H598&amp;K598,'CATEGORY ID'!$K$1:$L$121,2,FALSE),""),"")</f>
        <v>221</v>
      </c>
      <c r="BK598" s="101" t="str">
        <f>IF(C598&gt;0,IF(COUNTIF('CATEGORY ID'!$K$124:$K$165, +VLOOKUP(C598,'STYLE NAMES'!$B:$AE,30,FALSE)) &gt; 0, +VLOOKUP(VLOOKUP(C598,'STYLE NAMES'!$B:$AE,30,FALSE),'CATEGORY ID'!K:M,2,FALSE),""),"")</f>
        <v/>
      </c>
      <c r="BO598" s="101">
        <v>21</v>
      </c>
      <c r="BR598" s="101" t="str" cm="1">
        <f t="array" ref="BR598">IF(C598&gt;0,_xlfn.TEXTJOIN(";", TRUE,_xlfn.UNIQUE(_xlfn._xlws.FILTER(BF598:BQ598,(BF598:BQ598&gt;0)),TRUE,FALSE)),"")&amp;";"&amp;BS598</f>
        <v>30;2;108;221;21;210</v>
      </c>
      <c r="BS598" s="101">
        <v>210</v>
      </c>
      <c r="BU598" s="106">
        <f>IF(C598&gt;0,+VLOOKUP($C598,'STYLE NAMES'!$B:$AC,26,FALSE),"")</f>
        <v>129.9</v>
      </c>
      <c r="BV598" s="106">
        <f>IF(C598&gt;0,+VLOOKUP($C598,'STYLE NAMES'!$B:$AC,27,FALSE),"")</f>
        <v>7140</v>
      </c>
      <c r="BW598" s="106">
        <f>IF(C598&gt;0,+VLOOKUP($C598,'STYLE NAMES'!$B:$AC,28,FALSE),"")</f>
        <v>149.38499999999999</v>
      </c>
      <c r="BY598"/>
      <c r="BZ598" s="101">
        <v>0</v>
      </c>
      <c r="CA598" s="137">
        <f t="shared" si="42"/>
        <v>1</v>
      </c>
      <c r="CB598" s="137">
        <f>+VLOOKUP(C598,'[2]STYLES &amp; MODELS MATRIX'!$A:$G,7,FALSE)</f>
        <v>0</v>
      </c>
      <c r="CC598" s="137" t="str">
        <f>+VLOOKUP(C598,'[1]STYLES &amp; SIZE CHARTS'!$A:$H,8,FALSE)</f>
        <v>MT-LSCP1</v>
      </c>
      <c r="CD598" s="137"/>
      <c r="CE598" s="205"/>
      <c r="CF598" s="141"/>
    </row>
    <row r="599" spans="1:84" s="101" customFormat="1" ht="12" customHeight="1" x14ac:dyDescent="0.2">
      <c r="A599" s="102">
        <f t="shared" si="40"/>
        <v>8683711006527</v>
      </c>
      <c r="B599" s="101" t="s">
        <v>895</v>
      </c>
      <c r="C599" s="101" t="s">
        <v>419</v>
      </c>
      <c r="D599" s="101" t="s">
        <v>2976</v>
      </c>
      <c r="E599" s="203" t="s">
        <v>2408</v>
      </c>
      <c r="F599" s="101" t="s">
        <v>785</v>
      </c>
      <c r="G599" s="101" t="str">
        <f>IF(C599&gt;0,+VLOOKUP($C599,'STYLE NAMES'!$B:$AC,4,FALSE),"")</f>
        <v>RIDER</v>
      </c>
      <c r="H599" s="101" t="str">
        <f>IF(C599&gt;0,+VLOOKUP($C599,'STYLE NAMES'!$B:$AC,5,FALSE),"")</f>
        <v>MEN</v>
      </c>
      <c r="I599" s="101" t="str">
        <f>IF(C599&gt;0,+VLOOKUP($C599,'STYLE NAMES'!$B:$AC,6,FALSE),"")</f>
        <v>TOPS</v>
      </c>
      <c r="J599" s="101" t="str">
        <f>IF(C599&gt;0,+VLOOKUP($C599,'STYLE NAMES'!$B:$AC,7,FALSE),"")</f>
        <v>MEN</v>
      </c>
      <c r="K599" s="101" t="str">
        <f>IF(C599&gt;0,+VLOOKUP($C599,'STYLE NAMES'!$B:$AC,8,FALSE),"")</f>
        <v>COMPETITION SHIRTS</v>
      </c>
      <c r="L599" s="101" t="str">
        <f>IF(E599&gt;0,+VLOOKUP($E599,'CODE GENERATOR'!$D:$T,3,FALSE),"")</f>
        <v>A</v>
      </c>
      <c r="M599" s="101" t="str">
        <f>IF(E599&gt;0,+VLOOKUP($E599,'CODE GENERATOR'!$D:$T,4,FALSE),"")</f>
        <v>PIQUET</v>
      </c>
      <c r="N599" s="101" t="str">
        <f>IF(E599&gt;0,+VLOOKUP($E599,'CODE GENERATOR'!$D:$T,6,FALSE),"")</f>
        <v>NAVY</v>
      </c>
      <c r="O599" s="101" t="str">
        <f>IF(E599&gt;0,+VLOOKUP($E599,'CODE GENERATOR'!$D:$T,7,FALSE),"")</f>
        <v>WHITE</v>
      </c>
      <c r="P599" s="101" t="str">
        <f t="shared" si="41"/>
        <v>NAVY/WHITE</v>
      </c>
      <c r="Q599" s="104" t="str">
        <f>IF(E599&gt;0,+VLOOKUP($E599,'CODE GENERATOR'!$D:$T,11,FALSE),"")</f>
        <v>R.TOPMN_CPS0053</v>
      </c>
      <c r="R599" s="104" t="str">
        <f>IF(E599&gt;0,+VLOOKUP($E599,'CODE GENERATOR'!$D:$T,12,FALSE),"")</f>
        <v>PIQ0015NAVWHT</v>
      </c>
      <c r="S599" s="104" t="str">
        <f>IF(E599&gt;0,+VLOOKUP($E599,'CODE GENERATOR'!$D:$T,13,FALSE),"")</f>
        <v>R.TOPMN_CPS0053_PIQ0015NAVWHT</v>
      </c>
      <c r="T599" s="104" t="str">
        <f t="shared" si="39"/>
        <v>R.TOPMN_CPS0053_PIQ0015NAVWHT_S</v>
      </c>
      <c r="U599" s="105">
        <v>8683711006527</v>
      </c>
      <c r="V599" s="107" t="str" cm="1">
        <f t="array" ref="V599">_xlfn.TEXTJOIN(";", TRUE, _xlfn.UNIQUE(_xlfn._xlws.FILTER(P$3:P$10029, C$3:C$10029=C599)))</f>
        <v>WHITE;NAVY/WHITE</v>
      </c>
      <c r="W599" s="107" t="str" cm="1">
        <f t="array" ref="W599">_xlfn.TEXTJOIN(";", TRUE, _xlfn.UNIQUE(_xlfn._xlws.FILTER(F$3:F$10029, C$3:C$10029=C599)))</f>
        <v>XS;S;M;L;XL;XXL</v>
      </c>
      <c r="X599" s="101" t="str">
        <f>IF(E599&gt;0,+VLOOKUP($E599,'CODE GENERATOR'!$D:$AC,19,FALSE),0)</f>
        <v>2402_S01_33563</v>
      </c>
      <c r="Y599" s="101" t="str">
        <f>IF(E599&gt;0,+VLOOKUP($E599,'CODE GENERATOR'!$D:$AC,20,FALSE),0)</f>
        <v>2402_S01_33595</v>
      </c>
      <c r="Z599" s="101" t="str">
        <f>IF(E599&gt;0,+VLOOKUP($E599,'CODE GENERATOR'!$D:$AC,21,FALSE),0)</f>
        <v>2402_S01_33568</v>
      </c>
      <c r="AA599" s="101" t="str">
        <f>IF(E599&gt;0,+VLOOKUP($E599,'CODE GENERATOR'!$D:$AC,22,FALSE),0)</f>
        <v>2402_S01_33560</v>
      </c>
      <c r="AB599" s="101" t="str">
        <f>IF(E599&gt;0,+VLOOKUP($E599,'CODE GENERATOR'!$D:$AC,23,FALSE),0)</f>
        <v>2402_S01_33588</v>
      </c>
      <c r="AC599" s="101" t="str">
        <f>IF(E599&gt;0,+VLOOKUP($E599,'CODE GENERATOR'!$D:$AC,24,FALSE),0)</f>
        <v/>
      </c>
      <c r="AD599" s="101" t="str">
        <f>IF(E599&gt;0,+VLOOKUP($E599,'CODE GENERATOR'!$D:$AC,25,FALSE),0)</f>
        <v/>
      </c>
      <c r="AE599" s="101" t="str">
        <f>IF(E599&gt;0,+VLOOKUP($E599,'CODE GENERATOR'!$D:$AC,26,FALSE),0)</f>
        <v/>
      </c>
      <c r="AF599" s="149" t="str">
        <f>IF($C599&gt;0,$C599&amp;" "&amp;$P599&amp;" "&amp;+VLOOKUP($C599,'STYLE NAMES'!$B:$AC,10,FALSE),"""")</f>
        <v>LUGANO NAVY/WHITE MEN'S COMPETITION SHIRT LONG SLEEVE B.D. COLLAR</v>
      </c>
      <c r="AG599" s="101" t="str">
        <f>"Enjoy our "&amp;(AF599)&amp;"; "&amp;IF(C599&gt;0,+VLOOKUP($C599,'STYLE NAMES'!$B:$AC,11,FALSE),"")</f>
        <v>Enjoy our LUGANO NAVY/WHITE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599" s="101" t="str">
        <f>IF(C599&gt;0,+VLOOKUP($C599,'STYLE NAMES'!$B:$AC,12,FALSE),"")</f>
        <v>* Specially engineered design for high performance
* 4-way super stretch piquet jersey
* Soft and comfortable
* Breathable
* Quick dry
Composition:
95% Poliamide 5% Elasthane</v>
      </c>
      <c r="AI599" s="101" t="str">
        <f>IF(C599&gt;0,+VLOOKUP($C599,'STYLE NAMES'!$B:$AC,13,FALSE),"")</f>
        <v>Machine Wash at 30°C
Mild process
Iron at low temperature
Iron from REVERSE
Do NOT iron on logos or prints
Do not bleach
Do NOT Tumble Dry</v>
      </c>
      <c r="AJ599" s="149" t="str">
        <f>IF($C599&gt;0,$C599&amp;" "&amp;$P599&amp;" "&amp;+VLOOKUP($C599,'STYLE NAMES'!$B:$AC,14,FALSE),"""")</f>
        <v>LUGANO NAVY/WHITE ERKEK UZUN KOL YARIŞMA GÖMLEĞİ - DÜĞMELİ YAKA</v>
      </c>
      <c r="AK599" s="149" t="str">
        <f>"Cavalier SanMarco tarafından tasarlanan "&amp;(AJ599)&amp;"; "&amp;IF(C599&gt;0,+VLOOKUP($C599,'STYLE NAMES'!$B:$AC,15,FALSE),"")</f>
        <v>Cavalier SanMarco tarafından tasarlanan LUGANO NAVY/WHITE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599" s="149" t="str">
        <f>IF(C599&gt;0,+VLOOKUP($C599,'STYLE NAMES'!$B:$AC,16,FALSE),"")</f>
        <v>* Yüksek performans için özel tasarım
* 4 yönlü süper streç pike kumaş
* Yumuşak ve rahat
* Nefes alabilir
* Hızlı kuruma
Kompozisyon:
%95 Polyamid  %5 Elastan</v>
      </c>
      <c r="AM599" s="149" t="str">
        <f>IF(C599&gt;0,+VLOOKUP($C599,'STYLE NAMES'!$B:$AC,17,FALSE),"")</f>
        <v>Makinede 30°C' de Yıkayın
Hassas Yıkama
Ilık ütü yapın
Tersten ütüleyin
Logo ve baskıları ÜTÜLEMEYİN
Çamaşır suyu kullanmayın
Kurutma Makinesinde Kurutmayın</v>
      </c>
      <c r="AN599" s="149" t="str">
        <f>IF($C599&gt;0,$C599&amp;" "&amp;$P599&amp;" "&amp;+VLOOKUP($C599,'STYLE NAMES'!$B:$AC,18,FALSE),"""")</f>
        <v>LUGANO NAVY/WHITE CAMICIA DA CONCORSO PER UOMO MANICA LUNGA COLLO B.D.</v>
      </c>
      <c r="AO599" s="101" t="str">
        <f>"Disegnato da Cavalier SanMarco "&amp;(AN599)&amp;"; "&amp;IF(C599&gt;0,+VLOOKUP($C599,'STYLE NAMES'!$B:$AC,19,FALSE),"")</f>
        <v>Disegnato da Cavalier SanMarco LUGANO NAVY/WHITE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599" s="101" t="str">
        <f>IF(C599&gt;0,+VLOOKUP($C599,'STYLE NAMES'!$B:$AC,20,FALSE),"")</f>
        <v>Design ingegnerizzato per alte prestazioni 
Jersey piqué elasticizzato  4-way-stretch 
Morbido e confortevole 
Traspirante Asciugatura rapida 
Composizione: 
95% Poliammide  5% Elastan</v>
      </c>
      <c r="AQ599" s="101" t="str">
        <f>IF(C599&gt;0,+VLOOKUP($C599,'STYLE NAMES'!$B:$AC,21,FALSE),"")</f>
        <v>Lavare in lavatrice a 30°C Ciclo delicato 
Stirare a bassa temperatura
Stirare al rovescio 
Non stirare su loghi o stampe 
Non candeggiare 
Non asciugare in asciugatrice</v>
      </c>
      <c r="AR599" s="101">
        <f>IF(D599&gt;0,+VLOOKUP($C599,'STYLE NAMES'!$B:$AC,22,FALSE),"")</f>
        <v>0</v>
      </c>
      <c r="AS599" s="101">
        <f>IF(E599&gt;0,+VLOOKUP($C599,'STYLE NAMES'!$B:$AC,23,FALSE),"")</f>
        <v>0</v>
      </c>
      <c r="AT599" s="101">
        <f>IF(F599&gt;0,+VLOOKUP($C599,'STYLE NAMES'!$B:$AC,24,FALSE),"")</f>
        <v>0</v>
      </c>
      <c r="AU599" s="101">
        <f>IF(G599&gt;0,+VLOOKUP($C599,'STYLE NAMES'!$B:$AC,25,FALSE),"")</f>
        <v>0</v>
      </c>
      <c r="AV599" s="101" t="str">
        <f>+VLOOKUP($S599,'CODE GENERATOR'!$P:$AM,15,FALSE)</f>
        <v>R.BOTMN_BRC0066_TJR0026TAUTAU</v>
      </c>
      <c r="AW599" s="101" t="str">
        <f>+VLOOKUP($S599,'CODE GENERATOR'!$P:$AM,16,FALSE)</f>
        <v>A.RACUX_BLT0015_BRD0012BRWNAV</v>
      </c>
      <c r="AX599" s="101" t="str">
        <f>+VLOOKUP($S599,'CODE GENERATOR'!$P:$AM,17,FALSE)</f>
        <v>A.RACMN_TIE0016_PES0000WHTWHT</v>
      </c>
      <c r="AY599" s="101">
        <f>+VLOOKUP($S599,'CODE GENERATOR'!$P:$AM,18,FALSE)</f>
        <v>0</v>
      </c>
      <c r="AZ599" s="101">
        <f>+VLOOKUP($S599,'CODE GENERATOR'!$P:$AM,19,FALSE)</f>
        <v>0</v>
      </c>
      <c r="BA599" s="101">
        <f>+VLOOKUP($S599,'CODE GENERATOR'!$P:$AM,20,FALSE)</f>
        <v>0</v>
      </c>
      <c r="BB599" s="101">
        <f>+VLOOKUP($S599,'CODE GENERATOR'!$P:$AM,21,FALSE)</f>
        <v>0</v>
      </c>
      <c r="BC599" s="101">
        <f>+VLOOKUP($S599,'CODE GENERATOR'!$P:$AM,22,FALSE)</f>
        <v>0</v>
      </c>
      <c r="BD599" s="101">
        <f>+VLOOKUP($S599,'CODE GENERATOR'!$P:$AM,23,FALSE)</f>
        <v>0</v>
      </c>
      <c r="BE599" s="101">
        <f>+VLOOKUP($S599,'CODE GENERATOR'!$P:$AM,24,FALSE)</f>
        <v>0</v>
      </c>
      <c r="BF599" s="101">
        <f>IF(C599&gt;0,+VLOOKUP(G599,'CATEGORY ID'!$A$1:$L$118,3,FALSE),"")</f>
        <v>30</v>
      </c>
      <c r="BG599" s="101">
        <f>IF(C599&gt;0,+VLOOKUP(H599,'CATEGORY ID'!$D$1:$L$118,3,FALSE),"")</f>
        <v>2</v>
      </c>
      <c r="BH599" s="101">
        <f>IF(C599&gt;0,+VLOOKUP((+H599&amp;I599),'CATEGORY ID'!$H$1:$I$121,2,FALSE),"")</f>
        <v>108</v>
      </c>
      <c r="BJ599" s="101">
        <f>IF(C599&gt;0,IF(COUNTIF('CATEGORY ID'!$K$1:$K$121,+H599&amp;K599) &gt; 0, +VLOOKUP(+H599&amp;K599,'CATEGORY ID'!$K$1:$L$121,2,FALSE),""),"")</f>
        <v>221</v>
      </c>
      <c r="BK599" s="101" t="str">
        <f>IF(C599&gt;0,IF(COUNTIF('CATEGORY ID'!$K$124:$K$165, +VLOOKUP(C599,'STYLE NAMES'!$B:$AE,30,FALSE)) &gt; 0, +VLOOKUP(VLOOKUP(C599,'STYLE NAMES'!$B:$AE,30,FALSE),'CATEGORY ID'!K:M,2,FALSE),""),"")</f>
        <v/>
      </c>
      <c r="BO599" s="101">
        <v>21</v>
      </c>
      <c r="BR599" s="101" t="str" cm="1">
        <f t="array" ref="BR599">IF(C599&gt;0,_xlfn.TEXTJOIN(";", TRUE,_xlfn.UNIQUE(_xlfn._xlws.FILTER(BF599:BQ599,(BF599:BQ599&gt;0)),TRUE,FALSE)),"")&amp;";"&amp;BS599</f>
        <v>30;2;108;221;21;210</v>
      </c>
      <c r="BS599" s="101">
        <v>210</v>
      </c>
      <c r="BU599" s="106">
        <f>IF(C599&gt;0,+VLOOKUP($C599,'STYLE NAMES'!$B:$AC,26,FALSE),"")</f>
        <v>129.9</v>
      </c>
      <c r="BV599" s="106">
        <f>IF(C599&gt;0,+VLOOKUP($C599,'STYLE NAMES'!$B:$AC,27,FALSE),"")</f>
        <v>7140</v>
      </c>
      <c r="BW599" s="106">
        <f>IF(C599&gt;0,+VLOOKUP($C599,'STYLE NAMES'!$B:$AC,28,FALSE),"")</f>
        <v>149.38499999999999</v>
      </c>
      <c r="BY599"/>
      <c r="BZ599" s="101">
        <v>0</v>
      </c>
      <c r="CA599" s="137">
        <f t="shared" si="42"/>
        <v>1</v>
      </c>
      <c r="CB599" s="137">
        <f>+VLOOKUP(C599,'[2]STYLES &amp; MODELS MATRIX'!$A:$G,7,FALSE)</f>
        <v>0</v>
      </c>
      <c r="CC599" s="137" t="str">
        <f>+VLOOKUP(C599,'[1]STYLES &amp; SIZE CHARTS'!$A:$H,8,FALSE)</f>
        <v>MT-LSCP1</v>
      </c>
      <c r="CD599" s="137"/>
      <c r="CE599" s="205"/>
      <c r="CF599" s="141"/>
    </row>
    <row r="600" spans="1:84" s="101" customFormat="1" ht="12" customHeight="1" x14ac:dyDescent="0.2">
      <c r="A600" s="102">
        <f t="shared" si="40"/>
        <v>8683711006534</v>
      </c>
      <c r="B600" s="101" t="s">
        <v>895</v>
      </c>
      <c r="C600" s="101" t="s">
        <v>419</v>
      </c>
      <c r="D600" s="101" t="s">
        <v>2976</v>
      </c>
      <c r="E600" s="203" t="s">
        <v>2408</v>
      </c>
      <c r="F600" s="101" t="s">
        <v>2247</v>
      </c>
      <c r="G600" s="101" t="str">
        <f>IF(C600&gt;0,+VLOOKUP($C600,'STYLE NAMES'!$B:$AC,4,FALSE),"")</f>
        <v>RIDER</v>
      </c>
      <c r="H600" s="101" t="str">
        <f>IF(C600&gt;0,+VLOOKUP($C600,'STYLE NAMES'!$B:$AC,5,FALSE),"")</f>
        <v>MEN</v>
      </c>
      <c r="I600" s="101" t="str">
        <f>IF(C600&gt;0,+VLOOKUP($C600,'STYLE NAMES'!$B:$AC,6,FALSE),"")</f>
        <v>TOPS</v>
      </c>
      <c r="J600" s="101" t="str">
        <f>IF(C600&gt;0,+VLOOKUP($C600,'STYLE NAMES'!$B:$AC,7,FALSE),"")</f>
        <v>MEN</v>
      </c>
      <c r="K600" s="101" t="str">
        <f>IF(C600&gt;0,+VLOOKUP($C600,'STYLE NAMES'!$B:$AC,8,FALSE),"")</f>
        <v>COMPETITION SHIRTS</v>
      </c>
      <c r="L600" s="101" t="str">
        <f>IF(E600&gt;0,+VLOOKUP($E600,'CODE GENERATOR'!$D:$T,3,FALSE),"")</f>
        <v>A</v>
      </c>
      <c r="M600" s="101" t="str">
        <f>IF(E600&gt;0,+VLOOKUP($E600,'CODE GENERATOR'!$D:$T,4,FALSE),"")</f>
        <v>PIQUET</v>
      </c>
      <c r="N600" s="101" t="str">
        <f>IF(E600&gt;0,+VLOOKUP($E600,'CODE GENERATOR'!$D:$T,6,FALSE),"")</f>
        <v>NAVY</v>
      </c>
      <c r="O600" s="101" t="str">
        <f>IF(E600&gt;0,+VLOOKUP($E600,'CODE GENERATOR'!$D:$T,7,FALSE),"")</f>
        <v>WHITE</v>
      </c>
      <c r="P600" s="101" t="str">
        <f t="shared" si="41"/>
        <v>NAVY/WHITE</v>
      </c>
      <c r="Q600" s="104" t="str">
        <f>IF(E600&gt;0,+VLOOKUP($E600,'CODE GENERATOR'!$D:$T,11,FALSE),"")</f>
        <v>R.TOPMN_CPS0053</v>
      </c>
      <c r="R600" s="104" t="str">
        <f>IF(E600&gt;0,+VLOOKUP($E600,'CODE GENERATOR'!$D:$T,12,FALSE),"")</f>
        <v>PIQ0015NAVWHT</v>
      </c>
      <c r="S600" s="104" t="str">
        <f>IF(E600&gt;0,+VLOOKUP($E600,'CODE GENERATOR'!$D:$T,13,FALSE),"")</f>
        <v>R.TOPMN_CPS0053_PIQ0015NAVWHT</v>
      </c>
      <c r="T600" s="104" t="str">
        <f t="shared" si="39"/>
        <v>R.TOPMN_CPS0053_PIQ0015NAVWHT_M</v>
      </c>
      <c r="U600" s="105">
        <v>8683711006534</v>
      </c>
      <c r="V600" s="107" t="str" cm="1">
        <f t="array" ref="V600">_xlfn.TEXTJOIN(";", TRUE, _xlfn.UNIQUE(_xlfn._xlws.FILTER(P$3:P$10029, C$3:C$10029=C600)))</f>
        <v>WHITE;NAVY/WHITE</v>
      </c>
      <c r="W600" s="107" t="str" cm="1">
        <f t="array" ref="W600">_xlfn.TEXTJOIN(";", TRUE, _xlfn.UNIQUE(_xlfn._xlws.FILTER(F$3:F$10029, C$3:C$10029=C600)))</f>
        <v>XS;S;M;L;XL;XXL</v>
      </c>
      <c r="X600" s="101" t="str">
        <f>IF(E600&gt;0,+VLOOKUP($E600,'CODE GENERATOR'!$D:$AC,19,FALSE),0)</f>
        <v>2402_S01_33563</v>
      </c>
      <c r="Y600" s="101" t="str">
        <f>IF(E600&gt;0,+VLOOKUP($E600,'CODE GENERATOR'!$D:$AC,20,FALSE),0)</f>
        <v>2402_S01_33595</v>
      </c>
      <c r="Z600" s="101" t="str">
        <f>IF(E600&gt;0,+VLOOKUP($E600,'CODE GENERATOR'!$D:$AC,21,FALSE),0)</f>
        <v>2402_S01_33568</v>
      </c>
      <c r="AA600" s="101" t="str">
        <f>IF(E600&gt;0,+VLOOKUP($E600,'CODE GENERATOR'!$D:$AC,22,FALSE),0)</f>
        <v>2402_S01_33560</v>
      </c>
      <c r="AB600" s="101" t="str">
        <f>IF(E600&gt;0,+VLOOKUP($E600,'CODE GENERATOR'!$D:$AC,23,FALSE),0)</f>
        <v>2402_S01_33588</v>
      </c>
      <c r="AC600" s="101" t="str">
        <f>IF(E600&gt;0,+VLOOKUP($E600,'CODE GENERATOR'!$D:$AC,24,FALSE),0)</f>
        <v/>
      </c>
      <c r="AD600" s="101" t="str">
        <f>IF(E600&gt;0,+VLOOKUP($E600,'CODE GENERATOR'!$D:$AC,25,FALSE),0)</f>
        <v/>
      </c>
      <c r="AE600" s="101" t="str">
        <f>IF(E600&gt;0,+VLOOKUP($E600,'CODE GENERATOR'!$D:$AC,26,FALSE),0)</f>
        <v/>
      </c>
      <c r="AF600" s="149" t="str">
        <f>IF($C600&gt;0,$C600&amp;" "&amp;$P600&amp;" "&amp;+VLOOKUP($C600,'STYLE NAMES'!$B:$AC,10,FALSE),"""")</f>
        <v>LUGANO NAVY/WHITE MEN'S COMPETITION SHIRT LONG SLEEVE B.D. COLLAR</v>
      </c>
      <c r="AG600" s="101" t="str">
        <f>"Enjoy our "&amp;(AF600)&amp;"; "&amp;IF(C600&gt;0,+VLOOKUP($C600,'STYLE NAMES'!$B:$AC,11,FALSE),"")</f>
        <v>Enjoy our LUGANO NAVY/WHITE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600" s="101" t="str">
        <f>IF(C600&gt;0,+VLOOKUP($C600,'STYLE NAMES'!$B:$AC,12,FALSE),"")</f>
        <v>* Specially engineered design for high performance
* 4-way super stretch piquet jersey
* Soft and comfortable
* Breathable
* Quick dry
Composition:
95% Poliamide 5% Elasthane</v>
      </c>
      <c r="AI600" s="101" t="str">
        <f>IF(C600&gt;0,+VLOOKUP($C600,'STYLE NAMES'!$B:$AC,13,FALSE),"")</f>
        <v>Machine Wash at 30°C
Mild process
Iron at low temperature
Iron from REVERSE
Do NOT iron on logos or prints
Do not bleach
Do NOT Tumble Dry</v>
      </c>
      <c r="AJ600" s="149" t="str">
        <f>IF($C600&gt;0,$C600&amp;" "&amp;$P600&amp;" "&amp;+VLOOKUP($C600,'STYLE NAMES'!$B:$AC,14,FALSE),"""")</f>
        <v>LUGANO NAVY/WHITE ERKEK UZUN KOL YARIŞMA GÖMLEĞİ - DÜĞMELİ YAKA</v>
      </c>
      <c r="AK600" s="149" t="str">
        <f>"Cavalier SanMarco tarafından tasarlanan "&amp;(AJ600)&amp;"; "&amp;IF(C600&gt;0,+VLOOKUP($C600,'STYLE NAMES'!$B:$AC,15,FALSE),"")</f>
        <v>Cavalier SanMarco tarafından tasarlanan LUGANO NAVY/WHITE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600" s="149" t="str">
        <f>IF(C600&gt;0,+VLOOKUP($C600,'STYLE NAMES'!$B:$AC,16,FALSE),"")</f>
        <v>* Yüksek performans için özel tasarım
* 4 yönlü süper streç pike kumaş
* Yumuşak ve rahat
* Nefes alabilir
* Hızlı kuruma
Kompozisyon:
%95 Polyamid  %5 Elastan</v>
      </c>
      <c r="AM600" s="149" t="str">
        <f>IF(C600&gt;0,+VLOOKUP($C600,'STYLE NAMES'!$B:$AC,17,FALSE),"")</f>
        <v>Makinede 30°C' de Yıkayın
Hassas Yıkama
Ilık ütü yapın
Tersten ütüleyin
Logo ve baskıları ÜTÜLEMEYİN
Çamaşır suyu kullanmayın
Kurutma Makinesinde Kurutmayın</v>
      </c>
      <c r="AN600" s="149" t="str">
        <f>IF($C600&gt;0,$C600&amp;" "&amp;$P600&amp;" "&amp;+VLOOKUP($C600,'STYLE NAMES'!$B:$AC,18,FALSE),"""")</f>
        <v>LUGANO NAVY/WHITE CAMICIA DA CONCORSO PER UOMO MANICA LUNGA COLLO B.D.</v>
      </c>
      <c r="AO600" s="101" t="str">
        <f>"Disegnato da Cavalier SanMarco "&amp;(AN600)&amp;"; "&amp;IF(C600&gt;0,+VLOOKUP($C600,'STYLE NAMES'!$B:$AC,19,FALSE),"")</f>
        <v>Disegnato da Cavalier SanMarco LUGANO NAVY/WHITE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600" s="101" t="str">
        <f>IF(C600&gt;0,+VLOOKUP($C600,'STYLE NAMES'!$B:$AC,20,FALSE),"")</f>
        <v>Design ingegnerizzato per alte prestazioni 
Jersey piqué elasticizzato  4-way-stretch 
Morbido e confortevole 
Traspirante Asciugatura rapida 
Composizione: 
95% Poliammide  5% Elastan</v>
      </c>
      <c r="AQ600" s="101" t="str">
        <f>IF(C600&gt;0,+VLOOKUP($C600,'STYLE NAMES'!$B:$AC,21,FALSE),"")</f>
        <v>Lavare in lavatrice a 30°C Ciclo delicato 
Stirare a bassa temperatura
Stirare al rovescio 
Non stirare su loghi o stampe 
Non candeggiare 
Non asciugare in asciugatrice</v>
      </c>
      <c r="AR600" s="101">
        <f>IF(D600&gt;0,+VLOOKUP($C600,'STYLE NAMES'!$B:$AC,22,FALSE),"")</f>
        <v>0</v>
      </c>
      <c r="AS600" s="101">
        <f>IF(E600&gt;0,+VLOOKUP($C600,'STYLE NAMES'!$B:$AC,23,FALSE),"")</f>
        <v>0</v>
      </c>
      <c r="AT600" s="101">
        <f>IF(F600&gt;0,+VLOOKUP($C600,'STYLE NAMES'!$B:$AC,24,FALSE),"")</f>
        <v>0</v>
      </c>
      <c r="AU600" s="101">
        <f>IF(G600&gt;0,+VLOOKUP($C600,'STYLE NAMES'!$B:$AC,25,FALSE),"")</f>
        <v>0</v>
      </c>
      <c r="AV600" s="101" t="str">
        <f>+VLOOKUP($S600,'CODE GENERATOR'!$P:$AM,15,FALSE)</f>
        <v>R.BOTMN_BRC0066_TJR0026TAUTAU</v>
      </c>
      <c r="AW600" s="101" t="str">
        <f>+VLOOKUP($S600,'CODE GENERATOR'!$P:$AM,16,FALSE)</f>
        <v>A.RACUX_BLT0015_BRD0012BRWNAV</v>
      </c>
      <c r="AX600" s="101" t="str">
        <f>+VLOOKUP($S600,'CODE GENERATOR'!$P:$AM,17,FALSE)</f>
        <v>A.RACMN_TIE0016_PES0000WHTWHT</v>
      </c>
      <c r="AY600" s="101">
        <f>+VLOOKUP($S600,'CODE GENERATOR'!$P:$AM,18,FALSE)</f>
        <v>0</v>
      </c>
      <c r="AZ600" s="101">
        <f>+VLOOKUP($S600,'CODE GENERATOR'!$P:$AM,19,FALSE)</f>
        <v>0</v>
      </c>
      <c r="BA600" s="101">
        <f>+VLOOKUP($S600,'CODE GENERATOR'!$P:$AM,20,FALSE)</f>
        <v>0</v>
      </c>
      <c r="BB600" s="101">
        <f>+VLOOKUP($S600,'CODE GENERATOR'!$P:$AM,21,FALSE)</f>
        <v>0</v>
      </c>
      <c r="BC600" s="101">
        <f>+VLOOKUP($S600,'CODE GENERATOR'!$P:$AM,22,FALSE)</f>
        <v>0</v>
      </c>
      <c r="BD600" s="101">
        <f>+VLOOKUP($S600,'CODE GENERATOR'!$P:$AM,23,FALSE)</f>
        <v>0</v>
      </c>
      <c r="BE600" s="101">
        <f>+VLOOKUP($S600,'CODE GENERATOR'!$P:$AM,24,FALSE)</f>
        <v>0</v>
      </c>
      <c r="BF600" s="101">
        <f>IF(C600&gt;0,+VLOOKUP(G600,'CATEGORY ID'!$A$1:$L$118,3,FALSE),"")</f>
        <v>30</v>
      </c>
      <c r="BG600" s="101">
        <f>IF(C600&gt;0,+VLOOKUP(H600,'CATEGORY ID'!$D$1:$L$118,3,FALSE),"")</f>
        <v>2</v>
      </c>
      <c r="BH600" s="101">
        <f>IF(C600&gt;0,+VLOOKUP((+H600&amp;I600),'CATEGORY ID'!$H$1:$I$121,2,FALSE),"")</f>
        <v>108</v>
      </c>
      <c r="BJ600" s="101">
        <f>IF(C600&gt;0,IF(COUNTIF('CATEGORY ID'!$K$1:$K$121,+H600&amp;K600) &gt; 0, +VLOOKUP(+H600&amp;K600,'CATEGORY ID'!$K$1:$L$121,2,FALSE),""),"")</f>
        <v>221</v>
      </c>
      <c r="BK600" s="101" t="str">
        <f>IF(C600&gt;0,IF(COUNTIF('CATEGORY ID'!$K$124:$K$165, +VLOOKUP(C600,'STYLE NAMES'!$B:$AE,30,FALSE)) &gt; 0, +VLOOKUP(VLOOKUP(C600,'STYLE NAMES'!$B:$AE,30,FALSE),'CATEGORY ID'!K:M,2,FALSE),""),"")</f>
        <v/>
      </c>
      <c r="BO600" s="101">
        <v>21</v>
      </c>
      <c r="BR600" s="101" t="str" cm="1">
        <f t="array" ref="BR600">IF(C600&gt;0,_xlfn.TEXTJOIN(";", TRUE,_xlfn.UNIQUE(_xlfn._xlws.FILTER(BF600:BQ600,(BF600:BQ600&gt;0)),TRUE,FALSE)),"")&amp;";"&amp;BS600</f>
        <v>30;2;108;221;21;210</v>
      </c>
      <c r="BS600" s="101">
        <v>210</v>
      </c>
      <c r="BU600" s="106">
        <f>IF(C600&gt;0,+VLOOKUP($C600,'STYLE NAMES'!$B:$AC,26,FALSE),"")</f>
        <v>129.9</v>
      </c>
      <c r="BV600" s="106">
        <f>IF(C600&gt;0,+VLOOKUP($C600,'STYLE NAMES'!$B:$AC,27,FALSE),"")</f>
        <v>7140</v>
      </c>
      <c r="BW600" s="106">
        <f>IF(C600&gt;0,+VLOOKUP($C600,'STYLE NAMES'!$B:$AC,28,FALSE),"")</f>
        <v>149.38499999999999</v>
      </c>
      <c r="BY600"/>
      <c r="BZ600" s="101">
        <v>0</v>
      </c>
      <c r="CA600" s="137">
        <f t="shared" si="42"/>
        <v>1</v>
      </c>
      <c r="CB600" s="137">
        <f>+VLOOKUP(C600,'[2]STYLES &amp; MODELS MATRIX'!$A:$G,7,FALSE)</f>
        <v>0</v>
      </c>
      <c r="CC600" s="137" t="str">
        <f>+VLOOKUP(C600,'[1]STYLES &amp; SIZE CHARTS'!$A:$H,8,FALSE)</f>
        <v>MT-LSCP1</v>
      </c>
      <c r="CD600" s="137"/>
      <c r="CE600" s="205"/>
      <c r="CF600" s="141"/>
    </row>
    <row r="601" spans="1:84" s="101" customFormat="1" ht="12" customHeight="1" x14ac:dyDescent="0.2">
      <c r="A601" s="102">
        <f t="shared" si="40"/>
        <v>8683711006541</v>
      </c>
      <c r="B601" s="101" t="s">
        <v>895</v>
      </c>
      <c r="C601" s="101" t="s">
        <v>419</v>
      </c>
      <c r="D601" s="101" t="s">
        <v>2976</v>
      </c>
      <c r="E601" s="203" t="s">
        <v>2408</v>
      </c>
      <c r="F601" s="101" t="s">
        <v>2248</v>
      </c>
      <c r="G601" s="101" t="str">
        <f>IF(C601&gt;0,+VLOOKUP($C601,'STYLE NAMES'!$B:$AC,4,FALSE),"")</f>
        <v>RIDER</v>
      </c>
      <c r="H601" s="101" t="str">
        <f>IF(C601&gt;0,+VLOOKUP($C601,'STYLE NAMES'!$B:$AC,5,FALSE),"")</f>
        <v>MEN</v>
      </c>
      <c r="I601" s="101" t="str">
        <f>IF(C601&gt;0,+VLOOKUP($C601,'STYLE NAMES'!$B:$AC,6,FALSE),"")</f>
        <v>TOPS</v>
      </c>
      <c r="J601" s="101" t="str">
        <f>IF(C601&gt;0,+VLOOKUP($C601,'STYLE NAMES'!$B:$AC,7,FALSE),"")</f>
        <v>MEN</v>
      </c>
      <c r="K601" s="101" t="str">
        <f>IF(C601&gt;0,+VLOOKUP($C601,'STYLE NAMES'!$B:$AC,8,FALSE),"")</f>
        <v>COMPETITION SHIRTS</v>
      </c>
      <c r="L601" s="101" t="str">
        <f>IF(E601&gt;0,+VLOOKUP($E601,'CODE GENERATOR'!$D:$T,3,FALSE),"")</f>
        <v>A</v>
      </c>
      <c r="M601" s="101" t="str">
        <f>IF(E601&gt;0,+VLOOKUP($E601,'CODE GENERATOR'!$D:$T,4,FALSE),"")</f>
        <v>PIQUET</v>
      </c>
      <c r="N601" s="101" t="str">
        <f>IF(E601&gt;0,+VLOOKUP($E601,'CODE GENERATOR'!$D:$T,6,FALSE),"")</f>
        <v>NAVY</v>
      </c>
      <c r="O601" s="101" t="str">
        <f>IF(E601&gt;0,+VLOOKUP($E601,'CODE GENERATOR'!$D:$T,7,FALSE),"")</f>
        <v>WHITE</v>
      </c>
      <c r="P601" s="101" t="str">
        <f t="shared" si="41"/>
        <v>NAVY/WHITE</v>
      </c>
      <c r="Q601" s="104" t="str">
        <f>IF(E601&gt;0,+VLOOKUP($E601,'CODE GENERATOR'!$D:$T,11,FALSE),"")</f>
        <v>R.TOPMN_CPS0053</v>
      </c>
      <c r="R601" s="104" t="str">
        <f>IF(E601&gt;0,+VLOOKUP($E601,'CODE GENERATOR'!$D:$T,12,FALSE),"")</f>
        <v>PIQ0015NAVWHT</v>
      </c>
      <c r="S601" s="104" t="str">
        <f>IF(E601&gt;0,+VLOOKUP($E601,'CODE GENERATOR'!$D:$T,13,FALSE),"")</f>
        <v>R.TOPMN_CPS0053_PIQ0015NAVWHT</v>
      </c>
      <c r="T601" s="104" t="str">
        <f t="shared" si="39"/>
        <v>R.TOPMN_CPS0053_PIQ0015NAVWHT_L</v>
      </c>
      <c r="U601" s="105">
        <v>8683711006541</v>
      </c>
      <c r="V601" s="107" t="str" cm="1">
        <f t="array" ref="V601">_xlfn.TEXTJOIN(";", TRUE, _xlfn.UNIQUE(_xlfn._xlws.FILTER(P$3:P$10029, C$3:C$10029=C601)))</f>
        <v>WHITE;NAVY/WHITE</v>
      </c>
      <c r="W601" s="107" t="str" cm="1">
        <f t="array" ref="W601">_xlfn.TEXTJOIN(";", TRUE, _xlfn.UNIQUE(_xlfn._xlws.FILTER(F$3:F$10029, C$3:C$10029=C601)))</f>
        <v>XS;S;M;L;XL;XXL</v>
      </c>
      <c r="X601" s="101" t="str">
        <f>IF(E601&gt;0,+VLOOKUP($E601,'CODE GENERATOR'!$D:$AC,19,FALSE),0)</f>
        <v>2402_S01_33563</v>
      </c>
      <c r="Y601" s="101" t="str">
        <f>IF(E601&gt;0,+VLOOKUP($E601,'CODE GENERATOR'!$D:$AC,20,FALSE),0)</f>
        <v>2402_S01_33595</v>
      </c>
      <c r="Z601" s="101" t="str">
        <f>IF(E601&gt;0,+VLOOKUP($E601,'CODE GENERATOR'!$D:$AC,21,FALSE),0)</f>
        <v>2402_S01_33568</v>
      </c>
      <c r="AA601" s="101" t="str">
        <f>IF(E601&gt;0,+VLOOKUP($E601,'CODE GENERATOR'!$D:$AC,22,FALSE),0)</f>
        <v>2402_S01_33560</v>
      </c>
      <c r="AB601" s="101" t="str">
        <f>IF(E601&gt;0,+VLOOKUP($E601,'CODE GENERATOR'!$D:$AC,23,FALSE),0)</f>
        <v>2402_S01_33588</v>
      </c>
      <c r="AC601" s="101" t="str">
        <f>IF(E601&gt;0,+VLOOKUP($E601,'CODE GENERATOR'!$D:$AC,24,FALSE),0)</f>
        <v/>
      </c>
      <c r="AD601" s="101" t="str">
        <f>IF(E601&gt;0,+VLOOKUP($E601,'CODE GENERATOR'!$D:$AC,25,FALSE),0)</f>
        <v/>
      </c>
      <c r="AE601" s="101" t="str">
        <f>IF(E601&gt;0,+VLOOKUP($E601,'CODE GENERATOR'!$D:$AC,26,FALSE),0)</f>
        <v/>
      </c>
      <c r="AF601" s="149" t="str">
        <f>IF($C601&gt;0,$C601&amp;" "&amp;$P601&amp;" "&amp;+VLOOKUP($C601,'STYLE NAMES'!$B:$AC,10,FALSE),"""")</f>
        <v>LUGANO NAVY/WHITE MEN'S COMPETITION SHIRT LONG SLEEVE B.D. COLLAR</v>
      </c>
      <c r="AG601" s="101" t="str">
        <f>"Enjoy our "&amp;(AF601)&amp;"; "&amp;IF(C601&gt;0,+VLOOKUP($C601,'STYLE NAMES'!$B:$AC,11,FALSE),"")</f>
        <v>Enjoy our LUGANO NAVY/WHITE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601" s="101" t="str">
        <f>IF(C601&gt;0,+VLOOKUP($C601,'STYLE NAMES'!$B:$AC,12,FALSE),"")</f>
        <v>* Specially engineered design for high performance
* 4-way super stretch piquet jersey
* Soft and comfortable
* Breathable
* Quick dry
Composition:
95% Poliamide 5% Elasthane</v>
      </c>
      <c r="AI601" s="101" t="str">
        <f>IF(C601&gt;0,+VLOOKUP($C601,'STYLE NAMES'!$B:$AC,13,FALSE),"")</f>
        <v>Machine Wash at 30°C
Mild process
Iron at low temperature
Iron from REVERSE
Do NOT iron on logos or prints
Do not bleach
Do NOT Tumble Dry</v>
      </c>
      <c r="AJ601" s="149" t="str">
        <f>IF($C601&gt;0,$C601&amp;" "&amp;$P601&amp;" "&amp;+VLOOKUP($C601,'STYLE NAMES'!$B:$AC,14,FALSE),"""")</f>
        <v>LUGANO NAVY/WHITE ERKEK UZUN KOL YARIŞMA GÖMLEĞİ - DÜĞMELİ YAKA</v>
      </c>
      <c r="AK601" s="149" t="str">
        <f>"Cavalier SanMarco tarafından tasarlanan "&amp;(AJ601)&amp;"; "&amp;IF(C601&gt;0,+VLOOKUP($C601,'STYLE NAMES'!$B:$AC,15,FALSE),"")</f>
        <v>Cavalier SanMarco tarafından tasarlanan LUGANO NAVY/WHITE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601" s="149" t="str">
        <f>IF(C601&gt;0,+VLOOKUP($C601,'STYLE NAMES'!$B:$AC,16,FALSE),"")</f>
        <v>* Yüksek performans için özel tasarım
* 4 yönlü süper streç pike kumaş
* Yumuşak ve rahat
* Nefes alabilir
* Hızlı kuruma
Kompozisyon:
%95 Polyamid  %5 Elastan</v>
      </c>
      <c r="AM601" s="149" t="str">
        <f>IF(C601&gt;0,+VLOOKUP($C601,'STYLE NAMES'!$B:$AC,17,FALSE),"")</f>
        <v>Makinede 30°C' de Yıkayın
Hassas Yıkama
Ilık ütü yapın
Tersten ütüleyin
Logo ve baskıları ÜTÜLEMEYİN
Çamaşır suyu kullanmayın
Kurutma Makinesinde Kurutmayın</v>
      </c>
      <c r="AN601" s="149" t="str">
        <f>IF($C601&gt;0,$C601&amp;" "&amp;$P601&amp;" "&amp;+VLOOKUP($C601,'STYLE NAMES'!$B:$AC,18,FALSE),"""")</f>
        <v>LUGANO NAVY/WHITE CAMICIA DA CONCORSO PER UOMO MANICA LUNGA COLLO B.D.</v>
      </c>
      <c r="AO601" s="101" t="str">
        <f>"Disegnato da Cavalier SanMarco "&amp;(AN601)&amp;"; "&amp;IF(C601&gt;0,+VLOOKUP($C601,'STYLE NAMES'!$B:$AC,19,FALSE),"")</f>
        <v>Disegnato da Cavalier SanMarco LUGANO NAVY/WHITE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601" s="101" t="str">
        <f>IF(C601&gt;0,+VLOOKUP($C601,'STYLE NAMES'!$B:$AC,20,FALSE),"")</f>
        <v>Design ingegnerizzato per alte prestazioni 
Jersey piqué elasticizzato  4-way-stretch 
Morbido e confortevole 
Traspirante Asciugatura rapida 
Composizione: 
95% Poliammide  5% Elastan</v>
      </c>
      <c r="AQ601" s="101" t="str">
        <f>IF(C601&gt;0,+VLOOKUP($C601,'STYLE NAMES'!$B:$AC,21,FALSE),"")</f>
        <v>Lavare in lavatrice a 30°C Ciclo delicato 
Stirare a bassa temperatura
Stirare al rovescio 
Non stirare su loghi o stampe 
Non candeggiare 
Non asciugare in asciugatrice</v>
      </c>
      <c r="AR601" s="101">
        <f>IF(D601&gt;0,+VLOOKUP($C601,'STYLE NAMES'!$B:$AC,22,FALSE),"")</f>
        <v>0</v>
      </c>
      <c r="AS601" s="101">
        <f>IF(E601&gt;0,+VLOOKUP($C601,'STYLE NAMES'!$B:$AC,23,FALSE),"")</f>
        <v>0</v>
      </c>
      <c r="AT601" s="101">
        <f>IF(F601&gt;0,+VLOOKUP($C601,'STYLE NAMES'!$B:$AC,24,FALSE),"")</f>
        <v>0</v>
      </c>
      <c r="AU601" s="101">
        <f>IF(G601&gt;0,+VLOOKUP($C601,'STYLE NAMES'!$B:$AC,25,FALSE),"")</f>
        <v>0</v>
      </c>
      <c r="AV601" s="101" t="str">
        <f>+VLOOKUP($S601,'CODE GENERATOR'!$P:$AM,15,FALSE)</f>
        <v>R.BOTMN_BRC0066_TJR0026TAUTAU</v>
      </c>
      <c r="AW601" s="101" t="str">
        <f>+VLOOKUP($S601,'CODE GENERATOR'!$P:$AM,16,FALSE)</f>
        <v>A.RACUX_BLT0015_BRD0012BRWNAV</v>
      </c>
      <c r="AX601" s="101" t="str">
        <f>+VLOOKUP($S601,'CODE GENERATOR'!$P:$AM,17,FALSE)</f>
        <v>A.RACMN_TIE0016_PES0000WHTWHT</v>
      </c>
      <c r="AY601" s="101">
        <f>+VLOOKUP($S601,'CODE GENERATOR'!$P:$AM,18,FALSE)</f>
        <v>0</v>
      </c>
      <c r="AZ601" s="101">
        <f>+VLOOKUP($S601,'CODE GENERATOR'!$P:$AM,19,FALSE)</f>
        <v>0</v>
      </c>
      <c r="BA601" s="101">
        <f>+VLOOKUP($S601,'CODE GENERATOR'!$P:$AM,20,FALSE)</f>
        <v>0</v>
      </c>
      <c r="BB601" s="101">
        <f>+VLOOKUP($S601,'CODE GENERATOR'!$P:$AM,21,FALSE)</f>
        <v>0</v>
      </c>
      <c r="BC601" s="101">
        <f>+VLOOKUP($S601,'CODE GENERATOR'!$P:$AM,22,FALSE)</f>
        <v>0</v>
      </c>
      <c r="BD601" s="101">
        <f>+VLOOKUP($S601,'CODE GENERATOR'!$P:$AM,23,FALSE)</f>
        <v>0</v>
      </c>
      <c r="BE601" s="101">
        <f>+VLOOKUP($S601,'CODE GENERATOR'!$P:$AM,24,FALSE)</f>
        <v>0</v>
      </c>
      <c r="BF601" s="101">
        <f>IF(C601&gt;0,+VLOOKUP(G601,'CATEGORY ID'!$A$1:$L$118,3,FALSE),"")</f>
        <v>30</v>
      </c>
      <c r="BG601" s="101">
        <f>IF(C601&gt;0,+VLOOKUP(H601,'CATEGORY ID'!$D$1:$L$118,3,FALSE),"")</f>
        <v>2</v>
      </c>
      <c r="BH601" s="101">
        <f>IF(C601&gt;0,+VLOOKUP((+H601&amp;I601),'CATEGORY ID'!$H$1:$I$121,2,FALSE),"")</f>
        <v>108</v>
      </c>
      <c r="BJ601" s="101">
        <f>IF(C601&gt;0,IF(COUNTIF('CATEGORY ID'!$K$1:$K$121,+H601&amp;K601) &gt; 0, +VLOOKUP(+H601&amp;K601,'CATEGORY ID'!$K$1:$L$121,2,FALSE),""),"")</f>
        <v>221</v>
      </c>
      <c r="BK601" s="101" t="str">
        <f>IF(C601&gt;0,IF(COUNTIF('CATEGORY ID'!$K$124:$K$165, +VLOOKUP(C601,'STYLE NAMES'!$B:$AE,30,FALSE)) &gt; 0, +VLOOKUP(VLOOKUP(C601,'STYLE NAMES'!$B:$AE,30,FALSE),'CATEGORY ID'!K:M,2,FALSE),""),"")</f>
        <v/>
      </c>
      <c r="BO601" s="101">
        <v>21</v>
      </c>
      <c r="BR601" s="101" t="str" cm="1">
        <f t="array" ref="BR601">IF(C601&gt;0,_xlfn.TEXTJOIN(";", TRUE,_xlfn.UNIQUE(_xlfn._xlws.FILTER(BF601:BQ601,(BF601:BQ601&gt;0)),TRUE,FALSE)),"")&amp;";"&amp;BS601</f>
        <v>30;2;108;221;21;210</v>
      </c>
      <c r="BS601" s="101">
        <v>210</v>
      </c>
      <c r="BU601" s="106">
        <f>IF(C601&gt;0,+VLOOKUP($C601,'STYLE NAMES'!$B:$AC,26,FALSE),"")</f>
        <v>129.9</v>
      </c>
      <c r="BV601" s="106">
        <f>IF(C601&gt;0,+VLOOKUP($C601,'STYLE NAMES'!$B:$AC,27,FALSE),"")</f>
        <v>7140</v>
      </c>
      <c r="BW601" s="106">
        <f>IF(C601&gt;0,+VLOOKUP($C601,'STYLE NAMES'!$B:$AC,28,FALSE),"")</f>
        <v>149.38499999999999</v>
      </c>
      <c r="BY601"/>
      <c r="BZ601" s="101">
        <v>0</v>
      </c>
      <c r="CA601" s="137">
        <f t="shared" si="42"/>
        <v>1</v>
      </c>
      <c r="CB601" s="137">
        <f>+VLOOKUP(C601,'[2]STYLES &amp; MODELS MATRIX'!$A:$G,7,FALSE)</f>
        <v>0</v>
      </c>
      <c r="CC601" s="137" t="str">
        <f>+VLOOKUP(C601,'[1]STYLES &amp; SIZE CHARTS'!$A:$H,8,FALSE)</f>
        <v>MT-LSCP1</v>
      </c>
      <c r="CD601" s="137"/>
      <c r="CE601" s="205"/>
      <c r="CF601" s="141"/>
    </row>
    <row r="602" spans="1:84" s="101" customFormat="1" ht="12" customHeight="1" x14ac:dyDescent="0.2">
      <c r="A602" s="102">
        <f t="shared" si="40"/>
        <v>8683711006558</v>
      </c>
      <c r="B602" s="101" t="s">
        <v>895</v>
      </c>
      <c r="C602" s="101" t="s">
        <v>419</v>
      </c>
      <c r="D602" s="101" t="s">
        <v>2976</v>
      </c>
      <c r="E602" s="203" t="s">
        <v>2408</v>
      </c>
      <c r="F602" s="101" t="s">
        <v>2249</v>
      </c>
      <c r="G602" s="101" t="str">
        <f>IF(C602&gt;0,+VLOOKUP($C602,'STYLE NAMES'!$B:$AC,4,FALSE),"")</f>
        <v>RIDER</v>
      </c>
      <c r="H602" s="101" t="str">
        <f>IF(C602&gt;0,+VLOOKUP($C602,'STYLE NAMES'!$B:$AC,5,FALSE),"")</f>
        <v>MEN</v>
      </c>
      <c r="I602" s="101" t="str">
        <f>IF(C602&gt;0,+VLOOKUP($C602,'STYLE NAMES'!$B:$AC,6,FALSE),"")</f>
        <v>TOPS</v>
      </c>
      <c r="J602" s="101" t="str">
        <f>IF(C602&gt;0,+VLOOKUP($C602,'STYLE NAMES'!$B:$AC,7,FALSE),"")</f>
        <v>MEN</v>
      </c>
      <c r="K602" s="101" t="str">
        <f>IF(C602&gt;0,+VLOOKUP($C602,'STYLE NAMES'!$B:$AC,8,FALSE),"")</f>
        <v>COMPETITION SHIRTS</v>
      </c>
      <c r="L602" s="101" t="str">
        <f>IF(E602&gt;0,+VLOOKUP($E602,'CODE GENERATOR'!$D:$T,3,FALSE),"")</f>
        <v>A</v>
      </c>
      <c r="M602" s="101" t="str">
        <f>IF(E602&gt;0,+VLOOKUP($E602,'CODE GENERATOR'!$D:$T,4,FALSE),"")</f>
        <v>PIQUET</v>
      </c>
      <c r="N602" s="101" t="str">
        <f>IF(E602&gt;0,+VLOOKUP($E602,'CODE GENERATOR'!$D:$T,6,FALSE),"")</f>
        <v>NAVY</v>
      </c>
      <c r="O602" s="101" t="str">
        <f>IF(E602&gt;0,+VLOOKUP($E602,'CODE GENERATOR'!$D:$T,7,FALSE),"")</f>
        <v>WHITE</v>
      </c>
      <c r="P602" s="101" t="str">
        <f t="shared" si="41"/>
        <v>NAVY/WHITE</v>
      </c>
      <c r="Q602" s="104" t="str">
        <f>IF(E602&gt;0,+VLOOKUP($E602,'CODE GENERATOR'!$D:$T,11,FALSE),"")</f>
        <v>R.TOPMN_CPS0053</v>
      </c>
      <c r="R602" s="104" t="str">
        <f>IF(E602&gt;0,+VLOOKUP($E602,'CODE GENERATOR'!$D:$T,12,FALSE),"")</f>
        <v>PIQ0015NAVWHT</v>
      </c>
      <c r="S602" s="104" t="str">
        <f>IF(E602&gt;0,+VLOOKUP($E602,'CODE GENERATOR'!$D:$T,13,FALSE),"")</f>
        <v>R.TOPMN_CPS0053_PIQ0015NAVWHT</v>
      </c>
      <c r="T602" s="104" t="str">
        <f t="shared" si="39"/>
        <v>R.TOPMN_CPS0053_PIQ0015NAVWHT_XL</v>
      </c>
      <c r="U602" s="105">
        <v>8683711006558</v>
      </c>
      <c r="V602" s="107" t="str" cm="1">
        <f t="array" ref="V602">_xlfn.TEXTJOIN(";", TRUE, _xlfn.UNIQUE(_xlfn._xlws.FILTER(P$3:P$10029, C$3:C$10029=C602)))</f>
        <v>WHITE;NAVY/WHITE</v>
      </c>
      <c r="W602" s="107" t="str" cm="1">
        <f t="array" ref="W602">_xlfn.TEXTJOIN(";", TRUE, _xlfn.UNIQUE(_xlfn._xlws.FILTER(F$3:F$10029, C$3:C$10029=C602)))</f>
        <v>XS;S;M;L;XL;XXL</v>
      </c>
      <c r="X602" s="101" t="str">
        <f>IF(E602&gt;0,+VLOOKUP($E602,'CODE GENERATOR'!$D:$AC,19,FALSE),0)</f>
        <v>2402_S01_33563</v>
      </c>
      <c r="Y602" s="101" t="str">
        <f>IF(E602&gt;0,+VLOOKUP($E602,'CODE GENERATOR'!$D:$AC,20,FALSE),0)</f>
        <v>2402_S01_33595</v>
      </c>
      <c r="Z602" s="101" t="str">
        <f>IF(E602&gt;0,+VLOOKUP($E602,'CODE GENERATOR'!$D:$AC,21,FALSE),0)</f>
        <v>2402_S01_33568</v>
      </c>
      <c r="AA602" s="101" t="str">
        <f>IF(E602&gt;0,+VLOOKUP($E602,'CODE GENERATOR'!$D:$AC,22,FALSE),0)</f>
        <v>2402_S01_33560</v>
      </c>
      <c r="AB602" s="101" t="str">
        <f>IF(E602&gt;0,+VLOOKUP($E602,'CODE GENERATOR'!$D:$AC,23,FALSE),0)</f>
        <v>2402_S01_33588</v>
      </c>
      <c r="AC602" s="101" t="str">
        <f>IF(E602&gt;0,+VLOOKUP($E602,'CODE GENERATOR'!$D:$AC,24,FALSE),0)</f>
        <v/>
      </c>
      <c r="AD602" s="101" t="str">
        <f>IF(E602&gt;0,+VLOOKUP($E602,'CODE GENERATOR'!$D:$AC,25,FALSE),0)</f>
        <v/>
      </c>
      <c r="AE602" s="101" t="str">
        <f>IF(E602&gt;0,+VLOOKUP($E602,'CODE GENERATOR'!$D:$AC,26,FALSE),0)</f>
        <v/>
      </c>
      <c r="AF602" s="149" t="str">
        <f>IF($C602&gt;0,$C602&amp;" "&amp;$P602&amp;" "&amp;+VLOOKUP($C602,'STYLE NAMES'!$B:$AC,10,FALSE),"""")</f>
        <v>LUGANO NAVY/WHITE MEN'S COMPETITION SHIRT LONG SLEEVE B.D. COLLAR</v>
      </c>
      <c r="AG602" s="101" t="str">
        <f>"Enjoy our "&amp;(AF602)&amp;"; "&amp;IF(C602&gt;0,+VLOOKUP($C602,'STYLE NAMES'!$B:$AC,11,FALSE),"")</f>
        <v>Enjoy our LUGANO NAVY/WHITE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602" s="101" t="str">
        <f>IF(C602&gt;0,+VLOOKUP($C602,'STYLE NAMES'!$B:$AC,12,FALSE),"")</f>
        <v>* Specially engineered design for high performance
* 4-way super stretch piquet jersey
* Soft and comfortable
* Breathable
* Quick dry
Composition:
95% Poliamide 5% Elasthane</v>
      </c>
      <c r="AI602" s="101" t="str">
        <f>IF(C602&gt;0,+VLOOKUP($C602,'STYLE NAMES'!$B:$AC,13,FALSE),"")</f>
        <v>Machine Wash at 30°C
Mild process
Iron at low temperature
Iron from REVERSE
Do NOT iron on logos or prints
Do not bleach
Do NOT Tumble Dry</v>
      </c>
      <c r="AJ602" s="149" t="str">
        <f>IF($C602&gt;0,$C602&amp;" "&amp;$P602&amp;" "&amp;+VLOOKUP($C602,'STYLE NAMES'!$B:$AC,14,FALSE),"""")</f>
        <v>LUGANO NAVY/WHITE ERKEK UZUN KOL YARIŞMA GÖMLEĞİ - DÜĞMELİ YAKA</v>
      </c>
      <c r="AK602" s="149" t="str">
        <f>"Cavalier SanMarco tarafından tasarlanan "&amp;(AJ602)&amp;"; "&amp;IF(C602&gt;0,+VLOOKUP($C602,'STYLE NAMES'!$B:$AC,15,FALSE),"")</f>
        <v>Cavalier SanMarco tarafından tasarlanan LUGANO NAVY/WHITE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602" s="149" t="str">
        <f>IF(C602&gt;0,+VLOOKUP($C602,'STYLE NAMES'!$B:$AC,16,FALSE),"")</f>
        <v>* Yüksek performans için özel tasarım
* 4 yönlü süper streç pike kumaş
* Yumuşak ve rahat
* Nefes alabilir
* Hızlı kuruma
Kompozisyon:
%95 Polyamid  %5 Elastan</v>
      </c>
      <c r="AM602" s="149" t="str">
        <f>IF(C602&gt;0,+VLOOKUP($C602,'STYLE NAMES'!$B:$AC,17,FALSE),"")</f>
        <v>Makinede 30°C' de Yıkayın
Hassas Yıkama
Ilık ütü yapın
Tersten ütüleyin
Logo ve baskıları ÜTÜLEMEYİN
Çamaşır suyu kullanmayın
Kurutma Makinesinde Kurutmayın</v>
      </c>
      <c r="AN602" s="149" t="str">
        <f>IF($C602&gt;0,$C602&amp;" "&amp;$P602&amp;" "&amp;+VLOOKUP($C602,'STYLE NAMES'!$B:$AC,18,FALSE),"""")</f>
        <v>LUGANO NAVY/WHITE CAMICIA DA CONCORSO PER UOMO MANICA LUNGA COLLO B.D.</v>
      </c>
      <c r="AO602" s="101" t="str">
        <f>"Disegnato da Cavalier SanMarco "&amp;(AN602)&amp;"; "&amp;IF(C602&gt;0,+VLOOKUP($C602,'STYLE NAMES'!$B:$AC,19,FALSE),"")</f>
        <v>Disegnato da Cavalier SanMarco LUGANO NAVY/WHITE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602" s="101" t="str">
        <f>IF(C602&gt;0,+VLOOKUP($C602,'STYLE NAMES'!$B:$AC,20,FALSE),"")</f>
        <v>Design ingegnerizzato per alte prestazioni 
Jersey piqué elasticizzato  4-way-stretch 
Morbido e confortevole 
Traspirante Asciugatura rapida 
Composizione: 
95% Poliammide  5% Elastan</v>
      </c>
      <c r="AQ602" s="101" t="str">
        <f>IF(C602&gt;0,+VLOOKUP($C602,'STYLE NAMES'!$B:$AC,21,FALSE),"")</f>
        <v>Lavare in lavatrice a 30°C Ciclo delicato 
Stirare a bassa temperatura
Stirare al rovescio 
Non stirare su loghi o stampe 
Non candeggiare 
Non asciugare in asciugatrice</v>
      </c>
      <c r="AR602" s="101">
        <f>IF(D602&gt;0,+VLOOKUP($C602,'STYLE NAMES'!$B:$AC,22,FALSE),"")</f>
        <v>0</v>
      </c>
      <c r="AS602" s="101">
        <f>IF(E602&gt;0,+VLOOKUP($C602,'STYLE NAMES'!$B:$AC,23,FALSE),"")</f>
        <v>0</v>
      </c>
      <c r="AT602" s="101">
        <f>IF(F602&gt;0,+VLOOKUP($C602,'STYLE NAMES'!$B:$AC,24,FALSE),"")</f>
        <v>0</v>
      </c>
      <c r="AU602" s="101">
        <f>IF(G602&gt;0,+VLOOKUP($C602,'STYLE NAMES'!$B:$AC,25,FALSE),"")</f>
        <v>0</v>
      </c>
      <c r="AV602" s="101" t="str">
        <f>+VLOOKUP($S602,'CODE GENERATOR'!$P:$AM,15,FALSE)</f>
        <v>R.BOTMN_BRC0066_TJR0026TAUTAU</v>
      </c>
      <c r="AW602" s="101" t="str">
        <f>+VLOOKUP($S602,'CODE GENERATOR'!$P:$AM,16,FALSE)</f>
        <v>A.RACUX_BLT0015_BRD0012BRWNAV</v>
      </c>
      <c r="AX602" s="101" t="str">
        <f>+VLOOKUP($S602,'CODE GENERATOR'!$P:$AM,17,FALSE)</f>
        <v>A.RACMN_TIE0016_PES0000WHTWHT</v>
      </c>
      <c r="AY602" s="101">
        <f>+VLOOKUP($S602,'CODE GENERATOR'!$P:$AM,18,FALSE)</f>
        <v>0</v>
      </c>
      <c r="AZ602" s="101">
        <f>+VLOOKUP($S602,'CODE GENERATOR'!$P:$AM,19,FALSE)</f>
        <v>0</v>
      </c>
      <c r="BA602" s="101">
        <f>+VLOOKUP($S602,'CODE GENERATOR'!$P:$AM,20,FALSE)</f>
        <v>0</v>
      </c>
      <c r="BB602" s="101">
        <f>+VLOOKUP($S602,'CODE GENERATOR'!$P:$AM,21,FALSE)</f>
        <v>0</v>
      </c>
      <c r="BC602" s="101">
        <f>+VLOOKUP($S602,'CODE GENERATOR'!$P:$AM,22,FALSE)</f>
        <v>0</v>
      </c>
      <c r="BD602" s="101">
        <f>+VLOOKUP($S602,'CODE GENERATOR'!$P:$AM,23,FALSE)</f>
        <v>0</v>
      </c>
      <c r="BE602" s="101">
        <f>+VLOOKUP($S602,'CODE GENERATOR'!$P:$AM,24,FALSE)</f>
        <v>0</v>
      </c>
      <c r="BF602" s="101">
        <f>IF(C602&gt;0,+VLOOKUP(G602,'CATEGORY ID'!$A$1:$L$118,3,FALSE),"")</f>
        <v>30</v>
      </c>
      <c r="BG602" s="101">
        <f>IF(C602&gt;0,+VLOOKUP(H602,'CATEGORY ID'!$D$1:$L$118,3,FALSE),"")</f>
        <v>2</v>
      </c>
      <c r="BH602" s="101">
        <f>IF(C602&gt;0,+VLOOKUP((+H602&amp;I602),'CATEGORY ID'!$H$1:$I$121,2,FALSE),"")</f>
        <v>108</v>
      </c>
      <c r="BJ602" s="101">
        <f>IF(C602&gt;0,IF(COUNTIF('CATEGORY ID'!$K$1:$K$121,+H602&amp;K602) &gt; 0, +VLOOKUP(+H602&amp;K602,'CATEGORY ID'!$K$1:$L$121,2,FALSE),""),"")</f>
        <v>221</v>
      </c>
      <c r="BK602" s="101" t="str">
        <f>IF(C602&gt;0,IF(COUNTIF('CATEGORY ID'!$K$124:$K$165, +VLOOKUP(C602,'STYLE NAMES'!$B:$AE,30,FALSE)) &gt; 0, +VLOOKUP(VLOOKUP(C602,'STYLE NAMES'!$B:$AE,30,FALSE),'CATEGORY ID'!K:M,2,FALSE),""),"")</f>
        <v/>
      </c>
      <c r="BO602" s="101">
        <v>21</v>
      </c>
      <c r="BR602" s="101" t="str" cm="1">
        <f t="array" ref="BR602">IF(C602&gt;0,_xlfn.TEXTJOIN(";", TRUE,_xlfn.UNIQUE(_xlfn._xlws.FILTER(BF602:BQ602,(BF602:BQ602&gt;0)),TRUE,FALSE)),"")&amp;";"&amp;BS602</f>
        <v>30;2;108;221;21;210</v>
      </c>
      <c r="BS602" s="101">
        <v>210</v>
      </c>
      <c r="BU602" s="106">
        <f>IF(C602&gt;0,+VLOOKUP($C602,'STYLE NAMES'!$B:$AC,26,FALSE),"")</f>
        <v>129.9</v>
      </c>
      <c r="BV602" s="106">
        <f>IF(C602&gt;0,+VLOOKUP($C602,'STYLE NAMES'!$B:$AC,27,FALSE),"")</f>
        <v>7140</v>
      </c>
      <c r="BW602" s="106">
        <f>IF(C602&gt;0,+VLOOKUP($C602,'STYLE NAMES'!$B:$AC,28,FALSE),"")</f>
        <v>149.38499999999999</v>
      </c>
      <c r="BY602"/>
      <c r="BZ602" s="101">
        <v>0</v>
      </c>
      <c r="CA602" s="137">
        <f t="shared" si="42"/>
        <v>1</v>
      </c>
      <c r="CB602" s="137">
        <f>+VLOOKUP(C602,'[2]STYLES &amp; MODELS MATRIX'!$A:$G,7,FALSE)</f>
        <v>0</v>
      </c>
      <c r="CC602" s="137" t="str">
        <f>+VLOOKUP(C602,'[1]STYLES &amp; SIZE CHARTS'!$A:$H,8,FALSE)</f>
        <v>MT-LSCP1</v>
      </c>
      <c r="CD602" s="137"/>
      <c r="CE602" s="205"/>
      <c r="CF602" s="141"/>
    </row>
    <row r="603" spans="1:84" s="101" customFormat="1" ht="12" customHeight="1" x14ac:dyDescent="0.2">
      <c r="A603" s="102">
        <f t="shared" si="40"/>
        <v>8683711006565</v>
      </c>
      <c r="B603" s="101" t="s">
        <v>895</v>
      </c>
      <c r="C603" s="101" t="s">
        <v>419</v>
      </c>
      <c r="D603" s="101" t="s">
        <v>2976</v>
      </c>
      <c r="E603" s="203" t="s">
        <v>2408</v>
      </c>
      <c r="F603" s="101" t="s">
        <v>2347</v>
      </c>
      <c r="G603" s="101" t="str">
        <f>IF(C603&gt;0,+VLOOKUP($C603,'STYLE NAMES'!$B:$AC,4,FALSE),"")</f>
        <v>RIDER</v>
      </c>
      <c r="H603" s="101" t="str">
        <f>IF(C603&gt;0,+VLOOKUP($C603,'STYLE NAMES'!$B:$AC,5,FALSE),"")</f>
        <v>MEN</v>
      </c>
      <c r="I603" s="101" t="str">
        <f>IF(C603&gt;0,+VLOOKUP($C603,'STYLE NAMES'!$B:$AC,6,FALSE),"")</f>
        <v>TOPS</v>
      </c>
      <c r="J603" s="101" t="str">
        <f>IF(C603&gt;0,+VLOOKUP($C603,'STYLE NAMES'!$B:$AC,7,FALSE),"")</f>
        <v>MEN</v>
      </c>
      <c r="K603" s="101" t="str">
        <f>IF(C603&gt;0,+VLOOKUP($C603,'STYLE NAMES'!$B:$AC,8,FALSE),"")</f>
        <v>COMPETITION SHIRTS</v>
      </c>
      <c r="L603" s="101" t="str">
        <f>IF(E603&gt;0,+VLOOKUP($E603,'CODE GENERATOR'!$D:$T,3,FALSE),"")</f>
        <v>A</v>
      </c>
      <c r="M603" s="101" t="str">
        <f>IF(E603&gt;0,+VLOOKUP($E603,'CODE GENERATOR'!$D:$T,4,FALSE),"")</f>
        <v>PIQUET</v>
      </c>
      <c r="N603" s="101" t="str">
        <f>IF(E603&gt;0,+VLOOKUP($E603,'CODE GENERATOR'!$D:$T,6,FALSE),"")</f>
        <v>NAVY</v>
      </c>
      <c r="O603" s="101" t="str">
        <f>IF(E603&gt;0,+VLOOKUP($E603,'CODE GENERATOR'!$D:$T,7,FALSE),"")</f>
        <v>WHITE</v>
      </c>
      <c r="P603" s="101" t="str">
        <f t="shared" si="41"/>
        <v>NAVY/WHITE</v>
      </c>
      <c r="Q603" s="104" t="str">
        <f>IF(E603&gt;0,+VLOOKUP($E603,'CODE GENERATOR'!$D:$T,11,FALSE),"")</f>
        <v>R.TOPMN_CPS0053</v>
      </c>
      <c r="R603" s="104" t="str">
        <f>IF(E603&gt;0,+VLOOKUP($E603,'CODE GENERATOR'!$D:$T,12,FALSE),"")</f>
        <v>PIQ0015NAVWHT</v>
      </c>
      <c r="S603" s="104" t="str">
        <f>IF(E603&gt;0,+VLOOKUP($E603,'CODE GENERATOR'!$D:$T,13,FALSE),"")</f>
        <v>R.TOPMN_CPS0053_PIQ0015NAVWHT</v>
      </c>
      <c r="T603" s="104" t="str">
        <f t="shared" si="39"/>
        <v>R.TOPMN_CPS0053_PIQ0015NAVWHT_XXL</v>
      </c>
      <c r="U603" s="105">
        <v>8683711006565</v>
      </c>
      <c r="V603" s="107" t="str" cm="1">
        <f t="array" ref="V603">_xlfn.TEXTJOIN(";", TRUE, _xlfn.UNIQUE(_xlfn._xlws.FILTER(P$3:P$10029, C$3:C$10029=C603)))</f>
        <v>WHITE;NAVY/WHITE</v>
      </c>
      <c r="W603" s="107" t="str" cm="1">
        <f t="array" ref="W603">_xlfn.TEXTJOIN(";", TRUE, _xlfn.UNIQUE(_xlfn._xlws.FILTER(F$3:F$10029, C$3:C$10029=C603)))</f>
        <v>XS;S;M;L;XL;XXL</v>
      </c>
      <c r="X603" s="101" t="str">
        <f>IF(E603&gt;0,+VLOOKUP($E603,'CODE GENERATOR'!$D:$AC,19,FALSE),0)</f>
        <v>2402_S01_33563</v>
      </c>
      <c r="Y603" s="101" t="str">
        <f>IF(E603&gt;0,+VLOOKUP($E603,'CODE GENERATOR'!$D:$AC,20,FALSE),0)</f>
        <v>2402_S01_33595</v>
      </c>
      <c r="Z603" s="101" t="str">
        <f>IF(E603&gt;0,+VLOOKUP($E603,'CODE GENERATOR'!$D:$AC,21,FALSE),0)</f>
        <v>2402_S01_33568</v>
      </c>
      <c r="AA603" s="101" t="str">
        <f>IF(E603&gt;0,+VLOOKUP($E603,'CODE GENERATOR'!$D:$AC,22,FALSE),0)</f>
        <v>2402_S01_33560</v>
      </c>
      <c r="AB603" s="101" t="str">
        <f>IF(E603&gt;0,+VLOOKUP($E603,'CODE GENERATOR'!$D:$AC,23,FALSE),0)</f>
        <v>2402_S01_33588</v>
      </c>
      <c r="AC603" s="101" t="str">
        <f>IF(E603&gt;0,+VLOOKUP($E603,'CODE GENERATOR'!$D:$AC,24,FALSE),0)</f>
        <v/>
      </c>
      <c r="AD603" s="101" t="str">
        <f>IF(E603&gt;0,+VLOOKUP($E603,'CODE GENERATOR'!$D:$AC,25,FALSE),0)</f>
        <v/>
      </c>
      <c r="AE603" s="101" t="str">
        <f>IF(E603&gt;0,+VLOOKUP($E603,'CODE GENERATOR'!$D:$AC,26,FALSE),0)</f>
        <v/>
      </c>
      <c r="AF603" s="149" t="str">
        <f>IF($C603&gt;0,$C603&amp;" "&amp;$P603&amp;" "&amp;+VLOOKUP($C603,'STYLE NAMES'!$B:$AC,10,FALSE),"""")</f>
        <v>LUGANO NAVY/WHITE MEN'S COMPETITION SHIRT LONG SLEEVE B.D. COLLAR</v>
      </c>
      <c r="AG603" s="101" t="str">
        <f>"Enjoy our "&amp;(AF603)&amp;"; "&amp;IF(C603&gt;0,+VLOOKUP($C603,'STYLE NAMES'!$B:$AC,11,FALSE),"")</f>
        <v>Enjoy our LUGANO NAVY/WHITE MEN'S COMPETITION SHIRT LONG SLEEVE B.D. COLLAR; 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
      <c r="AH603" s="101" t="str">
        <f>IF(C603&gt;0,+VLOOKUP($C603,'STYLE NAMES'!$B:$AC,12,FALSE),"")</f>
        <v>* Specially engineered design for high performance
* 4-way super stretch piquet jersey
* Soft and comfortable
* Breathable
* Quick dry
Composition:
95% Poliamide 5% Elasthane</v>
      </c>
      <c r="AI603" s="101" t="str">
        <f>IF(C603&gt;0,+VLOOKUP($C603,'STYLE NAMES'!$B:$AC,13,FALSE),"")</f>
        <v>Machine Wash at 30°C
Mild process
Iron at low temperature
Iron from REVERSE
Do NOT iron on logos or prints
Do not bleach
Do NOT Tumble Dry</v>
      </c>
      <c r="AJ603" s="149" t="str">
        <f>IF($C603&gt;0,$C603&amp;" "&amp;$P603&amp;" "&amp;+VLOOKUP($C603,'STYLE NAMES'!$B:$AC,14,FALSE),"""")</f>
        <v>LUGANO NAVY/WHITE ERKEK UZUN KOL YARIŞMA GÖMLEĞİ - DÜĞMELİ YAKA</v>
      </c>
      <c r="AK603" s="149" t="str">
        <f>"Cavalier SanMarco tarafından tasarlanan "&amp;(AJ603)&amp;"; "&amp;IF(C603&gt;0,+VLOOKUP($C603,'STYLE NAMES'!$B:$AC,15,FALSE),"")</f>
        <v>Cavalier SanMarco tarafından tasarlanan LUGANO NAVY/WHITE ERKEK UZUN KOL YARIŞMA GÖMLEĞİ - DÜĞMELİ YAKA; Moda sitili arenaya taşınıyor. Ünlü markaların performans serisi ürünlerine paralel olarak tasarlanan bu gömlekler, yarışmalar sırasındaki yüksek performans ihtiyaçlarınızı karşılayacak şekilde yüksek kaliteli teknik kumaştan üretilmiştir.
Özel polyamid örme kumaş vücudunuzla öyle bir uyum içinde hareket edecek ki varlığını neredeyse hissetmeyeceksiniz.
En güzel yanı ise hem günlük hayatta hem de at üstünde rahatlıkla ve çok şık olarak giyebileceksiniz.</v>
      </c>
      <c r="AL603" s="149" t="str">
        <f>IF(C603&gt;0,+VLOOKUP($C603,'STYLE NAMES'!$B:$AC,16,FALSE),"")</f>
        <v>* Yüksek performans için özel tasarım
* 4 yönlü süper streç pike kumaş
* Yumuşak ve rahat
* Nefes alabilir
* Hızlı kuruma
Kompozisyon:
%95 Polyamid  %5 Elastan</v>
      </c>
      <c r="AM603" s="149" t="str">
        <f>IF(C603&gt;0,+VLOOKUP($C603,'STYLE NAMES'!$B:$AC,17,FALSE),"")</f>
        <v>Makinede 30°C' de Yıkayın
Hassas Yıkama
Ilık ütü yapın
Tersten ütüleyin
Logo ve baskıları ÜTÜLEMEYİN
Çamaşır suyu kullanmayın
Kurutma Makinesinde Kurutmayın</v>
      </c>
      <c r="AN603" s="149" t="str">
        <f>IF($C603&gt;0,$C603&amp;" "&amp;$P603&amp;" "&amp;+VLOOKUP($C603,'STYLE NAMES'!$B:$AC,18,FALSE),"""")</f>
        <v>LUGANO NAVY/WHITE CAMICIA DA CONCORSO PER UOMO MANICA LUNGA COLLO B.D.</v>
      </c>
      <c r="AO603" s="101" t="str">
        <f>"Disegnato da Cavalier SanMarco "&amp;(AN603)&amp;"; "&amp;IF(C603&gt;0,+VLOOKUP($C603,'STYLE NAMES'!$B:$AC,19,FALSE),"")</f>
        <v>Disegnato da Cavalier SanMarco LUGANO NAVY/WHITE CAMICIA DA CONCORSO PER UOMO MANICA LUNGA COLLO B.D.; Lo stile fashion arriva sull'arena. Progettate in linea con i prodotti della linea performance di marchi rinomati, queste maglie sono realizzate in tessuto tecnico di alta qualità per soddisfare le tue esigenze di alte prestazioni durante le competizioni.
Lo speciale tessuto in maglia di poliammide si muove così fluidamente con il tuo corpo che quasi non ne noterai la presenza.
Ma soprattutto, puoi indossarle comodamente ed elegantemente sia nella vita di tutti i giorni che a cavallo.</v>
      </c>
      <c r="AP603" s="101" t="str">
        <f>IF(C603&gt;0,+VLOOKUP($C603,'STYLE NAMES'!$B:$AC,20,FALSE),"")</f>
        <v>Design ingegnerizzato per alte prestazioni 
Jersey piqué elasticizzato  4-way-stretch 
Morbido e confortevole 
Traspirante Asciugatura rapida 
Composizione: 
95% Poliammide  5% Elastan</v>
      </c>
      <c r="AQ603" s="101" t="str">
        <f>IF(C603&gt;0,+VLOOKUP($C603,'STYLE NAMES'!$B:$AC,21,FALSE),"")</f>
        <v>Lavare in lavatrice a 30°C Ciclo delicato 
Stirare a bassa temperatura
Stirare al rovescio 
Non stirare su loghi o stampe 
Non candeggiare 
Non asciugare in asciugatrice</v>
      </c>
      <c r="AR603" s="101">
        <f>IF(D603&gt;0,+VLOOKUP($C603,'STYLE NAMES'!$B:$AC,22,FALSE),"")</f>
        <v>0</v>
      </c>
      <c r="AS603" s="101">
        <f>IF(E603&gt;0,+VLOOKUP($C603,'STYLE NAMES'!$B:$AC,23,FALSE),"")</f>
        <v>0</v>
      </c>
      <c r="AT603" s="101">
        <f>IF(F603&gt;0,+VLOOKUP($C603,'STYLE NAMES'!$B:$AC,24,FALSE),"")</f>
        <v>0</v>
      </c>
      <c r="AU603" s="101">
        <f>IF(G603&gt;0,+VLOOKUP($C603,'STYLE NAMES'!$B:$AC,25,FALSE),"")</f>
        <v>0</v>
      </c>
      <c r="AV603" s="101" t="str">
        <f>+VLOOKUP($S603,'CODE GENERATOR'!$P:$AM,15,FALSE)</f>
        <v>R.BOTMN_BRC0066_TJR0026TAUTAU</v>
      </c>
      <c r="AW603" s="101" t="str">
        <f>+VLOOKUP($S603,'CODE GENERATOR'!$P:$AM,16,FALSE)</f>
        <v>A.RACUX_BLT0015_BRD0012BRWNAV</v>
      </c>
      <c r="AX603" s="101" t="str">
        <f>+VLOOKUP($S603,'CODE GENERATOR'!$P:$AM,17,FALSE)</f>
        <v>A.RACMN_TIE0016_PES0000WHTWHT</v>
      </c>
      <c r="AY603" s="101">
        <f>+VLOOKUP($S603,'CODE GENERATOR'!$P:$AM,18,FALSE)</f>
        <v>0</v>
      </c>
      <c r="AZ603" s="101">
        <f>+VLOOKUP($S603,'CODE GENERATOR'!$P:$AM,19,FALSE)</f>
        <v>0</v>
      </c>
      <c r="BA603" s="101">
        <f>+VLOOKUP($S603,'CODE GENERATOR'!$P:$AM,20,FALSE)</f>
        <v>0</v>
      </c>
      <c r="BB603" s="101">
        <f>+VLOOKUP($S603,'CODE GENERATOR'!$P:$AM,21,FALSE)</f>
        <v>0</v>
      </c>
      <c r="BC603" s="101">
        <f>+VLOOKUP($S603,'CODE GENERATOR'!$P:$AM,22,FALSE)</f>
        <v>0</v>
      </c>
      <c r="BD603" s="101">
        <f>+VLOOKUP($S603,'CODE GENERATOR'!$P:$AM,23,FALSE)</f>
        <v>0</v>
      </c>
      <c r="BE603" s="101">
        <f>+VLOOKUP($S603,'CODE GENERATOR'!$P:$AM,24,FALSE)</f>
        <v>0</v>
      </c>
      <c r="BF603" s="101">
        <f>IF(C603&gt;0,+VLOOKUP(G603,'CATEGORY ID'!$A$1:$L$118,3,FALSE),"")</f>
        <v>30</v>
      </c>
      <c r="BG603" s="101">
        <f>IF(C603&gt;0,+VLOOKUP(H603,'CATEGORY ID'!$D$1:$L$118,3,FALSE),"")</f>
        <v>2</v>
      </c>
      <c r="BH603" s="101">
        <f>IF(C603&gt;0,+VLOOKUP((+H603&amp;I603),'CATEGORY ID'!$H$1:$I$121,2,FALSE),"")</f>
        <v>108</v>
      </c>
      <c r="BJ603" s="101">
        <f>IF(C603&gt;0,IF(COUNTIF('CATEGORY ID'!$K$1:$K$121,+H603&amp;K603) &gt; 0, +VLOOKUP(+H603&amp;K603,'CATEGORY ID'!$K$1:$L$121,2,FALSE),""),"")</f>
        <v>221</v>
      </c>
      <c r="BK603" s="101" t="str">
        <f>IF(C603&gt;0,IF(COUNTIF('CATEGORY ID'!$K$124:$K$165, +VLOOKUP(C603,'STYLE NAMES'!$B:$AE,30,FALSE)) &gt; 0, +VLOOKUP(VLOOKUP(C603,'STYLE NAMES'!$B:$AE,30,FALSE),'CATEGORY ID'!K:M,2,FALSE),""),"")</f>
        <v/>
      </c>
      <c r="BO603" s="101">
        <v>21</v>
      </c>
      <c r="BR603" s="101" t="str" cm="1">
        <f t="array" ref="BR603">IF(C603&gt;0,_xlfn.TEXTJOIN(";", TRUE,_xlfn.UNIQUE(_xlfn._xlws.FILTER(BF603:BQ603,(BF603:BQ603&gt;0)),TRUE,FALSE)),"")&amp;";"&amp;BS603</f>
        <v>30;2;108;221;21;210</v>
      </c>
      <c r="BS603" s="101">
        <v>210</v>
      </c>
      <c r="BU603" s="106">
        <f>IF(C603&gt;0,+VLOOKUP($C603,'STYLE NAMES'!$B:$AC,26,FALSE),"")</f>
        <v>129.9</v>
      </c>
      <c r="BV603" s="106">
        <f>IF(C603&gt;0,+VLOOKUP($C603,'STYLE NAMES'!$B:$AC,27,FALSE),"")</f>
        <v>7140</v>
      </c>
      <c r="BW603" s="106">
        <f>IF(C603&gt;0,+VLOOKUP($C603,'STYLE NAMES'!$B:$AC,28,FALSE),"")</f>
        <v>149.38499999999999</v>
      </c>
      <c r="BY603"/>
      <c r="BZ603" s="101">
        <v>0</v>
      </c>
      <c r="CA603" s="137">
        <f t="shared" si="42"/>
        <v>1</v>
      </c>
      <c r="CB603" s="137">
        <f>+VLOOKUP(C603,'[2]STYLES &amp; MODELS MATRIX'!$A:$G,7,FALSE)</f>
        <v>0</v>
      </c>
      <c r="CC603" s="137" t="str">
        <f>+VLOOKUP(C603,'[1]STYLES &amp; SIZE CHARTS'!$A:$H,8,FALSE)</f>
        <v>MT-LSCP1</v>
      </c>
      <c r="CD603" s="137"/>
      <c r="CE603" s="205"/>
      <c r="CF603" s="141"/>
    </row>
    <row r="604" spans="1:84" s="101" customFormat="1" ht="12" customHeight="1" x14ac:dyDescent="0.2">
      <c r="A604" s="102">
        <f t="shared" si="40"/>
        <v>8683711006572</v>
      </c>
      <c r="B604" s="101" t="s">
        <v>897</v>
      </c>
      <c r="C604" s="101" t="s">
        <v>528</v>
      </c>
      <c r="D604" s="101" t="s">
        <v>1965</v>
      </c>
      <c r="E604" s="203" t="s">
        <v>2409</v>
      </c>
      <c r="F604" s="101" t="s">
        <v>795</v>
      </c>
      <c r="G604" s="101" t="str">
        <f>IF(C604&gt;0,+VLOOKUP($C604,'STYLE NAMES'!$B:$AC,4,FALSE),"")</f>
        <v>HORSE</v>
      </c>
      <c r="H604" s="101" t="str">
        <f>IF(C604&gt;0,+VLOOKUP($C604,'STYLE NAMES'!$B:$AC,5,FALSE),"")</f>
        <v>HORSE</v>
      </c>
      <c r="I604" s="101" t="str">
        <f>IF(C604&gt;0,+VLOOKUP($C604,'STYLE NAMES'!$B:$AC,6,FALSE),"")</f>
        <v>FLY PROTECTION</v>
      </c>
      <c r="J604" s="101" t="str">
        <f>IF(C604&gt;0,+VLOOKUP($C604,'STYLE NAMES'!$B:$AC,7,FALSE),"")</f>
        <v>FULL</v>
      </c>
      <c r="K604" s="101" t="str">
        <f>IF(C604&gt;0,+VLOOKUP($C604,'STYLE NAMES'!$B:$AC,8,FALSE),"")</f>
        <v>EAR BONNETS / FLY VEILS</v>
      </c>
      <c r="L604" s="101" t="str">
        <f>IF(E604&gt;0,+VLOOKUP($E604,'CODE GENERATOR'!$D:$T,3,FALSE),"")</f>
        <v>A</v>
      </c>
      <c r="M604" s="101" t="str">
        <f>IF(E604&gt;0,+VLOOKUP($E604,'CODE GENERATOR'!$D:$T,4,FALSE),"")</f>
        <v>KNIT</v>
      </c>
      <c r="N604" s="101" t="str">
        <f>IF(E604&gt;0,+VLOOKUP($E604,'CODE GENERATOR'!$D:$T,6,FALSE),"")</f>
        <v>NAVY</v>
      </c>
      <c r="O604" s="101" t="str">
        <f>IF(E604&gt;0,+VLOOKUP($E604,'CODE GENERATOR'!$D:$T,7,FALSE),"")</f>
        <v>WHITE</v>
      </c>
      <c r="P604" s="101" t="str">
        <f t="shared" si="41"/>
        <v>NAVY/WHITE</v>
      </c>
      <c r="Q604" s="104" t="str">
        <f>IF(E604&gt;0,+VLOOKUP($E604,'CODE GENERATOR'!$D:$T,11,FALSE),"")</f>
        <v>H.FLYFL_EAR0054</v>
      </c>
      <c r="R604" s="104" t="str">
        <f>IF(E604&gt;0,+VLOOKUP($E604,'CODE GENERATOR'!$D:$T,12,FALSE),"")</f>
        <v>KNT0000NAVWHT</v>
      </c>
      <c r="S604" s="104" t="str">
        <f>IF(E604&gt;0,+VLOOKUP($E604,'CODE GENERATOR'!$D:$T,13,FALSE),"")</f>
        <v>H.FLYFL_EAR0054_KNT0000NAVWHT</v>
      </c>
      <c r="T604" s="104" t="str">
        <f t="shared" si="39"/>
        <v>H.FLYFL_EAR0054_KNT0000NAVWHT_FULL</v>
      </c>
      <c r="U604" s="105">
        <v>8683711006572</v>
      </c>
      <c r="V604" s="107" t="str" cm="1">
        <f t="array" ref="V604">_xlfn.TEXTJOIN(";", TRUE, _xlfn.UNIQUE(_xlfn._xlws.FILTER(P$3:P$10029, C$3:C$10029=C604)))</f>
        <v>NAVY/WHITE;BLACK/RED;BORDEAUX/GOLD;BROWN/GOLD;GREEN/GOLD;NAVY/GOLD;BLACK/WHITE</v>
      </c>
      <c r="W604" s="107" t="str" cm="1">
        <f t="array" ref="W604">_xlfn.TEXTJOIN(";", TRUE, _xlfn.UNIQUE(_xlfn._xlws.FILTER(F$3:F$10029, C$3:C$10029=C604)))</f>
        <v>FULL</v>
      </c>
      <c r="X604" s="101" t="str">
        <f>IF(E604&gt;0,+VLOOKUP($E604,'CODE GENERATOR'!$D:$AC,19,FALSE),0)</f>
        <v>2402_S01_34105</v>
      </c>
      <c r="Y604" s="101" t="str">
        <f>IF(E604&gt;0,+VLOOKUP($E604,'CODE GENERATOR'!$D:$AC,20,FALSE),0)</f>
        <v/>
      </c>
      <c r="Z604" s="101" t="str">
        <f>IF(E604&gt;0,+VLOOKUP($E604,'CODE GENERATOR'!$D:$AC,21,FALSE),0)</f>
        <v/>
      </c>
      <c r="AA604" s="101" t="str">
        <f>IF(E604&gt;0,+VLOOKUP($E604,'CODE GENERATOR'!$D:$AC,22,FALSE),0)</f>
        <v/>
      </c>
      <c r="AB604" s="101" t="str">
        <f>IF(E604&gt;0,+VLOOKUP($E604,'CODE GENERATOR'!$D:$AC,23,FALSE),0)</f>
        <v/>
      </c>
      <c r="AC604" s="101" t="str">
        <f>IF(E604&gt;0,+VLOOKUP($E604,'CODE GENERATOR'!$D:$AC,24,FALSE),0)</f>
        <v/>
      </c>
      <c r="AD604" s="101" t="str">
        <f>IF(E604&gt;0,+VLOOKUP($E604,'CODE GENERATOR'!$D:$AC,25,FALSE),0)</f>
        <v/>
      </c>
      <c r="AE604" s="101" t="str">
        <f>IF(E604&gt;0,+VLOOKUP($E604,'CODE GENERATOR'!$D:$AC,26,FALSE),0)</f>
        <v/>
      </c>
      <c r="AF604" s="149" t="str">
        <f>IF($C604&gt;0,$C604&amp;" "&amp;$P604&amp;" "&amp;+VLOOKUP($C604,'STYLE NAMES'!$B:$AC,10,FALSE),"""")</f>
        <v>PANDORA NAVY/WHITE KNIT EAR BONNET</v>
      </c>
      <c r="AG604" s="101" t="str">
        <f>"Enjoy our "&amp;(AF604)&amp;"; "&amp;IF(C604&gt;0,+VLOOKUP($C604,'STYLE NAMES'!$B:$AC,11,FALSE),"")</f>
        <v>Enjoy our PANDORA NAVY/WHITE KNIT EAR BONNET; High density and bright color knit ear bonnet</v>
      </c>
      <c r="AH604" s="101" t="str">
        <f>IF(C604&gt;0,+VLOOKUP($C604,'STYLE NAMES'!$B:$AC,12,FALSE),"")</f>
        <v xml:space="preserve">*Made with special polyester yarn in a high density knitting for solid and nice look on your horse's head
* Soft polyamide jersey fabric on the ears
Composition:
Main fabrication: 100% Polyester
Decoration: 100% Polyamide
</v>
      </c>
      <c r="AI604" s="101" t="str">
        <f>IF(C604&gt;0,+VLOOKUP($C604,'STYLE NAMES'!$B:$AC,13,FALSE),"")</f>
        <v>Machine Wash at 30°C
Mild process
Do not bleach
Do NOT Tumble Dry</v>
      </c>
      <c r="AJ604" s="149" t="str">
        <f>IF($C604&gt;0,$C604&amp;" "&amp;$P604&amp;" "&amp;+VLOOKUP($C604,'STYLE NAMES'!$B:$AC,14,FALSE),"""")</f>
        <v>PANDORA NAVY/WHITE ÖRME KULAKLIK</v>
      </c>
      <c r="AK604" s="149" t="str">
        <f>"Cavalier SanMarco tarafından tasarlanan "&amp;(AJ604)&amp;"; "&amp;IF(C604&gt;0,+VLOOKUP($C604,'STYLE NAMES'!$B:$AC,15,FALSE),"")</f>
        <v>Cavalier SanMarco tarafından tasarlanan PANDORA NAVY/WHITE ÖRME KULAKLIK; Parlak ve Yüksek Denye Örme Kulaklık</v>
      </c>
      <c r="AL604" s="149" t="str">
        <f>IF(C604&gt;0,+VLOOKUP($C604,'STYLE NAMES'!$B:$AC,16,FALSE),"")</f>
        <v>*Atınızın kafasında düzgün ve hoş bir görünüm için özel polyester iplikten yüksek yoğunluklu örgüden yapılmıştır
* Kulaklarda yumuşak poliamid jarse kumaş
Kompozisyon:
Ana örgü %100 Polyester
Dekorasyon: %100 Poliamid</v>
      </c>
      <c r="AM604" s="149" t="str">
        <f>IF(C604&gt;0,+VLOOKUP($C604,'STYLE NAMES'!$B:$AC,17,FALSE),"")</f>
        <v>Makinede 30°C' de Yıkayın
Hassas Yıkama
Çamaşır suyu kullanmayın
Kurutma Makinesinde Kurutmayın</v>
      </c>
      <c r="AN604" s="149" t="str">
        <f>IF($C604&gt;0,$C604&amp;" "&amp;$P604&amp;" "&amp;+VLOOKUP($C604,'STYLE NAMES'!$B:$AC,18,FALSE),"""")</f>
        <v>PANDORA NAVY/WHITE CUFFIA IN MAGLIA</v>
      </c>
      <c r="AO604" s="101" t="str">
        <f>"Disegnato da Cavalier SanMarco "&amp;(AN604)&amp;"; "&amp;IF(C604&gt;0,+VLOOKUP($C604,'STYLE NAMES'!$B:$AC,19,FALSE),"")</f>
        <v>Disegnato da Cavalier SanMarco PANDORA NAVY/WHITE CUFFIA IN MAGLIA; Cuffia lavorata a maglia ad alta densità e colori vivaci</v>
      </c>
      <c r="AP604" s="101" t="str">
        <f>IF(C604&gt;0,+VLOOKUP($C604,'STYLE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04" s="101" t="str">
        <f>IF(C604&gt;0,+VLOOKUP($C604,'STYLE NAMES'!$B:$AC,21,FALSE),"")</f>
        <v>Lavare in lavatrice a 30°C Ciclo delicato 
Non candeggiare 
Non asciugare in asciugatrice</v>
      </c>
      <c r="AR604" s="101">
        <f>IF(D604&gt;0,+VLOOKUP($C604,'STYLE NAMES'!$B:$AC,22,FALSE),"")</f>
        <v>0</v>
      </c>
      <c r="AS604" s="101">
        <f>IF(E604&gt;0,+VLOOKUP($C604,'STYLE NAMES'!$B:$AC,23,FALSE),"")</f>
        <v>0</v>
      </c>
      <c r="AT604" s="101">
        <f>IF(F604&gt;0,+VLOOKUP($C604,'STYLE NAMES'!$B:$AC,24,FALSE),"")</f>
        <v>0</v>
      </c>
      <c r="AU604" s="101">
        <f>IF(G604&gt;0,+VLOOKUP($C604,'STYLE NAMES'!$B:$AC,25,FALSE),"")</f>
        <v>0</v>
      </c>
      <c r="AV604" s="101">
        <f>+VLOOKUP($S604,'CODE GENERATOR'!$P:$AM,15,FALSE)</f>
        <v>0</v>
      </c>
      <c r="AW604" s="101">
        <f>+VLOOKUP($S604,'CODE GENERATOR'!$P:$AM,16,FALSE)</f>
        <v>0</v>
      </c>
      <c r="AX604" s="101">
        <f>+VLOOKUP($S604,'CODE GENERATOR'!$P:$AM,17,FALSE)</f>
        <v>0</v>
      </c>
      <c r="AY604" s="101">
        <f>+VLOOKUP($S604,'CODE GENERATOR'!$P:$AM,18,FALSE)</f>
        <v>0</v>
      </c>
      <c r="AZ604" s="101">
        <f>+VLOOKUP($S604,'CODE GENERATOR'!$P:$AM,19,FALSE)</f>
        <v>0</v>
      </c>
      <c r="BA604" s="101">
        <f>+VLOOKUP($S604,'CODE GENERATOR'!$P:$AM,20,FALSE)</f>
        <v>0</v>
      </c>
      <c r="BB604" s="101">
        <f>+VLOOKUP($S604,'CODE GENERATOR'!$P:$AM,21,FALSE)</f>
        <v>0</v>
      </c>
      <c r="BC604" s="101">
        <f>+VLOOKUP($S604,'CODE GENERATOR'!$P:$AM,22,FALSE)</f>
        <v>0</v>
      </c>
      <c r="BD604" s="101">
        <f>+VLOOKUP($S604,'CODE GENERATOR'!$P:$AM,23,FALSE)</f>
        <v>0</v>
      </c>
      <c r="BE604" s="101">
        <f>+VLOOKUP($S604,'CODE GENERATOR'!$P:$AM,24,FALSE)</f>
        <v>0</v>
      </c>
      <c r="BF604" s="101">
        <f>IF(C604&gt;0,+VLOOKUP(G604,'CATEGORY ID'!$A$1:$L$118,3,FALSE),"")</f>
        <v>5</v>
      </c>
      <c r="BG604" s="101">
        <f>IF(C604&gt;0,+VLOOKUP(H604,'CATEGORY ID'!$D$1:$L$118,3,FALSE),"")</f>
        <v>5</v>
      </c>
      <c r="BH604" s="101">
        <f>IF(C604&gt;0,+VLOOKUP((+H604&amp;I604),'CATEGORY ID'!$H$1:$I$121,2,FALSE),"")</f>
        <v>65</v>
      </c>
      <c r="BJ604" s="101">
        <f>IF(C604&gt;0,IF(COUNTIF('CATEGORY ID'!$K$1:$K$121,+H604&amp;K604) &gt; 0, +VLOOKUP(+H604&amp;K604,'CATEGORY ID'!$K$1:$L$121,2,FALSE),""),"")</f>
        <v>68</v>
      </c>
      <c r="BK604" s="101" t="str">
        <f>IF(C604&gt;0,IF(COUNTIF('CATEGORY ID'!$K$124:$K$165, +VLOOKUP(C604,'STYLE NAMES'!$B:$AE,30,FALSE)) &gt; 0, +VLOOKUP(VLOOKUP(C604,'STYLE NAMES'!$B:$AE,30,FALSE),'CATEGORY ID'!K:M,2,FALSE),""),"")</f>
        <v/>
      </c>
      <c r="BR604" s="101" t="str" cm="1">
        <f t="array" ref="BR604">IF(C604&gt;0,_xlfn.TEXTJOIN(";", TRUE,_xlfn.UNIQUE(_xlfn._xlws.FILTER(BF604:BQ604,(BF604:BQ604&gt;0)),TRUE,FALSE)),"")&amp;";"&amp;BS604</f>
        <v>5;65;68;</v>
      </c>
      <c r="BU604" s="106">
        <f>IF(C604&gt;0,+VLOOKUP($C604,'STYLE NAMES'!$B:$AC,26,FALSE),"")</f>
        <v>39.9</v>
      </c>
      <c r="BV604" s="106">
        <f>IF(C604&gt;0,+VLOOKUP($C604,'STYLE NAMES'!$B:$AC,27,FALSE),"")</f>
        <v>2190</v>
      </c>
      <c r="BW604" s="106">
        <f>IF(C604&gt;0,+VLOOKUP($C604,'STYLE NAMES'!$B:$AC,28,FALSE),"")</f>
        <v>45.884999999999998</v>
      </c>
      <c r="BY604"/>
      <c r="BZ604" s="101">
        <v>99</v>
      </c>
      <c r="CA604" s="137">
        <f t="shared" si="42"/>
        <v>1</v>
      </c>
      <c r="CB604" s="137">
        <f>+VLOOKUP(C604,'[2]STYLES &amp; MODELS MATRIX'!$A:$G,7,FALSE)</f>
        <v>0</v>
      </c>
      <c r="CC604" s="137">
        <f>+VLOOKUP(C604,'[1]STYLES &amp; SIZE CHARTS'!$A:$H,8,FALSE)</f>
        <v>0</v>
      </c>
      <c r="CD604" s="137"/>
      <c r="CE604" s="205"/>
      <c r="CF604" s="141"/>
    </row>
    <row r="605" spans="1:84" s="101" customFormat="1" ht="12" customHeight="1" x14ac:dyDescent="0.2">
      <c r="A605" s="102">
        <f t="shared" si="40"/>
        <v>8683711006589</v>
      </c>
      <c r="B605" s="101" t="s">
        <v>897</v>
      </c>
      <c r="C605" s="101" t="s">
        <v>528</v>
      </c>
      <c r="D605" s="101" t="s">
        <v>1965</v>
      </c>
      <c r="E605" s="203" t="s">
        <v>2410</v>
      </c>
      <c r="F605" s="101" t="s">
        <v>795</v>
      </c>
      <c r="G605" s="101" t="str">
        <f>IF(C605&gt;0,+VLOOKUP($C605,'STYLE NAMES'!$B:$AC,4,FALSE),"")</f>
        <v>HORSE</v>
      </c>
      <c r="H605" s="101" t="str">
        <f>IF(C605&gt;0,+VLOOKUP($C605,'STYLE NAMES'!$B:$AC,5,FALSE),"")</f>
        <v>HORSE</v>
      </c>
      <c r="I605" s="101" t="str">
        <f>IF(C605&gt;0,+VLOOKUP($C605,'STYLE NAMES'!$B:$AC,6,FALSE),"")</f>
        <v>FLY PROTECTION</v>
      </c>
      <c r="J605" s="101" t="str">
        <f>IF(C605&gt;0,+VLOOKUP($C605,'STYLE NAMES'!$B:$AC,7,FALSE),"")</f>
        <v>FULL</v>
      </c>
      <c r="K605" s="101" t="str">
        <f>IF(C605&gt;0,+VLOOKUP($C605,'STYLE NAMES'!$B:$AC,8,FALSE),"")</f>
        <v>EAR BONNETS / FLY VEILS</v>
      </c>
      <c r="L605" s="101" t="str">
        <f>IF(E605&gt;0,+VLOOKUP($E605,'CODE GENERATOR'!$D:$T,3,FALSE),"")</f>
        <v>A</v>
      </c>
      <c r="M605" s="101" t="str">
        <f>IF(E605&gt;0,+VLOOKUP($E605,'CODE GENERATOR'!$D:$T,4,FALSE),"")</f>
        <v>KNIT</v>
      </c>
      <c r="N605" s="101" t="str">
        <f>IF(E605&gt;0,+VLOOKUP($E605,'CODE GENERATOR'!$D:$T,6,FALSE),"")</f>
        <v>BLACK</v>
      </c>
      <c r="O605" s="101" t="str">
        <f>IF(E605&gt;0,+VLOOKUP($E605,'CODE GENERATOR'!$D:$T,7,FALSE),"")</f>
        <v>RED</v>
      </c>
      <c r="P605" s="101" t="str">
        <f t="shared" si="41"/>
        <v>BLACK/RED</v>
      </c>
      <c r="Q605" s="104" t="str">
        <f>IF(E605&gt;0,+VLOOKUP($E605,'CODE GENERATOR'!$D:$T,11,FALSE),"")</f>
        <v>H.FLYFL_EAR0054</v>
      </c>
      <c r="R605" s="104" t="str">
        <f>IF(E605&gt;0,+VLOOKUP($E605,'CODE GENERATOR'!$D:$T,12,FALSE),"")</f>
        <v>KNT0000BLKRED</v>
      </c>
      <c r="S605" s="104" t="str">
        <f>IF(E605&gt;0,+VLOOKUP($E605,'CODE GENERATOR'!$D:$T,13,FALSE),"")</f>
        <v>H.FLYFL_EAR0054_KNT0000BLKRED</v>
      </c>
      <c r="T605" s="104" t="str">
        <f t="shared" si="39"/>
        <v>H.FLYFL_EAR0054_KNT0000BLKRED_FULL</v>
      </c>
      <c r="U605" s="105">
        <v>8683711006589</v>
      </c>
      <c r="V605" s="107" t="str" cm="1">
        <f t="array" ref="V605">_xlfn.TEXTJOIN(";", TRUE, _xlfn.UNIQUE(_xlfn._xlws.FILTER(P$3:P$10029, C$3:C$10029=C605)))</f>
        <v>NAVY/WHITE;BLACK/RED;BORDEAUX/GOLD;BROWN/GOLD;GREEN/GOLD;NAVY/GOLD;BLACK/WHITE</v>
      </c>
      <c r="W605" s="107" t="str" cm="1">
        <f t="array" ref="W605">_xlfn.TEXTJOIN(";", TRUE, _xlfn.UNIQUE(_xlfn._xlws.FILTER(F$3:F$10029, C$3:C$10029=C605)))</f>
        <v>FULL</v>
      </c>
      <c r="X605" s="101">
        <f>IF(E605&gt;0,+VLOOKUP($E605,'CODE GENERATOR'!$D:$AC,19,FALSE),0)</f>
        <v>0</v>
      </c>
      <c r="Y605" s="101" t="str">
        <f>IF(E605&gt;0,+VLOOKUP($E605,'CODE GENERATOR'!$D:$AC,20,FALSE),0)</f>
        <v/>
      </c>
      <c r="Z605" s="101" t="str">
        <f>IF(E605&gt;0,+VLOOKUP($E605,'CODE GENERATOR'!$D:$AC,21,FALSE),0)</f>
        <v/>
      </c>
      <c r="AA605" s="101" t="str">
        <f>IF(E605&gt;0,+VLOOKUP($E605,'CODE GENERATOR'!$D:$AC,22,FALSE),0)</f>
        <v/>
      </c>
      <c r="AB605" s="101" t="str">
        <f>IF(E605&gt;0,+VLOOKUP($E605,'CODE GENERATOR'!$D:$AC,23,FALSE),0)</f>
        <v/>
      </c>
      <c r="AC605" s="101" t="str">
        <f>IF(E605&gt;0,+VLOOKUP($E605,'CODE GENERATOR'!$D:$AC,24,FALSE),0)</f>
        <v/>
      </c>
      <c r="AD605" s="101" t="str">
        <f>IF(E605&gt;0,+VLOOKUP($E605,'CODE GENERATOR'!$D:$AC,25,FALSE),0)</f>
        <v/>
      </c>
      <c r="AE605" s="101" t="str">
        <f>IF(E605&gt;0,+VLOOKUP($E605,'CODE GENERATOR'!$D:$AC,26,FALSE),0)</f>
        <v/>
      </c>
      <c r="AF605" s="149" t="str">
        <f>IF($C605&gt;0,$C605&amp;" "&amp;$P605&amp;" "&amp;+VLOOKUP($C605,'STYLE NAMES'!$B:$AC,10,FALSE),"""")</f>
        <v>PANDORA BLACK/RED KNIT EAR BONNET</v>
      </c>
      <c r="AG605" s="101" t="str">
        <f>"Enjoy our "&amp;(AF605)&amp;"; "&amp;IF(C605&gt;0,+VLOOKUP($C605,'STYLE NAMES'!$B:$AC,11,FALSE),"")</f>
        <v>Enjoy our PANDORA BLACK/RED KNIT EAR BONNET; High density and bright color knit ear bonnet</v>
      </c>
      <c r="AH605" s="101" t="str">
        <f>IF(C605&gt;0,+VLOOKUP($C605,'STYLE NAMES'!$B:$AC,12,FALSE),"")</f>
        <v xml:space="preserve">*Made with special polyester yarn in a high density knitting for solid and nice look on your horse's head
* Soft polyamide jersey fabric on the ears
Composition:
Main fabrication: 100% Polyester
Decoration: 100% Polyamide
</v>
      </c>
      <c r="AI605" s="101" t="str">
        <f>IF(C605&gt;0,+VLOOKUP($C605,'STYLE NAMES'!$B:$AC,13,FALSE),"")</f>
        <v>Machine Wash at 30°C
Mild process
Do not bleach
Do NOT Tumble Dry</v>
      </c>
      <c r="AJ605" s="149" t="str">
        <f>IF($C605&gt;0,$C605&amp;" "&amp;$P605&amp;" "&amp;+VLOOKUP($C605,'STYLE NAMES'!$B:$AC,14,FALSE),"""")</f>
        <v>PANDORA BLACK/RED ÖRME KULAKLIK</v>
      </c>
      <c r="AK605" s="149" t="str">
        <f>"Cavalier SanMarco tarafından tasarlanan "&amp;(AJ605)&amp;"; "&amp;IF(C605&gt;0,+VLOOKUP($C605,'STYLE NAMES'!$B:$AC,15,FALSE),"")</f>
        <v>Cavalier SanMarco tarafından tasarlanan PANDORA BLACK/RED ÖRME KULAKLIK; Parlak ve Yüksek Denye Örme Kulaklık</v>
      </c>
      <c r="AL605" s="149" t="str">
        <f>IF(C605&gt;0,+VLOOKUP($C605,'STYLE NAMES'!$B:$AC,16,FALSE),"")</f>
        <v>*Atınızın kafasında düzgün ve hoş bir görünüm için özel polyester iplikten yüksek yoğunluklu örgüden yapılmıştır
* Kulaklarda yumuşak poliamid jarse kumaş
Kompozisyon:
Ana örgü %100 Polyester
Dekorasyon: %100 Poliamid</v>
      </c>
      <c r="AM605" s="149" t="str">
        <f>IF(C605&gt;0,+VLOOKUP($C605,'STYLE NAMES'!$B:$AC,17,FALSE),"")</f>
        <v>Makinede 30°C' de Yıkayın
Hassas Yıkama
Çamaşır suyu kullanmayın
Kurutma Makinesinde Kurutmayın</v>
      </c>
      <c r="AN605" s="149" t="str">
        <f>IF($C605&gt;0,$C605&amp;" "&amp;$P605&amp;" "&amp;+VLOOKUP($C605,'STYLE NAMES'!$B:$AC,18,FALSE),"""")</f>
        <v>PANDORA BLACK/RED CUFFIA IN MAGLIA</v>
      </c>
      <c r="AO605" s="101" t="str">
        <f>"Disegnato da Cavalier SanMarco "&amp;(AN605)&amp;"; "&amp;IF(C605&gt;0,+VLOOKUP($C605,'STYLE NAMES'!$B:$AC,19,FALSE),"")</f>
        <v>Disegnato da Cavalier SanMarco PANDORA BLACK/RED CUFFIA IN MAGLIA; Cuffia lavorata a maglia ad alta densità e colori vivaci</v>
      </c>
      <c r="AP605" s="101" t="str">
        <f>IF(C605&gt;0,+VLOOKUP($C605,'STYLE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05" s="101" t="str">
        <f>IF(C605&gt;0,+VLOOKUP($C605,'STYLE NAMES'!$B:$AC,21,FALSE),"")</f>
        <v>Lavare in lavatrice a 30°C Ciclo delicato 
Non candeggiare 
Non asciugare in asciugatrice</v>
      </c>
      <c r="AR605" s="101">
        <f>IF(D605&gt;0,+VLOOKUP($C605,'STYLE NAMES'!$B:$AC,22,FALSE),"")</f>
        <v>0</v>
      </c>
      <c r="AS605" s="101">
        <f>IF(E605&gt;0,+VLOOKUP($C605,'STYLE NAMES'!$B:$AC,23,FALSE),"")</f>
        <v>0</v>
      </c>
      <c r="AT605" s="101">
        <f>IF(F605&gt;0,+VLOOKUP($C605,'STYLE NAMES'!$B:$AC,24,FALSE),"")</f>
        <v>0</v>
      </c>
      <c r="AU605" s="101">
        <f>IF(G605&gt;0,+VLOOKUP($C605,'STYLE NAMES'!$B:$AC,25,FALSE),"")</f>
        <v>0</v>
      </c>
      <c r="AV605" s="101">
        <f>+VLOOKUP($S605,'CODE GENERATOR'!$P:$AM,15,FALSE)</f>
        <v>0</v>
      </c>
      <c r="AW605" s="101">
        <f>+VLOOKUP($S605,'CODE GENERATOR'!$P:$AM,16,FALSE)</f>
        <v>0</v>
      </c>
      <c r="AX605" s="101">
        <f>+VLOOKUP($S605,'CODE GENERATOR'!$P:$AM,17,FALSE)</f>
        <v>0</v>
      </c>
      <c r="AY605" s="101">
        <f>+VLOOKUP($S605,'CODE GENERATOR'!$P:$AM,18,FALSE)</f>
        <v>0</v>
      </c>
      <c r="AZ605" s="101">
        <f>+VLOOKUP($S605,'CODE GENERATOR'!$P:$AM,19,FALSE)</f>
        <v>0</v>
      </c>
      <c r="BA605" s="101">
        <f>+VLOOKUP($S605,'CODE GENERATOR'!$P:$AM,20,FALSE)</f>
        <v>0</v>
      </c>
      <c r="BB605" s="101">
        <f>+VLOOKUP($S605,'CODE GENERATOR'!$P:$AM,21,FALSE)</f>
        <v>0</v>
      </c>
      <c r="BC605" s="101">
        <f>+VLOOKUP($S605,'CODE GENERATOR'!$P:$AM,22,FALSE)</f>
        <v>0</v>
      </c>
      <c r="BD605" s="101">
        <f>+VLOOKUP($S605,'CODE GENERATOR'!$P:$AM,23,FALSE)</f>
        <v>0</v>
      </c>
      <c r="BE605" s="101">
        <f>+VLOOKUP($S605,'CODE GENERATOR'!$P:$AM,24,FALSE)</f>
        <v>0</v>
      </c>
      <c r="BF605" s="101">
        <f>IF(C605&gt;0,+VLOOKUP(G605,'CATEGORY ID'!$A$1:$L$118,3,FALSE),"")</f>
        <v>5</v>
      </c>
      <c r="BG605" s="101">
        <f>IF(C605&gt;0,+VLOOKUP(H605,'CATEGORY ID'!$D$1:$L$118,3,FALSE),"")</f>
        <v>5</v>
      </c>
      <c r="BH605" s="101">
        <f>IF(C605&gt;0,+VLOOKUP((+H605&amp;I605),'CATEGORY ID'!$H$1:$I$121,2,FALSE),"")</f>
        <v>65</v>
      </c>
      <c r="BJ605" s="101">
        <f>IF(C605&gt;0,IF(COUNTIF('CATEGORY ID'!$K$1:$K$121,+H605&amp;K605) &gt; 0, +VLOOKUP(+H605&amp;K605,'CATEGORY ID'!$K$1:$L$121,2,FALSE),""),"")</f>
        <v>68</v>
      </c>
      <c r="BK605" s="101" t="str">
        <f>IF(C605&gt;0,IF(COUNTIF('CATEGORY ID'!$K$124:$K$165, +VLOOKUP(C605,'STYLE NAMES'!$B:$AE,30,FALSE)) &gt; 0, +VLOOKUP(VLOOKUP(C605,'STYLE NAMES'!$B:$AE,30,FALSE),'CATEGORY ID'!K:M,2,FALSE),""),"")</f>
        <v/>
      </c>
      <c r="BR605" s="101" t="str" cm="1">
        <f t="array" ref="BR605">IF(C605&gt;0,_xlfn.TEXTJOIN(";", TRUE,_xlfn.UNIQUE(_xlfn._xlws.FILTER(BF605:BQ605,(BF605:BQ605&gt;0)),TRUE,FALSE)),"")&amp;";"&amp;BS605</f>
        <v>5;65;68;</v>
      </c>
      <c r="BU605" s="106">
        <f>IF(C605&gt;0,+VLOOKUP($C605,'STYLE NAMES'!$B:$AC,26,FALSE),"")</f>
        <v>39.9</v>
      </c>
      <c r="BV605" s="106">
        <f>IF(C605&gt;0,+VLOOKUP($C605,'STYLE NAMES'!$B:$AC,27,FALSE),"")</f>
        <v>2190</v>
      </c>
      <c r="BW605" s="106">
        <f>IF(C605&gt;0,+VLOOKUP($C605,'STYLE NAMES'!$B:$AC,28,FALSE),"")</f>
        <v>45.884999999999998</v>
      </c>
      <c r="BY605"/>
      <c r="BZ605" s="101">
        <v>0</v>
      </c>
      <c r="CA605" s="137">
        <f t="shared" si="42"/>
        <v>0</v>
      </c>
      <c r="CB605" s="137">
        <f>+VLOOKUP(C605,'[2]STYLES &amp; MODELS MATRIX'!$A:$G,7,FALSE)</f>
        <v>0</v>
      </c>
      <c r="CC605" s="137">
        <f>+VLOOKUP(C605,'[1]STYLES &amp; SIZE CHARTS'!$A:$H,8,FALSE)</f>
        <v>0</v>
      </c>
      <c r="CD605" s="137"/>
      <c r="CE605" s="205"/>
      <c r="CF605" s="141"/>
    </row>
    <row r="606" spans="1:84" s="101" customFormat="1" ht="12" customHeight="1" x14ac:dyDescent="0.2">
      <c r="A606" s="102">
        <f t="shared" si="40"/>
        <v>8683711006596</v>
      </c>
      <c r="B606" s="101" t="s">
        <v>897</v>
      </c>
      <c r="C606" s="101" t="s">
        <v>528</v>
      </c>
      <c r="D606" s="101" t="s">
        <v>1965</v>
      </c>
      <c r="E606" s="203" t="s">
        <v>2411</v>
      </c>
      <c r="F606" s="101" t="s">
        <v>795</v>
      </c>
      <c r="G606" s="101" t="str">
        <f>IF(C606&gt;0,+VLOOKUP($C606,'STYLE NAMES'!$B:$AC,4,FALSE),"")</f>
        <v>HORSE</v>
      </c>
      <c r="H606" s="101" t="str">
        <f>IF(C606&gt;0,+VLOOKUP($C606,'STYLE NAMES'!$B:$AC,5,FALSE),"")</f>
        <v>HORSE</v>
      </c>
      <c r="I606" s="101" t="str">
        <f>IF(C606&gt;0,+VLOOKUP($C606,'STYLE NAMES'!$B:$AC,6,FALSE),"")</f>
        <v>FLY PROTECTION</v>
      </c>
      <c r="J606" s="101" t="str">
        <f>IF(C606&gt;0,+VLOOKUP($C606,'STYLE NAMES'!$B:$AC,7,FALSE),"")</f>
        <v>FULL</v>
      </c>
      <c r="K606" s="101" t="str">
        <f>IF(C606&gt;0,+VLOOKUP($C606,'STYLE NAMES'!$B:$AC,8,FALSE),"")</f>
        <v>EAR BONNETS / FLY VEILS</v>
      </c>
      <c r="L606" s="101" t="str">
        <f>IF(E606&gt;0,+VLOOKUP($E606,'CODE GENERATOR'!$D:$T,3,FALSE),"")</f>
        <v>A</v>
      </c>
      <c r="M606" s="101" t="str">
        <f>IF(E606&gt;0,+VLOOKUP($E606,'CODE GENERATOR'!$D:$T,4,FALSE),"")</f>
        <v>KNIT</v>
      </c>
      <c r="N606" s="101" t="str">
        <f>IF(E606&gt;0,+VLOOKUP($E606,'CODE GENERATOR'!$D:$T,6,FALSE),"")</f>
        <v>BORDEAUX</v>
      </c>
      <c r="O606" s="101" t="str">
        <f>IF(E606&gt;0,+VLOOKUP($E606,'CODE GENERATOR'!$D:$T,7,FALSE),"")</f>
        <v>GOLD</v>
      </c>
      <c r="P606" s="101" t="str">
        <f t="shared" si="41"/>
        <v>BORDEAUX/GOLD</v>
      </c>
      <c r="Q606" s="104" t="str">
        <f>IF(E606&gt;0,+VLOOKUP($E606,'CODE GENERATOR'!$D:$T,11,FALSE),"")</f>
        <v>H.FLYFL_EAR0054</v>
      </c>
      <c r="R606" s="104" t="str">
        <f>IF(E606&gt;0,+VLOOKUP($E606,'CODE GENERATOR'!$D:$T,12,FALSE),"")</f>
        <v>KNT0000BORGLD</v>
      </c>
      <c r="S606" s="104" t="str">
        <f>IF(E606&gt;0,+VLOOKUP($E606,'CODE GENERATOR'!$D:$T,13,FALSE),"")</f>
        <v>H.FLYFL_EAR0054_KNT0000BORGLD</v>
      </c>
      <c r="T606" s="104" t="str">
        <f t="shared" si="39"/>
        <v>H.FLYFL_EAR0054_KNT0000BORGLD_FULL</v>
      </c>
      <c r="U606" s="105">
        <v>8683711006596</v>
      </c>
      <c r="V606" s="107" t="str" cm="1">
        <f t="array" ref="V606">_xlfn.TEXTJOIN(";", TRUE, _xlfn.UNIQUE(_xlfn._xlws.FILTER(P$3:P$10029, C$3:C$10029=C606)))</f>
        <v>NAVY/WHITE;BLACK/RED;BORDEAUX/GOLD;BROWN/GOLD;GREEN/GOLD;NAVY/GOLD;BLACK/WHITE</v>
      </c>
      <c r="W606" s="107" t="str" cm="1">
        <f t="array" ref="W606">_xlfn.TEXTJOIN(";", TRUE, _xlfn.UNIQUE(_xlfn._xlws.FILTER(F$3:F$10029, C$3:C$10029=C606)))</f>
        <v>FULL</v>
      </c>
      <c r="X606" s="101">
        <f>IF(E606&gt;0,+VLOOKUP($E606,'CODE GENERATOR'!$D:$AC,19,FALSE),0)</f>
        <v>0</v>
      </c>
      <c r="Y606" s="101" t="str">
        <f>IF(E606&gt;0,+VLOOKUP($E606,'CODE GENERATOR'!$D:$AC,20,FALSE),0)</f>
        <v/>
      </c>
      <c r="Z606" s="101" t="str">
        <f>IF(E606&gt;0,+VLOOKUP($E606,'CODE GENERATOR'!$D:$AC,21,FALSE),0)</f>
        <v/>
      </c>
      <c r="AA606" s="101" t="str">
        <f>IF(E606&gt;0,+VLOOKUP($E606,'CODE GENERATOR'!$D:$AC,22,FALSE),0)</f>
        <v/>
      </c>
      <c r="AB606" s="101" t="str">
        <f>IF(E606&gt;0,+VLOOKUP($E606,'CODE GENERATOR'!$D:$AC,23,FALSE),0)</f>
        <v/>
      </c>
      <c r="AC606" s="101" t="str">
        <f>IF(E606&gt;0,+VLOOKUP($E606,'CODE GENERATOR'!$D:$AC,24,FALSE),0)</f>
        <v/>
      </c>
      <c r="AD606" s="101" t="str">
        <f>IF(E606&gt;0,+VLOOKUP($E606,'CODE GENERATOR'!$D:$AC,25,FALSE),0)</f>
        <v/>
      </c>
      <c r="AE606" s="101" t="str">
        <f>IF(E606&gt;0,+VLOOKUP($E606,'CODE GENERATOR'!$D:$AC,26,FALSE),0)</f>
        <v/>
      </c>
      <c r="AF606" s="149" t="str">
        <f>IF($C606&gt;0,$C606&amp;" "&amp;$P606&amp;" "&amp;+VLOOKUP($C606,'STYLE NAMES'!$B:$AC,10,FALSE),"""")</f>
        <v>PANDORA BORDEAUX/GOLD KNIT EAR BONNET</v>
      </c>
      <c r="AG606" s="101" t="str">
        <f>"Enjoy our "&amp;(AF606)&amp;"; "&amp;IF(C606&gt;0,+VLOOKUP($C606,'STYLE NAMES'!$B:$AC,11,FALSE),"")</f>
        <v>Enjoy our PANDORA BORDEAUX/GOLD KNIT EAR BONNET; High density and bright color knit ear bonnet</v>
      </c>
      <c r="AH606" s="101" t="str">
        <f>IF(C606&gt;0,+VLOOKUP($C606,'STYLE NAMES'!$B:$AC,12,FALSE),"")</f>
        <v xml:space="preserve">*Made with special polyester yarn in a high density knitting for solid and nice look on your horse's head
* Soft polyamide jersey fabric on the ears
Composition:
Main fabrication: 100% Polyester
Decoration: 100% Polyamide
</v>
      </c>
      <c r="AI606" s="101" t="str">
        <f>IF(C606&gt;0,+VLOOKUP($C606,'STYLE NAMES'!$B:$AC,13,FALSE),"")</f>
        <v>Machine Wash at 30°C
Mild process
Do not bleach
Do NOT Tumble Dry</v>
      </c>
      <c r="AJ606" s="149" t="str">
        <f>IF($C606&gt;0,$C606&amp;" "&amp;$P606&amp;" "&amp;+VLOOKUP($C606,'STYLE NAMES'!$B:$AC,14,FALSE),"""")</f>
        <v>PANDORA BORDEAUX/GOLD ÖRME KULAKLIK</v>
      </c>
      <c r="AK606" s="149" t="str">
        <f>"Cavalier SanMarco tarafından tasarlanan "&amp;(AJ606)&amp;"; "&amp;IF(C606&gt;0,+VLOOKUP($C606,'STYLE NAMES'!$B:$AC,15,FALSE),"")</f>
        <v>Cavalier SanMarco tarafından tasarlanan PANDORA BORDEAUX/GOLD ÖRME KULAKLIK; Parlak ve Yüksek Denye Örme Kulaklık</v>
      </c>
      <c r="AL606" s="149" t="str">
        <f>IF(C606&gt;0,+VLOOKUP($C606,'STYLE NAMES'!$B:$AC,16,FALSE),"")</f>
        <v>*Atınızın kafasında düzgün ve hoş bir görünüm için özel polyester iplikten yüksek yoğunluklu örgüden yapılmıştır
* Kulaklarda yumuşak poliamid jarse kumaş
Kompozisyon:
Ana örgü %100 Polyester
Dekorasyon: %100 Poliamid</v>
      </c>
      <c r="AM606" s="149" t="str">
        <f>IF(C606&gt;0,+VLOOKUP($C606,'STYLE NAMES'!$B:$AC,17,FALSE),"")</f>
        <v>Makinede 30°C' de Yıkayın
Hassas Yıkama
Çamaşır suyu kullanmayın
Kurutma Makinesinde Kurutmayın</v>
      </c>
      <c r="AN606" s="149" t="str">
        <f>IF($C606&gt;0,$C606&amp;" "&amp;$P606&amp;" "&amp;+VLOOKUP($C606,'STYLE NAMES'!$B:$AC,18,FALSE),"""")</f>
        <v>PANDORA BORDEAUX/GOLD CUFFIA IN MAGLIA</v>
      </c>
      <c r="AO606" s="101" t="str">
        <f>"Disegnato da Cavalier SanMarco "&amp;(AN606)&amp;"; "&amp;IF(C606&gt;0,+VLOOKUP($C606,'STYLE NAMES'!$B:$AC,19,FALSE),"")</f>
        <v>Disegnato da Cavalier SanMarco PANDORA BORDEAUX/GOLD CUFFIA IN MAGLIA; Cuffia lavorata a maglia ad alta densità e colori vivaci</v>
      </c>
      <c r="AP606" s="101" t="str">
        <f>IF(C606&gt;0,+VLOOKUP($C606,'STYLE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06" s="101" t="str">
        <f>IF(C606&gt;0,+VLOOKUP($C606,'STYLE NAMES'!$B:$AC,21,FALSE),"")</f>
        <v>Lavare in lavatrice a 30°C Ciclo delicato 
Non candeggiare 
Non asciugare in asciugatrice</v>
      </c>
      <c r="AR606" s="101">
        <f>IF(D606&gt;0,+VLOOKUP($C606,'STYLE NAMES'!$B:$AC,22,FALSE),"")</f>
        <v>0</v>
      </c>
      <c r="AS606" s="101">
        <f>IF(E606&gt;0,+VLOOKUP($C606,'STYLE NAMES'!$B:$AC,23,FALSE),"")</f>
        <v>0</v>
      </c>
      <c r="AT606" s="101">
        <f>IF(F606&gt;0,+VLOOKUP($C606,'STYLE NAMES'!$B:$AC,24,FALSE),"")</f>
        <v>0</v>
      </c>
      <c r="AU606" s="101">
        <f>IF(G606&gt;0,+VLOOKUP($C606,'STYLE NAMES'!$B:$AC,25,FALSE),"")</f>
        <v>0</v>
      </c>
      <c r="AV606" s="101">
        <f>+VLOOKUP($S606,'CODE GENERATOR'!$P:$AM,15,FALSE)</f>
        <v>0</v>
      </c>
      <c r="AW606" s="101">
        <f>+VLOOKUP($S606,'CODE GENERATOR'!$P:$AM,16,FALSE)</f>
        <v>0</v>
      </c>
      <c r="AX606" s="101">
        <f>+VLOOKUP($S606,'CODE GENERATOR'!$P:$AM,17,FALSE)</f>
        <v>0</v>
      </c>
      <c r="AY606" s="101">
        <f>+VLOOKUP($S606,'CODE GENERATOR'!$P:$AM,18,FALSE)</f>
        <v>0</v>
      </c>
      <c r="AZ606" s="101">
        <f>+VLOOKUP($S606,'CODE GENERATOR'!$P:$AM,19,FALSE)</f>
        <v>0</v>
      </c>
      <c r="BA606" s="101">
        <f>+VLOOKUP($S606,'CODE GENERATOR'!$P:$AM,20,FALSE)</f>
        <v>0</v>
      </c>
      <c r="BB606" s="101">
        <f>+VLOOKUP($S606,'CODE GENERATOR'!$P:$AM,21,FALSE)</f>
        <v>0</v>
      </c>
      <c r="BC606" s="101">
        <f>+VLOOKUP($S606,'CODE GENERATOR'!$P:$AM,22,FALSE)</f>
        <v>0</v>
      </c>
      <c r="BD606" s="101">
        <f>+VLOOKUP($S606,'CODE GENERATOR'!$P:$AM,23,FALSE)</f>
        <v>0</v>
      </c>
      <c r="BE606" s="101">
        <f>+VLOOKUP($S606,'CODE GENERATOR'!$P:$AM,24,FALSE)</f>
        <v>0</v>
      </c>
      <c r="BF606" s="101">
        <f>IF(C606&gt;0,+VLOOKUP(G606,'CATEGORY ID'!$A$1:$L$118,3,FALSE),"")</f>
        <v>5</v>
      </c>
      <c r="BG606" s="101">
        <f>IF(C606&gt;0,+VLOOKUP(H606,'CATEGORY ID'!$D$1:$L$118,3,FALSE),"")</f>
        <v>5</v>
      </c>
      <c r="BH606" s="101">
        <f>IF(C606&gt;0,+VLOOKUP((+H606&amp;I606),'CATEGORY ID'!$H$1:$I$121,2,FALSE),"")</f>
        <v>65</v>
      </c>
      <c r="BJ606" s="101">
        <f>IF(C606&gt;0,IF(COUNTIF('CATEGORY ID'!$K$1:$K$121,+H606&amp;K606) &gt; 0, +VLOOKUP(+H606&amp;K606,'CATEGORY ID'!$K$1:$L$121,2,FALSE),""),"")</f>
        <v>68</v>
      </c>
      <c r="BK606" s="101" t="str">
        <f>IF(C606&gt;0,IF(COUNTIF('CATEGORY ID'!$K$124:$K$165, +VLOOKUP(C606,'STYLE NAMES'!$B:$AE,30,FALSE)) &gt; 0, +VLOOKUP(VLOOKUP(C606,'STYLE NAMES'!$B:$AE,30,FALSE),'CATEGORY ID'!K:M,2,FALSE),""),"")</f>
        <v/>
      </c>
      <c r="BR606" s="101" t="str" cm="1">
        <f t="array" ref="BR606">IF(C606&gt;0,_xlfn.TEXTJOIN(";", TRUE,_xlfn.UNIQUE(_xlfn._xlws.FILTER(BF606:BQ606,(BF606:BQ606&gt;0)),TRUE,FALSE)),"")&amp;";"&amp;BS606</f>
        <v>5;65;68;</v>
      </c>
      <c r="BU606" s="106">
        <f>IF(C606&gt;0,+VLOOKUP($C606,'STYLE NAMES'!$B:$AC,26,FALSE),"")</f>
        <v>39.9</v>
      </c>
      <c r="BV606" s="106">
        <f>IF(C606&gt;0,+VLOOKUP($C606,'STYLE NAMES'!$B:$AC,27,FALSE),"")</f>
        <v>2190</v>
      </c>
      <c r="BW606" s="106">
        <f>IF(C606&gt;0,+VLOOKUP($C606,'STYLE NAMES'!$B:$AC,28,FALSE),"")</f>
        <v>45.884999999999998</v>
      </c>
      <c r="BY606"/>
      <c r="BZ606" s="101">
        <v>0</v>
      </c>
      <c r="CA606" s="137">
        <f t="shared" si="42"/>
        <v>0</v>
      </c>
      <c r="CB606" s="137">
        <f>+VLOOKUP(C606,'[2]STYLES &amp; MODELS MATRIX'!$A:$G,7,FALSE)</f>
        <v>0</v>
      </c>
      <c r="CC606" s="137">
        <f>+VLOOKUP(C606,'[1]STYLES &amp; SIZE CHARTS'!$A:$H,8,FALSE)</f>
        <v>0</v>
      </c>
      <c r="CD606" s="137"/>
      <c r="CE606" s="205"/>
      <c r="CF606" s="141"/>
    </row>
    <row r="607" spans="1:84" s="101" customFormat="1" ht="12" customHeight="1" x14ac:dyDescent="0.2">
      <c r="A607" s="102">
        <f t="shared" si="40"/>
        <v>8683711006602</v>
      </c>
      <c r="B607" s="101" t="s">
        <v>897</v>
      </c>
      <c r="C607" s="101" t="s">
        <v>528</v>
      </c>
      <c r="D607" s="101" t="s">
        <v>1965</v>
      </c>
      <c r="E607" s="203" t="s">
        <v>2412</v>
      </c>
      <c r="F607" s="101" t="s">
        <v>795</v>
      </c>
      <c r="G607" s="101" t="str">
        <f>IF(C607&gt;0,+VLOOKUP($C607,'STYLE NAMES'!$B:$AC,4,FALSE),"")</f>
        <v>HORSE</v>
      </c>
      <c r="H607" s="101" t="str">
        <f>IF(C607&gt;0,+VLOOKUP($C607,'STYLE NAMES'!$B:$AC,5,FALSE),"")</f>
        <v>HORSE</v>
      </c>
      <c r="I607" s="101" t="str">
        <f>IF(C607&gt;0,+VLOOKUP($C607,'STYLE NAMES'!$B:$AC,6,FALSE),"")</f>
        <v>FLY PROTECTION</v>
      </c>
      <c r="J607" s="101" t="str">
        <f>IF(C607&gt;0,+VLOOKUP($C607,'STYLE NAMES'!$B:$AC,7,FALSE),"")</f>
        <v>FULL</v>
      </c>
      <c r="K607" s="101" t="str">
        <f>IF(C607&gt;0,+VLOOKUP($C607,'STYLE NAMES'!$B:$AC,8,FALSE),"")</f>
        <v>EAR BONNETS / FLY VEILS</v>
      </c>
      <c r="L607" s="101" t="str">
        <f>IF(E607&gt;0,+VLOOKUP($E607,'CODE GENERATOR'!$D:$T,3,FALSE),"")</f>
        <v>A</v>
      </c>
      <c r="M607" s="101" t="str">
        <f>IF(E607&gt;0,+VLOOKUP($E607,'CODE GENERATOR'!$D:$T,4,FALSE),"")</f>
        <v>KNIT</v>
      </c>
      <c r="N607" s="101" t="str">
        <f>IF(E607&gt;0,+VLOOKUP($E607,'CODE GENERATOR'!$D:$T,6,FALSE),"")</f>
        <v>BROWN</v>
      </c>
      <c r="O607" s="101" t="str">
        <f>IF(E607&gt;0,+VLOOKUP($E607,'CODE GENERATOR'!$D:$T,7,FALSE),"")</f>
        <v>GOLD</v>
      </c>
      <c r="P607" s="101" t="str">
        <f t="shared" si="41"/>
        <v>BROWN/GOLD</v>
      </c>
      <c r="Q607" s="104" t="str">
        <f>IF(E607&gt;0,+VLOOKUP($E607,'CODE GENERATOR'!$D:$T,11,FALSE),"")</f>
        <v>H.FLYFL_EAR0054</v>
      </c>
      <c r="R607" s="104" t="str">
        <f>IF(E607&gt;0,+VLOOKUP($E607,'CODE GENERATOR'!$D:$T,12,FALSE),"")</f>
        <v>KNT0000BRWGLD</v>
      </c>
      <c r="S607" s="104" t="str">
        <f>IF(E607&gt;0,+VLOOKUP($E607,'CODE GENERATOR'!$D:$T,13,FALSE),"")</f>
        <v>H.FLYFL_EAR0054_KNT0000BRWGLD</v>
      </c>
      <c r="T607" s="104" t="str">
        <f t="shared" si="39"/>
        <v>H.FLYFL_EAR0054_KNT0000BRWGLD_FULL</v>
      </c>
      <c r="U607" s="105">
        <v>8683711006602</v>
      </c>
      <c r="V607" s="107" t="str" cm="1">
        <f t="array" ref="V607">_xlfn.TEXTJOIN(";", TRUE, _xlfn.UNIQUE(_xlfn._xlws.FILTER(P$3:P$10029, C$3:C$10029=C607)))</f>
        <v>NAVY/WHITE;BLACK/RED;BORDEAUX/GOLD;BROWN/GOLD;GREEN/GOLD;NAVY/GOLD;BLACK/WHITE</v>
      </c>
      <c r="W607" s="107" t="str" cm="1">
        <f t="array" ref="W607">_xlfn.TEXTJOIN(";", TRUE, _xlfn.UNIQUE(_xlfn._xlws.FILTER(F$3:F$10029, C$3:C$10029=C607)))</f>
        <v>FULL</v>
      </c>
      <c r="X607" s="101">
        <f>IF(E607&gt;0,+VLOOKUP($E607,'CODE GENERATOR'!$D:$AC,19,FALSE),0)</f>
        <v>0</v>
      </c>
      <c r="Y607" s="101" t="str">
        <f>IF(E607&gt;0,+VLOOKUP($E607,'CODE GENERATOR'!$D:$AC,20,FALSE),0)</f>
        <v/>
      </c>
      <c r="Z607" s="101" t="str">
        <f>IF(E607&gt;0,+VLOOKUP($E607,'CODE GENERATOR'!$D:$AC,21,FALSE),0)</f>
        <v/>
      </c>
      <c r="AA607" s="101" t="str">
        <f>IF(E607&gt;0,+VLOOKUP($E607,'CODE GENERATOR'!$D:$AC,22,FALSE),0)</f>
        <v/>
      </c>
      <c r="AB607" s="101" t="str">
        <f>IF(E607&gt;0,+VLOOKUP($E607,'CODE GENERATOR'!$D:$AC,23,FALSE),0)</f>
        <v/>
      </c>
      <c r="AC607" s="101" t="str">
        <f>IF(E607&gt;0,+VLOOKUP($E607,'CODE GENERATOR'!$D:$AC,24,FALSE),0)</f>
        <v/>
      </c>
      <c r="AD607" s="101" t="str">
        <f>IF(E607&gt;0,+VLOOKUP($E607,'CODE GENERATOR'!$D:$AC,25,FALSE),0)</f>
        <v/>
      </c>
      <c r="AE607" s="101" t="str">
        <f>IF(E607&gt;0,+VLOOKUP($E607,'CODE GENERATOR'!$D:$AC,26,FALSE),0)</f>
        <v/>
      </c>
      <c r="AF607" s="149" t="str">
        <f>IF($C607&gt;0,$C607&amp;" "&amp;$P607&amp;" "&amp;+VLOOKUP($C607,'STYLE NAMES'!$B:$AC,10,FALSE),"""")</f>
        <v>PANDORA BROWN/GOLD KNIT EAR BONNET</v>
      </c>
      <c r="AG607" s="101" t="str">
        <f>"Enjoy our "&amp;(AF607)&amp;"; "&amp;IF(C607&gt;0,+VLOOKUP($C607,'STYLE NAMES'!$B:$AC,11,FALSE),"")</f>
        <v>Enjoy our PANDORA BROWN/GOLD KNIT EAR BONNET; High density and bright color knit ear bonnet</v>
      </c>
      <c r="AH607" s="101" t="str">
        <f>IF(C607&gt;0,+VLOOKUP($C607,'STYLE NAMES'!$B:$AC,12,FALSE),"")</f>
        <v xml:space="preserve">*Made with special polyester yarn in a high density knitting for solid and nice look on your horse's head
* Soft polyamide jersey fabric on the ears
Composition:
Main fabrication: 100% Polyester
Decoration: 100% Polyamide
</v>
      </c>
      <c r="AI607" s="101" t="str">
        <f>IF(C607&gt;0,+VLOOKUP($C607,'STYLE NAMES'!$B:$AC,13,FALSE),"")</f>
        <v>Machine Wash at 30°C
Mild process
Do not bleach
Do NOT Tumble Dry</v>
      </c>
      <c r="AJ607" s="149" t="str">
        <f>IF($C607&gt;0,$C607&amp;" "&amp;$P607&amp;" "&amp;+VLOOKUP($C607,'STYLE NAMES'!$B:$AC,14,FALSE),"""")</f>
        <v>PANDORA BROWN/GOLD ÖRME KULAKLIK</v>
      </c>
      <c r="AK607" s="149" t="str">
        <f>"Cavalier SanMarco tarafından tasarlanan "&amp;(AJ607)&amp;"; "&amp;IF(C607&gt;0,+VLOOKUP($C607,'STYLE NAMES'!$B:$AC,15,FALSE),"")</f>
        <v>Cavalier SanMarco tarafından tasarlanan PANDORA BROWN/GOLD ÖRME KULAKLIK; Parlak ve Yüksek Denye Örme Kulaklık</v>
      </c>
      <c r="AL607" s="149" t="str">
        <f>IF(C607&gt;0,+VLOOKUP($C607,'STYLE NAMES'!$B:$AC,16,FALSE),"")</f>
        <v>*Atınızın kafasında düzgün ve hoş bir görünüm için özel polyester iplikten yüksek yoğunluklu örgüden yapılmıştır
* Kulaklarda yumuşak poliamid jarse kumaş
Kompozisyon:
Ana örgü %100 Polyester
Dekorasyon: %100 Poliamid</v>
      </c>
      <c r="AM607" s="149" t="str">
        <f>IF(C607&gt;0,+VLOOKUP($C607,'STYLE NAMES'!$B:$AC,17,FALSE),"")</f>
        <v>Makinede 30°C' de Yıkayın
Hassas Yıkama
Çamaşır suyu kullanmayın
Kurutma Makinesinde Kurutmayın</v>
      </c>
      <c r="AN607" s="149" t="str">
        <f>IF($C607&gt;0,$C607&amp;" "&amp;$P607&amp;" "&amp;+VLOOKUP($C607,'STYLE NAMES'!$B:$AC,18,FALSE),"""")</f>
        <v>PANDORA BROWN/GOLD CUFFIA IN MAGLIA</v>
      </c>
      <c r="AO607" s="101" t="str">
        <f>"Disegnato da Cavalier SanMarco "&amp;(AN607)&amp;"; "&amp;IF(C607&gt;0,+VLOOKUP($C607,'STYLE NAMES'!$B:$AC,19,FALSE),"")</f>
        <v>Disegnato da Cavalier SanMarco PANDORA BROWN/GOLD CUFFIA IN MAGLIA; Cuffia lavorata a maglia ad alta densità e colori vivaci</v>
      </c>
      <c r="AP607" s="101" t="str">
        <f>IF(C607&gt;0,+VLOOKUP($C607,'STYLE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07" s="101" t="str">
        <f>IF(C607&gt;0,+VLOOKUP($C607,'STYLE NAMES'!$B:$AC,21,FALSE),"")</f>
        <v>Lavare in lavatrice a 30°C Ciclo delicato 
Non candeggiare 
Non asciugare in asciugatrice</v>
      </c>
      <c r="AR607" s="101">
        <f>IF(D607&gt;0,+VLOOKUP($C607,'STYLE NAMES'!$B:$AC,22,FALSE),"")</f>
        <v>0</v>
      </c>
      <c r="AS607" s="101">
        <f>IF(E607&gt;0,+VLOOKUP($C607,'STYLE NAMES'!$B:$AC,23,FALSE),"")</f>
        <v>0</v>
      </c>
      <c r="AT607" s="101">
        <f>IF(F607&gt;0,+VLOOKUP($C607,'STYLE NAMES'!$B:$AC,24,FALSE),"")</f>
        <v>0</v>
      </c>
      <c r="AU607" s="101">
        <f>IF(G607&gt;0,+VLOOKUP($C607,'STYLE NAMES'!$B:$AC,25,FALSE),"")</f>
        <v>0</v>
      </c>
      <c r="AV607" s="101">
        <f>+VLOOKUP($S607,'CODE GENERATOR'!$P:$AM,15,FALSE)</f>
        <v>0</v>
      </c>
      <c r="AW607" s="101">
        <f>+VLOOKUP($S607,'CODE GENERATOR'!$P:$AM,16,FALSE)</f>
        <v>0</v>
      </c>
      <c r="AX607" s="101">
        <f>+VLOOKUP($S607,'CODE GENERATOR'!$P:$AM,17,FALSE)</f>
        <v>0</v>
      </c>
      <c r="AY607" s="101">
        <f>+VLOOKUP($S607,'CODE GENERATOR'!$P:$AM,18,FALSE)</f>
        <v>0</v>
      </c>
      <c r="AZ607" s="101">
        <f>+VLOOKUP($S607,'CODE GENERATOR'!$P:$AM,19,FALSE)</f>
        <v>0</v>
      </c>
      <c r="BA607" s="101">
        <f>+VLOOKUP($S607,'CODE GENERATOR'!$P:$AM,20,FALSE)</f>
        <v>0</v>
      </c>
      <c r="BB607" s="101">
        <f>+VLOOKUP($S607,'CODE GENERATOR'!$P:$AM,21,FALSE)</f>
        <v>0</v>
      </c>
      <c r="BC607" s="101">
        <f>+VLOOKUP($S607,'CODE GENERATOR'!$P:$AM,22,FALSE)</f>
        <v>0</v>
      </c>
      <c r="BD607" s="101">
        <f>+VLOOKUP($S607,'CODE GENERATOR'!$P:$AM,23,FALSE)</f>
        <v>0</v>
      </c>
      <c r="BE607" s="101">
        <f>+VLOOKUP($S607,'CODE GENERATOR'!$P:$AM,24,FALSE)</f>
        <v>0</v>
      </c>
      <c r="BF607" s="101">
        <f>IF(C607&gt;0,+VLOOKUP(G607,'CATEGORY ID'!$A$1:$L$118,3,FALSE),"")</f>
        <v>5</v>
      </c>
      <c r="BG607" s="101">
        <f>IF(C607&gt;0,+VLOOKUP(H607,'CATEGORY ID'!$D$1:$L$118,3,FALSE),"")</f>
        <v>5</v>
      </c>
      <c r="BH607" s="101">
        <f>IF(C607&gt;0,+VLOOKUP((+H607&amp;I607),'CATEGORY ID'!$H$1:$I$121,2,FALSE),"")</f>
        <v>65</v>
      </c>
      <c r="BJ607" s="101">
        <f>IF(C607&gt;0,IF(COUNTIF('CATEGORY ID'!$K$1:$K$121,+H607&amp;K607) &gt; 0, +VLOOKUP(+H607&amp;K607,'CATEGORY ID'!$K$1:$L$121,2,FALSE),""),"")</f>
        <v>68</v>
      </c>
      <c r="BK607" s="101" t="str">
        <f>IF(C607&gt;0,IF(COUNTIF('CATEGORY ID'!$K$124:$K$165, +VLOOKUP(C607,'STYLE NAMES'!$B:$AE,30,FALSE)) &gt; 0, +VLOOKUP(VLOOKUP(C607,'STYLE NAMES'!$B:$AE,30,FALSE),'CATEGORY ID'!K:M,2,FALSE),""),"")</f>
        <v/>
      </c>
      <c r="BR607" s="101" t="str" cm="1">
        <f t="array" ref="BR607">IF(C607&gt;0,_xlfn.TEXTJOIN(";", TRUE,_xlfn.UNIQUE(_xlfn._xlws.FILTER(BF607:BQ607,(BF607:BQ607&gt;0)),TRUE,FALSE)),"")&amp;";"&amp;BS607</f>
        <v>5;65;68;</v>
      </c>
      <c r="BU607" s="106">
        <f>IF(C607&gt;0,+VLOOKUP($C607,'STYLE NAMES'!$B:$AC,26,FALSE),"")</f>
        <v>39.9</v>
      </c>
      <c r="BV607" s="106">
        <f>IF(C607&gt;0,+VLOOKUP($C607,'STYLE NAMES'!$B:$AC,27,FALSE),"")</f>
        <v>2190</v>
      </c>
      <c r="BW607" s="106">
        <f>IF(C607&gt;0,+VLOOKUP($C607,'STYLE NAMES'!$B:$AC,28,FALSE),"")</f>
        <v>45.884999999999998</v>
      </c>
      <c r="BY607"/>
      <c r="BZ607" s="101">
        <v>0</v>
      </c>
      <c r="CA607" s="137">
        <f t="shared" si="42"/>
        <v>0</v>
      </c>
      <c r="CB607" s="137">
        <f>+VLOOKUP(C607,'[2]STYLES &amp; MODELS MATRIX'!$A:$G,7,FALSE)</f>
        <v>0</v>
      </c>
      <c r="CC607" s="137">
        <f>+VLOOKUP(C607,'[1]STYLES &amp; SIZE CHARTS'!$A:$H,8,FALSE)</f>
        <v>0</v>
      </c>
      <c r="CD607" s="137"/>
      <c r="CE607" s="205"/>
      <c r="CF607" s="141"/>
    </row>
    <row r="608" spans="1:84" s="101" customFormat="1" ht="12" customHeight="1" x14ac:dyDescent="0.2">
      <c r="A608" s="102">
        <f t="shared" si="40"/>
        <v>8683711006619</v>
      </c>
      <c r="B608" s="101" t="s">
        <v>897</v>
      </c>
      <c r="C608" s="101" t="s">
        <v>528</v>
      </c>
      <c r="D608" s="101" t="s">
        <v>1965</v>
      </c>
      <c r="E608" s="203" t="s">
        <v>2413</v>
      </c>
      <c r="F608" s="101" t="s">
        <v>795</v>
      </c>
      <c r="G608" s="101" t="str">
        <f>IF(C608&gt;0,+VLOOKUP($C608,'STYLE NAMES'!$B:$AC,4,FALSE),"")</f>
        <v>HORSE</v>
      </c>
      <c r="H608" s="101" t="str">
        <f>IF(C608&gt;0,+VLOOKUP($C608,'STYLE NAMES'!$B:$AC,5,FALSE),"")</f>
        <v>HORSE</v>
      </c>
      <c r="I608" s="101" t="str">
        <f>IF(C608&gt;0,+VLOOKUP($C608,'STYLE NAMES'!$B:$AC,6,FALSE),"")</f>
        <v>FLY PROTECTION</v>
      </c>
      <c r="J608" s="101" t="str">
        <f>IF(C608&gt;0,+VLOOKUP($C608,'STYLE NAMES'!$B:$AC,7,FALSE),"")</f>
        <v>FULL</v>
      </c>
      <c r="K608" s="101" t="str">
        <f>IF(C608&gt;0,+VLOOKUP($C608,'STYLE NAMES'!$B:$AC,8,FALSE),"")</f>
        <v>EAR BONNETS / FLY VEILS</v>
      </c>
      <c r="L608" s="101" t="str">
        <f>IF(E608&gt;0,+VLOOKUP($E608,'CODE GENERATOR'!$D:$T,3,FALSE),"")</f>
        <v>A</v>
      </c>
      <c r="M608" s="101" t="str">
        <f>IF(E608&gt;0,+VLOOKUP($E608,'CODE GENERATOR'!$D:$T,4,FALSE),"")</f>
        <v>KNIT</v>
      </c>
      <c r="N608" s="101" t="str">
        <f>IF(E608&gt;0,+VLOOKUP($E608,'CODE GENERATOR'!$D:$T,6,FALSE),"")</f>
        <v>GREEN</v>
      </c>
      <c r="O608" s="101" t="str">
        <f>IF(E608&gt;0,+VLOOKUP($E608,'CODE GENERATOR'!$D:$T,7,FALSE),"")</f>
        <v>GOLD</v>
      </c>
      <c r="P608" s="101" t="str">
        <f t="shared" si="41"/>
        <v>GREEN/GOLD</v>
      </c>
      <c r="Q608" s="104" t="str">
        <f>IF(E608&gt;0,+VLOOKUP($E608,'CODE GENERATOR'!$D:$T,11,FALSE),"")</f>
        <v>H.FLYFL_EAR0054</v>
      </c>
      <c r="R608" s="104" t="str">
        <f>IF(E608&gt;0,+VLOOKUP($E608,'CODE GENERATOR'!$D:$T,12,FALSE),"")</f>
        <v>KNT0000GRNGLD</v>
      </c>
      <c r="S608" s="104" t="str">
        <f>IF(E608&gt;0,+VLOOKUP($E608,'CODE GENERATOR'!$D:$T,13,FALSE),"")</f>
        <v>H.FLYFL_EAR0054_KNT0000GRNGLD</v>
      </c>
      <c r="T608" s="104" t="str">
        <f t="shared" si="39"/>
        <v>H.FLYFL_EAR0054_KNT0000GRNGLD_FULL</v>
      </c>
      <c r="U608" s="105">
        <v>8683711006619</v>
      </c>
      <c r="V608" s="107" t="str" cm="1">
        <f t="array" ref="V608">_xlfn.TEXTJOIN(";", TRUE, _xlfn.UNIQUE(_xlfn._xlws.FILTER(P$3:P$10029, C$3:C$10029=C608)))</f>
        <v>NAVY/WHITE;BLACK/RED;BORDEAUX/GOLD;BROWN/GOLD;GREEN/GOLD;NAVY/GOLD;BLACK/WHITE</v>
      </c>
      <c r="W608" s="107" t="str" cm="1">
        <f t="array" ref="W608">_xlfn.TEXTJOIN(";", TRUE, _xlfn.UNIQUE(_xlfn._xlws.FILTER(F$3:F$10029, C$3:C$10029=C608)))</f>
        <v>FULL</v>
      </c>
      <c r="X608" s="101">
        <f>IF(E608&gt;0,+VLOOKUP($E608,'CODE GENERATOR'!$D:$AC,19,FALSE),0)</f>
        <v>0</v>
      </c>
      <c r="Y608" s="101" t="str">
        <f>IF(E608&gt;0,+VLOOKUP($E608,'CODE GENERATOR'!$D:$AC,20,FALSE),0)</f>
        <v/>
      </c>
      <c r="Z608" s="101" t="str">
        <f>IF(E608&gt;0,+VLOOKUP($E608,'CODE GENERATOR'!$D:$AC,21,FALSE),0)</f>
        <v/>
      </c>
      <c r="AA608" s="101" t="str">
        <f>IF(E608&gt;0,+VLOOKUP($E608,'CODE GENERATOR'!$D:$AC,22,FALSE),0)</f>
        <v/>
      </c>
      <c r="AB608" s="101" t="str">
        <f>IF(E608&gt;0,+VLOOKUP($E608,'CODE GENERATOR'!$D:$AC,23,FALSE),0)</f>
        <v/>
      </c>
      <c r="AC608" s="101" t="str">
        <f>IF(E608&gt;0,+VLOOKUP($E608,'CODE GENERATOR'!$D:$AC,24,FALSE),0)</f>
        <v/>
      </c>
      <c r="AD608" s="101" t="str">
        <f>IF(E608&gt;0,+VLOOKUP($E608,'CODE GENERATOR'!$D:$AC,25,FALSE),0)</f>
        <v/>
      </c>
      <c r="AE608" s="101" t="str">
        <f>IF(E608&gt;0,+VLOOKUP($E608,'CODE GENERATOR'!$D:$AC,26,FALSE),0)</f>
        <v/>
      </c>
      <c r="AF608" s="149" t="str">
        <f>IF($C608&gt;0,$C608&amp;" "&amp;$P608&amp;" "&amp;+VLOOKUP($C608,'STYLE NAMES'!$B:$AC,10,FALSE),"""")</f>
        <v>PANDORA GREEN/GOLD KNIT EAR BONNET</v>
      </c>
      <c r="AG608" s="101" t="str">
        <f>"Enjoy our "&amp;(AF608)&amp;"; "&amp;IF(C608&gt;0,+VLOOKUP($C608,'STYLE NAMES'!$B:$AC,11,FALSE),"")</f>
        <v>Enjoy our PANDORA GREEN/GOLD KNIT EAR BONNET; High density and bright color knit ear bonnet</v>
      </c>
      <c r="AH608" s="101" t="str">
        <f>IF(C608&gt;0,+VLOOKUP($C608,'STYLE NAMES'!$B:$AC,12,FALSE),"")</f>
        <v xml:space="preserve">*Made with special polyester yarn in a high density knitting for solid and nice look on your horse's head
* Soft polyamide jersey fabric on the ears
Composition:
Main fabrication: 100% Polyester
Decoration: 100% Polyamide
</v>
      </c>
      <c r="AI608" s="101" t="str">
        <f>IF(C608&gt;0,+VLOOKUP($C608,'STYLE NAMES'!$B:$AC,13,FALSE),"")</f>
        <v>Machine Wash at 30°C
Mild process
Do not bleach
Do NOT Tumble Dry</v>
      </c>
      <c r="AJ608" s="149" t="str">
        <f>IF($C608&gt;0,$C608&amp;" "&amp;$P608&amp;" "&amp;+VLOOKUP($C608,'STYLE NAMES'!$B:$AC,14,FALSE),"""")</f>
        <v>PANDORA GREEN/GOLD ÖRME KULAKLIK</v>
      </c>
      <c r="AK608" s="149" t="str">
        <f>"Cavalier SanMarco tarafından tasarlanan "&amp;(AJ608)&amp;"; "&amp;IF(C608&gt;0,+VLOOKUP($C608,'STYLE NAMES'!$B:$AC,15,FALSE),"")</f>
        <v>Cavalier SanMarco tarafından tasarlanan PANDORA GREEN/GOLD ÖRME KULAKLIK; Parlak ve Yüksek Denye Örme Kulaklık</v>
      </c>
      <c r="AL608" s="149" t="str">
        <f>IF(C608&gt;0,+VLOOKUP($C608,'STYLE NAMES'!$B:$AC,16,FALSE),"")</f>
        <v>*Atınızın kafasında düzgün ve hoş bir görünüm için özel polyester iplikten yüksek yoğunluklu örgüden yapılmıştır
* Kulaklarda yumuşak poliamid jarse kumaş
Kompozisyon:
Ana örgü %100 Polyester
Dekorasyon: %100 Poliamid</v>
      </c>
      <c r="AM608" s="149" t="str">
        <f>IF(C608&gt;0,+VLOOKUP($C608,'STYLE NAMES'!$B:$AC,17,FALSE),"")</f>
        <v>Makinede 30°C' de Yıkayın
Hassas Yıkama
Çamaşır suyu kullanmayın
Kurutma Makinesinde Kurutmayın</v>
      </c>
      <c r="AN608" s="149" t="str">
        <f>IF($C608&gt;0,$C608&amp;" "&amp;$P608&amp;" "&amp;+VLOOKUP($C608,'STYLE NAMES'!$B:$AC,18,FALSE),"""")</f>
        <v>PANDORA GREEN/GOLD CUFFIA IN MAGLIA</v>
      </c>
      <c r="AO608" s="101" t="str">
        <f>"Disegnato da Cavalier SanMarco "&amp;(AN608)&amp;"; "&amp;IF(C608&gt;0,+VLOOKUP($C608,'STYLE NAMES'!$B:$AC,19,FALSE),"")</f>
        <v>Disegnato da Cavalier SanMarco PANDORA GREEN/GOLD CUFFIA IN MAGLIA; Cuffia lavorata a maglia ad alta densità e colori vivaci</v>
      </c>
      <c r="AP608" s="101" t="str">
        <f>IF(C608&gt;0,+VLOOKUP($C608,'STYLE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08" s="101" t="str">
        <f>IF(C608&gt;0,+VLOOKUP($C608,'STYLE NAMES'!$B:$AC,21,FALSE),"")</f>
        <v>Lavare in lavatrice a 30°C Ciclo delicato 
Non candeggiare 
Non asciugare in asciugatrice</v>
      </c>
      <c r="AR608" s="101">
        <f>IF(D608&gt;0,+VLOOKUP($C608,'STYLE NAMES'!$B:$AC,22,FALSE),"")</f>
        <v>0</v>
      </c>
      <c r="AS608" s="101">
        <f>IF(E608&gt;0,+VLOOKUP($C608,'STYLE NAMES'!$B:$AC,23,FALSE),"")</f>
        <v>0</v>
      </c>
      <c r="AT608" s="101">
        <f>IF(F608&gt;0,+VLOOKUP($C608,'STYLE NAMES'!$B:$AC,24,FALSE),"")</f>
        <v>0</v>
      </c>
      <c r="AU608" s="101">
        <f>IF(G608&gt;0,+VLOOKUP($C608,'STYLE NAMES'!$B:$AC,25,FALSE),"")</f>
        <v>0</v>
      </c>
      <c r="AV608" s="101">
        <f>+VLOOKUP($S608,'CODE GENERATOR'!$P:$AM,15,FALSE)</f>
        <v>0</v>
      </c>
      <c r="AW608" s="101">
        <f>+VLOOKUP($S608,'CODE GENERATOR'!$P:$AM,16,FALSE)</f>
        <v>0</v>
      </c>
      <c r="AX608" s="101">
        <f>+VLOOKUP($S608,'CODE GENERATOR'!$P:$AM,17,FALSE)</f>
        <v>0</v>
      </c>
      <c r="AY608" s="101">
        <f>+VLOOKUP($S608,'CODE GENERATOR'!$P:$AM,18,FALSE)</f>
        <v>0</v>
      </c>
      <c r="AZ608" s="101">
        <f>+VLOOKUP($S608,'CODE GENERATOR'!$P:$AM,19,FALSE)</f>
        <v>0</v>
      </c>
      <c r="BA608" s="101">
        <f>+VLOOKUP($S608,'CODE GENERATOR'!$P:$AM,20,FALSE)</f>
        <v>0</v>
      </c>
      <c r="BB608" s="101">
        <f>+VLOOKUP($S608,'CODE GENERATOR'!$P:$AM,21,FALSE)</f>
        <v>0</v>
      </c>
      <c r="BC608" s="101">
        <f>+VLOOKUP($S608,'CODE GENERATOR'!$P:$AM,22,FALSE)</f>
        <v>0</v>
      </c>
      <c r="BD608" s="101">
        <f>+VLOOKUP($S608,'CODE GENERATOR'!$P:$AM,23,FALSE)</f>
        <v>0</v>
      </c>
      <c r="BE608" s="101">
        <f>+VLOOKUP($S608,'CODE GENERATOR'!$P:$AM,24,FALSE)</f>
        <v>0</v>
      </c>
      <c r="BF608" s="101">
        <f>IF(C608&gt;0,+VLOOKUP(G608,'CATEGORY ID'!$A$1:$L$118,3,FALSE),"")</f>
        <v>5</v>
      </c>
      <c r="BG608" s="101">
        <f>IF(C608&gt;0,+VLOOKUP(H608,'CATEGORY ID'!$D$1:$L$118,3,FALSE),"")</f>
        <v>5</v>
      </c>
      <c r="BH608" s="101">
        <f>IF(C608&gt;0,+VLOOKUP((+H608&amp;I608),'CATEGORY ID'!$H$1:$I$121,2,FALSE),"")</f>
        <v>65</v>
      </c>
      <c r="BJ608" s="101">
        <f>IF(C608&gt;0,IF(COUNTIF('CATEGORY ID'!$K$1:$K$121,+H608&amp;K608) &gt; 0, +VLOOKUP(+H608&amp;K608,'CATEGORY ID'!$K$1:$L$121,2,FALSE),""),"")</f>
        <v>68</v>
      </c>
      <c r="BK608" s="101" t="str">
        <f>IF(C608&gt;0,IF(COUNTIF('CATEGORY ID'!$K$124:$K$165, +VLOOKUP(C608,'STYLE NAMES'!$B:$AE,30,FALSE)) &gt; 0, +VLOOKUP(VLOOKUP(C608,'STYLE NAMES'!$B:$AE,30,FALSE),'CATEGORY ID'!K:M,2,FALSE),""),"")</f>
        <v/>
      </c>
      <c r="BR608" s="101" t="str" cm="1">
        <f t="array" ref="BR608">IF(C608&gt;0,_xlfn.TEXTJOIN(";", TRUE,_xlfn.UNIQUE(_xlfn._xlws.FILTER(BF608:BQ608,(BF608:BQ608&gt;0)),TRUE,FALSE)),"")&amp;";"&amp;BS608</f>
        <v>5;65;68;</v>
      </c>
      <c r="BU608" s="106">
        <f>IF(C608&gt;0,+VLOOKUP($C608,'STYLE NAMES'!$B:$AC,26,FALSE),"")</f>
        <v>39.9</v>
      </c>
      <c r="BV608" s="106">
        <f>IF(C608&gt;0,+VLOOKUP($C608,'STYLE NAMES'!$B:$AC,27,FALSE),"")</f>
        <v>2190</v>
      </c>
      <c r="BW608" s="106">
        <f>IF(C608&gt;0,+VLOOKUP($C608,'STYLE NAMES'!$B:$AC,28,FALSE),"")</f>
        <v>45.884999999999998</v>
      </c>
      <c r="BY608"/>
      <c r="BZ608" s="101">
        <v>0</v>
      </c>
      <c r="CA608" s="137">
        <f t="shared" si="42"/>
        <v>0</v>
      </c>
      <c r="CB608" s="137">
        <f>+VLOOKUP(C608,'[2]STYLES &amp; MODELS MATRIX'!$A:$G,7,FALSE)</f>
        <v>0</v>
      </c>
      <c r="CC608" s="137">
        <f>+VLOOKUP(C608,'[1]STYLES &amp; SIZE CHARTS'!$A:$H,8,FALSE)</f>
        <v>0</v>
      </c>
      <c r="CD608" s="137"/>
      <c r="CE608" s="205"/>
      <c r="CF608" s="141"/>
    </row>
    <row r="609" spans="1:84" s="101" customFormat="1" ht="12" customHeight="1" x14ac:dyDescent="0.2">
      <c r="A609" s="102">
        <f t="shared" si="40"/>
        <v>8683711006626</v>
      </c>
      <c r="B609" s="101" t="s">
        <v>897</v>
      </c>
      <c r="C609" s="101" t="s">
        <v>528</v>
      </c>
      <c r="D609" s="101" t="s">
        <v>1965</v>
      </c>
      <c r="E609" s="203" t="s">
        <v>2414</v>
      </c>
      <c r="F609" s="101" t="s">
        <v>795</v>
      </c>
      <c r="G609" s="101" t="str">
        <f>IF(C609&gt;0,+VLOOKUP($C609,'STYLE NAMES'!$B:$AC,4,FALSE),"")</f>
        <v>HORSE</v>
      </c>
      <c r="H609" s="101" t="str">
        <f>IF(C609&gt;0,+VLOOKUP($C609,'STYLE NAMES'!$B:$AC,5,FALSE),"")</f>
        <v>HORSE</v>
      </c>
      <c r="I609" s="101" t="str">
        <f>IF(C609&gt;0,+VLOOKUP($C609,'STYLE NAMES'!$B:$AC,6,FALSE),"")</f>
        <v>FLY PROTECTION</v>
      </c>
      <c r="J609" s="101" t="str">
        <f>IF(C609&gt;0,+VLOOKUP($C609,'STYLE NAMES'!$B:$AC,7,FALSE),"")</f>
        <v>FULL</v>
      </c>
      <c r="K609" s="101" t="str">
        <f>IF(C609&gt;0,+VLOOKUP($C609,'STYLE NAMES'!$B:$AC,8,FALSE),"")</f>
        <v>EAR BONNETS / FLY VEILS</v>
      </c>
      <c r="L609" s="101" t="str">
        <f>IF(E609&gt;0,+VLOOKUP($E609,'CODE GENERATOR'!$D:$T,3,FALSE),"")</f>
        <v>A</v>
      </c>
      <c r="M609" s="101" t="str">
        <f>IF(E609&gt;0,+VLOOKUP($E609,'CODE GENERATOR'!$D:$T,4,FALSE),"")</f>
        <v>KNIT</v>
      </c>
      <c r="N609" s="101" t="str">
        <f>IF(E609&gt;0,+VLOOKUP($E609,'CODE GENERATOR'!$D:$T,6,FALSE),"")</f>
        <v>NAVY</v>
      </c>
      <c r="O609" s="101" t="str">
        <f>IF(E609&gt;0,+VLOOKUP($E609,'CODE GENERATOR'!$D:$T,7,FALSE),"")</f>
        <v>GOLD</v>
      </c>
      <c r="P609" s="101" t="str">
        <f t="shared" si="41"/>
        <v>NAVY/GOLD</v>
      </c>
      <c r="Q609" s="104" t="str">
        <f>IF(E609&gt;0,+VLOOKUP($E609,'CODE GENERATOR'!$D:$T,11,FALSE),"")</f>
        <v>H.FLYFL_EAR0054</v>
      </c>
      <c r="R609" s="104" t="str">
        <f>IF(E609&gt;0,+VLOOKUP($E609,'CODE GENERATOR'!$D:$T,12,FALSE),"")</f>
        <v>KNT0000NAVGLD</v>
      </c>
      <c r="S609" s="104" t="str">
        <f>IF(E609&gt;0,+VLOOKUP($E609,'CODE GENERATOR'!$D:$T,13,FALSE),"")</f>
        <v>H.FLYFL_EAR0054_KNT0000NAVGLD</v>
      </c>
      <c r="T609" s="104" t="str">
        <f t="shared" si="39"/>
        <v>H.FLYFL_EAR0054_KNT0000NAVGLD_FULL</v>
      </c>
      <c r="U609" s="105">
        <v>8683711006626</v>
      </c>
      <c r="V609" s="107" t="str" cm="1">
        <f t="array" ref="V609">_xlfn.TEXTJOIN(";", TRUE, _xlfn.UNIQUE(_xlfn._xlws.FILTER(P$3:P$10029, C$3:C$10029=C609)))</f>
        <v>NAVY/WHITE;BLACK/RED;BORDEAUX/GOLD;BROWN/GOLD;GREEN/GOLD;NAVY/GOLD;BLACK/WHITE</v>
      </c>
      <c r="W609" s="107" t="str" cm="1">
        <f t="array" ref="W609">_xlfn.TEXTJOIN(";", TRUE, _xlfn.UNIQUE(_xlfn._xlws.FILTER(F$3:F$10029, C$3:C$10029=C609)))</f>
        <v>FULL</v>
      </c>
      <c r="X609" s="101">
        <f>IF(E609&gt;0,+VLOOKUP($E609,'CODE GENERATOR'!$D:$AC,19,FALSE),0)</f>
        <v>0</v>
      </c>
      <c r="Y609" s="101" t="str">
        <f>IF(E609&gt;0,+VLOOKUP($E609,'CODE GENERATOR'!$D:$AC,20,FALSE),0)</f>
        <v/>
      </c>
      <c r="Z609" s="101" t="str">
        <f>IF(E609&gt;0,+VLOOKUP($E609,'CODE GENERATOR'!$D:$AC,21,FALSE),0)</f>
        <v/>
      </c>
      <c r="AA609" s="101" t="str">
        <f>IF(E609&gt;0,+VLOOKUP($E609,'CODE GENERATOR'!$D:$AC,22,FALSE),0)</f>
        <v/>
      </c>
      <c r="AB609" s="101" t="str">
        <f>IF(E609&gt;0,+VLOOKUP($E609,'CODE GENERATOR'!$D:$AC,23,FALSE),0)</f>
        <v/>
      </c>
      <c r="AC609" s="101" t="str">
        <f>IF(E609&gt;0,+VLOOKUP($E609,'CODE GENERATOR'!$D:$AC,24,FALSE),0)</f>
        <v/>
      </c>
      <c r="AD609" s="101" t="str">
        <f>IF(E609&gt;0,+VLOOKUP($E609,'CODE GENERATOR'!$D:$AC,25,FALSE),0)</f>
        <v/>
      </c>
      <c r="AE609" s="101" t="str">
        <f>IF(E609&gt;0,+VLOOKUP($E609,'CODE GENERATOR'!$D:$AC,26,FALSE),0)</f>
        <v/>
      </c>
      <c r="AF609" s="149" t="str">
        <f>IF($C609&gt;0,$C609&amp;" "&amp;$P609&amp;" "&amp;+VLOOKUP($C609,'STYLE NAMES'!$B:$AC,10,FALSE),"""")</f>
        <v>PANDORA NAVY/GOLD KNIT EAR BONNET</v>
      </c>
      <c r="AG609" s="101" t="str">
        <f>"Enjoy our "&amp;(AF609)&amp;"; "&amp;IF(C609&gt;0,+VLOOKUP($C609,'STYLE NAMES'!$B:$AC,11,FALSE),"")</f>
        <v>Enjoy our PANDORA NAVY/GOLD KNIT EAR BONNET; High density and bright color knit ear bonnet</v>
      </c>
      <c r="AH609" s="101" t="str">
        <f>IF(C609&gt;0,+VLOOKUP($C609,'STYLE NAMES'!$B:$AC,12,FALSE),"")</f>
        <v xml:space="preserve">*Made with special polyester yarn in a high density knitting for solid and nice look on your horse's head
* Soft polyamide jersey fabric on the ears
Composition:
Main fabrication: 100% Polyester
Decoration: 100% Polyamide
</v>
      </c>
      <c r="AI609" s="101" t="str">
        <f>IF(C609&gt;0,+VLOOKUP($C609,'STYLE NAMES'!$B:$AC,13,FALSE),"")</f>
        <v>Machine Wash at 30°C
Mild process
Do not bleach
Do NOT Tumble Dry</v>
      </c>
      <c r="AJ609" s="149" t="str">
        <f>IF($C609&gt;0,$C609&amp;" "&amp;$P609&amp;" "&amp;+VLOOKUP($C609,'STYLE NAMES'!$B:$AC,14,FALSE),"""")</f>
        <v>PANDORA NAVY/GOLD ÖRME KULAKLIK</v>
      </c>
      <c r="AK609" s="149" t="str">
        <f>"Cavalier SanMarco tarafından tasarlanan "&amp;(AJ609)&amp;"; "&amp;IF(C609&gt;0,+VLOOKUP($C609,'STYLE NAMES'!$B:$AC,15,FALSE),"")</f>
        <v>Cavalier SanMarco tarafından tasarlanan PANDORA NAVY/GOLD ÖRME KULAKLIK; Parlak ve Yüksek Denye Örme Kulaklık</v>
      </c>
      <c r="AL609" s="149" t="str">
        <f>IF(C609&gt;0,+VLOOKUP($C609,'STYLE NAMES'!$B:$AC,16,FALSE),"")</f>
        <v>*Atınızın kafasında düzgün ve hoş bir görünüm için özel polyester iplikten yüksek yoğunluklu örgüden yapılmıştır
* Kulaklarda yumuşak poliamid jarse kumaş
Kompozisyon:
Ana örgü %100 Polyester
Dekorasyon: %100 Poliamid</v>
      </c>
      <c r="AM609" s="149" t="str">
        <f>IF(C609&gt;0,+VLOOKUP($C609,'STYLE NAMES'!$B:$AC,17,FALSE),"")</f>
        <v>Makinede 30°C' de Yıkayın
Hassas Yıkama
Çamaşır suyu kullanmayın
Kurutma Makinesinde Kurutmayın</v>
      </c>
      <c r="AN609" s="149" t="str">
        <f>IF($C609&gt;0,$C609&amp;" "&amp;$P609&amp;" "&amp;+VLOOKUP($C609,'STYLE NAMES'!$B:$AC,18,FALSE),"""")</f>
        <v>PANDORA NAVY/GOLD CUFFIA IN MAGLIA</v>
      </c>
      <c r="AO609" s="101" t="str">
        <f>"Disegnato da Cavalier SanMarco "&amp;(AN609)&amp;"; "&amp;IF(C609&gt;0,+VLOOKUP($C609,'STYLE NAMES'!$B:$AC,19,FALSE),"")</f>
        <v>Disegnato da Cavalier SanMarco PANDORA NAVY/GOLD CUFFIA IN MAGLIA; Cuffia lavorata a maglia ad alta densità e colori vivaci</v>
      </c>
      <c r="AP609" s="101" t="str">
        <f>IF(C609&gt;0,+VLOOKUP($C609,'STYLE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09" s="101" t="str">
        <f>IF(C609&gt;0,+VLOOKUP($C609,'STYLE NAMES'!$B:$AC,21,FALSE),"")</f>
        <v>Lavare in lavatrice a 30°C Ciclo delicato 
Non candeggiare 
Non asciugare in asciugatrice</v>
      </c>
      <c r="AR609" s="101">
        <f>IF(D609&gt;0,+VLOOKUP($C609,'STYLE NAMES'!$B:$AC,22,FALSE),"")</f>
        <v>0</v>
      </c>
      <c r="AS609" s="101">
        <f>IF(E609&gt;0,+VLOOKUP($C609,'STYLE NAMES'!$B:$AC,23,FALSE),"")</f>
        <v>0</v>
      </c>
      <c r="AT609" s="101">
        <f>IF(F609&gt;0,+VLOOKUP($C609,'STYLE NAMES'!$B:$AC,24,FALSE),"")</f>
        <v>0</v>
      </c>
      <c r="AU609" s="101">
        <f>IF(G609&gt;0,+VLOOKUP($C609,'STYLE NAMES'!$B:$AC,25,FALSE),"")</f>
        <v>0</v>
      </c>
      <c r="AV609" s="101">
        <f>+VLOOKUP($S609,'CODE GENERATOR'!$P:$AM,15,FALSE)</f>
        <v>0</v>
      </c>
      <c r="AW609" s="101">
        <f>+VLOOKUP($S609,'CODE GENERATOR'!$P:$AM,16,FALSE)</f>
        <v>0</v>
      </c>
      <c r="AX609" s="101">
        <f>+VLOOKUP($S609,'CODE GENERATOR'!$P:$AM,17,FALSE)</f>
        <v>0</v>
      </c>
      <c r="AY609" s="101">
        <f>+VLOOKUP($S609,'CODE GENERATOR'!$P:$AM,18,FALSE)</f>
        <v>0</v>
      </c>
      <c r="AZ609" s="101">
        <f>+VLOOKUP($S609,'CODE GENERATOR'!$P:$AM,19,FALSE)</f>
        <v>0</v>
      </c>
      <c r="BA609" s="101">
        <f>+VLOOKUP($S609,'CODE GENERATOR'!$P:$AM,20,FALSE)</f>
        <v>0</v>
      </c>
      <c r="BB609" s="101">
        <f>+VLOOKUP($S609,'CODE GENERATOR'!$P:$AM,21,FALSE)</f>
        <v>0</v>
      </c>
      <c r="BC609" s="101">
        <f>+VLOOKUP($S609,'CODE GENERATOR'!$P:$AM,22,FALSE)</f>
        <v>0</v>
      </c>
      <c r="BD609" s="101">
        <f>+VLOOKUP($S609,'CODE GENERATOR'!$P:$AM,23,FALSE)</f>
        <v>0</v>
      </c>
      <c r="BE609" s="101">
        <f>+VLOOKUP($S609,'CODE GENERATOR'!$P:$AM,24,FALSE)</f>
        <v>0</v>
      </c>
      <c r="BF609" s="101">
        <f>IF(C609&gt;0,+VLOOKUP(G609,'CATEGORY ID'!$A$1:$L$118,3,FALSE),"")</f>
        <v>5</v>
      </c>
      <c r="BG609" s="101">
        <f>IF(C609&gt;0,+VLOOKUP(H609,'CATEGORY ID'!$D$1:$L$118,3,FALSE),"")</f>
        <v>5</v>
      </c>
      <c r="BH609" s="101">
        <f>IF(C609&gt;0,+VLOOKUP((+H609&amp;I609),'CATEGORY ID'!$H$1:$I$121,2,FALSE),"")</f>
        <v>65</v>
      </c>
      <c r="BJ609" s="101">
        <f>IF(C609&gt;0,IF(COUNTIF('CATEGORY ID'!$K$1:$K$121,+H609&amp;K609) &gt; 0, +VLOOKUP(+H609&amp;K609,'CATEGORY ID'!$K$1:$L$121,2,FALSE),""),"")</f>
        <v>68</v>
      </c>
      <c r="BK609" s="101" t="str">
        <f>IF(C609&gt;0,IF(COUNTIF('CATEGORY ID'!$K$124:$K$165, +VLOOKUP(C609,'STYLE NAMES'!$B:$AE,30,FALSE)) &gt; 0, +VLOOKUP(VLOOKUP(C609,'STYLE NAMES'!$B:$AE,30,FALSE),'CATEGORY ID'!K:M,2,FALSE),""),"")</f>
        <v/>
      </c>
      <c r="BR609" s="101" t="str" cm="1">
        <f t="array" ref="BR609">IF(C609&gt;0,_xlfn.TEXTJOIN(";", TRUE,_xlfn.UNIQUE(_xlfn._xlws.FILTER(BF609:BQ609,(BF609:BQ609&gt;0)),TRUE,FALSE)),"")&amp;";"&amp;BS609</f>
        <v>5;65;68;</v>
      </c>
      <c r="BU609" s="106">
        <f>IF(C609&gt;0,+VLOOKUP($C609,'STYLE NAMES'!$B:$AC,26,FALSE),"")</f>
        <v>39.9</v>
      </c>
      <c r="BV609" s="106">
        <f>IF(C609&gt;0,+VLOOKUP($C609,'STYLE NAMES'!$B:$AC,27,FALSE),"")</f>
        <v>2190</v>
      </c>
      <c r="BW609" s="106">
        <f>IF(C609&gt;0,+VLOOKUP($C609,'STYLE NAMES'!$B:$AC,28,FALSE),"")</f>
        <v>45.884999999999998</v>
      </c>
      <c r="BY609"/>
      <c r="BZ609" s="101">
        <v>0</v>
      </c>
      <c r="CA609" s="137">
        <f t="shared" si="42"/>
        <v>0</v>
      </c>
      <c r="CB609" s="137">
        <f>+VLOOKUP(C609,'[2]STYLES &amp; MODELS MATRIX'!$A:$G,7,FALSE)</f>
        <v>0</v>
      </c>
      <c r="CC609" s="137">
        <f>+VLOOKUP(C609,'[1]STYLES &amp; SIZE CHARTS'!$A:$H,8,FALSE)</f>
        <v>0</v>
      </c>
      <c r="CD609" s="137"/>
      <c r="CE609" s="205"/>
      <c r="CF609" s="141"/>
    </row>
    <row r="610" spans="1:84" s="101" customFormat="1" ht="12" customHeight="1" x14ac:dyDescent="0.2">
      <c r="A610" s="102">
        <f t="shared" si="40"/>
        <v>8683711006633</v>
      </c>
      <c r="B610" s="101" t="s">
        <v>897</v>
      </c>
      <c r="C610" s="101" t="s">
        <v>528</v>
      </c>
      <c r="D610" s="101" t="s">
        <v>1965</v>
      </c>
      <c r="E610" s="203" t="s">
        <v>2415</v>
      </c>
      <c r="F610" s="101" t="s">
        <v>795</v>
      </c>
      <c r="G610" s="101" t="str">
        <f>IF(C610&gt;0,+VLOOKUP($C610,'STYLE NAMES'!$B:$AC,4,FALSE),"")</f>
        <v>HORSE</v>
      </c>
      <c r="H610" s="101" t="str">
        <f>IF(C610&gt;0,+VLOOKUP($C610,'STYLE NAMES'!$B:$AC,5,FALSE),"")</f>
        <v>HORSE</v>
      </c>
      <c r="I610" s="101" t="str">
        <f>IF(C610&gt;0,+VLOOKUP($C610,'STYLE NAMES'!$B:$AC,6,FALSE),"")</f>
        <v>FLY PROTECTION</v>
      </c>
      <c r="J610" s="101" t="str">
        <f>IF(C610&gt;0,+VLOOKUP($C610,'STYLE NAMES'!$B:$AC,7,FALSE),"")</f>
        <v>FULL</v>
      </c>
      <c r="K610" s="101" t="str">
        <f>IF(C610&gt;0,+VLOOKUP($C610,'STYLE NAMES'!$B:$AC,8,FALSE),"")</f>
        <v>EAR BONNETS / FLY VEILS</v>
      </c>
      <c r="L610" s="101" t="str">
        <f>IF(E610&gt;0,+VLOOKUP($E610,'CODE GENERATOR'!$D:$T,3,FALSE),"")</f>
        <v>A</v>
      </c>
      <c r="M610" s="101" t="str">
        <f>IF(E610&gt;0,+VLOOKUP($E610,'CODE GENERATOR'!$D:$T,4,FALSE),"")</f>
        <v>KNIT</v>
      </c>
      <c r="N610" s="101" t="str">
        <f>IF(E610&gt;0,+VLOOKUP($E610,'CODE GENERATOR'!$D:$T,6,FALSE),"")</f>
        <v>BLACK</v>
      </c>
      <c r="O610" s="101" t="str">
        <f>IF(E610&gt;0,+VLOOKUP($E610,'CODE GENERATOR'!$D:$T,7,FALSE),"")</f>
        <v>WHITE</v>
      </c>
      <c r="P610" s="101" t="str">
        <f t="shared" si="41"/>
        <v>BLACK/WHITE</v>
      </c>
      <c r="Q610" s="104" t="str">
        <f>IF(E610&gt;0,+VLOOKUP($E610,'CODE GENERATOR'!$D:$T,11,FALSE),"")</f>
        <v>H.FLYFL_EAR0054</v>
      </c>
      <c r="R610" s="104" t="str">
        <f>IF(E610&gt;0,+VLOOKUP($E610,'CODE GENERATOR'!$D:$T,12,FALSE),"")</f>
        <v>KNT0000BLKWHT</v>
      </c>
      <c r="S610" s="104" t="str">
        <f>IF(E610&gt;0,+VLOOKUP($E610,'CODE GENERATOR'!$D:$T,13,FALSE),"")</f>
        <v>H.FLYFL_EAR0054_KNT0000BLKWHT</v>
      </c>
      <c r="T610" s="104" t="str">
        <f t="shared" si="39"/>
        <v>H.FLYFL_EAR0054_KNT0000BLKWHT_FULL</v>
      </c>
      <c r="U610" s="105">
        <v>8683711006633</v>
      </c>
      <c r="V610" s="107" t="str" cm="1">
        <f t="array" ref="V610">_xlfn.TEXTJOIN(";", TRUE, _xlfn.UNIQUE(_xlfn._xlws.FILTER(P$3:P$10029, C$3:C$10029=C610)))</f>
        <v>NAVY/WHITE;BLACK/RED;BORDEAUX/GOLD;BROWN/GOLD;GREEN/GOLD;NAVY/GOLD;BLACK/WHITE</v>
      </c>
      <c r="W610" s="107" t="str" cm="1">
        <f t="array" ref="W610">_xlfn.TEXTJOIN(";", TRUE, _xlfn.UNIQUE(_xlfn._xlws.FILTER(F$3:F$10029, C$3:C$10029=C610)))</f>
        <v>FULL</v>
      </c>
      <c r="X610" s="101">
        <f>IF(E610&gt;0,+VLOOKUP($E610,'CODE GENERATOR'!$D:$AC,19,FALSE),0)</f>
        <v>0</v>
      </c>
      <c r="Y610" s="101" t="str">
        <f>IF(E610&gt;0,+VLOOKUP($E610,'CODE GENERATOR'!$D:$AC,20,FALSE),0)</f>
        <v/>
      </c>
      <c r="Z610" s="101" t="str">
        <f>IF(E610&gt;0,+VLOOKUP($E610,'CODE GENERATOR'!$D:$AC,21,FALSE),0)</f>
        <v/>
      </c>
      <c r="AA610" s="101" t="str">
        <f>IF(E610&gt;0,+VLOOKUP($E610,'CODE GENERATOR'!$D:$AC,22,FALSE),0)</f>
        <v/>
      </c>
      <c r="AB610" s="101" t="str">
        <f>IF(E610&gt;0,+VLOOKUP($E610,'CODE GENERATOR'!$D:$AC,23,FALSE),0)</f>
        <v/>
      </c>
      <c r="AC610" s="101" t="str">
        <f>IF(E610&gt;0,+VLOOKUP($E610,'CODE GENERATOR'!$D:$AC,24,FALSE),0)</f>
        <v/>
      </c>
      <c r="AD610" s="101" t="str">
        <f>IF(E610&gt;0,+VLOOKUP($E610,'CODE GENERATOR'!$D:$AC,25,FALSE),0)</f>
        <v/>
      </c>
      <c r="AE610" s="101" t="str">
        <f>IF(E610&gt;0,+VLOOKUP($E610,'CODE GENERATOR'!$D:$AC,26,FALSE),0)</f>
        <v/>
      </c>
      <c r="AF610" s="149" t="str">
        <f>IF($C610&gt;0,$C610&amp;" "&amp;$P610&amp;" "&amp;+VLOOKUP($C610,'STYLE NAMES'!$B:$AC,10,FALSE),"""")</f>
        <v>PANDORA BLACK/WHITE KNIT EAR BONNET</v>
      </c>
      <c r="AG610" s="101" t="str">
        <f>"Enjoy our "&amp;(AF610)&amp;"; "&amp;IF(C610&gt;0,+VLOOKUP($C610,'STYLE NAMES'!$B:$AC,11,FALSE),"")</f>
        <v>Enjoy our PANDORA BLACK/WHITE KNIT EAR BONNET; High density and bright color knit ear bonnet</v>
      </c>
      <c r="AH610" s="101" t="str">
        <f>IF(C610&gt;0,+VLOOKUP($C610,'STYLE NAMES'!$B:$AC,12,FALSE),"")</f>
        <v xml:space="preserve">*Made with special polyester yarn in a high density knitting for solid and nice look on your horse's head
* Soft polyamide jersey fabric on the ears
Composition:
Main fabrication: 100% Polyester
Decoration: 100% Polyamide
</v>
      </c>
      <c r="AI610" s="101" t="str">
        <f>IF(C610&gt;0,+VLOOKUP($C610,'STYLE NAMES'!$B:$AC,13,FALSE),"")</f>
        <v>Machine Wash at 30°C
Mild process
Do not bleach
Do NOT Tumble Dry</v>
      </c>
      <c r="AJ610" s="149" t="str">
        <f>IF($C610&gt;0,$C610&amp;" "&amp;$P610&amp;" "&amp;+VLOOKUP($C610,'STYLE NAMES'!$B:$AC,14,FALSE),"""")</f>
        <v>PANDORA BLACK/WHITE ÖRME KULAKLIK</v>
      </c>
      <c r="AK610" s="149" t="str">
        <f>"Cavalier SanMarco tarafından tasarlanan "&amp;(AJ610)&amp;"; "&amp;IF(C610&gt;0,+VLOOKUP($C610,'STYLE NAMES'!$B:$AC,15,FALSE),"")</f>
        <v>Cavalier SanMarco tarafından tasarlanan PANDORA BLACK/WHITE ÖRME KULAKLIK; Parlak ve Yüksek Denye Örme Kulaklık</v>
      </c>
      <c r="AL610" s="149" t="str">
        <f>IF(C610&gt;0,+VLOOKUP($C610,'STYLE NAMES'!$B:$AC,16,FALSE),"")</f>
        <v>*Atınızın kafasında düzgün ve hoş bir görünüm için özel polyester iplikten yüksek yoğunluklu örgüden yapılmıştır
* Kulaklarda yumuşak poliamid jarse kumaş
Kompozisyon:
Ana örgü %100 Polyester
Dekorasyon: %100 Poliamid</v>
      </c>
      <c r="AM610" s="149" t="str">
        <f>IF(C610&gt;0,+VLOOKUP($C610,'STYLE NAMES'!$B:$AC,17,FALSE),"")</f>
        <v>Makinede 30°C' de Yıkayın
Hassas Yıkama
Çamaşır suyu kullanmayın
Kurutma Makinesinde Kurutmayın</v>
      </c>
      <c r="AN610" s="149" t="str">
        <f>IF($C610&gt;0,$C610&amp;" "&amp;$P610&amp;" "&amp;+VLOOKUP($C610,'STYLE NAMES'!$B:$AC,18,FALSE),"""")</f>
        <v>PANDORA BLACK/WHITE CUFFIA IN MAGLIA</v>
      </c>
      <c r="AO610" s="101" t="str">
        <f>"Disegnato da Cavalier SanMarco "&amp;(AN610)&amp;"; "&amp;IF(C610&gt;0,+VLOOKUP($C610,'STYLE NAMES'!$B:$AC,19,FALSE),"")</f>
        <v>Disegnato da Cavalier SanMarco PANDORA BLACK/WHITE CUFFIA IN MAGLIA; Cuffia lavorata a maglia ad alta densità e colori vivaci</v>
      </c>
      <c r="AP610" s="101" t="str">
        <f>IF(C610&gt;0,+VLOOKUP($C610,'STYLE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10" s="101" t="str">
        <f>IF(C610&gt;0,+VLOOKUP($C610,'STYLE NAMES'!$B:$AC,21,FALSE),"")</f>
        <v>Lavare in lavatrice a 30°C Ciclo delicato 
Non candeggiare 
Non asciugare in asciugatrice</v>
      </c>
      <c r="AR610" s="101">
        <f>IF(D610&gt;0,+VLOOKUP($C610,'STYLE NAMES'!$B:$AC,22,FALSE),"")</f>
        <v>0</v>
      </c>
      <c r="AS610" s="101">
        <f>IF(E610&gt;0,+VLOOKUP($C610,'STYLE NAMES'!$B:$AC,23,FALSE),"")</f>
        <v>0</v>
      </c>
      <c r="AT610" s="101">
        <f>IF(F610&gt;0,+VLOOKUP($C610,'STYLE NAMES'!$B:$AC,24,FALSE),"")</f>
        <v>0</v>
      </c>
      <c r="AU610" s="101">
        <f>IF(G610&gt;0,+VLOOKUP($C610,'STYLE NAMES'!$B:$AC,25,FALSE),"")</f>
        <v>0</v>
      </c>
      <c r="AV610" s="101">
        <f>+VLOOKUP($S610,'CODE GENERATOR'!$P:$AM,15,FALSE)</f>
        <v>0</v>
      </c>
      <c r="AW610" s="101">
        <f>+VLOOKUP($S610,'CODE GENERATOR'!$P:$AM,16,FALSE)</f>
        <v>0</v>
      </c>
      <c r="AX610" s="101">
        <f>+VLOOKUP($S610,'CODE GENERATOR'!$P:$AM,17,FALSE)</f>
        <v>0</v>
      </c>
      <c r="AY610" s="101">
        <f>+VLOOKUP($S610,'CODE GENERATOR'!$P:$AM,18,FALSE)</f>
        <v>0</v>
      </c>
      <c r="AZ610" s="101">
        <f>+VLOOKUP($S610,'CODE GENERATOR'!$P:$AM,19,FALSE)</f>
        <v>0</v>
      </c>
      <c r="BA610" s="101">
        <f>+VLOOKUP($S610,'CODE GENERATOR'!$P:$AM,20,FALSE)</f>
        <v>0</v>
      </c>
      <c r="BB610" s="101">
        <f>+VLOOKUP($S610,'CODE GENERATOR'!$P:$AM,21,FALSE)</f>
        <v>0</v>
      </c>
      <c r="BC610" s="101">
        <f>+VLOOKUP($S610,'CODE GENERATOR'!$P:$AM,22,FALSE)</f>
        <v>0</v>
      </c>
      <c r="BD610" s="101">
        <f>+VLOOKUP($S610,'CODE GENERATOR'!$P:$AM,23,FALSE)</f>
        <v>0</v>
      </c>
      <c r="BE610" s="101">
        <f>+VLOOKUP($S610,'CODE GENERATOR'!$P:$AM,24,FALSE)</f>
        <v>0</v>
      </c>
      <c r="BF610" s="101">
        <f>IF(C610&gt;0,+VLOOKUP(G610,'CATEGORY ID'!$A$1:$L$118,3,FALSE),"")</f>
        <v>5</v>
      </c>
      <c r="BG610" s="101">
        <f>IF(C610&gt;0,+VLOOKUP(H610,'CATEGORY ID'!$D$1:$L$118,3,FALSE),"")</f>
        <v>5</v>
      </c>
      <c r="BH610" s="101">
        <f>IF(C610&gt;0,+VLOOKUP((+H610&amp;I610),'CATEGORY ID'!$H$1:$I$121,2,FALSE),"")</f>
        <v>65</v>
      </c>
      <c r="BJ610" s="101">
        <f>IF(C610&gt;0,IF(COUNTIF('CATEGORY ID'!$K$1:$K$121,+H610&amp;K610) &gt; 0, +VLOOKUP(+H610&amp;K610,'CATEGORY ID'!$K$1:$L$121,2,FALSE),""),"")</f>
        <v>68</v>
      </c>
      <c r="BK610" s="101" t="str">
        <f>IF(C610&gt;0,IF(COUNTIF('CATEGORY ID'!$K$124:$K$165, +VLOOKUP(C610,'STYLE NAMES'!$B:$AE,30,FALSE)) &gt; 0, +VLOOKUP(VLOOKUP(C610,'STYLE NAMES'!$B:$AE,30,FALSE),'CATEGORY ID'!K:M,2,FALSE),""),"")</f>
        <v/>
      </c>
      <c r="BR610" s="101" t="str" cm="1">
        <f t="array" ref="BR610">IF(C610&gt;0,_xlfn.TEXTJOIN(";", TRUE,_xlfn.UNIQUE(_xlfn._xlws.FILTER(BF610:BQ610,(BF610:BQ610&gt;0)),TRUE,FALSE)),"")&amp;";"&amp;BS610</f>
        <v>5;65;68;</v>
      </c>
      <c r="BU610" s="106">
        <f>IF(C610&gt;0,+VLOOKUP($C610,'STYLE NAMES'!$B:$AC,26,FALSE),"")</f>
        <v>39.9</v>
      </c>
      <c r="BV610" s="106">
        <f>IF(C610&gt;0,+VLOOKUP($C610,'STYLE NAMES'!$B:$AC,27,FALSE),"")</f>
        <v>2190</v>
      </c>
      <c r="BW610" s="106">
        <f>IF(C610&gt;0,+VLOOKUP($C610,'STYLE NAMES'!$B:$AC,28,FALSE),"")</f>
        <v>45.884999999999998</v>
      </c>
      <c r="BY610"/>
      <c r="BZ610" s="101">
        <v>0</v>
      </c>
      <c r="CA610" s="137">
        <f t="shared" si="42"/>
        <v>0</v>
      </c>
      <c r="CB610" s="137">
        <f>+VLOOKUP(C610,'[2]STYLES &amp; MODELS MATRIX'!$A:$G,7,FALSE)</f>
        <v>0</v>
      </c>
      <c r="CC610" s="137">
        <f>+VLOOKUP(C610,'[1]STYLES &amp; SIZE CHARTS'!$A:$H,8,FALSE)</f>
        <v>0</v>
      </c>
      <c r="CD610" s="137"/>
      <c r="CE610" s="205"/>
      <c r="CF610" s="141"/>
    </row>
    <row r="611" spans="1:84" s="101" customFormat="1" ht="12" customHeight="1" x14ac:dyDescent="0.2">
      <c r="A611" s="102">
        <f t="shared" si="40"/>
        <v>8683711006640</v>
      </c>
      <c r="B611" s="101" t="s">
        <v>898</v>
      </c>
      <c r="C611" s="101" t="s">
        <v>535</v>
      </c>
      <c r="D611" s="101" t="s">
        <v>1965</v>
      </c>
      <c r="E611" s="203" t="s">
        <v>2416</v>
      </c>
      <c r="F611" s="101" t="s">
        <v>808</v>
      </c>
      <c r="G611" s="101" t="str">
        <f>IF(C611&gt;0,+VLOOKUP($C611,'STYLE NAMES'!$B:$AC,4,FALSE),"")</f>
        <v>HORSE</v>
      </c>
      <c r="H611" s="101" t="str">
        <f>IF(C611&gt;0,+VLOOKUP($C611,'STYLE NAMES'!$B:$AC,5,FALSE),"")</f>
        <v>PONY</v>
      </c>
      <c r="I611" s="101" t="str">
        <f>IF(C611&gt;0,+VLOOKUP($C611,'STYLE NAMES'!$B:$AC,6,FALSE),"")</f>
        <v>FLY PROTECTION</v>
      </c>
      <c r="J611" s="101" t="str">
        <f>IF(C611&gt;0,+VLOOKUP($C611,'STYLE NAMES'!$B:$AC,7,FALSE),"")</f>
        <v>PONY</v>
      </c>
      <c r="K611" s="101" t="str">
        <f>IF(C611&gt;0,+VLOOKUP($C611,'STYLE NAMES'!$B:$AC,8,FALSE),"")</f>
        <v>EAR BONNETS / FLY VEILS</v>
      </c>
      <c r="L611" s="101" t="str">
        <f>IF(E611&gt;0,+VLOOKUP($E611,'CODE GENERATOR'!$D:$T,3,FALSE),"")</f>
        <v>A</v>
      </c>
      <c r="M611" s="101" t="str">
        <f>IF(E611&gt;0,+VLOOKUP($E611,'CODE GENERATOR'!$D:$T,4,FALSE),"")</f>
        <v>KNIT</v>
      </c>
      <c r="N611" s="101" t="str">
        <f>IF(E611&gt;0,+VLOOKUP($E611,'CODE GENERATOR'!$D:$T,6,FALSE),"")</f>
        <v>BORDEAUX</v>
      </c>
      <c r="O611" s="101" t="str">
        <f>IF(E611&gt;0,+VLOOKUP($E611,'CODE GENERATOR'!$D:$T,7,FALSE),"")</f>
        <v>GOLD</v>
      </c>
      <c r="P611" s="101" t="str">
        <f t="shared" si="41"/>
        <v>BORDEAUX/GOLD</v>
      </c>
      <c r="Q611" s="104" t="str">
        <f>IF(E611&gt;0,+VLOOKUP($E611,'CODE GENERATOR'!$D:$T,11,FALSE),"")</f>
        <v>H.FLYPN_EAR0055</v>
      </c>
      <c r="R611" s="104" t="str">
        <f>IF(E611&gt;0,+VLOOKUP($E611,'CODE GENERATOR'!$D:$T,12,FALSE),"")</f>
        <v>KNT0000BORGLD</v>
      </c>
      <c r="S611" s="104" t="str">
        <f>IF(E611&gt;0,+VLOOKUP($E611,'CODE GENERATOR'!$D:$T,13,FALSE),"")</f>
        <v>H.FLYPN_EAR0055_KNT0000BORGLD</v>
      </c>
      <c r="T611" s="104" t="str">
        <f t="shared" si="39"/>
        <v>H.FLYPN_EAR0055_KNT0000BORGLD_PONY</v>
      </c>
      <c r="U611" s="105">
        <v>8683711006640</v>
      </c>
      <c r="V611" s="107" t="str" cm="1">
        <f t="array" ref="V611">_xlfn.TEXTJOIN(";", TRUE, _xlfn.UNIQUE(_xlfn._xlws.FILTER(P$3:P$10029, C$3:C$10029=C611)))</f>
        <v>BORDEAUX/GOLD;BROWN/GOLD;GREEN/GOLD;NAVY/GOLD;BLACK/GOLD</v>
      </c>
      <c r="W611" s="107" t="str" cm="1">
        <f t="array" ref="W611">_xlfn.TEXTJOIN(";", TRUE, _xlfn.UNIQUE(_xlfn._xlws.FILTER(F$3:F$10029, C$3:C$10029=C611)))</f>
        <v>PONY</v>
      </c>
      <c r="X611" s="101">
        <f>IF(E611&gt;0,+VLOOKUP($E611,'CODE GENERATOR'!$D:$AC,19,FALSE),0)</f>
        <v>0</v>
      </c>
      <c r="Y611" s="101" t="str">
        <f>IF(E611&gt;0,+VLOOKUP($E611,'CODE GENERATOR'!$D:$AC,20,FALSE),0)</f>
        <v/>
      </c>
      <c r="Z611" s="101" t="str">
        <f>IF(E611&gt;0,+VLOOKUP($E611,'CODE GENERATOR'!$D:$AC,21,FALSE),0)</f>
        <v/>
      </c>
      <c r="AA611" s="101" t="str">
        <f>IF(E611&gt;0,+VLOOKUP($E611,'CODE GENERATOR'!$D:$AC,22,FALSE),0)</f>
        <v/>
      </c>
      <c r="AB611" s="101" t="str">
        <f>IF(E611&gt;0,+VLOOKUP($E611,'CODE GENERATOR'!$D:$AC,23,FALSE),0)</f>
        <v/>
      </c>
      <c r="AC611" s="101" t="str">
        <f>IF(E611&gt;0,+VLOOKUP($E611,'CODE GENERATOR'!$D:$AC,24,FALSE),0)</f>
        <v/>
      </c>
      <c r="AD611" s="101" t="str">
        <f>IF(E611&gt;0,+VLOOKUP($E611,'CODE GENERATOR'!$D:$AC,25,FALSE),0)</f>
        <v/>
      </c>
      <c r="AE611" s="101" t="str">
        <f>IF(E611&gt;0,+VLOOKUP($E611,'CODE GENERATOR'!$D:$AC,26,FALSE),0)</f>
        <v/>
      </c>
      <c r="AF611" s="149" t="str">
        <f>IF($C611&gt;0,$C611&amp;" "&amp;$P611&amp;" "&amp;+VLOOKUP($C611,'STYLE NAMES'!$B:$AC,10,FALSE),"""")</f>
        <v>PANDORA-P BORDEAUX/GOLD PONY - KNIT EAR BONNET</v>
      </c>
      <c r="AG611" s="101" t="str">
        <f>"Enjoy our "&amp;(AF611)&amp;"; "&amp;IF(C611&gt;0,+VLOOKUP($C611,'STYLE NAMES'!$B:$AC,11,FALSE),"")</f>
        <v>Enjoy our PANDORA-P BORDEAUX/GOLD PONY - KNIT EAR BONNET; High density and bright color knit Pony ear bonnet</v>
      </c>
      <c r="AH611" s="101" t="str">
        <f>IF(C611&gt;0,+VLOOKUP($C611,'STYLE NAMES'!$B:$AC,12,FALSE),"")</f>
        <v xml:space="preserve">*Made with special polyester yarn in a high density knitting for solid and nice look on your horse's head
* Soft polyamide jersey fabric on the ears
Composition:
Main fabrication: 100% Polyester
Decoration: 100% Polyamide
</v>
      </c>
      <c r="AI611" s="101" t="str">
        <f>IF(C611&gt;0,+VLOOKUP($C611,'STYLE NAMES'!$B:$AC,13,FALSE),"")</f>
        <v>Machine Wash at 30°C
Mild process
Do not bleach
Do NOT Tumble Dry</v>
      </c>
      <c r="AJ611" s="149" t="str">
        <f>IF($C611&gt;0,$C611&amp;" "&amp;$P611&amp;" "&amp;+VLOOKUP($C611,'STYLE NAMES'!$B:$AC,14,FALSE),"""")</f>
        <v>PANDORA-P BORDEAUX/GOLD ÖRME PONY KULAKLIK</v>
      </c>
      <c r="AK611" s="149" t="str">
        <f>"Cavalier SanMarco tarafından tasarlanan "&amp;(AJ611)&amp;"; "&amp;IF(C611&gt;0,+VLOOKUP($C611,'STYLE NAMES'!$B:$AC,15,FALSE),"")</f>
        <v>Cavalier SanMarco tarafından tasarlanan PANDORA-P BORDEAUX/GOLD ÖRME PONY KULAKLIK; Parlak ve Yüksek Denye Örme Pony Kulaklık</v>
      </c>
      <c r="AL611" s="149" t="str">
        <f>IF(C611&gt;0,+VLOOKUP($C611,'STYLE NAMES'!$B:$AC,16,FALSE),"")</f>
        <v>*Atınızın kafasında düzgün ve hoş bir görünüm için özel polyester iplikten yüksek yoğunluklu örgüden yapılmıştır
* Kulaklarda yumuşak poliamid jarse kumaş
Kompozisyon:
Ana örgü %100 Polyester
Dekorasyon: %100 Poliamid</v>
      </c>
      <c r="AM611" s="149" t="str">
        <f>IF(C611&gt;0,+VLOOKUP($C611,'STYLE NAMES'!$B:$AC,17,FALSE),"")</f>
        <v>Makinede 30°C' de Yıkayın
Hassas Yıkama
Çamaşır suyu kullanmayın
Kurutma Makinesinde Kurutmayın</v>
      </c>
      <c r="AN611" s="149" t="str">
        <f>IF($C611&gt;0,$C611&amp;" "&amp;$P611&amp;" "&amp;+VLOOKUP($C611,'STYLE NAMES'!$B:$AC,18,FALSE),"""")</f>
        <v>PANDORA-P BORDEAUX/GOLD CUFFIA IN MAGLIA X PONY</v>
      </c>
      <c r="AO611" s="101" t="str">
        <f>"Disegnato da Cavalier SanMarco "&amp;(AN611)&amp;"; "&amp;IF(C611&gt;0,+VLOOKUP($C611,'STYLE NAMES'!$B:$AC,19,FALSE),"")</f>
        <v>Disegnato da Cavalier SanMarco PANDORA-P BORDEAUX/GOLD CUFFIA IN MAGLIA X PONY; Cuffia Pony lavorata a maglia ad alta densità e colori vivaci</v>
      </c>
      <c r="AP611" s="101" t="str">
        <f>IF(C611&gt;0,+VLOOKUP($C611,'STYLE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11" s="101" t="str">
        <f>IF(C611&gt;0,+VLOOKUP($C611,'STYLE NAMES'!$B:$AC,21,FALSE),"")</f>
        <v>Lavare in lavatrice a 30°C Ciclo delicato 
Non candeggiare 
Non asciugare in asciugatrice</v>
      </c>
      <c r="AR611" s="101">
        <f>IF(D611&gt;0,+VLOOKUP($C611,'STYLE NAMES'!$B:$AC,22,FALSE),"")</f>
        <v>0</v>
      </c>
      <c r="AS611" s="101">
        <f>IF(E611&gt;0,+VLOOKUP($C611,'STYLE NAMES'!$B:$AC,23,FALSE),"")</f>
        <v>0</v>
      </c>
      <c r="AT611" s="101">
        <f>IF(F611&gt;0,+VLOOKUP($C611,'STYLE NAMES'!$B:$AC,24,FALSE),"")</f>
        <v>0</v>
      </c>
      <c r="AU611" s="101">
        <f>IF(G611&gt;0,+VLOOKUP($C611,'STYLE NAMES'!$B:$AC,25,FALSE),"")</f>
        <v>0</v>
      </c>
      <c r="AV611" s="101">
        <f>+VLOOKUP($S611,'CODE GENERATOR'!$P:$AM,15,FALSE)</f>
        <v>0</v>
      </c>
      <c r="AW611" s="101">
        <f>+VLOOKUP($S611,'CODE GENERATOR'!$P:$AM,16,FALSE)</f>
        <v>0</v>
      </c>
      <c r="AX611" s="101">
        <f>+VLOOKUP($S611,'CODE GENERATOR'!$P:$AM,17,FALSE)</f>
        <v>0</v>
      </c>
      <c r="AY611" s="101">
        <f>+VLOOKUP($S611,'CODE GENERATOR'!$P:$AM,18,FALSE)</f>
        <v>0</v>
      </c>
      <c r="AZ611" s="101">
        <f>+VLOOKUP($S611,'CODE GENERATOR'!$P:$AM,19,FALSE)</f>
        <v>0</v>
      </c>
      <c r="BA611" s="101">
        <f>+VLOOKUP($S611,'CODE GENERATOR'!$P:$AM,20,FALSE)</f>
        <v>0</v>
      </c>
      <c r="BB611" s="101">
        <f>+VLOOKUP($S611,'CODE GENERATOR'!$P:$AM,21,FALSE)</f>
        <v>0</v>
      </c>
      <c r="BC611" s="101">
        <f>+VLOOKUP($S611,'CODE GENERATOR'!$P:$AM,22,FALSE)</f>
        <v>0</v>
      </c>
      <c r="BD611" s="101">
        <f>+VLOOKUP($S611,'CODE GENERATOR'!$P:$AM,23,FALSE)</f>
        <v>0</v>
      </c>
      <c r="BE611" s="101">
        <f>+VLOOKUP($S611,'CODE GENERATOR'!$P:$AM,24,FALSE)</f>
        <v>0</v>
      </c>
      <c r="BF611" s="101">
        <f>IF(C611&gt;0,+VLOOKUP(G611,'CATEGORY ID'!$A$1:$L$118,3,FALSE),"")</f>
        <v>5</v>
      </c>
      <c r="BG611" s="101">
        <f>IF(C611&gt;0,+VLOOKUP(H611,'CATEGORY ID'!$D$1:$L$118,3,FALSE),"")</f>
        <v>78</v>
      </c>
      <c r="BH611" s="101">
        <f>IF(C611&gt;0,+VLOOKUP((+H611&amp;I611),'CATEGORY ID'!$H$1:$I$121,2,FALSE),"")</f>
        <v>118</v>
      </c>
      <c r="BJ611" s="101">
        <f>IF(C611&gt;0,IF(COUNTIF('CATEGORY ID'!$K$1:$K$121,+H611&amp;K611) &gt; 0, +VLOOKUP(+H611&amp;K611,'CATEGORY ID'!$K$1:$L$121,2,FALSE),""),"")</f>
        <v>185</v>
      </c>
      <c r="BK611" s="101" t="str">
        <f>IF(C611&gt;0,IF(COUNTIF('CATEGORY ID'!$K$124:$K$165, +VLOOKUP(C611,'STYLE NAMES'!$B:$AE,30,FALSE)) &gt; 0, +VLOOKUP(VLOOKUP(C611,'STYLE NAMES'!$B:$AE,30,FALSE),'CATEGORY ID'!K:M,2,FALSE),""),"")</f>
        <v/>
      </c>
      <c r="BR611" s="101" t="str" cm="1">
        <f t="array" ref="BR611">IF(C611&gt;0,_xlfn.TEXTJOIN(";", TRUE,_xlfn.UNIQUE(_xlfn._xlws.FILTER(BF611:BQ611,(BF611:BQ611&gt;0)),TRUE,FALSE)),"")&amp;";"&amp;BS611</f>
        <v>5;78;118;185;</v>
      </c>
      <c r="BU611" s="106">
        <f>IF(C611&gt;0,+VLOOKUP($C611,'STYLE NAMES'!$B:$AC,26,FALSE),"")</f>
        <v>39.9</v>
      </c>
      <c r="BV611" s="106">
        <f>IF(C611&gt;0,+VLOOKUP($C611,'STYLE NAMES'!$B:$AC,27,FALSE),"")</f>
        <v>2190</v>
      </c>
      <c r="BW611" s="106">
        <f>IF(C611&gt;0,+VLOOKUP($C611,'STYLE NAMES'!$B:$AC,28,FALSE),"")</f>
        <v>45.884999999999998</v>
      </c>
      <c r="BY611"/>
      <c r="BZ611" s="101">
        <v>0</v>
      </c>
      <c r="CA611" s="137">
        <f t="shared" si="42"/>
        <v>0</v>
      </c>
      <c r="CB611" s="137">
        <f>+VLOOKUP(C611,'[2]STYLES &amp; MODELS MATRIX'!$A:$G,7,FALSE)</f>
        <v>0</v>
      </c>
      <c r="CC611" s="137">
        <f>+VLOOKUP(C611,'[1]STYLES &amp; SIZE CHARTS'!$A:$H,8,FALSE)</f>
        <v>0</v>
      </c>
      <c r="CD611" s="137"/>
      <c r="CE611" s="205"/>
      <c r="CF611" s="141"/>
    </row>
    <row r="612" spans="1:84" s="101" customFormat="1" ht="12" customHeight="1" x14ac:dyDescent="0.2">
      <c r="A612" s="102">
        <f t="shared" si="40"/>
        <v>8683711006657</v>
      </c>
      <c r="B612" s="101" t="s">
        <v>898</v>
      </c>
      <c r="C612" s="101" t="s">
        <v>535</v>
      </c>
      <c r="D612" s="101" t="s">
        <v>1965</v>
      </c>
      <c r="E612" s="203" t="s">
        <v>2417</v>
      </c>
      <c r="F612" s="101" t="s">
        <v>808</v>
      </c>
      <c r="G612" s="101" t="str">
        <f>IF(C612&gt;0,+VLOOKUP($C612,'STYLE NAMES'!$B:$AC,4,FALSE),"")</f>
        <v>HORSE</v>
      </c>
      <c r="H612" s="101" t="str">
        <f>IF(C612&gt;0,+VLOOKUP($C612,'STYLE NAMES'!$B:$AC,5,FALSE),"")</f>
        <v>PONY</v>
      </c>
      <c r="I612" s="101" t="str">
        <f>IF(C612&gt;0,+VLOOKUP($C612,'STYLE NAMES'!$B:$AC,6,FALSE),"")</f>
        <v>FLY PROTECTION</v>
      </c>
      <c r="J612" s="101" t="str">
        <f>IF(C612&gt;0,+VLOOKUP($C612,'STYLE NAMES'!$B:$AC,7,FALSE),"")</f>
        <v>PONY</v>
      </c>
      <c r="K612" s="101" t="str">
        <f>IF(C612&gt;0,+VLOOKUP($C612,'STYLE NAMES'!$B:$AC,8,FALSE),"")</f>
        <v>EAR BONNETS / FLY VEILS</v>
      </c>
      <c r="L612" s="101" t="str">
        <f>IF(E612&gt;0,+VLOOKUP($E612,'CODE GENERATOR'!$D:$T,3,FALSE),"")</f>
        <v>A</v>
      </c>
      <c r="M612" s="101" t="str">
        <f>IF(E612&gt;0,+VLOOKUP($E612,'CODE GENERATOR'!$D:$T,4,FALSE),"")</f>
        <v>KNIT</v>
      </c>
      <c r="N612" s="101" t="str">
        <f>IF(E612&gt;0,+VLOOKUP($E612,'CODE GENERATOR'!$D:$T,6,FALSE),"")</f>
        <v>BROWN</v>
      </c>
      <c r="O612" s="101" t="str">
        <f>IF(E612&gt;0,+VLOOKUP($E612,'CODE GENERATOR'!$D:$T,7,FALSE),"")</f>
        <v>GOLD</v>
      </c>
      <c r="P612" s="101" t="str">
        <f t="shared" si="41"/>
        <v>BROWN/GOLD</v>
      </c>
      <c r="Q612" s="104" t="str">
        <f>IF(E612&gt;0,+VLOOKUP($E612,'CODE GENERATOR'!$D:$T,11,FALSE),"")</f>
        <v>H.FLYPN_EAR0055</v>
      </c>
      <c r="R612" s="104" t="str">
        <f>IF(E612&gt;0,+VLOOKUP($E612,'CODE GENERATOR'!$D:$T,12,FALSE),"")</f>
        <v>KNT0000BRWGLD</v>
      </c>
      <c r="S612" s="104" t="str">
        <f>IF(E612&gt;0,+VLOOKUP($E612,'CODE GENERATOR'!$D:$T,13,FALSE),"")</f>
        <v>H.FLYPN_EAR0055_KNT0000BRWGLD</v>
      </c>
      <c r="T612" s="104" t="str">
        <f t="shared" si="39"/>
        <v>H.FLYPN_EAR0055_KNT0000BRWGLD_PONY</v>
      </c>
      <c r="U612" s="105">
        <v>8683711006657</v>
      </c>
      <c r="V612" s="107" t="str" cm="1">
        <f t="array" ref="V612">_xlfn.TEXTJOIN(";", TRUE, _xlfn.UNIQUE(_xlfn._xlws.FILTER(P$3:P$10029, C$3:C$10029=C612)))</f>
        <v>BORDEAUX/GOLD;BROWN/GOLD;GREEN/GOLD;NAVY/GOLD;BLACK/GOLD</v>
      </c>
      <c r="W612" s="107" t="str" cm="1">
        <f t="array" ref="W612">_xlfn.TEXTJOIN(";", TRUE, _xlfn.UNIQUE(_xlfn._xlws.FILTER(F$3:F$10029, C$3:C$10029=C612)))</f>
        <v>PONY</v>
      </c>
      <c r="X612" s="101">
        <f>IF(E612&gt;0,+VLOOKUP($E612,'CODE GENERATOR'!$D:$AC,19,FALSE),0)</f>
        <v>0</v>
      </c>
      <c r="Y612" s="101" t="str">
        <f>IF(E612&gt;0,+VLOOKUP($E612,'CODE GENERATOR'!$D:$AC,20,FALSE),0)</f>
        <v/>
      </c>
      <c r="Z612" s="101" t="str">
        <f>IF(E612&gt;0,+VLOOKUP($E612,'CODE GENERATOR'!$D:$AC,21,FALSE),0)</f>
        <v/>
      </c>
      <c r="AA612" s="101" t="str">
        <f>IF(E612&gt;0,+VLOOKUP($E612,'CODE GENERATOR'!$D:$AC,22,FALSE),0)</f>
        <v/>
      </c>
      <c r="AB612" s="101" t="str">
        <f>IF(E612&gt;0,+VLOOKUP($E612,'CODE GENERATOR'!$D:$AC,23,FALSE),0)</f>
        <v/>
      </c>
      <c r="AC612" s="101" t="str">
        <f>IF(E612&gt;0,+VLOOKUP($E612,'CODE GENERATOR'!$D:$AC,24,FALSE),0)</f>
        <v/>
      </c>
      <c r="AD612" s="101" t="str">
        <f>IF(E612&gt;0,+VLOOKUP($E612,'CODE GENERATOR'!$D:$AC,25,FALSE),0)</f>
        <v/>
      </c>
      <c r="AE612" s="101" t="str">
        <f>IF(E612&gt;0,+VLOOKUP($E612,'CODE GENERATOR'!$D:$AC,26,FALSE),0)</f>
        <v/>
      </c>
      <c r="AF612" s="149" t="str">
        <f>IF($C612&gt;0,$C612&amp;" "&amp;$P612&amp;" "&amp;+VLOOKUP($C612,'STYLE NAMES'!$B:$AC,10,FALSE),"""")</f>
        <v>PANDORA-P BROWN/GOLD PONY - KNIT EAR BONNET</v>
      </c>
      <c r="AG612" s="101" t="str">
        <f>"Enjoy our "&amp;(AF612)&amp;"; "&amp;IF(C612&gt;0,+VLOOKUP($C612,'STYLE NAMES'!$B:$AC,11,FALSE),"")</f>
        <v>Enjoy our PANDORA-P BROWN/GOLD PONY - KNIT EAR BONNET; High density and bright color knit Pony ear bonnet</v>
      </c>
      <c r="AH612" s="101" t="str">
        <f>IF(C612&gt;0,+VLOOKUP($C612,'STYLE NAMES'!$B:$AC,12,FALSE),"")</f>
        <v xml:space="preserve">*Made with special polyester yarn in a high density knitting for solid and nice look on your horse's head
* Soft polyamide jersey fabric on the ears
Composition:
Main fabrication: 100% Polyester
Decoration: 100% Polyamide
</v>
      </c>
      <c r="AI612" s="101" t="str">
        <f>IF(C612&gt;0,+VLOOKUP($C612,'STYLE NAMES'!$B:$AC,13,FALSE),"")</f>
        <v>Machine Wash at 30°C
Mild process
Do not bleach
Do NOT Tumble Dry</v>
      </c>
      <c r="AJ612" s="149" t="str">
        <f>IF($C612&gt;0,$C612&amp;" "&amp;$P612&amp;" "&amp;+VLOOKUP($C612,'STYLE NAMES'!$B:$AC,14,FALSE),"""")</f>
        <v>PANDORA-P BROWN/GOLD ÖRME PONY KULAKLIK</v>
      </c>
      <c r="AK612" s="149" t="str">
        <f>"Cavalier SanMarco tarafından tasarlanan "&amp;(AJ612)&amp;"; "&amp;IF(C612&gt;0,+VLOOKUP($C612,'STYLE NAMES'!$B:$AC,15,FALSE),"")</f>
        <v>Cavalier SanMarco tarafından tasarlanan PANDORA-P BROWN/GOLD ÖRME PONY KULAKLIK; Parlak ve Yüksek Denye Örme Pony Kulaklık</v>
      </c>
      <c r="AL612" s="149" t="str">
        <f>IF(C612&gt;0,+VLOOKUP($C612,'STYLE NAMES'!$B:$AC,16,FALSE),"")</f>
        <v>*Atınızın kafasında düzgün ve hoş bir görünüm için özel polyester iplikten yüksek yoğunluklu örgüden yapılmıştır
* Kulaklarda yumuşak poliamid jarse kumaş
Kompozisyon:
Ana örgü %100 Polyester
Dekorasyon: %100 Poliamid</v>
      </c>
      <c r="AM612" s="149" t="str">
        <f>IF(C612&gt;0,+VLOOKUP($C612,'STYLE NAMES'!$B:$AC,17,FALSE),"")</f>
        <v>Makinede 30°C' de Yıkayın
Hassas Yıkama
Çamaşır suyu kullanmayın
Kurutma Makinesinde Kurutmayın</v>
      </c>
      <c r="AN612" s="149" t="str">
        <f>IF($C612&gt;0,$C612&amp;" "&amp;$P612&amp;" "&amp;+VLOOKUP($C612,'STYLE NAMES'!$B:$AC,18,FALSE),"""")</f>
        <v>PANDORA-P BROWN/GOLD CUFFIA IN MAGLIA X PONY</v>
      </c>
      <c r="AO612" s="101" t="str">
        <f>"Disegnato da Cavalier SanMarco "&amp;(AN612)&amp;"; "&amp;IF(C612&gt;0,+VLOOKUP($C612,'STYLE NAMES'!$B:$AC,19,FALSE),"")</f>
        <v>Disegnato da Cavalier SanMarco PANDORA-P BROWN/GOLD CUFFIA IN MAGLIA X PONY; Cuffia Pony lavorata a maglia ad alta densità e colori vivaci</v>
      </c>
      <c r="AP612" s="101" t="str">
        <f>IF(C612&gt;0,+VLOOKUP($C612,'STYLE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12" s="101" t="str">
        <f>IF(C612&gt;0,+VLOOKUP($C612,'STYLE NAMES'!$B:$AC,21,FALSE),"")</f>
        <v>Lavare in lavatrice a 30°C Ciclo delicato 
Non candeggiare 
Non asciugare in asciugatrice</v>
      </c>
      <c r="AR612" s="101">
        <f>IF(D612&gt;0,+VLOOKUP($C612,'STYLE NAMES'!$B:$AC,22,FALSE),"")</f>
        <v>0</v>
      </c>
      <c r="AS612" s="101">
        <f>IF(E612&gt;0,+VLOOKUP($C612,'STYLE NAMES'!$B:$AC,23,FALSE),"")</f>
        <v>0</v>
      </c>
      <c r="AT612" s="101">
        <f>IF(F612&gt;0,+VLOOKUP($C612,'STYLE NAMES'!$B:$AC,24,FALSE),"")</f>
        <v>0</v>
      </c>
      <c r="AU612" s="101">
        <f>IF(G612&gt;0,+VLOOKUP($C612,'STYLE NAMES'!$B:$AC,25,FALSE),"")</f>
        <v>0</v>
      </c>
      <c r="AV612" s="101">
        <f>+VLOOKUP($S612,'CODE GENERATOR'!$P:$AM,15,FALSE)</f>
        <v>0</v>
      </c>
      <c r="AW612" s="101">
        <f>+VLOOKUP($S612,'CODE GENERATOR'!$P:$AM,16,FALSE)</f>
        <v>0</v>
      </c>
      <c r="AX612" s="101">
        <f>+VLOOKUP($S612,'CODE GENERATOR'!$P:$AM,17,FALSE)</f>
        <v>0</v>
      </c>
      <c r="AY612" s="101">
        <f>+VLOOKUP($S612,'CODE GENERATOR'!$P:$AM,18,FALSE)</f>
        <v>0</v>
      </c>
      <c r="AZ612" s="101">
        <f>+VLOOKUP($S612,'CODE GENERATOR'!$P:$AM,19,FALSE)</f>
        <v>0</v>
      </c>
      <c r="BA612" s="101">
        <f>+VLOOKUP($S612,'CODE GENERATOR'!$P:$AM,20,FALSE)</f>
        <v>0</v>
      </c>
      <c r="BB612" s="101">
        <f>+VLOOKUP($S612,'CODE GENERATOR'!$P:$AM,21,FALSE)</f>
        <v>0</v>
      </c>
      <c r="BC612" s="101">
        <f>+VLOOKUP($S612,'CODE GENERATOR'!$P:$AM,22,FALSE)</f>
        <v>0</v>
      </c>
      <c r="BD612" s="101">
        <f>+VLOOKUP($S612,'CODE GENERATOR'!$P:$AM,23,FALSE)</f>
        <v>0</v>
      </c>
      <c r="BE612" s="101">
        <f>+VLOOKUP($S612,'CODE GENERATOR'!$P:$AM,24,FALSE)</f>
        <v>0</v>
      </c>
      <c r="BF612" s="101">
        <f>IF(C612&gt;0,+VLOOKUP(G612,'CATEGORY ID'!$A$1:$L$118,3,FALSE),"")</f>
        <v>5</v>
      </c>
      <c r="BG612" s="101">
        <f>IF(C612&gt;0,+VLOOKUP(H612,'CATEGORY ID'!$D$1:$L$118,3,FALSE),"")</f>
        <v>78</v>
      </c>
      <c r="BH612" s="101">
        <f>IF(C612&gt;0,+VLOOKUP((+H612&amp;I612),'CATEGORY ID'!$H$1:$I$121,2,FALSE),"")</f>
        <v>118</v>
      </c>
      <c r="BJ612" s="101">
        <f>IF(C612&gt;0,IF(COUNTIF('CATEGORY ID'!$K$1:$K$121,+H612&amp;K612) &gt; 0, +VLOOKUP(+H612&amp;K612,'CATEGORY ID'!$K$1:$L$121,2,FALSE),""),"")</f>
        <v>185</v>
      </c>
      <c r="BK612" s="101" t="str">
        <f>IF(C612&gt;0,IF(COUNTIF('CATEGORY ID'!$K$124:$K$165, +VLOOKUP(C612,'STYLE NAMES'!$B:$AE,30,FALSE)) &gt; 0, +VLOOKUP(VLOOKUP(C612,'STYLE NAMES'!$B:$AE,30,FALSE),'CATEGORY ID'!K:M,2,FALSE),""),"")</f>
        <v/>
      </c>
      <c r="BR612" s="101" t="str" cm="1">
        <f t="array" ref="BR612">IF(C612&gt;0,_xlfn.TEXTJOIN(";", TRUE,_xlfn.UNIQUE(_xlfn._xlws.FILTER(BF612:BQ612,(BF612:BQ612&gt;0)),TRUE,FALSE)),"")&amp;";"&amp;BS612</f>
        <v>5;78;118;185;</v>
      </c>
      <c r="BU612" s="106">
        <f>IF(C612&gt;0,+VLOOKUP($C612,'STYLE NAMES'!$B:$AC,26,FALSE),"")</f>
        <v>39.9</v>
      </c>
      <c r="BV612" s="106">
        <f>IF(C612&gt;0,+VLOOKUP($C612,'STYLE NAMES'!$B:$AC,27,FALSE),"")</f>
        <v>2190</v>
      </c>
      <c r="BW612" s="106">
        <f>IF(C612&gt;0,+VLOOKUP($C612,'STYLE NAMES'!$B:$AC,28,FALSE),"")</f>
        <v>45.884999999999998</v>
      </c>
      <c r="BY612"/>
      <c r="BZ612" s="101">
        <v>0</v>
      </c>
      <c r="CA612" s="137">
        <f t="shared" si="42"/>
        <v>0</v>
      </c>
      <c r="CB612" s="137">
        <f>+VLOOKUP(C612,'[2]STYLES &amp; MODELS MATRIX'!$A:$G,7,FALSE)</f>
        <v>0</v>
      </c>
      <c r="CC612" s="137">
        <f>+VLOOKUP(C612,'[1]STYLES &amp; SIZE CHARTS'!$A:$H,8,FALSE)</f>
        <v>0</v>
      </c>
      <c r="CD612" s="137"/>
      <c r="CE612" s="205"/>
      <c r="CF612" s="141"/>
    </row>
    <row r="613" spans="1:84" s="101" customFormat="1" ht="12" customHeight="1" x14ac:dyDescent="0.2">
      <c r="A613" s="102">
        <f t="shared" si="40"/>
        <v>8683711006664</v>
      </c>
      <c r="B613" s="101" t="s">
        <v>898</v>
      </c>
      <c r="C613" s="101" t="s">
        <v>535</v>
      </c>
      <c r="D613" s="101" t="s">
        <v>1965</v>
      </c>
      <c r="E613" s="203" t="s">
        <v>2418</v>
      </c>
      <c r="F613" s="101" t="s">
        <v>808</v>
      </c>
      <c r="G613" s="101" t="str">
        <f>IF(C613&gt;0,+VLOOKUP($C613,'STYLE NAMES'!$B:$AC,4,FALSE),"")</f>
        <v>HORSE</v>
      </c>
      <c r="H613" s="101" t="str">
        <f>IF(C613&gt;0,+VLOOKUP($C613,'STYLE NAMES'!$B:$AC,5,FALSE),"")</f>
        <v>PONY</v>
      </c>
      <c r="I613" s="101" t="str">
        <f>IF(C613&gt;0,+VLOOKUP($C613,'STYLE NAMES'!$B:$AC,6,FALSE),"")</f>
        <v>FLY PROTECTION</v>
      </c>
      <c r="J613" s="101" t="str">
        <f>IF(C613&gt;0,+VLOOKUP($C613,'STYLE NAMES'!$B:$AC,7,FALSE),"")</f>
        <v>PONY</v>
      </c>
      <c r="K613" s="101" t="str">
        <f>IF(C613&gt;0,+VLOOKUP($C613,'STYLE NAMES'!$B:$AC,8,FALSE),"")</f>
        <v>EAR BONNETS / FLY VEILS</v>
      </c>
      <c r="L613" s="101" t="str">
        <f>IF(E613&gt;0,+VLOOKUP($E613,'CODE GENERATOR'!$D:$T,3,FALSE),"")</f>
        <v>A</v>
      </c>
      <c r="M613" s="101" t="str">
        <f>IF(E613&gt;0,+VLOOKUP($E613,'CODE GENERATOR'!$D:$T,4,FALSE),"")</f>
        <v>KNIT</v>
      </c>
      <c r="N613" s="101" t="str">
        <f>IF(E613&gt;0,+VLOOKUP($E613,'CODE GENERATOR'!$D:$T,6,FALSE),"")</f>
        <v>GREEN</v>
      </c>
      <c r="O613" s="101" t="str">
        <f>IF(E613&gt;0,+VLOOKUP($E613,'CODE GENERATOR'!$D:$T,7,FALSE),"")</f>
        <v>GOLD</v>
      </c>
      <c r="P613" s="101" t="str">
        <f t="shared" si="41"/>
        <v>GREEN/GOLD</v>
      </c>
      <c r="Q613" s="104" t="str">
        <f>IF(E613&gt;0,+VLOOKUP($E613,'CODE GENERATOR'!$D:$T,11,FALSE),"")</f>
        <v>H.FLYPN_EAR0055</v>
      </c>
      <c r="R613" s="104" t="str">
        <f>IF(E613&gt;0,+VLOOKUP($E613,'CODE GENERATOR'!$D:$T,12,FALSE),"")</f>
        <v>KNT0000GRNGLD</v>
      </c>
      <c r="S613" s="104" t="str">
        <f>IF(E613&gt;0,+VLOOKUP($E613,'CODE GENERATOR'!$D:$T,13,FALSE),"")</f>
        <v>H.FLYPN_EAR0055_KNT0000GRNGLD</v>
      </c>
      <c r="T613" s="104" t="str">
        <f t="shared" si="39"/>
        <v>H.FLYPN_EAR0055_KNT0000GRNGLD_PONY</v>
      </c>
      <c r="U613" s="105">
        <v>8683711006664</v>
      </c>
      <c r="V613" s="107" t="str" cm="1">
        <f t="array" ref="V613">_xlfn.TEXTJOIN(";", TRUE, _xlfn.UNIQUE(_xlfn._xlws.FILTER(P$3:P$10029, C$3:C$10029=C613)))</f>
        <v>BORDEAUX/GOLD;BROWN/GOLD;GREEN/GOLD;NAVY/GOLD;BLACK/GOLD</v>
      </c>
      <c r="W613" s="107" t="str" cm="1">
        <f t="array" ref="W613">_xlfn.TEXTJOIN(";", TRUE, _xlfn.UNIQUE(_xlfn._xlws.FILTER(F$3:F$10029, C$3:C$10029=C613)))</f>
        <v>PONY</v>
      </c>
      <c r="X613" s="101">
        <f>IF(E613&gt;0,+VLOOKUP($E613,'CODE GENERATOR'!$D:$AC,19,FALSE),0)</f>
        <v>0</v>
      </c>
      <c r="Y613" s="101" t="str">
        <f>IF(E613&gt;0,+VLOOKUP($E613,'CODE GENERATOR'!$D:$AC,20,FALSE),0)</f>
        <v/>
      </c>
      <c r="Z613" s="101" t="str">
        <f>IF(E613&gt;0,+VLOOKUP($E613,'CODE GENERATOR'!$D:$AC,21,FALSE),0)</f>
        <v/>
      </c>
      <c r="AA613" s="101" t="str">
        <f>IF(E613&gt;0,+VLOOKUP($E613,'CODE GENERATOR'!$D:$AC,22,FALSE),0)</f>
        <v/>
      </c>
      <c r="AB613" s="101" t="str">
        <f>IF(E613&gt;0,+VLOOKUP($E613,'CODE GENERATOR'!$D:$AC,23,FALSE),0)</f>
        <v/>
      </c>
      <c r="AC613" s="101" t="str">
        <f>IF(E613&gt;0,+VLOOKUP($E613,'CODE GENERATOR'!$D:$AC,24,FALSE),0)</f>
        <v/>
      </c>
      <c r="AD613" s="101" t="str">
        <f>IF(E613&gt;0,+VLOOKUP($E613,'CODE GENERATOR'!$D:$AC,25,FALSE),0)</f>
        <v/>
      </c>
      <c r="AE613" s="101" t="str">
        <f>IF(E613&gt;0,+VLOOKUP($E613,'CODE GENERATOR'!$D:$AC,26,FALSE),0)</f>
        <v/>
      </c>
      <c r="AF613" s="149" t="str">
        <f>IF($C613&gt;0,$C613&amp;" "&amp;$P613&amp;" "&amp;+VLOOKUP($C613,'STYLE NAMES'!$B:$AC,10,FALSE),"""")</f>
        <v>PANDORA-P GREEN/GOLD PONY - KNIT EAR BONNET</v>
      </c>
      <c r="AG613" s="101" t="str">
        <f>"Enjoy our "&amp;(AF613)&amp;"; "&amp;IF(C613&gt;0,+VLOOKUP($C613,'STYLE NAMES'!$B:$AC,11,FALSE),"")</f>
        <v>Enjoy our PANDORA-P GREEN/GOLD PONY - KNIT EAR BONNET; High density and bright color knit Pony ear bonnet</v>
      </c>
      <c r="AH613" s="101" t="str">
        <f>IF(C613&gt;0,+VLOOKUP($C613,'STYLE NAMES'!$B:$AC,12,FALSE),"")</f>
        <v xml:space="preserve">*Made with special polyester yarn in a high density knitting for solid and nice look on your horse's head
* Soft polyamide jersey fabric on the ears
Composition:
Main fabrication: 100% Polyester
Decoration: 100% Polyamide
</v>
      </c>
      <c r="AI613" s="101" t="str">
        <f>IF(C613&gt;0,+VLOOKUP($C613,'STYLE NAMES'!$B:$AC,13,FALSE),"")</f>
        <v>Machine Wash at 30°C
Mild process
Do not bleach
Do NOT Tumble Dry</v>
      </c>
      <c r="AJ613" s="149" t="str">
        <f>IF($C613&gt;0,$C613&amp;" "&amp;$P613&amp;" "&amp;+VLOOKUP($C613,'STYLE NAMES'!$B:$AC,14,FALSE),"""")</f>
        <v>PANDORA-P GREEN/GOLD ÖRME PONY KULAKLIK</v>
      </c>
      <c r="AK613" s="149" t="str">
        <f>"Cavalier SanMarco tarafından tasarlanan "&amp;(AJ613)&amp;"; "&amp;IF(C613&gt;0,+VLOOKUP($C613,'STYLE NAMES'!$B:$AC,15,FALSE),"")</f>
        <v>Cavalier SanMarco tarafından tasarlanan PANDORA-P GREEN/GOLD ÖRME PONY KULAKLIK; Parlak ve Yüksek Denye Örme Pony Kulaklık</v>
      </c>
      <c r="AL613" s="149" t="str">
        <f>IF(C613&gt;0,+VLOOKUP($C613,'STYLE NAMES'!$B:$AC,16,FALSE),"")</f>
        <v>*Atınızın kafasında düzgün ve hoş bir görünüm için özel polyester iplikten yüksek yoğunluklu örgüden yapılmıştır
* Kulaklarda yumuşak poliamid jarse kumaş
Kompozisyon:
Ana örgü %100 Polyester
Dekorasyon: %100 Poliamid</v>
      </c>
      <c r="AM613" s="149" t="str">
        <f>IF(C613&gt;0,+VLOOKUP($C613,'STYLE NAMES'!$B:$AC,17,FALSE),"")</f>
        <v>Makinede 30°C' de Yıkayın
Hassas Yıkama
Çamaşır suyu kullanmayın
Kurutma Makinesinde Kurutmayın</v>
      </c>
      <c r="AN613" s="149" t="str">
        <f>IF($C613&gt;0,$C613&amp;" "&amp;$P613&amp;" "&amp;+VLOOKUP($C613,'STYLE NAMES'!$B:$AC,18,FALSE),"""")</f>
        <v>PANDORA-P GREEN/GOLD CUFFIA IN MAGLIA X PONY</v>
      </c>
      <c r="AO613" s="101" t="str">
        <f>"Disegnato da Cavalier SanMarco "&amp;(AN613)&amp;"; "&amp;IF(C613&gt;0,+VLOOKUP($C613,'STYLE NAMES'!$B:$AC,19,FALSE),"")</f>
        <v>Disegnato da Cavalier SanMarco PANDORA-P GREEN/GOLD CUFFIA IN MAGLIA X PONY; Cuffia Pony lavorata a maglia ad alta densità e colori vivaci</v>
      </c>
      <c r="AP613" s="101" t="str">
        <f>IF(C613&gt;0,+VLOOKUP($C613,'STYLE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13" s="101" t="str">
        <f>IF(C613&gt;0,+VLOOKUP($C613,'STYLE NAMES'!$B:$AC,21,FALSE),"")</f>
        <v>Lavare in lavatrice a 30°C Ciclo delicato 
Non candeggiare 
Non asciugare in asciugatrice</v>
      </c>
      <c r="AR613" s="101">
        <f>IF(D613&gt;0,+VLOOKUP($C613,'STYLE NAMES'!$B:$AC,22,FALSE),"")</f>
        <v>0</v>
      </c>
      <c r="AS613" s="101">
        <f>IF(E613&gt;0,+VLOOKUP($C613,'STYLE NAMES'!$B:$AC,23,FALSE),"")</f>
        <v>0</v>
      </c>
      <c r="AT613" s="101">
        <f>IF(F613&gt;0,+VLOOKUP($C613,'STYLE NAMES'!$B:$AC,24,FALSE),"")</f>
        <v>0</v>
      </c>
      <c r="AU613" s="101">
        <f>IF(G613&gt;0,+VLOOKUP($C613,'STYLE NAMES'!$B:$AC,25,FALSE),"")</f>
        <v>0</v>
      </c>
      <c r="AV613" s="101">
        <f>+VLOOKUP($S613,'CODE GENERATOR'!$P:$AM,15,FALSE)</f>
        <v>0</v>
      </c>
      <c r="AW613" s="101">
        <f>+VLOOKUP($S613,'CODE GENERATOR'!$P:$AM,16,FALSE)</f>
        <v>0</v>
      </c>
      <c r="AX613" s="101">
        <f>+VLOOKUP($S613,'CODE GENERATOR'!$P:$AM,17,FALSE)</f>
        <v>0</v>
      </c>
      <c r="AY613" s="101">
        <f>+VLOOKUP($S613,'CODE GENERATOR'!$P:$AM,18,FALSE)</f>
        <v>0</v>
      </c>
      <c r="AZ613" s="101">
        <f>+VLOOKUP($S613,'CODE GENERATOR'!$P:$AM,19,FALSE)</f>
        <v>0</v>
      </c>
      <c r="BA613" s="101">
        <f>+VLOOKUP($S613,'CODE GENERATOR'!$P:$AM,20,FALSE)</f>
        <v>0</v>
      </c>
      <c r="BB613" s="101">
        <f>+VLOOKUP($S613,'CODE GENERATOR'!$P:$AM,21,FALSE)</f>
        <v>0</v>
      </c>
      <c r="BC613" s="101">
        <f>+VLOOKUP($S613,'CODE GENERATOR'!$P:$AM,22,FALSE)</f>
        <v>0</v>
      </c>
      <c r="BD613" s="101">
        <f>+VLOOKUP($S613,'CODE GENERATOR'!$P:$AM,23,FALSE)</f>
        <v>0</v>
      </c>
      <c r="BE613" s="101">
        <f>+VLOOKUP($S613,'CODE GENERATOR'!$P:$AM,24,FALSE)</f>
        <v>0</v>
      </c>
      <c r="BF613" s="101">
        <f>IF(C613&gt;0,+VLOOKUP(G613,'CATEGORY ID'!$A$1:$L$118,3,FALSE),"")</f>
        <v>5</v>
      </c>
      <c r="BG613" s="101">
        <f>IF(C613&gt;0,+VLOOKUP(H613,'CATEGORY ID'!$D$1:$L$118,3,FALSE),"")</f>
        <v>78</v>
      </c>
      <c r="BH613" s="101">
        <f>IF(C613&gt;0,+VLOOKUP((+H613&amp;I613),'CATEGORY ID'!$H$1:$I$121,2,FALSE),"")</f>
        <v>118</v>
      </c>
      <c r="BJ613" s="101">
        <f>IF(C613&gt;0,IF(COUNTIF('CATEGORY ID'!$K$1:$K$121,+H613&amp;K613) &gt; 0, +VLOOKUP(+H613&amp;K613,'CATEGORY ID'!$K$1:$L$121,2,FALSE),""),"")</f>
        <v>185</v>
      </c>
      <c r="BK613" s="101" t="str">
        <f>IF(C613&gt;0,IF(COUNTIF('CATEGORY ID'!$K$124:$K$165, +VLOOKUP(C613,'STYLE NAMES'!$B:$AE,30,FALSE)) &gt; 0, +VLOOKUP(VLOOKUP(C613,'STYLE NAMES'!$B:$AE,30,FALSE),'CATEGORY ID'!K:M,2,FALSE),""),"")</f>
        <v/>
      </c>
      <c r="BR613" s="101" t="str" cm="1">
        <f t="array" ref="BR613">IF(C613&gt;0,_xlfn.TEXTJOIN(";", TRUE,_xlfn.UNIQUE(_xlfn._xlws.FILTER(BF613:BQ613,(BF613:BQ613&gt;0)),TRUE,FALSE)),"")&amp;";"&amp;BS613</f>
        <v>5;78;118;185;</v>
      </c>
      <c r="BU613" s="106">
        <f>IF(C613&gt;0,+VLOOKUP($C613,'STYLE NAMES'!$B:$AC,26,FALSE),"")</f>
        <v>39.9</v>
      </c>
      <c r="BV613" s="106">
        <f>IF(C613&gt;0,+VLOOKUP($C613,'STYLE NAMES'!$B:$AC,27,FALSE),"")</f>
        <v>2190</v>
      </c>
      <c r="BW613" s="106">
        <f>IF(C613&gt;0,+VLOOKUP($C613,'STYLE NAMES'!$B:$AC,28,FALSE),"")</f>
        <v>45.884999999999998</v>
      </c>
      <c r="BY613"/>
      <c r="BZ613" s="101">
        <v>0</v>
      </c>
      <c r="CA613" s="137">
        <f t="shared" si="42"/>
        <v>0</v>
      </c>
      <c r="CB613" s="137">
        <f>+VLOOKUP(C613,'[2]STYLES &amp; MODELS MATRIX'!$A:$G,7,FALSE)</f>
        <v>0</v>
      </c>
      <c r="CC613" s="137">
        <f>+VLOOKUP(C613,'[1]STYLES &amp; SIZE CHARTS'!$A:$H,8,FALSE)</f>
        <v>0</v>
      </c>
      <c r="CD613" s="137"/>
      <c r="CE613" s="205"/>
      <c r="CF613" s="141"/>
    </row>
    <row r="614" spans="1:84" s="101" customFormat="1" ht="12" customHeight="1" x14ac:dyDescent="0.2">
      <c r="A614" s="102">
        <f t="shared" si="40"/>
        <v>8683711006671</v>
      </c>
      <c r="B614" s="101" t="s">
        <v>898</v>
      </c>
      <c r="C614" s="101" t="s">
        <v>535</v>
      </c>
      <c r="D614" s="101" t="s">
        <v>1965</v>
      </c>
      <c r="E614" s="203" t="s">
        <v>2419</v>
      </c>
      <c r="F614" s="101" t="s">
        <v>808</v>
      </c>
      <c r="G614" s="101" t="str">
        <f>IF(C614&gt;0,+VLOOKUP($C614,'STYLE NAMES'!$B:$AC,4,FALSE),"")</f>
        <v>HORSE</v>
      </c>
      <c r="H614" s="101" t="str">
        <f>IF(C614&gt;0,+VLOOKUP($C614,'STYLE NAMES'!$B:$AC,5,FALSE),"")</f>
        <v>PONY</v>
      </c>
      <c r="I614" s="101" t="str">
        <f>IF(C614&gt;0,+VLOOKUP($C614,'STYLE NAMES'!$B:$AC,6,FALSE),"")</f>
        <v>FLY PROTECTION</v>
      </c>
      <c r="J614" s="101" t="str">
        <f>IF(C614&gt;0,+VLOOKUP($C614,'STYLE NAMES'!$B:$AC,7,FALSE),"")</f>
        <v>PONY</v>
      </c>
      <c r="K614" s="101" t="str">
        <f>IF(C614&gt;0,+VLOOKUP($C614,'STYLE NAMES'!$B:$AC,8,FALSE),"")</f>
        <v>EAR BONNETS / FLY VEILS</v>
      </c>
      <c r="L614" s="101" t="str">
        <f>IF(E614&gt;0,+VLOOKUP($E614,'CODE GENERATOR'!$D:$T,3,FALSE),"")</f>
        <v>A</v>
      </c>
      <c r="M614" s="101" t="str">
        <f>IF(E614&gt;0,+VLOOKUP($E614,'CODE GENERATOR'!$D:$T,4,FALSE),"")</f>
        <v>KNIT</v>
      </c>
      <c r="N614" s="101" t="str">
        <f>IF(E614&gt;0,+VLOOKUP($E614,'CODE GENERATOR'!$D:$T,6,FALSE),"")</f>
        <v>NAVY</v>
      </c>
      <c r="O614" s="101" t="str">
        <f>IF(E614&gt;0,+VLOOKUP($E614,'CODE GENERATOR'!$D:$T,7,FALSE),"")</f>
        <v>GOLD</v>
      </c>
      <c r="P614" s="101" t="str">
        <f t="shared" si="41"/>
        <v>NAVY/GOLD</v>
      </c>
      <c r="Q614" s="104" t="str">
        <f>IF(E614&gt;0,+VLOOKUP($E614,'CODE GENERATOR'!$D:$T,11,FALSE),"")</f>
        <v>H.FLYPN_EAR0055</v>
      </c>
      <c r="R614" s="104" t="str">
        <f>IF(E614&gt;0,+VLOOKUP($E614,'CODE GENERATOR'!$D:$T,12,FALSE),"")</f>
        <v>KNT0000NAVGLD</v>
      </c>
      <c r="S614" s="104" t="str">
        <f>IF(E614&gt;0,+VLOOKUP($E614,'CODE GENERATOR'!$D:$T,13,FALSE),"")</f>
        <v>H.FLYPN_EAR0055_KNT0000NAVGLD</v>
      </c>
      <c r="T614" s="104" t="str">
        <f t="shared" si="39"/>
        <v>H.FLYPN_EAR0055_KNT0000NAVGLD_PONY</v>
      </c>
      <c r="U614" s="105">
        <v>8683711006671</v>
      </c>
      <c r="V614" s="107" t="str" cm="1">
        <f t="array" ref="V614">_xlfn.TEXTJOIN(";", TRUE, _xlfn.UNIQUE(_xlfn._xlws.FILTER(P$3:P$10029, C$3:C$10029=C614)))</f>
        <v>BORDEAUX/GOLD;BROWN/GOLD;GREEN/GOLD;NAVY/GOLD;BLACK/GOLD</v>
      </c>
      <c r="W614" s="107" t="str" cm="1">
        <f t="array" ref="W614">_xlfn.TEXTJOIN(";", TRUE, _xlfn.UNIQUE(_xlfn._xlws.FILTER(F$3:F$10029, C$3:C$10029=C614)))</f>
        <v>PONY</v>
      </c>
      <c r="X614" s="101">
        <f>IF(E614&gt;0,+VLOOKUP($E614,'CODE GENERATOR'!$D:$AC,19,FALSE),0)</f>
        <v>0</v>
      </c>
      <c r="Y614" s="101" t="str">
        <f>IF(E614&gt;0,+VLOOKUP($E614,'CODE GENERATOR'!$D:$AC,20,FALSE),0)</f>
        <v/>
      </c>
      <c r="Z614" s="101" t="str">
        <f>IF(E614&gt;0,+VLOOKUP($E614,'CODE GENERATOR'!$D:$AC,21,FALSE),0)</f>
        <v/>
      </c>
      <c r="AA614" s="101" t="str">
        <f>IF(E614&gt;0,+VLOOKUP($E614,'CODE GENERATOR'!$D:$AC,22,FALSE),0)</f>
        <v/>
      </c>
      <c r="AB614" s="101" t="str">
        <f>IF(E614&gt;0,+VLOOKUP($E614,'CODE GENERATOR'!$D:$AC,23,FALSE),0)</f>
        <v/>
      </c>
      <c r="AC614" s="101" t="str">
        <f>IF(E614&gt;0,+VLOOKUP($E614,'CODE GENERATOR'!$D:$AC,24,FALSE),0)</f>
        <v/>
      </c>
      <c r="AD614" s="101" t="str">
        <f>IF(E614&gt;0,+VLOOKUP($E614,'CODE GENERATOR'!$D:$AC,25,FALSE),0)</f>
        <v/>
      </c>
      <c r="AE614" s="101" t="str">
        <f>IF(E614&gt;0,+VLOOKUP($E614,'CODE GENERATOR'!$D:$AC,26,FALSE),0)</f>
        <v/>
      </c>
      <c r="AF614" s="149" t="str">
        <f>IF($C614&gt;0,$C614&amp;" "&amp;$P614&amp;" "&amp;+VLOOKUP($C614,'STYLE NAMES'!$B:$AC,10,FALSE),"""")</f>
        <v>PANDORA-P NAVY/GOLD PONY - KNIT EAR BONNET</v>
      </c>
      <c r="AG614" s="101" t="str">
        <f>"Enjoy our "&amp;(AF614)&amp;"; "&amp;IF(C614&gt;0,+VLOOKUP($C614,'STYLE NAMES'!$B:$AC,11,FALSE),"")</f>
        <v>Enjoy our PANDORA-P NAVY/GOLD PONY - KNIT EAR BONNET; High density and bright color knit Pony ear bonnet</v>
      </c>
      <c r="AH614" s="101" t="str">
        <f>IF(C614&gt;0,+VLOOKUP($C614,'STYLE NAMES'!$B:$AC,12,FALSE),"")</f>
        <v xml:space="preserve">*Made with special polyester yarn in a high density knitting for solid and nice look on your horse's head
* Soft polyamide jersey fabric on the ears
Composition:
Main fabrication: 100% Polyester
Decoration: 100% Polyamide
</v>
      </c>
      <c r="AI614" s="101" t="str">
        <f>IF(C614&gt;0,+VLOOKUP($C614,'STYLE NAMES'!$B:$AC,13,FALSE),"")</f>
        <v>Machine Wash at 30°C
Mild process
Do not bleach
Do NOT Tumble Dry</v>
      </c>
      <c r="AJ614" s="149" t="str">
        <f>IF($C614&gt;0,$C614&amp;" "&amp;$P614&amp;" "&amp;+VLOOKUP($C614,'STYLE NAMES'!$B:$AC,14,FALSE),"""")</f>
        <v>PANDORA-P NAVY/GOLD ÖRME PONY KULAKLIK</v>
      </c>
      <c r="AK614" s="149" t="str">
        <f>"Cavalier SanMarco tarafından tasarlanan "&amp;(AJ614)&amp;"; "&amp;IF(C614&gt;0,+VLOOKUP($C614,'STYLE NAMES'!$B:$AC,15,FALSE),"")</f>
        <v>Cavalier SanMarco tarafından tasarlanan PANDORA-P NAVY/GOLD ÖRME PONY KULAKLIK; Parlak ve Yüksek Denye Örme Pony Kulaklık</v>
      </c>
      <c r="AL614" s="149" t="str">
        <f>IF(C614&gt;0,+VLOOKUP($C614,'STYLE NAMES'!$B:$AC,16,FALSE),"")</f>
        <v>*Atınızın kafasında düzgün ve hoş bir görünüm için özel polyester iplikten yüksek yoğunluklu örgüden yapılmıştır
* Kulaklarda yumuşak poliamid jarse kumaş
Kompozisyon:
Ana örgü %100 Polyester
Dekorasyon: %100 Poliamid</v>
      </c>
      <c r="AM614" s="149" t="str">
        <f>IF(C614&gt;0,+VLOOKUP($C614,'STYLE NAMES'!$B:$AC,17,FALSE),"")</f>
        <v>Makinede 30°C' de Yıkayın
Hassas Yıkama
Çamaşır suyu kullanmayın
Kurutma Makinesinde Kurutmayın</v>
      </c>
      <c r="AN614" s="149" t="str">
        <f>IF($C614&gt;0,$C614&amp;" "&amp;$P614&amp;" "&amp;+VLOOKUP($C614,'STYLE NAMES'!$B:$AC,18,FALSE),"""")</f>
        <v>PANDORA-P NAVY/GOLD CUFFIA IN MAGLIA X PONY</v>
      </c>
      <c r="AO614" s="101" t="str">
        <f>"Disegnato da Cavalier SanMarco "&amp;(AN614)&amp;"; "&amp;IF(C614&gt;0,+VLOOKUP($C614,'STYLE NAMES'!$B:$AC,19,FALSE),"")</f>
        <v>Disegnato da Cavalier SanMarco PANDORA-P NAVY/GOLD CUFFIA IN MAGLIA X PONY; Cuffia Pony lavorata a maglia ad alta densità e colori vivaci</v>
      </c>
      <c r="AP614" s="101" t="str">
        <f>IF(C614&gt;0,+VLOOKUP($C614,'STYLE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14" s="101" t="str">
        <f>IF(C614&gt;0,+VLOOKUP($C614,'STYLE NAMES'!$B:$AC,21,FALSE),"")</f>
        <v>Lavare in lavatrice a 30°C Ciclo delicato 
Non candeggiare 
Non asciugare in asciugatrice</v>
      </c>
      <c r="AR614" s="101">
        <f>IF(D614&gt;0,+VLOOKUP($C614,'STYLE NAMES'!$B:$AC,22,FALSE),"")</f>
        <v>0</v>
      </c>
      <c r="AS614" s="101">
        <f>IF(E614&gt;0,+VLOOKUP($C614,'STYLE NAMES'!$B:$AC,23,FALSE),"")</f>
        <v>0</v>
      </c>
      <c r="AT614" s="101">
        <f>IF(F614&gt;0,+VLOOKUP($C614,'STYLE NAMES'!$B:$AC,24,FALSE),"")</f>
        <v>0</v>
      </c>
      <c r="AU614" s="101">
        <f>IF(G614&gt;0,+VLOOKUP($C614,'STYLE NAMES'!$B:$AC,25,FALSE),"")</f>
        <v>0</v>
      </c>
      <c r="AV614" s="101">
        <f>+VLOOKUP($S614,'CODE GENERATOR'!$P:$AM,15,FALSE)</f>
        <v>0</v>
      </c>
      <c r="AW614" s="101">
        <f>+VLOOKUP($S614,'CODE GENERATOR'!$P:$AM,16,FALSE)</f>
        <v>0</v>
      </c>
      <c r="AX614" s="101">
        <f>+VLOOKUP($S614,'CODE GENERATOR'!$P:$AM,17,FALSE)</f>
        <v>0</v>
      </c>
      <c r="AY614" s="101">
        <f>+VLOOKUP($S614,'CODE GENERATOR'!$P:$AM,18,FALSE)</f>
        <v>0</v>
      </c>
      <c r="AZ614" s="101">
        <f>+VLOOKUP($S614,'CODE GENERATOR'!$P:$AM,19,FALSE)</f>
        <v>0</v>
      </c>
      <c r="BA614" s="101">
        <f>+VLOOKUP($S614,'CODE GENERATOR'!$P:$AM,20,FALSE)</f>
        <v>0</v>
      </c>
      <c r="BB614" s="101">
        <f>+VLOOKUP($S614,'CODE GENERATOR'!$P:$AM,21,FALSE)</f>
        <v>0</v>
      </c>
      <c r="BC614" s="101">
        <f>+VLOOKUP($S614,'CODE GENERATOR'!$P:$AM,22,FALSE)</f>
        <v>0</v>
      </c>
      <c r="BD614" s="101">
        <f>+VLOOKUP($S614,'CODE GENERATOR'!$P:$AM,23,FALSE)</f>
        <v>0</v>
      </c>
      <c r="BE614" s="101">
        <f>+VLOOKUP($S614,'CODE GENERATOR'!$P:$AM,24,FALSE)</f>
        <v>0</v>
      </c>
      <c r="BF614" s="101">
        <f>IF(C614&gt;0,+VLOOKUP(G614,'CATEGORY ID'!$A$1:$L$118,3,FALSE),"")</f>
        <v>5</v>
      </c>
      <c r="BG614" s="101">
        <f>IF(C614&gt;0,+VLOOKUP(H614,'CATEGORY ID'!$D$1:$L$118,3,FALSE),"")</f>
        <v>78</v>
      </c>
      <c r="BH614" s="101">
        <f>IF(C614&gt;0,+VLOOKUP((+H614&amp;I614),'CATEGORY ID'!$H$1:$I$121,2,FALSE),"")</f>
        <v>118</v>
      </c>
      <c r="BJ614" s="101">
        <f>IF(C614&gt;0,IF(COUNTIF('CATEGORY ID'!$K$1:$K$121,+H614&amp;K614) &gt; 0, +VLOOKUP(+H614&amp;K614,'CATEGORY ID'!$K$1:$L$121,2,FALSE),""),"")</f>
        <v>185</v>
      </c>
      <c r="BK614" s="101" t="str">
        <f>IF(C614&gt;0,IF(COUNTIF('CATEGORY ID'!$K$124:$K$165, +VLOOKUP(C614,'STYLE NAMES'!$B:$AE,30,FALSE)) &gt; 0, +VLOOKUP(VLOOKUP(C614,'STYLE NAMES'!$B:$AE,30,FALSE),'CATEGORY ID'!K:M,2,FALSE),""),"")</f>
        <v/>
      </c>
      <c r="BR614" s="101" t="str" cm="1">
        <f t="array" ref="BR614">IF(C614&gt;0,_xlfn.TEXTJOIN(";", TRUE,_xlfn.UNIQUE(_xlfn._xlws.FILTER(BF614:BQ614,(BF614:BQ614&gt;0)),TRUE,FALSE)),"")&amp;";"&amp;BS614</f>
        <v>5;78;118;185;</v>
      </c>
      <c r="BU614" s="106">
        <f>IF(C614&gt;0,+VLOOKUP($C614,'STYLE NAMES'!$B:$AC,26,FALSE),"")</f>
        <v>39.9</v>
      </c>
      <c r="BV614" s="106">
        <f>IF(C614&gt;0,+VLOOKUP($C614,'STYLE NAMES'!$B:$AC,27,FALSE),"")</f>
        <v>2190</v>
      </c>
      <c r="BW614" s="106">
        <f>IF(C614&gt;0,+VLOOKUP($C614,'STYLE NAMES'!$B:$AC,28,FALSE),"")</f>
        <v>45.884999999999998</v>
      </c>
      <c r="BY614"/>
      <c r="BZ614" s="101">
        <v>0</v>
      </c>
      <c r="CA614" s="137">
        <f t="shared" si="42"/>
        <v>0</v>
      </c>
      <c r="CB614" s="137">
        <f>+VLOOKUP(C614,'[2]STYLES &amp; MODELS MATRIX'!$A:$G,7,FALSE)</f>
        <v>0</v>
      </c>
      <c r="CC614" s="137">
        <f>+VLOOKUP(C614,'[1]STYLES &amp; SIZE CHARTS'!$A:$H,8,FALSE)</f>
        <v>0</v>
      </c>
      <c r="CD614" s="137"/>
      <c r="CE614" s="205"/>
      <c r="CF614" s="141"/>
    </row>
    <row r="615" spans="1:84" s="101" customFormat="1" ht="12" customHeight="1" x14ac:dyDescent="0.2">
      <c r="A615" s="102">
        <f t="shared" si="40"/>
        <v>8683711006688</v>
      </c>
      <c r="B615" s="101" t="s">
        <v>898</v>
      </c>
      <c r="C615" s="101" t="s">
        <v>535</v>
      </c>
      <c r="D615" s="101" t="s">
        <v>1965</v>
      </c>
      <c r="E615" s="203" t="s">
        <v>2420</v>
      </c>
      <c r="F615" s="101" t="s">
        <v>808</v>
      </c>
      <c r="G615" s="101" t="str">
        <f>IF(C615&gt;0,+VLOOKUP($C615,'STYLE NAMES'!$B:$AC,4,FALSE),"")</f>
        <v>HORSE</v>
      </c>
      <c r="H615" s="101" t="str">
        <f>IF(C615&gt;0,+VLOOKUP($C615,'STYLE NAMES'!$B:$AC,5,FALSE),"")</f>
        <v>PONY</v>
      </c>
      <c r="I615" s="101" t="str">
        <f>IF(C615&gt;0,+VLOOKUP($C615,'STYLE NAMES'!$B:$AC,6,FALSE),"")</f>
        <v>FLY PROTECTION</v>
      </c>
      <c r="J615" s="101" t="str">
        <f>IF(C615&gt;0,+VLOOKUP($C615,'STYLE NAMES'!$B:$AC,7,FALSE),"")</f>
        <v>PONY</v>
      </c>
      <c r="K615" s="101" t="str">
        <f>IF(C615&gt;0,+VLOOKUP($C615,'STYLE NAMES'!$B:$AC,8,FALSE),"")</f>
        <v>EAR BONNETS / FLY VEILS</v>
      </c>
      <c r="L615" s="101" t="str">
        <f>IF(E615&gt;0,+VLOOKUP($E615,'CODE GENERATOR'!$D:$T,3,FALSE),"")</f>
        <v>A</v>
      </c>
      <c r="M615" s="101" t="str">
        <f>IF(E615&gt;0,+VLOOKUP($E615,'CODE GENERATOR'!$D:$T,4,FALSE),"")</f>
        <v>KNIT</v>
      </c>
      <c r="N615" s="101" t="str">
        <f>IF(E615&gt;0,+VLOOKUP($E615,'CODE GENERATOR'!$D:$T,6,FALSE),"")</f>
        <v>BLACK</v>
      </c>
      <c r="O615" s="101" t="str">
        <f>IF(E615&gt;0,+VLOOKUP($E615,'CODE GENERATOR'!$D:$T,7,FALSE),"")</f>
        <v>GOLD</v>
      </c>
      <c r="P615" s="101" t="str">
        <f t="shared" si="41"/>
        <v>BLACK/GOLD</v>
      </c>
      <c r="Q615" s="104" t="str">
        <f>IF(E615&gt;0,+VLOOKUP($E615,'CODE GENERATOR'!$D:$T,11,FALSE),"")</f>
        <v>H.FLYPN_EAR0055</v>
      </c>
      <c r="R615" s="104" t="str">
        <f>IF(E615&gt;0,+VLOOKUP($E615,'CODE GENERATOR'!$D:$T,12,FALSE),"")</f>
        <v>KNT0000BLKGLD</v>
      </c>
      <c r="S615" s="104" t="str">
        <f>IF(E615&gt;0,+VLOOKUP($E615,'CODE GENERATOR'!$D:$T,13,FALSE),"")</f>
        <v>H.FLYPN_EAR0055_KNT0000BLKGLD</v>
      </c>
      <c r="T615" s="104" t="str">
        <f t="shared" si="39"/>
        <v>H.FLYPN_EAR0055_KNT0000BLKGLD_PONY</v>
      </c>
      <c r="U615" s="105">
        <v>8683711006688</v>
      </c>
      <c r="V615" s="107" t="str" cm="1">
        <f t="array" ref="V615">_xlfn.TEXTJOIN(";", TRUE, _xlfn.UNIQUE(_xlfn._xlws.FILTER(P$3:P$10029, C$3:C$10029=C615)))</f>
        <v>BORDEAUX/GOLD;BROWN/GOLD;GREEN/GOLD;NAVY/GOLD;BLACK/GOLD</v>
      </c>
      <c r="W615" s="107" t="str" cm="1">
        <f t="array" ref="W615">_xlfn.TEXTJOIN(";", TRUE, _xlfn.UNIQUE(_xlfn._xlws.FILTER(F$3:F$10029, C$3:C$10029=C615)))</f>
        <v>PONY</v>
      </c>
      <c r="X615" s="101">
        <f>IF(E615&gt;0,+VLOOKUP($E615,'CODE GENERATOR'!$D:$AC,19,FALSE),0)</f>
        <v>0</v>
      </c>
      <c r="Y615" s="101" t="str">
        <f>IF(E615&gt;0,+VLOOKUP($E615,'CODE GENERATOR'!$D:$AC,20,FALSE),0)</f>
        <v/>
      </c>
      <c r="Z615" s="101" t="str">
        <f>IF(E615&gt;0,+VLOOKUP($E615,'CODE GENERATOR'!$D:$AC,21,FALSE),0)</f>
        <v/>
      </c>
      <c r="AA615" s="101" t="str">
        <f>IF(E615&gt;0,+VLOOKUP($E615,'CODE GENERATOR'!$D:$AC,22,FALSE),0)</f>
        <v/>
      </c>
      <c r="AB615" s="101" t="str">
        <f>IF(E615&gt;0,+VLOOKUP($E615,'CODE GENERATOR'!$D:$AC,23,FALSE),0)</f>
        <v/>
      </c>
      <c r="AC615" s="101" t="str">
        <f>IF(E615&gt;0,+VLOOKUP($E615,'CODE GENERATOR'!$D:$AC,24,FALSE),0)</f>
        <v/>
      </c>
      <c r="AD615" s="101" t="str">
        <f>IF(E615&gt;0,+VLOOKUP($E615,'CODE GENERATOR'!$D:$AC,25,FALSE),0)</f>
        <v/>
      </c>
      <c r="AE615" s="101" t="str">
        <f>IF(E615&gt;0,+VLOOKUP($E615,'CODE GENERATOR'!$D:$AC,26,FALSE),0)</f>
        <v/>
      </c>
      <c r="AF615" s="149" t="str">
        <f>IF($C615&gt;0,$C615&amp;" "&amp;$P615&amp;" "&amp;+VLOOKUP($C615,'STYLE NAMES'!$B:$AC,10,FALSE),"""")</f>
        <v>PANDORA-P BLACK/GOLD PONY - KNIT EAR BONNET</v>
      </c>
      <c r="AG615" s="101" t="str">
        <f>"Enjoy our "&amp;(AF615)&amp;"; "&amp;IF(C615&gt;0,+VLOOKUP($C615,'STYLE NAMES'!$B:$AC,11,FALSE),"")</f>
        <v>Enjoy our PANDORA-P BLACK/GOLD PONY - KNIT EAR BONNET; High density and bright color knit Pony ear bonnet</v>
      </c>
      <c r="AH615" s="101" t="str">
        <f>IF(C615&gt;0,+VLOOKUP($C615,'STYLE NAMES'!$B:$AC,12,FALSE),"")</f>
        <v xml:space="preserve">*Made with special polyester yarn in a high density knitting for solid and nice look on your horse's head
* Soft polyamide jersey fabric on the ears
Composition:
Main fabrication: 100% Polyester
Decoration: 100% Polyamide
</v>
      </c>
      <c r="AI615" s="101" t="str">
        <f>IF(C615&gt;0,+VLOOKUP($C615,'STYLE NAMES'!$B:$AC,13,FALSE),"")</f>
        <v>Machine Wash at 30°C
Mild process
Do not bleach
Do NOT Tumble Dry</v>
      </c>
      <c r="AJ615" s="149" t="str">
        <f>IF($C615&gt;0,$C615&amp;" "&amp;$P615&amp;" "&amp;+VLOOKUP($C615,'STYLE NAMES'!$B:$AC,14,FALSE),"""")</f>
        <v>PANDORA-P BLACK/GOLD ÖRME PONY KULAKLIK</v>
      </c>
      <c r="AK615" s="149" t="str">
        <f>"Cavalier SanMarco tarafından tasarlanan "&amp;(AJ615)&amp;"; "&amp;IF(C615&gt;0,+VLOOKUP($C615,'STYLE NAMES'!$B:$AC,15,FALSE),"")</f>
        <v>Cavalier SanMarco tarafından tasarlanan PANDORA-P BLACK/GOLD ÖRME PONY KULAKLIK; Parlak ve Yüksek Denye Örme Pony Kulaklık</v>
      </c>
      <c r="AL615" s="149" t="str">
        <f>IF(C615&gt;0,+VLOOKUP($C615,'STYLE NAMES'!$B:$AC,16,FALSE),"")</f>
        <v>*Atınızın kafasında düzgün ve hoş bir görünüm için özel polyester iplikten yüksek yoğunluklu örgüden yapılmıştır
* Kulaklarda yumuşak poliamid jarse kumaş
Kompozisyon:
Ana örgü %100 Polyester
Dekorasyon: %100 Poliamid</v>
      </c>
      <c r="AM615" s="149" t="str">
        <f>IF(C615&gt;0,+VLOOKUP($C615,'STYLE NAMES'!$B:$AC,17,FALSE),"")</f>
        <v>Makinede 30°C' de Yıkayın
Hassas Yıkama
Çamaşır suyu kullanmayın
Kurutma Makinesinde Kurutmayın</v>
      </c>
      <c r="AN615" s="149" t="str">
        <f>IF($C615&gt;0,$C615&amp;" "&amp;$P615&amp;" "&amp;+VLOOKUP($C615,'STYLE NAMES'!$B:$AC,18,FALSE),"""")</f>
        <v>PANDORA-P BLACK/GOLD CUFFIA IN MAGLIA X PONY</v>
      </c>
      <c r="AO615" s="101" t="str">
        <f>"Disegnato da Cavalier SanMarco "&amp;(AN615)&amp;"; "&amp;IF(C615&gt;0,+VLOOKUP($C615,'STYLE NAMES'!$B:$AC,19,FALSE),"")</f>
        <v>Disegnato da Cavalier SanMarco PANDORA-P BLACK/GOLD CUFFIA IN MAGLIA X PONY; Cuffia Pony lavorata a maglia ad alta densità e colori vivaci</v>
      </c>
      <c r="AP615" s="101" t="str">
        <f>IF(C615&gt;0,+VLOOKUP($C615,'STYLE NAMES'!$B:$AC,20,FALSE),"")</f>
        <v>Realizzata con filato di poliestere speciale in una lavorazione a maglia ad alta densità per un look solido ed elegante sulla testa del tuo cavallo 
Tessuto in jersey di poliammide morbido sulle orecchie
Composizione: 
Struttura principale: 100% Poliestere 
Decorazione: 100% Poliammide</v>
      </c>
      <c r="AQ615" s="101" t="str">
        <f>IF(C615&gt;0,+VLOOKUP($C615,'STYLE NAMES'!$B:$AC,21,FALSE),"")</f>
        <v>Lavare in lavatrice a 30°C Ciclo delicato 
Non candeggiare 
Non asciugare in asciugatrice</v>
      </c>
      <c r="AR615" s="101">
        <f>IF(D615&gt;0,+VLOOKUP($C615,'STYLE NAMES'!$B:$AC,22,FALSE),"")</f>
        <v>0</v>
      </c>
      <c r="AS615" s="101">
        <f>IF(E615&gt;0,+VLOOKUP($C615,'STYLE NAMES'!$B:$AC,23,FALSE),"")</f>
        <v>0</v>
      </c>
      <c r="AT615" s="101">
        <f>IF(F615&gt;0,+VLOOKUP($C615,'STYLE NAMES'!$B:$AC,24,FALSE),"")</f>
        <v>0</v>
      </c>
      <c r="AU615" s="101">
        <f>IF(G615&gt;0,+VLOOKUP($C615,'STYLE NAMES'!$B:$AC,25,FALSE),"")</f>
        <v>0</v>
      </c>
      <c r="AV615" s="101">
        <f>+VLOOKUP($S615,'CODE GENERATOR'!$P:$AM,15,FALSE)</f>
        <v>0</v>
      </c>
      <c r="AW615" s="101">
        <f>+VLOOKUP($S615,'CODE GENERATOR'!$P:$AM,16,FALSE)</f>
        <v>0</v>
      </c>
      <c r="AX615" s="101">
        <f>+VLOOKUP($S615,'CODE GENERATOR'!$P:$AM,17,FALSE)</f>
        <v>0</v>
      </c>
      <c r="AY615" s="101">
        <f>+VLOOKUP($S615,'CODE GENERATOR'!$P:$AM,18,FALSE)</f>
        <v>0</v>
      </c>
      <c r="AZ615" s="101">
        <f>+VLOOKUP($S615,'CODE GENERATOR'!$P:$AM,19,FALSE)</f>
        <v>0</v>
      </c>
      <c r="BA615" s="101">
        <f>+VLOOKUP($S615,'CODE GENERATOR'!$P:$AM,20,FALSE)</f>
        <v>0</v>
      </c>
      <c r="BB615" s="101">
        <f>+VLOOKUP($S615,'CODE GENERATOR'!$P:$AM,21,FALSE)</f>
        <v>0</v>
      </c>
      <c r="BC615" s="101">
        <f>+VLOOKUP($S615,'CODE GENERATOR'!$P:$AM,22,FALSE)</f>
        <v>0</v>
      </c>
      <c r="BD615" s="101">
        <f>+VLOOKUP($S615,'CODE GENERATOR'!$P:$AM,23,FALSE)</f>
        <v>0</v>
      </c>
      <c r="BE615" s="101">
        <f>+VLOOKUP($S615,'CODE GENERATOR'!$P:$AM,24,FALSE)</f>
        <v>0</v>
      </c>
      <c r="BF615" s="101">
        <f>IF(C615&gt;0,+VLOOKUP(G615,'CATEGORY ID'!$A$1:$L$118,3,FALSE),"")</f>
        <v>5</v>
      </c>
      <c r="BG615" s="101">
        <f>IF(C615&gt;0,+VLOOKUP(H615,'CATEGORY ID'!$D$1:$L$118,3,FALSE),"")</f>
        <v>78</v>
      </c>
      <c r="BH615" s="101">
        <f>IF(C615&gt;0,+VLOOKUP((+H615&amp;I615),'CATEGORY ID'!$H$1:$I$121,2,FALSE),"")</f>
        <v>118</v>
      </c>
      <c r="BJ615" s="101">
        <f>IF(C615&gt;0,IF(COUNTIF('CATEGORY ID'!$K$1:$K$121,+H615&amp;K615) &gt; 0, +VLOOKUP(+H615&amp;K615,'CATEGORY ID'!$K$1:$L$121,2,FALSE),""),"")</f>
        <v>185</v>
      </c>
      <c r="BK615" s="101" t="str">
        <f>IF(C615&gt;0,IF(COUNTIF('CATEGORY ID'!$K$124:$K$165, +VLOOKUP(C615,'STYLE NAMES'!$B:$AE,30,FALSE)) &gt; 0, +VLOOKUP(VLOOKUP(C615,'STYLE NAMES'!$B:$AE,30,FALSE),'CATEGORY ID'!K:M,2,FALSE),""),"")</f>
        <v/>
      </c>
      <c r="BR615" s="101" t="str" cm="1">
        <f t="array" ref="BR615">IF(C615&gt;0,_xlfn.TEXTJOIN(";", TRUE,_xlfn.UNIQUE(_xlfn._xlws.FILTER(BF615:BQ615,(BF615:BQ615&gt;0)),TRUE,FALSE)),"")&amp;";"&amp;BS615</f>
        <v>5;78;118;185;</v>
      </c>
      <c r="BU615" s="106">
        <f>IF(C615&gt;0,+VLOOKUP($C615,'STYLE NAMES'!$B:$AC,26,FALSE),"")</f>
        <v>39.9</v>
      </c>
      <c r="BV615" s="106">
        <f>IF(C615&gt;0,+VLOOKUP($C615,'STYLE NAMES'!$B:$AC,27,FALSE),"")</f>
        <v>2190</v>
      </c>
      <c r="BW615" s="106">
        <f>IF(C615&gt;0,+VLOOKUP($C615,'STYLE NAMES'!$B:$AC,28,FALSE),"")</f>
        <v>45.884999999999998</v>
      </c>
      <c r="BY615"/>
      <c r="BZ615" s="101">
        <v>0</v>
      </c>
      <c r="CA615" s="137">
        <f t="shared" si="42"/>
        <v>0</v>
      </c>
      <c r="CB615" s="137">
        <f>+VLOOKUP(C615,'[2]STYLES &amp; MODELS MATRIX'!$A:$G,7,FALSE)</f>
        <v>0</v>
      </c>
      <c r="CC615" s="137">
        <f>+VLOOKUP(C615,'[1]STYLES &amp; SIZE CHARTS'!$A:$H,8,FALSE)</f>
        <v>0</v>
      </c>
      <c r="CD615" s="137"/>
      <c r="CE615" s="205"/>
      <c r="CF615" s="141"/>
    </row>
    <row r="616" spans="1:84" s="101" customFormat="1" ht="12" customHeight="1" x14ac:dyDescent="0.2">
      <c r="A616" s="102">
        <f t="shared" si="40"/>
        <v>8683711006695</v>
      </c>
      <c r="B616" s="101" t="s">
        <v>911</v>
      </c>
      <c r="C616" s="101" t="s">
        <v>599</v>
      </c>
      <c r="D616" s="101" t="s">
        <v>600</v>
      </c>
      <c r="E616" s="203" t="s">
        <v>2421</v>
      </c>
      <c r="F616" s="101" t="s">
        <v>2326</v>
      </c>
      <c r="G616" s="101" t="str">
        <f>IF(C616&gt;0,+VLOOKUP($C616,'STYLE NAMES'!$B:$AC,4,FALSE),"")</f>
        <v>ACCESSORIES</v>
      </c>
      <c r="H616" s="101" t="str">
        <f>IF(C616&gt;0,+VLOOKUP($C616,'STYLE NAMES'!$B:$AC,5,FALSE),"")</f>
        <v>ACCESSORIES</v>
      </c>
      <c r="I616" s="101" t="str">
        <f>IF(C616&gt;0,+VLOOKUP($C616,'STYLE NAMES'!$B:$AC,6,FALSE),"")</f>
        <v>STABLE ACCESSORIES</v>
      </c>
      <c r="J616" s="101" t="str">
        <f>IF(C616&gt;0,+VLOOKUP($C616,'STYLE NAMES'!$B:$AC,7,FALSE),"")</f>
        <v>NOT APPLICABLE</v>
      </c>
      <c r="K616" s="101" t="str">
        <f>IF(C616&gt;0,+VLOOKUP($C616,'STYLE NAMES'!$B:$AC,8,FALSE),"")</f>
        <v>STABLE CURTAINS</v>
      </c>
      <c r="L616" s="101" t="str">
        <f>IF(E616&gt;0,+VLOOKUP($E616,'CODE GENERATOR'!$D:$T,3,FALSE),"")</f>
        <v>A</v>
      </c>
      <c r="M616" s="101" t="str">
        <f>IF(E616&gt;0,+VLOOKUP($E616,'CODE GENERATOR'!$D:$T,4,FALSE),"")</f>
        <v>RAINPROOF SHELL</v>
      </c>
      <c r="N616" s="101" t="str">
        <f>IF(E616&gt;0,+VLOOKUP($E616,'CODE GENERATOR'!$D:$T,6,FALSE),"")</f>
        <v>BLACK</v>
      </c>
      <c r="O616" s="101" t="str">
        <f>IF(E616&gt;0,+VLOOKUP($E616,'CODE GENERATOR'!$D:$T,7,FALSE),"")</f>
        <v>BLACK</v>
      </c>
      <c r="P616" s="101" t="str">
        <f t="shared" si="41"/>
        <v>BLACK</v>
      </c>
      <c r="Q616" s="104" t="str">
        <f>IF(E616&gt;0,+VLOOKUP($E616,'CODE GENERATOR'!$D:$T,11,FALSE),"")</f>
        <v>A.SACNA_STC0062</v>
      </c>
      <c r="R616" s="104" t="str">
        <f>IF(E616&gt;0,+VLOOKUP($E616,'CODE GENERATOR'!$D:$T,12,FALSE),"")</f>
        <v>RPS0003BLKBLK</v>
      </c>
      <c r="S616" s="104" t="str">
        <f>IF(E616&gt;0,+VLOOKUP($E616,'CODE GENERATOR'!$D:$T,13,FALSE),"")</f>
        <v>A.SACNA_STC0062_RPS0003BLKBLK</v>
      </c>
      <c r="T616" s="104" t="str">
        <f t="shared" si="39"/>
        <v>A.SACNA_STC0062_RPS0003BLKBLK_STD</v>
      </c>
      <c r="U616" s="105">
        <v>8683711006695</v>
      </c>
      <c r="V616" s="107" t="str" cm="1">
        <f t="array" ref="V616">_xlfn.TEXTJOIN(";", TRUE, _xlfn.UNIQUE(_xlfn._xlws.FILTER(P$3:P$10029, C$3:C$10029=C616)))</f>
        <v>BLACK</v>
      </c>
      <c r="W616" s="107" t="str" cm="1">
        <f t="array" ref="W616">_xlfn.TEXTJOIN(";", TRUE, _xlfn.UNIQUE(_xlfn._xlws.FILTER(F$3:F$10029, C$3:C$10029=C616)))</f>
        <v>STD</v>
      </c>
      <c r="X616" s="101" t="str">
        <f>IF(E616&gt;0,+VLOOKUP($E616,'CODE GENERATOR'!$D:$AC,19,FALSE),0)</f>
        <v>2402_S01_88066</v>
      </c>
      <c r="Y616" s="101" t="str">
        <f>IF(E616&gt;0,+VLOOKUP($E616,'CODE GENERATOR'!$D:$AC,20,FALSE),0)</f>
        <v>2402_S01_880681</v>
      </c>
      <c r="Z616" s="101" t="str">
        <f>IF(E616&gt;0,+VLOOKUP($E616,'CODE GENERATOR'!$D:$AC,21,FALSE),0)</f>
        <v/>
      </c>
      <c r="AA616" s="101" t="str">
        <f>IF(E616&gt;0,+VLOOKUP($E616,'CODE GENERATOR'!$D:$AC,22,FALSE),0)</f>
        <v/>
      </c>
      <c r="AB616" s="101" t="str">
        <f>IF(E616&gt;0,+VLOOKUP($E616,'CODE GENERATOR'!$D:$AC,23,FALSE),0)</f>
        <v/>
      </c>
      <c r="AC616" s="101" t="str">
        <f>IF(E616&gt;0,+VLOOKUP($E616,'CODE GENERATOR'!$D:$AC,24,FALSE),0)</f>
        <v/>
      </c>
      <c r="AD616" s="101" t="str">
        <f>IF(E616&gt;0,+VLOOKUP($E616,'CODE GENERATOR'!$D:$AC,25,FALSE),0)</f>
        <v/>
      </c>
      <c r="AE616" s="101" t="str">
        <f>IF(E616&gt;0,+VLOOKUP($E616,'CODE GENERATOR'!$D:$AC,26,FALSE),0)</f>
        <v/>
      </c>
      <c r="AF616" s="149" t="str">
        <f>IF($C616&gt;0,$C616&amp;" "&amp;$P616&amp;" "&amp;+VLOOKUP($C616,'STYLE NAMES'!$B:$AC,10,FALSE),"""")</f>
        <v>SALERNO BLACK STABLE CURTAIN</v>
      </c>
      <c r="AG616" s="101" t="str">
        <f>"Enjoy our "&amp;(AF616)&amp;"; "&amp;IF(C616&gt;0,+VLOOKUP($C616,'STYLE NAMES'!$B:$AC,11,FALSE),"")</f>
        <v>Enjoy our SALERNO BLACK STABLE CURTAIN; Stable Curtain with customizable team logo and pockets.
Collect and keep your equipment at one place and in order with our high quality and durable stable curtains.</v>
      </c>
      <c r="AH616" s="101" t="str">
        <f>IF(C616&gt;0,+VLOOKUP($C616,'STYLE NAMES'!$B:$AC,12,FALSE),"")</f>
        <v>*Easy to mount with different attachment options
*Hangers for bridles, halters, side reins, lead ropes and etc.
*Multi pockets in different sizes to keep your stuff together
*Reinforced stitches for endurance
Composition:
100% Heavy Duty Polyester</v>
      </c>
      <c r="AI616" s="101" t="str">
        <f>IF(C616&gt;0,+VLOOKUP($C616,'STYLE NAMES'!$B:$AC,13,FALSE),"")</f>
        <v>Machine wash 40 C
Do not iron
Do not bleach</v>
      </c>
      <c r="AJ616" s="149" t="str">
        <f>IF($C616&gt;0,$C616&amp;" "&amp;$P616&amp;" "&amp;+VLOOKUP($C616,'STYLE NAMES'!$B:$AC,14,FALSE),"""")</f>
        <v>SALERNO BLACK AHIR PERDESİ</v>
      </c>
      <c r="AK616" s="149" t="str">
        <f>"Cavalier SanMarco tarafından tasarlanan "&amp;(AJ616)&amp;"; "&amp;IF(C616&gt;0,+VLOOKUP($C616,'STYLE NAMES'!$B:$AC,15,FALSE),"")</f>
        <v>Cavalier SanMarco tarafından tasarlanan SALERNO BLACK AHIR PERDESİ; Cepli ve özel tasarlanabilir logolu Ahır Perdesi
Malzemelerinizi koyabileceğiniz ve düzenleyebileceğiniz kaliteli ve dayanıklı ahır perdesi</v>
      </c>
      <c r="AL616" s="149" t="str">
        <f>IF(C616&gt;0,+VLOOKUP($C616,'STYLE NAMES'!$B:$AC,16,FALSE),"")</f>
        <v>*Farklı bağlama seçenekleriyle montajı kolaydır
* Dizginler, yularlar, yan dizginler, yular ipleri vs. için askılar
* Eşyalarınızı bir arada tutmak için farklı boyutlarda çoklu cepler
* Dayanıklılık için güçlendirilmiş dikişler
Kompozisyon:
%100 Polyester</v>
      </c>
      <c r="AM616" s="149" t="str">
        <f>IF(C616&gt;0,+VLOOKUP($C616,'STYLE NAMES'!$B:$AC,17,FALSE),"")</f>
        <v>40 C Makine yıkama
Ütülemeyin
Çamaşır suyu kullanmayın</v>
      </c>
      <c r="AN616" s="149" t="str">
        <f>IF($C616&gt;0,$C616&amp;" "&amp;$P616&amp;" "&amp;+VLOOKUP($C616,'STYLE NAMES'!$B:$AC,18,FALSE),"""")</f>
        <v>SALERNO BLACK TENDA DA STALLA</v>
      </c>
      <c r="AO616" s="101" t="str">
        <f>"Disegnato da Cavalier SanMarco "&amp;(AN616)&amp;"; "&amp;IF(C616&gt;0,+VLOOKUP($C616,'STYLE NAMES'!$B:$AC,19,FALSE),"")</f>
        <v>Disegnato da Cavalier SanMarco SALERNO BLACK TENDA DA STALLA; Tendina per box con logo personalizzabile 
Organizzare e conserva la tua attrezzatura in un unico posto e in ordine con le nostre tendine da box di alta qualità e resistenza.</v>
      </c>
      <c r="AP616" s="101" t="str">
        <f>IF(C616&gt;0,+VLOOKUP($C616,'STYLE NAMES'!$B:$AC,20,FALSE),"")</f>
        <v>Facile da montare con diverse opzioni di fissaggio 
Ganci per briglie, capezze, redini laterali, lunghine, ecc. 
Tasche multiple di diverse dimensioni per mantenere il tuo equipaggiamento in ordine
Cuciture rinforzate per una maggiore durata 
Composizione: 
100% Poliestere Heavy Duty</v>
      </c>
      <c r="AQ616" s="101" t="str">
        <f>IF(C616&gt;0,+VLOOKUP($C616,'STYLE NAMES'!$B:$AC,21,FALSE),"")</f>
        <v>Lavare in lavatrice a 40°C 
Non stirare 
Non candeggiare</v>
      </c>
      <c r="AR616" s="101">
        <f>IF(D616&gt;0,+VLOOKUP($C616,'STYLE NAMES'!$B:$AC,22,FALSE),"")</f>
        <v>0</v>
      </c>
      <c r="AS616" s="101">
        <f>IF(E616&gt;0,+VLOOKUP($C616,'STYLE NAMES'!$B:$AC,23,FALSE),"")</f>
        <v>0</v>
      </c>
      <c r="AT616" s="101">
        <f>IF(F616&gt;0,+VLOOKUP($C616,'STYLE NAMES'!$B:$AC,24,FALSE),"")</f>
        <v>0</v>
      </c>
      <c r="AU616" s="101">
        <f>IF(G616&gt;0,+VLOOKUP($C616,'STYLE NAMES'!$B:$AC,25,FALSE),"")</f>
        <v>0</v>
      </c>
      <c r="AV616" s="101">
        <f>+VLOOKUP($S616,'CODE GENERATOR'!$P:$AM,15,FALSE)</f>
        <v>0</v>
      </c>
      <c r="AW616" s="101">
        <f>+VLOOKUP($S616,'CODE GENERATOR'!$P:$AM,16,FALSE)</f>
        <v>0</v>
      </c>
      <c r="AX616" s="101">
        <f>+VLOOKUP($S616,'CODE GENERATOR'!$P:$AM,17,FALSE)</f>
        <v>0</v>
      </c>
      <c r="AY616" s="101">
        <f>+VLOOKUP($S616,'CODE GENERATOR'!$P:$AM,18,FALSE)</f>
        <v>0</v>
      </c>
      <c r="AZ616" s="101">
        <f>+VLOOKUP($S616,'CODE GENERATOR'!$P:$AM,19,FALSE)</f>
        <v>0</v>
      </c>
      <c r="BA616" s="101">
        <f>+VLOOKUP($S616,'CODE GENERATOR'!$P:$AM,20,FALSE)</f>
        <v>0</v>
      </c>
      <c r="BB616" s="101">
        <f>+VLOOKUP($S616,'CODE GENERATOR'!$P:$AM,21,FALSE)</f>
        <v>0</v>
      </c>
      <c r="BC616" s="101">
        <f>+VLOOKUP($S616,'CODE GENERATOR'!$P:$AM,22,FALSE)</f>
        <v>0</v>
      </c>
      <c r="BD616" s="101">
        <f>+VLOOKUP($S616,'CODE GENERATOR'!$P:$AM,23,FALSE)</f>
        <v>0</v>
      </c>
      <c r="BE616" s="101">
        <f>+VLOOKUP($S616,'CODE GENERATOR'!$P:$AM,24,FALSE)</f>
        <v>0</v>
      </c>
      <c r="BF616" s="101">
        <f>IF(C616&gt;0,+VLOOKUP(G616,'CATEGORY ID'!$A$1:$L$118,3,FALSE),"")</f>
        <v>17</v>
      </c>
      <c r="BG616" s="101">
        <f>IF(C616&gt;0,+VLOOKUP(H616,'CATEGORY ID'!$D$1:$L$118,3,FALSE),"")</f>
        <v>17</v>
      </c>
      <c r="BH616" s="101">
        <f>IF(C616&gt;0,+VLOOKUP((+H616&amp;I616),'CATEGORY ID'!$H$1:$I$121,2,FALSE),"")</f>
        <v>20</v>
      </c>
      <c r="BJ616" s="101">
        <f>IF(C616&gt;0,IF(COUNTIF('CATEGORY ID'!$K$1:$K$121,+H616&amp;K616) &gt; 0, +VLOOKUP(+H616&amp;K616,'CATEGORY ID'!$K$1:$L$121,2,FALSE),""),"")</f>
        <v>66</v>
      </c>
      <c r="BK616" s="101" t="str">
        <f>IF(C616&gt;0,IF(COUNTIF('CATEGORY ID'!$K$124:$K$165, +VLOOKUP(C616,'STYLE NAMES'!$B:$AE,30,FALSE)) &gt; 0, +VLOOKUP(VLOOKUP(C616,'STYLE NAMES'!$B:$AE,30,FALSE),'CATEGORY ID'!K:M,2,FALSE),""),"")</f>
        <v/>
      </c>
      <c r="BR616" s="101" t="str" cm="1">
        <f t="array" ref="BR616">IF(C616&gt;0,_xlfn.TEXTJOIN(";", TRUE,_xlfn.UNIQUE(_xlfn._xlws.FILTER(BF616:BQ616,(BF616:BQ616&gt;0)),TRUE,FALSE)),"")&amp;";"&amp;BS616</f>
        <v>17;20;66;</v>
      </c>
      <c r="BU616" s="106">
        <f>IF(C616&gt;0,+VLOOKUP($C616,'STYLE NAMES'!$B:$AC,26,FALSE),"")</f>
        <v>99.9</v>
      </c>
      <c r="BV616" s="106">
        <f>IF(C616&gt;0,+VLOOKUP($C616,'STYLE NAMES'!$B:$AC,27,FALSE),"")</f>
        <v>5490</v>
      </c>
      <c r="BW616" s="106">
        <f>IF(C616&gt;0,+VLOOKUP($C616,'STYLE NAMES'!$B:$AC,28,FALSE),"")</f>
        <v>114.88499999999999</v>
      </c>
      <c r="BY616"/>
      <c r="BZ616" s="101">
        <v>99</v>
      </c>
      <c r="CA616" s="137">
        <f t="shared" si="42"/>
        <v>1</v>
      </c>
      <c r="CB616" s="137">
        <f>+VLOOKUP(C616,'[2]STYLES &amp; MODELS MATRIX'!$A:$G,7,FALSE)</f>
        <v>0</v>
      </c>
      <c r="CC616" s="137">
        <f>+VLOOKUP(C616,'[1]STYLES &amp; SIZE CHARTS'!$A:$H,8,FALSE)</f>
        <v>0</v>
      </c>
      <c r="CD616" s="137"/>
      <c r="CE616" s="205"/>
      <c r="CF616" s="141"/>
    </row>
    <row r="617" spans="1:84" s="101" customFormat="1" ht="12" customHeight="1" x14ac:dyDescent="0.2">
      <c r="A617" s="102">
        <f t="shared" si="40"/>
        <v>8683711006701</v>
      </c>
      <c r="B617" s="101" t="s">
        <v>913</v>
      </c>
      <c r="C617" s="101" t="s">
        <v>610</v>
      </c>
      <c r="D617" s="101" t="s">
        <v>611</v>
      </c>
      <c r="E617" s="203" t="s">
        <v>2422</v>
      </c>
      <c r="F617" s="101" t="s">
        <v>2326</v>
      </c>
      <c r="G617" s="101" t="str">
        <f>IF(C617&gt;0,+VLOOKUP($C617,'STYLE NAMES'!$B:$AC,4,FALSE),"")</f>
        <v>ACCESSORIES</v>
      </c>
      <c r="H617" s="101" t="str">
        <f>IF(C617&gt;0,+VLOOKUP($C617,'STYLE NAMES'!$B:$AC,5,FALSE),"")</f>
        <v>ACCESSORIES</v>
      </c>
      <c r="I617" s="101" t="str">
        <f>IF(C617&gt;0,+VLOOKUP($C617,'STYLE NAMES'!$B:$AC,6,FALSE),"")</f>
        <v>STABLE ACCESSORIES</v>
      </c>
      <c r="J617" s="101" t="str">
        <f>IF(C617&gt;0,+VLOOKUP($C617,'STYLE NAMES'!$B:$AC,7,FALSE),"")</f>
        <v>NOT APPLICABLE</v>
      </c>
      <c r="K617" s="101" t="str">
        <f>IF(C617&gt;0,+VLOOKUP($C617,'STYLE NAMES'!$B:$AC,8,FALSE),"")</f>
        <v>STABLE GUARDS</v>
      </c>
      <c r="L617" s="101" t="str">
        <f>IF(E617&gt;0,+VLOOKUP($E617,'CODE GENERATOR'!$D:$T,3,FALSE),"")</f>
        <v>A</v>
      </c>
      <c r="M617" s="101" t="str">
        <f>IF(E617&gt;0,+VLOOKUP($E617,'CODE GENERATOR'!$D:$T,4,FALSE),"")</f>
        <v>RAINPROOF SHELL</v>
      </c>
      <c r="N617" s="101" t="str">
        <f>IF(E617&gt;0,+VLOOKUP($E617,'CODE GENERATOR'!$D:$T,6,FALSE),"")</f>
        <v>BLACK</v>
      </c>
      <c r="O617" s="101" t="str">
        <f>IF(E617&gt;0,+VLOOKUP($E617,'CODE GENERATOR'!$D:$T,7,FALSE),"")</f>
        <v>BLACK</v>
      </c>
      <c r="P617" s="101" t="str">
        <f t="shared" si="41"/>
        <v>BLACK</v>
      </c>
      <c r="Q617" s="104" t="str">
        <f>IF(E617&gt;0,+VLOOKUP($E617,'CODE GENERATOR'!$D:$T,11,FALSE),"")</f>
        <v>A.SACNA_STG0063</v>
      </c>
      <c r="R617" s="104" t="str">
        <f>IF(E617&gt;0,+VLOOKUP($E617,'CODE GENERATOR'!$D:$T,12,FALSE),"")</f>
        <v>RPS0003BLKBLK</v>
      </c>
      <c r="S617" s="104" t="str">
        <f>IF(E617&gt;0,+VLOOKUP($E617,'CODE GENERATOR'!$D:$T,13,FALSE),"")</f>
        <v>A.SACNA_STG0063_RPS0003BLKBLK</v>
      </c>
      <c r="T617" s="104" t="str">
        <f t="shared" si="39"/>
        <v>A.SACNA_STG0063_RPS0003BLKBLK_STD</v>
      </c>
      <c r="U617" s="105">
        <v>8683711006701</v>
      </c>
      <c r="V617" s="107" t="str" cm="1">
        <f t="array" ref="V617">_xlfn.TEXTJOIN(";", TRUE, _xlfn.UNIQUE(_xlfn._xlws.FILTER(P$3:P$10029, C$3:C$10029=C617)))</f>
        <v>BLACK</v>
      </c>
      <c r="W617" s="107" t="str" cm="1">
        <f t="array" ref="W617">_xlfn.TEXTJOIN(";", TRUE, _xlfn.UNIQUE(_xlfn._xlws.FILTER(F$3:F$10029, C$3:C$10029=C617)))</f>
        <v>STD</v>
      </c>
      <c r="X617" s="101" t="str">
        <f>IF(E617&gt;0,+VLOOKUP($E617,'CODE GENERATOR'!$D:$AC,19,FALSE),0)</f>
        <v>2402_S01_88070</v>
      </c>
      <c r="Y617" s="101" t="str">
        <f>IF(E617&gt;0,+VLOOKUP($E617,'CODE GENERATOR'!$D:$AC,20,FALSE),0)</f>
        <v/>
      </c>
      <c r="Z617" s="101" t="str">
        <f>IF(E617&gt;0,+VLOOKUP($E617,'CODE GENERATOR'!$D:$AC,21,FALSE),0)</f>
        <v/>
      </c>
      <c r="AA617" s="101" t="str">
        <f>IF(E617&gt;0,+VLOOKUP($E617,'CODE GENERATOR'!$D:$AC,22,FALSE),0)</f>
        <v/>
      </c>
      <c r="AB617" s="101" t="str">
        <f>IF(E617&gt;0,+VLOOKUP($E617,'CODE GENERATOR'!$D:$AC,23,FALSE),0)</f>
        <v/>
      </c>
      <c r="AC617" s="101" t="str">
        <f>IF(E617&gt;0,+VLOOKUP($E617,'CODE GENERATOR'!$D:$AC,24,FALSE),0)</f>
        <v/>
      </c>
      <c r="AD617" s="101" t="str">
        <f>IF(E617&gt;0,+VLOOKUP($E617,'CODE GENERATOR'!$D:$AC,25,FALSE),0)</f>
        <v/>
      </c>
      <c r="AE617" s="101" t="str">
        <f>IF(E617&gt;0,+VLOOKUP($E617,'CODE GENERATOR'!$D:$AC,26,FALSE),0)</f>
        <v/>
      </c>
      <c r="AF617" s="149" t="str">
        <f>IF($C617&gt;0,$C617&amp;" "&amp;$P617&amp;" "&amp;+VLOOKUP($C617,'STYLE NAMES'!$B:$AC,10,FALSE),"""")</f>
        <v>SALVADOR BLACK BOX GUARD</v>
      </c>
      <c r="AG617" s="101" t="str">
        <f>"Enjoy our "&amp;(AF617)&amp;"; "&amp;IF(C617&gt;0,+VLOOKUP($C617,'STYLE NAMES'!$B:$AC,11,FALSE),"")</f>
        <v xml:space="preserve">Enjoy our SALVADOR BLACK BOX GUARD; Box Guard with customizable team logo
</v>
      </c>
      <c r="AH617" s="101" t="str">
        <f>IF(C617&gt;0,+VLOOKUP($C617,'STYLE NAMES'!$B:$AC,12,FALSE),"")</f>
        <v>*Easy to mount with different attachment options
Composition:
100% Heavy Duty Polyester</v>
      </c>
      <c r="AI617" s="101" t="str">
        <f>IF(C617&gt;0,+VLOOKUP($C617,'STYLE NAMES'!$B:$AC,13,FALSE),"")</f>
        <v>Machine wash 40 C
Do not iron
Do not bleach</v>
      </c>
      <c r="AJ617" s="149" t="str">
        <f>IF($C617&gt;0,$C617&amp;" "&amp;$P617&amp;" "&amp;+VLOOKUP($C617,'STYLE NAMES'!$B:$AC,14,FALSE),"""")</f>
        <v>SALVADOR BLACK BOX PERDESİ</v>
      </c>
      <c r="AK617" s="149" t="str">
        <f>"Cavalier SanMarco tarafından tasarlanan "&amp;(AJ617)&amp;"; "&amp;IF(C617&gt;0,+VLOOKUP($C617,'STYLE NAMES'!$B:$AC,15,FALSE),"")</f>
        <v>Cavalier SanMarco tarafından tasarlanan SALVADOR BLACK BOX PERDESİ; Tasarlanabilir logolu Box Perdesi</v>
      </c>
      <c r="AL617" s="149" t="str">
        <f>IF(C617&gt;0,+VLOOKUP($C617,'STYLE NAMES'!$B:$AC,16,FALSE),"")</f>
        <v>*Farklı bağlama seçenekleriyle montajı kolaydır
Kompozisyon:
%100 Polyester</v>
      </c>
      <c r="AM617" s="149" t="str">
        <f>IF(C617&gt;0,+VLOOKUP($C617,'STYLE NAMES'!$B:$AC,17,FALSE),"")</f>
        <v>40 C Makine yıkama
Ütülemeyin
Çamaşır suyu kullanmayın</v>
      </c>
      <c r="AN617" s="149" t="str">
        <f>IF($C617&gt;0,$C617&amp;" "&amp;$P617&amp;" "&amp;+VLOOKUP($C617,'STYLE NAMES'!$B:$AC,18,FALSE),"""")</f>
        <v>SALVADOR BLACK TENDA PROTEZIONE PER BOX</v>
      </c>
      <c r="AO617" s="101" t="str">
        <f>"Disegnato da Cavalier SanMarco "&amp;(AN617)&amp;"; "&amp;IF(C617&gt;0,+VLOOKUP($C617,'STYLE NAMES'!$B:$AC,19,FALSE),"")</f>
        <v>Disegnato da Cavalier SanMarco SALVADOR BLACK TENDA PROTEZIONE PER BOX; Protezione per box con logo personalizzabile</v>
      </c>
      <c r="AP617" s="101" t="str">
        <f>IF(C617&gt;0,+VLOOKUP($C617,'STYLE NAMES'!$B:$AC,20,FALSE),"")</f>
        <v>Facile da montare con diverse opzioni di fissaggio Composizione: 100% Poliestere Heavy Duty</v>
      </c>
      <c r="AQ617" s="101" t="str">
        <f>IF(C617&gt;0,+VLOOKUP($C617,'STYLE NAMES'!$B:$AC,21,FALSE),"")</f>
        <v>Lavare in lavatrice a 40°C Non stirare Non candeggiare</v>
      </c>
      <c r="AR617" s="101">
        <f>IF(D617&gt;0,+VLOOKUP($C617,'STYLE NAMES'!$B:$AC,22,FALSE),"")</f>
        <v>0</v>
      </c>
      <c r="AS617" s="101">
        <f>IF(E617&gt;0,+VLOOKUP($C617,'STYLE NAMES'!$B:$AC,23,FALSE),"")</f>
        <v>0</v>
      </c>
      <c r="AT617" s="101">
        <f>IF(F617&gt;0,+VLOOKUP($C617,'STYLE NAMES'!$B:$AC,24,FALSE),"")</f>
        <v>0</v>
      </c>
      <c r="AU617" s="101">
        <f>IF(G617&gt;0,+VLOOKUP($C617,'STYLE NAMES'!$B:$AC,25,FALSE),"")</f>
        <v>0</v>
      </c>
      <c r="AV617" s="101">
        <f>+VLOOKUP($S617,'CODE GENERATOR'!$P:$AM,15,FALSE)</f>
        <v>0</v>
      </c>
      <c r="AW617" s="101">
        <f>+VLOOKUP($S617,'CODE GENERATOR'!$P:$AM,16,FALSE)</f>
        <v>0</v>
      </c>
      <c r="AX617" s="101">
        <f>+VLOOKUP($S617,'CODE GENERATOR'!$P:$AM,17,FALSE)</f>
        <v>0</v>
      </c>
      <c r="AY617" s="101">
        <f>+VLOOKUP($S617,'CODE GENERATOR'!$P:$AM,18,FALSE)</f>
        <v>0</v>
      </c>
      <c r="AZ617" s="101">
        <f>+VLOOKUP($S617,'CODE GENERATOR'!$P:$AM,19,FALSE)</f>
        <v>0</v>
      </c>
      <c r="BA617" s="101">
        <f>+VLOOKUP($S617,'CODE GENERATOR'!$P:$AM,20,FALSE)</f>
        <v>0</v>
      </c>
      <c r="BB617" s="101">
        <f>+VLOOKUP($S617,'CODE GENERATOR'!$P:$AM,21,FALSE)</f>
        <v>0</v>
      </c>
      <c r="BC617" s="101">
        <f>+VLOOKUP($S617,'CODE GENERATOR'!$P:$AM,22,FALSE)</f>
        <v>0</v>
      </c>
      <c r="BD617" s="101">
        <f>+VLOOKUP($S617,'CODE GENERATOR'!$P:$AM,23,FALSE)</f>
        <v>0</v>
      </c>
      <c r="BE617" s="101">
        <f>+VLOOKUP($S617,'CODE GENERATOR'!$P:$AM,24,FALSE)</f>
        <v>0</v>
      </c>
      <c r="BF617" s="101">
        <f>IF(C617&gt;0,+VLOOKUP(G617,'CATEGORY ID'!$A$1:$L$118,3,FALSE),"")</f>
        <v>17</v>
      </c>
      <c r="BG617" s="101">
        <f>IF(C617&gt;0,+VLOOKUP(H617,'CATEGORY ID'!$D$1:$L$118,3,FALSE),"")</f>
        <v>17</v>
      </c>
      <c r="BH617" s="101">
        <f>IF(C617&gt;0,+VLOOKUP((+H617&amp;I617),'CATEGORY ID'!$H$1:$I$121,2,FALSE),"")</f>
        <v>20</v>
      </c>
      <c r="BJ617" s="101">
        <f>IF(C617&gt;0,IF(COUNTIF('CATEGORY ID'!$K$1:$K$121,+H617&amp;K617) &gt; 0, +VLOOKUP(+H617&amp;K617,'CATEGORY ID'!$K$1:$L$121,2,FALSE),""),"")</f>
        <v>67</v>
      </c>
      <c r="BK617" s="101" t="str">
        <f>IF(C617&gt;0,IF(COUNTIF('CATEGORY ID'!$K$124:$K$165, +VLOOKUP(C617,'STYLE NAMES'!$B:$AE,30,FALSE)) &gt; 0, +VLOOKUP(VLOOKUP(C617,'STYLE NAMES'!$B:$AE,30,FALSE),'CATEGORY ID'!K:M,2,FALSE),""),"")</f>
        <v/>
      </c>
      <c r="BR617" s="101" t="str" cm="1">
        <f t="array" ref="BR617">IF(C617&gt;0,_xlfn.TEXTJOIN(";", TRUE,_xlfn.UNIQUE(_xlfn._xlws.FILTER(BF617:BQ617,(BF617:BQ617&gt;0)),TRUE,FALSE)),"")&amp;";"&amp;BS617</f>
        <v>17;20;67;</v>
      </c>
      <c r="BU617" s="106">
        <f>IF(C617&gt;0,+VLOOKUP($C617,'STYLE NAMES'!$B:$AC,26,FALSE),"")</f>
        <v>49.9</v>
      </c>
      <c r="BV617" s="106">
        <f>IF(C617&gt;0,+VLOOKUP($C617,'STYLE NAMES'!$B:$AC,27,FALSE),"")</f>
        <v>2740</v>
      </c>
      <c r="BW617" s="106">
        <f>IF(C617&gt;0,+VLOOKUP($C617,'STYLE NAMES'!$B:$AC,28,FALSE),"")</f>
        <v>57.384999999999991</v>
      </c>
      <c r="BY617"/>
      <c r="BZ617" s="101">
        <v>99</v>
      </c>
      <c r="CA617" s="137">
        <f t="shared" si="42"/>
        <v>1</v>
      </c>
      <c r="CB617" s="137">
        <f>+VLOOKUP(C617,'[2]STYLES &amp; MODELS MATRIX'!$A:$G,7,FALSE)</f>
        <v>0</v>
      </c>
      <c r="CC617" s="137">
        <f>+VLOOKUP(C617,'[1]STYLES &amp; SIZE CHARTS'!$A:$H,8,FALSE)</f>
        <v>0</v>
      </c>
      <c r="CD617" s="137"/>
      <c r="CE617" s="205"/>
      <c r="CF617" s="141"/>
    </row>
    <row r="618" spans="1:84" s="101" customFormat="1" ht="12" customHeight="1" x14ac:dyDescent="0.2">
      <c r="A618" s="102">
        <f t="shared" si="40"/>
        <v>8683711006718</v>
      </c>
      <c r="B618" s="101" t="s">
        <v>915</v>
      </c>
      <c r="C618" s="101" t="s">
        <v>172</v>
      </c>
      <c r="D618" s="101" t="s">
        <v>173</v>
      </c>
      <c r="E618" s="203" t="s">
        <v>2423</v>
      </c>
      <c r="F618" s="101" t="s">
        <v>2346</v>
      </c>
      <c r="G618" s="101" t="str">
        <f>IF(C618&gt;0,+VLOOKUP($C618,'STYLE NAMES'!$B:$AC,4,FALSE),"")</f>
        <v>RIDER</v>
      </c>
      <c r="H618" s="101" t="str">
        <f>IF(C618&gt;0,+VLOOKUP($C618,'STYLE NAMES'!$B:$AC,5,FALSE),"")</f>
        <v>WOMEN</v>
      </c>
      <c r="I618" s="101" t="str">
        <f>IF(C618&gt;0,+VLOOKUP($C618,'STYLE NAMES'!$B:$AC,6,FALSE),"")</f>
        <v>TOPS</v>
      </c>
      <c r="J618" s="101" t="str">
        <f>IF(C618&gt;0,+VLOOKUP($C618,'STYLE NAMES'!$B:$AC,7,FALSE),"")</f>
        <v>WOMEN</v>
      </c>
      <c r="K618" s="101" t="str">
        <f>IF(C618&gt;0,+VLOOKUP($C618,'STYLE NAMES'!$B:$AC,8,FALSE),"")</f>
        <v>TECH T-SHIRTS</v>
      </c>
      <c r="L618" s="101" t="str">
        <f>IF(E618&gt;0,+VLOOKUP($E618,'CODE GENERATOR'!$D:$T,3,FALSE),"")</f>
        <v>S</v>
      </c>
      <c r="M618" s="101" t="str">
        <f>IF(E618&gt;0,+VLOOKUP($E618,'CODE GENERATOR'!$D:$T,4,FALSE),"")</f>
        <v>SUPREME</v>
      </c>
      <c r="N618" s="101" t="str">
        <f>IF(E618&gt;0,+VLOOKUP($E618,'CODE GENERATOR'!$D:$T,6,FALSE),"")</f>
        <v>BLACK</v>
      </c>
      <c r="O618" s="101" t="str">
        <f>IF(E618&gt;0,+VLOOKUP($E618,'CODE GENERATOR'!$D:$T,7,FALSE),"")</f>
        <v>BLACK</v>
      </c>
      <c r="P618" s="101" t="str">
        <f t="shared" si="41"/>
        <v>BLACK</v>
      </c>
      <c r="Q618" s="104" t="str">
        <f>IF(E618&gt;0,+VLOOKUP($E618,'CODE GENERATOR'!$D:$T,11,FALSE),"")</f>
        <v>R.TOPWN_TTS0064</v>
      </c>
      <c r="R618" s="104" t="str">
        <f>IF(E618&gt;0,+VLOOKUP($E618,'CODE GENERATOR'!$D:$T,12,FALSE),"")</f>
        <v>SUP0025BLKBLK</v>
      </c>
      <c r="S618" s="104" t="str">
        <f>IF(E618&gt;0,+VLOOKUP($E618,'CODE GENERATOR'!$D:$T,13,FALSE),"")</f>
        <v>R.TOPWN_TTS0064_SUP0025BLKBLK</v>
      </c>
      <c r="T618" s="104" t="str">
        <f t="shared" si="39"/>
        <v>R.TOPWN_TTS0064_SUP0025BLKBLK_XS</v>
      </c>
      <c r="U618" s="105">
        <v>8683711006718</v>
      </c>
      <c r="V618" s="107" t="str" cm="1">
        <f t="array" ref="V618">_xlfn.TEXTJOIN(";", TRUE, _xlfn.UNIQUE(_xlfn._xlws.FILTER(P$3:P$10029, C$3:C$10029=C618)))</f>
        <v>BLACK;WHITE;ECRU;ROSE;MINK;LIGHT GRAY;ANTHRA</v>
      </c>
      <c r="W618" s="107" t="str" cm="1">
        <f t="array" ref="W618">_xlfn.TEXTJOIN(";", TRUE, _xlfn.UNIQUE(_xlfn._xlws.FILTER(F$3:F$10029, C$3:C$10029=C618)))</f>
        <v>XS;S;M;L;XL;XXS</v>
      </c>
      <c r="X618" s="101" t="str">
        <f>IF(E618&gt;0,+VLOOKUP($E618,'CODE GENERATOR'!$D:$AC,19,FALSE),0)</f>
        <v>2507_W_0275</v>
      </c>
      <c r="Y618" s="101" t="str">
        <f>IF(E618&gt;0,+VLOOKUP($E618,'CODE GENERATOR'!$D:$AC,20,FALSE),0)</f>
        <v>2507_W_0289</v>
      </c>
      <c r="Z618" s="101" t="str">
        <f>IF(E618&gt;0,+VLOOKUP($E618,'CODE GENERATOR'!$D:$AC,21,FALSE),0)</f>
        <v>2507_W_0306</v>
      </c>
      <c r="AA618" s="101" t="str">
        <f>IF(E618&gt;0,+VLOOKUP($E618,'CODE GENERATOR'!$D:$AC,22,FALSE),0)</f>
        <v>2507_W_0296</v>
      </c>
      <c r="AB618" s="101" t="str">
        <f>IF(E618&gt;0,+VLOOKUP($E618,'CODE GENERATOR'!$D:$AC,23,FALSE),0)</f>
        <v>2507_D_cavalier_detay_0091</v>
      </c>
      <c r="AC618" s="101" t="str">
        <f>IF(E618&gt;0,+VLOOKUP($E618,'CODE GENERATOR'!$D:$AC,24,FALSE),0)</f>
        <v/>
      </c>
      <c r="AD618" s="101" t="str">
        <f>IF(E618&gt;0,+VLOOKUP($E618,'CODE GENERATOR'!$D:$AC,25,FALSE),0)</f>
        <v>2507_VW_Web_7</v>
      </c>
      <c r="AE618" s="101" t="str">
        <f>IF(E618&gt;0,+VLOOKUP($E618,'CODE GENERATOR'!$D:$AC,26,FALSE),0)</f>
        <v/>
      </c>
      <c r="AF618" s="149" t="str">
        <f>IF($C618&gt;0,$C618&amp;" "&amp;$P618&amp;" "&amp;+VLOOKUP($C618,'STYLE NAMES'!$B:$AC,10,FALSE),"""")</f>
        <v>BELLA BLACK WOMEN'S TECH T-SHIRT</v>
      </c>
      <c r="AG618" s="101" t="str">
        <f>"Enjoy our "&amp;(AF618)&amp;"; "&amp;IF(C618&gt;0,+VLOOKUP($C618,'STYLE NAMES'!$B:$AC,11,FALSE),"")</f>
        <v xml:space="preserve">Enjoy our BELLA BLACK WOMEN'S TECH T-SHIRT; Women's Short Sleeve Technical T-shirt
One of our staff's favorites!
These tech t-shirts are very chic and so comfortable to wear </v>
      </c>
      <c r="AH618" s="101" t="str">
        <f>IF(C618&gt;0,+VLOOKUP($C618,'STYLE NAMES'!$B:$AC,12,FALSE),"")</f>
        <v>*Extra-soft and comfortable technical jersey
* 4-way stretch fabric
* Breathable and Quick Dry
* Wrinkle-free and Easy Care
Composition:
95% Polyamide 5% Elasthane</v>
      </c>
      <c r="AI618" s="101" t="str">
        <f>IF(C618&gt;0,+VLOOKUP($C618,'STYLE NAMES'!$B:$AC,13,FALSE),"")</f>
        <v>Machine Wash at 30°C
Mild process
Iron at low temperature
Iron from REVERSE
Do NOT iron on logos or prints
Do not bleach
Do NOT Tumble Dry</v>
      </c>
      <c r="AJ618" s="149" t="str">
        <f>IF($C618&gt;0,$C618&amp;" "&amp;$P618&amp;" "&amp;+VLOOKUP($C618,'STYLE NAMES'!$B:$AC,14,FALSE),"""")</f>
        <v>BELLA BLACK KADIN TECH T-SHIRT</v>
      </c>
      <c r="AK618" s="149" t="str">
        <f>"Cavalier SanMarco tarafından tasarlanan "&amp;(AJ618)&amp;"; "&amp;IF(C618&gt;0,+VLOOKUP($C618,'STYLE NAMES'!$B:$AC,15,FALSE),"")</f>
        <v>Cavalier SanMarco tarafından tasarlanan BELLA BLACK KADIN TECH T-SHIRT; Kadın Kısa Kol Teknik T-shirt
Ekibin favorilerinden!
Bu teknik t-shirtler çok şık olmakla birlikte çok da rahatlar</v>
      </c>
      <c r="AL618" s="149" t="str">
        <f>IF(C618&gt;0,+VLOOKUP($C618,'STYLE NAMES'!$B:$AC,16,FALSE),"")</f>
        <v>*Ekstra yumuşak ve rahat teknik örme kumaş
* 4 yöne esneyen kumaş
* Nefes Alabilir ve Hızlı Kuruma
* Kırışmaz ve Bakımı Kolay
Kompozisyon:
%95 Polyamid %5 Elastan</v>
      </c>
      <c r="AM618" s="149" t="str">
        <f>IF(C618&gt;0,+VLOOKUP($C618,'STYLE NAMES'!$B:$AC,17,FALSE),"")</f>
        <v>Makinede 30°C' de Yıkayın
Hassas Yıkama
Ilık ütü yapın
Tersten ütüleyin
Logo ve baskıları ÜTÜLEMEYİN
Çamaşır suyu kullanmayın
Kurutma Makinesinde Kurutmayın</v>
      </c>
      <c r="AN618" s="149" t="str">
        <f>IF($C618&gt;0,$C618&amp;" "&amp;$P618&amp;" "&amp;+VLOOKUP($C618,'STYLE NAMES'!$B:$AC,18,FALSE),"""")</f>
        <v>BELLA BLACK T-SHIRT TECNICA DA DONNA</v>
      </c>
      <c r="AO618" s="101" t="str">
        <f>"Disegnato da Cavalier SanMarco "&amp;(AN618)&amp;"; "&amp;IF(C618&gt;0,+VLOOKUP($C618,'STYLE NAMES'!$B:$AC,19,FALSE),"")</f>
        <v>Disegnato da Cavalier SanMarco BELLA BLACK T-SHIRT TECNICA DA DONNA; T-shirt tecnica a maniche corte da donna 
Uno dei nostri prodotti preferiti! 
Queste magliette tecniche sono molto eleganti e confortevoli da indossare.</v>
      </c>
      <c r="AP618" s="101" t="str">
        <f>IF(C618&gt;0,+VLOOKUP($C618,'STYLE NAMES'!$B:$AC,20,FALSE),"")</f>
        <v>Jersey tecnico extra-morbido e confortevole 
Tessuto elasticizzato 4-way stretch 
Traspirante e ad asciugatura rapida 
No stiro e di facile manutenzione 
Composizione: 
95% Poliammide, 5% Elastan</v>
      </c>
      <c r="AQ618" s="101" t="str">
        <f>IF(C618&gt;0,+VLOOKUP($C618,'STYLE NAMES'!$B:$AC,21,FALSE),"")</f>
        <v>Lavare in lavatrice a 30°C Ciclo delicato 
Stirare a bassa temperatura
Stirare al rovescio 
Non stirare su loghi o stampe 
Non candeggiare 
Non asciugare in asciugatrice</v>
      </c>
      <c r="AR618" s="101">
        <f>IF(D618&gt;0,+VLOOKUP($C618,'STYLE NAMES'!$B:$AC,22,FALSE),"")</f>
        <v>0</v>
      </c>
      <c r="AS618" s="101">
        <f>IF(E618&gt;0,+VLOOKUP($C618,'STYLE NAMES'!$B:$AC,23,FALSE),"")</f>
        <v>0</v>
      </c>
      <c r="AT618" s="101">
        <f>IF(F618&gt;0,+VLOOKUP($C618,'STYLE NAMES'!$B:$AC,24,FALSE),"")</f>
        <v>0</v>
      </c>
      <c r="AU618" s="101">
        <f>IF(G618&gt;0,+VLOOKUP($C618,'STYLE NAMES'!$B:$AC,25,FALSE),"")</f>
        <v>0</v>
      </c>
      <c r="AV618" s="101" t="str">
        <f>+VLOOKUP($S618,'CODE GENERATOR'!$P:$AM,15,FALSE)</f>
        <v>R.BOTWN_BRC0067_TJR0027BLKBLK</v>
      </c>
      <c r="AW618" s="101" t="str">
        <f>+VLOOKUP($S618,'CODE GENERATOR'!$P:$AM,16,FALSE)</f>
        <v>A.RACUX_BLT0015_BRD0012GRYBBL</v>
      </c>
      <c r="AX618" s="101" t="str">
        <f>+VLOOKUP($S618,'CODE GENERATOR'!$P:$AM,17,FALSE)</f>
        <v>A.RACAU_SOC0020_NYL00003XBST1</v>
      </c>
      <c r="AY618" s="101">
        <f>+VLOOKUP($S618,'CODE GENERATOR'!$P:$AM,18,FALSE)</f>
        <v>0</v>
      </c>
      <c r="AZ618" s="101">
        <f>+VLOOKUP($S618,'CODE GENERATOR'!$P:$AM,19,FALSE)</f>
        <v>0</v>
      </c>
      <c r="BA618" s="101">
        <f>+VLOOKUP($S618,'CODE GENERATOR'!$P:$AM,20,FALSE)</f>
        <v>0</v>
      </c>
      <c r="BB618" s="101">
        <f>+VLOOKUP($S618,'CODE GENERATOR'!$P:$AM,21,FALSE)</f>
        <v>0</v>
      </c>
      <c r="BC618" s="101">
        <f>+VLOOKUP($S618,'CODE GENERATOR'!$P:$AM,22,FALSE)</f>
        <v>0</v>
      </c>
      <c r="BD618" s="101">
        <f>+VLOOKUP($S618,'CODE GENERATOR'!$P:$AM,23,FALSE)</f>
        <v>0</v>
      </c>
      <c r="BE618" s="101">
        <f>+VLOOKUP($S618,'CODE GENERATOR'!$P:$AM,24,FALSE)</f>
        <v>0</v>
      </c>
      <c r="BF618" s="101">
        <f>IF(C618&gt;0,+VLOOKUP(G618,'CATEGORY ID'!$A$1:$L$118,3,FALSE),"")</f>
        <v>30</v>
      </c>
      <c r="BG618" s="101">
        <f>IF(C618&gt;0,+VLOOKUP(H618,'CATEGORY ID'!$D$1:$L$118,3,FALSE),"")</f>
        <v>3</v>
      </c>
      <c r="BH618" s="101">
        <f>IF(C618&gt;0,+VLOOKUP((+H618&amp;I618),'CATEGORY ID'!$H$1:$I$121,2,FALSE),"")</f>
        <v>109</v>
      </c>
      <c r="BJ618" s="101">
        <f>IF(C618&gt;0,IF(COUNTIF('CATEGORY ID'!$K$1:$K$121,+H618&amp;K618) &gt; 0, +VLOOKUP(+H618&amp;K618,'CATEGORY ID'!$K$1:$L$121,2,FALSE),""),"")</f>
        <v>46</v>
      </c>
      <c r="BK618" s="101" t="str">
        <f>IF(C618&gt;0,IF(COUNTIF('CATEGORY ID'!$K$124:$K$165, +VLOOKUP(C618,'STYLE NAMES'!$B:$AE,30,FALSE)) &gt; 0, +VLOOKUP(VLOOKUP(C618,'STYLE NAMES'!$B:$AE,30,FALSE),'CATEGORY ID'!K:M,2,FALSE),""),"")</f>
        <v/>
      </c>
      <c r="BM618" s="101">
        <v>204</v>
      </c>
      <c r="BR618" s="101" t="str" cm="1">
        <f t="array" ref="BR618">IF(C618&gt;0,_xlfn.TEXTJOIN(";", TRUE,_xlfn.UNIQUE(_xlfn._xlws.FILTER(BF618:BQ618,(BF618:BQ618&gt;0)),TRUE,FALSE)),"")&amp;";"&amp;BS618</f>
        <v>30;3;109;46;204;228</v>
      </c>
      <c r="BS618" s="101">
        <v>228</v>
      </c>
      <c r="BU618" s="106">
        <f>IF(C618&gt;0,+VLOOKUP($C618,'STYLE NAMES'!$B:$AC,26,FALSE),"")</f>
        <v>69.900000000000006</v>
      </c>
      <c r="BV618" s="106">
        <f>IF(C618&gt;0,+VLOOKUP($C618,'STYLE NAMES'!$B:$AC,27,FALSE),"")</f>
        <v>3840</v>
      </c>
      <c r="BW618" s="106">
        <f>IF(C618&gt;0,+VLOOKUP($C618,'STYLE NAMES'!$B:$AC,28,FALSE),"")</f>
        <v>80.385000000000005</v>
      </c>
      <c r="BY618"/>
      <c r="BZ618" s="101">
        <v>0</v>
      </c>
      <c r="CA618" s="137">
        <f t="shared" si="42"/>
        <v>1</v>
      </c>
      <c r="CB618" s="137" t="str">
        <f>+VLOOKUP(C618,'[2]STYLES &amp; MODELS MATRIX'!$A:$G,7,FALSE)</f>
        <v>AK</v>
      </c>
      <c r="CC618" s="137" t="str">
        <f>+VLOOKUP(C618,'[1]STYLES &amp; SIZE CHARTS'!$A:$H,8,FALSE)</f>
        <v>WT-BTTS1</v>
      </c>
      <c r="CD618" s="137"/>
      <c r="CE618" s="205"/>
      <c r="CF618" s="141"/>
    </row>
    <row r="619" spans="1:84" s="101" customFormat="1" ht="12" customHeight="1" x14ac:dyDescent="0.2">
      <c r="A619" s="102">
        <f t="shared" si="40"/>
        <v>8683711006725</v>
      </c>
      <c r="B619" s="101" t="s">
        <v>915</v>
      </c>
      <c r="C619" s="101" t="s">
        <v>172</v>
      </c>
      <c r="D619" s="101" t="s">
        <v>173</v>
      </c>
      <c r="E619" s="203" t="s">
        <v>2423</v>
      </c>
      <c r="F619" s="101" t="s">
        <v>785</v>
      </c>
      <c r="G619" s="101" t="str">
        <f>IF(C619&gt;0,+VLOOKUP($C619,'STYLE NAMES'!$B:$AC,4,FALSE),"")</f>
        <v>RIDER</v>
      </c>
      <c r="H619" s="101" t="str">
        <f>IF(C619&gt;0,+VLOOKUP($C619,'STYLE NAMES'!$B:$AC,5,FALSE),"")</f>
        <v>WOMEN</v>
      </c>
      <c r="I619" s="101" t="str">
        <f>IF(C619&gt;0,+VLOOKUP($C619,'STYLE NAMES'!$B:$AC,6,FALSE),"")</f>
        <v>TOPS</v>
      </c>
      <c r="J619" s="101" t="str">
        <f>IF(C619&gt;0,+VLOOKUP($C619,'STYLE NAMES'!$B:$AC,7,FALSE),"")</f>
        <v>WOMEN</v>
      </c>
      <c r="K619" s="101" t="str">
        <f>IF(C619&gt;0,+VLOOKUP($C619,'STYLE NAMES'!$B:$AC,8,FALSE),"")</f>
        <v>TECH T-SHIRTS</v>
      </c>
      <c r="L619" s="101" t="str">
        <f>IF(E619&gt;0,+VLOOKUP($E619,'CODE GENERATOR'!$D:$T,3,FALSE),"")</f>
        <v>S</v>
      </c>
      <c r="M619" s="101" t="str">
        <f>IF(E619&gt;0,+VLOOKUP($E619,'CODE GENERATOR'!$D:$T,4,FALSE),"")</f>
        <v>SUPREME</v>
      </c>
      <c r="N619" s="101" t="str">
        <f>IF(E619&gt;0,+VLOOKUP($E619,'CODE GENERATOR'!$D:$T,6,FALSE),"")</f>
        <v>BLACK</v>
      </c>
      <c r="O619" s="101" t="str">
        <f>IF(E619&gt;0,+VLOOKUP($E619,'CODE GENERATOR'!$D:$T,7,FALSE),"")</f>
        <v>BLACK</v>
      </c>
      <c r="P619" s="101" t="str">
        <f t="shared" si="41"/>
        <v>BLACK</v>
      </c>
      <c r="Q619" s="104" t="str">
        <f>IF(E619&gt;0,+VLOOKUP($E619,'CODE GENERATOR'!$D:$T,11,FALSE),"")</f>
        <v>R.TOPWN_TTS0064</v>
      </c>
      <c r="R619" s="104" t="str">
        <f>IF(E619&gt;0,+VLOOKUP($E619,'CODE GENERATOR'!$D:$T,12,FALSE),"")</f>
        <v>SUP0025BLKBLK</v>
      </c>
      <c r="S619" s="104" t="str">
        <f>IF(E619&gt;0,+VLOOKUP($E619,'CODE GENERATOR'!$D:$T,13,FALSE),"")</f>
        <v>R.TOPWN_TTS0064_SUP0025BLKBLK</v>
      </c>
      <c r="T619" s="104" t="str">
        <f t="shared" si="39"/>
        <v>R.TOPWN_TTS0064_SUP0025BLKBLK_S</v>
      </c>
      <c r="U619" s="105">
        <v>8683711006725</v>
      </c>
      <c r="V619" s="107" t="str" cm="1">
        <f t="array" ref="V619">_xlfn.TEXTJOIN(";", TRUE, _xlfn.UNIQUE(_xlfn._xlws.FILTER(P$3:P$10029, C$3:C$10029=C619)))</f>
        <v>BLACK;WHITE;ECRU;ROSE;MINK;LIGHT GRAY;ANTHRA</v>
      </c>
      <c r="W619" s="107" t="str" cm="1">
        <f t="array" ref="W619">_xlfn.TEXTJOIN(";", TRUE, _xlfn.UNIQUE(_xlfn._xlws.FILTER(F$3:F$10029, C$3:C$10029=C619)))</f>
        <v>XS;S;M;L;XL;XXS</v>
      </c>
      <c r="X619" s="101" t="str">
        <f>IF(E619&gt;0,+VLOOKUP($E619,'CODE GENERATOR'!$D:$AC,19,FALSE),0)</f>
        <v>2507_W_0275</v>
      </c>
      <c r="Y619" s="101" t="str">
        <f>IF(E619&gt;0,+VLOOKUP($E619,'CODE GENERATOR'!$D:$AC,20,FALSE),0)</f>
        <v>2507_W_0289</v>
      </c>
      <c r="Z619" s="101" t="str">
        <f>IF(E619&gt;0,+VLOOKUP($E619,'CODE GENERATOR'!$D:$AC,21,FALSE),0)</f>
        <v>2507_W_0306</v>
      </c>
      <c r="AA619" s="101" t="str">
        <f>IF(E619&gt;0,+VLOOKUP($E619,'CODE GENERATOR'!$D:$AC,22,FALSE),0)</f>
        <v>2507_W_0296</v>
      </c>
      <c r="AB619" s="101" t="str">
        <f>IF(E619&gt;0,+VLOOKUP($E619,'CODE GENERATOR'!$D:$AC,23,FALSE),0)</f>
        <v>2507_D_cavalier_detay_0091</v>
      </c>
      <c r="AC619" s="101" t="str">
        <f>IF(E619&gt;0,+VLOOKUP($E619,'CODE GENERATOR'!$D:$AC,24,FALSE),0)</f>
        <v/>
      </c>
      <c r="AD619" s="101" t="str">
        <f>IF(E619&gt;0,+VLOOKUP($E619,'CODE GENERATOR'!$D:$AC,25,FALSE),0)</f>
        <v>2507_VW_Web_7</v>
      </c>
      <c r="AE619" s="101" t="str">
        <f>IF(E619&gt;0,+VLOOKUP($E619,'CODE GENERATOR'!$D:$AC,26,FALSE),0)</f>
        <v/>
      </c>
      <c r="AF619" s="149" t="str">
        <f>IF($C619&gt;0,$C619&amp;" "&amp;$P619&amp;" "&amp;+VLOOKUP($C619,'STYLE NAMES'!$B:$AC,10,FALSE),"""")</f>
        <v>BELLA BLACK WOMEN'S TECH T-SHIRT</v>
      </c>
      <c r="AG619" s="101" t="str">
        <f>"Enjoy our "&amp;(AF619)&amp;"; "&amp;IF(C619&gt;0,+VLOOKUP($C619,'STYLE NAMES'!$B:$AC,11,FALSE),"")</f>
        <v xml:space="preserve">Enjoy our BELLA BLACK WOMEN'S TECH T-SHIRT; Women's Short Sleeve Technical T-shirt
One of our staff's favorites!
These tech t-shirts are very chic and so comfortable to wear </v>
      </c>
      <c r="AH619" s="101" t="str">
        <f>IF(C619&gt;0,+VLOOKUP($C619,'STYLE NAMES'!$B:$AC,12,FALSE),"")</f>
        <v>*Extra-soft and comfortable technical jersey
* 4-way stretch fabric
* Breathable and Quick Dry
* Wrinkle-free and Easy Care
Composition:
95% Polyamide 5% Elasthane</v>
      </c>
      <c r="AI619" s="101" t="str">
        <f>IF(C619&gt;0,+VLOOKUP($C619,'STYLE NAMES'!$B:$AC,13,FALSE),"")</f>
        <v>Machine Wash at 30°C
Mild process
Iron at low temperature
Iron from REVERSE
Do NOT iron on logos or prints
Do not bleach
Do NOT Tumble Dry</v>
      </c>
      <c r="AJ619" s="149" t="str">
        <f>IF($C619&gt;0,$C619&amp;" "&amp;$P619&amp;" "&amp;+VLOOKUP($C619,'STYLE NAMES'!$B:$AC,14,FALSE),"""")</f>
        <v>BELLA BLACK KADIN TECH T-SHIRT</v>
      </c>
      <c r="AK619" s="149" t="str">
        <f>"Cavalier SanMarco tarafından tasarlanan "&amp;(AJ619)&amp;"; "&amp;IF(C619&gt;0,+VLOOKUP($C619,'STYLE NAMES'!$B:$AC,15,FALSE),"")</f>
        <v>Cavalier SanMarco tarafından tasarlanan BELLA BLACK KADIN TECH T-SHIRT; Kadın Kısa Kol Teknik T-shirt
Ekibin favorilerinden!
Bu teknik t-shirtler çok şık olmakla birlikte çok da rahatlar</v>
      </c>
      <c r="AL619" s="149" t="str">
        <f>IF(C619&gt;0,+VLOOKUP($C619,'STYLE NAMES'!$B:$AC,16,FALSE),"")</f>
        <v>*Ekstra yumuşak ve rahat teknik örme kumaş
* 4 yöne esneyen kumaş
* Nefes Alabilir ve Hızlı Kuruma
* Kırışmaz ve Bakımı Kolay
Kompozisyon:
%95 Polyamid %5 Elastan</v>
      </c>
      <c r="AM619" s="149" t="str">
        <f>IF(C619&gt;0,+VLOOKUP($C619,'STYLE NAMES'!$B:$AC,17,FALSE),"")</f>
        <v>Makinede 30°C' de Yıkayın
Hassas Yıkama
Ilık ütü yapın
Tersten ütüleyin
Logo ve baskıları ÜTÜLEMEYİN
Çamaşır suyu kullanmayın
Kurutma Makinesinde Kurutmayın</v>
      </c>
      <c r="AN619" s="149" t="str">
        <f>IF($C619&gt;0,$C619&amp;" "&amp;$P619&amp;" "&amp;+VLOOKUP($C619,'STYLE NAMES'!$B:$AC,18,FALSE),"""")</f>
        <v>BELLA BLACK T-SHIRT TECNICA DA DONNA</v>
      </c>
      <c r="AO619" s="101" t="str">
        <f>"Disegnato da Cavalier SanMarco "&amp;(AN619)&amp;"; "&amp;IF(C619&gt;0,+VLOOKUP($C619,'STYLE NAMES'!$B:$AC,19,FALSE),"")</f>
        <v>Disegnato da Cavalier SanMarco BELLA BLACK T-SHIRT TECNICA DA DONNA; T-shirt tecnica a maniche corte da donna 
Uno dei nostri prodotti preferiti! 
Queste magliette tecniche sono molto eleganti e confortevoli da indossare.</v>
      </c>
      <c r="AP619" s="101" t="str">
        <f>IF(C619&gt;0,+VLOOKUP($C619,'STYLE NAMES'!$B:$AC,20,FALSE),"")</f>
        <v>Jersey tecnico extra-morbido e confortevole 
Tessuto elasticizzato 4-way stretch 
Traspirante e ad asciugatura rapida 
No stiro e di facile manutenzione 
Composizione: 
95% Poliammide, 5% Elastan</v>
      </c>
      <c r="AQ619" s="101" t="str">
        <f>IF(C619&gt;0,+VLOOKUP($C619,'STYLE NAMES'!$B:$AC,21,FALSE),"")</f>
        <v>Lavare in lavatrice a 30°C Ciclo delicato 
Stirare a bassa temperatura
Stirare al rovescio 
Non stirare su loghi o stampe 
Non candeggiare 
Non asciugare in asciugatrice</v>
      </c>
      <c r="AR619" s="101">
        <f>IF(D619&gt;0,+VLOOKUP($C619,'STYLE NAMES'!$B:$AC,22,FALSE),"")</f>
        <v>0</v>
      </c>
      <c r="AS619" s="101">
        <f>IF(E619&gt;0,+VLOOKUP($C619,'STYLE NAMES'!$B:$AC,23,FALSE),"")</f>
        <v>0</v>
      </c>
      <c r="AT619" s="101">
        <f>IF(F619&gt;0,+VLOOKUP($C619,'STYLE NAMES'!$B:$AC,24,FALSE),"")</f>
        <v>0</v>
      </c>
      <c r="AU619" s="101">
        <f>IF(G619&gt;0,+VLOOKUP($C619,'STYLE NAMES'!$B:$AC,25,FALSE),"")</f>
        <v>0</v>
      </c>
      <c r="AV619" s="101" t="str">
        <f>+VLOOKUP($S619,'CODE GENERATOR'!$P:$AM,15,FALSE)</f>
        <v>R.BOTWN_BRC0067_TJR0027BLKBLK</v>
      </c>
      <c r="AW619" s="101" t="str">
        <f>+VLOOKUP($S619,'CODE GENERATOR'!$P:$AM,16,FALSE)</f>
        <v>A.RACUX_BLT0015_BRD0012GRYBBL</v>
      </c>
      <c r="AX619" s="101" t="str">
        <f>+VLOOKUP($S619,'CODE GENERATOR'!$P:$AM,17,FALSE)</f>
        <v>A.RACAU_SOC0020_NYL00003XBST1</v>
      </c>
      <c r="AY619" s="101">
        <f>+VLOOKUP($S619,'CODE GENERATOR'!$P:$AM,18,FALSE)</f>
        <v>0</v>
      </c>
      <c r="AZ619" s="101">
        <f>+VLOOKUP($S619,'CODE GENERATOR'!$P:$AM,19,FALSE)</f>
        <v>0</v>
      </c>
      <c r="BA619" s="101">
        <f>+VLOOKUP($S619,'CODE GENERATOR'!$P:$AM,20,FALSE)</f>
        <v>0</v>
      </c>
      <c r="BB619" s="101">
        <f>+VLOOKUP($S619,'CODE GENERATOR'!$P:$AM,21,FALSE)</f>
        <v>0</v>
      </c>
      <c r="BC619" s="101">
        <f>+VLOOKUP($S619,'CODE GENERATOR'!$P:$AM,22,FALSE)</f>
        <v>0</v>
      </c>
      <c r="BD619" s="101">
        <f>+VLOOKUP($S619,'CODE GENERATOR'!$P:$AM,23,FALSE)</f>
        <v>0</v>
      </c>
      <c r="BE619" s="101">
        <f>+VLOOKUP($S619,'CODE GENERATOR'!$P:$AM,24,FALSE)</f>
        <v>0</v>
      </c>
      <c r="BF619" s="101">
        <f>IF(C619&gt;0,+VLOOKUP(G619,'CATEGORY ID'!$A$1:$L$118,3,FALSE),"")</f>
        <v>30</v>
      </c>
      <c r="BG619" s="101">
        <f>IF(C619&gt;0,+VLOOKUP(H619,'CATEGORY ID'!$D$1:$L$118,3,FALSE),"")</f>
        <v>3</v>
      </c>
      <c r="BH619" s="101">
        <f>IF(C619&gt;0,+VLOOKUP((+H619&amp;I619),'CATEGORY ID'!$H$1:$I$121,2,FALSE),"")</f>
        <v>109</v>
      </c>
      <c r="BJ619" s="101">
        <f>IF(C619&gt;0,IF(COUNTIF('CATEGORY ID'!$K$1:$K$121,+H619&amp;K619) &gt; 0, +VLOOKUP(+H619&amp;K619,'CATEGORY ID'!$K$1:$L$121,2,FALSE),""),"")</f>
        <v>46</v>
      </c>
      <c r="BK619" s="101" t="str">
        <f>IF(C619&gt;0,IF(COUNTIF('CATEGORY ID'!$K$124:$K$165, +VLOOKUP(C619,'STYLE NAMES'!$B:$AE,30,FALSE)) &gt; 0, +VLOOKUP(VLOOKUP(C619,'STYLE NAMES'!$B:$AE,30,FALSE),'CATEGORY ID'!K:M,2,FALSE),""),"")</f>
        <v/>
      </c>
      <c r="BM619" s="101">
        <v>204</v>
      </c>
      <c r="BR619" s="101" t="str" cm="1">
        <f t="array" ref="BR619">IF(C619&gt;0,_xlfn.TEXTJOIN(";", TRUE,_xlfn.UNIQUE(_xlfn._xlws.FILTER(BF619:BQ619,(BF619:BQ619&gt;0)),TRUE,FALSE)),"")&amp;";"&amp;BS619</f>
        <v>30;3;109;46;204;228</v>
      </c>
      <c r="BS619" s="101">
        <v>228</v>
      </c>
      <c r="BU619" s="106">
        <f>IF(C619&gt;0,+VLOOKUP($C619,'STYLE NAMES'!$B:$AC,26,FALSE),"")</f>
        <v>69.900000000000006</v>
      </c>
      <c r="BV619" s="106">
        <f>IF(C619&gt;0,+VLOOKUP($C619,'STYLE NAMES'!$B:$AC,27,FALSE),"")</f>
        <v>3840</v>
      </c>
      <c r="BW619" s="106">
        <f>IF(C619&gt;0,+VLOOKUP($C619,'STYLE NAMES'!$B:$AC,28,FALSE),"")</f>
        <v>80.385000000000005</v>
      </c>
      <c r="BY619"/>
      <c r="BZ619" s="101">
        <v>0</v>
      </c>
      <c r="CA619" s="137">
        <f t="shared" si="42"/>
        <v>1</v>
      </c>
      <c r="CB619" s="137" t="str">
        <f>+VLOOKUP(C619,'[2]STYLES &amp; MODELS MATRIX'!$A:$G,7,FALSE)</f>
        <v>AK</v>
      </c>
      <c r="CC619" s="137" t="str">
        <f>+VLOOKUP(C619,'[1]STYLES &amp; SIZE CHARTS'!$A:$H,8,FALSE)</f>
        <v>WT-BTTS1</v>
      </c>
      <c r="CD619" s="137"/>
      <c r="CE619" s="205"/>
      <c r="CF619" s="141"/>
    </row>
    <row r="620" spans="1:84" s="101" customFormat="1" ht="12" customHeight="1" x14ac:dyDescent="0.2">
      <c r="A620" s="102">
        <f t="shared" si="40"/>
        <v>8683711006732</v>
      </c>
      <c r="B620" s="101" t="s">
        <v>915</v>
      </c>
      <c r="C620" s="101" t="s">
        <v>172</v>
      </c>
      <c r="D620" s="101" t="s">
        <v>173</v>
      </c>
      <c r="E620" s="203" t="s">
        <v>2423</v>
      </c>
      <c r="F620" s="101" t="s">
        <v>2247</v>
      </c>
      <c r="G620" s="101" t="str">
        <f>IF(C620&gt;0,+VLOOKUP($C620,'STYLE NAMES'!$B:$AC,4,FALSE),"")</f>
        <v>RIDER</v>
      </c>
      <c r="H620" s="101" t="str">
        <f>IF(C620&gt;0,+VLOOKUP($C620,'STYLE NAMES'!$B:$AC,5,FALSE),"")</f>
        <v>WOMEN</v>
      </c>
      <c r="I620" s="101" t="str">
        <f>IF(C620&gt;0,+VLOOKUP($C620,'STYLE NAMES'!$B:$AC,6,FALSE),"")</f>
        <v>TOPS</v>
      </c>
      <c r="J620" s="101" t="str">
        <f>IF(C620&gt;0,+VLOOKUP($C620,'STYLE NAMES'!$B:$AC,7,FALSE),"")</f>
        <v>WOMEN</v>
      </c>
      <c r="K620" s="101" t="str">
        <f>IF(C620&gt;0,+VLOOKUP($C620,'STYLE NAMES'!$B:$AC,8,FALSE),"")</f>
        <v>TECH T-SHIRTS</v>
      </c>
      <c r="L620" s="101" t="str">
        <f>IF(E620&gt;0,+VLOOKUP($E620,'CODE GENERATOR'!$D:$T,3,FALSE),"")</f>
        <v>S</v>
      </c>
      <c r="M620" s="101" t="str">
        <f>IF(E620&gt;0,+VLOOKUP($E620,'CODE GENERATOR'!$D:$T,4,FALSE),"")</f>
        <v>SUPREME</v>
      </c>
      <c r="N620" s="101" t="str">
        <f>IF(E620&gt;0,+VLOOKUP($E620,'CODE GENERATOR'!$D:$T,6,FALSE),"")</f>
        <v>BLACK</v>
      </c>
      <c r="O620" s="101" t="str">
        <f>IF(E620&gt;0,+VLOOKUP($E620,'CODE GENERATOR'!$D:$T,7,FALSE),"")</f>
        <v>BLACK</v>
      </c>
      <c r="P620" s="101" t="str">
        <f t="shared" si="41"/>
        <v>BLACK</v>
      </c>
      <c r="Q620" s="104" t="str">
        <f>IF(E620&gt;0,+VLOOKUP($E620,'CODE GENERATOR'!$D:$T,11,FALSE),"")</f>
        <v>R.TOPWN_TTS0064</v>
      </c>
      <c r="R620" s="104" t="str">
        <f>IF(E620&gt;0,+VLOOKUP($E620,'CODE GENERATOR'!$D:$T,12,FALSE),"")</f>
        <v>SUP0025BLKBLK</v>
      </c>
      <c r="S620" s="104" t="str">
        <f>IF(E620&gt;0,+VLOOKUP($E620,'CODE GENERATOR'!$D:$T,13,FALSE),"")</f>
        <v>R.TOPWN_TTS0064_SUP0025BLKBLK</v>
      </c>
      <c r="T620" s="104" t="str">
        <f t="shared" si="39"/>
        <v>R.TOPWN_TTS0064_SUP0025BLKBLK_M</v>
      </c>
      <c r="U620" s="105">
        <v>8683711006732</v>
      </c>
      <c r="V620" s="107" t="str" cm="1">
        <f t="array" ref="V620">_xlfn.TEXTJOIN(";", TRUE, _xlfn.UNIQUE(_xlfn._xlws.FILTER(P$3:P$10029, C$3:C$10029=C620)))</f>
        <v>BLACK;WHITE;ECRU;ROSE;MINK;LIGHT GRAY;ANTHRA</v>
      </c>
      <c r="W620" s="107" t="str" cm="1">
        <f t="array" ref="W620">_xlfn.TEXTJOIN(";", TRUE, _xlfn.UNIQUE(_xlfn._xlws.FILTER(F$3:F$10029, C$3:C$10029=C620)))</f>
        <v>XS;S;M;L;XL;XXS</v>
      </c>
      <c r="X620" s="101" t="str">
        <f>IF(E620&gt;0,+VLOOKUP($E620,'CODE GENERATOR'!$D:$AC,19,FALSE),0)</f>
        <v>2507_W_0275</v>
      </c>
      <c r="Y620" s="101" t="str">
        <f>IF(E620&gt;0,+VLOOKUP($E620,'CODE GENERATOR'!$D:$AC,20,FALSE),0)</f>
        <v>2507_W_0289</v>
      </c>
      <c r="Z620" s="101" t="str">
        <f>IF(E620&gt;0,+VLOOKUP($E620,'CODE GENERATOR'!$D:$AC,21,FALSE),0)</f>
        <v>2507_W_0306</v>
      </c>
      <c r="AA620" s="101" t="str">
        <f>IF(E620&gt;0,+VLOOKUP($E620,'CODE GENERATOR'!$D:$AC,22,FALSE),0)</f>
        <v>2507_W_0296</v>
      </c>
      <c r="AB620" s="101" t="str">
        <f>IF(E620&gt;0,+VLOOKUP($E620,'CODE GENERATOR'!$D:$AC,23,FALSE),0)</f>
        <v>2507_D_cavalier_detay_0091</v>
      </c>
      <c r="AC620" s="101" t="str">
        <f>IF(E620&gt;0,+VLOOKUP($E620,'CODE GENERATOR'!$D:$AC,24,FALSE),0)</f>
        <v/>
      </c>
      <c r="AD620" s="101" t="str">
        <f>IF(E620&gt;0,+VLOOKUP($E620,'CODE GENERATOR'!$D:$AC,25,FALSE),0)</f>
        <v>2507_VW_Web_7</v>
      </c>
      <c r="AE620" s="101" t="str">
        <f>IF(E620&gt;0,+VLOOKUP($E620,'CODE GENERATOR'!$D:$AC,26,FALSE),0)</f>
        <v/>
      </c>
      <c r="AF620" s="149" t="str">
        <f>IF($C620&gt;0,$C620&amp;" "&amp;$P620&amp;" "&amp;+VLOOKUP($C620,'STYLE NAMES'!$B:$AC,10,FALSE),"""")</f>
        <v>BELLA BLACK WOMEN'S TECH T-SHIRT</v>
      </c>
      <c r="AG620" s="101" t="str">
        <f>"Enjoy our "&amp;(AF620)&amp;"; "&amp;IF(C620&gt;0,+VLOOKUP($C620,'STYLE NAMES'!$B:$AC,11,FALSE),"")</f>
        <v xml:space="preserve">Enjoy our BELLA BLACK WOMEN'S TECH T-SHIRT; Women's Short Sleeve Technical T-shirt
One of our staff's favorites!
These tech t-shirts are very chic and so comfortable to wear </v>
      </c>
      <c r="AH620" s="101" t="str">
        <f>IF(C620&gt;0,+VLOOKUP($C620,'STYLE NAMES'!$B:$AC,12,FALSE),"")</f>
        <v>*Extra-soft and comfortable technical jersey
* 4-way stretch fabric
* Breathable and Quick Dry
* Wrinkle-free and Easy Care
Composition:
95% Polyamide 5% Elasthane</v>
      </c>
      <c r="AI620" s="101" t="str">
        <f>IF(C620&gt;0,+VLOOKUP($C620,'STYLE NAMES'!$B:$AC,13,FALSE),"")</f>
        <v>Machine Wash at 30°C
Mild process
Iron at low temperature
Iron from REVERSE
Do NOT iron on logos or prints
Do not bleach
Do NOT Tumble Dry</v>
      </c>
      <c r="AJ620" s="149" t="str">
        <f>IF($C620&gt;0,$C620&amp;" "&amp;$P620&amp;" "&amp;+VLOOKUP($C620,'STYLE NAMES'!$B:$AC,14,FALSE),"""")</f>
        <v>BELLA BLACK KADIN TECH T-SHIRT</v>
      </c>
      <c r="AK620" s="149" t="str">
        <f>"Cavalier SanMarco tarafından tasarlanan "&amp;(AJ620)&amp;"; "&amp;IF(C620&gt;0,+VLOOKUP($C620,'STYLE NAMES'!$B:$AC,15,FALSE),"")</f>
        <v>Cavalier SanMarco tarafından tasarlanan BELLA BLACK KADIN TECH T-SHIRT; Kadın Kısa Kol Teknik T-shirt
Ekibin favorilerinden!
Bu teknik t-shirtler çok şık olmakla birlikte çok da rahatlar</v>
      </c>
      <c r="AL620" s="149" t="str">
        <f>IF(C620&gt;0,+VLOOKUP($C620,'STYLE NAMES'!$B:$AC,16,FALSE),"")</f>
        <v>*Ekstra yumuşak ve rahat teknik örme kumaş
* 4 yöne esneyen kumaş
* Nefes Alabilir ve Hızlı Kuruma
* Kırışmaz ve Bakımı Kolay
Kompozisyon:
%95 Polyamid %5 Elastan</v>
      </c>
      <c r="AM620" s="149" t="str">
        <f>IF(C620&gt;0,+VLOOKUP($C620,'STYLE NAMES'!$B:$AC,17,FALSE),"")</f>
        <v>Makinede 30°C' de Yıkayın
Hassas Yıkama
Ilık ütü yapın
Tersten ütüleyin
Logo ve baskıları ÜTÜLEMEYİN
Çamaşır suyu kullanmayın
Kurutma Makinesinde Kurutmayın</v>
      </c>
      <c r="AN620" s="149" t="str">
        <f>IF($C620&gt;0,$C620&amp;" "&amp;$P620&amp;" "&amp;+VLOOKUP($C620,'STYLE NAMES'!$B:$AC,18,FALSE),"""")</f>
        <v>BELLA BLACK T-SHIRT TECNICA DA DONNA</v>
      </c>
      <c r="AO620" s="101" t="str">
        <f>"Disegnato da Cavalier SanMarco "&amp;(AN620)&amp;"; "&amp;IF(C620&gt;0,+VLOOKUP($C620,'STYLE NAMES'!$B:$AC,19,FALSE),"")</f>
        <v>Disegnato da Cavalier SanMarco BELLA BLACK T-SHIRT TECNICA DA DONNA; T-shirt tecnica a maniche corte da donna 
Uno dei nostri prodotti preferiti! 
Queste magliette tecniche sono molto eleganti e confortevoli da indossare.</v>
      </c>
      <c r="AP620" s="101" t="str">
        <f>IF(C620&gt;0,+VLOOKUP($C620,'STYLE NAMES'!$B:$AC,20,FALSE),"")</f>
        <v>Jersey tecnico extra-morbido e confortevole 
Tessuto elasticizzato 4-way stretch 
Traspirante e ad asciugatura rapida 
No stiro e di facile manutenzione 
Composizione: 
95% Poliammide, 5% Elastan</v>
      </c>
      <c r="AQ620" s="101" t="str">
        <f>IF(C620&gt;0,+VLOOKUP($C620,'STYLE NAMES'!$B:$AC,21,FALSE),"")</f>
        <v>Lavare in lavatrice a 30°C Ciclo delicato 
Stirare a bassa temperatura
Stirare al rovescio 
Non stirare su loghi o stampe 
Non candeggiare 
Non asciugare in asciugatrice</v>
      </c>
      <c r="AR620" s="101">
        <f>IF(D620&gt;0,+VLOOKUP($C620,'STYLE NAMES'!$B:$AC,22,FALSE),"")</f>
        <v>0</v>
      </c>
      <c r="AS620" s="101">
        <f>IF(E620&gt;0,+VLOOKUP($C620,'STYLE NAMES'!$B:$AC,23,FALSE),"")</f>
        <v>0</v>
      </c>
      <c r="AT620" s="101">
        <f>IF(F620&gt;0,+VLOOKUP($C620,'STYLE NAMES'!$B:$AC,24,FALSE),"")</f>
        <v>0</v>
      </c>
      <c r="AU620" s="101">
        <f>IF(G620&gt;0,+VLOOKUP($C620,'STYLE NAMES'!$B:$AC,25,FALSE),"")</f>
        <v>0</v>
      </c>
      <c r="AV620" s="101" t="str">
        <f>+VLOOKUP($S620,'CODE GENERATOR'!$P:$AM,15,FALSE)</f>
        <v>R.BOTWN_BRC0067_TJR0027BLKBLK</v>
      </c>
      <c r="AW620" s="101" t="str">
        <f>+VLOOKUP($S620,'CODE GENERATOR'!$P:$AM,16,FALSE)</f>
        <v>A.RACUX_BLT0015_BRD0012GRYBBL</v>
      </c>
      <c r="AX620" s="101" t="str">
        <f>+VLOOKUP($S620,'CODE GENERATOR'!$P:$AM,17,FALSE)</f>
        <v>A.RACAU_SOC0020_NYL00003XBST1</v>
      </c>
      <c r="AY620" s="101">
        <f>+VLOOKUP($S620,'CODE GENERATOR'!$P:$AM,18,FALSE)</f>
        <v>0</v>
      </c>
      <c r="AZ620" s="101">
        <f>+VLOOKUP($S620,'CODE GENERATOR'!$P:$AM,19,FALSE)</f>
        <v>0</v>
      </c>
      <c r="BA620" s="101">
        <f>+VLOOKUP($S620,'CODE GENERATOR'!$P:$AM,20,FALSE)</f>
        <v>0</v>
      </c>
      <c r="BB620" s="101">
        <f>+VLOOKUP($S620,'CODE GENERATOR'!$P:$AM,21,FALSE)</f>
        <v>0</v>
      </c>
      <c r="BC620" s="101">
        <f>+VLOOKUP($S620,'CODE GENERATOR'!$P:$AM,22,FALSE)</f>
        <v>0</v>
      </c>
      <c r="BD620" s="101">
        <f>+VLOOKUP($S620,'CODE GENERATOR'!$P:$AM,23,FALSE)</f>
        <v>0</v>
      </c>
      <c r="BE620" s="101">
        <f>+VLOOKUP($S620,'CODE GENERATOR'!$P:$AM,24,FALSE)</f>
        <v>0</v>
      </c>
      <c r="BF620" s="101">
        <f>IF(C620&gt;0,+VLOOKUP(G620,'CATEGORY ID'!$A$1:$L$118,3,FALSE),"")</f>
        <v>30</v>
      </c>
      <c r="BG620" s="101">
        <f>IF(C620&gt;0,+VLOOKUP(H620,'CATEGORY ID'!$D$1:$L$118,3,FALSE),"")</f>
        <v>3</v>
      </c>
      <c r="BH620" s="101">
        <f>IF(C620&gt;0,+VLOOKUP((+H620&amp;I620),'CATEGORY ID'!$H$1:$I$121,2,FALSE),"")</f>
        <v>109</v>
      </c>
      <c r="BJ620" s="101">
        <f>IF(C620&gt;0,IF(COUNTIF('CATEGORY ID'!$K$1:$K$121,+H620&amp;K620) &gt; 0, +VLOOKUP(+H620&amp;K620,'CATEGORY ID'!$K$1:$L$121,2,FALSE),""),"")</f>
        <v>46</v>
      </c>
      <c r="BK620" s="101" t="str">
        <f>IF(C620&gt;0,IF(COUNTIF('CATEGORY ID'!$K$124:$K$165, +VLOOKUP(C620,'STYLE NAMES'!$B:$AE,30,FALSE)) &gt; 0, +VLOOKUP(VLOOKUP(C620,'STYLE NAMES'!$B:$AE,30,FALSE),'CATEGORY ID'!K:M,2,FALSE),""),"")</f>
        <v/>
      </c>
      <c r="BM620" s="101">
        <v>204</v>
      </c>
      <c r="BR620" s="101" t="str" cm="1">
        <f t="array" ref="BR620">IF(C620&gt;0,_xlfn.TEXTJOIN(";", TRUE,_xlfn.UNIQUE(_xlfn._xlws.FILTER(BF620:BQ620,(BF620:BQ620&gt;0)),TRUE,FALSE)),"")&amp;";"&amp;BS620</f>
        <v>30;3;109;46;204;228</v>
      </c>
      <c r="BS620" s="101">
        <v>228</v>
      </c>
      <c r="BU620" s="106">
        <f>IF(C620&gt;0,+VLOOKUP($C620,'STYLE NAMES'!$B:$AC,26,FALSE),"")</f>
        <v>69.900000000000006</v>
      </c>
      <c r="BV620" s="106">
        <f>IF(C620&gt;0,+VLOOKUP($C620,'STYLE NAMES'!$B:$AC,27,FALSE),"")</f>
        <v>3840</v>
      </c>
      <c r="BW620" s="106">
        <f>IF(C620&gt;0,+VLOOKUP($C620,'STYLE NAMES'!$B:$AC,28,FALSE),"")</f>
        <v>80.385000000000005</v>
      </c>
      <c r="BY620"/>
      <c r="BZ620" s="101">
        <v>0</v>
      </c>
      <c r="CA620" s="137">
        <f t="shared" si="42"/>
        <v>1</v>
      </c>
      <c r="CB620" s="137" t="str">
        <f>+VLOOKUP(C620,'[2]STYLES &amp; MODELS MATRIX'!$A:$G,7,FALSE)</f>
        <v>AK</v>
      </c>
      <c r="CC620" s="137" t="str">
        <f>+VLOOKUP(C620,'[1]STYLES &amp; SIZE CHARTS'!$A:$H,8,FALSE)</f>
        <v>WT-BTTS1</v>
      </c>
      <c r="CD620" s="137"/>
      <c r="CE620" s="205"/>
      <c r="CF620" s="141"/>
    </row>
    <row r="621" spans="1:84" s="101" customFormat="1" ht="12" customHeight="1" x14ac:dyDescent="0.2">
      <c r="A621" s="102">
        <f t="shared" si="40"/>
        <v>8683711006749</v>
      </c>
      <c r="B621" s="101" t="s">
        <v>915</v>
      </c>
      <c r="C621" s="101" t="s">
        <v>172</v>
      </c>
      <c r="D621" s="101" t="s">
        <v>173</v>
      </c>
      <c r="E621" s="203" t="s">
        <v>2423</v>
      </c>
      <c r="F621" s="101" t="s">
        <v>2248</v>
      </c>
      <c r="G621" s="101" t="str">
        <f>IF(C621&gt;0,+VLOOKUP($C621,'STYLE NAMES'!$B:$AC,4,FALSE),"")</f>
        <v>RIDER</v>
      </c>
      <c r="H621" s="101" t="str">
        <f>IF(C621&gt;0,+VLOOKUP($C621,'STYLE NAMES'!$B:$AC,5,FALSE),"")</f>
        <v>WOMEN</v>
      </c>
      <c r="I621" s="101" t="str">
        <f>IF(C621&gt;0,+VLOOKUP($C621,'STYLE NAMES'!$B:$AC,6,FALSE),"")</f>
        <v>TOPS</v>
      </c>
      <c r="J621" s="101" t="str">
        <f>IF(C621&gt;0,+VLOOKUP($C621,'STYLE NAMES'!$B:$AC,7,FALSE),"")</f>
        <v>WOMEN</v>
      </c>
      <c r="K621" s="101" t="str">
        <f>IF(C621&gt;0,+VLOOKUP($C621,'STYLE NAMES'!$B:$AC,8,FALSE),"")</f>
        <v>TECH T-SHIRTS</v>
      </c>
      <c r="L621" s="101" t="str">
        <f>IF(E621&gt;0,+VLOOKUP($E621,'CODE GENERATOR'!$D:$T,3,FALSE),"")</f>
        <v>S</v>
      </c>
      <c r="M621" s="101" t="str">
        <f>IF(E621&gt;0,+VLOOKUP($E621,'CODE GENERATOR'!$D:$T,4,FALSE),"")</f>
        <v>SUPREME</v>
      </c>
      <c r="N621" s="101" t="str">
        <f>IF(E621&gt;0,+VLOOKUP($E621,'CODE GENERATOR'!$D:$T,6,FALSE),"")</f>
        <v>BLACK</v>
      </c>
      <c r="O621" s="101" t="str">
        <f>IF(E621&gt;0,+VLOOKUP($E621,'CODE GENERATOR'!$D:$T,7,FALSE),"")</f>
        <v>BLACK</v>
      </c>
      <c r="P621" s="101" t="str">
        <f t="shared" si="41"/>
        <v>BLACK</v>
      </c>
      <c r="Q621" s="104" t="str">
        <f>IF(E621&gt;0,+VLOOKUP($E621,'CODE GENERATOR'!$D:$T,11,FALSE),"")</f>
        <v>R.TOPWN_TTS0064</v>
      </c>
      <c r="R621" s="104" t="str">
        <f>IF(E621&gt;0,+VLOOKUP($E621,'CODE GENERATOR'!$D:$T,12,FALSE),"")</f>
        <v>SUP0025BLKBLK</v>
      </c>
      <c r="S621" s="104" t="str">
        <f>IF(E621&gt;0,+VLOOKUP($E621,'CODE GENERATOR'!$D:$T,13,FALSE),"")</f>
        <v>R.TOPWN_TTS0064_SUP0025BLKBLK</v>
      </c>
      <c r="T621" s="104" t="str">
        <f t="shared" si="39"/>
        <v>R.TOPWN_TTS0064_SUP0025BLKBLK_L</v>
      </c>
      <c r="U621" s="105">
        <v>8683711006749</v>
      </c>
      <c r="V621" s="107" t="str" cm="1">
        <f t="array" ref="V621">_xlfn.TEXTJOIN(";", TRUE, _xlfn.UNIQUE(_xlfn._xlws.FILTER(P$3:P$10029, C$3:C$10029=C621)))</f>
        <v>BLACK;WHITE;ECRU;ROSE;MINK;LIGHT GRAY;ANTHRA</v>
      </c>
      <c r="W621" s="107" t="str" cm="1">
        <f t="array" ref="W621">_xlfn.TEXTJOIN(";", TRUE, _xlfn.UNIQUE(_xlfn._xlws.FILTER(F$3:F$10029, C$3:C$10029=C621)))</f>
        <v>XS;S;M;L;XL;XXS</v>
      </c>
      <c r="X621" s="101" t="str">
        <f>IF(E621&gt;0,+VLOOKUP($E621,'CODE GENERATOR'!$D:$AC,19,FALSE),0)</f>
        <v>2507_W_0275</v>
      </c>
      <c r="Y621" s="101" t="str">
        <f>IF(E621&gt;0,+VLOOKUP($E621,'CODE GENERATOR'!$D:$AC,20,FALSE),0)</f>
        <v>2507_W_0289</v>
      </c>
      <c r="Z621" s="101" t="str">
        <f>IF(E621&gt;0,+VLOOKUP($E621,'CODE GENERATOR'!$D:$AC,21,FALSE),0)</f>
        <v>2507_W_0306</v>
      </c>
      <c r="AA621" s="101" t="str">
        <f>IF(E621&gt;0,+VLOOKUP($E621,'CODE GENERATOR'!$D:$AC,22,FALSE),0)</f>
        <v>2507_W_0296</v>
      </c>
      <c r="AB621" s="101" t="str">
        <f>IF(E621&gt;0,+VLOOKUP($E621,'CODE GENERATOR'!$D:$AC,23,FALSE),0)</f>
        <v>2507_D_cavalier_detay_0091</v>
      </c>
      <c r="AC621" s="101" t="str">
        <f>IF(E621&gt;0,+VLOOKUP($E621,'CODE GENERATOR'!$D:$AC,24,FALSE),0)</f>
        <v/>
      </c>
      <c r="AD621" s="101" t="str">
        <f>IF(E621&gt;0,+VLOOKUP($E621,'CODE GENERATOR'!$D:$AC,25,FALSE),0)</f>
        <v>2507_VW_Web_7</v>
      </c>
      <c r="AE621" s="101" t="str">
        <f>IF(E621&gt;0,+VLOOKUP($E621,'CODE GENERATOR'!$D:$AC,26,FALSE),0)</f>
        <v/>
      </c>
      <c r="AF621" s="149" t="str">
        <f>IF($C621&gt;0,$C621&amp;" "&amp;$P621&amp;" "&amp;+VLOOKUP($C621,'STYLE NAMES'!$B:$AC,10,FALSE),"""")</f>
        <v>BELLA BLACK WOMEN'S TECH T-SHIRT</v>
      </c>
      <c r="AG621" s="101" t="str">
        <f>"Enjoy our "&amp;(AF621)&amp;"; "&amp;IF(C621&gt;0,+VLOOKUP($C621,'STYLE NAMES'!$B:$AC,11,FALSE),"")</f>
        <v xml:space="preserve">Enjoy our BELLA BLACK WOMEN'S TECH T-SHIRT; Women's Short Sleeve Technical T-shirt
One of our staff's favorites!
These tech t-shirts are very chic and so comfortable to wear </v>
      </c>
      <c r="AH621" s="101" t="str">
        <f>IF(C621&gt;0,+VLOOKUP($C621,'STYLE NAMES'!$B:$AC,12,FALSE),"")</f>
        <v>*Extra-soft and comfortable technical jersey
* 4-way stretch fabric
* Breathable and Quick Dry
* Wrinkle-free and Easy Care
Composition:
95% Polyamide 5% Elasthane</v>
      </c>
      <c r="AI621" s="101" t="str">
        <f>IF(C621&gt;0,+VLOOKUP($C621,'STYLE NAMES'!$B:$AC,13,FALSE),"")</f>
        <v>Machine Wash at 30°C
Mild process
Iron at low temperature
Iron from REVERSE
Do NOT iron on logos or prints
Do not bleach
Do NOT Tumble Dry</v>
      </c>
      <c r="AJ621" s="149" t="str">
        <f>IF($C621&gt;0,$C621&amp;" "&amp;$P621&amp;" "&amp;+VLOOKUP($C621,'STYLE NAMES'!$B:$AC,14,FALSE),"""")</f>
        <v>BELLA BLACK KADIN TECH T-SHIRT</v>
      </c>
      <c r="AK621" s="149" t="str">
        <f>"Cavalier SanMarco tarafından tasarlanan "&amp;(AJ621)&amp;"; "&amp;IF(C621&gt;0,+VLOOKUP($C621,'STYLE NAMES'!$B:$AC,15,FALSE),"")</f>
        <v>Cavalier SanMarco tarafından tasarlanan BELLA BLACK KADIN TECH T-SHIRT; Kadın Kısa Kol Teknik T-shirt
Ekibin favorilerinden!
Bu teknik t-shirtler çok şık olmakla birlikte çok da rahatlar</v>
      </c>
      <c r="AL621" s="149" t="str">
        <f>IF(C621&gt;0,+VLOOKUP($C621,'STYLE NAMES'!$B:$AC,16,FALSE),"")</f>
        <v>*Ekstra yumuşak ve rahat teknik örme kumaş
* 4 yöne esneyen kumaş
* Nefes Alabilir ve Hızlı Kuruma
* Kırışmaz ve Bakımı Kolay
Kompozisyon:
%95 Polyamid %5 Elastan</v>
      </c>
      <c r="AM621" s="149" t="str">
        <f>IF(C621&gt;0,+VLOOKUP($C621,'STYLE NAMES'!$B:$AC,17,FALSE),"")</f>
        <v>Makinede 30°C' de Yıkayın
Hassas Yıkama
Ilık ütü yapın
Tersten ütüleyin
Logo ve baskıları ÜTÜLEMEYİN
Çamaşır suyu kullanmayın
Kurutma Makinesinde Kurutmayın</v>
      </c>
      <c r="AN621" s="149" t="str">
        <f>IF($C621&gt;0,$C621&amp;" "&amp;$P621&amp;" "&amp;+VLOOKUP($C621,'STYLE NAMES'!$B:$AC,18,FALSE),"""")</f>
        <v>BELLA BLACK T-SHIRT TECNICA DA DONNA</v>
      </c>
      <c r="AO621" s="101" t="str">
        <f>"Disegnato da Cavalier SanMarco "&amp;(AN621)&amp;"; "&amp;IF(C621&gt;0,+VLOOKUP($C621,'STYLE NAMES'!$B:$AC,19,FALSE),"")</f>
        <v>Disegnato da Cavalier SanMarco BELLA BLACK T-SHIRT TECNICA DA DONNA; T-shirt tecnica a maniche corte da donna 
Uno dei nostri prodotti preferiti! 
Queste magliette tecniche sono molto eleganti e confortevoli da indossare.</v>
      </c>
      <c r="AP621" s="101" t="str">
        <f>IF(C621&gt;0,+VLOOKUP($C621,'STYLE NAMES'!$B:$AC,20,FALSE),"")</f>
        <v>Jersey tecnico extra-morbido e confortevole 
Tessuto elasticizzato 4-way stretch 
Traspirante e ad asciugatura rapida 
No stiro e di facile manutenzione 
Composizione: 
95% Poliammide, 5% Elastan</v>
      </c>
      <c r="AQ621" s="101" t="str">
        <f>IF(C621&gt;0,+VLOOKUP($C621,'STYLE NAMES'!$B:$AC,21,FALSE),"")</f>
        <v>Lavare in lavatrice a 30°C Ciclo delicato 
Stirare a bassa temperatura
Stirare al rovescio 
Non stirare su loghi o stampe 
Non candeggiare 
Non asciugare in asciugatrice</v>
      </c>
      <c r="AR621" s="101">
        <f>IF(D621&gt;0,+VLOOKUP($C621,'STYLE NAMES'!$B:$AC,22,FALSE),"")</f>
        <v>0</v>
      </c>
      <c r="AS621" s="101">
        <f>IF(E621&gt;0,+VLOOKUP($C621,'STYLE NAMES'!$B:$AC,23,FALSE),"")</f>
        <v>0</v>
      </c>
      <c r="AT621" s="101">
        <f>IF(F621&gt;0,+VLOOKUP($C621,'STYLE NAMES'!$B:$AC,24,FALSE),"")</f>
        <v>0</v>
      </c>
      <c r="AU621" s="101">
        <f>IF(G621&gt;0,+VLOOKUP($C621,'STYLE NAMES'!$B:$AC,25,FALSE),"")</f>
        <v>0</v>
      </c>
      <c r="AV621" s="101" t="str">
        <f>+VLOOKUP($S621,'CODE GENERATOR'!$P:$AM,15,FALSE)</f>
        <v>R.BOTWN_BRC0067_TJR0027BLKBLK</v>
      </c>
      <c r="AW621" s="101" t="str">
        <f>+VLOOKUP($S621,'CODE GENERATOR'!$P:$AM,16,FALSE)</f>
        <v>A.RACUX_BLT0015_BRD0012GRYBBL</v>
      </c>
      <c r="AX621" s="101" t="str">
        <f>+VLOOKUP($S621,'CODE GENERATOR'!$P:$AM,17,FALSE)</f>
        <v>A.RACAU_SOC0020_NYL00003XBST1</v>
      </c>
      <c r="AY621" s="101">
        <f>+VLOOKUP($S621,'CODE GENERATOR'!$P:$AM,18,FALSE)</f>
        <v>0</v>
      </c>
      <c r="AZ621" s="101">
        <f>+VLOOKUP($S621,'CODE GENERATOR'!$P:$AM,19,FALSE)</f>
        <v>0</v>
      </c>
      <c r="BA621" s="101">
        <f>+VLOOKUP($S621,'CODE GENERATOR'!$P:$AM,20,FALSE)</f>
        <v>0</v>
      </c>
      <c r="BB621" s="101">
        <f>+VLOOKUP($S621,'CODE GENERATOR'!$P:$AM,21,FALSE)</f>
        <v>0</v>
      </c>
      <c r="BC621" s="101">
        <f>+VLOOKUP($S621,'CODE GENERATOR'!$P:$AM,22,FALSE)</f>
        <v>0</v>
      </c>
      <c r="BD621" s="101">
        <f>+VLOOKUP($S621,'CODE GENERATOR'!$P:$AM,23,FALSE)</f>
        <v>0</v>
      </c>
      <c r="BE621" s="101">
        <f>+VLOOKUP($S621,'CODE GENERATOR'!$P:$AM,24,FALSE)</f>
        <v>0</v>
      </c>
      <c r="BF621" s="101">
        <f>IF(C621&gt;0,+VLOOKUP(G621,'CATEGORY ID'!$A$1:$L$118,3,FALSE),"")</f>
        <v>30</v>
      </c>
      <c r="BG621" s="101">
        <f>IF(C621&gt;0,+VLOOKUP(H621,'CATEGORY ID'!$D$1:$L$118,3,FALSE),"")</f>
        <v>3</v>
      </c>
      <c r="BH621" s="101">
        <f>IF(C621&gt;0,+VLOOKUP((+H621&amp;I621),'CATEGORY ID'!$H$1:$I$121,2,FALSE),"")</f>
        <v>109</v>
      </c>
      <c r="BJ621" s="101">
        <f>IF(C621&gt;0,IF(COUNTIF('CATEGORY ID'!$K$1:$K$121,+H621&amp;K621) &gt; 0, +VLOOKUP(+H621&amp;K621,'CATEGORY ID'!$K$1:$L$121,2,FALSE),""),"")</f>
        <v>46</v>
      </c>
      <c r="BK621" s="101" t="str">
        <f>IF(C621&gt;0,IF(COUNTIF('CATEGORY ID'!$K$124:$K$165, +VLOOKUP(C621,'STYLE NAMES'!$B:$AE,30,FALSE)) &gt; 0, +VLOOKUP(VLOOKUP(C621,'STYLE NAMES'!$B:$AE,30,FALSE),'CATEGORY ID'!K:M,2,FALSE),""),"")</f>
        <v/>
      </c>
      <c r="BM621" s="101">
        <v>204</v>
      </c>
      <c r="BR621" s="101" t="str" cm="1">
        <f t="array" ref="BR621">IF(C621&gt;0,_xlfn.TEXTJOIN(";", TRUE,_xlfn.UNIQUE(_xlfn._xlws.FILTER(BF621:BQ621,(BF621:BQ621&gt;0)),TRUE,FALSE)),"")&amp;";"&amp;BS621</f>
        <v>30;3;109;46;204;228</v>
      </c>
      <c r="BS621" s="101">
        <v>228</v>
      </c>
      <c r="BU621" s="106">
        <f>IF(C621&gt;0,+VLOOKUP($C621,'STYLE NAMES'!$B:$AC,26,FALSE),"")</f>
        <v>69.900000000000006</v>
      </c>
      <c r="BV621" s="106">
        <f>IF(C621&gt;0,+VLOOKUP($C621,'STYLE NAMES'!$B:$AC,27,FALSE),"")</f>
        <v>3840</v>
      </c>
      <c r="BW621" s="106">
        <f>IF(C621&gt;0,+VLOOKUP($C621,'STYLE NAMES'!$B:$AC,28,FALSE),"")</f>
        <v>80.385000000000005</v>
      </c>
      <c r="BY621"/>
      <c r="BZ621" s="101">
        <v>0</v>
      </c>
      <c r="CA621" s="137">
        <f t="shared" si="42"/>
        <v>1</v>
      </c>
      <c r="CB621" s="137" t="str">
        <f>+VLOOKUP(C621,'[2]STYLES &amp; MODELS MATRIX'!$A:$G,7,FALSE)</f>
        <v>AK</v>
      </c>
      <c r="CC621" s="137" t="str">
        <f>+VLOOKUP(C621,'[1]STYLES &amp; SIZE CHARTS'!$A:$H,8,FALSE)</f>
        <v>WT-BTTS1</v>
      </c>
      <c r="CD621" s="137"/>
      <c r="CE621" s="205"/>
      <c r="CF621" s="141"/>
    </row>
    <row r="622" spans="1:84" s="101" customFormat="1" ht="12" customHeight="1" x14ac:dyDescent="0.2">
      <c r="A622" s="102">
        <f t="shared" si="40"/>
        <v>8683711006756</v>
      </c>
      <c r="B622" s="101" t="s">
        <v>915</v>
      </c>
      <c r="C622" s="101" t="s">
        <v>172</v>
      </c>
      <c r="D622" s="101" t="s">
        <v>173</v>
      </c>
      <c r="E622" s="203" t="s">
        <v>2423</v>
      </c>
      <c r="F622" s="101" t="s">
        <v>2249</v>
      </c>
      <c r="G622" s="101" t="str">
        <f>IF(C622&gt;0,+VLOOKUP($C622,'STYLE NAMES'!$B:$AC,4,FALSE),"")</f>
        <v>RIDER</v>
      </c>
      <c r="H622" s="101" t="str">
        <f>IF(C622&gt;0,+VLOOKUP($C622,'STYLE NAMES'!$B:$AC,5,FALSE),"")</f>
        <v>WOMEN</v>
      </c>
      <c r="I622" s="101" t="str">
        <f>IF(C622&gt;0,+VLOOKUP($C622,'STYLE NAMES'!$B:$AC,6,FALSE),"")</f>
        <v>TOPS</v>
      </c>
      <c r="J622" s="101" t="str">
        <f>IF(C622&gt;0,+VLOOKUP($C622,'STYLE NAMES'!$B:$AC,7,FALSE),"")</f>
        <v>WOMEN</v>
      </c>
      <c r="K622" s="101" t="str">
        <f>IF(C622&gt;0,+VLOOKUP($C622,'STYLE NAMES'!$B:$AC,8,FALSE),"")</f>
        <v>TECH T-SHIRTS</v>
      </c>
      <c r="L622" s="101" t="str">
        <f>IF(E622&gt;0,+VLOOKUP($E622,'CODE GENERATOR'!$D:$T,3,FALSE),"")</f>
        <v>S</v>
      </c>
      <c r="M622" s="101" t="str">
        <f>IF(E622&gt;0,+VLOOKUP($E622,'CODE GENERATOR'!$D:$T,4,FALSE),"")</f>
        <v>SUPREME</v>
      </c>
      <c r="N622" s="101" t="str">
        <f>IF(E622&gt;0,+VLOOKUP($E622,'CODE GENERATOR'!$D:$T,6,FALSE),"")</f>
        <v>BLACK</v>
      </c>
      <c r="O622" s="101" t="str">
        <f>IF(E622&gt;0,+VLOOKUP($E622,'CODE GENERATOR'!$D:$T,7,FALSE),"")</f>
        <v>BLACK</v>
      </c>
      <c r="P622" s="101" t="str">
        <f t="shared" si="41"/>
        <v>BLACK</v>
      </c>
      <c r="Q622" s="104" t="str">
        <f>IF(E622&gt;0,+VLOOKUP($E622,'CODE GENERATOR'!$D:$T,11,FALSE),"")</f>
        <v>R.TOPWN_TTS0064</v>
      </c>
      <c r="R622" s="104" t="str">
        <f>IF(E622&gt;0,+VLOOKUP($E622,'CODE GENERATOR'!$D:$T,12,FALSE),"")</f>
        <v>SUP0025BLKBLK</v>
      </c>
      <c r="S622" s="104" t="str">
        <f>IF(E622&gt;0,+VLOOKUP($E622,'CODE GENERATOR'!$D:$T,13,FALSE),"")</f>
        <v>R.TOPWN_TTS0064_SUP0025BLKBLK</v>
      </c>
      <c r="T622" s="104" t="str">
        <f t="shared" si="39"/>
        <v>R.TOPWN_TTS0064_SUP0025BLKBLK_XL</v>
      </c>
      <c r="U622" s="105">
        <v>8683711006756</v>
      </c>
      <c r="V622" s="107" t="str" cm="1">
        <f t="array" ref="V622">_xlfn.TEXTJOIN(";", TRUE, _xlfn.UNIQUE(_xlfn._xlws.FILTER(P$3:P$10029, C$3:C$10029=C622)))</f>
        <v>BLACK;WHITE;ECRU;ROSE;MINK;LIGHT GRAY;ANTHRA</v>
      </c>
      <c r="W622" s="107" t="str" cm="1">
        <f t="array" ref="W622">_xlfn.TEXTJOIN(";", TRUE, _xlfn.UNIQUE(_xlfn._xlws.FILTER(F$3:F$10029, C$3:C$10029=C622)))</f>
        <v>XS;S;M;L;XL;XXS</v>
      </c>
      <c r="X622" s="101" t="str">
        <f>IF(E622&gt;0,+VLOOKUP($E622,'CODE GENERATOR'!$D:$AC,19,FALSE),0)</f>
        <v>2507_W_0275</v>
      </c>
      <c r="Y622" s="101" t="str">
        <f>IF(E622&gt;0,+VLOOKUP($E622,'CODE GENERATOR'!$D:$AC,20,FALSE),0)</f>
        <v>2507_W_0289</v>
      </c>
      <c r="Z622" s="101" t="str">
        <f>IF(E622&gt;0,+VLOOKUP($E622,'CODE GENERATOR'!$D:$AC,21,FALSE),0)</f>
        <v>2507_W_0306</v>
      </c>
      <c r="AA622" s="101" t="str">
        <f>IF(E622&gt;0,+VLOOKUP($E622,'CODE GENERATOR'!$D:$AC,22,FALSE),0)</f>
        <v>2507_W_0296</v>
      </c>
      <c r="AB622" s="101" t="str">
        <f>IF(E622&gt;0,+VLOOKUP($E622,'CODE GENERATOR'!$D:$AC,23,FALSE),0)</f>
        <v>2507_D_cavalier_detay_0091</v>
      </c>
      <c r="AC622" s="101" t="str">
        <f>IF(E622&gt;0,+VLOOKUP($E622,'CODE GENERATOR'!$D:$AC,24,FALSE),0)</f>
        <v/>
      </c>
      <c r="AD622" s="101" t="str">
        <f>IF(E622&gt;0,+VLOOKUP($E622,'CODE GENERATOR'!$D:$AC,25,FALSE),0)</f>
        <v>2507_VW_Web_7</v>
      </c>
      <c r="AE622" s="101" t="str">
        <f>IF(E622&gt;0,+VLOOKUP($E622,'CODE GENERATOR'!$D:$AC,26,FALSE),0)</f>
        <v/>
      </c>
      <c r="AF622" s="149" t="str">
        <f>IF($C622&gt;0,$C622&amp;" "&amp;$P622&amp;" "&amp;+VLOOKUP($C622,'STYLE NAMES'!$B:$AC,10,FALSE),"""")</f>
        <v>BELLA BLACK WOMEN'S TECH T-SHIRT</v>
      </c>
      <c r="AG622" s="101" t="str">
        <f>"Enjoy our "&amp;(AF622)&amp;"; "&amp;IF(C622&gt;0,+VLOOKUP($C622,'STYLE NAMES'!$B:$AC,11,FALSE),"")</f>
        <v xml:space="preserve">Enjoy our BELLA BLACK WOMEN'S TECH T-SHIRT; Women's Short Sleeve Technical T-shirt
One of our staff's favorites!
These tech t-shirts are very chic and so comfortable to wear </v>
      </c>
      <c r="AH622" s="101" t="str">
        <f>IF(C622&gt;0,+VLOOKUP($C622,'STYLE NAMES'!$B:$AC,12,FALSE),"")</f>
        <v>*Extra-soft and comfortable technical jersey
* 4-way stretch fabric
* Breathable and Quick Dry
* Wrinkle-free and Easy Care
Composition:
95% Polyamide 5% Elasthane</v>
      </c>
      <c r="AI622" s="101" t="str">
        <f>IF(C622&gt;0,+VLOOKUP($C622,'STYLE NAMES'!$B:$AC,13,FALSE),"")</f>
        <v>Machine Wash at 30°C
Mild process
Iron at low temperature
Iron from REVERSE
Do NOT iron on logos or prints
Do not bleach
Do NOT Tumble Dry</v>
      </c>
      <c r="AJ622" s="149" t="str">
        <f>IF($C622&gt;0,$C622&amp;" "&amp;$P622&amp;" "&amp;+VLOOKUP($C622,'STYLE NAMES'!$B:$AC,14,FALSE),"""")</f>
        <v>BELLA BLACK KADIN TECH T-SHIRT</v>
      </c>
      <c r="AK622" s="149" t="str">
        <f>"Cavalier SanMarco tarafından tasarlanan "&amp;(AJ622)&amp;"; "&amp;IF(C622&gt;0,+VLOOKUP($C622,'STYLE NAMES'!$B:$AC,15,FALSE),"")</f>
        <v>Cavalier SanMarco tarafından tasarlanan BELLA BLACK KADIN TECH T-SHIRT; Kadın Kısa Kol Teknik T-shirt
Ekibin favorilerinden!
Bu teknik t-shirtler çok şık olmakla birlikte çok da rahatlar</v>
      </c>
      <c r="AL622" s="149" t="str">
        <f>IF(C622&gt;0,+VLOOKUP($C622,'STYLE NAMES'!$B:$AC,16,FALSE),"")</f>
        <v>*Ekstra yumuşak ve rahat teknik örme kumaş
* 4 yöne esneyen kumaş
* Nefes Alabilir ve Hızlı Kuruma
* Kırışmaz ve Bakımı Kolay
Kompozisyon:
%95 Polyamid %5 Elastan</v>
      </c>
      <c r="AM622" s="149" t="str">
        <f>IF(C622&gt;0,+VLOOKUP($C622,'STYLE NAMES'!$B:$AC,17,FALSE),"")</f>
        <v>Makinede 30°C' de Yıkayın
Hassas Yıkama
Ilık ütü yapın
Tersten ütüleyin
Logo ve baskıları ÜTÜLEMEYİN
Çamaşır suyu kullanmayın
Kurutma Makinesinde Kurutmayın</v>
      </c>
      <c r="AN622" s="149" t="str">
        <f>IF($C622&gt;0,$C622&amp;" "&amp;$P622&amp;" "&amp;+VLOOKUP($C622,'STYLE NAMES'!$B:$AC,18,FALSE),"""")</f>
        <v>BELLA BLACK T-SHIRT TECNICA DA DONNA</v>
      </c>
      <c r="AO622" s="101" t="str">
        <f>"Disegnato da Cavalier SanMarco "&amp;(AN622)&amp;"; "&amp;IF(C622&gt;0,+VLOOKUP($C622,'STYLE NAMES'!$B:$AC,19,FALSE),"")</f>
        <v>Disegnato da Cavalier SanMarco BELLA BLACK T-SHIRT TECNICA DA DONNA; T-shirt tecnica a maniche corte da donna 
Uno dei nostri prodotti preferiti! 
Queste magliette tecniche sono molto eleganti e confortevoli da indossare.</v>
      </c>
      <c r="AP622" s="101" t="str">
        <f>IF(C622&gt;0,+VLOOKUP($C622,'STYLE NAMES'!$B:$AC,20,FALSE),"")</f>
        <v>Jersey tecnico extra-morbido e confortevole 
Tessuto elasticizzato 4-way stretch 
Traspirante e ad asciugatura rapida 
No stiro e di facile manutenzione 
Composizione: 
95% Poliammide, 5% Elastan</v>
      </c>
      <c r="AQ622" s="101" t="str">
        <f>IF(C622&gt;0,+VLOOKUP($C622,'STYLE NAMES'!$B:$AC,21,FALSE),"")</f>
        <v>Lavare in lavatrice a 30°C Ciclo delicato 
Stirare a bassa temperatura
Stirare al rovescio 
Non stirare su loghi o stampe 
Non candeggiare 
Non asciugare in asciugatrice</v>
      </c>
      <c r="AR622" s="101">
        <f>IF(D622&gt;0,+VLOOKUP($C622,'STYLE NAMES'!$B:$AC,22,FALSE),"")</f>
        <v>0</v>
      </c>
      <c r="AS622" s="101">
        <f>IF(E622&gt;0,+VLOOKUP($C622,'STYLE NAMES'!$B:$AC,23,FALSE),"")</f>
        <v>0</v>
      </c>
      <c r="AT622" s="101">
        <f>IF(F622&gt;0,+VLOOKUP($C622,'STYLE NAMES'!$B:$AC,24,FALSE),"")</f>
        <v>0</v>
      </c>
      <c r="AU622" s="101">
        <f>IF(G622&gt;0,+VLOOKUP($C622,'STYLE NAMES'!$B:$AC,25,FALSE),"")</f>
        <v>0</v>
      </c>
      <c r="AV622" s="101" t="str">
        <f>+VLOOKUP($S622,'CODE GENERATOR'!$P:$AM,15,FALSE)</f>
        <v>R.BOTWN_BRC0067_TJR0027BLKBLK</v>
      </c>
      <c r="AW622" s="101" t="str">
        <f>+VLOOKUP($S622,'CODE GENERATOR'!$P:$AM,16,FALSE)</f>
        <v>A.RACUX_BLT0015_BRD0012GRYBBL</v>
      </c>
      <c r="AX622" s="101" t="str">
        <f>+VLOOKUP($S622,'CODE GENERATOR'!$P:$AM,17,FALSE)</f>
        <v>A.RACAU_SOC0020_NYL00003XBST1</v>
      </c>
      <c r="AY622" s="101">
        <f>+VLOOKUP($S622,'CODE GENERATOR'!$P:$AM,18,FALSE)</f>
        <v>0</v>
      </c>
      <c r="AZ622" s="101">
        <f>+VLOOKUP($S622,'CODE GENERATOR'!$P:$AM,19,FALSE)</f>
        <v>0</v>
      </c>
      <c r="BA622" s="101">
        <f>+VLOOKUP($S622,'CODE GENERATOR'!$P:$AM,20,FALSE)</f>
        <v>0</v>
      </c>
      <c r="BB622" s="101">
        <f>+VLOOKUP($S622,'CODE GENERATOR'!$P:$AM,21,FALSE)</f>
        <v>0</v>
      </c>
      <c r="BC622" s="101">
        <f>+VLOOKUP($S622,'CODE GENERATOR'!$P:$AM,22,FALSE)</f>
        <v>0</v>
      </c>
      <c r="BD622" s="101">
        <f>+VLOOKUP($S622,'CODE GENERATOR'!$P:$AM,23,FALSE)</f>
        <v>0</v>
      </c>
      <c r="BE622" s="101">
        <f>+VLOOKUP($S622,'CODE GENERATOR'!$P:$AM,24,FALSE)</f>
        <v>0</v>
      </c>
      <c r="BF622" s="101">
        <f>IF(C622&gt;0,+VLOOKUP(G622,'CATEGORY ID'!$A$1:$L$118,3,FALSE),"")</f>
        <v>30</v>
      </c>
      <c r="BG622" s="101">
        <f>IF(C622&gt;0,+VLOOKUP(H622,'CATEGORY ID'!$D$1:$L$118,3,FALSE),"")</f>
        <v>3</v>
      </c>
      <c r="BH622" s="101">
        <f>IF(C622&gt;0,+VLOOKUP((+H622&amp;I622),'CATEGORY ID'!$H$1:$I$121,2,FALSE),"")</f>
        <v>109</v>
      </c>
      <c r="BJ622" s="101">
        <f>IF(C622&gt;0,IF(COUNTIF('CATEGORY ID'!$K$1:$K$121,+H622&amp;K622) &gt; 0, +VLOOKUP(+H622&amp;K622,'CATEGORY ID'!$K$1:$L$121,2,FALSE),""),"")</f>
        <v>46</v>
      </c>
      <c r="BK622" s="101" t="str">
        <f>IF(C622&gt;0,IF(COUNTIF('CATEGORY ID'!$K$124:$K$165, +VLOOKUP(C622,'STYLE NAMES'!$B:$AE,30,FALSE)) &gt; 0, +VLOOKUP(VLOOKUP(C622,'STYLE NAMES'!$B:$AE,30,FALSE),'CATEGORY ID'!K:M,2,FALSE),""),"")</f>
        <v/>
      </c>
      <c r="BM622" s="101">
        <v>204</v>
      </c>
      <c r="BR622" s="101" t="str" cm="1">
        <f t="array" ref="BR622">IF(C622&gt;0,_xlfn.TEXTJOIN(";", TRUE,_xlfn.UNIQUE(_xlfn._xlws.FILTER(BF622:BQ622,(BF622:BQ622&gt;0)),TRUE,FALSE)),"")&amp;";"&amp;BS622</f>
        <v>30;3;109;46;204;228</v>
      </c>
      <c r="BS622" s="101">
        <v>228</v>
      </c>
      <c r="BU622" s="106">
        <f>IF(C622&gt;0,+VLOOKUP($C622,'STYLE NAMES'!$B:$AC,26,FALSE),"")</f>
        <v>69.900000000000006</v>
      </c>
      <c r="BV622" s="106">
        <f>IF(C622&gt;0,+VLOOKUP($C622,'STYLE NAMES'!$B:$AC,27,FALSE),"")</f>
        <v>3840</v>
      </c>
      <c r="BW622" s="106">
        <f>IF(C622&gt;0,+VLOOKUP($C622,'STYLE NAMES'!$B:$AC,28,FALSE),"")</f>
        <v>80.385000000000005</v>
      </c>
      <c r="BY622"/>
      <c r="BZ622" s="101">
        <v>0</v>
      </c>
      <c r="CA622" s="137">
        <f t="shared" si="42"/>
        <v>1</v>
      </c>
      <c r="CB622" s="137" t="str">
        <f>+VLOOKUP(C622,'[2]STYLES &amp; MODELS MATRIX'!$A:$G,7,FALSE)</f>
        <v>AK</v>
      </c>
      <c r="CC622" s="137" t="str">
        <f>+VLOOKUP(C622,'[1]STYLES &amp; SIZE CHARTS'!$A:$H,8,FALSE)</f>
        <v>WT-BTTS1</v>
      </c>
      <c r="CD622" s="137"/>
      <c r="CE622" s="205"/>
      <c r="CF622" s="141"/>
    </row>
    <row r="623" spans="1:84" s="101" customFormat="1" ht="12" customHeight="1" x14ac:dyDescent="0.2">
      <c r="A623" s="102">
        <f t="shared" si="40"/>
        <v>8683711006770</v>
      </c>
      <c r="B623" s="101" t="s">
        <v>916</v>
      </c>
      <c r="C623" s="101" t="s">
        <v>137</v>
      </c>
      <c r="D623" s="101" t="s">
        <v>2973</v>
      </c>
      <c r="E623" s="203" t="s">
        <v>2424</v>
      </c>
      <c r="F623" s="101" t="s">
        <v>2352</v>
      </c>
      <c r="G623" s="101" t="str">
        <f>IF(C623&gt;0,+VLOOKUP($C623,'STYLE NAMES'!$B:$AC,4,FALSE),"")</f>
        <v>RIDER</v>
      </c>
      <c r="H623" s="101" t="str">
        <f>IF(C623&gt;0,+VLOOKUP($C623,'STYLE NAMES'!$B:$AC,5,FALSE),"")</f>
        <v>JUNIOR</v>
      </c>
      <c r="I623" s="101" t="str">
        <f>IF(C623&gt;0,+VLOOKUP($C623,'STYLE NAMES'!$B:$AC,6,FALSE),"")</f>
        <v>TOPS</v>
      </c>
      <c r="J623" s="101" t="str">
        <f>IF(C623&gt;0,+VLOOKUP($C623,'STYLE NAMES'!$B:$AC,7,FALSE),"")</f>
        <v>KIDS GIRL</v>
      </c>
      <c r="K623" s="101" t="str">
        <f>IF(C623&gt;0,+VLOOKUP($C623,'STYLE NAMES'!$B:$AC,8,FALSE),"")</f>
        <v>BASE LAYERS</v>
      </c>
      <c r="L623" s="101" t="str">
        <f>IF(E623&gt;0,+VLOOKUP($E623,'CODE GENERATOR'!$D:$T,3,FALSE),"")</f>
        <v>W</v>
      </c>
      <c r="M623" s="101" t="str">
        <f>IF(E623&gt;0,+VLOOKUP($E623,'CODE GENERATOR'!$D:$T,4,FALSE),"")</f>
        <v>SUPREME</v>
      </c>
      <c r="N623" s="101" t="str">
        <f>IF(E623&gt;0,+VLOOKUP($E623,'CODE GENERATOR'!$D:$T,6,FALSE),"")</f>
        <v>DARK GRAY</v>
      </c>
      <c r="O623" s="101" t="str">
        <f>IF(E623&gt;0,+VLOOKUP($E623,'CODE GENERATOR'!$D:$T,7,FALSE),"")</f>
        <v>DARK GRAY</v>
      </c>
      <c r="P623" s="101" t="str">
        <f t="shared" si="41"/>
        <v>DARK GRAY</v>
      </c>
      <c r="Q623" s="104" t="str">
        <f>IF(E623&gt;0,+VLOOKUP($E623,'CODE GENERATOR'!$D:$T,11,FALSE),"")</f>
        <v>R.TOPKG_BLY0065</v>
      </c>
      <c r="R623" s="104" t="str">
        <f>IF(E623&gt;0,+VLOOKUP($E623,'CODE GENERATOR'!$D:$T,12,FALSE),"")</f>
        <v>SUP0017DGYDGY</v>
      </c>
      <c r="S623" s="104" t="str">
        <f>IF(E623&gt;0,+VLOOKUP($E623,'CODE GENERATOR'!$D:$T,13,FALSE),"")</f>
        <v>R.TOPKG_BLY0065_SUP0017DGYDGY</v>
      </c>
      <c r="T623" s="104" t="str">
        <f t="shared" si="39"/>
        <v>R.TOPKG_BLY0065_SUP0017DGYDGY_6-7 Y</v>
      </c>
      <c r="U623" s="105">
        <v>8683711006770</v>
      </c>
      <c r="V623" s="107" t="str" cm="1">
        <f t="array" ref="V623">_xlfn.TEXTJOIN(";", TRUE, _xlfn.UNIQUE(_xlfn._xlws.FILTER(P$3:P$10029, C$3:C$10029=C623)))</f>
        <v>DARK GRAY;BORDEAUX</v>
      </c>
      <c r="W623" s="107" t="str" cm="1">
        <f t="array" ref="W623">_xlfn.TEXTJOIN(";", TRUE, _xlfn.UNIQUE(_xlfn._xlws.FILTER(F$3:F$10029, C$3:C$10029=C623)))</f>
        <v>6-7 Y;8-9 Y;10-11 Y;12-13 Y;14-15 Y</v>
      </c>
      <c r="X623" s="101">
        <f>IF(E623&gt;0,+VLOOKUP($E623,'CODE GENERATOR'!$D:$AC,19,FALSE),0)</f>
        <v>0</v>
      </c>
      <c r="Y623" s="101" t="str">
        <f>IF(E623&gt;0,+VLOOKUP($E623,'CODE GENERATOR'!$D:$AC,20,FALSE),0)</f>
        <v/>
      </c>
      <c r="Z623" s="101" t="str">
        <f>IF(E623&gt;0,+VLOOKUP($E623,'CODE GENERATOR'!$D:$AC,21,FALSE),0)</f>
        <v/>
      </c>
      <c r="AA623" s="101" t="str">
        <f>IF(E623&gt;0,+VLOOKUP($E623,'CODE GENERATOR'!$D:$AC,22,FALSE),0)</f>
        <v/>
      </c>
      <c r="AB623" s="101" t="str">
        <f>IF(E623&gt;0,+VLOOKUP($E623,'CODE GENERATOR'!$D:$AC,23,FALSE),0)</f>
        <v/>
      </c>
      <c r="AC623" s="101" t="str">
        <f>IF(E623&gt;0,+VLOOKUP($E623,'CODE GENERATOR'!$D:$AC,24,FALSE),0)</f>
        <v/>
      </c>
      <c r="AD623" s="101" t="str">
        <f>IF(E623&gt;0,+VLOOKUP($E623,'CODE GENERATOR'!$D:$AC,25,FALSE),0)</f>
        <v/>
      </c>
      <c r="AE623" s="101" t="str">
        <f>IF(E623&gt;0,+VLOOKUP($E623,'CODE GENERATOR'!$D:$AC,26,FALSE),0)</f>
        <v/>
      </c>
      <c r="AF623" s="149" t="str">
        <f>IF($C623&gt;0,$C623&amp;" "&amp;$P623&amp;" "&amp;+VLOOKUP($C623,'STYLE NAMES'!$B:$AC,10,FALSE),"""")</f>
        <v>ASPEN-JR DARK GRAY GIRL'S LONG SLEEVE BASE LAYER QUARTER ZIP</v>
      </c>
      <c r="AG623" s="101" t="str">
        <f>"Enjoy our "&amp;(AF623)&amp;"; "&amp;IF(C623&gt;0,+VLOOKUP($C623,'STYLE NAMES'!$B:$AC,11,FALSE),"")</f>
        <v>Enjoy our ASPEN-JR DARK GRAY GIRL'S LONG SLEEVE BASE LAYER QUARTER ZIP; ASPEN-JR Quarter Zip Base Layer / Second Skin
Chic, comfortable and technical
These elegant base layers are designed to ride and train in style.
Available in many colors to match your horse's gear.</v>
      </c>
      <c r="AH623" s="101" t="str">
        <f>IF(C623&gt;0,+VLOOKUP($C623,'STYLE NAMES'!$B:$AC,12,FALSE),"")</f>
        <v>*Extra-soft and comfortable technical jersey
* 4-way stretch fabric
* Breathable and Quick Dry
* Wrinkle-free and Easy Care
Composition:
90% Polyamide 10% Elasthane</v>
      </c>
      <c r="AI623" s="101" t="str">
        <f>IF(C623&gt;0,+VLOOKUP($C623,'STYLE NAMES'!$B:$AC,13,FALSE),"")</f>
        <v>Machine Wash at 30°C
Mild process
Iron at low temperature
Iron from REVERSE
Do NOT iron on logos or prints
Do not bleach
Do NOT Tumble Dry</v>
      </c>
      <c r="AJ623" s="149" t="str">
        <f>IF($C623&gt;0,$C623&amp;" "&amp;$P623&amp;" "&amp;+VLOOKUP($C623,'STYLE NAMES'!$B:$AC,14,FALSE),"""")</f>
        <v>ASPEN-JR DARK GRAY KIZ ÇOCUK UZUN KOL FERMUARLI T-SHIRT</v>
      </c>
      <c r="AK623" s="149" t="str">
        <f>"Cavalier SanMarco tarafından tasarlanan "&amp;(AJ623)&amp;"; "&amp;IF(C623&gt;0,+VLOOKUP($C623,'STYLE NAMES'!$B:$AC,15,FALSE),"")</f>
        <v>Cavalier SanMarco tarafından tasarlanan ASPEN-JR DARK GRAY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23" s="149" t="str">
        <f>IF(C623&gt;0,+VLOOKUP($C623,'STYLE NAMES'!$B:$AC,16,FALSE),"")</f>
        <v>*Ekstra yumuşak ve rahat teknik örme kumaş
* 4 yöne esneyen kumaş
* Nefes Alabilir ve Hızlı Kuruma
* Kırışmaz ve Bakımı Kolay
Kompozisyon:
%90 Polyamid %10 Elastan</v>
      </c>
      <c r="AM623" s="149" t="str">
        <f>IF(C623&gt;0,+VLOOKUP($C623,'STYLE NAMES'!$B:$AC,17,FALSE),"")</f>
        <v>Makinede 30°C' de Yıkayın
Hassas Yıkama
Ilık ütü yapın
Tersten ütüleyin
Logo ve baskıları ÜTÜLEMEYİN
Çamaşır suyu kullanmayın
Kurutma Makinesinde Kurutmayın</v>
      </c>
      <c r="AN623" s="149" t="str">
        <f>IF($C623&gt;0,$C623&amp;" "&amp;$P623&amp;" "&amp;+VLOOKUP($C623,'STYLE NAMES'!$B:$AC,18,FALSE),"""")</f>
        <v>ASPEN-JR DARK GRAY MAGLIETTA RAGAZZA MANICA LUNGA QUARTER ZIP</v>
      </c>
      <c r="AO623" s="101" t="str">
        <f>"Disegnato da Cavalier SanMarco "&amp;(AN623)&amp;"; "&amp;IF(C623&gt;0,+VLOOKUP($C623,'STYLE NAMES'!$B:$AC,19,FALSE),"")</f>
        <v>Disegnato da Cavalier SanMarco ASPEN-JR DARK GRAY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23" s="101" t="str">
        <f>IF(C623&gt;0,+VLOOKUP($C623,'STYLE NAMES'!$B:$AC,20,FALSE),"")</f>
        <v>Jersey tecnico extra-morbido e confortevole 
Tessuto elasticizzato 4-way stretch 
Traspirante e ad asciugatura rapida 
No stiro e di facile manutenzione 
Composizione: 
90% Poliammide, 10% Elastan</v>
      </c>
      <c r="AQ623" s="101" t="str">
        <f>IF(C623&gt;0,+VLOOKUP($C623,'STYLE NAMES'!$B:$AC,21,FALSE),"")</f>
        <v>Lavare in lavatrice a 30°C Ciclo delicato 
Stirare a bassa temperatura
Stirare al rovescio 
Non stirare su loghi o stampe 
Non candeggiare 
Non asciugare in asciugatrice</v>
      </c>
      <c r="AR623" s="101">
        <f>IF(D623&gt;0,+VLOOKUP($C623,'STYLE NAMES'!$B:$AC,22,FALSE),"")</f>
        <v>0</v>
      </c>
      <c r="AS623" s="101">
        <f>IF(E623&gt;0,+VLOOKUP($C623,'STYLE NAMES'!$B:$AC,23,FALSE),"")</f>
        <v>0</v>
      </c>
      <c r="AT623" s="101">
        <f>IF(F623&gt;0,+VLOOKUP($C623,'STYLE NAMES'!$B:$AC,24,FALSE),"")</f>
        <v>0</v>
      </c>
      <c r="AU623" s="101">
        <f>IF(G623&gt;0,+VLOOKUP($C623,'STYLE NAMES'!$B:$AC,25,FALSE),"")</f>
        <v>0</v>
      </c>
      <c r="AV623" s="101">
        <f>+VLOOKUP($S623,'CODE GENERATOR'!$P:$AM,15,FALSE)</f>
        <v>0</v>
      </c>
      <c r="AW623" s="101">
        <f>+VLOOKUP($S623,'CODE GENERATOR'!$P:$AM,16,FALSE)</f>
        <v>0</v>
      </c>
      <c r="AX623" s="101">
        <f>+VLOOKUP($S623,'CODE GENERATOR'!$P:$AM,17,FALSE)</f>
        <v>0</v>
      </c>
      <c r="AY623" s="101">
        <f>+VLOOKUP($S623,'CODE GENERATOR'!$P:$AM,18,FALSE)</f>
        <v>0</v>
      </c>
      <c r="AZ623" s="101">
        <f>+VLOOKUP($S623,'CODE GENERATOR'!$P:$AM,19,FALSE)</f>
        <v>0</v>
      </c>
      <c r="BA623" s="101">
        <f>+VLOOKUP($S623,'CODE GENERATOR'!$P:$AM,20,FALSE)</f>
        <v>0</v>
      </c>
      <c r="BB623" s="101">
        <f>+VLOOKUP($S623,'CODE GENERATOR'!$P:$AM,21,FALSE)</f>
        <v>0</v>
      </c>
      <c r="BC623" s="101">
        <f>+VLOOKUP($S623,'CODE GENERATOR'!$P:$AM,22,FALSE)</f>
        <v>0</v>
      </c>
      <c r="BD623" s="101">
        <f>+VLOOKUP($S623,'CODE GENERATOR'!$P:$AM,23,FALSE)</f>
        <v>0</v>
      </c>
      <c r="BE623" s="101">
        <f>+VLOOKUP($S623,'CODE GENERATOR'!$P:$AM,24,FALSE)</f>
        <v>0</v>
      </c>
      <c r="BF623" s="101">
        <f>IF(C623&gt;0,+VLOOKUP(G623,'CATEGORY ID'!$A$1:$L$118,3,FALSE),"")</f>
        <v>30</v>
      </c>
      <c r="BG623" s="101">
        <f>IF(C623&gt;0,+VLOOKUP(H623,'CATEGORY ID'!$D$1:$L$118,3,FALSE),"")</f>
        <v>4</v>
      </c>
      <c r="BH623" s="101">
        <f>IF(C623&gt;0,+VLOOKUP((+H623&amp;I623),'CATEGORY ID'!$H$1:$I$121,2,FALSE),"")</f>
        <v>110</v>
      </c>
      <c r="BJ623" s="101">
        <f>IF(C623&gt;0,IF(COUNTIF('CATEGORY ID'!$K$1:$K$121,+H623&amp;K623) &gt; 0, +VLOOKUP(+H623&amp;K623,'CATEGORY ID'!$K$1:$L$121,2,FALSE),""),"")</f>
        <v>76</v>
      </c>
      <c r="BK623" s="101" t="str">
        <f>IF(C623&gt;0,IF(COUNTIF('CATEGORY ID'!$K$124:$K$165, +VLOOKUP(C623,'STYLE NAMES'!$B:$AE,30,FALSE)) &gt; 0, +VLOOKUP(VLOOKUP(C623,'STYLE NAMES'!$B:$AE,30,FALSE),'CATEGORY ID'!K:M,2,FALSE),""),"")</f>
        <v/>
      </c>
      <c r="BR623" s="101" t="str" cm="1">
        <f t="array" ref="BR623">IF(C623&gt;0,_xlfn.TEXTJOIN(";", TRUE,_xlfn.UNIQUE(_xlfn._xlws.FILTER(BF623:BQ623,(BF623:BQ623&gt;0)),TRUE,FALSE)),"")&amp;";"&amp;BS623</f>
        <v>30;4;110;76;229</v>
      </c>
      <c r="BS623" s="101">
        <v>229</v>
      </c>
      <c r="BU623" s="106">
        <f>IF(C623&gt;0,+VLOOKUP($C623,'STYLE NAMES'!$B:$AC,26,FALSE),"")</f>
        <v>69.900000000000006</v>
      </c>
      <c r="BV623" s="106">
        <f>IF(C623&gt;0,+VLOOKUP($C623,'STYLE NAMES'!$B:$AC,27,FALSE),"")</f>
        <v>3840</v>
      </c>
      <c r="BW623" s="106">
        <f>IF(C623&gt;0,+VLOOKUP($C623,'STYLE NAMES'!$B:$AC,28,FALSE),"")</f>
        <v>80.385000000000005</v>
      </c>
      <c r="BY623"/>
      <c r="BZ623" s="101">
        <v>0</v>
      </c>
      <c r="CA623" s="137">
        <f t="shared" si="42"/>
        <v>0</v>
      </c>
      <c r="CB623" s="137">
        <f>+VLOOKUP(C623,'[2]STYLES &amp; MODELS MATRIX'!$A:$G,7,FALSE)</f>
        <v>0</v>
      </c>
      <c r="CC623" s="137" t="str">
        <f>+VLOOKUP(C623,'[1]STYLES &amp; SIZE CHARTS'!$A:$H,8,FALSE)</f>
        <v>JT-GLSP1</v>
      </c>
      <c r="CD623" s="137"/>
      <c r="CE623" s="205"/>
      <c r="CF623" s="141"/>
    </row>
    <row r="624" spans="1:84" s="101" customFormat="1" ht="12" customHeight="1" x14ac:dyDescent="0.2">
      <c r="A624" s="102">
        <f t="shared" si="40"/>
        <v>8683711006787</v>
      </c>
      <c r="B624" s="101" t="s">
        <v>916</v>
      </c>
      <c r="C624" s="101" t="s">
        <v>137</v>
      </c>
      <c r="D624" s="101" t="s">
        <v>2973</v>
      </c>
      <c r="E624" s="203" t="s">
        <v>2424</v>
      </c>
      <c r="F624" s="101" t="s">
        <v>2353</v>
      </c>
      <c r="G624" s="101" t="str">
        <f>IF(C624&gt;0,+VLOOKUP($C624,'STYLE NAMES'!$B:$AC,4,FALSE),"")</f>
        <v>RIDER</v>
      </c>
      <c r="H624" s="101" t="str">
        <f>IF(C624&gt;0,+VLOOKUP($C624,'STYLE NAMES'!$B:$AC,5,FALSE),"")</f>
        <v>JUNIOR</v>
      </c>
      <c r="I624" s="101" t="str">
        <f>IF(C624&gt;0,+VLOOKUP($C624,'STYLE NAMES'!$B:$AC,6,FALSE),"")</f>
        <v>TOPS</v>
      </c>
      <c r="J624" s="101" t="str">
        <f>IF(C624&gt;0,+VLOOKUP($C624,'STYLE NAMES'!$B:$AC,7,FALSE),"")</f>
        <v>KIDS GIRL</v>
      </c>
      <c r="K624" s="101" t="str">
        <f>IF(C624&gt;0,+VLOOKUP($C624,'STYLE NAMES'!$B:$AC,8,FALSE),"")</f>
        <v>BASE LAYERS</v>
      </c>
      <c r="L624" s="101" t="str">
        <f>IF(E624&gt;0,+VLOOKUP($E624,'CODE GENERATOR'!$D:$T,3,FALSE),"")</f>
        <v>W</v>
      </c>
      <c r="M624" s="101" t="str">
        <f>IF(E624&gt;0,+VLOOKUP($E624,'CODE GENERATOR'!$D:$T,4,FALSE),"")</f>
        <v>SUPREME</v>
      </c>
      <c r="N624" s="101" t="str">
        <f>IF(E624&gt;0,+VLOOKUP($E624,'CODE GENERATOR'!$D:$T,6,FALSE),"")</f>
        <v>DARK GRAY</v>
      </c>
      <c r="O624" s="101" t="str">
        <f>IF(E624&gt;0,+VLOOKUP($E624,'CODE GENERATOR'!$D:$T,7,FALSE),"")</f>
        <v>DARK GRAY</v>
      </c>
      <c r="P624" s="101" t="str">
        <f t="shared" si="41"/>
        <v>DARK GRAY</v>
      </c>
      <c r="Q624" s="104" t="str">
        <f>IF(E624&gt;0,+VLOOKUP($E624,'CODE GENERATOR'!$D:$T,11,FALSE),"")</f>
        <v>R.TOPKG_BLY0065</v>
      </c>
      <c r="R624" s="104" t="str">
        <f>IF(E624&gt;0,+VLOOKUP($E624,'CODE GENERATOR'!$D:$T,12,FALSE),"")</f>
        <v>SUP0017DGYDGY</v>
      </c>
      <c r="S624" s="104" t="str">
        <f>IF(E624&gt;0,+VLOOKUP($E624,'CODE GENERATOR'!$D:$T,13,FALSE),"")</f>
        <v>R.TOPKG_BLY0065_SUP0017DGYDGY</v>
      </c>
      <c r="T624" s="104" t="str">
        <f t="shared" si="39"/>
        <v>R.TOPKG_BLY0065_SUP0017DGYDGY_8-9 Y</v>
      </c>
      <c r="U624" s="105">
        <v>8683711006787</v>
      </c>
      <c r="V624" s="107" t="str" cm="1">
        <f t="array" ref="V624">_xlfn.TEXTJOIN(";", TRUE, _xlfn.UNIQUE(_xlfn._xlws.FILTER(P$3:P$10029, C$3:C$10029=C624)))</f>
        <v>DARK GRAY;BORDEAUX</v>
      </c>
      <c r="W624" s="107" t="str" cm="1">
        <f t="array" ref="W624">_xlfn.TEXTJOIN(";", TRUE, _xlfn.UNIQUE(_xlfn._xlws.FILTER(F$3:F$10029, C$3:C$10029=C624)))</f>
        <v>6-7 Y;8-9 Y;10-11 Y;12-13 Y;14-15 Y</v>
      </c>
      <c r="X624" s="101">
        <f>IF(E624&gt;0,+VLOOKUP($E624,'CODE GENERATOR'!$D:$AC,19,FALSE),0)</f>
        <v>0</v>
      </c>
      <c r="Y624" s="101" t="str">
        <f>IF(E624&gt;0,+VLOOKUP($E624,'CODE GENERATOR'!$D:$AC,20,FALSE),0)</f>
        <v/>
      </c>
      <c r="Z624" s="101" t="str">
        <f>IF(E624&gt;0,+VLOOKUP($E624,'CODE GENERATOR'!$D:$AC,21,FALSE),0)</f>
        <v/>
      </c>
      <c r="AA624" s="101" t="str">
        <f>IF(E624&gt;0,+VLOOKUP($E624,'CODE GENERATOR'!$D:$AC,22,FALSE),0)</f>
        <v/>
      </c>
      <c r="AB624" s="101" t="str">
        <f>IF(E624&gt;0,+VLOOKUP($E624,'CODE GENERATOR'!$D:$AC,23,FALSE),0)</f>
        <v/>
      </c>
      <c r="AC624" s="101" t="str">
        <f>IF(E624&gt;0,+VLOOKUP($E624,'CODE GENERATOR'!$D:$AC,24,FALSE),0)</f>
        <v/>
      </c>
      <c r="AD624" s="101" t="str">
        <f>IF(E624&gt;0,+VLOOKUP($E624,'CODE GENERATOR'!$D:$AC,25,FALSE),0)</f>
        <v/>
      </c>
      <c r="AE624" s="101" t="str">
        <f>IF(E624&gt;0,+VLOOKUP($E624,'CODE GENERATOR'!$D:$AC,26,FALSE),0)</f>
        <v/>
      </c>
      <c r="AF624" s="149" t="str">
        <f>IF($C624&gt;0,$C624&amp;" "&amp;$P624&amp;" "&amp;+VLOOKUP($C624,'STYLE NAMES'!$B:$AC,10,FALSE),"""")</f>
        <v>ASPEN-JR DARK GRAY GIRL'S LONG SLEEVE BASE LAYER QUARTER ZIP</v>
      </c>
      <c r="AG624" s="101" t="str">
        <f>"Enjoy our "&amp;(AF624)&amp;"; "&amp;IF(C624&gt;0,+VLOOKUP($C624,'STYLE NAMES'!$B:$AC,11,FALSE),"")</f>
        <v>Enjoy our ASPEN-JR DARK GRAY GIRL'S LONG SLEEVE BASE LAYER QUARTER ZIP; ASPEN-JR Quarter Zip Base Layer / Second Skin
Chic, comfortable and technical
These elegant base layers are designed to ride and train in style.
Available in many colors to match your horse's gear.</v>
      </c>
      <c r="AH624" s="101" t="str">
        <f>IF(C624&gt;0,+VLOOKUP($C624,'STYLE NAMES'!$B:$AC,12,FALSE),"")</f>
        <v>*Extra-soft and comfortable technical jersey
* 4-way stretch fabric
* Breathable and Quick Dry
* Wrinkle-free and Easy Care
Composition:
90% Polyamide 10% Elasthane</v>
      </c>
      <c r="AI624" s="101" t="str">
        <f>IF(C624&gt;0,+VLOOKUP($C624,'STYLE NAMES'!$B:$AC,13,FALSE),"")</f>
        <v>Machine Wash at 30°C
Mild process
Iron at low temperature
Iron from REVERSE
Do NOT iron on logos or prints
Do not bleach
Do NOT Tumble Dry</v>
      </c>
      <c r="AJ624" s="149" t="str">
        <f>IF($C624&gt;0,$C624&amp;" "&amp;$P624&amp;" "&amp;+VLOOKUP($C624,'STYLE NAMES'!$B:$AC,14,FALSE),"""")</f>
        <v>ASPEN-JR DARK GRAY KIZ ÇOCUK UZUN KOL FERMUARLI T-SHIRT</v>
      </c>
      <c r="AK624" s="149" t="str">
        <f>"Cavalier SanMarco tarafından tasarlanan "&amp;(AJ624)&amp;"; "&amp;IF(C624&gt;0,+VLOOKUP($C624,'STYLE NAMES'!$B:$AC,15,FALSE),"")</f>
        <v>Cavalier SanMarco tarafından tasarlanan ASPEN-JR DARK GRAY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24" s="149" t="str">
        <f>IF(C624&gt;0,+VLOOKUP($C624,'STYLE NAMES'!$B:$AC,16,FALSE),"")</f>
        <v>*Ekstra yumuşak ve rahat teknik örme kumaş
* 4 yöne esneyen kumaş
* Nefes Alabilir ve Hızlı Kuruma
* Kırışmaz ve Bakımı Kolay
Kompozisyon:
%90 Polyamid %10 Elastan</v>
      </c>
      <c r="AM624" s="149" t="str">
        <f>IF(C624&gt;0,+VLOOKUP($C624,'STYLE NAMES'!$B:$AC,17,FALSE),"")</f>
        <v>Makinede 30°C' de Yıkayın
Hassas Yıkama
Ilık ütü yapın
Tersten ütüleyin
Logo ve baskıları ÜTÜLEMEYİN
Çamaşır suyu kullanmayın
Kurutma Makinesinde Kurutmayın</v>
      </c>
      <c r="AN624" s="149" t="str">
        <f>IF($C624&gt;0,$C624&amp;" "&amp;$P624&amp;" "&amp;+VLOOKUP($C624,'STYLE NAMES'!$B:$AC,18,FALSE),"""")</f>
        <v>ASPEN-JR DARK GRAY MAGLIETTA RAGAZZA MANICA LUNGA QUARTER ZIP</v>
      </c>
      <c r="AO624" s="101" t="str">
        <f>"Disegnato da Cavalier SanMarco "&amp;(AN624)&amp;"; "&amp;IF(C624&gt;0,+VLOOKUP($C624,'STYLE NAMES'!$B:$AC,19,FALSE),"")</f>
        <v>Disegnato da Cavalier SanMarco ASPEN-JR DARK GRAY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24" s="101" t="str">
        <f>IF(C624&gt;0,+VLOOKUP($C624,'STYLE NAMES'!$B:$AC,20,FALSE),"")</f>
        <v>Jersey tecnico extra-morbido e confortevole 
Tessuto elasticizzato 4-way stretch 
Traspirante e ad asciugatura rapida 
No stiro e di facile manutenzione 
Composizione: 
90% Poliammide, 10% Elastan</v>
      </c>
      <c r="AQ624" s="101" t="str">
        <f>IF(C624&gt;0,+VLOOKUP($C624,'STYLE NAMES'!$B:$AC,21,FALSE),"")</f>
        <v>Lavare in lavatrice a 30°C Ciclo delicato 
Stirare a bassa temperatura
Stirare al rovescio 
Non stirare su loghi o stampe 
Non candeggiare 
Non asciugare in asciugatrice</v>
      </c>
      <c r="AR624" s="101">
        <f>IF(D624&gt;0,+VLOOKUP($C624,'STYLE NAMES'!$B:$AC,22,FALSE),"")</f>
        <v>0</v>
      </c>
      <c r="AS624" s="101">
        <f>IF(E624&gt;0,+VLOOKUP($C624,'STYLE NAMES'!$B:$AC,23,FALSE),"")</f>
        <v>0</v>
      </c>
      <c r="AT624" s="101">
        <f>IF(F624&gt;0,+VLOOKUP($C624,'STYLE NAMES'!$B:$AC,24,FALSE),"")</f>
        <v>0</v>
      </c>
      <c r="AU624" s="101">
        <f>IF(G624&gt;0,+VLOOKUP($C624,'STYLE NAMES'!$B:$AC,25,FALSE),"")</f>
        <v>0</v>
      </c>
      <c r="AV624" s="101">
        <f>+VLOOKUP($S624,'CODE GENERATOR'!$P:$AM,15,FALSE)</f>
        <v>0</v>
      </c>
      <c r="AW624" s="101">
        <f>+VLOOKUP($S624,'CODE GENERATOR'!$P:$AM,16,FALSE)</f>
        <v>0</v>
      </c>
      <c r="AX624" s="101">
        <f>+VLOOKUP($S624,'CODE GENERATOR'!$P:$AM,17,FALSE)</f>
        <v>0</v>
      </c>
      <c r="AY624" s="101">
        <f>+VLOOKUP($S624,'CODE GENERATOR'!$P:$AM,18,FALSE)</f>
        <v>0</v>
      </c>
      <c r="AZ624" s="101">
        <f>+VLOOKUP($S624,'CODE GENERATOR'!$P:$AM,19,FALSE)</f>
        <v>0</v>
      </c>
      <c r="BA624" s="101">
        <f>+VLOOKUP($S624,'CODE GENERATOR'!$P:$AM,20,FALSE)</f>
        <v>0</v>
      </c>
      <c r="BB624" s="101">
        <f>+VLOOKUP($S624,'CODE GENERATOR'!$P:$AM,21,FALSE)</f>
        <v>0</v>
      </c>
      <c r="BC624" s="101">
        <f>+VLOOKUP($S624,'CODE GENERATOR'!$P:$AM,22,FALSE)</f>
        <v>0</v>
      </c>
      <c r="BD624" s="101">
        <f>+VLOOKUP($S624,'CODE GENERATOR'!$P:$AM,23,FALSE)</f>
        <v>0</v>
      </c>
      <c r="BE624" s="101">
        <f>+VLOOKUP($S624,'CODE GENERATOR'!$P:$AM,24,FALSE)</f>
        <v>0</v>
      </c>
      <c r="BF624" s="101">
        <f>IF(C624&gt;0,+VLOOKUP(G624,'CATEGORY ID'!$A$1:$L$118,3,FALSE),"")</f>
        <v>30</v>
      </c>
      <c r="BG624" s="101">
        <f>IF(C624&gt;0,+VLOOKUP(H624,'CATEGORY ID'!$D$1:$L$118,3,FALSE),"")</f>
        <v>4</v>
      </c>
      <c r="BH624" s="101">
        <f>IF(C624&gt;0,+VLOOKUP((+H624&amp;I624),'CATEGORY ID'!$H$1:$I$121,2,FALSE),"")</f>
        <v>110</v>
      </c>
      <c r="BJ624" s="101">
        <f>IF(C624&gt;0,IF(COUNTIF('CATEGORY ID'!$K$1:$K$121,+H624&amp;K624) &gt; 0, +VLOOKUP(+H624&amp;K624,'CATEGORY ID'!$K$1:$L$121,2,FALSE),""),"")</f>
        <v>76</v>
      </c>
      <c r="BK624" s="101" t="str">
        <f>IF(C624&gt;0,IF(COUNTIF('CATEGORY ID'!$K$124:$K$165, +VLOOKUP(C624,'STYLE NAMES'!$B:$AE,30,FALSE)) &gt; 0, +VLOOKUP(VLOOKUP(C624,'STYLE NAMES'!$B:$AE,30,FALSE),'CATEGORY ID'!K:M,2,FALSE),""),"")</f>
        <v/>
      </c>
      <c r="BR624" s="101" t="str" cm="1">
        <f t="array" ref="BR624">IF(C624&gt;0,_xlfn.TEXTJOIN(";", TRUE,_xlfn.UNIQUE(_xlfn._xlws.FILTER(BF624:BQ624,(BF624:BQ624&gt;0)),TRUE,FALSE)),"")&amp;";"&amp;BS624</f>
        <v>30;4;110;76;229</v>
      </c>
      <c r="BS624" s="101">
        <v>229</v>
      </c>
      <c r="BU624" s="106">
        <f>IF(C624&gt;0,+VLOOKUP($C624,'STYLE NAMES'!$B:$AC,26,FALSE),"")</f>
        <v>69.900000000000006</v>
      </c>
      <c r="BV624" s="106">
        <f>IF(C624&gt;0,+VLOOKUP($C624,'STYLE NAMES'!$B:$AC,27,FALSE),"")</f>
        <v>3840</v>
      </c>
      <c r="BW624" s="106">
        <f>IF(C624&gt;0,+VLOOKUP($C624,'STYLE NAMES'!$B:$AC,28,FALSE),"")</f>
        <v>80.385000000000005</v>
      </c>
      <c r="BY624"/>
      <c r="BZ624" s="101">
        <v>4</v>
      </c>
      <c r="CA624" s="137">
        <f t="shared" si="42"/>
        <v>0</v>
      </c>
      <c r="CB624" s="137">
        <f>+VLOOKUP(C624,'[2]STYLES &amp; MODELS MATRIX'!$A:$G,7,FALSE)</f>
        <v>0</v>
      </c>
      <c r="CC624" s="137" t="str">
        <f>+VLOOKUP(C624,'[1]STYLES &amp; SIZE CHARTS'!$A:$H,8,FALSE)</f>
        <v>JT-GLSP1</v>
      </c>
      <c r="CD624" s="137"/>
      <c r="CE624" s="205"/>
      <c r="CF624" s="141"/>
    </row>
    <row r="625" spans="1:84" s="101" customFormat="1" ht="12" customHeight="1" x14ac:dyDescent="0.2">
      <c r="A625" s="102">
        <f t="shared" si="40"/>
        <v>8683711006794</v>
      </c>
      <c r="B625" s="101" t="s">
        <v>916</v>
      </c>
      <c r="C625" s="101" t="s">
        <v>137</v>
      </c>
      <c r="D625" s="101" t="s">
        <v>2973</v>
      </c>
      <c r="E625" s="203" t="s">
        <v>2424</v>
      </c>
      <c r="F625" s="101" t="s">
        <v>2354</v>
      </c>
      <c r="G625" s="101" t="str">
        <f>IF(C625&gt;0,+VLOOKUP($C625,'STYLE NAMES'!$B:$AC,4,FALSE),"")</f>
        <v>RIDER</v>
      </c>
      <c r="H625" s="101" t="str">
        <f>IF(C625&gt;0,+VLOOKUP($C625,'STYLE NAMES'!$B:$AC,5,FALSE),"")</f>
        <v>JUNIOR</v>
      </c>
      <c r="I625" s="101" t="str">
        <f>IF(C625&gt;0,+VLOOKUP($C625,'STYLE NAMES'!$B:$AC,6,FALSE),"")</f>
        <v>TOPS</v>
      </c>
      <c r="J625" s="101" t="str">
        <f>IF(C625&gt;0,+VLOOKUP($C625,'STYLE NAMES'!$B:$AC,7,FALSE),"")</f>
        <v>KIDS GIRL</v>
      </c>
      <c r="K625" s="101" t="str">
        <f>IF(C625&gt;0,+VLOOKUP($C625,'STYLE NAMES'!$B:$AC,8,FALSE),"")</f>
        <v>BASE LAYERS</v>
      </c>
      <c r="L625" s="101" t="str">
        <f>IF(E625&gt;0,+VLOOKUP($E625,'CODE GENERATOR'!$D:$T,3,FALSE),"")</f>
        <v>W</v>
      </c>
      <c r="M625" s="101" t="str">
        <f>IF(E625&gt;0,+VLOOKUP($E625,'CODE GENERATOR'!$D:$T,4,FALSE),"")</f>
        <v>SUPREME</v>
      </c>
      <c r="N625" s="101" t="str">
        <f>IF(E625&gt;0,+VLOOKUP($E625,'CODE GENERATOR'!$D:$T,6,FALSE),"")</f>
        <v>DARK GRAY</v>
      </c>
      <c r="O625" s="101" t="str">
        <f>IF(E625&gt;0,+VLOOKUP($E625,'CODE GENERATOR'!$D:$T,7,FALSE),"")</f>
        <v>DARK GRAY</v>
      </c>
      <c r="P625" s="101" t="str">
        <f t="shared" si="41"/>
        <v>DARK GRAY</v>
      </c>
      <c r="Q625" s="104" t="str">
        <f>IF(E625&gt;0,+VLOOKUP($E625,'CODE GENERATOR'!$D:$T,11,FALSE),"")</f>
        <v>R.TOPKG_BLY0065</v>
      </c>
      <c r="R625" s="104" t="str">
        <f>IF(E625&gt;0,+VLOOKUP($E625,'CODE GENERATOR'!$D:$T,12,FALSE),"")</f>
        <v>SUP0017DGYDGY</v>
      </c>
      <c r="S625" s="104" t="str">
        <f>IF(E625&gt;0,+VLOOKUP($E625,'CODE GENERATOR'!$D:$T,13,FALSE),"")</f>
        <v>R.TOPKG_BLY0065_SUP0017DGYDGY</v>
      </c>
      <c r="T625" s="104" t="str">
        <f t="shared" si="39"/>
        <v>R.TOPKG_BLY0065_SUP0017DGYDGY_10-11 Y</v>
      </c>
      <c r="U625" s="105">
        <v>8683711006794</v>
      </c>
      <c r="V625" s="107" t="str" cm="1">
        <f t="array" ref="V625">_xlfn.TEXTJOIN(";", TRUE, _xlfn.UNIQUE(_xlfn._xlws.FILTER(P$3:P$10029, C$3:C$10029=C625)))</f>
        <v>DARK GRAY;BORDEAUX</v>
      </c>
      <c r="W625" s="107" t="str" cm="1">
        <f t="array" ref="W625">_xlfn.TEXTJOIN(";", TRUE, _xlfn.UNIQUE(_xlfn._xlws.FILTER(F$3:F$10029, C$3:C$10029=C625)))</f>
        <v>6-7 Y;8-9 Y;10-11 Y;12-13 Y;14-15 Y</v>
      </c>
      <c r="X625" s="101">
        <f>IF(E625&gt;0,+VLOOKUP($E625,'CODE GENERATOR'!$D:$AC,19,FALSE),0)</f>
        <v>0</v>
      </c>
      <c r="Y625" s="101" t="str">
        <f>IF(E625&gt;0,+VLOOKUP($E625,'CODE GENERATOR'!$D:$AC,20,FALSE),0)</f>
        <v/>
      </c>
      <c r="Z625" s="101" t="str">
        <f>IF(E625&gt;0,+VLOOKUP($E625,'CODE GENERATOR'!$D:$AC,21,FALSE),0)</f>
        <v/>
      </c>
      <c r="AA625" s="101" t="str">
        <f>IF(E625&gt;0,+VLOOKUP($E625,'CODE GENERATOR'!$D:$AC,22,FALSE),0)</f>
        <v/>
      </c>
      <c r="AB625" s="101" t="str">
        <f>IF(E625&gt;0,+VLOOKUP($E625,'CODE GENERATOR'!$D:$AC,23,FALSE),0)</f>
        <v/>
      </c>
      <c r="AC625" s="101" t="str">
        <f>IF(E625&gt;0,+VLOOKUP($E625,'CODE GENERATOR'!$D:$AC,24,FALSE),0)</f>
        <v/>
      </c>
      <c r="AD625" s="101" t="str">
        <f>IF(E625&gt;0,+VLOOKUP($E625,'CODE GENERATOR'!$D:$AC,25,FALSE),0)</f>
        <v/>
      </c>
      <c r="AE625" s="101" t="str">
        <f>IF(E625&gt;0,+VLOOKUP($E625,'CODE GENERATOR'!$D:$AC,26,FALSE),0)</f>
        <v/>
      </c>
      <c r="AF625" s="149" t="str">
        <f>IF($C625&gt;0,$C625&amp;" "&amp;$P625&amp;" "&amp;+VLOOKUP($C625,'STYLE NAMES'!$B:$AC,10,FALSE),"""")</f>
        <v>ASPEN-JR DARK GRAY GIRL'S LONG SLEEVE BASE LAYER QUARTER ZIP</v>
      </c>
      <c r="AG625" s="101" t="str">
        <f>"Enjoy our "&amp;(AF625)&amp;"; "&amp;IF(C625&gt;0,+VLOOKUP($C625,'STYLE NAMES'!$B:$AC,11,FALSE),"")</f>
        <v>Enjoy our ASPEN-JR DARK GRAY GIRL'S LONG SLEEVE BASE LAYER QUARTER ZIP; ASPEN-JR Quarter Zip Base Layer / Second Skin
Chic, comfortable and technical
These elegant base layers are designed to ride and train in style.
Available in many colors to match your horse's gear.</v>
      </c>
      <c r="AH625" s="101" t="str">
        <f>IF(C625&gt;0,+VLOOKUP($C625,'STYLE NAMES'!$B:$AC,12,FALSE),"")</f>
        <v>*Extra-soft and comfortable technical jersey
* 4-way stretch fabric
* Breathable and Quick Dry
* Wrinkle-free and Easy Care
Composition:
90% Polyamide 10% Elasthane</v>
      </c>
      <c r="AI625" s="101" t="str">
        <f>IF(C625&gt;0,+VLOOKUP($C625,'STYLE NAMES'!$B:$AC,13,FALSE),"")</f>
        <v>Machine Wash at 30°C
Mild process
Iron at low temperature
Iron from REVERSE
Do NOT iron on logos or prints
Do not bleach
Do NOT Tumble Dry</v>
      </c>
      <c r="AJ625" s="149" t="str">
        <f>IF($C625&gt;0,$C625&amp;" "&amp;$P625&amp;" "&amp;+VLOOKUP($C625,'STYLE NAMES'!$B:$AC,14,FALSE),"""")</f>
        <v>ASPEN-JR DARK GRAY KIZ ÇOCUK UZUN KOL FERMUARLI T-SHIRT</v>
      </c>
      <c r="AK625" s="149" t="str">
        <f>"Cavalier SanMarco tarafından tasarlanan "&amp;(AJ625)&amp;"; "&amp;IF(C625&gt;0,+VLOOKUP($C625,'STYLE NAMES'!$B:$AC,15,FALSE),"")</f>
        <v>Cavalier SanMarco tarafından tasarlanan ASPEN-JR DARK GRAY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25" s="149" t="str">
        <f>IF(C625&gt;0,+VLOOKUP($C625,'STYLE NAMES'!$B:$AC,16,FALSE),"")</f>
        <v>*Ekstra yumuşak ve rahat teknik örme kumaş
* 4 yöne esneyen kumaş
* Nefes Alabilir ve Hızlı Kuruma
* Kırışmaz ve Bakımı Kolay
Kompozisyon:
%90 Polyamid %10 Elastan</v>
      </c>
      <c r="AM625" s="149" t="str">
        <f>IF(C625&gt;0,+VLOOKUP($C625,'STYLE NAMES'!$B:$AC,17,FALSE),"")</f>
        <v>Makinede 30°C' de Yıkayın
Hassas Yıkama
Ilık ütü yapın
Tersten ütüleyin
Logo ve baskıları ÜTÜLEMEYİN
Çamaşır suyu kullanmayın
Kurutma Makinesinde Kurutmayın</v>
      </c>
      <c r="AN625" s="149" t="str">
        <f>IF($C625&gt;0,$C625&amp;" "&amp;$P625&amp;" "&amp;+VLOOKUP($C625,'STYLE NAMES'!$B:$AC,18,FALSE),"""")</f>
        <v>ASPEN-JR DARK GRAY MAGLIETTA RAGAZZA MANICA LUNGA QUARTER ZIP</v>
      </c>
      <c r="AO625" s="101" t="str">
        <f>"Disegnato da Cavalier SanMarco "&amp;(AN625)&amp;"; "&amp;IF(C625&gt;0,+VLOOKUP($C625,'STYLE NAMES'!$B:$AC,19,FALSE),"")</f>
        <v>Disegnato da Cavalier SanMarco ASPEN-JR DARK GRAY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25" s="101" t="str">
        <f>IF(C625&gt;0,+VLOOKUP($C625,'STYLE NAMES'!$B:$AC,20,FALSE),"")</f>
        <v>Jersey tecnico extra-morbido e confortevole 
Tessuto elasticizzato 4-way stretch 
Traspirante e ad asciugatura rapida 
No stiro e di facile manutenzione 
Composizione: 
90% Poliammide, 10% Elastan</v>
      </c>
      <c r="AQ625" s="101" t="str">
        <f>IF(C625&gt;0,+VLOOKUP($C625,'STYLE NAMES'!$B:$AC,21,FALSE),"")</f>
        <v>Lavare in lavatrice a 30°C Ciclo delicato 
Stirare a bassa temperatura
Stirare al rovescio 
Non stirare su loghi o stampe 
Non candeggiare 
Non asciugare in asciugatrice</v>
      </c>
      <c r="AR625" s="101">
        <f>IF(D625&gt;0,+VLOOKUP($C625,'STYLE NAMES'!$B:$AC,22,FALSE),"")</f>
        <v>0</v>
      </c>
      <c r="AS625" s="101">
        <f>IF(E625&gt;0,+VLOOKUP($C625,'STYLE NAMES'!$B:$AC,23,FALSE),"")</f>
        <v>0</v>
      </c>
      <c r="AT625" s="101">
        <f>IF(F625&gt;0,+VLOOKUP($C625,'STYLE NAMES'!$B:$AC,24,FALSE),"")</f>
        <v>0</v>
      </c>
      <c r="AU625" s="101">
        <f>IF(G625&gt;0,+VLOOKUP($C625,'STYLE NAMES'!$B:$AC,25,FALSE),"")</f>
        <v>0</v>
      </c>
      <c r="AV625" s="101">
        <f>+VLOOKUP($S625,'CODE GENERATOR'!$P:$AM,15,FALSE)</f>
        <v>0</v>
      </c>
      <c r="AW625" s="101">
        <f>+VLOOKUP($S625,'CODE GENERATOR'!$P:$AM,16,FALSE)</f>
        <v>0</v>
      </c>
      <c r="AX625" s="101">
        <f>+VLOOKUP($S625,'CODE GENERATOR'!$P:$AM,17,FALSE)</f>
        <v>0</v>
      </c>
      <c r="AY625" s="101">
        <f>+VLOOKUP($S625,'CODE GENERATOR'!$P:$AM,18,FALSE)</f>
        <v>0</v>
      </c>
      <c r="AZ625" s="101">
        <f>+VLOOKUP($S625,'CODE GENERATOR'!$P:$AM,19,FALSE)</f>
        <v>0</v>
      </c>
      <c r="BA625" s="101">
        <f>+VLOOKUP($S625,'CODE GENERATOR'!$P:$AM,20,FALSE)</f>
        <v>0</v>
      </c>
      <c r="BB625" s="101">
        <f>+VLOOKUP($S625,'CODE GENERATOR'!$P:$AM,21,FALSE)</f>
        <v>0</v>
      </c>
      <c r="BC625" s="101">
        <f>+VLOOKUP($S625,'CODE GENERATOR'!$P:$AM,22,FALSE)</f>
        <v>0</v>
      </c>
      <c r="BD625" s="101">
        <f>+VLOOKUP($S625,'CODE GENERATOR'!$P:$AM,23,FALSE)</f>
        <v>0</v>
      </c>
      <c r="BE625" s="101">
        <f>+VLOOKUP($S625,'CODE GENERATOR'!$P:$AM,24,FALSE)</f>
        <v>0</v>
      </c>
      <c r="BF625" s="101">
        <f>IF(C625&gt;0,+VLOOKUP(G625,'CATEGORY ID'!$A$1:$L$118,3,FALSE),"")</f>
        <v>30</v>
      </c>
      <c r="BG625" s="101">
        <f>IF(C625&gt;0,+VLOOKUP(H625,'CATEGORY ID'!$D$1:$L$118,3,FALSE),"")</f>
        <v>4</v>
      </c>
      <c r="BH625" s="101">
        <f>IF(C625&gt;0,+VLOOKUP((+H625&amp;I625),'CATEGORY ID'!$H$1:$I$121,2,FALSE),"")</f>
        <v>110</v>
      </c>
      <c r="BJ625" s="101">
        <f>IF(C625&gt;0,IF(COUNTIF('CATEGORY ID'!$K$1:$K$121,+H625&amp;K625) &gt; 0, +VLOOKUP(+H625&amp;K625,'CATEGORY ID'!$K$1:$L$121,2,FALSE),""),"")</f>
        <v>76</v>
      </c>
      <c r="BK625" s="101" t="str">
        <f>IF(C625&gt;0,IF(COUNTIF('CATEGORY ID'!$K$124:$K$165, +VLOOKUP(C625,'STYLE NAMES'!$B:$AE,30,FALSE)) &gt; 0, +VLOOKUP(VLOOKUP(C625,'STYLE NAMES'!$B:$AE,30,FALSE),'CATEGORY ID'!K:M,2,FALSE),""),"")</f>
        <v/>
      </c>
      <c r="BR625" s="101" t="str" cm="1">
        <f t="array" ref="BR625">IF(C625&gt;0,_xlfn.TEXTJOIN(";", TRUE,_xlfn.UNIQUE(_xlfn._xlws.FILTER(BF625:BQ625,(BF625:BQ625&gt;0)),TRUE,FALSE)),"")&amp;";"&amp;BS625</f>
        <v>30;4;110;76;229</v>
      </c>
      <c r="BS625" s="101">
        <v>229</v>
      </c>
      <c r="BU625" s="106">
        <f>IF(C625&gt;0,+VLOOKUP($C625,'STYLE NAMES'!$B:$AC,26,FALSE),"")</f>
        <v>69.900000000000006</v>
      </c>
      <c r="BV625" s="106">
        <f>IF(C625&gt;0,+VLOOKUP($C625,'STYLE NAMES'!$B:$AC,27,FALSE),"")</f>
        <v>3840</v>
      </c>
      <c r="BW625" s="106">
        <f>IF(C625&gt;0,+VLOOKUP($C625,'STYLE NAMES'!$B:$AC,28,FALSE),"")</f>
        <v>80.385000000000005</v>
      </c>
      <c r="BY625"/>
      <c r="BZ625" s="101">
        <v>4</v>
      </c>
      <c r="CA625" s="137">
        <f t="shared" si="42"/>
        <v>0</v>
      </c>
      <c r="CB625" s="137">
        <f>+VLOOKUP(C625,'[2]STYLES &amp; MODELS MATRIX'!$A:$G,7,FALSE)</f>
        <v>0</v>
      </c>
      <c r="CC625" s="137" t="str">
        <f>+VLOOKUP(C625,'[1]STYLES &amp; SIZE CHARTS'!$A:$H,8,FALSE)</f>
        <v>JT-GLSP1</v>
      </c>
      <c r="CD625" s="137"/>
      <c r="CE625" s="205"/>
      <c r="CF625" s="141"/>
    </row>
    <row r="626" spans="1:84" s="101" customFormat="1" ht="12" customHeight="1" x14ac:dyDescent="0.2">
      <c r="A626" s="102">
        <f t="shared" si="40"/>
        <v>8683711006800</v>
      </c>
      <c r="B626" s="101" t="s">
        <v>916</v>
      </c>
      <c r="C626" s="101" t="s">
        <v>137</v>
      </c>
      <c r="D626" s="101" t="s">
        <v>2973</v>
      </c>
      <c r="E626" s="203" t="s">
        <v>2424</v>
      </c>
      <c r="F626" s="101" t="s">
        <v>2355</v>
      </c>
      <c r="G626" s="101" t="str">
        <f>IF(C626&gt;0,+VLOOKUP($C626,'STYLE NAMES'!$B:$AC,4,FALSE),"")</f>
        <v>RIDER</v>
      </c>
      <c r="H626" s="101" t="str">
        <f>IF(C626&gt;0,+VLOOKUP($C626,'STYLE NAMES'!$B:$AC,5,FALSE),"")</f>
        <v>JUNIOR</v>
      </c>
      <c r="I626" s="101" t="str">
        <f>IF(C626&gt;0,+VLOOKUP($C626,'STYLE NAMES'!$B:$AC,6,FALSE),"")</f>
        <v>TOPS</v>
      </c>
      <c r="J626" s="101" t="str">
        <f>IF(C626&gt;0,+VLOOKUP($C626,'STYLE NAMES'!$B:$AC,7,FALSE),"")</f>
        <v>KIDS GIRL</v>
      </c>
      <c r="K626" s="101" t="str">
        <f>IF(C626&gt;0,+VLOOKUP($C626,'STYLE NAMES'!$B:$AC,8,FALSE),"")</f>
        <v>BASE LAYERS</v>
      </c>
      <c r="L626" s="101" t="str">
        <f>IF(E626&gt;0,+VLOOKUP($E626,'CODE GENERATOR'!$D:$T,3,FALSE),"")</f>
        <v>W</v>
      </c>
      <c r="M626" s="101" t="str">
        <f>IF(E626&gt;0,+VLOOKUP($E626,'CODE GENERATOR'!$D:$T,4,FALSE),"")</f>
        <v>SUPREME</v>
      </c>
      <c r="N626" s="101" t="str">
        <f>IF(E626&gt;0,+VLOOKUP($E626,'CODE GENERATOR'!$D:$T,6,FALSE),"")</f>
        <v>DARK GRAY</v>
      </c>
      <c r="O626" s="101" t="str">
        <f>IF(E626&gt;0,+VLOOKUP($E626,'CODE GENERATOR'!$D:$T,7,FALSE),"")</f>
        <v>DARK GRAY</v>
      </c>
      <c r="P626" s="101" t="str">
        <f t="shared" si="41"/>
        <v>DARK GRAY</v>
      </c>
      <c r="Q626" s="104" t="str">
        <f>IF(E626&gt;0,+VLOOKUP($E626,'CODE GENERATOR'!$D:$T,11,FALSE),"")</f>
        <v>R.TOPKG_BLY0065</v>
      </c>
      <c r="R626" s="104" t="str">
        <f>IF(E626&gt;0,+VLOOKUP($E626,'CODE GENERATOR'!$D:$T,12,FALSE),"")</f>
        <v>SUP0017DGYDGY</v>
      </c>
      <c r="S626" s="104" t="str">
        <f>IF(E626&gt;0,+VLOOKUP($E626,'CODE GENERATOR'!$D:$T,13,FALSE),"")</f>
        <v>R.TOPKG_BLY0065_SUP0017DGYDGY</v>
      </c>
      <c r="T626" s="104" t="str">
        <f t="shared" si="39"/>
        <v>R.TOPKG_BLY0065_SUP0017DGYDGY_12-13 Y</v>
      </c>
      <c r="U626" s="105">
        <v>8683711006800</v>
      </c>
      <c r="V626" s="107" t="str" cm="1">
        <f t="array" ref="V626">_xlfn.TEXTJOIN(";", TRUE, _xlfn.UNIQUE(_xlfn._xlws.FILTER(P$3:P$10029, C$3:C$10029=C626)))</f>
        <v>DARK GRAY;BORDEAUX</v>
      </c>
      <c r="W626" s="107" t="str" cm="1">
        <f t="array" ref="W626">_xlfn.TEXTJOIN(";", TRUE, _xlfn.UNIQUE(_xlfn._xlws.FILTER(F$3:F$10029, C$3:C$10029=C626)))</f>
        <v>6-7 Y;8-9 Y;10-11 Y;12-13 Y;14-15 Y</v>
      </c>
      <c r="X626" s="101">
        <f>IF(E626&gt;0,+VLOOKUP($E626,'CODE GENERATOR'!$D:$AC,19,FALSE),0)</f>
        <v>0</v>
      </c>
      <c r="Y626" s="101" t="str">
        <f>IF(E626&gt;0,+VLOOKUP($E626,'CODE GENERATOR'!$D:$AC,20,FALSE),0)</f>
        <v/>
      </c>
      <c r="Z626" s="101" t="str">
        <f>IF(E626&gt;0,+VLOOKUP($E626,'CODE GENERATOR'!$D:$AC,21,FALSE),0)</f>
        <v/>
      </c>
      <c r="AA626" s="101" t="str">
        <f>IF(E626&gt;0,+VLOOKUP($E626,'CODE GENERATOR'!$D:$AC,22,FALSE),0)</f>
        <v/>
      </c>
      <c r="AB626" s="101" t="str">
        <f>IF(E626&gt;0,+VLOOKUP($E626,'CODE GENERATOR'!$D:$AC,23,FALSE),0)</f>
        <v/>
      </c>
      <c r="AC626" s="101" t="str">
        <f>IF(E626&gt;0,+VLOOKUP($E626,'CODE GENERATOR'!$D:$AC,24,FALSE),0)</f>
        <v/>
      </c>
      <c r="AD626" s="101" t="str">
        <f>IF(E626&gt;0,+VLOOKUP($E626,'CODE GENERATOR'!$D:$AC,25,FALSE),0)</f>
        <v/>
      </c>
      <c r="AE626" s="101" t="str">
        <f>IF(E626&gt;0,+VLOOKUP($E626,'CODE GENERATOR'!$D:$AC,26,FALSE),0)</f>
        <v/>
      </c>
      <c r="AF626" s="149" t="str">
        <f>IF($C626&gt;0,$C626&amp;" "&amp;$P626&amp;" "&amp;+VLOOKUP($C626,'STYLE NAMES'!$B:$AC,10,FALSE),"""")</f>
        <v>ASPEN-JR DARK GRAY GIRL'S LONG SLEEVE BASE LAYER QUARTER ZIP</v>
      </c>
      <c r="AG626" s="101" t="str">
        <f>"Enjoy our "&amp;(AF626)&amp;"; "&amp;IF(C626&gt;0,+VLOOKUP($C626,'STYLE NAMES'!$B:$AC,11,FALSE),"")</f>
        <v>Enjoy our ASPEN-JR DARK GRAY GIRL'S LONG SLEEVE BASE LAYER QUARTER ZIP; ASPEN-JR Quarter Zip Base Layer / Second Skin
Chic, comfortable and technical
These elegant base layers are designed to ride and train in style.
Available in many colors to match your horse's gear.</v>
      </c>
      <c r="AH626" s="101" t="str">
        <f>IF(C626&gt;0,+VLOOKUP($C626,'STYLE NAMES'!$B:$AC,12,FALSE),"")</f>
        <v>*Extra-soft and comfortable technical jersey
* 4-way stretch fabric
* Breathable and Quick Dry
* Wrinkle-free and Easy Care
Composition:
90% Polyamide 10% Elasthane</v>
      </c>
      <c r="AI626" s="101" t="str">
        <f>IF(C626&gt;0,+VLOOKUP($C626,'STYLE NAMES'!$B:$AC,13,FALSE),"")</f>
        <v>Machine Wash at 30°C
Mild process
Iron at low temperature
Iron from REVERSE
Do NOT iron on logos or prints
Do not bleach
Do NOT Tumble Dry</v>
      </c>
      <c r="AJ626" s="149" t="str">
        <f>IF($C626&gt;0,$C626&amp;" "&amp;$P626&amp;" "&amp;+VLOOKUP($C626,'STYLE NAMES'!$B:$AC,14,FALSE),"""")</f>
        <v>ASPEN-JR DARK GRAY KIZ ÇOCUK UZUN KOL FERMUARLI T-SHIRT</v>
      </c>
      <c r="AK626" s="149" t="str">
        <f>"Cavalier SanMarco tarafından tasarlanan "&amp;(AJ626)&amp;"; "&amp;IF(C626&gt;0,+VLOOKUP($C626,'STYLE NAMES'!$B:$AC,15,FALSE),"")</f>
        <v>Cavalier SanMarco tarafından tasarlanan ASPEN-JR DARK GRAY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26" s="149" t="str">
        <f>IF(C626&gt;0,+VLOOKUP($C626,'STYLE NAMES'!$B:$AC,16,FALSE),"")</f>
        <v>*Ekstra yumuşak ve rahat teknik örme kumaş
* 4 yöne esneyen kumaş
* Nefes Alabilir ve Hızlı Kuruma
* Kırışmaz ve Bakımı Kolay
Kompozisyon:
%90 Polyamid %10 Elastan</v>
      </c>
      <c r="AM626" s="149" t="str">
        <f>IF(C626&gt;0,+VLOOKUP($C626,'STYLE NAMES'!$B:$AC,17,FALSE),"")</f>
        <v>Makinede 30°C' de Yıkayın
Hassas Yıkama
Ilık ütü yapın
Tersten ütüleyin
Logo ve baskıları ÜTÜLEMEYİN
Çamaşır suyu kullanmayın
Kurutma Makinesinde Kurutmayın</v>
      </c>
      <c r="AN626" s="149" t="str">
        <f>IF($C626&gt;0,$C626&amp;" "&amp;$P626&amp;" "&amp;+VLOOKUP($C626,'STYLE NAMES'!$B:$AC,18,FALSE),"""")</f>
        <v>ASPEN-JR DARK GRAY MAGLIETTA RAGAZZA MANICA LUNGA QUARTER ZIP</v>
      </c>
      <c r="AO626" s="101" t="str">
        <f>"Disegnato da Cavalier SanMarco "&amp;(AN626)&amp;"; "&amp;IF(C626&gt;0,+VLOOKUP($C626,'STYLE NAMES'!$B:$AC,19,FALSE),"")</f>
        <v>Disegnato da Cavalier SanMarco ASPEN-JR DARK GRAY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26" s="101" t="str">
        <f>IF(C626&gt;0,+VLOOKUP($C626,'STYLE NAMES'!$B:$AC,20,FALSE),"")</f>
        <v>Jersey tecnico extra-morbido e confortevole 
Tessuto elasticizzato 4-way stretch 
Traspirante e ad asciugatura rapida 
No stiro e di facile manutenzione 
Composizione: 
90% Poliammide, 10% Elastan</v>
      </c>
      <c r="AQ626" s="101" t="str">
        <f>IF(C626&gt;0,+VLOOKUP($C626,'STYLE NAMES'!$B:$AC,21,FALSE),"")</f>
        <v>Lavare in lavatrice a 30°C Ciclo delicato 
Stirare a bassa temperatura
Stirare al rovescio 
Non stirare su loghi o stampe 
Non candeggiare 
Non asciugare in asciugatrice</v>
      </c>
      <c r="AR626" s="101">
        <f>IF(D626&gt;0,+VLOOKUP($C626,'STYLE NAMES'!$B:$AC,22,FALSE),"")</f>
        <v>0</v>
      </c>
      <c r="AS626" s="101">
        <f>IF(E626&gt;0,+VLOOKUP($C626,'STYLE NAMES'!$B:$AC,23,FALSE),"")</f>
        <v>0</v>
      </c>
      <c r="AT626" s="101">
        <f>IF(F626&gt;0,+VLOOKUP($C626,'STYLE NAMES'!$B:$AC,24,FALSE),"")</f>
        <v>0</v>
      </c>
      <c r="AU626" s="101">
        <f>IF(G626&gt;0,+VLOOKUP($C626,'STYLE NAMES'!$B:$AC,25,FALSE),"")</f>
        <v>0</v>
      </c>
      <c r="AV626" s="101">
        <f>+VLOOKUP($S626,'CODE GENERATOR'!$P:$AM,15,FALSE)</f>
        <v>0</v>
      </c>
      <c r="AW626" s="101">
        <f>+VLOOKUP($S626,'CODE GENERATOR'!$P:$AM,16,FALSE)</f>
        <v>0</v>
      </c>
      <c r="AX626" s="101">
        <f>+VLOOKUP($S626,'CODE GENERATOR'!$P:$AM,17,FALSE)</f>
        <v>0</v>
      </c>
      <c r="AY626" s="101">
        <f>+VLOOKUP($S626,'CODE GENERATOR'!$P:$AM,18,FALSE)</f>
        <v>0</v>
      </c>
      <c r="AZ626" s="101">
        <f>+VLOOKUP($S626,'CODE GENERATOR'!$P:$AM,19,FALSE)</f>
        <v>0</v>
      </c>
      <c r="BA626" s="101">
        <f>+VLOOKUP($S626,'CODE GENERATOR'!$P:$AM,20,FALSE)</f>
        <v>0</v>
      </c>
      <c r="BB626" s="101">
        <f>+VLOOKUP($S626,'CODE GENERATOR'!$P:$AM,21,FALSE)</f>
        <v>0</v>
      </c>
      <c r="BC626" s="101">
        <f>+VLOOKUP($S626,'CODE GENERATOR'!$P:$AM,22,FALSE)</f>
        <v>0</v>
      </c>
      <c r="BD626" s="101">
        <f>+VLOOKUP($S626,'CODE GENERATOR'!$P:$AM,23,FALSE)</f>
        <v>0</v>
      </c>
      <c r="BE626" s="101">
        <f>+VLOOKUP($S626,'CODE GENERATOR'!$P:$AM,24,FALSE)</f>
        <v>0</v>
      </c>
      <c r="BF626" s="101">
        <f>IF(C626&gt;0,+VLOOKUP(G626,'CATEGORY ID'!$A$1:$L$118,3,FALSE),"")</f>
        <v>30</v>
      </c>
      <c r="BG626" s="101">
        <f>IF(C626&gt;0,+VLOOKUP(H626,'CATEGORY ID'!$D$1:$L$118,3,FALSE),"")</f>
        <v>4</v>
      </c>
      <c r="BH626" s="101">
        <f>IF(C626&gt;0,+VLOOKUP((+H626&amp;I626),'CATEGORY ID'!$H$1:$I$121,2,FALSE),"")</f>
        <v>110</v>
      </c>
      <c r="BJ626" s="101">
        <f>IF(C626&gt;0,IF(COUNTIF('CATEGORY ID'!$K$1:$K$121,+H626&amp;K626) &gt; 0, +VLOOKUP(+H626&amp;K626,'CATEGORY ID'!$K$1:$L$121,2,FALSE),""),"")</f>
        <v>76</v>
      </c>
      <c r="BK626" s="101" t="str">
        <f>IF(C626&gt;0,IF(COUNTIF('CATEGORY ID'!$K$124:$K$165, +VLOOKUP(C626,'STYLE NAMES'!$B:$AE,30,FALSE)) &gt; 0, +VLOOKUP(VLOOKUP(C626,'STYLE NAMES'!$B:$AE,30,FALSE),'CATEGORY ID'!K:M,2,FALSE),""),"")</f>
        <v/>
      </c>
      <c r="BR626" s="101" t="str" cm="1">
        <f t="array" ref="BR626">IF(C626&gt;0,_xlfn.TEXTJOIN(";", TRUE,_xlfn.UNIQUE(_xlfn._xlws.FILTER(BF626:BQ626,(BF626:BQ626&gt;0)),TRUE,FALSE)),"")&amp;";"&amp;BS626</f>
        <v>30;4;110;76;229</v>
      </c>
      <c r="BS626" s="101">
        <v>229</v>
      </c>
      <c r="BU626" s="106">
        <f>IF(C626&gt;0,+VLOOKUP($C626,'STYLE NAMES'!$B:$AC,26,FALSE),"")</f>
        <v>69.900000000000006</v>
      </c>
      <c r="BV626" s="106">
        <f>IF(C626&gt;0,+VLOOKUP($C626,'STYLE NAMES'!$B:$AC,27,FALSE),"")</f>
        <v>3840</v>
      </c>
      <c r="BW626" s="106">
        <f>IF(C626&gt;0,+VLOOKUP($C626,'STYLE NAMES'!$B:$AC,28,FALSE),"")</f>
        <v>80.385000000000005</v>
      </c>
      <c r="BY626"/>
      <c r="BZ626" s="101">
        <v>3</v>
      </c>
      <c r="CA626" s="137">
        <f t="shared" si="42"/>
        <v>0</v>
      </c>
      <c r="CB626" s="137">
        <f>+VLOOKUP(C626,'[2]STYLES &amp; MODELS MATRIX'!$A:$G,7,FALSE)</f>
        <v>0</v>
      </c>
      <c r="CC626" s="137" t="str">
        <f>+VLOOKUP(C626,'[1]STYLES &amp; SIZE CHARTS'!$A:$H,8,FALSE)</f>
        <v>JT-GLSP1</v>
      </c>
      <c r="CD626" s="137"/>
      <c r="CE626" s="205"/>
      <c r="CF626" s="141"/>
    </row>
    <row r="627" spans="1:84" s="101" customFormat="1" ht="12" customHeight="1" x14ac:dyDescent="0.2">
      <c r="A627" s="102">
        <f t="shared" si="40"/>
        <v>8683711010036</v>
      </c>
      <c r="B627" s="101" t="s">
        <v>916</v>
      </c>
      <c r="C627" s="101" t="s">
        <v>137</v>
      </c>
      <c r="D627" s="101" t="s">
        <v>2973</v>
      </c>
      <c r="E627" s="203" t="s">
        <v>2424</v>
      </c>
      <c r="F627" s="101" t="s">
        <v>2356</v>
      </c>
      <c r="G627" s="101" t="str">
        <f>IF(C627&gt;0,+VLOOKUP($C627,'STYLE NAMES'!$B:$AC,4,FALSE),"")</f>
        <v>RIDER</v>
      </c>
      <c r="H627" s="101" t="str">
        <f>IF(C627&gt;0,+VLOOKUP($C627,'STYLE NAMES'!$B:$AC,5,FALSE),"")</f>
        <v>JUNIOR</v>
      </c>
      <c r="I627" s="101" t="str">
        <f>IF(C627&gt;0,+VLOOKUP($C627,'STYLE NAMES'!$B:$AC,6,FALSE),"")</f>
        <v>TOPS</v>
      </c>
      <c r="J627" s="101" t="str">
        <f>IF(C627&gt;0,+VLOOKUP($C627,'STYLE NAMES'!$B:$AC,7,FALSE),"")</f>
        <v>KIDS GIRL</v>
      </c>
      <c r="K627" s="101" t="str">
        <f>IF(C627&gt;0,+VLOOKUP($C627,'STYLE NAMES'!$B:$AC,8,FALSE),"")</f>
        <v>BASE LAYERS</v>
      </c>
      <c r="L627" s="101" t="str">
        <f>IF(E627&gt;0,+VLOOKUP($E627,'CODE GENERATOR'!$D:$T,3,FALSE),"")</f>
        <v>W</v>
      </c>
      <c r="M627" s="101" t="str">
        <f>IF(E627&gt;0,+VLOOKUP($E627,'CODE GENERATOR'!$D:$T,4,FALSE),"")</f>
        <v>SUPREME</v>
      </c>
      <c r="N627" s="101" t="str">
        <f>IF(E627&gt;0,+VLOOKUP($E627,'CODE GENERATOR'!$D:$T,6,FALSE),"")</f>
        <v>DARK GRAY</v>
      </c>
      <c r="O627" s="101" t="str">
        <f>IF(E627&gt;0,+VLOOKUP($E627,'CODE GENERATOR'!$D:$T,7,FALSE),"")</f>
        <v>DARK GRAY</v>
      </c>
      <c r="P627" s="101" t="str">
        <f t="shared" si="41"/>
        <v>DARK GRAY</v>
      </c>
      <c r="Q627" s="104" t="str">
        <f>IF(E627&gt;0,+VLOOKUP($E627,'CODE GENERATOR'!$D:$T,11,FALSE),"")</f>
        <v>R.TOPKG_BLY0065</v>
      </c>
      <c r="R627" s="104" t="str">
        <f>IF(E627&gt;0,+VLOOKUP($E627,'CODE GENERATOR'!$D:$T,12,FALSE),"")</f>
        <v>SUP0017DGYDGY</v>
      </c>
      <c r="S627" s="104" t="str">
        <f>IF(E627&gt;0,+VLOOKUP($E627,'CODE GENERATOR'!$D:$T,13,FALSE),"")</f>
        <v>R.TOPKG_BLY0065_SUP0017DGYDGY</v>
      </c>
      <c r="T627" s="104" t="str">
        <f t="shared" si="39"/>
        <v>R.TOPKG_BLY0065_SUP0017DGYDGY_14-15 Y</v>
      </c>
      <c r="U627" s="105">
        <v>8683711010036</v>
      </c>
      <c r="V627" s="107" t="str" cm="1">
        <f t="array" ref="V627">_xlfn.TEXTJOIN(";", TRUE, _xlfn.UNIQUE(_xlfn._xlws.FILTER(P$3:P$10029, C$3:C$10029=C627)))</f>
        <v>DARK GRAY;BORDEAUX</v>
      </c>
      <c r="W627" s="107" t="str" cm="1">
        <f t="array" ref="W627">_xlfn.TEXTJOIN(";", TRUE, _xlfn.UNIQUE(_xlfn._xlws.FILTER(F$3:F$10029, C$3:C$10029=C627)))</f>
        <v>6-7 Y;8-9 Y;10-11 Y;12-13 Y;14-15 Y</v>
      </c>
      <c r="X627" s="101">
        <f>IF(E627&gt;0,+VLOOKUP($E627,'CODE GENERATOR'!$D:$AC,19,FALSE),0)</f>
        <v>0</v>
      </c>
      <c r="Y627" s="101" t="str">
        <f>IF(E627&gt;0,+VLOOKUP($E627,'CODE GENERATOR'!$D:$AC,20,FALSE),0)</f>
        <v/>
      </c>
      <c r="Z627" s="101" t="str">
        <f>IF(E627&gt;0,+VLOOKUP($E627,'CODE GENERATOR'!$D:$AC,21,FALSE),0)</f>
        <v/>
      </c>
      <c r="AA627" s="101" t="str">
        <f>IF(E627&gt;0,+VLOOKUP($E627,'CODE GENERATOR'!$D:$AC,22,FALSE),0)</f>
        <v/>
      </c>
      <c r="AB627" s="101" t="str">
        <f>IF(E627&gt;0,+VLOOKUP($E627,'CODE GENERATOR'!$D:$AC,23,FALSE),0)</f>
        <v/>
      </c>
      <c r="AC627" s="101" t="str">
        <f>IF(E627&gt;0,+VLOOKUP($E627,'CODE GENERATOR'!$D:$AC,24,FALSE),0)</f>
        <v/>
      </c>
      <c r="AD627" s="101" t="str">
        <f>IF(E627&gt;0,+VLOOKUP($E627,'CODE GENERATOR'!$D:$AC,25,FALSE),0)</f>
        <v/>
      </c>
      <c r="AE627" s="101" t="str">
        <f>IF(E627&gt;0,+VLOOKUP($E627,'CODE GENERATOR'!$D:$AC,26,FALSE),0)</f>
        <v/>
      </c>
      <c r="AF627" s="149" t="str">
        <f>IF($C627&gt;0,$C627&amp;" "&amp;$P627&amp;" "&amp;+VLOOKUP($C627,'STYLE NAMES'!$B:$AC,10,FALSE),"""")</f>
        <v>ASPEN-JR DARK GRAY GIRL'S LONG SLEEVE BASE LAYER QUARTER ZIP</v>
      </c>
      <c r="AG627" s="101" t="str">
        <f>"Enjoy our "&amp;(AF627)&amp;"; "&amp;IF(C627&gt;0,+VLOOKUP($C627,'STYLE NAMES'!$B:$AC,11,FALSE),"")</f>
        <v>Enjoy our ASPEN-JR DARK GRAY GIRL'S LONG SLEEVE BASE LAYER QUARTER ZIP; ASPEN-JR Quarter Zip Base Layer / Second Skin
Chic, comfortable and technical
These elegant base layers are designed to ride and train in style.
Available in many colors to match your horse's gear.</v>
      </c>
      <c r="AH627" s="101" t="str">
        <f>IF(C627&gt;0,+VLOOKUP($C627,'STYLE NAMES'!$B:$AC,12,FALSE),"")</f>
        <v>*Extra-soft and comfortable technical jersey
* 4-way stretch fabric
* Breathable and Quick Dry
* Wrinkle-free and Easy Care
Composition:
90% Polyamide 10% Elasthane</v>
      </c>
      <c r="AI627" s="101" t="str">
        <f>IF(C627&gt;0,+VLOOKUP($C627,'STYLE NAMES'!$B:$AC,13,FALSE),"")</f>
        <v>Machine Wash at 30°C
Mild process
Iron at low temperature
Iron from REVERSE
Do NOT iron on logos or prints
Do not bleach
Do NOT Tumble Dry</v>
      </c>
      <c r="AJ627" s="149" t="str">
        <f>IF($C627&gt;0,$C627&amp;" "&amp;$P627&amp;" "&amp;+VLOOKUP($C627,'STYLE NAMES'!$B:$AC,14,FALSE),"""")</f>
        <v>ASPEN-JR DARK GRAY KIZ ÇOCUK UZUN KOL FERMUARLI T-SHIRT</v>
      </c>
      <c r="AK627" s="149" t="str">
        <f>"Cavalier SanMarco tarafından tasarlanan "&amp;(AJ627)&amp;"; "&amp;IF(C627&gt;0,+VLOOKUP($C627,'STYLE NAMES'!$B:$AC,15,FALSE),"")</f>
        <v>Cavalier SanMarco tarafından tasarlanan ASPEN-JR DARK GRAY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27" s="149" t="str">
        <f>IF(C627&gt;0,+VLOOKUP($C627,'STYLE NAMES'!$B:$AC,16,FALSE),"")</f>
        <v>*Ekstra yumuşak ve rahat teknik örme kumaş
* 4 yöne esneyen kumaş
* Nefes Alabilir ve Hızlı Kuruma
* Kırışmaz ve Bakımı Kolay
Kompozisyon:
%90 Polyamid %10 Elastan</v>
      </c>
      <c r="AM627" s="149" t="str">
        <f>IF(C627&gt;0,+VLOOKUP($C627,'STYLE NAMES'!$B:$AC,17,FALSE),"")</f>
        <v>Makinede 30°C' de Yıkayın
Hassas Yıkama
Ilık ütü yapın
Tersten ütüleyin
Logo ve baskıları ÜTÜLEMEYİN
Çamaşır suyu kullanmayın
Kurutma Makinesinde Kurutmayın</v>
      </c>
      <c r="AN627" s="149" t="str">
        <f>IF($C627&gt;0,$C627&amp;" "&amp;$P627&amp;" "&amp;+VLOOKUP($C627,'STYLE NAMES'!$B:$AC,18,FALSE),"""")</f>
        <v>ASPEN-JR DARK GRAY MAGLIETTA RAGAZZA MANICA LUNGA QUARTER ZIP</v>
      </c>
      <c r="AO627" s="101" t="str">
        <f>"Disegnato da Cavalier SanMarco "&amp;(AN627)&amp;"; "&amp;IF(C627&gt;0,+VLOOKUP($C627,'STYLE NAMES'!$B:$AC,19,FALSE),"")</f>
        <v>Disegnato da Cavalier SanMarco ASPEN-JR DARK GRAY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27" s="101" t="str">
        <f>IF(C627&gt;0,+VLOOKUP($C627,'STYLE NAMES'!$B:$AC,20,FALSE),"")</f>
        <v>Jersey tecnico extra-morbido e confortevole 
Tessuto elasticizzato 4-way stretch 
Traspirante e ad asciugatura rapida 
No stiro e di facile manutenzione 
Composizione: 
90% Poliammide, 10% Elastan</v>
      </c>
      <c r="AQ627" s="101" t="str">
        <f>IF(C627&gt;0,+VLOOKUP($C627,'STYLE NAMES'!$B:$AC,21,FALSE),"")</f>
        <v>Lavare in lavatrice a 30°C Ciclo delicato 
Stirare a bassa temperatura
Stirare al rovescio 
Non stirare su loghi o stampe 
Non candeggiare 
Non asciugare in asciugatrice</v>
      </c>
      <c r="AR627" s="101">
        <f>IF(D627&gt;0,+VLOOKUP($C627,'STYLE NAMES'!$B:$AC,22,FALSE),"")</f>
        <v>0</v>
      </c>
      <c r="AS627" s="101">
        <f>IF(E627&gt;0,+VLOOKUP($C627,'STYLE NAMES'!$B:$AC,23,FALSE),"")</f>
        <v>0</v>
      </c>
      <c r="AT627" s="101">
        <f>IF(F627&gt;0,+VLOOKUP($C627,'STYLE NAMES'!$B:$AC,24,FALSE),"")</f>
        <v>0</v>
      </c>
      <c r="AU627" s="101">
        <f>IF(G627&gt;0,+VLOOKUP($C627,'STYLE NAMES'!$B:$AC,25,FALSE),"")</f>
        <v>0</v>
      </c>
      <c r="AV627" s="101">
        <f>+VLOOKUP($S627,'CODE GENERATOR'!$P:$AM,15,FALSE)</f>
        <v>0</v>
      </c>
      <c r="AW627" s="101">
        <f>+VLOOKUP($S627,'CODE GENERATOR'!$P:$AM,16,FALSE)</f>
        <v>0</v>
      </c>
      <c r="AX627" s="101">
        <f>+VLOOKUP($S627,'CODE GENERATOR'!$P:$AM,17,FALSE)</f>
        <v>0</v>
      </c>
      <c r="AY627" s="101">
        <f>+VLOOKUP($S627,'CODE GENERATOR'!$P:$AM,18,FALSE)</f>
        <v>0</v>
      </c>
      <c r="AZ627" s="101">
        <f>+VLOOKUP($S627,'CODE GENERATOR'!$P:$AM,19,FALSE)</f>
        <v>0</v>
      </c>
      <c r="BA627" s="101">
        <f>+VLOOKUP($S627,'CODE GENERATOR'!$P:$AM,20,FALSE)</f>
        <v>0</v>
      </c>
      <c r="BB627" s="101">
        <f>+VLOOKUP($S627,'CODE GENERATOR'!$P:$AM,21,FALSE)</f>
        <v>0</v>
      </c>
      <c r="BC627" s="101">
        <f>+VLOOKUP($S627,'CODE GENERATOR'!$P:$AM,22,FALSE)</f>
        <v>0</v>
      </c>
      <c r="BD627" s="101">
        <f>+VLOOKUP($S627,'CODE GENERATOR'!$P:$AM,23,FALSE)</f>
        <v>0</v>
      </c>
      <c r="BE627" s="101">
        <f>+VLOOKUP($S627,'CODE GENERATOR'!$P:$AM,24,FALSE)</f>
        <v>0</v>
      </c>
      <c r="BF627" s="101">
        <f>IF(C627&gt;0,+VLOOKUP(G627,'CATEGORY ID'!$A$1:$L$118,3,FALSE),"")</f>
        <v>30</v>
      </c>
      <c r="BG627" s="101">
        <f>IF(C627&gt;0,+VLOOKUP(H627,'CATEGORY ID'!$D$1:$L$118,3,FALSE),"")</f>
        <v>4</v>
      </c>
      <c r="BH627" s="101">
        <f>IF(C627&gt;0,+VLOOKUP((+H627&amp;I627),'CATEGORY ID'!$H$1:$I$121,2,FALSE),"")</f>
        <v>110</v>
      </c>
      <c r="BJ627" s="101">
        <f>IF(C627&gt;0,IF(COUNTIF('CATEGORY ID'!$K$1:$K$121,+H627&amp;K627) &gt; 0, +VLOOKUP(+H627&amp;K627,'CATEGORY ID'!$K$1:$L$121,2,FALSE),""),"")</f>
        <v>76</v>
      </c>
      <c r="BK627" s="101" t="str">
        <f>IF(C627&gt;0,IF(COUNTIF('CATEGORY ID'!$K$124:$K$165, +VLOOKUP(C627,'STYLE NAMES'!$B:$AE,30,FALSE)) &gt; 0, +VLOOKUP(VLOOKUP(C627,'STYLE NAMES'!$B:$AE,30,FALSE),'CATEGORY ID'!K:M,2,FALSE),""),"")</f>
        <v/>
      </c>
      <c r="BR627" s="101" t="str" cm="1">
        <f t="array" ref="BR627">IF(C627&gt;0,_xlfn.TEXTJOIN(";", TRUE,_xlfn.UNIQUE(_xlfn._xlws.FILTER(BF627:BQ627,(BF627:BQ627&gt;0)),TRUE,FALSE)),"")&amp;";"&amp;BS627</f>
        <v>30;4;110;76;229</v>
      </c>
      <c r="BS627" s="101">
        <v>229</v>
      </c>
      <c r="BU627" s="106">
        <f>IF(C627&gt;0,+VLOOKUP($C627,'STYLE NAMES'!$B:$AC,26,FALSE),"")</f>
        <v>69.900000000000006</v>
      </c>
      <c r="BV627" s="106">
        <f>IF(C627&gt;0,+VLOOKUP($C627,'STYLE NAMES'!$B:$AC,27,FALSE),"")</f>
        <v>3840</v>
      </c>
      <c r="BW627" s="106">
        <f>IF(C627&gt;0,+VLOOKUP($C627,'STYLE NAMES'!$B:$AC,28,FALSE),"")</f>
        <v>80.385000000000005</v>
      </c>
      <c r="BY627"/>
      <c r="BZ627" s="101">
        <v>0</v>
      </c>
      <c r="CA627" s="137">
        <f t="shared" si="42"/>
        <v>0</v>
      </c>
      <c r="CB627" s="137">
        <f>+VLOOKUP(C627,'[2]STYLES &amp; MODELS MATRIX'!$A:$G,7,FALSE)</f>
        <v>0</v>
      </c>
      <c r="CC627" s="137" t="str">
        <f>+VLOOKUP(C627,'[1]STYLES &amp; SIZE CHARTS'!$A:$H,8,FALSE)</f>
        <v>JT-GLSP1</v>
      </c>
      <c r="CD627" s="137"/>
      <c r="CE627" s="205"/>
      <c r="CF627" s="141"/>
    </row>
    <row r="628" spans="1:84" s="101" customFormat="1" ht="12" customHeight="1" x14ac:dyDescent="0.2">
      <c r="A628" s="102">
        <f t="shared" si="40"/>
        <v>8683711006817</v>
      </c>
      <c r="B628" s="101" t="s">
        <v>916</v>
      </c>
      <c r="C628" s="101" t="s">
        <v>137</v>
      </c>
      <c r="D628" s="101" t="s">
        <v>2973</v>
      </c>
      <c r="E628" s="203" t="s">
        <v>2425</v>
      </c>
      <c r="F628" s="101" t="s">
        <v>2352</v>
      </c>
      <c r="G628" s="101" t="str">
        <f>IF(C628&gt;0,+VLOOKUP($C628,'STYLE NAMES'!$B:$AC,4,FALSE),"")</f>
        <v>RIDER</v>
      </c>
      <c r="H628" s="101" t="str">
        <f>IF(C628&gt;0,+VLOOKUP($C628,'STYLE NAMES'!$B:$AC,5,FALSE),"")</f>
        <v>JUNIOR</v>
      </c>
      <c r="I628" s="101" t="str">
        <f>IF(C628&gt;0,+VLOOKUP($C628,'STYLE NAMES'!$B:$AC,6,FALSE),"")</f>
        <v>TOPS</v>
      </c>
      <c r="J628" s="101" t="str">
        <f>IF(C628&gt;0,+VLOOKUP($C628,'STYLE NAMES'!$B:$AC,7,FALSE),"")</f>
        <v>KIDS GIRL</v>
      </c>
      <c r="K628" s="101" t="str">
        <f>IF(C628&gt;0,+VLOOKUP($C628,'STYLE NAMES'!$B:$AC,8,FALSE),"")</f>
        <v>BASE LAYERS</v>
      </c>
      <c r="L628" s="101" t="str">
        <f>IF(E628&gt;0,+VLOOKUP($E628,'CODE GENERATOR'!$D:$T,3,FALSE),"")</f>
        <v>W</v>
      </c>
      <c r="M628" s="101" t="str">
        <f>IF(E628&gt;0,+VLOOKUP($E628,'CODE GENERATOR'!$D:$T,4,FALSE),"")</f>
        <v>SUPREME</v>
      </c>
      <c r="N628" s="101" t="str">
        <f>IF(E628&gt;0,+VLOOKUP($E628,'CODE GENERATOR'!$D:$T,6,FALSE),"")</f>
        <v>BORDEAUX</v>
      </c>
      <c r="O628" s="101" t="str">
        <f>IF(E628&gt;0,+VLOOKUP($E628,'CODE GENERATOR'!$D:$T,7,FALSE),"")</f>
        <v>BORDEAUX</v>
      </c>
      <c r="P628" s="101" t="str">
        <f t="shared" si="41"/>
        <v>BORDEAUX</v>
      </c>
      <c r="Q628" s="104" t="str">
        <f>IF(E628&gt;0,+VLOOKUP($E628,'CODE GENERATOR'!$D:$T,11,FALSE),"")</f>
        <v>R.TOPKG_BLY0065</v>
      </c>
      <c r="R628" s="104" t="str">
        <f>IF(E628&gt;0,+VLOOKUP($E628,'CODE GENERATOR'!$D:$T,12,FALSE),"")</f>
        <v>SUP0017BORBOR</v>
      </c>
      <c r="S628" s="104" t="str">
        <f>IF(E628&gt;0,+VLOOKUP($E628,'CODE GENERATOR'!$D:$T,13,FALSE),"")</f>
        <v>R.TOPKG_BLY0065_SUP0017BORBOR</v>
      </c>
      <c r="T628" s="104" t="str">
        <f t="shared" si="39"/>
        <v>R.TOPKG_BLY0065_SUP0017BORBOR_6-7 Y</v>
      </c>
      <c r="U628" s="105">
        <v>8683711006817</v>
      </c>
      <c r="V628" s="107" t="str" cm="1">
        <f t="array" ref="V628">_xlfn.TEXTJOIN(";", TRUE, _xlfn.UNIQUE(_xlfn._xlws.FILTER(P$3:P$10029, C$3:C$10029=C628)))</f>
        <v>DARK GRAY;BORDEAUX</v>
      </c>
      <c r="W628" s="107" t="str" cm="1">
        <f t="array" ref="W628">_xlfn.TEXTJOIN(";", TRUE, _xlfn.UNIQUE(_xlfn._xlws.FILTER(F$3:F$10029, C$3:C$10029=C628)))</f>
        <v>6-7 Y;8-9 Y;10-11 Y;12-13 Y;14-15 Y</v>
      </c>
      <c r="X628" s="101">
        <f>IF(E628&gt;0,+VLOOKUP($E628,'CODE GENERATOR'!$D:$AC,19,FALSE),0)</f>
        <v>0</v>
      </c>
      <c r="Y628" s="101" t="str">
        <f>IF(E628&gt;0,+VLOOKUP($E628,'CODE GENERATOR'!$D:$AC,20,FALSE),0)</f>
        <v/>
      </c>
      <c r="Z628" s="101" t="str">
        <f>IF(E628&gt;0,+VLOOKUP($E628,'CODE GENERATOR'!$D:$AC,21,FALSE),0)</f>
        <v/>
      </c>
      <c r="AA628" s="101" t="str">
        <f>IF(E628&gt;0,+VLOOKUP($E628,'CODE GENERATOR'!$D:$AC,22,FALSE),0)</f>
        <v/>
      </c>
      <c r="AB628" s="101" t="str">
        <f>IF(E628&gt;0,+VLOOKUP($E628,'CODE GENERATOR'!$D:$AC,23,FALSE),0)</f>
        <v/>
      </c>
      <c r="AC628" s="101" t="str">
        <f>IF(E628&gt;0,+VLOOKUP($E628,'CODE GENERATOR'!$D:$AC,24,FALSE),0)</f>
        <v/>
      </c>
      <c r="AD628" s="101" t="str">
        <f>IF(E628&gt;0,+VLOOKUP($E628,'CODE GENERATOR'!$D:$AC,25,FALSE),0)</f>
        <v/>
      </c>
      <c r="AE628" s="101" t="str">
        <f>IF(E628&gt;0,+VLOOKUP($E628,'CODE GENERATOR'!$D:$AC,26,FALSE),0)</f>
        <v/>
      </c>
      <c r="AF628" s="149" t="str">
        <f>IF($C628&gt;0,$C628&amp;" "&amp;$P628&amp;" "&amp;+VLOOKUP($C628,'STYLE NAMES'!$B:$AC,10,FALSE),"""")</f>
        <v>ASPEN-JR BORDEAUX GIRL'S LONG SLEEVE BASE LAYER QUARTER ZIP</v>
      </c>
      <c r="AG628" s="101" t="str">
        <f>"Enjoy our "&amp;(AF628)&amp;"; "&amp;IF(C628&gt;0,+VLOOKUP($C628,'STYLE NAMES'!$B:$AC,11,FALSE),"")</f>
        <v>Enjoy our ASPEN-JR BORDEAUX GIRL'S LONG SLEEVE BASE LAYER QUARTER ZIP; ASPEN-JR Quarter Zip Base Layer / Second Skin
Chic, comfortable and technical
These elegant base layers are designed to ride and train in style.
Available in many colors to match your horse's gear.</v>
      </c>
      <c r="AH628" s="101" t="str">
        <f>IF(C628&gt;0,+VLOOKUP($C628,'STYLE NAMES'!$B:$AC,12,FALSE),"")</f>
        <v>*Extra-soft and comfortable technical jersey
* 4-way stretch fabric
* Breathable and Quick Dry
* Wrinkle-free and Easy Care
Composition:
90% Polyamide 10% Elasthane</v>
      </c>
      <c r="AI628" s="101" t="str">
        <f>IF(C628&gt;0,+VLOOKUP($C628,'STYLE NAMES'!$B:$AC,13,FALSE),"")</f>
        <v>Machine Wash at 30°C
Mild process
Iron at low temperature
Iron from REVERSE
Do NOT iron on logos or prints
Do not bleach
Do NOT Tumble Dry</v>
      </c>
      <c r="AJ628" s="149" t="str">
        <f>IF($C628&gt;0,$C628&amp;" "&amp;$P628&amp;" "&amp;+VLOOKUP($C628,'STYLE NAMES'!$B:$AC,14,FALSE),"""")</f>
        <v>ASPEN-JR BORDEAUX KIZ ÇOCUK UZUN KOL FERMUARLI T-SHIRT</v>
      </c>
      <c r="AK628" s="149" t="str">
        <f>"Cavalier SanMarco tarafından tasarlanan "&amp;(AJ628)&amp;"; "&amp;IF(C628&gt;0,+VLOOKUP($C628,'STYLE NAMES'!$B:$AC,15,FALSE),"")</f>
        <v>Cavalier SanMarco tarafından tasarlanan ASPEN-JR BORDEAUX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28" s="149" t="str">
        <f>IF(C628&gt;0,+VLOOKUP($C628,'STYLE NAMES'!$B:$AC,16,FALSE),"")</f>
        <v>*Ekstra yumuşak ve rahat teknik örme kumaş
* 4 yöne esneyen kumaş
* Nefes Alabilir ve Hızlı Kuruma
* Kırışmaz ve Bakımı Kolay
Kompozisyon:
%90 Polyamid %10 Elastan</v>
      </c>
      <c r="AM628" s="149" t="str">
        <f>IF(C628&gt;0,+VLOOKUP($C628,'STYLE NAMES'!$B:$AC,17,FALSE),"")</f>
        <v>Makinede 30°C' de Yıkayın
Hassas Yıkama
Ilık ütü yapın
Tersten ütüleyin
Logo ve baskıları ÜTÜLEMEYİN
Çamaşır suyu kullanmayın
Kurutma Makinesinde Kurutmayın</v>
      </c>
      <c r="AN628" s="149" t="str">
        <f>IF($C628&gt;0,$C628&amp;" "&amp;$P628&amp;" "&amp;+VLOOKUP($C628,'STYLE NAMES'!$B:$AC,18,FALSE),"""")</f>
        <v>ASPEN-JR BORDEAUX MAGLIETTA RAGAZZA MANICA LUNGA QUARTER ZIP</v>
      </c>
      <c r="AO628" s="101" t="str">
        <f>"Disegnato da Cavalier SanMarco "&amp;(AN628)&amp;"; "&amp;IF(C628&gt;0,+VLOOKUP($C628,'STYLE NAMES'!$B:$AC,19,FALSE),"")</f>
        <v>Disegnato da Cavalier SanMarco ASPEN-JR BORDEAUX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28" s="101" t="str">
        <f>IF(C628&gt;0,+VLOOKUP($C628,'STYLE NAMES'!$B:$AC,20,FALSE),"")</f>
        <v>Jersey tecnico extra-morbido e confortevole 
Tessuto elasticizzato 4-way stretch 
Traspirante e ad asciugatura rapida 
No stiro e di facile manutenzione 
Composizione: 
90% Poliammide, 10% Elastan</v>
      </c>
      <c r="AQ628" s="101" t="str">
        <f>IF(C628&gt;0,+VLOOKUP($C628,'STYLE NAMES'!$B:$AC,21,FALSE),"")</f>
        <v>Lavare in lavatrice a 30°C Ciclo delicato 
Stirare a bassa temperatura
Stirare al rovescio 
Non stirare su loghi o stampe 
Non candeggiare 
Non asciugare in asciugatrice</v>
      </c>
      <c r="AR628" s="101">
        <f>IF(D628&gt;0,+VLOOKUP($C628,'STYLE NAMES'!$B:$AC,22,FALSE),"")</f>
        <v>0</v>
      </c>
      <c r="AS628" s="101">
        <f>IF(E628&gt;0,+VLOOKUP($C628,'STYLE NAMES'!$B:$AC,23,FALSE),"")</f>
        <v>0</v>
      </c>
      <c r="AT628" s="101">
        <f>IF(F628&gt;0,+VLOOKUP($C628,'STYLE NAMES'!$B:$AC,24,FALSE),"")</f>
        <v>0</v>
      </c>
      <c r="AU628" s="101">
        <f>IF(G628&gt;0,+VLOOKUP($C628,'STYLE NAMES'!$B:$AC,25,FALSE),"")</f>
        <v>0</v>
      </c>
      <c r="AV628" s="101">
        <f>+VLOOKUP($S628,'CODE GENERATOR'!$P:$AM,15,FALSE)</f>
        <v>0</v>
      </c>
      <c r="AW628" s="101">
        <f>+VLOOKUP($S628,'CODE GENERATOR'!$P:$AM,16,FALSE)</f>
        <v>0</v>
      </c>
      <c r="AX628" s="101">
        <f>+VLOOKUP($S628,'CODE GENERATOR'!$P:$AM,17,FALSE)</f>
        <v>0</v>
      </c>
      <c r="AY628" s="101">
        <f>+VLOOKUP($S628,'CODE GENERATOR'!$P:$AM,18,FALSE)</f>
        <v>0</v>
      </c>
      <c r="AZ628" s="101">
        <f>+VLOOKUP($S628,'CODE GENERATOR'!$P:$AM,19,FALSE)</f>
        <v>0</v>
      </c>
      <c r="BA628" s="101">
        <f>+VLOOKUP($S628,'CODE GENERATOR'!$P:$AM,20,FALSE)</f>
        <v>0</v>
      </c>
      <c r="BB628" s="101">
        <f>+VLOOKUP($S628,'CODE GENERATOR'!$P:$AM,21,FALSE)</f>
        <v>0</v>
      </c>
      <c r="BC628" s="101">
        <f>+VLOOKUP($S628,'CODE GENERATOR'!$P:$AM,22,FALSE)</f>
        <v>0</v>
      </c>
      <c r="BD628" s="101">
        <f>+VLOOKUP($S628,'CODE GENERATOR'!$P:$AM,23,FALSE)</f>
        <v>0</v>
      </c>
      <c r="BE628" s="101">
        <f>+VLOOKUP($S628,'CODE GENERATOR'!$P:$AM,24,FALSE)</f>
        <v>0</v>
      </c>
      <c r="BF628" s="101">
        <f>IF(C628&gt;0,+VLOOKUP(G628,'CATEGORY ID'!$A$1:$L$118,3,FALSE),"")</f>
        <v>30</v>
      </c>
      <c r="BG628" s="101">
        <f>IF(C628&gt;0,+VLOOKUP(H628,'CATEGORY ID'!$D$1:$L$118,3,FALSE),"")</f>
        <v>4</v>
      </c>
      <c r="BH628" s="101">
        <f>IF(C628&gt;0,+VLOOKUP((+H628&amp;I628),'CATEGORY ID'!$H$1:$I$121,2,FALSE),"")</f>
        <v>110</v>
      </c>
      <c r="BJ628" s="101">
        <f>IF(C628&gt;0,IF(COUNTIF('CATEGORY ID'!$K$1:$K$121,+H628&amp;K628) &gt; 0, +VLOOKUP(+H628&amp;K628,'CATEGORY ID'!$K$1:$L$121,2,FALSE),""),"")</f>
        <v>76</v>
      </c>
      <c r="BK628" s="101" t="str">
        <f>IF(C628&gt;0,IF(COUNTIF('CATEGORY ID'!$K$124:$K$165, +VLOOKUP(C628,'STYLE NAMES'!$B:$AE,30,FALSE)) &gt; 0, +VLOOKUP(VLOOKUP(C628,'STYLE NAMES'!$B:$AE,30,FALSE),'CATEGORY ID'!K:M,2,FALSE),""),"")</f>
        <v/>
      </c>
      <c r="BR628" s="101" t="str" cm="1">
        <f t="array" ref="BR628">IF(C628&gt;0,_xlfn.TEXTJOIN(";", TRUE,_xlfn.UNIQUE(_xlfn._xlws.FILTER(BF628:BQ628,(BF628:BQ628&gt;0)),TRUE,FALSE)),"")&amp;";"&amp;BS628</f>
        <v>30;4;110;76;229</v>
      </c>
      <c r="BS628" s="101">
        <v>229</v>
      </c>
      <c r="BU628" s="106">
        <f>IF(C628&gt;0,+VLOOKUP($C628,'STYLE NAMES'!$B:$AC,26,FALSE),"")</f>
        <v>69.900000000000006</v>
      </c>
      <c r="BV628" s="106">
        <f>IF(C628&gt;0,+VLOOKUP($C628,'STYLE NAMES'!$B:$AC,27,FALSE),"")</f>
        <v>3840</v>
      </c>
      <c r="BW628" s="106">
        <f>IF(C628&gt;0,+VLOOKUP($C628,'STYLE NAMES'!$B:$AC,28,FALSE),"")</f>
        <v>80.385000000000005</v>
      </c>
      <c r="BY628"/>
      <c r="BZ628" s="101">
        <v>0</v>
      </c>
      <c r="CA628" s="137">
        <f t="shared" si="42"/>
        <v>0</v>
      </c>
      <c r="CB628" s="137">
        <f>+VLOOKUP(C628,'[2]STYLES &amp; MODELS MATRIX'!$A:$G,7,FALSE)</f>
        <v>0</v>
      </c>
      <c r="CC628" s="137" t="str">
        <f>+VLOOKUP(C628,'[1]STYLES &amp; SIZE CHARTS'!$A:$H,8,FALSE)</f>
        <v>JT-GLSP1</v>
      </c>
      <c r="CD628" s="137"/>
      <c r="CE628" s="205"/>
      <c r="CF628" s="141"/>
    </row>
    <row r="629" spans="1:84" s="101" customFormat="1" ht="12" customHeight="1" x14ac:dyDescent="0.2">
      <c r="A629" s="102">
        <f t="shared" si="40"/>
        <v>8683711006824</v>
      </c>
      <c r="B629" s="101" t="s">
        <v>916</v>
      </c>
      <c r="C629" s="101" t="s">
        <v>137</v>
      </c>
      <c r="D629" s="101" t="s">
        <v>2973</v>
      </c>
      <c r="E629" s="203" t="s">
        <v>2425</v>
      </c>
      <c r="F629" s="101" t="s">
        <v>2353</v>
      </c>
      <c r="G629" s="101" t="str">
        <f>IF(C629&gt;0,+VLOOKUP($C629,'STYLE NAMES'!$B:$AC,4,FALSE),"")</f>
        <v>RIDER</v>
      </c>
      <c r="H629" s="101" t="str">
        <f>IF(C629&gt;0,+VLOOKUP($C629,'STYLE NAMES'!$B:$AC,5,FALSE),"")</f>
        <v>JUNIOR</v>
      </c>
      <c r="I629" s="101" t="str">
        <f>IF(C629&gt;0,+VLOOKUP($C629,'STYLE NAMES'!$B:$AC,6,FALSE),"")</f>
        <v>TOPS</v>
      </c>
      <c r="J629" s="101" t="str">
        <f>IF(C629&gt;0,+VLOOKUP($C629,'STYLE NAMES'!$B:$AC,7,FALSE),"")</f>
        <v>KIDS GIRL</v>
      </c>
      <c r="K629" s="101" t="str">
        <f>IF(C629&gt;0,+VLOOKUP($C629,'STYLE NAMES'!$B:$AC,8,FALSE),"")</f>
        <v>BASE LAYERS</v>
      </c>
      <c r="L629" s="101" t="str">
        <f>IF(E629&gt;0,+VLOOKUP($E629,'CODE GENERATOR'!$D:$T,3,FALSE),"")</f>
        <v>W</v>
      </c>
      <c r="M629" s="101" t="str">
        <f>IF(E629&gt;0,+VLOOKUP($E629,'CODE GENERATOR'!$D:$T,4,FALSE),"")</f>
        <v>SUPREME</v>
      </c>
      <c r="N629" s="101" t="str">
        <f>IF(E629&gt;0,+VLOOKUP($E629,'CODE GENERATOR'!$D:$T,6,FALSE),"")</f>
        <v>BORDEAUX</v>
      </c>
      <c r="O629" s="101" t="str">
        <f>IF(E629&gt;0,+VLOOKUP($E629,'CODE GENERATOR'!$D:$T,7,FALSE),"")</f>
        <v>BORDEAUX</v>
      </c>
      <c r="P629" s="101" t="str">
        <f t="shared" si="41"/>
        <v>BORDEAUX</v>
      </c>
      <c r="Q629" s="104" t="str">
        <f>IF(E629&gt;0,+VLOOKUP($E629,'CODE GENERATOR'!$D:$T,11,FALSE),"")</f>
        <v>R.TOPKG_BLY0065</v>
      </c>
      <c r="R629" s="104" t="str">
        <f>IF(E629&gt;0,+VLOOKUP($E629,'CODE GENERATOR'!$D:$T,12,FALSE),"")</f>
        <v>SUP0017BORBOR</v>
      </c>
      <c r="S629" s="104" t="str">
        <f>IF(E629&gt;0,+VLOOKUP($E629,'CODE GENERATOR'!$D:$T,13,FALSE),"")</f>
        <v>R.TOPKG_BLY0065_SUP0017BORBOR</v>
      </c>
      <c r="T629" s="104" t="str">
        <f t="shared" si="39"/>
        <v>R.TOPKG_BLY0065_SUP0017BORBOR_8-9 Y</v>
      </c>
      <c r="U629" s="105">
        <v>8683711006824</v>
      </c>
      <c r="V629" s="107" t="str" cm="1">
        <f t="array" ref="V629">_xlfn.TEXTJOIN(";", TRUE, _xlfn.UNIQUE(_xlfn._xlws.FILTER(P$3:P$10029, C$3:C$10029=C629)))</f>
        <v>DARK GRAY;BORDEAUX</v>
      </c>
      <c r="W629" s="107" t="str" cm="1">
        <f t="array" ref="W629">_xlfn.TEXTJOIN(";", TRUE, _xlfn.UNIQUE(_xlfn._xlws.FILTER(F$3:F$10029, C$3:C$10029=C629)))</f>
        <v>6-7 Y;8-9 Y;10-11 Y;12-13 Y;14-15 Y</v>
      </c>
      <c r="X629" s="101">
        <f>IF(E629&gt;0,+VLOOKUP($E629,'CODE GENERATOR'!$D:$AC,19,FALSE),0)</f>
        <v>0</v>
      </c>
      <c r="Y629" s="101" t="str">
        <f>IF(E629&gt;0,+VLOOKUP($E629,'CODE GENERATOR'!$D:$AC,20,FALSE),0)</f>
        <v/>
      </c>
      <c r="Z629" s="101" t="str">
        <f>IF(E629&gt;0,+VLOOKUP($E629,'CODE GENERATOR'!$D:$AC,21,FALSE),0)</f>
        <v/>
      </c>
      <c r="AA629" s="101" t="str">
        <f>IF(E629&gt;0,+VLOOKUP($E629,'CODE GENERATOR'!$D:$AC,22,FALSE),0)</f>
        <v/>
      </c>
      <c r="AB629" s="101" t="str">
        <f>IF(E629&gt;0,+VLOOKUP($E629,'CODE GENERATOR'!$D:$AC,23,FALSE),0)</f>
        <v/>
      </c>
      <c r="AC629" s="101" t="str">
        <f>IF(E629&gt;0,+VLOOKUP($E629,'CODE GENERATOR'!$D:$AC,24,FALSE),0)</f>
        <v/>
      </c>
      <c r="AD629" s="101" t="str">
        <f>IF(E629&gt;0,+VLOOKUP($E629,'CODE GENERATOR'!$D:$AC,25,FALSE),0)</f>
        <v/>
      </c>
      <c r="AE629" s="101" t="str">
        <f>IF(E629&gt;0,+VLOOKUP($E629,'CODE GENERATOR'!$D:$AC,26,FALSE),0)</f>
        <v/>
      </c>
      <c r="AF629" s="149" t="str">
        <f>IF($C629&gt;0,$C629&amp;" "&amp;$P629&amp;" "&amp;+VLOOKUP($C629,'STYLE NAMES'!$B:$AC,10,FALSE),"""")</f>
        <v>ASPEN-JR BORDEAUX GIRL'S LONG SLEEVE BASE LAYER QUARTER ZIP</v>
      </c>
      <c r="AG629" s="101" t="str">
        <f>"Enjoy our "&amp;(AF629)&amp;"; "&amp;IF(C629&gt;0,+VLOOKUP($C629,'STYLE NAMES'!$B:$AC,11,FALSE),"")</f>
        <v>Enjoy our ASPEN-JR BORDEAUX GIRL'S LONG SLEEVE BASE LAYER QUARTER ZIP; ASPEN-JR Quarter Zip Base Layer / Second Skin
Chic, comfortable and technical
These elegant base layers are designed to ride and train in style.
Available in many colors to match your horse's gear.</v>
      </c>
      <c r="AH629" s="101" t="str">
        <f>IF(C629&gt;0,+VLOOKUP($C629,'STYLE NAMES'!$B:$AC,12,FALSE),"")</f>
        <v>*Extra-soft and comfortable technical jersey
* 4-way stretch fabric
* Breathable and Quick Dry
* Wrinkle-free and Easy Care
Composition:
90% Polyamide 10% Elasthane</v>
      </c>
      <c r="AI629" s="101" t="str">
        <f>IF(C629&gt;0,+VLOOKUP($C629,'STYLE NAMES'!$B:$AC,13,FALSE),"")</f>
        <v>Machine Wash at 30°C
Mild process
Iron at low temperature
Iron from REVERSE
Do NOT iron on logos or prints
Do not bleach
Do NOT Tumble Dry</v>
      </c>
      <c r="AJ629" s="149" t="str">
        <f>IF($C629&gt;0,$C629&amp;" "&amp;$P629&amp;" "&amp;+VLOOKUP($C629,'STYLE NAMES'!$B:$AC,14,FALSE),"""")</f>
        <v>ASPEN-JR BORDEAUX KIZ ÇOCUK UZUN KOL FERMUARLI T-SHIRT</v>
      </c>
      <c r="AK629" s="149" t="str">
        <f>"Cavalier SanMarco tarafından tasarlanan "&amp;(AJ629)&amp;"; "&amp;IF(C629&gt;0,+VLOOKUP($C629,'STYLE NAMES'!$B:$AC,15,FALSE),"")</f>
        <v>Cavalier SanMarco tarafından tasarlanan ASPEN-JR BORDEAUX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29" s="149" t="str">
        <f>IF(C629&gt;0,+VLOOKUP($C629,'STYLE NAMES'!$B:$AC,16,FALSE),"")</f>
        <v>*Ekstra yumuşak ve rahat teknik örme kumaş
* 4 yöne esneyen kumaş
* Nefes Alabilir ve Hızlı Kuruma
* Kırışmaz ve Bakımı Kolay
Kompozisyon:
%90 Polyamid %10 Elastan</v>
      </c>
      <c r="AM629" s="149" t="str">
        <f>IF(C629&gt;0,+VLOOKUP($C629,'STYLE NAMES'!$B:$AC,17,FALSE),"")</f>
        <v>Makinede 30°C' de Yıkayın
Hassas Yıkama
Ilık ütü yapın
Tersten ütüleyin
Logo ve baskıları ÜTÜLEMEYİN
Çamaşır suyu kullanmayın
Kurutma Makinesinde Kurutmayın</v>
      </c>
      <c r="AN629" s="149" t="str">
        <f>IF($C629&gt;0,$C629&amp;" "&amp;$P629&amp;" "&amp;+VLOOKUP($C629,'STYLE NAMES'!$B:$AC,18,FALSE),"""")</f>
        <v>ASPEN-JR BORDEAUX MAGLIETTA RAGAZZA MANICA LUNGA QUARTER ZIP</v>
      </c>
      <c r="AO629" s="101" t="str">
        <f>"Disegnato da Cavalier SanMarco "&amp;(AN629)&amp;"; "&amp;IF(C629&gt;0,+VLOOKUP($C629,'STYLE NAMES'!$B:$AC,19,FALSE),"")</f>
        <v>Disegnato da Cavalier SanMarco ASPEN-JR BORDEAUX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29" s="101" t="str">
        <f>IF(C629&gt;0,+VLOOKUP($C629,'STYLE NAMES'!$B:$AC,20,FALSE),"")</f>
        <v>Jersey tecnico extra-morbido e confortevole 
Tessuto elasticizzato 4-way stretch 
Traspirante e ad asciugatura rapida 
No stiro e di facile manutenzione 
Composizione: 
90% Poliammide, 10% Elastan</v>
      </c>
      <c r="AQ629" s="101" t="str">
        <f>IF(C629&gt;0,+VLOOKUP($C629,'STYLE NAMES'!$B:$AC,21,FALSE),"")</f>
        <v>Lavare in lavatrice a 30°C Ciclo delicato 
Stirare a bassa temperatura
Stirare al rovescio 
Non stirare su loghi o stampe 
Non candeggiare 
Non asciugare in asciugatrice</v>
      </c>
      <c r="AR629" s="101">
        <f>IF(D629&gt;0,+VLOOKUP($C629,'STYLE NAMES'!$B:$AC,22,FALSE),"")</f>
        <v>0</v>
      </c>
      <c r="AS629" s="101">
        <f>IF(E629&gt;0,+VLOOKUP($C629,'STYLE NAMES'!$B:$AC,23,FALSE),"")</f>
        <v>0</v>
      </c>
      <c r="AT629" s="101">
        <f>IF(F629&gt;0,+VLOOKUP($C629,'STYLE NAMES'!$B:$AC,24,FALSE),"")</f>
        <v>0</v>
      </c>
      <c r="AU629" s="101">
        <f>IF(G629&gt;0,+VLOOKUP($C629,'STYLE NAMES'!$B:$AC,25,FALSE),"")</f>
        <v>0</v>
      </c>
      <c r="AV629" s="101">
        <f>+VLOOKUP($S629,'CODE GENERATOR'!$P:$AM,15,FALSE)</f>
        <v>0</v>
      </c>
      <c r="AW629" s="101">
        <f>+VLOOKUP($S629,'CODE GENERATOR'!$P:$AM,16,FALSE)</f>
        <v>0</v>
      </c>
      <c r="AX629" s="101">
        <f>+VLOOKUP($S629,'CODE GENERATOR'!$P:$AM,17,FALSE)</f>
        <v>0</v>
      </c>
      <c r="AY629" s="101">
        <f>+VLOOKUP($S629,'CODE GENERATOR'!$P:$AM,18,FALSE)</f>
        <v>0</v>
      </c>
      <c r="AZ629" s="101">
        <f>+VLOOKUP($S629,'CODE GENERATOR'!$P:$AM,19,FALSE)</f>
        <v>0</v>
      </c>
      <c r="BA629" s="101">
        <f>+VLOOKUP($S629,'CODE GENERATOR'!$P:$AM,20,FALSE)</f>
        <v>0</v>
      </c>
      <c r="BB629" s="101">
        <f>+VLOOKUP($S629,'CODE GENERATOR'!$P:$AM,21,FALSE)</f>
        <v>0</v>
      </c>
      <c r="BC629" s="101">
        <f>+VLOOKUP($S629,'CODE GENERATOR'!$P:$AM,22,FALSE)</f>
        <v>0</v>
      </c>
      <c r="BD629" s="101">
        <f>+VLOOKUP($S629,'CODE GENERATOR'!$P:$AM,23,FALSE)</f>
        <v>0</v>
      </c>
      <c r="BE629" s="101">
        <f>+VLOOKUP($S629,'CODE GENERATOR'!$P:$AM,24,FALSE)</f>
        <v>0</v>
      </c>
      <c r="BF629" s="101">
        <f>IF(C629&gt;0,+VLOOKUP(G629,'CATEGORY ID'!$A$1:$L$118,3,FALSE),"")</f>
        <v>30</v>
      </c>
      <c r="BG629" s="101">
        <f>IF(C629&gt;0,+VLOOKUP(H629,'CATEGORY ID'!$D$1:$L$118,3,FALSE),"")</f>
        <v>4</v>
      </c>
      <c r="BH629" s="101">
        <f>IF(C629&gt;0,+VLOOKUP((+H629&amp;I629),'CATEGORY ID'!$H$1:$I$121,2,FALSE),"")</f>
        <v>110</v>
      </c>
      <c r="BJ629" s="101">
        <f>IF(C629&gt;0,IF(COUNTIF('CATEGORY ID'!$K$1:$K$121,+H629&amp;K629) &gt; 0, +VLOOKUP(+H629&amp;K629,'CATEGORY ID'!$K$1:$L$121,2,FALSE),""),"")</f>
        <v>76</v>
      </c>
      <c r="BK629" s="101" t="str">
        <f>IF(C629&gt;0,IF(COUNTIF('CATEGORY ID'!$K$124:$K$165, +VLOOKUP(C629,'STYLE NAMES'!$B:$AE,30,FALSE)) &gt; 0, +VLOOKUP(VLOOKUP(C629,'STYLE NAMES'!$B:$AE,30,FALSE),'CATEGORY ID'!K:M,2,FALSE),""),"")</f>
        <v/>
      </c>
      <c r="BR629" s="101" t="str" cm="1">
        <f t="array" ref="BR629">IF(C629&gt;0,_xlfn.TEXTJOIN(";", TRUE,_xlfn.UNIQUE(_xlfn._xlws.FILTER(BF629:BQ629,(BF629:BQ629&gt;0)),TRUE,FALSE)),"")&amp;";"&amp;BS629</f>
        <v>30;4;110;76;229</v>
      </c>
      <c r="BS629" s="101">
        <v>229</v>
      </c>
      <c r="BU629" s="106">
        <f>IF(C629&gt;0,+VLOOKUP($C629,'STYLE NAMES'!$B:$AC,26,FALSE),"")</f>
        <v>69.900000000000006</v>
      </c>
      <c r="BV629" s="106">
        <f>IF(C629&gt;0,+VLOOKUP($C629,'STYLE NAMES'!$B:$AC,27,FALSE),"")</f>
        <v>3840</v>
      </c>
      <c r="BW629" s="106">
        <f>IF(C629&gt;0,+VLOOKUP($C629,'STYLE NAMES'!$B:$AC,28,FALSE),"")</f>
        <v>80.385000000000005</v>
      </c>
      <c r="BY629"/>
      <c r="BZ629" s="101">
        <v>4</v>
      </c>
      <c r="CA629" s="137">
        <f t="shared" si="42"/>
        <v>0</v>
      </c>
      <c r="CB629" s="137">
        <f>+VLOOKUP(C629,'[2]STYLES &amp; MODELS MATRIX'!$A:$G,7,FALSE)</f>
        <v>0</v>
      </c>
      <c r="CC629" s="137" t="str">
        <f>+VLOOKUP(C629,'[1]STYLES &amp; SIZE CHARTS'!$A:$H,8,FALSE)</f>
        <v>JT-GLSP1</v>
      </c>
      <c r="CD629" s="137"/>
      <c r="CE629" s="205"/>
      <c r="CF629" s="141"/>
    </row>
    <row r="630" spans="1:84" s="101" customFormat="1" ht="12" customHeight="1" x14ac:dyDescent="0.2">
      <c r="A630" s="102">
        <f t="shared" si="40"/>
        <v>8683711006831</v>
      </c>
      <c r="B630" s="101" t="s">
        <v>916</v>
      </c>
      <c r="C630" s="101" t="s">
        <v>137</v>
      </c>
      <c r="D630" s="101" t="s">
        <v>2973</v>
      </c>
      <c r="E630" s="203" t="s">
        <v>2425</v>
      </c>
      <c r="F630" s="101" t="s">
        <v>2354</v>
      </c>
      <c r="G630" s="101" t="str">
        <f>IF(C630&gt;0,+VLOOKUP($C630,'STYLE NAMES'!$B:$AC,4,FALSE),"")</f>
        <v>RIDER</v>
      </c>
      <c r="H630" s="101" t="str">
        <f>IF(C630&gt;0,+VLOOKUP($C630,'STYLE NAMES'!$B:$AC,5,FALSE),"")</f>
        <v>JUNIOR</v>
      </c>
      <c r="I630" s="101" t="str">
        <f>IF(C630&gt;0,+VLOOKUP($C630,'STYLE NAMES'!$B:$AC,6,FALSE),"")</f>
        <v>TOPS</v>
      </c>
      <c r="J630" s="101" t="str">
        <f>IF(C630&gt;0,+VLOOKUP($C630,'STYLE NAMES'!$B:$AC,7,FALSE),"")</f>
        <v>KIDS GIRL</v>
      </c>
      <c r="K630" s="101" t="str">
        <f>IF(C630&gt;0,+VLOOKUP($C630,'STYLE NAMES'!$B:$AC,8,FALSE),"")</f>
        <v>BASE LAYERS</v>
      </c>
      <c r="L630" s="101" t="str">
        <f>IF(E630&gt;0,+VLOOKUP($E630,'CODE GENERATOR'!$D:$T,3,FALSE),"")</f>
        <v>W</v>
      </c>
      <c r="M630" s="101" t="str">
        <f>IF(E630&gt;0,+VLOOKUP($E630,'CODE GENERATOR'!$D:$T,4,FALSE),"")</f>
        <v>SUPREME</v>
      </c>
      <c r="N630" s="101" t="str">
        <f>IF(E630&gt;0,+VLOOKUP($E630,'CODE GENERATOR'!$D:$T,6,FALSE),"")</f>
        <v>BORDEAUX</v>
      </c>
      <c r="O630" s="101" t="str">
        <f>IF(E630&gt;0,+VLOOKUP($E630,'CODE GENERATOR'!$D:$T,7,FALSE),"")</f>
        <v>BORDEAUX</v>
      </c>
      <c r="P630" s="101" t="str">
        <f t="shared" si="41"/>
        <v>BORDEAUX</v>
      </c>
      <c r="Q630" s="104" t="str">
        <f>IF(E630&gt;0,+VLOOKUP($E630,'CODE GENERATOR'!$D:$T,11,FALSE),"")</f>
        <v>R.TOPKG_BLY0065</v>
      </c>
      <c r="R630" s="104" t="str">
        <f>IF(E630&gt;0,+VLOOKUP($E630,'CODE GENERATOR'!$D:$T,12,FALSE),"")</f>
        <v>SUP0017BORBOR</v>
      </c>
      <c r="S630" s="104" t="str">
        <f>IF(E630&gt;0,+VLOOKUP($E630,'CODE GENERATOR'!$D:$T,13,FALSE),"")</f>
        <v>R.TOPKG_BLY0065_SUP0017BORBOR</v>
      </c>
      <c r="T630" s="104" t="str">
        <f t="shared" si="39"/>
        <v>R.TOPKG_BLY0065_SUP0017BORBOR_10-11 Y</v>
      </c>
      <c r="U630" s="105">
        <v>8683711006831</v>
      </c>
      <c r="V630" s="107" t="str" cm="1">
        <f t="array" ref="V630">_xlfn.TEXTJOIN(";", TRUE, _xlfn.UNIQUE(_xlfn._xlws.FILTER(P$3:P$10029, C$3:C$10029=C630)))</f>
        <v>DARK GRAY;BORDEAUX</v>
      </c>
      <c r="W630" s="107" t="str" cm="1">
        <f t="array" ref="W630">_xlfn.TEXTJOIN(";", TRUE, _xlfn.UNIQUE(_xlfn._xlws.FILTER(F$3:F$10029, C$3:C$10029=C630)))</f>
        <v>6-7 Y;8-9 Y;10-11 Y;12-13 Y;14-15 Y</v>
      </c>
      <c r="X630" s="101">
        <f>IF(E630&gt;0,+VLOOKUP($E630,'CODE GENERATOR'!$D:$AC,19,FALSE),0)</f>
        <v>0</v>
      </c>
      <c r="Y630" s="101" t="str">
        <f>IF(E630&gt;0,+VLOOKUP($E630,'CODE GENERATOR'!$D:$AC,20,FALSE),0)</f>
        <v/>
      </c>
      <c r="Z630" s="101" t="str">
        <f>IF(E630&gt;0,+VLOOKUP($E630,'CODE GENERATOR'!$D:$AC,21,FALSE),0)</f>
        <v/>
      </c>
      <c r="AA630" s="101" t="str">
        <f>IF(E630&gt;0,+VLOOKUP($E630,'CODE GENERATOR'!$D:$AC,22,FALSE),0)</f>
        <v/>
      </c>
      <c r="AB630" s="101" t="str">
        <f>IF(E630&gt;0,+VLOOKUP($E630,'CODE GENERATOR'!$D:$AC,23,FALSE),0)</f>
        <v/>
      </c>
      <c r="AC630" s="101" t="str">
        <f>IF(E630&gt;0,+VLOOKUP($E630,'CODE GENERATOR'!$D:$AC,24,FALSE),0)</f>
        <v/>
      </c>
      <c r="AD630" s="101" t="str">
        <f>IF(E630&gt;0,+VLOOKUP($E630,'CODE GENERATOR'!$D:$AC,25,FALSE),0)</f>
        <v/>
      </c>
      <c r="AE630" s="101" t="str">
        <f>IF(E630&gt;0,+VLOOKUP($E630,'CODE GENERATOR'!$D:$AC,26,FALSE),0)</f>
        <v/>
      </c>
      <c r="AF630" s="149" t="str">
        <f>IF($C630&gt;0,$C630&amp;" "&amp;$P630&amp;" "&amp;+VLOOKUP($C630,'STYLE NAMES'!$B:$AC,10,FALSE),"""")</f>
        <v>ASPEN-JR BORDEAUX GIRL'S LONG SLEEVE BASE LAYER QUARTER ZIP</v>
      </c>
      <c r="AG630" s="101" t="str">
        <f>"Enjoy our "&amp;(AF630)&amp;"; "&amp;IF(C630&gt;0,+VLOOKUP($C630,'STYLE NAMES'!$B:$AC,11,FALSE),"")</f>
        <v>Enjoy our ASPEN-JR BORDEAUX GIRL'S LONG SLEEVE BASE LAYER QUARTER ZIP; ASPEN-JR Quarter Zip Base Layer / Second Skin
Chic, comfortable and technical
These elegant base layers are designed to ride and train in style.
Available in many colors to match your horse's gear.</v>
      </c>
      <c r="AH630" s="101" t="str">
        <f>IF(C630&gt;0,+VLOOKUP($C630,'STYLE NAMES'!$B:$AC,12,FALSE),"")</f>
        <v>*Extra-soft and comfortable technical jersey
* 4-way stretch fabric
* Breathable and Quick Dry
* Wrinkle-free and Easy Care
Composition:
90% Polyamide 10% Elasthane</v>
      </c>
      <c r="AI630" s="101" t="str">
        <f>IF(C630&gt;0,+VLOOKUP($C630,'STYLE NAMES'!$B:$AC,13,FALSE),"")</f>
        <v>Machine Wash at 30°C
Mild process
Iron at low temperature
Iron from REVERSE
Do NOT iron on logos or prints
Do not bleach
Do NOT Tumble Dry</v>
      </c>
      <c r="AJ630" s="149" t="str">
        <f>IF($C630&gt;0,$C630&amp;" "&amp;$P630&amp;" "&amp;+VLOOKUP($C630,'STYLE NAMES'!$B:$AC,14,FALSE),"""")</f>
        <v>ASPEN-JR BORDEAUX KIZ ÇOCUK UZUN KOL FERMUARLI T-SHIRT</v>
      </c>
      <c r="AK630" s="149" t="str">
        <f>"Cavalier SanMarco tarafından tasarlanan "&amp;(AJ630)&amp;"; "&amp;IF(C630&gt;0,+VLOOKUP($C630,'STYLE NAMES'!$B:$AC,15,FALSE),"")</f>
        <v>Cavalier SanMarco tarafından tasarlanan ASPEN-JR BORDEAUX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30" s="149" t="str">
        <f>IF(C630&gt;0,+VLOOKUP($C630,'STYLE NAMES'!$B:$AC,16,FALSE),"")</f>
        <v>*Ekstra yumuşak ve rahat teknik örme kumaş
* 4 yöne esneyen kumaş
* Nefes Alabilir ve Hızlı Kuruma
* Kırışmaz ve Bakımı Kolay
Kompozisyon:
%90 Polyamid %10 Elastan</v>
      </c>
      <c r="AM630" s="149" t="str">
        <f>IF(C630&gt;0,+VLOOKUP($C630,'STYLE NAMES'!$B:$AC,17,FALSE),"")</f>
        <v>Makinede 30°C' de Yıkayın
Hassas Yıkama
Ilık ütü yapın
Tersten ütüleyin
Logo ve baskıları ÜTÜLEMEYİN
Çamaşır suyu kullanmayın
Kurutma Makinesinde Kurutmayın</v>
      </c>
      <c r="AN630" s="149" t="str">
        <f>IF($C630&gt;0,$C630&amp;" "&amp;$P630&amp;" "&amp;+VLOOKUP($C630,'STYLE NAMES'!$B:$AC,18,FALSE),"""")</f>
        <v>ASPEN-JR BORDEAUX MAGLIETTA RAGAZZA MANICA LUNGA QUARTER ZIP</v>
      </c>
      <c r="AO630" s="101" t="str">
        <f>"Disegnato da Cavalier SanMarco "&amp;(AN630)&amp;"; "&amp;IF(C630&gt;0,+VLOOKUP($C630,'STYLE NAMES'!$B:$AC,19,FALSE),"")</f>
        <v>Disegnato da Cavalier SanMarco ASPEN-JR BORDEAUX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30" s="101" t="str">
        <f>IF(C630&gt;0,+VLOOKUP($C630,'STYLE NAMES'!$B:$AC,20,FALSE),"")</f>
        <v>Jersey tecnico extra-morbido e confortevole 
Tessuto elasticizzato 4-way stretch 
Traspirante e ad asciugatura rapida 
No stiro e di facile manutenzione 
Composizione: 
90% Poliammide, 10% Elastan</v>
      </c>
      <c r="AQ630" s="101" t="str">
        <f>IF(C630&gt;0,+VLOOKUP($C630,'STYLE NAMES'!$B:$AC,21,FALSE),"")</f>
        <v>Lavare in lavatrice a 30°C Ciclo delicato 
Stirare a bassa temperatura
Stirare al rovescio 
Non stirare su loghi o stampe 
Non candeggiare 
Non asciugare in asciugatrice</v>
      </c>
      <c r="AR630" s="101">
        <f>IF(D630&gt;0,+VLOOKUP($C630,'STYLE NAMES'!$B:$AC,22,FALSE),"")</f>
        <v>0</v>
      </c>
      <c r="AS630" s="101">
        <f>IF(E630&gt;0,+VLOOKUP($C630,'STYLE NAMES'!$B:$AC,23,FALSE),"")</f>
        <v>0</v>
      </c>
      <c r="AT630" s="101">
        <f>IF(F630&gt;0,+VLOOKUP($C630,'STYLE NAMES'!$B:$AC,24,FALSE),"")</f>
        <v>0</v>
      </c>
      <c r="AU630" s="101">
        <f>IF(G630&gt;0,+VLOOKUP($C630,'STYLE NAMES'!$B:$AC,25,FALSE),"")</f>
        <v>0</v>
      </c>
      <c r="AV630" s="101">
        <f>+VLOOKUP($S630,'CODE GENERATOR'!$P:$AM,15,FALSE)</f>
        <v>0</v>
      </c>
      <c r="AW630" s="101">
        <f>+VLOOKUP($S630,'CODE GENERATOR'!$P:$AM,16,FALSE)</f>
        <v>0</v>
      </c>
      <c r="AX630" s="101">
        <f>+VLOOKUP($S630,'CODE GENERATOR'!$P:$AM,17,FALSE)</f>
        <v>0</v>
      </c>
      <c r="AY630" s="101">
        <f>+VLOOKUP($S630,'CODE GENERATOR'!$P:$AM,18,FALSE)</f>
        <v>0</v>
      </c>
      <c r="AZ630" s="101">
        <f>+VLOOKUP($S630,'CODE GENERATOR'!$P:$AM,19,FALSE)</f>
        <v>0</v>
      </c>
      <c r="BA630" s="101">
        <f>+VLOOKUP($S630,'CODE GENERATOR'!$P:$AM,20,FALSE)</f>
        <v>0</v>
      </c>
      <c r="BB630" s="101">
        <f>+VLOOKUP($S630,'CODE GENERATOR'!$P:$AM,21,FALSE)</f>
        <v>0</v>
      </c>
      <c r="BC630" s="101">
        <f>+VLOOKUP($S630,'CODE GENERATOR'!$P:$AM,22,FALSE)</f>
        <v>0</v>
      </c>
      <c r="BD630" s="101">
        <f>+VLOOKUP($S630,'CODE GENERATOR'!$P:$AM,23,FALSE)</f>
        <v>0</v>
      </c>
      <c r="BE630" s="101">
        <f>+VLOOKUP($S630,'CODE GENERATOR'!$P:$AM,24,FALSE)</f>
        <v>0</v>
      </c>
      <c r="BF630" s="101">
        <f>IF(C630&gt;0,+VLOOKUP(G630,'CATEGORY ID'!$A$1:$L$118,3,FALSE),"")</f>
        <v>30</v>
      </c>
      <c r="BG630" s="101">
        <f>IF(C630&gt;0,+VLOOKUP(H630,'CATEGORY ID'!$D$1:$L$118,3,FALSE),"")</f>
        <v>4</v>
      </c>
      <c r="BH630" s="101">
        <f>IF(C630&gt;0,+VLOOKUP((+H630&amp;I630),'CATEGORY ID'!$H$1:$I$121,2,FALSE),"")</f>
        <v>110</v>
      </c>
      <c r="BJ630" s="101">
        <f>IF(C630&gt;0,IF(COUNTIF('CATEGORY ID'!$K$1:$K$121,+H630&amp;K630) &gt; 0, +VLOOKUP(+H630&amp;K630,'CATEGORY ID'!$K$1:$L$121,2,FALSE),""),"")</f>
        <v>76</v>
      </c>
      <c r="BK630" s="101" t="str">
        <f>IF(C630&gt;0,IF(COUNTIF('CATEGORY ID'!$K$124:$K$165, +VLOOKUP(C630,'STYLE NAMES'!$B:$AE,30,FALSE)) &gt; 0, +VLOOKUP(VLOOKUP(C630,'STYLE NAMES'!$B:$AE,30,FALSE),'CATEGORY ID'!K:M,2,FALSE),""),"")</f>
        <v/>
      </c>
      <c r="BR630" s="101" t="str" cm="1">
        <f t="array" ref="BR630">IF(C630&gt;0,_xlfn.TEXTJOIN(";", TRUE,_xlfn.UNIQUE(_xlfn._xlws.FILTER(BF630:BQ630,(BF630:BQ630&gt;0)),TRUE,FALSE)),"")&amp;";"&amp;BS630</f>
        <v>30;4;110;76;229</v>
      </c>
      <c r="BS630" s="101">
        <v>229</v>
      </c>
      <c r="BU630" s="106">
        <f>IF(C630&gt;0,+VLOOKUP($C630,'STYLE NAMES'!$B:$AC,26,FALSE),"")</f>
        <v>69.900000000000006</v>
      </c>
      <c r="BV630" s="106">
        <f>IF(C630&gt;0,+VLOOKUP($C630,'STYLE NAMES'!$B:$AC,27,FALSE),"")</f>
        <v>3840</v>
      </c>
      <c r="BW630" s="106">
        <f>IF(C630&gt;0,+VLOOKUP($C630,'STYLE NAMES'!$B:$AC,28,FALSE),"")</f>
        <v>80.385000000000005</v>
      </c>
      <c r="BY630"/>
      <c r="BZ630" s="101">
        <v>2</v>
      </c>
      <c r="CA630" s="137">
        <f t="shared" si="42"/>
        <v>0</v>
      </c>
      <c r="CB630" s="137">
        <f>+VLOOKUP(C630,'[2]STYLES &amp; MODELS MATRIX'!$A:$G,7,FALSE)</f>
        <v>0</v>
      </c>
      <c r="CC630" s="137" t="str">
        <f>+VLOOKUP(C630,'[1]STYLES &amp; SIZE CHARTS'!$A:$H,8,FALSE)</f>
        <v>JT-GLSP1</v>
      </c>
      <c r="CD630" s="137"/>
      <c r="CE630" s="205"/>
      <c r="CF630" s="141"/>
    </row>
    <row r="631" spans="1:84" s="101" customFormat="1" ht="12" customHeight="1" x14ac:dyDescent="0.2">
      <c r="A631" s="102">
        <f t="shared" si="40"/>
        <v>8683711006848</v>
      </c>
      <c r="B631" s="101" t="s">
        <v>916</v>
      </c>
      <c r="C631" s="101" t="s">
        <v>137</v>
      </c>
      <c r="D631" s="101" t="s">
        <v>2973</v>
      </c>
      <c r="E631" s="203" t="s">
        <v>2425</v>
      </c>
      <c r="F631" s="101" t="s">
        <v>2355</v>
      </c>
      <c r="G631" s="101" t="str">
        <f>IF(C631&gt;0,+VLOOKUP($C631,'STYLE NAMES'!$B:$AC,4,FALSE),"")</f>
        <v>RIDER</v>
      </c>
      <c r="H631" s="101" t="str">
        <f>IF(C631&gt;0,+VLOOKUP($C631,'STYLE NAMES'!$B:$AC,5,FALSE),"")</f>
        <v>JUNIOR</v>
      </c>
      <c r="I631" s="101" t="str">
        <f>IF(C631&gt;0,+VLOOKUP($C631,'STYLE NAMES'!$B:$AC,6,FALSE),"")</f>
        <v>TOPS</v>
      </c>
      <c r="J631" s="101" t="str">
        <f>IF(C631&gt;0,+VLOOKUP($C631,'STYLE NAMES'!$B:$AC,7,FALSE),"")</f>
        <v>KIDS GIRL</v>
      </c>
      <c r="K631" s="101" t="str">
        <f>IF(C631&gt;0,+VLOOKUP($C631,'STYLE NAMES'!$B:$AC,8,FALSE),"")</f>
        <v>BASE LAYERS</v>
      </c>
      <c r="L631" s="101" t="str">
        <f>IF(E631&gt;0,+VLOOKUP($E631,'CODE GENERATOR'!$D:$T,3,FALSE),"")</f>
        <v>W</v>
      </c>
      <c r="M631" s="101" t="str">
        <f>IF(E631&gt;0,+VLOOKUP($E631,'CODE GENERATOR'!$D:$T,4,FALSE),"")</f>
        <v>SUPREME</v>
      </c>
      <c r="N631" s="101" t="str">
        <f>IF(E631&gt;0,+VLOOKUP($E631,'CODE GENERATOR'!$D:$T,6,FALSE),"")</f>
        <v>BORDEAUX</v>
      </c>
      <c r="O631" s="101" t="str">
        <f>IF(E631&gt;0,+VLOOKUP($E631,'CODE GENERATOR'!$D:$T,7,FALSE),"")</f>
        <v>BORDEAUX</v>
      </c>
      <c r="P631" s="101" t="str">
        <f t="shared" si="41"/>
        <v>BORDEAUX</v>
      </c>
      <c r="Q631" s="104" t="str">
        <f>IF(E631&gt;0,+VLOOKUP($E631,'CODE GENERATOR'!$D:$T,11,FALSE),"")</f>
        <v>R.TOPKG_BLY0065</v>
      </c>
      <c r="R631" s="104" t="str">
        <f>IF(E631&gt;0,+VLOOKUP($E631,'CODE GENERATOR'!$D:$T,12,FALSE),"")</f>
        <v>SUP0017BORBOR</v>
      </c>
      <c r="S631" s="104" t="str">
        <f>IF(E631&gt;0,+VLOOKUP($E631,'CODE GENERATOR'!$D:$T,13,FALSE),"")</f>
        <v>R.TOPKG_BLY0065_SUP0017BORBOR</v>
      </c>
      <c r="T631" s="104" t="str">
        <f t="shared" si="39"/>
        <v>R.TOPKG_BLY0065_SUP0017BORBOR_12-13 Y</v>
      </c>
      <c r="U631" s="105">
        <v>8683711006848</v>
      </c>
      <c r="V631" s="107" t="str" cm="1">
        <f t="array" ref="V631">_xlfn.TEXTJOIN(";", TRUE, _xlfn.UNIQUE(_xlfn._xlws.FILTER(P$3:P$10029, C$3:C$10029=C631)))</f>
        <v>DARK GRAY;BORDEAUX</v>
      </c>
      <c r="W631" s="107" t="str" cm="1">
        <f t="array" ref="W631">_xlfn.TEXTJOIN(";", TRUE, _xlfn.UNIQUE(_xlfn._xlws.FILTER(F$3:F$10029, C$3:C$10029=C631)))</f>
        <v>6-7 Y;8-9 Y;10-11 Y;12-13 Y;14-15 Y</v>
      </c>
      <c r="X631" s="101">
        <f>IF(E631&gt;0,+VLOOKUP($E631,'CODE GENERATOR'!$D:$AC,19,FALSE),0)</f>
        <v>0</v>
      </c>
      <c r="Y631" s="101" t="str">
        <f>IF(E631&gt;0,+VLOOKUP($E631,'CODE GENERATOR'!$D:$AC,20,FALSE),0)</f>
        <v/>
      </c>
      <c r="Z631" s="101" t="str">
        <f>IF(E631&gt;0,+VLOOKUP($E631,'CODE GENERATOR'!$D:$AC,21,FALSE),0)</f>
        <v/>
      </c>
      <c r="AA631" s="101" t="str">
        <f>IF(E631&gt;0,+VLOOKUP($E631,'CODE GENERATOR'!$D:$AC,22,FALSE),0)</f>
        <v/>
      </c>
      <c r="AB631" s="101" t="str">
        <f>IF(E631&gt;0,+VLOOKUP($E631,'CODE GENERATOR'!$D:$AC,23,FALSE),0)</f>
        <v/>
      </c>
      <c r="AC631" s="101" t="str">
        <f>IF(E631&gt;0,+VLOOKUP($E631,'CODE GENERATOR'!$D:$AC,24,FALSE),0)</f>
        <v/>
      </c>
      <c r="AD631" s="101" t="str">
        <f>IF(E631&gt;0,+VLOOKUP($E631,'CODE GENERATOR'!$D:$AC,25,FALSE),0)</f>
        <v/>
      </c>
      <c r="AE631" s="101" t="str">
        <f>IF(E631&gt;0,+VLOOKUP($E631,'CODE GENERATOR'!$D:$AC,26,FALSE),0)</f>
        <v/>
      </c>
      <c r="AF631" s="149" t="str">
        <f>IF($C631&gt;0,$C631&amp;" "&amp;$P631&amp;" "&amp;+VLOOKUP($C631,'STYLE NAMES'!$B:$AC,10,FALSE),"""")</f>
        <v>ASPEN-JR BORDEAUX GIRL'S LONG SLEEVE BASE LAYER QUARTER ZIP</v>
      </c>
      <c r="AG631" s="101" t="str">
        <f>"Enjoy our "&amp;(AF631)&amp;"; "&amp;IF(C631&gt;0,+VLOOKUP($C631,'STYLE NAMES'!$B:$AC,11,FALSE),"")</f>
        <v>Enjoy our ASPEN-JR BORDEAUX GIRL'S LONG SLEEVE BASE LAYER QUARTER ZIP; ASPEN-JR Quarter Zip Base Layer / Second Skin
Chic, comfortable and technical
These elegant base layers are designed to ride and train in style.
Available in many colors to match your horse's gear.</v>
      </c>
      <c r="AH631" s="101" t="str">
        <f>IF(C631&gt;0,+VLOOKUP($C631,'STYLE NAMES'!$B:$AC,12,FALSE),"")</f>
        <v>*Extra-soft and comfortable technical jersey
* 4-way stretch fabric
* Breathable and Quick Dry
* Wrinkle-free and Easy Care
Composition:
90% Polyamide 10% Elasthane</v>
      </c>
      <c r="AI631" s="101" t="str">
        <f>IF(C631&gt;0,+VLOOKUP($C631,'STYLE NAMES'!$B:$AC,13,FALSE),"")</f>
        <v>Machine Wash at 30°C
Mild process
Iron at low temperature
Iron from REVERSE
Do NOT iron on logos or prints
Do not bleach
Do NOT Tumble Dry</v>
      </c>
      <c r="AJ631" s="149" t="str">
        <f>IF($C631&gt;0,$C631&amp;" "&amp;$P631&amp;" "&amp;+VLOOKUP($C631,'STYLE NAMES'!$B:$AC,14,FALSE),"""")</f>
        <v>ASPEN-JR BORDEAUX KIZ ÇOCUK UZUN KOL FERMUARLI T-SHIRT</v>
      </c>
      <c r="AK631" s="149" t="str">
        <f>"Cavalier SanMarco tarafından tasarlanan "&amp;(AJ631)&amp;"; "&amp;IF(C631&gt;0,+VLOOKUP($C631,'STYLE NAMES'!$B:$AC,15,FALSE),"")</f>
        <v>Cavalier SanMarco tarafından tasarlanan ASPEN-JR BORDEAUX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31" s="149" t="str">
        <f>IF(C631&gt;0,+VLOOKUP($C631,'STYLE NAMES'!$B:$AC,16,FALSE),"")</f>
        <v>*Ekstra yumuşak ve rahat teknik örme kumaş
* 4 yöne esneyen kumaş
* Nefes Alabilir ve Hızlı Kuruma
* Kırışmaz ve Bakımı Kolay
Kompozisyon:
%90 Polyamid %10 Elastan</v>
      </c>
      <c r="AM631" s="149" t="str">
        <f>IF(C631&gt;0,+VLOOKUP($C631,'STYLE NAMES'!$B:$AC,17,FALSE),"")</f>
        <v>Makinede 30°C' de Yıkayın
Hassas Yıkama
Ilık ütü yapın
Tersten ütüleyin
Logo ve baskıları ÜTÜLEMEYİN
Çamaşır suyu kullanmayın
Kurutma Makinesinde Kurutmayın</v>
      </c>
      <c r="AN631" s="149" t="str">
        <f>IF($C631&gt;0,$C631&amp;" "&amp;$P631&amp;" "&amp;+VLOOKUP($C631,'STYLE NAMES'!$B:$AC,18,FALSE),"""")</f>
        <v>ASPEN-JR BORDEAUX MAGLIETTA RAGAZZA MANICA LUNGA QUARTER ZIP</v>
      </c>
      <c r="AO631" s="101" t="str">
        <f>"Disegnato da Cavalier SanMarco "&amp;(AN631)&amp;"; "&amp;IF(C631&gt;0,+VLOOKUP($C631,'STYLE NAMES'!$B:$AC,19,FALSE),"")</f>
        <v>Disegnato da Cavalier SanMarco ASPEN-JR BORDEAUX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31" s="101" t="str">
        <f>IF(C631&gt;0,+VLOOKUP($C631,'STYLE NAMES'!$B:$AC,20,FALSE),"")</f>
        <v>Jersey tecnico extra-morbido e confortevole 
Tessuto elasticizzato 4-way stretch 
Traspirante e ad asciugatura rapida 
No stiro e di facile manutenzione 
Composizione: 
90% Poliammide, 10% Elastan</v>
      </c>
      <c r="AQ631" s="101" t="str">
        <f>IF(C631&gt;0,+VLOOKUP($C631,'STYLE NAMES'!$B:$AC,21,FALSE),"")</f>
        <v>Lavare in lavatrice a 30°C Ciclo delicato 
Stirare a bassa temperatura
Stirare al rovescio 
Non stirare su loghi o stampe 
Non candeggiare 
Non asciugare in asciugatrice</v>
      </c>
      <c r="AR631" s="101">
        <f>IF(D631&gt;0,+VLOOKUP($C631,'STYLE NAMES'!$B:$AC,22,FALSE),"")</f>
        <v>0</v>
      </c>
      <c r="AS631" s="101">
        <f>IF(E631&gt;0,+VLOOKUP($C631,'STYLE NAMES'!$B:$AC,23,FALSE),"")</f>
        <v>0</v>
      </c>
      <c r="AT631" s="101">
        <f>IF(F631&gt;0,+VLOOKUP($C631,'STYLE NAMES'!$B:$AC,24,FALSE),"")</f>
        <v>0</v>
      </c>
      <c r="AU631" s="101">
        <f>IF(G631&gt;0,+VLOOKUP($C631,'STYLE NAMES'!$B:$AC,25,FALSE),"")</f>
        <v>0</v>
      </c>
      <c r="AV631" s="101">
        <f>+VLOOKUP($S631,'CODE GENERATOR'!$P:$AM,15,FALSE)</f>
        <v>0</v>
      </c>
      <c r="AW631" s="101">
        <f>+VLOOKUP($S631,'CODE GENERATOR'!$P:$AM,16,FALSE)</f>
        <v>0</v>
      </c>
      <c r="AX631" s="101">
        <f>+VLOOKUP($S631,'CODE GENERATOR'!$P:$AM,17,FALSE)</f>
        <v>0</v>
      </c>
      <c r="AY631" s="101">
        <f>+VLOOKUP($S631,'CODE GENERATOR'!$P:$AM,18,FALSE)</f>
        <v>0</v>
      </c>
      <c r="AZ631" s="101">
        <f>+VLOOKUP($S631,'CODE GENERATOR'!$P:$AM,19,FALSE)</f>
        <v>0</v>
      </c>
      <c r="BA631" s="101">
        <f>+VLOOKUP($S631,'CODE GENERATOR'!$P:$AM,20,FALSE)</f>
        <v>0</v>
      </c>
      <c r="BB631" s="101">
        <f>+VLOOKUP($S631,'CODE GENERATOR'!$P:$AM,21,FALSE)</f>
        <v>0</v>
      </c>
      <c r="BC631" s="101">
        <f>+VLOOKUP($S631,'CODE GENERATOR'!$P:$AM,22,FALSE)</f>
        <v>0</v>
      </c>
      <c r="BD631" s="101">
        <f>+VLOOKUP($S631,'CODE GENERATOR'!$P:$AM,23,FALSE)</f>
        <v>0</v>
      </c>
      <c r="BE631" s="101">
        <f>+VLOOKUP($S631,'CODE GENERATOR'!$P:$AM,24,FALSE)</f>
        <v>0</v>
      </c>
      <c r="BF631" s="101">
        <f>IF(C631&gt;0,+VLOOKUP(G631,'CATEGORY ID'!$A$1:$L$118,3,FALSE),"")</f>
        <v>30</v>
      </c>
      <c r="BG631" s="101">
        <f>IF(C631&gt;0,+VLOOKUP(H631,'CATEGORY ID'!$D$1:$L$118,3,FALSE),"")</f>
        <v>4</v>
      </c>
      <c r="BH631" s="101">
        <f>IF(C631&gt;0,+VLOOKUP((+H631&amp;I631),'CATEGORY ID'!$H$1:$I$121,2,FALSE),"")</f>
        <v>110</v>
      </c>
      <c r="BJ631" s="101">
        <f>IF(C631&gt;0,IF(COUNTIF('CATEGORY ID'!$K$1:$K$121,+H631&amp;K631) &gt; 0, +VLOOKUP(+H631&amp;K631,'CATEGORY ID'!$K$1:$L$121,2,FALSE),""),"")</f>
        <v>76</v>
      </c>
      <c r="BK631" s="101" t="str">
        <f>IF(C631&gt;0,IF(COUNTIF('CATEGORY ID'!$K$124:$K$165, +VLOOKUP(C631,'STYLE NAMES'!$B:$AE,30,FALSE)) &gt; 0, +VLOOKUP(VLOOKUP(C631,'STYLE NAMES'!$B:$AE,30,FALSE),'CATEGORY ID'!K:M,2,FALSE),""),"")</f>
        <v/>
      </c>
      <c r="BR631" s="101" t="str" cm="1">
        <f t="array" ref="BR631">IF(C631&gt;0,_xlfn.TEXTJOIN(";", TRUE,_xlfn.UNIQUE(_xlfn._xlws.FILTER(BF631:BQ631,(BF631:BQ631&gt;0)),TRUE,FALSE)),"")&amp;";"&amp;BS631</f>
        <v>30;4;110;76;229</v>
      </c>
      <c r="BS631" s="101">
        <v>229</v>
      </c>
      <c r="BU631" s="106">
        <f>IF(C631&gt;0,+VLOOKUP($C631,'STYLE NAMES'!$B:$AC,26,FALSE),"")</f>
        <v>69.900000000000006</v>
      </c>
      <c r="BV631" s="106">
        <f>IF(C631&gt;0,+VLOOKUP($C631,'STYLE NAMES'!$B:$AC,27,FALSE),"")</f>
        <v>3840</v>
      </c>
      <c r="BW631" s="106">
        <f>IF(C631&gt;0,+VLOOKUP($C631,'STYLE NAMES'!$B:$AC,28,FALSE),"")</f>
        <v>80.385000000000005</v>
      </c>
      <c r="BY631"/>
      <c r="BZ631" s="101">
        <v>4</v>
      </c>
      <c r="CA631" s="137">
        <f t="shared" si="42"/>
        <v>0</v>
      </c>
      <c r="CB631" s="137">
        <f>+VLOOKUP(C631,'[2]STYLES &amp; MODELS MATRIX'!$A:$G,7,FALSE)</f>
        <v>0</v>
      </c>
      <c r="CC631" s="137" t="str">
        <f>+VLOOKUP(C631,'[1]STYLES &amp; SIZE CHARTS'!$A:$H,8,FALSE)</f>
        <v>JT-GLSP1</v>
      </c>
      <c r="CD631" s="137"/>
      <c r="CE631" s="205"/>
      <c r="CF631" s="141"/>
    </row>
    <row r="632" spans="1:84" s="101" customFormat="1" ht="12" customHeight="1" x14ac:dyDescent="0.2">
      <c r="A632" s="102">
        <f t="shared" si="40"/>
        <v>8683711010043</v>
      </c>
      <c r="B632" s="101" t="s">
        <v>916</v>
      </c>
      <c r="C632" s="101" t="s">
        <v>137</v>
      </c>
      <c r="D632" s="101" t="s">
        <v>2973</v>
      </c>
      <c r="E632" s="203" t="s">
        <v>2425</v>
      </c>
      <c r="F632" s="101" t="s">
        <v>2356</v>
      </c>
      <c r="G632" s="101" t="str">
        <f>IF(C632&gt;0,+VLOOKUP($C632,'STYLE NAMES'!$B:$AC,4,FALSE),"")</f>
        <v>RIDER</v>
      </c>
      <c r="H632" s="101" t="str">
        <f>IF(C632&gt;0,+VLOOKUP($C632,'STYLE NAMES'!$B:$AC,5,FALSE),"")</f>
        <v>JUNIOR</v>
      </c>
      <c r="I632" s="101" t="str">
        <f>IF(C632&gt;0,+VLOOKUP($C632,'STYLE NAMES'!$B:$AC,6,FALSE),"")</f>
        <v>TOPS</v>
      </c>
      <c r="J632" s="101" t="str">
        <f>IF(C632&gt;0,+VLOOKUP($C632,'STYLE NAMES'!$B:$AC,7,FALSE),"")</f>
        <v>KIDS GIRL</v>
      </c>
      <c r="K632" s="101" t="str">
        <f>IF(C632&gt;0,+VLOOKUP($C632,'STYLE NAMES'!$B:$AC,8,FALSE),"")</f>
        <v>BASE LAYERS</v>
      </c>
      <c r="L632" s="101" t="str">
        <f>IF(E632&gt;0,+VLOOKUP($E632,'CODE GENERATOR'!$D:$T,3,FALSE),"")</f>
        <v>W</v>
      </c>
      <c r="M632" s="101" t="str">
        <f>IF(E632&gt;0,+VLOOKUP($E632,'CODE GENERATOR'!$D:$T,4,FALSE),"")</f>
        <v>SUPREME</v>
      </c>
      <c r="N632" s="101" t="str">
        <f>IF(E632&gt;0,+VLOOKUP($E632,'CODE GENERATOR'!$D:$T,6,FALSE),"")</f>
        <v>BORDEAUX</v>
      </c>
      <c r="O632" s="101" t="str">
        <f>IF(E632&gt;0,+VLOOKUP($E632,'CODE GENERATOR'!$D:$T,7,FALSE),"")</f>
        <v>BORDEAUX</v>
      </c>
      <c r="P632" s="101" t="str">
        <f t="shared" si="41"/>
        <v>BORDEAUX</v>
      </c>
      <c r="Q632" s="104" t="str">
        <f>IF(E632&gt;0,+VLOOKUP($E632,'CODE GENERATOR'!$D:$T,11,FALSE),"")</f>
        <v>R.TOPKG_BLY0065</v>
      </c>
      <c r="R632" s="104" t="str">
        <f>IF(E632&gt;0,+VLOOKUP($E632,'CODE GENERATOR'!$D:$T,12,FALSE),"")</f>
        <v>SUP0017BORBOR</v>
      </c>
      <c r="S632" s="104" t="str">
        <f>IF(E632&gt;0,+VLOOKUP($E632,'CODE GENERATOR'!$D:$T,13,FALSE),"")</f>
        <v>R.TOPKG_BLY0065_SUP0017BORBOR</v>
      </c>
      <c r="T632" s="104" t="str">
        <f t="shared" si="39"/>
        <v>R.TOPKG_BLY0065_SUP0017BORBOR_14-15 Y</v>
      </c>
      <c r="U632" s="105">
        <v>8683711010043</v>
      </c>
      <c r="V632" s="107" t="str" cm="1">
        <f t="array" ref="V632">_xlfn.TEXTJOIN(";", TRUE, _xlfn.UNIQUE(_xlfn._xlws.FILTER(P$3:P$10029, C$3:C$10029=C632)))</f>
        <v>DARK GRAY;BORDEAUX</v>
      </c>
      <c r="W632" s="107" t="str" cm="1">
        <f t="array" ref="W632">_xlfn.TEXTJOIN(";", TRUE, _xlfn.UNIQUE(_xlfn._xlws.FILTER(F$3:F$10029, C$3:C$10029=C632)))</f>
        <v>6-7 Y;8-9 Y;10-11 Y;12-13 Y;14-15 Y</v>
      </c>
      <c r="X632" s="101">
        <f>IF(E632&gt;0,+VLOOKUP($E632,'CODE GENERATOR'!$D:$AC,19,FALSE),0)</f>
        <v>0</v>
      </c>
      <c r="Y632" s="101" t="str">
        <f>IF(E632&gt;0,+VLOOKUP($E632,'CODE GENERATOR'!$D:$AC,20,FALSE),0)</f>
        <v/>
      </c>
      <c r="Z632" s="101" t="str">
        <f>IF(E632&gt;0,+VLOOKUP($E632,'CODE GENERATOR'!$D:$AC,21,FALSE),0)</f>
        <v/>
      </c>
      <c r="AA632" s="101" t="str">
        <f>IF(E632&gt;0,+VLOOKUP($E632,'CODE GENERATOR'!$D:$AC,22,FALSE),0)</f>
        <v/>
      </c>
      <c r="AB632" s="101" t="str">
        <f>IF(E632&gt;0,+VLOOKUP($E632,'CODE GENERATOR'!$D:$AC,23,FALSE),0)</f>
        <v/>
      </c>
      <c r="AC632" s="101" t="str">
        <f>IF(E632&gt;0,+VLOOKUP($E632,'CODE GENERATOR'!$D:$AC,24,FALSE),0)</f>
        <v/>
      </c>
      <c r="AD632" s="101" t="str">
        <f>IF(E632&gt;0,+VLOOKUP($E632,'CODE GENERATOR'!$D:$AC,25,FALSE),0)</f>
        <v/>
      </c>
      <c r="AE632" s="101" t="str">
        <f>IF(E632&gt;0,+VLOOKUP($E632,'CODE GENERATOR'!$D:$AC,26,FALSE),0)</f>
        <v/>
      </c>
      <c r="AF632" s="149" t="str">
        <f>IF($C632&gt;0,$C632&amp;" "&amp;$P632&amp;" "&amp;+VLOOKUP($C632,'STYLE NAMES'!$B:$AC,10,FALSE),"""")</f>
        <v>ASPEN-JR BORDEAUX GIRL'S LONG SLEEVE BASE LAYER QUARTER ZIP</v>
      </c>
      <c r="AG632" s="101" t="str">
        <f>"Enjoy our "&amp;(AF632)&amp;"; "&amp;IF(C632&gt;0,+VLOOKUP($C632,'STYLE NAMES'!$B:$AC,11,FALSE),"")</f>
        <v>Enjoy our ASPEN-JR BORDEAUX GIRL'S LONG SLEEVE BASE LAYER QUARTER ZIP; ASPEN-JR Quarter Zip Base Layer / Second Skin
Chic, comfortable and technical
These elegant base layers are designed to ride and train in style.
Available in many colors to match your horse's gear.</v>
      </c>
      <c r="AH632" s="101" t="str">
        <f>IF(C632&gt;0,+VLOOKUP($C632,'STYLE NAMES'!$B:$AC,12,FALSE),"")</f>
        <v>*Extra-soft and comfortable technical jersey
* 4-way stretch fabric
* Breathable and Quick Dry
* Wrinkle-free and Easy Care
Composition:
90% Polyamide 10% Elasthane</v>
      </c>
      <c r="AI632" s="101" t="str">
        <f>IF(C632&gt;0,+VLOOKUP($C632,'STYLE NAMES'!$B:$AC,13,FALSE),"")</f>
        <v>Machine Wash at 30°C
Mild process
Iron at low temperature
Iron from REVERSE
Do NOT iron on logos or prints
Do not bleach
Do NOT Tumble Dry</v>
      </c>
      <c r="AJ632" s="149" t="str">
        <f>IF($C632&gt;0,$C632&amp;" "&amp;$P632&amp;" "&amp;+VLOOKUP($C632,'STYLE NAMES'!$B:$AC,14,FALSE),"""")</f>
        <v>ASPEN-JR BORDEAUX KIZ ÇOCUK UZUN KOL FERMUARLI T-SHIRT</v>
      </c>
      <c r="AK632" s="149" t="str">
        <f>"Cavalier SanMarco tarafından tasarlanan "&amp;(AJ632)&amp;"; "&amp;IF(C632&gt;0,+VLOOKUP($C632,'STYLE NAMES'!$B:$AC,15,FALSE),"")</f>
        <v>Cavalier SanMarco tarafından tasarlanan ASPEN-JR BORDEAUX KIZ ÇOCUK UZUN KOL FERMUARLI T-SHIRT; ASPEN-JR Genç Biniciler için Fermuarlı Uzun Kol Antrenman T-shirt / Second Skin
Şık, konforlu ve teknik
Bu zarif t-shirtler, şık bir şekilde ata binmeniz ve antrenman yapmanız için tasarlanmıştır.
Atınızda kullandığınız malzemelerle uyumlu olması için birçok renk seçeneği mevcuttur.</v>
      </c>
      <c r="AL632" s="149" t="str">
        <f>IF(C632&gt;0,+VLOOKUP($C632,'STYLE NAMES'!$B:$AC,16,FALSE),"")</f>
        <v>*Ekstra yumuşak ve rahat teknik örme kumaş
* 4 yöne esneyen kumaş
* Nefes Alabilir ve Hızlı Kuruma
* Kırışmaz ve Bakımı Kolay
Kompozisyon:
%90 Polyamid %10 Elastan</v>
      </c>
      <c r="AM632" s="149" t="str">
        <f>IF(C632&gt;0,+VLOOKUP($C632,'STYLE NAMES'!$B:$AC,17,FALSE),"")</f>
        <v>Makinede 30°C' de Yıkayın
Hassas Yıkama
Ilık ütü yapın
Tersten ütüleyin
Logo ve baskıları ÜTÜLEMEYİN
Çamaşır suyu kullanmayın
Kurutma Makinesinde Kurutmayın</v>
      </c>
      <c r="AN632" s="149" t="str">
        <f>IF($C632&gt;0,$C632&amp;" "&amp;$P632&amp;" "&amp;+VLOOKUP($C632,'STYLE NAMES'!$B:$AC,18,FALSE),"""")</f>
        <v>ASPEN-JR BORDEAUX MAGLIETTA RAGAZZA MANICA LUNGA QUARTER ZIP</v>
      </c>
      <c r="AO632" s="101" t="str">
        <f>"Disegnato da Cavalier SanMarco "&amp;(AN632)&amp;"; "&amp;IF(C632&gt;0,+VLOOKUP($C632,'STYLE NAMES'!$B:$AC,19,FALSE),"")</f>
        <v>Disegnato da Cavalier SanMarco ASPEN-JR BORDEAUX MAGLIETTA RAGAZZA MANICA LUNGA QUARTER ZIP; ASPEN-JR Maglietta tecnica a mezza zip / Second Skin
Chic, confortevole e tecnica 
Queste magliette elegante sono progettati per cavalcare e allenarsi con stile
Disponibile in molti colori per abbinarsi all'attrezzatura del tuo cavallo</v>
      </c>
      <c r="AP632" s="101" t="str">
        <f>IF(C632&gt;0,+VLOOKUP($C632,'STYLE NAMES'!$B:$AC,20,FALSE),"")</f>
        <v>Jersey tecnico extra-morbido e confortevole 
Tessuto elasticizzato 4-way stretch 
Traspirante e ad asciugatura rapida 
No stiro e di facile manutenzione 
Composizione: 
90% Poliammide, 10% Elastan</v>
      </c>
      <c r="AQ632" s="101" t="str">
        <f>IF(C632&gt;0,+VLOOKUP($C632,'STYLE NAMES'!$B:$AC,21,FALSE),"")</f>
        <v>Lavare in lavatrice a 30°C Ciclo delicato 
Stirare a bassa temperatura
Stirare al rovescio 
Non stirare su loghi o stampe 
Non candeggiare 
Non asciugare in asciugatrice</v>
      </c>
      <c r="AR632" s="101">
        <f>IF(D632&gt;0,+VLOOKUP($C632,'STYLE NAMES'!$B:$AC,22,FALSE),"")</f>
        <v>0</v>
      </c>
      <c r="AS632" s="101">
        <f>IF(E632&gt;0,+VLOOKUP($C632,'STYLE NAMES'!$B:$AC,23,FALSE),"")</f>
        <v>0</v>
      </c>
      <c r="AT632" s="101">
        <f>IF(F632&gt;0,+VLOOKUP($C632,'STYLE NAMES'!$B:$AC,24,FALSE),"")</f>
        <v>0</v>
      </c>
      <c r="AU632" s="101">
        <f>IF(G632&gt;0,+VLOOKUP($C632,'STYLE NAMES'!$B:$AC,25,FALSE),"")</f>
        <v>0</v>
      </c>
      <c r="AV632" s="101">
        <f>+VLOOKUP($S632,'CODE GENERATOR'!$P:$AM,15,FALSE)</f>
        <v>0</v>
      </c>
      <c r="AW632" s="101">
        <f>+VLOOKUP($S632,'CODE GENERATOR'!$P:$AM,16,FALSE)</f>
        <v>0</v>
      </c>
      <c r="AX632" s="101">
        <f>+VLOOKUP($S632,'CODE GENERATOR'!$P:$AM,17,FALSE)</f>
        <v>0</v>
      </c>
      <c r="AY632" s="101">
        <f>+VLOOKUP($S632,'CODE GENERATOR'!$P:$AM,18,FALSE)</f>
        <v>0</v>
      </c>
      <c r="AZ632" s="101">
        <f>+VLOOKUP($S632,'CODE GENERATOR'!$P:$AM,19,FALSE)</f>
        <v>0</v>
      </c>
      <c r="BA632" s="101">
        <f>+VLOOKUP($S632,'CODE GENERATOR'!$P:$AM,20,FALSE)</f>
        <v>0</v>
      </c>
      <c r="BB632" s="101">
        <f>+VLOOKUP($S632,'CODE GENERATOR'!$P:$AM,21,FALSE)</f>
        <v>0</v>
      </c>
      <c r="BC632" s="101">
        <f>+VLOOKUP($S632,'CODE GENERATOR'!$P:$AM,22,FALSE)</f>
        <v>0</v>
      </c>
      <c r="BD632" s="101">
        <f>+VLOOKUP($S632,'CODE GENERATOR'!$P:$AM,23,FALSE)</f>
        <v>0</v>
      </c>
      <c r="BE632" s="101">
        <f>+VLOOKUP($S632,'CODE GENERATOR'!$P:$AM,24,FALSE)</f>
        <v>0</v>
      </c>
      <c r="BF632" s="101">
        <f>IF(C632&gt;0,+VLOOKUP(G632,'CATEGORY ID'!$A$1:$L$118,3,FALSE),"")</f>
        <v>30</v>
      </c>
      <c r="BG632" s="101">
        <f>IF(C632&gt;0,+VLOOKUP(H632,'CATEGORY ID'!$D$1:$L$118,3,FALSE),"")</f>
        <v>4</v>
      </c>
      <c r="BH632" s="101">
        <f>IF(C632&gt;0,+VLOOKUP((+H632&amp;I632),'CATEGORY ID'!$H$1:$I$121,2,FALSE),"")</f>
        <v>110</v>
      </c>
      <c r="BJ632" s="101">
        <f>IF(C632&gt;0,IF(COUNTIF('CATEGORY ID'!$K$1:$K$121,+H632&amp;K632) &gt; 0, +VLOOKUP(+H632&amp;K632,'CATEGORY ID'!$K$1:$L$121,2,FALSE),""),"")</f>
        <v>76</v>
      </c>
      <c r="BK632" s="101" t="str">
        <f>IF(C632&gt;0,IF(COUNTIF('CATEGORY ID'!$K$124:$K$165, +VLOOKUP(C632,'STYLE NAMES'!$B:$AE,30,FALSE)) &gt; 0, +VLOOKUP(VLOOKUP(C632,'STYLE NAMES'!$B:$AE,30,FALSE),'CATEGORY ID'!K:M,2,FALSE),""),"")</f>
        <v/>
      </c>
      <c r="BR632" s="101" t="str" cm="1">
        <f t="array" ref="BR632">IF(C632&gt;0,_xlfn.TEXTJOIN(";", TRUE,_xlfn.UNIQUE(_xlfn._xlws.FILTER(BF632:BQ632,(BF632:BQ632&gt;0)),TRUE,FALSE)),"")&amp;";"&amp;BS632</f>
        <v>30;4;110;76;229</v>
      </c>
      <c r="BS632" s="101">
        <v>229</v>
      </c>
      <c r="BU632" s="106">
        <f>IF(C632&gt;0,+VLOOKUP($C632,'STYLE NAMES'!$B:$AC,26,FALSE),"")</f>
        <v>69.900000000000006</v>
      </c>
      <c r="BV632" s="106">
        <f>IF(C632&gt;0,+VLOOKUP($C632,'STYLE NAMES'!$B:$AC,27,FALSE),"")</f>
        <v>3840</v>
      </c>
      <c r="BW632" s="106">
        <f>IF(C632&gt;0,+VLOOKUP($C632,'STYLE NAMES'!$B:$AC,28,FALSE),"")</f>
        <v>80.385000000000005</v>
      </c>
      <c r="BY632"/>
      <c r="BZ632" s="101">
        <v>0</v>
      </c>
      <c r="CA632" s="137">
        <f t="shared" si="42"/>
        <v>0</v>
      </c>
      <c r="CB632" s="137">
        <f>+VLOOKUP(C632,'[2]STYLES &amp; MODELS MATRIX'!$A:$G,7,FALSE)</f>
        <v>0</v>
      </c>
      <c r="CC632" s="137" t="str">
        <f>+VLOOKUP(C632,'[1]STYLES &amp; SIZE CHARTS'!$A:$H,8,FALSE)</f>
        <v>JT-GLSP1</v>
      </c>
      <c r="CD632" s="137"/>
      <c r="CE632" s="205"/>
      <c r="CF632" s="141"/>
    </row>
    <row r="633" spans="1:84" s="101" customFormat="1" ht="12" customHeight="1" x14ac:dyDescent="0.2">
      <c r="A633" s="102">
        <f t="shared" si="40"/>
        <v>8683711006855</v>
      </c>
      <c r="B633" s="101" t="s">
        <v>981</v>
      </c>
      <c r="C633" s="101" t="s">
        <v>1869</v>
      </c>
      <c r="D633" s="101" t="s">
        <v>1901</v>
      </c>
      <c r="E633" s="203" t="s">
        <v>2426</v>
      </c>
      <c r="F633" s="101" t="s">
        <v>2427</v>
      </c>
      <c r="G633" s="101" t="str">
        <f>IF(C633&gt;0,+VLOOKUP($C633,'STYLE NAMES'!$B:$AC,4,FALSE),"")</f>
        <v>RIDER</v>
      </c>
      <c r="H633" s="101" t="str">
        <f>IF(C633&gt;0,+VLOOKUP($C633,'STYLE NAMES'!$B:$AC,5,FALSE),"")</f>
        <v>MEN</v>
      </c>
      <c r="I633" s="101" t="str">
        <f>IF(C633&gt;0,+VLOOKUP($C633,'STYLE NAMES'!$B:$AC,6,FALSE),"")</f>
        <v>BOTTOMS</v>
      </c>
      <c r="J633" s="101" t="str">
        <f>IF(C633&gt;0,+VLOOKUP($C633,'STYLE NAMES'!$B:$AC,7,FALSE),"")</f>
        <v>MEN</v>
      </c>
      <c r="K633" s="101" t="str">
        <f>IF(C633&gt;0,+VLOOKUP($C633,'STYLE NAMES'!$B:$AC,8,FALSE),"")</f>
        <v>BREECHES</v>
      </c>
      <c r="L633" s="101" t="str">
        <f>IF(E633&gt;0,+VLOOKUP($E633,'CODE GENERATOR'!$D:$T,3,FALSE),"")</f>
        <v>A</v>
      </c>
      <c r="M633" s="101" t="str">
        <f>IF(E633&gt;0,+VLOOKUP($E633,'CODE GENERATOR'!$D:$T,4,FALSE),"")</f>
        <v>TECH JERSEY</v>
      </c>
      <c r="N633" s="101" t="str">
        <f>IF(E633&gt;0,+VLOOKUP($E633,'CODE GENERATOR'!$D:$T,6,FALSE),"")</f>
        <v>WHITE</v>
      </c>
      <c r="O633" s="101" t="str">
        <f>IF(E633&gt;0,+VLOOKUP($E633,'CODE GENERATOR'!$D:$T,7,FALSE),"")</f>
        <v>WHITE</v>
      </c>
      <c r="P633" s="101" t="str">
        <f t="shared" si="41"/>
        <v>WHITE</v>
      </c>
      <c r="Q633" s="104" t="str">
        <f>IF(E633&gt;0,+VLOOKUP($E633,'CODE GENERATOR'!$D:$T,11,FALSE),"")</f>
        <v>R.BOTMN_BRC0066</v>
      </c>
      <c r="R633" s="104" t="str">
        <f>IF(E633&gt;0,+VLOOKUP($E633,'CODE GENERATOR'!$D:$T,12,FALSE),"")</f>
        <v>TJR0026WHTWHT</v>
      </c>
      <c r="S633" s="104" t="str">
        <f>IF(E633&gt;0,+VLOOKUP($E633,'CODE GENERATOR'!$D:$T,13,FALSE),"")</f>
        <v>R.BOTMN_BRC0066_TJR0026WHTWHT</v>
      </c>
      <c r="T633" s="104" t="str">
        <f t="shared" si="39"/>
        <v>R.BOTMN_BRC0066_TJR0026WHTWHT_S / 44</v>
      </c>
      <c r="U633" s="105">
        <v>8683711006855</v>
      </c>
      <c r="V633" s="107" t="str" cm="1">
        <f t="array" ref="V633">_xlfn.TEXTJOIN(";", TRUE, _xlfn.UNIQUE(_xlfn._xlws.FILTER(P$3:P$10029, C$3:C$10029=C633)))</f>
        <v>WHITE;BEIGE;BLACK;NAVY;STORM GRAY;TAUPE</v>
      </c>
      <c r="W633" s="107" t="str" cm="1">
        <f t="array" ref="W633">_xlfn.TEXTJOIN(";", TRUE, _xlfn.UNIQUE(_xlfn._xlws.FILTER(F$3:F$10029, C$3:C$10029=C633)))</f>
        <v>S / 44;M / 46;L / 48;XL / 50;XXL / 52</v>
      </c>
      <c r="X633" s="101" t="str">
        <f>IF(E633&gt;0,+VLOOKUP($E633,'CODE GENERATOR'!$D:$AC,19,FALSE),0)</f>
        <v>2507_G_cavalier_ghost_0042</v>
      </c>
      <c r="Y633" s="101" t="str">
        <f>IF(E633&gt;0,+VLOOKUP($E633,'CODE GENERATOR'!$D:$AC,20,FALSE),0)</f>
        <v>2507_G_cavalier_ghost_0043</v>
      </c>
      <c r="Z633" s="101" t="str">
        <f>IF(E633&gt;0,+VLOOKUP($E633,'CODE GENERATOR'!$D:$AC,21,FALSE),0)</f>
        <v>2507_W_2066</v>
      </c>
      <c r="AA633" s="101" t="str">
        <f>IF(E633&gt;0,+VLOOKUP($E633,'CODE GENERATOR'!$D:$AC,22,FALSE),0)</f>
        <v>2507_W_2328</v>
      </c>
      <c r="AB633" s="101" t="str">
        <f>IF(E633&gt;0,+VLOOKUP($E633,'CODE GENERATOR'!$D:$AC,23,FALSE),0)</f>
        <v>2507_W_2652</v>
      </c>
      <c r="AC633" s="101" t="str">
        <f>IF(E633&gt;0,+VLOOKUP($E633,'CODE GENERATOR'!$D:$AC,24,FALSE),0)</f>
        <v>2507_W_2574</v>
      </c>
      <c r="AD633" s="101" t="str">
        <f>IF(E633&gt;0,+VLOOKUP($E633,'CODE GENERATOR'!$D:$AC,25,FALSE),0)</f>
        <v>2507_VW_Web_41</v>
      </c>
      <c r="AE633" s="101" t="str">
        <f>IF(E633&gt;0,+VLOOKUP($E633,'CODE GENERATOR'!$D:$AC,26,FALSE),0)</f>
        <v>Cavaliers_Detay_36864</v>
      </c>
      <c r="AF633" s="149" t="str">
        <f>IF($C633&gt;0,$C633&amp;" "&amp;$P633&amp;" "&amp;+VLOOKUP($C633,'STYLE NAMES'!$B:$AC,10,FALSE),"""")</f>
        <v>LEONARDO WHITE MEN'S KNEE GRIP PRO BREECHES</v>
      </c>
      <c r="AG633" s="101" t="str">
        <f>"Enjoy our "&amp;(AF633)&amp;"; "&amp;IF(C633&gt;0,+VLOOKUP($C633,'STYLE NAMES'!$B:$AC,11,FALSE),"")</f>
        <v>Enjoy our LEONARDO WHITE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33" s="101" t="str">
        <f>IF(C633&gt;0,+VLOOKUP($C633,'STYLE NAMES'!$B:$AC,12,FALSE),"")</f>
        <v>*Italian Premium fabric
*Extra-soft and comfortable technical jersey
*4-way stretch fabric
*Breathable and Quick Dry
*Wrinkle-free and Easy Care
*Knee Grip
Composition:
74% Micro PA /  26% Elasthane</v>
      </c>
      <c r="AI633" s="101" t="str">
        <f>IF(C633&gt;0,+VLOOKUP($C633,'STYLE NAMES'!$B:$AC,13,FALSE),"")</f>
        <v>Machine Wash at 30°C
Mild process
Iron at low temperature
Iron from REVERSE
Do NOT iron on logos or prints
Do not bleach
Do NOT Tumble Dry</v>
      </c>
      <c r="AJ633" s="149" t="str">
        <f>IF($C633&gt;0,$C633&amp;" "&amp;$P633&amp;" "&amp;+VLOOKUP($C633,'STYLE NAMES'!$B:$AC,14,FALSE),"""")</f>
        <v>LEONARDO WHITE ERKEK PRO BİNİCİ PANTOLONU</v>
      </c>
      <c r="AK633" s="149" t="str">
        <f>"Cavalier SanMarco tarafından tasarlanan "&amp;(AJ633)&amp;"; "&amp;IF(C633&gt;0,+VLOOKUP($C633,'STYLE NAMES'!$B:$AC,15,FALSE),"")</f>
        <v>Cavalier SanMarco tarafından tasarlanan LEONARDO WHITE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33" s="149" t="str">
        <f>IF(C633&gt;0,+VLOOKUP($C633,'STYLE NAMES'!$B:$AC,16,FALSE),"")</f>
        <v>*İtalyan Premium kumaş
*Ekstra yumuşak ve konforlu teknik jarse
*4 yönlü esneme özelliği
*Nefes alabilir ve hızlı kurur
*Kırışmaz ve kolay bakım
*Diz Grip
Bileşimi:
%74 Mikro PA / %26 Elastan</v>
      </c>
      <c r="AM633" s="149" t="str">
        <f>IF(C633&gt;0,+VLOOKUP($C633,'STYLE NAMES'!$B:$AC,17,FALSE),"")</f>
        <v>Makinede 30°C' de Yıkayın
Hassas Yıkama
Ilık ütü yapın
Tersten ütüleyin
Logo ve baskıları ÜTÜLEMEYİN
Çamaşır suyu kullanmayın
Kurutma Makinesinde Kurutmayın</v>
      </c>
      <c r="AN633" s="149" t="str">
        <f>IF($C633&gt;0,$C633&amp;" "&amp;$P633&amp;" "&amp;+VLOOKUP($C633,'STYLE NAMES'!$B:$AC,18,FALSE),"""")</f>
        <v>LEONARDO WHITE PANTALONI KNEE GRIP PRO DA UOMO</v>
      </c>
      <c r="AO633" s="101" t="str">
        <f>"Disegnato da Cavalier SanMarco "&amp;(AN633)&amp;"; "&amp;IF(C633&gt;0,+VLOOKUP($C633,'STYLE NAMES'!$B:$AC,19,FALSE),"")</f>
        <v>Disegnato da Cavalier SanMarco LEONARDO WHITE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33" s="101" t="str">
        <f>IF(C633&gt;0,+VLOOKUP($C633,'STYLE NAMES'!$B:$AC,20,FALSE),"")</f>
        <v>*Tessuto premium italiano
*Jersey tecnico extra morbido e confortevole
*Tessuto elasticizzato in 4 direzioni
*Traspirante e ad asciugatura rapida
*Antipiega e facile da curare
*Knee Grip
Composizione:
74% Micro PA / 26% Elastan</v>
      </c>
      <c r="AQ633" s="101" t="str">
        <f>IF(C633&gt;0,+VLOOKUP($C633,'STYLE NAMES'!$B:$AC,21,FALSE),"")</f>
        <v>Lavare in lavatrice a 30°C Ciclo delicato 
Stirare a bassa temperatura
Stirare al rovescio 
Non stirare su loghi o stampe 
Non candeggiare 
Non asciugare in asciugatrice</v>
      </c>
      <c r="AR633" s="101">
        <f>IF(D633&gt;0,+VLOOKUP($C633,'STYLE NAMES'!$B:$AC,22,FALSE),"")</f>
        <v>0</v>
      </c>
      <c r="AS633" s="101">
        <f>IF(E633&gt;0,+VLOOKUP($C633,'STYLE NAMES'!$B:$AC,23,FALSE),"")</f>
        <v>0</v>
      </c>
      <c r="AT633" s="101">
        <f>IF(F633&gt;0,+VLOOKUP($C633,'STYLE NAMES'!$B:$AC,24,FALSE),"")</f>
        <v>0</v>
      </c>
      <c r="AU633" s="101">
        <f>IF(G633&gt;0,+VLOOKUP($C633,'STYLE NAMES'!$B:$AC,25,FALSE),"")</f>
        <v>0</v>
      </c>
      <c r="AV633" s="101" t="str">
        <f>+VLOOKUP($S633,'CODE GENERATOR'!$P:$AM,15,FALSE)</f>
        <v>R.TOPMN_CPL0039_PIQ0015WHTWHT</v>
      </c>
      <c r="AW633" s="101" t="str">
        <f>+VLOOKUP($S633,'CODE GENERATOR'!$P:$AM,16,FALSE)</f>
        <v>A.RACMN_TIE0083_KNT0000WHTWHT</v>
      </c>
      <c r="AX633" s="101" t="str">
        <f>+VLOOKUP($S633,'CODE GENERATOR'!$P:$AM,17,FALSE)</f>
        <v>A.RACUX_BLT0015_BRD0012WHTWHT</v>
      </c>
      <c r="AY633" s="101" t="str">
        <f>+VLOOKUP($S633,'CODE GENERATOR'!$P:$AM,18,FALSE)</f>
        <v>A.RACAU_SOC0018_NYL00003XBST6</v>
      </c>
      <c r="AZ633" s="101">
        <f>+VLOOKUP($S633,'CODE GENERATOR'!$P:$AM,19,FALSE)</f>
        <v>0</v>
      </c>
      <c r="BA633" s="101">
        <f>+VLOOKUP($S633,'CODE GENERATOR'!$P:$AM,20,FALSE)</f>
        <v>0</v>
      </c>
      <c r="BB633" s="101">
        <f>+VLOOKUP($S633,'CODE GENERATOR'!$P:$AM,21,FALSE)</f>
        <v>0</v>
      </c>
      <c r="BC633" s="101">
        <f>+VLOOKUP($S633,'CODE GENERATOR'!$P:$AM,22,FALSE)</f>
        <v>0</v>
      </c>
      <c r="BD633" s="101">
        <f>+VLOOKUP($S633,'CODE GENERATOR'!$P:$AM,23,FALSE)</f>
        <v>0</v>
      </c>
      <c r="BE633" s="101">
        <f>+VLOOKUP($S633,'CODE GENERATOR'!$P:$AM,24,FALSE)</f>
        <v>0</v>
      </c>
      <c r="BF633" s="101">
        <f>IF(C633&gt;0,+VLOOKUP(G633,'CATEGORY ID'!$A$1:$L$118,3,FALSE),"")</f>
        <v>30</v>
      </c>
      <c r="BG633" s="101">
        <f>IF(C633&gt;0,+VLOOKUP(H633,'CATEGORY ID'!$D$1:$L$118,3,FALSE),"")</f>
        <v>2</v>
      </c>
      <c r="BH633" s="101">
        <f>IF(C633&gt;0,+VLOOKUP((+H633&amp;I633),'CATEGORY ID'!$H$1:$I$121,2,FALSE),"")</f>
        <v>111</v>
      </c>
      <c r="BJ633" s="101">
        <f>IF(C633&gt;0,IF(COUNTIF('CATEGORY ID'!$K$1:$K$121,+H633&amp;K633) &gt; 0, +VLOOKUP(+H633&amp;K633,'CATEGORY ID'!$K$1:$L$121,2,FALSE),""),"")</f>
        <v>95</v>
      </c>
      <c r="BK633" s="101" t="str">
        <f>IF(C633&gt;0,IF(COUNTIF('CATEGORY ID'!$K$124:$K$165, +VLOOKUP(C633,'STYLE NAMES'!$B:$AE,30,FALSE)) &gt; 0, +VLOOKUP(VLOOKUP(C633,'STYLE NAMES'!$B:$AE,30,FALSE),'CATEGORY ID'!K:M,2,FALSE),""),"")</f>
        <v/>
      </c>
      <c r="BM633" s="101">
        <v>204</v>
      </c>
      <c r="BR633" s="101" t="str" cm="1">
        <f t="array" ref="BR633">IF(C633&gt;0,_xlfn.TEXTJOIN(";", TRUE,_xlfn.UNIQUE(_xlfn._xlws.FILTER(BF633:BQ633,(BF633:BQ633&gt;0)),TRUE,FALSE)),"")&amp;";"&amp;BS633</f>
        <v>30;2;111;95;204;</v>
      </c>
      <c r="BU633" s="106">
        <f>IF(C633&gt;0,+VLOOKUP($C633,'STYLE NAMES'!$B:$AC,26,FALSE),"")</f>
        <v>219.9</v>
      </c>
      <c r="BV633" s="106">
        <f>IF(C633&gt;0,+VLOOKUP($C633,'STYLE NAMES'!$B:$AC,27,FALSE),"")</f>
        <v>12090</v>
      </c>
      <c r="BW633" s="106">
        <f>IF(C633&gt;0,+VLOOKUP($C633,'STYLE NAMES'!$B:$AC,28,FALSE),"")</f>
        <v>252.88499999999999</v>
      </c>
      <c r="BY633"/>
      <c r="BZ633" s="101">
        <v>1</v>
      </c>
      <c r="CA633" s="137">
        <f t="shared" si="42"/>
        <v>1</v>
      </c>
      <c r="CB633" s="137" t="str">
        <f>+VLOOKUP(C633,'[2]STYLES &amp; MODELS MATRIX'!$A:$G,7,FALSE)</f>
        <v>HDJ</v>
      </c>
      <c r="CC633" s="137" t="str">
        <f>+VLOOKUP(C633,'[1]STYLES &amp; SIZE CHARTS'!$A:$H,8,FALSE)</f>
        <v>MB-BR1</v>
      </c>
      <c r="CD633" s="137">
        <v>1</v>
      </c>
      <c r="CE633" s="205"/>
      <c r="CF633" s="141"/>
    </row>
    <row r="634" spans="1:84" s="101" customFormat="1" ht="12" customHeight="1" x14ac:dyDescent="0.2">
      <c r="A634" s="102">
        <f t="shared" si="40"/>
        <v>8683711006862</v>
      </c>
      <c r="B634" s="101" t="s">
        <v>981</v>
      </c>
      <c r="C634" s="101" t="s">
        <v>1869</v>
      </c>
      <c r="D634" s="101" t="s">
        <v>1901</v>
      </c>
      <c r="E634" s="203" t="s">
        <v>2426</v>
      </c>
      <c r="F634" s="101" t="s">
        <v>2428</v>
      </c>
      <c r="G634" s="101" t="str">
        <f>IF(C634&gt;0,+VLOOKUP($C634,'STYLE NAMES'!$B:$AC,4,FALSE),"")</f>
        <v>RIDER</v>
      </c>
      <c r="H634" s="101" t="str">
        <f>IF(C634&gt;0,+VLOOKUP($C634,'STYLE NAMES'!$B:$AC,5,FALSE),"")</f>
        <v>MEN</v>
      </c>
      <c r="I634" s="101" t="str">
        <f>IF(C634&gt;0,+VLOOKUP($C634,'STYLE NAMES'!$B:$AC,6,FALSE),"")</f>
        <v>BOTTOMS</v>
      </c>
      <c r="J634" s="101" t="str">
        <f>IF(C634&gt;0,+VLOOKUP($C634,'STYLE NAMES'!$B:$AC,7,FALSE),"")</f>
        <v>MEN</v>
      </c>
      <c r="K634" s="101" t="str">
        <f>IF(C634&gt;0,+VLOOKUP($C634,'STYLE NAMES'!$B:$AC,8,FALSE),"")</f>
        <v>BREECHES</v>
      </c>
      <c r="L634" s="101" t="str">
        <f>IF(E634&gt;0,+VLOOKUP($E634,'CODE GENERATOR'!$D:$T,3,FALSE),"")</f>
        <v>A</v>
      </c>
      <c r="M634" s="101" t="str">
        <f>IF(E634&gt;0,+VLOOKUP($E634,'CODE GENERATOR'!$D:$T,4,FALSE),"")</f>
        <v>TECH JERSEY</v>
      </c>
      <c r="N634" s="101" t="str">
        <f>IF(E634&gt;0,+VLOOKUP($E634,'CODE GENERATOR'!$D:$T,6,FALSE),"")</f>
        <v>WHITE</v>
      </c>
      <c r="O634" s="101" t="str">
        <f>IF(E634&gt;0,+VLOOKUP($E634,'CODE GENERATOR'!$D:$T,7,FALSE),"")</f>
        <v>WHITE</v>
      </c>
      <c r="P634" s="101" t="str">
        <f t="shared" si="41"/>
        <v>WHITE</v>
      </c>
      <c r="Q634" s="104" t="str">
        <f>IF(E634&gt;0,+VLOOKUP($E634,'CODE GENERATOR'!$D:$T,11,FALSE),"")</f>
        <v>R.BOTMN_BRC0066</v>
      </c>
      <c r="R634" s="104" t="str">
        <f>IF(E634&gt;0,+VLOOKUP($E634,'CODE GENERATOR'!$D:$T,12,FALSE),"")</f>
        <v>TJR0026WHTWHT</v>
      </c>
      <c r="S634" s="104" t="str">
        <f>IF(E634&gt;0,+VLOOKUP($E634,'CODE GENERATOR'!$D:$T,13,FALSE),"")</f>
        <v>R.BOTMN_BRC0066_TJR0026WHTWHT</v>
      </c>
      <c r="T634" s="104" t="str">
        <f t="shared" si="39"/>
        <v>R.BOTMN_BRC0066_TJR0026WHTWHT_M / 46</v>
      </c>
      <c r="U634" s="105">
        <v>8683711006862</v>
      </c>
      <c r="V634" s="107" t="str" cm="1">
        <f t="array" ref="V634">_xlfn.TEXTJOIN(";", TRUE, _xlfn.UNIQUE(_xlfn._xlws.FILTER(P$3:P$10029, C$3:C$10029=C634)))</f>
        <v>WHITE;BEIGE;BLACK;NAVY;STORM GRAY;TAUPE</v>
      </c>
      <c r="W634" s="107" t="str" cm="1">
        <f t="array" ref="W634">_xlfn.TEXTJOIN(";", TRUE, _xlfn.UNIQUE(_xlfn._xlws.FILTER(F$3:F$10029, C$3:C$10029=C634)))</f>
        <v>S / 44;M / 46;L / 48;XL / 50;XXL / 52</v>
      </c>
      <c r="X634" s="101" t="str">
        <f>IF(E634&gt;0,+VLOOKUP($E634,'CODE GENERATOR'!$D:$AC,19,FALSE),0)</f>
        <v>2507_G_cavalier_ghost_0042</v>
      </c>
      <c r="Y634" s="101" t="str">
        <f>IF(E634&gt;0,+VLOOKUP($E634,'CODE GENERATOR'!$D:$AC,20,FALSE),0)</f>
        <v>2507_G_cavalier_ghost_0043</v>
      </c>
      <c r="Z634" s="101" t="str">
        <f>IF(E634&gt;0,+VLOOKUP($E634,'CODE GENERATOR'!$D:$AC,21,FALSE),0)</f>
        <v>2507_W_2066</v>
      </c>
      <c r="AA634" s="101" t="str">
        <f>IF(E634&gt;0,+VLOOKUP($E634,'CODE GENERATOR'!$D:$AC,22,FALSE),0)</f>
        <v>2507_W_2328</v>
      </c>
      <c r="AB634" s="101" t="str">
        <f>IF(E634&gt;0,+VLOOKUP($E634,'CODE GENERATOR'!$D:$AC,23,FALSE),0)</f>
        <v>2507_W_2652</v>
      </c>
      <c r="AC634" s="101" t="str">
        <f>IF(E634&gt;0,+VLOOKUP($E634,'CODE GENERATOR'!$D:$AC,24,FALSE),0)</f>
        <v>2507_W_2574</v>
      </c>
      <c r="AD634" s="101" t="str">
        <f>IF(E634&gt;0,+VLOOKUP($E634,'CODE GENERATOR'!$D:$AC,25,FALSE),0)</f>
        <v>2507_VW_Web_41</v>
      </c>
      <c r="AE634" s="101" t="str">
        <f>IF(E634&gt;0,+VLOOKUP($E634,'CODE GENERATOR'!$D:$AC,26,FALSE),0)</f>
        <v>Cavaliers_Detay_36864</v>
      </c>
      <c r="AF634" s="149" t="str">
        <f>IF($C634&gt;0,$C634&amp;" "&amp;$P634&amp;" "&amp;+VLOOKUP($C634,'STYLE NAMES'!$B:$AC,10,FALSE),"""")</f>
        <v>LEONARDO WHITE MEN'S KNEE GRIP PRO BREECHES</v>
      </c>
      <c r="AG634" s="101" t="str">
        <f>"Enjoy our "&amp;(AF634)&amp;"; "&amp;IF(C634&gt;0,+VLOOKUP($C634,'STYLE NAMES'!$B:$AC,11,FALSE),"")</f>
        <v>Enjoy our LEONARDO WHITE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34" s="101" t="str">
        <f>IF(C634&gt;0,+VLOOKUP($C634,'STYLE NAMES'!$B:$AC,12,FALSE),"")</f>
        <v>*Italian Premium fabric
*Extra-soft and comfortable technical jersey
*4-way stretch fabric
*Breathable and Quick Dry
*Wrinkle-free and Easy Care
*Knee Grip
Composition:
74% Micro PA /  26% Elasthane</v>
      </c>
      <c r="AI634" s="101" t="str">
        <f>IF(C634&gt;0,+VLOOKUP($C634,'STYLE NAMES'!$B:$AC,13,FALSE),"")</f>
        <v>Machine Wash at 30°C
Mild process
Iron at low temperature
Iron from REVERSE
Do NOT iron on logos or prints
Do not bleach
Do NOT Tumble Dry</v>
      </c>
      <c r="AJ634" s="149" t="str">
        <f>IF($C634&gt;0,$C634&amp;" "&amp;$P634&amp;" "&amp;+VLOOKUP($C634,'STYLE NAMES'!$B:$AC,14,FALSE),"""")</f>
        <v>LEONARDO WHITE ERKEK PRO BİNİCİ PANTOLONU</v>
      </c>
      <c r="AK634" s="149" t="str">
        <f>"Cavalier SanMarco tarafından tasarlanan "&amp;(AJ634)&amp;"; "&amp;IF(C634&gt;0,+VLOOKUP($C634,'STYLE NAMES'!$B:$AC,15,FALSE),"")</f>
        <v>Cavalier SanMarco tarafından tasarlanan LEONARDO WHITE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34" s="149" t="str">
        <f>IF(C634&gt;0,+VLOOKUP($C634,'STYLE NAMES'!$B:$AC,16,FALSE),"")</f>
        <v>*İtalyan Premium kumaş
*Ekstra yumuşak ve konforlu teknik jarse
*4 yönlü esneme özelliği
*Nefes alabilir ve hızlı kurur
*Kırışmaz ve kolay bakım
*Diz Grip
Bileşimi:
%74 Mikro PA / %26 Elastan</v>
      </c>
      <c r="AM634" s="149" t="str">
        <f>IF(C634&gt;0,+VLOOKUP($C634,'STYLE NAMES'!$B:$AC,17,FALSE),"")</f>
        <v>Makinede 30°C' de Yıkayın
Hassas Yıkama
Ilık ütü yapın
Tersten ütüleyin
Logo ve baskıları ÜTÜLEMEYİN
Çamaşır suyu kullanmayın
Kurutma Makinesinde Kurutmayın</v>
      </c>
      <c r="AN634" s="149" t="str">
        <f>IF($C634&gt;0,$C634&amp;" "&amp;$P634&amp;" "&amp;+VLOOKUP($C634,'STYLE NAMES'!$B:$AC,18,FALSE),"""")</f>
        <v>LEONARDO WHITE PANTALONI KNEE GRIP PRO DA UOMO</v>
      </c>
      <c r="AO634" s="101" t="str">
        <f>"Disegnato da Cavalier SanMarco "&amp;(AN634)&amp;"; "&amp;IF(C634&gt;0,+VLOOKUP($C634,'STYLE NAMES'!$B:$AC,19,FALSE),"")</f>
        <v>Disegnato da Cavalier SanMarco LEONARDO WHITE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34" s="101" t="str">
        <f>IF(C634&gt;0,+VLOOKUP($C634,'STYLE NAMES'!$B:$AC,20,FALSE),"")</f>
        <v>*Tessuto premium italiano
*Jersey tecnico extra morbido e confortevole
*Tessuto elasticizzato in 4 direzioni
*Traspirante e ad asciugatura rapida
*Antipiega e facile da curare
*Knee Grip
Composizione:
74% Micro PA / 26% Elastan</v>
      </c>
      <c r="AQ634" s="101" t="str">
        <f>IF(C634&gt;0,+VLOOKUP($C634,'STYLE NAMES'!$B:$AC,21,FALSE),"")</f>
        <v>Lavare in lavatrice a 30°C Ciclo delicato 
Stirare a bassa temperatura
Stirare al rovescio 
Non stirare su loghi o stampe 
Non candeggiare 
Non asciugare in asciugatrice</v>
      </c>
      <c r="AR634" s="101">
        <f>IF(D634&gt;0,+VLOOKUP($C634,'STYLE NAMES'!$B:$AC,22,FALSE),"")</f>
        <v>0</v>
      </c>
      <c r="AS634" s="101">
        <f>IF(E634&gt;0,+VLOOKUP($C634,'STYLE NAMES'!$B:$AC,23,FALSE),"")</f>
        <v>0</v>
      </c>
      <c r="AT634" s="101">
        <f>IF(F634&gt;0,+VLOOKUP($C634,'STYLE NAMES'!$B:$AC,24,FALSE),"")</f>
        <v>0</v>
      </c>
      <c r="AU634" s="101">
        <f>IF(G634&gt;0,+VLOOKUP($C634,'STYLE NAMES'!$B:$AC,25,FALSE),"")</f>
        <v>0</v>
      </c>
      <c r="AV634" s="101" t="str">
        <f>+VLOOKUP($S634,'CODE GENERATOR'!$P:$AM,15,FALSE)</f>
        <v>R.TOPMN_CPL0039_PIQ0015WHTWHT</v>
      </c>
      <c r="AW634" s="101" t="str">
        <f>+VLOOKUP($S634,'CODE GENERATOR'!$P:$AM,16,FALSE)</f>
        <v>A.RACMN_TIE0083_KNT0000WHTWHT</v>
      </c>
      <c r="AX634" s="101" t="str">
        <f>+VLOOKUP($S634,'CODE GENERATOR'!$P:$AM,17,FALSE)</f>
        <v>A.RACUX_BLT0015_BRD0012WHTWHT</v>
      </c>
      <c r="AY634" s="101" t="str">
        <f>+VLOOKUP($S634,'CODE GENERATOR'!$P:$AM,18,FALSE)</f>
        <v>A.RACAU_SOC0018_NYL00003XBST6</v>
      </c>
      <c r="AZ634" s="101">
        <f>+VLOOKUP($S634,'CODE GENERATOR'!$P:$AM,19,FALSE)</f>
        <v>0</v>
      </c>
      <c r="BA634" s="101">
        <f>+VLOOKUP($S634,'CODE GENERATOR'!$P:$AM,20,FALSE)</f>
        <v>0</v>
      </c>
      <c r="BB634" s="101">
        <f>+VLOOKUP($S634,'CODE GENERATOR'!$P:$AM,21,FALSE)</f>
        <v>0</v>
      </c>
      <c r="BC634" s="101">
        <f>+VLOOKUP($S634,'CODE GENERATOR'!$P:$AM,22,FALSE)</f>
        <v>0</v>
      </c>
      <c r="BD634" s="101">
        <f>+VLOOKUP($S634,'CODE GENERATOR'!$P:$AM,23,FALSE)</f>
        <v>0</v>
      </c>
      <c r="BE634" s="101">
        <f>+VLOOKUP($S634,'CODE GENERATOR'!$P:$AM,24,FALSE)</f>
        <v>0</v>
      </c>
      <c r="BF634" s="101">
        <f>IF(C634&gt;0,+VLOOKUP(G634,'CATEGORY ID'!$A$1:$L$118,3,FALSE),"")</f>
        <v>30</v>
      </c>
      <c r="BG634" s="101">
        <f>IF(C634&gt;0,+VLOOKUP(H634,'CATEGORY ID'!$D$1:$L$118,3,FALSE),"")</f>
        <v>2</v>
      </c>
      <c r="BH634" s="101">
        <f>IF(C634&gt;0,+VLOOKUP((+H634&amp;I634),'CATEGORY ID'!$H$1:$I$121,2,FALSE),"")</f>
        <v>111</v>
      </c>
      <c r="BJ634" s="101">
        <f>IF(C634&gt;0,IF(COUNTIF('CATEGORY ID'!$K$1:$K$121,+H634&amp;K634) &gt; 0, +VLOOKUP(+H634&amp;K634,'CATEGORY ID'!$K$1:$L$121,2,FALSE),""),"")</f>
        <v>95</v>
      </c>
      <c r="BK634" s="101" t="str">
        <f>IF(C634&gt;0,IF(COUNTIF('CATEGORY ID'!$K$124:$K$165, +VLOOKUP(C634,'STYLE NAMES'!$B:$AE,30,FALSE)) &gt; 0, +VLOOKUP(VLOOKUP(C634,'STYLE NAMES'!$B:$AE,30,FALSE),'CATEGORY ID'!K:M,2,FALSE),""),"")</f>
        <v/>
      </c>
      <c r="BM634" s="101">
        <v>204</v>
      </c>
      <c r="BR634" s="101" t="str" cm="1">
        <f t="array" ref="BR634">IF(C634&gt;0,_xlfn.TEXTJOIN(";", TRUE,_xlfn.UNIQUE(_xlfn._xlws.FILTER(BF634:BQ634,(BF634:BQ634&gt;0)),TRUE,FALSE)),"")&amp;";"&amp;BS634</f>
        <v>30;2;111;95;204;</v>
      </c>
      <c r="BU634" s="106">
        <f>IF(C634&gt;0,+VLOOKUP($C634,'STYLE NAMES'!$B:$AC,26,FALSE),"")</f>
        <v>219.9</v>
      </c>
      <c r="BV634" s="106">
        <f>IF(C634&gt;0,+VLOOKUP($C634,'STYLE NAMES'!$B:$AC,27,FALSE),"")</f>
        <v>12090</v>
      </c>
      <c r="BW634" s="106">
        <f>IF(C634&gt;0,+VLOOKUP($C634,'STYLE NAMES'!$B:$AC,28,FALSE),"")</f>
        <v>252.88499999999999</v>
      </c>
      <c r="BY634"/>
      <c r="BZ634" s="101">
        <v>4</v>
      </c>
      <c r="CA634" s="137">
        <f t="shared" si="42"/>
        <v>1</v>
      </c>
      <c r="CB634" s="137" t="str">
        <f>+VLOOKUP(C634,'[2]STYLES &amp; MODELS MATRIX'!$A:$G,7,FALSE)</f>
        <v>HDJ</v>
      </c>
      <c r="CC634" s="137" t="str">
        <f>+VLOOKUP(C634,'[1]STYLES &amp; SIZE CHARTS'!$A:$H,8,FALSE)</f>
        <v>MB-BR1</v>
      </c>
      <c r="CD634" s="137">
        <v>1</v>
      </c>
      <c r="CE634" s="205"/>
      <c r="CF634" s="141"/>
    </row>
    <row r="635" spans="1:84" s="101" customFormat="1" ht="12" customHeight="1" x14ac:dyDescent="0.2">
      <c r="A635" s="102">
        <f t="shared" si="40"/>
        <v>8683711006879</v>
      </c>
      <c r="B635" s="101" t="s">
        <v>981</v>
      </c>
      <c r="C635" s="101" t="s">
        <v>1869</v>
      </c>
      <c r="D635" s="101" t="s">
        <v>1901</v>
      </c>
      <c r="E635" s="203" t="s">
        <v>2426</v>
      </c>
      <c r="F635" s="101" t="s">
        <v>2429</v>
      </c>
      <c r="G635" s="101" t="str">
        <f>IF(C635&gt;0,+VLOOKUP($C635,'STYLE NAMES'!$B:$AC,4,FALSE),"")</f>
        <v>RIDER</v>
      </c>
      <c r="H635" s="101" t="str">
        <f>IF(C635&gt;0,+VLOOKUP($C635,'STYLE NAMES'!$B:$AC,5,FALSE),"")</f>
        <v>MEN</v>
      </c>
      <c r="I635" s="101" t="str">
        <f>IF(C635&gt;0,+VLOOKUP($C635,'STYLE NAMES'!$B:$AC,6,FALSE),"")</f>
        <v>BOTTOMS</v>
      </c>
      <c r="J635" s="101" t="str">
        <f>IF(C635&gt;0,+VLOOKUP($C635,'STYLE NAMES'!$B:$AC,7,FALSE),"")</f>
        <v>MEN</v>
      </c>
      <c r="K635" s="101" t="str">
        <f>IF(C635&gt;0,+VLOOKUP($C635,'STYLE NAMES'!$B:$AC,8,FALSE),"")</f>
        <v>BREECHES</v>
      </c>
      <c r="L635" s="101" t="str">
        <f>IF(E635&gt;0,+VLOOKUP($E635,'CODE GENERATOR'!$D:$T,3,FALSE),"")</f>
        <v>A</v>
      </c>
      <c r="M635" s="101" t="str">
        <f>IF(E635&gt;0,+VLOOKUP($E635,'CODE GENERATOR'!$D:$T,4,FALSE),"")</f>
        <v>TECH JERSEY</v>
      </c>
      <c r="N635" s="101" t="str">
        <f>IF(E635&gt;0,+VLOOKUP($E635,'CODE GENERATOR'!$D:$T,6,FALSE),"")</f>
        <v>WHITE</v>
      </c>
      <c r="O635" s="101" t="str">
        <f>IF(E635&gt;0,+VLOOKUP($E635,'CODE GENERATOR'!$D:$T,7,FALSE),"")</f>
        <v>WHITE</v>
      </c>
      <c r="P635" s="101" t="str">
        <f t="shared" si="41"/>
        <v>WHITE</v>
      </c>
      <c r="Q635" s="104" t="str">
        <f>IF(E635&gt;0,+VLOOKUP($E635,'CODE GENERATOR'!$D:$T,11,FALSE),"")</f>
        <v>R.BOTMN_BRC0066</v>
      </c>
      <c r="R635" s="104" t="str">
        <f>IF(E635&gt;0,+VLOOKUP($E635,'CODE GENERATOR'!$D:$T,12,FALSE),"")</f>
        <v>TJR0026WHTWHT</v>
      </c>
      <c r="S635" s="104" t="str">
        <f>IF(E635&gt;0,+VLOOKUP($E635,'CODE GENERATOR'!$D:$T,13,FALSE),"")</f>
        <v>R.BOTMN_BRC0066_TJR0026WHTWHT</v>
      </c>
      <c r="T635" s="104" t="str">
        <f t="shared" si="39"/>
        <v>R.BOTMN_BRC0066_TJR0026WHTWHT_L / 48</v>
      </c>
      <c r="U635" s="105">
        <v>8683711006879</v>
      </c>
      <c r="V635" s="107" t="str" cm="1">
        <f t="array" ref="V635">_xlfn.TEXTJOIN(";", TRUE, _xlfn.UNIQUE(_xlfn._xlws.FILTER(P$3:P$10029, C$3:C$10029=C635)))</f>
        <v>WHITE;BEIGE;BLACK;NAVY;STORM GRAY;TAUPE</v>
      </c>
      <c r="W635" s="107" t="str" cm="1">
        <f t="array" ref="W635">_xlfn.TEXTJOIN(";", TRUE, _xlfn.UNIQUE(_xlfn._xlws.FILTER(F$3:F$10029, C$3:C$10029=C635)))</f>
        <v>S / 44;M / 46;L / 48;XL / 50;XXL / 52</v>
      </c>
      <c r="X635" s="101" t="str">
        <f>IF(E635&gt;0,+VLOOKUP($E635,'CODE GENERATOR'!$D:$AC,19,FALSE),0)</f>
        <v>2507_G_cavalier_ghost_0042</v>
      </c>
      <c r="Y635" s="101" t="str">
        <f>IF(E635&gt;0,+VLOOKUP($E635,'CODE GENERATOR'!$D:$AC,20,FALSE),0)</f>
        <v>2507_G_cavalier_ghost_0043</v>
      </c>
      <c r="Z635" s="101" t="str">
        <f>IF(E635&gt;0,+VLOOKUP($E635,'CODE GENERATOR'!$D:$AC,21,FALSE),0)</f>
        <v>2507_W_2066</v>
      </c>
      <c r="AA635" s="101" t="str">
        <f>IF(E635&gt;0,+VLOOKUP($E635,'CODE GENERATOR'!$D:$AC,22,FALSE),0)</f>
        <v>2507_W_2328</v>
      </c>
      <c r="AB635" s="101" t="str">
        <f>IF(E635&gt;0,+VLOOKUP($E635,'CODE GENERATOR'!$D:$AC,23,FALSE),0)</f>
        <v>2507_W_2652</v>
      </c>
      <c r="AC635" s="101" t="str">
        <f>IF(E635&gt;0,+VLOOKUP($E635,'CODE GENERATOR'!$D:$AC,24,FALSE),0)</f>
        <v>2507_W_2574</v>
      </c>
      <c r="AD635" s="101" t="str">
        <f>IF(E635&gt;0,+VLOOKUP($E635,'CODE GENERATOR'!$D:$AC,25,FALSE),0)</f>
        <v>2507_VW_Web_41</v>
      </c>
      <c r="AE635" s="101" t="str">
        <f>IF(E635&gt;0,+VLOOKUP($E635,'CODE GENERATOR'!$D:$AC,26,FALSE),0)</f>
        <v>Cavaliers_Detay_36864</v>
      </c>
      <c r="AF635" s="149" t="str">
        <f>IF($C635&gt;0,$C635&amp;" "&amp;$P635&amp;" "&amp;+VLOOKUP($C635,'STYLE NAMES'!$B:$AC,10,FALSE),"""")</f>
        <v>LEONARDO WHITE MEN'S KNEE GRIP PRO BREECHES</v>
      </c>
      <c r="AG635" s="101" t="str">
        <f>"Enjoy our "&amp;(AF635)&amp;"; "&amp;IF(C635&gt;0,+VLOOKUP($C635,'STYLE NAMES'!$B:$AC,11,FALSE),"")</f>
        <v>Enjoy our LEONARDO WHITE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35" s="101" t="str">
        <f>IF(C635&gt;0,+VLOOKUP($C635,'STYLE NAMES'!$B:$AC,12,FALSE),"")</f>
        <v>*Italian Premium fabric
*Extra-soft and comfortable technical jersey
*4-way stretch fabric
*Breathable and Quick Dry
*Wrinkle-free and Easy Care
*Knee Grip
Composition:
74% Micro PA /  26% Elasthane</v>
      </c>
      <c r="AI635" s="101" t="str">
        <f>IF(C635&gt;0,+VLOOKUP($C635,'STYLE NAMES'!$B:$AC,13,FALSE),"")</f>
        <v>Machine Wash at 30°C
Mild process
Iron at low temperature
Iron from REVERSE
Do NOT iron on logos or prints
Do not bleach
Do NOT Tumble Dry</v>
      </c>
      <c r="AJ635" s="149" t="str">
        <f>IF($C635&gt;0,$C635&amp;" "&amp;$P635&amp;" "&amp;+VLOOKUP($C635,'STYLE NAMES'!$B:$AC,14,FALSE),"""")</f>
        <v>LEONARDO WHITE ERKEK PRO BİNİCİ PANTOLONU</v>
      </c>
      <c r="AK635" s="149" t="str">
        <f>"Cavalier SanMarco tarafından tasarlanan "&amp;(AJ635)&amp;"; "&amp;IF(C635&gt;0,+VLOOKUP($C635,'STYLE NAMES'!$B:$AC,15,FALSE),"")</f>
        <v>Cavalier SanMarco tarafından tasarlanan LEONARDO WHITE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35" s="149" t="str">
        <f>IF(C635&gt;0,+VLOOKUP($C635,'STYLE NAMES'!$B:$AC,16,FALSE),"")</f>
        <v>*İtalyan Premium kumaş
*Ekstra yumuşak ve konforlu teknik jarse
*4 yönlü esneme özelliği
*Nefes alabilir ve hızlı kurur
*Kırışmaz ve kolay bakım
*Diz Grip
Bileşimi:
%74 Mikro PA / %26 Elastan</v>
      </c>
      <c r="AM635" s="149" t="str">
        <f>IF(C635&gt;0,+VLOOKUP($C635,'STYLE NAMES'!$B:$AC,17,FALSE),"")</f>
        <v>Makinede 30°C' de Yıkayın
Hassas Yıkama
Ilık ütü yapın
Tersten ütüleyin
Logo ve baskıları ÜTÜLEMEYİN
Çamaşır suyu kullanmayın
Kurutma Makinesinde Kurutmayın</v>
      </c>
      <c r="AN635" s="149" t="str">
        <f>IF($C635&gt;0,$C635&amp;" "&amp;$P635&amp;" "&amp;+VLOOKUP($C635,'STYLE NAMES'!$B:$AC,18,FALSE),"""")</f>
        <v>LEONARDO WHITE PANTALONI KNEE GRIP PRO DA UOMO</v>
      </c>
      <c r="AO635" s="101" t="str">
        <f>"Disegnato da Cavalier SanMarco "&amp;(AN635)&amp;"; "&amp;IF(C635&gt;0,+VLOOKUP($C635,'STYLE NAMES'!$B:$AC,19,FALSE),"")</f>
        <v>Disegnato da Cavalier SanMarco LEONARDO WHITE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35" s="101" t="str">
        <f>IF(C635&gt;0,+VLOOKUP($C635,'STYLE NAMES'!$B:$AC,20,FALSE),"")</f>
        <v>*Tessuto premium italiano
*Jersey tecnico extra morbido e confortevole
*Tessuto elasticizzato in 4 direzioni
*Traspirante e ad asciugatura rapida
*Antipiega e facile da curare
*Knee Grip
Composizione:
74% Micro PA / 26% Elastan</v>
      </c>
      <c r="AQ635" s="101" t="str">
        <f>IF(C635&gt;0,+VLOOKUP($C635,'STYLE NAMES'!$B:$AC,21,FALSE),"")</f>
        <v>Lavare in lavatrice a 30°C Ciclo delicato 
Stirare a bassa temperatura
Stirare al rovescio 
Non stirare su loghi o stampe 
Non candeggiare 
Non asciugare in asciugatrice</v>
      </c>
      <c r="AR635" s="101">
        <f>IF(D635&gt;0,+VLOOKUP($C635,'STYLE NAMES'!$B:$AC,22,FALSE),"")</f>
        <v>0</v>
      </c>
      <c r="AS635" s="101">
        <f>IF(E635&gt;0,+VLOOKUP($C635,'STYLE NAMES'!$B:$AC,23,FALSE),"")</f>
        <v>0</v>
      </c>
      <c r="AT635" s="101">
        <f>IF(F635&gt;0,+VLOOKUP($C635,'STYLE NAMES'!$B:$AC,24,FALSE),"")</f>
        <v>0</v>
      </c>
      <c r="AU635" s="101">
        <f>IF(G635&gt;0,+VLOOKUP($C635,'STYLE NAMES'!$B:$AC,25,FALSE),"")</f>
        <v>0</v>
      </c>
      <c r="AV635" s="101" t="str">
        <f>+VLOOKUP($S635,'CODE GENERATOR'!$P:$AM,15,FALSE)</f>
        <v>R.TOPMN_CPL0039_PIQ0015WHTWHT</v>
      </c>
      <c r="AW635" s="101" t="str">
        <f>+VLOOKUP($S635,'CODE GENERATOR'!$P:$AM,16,FALSE)</f>
        <v>A.RACMN_TIE0083_KNT0000WHTWHT</v>
      </c>
      <c r="AX635" s="101" t="str">
        <f>+VLOOKUP($S635,'CODE GENERATOR'!$P:$AM,17,FALSE)</f>
        <v>A.RACUX_BLT0015_BRD0012WHTWHT</v>
      </c>
      <c r="AY635" s="101" t="str">
        <f>+VLOOKUP($S635,'CODE GENERATOR'!$P:$AM,18,FALSE)</f>
        <v>A.RACAU_SOC0018_NYL00003XBST6</v>
      </c>
      <c r="AZ635" s="101">
        <f>+VLOOKUP($S635,'CODE GENERATOR'!$P:$AM,19,FALSE)</f>
        <v>0</v>
      </c>
      <c r="BA635" s="101">
        <f>+VLOOKUP($S635,'CODE GENERATOR'!$P:$AM,20,FALSE)</f>
        <v>0</v>
      </c>
      <c r="BB635" s="101">
        <f>+VLOOKUP($S635,'CODE GENERATOR'!$P:$AM,21,FALSE)</f>
        <v>0</v>
      </c>
      <c r="BC635" s="101">
        <f>+VLOOKUP($S635,'CODE GENERATOR'!$P:$AM,22,FALSE)</f>
        <v>0</v>
      </c>
      <c r="BD635" s="101">
        <f>+VLOOKUP($S635,'CODE GENERATOR'!$P:$AM,23,FALSE)</f>
        <v>0</v>
      </c>
      <c r="BE635" s="101">
        <f>+VLOOKUP($S635,'CODE GENERATOR'!$P:$AM,24,FALSE)</f>
        <v>0</v>
      </c>
      <c r="BF635" s="101">
        <f>IF(C635&gt;0,+VLOOKUP(G635,'CATEGORY ID'!$A$1:$L$118,3,FALSE),"")</f>
        <v>30</v>
      </c>
      <c r="BG635" s="101">
        <f>IF(C635&gt;0,+VLOOKUP(H635,'CATEGORY ID'!$D$1:$L$118,3,FALSE),"")</f>
        <v>2</v>
      </c>
      <c r="BH635" s="101">
        <f>IF(C635&gt;0,+VLOOKUP((+H635&amp;I635),'CATEGORY ID'!$H$1:$I$121,2,FALSE),"")</f>
        <v>111</v>
      </c>
      <c r="BJ635" s="101">
        <f>IF(C635&gt;0,IF(COUNTIF('CATEGORY ID'!$K$1:$K$121,+H635&amp;K635) &gt; 0, +VLOOKUP(+H635&amp;K635,'CATEGORY ID'!$K$1:$L$121,2,FALSE),""),"")</f>
        <v>95</v>
      </c>
      <c r="BK635" s="101" t="str">
        <f>IF(C635&gt;0,IF(COUNTIF('CATEGORY ID'!$K$124:$K$165, +VLOOKUP(C635,'STYLE NAMES'!$B:$AE,30,FALSE)) &gt; 0, +VLOOKUP(VLOOKUP(C635,'STYLE NAMES'!$B:$AE,30,FALSE),'CATEGORY ID'!K:M,2,FALSE),""),"")</f>
        <v/>
      </c>
      <c r="BM635" s="101">
        <v>204</v>
      </c>
      <c r="BR635" s="101" t="str" cm="1">
        <f t="array" ref="BR635">IF(C635&gt;0,_xlfn.TEXTJOIN(";", TRUE,_xlfn.UNIQUE(_xlfn._xlws.FILTER(BF635:BQ635,(BF635:BQ635&gt;0)),TRUE,FALSE)),"")&amp;";"&amp;BS635</f>
        <v>30;2;111;95;204;</v>
      </c>
      <c r="BU635" s="106">
        <f>IF(C635&gt;0,+VLOOKUP($C635,'STYLE NAMES'!$B:$AC,26,FALSE),"")</f>
        <v>219.9</v>
      </c>
      <c r="BV635" s="106">
        <f>IF(C635&gt;0,+VLOOKUP($C635,'STYLE NAMES'!$B:$AC,27,FALSE),"")</f>
        <v>12090</v>
      </c>
      <c r="BW635" s="106">
        <f>IF(C635&gt;0,+VLOOKUP($C635,'STYLE NAMES'!$B:$AC,28,FALSE),"")</f>
        <v>252.88499999999999</v>
      </c>
      <c r="BY635"/>
      <c r="BZ635" s="101">
        <v>9</v>
      </c>
      <c r="CA635" s="137">
        <f t="shared" si="42"/>
        <v>1</v>
      </c>
      <c r="CB635" s="137" t="str">
        <f>+VLOOKUP(C635,'[2]STYLES &amp; MODELS MATRIX'!$A:$G,7,FALSE)</f>
        <v>HDJ</v>
      </c>
      <c r="CC635" s="137" t="str">
        <f>+VLOOKUP(C635,'[1]STYLES &amp; SIZE CHARTS'!$A:$H,8,FALSE)</f>
        <v>MB-BR1</v>
      </c>
      <c r="CD635" s="137">
        <v>1</v>
      </c>
      <c r="CE635" s="205"/>
      <c r="CF635" s="141"/>
    </row>
    <row r="636" spans="1:84" s="101" customFormat="1" ht="12" customHeight="1" x14ac:dyDescent="0.2">
      <c r="A636" s="102">
        <f t="shared" si="40"/>
        <v>8683711006886</v>
      </c>
      <c r="B636" s="101" t="s">
        <v>981</v>
      </c>
      <c r="C636" s="101" t="s">
        <v>1869</v>
      </c>
      <c r="D636" s="101" t="s">
        <v>1901</v>
      </c>
      <c r="E636" s="203" t="s">
        <v>2426</v>
      </c>
      <c r="F636" s="101" t="s">
        <v>2430</v>
      </c>
      <c r="G636" s="101" t="str">
        <f>IF(C636&gt;0,+VLOOKUP($C636,'STYLE NAMES'!$B:$AC,4,FALSE),"")</f>
        <v>RIDER</v>
      </c>
      <c r="H636" s="101" t="str">
        <f>IF(C636&gt;0,+VLOOKUP($C636,'STYLE NAMES'!$B:$AC,5,FALSE),"")</f>
        <v>MEN</v>
      </c>
      <c r="I636" s="101" t="str">
        <f>IF(C636&gt;0,+VLOOKUP($C636,'STYLE NAMES'!$B:$AC,6,FALSE),"")</f>
        <v>BOTTOMS</v>
      </c>
      <c r="J636" s="101" t="str">
        <f>IF(C636&gt;0,+VLOOKUP($C636,'STYLE NAMES'!$B:$AC,7,FALSE),"")</f>
        <v>MEN</v>
      </c>
      <c r="K636" s="101" t="str">
        <f>IF(C636&gt;0,+VLOOKUP($C636,'STYLE NAMES'!$B:$AC,8,FALSE),"")</f>
        <v>BREECHES</v>
      </c>
      <c r="L636" s="101" t="str">
        <f>IF(E636&gt;0,+VLOOKUP($E636,'CODE GENERATOR'!$D:$T,3,FALSE),"")</f>
        <v>A</v>
      </c>
      <c r="M636" s="101" t="str">
        <f>IF(E636&gt;0,+VLOOKUP($E636,'CODE GENERATOR'!$D:$T,4,FALSE),"")</f>
        <v>TECH JERSEY</v>
      </c>
      <c r="N636" s="101" t="str">
        <f>IF(E636&gt;0,+VLOOKUP($E636,'CODE GENERATOR'!$D:$T,6,FALSE),"")</f>
        <v>WHITE</v>
      </c>
      <c r="O636" s="101" t="str">
        <f>IF(E636&gt;0,+VLOOKUP($E636,'CODE GENERATOR'!$D:$T,7,FALSE),"")</f>
        <v>WHITE</v>
      </c>
      <c r="P636" s="101" t="str">
        <f t="shared" si="41"/>
        <v>WHITE</v>
      </c>
      <c r="Q636" s="104" t="str">
        <f>IF(E636&gt;0,+VLOOKUP($E636,'CODE GENERATOR'!$D:$T,11,FALSE),"")</f>
        <v>R.BOTMN_BRC0066</v>
      </c>
      <c r="R636" s="104" t="str">
        <f>IF(E636&gt;0,+VLOOKUP($E636,'CODE GENERATOR'!$D:$T,12,FALSE),"")</f>
        <v>TJR0026WHTWHT</v>
      </c>
      <c r="S636" s="104" t="str">
        <f>IF(E636&gt;0,+VLOOKUP($E636,'CODE GENERATOR'!$D:$T,13,FALSE),"")</f>
        <v>R.BOTMN_BRC0066_TJR0026WHTWHT</v>
      </c>
      <c r="T636" s="104" t="str">
        <f t="shared" si="39"/>
        <v>R.BOTMN_BRC0066_TJR0026WHTWHT_XL / 50</v>
      </c>
      <c r="U636" s="105">
        <v>8683711006886</v>
      </c>
      <c r="V636" s="107" t="str" cm="1">
        <f t="array" ref="V636">_xlfn.TEXTJOIN(";", TRUE, _xlfn.UNIQUE(_xlfn._xlws.FILTER(P$3:P$10029, C$3:C$10029=C636)))</f>
        <v>WHITE;BEIGE;BLACK;NAVY;STORM GRAY;TAUPE</v>
      </c>
      <c r="W636" s="107" t="str" cm="1">
        <f t="array" ref="W636">_xlfn.TEXTJOIN(";", TRUE, _xlfn.UNIQUE(_xlfn._xlws.FILTER(F$3:F$10029, C$3:C$10029=C636)))</f>
        <v>S / 44;M / 46;L / 48;XL / 50;XXL / 52</v>
      </c>
      <c r="X636" s="101" t="str">
        <f>IF(E636&gt;0,+VLOOKUP($E636,'CODE GENERATOR'!$D:$AC,19,FALSE),0)</f>
        <v>2507_G_cavalier_ghost_0042</v>
      </c>
      <c r="Y636" s="101" t="str">
        <f>IF(E636&gt;0,+VLOOKUP($E636,'CODE GENERATOR'!$D:$AC,20,FALSE),0)</f>
        <v>2507_G_cavalier_ghost_0043</v>
      </c>
      <c r="Z636" s="101" t="str">
        <f>IF(E636&gt;0,+VLOOKUP($E636,'CODE GENERATOR'!$D:$AC,21,FALSE),0)</f>
        <v>2507_W_2066</v>
      </c>
      <c r="AA636" s="101" t="str">
        <f>IF(E636&gt;0,+VLOOKUP($E636,'CODE GENERATOR'!$D:$AC,22,FALSE),0)</f>
        <v>2507_W_2328</v>
      </c>
      <c r="AB636" s="101" t="str">
        <f>IF(E636&gt;0,+VLOOKUP($E636,'CODE GENERATOR'!$D:$AC,23,FALSE),0)</f>
        <v>2507_W_2652</v>
      </c>
      <c r="AC636" s="101" t="str">
        <f>IF(E636&gt;0,+VLOOKUP($E636,'CODE GENERATOR'!$D:$AC,24,FALSE),0)</f>
        <v>2507_W_2574</v>
      </c>
      <c r="AD636" s="101" t="str">
        <f>IF(E636&gt;0,+VLOOKUP($E636,'CODE GENERATOR'!$D:$AC,25,FALSE),0)</f>
        <v>2507_VW_Web_41</v>
      </c>
      <c r="AE636" s="101" t="str">
        <f>IF(E636&gt;0,+VLOOKUP($E636,'CODE GENERATOR'!$D:$AC,26,FALSE),0)</f>
        <v>Cavaliers_Detay_36864</v>
      </c>
      <c r="AF636" s="149" t="str">
        <f>IF($C636&gt;0,$C636&amp;" "&amp;$P636&amp;" "&amp;+VLOOKUP($C636,'STYLE NAMES'!$B:$AC,10,FALSE),"""")</f>
        <v>LEONARDO WHITE MEN'S KNEE GRIP PRO BREECHES</v>
      </c>
      <c r="AG636" s="101" t="str">
        <f>"Enjoy our "&amp;(AF636)&amp;"; "&amp;IF(C636&gt;0,+VLOOKUP($C636,'STYLE NAMES'!$B:$AC,11,FALSE),"")</f>
        <v>Enjoy our LEONARDO WHITE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36" s="101" t="str">
        <f>IF(C636&gt;0,+VLOOKUP($C636,'STYLE NAMES'!$B:$AC,12,FALSE),"")</f>
        <v>*Italian Premium fabric
*Extra-soft and comfortable technical jersey
*4-way stretch fabric
*Breathable and Quick Dry
*Wrinkle-free and Easy Care
*Knee Grip
Composition:
74% Micro PA /  26% Elasthane</v>
      </c>
      <c r="AI636" s="101" t="str">
        <f>IF(C636&gt;0,+VLOOKUP($C636,'STYLE NAMES'!$B:$AC,13,FALSE),"")</f>
        <v>Machine Wash at 30°C
Mild process
Iron at low temperature
Iron from REVERSE
Do NOT iron on logos or prints
Do not bleach
Do NOT Tumble Dry</v>
      </c>
      <c r="AJ636" s="149" t="str">
        <f>IF($C636&gt;0,$C636&amp;" "&amp;$P636&amp;" "&amp;+VLOOKUP($C636,'STYLE NAMES'!$B:$AC,14,FALSE),"""")</f>
        <v>LEONARDO WHITE ERKEK PRO BİNİCİ PANTOLONU</v>
      </c>
      <c r="AK636" s="149" t="str">
        <f>"Cavalier SanMarco tarafından tasarlanan "&amp;(AJ636)&amp;"; "&amp;IF(C636&gt;0,+VLOOKUP($C636,'STYLE NAMES'!$B:$AC,15,FALSE),"")</f>
        <v>Cavalier SanMarco tarafından tasarlanan LEONARDO WHITE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36" s="149" t="str">
        <f>IF(C636&gt;0,+VLOOKUP($C636,'STYLE NAMES'!$B:$AC,16,FALSE),"")</f>
        <v>*İtalyan Premium kumaş
*Ekstra yumuşak ve konforlu teknik jarse
*4 yönlü esneme özelliği
*Nefes alabilir ve hızlı kurur
*Kırışmaz ve kolay bakım
*Diz Grip
Bileşimi:
%74 Mikro PA / %26 Elastan</v>
      </c>
      <c r="AM636" s="149" t="str">
        <f>IF(C636&gt;0,+VLOOKUP($C636,'STYLE NAMES'!$B:$AC,17,FALSE),"")</f>
        <v>Makinede 30°C' de Yıkayın
Hassas Yıkama
Ilık ütü yapın
Tersten ütüleyin
Logo ve baskıları ÜTÜLEMEYİN
Çamaşır suyu kullanmayın
Kurutma Makinesinde Kurutmayın</v>
      </c>
      <c r="AN636" s="149" t="str">
        <f>IF($C636&gt;0,$C636&amp;" "&amp;$P636&amp;" "&amp;+VLOOKUP($C636,'STYLE NAMES'!$B:$AC,18,FALSE),"""")</f>
        <v>LEONARDO WHITE PANTALONI KNEE GRIP PRO DA UOMO</v>
      </c>
      <c r="AO636" s="101" t="str">
        <f>"Disegnato da Cavalier SanMarco "&amp;(AN636)&amp;"; "&amp;IF(C636&gt;0,+VLOOKUP($C636,'STYLE NAMES'!$B:$AC,19,FALSE),"")</f>
        <v>Disegnato da Cavalier SanMarco LEONARDO WHITE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36" s="101" t="str">
        <f>IF(C636&gt;0,+VLOOKUP($C636,'STYLE NAMES'!$B:$AC,20,FALSE),"")</f>
        <v>*Tessuto premium italiano
*Jersey tecnico extra morbido e confortevole
*Tessuto elasticizzato in 4 direzioni
*Traspirante e ad asciugatura rapida
*Antipiega e facile da curare
*Knee Grip
Composizione:
74% Micro PA / 26% Elastan</v>
      </c>
      <c r="AQ636" s="101" t="str">
        <f>IF(C636&gt;0,+VLOOKUP($C636,'STYLE NAMES'!$B:$AC,21,FALSE),"")</f>
        <v>Lavare in lavatrice a 30°C Ciclo delicato 
Stirare a bassa temperatura
Stirare al rovescio 
Non stirare su loghi o stampe 
Non candeggiare 
Non asciugare in asciugatrice</v>
      </c>
      <c r="AR636" s="101">
        <f>IF(D636&gt;0,+VLOOKUP($C636,'STYLE NAMES'!$B:$AC,22,FALSE),"")</f>
        <v>0</v>
      </c>
      <c r="AS636" s="101">
        <f>IF(E636&gt;0,+VLOOKUP($C636,'STYLE NAMES'!$B:$AC,23,FALSE),"")</f>
        <v>0</v>
      </c>
      <c r="AT636" s="101">
        <f>IF(F636&gt;0,+VLOOKUP($C636,'STYLE NAMES'!$B:$AC,24,FALSE),"")</f>
        <v>0</v>
      </c>
      <c r="AU636" s="101">
        <f>IF(G636&gt;0,+VLOOKUP($C636,'STYLE NAMES'!$B:$AC,25,FALSE),"")</f>
        <v>0</v>
      </c>
      <c r="AV636" s="101" t="str">
        <f>+VLOOKUP($S636,'CODE GENERATOR'!$P:$AM,15,FALSE)</f>
        <v>R.TOPMN_CPL0039_PIQ0015WHTWHT</v>
      </c>
      <c r="AW636" s="101" t="str">
        <f>+VLOOKUP($S636,'CODE GENERATOR'!$P:$AM,16,FALSE)</f>
        <v>A.RACMN_TIE0083_KNT0000WHTWHT</v>
      </c>
      <c r="AX636" s="101" t="str">
        <f>+VLOOKUP($S636,'CODE GENERATOR'!$P:$AM,17,FALSE)</f>
        <v>A.RACUX_BLT0015_BRD0012WHTWHT</v>
      </c>
      <c r="AY636" s="101" t="str">
        <f>+VLOOKUP($S636,'CODE GENERATOR'!$P:$AM,18,FALSE)</f>
        <v>A.RACAU_SOC0018_NYL00003XBST6</v>
      </c>
      <c r="AZ636" s="101">
        <f>+VLOOKUP($S636,'CODE GENERATOR'!$P:$AM,19,FALSE)</f>
        <v>0</v>
      </c>
      <c r="BA636" s="101">
        <f>+VLOOKUP($S636,'CODE GENERATOR'!$P:$AM,20,FALSE)</f>
        <v>0</v>
      </c>
      <c r="BB636" s="101">
        <f>+VLOOKUP($S636,'CODE GENERATOR'!$P:$AM,21,FALSE)</f>
        <v>0</v>
      </c>
      <c r="BC636" s="101">
        <f>+VLOOKUP($S636,'CODE GENERATOR'!$P:$AM,22,FALSE)</f>
        <v>0</v>
      </c>
      <c r="BD636" s="101">
        <f>+VLOOKUP($S636,'CODE GENERATOR'!$P:$AM,23,FALSE)</f>
        <v>0</v>
      </c>
      <c r="BE636" s="101">
        <f>+VLOOKUP($S636,'CODE GENERATOR'!$P:$AM,24,FALSE)</f>
        <v>0</v>
      </c>
      <c r="BF636" s="101">
        <f>IF(C636&gt;0,+VLOOKUP(G636,'CATEGORY ID'!$A$1:$L$118,3,FALSE),"")</f>
        <v>30</v>
      </c>
      <c r="BG636" s="101">
        <f>IF(C636&gt;0,+VLOOKUP(H636,'CATEGORY ID'!$D$1:$L$118,3,FALSE),"")</f>
        <v>2</v>
      </c>
      <c r="BH636" s="101">
        <f>IF(C636&gt;0,+VLOOKUP((+H636&amp;I636),'CATEGORY ID'!$H$1:$I$121,2,FALSE),"")</f>
        <v>111</v>
      </c>
      <c r="BJ636" s="101">
        <f>IF(C636&gt;0,IF(COUNTIF('CATEGORY ID'!$K$1:$K$121,+H636&amp;K636) &gt; 0, +VLOOKUP(+H636&amp;K636,'CATEGORY ID'!$K$1:$L$121,2,FALSE),""),"")</f>
        <v>95</v>
      </c>
      <c r="BK636" s="101" t="str">
        <f>IF(C636&gt;0,IF(COUNTIF('CATEGORY ID'!$K$124:$K$165, +VLOOKUP(C636,'STYLE NAMES'!$B:$AE,30,FALSE)) &gt; 0, +VLOOKUP(VLOOKUP(C636,'STYLE NAMES'!$B:$AE,30,FALSE),'CATEGORY ID'!K:M,2,FALSE),""),"")</f>
        <v/>
      </c>
      <c r="BM636" s="101">
        <v>204</v>
      </c>
      <c r="BR636" s="101" t="str" cm="1">
        <f t="array" ref="BR636">IF(C636&gt;0,_xlfn.TEXTJOIN(";", TRUE,_xlfn.UNIQUE(_xlfn._xlws.FILTER(BF636:BQ636,(BF636:BQ636&gt;0)),TRUE,FALSE)),"")&amp;";"&amp;BS636</f>
        <v>30;2;111;95;204;</v>
      </c>
      <c r="BU636" s="106">
        <f>IF(C636&gt;0,+VLOOKUP($C636,'STYLE NAMES'!$B:$AC,26,FALSE),"")</f>
        <v>219.9</v>
      </c>
      <c r="BV636" s="106">
        <f>IF(C636&gt;0,+VLOOKUP($C636,'STYLE NAMES'!$B:$AC,27,FALSE),"")</f>
        <v>12090</v>
      </c>
      <c r="BW636" s="106">
        <f>IF(C636&gt;0,+VLOOKUP($C636,'STYLE NAMES'!$B:$AC,28,FALSE),"")</f>
        <v>252.88499999999999</v>
      </c>
      <c r="BY636"/>
      <c r="BZ636" s="101">
        <v>0</v>
      </c>
      <c r="CA636" s="137">
        <f t="shared" si="42"/>
        <v>1</v>
      </c>
      <c r="CB636" s="137" t="str">
        <f>+VLOOKUP(C636,'[2]STYLES &amp; MODELS MATRIX'!$A:$G,7,FALSE)</f>
        <v>HDJ</v>
      </c>
      <c r="CC636" s="137" t="str">
        <f>+VLOOKUP(C636,'[1]STYLES &amp; SIZE CHARTS'!$A:$H,8,FALSE)</f>
        <v>MB-BR1</v>
      </c>
      <c r="CD636" s="137">
        <v>1</v>
      </c>
      <c r="CE636" s="205"/>
      <c r="CF636" s="141"/>
    </row>
    <row r="637" spans="1:84" s="101" customFormat="1" ht="12" customHeight="1" x14ac:dyDescent="0.2">
      <c r="A637" s="102">
        <f t="shared" si="40"/>
        <v>8683711006893</v>
      </c>
      <c r="B637" s="101" t="s">
        <v>981</v>
      </c>
      <c r="C637" s="101" t="s">
        <v>1869</v>
      </c>
      <c r="D637" s="101" t="s">
        <v>1901</v>
      </c>
      <c r="E637" s="203" t="s">
        <v>2426</v>
      </c>
      <c r="F637" s="101" t="s">
        <v>2431</v>
      </c>
      <c r="G637" s="101" t="str">
        <f>IF(C637&gt;0,+VLOOKUP($C637,'STYLE NAMES'!$B:$AC,4,FALSE),"")</f>
        <v>RIDER</v>
      </c>
      <c r="H637" s="101" t="str">
        <f>IF(C637&gt;0,+VLOOKUP($C637,'STYLE NAMES'!$B:$AC,5,FALSE),"")</f>
        <v>MEN</v>
      </c>
      <c r="I637" s="101" t="str">
        <f>IF(C637&gt;0,+VLOOKUP($C637,'STYLE NAMES'!$B:$AC,6,FALSE),"")</f>
        <v>BOTTOMS</v>
      </c>
      <c r="J637" s="101" t="str">
        <f>IF(C637&gt;0,+VLOOKUP($C637,'STYLE NAMES'!$B:$AC,7,FALSE),"")</f>
        <v>MEN</v>
      </c>
      <c r="K637" s="101" t="str">
        <f>IF(C637&gt;0,+VLOOKUP($C637,'STYLE NAMES'!$B:$AC,8,FALSE),"")</f>
        <v>BREECHES</v>
      </c>
      <c r="L637" s="101" t="str">
        <f>IF(E637&gt;0,+VLOOKUP($E637,'CODE GENERATOR'!$D:$T,3,FALSE),"")</f>
        <v>A</v>
      </c>
      <c r="M637" s="101" t="str">
        <f>IF(E637&gt;0,+VLOOKUP($E637,'CODE GENERATOR'!$D:$T,4,FALSE),"")</f>
        <v>TECH JERSEY</v>
      </c>
      <c r="N637" s="101" t="str">
        <f>IF(E637&gt;0,+VLOOKUP($E637,'CODE GENERATOR'!$D:$T,6,FALSE),"")</f>
        <v>WHITE</v>
      </c>
      <c r="O637" s="101" t="str">
        <f>IF(E637&gt;0,+VLOOKUP($E637,'CODE GENERATOR'!$D:$T,7,FALSE),"")</f>
        <v>WHITE</v>
      </c>
      <c r="P637" s="101" t="str">
        <f t="shared" si="41"/>
        <v>WHITE</v>
      </c>
      <c r="Q637" s="104" t="str">
        <f>IF(E637&gt;0,+VLOOKUP($E637,'CODE GENERATOR'!$D:$T,11,FALSE),"")</f>
        <v>R.BOTMN_BRC0066</v>
      </c>
      <c r="R637" s="104" t="str">
        <f>IF(E637&gt;0,+VLOOKUP($E637,'CODE GENERATOR'!$D:$T,12,FALSE),"")</f>
        <v>TJR0026WHTWHT</v>
      </c>
      <c r="S637" s="104" t="str">
        <f>IF(E637&gt;0,+VLOOKUP($E637,'CODE GENERATOR'!$D:$T,13,FALSE),"")</f>
        <v>R.BOTMN_BRC0066_TJR0026WHTWHT</v>
      </c>
      <c r="T637" s="104" t="str">
        <f t="shared" si="39"/>
        <v>R.BOTMN_BRC0066_TJR0026WHTWHT_XXL / 52</v>
      </c>
      <c r="U637" s="105">
        <v>8683711006893</v>
      </c>
      <c r="V637" s="107" t="str" cm="1">
        <f t="array" ref="V637">_xlfn.TEXTJOIN(";", TRUE, _xlfn.UNIQUE(_xlfn._xlws.FILTER(P$3:P$10029, C$3:C$10029=C637)))</f>
        <v>WHITE;BEIGE;BLACK;NAVY;STORM GRAY;TAUPE</v>
      </c>
      <c r="W637" s="107" t="str" cm="1">
        <f t="array" ref="W637">_xlfn.TEXTJOIN(";", TRUE, _xlfn.UNIQUE(_xlfn._xlws.FILTER(F$3:F$10029, C$3:C$10029=C637)))</f>
        <v>S / 44;M / 46;L / 48;XL / 50;XXL / 52</v>
      </c>
      <c r="X637" s="101" t="str">
        <f>IF(E637&gt;0,+VLOOKUP($E637,'CODE GENERATOR'!$D:$AC,19,FALSE),0)</f>
        <v>2507_G_cavalier_ghost_0042</v>
      </c>
      <c r="Y637" s="101" t="str">
        <f>IF(E637&gt;0,+VLOOKUP($E637,'CODE GENERATOR'!$D:$AC,20,FALSE),0)</f>
        <v>2507_G_cavalier_ghost_0043</v>
      </c>
      <c r="Z637" s="101" t="str">
        <f>IF(E637&gt;0,+VLOOKUP($E637,'CODE GENERATOR'!$D:$AC,21,FALSE),0)</f>
        <v>2507_W_2066</v>
      </c>
      <c r="AA637" s="101" t="str">
        <f>IF(E637&gt;0,+VLOOKUP($E637,'CODE GENERATOR'!$D:$AC,22,FALSE),0)</f>
        <v>2507_W_2328</v>
      </c>
      <c r="AB637" s="101" t="str">
        <f>IF(E637&gt;0,+VLOOKUP($E637,'CODE GENERATOR'!$D:$AC,23,FALSE),0)</f>
        <v>2507_W_2652</v>
      </c>
      <c r="AC637" s="101" t="str">
        <f>IF(E637&gt;0,+VLOOKUP($E637,'CODE GENERATOR'!$D:$AC,24,FALSE),0)</f>
        <v>2507_W_2574</v>
      </c>
      <c r="AD637" s="101" t="str">
        <f>IF(E637&gt;0,+VLOOKUP($E637,'CODE GENERATOR'!$D:$AC,25,FALSE),0)</f>
        <v>2507_VW_Web_41</v>
      </c>
      <c r="AE637" s="101" t="str">
        <f>IF(E637&gt;0,+VLOOKUP($E637,'CODE GENERATOR'!$D:$AC,26,FALSE),0)</f>
        <v>Cavaliers_Detay_36864</v>
      </c>
      <c r="AF637" s="149" t="str">
        <f>IF($C637&gt;0,$C637&amp;" "&amp;$P637&amp;" "&amp;+VLOOKUP($C637,'STYLE NAMES'!$B:$AC,10,FALSE),"""")</f>
        <v>LEONARDO WHITE MEN'S KNEE GRIP PRO BREECHES</v>
      </c>
      <c r="AG637" s="101" t="str">
        <f>"Enjoy our "&amp;(AF637)&amp;"; "&amp;IF(C637&gt;0,+VLOOKUP($C637,'STYLE NAMES'!$B:$AC,11,FALSE),"")</f>
        <v>Enjoy our LEONARDO WHITE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37" s="101" t="str">
        <f>IF(C637&gt;0,+VLOOKUP($C637,'STYLE NAMES'!$B:$AC,12,FALSE),"")</f>
        <v>*Italian Premium fabric
*Extra-soft and comfortable technical jersey
*4-way stretch fabric
*Breathable and Quick Dry
*Wrinkle-free and Easy Care
*Knee Grip
Composition:
74% Micro PA /  26% Elasthane</v>
      </c>
      <c r="AI637" s="101" t="str">
        <f>IF(C637&gt;0,+VLOOKUP($C637,'STYLE NAMES'!$B:$AC,13,FALSE),"")</f>
        <v>Machine Wash at 30°C
Mild process
Iron at low temperature
Iron from REVERSE
Do NOT iron on logos or prints
Do not bleach
Do NOT Tumble Dry</v>
      </c>
      <c r="AJ637" s="149" t="str">
        <f>IF($C637&gt;0,$C637&amp;" "&amp;$P637&amp;" "&amp;+VLOOKUP($C637,'STYLE NAMES'!$B:$AC,14,FALSE),"""")</f>
        <v>LEONARDO WHITE ERKEK PRO BİNİCİ PANTOLONU</v>
      </c>
      <c r="AK637" s="149" t="str">
        <f>"Cavalier SanMarco tarafından tasarlanan "&amp;(AJ637)&amp;"; "&amp;IF(C637&gt;0,+VLOOKUP($C637,'STYLE NAMES'!$B:$AC,15,FALSE),"")</f>
        <v>Cavalier SanMarco tarafından tasarlanan LEONARDO WHITE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37" s="149" t="str">
        <f>IF(C637&gt;0,+VLOOKUP($C637,'STYLE NAMES'!$B:$AC,16,FALSE),"")</f>
        <v>*İtalyan Premium kumaş
*Ekstra yumuşak ve konforlu teknik jarse
*4 yönlü esneme özelliği
*Nefes alabilir ve hızlı kurur
*Kırışmaz ve kolay bakım
*Diz Grip
Bileşimi:
%74 Mikro PA / %26 Elastan</v>
      </c>
      <c r="AM637" s="149" t="str">
        <f>IF(C637&gt;0,+VLOOKUP($C637,'STYLE NAMES'!$B:$AC,17,FALSE),"")</f>
        <v>Makinede 30°C' de Yıkayın
Hassas Yıkama
Ilık ütü yapın
Tersten ütüleyin
Logo ve baskıları ÜTÜLEMEYİN
Çamaşır suyu kullanmayın
Kurutma Makinesinde Kurutmayın</v>
      </c>
      <c r="AN637" s="149" t="str">
        <f>IF($C637&gt;0,$C637&amp;" "&amp;$P637&amp;" "&amp;+VLOOKUP($C637,'STYLE NAMES'!$B:$AC,18,FALSE),"""")</f>
        <v>LEONARDO WHITE PANTALONI KNEE GRIP PRO DA UOMO</v>
      </c>
      <c r="AO637" s="101" t="str">
        <f>"Disegnato da Cavalier SanMarco "&amp;(AN637)&amp;"; "&amp;IF(C637&gt;0,+VLOOKUP($C637,'STYLE NAMES'!$B:$AC,19,FALSE),"")</f>
        <v>Disegnato da Cavalier SanMarco LEONARDO WHITE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37" s="101" t="str">
        <f>IF(C637&gt;0,+VLOOKUP($C637,'STYLE NAMES'!$B:$AC,20,FALSE),"")</f>
        <v>*Tessuto premium italiano
*Jersey tecnico extra morbido e confortevole
*Tessuto elasticizzato in 4 direzioni
*Traspirante e ad asciugatura rapida
*Antipiega e facile da curare
*Knee Grip
Composizione:
74% Micro PA / 26% Elastan</v>
      </c>
      <c r="AQ637" s="101" t="str">
        <f>IF(C637&gt;0,+VLOOKUP($C637,'STYLE NAMES'!$B:$AC,21,FALSE),"")</f>
        <v>Lavare in lavatrice a 30°C Ciclo delicato 
Stirare a bassa temperatura
Stirare al rovescio 
Non stirare su loghi o stampe 
Non candeggiare 
Non asciugare in asciugatrice</v>
      </c>
      <c r="AR637" s="101">
        <f>IF(D637&gt;0,+VLOOKUP($C637,'STYLE NAMES'!$B:$AC,22,FALSE),"")</f>
        <v>0</v>
      </c>
      <c r="AS637" s="101">
        <f>IF(E637&gt;0,+VLOOKUP($C637,'STYLE NAMES'!$B:$AC,23,FALSE),"")</f>
        <v>0</v>
      </c>
      <c r="AT637" s="101">
        <f>IF(F637&gt;0,+VLOOKUP($C637,'STYLE NAMES'!$B:$AC,24,FALSE),"")</f>
        <v>0</v>
      </c>
      <c r="AU637" s="101">
        <f>IF(G637&gt;0,+VLOOKUP($C637,'STYLE NAMES'!$B:$AC,25,FALSE),"")</f>
        <v>0</v>
      </c>
      <c r="AV637" s="101" t="str">
        <f>+VLOOKUP($S637,'CODE GENERATOR'!$P:$AM,15,FALSE)</f>
        <v>R.TOPMN_CPL0039_PIQ0015WHTWHT</v>
      </c>
      <c r="AW637" s="101" t="str">
        <f>+VLOOKUP($S637,'CODE GENERATOR'!$P:$AM,16,FALSE)</f>
        <v>A.RACMN_TIE0083_KNT0000WHTWHT</v>
      </c>
      <c r="AX637" s="101" t="str">
        <f>+VLOOKUP($S637,'CODE GENERATOR'!$P:$AM,17,FALSE)</f>
        <v>A.RACUX_BLT0015_BRD0012WHTWHT</v>
      </c>
      <c r="AY637" s="101" t="str">
        <f>+VLOOKUP($S637,'CODE GENERATOR'!$P:$AM,18,FALSE)</f>
        <v>A.RACAU_SOC0018_NYL00003XBST6</v>
      </c>
      <c r="AZ637" s="101">
        <f>+VLOOKUP($S637,'CODE GENERATOR'!$P:$AM,19,FALSE)</f>
        <v>0</v>
      </c>
      <c r="BA637" s="101">
        <f>+VLOOKUP($S637,'CODE GENERATOR'!$P:$AM,20,FALSE)</f>
        <v>0</v>
      </c>
      <c r="BB637" s="101">
        <f>+VLOOKUP($S637,'CODE GENERATOR'!$P:$AM,21,FALSE)</f>
        <v>0</v>
      </c>
      <c r="BC637" s="101">
        <f>+VLOOKUP($S637,'CODE GENERATOR'!$P:$AM,22,FALSE)</f>
        <v>0</v>
      </c>
      <c r="BD637" s="101">
        <f>+VLOOKUP($S637,'CODE GENERATOR'!$P:$AM,23,FALSE)</f>
        <v>0</v>
      </c>
      <c r="BE637" s="101">
        <f>+VLOOKUP($S637,'CODE GENERATOR'!$P:$AM,24,FALSE)</f>
        <v>0</v>
      </c>
      <c r="BF637" s="101">
        <f>IF(C637&gt;0,+VLOOKUP(G637,'CATEGORY ID'!$A$1:$L$118,3,FALSE),"")</f>
        <v>30</v>
      </c>
      <c r="BG637" s="101">
        <f>IF(C637&gt;0,+VLOOKUP(H637,'CATEGORY ID'!$D$1:$L$118,3,FALSE),"")</f>
        <v>2</v>
      </c>
      <c r="BH637" s="101">
        <f>IF(C637&gt;0,+VLOOKUP((+H637&amp;I637),'CATEGORY ID'!$H$1:$I$121,2,FALSE),"")</f>
        <v>111</v>
      </c>
      <c r="BJ637" s="101">
        <f>IF(C637&gt;0,IF(COUNTIF('CATEGORY ID'!$K$1:$K$121,+H637&amp;K637) &gt; 0, +VLOOKUP(+H637&amp;K637,'CATEGORY ID'!$K$1:$L$121,2,FALSE),""),"")</f>
        <v>95</v>
      </c>
      <c r="BK637" s="101" t="str">
        <f>IF(C637&gt;0,IF(COUNTIF('CATEGORY ID'!$K$124:$K$165, +VLOOKUP(C637,'STYLE NAMES'!$B:$AE,30,FALSE)) &gt; 0, +VLOOKUP(VLOOKUP(C637,'STYLE NAMES'!$B:$AE,30,FALSE),'CATEGORY ID'!K:M,2,FALSE),""),"")</f>
        <v/>
      </c>
      <c r="BM637" s="101">
        <v>204</v>
      </c>
      <c r="BR637" s="101" t="str" cm="1">
        <f t="array" ref="BR637">IF(C637&gt;0,_xlfn.TEXTJOIN(";", TRUE,_xlfn.UNIQUE(_xlfn._xlws.FILTER(BF637:BQ637,(BF637:BQ637&gt;0)),TRUE,FALSE)),"")&amp;";"&amp;BS637</f>
        <v>30;2;111;95;204;</v>
      </c>
      <c r="BU637" s="106">
        <f>IF(C637&gt;0,+VLOOKUP($C637,'STYLE NAMES'!$B:$AC,26,FALSE),"")</f>
        <v>219.9</v>
      </c>
      <c r="BV637" s="106">
        <f>IF(C637&gt;0,+VLOOKUP($C637,'STYLE NAMES'!$B:$AC,27,FALSE),"")</f>
        <v>12090</v>
      </c>
      <c r="BW637" s="106">
        <f>IF(C637&gt;0,+VLOOKUP($C637,'STYLE NAMES'!$B:$AC,28,FALSE),"")</f>
        <v>252.88499999999999</v>
      </c>
      <c r="BY637"/>
      <c r="BZ637" s="101">
        <v>0</v>
      </c>
      <c r="CA637" s="137">
        <f t="shared" si="42"/>
        <v>1</v>
      </c>
      <c r="CB637" s="137" t="str">
        <f>+VLOOKUP(C637,'[2]STYLES &amp; MODELS MATRIX'!$A:$G,7,FALSE)</f>
        <v>HDJ</v>
      </c>
      <c r="CC637" s="137" t="str">
        <f>+VLOOKUP(C637,'[1]STYLES &amp; SIZE CHARTS'!$A:$H,8,FALSE)</f>
        <v>MB-BR1</v>
      </c>
      <c r="CD637" s="137">
        <v>1</v>
      </c>
      <c r="CE637" s="205"/>
      <c r="CF637" s="141"/>
    </row>
    <row r="638" spans="1:84" s="101" customFormat="1" ht="12" customHeight="1" x14ac:dyDescent="0.2">
      <c r="A638" s="102">
        <f t="shared" si="40"/>
        <v>8683711006909</v>
      </c>
      <c r="B638" s="101" t="s">
        <v>981</v>
      </c>
      <c r="C638" s="101" t="s">
        <v>1869</v>
      </c>
      <c r="D638" s="101" t="s">
        <v>1901</v>
      </c>
      <c r="E638" s="203" t="s">
        <v>2432</v>
      </c>
      <c r="F638" s="101" t="s">
        <v>2427</v>
      </c>
      <c r="G638" s="101" t="str">
        <f>IF(C638&gt;0,+VLOOKUP($C638,'STYLE NAMES'!$B:$AC,4,FALSE),"")</f>
        <v>RIDER</v>
      </c>
      <c r="H638" s="101" t="str">
        <f>IF(C638&gt;0,+VLOOKUP($C638,'STYLE NAMES'!$B:$AC,5,FALSE),"")</f>
        <v>MEN</v>
      </c>
      <c r="I638" s="101" t="str">
        <f>IF(C638&gt;0,+VLOOKUP($C638,'STYLE NAMES'!$B:$AC,6,FALSE),"")</f>
        <v>BOTTOMS</v>
      </c>
      <c r="J638" s="101" t="str">
        <f>IF(C638&gt;0,+VLOOKUP($C638,'STYLE NAMES'!$B:$AC,7,FALSE),"")</f>
        <v>MEN</v>
      </c>
      <c r="K638" s="101" t="str">
        <f>IF(C638&gt;0,+VLOOKUP($C638,'STYLE NAMES'!$B:$AC,8,FALSE),"")</f>
        <v>BREECHES</v>
      </c>
      <c r="L638" s="101" t="str">
        <f>IF(E638&gt;0,+VLOOKUP($E638,'CODE GENERATOR'!$D:$T,3,FALSE),"")</f>
        <v>A</v>
      </c>
      <c r="M638" s="101" t="str">
        <f>IF(E638&gt;0,+VLOOKUP($E638,'CODE GENERATOR'!$D:$T,4,FALSE),"")</f>
        <v>TECH JERSEY</v>
      </c>
      <c r="N638" s="101" t="str">
        <f>IF(E638&gt;0,+VLOOKUP($E638,'CODE GENERATOR'!$D:$T,6,FALSE),"")</f>
        <v>BEIGE</v>
      </c>
      <c r="O638" s="101" t="str">
        <f>IF(E638&gt;0,+VLOOKUP($E638,'CODE GENERATOR'!$D:$T,7,FALSE),"")</f>
        <v>BEIGE</v>
      </c>
      <c r="P638" s="101" t="str">
        <f t="shared" si="41"/>
        <v>BEIGE</v>
      </c>
      <c r="Q638" s="104" t="str">
        <f>IF(E638&gt;0,+VLOOKUP($E638,'CODE GENERATOR'!$D:$T,11,FALSE),"")</f>
        <v>R.BOTMN_BRC0066</v>
      </c>
      <c r="R638" s="104" t="str">
        <f>IF(E638&gt;0,+VLOOKUP($E638,'CODE GENERATOR'!$D:$T,12,FALSE),"")</f>
        <v>TJR0026BEGBEG</v>
      </c>
      <c r="S638" s="104" t="str">
        <f>IF(E638&gt;0,+VLOOKUP($E638,'CODE GENERATOR'!$D:$T,13,FALSE),"")</f>
        <v>R.BOTMN_BRC0066_TJR0026BEGBEG</v>
      </c>
      <c r="T638" s="104" t="str">
        <f t="shared" si="39"/>
        <v>R.BOTMN_BRC0066_TJR0026BEGBEG_S / 44</v>
      </c>
      <c r="U638" s="105">
        <v>8683711006909</v>
      </c>
      <c r="V638" s="107" t="str" cm="1">
        <f t="array" ref="V638">_xlfn.TEXTJOIN(";", TRUE, _xlfn.UNIQUE(_xlfn._xlws.FILTER(P$3:P$10029, C$3:C$10029=C638)))</f>
        <v>WHITE;BEIGE;BLACK;NAVY;STORM GRAY;TAUPE</v>
      </c>
      <c r="W638" s="107" t="str" cm="1">
        <f t="array" ref="W638">_xlfn.TEXTJOIN(";", TRUE, _xlfn.UNIQUE(_xlfn._xlws.FILTER(F$3:F$10029, C$3:C$10029=C638)))</f>
        <v>S / 44;M / 46;L / 48;XL / 50;XXL / 52</v>
      </c>
      <c r="X638" s="101" t="str">
        <f>IF(E638&gt;0,+VLOOKUP($E638,'CODE GENERATOR'!$D:$AC,19,FALSE),0)</f>
        <v>2507_G_cavalier_ghost_0045</v>
      </c>
      <c r="Y638" s="101" t="str">
        <f>IF(E638&gt;0,+VLOOKUP($E638,'CODE GENERATOR'!$D:$AC,20,FALSE),0)</f>
        <v>2507_G_cavalier_ghost_0046</v>
      </c>
      <c r="Z638" s="101" t="str">
        <f>IF(E638&gt;0,+VLOOKUP($E638,'CODE GENERATOR'!$D:$AC,21,FALSE),0)</f>
        <v>2507_W_1929</v>
      </c>
      <c r="AA638" s="101" t="str">
        <f>IF(E638&gt;0,+VLOOKUP($E638,'CODE GENERATOR'!$D:$AC,22,FALSE),0)</f>
        <v>2507_W_1931</v>
      </c>
      <c r="AB638" s="101" t="str">
        <f>IF(E638&gt;0,+VLOOKUP($E638,'CODE GENERATOR'!$D:$AC,23,FALSE),0)</f>
        <v>2507_W_1949</v>
      </c>
      <c r="AC638" s="101" t="str">
        <f>IF(E638&gt;0,+VLOOKUP($E638,'CODE GENERATOR'!$D:$AC,24,FALSE),0)</f>
        <v>Cavaliers_Detay_36887</v>
      </c>
      <c r="AD638" s="101" t="str">
        <f>IF(E638&gt;0,+VLOOKUP($E638,'CODE GENERATOR'!$D:$AC,25,FALSE),0)</f>
        <v>2507_VW_Web_36</v>
      </c>
      <c r="AE638" s="101" t="str">
        <f>IF(E638&gt;0,+VLOOKUP($E638,'CODE GENERATOR'!$D:$AC,26,FALSE),0)</f>
        <v>Cavaliers_Detay_36885</v>
      </c>
      <c r="AF638" s="149" t="str">
        <f>IF($C638&gt;0,$C638&amp;" "&amp;$P638&amp;" "&amp;+VLOOKUP($C638,'STYLE NAMES'!$B:$AC,10,FALSE),"""")</f>
        <v>LEONARDO BEIGE MEN'S KNEE GRIP PRO BREECHES</v>
      </c>
      <c r="AG638" s="101" t="str">
        <f>"Enjoy our "&amp;(AF638)&amp;"; "&amp;IF(C638&gt;0,+VLOOKUP($C638,'STYLE NAMES'!$B:$AC,11,FALSE),"")</f>
        <v>Enjoy our LEONARDO BEIGE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38" s="101" t="str">
        <f>IF(C638&gt;0,+VLOOKUP($C638,'STYLE NAMES'!$B:$AC,12,FALSE),"")</f>
        <v>*Italian Premium fabric
*Extra-soft and comfortable technical jersey
*4-way stretch fabric
*Breathable and Quick Dry
*Wrinkle-free and Easy Care
*Knee Grip
Composition:
74% Micro PA /  26% Elasthane</v>
      </c>
      <c r="AI638" s="101" t="str">
        <f>IF(C638&gt;0,+VLOOKUP($C638,'STYLE NAMES'!$B:$AC,13,FALSE),"")</f>
        <v>Machine Wash at 30°C
Mild process
Iron at low temperature
Iron from REVERSE
Do NOT iron on logos or prints
Do not bleach
Do NOT Tumble Dry</v>
      </c>
      <c r="AJ638" s="149" t="str">
        <f>IF($C638&gt;0,$C638&amp;" "&amp;$P638&amp;" "&amp;+VLOOKUP($C638,'STYLE NAMES'!$B:$AC,14,FALSE),"""")</f>
        <v>LEONARDO BEIGE ERKEK PRO BİNİCİ PANTOLONU</v>
      </c>
      <c r="AK638" s="149" t="str">
        <f>"Cavalier SanMarco tarafından tasarlanan "&amp;(AJ638)&amp;"; "&amp;IF(C638&gt;0,+VLOOKUP($C638,'STYLE NAMES'!$B:$AC,15,FALSE),"")</f>
        <v>Cavalier SanMarco tarafından tasarlanan LEONARDO BEIGE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38" s="149" t="str">
        <f>IF(C638&gt;0,+VLOOKUP($C638,'STYLE NAMES'!$B:$AC,16,FALSE),"")</f>
        <v>*İtalyan Premium kumaş
*Ekstra yumuşak ve konforlu teknik jarse
*4 yönlü esneme özelliği
*Nefes alabilir ve hızlı kurur
*Kırışmaz ve kolay bakım
*Diz Grip
Bileşimi:
%74 Mikro PA / %26 Elastan</v>
      </c>
      <c r="AM638" s="149" t="str">
        <f>IF(C638&gt;0,+VLOOKUP($C638,'STYLE NAMES'!$B:$AC,17,FALSE),"")</f>
        <v>Makinede 30°C' de Yıkayın
Hassas Yıkama
Ilık ütü yapın
Tersten ütüleyin
Logo ve baskıları ÜTÜLEMEYİN
Çamaşır suyu kullanmayın
Kurutma Makinesinde Kurutmayın</v>
      </c>
      <c r="AN638" s="149" t="str">
        <f>IF($C638&gt;0,$C638&amp;" "&amp;$P638&amp;" "&amp;+VLOOKUP($C638,'STYLE NAMES'!$B:$AC,18,FALSE),"""")</f>
        <v>LEONARDO BEIGE PANTALONI KNEE GRIP PRO DA UOMO</v>
      </c>
      <c r="AO638" s="101" t="str">
        <f>"Disegnato da Cavalier SanMarco "&amp;(AN638)&amp;"; "&amp;IF(C638&gt;0,+VLOOKUP($C638,'STYLE NAMES'!$B:$AC,19,FALSE),"")</f>
        <v>Disegnato da Cavalier SanMarco LEONARDO BEIGE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38" s="101" t="str">
        <f>IF(C638&gt;0,+VLOOKUP($C638,'STYLE NAMES'!$B:$AC,20,FALSE),"")</f>
        <v>*Tessuto premium italiano
*Jersey tecnico extra morbido e confortevole
*Tessuto elasticizzato in 4 direzioni
*Traspirante e ad asciugatura rapida
*Antipiega e facile da curare
*Knee Grip
Composizione:
74% Micro PA / 26% Elastan</v>
      </c>
      <c r="AQ638" s="101" t="str">
        <f>IF(C638&gt;0,+VLOOKUP($C638,'STYLE NAMES'!$B:$AC,21,FALSE),"")</f>
        <v>Lavare in lavatrice a 30°C Ciclo delicato 
Stirare a bassa temperatura
Stirare al rovescio 
Non stirare su loghi o stampe 
Non candeggiare 
Non asciugare in asciugatrice</v>
      </c>
      <c r="AR638" s="101">
        <f>IF(D638&gt;0,+VLOOKUP($C638,'STYLE NAMES'!$B:$AC,22,FALSE),"")</f>
        <v>0</v>
      </c>
      <c r="AS638" s="101">
        <f>IF(E638&gt;0,+VLOOKUP($C638,'STYLE NAMES'!$B:$AC,23,FALSE),"")</f>
        <v>0</v>
      </c>
      <c r="AT638" s="101">
        <f>IF(F638&gt;0,+VLOOKUP($C638,'STYLE NAMES'!$B:$AC,24,FALSE),"")</f>
        <v>0</v>
      </c>
      <c r="AU638" s="101">
        <f>IF(G638&gt;0,+VLOOKUP($C638,'STYLE NAMES'!$B:$AC,25,FALSE),"")</f>
        <v>0</v>
      </c>
      <c r="AV638" s="101" t="str">
        <f>+VLOOKUP($S638,'CODE GENERATOR'!$P:$AM,15,FALSE)</f>
        <v>R.TOPMN_CPL0039_PIQ0015WHTWHT</v>
      </c>
      <c r="AW638" s="101" t="str">
        <f>+VLOOKUP($S638,'CODE GENERATOR'!$P:$AM,16,FALSE)</f>
        <v>A.RACMN_TIE0083_KNT0000WHTWHT</v>
      </c>
      <c r="AX638" s="101" t="str">
        <f>+VLOOKUP($S638,'CODE GENERATOR'!$P:$AM,17,FALSE)</f>
        <v>A.RACUX_BLT0094A_BRD0002BLKBLK</v>
      </c>
      <c r="AY638" s="101" t="str">
        <f>+VLOOKUP($S638,'CODE GENERATOR'!$P:$AM,18,FALSE)</f>
        <v>A.RACAU_SOC0018_NYL00003XBST6</v>
      </c>
      <c r="AZ638" s="101" t="str">
        <f>+VLOOKUP($S638,'CODE GENERATOR'!$P:$AM,19,FALSE)</f>
        <v>R.J&amp;TMN_CJK0071_TJR0026BLKBLK</v>
      </c>
      <c r="BA638" s="101">
        <f>+VLOOKUP($S638,'CODE GENERATOR'!$P:$AM,20,FALSE)</f>
        <v>0</v>
      </c>
      <c r="BB638" s="101">
        <f>+VLOOKUP($S638,'CODE GENERATOR'!$P:$AM,21,FALSE)</f>
        <v>0</v>
      </c>
      <c r="BC638" s="101">
        <f>+VLOOKUP($S638,'CODE GENERATOR'!$P:$AM,22,FALSE)</f>
        <v>0</v>
      </c>
      <c r="BD638" s="101">
        <f>+VLOOKUP($S638,'CODE GENERATOR'!$P:$AM,23,FALSE)</f>
        <v>0</v>
      </c>
      <c r="BE638" s="101">
        <f>+VLOOKUP($S638,'CODE GENERATOR'!$P:$AM,24,FALSE)</f>
        <v>0</v>
      </c>
      <c r="BF638" s="101">
        <f>IF(C638&gt;0,+VLOOKUP(G638,'CATEGORY ID'!$A$1:$L$118,3,FALSE),"")</f>
        <v>30</v>
      </c>
      <c r="BG638" s="101">
        <f>IF(C638&gt;0,+VLOOKUP(H638,'CATEGORY ID'!$D$1:$L$118,3,FALSE),"")</f>
        <v>2</v>
      </c>
      <c r="BH638" s="101">
        <f>IF(C638&gt;0,+VLOOKUP((+H638&amp;I638),'CATEGORY ID'!$H$1:$I$121,2,FALSE),"")</f>
        <v>111</v>
      </c>
      <c r="BJ638" s="101">
        <f>IF(C638&gt;0,IF(COUNTIF('CATEGORY ID'!$K$1:$K$121,+H638&amp;K638) &gt; 0, +VLOOKUP(+H638&amp;K638,'CATEGORY ID'!$K$1:$L$121,2,FALSE),""),"")</f>
        <v>95</v>
      </c>
      <c r="BK638" s="101" t="str">
        <f>IF(C638&gt;0,IF(COUNTIF('CATEGORY ID'!$K$124:$K$165, +VLOOKUP(C638,'STYLE NAMES'!$B:$AE,30,FALSE)) &gt; 0, +VLOOKUP(VLOOKUP(C638,'STYLE NAMES'!$B:$AE,30,FALSE),'CATEGORY ID'!K:M,2,FALSE),""),"")</f>
        <v/>
      </c>
      <c r="BM638" s="101">
        <v>204</v>
      </c>
      <c r="BR638" s="101" t="str" cm="1">
        <f t="array" ref="BR638">IF(C638&gt;0,_xlfn.TEXTJOIN(";", TRUE,_xlfn.UNIQUE(_xlfn._xlws.FILTER(BF638:BQ638,(BF638:BQ638&gt;0)),TRUE,FALSE)),"")&amp;";"&amp;BS638</f>
        <v>30;2;111;95;204;</v>
      </c>
      <c r="BU638" s="106">
        <f>IF(C638&gt;0,+VLOOKUP($C638,'STYLE NAMES'!$B:$AC,26,FALSE),"")</f>
        <v>219.9</v>
      </c>
      <c r="BV638" s="106">
        <f>IF(C638&gt;0,+VLOOKUP($C638,'STYLE NAMES'!$B:$AC,27,FALSE),"")</f>
        <v>12090</v>
      </c>
      <c r="BW638" s="106">
        <f>IF(C638&gt;0,+VLOOKUP($C638,'STYLE NAMES'!$B:$AC,28,FALSE),"")</f>
        <v>252.88499999999999</v>
      </c>
      <c r="BY638"/>
      <c r="BZ638" s="101">
        <v>0</v>
      </c>
      <c r="CA638" s="137">
        <f t="shared" si="42"/>
        <v>1</v>
      </c>
      <c r="CB638" s="137" t="str">
        <f>+VLOOKUP(C638,'[2]STYLES &amp; MODELS MATRIX'!$A:$G,7,FALSE)</f>
        <v>HDJ</v>
      </c>
      <c r="CC638" s="137" t="str">
        <f>+VLOOKUP(C638,'[1]STYLES &amp; SIZE CHARTS'!$A:$H,8,FALSE)</f>
        <v>MB-BR1</v>
      </c>
      <c r="CD638" s="137">
        <v>1</v>
      </c>
      <c r="CE638" s="205"/>
      <c r="CF638" s="141"/>
    </row>
    <row r="639" spans="1:84" s="101" customFormat="1" ht="12" customHeight="1" x14ac:dyDescent="0.2">
      <c r="A639" s="102">
        <f t="shared" si="40"/>
        <v>8683711006916</v>
      </c>
      <c r="B639" s="101" t="s">
        <v>981</v>
      </c>
      <c r="C639" s="101" t="s">
        <v>1869</v>
      </c>
      <c r="D639" s="101" t="s">
        <v>1901</v>
      </c>
      <c r="E639" s="203" t="s">
        <v>2432</v>
      </c>
      <c r="F639" s="101" t="s">
        <v>2428</v>
      </c>
      <c r="G639" s="101" t="str">
        <f>IF(C639&gt;0,+VLOOKUP($C639,'STYLE NAMES'!$B:$AC,4,FALSE),"")</f>
        <v>RIDER</v>
      </c>
      <c r="H639" s="101" t="str">
        <f>IF(C639&gt;0,+VLOOKUP($C639,'STYLE NAMES'!$B:$AC,5,FALSE),"")</f>
        <v>MEN</v>
      </c>
      <c r="I639" s="101" t="str">
        <f>IF(C639&gt;0,+VLOOKUP($C639,'STYLE NAMES'!$B:$AC,6,FALSE),"")</f>
        <v>BOTTOMS</v>
      </c>
      <c r="J639" s="101" t="str">
        <f>IF(C639&gt;0,+VLOOKUP($C639,'STYLE NAMES'!$B:$AC,7,FALSE),"")</f>
        <v>MEN</v>
      </c>
      <c r="K639" s="101" t="str">
        <f>IF(C639&gt;0,+VLOOKUP($C639,'STYLE NAMES'!$B:$AC,8,FALSE),"")</f>
        <v>BREECHES</v>
      </c>
      <c r="L639" s="101" t="str">
        <f>IF(E639&gt;0,+VLOOKUP($E639,'CODE GENERATOR'!$D:$T,3,FALSE),"")</f>
        <v>A</v>
      </c>
      <c r="M639" s="101" t="str">
        <f>IF(E639&gt;0,+VLOOKUP($E639,'CODE GENERATOR'!$D:$T,4,FALSE),"")</f>
        <v>TECH JERSEY</v>
      </c>
      <c r="N639" s="101" t="str">
        <f>IF(E639&gt;0,+VLOOKUP($E639,'CODE GENERATOR'!$D:$T,6,FALSE),"")</f>
        <v>BEIGE</v>
      </c>
      <c r="O639" s="101" t="str">
        <f>IF(E639&gt;0,+VLOOKUP($E639,'CODE GENERATOR'!$D:$T,7,FALSE),"")</f>
        <v>BEIGE</v>
      </c>
      <c r="P639" s="101" t="str">
        <f t="shared" si="41"/>
        <v>BEIGE</v>
      </c>
      <c r="Q639" s="104" t="str">
        <f>IF(E639&gt;0,+VLOOKUP($E639,'CODE GENERATOR'!$D:$T,11,FALSE),"")</f>
        <v>R.BOTMN_BRC0066</v>
      </c>
      <c r="R639" s="104" t="str">
        <f>IF(E639&gt;0,+VLOOKUP($E639,'CODE GENERATOR'!$D:$T,12,FALSE),"")</f>
        <v>TJR0026BEGBEG</v>
      </c>
      <c r="S639" s="104" t="str">
        <f>IF(E639&gt;0,+VLOOKUP($E639,'CODE GENERATOR'!$D:$T,13,FALSE),"")</f>
        <v>R.BOTMN_BRC0066_TJR0026BEGBEG</v>
      </c>
      <c r="T639" s="104" t="str">
        <f t="shared" si="39"/>
        <v>R.BOTMN_BRC0066_TJR0026BEGBEG_M / 46</v>
      </c>
      <c r="U639" s="105">
        <v>8683711006916</v>
      </c>
      <c r="V639" s="107" t="str" cm="1">
        <f t="array" ref="V639">_xlfn.TEXTJOIN(";", TRUE, _xlfn.UNIQUE(_xlfn._xlws.FILTER(P$3:P$10029, C$3:C$10029=C639)))</f>
        <v>WHITE;BEIGE;BLACK;NAVY;STORM GRAY;TAUPE</v>
      </c>
      <c r="W639" s="107" t="str" cm="1">
        <f t="array" ref="W639">_xlfn.TEXTJOIN(";", TRUE, _xlfn.UNIQUE(_xlfn._xlws.FILTER(F$3:F$10029, C$3:C$10029=C639)))</f>
        <v>S / 44;M / 46;L / 48;XL / 50;XXL / 52</v>
      </c>
      <c r="X639" s="101" t="str">
        <f>IF(E639&gt;0,+VLOOKUP($E639,'CODE GENERATOR'!$D:$AC,19,FALSE),0)</f>
        <v>2507_G_cavalier_ghost_0045</v>
      </c>
      <c r="Y639" s="101" t="str">
        <f>IF(E639&gt;0,+VLOOKUP($E639,'CODE GENERATOR'!$D:$AC,20,FALSE),0)</f>
        <v>2507_G_cavalier_ghost_0046</v>
      </c>
      <c r="Z639" s="101" t="str">
        <f>IF(E639&gt;0,+VLOOKUP($E639,'CODE GENERATOR'!$D:$AC,21,FALSE),0)</f>
        <v>2507_W_1929</v>
      </c>
      <c r="AA639" s="101" t="str">
        <f>IF(E639&gt;0,+VLOOKUP($E639,'CODE GENERATOR'!$D:$AC,22,FALSE),0)</f>
        <v>2507_W_1931</v>
      </c>
      <c r="AB639" s="101" t="str">
        <f>IF(E639&gt;0,+VLOOKUP($E639,'CODE GENERATOR'!$D:$AC,23,FALSE),0)</f>
        <v>2507_W_1949</v>
      </c>
      <c r="AC639" s="101" t="str">
        <f>IF(E639&gt;0,+VLOOKUP($E639,'CODE GENERATOR'!$D:$AC,24,FALSE),0)</f>
        <v>Cavaliers_Detay_36887</v>
      </c>
      <c r="AD639" s="101" t="str">
        <f>IF(E639&gt;0,+VLOOKUP($E639,'CODE GENERATOR'!$D:$AC,25,FALSE),0)</f>
        <v>2507_VW_Web_36</v>
      </c>
      <c r="AE639" s="101" t="str">
        <f>IF(E639&gt;0,+VLOOKUP($E639,'CODE GENERATOR'!$D:$AC,26,FALSE),0)</f>
        <v>Cavaliers_Detay_36885</v>
      </c>
      <c r="AF639" s="149" t="str">
        <f>IF($C639&gt;0,$C639&amp;" "&amp;$P639&amp;" "&amp;+VLOOKUP($C639,'STYLE NAMES'!$B:$AC,10,FALSE),"""")</f>
        <v>LEONARDO BEIGE MEN'S KNEE GRIP PRO BREECHES</v>
      </c>
      <c r="AG639" s="101" t="str">
        <f>"Enjoy our "&amp;(AF639)&amp;"; "&amp;IF(C639&gt;0,+VLOOKUP($C639,'STYLE NAMES'!$B:$AC,11,FALSE),"")</f>
        <v>Enjoy our LEONARDO BEIGE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39" s="101" t="str">
        <f>IF(C639&gt;0,+VLOOKUP($C639,'STYLE NAMES'!$B:$AC,12,FALSE),"")</f>
        <v>*Italian Premium fabric
*Extra-soft and comfortable technical jersey
*4-way stretch fabric
*Breathable and Quick Dry
*Wrinkle-free and Easy Care
*Knee Grip
Composition:
74% Micro PA /  26% Elasthane</v>
      </c>
      <c r="AI639" s="101" t="str">
        <f>IF(C639&gt;0,+VLOOKUP($C639,'STYLE NAMES'!$B:$AC,13,FALSE),"")</f>
        <v>Machine Wash at 30°C
Mild process
Iron at low temperature
Iron from REVERSE
Do NOT iron on logos or prints
Do not bleach
Do NOT Tumble Dry</v>
      </c>
      <c r="AJ639" s="149" t="str">
        <f>IF($C639&gt;0,$C639&amp;" "&amp;$P639&amp;" "&amp;+VLOOKUP($C639,'STYLE NAMES'!$B:$AC,14,FALSE),"""")</f>
        <v>LEONARDO BEIGE ERKEK PRO BİNİCİ PANTOLONU</v>
      </c>
      <c r="AK639" s="149" t="str">
        <f>"Cavalier SanMarco tarafından tasarlanan "&amp;(AJ639)&amp;"; "&amp;IF(C639&gt;0,+VLOOKUP($C639,'STYLE NAMES'!$B:$AC,15,FALSE),"")</f>
        <v>Cavalier SanMarco tarafından tasarlanan LEONARDO BEIGE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39" s="149" t="str">
        <f>IF(C639&gt;0,+VLOOKUP($C639,'STYLE NAMES'!$B:$AC,16,FALSE),"")</f>
        <v>*İtalyan Premium kumaş
*Ekstra yumuşak ve konforlu teknik jarse
*4 yönlü esneme özelliği
*Nefes alabilir ve hızlı kurur
*Kırışmaz ve kolay bakım
*Diz Grip
Bileşimi:
%74 Mikro PA / %26 Elastan</v>
      </c>
      <c r="AM639" s="149" t="str">
        <f>IF(C639&gt;0,+VLOOKUP($C639,'STYLE NAMES'!$B:$AC,17,FALSE),"")</f>
        <v>Makinede 30°C' de Yıkayın
Hassas Yıkama
Ilık ütü yapın
Tersten ütüleyin
Logo ve baskıları ÜTÜLEMEYİN
Çamaşır suyu kullanmayın
Kurutma Makinesinde Kurutmayın</v>
      </c>
      <c r="AN639" s="149" t="str">
        <f>IF($C639&gt;0,$C639&amp;" "&amp;$P639&amp;" "&amp;+VLOOKUP($C639,'STYLE NAMES'!$B:$AC,18,FALSE),"""")</f>
        <v>LEONARDO BEIGE PANTALONI KNEE GRIP PRO DA UOMO</v>
      </c>
      <c r="AO639" s="101" t="str">
        <f>"Disegnato da Cavalier SanMarco "&amp;(AN639)&amp;"; "&amp;IF(C639&gt;0,+VLOOKUP($C639,'STYLE NAMES'!$B:$AC,19,FALSE),"")</f>
        <v>Disegnato da Cavalier SanMarco LEONARDO BEIGE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39" s="101" t="str">
        <f>IF(C639&gt;0,+VLOOKUP($C639,'STYLE NAMES'!$B:$AC,20,FALSE),"")</f>
        <v>*Tessuto premium italiano
*Jersey tecnico extra morbido e confortevole
*Tessuto elasticizzato in 4 direzioni
*Traspirante e ad asciugatura rapida
*Antipiega e facile da curare
*Knee Grip
Composizione:
74% Micro PA / 26% Elastan</v>
      </c>
      <c r="AQ639" s="101" t="str">
        <f>IF(C639&gt;0,+VLOOKUP($C639,'STYLE NAMES'!$B:$AC,21,FALSE),"")</f>
        <v>Lavare in lavatrice a 30°C Ciclo delicato 
Stirare a bassa temperatura
Stirare al rovescio 
Non stirare su loghi o stampe 
Non candeggiare 
Non asciugare in asciugatrice</v>
      </c>
      <c r="AR639" s="101">
        <f>IF(D639&gt;0,+VLOOKUP($C639,'STYLE NAMES'!$B:$AC,22,FALSE),"")</f>
        <v>0</v>
      </c>
      <c r="AS639" s="101">
        <f>IF(E639&gt;0,+VLOOKUP($C639,'STYLE NAMES'!$B:$AC,23,FALSE),"")</f>
        <v>0</v>
      </c>
      <c r="AT639" s="101">
        <f>IF(F639&gt;0,+VLOOKUP($C639,'STYLE NAMES'!$B:$AC,24,FALSE),"")</f>
        <v>0</v>
      </c>
      <c r="AU639" s="101">
        <f>IF(G639&gt;0,+VLOOKUP($C639,'STYLE NAMES'!$B:$AC,25,FALSE),"")</f>
        <v>0</v>
      </c>
      <c r="AV639" s="101" t="str">
        <f>+VLOOKUP($S639,'CODE GENERATOR'!$P:$AM,15,FALSE)</f>
        <v>R.TOPMN_CPL0039_PIQ0015WHTWHT</v>
      </c>
      <c r="AW639" s="101" t="str">
        <f>+VLOOKUP($S639,'CODE GENERATOR'!$P:$AM,16,FALSE)</f>
        <v>A.RACMN_TIE0083_KNT0000WHTWHT</v>
      </c>
      <c r="AX639" s="101" t="str">
        <f>+VLOOKUP($S639,'CODE GENERATOR'!$P:$AM,17,FALSE)</f>
        <v>A.RACUX_BLT0094A_BRD0002BLKBLK</v>
      </c>
      <c r="AY639" s="101" t="str">
        <f>+VLOOKUP($S639,'CODE GENERATOR'!$P:$AM,18,FALSE)</f>
        <v>A.RACAU_SOC0018_NYL00003XBST6</v>
      </c>
      <c r="AZ639" s="101" t="str">
        <f>+VLOOKUP($S639,'CODE GENERATOR'!$P:$AM,19,FALSE)</f>
        <v>R.J&amp;TMN_CJK0071_TJR0026BLKBLK</v>
      </c>
      <c r="BA639" s="101">
        <f>+VLOOKUP($S639,'CODE GENERATOR'!$P:$AM,20,FALSE)</f>
        <v>0</v>
      </c>
      <c r="BB639" s="101">
        <f>+VLOOKUP($S639,'CODE GENERATOR'!$P:$AM,21,FALSE)</f>
        <v>0</v>
      </c>
      <c r="BC639" s="101">
        <f>+VLOOKUP($S639,'CODE GENERATOR'!$P:$AM,22,FALSE)</f>
        <v>0</v>
      </c>
      <c r="BD639" s="101">
        <f>+VLOOKUP($S639,'CODE GENERATOR'!$P:$AM,23,FALSE)</f>
        <v>0</v>
      </c>
      <c r="BE639" s="101">
        <f>+VLOOKUP($S639,'CODE GENERATOR'!$P:$AM,24,FALSE)</f>
        <v>0</v>
      </c>
      <c r="BF639" s="101">
        <f>IF(C639&gt;0,+VLOOKUP(G639,'CATEGORY ID'!$A$1:$L$118,3,FALSE),"")</f>
        <v>30</v>
      </c>
      <c r="BG639" s="101">
        <f>IF(C639&gt;0,+VLOOKUP(H639,'CATEGORY ID'!$D$1:$L$118,3,FALSE),"")</f>
        <v>2</v>
      </c>
      <c r="BH639" s="101">
        <f>IF(C639&gt;0,+VLOOKUP((+H639&amp;I639),'CATEGORY ID'!$H$1:$I$121,2,FALSE),"")</f>
        <v>111</v>
      </c>
      <c r="BJ639" s="101">
        <f>IF(C639&gt;0,IF(COUNTIF('CATEGORY ID'!$K$1:$K$121,+H639&amp;K639) &gt; 0, +VLOOKUP(+H639&amp;K639,'CATEGORY ID'!$K$1:$L$121,2,FALSE),""),"")</f>
        <v>95</v>
      </c>
      <c r="BK639" s="101" t="str">
        <f>IF(C639&gt;0,IF(COUNTIF('CATEGORY ID'!$K$124:$K$165, +VLOOKUP(C639,'STYLE NAMES'!$B:$AE,30,FALSE)) &gt; 0, +VLOOKUP(VLOOKUP(C639,'STYLE NAMES'!$B:$AE,30,FALSE),'CATEGORY ID'!K:M,2,FALSE),""),"")</f>
        <v/>
      </c>
      <c r="BM639" s="101">
        <v>204</v>
      </c>
      <c r="BR639" s="101" t="str" cm="1">
        <f t="array" ref="BR639">IF(C639&gt;0,_xlfn.TEXTJOIN(";", TRUE,_xlfn.UNIQUE(_xlfn._xlws.FILTER(BF639:BQ639,(BF639:BQ639&gt;0)),TRUE,FALSE)),"")&amp;";"&amp;BS639</f>
        <v>30;2;111;95;204;</v>
      </c>
      <c r="BU639" s="106">
        <f>IF(C639&gt;0,+VLOOKUP($C639,'STYLE NAMES'!$B:$AC,26,FALSE),"")</f>
        <v>219.9</v>
      </c>
      <c r="BV639" s="106">
        <f>IF(C639&gt;0,+VLOOKUP($C639,'STYLE NAMES'!$B:$AC,27,FALSE),"")</f>
        <v>12090</v>
      </c>
      <c r="BW639" s="106">
        <f>IF(C639&gt;0,+VLOOKUP($C639,'STYLE NAMES'!$B:$AC,28,FALSE),"")</f>
        <v>252.88499999999999</v>
      </c>
      <c r="BY639"/>
      <c r="BZ639" s="101">
        <v>10</v>
      </c>
      <c r="CA639" s="137">
        <f t="shared" si="42"/>
        <v>1</v>
      </c>
      <c r="CB639" s="137" t="str">
        <f>+VLOOKUP(C639,'[2]STYLES &amp; MODELS MATRIX'!$A:$G,7,FALSE)</f>
        <v>HDJ</v>
      </c>
      <c r="CC639" s="137" t="str">
        <f>+VLOOKUP(C639,'[1]STYLES &amp; SIZE CHARTS'!$A:$H,8,FALSE)</f>
        <v>MB-BR1</v>
      </c>
      <c r="CD639" s="137">
        <v>1</v>
      </c>
      <c r="CE639" s="205"/>
      <c r="CF639" s="141"/>
    </row>
    <row r="640" spans="1:84" s="101" customFormat="1" ht="12" customHeight="1" x14ac:dyDescent="0.2">
      <c r="A640" s="102">
        <f t="shared" si="40"/>
        <v>8683711006923</v>
      </c>
      <c r="B640" s="101" t="s">
        <v>981</v>
      </c>
      <c r="C640" s="101" t="s">
        <v>1869</v>
      </c>
      <c r="D640" s="101" t="s">
        <v>1901</v>
      </c>
      <c r="E640" s="203" t="s">
        <v>2432</v>
      </c>
      <c r="F640" s="101" t="s">
        <v>2429</v>
      </c>
      <c r="G640" s="101" t="str">
        <f>IF(C640&gt;0,+VLOOKUP($C640,'STYLE NAMES'!$B:$AC,4,FALSE),"")</f>
        <v>RIDER</v>
      </c>
      <c r="H640" s="101" t="str">
        <f>IF(C640&gt;0,+VLOOKUP($C640,'STYLE NAMES'!$B:$AC,5,FALSE),"")</f>
        <v>MEN</v>
      </c>
      <c r="I640" s="101" t="str">
        <f>IF(C640&gt;0,+VLOOKUP($C640,'STYLE NAMES'!$B:$AC,6,FALSE),"")</f>
        <v>BOTTOMS</v>
      </c>
      <c r="J640" s="101" t="str">
        <f>IF(C640&gt;0,+VLOOKUP($C640,'STYLE NAMES'!$B:$AC,7,FALSE),"")</f>
        <v>MEN</v>
      </c>
      <c r="K640" s="101" t="str">
        <f>IF(C640&gt;0,+VLOOKUP($C640,'STYLE NAMES'!$B:$AC,8,FALSE),"")</f>
        <v>BREECHES</v>
      </c>
      <c r="L640" s="101" t="str">
        <f>IF(E640&gt;0,+VLOOKUP($E640,'CODE GENERATOR'!$D:$T,3,FALSE),"")</f>
        <v>A</v>
      </c>
      <c r="M640" s="101" t="str">
        <f>IF(E640&gt;0,+VLOOKUP($E640,'CODE GENERATOR'!$D:$T,4,FALSE),"")</f>
        <v>TECH JERSEY</v>
      </c>
      <c r="N640" s="101" t="str">
        <f>IF(E640&gt;0,+VLOOKUP($E640,'CODE GENERATOR'!$D:$T,6,FALSE),"")</f>
        <v>BEIGE</v>
      </c>
      <c r="O640" s="101" t="str">
        <f>IF(E640&gt;0,+VLOOKUP($E640,'CODE GENERATOR'!$D:$T,7,FALSE),"")</f>
        <v>BEIGE</v>
      </c>
      <c r="P640" s="101" t="str">
        <f t="shared" si="41"/>
        <v>BEIGE</v>
      </c>
      <c r="Q640" s="104" t="str">
        <f>IF(E640&gt;0,+VLOOKUP($E640,'CODE GENERATOR'!$D:$T,11,FALSE),"")</f>
        <v>R.BOTMN_BRC0066</v>
      </c>
      <c r="R640" s="104" t="str">
        <f>IF(E640&gt;0,+VLOOKUP($E640,'CODE GENERATOR'!$D:$T,12,FALSE),"")</f>
        <v>TJR0026BEGBEG</v>
      </c>
      <c r="S640" s="104" t="str">
        <f>IF(E640&gt;0,+VLOOKUP($E640,'CODE GENERATOR'!$D:$T,13,FALSE),"")</f>
        <v>R.BOTMN_BRC0066_TJR0026BEGBEG</v>
      </c>
      <c r="T640" s="104" t="str">
        <f t="shared" si="39"/>
        <v>R.BOTMN_BRC0066_TJR0026BEGBEG_L / 48</v>
      </c>
      <c r="U640" s="105">
        <v>8683711006923</v>
      </c>
      <c r="V640" s="107" t="str" cm="1">
        <f t="array" ref="V640">_xlfn.TEXTJOIN(";", TRUE, _xlfn.UNIQUE(_xlfn._xlws.FILTER(P$3:P$10029, C$3:C$10029=C640)))</f>
        <v>WHITE;BEIGE;BLACK;NAVY;STORM GRAY;TAUPE</v>
      </c>
      <c r="W640" s="107" t="str" cm="1">
        <f t="array" ref="W640">_xlfn.TEXTJOIN(";", TRUE, _xlfn.UNIQUE(_xlfn._xlws.FILTER(F$3:F$10029, C$3:C$10029=C640)))</f>
        <v>S / 44;M / 46;L / 48;XL / 50;XXL / 52</v>
      </c>
      <c r="X640" s="101" t="str">
        <f>IF(E640&gt;0,+VLOOKUP($E640,'CODE GENERATOR'!$D:$AC,19,FALSE),0)</f>
        <v>2507_G_cavalier_ghost_0045</v>
      </c>
      <c r="Y640" s="101" t="str">
        <f>IF(E640&gt;0,+VLOOKUP($E640,'CODE GENERATOR'!$D:$AC,20,FALSE),0)</f>
        <v>2507_G_cavalier_ghost_0046</v>
      </c>
      <c r="Z640" s="101" t="str">
        <f>IF(E640&gt;0,+VLOOKUP($E640,'CODE GENERATOR'!$D:$AC,21,FALSE),0)</f>
        <v>2507_W_1929</v>
      </c>
      <c r="AA640" s="101" t="str">
        <f>IF(E640&gt;0,+VLOOKUP($E640,'CODE GENERATOR'!$D:$AC,22,FALSE),0)</f>
        <v>2507_W_1931</v>
      </c>
      <c r="AB640" s="101" t="str">
        <f>IF(E640&gt;0,+VLOOKUP($E640,'CODE GENERATOR'!$D:$AC,23,FALSE),0)</f>
        <v>2507_W_1949</v>
      </c>
      <c r="AC640" s="101" t="str">
        <f>IF(E640&gt;0,+VLOOKUP($E640,'CODE GENERATOR'!$D:$AC,24,FALSE),0)</f>
        <v>Cavaliers_Detay_36887</v>
      </c>
      <c r="AD640" s="101" t="str">
        <f>IF(E640&gt;0,+VLOOKUP($E640,'CODE GENERATOR'!$D:$AC,25,FALSE),0)</f>
        <v>2507_VW_Web_36</v>
      </c>
      <c r="AE640" s="101" t="str">
        <f>IF(E640&gt;0,+VLOOKUP($E640,'CODE GENERATOR'!$D:$AC,26,FALSE),0)</f>
        <v>Cavaliers_Detay_36885</v>
      </c>
      <c r="AF640" s="149" t="str">
        <f>IF($C640&gt;0,$C640&amp;" "&amp;$P640&amp;" "&amp;+VLOOKUP($C640,'STYLE NAMES'!$B:$AC,10,FALSE),"""")</f>
        <v>LEONARDO BEIGE MEN'S KNEE GRIP PRO BREECHES</v>
      </c>
      <c r="AG640" s="101" t="str">
        <f>"Enjoy our "&amp;(AF640)&amp;"; "&amp;IF(C640&gt;0,+VLOOKUP($C640,'STYLE NAMES'!$B:$AC,11,FALSE),"")</f>
        <v>Enjoy our LEONARDO BEIGE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0" s="101" t="str">
        <f>IF(C640&gt;0,+VLOOKUP($C640,'STYLE NAMES'!$B:$AC,12,FALSE),"")</f>
        <v>*Italian Premium fabric
*Extra-soft and comfortable technical jersey
*4-way stretch fabric
*Breathable and Quick Dry
*Wrinkle-free and Easy Care
*Knee Grip
Composition:
74% Micro PA /  26% Elasthane</v>
      </c>
      <c r="AI640" s="101" t="str">
        <f>IF(C640&gt;0,+VLOOKUP($C640,'STYLE NAMES'!$B:$AC,13,FALSE),"")</f>
        <v>Machine Wash at 30°C
Mild process
Iron at low temperature
Iron from REVERSE
Do NOT iron on logos or prints
Do not bleach
Do NOT Tumble Dry</v>
      </c>
      <c r="AJ640" s="149" t="str">
        <f>IF($C640&gt;0,$C640&amp;" "&amp;$P640&amp;" "&amp;+VLOOKUP($C640,'STYLE NAMES'!$B:$AC,14,FALSE),"""")</f>
        <v>LEONARDO BEIGE ERKEK PRO BİNİCİ PANTOLONU</v>
      </c>
      <c r="AK640" s="149" t="str">
        <f>"Cavalier SanMarco tarafından tasarlanan "&amp;(AJ640)&amp;"; "&amp;IF(C640&gt;0,+VLOOKUP($C640,'STYLE NAMES'!$B:$AC,15,FALSE),"")</f>
        <v>Cavalier SanMarco tarafından tasarlanan LEONARDO BEIGE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0" s="149" t="str">
        <f>IF(C640&gt;0,+VLOOKUP($C640,'STYLE NAMES'!$B:$AC,16,FALSE),"")</f>
        <v>*İtalyan Premium kumaş
*Ekstra yumuşak ve konforlu teknik jarse
*4 yönlü esneme özelliği
*Nefes alabilir ve hızlı kurur
*Kırışmaz ve kolay bakım
*Diz Grip
Bileşimi:
%74 Mikro PA / %26 Elastan</v>
      </c>
      <c r="AM640" s="149" t="str">
        <f>IF(C640&gt;0,+VLOOKUP($C640,'STYLE NAMES'!$B:$AC,17,FALSE),"")</f>
        <v>Makinede 30°C' de Yıkayın
Hassas Yıkama
Ilık ütü yapın
Tersten ütüleyin
Logo ve baskıları ÜTÜLEMEYİN
Çamaşır suyu kullanmayın
Kurutma Makinesinde Kurutmayın</v>
      </c>
      <c r="AN640" s="149" t="str">
        <f>IF($C640&gt;0,$C640&amp;" "&amp;$P640&amp;" "&amp;+VLOOKUP($C640,'STYLE NAMES'!$B:$AC,18,FALSE),"""")</f>
        <v>LEONARDO BEIGE PANTALONI KNEE GRIP PRO DA UOMO</v>
      </c>
      <c r="AO640" s="101" t="str">
        <f>"Disegnato da Cavalier SanMarco "&amp;(AN640)&amp;"; "&amp;IF(C640&gt;0,+VLOOKUP($C640,'STYLE NAMES'!$B:$AC,19,FALSE),"")</f>
        <v>Disegnato da Cavalier SanMarco LEONARDO BEIGE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0" s="101" t="str">
        <f>IF(C640&gt;0,+VLOOKUP($C640,'STYLE NAMES'!$B:$AC,20,FALSE),"")</f>
        <v>*Tessuto premium italiano
*Jersey tecnico extra morbido e confortevole
*Tessuto elasticizzato in 4 direzioni
*Traspirante e ad asciugatura rapida
*Antipiega e facile da curare
*Knee Grip
Composizione:
74% Micro PA / 26% Elastan</v>
      </c>
      <c r="AQ640" s="101" t="str">
        <f>IF(C640&gt;0,+VLOOKUP($C640,'STYLE NAMES'!$B:$AC,21,FALSE),"")</f>
        <v>Lavare in lavatrice a 30°C Ciclo delicato 
Stirare a bassa temperatura
Stirare al rovescio 
Non stirare su loghi o stampe 
Non candeggiare 
Non asciugare in asciugatrice</v>
      </c>
      <c r="AR640" s="101">
        <f>IF(D640&gt;0,+VLOOKUP($C640,'STYLE NAMES'!$B:$AC,22,FALSE),"")</f>
        <v>0</v>
      </c>
      <c r="AS640" s="101">
        <f>IF(E640&gt;0,+VLOOKUP($C640,'STYLE NAMES'!$B:$AC,23,FALSE),"")</f>
        <v>0</v>
      </c>
      <c r="AT640" s="101">
        <f>IF(F640&gt;0,+VLOOKUP($C640,'STYLE NAMES'!$B:$AC,24,FALSE),"")</f>
        <v>0</v>
      </c>
      <c r="AU640" s="101">
        <f>IF(G640&gt;0,+VLOOKUP($C640,'STYLE NAMES'!$B:$AC,25,FALSE),"")</f>
        <v>0</v>
      </c>
      <c r="AV640" s="101" t="str">
        <f>+VLOOKUP($S640,'CODE GENERATOR'!$P:$AM,15,FALSE)</f>
        <v>R.TOPMN_CPL0039_PIQ0015WHTWHT</v>
      </c>
      <c r="AW640" s="101" t="str">
        <f>+VLOOKUP($S640,'CODE GENERATOR'!$P:$AM,16,FALSE)</f>
        <v>A.RACMN_TIE0083_KNT0000WHTWHT</v>
      </c>
      <c r="AX640" s="101" t="str">
        <f>+VLOOKUP($S640,'CODE GENERATOR'!$P:$AM,17,FALSE)</f>
        <v>A.RACUX_BLT0094A_BRD0002BLKBLK</v>
      </c>
      <c r="AY640" s="101" t="str">
        <f>+VLOOKUP($S640,'CODE GENERATOR'!$P:$AM,18,FALSE)</f>
        <v>A.RACAU_SOC0018_NYL00003XBST6</v>
      </c>
      <c r="AZ640" s="101" t="str">
        <f>+VLOOKUP($S640,'CODE GENERATOR'!$P:$AM,19,FALSE)</f>
        <v>R.J&amp;TMN_CJK0071_TJR0026BLKBLK</v>
      </c>
      <c r="BA640" s="101">
        <f>+VLOOKUP($S640,'CODE GENERATOR'!$P:$AM,20,FALSE)</f>
        <v>0</v>
      </c>
      <c r="BB640" s="101">
        <f>+VLOOKUP($S640,'CODE GENERATOR'!$P:$AM,21,FALSE)</f>
        <v>0</v>
      </c>
      <c r="BC640" s="101">
        <f>+VLOOKUP($S640,'CODE GENERATOR'!$P:$AM,22,FALSE)</f>
        <v>0</v>
      </c>
      <c r="BD640" s="101">
        <f>+VLOOKUP($S640,'CODE GENERATOR'!$P:$AM,23,FALSE)</f>
        <v>0</v>
      </c>
      <c r="BE640" s="101">
        <f>+VLOOKUP($S640,'CODE GENERATOR'!$P:$AM,24,FALSE)</f>
        <v>0</v>
      </c>
      <c r="BF640" s="101">
        <f>IF(C640&gt;0,+VLOOKUP(G640,'CATEGORY ID'!$A$1:$L$118,3,FALSE),"")</f>
        <v>30</v>
      </c>
      <c r="BG640" s="101">
        <f>IF(C640&gt;0,+VLOOKUP(H640,'CATEGORY ID'!$D$1:$L$118,3,FALSE),"")</f>
        <v>2</v>
      </c>
      <c r="BH640" s="101">
        <f>IF(C640&gt;0,+VLOOKUP((+H640&amp;I640),'CATEGORY ID'!$H$1:$I$121,2,FALSE),"")</f>
        <v>111</v>
      </c>
      <c r="BJ640" s="101">
        <f>IF(C640&gt;0,IF(COUNTIF('CATEGORY ID'!$K$1:$K$121,+H640&amp;K640) &gt; 0, +VLOOKUP(+H640&amp;K640,'CATEGORY ID'!$K$1:$L$121,2,FALSE),""),"")</f>
        <v>95</v>
      </c>
      <c r="BK640" s="101" t="str">
        <f>IF(C640&gt;0,IF(COUNTIF('CATEGORY ID'!$K$124:$K$165, +VLOOKUP(C640,'STYLE NAMES'!$B:$AE,30,FALSE)) &gt; 0, +VLOOKUP(VLOOKUP(C640,'STYLE NAMES'!$B:$AE,30,FALSE),'CATEGORY ID'!K:M,2,FALSE),""),"")</f>
        <v/>
      </c>
      <c r="BM640" s="101">
        <v>204</v>
      </c>
      <c r="BR640" s="101" t="str" cm="1">
        <f t="array" ref="BR640">IF(C640&gt;0,_xlfn.TEXTJOIN(";", TRUE,_xlfn.UNIQUE(_xlfn._xlws.FILTER(BF640:BQ640,(BF640:BQ640&gt;0)),TRUE,FALSE)),"")&amp;";"&amp;BS640</f>
        <v>30;2;111;95;204;</v>
      </c>
      <c r="BU640" s="106">
        <f>IF(C640&gt;0,+VLOOKUP($C640,'STYLE NAMES'!$B:$AC,26,FALSE),"")</f>
        <v>219.9</v>
      </c>
      <c r="BV640" s="106">
        <f>IF(C640&gt;0,+VLOOKUP($C640,'STYLE NAMES'!$B:$AC,27,FALSE),"")</f>
        <v>12090</v>
      </c>
      <c r="BW640" s="106">
        <f>IF(C640&gt;0,+VLOOKUP($C640,'STYLE NAMES'!$B:$AC,28,FALSE),"")</f>
        <v>252.88499999999999</v>
      </c>
      <c r="BY640"/>
      <c r="BZ640" s="101">
        <v>9</v>
      </c>
      <c r="CA640" s="137">
        <f t="shared" si="42"/>
        <v>1</v>
      </c>
      <c r="CB640" s="137" t="str">
        <f>+VLOOKUP(C640,'[2]STYLES &amp; MODELS MATRIX'!$A:$G,7,FALSE)</f>
        <v>HDJ</v>
      </c>
      <c r="CC640" s="137" t="str">
        <f>+VLOOKUP(C640,'[1]STYLES &amp; SIZE CHARTS'!$A:$H,8,FALSE)</f>
        <v>MB-BR1</v>
      </c>
      <c r="CD640" s="137">
        <v>1</v>
      </c>
      <c r="CE640" s="205"/>
      <c r="CF640" s="141"/>
    </row>
    <row r="641" spans="1:84" s="101" customFormat="1" ht="12" customHeight="1" x14ac:dyDescent="0.2">
      <c r="A641" s="102">
        <f t="shared" si="40"/>
        <v>8683711006930</v>
      </c>
      <c r="B641" s="101" t="s">
        <v>981</v>
      </c>
      <c r="C641" s="101" t="s">
        <v>1869</v>
      </c>
      <c r="D641" s="101" t="s">
        <v>1901</v>
      </c>
      <c r="E641" s="203" t="s">
        <v>2432</v>
      </c>
      <c r="F641" s="101" t="s">
        <v>2430</v>
      </c>
      <c r="G641" s="101" t="str">
        <f>IF(C641&gt;0,+VLOOKUP($C641,'STYLE NAMES'!$B:$AC,4,FALSE),"")</f>
        <v>RIDER</v>
      </c>
      <c r="H641" s="101" t="str">
        <f>IF(C641&gt;0,+VLOOKUP($C641,'STYLE NAMES'!$B:$AC,5,FALSE),"")</f>
        <v>MEN</v>
      </c>
      <c r="I641" s="101" t="str">
        <f>IF(C641&gt;0,+VLOOKUP($C641,'STYLE NAMES'!$B:$AC,6,FALSE),"")</f>
        <v>BOTTOMS</v>
      </c>
      <c r="J641" s="101" t="str">
        <f>IF(C641&gt;0,+VLOOKUP($C641,'STYLE NAMES'!$B:$AC,7,FALSE),"")</f>
        <v>MEN</v>
      </c>
      <c r="K641" s="101" t="str">
        <f>IF(C641&gt;0,+VLOOKUP($C641,'STYLE NAMES'!$B:$AC,8,FALSE),"")</f>
        <v>BREECHES</v>
      </c>
      <c r="L641" s="101" t="str">
        <f>IF(E641&gt;0,+VLOOKUP($E641,'CODE GENERATOR'!$D:$T,3,FALSE),"")</f>
        <v>A</v>
      </c>
      <c r="M641" s="101" t="str">
        <f>IF(E641&gt;0,+VLOOKUP($E641,'CODE GENERATOR'!$D:$T,4,FALSE),"")</f>
        <v>TECH JERSEY</v>
      </c>
      <c r="N641" s="101" t="str">
        <f>IF(E641&gt;0,+VLOOKUP($E641,'CODE GENERATOR'!$D:$T,6,FALSE),"")</f>
        <v>BEIGE</v>
      </c>
      <c r="O641" s="101" t="str">
        <f>IF(E641&gt;0,+VLOOKUP($E641,'CODE GENERATOR'!$D:$T,7,FALSE),"")</f>
        <v>BEIGE</v>
      </c>
      <c r="P641" s="101" t="str">
        <f t="shared" si="41"/>
        <v>BEIGE</v>
      </c>
      <c r="Q641" s="104" t="str">
        <f>IF(E641&gt;0,+VLOOKUP($E641,'CODE GENERATOR'!$D:$T,11,FALSE),"")</f>
        <v>R.BOTMN_BRC0066</v>
      </c>
      <c r="R641" s="104" t="str">
        <f>IF(E641&gt;0,+VLOOKUP($E641,'CODE GENERATOR'!$D:$T,12,FALSE),"")</f>
        <v>TJR0026BEGBEG</v>
      </c>
      <c r="S641" s="104" t="str">
        <f>IF(E641&gt;0,+VLOOKUP($E641,'CODE GENERATOR'!$D:$T,13,FALSE),"")</f>
        <v>R.BOTMN_BRC0066_TJR0026BEGBEG</v>
      </c>
      <c r="T641" s="104" t="str">
        <f t="shared" si="39"/>
        <v>R.BOTMN_BRC0066_TJR0026BEGBEG_XL / 50</v>
      </c>
      <c r="U641" s="105">
        <v>8683711006930</v>
      </c>
      <c r="V641" s="107" t="str" cm="1">
        <f t="array" ref="V641">_xlfn.TEXTJOIN(";", TRUE, _xlfn.UNIQUE(_xlfn._xlws.FILTER(P$3:P$10029, C$3:C$10029=C641)))</f>
        <v>WHITE;BEIGE;BLACK;NAVY;STORM GRAY;TAUPE</v>
      </c>
      <c r="W641" s="107" t="str" cm="1">
        <f t="array" ref="W641">_xlfn.TEXTJOIN(";", TRUE, _xlfn.UNIQUE(_xlfn._xlws.FILTER(F$3:F$10029, C$3:C$10029=C641)))</f>
        <v>S / 44;M / 46;L / 48;XL / 50;XXL / 52</v>
      </c>
      <c r="X641" s="101" t="str">
        <f>IF(E641&gt;0,+VLOOKUP($E641,'CODE GENERATOR'!$D:$AC,19,FALSE),0)</f>
        <v>2507_G_cavalier_ghost_0045</v>
      </c>
      <c r="Y641" s="101" t="str">
        <f>IF(E641&gt;0,+VLOOKUP($E641,'CODE GENERATOR'!$D:$AC,20,FALSE),0)</f>
        <v>2507_G_cavalier_ghost_0046</v>
      </c>
      <c r="Z641" s="101" t="str">
        <f>IF(E641&gt;0,+VLOOKUP($E641,'CODE GENERATOR'!$D:$AC,21,FALSE),0)</f>
        <v>2507_W_1929</v>
      </c>
      <c r="AA641" s="101" t="str">
        <f>IF(E641&gt;0,+VLOOKUP($E641,'CODE GENERATOR'!$D:$AC,22,FALSE),0)</f>
        <v>2507_W_1931</v>
      </c>
      <c r="AB641" s="101" t="str">
        <f>IF(E641&gt;0,+VLOOKUP($E641,'CODE GENERATOR'!$D:$AC,23,FALSE),0)</f>
        <v>2507_W_1949</v>
      </c>
      <c r="AC641" s="101" t="str">
        <f>IF(E641&gt;0,+VLOOKUP($E641,'CODE GENERATOR'!$D:$AC,24,FALSE),0)</f>
        <v>Cavaliers_Detay_36887</v>
      </c>
      <c r="AD641" s="101" t="str">
        <f>IF(E641&gt;0,+VLOOKUP($E641,'CODE GENERATOR'!$D:$AC,25,FALSE),0)</f>
        <v>2507_VW_Web_36</v>
      </c>
      <c r="AE641" s="101" t="str">
        <f>IF(E641&gt;0,+VLOOKUP($E641,'CODE GENERATOR'!$D:$AC,26,FALSE),0)</f>
        <v>Cavaliers_Detay_36885</v>
      </c>
      <c r="AF641" s="149" t="str">
        <f>IF($C641&gt;0,$C641&amp;" "&amp;$P641&amp;" "&amp;+VLOOKUP($C641,'STYLE NAMES'!$B:$AC,10,FALSE),"""")</f>
        <v>LEONARDO BEIGE MEN'S KNEE GRIP PRO BREECHES</v>
      </c>
      <c r="AG641" s="101" t="str">
        <f>"Enjoy our "&amp;(AF641)&amp;"; "&amp;IF(C641&gt;0,+VLOOKUP($C641,'STYLE NAMES'!$B:$AC,11,FALSE),"")</f>
        <v>Enjoy our LEONARDO BEIGE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1" s="101" t="str">
        <f>IF(C641&gt;0,+VLOOKUP($C641,'STYLE NAMES'!$B:$AC,12,FALSE),"")</f>
        <v>*Italian Premium fabric
*Extra-soft and comfortable technical jersey
*4-way stretch fabric
*Breathable and Quick Dry
*Wrinkle-free and Easy Care
*Knee Grip
Composition:
74% Micro PA /  26% Elasthane</v>
      </c>
      <c r="AI641" s="101" t="str">
        <f>IF(C641&gt;0,+VLOOKUP($C641,'STYLE NAMES'!$B:$AC,13,FALSE),"")</f>
        <v>Machine Wash at 30°C
Mild process
Iron at low temperature
Iron from REVERSE
Do NOT iron on logos or prints
Do not bleach
Do NOT Tumble Dry</v>
      </c>
      <c r="AJ641" s="149" t="str">
        <f>IF($C641&gt;0,$C641&amp;" "&amp;$P641&amp;" "&amp;+VLOOKUP($C641,'STYLE NAMES'!$B:$AC,14,FALSE),"""")</f>
        <v>LEONARDO BEIGE ERKEK PRO BİNİCİ PANTOLONU</v>
      </c>
      <c r="AK641" s="149" t="str">
        <f>"Cavalier SanMarco tarafından tasarlanan "&amp;(AJ641)&amp;"; "&amp;IF(C641&gt;0,+VLOOKUP($C641,'STYLE NAMES'!$B:$AC,15,FALSE),"")</f>
        <v>Cavalier SanMarco tarafından tasarlanan LEONARDO BEIGE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1" s="149" t="str">
        <f>IF(C641&gt;0,+VLOOKUP($C641,'STYLE NAMES'!$B:$AC,16,FALSE),"")</f>
        <v>*İtalyan Premium kumaş
*Ekstra yumuşak ve konforlu teknik jarse
*4 yönlü esneme özelliği
*Nefes alabilir ve hızlı kurur
*Kırışmaz ve kolay bakım
*Diz Grip
Bileşimi:
%74 Mikro PA / %26 Elastan</v>
      </c>
      <c r="AM641" s="149" t="str">
        <f>IF(C641&gt;0,+VLOOKUP($C641,'STYLE NAMES'!$B:$AC,17,FALSE),"")</f>
        <v>Makinede 30°C' de Yıkayın
Hassas Yıkama
Ilık ütü yapın
Tersten ütüleyin
Logo ve baskıları ÜTÜLEMEYİN
Çamaşır suyu kullanmayın
Kurutma Makinesinde Kurutmayın</v>
      </c>
      <c r="AN641" s="149" t="str">
        <f>IF($C641&gt;0,$C641&amp;" "&amp;$P641&amp;" "&amp;+VLOOKUP($C641,'STYLE NAMES'!$B:$AC,18,FALSE),"""")</f>
        <v>LEONARDO BEIGE PANTALONI KNEE GRIP PRO DA UOMO</v>
      </c>
      <c r="AO641" s="101" t="str">
        <f>"Disegnato da Cavalier SanMarco "&amp;(AN641)&amp;"; "&amp;IF(C641&gt;0,+VLOOKUP($C641,'STYLE NAMES'!$B:$AC,19,FALSE),"")</f>
        <v>Disegnato da Cavalier SanMarco LEONARDO BEIGE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1" s="101" t="str">
        <f>IF(C641&gt;0,+VLOOKUP($C641,'STYLE NAMES'!$B:$AC,20,FALSE),"")</f>
        <v>*Tessuto premium italiano
*Jersey tecnico extra morbido e confortevole
*Tessuto elasticizzato in 4 direzioni
*Traspirante e ad asciugatura rapida
*Antipiega e facile da curare
*Knee Grip
Composizione:
74% Micro PA / 26% Elastan</v>
      </c>
      <c r="AQ641" s="101" t="str">
        <f>IF(C641&gt;0,+VLOOKUP($C641,'STYLE NAMES'!$B:$AC,21,FALSE),"")</f>
        <v>Lavare in lavatrice a 30°C Ciclo delicato 
Stirare a bassa temperatura
Stirare al rovescio 
Non stirare su loghi o stampe 
Non candeggiare 
Non asciugare in asciugatrice</v>
      </c>
      <c r="AR641" s="101">
        <f>IF(D641&gt;0,+VLOOKUP($C641,'STYLE NAMES'!$B:$AC,22,FALSE),"")</f>
        <v>0</v>
      </c>
      <c r="AS641" s="101">
        <f>IF(E641&gt;0,+VLOOKUP($C641,'STYLE NAMES'!$B:$AC,23,FALSE),"")</f>
        <v>0</v>
      </c>
      <c r="AT641" s="101">
        <f>IF(F641&gt;0,+VLOOKUP($C641,'STYLE NAMES'!$B:$AC,24,FALSE),"")</f>
        <v>0</v>
      </c>
      <c r="AU641" s="101">
        <f>IF(G641&gt;0,+VLOOKUP($C641,'STYLE NAMES'!$B:$AC,25,FALSE),"")</f>
        <v>0</v>
      </c>
      <c r="AV641" s="101" t="str">
        <f>+VLOOKUP($S641,'CODE GENERATOR'!$P:$AM,15,FALSE)</f>
        <v>R.TOPMN_CPL0039_PIQ0015WHTWHT</v>
      </c>
      <c r="AW641" s="101" t="str">
        <f>+VLOOKUP($S641,'CODE GENERATOR'!$P:$AM,16,FALSE)</f>
        <v>A.RACMN_TIE0083_KNT0000WHTWHT</v>
      </c>
      <c r="AX641" s="101" t="str">
        <f>+VLOOKUP($S641,'CODE GENERATOR'!$P:$AM,17,FALSE)</f>
        <v>A.RACUX_BLT0094A_BRD0002BLKBLK</v>
      </c>
      <c r="AY641" s="101" t="str">
        <f>+VLOOKUP($S641,'CODE GENERATOR'!$P:$AM,18,FALSE)</f>
        <v>A.RACAU_SOC0018_NYL00003XBST6</v>
      </c>
      <c r="AZ641" s="101" t="str">
        <f>+VLOOKUP($S641,'CODE GENERATOR'!$P:$AM,19,FALSE)</f>
        <v>R.J&amp;TMN_CJK0071_TJR0026BLKBLK</v>
      </c>
      <c r="BA641" s="101">
        <f>+VLOOKUP($S641,'CODE GENERATOR'!$P:$AM,20,FALSE)</f>
        <v>0</v>
      </c>
      <c r="BB641" s="101">
        <f>+VLOOKUP($S641,'CODE GENERATOR'!$P:$AM,21,FALSE)</f>
        <v>0</v>
      </c>
      <c r="BC641" s="101">
        <f>+VLOOKUP($S641,'CODE GENERATOR'!$P:$AM,22,FALSE)</f>
        <v>0</v>
      </c>
      <c r="BD641" s="101">
        <f>+VLOOKUP($S641,'CODE GENERATOR'!$P:$AM,23,FALSE)</f>
        <v>0</v>
      </c>
      <c r="BE641" s="101">
        <f>+VLOOKUP($S641,'CODE GENERATOR'!$P:$AM,24,FALSE)</f>
        <v>0</v>
      </c>
      <c r="BF641" s="101">
        <f>IF(C641&gt;0,+VLOOKUP(G641,'CATEGORY ID'!$A$1:$L$118,3,FALSE),"")</f>
        <v>30</v>
      </c>
      <c r="BG641" s="101">
        <f>IF(C641&gt;0,+VLOOKUP(H641,'CATEGORY ID'!$D$1:$L$118,3,FALSE),"")</f>
        <v>2</v>
      </c>
      <c r="BH641" s="101">
        <f>IF(C641&gt;0,+VLOOKUP((+H641&amp;I641),'CATEGORY ID'!$H$1:$I$121,2,FALSE),"")</f>
        <v>111</v>
      </c>
      <c r="BJ641" s="101">
        <f>IF(C641&gt;0,IF(COUNTIF('CATEGORY ID'!$K$1:$K$121,+H641&amp;K641) &gt; 0, +VLOOKUP(+H641&amp;K641,'CATEGORY ID'!$K$1:$L$121,2,FALSE),""),"")</f>
        <v>95</v>
      </c>
      <c r="BK641" s="101" t="str">
        <f>IF(C641&gt;0,IF(COUNTIF('CATEGORY ID'!$K$124:$K$165, +VLOOKUP(C641,'STYLE NAMES'!$B:$AE,30,FALSE)) &gt; 0, +VLOOKUP(VLOOKUP(C641,'STYLE NAMES'!$B:$AE,30,FALSE),'CATEGORY ID'!K:M,2,FALSE),""),"")</f>
        <v/>
      </c>
      <c r="BM641" s="101">
        <v>204</v>
      </c>
      <c r="BR641" s="101" t="str" cm="1">
        <f t="array" ref="BR641">IF(C641&gt;0,_xlfn.TEXTJOIN(";", TRUE,_xlfn.UNIQUE(_xlfn._xlws.FILTER(BF641:BQ641,(BF641:BQ641&gt;0)),TRUE,FALSE)),"")&amp;";"&amp;BS641</f>
        <v>30;2;111;95;204;</v>
      </c>
      <c r="BU641" s="106">
        <f>IF(C641&gt;0,+VLOOKUP($C641,'STYLE NAMES'!$B:$AC,26,FALSE),"")</f>
        <v>219.9</v>
      </c>
      <c r="BV641" s="106">
        <f>IF(C641&gt;0,+VLOOKUP($C641,'STYLE NAMES'!$B:$AC,27,FALSE),"")</f>
        <v>12090</v>
      </c>
      <c r="BW641" s="106">
        <f>IF(C641&gt;0,+VLOOKUP($C641,'STYLE NAMES'!$B:$AC,28,FALSE),"")</f>
        <v>252.88499999999999</v>
      </c>
      <c r="BY641"/>
      <c r="BZ641" s="101">
        <v>0</v>
      </c>
      <c r="CA641" s="137">
        <f t="shared" si="42"/>
        <v>1</v>
      </c>
      <c r="CB641" s="137" t="str">
        <f>+VLOOKUP(C641,'[2]STYLES &amp; MODELS MATRIX'!$A:$G,7,FALSE)</f>
        <v>HDJ</v>
      </c>
      <c r="CC641" s="137" t="str">
        <f>+VLOOKUP(C641,'[1]STYLES &amp; SIZE CHARTS'!$A:$H,8,FALSE)</f>
        <v>MB-BR1</v>
      </c>
      <c r="CD641" s="137">
        <v>1</v>
      </c>
      <c r="CE641" s="205"/>
      <c r="CF641" s="141"/>
    </row>
    <row r="642" spans="1:84" s="101" customFormat="1" ht="12" customHeight="1" x14ac:dyDescent="0.2">
      <c r="A642" s="102">
        <f t="shared" si="40"/>
        <v>8683711006947</v>
      </c>
      <c r="B642" s="101" t="s">
        <v>981</v>
      </c>
      <c r="C642" s="101" t="s">
        <v>1869</v>
      </c>
      <c r="D642" s="101" t="s">
        <v>1901</v>
      </c>
      <c r="E642" s="203" t="s">
        <v>2432</v>
      </c>
      <c r="F642" s="101" t="s">
        <v>2431</v>
      </c>
      <c r="G642" s="101" t="str">
        <f>IF(C642&gt;0,+VLOOKUP($C642,'STYLE NAMES'!$B:$AC,4,FALSE),"")</f>
        <v>RIDER</v>
      </c>
      <c r="H642" s="101" t="str">
        <f>IF(C642&gt;0,+VLOOKUP($C642,'STYLE NAMES'!$B:$AC,5,FALSE),"")</f>
        <v>MEN</v>
      </c>
      <c r="I642" s="101" t="str">
        <f>IF(C642&gt;0,+VLOOKUP($C642,'STYLE NAMES'!$B:$AC,6,FALSE),"")</f>
        <v>BOTTOMS</v>
      </c>
      <c r="J642" s="101" t="str">
        <f>IF(C642&gt;0,+VLOOKUP($C642,'STYLE NAMES'!$B:$AC,7,FALSE),"")</f>
        <v>MEN</v>
      </c>
      <c r="K642" s="101" t="str">
        <f>IF(C642&gt;0,+VLOOKUP($C642,'STYLE NAMES'!$B:$AC,8,FALSE),"")</f>
        <v>BREECHES</v>
      </c>
      <c r="L642" s="101" t="str">
        <f>IF(E642&gt;0,+VLOOKUP($E642,'CODE GENERATOR'!$D:$T,3,FALSE),"")</f>
        <v>A</v>
      </c>
      <c r="M642" s="101" t="str">
        <f>IF(E642&gt;0,+VLOOKUP($E642,'CODE GENERATOR'!$D:$T,4,FALSE),"")</f>
        <v>TECH JERSEY</v>
      </c>
      <c r="N642" s="101" t="str">
        <f>IF(E642&gt;0,+VLOOKUP($E642,'CODE GENERATOR'!$D:$T,6,FALSE),"")</f>
        <v>BEIGE</v>
      </c>
      <c r="O642" s="101" t="str">
        <f>IF(E642&gt;0,+VLOOKUP($E642,'CODE GENERATOR'!$D:$T,7,FALSE),"")</f>
        <v>BEIGE</v>
      </c>
      <c r="P642" s="101" t="str">
        <f t="shared" si="41"/>
        <v>BEIGE</v>
      </c>
      <c r="Q642" s="104" t="str">
        <f>IF(E642&gt;0,+VLOOKUP($E642,'CODE GENERATOR'!$D:$T,11,FALSE),"")</f>
        <v>R.BOTMN_BRC0066</v>
      </c>
      <c r="R642" s="104" t="str">
        <f>IF(E642&gt;0,+VLOOKUP($E642,'CODE GENERATOR'!$D:$T,12,FALSE),"")</f>
        <v>TJR0026BEGBEG</v>
      </c>
      <c r="S642" s="104" t="str">
        <f>IF(E642&gt;0,+VLOOKUP($E642,'CODE GENERATOR'!$D:$T,13,FALSE),"")</f>
        <v>R.BOTMN_BRC0066_TJR0026BEGBEG</v>
      </c>
      <c r="T642" s="104" t="str">
        <f t="shared" ref="T642:T705" si="43">+S642&amp;"_"&amp;F642</f>
        <v>R.BOTMN_BRC0066_TJR0026BEGBEG_XXL / 52</v>
      </c>
      <c r="U642" s="105">
        <v>8683711006947</v>
      </c>
      <c r="V642" s="107" t="str" cm="1">
        <f t="array" ref="V642">_xlfn.TEXTJOIN(";", TRUE, _xlfn.UNIQUE(_xlfn._xlws.FILTER(P$3:P$10029, C$3:C$10029=C642)))</f>
        <v>WHITE;BEIGE;BLACK;NAVY;STORM GRAY;TAUPE</v>
      </c>
      <c r="W642" s="107" t="str" cm="1">
        <f t="array" ref="W642">_xlfn.TEXTJOIN(";", TRUE, _xlfn.UNIQUE(_xlfn._xlws.FILTER(F$3:F$10029, C$3:C$10029=C642)))</f>
        <v>S / 44;M / 46;L / 48;XL / 50;XXL / 52</v>
      </c>
      <c r="X642" s="101" t="str">
        <f>IF(E642&gt;0,+VLOOKUP($E642,'CODE GENERATOR'!$D:$AC,19,FALSE),0)</f>
        <v>2507_G_cavalier_ghost_0045</v>
      </c>
      <c r="Y642" s="101" t="str">
        <f>IF(E642&gt;0,+VLOOKUP($E642,'CODE GENERATOR'!$D:$AC,20,FALSE),0)</f>
        <v>2507_G_cavalier_ghost_0046</v>
      </c>
      <c r="Z642" s="101" t="str">
        <f>IF(E642&gt;0,+VLOOKUP($E642,'CODE GENERATOR'!$D:$AC,21,FALSE),0)</f>
        <v>2507_W_1929</v>
      </c>
      <c r="AA642" s="101" t="str">
        <f>IF(E642&gt;0,+VLOOKUP($E642,'CODE GENERATOR'!$D:$AC,22,FALSE),0)</f>
        <v>2507_W_1931</v>
      </c>
      <c r="AB642" s="101" t="str">
        <f>IF(E642&gt;0,+VLOOKUP($E642,'CODE GENERATOR'!$D:$AC,23,FALSE),0)</f>
        <v>2507_W_1949</v>
      </c>
      <c r="AC642" s="101" t="str">
        <f>IF(E642&gt;0,+VLOOKUP($E642,'CODE GENERATOR'!$D:$AC,24,FALSE),0)</f>
        <v>Cavaliers_Detay_36887</v>
      </c>
      <c r="AD642" s="101" t="str">
        <f>IF(E642&gt;0,+VLOOKUP($E642,'CODE GENERATOR'!$D:$AC,25,FALSE),0)</f>
        <v>2507_VW_Web_36</v>
      </c>
      <c r="AE642" s="101" t="str">
        <f>IF(E642&gt;0,+VLOOKUP($E642,'CODE GENERATOR'!$D:$AC,26,FALSE),0)</f>
        <v>Cavaliers_Detay_36885</v>
      </c>
      <c r="AF642" s="149" t="str">
        <f>IF($C642&gt;0,$C642&amp;" "&amp;$P642&amp;" "&amp;+VLOOKUP($C642,'STYLE NAMES'!$B:$AC,10,FALSE),"""")</f>
        <v>LEONARDO BEIGE MEN'S KNEE GRIP PRO BREECHES</v>
      </c>
      <c r="AG642" s="101" t="str">
        <f>"Enjoy our "&amp;(AF642)&amp;"; "&amp;IF(C642&gt;0,+VLOOKUP($C642,'STYLE NAMES'!$B:$AC,11,FALSE),"")</f>
        <v>Enjoy our LEONARDO BEIGE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2" s="101" t="str">
        <f>IF(C642&gt;0,+VLOOKUP($C642,'STYLE NAMES'!$B:$AC,12,FALSE),"")</f>
        <v>*Italian Premium fabric
*Extra-soft and comfortable technical jersey
*4-way stretch fabric
*Breathable and Quick Dry
*Wrinkle-free and Easy Care
*Knee Grip
Composition:
74% Micro PA /  26% Elasthane</v>
      </c>
      <c r="AI642" s="101" t="str">
        <f>IF(C642&gt;0,+VLOOKUP($C642,'STYLE NAMES'!$B:$AC,13,FALSE),"")</f>
        <v>Machine Wash at 30°C
Mild process
Iron at low temperature
Iron from REVERSE
Do NOT iron on logos or prints
Do not bleach
Do NOT Tumble Dry</v>
      </c>
      <c r="AJ642" s="149" t="str">
        <f>IF($C642&gt;0,$C642&amp;" "&amp;$P642&amp;" "&amp;+VLOOKUP($C642,'STYLE NAMES'!$B:$AC,14,FALSE),"""")</f>
        <v>LEONARDO BEIGE ERKEK PRO BİNİCİ PANTOLONU</v>
      </c>
      <c r="AK642" s="149" t="str">
        <f>"Cavalier SanMarco tarafından tasarlanan "&amp;(AJ642)&amp;"; "&amp;IF(C642&gt;0,+VLOOKUP($C642,'STYLE NAMES'!$B:$AC,15,FALSE),"")</f>
        <v>Cavalier SanMarco tarafından tasarlanan LEONARDO BEIGE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2" s="149" t="str">
        <f>IF(C642&gt;0,+VLOOKUP($C642,'STYLE NAMES'!$B:$AC,16,FALSE),"")</f>
        <v>*İtalyan Premium kumaş
*Ekstra yumuşak ve konforlu teknik jarse
*4 yönlü esneme özelliği
*Nefes alabilir ve hızlı kurur
*Kırışmaz ve kolay bakım
*Diz Grip
Bileşimi:
%74 Mikro PA / %26 Elastan</v>
      </c>
      <c r="AM642" s="149" t="str">
        <f>IF(C642&gt;0,+VLOOKUP($C642,'STYLE NAMES'!$B:$AC,17,FALSE),"")</f>
        <v>Makinede 30°C' de Yıkayın
Hassas Yıkama
Ilık ütü yapın
Tersten ütüleyin
Logo ve baskıları ÜTÜLEMEYİN
Çamaşır suyu kullanmayın
Kurutma Makinesinde Kurutmayın</v>
      </c>
      <c r="AN642" s="149" t="str">
        <f>IF($C642&gt;0,$C642&amp;" "&amp;$P642&amp;" "&amp;+VLOOKUP($C642,'STYLE NAMES'!$B:$AC,18,FALSE),"""")</f>
        <v>LEONARDO BEIGE PANTALONI KNEE GRIP PRO DA UOMO</v>
      </c>
      <c r="AO642" s="101" t="str">
        <f>"Disegnato da Cavalier SanMarco "&amp;(AN642)&amp;"; "&amp;IF(C642&gt;0,+VLOOKUP($C642,'STYLE NAMES'!$B:$AC,19,FALSE),"")</f>
        <v>Disegnato da Cavalier SanMarco LEONARDO BEIGE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2" s="101" t="str">
        <f>IF(C642&gt;0,+VLOOKUP($C642,'STYLE NAMES'!$B:$AC,20,FALSE),"")</f>
        <v>*Tessuto premium italiano
*Jersey tecnico extra morbido e confortevole
*Tessuto elasticizzato in 4 direzioni
*Traspirante e ad asciugatura rapida
*Antipiega e facile da curare
*Knee Grip
Composizione:
74% Micro PA / 26% Elastan</v>
      </c>
      <c r="AQ642" s="101" t="str">
        <f>IF(C642&gt;0,+VLOOKUP($C642,'STYLE NAMES'!$B:$AC,21,FALSE),"")</f>
        <v>Lavare in lavatrice a 30°C Ciclo delicato 
Stirare a bassa temperatura
Stirare al rovescio 
Non stirare su loghi o stampe 
Non candeggiare 
Non asciugare in asciugatrice</v>
      </c>
      <c r="AR642" s="101">
        <f>IF(D642&gt;0,+VLOOKUP($C642,'STYLE NAMES'!$B:$AC,22,FALSE),"")</f>
        <v>0</v>
      </c>
      <c r="AS642" s="101">
        <f>IF(E642&gt;0,+VLOOKUP($C642,'STYLE NAMES'!$B:$AC,23,FALSE),"")</f>
        <v>0</v>
      </c>
      <c r="AT642" s="101">
        <f>IF(F642&gt;0,+VLOOKUP($C642,'STYLE NAMES'!$B:$AC,24,FALSE),"")</f>
        <v>0</v>
      </c>
      <c r="AU642" s="101">
        <f>IF(G642&gt;0,+VLOOKUP($C642,'STYLE NAMES'!$B:$AC,25,FALSE),"")</f>
        <v>0</v>
      </c>
      <c r="AV642" s="101" t="str">
        <f>+VLOOKUP($S642,'CODE GENERATOR'!$P:$AM,15,FALSE)</f>
        <v>R.TOPMN_CPL0039_PIQ0015WHTWHT</v>
      </c>
      <c r="AW642" s="101" t="str">
        <f>+VLOOKUP($S642,'CODE GENERATOR'!$P:$AM,16,FALSE)</f>
        <v>A.RACMN_TIE0083_KNT0000WHTWHT</v>
      </c>
      <c r="AX642" s="101" t="str">
        <f>+VLOOKUP($S642,'CODE GENERATOR'!$P:$AM,17,FALSE)</f>
        <v>A.RACUX_BLT0094A_BRD0002BLKBLK</v>
      </c>
      <c r="AY642" s="101" t="str">
        <f>+VLOOKUP($S642,'CODE GENERATOR'!$P:$AM,18,FALSE)</f>
        <v>A.RACAU_SOC0018_NYL00003XBST6</v>
      </c>
      <c r="AZ642" s="101" t="str">
        <f>+VLOOKUP($S642,'CODE GENERATOR'!$P:$AM,19,FALSE)</f>
        <v>R.J&amp;TMN_CJK0071_TJR0026BLKBLK</v>
      </c>
      <c r="BA642" s="101">
        <f>+VLOOKUP($S642,'CODE GENERATOR'!$P:$AM,20,FALSE)</f>
        <v>0</v>
      </c>
      <c r="BB642" s="101">
        <f>+VLOOKUP($S642,'CODE GENERATOR'!$P:$AM,21,FALSE)</f>
        <v>0</v>
      </c>
      <c r="BC642" s="101">
        <f>+VLOOKUP($S642,'CODE GENERATOR'!$P:$AM,22,FALSE)</f>
        <v>0</v>
      </c>
      <c r="BD642" s="101">
        <f>+VLOOKUP($S642,'CODE GENERATOR'!$P:$AM,23,FALSE)</f>
        <v>0</v>
      </c>
      <c r="BE642" s="101">
        <f>+VLOOKUP($S642,'CODE GENERATOR'!$P:$AM,24,FALSE)</f>
        <v>0</v>
      </c>
      <c r="BF642" s="101">
        <f>IF(C642&gt;0,+VLOOKUP(G642,'CATEGORY ID'!$A$1:$L$118,3,FALSE),"")</f>
        <v>30</v>
      </c>
      <c r="BG642" s="101">
        <f>IF(C642&gt;0,+VLOOKUP(H642,'CATEGORY ID'!$D$1:$L$118,3,FALSE),"")</f>
        <v>2</v>
      </c>
      <c r="BH642" s="101">
        <f>IF(C642&gt;0,+VLOOKUP((+H642&amp;I642),'CATEGORY ID'!$H$1:$I$121,2,FALSE),"")</f>
        <v>111</v>
      </c>
      <c r="BJ642" s="101">
        <f>IF(C642&gt;0,IF(COUNTIF('CATEGORY ID'!$K$1:$K$121,+H642&amp;K642) &gt; 0, +VLOOKUP(+H642&amp;K642,'CATEGORY ID'!$K$1:$L$121,2,FALSE),""),"")</f>
        <v>95</v>
      </c>
      <c r="BK642" s="101" t="str">
        <f>IF(C642&gt;0,IF(COUNTIF('CATEGORY ID'!$K$124:$K$165, +VLOOKUP(C642,'STYLE NAMES'!$B:$AE,30,FALSE)) &gt; 0, +VLOOKUP(VLOOKUP(C642,'STYLE NAMES'!$B:$AE,30,FALSE),'CATEGORY ID'!K:M,2,FALSE),""),"")</f>
        <v/>
      </c>
      <c r="BM642" s="101">
        <v>204</v>
      </c>
      <c r="BR642" s="101" t="str" cm="1">
        <f t="array" ref="BR642">IF(C642&gt;0,_xlfn.TEXTJOIN(";", TRUE,_xlfn.UNIQUE(_xlfn._xlws.FILTER(BF642:BQ642,(BF642:BQ642&gt;0)),TRUE,FALSE)),"")&amp;";"&amp;BS642</f>
        <v>30;2;111;95;204;</v>
      </c>
      <c r="BU642" s="106">
        <f>IF(C642&gt;0,+VLOOKUP($C642,'STYLE NAMES'!$B:$AC,26,FALSE),"")</f>
        <v>219.9</v>
      </c>
      <c r="BV642" s="106">
        <f>IF(C642&gt;0,+VLOOKUP($C642,'STYLE NAMES'!$B:$AC,27,FALSE),"")</f>
        <v>12090</v>
      </c>
      <c r="BW642" s="106">
        <f>IF(C642&gt;0,+VLOOKUP($C642,'STYLE NAMES'!$B:$AC,28,FALSE),"")</f>
        <v>252.88499999999999</v>
      </c>
      <c r="BY642"/>
      <c r="BZ642" s="101">
        <v>0</v>
      </c>
      <c r="CA642" s="137">
        <f t="shared" si="42"/>
        <v>1</v>
      </c>
      <c r="CB642" s="137" t="str">
        <f>+VLOOKUP(C642,'[2]STYLES &amp; MODELS MATRIX'!$A:$G,7,FALSE)</f>
        <v>HDJ</v>
      </c>
      <c r="CC642" s="137" t="str">
        <f>+VLOOKUP(C642,'[1]STYLES &amp; SIZE CHARTS'!$A:$H,8,FALSE)</f>
        <v>MB-BR1</v>
      </c>
      <c r="CD642" s="137">
        <v>1</v>
      </c>
      <c r="CE642" s="205"/>
      <c r="CF642" s="141"/>
    </row>
    <row r="643" spans="1:84" s="101" customFormat="1" ht="12" customHeight="1" x14ac:dyDescent="0.2">
      <c r="A643" s="102">
        <f t="shared" ref="A643:A706" si="44">+U643</f>
        <v>8683711006954</v>
      </c>
      <c r="B643" s="101" t="s">
        <v>981</v>
      </c>
      <c r="C643" s="101" t="s">
        <v>1869</v>
      </c>
      <c r="D643" s="101" t="s">
        <v>1901</v>
      </c>
      <c r="E643" s="203" t="s">
        <v>2433</v>
      </c>
      <c r="F643" s="101" t="s">
        <v>2427</v>
      </c>
      <c r="G643" s="101" t="str">
        <f>IF(C643&gt;0,+VLOOKUP($C643,'STYLE NAMES'!$B:$AC,4,FALSE),"")</f>
        <v>RIDER</v>
      </c>
      <c r="H643" s="101" t="str">
        <f>IF(C643&gt;0,+VLOOKUP($C643,'STYLE NAMES'!$B:$AC,5,FALSE),"")</f>
        <v>MEN</v>
      </c>
      <c r="I643" s="101" t="str">
        <f>IF(C643&gt;0,+VLOOKUP($C643,'STYLE NAMES'!$B:$AC,6,FALSE),"")</f>
        <v>BOTTOMS</v>
      </c>
      <c r="J643" s="101" t="str">
        <f>IF(C643&gt;0,+VLOOKUP($C643,'STYLE NAMES'!$B:$AC,7,FALSE),"")</f>
        <v>MEN</v>
      </c>
      <c r="K643" s="101" t="str">
        <f>IF(C643&gt;0,+VLOOKUP($C643,'STYLE NAMES'!$B:$AC,8,FALSE),"")</f>
        <v>BREECHES</v>
      </c>
      <c r="L643" s="101" t="str">
        <f>IF(E643&gt;0,+VLOOKUP($E643,'CODE GENERATOR'!$D:$T,3,FALSE),"")</f>
        <v>A</v>
      </c>
      <c r="M643" s="101" t="str">
        <f>IF(E643&gt;0,+VLOOKUP($E643,'CODE GENERATOR'!$D:$T,4,FALSE),"")</f>
        <v>TECH JERSEY</v>
      </c>
      <c r="N643" s="101" t="str">
        <f>IF(E643&gt;0,+VLOOKUP($E643,'CODE GENERATOR'!$D:$T,6,FALSE),"")</f>
        <v>BLACK</v>
      </c>
      <c r="O643" s="101" t="str">
        <f>IF(E643&gt;0,+VLOOKUP($E643,'CODE GENERATOR'!$D:$T,7,FALSE),"")</f>
        <v>BLACK</v>
      </c>
      <c r="P643" s="101" t="str">
        <f t="shared" ref="P643:P706" si="45">IF(E643&gt;0,+IF(N643=O643,N643,N643&amp;"/"&amp;O643),"")</f>
        <v>BLACK</v>
      </c>
      <c r="Q643" s="104" t="str">
        <f>IF(E643&gt;0,+VLOOKUP($E643,'CODE GENERATOR'!$D:$T,11,FALSE),"")</f>
        <v>R.BOTMN_BRC0066</v>
      </c>
      <c r="R643" s="104" t="str">
        <f>IF(E643&gt;0,+VLOOKUP($E643,'CODE GENERATOR'!$D:$T,12,FALSE),"")</f>
        <v>TJR0026BLKBLK</v>
      </c>
      <c r="S643" s="104" t="str">
        <f>IF(E643&gt;0,+VLOOKUP($E643,'CODE GENERATOR'!$D:$T,13,FALSE),"")</f>
        <v>R.BOTMN_BRC0066_TJR0026BLKBLK</v>
      </c>
      <c r="T643" s="104" t="str">
        <f t="shared" si="43"/>
        <v>R.BOTMN_BRC0066_TJR0026BLKBLK_S / 44</v>
      </c>
      <c r="U643" s="105">
        <v>8683711006954</v>
      </c>
      <c r="V643" s="107" t="str" cm="1">
        <f t="array" ref="V643">_xlfn.TEXTJOIN(";", TRUE, _xlfn.UNIQUE(_xlfn._xlws.FILTER(P$3:P$10029, C$3:C$10029=C643)))</f>
        <v>WHITE;BEIGE;BLACK;NAVY;STORM GRAY;TAUPE</v>
      </c>
      <c r="W643" s="107" t="str" cm="1">
        <f t="array" ref="W643">_xlfn.TEXTJOIN(";", TRUE, _xlfn.UNIQUE(_xlfn._xlws.FILTER(F$3:F$10029, C$3:C$10029=C643)))</f>
        <v>S / 44;M / 46;L / 48;XL / 50;XXL / 52</v>
      </c>
      <c r="X643" s="101" t="str">
        <f>IF(E643&gt;0,+VLOOKUP($E643,'CODE GENERATOR'!$D:$AC,19,FALSE),0)</f>
        <v>2507_G_cavalier_ghost_0036</v>
      </c>
      <c r="Y643" s="101" t="str">
        <f>IF(E643&gt;0,+VLOOKUP($E643,'CODE GENERATOR'!$D:$AC,20,FALSE),0)</f>
        <v>2507_G_cavalier_ghost_0037</v>
      </c>
      <c r="Z643" s="101" t="str">
        <f>IF(E643&gt;0,+VLOOKUP($E643,'CODE GENERATOR'!$D:$AC,21,FALSE),0)</f>
        <v>2507_W_0478</v>
      </c>
      <c r="AA643" s="101" t="str">
        <f>IF(E643&gt;0,+VLOOKUP($E643,'CODE GENERATOR'!$D:$AC,22,FALSE),0)</f>
        <v>2507_W_0071</v>
      </c>
      <c r="AB643" s="101" t="str">
        <f>IF(E643&gt;0,+VLOOKUP($E643,'CODE GENERATOR'!$D:$AC,23,FALSE),0)</f>
        <v>2507_W_2967</v>
      </c>
      <c r="AC643" s="101" t="str">
        <f>IF(E643&gt;0,+VLOOKUP($E643,'CODE GENERATOR'!$D:$AC,24,FALSE),0)</f>
        <v>2507_W_0823</v>
      </c>
      <c r="AD643" s="101" t="str">
        <f>IF(E643&gt;0,+VLOOKUP($E643,'CODE GENERATOR'!$D:$AC,25,FALSE),0)</f>
        <v>2507_VW_Web_4</v>
      </c>
      <c r="AE643" s="101" t="str">
        <f>IF(E643&gt;0,+VLOOKUP($E643,'CODE GENERATOR'!$D:$AC,26,FALSE),0)</f>
        <v>Cavaliers_Detay_36869</v>
      </c>
      <c r="AF643" s="149" t="str">
        <f>IF($C643&gt;0,$C643&amp;" "&amp;$P643&amp;" "&amp;+VLOOKUP($C643,'STYLE NAMES'!$B:$AC,10,FALSE),"""")</f>
        <v>LEONARDO BLACK MEN'S KNEE GRIP PRO BREECHES</v>
      </c>
      <c r="AG643" s="101" t="str">
        <f>"Enjoy our "&amp;(AF643)&amp;"; "&amp;IF(C643&gt;0,+VLOOKUP($C643,'STYLE NAMES'!$B:$AC,11,FALSE),"")</f>
        <v>Enjoy our LEONARDO BLACK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3" s="101" t="str">
        <f>IF(C643&gt;0,+VLOOKUP($C643,'STYLE NAMES'!$B:$AC,12,FALSE),"")</f>
        <v>*Italian Premium fabric
*Extra-soft and comfortable technical jersey
*4-way stretch fabric
*Breathable and Quick Dry
*Wrinkle-free and Easy Care
*Knee Grip
Composition:
74% Micro PA /  26% Elasthane</v>
      </c>
      <c r="AI643" s="101" t="str">
        <f>IF(C643&gt;0,+VLOOKUP($C643,'STYLE NAMES'!$B:$AC,13,FALSE),"")</f>
        <v>Machine Wash at 30°C
Mild process
Iron at low temperature
Iron from REVERSE
Do NOT iron on logos or prints
Do not bleach
Do NOT Tumble Dry</v>
      </c>
      <c r="AJ643" s="149" t="str">
        <f>IF($C643&gt;0,$C643&amp;" "&amp;$P643&amp;" "&amp;+VLOOKUP($C643,'STYLE NAMES'!$B:$AC,14,FALSE),"""")</f>
        <v>LEONARDO BLACK ERKEK PRO BİNİCİ PANTOLONU</v>
      </c>
      <c r="AK643" s="149" t="str">
        <f>"Cavalier SanMarco tarafından tasarlanan "&amp;(AJ643)&amp;"; "&amp;IF(C643&gt;0,+VLOOKUP($C643,'STYLE NAMES'!$B:$AC,15,FALSE),"")</f>
        <v>Cavalier SanMarco tarafından tasarlanan LEONARDO BLACK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3" s="149" t="str">
        <f>IF(C643&gt;0,+VLOOKUP($C643,'STYLE NAMES'!$B:$AC,16,FALSE),"")</f>
        <v>*İtalyan Premium kumaş
*Ekstra yumuşak ve konforlu teknik jarse
*4 yönlü esneme özelliği
*Nefes alabilir ve hızlı kurur
*Kırışmaz ve kolay bakım
*Diz Grip
Bileşimi:
%74 Mikro PA / %26 Elastan</v>
      </c>
      <c r="AM643" s="149" t="str">
        <f>IF(C643&gt;0,+VLOOKUP($C643,'STYLE NAMES'!$B:$AC,17,FALSE),"")</f>
        <v>Makinede 30°C' de Yıkayın
Hassas Yıkama
Ilık ütü yapın
Tersten ütüleyin
Logo ve baskıları ÜTÜLEMEYİN
Çamaşır suyu kullanmayın
Kurutma Makinesinde Kurutmayın</v>
      </c>
      <c r="AN643" s="149" t="str">
        <f>IF($C643&gt;0,$C643&amp;" "&amp;$P643&amp;" "&amp;+VLOOKUP($C643,'STYLE NAMES'!$B:$AC,18,FALSE),"""")</f>
        <v>LEONARDO BLACK PANTALONI KNEE GRIP PRO DA UOMO</v>
      </c>
      <c r="AO643" s="101" t="str">
        <f>"Disegnato da Cavalier SanMarco "&amp;(AN643)&amp;"; "&amp;IF(C643&gt;0,+VLOOKUP($C643,'STYLE NAMES'!$B:$AC,19,FALSE),"")</f>
        <v>Disegnato da Cavalier SanMarco LEONARDO BLACK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3" s="101" t="str">
        <f>IF(C643&gt;0,+VLOOKUP($C643,'STYLE NAMES'!$B:$AC,20,FALSE),"")</f>
        <v>*Tessuto premium italiano
*Jersey tecnico extra morbido e confortevole
*Tessuto elasticizzato in 4 direzioni
*Traspirante e ad asciugatura rapida
*Antipiega e facile da curare
*Knee Grip
Composizione:
74% Micro PA / 26% Elastan</v>
      </c>
      <c r="AQ643" s="101" t="str">
        <f>IF(C643&gt;0,+VLOOKUP($C643,'STYLE NAMES'!$B:$AC,21,FALSE),"")</f>
        <v>Lavare in lavatrice a 30°C Ciclo delicato 
Stirare a bassa temperatura
Stirare al rovescio 
Non stirare su loghi o stampe 
Non candeggiare 
Non asciugare in asciugatrice</v>
      </c>
      <c r="AR643" s="101">
        <f>IF(D643&gt;0,+VLOOKUP($C643,'STYLE NAMES'!$B:$AC,22,FALSE),"")</f>
        <v>0</v>
      </c>
      <c r="AS643" s="101">
        <f>IF(E643&gt;0,+VLOOKUP($C643,'STYLE NAMES'!$B:$AC,23,FALSE),"")</f>
        <v>0</v>
      </c>
      <c r="AT643" s="101">
        <f>IF(F643&gt;0,+VLOOKUP($C643,'STYLE NAMES'!$B:$AC,24,FALSE),"")</f>
        <v>0</v>
      </c>
      <c r="AU643" s="101">
        <f>IF(G643&gt;0,+VLOOKUP($C643,'STYLE NAMES'!$B:$AC,25,FALSE),"")</f>
        <v>0</v>
      </c>
      <c r="AV643" s="101" t="str">
        <f>+VLOOKUP($S643,'CODE GENERATOR'!$P:$AM,15,FALSE)</f>
        <v>R.TOPMN_CPL0039_PIQ0015WHTWHT</v>
      </c>
      <c r="AW643" s="101" t="str">
        <f>+VLOOKUP($S643,'CODE GENERATOR'!$P:$AM,16,FALSE)</f>
        <v>R.TOPMN_CPL0073_SUP0016LGYLGY</v>
      </c>
      <c r="AX643" s="101" t="str">
        <f>+VLOOKUP($S643,'CODE GENERATOR'!$P:$AM,17,FALSE)</f>
        <v>A.RACUX_BLT0015_BRD0012GRYBBL</v>
      </c>
      <c r="AY643" s="101" t="str">
        <f>+VLOOKUP($S643,'CODE GENERATOR'!$P:$AM,18,FALSE)</f>
        <v>A.RACAU_SOC0018_NYL00003XBST6</v>
      </c>
      <c r="AZ643" s="101">
        <f>+VLOOKUP($S643,'CODE GENERATOR'!$P:$AM,19,FALSE)</f>
        <v>0</v>
      </c>
      <c r="BA643" s="101">
        <f>+VLOOKUP($S643,'CODE GENERATOR'!$P:$AM,20,FALSE)</f>
        <v>0</v>
      </c>
      <c r="BB643" s="101">
        <f>+VLOOKUP($S643,'CODE GENERATOR'!$P:$AM,21,FALSE)</f>
        <v>0</v>
      </c>
      <c r="BC643" s="101">
        <f>+VLOOKUP($S643,'CODE GENERATOR'!$P:$AM,22,FALSE)</f>
        <v>0</v>
      </c>
      <c r="BD643" s="101">
        <f>+VLOOKUP($S643,'CODE GENERATOR'!$P:$AM,23,FALSE)</f>
        <v>0</v>
      </c>
      <c r="BE643" s="101">
        <f>+VLOOKUP($S643,'CODE GENERATOR'!$P:$AM,24,FALSE)</f>
        <v>0</v>
      </c>
      <c r="BF643" s="101">
        <f>IF(C643&gt;0,+VLOOKUP(G643,'CATEGORY ID'!$A$1:$L$118,3,FALSE),"")</f>
        <v>30</v>
      </c>
      <c r="BG643" s="101">
        <f>IF(C643&gt;0,+VLOOKUP(H643,'CATEGORY ID'!$D$1:$L$118,3,FALSE),"")</f>
        <v>2</v>
      </c>
      <c r="BH643" s="101">
        <f>IF(C643&gt;0,+VLOOKUP((+H643&amp;I643),'CATEGORY ID'!$H$1:$I$121,2,FALSE),"")</f>
        <v>111</v>
      </c>
      <c r="BJ643" s="101">
        <f>IF(C643&gt;0,IF(COUNTIF('CATEGORY ID'!$K$1:$K$121,+H643&amp;K643) &gt; 0, +VLOOKUP(+H643&amp;K643,'CATEGORY ID'!$K$1:$L$121,2,FALSE),""),"")</f>
        <v>95</v>
      </c>
      <c r="BK643" s="101" t="str">
        <f>IF(C643&gt;0,IF(COUNTIF('CATEGORY ID'!$K$124:$K$165, +VLOOKUP(C643,'STYLE NAMES'!$B:$AE,30,FALSE)) &gt; 0, +VLOOKUP(VLOOKUP(C643,'STYLE NAMES'!$B:$AE,30,FALSE),'CATEGORY ID'!K:M,2,FALSE),""),"")</f>
        <v/>
      </c>
      <c r="BM643" s="101">
        <v>204</v>
      </c>
      <c r="BR643" s="101" t="str" cm="1">
        <f t="array" ref="BR643">IF(C643&gt;0,_xlfn.TEXTJOIN(";", TRUE,_xlfn.UNIQUE(_xlfn._xlws.FILTER(BF643:BQ643,(BF643:BQ643&gt;0)),TRUE,FALSE)),"")&amp;";"&amp;BS643</f>
        <v>30;2;111;95;204;</v>
      </c>
      <c r="BU643" s="106">
        <f>IF(C643&gt;0,+VLOOKUP($C643,'STYLE NAMES'!$B:$AC,26,FALSE),"")</f>
        <v>219.9</v>
      </c>
      <c r="BV643" s="106">
        <f>IF(C643&gt;0,+VLOOKUP($C643,'STYLE NAMES'!$B:$AC,27,FALSE),"")</f>
        <v>12090</v>
      </c>
      <c r="BW643" s="106">
        <f>IF(C643&gt;0,+VLOOKUP($C643,'STYLE NAMES'!$B:$AC,28,FALSE),"")</f>
        <v>252.88499999999999</v>
      </c>
      <c r="BY643"/>
      <c r="BZ643" s="101">
        <v>2</v>
      </c>
      <c r="CA643" s="137">
        <f t="shared" ref="CA643:CA706" si="46">+IF(X643=0,0,1)</f>
        <v>1</v>
      </c>
      <c r="CB643" s="137" t="str">
        <f>+VLOOKUP(C643,'[2]STYLES &amp; MODELS MATRIX'!$A:$G,7,FALSE)</f>
        <v>HDJ</v>
      </c>
      <c r="CC643" s="137" t="str">
        <f>+VLOOKUP(C643,'[1]STYLES &amp; SIZE CHARTS'!$A:$H,8,FALSE)</f>
        <v>MB-BR1</v>
      </c>
      <c r="CD643" s="137">
        <v>1</v>
      </c>
      <c r="CE643" s="205"/>
      <c r="CF643" s="141"/>
    </row>
    <row r="644" spans="1:84" s="101" customFormat="1" ht="12" customHeight="1" x14ac:dyDescent="0.2">
      <c r="A644" s="102">
        <f t="shared" si="44"/>
        <v>8683711006961</v>
      </c>
      <c r="B644" s="101" t="s">
        <v>981</v>
      </c>
      <c r="C644" s="101" t="s">
        <v>1869</v>
      </c>
      <c r="D644" s="101" t="s">
        <v>1901</v>
      </c>
      <c r="E644" s="203" t="s">
        <v>2433</v>
      </c>
      <c r="F644" s="101" t="s">
        <v>2428</v>
      </c>
      <c r="G644" s="101" t="str">
        <f>IF(C644&gt;0,+VLOOKUP($C644,'STYLE NAMES'!$B:$AC,4,FALSE),"")</f>
        <v>RIDER</v>
      </c>
      <c r="H644" s="101" t="str">
        <f>IF(C644&gt;0,+VLOOKUP($C644,'STYLE NAMES'!$B:$AC,5,FALSE),"")</f>
        <v>MEN</v>
      </c>
      <c r="I644" s="101" t="str">
        <f>IF(C644&gt;0,+VLOOKUP($C644,'STYLE NAMES'!$B:$AC,6,FALSE),"")</f>
        <v>BOTTOMS</v>
      </c>
      <c r="J644" s="101" t="str">
        <f>IF(C644&gt;0,+VLOOKUP($C644,'STYLE NAMES'!$B:$AC,7,FALSE),"")</f>
        <v>MEN</v>
      </c>
      <c r="K644" s="101" t="str">
        <f>IF(C644&gt;0,+VLOOKUP($C644,'STYLE NAMES'!$B:$AC,8,FALSE),"")</f>
        <v>BREECHES</v>
      </c>
      <c r="L644" s="101" t="str">
        <f>IF(E644&gt;0,+VLOOKUP($E644,'CODE GENERATOR'!$D:$T,3,FALSE),"")</f>
        <v>A</v>
      </c>
      <c r="M644" s="101" t="str">
        <f>IF(E644&gt;0,+VLOOKUP($E644,'CODE GENERATOR'!$D:$T,4,FALSE),"")</f>
        <v>TECH JERSEY</v>
      </c>
      <c r="N644" s="101" t="str">
        <f>IF(E644&gt;0,+VLOOKUP($E644,'CODE GENERATOR'!$D:$T,6,FALSE),"")</f>
        <v>BLACK</v>
      </c>
      <c r="O644" s="101" t="str">
        <f>IF(E644&gt;0,+VLOOKUP($E644,'CODE GENERATOR'!$D:$T,7,FALSE),"")</f>
        <v>BLACK</v>
      </c>
      <c r="P644" s="101" t="str">
        <f t="shared" si="45"/>
        <v>BLACK</v>
      </c>
      <c r="Q644" s="104" t="str">
        <f>IF(E644&gt;0,+VLOOKUP($E644,'CODE GENERATOR'!$D:$T,11,FALSE),"")</f>
        <v>R.BOTMN_BRC0066</v>
      </c>
      <c r="R644" s="104" t="str">
        <f>IF(E644&gt;0,+VLOOKUP($E644,'CODE GENERATOR'!$D:$T,12,FALSE),"")</f>
        <v>TJR0026BLKBLK</v>
      </c>
      <c r="S644" s="104" t="str">
        <f>IF(E644&gt;0,+VLOOKUP($E644,'CODE GENERATOR'!$D:$T,13,FALSE),"")</f>
        <v>R.BOTMN_BRC0066_TJR0026BLKBLK</v>
      </c>
      <c r="T644" s="104" t="str">
        <f t="shared" si="43"/>
        <v>R.BOTMN_BRC0066_TJR0026BLKBLK_M / 46</v>
      </c>
      <c r="U644" s="105">
        <v>8683711006961</v>
      </c>
      <c r="V644" s="107" t="str" cm="1">
        <f t="array" ref="V644">_xlfn.TEXTJOIN(";", TRUE, _xlfn.UNIQUE(_xlfn._xlws.FILTER(P$3:P$10029, C$3:C$10029=C644)))</f>
        <v>WHITE;BEIGE;BLACK;NAVY;STORM GRAY;TAUPE</v>
      </c>
      <c r="W644" s="107" t="str" cm="1">
        <f t="array" ref="W644">_xlfn.TEXTJOIN(";", TRUE, _xlfn.UNIQUE(_xlfn._xlws.FILTER(F$3:F$10029, C$3:C$10029=C644)))</f>
        <v>S / 44;M / 46;L / 48;XL / 50;XXL / 52</v>
      </c>
      <c r="X644" s="101" t="str">
        <f>IF(E644&gt;0,+VLOOKUP($E644,'CODE GENERATOR'!$D:$AC,19,FALSE),0)</f>
        <v>2507_G_cavalier_ghost_0036</v>
      </c>
      <c r="Y644" s="101" t="str">
        <f>IF(E644&gt;0,+VLOOKUP($E644,'CODE GENERATOR'!$D:$AC,20,FALSE),0)</f>
        <v>2507_G_cavalier_ghost_0037</v>
      </c>
      <c r="Z644" s="101" t="str">
        <f>IF(E644&gt;0,+VLOOKUP($E644,'CODE GENERATOR'!$D:$AC,21,FALSE),0)</f>
        <v>2507_W_0478</v>
      </c>
      <c r="AA644" s="101" t="str">
        <f>IF(E644&gt;0,+VLOOKUP($E644,'CODE GENERATOR'!$D:$AC,22,FALSE),0)</f>
        <v>2507_W_0071</v>
      </c>
      <c r="AB644" s="101" t="str">
        <f>IF(E644&gt;0,+VLOOKUP($E644,'CODE GENERATOR'!$D:$AC,23,FALSE),0)</f>
        <v>2507_W_2967</v>
      </c>
      <c r="AC644" s="101" t="str">
        <f>IF(E644&gt;0,+VLOOKUP($E644,'CODE GENERATOR'!$D:$AC,24,FALSE),0)</f>
        <v>2507_W_0823</v>
      </c>
      <c r="AD644" s="101" t="str">
        <f>IF(E644&gt;0,+VLOOKUP($E644,'CODE GENERATOR'!$D:$AC,25,FALSE),0)</f>
        <v>2507_VW_Web_4</v>
      </c>
      <c r="AE644" s="101" t="str">
        <f>IF(E644&gt;0,+VLOOKUP($E644,'CODE GENERATOR'!$D:$AC,26,FALSE),0)</f>
        <v>Cavaliers_Detay_36869</v>
      </c>
      <c r="AF644" s="149" t="str">
        <f>IF($C644&gt;0,$C644&amp;" "&amp;$P644&amp;" "&amp;+VLOOKUP($C644,'STYLE NAMES'!$B:$AC,10,FALSE),"""")</f>
        <v>LEONARDO BLACK MEN'S KNEE GRIP PRO BREECHES</v>
      </c>
      <c r="AG644" s="101" t="str">
        <f>"Enjoy our "&amp;(AF644)&amp;"; "&amp;IF(C644&gt;0,+VLOOKUP($C644,'STYLE NAMES'!$B:$AC,11,FALSE),"")</f>
        <v>Enjoy our LEONARDO BLACK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4" s="101" t="str">
        <f>IF(C644&gt;0,+VLOOKUP($C644,'STYLE NAMES'!$B:$AC,12,FALSE),"")</f>
        <v>*Italian Premium fabric
*Extra-soft and comfortable technical jersey
*4-way stretch fabric
*Breathable and Quick Dry
*Wrinkle-free and Easy Care
*Knee Grip
Composition:
74% Micro PA /  26% Elasthane</v>
      </c>
      <c r="AI644" s="101" t="str">
        <f>IF(C644&gt;0,+VLOOKUP($C644,'STYLE NAMES'!$B:$AC,13,FALSE),"")</f>
        <v>Machine Wash at 30°C
Mild process
Iron at low temperature
Iron from REVERSE
Do NOT iron on logos or prints
Do not bleach
Do NOT Tumble Dry</v>
      </c>
      <c r="AJ644" s="149" t="str">
        <f>IF($C644&gt;0,$C644&amp;" "&amp;$P644&amp;" "&amp;+VLOOKUP($C644,'STYLE NAMES'!$B:$AC,14,FALSE),"""")</f>
        <v>LEONARDO BLACK ERKEK PRO BİNİCİ PANTOLONU</v>
      </c>
      <c r="AK644" s="149" t="str">
        <f>"Cavalier SanMarco tarafından tasarlanan "&amp;(AJ644)&amp;"; "&amp;IF(C644&gt;0,+VLOOKUP($C644,'STYLE NAMES'!$B:$AC,15,FALSE),"")</f>
        <v>Cavalier SanMarco tarafından tasarlanan LEONARDO BLACK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4" s="149" t="str">
        <f>IF(C644&gt;0,+VLOOKUP($C644,'STYLE NAMES'!$B:$AC,16,FALSE),"")</f>
        <v>*İtalyan Premium kumaş
*Ekstra yumuşak ve konforlu teknik jarse
*4 yönlü esneme özelliği
*Nefes alabilir ve hızlı kurur
*Kırışmaz ve kolay bakım
*Diz Grip
Bileşimi:
%74 Mikro PA / %26 Elastan</v>
      </c>
      <c r="AM644" s="149" t="str">
        <f>IF(C644&gt;0,+VLOOKUP($C644,'STYLE NAMES'!$B:$AC,17,FALSE),"")</f>
        <v>Makinede 30°C' de Yıkayın
Hassas Yıkama
Ilık ütü yapın
Tersten ütüleyin
Logo ve baskıları ÜTÜLEMEYİN
Çamaşır suyu kullanmayın
Kurutma Makinesinde Kurutmayın</v>
      </c>
      <c r="AN644" s="149" t="str">
        <f>IF($C644&gt;0,$C644&amp;" "&amp;$P644&amp;" "&amp;+VLOOKUP($C644,'STYLE NAMES'!$B:$AC,18,FALSE),"""")</f>
        <v>LEONARDO BLACK PANTALONI KNEE GRIP PRO DA UOMO</v>
      </c>
      <c r="AO644" s="101" t="str">
        <f>"Disegnato da Cavalier SanMarco "&amp;(AN644)&amp;"; "&amp;IF(C644&gt;0,+VLOOKUP($C644,'STYLE NAMES'!$B:$AC,19,FALSE),"")</f>
        <v>Disegnato da Cavalier SanMarco LEONARDO BLACK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4" s="101" t="str">
        <f>IF(C644&gt;0,+VLOOKUP($C644,'STYLE NAMES'!$B:$AC,20,FALSE),"")</f>
        <v>*Tessuto premium italiano
*Jersey tecnico extra morbido e confortevole
*Tessuto elasticizzato in 4 direzioni
*Traspirante e ad asciugatura rapida
*Antipiega e facile da curare
*Knee Grip
Composizione:
74% Micro PA / 26% Elastan</v>
      </c>
      <c r="AQ644" s="101" t="str">
        <f>IF(C644&gt;0,+VLOOKUP($C644,'STYLE NAMES'!$B:$AC,21,FALSE),"")</f>
        <v>Lavare in lavatrice a 30°C Ciclo delicato 
Stirare a bassa temperatura
Stirare al rovescio 
Non stirare su loghi o stampe 
Non candeggiare 
Non asciugare in asciugatrice</v>
      </c>
      <c r="AR644" s="101">
        <f>IF(D644&gt;0,+VLOOKUP($C644,'STYLE NAMES'!$B:$AC,22,FALSE),"")</f>
        <v>0</v>
      </c>
      <c r="AS644" s="101">
        <f>IF(E644&gt;0,+VLOOKUP($C644,'STYLE NAMES'!$B:$AC,23,FALSE),"")</f>
        <v>0</v>
      </c>
      <c r="AT644" s="101">
        <f>IF(F644&gt;0,+VLOOKUP($C644,'STYLE NAMES'!$B:$AC,24,FALSE),"")</f>
        <v>0</v>
      </c>
      <c r="AU644" s="101">
        <f>IF(G644&gt;0,+VLOOKUP($C644,'STYLE NAMES'!$B:$AC,25,FALSE),"")</f>
        <v>0</v>
      </c>
      <c r="AV644" s="101" t="str">
        <f>+VLOOKUP($S644,'CODE GENERATOR'!$P:$AM,15,FALSE)</f>
        <v>R.TOPMN_CPL0039_PIQ0015WHTWHT</v>
      </c>
      <c r="AW644" s="101" t="str">
        <f>+VLOOKUP($S644,'CODE GENERATOR'!$P:$AM,16,FALSE)</f>
        <v>R.TOPMN_CPL0073_SUP0016LGYLGY</v>
      </c>
      <c r="AX644" s="101" t="str">
        <f>+VLOOKUP($S644,'CODE GENERATOR'!$P:$AM,17,FALSE)</f>
        <v>A.RACUX_BLT0015_BRD0012GRYBBL</v>
      </c>
      <c r="AY644" s="101" t="str">
        <f>+VLOOKUP($S644,'CODE GENERATOR'!$P:$AM,18,FALSE)</f>
        <v>A.RACAU_SOC0018_NYL00003XBST6</v>
      </c>
      <c r="AZ644" s="101">
        <f>+VLOOKUP($S644,'CODE GENERATOR'!$P:$AM,19,FALSE)</f>
        <v>0</v>
      </c>
      <c r="BA644" s="101">
        <f>+VLOOKUP($S644,'CODE GENERATOR'!$P:$AM,20,FALSE)</f>
        <v>0</v>
      </c>
      <c r="BB644" s="101">
        <f>+VLOOKUP($S644,'CODE GENERATOR'!$P:$AM,21,FALSE)</f>
        <v>0</v>
      </c>
      <c r="BC644" s="101">
        <f>+VLOOKUP($S644,'CODE GENERATOR'!$P:$AM,22,FALSE)</f>
        <v>0</v>
      </c>
      <c r="BD644" s="101">
        <f>+VLOOKUP($S644,'CODE GENERATOR'!$P:$AM,23,FALSE)</f>
        <v>0</v>
      </c>
      <c r="BE644" s="101">
        <f>+VLOOKUP($S644,'CODE GENERATOR'!$P:$AM,24,FALSE)</f>
        <v>0</v>
      </c>
      <c r="BF644" s="101">
        <f>IF(C644&gt;0,+VLOOKUP(G644,'CATEGORY ID'!$A$1:$L$118,3,FALSE),"")</f>
        <v>30</v>
      </c>
      <c r="BG644" s="101">
        <f>IF(C644&gt;0,+VLOOKUP(H644,'CATEGORY ID'!$D$1:$L$118,3,FALSE),"")</f>
        <v>2</v>
      </c>
      <c r="BH644" s="101">
        <f>IF(C644&gt;0,+VLOOKUP((+H644&amp;I644),'CATEGORY ID'!$H$1:$I$121,2,FALSE),"")</f>
        <v>111</v>
      </c>
      <c r="BJ644" s="101">
        <f>IF(C644&gt;0,IF(COUNTIF('CATEGORY ID'!$K$1:$K$121,+H644&amp;K644) &gt; 0, +VLOOKUP(+H644&amp;K644,'CATEGORY ID'!$K$1:$L$121,2,FALSE),""),"")</f>
        <v>95</v>
      </c>
      <c r="BK644" s="101" t="str">
        <f>IF(C644&gt;0,IF(COUNTIF('CATEGORY ID'!$K$124:$K$165, +VLOOKUP(C644,'STYLE NAMES'!$B:$AE,30,FALSE)) &gt; 0, +VLOOKUP(VLOOKUP(C644,'STYLE NAMES'!$B:$AE,30,FALSE),'CATEGORY ID'!K:M,2,FALSE),""),"")</f>
        <v/>
      </c>
      <c r="BM644" s="101">
        <v>204</v>
      </c>
      <c r="BR644" s="101" t="str" cm="1">
        <f t="array" ref="BR644">IF(C644&gt;0,_xlfn.TEXTJOIN(";", TRUE,_xlfn.UNIQUE(_xlfn._xlws.FILTER(BF644:BQ644,(BF644:BQ644&gt;0)),TRUE,FALSE)),"")&amp;";"&amp;BS644</f>
        <v>30;2;111;95;204;</v>
      </c>
      <c r="BU644" s="106">
        <f>IF(C644&gt;0,+VLOOKUP($C644,'STYLE NAMES'!$B:$AC,26,FALSE),"")</f>
        <v>219.9</v>
      </c>
      <c r="BV644" s="106">
        <f>IF(C644&gt;0,+VLOOKUP($C644,'STYLE NAMES'!$B:$AC,27,FALSE),"")</f>
        <v>12090</v>
      </c>
      <c r="BW644" s="106">
        <f>IF(C644&gt;0,+VLOOKUP($C644,'STYLE NAMES'!$B:$AC,28,FALSE),"")</f>
        <v>252.88499999999999</v>
      </c>
      <c r="BY644"/>
      <c r="BZ644" s="101">
        <v>2</v>
      </c>
      <c r="CA644" s="137">
        <f t="shared" si="46"/>
        <v>1</v>
      </c>
      <c r="CB644" s="137" t="str">
        <f>+VLOOKUP(C644,'[2]STYLES &amp; MODELS MATRIX'!$A:$G,7,FALSE)</f>
        <v>HDJ</v>
      </c>
      <c r="CC644" s="137" t="str">
        <f>+VLOOKUP(C644,'[1]STYLES &amp; SIZE CHARTS'!$A:$H,8,FALSE)</f>
        <v>MB-BR1</v>
      </c>
      <c r="CD644" s="137">
        <v>1</v>
      </c>
      <c r="CE644" s="205"/>
      <c r="CF644" s="141"/>
    </row>
    <row r="645" spans="1:84" s="101" customFormat="1" ht="12" customHeight="1" x14ac:dyDescent="0.2">
      <c r="A645" s="102">
        <f t="shared" si="44"/>
        <v>8683711006978</v>
      </c>
      <c r="B645" s="101" t="s">
        <v>981</v>
      </c>
      <c r="C645" s="101" t="s">
        <v>1869</v>
      </c>
      <c r="D645" s="101" t="s">
        <v>1901</v>
      </c>
      <c r="E645" s="203" t="s">
        <v>2433</v>
      </c>
      <c r="F645" s="101" t="s">
        <v>2429</v>
      </c>
      <c r="G645" s="101" t="str">
        <f>IF(C645&gt;0,+VLOOKUP($C645,'STYLE NAMES'!$B:$AC,4,FALSE),"")</f>
        <v>RIDER</v>
      </c>
      <c r="H645" s="101" t="str">
        <f>IF(C645&gt;0,+VLOOKUP($C645,'STYLE NAMES'!$B:$AC,5,FALSE),"")</f>
        <v>MEN</v>
      </c>
      <c r="I645" s="101" t="str">
        <f>IF(C645&gt;0,+VLOOKUP($C645,'STYLE NAMES'!$B:$AC,6,FALSE),"")</f>
        <v>BOTTOMS</v>
      </c>
      <c r="J645" s="101" t="str">
        <f>IF(C645&gt;0,+VLOOKUP($C645,'STYLE NAMES'!$B:$AC,7,FALSE),"")</f>
        <v>MEN</v>
      </c>
      <c r="K645" s="101" t="str">
        <f>IF(C645&gt;0,+VLOOKUP($C645,'STYLE NAMES'!$B:$AC,8,FALSE),"")</f>
        <v>BREECHES</v>
      </c>
      <c r="L645" s="101" t="str">
        <f>IF(E645&gt;0,+VLOOKUP($E645,'CODE GENERATOR'!$D:$T,3,FALSE),"")</f>
        <v>A</v>
      </c>
      <c r="M645" s="101" t="str">
        <f>IF(E645&gt;0,+VLOOKUP($E645,'CODE GENERATOR'!$D:$T,4,FALSE),"")</f>
        <v>TECH JERSEY</v>
      </c>
      <c r="N645" s="101" t="str">
        <f>IF(E645&gt;0,+VLOOKUP($E645,'CODE GENERATOR'!$D:$T,6,FALSE),"")</f>
        <v>BLACK</v>
      </c>
      <c r="O645" s="101" t="str">
        <f>IF(E645&gt;0,+VLOOKUP($E645,'CODE GENERATOR'!$D:$T,7,FALSE),"")</f>
        <v>BLACK</v>
      </c>
      <c r="P645" s="101" t="str">
        <f t="shared" si="45"/>
        <v>BLACK</v>
      </c>
      <c r="Q645" s="104" t="str">
        <f>IF(E645&gt;0,+VLOOKUP($E645,'CODE GENERATOR'!$D:$T,11,FALSE),"")</f>
        <v>R.BOTMN_BRC0066</v>
      </c>
      <c r="R645" s="104" t="str">
        <f>IF(E645&gt;0,+VLOOKUP($E645,'CODE GENERATOR'!$D:$T,12,FALSE),"")</f>
        <v>TJR0026BLKBLK</v>
      </c>
      <c r="S645" s="104" t="str">
        <f>IF(E645&gt;0,+VLOOKUP($E645,'CODE GENERATOR'!$D:$T,13,FALSE),"")</f>
        <v>R.BOTMN_BRC0066_TJR0026BLKBLK</v>
      </c>
      <c r="T645" s="104" t="str">
        <f t="shared" si="43"/>
        <v>R.BOTMN_BRC0066_TJR0026BLKBLK_L / 48</v>
      </c>
      <c r="U645" s="105">
        <v>8683711006978</v>
      </c>
      <c r="V645" s="107" t="str" cm="1">
        <f t="array" ref="V645">_xlfn.TEXTJOIN(";", TRUE, _xlfn.UNIQUE(_xlfn._xlws.FILTER(P$3:P$10029, C$3:C$10029=C645)))</f>
        <v>WHITE;BEIGE;BLACK;NAVY;STORM GRAY;TAUPE</v>
      </c>
      <c r="W645" s="107" t="str" cm="1">
        <f t="array" ref="W645">_xlfn.TEXTJOIN(";", TRUE, _xlfn.UNIQUE(_xlfn._xlws.FILTER(F$3:F$10029, C$3:C$10029=C645)))</f>
        <v>S / 44;M / 46;L / 48;XL / 50;XXL / 52</v>
      </c>
      <c r="X645" s="101" t="str">
        <f>IF(E645&gt;0,+VLOOKUP($E645,'CODE GENERATOR'!$D:$AC,19,FALSE),0)</f>
        <v>2507_G_cavalier_ghost_0036</v>
      </c>
      <c r="Y645" s="101" t="str">
        <f>IF(E645&gt;0,+VLOOKUP($E645,'CODE GENERATOR'!$D:$AC,20,FALSE),0)</f>
        <v>2507_G_cavalier_ghost_0037</v>
      </c>
      <c r="Z645" s="101" t="str">
        <f>IF(E645&gt;0,+VLOOKUP($E645,'CODE GENERATOR'!$D:$AC,21,FALSE),0)</f>
        <v>2507_W_0478</v>
      </c>
      <c r="AA645" s="101" t="str">
        <f>IF(E645&gt;0,+VLOOKUP($E645,'CODE GENERATOR'!$D:$AC,22,FALSE),0)</f>
        <v>2507_W_0071</v>
      </c>
      <c r="AB645" s="101" t="str">
        <f>IF(E645&gt;0,+VLOOKUP($E645,'CODE GENERATOR'!$D:$AC,23,FALSE),0)</f>
        <v>2507_W_2967</v>
      </c>
      <c r="AC645" s="101" t="str">
        <f>IF(E645&gt;0,+VLOOKUP($E645,'CODE GENERATOR'!$D:$AC,24,FALSE),0)</f>
        <v>2507_W_0823</v>
      </c>
      <c r="AD645" s="101" t="str">
        <f>IF(E645&gt;0,+VLOOKUP($E645,'CODE GENERATOR'!$D:$AC,25,FALSE),0)</f>
        <v>2507_VW_Web_4</v>
      </c>
      <c r="AE645" s="101" t="str">
        <f>IF(E645&gt;0,+VLOOKUP($E645,'CODE GENERATOR'!$D:$AC,26,FALSE),0)</f>
        <v>Cavaliers_Detay_36869</v>
      </c>
      <c r="AF645" s="149" t="str">
        <f>IF($C645&gt;0,$C645&amp;" "&amp;$P645&amp;" "&amp;+VLOOKUP($C645,'STYLE NAMES'!$B:$AC,10,FALSE),"""")</f>
        <v>LEONARDO BLACK MEN'S KNEE GRIP PRO BREECHES</v>
      </c>
      <c r="AG645" s="101" t="str">
        <f>"Enjoy our "&amp;(AF645)&amp;"; "&amp;IF(C645&gt;0,+VLOOKUP($C645,'STYLE NAMES'!$B:$AC,11,FALSE),"")</f>
        <v>Enjoy our LEONARDO BLACK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5" s="101" t="str">
        <f>IF(C645&gt;0,+VLOOKUP($C645,'STYLE NAMES'!$B:$AC,12,FALSE),"")</f>
        <v>*Italian Premium fabric
*Extra-soft and comfortable technical jersey
*4-way stretch fabric
*Breathable and Quick Dry
*Wrinkle-free and Easy Care
*Knee Grip
Composition:
74% Micro PA /  26% Elasthane</v>
      </c>
      <c r="AI645" s="101" t="str">
        <f>IF(C645&gt;0,+VLOOKUP($C645,'STYLE NAMES'!$B:$AC,13,FALSE),"")</f>
        <v>Machine Wash at 30°C
Mild process
Iron at low temperature
Iron from REVERSE
Do NOT iron on logos or prints
Do not bleach
Do NOT Tumble Dry</v>
      </c>
      <c r="AJ645" s="149" t="str">
        <f>IF($C645&gt;0,$C645&amp;" "&amp;$P645&amp;" "&amp;+VLOOKUP($C645,'STYLE NAMES'!$B:$AC,14,FALSE),"""")</f>
        <v>LEONARDO BLACK ERKEK PRO BİNİCİ PANTOLONU</v>
      </c>
      <c r="AK645" s="149" t="str">
        <f>"Cavalier SanMarco tarafından tasarlanan "&amp;(AJ645)&amp;"; "&amp;IF(C645&gt;0,+VLOOKUP($C645,'STYLE NAMES'!$B:$AC,15,FALSE),"")</f>
        <v>Cavalier SanMarco tarafından tasarlanan LEONARDO BLACK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5" s="149" t="str">
        <f>IF(C645&gt;0,+VLOOKUP($C645,'STYLE NAMES'!$B:$AC,16,FALSE),"")</f>
        <v>*İtalyan Premium kumaş
*Ekstra yumuşak ve konforlu teknik jarse
*4 yönlü esneme özelliği
*Nefes alabilir ve hızlı kurur
*Kırışmaz ve kolay bakım
*Diz Grip
Bileşimi:
%74 Mikro PA / %26 Elastan</v>
      </c>
      <c r="AM645" s="149" t="str">
        <f>IF(C645&gt;0,+VLOOKUP($C645,'STYLE NAMES'!$B:$AC,17,FALSE),"")</f>
        <v>Makinede 30°C' de Yıkayın
Hassas Yıkama
Ilık ütü yapın
Tersten ütüleyin
Logo ve baskıları ÜTÜLEMEYİN
Çamaşır suyu kullanmayın
Kurutma Makinesinde Kurutmayın</v>
      </c>
      <c r="AN645" s="149" t="str">
        <f>IF($C645&gt;0,$C645&amp;" "&amp;$P645&amp;" "&amp;+VLOOKUP($C645,'STYLE NAMES'!$B:$AC,18,FALSE),"""")</f>
        <v>LEONARDO BLACK PANTALONI KNEE GRIP PRO DA UOMO</v>
      </c>
      <c r="AO645" s="101" t="str">
        <f>"Disegnato da Cavalier SanMarco "&amp;(AN645)&amp;"; "&amp;IF(C645&gt;0,+VLOOKUP($C645,'STYLE NAMES'!$B:$AC,19,FALSE),"")</f>
        <v>Disegnato da Cavalier SanMarco LEONARDO BLACK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5" s="101" t="str">
        <f>IF(C645&gt;0,+VLOOKUP($C645,'STYLE NAMES'!$B:$AC,20,FALSE),"")</f>
        <v>*Tessuto premium italiano
*Jersey tecnico extra morbido e confortevole
*Tessuto elasticizzato in 4 direzioni
*Traspirante e ad asciugatura rapida
*Antipiega e facile da curare
*Knee Grip
Composizione:
74% Micro PA / 26% Elastan</v>
      </c>
      <c r="AQ645" s="101" t="str">
        <f>IF(C645&gt;0,+VLOOKUP($C645,'STYLE NAMES'!$B:$AC,21,FALSE),"")</f>
        <v>Lavare in lavatrice a 30°C Ciclo delicato 
Stirare a bassa temperatura
Stirare al rovescio 
Non stirare su loghi o stampe 
Non candeggiare 
Non asciugare in asciugatrice</v>
      </c>
      <c r="AR645" s="101">
        <f>IF(D645&gt;0,+VLOOKUP($C645,'STYLE NAMES'!$B:$AC,22,FALSE),"")</f>
        <v>0</v>
      </c>
      <c r="AS645" s="101">
        <f>IF(E645&gt;0,+VLOOKUP($C645,'STYLE NAMES'!$B:$AC,23,FALSE),"")</f>
        <v>0</v>
      </c>
      <c r="AT645" s="101">
        <f>IF(F645&gt;0,+VLOOKUP($C645,'STYLE NAMES'!$B:$AC,24,FALSE),"")</f>
        <v>0</v>
      </c>
      <c r="AU645" s="101">
        <f>IF(G645&gt;0,+VLOOKUP($C645,'STYLE NAMES'!$B:$AC,25,FALSE),"")</f>
        <v>0</v>
      </c>
      <c r="AV645" s="101" t="str">
        <f>+VLOOKUP($S645,'CODE GENERATOR'!$P:$AM,15,FALSE)</f>
        <v>R.TOPMN_CPL0039_PIQ0015WHTWHT</v>
      </c>
      <c r="AW645" s="101" t="str">
        <f>+VLOOKUP($S645,'CODE GENERATOR'!$P:$AM,16,FALSE)</f>
        <v>R.TOPMN_CPL0073_SUP0016LGYLGY</v>
      </c>
      <c r="AX645" s="101" t="str">
        <f>+VLOOKUP($S645,'CODE GENERATOR'!$P:$AM,17,FALSE)</f>
        <v>A.RACUX_BLT0015_BRD0012GRYBBL</v>
      </c>
      <c r="AY645" s="101" t="str">
        <f>+VLOOKUP($S645,'CODE GENERATOR'!$P:$AM,18,FALSE)</f>
        <v>A.RACAU_SOC0018_NYL00003XBST6</v>
      </c>
      <c r="AZ645" s="101">
        <f>+VLOOKUP($S645,'CODE GENERATOR'!$P:$AM,19,FALSE)</f>
        <v>0</v>
      </c>
      <c r="BA645" s="101">
        <f>+VLOOKUP($S645,'CODE GENERATOR'!$P:$AM,20,FALSE)</f>
        <v>0</v>
      </c>
      <c r="BB645" s="101">
        <f>+VLOOKUP($S645,'CODE GENERATOR'!$P:$AM,21,FALSE)</f>
        <v>0</v>
      </c>
      <c r="BC645" s="101">
        <f>+VLOOKUP($S645,'CODE GENERATOR'!$P:$AM,22,FALSE)</f>
        <v>0</v>
      </c>
      <c r="BD645" s="101">
        <f>+VLOOKUP($S645,'CODE GENERATOR'!$P:$AM,23,FALSE)</f>
        <v>0</v>
      </c>
      <c r="BE645" s="101">
        <f>+VLOOKUP($S645,'CODE GENERATOR'!$P:$AM,24,FALSE)</f>
        <v>0</v>
      </c>
      <c r="BF645" s="101">
        <f>IF(C645&gt;0,+VLOOKUP(G645,'CATEGORY ID'!$A$1:$L$118,3,FALSE),"")</f>
        <v>30</v>
      </c>
      <c r="BG645" s="101">
        <f>IF(C645&gt;0,+VLOOKUP(H645,'CATEGORY ID'!$D$1:$L$118,3,FALSE),"")</f>
        <v>2</v>
      </c>
      <c r="BH645" s="101">
        <f>IF(C645&gt;0,+VLOOKUP((+H645&amp;I645),'CATEGORY ID'!$H$1:$I$121,2,FALSE),"")</f>
        <v>111</v>
      </c>
      <c r="BJ645" s="101">
        <f>IF(C645&gt;0,IF(COUNTIF('CATEGORY ID'!$K$1:$K$121,+H645&amp;K645) &gt; 0, +VLOOKUP(+H645&amp;K645,'CATEGORY ID'!$K$1:$L$121,2,FALSE),""),"")</f>
        <v>95</v>
      </c>
      <c r="BK645" s="101" t="str">
        <f>IF(C645&gt;0,IF(COUNTIF('CATEGORY ID'!$K$124:$K$165, +VLOOKUP(C645,'STYLE NAMES'!$B:$AE,30,FALSE)) &gt; 0, +VLOOKUP(VLOOKUP(C645,'STYLE NAMES'!$B:$AE,30,FALSE),'CATEGORY ID'!K:M,2,FALSE),""),"")</f>
        <v/>
      </c>
      <c r="BM645" s="101">
        <v>204</v>
      </c>
      <c r="BR645" s="101" t="str" cm="1">
        <f t="array" ref="BR645">IF(C645&gt;0,_xlfn.TEXTJOIN(";", TRUE,_xlfn.UNIQUE(_xlfn._xlws.FILTER(BF645:BQ645,(BF645:BQ645&gt;0)),TRUE,FALSE)),"")&amp;";"&amp;BS645</f>
        <v>30;2;111;95;204;</v>
      </c>
      <c r="BU645" s="106">
        <f>IF(C645&gt;0,+VLOOKUP($C645,'STYLE NAMES'!$B:$AC,26,FALSE),"")</f>
        <v>219.9</v>
      </c>
      <c r="BV645" s="106">
        <f>IF(C645&gt;0,+VLOOKUP($C645,'STYLE NAMES'!$B:$AC,27,FALSE),"")</f>
        <v>12090</v>
      </c>
      <c r="BW645" s="106">
        <f>IF(C645&gt;0,+VLOOKUP($C645,'STYLE NAMES'!$B:$AC,28,FALSE),"")</f>
        <v>252.88499999999999</v>
      </c>
      <c r="BY645"/>
      <c r="BZ645" s="101">
        <v>2</v>
      </c>
      <c r="CA645" s="137">
        <f t="shared" si="46"/>
        <v>1</v>
      </c>
      <c r="CB645" s="137" t="str">
        <f>+VLOOKUP(C645,'[2]STYLES &amp; MODELS MATRIX'!$A:$G,7,FALSE)</f>
        <v>HDJ</v>
      </c>
      <c r="CC645" s="137" t="str">
        <f>+VLOOKUP(C645,'[1]STYLES &amp; SIZE CHARTS'!$A:$H,8,FALSE)</f>
        <v>MB-BR1</v>
      </c>
      <c r="CD645" s="137">
        <v>1</v>
      </c>
      <c r="CE645" s="205"/>
      <c r="CF645" s="141"/>
    </row>
    <row r="646" spans="1:84" s="101" customFormat="1" ht="12" customHeight="1" x14ac:dyDescent="0.2">
      <c r="A646" s="102">
        <f t="shared" si="44"/>
        <v>8683711006985</v>
      </c>
      <c r="B646" s="101" t="s">
        <v>981</v>
      </c>
      <c r="C646" s="101" t="s">
        <v>1869</v>
      </c>
      <c r="D646" s="101" t="s">
        <v>1901</v>
      </c>
      <c r="E646" s="203" t="s">
        <v>2433</v>
      </c>
      <c r="F646" s="101" t="s">
        <v>2430</v>
      </c>
      <c r="G646" s="101" t="str">
        <f>IF(C646&gt;0,+VLOOKUP($C646,'STYLE NAMES'!$B:$AC,4,FALSE),"")</f>
        <v>RIDER</v>
      </c>
      <c r="H646" s="101" t="str">
        <f>IF(C646&gt;0,+VLOOKUP($C646,'STYLE NAMES'!$B:$AC,5,FALSE),"")</f>
        <v>MEN</v>
      </c>
      <c r="I646" s="101" t="str">
        <f>IF(C646&gt;0,+VLOOKUP($C646,'STYLE NAMES'!$B:$AC,6,FALSE),"")</f>
        <v>BOTTOMS</v>
      </c>
      <c r="J646" s="101" t="str">
        <f>IF(C646&gt;0,+VLOOKUP($C646,'STYLE NAMES'!$B:$AC,7,FALSE),"")</f>
        <v>MEN</v>
      </c>
      <c r="K646" s="101" t="str">
        <f>IF(C646&gt;0,+VLOOKUP($C646,'STYLE NAMES'!$B:$AC,8,FALSE),"")</f>
        <v>BREECHES</v>
      </c>
      <c r="L646" s="101" t="str">
        <f>IF(E646&gt;0,+VLOOKUP($E646,'CODE GENERATOR'!$D:$T,3,FALSE),"")</f>
        <v>A</v>
      </c>
      <c r="M646" s="101" t="str">
        <f>IF(E646&gt;0,+VLOOKUP($E646,'CODE GENERATOR'!$D:$T,4,FALSE),"")</f>
        <v>TECH JERSEY</v>
      </c>
      <c r="N646" s="101" t="str">
        <f>IF(E646&gt;0,+VLOOKUP($E646,'CODE GENERATOR'!$D:$T,6,FALSE),"")</f>
        <v>BLACK</v>
      </c>
      <c r="O646" s="101" t="str">
        <f>IF(E646&gt;0,+VLOOKUP($E646,'CODE GENERATOR'!$D:$T,7,FALSE),"")</f>
        <v>BLACK</v>
      </c>
      <c r="P646" s="101" t="str">
        <f t="shared" si="45"/>
        <v>BLACK</v>
      </c>
      <c r="Q646" s="104" t="str">
        <f>IF(E646&gt;0,+VLOOKUP($E646,'CODE GENERATOR'!$D:$T,11,FALSE),"")</f>
        <v>R.BOTMN_BRC0066</v>
      </c>
      <c r="R646" s="104" t="str">
        <f>IF(E646&gt;0,+VLOOKUP($E646,'CODE GENERATOR'!$D:$T,12,FALSE),"")</f>
        <v>TJR0026BLKBLK</v>
      </c>
      <c r="S646" s="104" t="str">
        <f>IF(E646&gt;0,+VLOOKUP($E646,'CODE GENERATOR'!$D:$T,13,FALSE),"")</f>
        <v>R.BOTMN_BRC0066_TJR0026BLKBLK</v>
      </c>
      <c r="T646" s="104" t="str">
        <f t="shared" si="43"/>
        <v>R.BOTMN_BRC0066_TJR0026BLKBLK_XL / 50</v>
      </c>
      <c r="U646" s="105">
        <v>8683711006985</v>
      </c>
      <c r="V646" s="107" t="str" cm="1">
        <f t="array" ref="V646">_xlfn.TEXTJOIN(";", TRUE, _xlfn.UNIQUE(_xlfn._xlws.FILTER(P$3:P$10029, C$3:C$10029=C646)))</f>
        <v>WHITE;BEIGE;BLACK;NAVY;STORM GRAY;TAUPE</v>
      </c>
      <c r="W646" s="107" t="str" cm="1">
        <f t="array" ref="W646">_xlfn.TEXTJOIN(";", TRUE, _xlfn.UNIQUE(_xlfn._xlws.FILTER(F$3:F$10029, C$3:C$10029=C646)))</f>
        <v>S / 44;M / 46;L / 48;XL / 50;XXL / 52</v>
      </c>
      <c r="X646" s="101" t="str">
        <f>IF(E646&gt;0,+VLOOKUP($E646,'CODE GENERATOR'!$D:$AC,19,FALSE),0)</f>
        <v>2507_G_cavalier_ghost_0036</v>
      </c>
      <c r="Y646" s="101" t="str">
        <f>IF(E646&gt;0,+VLOOKUP($E646,'CODE GENERATOR'!$D:$AC,20,FALSE),0)</f>
        <v>2507_G_cavalier_ghost_0037</v>
      </c>
      <c r="Z646" s="101" t="str">
        <f>IF(E646&gt;0,+VLOOKUP($E646,'CODE GENERATOR'!$D:$AC,21,FALSE),0)</f>
        <v>2507_W_0478</v>
      </c>
      <c r="AA646" s="101" t="str">
        <f>IF(E646&gt;0,+VLOOKUP($E646,'CODE GENERATOR'!$D:$AC,22,FALSE),0)</f>
        <v>2507_W_0071</v>
      </c>
      <c r="AB646" s="101" t="str">
        <f>IF(E646&gt;0,+VLOOKUP($E646,'CODE GENERATOR'!$D:$AC,23,FALSE),0)</f>
        <v>2507_W_2967</v>
      </c>
      <c r="AC646" s="101" t="str">
        <f>IF(E646&gt;0,+VLOOKUP($E646,'CODE GENERATOR'!$D:$AC,24,FALSE),0)</f>
        <v>2507_W_0823</v>
      </c>
      <c r="AD646" s="101" t="str">
        <f>IF(E646&gt;0,+VLOOKUP($E646,'CODE GENERATOR'!$D:$AC,25,FALSE),0)</f>
        <v>2507_VW_Web_4</v>
      </c>
      <c r="AE646" s="101" t="str">
        <f>IF(E646&gt;0,+VLOOKUP($E646,'CODE GENERATOR'!$D:$AC,26,FALSE),0)</f>
        <v>Cavaliers_Detay_36869</v>
      </c>
      <c r="AF646" s="149" t="str">
        <f>IF($C646&gt;0,$C646&amp;" "&amp;$P646&amp;" "&amp;+VLOOKUP($C646,'STYLE NAMES'!$B:$AC,10,FALSE),"""")</f>
        <v>LEONARDO BLACK MEN'S KNEE GRIP PRO BREECHES</v>
      </c>
      <c r="AG646" s="101" t="str">
        <f>"Enjoy our "&amp;(AF646)&amp;"; "&amp;IF(C646&gt;0,+VLOOKUP($C646,'STYLE NAMES'!$B:$AC,11,FALSE),"")</f>
        <v>Enjoy our LEONARDO BLACK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6" s="101" t="str">
        <f>IF(C646&gt;0,+VLOOKUP($C646,'STYLE NAMES'!$B:$AC,12,FALSE),"")</f>
        <v>*Italian Premium fabric
*Extra-soft and comfortable technical jersey
*4-way stretch fabric
*Breathable and Quick Dry
*Wrinkle-free and Easy Care
*Knee Grip
Composition:
74% Micro PA /  26% Elasthane</v>
      </c>
      <c r="AI646" s="101" t="str">
        <f>IF(C646&gt;0,+VLOOKUP($C646,'STYLE NAMES'!$B:$AC,13,FALSE),"")</f>
        <v>Machine Wash at 30°C
Mild process
Iron at low temperature
Iron from REVERSE
Do NOT iron on logos or prints
Do not bleach
Do NOT Tumble Dry</v>
      </c>
      <c r="AJ646" s="149" t="str">
        <f>IF($C646&gt;0,$C646&amp;" "&amp;$P646&amp;" "&amp;+VLOOKUP($C646,'STYLE NAMES'!$B:$AC,14,FALSE),"""")</f>
        <v>LEONARDO BLACK ERKEK PRO BİNİCİ PANTOLONU</v>
      </c>
      <c r="AK646" s="149" t="str">
        <f>"Cavalier SanMarco tarafından tasarlanan "&amp;(AJ646)&amp;"; "&amp;IF(C646&gt;0,+VLOOKUP($C646,'STYLE NAMES'!$B:$AC,15,FALSE),"")</f>
        <v>Cavalier SanMarco tarafından tasarlanan LEONARDO BLACK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6" s="149" t="str">
        <f>IF(C646&gt;0,+VLOOKUP($C646,'STYLE NAMES'!$B:$AC,16,FALSE),"")</f>
        <v>*İtalyan Premium kumaş
*Ekstra yumuşak ve konforlu teknik jarse
*4 yönlü esneme özelliği
*Nefes alabilir ve hızlı kurur
*Kırışmaz ve kolay bakım
*Diz Grip
Bileşimi:
%74 Mikro PA / %26 Elastan</v>
      </c>
      <c r="AM646" s="149" t="str">
        <f>IF(C646&gt;0,+VLOOKUP($C646,'STYLE NAMES'!$B:$AC,17,FALSE),"")</f>
        <v>Makinede 30°C' de Yıkayın
Hassas Yıkama
Ilık ütü yapın
Tersten ütüleyin
Logo ve baskıları ÜTÜLEMEYİN
Çamaşır suyu kullanmayın
Kurutma Makinesinde Kurutmayın</v>
      </c>
      <c r="AN646" s="149" t="str">
        <f>IF($C646&gt;0,$C646&amp;" "&amp;$P646&amp;" "&amp;+VLOOKUP($C646,'STYLE NAMES'!$B:$AC,18,FALSE),"""")</f>
        <v>LEONARDO BLACK PANTALONI KNEE GRIP PRO DA UOMO</v>
      </c>
      <c r="AO646" s="101" t="str">
        <f>"Disegnato da Cavalier SanMarco "&amp;(AN646)&amp;"; "&amp;IF(C646&gt;0,+VLOOKUP($C646,'STYLE NAMES'!$B:$AC,19,FALSE),"")</f>
        <v>Disegnato da Cavalier SanMarco LEONARDO BLACK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6" s="101" t="str">
        <f>IF(C646&gt;0,+VLOOKUP($C646,'STYLE NAMES'!$B:$AC,20,FALSE),"")</f>
        <v>*Tessuto premium italiano
*Jersey tecnico extra morbido e confortevole
*Tessuto elasticizzato in 4 direzioni
*Traspirante e ad asciugatura rapida
*Antipiega e facile da curare
*Knee Grip
Composizione:
74% Micro PA / 26% Elastan</v>
      </c>
      <c r="AQ646" s="101" t="str">
        <f>IF(C646&gt;0,+VLOOKUP($C646,'STYLE NAMES'!$B:$AC,21,FALSE),"")</f>
        <v>Lavare in lavatrice a 30°C Ciclo delicato 
Stirare a bassa temperatura
Stirare al rovescio 
Non stirare su loghi o stampe 
Non candeggiare 
Non asciugare in asciugatrice</v>
      </c>
      <c r="AR646" s="101">
        <f>IF(D646&gt;0,+VLOOKUP($C646,'STYLE NAMES'!$B:$AC,22,FALSE),"")</f>
        <v>0</v>
      </c>
      <c r="AS646" s="101">
        <f>IF(E646&gt;0,+VLOOKUP($C646,'STYLE NAMES'!$B:$AC,23,FALSE),"")</f>
        <v>0</v>
      </c>
      <c r="AT646" s="101">
        <f>IF(F646&gt;0,+VLOOKUP($C646,'STYLE NAMES'!$B:$AC,24,FALSE),"")</f>
        <v>0</v>
      </c>
      <c r="AU646" s="101">
        <f>IF(G646&gt;0,+VLOOKUP($C646,'STYLE NAMES'!$B:$AC,25,FALSE),"")</f>
        <v>0</v>
      </c>
      <c r="AV646" s="101" t="str">
        <f>+VLOOKUP($S646,'CODE GENERATOR'!$P:$AM,15,FALSE)</f>
        <v>R.TOPMN_CPL0039_PIQ0015WHTWHT</v>
      </c>
      <c r="AW646" s="101" t="str">
        <f>+VLOOKUP($S646,'CODE GENERATOR'!$P:$AM,16,FALSE)</f>
        <v>R.TOPMN_CPL0073_SUP0016LGYLGY</v>
      </c>
      <c r="AX646" s="101" t="str">
        <f>+VLOOKUP($S646,'CODE GENERATOR'!$P:$AM,17,FALSE)</f>
        <v>A.RACUX_BLT0015_BRD0012GRYBBL</v>
      </c>
      <c r="AY646" s="101" t="str">
        <f>+VLOOKUP($S646,'CODE GENERATOR'!$P:$AM,18,FALSE)</f>
        <v>A.RACAU_SOC0018_NYL00003XBST6</v>
      </c>
      <c r="AZ646" s="101">
        <f>+VLOOKUP($S646,'CODE GENERATOR'!$P:$AM,19,FALSE)</f>
        <v>0</v>
      </c>
      <c r="BA646" s="101">
        <f>+VLOOKUP($S646,'CODE GENERATOR'!$P:$AM,20,FALSE)</f>
        <v>0</v>
      </c>
      <c r="BB646" s="101">
        <f>+VLOOKUP($S646,'CODE GENERATOR'!$P:$AM,21,FALSE)</f>
        <v>0</v>
      </c>
      <c r="BC646" s="101">
        <f>+VLOOKUP($S646,'CODE GENERATOR'!$P:$AM,22,FALSE)</f>
        <v>0</v>
      </c>
      <c r="BD646" s="101">
        <f>+VLOOKUP($S646,'CODE GENERATOR'!$P:$AM,23,FALSE)</f>
        <v>0</v>
      </c>
      <c r="BE646" s="101">
        <f>+VLOOKUP($S646,'CODE GENERATOR'!$P:$AM,24,FALSE)</f>
        <v>0</v>
      </c>
      <c r="BF646" s="101">
        <f>IF(C646&gt;0,+VLOOKUP(G646,'CATEGORY ID'!$A$1:$L$118,3,FALSE),"")</f>
        <v>30</v>
      </c>
      <c r="BG646" s="101">
        <f>IF(C646&gt;0,+VLOOKUP(H646,'CATEGORY ID'!$D$1:$L$118,3,FALSE),"")</f>
        <v>2</v>
      </c>
      <c r="BH646" s="101">
        <f>IF(C646&gt;0,+VLOOKUP((+H646&amp;I646),'CATEGORY ID'!$H$1:$I$121,2,FALSE),"")</f>
        <v>111</v>
      </c>
      <c r="BJ646" s="101">
        <f>IF(C646&gt;0,IF(COUNTIF('CATEGORY ID'!$K$1:$K$121,+H646&amp;K646) &gt; 0, +VLOOKUP(+H646&amp;K646,'CATEGORY ID'!$K$1:$L$121,2,FALSE),""),"")</f>
        <v>95</v>
      </c>
      <c r="BK646" s="101" t="str">
        <f>IF(C646&gt;0,IF(COUNTIF('CATEGORY ID'!$K$124:$K$165, +VLOOKUP(C646,'STYLE NAMES'!$B:$AE,30,FALSE)) &gt; 0, +VLOOKUP(VLOOKUP(C646,'STYLE NAMES'!$B:$AE,30,FALSE),'CATEGORY ID'!K:M,2,FALSE),""),"")</f>
        <v/>
      </c>
      <c r="BM646" s="101">
        <v>204</v>
      </c>
      <c r="BR646" s="101" t="str" cm="1">
        <f t="array" ref="BR646">IF(C646&gt;0,_xlfn.TEXTJOIN(";", TRUE,_xlfn.UNIQUE(_xlfn._xlws.FILTER(BF646:BQ646,(BF646:BQ646&gt;0)),TRUE,FALSE)),"")&amp;";"&amp;BS646</f>
        <v>30;2;111;95;204;</v>
      </c>
      <c r="BU646" s="106">
        <f>IF(C646&gt;0,+VLOOKUP($C646,'STYLE NAMES'!$B:$AC,26,FALSE),"")</f>
        <v>219.9</v>
      </c>
      <c r="BV646" s="106">
        <f>IF(C646&gt;0,+VLOOKUP($C646,'STYLE NAMES'!$B:$AC,27,FALSE),"")</f>
        <v>12090</v>
      </c>
      <c r="BW646" s="106">
        <f>IF(C646&gt;0,+VLOOKUP($C646,'STYLE NAMES'!$B:$AC,28,FALSE),"")</f>
        <v>252.88499999999999</v>
      </c>
      <c r="BY646"/>
      <c r="BZ646" s="101">
        <v>0</v>
      </c>
      <c r="CA646" s="137">
        <f t="shared" si="46"/>
        <v>1</v>
      </c>
      <c r="CB646" s="137" t="str">
        <f>+VLOOKUP(C646,'[2]STYLES &amp; MODELS MATRIX'!$A:$G,7,FALSE)</f>
        <v>HDJ</v>
      </c>
      <c r="CC646" s="137" t="str">
        <f>+VLOOKUP(C646,'[1]STYLES &amp; SIZE CHARTS'!$A:$H,8,FALSE)</f>
        <v>MB-BR1</v>
      </c>
      <c r="CD646" s="137">
        <v>1</v>
      </c>
      <c r="CE646" s="205"/>
      <c r="CF646" s="141"/>
    </row>
    <row r="647" spans="1:84" s="101" customFormat="1" ht="12" customHeight="1" x14ac:dyDescent="0.2">
      <c r="A647" s="102">
        <f t="shared" si="44"/>
        <v>8683711006992</v>
      </c>
      <c r="B647" s="101" t="s">
        <v>981</v>
      </c>
      <c r="C647" s="101" t="s">
        <v>1869</v>
      </c>
      <c r="D647" s="101" t="s">
        <v>1901</v>
      </c>
      <c r="E647" s="203" t="s">
        <v>2433</v>
      </c>
      <c r="F647" s="101" t="s">
        <v>2431</v>
      </c>
      <c r="G647" s="101" t="str">
        <f>IF(C647&gt;0,+VLOOKUP($C647,'STYLE NAMES'!$B:$AC,4,FALSE),"")</f>
        <v>RIDER</v>
      </c>
      <c r="H647" s="101" t="str">
        <f>IF(C647&gt;0,+VLOOKUP($C647,'STYLE NAMES'!$B:$AC,5,FALSE),"")</f>
        <v>MEN</v>
      </c>
      <c r="I647" s="101" t="str">
        <f>IF(C647&gt;0,+VLOOKUP($C647,'STYLE NAMES'!$B:$AC,6,FALSE),"")</f>
        <v>BOTTOMS</v>
      </c>
      <c r="J647" s="101" t="str">
        <f>IF(C647&gt;0,+VLOOKUP($C647,'STYLE NAMES'!$B:$AC,7,FALSE),"")</f>
        <v>MEN</v>
      </c>
      <c r="K647" s="101" t="str">
        <f>IF(C647&gt;0,+VLOOKUP($C647,'STYLE NAMES'!$B:$AC,8,FALSE),"")</f>
        <v>BREECHES</v>
      </c>
      <c r="L647" s="101" t="str">
        <f>IF(E647&gt;0,+VLOOKUP($E647,'CODE GENERATOR'!$D:$T,3,FALSE),"")</f>
        <v>A</v>
      </c>
      <c r="M647" s="101" t="str">
        <f>IF(E647&gt;0,+VLOOKUP($E647,'CODE GENERATOR'!$D:$T,4,FALSE),"")</f>
        <v>TECH JERSEY</v>
      </c>
      <c r="N647" s="101" t="str">
        <f>IF(E647&gt;0,+VLOOKUP($E647,'CODE GENERATOR'!$D:$T,6,FALSE),"")</f>
        <v>BLACK</v>
      </c>
      <c r="O647" s="101" t="str">
        <f>IF(E647&gt;0,+VLOOKUP($E647,'CODE GENERATOR'!$D:$T,7,FALSE),"")</f>
        <v>BLACK</v>
      </c>
      <c r="P647" s="101" t="str">
        <f t="shared" si="45"/>
        <v>BLACK</v>
      </c>
      <c r="Q647" s="104" t="str">
        <f>IF(E647&gt;0,+VLOOKUP($E647,'CODE GENERATOR'!$D:$T,11,FALSE),"")</f>
        <v>R.BOTMN_BRC0066</v>
      </c>
      <c r="R647" s="104" t="str">
        <f>IF(E647&gt;0,+VLOOKUP($E647,'CODE GENERATOR'!$D:$T,12,FALSE),"")</f>
        <v>TJR0026BLKBLK</v>
      </c>
      <c r="S647" s="104" t="str">
        <f>IF(E647&gt;0,+VLOOKUP($E647,'CODE GENERATOR'!$D:$T,13,FALSE),"")</f>
        <v>R.BOTMN_BRC0066_TJR0026BLKBLK</v>
      </c>
      <c r="T647" s="104" t="str">
        <f t="shared" si="43"/>
        <v>R.BOTMN_BRC0066_TJR0026BLKBLK_XXL / 52</v>
      </c>
      <c r="U647" s="105">
        <v>8683711006992</v>
      </c>
      <c r="V647" s="107" t="str" cm="1">
        <f t="array" ref="V647">_xlfn.TEXTJOIN(";", TRUE, _xlfn.UNIQUE(_xlfn._xlws.FILTER(P$3:P$10029, C$3:C$10029=C647)))</f>
        <v>WHITE;BEIGE;BLACK;NAVY;STORM GRAY;TAUPE</v>
      </c>
      <c r="W647" s="107" t="str" cm="1">
        <f t="array" ref="W647">_xlfn.TEXTJOIN(";", TRUE, _xlfn.UNIQUE(_xlfn._xlws.FILTER(F$3:F$10029, C$3:C$10029=C647)))</f>
        <v>S / 44;M / 46;L / 48;XL / 50;XXL / 52</v>
      </c>
      <c r="X647" s="101" t="str">
        <f>IF(E647&gt;0,+VLOOKUP($E647,'CODE GENERATOR'!$D:$AC,19,FALSE),0)</f>
        <v>2507_G_cavalier_ghost_0036</v>
      </c>
      <c r="Y647" s="101" t="str">
        <f>IF(E647&gt;0,+VLOOKUP($E647,'CODE GENERATOR'!$D:$AC,20,FALSE),0)</f>
        <v>2507_G_cavalier_ghost_0037</v>
      </c>
      <c r="Z647" s="101" t="str">
        <f>IF(E647&gt;0,+VLOOKUP($E647,'CODE GENERATOR'!$D:$AC,21,FALSE),0)</f>
        <v>2507_W_0478</v>
      </c>
      <c r="AA647" s="101" t="str">
        <f>IF(E647&gt;0,+VLOOKUP($E647,'CODE GENERATOR'!$D:$AC,22,FALSE),0)</f>
        <v>2507_W_0071</v>
      </c>
      <c r="AB647" s="101" t="str">
        <f>IF(E647&gt;0,+VLOOKUP($E647,'CODE GENERATOR'!$D:$AC,23,FALSE),0)</f>
        <v>2507_W_2967</v>
      </c>
      <c r="AC647" s="101" t="str">
        <f>IF(E647&gt;0,+VLOOKUP($E647,'CODE GENERATOR'!$D:$AC,24,FALSE),0)</f>
        <v>2507_W_0823</v>
      </c>
      <c r="AD647" s="101" t="str">
        <f>IF(E647&gt;0,+VLOOKUP($E647,'CODE GENERATOR'!$D:$AC,25,FALSE),0)</f>
        <v>2507_VW_Web_4</v>
      </c>
      <c r="AE647" s="101" t="str">
        <f>IF(E647&gt;0,+VLOOKUP($E647,'CODE GENERATOR'!$D:$AC,26,FALSE),0)</f>
        <v>Cavaliers_Detay_36869</v>
      </c>
      <c r="AF647" s="149" t="str">
        <f>IF($C647&gt;0,$C647&amp;" "&amp;$P647&amp;" "&amp;+VLOOKUP($C647,'STYLE NAMES'!$B:$AC,10,FALSE),"""")</f>
        <v>LEONARDO BLACK MEN'S KNEE GRIP PRO BREECHES</v>
      </c>
      <c r="AG647" s="101" t="str">
        <f>"Enjoy our "&amp;(AF647)&amp;"; "&amp;IF(C647&gt;0,+VLOOKUP($C647,'STYLE NAMES'!$B:$AC,11,FALSE),"")</f>
        <v>Enjoy our LEONARDO BLACK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7" s="101" t="str">
        <f>IF(C647&gt;0,+VLOOKUP($C647,'STYLE NAMES'!$B:$AC,12,FALSE),"")</f>
        <v>*Italian Premium fabric
*Extra-soft and comfortable technical jersey
*4-way stretch fabric
*Breathable and Quick Dry
*Wrinkle-free and Easy Care
*Knee Grip
Composition:
74% Micro PA /  26% Elasthane</v>
      </c>
      <c r="AI647" s="101" t="str">
        <f>IF(C647&gt;0,+VLOOKUP($C647,'STYLE NAMES'!$B:$AC,13,FALSE),"")</f>
        <v>Machine Wash at 30°C
Mild process
Iron at low temperature
Iron from REVERSE
Do NOT iron on logos or prints
Do not bleach
Do NOT Tumble Dry</v>
      </c>
      <c r="AJ647" s="149" t="str">
        <f>IF($C647&gt;0,$C647&amp;" "&amp;$P647&amp;" "&amp;+VLOOKUP($C647,'STYLE NAMES'!$B:$AC,14,FALSE),"""")</f>
        <v>LEONARDO BLACK ERKEK PRO BİNİCİ PANTOLONU</v>
      </c>
      <c r="AK647" s="149" t="str">
        <f>"Cavalier SanMarco tarafından tasarlanan "&amp;(AJ647)&amp;"; "&amp;IF(C647&gt;0,+VLOOKUP($C647,'STYLE NAMES'!$B:$AC,15,FALSE),"")</f>
        <v>Cavalier SanMarco tarafından tasarlanan LEONARDO BLACK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7" s="149" t="str">
        <f>IF(C647&gt;0,+VLOOKUP($C647,'STYLE NAMES'!$B:$AC,16,FALSE),"")</f>
        <v>*İtalyan Premium kumaş
*Ekstra yumuşak ve konforlu teknik jarse
*4 yönlü esneme özelliği
*Nefes alabilir ve hızlı kurur
*Kırışmaz ve kolay bakım
*Diz Grip
Bileşimi:
%74 Mikro PA / %26 Elastan</v>
      </c>
      <c r="AM647" s="149" t="str">
        <f>IF(C647&gt;0,+VLOOKUP($C647,'STYLE NAMES'!$B:$AC,17,FALSE),"")</f>
        <v>Makinede 30°C' de Yıkayın
Hassas Yıkama
Ilık ütü yapın
Tersten ütüleyin
Logo ve baskıları ÜTÜLEMEYİN
Çamaşır suyu kullanmayın
Kurutma Makinesinde Kurutmayın</v>
      </c>
      <c r="AN647" s="149" t="str">
        <f>IF($C647&gt;0,$C647&amp;" "&amp;$P647&amp;" "&amp;+VLOOKUP($C647,'STYLE NAMES'!$B:$AC,18,FALSE),"""")</f>
        <v>LEONARDO BLACK PANTALONI KNEE GRIP PRO DA UOMO</v>
      </c>
      <c r="AO647" s="101" t="str">
        <f>"Disegnato da Cavalier SanMarco "&amp;(AN647)&amp;"; "&amp;IF(C647&gt;0,+VLOOKUP($C647,'STYLE NAMES'!$B:$AC,19,FALSE),"")</f>
        <v>Disegnato da Cavalier SanMarco LEONARDO BLACK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7" s="101" t="str">
        <f>IF(C647&gt;0,+VLOOKUP($C647,'STYLE NAMES'!$B:$AC,20,FALSE),"")</f>
        <v>*Tessuto premium italiano
*Jersey tecnico extra morbido e confortevole
*Tessuto elasticizzato in 4 direzioni
*Traspirante e ad asciugatura rapida
*Antipiega e facile da curare
*Knee Grip
Composizione:
74% Micro PA / 26% Elastan</v>
      </c>
      <c r="AQ647" s="101" t="str">
        <f>IF(C647&gt;0,+VLOOKUP($C647,'STYLE NAMES'!$B:$AC,21,FALSE),"")</f>
        <v>Lavare in lavatrice a 30°C Ciclo delicato 
Stirare a bassa temperatura
Stirare al rovescio 
Non stirare su loghi o stampe 
Non candeggiare 
Non asciugare in asciugatrice</v>
      </c>
      <c r="AR647" s="101">
        <f>IF(D647&gt;0,+VLOOKUP($C647,'STYLE NAMES'!$B:$AC,22,FALSE),"")</f>
        <v>0</v>
      </c>
      <c r="AS647" s="101">
        <f>IF(E647&gt;0,+VLOOKUP($C647,'STYLE NAMES'!$B:$AC,23,FALSE),"")</f>
        <v>0</v>
      </c>
      <c r="AT647" s="101">
        <f>IF(F647&gt;0,+VLOOKUP($C647,'STYLE NAMES'!$B:$AC,24,FALSE),"")</f>
        <v>0</v>
      </c>
      <c r="AU647" s="101">
        <f>IF(G647&gt;0,+VLOOKUP($C647,'STYLE NAMES'!$B:$AC,25,FALSE),"")</f>
        <v>0</v>
      </c>
      <c r="AV647" s="101" t="str">
        <f>+VLOOKUP($S647,'CODE GENERATOR'!$P:$AM,15,FALSE)</f>
        <v>R.TOPMN_CPL0039_PIQ0015WHTWHT</v>
      </c>
      <c r="AW647" s="101" t="str">
        <f>+VLOOKUP($S647,'CODE GENERATOR'!$P:$AM,16,FALSE)</f>
        <v>R.TOPMN_CPL0073_SUP0016LGYLGY</v>
      </c>
      <c r="AX647" s="101" t="str">
        <f>+VLOOKUP($S647,'CODE GENERATOR'!$P:$AM,17,FALSE)</f>
        <v>A.RACUX_BLT0015_BRD0012GRYBBL</v>
      </c>
      <c r="AY647" s="101" t="str">
        <f>+VLOOKUP($S647,'CODE GENERATOR'!$P:$AM,18,FALSE)</f>
        <v>A.RACAU_SOC0018_NYL00003XBST6</v>
      </c>
      <c r="AZ647" s="101">
        <f>+VLOOKUP($S647,'CODE GENERATOR'!$P:$AM,19,FALSE)</f>
        <v>0</v>
      </c>
      <c r="BA647" s="101">
        <f>+VLOOKUP($S647,'CODE GENERATOR'!$P:$AM,20,FALSE)</f>
        <v>0</v>
      </c>
      <c r="BB647" s="101">
        <f>+VLOOKUP($S647,'CODE GENERATOR'!$P:$AM,21,FALSE)</f>
        <v>0</v>
      </c>
      <c r="BC647" s="101">
        <f>+VLOOKUP($S647,'CODE GENERATOR'!$P:$AM,22,FALSE)</f>
        <v>0</v>
      </c>
      <c r="BD647" s="101">
        <f>+VLOOKUP($S647,'CODE GENERATOR'!$P:$AM,23,FALSE)</f>
        <v>0</v>
      </c>
      <c r="BE647" s="101">
        <f>+VLOOKUP($S647,'CODE GENERATOR'!$P:$AM,24,FALSE)</f>
        <v>0</v>
      </c>
      <c r="BF647" s="101">
        <f>IF(C647&gt;0,+VLOOKUP(G647,'CATEGORY ID'!$A$1:$L$118,3,FALSE),"")</f>
        <v>30</v>
      </c>
      <c r="BG647" s="101">
        <f>IF(C647&gt;0,+VLOOKUP(H647,'CATEGORY ID'!$D$1:$L$118,3,FALSE),"")</f>
        <v>2</v>
      </c>
      <c r="BH647" s="101">
        <f>IF(C647&gt;0,+VLOOKUP((+H647&amp;I647),'CATEGORY ID'!$H$1:$I$121,2,FALSE),"")</f>
        <v>111</v>
      </c>
      <c r="BJ647" s="101">
        <f>IF(C647&gt;0,IF(COUNTIF('CATEGORY ID'!$K$1:$K$121,+H647&amp;K647) &gt; 0, +VLOOKUP(+H647&amp;K647,'CATEGORY ID'!$K$1:$L$121,2,FALSE),""),"")</f>
        <v>95</v>
      </c>
      <c r="BK647" s="101" t="str">
        <f>IF(C647&gt;0,IF(COUNTIF('CATEGORY ID'!$K$124:$K$165, +VLOOKUP(C647,'STYLE NAMES'!$B:$AE,30,FALSE)) &gt; 0, +VLOOKUP(VLOOKUP(C647,'STYLE NAMES'!$B:$AE,30,FALSE),'CATEGORY ID'!K:M,2,FALSE),""),"")</f>
        <v/>
      </c>
      <c r="BM647" s="101">
        <v>204</v>
      </c>
      <c r="BR647" s="101" t="str" cm="1">
        <f t="array" ref="BR647">IF(C647&gt;0,_xlfn.TEXTJOIN(";", TRUE,_xlfn.UNIQUE(_xlfn._xlws.FILTER(BF647:BQ647,(BF647:BQ647&gt;0)),TRUE,FALSE)),"")&amp;";"&amp;BS647</f>
        <v>30;2;111;95;204;</v>
      </c>
      <c r="BU647" s="106">
        <f>IF(C647&gt;0,+VLOOKUP($C647,'STYLE NAMES'!$B:$AC,26,FALSE),"")</f>
        <v>219.9</v>
      </c>
      <c r="BV647" s="106">
        <f>IF(C647&gt;0,+VLOOKUP($C647,'STYLE NAMES'!$B:$AC,27,FALSE),"")</f>
        <v>12090</v>
      </c>
      <c r="BW647" s="106">
        <f>IF(C647&gt;0,+VLOOKUP($C647,'STYLE NAMES'!$B:$AC,28,FALSE),"")</f>
        <v>252.88499999999999</v>
      </c>
      <c r="BY647"/>
      <c r="BZ647" s="101">
        <v>3</v>
      </c>
      <c r="CA647" s="137">
        <f t="shared" si="46"/>
        <v>1</v>
      </c>
      <c r="CB647" s="137" t="str">
        <f>+VLOOKUP(C647,'[2]STYLES &amp; MODELS MATRIX'!$A:$G,7,FALSE)</f>
        <v>HDJ</v>
      </c>
      <c r="CC647" s="137" t="str">
        <f>+VLOOKUP(C647,'[1]STYLES &amp; SIZE CHARTS'!$A:$H,8,FALSE)</f>
        <v>MB-BR1</v>
      </c>
      <c r="CD647" s="137">
        <v>1</v>
      </c>
      <c r="CE647" s="205"/>
      <c r="CF647" s="141"/>
    </row>
    <row r="648" spans="1:84" s="101" customFormat="1" ht="12" customHeight="1" x14ac:dyDescent="0.2">
      <c r="A648" s="102">
        <f t="shared" si="44"/>
        <v>8683711007005</v>
      </c>
      <c r="B648" s="101" t="s">
        <v>981</v>
      </c>
      <c r="C648" s="101" t="s">
        <v>1869</v>
      </c>
      <c r="D648" s="101" t="s">
        <v>1901</v>
      </c>
      <c r="E648" s="203" t="s">
        <v>2434</v>
      </c>
      <c r="F648" s="101" t="s">
        <v>2427</v>
      </c>
      <c r="G648" s="101" t="str">
        <f>IF(C648&gt;0,+VLOOKUP($C648,'STYLE NAMES'!$B:$AC,4,FALSE),"")</f>
        <v>RIDER</v>
      </c>
      <c r="H648" s="101" t="str">
        <f>IF(C648&gt;0,+VLOOKUP($C648,'STYLE NAMES'!$B:$AC,5,FALSE),"")</f>
        <v>MEN</v>
      </c>
      <c r="I648" s="101" t="str">
        <f>IF(C648&gt;0,+VLOOKUP($C648,'STYLE NAMES'!$B:$AC,6,FALSE),"")</f>
        <v>BOTTOMS</v>
      </c>
      <c r="J648" s="101" t="str">
        <f>IF(C648&gt;0,+VLOOKUP($C648,'STYLE NAMES'!$B:$AC,7,FALSE),"")</f>
        <v>MEN</v>
      </c>
      <c r="K648" s="101" t="str">
        <f>IF(C648&gt;0,+VLOOKUP($C648,'STYLE NAMES'!$B:$AC,8,FALSE),"")</f>
        <v>BREECHES</v>
      </c>
      <c r="L648" s="101" t="str">
        <f>IF(E648&gt;0,+VLOOKUP($E648,'CODE GENERATOR'!$D:$T,3,FALSE),"")</f>
        <v>A</v>
      </c>
      <c r="M648" s="101" t="str">
        <f>IF(E648&gt;0,+VLOOKUP($E648,'CODE GENERATOR'!$D:$T,4,FALSE),"")</f>
        <v>TECH JERSEY</v>
      </c>
      <c r="N648" s="101" t="str">
        <f>IF(E648&gt;0,+VLOOKUP($E648,'CODE GENERATOR'!$D:$T,6,FALSE),"")</f>
        <v>NAVY</v>
      </c>
      <c r="O648" s="101" t="str">
        <f>IF(E648&gt;0,+VLOOKUP($E648,'CODE GENERATOR'!$D:$T,7,FALSE),"")</f>
        <v>NAVY</v>
      </c>
      <c r="P648" s="101" t="str">
        <f t="shared" si="45"/>
        <v>NAVY</v>
      </c>
      <c r="Q648" s="104" t="str">
        <f>IF(E648&gt;0,+VLOOKUP($E648,'CODE GENERATOR'!$D:$T,11,FALSE),"")</f>
        <v>R.BOTMN_BRC0066</v>
      </c>
      <c r="R648" s="104" t="str">
        <f>IF(E648&gt;0,+VLOOKUP($E648,'CODE GENERATOR'!$D:$T,12,FALSE),"")</f>
        <v>TJR0026NAVNAV</v>
      </c>
      <c r="S648" s="104" t="str">
        <f>IF(E648&gt;0,+VLOOKUP($E648,'CODE GENERATOR'!$D:$T,13,FALSE),"")</f>
        <v>R.BOTMN_BRC0066_TJR0026NAVNAV</v>
      </c>
      <c r="T648" s="104" t="str">
        <f t="shared" si="43"/>
        <v>R.BOTMN_BRC0066_TJR0026NAVNAV_S / 44</v>
      </c>
      <c r="U648" s="105">
        <v>8683711007005</v>
      </c>
      <c r="V648" s="107" t="str" cm="1">
        <f t="array" ref="V648">_xlfn.TEXTJOIN(";", TRUE, _xlfn.UNIQUE(_xlfn._xlws.FILTER(P$3:P$10029, C$3:C$10029=C648)))</f>
        <v>WHITE;BEIGE;BLACK;NAVY;STORM GRAY;TAUPE</v>
      </c>
      <c r="W648" s="107" t="str" cm="1">
        <f t="array" ref="W648">_xlfn.TEXTJOIN(";", TRUE, _xlfn.UNIQUE(_xlfn._xlws.FILTER(F$3:F$10029, C$3:C$10029=C648)))</f>
        <v>S / 44;M / 46;L / 48;XL / 50;XXL / 52</v>
      </c>
      <c r="X648" s="101" t="str">
        <f>IF(E648&gt;0,+VLOOKUP($E648,'CODE GENERATOR'!$D:$AC,19,FALSE),0)</f>
        <v>2507_G_cavalier_ghost_0051</v>
      </c>
      <c r="Y648" s="101" t="str">
        <f>IF(E648&gt;0,+VLOOKUP($E648,'CODE GENERATOR'!$D:$AC,20,FALSE),0)</f>
        <v>2507_G_cavalier_ghost_0052</v>
      </c>
      <c r="Z648" s="101" t="str">
        <f>IF(E648&gt;0,+VLOOKUP($E648,'CODE GENERATOR'!$D:$AC,21,FALSE),0)</f>
        <v>2507_W_1063</v>
      </c>
      <c r="AA648" s="101" t="str">
        <f>IF(E648&gt;0,+VLOOKUP($E648,'CODE GENERATOR'!$D:$AC,22,FALSE),0)</f>
        <v>2507_W_0961</v>
      </c>
      <c r="AB648" s="101" t="str">
        <f>IF(E648&gt;0,+VLOOKUP($E648,'CODE GENERATOR'!$D:$AC,23,FALSE),0)</f>
        <v>2507_W_0945</v>
      </c>
      <c r="AC648" s="101" t="str">
        <f>IF(E648&gt;0,+VLOOKUP($E648,'CODE GENERATOR'!$D:$AC,24,FALSE),0)</f>
        <v>2507_W_1056</v>
      </c>
      <c r="AD648" s="101" t="str">
        <f>IF(E648&gt;0,+VLOOKUP($E648,'CODE GENERATOR'!$D:$AC,25,FALSE),0)</f>
        <v>2507_VW_Web_18</v>
      </c>
      <c r="AE648" s="101" t="str">
        <f>IF(E648&gt;0,+VLOOKUP($E648,'CODE GENERATOR'!$D:$AC,26,FALSE),0)</f>
        <v>Cavaliers_Detay_36873</v>
      </c>
      <c r="AF648" s="149" t="str">
        <f>IF($C648&gt;0,$C648&amp;" "&amp;$P648&amp;" "&amp;+VLOOKUP($C648,'STYLE NAMES'!$B:$AC,10,FALSE),"""")</f>
        <v>LEONARDO NAVY MEN'S KNEE GRIP PRO BREECHES</v>
      </c>
      <c r="AG648" s="101" t="str">
        <f>"Enjoy our "&amp;(AF648)&amp;"; "&amp;IF(C648&gt;0,+VLOOKUP($C648,'STYLE NAMES'!$B:$AC,11,FALSE),"")</f>
        <v>Enjoy our LEONARDO NAVY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8" s="101" t="str">
        <f>IF(C648&gt;0,+VLOOKUP($C648,'STYLE NAMES'!$B:$AC,12,FALSE),"")</f>
        <v>*Italian Premium fabric
*Extra-soft and comfortable technical jersey
*4-way stretch fabric
*Breathable and Quick Dry
*Wrinkle-free and Easy Care
*Knee Grip
Composition:
74% Micro PA /  26% Elasthane</v>
      </c>
      <c r="AI648" s="101" t="str">
        <f>IF(C648&gt;0,+VLOOKUP($C648,'STYLE NAMES'!$B:$AC,13,FALSE),"")</f>
        <v>Machine Wash at 30°C
Mild process
Iron at low temperature
Iron from REVERSE
Do NOT iron on logos or prints
Do not bleach
Do NOT Tumble Dry</v>
      </c>
      <c r="AJ648" s="149" t="str">
        <f>IF($C648&gt;0,$C648&amp;" "&amp;$P648&amp;" "&amp;+VLOOKUP($C648,'STYLE NAMES'!$B:$AC,14,FALSE),"""")</f>
        <v>LEONARDO NAVY ERKEK PRO BİNİCİ PANTOLONU</v>
      </c>
      <c r="AK648" s="149" t="str">
        <f>"Cavalier SanMarco tarafından tasarlanan "&amp;(AJ648)&amp;"; "&amp;IF(C648&gt;0,+VLOOKUP($C648,'STYLE NAMES'!$B:$AC,15,FALSE),"")</f>
        <v>Cavalier SanMarco tarafından tasarlanan LEONARDO NAVY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8" s="149" t="str">
        <f>IF(C648&gt;0,+VLOOKUP($C648,'STYLE NAMES'!$B:$AC,16,FALSE),"")</f>
        <v>*İtalyan Premium kumaş
*Ekstra yumuşak ve konforlu teknik jarse
*4 yönlü esneme özelliği
*Nefes alabilir ve hızlı kurur
*Kırışmaz ve kolay bakım
*Diz Grip
Bileşimi:
%74 Mikro PA / %26 Elastan</v>
      </c>
      <c r="AM648" s="149" t="str">
        <f>IF(C648&gt;0,+VLOOKUP($C648,'STYLE NAMES'!$B:$AC,17,FALSE),"")</f>
        <v>Makinede 30°C' de Yıkayın
Hassas Yıkama
Ilık ütü yapın
Tersten ütüleyin
Logo ve baskıları ÜTÜLEMEYİN
Çamaşır suyu kullanmayın
Kurutma Makinesinde Kurutmayın</v>
      </c>
      <c r="AN648" s="149" t="str">
        <f>IF($C648&gt;0,$C648&amp;" "&amp;$P648&amp;" "&amp;+VLOOKUP($C648,'STYLE NAMES'!$B:$AC,18,FALSE),"""")</f>
        <v>LEONARDO NAVY PANTALONI KNEE GRIP PRO DA UOMO</v>
      </c>
      <c r="AO648" s="101" t="str">
        <f>"Disegnato da Cavalier SanMarco "&amp;(AN648)&amp;"; "&amp;IF(C648&gt;0,+VLOOKUP($C648,'STYLE NAMES'!$B:$AC,19,FALSE),"")</f>
        <v>Disegnato da Cavalier SanMarco LEONARDO NAVY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8" s="101" t="str">
        <f>IF(C648&gt;0,+VLOOKUP($C648,'STYLE NAMES'!$B:$AC,20,FALSE),"")</f>
        <v>*Tessuto premium italiano
*Jersey tecnico extra morbido e confortevole
*Tessuto elasticizzato in 4 direzioni
*Traspirante e ad asciugatura rapida
*Antipiega e facile da curare
*Knee Grip
Composizione:
74% Micro PA / 26% Elastan</v>
      </c>
      <c r="AQ648" s="101" t="str">
        <f>IF(C648&gt;0,+VLOOKUP($C648,'STYLE NAMES'!$B:$AC,21,FALSE),"")</f>
        <v>Lavare in lavatrice a 30°C Ciclo delicato 
Stirare a bassa temperatura
Stirare al rovescio 
Non stirare su loghi o stampe 
Non candeggiare 
Non asciugare in asciugatrice</v>
      </c>
      <c r="AR648" s="101">
        <f>IF(D648&gt;0,+VLOOKUP($C648,'STYLE NAMES'!$B:$AC,22,FALSE),"")</f>
        <v>0</v>
      </c>
      <c r="AS648" s="101">
        <f>IF(E648&gt;0,+VLOOKUP($C648,'STYLE NAMES'!$B:$AC,23,FALSE),"")</f>
        <v>0</v>
      </c>
      <c r="AT648" s="101">
        <f>IF(F648&gt;0,+VLOOKUP($C648,'STYLE NAMES'!$B:$AC,24,FALSE),"")</f>
        <v>0</v>
      </c>
      <c r="AU648" s="101">
        <f>IF(G648&gt;0,+VLOOKUP($C648,'STYLE NAMES'!$B:$AC,25,FALSE),"")</f>
        <v>0</v>
      </c>
      <c r="AV648" s="101" t="str">
        <f>+VLOOKUP($S648,'CODE GENERATOR'!$P:$AM,15,FALSE)</f>
        <v>R.TOPMN_CPL0039_PIQ0015WHTNAV</v>
      </c>
      <c r="AW648" s="101" t="str">
        <f>+VLOOKUP($S648,'CODE GENERATOR'!$P:$AM,16,FALSE)</f>
        <v>R.TOPMN_BLY0050_SUP0020NAVNAV</v>
      </c>
      <c r="AX648" s="101" t="str">
        <f>+VLOOKUP($S648,'CODE GENERATOR'!$P:$AM,17,FALSE)</f>
        <v>A.RACUX_BLT0015_BRD0012BORNAV</v>
      </c>
      <c r="AY648" s="101" t="str">
        <f>+VLOOKUP($S648,'CODE GENERATOR'!$P:$AM,18,FALSE)</f>
        <v>A.RACAU_SOC0018_NYL00003XBST3</v>
      </c>
      <c r="AZ648" s="101">
        <f>+VLOOKUP($S648,'CODE GENERATOR'!$P:$AM,19,FALSE)</f>
        <v>0</v>
      </c>
      <c r="BA648" s="101">
        <f>+VLOOKUP($S648,'CODE GENERATOR'!$P:$AM,20,FALSE)</f>
        <v>0</v>
      </c>
      <c r="BB648" s="101">
        <f>+VLOOKUP($S648,'CODE GENERATOR'!$P:$AM,21,FALSE)</f>
        <v>0</v>
      </c>
      <c r="BC648" s="101">
        <f>+VLOOKUP($S648,'CODE GENERATOR'!$P:$AM,22,FALSE)</f>
        <v>0</v>
      </c>
      <c r="BD648" s="101">
        <f>+VLOOKUP($S648,'CODE GENERATOR'!$P:$AM,23,FALSE)</f>
        <v>0</v>
      </c>
      <c r="BE648" s="101">
        <f>+VLOOKUP($S648,'CODE GENERATOR'!$P:$AM,24,FALSE)</f>
        <v>0</v>
      </c>
      <c r="BF648" s="101">
        <f>IF(C648&gt;0,+VLOOKUP(G648,'CATEGORY ID'!$A$1:$L$118,3,FALSE),"")</f>
        <v>30</v>
      </c>
      <c r="BG648" s="101">
        <f>IF(C648&gt;0,+VLOOKUP(H648,'CATEGORY ID'!$D$1:$L$118,3,FALSE),"")</f>
        <v>2</v>
      </c>
      <c r="BH648" s="101">
        <f>IF(C648&gt;0,+VLOOKUP((+H648&amp;I648),'CATEGORY ID'!$H$1:$I$121,2,FALSE),"")</f>
        <v>111</v>
      </c>
      <c r="BJ648" s="101">
        <f>IF(C648&gt;0,IF(COUNTIF('CATEGORY ID'!$K$1:$K$121,+H648&amp;K648) &gt; 0, +VLOOKUP(+H648&amp;K648,'CATEGORY ID'!$K$1:$L$121,2,FALSE),""),"")</f>
        <v>95</v>
      </c>
      <c r="BK648" s="101" t="str">
        <f>IF(C648&gt;0,IF(COUNTIF('CATEGORY ID'!$K$124:$K$165, +VLOOKUP(C648,'STYLE NAMES'!$B:$AE,30,FALSE)) &gt; 0, +VLOOKUP(VLOOKUP(C648,'STYLE NAMES'!$B:$AE,30,FALSE),'CATEGORY ID'!K:M,2,FALSE),""),"")</f>
        <v/>
      </c>
      <c r="BM648" s="101">
        <v>204</v>
      </c>
      <c r="BR648" s="101" t="str" cm="1">
        <f t="array" ref="BR648">IF(C648&gt;0,_xlfn.TEXTJOIN(";", TRUE,_xlfn.UNIQUE(_xlfn._xlws.FILTER(BF648:BQ648,(BF648:BQ648&gt;0)),TRUE,FALSE)),"")&amp;";"&amp;BS648</f>
        <v>30;2;111;95;204;</v>
      </c>
      <c r="BU648" s="106">
        <f>IF(C648&gt;0,+VLOOKUP($C648,'STYLE NAMES'!$B:$AC,26,FALSE),"")</f>
        <v>219.9</v>
      </c>
      <c r="BV648" s="106">
        <f>IF(C648&gt;0,+VLOOKUP($C648,'STYLE NAMES'!$B:$AC,27,FALSE),"")</f>
        <v>12090</v>
      </c>
      <c r="BW648" s="106">
        <f>IF(C648&gt;0,+VLOOKUP($C648,'STYLE NAMES'!$B:$AC,28,FALSE),"")</f>
        <v>252.88499999999999</v>
      </c>
      <c r="BY648"/>
      <c r="BZ648" s="101">
        <v>0</v>
      </c>
      <c r="CA648" s="137">
        <f t="shared" si="46"/>
        <v>1</v>
      </c>
      <c r="CB648" s="137" t="str">
        <f>+VLOOKUP(C648,'[2]STYLES &amp; MODELS MATRIX'!$A:$G,7,FALSE)</f>
        <v>HDJ</v>
      </c>
      <c r="CC648" s="137" t="str">
        <f>+VLOOKUP(C648,'[1]STYLES &amp; SIZE CHARTS'!$A:$H,8,FALSE)</f>
        <v>MB-BR1</v>
      </c>
      <c r="CD648" s="137">
        <v>1</v>
      </c>
      <c r="CE648" s="205"/>
      <c r="CF648" s="141"/>
    </row>
    <row r="649" spans="1:84" s="101" customFormat="1" ht="12" customHeight="1" x14ac:dyDescent="0.2">
      <c r="A649" s="102">
        <f t="shared" si="44"/>
        <v>8683711007012</v>
      </c>
      <c r="B649" s="101" t="s">
        <v>981</v>
      </c>
      <c r="C649" s="101" t="s">
        <v>1869</v>
      </c>
      <c r="D649" s="101" t="s">
        <v>1901</v>
      </c>
      <c r="E649" s="203" t="s">
        <v>2434</v>
      </c>
      <c r="F649" s="101" t="s">
        <v>2428</v>
      </c>
      <c r="G649" s="101" t="str">
        <f>IF(C649&gt;0,+VLOOKUP($C649,'STYLE NAMES'!$B:$AC,4,FALSE),"")</f>
        <v>RIDER</v>
      </c>
      <c r="H649" s="101" t="str">
        <f>IF(C649&gt;0,+VLOOKUP($C649,'STYLE NAMES'!$B:$AC,5,FALSE),"")</f>
        <v>MEN</v>
      </c>
      <c r="I649" s="101" t="str">
        <f>IF(C649&gt;0,+VLOOKUP($C649,'STYLE NAMES'!$B:$AC,6,FALSE),"")</f>
        <v>BOTTOMS</v>
      </c>
      <c r="J649" s="101" t="str">
        <f>IF(C649&gt;0,+VLOOKUP($C649,'STYLE NAMES'!$B:$AC,7,FALSE),"")</f>
        <v>MEN</v>
      </c>
      <c r="K649" s="101" t="str">
        <f>IF(C649&gt;0,+VLOOKUP($C649,'STYLE NAMES'!$B:$AC,8,FALSE),"")</f>
        <v>BREECHES</v>
      </c>
      <c r="L649" s="101" t="str">
        <f>IF(E649&gt;0,+VLOOKUP($E649,'CODE GENERATOR'!$D:$T,3,FALSE),"")</f>
        <v>A</v>
      </c>
      <c r="M649" s="101" t="str">
        <f>IF(E649&gt;0,+VLOOKUP($E649,'CODE GENERATOR'!$D:$T,4,FALSE),"")</f>
        <v>TECH JERSEY</v>
      </c>
      <c r="N649" s="101" t="str">
        <f>IF(E649&gt;0,+VLOOKUP($E649,'CODE GENERATOR'!$D:$T,6,FALSE),"")</f>
        <v>NAVY</v>
      </c>
      <c r="O649" s="101" t="str">
        <f>IF(E649&gt;0,+VLOOKUP($E649,'CODE GENERATOR'!$D:$T,7,FALSE),"")</f>
        <v>NAVY</v>
      </c>
      <c r="P649" s="101" t="str">
        <f t="shared" si="45"/>
        <v>NAVY</v>
      </c>
      <c r="Q649" s="104" t="str">
        <f>IF(E649&gt;0,+VLOOKUP($E649,'CODE GENERATOR'!$D:$T,11,FALSE),"")</f>
        <v>R.BOTMN_BRC0066</v>
      </c>
      <c r="R649" s="104" t="str">
        <f>IF(E649&gt;0,+VLOOKUP($E649,'CODE GENERATOR'!$D:$T,12,FALSE),"")</f>
        <v>TJR0026NAVNAV</v>
      </c>
      <c r="S649" s="104" t="str">
        <f>IF(E649&gt;0,+VLOOKUP($E649,'CODE GENERATOR'!$D:$T,13,FALSE),"")</f>
        <v>R.BOTMN_BRC0066_TJR0026NAVNAV</v>
      </c>
      <c r="T649" s="104" t="str">
        <f t="shared" si="43"/>
        <v>R.BOTMN_BRC0066_TJR0026NAVNAV_M / 46</v>
      </c>
      <c r="U649" s="105">
        <v>8683711007012</v>
      </c>
      <c r="V649" s="107" t="str" cm="1">
        <f t="array" ref="V649">_xlfn.TEXTJOIN(";", TRUE, _xlfn.UNIQUE(_xlfn._xlws.FILTER(P$3:P$10029, C$3:C$10029=C649)))</f>
        <v>WHITE;BEIGE;BLACK;NAVY;STORM GRAY;TAUPE</v>
      </c>
      <c r="W649" s="107" t="str" cm="1">
        <f t="array" ref="W649">_xlfn.TEXTJOIN(";", TRUE, _xlfn.UNIQUE(_xlfn._xlws.FILTER(F$3:F$10029, C$3:C$10029=C649)))</f>
        <v>S / 44;M / 46;L / 48;XL / 50;XXL / 52</v>
      </c>
      <c r="X649" s="101" t="str">
        <f>IF(E649&gt;0,+VLOOKUP($E649,'CODE GENERATOR'!$D:$AC,19,FALSE),0)</f>
        <v>2507_G_cavalier_ghost_0051</v>
      </c>
      <c r="Y649" s="101" t="str">
        <f>IF(E649&gt;0,+VLOOKUP($E649,'CODE GENERATOR'!$D:$AC,20,FALSE),0)</f>
        <v>2507_G_cavalier_ghost_0052</v>
      </c>
      <c r="Z649" s="101" t="str">
        <f>IF(E649&gt;0,+VLOOKUP($E649,'CODE GENERATOR'!$D:$AC,21,FALSE),0)</f>
        <v>2507_W_1063</v>
      </c>
      <c r="AA649" s="101" t="str">
        <f>IF(E649&gt;0,+VLOOKUP($E649,'CODE GENERATOR'!$D:$AC,22,FALSE),0)</f>
        <v>2507_W_0961</v>
      </c>
      <c r="AB649" s="101" t="str">
        <f>IF(E649&gt;0,+VLOOKUP($E649,'CODE GENERATOR'!$D:$AC,23,FALSE),0)</f>
        <v>2507_W_0945</v>
      </c>
      <c r="AC649" s="101" t="str">
        <f>IF(E649&gt;0,+VLOOKUP($E649,'CODE GENERATOR'!$D:$AC,24,FALSE),0)</f>
        <v>2507_W_1056</v>
      </c>
      <c r="AD649" s="101" t="str">
        <f>IF(E649&gt;0,+VLOOKUP($E649,'CODE GENERATOR'!$D:$AC,25,FALSE),0)</f>
        <v>2507_VW_Web_18</v>
      </c>
      <c r="AE649" s="101" t="str">
        <f>IF(E649&gt;0,+VLOOKUP($E649,'CODE GENERATOR'!$D:$AC,26,FALSE),0)</f>
        <v>Cavaliers_Detay_36873</v>
      </c>
      <c r="AF649" s="149" t="str">
        <f>IF($C649&gt;0,$C649&amp;" "&amp;$P649&amp;" "&amp;+VLOOKUP($C649,'STYLE NAMES'!$B:$AC,10,FALSE),"""")</f>
        <v>LEONARDO NAVY MEN'S KNEE GRIP PRO BREECHES</v>
      </c>
      <c r="AG649" s="101" t="str">
        <f>"Enjoy our "&amp;(AF649)&amp;"; "&amp;IF(C649&gt;0,+VLOOKUP($C649,'STYLE NAMES'!$B:$AC,11,FALSE),"")</f>
        <v>Enjoy our LEONARDO NAVY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49" s="101" t="str">
        <f>IF(C649&gt;0,+VLOOKUP($C649,'STYLE NAMES'!$B:$AC,12,FALSE),"")</f>
        <v>*Italian Premium fabric
*Extra-soft and comfortable technical jersey
*4-way stretch fabric
*Breathable and Quick Dry
*Wrinkle-free and Easy Care
*Knee Grip
Composition:
74% Micro PA /  26% Elasthane</v>
      </c>
      <c r="AI649" s="101" t="str">
        <f>IF(C649&gt;0,+VLOOKUP($C649,'STYLE NAMES'!$B:$AC,13,FALSE),"")</f>
        <v>Machine Wash at 30°C
Mild process
Iron at low temperature
Iron from REVERSE
Do NOT iron on logos or prints
Do not bleach
Do NOT Tumble Dry</v>
      </c>
      <c r="AJ649" s="149" t="str">
        <f>IF($C649&gt;0,$C649&amp;" "&amp;$P649&amp;" "&amp;+VLOOKUP($C649,'STYLE NAMES'!$B:$AC,14,FALSE),"""")</f>
        <v>LEONARDO NAVY ERKEK PRO BİNİCİ PANTOLONU</v>
      </c>
      <c r="AK649" s="149" t="str">
        <f>"Cavalier SanMarco tarafından tasarlanan "&amp;(AJ649)&amp;"; "&amp;IF(C649&gt;0,+VLOOKUP($C649,'STYLE NAMES'!$B:$AC,15,FALSE),"")</f>
        <v>Cavalier SanMarco tarafından tasarlanan LEONARDO NAVY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49" s="149" t="str">
        <f>IF(C649&gt;0,+VLOOKUP($C649,'STYLE NAMES'!$B:$AC,16,FALSE),"")</f>
        <v>*İtalyan Premium kumaş
*Ekstra yumuşak ve konforlu teknik jarse
*4 yönlü esneme özelliği
*Nefes alabilir ve hızlı kurur
*Kırışmaz ve kolay bakım
*Diz Grip
Bileşimi:
%74 Mikro PA / %26 Elastan</v>
      </c>
      <c r="AM649" s="149" t="str">
        <f>IF(C649&gt;0,+VLOOKUP($C649,'STYLE NAMES'!$B:$AC,17,FALSE),"")</f>
        <v>Makinede 30°C' de Yıkayın
Hassas Yıkama
Ilık ütü yapın
Tersten ütüleyin
Logo ve baskıları ÜTÜLEMEYİN
Çamaşır suyu kullanmayın
Kurutma Makinesinde Kurutmayın</v>
      </c>
      <c r="AN649" s="149" t="str">
        <f>IF($C649&gt;0,$C649&amp;" "&amp;$P649&amp;" "&amp;+VLOOKUP($C649,'STYLE NAMES'!$B:$AC,18,FALSE),"""")</f>
        <v>LEONARDO NAVY PANTALONI KNEE GRIP PRO DA UOMO</v>
      </c>
      <c r="AO649" s="101" t="str">
        <f>"Disegnato da Cavalier SanMarco "&amp;(AN649)&amp;"; "&amp;IF(C649&gt;0,+VLOOKUP($C649,'STYLE NAMES'!$B:$AC,19,FALSE),"")</f>
        <v>Disegnato da Cavalier SanMarco LEONARDO NAVY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49" s="101" t="str">
        <f>IF(C649&gt;0,+VLOOKUP($C649,'STYLE NAMES'!$B:$AC,20,FALSE),"")</f>
        <v>*Tessuto premium italiano
*Jersey tecnico extra morbido e confortevole
*Tessuto elasticizzato in 4 direzioni
*Traspirante e ad asciugatura rapida
*Antipiega e facile da curare
*Knee Grip
Composizione:
74% Micro PA / 26% Elastan</v>
      </c>
      <c r="AQ649" s="101" t="str">
        <f>IF(C649&gt;0,+VLOOKUP($C649,'STYLE NAMES'!$B:$AC,21,FALSE),"")</f>
        <v>Lavare in lavatrice a 30°C Ciclo delicato 
Stirare a bassa temperatura
Stirare al rovescio 
Non stirare su loghi o stampe 
Non candeggiare 
Non asciugare in asciugatrice</v>
      </c>
      <c r="AR649" s="101">
        <f>IF(D649&gt;0,+VLOOKUP($C649,'STYLE NAMES'!$B:$AC,22,FALSE),"")</f>
        <v>0</v>
      </c>
      <c r="AS649" s="101">
        <f>IF(E649&gt;0,+VLOOKUP($C649,'STYLE NAMES'!$B:$AC,23,FALSE),"")</f>
        <v>0</v>
      </c>
      <c r="AT649" s="101">
        <f>IF(F649&gt;0,+VLOOKUP($C649,'STYLE NAMES'!$B:$AC,24,FALSE),"")</f>
        <v>0</v>
      </c>
      <c r="AU649" s="101">
        <f>IF(G649&gt;0,+VLOOKUP($C649,'STYLE NAMES'!$B:$AC,25,FALSE),"")</f>
        <v>0</v>
      </c>
      <c r="AV649" s="101" t="str">
        <f>+VLOOKUP($S649,'CODE GENERATOR'!$P:$AM,15,FALSE)</f>
        <v>R.TOPMN_CPL0039_PIQ0015WHTNAV</v>
      </c>
      <c r="AW649" s="101" t="str">
        <f>+VLOOKUP($S649,'CODE GENERATOR'!$P:$AM,16,FALSE)</f>
        <v>R.TOPMN_BLY0050_SUP0020NAVNAV</v>
      </c>
      <c r="AX649" s="101" t="str">
        <f>+VLOOKUP($S649,'CODE GENERATOR'!$P:$AM,17,FALSE)</f>
        <v>A.RACUX_BLT0015_BRD0012BORNAV</v>
      </c>
      <c r="AY649" s="101" t="str">
        <f>+VLOOKUP($S649,'CODE GENERATOR'!$P:$AM,18,FALSE)</f>
        <v>A.RACAU_SOC0018_NYL00003XBST3</v>
      </c>
      <c r="AZ649" s="101">
        <f>+VLOOKUP($S649,'CODE GENERATOR'!$P:$AM,19,FALSE)</f>
        <v>0</v>
      </c>
      <c r="BA649" s="101">
        <f>+VLOOKUP($S649,'CODE GENERATOR'!$P:$AM,20,FALSE)</f>
        <v>0</v>
      </c>
      <c r="BB649" s="101">
        <f>+VLOOKUP($S649,'CODE GENERATOR'!$P:$AM,21,FALSE)</f>
        <v>0</v>
      </c>
      <c r="BC649" s="101">
        <f>+VLOOKUP($S649,'CODE GENERATOR'!$P:$AM,22,FALSE)</f>
        <v>0</v>
      </c>
      <c r="BD649" s="101">
        <f>+VLOOKUP($S649,'CODE GENERATOR'!$P:$AM,23,FALSE)</f>
        <v>0</v>
      </c>
      <c r="BE649" s="101">
        <f>+VLOOKUP($S649,'CODE GENERATOR'!$P:$AM,24,FALSE)</f>
        <v>0</v>
      </c>
      <c r="BF649" s="101">
        <f>IF(C649&gt;0,+VLOOKUP(G649,'CATEGORY ID'!$A$1:$L$118,3,FALSE),"")</f>
        <v>30</v>
      </c>
      <c r="BG649" s="101">
        <f>IF(C649&gt;0,+VLOOKUP(H649,'CATEGORY ID'!$D$1:$L$118,3,FALSE),"")</f>
        <v>2</v>
      </c>
      <c r="BH649" s="101">
        <f>IF(C649&gt;0,+VLOOKUP((+H649&amp;I649),'CATEGORY ID'!$H$1:$I$121,2,FALSE),"")</f>
        <v>111</v>
      </c>
      <c r="BJ649" s="101">
        <f>IF(C649&gt;0,IF(COUNTIF('CATEGORY ID'!$K$1:$K$121,+H649&amp;K649) &gt; 0, +VLOOKUP(+H649&amp;K649,'CATEGORY ID'!$K$1:$L$121,2,FALSE),""),"")</f>
        <v>95</v>
      </c>
      <c r="BK649" s="101" t="str">
        <f>IF(C649&gt;0,IF(COUNTIF('CATEGORY ID'!$K$124:$K$165, +VLOOKUP(C649,'STYLE NAMES'!$B:$AE,30,FALSE)) &gt; 0, +VLOOKUP(VLOOKUP(C649,'STYLE NAMES'!$B:$AE,30,FALSE),'CATEGORY ID'!K:M,2,FALSE),""),"")</f>
        <v/>
      </c>
      <c r="BM649" s="101">
        <v>204</v>
      </c>
      <c r="BR649" s="101" t="str" cm="1">
        <f t="array" ref="BR649">IF(C649&gt;0,_xlfn.TEXTJOIN(";", TRUE,_xlfn.UNIQUE(_xlfn._xlws.FILTER(BF649:BQ649,(BF649:BQ649&gt;0)),TRUE,FALSE)),"")&amp;";"&amp;BS649</f>
        <v>30;2;111;95;204;</v>
      </c>
      <c r="BU649" s="106">
        <f>IF(C649&gt;0,+VLOOKUP($C649,'STYLE NAMES'!$B:$AC,26,FALSE),"")</f>
        <v>219.9</v>
      </c>
      <c r="BV649" s="106">
        <f>IF(C649&gt;0,+VLOOKUP($C649,'STYLE NAMES'!$B:$AC,27,FALSE),"")</f>
        <v>12090</v>
      </c>
      <c r="BW649" s="106">
        <f>IF(C649&gt;0,+VLOOKUP($C649,'STYLE NAMES'!$B:$AC,28,FALSE),"")</f>
        <v>252.88499999999999</v>
      </c>
      <c r="BY649"/>
      <c r="BZ649" s="101">
        <v>1</v>
      </c>
      <c r="CA649" s="137">
        <f t="shared" si="46"/>
        <v>1</v>
      </c>
      <c r="CB649" s="137" t="str">
        <f>+VLOOKUP(C649,'[2]STYLES &amp; MODELS MATRIX'!$A:$G,7,FALSE)</f>
        <v>HDJ</v>
      </c>
      <c r="CC649" s="137" t="str">
        <f>+VLOOKUP(C649,'[1]STYLES &amp; SIZE CHARTS'!$A:$H,8,FALSE)</f>
        <v>MB-BR1</v>
      </c>
      <c r="CD649" s="137">
        <v>1</v>
      </c>
      <c r="CE649" s="205"/>
      <c r="CF649" s="141"/>
    </row>
    <row r="650" spans="1:84" s="101" customFormat="1" ht="12" customHeight="1" x14ac:dyDescent="0.2">
      <c r="A650" s="102">
        <f t="shared" si="44"/>
        <v>8683711007029</v>
      </c>
      <c r="B650" s="101" t="s">
        <v>981</v>
      </c>
      <c r="C650" s="101" t="s">
        <v>1869</v>
      </c>
      <c r="D650" s="101" t="s">
        <v>1901</v>
      </c>
      <c r="E650" s="203" t="s">
        <v>2434</v>
      </c>
      <c r="F650" s="101" t="s">
        <v>2429</v>
      </c>
      <c r="G650" s="101" t="str">
        <f>IF(C650&gt;0,+VLOOKUP($C650,'STYLE NAMES'!$B:$AC,4,FALSE),"")</f>
        <v>RIDER</v>
      </c>
      <c r="H650" s="101" t="str">
        <f>IF(C650&gt;0,+VLOOKUP($C650,'STYLE NAMES'!$B:$AC,5,FALSE),"")</f>
        <v>MEN</v>
      </c>
      <c r="I650" s="101" t="str">
        <f>IF(C650&gt;0,+VLOOKUP($C650,'STYLE NAMES'!$B:$AC,6,FALSE),"")</f>
        <v>BOTTOMS</v>
      </c>
      <c r="J650" s="101" t="str">
        <f>IF(C650&gt;0,+VLOOKUP($C650,'STYLE NAMES'!$B:$AC,7,FALSE),"")</f>
        <v>MEN</v>
      </c>
      <c r="K650" s="101" t="str">
        <f>IF(C650&gt;0,+VLOOKUP($C650,'STYLE NAMES'!$B:$AC,8,FALSE),"")</f>
        <v>BREECHES</v>
      </c>
      <c r="L650" s="101" t="str">
        <f>IF(E650&gt;0,+VLOOKUP($E650,'CODE GENERATOR'!$D:$T,3,FALSE),"")</f>
        <v>A</v>
      </c>
      <c r="M650" s="101" t="str">
        <f>IF(E650&gt;0,+VLOOKUP($E650,'CODE GENERATOR'!$D:$T,4,FALSE),"")</f>
        <v>TECH JERSEY</v>
      </c>
      <c r="N650" s="101" t="str">
        <f>IF(E650&gt;0,+VLOOKUP($E650,'CODE GENERATOR'!$D:$T,6,FALSE),"")</f>
        <v>NAVY</v>
      </c>
      <c r="O650" s="101" t="str">
        <f>IF(E650&gt;0,+VLOOKUP($E650,'CODE GENERATOR'!$D:$T,7,FALSE),"")</f>
        <v>NAVY</v>
      </c>
      <c r="P650" s="101" t="str">
        <f t="shared" si="45"/>
        <v>NAVY</v>
      </c>
      <c r="Q650" s="104" t="str">
        <f>IF(E650&gt;0,+VLOOKUP($E650,'CODE GENERATOR'!$D:$T,11,FALSE),"")</f>
        <v>R.BOTMN_BRC0066</v>
      </c>
      <c r="R650" s="104" t="str">
        <f>IF(E650&gt;0,+VLOOKUP($E650,'CODE GENERATOR'!$D:$T,12,FALSE),"")</f>
        <v>TJR0026NAVNAV</v>
      </c>
      <c r="S650" s="104" t="str">
        <f>IF(E650&gt;0,+VLOOKUP($E650,'CODE GENERATOR'!$D:$T,13,FALSE),"")</f>
        <v>R.BOTMN_BRC0066_TJR0026NAVNAV</v>
      </c>
      <c r="T650" s="104" t="str">
        <f t="shared" si="43"/>
        <v>R.BOTMN_BRC0066_TJR0026NAVNAV_L / 48</v>
      </c>
      <c r="U650" s="105">
        <v>8683711007029</v>
      </c>
      <c r="V650" s="107" t="str" cm="1">
        <f t="array" ref="V650">_xlfn.TEXTJOIN(";", TRUE, _xlfn.UNIQUE(_xlfn._xlws.FILTER(P$3:P$10029, C$3:C$10029=C650)))</f>
        <v>WHITE;BEIGE;BLACK;NAVY;STORM GRAY;TAUPE</v>
      </c>
      <c r="W650" s="107" t="str" cm="1">
        <f t="array" ref="W650">_xlfn.TEXTJOIN(";", TRUE, _xlfn.UNIQUE(_xlfn._xlws.FILTER(F$3:F$10029, C$3:C$10029=C650)))</f>
        <v>S / 44;M / 46;L / 48;XL / 50;XXL / 52</v>
      </c>
      <c r="X650" s="101" t="str">
        <f>IF(E650&gt;0,+VLOOKUP($E650,'CODE GENERATOR'!$D:$AC,19,FALSE),0)</f>
        <v>2507_G_cavalier_ghost_0051</v>
      </c>
      <c r="Y650" s="101" t="str">
        <f>IF(E650&gt;0,+VLOOKUP($E650,'CODE GENERATOR'!$D:$AC,20,FALSE),0)</f>
        <v>2507_G_cavalier_ghost_0052</v>
      </c>
      <c r="Z650" s="101" t="str">
        <f>IF(E650&gt;0,+VLOOKUP($E650,'CODE GENERATOR'!$D:$AC,21,FALSE),0)</f>
        <v>2507_W_1063</v>
      </c>
      <c r="AA650" s="101" t="str">
        <f>IF(E650&gt;0,+VLOOKUP($E650,'CODE GENERATOR'!$D:$AC,22,FALSE),0)</f>
        <v>2507_W_0961</v>
      </c>
      <c r="AB650" s="101" t="str">
        <f>IF(E650&gt;0,+VLOOKUP($E650,'CODE GENERATOR'!$D:$AC,23,FALSE),0)</f>
        <v>2507_W_0945</v>
      </c>
      <c r="AC650" s="101" t="str">
        <f>IF(E650&gt;0,+VLOOKUP($E650,'CODE GENERATOR'!$D:$AC,24,FALSE),0)</f>
        <v>2507_W_1056</v>
      </c>
      <c r="AD650" s="101" t="str">
        <f>IF(E650&gt;0,+VLOOKUP($E650,'CODE GENERATOR'!$D:$AC,25,FALSE),0)</f>
        <v>2507_VW_Web_18</v>
      </c>
      <c r="AE650" s="101" t="str">
        <f>IF(E650&gt;0,+VLOOKUP($E650,'CODE GENERATOR'!$D:$AC,26,FALSE),0)</f>
        <v>Cavaliers_Detay_36873</v>
      </c>
      <c r="AF650" s="149" t="str">
        <f>IF($C650&gt;0,$C650&amp;" "&amp;$P650&amp;" "&amp;+VLOOKUP($C650,'STYLE NAMES'!$B:$AC,10,FALSE),"""")</f>
        <v>LEONARDO NAVY MEN'S KNEE GRIP PRO BREECHES</v>
      </c>
      <c r="AG650" s="101" t="str">
        <f>"Enjoy our "&amp;(AF650)&amp;"; "&amp;IF(C650&gt;0,+VLOOKUP($C650,'STYLE NAMES'!$B:$AC,11,FALSE),"")</f>
        <v>Enjoy our LEONARDO NAVY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0" s="101" t="str">
        <f>IF(C650&gt;0,+VLOOKUP($C650,'STYLE NAMES'!$B:$AC,12,FALSE),"")</f>
        <v>*Italian Premium fabric
*Extra-soft and comfortable technical jersey
*4-way stretch fabric
*Breathable and Quick Dry
*Wrinkle-free and Easy Care
*Knee Grip
Composition:
74% Micro PA /  26% Elasthane</v>
      </c>
      <c r="AI650" s="101" t="str">
        <f>IF(C650&gt;0,+VLOOKUP($C650,'STYLE NAMES'!$B:$AC,13,FALSE),"")</f>
        <v>Machine Wash at 30°C
Mild process
Iron at low temperature
Iron from REVERSE
Do NOT iron on logos or prints
Do not bleach
Do NOT Tumble Dry</v>
      </c>
      <c r="AJ650" s="149" t="str">
        <f>IF($C650&gt;0,$C650&amp;" "&amp;$P650&amp;" "&amp;+VLOOKUP($C650,'STYLE NAMES'!$B:$AC,14,FALSE),"""")</f>
        <v>LEONARDO NAVY ERKEK PRO BİNİCİ PANTOLONU</v>
      </c>
      <c r="AK650" s="149" t="str">
        <f>"Cavalier SanMarco tarafından tasarlanan "&amp;(AJ650)&amp;"; "&amp;IF(C650&gt;0,+VLOOKUP($C650,'STYLE NAMES'!$B:$AC,15,FALSE),"")</f>
        <v>Cavalier SanMarco tarafından tasarlanan LEONARDO NAVY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0" s="149" t="str">
        <f>IF(C650&gt;0,+VLOOKUP($C650,'STYLE NAMES'!$B:$AC,16,FALSE),"")</f>
        <v>*İtalyan Premium kumaş
*Ekstra yumuşak ve konforlu teknik jarse
*4 yönlü esneme özelliği
*Nefes alabilir ve hızlı kurur
*Kırışmaz ve kolay bakım
*Diz Grip
Bileşimi:
%74 Mikro PA / %26 Elastan</v>
      </c>
      <c r="AM650" s="149" t="str">
        <f>IF(C650&gt;0,+VLOOKUP($C650,'STYLE NAMES'!$B:$AC,17,FALSE),"")</f>
        <v>Makinede 30°C' de Yıkayın
Hassas Yıkama
Ilık ütü yapın
Tersten ütüleyin
Logo ve baskıları ÜTÜLEMEYİN
Çamaşır suyu kullanmayın
Kurutma Makinesinde Kurutmayın</v>
      </c>
      <c r="AN650" s="149" t="str">
        <f>IF($C650&gt;0,$C650&amp;" "&amp;$P650&amp;" "&amp;+VLOOKUP($C650,'STYLE NAMES'!$B:$AC,18,FALSE),"""")</f>
        <v>LEONARDO NAVY PANTALONI KNEE GRIP PRO DA UOMO</v>
      </c>
      <c r="AO650" s="101" t="str">
        <f>"Disegnato da Cavalier SanMarco "&amp;(AN650)&amp;"; "&amp;IF(C650&gt;0,+VLOOKUP($C650,'STYLE NAMES'!$B:$AC,19,FALSE),"")</f>
        <v>Disegnato da Cavalier SanMarco LEONARDO NAVY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0" s="101" t="str">
        <f>IF(C650&gt;0,+VLOOKUP($C650,'STYLE NAMES'!$B:$AC,20,FALSE),"")</f>
        <v>*Tessuto premium italiano
*Jersey tecnico extra morbido e confortevole
*Tessuto elasticizzato in 4 direzioni
*Traspirante e ad asciugatura rapida
*Antipiega e facile da curare
*Knee Grip
Composizione:
74% Micro PA / 26% Elastan</v>
      </c>
      <c r="AQ650" s="101" t="str">
        <f>IF(C650&gt;0,+VLOOKUP($C650,'STYLE NAMES'!$B:$AC,21,FALSE),"")</f>
        <v>Lavare in lavatrice a 30°C Ciclo delicato 
Stirare a bassa temperatura
Stirare al rovescio 
Non stirare su loghi o stampe 
Non candeggiare 
Non asciugare in asciugatrice</v>
      </c>
      <c r="AR650" s="101">
        <f>IF(D650&gt;0,+VLOOKUP($C650,'STYLE NAMES'!$B:$AC,22,FALSE),"")</f>
        <v>0</v>
      </c>
      <c r="AS650" s="101">
        <f>IF(E650&gt;0,+VLOOKUP($C650,'STYLE NAMES'!$B:$AC,23,FALSE),"")</f>
        <v>0</v>
      </c>
      <c r="AT650" s="101">
        <f>IF(F650&gt;0,+VLOOKUP($C650,'STYLE NAMES'!$B:$AC,24,FALSE),"")</f>
        <v>0</v>
      </c>
      <c r="AU650" s="101">
        <f>IF(G650&gt;0,+VLOOKUP($C650,'STYLE NAMES'!$B:$AC,25,FALSE),"")</f>
        <v>0</v>
      </c>
      <c r="AV650" s="101" t="str">
        <f>+VLOOKUP($S650,'CODE GENERATOR'!$P:$AM,15,FALSE)</f>
        <v>R.TOPMN_CPL0039_PIQ0015WHTNAV</v>
      </c>
      <c r="AW650" s="101" t="str">
        <f>+VLOOKUP($S650,'CODE GENERATOR'!$P:$AM,16,FALSE)</f>
        <v>R.TOPMN_BLY0050_SUP0020NAVNAV</v>
      </c>
      <c r="AX650" s="101" t="str">
        <f>+VLOOKUP($S650,'CODE GENERATOR'!$P:$AM,17,FALSE)</f>
        <v>A.RACUX_BLT0015_BRD0012BORNAV</v>
      </c>
      <c r="AY650" s="101" t="str">
        <f>+VLOOKUP($S650,'CODE GENERATOR'!$P:$AM,18,FALSE)</f>
        <v>A.RACAU_SOC0018_NYL00003XBST3</v>
      </c>
      <c r="AZ650" s="101">
        <f>+VLOOKUP($S650,'CODE GENERATOR'!$P:$AM,19,FALSE)</f>
        <v>0</v>
      </c>
      <c r="BA650" s="101">
        <f>+VLOOKUP($S650,'CODE GENERATOR'!$P:$AM,20,FALSE)</f>
        <v>0</v>
      </c>
      <c r="BB650" s="101">
        <f>+VLOOKUP($S650,'CODE GENERATOR'!$P:$AM,21,FALSE)</f>
        <v>0</v>
      </c>
      <c r="BC650" s="101">
        <f>+VLOOKUP($S650,'CODE GENERATOR'!$P:$AM,22,FALSE)</f>
        <v>0</v>
      </c>
      <c r="BD650" s="101">
        <f>+VLOOKUP($S650,'CODE GENERATOR'!$P:$AM,23,FALSE)</f>
        <v>0</v>
      </c>
      <c r="BE650" s="101">
        <f>+VLOOKUP($S650,'CODE GENERATOR'!$P:$AM,24,FALSE)</f>
        <v>0</v>
      </c>
      <c r="BF650" s="101">
        <f>IF(C650&gt;0,+VLOOKUP(G650,'CATEGORY ID'!$A$1:$L$118,3,FALSE),"")</f>
        <v>30</v>
      </c>
      <c r="BG650" s="101">
        <f>IF(C650&gt;0,+VLOOKUP(H650,'CATEGORY ID'!$D$1:$L$118,3,FALSE),"")</f>
        <v>2</v>
      </c>
      <c r="BH650" s="101">
        <f>IF(C650&gt;0,+VLOOKUP((+H650&amp;I650),'CATEGORY ID'!$H$1:$I$121,2,FALSE),"")</f>
        <v>111</v>
      </c>
      <c r="BJ650" s="101">
        <f>IF(C650&gt;0,IF(COUNTIF('CATEGORY ID'!$K$1:$K$121,+H650&amp;K650) &gt; 0, +VLOOKUP(+H650&amp;K650,'CATEGORY ID'!$K$1:$L$121,2,FALSE),""),"")</f>
        <v>95</v>
      </c>
      <c r="BK650" s="101" t="str">
        <f>IF(C650&gt;0,IF(COUNTIF('CATEGORY ID'!$K$124:$K$165, +VLOOKUP(C650,'STYLE NAMES'!$B:$AE,30,FALSE)) &gt; 0, +VLOOKUP(VLOOKUP(C650,'STYLE NAMES'!$B:$AE,30,FALSE),'CATEGORY ID'!K:M,2,FALSE),""),"")</f>
        <v/>
      </c>
      <c r="BM650" s="101">
        <v>204</v>
      </c>
      <c r="BR650" s="101" t="str" cm="1">
        <f t="array" ref="BR650">IF(C650&gt;0,_xlfn.TEXTJOIN(";", TRUE,_xlfn.UNIQUE(_xlfn._xlws.FILTER(BF650:BQ650,(BF650:BQ650&gt;0)),TRUE,FALSE)),"")&amp;";"&amp;BS650</f>
        <v>30;2;111;95;204;</v>
      </c>
      <c r="BU650" s="106">
        <f>IF(C650&gt;0,+VLOOKUP($C650,'STYLE NAMES'!$B:$AC,26,FALSE),"")</f>
        <v>219.9</v>
      </c>
      <c r="BV650" s="106">
        <f>IF(C650&gt;0,+VLOOKUP($C650,'STYLE NAMES'!$B:$AC,27,FALSE),"")</f>
        <v>12090</v>
      </c>
      <c r="BW650" s="106">
        <f>IF(C650&gt;0,+VLOOKUP($C650,'STYLE NAMES'!$B:$AC,28,FALSE),"")</f>
        <v>252.88499999999999</v>
      </c>
      <c r="BY650"/>
      <c r="BZ650" s="101">
        <v>0</v>
      </c>
      <c r="CA650" s="137">
        <f t="shared" si="46"/>
        <v>1</v>
      </c>
      <c r="CB650" s="137" t="str">
        <f>+VLOOKUP(C650,'[2]STYLES &amp; MODELS MATRIX'!$A:$G,7,FALSE)</f>
        <v>HDJ</v>
      </c>
      <c r="CC650" s="137" t="str">
        <f>+VLOOKUP(C650,'[1]STYLES &amp; SIZE CHARTS'!$A:$H,8,FALSE)</f>
        <v>MB-BR1</v>
      </c>
      <c r="CD650" s="137">
        <v>1</v>
      </c>
      <c r="CE650" s="205"/>
      <c r="CF650" s="141"/>
    </row>
    <row r="651" spans="1:84" s="101" customFormat="1" ht="12" customHeight="1" x14ac:dyDescent="0.2">
      <c r="A651" s="102">
        <f t="shared" si="44"/>
        <v>8683711007036</v>
      </c>
      <c r="B651" s="101" t="s">
        <v>981</v>
      </c>
      <c r="C651" s="101" t="s">
        <v>1869</v>
      </c>
      <c r="D651" s="101" t="s">
        <v>1901</v>
      </c>
      <c r="E651" s="203" t="s">
        <v>2434</v>
      </c>
      <c r="F651" s="101" t="s">
        <v>2430</v>
      </c>
      <c r="G651" s="101" t="str">
        <f>IF(C651&gt;0,+VLOOKUP($C651,'STYLE NAMES'!$B:$AC,4,FALSE),"")</f>
        <v>RIDER</v>
      </c>
      <c r="H651" s="101" t="str">
        <f>IF(C651&gt;0,+VLOOKUP($C651,'STYLE NAMES'!$B:$AC,5,FALSE),"")</f>
        <v>MEN</v>
      </c>
      <c r="I651" s="101" t="str">
        <f>IF(C651&gt;0,+VLOOKUP($C651,'STYLE NAMES'!$B:$AC,6,FALSE),"")</f>
        <v>BOTTOMS</v>
      </c>
      <c r="J651" s="101" t="str">
        <f>IF(C651&gt;0,+VLOOKUP($C651,'STYLE NAMES'!$B:$AC,7,FALSE),"")</f>
        <v>MEN</v>
      </c>
      <c r="K651" s="101" t="str">
        <f>IF(C651&gt;0,+VLOOKUP($C651,'STYLE NAMES'!$B:$AC,8,FALSE),"")</f>
        <v>BREECHES</v>
      </c>
      <c r="L651" s="101" t="str">
        <f>IF(E651&gt;0,+VLOOKUP($E651,'CODE GENERATOR'!$D:$T,3,FALSE),"")</f>
        <v>A</v>
      </c>
      <c r="M651" s="101" t="str">
        <f>IF(E651&gt;0,+VLOOKUP($E651,'CODE GENERATOR'!$D:$T,4,FALSE),"")</f>
        <v>TECH JERSEY</v>
      </c>
      <c r="N651" s="101" t="str">
        <f>IF(E651&gt;0,+VLOOKUP($E651,'CODE GENERATOR'!$D:$T,6,FALSE),"")</f>
        <v>NAVY</v>
      </c>
      <c r="O651" s="101" t="str">
        <f>IF(E651&gt;0,+VLOOKUP($E651,'CODE GENERATOR'!$D:$T,7,FALSE),"")</f>
        <v>NAVY</v>
      </c>
      <c r="P651" s="101" t="str">
        <f t="shared" si="45"/>
        <v>NAVY</v>
      </c>
      <c r="Q651" s="104" t="str">
        <f>IF(E651&gt;0,+VLOOKUP($E651,'CODE GENERATOR'!$D:$T,11,FALSE),"")</f>
        <v>R.BOTMN_BRC0066</v>
      </c>
      <c r="R651" s="104" t="str">
        <f>IF(E651&gt;0,+VLOOKUP($E651,'CODE GENERATOR'!$D:$T,12,FALSE),"")</f>
        <v>TJR0026NAVNAV</v>
      </c>
      <c r="S651" s="104" t="str">
        <f>IF(E651&gt;0,+VLOOKUP($E651,'CODE GENERATOR'!$D:$T,13,FALSE),"")</f>
        <v>R.BOTMN_BRC0066_TJR0026NAVNAV</v>
      </c>
      <c r="T651" s="104" t="str">
        <f t="shared" si="43"/>
        <v>R.BOTMN_BRC0066_TJR0026NAVNAV_XL / 50</v>
      </c>
      <c r="U651" s="105">
        <v>8683711007036</v>
      </c>
      <c r="V651" s="107" t="str" cm="1">
        <f t="array" ref="V651">_xlfn.TEXTJOIN(";", TRUE, _xlfn.UNIQUE(_xlfn._xlws.FILTER(P$3:P$10029, C$3:C$10029=C651)))</f>
        <v>WHITE;BEIGE;BLACK;NAVY;STORM GRAY;TAUPE</v>
      </c>
      <c r="W651" s="107" t="str" cm="1">
        <f t="array" ref="W651">_xlfn.TEXTJOIN(";", TRUE, _xlfn.UNIQUE(_xlfn._xlws.FILTER(F$3:F$10029, C$3:C$10029=C651)))</f>
        <v>S / 44;M / 46;L / 48;XL / 50;XXL / 52</v>
      </c>
      <c r="X651" s="101" t="str">
        <f>IF(E651&gt;0,+VLOOKUP($E651,'CODE GENERATOR'!$D:$AC,19,FALSE),0)</f>
        <v>2507_G_cavalier_ghost_0051</v>
      </c>
      <c r="Y651" s="101" t="str">
        <f>IF(E651&gt;0,+VLOOKUP($E651,'CODE GENERATOR'!$D:$AC,20,FALSE),0)</f>
        <v>2507_G_cavalier_ghost_0052</v>
      </c>
      <c r="Z651" s="101" t="str">
        <f>IF(E651&gt;0,+VLOOKUP($E651,'CODE GENERATOR'!$D:$AC,21,FALSE),0)</f>
        <v>2507_W_1063</v>
      </c>
      <c r="AA651" s="101" t="str">
        <f>IF(E651&gt;0,+VLOOKUP($E651,'CODE GENERATOR'!$D:$AC,22,FALSE),0)</f>
        <v>2507_W_0961</v>
      </c>
      <c r="AB651" s="101" t="str">
        <f>IF(E651&gt;0,+VLOOKUP($E651,'CODE GENERATOR'!$D:$AC,23,FALSE),0)</f>
        <v>2507_W_0945</v>
      </c>
      <c r="AC651" s="101" t="str">
        <f>IF(E651&gt;0,+VLOOKUP($E651,'CODE GENERATOR'!$D:$AC,24,FALSE),0)</f>
        <v>2507_W_1056</v>
      </c>
      <c r="AD651" s="101" t="str">
        <f>IF(E651&gt;0,+VLOOKUP($E651,'CODE GENERATOR'!$D:$AC,25,FALSE),0)</f>
        <v>2507_VW_Web_18</v>
      </c>
      <c r="AE651" s="101" t="str">
        <f>IF(E651&gt;0,+VLOOKUP($E651,'CODE GENERATOR'!$D:$AC,26,FALSE),0)</f>
        <v>Cavaliers_Detay_36873</v>
      </c>
      <c r="AF651" s="149" t="str">
        <f>IF($C651&gt;0,$C651&amp;" "&amp;$P651&amp;" "&amp;+VLOOKUP($C651,'STYLE NAMES'!$B:$AC,10,FALSE),"""")</f>
        <v>LEONARDO NAVY MEN'S KNEE GRIP PRO BREECHES</v>
      </c>
      <c r="AG651" s="101" t="str">
        <f>"Enjoy our "&amp;(AF651)&amp;"; "&amp;IF(C651&gt;0,+VLOOKUP($C651,'STYLE NAMES'!$B:$AC,11,FALSE),"")</f>
        <v>Enjoy our LEONARDO NAVY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1" s="101" t="str">
        <f>IF(C651&gt;0,+VLOOKUP($C651,'STYLE NAMES'!$B:$AC,12,FALSE),"")</f>
        <v>*Italian Premium fabric
*Extra-soft and comfortable technical jersey
*4-way stretch fabric
*Breathable and Quick Dry
*Wrinkle-free and Easy Care
*Knee Grip
Composition:
74% Micro PA /  26% Elasthane</v>
      </c>
      <c r="AI651" s="101" t="str">
        <f>IF(C651&gt;0,+VLOOKUP($C651,'STYLE NAMES'!$B:$AC,13,FALSE),"")</f>
        <v>Machine Wash at 30°C
Mild process
Iron at low temperature
Iron from REVERSE
Do NOT iron on logos or prints
Do not bleach
Do NOT Tumble Dry</v>
      </c>
      <c r="AJ651" s="149" t="str">
        <f>IF($C651&gt;0,$C651&amp;" "&amp;$P651&amp;" "&amp;+VLOOKUP($C651,'STYLE NAMES'!$B:$AC,14,FALSE),"""")</f>
        <v>LEONARDO NAVY ERKEK PRO BİNİCİ PANTOLONU</v>
      </c>
      <c r="AK651" s="149" t="str">
        <f>"Cavalier SanMarco tarafından tasarlanan "&amp;(AJ651)&amp;"; "&amp;IF(C651&gt;0,+VLOOKUP($C651,'STYLE NAMES'!$B:$AC,15,FALSE),"")</f>
        <v>Cavalier SanMarco tarafından tasarlanan LEONARDO NAVY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1" s="149" t="str">
        <f>IF(C651&gt;0,+VLOOKUP($C651,'STYLE NAMES'!$B:$AC,16,FALSE),"")</f>
        <v>*İtalyan Premium kumaş
*Ekstra yumuşak ve konforlu teknik jarse
*4 yönlü esneme özelliği
*Nefes alabilir ve hızlı kurur
*Kırışmaz ve kolay bakım
*Diz Grip
Bileşimi:
%74 Mikro PA / %26 Elastan</v>
      </c>
      <c r="AM651" s="149" t="str">
        <f>IF(C651&gt;0,+VLOOKUP($C651,'STYLE NAMES'!$B:$AC,17,FALSE),"")</f>
        <v>Makinede 30°C' de Yıkayın
Hassas Yıkama
Ilık ütü yapın
Tersten ütüleyin
Logo ve baskıları ÜTÜLEMEYİN
Çamaşır suyu kullanmayın
Kurutma Makinesinde Kurutmayın</v>
      </c>
      <c r="AN651" s="149" t="str">
        <f>IF($C651&gt;0,$C651&amp;" "&amp;$P651&amp;" "&amp;+VLOOKUP($C651,'STYLE NAMES'!$B:$AC,18,FALSE),"""")</f>
        <v>LEONARDO NAVY PANTALONI KNEE GRIP PRO DA UOMO</v>
      </c>
      <c r="AO651" s="101" t="str">
        <f>"Disegnato da Cavalier SanMarco "&amp;(AN651)&amp;"; "&amp;IF(C651&gt;0,+VLOOKUP($C651,'STYLE NAMES'!$B:$AC,19,FALSE),"")</f>
        <v>Disegnato da Cavalier SanMarco LEONARDO NAVY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1" s="101" t="str">
        <f>IF(C651&gt;0,+VLOOKUP($C651,'STYLE NAMES'!$B:$AC,20,FALSE),"")</f>
        <v>*Tessuto premium italiano
*Jersey tecnico extra morbido e confortevole
*Tessuto elasticizzato in 4 direzioni
*Traspirante e ad asciugatura rapida
*Antipiega e facile da curare
*Knee Grip
Composizione:
74% Micro PA / 26% Elastan</v>
      </c>
      <c r="AQ651" s="101" t="str">
        <f>IF(C651&gt;0,+VLOOKUP($C651,'STYLE NAMES'!$B:$AC,21,FALSE),"")</f>
        <v>Lavare in lavatrice a 30°C Ciclo delicato 
Stirare a bassa temperatura
Stirare al rovescio 
Non stirare su loghi o stampe 
Non candeggiare 
Non asciugare in asciugatrice</v>
      </c>
      <c r="AR651" s="101">
        <f>IF(D651&gt;0,+VLOOKUP($C651,'STYLE NAMES'!$B:$AC,22,FALSE),"")</f>
        <v>0</v>
      </c>
      <c r="AS651" s="101">
        <f>IF(E651&gt;0,+VLOOKUP($C651,'STYLE NAMES'!$B:$AC,23,FALSE),"")</f>
        <v>0</v>
      </c>
      <c r="AT651" s="101">
        <f>IF(F651&gt;0,+VLOOKUP($C651,'STYLE NAMES'!$B:$AC,24,FALSE),"")</f>
        <v>0</v>
      </c>
      <c r="AU651" s="101">
        <f>IF(G651&gt;0,+VLOOKUP($C651,'STYLE NAMES'!$B:$AC,25,FALSE),"")</f>
        <v>0</v>
      </c>
      <c r="AV651" s="101" t="str">
        <f>+VLOOKUP($S651,'CODE GENERATOR'!$P:$AM,15,FALSE)</f>
        <v>R.TOPMN_CPL0039_PIQ0015WHTNAV</v>
      </c>
      <c r="AW651" s="101" t="str">
        <f>+VLOOKUP($S651,'CODE GENERATOR'!$P:$AM,16,FALSE)</f>
        <v>R.TOPMN_BLY0050_SUP0020NAVNAV</v>
      </c>
      <c r="AX651" s="101" t="str">
        <f>+VLOOKUP($S651,'CODE GENERATOR'!$P:$AM,17,FALSE)</f>
        <v>A.RACUX_BLT0015_BRD0012BORNAV</v>
      </c>
      <c r="AY651" s="101" t="str">
        <f>+VLOOKUP($S651,'CODE GENERATOR'!$P:$AM,18,FALSE)</f>
        <v>A.RACAU_SOC0018_NYL00003XBST3</v>
      </c>
      <c r="AZ651" s="101">
        <f>+VLOOKUP($S651,'CODE GENERATOR'!$P:$AM,19,FALSE)</f>
        <v>0</v>
      </c>
      <c r="BA651" s="101">
        <f>+VLOOKUP($S651,'CODE GENERATOR'!$P:$AM,20,FALSE)</f>
        <v>0</v>
      </c>
      <c r="BB651" s="101">
        <f>+VLOOKUP($S651,'CODE GENERATOR'!$P:$AM,21,FALSE)</f>
        <v>0</v>
      </c>
      <c r="BC651" s="101">
        <f>+VLOOKUP($S651,'CODE GENERATOR'!$P:$AM,22,FALSE)</f>
        <v>0</v>
      </c>
      <c r="BD651" s="101">
        <f>+VLOOKUP($S651,'CODE GENERATOR'!$P:$AM,23,FALSE)</f>
        <v>0</v>
      </c>
      <c r="BE651" s="101">
        <f>+VLOOKUP($S651,'CODE GENERATOR'!$P:$AM,24,FALSE)</f>
        <v>0</v>
      </c>
      <c r="BF651" s="101">
        <f>IF(C651&gt;0,+VLOOKUP(G651,'CATEGORY ID'!$A$1:$L$118,3,FALSE),"")</f>
        <v>30</v>
      </c>
      <c r="BG651" s="101">
        <f>IF(C651&gt;0,+VLOOKUP(H651,'CATEGORY ID'!$D$1:$L$118,3,FALSE),"")</f>
        <v>2</v>
      </c>
      <c r="BH651" s="101">
        <f>IF(C651&gt;0,+VLOOKUP((+H651&amp;I651),'CATEGORY ID'!$H$1:$I$121,2,FALSE),"")</f>
        <v>111</v>
      </c>
      <c r="BJ651" s="101">
        <f>IF(C651&gt;0,IF(COUNTIF('CATEGORY ID'!$K$1:$K$121,+H651&amp;K651) &gt; 0, +VLOOKUP(+H651&amp;K651,'CATEGORY ID'!$K$1:$L$121,2,FALSE),""),"")</f>
        <v>95</v>
      </c>
      <c r="BK651" s="101" t="str">
        <f>IF(C651&gt;0,IF(COUNTIF('CATEGORY ID'!$K$124:$K$165, +VLOOKUP(C651,'STYLE NAMES'!$B:$AE,30,FALSE)) &gt; 0, +VLOOKUP(VLOOKUP(C651,'STYLE NAMES'!$B:$AE,30,FALSE),'CATEGORY ID'!K:M,2,FALSE),""),"")</f>
        <v/>
      </c>
      <c r="BM651" s="101">
        <v>204</v>
      </c>
      <c r="BR651" s="101" t="str" cm="1">
        <f t="array" ref="BR651">IF(C651&gt;0,_xlfn.TEXTJOIN(";", TRUE,_xlfn.UNIQUE(_xlfn._xlws.FILTER(BF651:BQ651,(BF651:BQ651&gt;0)),TRUE,FALSE)),"")&amp;";"&amp;BS651</f>
        <v>30;2;111;95;204;</v>
      </c>
      <c r="BU651" s="106">
        <f>IF(C651&gt;0,+VLOOKUP($C651,'STYLE NAMES'!$B:$AC,26,FALSE),"")</f>
        <v>219.9</v>
      </c>
      <c r="BV651" s="106">
        <f>IF(C651&gt;0,+VLOOKUP($C651,'STYLE NAMES'!$B:$AC,27,FALSE),"")</f>
        <v>12090</v>
      </c>
      <c r="BW651" s="106">
        <f>IF(C651&gt;0,+VLOOKUP($C651,'STYLE NAMES'!$B:$AC,28,FALSE),"")</f>
        <v>252.88499999999999</v>
      </c>
      <c r="BY651"/>
      <c r="BZ651" s="101">
        <v>0</v>
      </c>
      <c r="CA651" s="137">
        <f t="shared" si="46"/>
        <v>1</v>
      </c>
      <c r="CB651" s="137" t="str">
        <f>+VLOOKUP(C651,'[2]STYLES &amp; MODELS MATRIX'!$A:$G,7,FALSE)</f>
        <v>HDJ</v>
      </c>
      <c r="CC651" s="137" t="str">
        <f>+VLOOKUP(C651,'[1]STYLES &amp; SIZE CHARTS'!$A:$H,8,FALSE)</f>
        <v>MB-BR1</v>
      </c>
      <c r="CD651" s="137">
        <v>1</v>
      </c>
      <c r="CE651" s="205"/>
      <c r="CF651" s="141"/>
    </row>
    <row r="652" spans="1:84" s="101" customFormat="1" ht="12" customHeight="1" x14ac:dyDescent="0.2">
      <c r="A652" s="102">
        <f t="shared" si="44"/>
        <v>8683711007043</v>
      </c>
      <c r="B652" s="101" t="s">
        <v>981</v>
      </c>
      <c r="C652" s="101" t="s">
        <v>1869</v>
      </c>
      <c r="D652" s="101" t="s">
        <v>1901</v>
      </c>
      <c r="E652" s="203" t="s">
        <v>2434</v>
      </c>
      <c r="F652" s="101" t="s">
        <v>2431</v>
      </c>
      <c r="G652" s="101" t="str">
        <f>IF(C652&gt;0,+VLOOKUP($C652,'STYLE NAMES'!$B:$AC,4,FALSE),"")</f>
        <v>RIDER</v>
      </c>
      <c r="H652" s="101" t="str">
        <f>IF(C652&gt;0,+VLOOKUP($C652,'STYLE NAMES'!$B:$AC,5,FALSE),"")</f>
        <v>MEN</v>
      </c>
      <c r="I652" s="101" t="str">
        <f>IF(C652&gt;0,+VLOOKUP($C652,'STYLE NAMES'!$B:$AC,6,FALSE),"")</f>
        <v>BOTTOMS</v>
      </c>
      <c r="J652" s="101" t="str">
        <f>IF(C652&gt;0,+VLOOKUP($C652,'STYLE NAMES'!$B:$AC,7,FALSE),"")</f>
        <v>MEN</v>
      </c>
      <c r="K652" s="101" t="str">
        <f>IF(C652&gt;0,+VLOOKUP($C652,'STYLE NAMES'!$B:$AC,8,FALSE),"")</f>
        <v>BREECHES</v>
      </c>
      <c r="L652" s="101" t="str">
        <f>IF(E652&gt;0,+VLOOKUP($E652,'CODE GENERATOR'!$D:$T,3,FALSE),"")</f>
        <v>A</v>
      </c>
      <c r="M652" s="101" t="str">
        <f>IF(E652&gt;0,+VLOOKUP($E652,'CODE GENERATOR'!$D:$T,4,FALSE),"")</f>
        <v>TECH JERSEY</v>
      </c>
      <c r="N652" s="101" t="str">
        <f>IF(E652&gt;0,+VLOOKUP($E652,'CODE GENERATOR'!$D:$T,6,FALSE),"")</f>
        <v>NAVY</v>
      </c>
      <c r="O652" s="101" t="str">
        <f>IF(E652&gt;0,+VLOOKUP($E652,'CODE GENERATOR'!$D:$T,7,FALSE),"")</f>
        <v>NAVY</v>
      </c>
      <c r="P652" s="101" t="str">
        <f t="shared" si="45"/>
        <v>NAVY</v>
      </c>
      <c r="Q652" s="104" t="str">
        <f>IF(E652&gt;0,+VLOOKUP($E652,'CODE GENERATOR'!$D:$T,11,FALSE),"")</f>
        <v>R.BOTMN_BRC0066</v>
      </c>
      <c r="R652" s="104" t="str">
        <f>IF(E652&gt;0,+VLOOKUP($E652,'CODE GENERATOR'!$D:$T,12,FALSE),"")</f>
        <v>TJR0026NAVNAV</v>
      </c>
      <c r="S652" s="104" t="str">
        <f>IF(E652&gt;0,+VLOOKUP($E652,'CODE GENERATOR'!$D:$T,13,FALSE),"")</f>
        <v>R.BOTMN_BRC0066_TJR0026NAVNAV</v>
      </c>
      <c r="T652" s="104" t="str">
        <f t="shared" si="43"/>
        <v>R.BOTMN_BRC0066_TJR0026NAVNAV_XXL / 52</v>
      </c>
      <c r="U652" s="105">
        <v>8683711007043</v>
      </c>
      <c r="V652" s="107" t="str" cm="1">
        <f t="array" ref="V652">_xlfn.TEXTJOIN(";", TRUE, _xlfn.UNIQUE(_xlfn._xlws.FILTER(P$3:P$10029, C$3:C$10029=C652)))</f>
        <v>WHITE;BEIGE;BLACK;NAVY;STORM GRAY;TAUPE</v>
      </c>
      <c r="W652" s="107" t="str" cm="1">
        <f t="array" ref="W652">_xlfn.TEXTJOIN(";", TRUE, _xlfn.UNIQUE(_xlfn._xlws.FILTER(F$3:F$10029, C$3:C$10029=C652)))</f>
        <v>S / 44;M / 46;L / 48;XL / 50;XXL / 52</v>
      </c>
      <c r="X652" s="101" t="str">
        <f>IF(E652&gt;0,+VLOOKUP($E652,'CODE GENERATOR'!$D:$AC,19,FALSE),0)</f>
        <v>2507_G_cavalier_ghost_0051</v>
      </c>
      <c r="Y652" s="101" t="str">
        <f>IF(E652&gt;0,+VLOOKUP($E652,'CODE GENERATOR'!$D:$AC,20,FALSE),0)</f>
        <v>2507_G_cavalier_ghost_0052</v>
      </c>
      <c r="Z652" s="101" t="str">
        <f>IF(E652&gt;0,+VLOOKUP($E652,'CODE GENERATOR'!$D:$AC,21,FALSE),0)</f>
        <v>2507_W_1063</v>
      </c>
      <c r="AA652" s="101" t="str">
        <f>IF(E652&gt;0,+VLOOKUP($E652,'CODE GENERATOR'!$D:$AC,22,FALSE),0)</f>
        <v>2507_W_0961</v>
      </c>
      <c r="AB652" s="101" t="str">
        <f>IF(E652&gt;0,+VLOOKUP($E652,'CODE GENERATOR'!$D:$AC,23,FALSE),0)</f>
        <v>2507_W_0945</v>
      </c>
      <c r="AC652" s="101" t="str">
        <f>IF(E652&gt;0,+VLOOKUP($E652,'CODE GENERATOR'!$D:$AC,24,FALSE),0)</f>
        <v>2507_W_1056</v>
      </c>
      <c r="AD652" s="101" t="str">
        <f>IF(E652&gt;0,+VLOOKUP($E652,'CODE GENERATOR'!$D:$AC,25,FALSE),0)</f>
        <v>2507_VW_Web_18</v>
      </c>
      <c r="AE652" s="101" t="str">
        <f>IF(E652&gt;0,+VLOOKUP($E652,'CODE GENERATOR'!$D:$AC,26,FALSE),0)</f>
        <v>Cavaliers_Detay_36873</v>
      </c>
      <c r="AF652" s="149" t="str">
        <f>IF($C652&gt;0,$C652&amp;" "&amp;$P652&amp;" "&amp;+VLOOKUP($C652,'STYLE NAMES'!$B:$AC,10,FALSE),"""")</f>
        <v>LEONARDO NAVY MEN'S KNEE GRIP PRO BREECHES</v>
      </c>
      <c r="AG652" s="101" t="str">
        <f>"Enjoy our "&amp;(AF652)&amp;"; "&amp;IF(C652&gt;0,+VLOOKUP($C652,'STYLE NAMES'!$B:$AC,11,FALSE),"")</f>
        <v>Enjoy our LEONARDO NAVY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2" s="101" t="str">
        <f>IF(C652&gt;0,+VLOOKUP($C652,'STYLE NAMES'!$B:$AC,12,FALSE),"")</f>
        <v>*Italian Premium fabric
*Extra-soft and comfortable technical jersey
*4-way stretch fabric
*Breathable and Quick Dry
*Wrinkle-free and Easy Care
*Knee Grip
Composition:
74% Micro PA /  26% Elasthane</v>
      </c>
      <c r="AI652" s="101" t="str">
        <f>IF(C652&gt;0,+VLOOKUP($C652,'STYLE NAMES'!$B:$AC,13,FALSE),"")</f>
        <v>Machine Wash at 30°C
Mild process
Iron at low temperature
Iron from REVERSE
Do NOT iron on logos or prints
Do not bleach
Do NOT Tumble Dry</v>
      </c>
      <c r="AJ652" s="149" t="str">
        <f>IF($C652&gt;0,$C652&amp;" "&amp;$P652&amp;" "&amp;+VLOOKUP($C652,'STYLE NAMES'!$B:$AC,14,FALSE),"""")</f>
        <v>LEONARDO NAVY ERKEK PRO BİNİCİ PANTOLONU</v>
      </c>
      <c r="AK652" s="149" t="str">
        <f>"Cavalier SanMarco tarafından tasarlanan "&amp;(AJ652)&amp;"; "&amp;IF(C652&gt;0,+VLOOKUP($C652,'STYLE NAMES'!$B:$AC,15,FALSE),"")</f>
        <v>Cavalier SanMarco tarafından tasarlanan LEONARDO NAVY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2" s="149" t="str">
        <f>IF(C652&gt;0,+VLOOKUP($C652,'STYLE NAMES'!$B:$AC,16,FALSE),"")</f>
        <v>*İtalyan Premium kumaş
*Ekstra yumuşak ve konforlu teknik jarse
*4 yönlü esneme özelliği
*Nefes alabilir ve hızlı kurur
*Kırışmaz ve kolay bakım
*Diz Grip
Bileşimi:
%74 Mikro PA / %26 Elastan</v>
      </c>
      <c r="AM652" s="149" t="str">
        <f>IF(C652&gt;0,+VLOOKUP($C652,'STYLE NAMES'!$B:$AC,17,FALSE),"")</f>
        <v>Makinede 30°C' de Yıkayın
Hassas Yıkama
Ilık ütü yapın
Tersten ütüleyin
Logo ve baskıları ÜTÜLEMEYİN
Çamaşır suyu kullanmayın
Kurutma Makinesinde Kurutmayın</v>
      </c>
      <c r="AN652" s="149" t="str">
        <f>IF($C652&gt;0,$C652&amp;" "&amp;$P652&amp;" "&amp;+VLOOKUP($C652,'STYLE NAMES'!$B:$AC,18,FALSE),"""")</f>
        <v>LEONARDO NAVY PANTALONI KNEE GRIP PRO DA UOMO</v>
      </c>
      <c r="AO652" s="101" t="str">
        <f>"Disegnato da Cavalier SanMarco "&amp;(AN652)&amp;"; "&amp;IF(C652&gt;0,+VLOOKUP($C652,'STYLE NAMES'!$B:$AC,19,FALSE),"")</f>
        <v>Disegnato da Cavalier SanMarco LEONARDO NAVY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2" s="101" t="str">
        <f>IF(C652&gt;0,+VLOOKUP($C652,'STYLE NAMES'!$B:$AC,20,FALSE),"")</f>
        <v>*Tessuto premium italiano
*Jersey tecnico extra morbido e confortevole
*Tessuto elasticizzato in 4 direzioni
*Traspirante e ad asciugatura rapida
*Antipiega e facile da curare
*Knee Grip
Composizione:
74% Micro PA / 26% Elastan</v>
      </c>
      <c r="AQ652" s="101" t="str">
        <f>IF(C652&gt;0,+VLOOKUP($C652,'STYLE NAMES'!$B:$AC,21,FALSE),"")</f>
        <v>Lavare in lavatrice a 30°C Ciclo delicato 
Stirare a bassa temperatura
Stirare al rovescio 
Non stirare su loghi o stampe 
Non candeggiare 
Non asciugare in asciugatrice</v>
      </c>
      <c r="AR652" s="101">
        <f>IF(D652&gt;0,+VLOOKUP($C652,'STYLE NAMES'!$B:$AC,22,FALSE),"")</f>
        <v>0</v>
      </c>
      <c r="AS652" s="101">
        <f>IF(E652&gt;0,+VLOOKUP($C652,'STYLE NAMES'!$B:$AC,23,FALSE),"")</f>
        <v>0</v>
      </c>
      <c r="AT652" s="101">
        <f>IF(F652&gt;0,+VLOOKUP($C652,'STYLE NAMES'!$B:$AC,24,FALSE),"")</f>
        <v>0</v>
      </c>
      <c r="AU652" s="101">
        <f>IF(G652&gt;0,+VLOOKUP($C652,'STYLE NAMES'!$B:$AC,25,FALSE),"")</f>
        <v>0</v>
      </c>
      <c r="AV652" s="101" t="str">
        <f>+VLOOKUP($S652,'CODE GENERATOR'!$P:$AM,15,FALSE)</f>
        <v>R.TOPMN_CPL0039_PIQ0015WHTNAV</v>
      </c>
      <c r="AW652" s="101" t="str">
        <f>+VLOOKUP($S652,'CODE GENERATOR'!$P:$AM,16,FALSE)</f>
        <v>R.TOPMN_BLY0050_SUP0020NAVNAV</v>
      </c>
      <c r="AX652" s="101" t="str">
        <f>+VLOOKUP($S652,'CODE GENERATOR'!$P:$AM,17,FALSE)</f>
        <v>A.RACUX_BLT0015_BRD0012BORNAV</v>
      </c>
      <c r="AY652" s="101" t="str">
        <f>+VLOOKUP($S652,'CODE GENERATOR'!$P:$AM,18,FALSE)</f>
        <v>A.RACAU_SOC0018_NYL00003XBST3</v>
      </c>
      <c r="AZ652" s="101">
        <f>+VLOOKUP($S652,'CODE GENERATOR'!$P:$AM,19,FALSE)</f>
        <v>0</v>
      </c>
      <c r="BA652" s="101">
        <f>+VLOOKUP($S652,'CODE GENERATOR'!$P:$AM,20,FALSE)</f>
        <v>0</v>
      </c>
      <c r="BB652" s="101">
        <f>+VLOOKUP($S652,'CODE GENERATOR'!$P:$AM,21,FALSE)</f>
        <v>0</v>
      </c>
      <c r="BC652" s="101">
        <f>+VLOOKUP($S652,'CODE GENERATOR'!$P:$AM,22,FALSE)</f>
        <v>0</v>
      </c>
      <c r="BD652" s="101">
        <f>+VLOOKUP($S652,'CODE GENERATOR'!$P:$AM,23,FALSE)</f>
        <v>0</v>
      </c>
      <c r="BE652" s="101">
        <f>+VLOOKUP($S652,'CODE GENERATOR'!$P:$AM,24,FALSE)</f>
        <v>0</v>
      </c>
      <c r="BF652" s="101">
        <f>IF(C652&gt;0,+VLOOKUP(G652,'CATEGORY ID'!$A$1:$L$118,3,FALSE),"")</f>
        <v>30</v>
      </c>
      <c r="BG652" s="101">
        <f>IF(C652&gt;0,+VLOOKUP(H652,'CATEGORY ID'!$D$1:$L$118,3,FALSE),"")</f>
        <v>2</v>
      </c>
      <c r="BH652" s="101">
        <f>IF(C652&gt;0,+VLOOKUP((+H652&amp;I652),'CATEGORY ID'!$H$1:$I$121,2,FALSE),"")</f>
        <v>111</v>
      </c>
      <c r="BJ652" s="101">
        <f>IF(C652&gt;0,IF(COUNTIF('CATEGORY ID'!$K$1:$K$121,+H652&amp;K652) &gt; 0, +VLOOKUP(+H652&amp;K652,'CATEGORY ID'!$K$1:$L$121,2,FALSE),""),"")</f>
        <v>95</v>
      </c>
      <c r="BK652" s="101" t="str">
        <f>IF(C652&gt;0,IF(COUNTIF('CATEGORY ID'!$K$124:$K$165, +VLOOKUP(C652,'STYLE NAMES'!$B:$AE,30,FALSE)) &gt; 0, +VLOOKUP(VLOOKUP(C652,'STYLE NAMES'!$B:$AE,30,FALSE),'CATEGORY ID'!K:M,2,FALSE),""),"")</f>
        <v/>
      </c>
      <c r="BM652" s="101">
        <v>204</v>
      </c>
      <c r="BR652" s="101" t="str" cm="1">
        <f t="array" ref="BR652">IF(C652&gt;0,_xlfn.TEXTJOIN(";", TRUE,_xlfn.UNIQUE(_xlfn._xlws.FILTER(BF652:BQ652,(BF652:BQ652&gt;0)),TRUE,FALSE)),"")&amp;";"&amp;BS652</f>
        <v>30;2;111;95;204;</v>
      </c>
      <c r="BU652" s="106">
        <f>IF(C652&gt;0,+VLOOKUP($C652,'STYLE NAMES'!$B:$AC,26,FALSE),"")</f>
        <v>219.9</v>
      </c>
      <c r="BV652" s="106">
        <f>IF(C652&gt;0,+VLOOKUP($C652,'STYLE NAMES'!$B:$AC,27,FALSE),"")</f>
        <v>12090</v>
      </c>
      <c r="BW652" s="106">
        <f>IF(C652&gt;0,+VLOOKUP($C652,'STYLE NAMES'!$B:$AC,28,FALSE),"")</f>
        <v>252.88499999999999</v>
      </c>
      <c r="BY652"/>
      <c r="BZ652" s="101">
        <v>0</v>
      </c>
      <c r="CA652" s="137">
        <f t="shared" si="46"/>
        <v>1</v>
      </c>
      <c r="CB652" s="137" t="str">
        <f>+VLOOKUP(C652,'[2]STYLES &amp; MODELS MATRIX'!$A:$G,7,FALSE)</f>
        <v>HDJ</v>
      </c>
      <c r="CC652" s="137" t="str">
        <f>+VLOOKUP(C652,'[1]STYLES &amp; SIZE CHARTS'!$A:$H,8,FALSE)</f>
        <v>MB-BR1</v>
      </c>
      <c r="CD652" s="137">
        <v>1</v>
      </c>
      <c r="CE652" s="205"/>
      <c r="CF652" s="141"/>
    </row>
    <row r="653" spans="1:84" s="101" customFormat="1" ht="12" customHeight="1" x14ac:dyDescent="0.2">
      <c r="A653" s="102">
        <f t="shared" si="44"/>
        <v>8683711007050</v>
      </c>
      <c r="B653" s="101" t="s">
        <v>981</v>
      </c>
      <c r="C653" s="101" t="s">
        <v>1869</v>
      </c>
      <c r="D653" s="101" t="s">
        <v>1901</v>
      </c>
      <c r="E653" s="203" t="s">
        <v>2779</v>
      </c>
      <c r="F653" s="101" t="s">
        <v>2427</v>
      </c>
      <c r="G653" s="101" t="str">
        <f>IF(C653&gt;0,+VLOOKUP($C653,'STYLE NAMES'!$B:$AC,4,FALSE),"")</f>
        <v>RIDER</v>
      </c>
      <c r="H653" s="101" t="str">
        <f>IF(C653&gt;0,+VLOOKUP($C653,'STYLE NAMES'!$B:$AC,5,FALSE),"")</f>
        <v>MEN</v>
      </c>
      <c r="I653" s="101" t="str">
        <f>IF(C653&gt;0,+VLOOKUP($C653,'STYLE NAMES'!$B:$AC,6,FALSE),"")</f>
        <v>BOTTOMS</v>
      </c>
      <c r="J653" s="101" t="str">
        <f>IF(C653&gt;0,+VLOOKUP($C653,'STYLE NAMES'!$B:$AC,7,FALSE),"")</f>
        <v>MEN</v>
      </c>
      <c r="K653" s="101" t="str">
        <f>IF(C653&gt;0,+VLOOKUP($C653,'STYLE NAMES'!$B:$AC,8,FALSE),"")</f>
        <v>BREECHES</v>
      </c>
      <c r="L653" s="101" t="str">
        <f>IF(E653&gt;0,+VLOOKUP($E653,'CODE GENERATOR'!$D:$T,3,FALSE),"")</f>
        <v>A</v>
      </c>
      <c r="M653" s="101" t="str">
        <f>IF(E653&gt;0,+VLOOKUP($E653,'CODE GENERATOR'!$D:$T,4,FALSE),"")</f>
        <v>TECH JERSEY</v>
      </c>
      <c r="N653" s="101" t="str">
        <f>IF(E653&gt;0,+VLOOKUP($E653,'CODE GENERATOR'!$D:$T,6,FALSE),"")</f>
        <v>STORM GRAY</v>
      </c>
      <c r="O653" s="101" t="str">
        <f>IF(E653&gt;0,+VLOOKUP($E653,'CODE GENERATOR'!$D:$T,7,FALSE),"")</f>
        <v>STORM GRAY</v>
      </c>
      <c r="P653" s="101" t="str">
        <f t="shared" si="45"/>
        <v>STORM GRAY</v>
      </c>
      <c r="Q653" s="104" t="str">
        <f>IF(E653&gt;0,+VLOOKUP($E653,'CODE GENERATOR'!$D:$T,11,FALSE),"")</f>
        <v>R.BOTMN_BRC0066</v>
      </c>
      <c r="R653" s="104" t="str">
        <f>IF(E653&gt;0,+VLOOKUP($E653,'CODE GENERATOR'!$D:$T,12,FALSE),"")</f>
        <v>TJR0026STGSTG</v>
      </c>
      <c r="S653" s="104" t="str">
        <f>IF(E653&gt;0,+VLOOKUP($E653,'CODE GENERATOR'!$D:$T,13,FALSE),"")</f>
        <v>R.BOTMN_BRC0066_TJR0026STGSTG</v>
      </c>
      <c r="T653" s="104" t="str">
        <f t="shared" si="43"/>
        <v>R.BOTMN_BRC0066_TJR0026STGSTG_S / 44</v>
      </c>
      <c r="U653" s="105">
        <v>8683711007050</v>
      </c>
      <c r="V653" s="107" t="str" cm="1">
        <f t="array" ref="V653">_xlfn.TEXTJOIN(";", TRUE, _xlfn.UNIQUE(_xlfn._xlws.FILTER(P$3:P$10029, C$3:C$10029=C653)))</f>
        <v>WHITE;BEIGE;BLACK;NAVY;STORM GRAY;TAUPE</v>
      </c>
      <c r="W653" s="107" t="str" cm="1">
        <f t="array" ref="W653">_xlfn.TEXTJOIN(";", TRUE, _xlfn.UNIQUE(_xlfn._xlws.FILTER(F$3:F$10029, C$3:C$10029=C653)))</f>
        <v>S / 44;M / 46;L / 48;XL / 50;XXL / 52</v>
      </c>
      <c r="X653" s="101" t="str">
        <f>IF(E653&gt;0,+VLOOKUP($E653,'CODE GENERATOR'!$D:$AC,19,FALSE),0)</f>
        <v>2507_G_cavalier_ghost_0039</v>
      </c>
      <c r="Y653" s="101" t="str">
        <f>IF(E653&gt;0,+VLOOKUP($E653,'CODE GENERATOR'!$D:$AC,20,FALSE),0)</f>
        <v>2507_G_cavalier_ghost_0040</v>
      </c>
      <c r="Z653" s="101" t="str">
        <f>IF(E653&gt;0,+VLOOKUP($E653,'CODE GENERATOR'!$D:$AC,21,FALSE),0)</f>
        <v>2507_W_1473</v>
      </c>
      <c r="AA653" s="101" t="str">
        <f>IF(E653&gt;0,+VLOOKUP($E653,'CODE GENERATOR'!$D:$AC,22,FALSE),0)</f>
        <v>2507_W_1485</v>
      </c>
      <c r="AB653" s="101" t="str">
        <f>IF(E653&gt;0,+VLOOKUP($E653,'CODE GENERATOR'!$D:$AC,23,FALSE),0)</f>
        <v>2507_W_1460</v>
      </c>
      <c r="AC653" s="101" t="str">
        <f>IF(E653&gt;0,+VLOOKUP($E653,'CODE GENERATOR'!$D:$AC,24,FALSE),0)</f>
        <v>Cavaliers_Detay_36880</v>
      </c>
      <c r="AD653" s="101" t="str">
        <f>IF(E653&gt;0,+VLOOKUP($E653,'CODE GENERATOR'!$D:$AC,25,FALSE),0)</f>
        <v>2507_VW_Web_28</v>
      </c>
      <c r="AE653" s="101" t="str">
        <f>IF(E653&gt;0,+VLOOKUP($E653,'CODE GENERATOR'!$D:$AC,26,FALSE),0)</f>
        <v>Cavaliers_Detay_36877</v>
      </c>
      <c r="AF653" s="149" t="str">
        <f>IF($C653&gt;0,$C653&amp;" "&amp;$P653&amp;" "&amp;+VLOOKUP($C653,'STYLE NAMES'!$B:$AC,10,FALSE),"""")</f>
        <v>LEONARDO STORM GRAY MEN'S KNEE GRIP PRO BREECHES</v>
      </c>
      <c r="AG653" s="101" t="str">
        <f>"Enjoy our "&amp;(AF653)&amp;"; "&amp;IF(C653&gt;0,+VLOOKUP($C653,'STYLE NAMES'!$B:$AC,11,FALSE),"")</f>
        <v>Enjoy our LEONARDO STORM GRAY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3" s="101" t="str">
        <f>IF(C653&gt;0,+VLOOKUP($C653,'STYLE NAMES'!$B:$AC,12,FALSE),"")</f>
        <v>*Italian Premium fabric
*Extra-soft and comfortable technical jersey
*4-way stretch fabric
*Breathable and Quick Dry
*Wrinkle-free and Easy Care
*Knee Grip
Composition:
74% Micro PA /  26% Elasthane</v>
      </c>
      <c r="AI653" s="101" t="str">
        <f>IF(C653&gt;0,+VLOOKUP($C653,'STYLE NAMES'!$B:$AC,13,FALSE),"")</f>
        <v>Machine Wash at 30°C
Mild process
Iron at low temperature
Iron from REVERSE
Do NOT iron on logos or prints
Do not bleach
Do NOT Tumble Dry</v>
      </c>
      <c r="AJ653" s="149" t="str">
        <f>IF($C653&gt;0,$C653&amp;" "&amp;$P653&amp;" "&amp;+VLOOKUP($C653,'STYLE NAMES'!$B:$AC,14,FALSE),"""")</f>
        <v>LEONARDO STORM GRAY ERKEK PRO BİNİCİ PANTOLONU</v>
      </c>
      <c r="AK653" s="149" t="str">
        <f>"Cavalier SanMarco tarafından tasarlanan "&amp;(AJ653)&amp;"; "&amp;IF(C653&gt;0,+VLOOKUP($C653,'STYLE NAMES'!$B:$AC,15,FALSE),"")</f>
        <v>Cavalier SanMarco tarafından tasarlanan LEONARDO STORM GRAY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3" s="149" t="str">
        <f>IF(C653&gt;0,+VLOOKUP($C653,'STYLE NAMES'!$B:$AC,16,FALSE),"")</f>
        <v>*İtalyan Premium kumaş
*Ekstra yumuşak ve konforlu teknik jarse
*4 yönlü esneme özelliği
*Nefes alabilir ve hızlı kurur
*Kırışmaz ve kolay bakım
*Diz Grip
Bileşimi:
%74 Mikro PA / %26 Elastan</v>
      </c>
      <c r="AM653" s="149" t="str">
        <f>IF(C653&gt;0,+VLOOKUP($C653,'STYLE NAMES'!$B:$AC,17,FALSE),"")</f>
        <v>Makinede 30°C' de Yıkayın
Hassas Yıkama
Ilık ütü yapın
Tersten ütüleyin
Logo ve baskıları ÜTÜLEMEYİN
Çamaşır suyu kullanmayın
Kurutma Makinesinde Kurutmayın</v>
      </c>
      <c r="AN653" s="149" t="str">
        <f>IF($C653&gt;0,$C653&amp;" "&amp;$P653&amp;" "&amp;+VLOOKUP($C653,'STYLE NAMES'!$B:$AC,18,FALSE),"""")</f>
        <v>LEONARDO STORM GRAY PANTALONI KNEE GRIP PRO DA UOMO</v>
      </c>
      <c r="AO653" s="101" t="str">
        <f>"Disegnato da Cavalier SanMarco "&amp;(AN653)&amp;"; "&amp;IF(C653&gt;0,+VLOOKUP($C653,'STYLE NAMES'!$B:$AC,19,FALSE),"")</f>
        <v>Disegnato da Cavalier SanMarco LEONARDO STORM GRAY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3" s="101" t="str">
        <f>IF(C653&gt;0,+VLOOKUP($C653,'STYLE NAMES'!$B:$AC,20,FALSE),"")</f>
        <v>*Tessuto premium italiano
*Jersey tecnico extra morbido e confortevole
*Tessuto elasticizzato in 4 direzioni
*Traspirante e ad asciugatura rapida
*Antipiega e facile da curare
*Knee Grip
Composizione:
74% Micro PA / 26% Elastan</v>
      </c>
      <c r="AQ653" s="101" t="str">
        <f>IF(C653&gt;0,+VLOOKUP($C653,'STYLE NAMES'!$B:$AC,21,FALSE),"")</f>
        <v>Lavare in lavatrice a 30°C Ciclo delicato 
Stirare a bassa temperatura
Stirare al rovescio 
Non stirare su loghi o stampe 
Non candeggiare 
Non asciugare in asciugatrice</v>
      </c>
      <c r="AR653" s="101">
        <f>IF(D653&gt;0,+VLOOKUP($C653,'STYLE NAMES'!$B:$AC,22,FALSE),"")</f>
        <v>0</v>
      </c>
      <c r="AS653" s="101">
        <f>IF(E653&gt;0,+VLOOKUP($C653,'STYLE NAMES'!$B:$AC,23,FALSE),"")</f>
        <v>0</v>
      </c>
      <c r="AT653" s="101">
        <f>IF(F653&gt;0,+VLOOKUP($C653,'STYLE NAMES'!$B:$AC,24,FALSE),"")</f>
        <v>0</v>
      </c>
      <c r="AU653" s="101">
        <f>IF(G653&gt;0,+VLOOKUP($C653,'STYLE NAMES'!$B:$AC,25,FALSE),"")</f>
        <v>0</v>
      </c>
      <c r="AV653" s="101" t="str">
        <f>+VLOOKUP($S653,'CODE GENERATOR'!$P:$AM,15,FALSE)</f>
        <v>R.TOPMN_BLY0050_SUP0020NAVNAV</v>
      </c>
      <c r="AW653" s="101" t="str">
        <f>+VLOOKUP($S653,'CODE GENERATOR'!$P:$AM,16,FALSE)</f>
        <v>A.RACUX_BLT0015_BRD0012MLBMLB</v>
      </c>
      <c r="AX653" s="101" t="str">
        <f>+VLOOKUP($S653,'CODE GENERATOR'!$P:$AM,17,FALSE)</f>
        <v>A.RACAU_SOC0018_NYL00003XBST3</v>
      </c>
      <c r="AY653" s="101">
        <f>+VLOOKUP($S653,'CODE GENERATOR'!$P:$AM,18,FALSE)</f>
        <v>0</v>
      </c>
      <c r="AZ653" s="101">
        <f>+VLOOKUP($S653,'CODE GENERATOR'!$P:$AM,19,FALSE)</f>
        <v>0</v>
      </c>
      <c r="BA653" s="101">
        <f>+VLOOKUP($S653,'CODE GENERATOR'!$P:$AM,20,FALSE)</f>
        <v>0</v>
      </c>
      <c r="BB653" s="101">
        <f>+VLOOKUP($S653,'CODE GENERATOR'!$P:$AM,21,FALSE)</f>
        <v>0</v>
      </c>
      <c r="BC653" s="101">
        <f>+VLOOKUP($S653,'CODE GENERATOR'!$P:$AM,22,FALSE)</f>
        <v>0</v>
      </c>
      <c r="BD653" s="101">
        <f>+VLOOKUP($S653,'CODE GENERATOR'!$P:$AM,23,FALSE)</f>
        <v>0</v>
      </c>
      <c r="BE653" s="101">
        <f>+VLOOKUP($S653,'CODE GENERATOR'!$P:$AM,24,FALSE)</f>
        <v>0</v>
      </c>
      <c r="BF653" s="101">
        <f>IF(C653&gt;0,+VLOOKUP(G653,'CATEGORY ID'!$A$1:$L$118,3,FALSE),"")</f>
        <v>30</v>
      </c>
      <c r="BG653" s="101">
        <f>IF(C653&gt;0,+VLOOKUP(H653,'CATEGORY ID'!$D$1:$L$118,3,FALSE),"")</f>
        <v>2</v>
      </c>
      <c r="BH653" s="101">
        <f>IF(C653&gt;0,+VLOOKUP((+H653&amp;I653),'CATEGORY ID'!$H$1:$I$121,2,FALSE),"")</f>
        <v>111</v>
      </c>
      <c r="BJ653" s="101">
        <f>IF(C653&gt;0,IF(COUNTIF('CATEGORY ID'!$K$1:$K$121,+H653&amp;K653) &gt; 0, +VLOOKUP(+H653&amp;K653,'CATEGORY ID'!$K$1:$L$121,2,FALSE),""),"")</f>
        <v>95</v>
      </c>
      <c r="BK653" s="101" t="str">
        <f>IF(C653&gt;0,IF(COUNTIF('CATEGORY ID'!$K$124:$K$165, +VLOOKUP(C653,'STYLE NAMES'!$B:$AE,30,FALSE)) &gt; 0, +VLOOKUP(VLOOKUP(C653,'STYLE NAMES'!$B:$AE,30,FALSE),'CATEGORY ID'!K:M,2,FALSE),""),"")</f>
        <v/>
      </c>
      <c r="BM653" s="101">
        <v>204</v>
      </c>
      <c r="BR653" s="101" t="str" cm="1">
        <f t="array" ref="BR653">IF(C653&gt;0,_xlfn.TEXTJOIN(";", TRUE,_xlfn.UNIQUE(_xlfn._xlws.FILTER(BF653:BQ653,(BF653:BQ653&gt;0)),TRUE,FALSE)),"")&amp;";"&amp;BS653</f>
        <v>30;2;111;95;204;</v>
      </c>
      <c r="BU653" s="106">
        <f>IF(C653&gt;0,+VLOOKUP($C653,'STYLE NAMES'!$B:$AC,26,FALSE),"")</f>
        <v>219.9</v>
      </c>
      <c r="BV653" s="106">
        <f>IF(C653&gt;0,+VLOOKUP($C653,'STYLE NAMES'!$B:$AC,27,FALSE),"")</f>
        <v>12090</v>
      </c>
      <c r="BW653" s="106">
        <f>IF(C653&gt;0,+VLOOKUP($C653,'STYLE NAMES'!$B:$AC,28,FALSE),"")</f>
        <v>252.88499999999999</v>
      </c>
      <c r="BY653"/>
      <c r="BZ653" s="101">
        <v>0</v>
      </c>
      <c r="CA653" s="137">
        <f t="shared" si="46"/>
        <v>1</v>
      </c>
      <c r="CB653" s="137" t="str">
        <f>+VLOOKUP(C653,'[2]STYLES &amp; MODELS MATRIX'!$A:$G,7,FALSE)</f>
        <v>HDJ</v>
      </c>
      <c r="CC653" s="137" t="str">
        <f>+VLOOKUP(C653,'[1]STYLES &amp; SIZE CHARTS'!$A:$H,8,FALSE)</f>
        <v>MB-BR1</v>
      </c>
      <c r="CD653" s="137">
        <v>1</v>
      </c>
      <c r="CE653" s="205"/>
      <c r="CF653" s="141"/>
    </row>
    <row r="654" spans="1:84" s="101" customFormat="1" ht="12" customHeight="1" x14ac:dyDescent="0.2">
      <c r="A654" s="102">
        <f t="shared" si="44"/>
        <v>8683711007067</v>
      </c>
      <c r="B654" s="101" t="s">
        <v>981</v>
      </c>
      <c r="C654" s="101" t="s">
        <v>1869</v>
      </c>
      <c r="D654" s="101" t="s">
        <v>1901</v>
      </c>
      <c r="E654" s="203" t="s">
        <v>2779</v>
      </c>
      <c r="F654" s="101" t="s">
        <v>2428</v>
      </c>
      <c r="G654" s="101" t="str">
        <f>IF(C654&gt;0,+VLOOKUP($C654,'STYLE NAMES'!$B:$AC,4,FALSE),"")</f>
        <v>RIDER</v>
      </c>
      <c r="H654" s="101" t="str">
        <f>IF(C654&gt;0,+VLOOKUP($C654,'STYLE NAMES'!$B:$AC,5,FALSE),"")</f>
        <v>MEN</v>
      </c>
      <c r="I654" s="101" t="str">
        <f>IF(C654&gt;0,+VLOOKUP($C654,'STYLE NAMES'!$B:$AC,6,FALSE),"")</f>
        <v>BOTTOMS</v>
      </c>
      <c r="J654" s="101" t="str">
        <f>IF(C654&gt;0,+VLOOKUP($C654,'STYLE NAMES'!$B:$AC,7,FALSE),"")</f>
        <v>MEN</v>
      </c>
      <c r="K654" s="101" t="str">
        <f>IF(C654&gt;0,+VLOOKUP($C654,'STYLE NAMES'!$B:$AC,8,FALSE),"")</f>
        <v>BREECHES</v>
      </c>
      <c r="L654" s="101" t="str">
        <f>IF(E654&gt;0,+VLOOKUP($E654,'CODE GENERATOR'!$D:$T,3,FALSE),"")</f>
        <v>A</v>
      </c>
      <c r="M654" s="101" t="str">
        <f>IF(E654&gt;0,+VLOOKUP($E654,'CODE GENERATOR'!$D:$T,4,FALSE),"")</f>
        <v>TECH JERSEY</v>
      </c>
      <c r="N654" s="101" t="str">
        <f>IF(E654&gt;0,+VLOOKUP($E654,'CODE GENERATOR'!$D:$T,6,FALSE),"")</f>
        <v>STORM GRAY</v>
      </c>
      <c r="O654" s="101" t="str">
        <f>IF(E654&gt;0,+VLOOKUP($E654,'CODE GENERATOR'!$D:$T,7,FALSE),"")</f>
        <v>STORM GRAY</v>
      </c>
      <c r="P654" s="101" t="str">
        <f t="shared" si="45"/>
        <v>STORM GRAY</v>
      </c>
      <c r="Q654" s="104" t="str">
        <f>IF(E654&gt;0,+VLOOKUP($E654,'CODE GENERATOR'!$D:$T,11,FALSE),"")</f>
        <v>R.BOTMN_BRC0066</v>
      </c>
      <c r="R654" s="104" t="str">
        <f>IF(E654&gt;0,+VLOOKUP($E654,'CODE GENERATOR'!$D:$T,12,FALSE),"")</f>
        <v>TJR0026STGSTG</v>
      </c>
      <c r="S654" s="104" t="str">
        <f>IF(E654&gt;0,+VLOOKUP($E654,'CODE GENERATOR'!$D:$T,13,FALSE),"")</f>
        <v>R.BOTMN_BRC0066_TJR0026STGSTG</v>
      </c>
      <c r="T654" s="104" t="str">
        <f t="shared" si="43"/>
        <v>R.BOTMN_BRC0066_TJR0026STGSTG_M / 46</v>
      </c>
      <c r="U654" s="105">
        <v>8683711007067</v>
      </c>
      <c r="V654" s="107" t="str" cm="1">
        <f t="array" ref="V654">_xlfn.TEXTJOIN(";", TRUE, _xlfn.UNIQUE(_xlfn._xlws.FILTER(P$3:P$10029, C$3:C$10029=C654)))</f>
        <v>WHITE;BEIGE;BLACK;NAVY;STORM GRAY;TAUPE</v>
      </c>
      <c r="W654" s="107" t="str" cm="1">
        <f t="array" ref="W654">_xlfn.TEXTJOIN(";", TRUE, _xlfn.UNIQUE(_xlfn._xlws.FILTER(F$3:F$10029, C$3:C$10029=C654)))</f>
        <v>S / 44;M / 46;L / 48;XL / 50;XXL / 52</v>
      </c>
      <c r="X654" s="101" t="str">
        <f>IF(E654&gt;0,+VLOOKUP($E654,'CODE GENERATOR'!$D:$AC,19,FALSE),0)</f>
        <v>2507_G_cavalier_ghost_0039</v>
      </c>
      <c r="Y654" s="101" t="str">
        <f>IF(E654&gt;0,+VLOOKUP($E654,'CODE GENERATOR'!$D:$AC,20,FALSE),0)</f>
        <v>2507_G_cavalier_ghost_0040</v>
      </c>
      <c r="Z654" s="101" t="str">
        <f>IF(E654&gt;0,+VLOOKUP($E654,'CODE GENERATOR'!$D:$AC,21,FALSE),0)</f>
        <v>2507_W_1473</v>
      </c>
      <c r="AA654" s="101" t="str">
        <f>IF(E654&gt;0,+VLOOKUP($E654,'CODE GENERATOR'!$D:$AC,22,FALSE),0)</f>
        <v>2507_W_1485</v>
      </c>
      <c r="AB654" s="101" t="str">
        <f>IF(E654&gt;0,+VLOOKUP($E654,'CODE GENERATOR'!$D:$AC,23,FALSE),0)</f>
        <v>2507_W_1460</v>
      </c>
      <c r="AC654" s="101" t="str">
        <f>IF(E654&gt;0,+VLOOKUP($E654,'CODE GENERATOR'!$D:$AC,24,FALSE),0)</f>
        <v>Cavaliers_Detay_36880</v>
      </c>
      <c r="AD654" s="101" t="str">
        <f>IF(E654&gt;0,+VLOOKUP($E654,'CODE GENERATOR'!$D:$AC,25,FALSE),0)</f>
        <v>2507_VW_Web_28</v>
      </c>
      <c r="AE654" s="101" t="str">
        <f>IF(E654&gt;0,+VLOOKUP($E654,'CODE GENERATOR'!$D:$AC,26,FALSE),0)</f>
        <v>Cavaliers_Detay_36877</v>
      </c>
      <c r="AF654" s="149" t="str">
        <f>IF($C654&gt;0,$C654&amp;" "&amp;$P654&amp;" "&amp;+VLOOKUP($C654,'STYLE NAMES'!$B:$AC,10,FALSE),"""")</f>
        <v>LEONARDO STORM GRAY MEN'S KNEE GRIP PRO BREECHES</v>
      </c>
      <c r="AG654" s="101" t="str">
        <f>"Enjoy our "&amp;(AF654)&amp;"; "&amp;IF(C654&gt;0,+VLOOKUP($C654,'STYLE NAMES'!$B:$AC,11,FALSE),"")</f>
        <v>Enjoy our LEONARDO STORM GRAY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4" s="101" t="str">
        <f>IF(C654&gt;0,+VLOOKUP($C654,'STYLE NAMES'!$B:$AC,12,FALSE),"")</f>
        <v>*Italian Premium fabric
*Extra-soft and comfortable technical jersey
*4-way stretch fabric
*Breathable and Quick Dry
*Wrinkle-free and Easy Care
*Knee Grip
Composition:
74% Micro PA /  26% Elasthane</v>
      </c>
      <c r="AI654" s="101" t="str">
        <f>IF(C654&gt;0,+VLOOKUP($C654,'STYLE NAMES'!$B:$AC,13,FALSE),"")</f>
        <v>Machine Wash at 30°C
Mild process
Iron at low temperature
Iron from REVERSE
Do NOT iron on logos or prints
Do not bleach
Do NOT Tumble Dry</v>
      </c>
      <c r="AJ654" s="149" t="str">
        <f>IF($C654&gt;0,$C654&amp;" "&amp;$P654&amp;" "&amp;+VLOOKUP($C654,'STYLE NAMES'!$B:$AC,14,FALSE),"""")</f>
        <v>LEONARDO STORM GRAY ERKEK PRO BİNİCİ PANTOLONU</v>
      </c>
      <c r="AK654" s="149" t="str">
        <f>"Cavalier SanMarco tarafından tasarlanan "&amp;(AJ654)&amp;"; "&amp;IF(C654&gt;0,+VLOOKUP($C654,'STYLE NAMES'!$B:$AC,15,FALSE),"")</f>
        <v>Cavalier SanMarco tarafından tasarlanan LEONARDO STORM GRAY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4" s="149" t="str">
        <f>IF(C654&gt;0,+VLOOKUP($C654,'STYLE NAMES'!$B:$AC,16,FALSE),"")</f>
        <v>*İtalyan Premium kumaş
*Ekstra yumuşak ve konforlu teknik jarse
*4 yönlü esneme özelliği
*Nefes alabilir ve hızlı kurur
*Kırışmaz ve kolay bakım
*Diz Grip
Bileşimi:
%74 Mikro PA / %26 Elastan</v>
      </c>
      <c r="AM654" s="149" t="str">
        <f>IF(C654&gt;0,+VLOOKUP($C654,'STYLE NAMES'!$B:$AC,17,FALSE),"")</f>
        <v>Makinede 30°C' de Yıkayın
Hassas Yıkama
Ilık ütü yapın
Tersten ütüleyin
Logo ve baskıları ÜTÜLEMEYİN
Çamaşır suyu kullanmayın
Kurutma Makinesinde Kurutmayın</v>
      </c>
      <c r="AN654" s="149" t="str">
        <f>IF($C654&gt;0,$C654&amp;" "&amp;$P654&amp;" "&amp;+VLOOKUP($C654,'STYLE NAMES'!$B:$AC,18,FALSE),"""")</f>
        <v>LEONARDO STORM GRAY PANTALONI KNEE GRIP PRO DA UOMO</v>
      </c>
      <c r="AO654" s="101" t="str">
        <f>"Disegnato da Cavalier SanMarco "&amp;(AN654)&amp;"; "&amp;IF(C654&gt;0,+VLOOKUP($C654,'STYLE NAMES'!$B:$AC,19,FALSE),"")</f>
        <v>Disegnato da Cavalier SanMarco LEONARDO STORM GRAY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4" s="101" t="str">
        <f>IF(C654&gt;0,+VLOOKUP($C654,'STYLE NAMES'!$B:$AC,20,FALSE),"")</f>
        <v>*Tessuto premium italiano
*Jersey tecnico extra morbido e confortevole
*Tessuto elasticizzato in 4 direzioni
*Traspirante e ad asciugatura rapida
*Antipiega e facile da curare
*Knee Grip
Composizione:
74% Micro PA / 26% Elastan</v>
      </c>
      <c r="AQ654" s="101" t="str">
        <f>IF(C654&gt;0,+VLOOKUP($C654,'STYLE NAMES'!$B:$AC,21,FALSE),"")</f>
        <v>Lavare in lavatrice a 30°C Ciclo delicato 
Stirare a bassa temperatura
Stirare al rovescio 
Non stirare su loghi o stampe 
Non candeggiare 
Non asciugare in asciugatrice</v>
      </c>
      <c r="AR654" s="101">
        <f>IF(D654&gt;0,+VLOOKUP($C654,'STYLE NAMES'!$B:$AC,22,FALSE),"")</f>
        <v>0</v>
      </c>
      <c r="AS654" s="101">
        <f>IF(E654&gt;0,+VLOOKUP($C654,'STYLE NAMES'!$B:$AC,23,FALSE),"")</f>
        <v>0</v>
      </c>
      <c r="AT654" s="101">
        <f>IF(F654&gt;0,+VLOOKUP($C654,'STYLE NAMES'!$B:$AC,24,FALSE),"")</f>
        <v>0</v>
      </c>
      <c r="AU654" s="101">
        <f>IF(G654&gt;0,+VLOOKUP($C654,'STYLE NAMES'!$B:$AC,25,FALSE),"")</f>
        <v>0</v>
      </c>
      <c r="AV654" s="101" t="str">
        <f>+VLOOKUP($S654,'CODE GENERATOR'!$P:$AM,15,FALSE)</f>
        <v>R.TOPMN_BLY0050_SUP0020NAVNAV</v>
      </c>
      <c r="AW654" s="101" t="str">
        <f>+VLOOKUP($S654,'CODE GENERATOR'!$P:$AM,16,FALSE)</f>
        <v>A.RACUX_BLT0015_BRD0012MLBMLB</v>
      </c>
      <c r="AX654" s="101" t="str">
        <f>+VLOOKUP($S654,'CODE GENERATOR'!$P:$AM,17,FALSE)</f>
        <v>A.RACAU_SOC0018_NYL00003XBST3</v>
      </c>
      <c r="AY654" s="101">
        <f>+VLOOKUP($S654,'CODE GENERATOR'!$P:$AM,18,FALSE)</f>
        <v>0</v>
      </c>
      <c r="AZ654" s="101">
        <f>+VLOOKUP($S654,'CODE GENERATOR'!$P:$AM,19,FALSE)</f>
        <v>0</v>
      </c>
      <c r="BA654" s="101">
        <f>+VLOOKUP($S654,'CODE GENERATOR'!$P:$AM,20,FALSE)</f>
        <v>0</v>
      </c>
      <c r="BB654" s="101">
        <f>+VLOOKUP($S654,'CODE GENERATOR'!$P:$AM,21,FALSE)</f>
        <v>0</v>
      </c>
      <c r="BC654" s="101">
        <f>+VLOOKUP($S654,'CODE GENERATOR'!$P:$AM,22,FALSE)</f>
        <v>0</v>
      </c>
      <c r="BD654" s="101">
        <f>+VLOOKUP($S654,'CODE GENERATOR'!$P:$AM,23,FALSE)</f>
        <v>0</v>
      </c>
      <c r="BE654" s="101">
        <f>+VLOOKUP($S654,'CODE GENERATOR'!$P:$AM,24,FALSE)</f>
        <v>0</v>
      </c>
      <c r="BF654" s="101">
        <f>IF(C654&gt;0,+VLOOKUP(G654,'CATEGORY ID'!$A$1:$L$118,3,FALSE),"")</f>
        <v>30</v>
      </c>
      <c r="BG654" s="101">
        <f>IF(C654&gt;0,+VLOOKUP(H654,'CATEGORY ID'!$D$1:$L$118,3,FALSE),"")</f>
        <v>2</v>
      </c>
      <c r="BH654" s="101">
        <f>IF(C654&gt;0,+VLOOKUP((+H654&amp;I654),'CATEGORY ID'!$H$1:$I$121,2,FALSE),"")</f>
        <v>111</v>
      </c>
      <c r="BJ654" s="101">
        <f>IF(C654&gt;0,IF(COUNTIF('CATEGORY ID'!$K$1:$K$121,+H654&amp;K654) &gt; 0, +VLOOKUP(+H654&amp;K654,'CATEGORY ID'!$K$1:$L$121,2,FALSE),""),"")</f>
        <v>95</v>
      </c>
      <c r="BK654" s="101" t="str">
        <f>IF(C654&gt;0,IF(COUNTIF('CATEGORY ID'!$K$124:$K$165, +VLOOKUP(C654,'STYLE NAMES'!$B:$AE,30,FALSE)) &gt; 0, +VLOOKUP(VLOOKUP(C654,'STYLE NAMES'!$B:$AE,30,FALSE),'CATEGORY ID'!K:M,2,FALSE),""),"")</f>
        <v/>
      </c>
      <c r="BM654" s="101">
        <v>204</v>
      </c>
      <c r="BR654" s="101" t="str" cm="1">
        <f t="array" ref="BR654">IF(C654&gt;0,_xlfn.TEXTJOIN(";", TRUE,_xlfn.UNIQUE(_xlfn._xlws.FILTER(BF654:BQ654,(BF654:BQ654&gt;0)),TRUE,FALSE)),"")&amp;";"&amp;BS654</f>
        <v>30;2;111;95;204;</v>
      </c>
      <c r="BU654" s="106">
        <f>IF(C654&gt;0,+VLOOKUP($C654,'STYLE NAMES'!$B:$AC,26,FALSE),"")</f>
        <v>219.9</v>
      </c>
      <c r="BV654" s="106">
        <f>IF(C654&gt;0,+VLOOKUP($C654,'STYLE NAMES'!$B:$AC,27,FALSE),"")</f>
        <v>12090</v>
      </c>
      <c r="BW654" s="106">
        <f>IF(C654&gt;0,+VLOOKUP($C654,'STYLE NAMES'!$B:$AC,28,FALSE),"")</f>
        <v>252.88499999999999</v>
      </c>
      <c r="BY654"/>
      <c r="BZ654" s="101">
        <v>10</v>
      </c>
      <c r="CA654" s="137">
        <f t="shared" si="46"/>
        <v>1</v>
      </c>
      <c r="CB654" s="137" t="str">
        <f>+VLOOKUP(C654,'[2]STYLES &amp; MODELS MATRIX'!$A:$G,7,FALSE)</f>
        <v>HDJ</v>
      </c>
      <c r="CC654" s="137" t="str">
        <f>+VLOOKUP(C654,'[1]STYLES &amp; SIZE CHARTS'!$A:$H,8,FALSE)</f>
        <v>MB-BR1</v>
      </c>
      <c r="CD654" s="137">
        <v>1</v>
      </c>
      <c r="CE654" s="205"/>
      <c r="CF654" s="141"/>
    </row>
    <row r="655" spans="1:84" s="101" customFormat="1" ht="12" customHeight="1" x14ac:dyDescent="0.2">
      <c r="A655" s="102">
        <f t="shared" si="44"/>
        <v>8683711007074</v>
      </c>
      <c r="B655" s="101" t="s">
        <v>981</v>
      </c>
      <c r="C655" s="101" t="s">
        <v>1869</v>
      </c>
      <c r="D655" s="101" t="s">
        <v>1901</v>
      </c>
      <c r="E655" s="203" t="s">
        <v>2779</v>
      </c>
      <c r="F655" s="101" t="s">
        <v>2429</v>
      </c>
      <c r="G655" s="101" t="str">
        <f>IF(C655&gt;0,+VLOOKUP($C655,'STYLE NAMES'!$B:$AC,4,FALSE),"")</f>
        <v>RIDER</v>
      </c>
      <c r="H655" s="101" t="str">
        <f>IF(C655&gt;0,+VLOOKUP($C655,'STYLE NAMES'!$B:$AC,5,FALSE),"")</f>
        <v>MEN</v>
      </c>
      <c r="I655" s="101" t="str">
        <f>IF(C655&gt;0,+VLOOKUP($C655,'STYLE NAMES'!$B:$AC,6,FALSE),"")</f>
        <v>BOTTOMS</v>
      </c>
      <c r="J655" s="101" t="str">
        <f>IF(C655&gt;0,+VLOOKUP($C655,'STYLE NAMES'!$B:$AC,7,FALSE),"")</f>
        <v>MEN</v>
      </c>
      <c r="K655" s="101" t="str">
        <f>IF(C655&gt;0,+VLOOKUP($C655,'STYLE NAMES'!$B:$AC,8,FALSE),"")</f>
        <v>BREECHES</v>
      </c>
      <c r="L655" s="101" t="str">
        <f>IF(E655&gt;0,+VLOOKUP($E655,'CODE GENERATOR'!$D:$T,3,FALSE),"")</f>
        <v>A</v>
      </c>
      <c r="M655" s="101" t="str">
        <f>IF(E655&gt;0,+VLOOKUP($E655,'CODE GENERATOR'!$D:$T,4,FALSE),"")</f>
        <v>TECH JERSEY</v>
      </c>
      <c r="N655" s="101" t="str">
        <f>IF(E655&gt;0,+VLOOKUP($E655,'CODE GENERATOR'!$D:$T,6,FALSE),"")</f>
        <v>STORM GRAY</v>
      </c>
      <c r="O655" s="101" t="str">
        <f>IF(E655&gt;0,+VLOOKUP($E655,'CODE GENERATOR'!$D:$T,7,FALSE),"")</f>
        <v>STORM GRAY</v>
      </c>
      <c r="P655" s="101" t="str">
        <f t="shared" si="45"/>
        <v>STORM GRAY</v>
      </c>
      <c r="Q655" s="104" t="str">
        <f>IF(E655&gt;0,+VLOOKUP($E655,'CODE GENERATOR'!$D:$T,11,FALSE),"")</f>
        <v>R.BOTMN_BRC0066</v>
      </c>
      <c r="R655" s="104" t="str">
        <f>IF(E655&gt;0,+VLOOKUP($E655,'CODE GENERATOR'!$D:$T,12,FALSE),"")</f>
        <v>TJR0026STGSTG</v>
      </c>
      <c r="S655" s="104" t="str">
        <f>IF(E655&gt;0,+VLOOKUP($E655,'CODE GENERATOR'!$D:$T,13,FALSE),"")</f>
        <v>R.BOTMN_BRC0066_TJR0026STGSTG</v>
      </c>
      <c r="T655" s="104" t="str">
        <f t="shared" si="43"/>
        <v>R.BOTMN_BRC0066_TJR0026STGSTG_L / 48</v>
      </c>
      <c r="U655" s="105">
        <v>8683711007074</v>
      </c>
      <c r="V655" s="107" t="str" cm="1">
        <f t="array" ref="V655">_xlfn.TEXTJOIN(";", TRUE, _xlfn.UNIQUE(_xlfn._xlws.FILTER(P$3:P$10029, C$3:C$10029=C655)))</f>
        <v>WHITE;BEIGE;BLACK;NAVY;STORM GRAY;TAUPE</v>
      </c>
      <c r="W655" s="107" t="str" cm="1">
        <f t="array" ref="W655">_xlfn.TEXTJOIN(";", TRUE, _xlfn.UNIQUE(_xlfn._xlws.FILTER(F$3:F$10029, C$3:C$10029=C655)))</f>
        <v>S / 44;M / 46;L / 48;XL / 50;XXL / 52</v>
      </c>
      <c r="X655" s="101" t="str">
        <f>IF(E655&gt;0,+VLOOKUP($E655,'CODE GENERATOR'!$D:$AC,19,FALSE),0)</f>
        <v>2507_G_cavalier_ghost_0039</v>
      </c>
      <c r="Y655" s="101" t="str">
        <f>IF(E655&gt;0,+VLOOKUP($E655,'CODE GENERATOR'!$D:$AC,20,FALSE),0)</f>
        <v>2507_G_cavalier_ghost_0040</v>
      </c>
      <c r="Z655" s="101" t="str">
        <f>IF(E655&gt;0,+VLOOKUP($E655,'CODE GENERATOR'!$D:$AC,21,FALSE),0)</f>
        <v>2507_W_1473</v>
      </c>
      <c r="AA655" s="101" t="str">
        <f>IF(E655&gt;0,+VLOOKUP($E655,'CODE GENERATOR'!$D:$AC,22,FALSE),0)</f>
        <v>2507_W_1485</v>
      </c>
      <c r="AB655" s="101" t="str">
        <f>IF(E655&gt;0,+VLOOKUP($E655,'CODE GENERATOR'!$D:$AC,23,FALSE),0)</f>
        <v>2507_W_1460</v>
      </c>
      <c r="AC655" s="101" t="str">
        <f>IF(E655&gt;0,+VLOOKUP($E655,'CODE GENERATOR'!$D:$AC,24,FALSE),0)</f>
        <v>Cavaliers_Detay_36880</v>
      </c>
      <c r="AD655" s="101" t="str">
        <f>IF(E655&gt;0,+VLOOKUP($E655,'CODE GENERATOR'!$D:$AC,25,FALSE),0)</f>
        <v>2507_VW_Web_28</v>
      </c>
      <c r="AE655" s="101" t="str">
        <f>IF(E655&gt;0,+VLOOKUP($E655,'CODE GENERATOR'!$D:$AC,26,FALSE),0)</f>
        <v>Cavaliers_Detay_36877</v>
      </c>
      <c r="AF655" s="149" t="str">
        <f>IF($C655&gt;0,$C655&amp;" "&amp;$P655&amp;" "&amp;+VLOOKUP($C655,'STYLE NAMES'!$B:$AC,10,FALSE),"""")</f>
        <v>LEONARDO STORM GRAY MEN'S KNEE GRIP PRO BREECHES</v>
      </c>
      <c r="AG655" s="101" t="str">
        <f>"Enjoy our "&amp;(AF655)&amp;"; "&amp;IF(C655&gt;0,+VLOOKUP($C655,'STYLE NAMES'!$B:$AC,11,FALSE),"")</f>
        <v>Enjoy our LEONARDO STORM GRAY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5" s="101" t="str">
        <f>IF(C655&gt;0,+VLOOKUP($C655,'STYLE NAMES'!$B:$AC,12,FALSE),"")</f>
        <v>*Italian Premium fabric
*Extra-soft and comfortable technical jersey
*4-way stretch fabric
*Breathable and Quick Dry
*Wrinkle-free and Easy Care
*Knee Grip
Composition:
74% Micro PA /  26% Elasthane</v>
      </c>
      <c r="AI655" s="101" t="str">
        <f>IF(C655&gt;0,+VLOOKUP($C655,'STYLE NAMES'!$B:$AC,13,FALSE),"")</f>
        <v>Machine Wash at 30°C
Mild process
Iron at low temperature
Iron from REVERSE
Do NOT iron on logos or prints
Do not bleach
Do NOT Tumble Dry</v>
      </c>
      <c r="AJ655" s="149" t="str">
        <f>IF($C655&gt;0,$C655&amp;" "&amp;$P655&amp;" "&amp;+VLOOKUP($C655,'STYLE NAMES'!$B:$AC,14,FALSE),"""")</f>
        <v>LEONARDO STORM GRAY ERKEK PRO BİNİCİ PANTOLONU</v>
      </c>
      <c r="AK655" s="149" t="str">
        <f>"Cavalier SanMarco tarafından tasarlanan "&amp;(AJ655)&amp;"; "&amp;IF(C655&gt;0,+VLOOKUP($C655,'STYLE NAMES'!$B:$AC,15,FALSE),"")</f>
        <v>Cavalier SanMarco tarafından tasarlanan LEONARDO STORM GRAY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5" s="149" t="str">
        <f>IF(C655&gt;0,+VLOOKUP($C655,'STYLE NAMES'!$B:$AC,16,FALSE),"")</f>
        <v>*İtalyan Premium kumaş
*Ekstra yumuşak ve konforlu teknik jarse
*4 yönlü esneme özelliği
*Nefes alabilir ve hızlı kurur
*Kırışmaz ve kolay bakım
*Diz Grip
Bileşimi:
%74 Mikro PA / %26 Elastan</v>
      </c>
      <c r="AM655" s="149" t="str">
        <f>IF(C655&gt;0,+VLOOKUP($C655,'STYLE NAMES'!$B:$AC,17,FALSE),"")</f>
        <v>Makinede 30°C' de Yıkayın
Hassas Yıkama
Ilık ütü yapın
Tersten ütüleyin
Logo ve baskıları ÜTÜLEMEYİN
Çamaşır suyu kullanmayın
Kurutma Makinesinde Kurutmayın</v>
      </c>
      <c r="AN655" s="149" t="str">
        <f>IF($C655&gt;0,$C655&amp;" "&amp;$P655&amp;" "&amp;+VLOOKUP($C655,'STYLE NAMES'!$B:$AC,18,FALSE),"""")</f>
        <v>LEONARDO STORM GRAY PANTALONI KNEE GRIP PRO DA UOMO</v>
      </c>
      <c r="AO655" s="101" t="str">
        <f>"Disegnato da Cavalier SanMarco "&amp;(AN655)&amp;"; "&amp;IF(C655&gt;0,+VLOOKUP($C655,'STYLE NAMES'!$B:$AC,19,FALSE),"")</f>
        <v>Disegnato da Cavalier SanMarco LEONARDO STORM GRAY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5" s="101" t="str">
        <f>IF(C655&gt;0,+VLOOKUP($C655,'STYLE NAMES'!$B:$AC,20,FALSE),"")</f>
        <v>*Tessuto premium italiano
*Jersey tecnico extra morbido e confortevole
*Tessuto elasticizzato in 4 direzioni
*Traspirante e ad asciugatura rapida
*Antipiega e facile da curare
*Knee Grip
Composizione:
74% Micro PA / 26% Elastan</v>
      </c>
      <c r="AQ655" s="101" t="str">
        <f>IF(C655&gt;0,+VLOOKUP($C655,'STYLE NAMES'!$B:$AC,21,FALSE),"")</f>
        <v>Lavare in lavatrice a 30°C Ciclo delicato 
Stirare a bassa temperatura
Stirare al rovescio 
Non stirare su loghi o stampe 
Non candeggiare 
Non asciugare in asciugatrice</v>
      </c>
      <c r="AR655" s="101">
        <f>IF(D655&gt;0,+VLOOKUP($C655,'STYLE NAMES'!$B:$AC,22,FALSE),"")</f>
        <v>0</v>
      </c>
      <c r="AS655" s="101">
        <f>IF(E655&gt;0,+VLOOKUP($C655,'STYLE NAMES'!$B:$AC,23,FALSE),"")</f>
        <v>0</v>
      </c>
      <c r="AT655" s="101">
        <f>IF(F655&gt;0,+VLOOKUP($C655,'STYLE NAMES'!$B:$AC,24,FALSE),"")</f>
        <v>0</v>
      </c>
      <c r="AU655" s="101">
        <f>IF(G655&gt;0,+VLOOKUP($C655,'STYLE NAMES'!$B:$AC,25,FALSE),"")</f>
        <v>0</v>
      </c>
      <c r="AV655" s="101" t="str">
        <f>+VLOOKUP($S655,'CODE GENERATOR'!$P:$AM,15,FALSE)</f>
        <v>R.TOPMN_BLY0050_SUP0020NAVNAV</v>
      </c>
      <c r="AW655" s="101" t="str">
        <f>+VLOOKUP($S655,'CODE GENERATOR'!$P:$AM,16,FALSE)</f>
        <v>A.RACUX_BLT0015_BRD0012MLBMLB</v>
      </c>
      <c r="AX655" s="101" t="str">
        <f>+VLOOKUP($S655,'CODE GENERATOR'!$P:$AM,17,FALSE)</f>
        <v>A.RACAU_SOC0018_NYL00003XBST3</v>
      </c>
      <c r="AY655" s="101">
        <f>+VLOOKUP($S655,'CODE GENERATOR'!$P:$AM,18,FALSE)</f>
        <v>0</v>
      </c>
      <c r="AZ655" s="101">
        <f>+VLOOKUP($S655,'CODE GENERATOR'!$P:$AM,19,FALSE)</f>
        <v>0</v>
      </c>
      <c r="BA655" s="101">
        <f>+VLOOKUP($S655,'CODE GENERATOR'!$P:$AM,20,FALSE)</f>
        <v>0</v>
      </c>
      <c r="BB655" s="101">
        <f>+VLOOKUP($S655,'CODE GENERATOR'!$P:$AM,21,FALSE)</f>
        <v>0</v>
      </c>
      <c r="BC655" s="101">
        <f>+VLOOKUP($S655,'CODE GENERATOR'!$P:$AM,22,FALSE)</f>
        <v>0</v>
      </c>
      <c r="BD655" s="101">
        <f>+VLOOKUP($S655,'CODE GENERATOR'!$P:$AM,23,FALSE)</f>
        <v>0</v>
      </c>
      <c r="BE655" s="101">
        <f>+VLOOKUP($S655,'CODE GENERATOR'!$P:$AM,24,FALSE)</f>
        <v>0</v>
      </c>
      <c r="BF655" s="101">
        <f>IF(C655&gt;0,+VLOOKUP(G655,'CATEGORY ID'!$A$1:$L$118,3,FALSE),"")</f>
        <v>30</v>
      </c>
      <c r="BG655" s="101">
        <f>IF(C655&gt;0,+VLOOKUP(H655,'CATEGORY ID'!$D$1:$L$118,3,FALSE),"")</f>
        <v>2</v>
      </c>
      <c r="BH655" s="101">
        <f>IF(C655&gt;0,+VLOOKUP((+H655&amp;I655),'CATEGORY ID'!$H$1:$I$121,2,FALSE),"")</f>
        <v>111</v>
      </c>
      <c r="BJ655" s="101">
        <f>IF(C655&gt;0,IF(COUNTIF('CATEGORY ID'!$K$1:$K$121,+H655&amp;K655) &gt; 0, +VLOOKUP(+H655&amp;K655,'CATEGORY ID'!$K$1:$L$121,2,FALSE),""),"")</f>
        <v>95</v>
      </c>
      <c r="BK655" s="101" t="str">
        <f>IF(C655&gt;0,IF(COUNTIF('CATEGORY ID'!$K$124:$K$165, +VLOOKUP(C655,'STYLE NAMES'!$B:$AE,30,FALSE)) &gt; 0, +VLOOKUP(VLOOKUP(C655,'STYLE NAMES'!$B:$AE,30,FALSE),'CATEGORY ID'!K:M,2,FALSE),""),"")</f>
        <v/>
      </c>
      <c r="BM655" s="101">
        <v>204</v>
      </c>
      <c r="BR655" s="101" t="str" cm="1">
        <f t="array" ref="BR655">IF(C655&gt;0,_xlfn.TEXTJOIN(";", TRUE,_xlfn.UNIQUE(_xlfn._xlws.FILTER(BF655:BQ655,(BF655:BQ655&gt;0)),TRUE,FALSE)),"")&amp;";"&amp;BS655</f>
        <v>30;2;111;95;204;</v>
      </c>
      <c r="BU655" s="106">
        <f>IF(C655&gt;0,+VLOOKUP($C655,'STYLE NAMES'!$B:$AC,26,FALSE),"")</f>
        <v>219.9</v>
      </c>
      <c r="BV655" s="106">
        <f>IF(C655&gt;0,+VLOOKUP($C655,'STYLE NAMES'!$B:$AC,27,FALSE),"")</f>
        <v>12090</v>
      </c>
      <c r="BW655" s="106">
        <f>IF(C655&gt;0,+VLOOKUP($C655,'STYLE NAMES'!$B:$AC,28,FALSE),"")</f>
        <v>252.88499999999999</v>
      </c>
      <c r="BY655"/>
      <c r="BZ655" s="101">
        <v>1</v>
      </c>
      <c r="CA655" s="137">
        <f t="shared" si="46"/>
        <v>1</v>
      </c>
      <c r="CB655" s="137" t="str">
        <f>+VLOOKUP(C655,'[2]STYLES &amp; MODELS MATRIX'!$A:$G,7,FALSE)</f>
        <v>HDJ</v>
      </c>
      <c r="CC655" s="137" t="str">
        <f>+VLOOKUP(C655,'[1]STYLES &amp; SIZE CHARTS'!$A:$H,8,FALSE)</f>
        <v>MB-BR1</v>
      </c>
      <c r="CD655" s="137">
        <v>1</v>
      </c>
      <c r="CE655" s="205"/>
      <c r="CF655" s="141"/>
    </row>
    <row r="656" spans="1:84" s="101" customFormat="1" ht="12" customHeight="1" x14ac:dyDescent="0.2">
      <c r="A656" s="102">
        <f t="shared" si="44"/>
        <v>8683711007081</v>
      </c>
      <c r="B656" s="101" t="s">
        <v>981</v>
      </c>
      <c r="C656" s="101" t="s">
        <v>1869</v>
      </c>
      <c r="D656" s="101" t="s">
        <v>1901</v>
      </c>
      <c r="E656" s="203" t="s">
        <v>2779</v>
      </c>
      <c r="F656" s="101" t="s">
        <v>2430</v>
      </c>
      <c r="G656" s="101" t="str">
        <f>IF(C656&gt;0,+VLOOKUP($C656,'STYLE NAMES'!$B:$AC,4,FALSE),"")</f>
        <v>RIDER</v>
      </c>
      <c r="H656" s="101" t="str">
        <f>IF(C656&gt;0,+VLOOKUP($C656,'STYLE NAMES'!$B:$AC,5,FALSE),"")</f>
        <v>MEN</v>
      </c>
      <c r="I656" s="101" t="str">
        <f>IF(C656&gt;0,+VLOOKUP($C656,'STYLE NAMES'!$B:$AC,6,FALSE),"")</f>
        <v>BOTTOMS</v>
      </c>
      <c r="J656" s="101" t="str">
        <f>IF(C656&gt;0,+VLOOKUP($C656,'STYLE NAMES'!$B:$AC,7,FALSE),"")</f>
        <v>MEN</v>
      </c>
      <c r="K656" s="101" t="str">
        <f>IF(C656&gt;0,+VLOOKUP($C656,'STYLE NAMES'!$B:$AC,8,FALSE),"")</f>
        <v>BREECHES</v>
      </c>
      <c r="L656" s="101" t="str">
        <f>IF(E656&gt;0,+VLOOKUP($E656,'CODE GENERATOR'!$D:$T,3,FALSE),"")</f>
        <v>A</v>
      </c>
      <c r="M656" s="101" t="str">
        <f>IF(E656&gt;0,+VLOOKUP($E656,'CODE GENERATOR'!$D:$T,4,FALSE),"")</f>
        <v>TECH JERSEY</v>
      </c>
      <c r="N656" s="101" t="str">
        <f>IF(E656&gt;0,+VLOOKUP($E656,'CODE GENERATOR'!$D:$T,6,FALSE),"")</f>
        <v>STORM GRAY</v>
      </c>
      <c r="O656" s="101" t="str">
        <f>IF(E656&gt;0,+VLOOKUP($E656,'CODE GENERATOR'!$D:$T,7,FALSE),"")</f>
        <v>STORM GRAY</v>
      </c>
      <c r="P656" s="101" t="str">
        <f t="shared" si="45"/>
        <v>STORM GRAY</v>
      </c>
      <c r="Q656" s="104" t="str">
        <f>IF(E656&gt;0,+VLOOKUP($E656,'CODE GENERATOR'!$D:$T,11,FALSE),"")</f>
        <v>R.BOTMN_BRC0066</v>
      </c>
      <c r="R656" s="104" t="str">
        <f>IF(E656&gt;0,+VLOOKUP($E656,'CODE GENERATOR'!$D:$T,12,FALSE),"")</f>
        <v>TJR0026STGSTG</v>
      </c>
      <c r="S656" s="104" t="str">
        <f>IF(E656&gt;0,+VLOOKUP($E656,'CODE GENERATOR'!$D:$T,13,FALSE),"")</f>
        <v>R.BOTMN_BRC0066_TJR0026STGSTG</v>
      </c>
      <c r="T656" s="104" t="str">
        <f t="shared" si="43"/>
        <v>R.BOTMN_BRC0066_TJR0026STGSTG_XL / 50</v>
      </c>
      <c r="U656" s="105">
        <v>8683711007081</v>
      </c>
      <c r="V656" s="107" t="str" cm="1">
        <f t="array" ref="V656">_xlfn.TEXTJOIN(";", TRUE, _xlfn.UNIQUE(_xlfn._xlws.FILTER(P$3:P$10029, C$3:C$10029=C656)))</f>
        <v>WHITE;BEIGE;BLACK;NAVY;STORM GRAY;TAUPE</v>
      </c>
      <c r="W656" s="107" t="str" cm="1">
        <f t="array" ref="W656">_xlfn.TEXTJOIN(";", TRUE, _xlfn.UNIQUE(_xlfn._xlws.FILTER(F$3:F$10029, C$3:C$10029=C656)))</f>
        <v>S / 44;M / 46;L / 48;XL / 50;XXL / 52</v>
      </c>
      <c r="X656" s="101" t="str">
        <f>IF(E656&gt;0,+VLOOKUP($E656,'CODE GENERATOR'!$D:$AC,19,FALSE),0)</f>
        <v>2507_G_cavalier_ghost_0039</v>
      </c>
      <c r="Y656" s="101" t="str">
        <f>IF(E656&gt;0,+VLOOKUP($E656,'CODE GENERATOR'!$D:$AC,20,FALSE),0)</f>
        <v>2507_G_cavalier_ghost_0040</v>
      </c>
      <c r="Z656" s="101" t="str">
        <f>IF(E656&gt;0,+VLOOKUP($E656,'CODE GENERATOR'!$D:$AC,21,FALSE),0)</f>
        <v>2507_W_1473</v>
      </c>
      <c r="AA656" s="101" t="str">
        <f>IF(E656&gt;0,+VLOOKUP($E656,'CODE GENERATOR'!$D:$AC,22,FALSE),0)</f>
        <v>2507_W_1485</v>
      </c>
      <c r="AB656" s="101" t="str">
        <f>IF(E656&gt;0,+VLOOKUP($E656,'CODE GENERATOR'!$D:$AC,23,FALSE),0)</f>
        <v>2507_W_1460</v>
      </c>
      <c r="AC656" s="101" t="str">
        <f>IF(E656&gt;0,+VLOOKUP($E656,'CODE GENERATOR'!$D:$AC,24,FALSE),0)</f>
        <v>Cavaliers_Detay_36880</v>
      </c>
      <c r="AD656" s="101" t="str">
        <f>IF(E656&gt;0,+VLOOKUP($E656,'CODE GENERATOR'!$D:$AC,25,FALSE),0)</f>
        <v>2507_VW_Web_28</v>
      </c>
      <c r="AE656" s="101" t="str">
        <f>IF(E656&gt;0,+VLOOKUP($E656,'CODE GENERATOR'!$D:$AC,26,FALSE),0)</f>
        <v>Cavaliers_Detay_36877</v>
      </c>
      <c r="AF656" s="149" t="str">
        <f>IF($C656&gt;0,$C656&amp;" "&amp;$P656&amp;" "&amp;+VLOOKUP($C656,'STYLE NAMES'!$B:$AC,10,FALSE),"""")</f>
        <v>LEONARDO STORM GRAY MEN'S KNEE GRIP PRO BREECHES</v>
      </c>
      <c r="AG656" s="101" t="str">
        <f>"Enjoy our "&amp;(AF656)&amp;"; "&amp;IF(C656&gt;0,+VLOOKUP($C656,'STYLE NAMES'!$B:$AC,11,FALSE),"")</f>
        <v>Enjoy our LEONARDO STORM GRAY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6" s="101" t="str">
        <f>IF(C656&gt;0,+VLOOKUP($C656,'STYLE NAMES'!$B:$AC,12,FALSE),"")</f>
        <v>*Italian Premium fabric
*Extra-soft and comfortable technical jersey
*4-way stretch fabric
*Breathable and Quick Dry
*Wrinkle-free and Easy Care
*Knee Grip
Composition:
74% Micro PA /  26% Elasthane</v>
      </c>
      <c r="AI656" s="101" t="str">
        <f>IF(C656&gt;0,+VLOOKUP($C656,'STYLE NAMES'!$B:$AC,13,FALSE),"")</f>
        <v>Machine Wash at 30°C
Mild process
Iron at low temperature
Iron from REVERSE
Do NOT iron on logos or prints
Do not bleach
Do NOT Tumble Dry</v>
      </c>
      <c r="AJ656" s="149" t="str">
        <f>IF($C656&gt;0,$C656&amp;" "&amp;$P656&amp;" "&amp;+VLOOKUP($C656,'STYLE NAMES'!$B:$AC,14,FALSE),"""")</f>
        <v>LEONARDO STORM GRAY ERKEK PRO BİNİCİ PANTOLONU</v>
      </c>
      <c r="AK656" s="149" t="str">
        <f>"Cavalier SanMarco tarafından tasarlanan "&amp;(AJ656)&amp;"; "&amp;IF(C656&gt;0,+VLOOKUP($C656,'STYLE NAMES'!$B:$AC,15,FALSE),"")</f>
        <v>Cavalier SanMarco tarafından tasarlanan LEONARDO STORM GRAY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6" s="149" t="str">
        <f>IF(C656&gt;0,+VLOOKUP($C656,'STYLE NAMES'!$B:$AC,16,FALSE),"")</f>
        <v>*İtalyan Premium kumaş
*Ekstra yumuşak ve konforlu teknik jarse
*4 yönlü esneme özelliği
*Nefes alabilir ve hızlı kurur
*Kırışmaz ve kolay bakım
*Diz Grip
Bileşimi:
%74 Mikro PA / %26 Elastan</v>
      </c>
      <c r="AM656" s="149" t="str">
        <f>IF(C656&gt;0,+VLOOKUP($C656,'STYLE NAMES'!$B:$AC,17,FALSE),"")</f>
        <v>Makinede 30°C' de Yıkayın
Hassas Yıkama
Ilık ütü yapın
Tersten ütüleyin
Logo ve baskıları ÜTÜLEMEYİN
Çamaşır suyu kullanmayın
Kurutma Makinesinde Kurutmayın</v>
      </c>
      <c r="AN656" s="149" t="str">
        <f>IF($C656&gt;0,$C656&amp;" "&amp;$P656&amp;" "&amp;+VLOOKUP($C656,'STYLE NAMES'!$B:$AC,18,FALSE),"""")</f>
        <v>LEONARDO STORM GRAY PANTALONI KNEE GRIP PRO DA UOMO</v>
      </c>
      <c r="AO656" s="101" t="str">
        <f>"Disegnato da Cavalier SanMarco "&amp;(AN656)&amp;"; "&amp;IF(C656&gt;0,+VLOOKUP($C656,'STYLE NAMES'!$B:$AC,19,FALSE),"")</f>
        <v>Disegnato da Cavalier SanMarco LEONARDO STORM GRAY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6" s="101" t="str">
        <f>IF(C656&gt;0,+VLOOKUP($C656,'STYLE NAMES'!$B:$AC,20,FALSE),"")</f>
        <v>*Tessuto premium italiano
*Jersey tecnico extra morbido e confortevole
*Tessuto elasticizzato in 4 direzioni
*Traspirante e ad asciugatura rapida
*Antipiega e facile da curare
*Knee Grip
Composizione:
74% Micro PA / 26% Elastan</v>
      </c>
      <c r="AQ656" s="101" t="str">
        <f>IF(C656&gt;0,+VLOOKUP($C656,'STYLE NAMES'!$B:$AC,21,FALSE),"")</f>
        <v>Lavare in lavatrice a 30°C Ciclo delicato 
Stirare a bassa temperatura
Stirare al rovescio 
Non stirare su loghi o stampe 
Non candeggiare 
Non asciugare in asciugatrice</v>
      </c>
      <c r="AR656" s="101">
        <f>IF(D656&gt;0,+VLOOKUP($C656,'STYLE NAMES'!$B:$AC,22,FALSE),"")</f>
        <v>0</v>
      </c>
      <c r="AS656" s="101">
        <f>IF(E656&gt;0,+VLOOKUP($C656,'STYLE NAMES'!$B:$AC,23,FALSE),"")</f>
        <v>0</v>
      </c>
      <c r="AT656" s="101">
        <f>IF(F656&gt;0,+VLOOKUP($C656,'STYLE NAMES'!$B:$AC,24,FALSE),"")</f>
        <v>0</v>
      </c>
      <c r="AU656" s="101">
        <f>IF(G656&gt;0,+VLOOKUP($C656,'STYLE NAMES'!$B:$AC,25,FALSE),"")</f>
        <v>0</v>
      </c>
      <c r="AV656" s="101" t="str">
        <f>+VLOOKUP($S656,'CODE GENERATOR'!$P:$AM,15,FALSE)</f>
        <v>R.TOPMN_BLY0050_SUP0020NAVNAV</v>
      </c>
      <c r="AW656" s="101" t="str">
        <f>+VLOOKUP($S656,'CODE GENERATOR'!$P:$AM,16,FALSE)</f>
        <v>A.RACUX_BLT0015_BRD0012MLBMLB</v>
      </c>
      <c r="AX656" s="101" t="str">
        <f>+VLOOKUP($S656,'CODE GENERATOR'!$P:$AM,17,FALSE)</f>
        <v>A.RACAU_SOC0018_NYL00003XBST3</v>
      </c>
      <c r="AY656" s="101">
        <f>+VLOOKUP($S656,'CODE GENERATOR'!$P:$AM,18,FALSE)</f>
        <v>0</v>
      </c>
      <c r="AZ656" s="101">
        <f>+VLOOKUP($S656,'CODE GENERATOR'!$P:$AM,19,FALSE)</f>
        <v>0</v>
      </c>
      <c r="BA656" s="101">
        <f>+VLOOKUP($S656,'CODE GENERATOR'!$P:$AM,20,FALSE)</f>
        <v>0</v>
      </c>
      <c r="BB656" s="101">
        <f>+VLOOKUP($S656,'CODE GENERATOR'!$P:$AM,21,FALSE)</f>
        <v>0</v>
      </c>
      <c r="BC656" s="101">
        <f>+VLOOKUP($S656,'CODE GENERATOR'!$P:$AM,22,FALSE)</f>
        <v>0</v>
      </c>
      <c r="BD656" s="101">
        <f>+VLOOKUP($S656,'CODE GENERATOR'!$P:$AM,23,FALSE)</f>
        <v>0</v>
      </c>
      <c r="BE656" s="101">
        <f>+VLOOKUP($S656,'CODE GENERATOR'!$P:$AM,24,FALSE)</f>
        <v>0</v>
      </c>
      <c r="BF656" s="101">
        <f>IF(C656&gt;0,+VLOOKUP(G656,'CATEGORY ID'!$A$1:$L$118,3,FALSE),"")</f>
        <v>30</v>
      </c>
      <c r="BG656" s="101">
        <f>IF(C656&gt;0,+VLOOKUP(H656,'CATEGORY ID'!$D$1:$L$118,3,FALSE),"")</f>
        <v>2</v>
      </c>
      <c r="BH656" s="101">
        <f>IF(C656&gt;0,+VLOOKUP((+H656&amp;I656),'CATEGORY ID'!$H$1:$I$121,2,FALSE),"")</f>
        <v>111</v>
      </c>
      <c r="BJ656" s="101">
        <f>IF(C656&gt;0,IF(COUNTIF('CATEGORY ID'!$K$1:$K$121,+H656&amp;K656) &gt; 0, +VLOOKUP(+H656&amp;K656,'CATEGORY ID'!$K$1:$L$121,2,FALSE),""),"")</f>
        <v>95</v>
      </c>
      <c r="BK656" s="101" t="str">
        <f>IF(C656&gt;0,IF(COUNTIF('CATEGORY ID'!$K$124:$K$165, +VLOOKUP(C656,'STYLE NAMES'!$B:$AE,30,FALSE)) &gt; 0, +VLOOKUP(VLOOKUP(C656,'STYLE NAMES'!$B:$AE,30,FALSE),'CATEGORY ID'!K:M,2,FALSE),""),"")</f>
        <v/>
      </c>
      <c r="BM656" s="101">
        <v>204</v>
      </c>
      <c r="BR656" s="101" t="str" cm="1">
        <f t="array" ref="BR656">IF(C656&gt;0,_xlfn.TEXTJOIN(";", TRUE,_xlfn.UNIQUE(_xlfn._xlws.FILTER(BF656:BQ656,(BF656:BQ656&gt;0)),TRUE,FALSE)),"")&amp;";"&amp;BS656</f>
        <v>30;2;111;95;204;</v>
      </c>
      <c r="BU656" s="106">
        <f>IF(C656&gt;0,+VLOOKUP($C656,'STYLE NAMES'!$B:$AC,26,FALSE),"")</f>
        <v>219.9</v>
      </c>
      <c r="BV656" s="106">
        <f>IF(C656&gt;0,+VLOOKUP($C656,'STYLE NAMES'!$B:$AC,27,FALSE),"")</f>
        <v>12090</v>
      </c>
      <c r="BW656" s="106">
        <f>IF(C656&gt;0,+VLOOKUP($C656,'STYLE NAMES'!$B:$AC,28,FALSE),"")</f>
        <v>252.88499999999999</v>
      </c>
      <c r="BY656"/>
      <c r="BZ656" s="101">
        <v>2</v>
      </c>
      <c r="CA656" s="137">
        <f t="shared" si="46"/>
        <v>1</v>
      </c>
      <c r="CB656" s="137" t="str">
        <f>+VLOOKUP(C656,'[2]STYLES &amp; MODELS MATRIX'!$A:$G,7,FALSE)</f>
        <v>HDJ</v>
      </c>
      <c r="CC656" s="137" t="str">
        <f>+VLOOKUP(C656,'[1]STYLES &amp; SIZE CHARTS'!$A:$H,8,FALSE)</f>
        <v>MB-BR1</v>
      </c>
      <c r="CD656" s="137">
        <v>1</v>
      </c>
      <c r="CE656" s="205"/>
      <c r="CF656" s="141"/>
    </row>
    <row r="657" spans="1:84" s="101" customFormat="1" ht="12" customHeight="1" x14ac:dyDescent="0.2">
      <c r="A657" s="102">
        <f t="shared" si="44"/>
        <v>8683711007098</v>
      </c>
      <c r="B657" s="101" t="s">
        <v>981</v>
      </c>
      <c r="C657" s="101" t="s">
        <v>1869</v>
      </c>
      <c r="D657" s="101" t="s">
        <v>1901</v>
      </c>
      <c r="E657" s="203" t="s">
        <v>2779</v>
      </c>
      <c r="F657" s="101" t="s">
        <v>2431</v>
      </c>
      <c r="G657" s="101" t="str">
        <f>IF(C657&gt;0,+VLOOKUP($C657,'STYLE NAMES'!$B:$AC,4,FALSE),"")</f>
        <v>RIDER</v>
      </c>
      <c r="H657" s="101" t="str">
        <f>IF(C657&gt;0,+VLOOKUP($C657,'STYLE NAMES'!$B:$AC,5,FALSE),"")</f>
        <v>MEN</v>
      </c>
      <c r="I657" s="101" t="str">
        <f>IF(C657&gt;0,+VLOOKUP($C657,'STYLE NAMES'!$B:$AC,6,FALSE),"")</f>
        <v>BOTTOMS</v>
      </c>
      <c r="J657" s="101" t="str">
        <f>IF(C657&gt;0,+VLOOKUP($C657,'STYLE NAMES'!$B:$AC,7,FALSE),"")</f>
        <v>MEN</v>
      </c>
      <c r="K657" s="101" t="str">
        <f>IF(C657&gt;0,+VLOOKUP($C657,'STYLE NAMES'!$B:$AC,8,FALSE),"")</f>
        <v>BREECHES</v>
      </c>
      <c r="L657" s="101" t="str">
        <f>IF(E657&gt;0,+VLOOKUP($E657,'CODE GENERATOR'!$D:$T,3,FALSE),"")</f>
        <v>A</v>
      </c>
      <c r="M657" s="101" t="str">
        <f>IF(E657&gt;0,+VLOOKUP($E657,'CODE GENERATOR'!$D:$T,4,FALSE),"")</f>
        <v>TECH JERSEY</v>
      </c>
      <c r="N657" s="101" t="str">
        <f>IF(E657&gt;0,+VLOOKUP($E657,'CODE GENERATOR'!$D:$T,6,FALSE),"")</f>
        <v>STORM GRAY</v>
      </c>
      <c r="O657" s="101" t="str">
        <f>IF(E657&gt;0,+VLOOKUP($E657,'CODE GENERATOR'!$D:$T,7,FALSE),"")</f>
        <v>STORM GRAY</v>
      </c>
      <c r="P657" s="101" t="str">
        <f t="shared" si="45"/>
        <v>STORM GRAY</v>
      </c>
      <c r="Q657" s="104" t="str">
        <f>IF(E657&gt;0,+VLOOKUP($E657,'CODE GENERATOR'!$D:$T,11,FALSE),"")</f>
        <v>R.BOTMN_BRC0066</v>
      </c>
      <c r="R657" s="104" t="str">
        <f>IF(E657&gt;0,+VLOOKUP($E657,'CODE GENERATOR'!$D:$T,12,FALSE),"")</f>
        <v>TJR0026STGSTG</v>
      </c>
      <c r="S657" s="104" t="str">
        <f>IF(E657&gt;0,+VLOOKUP($E657,'CODE GENERATOR'!$D:$T,13,FALSE),"")</f>
        <v>R.BOTMN_BRC0066_TJR0026STGSTG</v>
      </c>
      <c r="T657" s="104" t="str">
        <f t="shared" si="43"/>
        <v>R.BOTMN_BRC0066_TJR0026STGSTG_XXL / 52</v>
      </c>
      <c r="U657" s="105">
        <v>8683711007098</v>
      </c>
      <c r="V657" s="107" t="str" cm="1">
        <f t="array" ref="V657">_xlfn.TEXTJOIN(";", TRUE, _xlfn.UNIQUE(_xlfn._xlws.FILTER(P$3:P$10029, C$3:C$10029=C657)))</f>
        <v>WHITE;BEIGE;BLACK;NAVY;STORM GRAY;TAUPE</v>
      </c>
      <c r="W657" s="107" t="str" cm="1">
        <f t="array" ref="W657">_xlfn.TEXTJOIN(";", TRUE, _xlfn.UNIQUE(_xlfn._xlws.FILTER(F$3:F$10029, C$3:C$10029=C657)))</f>
        <v>S / 44;M / 46;L / 48;XL / 50;XXL / 52</v>
      </c>
      <c r="X657" s="101" t="str">
        <f>IF(E657&gt;0,+VLOOKUP($E657,'CODE GENERATOR'!$D:$AC,19,FALSE),0)</f>
        <v>2507_G_cavalier_ghost_0039</v>
      </c>
      <c r="Y657" s="101" t="str">
        <f>IF(E657&gt;0,+VLOOKUP($E657,'CODE GENERATOR'!$D:$AC,20,FALSE),0)</f>
        <v>2507_G_cavalier_ghost_0040</v>
      </c>
      <c r="Z657" s="101" t="str">
        <f>IF(E657&gt;0,+VLOOKUP($E657,'CODE GENERATOR'!$D:$AC,21,FALSE),0)</f>
        <v>2507_W_1473</v>
      </c>
      <c r="AA657" s="101" t="str">
        <f>IF(E657&gt;0,+VLOOKUP($E657,'CODE GENERATOR'!$D:$AC,22,FALSE),0)</f>
        <v>2507_W_1485</v>
      </c>
      <c r="AB657" s="101" t="str">
        <f>IF(E657&gt;0,+VLOOKUP($E657,'CODE GENERATOR'!$D:$AC,23,FALSE),0)</f>
        <v>2507_W_1460</v>
      </c>
      <c r="AC657" s="101" t="str">
        <f>IF(E657&gt;0,+VLOOKUP($E657,'CODE GENERATOR'!$D:$AC,24,FALSE),0)</f>
        <v>Cavaliers_Detay_36880</v>
      </c>
      <c r="AD657" s="101" t="str">
        <f>IF(E657&gt;0,+VLOOKUP($E657,'CODE GENERATOR'!$D:$AC,25,FALSE),0)</f>
        <v>2507_VW_Web_28</v>
      </c>
      <c r="AE657" s="101" t="str">
        <f>IF(E657&gt;0,+VLOOKUP($E657,'CODE GENERATOR'!$D:$AC,26,FALSE),0)</f>
        <v>Cavaliers_Detay_36877</v>
      </c>
      <c r="AF657" s="149" t="str">
        <f>IF($C657&gt;0,$C657&amp;" "&amp;$P657&amp;" "&amp;+VLOOKUP($C657,'STYLE NAMES'!$B:$AC,10,FALSE),"""")</f>
        <v>LEONARDO STORM GRAY MEN'S KNEE GRIP PRO BREECHES</v>
      </c>
      <c r="AG657" s="101" t="str">
        <f>"Enjoy our "&amp;(AF657)&amp;"; "&amp;IF(C657&gt;0,+VLOOKUP($C657,'STYLE NAMES'!$B:$AC,11,FALSE),"")</f>
        <v>Enjoy our LEONARDO STORM GRAY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7" s="101" t="str">
        <f>IF(C657&gt;0,+VLOOKUP($C657,'STYLE NAMES'!$B:$AC,12,FALSE),"")</f>
        <v>*Italian Premium fabric
*Extra-soft and comfortable technical jersey
*4-way stretch fabric
*Breathable and Quick Dry
*Wrinkle-free and Easy Care
*Knee Grip
Composition:
74% Micro PA /  26% Elasthane</v>
      </c>
      <c r="AI657" s="101" t="str">
        <f>IF(C657&gt;0,+VLOOKUP($C657,'STYLE NAMES'!$B:$AC,13,FALSE),"")</f>
        <v>Machine Wash at 30°C
Mild process
Iron at low temperature
Iron from REVERSE
Do NOT iron on logos or prints
Do not bleach
Do NOT Tumble Dry</v>
      </c>
      <c r="AJ657" s="149" t="str">
        <f>IF($C657&gt;0,$C657&amp;" "&amp;$P657&amp;" "&amp;+VLOOKUP($C657,'STYLE NAMES'!$B:$AC,14,FALSE),"""")</f>
        <v>LEONARDO STORM GRAY ERKEK PRO BİNİCİ PANTOLONU</v>
      </c>
      <c r="AK657" s="149" t="str">
        <f>"Cavalier SanMarco tarafından tasarlanan "&amp;(AJ657)&amp;"; "&amp;IF(C657&gt;0,+VLOOKUP($C657,'STYLE NAMES'!$B:$AC,15,FALSE),"")</f>
        <v>Cavalier SanMarco tarafından tasarlanan LEONARDO STORM GRAY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7" s="149" t="str">
        <f>IF(C657&gt;0,+VLOOKUP($C657,'STYLE NAMES'!$B:$AC,16,FALSE),"")</f>
        <v>*İtalyan Premium kumaş
*Ekstra yumuşak ve konforlu teknik jarse
*4 yönlü esneme özelliği
*Nefes alabilir ve hızlı kurur
*Kırışmaz ve kolay bakım
*Diz Grip
Bileşimi:
%74 Mikro PA / %26 Elastan</v>
      </c>
      <c r="AM657" s="149" t="str">
        <f>IF(C657&gt;0,+VLOOKUP($C657,'STYLE NAMES'!$B:$AC,17,FALSE),"")</f>
        <v>Makinede 30°C' de Yıkayın
Hassas Yıkama
Ilık ütü yapın
Tersten ütüleyin
Logo ve baskıları ÜTÜLEMEYİN
Çamaşır suyu kullanmayın
Kurutma Makinesinde Kurutmayın</v>
      </c>
      <c r="AN657" s="149" t="str">
        <f>IF($C657&gt;0,$C657&amp;" "&amp;$P657&amp;" "&amp;+VLOOKUP($C657,'STYLE NAMES'!$B:$AC,18,FALSE),"""")</f>
        <v>LEONARDO STORM GRAY PANTALONI KNEE GRIP PRO DA UOMO</v>
      </c>
      <c r="AO657" s="101" t="str">
        <f>"Disegnato da Cavalier SanMarco "&amp;(AN657)&amp;"; "&amp;IF(C657&gt;0,+VLOOKUP($C657,'STYLE NAMES'!$B:$AC,19,FALSE),"")</f>
        <v>Disegnato da Cavalier SanMarco LEONARDO STORM GRAY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7" s="101" t="str">
        <f>IF(C657&gt;0,+VLOOKUP($C657,'STYLE NAMES'!$B:$AC,20,FALSE),"")</f>
        <v>*Tessuto premium italiano
*Jersey tecnico extra morbido e confortevole
*Tessuto elasticizzato in 4 direzioni
*Traspirante e ad asciugatura rapida
*Antipiega e facile da curare
*Knee Grip
Composizione:
74% Micro PA / 26% Elastan</v>
      </c>
      <c r="AQ657" s="101" t="str">
        <f>IF(C657&gt;0,+VLOOKUP($C657,'STYLE NAMES'!$B:$AC,21,FALSE),"")</f>
        <v>Lavare in lavatrice a 30°C Ciclo delicato 
Stirare a bassa temperatura
Stirare al rovescio 
Non stirare su loghi o stampe 
Non candeggiare 
Non asciugare in asciugatrice</v>
      </c>
      <c r="AR657" s="101">
        <f>IF(D657&gt;0,+VLOOKUP($C657,'STYLE NAMES'!$B:$AC,22,FALSE),"")</f>
        <v>0</v>
      </c>
      <c r="AS657" s="101">
        <f>IF(E657&gt;0,+VLOOKUP($C657,'STYLE NAMES'!$B:$AC,23,FALSE),"")</f>
        <v>0</v>
      </c>
      <c r="AT657" s="101">
        <f>IF(F657&gt;0,+VLOOKUP($C657,'STYLE NAMES'!$B:$AC,24,FALSE),"")</f>
        <v>0</v>
      </c>
      <c r="AU657" s="101">
        <f>IF(G657&gt;0,+VLOOKUP($C657,'STYLE NAMES'!$B:$AC,25,FALSE),"")</f>
        <v>0</v>
      </c>
      <c r="AV657" s="101" t="str">
        <f>+VLOOKUP($S657,'CODE GENERATOR'!$P:$AM,15,FALSE)</f>
        <v>R.TOPMN_BLY0050_SUP0020NAVNAV</v>
      </c>
      <c r="AW657" s="101" t="str">
        <f>+VLOOKUP($S657,'CODE GENERATOR'!$P:$AM,16,FALSE)</f>
        <v>A.RACUX_BLT0015_BRD0012MLBMLB</v>
      </c>
      <c r="AX657" s="101" t="str">
        <f>+VLOOKUP($S657,'CODE GENERATOR'!$P:$AM,17,FALSE)</f>
        <v>A.RACAU_SOC0018_NYL00003XBST3</v>
      </c>
      <c r="AY657" s="101">
        <f>+VLOOKUP($S657,'CODE GENERATOR'!$P:$AM,18,FALSE)</f>
        <v>0</v>
      </c>
      <c r="AZ657" s="101">
        <f>+VLOOKUP($S657,'CODE GENERATOR'!$P:$AM,19,FALSE)</f>
        <v>0</v>
      </c>
      <c r="BA657" s="101">
        <f>+VLOOKUP($S657,'CODE GENERATOR'!$P:$AM,20,FALSE)</f>
        <v>0</v>
      </c>
      <c r="BB657" s="101">
        <f>+VLOOKUP($S657,'CODE GENERATOR'!$P:$AM,21,FALSE)</f>
        <v>0</v>
      </c>
      <c r="BC657" s="101">
        <f>+VLOOKUP($S657,'CODE GENERATOR'!$P:$AM,22,FALSE)</f>
        <v>0</v>
      </c>
      <c r="BD657" s="101">
        <f>+VLOOKUP($S657,'CODE GENERATOR'!$P:$AM,23,FALSE)</f>
        <v>0</v>
      </c>
      <c r="BE657" s="101">
        <f>+VLOOKUP($S657,'CODE GENERATOR'!$P:$AM,24,FALSE)</f>
        <v>0</v>
      </c>
      <c r="BF657" s="101">
        <f>IF(C657&gt;0,+VLOOKUP(G657,'CATEGORY ID'!$A$1:$L$118,3,FALSE),"")</f>
        <v>30</v>
      </c>
      <c r="BG657" s="101">
        <f>IF(C657&gt;0,+VLOOKUP(H657,'CATEGORY ID'!$D$1:$L$118,3,FALSE),"")</f>
        <v>2</v>
      </c>
      <c r="BH657" s="101">
        <f>IF(C657&gt;0,+VLOOKUP((+H657&amp;I657),'CATEGORY ID'!$H$1:$I$121,2,FALSE),"")</f>
        <v>111</v>
      </c>
      <c r="BJ657" s="101">
        <f>IF(C657&gt;0,IF(COUNTIF('CATEGORY ID'!$K$1:$K$121,+H657&amp;K657) &gt; 0, +VLOOKUP(+H657&amp;K657,'CATEGORY ID'!$K$1:$L$121,2,FALSE),""),"")</f>
        <v>95</v>
      </c>
      <c r="BK657" s="101" t="str">
        <f>IF(C657&gt;0,IF(COUNTIF('CATEGORY ID'!$K$124:$K$165, +VLOOKUP(C657,'STYLE NAMES'!$B:$AE,30,FALSE)) &gt; 0, +VLOOKUP(VLOOKUP(C657,'STYLE NAMES'!$B:$AE,30,FALSE),'CATEGORY ID'!K:M,2,FALSE),""),"")</f>
        <v/>
      </c>
      <c r="BM657" s="101">
        <v>204</v>
      </c>
      <c r="BR657" s="101" t="str" cm="1">
        <f t="array" ref="BR657">IF(C657&gt;0,_xlfn.TEXTJOIN(";", TRUE,_xlfn.UNIQUE(_xlfn._xlws.FILTER(BF657:BQ657,(BF657:BQ657&gt;0)),TRUE,FALSE)),"")&amp;";"&amp;BS657</f>
        <v>30;2;111;95;204;</v>
      </c>
      <c r="BU657" s="106">
        <f>IF(C657&gt;0,+VLOOKUP($C657,'STYLE NAMES'!$B:$AC,26,FALSE),"")</f>
        <v>219.9</v>
      </c>
      <c r="BV657" s="106">
        <f>IF(C657&gt;0,+VLOOKUP($C657,'STYLE NAMES'!$B:$AC,27,FALSE),"")</f>
        <v>12090</v>
      </c>
      <c r="BW657" s="106">
        <f>IF(C657&gt;0,+VLOOKUP($C657,'STYLE NAMES'!$B:$AC,28,FALSE),"")</f>
        <v>252.88499999999999</v>
      </c>
      <c r="BY657"/>
      <c r="BZ657" s="101">
        <v>1</v>
      </c>
      <c r="CA657" s="137">
        <f t="shared" si="46"/>
        <v>1</v>
      </c>
      <c r="CB657" s="137" t="str">
        <f>+VLOOKUP(C657,'[2]STYLES &amp; MODELS MATRIX'!$A:$G,7,FALSE)</f>
        <v>HDJ</v>
      </c>
      <c r="CC657" s="137" t="str">
        <f>+VLOOKUP(C657,'[1]STYLES &amp; SIZE CHARTS'!$A:$H,8,FALSE)</f>
        <v>MB-BR1</v>
      </c>
      <c r="CD657" s="137">
        <v>1</v>
      </c>
      <c r="CE657" s="205"/>
      <c r="CF657" s="141"/>
    </row>
    <row r="658" spans="1:84" s="101" customFormat="1" ht="12" customHeight="1" x14ac:dyDescent="0.2">
      <c r="A658" s="102">
        <f t="shared" si="44"/>
        <v>8683711007104</v>
      </c>
      <c r="B658" s="101" t="s">
        <v>981</v>
      </c>
      <c r="C658" s="101" t="s">
        <v>1869</v>
      </c>
      <c r="D658" s="101" t="s">
        <v>1901</v>
      </c>
      <c r="E658" s="203" t="s">
        <v>2435</v>
      </c>
      <c r="F658" s="101" t="s">
        <v>2427</v>
      </c>
      <c r="G658" s="101" t="str">
        <f>IF(C658&gt;0,+VLOOKUP($C658,'STYLE NAMES'!$B:$AC,4,FALSE),"")</f>
        <v>RIDER</v>
      </c>
      <c r="H658" s="101" t="str">
        <f>IF(C658&gt;0,+VLOOKUP($C658,'STYLE NAMES'!$B:$AC,5,FALSE),"")</f>
        <v>MEN</v>
      </c>
      <c r="I658" s="101" t="str">
        <f>IF(C658&gt;0,+VLOOKUP($C658,'STYLE NAMES'!$B:$AC,6,FALSE),"")</f>
        <v>BOTTOMS</v>
      </c>
      <c r="J658" s="101" t="str">
        <f>IF(C658&gt;0,+VLOOKUP($C658,'STYLE NAMES'!$B:$AC,7,FALSE),"")</f>
        <v>MEN</v>
      </c>
      <c r="K658" s="101" t="str">
        <f>IF(C658&gt;0,+VLOOKUP($C658,'STYLE NAMES'!$B:$AC,8,FALSE),"")</f>
        <v>BREECHES</v>
      </c>
      <c r="L658" s="101" t="str">
        <f>IF(E658&gt;0,+VLOOKUP($E658,'CODE GENERATOR'!$D:$T,3,FALSE),"")</f>
        <v>A</v>
      </c>
      <c r="M658" s="101" t="str">
        <f>IF(E658&gt;0,+VLOOKUP($E658,'CODE GENERATOR'!$D:$T,4,FALSE),"")</f>
        <v>TECH JERSEY</v>
      </c>
      <c r="N658" s="101" t="str">
        <f>IF(E658&gt;0,+VLOOKUP($E658,'CODE GENERATOR'!$D:$T,6,FALSE),"")</f>
        <v>TAUPE</v>
      </c>
      <c r="O658" s="101" t="str">
        <f>IF(E658&gt;0,+VLOOKUP($E658,'CODE GENERATOR'!$D:$T,7,FALSE),"")</f>
        <v>TAUPE</v>
      </c>
      <c r="P658" s="101" t="str">
        <f t="shared" si="45"/>
        <v>TAUPE</v>
      </c>
      <c r="Q658" s="104" t="str">
        <f>IF(E658&gt;0,+VLOOKUP($E658,'CODE GENERATOR'!$D:$T,11,FALSE),"")</f>
        <v>R.BOTMN_BRC0066</v>
      </c>
      <c r="R658" s="104" t="str">
        <f>IF(E658&gt;0,+VLOOKUP($E658,'CODE GENERATOR'!$D:$T,12,FALSE),"")</f>
        <v>TJR0026TAUTAU</v>
      </c>
      <c r="S658" s="104" t="str">
        <f>IF(E658&gt;0,+VLOOKUP($E658,'CODE GENERATOR'!$D:$T,13,FALSE),"")</f>
        <v>R.BOTMN_BRC0066_TJR0026TAUTAU</v>
      </c>
      <c r="T658" s="104" t="str">
        <f t="shared" si="43"/>
        <v>R.BOTMN_BRC0066_TJR0026TAUTAU_S / 44</v>
      </c>
      <c r="U658" s="105">
        <v>8683711007104</v>
      </c>
      <c r="V658" s="107" t="str" cm="1">
        <f t="array" ref="V658">_xlfn.TEXTJOIN(";", TRUE, _xlfn.UNIQUE(_xlfn._xlws.FILTER(P$3:P$10029, C$3:C$10029=C658)))</f>
        <v>WHITE;BEIGE;BLACK;NAVY;STORM GRAY;TAUPE</v>
      </c>
      <c r="W658" s="107" t="str" cm="1">
        <f t="array" ref="W658">_xlfn.TEXTJOIN(";", TRUE, _xlfn.UNIQUE(_xlfn._xlws.FILTER(F$3:F$10029, C$3:C$10029=C658)))</f>
        <v>S / 44;M / 46;L / 48;XL / 50;XXL / 52</v>
      </c>
      <c r="X658" s="101" t="str">
        <f>IF(E658&gt;0,+VLOOKUP($E658,'CODE GENERATOR'!$D:$AC,19,FALSE),0)</f>
        <v>2507_G_cavalier_ghost_0048</v>
      </c>
      <c r="Y658" s="101" t="str">
        <f>IF(E658&gt;0,+VLOOKUP($E658,'CODE GENERATOR'!$D:$AC,20,FALSE),0)</f>
        <v>2507_G_cavalier_ghost_0049</v>
      </c>
      <c r="Z658" s="101" t="str">
        <f>IF(E658&gt;0,+VLOOKUP($E658,'CODE GENERATOR'!$D:$AC,21,FALSE),0)</f>
        <v>2507_W_1873</v>
      </c>
      <c r="AA658" s="101" t="str">
        <f>IF(E658&gt;0,+VLOOKUP($E658,'CODE GENERATOR'!$D:$AC,22,FALSE),0)</f>
        <v>2507_W_1772</v>
      </c>
      <c r="AB658" s="101" t="str">
        <f>IF(E658&gt;0,+VLOOKUP($E658,'CODE GENERATOR'!$D:$AC,23,FALSE),0)</f>
        <v>2507_W_1878</v>
      </c>
      <c r="AC658" s="101" t="str">
        <f>IF(E658&gt;0,+VLOOKUP($E658,'CODE GENERATOR'!$D:$AC,24,FALSE),0)</f>
        <v>2507_W_1892</v>
      </c>
      <c r="AD658" s="101" t="str">
        <f>IF(E658&gt;0,+VLOOKUP($E658,'CODE GENERATOR'!$D:$AC,25,FALSE),0)</f>
        <v>2507_VW_Web_35</v>
      </c>
      <c r="AE658" s="101" t="str">
        <f>IF(E658&gt;0,+VLOOKUP($E658,'CODE GENERATOR'!$D:$AC,26,FALSE),0)</f>
        <v>Cavaliers_Detay_36881</v>
      </c>
      <c r="AF658" s="149" t="str">
        <f>IF($C658&gt;0,$C658&amp;" "&amp;$P658&amp;" "&amp;+VLOOKUP($C658,'STYLE NAMES'!$B:$AC,10,FALSE),"""")</f>
        <v>LEONARDO TAUPE MEN'S KNEE GRIP PRO BREECHES</v>
      </c>
      <c r="AG658" s="101" t="str">
        <f>"Enjoy our "&amp;(AF658)&amp;"; "&amp;IF(C658&gt;0,+VLOOKUP($C658,'STYLE NAMES'!$B:$AC,11,FALSE),"")</f>
        <v>Enjoy our LEONARDO TAUPE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8" s="101" t="str">
        <f>IF(C658&gt;0,+VLOOKUP($C658,'STYLE NAMES'!$B:$AC,12,FALSE),"")</f>
        <v>*Italian Premium fabric
*Extra-soft and comfortable technical jersey
*4-way stretch fabric
*Breathable and Quick Dry
*Wrinkle-free and Easy Care
*Knee Grip
Composition:
74% Micro PA /  26% Elasthane</v>
      </c>
      <c r="AI658" s="101" t="str">
        <f>IF(C658&gt;0,+VLOOKUP($C658,'STYLE NAMES'!$B:$AC,13,FALSE),"")</f>
        <v>Machine Wash at 30°C
Mild process
Iron at low temperature
Iron from REVERSE
Do NOT iron on logos or prints
Do not bleach
Do NOT Tumble Dry</v>
      </c>
      <c r="AJ658" s="149" t="str">
        <f>IF($C658&gt;0,$C658&amp;" "&amp;$P658&amp;" "&amp;+VLOOKUP($C658,'STYLE NAMES'!$B:$AC,14,FALSE),"""")</f>
        <v>LEONARDO TAUPE ERKEK PRO BİNİCİ PANTOLONU</v>
      </c>
      <c r="AK658" s="149" t="str">
        <f>"Cavalier SanMarco tarafından tasarlanan "&amp;(AJ658)&amp;"; "&amp;IF(C658&gt;0,+VLOOKUP($C658,'STYLE NAMES'!$B:$AC,15,FALSE),"")</f>
        <v>Cavalier SanMarco tarafından tasarlanan LEONARDO TAUPE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8" s="149" t="str">
        <f>IF(C658&gt;0,+VLOOKUP($C658,'STYLE NAMES'!$B:$AC,16,FALSE),"")</f>
        <v>*İtalyan Premium kumaş
*Ekstra yumuşak ve konforlu teknik jarse
*4 yönlü esneme özelliği
*Nefes alabilir ve hızlı kurur
*Kırışmaz ve kolay bakım
*Diz Grip
Bileşimi:
%74 Mikro PA / %26 Elastan</v>
      </c>
      <c r="AM658" s="149" t="str">
        <f>IF(C658&gt;0,+VLOOKUP($C658,'STYLE NAMES'!$B:$AC,17,FALSE),"")</f>
        <v>Makinede 30°C' de Yıkayın
Hassas Yıkama
Ilık ütü yapın
Tersten ütüleyin
Logo ve baskıları ÜTÜLEMEYİN
Çamaşır suyu kullanmayın
Kurutma Makinesinde Kurutmayın</v>
      </c>
      <c r="AN658" s="149" t="str">
        <f>IF($C658&gt;0,$C658&amp;" "&amp;$P658&amp;" "&amp;+VLOOKUP($C658,'STYLE NAMES'!$B:$AC,18,FALSE),"""")</f>
        <v>LEONARDO TAUPE PANTALONI KNEE GRIP PRO DA UOMO</v>
      </c>
      <c r="AO658" s="101" t="str">
        <f>"Disegnato da Cavalier SanMarco "&amp;(AN658)&amp;"; "&amp;IF(C658&gt;0,+VLOOKUP($C658,'STYLE NAMES'!$B:$AC,19,FALSE),"")</f>
        <v>Disegnato da Cavalier SanMarco LEONARDO TAUPE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8" s="101" t="str">
        <f>IF(C658&gt;0,+VLOOKUP($C658,'STYLE NAMES'!$B:$AC,20,FALSE),"")</f>
        <v>*Tessuto premium italiano
*Jersey tecnico extra morbido e confortevole
*Tessuto elasticizzato in 4 direzioni
*Traspirante e ad asciugatura rapida
*Antipiega e facile da curare
*Knee Grip
Composizione:
74% Micro PA / 26% Elastan</v>
      </c>
      <c r="AQ658" s="101" t="str">
        <f>IF(C658&gt;0,+VLOOKUP($C658,'STYLE NAMES'!$B:$AC,21,FALSE),"")</f>
        <v>Lavare in lavatrice a 30°C Ciclo delicato 
Stirare a bassa temperatura
Stirare al rovescio 
Non stirare su loghi o stampe 
Non candeggiare 
Non asciugare in asciugatrice</v>
      </c>
      <c r="AR658" s="101">
        <f>IF(D658&gt;0,+VLOOKUP($C658,'STYLE NAMES'!$B:$AC,22,FALSE),"")</f>
        <v>0</v>
      </c>
      <c r="AS658" s="101">
        <f>IF(E658&gt;0,+VLOOKUP($C658,'STYLE NAMES'!$B:$AC,23,FALSE),"")</f>
        <v>0</v>
      </c>
      <c r="AT658" s="101">
        <f>IF(F658&gt;0,+VLOOKUP($C658,'STYLE NAMES'!$B:$AC,24,FALSE),"")</f>
        <v>0</v>
      </c>
      <c r="AU658" s="101">
        <f>IF(G658&gt;0,+VLOOKUP($C658,'STYLE NAMES'!$B:$AC,25,FALSE),"")</f>
        <v>0</v>
      </c>
      <c r="AV658" s="101" t="str">
        <f>+VLOOKUP($S658,'CODE GENERATOR'!$P:$AM,15,FALSE)</f>
        <v>R.TOPMN_CPL0039_PIQ0015WHTWHT</v>
      </c>
      <c r="AW658" s="101" t="str">
        <f>+VLOOKUP($S658,'CODE GENERATOR'!$P:$AM,16,FALSE)</f>
        <v>R.TOPMN_BLY0051_SUP0021NAVBEG</v>
      </c>
      <c r="AX658" s="101" t="str">
        <f>+VLOOKUP($S658,'CODE GENERATOR'!$P:$AM,17,FALSE)</f>
        <v>A.RACUX_BLT0015_BRD0012BEGBEG</v>
      </c>
      <c r="AY658" s="101" t="str">
        <f>+VLOOKUP($S658,'CODE GENERATOR'!$P:$AM,18,FALSE)</f>
        <v>A.RACAU_SOC0018_NYL00003XBST3</v>
      </c>
      <c r="AZ658" s="101">
        <f>+VLOOKUP($S658,'CODE GENERATOR'!$P:$AM,19,FALSE)</f>
        <v>0</v>
      </c>
      <c r="BA658" s="101">
        <f>+VLOOKUP($S658,'CODE GENERATOR'!$P:$AM,20,FALSE)</f>
        <v>0</v>
      </c>
      <c r="BB658" s="101">
        <f>+VLOOKUP($S658,'CODE GENERATOR'!$P:$AM,21,FALSE)</f>
        <v>0</v>
      </c>
      <c r="BC658" s="101">
        <f>+VLOOKUP($S658,'CODE GENERATOR'!$P:$AM,22,FALSE)</f>
        <v>0</v>
      </c>
      <c r="BD658" s="101">
        <f>+VLOOKUP($S658,'CODE GENERATOR'!$P:$AM,23,FALSE)</f>
        <v>0</v>
      </c>
      <c r="BE658" s="101">
        <f>+VLOOKUP($S658,'CODE GENERATOR'!$P:$AM,24,FALSE)</f>
        <v>0</v>
      </c>
      <c r="BF658" s="101">
        <f>IF(C658&gt;0,+VLOOKUP(G658,'CATEGORY ID'!$A$1:$L$118,3,FALSE),"")</f>
        <v>30</v>
      </c>
      <c r="BG658" s="101">
        <f>IF(C658&gt;0,+VLOOKUP(H658,'CATEGORY ID'!$D$1:$L$118,3,FALSE),"")</f>
        <v>2</v>
      </c>
      <c r="BH658" s="101">
        <f>IF(C658&gt;0,+VLOOKUP((+H658&amp;I658),'CATEGORY ID'!$H$1:$I$121,2,FALSE),"")</f>
        <v>111</v>
      </c>
      <c r="BJ658" s="101">
        <f>IF(C658&gt;0,IF(COUNTIF('CATEGORY ID'!$K$1:$K$121,+H658&amp;K658) &gt; 0, +VLOOKUP(+H658&amp;K658,'CATEGORY ID'!$K$1:$L$121,2,FALSE),""),"")</f>
        <v>95</v>
      </c>
      <c r="BK658" s="101" t="str">
        <f>IF(C658&gt;0,IF(COUNTIF('CATEGORY ID'!$K$124:$K$165, +VLOOKUP(C658,'STYLE NAMES'!$B:$AE,30,FALSE)) &gt; 0, +VLOOKUP(VLOOKUP(C658,'STYLE NAMES'!$B:$AE,30,FALSE),'CATEGORY ID'!K:M,2,FALSE),""),"")</f>
        <v/>
      </c>
      <c r="BM658" s="101">
        <v>204</v>
      </c>
      <c r="BR658" s="101" t="str" cm="1">
        <f t="array" ref="BR658">IF(C658&gt;0,_xlfn.TEXTJOIN(";", TRUE,_xlfn.UNIQUE(_xlfn._xlws.FILTER(BF658:BQ658,(BF658:BQ658&gt;0)),TRUE,FALSE)),"")&amp;";"&amp;BS658</f>
        <v>30;2;111;95;204;</v>
      </c>
      <c r="BU658" s="106">
        <f>IF(C658&gt;0,+VLOOKUP($C658,'STYLE NAMES'!$B:$AC,26,FALSE),"")</f>
        <v>219.9</v>
      </c>
      <c r="BV658" s="106">
        <f>IF(C658&gt;0,+VLOOKUP($C658,'STYLE NAMES'!$B:$AC,27,FALSE),"")</f>
        <v>12090</v>
      </c>
      <c r="BW658" s="106">
        <f>IF(C658&gt;0,+VLOOKUP($C658,'STYLE NAMES'!$B:$AC,28,FALSE),"")</f>
        <v>252.88499999999999</v>
      </c>
      <c r="BY658"/>
      <c r="BZ658" s="101">
        <v>1</v>
      </c>
      <c r="CA658" s="137">
        <f t="shared" si="46"/>
        <v>1</v>
      </c>
      <c r="CB658" s="137" t="str">
        <f>+VLOOKUP(C658,'[2]STYLES &amp; MODELS MATRIX'!$A:$G,7,FALSE)</f>
        <v>HDJ</v>
      </c>
      <c r="CC658" s="137" t="str">
        <f>+VLOOKUP(C658,'[1]STYLES &amp; SIZE CHARTS'!$A:$H,8,FALSE)</f>
        <v>MB-BR1</v>
      </c>
      <c r="CD658" s="137">
        <v>1</v>
      </c>
      <c r="CE658" s="205"/>
      <c r="CF658" s="141"/>
    </row>
    <row r="659" spans="1:84" s="101" customFormat="1" ht="12" customHeight="1" x14ac:dyDescent="0.2">
      <c r="A659" s="102">
        <f t="shared" si="44"/>
        <v>8683711007111</v>
      </c>
      <c r="B659" s="101" t="s">
        <v>981</v>
      </c>
      <c r="C659" s="101" t="s">
        <v>1869</v>
      </c>
      <c r="D659" s="101" t="s">
        <v>1901</v>
      </c>
      <c r="E659" s="203" t="s">
        <v>2435</v>
      </c>
      <c r="F659" s="101" t="s">
        <v>2428</v>
      </c>
      <c r="G659" s="101" t="str">
        <f>IF(C659&gt;0,+VLOOKUP($C659,'STYLE NAMES'!$B:$AC,4,FALSE),"")</f>
        <v>RIDER</v>
      </c>
      <c r="H659" s="101" t="str">
        <f>IF(C659&gt;0,+VLOOKUP($C659,'STYLE NAMES'!$B:$AC,5,FALSE),"")</f>
        <v>MEN</v>
      </c>
      <c r="I659" s="101" t="str">
        <f>IF(C659&gt;0,+VLOOKUP($C659,'STYLE NAMES'!$B:$AC,6,FALSE),"")</f>
        <v>BOTTOMS</v>
      </c>
      <c r="J659" s="101" t="str">
        <f>IF(C659&gt;0,+VLOOKUP($C659,'STYLE NAMES'!$B:$AC,7,FALSE),"")</f>
        <v>MEN</v>
      </c>
      <c r="K659" s="101" t="str">
        <f>IF(C659&gt;0,+VLOOKUP($C659,'STYLE NAMES'!$B:$AC,8,FALSE),"")</f>
        <v>BREECHES</v>
      </c>
      <c r="L659" s="101" t="str">
        <f>IF(E659&gt;0,+VLOOKUP($E659,'CODE GENERATOR'!$D:$T,3,FALSE),"")</f>
        <v>A</v>
      </c>
      <c r="M659" s="101" t="str">
        <f>IF(E659&gt;0,+VLOOKUP($E659,'CODE GENERATOR'!$D:$T,4,FALSE),"")</f>
        <v>TECH JERSEY</v>
      </c>
      <c r="N659" s="101" t="str">
        <f>IF(E659&gt;0,+VLOOKUP($E659,'CODE GENERATOR'!$D:$T,6,FALSE),"")</f>
        <v>TAUPE</v>
      </c>
      <c r="O659" s="101" t="str">
        <f>IF(E659&gt;0,+VLOOKUP($E659,'CODE GENERATOR'!$D:$T,7,FALSE),"")</f>
        <v>TAUPE</v>
      </c>
      <c r="P659" s="101" t="str">
        <f t="shared" si="45"/>
        <v>TAUPE</v>
      </c>
      <c r="Q659" s="104" t="str">
        <f>IF(E659&gt;0,+VLOOKUP($E659,'CODE GENERATOR'!$D:$T,11,FALSE),"")</f>
        <v>R.BOTMN_BRC0066</v>
      </c>
      <c r="R659" s="104" t="str">
        <f>IF(E659&gt;0,+VLOOKUP($E659,'CODE GENERATOR'!$D:$T,12,FALSE),"")</f>
        <v>TJR0026TAUTAU</v>
      </c>
      <c r="S659" s="104" t="str">
        <f>IF(E659&gt;0,+VLOOKUP($E659,'CODE GENERATOR'!$D:$T,13,FALSE),"")</f>
        <v>R.BOTMN_BRC0066_TJR0026TAUTAU</v>
      </c>
      <c r="T659" s="104" t="str">
        <f t="shared" si="43"/>
        <v>R.BOTMN_BRC0066_TJR0026TAUTAU_M / 46</v>
      </c>
      <c r="U659" s="105">
        <v>8683711007111</v>
      </c>
      <c r="V659" s="107" t="str" cm="1">
        <f t="array" ref="V659">_xlfn.TEXTJOIN(";", TRUE, _xlfn.UNIQUE(_xlfn._xlws.FILTER(P$3:P$10029, C$3:C$10029=C659)))</f>
        <v>WHITE;BEIGE;BLACK;NAVY;STORM GRAY;TAUPE</v>
      </c>
      <c r="W659" s="107" t="str" cm="1">
        <f t="array" ref="W659">_xlfn.TEXTJOIN(";", TRUE, _xlfn.UNIQUE(_xlfn._xlws.FILTER(F$3:F$10029, C$3:C$10029=C659)))</f>
        <v>S / 44;M / 46;L / 48;XL / 50;XXL / 52</v>
      </c>
      <c r="X659" s="101" t="str">
        <f>IF(E659&gt;0,+VLOOKUP($E659,'CODE GENERATOR'!$D:$AC,19,FALSE),0)</f>
        <v>2507_G_cavalier_ghost_0048</v>
      </c>
      <c r="Y659" s="101" t="str">
        <f>IF(E659&gt;0,+VLOOKUP($E659,'CODE GENERATOR'!$D:$AC,20,FALSE),0)</f>
        <v>2507_G_cavalier_ghost_0049</v>
      </c>
      <c r="Z659" s="101" t="str">
        <f>IF(E659&gt;0,+VLOOKUP($E659,'CODE GENERATOR'!$D:$AC,21,FALSE),0)</f>
        <v>2507_W_1873</v>
      </c>
      <c r="AA659" s="101" t="str">
        <f>IF(E659&gt;0,+VLOOKUP($E659,'CODE GENERATOR'!$D:$AC,22,FALSE),0)</f>
        <v>2507_W_1772</v>
      </c>
      <c r="AB659" s="101" t="str">
        <f>IF(E659&gt;0,+VLOOKUP($E659,'CODE GENERATOR'!$D:$AC,23,FALSE),0)</f>
        <v>2507_W_1878</v>
      </c>
      <c r="AC659" s="101" t="str">
        <f>IF(E659&gt;0,+VLOOKUP($E659,'CODE GENERATOR'!$D:$AC,24,FALSE),0)</f>
        <v>2507_W_1892</v>
      </c>
      <c r="AD659" s="101" t="str">
        <f>IF(E659&gt;0,+VLOOKUP($E659,'CODE GENERATOR'!$D:$AC,25,FALSE),0)</f>
        <v>2507_VW_Web_35</v>
      </c>
      <c r="AE659" s="101" t="str">
        <f>IF(E659&gt;0,+VLOOKUP($E659,'CODE GENERATOR'!$D:$AC,26,FALSE),0)</f>
        <v>Cavaliers_Detay_36881</v>
      </c>
      <c r="AF659" s="149" t="str">
        <f>IF($C659&gt;0,$C659&amp;" "&amp;$P659&amp;" "&amp;+VLOOKUP($C659,'STYLE NAMES'!$B:$AC,10,FALSE),"""")</f>
        <v>LEONARDO TAUPE MEN'S KNEE GRIP PRO BREECHES</v>
      </c>
      <c r="AG659" s="101" t="str">
        <f>"Enjoy our "&amp;(AF659)&amp;"; "&amp;IF(C659&gt;0,+VLOOKUP($C659,'STYLE NAMES'!$B:$AC,11,FALSE),"")</f>
        <v>Enjoy our LEONARDO TAUPE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59" s="101" t="str">
        <f>IF(C659&gt;0,+VLOOKUP($C659,'STYLE NAMES'!$B:$AC,12,FALSE),"")</f>
        <v>*Italian Premium fabric
*Extra-soft and comfortable technical jersey
*4-way stretch fabric
*Breathable and Quick Dry
*Wrinkle-free and Easy Care
*Knee Grip
Composition:
74% Micro PA /  26% Elasthane</v>
      </c>
      <c r="AI659" s="101" t="str">
        <f>IF(C659&gt;0,+VLOOKUP($C659,'STYLE NAMES'!$B:$AC,13,FALSE),"")</f>
        <v>Machine Wash at 30°C
Mild process
Iron at low temperature
Iron from REVERSE
Do NOT iron on logos or prints
Do not bleach
Do NOT Tumble Dry</v>
      </c>
      <c r="AJ659" s="149" t="str">
        <f>IF($C659&gt;0,$C659&amp;" "&amp;$P659&amp;" "&amp;+VLOOKUP($C659,'STYLE NAMES'!$B:$AC,14,FALSE),"""")</f>
        <v>LEONARDO TAUPE ERKEK PRO BİNİCİ PANTOLONU</v>
      </c>
      <c r="AK659" s="149" t="str">
        <f>"Cavalier SanMarco tarafından tasarlanan "&amp;(AJ659)&amp;"; "&amp;IF(C659&gt;0,+VLOOKUP($C659,'STYLE NAMES'!$B:$AC,15,FALSE),"")</f>
        <v>Cavalier SanMarco tarafından tasarlanan LEONARDO TAUPE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59" s="149" t="str">
        <f>IF(C659&gt;0,+VLOOKUP($C659,'STYLE NAMES'!$B:$AC,16,FALSE),"")</f>
        <v>*İtalyan Premium kumaş
*Ekstra yumuşak ve konforlu teknik jarse
*4 yönlü esneme özelliği
*Nefes alabilir ve hızlı kurur
*Kırışmaz ve kolay bakım
*Diz Grip
Bileşimi:
%74 Mikro PA / %26 Elastan</v>
      </c>
      <c r="AM659" s="149" t="str">
        <f>IF(C659&gt;0,+VLOOKUP($C659,'STYLE NAMES'!$B:$AC,17,FALSE),"")</f>
        <v>Makinede 30°C' de Yıkayın
Hassas Yıkama
Ilık ütü yapın
Tersten ütüleyin
Logo ve baskıları ÜTÜLEMEYİN
Çamaşır suyu kullanmayın
Kurutma Makinesinde Kurutmayın</v>
      </c>
      <c r="AN659" s="149" t="str">
        <f>IF($C659&gt;0,$C659&amp;" "&amp;$P659&amp;" "&amp;+VLOOKUP($C659,'STYLE NAMES'!$B:$AC,18,FALSE),"""")</f>
        <v>LEONARDO TAUPE PANTALONI KNEE GRIP PRO DA UOMO</v>
      </c>
      <c r="AO659" s="101" t="str">
        <f>"Disegnato da Cavalier SanMarco "&amp;(AN659)&amp;"; "&amp;IF(C659&gt;0,+VLOOKUP($C659,'STYLE NAMES'!$B:$AC,19,FALSE),"")</f>
        <v>Disegnato da Cavalier SanMarco LEONARDO TAUPE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59" s="101" t="str">
        <f>IF(C659&gt;0,+VLOOKUP($C659,'STYLE NAMES'!$B:$AC,20,FALSE),"")</f>
        <v>*Tessuto premium italiano
*Jersey tecnico extra morbido e confortevole
*Tessuto elasticizzato in 4 direzioni
*Traspirante e ad asciugatura rapida
*Antipiega e facile da curare
*Knee Grip
Composizione:
74% Micro PA / 26% Elastan</v>
      </c>
      <c r="AQ659" s="101" t="str">
        <f>IF(C659&gt;0,+VLOOKUP($C659,'STYLE NAMES'!$B:$AC,21,FALSE),"")</f>
        <v>Lavare in lavatrice a 30°C Ciclo delicato 
Stirare a bassa temperatura
Stirare al rovescio 
Non stirare su loghi o stampe 
Non candeggiare 
Non asciugare in asciugatrice</v>
      </c>
      <c r="AR659" s="101">
        <f>IF(D659&gt;0,+VLOOKUP($C659,'STYLE NAMES'!$B:$AC,22,FALSE),"")</f>
        <v>0</v>
      </c>
      <c r="AS659" s="101">
        <f>IF(E659&gt;0,+VLOOKUP($C659,'STYLE NAMES'!$B:$AC,23,FALSE),"")</f>
        <v>0</v>
      </c>
      <c r="AT659" s="101">
        <f>IF(F659&gt;0,+VLOOKUP($C659,'STYLE NAMES'!$B:$AC,24,FALSE),"")</f>
        <v>0</v>
      </c>
      <c r="AU659" s="101">
        <f>IF(G659&gt;0,+VLOOKUP($C659,'STYLE NAMES'!$B:$AC,25,FALSE),"")</f>
        <v>0</v>
      </c>
      <c r="AV659" s="101" t="str">
        <f>+VLOOKUP($S659,'CODE GENERATOR'!$P:$AM,15,FALSE)</f>
        <v>R.TOPMN_CPL0039_PIQ0015WHTWHT</v>
      </c>
      <c r="AW659" s="101" t="str">
        <f>+VLOOKUP($S659,'CODE GENERATOR'!$P:$AM,16,FALSE)</f>
        <v>R.TOPMN_BLY0051_SUP0021NAVBEG</v>
      </c>
      <c r="AX659" s="101" t="str">
        <f>+VLOOKUP($S659,'CODE GENERATOR'!$P:$AM,17,FALSE)</f>
        <v>A.RACUX_BLT0015_BRD0012BEGBEG</v>
      </c>
      <c r="AY659" s="101" t="str">
        <f>+VLOOKUP($S659,'CODE GENERATOR'!$P:$AM,18,FALSE)</f>
        <v>A.RACAU_SOC0018_NYL00003XBST3</v>
      </c>
      <c r="AZ659" s="101">
        <f>+VLOOKUP($S659,'CODE GENERATOR'!$P:$AM,19,FALSE)</f>
        <v>0</v>
      </c>
      <c r="BA659" s="101">
        <f>+VLOOKUP($S659,'CODE GENERATOR'!$P:$AM,20,FALSE)</f>
        <v>0</v>
      </c>
      <c r="BB659" s="101">
        <f>+VLOOKUP($S659,'CODE GENERATOR'!$P:$AM,21,FALSE)</f>
        <v>0</v>
      </c>
      <c r="BC659" s="101">
        <f>+VLOOKUP($S659,'CODE GENERATOR'!$P:$AM,22,FALSE)</f>
        <v>0</v>
      </c>
      <c r="BD659" s="101">
        <f>+VLOOKUP($S659,'CODE GENERATOR'!$P:$AM,23,FALSE)</f>
        <v>0</v>
      </c>
      <c r="BE659" s="101">
        <f>+VLOOKUP($S659,'CODE GENERATOR'!$P:$AM,24,FALSE)</f>
        <v>0</v>
      </c>
      <c r="BF659" s="101">
        <f>IF(C659&gt;0,+VLOOKUP(G659,'CATEGORY ID'!$A$1:$L$118,3,FALSE),"")</f>
        <v>30</v>
      </c>
      <c r="BG659" s="101">
        <f>IF(C659&gt;0,+VLOOKUP(H659,'CATEGORY ID'!$D$1:$L$118,3,FALSE),"")</f>
        <v>2</v>
      </c>
      <c r="BH659" s="101">
        <f>IF(C659&gt;0,+VLOOKUP((+H659&amp;I659),'CATEGORY ID'!$H$1:$I$121,2,FALSE),"")</f>
        <v>111</v>
      </c>
      <c r="BJ659" s="101">
        <f>IF(C659&gt;0,IF(COUNTIF('CATEGORY ID'!$K$1:$K$121,+H659&amp;K659) &gt; 0, +VLOOKUP(+H659&amp;K659,'CATEGORY ID'!$K$1:$L$121,2,FALSE),""),"")</f>
        <v>95</v>
      </c>
      <c r="BK659" s="101" t="str">
        <f>IF(C659&gt;0,IF(COUNTIF('CATEGORY ID'!$K$124:$K$165, +VLOOKUP(C659,'STYLE NAMES'!$B:$AE,30,FALSE)) &gt; 0, +VLOOKUP(VLOOKUP(C659,'STYLE NAMES'!$B:$AE,30,FALSE),'CATEGORY ID'!K:M,2,FALSE),""),"")</f>
        <v/>
      </c>
      <c r="BM659" s="101">
        <v>204</v>
      </c>
      <c r="BR659" s="101" t="str" cm="1">
        <f t="array" ref="BR659">IF(C659&gt;0,_xlfn.TEXTJOIN(";", TRUE,_xlfn.UNIQUE(_xlfn._xlws.FILTER(BF659:BQ659,(BF659:BQ659&gt;0)),TRUE,FALSE)),"")&amp;";"&amp;BS659</f>
        <v>30;2;111;95;204;</v>
      </c>
      <c r="BU659" s="106">
        <f>IF(C659&gt;0,+VLOOKUP($C659,'STYLE NAMES'!$B:$AC,26,FALSE),"")</f>
        <v>219.9</v>
      </c>
      <c r="BV659" s="106">
        <f>IF(C659&gt;0,+VLOOKUP($C659,'STYLE NAMES'!$B:$AC,27,FALSE),"")</f>
        <v>12090</v>
      </c>
      <c r="BW659" s="106">
        <f>IF(C659&gt;0,+VLOOKUP($C659,'STYLE NAMES'!$B:$AC,28,FALSE),"")</f>
        <v>252.88499999999999</v>
      </c>
      <c r="BY659"/>
      <c r="BZ659" s="101">
        <v>6</v>
      </c>
      <c r="CA659" s="137">
        <f t="shared" si="46"/>
        <v>1</v>
      </c>
      <c r="CB659" s="137" t="str">
        <f>+VLOOKUP(C659,'[2]STYLES &amp; MODELS MATRIX'!$A:$G,7,FALSE)</f>
        <v>HDJ</v>
      </c>
      <c r="CC659" s="137" t="str">
        <f>+VLOOKUP(C659,'[1]STYLES &amp; SIZE CHARTS'!$A:$H,8,FALSE)</f>
        <v>MB-BR1</v>
      </c>
      <c r="CD659" s="137">
        <v>1</v>
      </c>
      <c r="CE659" s="205"/>
      <c r="CF659" s="141"/>
    </row>
    <row r="660" spans="1:84" s="101" customFormat="1" ht="12" customHeight="1" x14ac:dyDescent="0.2">
      <c r="A660" s="102">
        <f t="shared" si="44"/>
        <v>8683711007128</v>
      </c>
      <c r="B660" s="101" t="s">
        <v>981</v>
      </c>
      <c r="C660" s="101" t="s">
        <v>1869</v>
      </c>
      <c r="D660" s="101" t="s">
        <v>1901</v>
      </c>
      <c r="E660" s="203" t="s">
        <v>2435</v>
      </c>
      <c r="F660" s="101" t="s">
        <v>2429</v>
      </c>
      <c r="G660" s="101" t="str">
        <f>IF(C660&gt;0,+VLOOKUP($C660,'STYLE NAMES'!$B:$AC,4,FALSE),"")</f>
        <v>RIDER</v>
      </c>
      <c r="H660" s="101" t="str">
        <f>IF(C660&gt;0,+VLOOKUP($C660,'STYLE NAMES'!$B:$AC,5,FALSE),"")</f>
        <v>MEN</v>
      </c>
      <c r="I660" s="101" t="str">
        <f>IF(C660&gt;0,+VLOOKUP($C660,'STYLE NAMES'!$B:$AC,6,FALSE),"")</f>
        <v>BOTTOMS</v>
      </c>
      <c r="J660" s="101" t="str">
        <f>IF(C660&gt;0,+VLOOKUP($C660,'STYLE NAMES'!$B:$AC,7,FALSE),"")</f>
        <v>MEN</v>
      </c>
      <c r="K660" s="101" t="str">
        <f>IF(C660&gt;0,+VLOOKUP($C660,'STYLE NAMES'!$B:$AC,8,FALSE),"")</f>
        <v>BREECHES</v>
      </c>
      <c r="L660" s="101" t="str">
        <f>IF(E660&gt;0,+VLOOKUP($E660,'CODE GENERATOR'!$D:$T,3,FALSE),"")</f>
        <v>A</v>
      </c>
      <c r="M660" s="101" t="str">
        <f>IF(E660&gt;0,+VLOOKUP($E660,'CODE GENERATOR'!$D:$T,4,FALSE),"")</f>
        <v>TECH JERSEY</v>
      </c>
      <c r="N660" s="101" t="str">
        <f>IF(E660&gt;0,+VLOOKUP($E660,'CODE GENERATOR'!$D:$T,6,FALSE),"")</f>
        <v>TAUPE</v>
      </c>
      <c r="O660" s="101" t="str">
        <f>IF(E660&gt;0,+VLOOKUP($E660,'CODE GENERATOR'!$D:$T,7,FALSE),"")</f>
        <v>TAUPE</v>
      </c>
      <c r="P660" s="101" t="str">
        <f t="shared" si="45"/>
        <v>TAUPE</v>
      </c>
      <c r="Q660" s="104" t="str">
        <f>IF(E660&gt;0,+VLOOKUP($E660,'CODE GENERATOR'!$D:$T,11,FALSE),"")</f>
        <v>R.BOTMN_BRC0066</v>
      </c>
      <c r="R660" s="104" t="str">
        <f>IF(E660&gt;0,+VLOOKUP($E660,'CODE GENERATOR'!$D:$T,12,FALSE),"")</f>
        <v>TJR0026TAUTAU</v>
      </c>
      <c r="S660" s="104" t="str">
        <f>IF(E660&gt;0,+VLOOKUP($E660,'CODE GENERATOR'!$D:$T,13,FALSE),"")</f>
        <v>R.BOTMN_BRC0066_TJR0026TAUTAU</v>
      </c>
      <c r="T660" s="104" t="str">
        <f t="shared" si="43"/>
        <v>R.BOTMN_BRC0066_TJR0026TAUTAU_L / 48</v>
      </c>
      <c r="U660" s="105">
        <v>8683711007128</v>
      </c>
      <c r="V660" s="107" t="str" cm="1">
        <f t="array" ref="V660">_xlfn.TEXTJOIN(";", TRUE, _xlfn.UNIQUE(_xlfn._xlws.FILTER(P$3:P$10029, C$3:C$10029=C660)))</f>
        <v>WHITE;BEIGE;BLACK;NAVY;STORM GRAY;TAUPE</v>
      </c>
      <c r="W660" s="107" t="str" cm="1">
        <f t="array" ref="W660">_xlfn.TEXTJOIN(";", TRUE, _xlfn.UNIQUE(_xlfn._xlws.FILTER(F$3:F$10029, C$3:C$10029=C660)))</f>
        <v>S / 44;M / 46;L / 48;XL / 50;XXL / 52</v>
      </c>
      <c r="X660" s="101" t="str">
        <f>IF(E660&gt;0,+VLOOKUP($E660,'CODE GENERATOR'!$D:$AC,19,FALSE),0)</f>
        <v>2507_G_cavalier_ghost_0048</v>
      </c>
      <c r="Y660" s="101" t="str">
        <f>IF(E660&gt;0,+VLOOKUP($E660,'CODE GENERATOR'!$D:$AC,20,FALSE),0)</f>
        <v>2507_G_cavalier_ghost_0049</v>
      </c>
      <c r="Z660" s="101" t="str">
        <f>IF(E660&gt;0,+VLOOKUP($E660,'CODE GENERATOR'!$D:$AC,21,FALSE),0)</f>
        <v>2507_W_1873</v>
      </c>
      <c r="AA660" s="101" t="str">
        <f>IF(E660&gt;0,+VLOOKUP($E660,'CODE GENERATOR'!$D:$AC,22,FALSE),0)</f>
        <v>2507_W_1772</v>
      </c>
      <c r="AB660" s="101" t="str">
        <f>IF(E660&gt;0,+VLOOKUP($E660,'CODE GENERATOR'!$D:$AC,23,FALSE),0)</f>
        <v>2507_W_1878</v>
      </c>
      <c r="AC660" s="101" t="str">
        <f>IF(E660&gt;0,+VLOOKUP($E660,'CODE GENERATOR'!$D:$AC,24,FALSE),0)</f>
        <v>2507_W_1892</v>
      </c>
      <c r="AD660" s="101" t="str">
        <f>IF(E660&gt;0,+VLOOKUP($E660,'CODE GENERATOR'!$D:$AC,25,FALSE),0)</f>
        <v>2507_VW_Web_35</v>
      </c>
      <c r="AE660" s="101" t="str">
        <f>IF(E660&gt;0,+VLOOKUP($E660,'CODE GENERATOR'!$D:$AC,26,FALSE),0)</f>
        <v>Cavaliers_Detay_36881</v>
      </c>
      <c r="AF660" s="149" t="str">
        <f>IF($C660&gt;0,$C660&amp;" "&amp;$P660&amp;" "&amp;+VLOOKUP($C660,'STYLE NAMES'!$B:$AC,10,FALSE),"""")</f>
        <v>LEONARDO TAUPE MEN'S KNEE GRIP PRO BREECHES</v>
      </c>
      <c r="AG660" s="101" t="str">
        <f>"Enjoy our "&amp;(AF660)&amp;"; "&amp;IF(C660&gt;0,+VLOOKUP($C660,'STYLE NAMES'!$B:$AC,11,FALSE),"")</f>
        <v>Enjoy our LEONARDO TAUPE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60" s="101" t="str">
        <f>IF(C660&gt;0,+VLOOKUP($C660,'STYLE NAMES'!$B:$AC,12,FALSE),"")</f>
        <v>*Italian Premium fabric
*Extra-soft and comfortable technical jersey
*4-way stretch fabric
*Breathable and Quick Dry
*Wrinkle-free and Easy Care
*Knee Grip
Composition:
74% Micro PA /  26% Elasthane</v>
      </c>
      <c r="AI660" s="101" t="str">
        <f>IF(C660&gt;0,+VLOOKUP($C660,'STYLE NAMES'!$B:$AC,13,FALSE),"")</f>
        <v>Machine Wash at 30°C
Mild process
Iron at low temperature
Iron from REVERSE
Do NOT iron on logos or prints
Do not bleach
Do NOT Tumble Dry</v>
      </c>
      <c r="AJ660" s="149" t="str">
        <f>IF($C660&gt;0,$C660&amp;" "&amp;$P660&amp;" "&amp;+VLOOKUP($C660,'STYLE NAMES'!$B:$AC,14,FALSE),"""")</f>
        <v>LEONARDO TAUPE ERKEK PRO BİNİCİ PANTOLONU</v>
      </c>
      <c r="AK660" s="149" t="str">
        <f>"Cavalier SanMarco tarafından tasarlanan "&amp;(AJ660)&amp;"; "&amp;IF(C660&gt;0,+VLOOKUP($C660,'STYLE NAMES'!$B:$AC,15,FALSE),"")</f>
        <v>Cavalier SanMarco tarafından tasarlanan LEONARDO TAUPE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0" s="149" t="str">
        <f>IF(C660&gt;0,+VLOOKUP($C660,'STYLE NAMES'!$B:$AC,16,FALSE),"")</f>
        <v>*İtalyan Premium kumaş
*Ekstra yumuşak ve konforlu teknik jarse
*4 yönlü esneme özelliği
*Nefes alabilir ve hızlı kurur
*Kırışmaz ve kolay bakım
*Diz Grip
Bileşimi:
%74 Mikro PA / %26 Elastan</v>
      </c>
      <c r="AM660" s="149" t="str">
        <f>IF(C660&gt;0,+VLOOKUP($C660,'STYLE NAMES'!$B:$AC,17,FALSE),"")</f>
        <v>Makinede 30°C' de Yıkayın
Hassas Yıkama
Ilık ütü yapın
Tersten ütüleyin
Logo ve baskıları ÜTÜLEMEYİN
Çamaşır suyu kullanmayın
Kurutma Makinesinde Kurutmayın</v>
      </c>
      <c r="AN660" s="149" t="str">
        <f>IF($C660&gt;0,$C660&amp;" "&amp;$P660&amp;" "&amp;+VLOOKUP($C660,'STYLE NAMES'!$B:$AC,18,FALSE),"""")</f>
        <v>LEONARDO TAUPE PANTALONI KNEE GRIP PRO DA UOMO</v>
      </c>
      <c r="AO660" s="101" t="str">
        <f>"Disegnato da Cavalier SanMarco "&amp;(AN660)&amp;"; "&amp;IF(C660&gt;0,+VLOOKUP($C660,'STYLE NAMES'!$B:$AC,19,FALSE),"")</f>
        <v>Disegnato da Cavalier SanMarco LEONARDO TAUPE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0" s="101" t="str">
        <f>IF(C660&gt;0,+VLOOKUP($C660,'STYLE NAMES'!$B:$AC,20,FALSE),"")</f>
        <v>*Tessuto premium italiano
*Jersey tecnico extra morbido e confortevole
*Tessuto elasticizzato in 4 direzioni
*Traspirante e ad asciugatura rapida
*Antipiega e facile da curare
*Knee Grip
Composizione:
74% Micro PA / 26% Elastan</v>
      </c>
      <c r="AQ660" s="101" t="str">
        <f>IF(C660&gt;0,+VLOOKUP($C660,'STYLE NAMES'!$B:$AC,21,FALSE),"")</f>
        <v>Lavare in lavatrice a 30°C Ciclo delicato 
Stirare a bassa temperatura
Stirare al rovescio 
Non stirare su loghi o stampe 
Non candeggiare 
Non asciugare in asciugatrice</v>
      </c>
      <c r="AR660" s="101">
        <f>IF(D660&gt;0,+VLOOKUP($C660,'STYLE NAMES'!$B:$AC,22,FALSE),"")</f>
        <v>0</v>
      </c>
      <c r="AS660" s="101">
        <f>IF(E660&gt;0,+VLOOKUP($C660,'STYLE NAMES'!$B:$AC,23,FALSE),"")</f>
        <v>0</v>
      </c>
      <c r="AT660" s="101">
        <f>IF(F660&gt;0,+VLOOKUP($C660,'STYLE NAMES'!$B:$AC,24,FALSE),"")</f>
        <v>0</v>
      </c>
      <c r="AU660" s="101">
        <f>IF(G660&gt;0,+VLOOKUP($C660,'STYLE NAMES'!$B:$AC,25,FALSE),"")</f>
        <v>0</v>
      </c>
      <c r="AV660" s="101" t="str">
        <f>+VLOOKUP($S660,'CODE GENERATOR'!$P:$AM,15,FALSE)</f>
        <v>R.TOPMN_CPL0039_PIQ0015WHTWHT</v>
      </c>
      <c r="AW660" s="101" t="str">
        <f>+VLOOKUP($S660,'CODE GENERATOR'!$P:$AM,16,FALSE)</f>
        <v>R.TOPMN_BLY0051_SUP0021NAVBEG</v>
      </c>
      <c r="AX660" s="101" t="str">
        <f>+VLOOKUP($S660,'CODE GENERATOR'!$P:$AM,17,FALSE)</f>
        <v>A.RACUX_BLT0015_BRD0012BEGBEG</v>
      </c>
      <c r="AY660" s="101" t="str">
        <f>+VLOOKUP($S660,'CODE GENERATOR'!$P:$AM,18,FALSE)</f>
        <v>A.RACAU_SOC0018_NYL00003XBST3</v>
      </c>
      <c r="AZ660" s="101">
        <f>+VLOOKUP($S660,'CODE GENERATOR'!$P:$AM,19,FALSE)</f>
        <v>0</v>
      </c>
      <c r="BA660" s="101">
        <f>+VLOOKUP($S660,'CODE GENERATOR'!$P:$AM,20,FALSE)</f>
        <v>0</v>
      </c>
      <c r="BB660" s="101">
        <f>+VLOOKUP($S660,'CODE GENERATOR'!$P:$AM,21,FALSE)</f>
        <v>0</v>
      </c>
      <c r="BC660" s="101">
        <f>+VLOOKUP($S660,'CODE GENERATOR'!$P:$AM,22,FALSE)</f>
        <v>0</v>
      </c>
      <c r="BD660" s="101">
        <f>+VLOOKUP($S660,'CODE GENERATOR'!$P:$AM,23,FALSE)</f>
        <v>0</v>
      </c>
      <c r="BE660" s="101">
        <f>+VLOOKUP($S660,'CODE GENERATOR'!$P:$AM,24,FALSE)</f>
        <v>0</v>
      </c>
      <c r="BF660" s="101">
        <f>IF(C660&gt;0,+VLOOKUP(G660,'CATEGORY ID'!$A$1:$L$118,3,FALSE),"")</f>
        <v>30</v>
      </c>
      <c r="BG660" s="101">
        <f>IF(C660&gt;0,+VLOOKUP(H660,'CATEGORY ID'!$D$1:$L$118,3,FALSE),"")</f>
        <v>2</v>
      </c>
      <c r="BH660" s="101">
        <f>IF(C660&gt;0,+VLOOKUP((+H660&amp;I660),'CATEGORY ID'!$H$1:$I$121,2,FALSE),"")</f>
        <v>111</v>
      </c>
      <c r="BJ660" s="101">
        <f>IF(C660&gt;0,IF(COUNTIF('CATEGORY ID'!$K$1:$K$121,+H660&amp;K660) &gt; 0, +VLOOKUP(+H660&amp;K660,'CATEGORY ID'!$K$1:$L$121,2,FALSE),""),"")</f>
        <v>95</v>
      </c>
      <c r="BK660" s="101" t="str">
        <f>IF(C660&gt;0,IF(COUNTIF('CATEGORY ID'!$K$124:$K$165, +VLOOKUP(C660,'STYLE NAMES'!$B:$AE,30,FALSE)) &gt; 0, +VLOOKUP(VLOOKUP(C660,'STYLE NAMES'!$B:$AE,30,FALSE),'CATEGORY ID'!K:M,2,FALSE),""),"")</f>
        <v/>
      </c>
      <c r="BM660" s="101">
        <v>204</v>
      </c>
      <c r="BR660" s="101" t="str" cm="1">
        <f t="array" ref="BR660">IF(C660&gt;0,_xlfn.TEXTJOIN(";", TRUE,_xlfn.UNIQUE(_xlfn._xlws.FILTER(BF660:BQ660,(BF660:BQ660&gt;0)),TRUE,FALSE)),"")&amp;";"&amp;BS660</f>
        <v>30;2;111;95;204;</v>
      </c>
      <c r="BU660" s="106">
        <f>IF(C660&gt;0,+VLOOKUP($C660,'STYLE NAMES'!$B:$AC,26,FALSE),"")</f>
        <v>219.9</v>
      </c>
      <c r="BV660" s="106">
        <f>IF(C660&gt;0,+VLOOKUP($C660,'STYLE NAMES'!$B:$AC,27,FALSE),"")</f>
        <v>12090</v>
      </c>
      <c r="BW660" s="106">
        <f>IF(C660&gt;0,+VLOOKUP($C660,'STYLE NAMES'!$B:$AC,28,FALSE),"")</f>
        <v>252.88499999999999</v>
      </c>
      <c r="BY660"/>
      <c r="BZ660" s="101">
        <v>5</v>
      </c>
      <c r="CA660" s="137">
        <f t="shared" si="46"/>
        <v>1</v>
      </c>
      <c r="CB660" s="137" t="str">
        <f>+VLOOKUP(C660,'[2]STYLES &amp; MODELS MATRIX'!$A:$G,7,FALSE)</f>
        <v>HDJ</v>
      </c>
      <c r="CC660" s="137" t="str">
        <f>+VLOOKUP(C660,'[1]STYLES &amp; SIZE CHARTS'!$A:$H,8,FALSE)</f>
        <v>MB-BR1</v>
      </c>
      <c r="CD660" s="137">
        <v>1</v>
      </c>
      <c r="CE660" s="205"/>
      <c r="CF660" s="141"/>
    </row>
    <row r="661" spans="1:84" s="101" customFormat="1" ht="12" customHeight="1" x14ac:dyDescent="0.2">
      <c r="A661" s="102">
        <f t="shared" si="44"/>
        <v>8683711007135</v>
      </c>
      <c r="B661" s="101" t="s">
        <v>981</v>
      </c>
      <c r="C661" s="101" t="s">
        <v>1869</v>
      </c>
      <c r="D661" s="101" t="s">
        <v>1901</v>
      </c>
      <c r="E661" s="203" t="s">
        <v>2435</v>
      </c>
      <c r="F661" s="101" t="s">
        <v>2430</v>
      </c>
      <c r="G661" s="101" t="str">
        <f>IF(C661&gt;0,+VLOOKUP($C661,'STYLE NAMES'!$B:$AC,4,FALSE),"")</f>
        <v>RIDER</v>
      </c>
      <c r="H661" s="101" t="str">
        <f>IF(C661&gt;0,+VLOOKUP($C661,'STYLE NAMES'!$B:$AC,5,FALSE),"")</f>
        <v>MEN</v>
      </c>
      <c r="I661" s="101" t="str">
        <f>IF(C661&gt;0,+VLOOKUP($C661,'STYLE NAMES'!$B:$AC,6,FALSE),"")</f>
        <v>BOTTOMS</v>
      </c>
      <c r="J661" s="101" t="str">
        <f>IF(C661&gt;0,+VLOOKUP($C661,'STYLE NAMES'!$B:$AC,7,FALSE),"")</f>
        <v>MEN</v>
      </c>
      <c r="K661" s="101" t="str">
        <f>IF(C661&gt;0,+VLOOKUP($C661,'STYLE NAMES'!$B:$AC,8,FALSE),"")</f>
        <v>BREECHES</v>
      </c>
      <c r="L661" s="101" t="str">
        <f>IF(E661&gt;0,+VLOOKUP($E661,'CODE GENERATOR'!$D:$T,3,FALSE),"")</f>
        <v>A</v>
      </c>
      <c r="M661" s="101" t="str">
        <f>IF(E661&gt;0,+VLOOKUP($E661,'CODE GENERATOR'!$D:$T,4,FALSE),"")</f>
        <v>TECH JERSEY</v>
      </c>
      <c r="N661" s="101" t="str">
        <f>IF(E661&gt;0,+VLOOKUP($E661,'CODE GENERATOR'!$D:$T,6,FALSE),"")</f>
        <v>TAUPE</v>
      </c>
      <c r="O661" s="101" t="str">
        <f>IF(E661&gt;0,+VLOOKUP($E661,'CODE GENERATOR'!$D:$T,7,FALSE),"")</f>
        <v>TAUPE</v>
      </c>
      <c r="P661" s="101" t="str">
        <f t="shared" si="45"/>
        <v>TAUPE</v>
      </c>
      <c r="Q661" s="104" t="str">
        <f>IF(E661&gt;0,+VLOOKUP($E661,'CODE GENERATOR'!$D:$T,11,FALSE),"")</f>
        <v>R.BOTMN_BRC0066</v>
      </c>
      <c r="R661" s="104" t="str">
        <f>IF(E661&gt;0,+VLOOKUP($E661,'CODE GENERATOR'!$D:$T,12,FALSE),"")</f>
        <v>TJR0026TAUTAU</v>
      </c>
      <c r="S661" s="104" t="str">
        <f>IF(E661&gt;0,+VLOOKUP($E661,'CODE GENERATOR'!$D:$T,13,FALSE),"")</f>
        <v>R.BOTMN_BRC0066_TJR0026TAUTAU</v>
      </c>
      <c r="T661" s="104" t="str">
        <f t="shared" si="43"/>
        <v>R.BOTMN_BRC0066_TJR0026TAUTAU_XL / 50</v>
      </c>
      <c r="U661" s="105">
        <v>8683711007135</v>
      </c>
      <c r="V661" s="107" t="str" cm="1">
        <f t="array" ref="V661">_xlfn.TEXTJOIN(";", TRUE, _xlfn.UNIQUE(_xlfn._xlws.FILTER(P$3:P$10029, C$3:C$10029=C661)))</f>
        <v>WHITE;BEIGE;BLACK;NAVY;STORM GRAY;TAUPE</v>
      </c>
      <c r="W661" s="107" t="str" cm="1">
        <f t="array" ref="W661">_xlfn.TEXTJOIN(";", TRUE, _xlfn.UNIQUE(_xlfn._xlws.FILTER(F$3:F$10029, C$3:C$10029=C661)))</f>
        <v>S / 44;M / 46;L / 48;XL / 50;XXL / 52</v>
      </c>
      <c r="X661" s="101" t="str">
        <f>IF(E661&gt;0,+VLOOKUP($E661,'CODE GENERATOR'!$D:$AC,19,FALSE),0)</f>
        <v>2507_G_cavalier_ghost_0048</v>
      </c>
      <c r="Y661" s="101" t="str">
        <f>IF(E661&gt;0,+VLOOKUP($E661,'CODE GENERATOR'!$D:$AC,20,FALSE),0)</f>
        <v>2507_G_cavalier_ghost_0049</v>
      </c>
      <c r="Z661" s="101" t="str">
        <f>IF(E661&gt;0,+VLOOKUP($E661,'CODE GENERATOR'!$D:$AC,21,FALSE),0)</f>
        <v>2507_W_1873</v>
      </c>
      <c r="AA661" s="101" t="str">
        <f>IF(E661&gt;0,+VLOOKUP($E661,'CODE GENERATOR'!$D:$AC,22,FALSE),0)</f>
        <v>2507_W_1772</v>
      </c>
      <c r="AB661" s="101" t="str">
        <f>IF(E661&gt;0,+VLOOKUP($E661,'CODE GENERATOR'!$D:$AC,23,FALSE),0)</f>
        <v>2507_W_1878</v>
      </c>
      <c r="AC661" s="101" t="str">
        <f>IF(E661&gt;0,+VLOOKUP($E661,'CODE GENERATOR'!$D:$AC,24,FALSE),0)</f>
        <v>2507_W_1892</v>
      </c>
      <c r="AD661" s="101" t="str">
        <f>IF(E661&gt;0,+VLOOKUP($E661,'CODE GENERATOR'!$D:$AC,25,FALSE),0)</f>
        <v>2507_VW_Web_35</v>
      </c>
      <c r="AE661" s="101" t="str">
        <f>IF(E661&gt;0,+VLOOKUP($E661,'CODE GENERATOR'!$D:$AC,26,FALSE),0)</f>
        <v>Cavaliers_Detay_36881</v>
      </c>
      <c r="AF661" s="149" t="str">
        <f>IF($C661&gt;0,$C661&amp;" "&amp;$P661&amp;" "&amp;+VLOOKUP($C661,'STYLE NAMES'!$B:$AC,10,FALSE),"""")</f>
        <v>LEONARDO TAUPE MEN'S KNEE GRIP PRO BREECHES</v>
      </c>
      <c r="AG661" s="101" t="str">
        <f>"Enjoy our "&amp;(AF661)&amp;"; "&amp;IF(C661&gt;0,+VLOOKUP($C661,'STYLE NAMES'!$B:$AC,11,FALSE),"")</f>
        <v>Enjoy our LEONARDO TAUPE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61" s="101" t="str">
        <f>IF(C661&gt;0,+VLOOKUP($C661,'STYLE NAMES'!$B:$AC,12,FALSE),"")</f>
        <v>*Italian Premium fabric
*Extra-soft and comfortable technical jersey
*4-way stretch fabric
*Breathable and Quick Dry
*Wrinkle-free and Easy Care
*Knee Grip
Composition:
74% Micro PA /  26% Elasthane</v>
      </c>
      <c r="AI661" s="101" t="str">
        <f>IF(C661&gt;0,+VLOOKUP($C661,'STYLE NAMES'!$B:$AC,13,FALSE),"")</f>
        <v>Machine Wash at 30°C
Mild process
Iron at low temperature
Iron from REVERSE
Do NOT iron on logos or prints
Do not bleach
Do NOT Tumble Dry</v>
      </c>
      <c r="AJ661" s="149" t="str">
        <f>IF($C661&gt;0,$C661&amp;" "&amp;$P661&amp;" "&amp;+VLOOKUP($C661,'STYLE NAMES'!$B:$AC,14,FALSE),"""")</f>
        <v>LEONARDO TAUPE ERKEK PRO BİNİCİ PANTOLONU</v>
      </c>
      <c r="AK661" s="149" t="str">
        <f>"Cavalier SanMarco tarafından tasarlanan "&amp;(AJ661)&amp;"; "&amp;IF(C661&gt;0,+VLOOKUP($C661,'STYLE NAMES'!$B:$AC,15,FALSE),"")</f>
        <v>Cavalier SanMarco tarafından tasarlanan LEONARDO TAUPE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1" s="149" t="str">
        <f>IF(C661&gt;0,+VLOOKUP($C661,'STYLE NAMES'!$B:$AC,16,FALSE),"")</f>
        <v>*İtalyan Premium kumaş
*Ekstra yumuşak ve konforlu teknik jarse
*4 yönlü esneme özelliği
*Nefes alabilir ve hızlı kurur
*Kırışmaz ve kolay bakım
*Diz Grip
Bileşimi:
%74 Mikro PA / %26 Elastan</v>
      </c>
      <c r="AM661" s="149" t="str">
        <f>IF(C661&gt;0,+VLOOKUP($C661,'STYLE NAMES'!$B:$AC,17,FALSE),"")</f>
        <v>Makinede 30°C' de Yıkayın
Hassas Yıkama
Ilık ütü yapın
Tersten ütüleyin
Logo ve baskıları ÜTÜLEMEYİN
Çamaşır suyu kullanmayın
Kurutma Makinesinde Kurutmayın</v>
      </c>
      <c r="AN661" s="149" t="str">
        <f>IF($C661&gt;0,$C661&amp;" "&amp;$P661&amp;" "&amp;+VLOOKUP($C661,'STYLE NAMES'!$B:$AC,18,FALSE),"""")</f>
        <v>LEONARDO TAUPE PANTALONI KNEE GRIP PRO DA UOMO</v>
      </c>
      <c r="AO661" s="101" t="str">
        <f>"Disegnato da Cavalier SanMarco "&amp;(AN661)&amp;"; "&amp;IF(C661&gt;0,+VLOOKUP($C661,'STYLE NAMES'!$B:$AC,19,FALSE),"")</f>
        <v>Disegnato da Cavalier SanMarco LEONARDO TAUPE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1" s="101" t="str">
        <f>IF(C661&gt;0,+VLOOKUP($C661,'STYLE NAMES'!$B:$AC,20,FALSE),"")</f>
        <v>*Tessuto premium italiano
*Jersey tecnico extra morbido e confortevole
*Tessuto elasticizzato in 4 direzioni
*Traspirante e ad asciugatura rapida
*Antipiega e facile da curare
*Knee Grip
Composizione:
74% Micro PA / 26% Elastan</v>
      </c>
      <c r="AQ661" s="101" t="str">
        <f>IF(C661&gt;0,+VLOOKUP($C661,'STYLE NAMES'!$B:$AC,21,FALSE),"")</f>
        <v>Lavare in lavatrice a 30°C Ciclo delicato 
Stirare a bassa temperatura
Stirare al rovescio 
Non stirare su loghi o stampe 
Non candeggiare 
Non asciugare in asciugatrice</v>
      </c>
      <c r="AR661" s="101">
        <f>IF(D661&gt;0,+VLOOKUP($C661,'STYLE NAMES'!$B:$AC,22,FALSE),"")</f>
        <v>0</v>
      </c>
      <c r="AS661" s="101">
        <f>IF(E661&gt;0,+VLOOKUP($C661,'STYLE NAMES'!$B:$AC,23,FALSE),"")</f>
        <v>0</v>
      </c>
      <c r="AT661" s="101">
        <f>IF(F661&gt;0,+VLOOKUP($C661,'STYLE NAMES'!$B:$AC,24,FALSE),"")</f>
        <v>0</v>
      </c>
      <c r="AU661" s="101">
        <f>IF(G661&gt;0,+VLOOKUP($C661,'STYLE NAMES'!$B:$AC,25,FALSE),"")</f>
        <v>0</v>
      </c>
      <c r="AV661" s="101" t="str">
        <f>+VLOOKUP($S661,'CODE GENERATOR'!$P:$AM,15,FALSE)</f>
        <v>R.TOPMN_CPL0039_PIQ0015WHTWHT</v>
      </c>
      <c r="AW661" s="101" t="str">
        <f>+VLOOKUP($S661,'CODE GENERATOR'!$P:$AM,16,FALSE)</f>
        <v>R.TOPMN_BLY0051_SUP0021NAVBEG</v>
      </c>
      <c r="AX661" s="101" t="str">
        <f>+VLOOKUP($S661,'CODE GENERATOR'!$P:$AM,17,FALSE)</f>
        <v>A.RACUX_BLT0015_BRD0012BEGBEG</v>
      </c>
      <c r="AY661" s="101" t="str">
        <f>+VLOOKUP($S661,'CODE GENERATOR'!$P:$AM,18,FALSE)</f>
        <v>A.RACAU_SOC0018_NYL00003XBST3</v>
      </c>
      <c r="AZ661" s="101">
        <f>+VLOOKUP($S661,'CODE GENERATOR'!$P:$AM,19,FALSE)</f>
        <v>0</v>
      </c>
      <c r="BA661" s="101">
        <f>+VLOOKUP($S661,'CODE GENERATOR'!$P:$AM,20,FALSE)</f>
        <v>0</v>
      </c>
      <c r="BB661" s="101">
        <f>+VLOOKUP($S661,'CODE GENERATOR'!$P:$AM,21,FALSE)</f>
        <v>0</v>
      </c>
      <c r="BC661" s="101">
        <f>+VLOOKUP($S661,'CODE GENERATOR'!$P:$AM,22,FALSE)</f>
        <v>0</v>
      </c>
      <c r="BD661" s="101">
        <f>+VLOOKUP($S661,'CODE GENERATOR'!$P:$AM,23,FALSE)</f>
        <v>0</v>
      </c>
      <c r="BE661" s="101">
        <f>+VLOOKUP($S661,'CODE GENERATOR'!$P:$AM,24,FALSE)</f>
        <v>0</v>
      </c>
      <c r="BF661" s="101">
        <f>IF(C661&gt;0,+VLOOKUP(G661,'CATEGORY ID'!$A$1:$L$118,3,FALSE),"")</f>
        <v>30</v>
      </c>
      <c r="BG661" s="101">
        <f>IF(C661&gt;0,+VLOOKUP(H661,'CATEGORY ID'!$D$1:$L$118,3,FALSE),"")</f>
        <v>2</v>
      </c>
      <c r="BH661" s="101">
        <f>IF(C661&gt;0,+VLOOKUP((+H661&amp;I661),'CATEGORY ID'!$H$1:$I$121,2,FALSE),"")</f>
        <v>111</v>
      </c>
      <c r="BJ661" s="101">
        <f>IF(C661&gt;0,IF(COUNTIF('CATEGORY ID'!$K$1:$K$121,+H661&amp;K661) &gt; 0, +VLOOKUP(+H661&amp;K661,'CATEGORY ID'!$K$1:$L$121,2,FALSE),""),"")</f>
        <v>95</v>
      </c>
      <c r="BK661" s="101" t="str">
        <f>IF(C661&gt;0,IF(COUNTIF('CATEGORY ID'!$K$124:$K$165, +VLOOKUP(C661,'STYLE NAMES'!$B:$AE,30,FALSE)) &gt; 0, +VLOOKUP(VLOOKUP(C661,'STYLE NAMES'!$B:$AE,30,FALSE),'CATEGORY ID'!K:M,2,FALSE),""),"")</f>
        <v/>
      </c>
      <c r="BM661" s="101">
        <v>204</v>
      </c>
      <c r="BR661" s="101" t="str" cm="1">
        <f t="array" ref="BR661">IF(C661&gt;0,_xlfn.TEXTJOIN(";", TRUE,_xlfn.UNIQUE(_xlfn._xlws.FILTER(BF661:BQ661,(BF661:BQ661&gt;0)),TRUE,FALSE)),"")&amp;";"&amp;BS661</f>
        <v>30;2;111;95;204;</v>
      </c>
      <c r="BU661" s="106">
        <f>IF(C661&gt;0,+VLOOKUP($C661,'STYLE NAMES'!$B:$AC,26,FALSE),"")</f>
        <v>219.9</v>
      </c>
      <c r="BV661" s="106">
        <f>IF(C661&gt;0,+VLOOKUP($C661,'STYLE NAMES'!$B:$AC,27,FALSE),"")</f>
        <v>12090</v>
      </c>
      <c r="BW661" s="106">
        <f>IF(C661&gt;0,+VLOOKUP($C661,'STYLE NAMES'!$B:$AC,28,FALSE),"")</f>
        <v>252.88499999999999</v>
      </c>
      <c r="BY661"/>
      <c r="BZ661" s="101">
        <v>1</v>
      </c>
      <c r="CA661" s="137">
        <f t="shared" si="46"/>
        <v>1</v>
      </c>
      <c r="CB661" s="137" t="str">
        <f>+VLOOKUP(C661,'[2]STYLES &amp; MODELS MATRIX'!$A:$G,7,FALSE)</f>
        <v>HDJ</v>
      </c>
      <c r="CC661" s="137" t="str">
        <f>+VLOOKUP(C661,'[1]STYLES &amp; SIZE CHARTS'!$A:$H,8,FALSE)</f>
        <v>MB-BR1</v>
      </c>
      <c r="CD661" s="137">
        <v>1</v>
      </c>
      <c r="CE661" s="205"/>
      <c r="CF661" s="141"/>
    </row>
    <row r="662" spans="1:84" s="101" customFormat="1" ht="12" customHeight="1" x14ac:dyDescent="0.2">
      <c r="A662" s="102">
        <f t="shared" si="44"/>
        <v>8683711007142</v>
      </c>
      <c r="B662" s="101" t="s">
        <v>981</v>
      </c>
      <c r="C662" s="101" t="s">
        <v>1869</v>
      </c>
      <c r="D662" s="101" t="s">
        <v>1901</v>
      </c>
      <c r="E662" s="203" t="s">
        <v>2435</v>
      </c>
      <c r="F662" s="101" t="s">
        <v>2431</v>
      </c>
      <c r="G662" s="101" t="str">
        <f>IF(C662&gt;0,+VLOOKUP($C662,'STYLE NAMES'!$B:$AC,4,FALSE),"")</f>
        <v>RIDER</v>
      </c>
      <c r="H662" s="101" t="str">
        <f>IF(C662&gt;0,+VLOOKUP($C662,'STYLE NAMES'!$B:$AC,5,FALSE),"")</f>
        <v>MEN</v>
      </c>
      <c r="I662" s="101" t="str">
        <f>IF(C662&gt;0,+VLOOKUP($C662,'STYLE NAMES'!$B:$AC,6,FALSE),"")</f>
        <v>BOTTOMS</v>
      </c>
      <c r="J662" s="101" t="str">
        <f>IF(C662&gt;0,+VLOOKUP($C662,'STYLE NAMES'!$B:$AC,7,FALSE),"")</f>
        <v>MEN</v>
      </c>
      <c r="K662" s="101" t="str">
        <f>IF(C662&gt;0,+VLOOKUP($C662,'STYLE NAMES'!$B:$AC,8,FALSE),"")</f>
        <v>BREECHES</v>
      </c>
      <c r="L662" s="101" t="str">
        <f>IF(E662&gt;0,+VLOOKUP($E662,'CODE GENERATOR'!$D:$T,3,FALSE),"")</f>
        <v>A</v>
      </c>
      <c r="M662" s="101" t="str">
        <f>IF(E662&gt;0,+VLOOKUP($E662,'CODE GENERATOR'!$D:$T,4,FALSE),"")</f>
        <v>TECH JERSEY</v>
      </c>
      <c r="N662" s="101" t="str">
        <f>IF(E662&gt;0,+VLOOKUP($E662,'CODE GENERATOR'!$D:$T,6,FALSE),"")</f>
        <v>TAUPE</v>
      </c>
      <c r="O662" s="101" t="str">
        <f>IF(E662&gt;0,+VLOOKUP($E662,'CODE GENERATOR'!$D:$T,7,FALSE),"")</f>
        <v>TAUPE</v>
      </c>
      <c r="P662" s="101" t="str">
        <f t="shared" si="45"/>
        <v>TAUPE</v>
      </c>
      <c r="Q662" s="104" t="str">
        <f>IF(E662&gt;0,+VLOOKUP($E662,'CODE GENERATOR'!$D:$T,11,FALSE),"")</f>
        <v>R.BOTMN_BRC0066</v>
      </c>
      <c r="R662" s="104" t="str">
        <f>IF(E662&gt;0,+VLOOKUP($E662,'CODE GENERATOR'!$D:$T,12,FALSE),"")</f>
        <v>TJR0026TAUTAU</v>
      </c>
      <c r="S662" s="104" t="str">
        <f>IF(E662&gt;0,+VLOOKUP($E662,'CODE GENERATOR'!$D:$T,13,FALSE),"")</f>
        <v>R.BOTMN_BRC0066_TJR0026TAUTAU</v>
      </c>
      <c r="T662" s="104" t="str">
        <f t="shared" si="43"/>
        <v>R.BOTMN_BRC0066_TJR0026TAUTAU_XXL / 52</v>
      </c>
      <c r="U662" s="105">
        <v>8683711007142</v>
      </c>
      <c r="V662" s="107" t="str" cm="1">
        <f t="array" ref="V662">_xlfn.TEXTJOIN(";", TRUE, _xlfn.UNIQUE(_xlfn._xlws.FILTER(P$3:P$10029, C$3:C$10029=C662)))</f>
        <v>WHITE;BEIGE;BLACK;NAVY;STORM GRAY;TAUPE</v>
      </c>
      <c r="W662" s="107" t="str" cm="1">
        <f t="array" ref="W662">_xlfn.TEXTJOIN(";", TRUE, _xlfn.UNIQUE(_xlfn._xlws.FILTER(F$3:F$10029, C$3:C$10029=C662)))</f>
        <v>S / 44;M / 46;L / 48;XL / 50;XXL / 52</v>
      </c>
      <c r="X662" s="101" t="str">
        <f>IF(E662&gt;0,+VLOOKUP($E662,'CODE GENERATOR'!$D:$AC,19,FALSE),0)</f>
        <v>2507_G_cavalier_ghost_0048</v>
      </c>
      <c r="Y662" s="101" t="str">
        <f>IF(E662&gt;0,+VLOOKUP($E662,'CODE GENERATOR'!$D:$AC,20,FALSE),0)</f>
        <v>2507_G_cavalier_ghost_0049</v>
      </c>
      <c r="Z662" s="101" t="str">
        <f>IF(E662&gt;0,+VLOOKUP($E662,'CODE GENERATOR'!$D:$AC,21,FALSE),0)</f>
        <v>2507_W_1873</v>
      </c>
      <c r="AA662" s="101" t="str">
        <f>IF(E662&gt;0,+VLOOKUP($E662,'CODE GENERATOR'!$D:$AC,22,FALSE),0)</f>
        <v>2507_W_1772</v>
      </c>
      <c r="AB662" s="101" t="str">
        <f>IF(E662&gt;0,+VLOOKUP($E662,'CODE GENERATOR'!$D:$AC,23,FALSE),0)</f>
        <v>2507_W_1878</v>
      </c>
      <c r="AC662" s="101" t="str">
        <f>IF(E662&gt;0,+VLOOKUP($E662,'CODE GENERATOR'!$D:$AC,24,FALSE),0)</f>
        <v>2507_W_1892</v>
      </c>
      <c r="AD662" s="101" t="str">
        <f>IF(E662&gt;0,+VLOOKUP($E662,'CODE GENERATOR'!$D:$AC,25,FALSE),0)</f>
        <v>2507_VW_Web_35</v>
      </c>
      <c r="AE662" s="101" t="str">
        <f>IF(E662&gt;0,+VLOOKUP($E662,'CODE GENERATOR'!$D:$AC,26,FALSE),0)</f>
        <v>Cavaliers_Detay_36881</v>
      </c>
      <c r="AF662" s="149" t="str">
        <f>IF($C662&gt;0,$C662&amp;" "&amp;$P662&amp;" "&amp;+VLOOKUP($C662,'STYLE NAMES'!$B:$AC,10,FALSE),"""")</f>
        <v>LEONARDO TAUPE MEN'S KNEE GRIP PRO BREECHES</v>
      </c>
      <c r="AG662" s="101" t="str">
        <f>"Enjoy our "&amp;(AF662)&amp;"; "&amp;IF(C662&gt;0,+VLOOKUP($C662,'STYLE NAMES'!$B:$AC,11,FALSE),"")</f>
        <v>Enjoy our LEONARDO TAUPE MEN'S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662" s="101" t="str">
        <f>IF(C662&gt;0,+VLOOKUP($C662,'STYLE NAMES'!$B:$AC,12,FALSE),"")</f>
        <v>*Italian Premium fabric
*Extra-soft and comfortable technical jersey
*4-way stretch fabric
*Breathable and Quick Dry
*Wrinkle-free and Easy Care
*Knee Grip
Composition:
74% Micro PA /  26% Elasthane</v>
      </c>
      <c r="AI662" s="101" t="str">
        <f>IF(C662&gt;0,+VLOOKUP($C662,'STYLE NAMES'!$B:$AC,13,FALSE),"")</f>
        <v>Machine Wash at 30°C
Mild process
Iron at low temperature
Iron from REVERSE
Do NOT iron on logos or prints
Do not bleach
Do NOT Tumble Dry</v>
      </c>
      <c r="AJ662" s="149" t="str">
        <f>IF($C662&gt;0,$C662&amp;" "&amp;$P662&amp;" "&amp;+VLOOKUP($C662,'STYLE NAMES'!$B:$AC,14,FALSE),"""")</f>
        <v>LEONARDO TAUPE ERKEK PRO BİNİCİ PANTOLONU</v>
      </c>
      <c r="AK662" s="149" t="str">
        <f>"Cavalier SanMarco tarafından tasarlanan "&amp;(AJ662)&amp;"; "&amp;IF(C662&gt;0,+VLOOKUP($C662,'STYLE NAMES'!$B:$AC,15,FALSE),"")</f>
        <v>Cavalier SanMarco tarafından tasarlanan LEONARDO TAUPE ERKEK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2" s="149" t="str">
        <f>IF(C662&gt;0,+VLOOKUP($C662,'STYLE NAMES'!$B:$AC,16,FALSE),"")</f>
        <v>*İtalyan Premium kumaş
*Ekstra yumuşak ve konforlu teknik jarse
*4 yönlü esneme özelliği
*Nefes alabilir ve hızlı kurur
*Kırışmaz ve kolay bakım
*Diz Grip
Bileşimi:
%74 Mikro PA / %26 Elastan</v>
      </c>
      <c r="AM662" s="149" t="str">
        <f>IF(C662&gt;0,+VLOOKUP($C662,'STYLE NAMES'!$B:$AC,17,FALSE),"")</f>
        <v>Makinede 30°C' de Yıkayın
Hassas Yıkama
Ilık ütü yapın
Tersten ütüleyin
Logo ve baskıları ÜTÜLEMEYİN
Çamaşır suyu kullanmayın
Kurutma Makinesinde Kurutmayın</v>
      </c>
      <c r="AN662" s="149" t="str">
        <f>IF($C662&gt;0,$C662&amp;" "&amp;$P662&amp;" "&amp;+VLOOKUP($C662,'STYLE NAMES'!$B:$AC,18,FALSE),"""")</f>
        <v>LEONARDO TAUPE PANTALONI KNEE GRIP PRO DA UOMO</v>
      </c>
      <c r="AO662" s="101" t="str">
        <f>"Disegnato da Cavalier SanMarco "&amp;(AN662)&amp;"; "&amp;IF(C662&gt;0,+VLOOKUP($C662,'STYLE NAMES'!$B:$AC,19,FALSE),"")</f>
        <v>Disegnato da Cavalier SanMarco LEONARDO TAUPE PANTALONI KNEE GRIP PRO DA UOMO;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2" s="101" t="str">
        <f>IF(C662&gt;0,+VLOOKUP($C662,'STYLE NAMES'!$B:$AC,20,FALSE),"")</f>
        <v>*Tessuto premium italiano
*Jersey tecnico extra morbido e confortevole
*Tessuto elasticizzato in 4 direzioni
*Traspirante e ad asciugatura rapida
*Antipiega e facile da curare
*Knee Grip
Composizione:
74% Micro PA / 26% Elastan</v>
      </c>
      <c r="AQ662" s="101" t="str">
        <f>IF(C662&gt;0,+VLOOKUP($C662,'STYLE NAMES'!$B:$AC,21,FALSE),"")</f>
        <v>Lavare in lavatrice a 30°C Ciclo delicato 
Stirare a bassa temperatura
Stirare al rovescio 
Non stirare su loghi o stampe 
Non candeggiare 
Non asciugare in asciugatrice</v>
      </c>
      <c r="AR662" s="101">
        <f>IF(D662&gt;0,+VLOOKUP($C662,'STYLE NAMES'!$B:$AC,22,FALSE),"")</f>
        <v>0</v>
      </c>
      <c r="AS662" s="101">
        <f>IF(E662&gt;0,+VLOOKUP($C662,'STYLE NAMES'!$B:$AC,23,FALSE),"")</f>
        <v>0</v>
      </c>
      <c r="AT662" s="101">
        <f>IF(F662&gt;0,+VLOOKUP($C662,'STYLE NAMES'!$B:$AC,24,FALSE),"")</f>
        <v>0</v>
      </c>
      <c r="AU662" s="101">
        <f>IF(G662&gt;0,+VLOOKUP($C662,'STYLE NAMES'!$B:$AC,25,FALSE),"")</f>
        <v>0</v>
      </c>
      <c r="AV662" s="101" t="str">
        <f>+VLOOKUP($S662,'CODE GENERATOR'!$P:$AM,15,FALSE)</f>
        <v>R.TOPMN_CPL0039_PIQ0015WHTWHT</v>
      </c>
      <c r="AW662" s="101" t="str">
        <f>+VLOOKUP($S662,'CODE GENERATOR'!$P:$AM,16,FALSE)</f>
        <v>R.TOPMN_BLY0051_SUP0021NAVBEG</v>
      </c>
      <c r="AX662" s="101" t="str">
        <f>+VLOOKUP($S662,'CODE GENERATOR'!$P:$AM,17,FALSE)</f>
        <v>A.RACUX_BLT0015_BRD0012BEGBEG</v>
      </c>
      <c r="AY662" s="101" t="str">
        <f>+VLOOKUP($S662,'CODE GENERATOR'!$P:$AM,18,FALSE)</f>
        <v>A.RACAU_SOC0018_NYL00003XBST3</v>
      </c>
      <c r="AZ662" s="101">
        <f>+VLOOKUP($S662,'CODE GENERATOR'!$P:$AM,19,FALSE)</f>
        <v>0</v>
      </c>
      <c r="BA662" s="101">
        <f>+VLOOKUP($S662,'CODE GENERATOR'!$P:$AM,20,FALSE)</f>
        <v>0</v>
      </c>
      <c r="BB662" s="101">
        <f>+VLOOKUP($S662,'CODE GENERATOR'!$P:$AM,21,FALSE)</f>
        <v>0</v>
      </c>
      <c r="BC662" s="101">
        <f>+VLOOKUP($S662,'CODE GENERATOR'!$P:$AM,22,FALSE)</f>
        <v>0</v>
      </c>
      <c r="BD662" s="101">
        <f>+VLOOKUP($S662,'CODE GENERATOR'!$P:$AM,23,FALSE)</f>
        <v>0</v>
      </c>
      <c r="BE662" s="101">
        <f>+VLOOKUP($S662,'CODE GENERATOR'!$P:$AM,24,FALSE)</f>
        <v>0</v>
      </c>
      <c r="BF662" s="101">
        <f>IF(C662&gt;0,+VLOOKUP(G662,'CATEGORY ID'!$A$1:$L$118,3,FALSE),"")</f>
        <v>30</v>
      </c>
      <c r="BG662" s="101">
        <f>IF(C662&gt;0,+VLOOKUP(H662,'CATEGORY ID'!$D$1:$L$118,3,FALSE),"")</f>
        <v>2</v>
      </c>
      <c r="BH662" s="101">
        <f>IF(C662&gt;0,+VLOOKUP((+H662&amp;I662),'CATEGORY ID'!$H$1:$I$121,2,FALSE),"")</f>
        <v>111</v>
      </c>
      <c r="BJ662" s="101">
        <f>IF(C662&gt;0,IF(COUNTIF('CATEGORY ID'!$K$1:$K$121,+H662&amp;K662) &gt; 0, +VLOOKUP(+H662&amp;K662,'CATEGORY ID'!$K$1:$L$121,2,FALSE),""),"")</f>
        <v>95</v>
      </c>
      <c r="BK662" s="101" t="str">
        <f>IF(C662&gt;0,IF(COUNTIF('CATEGORY ID'!$K$124:$K$165, +VLOOKUP(C662,'STYLE NAMES'!$B:$AE,30,FALSE)) &gt; 0, +VLOOKUP(VLOOKUP(C662,'STYLE NAMES'!$B:$AE,30,FALSE),'CATEGORY ID'!K:M,2,FALSE),""),"")</f>
        <v/>
      </c>
      <c r="BM662" s="101">
        <v>204</v>
      </c>
      <c r="BR662" s="101" t="str" cm="1">
        <f t="array" ref="BR662">IF(C662&gt;0,_xlfn.TEXTJOIN(";", TRUE,_xlfn.UNIQUE(_xlfn._xlws.FILTER(BF662:BQ662,(BF662:BQ662&gt;0)),TRUE,FALSE)),"")&amp;";"&amp;BS662</f>
        <v>30;2;111;95;204;</v>
      </c>
      <c r="BU662" s="106">
        <f>IF(C662&gt;0,+VLOOKUP($C662,'STYLE NAMES'!$B:$AC,26,FALSE),"")</f>
        <v>219.9</v>
      </c>
      <c r="BV662" s="106">
        <f>IF(C662&gt;0,+VLOOKUP($C662,'STYLE NAMES'!$B:$AC,27,FALSE),"")</f>
        <v>12090</v>
      </c>
      <c r="BW662" s="106">
        <f>IF(C662&gt;0,+VLOOKUP($C662,'STYLE NAMES'!$B:$AC,28,FALSE),"")</f>
        <v>252.88499999999999</v>
      </c>
      <c r="BY662"/>
      <c r="BZ662" s="101">
        <v>2</v>
      </c>
      <c r="CA662" s="137">
        <f t="shared" si="46"/>
        <v>1</v>
      </c>
      <c r="CB662" s="137" t="str">
        <f>+VLOOKUP(C662,'[2]STYLES &amp; MODELS MATRIX'!$A:$G,7,FALSE)</f>
        <v>HDJ</v>
      </c>
      <c r="CC662" s="137" t="str">
        <f>+VLOOKUP(C662,'[1]STYLES &amp; SIZE CHARTS'!$A:$H,8,FALSE)</f>
        <v>MB-BR1</v>
      </c>
      <c r="CD662" s="137">
        <v>1</v>
      </c>
      <c r="CE662" s="205"/>
      <c r="CF662" s="141"/>
    </row>
    <row r="663" spans="1:84" s="101" customFormat="1" ht="12" customHeight="1" x14ac:dyDescent="0.2">
      <c r="A663" s="102">
        <f t="shared" si="44"/>
        <v>8683711007159</v>
      </c>
      <c r="B663" s="101" t="s">
        <v>982</v>
      </c>
      <c r="C663" s="101" t="s">
        <v>1868</v>
      </c>
      <c r="D663" s="101" t="s">
        <v>1899</v>
      </c>
      <c r="E663" s="203" t="s">
        <v>2436</v>
      </c>
      <c r="F663" s="101" t="s">
        <v>2437</v>
      </c>
      <c r="G663" s="101" t="str">
        <f>IF(C663&gt;0,+VLOOKUP($C663,'STYLE NAMES'!$B:$AC,4,FALSE),"")</f>
        <v>RIDER</v>
      </c>
      <c r="H663" s="101" t="str">
        <f>IF(C663&gt;0,+VLOOKUP($C663,'STYLE NAMES'!$B:$AC,5,FALSE),"")</f>
        <v>WOMEN</v>
      </c>
      <c r="I663" s="101" t="str">
        <f>IF(C663&gt;0,+VLOOKUP($C663,'STYLE NAMES'!$B:$AC,6,FALSE),"")</f>
        <v>BOTTOMS</v>
      </c>
      <c r="J663" s="101" t="str">
        <f>IF(C663&gt;0,+VLOOKUP($C663,'STYLE NAMES'!$B:$AC,7,FALSE),"")</f>
        <v>WOMEN</v>
      </c>
      <c r="K663" s="101" t="str">
        <f>IF(C663&gt;0,+VLOOKUP($C663,'STYLE NAMES'!$B:$AC,8,FALSE),"")</f>
        <v>BREECHES</v>
      </c>
      <c r="L663" s="101" t="str">
        <f>IF(E663&gt;0,+VLOOKUP($E663,'CODE GENERATOR'!$D:$T,3,FALSE),"")</f>
        <v>A</v>
      </c>
      <c r="M663" s="101" t="str">
        <f>IF(E663&gt;0,+VLOOKUP($E663,'CODE GENERATOR'!$D:$T,4,FALSE),"")</f>
        <v>TECH JERSEY</v>
      </c>
      <c r="N663" s="101" t="str">
        <f>IF(E663&gt;0,+VLOOKUP($E663,'CODE GENERATOR'!$D:$T,6,FALSE),"")</f>
        <v>WHITE</v>
      </c>
      <c r="O663" s="101" t="str">
        <f>IF(E663&gt;0,+VLOOKUP($E663,'CODE GENERATOR'!$D:$T,7,FALSE),"")</f>
        <v>WHITE</v>
      </c>
      <c r="P663" s="101" t="str">
        <f t="shared" si="45"/>
        <v>WHITE</v>
      </c>
      <c r="Q663" s="104" t="str">
        <f>IF(E663&gt;0,+VLOOKUP($E663,'CODE GENERATOR'!$D:$T,11,FALSE),"")</f>
        <v>R.BOTWN_BRC0067</v>
      </c>
      <c r="R663" s="104" t="str">
        <f>IF(E663&gt;0,+VLOOKUP($E663,'CODE GENERATOR'!$D:$T,12,FALSE),"")</f>
        <v>TJR0027WHTWHT</v>
      </c>
      <c r="S663" s="104" t="str">
        <f>IF(E663&gt;0,+VLOOKUP($E663,'CODE GENERATOR'!$D:$T,13,FALSE),"")</f>
        <v>R.BOTWN_BRC0067_TJR0027WHTWHT</v>
      </c>
      <c r="T663" s="104" t="str">
        <f t="shared" si="43"/>
        <v>R.BOTWN_BRC0067_TJR0027WHTWHT_XXS / 32-34</v>
      </c>
      <c r="U663" s="105">
        <v>8683711007159</v>
      </c>
      <c r="V663" s="107" t="str" cm="1">
        <f t="array" ref="V663">_xlfn.TEXTJOIN(";", TRUE, _xlfn.UNIQUE(_xlfn._xlws.FILTER(P$3:P$10029, C$3:C$10029=C663)))</f>
        <v>WHITE;BEIGE;BLACK;NAVY;DARK GRAY;TAUPE;GREEN</v>
      </c>
      <c r="W663" s="107" t="str" cm="1">
        <f t="array" ref="W663">_xlfn.TEXTJOIN(";", TRUE, _xlfn.UNIQUE(_xlfn._xlws.FILTER(F$3:F$10029, C$3:C$10029=C663)))</f>
        <v>XXS / 32-34;XS / 34-36;S / 36-38;M / 38-40;L / 40-42;XL / 42-44</v>
      </c>
      <c r="X663" s="101" t="str">
        <f>IF(E663&gt;0,+VLOOKUP($E663,'CODE GENERATOR'!$D:$AC,19,FALSE),0)</f>
        <v>2507_G_cavalier_ghost_0033</v>
      </c>
      <c r="Y663" s="101" t="str">
        <f>IF(E663&gt;0,+VLOOKUP($E663,'CODE GENERATOR'!$D:$AC,20,FALSE),0)</f>
        <v>2507_G_cavalier_ghost_0034</v>
      </c>
      <c r="Z663" s="101" t="str">
        <f>IF(E663&gt;0,+VLOOKUP($E663,'CODE GENERATOR'!$D:$AC,21,FALSE),0)</f>
        <v>2507_W_2362</v>
      </c>
      <c r="AA663" s="101" t="str">
        <f>IF(E663&gt;0,+VLOOKUP($E663,'CODE GENERATOR'!$D:$AC,22,FALSE),0)</f>
        <v>2507_W_2369</v>
      </c>
      <c r="AB663" s="101" t="str">
        <f>IF(E663&gt;0,+VLOOKUP($E663,'CODE GENERATOR'!$D:$AC,23,FALSE),0)</f>
        <v>2507_W_2389</v>
      </c>
      <c r="AC663" s="101" t="str">
        <f>IF(E663&gt;0,+VLOOKUP($E663,'CODE GENERATOR'!$D:$AC,24,FALSE),0)</f>
        <v>Cavaliers_Detay_36854</v>
      </c>
      <c r="AD663" s="101" t="str">
        <f>IF(E663&gt;0,+VLOOKUP($E663,'CODE GENERATOR'!$D:$AC,25,FALSE),0)</f>
        <v>2507_VW_Web_45</v>
      </c>
      <c r="AE663" s="101" t="str">
        <f>IF(E663&gt;0,+VLOOKUP($E663,'CODE GENERATOR'!$D:$AC,26,FALSE),0)</f>
        <v>Cavaliers_Detay_36855</v>
      </c>
      <c r="AF663" s="149" t="str">
        <f>IF($C663&gt;0,$C663&amp;" "&amp;$P663&amp;" "&amp;+VLOOKUP($C663,'STYLE NAMES'!$B:$AC,10,FALSE),"""")</f>
        <v>ALEA WHITE WOMEN'S KNEE GRIP PRO BREECHES</v>
      </c>
      <c r="AG663" s="101" t="str">
        <f>"Enjoy our "&amp;(AF663)&amp;"; "&amp;IF(C663&gt;0,+VLOOKUP($C663,'STYLE NAMES'!$B:$AC,11,FALSE),"")</f>
        <v>Enjoy our ALEA WHITE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63" s="101" t="str">
        <f>IF(C663&gt;0,+VLOOKUP($C663,'STYLE NAMES'!$B:$AC,12,FALSE),"")</f>
        <v>*Italian Premium fabric
*Extra-soft and comfortable technical jersey
*4-way stretch fabric
*Breathable and Quick Dry
*Wrinkle-free and Easy Care
*Knee Grip
Composition:
74% Micro PA /  26% Elasthane</v>
      </c>
      <c r="AI663" s="101" t="str">
        <f>IF(C663&gt;0,+VLOOKUP($C663,'STYLE NAMES'!$B:$AC,13,FALSE),"")</f>
        <v>Machine Wash at 30°C
Mild process
Iron at low temperature
Iron from REVERSE
Do NOT iron on logos or prints
Do not bleach
Do NOT Tumble Dry</v>
      </c>
      <c r="AJ663" s="149" t="str">
        <f>IF($C663&gt;0,$C663&amp;" "&amp;$P663&amp;" "&amp;+VLOOKUP($C663,'STYLE NAMES'!$B:$AC,14,FALSE),"""")</f>
        <v>ALEA WHITE KADIN PRO BİNİCİ PANTOLONU</v>
      </c>
      <c r="AK663" s="149" t="str">
        <f>"Cavalier SanMarco tarafından tasarlanan "&amp;(AJ663)&amp;"; "&amp;IF(C663&gt;0,+VLOOKUP($C663,'STYLE NAMES'!$B:$AC,15,FALSE),"")</f>
        <v>Cavalier SanMarco tarafından tasarlanan ALEA WHITE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3" s="149" t="str">
        <f>IF(C663&gt;0,+VLOOKUP($C663,'STYLE NAMES'!$B:$AC,16,FALSE),"")</f>
        <v>*İtalyan Premium kumaş
*Ekstra yumuşak ve konforlu teknik jarse
*4 yönlü esneme özelliği
*Nefes alabilir ve hızlı kurur
*Kırışmaz ve kolay bakım
*Diz Grip
Bileşimi:
%74 Mikro PA / %26 Elastan</v>
      </c>
      <c r="AM663" s="149" t="str">
        <f>IF(C663&gt;0,+VLOOKUP($C663,'STYLE NAMES'!$B:$AC,17,FALSE),"")</f>
        <v>Makinede 30°C' de Yıkayın
Hassas Yıkama
Ilık ütü yapın
Tersten ütüleyin
Logo ve baskıları ÜTÜLEMEYİN
Çamaşır suyu kullanmayın
Kurutma Makinesinde Kurutmayın</v>
      </c>
      <c r="AN663" s="149" t="str">
        <f>IF($C663&gt;0,$C663&amp;" "&amp;$P663&amp;" "&amp;+VLOOKUP($C663,'STYLE NAMES'!$B:$AC,18,FALSE),"""")</f>
        <v>ALEA WHITE PANTALONI KNEE GRIP PRO DA DONNA</v>
      </c>
      <c r="AO663" s="101" t="str">
        <f>"Disegnato da Cavalier SanMarco "&amp;(AN663)&amp;"; "&amp;IF(C663&gt;0,+VLOOKUP($C663,'STYLE NAMES'!$B:$AC,19,FALSE),"")</f>
        <v>Disegnato da Cavalier SanMarco ALEA WHITE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3" s="101" t="str">
        <f>IF(C663&gt;0,+VLOOKUP($C663,'STYLE NAMES'!$B:$AC,20,FALSE),"")</f>
        <v>*Tessuto premium italiano
*Jersey tecnico extra morbido e confortevole
*Tessuto elasticizzato in 4 direzioni
*Traspirante e ad asciugatura rapida
*Antipiega e facile da curare
*Knee Grip
Composizione:
74% Micro PA / 26% Elastan</v>
      </c>
      <c r="AQ663" s="101" t="str">
        <f>IF(C663&gt;0,+VLOOKUP($C663,'STYLE NAMES'!$B:$AC,21,FALSE),"")</f>
        <v>Lavare in lavatrice a 30°C Ciclo delicato 
Stirare a bassa temperatura
Stirare al rovescio 
Non stirare su loghi o stampe 
Non candeggiare 
Non asciugare in asciugatrice</v>
      </c>
      <c r="AR663" s="101">
        <f>IF(D663&gt;0,+VLOOKUP($C663,'STYLE NAMES'!$B:$AC,22,FALSE),"")</f>
        <v>0</v>
      </c>
      <c r="AS663" s="101">
        <f>IF(E663&gt;0,+VLOOKUP($C663,'STYLE NAMES'!$B:$AC,23,FALSE),"")</f>
        <v>0</v>
      </c>
      <c r="AT663" s="101">
        <f>IF(F663&gt;0,+VLOOKUP($C663,'STYLE NAMES'!$B:$AC,24,FALSE),"")</f>
        <v>0</v>
      </c>
      <c r="AU663" s="101">
        <f>IF(G663&gt;0,+VLOOKUP($C663,'STYLE NAMES'!$B:$AC,25,FALSE),"")</f>
        <v>0</v>
      </c>
      <c r="AV663" s="101" t="str">
        <f>+VLOOKUP($S663,'CODE GENERATOR'!$P:$AM,15,FALSE)</f>
        <v>R.TOPWN_CPL0077_PIQ0015NAVNAV</v>
      </c>
      <c r="AW663" s="101" t="str">
        <f>+VLOOKUP($S663,'CODE GENERATOR'!$P:$AM,16,FALSE)</f>
        <v>A.RACUX_BLT0015_BRD0012WHTWHT</v>
      </c>
      <c r="AX663" s="101" t="str">
        <f>+VLOOKUP($S663,'CODE GENERATOR'!$P:$AM,17,FALSE)</f>
        <v>A.RACAU_SOC0018_NYL00003XBST1</v>
      </c>
      <c r="AY663" s="101">
        <f>+VLOOKUP($S663,'CODE GENERATOR'!$P:$AM,18,FALSE)</f>
        <v>0</v>
      </c>
      <c r="AZ663" s="101">
        <f>+VLOOKUP($S663,'CODE GENERATOR'!$P:$AM,19,FALSE)</f>
        <v>0</v>
      </c>
      <c r="BA663" s="101">
        <f>+VLOOKUP($S663,'CODE GENERATOR'!$P:$AM,20,FALSE)</f>
        <v>0</v>
      </c>
      <c r="BB663" s="101">
        <f>+VLOOKUP($S663,'CODE GENERATOR'!$P:$AM,21,FALSE)</f>
        <v>0</v>
      </c>
      <c r="BC663" s="101">
        <f>+VLOOKUP($S663,'CODE GENERATOR'!$P:$AM,22,FALSE)</f>
        <v>0</v>
      </c>
      <c r="BD663" s="101">
        <f>+VLOOKUP($S663,'CODE GENERATOR'!$P:$AM,23,FALSE)</f>
        <v>0</v>
      </c>
      <c r="BE663" s="101">
        <f>+VLOOKUP($S663,'CODE GENERATOR'!$P:$AM,24,FALSE)</f>
        <v>0</v>
      </c>
      <c r="BF663" s="101">
        <f>IF(C663&gt;0,+VLOOKUP(G663,'CATEGORY ID'!$A$1:$L$118,3,FALSE),"")</f>
        <v>30</v>
      </c>
      <c r="BG663" s="101">
        <f>IF(C663&gt;0,+VLOOKUP(H663,'CATEGORY ID'!$D$1:$L$118,3,FALSE),"")</f>
        <v>3</v>
      </c>
      <c r="BH663" s="101">
        <f>IF(C663&gt;0,+VLOOKUP((+H663&amp;I663),'CATEGORY ID'!$H$1:$I$121,2,FALSE),"")</f>
        <v>112</v>
      </c>
      <c r="BJ663" s="101">
        <f>IF(C663&gt;0,IF(COUNTIF('CATEGORY ID'!$K$1:$K$121,+H663&amp;K663) &gt; 0, +VLOOKUP(+H663&amp;K663,'CATEGORY ID'!$K$1:$L$121,2,FALSE),""),"")</f>
        <v>97</v>
      </c>
      <c r="BK663" s="101" t="str">
        <f>IF(C663&gt;0,IF(COUNTIF('CATEGORY ID'!$K$124:$K$165, +VLOOKUP(C663,'STYLE NAMES'!$B:$AE,30,FALSE)) &gt; 0, +VLOOKUP(VLOOKUP(C663,'STYLE NAMES'!$B:$AE,30,FALSE),'CATEGORY ID'!K:M,2,FALSE),""),"")</f>
        <v/>
      </c>
      <c r="BM663" s="101">
        <v>204</v>
      </c>
      <c r="BR663" s="101" t="str" cm="1">
        <f t="array" ref="BR663">IF(C663&gt;0,_xlfn.TEXTJOIN(";", TRUE,_xlfn.UNIQUE(_xlfn._xlws.FILTER(BF663:BQ663,(BF663:BQ663&gt;0)),TRUE,FALSE)),"")&amp;";"&amp;BS663</f>
        <v>30;3;112;97;204;</v>
      </c>
      <c r="BU663" s="106">
        <f>IF(C663&gt;0,+VLOOKUP($C663,'STYLE NAMES'!$B:$AC,26,FALSE),"")</f>
        <v>219.9</v>
      </c>
      <c r="BV663" s="106">
        <f>IF(C663&gt;0,+VLOOKUP($C663,'STYLE NAMES'!$B:$AC,27,FALSE),"")</f>
        <v>12090</v>
      </c>
      <c r="BW663" s="106">
        <f>IF(C663&gt;0,+VLOOKUP($C663,'STYLE NAMES'!$B:$AC,28,FALSE),"")</f>
        <v>252.88499999999999</v>
      </c>
      <c r="BY663"/>
      <c r="BZ663" s="101">
        <v>1</v>
      </c>
      <c r="CA663" s="137">
        <f t="shared" si="46"/>
        <v>1</v>
      </c>
      <c r="CB663" s="137" t="str">
        <f>+VLOOKUP(C663,'[2]STYLES &amp; MODELS MATRIX'!$A:$G,7,FALSE)</f>
        <v>AK</v>
      </c>
      <c r="CC663" s="137" t="str">
        <f>+VLOOKUP(C663,'[1]STYLES &amp; SIZE CHARTS'!$A:$H,8,FALSE)</f>
        <v>WB-BR1</v>
      </c>
      <c r="CD663" s="137">
        <v>1</v>
      </c>
      <c r="CE663" s="205"/>
      <c r="CF663" s="141"/>
    </row>
    <row r="664" spans="1:84" s="101" customFormat="1" ht="12" customHeight="1" x14ac:dyDescent="0.2">
      <c r="A664" s="102">
        <f t="shared" si="44"/>
        <v>8683711007166</v>
      </c>
      <c r="B664" s="101" t="s">
        <v>982</v>
      </c>
      <c r="C664" s="101" t="s">
        <v>1868</v>
      </c>
      <c r="D664" s="101" t="s">
        <v>1899</v>
      </c>
      <c r="E664" s="203" t="s">
        <v>2436</v>
      </c>
      <c r="F664" s="101" t="s">
        <v>2438</v>
      </c>
      <c r="G664" s="101" t="str">
        <f>IF(C664&gt;0,+VLOOKUP($C664,'STYLE NAMES'!$B:$AC,4,FALSE),"")</f>
        <v>RIDER</v>
      </c>
      <c r="H664" s="101" t="str">
        <f>IF(C664&gt;0,+VLOOKUP($C664,'STYLE NAMES'!$B:$AC,5,FALSE),"")</f>
        <v>WOMEN</v>
      </c>
      <c r="I664" s="101" t="str">
        <f>IF(C664&gt;0,+VLOOKUP($C664,'STYLE NAMES'!$B:$AC,6,FALSE),"")</f>
        <v>BOTTOMS</v>
      </c>
      <c r="J664" s="101" t="str">
        <f>IF(C664&gt;0,+VLOOKUP($C664,'STYLE NAMES'!$B:$AC,7,FALSE),"")</f>
        <v>WOMEN</v>
      </c>
      <c r="K664" s="101" t="str">
        <f>IF(C664&gt;0,+VLOOKUP($C664,'STYLE NAMES'!$B:$AC,8,FALSE),"")</f>
        <v>BREECHES</v>
      </c>
      <c r="L664" s="101" t="str">
        <f>IF(E664&gt;0,+VLOOKUP($E664,'CODE GENERATOR'!$D:$T,3,FALSE),"")</f>
        <v>A</v>
      </c>
      <c r="M664" s="101" t="str">
        <f>IF(E664&gt;0,+VLOOKUP($E664,'CODE GENERATOR'!$D:$T,4,FALSE),"")</f>
        <v>TECH JERSEY</v>
      </c>
      <c r="N664" s="101" t="str">
        <f>IF(E664&gt;0,+VLOOKUP($E664,'CODE GENERATOR'!$D:$T,6,FALSE),"")</f>
        <v>WHITE</v>
      </c>
      <c r="O664" s="101" t="str">
        <f>IF(E664&gt;0,+VLOOKUP($E664,'CODE GENERATOR'!$D:$T,7,FALSE),"")</f>
        <v>WHITE</v>
      </c>
      <c r="P664" s="101" t="str">
        <f t="shared" si="45"/>
        <v>WHITE</v>
      </c>
      <c r="Q664" s="104" t="str">
        <f>IF(E664&gt;0,+VLOOKUP($E664,'CODE GENERATOR'!$D:$T,11,FALSE),"")</f>
        <v>R.BOTWN_BRC0067</v>
      </c>
      <c r="R664" s="104" t="str">
        <f>IF(E664&gt;0,+VLOOKUP($E664,'CODE GENERATOR'!$D:$T,12,FALSE),"")</f>
        <v>TJR0027WHTWHT</v>
      </c>
      <c r="S664" s="104" t="str">
        <f>IF(E664&gt;0,+VLOOKUP($E664,'CODE GENERATOR'!$D:$T,13,FALSE),"")</f>
        <v>R.BOTWN_BRC0067_TJR0027WHTWHT</v>
      </c>
      <c r="T664" s="104" t="str">
        <f t="shared" si="43"/>
        <v>R.BOTWN_BRC0067_TJR0027WHTWHT_XS / 34-36</v>
      </c>
      <c r="U664" s="105">
        <v>8683711007166</v>
      </c>
      <c r="V664" s="107" t="str" cm="1">
        <f t="array" ref="V664">_xlfn.TEXTJOIN(";", TRUE, _xlfn.UNIQUE(_xlfn._xlws.FILTER(P$3:P$10029, C$3:C$10029=C664)))</f>
        <v>WHITE;BEIGE;BLACK;NAVY;DARK GRAY;TAUPE;GREEN</v>
      </c>
      <c r="W664" s="107" t="str" cm="1">
        <f t="array" ref="W664">_xlfn.TEXTJOIN(";", TRUE, _xlfn.UNIQUE(_xlfn._xlws.FILTER(F$3:F$10029, C$3:C$10029=C664)))</f>
        <v>XXS / 32-34;XS / 34-36;S / 36-38;M / 38-40;L / 40-42;XL / 42-44</v>
      </c>
      <c r="X664" s="101" t="str">
        <f>IF(E664&gt;0,+VLOOKUP($E664,'CODE GENERATOR'!$D:$AC,19,FALSE),0)</f>
        <v>2507_G_cavalier_ghost_0033</v>
      </c>
      <c r="Y664" s="101" t="str">
        <f>IF(E664&gt;0,+VLOOKUP($E664,'CODE GENERATOR'!$D:$AC,20,FALSE),0)</f>
        <v>2507_G_cavalier_ghost_0034</v>
      </c>
      <c r="Z664" s="101" t="str">
        <f>IF(E664&gt;0,+VLOOKUP($E664,'CODE GENERATOR'!$D:$AC,21,FALSE),0)</f>
        <v>2507_W_2362</v>
      </c>
      <c r="AA664" s="101" t="str">
        <f>IF(E664&gt;0,+VLOOKUP($E664,'CODE GENERATOR'!$D:$AC,22,FALSE),0)</f>
        <v>2507_W_2369</v>
      </c>
      <c r="AB664" s="101" t="str">
        <f>IF(E664&gt;0,+VLOOKUP($E664,'CODE GENERATOR'!$D:$AC,23,FALSE),0)</f>
        <v>2507_W_2389</v>
      </c>
      <c r="AC664" s="101" t="str">
        <f>IF(E664&gt;0,+VLOOKUP($E664,'CODE GENERATOR'!$D:$AC,24,FALSE),0)</f>
        <v>Cavaliers_Detay_36854</v>
      </c>
      <c r="AD664" s="101" t="str">
        <f>IF(E664&gt;0,+VLOOKUP($E664,'CODE GENERATOR'!$D:$AC,25,FALSE),0)</f>
        <v>2507_VW_Web_45</v>
      </c>
      <c r="AE664" s="101" t="str">
        <f>IF(E664&gt;0,+VLOOKUP($E664,'CODE GENERATOR'!$D:$AC,26,FALSE),0)</f>
        <v>Cavaliers_Detay_36855</v>
      </c>
      <c r="AF664" s="149" t="str">
        <f>IF($C664&gt;0,$C664&amp;" "&amp;$P664&amp;" "&amp;+VLOOKUP($C664,'STYLE NAMES'!$B:$AC,10,FALSE),"""")</f>
        <v>ALEA WHITE WOMEN'S KNEE GRIP PRO BREECHES</v>
      </c>
      <c r="AG664" s="101" t="str">
        <f>"Enjoy our "&amp;(AF664)&amp;"; "&amp;IF(C664&gt;0,+VLOOKUP($C664,'STYLE NAMES'!$B:$AC,11,FALSE),"")</f>
        <v>Enjoy our ALEA WHITE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64" s="101" t="str">
        <f>IF(C664&gt;0,+VLOOKUP($C664,'STYLE NAMES'!$B:$AC,12,FALSE),"")</f>
        <v>*Italian Premium fabric
*Extra-soft and comfortable technical jersey
*4-way stretch fabric
*Breathable and Quick Dry
*Wrinkle-free and Easy Care
*Knee Grip
Composition:
74% Micro PA /  26% Elasthane</v>
      </c>
      <c r="AI664" s="101" t="str">
        <f>IF(C664&gt;0,+VLOOKUP($C664,'STYLE NAMES'!$B:$AC,13,FALSE),"")</f>
        <v>Machine Wash at 30°C
Mild process
Iron at low temperature
Iron from REVERSE
Do NOT iron on logos or prints
Do not bleach
Do NOT Tumble Dry</v>
      </c>
      <c r="AJ664" s="149" t="str">
        <f>IF($C664&gt;0,$C664&amp;" "&amp;$P664&amp;" "&amp;+VLOOKUP($C664,'STYLE NAMES'!$B:$AC,14,FALSE),"""")</f>
        <v>ALEA WHITE KADIN PRO BİNİCİ PANTOLONU</v>
      </c>
      <c r="AK664" s="149" t="str">
        <f>"Cavalier SanMarco tarafından tasarlanan "&amp;(AJ664)&amp;"; "&amp;IF(C664&gt;0,+VLOOKUP($C664,'STYLE NAMES'!$B:$AC,15,FALSE),"")</f>
        <v>Cavalier SanMarco tarafından tasarlanan ALEA WHITE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4" s="149" t="str">
        <f>IF(C664&gt;0,+VLOOKUP($C664,'STYLE NAMES'!$B:$AC,16,FALSE),"")</f>
        <v>*İtalyan Premium kumaş
*Ekstra yumuşak ve konforlu teknik jarse
*4 yönlü esneme özelliği
*Nefes alabilir ve hızlı kurur
*Kırışmaz ve kolay bakım
*Diz Grip
Bileşimi:
%74 Mikro PA / %26 Elastan</v>
      </c>
      <c r="AM664" s="149" t="str">
        <f>IF(C664&gt;0,+VLOOKUP($C664,'STYLE NAMES'!$B:$AC,17,FALSE),"")</f>
        <v>Makinede 30°C' de Yıkayın
Hassas Yıkama
Ilık ütü yapın
Tersten ütüleyin
Logo ve baskıları ÜTÜLEMEYİN
Çamaşır suyu kullanmayın
Kurutma Makinesinde Kurutmayın</v>
      </c>
      <c r="AN664" s="149" t="str">
        <f>IF($C664&gt;0,$C664&amp;" "&amp;$P664&amp;" "&amp;+VLOOKUP($C664,'STYLE NAMES'!$B:$AC,18,FALSE),"""")</f>
        <v>ALEA WHITE PANTALONI KNEE GRIP PRO DA DONNA</v>
      </c>
      <c r="AO664" s="101" t="str">
        <f>"Disegnato da Cavalier SanMarco "&amp;(AN664)&amp;"; "&amp;IF(C664&gt;0,+VLOOKUP($C664,'STYLE NAMES'!$B:$AC,19,FALSE),"")</f>
        <v>Disegnato da Cavalier SanMarco ALEA WHITE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4" s="101" t="str">
        <f>IF(C664&gt;0,+VLOOKUP($C664,'STYLE NAMES'!$B:$AC,20,FALSE),"")</f>
        <v>*Tessuto premium italiano
*Jersey tecnico extra morbido e confortevole
*Tessuto elasticizzato in 4 direzioni
*Traspirante e ad asciugatura rapida
*Antipiega e facile da curare
*Knee Grip
Composizione:
74% Micro PA / 26% Elastan</v>
      </c>
      <c r="AQ664" s="101" t="str">
        <f>IF(C664&gt;0,+VLOOKUP($C664,'STYLE NAMES'!$B:$AC,21,FALSE),"")</f>
        <v>Lavare in lavatrice a 30°C Ciclo delicato 
Stirare a bassa temperatura
Stirare al rovescio 
Non stirare su loghi o stampe 
Non candeggiare 
Non asciugare in asciugatrice</v>
      </c>
      <c r="AR664" s="101">
        <f>IF(D664&gt;0,+VLOOKUP($C664,'STYLE NAMES'!$B:$AC,22,FALSE),"")</f>
        <v>0</v>
      </c>
      <c r="AS664" s="101">
        <f>IF(E664&gt;0,+VLOOKUP($C664,'STYLE NAMES'!$B:$AC,23,FALSE),"")</f>
        <v>0</v>
      </c>
      <c r="AT664" s="101">
        <f>IF(F664&gt;0,+VLOOKUP($C664,'STYLE NAMES'!$B:$AC,24,FALSE),"")</f>
        <v>0</v>
      </c>
      <c r="AU664" s="101">
        <f>IF(G664&gt;0,+VLOOKUP($C664,'STYLE NAMES'!$B:$AC,25,FALSE),"")</f>
        <v>0</v>
      </c>
      <c r="AV664" s="101" t="str">
        <f>+VLOOKUP($S664,'CODE GENERATOR'!$P:$AM,15,FALSE)</f>
        <v>R.TOPWN_CPL0077_PIQ0015NAVNAV</v>
      </c>
      <c r="AW664" s="101" t="str">
        <f>+VLOOKUP($S664,'CODE GENERATOR'!$P:$AM,16,FALSE)</f>
        <v>A.RACUX_BLT0015_BRD0012WHTWHT</v>
      </c>
      <c r="AX664" s="101" t="str">
        <f>+VLOOKUP($S664,'CODE GENERATOR'!$P:$AM,17,FALSE)</f>
        <v>A.RACAU_SOC0018_NYL00003XBST1</v>
      </c>
      <c r="AY664" s="101">
        <f>+VLOOKUP($S664,'CODE GENERATOR'!$P:$AM,18,FALSE)</f>
        <v>0</v>
      </c>
      <c r="AZ664" s="101">
        <f>+VLOOKUP($S664,'CODE GENERATOR'!$P:$AM,19,FALSE)</f>
        <v>0</v>
      </c>
      <c r="BA664" s="101">
        <f>+VLOOKUP($S664,'CODE GENERATOR'!$P:$AM,20,FALSE)</f>
        <v>0</v>
      </c>
      <c r="BB664" s="101">
        <f>+VLOOKUP($S664,'CODE GENERATOR'!$P:$AM,21,FALSE)</f>
        <v>0</v>
      </c>
      <c r="BC664" s="101">
        <f>+VLOOKUP($S664,'CODE GENERATOR'!$P:$AM,22,FALSE)</f>
        <v>0</v>
      </c>
      <c r="BD664" s="101">
        <f>+VLOOKUP($S664,'CODE GENERATOR'!$P:$AM,23,FALSE)</f>
        <v>0</v>
      </c>
      <c r="BE664" s="101">
        <f>+VLOOKUP($S664,'CODE GENERATOR'!$P:$AM,24,FALSE)</f>
        <v>0</v>
      </c>
      <c r="BF664" s="101">
        <f>IF(C664&gt;0,+VLOOKUP(G664,'CATEGORY ID'!$A$1:$L$118,3,FALSE),"")</f>
        <v>30</v>
      </c>
      <c r="BG664" s="101">
        <f>IF(C664&gt;0,+VLOOKUP(H664,'CATEGORY ID'!$D$1:$L$118,3,FALSE),"")</f>
        <v>3</v>
      </c>
      <c r="BH664" s="101">
        <f>IF(C664&gt;0,+VLOOKUP((+H664&amp;I664),'CATEGORY ID'!$H$1:$I$121,2,FALSE),"")</f>
        <v>112</v>
      </c>
      <c r="BJ664" s="101">
        <f>IF(C664&gt;0,IF(COUNTIF('CATEGORY ID'!$K$1:$K$121,+H664&amp;K664) &gt; 0, +VLOOKUP(+H664&amp;K664,'CATEGORY ID'!$K$1:$L$121,2,FALSE),""),"")</f>
        <v>97</v>
      </c>
      <c r="BK664" s="101" t="str">
        <f>IF(C664&gt;0,IF(COUNTIF('CATEGORY ID'!$K$124:$K$165, +VLOOKUP(C664,'STYLE NAMES'!$B:$AE,30,FALSE)) &gt; 0, +VLOOKUP(VLOOKUP(C664,'STYLE NAMES'!$B:$AE,30,FALSE),'CATEGORY ID'!K:M,2,FALSE),""),"")</f>
        <v/>
      </c>
      <c r="BM664" s="101">
        <v>204</v>
      </c>
      <c r="BR664" s="101" t="str" cm="1">
        <f t="array" ref="BR664">IF(C664&gt;0,_xlfn.TEXTJOIN(";", TRUE,_xlfn.UNIQUE(_xlfn._xlws.FILTER(BF664:BQ664,(BF664:BQ664&gt;0)),TRUE,FALSE)),"")&amp;";"&amp;BS664</f>
        <v>30;3;112;97;204;</v>
      </c>
      <c r="BU664" s="106">
        <f>IF(C664&gt;0,+VLOOKUP($C664,'STYLE NAMES'!$B:$AC,26,FALSE),"")</f>
        <v>219.9</v>
      </c>
      <c r="BV664" s="106">
        <f>IF(C664&gt;0,+VLOOKUP($C664,'STYLE NAMES'!$B:$AC,27,FALSE),"")</f>
        <v>12090</v>
      </c>
      <c r="BW664" s="106">
        <f>IF(C664&gt;0,+VLOOKUP($C664,'STYLE NAMES'!$B:$AC,28,FALSE),"")</f>
        <v>252.88499999999999</v>
      </c>
      <c r="BY664"/>
      <c r="BZ664" s="101">
        <v>4</v>
      </c>
      <c r="CA664" s="137">
        <f t="shared" si="46"/>
        <v>1</v>
      </c>
      <c r="CB664" s="137" t="str">
        <f>+VLOOKUP(C664,'[2]STYLES &amp; MODELS MATRIX'!$A:$G,7,FALSE)</f>
        <v>AK</v>
      </c>
      <c r="CC664" s="137" t="str">
        <f>+VLOOKUP(C664,'[1]STYLES &amp; SIZE CHARTS'!$A:$H,8,FALSE)</f>
        <v>WB-BR1</v>
      </c>
      <c r="CD664" s="137">
        <v>1</v>
      </c>
      <c r="CE664" s="205"/>
      <c r="CF664" s="141"/>
    </row>
    <row r="665" spans="1:84" s="101" customFormat="1" ht="12" customHeight="1" x14ac:dyDescent="0.2">
      <c r="A665" s="102">
        <f t="shared" si="44"/>
        <v>8683711007173</v>
      </c>
      <c r="B665" s="101" t="s">
        <v>982</v>
      </c>
      <c r="C665" s="101" t="s">
        <v>1868</v>
      </c>
      <c r="D665" s="101" t="s">
        <v>1899</v>
      </c>
      <c r="E665" s="203" t="s">
        <v>2436</v>
      </c>
      <c r="F665" s="101" t="s">
        <v>2439</v>
      </c>
      <c r="G665" s="101" t="str">
        <f>IF(C665&gt;0,+VLOOKUP($C665,'STYLE NAMES'!$B:$AC,4,FALSE),"")</f>
        <v>RIDER</v>
      </c>
      <c r="H665" s="101" t="str">
        <f>IF(C665&gt;0,+VLOOKUP($C665,'STYLE NAMES'!$B:$AC,5,FALSE),"")</f>
        <v>WOMEN</v>
      </c>
      <c r="I665" s="101" t="str">
        <f>IF(C665&gt;0,+VLOOKUP($C665,'STYLE NAMES'!$B:$AC,6,FALSE),"")</f>
        <v>BOTTOMS</v>
      </c>
      <c r="J665" s="101" t="str">
        <f>IF(C665&gt;0,+VLOOKUP($C665,'STYLE NAMES'!$B:$AC,7,FALSE),"")</f>
        <v>WOMEN</v>
      </c>
      <c r="K665" s="101" t="str">
        <f>IF(C665&gt;0,+VLOOKUP($C665,'STYLE NAMES'!$B:$AC,8,FALSE),"")</f>
        <v>BREECHES</v>
      </c>
      <c r="L665" s="101" t="str">
        <f>IF(E665&gt;0,+VLOOKUP($E665,'CODE GENERATOR'!$D:$T,3,FALSE),"")</f>
        <v>A</v>
      </c>
      <c r="M665" s="101" t="str">
        <f>IF(E665&gt;0,+VLOOKUP($E665,'CODE GENERATOR'!$D:$T,4,FALSE),"")</f>
        <v>TECH JERSEY</v>
      </c>
      <c r="N665" s="101" t="str">
        <f>IF(E665&gt;0,+VLOOKUP($E665,'CODE GENERATOR'!$D:$T,6,FALSE),"")</f>
        <v>WHITE</v>
      </c>
      <c r="O665" s="101" t="str">
        <f>IF(E665&gt;0,+VLOOKUP($E665,'CODE GENERATOR'!$D:$T,7,FALSE),"")</f>
        <v>WHITE</v>
      </c>
      <c r="P665" s="101" t="str">
        <f t="shared" si="45"/>
        <v>WHITE</v>
      </c>
      <c r="Q665" s="104" t="str">
        <f>IF(E665&gt;0,+VLOOKUP($E665,'CODE GENERATOR'!$D:$T,11,FALSE),"")</f>
        <v>R.BOTWN_BRC0067</v>
      </c>
      <c r="R665" s="104" t="str">
        <f>IF(E665&gt;0,+VLOOKUP($E665,'CODE GENERATOR'!$D:$T,12,FALSE),"")</f>
        <v>TJR0027WHTWHT</v>
      </c>
      <c r="S665" s="104" t="str">
        <f>IF(E665&gt;0,+VLOOKUP($E665,'CODE GENERATOR'!$D:$T,13,FALSE),"")</f>
        <v>R.BOTWN_BRC0067_TJR0027WHTWHT</v>
      </c>
      <c r="T665" s="104" t="str">
        <f t="shared" si="43"/>
        <v>R.BOTWN_BRC0067_TJR0027WHTWHT_S / 36-38</v>
      </c>
      <c r="U665" s="105">
        <v>8683711007173</v>
      </c>
      <c r="V665" s="107" t="str" cm="1">
        <f t="array" ref="V665">_xlfn.TEXTJOIN(";", TRUE, _xlfn.UNIQUE(_xlfn._xlws.FILTER(P$3:P$10029, C$3:C$10029=C665)))</f>
        <v>WHITE;BEIGE;BLACK;NAVY;DARK GRAY;TAUPE;GREEN</v>
      </c>
      <c r="W665" s="107" t="str" cm="1">
        <f t="array" ref="W665">_xlfn.TEXTJOIN(";", TRUE, _xlfn.UNIQUE(_xlfn._xlws.FILTER(F$3:F$10029, C$3:C$10029=C665)))</f>
        <v>XXS / 32-34;XS / 34-36;S / 36-38;M / 38-40;L / 40-42;XL / 42-44</v>
      </c>
      <c r="X665" s="101" t="str">
        <f>IF(E665&gt;0,+VLOOKUP($E665,'CODE GENERATOR'!$D:$AC,19,FALSE),0)</f>
        <v>2507_G_cavalier_ghost_0033</v>
      </c>
      <c r="Y665" s="101" t="str">
        <f>IF(E665&gt;0,+VLOOKUP($E665,'CODE GENERATOR'!$D:$AC,20,FALSE),0)</f>
        <v>2507_G_cavalier_ghost_0034</v>
      </c>
      <c r="Z665" s="101" t="str">
        <f>IF(E665&gt;0,+VLOOKUP($E665,'CODE GENERATOR'!$D:$AC,21,FALSE),0)</f>
        <v>2507_W_2362</v>
      </c>
      <c r="AA665" s="101" t="str">
        <f>IF(E665&gt;0,+VLOOKUP($E665,'CODE GENERATOR'!$D:$AC,22,FALSE),0)</f>
        <v>2507_W_2369</v>
      </c>
      <c r="AB665" s="101" t="str">
        <f>IF(E665&gt;0,+VLOOKUP($E665,'CODE GENERATOR'!$D:$AC,23,FALSE),0)</f>
        <v>2507_W_2389</v>
      </c>
      <c r="AC665" s="101" t="str">
        <f>IF(E665&gt;0,+VLOOKUP($E665,'CODE GENERATOR'!$D:$AC,24,FALSE),0)</f>
        <v>Cavaliers_Detay_36854</v>
      </c>
      <c r="AD665" s="101" t="str">
        <f>IF(E665&gt;0,+VLOOKUP($E665,'CODE GENERATOR'!$D:$AC,25,FALSE),0)</f>
        <v>2507_VW_Web_45</v>
      </c>
      <c r="AE665" s="101" t="str">
        <f>IF(E665&gt;0,+VLOOKUP($E665,'CODE GENERATOR'!$D:$AC,26,FALSE),0)</f>
        <v>Cavaliers_Detay_36855</v>
      </c>
      <c r="AF665" s="149" t="str">
        <f>IF($C665&gt;0,$C665&amp;" "&amp;$P665&amp;" "&amp;+VLOOKUP($C665,'STYLE NAMES'!$B:$AC,10,FALSE),"""")</f>
        <v>ALEA WHITE WOMEN'S KNEE GRIP PRO BREECHES</v>
      </c>
      <c r="AG665" s="101" t="str">
        <f>"Enjoy our "&amp;(AF665)&amp;"; "&amp;IF(C665&gt;0,+VLOOKUP($C665,'STYLE NAMES'!$B:$AC,11,FALSE),"")</f>
        <v>Enjoy our ALEA WHITE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65" s="101" t="str">
        <f>IF(C665&gt;0,+VLOOKUP($C665,'STYLE NAMES'!$B:$AC,12,FALSE),"")</f>
        <v>*Italian Premium fabric
*Extra-soft and comfortable technical jersey
*4-way stretch fabric
*Breathable and Quick Dry
*Wrinkle-free and Easy Care
*Knee Grip
Composition:
74% Micro PA /  26% Elasthane</v>
      </c>
      <c r="AI665" s="101" t="str">
        <f>IF(C665&gt;0,+VLOOKUP($C665,'STYLE NAMES'!$B:$AC,13,FALSE),"")</f>
        <v>Machine Wash at 30°C
Mild process
Iron at low temperature
Iron from REVERSE
Do NOT iron on logos or prints
Do not bleach
Do NOT Tumble Dry</v>
      </c>
      <c r="AJ665" s="149" t="str">
        <f>IF($C665&gt;0,$C665&amp;" "&amp;$P665&amp;" "&amp;+VLOOKUP($C665,'STYLE NAMES'!$B:$AC,14,FALSE),"""")</f>
        <v>ALEA WHITE KADIN PRO BİNİCİ PANTOLONU</v>
      </c>
      <c r="AK665" s="149" t="str">
        <f>"Cavalier SanMarco tarafından tasarlanan "&amp;(AJ665)&amp;"; "&amp;IF(C665&gt;0,+VLOOKUP($C665,'STYLE NAMES'!$B:$AC,15,FALSE),"")</f>
        <v>Cavalier SanMarco tarafından tasarlanan ALEA WHITE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5" s="149" t="str">
        <f>IF(C665&gt;0,+VLOOKUP($C665,'STYLE NAMES'!$B:$AC,16,FALSE),"")</f>
        <v>*İtalyan Premium kumaş
*Ekstra yumuşak ve konforlu teknik jarse
*4 yönlü esneme özelliği
*Nefes alabilir ve hızlı kurur
*Kırışmaz ve kolay bakım
*Diz Grip
Bileşimi:
%74 Mikro PA / %26 Elastan</v>
      </c>
      <c r="AM665" s="149" t="str">
        <f>IF(C665&gt;0,+VLOOKUP($C665,'STYLE NAMES'!$B:$AC,17,FALSE),"")</f>
        <v>Makinede 30°C' de Yıkayın
Hassas Yıkama
Ilık ütü yapın
Tersten ütüleyin
Logo ve baskıları ÜTÜLEMEYİN
Çamaşır suyu kullanmayın
Kurutma Makinesinde Kurutmayın</v>
      </c>
      <c r="AN665" s="149" t="str">
        <f>IF($C665&gt;0,$C665&amp;" "&amp;$P665&amp;" "&amp;+VLOOKUP($C665,'STYLE NAMES'!$B:$AC,18,FALSE),"""")</f>
        <v>ALEA WHITE PANTALONI KNEE GRIP PRO DA DONNA</v>
      </c>
      <c r="AO665" s="101" t="str">
        <f>"Disegnato da Cavalier SanMarco "&amp;(AN665)&amp;"; "&amp;IF(C665&gt;0,+VLOOKUP($C665,'STYLE NAMES'!$B:$AC,19,FALSE),"")</f>
        <v>Disegnato da Cavalier SanMarco ALEA WHITE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5" s="101" t="str">
        <f>IF(C665&gt;0,+VLOOKUP($C665,'STYLE NAMES'!$B:$AC,20,FALSE),"")</f>
        <v>*Tessuto premium italiano
*Jersey tecnico extra morbido e confortevole
*Tessuto elasticizzato in 4 direzioni
*Traspirante e ad asciugatura rapida
*Antipiega e facile da curare
*Knee Grip
Composizione:
74% Micro PA / 26% Elastan</v>
      </c>
      <c r="AQ665" s="101" t="str">
        <f>IF(C665&gt;0,+VLOOKUP($C665,'STYLE NAMES'!$B:$AC,21,FALSE),"")</f>
        <v>Lavare in lavatrice a 30°C Ciclo delicato 
Stirare a bassa temperatura
Stirare al rovescio 
Non stirare su loghi o stampe 
Non candeggiare 
Non asciugare in asciugatrice</v>
      </c>
      <c r="AR665" s="101">
        <f>IF(D665&gt;0,+VLOOKUP($C665,'STYLE NAMES'!$B:$AC,22,FALSE),"")</f>
        <v>0</v>
      </c>
      <c r="AS665" s="101">
        <f>IF(E665&gt;0,+VLOOKUP($C665,'STYLE NAMES'!$B:$AC,23,FALSE),"")</f>
        <v>0</v>
      </c>
      <c r="AT665" s="101">
        <f>IF(F665&gt;0,+VLOOKUP($C665,'STYLE NAMES'!$B:$AC,24,FALSE),"")</f>
        <v>0</v>
      </c>
      <c r="AU665" s="101">
        <f>IF(G665&gt;0,+VLOOKUP($C665,'STYLE NAMES'!$B:$AC,25,FALSE),"")</f>
        <v>0</v>
      </c>
      <c r="AV665" s="101" t="str">
        <f>+VLOOKUP($S665,'CODE GENERATOR'!$P:$AM,15,FALSE)</f>
        <v>R.TOPWN_CPL0077_PIQ0015NAVNAV</v>
      </c>
      <c r="AW665" s="101" t="str">
        <f>+VLOOKUP($S665,'CODE GENERATOR'!$P:$AM,16,FALSE)</f>
        <v>A.RACUX_BLT0015_BRD0012WHTWHT</v>
      </c>
      <c r="AX665" s="101" t="str">
        <f>+VLOOKUP($S665,'CODE GENERATOR'!$P:$AM,17,FALSE)</f>
        <v>A.RACAU_SOC0018_NYL00003XBST1</v>
      </c>
      <c r="AY665" s="101">
        <f>+VLOOKUP($S665,'CODE GENERATOR'!$P:$AM,18,FALSE)</f>
        <v>0</v>
      </c>
      <c r="AZ665" s="101">
        <f>+VLOOKUP($S665,'CODE GENERATOR'!$P:$AM,19,FALSE)</f>
        <v>0</v>
      </c>
      <c r="BA665" s="101">
        <f>+VLOOKUP($S665,'CODE GENERATOR'!$P:$AM,20,FALSE)</f>
        <v>0</v>
      </c>
      <c r="BB665" s="101">
        <f>+VLOOKUP($S665,'CODE GENERATOR'!$P:$AM,21,FALSE)</f>
        <v>0</v>
      </c>
      <c r="BC665" s="101">
        <f>+VLOOKUP($S665,'CODE GENERATOR'!$P:$AM,22,FALSE)</f>
        <v>0</v>
      </c>
      <c r="BD665" s="101">
        <f>+VLOOKUP($S665,'CODE GENERATOR'!$P:$AM,23,FALSE)</f>
        <v>0</v>
      </c>
      <c r="BE665" s="101">
        <f>+VLOOKUP($S665,'CODE GENERATOR'!$P:$AM,24,FALSE)</f>
        <v>0</v>
      </c>
      <c r="BF665" s="101">
        <f>IF(C665&gt;0,+VLOOKUP(G665,'CATEGORY ID'!$A$1:$L$118,3,FALSE),"")</f>
        <v>30</v>
      </c>
      <c r="BG665" s="101">
        <f>IF(C665&gt;0,+VLOOKUP(H665,'CATEGORY ID'!$D$1:$L$118,3,FALSE),"")</f>
        <v>3</v>
      </c>
      <c r="BH665" s="101">
        <f>IF(C665&gt;0,+VLOOKUP((+H665&amp;I665),'CATEGORY ID'!$H$1:$I$121,2,FALSE),"")</f>
        <v>112</v>
      </c>
      <c r="BJ665" s="101">
        <f>IF(C665&gt;0,IF(COUNTIF('CATEGORY ID'!$K$1:$K$121,+H665&amp;K665) &gt; 0, +VLOOKUP(+H665&amp;K665,'CATEGORY ID'!$K$1:$L$121,2,FALSE),""),"")</f>
        <v>97</v>
      </c>
      <c r="BK665" s="101" t="str">
        <f>IF(C665&gt;0,IF(COUNTIF('CATEGORY ID'!$K$124:$K$165, +VLOOKUP(C665,'STYLE NAMES'!$B:$AE,30,FALSE)) &gt; 0, +VLOOKUP(VLOOKUP(C665,'STYLE NAMES'!$B:$AE,30,FALSE),'CATEGORY ID'!K:M,2,FALSE),""),"")</f>
        <v/>
      </c>
      <c r="BM665" s="101">
        <v>204</v>
      </c>
      <c r="BR665" s="101" t="str" cm="1">
        <f t="array" ref="BR665">IF(C665&gt;0,_xlfn.TEXTJOIN(";", TRUE,_xlfn.UNIQUE(_xlfn._xlws.FILTER(BF665:BQ665,(BF665:BQ665&gt;0)),TRUE,FALSE)),"")&amp;";"&amp;BS665</f>
        <v>30;3;112;97;204;</v>
      </c>
      <c r="BU665" s="106">
        <f>IF(C665&gt;0,+VLOOKUP($C665,'STYLE NAMES'!$B:$AC,26,FALSE),"")</f>
        <v>219.9</v>
      </c>
      <c r="BV665" s="106">
        <f>IF(C665&gt;0,+VLOOKUP($C665,'STYLE NAMES'!$B:$AC,27,FALSE),"")</f>
        <v>12090</v>
      </c>
      <c r="BW665" s="106">
        <f>IF(C665&gt;0,+VLOOKUP($C665,'STYLE NAMES'!$B:$AC,28,FALSE),"")</f>
        <v>252.88499999999999</v>
      </c>
      <c r="BY665"/>
      <c r="BZ665" s="101">
        <v>10</v>
      </c>
      <c r="CA665" s="137">
        <f t="shared" si="46"/>
        <v>1</v>
      </c>
      <c r="CB665" s="137" t="str">
        <f>+VLOOKUP(C665,'[2]STYLES &amp; MODELS MATRIX'!$A:$G,7,FALSE)</f>
        <v>AK</v>
      </c>
      <c r="CC665" s="137" t="str">
        <f>+VLOOKUP(C665,'[1]STYLES &amp; SIZE CHARTS'!$A:$H,8,FALSE)</f>
        <v>WB-BR1</v>
      </c>
      <c r="CD665" s="137">
        <v>1</v>
      </c>
      <c r="CE665" s="205"/>
      <c r="CF665" s="141"/>
    </row>
    <row r="666" spans="1:84" s="101" customFormat="1" ht="12" customHeight="1" x14ac:dyDescent="0.2">
      <c r="A666" s="102">
        <f t="shared" si="44"/>
        <v>8683711007180</v>
      </c>
      <c r="B666" s="101" t="s">
        <v>982</v>
      </c>
      <c r="C666" s="101" t="s">
        <v>1868</v>
      </c>
      <c r="D666" s="101" t="s">
        <v>1899</v>
      </c>
      <c r="E666" s="203" t="s">
        <v>2436</v>
      </c>
      <c r="F666" s="101" t="s">
        <v>2440</v>
      </c>
      <c r="G666" s="101" t="str">
        <f>IF(C666&gt;0,+VLOOKUP($C666,'STYLE NAMES'!$B:$AC,4,FALSE),"")</f>
        <v>RIDER</v>
      </c>
      <c r="H666" s="101" t="str">
        <f>IF(C666&gt;0,+VLOOKUP($C666,'STYLE NAMES'!$B:$AC,5,FALSE),"")</f>
        <v>WOMEN</v>
      </c>
      <c r="I666" s="101" t="str">
        <f>IF(C666&gt;0,+VLOOKUP($C666,'STYLE NAMES'!$B:$AC,6,FALSE),"")</f>
        <v>BOTTOMS</v>
      </c>
      <c r="J666" s="101" t="str">
        <f>IF(C666&gt;0,+VLOOKUP($C666,'STYLE NAMES'!$B:$AC,7,FALSE),"")</f>
        <v>WOMEN</v>
      </c>
      <c r="K666" s="101" t="str">
        <f>IF(C666&gt;0,+VLOOKUP($C666,'STYLE NAMES'!$B:$AC,8,FALSE),"")</f>
        <v>BREECHES</v>
      </c>
      <c r="L666" s="101" t="str">
        <f>IF(E666&gt;0,+VLOOKUP($E666,'CODE GENERATOR'!$D:$T,3,FALSE),"")</f>
        <v>A</v>
      </c>
      <c r="M666" s="101" t="str">
        <f>IF(E666&gt;0,+VLOOKUP($E666,'CODE GENERATOR'!$D:$T,4,FALSE),"")</f>
        <v>TECH JERSEY</v>
      </c>
      <c r="N666" s="101" t="str">
        <f>IF(E666&gt;0,+VLOOKUP($E666,'CODE GENERATOR'!$D:$T,6,FALSE),"")</f>
        <v>WHITE</v>
      </c>
      <c r="O666" s="101" t="str">
        <f>IF(E666&gt;0,+VLOOKUP($E666,'CODE GENERATOR'!$D:$T,7,FALSE),"")</f>
        <v>WHITE</v>
      </c>
      <c r="P666" s="101" t="str">
        <f t="shared" si="45"/>
        <v>WHITE</v>
      </c>
      <c r="Q666" s="104" t="str">
        <f>IF(E666&gt;0,+VLOOKUP($E666,'CODE GENERATOR'!$D:$T,11,FALSE),"")</f>
        <v>R.BOTWN_BRC0067</v>
      </c>
      <c r="R666" s="104" t="str">
        <f>IF(E666&gt;0,+VLOOKUP($E666,'CODE GENERATOR'!$D:$T,12,FALSE),"")</f>
        <v>TJR0027WHTWHT</v>
      </c>
      <c r="S666" s="104" t="str">
        <f>IF(E666&gt;0,+VLOOKUP($E666,'CODE GENERATOR'!$D:$T,13,FALSE),"")</f>
        <v>R.BOTWN_BRC0067_TJR0027WHTWHT</v>
      </c>
      <c r="T666" s="104" t="str">
        <f t="shared" si="43"/>
        <v>R.BOTWN_BRC0067_TJR0027WHTWHT_M / 38-40</v>
      </c>
      <c r="U666" s="105">
        <v>8683711007180</v>
      </c>
      <c r="V666" s="107" t="str" cm="1">
        <f t="array" ref="V666">_xlfn.TEXTJOIN(";", TRUE, _xlfn.UNIQUE(_xlfn._xlws.FILTER(P$3:P$10029, C$3:C$10029=C666)))</f>
        <v>WHITE;BEIGE;BLACK;NAVY;DARK GRAY;TAUPE;GREEN</v>
      </c>
      <c r="W666" s="107" t="str" cm="1">
        <f t="array" ref="W666">_xlfn.TEXTJOIN(";", TRUE, _xlfn.UNIQUE(_xlfn._xlws.FILTER(F$3:F$10029, C$3:C$10029=C666)))</f>
        <v>XXS / 32-34;XS / 34-36;S / 36-38;M / 38-40;L / 40-42;XL / 42-44</v>
      </c>
      <c r="X666" s="101" t="str">
        <f>IF(E666&gt;0,+VLOOKUP($E666,'CODE GENERATOR'!$D:$AC,19,FALSE),0)</f>
        <v>2507_G_cavalier_ghost_0033</v>
      </c>
      <c r="Y666" s="101" t="str">
        <f>IF(E666&gt;0,+VLOOKUP($E666,'CODE GENERATOR'!$D:$AC,20,FALSE),0)</f>
        <v>2507_G_cavalier_ghost_0034</v>
      </c>
      <c r="Z666" s="101" t="str">
        <f>IF(E666&gt;0,+VLOOKUP($E666,'CODE GENERATOR'!$D:$AC,21,FALSE),0)</f>
        <v>2507_W_2362</v>
      </c>
      <c r="AA666" s="101" t="str">
        <f>IF(E666&gt;0,+VLOOKUP($E666,'CODE GENERATOR'!$D:$AC,22,FALSE),0)</f>
        <v>2507_W_2369</v>
      </c>
      <c r="AB666" s="101" t="str">
        <f>IF(E666&gt;0,+VLOOKUP($E666,'CODE GENERATOR'!$D:$AC,23,FALSE),0)</f>
        <v>2507_W_2389</v>
      </c>
      <c r="AC666" s="101" t="str">
        <f>IF(E666&gt;0,+VLOOKUP($E666,'CODE GENERATOR'!$D:$AC,24,FALSE),0)</f>
        <v>Cavaliers_Detay_36854</v>
      </c>
      <c r="AD666" s="101" t="str">
        <f>IF(E666&gt;0,+VLOOKUP($E666,'CODE GENERATOR'!$D:$AC,25,FALSE),0)</f>
        <v>2507_VW_Web_45</v>
      </c>
      <c r="AE666" s="101" t="str">
        <f>IF(E666&gt;0,+VLOOKUP($E666,'CODE GENERATOR'!$D:$AC,26,FALSE),0)</f>
        <v>Cavaliers_Detay_36855</v>
      </c>
      <c r="AF666" s="149" t="str">
        <f>IF($C666&gt;0,$C666&amp;" "&amp;$P666&amp;" "&amp;+VLOOKUP($C666,'STYLE NAMES'!$B:$AC,10,FALSE),"""")</f>
        <v>ALEA WHITE WOMEN'S KNEE GRIP PRO BREECHES</v>
      </c>
      <c r="AG666" s="101" t="str">
        <f>"Enjoy our "&amp;(AF666)&amp;"; "&amp;IF(C666&gt;0,+VLOOKUP($C666,'STYLE NAMES'!$B:$AC,11,FALSE),"")</f>
        <v>Enjoy our ALEA WHITE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66" s="101" t="str">
        <f>IF(C666&gt;0,+VLOOKUP($C666,'STYLE NAMES'!$B:$AC,12,FALSE),"")</f>
        <v>*Italian Premium fabric
*Extra-soft and comfortable technical jersey
*4-way stretch fabric
*Breathable and Quick Dry
*Wrinkle-free and Easy Care
*Knee Grip
Composition:
74% Micro PA /  26% Elasthane</v>
      </c>
      <c r="AI666" s="101" t="str">
        <f>IF(C666&gt;0,+VLOOKUP($C666,'STYLE NAMES'!$B:$AC,13,FALSE),"")</f>
        <v>Machine Wash at 30°C
Mild process
Iron at low temperature
Iron from REVERSE
Do NOT iron on logos or prints
Do not bleach
Do NOT Tumble Dry</v>
      </c>
      <c r="AJ666" s="149" t="str">
        <f>IF($C666&gt;0,$C666&amp;" "&amp;$P666&amp;" "&amp;+VLOOKUP($C666,'STYLE NAMES'!$B:$AC,14,FALSE),"""")</f>
        <v>ALEA WHITE KADIN PRO BİNİCİ PANTOLONU</v>
      </c>
      <c r="AK666" s="149" t="str">
        <f>"Cavalier SanMarco tarafından tasarlanan "&amp;(AJ666)&amp;"; "&amp;IF(C666&gt;0,+VLOOKUP($C666,'STYLE NAMES'!$B:$AC,15,FALSE),"")</f>
        <v>Cavalier SanMarco tarafından tasarlanan ALEA WHITE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6" s="149" t="str">
        <f>IF(C666&gt;0,+VLOOKUP($C666,'STYLE NAMES'!$B:$AC,16,FALSE),"")</f>
        <v>*İtalyan Premium kumaş
*Ekstra yumuşak ve konforlu teknik jarse
*4 yönlü esneme özelliği
*Nefes alabilir ve hızlı kurur
*Kırışmaz ve kolay bakım
*Diz Grip
Bileşimi:
%74 Mikro PA / %26 Elastan</v>
      </c>
      <c r="AM666" s="149" t="str">
        <f>IF(C666&gt;0,+VLOOKUP($C666,'STYLE NAMES'!$B:$AC,17,FALSE),"")</f>
        <v>Makinede 30°C' de Yıkayın
Hassas Yıkama
Ilık ütü yapın
Tersten ütüleyin
Logo ve baskıları ÜTÜLEMEYİN
Çamaşır suyu kullanmayın
Kurutma Makinesinde Kurutmayın</v>
      </c>
      <c r="AN666" s="149" t="str">
        <f>IF($C666&gt;0,$C666&amp;" "&amp;$P666&amp;" "&amp;+VLOOKUP($C666,'STYLE NAMES'!$B:$AC,18,FALSE),"""")</f>
        <v>ALEA WHITE PANTALONI KNEE GRIP PRO DA DONNA</v>
      </c>
      <c r="AO666" s="101" t="str">
        <f>"Disegnato da Cavalier SanMarco "&amp;(AN666)&amp;"; "&amp;IF(C666&gt;0,+VLOOKUP($C666,'STYLE NAMES'!$B:$AC,19,FALSE),"")</f>
        <v>Disegnato da Cavalier SanMarco ALEA WHITE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6" s="101" t="str">
        <f>IF(C666&gt;0,+VLOOKUP($C666,'STYLE NAMES'!$B:$AC,20,FALSE),"")</f>
        <v>*Tessuto premium italiano
*Jersey tecnico extra morbido e confortevole
*Tessuto elasticizzato in 4 direzioni
*Traspirante e ad asciugatura rapida
*Antipiega e facile da curare
*Knee Grip
Composizione:
74% Micro PA / 26% Elastan</v>
      </c>
      <c r="AQ666" s="101" t="str">
        <f>IF(C666&gt;0,+VLOOKUP($C666,'STYLE NAMES'!$B:$AC,21,FALSE),"")</f>
        <v>Lavare in lavatrice a 30°C Ciclo delicato 
Stirare a bassa temperatura
Stirare al rovescio 
Non stirare su loghi o stampe 
Non candeggiare 
Non asciugare in asciugatrice</v>
      </c>
      <c r="AR666" s="101">
        <f>IF(D666&gt;0,+VLOOKUP($C666,'STYLE NAMES'!$B:$AC,22,FALSE),"")</f>
        <v>0</v>
      </c>
      <c r="AS666" s="101">
        <f>IF(E666&gt;0,+VLOOKUP($C666,'STYLE NAMES'!$B:$AC,23,FALSE),"")</f>
        <v>0</v>
      </c>
      <c r="AT666" s="101">
        <f>IF(F666&gt;0,+VLOOKUP($C666,'STYLE NAMES'!$B:$AC,24,FALSE),"")</f>
        <v>0</v>
      </c>
      <c r="AU666" s="101">
        <f>IF(G666&gt;0,+VLOOKUP($C666,'STYLE NAMES'!$B:$AC,25,FALSE),"")</f>
        <v>0</v>
      </c>
      <c r="AV666" s="101" t="str">
        <f>+VLOOKUP($S666,'CODE GENERATOR'!$P:$AM,15,FALSE)</f>
        <v>R.TOPWN_CPL0077_PIQ0015NAVNAV</v>
      </c>
      <c r="AW666" s="101" t="str">
        <f>+VLOOKUP($S666,'CODE GENERATOR'!$P:$AM,16,FALSE)</f>
        <v>A.RACUX_BLT0015_BRD0012WHTWHT</v>
      </c>
      <c r="AX666" s="101" t="str">
        <f>+VLOOKUP($S666,'CODE GENERATOR'!$P:$AM,17,FALSE)</f>
        <v>A.RACAU_SOC0018_NYL00003XBST1</v>
      </c>
      <c r="AY666" s="101">
        <f>+VLOOKUP($S666,'CODE GENERATOR'!$P:$AM,18,FALSE)</f>
        <v>0</v>
      </c>
      <c r="AZ666" s="101">
        <f>+VLOOKUP($S666,'CODE GENERATOR'!$P:$AM,19,FALSE)</f>
        <v>0</v>
      </c>
      <c r="BA666" s="101">
        <f>+VLOOKUP($S666,'CODE GENERATOR'!$P:$AM,20,FALSE)</f>
        <v>0</v>
      </c>
      <c r="BB666" s="101">
        <f>+VLOOKUP($S666,'CODE GENERATOR'!$P:$AM,21,FALSE)</f>
        <v>0</v>
      </c>
      <c r="BC666" s="101">
        <f>+VLOOKUP($S666,'CODE GENERATOR'!$P:$AM,22,FALSE)</f>
        <v>0</v>
      </c>
      <c r="BD666" s="101">
        <f>+VLOOKUP($S666,'CODE GENERATOR'!$P:$AM,23,FALSE)</f>
        <v>0</v>
      </c>
      <c r="BE666" s="101">
        <f>+VLOOKUP($S666,'CODE GENERATOR'!$P:$AM,24,FALSE)</f>
        <v>0</v>
      </c>
      <c r="BF666" s="101">
        <f>IF(C666&gt;0,+VLOOKUP(G666,'CATEGORY ID'!$A$1:$L$118,3,FALSE),"")</f>
        <v>30</v>
      </c>
      <c r="BG666" s="101">
        <f>IF(C666&gt;0,+VLOOKUP(H666,'CATEGORY ID'!$D$1:$L$118,3,FALSE),"")</f>
        <v>3</v>
      </c>
      <c r="BH666" s="101">
        <f>IF(C666&gt;0,+VLOOKUP((+H666&amp;I666),'CATEGORY ID'!$H$1:$I$121,2,FALSE),"")</f>
        <v>112</v>
      </c>
      <c r="BJ666" s="101">
        <f>IF(C666&gt;0,IF(COUNTIF('CATEGORY ID'!$K$1:$K$121,+H666&amp;K666) &gt; 0, +VLOOKUP(+H666&amp;K666,'CATEGORY ID'!$K$1:$L$121,2,FALSE),""),"")</f>
        <v>97</v>
      </c>
      <c r="BK666" s="101" t="str">
        <f>IF(C666&gt;0,IF(COUNTIF('CATEGORY ID'!$K$124:$K$165, +VLOOKUP(C666,'STYLE NAMES'!$B:$AE,30,FALSE)) &gt; 0, +VLOOKUP(VLOOKUP(C666,'STYLE NAMES'!$B:$AE,30,FALSE),'CATEGORY ID'!K:M,2,FALSE),""),"")</f>
        <v/>
      </c>
      <c r="BM666" s="101">
        <v>204</v>
      </c>
      <c r="BR666" s="101" t="str" cm="1">
        <f t="array" ref="BR666">IF(C666&gt;0,_xlfn.TEXTJOIN(";", TRUE,_xlfn.UNIQUE(_xlfn._xlws.FILTER(BF666:BQ666,(BF666:BQ666&gt;0)),TRUE,FALSE)),"")&amp;";"&amp;BS666</f>
        <v>30;3;112;97;204;</v>
      </c>
      <c r="BU666" s="106">
        <f>IF(C666&gt;0,+VLOOKUP($C666,'STYLE NAMES'!$B:$AC,26,FALSE),"")</f>
        <v>219.9</v>
      </c>
      <c r="BV666" s="106">
        <f>IF(C666&gt;0,+VLOOKUP($C666,'STYLE NAMES'!$B:$AC,27,FALSE),"")</f>
        <v>12090</v>
      </c>
      <c r="BW666" s="106">
        <f>IF(C666&gt;0,+VLOOKUP($C666,'STYLE NAMES'!$B:$AC,28,FALSE),"")</f>
        <v>252.88499999999999</v>
      </c>
      <c r="BY666"/>
      <c r="BZ666" s="101">
        <v>7</v>
      </c>
      <c r="CA666" s="137">
        <f t="shared" si="46"/>
        <v>1</v>
      </c>
      <c r="CB666" s="137" t="str">
        <f>+VLOOKUP(C666,'[2]STYLES &amp; MODELS MATRIX'!$A:$G,7,FALSE)</f>
        <v>AK</v>
      </c>
      <c r="CC666" s="137" t="str">
        <f>+VLOOKUP(C666,'[1]STYLES &amp; SIZE CHARTS'!$A:$H,8,FALSE)</f>
        <v>WB-BR1</v>
      </c>
      <c r="CD666" s="137">
        <v>1</v>
      </c>
      <c r="CE666" s="205"/>
      <c r="CF666" s="141"/>
    </row>
    <row r="667" spans="1:84" s="101" customFormat="1" ht="12" customHeight="1" x14ac:dyDescent="0.2">
      <c r="A667" s="102">
        <f t="shared" si="44"/>
        <v>8683711007197</v>
      </c>
      <c r="B667" s="101" t="s">
        <v>982</v>
      </c>
      <c r="C667" s="101" t="s">
        <v>1868</v>
      </c>
      <c r="D667" s="101" t="s">
        <v>1899</v>
      </c>
      <c r="E667" s="203" t="s">
        <v>2436</v>
      </c>
      <c r="F667" s="101" t="s">
        <v>2441</v>
      </c>
      <c r="G667" s="101" t="str">
        <f>IF(C667&gt;0,+VLOOKUP($C667,'STYLE NAMES'!$B:$AC,4,FALSE),"")</f>
        <v>RIDER</v>
      </c>
      <c r="H667" s="101" t="str">
        <f>IF(C667&gt;0,+VLOOKUP($C667,'STYLE NAMES'!$B:$AC,5,FALSE),"")</f>
        <v>WOMEN</v>
      </c>
      <c r="I667" s="101" t="str">
        <f>IF(C667&gt;0,+VLOOKUP($C667,'STYLE NAMES'!$B:$AC,6,FALSE),"")</f>
        <v>BOTTOMS</v>
      </c>
      <c r="J667" s="101" t="str">
        <f>IF(C667&gt;0,+VLOOKUP($C667,'STYLE NAMES'!$B:$AC,7,FALSE),"")</f>
        <v>WOMEN</v>
      </c>
      <c r="K667" s="101" t="str">
        <f>IF(C667&gt;0,+VLOOKUP($C667,'STYLE NAMES'!$B:$AC,8,FALSE),"")</f>
        <v>BREECHES</v>
      </c>
      <c r="L667" s="101" t="str">
        <f>IF(E667&gt;0,+VLOOKUP($E667,'CODE GENERATOR'!$D:$T,3,FALSE),"")</f>
        <v>A</v>
      </c>
      <c r="M667" s="101" t="str">
        <f>IF(E667&gt;0,+VLOOKUP($E667,'CODE GENERATOR'!$D:$T,4,FALSE),"")</f>
        <v>TECH JERSEY</v>
      </c>
      <c r="N667" s="101" t="str">
        <f>IF(E667&gt;0,+VLOOKUP($E667,'CODE GENERATOR'!$D:$T,6,FALSE),"")</f>
        <v>WHITE</v>
      </c>
      <c r="O667" s="101" t="str">
        <f>IF(E667&gt;0,+VLOOKUP($E667,'CODE GENERATOR'!$D:$T,7,FALSE),"")</f>
        <v>WHITE</v>
      </c>
      <c r="P667" s="101" t="str">
        <f t="shared" si="45"/>
        <v>WHITE</v>
      </c>
      <c r="Q667" s="104" t="str">
        <f>IF(E667&gt;0,+VLOOKUP($E667,'CODE GENERATOR'!$D:$T,11,FALSE),"")</f>
        <v>R.BOTWN_BRC0067</v>
      </c>
      <c r="R667" s="104" t="str">
        <f>IF(E667&gt;0,+VLOOKUP($E667,'CODE GENERATOR'!$D:$T,12,FALSE),"")</f>
        <v>TJR0027WHTWHT</v>
      </c>
      <c r="S667" s="104" t="str">
        <f>IF(E667&gt;0,+VLOOKUP($E667,'CODE GENERATOR'!$D:$T,13,FALSE),"")</f>
        <v>R.BOTWN_BRC0067_TJR0027WHTWHT</v>
      </c>
      <c r="T667" s="104" t="str">
        <f t="shared" si="43"/>
        <v>R.BOTWN_BRC0067_TJR0027WHTWHT_L / 40-42</v>
      </c>
      <c r="U667" s="105">
        <v>8683711007197</v>
      </c>
      <c r="V667" s="107" t="str" cm="1">
        <f t="array" ref="V667">_xlfn.TEXTJOIN(";", TRUE, _xlfn.UNIQUE(_xlfn._xlws.FILTER(P$3:P$10029, C$3:C$10029=C667)))</f>
        <v>WHITE;BEIGE;BLACK;NAVY;DARK GRAY;TAUPE;GREEN</v>
      </c>
      <c r="W667" s="107" t="str" cm="1">
        <f t="array" ref="W667">_xlfn.TEXTJOIN(";", TRUE, _xlfn.UNIQUE(_xlfn._xlws.FILTER(F$3:F$10029, C$3:C$10029=C667)))</f>
        <v>XXS / 32-34;XS / 34-36;S / 36-38;M / 38-40;L / 40-42;XL / 42-44</v>
      </c>
      <c r="X667" s="101" t="str">
        <f>IF(E667&gt;0,+VLOOKUP($E667,'CODE GENERATOR'!$D:$AC,19,FALSE),0)</f>
        <v>2507_G_cavalier_ghost_0033</v>
      </c>
      <c r="Y667" s="101" t="str">
        <f>IF(E667&gt;0,+VLOOKUP($E667,'CODE GENERATOR'!$D:$AC,20,FALSE),0)</f>
        <v>2507_G_cavalier_ghost_0034</v>
      </c>
      <c r="Z667" s="101" t="str">
        <f>IF(E667&gt;0,+VLOOKUP($E667,'CODE GENERATOR'!$D:$AC,21,FALSE),0)</f>
        <v>2507_W_2362</v>
      </c>
      <c r="AA667" s="101" t="str">
        <f>IF(E667&gt;0,+VLOOKUP($E667,'CODE GENERATOR'!$D:$AC,22,FALSE),0)</f>
        <v>2507_W_2369</v>
      </c>
      <c r="AB667" s="101" t="str">
        <f>IF(E667&gt;0,+VLOOKUP($E667,'CODE GENERATOR'!$D:$AC,23,FALSE),0)</f>
        <v>2507_W_2389</v>
      </c>
      <c r="AC667" s="101" t="str">
        <f>IF(E667&gt;0,+VLOOKUP($E667,'CODE GENERATOR'!$D:$AC,24,FALSE),0)</f>
        <v>Cavaliers_Detay_36854</v>
      </c>
      <c r="AD667" s="101" t="str">
        <f>IF(E667&gt;0,+VLOOKUP($E667,'CODE GENERATOR'!$D:$AC,25,FALSE),0)</f>
        <v>2507_VW_Web_45</v>
      </c>
      <c r="AE667" s="101" t="str">
        <f>IF(E667&gt;0,+VLOOKUP($E667,'CODE GENERATOR'!$D:$AC,26,FALSE),0)</f>
        <v>Cavaliers_Detay_36855</v>
      </c>
      <c r="AF667" s="149" t="str">
        <f>IF($C667&gt;0,$C667&amp;" "&amp;$P667&amp;" "&amp;+VLOOKUP($C667,'STYLE NAMES'!$B:$AC,10,FALSE),"""")</f>
        <v>ALEA WHITE WOMEN'S KNEE GRIP PRO BREECHES</v>
      </c>
      <c r="AG667" s="101" t="str">
        <f>"Enjoy our "&amp;(AF667)&amp;"; "&amp;IF(C667&gt;0,+VLOOKUP($C667,'STYLE NAMES'!$B:$AC,11,FALSE),"")</f>
        <v>Enjoy our ALEA WHITE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67" s="101" t="str">
        <f>IF(C667&gt;0,+VLOOKUP($C667,'STYLE NAMES'!$B:$AC,12,FALSE),"")</f>
        <v>*Italian Premium fabric
*Extra-soft and comfortable technical jersey
*4-way stretch fabric
*Breathable and Quick Dry
*Wrinkle-free and Easy Care
*Knee Grip
Composition:
74% Micro PA /  26% Elasthane</v>
      </c>
      <c r="AI667" s="101" t="str">
        <f>IF(C667&gt;0,+VLOOKUP($C667,'STYLE NAMES'!$B:$AC,13,FALSE),"")</f>
        <v>Machine Wash at 30°C
Mild process
Iron at low temperature
Iron from REVERSE
Do NOT iron on logos or prints
Do not bleach
Do NOT Tumble Dry</v>
      </c>
      <c r="AJ667" s="149" t="str">
        <f>IF($C667&gt;0,$C667&amp;" "&amp;$P667&amp;" "&amp;+VLOOKUP($C667,'STYLE NAMES'!$B:$AC,14,FALSE),"""")</f>
        <v>ALEA WHITE KADIN PRO BİNİCİ PANTOLONU</v>
      </c>
      <c r="AK667" s="149" t="str">
        <f>"Cavalier SanMarco tarafından tasarlanan "&amp;(AJ667)&amp;"; "&amp;IF(C667&gt;0,+VLOOKUP($C667,'STYLE NAMES'!$B:$AC,15,FALSE),"")</f>
        <v>Cavalier SanMarco tarafından tasarlanan ALEA WHITE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7" s="149" t="str">
        <f>IF(C667&gt;0,+VLOOKUP($C667,'STYLE NAMES'!$B:$AC,16,FALSE),"")</f>
        <v>*İtalyan Premium kumaş
*Ekstra yumuşak ve konforlu teknik jarse
*4 yönlü esneme özelliği
*Nefes alabilir ve hızlı kurur
*Kırışmaz ve kolay bakım
*Diz Grip
Bileşimi:
%74 Mikro PA / %26 Elastan</v>
      </c>
      <c r="AM667" s="149" t="str">
        <f>IF(C667&gt;0,+VLOOKUP($C667,'STYLE NAMES'!$B:$AC,17,FALSE),"")</f>
        <v>Makinede 30°C' de Yıkayın
Hassas Yıkama
Ilık ütü yapın
Tersten ütüleyin
Logo ve baskıları ÜTÜLEMEYİN
Çamaşır suyu kullanmayın
Kurutma Makinesinde Kurutmayın</v>
      </c>
      <c r="AN667" s="149" t="str">
        <f>IF($C667&gt;0,$C667&amp;" "&amp;$P667&amp;" "&amp;+VLOOKUP($C667,'STYLE NAMES'!$B:$AC,18,FALSE),"""")</f>
        <v>ALEA WHITE PANTALONI KNEE GRIP PRO DA DONNA</v>
      </c>
      <c r="AO667" s="101" t="str">
        <f>"Disegnato da Cavalier SanMarco "&amp;(AN667)&amp;"; "&amp;IF(C667&gt;0,+VLOOKUP($C667,'STYLE NAMES'!$B:$AC,19,FALSE),"")</f>
        <v>Disegnato da Cavalier SanMarco ALEA WHITE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7" s="101" t="str">
        <f>IF(C667&gt;0,+VLOOKUP($C667,'STYLE NAMES'!$B:$AC,20,FALSE),"")</f>
        <v>*Tessuto premium italiano
*Jersey tecnico extra morbido e confortevole
*Tessuto elasticizzato in 4 direzioni
*Traspirante e ad asciugatura rapida
*Antipiega e facile da curare
*Knee Grip
Composizione:
74% Micro PA / 26% Elastan</v>
      </c>
      <c r="AQ667" s="101" t="str">
        <f>IF(C667&gt;0,+VLOOKUP($C667,'STYLE NAMES'!$B:$AC,21,FALSE),"")</f>
        <v>Lavare in lavatrice a 30°C Ciclo delicato 
Stirare a bassa temperatura
Stirare al rovescio 
Non stirare su loghi o stampe 
Non candeggiare 
Non asciugare in asciugatrice</v>
      </c>
      <c r="AR667" s="101">
        <f>IF(D667&gt;0,+VLOOKUP($C667,'STYLE NAMES'!$B:$AC,22,FALSE),"")</f>
        <v>0</v>
      </c>
      <c r="AS667" s="101">
        <f>IF(E667&gt;0,+VLOOKUP($C667,'STYLE NAMES'!$B:$AC,23,FALSE),"")</f>
        <v>0</v>
      </c>
      <c r="AT667" s="101">
        <f>IF(F667&gt;0,+VLOOKUP($C667,'STYLE NAMES'!$B:$AC,24,FALSE),"")</f>
        <v>0</v>
      </c>
      <c r="AU667" s="101">
        <f>IF(G667&gt;0,+VLOOKUP($C667,'STYLE NAMES'!$B:$AC,25,FALSE),"")</f>
        <v>0</v>
      </c>
      <c r="AV667" s="101" t="str">
        <f>+VLOOKUP($S667,'CODE GENERATOR'!$P:$AM,15,FALSE)</f>
        <v>R.TOPWN_CPL0077_PIQ0015NAVNAV</v>
      </c>
      <c r="AW667" s="101" t="str">
        <f>+VLOOKUP($S667,'CODE GENERATOR'!$P:$AM,16,FALSE)</f>
        <v>A.RACUX_BLT0015_BRD0012WHTWHT</v>
      </c>
      <c r="AX667" s="101" t="str">
        <f>+VLOOKUP($S667,'CODE GENERATOR'!$P:$AM,17,FALSE)</f>
        <v>A.RACAU_SOC0018_NYL00003XBST1</v>
      </c>
      <c r="AY667" s="101">
        <f>+VLOOKUP($S667,'CODE GENERATOR'!$P:$AM,18,FALSE)</f>
        <v>0</v>
      </c>
      <c r="AZ667" s="101">
        <f>+VLOOKUP($S667,'CODE GENERATOR'!$P:$AM,19,FALSE)</f>
        <v>0</v>
      </c>
      <c r="BA667" s="101">
        <f>+VLOOKUP($S667,'CODE GENERATOR'!$P:$AM,20,FALSE)</f>
        <v>0</v>
      </c>
      <c r="BB667" s="101">
        <f>+VLOOKUP($S667,'CODE GENERATOR'!$P:$AM,21,FALSE)</f>
        <v>0</v>
      </c>
      <c r="BC667" s="101">
        <f>+VLOOKUP($S667,'CODE GENERATOR'!$P:$AM,22,FALSE)</f>
        <v>0</v>
      </c>
      <c r="BD667" s="101">
        <f>+VLOOKUP($S667,'CODE GENERATOR'!$P:$AM,23,FALSE)</f>
        <v>0</v>
      </c>
      <c r="BE667" s="101">
        <f>+VLOOKUP($S667,'CODE GENERATOR'!$P:$AM,24,FALSE)</f>
        <v>0</v>
      </c>
      <c r="BF667" s="101">
        <f>IF(C667&gt;0,+VLOOKUP(G667,'CATEGORY ID'!$A$1:$L$118,3,FALSE),"")</f>
        <v>30</v>
      </c>
      <c r="BG667" s="101">
        <f>IF(C667&gt;0,+VLOOKUP(H667,'CATEGORY ID'!$D$1:$L$118,3,FALSE),"")</f>
        <v>3</v>
      </c>
      <c r="BH667" s="101">
        <f>IF(C667&gt;0,+VLOOKUP((+H667&amp;I667),'CATEGORY ID'!$H$1:$I$121,2,FALSE),"")</f>
        <v>112</v>
      </c>
      <c r="BJ667" s="101">
        <f>IF(C667&gt;0,IF(COUNTIF('CATEGORY ID'!$K$1:$K$121,+H667&amp;K667) &gt; 0, +VLOOKUP(+H667&amp;K667,'CATEGORY ID'!$K$1:$L$121,2,FALSE),""),"")</f>
        <v>97</v>
      </c>
      <c r="BK667" s="101" t="str">
        <f>IF(C667&gt;0,IF(COUNTIF('CATEGORY ID'!$K$124:$K$165, +VLOOKUP(C667,'STYLE NAMES'!$B:$AE,30,FALSE)) &gt; 0, +VLOOKUP(VLOOKUP(C667,'STYLE NAMES'!$B:$AE,30,FALSE),'CATEGORY ID'!K:M,2,FALSE),""),"")</f>
        <v/>
      </c>
      <c r="BM667" s="101">
        <v>204</v>
      </c>
      <c r="BR667" s="101" t="str" cm="1">
        <f t="array" ref="BR667">IF(C667&gt;0,_xlfn.TEXTJOIN(";", TRUE,_xlfn.UNIQUE(_xlfn._xlws.FILTER(BF667:BQ667,(BF667:BQ667&gt;0)),TRUE,FALSE)),"")&amp;";"&amp;BS667</f>
        <v>30;3;112;97;204;</v>
      </c>
      <c r="BU667" s="106">
        <f>IF(C667&gt;0,+VLOOKUP($C667,'STYLE NAMES'!$B:$AC,26,FALSE),"")</f>
        <v>219.9</v>
      </c>
      <c r="BV667" s="106">
        <f>IF(C667&gt;0,+VLOOKUP($C667,'STYLE NAMES'!$B:$AC,27,FALSE),"")</f>
        <v>12090</v>
      </c>
      <c r="BW667" s="106">
        <f>IF(C667&gt;0,+VLOOKUP($C667,'STYLE NAMES'!$B:$AC,28,FALSE),"")</f>
        <v>252.88499999999999</v>
      </c>
      <c r="BY667"/>
      <c r="BZ667" s="101">
        <v>4</v>
      </c>
      <c r="CA667" s="137">
        <f t="shared" si="46"/>
        <v>1</v>
      </c>
      <c r="CB667" s="137" t="str">
        <f>+VLOOKUP(C667,'[2]STYLES &amp; MODELS MATRIX'!$A:$G,7,FALSE)</f>
        <v>AK</v>
      </c>
      <c r="CC667" s="137" t="str">
        <f>+VLOOKUP(C667,'[1]STYLES &amp; SIZE CHARTS'!$A:$H,8,FALSE)</f>
        <v>WB-BR1</v>
      </c>
      <c r="CD667" s="137">
        <v>1</v>
      </c>
      <c r="CE667" s="205"/>
      <c r="CF667" s="141"/>
    </row>
    <row r="668" spans="1:84" s="101" customFormat="1" ht="12" customHeight="1" x14ac:dyDescent="0.2">
      <c r="A668" s="102">
        <f t="shared" si="44"/>
        <v>8683711007203</v>
      </c>
      <c r="B668" s="101" t="s">
        <v>982</v>
      </c>
      <c r="C668" s="101" t="s">
        <v>1868</v>
      </c>
      <c r="D668" s="101" t="s">
        <v>1899</v>
      </c>
      <c r="E668" s="203" t="s">
        <v>2436</v>
      </c>
      <c r="F668" s="101" t="s">
        <v>2442</v>
      </c>
      <c r="G668" s="101" t="str">
        <f>IF(C668&gt;0,+VLOOKUP($C668,'STYLE NAMES'!$B:$AC,4,FALSE),"")</f>
        <v>RIDER</v>
      </c>
      <c r="H668" s="101" t="str">
        <f>IF(C668&gt;0,+VLOOKUP($C668,'STYLE NAMES'!$B:$AC,5,FALSE),"")</f>
        <v>WOMEN</v>
      </c>
      <c r="I668" s="101" t="str">
        <f>IF(C668&gt;0,+VLOOKUP($C668,'STYLE NAMES'!$B:$AC,6,FALSE),"")</f>
        <v>BOTTOMS</v>
      </c>
      <c r="J668" s="101" t="str">
        <f>IF(C668&gt;0,+VLOOKUP($C668,'STYLE NAMES'!$B:$AC,7,FALSE),"")</f>
        <v>WOMEN</v>
      </c>
      <c r="K668" s="101" t="str">
        <f>IF(C668&gt;0,+VLOOKUP($C668,'STYLE NAMES'!$B:$AC,8,FALSE),"")</f>
        <v>BREECHES</v>
      </c>
      <c r="L668" s="101" t="str">
        <f>IF(E668&gt;0,+VLOOKUP($E668,'CODE GENERATOR'!$D:$T,3,FALSE),"")</f>
        <v>A</v>
      </c>
      <c r="M668" s="101" t="str">
        <f>IF(E668&gt;0,+VLOOKUP($E668,'CODE GENERATOR'!$D:$T,4,FALSE),"")</f>
        <v>TECH JERSEY</v>
      </c>
      <c r="N668" s="101" t="str">
        <f>IF(E668&gt;0,+VLOOKUP($E668,'CODE GENERATOR'!$D:$T,6,FALSE),"")</f>
        <v>WHITE</v>
      </c>
      <c r="O668" s="101" t="str">
        <f>IF(E668&gt;0,+VLOOKUP($E668,'CODE GENERATOR'!$D:$T,7,FALSE),"")</f>
        <v>WHITE</v>
      </c>
      <c r="P668" s="101" t="str">
        <f t="shared" si="45"/>
        <v>WHITE</v>
      </c>
      <c r="Q668" s="104" t="str">
        <f>IF(E668&gt;0,+VLOOKUP($E668,'CODE GENERATOR'!$D:$T,11,FALSE),"")</f>
        <v>R.BOTWN_BRC0067</v>
      </c>
      <c r="R668" s="104" t="str">
        <f>IF(E668&gt;0,+VLOOKUP($E668,'CODE GENERATOR'!$D:$T,12,FALSE),"")</f>
        <v>TJR0027WHTWHT</v>
      </c>
      <c r="S668" s="104" t="str">
        <f>IF(E668&gt;0,+VLOOKUP($E668,'CODE GENERATOR'!$D:$T,13,FALSE),"")</f>
        <v>R.BOTWN_BRC0067_TJR0027WHTWHT</v>
      </c>
      <c r="T668" s="104" t="str">
        <f t="shared" si="43"/>
        <v>R.BOTWN_BRC0067_TJR0027WHTWHT_XL / 42-44</v>
      </c>
      <c r="U668" s="105">
        <v>8683711007203</v>
      </c>
      <c r="V668" s="107" t="str" cm="1">
        <f t="array" ref="V668">_xlfn.TEXTJOIN(";", TRUE, _xlfn.UNIQUE(_xlfn._xlws.FILTER(P$3:P$10029, C$3:C$10029=C668)))</f>
        <v>WHITE;BEIGE;BLACK;NAVY;DARK GRAY;TAUPE;GREEN</v>
      </c>
      <c r="W668" s="107" t="str" cm="1">
        <f t="array" ref="W668">_xlfn.TEXTJOIN(";", TRUE, _xlfn.UNIQUE(_xlfn._xlws.FILTER(F$3:F$10029, C$3:C$10029=C668)))</f>
        <v>XXS / 32-34;XS / 34-36;S / 36-38;M / 38-40;L / 40-42;XL / 42-44</v>
      </c>
      <c r="X668" s="101" t="str">
        <f>IF(E668&gt;0,+VLOOKUP($E668,'CODE GENERATOR'!$D:$AC,19,FALSE),0)</f>
        <v>2507_G_cavalier_ghost_0033</v>
      </c>
      <c r="Y668" s="101" t="str">
        <f>IF(E668&gt;0,+VLOOKUP($E668,'CODE GENERATOR'!$D:$AC,20,FALSE),0)</f>
        <v>2507_G_cavalier_ghost_0034</v>
      </c>
      <c r="Z668" s="101" t="str">
        <f>IF(E668&gt;0,+VLOOKUP($E668,'CODE GENERATOR'!$D:$AC,21,FALSE),0)</f>
        <v>2507_W_2362</v>
      </c>
      <c r="AA668" s="101" t="str">
        <f>IF(E668&gt;0,+VLOOKUP($E668,'CODE GENERATOR'!$D:$AC,22,FALSE),0)</f>
        <v>2507_W_2369</v>
      </c>
      <c r="AB668" s="101" t="str">
        <f>IF(E668&gt;0,+VLOOKUP($E668,'CODE GENERATOR'!$D:$AC,23,FALSE),0)</f>
        <v>2507_W_2389</v>
      </c>
      <c r="AC668" s="101" t="str">
        <f>IF(E668&gt;0,+VLOOKUP($E668,'CODE GENERATOR'!$D:$AC,24,FALSE),0)</f>
        <v>Cavaliers_Detay_36854</v>
      </c>
      <c r="AD668" s="101" t="str">
        <f>IF(E668&gt;0,+VLOOKUP($E668,'CODE GENERATOR'!$D:$AC,25,FALSE),0)</f>
        <v>2507_VW_Web_45</v>
      </c>
      <c r="AE668" s="101" t="str">
        <f>IF(E668&gt;0,+VLOOKUP($E668,'CODE GENERATOR'!$D:$AC,26,FALSE),0)</f>
        <v>Cavaliers_Detay_36855</v>
      </c>
      <c r="AF668" s="149" t="str">
        <f>IF($C668&gt;0,$C668&amp;" "&amp;$P668&amp;" "&amp;+VLOOKUP($C668,'STYLE NAMES'!$B:$AC,10,FALSE),"""")</f>
        <v>ALEA WHITE WOMEN'S KNEE GRIP PRO BREECHES</v>
      </c>
      <c r="AG668" s="101" t="str">
        <f>"Enjoy our "&amp;(AF668)&amp;"; "&amp;IF(C668&gt;0,+VLOOKUP($C668,'STYLE NAMES'!$B:$AC,11,FALSE),"")</f>
        <v>Enjoy our ALEA WHITE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68" s="101" t="str">
        <f>IF(C668&gt;0,+VLOOKUP($C668,'STYLE NAMES'!$B:$AC,12,FALSE),"")</f>
        <v>*Italian Premium fabric
*Extra-soft and comfortable technical jersey
*4-way stretch fabric
*Breathable and Quick Dry
*Wrinkle-free and Easy Care
*Knee Grip
Composition:
74% Micro PA /  26% Elasthane</v>
      </c>
      <c r="AI668" s="101" t="str">
        <f>IF(C668&gt;0,+VLOOKUP($C668,'STYLE NAMES'!$B:$AC,13,FALSE),"")</f>
        <v>Machine Wash at 30°C
Mild process
Iron at low temperature
Iron from REVERSE
Do NOT iron on logos or prints
Do not bleach
Do NOT Tumble Dry</v>
      </c>
      <c r="AJ668" s="149" t="str">
        <f>IF($C668&gt;0,$C668&amp;" "&amp;$P668&amp;" "&amp;+VLOOKUP($C668,'STYLE NAMES'!$B:$AC,14,FALSE),"""")</f>
        <v>ALEA WHITE KADIN PRO BİNİCİ PANTOLONU</v>
      </c>
      <c r="AK668" s="149" t="str">
        <f>"Cavalier SanMarco tarafından tasarlanan "&amp;(AJ668)&amp;"; "&amp;IF(C668&gt;0,+VLOOKUP($C668,'STYLE NAMES'!$B:$AC,15,FALSE),"")</f>
        <v>Cavalier SanMarco tarafından tasarlanan ALEA WHITE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8" s="149" t="str">
        <f>IF(C668&gt;0,+VLOOKUP($C668,'STYLE NAMES'!$B:$AC,16,FALSE),"")</f>
        <v>*İtalyan Premium kumaş
*Ekstra yumuşak ve konforlu teknik jarse
*4 yönlü esneme özelliği
*Nefes alabilir ve hızlı kurur
*Kırışmaz ve kolay bakım
*Diz Grip
Bileşimi:
%74 Mikro PA / %26 Elastan</v>
      </c>
      <c r="AM668" s="149" t="str">
        <f>IF(C668&gt;0,+VLOOKUP($C668,'STYLE NAMES'!$B:$AC,17,FALSE),"")</f>
        <v>Makinede 30°C' de Yıkayın
Hassas Yıkama
Ilık ütü yapın
Tersten ütüleyin
Logo ve baskıları ÜTÜLEMEYİN
Çamaşır suyu kullanmayın
Kurutma Makinesinde Kurutmayın</v>
      </c>
      <c r="AN668" s="149" t="str">
        <f>IF($C668&gt;0,$C668&amp;" "&amp;$P668&amp;" "&amp;+VLOOKUP($C668,'STYLE NAMES'!$B:$AC,18,FALSE),"""")</f>
        <v>ALEA WHITE PANTALONI KNEE GRIP PRO DA DONNA</v>
      </c>
      <c r="AO668" s="101" t="str">
        <f>"Disegnato da Cavalier SanMarco "&amp;(AN668)&amp;"; "&amp;IF(C668&gt;0,+VLOOKUP($C668,'STYLE NAMES'!$B:$AC,19,FALSE),"")</f>
        <v>Disegnato da Cavalier SanMarco ALEA WHITE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8" s="101" t="str">
        <f>IF(C668&gt;0,+VLOOKUP($C668,'STYLE NAMES'!$B:$AC,20,FALSE),"")</f>
        <v>*Tessuto premium italiano
*Jersey tecnico extra morbido e confortevole
*Tessuto elasticizzato in 4 direzioni
*Traspirante e ad asciugatura rapida
*Antipiega e facile da curare
*Knee Grip
Composizione:
74% Micro PA / 26% Elastan</v>
      </c>
      <c r="AQ668" s="101" t="str">
        <f>IF(C668&gt;0,+VLOOKUP($C668,'STYLE NAMES'!$B:$AC,21,FALSE),"")</f>
        <v>Lavare in lavatrice a 30°C Ciclo delicato 
Stirare a bassa temperatura
Stirare al rovescio 
Non stirare su loghi o stampe 
Non candeggiare 
Non asciugare in asciugatrice</v>
      </c>
      <c r="AR668" s="101">
        <f>IF(D668&gt;0,+VLOOKUP($C668,'STYLE NAMES'!$B:$AC,22,FALSE),"")</f>
        <v>0</v>
      </c>
      <c r="AS668" s="101">
        <f>IF(E668&gt;0,+VLOOKUP($C668,'STYLE NAMES'!$B:$AC,23,FALSE),"")</f>
        <v>0</v>
      </c>
      <c r="AT668" s="101">
        <f>IF(F668&gt;0,+VLOOKUP($C668,'STYLE NAMES'!$B:$AC,24,FALSE),"")</f>
        <v>0</v>
      </c>
      <c r="AU668" s="101">
        <f>IF(G668&gt;0,+VLOOKUP($C668,'STYLE NAMES'!$B:$AC,25,FALSE),"")</f>
        <v>0</v>
      </c>
      <c r="AV668" s="101" t="str">
        <f>+VLOOKUP($S668,'CODE GENERATOR'!$P:$AM,15,FALSE)</f>
        <v>R.TOPWN_CPL0077_PIQ0015NAVNAV</v>
      </c>
      <c r="AW668" s="101" t="str">
        <f>+VLOOKUP($S668,'CODE GENERATOR'!$P:$AM,16,FALSE)</f>
        <v>A.RACUX_BLT0015_BRD0012WHTWHT</v>
      </c>
      <c r="AX668" s="101" t="str">
        <f>+VLOOKUP($S668,'CODE GENERATOR'!$P:$AM,17,FALSE)</f>
        <v>A.RACAU_SOC0018_NYL00003XBST1</v>
      </c>
      <c r="AY668" s="101">
        <f>+VLOOKUP($S668,'CODE GENERATOR'!$P:$AM,18,FALSE)</f>
        <v>0</v>
      </c>
      <c r="AZ668" s="101">
        <f>+VLOOKUP($S668,'CODE GENERATOR'!$P:$AM,19,FALSE)</f>
        <v>0</v>
      </c>
      <c r="BA668" s="101">
        <f>+VLOOKUP($S668,'CODE GENERATOR'!$P:$AM,20,FALSE)</f>
        <v>0</v>
      </c>
      <c r="BB668" s="101">
        <f>+VLOOKUP($S668,'CODE GENERATOR'!$P:$AM,21,FALSE)</f>
        <v>0</v>
      </c>
      <c r="BC668" s="101">
        <f>+VLOOKUP($S668,'CODE GENERATOR'!$P:$AM,22,FALSE)</f>
        <v>0</v>
      </c>
      <c r="BD668" s="101">
        <f>+VLOOKUP($S668,'CODE GENERATOR'!$P:$AM,23,FALSE)</f>
        <v>0</v>
      </c>
      <c r="BE668" s="101">
        <f>+VLOOKUP($S668,'CODE GENERATOR'!$P:$AM,24,FALSE)</f>
        <v>0</v>
      </c>
      <c r="BF668" s="101">
        <f>IF(C668&gt;0,+VLOOKUP(G668,'CATEGORY ID'!$A$1:$L$118,3,FALSE),"")</f>
        <v>30</v>
      </c>
      <c r="BG668" s="101">
        <f>IF(C668&gt;0,+VLOOKUP(H668,'CATEGORY ID'!$D$1:$L$118,3,FALSE),"")</f>
        <v>3</v>
      </c>
      <c r="BH668" s="101">
        <f>IF(C668&gt;0,+VLOOKUP((+H668&amp;I668),'CATEGORY ID'!$H$1:$I$121,2,FALSE),"")</f>
        <v>112</v>
      </c>
      <c r="BJ668" s="101">
        <f>IF(C668&gt;0,IF(COUNTIF('CATEGORY ID'!$K$1:$K$121,+H668&amp;K668) &gt; 0, +VLOOKUP(+H668&amp;K668,'CATEGORY ID'!$K$1:$L$121,2,FALSE),""),"")</f>
        <v>97</v>
      </c>
      <c r="BK668" s="101" t="str">
        <f>IF(C668&gt;0,IF(COUNTIF('CATEGORY ID'!$K$124:$K$165, +VLOOKUP(C668,'STYLE NAMES'!$B:$AE,30,FALSE)) &gt; 0, +VLOOKUP(VLOOKUP(C668,'STYLE NAMES'!$B:$AE,30,FALSE),'CATEGORY ID'!K:M,2,FALSE),""),"")</f>
        <v/>
      </c>
      <c r="BM668" s="101">
        <v>204</v>
      </c>
      <c r="BR668" s="101" t="str" cm="1">
        <f t="array" ref="BR668">IF(C668&gt;0,_xlfn.TEXTJOIN(";", TRUE,_xlfn.UNIQUE(_xlfn._xlws.FILTER(BF668:BQ668,(BF668:BQ668&gt;0)),TRUE,FALSE)),"")&amp;";"&amp;BS668</f>
        <v>30;3;112;97;204;</v>
      </c>
      <c r="BU668" s="106">
        <f>IF(C668&gt;0,+VLOOKUP($C668,'STYLE NAMES'!$B:$AC,26,FALSE),"")</f>
        <v>219.9</v>
      </c>
      <c r="BV668" s="106">
        <f>IF(C668&gt;0,+VLOOKUP($C668,'STYLE NAMES'!$B:$AC,27,FALSE),"")</f>
        <v>12090</v>
      </c>
      <c r="BW668" s="106">
        <f>IF(C668&gt;0,+VLOOKUP($C668,'STYLE NAMES'!$B:$AC,28,FALSE),"")</f>
        <v>252.88499999999999</v>
      </c>
      <c r="BY668"/>
      <c r="BZ668" s="101">
        <v>1</v>
      </c>
      <c r="CA668" s="137">
        <f t="shared" si="46"/>
        <v>1</v>
      </c>
      <c r="CB668" s="137" t="str">
        <f>+VLOOKUP(C668,'[2]STYLES &amp; MODELS MATRIX'!$A:$G,7,FALSE)</f>
        <v>AK</v>
      </c>
      <c r="CC668" s="137" t="str">
        <f>+VLOOKUP(C668,'[1]STYLES &amp; SIZE CHARTS'!$A:$H,8,FALSE)</f>
        <v>WB-BR1</v>
      </c>
      <c r="CD668" s="137">
        <v>1</v>
      </c>
      <c r="CE668" s="205"/>
      <c r="CF668" s="141"/>
    </row>
    <row r="669" spans="1:84" s="101" customFormat="1" ht="12" customHeight="1" x14ac:dyDescent="0.2">
      <c r="A669" s="102">
        <f t="shared" si="44"/>
        <v>8683711007210</v>
      </c>
      <c r="B669" s="101" t="s">
        <v>982</v>
      </c>
      <c r="C669" s="101" t="s">
        <v>1868</v>
      </c>
      <c r="D669" s="101" t="s">
        <v>1899</v>
      </c>
      <c r="E669" s="203" t="s">
        <v>2443</v>
      </c>
      <c r="F669" s="101" t="s">
        <v>2437</v>
      </c>
      <c r="G669" s="101" t="str">
        <f>IF(C669&gt;0,+VLOOKUP($C669,'STYLE NAMES'!$B:$AC,4,FALSE),"")</f>
        <v>RIDER</v>
      </c>
      <c r="H669" s="101" t="str">
        <f>IF(C669&gt;0,+VLOOKUP($C669,'STYLE NAMES'!$B:$AC,5,FALSE),"")</f>
        <v>WOMEN</v>
      </c>
      <c r="I669" s="101" t="str">
        <f>IF(C669&gt;0,+VLOOKUP($C669,'STYLE NAMES'!$B:$AC,6,FALSE),"")</f>
        <v>BOTTOMS</v>
      </c>
      <c r="J669" s="101" t="str">
        <f>IF(C669&gt;0,+VLOOKUP($C669,'STYLE NAMES'!$B:$AC,7,FALSE),"")</f>
        <v>WOMEN</v>
      </c>
      <c r="K669" s="101" t="str">
        <f>IF(C669&gt;0,+VLOOKUP($C669,'STYLE NAMES'!$B:$AC,8,FALSE),"")</f>
        <v>BREECHES</v>
      </c>
      <c r="L669" s="101" t="str">
        <f>IF(E669&gt;0,+VLOOKUP($E669,'CODE GENERATOR'!$D:$T,3,FALSE),"")</f>
        <v>A</v>
      </c>
      <c r="M669" s="101" t="str">
        <f>IF(E669&gt;0,+VLOOKUP($E669,'CODE GENERATOR'!$D:$T,4,FALSE),"")</f>
        <v>TECH JERSEY</v>
      </c>
      <c r="N669" s="101" t="str">
        <f>IF(E669&gt;0,+VLOOKUP($E669,'CODE GENERATOR'!$D:$T,6,FALSE),"")</f>
        <v>BEIGE</v>
      </c>
      <c r="O669" s="101" t="str">
        <f>IF(E669&gt;0,+VLOOKUP($E669,'CODE GENERATOR'!$D:$T,7,FALSE),"")</f>
        <v>BEIGE</v>
      </c>
      <c r="P669" s="101" t="str">
        <f t="shared" si="45"/>
        <v>BEIGE</v>
      </c>
      <c r="Q669" s="104" t="str">
        <f>IF(E669&gt;0,+VLOOKUP($E669,'CODE GENERATOR'!$D:$T,11,FALSE),"")</f>
        <v>R.BOTWN_BRC0067</v>
      </c>
      <c r="R669" s="104" t="str">
        <f>IF(E669&gt;0,+VLOOKUP($E669,'CODE GENERATOR'!$D:$T,12,FALSE),"")</f>
        <v>TJR0027BEGBEG</v>
      </c>
      <c r="S669" s="104" t="str">
        <f>IF(E669&gt;0,+VLOOKUP($E669,'CODE GENERATOR'!$D:$T,13,FALSE),"")</f>
        <v>R.BOTWN_BRC0067_TJR0027BEGBEG</v>
      </c>
      <c r="T669" s="104" t="str">
        <f t="shared" si="43"/>
        <v>R.BOTWN_BRC0067_TJR0027BEGBEG_XXS / 32-34</v>
      </c>
      <c r="U669" s="105">
        <v>8683711007210</v>
      </c>
      <c r="V669" s="107" t="str" cm="1">
        <f t="array" ref="V669">_xlfn.TEXTJOIN(";", TRUE, _xlfn.UNIQUE(_xlfn._xlws.FILTER(P$3:P$10029, C$3:C$10029=C669)))</f>
        <v>WHITE;BEIGE;BLACK;NAVY;DARK GRAY;TAUPE;GREEN</v>
      </c>
      <c r="W669" s="107" t="str" cm="1">
        <f t="array" ref="W669">_xlfn.TEXTJOIN(";", TRUE, _xlfn.UNIQUE(_xlfn._xlws.FILTER(F$3:F$10029, C$3:C$10029=C669)))</f>
        <v>XXS / 32-34;XS / 34-36;S / 36-38;M / 38-40;L / 40-42;XL / 42-44</v>
      </c>
      <c r="X669" s="101" t="str">
        <f>IF(E669&gt;0,+VLOOKUP($E669,'CODE GENERATOR'!$D:$AC,19,FALSE),0)</f>
        <v>2507_G_cavalier_ghost_0024</v>
      </c>
      <c r="Y669" s="101" t="str">
        <f>IF(E669&gt;0,+VLOOKUP($E669,'CODE GENERATOR'!$D:$AC,20,FALSE),0)</f>
        <v>2507_G_cavalier_ghost_0025</v>
      </c>
      <c r="Z669" s="101" t="str">
        <f>IF(E669&gt;0,+VLOOKUP($E669,'CODE GENERATOR'!$D:$AC,21,FALSE),0)</f>
        <v>2507_W_1536</v>
      </c>
      <c r="AA669" s="101" t="str">
        <f>IF(E669&gt;0,+VLOOKUP($E669,'CODE GENERATOR'!$D:$AC,22,FALSE),0)</f>
        <v>2507_W_1549</v>
      </c>
      <c r="AB669" s="101" t="str">
        <f>IF(E669&gt;0,+VLOOKUP($E669,'CODE GENERATOR'!$D:$AC,23,FALSE),0)</f>
        <v>2507_W_1569</v>
      </c>
      <c r="AC669" s="101" t="str">
        <f>IF(E669&gt;0,+VLOOKUP($E669,'CODE GENERATOR'!$D:$AC,24,FALSE),0)</f>
        <v>Cavaliers_Detay_36859</v>
      </c>
      <c r="AD669" s="101" t="str">
        <f>IF(E669&gt;0,+VLOOKUP($E669,'CODE GENERATOR'!$D:$AC,25,FALSE),0)</f>
        <v>2507_VW_Web_30</v>
      </c>
      <c r="AE669" s="101" t="str">
        <f>IF(E669&gt;0,+VLOOKUP($E669,'CODE GENERATOR'!$D:$AC,26,FALSE),0)</f>
        <v>Cavaliers_Detay_36860</v>
      </c>
      <c r="AF669" s="149" t="str">
        <f>IF($C669&gt;0,$C669&amp;" "&amp;$P669&amp;" "&amp;+VLOOKUP($C669,'STYLE NAMES'!$B:$AC,10,FALSE),"""")</f>
        <v>ALEA BEIGE WOMEN'S KNEE GRIP PRO BREECHES</v>
      </c>
      <c r="AG669" s="101" t="str">
        <f>"Enjoy our "&amp;(AF669)&amp;"; "&amp;IF(C669&gt;0,+VLOOKUP($C669,'STYLE NAMES'!$B:$AC,11,FALSE),"")</f>
        <v>Enjoy our ALEA BEIGE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69" s="101" t="str">
        <f>IF(C669&gt;0,+VLOOKUP($C669,'STYLE NAMES'!$B:$AC,12,FALSE),"")</f>
        <v>*Italian Premium fabric
*Extra-soft and comfortable technical jersey
*4-way stretch fabric
*Breathable and Quick Dry
*Wrinkle-free and Easy Care
*Knee Grip
Composition:
74% Micro PA /  26% Elasthane</v>
      </c>
      <c r="AI669" s="101" t="str">
        <f>IF(C669&gt;0,+VLOOKUP($C669,'STYLE NAMES'!$B:$AC,13,FALSE),"")</f>
        <v>Machine Wash at 30°C
Mild process
Iron at low temperature
Iron from REVERSE
Do NOT iron on logos or prints
Do not bleach
Do NOT Tumble Dry</v>
      </c>
      <c r="AJ669" s="149" t="str">
        <f>IF($C669&gt;0,$C669&amp;" "&amp;$P669&amp;" "&amp;+VLOOKUP($C669,'STYLE NAMES'!$B:$AC,14,FALSE),"""")</f>
        <v>ALEA BEIGE KADIN PRO BİNİCİ PANTOLONU</v>
      </c>
      <c r="AK669" s="149" t="str">
        <f>"Cavalier SanMarco tarafından tasarlanan "&amp;(AJ669)&amp;"; "&amp;IF(C669&gt;0,+VLOOKUP($C669,'STYLE NAMES'!$B:$AC,15,FALSE),"")</f>
        <v>Cavalier SanMarco tarafından tasarlanan ALEA BEIGE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69" s="149" t="str">
        <f>IF(C669&gt;0,+VLOOKUP($C669,'STYLE NAMES'!$B:$AC,16,FALSE),"")</f>
        <v>*İtalyan Premium kumaş
*Ekstra yumuşak ve konforlu teknik jarse
*4 yönlü esneme özelliği
*Nefes alabilir ve hızlı kurur
*Kırışmaz ve kolay bakım
*Diz Grip
Bileşimi:
%74 Mikro PA / %26 Elastan</v>
      </c>
      <c r="AM669" s="149" t="str">
        <f>IF(C669&gt;0,+VLOOKUP($C669,'STYLE NAMES'!$B:$AC,17,FALSE),"")</f>
        <v>Makinede 30°C' de Yıkayın
Hassas Yıkama
Ilık ütü yapın
Tersten ütüleyin
Logo ve baskıları ÜTÜLEMEYİN
Çamaşır suyu kullanmayın
Kurutma Makinesinde Kurutmayın</v>
      </c>
      <c r="AN669" s="149" t="str">
        <f>IF($C669&gt;0,$C669&amp;" "&amp;$P669&amp;" "&amp;+VLOOKUP($C669,'STYLE NAMES'!$B:$AC,18,FALSE),"""")</f>
        <v>ALEA BEIGE PANTALONI KNEE GRIP PRO DA DONNA</v>
      </c>
      <c r="AO669" s="101" t="str">
        <f>"Disegnato da Cavalier SanMarco "&amp;(AN669)&amp;"; "&amp;IF(C669&gt;0,+VLOOKUP($C669,'STYLE NAMES'!$B:$AC,19,FALSE),"")</f>
        <v>Disegnato da Cavalier SanMarco ALEA BEIGE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69" s="101" t="str">
        <f>IF(C669&gt;0,+VLOOKUP($C669,'STYLE NAMES'!$B:$AC,20,FALSE),"")</f>
        <v>*Tessuto premium italiano
*Jersey tecnico extra morbido e confortevole
*Tessuto elasticizzato in 4 direzioni
*Traspirante e ad asciugatura rapida
*Antipiega e facile da curare
*Knee Grip
Composizione:
74% Micro PA / 26% Elastan</v>
      </c>
      <c r="AQ669" s="101" t="str">
        <f>IF(C669&gt;0,+VLOOKUP($C669,'STYLE NAMES'!$B:$AC,21,FALSE),"")</f>
        <v>Lavare in lavatrice a 30°C Ciclo delicato 
Stirare a bassa temperatura
Stirare al rovescio 
Non stirare su loghi o stampe 
Non candeggiare 
Non asciugare in asciugatrice</v>
      </c>
      <c r="AR669" s="101">
        <f>IF(D669&gt;0,+VLOOKUP($C669,'STYLE NAMES'!$B:$AC,22,FALSE),"")</f>
        <v>0</v>
      </c>
      <c r="AS669" s="101">
        <f>IF(E669&gt;0,+VLOOKUP($C669,'STYLE NAMES'!$B:$AC,23,FALSE),"")</f>
        <v>0</v>
      </c>
      <c r="AT669" s="101">
        <f>IF(F669&gt;0,+VLOOKUP($C669,'STYLE NAMES'!$B:$AC,24,FALSE),"")</f>
        <v>0</v>
      </c>
      <c r="AU669" s="101">
        <f>IF(G669&gt;0,+VLOOKUP($C669,'STYLE NAMES'!$B:$AC,25,FALSE),"")</f>
        <v>0</v>
      </c>
      <c r="AV669" s="101" t="str">
        <f>+VLOOKUP($S669,'CODE GENERATOR'!$P:$AM,15,FALSE)</f>
        <v>R.TOPWN_TTS0076_SUP0030WHTWHT</v>
      </c>
      <c r="AW669" s="101" t="str">
        <f>+VLOOKUP($S669,'CODE GENERATOR'!$P:$AM,16,FALSE)</f>
        <v>A.RACUX_BLT0015_BRD0012BEGBRW</v>
      </c>
      <c r="AX669" s="101" t="str">
        <f>+VLOOKUP($S669,'CODE GENERATOR'!$P:$AM,17,FALSE)</f>
        <v>A.RACAU_SOC0018_NYL00003XBST3</v>
      </c>
      <c r="AY669" s="101">
        <f>+VLOOKUP($S669,'CODE GENERATOR'!$P:$AM,18,FALSE)</f>
        <v>0</v>
      </c>
      <c r="AZ669" s="101">
        <f>+VLOOKUP($S669,'CODE GENERATOR'!$P:$AM,19,FALSE)</f>
        <v>0</v>
      </c>
      <c r="BA669" s="101">
        <f>+VLOOKUP($S669,'CODE GENERATOR'!$P:$AM,20,FALSE)</f>
        <v>0</v>
      </c>
      <c r="BB669" s="101">
        <f>+VLOOKUP($S669,'CODE GENERATOR'!$P:$AM,21,FALSE)</f>
        <v>0</v>
      </c>
      <c r="BC669" s="101">
        <f>+VLOOKUP($S669,'CODE GENERATOR'!$P:$AM,22,FALSE)</f>
        <v>0</v>
      </c>
      <c r="BD669" s="101">
        <f>+VLOOKUP($S669,'CODE GENERATOR'!$P:$AM,23,FALSE)</f>
        <v>0</v>
      </c>
      <c r="BE669" s="101">
        <f>+VLOOKUP($S669,'CODE GENERATOR'!$P:$AM,24,FALSE)</f>
        <v>0</v>
      </c>
      <c r="BF669" s="101">
        <f>IF(C669&gt;0,+VLOOKUP(G669,'CATEGORY ID'!$A$1:$L$118,3,FALSE),"")</f>
        <v>30</v>
      </c>
      <c r="BG669" s="101">
        <f>IF(C669&gt;0,+VLOOKUP(H669,'CATEGORY ID'!$D$1:$L$118,3,FALSE),"")</f>
        <v>3</v>
      </c>
      <c r="BH669" s="101">
        <f>IF(C669&gt;0,+VLOOKUP((+H669&amp;I669),'CATEGORY ID'!$H$1:$I$121,2,FALSE),"")</f>
        <v>112</v>
      </c>
      <c r="BJ669" s="101">
        <f>IF(C669&gt;0,IF(COUNTIF('CATEGORY ID'!$K$1:$K$121,+H669&amp;K669) &gt; 0, +VLOOKUP(+H669&amp;K669,'CATEGORY ID'!$K$1:$L$121,2,FALSE),""),"")</f>
        <v>97</v>
      </c>
      <c r="BK669" s="101" t="str">
        <f>IF(C669&gt;0,IF(COUNTIF('CATEGORY ID'!$K$124:$K$165, +VLOOKUP(C669,'STYLE NAMES'!$B:$AE,30,FALSE)) &gt; 0, +VLOOKUP(VLOOKUP(C669,'STYLE NAMES'!$B:$AE,30,FALSE),'CATEGORY ID'!K:M,2,FALSE),""),"")</f>
        <v/>
      </c>
      <c r="BM669" s="101">
        <v>204</v>
      </c>
      <c r="BR669" s="101" t="str" cm="1">
        <f t="array" ref="BR669">IF(C669&gt;0,_xlfn.TEXTJOIN(";", TRUE,_xlfn.UNIQUE(_xlfn._xlws.FILTER(BF669:BQ669,(BF669:BQ669&gt;0)),TRUE,FALSE)),"")&amp;";"&amp;BS669</f>
        <v>30;3;112;97;204;</v>
      </c>
      <c r="BU669" s="106">
        <f>IF(C669&gt;0,+VLOOKUP($C669,'STYLE NAMES'!$B:$AC,26,FALSE),"")</f>
        <v>219.9</v>
      </c>
      <c r="BV669" s="106">
        <f>IF(C669&gt;0,+VLOOKUP($C669,'STYLE NAMES'!$B:$AC,27,FALSE),"")</f>
        <v>12090</v>
      </c>
      <c r="BW669" s="106">
        <f>IF(C669&gt;0,+VLOOKUP($C669,'STYLE NAMES'!$B:$AC,28,FALSE),"")</f>
        <v>252.88499999999999</v>
      </c>
      <c r="BY669"/>
      <c r="BZ669" s="101">
        <v>0</v>
      </c>
      <c r="CA669" s="137">
        <f t="shared" si="46"/>
        <v>1</v>
      </c>
      <c r="CB669" s="137" t="str">
        <f>+VLOOKUP(C669,'[2]STYLES &amp; MODELS MATRIX'!$A:$G,7,FALSE)</f>
        <v>AK</v>
      </c>
      <c r="CC669" s="137" t="str">
        <f>+VLOOKUP(C669,'[1]STYLES &amp; SIZE CHARTS'!$A:$H,8,FALSE)</f>
        <v>WB-BR1</v>
      </c>
      <c r="CD669" s="137">
        <v>1</v>
      </c>
      <c r="CE669" s="205"/>
      <c r="CF669" s="141"/>
    </row>
    <row r="670" spans="1:84" s="101" customFormat="1" ht="12" customHeight="1" x14ac:dyDescent="0.2">
      <c r="A670" s="102">
        <f t="shared" si="44"/>
        <v>8683711007227</v>
      </c>
      <c r="B670" s="101" t="s">
        <v>982</v>
      </c>
      <c r="C670" s="101" t="s">
        <v>1868</v>
      </c>
      <c r="D670" s="101" t="s">
        <v>1899</v>
      </c>
      <c r="E670" s="203" t="s">
        <v>2443</v>
      </c>
      <c r="F670" s="101" t="s">
        <v>2438</v>
      </c>
      <c r="G670" s="101" t="str">
        <f>IF(C670&gt;0,+VLOOKUP($C670,'STYLE NAMES'!$B:$AC,4,FALSE),"")</f>
        <v>RIDER</v>
      </c>
      <c r="H670" s="101" t="str">
        <f>IF(C670&gt;0,+VLOOKUP($C670,'STYLE NAMES'!$B:$AC,5,FALSE),"")</f>
        <v>WOMEN</v>
      </c>
      <c r="I670" s="101" t="str">
        <f>IF(C670&gt;0,+VLOOKUP($C670,'STYLE NAMES'!$B:$AC,6,FALSE),"")</f>
        <v>BOTTOMS</v>
      </c>
      <c r="J670" s="101" t="str">
        <f>IF(C670&gt;0,+VLOOKUP($C670,'STYLE NAMES'!$B:$AC,7,FALSE),"")</f>
        <v>WOMEN</v>
      </c>
      <c r="K670" s="101" t="str">
        <f>IF(C670&gt;0,+VLOOKUP($C670,'STYLE NAMES'!$B:$AC,8,FALSE),"")</f>
        <v>BREECHES</v>
      </c>
      <c r="L670" s="101" t="str">
        <f>IF(E670&gt;0,+VLOOKUP($E670,'CODE GENERATOR'!$D:$T,3,FALSE),"")</f>
        <v>A</v>
      </c>
      <c r="M670" s="101" t="str">
        <f>IF(E670&gt;0,+VLOOKUP($E670,'CODE GENERATOR'!$D:$T,4,FALSE),"")</f>
        <v>TECH JERSEY</v>
      </c>
      <c r="N670" s="101" t="str">
        <f>IF(E670&gt;0,+VLOOKUP($E670,'CODE GENERATOR'!$D:$T,6,FALSE),"")</f>
        <v>BEIGE</v>
      </c>
      <c r="O670" s="101" t="str">
        <f>IF(E670&gt;0,+VLOOKUP($E670,'CODE GENERATOR'!$D:$T,7,FALSE),"")</f>
        <v>BEIGE</v>
      </c>
      <c r="P670" s="101" t="str">
        <f t="shared" si="45"/>
        <v>BEIGE</v>
      </c>
      <c r="Q670" s="104" t="str">
        <f>IF(E670&gt;0,+VLOOKUP($E670,'CODE GENERATOR'!$D:$T,11,FALSE),"")</f>
        <v>R.BOTWN_BRC0067</v>
      </c>
      <c r="R670" s="104" t="str">
        <f>IF(E670&gt;0,+VLOOKUP($E670,'CODE GENERATOR'!$D:$T,12,FALSE),"")</f>
        <v>TJR0027BEGBEG</v>
      </c>
      <c r="S670" s="104" t="str">
        <f>IF(E670&gt;0,+VLOOKUP($E670,'CODE GENERATOR'!$D:$T,13,FALSE),"")</f>
        <v>R.BOTWN_BRC0067_TJR0027BEGBEG</v>
      </c>
      <c r="T670" s="104" t="str">
        <f t="shared" si="43"/>
        <v>R.BOTWN_BRC0067_TJR0027BEGBEG_XS / 34-36</v>
      </c>
      <c r="U670" s="105">
        <v>8683711007227</v>
      </c>
      <c r="V670" s="107" t="str" cm="1">
        <f t="array" ref="V670">_xlfn.TEXTJOIN(";", TRUE, _xlfn.UNIQUE(_xlfn._xlws.FILTER(P$3:P$10029, C$3:C$10029=C670)))</f>
        <v>WHITE;BEIGE;BLACK;NAVY;DARK GRAY;TAUPE;GREEN</v>
      </c>
      <c r="W670" s="107" t="str" cm="1">
        <f t="array" ref="W670">_xlfn.TEXTJOIN(";", TRUE, _xlfn.UNIQUE(_xlfn._xlws.FILTER(F$3:F$10029, C$3:C$10029=C670)))</f>
        <v>XXS / 32-34;XS / 34-36;S / 36-38;M / 38-40;L / 40-42;XL / 42-44</v>
      </c>
      <c r="X670" s="101" t="str">
        <f>IF(E670&gt;0,+VLOOKUP($E670,'CODE GENERATOR'!$D:$AC,19,FALSE),0)</f>
        <v>2507_G_cavalier_ghost_0024</v>
      </c>
      <c r="Y670" s="101" t="str">
        <f>IF(E670&gt;0,+VLOOKUP($E670,'CODE GENERATOR'!$D:$AC,20,FALSE),0)</f>
        <v>2507_G_cavalier_ghost_0025</v>
      </c>
      <c r="Z670" s="101" t="str">
        <f>IF(E670&gt;0,+VLOOKUP($E670,'CODE GENERATOR'!$D:$AC,21,FALSE),0)</f>
        <v>2507_W_1536</v>
      </c>
      <c r="AA670" s="101" t="str">
        <f>IF(E670&gt;0,+VLOOKUP($E670,'CODE GENERATOR'!$D:$AC,22,FALSE),0)</f>
        <v>2507_W_1549</v>
      </c>
      <c r="AB670" s="101" t="str">
        <f>IF(E670&gt;0,+VLOOKUP($E670,'CODE GENERATOR'!$D:$AC,23,FALSE),0)</f>
        <v>2507_W_1569</v>
      </c>
      <c r="AC670" s="101" t="str">
        <f>IF(E670&gt;0,+VLOOKUP($E670,'CODE GENERATOR'!$D:$AC,24,FALSE),0)</f>
        <v>Cavaliers_Detay_36859</v>
      </c>
      <c r="AD670" s="101" t="str">
        <f>IF(E670&gt;0,+VLOOKUP($E670,'CODE GENERATOR'!$D:$AC,25,FALSE),0)</f>
        <v>2507_VW_Web_30</v>
      </c>
      <c r="AE670" s="101" t="str">
        <f>IF(E670&gt;0,+VLOOKUP($E670,'CODE GENERATOR'!$D:$AC,26,FALSE),0)</f>
        <v>Cavaliers_Detay_36860</v>
      </c>
      <c r="AF670" s="149" t="str">
        <f>IF($C670&gt;0,$C670&amp;" "&amp;$P670&amp;" "&amp;+VLOOKUP($C670,'STYLE NAMES'!$B:$AC,10,FALSE),"""")</f>
        <v>ALEA BEIGE WOMEN'S KNEE GRIP PRO BREECHES</v>
      </c>
      <c r="AG670" s="101" t="str">
        <f>"Enjoy our "&amp;(AF670)&amp;"; "&amp;IF(C670&gt;0,+VLOOKUP($C670,'STYLE NAMES'!$B:$AC,11,FALSE),"")</f>
        <v>Enjoy our ALEA BEIGE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0" s="101" t="str">
        <f>IF(C670&gt;0,+VLOOKUP($C670,'STYLE NAMES'!$B:$AC,12,FALSE),"")</f>
        <v>*Italian Premium fabric
*Extra-soft and comfortable technical jersey
*4-way stretch fabric
*Breathable and Quick Dry
*Wrinkle-free and Easy Care
*Knee Grip
Composition:
74% Micro PA /  26% Elasthane</v>
      </c>
      <c r="AI670" s="101" t="str">
        <f>IF(C670&gt;0,+VLOOKUP($C670,'STYLE NAMES'!$B:$AC,13,FALSE),"")</f>
        <v>Machine Wash at 30°C
Mild process
Iron at low temperature
Iron from REVERSE
Do NOT iron on logos or prints
Do not bleach
Do NOT Tumble Dry</v>
      </c>
      <c r="AJ670" s="149" t="str">
        <f>IF($C670&gt;0,$C670&amp;" "&amp;$P670&amp;" "&amp;+VLOOKUP($C670,'STYLE NAMES'!$B:$AC,14,FALSE),"""")</f>
        <v>ALEA BEIGE KADIN PRO BİNİCİ PANTOLONU</v>
      </c>
      <c r="AK670" s="149" t="str">
        <f>"Cavalier SanMarco tarafından tasarlanan "&amp;(AJ670)&amp;"; "&amp;IF(C670&gt;0,+VLOOKUP($C670,'STYLE NAMES'!$B:$AC,15,FALSE),"")</f>
        <v>Cavalier SanMarco tarafından tasarlanan ALEA BEIGE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0" s="149" t="str">
        <f>IF(C670&gt;0,+VLOOKUP($C670,'STYLE NAMES'!$B:$AC,16,FALSE),"")</f>
        <v>*İtalyan Premium kumaş
*Ekstra yumuşak ve konforlu teknik jarse
*4 yönlü esneme özelliği
*Nefes alabilir ve hızlı kurur
*Kırışmaz ve kolay bakım
*Diz Grip
Bileşimi:
%74 Mikro PA / %26 Elastan</v>
      </c>
      <c r="AM670" s="149" t="str">
        <f>IF(C670&gt;0,+VLOOKUP($C670,'STYLE NAMES'!$B:$AC,17,FALSE),"")</f>
        <v>Makinede 30°C' de Yıkayın
Hassas Yıkama
Ilık ütü yapın
Tersten ütüleyin
Logo ve baskıları ÜTÜLEMEYİN
Çamaşır suyu kullanmayın
Kurutma Makinesinde Kurutmayın</v>
      </c>
      <c r="AN670" s="149" t="str">
        <f>IF($C670&gt;0,$C670&amp;" "&amp;$P670&amp;" "&amp;+VLOOKUP($C670,'STYLE NAMES'!$B:$AC,18,FALSE),"""")</f>
        <v>ALEA BEIGE PANTALONI KNEE GRIP PRO DA DONNA</v>
      </c>
      <c r="AO670" s="101" t="str">
        <f>"Disegnato da Cavalier SanMarco "&amp;(AN670)&amp;"; "&amp;IF(C670&gt;0,+VLOOKUP($C670,'STYLE NAMES'!$B:$AC,19,FALSE),"")</f>
        <v>Disegnato da Cavalier SanMarco ALEA BEIGE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0" s="101" t="str">
        <f>IF(C670&gt;0,+VLOOKUP($C670,'STYLE NAMES'!$B:$AC,20,FALSE),"")</f>
        <v>*Tessuto premium italiano
*Jersey tecnico extra morbido e confortevole
*Tessuto elasticizzato in 4 direzioni
*Traspirante e ad asciugatura rapida
*Antipiega e facile da curare
*Knee Grip
Composizione:
74% Micro PA / 26% Elastan</v>
      </c>
      <c r="AQ670" s="101" t="str">
        <f>IF(C670&gt;0,+VLOOKUP($C670,'STYLE NAMES'!$B:$AC,21,FALSE),"")</f>
        <v>Lavare in lavatrice a 30°C Ciclo delicato 
Stirare a bassa temperatura
Stirare al rovescio 
Non stirare su loghi o stampe 
Non candeggiare 
Non asciugare in asciugatrice</v>
      </c>
      <c r="AR670" s="101">
        <f>IF(D670&gt;0,+VLOOKUP($C670,'STYLE NAMES'!$B:$AC,22,FALSE),"")</f>
        <v>0</v>
      </c>
      <c r="AS670" s="101">
        <f>IF(E670&gt;0,+VLOOKUP($C670,'STYLE NAMES'!$B:$AC,23,FALSE),"")</f>
        <v>0</v>
      </c>
      <c r="AT670" s="101">
        <f>IF(F670&gt;0,+VLOOKUP($C670,'STYLE NAMES'!$B:$AC,24,FALSE),"")</f>
        <v>0</v>
      </c>
      <c r="AU670" s="101">
        <f>IF(G670&gt;0,+VLOOKUP($C670,'STYLE NAMES'!$B:$AC,25,FALSE),"")</f>
        <v>0</v>
      </c>
      <c r="AV670" s="101" t="str">
        <f>+VLOOKUP($S670,'CODE GENERATOR'!$P:$AM,15,FALSE)</f>
        <v>R.TOPWN_TTS0076_SUP0030WHTWHT</v>
      </c>
      <c r="AW670" s="101" t="str">
        <f>+VLOOKUP($S670,'CODE GENERATOR'!$P:$AM,16,FALSE)</f>
        <v>A.RACUX_BLT0015_BRD0012BEGBRW</v>
      </c>
      <c r="AX670" s="101" t="str">
        <f>+VLOOKUP($S670,'CODE GENERATOR'!$P:$AM,17,FALSE)</f>
        <v>A.RACAU_SOC0018_NYL00003XBST3</v>
      </c>
      <c r="AY670" s="101">
        <f>+VLOOKUP($S670,'CODE GENERATOR'!$P:$AM,18,FALSE)</f>
        <v>0</v>
      </c>
      <c r="AZ670" s="101">
        <f>+VLOOKUP($S670,'CODE GENERATOR'!$P:$AM,19,FALSE)</f>
        <v>0</v>
      </c>
      <c r="BA670" s="101">
        <f>+VLOOKUP($S670,'CODE GENERATOR'!$P:$AM,20,FALSE)</f>
        <v>0</v>
      </c>
      <c r="BB670" s="101">
        <f>+VLOOKUP($S670,'CODE GENERATOR'!$P:$AM,21,FALSE)</f>
        <v>0</v>
      </c>
      <c r="BC670" s="101">
        <f>+VLOOKUP($S670,'CODE GENERATOR'!$P:$AM,22,FALSE)</f>
        <v>0</v>
      </c>
      <c r="BD670" s="101">
        <f>+VLOOKUP($S670,'CODE GENERATOR'!$P:$AM,23,FALSE)</f>
        <v>0</v>
      </c>
      <c r="BE670" s="101">
        <f>+VLOOKUP($S670,'CODE GENERATOR'!$P:$AM,24,FALSE)</f>
        <v>0</v>
      </c>
      <c r="BF670" s="101">
        <f>IF(C670&gt;0,+VLOOKUP(G670,'CATEGORY ID'!$A$1:$L$118,3,FALSE),"")</f>
        <v>30</v>
      </c>
      <c r="BG670" s="101">
        <f>IF(C670&gt;0,+VLOOKUP(H670,'CATEGORY ID'!$D$1:$L$118,3,FALSE),"")</f>
        <v>3</v>
      </c>
      <c r="BH670" s="101">
        <f>IF(C670&gt;0,+VLOOKUP((+H670&amp;I670),'CATEGORY ID'!$H$1:$I$121,2,FALSE),"")</f>
        <v>112</v>
      </c>
      <c r="BJ670" s="101">
        <f>IF(C670&gt;0,IF(COUNTIF('CATEGORY ID'!$K$1:$K$121,+H670&amp;K670) &gt; 0, +VLOOKUP(+H670&amp;K670,'CATEGORY ID'!$K$1:$L$121,2,FALSE),""),"")</f>
        <v>97</v>
      </c>
      <c r="BK670" s="101" t="str">
        <f>IF(C670&gt;0,IF(COUNTIF('CATEGORY ID'!$K$124:$K$165, +VLOOKUP(C670,'STYLE NAMES'!$B:$AE,30,FALSE)) &gt; 0, +VLOOKUP(VLOOKUP(C670,'STYLE NAMES'!$B:$AE,30,FALSE),'CATEGORY ID'!K:M,2,FALSE),""),"")</f>
        <v/>
      </c>
      <c r="BM670" s="101">
        <v>204</v>
      </c>
      <c r="BR670" s="101" t="str" cm="1">
        <f t="array" ref="BR670">IF(C670&gt;0,_xlfn.TEXTJOIN(";", TRUE,_xlfn.UNIQUE(_xlfn._xlws.FILTER(BF670:BQ670,(BF670:BQ670&gt;0)),TRUE,FALSE)),"")&amp;";"&amp;BS670</f>
        <v>30;3;112;97;204;</v>
      </c>
      <c r="BU670" s="106">
        <f>IF(C670&gt;0,+VLOOKUP($C670,'STYLE NAMES'!$B:$AC,26,FALSE),"")</f>
        <v>219.9</v>
      </c>
      <c r="BV670" s="106">
        <f>IF(C670&gt;0,+VLOOKUP($C670,'STYLE NAMES'!$B:$AC,27,FALSE),"")</f>
        <v>12090</v>
      </c>
      <c r="BW670" s="106">
        <f>IF(C670&gt;0,+VLOOKUP($C670,'STYLE NAMES'!$B:$AC,28,FALSE),"")</f>
        <v>252.88499999999999</v>
      </c>
      <c r="BY670"/>
      <c r="BZ670" s="101">
        <v>4</v>
      </c>
      <c r="CA670" s="137">
        <f t="shared" si="46"/>
        <v>1</v>
      </c>
      <c r="CB670" s="137" t="str">
        <f>+VLOOKUP(C670,'[2]STYLES &amp; MODELS MATRIX'!$A:$G,7,FALSE)</f>
        <v>AK</v>
      </c>
      <c r="CC670" s="137" t="str">
        <f>+VLOOKUP(C670,'[1]STYLES &amp; SIZE CHARTS'!$A:$H,8,FALSE)</f>
        <v>WB-BR1</v>
      </c>
      <c r="CD670" s="137">
        <v>1</v>
      </c>
      <c r="CE670" s="205"/>
      <c r="CF670" s="141"/>
    </row>
    <row r="671" spans="1:84" s="101" customFormat="1" ht="12" customHeight="1" x14ac:dyDescent="0.2">
      <c r="A671" s="102">
        <f t="shared" si="44"/>
        <v>8683711007234</v>
      </c>
      <c r="B671" s="101" t="s">
        <v>982</v>
      </c>
      <c r="C671" s="101" t="s">
        <v>1868</v>
      </c>
      <c r="D671" s="101" t="s">
        <v>1899</v>
      </c>
      <c r="E671" s="203" t="s">
        <v>2443</v>
      </c>
      <c r="F671" s="101" t="s">
        <v>2439</v>
      </c>
      <c r="G671" s="101" t="str">
        <f>IF(C671&gt;0,+VLOOKUP($C671,'STYLE NAMES'!$B:$AC,4,FALSE),"")</f>
        <v>RIDER</v>
      </c>
      <c r="H671" s="101" t="str">
        <f>IF(C671&gt;0,+VLOOKUP($C671,'STYLE NAMES'!$B:$AC,5,FALSE),"")</f>
        <v>WOMEN</v>
      </c>
      <c r="I671" s="101" t="str">
        <f>IF(C671&gt;0,+VLOOKUP($C671,'STYLE NAMES'!$B:$AC,6,FALSE),"")</f>
        <v>BOTTOMS</v>
      </c>
      <c r="J671" s="101" t="str">
        <f>IF(C671&gt;0,+VLOOKUP($C671,'STYLE NAMES'!$B:$AC,7,FALSE),"")</f>
        <v>WOMEN</v>
      </c>
      <c r="K671" s="101" t="str">
        <f>IF(C671&gt;0,+VLOOKUP($C671,'STYLE NAMES'!$B:$AC,8,FALSE),"")</f>
        <v>BREECHES</v>
      </c>
      <c r="L671" s="101" t="str">
        <f>IF(E671&gt;0,+VLOOKUP($E671,'CODE GENERATOR'!$D:$T,3,FALSE),"")</f>
        <v>A</v>
      </c>
      <c r="M671" s="101" t="str">
        <f>IF(E671&gt;0,+VLOOKUP($E671,'CODE GENERATOR'!$D:$T,4,FALSE),"")</f>
        <v>TECH JERSEY</v>
      </c>
      <c r="N671" s="101" t="str">
        <f>IF(E671&gt;0,+VLOOKUP($E671,'CODE GENERATOR'!$D:$T,6,FALSE),"")</f>
        <v>BEIGE</v>
      </c>
      <c r="O671" s="101" t="str">
        <f>IF(E671&gt;0,+VLOOKUP($E671,'CODE GENERATOR'!$D:$T,7,FALSE),"")</f>
        <v>BEIGE</v>
      </c>
      <c r="P671" s="101" t="str">
        <f t="shared" si="45"/>
        <v>BEIGE</v>
      </c>
      <c r="Q671" s="104" t="str">
        <f>IF(E671&gt;0,+VLOOKUP($E671,'CODE GENERATOR'!$D:$T,11,FALSE),"")</f>
        <v>R.BOTWN_BRC0067</v>
      </c>
      <c r="R671" s="104" t="str">
        <f>IF(E671&gt;0,+VLOOKUP($E671,'CODE GENERATOR'!$D:$T,12,FALSE),"")</f>
        <v>TJR0027BEGBEG</v>
      </c>
      <c r="S671" s="104" t="str">
        <f>IF(E671&gt;0,+VLOOKUP($E671,'CODE GENERATOR'!$D:$T,13,FALSE),"")</f>
        <v>R.BOTWN_BRC0067_TJR0027BEGBEG</v>
      </c>
      <c r="T671" s="104" t="str">
        <f t="shared" si="43"/>
        <v>R.BOTWN_BRC0067_TJR0027BEGBEG_S / 36-38</v>
      </c>
      <c r="U671" s="105">
        <v>8683711007234</v>
      </c>
      <c r="V671" s="107" t="str" cm="1">
        <f t="array" ref="V671">_xlfn.TEXTJOIN(";", TRUE, _xlfn.UNIQUE(_xlfn._xlws.FILTER(P$3:P$10029, C$3:C$10029=C671)))</f>
        <v>WHITE;BEIGE;BLACK;NAVY;DARK GRAY;TAUPE;GREEN</v>
      </c>
      <c r="W671" s="107" t="str" cm="1">
        <f t="array" ref="W671">_xlfn.TEXTJOIN(";", TRUE, _xlfn.UNIQUE(_xlfn._xlws.FILTER(F$3:F$10029, C$3:C$10029=C671)))</f>
        <v>XXS / 32-34;XS / 34-36;S / 36-38;M / 38-40;L / 40-42;XL / 42-44</v>
      </c>
      <c r="X671" s="101" t="str">
        <f>IF(E671&gt;0,+VLOOKUP($E671,'CODE GENERATOR'!$D:$AC,19,FALSE),0)</f>
        <v>2507_G_cavalier_ghost_0024</v>
      </c>
      <c r="Y671" s="101" t="str">
        <f>IF(E671&gt;0,+VLOOKUP($E671,'CODE GENERATOR'!$D:$AC,20,FALSE),0)</f>
        <v>2507_G_cavalier_ghost_0025</v>
      </c>
      <c r="Z671" s="101" t="str">
        <f>IF(E671&gt;0,+VLOOKUP($E671,'CODE GENERATOR'!$D:$AC,21,FALSE),0)</f>
        <v>2507_W_1536</v>
      </c>
      <c r="AA671" s="101" t="str">
        <f>IF(E671&gt;0,+VLOOKUP($E671,'CODE GENERATOR'!$D:$AC,22,FALSE),0)</f>
        <v>2507_W_1549</v>
      </c>
      <c r="AB671" s="101" t="str">
        <f>IF(E671&gt;0,+VLOOKUP($E671,'CODE GENERATOR'!$D:$AC,23,FALSE),0)</f>
        <v>2507_W_1569</v>
      </c>
      <c r="AC671" s="101" t="str">
        <f>IF(E671&gt;0,+VLOOKUP($E671,'CODE GENERATOR'!$D:$AC,24,FALSE),0)</f>
        <v>Cavaliers_Detay_36859</v>
      </c>
      <c r="AD671" s="101" t="str">
        <f>IF(E671&gt;0,+VLOOKUP($E671,'CODE GENERATOR'!$D:$AC,25,FALSE),0)</f>
        <v>2507_VW_Web_30</v>
      </c>
      <c r="AE671" s="101" t="str">
        <f>IF(E671&gt;0,+VLOOKUP($E671,'CODE GENERATOR'!$D:$AC,26,FALSE),0)</f>
        <v>Cavaliers_Detay_36860</v>
      </c>
      <c r="AF671" s="149" t="str">
        <f>IF($C671&gt;0,$C671&amp;" "&amp;$P671&amp;" "&amp;+VLOOKUP($C671,'STYLE NAMES'!$B:$AC,10,FALSE),"""")</f>
        <v>ALEA BEIGE WOMEN'S KNEE GRIP PRO BREECHES</v>
      </c>
      <c r="AG671" s="101" t="str">
        <f>"Enjoy our "&amp;(AF671)&amp;"; "&amp;IF(C671&gt;0,+VLOOKUP($C671,'STYLE NAMES'!$B:$AC,11,FALSE),"")</f>
        <v>Enjoy our ALEA BEIGE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1" s="101" t="str">
        <f>IF(C671&gt;0,+VLOOKUP($C671,'STYLE NAMES'!$B:$AC,12,FALSE),"")</f>
        <v>*Italian Premium fabric
*Extra-soft and comfortable technical jersey
*4-way stretch fabric
*Breathable and Quick Dry
*Wrinkle-free and Easy Care
*Knee Grip
Composition:
74% Micro PA /  26% Elasthane</v>
      </c>
      <c r="AI671" s="101" t="str">
        <f>IF(C671&gt;0,+VLOOKUP($C671,'STYLE NAMES'!$B:$AC,13,FALSE),"")</f>
        <v>Machine Wash at 30°C
Mild process
Iron at low temperature
Iron from REVERSE
Do NOT iron on logos or prints
Do not bleach
Do NOT Tumble Dry</v>
      </c>
      <c r="AJ671" s="149" t="str">
        <f>IF($C671&gt;0,$C671&amp;" "&amp;$P671&amp;" "&amp;+VLOOKUP($C671,'STYLE NAMES'!$B:$AC,14,FALSE),"""")</f>
        <v>ALEA BEIGE KADIN PRO BİNİCİ PANTOLONU</v>
      </c>
      <c r="AK671" s="149" t="str">
        <f>"Cavalier SanMarco tarafından tasarlanan "&amp;(AJ671)&amp;"; "&amp;IF(C671&gt;0,+VLOOKUP($C671,'STYLE NAMES'!$B:$AC,15,FALSE),"")</f>
        <v>Cavalier SanMarco tarafından tasarlanan ALEA BEIGE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1" s="149" t="str">
        <f>IF(C671&gt;0,+VLOOKUP($C671,'STYLE NAMES'!$B:$AC,16,FALSE),"")</f>
        <v>*İtalyan Premium kumaş
*Ekstra yumuşak ve konforlu teknik jarse
*4 yönlü esneme özelliği
*Nefes alabilir ve hızlı kurur
*Kırışmaz ve kolay bakım
*Diz Grip
Bileşimi:
%74 Mikro PA / %26 Elastan</v>
      </c>
      <c r="AM671" s="149" t="str">
        <f>IF(C671&gt;0,+VLOOKUP($C671,'STYLE NAMES'!$B:$AC,17,FALSE),"")</f>
        <v>Makinede 30°C' de Yıkayın
Hassas Yıkama
Ilık ütü yapın
Tersten ütüleyin
Logo ve baskıları ÜTÜLEMEYİN
Çamaşır suyu kullanmayın
Kurutma Makinesinde Kurutmayın</v>
      </c>
      <c r="AN671" s="149" t="str">
        <f>IF($C671&gt;0,$C671&amp;" "&amp;$P671&amp;" "&amp;+VLOOKUP($C671,'STYLE NAMES'!$B:$AC,18,FALSE),"""")</f>
        <v>ALEA BEIGE PANTALONI KNEE GRIP PRO DA DONNA</v>
      </c>
      <c r="AO671" s="101" t="str">
        <f>"Disegnato da Cavalier SanMarco "&amp;(AN671)&amp;"; "&amp;IF(C671&gt;0,+VLOOKUP($C671,'STYLE NAMES'!$B:$AC,19,FALSE),"")</f>
        <v>Disegnato da Cavalier SanMarco ALEA BEIGE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1" s="101" t="str">
        <f>IF(C671&gt;0,+VLOOKUP($C671,'STYLE NAMES'!$B:$AC,20,FALSE),"")</f>
        <v>*Tessuto premium italiano
*Jersey tecnico extra morbido e confortevole
*Tessuto elasticizzato in 4 direzioni
*Traspirante e ad asciugatura rapida
*Antipiega e facile da curare
*Knee Grip
Composizione:
74% Micro PA / 26% Elastan</v>
      </c>
      <c r="AQ671" s="101" t="str">
        <f>IF(C671&gt;0,+VLOOKUP($C671,'STYLE NAMES'!$B:$AC,21,FALSE),"")</f>
        <v>Lavare in lavatrice a 30°C Ciclo delicato 
Stirare a bassa temperatura
Stirare al rovescio 
Non stirare su loghi o stampe 
Non candeggiare 
Non asciugare in asciugatrice</v>
      </c>
      <c r="AR671" s="101">
        <f>IF(D671&gt;0,+VLOOKUP($C671,'STYLE NAMES'!$B:$AC,22,FALSE),"")</f>
        <v>0</v>
      </c>
      <c r="AS671" s="101">
        <f>IF(E671&gt;0,+VLOOKUP($C671,'STYLE NAMES'!$B:$AC,23,FALSE),"")</f>
        <v>0</v>
      </c>
      <c r="AT671" s="101">
        <f>IF(F671&gt;0,+VLOOKUP($C671,'STYLE NAMES'!$B:$AC,24,FALSE),"")</f>
        <v>0</v>
      </c>
      <c r="AU671" s="101">
        <f>IF(G671&gt;0,+VLOOKUP($C671,'STYLE NAMES'!$B:$AC,25,FALSE),"")</f>
        <v>0</v>
      </c>
      <c r="AV671" s="101" t="str">
        <f>+VLOOKUP($S671,'CODE GENERATOR'!$P:$AM,15,FALSE)</f>
        <v>R.TOPWN_TTS0076_SUP0030WHTWHT</v>
      </c>
      <c r="AW671" s="101" t="str">
        <f>+VLOOKUP($S671,'CODE GENERATOR'!$P:$AM,16,FALSE)</f>
        <v>A.RACUX_BLT0015_BRD0012BEGBRW</v>
      </c>
      <c r="AX671" s="101" t="str">
        <f>+VLOOKUP($S671,'CODE GENERATOR'!$P:$AM,17,FALSE)</f>
        <v>A.RACAU_SOC0018_NYL00003XBST3</v>
      </c>
      <c r="AY671" s="101">
        <f>+VLOOKUP($S671,'CODE GENERATOR'!$P:$AM,18,FALSE)</f>
        <v>0</v>
      </c>
      <c r="AZ671" s="101">
        <f>+VLOOKUP($S671,'CODE GENERATOR'!$P:$AM,19,FALSE)</f>
        <v>0</v>
      </c>
      <c r="BA671" s="101">
        <f>+VLOOKUP($S671,'CODE GENERATOR'!$P:$AM,20,FALSE)</f>
        <v>0</v>
      </c>
      <c r="BB671" s="101">
        <f>+VLOOKUP($S671,'CODE GENERATOR'!$P:$AM,21,FALSE)</f>
        <v>0</v>
      </c>
      <c r="BC671" s="101">
        <f>+VLOOKUP($S671,'CODE GENERATOR'!$P:$AM,22,FALSE)</f>
        <v>0</v>
      </c>
      <c r="BD671" s="101">
        <f>+VLOOKUP($S671,'CODE GENERATOR'!$P:$AM,23,FALSE)</f>
        <v>0</v>
      </c>
      <c r="BE671" s="101">
        <f>+VLOOKUP($S671,'CODE GENERATOR'!$P:$AM,24,FALSE)</f>
        <v>0</v>
      </c>
      <c r="BF671" s="101">
        <f>IF(C671&gt;0,+VLOOKUP(G671,'CATEGORY ID'!$A$1:$L$118,3,FALSE),"")</f>
        <v>30</v>
      </c>
      <c r="BG671" s="101">
        <f>IF(C671&gt;0,+VLOOKUP(H671,'CATEGORY ID'!$D$1:$L$118,3,FALSE),"")</f>
        <v>3</v>
      </c>
      <c r="BH671" s="101">
        <f>IF(C671&gt;0,+VLOOKUP((+H671&amp;I671),'CATEGORY ID'!$H$1:$I$121,2,FALSE),"")</f>
        <v>112</v>
      </c>
      <c r="BJ671" s="101">
        <f>IF(C671&gt;0,IF(COUNTIF('CATEGORY ID'!$K$1:$K$121,+H671&amp;K671) &gt; 0, +VLOOKUP(+H671&amp;K671,'CATEGORY ID'!$K$1:$L$121,2,FALSE),""),"")</f>
        <v>97</v>
      </c>
      <c r="BK671" s="101" t="str">
        <f>IF(C671&gt;0,IF(COUNTIF('CATEGORY ID'!$K$124:$K$165, +VLOOKUP(C671,'STYLE NAMES'!$B:$AE,30,FALSE)) &gt; 0, +VLOOKUP(VLOOKUP(C671,'STYLE NAMES'!$B:$AE,30,FALSE),'CATEGORY ID'!K:M,2,FALSE),""),"")</f>
        <v/>
      </c>
      <c r="BM671" s="101">
        <v>204</v>
      </c>
      <c r="BR671" s="101" t="str" cm="1">
        <f t="array" ref="BR671">IF(C671&gt;0,_xlfn.TEXTJOIN(";", TRUE,_xlfn.UNIQUE(_xlfn._xlws.FILTER(BF671:BQ671,(BF671:BQ671&gt;0)),TRUE,FALSE)),"")&amp;";"&amp;BS671</f>
        <v>30;3;112;97;204;</v>
      </c>
      <c r="BU671" s="106">
        <f>IF(C671&gt;0,+VLOOKUP($C671,'STYLE NAMES'!$B:$AC,26,FALSE),"")</f>
        <v>219.9</v>
      </c>
      <c r="BV671" s="106">
        <f>IF(C671&gt;0,+VLOOKUP($C671,'STYLE NAMES'!$B:$AC,27,FALSE),"")</f>
        <v>12090</v>
      </c>
      <c r="BW671" s="106">
        <f>IF(C671&gt;0,+VLOOKUP($C671,'STYLE NAMES'!$B:$AC,28,FALSE),"")</f>
        <v>252.88499999999999</v>
      </c>
      <c r="BY671"/>
      <c r="BZ671" s="101">
        <v>1</v>
      </c>
      <c r="CA671" s="137">
        <f t="shared" si="46"/>
        <v>1</v>
      </c>
      <c r="CB671" s="137" t="str">
        <f>+VLOOKUP(C671,'[2]STYLES &amp; MODELS MATRIX'!$A:$G,7,FALSE)</f>
        <v>AK</v>
      </c>
      <c r="CC671" s="137" t="str">
        <f>+VLOOKUP(C671,'[1]STYLES &amp; SIZE CHARTS'!$A:$H,8,FALSE)</f>
        <v>WB-BR1</v>
      </c>
      <c r="CD671" s="137">
        <v>1</v>
      </c>
      <c r="CE671" s="205"/>
      <c r="CF671" s="141"/>
    </row>
    <row r="672" spans="1:84" s="101" customFormat="1" ht="12" customHeight="1" x14ac:dyDescent="0.2">
      <c r="A672" s="102">
        <f t="shared" si="44"/>
        <v>8683711007241</v>
      </c>
      <c r="B672" s="101" t="s">
        <v>982</v>
      </c>
      <c r="C672" s="101" t="s">
        <v>1868</v>
      </c>
      <c r="D672" s="101" t="s">
        <v>1899</v>
      </c>
      <c r="E672" s="203" t="s">
        <v>2443</v>
      </c>
      <c r="F672" s="101" t="s">
        <v>2440</v>
      </c>
      <c r="G672" s="101" t="str">
        <f>IF(C672&gt;0,+VLOOKUP($C672,'STYLE NAMES'!$B:$AC,4,FALSE),"")</f>
        <v>RIDER</v>
      </c>
      <c r="H672" s="101" t="str">
        <f>IF(C672&gt;0,+VLOOKUP($C672,'STYLE NAMES'!$B:$AC,5,FALSE),"")</f>
        <v>WOMEN</v>
      </c>
      <c r="I672" s="101" t="str">
        <f>IF(C672&gt;0,+VLOOKUP($C672,'STYLE NAMES'!$B:$AC,6,FALSE),"")</f>
        <v>BOTTOMS</v>
      </c>
      <c r="J672" s="101" t="str">
        <f>IF(C672&gt;0,+VLOOKUP($C672,'STYLE NAMES'!$B:$AC,7,FALSE),"")</f>
        <v>WOMEN</v>
      </c>
      <c r="K672" s="101" t="str">
        <f>IF(C672&gt;0,+VLOOKUP($C672,'STYLE NAMES'!$B:$AC,8,FALSE),"")</f>
        <v>BREECHES</v>
      </c>
      <c r="L672" s="101" t="str">
        <f>IF(E672&gt;0,+VLOOKUP($E672,'CODE GENERATOR'!$D:$T,3,FALSE),"")</f>
        <v>A</v>
      </c>
      <c r="M672" s="101" t="str">
        <f>IF(E672&gt;0,+VLOOKUP($E672,'CODE GENERATOR'!$D:$T,4,FALSE),"")</f>
        <v>TECH JERSEY</v>
      </c>
      <c r="N672" s="101" t="str">
        <f>IF(E672&gt;0,+VLOOKUP($E672,'CODE GENERATOR'!$D:$T,6,FALSE),"")</f>
        <v>BEIGE</v>
      </c>
      <c r="O672" s="101" t="str">
        <f>IF(E672&gt;0,+VLOOKUP($E672,'CODE GENERATOR'!$D:$T,7,FALSE),"")</f>
        <v>BEIGE</v>
      </c>
      <c r="P672" s="101" t="str">
        <f t="shared" si="45"/>
        <v>BEIGE</v>
      </c>
      <c r="Q672" s="104" t="str">
        <f>IF(E672&gt;0,+VLOOKUP($E672,'CODE GENERATOR'!$D:$T,11,FALSE),"")</f>
        <v>R.BOTWN_BRC0067</v>
      </c>
      <c r="R672" s="104" t="str">
        <f>IF(E672&gt;0,+VLOOKUP($E672,'CODE GENERATOR'!$D:$T,12,FALSE),"")</f>
        <v>TJR0027BEGBEG</v>
      </c>
      <c r="S672" s="104" t="str">
        <f>IF(E672&gt;0,+VLOOKUP($E672,'CODE GENERATOR'!$D:$T,13,FALSE),"")</f>
        <v>R.BOTWN_BRC0067_TJR0027BEGBEG</v>
      </c>
      <c r="T672" s="104" t="str">
        <f t="shared" si="43"/>
        <v>R.BOTWN_BRC0067_TJR0027BEGBEG_M / 38-40</v>
      </c>
      <c r="U672" s="105">
        <v>8683711007241</v>
      </c>
      <c r="V672" s="107" t="str" cm="1">
        <f t="array" ref="V672">_xlfn.TEXTJOIN(";", TRUE, _xlfn.UNIQUE(_xlfn._xlws.FILTER(P$3:P$10029, C$3:C$10029=C672)))</f>
        <v>WHITE;BEIGE;BLACK;NAVY;DARK GRAY;TAUPE;GREEN</v>
      </c>
      <c r="W672" s="107" t="str" cm="1">
        <f t="array" ref="W672">_xlfn.TEXTJOIN(";", TRUE, _xlfn.UNIQUE(_xlfn._xlws.FILTER(F$3:F$10029, C$3:C$10029=C672)))</f>
        <v>XXS / 32-34;XS / 34-36;S / 36-38;M / 38-40;L / 40-42;XL / 42-44</v>
      </c>
      <c r="X672" s="101" t="str">
        <f>IF(E672&gt;0,+VLOOKUP($E672,'CODE GENERATOR'!$D:$AC,19,FALSE),0)</f>
        <v>2507_G_cavalier_ghost_0024</v>
      </c>
      <c r="Y672" s="101" t="str">
        <f>IF(E672&gt;0,+VLOOKUP($E672,'CODE GENERATOR'!$D:$AC,20,FALSE),0)</f>
        <v>2507_G_cavalier_ghost_0025</v>
      </c>
      <c r="Z672" s="101" t="str">
        <f>IF(E672&gt;0,+VLOOKUP($E672,'CODE GENERATOR'!$D:$AC,21,FALSE),0)</f>
        <v>2507_W_1536</v>
      </c>
      <c r="AA672" s="101" t="str">
        <f>IF(E672&gt;0,+VLOOKUP($E672,'CODE GENERATOR'!$D:$AC,22,FALSE),0)</f>
        <v>2507_W_1549</v>
      </c>
      <c r="AB672" s="101" t="str">
        <f>IF(E672&gt;0,+VLOOKUP($E672,'CODE GENERATOR'!$D:$AC,23,FALSE),0)</f>
        <v>2507_W_1569</v>
      </c>
      <c r="AC672" s="101" t="str">
        <f>IF(E672&gt;0,+VLOOKUP($E672,'CODE GENERATOR'!$D:$AC,24,FALSE),0)</f>
        <v>Cavaliers_Detay_36859</v>
      </c>
      <c r="AD672" s="101" t="str">
        <f>IF(E672&gt;0,+VLOOKUP($E672,'CODE GENERATOR'!$D:$AC,25,FALSE),0)</f>
        <v>2507_VW_Web_30</v>
      </c>
      <c r="AE672" s="101" t="str">
        <f>IF(E672&gt;0,+VLOOKUP($E672,'CODE GENERATOR'!$D:$AC,26,FALSE),0)</f>
        <v>Cavaliers_Detay_36860</v>
      </c>
      <c r="AF672" s="149" t="str">
        <f>IF($C672&gt;0,$C672&amp;" "&amp;$P672&amp;" "&amp;+VLOOKUP($C672,'STYLE NAMES'!$B:$AC,10,FALSE),"""")</f>
        <v>ALEA BEIGE WOMEN'S KNEE GRIP PRO BREECHES</v>
      </c>
      <c r="AG672" s="101" t="str">
        <f>"Enjoy our "&amp;(AF672)&amp;"; "&amp;IF(C672&gt;0,+VLOOKUP($C672,'STYLE NAMES'!$B:$AC,11,FALSE),"")</f>
        <v>Enjoy our ALEA BEIGE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2" s="101" t="str">
        <f>IF(C672&gt;0,+VLOOKUP($C672,'STYLE NAMES'!$B:$AC,12,FALSE),"")</f>
        <v>*Italian Premium fabric
*Extra-soft and comfortable technical jersey
*4-way stretch fabric
*Breathable and Quick Dry
*Wrinkle-free and Easy Care
*Knee Grip
Composition:
74% Micro PA /  26% Elasthane</v>
      </c>
      <c r="AI672" s="101" t="str">
        <f>IF(C672&gt;0,+VLOOKUP($C672,'STYLE NAMES'!$B:$AC,13,FALSE),"")</f>
        <v>Machine Wash at 30°C
Mild process
Iron at low temperature
Iron from REVERSE
Do NOT iron on logos or prints
Do not bleach
Do NOT Tumble Dry</v>
      </c>
      <c r="AJ672" s="149" t="str">
        <f>IF($C672&gt;0,$C672&amp;" "&amp;$P672&amp;" "&amp;+VLOOKUP($C672,'STYLE NAMES'!$B:$AC,14,FALSE),"""")</f>
        <v>ALEA BEIGE KADIN PRO BİNİCİ PANTOLONU</v>
      </c>
      <c r="AK672" s="149" t="str">
        <f>"Cavalier SanMarco tarafından tasarlanan "&amp;(AJ672)&amp;"; "&amp;IF(C672&gt;0,+VLOOKUP($C672,'STYLE NAMES'!$B:$AC,15,FALSE),"")</f>
        <v>Cavalier SanMarco tarafından tasarlanan ALEA BEIGE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2" s="149" t="str">
        <f>IF(C672&gt;0,+VLOOKUP($C672,'STYLE NAMES'!$B:$AC,16,FALSE),"")</f>
        <v>*İtalyan Premium kumaş
*Ekstra yumuşak ve konforlu teknik jarse
*4 yönlü esneme özelliği
*Nefes alabilir ve hızlı kurur
*Kırışmaz ve kolay bakım
*Diz Grip
Bileşimi:
%74 Mikro PA / %26 Elastan</v>
      </c>
      <c r="AM672" s="149" t="str">
        <f>IF(C672&gt;0,+VLOOKUP($C672,'STYLE NAMES'!$B:$AC,17,FALSE),"")</f>
        <v>Makinede 30°C' de Yıkayın
Hassas Yıkama
Ilık ütü yapın
Tersten ütüleyin
Logo ve baskıları ÜTÜLEMEYİN
Çamaşır suyu kullanmayın
Kurutma Makinesinde Kurutmayın</v>
      </c>
      <c r="AN672" s="149" t="str">
        <f>IF($C672&gt;0,$C672&amp;" "&amp;$P672&amp;" "&amp;+VLOOKUP($C672,'STYLE NAMES'!$B:$AC,18,FALSE),"""")</f>
        <v>ALEA BEIGE PANTALONI KNEE GRIP PRO DA DONNA</v>
      </c>
      <c r="AO672" s="101" t="str">
        <f>"Disegnato da Cavalier SanMarco "&amp;(AN672)&amp;"; "&amp;IF(C672&gt;0,+VLOOKUP($C672,'STYLE NAMES'!$B:$AC,19,FALSE),"")</f>
        <v>Disegnato da Cavalier SanMarco ALEA BEIGE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2" s="101" t="str">
        <f>IF(C672&gt;0,+VLOOKUP($C672,'STYLE NAMES'!$B:$AC,20,FALSE),"")</f>
        <v>*Tessuto premium italiano
*Jersey tecnico extra morbido e confortevole
*Tessuto elasticizzato in 4 direzioni
*Traspirante e ad asciugatura rapida
*Antipiega e facile da curare
*Knee Grip
Composizione:
74% Micro PA / 26% Elastan</v>
      </c>
      <c r="AQ672" s="101" t="str">
        <f>IF(C672&gt;0,+VLOOKUP($C672,'STYLE NAMES'!$B:$AC,21,FALSE),"")</f>
        <v>Lavare in lavatrice a 30°C Ciclo delicato 
Stirare a bassa temperatura
Stirare al rovescio 
Non stirare su loghi o stampe 
Non candeggiare 
Non asciugare in asciugatrice</v>
      </c>
      <c r="AR672" s="101">
        <f>IF(D672&gt;0,+VLOOKUP($C672,'STYLE NAMES'!$B:$AC,22,FALSE),"")</f>
        <v>0</v>
      </c>
      <c r="AS672" s="101">
        <f>IF(E672&gt;0,+VLOOKUP($C672,'STYLE NAMES'!$B:$AC,23,FALSE),"")</f>
        <v>0</v>
      </c>
      <c r="AT672" s="101">
        <f>IF(F672&gt;0,+VLOOKUP($C672,'STYLE NAMES'!$B:$AC,24,FALSE),"")</f>
        <v>0</v>
      </c>
      <c r="AU672" s="101">
        <f>IF(G672&gt;0,+VLOOKUP($C672,'STYLE NAMES'!$B:$AC,25,FALSE),"")</f>
        <v>0</v>
      </c>
      <c r="AV672" s="101" t="str">
        <f>+VLOOKUP($S672,'CODE GENERATOR'!$P:$AM,15,FALSE)</f>
        <v>R.TOPWN_TTS0076_SUP0030WHTWHT</v>
      </c>
      <c r="AW672" s="101" t="str">
        <f>+VLOOKUP($S672,'CODE GENERATOR'!$P:$AM,16,FALSE)</f>
        <v>A.RACUX_BLT0015_BRD0012BEGBRW</v>
      </c>
      <c r="AX672" s="101" t="str">
        <f>+VLOOKUP($S672,'CODE GENERATOR'!$P:$AM,17,FALSE)</f>
        <v>A.RACAU_SOC0018_NYL00003XBST3</v>
      </c>
      <c r="AY672" s="101">
        <f>+VLOOKUP($S672,'CODE GENERATOR'!$P:$AM,18,FALSE)</f>
        <v>0</v>
      </c>
      <c r="AZ672" s="101">
        <f>+VLOOKUP($S672,'CODE GENERATOR'!$P:$AM,19,FALSE)</f>
        <v>0</v>
      </c>
      <c r="BA672" s="101">
        <f>+VLOOKUP($S672,'CODE GENERATOR'!$P:$AM,20,FALSE)</f>
        <v>0</v>
      </c>
      <c r="BB672" s="101">
        <f>+VLOOKUP($S672,'CODE GENERATOR'!$P:$AM,21,FALSE)</f>
        <v>0</v>
      </c>
      <c r="BC672" s="101">
        <f>+VLOOKUP($S672,'CODE GENERATOR'!$P:$AM,22,FALSE)</f>
        <v>0</v>
      </c>
      <c r="BD672" s="101">
        <f>+VLOOKUP($S672,'CODE GENERATOR'!$P:$AM,23,FALSE)</f>
        <v>0</v>
      </c>
      <c r="BE672" s="101">
        <f>+VLOOKUP($S672,'CODE GENERATOR'!$P:$AM,24,FALSE)</f>
        <v>0</v>
      </c>
      <c r="BF672" s="101">
        <f>IF(C672&gt;0,+VLOOKUP(G672,'CATEGORY ID'!$A$1:$L$118,3,FALSE),"")</f>
        <v>30</v>
      </c>
      <c r="BG672" s="101">
        <f>IF(C672&gt;0,+VLOOKUP(H672,'CATEGORY ID'!$D$1:$L$118,3,FALSE),"")</f>
        <v>3</v>
      </c>
      <c r="BH672" s="101">
        <f>IF(C672&gt;0,+VLOOKUP((+H672&amp;I672),'CATEGORY ID'!$H$1:$I$121,2,FALSE),"")</f>
        <v>112</v>
      </c>
      <c r="BJ672" s="101">
        <f>IF(C672&gt;0,IF(COUNTIF('CATEGORY ID'!$K$1:$K$121,+H672&amp;K672) &gt; 0, +VLOOKUP(+H672&amp;K672,'CATEGORY ID'!$K$1:$L$121,2,FALSE),""),"")</f>
        <v>97</v>
      </c>
      <c r="BK672" s="101" t="str">
        <f>IF(C672&gt;0,IF(COUNTIF('CATEGORY ID'!$K$124:$K$165, +VLOOKUP(C672,'STYLE NAMES'!$B:$AE,30,FALSE)) &gt; 0, +VLOOKUP(VLOOKUP(C672,'STYLE NAMES'!$B:$AE,30,FALSE),'CATEGORY ID'!K:M,2,FALSE),""),"")</f>
        <v/>
      </c>
      <c r="BM672" s="101">
        <v>204</v>
      </c>
      <c r="BR672" s="101" t="str" cm="1">
        <f t="array" ref="BR672">IF(C672&gt;0,_xlfn.TEXTJOIN(";", TRUE,_xlfn.UNIQUE(_xlfn._xlws.FILTER(BF672:BQ672,(BF672:BQ672&gt;0)),TRUE,FALSE)),"")&amp;";"&amp;BS672</f>
        <v>30;3;112;97;204;</v>
      </c>
      <c r="BU672" s="106">
        <f>IF(C672&gt;0,+VLOOKUP($C672,'STYLE NAMES'!$B:$AC,26,FALSE),"")</f>
        <v>219.9</v>
      </c>
      <c r="BV672" s="106">
        <f>IF(C672&gt;0,+VLOOKUP($C672,'STYLE NAMES'!$B:$AC,27,FALSE),"")</f>
        <v>12090</v>
      </c>
      <c r="BW672" s="106">
        <f>IF(C672&gt;0,+VLOOKUP($C672,'STYLE NAMES'!$B:$AC,28,FALSE),"")</f>
        <v>252.88499999999999</v>
      </c>
      <c r="BY672"/>
      <c r="BZ672" s="101">
        <v>3</v>
      </c>
      <c r="CA672" s="137">
        <f t="shared" si="46"/>
        <v>1</v>
      </c>
      <c r="CB672" s="137" t="str">
        <f>+VLOOKUP(C672,'[2]STYLES &amp; MODELS MATRIX'!$A:$G,7,FALSE)</f>
        <v>AK</v>
      </c>
      <c r="CC672" s="137" t="str">
        <f>+VLOOKUP(C672,'[1]STYLES &amp; SIZE CHARTS'!$A:$H,8,FALSE)</f>
        <v>WB-BR1</v>
      </c>
      <c r="CD672" s="137">
        <v>1</v>
      </c>
      <c r="CE672" s="205"/>
      <c r="CF672" s="141"/>
    </row>
    <row r="673" spans="1:84" s="101" customFormat="1" ht="12" customHeight="1" x14ac:dyDescent="0.2">
      <c r="A673" s="102">
        <f t="shared" si="44"/>
        <v>8683711007258</v>
      </c>
      <c r="B673" s="101" t="s">
        <v>982</v>
      </c>
      <c r="C673" s="101" t="s">
        <v>1868</v>
      </c>
      <c r="D673" s="101" t="s">
        <v>1899</v>
      </c>
      <c r="E673" s="203" t="s">
        <v>2443</v>
      </c>
      <c r="F673" s="101" t="s">
        <v>2441</v>
      </c>
      <c r="G673" s="101" t="str">
        <f>IF(C673&gt;0,+VLOOKUP($C673,'STYLE NAMES'!$B:$AC,4,FALSE),"")</f>
        <v>RIDER</v>
      </c>
      <c r="H673" s="101" t="str">
        <f>IF(C673&gt;0,+VLOOKUP($C673,'STYLE NAMES'!$B:$AC,5,FALSE),"")</f>
        <v>WOMEN</v>
      </c>
      <c r="I673" s="101" t="str">
        <f>IF(C673&gt;0,+VLOOKUP($C673,'STYLE NAMES'!$B:$AC,6,FALSE),"")</f>
        <v>BOTTOMS</v>
      </c>
      <c r="J673" s="101" t="str">
        <f>IF(C673&gt;0,+VLOOKUP($C673,'STYLE NAMES'!$B:$AC,7,FALSE),"")</f>
        <v>WOMEN</v>
      </c>
      <c r="K673" s="101" t="str">
        <f>IF(C673&gt;0,+VLOOKUP($C673,'STYLE NAMES'!$B:$AC,8,FALSE),"")</f>
        <v>BREECHES</v>
      </c>
      <c r="L673" s="101" t="str">
        <f>IF(E673&gt;0,+VLOOKUP($E673,'CODE GENERATOR'!$D:$T,3,FALSE),"")</f>
        <v>A</v>
      </c>
      <c r="M673" s="101" t="str">
        <f>IF(E673&gt;0,+VLOOKUP($E673,'CODE GENERATOR'!$D:$T,4,FALSE),"")</f>
        <v>TECH JERSEY</v>
      </c>
      <c r="N673" s="101" t="str">
        <f>IF(E673&gt;0,+VLOOKUP($E673,'CODE GENERATOR'!$D:$T,6,FALSE),"")</f>
        <v>BEIGE</v>
      </c>
      <c r="O673" s="101" t="str">
        <f>IF(E673&gt;0,+VLOOKUP($E673,'CODE GENERATOR'!$D:$T,7,FALSE),"")</f>
        <v>BEIGE</v>
      </c>
      <c r="P673" s="101" t="str">
        <f t="shared" si="45"/>
        <v>BEIGE</v>
      </c>
      <c r="Q673" s="104" t="str">
        <f>IF(E673&gt;0,+VLOOKUP($E673,'CODE GENERATOR'!$D:$T,11,FALSE),"")</f>
        <v>R.BOTWN_BRC0067</v>
      </c>
      <c r="R673" s="104" t="str">
        <f>IF(E673&gt;0,+VLOOKUP($E673,'CODE GENERATOR'!$D:$T,12,FALSE),"")</f>
        <v>TJR0027BEGBEG</v>
      </c>
      <c r="S673" s="104" t="str">
        <f>IF(E673&gt;0,+VLOOKUP($E673,'CODE GENERATOR'!$D:$T,13,FALSE),"")</f>
        <v>R.BOTWN_BRC0067_TJR0027BEGBEG</v>
      </c>
      <c r="T673" s="104" t="str">
        <f t="shared" si="43"/>
        <v>R.BOTWN_BRC0067_TJR0027BEGBEG_L / 40-42</v>
      </c>
      <c r="U673" s="105">
        <v>8683711007258</v>
      </c>
      <c r="V673" s="107" t="str" cm="1">
        <f t="array" ref="V673">_xlfn.TEXTJOIN(";", TRUE, _xlfn.UNIQUE(_xlfn._xlws.FILTER(P$3:P$10029, C$3:C$10029=C673)))</f>
        <v>WHITE;BEIGE;BLACK;NAVY;DARK GRAY;TAUPE;GREEN</v>
      </c>
      <c r="W673" s="107" t="str" cm="1">
        <f t="array" ref="W673">_xlfn.TEXTJOIN(";", TRUE, _xlfn.UNIQUE(_xlfn._xlws.FILTER(F$3:F$10029, C$3:C$10029=C673)))</f>
        <v>XXS / 32-34;XS / 34-36;S / 36-38;M / 38-40;L / 40-42;XL / 42-44</v>
      </c>
      <c r="X673" s="101" t="str">
        <f>IF(E673&gt;0,+VLOOKUP($E673,'CODE GENERATOR'!$D:$AC,19,FALSE),0)</f>
        <v>2507_G_cavalier_ghost_0024</v>
      </c>
      <c r="Y673" s="101" t="str">
        <f>IF(E673&gt;0,+VLOOKUP($E673,'CODE GENERATOR'!$D:$AC,20,FALSE),0)</f>
        <v>2507_G_cavalier_ghost_0025</v>
      </c>
      <c r="Z673" s="101" t="str">
        <f>IF(E673&gt;0,+VLOOKUP($E673,'CODE GENERATOR'!$D:$AC,21,FALSE),0)</f>
        <v>2507_W_1536</v>
      </c>
      <c r="AA673" s="101" t="str">
        <f>IF(E673&gt;0,+VLOOKUP($E673,'CODE GENERATOR'!$D:$AC,22,FALSE),0)</f>
        <v>2507_W_1549</v>
      </c>
      <c r="AB673" s="101" t="str">
        <f>IF(E673&gt;0,+VLOOKUP($E673,'CODE GENERATOR'!$D:$AC,23,FALSE),0)</f>
        <v>2507_W_1569</v>
      </c>
      <c r="AC673" s="101" t="str">
        <f>IF(E673&gt;0,+VLOOKUP($E673,'CODE GENERATOR'!$D:$AC,24,FALSE),0)</f>
        <v>Cavaliers_Detay_36859</v>
      </c>
      <c r="AD673" s="101" t="str">
        <f>IF(E673&gt;0,+VLOOKUP($E673,'CODE GENERATOR'!$D:$AC,25,FALSE),0)</f>
        <v>2507_VW_Web_30</v>
      </c>
      <c r="AE673" s="101" t="str">
        <f>IF(E673&gt;0,+VLOOKUP($E673,'CODE GENERATOR'!$D:$AC,26,FALSE),0)</f>
        <v>Cavaliers_Detay_36860</v>
      </c>
      <c r="AF673" s="149" t="str">
        <f>IF($C673&gt;0,$C673&amp;" "&amp;$P673&amp;" "&amp;+VLOOKUP($C673,'STYLE NAMES'!$B:$AC,10,FALSE),"""")</f>
        <v>ALEA BEIGE WOMEN'S KNEE GRIP PRO BREECHES</v>
      </c>
      <c r="AG673" s="101" t="str">
        <f>"Enjoy our "&amp;(AF673)&amp;"; "&amp;IF(C673&gt;0,+VLOOKUP($C673,'STYLE NAMES'!$B:$AC,11,FALSE),"")</f>
        <v>Enjoy our ALEA BEIGE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3" s="101" t="str">
        <f>IF(C673&gt;0,+VLOOKUP($C673,'STYLE NAMES'!$B:$AC,12,FALSE),"")</f>
        <v>*Italian Premium fabric
*Extra-soft and comfortable technical jersey
*4-way stretch fabric
*Breathable and Quick Dry
*Wrinkle-free and Easy Care
*Knee Grip
Composition:
74% Micro PA /  26% Elasthane</v>
      </c>
      <c r="AI673" s="101" t="str">
        <f>IF(C673&gt;0,+VLOOKUP($C673,'STYLE NAMES'!$B:$AC,13,FALSE),"")</f>
        <v>Machine Wash at 30°C
Mild process
Iron at low temperature
Iron from REVERSE
Do NOT iron on logos or prints
Do not bleach
Do NOT Tumble Dry</v>
      </c>
      <c r="AJ673" s="149" t="str">
        <f>IF($C673&gt;0,$C673&amp;" "&amp;$P673&amp;" "&amp;+VLOOKUP($C673,'STYLE NAMES'!$B:$AC,14,FALSE),"""")</f>
        <v>ALEA BEIGE KADIN PRO BİNİCİ PANTOLONU</v>
      </c>
      <c r="AK673" s="149" t="str">
        <f>"Cavalier SanMarco tarafından tasarlanan "&amp;(AJ673)&amp;"; "&amp;IF(C673&gt;0,+VLOOKUP($C673,'STYLE NAMES'!$B:$AC,15,FALSE),"")</f>
        <v>Cavalier SanMarco tarafından tasarlanan ALEA BEIGE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3" s="149" t="str">
        <f>IF(C673&gt;0,+VLOOKUP($C673,'STYLE NAMES'!$B:$AC,16,FALSE),"")</f>
        <v>*İtalyan Premium kumaş
*Ekstra yumuşak ve konforlu teknik jarse
*4 yönlü esneme özelliği
*Nefes alabilir ve hızlı kurur
*Kırışmaz ve kolay bakım
*Diz Grip
Bileşimi:
%74 Mikro PA / %26 Elastan</v>
      </c>
      <c r="AM673" s="149" t="str">
        <f>IF(C673&gt;0,+VLOOKUP($C673,'STYLE NAMES'!$B:$AC,17,FALSE),"")</f>
        <v>Makinede 30°C' de Yıkayın
Hassas Yıkama
Ilık ütü yapın
Tersten ütüleyin
Logo ve baskıları ÜTÜLEMEYİN
Çamaşır suyu kullanmayın
Kurutma Makinesinde Kurutmayın</v>
      </c>
      <c r="AN673" s="149" t="str">
        <f>IF($C673&gt;0,$C673&amp;" "&amp;$P673&amp;" "&amp;+VLOOKUP($C673,'STYLE NAMES'!$B:$AC,18,FALSE),"""")</f>
        <v>ALEA BEIGE PANTALONI KNEE GRIP PRO DA DONNA</v>
      </c>
      <c r="AO673" s="101" t="str">
        <f>"Disegnato da Cavalier SanMarco "&amp;(AN673)&amp;"; "&amp;IF(C673&gt;0,+VLOOKUP($C673,'STYLE NAMES'!$B:$AC,19,FALSE),"")</f>
        <v>Disegnato da Cavalier SanMarco ALEA BEIGE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3" s="101" t="str">
        <f>IF(C673&gt;0,+VLOOKUP($C673,'STYLE NAMES'!$B:$AC,20,FALSE),"")</f>
        <v>*Tessuto premium italiano
*Jersey tecnico extra morbido e confortevole
*Tessuto elasticizzato in 4 direzioni
*Traspirante e ad asciugatura rapida
*Antipiega e facile da curare
*Knee Grip
Composizione:
74% Micro PA / 26% Elastan</v>
      </c>
      <c r="AQ673" s="101" t="str">
        <f>IF(C673&gt;0,+VLOOKUP($C673,'STYLE NAMES'!$B:$AC,21,FALSE),"")</f>
        <v>Lavare in lavatrice a 30°C Ciclo delicato 
Stirare a bassa temperatura
Stirare al rovescio 
Non stirare su loghi o stampe 
Non candeggiare 
Non asciugare in asciugatrice</v>
      </c>
      <c r="AR673" s="101">
        <f>IF(D673&gt;0,+VLOOKUP($C673,'STYLE NAMES'!$B:$AC,22,FALSE),"")</f>
        <v>0</v>
      </c>
      <c r="AS673" s="101">
        <f>IF(E673&gt;0,+VLOOKUP($C673,'STYLE NAMES'!$B:$AC,23,FALSE),"")</f>
        <v>0</v>
      </c>
      <c r="AT673" s="101">
        <f>IF(F673&gt;0,+VLOOKUP($C673,'STYLE NAMES'!$B:$AC,24,FALSE),"")</f>
        <v>0</v>
      </c>
      <c r="AU673" s="101">
        <f>IF(G673&gt;0,+VLOOKUP($C673,'STYLE NAMES'!$B:$AC,25,FALSE),"")</f>
        <v>0</v>
      </c>
      <c r="AV673" s="101" t="str">
        <f>+VLOOKUP($S673,'CODE GENERATOR'!$P:$AM,15,FALSE)</f>
        <v>R.TOPWN_TTS0076_SUP0030WHTWHT</v>
      </c>
      <c r="AW673" s="101" t="str">
        <f>+VLOOKUP($S673,'CODE GENERATOR'!$P:$AM,16,FALSE)</f>
        <v>A.RACUX_BLT0015_BRD0012BEGBRW</v>
      </c>
      <c r="AX673" s="101" t="str">
        <f>+VLOOKUP($S673,'CODE GENERATOR'!$P:$AM,17,FALSE)</f>
        <v>A.RACAU_SOC0018_NYL00003XBST3</v>
      </c>
      <c r="AY673" s="101">
        <f>+VLOOKUP($S673,'CODE GENERATOR'!$P:$AM,18,FALSE)</f>
        <v>0</v>
      </c>
      <c r="AZ673" s="101">
        <f>+VLOOKUP($S673,'CODE GENERATOR'!$P:$AM,19,FALSE)</f>
        <v>0</v>
      </c>
      <c r="BA673" s="101">
        <f>+VLOOKUP($S673,'CODE GENERATOR'!$P:$AM,20,FALSE)</f>
        <v>0</v>
      </c>
      <c r="BB673" s="101">
        <f>+VLOOKUP($S673,'CODE GENERATOR'!$P:$AM,21,FALSE)</f>
        <v>0</v>
      </c>
      <c r="BC673" s="101">
        <f>+VLOOKUP($S673,'CODE GENERATOR'!$P:$AM,22,FALSE)</f>
        <v>0</v>
      </c>
      <c r="BD673" s="101">
        <f>+VLOOKUP($S673,'CODE GENERATOR'!$P:$AM,23,FALSE)</f>
        <v>0</v>
      </c>
      <c r="BE673" s="101">
        <f>+VLOOKUP($S673,'CODE GENERATOR'!$P:$AM,24,FALSE)</f>
        <v>0</v>
      </c>
      <c r="BF673" s="101">
        <f>IF(C673&gt;0,+VLOOKUP(G673,'CATEGORY ID'!$A$1:$L$118,3,FALSE),"")</f>
        <v>30</v>
      </c>
      <c r="BG673" s="101">
        <f>IF(C673&gt;0,+VLOOKUP(H673,'CATEGORY ID'!$D$1:$L$118,3,FALSE),"")</f>
        <v>3</v>
      </c>
      <c r="BH673" s="101">
        <f>IF(C673&gt;0,+VLOOKUP((+H673&amp;I673),'CATEGORY ID'!$H$1:$I$121,2,FALSE),"")</f>
        <v>112</v>
      </c>
      <c r="BJ673" s="101">
        <f>IF(C673&gt;0,IF(COUNTIF('CATEGORY ID'!$K$1:$K$121,+H673&amp;K673) &gt; 0, +VLOOKUP(+H673&amp;K673,'CATEGORY ID'!$K$1:$L$121,2,FALSE),""),"")</f>
        <v>97</v>
      </c>
      <c r="BK673" s="101" t="str">
        <f>IF(C673&gt;0,IF(COUNTIF('CATEGORY ID'!$K$124:$K$165, +VLOOKUP(C673,'STYLE NAMES'!$B:$AE,30,FALSE)) &gt; 0, +VLOOKUP(VLOOKUP(C673,'STYLE NAMES'!$B:$AE,30,FALSE),'CATEGORY ID'!K:M,2,FALSE),""),"")</f>
        <v/>
      </c>
      <c r="BM673" s="101">
        <v>204</v>
      </c>
      <c r="BR673" s="101" t="str" cm="1">
        <f t="array" ref="BR673">IF(C673&gt;0,_xlfn.TEXTJOIN(";", TRUE,_xlfn.UNIQUE(_xlfn._xlws.FILTER(BF673:BQ673,(BF673:BQ673&gt;0)),TRUE,FALSE)),"")&amp;";"&amp;BS673</f>
        <v>30;3;112;97;204;</v>
      </c>
      <c r="BU673" s="106">
        <f>IF(C673&gt;0,+VLOOKUP($C673,'STYLE NAMES'!$B:$AC,26,FALSE),"")</f>
        <v>219.9</v>
      </c>
      <c r="BV673" s="106">
        <f>IF(C673&gt;0,+VLOOKUP($C673,'STYLE NAMES'!$B:$AC,27,FALSE),"")</f>
        <v>12090</v>
      </c>
      <c r="BW673" s="106">
        <f>IF(C673&gt;0,+VLOOKUP($C673,'STYLE NAMES'!$B:$AC,28,FALSE),"")</f>
        <v>252.88499999999999</v>
      </c>
      <c r="BY673"/>
      <c r="BZ673" s="101">
        <v>6</v>
      </c>
      <c r="CA673" s="137">
        <f t="shared" si="46"/>
        <v>1</v>
      </c>
      <c r="CB673" s="137" t="str">
        <f>+VLOOKUP(C673,'[2]STYLES &amp; MODELS MATRIX'!$A:$G,7,FALSE)</f>
        <v>AK</v>
      </c>
      <c r="CC673" s="137" t="str">
        <f>+VLOOKUP(C673,'[1]STYLES &amp; SIZE CHARTS'!$A:$H,8,FALSE)</f>
        <v>WB-BR1</v>
      </c>
      <c r="CD673" s="137">
        <v>1</v>
      </c>
      <c r="CE673" s="205"/>
      <c r="CF673" s="141"/>
    </row>
    <row r="674" spans="1:84" s="101" customFormat="1" ht="12" customHeight="1" x14ac:dyDescent="0.2">
      <c r="A674" s="102">
        <f t="shared" si="44"/>
        <v>8683711007265</v>
      </c>
      <c r="B674" s="101" t="s">
        <v>982</v>
      </c>
      <c r="C674" s="101" t="s">
        <v>1868</v>
      </c>
      <c r="D674" s="101" t="s">
        <v>1899</v>
      </c>
      <c r="E674" s="203" t="s">
        <v>2443</v>
      </c>
      <c r="F674" s="101" t="s">
        <v>2442</v>
      </c>
      <c r="G674" s="101" t="str">
        <f>IF(C674&gt;0,+VLOOKUP($C674,'STYLE NAMES'!$B:$AC,4,FALSE),"")</f>
        <v>RIDER</v>
      </c>
      <c r="H674" s="101" t="str">
        <f>IF(C674&gt;0,+VLOOKUP($C674,'STYLE NAMES'!$B:$AC,5,FALSE),"")</f>
        <v>WOMEN</v>
      </c>
      <c r="I674" s="101" t="str">
        <f>IF(C674&gt;0,+VLOOKUP($C674,'STYLE NAMES'!$B:$AC,6,FALSE),"")</f>
        <v>BOTTOMS</v>
      </c>
      <c r="J674" s="101" t="str">
        <f>IF(C674&gt;0,+VLOOKUP($C674,'STYLE NAMES'!$B:$AC,7,FALSE),"")</f>
        <v>WOMEN</v>
      </c>
      <c r="K674" s="101" t="str">
        <f>IF(C674&gt;0,+VLOOKUP($C674,'STYLE NAMES'!$B:$AC,8,FALSE),"")</f>
        <v>BREECHES</v>
      </c>
      <c r="L674" s="101" t="str">
        <f>IF(E674&gt;0,+VLOOKUP($E674,'CODE GENERATOR'!$D:$T,3,FALSE),"")</f>
        <v>A</v>
      </c>
      <c r="M674" s="101" t="str">
        <f>IF(E674&gt;0,+VLOOKUP($E674,'CODE GENERATOR'!$D:$T,4,FALSE),"")</f>
        <v>TECH JERSEY</v>
      </c>
      <c r="N674" s="101" t="str">
        <f>IF(E674&gt;0,+VLOOKUP($E674,'CODE GENERATOR'!$D:$T,6,FALSE),"")</f>
        <v>BEIGE</v>
      </c>
      <c r="O674" s="101" t="str">
        <f>IF(E674&gt;0,+VLOOKUP($E674,'CODE GENERATOR'!$D:$T,7,FALSE),"")</f>
        <v>BEIGE</v>
      </c>
      <c r="P674" s="101" t="str">
        <f t="shared" si="45"/>
        <v>BEIGE</v>
      </c>
      <c r="Q674" s="104" t="str">
        <f>IF(E674&gt;0,+VLOOKUP($E674,'CODE GENERATOR'!$D:$T,11,FALSE),"")</f>
        <v>R.BOTWN_BRC0067</v>
      </c>
      <c r="R674" s="104" t="str">
        <f>IF(E674&gt;0,+VLOOKUP($E674,'CODE GENERATOR'!$D:$T,12,FALSE),"")</f>
        <v>TJR0027BEGBEG</v>
      </c>
      <c r="S674" s="104" t="str">
        <f>IF(E674&gt;0,+VLOOKUP($E674,'CODE GENERATOR'!$D:$T,13,FALSE),"")</f>
        <v>R.BOTWN_BRC0067_TJR0027BEGBEG</v>
      </c>
      <c r="T674" s="104" t="str">
        <f t="shared" si="43"/>
        <v>R.BOTWN_BRC0067_TJR0027BEGBEG_XL / 42-44</v>
      </c>
      <c r="U674" s="105">
        <v>8683711007265</v>
      </c>
      <c r="V674" s="107" t="str" cm="1">
        <f t="array" ref="V674">_xlfn.TEXTJOIN(";", TRUE, _xlfn.UNIQUE(_xlfn._xlws.FILTER(P$3:P$10029, C$3:C$10029=C674)))</f>
        <v>WHITE;BEIGE;BLACK;NAVY;DARK GRAY;TAUPE;GREEN</v>
      </c>
      <c r="W674" s="107" t="str" cm="1">
        <f t="array" ref="W674">_xlfn.TEXTJOIN(";", TRUE, _xlfn.UNIQUE(_xlfn._xlws.FILTER(F$3:F$10029, C$3:C$10029=C674)))</f>
        <v>XXS / 32-34;XS / 34-36;S / 36-38;M / 38-40;L / 40-42;XL / 42-44</v>
      </c>
      <c r="X674" s="101" t="str">
        <f>IF(E674&gt;0,+VLOOKUP($E674,'CODE GENERATOR'!$D:$AC,19,FALSE),0)</f>
        <v>2507_G_cavalier_ghost_0024</v>
      </c>
      <c r="Y674" s="101" t="str">
        <f>IF(E674&gt;0,+VLOOKUP($E674,'CODE GENERATOR'!$D:$AC,20,FALSE),0)</f>
        <v>2507_G_cavalier_ghost_0025</v>
      </c>
      <c r="Z674" s="101" t="str">
        <f>IF(E674&gt;0,+VLOOKUP($E674,'CODE GENERATOR'!$D:$AC,21,FALSE),0)</f>
        <v>2507_W_1536</v>
      </c>
      <c r="AA674" s="101" t="str">
        <f>IF(E674&gt;0,+VLOOKUP($E674,'CODE GENERATOR'!$D:$AC,22,FALSE),0)</f>
        <v>2507_W_1549</v>
      </c>
      <c r="AB674" s="101" t="str">
        <f>IF(E674&gt;0,+VLOOKUP($E674,'CODE GENERATOR'!$D:$AC,23,FALSE),0)</f>
        <v>2507_W_1569</v>
      </c>
      <c r="AC674" s="101" t="str">
        <f>IF(E674&gt;0,+VLOOKUP($E674,'CODE GENERATOR'!$D:$AC,24,FALSE),0)</f>
        <v>Cavaliers_Detay_36859</v>
      </c>
      <c r="AD674" s="101" t="str">
        <f>IF(E674&gt;0,+VLOOKUP($E674,'CODE GENERATOR'!$D:$AC,25,FALSE),0)</f>
        <v>2507_VW_Web_30</v>
      </c>
      <c r="AE674" s="101" t="str">
        <f>IF(E674&gt;0,+VLOOKUP($E674,'CODE GENERATOR'!$D:$AC,26,FALSE),0)</f>
        <v>Cavaliers_Detay_36860</v>
      </c>
      <c r="AF674" s="149" t="str">
        <f>IF($C674&gt;0,$C674&amp;" "&amp;$P674&amp;" "&amp;+VLOOKUP($C674,'STYLE NAMES'!$B:$AC,10,FALSE),"""")</f>
        <v>ALEA BEIGE WOMEN'S KNEE GRIP PRO BREECHES</v>
      </c>
      <c r="AG674" s="101" t="str">
        <f>"Enjoy our "&amp;(AF674)&amp;"; "&amp;IF(C674&gt;0,+VLOOKUP($C674,'STYLE NAMES'!$B:$AC,11,FALSE),"")</f>
        <v>Enjoy our ALEA BEIGE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4" s="101" t="str">
        <f>IF(C674&gt;0,+VLOOKUP($C674,'STYLE NAMES'!$B:$AC,12,FALSE),"")</f>
        <v>*Italian Premium fabric
*Extra-soft and comfortable technical jersey
*4-way stretch fabric
*Breathable and Quick Dry
*Wrinkle-free and Easy Care
*Knee Grip
Composition:
74% Micro PA /  26% Elasthane</v>
      </c>
      <c r="AI674" s="101" t="str">
        <f>IF(C674&gt;0,+VLOOKUP($C674,'STYLE NAMES'!$B:$AC,13,FALSE),"")</f>
        <v>Machine Wash at 30°C
Mild process
Iron at low temperature
Iron from REVERSE
Do NOT iron on logos or prints
Do not bleach
Do NOT Tumble Dry</v>
      </c>
      <c r="AJ674" s="149" t="str">
        <f>IF($C674&gt;0,$C674&amp;" "&amp;$P674&amp;" "&amp;+VLOOKUP($C674,'STYLE NAMES'!$B:$AC,14,FALSE),"""")</f>
        <v>ALEA BEIGE KADIN PRO BİNİCİ PANTOLONU</v>
      </c>
      <c r="AK674" s="149" t="str">
        <f>"Cavalier SanMarco tarafından tasarlanan "&amp;(AJ674)&amp;"; "&amp;IF(C674&gt;0,+VLOOKUP($C674,'STYLE NAMES'!$B:$AC,15,FALSE),"")</f>
        <v>Cavalier SanMarco tarafından tasarlanan ALEA BEIGE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4" s="149" t="str">
        <f>IF(C674&gt;0,+VLOOKUP($C674,'STYLE NAMES'!$B:$AC,16,FALSE),"")</f>
        <v>*İtalyan Premium kumaş
*Ekstra yumuşak ve konforlu teknik jarse
*4 yönlü esneme özelliği
*Nefes alabilir ve hızlı kurur
*Kırışmaz ve kolay bakım
*Diz Grip
Bileşimi:
%74 Mikro PA / %26 Elastan</v>
      </c>
      <c r="AM674" s="149" t="str">
        <f>IF(C674&gt;0,+VLOOKUP($C674,'STYLE NAMES'!$B:$AC,17,FALSE),"")</f>
        <v>Makinede 30°C' de Yıkayın
Hassas Yıkama
Ilık ütü yapın
Tersten ütüleyin
Logo ve baskıları ÜTÜLEMEYİN
Çamaşır suyu kullanmayın
Kurutma Makinesinde Kurutmayın</v>
      </c>
      <c r="AN674" s="149" t="str">
        <f>IF($C674&gt;0,$C674&amp;" "&amp;$P674&amp;" "&amp;+VLOOKUP($C674,'STYLE NAMES'!$B:$AC,18,FALSE),"""")</f>
        <v>ALEA BEIGE PANTALONI KNEE GRIP PRO DA DONNA</v>
      </c>
      <c r="AO674" s="101" t="str">
        <f>"Disegnato da Cavalier SanMarco "&amp;(AN674)&amp;"; "&amp;IF(C674&gt;0,+VLOOKUP($C674,'STYLE NAMES'!$B:$AC,19,FALSE),"")</f>
        <v>Disegnato da Cavalier SanMarco ALEA BEIGE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4" s="101" t="str">
        <f>IF(C674&gt;0,+VLOOKUP($C674,'STYLE NAMES'!$B:$AC,20,FALSE),"")</f>
        <v>*Tessuto premium italiano
*Jersey tecnico extra morbido e confortevole
*Tessuto elasticizzato in 4 direzioni
*Traspirante e ad asciugatura rapida
*Antipiega e facile da curare
*Knee Grip
Composizione:
74% Micro PA / 26% Elastan</v>
      </c>
      <c r="AQ674" s="101" t="str">
        <f>IF(C674&gt;0,+VLOOKUP($C674,'STYLE NAMES'!$B:$AC,21,FALSE),"")</f>
        <v>Lavare in lavatrice a 30°C Ciclo delicato 
Stirare a bassa temperatura
Stirare al rovescio 
Non stirare su loghi o stampe 
Non candeggiare 
Non asciugare in asciugatrice</v>
      </c>
      <c r="AR674" s="101">
        <f>IF(D674&gt;0,+VLOOKUP($C674,'STYLE NAMES'!$B:$AC,22,FALSE),"")</f>
        <v>0</v>
      </c>
      <c r="AS674" s="101">
        <f>IF(E674&gt;0,+VLOOKUP($C674,'STYLE NAMES'!$B:$AC,23,FALSE),"")</f>
        <v>0</v>
      </c>
      <c r="AT674" s="101">
        <f>IF(F674&gt;0,+VLOOKUP($C674,'STYLE NAMES'!$B:$AC,24,FALSE),"")</f>
        <v>0</v>
      </c>
      <c r="AU674" s="101">
        <f>IF(G674&gt;0,+VLOOKUP($C674,'STYLE NAMES'!$B:$AC,25,FALSE),"")</f>
        <v>0</v>
      </c>
      <c r="AV674" s="101" t="str">
        <f>+VLOOKUP($S674,'CODE GENERATOR'!$P:$AM,15,FALSE)</f>
        <v>R.TOPWN_TTS0076_SUP0030WHTWHT</v>
      </c>
      <c r="AW674" s="101" t="str">
        <f>+VLOOKUP($S674,'CODE GENERATOR'!$P:$AM,16,FALSE)</f>
        <v>A.RACUX_BLT0015_BRD0012BEGBRW</v>
      </c>
      <c r="AX674" s="101" t="str">
        <f>+VLOOKUP($S674,'CODE GENERATOR'!$P:$AM,17,FALSE)</f>
        <v>A.RACAU_SOC0018_NYL00003XBST3</v>
      </c>
      <c r="AY674" s="101">
        <f>+VLOOKUP($S674,'CODE GENERATOR'!$P:$AM,18,FALSE)</f>
        <v>0</v>
      </c>
      <c r="AZ674" s="101">
        <f>+VLOOKUP($S674,'CODE GENERATOR'!$P:$AM,19,FALSE)</f>
        <v>0</v>
      </c>
      <c r="BA674" s="101">
        <f>+VLOOKUP($S674,'CODE GENERATOR'!$P:$AM,20,FALSE)</f>
        <v>0</v>
      </c>
      <c r="BB674" s="101">
        <f>+VLOOKUP($S674,'CODE GENERATOR'!$P:$AM,21,FALSE)</f>
        <v>0</v>
      </c>
      <c r="BC674" s="101">
        <f>+VLOOKUP($S674,'CODE GENERATOR'!$P:$AM,22,FALSE)</f>
        <v>0</v>
      </c>
      <c r="BD674" s="101">
        <f>+VLOOKUP($S674,'CODE GENERATOR'!$P:$AM,23,FALSE)</f>
        <v>0</v>
      </c>
      <c r="BE674" s="101">
        <f>+VLOOKUP($S674,'CODE GENERATOR'!$P:$AM,24,FALSE)</f>
        <v>0</v>
      </c>
      <c r="BF674" s="101">
        <f>IF(C674&gt;0,+VLOOKUP(G674,'CATEGORY ID'!$A$1:$L$118,3,FALSE),"")</f>
        <v>30</v>
      </c>
      <c r="BG674" s="101">
        <f>IF(C674&gt;0,+VLOOKUP(H674,'CATEGORY ID'!$D$1:$L$118,3,FALSE),"")</f>
        <v>3</v>
      </c>
      <c r="BH674" s="101">
        <f>IF(C674&gt;0,+VLOOKUP((+H674&amp;I674),'CATEGORY ID'!$H$1:$I$121,2,FALSE),"")</f>
        <v>112</v>
      </c>
      <c r="BJ674" s="101">
        <f>IF(C674&gt;0,IF(COUNTIF('CATEGORY ID'!$K$1:$K$121,+H674&amp;K674) &gt; 0, +VLOOKUP(+H674&amp;K674,'CATEGORY ID'!$K$1:$L$121,2,FALSE),""),"")</f>
        <v>97</v>
      </c>
      <c r="BK674" s="101" t="str">
        <f>IF(C674&gt;0,IF(COUNTIF('CATEGORY ID'!$K$124:$K$165, +VLOOKUP(C674,'STYLE NAMES'!$B:$AE,30,FALSE)) &gt; 0, +VLOOKUP(VLOOKUP(C674,'STYLE NAMES'!$B:$AE,30,FALSE),'CATEGORY ID'!K:M,2,FALSE),""),"")</f>
        <v/>
      </c>
      <c r="BM674" s="101">
        <v>204</v>
      </c>
      <c r="BR674" s="101" t="str" cm="1">
        <f t="array" ref="BR674">IF(C674&gt;0,_xlfn.TEXTJOIN(";", TRUE,_xlfn.UNIQUE(_xlfn._xlws.FILTER(BF674:BQ674,(BF674:BQ674&gt;0)),TRUE,FALSE)),"")&amp;";"&amp;BS674</f>
        <v>30;3;112;97;204;</v>
      </c>
      <c r="BU674" s="106">
        <f>IF(C674&gt;0,+VLOOKUP($C674,'STYLE NAMES'!$B:$AC,26,FALSE),"")</f>
        <v>219.9</v>
      </c>
      <c r="BV674" s="106">
        <f>IF(C674&gt;0,+VLOOKUP($C674,'STYLE NAMES'!$B:$AC,27,FALSE),"")</f>
        <v>12090</v>
      </c>
      <c r="BW674" s="106">
        <f>IF(C674&gt;0,+VLOOKUP($C674,'STYLE NAMES'!$B:$AC,28,FALSE),"")</f>
        <v>252.88499999999999</v>
      </c>
      <c r="BY674"/>
      <c r="BZ674" s="101">
        <v>3</v>
      </c>
      <c r="CA674" s="137">
        <f t="shared" si="46"/>
        <v>1</v>
      </c>
      <c r="CB674" s="137" t="str">
        <f>+VLOOKUP(C674,'[2]STYLES &amp; MODELS MATRIX'!$A:$G,7,FALSE)</f>
        <v>AK</v>
      </c>
      <c r="CC674" s="137" t="str">
        <f>+VLOOKUP(C674,'[1]STYLES &amp; SIZE CHARTS'!$A:$H,8,FALSE)</f>
        <v>WB-BR1</v>
      </c>
      <c r="CD674" s="137">
        <v>1</v>
      </c>
      <c r="CE674" s="205"/>
      <c r="CF674" s="141"/>
    </row>
    <row r="675" spans="1:84" s="101" customFormat="1" ht="12" customHeight="1" x14ac:dyDescent="0.2">
      <c r="A675" s="102">
        <f t="shared" si="44"/>
        <v>8683711007272</v>
      </c>
      <c r="B675" s="101" t="s">
        <v>982</v>
      </c>
      <c r="C675" s="101" t="s">
        <v>1868</v>
      </c>
      <c r="D675" s="101" t="s">
        <v>1899</v>
      </c>
      <c r="E675" s="203" t="s">
        <v>2444</v>
      </c>
      <c r="F675" s="101" t="s">
        <v>2437</v>
      </c>
      <c r="G675" s="101" t="str">
        <f>IF(C675&gt;0,+VLOOKUP($C675,'STYLE NAMES'!$B:$AC,4,FALSE),"")</f>
        <v>RIDER</v>
      </c>
      <c r="H675" s="101" t="str">
        <f>IF(C675&gt;0,+VLOOKUP($C675,'STYLE NAMES'!$B:$AC,5,FALSE),"")</f>
        <v>WOMEN</v>
      </c>
      <c r="I675" s="101" t="str">
        <f>IF(C675&gt;0,+VLOOKUP($C675,'STYLE NAMES'!$B:$AC,6,FALSE),"")</f>
        <v>BOTTOMS</v>
      </c>
      <c r="J675" s="101" t="str">
        <f>IF(C675&gt;0,+VLOOKUP($C675,'STYLE NAMES'!$B:$AC,7,FALSE),"")</f>
        <v>WOMEN</v>
      </c>
      <c r="K675" s="101" t="str">
        <f>IF(C675&gt;0,+VLOOKUP($C675,'STYLE NAMES'!$B:$AC,8,FALSE),"")</f>
        <v>BREECHES</v>
      </c>
      <c r="L675" s="101" t="str">
        <f>IF(E675&gt;0,+VLOOKUP($E675,'CODE GENERATOR'!$D:$T,3,FALSE),"")</f>
        <v>A</v>
      </c>
      <c r="M675" s="101" t="str">
        <f>IF(E675&gt;0,+VLOOKUP($E675,'CODE GENERATOR'!$D:$T,4,FALSE),"")</f>
        <v>TECH JERSEY</v>
      </c>
      <c r="N675" s="101" t="str">
        <f>IF(E675&gt;0,+VLOOKUP($E675,'CODE GENERATOR'!$D:$T,6,FALSE),"")</f>
        <v>BLACK</v>
      </c>
      <c r="O675" s="101" t="str">
        <f>IF(E675&gt;0,+VLOOKUP($E675,'CODE GENERATOR'!$D:$T,7,FALSE),"")</f>
        <v>BLACK</v>
      </c>
      <c r="P675" s="101" t="str">
        <f t="shared" si="45"/>
        <v>BLACK</v>
      </c>
      <c r="Q675" s="104" t="str">
        <f>IF(E675&gt;0,+VLOOKUP($E675,'CODE GENERATOR'!$D:$T,11,FALSE),"")</f>
        <v>R.BOTWN_BRC0067</v>
      </c>
      <c r="R675" s="104" t="str">
        <f>IF(E675&gt;0,+VLOOKUP($E675,'CODE GENERATOR'!$D:$T,12,FALSE),"")</f>
        <v>TJR0027BLKBLK</v>
      </c>
      <c r="S675" s="104" t="str">
        <f>IF(E675&gt;0,+VLOOKUP($E675,'CODE GENERATOR'!$D:$T,13,FALSE),"")</f>
        <v>R.BOTWN_BRC0067_TJR0027BLKBLK</v>
      </c>
      <c r="T675" s="104" t="str">
        <f t="shared" si="43"/>
        <v>R.BOTWN_BRC0067_TJR0027BLKBLK_XXS / 32-34</v>
      </c>
      <c r="U675" s="105">
        <v>8683711007272</v>
      </c>
      <c r="V675" s="107" t="str" cm="1">
        <f t="array" ref="V675">_xlfn.TEXTJOIN(";", TRUE, _xlfn.UNIQUE(_xlfn._xlws.FILTER(P$3:P$10029, C$3:C$10029=C675)))</f>
        <v>WHITE;BEIGE;BLACK;NAVY;DARK GRAY;TAUPE;GREEN</v>
      </c>
      <c r="W675" s="107" t="str" cm="1">
        <f t="array" ref="W675">_xlfn.TEXTJOIN(";", TRUE, _xlfn.UNIQUE(_xlfn._xlws.FILTER(F$3:F$10029, C$3:C$10029=C675)))</f>
        <v>XXS / 32-34;XS / 34-36;S / 36-38;M / 38-40;L / 40-42;XL / 42-44</v>
      </c>
      <c r="X675" s="101" t="str">
        <f>IF(E675&gt;0,+VLOOKUP($E675,'CODE GENERATOR'!$D:$AC,19,FALSE),0)</f>
        <v>2507_G_cavalier_ghost_0021</v>
      </c>
      <c r="Y675" s="101" t="str">
        <f>IF(E675&gt;0,+VLOOKUP($E675,'CODE GENERATOR'!$D:$AC,20,FALSE),0)</f>
        <v>2507_G_cavalier_ghost_0022</v>
      </c>
      <c r="Z675" s="101" t="str">
        <f>IF(E675&gt;0,+VLOOKUP($E675,'CODE GENERATOR'!$D:$AC,21,FALSE),0)</f>
        <v>2507_W_0406</v>
      </c>
      <c r="AA675" s="101" t="str">
        <f>IF(E675&gt;0,+VLOOKUP($E675,'CODE GENERATOR'!$D:$AC,22,FALSE),0)</f>
        <v>2507_W_0709</v>
      </c>
      <c r="AB675" s="101" t="str">
        <f>IF(E675&gt;0,+VLOOKUP($E675,'CODE GENERATOR'!$D:$AC,23,FALSE),0)</f>
        <v>2507_W_0243</v>
      </c>
      <c r="AC675" s="101" t="str">
        <f>IF(E675&gt;0,+VLOOKUP($E675,'CODE GENERATOR'!$D:$AC,24,FALSE),0)</f>
        <v>Cavaliers_Detay_36844</v>
      </c>
      <c r="AD675" s="101" t="str">
        <f>IF(E675&gt;0,+VLOOKUP($E675,'CODE GENERATOR'!$D:$AC,25,FALSE),0)</f>
        <v>2507_VW_Web_1</v>
      </c>
      <c r="AE675" s="101" t="str">
        <f>IF(E675&gt;0,+VLOOKUP($E675,'CODE GENERATOR'!$D:$AC,26,FALSE),0)</f>
        <v>Cavaliers_Detay_36845</v>
      </c>
      <c r="AF675" s="149" t="str">
        <f>IF($C675&gt;0,$C675&amp;" "&amp;$P675&amp;" "&amp;+VLOOKUP($C675,'STYLE NAMES'!$B:$AC,10,FALSE),"""")</f>
        <v>ALEA BLACK WOMEN'S KNEE GRIP PRO BREECHES</v>
      </c>
      <c r="AG675" s="101" t="str">
        <f>"Enjoy our "&amp;(AF675)&amp;"; "&amp;IF(C675&gt;0,+VLOOKUP($C675,'STYLE NAMES'!$B:$AC,11,FALSE),"")</f>
        <v>Enjoy our ALEA BLACK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5" s="101" t="str">
        <f>IF(C675&gt;0,+VLOOKUP($C675,'STYLE NAMES'!$B:$AC,12,FALSE),"")</f>
        <v>*Italian Premium fabric
*Extra-soft and comfortable technical jersey
*4-way stretch fabric
*Breathable and Quick Dry
*Wrinkle-free and Easy Care
*Knee Grip
Composition:
74% Micro PA /  26% Elasthane</v>
      </c>
      <c r="AI675" s="101" t="str">
        <f>IF(C675&gt;0,+VLOOKUP($C675,'STYLE NAMES'!$B:$AC,13,FALSE),"")</f>
        <v>Machine Wash at 30°C
Mild process
Iron at low temperature
Iron from REVERSE
Do NOT iron on logos or prints
Do not bleach
Do NOT Tumble Dry</v>
      </c>
      <c r="AJ675" s="149" t="str">
        <f>IF($C675&gt;0,$C675&amp;" "&amp;$P675&amp;" "&amp;+VLOOKUP($C675,'STYLE NAMES'!$B:$AC,14,FALSE),"""")</f>
        <v>ALEA BLACK KADIN PRO BİNİCİ PANTOLONU</v>
      </c>
      <c r="AK675" s="149" t="str">
        <f>"Cavalier SanMarco tarafından tasarlanan "&amp;(AJ675)&amp;"; "&amp;IF(C675&gt;0,+VLOOKUP($C675,'STYLE NAMES'!$B:$AC,15,FALSE),"")</f>
        <v>Cavalier SanMarco tarafından tasarlanan ALEA BLACK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5" s="149" t="str">
        <f>IF(C675&gt;0,+VLOOKUP($C675,'STYLE NAMES'!$B:$AC,16,FALSE),"")</f>
        <v>*İtalyan Premium kumaş
*Ekstra yumuşak ve konforlu teknik jarse
*4 yönlü esneme özelliği
*Nefes alabilir ve hızlı kurur
*Kırışmaz ve kolay bakım
*Diz Grip
Bileşimi:
%74 Mikro PA / %26 Elastan</v>
      </c>
      <c r="AM675" s="149" t="str">
        <f>IF(C675&gt;0,+VLOOKUP($C675,'STYLE NAMES'!$B:$AC,17,FALSE),"")</f>
        <v>Makinede 30°C' de Yıkayın
Hassas Yıkama
Ilık ütü yapın
Tersten ütüleyin
Logo ve baskıları ÜTÜLEMEYİN
Çamaşır suyu kullanmayın
Kurutma Makinesinde Kurutmayın</v>
      </c>
      <c r="AN675" s="149" t="str">
        <f>IF($C675&gt;0,$C675&amp;" "&amp;$P675&amp;" "&amp;+VLOOKUP($C675,'STYLE NAMES'!$B:$AC,18,FALSE),"""")</f>
        <v>ALEA BLACK PANTALONI KNEE GRIP PRO DA DONNA</v>
      </c>
      <c r="AO675" s="101" t="str">
        <f>"Disegnato da Cavalier SanMarco "&amp;(AN675)&amp;"; "&amp;IF(C675&gt;0,+VLOOKUP($C675,'STYLE NAMES'!$B:$AC,19,FALSE),"")</f>
        <v>Disegnato da Cavalier SanMarco ALEA BLACK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5" s="101" t="str">
        <f>IF(C675&gt;0,+VLOOKUP($C675,'STYLE NAMES'!$B:$AC,20,FALSE),"")</f>
        <v>*Tessuto premium italiano
*Jersey tecnico extra morbido e confortevole
*Tessuto elasticizzato in 4 direzioni
*Traspirante e ad asciugatura rapida
*Antipiega e facile da curare
*Knee Grip
Composizione:
74% Micro PA / 26% Elastan</v>
      </c>
      <c r="AQ675" s="101" t="str">
        <f>IF(C675&gt;0,+VLOOKUP($C675,'STYLE NAMES'!$B:$AC,21,FALSE),"")</f>
        <v>Lavare in lavatrice a 30°C Ciclo delicato 
Stirare a bassa temperatura
Stirare al rovescio 
Non stirare su loghi o stampe 
Non candeggiare 
Non asciugare in asciugatrice</v>
      </c>
      <c r="AR675" s="101">
        <f>IF(D675&gt;0,+VLOOKUP($C675,'STYLE NAMES'!$B:$AC,22,FALSE),"")</f>
        <v>0</v>
      </c>
      <c r="AS675" s="101">
        <f>IF(E675&gt;0,+VLOOKUP($C675,'STYLE NAMES'!$B:$AC,23,FALSE),"")</f>
        <v>0</v>
      </c>
      <c r="AT675" s="101">
        <f>IF(F675&gt;0,+VLOOKUP($C675,'STYLE NAMES'!$B:$AC,24,FALSE),"")</f>
        <v>0</v>
      </c>
      <c r="AU675" s="101">
        <f>IF(G675&gt;0,+VLOOKUP($C675,'STYLE NAMES'!$B:$AC,25,FALSE),"")</f>
        <v>0</v>
      </c>
      <c r="AV675" s="101" t="str">
        <f>+VLOOKUP($S675,'CODE GENERATOR'!$P:$AM,15,FALSE)</f>
        <v>R.TOPWN_CPL0078_PIQ0015WHTWHT</v>
      </c>
      <c r="AW675" s="101" t="str">
        <f>+VLOOKUP($S675,'CODE GENERATOR'!$P:$AM,16,FALSE)</f>
        <v>A.RACUX_BLT0015_BRD0012GRYBBL</v>
      </c>
      <c r="AX675" s="101" t="str">
        <f>+VLOOKUP($S675,'CODE GENERATOR'!$P:$AM,17,FALSE)</f>
        <v>A.RACAU_SOC0018_NYL00003XBST1</v>
      </c>
      <c r="AY675" s="101" t="str">
        <f>+VLOOKUP($S675,'CODE GENERATOR'!$P:$AM,18,FALSE)</f>
        <v>R.TOPWN_BLY0048_SUP0017BLKBLK</v>
      </c>
      <c r="AZ675" s="101" t="str">
        <f>+VLOOKUP($S675,'CODE GENERATOR'!$P:$AM,19,FALSE)</f>
        <v>R.TOPWN_CPL0040_PIQ0015WHTWHT</v>
      </c>
      <c r="BA675" s="101">
        <f>+VLOOKUP($S675,'CODE GENERATOR'!$P:$AM,20,FALSE)</f>
        <v>0</v>
      </c>
      <c r="BB675" s="101">
        <f>+VLOOKUP($S675,'CODE GENERATOR'!$P:$AM,21,FALSE)</f>
        <v>0</v>
      </c>
      <c r="BC675" s="101">
        <f>+VLOOKUP($S675,'CODE GENERATOR'!$P:$AM,22,FALSE)</f>
        <v>0</v>
      </c>
      <c r="BD675" s="101">
        <f>+VLOOKUP($S675,'CODE GENERATOR'!$P:$AM,23,FALSE)</f>
        <v>0</v>
      </c>
      <c r="BE675" s="101">
        <f>+VLOOKUP($S675,'CODE GENERATOR'!$P:$AM,24,FALSE)</f>
        <v>0</v>
      </c>
      <c r="BF675" s="101">
        <f>IF(C675&gt;0,+VLOOKUP(G675,'CATEGORY ID'!$A$1:$L$118,3,FALSE),"")</f>
        <v>30</v>
      </c>
      <c r="BG675" s="101">
        <f>IF(C675&gt;0,+VLOOKUP(H675,'CATEGORY ID'!$D$1:$L$118,3,FALSE),"")</f>
        <v>3</v>
      </c>
      <c r="BH675" s="101">
        <f>IF(C675&gt;0,+VLOOKUP((+H675&amp;I675),'CATEGORY ID'!$H$1:$I$121,2,FALSE),"")</f>
        <v>112</v>
      </c>
      <c r="BJ675" s="101">
        <f>IF(C675&gt;0,IF(COUNTIF('CATEGORY ID'!$K$1:$K$121,+H675&amp;K675) &gt; 0, +VLOOKUP(+H675&amp;K675,'CATEGORY ID'!$K$1:$L$121,2,FALSE),""),"")</f>
        <v>97</v>
      </c>
      <c r="BK675" s="101" t="str">
        <f>IF(C675&gt;0,IF(COUNTIF('CATEGORY ID'!$K$124:$K$165, +VLOOKUP(C675,'STYLE NAMES'!$B:$AE,30,FALSE)) &gt; 0, +VLOOKUP(VLOOKUP(C675,'STYLE NAMES'!$B:$AE,30,FALSE),'CATEGORY ID'!K:M,2,FALSE),""),"")</f>
        <v/>
      </c>
      <c r="BM675" s="101">
        <v>204</v>
      </c>
      <c r="BR675" s="101" t="str" cm="1">
        <f t="array" ref="BR675">IF(C675&gt;0,_xlfn.TEXTJOIN(";", TRUE,_xlfn.UNIQUE(_xlfn._xlws.FILTER(BF675:BQ675,(BF675:BQ675&gt;0)),TRUE,FALSE)),"")&amp;";"&amp;BS675</f>
        <v>30;3;112;97;204;</v>
      </c>
      <c r="BU675" s="106">
        <f>IF(C675&gt;0,+VLOOKUP($C675,'STYLE NAMES'!$B:$AC,26,FALSE),"")</f>
        <v>219.9</v>
      </c>
      <c r="BV675" s="106">
        <f>IF(C675&gt;0,+VLOOKUP($C675,'STYLE NAMES'!$B:$AC,27,FALSE),"")</f>
        <v>12090</v>
      </c>
      <c r="BW675" s="106">
        <f>IF(C675&gt;0,+VLOOKUP($C675,'STYLE NAMES'!$B:$AC,28,FALSE),"")</f>
        <v>252.88499999999999</v>
      </c>
      <c r="BY675"/>
      <c r="BZ675" s="101">
        <v>4</v>
      </c>
      <c r="CA675" s="137">
        <f t="shared" si="46"/>
        <v>1</v>
      </c>
      <c r="CB675" s="137" t="str">
        <f>+VLOOKUP(C675,'[2]STYLES &amp; MODELS MATRIX'!$A:$G,7,FALSE)</f>
        <v>AK</v>
      </c>
      <c r="CC675" s="137" t="str">
        <f>+VLOOKUP(C675,'[1]STYLES &amp; SIZE CHARTS'!$A:$H,8,FALSE)</f>
        <v>WB-BR1</v>
      </c>
      <c r="CD675" s="137">
        <v>1</v>
      </c>
      <c r="CE675" s="205"/>
      <c r="CF675" s="141"/>
    </row>
    <row r="676" spans="1:84" s="101" customFormat="1" ht="12" customHeight="1" x14ac:dyDescent="0.2">
      <c r="A676" s="102">
        <f t="shared" si="44"/>
        <v>8683711007289</v>
      </c>
      <c r="B676" s="101" t="s">
        <v>982</v>
      </c>
      <c r="C676" s="101" t="s">
        <v>1868</v>
      </c>
      <c r="D676" s="101" t="s">
        <v>1899</v>
      </c>
      <c r="E676" s="203" t="s">
        <v>2444</v>
      </c>
      <c r="F676" s="101" t="s">
        <v>2438</v>
      </c>
      <c r="G676" s="101" t="str">
        <f>IF(C676&gt;0,+VLOOKUP($C676,'STYLE NAMES'!$B:$AC,4,FALSE),"")</f>
        <v>RIDER</v>
      </c>
      <c r="H676" s="101" t="str">
        <f>IF(C676&gt;0,+VLOOKUP($C676,'STYLE NAMES'!$B:$AC,5,FALSE),"")</f>
        <v>WOMEN</v>
      </c>
      <c r="I676" s="101" t="str">
        <f>IF(C676&gt;0,+VLOOKUP($C676,'STYLE NAMES'!$B:$AC,6,FALSE),"")</f>
        <v>BOTTOMS</v>
      </c>
      <c r="J676" s="101" t="str">
        <f>IF(C676&gt;0,+VLOOKUP($C676,'STYLE NAMES'!$B:$AC,7,FALSE),"")</f>
        <v>WOMEN</v>
      </c>
      <c r="K676" s="101" t="str">
        <f>IF(C676&gt;0,+VLOOKUP($C676,'STYLE NAMES'!$B:$AC,8,FALSE),"")</f>
        <v>BREECHES</v>
      </c>
      <c r="L676" s="101" t="str">
        <f>IF(E676&gt;0,+VLOOKUP($E676,'CODE GENERATOR'!$D:$T,3,FALSE),"")</f>
        <v>A</v>
      </c>
      <c r="M676" s="101" t="str">
        <f>IF(E676&gt;0,+VLOOKUP($E676,'CODE GENERATOR'!$D:$T,4,FALSE),"")</f>
        <v>TECH JERSEY</v>
      </c>
      <c r="N676" s="101" t="str">
        <f>IF(E676&gt;0,+VLOOKUP($E676,'CODE GENERATOR'!$D:$T,6,FALSE),"")</f>
        <v>BLACK</v>
      </c>
      <c r="O676" s="101" t="str">
        <f>IF(E676&gt;0,+VLOOKUP($E676,'CODE GENERATOR'!$D:$T,7,FALSE),"")</f>
        <v>BLACK</v>
      </c>
      <c r="P676" s="101" t="str">
        <f t="shared" si="45"/>
        <v>BLACK</v>
      </c>
      <c r="Q676" s="104" t="str">
        <f>IF(E676&gt;0,+VLOOKUP($E676,'CODE GENERATOR'!$D:$T,11,FALSE),"")</f>
        <v>R.BOTWN_BRC0067</v>
      </c>
      <c r="R676" s="104" t="str">
        <f>IF(E676&gt;0,+VLOOKUP($E676,'CODE GENERATOR'!$D:$T,12,FALSE),"")</f>
        <v>TJR0027BLKBLK</v>
      </c>
      <c r="S676" s="104" t="str">
        <f>IF(E676&gt;0,+VLOOKUP($E676,'CODE GENERATOR'!$D:$T,13,FALSE),"")</f>
        <v>R.BOTWN_BRC0067_TJR0027BLKBLK</v>
      </c>
      <c r="T676" s="104" t="str">
        <f t="shared" si="43"/>
        <v>R.BOTWN_BRC0067_TJR0027BLKBLK_XS / 34-36</v>
      </c>
      <c r="U676" s="105">
        <v>8683711007289</v>
      </c>
      <c r="V676" s="107" t="str" cm="1">
        <f t="array" ref="V676">_xlfn.TEXTJOIN(";", TRUE, _xlfn.UNIQUE(_xlfn._xlws.FILTER(P$3:P$10029, C$3:C$10029=C676)))</f>
        <v>WHITE;BEIGE;BLACK;NAVY;DARK GRAY;TAUPE;GREEN</v>
      </c>
      <c r="W676" s="107" t="str" cm="1">
        <f t="array" ref="W676">_xlfn.TEXTJOIN(";", TRUE, _xlfn.UNIQUE(_xlfn._xlws.FILTER(F$3:F$10029, C$3:C$10029=C676)))</f>
        <v>XXS / 32-34;XS / 34-36;S / 36-38;M / 38-40;L / 40-42;XL / 42-44</v>
      </c>
      <c r="X676" s="101" t="str">
        <f>IF(E676&gt;0,+VLOOKUP($E676,'CODE GENERATOR'!$D:$AC,19,FALSE),0)</f>
        <v>2507_G_cavalier_ghost_0021</v>
      </c>
      <c r="Y676" s="101" t="str">
        <f>IF(E676&gt;0,+VLOOKUP($E676,'CODE GENERATOR'!$D:$AC,20,FALSE),0)</f>
        <v>2507_G_cavalier_ghost_0022</v>
      </c>
      <c r="Z676" s="101" t="str">
        <f>IF(E676&gt;0,+VLOOKUP($E676,'CODE GENERATOR'!$D:$AC,21,FALSE),0)</f>
        <v>2507_W_0406</v>
      </c>
      <c r="AA676" s="101" t="str">
        <f>IF(E676&gt;0,+VLOOKUP($E676,'CODE GENERATOR'!$D:$AC,22,FALSE),0)</f>
        <v>2507_W_0709</v>
      </c>
      <c r="AB676" s="101" t="str">
        <f>IF(E676&gt;0,+VLOOKUP($E676,'CODE GENERATOR'!$D:$AC,23,FALSE),0)</f>
        <v>2507_W_0243</v>
      </c>
      <c r="AC676" s="101" t="str">
        <f>IF(E676&gt;0,+VLOOKUP($E676,'CODE GENERATOR'!$D:$AC,24,FALSE),0)</f>
        <v>Cavaliers_Detay_36844</v>
      </c>
      <c r="AD676" s="101" t="str">
        <f>IF(E676&gt;0,+VLOOKUP($E676,'CODE GENERATOR'!$D:$AC,25,FALSE),0)</f>
        <v>2507_VW_Web_1</v>
      </c>
      <c r="AE676" s="101" t="str">
        <f>IF(E676&gt;0,+VLOOKUP($E676,'CODE GENERATOR'!$D:$AC,26,FALSE),0)</f>
        <v>Cavaliers_Detay_36845</v>
      </c>
      <c r="AF676" s="149" t="str">
        <f>IF($C676&gt;0,$C676&amp;" "&amp;$P676&amp;" "&amp;+VLOOKUP($C676,'STYLE NAMES'!$B:$AC,10,FALSE),"""")</f>
        <v>ALEA BLACK WOMEN'S KNEE GRIP PRO BREECHES</v>
      </c>
      <c r="AG676" s="101" t="str">
        <f>"Enjoy our "&amp;(AF676)&amp;"; "&amp;IF(C676&gt;0,+VLOOKUP($C676,'STYLE NAMES'!$B:$AC,11,FALSE),"")</f>
        <v>Enjoy our ALEA BLACK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6" s="101" t="str">
        <f>IF(C676&gt;0,+VLOOKUP($C676,'STYLE NAMES'!$B:$AC,12,FALSE),"")</f>
        <v>*Italian Premium fabric
*Extra-soft and comfortable technical jersey
*4-way stretch fabric
*Breathable and Quick Dry
*Wrinkle-free and Easy Care
*Knee Grip
Composition:
74% Micro PA /  26% Elasthane</v>
      </c>
      <c r="AI676" s="101" t="str">
        <f>IF(C676&gt;0,+VLOOKUP($C676,'STYLE NAMES'!$B:$AC,13,FALSE),"")</f>
        <v>Machine Wash at 30°C
Mild process
Iron at low temperature
Iron from REVERSE
Do NOT iron on logos or prints
Do not bleach
Do NOT Tumble Dry</v>
      </c>
      <c r="AJ676" s="149" t="str">
        <f>IF($C676&gt;0,$C676&amp;" "&amp;$P676&amp;" "&amp;+VLOOKUP($C676,'STYLE NAMES'!$B:$AC,14,FALSE),"""")</f>
        <v>ALEA BLACK KADIN PRO BİNİCİ PANTOLONU</v>
      </c>
      <c r="AK676" s="149" t="str">
        <f>"Cavalier SanMarco tarafından tasarlanan "&amp;(AJ676)&amp;"; "&amp;IF(C676&gt;0,+VLOOKUP($C676,'STYLE NAMES'!$B:$AC,15,FALSE),"")</f>
        <v>Cavalier SanMarco tarafından tasarlanan ALEA BLACK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6" s="149" t="str">
        <f>IF(C676&gt;0,+VLOOKUP($C676,'STYLE NAMES'!$B:$AC,16,FALSE),"")</f>
        <v>*İtalyan Premium kumaş
*Ekstra yumuşak ve konforlu teknik jarse
*4 yönlü esneme özelliği
*Nefes alabilir ve hızlı kurur
*Kırışmaz ve kolay bakım
*Diz Grip
Bileşimi:
%74 Mikro PA / %26 Elastan</v>
      </c>
      <c r="AM676" s="149" t="str">
        <f>IF(C676&gt;0,+VLOOKUP($C676,'STYLE NAMES'!$B:$AC,17,FALSE),"")</f>
        <v>Makinede 30°C' de Yıkayın
Hassas Yıkama
Ilık ütü yapın
Tersten ütüleyin
Logo ve baskıları ÜTÜLEMEYİN
Çamaşır suyu kullanmayın
Kurutma Makinesinde Kurutmayın</v>
      </c>
      <c r="AN676" s="149" t="str">
        <f>IF($C676&gt;0,$C676&amp;" "&amp;$P676&amp;" "&amp;+VLOOKUP($C676,'STYLE NAMES'!$B:$AC,18,FALSE),"""")</f>
        <v>ALEA BLACK PANTALONI KNEE GRIP PRO DA DONNA</v>
      </c>
      <c r="AO676" s="101" t="str">
        <f>"Disegnato da Cavalier SanMarco "&amp;(AN676)&amp;"; "&amp;IF(C676&gt;0,+VLOOKUP($C676,'STYLE NAMES'!$B:$AC,19,FALSE),"")</f>
        <v>Disegnato da Cavalier SanMarco ALEA BLACK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6" s="101" t="str">
        <f>IF(C676&gt;0,+VLOOKUP($C676,'STYLE NAMES'!$B:$AC,20,FALSE),"")</f>
        <v>*Tessuto premium italiano
*Jersey tecnico extra morbido e confortevole
*Tessuto elasticizzato in 4 direzioni
*Traspirante e ad asciugatura rapida
*Antipiega e facile da curare
*Knee Grip
Composizione:
74% Micro PA / 26% Elastan</v>
      </c>
      <c r="AQ676" s="101" t="str">
        <f>IF(C676&gt;0,+VLOOKUP($C676,'STYLE NAMES'!$B:$AC,21,FALSE),"")</f>
        <v>Lavare in lavatrice a 30°C Ciclo delicato 
Stirare a bassa temperatura
Stirare al rovescio 
Non stirare su loghi o stampe 
Non candeggiare 
Non asciugare in asciugatrice</v>
      </c>
      <c r="AR676" s="101">
        <f>IF(D676&gt;0,+VLOOKUP($C676,'STYLE NAMES'!$B:$AC,22,FALSE),"")</f>
        <v>0</v>
      </c>
      <c r="AS676" s="101">
        <f>IF(E676&gt;0,+VLOOKUP($C676,'STYLE NAMES'!$B:$AC,23,FALSE),"")</f>
        <v>0</v>
      </c>
      <c r="AT676" s="101">
        <f>IF(F676&gt;0,+VLOOKUP($C676,'STYLE NAMES'!$B:$AC,24,FALSE),"")</f>
        <v>0</v>
      </c>
      <c r="AU676" s="101">
        <f>IF(G676&gt;0,+VLOOKUP($C676,'STYLE NAMES'!$B:$AC,25,FALSE),"")</f>
        <v>0</v>
      </c>
      <c r="AV676" s="101" t="str">
        <f>+VLOOKUP($S676,'CODE GENERATOR'!$P:$AM,15,FALSE)</f>
        <v>R.TOPWN_CPL0078_PIQ0015WHTWHT</v>
      </c>
      <c r="AW676" s="101" t="str">
        <f>+VLOOKUP($S676,'CODE GENERATOR'!$P:$AM,16,FALSE)</f>
        <v>A.RACUX_BLT0015_BRD0012GRYBBL</v>
      </c>
      <c r="AX676" s="101" t="str">
        <f>+VLOOKUP($S676,'CODE GENERATOR'!$P:$AM,17,FALSE)</f>
        <v>A.RACAU_SOC0018_NYL00003XBST1</v>
      </c>
      <c r="AY676" s="101" t="str">
        <f>+VLOOKUP($S676,'CODE GENERATOR'!$P:$AM,18,FALSE)</f>
        <v>R.TOPWN_BLY0048_SUP0017BLKBLK</v>
      </c>
      <c r="AZ676" s="101" t="str">
        <f>+VLOOKUP($S676,'CODE GENERATOR'!$P:$AM,19,FALSE)</f>
        <v>R.TOPWN_CPL0040_PIQ0015WHTWHT</v>
      </c>
      <c r="BA676" s="101">
        <f>+VLOOKUP($S676,'CODE GENERATOR'!$P:$AM,20,FALSE)</f>
        <v>0</v>
      </c>
      <c r="BB676" s="101">
        <f>+VLOOKUP($S676,'CODE GENERATOR'!$P:$AM,21,FALSE)</f>
        <v>0</v>
      </c>
      <c r="BC676" s="101">
        <f>+VLOOKUP($S676,'CODE GENERATOR'!$P:$AM,22,FALSE)</f>
        <v>0</v>
      </c>
      <c r="BD676" s="101">
        <f>+VLOOKUP($S676,'CODE GENERATOR'!$P:$AM,23,FALSE)</f>
        <v>0</v>
      </c>
      <c r="BE676" s="101">
        <f>+VLOOKUP($S676,'CODE GENERATOR'!$P:$AM,24,FALSE)</f>
        <v>0</v>
      </c>
      <c r="BF676" s="101">
        <f>IF(C676&gt;0,+VLOOKUP(G676,'CATEGORY ID'!$A$1:$L$118,3,FALSE),"")</f>
        <v>30</v>
      </c>
      <c r="BG676" s="101">
        <f>IF(C676&gt;0,+VLOOKUP(H676,'CATEGORY ID'!$D$1:$L$118,3,FALSE),"")</f>
        <v>3</v>
      </c>
      <c r="BH676" s="101">
        <f>IF(C676&gt;0,+VLOOKUP((+H676&amp;I676),'CATEGORY ID'!$H$1:$I$121,2,FALSE),"")</f>
        <v>112</v>
      </c>
      <c r="BJ676" s="101">
        <f>IF(C676&gt;0,IF(COUNTIF('CATEGORY ID'!$K$1:$K$121,+H676&amp;K676) &gt; 0, +VLOOKUP(+H676&amp;K676,'CATEGORY ID'!$K$1:$L$121,2,FALSE),""),"")</f>
        <v>97</v>
      </c>
      <c r="BK676" s="101" t="str">
        <f>IF(C676&gt;0,IF(COUNTIF('CATEGORY ID'!$K$124:$K$165, +VLOOKUP(C676,'STYLE NAMES'!$B:$AE,30,FALSE)) &gt; 0, +VLOOKUP(VLOOKUP(C676,'STYLE NAMES'!$B:$AE,30,FALSE),'CATEGORY ID'!K:M,2,FALSE),""),"")</f>
        <v/>
      </c>
      <c r="BM676" s="101">
        <v>204</v>
      </c>
      <c r="BR676" s="101" t="str" cm="1">
        <f t="array" ref="BR676">IF(C676&gt;0,_xlfn.TEXTJOIN(";", TRUE,_xlfn.UNIQUE(_xlfn._xlws.FILTER(BF676:BQ676,(BF676:BQ676&gt;0)),TRUE,FALSE)),"")&amp;";"&amp;BS676</f>
        <v>30;3;112;97;204;</v>
      </c>
      <c r="BU676" s="106">
        <f>IF(C676&gt;0,+VLOOKUP($C676,'STYLE NAMES'!$B:$AC,26,FALSE),"")</f>
        <v>219.9</v>
      </c>
      <c r="BV676" s="106">
        <f>IF(C676&gt;0,+VLOOKUP($C676,'STYLE NAMES'!$B:$AC,27,FALSE),"")</f>
        <v>12090</v>
      </c>
      <c r="BW676" s="106">
        <f>IF(C676&gt;0,+VLOOKUP($C676,'STYLE NAMES'!$B:$AC,28,FALSE),"")</f>
        <v>252.88499999999999</v>
      </c>
      <c r="BY676"/>
      <c r="BZ676" s="101">
        <v>2</v>
      </c>
      <c r="CA676" s="137">
        <f t="shared" si="46"/>
        <v>1</v>
      </c>
      <c r="CB676" s="137" t="str">
        <f>+VLOOKUP(C676,'[2]STYLES &amp; MODELS MATRIX'!$A:$G,7,FALSE)</f>
        <v>AK</v>
      </c>
      <c r="CC676" s="137" t="str">
        <f>+VLOOKUP(C676,'[1]STYLES &amp; SIZE CHARTS'!$A:$H,8,FALSE)</f>
        <v>WB-BR1</v>
      </c>
      <c r="CD676" s="137">
        <v>1</v>
      </c>
      <c r="CE676" s="205"/>
      <c r="CF676" s="141"/>
    </row>
    <row r="677" spans="1:84" s="101" customFormat="1" ht="12" customHeight="1" x14ac:dyDescent="0.2">
      <c r="A677" s="102">
        <f t="shared" si="44"/>
        <v>8683711007296</v>
      </c>
      <c r="B677" s="101" t="s">
        <v>982</v>
      </c>
      <c r="C677" s="101" t="s">
        <v>1868</v>
      </c>
      <c r="D677" s="101" t="s">
        <v>1899</v>
      </c>
      <c r="E677" s="203" t="s">
        <v>2444</v>
      </c>
      <c r="F677" s="101" t="s">
        <v>2439</v>
      </c>
      <c r="G677" s="101" t="str">
        <f>IF(C677&gt;0,+VLOOKUP($C677,'STYLE NAMES'!$B:$AC,4,FALSE),"")</f>
        <v>RIDER</v>
      </c>
      <c r="H677" s="101" t="str">
        <f>IF(C677&gt;0,+VLOOKUP($C677,'STYLE NAMES'!$B:$AC,5,FALSE),"")</f>
        <v>WOMEN</v>
      </c>
      <c r="I677" s="101" t="str">
        <f>IF(C677&gt;0,+VLOOKUP($C677,'STYLE NAMES'!$B:$AC,6,FALSE),"")</f>
        <v>BOTTOMS</v>
      </c>
      <c r="J677" s="101" t="str">
        <f>IF(C677&gt;0,+VLOOKUP($C677,'STYLE NAMES'!$B:$AC,7,FALSE),"")</f>
        <v>WOMEN</v>
      </c>
      <c r="K677" s="101" t="str">
        <f>IF(C677&gt;0,+VLOOKUP($C677,'STYLE NAMES'!$B:$AC,8,FALSE),"")</f>
        <v>BREECHES</v>
      </c>
      <c r="L677" s="101" t="str">
        <f>IF(E677&gt;0,+VLOOKUP($E677,'CODE GENERATOR'!$D:$T,3,FALSE),"")</f>
        <v>A</v>
      </c>
      <c r="M677" s="101" t="str">
        <f>IF(E677&gt;0,+VLOOKUP($E677,'CODE GENERATOR'!$D:$T,4,FALSE),"")</f>
        <v>TECH JERSEY</v>
      </c>
      <c r="N677" s="101" t="str">
        <f>IF(E677&gt;0,+VLOOKUP($E677,'CODE GENERATOR'!$D:$T,6,FALSE),"")</f>
        <v>BLACK</v>
      </c>
      <c r="O677" s="101" t="str">
        <f>IF(E677&gt;0,+VLOOKUP($E677,'CODE GENERATOR'!$D:$T,7,FALSE),"")</f>
        <v>BLACK</v>
      </c>
      <c r="P677" s="101" t="str">
        <f t="shared" si="45"/>
        <v>BLACK</v>
      </c>
      <c r="Q677" s="104" t="str">
        <f>IF(E677&gt;0,+VLOOKUP($E677,'CODE GENERATOR'!$D:$T,11,FALSE),"")</f>
        <v>R.BOTWN_BRC0067</v>
      </c>
      <c r="R677" s="104" t="str">
        <f>IF(E677&gt;0,+VLOOKUP($E677,'CODE GENERATOR'!$D:$T,12,FALSE),"")</f>
        <v>TJR0027BLKBLK</v>
      </c>
      <c r="S677" s="104" t="str">
        <f>IF(E677&gt;0,+VLOOKUP($E677,'CODE GENERATOR'!$D:$T,13,FALSE),"")</f>
        <v>R.BOTWN_BRC0067_TJR0027BLKBLK</v>
      </c>
      <c r="T677" s="104" t="str">
        <f t="shared" si="43"/>
        <v>R.BOTWN_BRC0067_TJR0027BLKBLK_S / 36-38</v>
      </c>
      <c r="U677" s="105">
        <v>8683711007296</v>
      </c>
      <c r="V677" s="107" t="str" cm="1">
        <f t="array" ref="V677">_xlfn.TEXTJOIN(";", TRUE, _xlfn.UNIQUE(_xlfn._xlws.FILTER(P$3:P$10029, C$3:C$10029=C677)))</f>
        <v>WHITE;BEIGE;BLACK;NAVY;DARK GRAY;TAUPE;GREEN</v>
      </c>
      <c r="W677" s="107" t="str" cm="1">
        <f t="array" ref="W677">_xlfn.TEXTJOIN(";", TRUE, _xlfn.UNIQUE(_xlfn._xlws.FILTER(F$3:F$10029, C$3:C$10029=C677)))</f>
        <v>XXS / 32-34;XS / 34-36;S / 36-38;M / 38-40;L / 40-42;XL / 42-44</v>
      </c>
      <c r="X677" s="101" t="str">
        <f>IF(E677&gt;0,+VLOOKUP($E677,'CODE GENERATOR'!$D:$AC,19,FALSE),0)</f>
        <v>2507_G_cavalier_ghost_0021</v>
      </c>
      <c r="Y677" s="101" t="str">
        <f>IF(E677&gt;0,+VLOOKUP($E677,'CODE GENERATOR'!$D:$AC,20,FALSE),0)</f>
        <v>2507_G_cavalier_ghost_0022</v>
      </c>
      <c r="Z677" s="101" t="str">
        <f>IF(E677&gt;0,+VLOOKUP($E677,'CODE GENERATOR'!$D:$AC,21,FALSE),0)</f>
        <v>2507_W_0406</v>
      </c>
      <c r="AA677" s="101" t="str">
        <f>IF(E677&gt;0,+VLOOKUP($E677,'CODE GENERATOR'!$D:$AC,22,FALSE),0)</f>
        <v>2507_W_0709</v>
      </c>
      <c r="AB677" s="101" t="str">
        <f>IF(E677&gt;0,+VLOOKUP($E677,'CODE GENERATOR'!$D:$AC,23,FALSE),0)</f>
        <v>2507_W_0243</v>
      </c>
      <c r="AC677" s="101" t="str">
        <f>IF(E677&gt;0,+VLOOKUP($E677,'CODE GENERATOR'!$D:$AC,24,FALSE),0)</f>
        <v>Cavaliers_Detay_36844</v>
      </c>
      <c r="AD677" s="101" t="str">
        <f>IF(E677&gt;0,+VLOOKUP($E677,'CODE GENERATOR'!$D:$AC,25,FALSE),0)</f>
        <v>2507_VW_Web_1</v>
      </c>
      <c r="AE677" s="101" t="str">
        <f>IF(E677&gt;0,+VLOOKUP($E677,'CODE GENERATOR'!$D:$AC,26,FALSE),0)</f>
        <v>Cavaliers_Detay_36845</v>
      </c>
      <c r="AF677" s="149" t="str">
        <f>IF($C677&gt;0,$C677&amp;" "&amp;$P677&amp;" "&amp;+VLOOKUP($C677,'STYLE NAMES'!$B:$AC,10,FALSE),"""")</f>
        <v>ALEA BLACK WOMEN'S KNEE GRIP PRO BREECHES</v>
      </c>
      <c r="AG677" s="101" t="str">
        <f>"Enjoy our "&amp;(AF677)&amp;"; "&amp;IF(C677&gt;0,+VLOOKUP($C677,'STYLE NAMES'!$B:$AC,11,FALSE),"")</f>
        <v>Enjoy our ALEA BLACK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7" s="101" t="str">
        <f>IF(C677&gt;0,+VLOOKUP($C677,'STYLE NAMES'!$B:$AC,12,FALSE),"")</f>
        <v>*Italian Premium fabric
*Extra-soft and comfortable technical jersey
*4-way stretch fabric
*Breathable and Quick Dry
*Wrinkle-free and Easy Care
*Knee Grip
Composition:
74% Micro PA /  26% Elasthane</v>
      </c>
      <c r="AI677" s="101" t="str">
        <f>IF(C677&gt;0,+VLOOKUP($C677,'STYLE NAMES'!$B:$AC,13,FALSE),"")</f>
        <v>Machine Wash at 30°C
Mild process
Iron at low temperature
Iron from REVERSE
Do NOT iron on logos or prints
Do not bleach
Do NOT Tumble Dry</v>
      </c>
      <c r="AJ677" s="149" t="str">
        <f>IF($C677&gt;0,$C677&amp;" "&amp;$P677&amp;" "&amp;+VLOOKUP($C677,'STYLE NAMES'!$B:$AC,14,FALSE),"""")</f>
        <v>ALEA BLACK KADIN PRO BİNİCİ PANTOLONU</v>
      </c>
      <c r="AK677" s="149" t="str">
        <f>"Cavalier SanMarco tarafından tasarlanan "&amp;(AJ677)&amp;"; "&amp;IF(C677&gt;0,+VLOOKUP($C677,'STYLE NAMES'!$B:$AC,15,FALSE),"")</f>
        <v>Cavalier SanMarco tarafından tasarlanan ALEA BLACK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7" s="149" t="str">
        <f>IF(C677&gt;0,+VLOOKUP($C677,'STYLE NAMES'!$B:$AC,16,FALSE),"")</f>
        <v>*İtalyan Premium kumaş
*Ekstra yumuşak ve konforlu teknik jarse
*4 yönlü esneme özelliği
*Nefes alabilir ve hızlı kurur
*Kırışmaz ve kolay bakım
*Diz Grip
Bileşimi:
%74 Mikro PA / %26 Elastan</v>
      </c>
      <c r="AM677" s="149" t="str">
        <f>IF(C677&gt;0,+VLOOKUP($C677,'STYLE NAMES'!$B:$AC,17,FALSE),"")</f>
        <v>Makinede 30°C' de Yıkayın
Hassas Yıkama
Ilık ütü yapın
Tersten ütüleyin
Logo ve baskıları ÜTÜLEMEYİN
Çamaşır suyu kullanmayın
Kurutma Makinesinde Kurutmayın</v>
      </c>
      <c r="AN677" s="149" t="str">
        <f>IF($C677&gt;0,$C677&amp;" "&amp;$P677&amp;" "&amp;+VLOOKUP($C677,'STYLE NAMES'!$B:$AC,18,FALSE),"""")</f>
        <v>ALEA BLACK PANTALONI KNEE GRIP PRO DA DONNA</v>
      </c>
      <c r="AO677" s="101" t="str">
        <f>"Disegnato da Cavalier SanMarco "&amp;(AN677)&amp;"; "&amp;IF(C677&gt;0,+VLOOKUP($C677,'STYLE NAMES'!$B:$AC,19,FALSE),"")</f>
        <v>Disegnato da Cavalier SanMarco ALEA BLACK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7" s="101" t="str">
        <f>IF(C677&gt;0,+VLOOKUP($C677,'STYLE NAMES'!$B:$AC,20,FALSE),"")</f>
        <v>*Tessuto premium italiano
*Jersey tecnico extra morbido e confortevole
*Tessuto elasticizzato in 4 direzioni
*Traspirante e ad asciugatura rapida
*Antipiega e facile da curare
*Knee Grip
Composizione:
74% Micro PA / 26% Elastan</v>
      </c>
      <c r="AQ677" s="101" t="str">
        <f>IF(C677&gt;0,+VLOOKUP($C677,'STYLE NAMES'!$B:$AC,21,FALSE),"")</f>
        <v>Lavare in lavatrice a 30°C Ciclo delicato 
Stirare a bassa temperatura
Stirare al rovescio 
Non stirare su loghi o stampe 
Non candeggiare 
Non asciugare in asciugatrice</v>
      </c>
      <c r="AR677" s="101">
        <f>IF(D677&gt;0,+VLOOKUP($C677,'STYLE NAMES'!$B:$AC,22,FALSE),"")</f>
        <v>0</v>
      </c>
      <c r="AS677" s="101">
        <f>IF(E677&gt;0,+VLOOKUP($C677,'STYLE NAMES'!$B:$AC,23,FALSE),"")</f>
        <v>0</v>
      </c>
      <c r="AT677" s="101">
        <f>IF(F677&gt;0,+VLOOKUP($C677,'STYLE NAMES'!$B:$AC,24,FALSE),"")</f>
        <v>0</v>
      </c>
      <c r="AU677" s="101">
        <f>IF(G677&gt;0,+VLOOKUP($C677,'STYLE NAMES'!$B:$AC,25,FALSE),"")</f>
        <v>0</v>
      </c>
      <c r="AV677" s="101" t="str">
        <f>+VLOOKUP($S677,'CODE GENERATOR'!$P:$AM,15,FALSE)</f>
        <v>R.TOPWN_CPL0078_PIQ0015WHTWHT</v>
      </c>
      <c r="AW677" s="101" t="str">
        <f>+VLOOKUP($S677,'CODE GENERATOR'!$P:$AM,16,FALSE)</f>
        <v>A.RACUX_BLT0015_BRD0012GRYBBL</v>
      </c>
      <c r="AX677" s="101" t="str">
        <f>+VLOOKUP($S677,'CODE GENERATOR'!$P:$AM,17,FALSE)</f>
        <v>A.RACAU_SOC0018_NYL00003XBST1</v>
      </c>
      <c r="AY677" s="101" t="str">
        <f>+VLOOKUP($S677,'CODE GENERATOR'!$P:$AM,18,FALSE)</f>
        <v>R.TOPWN_BLY0048_SUP0017BLKBLK</v>
      </c>
      <c r="AZ677" s="101" t="str">
        <f>+VLOOKUP($S677,'CODE GENERATOR'!$P:$AM,19,FALSE)</f>
        <v>R.TOPWN_CPL0040_PIQ0015WHTWHT</v>
      </c>
      <c r="BA677" s="101">
        <f>+VLOOKUP($S677,'CODE GENERATOR'!$P:$AM,20,FALSE)</f>
        <v>0</v>
      </c>
      <c r="BB677" s="101">
        <f>+VLOOKUP($S677,'CODE GENERATOR'!$P:$AM,21,FALSE)</f>
        <v>0</v>
      </c>
      <c r="BC677" s="101">
        <f>+VLOOKUP($S677,'CODE GENERATOR'!$P:$AM,22,FALSE)</f>
        <v>0</v>
      </c>
      <c r="BD677" s="101">
        <f>+VLOOKUP($S677,'CODE GENERATOR'!$P:$AM,23,FALSE)</f>
        <v>0</v>
      </c>
      <c r="BE677" s="101">
        <f>+VLOOKUP($S677,'CODE GENERATOR'!$P:$AM,24,FALSE)</f>
        <v>0</v>
      </c>
      <c r="BF677" s="101">
        <f>IF(C677&gt;0,+VLOOKUP(G677,'CATEGORY ID'!$A$1:$L$118,3,FALSE),"")</f>
        <v>30</v>
      </c>
      <c r="BG677" s="101">
        <f>IF(C677&gt;0,+VLOOKUP(H677,'CATEGORY ID'!$D$1:$L$118,3,FALSE),"")</f>
        <v>3</v>
      </c>
      <c r="BH677" s="101">
        <f>IF(C677&gt;0,+VLOOKUP((+H677&amp;I677),'CATEGORY ID'!$H$1:$I$121,2,FALSE),"")</f>
        <v>112</v>
      </c>
      <c r="BJ677" s="101">
        <f>IF(C677&gt;0,IF(COUNTIF('CATEGORY ID'!$K$1:$K$121,+H677&amp;K677) &gt; 0, +VLOOKUP(+H677&amp;K677,'CATEGORY ID'!$K$1:$L$121,2,FALSE),""),"")</f>
        <v>97</v>
      </c>
      <c r="BK677" s="101" t="str">
        <f>IF(C677&gt;0,IF(COUNTIF('CATEGORY ID'!$K$124:$K$165, +VLOOKUP(C677,'STYLE NAMES'!$B:$AE,30,FALSE)) &gt; 0, +VLOOKUP(VLOOKUP(C677,'STYLE NAMES'!$B:$AE,30,FALSE),'CATEGORY ID'!K:M,2,FALSE),""),"")</f>
        <v/>
      </c>
      <c r="BM677" s="101">
        <v>204</v>
      </c>
      <c r="BR677" s="101" t="str" cm="1">
        <f t="array" ref="BR677">IF(C677&gt;0,_xlfn.TEXTJOIN(";", TRUE,_xlfn.UNIQUE(_xlfn._xlws.FILTER(BF677:BQ677,(BF677:BQ677&gt;0)),TRUE,FALSE)),"")&amp;";"&amp;BS677</f>
        <v>30;3;112;97;204;</v>
      </c>
      <c r="BU677" s="106">
        <f>IF(C677&gt;0,+VLOOKUP($C677,'STYLE NAMES'!$B:$AC,26,FALSE),"")</f>
        <v>219.9</v>
      </c>
      <c r="BV677" s="106">
        <f>IF(C677&gt;0,+VLOOKUP($C677,'STYLE NAMES'!$B:$AC,27,FALSE),"")</f>
        <v>12090</v>
      </c>
      <c r="BW677" s="106">
        <f>IF(C677&gt;0,+VLOOKUP($C677,'STYLE NAMES'!$B:$AC,28,FALSE),"")</f>
        <v>252.88499999999999</v>
      </c>
      <c r="BY677"/>
      <c r="BZ677" s="101">
        <v>3</v>
      </c>
      <c r="CA677" s="137">
        <f t="shared" si="46"/>
        <v>1</v>
      </c>
      <c r="CB677" s="137" t="str">
        <f>+VLOOKUP(C677,'[2]STYLES &amp; MODELS MATRIX'!$A:$G,7,FALSE)</f>
        <v>AK</v>
      </c>
      <c r="CC677" s="137" t="str">
        <f>+VLOOKUP(C677,'[1]STYLES &amp; SIZE CHARTS'!$A:$H,8,FALSE)</f>
        <v>WB-BR1</v>
      </c>
      <c r="CD677" s="137">
        <v>1</v>
      </c>
      <c r="CE677" s="205"/>
      <c r="CF677" s="141"/>
    </row>
    <row r="678" spans="1:84" s="101" customFormat="1" ht="12" customHeight="1" x14ac:dyDescent="0.2">
      <c r="A678" s="102">
        <f t="shared" si="44"/>
        <v>8683711007302</v>
      </c>
      <c r="B678" s="101" t="s">
        <v>982</v>
      </c>
      <c r="C678" s="101" t="s">
        <v>1868</v>
      </c>
      <c r="D678" s="101" t="s">
        <v>1899</v>
      </c>
      <c r="E678" s="203" t="s">
        <v>2444</v>
      </c>
      <c r="F678" s="101" t="s">
        <v>2440</v>
      </c>
      <c r="G678" s="101" t="str">
        <f>IF(C678&gt;0,+VLOOKUP($C678,'STYLE NAMES'!$B:$AC,4,FALSE),"")</f>
        <v>RIDER</v>
      </c>
      <c r="H678" s="101" t="str">
        <f>IF(C678&gt;0,+VLOOKUP($C678,'STYLE NAMES'!$B:$AC,5,FALSE),"")</f>
        <v>WOMEN</v>
      </c>
      <c r="I678" s="101" t="str">
        <f>IF(C678&gt;0,+VLOOKUP($C678,'STYLE NAMES'!$B:$AC,6,FALSE),"")</f>
        <v>BOTTOMS</v>
      </c>
      <c r="J678" s="101" t="str">
        <f>IF(C678&gt;0,+VLOOKUP($C678,'STYLE NAMES'!$B:$AC,7,FALSE),"")</f>
        <v>WOMEN</v>
      </c>
      <c r="K678" s="101" t="str">
        <f>IF(C678&gt;0,+VLOOKUP($C678,'STYLE NAMES'!$B:$AC,8,FALSE),"")</f>
        <v>BREECHES</v>
      </c>
      <c r="L678" s="101" t="str">
        <f>IF(E678&gt;0,+VLOOKUP($E678,'CODE GENERATOR'!$D:$T,3,FALSE),"")</f>
        <v>A</v>
      </c>
      <c r="M678" s="101" t="str">
        <f>IF(E678&gt;0,+VLOOKUP($E678,'CODE GENERATOR'!$D:$T,4,FALSE),"")</f>
        <v>TECH JERSEY</v>
      </c>
      <c r="N678" s="101" t="str">
        <f>IF(E678&gt;0,+VLOOKUP($E678,'CODE GENERATOR'!$D:$T,6,FALSE),"")</f>
        <v>BLACK</v>
      </c>
      <c r="O678" s="101" t="str">
        <f>IF(E678&gt;0,+VLOOKUP($E678,'CODE GENERATOR'!$D:$T,7,FALSE),"")</f>
        <v>BLACK</v>
      </c>
      <c r="P678" s="101" t="str">
        <f t="shared" si="45"/>
        <v>BLACK</v>
      </c>
      <c r="Q678" s="104" t="str">
        <f>IF(E678&gt;0,+VLOOKUP($E678,'CODE GENERATOR'!$D:$T,11,FALSE),"")</f>
        <v>R.BOTWN_BRC0067</v>
      </c>
      <c r="R678" s="104" t="str">
        <f>IF(E678&gt;0,+VLOOKUP($E678,'CODE GENERATOR'!$D:$T,12,FALSE),"")</f>
        <v>TJR0027BLKBLK</v>
      </c>
      <c r="S678" s="104" t="str">
        <f>IF(E678&gt;0,+VLOOKUP($E678,'CODE GENERATOR'!$D:$T,13,FALSE),"")</f>
        <v>R.BOTWN_BRC0067_TJR0027BLKBLK</v>
      </c>
      <c r="T678" s="104" t="str">
        <f t="shared" si="43"/>
        <v>R.BOTWN_BRC0067_TJR0027BLKBLK_M / 38-40</v>
      </c>
      <c r="U678" s="105">
        <v>8683711007302</v>
      </c>
      <c r="V678" s="107" t="str" cm="1">
        <f t="array" ref="V678">_xlfn.TEXTJOIN(";", TRUE, _xlfn.UNIQUE(_xlfn._xlws.FILTER(P$3:P$10029, C$3:C$10029=C678)))</f>
        <v>WHITE;BEIGE;BLACK;NAVY;DARK GRAY;TAUPE;GREEN</v>
      </c>
      <c r="W678" s="107" t="str" cm="1">
        <f t="array" ref="W678">_xlfn.TEXTJOIN(";", TRUE, _xlfn.UNIQUE(_xlfn._xlws.FILTER(F$3:F$10029, C$3:C$10029=C678)))</f>
        <v>XXS / 32-34;XS / 34-36;S / 36-38;M / 38-40;L / 40-42;XL / 42-44</v>
      </c>
      <c r="X678" s="101" t="str">
        <f>IF(E678&gt;0,+VLOOKUP($E678,'CODE GENERATOR'!$D:$AC,19,FALSE),0)</f>
        <v>2507_G_cavalier_ghost_0021</v>
      </c>
      <c r="Y678" s="101" t="str">
        <f>IF(E678&gt;0,+VLOOKUP($E678,'CODE GENERATOR'!$D:$AC,20,FALSE),0)</f>
        <v>2507_G_cavalier_ghost_0022</v>
      </c>
      <c r="Z678" s="101" t="str">
        <f>IF(E678&gt;0,+VLOOKUP($E678,'CODE GENERATOR'!$D:$AC,21,FALSE),0)</f>
        <v>2507_W_0406</v>
      </c>
      <c r="AA678" s="101" t="str">
        <f>IF(E678&gt;0,+VLOOKUP($E678,'CODE GENERATOR'!$D:$AC,22,FALSE),0)</f>
        <v>2507_W_0709</v>
      </c>
      <c r="AB678" s="101" t="str">
        <f>IF(E678&gt;0,+VLOOKUP($E678,'CODE GENERATOR'!$D:$AC,23,FALSE),0)</f>
        <v>2507_W_0243</v>
      </c>
      <c r="AC678" s="101" t="str">
        <f>IF(E678&gt;0,+VLOOKUP($E678,'CODE GENERATOR'!$D:$AC,24,FALSE),0)</f>
        <v>Cavaliers_Detay_36844</v>
      </c>
      <c r="AD678" s="101" t="str">
        <f>IF(E678&gt;0,+VLOOKUP($E678,'CODE GENERATOR'!$D:$AC,25,FALSE),0)</f>
        <v>2507_VW_Web_1</v>
      </c>
      <c r="AE678" s="101" t="str">
        <f>IF(E678&gt;0,+VLOOKUP($E678,'CODE GENERATOR'!$D:$AC,26,FALSE),0)</f>
        <v>Cavaliers_Detay_36845</v>
      </c>
      <c r="AF678" s="149" t="str">
        <f>IF($C678&gt;0,$C678&amp;" "&amp;$P678&amp;" "&amp;+VLOOKUP($C678,'STYLE NAMES'!$B:$AC,10,FALSE),"""")</f>
        <v>ALEA BLACK WOMEN'S KNEE GRIP PRO BREECHES</v>
      </c>
      <c r="AG678" s="101" t="str">
        <f>"Enjoy our "&amp;(AF678)&amp;"; "&amp;IF(C678&gt;0,+VLOOKUP($C678,'STYLE NAMES'!$B:$AC,11,FALSE),"")</f>
        <v>Enjoy our ALEA BLACK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8" s="101" t="str">
        <f>IF(C678&gt;0,+VLOOKUP($C678,'STYLE NAMES'!$B:$AC,12,FALSE),"")</f>
        <v>*Italian Premium fabric
*Extra-soft and comfortable technical jersey
*4-way stretch fabric
*Breathable and Quick Dry
*Wrinkle-free and Easy Care
*Knee Grip
Composition:
74% Micro PA /  26% Elasthane</v>
      </c>
      <c r="AI678" s="101" t="str">
        <f>IF(C678&gt;0,+VLOOKUP($C678,'STYLE NAMES'!$B:$AC,13,FALSE),"")</f>
        <v>Machine Wash at 30°C
Mild process
Iron at low temperature
Iron from REVERSE
Do NOT iron on logos or prints
Do not bleach
Do NOT Tumble Dry</v>
      </c>
      <c r="AJ678" s="149" t="str">
        <f>IF($C678&gt;0,$C678&amp;" "&amp;$P678&amp;" "&amp;+VLOOKUP($C678,'STYLE NAMES'!$B:$AC,14,FALSE),"""")</f>
        <v>ALEA BLACK KADIN PRO BİNİCİ PANTOLONU</v>
      </c>
      <c r="AK678" s="149" t="str">
        <f>"Cavalier SanMarco tarafından tasarlanan "&amp;(AJ678)&amp;"; "&amp;IF(C678&gt;0,+VLOOKUP($C678,'STYLE NAMES'!$B:$AC,15,FALSE),"")</f>
        <v>Cavalier SanMarco tarafından tasarlanan ALEA BLACK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8" s="149" t="str">
        <f>IF(C678&gt;0,+VLOOKUP($C678,'STYLE NAMES'!$B:$AC,16,FALSE),"")</f>
        <v>*İtalyan Premium kumaş
*Ekstra yumuşak ve konforlu teknik jarse
*4 yönlü esneme özelliği
*Nefes alabilir ve hızlı kurur
*Kırışmaz ve kolay bakım
*Diz Grip
Bileşimi:
%74 Mikro PA / %26 Elastan</v>
      </c>
      <c r="AM678" s="149" t="str">
        <f>IF(C678&gt;0,+VLOOKUP($C678,'STYLE NAMES'!$B:$AC,17,FALSE),"")</f>
        <v>Makinede 30°C' de Yıkayın
Hassas Yıkama
Ilık ütü yapın
Tersten ütüleyin
Logo ve baskıları ÜTÜLEMEYİN
Çamaşır suyu kullanmayın
Kurutma Makinesinde Kurutmayın</v>
      </c>
      <c r="AN678" s="149" t="str">
        <f>IF($C678&gt;0,$C678&amp;" "&amp;$P678&amp;" "&amp;+VLOOKUP($C678,'STYLE NAMES'!$B:$AC,18,FALSE),"""")</f>
        <v>ALEA BLACK PANTALONI KNEE GRIP PRO DA DONNA</v>
      </c>
      <c r="AO678" s="101" t="str">
        <f>"Disegnato da Cavalier SanMarco "&amp;(AN678)&amp;"; "&amp;IF(C678&gt;0,+VLOOKUP($C678,'STYLE NAMES'!$B:$AC,19,FALSE),"")</f>
        <v>Disegnato da Cavalier SanMarco ALEA BLACK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8" s="101" t="str">
        <f>IF(C678&gt;0,+VLOOKUP($C678,'STYLE NAMES'!$B:$AC,20,FALSE),"")</f>
        <v>*Tessuto premium italiano
*Jersey tecnico extra morbido e confortevole
*Tessuto elasticizzato in 4 direzioni
*Traspirante e ad asciugatura rapida
*Antipiega e facile da curare
*Knee Grip
Composizione:
74% Micro PA / 26% Elastan</v>
      </c>
      <c r="AQ678" s="101" t="str">
        <f>IF(C678&gt;0,+VLOOKUP($C678,'STYLE NAMES'!$B:$AC,21,FALSE),"")</f>
        <v>Lavare in lavatrice a 30°C Ciclo delicato 
Stirare a bassa temperatura
Stirare al rovescio 
Non stirare su loghi o stampe 
Non candeggiare 
Non asciugare in asciugatrice</v>
      </c>
      <c r="AR678" s="101">
        <f>IF(D678&gt;0,+VLOOKUP($C678,'STYLE NAMES'!$B:$AC,22,FALSE),"")</f>
        <v>0</v>
      </c>
      <c r="AS678" s="101">
        <f>IF(E678&gt;0,+VLOOKUP($C678,'STYLE NAMES'!$B:$AC,23,FALSE),"")</f>
        <v>0</v>
      </c>
      <c r="AT678" s="101">
        <f>IF(F678&gt;0,+VLOOKUP($C678,'STYLE NAMES'!$B:$AC,24,FALSE),"")</f>
        <v>0</v>
      </c>
      <c r="AU678" s="101">
        <f>IF(G678&gt;0,+VLOOKUP($C678,'STYLE NAMES'!$B:$AC,25,FALSE),"")</f>
        <v>0</v>
      </c>
      <c r="AV678" s="101" t="str">
        <f>+VLOOKUP($S678,'CODE GENERATOR'!$P:$AM,15,FALSE)</f>
        <v>R.TOPWN_CPL0078_PIQ0015WHTWHT</v>
      </c>
      <c r="AW678" s="101" t="str">
        <f>+VLOOKUP($S678,'CODE GENERATOR'!$P:$AM,16,FALSE)</f>
        <v>A.RACUX_BLT0015_BRD0012GRYBBL</v>
      </c>
      <c r="AX678" s="101" t="str">
        <f>+VLOOKUP($S678,'CODE GENERATOR'!$P:$AM,17,FALSE)</f>
        <v>A.RACAU_SOC0018_NYL00003XBST1</v>
      </c>
      <c r="AY678" s="101" t="str">
        <f>+VLOOKUP($S678,'CODE GENERATOR'!$P:$AM,18,FALSE)</f>
        <v>R.TOPWN_BLY0048_SUP0017BLKBLK</v>
      </c>
      <c r="AZ678" s="101" t="str">
        <f>+VLOOKUP($S678,'CODE GENERATOR'!$P:$AM,19,FALSE)</f>
        <v>R.TOPWN_CPL0040_PIQ0015WHTWHT</v>
      </c>
      <c r="BA678" s="101">
        <f>+VLOOKUP($S678,'CODE GENERATOR'!$P:$AM,20,FALSE)</f>
        <v>0</v>
      </c>
      <c r="BB678" s="101">
        <f>+VLOOKUP($S678,'CODE GENERATOR'!$P:$AM,21,FALSE)</f>
        <v>0</v>
      </c>
      <c r="BC678" s="101">
        <f>+VLOOKUP($S678,'CODE GENERATOR'!$P:$AM,22,FALSE)</f>
        <v>0</v>
      </c>
      <c r="BD678" s="101">
        <f>+VLOOKUP($S678,'CODE GENERATOR'!$P:$AM,23,FALSE)</f>
        <v>0</v>
      </c>
      <c r="BE678" s="101">
        <f>+VLOOKUP($S678,'CODE GENERATOR'!$P:$AM,24,FALSE)</f>
        <v>0</v>
      </c>
      <c r="BF678" s="101">
        <f>IF(C678&gt;0,+VLOOKUP(G678,'CATEGORY ID'!$A$1:$L$118,3,FALSE),"")</f>
        <v>30</v>
      </c>
      <c r="BG678" s="101">
        <f>IF(C678&gt;0,+VLOOKUP(H678,'CATEGORY ID'!$D$1:$L$118,3,FALSE),"")</f>
        <v>3</v>
      </c>
      <c r="BH678" s="101">
        <f>IF(C678&gt;0,+VLOOKUP((+H678&amp;I678),'CATEGORY ID'!$H$1:$I$121,2,FALSE),"")</f>
        <v>112</v>
      </c>
      <c r="BJ678" s="101">
        <f>IF(C678&gt;0,IF(COUNTIF('CATEGORY ID'!$K$1:$K$121,+H678&amp;K678) &gt; 0, +VLOOKUP(+H678&amp;K678,'CATEGORY ID'!$K$1:$L$121,2,FALSE),""),"")</f>
        <v>97</v>
      </c>
      <c r="BK678" s="101" t="str">
        <f>IF(C678&gt;0,IF(COUNTIF('CATEGORY ID'!$K$124:$K$165, +VLOOKUP(C678,'STYLE NAMES'!$B:$AE,30,FALSE)) &gt; 0, +VLOOKUP(VLOOKUP(C678,'STYLE NAMES'!$B:$AE,30,FALSE),'CATEGORY ID'!K:M,2,FALSE),""),"")</f>
        <v/>
      </c>
      <c r="BM678" s="101">
        <v>204</v>
      </c>
      <c r="BR678" s="101" t="str" cm="1">
        <f t="array" ref="BR678">IF(C678&gt;0,_xlfn.TEXTJOIN(";", TRUE,_xlfn.UNIQUE(_xlfn._xlws.FILTER(BF678:BQ678,(BF678:BQ678&gt;0)),TRUE,FALSE)),"")&amp;";"&amp;BS678</f>
        <v>30;3;112;97;204;</v>
      </c>
      <c r="BU678" s="106">
        <f>IF(C678&gt;0,+VLOOKUP($C678,'STYLE NAMES'!$B:$AC,26,FALSE),"")</f>
        <v>219.9</v>
      </c>
      <c r="BV678" s="106">
        <f>IF(C678&gt;0,+VLOOKUP($C678,'STYLE NAMES'!$B:$AC,27,FALSE),"")</f>
        <v>12090</v>
      </c>
      <c r="BW678" s="106">
        <f>IF(C678&gt;0,+VLOOKUP($C678,'STYLE NAMES'!$B:$AC,28,FALSE),"")</f>
        <v>252.88499999999999</v>
      </c>
      <c r="BY678"/>
      <c r="BZ678" s="101">
        <v>5</v>
      </c>
      <c r="CA678" s="137">
        <f t="shared" si="46"/>
        <v>1</v>
      </c>
      <c r="CB678" s="137" t="str">
        <f>+VLOOKUP(C678,'[2]STYLES &amp; MODELS MATRIX'!$A:$G,7,FALSE)</f>
        <v>AK</v>
      </c>
      <c r="CC678" s="137" t="str">
        <f>+VLOOKUP(C678,'[1]STYLES &amp; SIZE CHARTS'!$A:$H,8,FALSE)</f>
        <v>WB-BR1</v>
      </c>
      <c r="CD678" s="137">
        <v>1</v>
      </c>
      <c r="CE678" s="205"/>
      <c r="CF678" s="141"/>
    </row>
    <row r="679" spans="1:84" s="101" customFormat="1" ht="12" customHeight="1" x14ac:dyDescent="0.2">
      <c r="A679" s="102">
        <f t="shared" si="44"/>
        <v>8683711007319</v>
      </c>
      <c r="B679" s="101" t="s">
        <v>982</v>
      </c>
      <c r="C679" s="101" t="s">
        <v>1868</v>
      </c>
      <c r="D679" s="101" t="s">
        <v>1899</v>
      </c>
      <c r="E679" s="203" t="s">
        <v>2444</v>
      </c>
      <c r="F679" s="101" t="s">
        <v>2441</v>
      </c>
      <c r="G679" s="101" t="str">
        <f>IF(C679&gt;0,+VLOOKUP($C679,'STYLE NAMES'!$B:$AC,4,FALSE),"")</f>
        <v>RIDER</v>
      </c>
      <c r="H679" s="101" t="str">
        <f>IF(C679&gt;0,+VLOOKUP($C679,'STYLE NAMES'!$B:$AC,5,FALSE),"")</f>
        <v>WOMEN</v>
      </c>
      <c r="I679" s="101" t="str">
        <f>IF(C679&gt;0,+VLOOKUP($C679,'STYLE NAMES'!$B:$AC,6,FALSE),"")</f>
        <v>BOTTOMS</v>
      </c>
      <c r="J679" s="101" t="str">
        <f>IF(C679&gt;0,+VLOOKUP($C679,'STYLE NAMES'!$B:$AC,7,FALSE),"")</f>
        <v>WOMEN</v>
      </c>
      <c r="K679" s="101" t="str">
        <f>IF(C679&gt;0,+VLOOKUP($C679,'STYLE NAMES'!$B:$AC,8,FALSE),"")</f>
        <v>BREECHES</v>
      </c>
      <c r="L679" s="101" t="str">
        <f>IF(E679&gt;0,+VLOOKUP($E679,'CODE GENERATOR'!$D:$T,3,FALSE),"")</f>
        <v>A</v>
      </c>
      <c r="M679" s="101" t="str">
        <f>IF(E679&gt;0,+VLOOKUP($E679,'CODE GENERATOR'!$D:$T,4,FALSE),"")</f>
        <v>TECH JERSEY</v>
      </c>
      <c r="N679" s="101" t="str">
        <f>IF(E679&gt;0,+VLOOKUP($E679,'CODE GENERATOR'!$D:$T,6,FALSE),"")</f>
        <v>BLACK</v>
      </c>
      <c r="O679" s="101" t="str">
        <f>IF(E679&gt;0,+VLOOKUP($E679,'CODE GENERATOR'!$D:$T,7,FALSE),"")</f>
        <v>BLACK</v>
      </c>
      <c r="P679" s="101" t="str">
        <f t="shared" si="45"/>
        <v>BLACK</v>
      </c>
      <c r="Q679" s="104" t="str">
        <f>IF(E679&gt;0,+VLOOKUP($E679,'CODE GENERATOR'!$D:$T,11,FALSE),"")</f>
        <v>R.BOTWN_BRC0067</v>
      </c>
      <c r="R679" s="104" t="str">
        <f>IF(E679&gt;0,+VLOOKUP($E679,'CODE GENERATOR'!$D:$T,12,FALSE),"")</f>
        <v>TJR0027BLKBLK</v>
      </c>
      <c r="S679" s="104" t="str">
        <f>IF(E679&gt;0,+VLOOKUP($E679,'CODE GENERATOR'!$D:$T,13,FALSE),"")</f>
        <v>R.BOTWN_BRC0067_TJR0027BLKBLK</v>
      </c>
      <c r="T679" s="104" t="str">
        <f t="shared" si="43"/>
        <v>R.BOTWN_BRC0067_TJR0027BLKBLK_L / 40-42</v>
      </c>
      <c r="U679" s="105">
        <v>8683711007319</v>
      </c>
      <c r="V679" s="107" t="str" cm="1">
        <f t="array" ref="V679">_xlfn.TEXTJOIN(";", TRUE, _xlfn.UNIQUE(_xlfn._xlws.FILTER(P$3:P$10029, C$3:C$10029=C679)))</f>
        <v>WHITE;BEIGE;BLACK;NAVY;DARK GRAY;TAUPE;GREEN</v>
      </c>
      <c r="W679" s="107" t="str" cm="1">
        <f t="array" ref="W679">_xlfn.TEXTJOIN(";", TRUE, _xlfn.UNIQUE(_xlfn._xlws.FILTER(F$3:F$10029, C$3:C$10029=C679)))</f>
        <v>XXS / 32-34;XS / 34-36;S / 36-38;M / 38-40;L / 40-42;XL / 42-44</v>
      </c>
      <c r="X679" s="101" t="str">
        <f>IF(E679&gt;0,+VLOOKUP($E679,'CODE GENERATOR'!$D:$AC,19,FALSE),0)</f>
        <v>2507_G_cavalier_ghost_0021</v>
      </c>
      <c r="Y679" s="101" t="str">
        <f>IF(E679&gt;0,+VLOOKUP($E679,'CODE GENERATOR'!$D:$AC,20,FALSE),0)</f>
        <v>2507_G_cavalier_ghost_0022</v>
      </c>
      <c r="Z679" s="101" t="str">
        <f>IF(E679&gt;0,+VLOOKUP($E679,'CODE GENERATOR'!$D:$AC,21,FALSE),0)</f>
        <v>2507_W_0406</v>
      </c>
      <c r="AA679" s="101" t="str">
        <f>IF(E679&gt;0,+VLOOKUP($E679,'CODE GENERATOR'!$D:$AC,22,FALSE),0)</f>
        <v>2507_W_0709</v>
      </c>
      <c r="AB679" s="101" t="str">
        <f>IF(E679&gt;0,+VLOOKUP($E679,'CODE GENERATOR'!$D:$AC,23,FALSE),0)</f>
        <v>2507_W_0243</v>
      </c>
      <c r="AC679" s="101" t="str">
        <f>IF(E679&gt;0,+VLOOKUP($E679,'CODE GENERATOR'!$D:$AC,24,FALSE),0)</f>
        <v>Cavaliers_Detay_36844</v>
      </c>
      <c r="AD679" s="101" t="str">
        <f>IF(E679&gt;0,+VLOOKUP($E679,'CODE GENERATOR'!$D:$AC,25,FALSE),0)</f>
        <v>2507_VW_Web_1</v>
      </c>
      <c r="AE679" s="101" t="str">
        <f>IF(E679&gt;0,+VLOOKUP($E679,'CODE GENERATOR'!$D:$AC,26,FALSE),0)</f>
        <v>Cavaliers_Detay_36845</v>
      </c>
      <c r="AF679" s="149" t="str">
        <f>IF($C679&gt;0,$C679&amp;" "&amp;$P679&amp;" "&amp;+VLOOKUP($C679,'STYLE NAMES'!$B:$AC,10,FALSE),"""")</f>
        <v>ALEA BLACK WOMEN'S KNEE GRIP PRO BREECHES</v>
      </c>
      <c r="AG679" s="101" t="str">
        <f>"Enjoy our "&amp;(AF679)&amp;"; "&amp;IF(C679&gt;0,+VLOOKUP($C679,'STYLE NAMES'!$B:$AC,11,FALSE),"")</f>
        <v>Enjoy our ALEA BLACK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79" s="101" t="str">
        <f>IF(C679&gt;0,+VLOOKUP($C679,'STYLE NAMES'!$B:$AC,12,FALSE),"")</f>
        <v>*Italian Premium fabric
*Extra-soft and comfortable technical jersey
*4-way stretch fabric
*Breathable and Quick Dry
*Wrinkle-free and Easy Care
*Knee Grip
Composition:
74% Micro PA /  26% Elasthane</v>
      </c>
      <c r="AI679" s="101" t="str">
        <f>IF(C679&gt;0,+VLOOKUP($C679,'STYLE NAMES'!$B:$AC,13,FALSE),"")</f>
        <v>Machine Wash at 30°C
Mild process
Iron at low temperature
Iron from REVERSE
Do NOT iron on logos or prints
Do not bleach
Do NOT Tumble Dry</v>
      </c>
      <c r="AJ679" s="149" t="str">
        <f>IF($C679&gt;0,$C679&amp;" "&amp;$P679&amp;" "&amp;+VLOOKUP($C679,'STYLE NAMES'!$B:$AC,14,FALSE),"""")</f>
        <v>ALEA BLACK KADIN PRO BİNİCİ PANTOLONU</v>
      </c>
      <c r="AK679" s="149" t="str">
        <f>"Cavalier SanMarco tarafından tasarlanan "&amp;(AJ679)&amp;"; "&amp;IF(C679&gt;0,+VLOOKUP($C679,'STYLE NAMES'!$B:$AC,15,FALSE),"")</f>
        <v>Cavalier SanMarco tarafından tasarlanan ALEA BLACK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79" s="149" t="str">
        <f>IF(C679&gt;0,+VLOOKUP($C679,'STYLE NAMES'!$B:$AC,16,FALSE),"")</f>
        <v>*İtalyan Premium kumaş
*Ekstra yumuşak ve konforlu teknik jarse
*4 yönlü esneme özelliği
*Nefes alabilir ve hızlı kurur
*Kırışmaz ve kolay bakım
*Diz Grip
Bileşimi:
%74 Mikro PA / %26 Elastan</v>
      </c>
      <c r="AM679" s="149" t="str">
        <f>IF(C679&gt;0,+VLOOKUP($C679,'STYLE NAMES'!$B:$AC,17,FALSE),"")</f>
        <v>Makinede 30°C' de Yıkayın
Hassas Yıkama
Ilık ütü yapın
Tersten ütüleyin
Logo ve baskıları ÜTÜLEMEYİN
Çamaşır suyu kullanmayın
Kurutma Makinesinde Kurutmayın</v>
      </c>
      <c r="AN679" s="149" t="str">
        <f>IF($C679&gt;0,$C679&amp;" "&amp;$P679&amp;" "&amp;+VLOOKUP($C679,'STYLE NAMES'!$B:$AC,18,FALSE),"""")</f>
        <v>ALEA BLACK PANTALONI KNEE GRIP PRO DA DONNA</v>
      </c>
      <c r="AO679" s="101" t="str">
        <f>"Disegnato da Cavalier SanMarco "&amp;(AN679)&amp;"; "&amp;IF(C679&gt;0,+VLOOKUP($C679,'STYLE NAMES'!$B:$AC,19,FALSE),"")</f>
        <v>Disegnato da Cavalier SanMarco ALEA BLACK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79" s="101" t="str">
        <f>IF(C679&gt;0,+VLOOKUP($C679,'STYLE NAMES'!$B:$AC,20,FALSE),"")</f>
        <v>*Tessuto premium italiano
*Jersey tecnico extra morbido e confortevole
*Tessuto elasticizzato in 4 direzioni
*Traspirante e ad asciugatura rapida
*Antipiega e facile da curare
*Knee Grip
Composizione:
74% Micro PA / 26% Elastan</v>
      </c>
      <c r="AQ679" s="101" t="str">
        <f>IF(C679&gt;0,+VLOOKUP($C679,'STYLE NAMES'!$B:$AC,21,FALSE),"")</f>
        <v>Lavare in lavatrice a 30°C Ciclo delicato 
Stirare a bassa temperatura
Stirare al rovescio 
Non stirare su loghi o stampe 
Non candeggiare 
Non asciugare in asciugatrice</v>
      </c>
      <c r="AR679" s="101">
        <f>IF(D679&gt;0,+VLOOKUP($C679,'STYLE NAMES'!$B:$AC,22,FALSE),"")</f>
        <v>0</v>
      </c>
      <c r="AS679" s="101">
        <f>IF(E679&gt;0,+VLOOKUP($C679,'STYLE NAMES'!$B:$AC,23,FALSE),"")</f>
        <v>0</v>
      </c>
      <c r="AT679" s="101">
        <f>IF(F679&gt;0,+VLOOKUP($C679,'STYLE NAMES'!$B:$AC,24,FALSE),"")</f>
        <v>0</v>
      </c>
      <c r="AU679" s="101">
        <f>IF(G679&gt;0,+VLOOKUP($C679,'STYLE NAMES'!$B:$AC,25,FALSE),"")</f>
        <v>0</v>
      </c>
      <c r="AV679" s="101" t="str">
        <f>+VLOOKUP($S679,'CODE GENERATOR'!$P:$AM,15,FALSE)</f>
        <v>R.TOPWN_CPL0078_PIQ0015WHTWHT</v>
      </c>
      <c r="AW679" s="101" t="str">
        <f>+VLOOKUP($S679,'CODE GENERATOR'!$P:$AM,16,FALSE)</f>
        <v>A.RACUX_BLT0015_BRD0012GRYBBL</v>
      </c>
      <c r="AX679" s="101" t="str">
        <f>+VLOOKUP($S679,'CODE GENERATOR'!$P:$AM,17,FALSE)</f>
        <v>A.RACAU_SOC0018_NYL00003XBST1</v>
      </c>
      <c r="AY679" s="101" t="str">
        <f>+VLOOKUP($S679,'CODE GENERATOR'!$P:$AM,18,FALSE)</f>
        <v>R.TOPWN_BLY0048_SUP0017BLKBLK</v>
      </c>
      <c r="AZ679" s="101" t="str">
        <f>+VLOOKUP($S679,'CODE GENERATOR'!$P:$AM,19,FALSE)</f>
        <v>R.TOPWN_CPL0040_PIQ0015WHTWHT</v>
      </c>
      <c r="BA679" s="101">
        <f>+VLOOKUP($S679,'CODE GENERATOR'!$P:$AM,20,FALSE)</f>
        <v>0</v>
      </c>
      <c r="BB679" s="101">
        <f>+VLOOKUP($S679,'CODE GENERATOR'!$P:$AM,21,FALSE)</f>
        <v>0</v>
      </c>
      <c r="BC679" s="101">
        <f>+VLOOKUP($S679,'CODE GENERATOR'!$P:$AM,22,FALSE)</f>
        <v>0</v>
      </c>
      <c r="BD679" s="101">
        <f>+VLOOKUP($S679,'CODE GENERATOR'!$P:$AM,23,FALSE)</f>
        <v>0</v>
      </c>
      <c r="BE679" s="101">
        <f>+VLOOKUP($S679,'CODE GENERATOR'!$P:$AM,24,FALSE)</f>
        <v>0</v>
      </c>
      <c r="BF679" s="101">
        <f>IF(C679&gt;0,+VLOOKUP(G679,'CATEGORY ID'!$A$1:$L$118,3,FALSE),"")</f>
        <v>30</v>
      </c>
      <c r="BG679" s="101">
        <f>IF(C679&gt;0,+VLOOKUP(H679,'CATEGORY ID'!$D$1:$L$118,3,FALSE),"")</f>
        <v>3</v>
      </c>
      <c r="BH679" s="101">
        <f>IF(C679&gt;0,+VLOOKUP((+H679&amp;I679),'CATEGORY ID'!$H$1:$I$121,2,FALSE),"")</f>
        <v>112</v>
      </c>
      <c r="BJ679" s="101">
        <f>IF(C679&gt;0,IF(COUNTIF('CATEGORY ID'!$K$1:$K$121,+H679&amp;K679) &gt; 0, +VLOOKUP(+H679&amp;K679,'CATEGORY ID'!$K$1:$L$121,2,FALSE),""),"")</f>
        <v>97</v>
      </c>
      <c r="BK679" s="101" t="str">
        <f>IF(C679&gt;0,IF(COUNTIF('CATEGORY ID'!$K$124:$K$165, +VLOOKUP(C679,'STYLE NAMES'!$B:$AE,30,FALSE)) &gt; 0, +VLOOKUP(VLOOKUP(C679,'STYLE NAMES'!$B:$AE,30,FALSE),'CATEGORY ID'!K:M,2,FALSE),""),"")</f>
        <v/>
      </c>
      <c r="BM679" s="101">
        <v>204</v>
      </c>
      <c r="BR679" s="101" t="str" cm="1">
        <f t="array" ref="BR679">IF(C679&gt;0,_xlfn.TEXTJOIN(";", TRUE,_xlfn.UNIQUE(_xlfn._xlws.FILTER(BF679:BQ679,(BF679:BQ679&gt;0)),TRUE,FALSE)),"")&amp;";"&amp;BS679</f>
        <v>30;3;112;97;204;</v>
      </c>
      <c r="BU679" s="106">
        <f>IF(C679&gt;0,+VLOOKUP($C679,'STYLE NAMES'!$B:$AC,26,FALSE),"")</f>
        <v>219.9</v>
      </c>
      <c r="BV679" s="106">
        <f>IF(C679&gt;0,+VLOOKUP($C679,'STYLE NAMES'!$B:$AC,27,FALSE),"")</f>
        <v>12090</v>
      </c>
      <c r="BW679" s="106">
        <f>IF(C679&gt;0,+VLOOKUP($C679,'STYLE NAMES'!$B:$AC,28,FALSE),"")</f>
        <v>252.88499999999999</v>
      </c>
      <c r="BY679"/>
      <c r="BZ679" s="101">
        <v>0</v>
      </c>
      <c r="CA679" s="137">
        <f t="shared" si="46"/>
        <v>1</v>
      </c>
      <c r="CB679" s="137" t="str">
        <f>+VLOOKUP(C679,'[2]STYLES &amp; MODELS MATRIX'!$A:$G,7,FALSE)</f>
        <v>AK</v>
      </c>
      <c r="CC679" s="137" t="str">
        <f>+VLOOKUP(C679,'[1]STYLES &amp; SIZE CHARTS'!$A:$H,8,FALSE)</f>
        <v>WB-BR1</v>
      </c>
      <c r="CD679" s="137">
        <v>1</v>
      </c>
      <c r="CE679" s="205"/>
      <c r="CF679" s="141"/>
    </row>
    <row r="680" spans="1:84" s="101" customFormat="1" ht="12" customHeight="1" x14ac:dyDescent="0.2">
      <c r="A680" s="102">
        <f t="shared" si="44"/>
        <v>8683711007326</v>
      </c>
      <c r="B680" s="101" t="s">
        <v>982</v>
      </c>
      <c r="C680" s="101" t="s">
        <v>1868</v>
      </c>
      <c r="D680" s="101" t="s">
        <v>1899</v>
      </c>
      <c r="E680" s="203" t="s">
        <v>2444</v>
      </c>
      <c r="F680" s="101" t="s">
        <v>2442</v>
      </c>
      <c r="G680" s="101" t="str">
        <f>IF(C680&gt;0,+VLOOKUP($C680,'STYLE NAMES'!$B:$AC,4,FALSE),"")</f>
        <v>RIDER</v>
      </c>
      <c r="H680" s="101" t="str">
        <f>IF(C680&gt;0,+VLOOKUP($C680,'STYLE NAMES'!$B:$AC,5,FALSE),"")</f>
        <v>WOMEN</v>
      </c>
      <c r="I680" s="101" t="str">
        <f>IF(C680&gt;0,+VLOOKUP($C680,'STYLE NAMES'!$B:$AC,6,FALSE),"")</f>
        <v>BOTTOMS</v>
      </c>
      <c r="J680" s="101" t="str">
        <f>IF(C680&gt;0,+VLOOKUP($C680,'STYLE NAMES'!$B:$AC,7,FALSE),"")</f>
        <v>WOMEN</v>
      </c>
      <c r="K680" s="101" t="str">
        <f>IF(C680&gt;0,+VLOOKUP($C680,'STYLE NAMES'!$B:$AC,8,FALSE),"")</f>
        <v>BREECHES</v>
      </c>
      <c r="L680" s="101" t="str">
        <f>IF(E680&gt;0,+VLOOKUP($E680,'CODE GENERATOR'!$D:$T,3,FALSE),"")</f>
        <v>A</v>
      </c>
      <c r="M680" s="101" t="str">
        <f>IF(E680&gt;0,+VLOOKUP($E680,'CODE GENERATOR'!$D:$T,4,FALSE),"")</f>
        <v>TECH JERSEY</v>
      </c>
      <c r="N680" s="101" t="str">
        <f>IF(E680&gt;0,+VLOOKUP($E680,'CODE GENERATOR'!$D:$T,6,FALSE),"")</f>
        <v>BLACK</v>
      </c>
      <c r="O680" s="101" t="str">
        <f>IF(E680&gt;0,+VLOOKUP($E680,'CODE GENERATOR'!$D:$T,7,FALSE),"")</f>
        <v>BLACK</v>
      </c>
      <c r="P680" s="101" t="str">
        <f t="shared" si="45"/>
        <v>BLACK</v>
      </c>
      <c r="Q680" s="104" t="str">
        <f>IF(E680&gt;0,+VLOOKUP($E680,'CODE GENERATOR'!$D:$T,11,FALSE),"")</f>
        <v>R.BOTWN_BRC0067</v>
      </c>
      <c r="R680" s="104" t="str">
        <f>IF(E680&gt;0,+VLOOKUP($E680,'CODE GENERATOR'!$D:$T,12,FALSE),"")</f>
        <v>TJR0027BLKBLK</v>
      </c>
      <c r="S680" s="104" t="str">
        <f>IF(E680&gt;0,+VLOOKUP($E680,'CODE GENERATOR'!$D:$T,13,FALSE),"")</f>
        <v>R.BOTWN_BRC0067_TJR0027BLKBLK</v>
      </c>
      <c r="T680" s="104" t="str">
        <f t="shared" si="43"/>
        <v>R.BOTWN_BRC0067_TJR0027BLKBLK_XL / 42-44</v>
      </c>
      <c r="U680" s="105">
        <v>8683711007326</v>
      </c>
      <c r="V680" s="107" t="str" cm="1">
        <f t="array" ref="V680">_xlfn.TEXTJOIN(";", TRUE, _xlfn.UNIQUE(_xlfn._xlws.FILTER(P$3:P$10029, C$3:C$10029=C680)))</f>
        <v>WHITE;BEIGE;BLACK;NAVY;DARK GRAY;TAUPE;GREEN</v>
      </c>
      <c r="W680" s="107" t="str" cm="1">
        <f t="array" ref="W680">_xlfn.TEXTJOIN(";", TRUE, _xlfn.UNIQUE(_xlfn._xlws.FILTER(F$3:F$10029, C$3:C$10029=C680)))</f>
        <v>XXS / 32-34;XS / 34-36;S / 36-38;M / 38-40;L / 40-42;XL / 42-44</v>
      </c>
      <c r="X680" s="101" t="str">
        <f>IF(E680&gt;0,+VLOOKUP($E680,'CODE GENERATOR'!$D:$AC,19,FALSE),0)</f>
        <v>2507_G_cavalier_ghost_0021</v>
      </c>
      <c r="Y680" s="101" t="str">
        <f>IF(E680&gt;0,+VLOOKUP($E680,'CODE GENERATOR'!$D:$AC,20,FALSE),0)</f>
        <v>2507_G_cavalier_ghost_0022</v>
      </c>
      <c r="Z680" s="101" t="str">
        <f>IF(E680&gt;0,+VLOOKUP($E680,'CODE GENERATOR'!$D:$AC,21,FALSE),0)</f>
        <v>2507_W_0406</v>
      </c>
      <c r="AA680" s="101" t="str">
        <f>IF(E680&gt;0,+VLOOKUP($E680,'CODE GENERATOR'!$D:$AC,22,FALSE),0)</f>
        <v>2507_W_0709</v>
      </c>
      <c r="AB680" s="101" t="str">
        <f>IF(E680&gt;0,+VLOOKUP($E680,'CODE GENERATOR'!$D:$AC,23,FALSE),0)</f>
        <v>2507_W_0243</v>
      </c>
      <c r="AC680" s="101" t="str">
        <f>IF(E680&gt;0,+VLOOKUP($E680,'CODE GENERATOR'!$D:$AC,24,FALSE),0)</f>
        <v>Cavaliers_Detay_36844</v>
      </c>
      <c r="AD680" s="101" t="str">
        <f>IF(E680&gt;0,+VLOOKUP($E680,'CODE GENERATOR'!$D:$AC,25,FALSE),0)</f>
        <v>2507_VW_Web_1</v>
      </c>
      <c r="AE680" s="101" t="str">
        <f>IF(E680&gt;0,+VLOOKUP($E680,'CODE GENERATOR'!$D:$AC,26,FALSE),0)</f>
        <v>Cavaliers_Detay_36845</v>
      </c>
      <c r="AF680" s="149" t="str">
        <f>IF($C680&gt;0,$C680&amp;" "&amp;$P680&amp;" "&amp;+VLOOKUP($C680,'STYLE NAMES'!$B:$AC,10,FALSE),"""")</f>
        <v>ALEA BLACK WOMEN'S KNEE GRIP PRO BREECHES</v>
      </c>
      <c r="AG680" s="101" t="str">
        <f>"Enjoy our "&amp;(AF680)&amp;"; "&amp;IF(C680&gt;0,+VLOOKUP($C680,'STYLE NAMES'!$B:$AC,11,FALSE),"")</f>
        <v>Enjoy our ALEA BLACK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0" s="101" t="str">
        <f>IF(C680&gt;0,+VLOOKUP($C680,'STYLE NAMES'!$B:$AC,12,FALSE),"")</f>
        <v>*Italian Premium fabric
*Extra-soft and comfortable technical jersey
*4-way stretch fabric
*Breathable and Quick Dry
*Wrinkle-free and Easy Care
*Knee Grip
Composition:
74% Micro PA /  26% Elasthane</v>
      </c>
      <c r="AI680" s="101" t="str">
        <f>IF(C680&gt;0,+VLOOKUP($C680,'STYLE NAMES'!$B:$AC,13,FALSE),"")</f>
        <v>Machine Wash at 30°C
Mild process
Iron at low temperature
Iron from REVERSE
Do NOT iron on logos or prints
Do not bleach
Do NOT Tumble Dry</v>
      </c>
      <c r="AJ680" s="149" t="str">
        <f>IF($C680&gt;0,$C680&amp;" "&amp;$P680&amp;" "&amp;+VLOOKUP($C680,'STYLE NAMES'!$B:$AC,14,FALSE),"""")</f>
        <v>ALEA BLACK KADIN PRO BİNİCİ PANTOLONU</v>
      </c>
      <c r="AK680" s="149" t="str">
        <f>"Cavalier SanMarco tarafından tasarlanan "&amp;(AJ680)&amp;"; "&amp;IF(C680&gt;0,+VLOOKUP($C680,'STYLE NAMES'!$B:$AC,15,FALSE),"")</f>
        <v>Cavalier SanMarco tarafından tasarlanan ALEA BLACK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0" s="149" t="str">
        <f>IF(C680&gt;0,+VLOOKUP($C680,'STYLE NAMES'!$B:$AC,16,FALSE),"")</f>
        <v>*İtalyan Premium kumaş
*Ekstra yumuşak ve konforlu teknik jarse
*4 yönlü esneme özelliği
*Nefes alabilir ve hızlı kurur
*Kırışmaz ve kolay bakım
*Diz Grip
Bileşimi:
%74 Mikro PA / %26 Elastan</v>
      </c>
      <c r="AM680" s="149" t="str">
        <f>IF(C680&gt;0,+VLOOKUP($C680,'STYLE NAMES'!$B:$AC,17,FALSE),"")</f>
        <v>Makinede 30°C' de Yıkayın
Hassas Yıkama
Ilık ütü yapın
Tersten ütüleyin
Logo ve baskıları ÜTÜLEMEYİN
Çamaşır suyu kullanmayın
Kurutma Makinesinde Kurutmayın</v>
      </c>
      <c r="AN680" s="149" t="str">
        <f>IF($C680&gt;0,$C680&amp;" "&amp;$P680&amp;" "&amp;+VLOOKUP($C680,'STYLE NAMES'!$B:$AC,18,FALSE),"""")</f>
        <v>ALEA BLACK PANTALONI KNEE GRIP PRO DA DONNA</v>
      </c>
      <c r="AO680" s="101" t="str">
        <f>"Disegnato da Cavalier SanMarco "&amp;(AN680)&amp;"; "&amp;IF(C680&gt;0,+VLOOKUP($C680,'STYLE NAMES'!$B:$AC,19,FALSE),"")</f>
        <v>Disegnato da Cavalier SanMarco ALEA BLACK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0" s="101" t="str">
        <f>IF(C680&gt;0,+VLOOKUP($C680,'STYLE NAMES'!$B:$AC,20,FALSE),"")</f>
        <v>*Tessuto premium italiano
*Jersey tecnico extra morbido e confortevole
*Tessuto elasticizzato in 4 direzioni
*Traspirante e ad asciugatura rapida
*Antipiega e facile da curare
*Knee Grip
Composizione:
74% Micro PA / 26% Elastan</v>
      </c>
      <c r="AQ680" s="101" t="str">
        <f>IF(C680&gt;0,+VLOOKUP($C680,'STYLE NAMES'!$B:$AC,21,FALSE),"")</f>
        <v>Lavare in lavatrice a 30°C Ciclo delicato 
Stirare a bassa temperatura
Stirare al rovescio 
Non stirare su loghi o stampe 
Non candeggiare 
Non asciugare in asciugatrice</v>
      </c>
      <c r="AR680" s="101">
        <f>IF(D680&gt;0,+VLOOKUP($C680,'STYLE NAMES'!$B:$AC,22,FALSE),"")</f>
        <v>0</v>
      </c>
      <c r="AS680" s="101">
        <f>IF(E680&gt;0,+VLOOKUP($C680,'STYLE NAMES'!$B:$AC,23,FALSE),"")</f>
        <v>0</v>
      </c>
      <c r="AT680" s="101">
        <f>IF(F680&gt;0,+VLOOKUP($C680,'STYLE NAMES'!$B:$AC,24,FALSE),"")</f>
        <v>0</v>
      </c>
      <c r="AU680" s="101">
        <f>IF(G680&gt;0,+VLOOKUP($C680,'STYLE NAMES'!$B:$AC,25,FALSE),"")</f>
        <v>0</v>
      </c>
      <c r="AV680" s="101" t="str">
        <f>+VLOOKUP($S680,'CODE GENERATOR'!$P:$AM,15,FALSE)</f>
        <v>R.TOPWN_CPL0078_PIQ0015WHTWHT</v>
      </c>
      <c r="AW680" s="101" t="str">
        <f>+VLOOKUP($S680,'CODE GENERATOR'!$P:$AM,16,FALSE)</f>
        <v>A.RACUX_BLT0015_BRD0012GRYBBL</v>
      </c>
      <c r="AX680" s="101" t="str">
        <f>+VLOOKUP($S680,'CODE GENERATOR'!$P:$AM,17,FALSE)</f>
        <v>A.RACAU_SOC0018_NYL00003XBST1</v>
      </c>
      <c r="AY680" s="101" t="str">
        <f>+VLOOKUP($S680,'CODE GENERATOR'!$P:$AM,18,FALSE)</f>
        <v>R.TOPWN_BLY0048_SUP0017BLKBLK</v>
      </c>
      <c r="AZ680" s="101" t="str">
        <f>+VLOOKUP($S680,'CODE GENERATOR'!$P:$AM,19,FALSE)</f>
        <v>R.TOPWN_CPL0040_PIQ0015WHTWHT</v>
      </c>
      <c r="BA680" s="101">
        <f>+VLOOKUP($S680,'CODE GENERATOR'!$P:$AM,20,FALSE)</f>
        <v>0</v>
      </c>
      <c r="BB680" s="101">
        <f>+VLOOKUP($S680,'CODE GENERATOR'!$P:$AM,21,FALSE)</f>
        <v>0</v>
      </c>
      <c r="BC680" s="101">
        <f>+VLOOKUP($S680,'CODE GENERATOR'!$P:$AM,22,FALSE)</f>
        <v>0</v>
      </c>
      <c r="BD680" s="101">
        <f>+VLOOKUP($S680,'CODE GENERATOR'!$P:$AM,23,FALSE)</f>
        <v>0</v>
      </c>
      <c r="BE680" s="101">
        <f>+VLOOKUP($S680,'CODE GENERATOR'!$P:$AM,24,FALSE)</f>
        <v>0</v>
      </c>
      <c r="BF680" s="101">
        <f>IF(C680&gt;0,+VLOOKUP(G680,'CATEGORY ID'!$A$1:$L$118,3,FALSE),"")</f>
        <v>30</v>
      </c>
      <c r="BG680" s="101">
        <f>IF(C680&gt;0,+VLOOKUP(H680,'CATEGORY ID'!$D$1:$L$118,3,FALSE),"")</f>
        <v>3</v>
      </c>
      <c r="BH680" s="101">
        <f>IF(C680&gt;0,+VLOOKUP((+H680&amp;I680),'CATEGORY ID'!$H$1:$I$121,2,FALSE),"")</f>
        <v>112</v>
      </c>
      <c r="BJ680" s="101">
        <f>IF(C680&gt;0,IF(COUNTIF('CATEGORY ID'!$K$1:$K$121,+H680&amp;K680) &gt; 0, +VLOOKUP(+H680&amp;K680,'CATEGORY ID'!$K$1:$L$121,2,FALSE),""),"")</f>
        <v>97</v>
      </c>
      <c r="BK680" s="101" t="str">
        <f>IF(C680&gt;0,IF(COUNTIF('CATEGORY ID'!$K$124:$K$165, +VLOOKUP(C680,'STYLE NAMES'!$B:$AE,30,FALSE)) &gt; 0, +VLOOKUP(VLOOKUP(C680,'STYLE NAMES'!$B:$AE,30,FALSE),'CATEGORY ID'!K:M,2,FALSE),""),"")</f>
        <v/>
      </c>
      <c r="BM680" s="101">
        <v>204</v>
      </c>
      <c r="BR680" s="101" t="str" cm="1">
        <f t="array" ref="BR680">IF(C680&gt;0,_xlfn.TEXTJOIN(";", TRUE,_xlfn.UNIQUE(_xlfn._xlws.FILTER(BF680:BQ680,(BF680:BQ680&gt;0)),TRUE,FALSE)),"")&amp;";"&amp;BS680</f>
        <v>30;3;112;97;204;</v>
      </c>
      <c r="BU680" s="106">
        <f>IF(C680&gt;0,+VLOOKUP($C680,'STYLE NAMES'!$B:$AC,26,FALSE),"")</f>
        <v>219.9</v>
      </c>
      <c r="BV680" s="106">
        <f>IF(C680&gt;0,+VLOOKUP($C680,'STYLE NAMES'!$B:$AC,27,FALSE),"")</f>
        <v>12090</v>
      </c>
      <c r="BW680" s="106">
        <f>IF(C680&gt;0,+VLOOKUP($C680,'STYLE NAMES'!$B:$AC,28,FALSE),"")</f>
        <v>252.88499999999999</v>
      </c>
      <c r="BY680"/>
      <c r="BZ680" s="101">
        <v>5</v>
      </c>
      <c r="CA680" s="137">
        <f t="shared" si="46"/>
        <v>1</v>
      </c>
      <c r="CB680" s="137" t="str">
        <f>+VLOOKUP(C680,'[2]STYLES &amp; MODELS MATRIX'!$A:$G,7,FALSE)</f>
        <v>AK</v>
      </c>
      <c r="CC680" s="137" t="str">
        <f>+VLOOKUP(C680,'[1]STYLES &amp; SIZE CHARTS'!$A:$H,8,FALSE)</f>
        <v>WB-BR1</v>
      </c>
      <c r="CD680" s="137">
        <v>1</v>
      </c>
      <c r="CE680" s="205"/>
      <c r="CF680" s="141"/>
    </row>
    <row r="681" spans="1:84" s="101" customFormat="1" ht="12" customHeight="1" x14ac:dyDescent="0.2">
      <c r="A681" s="102">
        <f t="shared" si="44"/>
        <v>8683711007333</v>
      </c>
      <c r="B681" s="101" t="s">
        <v>982</v>
      </c>
      <c r="C681" s="101" t="s">
        <v>1868</v>
      </c>
      <c r="D681" s="101" t="s">
        <v>1899</v>
      </c>
      <c r="E681" s="203" t="s">
        <v>2445</v>
      </c>
      <c r="F681" s="101" t="s">
        <v>2437</v>
      </c>
      <c r="G681" s="101" t="str">
        <f>IF(C681&gt;0,+VLOOKUP($C681,'STYLE NAMES'!$B:$AC,4,FALSE),"")</f>
        <v>RIDER</v>
      </c>
      <c r="H681" s="101" t="str">
        <f>IF(C681&gt;0,+VLOOKUP($C681,'STYLE NAMES'!$B:$AC,5,FALSE),"")</f>
        <v>WOMEN</v>
      </c>
      <c r="I681" s="101" t="str">
        <f>IF(C681&gt;0,+VLOOKUP($C681,'STYLE NAMES'!$B:$AC,6,FALSE),"")</f>
        <v>BOTTOMS</v>
      </c>
      <c r="J681" s="101" t="str">
        <f>IF(C681&gt;0,+VLOOKUP($C681,'STYLE NAMES'!$B:$AC,7,FALSE),"")</f>
        <v>WOMEN</v>
      </c>
      <c r="K681" s="101" t="str">
        <f>IF(C681&gt;0,+VLOOKUP($C681,'STYLE NAMES'!$B:$AC,8,FALSE),"")</f>
        <v>BREECHES</v>
      </c>
      <c r="L681" s="101" t="str">
        <f>IF(E681&gt;0,+VLOOKUP($E681,'CODE GENERATOR'!$D:$T,3,FALSE),"")</f>
        <v>A</v>
      </c>
      <c r="M681" s="101" t="str">
        <f>IF(E681&gt;0,+VLOOKUP($E681,'CODE GENERATOR'!$D:$T,4,FALSE),"")</f>
        <v>TECH JERSEY</v>
      </c>
      <c r="N681" s="101" t="str">
        <f>IF(E681&gt;0,+VLOOKUP($E681,'CODE GENERATOR'!$D:$T,6,FALSE),"")</f>
        <v>NAVY</v>
      </c>
      <c r="O681" s="101" t="str">
        <f>IF(E681&gt;0,+VLOOKUP($E681,'CODE GENERATOR'!$D:$T,7,FALSE),"")</f>
        <v>NAVY</v>
      </c>
      <c r="P681" s="101" t="str">
        <f t="shared" si="45"/>
        <v>NAVY</v>
      </c>
      <c r="Q681" s="104" t="str">
        <f>IF(E681&gt;0,+VLOOKUP($E681,'CODE GENERATOR'!$D:$T,11,FALSE),"")</f>
        <v>R.BOTWN_BRC0067</v>
      </c>
      <c r="R681" s="104" t="str">
        <f>IF(E681&gt;0,+VLOOKUP($E681,'CODE GENERATOR'!$D:$T,12,FALSE),"")</f>
        <v>TJR0027NAVNAV</v>
      </c>
      <c r="S681" s="104" t="str">
        <f>IF(E681&gt;0,+VLOOKUP($E681,'CODE GENERATOR'!$D:$T,13,FALSE),"")</f>
        <v>R.BOTWN_BRC0067_TJR0027NAVNAV</v>
      </c>
      <c r="T681" s="104" t="str">
        <f t="shared" si="43"/>
        <v>R.BOTWN_BRC0067_TJR0027NAVNAV_XXS / 32-34</v>
      </c>
      <c r="U681" s="105">
        <v>8683711007333</v>
      </c>
      <c r="V681" s="107" t="str" cm="1">
        <f t="array" ref="V681">_xlfn.TEXTJOIN(";", TRUE, _xlfn.UNIQUE(_xlfn._xlws.FILTER(P$3:P$10029, C$3:C$10029=C681)))</f>
        <v>WHITE;BEIGE;BLACK;NAVY;DARK GRAY;TAUPE;GREEN</v>
      </c>
      <c r="W681" s="107" t="str" cm="1">
        <f t="array" ref="W681">_xlfn.TEXTJOIN(";", TRUE, _xlfn.UNIQUE(_xlfn._xlws.FILTER(F$3:F$10029, C$3:C$10029=C681)))</f>
        <v>XXS / 32-34;XS / 34-36;S / 36-38;M / 38-40;L / 40-42;XL / 42-44</v>
      </c>
      <c r="X681" s="101" t="str">
        <f>IF(E681&gt;0,+VLOOKUP($E681,'CODE GENERATOR'!$D:$AC,19,FALSE),0)</f>
        <v>2507_G_cavalier_ghost_0015</v>
      </c>
      <c r="Y681" s="101" t="str">
        <f>IF(E681&gt;0,+VLOOKUP($E681,'CODE GENERATOR'!$D:$AC,20,FALSE),0)</f>
        <v>2507_G_cavalier_ghost_0016</v>
      </c>
      <c r="Z681" s="101" t="str">
        <f>IF(E681&gt;0,+VLOOKUP($E681,'CODE GENERATOR'!$D:$AC,21,FALSE),0)</f>
        <v>2507_W_1322</v>
      </c>
      <c r="AA681" s="101" t="str">
        <f>IF(E681&gt;0,+VLOOKUP($E681,'CODE GENERATOR'!$D:$AC,22,FALSE),0)</f>
        <v>2507_W_1225</v>
      </c>
      <c r="AB681" s="101" t="str">
        <f>IF(E681&gt;0,+VLOOKUP($E681,'CODE GENERATOR'!$D:$AC,23,FALSE),0)</f>
        <v>2507_W_1267</v>
      </c>
      <c r="AC681" s="101" t="str">
        <f>IF(E681&gt;0,+VLOOKUP($E681,'CODE GENERATOR'!$D:$AC,24,FALSE),0)</f>
        <v>Cavaliers_Detay_36829</v>
      </c>
      <c r="AD681" s="101" t="str">
        <f>IF(E681&gt;0,+VLOOKUP($E681,'CODE GENERATOR'!$D:$AC,25,FALSE),0)</f>
        <v>2507_VW_Web_22</v>
      </c>
      <c r="AE681" s="101" t="str">
        <f>IF(E681&gt;0,+VLOOKUP($E681,'CODE GENERATOR'!$D:$AC,26,FALSE),0)</f>
        <v>Cavaliers_Detay_36830</v>
      </c>
      <c r="AF681" s="149" t="str">
        <f>IF($C681&gt;0,$C681&amp;" "&amp;$P681&amp;" "&amp;+VLOOKUP($C681,'STYLE NAMES'!$B:$AC,10,FALSE),"""")</f>
        <v>ALEA NAVY WOMEN'S KNEE GRIP PRO BREECHES</v>
      </c>
      <c r="AG681" s="101" t="str">
        <f>"Enjoy our "&amp;(AF681)&amp;"; "&amp;IF(C681&gt;0,+VLOOKUP($C681,'STYLE NAMES'!$B:$AC,11,FALSE),"")</f>
        <v>Enjoy our ALEA NAVY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1" s="101" t="str">
        <f>IF(C681&gt;0,+VLOOKUP($C681,'STYLE NAMES'!$B:$AC,12,FALSE),"")</f>
        <v>*Italian Premium fabric
*Extra-soft and comfortable technical jersey
*4-way stretch fabric
*Breathable and Quick Dry
*Wrinkle-free and Easy Care
*Knee Grip
Composition:
74% Micro PA /  26% Elasthane</v>
      </c>
      <c r="AI681" s="101" t="str">
        <f>IF(C681&gt;0,+VLOOKUP($C681,'STYLE NAMES'!$B:$AC,13,FALSE),"")</f>
        <v>Machine Wash at 30°C
Mild process
Iron at low temperature
Iron from REVERSE
Do NOT iron on logos or prints
Do not bleach
Do NOT Tumble Dry</v>
      </c>
      <c r="AJ681" s="149" t="str">
        <f>IF($C681&gt;0,$C681&amp;" "&amp;$P681&amp;" "&amp;+VLOOKUP($C681,'STYLE NAMES'!$B:$AC,14,FALSE),"""")</f>
        <v>ALEA NAVY KADIN PRO BİNİCİ PANTOLONU</v>
      </c>
      <c r="AK681" s="149" t="str">
        <f>"Cavalier SanMarco tarafından tasarlanan "&amp;(AJ681)&amp;"; "&amp;IF(C681&gt;0,+VLOOKUP($C681,'STYLE NAMES'!$B:$AC,15,FALSE),"")</f>
        <v>Cavalier SanMarco tarafından tasarlanan ALEA NAVY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1" s="149" t="str">
        <f>IF(C681&gt;0,+VLOOKUP($C681,'STYLE NAMES'!$B:$AC,16,FALSE),"")</f>
        <v>*İtalyan Premium kumaş
*Ekstra yumuşak ve konforlu teknik jarse
*4 yönlü esneme özelliği
*Nefes alabilir ve hızlı kurur
*Kırışmaz ve kolay bakım
*Diz Grip
Bileşimi:
%74 Mikro PA / %26 Elastan</v>
      </c>
      <c r="AM681" s="149" t="str">
        <f>IF(C681&gt;0,+VLOOKUP($C681,'STYLE NAMES'!$B:$AC,17,FALSE),"")</f>
        <v>Makinede 30°C' de Yıkayın
Hassas Yıkama
Ilık ütü yapın
Tersten ütüleyin
Logo ve baskıları ÜTÜLEMEYİN
Çamaşır suyu kullanmayın
Kurutma Makinesinde Kurutmayın</v>
      </c>
      <c r="AN681" s="149" t="str">
        <f>IF($C681&gt;0,$C681&amp;" "&amp;$P681&amp;" "&amp;+VLOOKUP($C681,'STYLE NAMES'!$B:$AC,18,FALSE),"""")</f>
        <v>ALEA NAVY PANTALONI KNEE GRIP PRO DA DONNA</v>
      </c>
      <c r="AO681" s="101" t="str">
        <f>"Disegnato da Cavalier SanMarco "&amp;(AN681)&amp;"; "&amp;IF(C681&gt;0,+VLOOKUP($C681,'STYLE NAMES'!$B:$AC,19,FALSE),"")</f>
        <v>Disegnato da Cavalier SanMarco ALEA NAVY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1" s="101" t="str">
        <f>IF(C681&gt;0,+VLOOKUP($C681,'STYLE NAMES'!$B:$AC,20,FALSE),"")</f>
        <v>*Tessuto premium italiano
*Jersey tecnico extra morbido e confortevole
*Tessuto elasticizzato in 4 direzioni
*Traspirante e ad asciugatura rapida
*Antipiega e facile da curare
*Knee Grip
Composizione:
74% Micro PA / 26% Elastan</v>
      </c>
      <c r="AQ681" s="101" t="str">
        <f>IF(C681&gt;0,+VLOOKUP($C681,'STYLE NAMES'!$B:$AC,21,FALSE),"")</f>
        <v>Lavare in lavatrice a 30°C Ciclo delicato 
Stirare a bassa temperatura
Stirare al rovescio 
Non stirare su loghi o stampe 
Non candeggiare 
Non asciugare in asciugatrice</v>
      </c>
      <c r="AR681" s="101">
        <f>IF(D681&gt;0,+VLOOKUP($C681,'STYLE NAMES'!$B:$AC,22,FALSE),"")</f>
        <v>0</v>
      </c>
      <c r="AS681" s="101">
        <f>IF(E681&gt;0,+VLOOKUP($C681,'STYLE NAMES'!$B:$AC,23,FALSE),"")</f>
        <v>0</v>
      </c>
      <c r="AT681" s="101">
        <f>IF(F681&gt;0,+VLOOKUP($C681,'STYLE NAMES'!$B:$AC,24,FALSE),"")</f>
        <v>0</v>
      </c>
      <c r="AU681" s="101">
        <f>IF(G681&gt;0,+VLOOKUP($C681,'STYLE NAMES'!$B:$AC,25,FALSE),"")</f>
        <v>0</v>
      </c>
      <c r="AV681" s="101" t="str">
        <f>+VLOOKUP($S681,'CODE GENERATOR'!$P:$AM,15,FALSE)</f>
        <v>R.BOTWN_BRC0067_TJR0027NAVNAV</v>
      </c>
      <c r="AW681" s="101" t="str">
        <f>+VLOOKUP($S681,'CODE GENERATOR'!$P:$AM,16,FALSE)</f>
        <v>A.RACUX_BLT0094A_BRD0002NAVNAV</v>
      </c>
      <c r="AX681" s="101" t="str">
        <f>+VLOOKUP($S681,'CODE GENERATOR'!$P:$AM,17,FALSE)</f>
        <v>A.RACAU_SOC0018_NYL00003XBST4</v>
      </c>
      <c r="AY681" s="101" t="str">
        <f>+VLOOKUP($S681,'CODE GENERATOR'!$P:$AM,18,FALSE)</f>
        <v>R.TOPWN_BLY0048_SUP0017NAVNAV</v>
      </c>
      <c r="AZ681" s="101">
        <f>+VLOOKUP($S681,'CODE GENERATOR'!$P:$AM,19,FALSE)</f>
        <v>0</v>
      </c>
      <c r="BA681" s="101">
        <f>+VLOOKUP($S681,'CODE GENERATOR'!$P:$AM,20,FALSE)</f>
        <v>0</v>
      </c>
      <c r="BB681" s="101">
        <f>+VLOOKUP($S681,'CODE GENERATOR'!$P:$AM,21,FALSE)</f>
        <v>0</v>
      </c>
      <c r="BC681" s="101">
        <f>+VLOOKUP($S681,'CODE GENERATOR'!$P:$AM,22,FALSE)</f>
        <v>0</v>
      </c>
      <c r="BD681" s="101">
        <f>+VLOOKUP($S681,'CODE GENERATOR'!$P:$AM,23,FALSE)</f>
        <v>0</v>
      </c>
      <c r="BE681" s="101">
        <f>+VLOOKUP($S681,'CODE GENERATOR'!$P:$AM,24,FALSE)</f>
        <v>0</v>
      </c>
      <c r="BF681" s="101">
        <f>IF(C681&gt;0,+VLOOKUP(G681,'CATEGORY ID'!$A$1:$L$118,3,FALSE),"")</f>
        <v>30</v>
      </c>
      <c r="BG681" s="101">
        <f>IF(C681&gt;0,+VLOOKUP(H681,'CATEGORY ID'!$D$1:$L$118,3,FALSE),"")</f>
        <v>3</v>
      </c>
      <c r="BH681" s="101">
        <f>IF(C681&gt;0,+VLOOKUP((+H681&amp;I681),'CATEGORY ID'!$H$1:$I$121,2,FALSE),"")</f>
        <v>112</v>
      </c>
      <c r="BJ681" s="101">
        <f>IF(C681&gt;0,IF(COUNTIF('CATEGORY ID'!$K$1:$K$121,+H681&amp;K681) &gt; 0, +VLOOKUP(+H681&amp;K681,'CATEGORY ID'!$K$1:$L$121,2,FALSE),""),"")</f>
        <v>97</v>
      </c>
      <c r="BK681" s="101" t="str">
        <f>IF(C681&gt;0,IF(COUNTIF('CATEGORY ID'!$K$124:$K$165, +VLOOKUP(C681,'STYLE NAMES'!$B:$AE,30,FALSE)) &gt; 0, +VLOOKUP(VLOOKUP(C681,'STYLE NAMES'!$B:$AE,30,FALSE),'CATEGORY ID'!K:M,2,FALSE),""),"")</f>
        <v/>
      </c>
      <c r="BM681" s="101">
        <v>204</v>
      </c>
      <c r="BR681" s="101" t="str" cm="1">
        <f t="array" ref="BR681">IF(C681&gt;0,_xlfn.TEXTJOIN(";", TRUE,_xlfn.UNIQUE(_xlfn._xlws.FILTER(BF681:BQ681,(BF681:BQ681&gt;0)),TRUE,FALSE)),"")&amp;";"&amp;BS681</f>
        <v>30;3;112;97;204;</v>
      </c>
      <c r="BU681" s="106">
        <f>IF(C681&gt;0,+VLOOKUP($C681,'STYLE NAMES'!$B:$AC,26,FALSE),"")</f>
        <v>219.9</v>
      </c>
      <c r="BV681" s="106">
        <f>IF(C681&gt;0,+VLOOKUP($C681,'STYLE NAMES'!$B:$AC,27,FALSE),"")</f>
        <v>12090</v>
      </c>
      <c r="BW681" s="106">
        <f>IF(C681&gt;0,+VLOOKUP($C681,'STYLE NAMES'!$B:$AC,28,FALSE),"")</f>
        <v>252.88499999999999</v>
      </c>
      <c r="BY681"/>
      <c r="BZ681" s="101">
        <v>3</v>
      </c>
      <c r="CA681" s="137">
        <f t="shared" si="46"/>
        <v>1</v>
      </c>
      <c r="CB681" s="137" t="str">
        <f>+VLOOKUP(C681,'[2]STYLES &amp; MODELS MATRIX'!$A:$G,7,FALSE)</f>
        <v>AK</v>
      </c>
      <c r="CC681" s="137" t="str">
        <f>+VLOOKUP(C681,'[1]STYLES &amp; SIZE CHARTS'!$A:$H,8,FALSE)</f>
        <v>WB-BR1</v>
      </c>
      <c r="CD681" s="137">
        <v>1</v>
      </c>
      <c r="CE681" s="205"/>
      <c r="CF681" s="141"/>
    </row>
    <row r="682" spans="1:84" s="101" customFormat="1" ht="12" customHeight="1" x14ac:dyDescent="0.2">
      <c r="A682" s="102">
        <f t="shared" si="44"/>
        <v>8683711007340</v>
      </c>
      <c r="B682" s="101" t="s">
        <v>982</v>
      </c>
      <c r="C682" s="101" t="s">
        <v>1868</v>
      </c>
      <c r="D682" s="101" t="s">
        <v>1899</v>
      </c>
      <c r="E682" s="203" t="s">
        <v>2445</v>
      </c>
      <c r="F682" s="101" t="s">
        <v>2438</v>
      </c>
      <c r="G682" s="101" t="str">
        <f>IF(C682&gt;0,+VLOOKUP($C682,'STYLE NAMES'!$B:$AC,4,FALSE),"")</f>
        <v>RIDER</v>
      </c>
      <c r="H682" s="101" t="str">
        <f>IF(C682&gt;0,+VLOOKUP($C682,'STYLE NAMES'!$B:$AC,5,FALSE),"")</f>
        <v>WOMEN</v>
      </c>
      <c r="I682" s="101" t="str">
        <f>IF(C682&gt;0,+VLOOKUP($C682,'STYLE NAMES'!$B:$AC,6,FALSE),"")</f>
        <v>BOTTOMS</v>
      </c>
      <c r="J682" s="101" t="str">
        <f>IF(C682&gt;0,+VLOOKUP($C682,'STYLE NAMES'!$B:$AC,7,FALSE),"")</f>
        <v>WOMEN</v>
      </c>
      <c r="K682" s="101" t="str">
        <f>IF(C682&gt;0,+VLOOKUP($C682,'STYLE NAMES'!$B:$AC,8,FALSE),"")</f>
        <v>BREECHES</v>
      </c>
      <c r="L682" s="101" t="str">
        <f>IF(E682&gt;0,+VLOOKUP($E682,'CODE GENERATOR'!$D:$T,3,FALSE),"")</f>
        <v>A</v>
      </c>
      <c r="M682" s="101" t="str">
        <f>IF(E682&gt;0,+VLOOKUP($E682,'CODE GENERATOR'!$D:$T,4,FALSE),"")</f>
        <v>TECH JERSEY</v>
      </c>
      <c r="N682" s="101" t="str">
        <f>IF(E682&gt;0,+VLOOKUP($E682,'CODE GENERATOR'!$D:$T,6,FALSE),"")</f>
        <v>NAVY</v>
      </c>
      <c r="O682" s="101" t="str">
        <f>IF(E682&gt;0,+VLOOKUP($E682,'CODE GENERATOR'!$D:$T,7,FALSE),"")</f>
        <v>NAVY</v>
      </c>
      <c r="P682" s="101" t="str">
        <f t="shared" si="45"/>
        <v>NAVY</v>
      </c>
      <c r="Q682" s="104" t="str">
        <f>IF(E682&gt;0,+VLOOKUP($E682,'CODE GENERATOR'!$D:$T,11,FALSE),"")</f>
        <v>R.BOTWN_BRC0067</v>
      </c>
      <c r="R682" s="104" t="str">
        <f>IF(E682&gt;0,+VLOOKUP($E682,'CODE GENERATOR'!$D:$T,12,FALSE),"")</f>
        <v>TJR0027NAVNAV</v>
      </c>
      <c r="S682" s="104" t="str">
        <f>IF(E682&gt;0,+VLOOKUP($E682,'CODE GENERATOR'!$D:$T,13,FALSE),"")</f>
        <v>R.BOTWN_BRC0067_TJR0027NAVNAV</v>
      </c>
      <c r="T682" s="104" t="str">
        <f t="shared" si="43"/>
        <v>R.BOTWN_BRC0067_TJR0027NAVNAV_XS / 34-36</v>
      </c>
      <c r="U682" s="105">
        <v>8683711007340</v>
      </c>
      <c r="V682" s="107" t="str" cm="1">
        <f t="array" ref="V682">_xlfn.TEXTJOIN(";", TRUE, _xlfn.UNIQUE(_xlfn._xlws.FILTER(P$3:P$10029, C$3:C$10029=C682)))</f>
        <v>WHITE;BEIGE;BLACK;NAVY;DARK GRAY;TAUPE;GREEN</v>
      </c>
      <c r="W682" s="107" t="str" cm="1">
        <f t="array" ref="W682">_xlfn.TEXTJOIN(";", TRUE, _xlfn.UNIQUE(_xlfn._xlws.FILTER(F$3:F$10029, C$3:C$10029=C682)))</f>
        <v>XXS / 32-34;XS / 34-36;S / 36-38;M / 38-40;L / 40-42;XL / 42-44</v>
      </c>
      <c r="X682" s="101" t="str">
        <f>IF(E682&gt;0,+VLOOKUP($E682,'CODE GENERATOR'!$D:$AC,19,FALSE),0)</f>
        <v>2507_G_cavalier_ghost_0015</v>
      </c>
      <c r="Y682" s="101" t="str">
        <f>IF(E682&gt;0,+VLOOKUP($E682,'CODE GENERATOR'!$D:$AC,20,FALSE),0)</f>
        <v>2507_G_cavalier_ghost_0016</v>
      </c>
      <c r="Z682" s="101" t="str">
        <f>IF(E682&gt;0,+VLOOKUP($E682,'CODE GENERATOR'!$D:$AC,21,FALSE),0)</f>
        <v>2507_W_1322</v>
      </c>
      <c r="AA682" s="101" t="str">
        <f>IF(E682&gt;0,+VLOOKUP($E682,'CODE GENERATOR'!$D:$AC,22,FALSE),0)</f>
        <v>2507_W_1225</v>
      </c>
      <c r="AB682" s="101" t="str">
        <f>IF(E682&gt;0,+VLOOKUP($E682,'CODE GENERATOR'!$D:$AC,23,FALSE),0)</f>
        <v>2507_W_1267</v>
      </c>
      <c r="AC682" s="101" t="str">
        <f>IF(E682&gt;0,+VLOOKUP($E682,'CODE GENERATOR'!$D:$AC,24,FALSE),0)</f>
        <v>Cavaliers_Detay_36829</v>
      </c>
      <c r="AD682" s="101" t="str">
        <f>IF(E682&gt;0,+VLOOKUP($E682,'CODE GENERATOR'!$D:$AC,25,FALSE),0)</f>
        <v>2507_VW_Web_22</v>
      </c>
      <c r="AE682" s="101" t="str">
        <f>IF(E682&gt;0,+VLOOKUP($E682,'CODE GENERATOR'!$D:$AC,26,FALSE),0)</f>
        <v>Cavaliers_Detay_36830</v>
      </c>
      <c r="AF682" s="149" t="str">
        <f>IF($C682&gt;0,$C682&amp;" "&amp;$P682&amp;" "&amp;+VLOOKUP($C682,'STYLE NAMES'!$B:$AC,10,FALSE),"""")</f>
        <v>ALEA NAVY WOMEN'S KNEE GRIP PRO BREECHES</v>
      </c>
      <c r="AG682" s="101" t="str">
        <f>"Enjoy our "&amp;(AF682)&amp;"; "&amp;IF(C682&gt;0,+VLOOKUP($C682,'STYLE NAMES'!$B:$AC,11,FALSE),"")</f>
        <v>Enjoy our ALEA NAVY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2" s="101" t="str">
        <f>IF(C682&gt;0,+VLOOKUP($C682,'STYLE NAMES'!$B:$AC,12,FALSE),"")</f>
        <v>*Italian Premium fabric
*Extra-soft and comfortable technical jersey
*4-way stretch fabric
*Breathable and Quick Dry
*Wrinkle-free and Easy Care
*Knee Grip
Composition:
74% Micro PA /  26% Elasthane</v>
      </c>
      <c r="AI682" s="101" t="str">
        <f>IF(C682&gt;0,+VLOOKUP($C682,'STYLE NAMES'!$B:$AC,13,FALSE),"")</f>
        <v>Machine Wash at 30°C
Mild process
Iron at low temperature
Iron from REVERSE
Do NOT iron on logos or prints
Do not bleach
Do NOT Tumble Dry</v>
      </c>
      <c r="AJ682" s="149" t="str">
        <f>IF($C682&gt;0,$C682&amp;" "&amp;$P682&amp;" "&amp;+VLOOKUP($C682,'STYLE NAMES'!$B:$AC,14,FALSE),"""")</f>
        <v>ALEA NAVY KADIN PRO BİNİCİ PANTOLONU</v>
      </c>
      <c r="AK682" s="149" t="str">
        <f>"Cavalier SanMarco tarafından tasarlanan "&amp;(AJ682)&amp;"; "&amp;IF(C682&gt;0,+VLOOKUP($C682,'STYLE NAMES'!$B:$AC,15,FALSE),"")</f>
        <v>Cavalier SanMarco tarafından tasarlanan ALEA NAVY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2" s="149" t="str">
        <f>IF(C682&gt;0,+VLOOKUP($C682,'STYLE NAMES'!$B:$AC,16,FALSE),"")</f>
        <v>*İtalyan Premium kumaş
*Ekstra yumuşak ve konforlu teknik jarse
*4 yönlü esneme özelliği
*Nefes alabilir ve hızlı kurur
*Kırışmaz ve kolay bakım
*Diz Grip
Bileşimi:
%74 Mikro PA / %26 Elastan</v>
      </c>
      <c r="AM682" s="149" t="str">
        <f>IF(C682&gt;0,+VLOOKUP($C682,'STYLE NAMES'!$B:$AC,17,FALSE),"")</f>
        <v>Makinede 30°C' de Yıkayın
Hassas Yıkama
Ilık ütü yapın
Tersten ütüleyin
Logo ve baskıları ÜTÜLEMEYİN
Çamaşır suyu kullanmayın
Kurutma Makinesinde Kurutmayın</v>
      </c>
      <c r="AN682" s="149" t="str">
        <f>IF($C682&gt;0,$C682&amp;" "&amp;$P682&amp;" "&amp;+VLOOKUP($C682,'STYLE NAMES'!$B:$AC,18,FALSE),"""")</f>
        <v>ALEA NAVY PANTALONI KNEE GRIP PRO DA DONNA</v>
      </c>
      <c r="AO682" s="101" t="str">
        <f>"Disegnato da Cavalier SanMarco "&amp;(AN682)&amp;"; "&amp;IF(C682&gt;0,+VLOOKUP($C682,'STYLE NAMES'!$B:$AC,19,FALSE),"")</f>
        <v>Disegnato da Cavalier SanMarco ALEA NAVY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2" s="101" t="str">
        <f>IF(C682&gt;0,+VLOOKUP($C682,'STYLE NAMES'!$B:$AC,20,FALSE),"")</f>
        <v>*Tessuto premium italiano
*Jersey tecnico extra morbido e confortevole
*Tessuto elasticizzato in 4 direzioni
*Traspirante e ad asciugatura rapida
*Antipiega e facile da curare
*Knee Grip
Composizione:
74% Micro PA / 26% Elastan</v>
      </c>
      <c r="AQ682" s="101" t="str">
        <f>IF(C682&gt;0,+VLOOKUP($C682,'STYLE NAMES'!$B:$AC,21,FALSE),"")</f>
        <v>Lavare in lavatrice a 30°C Ciclo delicato 
Stirare a bassa temperatura
Stirare al rovescio 
Non stirare su loghi o stampe 
Non candeggiare 
Non asciugare in asciugatrice</v>
      </c>
      <c r="AR682" s="101">
        <f>IF(D682&gt;0,+VLOOKUP($C682,'STYLE NAMES'!$B:$AC,22,FALSE),"")</f>
        <v>0</v>
      </c>
      <c r="AS682" s="101">
        <f>IF(E682&gt;0,+VLOOKUP($C682,'STYLE NAMES'!$B:$AC,23,FALSE),"")</f>
        <v>0</v>
      </c>
      <c r="AT682" s="101">
        <f>IF(F682&gt;0,+VLOOKUP($C682,'STYLE NAMES'!$B:$AC,24,FALSE),"")</f>
        <v>0</v>
      </c>
      <c r="AU682" s="101">
        <f>IF(G682&gt;0,+VLOOKUP($C682,'STYLE NAMES'!$B:$AC,25,FALSE),"")</f>
        <v>0</v>
      </c>
      <c r="AV682" s="101" t="str">
        <f>+VLOOKUP($S682,'CODE GENERATOR'!$P:$AM,15,FALSE)</f>
        <v>R.BOTWN_BRC0067_TJR0027NAVNAV</v>
      </c>
      <c r="AW682" s="101" t="str">
        <f>+VLOOKUP($S682,'CODE GENERATOR'!$P:$AM,16,FALSE)</f>
        <v>A.RACUX_BLT0094A_BRD0002NAVNAV</v>
      </c>
      <c r="AX682" s="101" t="str">
        <f>+VLOOKUP($S682,'CODE GENERATOR'!$P:$AM,17,FALSE)</f>
        <v>A.RACAU_SOC0018_NYL00003XBST4</v>
      </c>
      <c r="AY682" s="101" t="str">
        <f>+VLOOKUP($S682,'CODE GENERATOR'!$P:$AM,18,FALSE)</f>
        <v>R.TOPWN_BLY0048_SUP0017NAVNAV</v>
      </c>
      <c r="AZ682" s="101">
        <f>+VLOOKUP($S682,'CODE GENERATOR'!$P:$AM,19,FALSE)</f>
        <v>0</v>
      </c>
      <c r="BA682" s="101">
        <f>+VLOOKUP($S682,'CODE GENERATOR'!$P:$AM,20,FALSE)</f>
        <v>0</v>
      </c>
      <c r="BB682" s="101">
        <f>+VLOOKUP($S682,'CODE GENERATOR'!$P:$AM,21,FALSE)</f>
        <v>0</v>
      </c>
      <c r="BC682" s="101">
        <f>+VLOOKUP($S682,'CODE GENERATOR'!$P:$AM,22,FALSE)</f>
        <v>0</v>
      </c>
      <c r="BD682" s="101">
        <f>+VLOOKUP($S682,'CODE GENERATOR'!$P:$AM,23,FALSE)</f>
        <v>0</v>
      </c>
      <c r="BE682" s="101">
        <f>+VLOOKUP($S682,'CODE GENERATOR'!$P:$AM,24,FALSE)</f>
        <v>0</v>
      </c>
      <c r="BF682" s="101">
        <f>IF(C682&gt;0,+VLOOKUP(G682,'CATEGORY ID'!$A$1:$L$118,3,FALSE),"")</f>
        <v>30</v>
      </c>
      <c r="BG682" s="101">
        <f>IF(C682&gt;0,+VLOOKUP(H682,'CATEGORY ID'!$D$1:$L$118,3,FALSE),"")</f>
        <v>3</v>
      </c>
      <c r="BH682" s="101">
        <f>IF(C682&gt;0,+VLOOKUP((+H682&amp;I682),'CATEGORY ID'!$H$1:$I$121,2,FALSE),"")</f>
        <v>112</v>
      </c>
      <c r="BJ682" s="101">
        <f>IF(C682&gt;0,IF(COUNTIF('CATEGORY ID'!$K$1:$K$121,+H682&amp;K682) &gt; 0, +VLOOKUP(+H682&amp;K682,'CATEGORY ID'!$K$1:$L$121,2,FALSE),""),"")</f>
        <v>97</v>
      </c>
      <c r="BK682" s="101" t="str">
        <f>IF(C682&gt;0,IF(COUNTIF('CATEGORY ID'!$K$124:$K$165, +VLOOKUP(C682,'STYLE NAMES'!$B:$AE,30,FALSE)) &gt; 0, +VLOOKUP(VLOOKUP(C682,'STYLE NAMES'!$B:$AE,30,FALSE),'CATEGORY ID'!K:M,2,FALSE),""),"")</f>
        <v/>
      </c>
      <c r="BM682" s="101">
        <v>204</v>
      </c>
      <c r="BR682" s="101" t="str" cm="1">
        <f t="array" ref="BR682">IF(C682&gt;0,_xlfn.TEXTJOIN(";", TRUE,_xlfn.UNIQUE(_xlfn._xlws.FILTER(BF682:BQ682,(BF682:BQ682&gt;0)),TRUE,FALSE)),"")&amp;";"&amp;BS682</f>
        <v>30;3;112;97;204;</v>
      </c>
      <c r="BU682" s="106">
        <f>IF(C682&gt;0,+VLOOKUP($C682,'STYLE NAMES'!$B:$AC,26,FALSE),"")</f>
        <v>219.9</v>
      </c>
      <c r="BV682" s="106">
        <f>IF(C682&gt;0,+VLOOKUP($C682,'STYLE NAMES'!$B:$AC,27,FALSE),"")</f>
        <v>12090</v>
      </c>
      <c r="BW682" s="106">
        <f>IF(C682&gt;0,+VLOOKUP($C682,'STYLE NAMES'!$B:$AC,28,FALSE),"")</f>
        <v>252.88499999999999</v>
      </c>
      <c r="BY682"/>
      <c r="BZ682" s="101">
        <v>5</v>
      </c>
      <c r="CA682" s="137">
        <f t="shared" si="46"/>
        <v>1</v>
      </c>
      <c r="CB682" s="137" t="str">
        <f>+VLOOKUP(C682,'[2]STYLES &amp; MODELS MATRIX'!$A:$G,7,FALSE)</f>
        <v>AK</v>
      </c>
      <c r="CC682" s="137" t="str">
        <f>+VLOOKUP(C682,'[1]STYLES &amp; SIZE CHARTS'!$A:$H,8,FALSE)</f>
        <v>WB-BR1</v>
      </c>
      <c r="CD682" s="137">
        <v>1</v>
      </c>
      <c r="CE682" s="205"/>
      <c r="CF682" s="141"/>
    </row>
    <row r="683" spans="1:84" s="101" customFormat="1" ht="12" customHeight="1" x14ac:dyDescent="0.2">
      <c r="A683" s="102">
        <f t="shared" si="44"/>
        <v>8683711007357</v>
      </c>
      <c r="B683" s="101" t="s">
        <v>982</v>
      </c>
      <c r="C683" s="101" t="s">
        <v>1868</v>
      </c>
      <c r="D683" s="101" t="s">
        <v>1899</v>
      </c>
      <c r="E683" s="203" t="s">
        <v>2445</v>
      </c>
      <c r="F683" s="101" t="s">
        <v>2439</v>
      </c>
      <c r="G683" s="101" t="str">
        <f>IF(C683&gt;0,+VLOOKUP($C683,'STYLE NAMES'!$B:$AC,4,FALSE),"")</f>
        <v>RIDER</v>
      </c>
      <c r="H683" s="101" t="str">
        <f>IF(C683&gt;0,+VLOOKUP($C683,'STYLE NAMES'!$B:$AC,5,FALSE),"")</f>
        <v>WOMEN</v>
      </c>
      <c r="I683" s="101" t="str">
        <f>IF(C683&gt;0,+VLOOKUP($C683,'STYLE NAMES'!$B:$AC,6,FALSE),"")</f>
        <v>BOTTOMS</v>
      </c>
      <c r="J683" s="101" t="str">
        <f>IF(C683&gt;0,+VLOOKUP($C683,'STYLE NAMES'!$B:$AC,7,FALSE),"")</f>
        <v>WOMEN</v>
      </c>
      <c r="K683" s="101" t="str">
        <f>IF(C683&gt;0,+VLOOKUP($C683,'STYLE NAMES'!$B:$AC,8,FALSE),"")</f>
        <v>BREECHES</v>
      </c>
      <c r="L683" s="101" t="str">
        <f>IF(E683&gt;0,+VLOOKUP($E683,'CODE GENERATOR'!$D:$T,3,FALSE),"")</f>
        <v>A</v>
      </c>
      <c r="M683" s="101" t="str">
        <f>IF(E683&gt;0,+VLOOKUP($E683,'CODE GENERATOR'!$D:$T,4,FALSE),"")</f>
        <v>TECH JERSEY</v>
      </c>
      <c r="N683" s="101" t="str">
        <f>IF(E683&gt;0,+VLOOKUP($E683,'CODE GENERATOR'!$D:$T,6,FALSE),"")</f>
        <v>NAVY</v>
      </c>
      <c r="O683" s="101" t="str">
        <f>IF(E683&gt;0,+VLOOKUP($E683,'CODE GENERATOR'!$D:$T,7,FALSE),"")</f>
        <v>NAVY</v>
      </c>
      <c r="P683" s="101" t="str">
        <f t="shared" si="45"/>
        <v>NAVY</v>
      </c>
      <c r="Q683" s="104" t="str">
        <f>IF(E683&gt;0,+VLOOKUP($E683,'CODE GENERATOR'!$D:$T,11,FALSE),"")</f>
        <v>R.BOTWN_BRC0067</v>
      </c>
      <c r="R683" s="104" t="str">
        <f>IF(E683&gt;0,+VLOOKUP($E683,'CODE GENERATOR'!$D:$T,12,FALSE),"")</f>
        <v>TJR0027NAVNAV</v>
      </c>
      <c r="S683" s="104" t="str">
        <f>IF(E683&gt;0,+VLOOKUP($E683,'CODE GENERATOR'!$D:$T,13,FALSE),"")</f>
        <v>R.BOTWN_BRC0067_TJR0027NAVNAV</v>
      </c>
      <c r="T683" s="104" t="str">
        <f t="shared" si="43"/>
        <v>R.BOTWN_BRC0067_TJR0027NAVNAV_S / 36-38</v>
      </c>
      <c r="U683" s="105">
        <v>8683711007357</v>
      </c>
      <c r="V683" s="107" t="str" cm="1">
        <f t="array" ref="V683">_xlfn.TEXTJOIN(";", TRUE, _xlfn.UNIQUE(_xlfn._xlws.FILTER(P$3:P$10029, C$3:C$10029=C683)))</f>
        <v>WHITE;BEIGE;BLACK;NAVY;DARK GRAY;TAUPE;GREEN</v>
      </c>
      <c r="W683" s="107" t="str" cm="1">
        <f t="array" ref="W683">_xlfn.TEXTJOIN(";", TRUE, _xlfn.UNIQUE(_xlfn._xlws.FILTER(F$3:F$10029, C$3:C$10029=C683)))</f>
        <v>XXS / 32-34;XS / 34-36;S / 36-38;M / 38-40;L / 40-42;XL / 42-44</v>
      </c>
      <c r="X683" s="101" t="str">
        <f>IF(E683&gt;0,+VLOOKUP($E683,'CODE GENERATOR'!$D:$AC,19,FALSE),0)</f>
        <v>2507_G_cavalier_ghost_0015</v>
      </c>
      <c r="Y683" s="101" t="str">
        <f>IF(E683&gt;0,+VLOOKUP($E683,'CODE GENERATOR'!$D:$AC,20,FALSE),0)</f>
        <v>2507_G_cavalier_ghost_0016</v>
      </c>
      <c r="Z683" s="101" t="str">
        <f>IF(E683&gt;0,+VLOOKUP($E683,'CODE GENERATOR'!$D:$AC,21,FALSE),0)</f>
        <v>2507_W_1322</v>
      </c>
      <c r="AA683" s="101" t="str">
        <f>IF(E683&gt;0,+VLOOKUP($E683,'CODE GENERATOR'!$D:$AC,22,FALSE),0)</f>
        <v>2507_W_1225</v>
      </c>
      <c r="AB683" s="101" t="str">
        <f>IF(E683&gt;0,+VLOOKUP($E683,'CODE GENERATOR'!$D:$AC,23,FALSE),0)</f>
        <v>2507_W_1267</v>
      </c>
      <c r="AC683" s="101" t="str">
        <f>IF(E683&gt;0,+VLOOKUP($E683,'CODE GENERATOR'!$D:$AC,24,FALSE),0)</f>
        <v>Cavaliers_Detay_36829</v>
      </c>
      <c r="AD683" s="101" t="str">
        <f>IF(E683&gt;0,+VLOOKUP($E683,'CODE GENERATOR'!$D:$AC,25,FALSE),0)</f>
        <v>2507_VW_Web_22</v>
      </c>
      <c r="AE683" s="101" t="str">
        <f>IF(E683&gt;0,+VLOOKUP($E683,'CODE GENERATOR'!$D:$AC,26,FALSE),0)</f>
        <v>Cavaliers_Detay_36830</v>
      </c>
      <c r="AF683" s="149" t="str">
        <f>IF($C683&gt;0,$C683&amp;" "&amp;$P683&amp;" "&amp;+VLOOKUP($C683,'STYLE NAMES'!$B:$AC,10,FALSE),"""")</f>
        <v>ALEA NAVY WOMEN'S KNEE GRIP PRO BREECHES</v>
      </c>
      <c r="AG683" s="101" t="str">
        <f>"Enjoy our "&amp;(AF683)&amp;"; "&amp;IF(C683&gt;0,+VLOOKUP($C683,'STYLE NAMES'!$B:$AC,11,FALSE),"")</f>
        <v>Enjoy our ALEA NAVY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3" s="101" t="str">
        <f>IF(C683&gt;0,+VLOOKUP($C683,'STYLE NAMES'!$B:$AC,12,FALSE),"")</f>
        <v>*Italian Premium fabric
*Extra-soft and comfortable technical jersey
*4-way stretch fabric
*Breathable and Quick Dry
*Wrinkle-free and Easy Care
*Knee Grip
Composition:
74% Micro PA /  26% Elasthane</v>
      </c>
      <c r="AI683" s="101" t="str">
        <f>IF(C683&gt;0,+VLOOKUP($C683,'STYLE NAMES'!$B:$AC,13,FALSE),"")</f>
        <v>Machine Wash at 30°C
Mild process
Iron at low temperature
Iron from REVERSE
Do NOT iron on logos or prints
Do not bleach
Do NOT Tumble Dry</v>
      </c>
      <c r="AJ683" s="149" t="str">
        <f>IF($C683&gt;0,$C683&amp;" "&amp;$P683&amp;" "&amp;+VLOOKUP($C683,'STYLE NAMES'!$B:$AC,14,FALSE),"""")</f>
        <v>ALEA NAVY KADIN PRO BİNİCİ PANTOLONU</v>
      </c>
      <c r="AK683" s="149" t="str">
        <f>"Cavalier SanMarco tarafından tasarlanan "&amp;(AJ683)&amp;"; "&amp;IF(C683&gt;0,+VLOOKUP($C683,'STYLE NAMES'!$B:$AC,15,FALSE),"")</f>
        <v>Cavalier SanMarco tarafından tasarlanan ALEA NAVY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3" s="149" t="str">
        <f>IF(C683&gt;0,+VLOOKUP($C683,'STYLE NAMES'!$B:$AC,16,FALSE),"")</f>
        <v>*İtalyan Premium kumaş
*Ekstra yumuşak ve konforlu teknik jarse
*4 yönlü esneme özelliği
*Nefes alabilir ve hızlı kurur
*Kırışmaz ve kolay bakım
*Diz Grip
Bileşimi:
%74 Mikro PA / %26 Elastan</v>
      </c>
      <c r="AM683" s="149" t="str">
        <f>IF(C683&gt;0,+VLOOKUP($C683,'STYLE NAMES'!$B:$AC,17,FALSE),"")</f>
        <v>Makinede 30°C' de Yıkayın
Hassas Yıkama
Ilık ütü yapın
Tersten ütüleyin
Logo ve baskıları ÜTÜLEMEYİN
Çamaşır suyu kullanmayın
Kurutma Makinesinde Kurutmayın</v>
      </c>
      <c r="AN683" s="149" t="str">
        <f>IF($C683&gt;0,$C683&amp;" "&amp;$P683&amp;" "&amp;+VLOOKUP($C683,'STYLE NAMES'!$B:$AC,18,FALSE),"""")</f>
        <v>ALEA NAVY PANTALONI KNEE GRIP PRO DA DONNA</v>
      </c>
      <c r="AO683" s="101" t="str">
        <f>"Disegnato da Cavalier SanMarco "&amp;(AN683)&amp;"; "&amp;IF(C683&gt;0,+VLOOKUP($C683,'STYLE NAMES'!$B:$AC,19,FALSE),"")</f>
        <v>Disegnato da Cavalier SanMarco ALEA NAVY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3" s="101" t="str">
        <f>IF(C683&gt;0,+VLOOKUP($C683,'STYLE NAMES'!$B:$AC,20,FALSE),"")</f>
        <v>*Tessuto premium italiano
*Jersey tecnico extra morbido e confortevole
*Tessuto elasticizzato in 4 direzioni
*Traspirante e ad asciugatura rapida
*Antipiega e facile da curare
*Knee Grip
Composizione:
74% Micro PA / 26% Elastan</v>
      </c>
      <c r="AQ683" s="101" t="str">
        <f>IF(C683&gt;0,+VLOOKUP($C683,'STYLE NAMES'!$B:$AC,21,FALSE),"")</f>
        <v>Lavare in lavatrice a 30°C Ciclo delicato 
Stirare a bassa temperatura
Stirare al rovescio 
Non stirare su loghi o stampe 
Non candeggiare 
Non asciugare in asciugatrice</v>
      </c>
      <c r="AR683" s="101">
        <f>IF(D683&gt;0,+VLOOKUP($C683,'STYLE NAMES'!$B:$AC,22,FALSE),"")</f>
        <v>0</v>
      </c>
      <c r="AS683" s="101">
        <f>IF(E683&gt;0,+VLOOKUP($C683,'STYLE NAMES'!$B:$AC,23,FALSE),"")</f>
        <v>0</v>
      </c>
      <c r="AT683" s="101">
        <f>IF(F683&gt;0,+VLOOKUP($C683,'STYLE NAMES'!$B:$AC,24,FALSE),"")</f>
        <v>0</v>
      </c>
      <c r="AU683" s="101">
        <f>IF(G683&gt;0,+VLOOKUP($C683,'STYLE NAMES'!$B:$AC,25,FALSE),"")</f>
        <v>0</v>
      </c>
      <c r="AV683" s="101" t="str">
        <f>+VLOOKUP($S683,'CODE GENERATOR'!$P:$AM,15,FALSE)</f>
        <v>R.BOTWN_BRC0067_TJR0027NAVNAV</v>
      </c>
      <c r="AW683" s="101" t="str">
        <f>+VLOOKUP($S683,'CODE GENERATOR'!$P:$AM,16,FALSE)</f>
        <v>A.RACUX_BLT0094A_BRD0002NAVNAV</v>
      </c>
      <c r="AX683" s="101" t="str">
        <f>+VLOOKUP($S683,'CODE GENERATOR'!$P:$AM,17,FALSE)</f>
        <v>A.RACAU_SOC0018_NYL00003XBST4</v>
      </c>
      <c r="AY683" s="101" t="str">
        <f>+VLOOKUP($S683,'CODE GENERATOR'!$P:$AM,18,FALSE)</f>
        <v>R.TOPWN_BLY0048_SUP0017NAVNAV</v>
      </c>
      <c r="AZ683" s="101">
        <f>+VLOOKUP($S683,'CODE GENERATOR'!$P:$AM,19,FALSE)</f>
        <v>0</v>
      </c>
      <c r="BA683" s="101">
        <f>+VLOOKUP($S683,'CODE GENERATOR'!$P:$AM,20,FALSE)</f>
        <v>0</v>
      </c>
      <c r="BB683" s="101">
        <f>+VLOOKUP($S683,'CODE GENERATOR'!$P:$AM,21,FALSE)</f>
        <v>0</v>
      </c>
      <c r="BC683" s="101">
        <f>+VLOOKUP($S683,'CODE GENERATOR'!$P:$AM,22,FALSE)</f>
        <v>0</v>
      </c>
      <c r="BD683" s="101">
        <f>+VLOOKUP($S683,'CODE GENERATOR'!$P:$AM,23,FALSE)</f>
        <v>0</v>
      </c>
      <c r="BE683" s="101">
        <f>+VLOOKUP($S683,'CODE GENERATOR'!$P:$AM,24,FALSE)</f>
        <v>0</v>
      </c>
      <c r="BF683" s="101">
        <f>IF(C683&gt;0,+VLOOKUP(G683,'CATEGORY ID'!$A$1:$L$118,3,FALSE),"")</f>
        <v>30</v>
      </c>
      <c r="BG683" s="101">
        <f>IF(C683&gt;0,+VLOOKUP(H683,'CATEGORY ID'!$D$1:$L$118,3,FALSE),"")</f>
        <v>3</v>
      </c>
      <c r="BH683" s="101">
        <f>IF(C683&gt;0,+VLOOKUP((+H683&amp;I683),'CATEGORY ID'!$H$1:$I$121,2,FALSE),"")</f>
        <v>112</v>
      </c>
      <c r="BJ683" s="101">
        <f>IF(C683&gt;0,IF(COUNTIF('CATEGORY ID'!$K$1:$K$121,+H683&amp;K683) &gt; 0, +VLOOKUP(+H683&amp;K683,'CATEGORY ID'!$K$1:$L$121,2,FALSE),""),"")</f>
        <v>97</v>
      </c>
      <c r="BK683" s="101" t="str">
        <f>IF(C683&gt;0,IF(COUNTIF('CATEGORY ID'!$K$124:$K$165, +VLOOKUP(C683,'STYLE NAMES'!$B:$AE,30,FALSE)) &gt; 0, +VLOOKUP(VLOOKUP(C683,'STYLE NAMES'!$B:$AE,30,FALSE),'CATEGORY ID'!K:M,2,FALSE),""),"")</f>
        <v/>
      </c>
      <c r="BM683" s="101">
        <v>204</v>
      </c>
      <c r="BR683" s="101" t="str" cm="1">
        <f t="array" ref="BR683">IF(C683&gt;0,_xlfn.TEXTJOIN(";", TRUE,_xlfn.UNIQUE(_xlfn._xlws.FILTER(BF683:BQ683,(BF683:BQ683&gt;0)),TRUE,FALSE)),"")&amp;";"&amp;BS683</f>
        <v>30;3;112;97;204;</v>
      </c>
      <c r="BU683" s="106">
        <f>IF(C683&gt;0,+VLOOKUP($C683,'STYLE NAMES'!$B:$AC,26,FALSE),"")</f>
        <v>219.9</v>
      </c>
      <c r="BV683" s="106">
        <f>IF(C683&gt;0,+VLOOKUP($C683,'STYLE NAMES'!$B:$AC,27,FALSE),"")</f>
        <v>12090</v>
      </c>
      <c r="BW683" s="106">
        <f>IF(C683&gt;0,+VLOOKUP($C683,'STYLE NAMES'!$B:$AC,28,FALSE),"")</f>
        <v>252.88499999999999</v>
      </c>
      <c r="BY683"/>
      <c r="BZ683" s="101">
        <v>9</v>
      </c>
      <c r="CA683" s="137">
        <f t="shared" si="46"/>
        <v>1</v>
      </c>
      <c r="CB683" s="137" t="str">
        <f>+VLOOKUP(C683,'[2]STYLES &amp; MODELS MATRIX'!$A:$G,7,FALSE)</f>
        <v>AK</v>
      </c>
      <c r="CC683" s="137" t="str">
        <f>+VLOOKUP(C683,'[1]STYLES &amp; SIZE CHARTS'!$A:$H,8,FALSE)</f>
        <v>WB-BR1</v>
      </c>
      <c r="CD683" s="137">
        <v>1</v>
      </c>
      <c r="CE683" s="205"/>
      <c r="CF683" s="141"/>
    </row>
    <row r="684" spans="1:84" s="101" customFormat="1" ht="12" customHeight="1" x14ac:dyDescent="0.2">
      <c r="A684" s="102">
        <f t="shared" si="44"/>
        <v>8683711007364</v>
      </c>
      <c r="B684" s="101" t="s">
        <v>982</v>
      </c>
      <c r="C684" s="101" t="s">
        <v>1868</v>
      </c>
      <c r="D684" s="101" t="s">
        <v>1899</v>
      </c>
      <c r="E684" s="203" t="s">
        <v>2445</v>
      </c>
      <c r="F684" s="101" t="s">
        <v>2440</v>
      </c>
      <c r="G684" s="101" t="str">
        <f>IF(C684&gt;0,+VLOOKUP($C684,'STYLE NAMES'!$B:$AC,4,FALSE),"")</f>
        <v>RIDER</v>
      </c>
      <c r="H684" s="101" t="str">
        <f>IF(C684&gt;0,+VLOOKUP($C684,'STYLE NAMES'!$B:$AC,5,FALSE),"")</f>
        <v>WOMEN</v>
      </c>
      <c r="I684" s="101" t="str">
        <f>IF(C684&gt;0,+VLOOKUP($C684,'STYLE NAMES'!$B:$AC,6,FALSE),"")</f>
        <v>BOTTOMS</v>
      </c>
      <c r="J684" s="101" t="str">
        <f>IF(C684&gt;0,+VLOOKUP($C684,'STYLE NAMES'!$B:$AC,7,FALSE),"")</f>
        <v>WOMEN</v>
      </c>
      <c r="K684" s="101" t="str">
        <f>IF(C684&gt;0,+VLOOKUP($C684,'STYLE NAMES'!$B:$AC,8,FALSE),"")</f>
        <v>BREECHES</v>
      </c>
      <c r="L684" s="101" t="str">
        <f>IF(E684&gt;0,+VLOOKUP($E684,'CODE GENERATOR'!$D:$T,3,FALSE),"")</f>
        <v>A</v>
      </c>
      <c r="M684" s="101" t="str">
        <f>IF(E684&gt;0,+VLOOKUP($E684,'CODE GENERATOR'!$D:$T,4,FALSE),"")</f>
        <v>TECH JERSEY</v>
      </c>
      <c r="N684" s="101" t="str">
        <f>IF(E684&gt;0,+VLOOKUP($E684,'CODE GENERATOR'!$D:$T,6,FALSE),"")</f>
        <v>NAVY</v>
      </c>
      <c r="O684" s="101" t="str">
        <f>IF(E684&gt;0,+VLOOKUP($E684,'CODE GENERATOR'!$D:$T,7,FALSE),"")</f>
        <v>NAVY</v>
      </c>
      <c r="P684" s="101" t="str">
        <f t="shared" si="45"/>
        <v>NAVY</v>
      </c>
      <c r="Q684" s="104" t="str">
        <f>IF(E684&gt;0,+VLOOKUP($E684,'CODE GENERATOR'!$D:$T,11,FALSE),"")</f>
        <v>R.BOTWN_BRC0067</v>
      </c>
      <c r="R684" s="104" t="str">
        <f>IF(E684&gt;0,+VLOOKUP($E684,'CODE GENERATOR'!$D:$T,12,FALSE),"")</f>
        <v>TJR0027NAVNAV</v>
      </c>
      <c r="S684" s="104" t="str">
        <f>IF(E684&gt;0,+VLOOKUP($E684,'CODE GENERATOR'!$D:$T,13,FALSE),"")</f>
        <v>R.BOTWN_BRC0067_TJR0027NAVNAV</v>
      </c>
      <c r="T684" s="104" t="str">
        <f t="shared" si="43"/>
        <v>R.BOTWN_BRC0067_TJR0027NAVNAV_M / 38-40</v>
      </c>
      <c r="U684" s="105">
        <v>8683711007364</v>
      </c>
      <c r="V684" s="107" t="str" cm="1">
        <f t="array" ref="V684">_xlfn.TEXTJOIN(";", TRUE, _xlfn.UNIQUE(_xlfn._xlws.FILTER(P$3:P$10029, C$3:C$10029=C684)))</f>
        <v>WHITE;BEIGE;BLACK;NAVY;DARK GRAY;TAUPE;GREEN</v>
      </c>
      <c r="W684" s="107" t="str" cm="1">
        <f t="array" ref="W684">_xlfn.TEXTJOIN(";", TRUE, _xlfn.UNIQUE(_xlfn._xlws.FILTER(F$3:F$10029, C$3:C$10029=C684)))</f>
        <v>XXS / 32-34;XS / 34-36;S / 36-38;M / 38-40;L / 40-42;XL / 42-44</v>
      </c>
      <c r="X684" s="101" t="str">
        <f>IF(E684&gt;0,+VLOOKUP($E684,'CODE GENERATOR'!$D:$AC,19,FALSE),0)</f>
        <v>2507_G_cavalier_ghost_0015</v>
      </c>
      <c r="Y684" s="101" t="str">
        <f>IF(E684&gt;0,+VLOOKUP($E684,'CODE GENERATOR'!$D:$AC,20,FALSE),0)</f>
        <v>2507_G_cavalier_ghost_0016</v>
      </c>
      <c r="Z684" s="101" t="str">
        <f>IF(E684&gt;0,+VLOOKUP($E684,'CODE GENERATOR'!$D:$AC,21,FALSE),0)</f>
        <v>2507_W_1322</v>
      </c>
      <c r="AA684" s="101" t="str">
        <f>IF(E684&gt;0,+VLOOKUP($E684,'CODE GENERATOR'!$D:$AC,22,FALSE),0)</f>
        <v>2507_W_1225</v>
      </c>
      <c r="AB684" s="101" t="str">
        <f>IF(E684&gt;0,+VLOOKUP($E684,'CODE GENERATOR'!$D:$AC,23,FALSE),0)</f>
        <v>2507_W_1267</v>
      </c>
      <c r="AC684" s="101" t="str">
        <f>IF(E684&gt;0,+VLOOKUP($E684,'CODE GENERATOR'!$D:$AC,24,FALSE),0)</f>
        <v>Cavaliers_Detay_36829</v>
      </c>
      <c r="AD684" s="101" t="str">
        <f>IF(E684&gt;0,+VLOOKUP($E684,'CODE GENERATOR'!$D:$AC,25,FALSE),0)</f>
        <v>2507_VW_Web_22</v>
      </c>
      <c r="AE684" s="101" t="str">
        <f>IF(E684&gt;0,+VLOOKUP($E684,'CODE GENERATOR'!$D:$AC,26,FALSE),0)</f>
        <v>Cavaliers_Detay_36830</v>
      </c>
      <c r="AF684" s="149" t="str">
        <f>IF($C684&gt;0,$C684&amp;" "&amp;$P684&amp;" "&amp;+VLOOKUP($C684,'STYLE NAMES'!$B:$AC,10,FALSE),"""")</f>
        <v>ALEA NAVY WOMEN'S KNEE GRIP PRO BREECHES</v>
      </c>
      <c r="AG684" s="101" t="str">
        <f>"Enjoy our "&amp;(AF684)&amp;"; "&amp;IF(C684&gt;0,+VLOOKUP($C684,'STYLE NAMES'!$B:$AC,11,FALSE),"")</f>
        <v>Enjoy our ALEA NAVY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4" s="101" t="str">
        <f>IF(C684&gt;0,+VLOOKUP($C684,'STYLE NAMES'!$B:$AC,12,FALSE),"")</f>
        <v>*Italian Premium fabric
*Extra-soft and comfortable technical jersey
*4-way stretch fabric
*Breathable and Quick Dry
*Wrinkle-free and Easy Care
*Knee Grip
Composition:
74% Micro PA /  26% Elasthane</v>
      </c>
      <c r="AI684" s="101" t="str">
        <f>IF(C684&gt;0,+VLOOKUP($C684,'STYLE NAMES'!$B:$AC,13,FALSE),"")</f>
        <v>Machine Wash at 30°C
Mild process
Iron at low temperature
Iron from REVERSE
Do NOT iron on logos or prints
Do not bleach
Do NOT Tumble Dry</v>
      </c>
      <c r="AJ684" s="149" t="str">
        <f>IF($C684&gt;0,$C684&amp;" "&amp;$P684&amp;" "&amp;+VLOOKUP($C684,'STYLE NAMES'!$B:$AC,14,FALSE),"""")</f>
        <v>ALEA NAVY KADIN PRO BİNİCİ PANTOLONU</v>
      </c>
      <c r="AK684" s="149" t="str">
        <f>"Cavalier SanMarco tarafından tasarlanan "&amp;(AJ684)&amp;"; "&amp;IF(C684&gt;0,+VLOOKUP($C684,'STYLE NAMES'!$B:$AC,15,FALSE),"")</f>
        <v>Cavalier SanMarco tarafından tasarlanan ALEA NAVY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4" s="149" t="str">
        <f>IF(C684&gt;0,+VLOOKUP($C684,'STYLE NAMES'!$B:$AC,16,FALSE),"")</f>
        <v>*İtalyan Premium kumaş
*Ekstra yumuşak ve konforlu teknik jarse
*4 yönlü esneme özelliği
*Nefes alabilir ve hızlı kurur
*Kırışmaz ve kolay bakım
*Diz Grip
Bileşimi:
%74 Mikro PA / %26 Elastan</v>
      </c>
      <c r="AM684" s="149" t="str">
        <f>IF(C684&gt;0,+VLOOKUP($C684,'STYLE NAMES'!$B:$AC,17,FALSE),"")</f>
        <v>Makinede 30°C' de Yıkayın
Hassas Yıkama
Ilık ütü yapın
Tersten ütüleyin
Logo ve baskıları ÜTÜLEMEYİN
Çamaşır suyu kullanmayın
Kurutma Makinesinde Kurutmayın</v>
      </c>
      <c r="AN684" s="149" t="str">
        <f>IF($C684&gt;0,$C684&amp;" "&amp;$P684&amp;" "&amp;+VLOOKUP($C684,'STYLE NAMES'!$B:$AC,18,FALSE),"""")</f>
        <v>ALEA NAVY PANTALONI KNEE GRIP PRO DA DONNA</v>
      </c>
      <c r="AO684" s="101" t="str">
        <f>"Disegnato da Cavalier SanMarco "&amp;(AN684)&amp;"; "&amp;IF(C684&gt;0,+VLOOKUP($C684,'STYLE NAMES'!$B:$AC,19,FALSE),"")</f>
        <v>Disegnato da Cavalier SanMarco ALEA NAVY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4" s="101" t="str">
        <f>IF(C684&gt;0,+VLOOKUP($C684,'STYLE NAMES'!$B:$AC,20,FALSE),"")</f>
        <v>*Tessuto premium italiano
*Jersey tecnico extra morbido e confortevole
*Tessuto elasticizzato in 4 direzioni
*Traspirante e ad asciugatura rapida
*Antipiega e facile da curare
*Knee Grip
Composizione:
74% Micro PA / 26% Elastan</v>
      </c>
      <c r="AQ684" s="101" t="str">
        <f>IF(C684&gt;0,+VLOOKUP($C684,'STYLE NAMES'!$B:$AC,21,FALSE),"")</f>
        <v>Lavare in lavatrice a 30°C Ciclo delicato 
Stirare a bassa temperatura
Stirare al rovescio 
Non stirare su loghi o stampe 
Non candeggiare 
Non asciugare in asciugatrice</v>
      </c>
      <c r="AR684" s="101">
        <f>IF(D684&gt;0,+VLOOKUP($C684,'STYLE NAMES'!$B:$AC,22,FALSE),"")</f>
        <v>0</v>
      </c>
      <c r="AS684" s="101">
        <f>IF(E684&gt;0,+VLOOKUP($C684,'STYLE NAMES'!$B:$AC,23,FALSE),"")</f>
        <v>0</v>
      </c>
      <c r="AT684" s="101">
        <f>IF(F684&gt;0,+VLOOKUP($C684,'STYLE NAMES'!$B:$AC,24,FALSE),"")</f>
        <v>0</v>
      </c>
      <c r="AU684" s="101">
        <f>IF(G684&gt;0,+VLOOKUP($C684,'STYLE NAMES'!$B:$AC,25,FALSE),"")</f>
        <v>0</v>
      </c>
      <c r="AV684" s="101" t="str">
        <f>+VLOOKUP($S684,'CODE GENERATOR'!$P:$AM,15,FALSE)</f>
        <v>R.BOTWN_BRC0067_TJR0027NAVNAV</v>
      </c>
      <c r="AW684" s="101" t="str">
        <f>+VLOOKUP($S684,'CODE GENERATOR'!$P:$AM,16,FALSE)</f>
        <v>A.RACUX_BLT0094A_BRD0002NAVNAV</v>
      </c>
      <c r="AX684" s="101" t="str">
        <f>+VLOOKUP($S684,'CODE GENERATOR'!$P:$AM,17,FALSE)</f>
        <v>A.RACAU_SOC0018_NYL00003XBST4</v>
      </c>
      <c r="AY684" s="101" t="str">
        <f>+VLOOKUP($S684,'CODE GENERATOR'!$P:$AM,18,FALSE)</f>
        <v>R.TOPWN_BLY0048_SUP0017NAVNAV</v>
      </c>
      <c r="AZ684" s="101">
        <f>+VLOOKUP($S684,'CODE GENERATOR'!$P:$AM,19,FALSE)</f>
        <v>0</v>
      </c>
      <c r="BA684" s="101">
        <f>+VLOOKUP($S684,'CODE GENERATOR'!$P:$AM,20,FALSE)</f>
        <v>0</v>
      </c>
      <c r="BB684" s="101">
        <f>+VLOOKUP($S684,'CODE GENERATOR'!$P:$AM,21,FALSE)</f>
        <v>0</v>
      </c>
      <c r="BC684" s="101">
        <f>+VLOOKUP($S684,'CODE GENERATOR'!$P:$AM,22,FALSE)</f>
        <v>0</v>
      </c>
      <c r="BD684" s="101">
        <f>+VLOOKUP($S684,'CODE GENERATOR'!$P:$AM,23,FALSE)</f>
        <v>0</v>
      </c>
      <c r="BE684" s="101">
        <f>+VLOOKUP($S684,'CODE GENERATOR'!$P:$AM,24,FALSE)</f>
        <v>0</v>
      </c>
      <c r="BF684" s="101">
        <f>IF(C684&gt;0,+VLOOKUP(G684,'CATEGORY ID'!$A$1:$L$118,3,FALSE),"")</f>
        <v>30</v>
      </c>
      <c r="BG684" s="101">
        <f>IF(C684&gt;0,+VLOOKUP(H684,'CATEGORY ID'!$D$1:$L$118,3,FALSE),"")</f>
        <v>3</v>
      </c>
      <c r="BH684" s="101">
        <f>IF(C684&gt;0,+VLOOKUP((+H684&amp;I684),'CATEGORY ID'!$H$1:$I$121,2,FALSE),"")</f>
        <v>112</v>
      </c>
      <c r="BJ684" s="101">
        <f>IF(C684&gt;0,IF(COUNTIF('CATEGORY ID'!$K$1:$K$121,+H684&amp;K684) &gt; 0, +VLOOKUP(+H684&amp;K684,'CATEGORY ID'!$K$1:$L$121,2,FALSE),""),"")</f>
        <v>97</v>
      </c>
      <c r="BK684" s="101" t="str">
        <f>IF(C684&gt;0,IF(COUNTIF('CATEGORY ID'!$K$124:$K$165, +VLOOKUP(C684,'STYLE NAMES'!$B:$AE,30,FALSE)) &gt; 0, +VLOOKUP(VLOOKUP(C684,'STYLE NAMES'!$B:$AE,30,FALSE),'CATEGORY ID'!K:M,2,FALSE),""),"")</f>
        <v/>
      </c>
      <c r="BM684" s="101">
        <v>204</v>
      </c>
      <c r="BR684" s="101" t="str" cm="1">
        <f t="array" ref="BR684">IF(C684&gt;0,_xlfn.TEXTJOIN(";", TRUE,_xlfn.UNIQUE(_xlfn._xlws.FILTER(BF684:BQ684,(BF684:BQ684&gt;0)),TRUE,FALSE)),"")&amp;";"&amp;BS684</f>
        <v>30;3;112;97;204;</v>
      </c>
      <c r="BU684" s="106">
        <f>IF(C684&gt;0,+VLOOKUP($C684,'STYLE NAMES'!$B:$AC,26,FALSE),"")</f>
        <v>219.9</v>
      </c>
      <c r="BV684" s="106">
        <f>IF(C684&gt;0,+VLOOKUP($C684,'STYLE NAMES'!$B:$AC,27,FALSE),"")</f>
        <v>12090</v>
      </c>
      <c r="BW684" s="106">
        <f>IF(C684&gt;0,+VLOOKUP($C684,'STYLE NAMES'!$B:$AC,28,FALSE),"")</f>
        <v>252.88499999999999</v>
      </c>
      <c r="BY684"/>
      <c r="BZ684" s="101">
        <v>5</v>
      </c>
      <c r="CA684" s="137">
        <f t="shared" si="46"/>
        <v>1</v>
      </c>
      <c r="CB684" s="137" t="str">
        <f>+VLOOKUP(C684,'[2]STYLES &amp; MODELS MATRIX'!$A:$G,7,FALSE)</f>
        <v>AK</v>
      </c>
      <c r="CC684" s="137" t="str">
        <f>+VLOOKUP(C684,'[1]STYLES &amp; SIZE CHARTS'!$A:$H,8,FALSE)</f>
        <v>WB-BR1</v>
      </c>
      <c r="CD684" s="137">
        <v>1</v>
      </c>
      <c r="CE684" s="205"/>
      <c r="CF684" s="141"/>
    </row>
    <row r="685" spans="1:84" s="101" customFormat="1" ht="12" customHeight="1" x14ac:dyDescent="0.2">
      <c r="A685" s="102">
        <f t="shared" si="44"/>
        <v>8683711007371</v>
      </c>
      <c r="B685" s="101" t="s">
        <v>982</v>
      </c>
      <c r="C685" s="101" t="s">
        <v>1868</v>
      </c>
      <c r="D685" s="101" t="s">
        <v>1899</v>
      </c>
      <c r="E685" s="203" t="s">
        <v>2445</v>
      </c>
      <c r="F685" s="101" t="s">
        <v>2441</v>
      </c>
      <c r="G685" s="101" t="str">
        <f>IF(C685&gt;0,+VLOOKUP($C685,'STYLE NAMES'!$B:$AC,4,FALSE),"")</f>
        <v>RIDER</v>
      </c>
      <c r="H685" s="101" t="str">
        <f>IF(C685&gt;0,+VLOOKUP($C685,'STYLE NAMES'!$B:$AC,5,FALSE),"")</f>
        <v>WOMEN</v>
      </c>
      <c r="I685" s="101" t="str">
        <f>IF(C685&gt;0,+VLOOKUP($C685,'STYLE NAMES'!$B:$AC,6,FALSE),"")</f>
        <v>BOTTOMS</v>
      </c>
      <c r="J685" s="101" t="str">
        <f>IF(C685&gt;0,+VLOOKUP($C685,'STYLE NAMES'!$B:$AC,7,FALSE),"")</f>
        <v>WOMEN</v>
      </c>
      <c r="K685" s="101" t="str">
        <f>IF(C685&gt;0,+VLOOKUP($C685,'STYLE NAMES'!$B:$AC,8,FALSE),"")</f>
        <v>BREECHES</v>
      </c>
      <c r="L685" s="101" t="str">
        <f>IF(E685&gt;0,+VLOOKUP($E685,'CODE GENERATOR'!$D:$T,3,FALSE),"")</f>
        <v>A</v>
      </c>
      <c r="M685" s="101" t="str">
        <f>IF(E685&gt;0,+VLOOKUP($E685,'CODE GENERATOR'!$D:$T,4,FALSE),"")</f>
        <v>TECH JERSEY</v>
      </c>
      <c r="N685" s="101" t="str">
        <f>IF(E685&gt;0,+VLOOKUP($E685,'CODE GENERATOR'!$D:$T,6,FALSE),"")</f>
        <v>NAVY</v>
      </c>
      <c r="O685" s="101" t="str">
        <f>IF(E685&gt;0,+VLOOKUP($E685,'CODE GENERATOR'!$D:$T,7,FALSE),"")</f>
        <v>NAVY</v>
      </c>
      <c r="P685" s="101" t="str">
        <f t="shared" si="45"/>
        <v>NAVY</v>
      </c>
      <c r="Q685" s="104" t="str">
        <f>IF(E685&gt;0,+VLOOKUP($E685,'CODE GENERATOR'!$D:$T,11,FALSE),"")</f>
        <v>R.BOTWN_BRC0067</v>
      </c>
      <c r="R685" s="104" t="str">
        <f>IF(E685&gt;0,+VLOOKUP($E685,'CODE GENERATOR'!$D:$T,12,FALSE),"")</f>
        <v>TJR0027NAVNAV</v>
      </c>
      <c r="S685" s="104" t="str">
        <f>IF(E685&gt;0,+VLOOKUP($E685,'CODE GENERATOR'!$D:$T,13,FALSE),"")</f>
        <v>R.BOTWN_BRC0067_TJR0027NAVNAV</v>
      </c>
      <c r="T685" s="104" t="str">
        <f t="shared" si="43"/>
        <v>R.BOTWN_BRC0067_TJR0027NAVNAV_L / 40-42</v>
      </c>
      <c r="U685" s="105">
        <v>8683711007371</v>
      </c>
      <c r="V685" s="107" t="str" cm="1">
        <f t="array" ref="V685">_xlfn.TEXTJOIN(";", TRUE, _xlfn.UNIQUE(_xlfn._xlws.FILTER(P$3:P$10029, C$3:C$10029=C685)))</f>
        <v>WHITE;BEIGE;BLACK;NAVY;DARK GRAY;TAUPE;GREEN</v>
      </c>
      <c r="W685" s="107" t="str" cm="1">
        <f t="array" ref="W685">_xlfn.TEXTJOIN(";", TRUE, _xlfn.UNIQUE(_xlfn._xlws.FILTER(F$3:F$10029, C$3:C$10029=C685)))</f>
        <v>XXS / 32-34;XS / 34-36;S / 36-38;M / 38-40;L / 40-42;XL / 42-44</v>
      </c>
      <c r="X685" s="101" t="str">
        <f>IF(E685&gt;0,+VLOOKUP($E685,'CODE GENERATOR'!$D:$AC,19,FALSE),0)</f>
        <v>2507_G_cavalier_ghost_0015</v>
      </c>
      <c r="Y685" s="101" t="str">
        <f>IF(E685&gt;0,+VLOOKUP($E685,'CODE GENERATOR'!$D:$AC,20,FALSE),0)</f>
        <v>2507_G_cavalier_ghost_0016</v>
      </c>
      <c r="Z685" s="101" t="str">
        <f>IF(E685&gt;0,+VLOOKUP($E685,'CODE GENERATOR'!$D:$AC,21,FALSE),0)</f>
        <v>2507_W_1322</v>
      </c>
      <c r="AA685" s="101" t="str">
        <f>IF(E685&gt;0,+VLOOKUP($E685,'CODE GENERATOR'!$D:$AC,22,FALSE),0)</f>
        <v>2507_W_1225</v>
      </c>
      <c r="AB685" s="101" t="str">
        <f>IF(E685&gt;0,+VLOOKUP($E685,'CODE GENERATOR'!$D:$AC,23,FALSE),0)</f>
        <v>2507_W_1267</v>
      </c>
      <c r="AC685" s="101" t="str">
        <f>IF(E685&gt;0,+VLOOKUP($E685,'CODE GENERATOR'!$D:$AC,24,FALSE),0)</f>
        <v>Cavaliers_Detay_36829</v>
      </c>
      <c r="AD685" s="101" t="str">
        <f>IF(E685&gt;0,+VLOOKUP($E685,'CODE GENERATOR'!$D:$AC,25,FALSE),0)</f>
        <v>2507_VW_Web_22</v>
      </c>
      <c r="AE685" s="101" t="str">
        <f>IF(E685&gt;0,+VLOOKUP($E685,'CODE GENERATOR'!$D:$AC,26,FALSE),0)</f>
        <v>Cavaliers_Detay_36830</v>
      </c>
      <c r="AF685" s="149" t="str">
        <f>IF($C685&gt;0,$C685&amp;" "&amp;$P685&amp;" "&amp;+VLOOKUP($C685,'STYLE NAMES'!$B:$AC,10,FALSE),"""")</f>
        <v>ALEA NAVY WOMEN'S KNEE GRIP PRO BREECHES</v>
      </c>
      <c r="AG685" s="101" t="str">
        <f>"Enjoy our "&amp;(AF685)&amp;"; "&amp;IF(C685&gt;0,+VLOOKUP($C685,'STYLE NAMES'!$B:$AC,11,FALSE),"")</f>
        <v>Enjoy our ALEA NAVY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5" s="101" t="str">
        <f>IF(C685&gt;0,+VLOOKUP($C685,'STYLE NAMES'!$B:$AC,12,FALSE),"")</f>
        <v>*Italian Premium fabric
*Extra-soft and comfortable technical jersey
*4-way stretch fabric
*Breathable and Quick Dry
*Wrinkle-free and Easy Care
*Knee Grip
Composition:
74% Micro PA /  26% Elasthane</v>
      </c>
      <c r="AI685" s="101" t="str">
        <f>IF(C685&gt;0,+VLOOKUP($C685,'STYLE NAMES'!$B:$AC,13,FALSE),"")</f>
        <v>Machine Wash at 30°C
Mild process
Iron at low temperature
Iron from REVERSE
Do NOT iron on logos or prints
Do not bleach
Do NOT Tumble Dry</v>
      </c>
      <c r="AJ685" s="149" t="str">
        <f>IF($C685&gt;0,$C685&amp;" "&amp;$P685&amp;" "&amp;+VLOOKUP($C685,'STYLE NAMES'!$B:$AC,14,FALSE),"""")</f>
        <v>ALEA NAVY KADIN PRO BİNİCİ PANTOLONU</v>
      </c>
      <c r="AK685" s="149" t="str">
        <f>"Cavalier SanMarco tarafından tasarlanan "&amp;(AJ685)&amp;"; "&amp;IF(C685&gt;0,+VLOOKUP($C685,'STYLE NAMES'!$B:$AC,15,FALSE),"")</f>
        <v>Cavalier SanMarco tarafından tasarlanan ALEA NAVY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5" s="149" t="str">
        <f>IF(C685&gt;0,+VLOOKUP($C685,'STYLE NAMES'!$B:$AC,16,FALSE),"")</f>
        <v>*İtalyan Premium kumaş
*Ekstra yumuşak ve konforlu teknik jarse
*4 yönlü esneme özelliği
*Nefes alabilir ve hızlı kurur
*Kırışmaz ve kolay bakım
*Diz Grip
Bileşimi:
%74 Mikro PA / %26 Elastan</v>
      </c>
      <c r="AM685" s="149" t="str">
        <f>IF(C685&gt;0,+VLOOKUP($C685,'STYLE NAMES'!$B:$AC,17,FALSE),"")</f>
        <v>Makinede 30°C' de Yıkayın
Hassas Yıkama
Ilık ütü yapın
Tersten ütüleyin
Logo ve baskıları ÜTÜLEMEYİN
Çamaşır suyu kullanmayın
Kurutma Makinesinde Kurutmayın</v>
      </c>
      <c r="AN685" s="149" t="str">
        <f>IF($C685&gt;0,$C685&amp;" "&amp;$P685&amp;" "&amp;+VLOOKUP($C685,'STYLE NAMES'!$B:$AC,18,FALSE),"""")</f>
        <v>ALEA NAVY PANTALONI KNEE GRIP PRO DA DONNA</v>
      </c>
      <c r="AO685" s="101" t="str">
        <f>"Disegnato da Cavalier SanMarco "&amp;(AN685)&amp;"; "&amp;IF(C685&gt;0,+VLOOKUP($C685,'STYLE NAMES'!$B:$AC,19,FALSE),"")</f>
        <v>Disegnato da Cavalier SanMarco ALEA NAVY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5" s="101" t="str">
        <f>IF(C685&gt;0,+VLOOKUP($C685,'STYLE NAMES'!$B:$AC,20,FALSE),"")</f>
        <v>*Tessuto premium italiano
*Jersey tecnico extra morbido e confortevole
*Tessuto elasticizzato in 4 direzioni
*Traspirante e ad asciugatura rapida
*Antipiega e facile da curare
*Knee Grip
Composizione:
74% Micro PA / 26% Elastan</v>
      </c>
      <c r="AQ685" s="101" t="str">
        <f>IF(C685&gt;0,+VLOOKUP($C685,'STYLE NAMES'!$B:$AC,21,FALSE),"")</f>
        <v>Lavare in lavatrice a 30°C Ciclo delicato 
Stirare a bassa temperatura
Stirare al rovescio 
Non stirare su loghi o stampe 
Non candeggiare 
Non asciugare in asciugatrice</v>
      </c>
      <c r="AR685" s="101">
        <f>IF(D685&gt;0,+VLOOKUP($C685,'STYLE NAMES'!$B:$AC,22,FALSE),"")</f>
        <v>0</v>
      </c>
      <c r="AS685" s="101">
        <f>IF(E685&gt;0,+VLOOKUP($C685,'STYLE NAMES'!$B:$AC,23,FALSE),"")</f>
        <v>0</v>
      </c>
      <c r="AT685" s="101">
        <f>IF(F685&gt;0,+VLOOKUP($C685,'STYLE NAMES'!$B:$AC,24,FALSE),"")</f>
        <v>0</v>
      </c>
      <c r="AU685" s="101">
        <f>IF(G685&gt;0,+VLOOKUP($C685,'STYLE NAMES'!$B:$AC,25,FALSE),"")</f>
        <v>0</v>
      </c>
      <c r="AV685" s="101" t="str">
        <f>+VLOOKUP($S685,'CODE GENERATOR'!$P:$AM,15,FALSE)</f>
        <v>R.BOTWN_BRC0067_TJR0027NAVNAV</v>
      </c>
      <c r="AW685" s="101" t="str">
        <f>+VLOOKUP($S685,'CODE GENERATOR'!$P:$AM,16,FALSE)</f>
        <v>A.RACUX_BLT0094A_BRD0002NAVNAV</v>
      </c>
      <c r="AX685" s="101" t="str">
        <f>+VLOOKUP($S685,'CODE GENERATOR'!$P:$AM,17,FALSE)</f>
        <v>A.RACAU_SOC0018_NYL00003XBST4</v>
      </c>
      <c r="AY685" s="101" t="str">
        <f>+VLOOKUP($S685,'CODE GENERATOR'!$P:$AM,18,FALSE)</f>
        <v>R.TOPWN_BLY0048_SUP0017NAVNAV</v>
      </c>
      <c r="AZ685" s="101">
        <f>+VLOOKUP($S685,'CODE GENERATOR'!$P:$AM,19,FALSE)</f>
        <v>0</v>
      </c>
      <c r="BA685" s="101">
        <f>+VLOOKUP($S685,'CODE GENERATOR'!$P:$AM,20,FALSE)</f>
        <v>0</v>
      </c>
      <c r="BB685" s="101">
        <f>+VLOOKUP($S685,'CODE GENERATOR'!$P:$AM,21,FALSE)</f>
        <v>0</v>
      </c>
      <c r="BC685" s="101">
        <f>+VLOOKUP($S685,'CODE GENERATOR'!$P:$AM,22,FALSE)</f>
        <v>0</v>
      </c>
      <c r="BD685" s="101">
        <f>+VLOOKUP($S685,'CODE GENERATOR'!$P:$AM,23,FALSE)</f>
        <v>0</v>
      </c>
      <c r="BE685" s="101">
        <f>+VLOOKUP($S685,'CODE GENERATOR'!$P:$AM,24,FALSE)</f>
        <v>0</v>
      </c>
      <c r="BF685" s="101">
        <f>IF(C685&gt;0,+VLOOKUP(G685,'CATEGORY ID'!$A$1:$L$118,3,FALSE),"")</f>
        <v>30</v>
      </c>
      <c r="BG685" s="101">
        <f>IF(C685&gt;0,+VLOOKUP(H685,'CATEGORY ID'!$D$1:$L$118,3,FALSE),"")</f>
        <v>3</v>
      </c>
      <c r="BH685" s="101">
        <f>IF(C685&gt;0,+VLOOKUP((+H685&amp;I685),'CATEGORY ID'!$H$1:$I$121,2,FALSE),"")</f>
        <v>112</v>
      </c>
      <c r="BJ685" s="101">
        <f>IF(C685&gt;0,IF(COUNTIF('CATEGORY ID'!$K$1:$K$121,+H685&amp;K685) &gt; 0, +VLOOKUP(+H685&amp;K685,'CATEGORY ID'!$K$1:$L$121,2,FALSE),""),"")</f>
        <v>97</v>
      </c>
      <c r="BK685" s="101" t="str">
        <f>IF(C685&gt;0,IF(COUNTIF('CATEGORY ID'!$K$124:$K$165, +VLOOKUP(C685,'STYLE NAMES'!$B:$AE,30,FALSE)) &gt; 0, +VLOOKUP(VLOOKUP(C685,'STYLE NAMES'!$B:$AE,30,FALSE),'CATEGORY ID'!K:M,2,FALSE),""),"")</f>
        <v/>
      </c>
      <c r="BM685" s="101">
        <v>204</v>
      </c>
      <c r="BR685" s="101" t="str" cm="1">
        <f t="array" ref="BR685">IF(C685&gt;0,_xlfn.TEXTJOIN(";", TRUE,_xlfn.UNIQUE(_xlfn._xlws.FILTER(BF685:BQ685,(BF685:BQ685&gt;0)),TRUE,FALSE)),"")&amp;";"&amp;BS685</f>
        <v>30;3;112;97;204;</v>
      </c>
      <c r="BU685" s="106">
        <f>IF(C685&gt;0,+VLOOKUP($C685,'STYLE NAMES'!$B:$AC,26,FALSE),"")</f>
        <v>219.9</v>
      </c>
      <c r="BV685" s="106">
        <f>IF(C685&gt;0,+VLOOKUP($C685,'STYLE NAMES'!$B:$AC,27,FALSE),"")</f>
        <v>12090</v>
      </c>
      <c r="BW685" s="106">
        <f>IF(C685&gt;0,+VLOOKUP($C685,'STYLE NAMES'!$B:$AC,28,FALSE),"")</f>
        <v>252.88499999999999</v>
      </c>
      <c r="BY685"/>
      <c r="BZ685" s="101">
        <v>4</v>
      </c>
      <c r="CA685" s="137">
        <f t="shared" si="46"/>
        <v>1</v>
      </c>
      <c r="CB685" s="137" t="str">
        <f>+VLOOKUP(C685,'[2]STYLES &amp; MODELS MATRIX'!$A:$G,7,FALSE)</f>
        <v>AK</v>
      </c>
      <c r="CC685" s="137" t="str">
        <f>+VLOOKUP(C685,'[1]STYLES &amp; SIZE CHARTS'!$A:$H,8,FALSE)</f>
        <v>WB-BR1</v>
      </c>
      <c r="CD685" s="137">
        <v>1</v>
      </c>
      <c r="CE685" s="205"/>
      <c r="CF685" s="141"/>
    </row>
    <row r="686" spans="1:84" s="101" customFormat="1" ht="12" customHeight="1" x14ac:dyDescent="0.2">
      <c r="A686" s="102">
        <f t="shared" si="44"/>
        <v>8683711007388</v>
      </c>
      <c r="B686" s="101" t="s">
        <v>982</v>
      </c>
      <c r="C686" s="101" t="s">
        <v>1868</v>
      </c>
      <c r="D686" s="101" t="s">
        <v>1899</v>
      </c>
      <c r="E686" s="203" t="s">
        <v>2445</v>
      </c>
      <c r="F686" s="101" t="s">
        <v>2442</v>
      </c>
      <c r="G686" s="101" t="str">
        <f>IF(C686&gt;0,+VLOOKUP($C686,'STYLE NAMES'!$B:$AC,4,FALSE),"")</f>
        <v>RIDER</v>
      </c>
      <c r="H686" s="101" t="str">
        <f>IF(C686&gt;0,+VLOOKUP($C686,'STYLE NAMES'!$B:$AC,5,FALSE),"")</f>
        <v>WOMEN</v>
      </c>
      <c r="I686" s="101" t="str">
        <f>IF(C686&gt;0,+VLOOKUP($C686,'STYLE NAMES'!$B:$AC,6,FALSE),"")</f>
        <v>BOTTOMS</v>
      </c>
      <c r="J686" s="101" t="str">
        <f>IF(C686&gt;0,+VLOOKUP($C686,'STYLE NAMES'!$B:$AC,7,FALSE),"")</f>
        <v>WOMEN</v>
      </c>
      <c r="K686" s="101" t="str">
        <f>IF(C686&gt;0,+VLOOKUP($C686,'STYLE NAMES'!$B:$AC,8,FALSE),"")</f>
        <v>BREECHES</v>
      </c>
      <c r="L686" s="101" t="str">
        <f>IF(E686&gt;0,+VLOOKUP($E686,'CODE GENERATOR'!$D:$T,3,FALSE),"")</f>
        <v>A</v>
      </c>
      <c r="M686" s="101" t="str">
        <f>IF(E686&gt;0,+VLOOKUP($E686,'CODE GENERATOR'!$D:$T,4,FALSE),"")</f>
        <v>TECH JERSEY</v>
      </c>
      <c r="N686" s="101" t="str">
        <f>IF(E686&gt;0,+VLOOKUP($E686,'CODE GENERATOR'!$D:$T,6,FALSE),"")</f>
        <v>NAVY</v>
      </c>
      <c r="O686" s="101" t="str">
        <f>IF(E686&gt;0,+VLOOKUP($E686,'CODE GENERATOR'!$D:$T,7,FALSE),"")</f>
        <v>NAVY</v>
      </c>
      <c r="P686" s="101" t="str">
        <f t="shared" si="45"/>
        <v>NAVY</v>
      </c>
      <c r="Q686" s="104" t="str">
        <f>IF(E686&gt;0,+VLOOKUP($E686,'CODE GENERATOR'!$D:$T,11,FALSE),"")</f>
        <v>R.BOTWN_BRC0067</v>
      </c>
      <c r="R686" s="104" t="str">
        <f>IF(E686&gt;0,+VLOOKUP($E686,'CODE GENERATOR'!$D:$T,12,FALSE),"")</f>
        <v>TJR0027NAVNAV</v>
      </c>
      <c r="S686" s="104" t="str">
        <f>IF(E686&gt;0,+VLOOKUP($E686,'CODE GENERATOR'!$D:$T,13,FALSE),"")</f>
        <v>R.BOTWN_BRC0067_TJR0027NAVNAV</v>
      </c>
      <c r="T686" s="104" t="str">
        <f t="shared" si="43"/>
        <v>R.BOTWN_BRC0067_TJR0027NAVNAV_XL / 42-44</v>
      </c>
      <c r="U686" s="105">
        <v>8683711007388</v>
      </c>
      <c r="V686" s="107" t="str" cm="1">
        <f t="array" ref="V686">_xlfn.TEXTJOIN(";", TRUE, _xlfn.UNIQUE(_xlfn._xlws.FILTER(P$3:P$10029, C$3:C$10029=C686)))</f>
        <v>WHITE;BEIGE;BLACK;NAVY;DARK GRAY;TAUPE;GREEN</v>
      </c>
      <c r="W686" s="107" t="str" cm="1">
        <f t="array" ref="W686">_xlfn.TEXTJOIN(";", TRUE, _xlfn.UNIQUE(_xlfn._xlws.FILTER(F$3:F$10029, C$3:C$10029=C686)))</f>
        <v>XXS / 32-34;XS / 34-36;S / 36-38;M / 38-40;L / 40-42;XL / 42-44</v>
      </c>
      <c r="X686" s="101" t="str">
        <f>IF(E686&gt;0,+VLOOKUP($E686,'CODE GENERATOR'!$D:$AC,19,FALSE),0)</f>
        <v>2507_G_cavalier_ghost_0015</v>
      </c>
      <c r="Y686" s="101" t="str">
        <f>IF(E686&gt;0,+VLOOKUP($E686,'CODE GENERATOR'!$D:$AC,20,FALSE),0)</f>
        <v>2507_G_cavalier_ghost_0016</v>
      </c>
      <c r="Z686" s="101" t="str">
        <f>IF(E686&gt;0,+VLOOKUP($E686,'CODE GENERATOR'!$D:$AC,21,FALSE),0)</f>
        <v>2507_W_1322</v>
      </c>
      <c r="AA686" s="101" t="str">
        <f>IF(E686&gt;0,+VLOOKUP($E686,'CODE GENERATOR'!$D:$AC,22,FALSE),0)</f>
        <v>2507_W_1225</v>
      </c>
      <c r="AB686" s="101" t="str">
        <f>IF(E686&gt;0,+VLOOKUP($E686,'CODE GENERATOR'!$D:$AC,23,FALSE),0)</f>
        <v>2507_W_1267</v>
      </c>
      <c r="AC686" s="101" t="str">
        <f>IF(E686&gt;0,+VLOOKUP($E686,'CODE GENERATOR'!$D:$AC,24,FALSE),0)</f>
        <v>Cavaliers_Detay_36829</v>
      </c>
      <c r="AD686" s="101" t="str">
        <f>IF(E686&gt;0,+VLOOKUP($E686,'CODE GENERATOR'!$D:$AC,25,FALSE),0)</f>
        <v>2507_VW_Web_22</v>
      </c>
      <c r="AE686" s="101" t="str">
        <f>IF(E686&gt;0,+VLOOKUP($E686,'CODE GENERATOR'!$D:$AC,26,FALSE),0)</f>
        <v>Cavaliers_Detay_36830</v>
      </c>
      <c r="AF686" s="149" t="str">
        <f>IF($C686&gt;0,$C686&amp;" "&amp;$P686&amp;" "&amp;+VLOOKUP($C686,'STYLE NAMES'!$B:$AC,10,FALSE),"""")</f>
        <v>ALEA NAVY WOMEN'S KNEE GRIP PRO BREECHES</v>
      </c>
      <c r="AG686" s="101" t="str">
        <f>"Enjoy our "&amp;(AF686)&amp;"; "&amp;IF(C686&gt;0,+VLOOKUP($C686,'STYLE NAMES'!$B:$AC,11,FALSE),"")</f>
        <v>Enjoy our ALEA NAVY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6" s="101" t="str">
        <f>IF(C686&gt;0,+VLOOKUP($C686,'STYLE NAMES'!$B:$AC,12,FALSE),"")</f>
        <v>*Italian Premium fabric
*Extra-soft and comfortable technical jersey
*4-way stretch fabric
*Breathable and Quick Dry
*Wrinkle-free and Easy Care
*Knee Grip
Composition:
74% Micro PA /  26% Elasthane</v>
      </c>
      <c r="AI686" s="101" t="str">
        <f>IF(C686&gt;0,+VLOOKUP($C686,'STYLE NAMES'!$B:$AC,13,FALSE),"")</f>
        <v>Machine Wash at 30°C
Mild process
Iron at low temperature
Iron from REVERSE
Do NOT iron on logos or prints
Do not bleach
Do NOT Tumble Dry</v>
      </c>
      <c r="AJ686" s="149" t="str">
        <f>IF($C686&gt;0,$C686&amp;" "&amp;$P686&amp;" "&amp;+VLOOKUP($C686,'STYLE NAMES'!$B:$AC,14,FALSE),"""")</f>
        <v>ALEA NAVY KADIN PRO BİNİCİ PANTOLONU</v>
      </c>
      <c r="AK686" s="149" t="str">
        <f>"Cavalier SanMarco tarafından tasarlanan "&amp;(AJ686)&amp;"; "&amp;IF(C686&gt;0,+VLOOKUP($C686,'STYLE NAMES'!$B:$AC,15,FALSE),"")</f>
        <v>Cavalier SanMarco tarafından tasarlanan ALEA NAVY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6" s="149" t="str">
        <f>IF(C686&gt;0,+VLOOKUP($C686,'STYLE NAMES'!$B:$AC,16,FALSE),"")</f>
        <v>*İtalyan Premium kumaş
*Ekstra yumuşak ve konforlu teknik jarse
*4 yönlü esneme özelliği
*Nefes alabilir ve hızlı kurur
*Kırışmaz ve kolay bakım
*Diz Grip
Bileşimi:
%74 Mikro PA / %26 Elastan</v>
      </c>
      <c r="AM686" s="149" t="str">
        <f>IF(C686&gt;0,+VLOOKUP($C686,'STYLE NAMES'!$B:$AC,17,FALSE),"")</f>
        <v>Makinede 30°C' de Yıkayın
Hassas Yıkama
Ilık ütü yapın
Tersten ütüleyin
Logo ve baskıları ÜTÜLEMEYİN
Çamaşır suyu kullanmayın
Kurutma Makinesinde Kurutmayın</v>
      </c>
      <c r="AN686" s="149" t="str">
        <f>IF($C686&gt;0,$C686&amp;" "&amp;$P686&amp;" "&amp;+VLOOKUP($C686,'STYLE NAMES'!$B:$AC,18,FALSE),"""")</f>
        <v>ALEA NAVY PANTALONI KNEE GRIP PRO DA DONNA</v>
      </c>
      <c r="AO686" s="101" t="str">
        <f>"Disegnato da Cavalier SanMarco "&amp;(AN686)&amp;"; "&amp;IF(C686&gt;0,+VLOOKUP($C686,'STYLE NAMES'!$B:$AC,19,FALSE),"")</f>
        <v>Disegnato da Cavalier SanMarco ALEA NAVY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6" s="101" t="str">
        <f>IF(C686&gt;0,+VLOOKUP($C686,'STYLE NAMES'!$B:$AC,20,FALSE),"")</f>
        <v>*Tessuto premium italiano
*Jersey tecnico extra morbido e confortevole
*Tessuto elasticizzato in 4 direzioni
*Traspirante e ad asciugatura rapida
*Antipiega e facile da curare
*Knee Grip
Composizione:
74% Micro PA / 26% Elastan</v>
      </c>
      <c r="AQ686" s="101" t="str">
        <f>IF(C686&gt;0,+VLOOKUP($C686,'STYLE NAMES'!$B:$AC,21,FALSE),"")</f>
        <v>Lavare in lavatrice a 30°C Ciclo delicato 
Stirare a bassa temperatura
Stirare al rovescio 
Non stirare su loghi o stampe 
Non candeggiare 
Non asciugare in asciugatrice</v>
      </c>
      <c r="AR686" s="101">
        <f>IF(D686&gt;0,+VLOOKUP($C686,'STYLE NAMES'!$B:$AC,22,FALSE),"")</f>
        <v>0</v>
      </c>
      <c r="AS686" s="101">
        <f>IF(E686&gt;0,+VLOOKUP($C686,'STYLE NAMES'!$B:$AC,23,FALSE),"")</f>
        <v>0</v>
      </c>
      <c r="AT686" s="101">
        <f>IF(F686&gt;0,+VLOOKUP($C686,'STYLE NAMES'!$B:$AC,24,FALSE),"")</f>
        <v>0</v>
      </c>
      <c r="AU686" s="101">
        <f>IF(G686&gt;0,+VLOOKUP($C686,'STYLE NAMES'!$B:$AC,25,FALSE),"")</f>
        <v>0</v>
      </c>
      <c r="AV686" s="101" t="str">
        <f>+VLOOKUP($S686,'CODE GENERATOR'!$P:$AM,15,FALSE)</f>
        <v>R.BOTWN_BRC0067_TJR0027NAVNAV</v>
      </c>
      <c r="AW686" s="101" t="str">
        <f>+VLOOKUP($S686,'CODE GENERATOR'!$P:$AM,16,FALSE)</f>
        <v>A.RACUX_BLT0094A_BRD0002NAVNAV</v>
      </c>
      <c r="AX686" s="101" t="str">
        <f>+VLOOKUP($S686,'CODE GENERATOR'!$P:$AM,17,FALSE)</f>
        <v>A.RACAU_SOC0018_NYL00003XBST4</v>
      </c>
      <c r="AY686" s="101" t="str">
        <f>+VLOOKUP($S686,'CODE GENERATOR'!$P:$AM,18,FALSE)</f>
        <v>R.TOPWN_BLY0048_SUP0017NAVNAV</v>
      </c>
      <c r="AZ686" s="101">
        <f>+VLOOKUP($S686,'CODE GENERATOR'!$P:$AM,19,FALSE)</f>
        <v>0</v>
      </c>
      <c r="BA686" s="101">
        <f>+VLOOKUP($S686,'CODE GENERATOR'!$P:$AM,20,FALSE)</f>
        <v>0</v>
      </c>
      <c r="BB686" s="101">
        <f>+VLOOKUP($S686,'CODE GENERATOR'!$P:$AM,21,FALSE)</f>
        <v>0</v>
      </c>
      <c r="BC686" s="101">
        <f>+VLOOKUP($S686,'CODE GENERATOR'!$P:$AM,22,FALSE)</f>
        <v>0</v>
      </c>
      <c r="BD686" s="101">
        <f>+VLOOKUP($S686,'CODE GENERATOR'!$P:$AM,23,FALSE)</f>
        <v>0</v>
      </c>
      <c r="BE686" s="101">
        <f>+VLOOKUP($S686,'CODE GENERATOR'!$P:$AM,24,FALSE)</f>
        <v>0</v>
      </c>
      <c r="BF686" s="101">
        <f>IF(C686&gt;0,+VLOOKUP(G686,'CATEGORY ID'!$A$1:$L$118,3,FALSE),"")</f>
        <v>30</v>
      </c>
      <c r="BG686" s="101">
        <f>IF(C686&gt;0,+VLOOKUP(H686,'CATEGORY ID'!$D$1:$L$118,3,FALSE),"")</f>
        <v>3</v>
      </c>
      <c r="BH686" s="101">
        <f>IF(C686&gt;0,+VLOOKUP((+H686&amp;I686),'CATEGORY ID'!$H$1:$I$121,2,FALSE),"")</f>
        <v>112</v>
      </c>
      <c r="BJ686" s="101">
        <f>IF(C686&gt;0,IF(COUNTIF('CATEGORY ID'!$K$1:$K$121,+H686&amp;K686) &gt; 0, +VLOOKUP(+H686&amp;K686,'CATEGORY ID'!$K$1:$L$121,2,FALSE),""),"")</f>
        <v>97</v>
      </c>
      <c r="BK686" s="101" t="str">
        <f>IF(C686&gt;0,IF(COUNTIF('CATEGORY ID'!$K$124:$K$165, +VLOOKUP(C686,'STYLE NAMES'!$B:$AE,30,FALSE)) &gt; 0, +VLOOKUP(VLOOKUP(C686,'STYLE NAMES'!$B:$AE,30,FALSE),'CATEGORY ID'!K:M,2,FALSE),""),"")</f>
        <v/>
      </c>
      <c r="BM686" s="101">
        <v>204</v>
      </c>
      <c r="BR686" s="101" t="str" cm="1">
        <f t="array" ref="BR686">IF(C686&gt;0,_xlfn.TEXTJOIN(";", TRUE,_xlfn.UNIQUE(_xlfn._xlws.FILTER(BF686:BQ686,(BF686:BQ686&gt;0)),TRUE,FALSE)),"")&amp;";"&amp;BS686</f>
        <v>30;3;112;97;204;</v>
      </c>
      <c r="BU686" s="106">
        <f>IF(C686&gt;0,+VLOOKUP($C686,'STYLE NAMES'!$B:$AC,26,FALSE),"")</f>
        <v>219.9</v>
      </c>
      <c r="BV686" s="106">
        <f>IF(C686&gt;0,+VLOOKUP($C686,'STYLE NAMES'!$B:$AC,27,FALSE),"")</f>
        <v>12090</v>
      </c>
      <c r="BW686" s="106">
        <f>IF(C686&gt;0,+VLOOKUP($C686,'STYLE NAMES'!$B:$AC,28,FALSE),"")</f>
        <v>252.88499999999999</v>
      </c>
      <c r="BY686"/>
      <c r="BZ686" s="101">
        <v>4</v>
      </c>
      <c r="CA686" s="137">
        <f t="shared" si="46"/>
        <v>1</v>
      </c>
      <c r="CB686" s="137" t="str">
        <f>+VLOOKUP(C686,'[2]STYLES &amp; MODELS MATRIX'!$A:$G,7,FALSE)</f>
        <v>AK</v>
      </c>
      <c r="CC686" s="137" t="str">
        <f>+VLOOKUP(C686,'[1]STYLES &amp; SIZE CHARTS'!$A:$H,8,FALSE)</f>
        <v>WB-BR1</v>
      </c>
      <c r="CD686" s="137">
        <v>1</v>
      </c>
      <c r="CE686" s="205"/>
      <c r="CF686" s="141"/>
    </row>
    <row r="687" spans="1:84" s="101" customFormat="1" ht="12" customHeight="1" x14ac:dyDescent="0.2">
      <c r="A687" s="102">
        <f t="shared" si="44"/>
        <v>8683711007395</v>
      </c>
      <c r="B687" s="101" t="s">
        <v>982</v>
      </c>
      <c r="C687" s="101" t="s">
        <v>1868</v>
      </c>
      <c r="D687" s="101" t="s">
        <v>1899</v>
      </c>
      <c r="E687" s="203" t="s">
        <v>2446</v>
      </c>
      <c r="F687" s="101" t="s">
        <v>2437</v>
      </c>
      <c r="G687" s="101" t="str">
        <f>IF(C687&gt;0,+VLOOKUP($C687,'STYLE NAMES'!$B:$AC,4,FALSE),"")</f>
        <v>RIDER</v>
      </c>
      <c r="H687" s="101" t="str">
        <f>IF(C687&gt;0,+VLOOKUP($C687,'STYLE NAMES'!$B:$AC,5,FALSE),"")</f>
        <v>WOMEN</v>
      </c>
      <c r="I687" s="101" t="str">
        <f>IF(C687&gt;0,+VLOOKUP($C687,'STYLE NAMES'!$B:$AC,6,FALSE),"")</f>
        <v>BOTTOMS</v>
      </c>
      <c r="J687" s="101" t="str">
        <f>IF(C687&gt;0,+VLOOKUP($C687,'STYLE NAMES'!$B:$AC,7,FALSE),"")</f>
        <v>WOMEN</v>
      </c>
      <c r="K687" s="101" t="str">
        <f>IF(C687&gt;0,+VLOOKUP($C687,'STYLE NAMES'!$B:$AC,8,FALSE),"")</f>
        <v>BREECHES</v>
      </c>
      <c r="L687" s="101" t="str">
        <f>IF(E687&gt;0,+VLOOKUP($E687,'CODE GENERATOR'!$D:$T,3,FALSE),"")</f>
        <v>A</v>
      </c>
      <c r="M687" s="101" t="str">
        <f>IF(E687&gt;0,+VLOOKUP($E687,'CODE GENERATOR'!$D:$T,4,FALSE),"")</f>
        <v>TECH JERSEY</v>
      </c>
      <c r="N687" s="101" t="str">
        <f>IF(E687&gt;0,+VLOOKUP($E687,'CODE GENERATOR'!$D:$T,6,FALSE),"")</f>
        <v>DARK GRAY</v>
      </c>
      <c r="O687" s="101" t="str">
        <f>IF(E687&gt;0,+VLOOKUP($E687,'CODE GENERATOR'!$D:$T,7,FALSE),"")</f>
        <v>DARK GRAY</v>
      </c>
      <c r="P687" s="101" t="str">
        <f t="shared" si="45"/>
        <v>DARK GRAY</v>
      </c>
      <c r="Q687" s="104" t="str">
        <f>IF(E687&gt;0,+VLOOKUP($E687,'CODE GENERATOR'!$D:$T,11,FALSE),"")</f>
        <v>R.BOTWN_BRC0067</v>
      </c>
      <c r="R687" s="104" t="str">
        <f>IF(E687&gt;0,+VLOOKUP($E687,'CODE GENERATOR'!$D:$T,12,FALSE),"")</f>
        <v>TJR0027DGYDGY</v>
      </c>
      <c r="S687" s="104" t="str">
        <f>IF(E687&gt;0,+VLOOKUP($E687,'CODE GENERATOR'!$D:$T,13,FALSE),"")</f>
        <v>R.BOTWN_BRC0067_TJR0027DGYDGY</v>
      </c>
      <c r="T687" s="104" t="str">
        <f t="shared" si="43"/>
        <v>R.BOTWN_BRC0067_TJR0027DGYDGY_XXS / 32-34</v>
      </c>
      <c r="U687" s="105">
        <v>8683711007395</v>
      </c>
      <c r="V687" s="107" t="str" cm="1">
        <f t="array" ref="V687">_xlfn.TEXTJOIN(";", TRUE, _xlfn.UNIQUE(_xlfn._xlws.FILTER(P$3:P$10029, C$3:C$10029=C687)))</f>
        <v>WHITE;BEIGE;BLACK;NAVY;DARK GRAY;TAUPE;GREEN</v>
      </c>
      <c r="W687" s="107" t="str" cm="1">
        <f t="array" ref="W687">_xlfn.TEXTJOIN(";", TRUE, _xlfn.UNIQUE(_xlfn._xlws.FILTER(F$3:F$10029, C$3:C$10029=C687)))</f>
        <v>XXS / 32-34;XS / 34-36;S / 36-38;M / 38-40;L / 40-42;XL / 42-44</v>
      </c>
      <c r="X687" s="101" t="str">
        <f>IF(E687&gt;0,+VLOOKUP($E687,'CODE GENERATOR'!$D:$AC,19,FALSE),0)</f>
        <v>2507_G_cavalier_ghost_0027</v>
      </c>
      <c r="Y687" s="101" t="str">
        <f>IF(E687&gt;0,+VLOOKUP($E687,'CODE GENERATOR'!$D:$AC,20,FALSE),0)</f>
        <v>2507_G_cavalier_ghost_0028</v>
      </c>
      <c r="Z687" s="101" t="str">
        <f>IF(E687&gt;0,+VLOOKUP($E687,'CODE GENERATOR'!$D:$AC,21,FALSE),0)</f>
        <v>2507_W_1824</v>
      </c>
      <c r="AA687" s="101" t="str">
        <f>IF(E687&gt;0,+VLOOKUP($E687,'CODE GENERATOR'!$D:$AC,22,FALSE),0)</f>
        <v>2507_W_1836</v>
      </c>
      <c r="AB687" s="101" t="str">
        <f>IF(E687&gt;0,+VLOOKUP($E687,'CODE GENERATOR'!$D:$AC,23,FALSE),0)</f>
        <v>2507_W_1854</v>
      </c>
      <c r="AC687" s="101" t="str">
        <f>IF(E687&gt;0,+VLOOKUP($E687,'CODE GENERATOR'!$D:$AC,24,FALSE),0)</f>
        <v>Cavaliers_Detay_36834</v>
      </c>
      <c r="AD687" s="101" t="str">
        <f>IF(E687&gt;0,+VLOOKUP($E687,'CODE GENERATOR'!$D:$AC,25,FALSE),0)</f>
        <v>2507_VW_Web_34</v>
      </c>
      <c r="AE687" s="101" t="str">
        <f>IF(E687&gt;0,+VLOOKUP($E687,'CODE GENERATOR'!$D:$AC,26,FALSE),0)</f>
        <v>Cavaliers_Detay_36835</v>
      </c>
      <c r="AF687" s="149" t="str">
        <f>IF($C687&gt;0,$C687&amp;" "&amp;$P687&amp;" "&amp;+VLOOKUP($C687,'STYLE NAMES'!$B:$AC,10,FALSE),"""")</f>
        <v>ALEA DARK GRAY WOMEN'S KNEE GRIP PRO BREECHES</v>
      </c>
      <c r="AG687" s="101" t="str">
        <f>"Enjoy our "&amp;(AF687)&amp;"; "&amp;IF(C687&gt;0,+VLOOKUP($C687,'STYLE NAMES'!$B:$AC,11,FALSE),"")</f>
        <v>Enjoy our ALEA DARK GRAY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7" s="101" t="str">
        <f>IF(C687&gt;0,+VLOOKUP($C687,'STYLE NAMES'!$B:$AC,12,FALSE),"")</f>
        <v>*Italian Premium fabric
*Extra-soft and comfortable technical jersey
*4-way stretch fabric
*Breathable and Quick Dry
*Wrinkle-free and Easy Care
*Knee Grip
Composition:
74% Micro PA /  26% Elasthane</v>
      </c>
      <c r="AI687" s="101" t="str">
        <f>IF(C687&gt;0,+VLOOKUP($C687,'STYLE NAMES'!$B:$AC,13,FALSE),"")</f>
        <v>Machine Wash at 30°C
Mild process
Iron at low temperature
Iron from REVERSE
Do NOT iron on logos or prints
Do not bleach
Do NOT Tumble Dry</v>
      </c>
      <c r="AJ687" s="149" t="str">
        <f>IF($C687&gt;0,$C687&amp;" "&amp;$P687&amp;" "&amp;+VLOOKUP($C687,'STYLE NAMES'!$B:$AC,14,FALSE),"""")</f>
        <v>ALEA DARK GRAY KADIN PRO BİNİCİ PANTOLONU</v>
      </c>
      <c r="AK687" s="149" t="str">
        <f>"Cavalier SanMarco tarafından tasarlanan "&amp;(AJ687)&amp;"; "&amp;IF(C687&gt;0,+VLOOKUP($C687,'STYLE NAMES'!$B:$AC,15,FALSE),"")</f>
        <v>Cavalier SanMarco tarafından tasarlanan ALEA DARK GRAY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7" s="149" t="str">
        <f>IF(C687&gt;0,+VLOOKUP($C687,'STYLE NAMES'!$B:$AC,16,FALSE),"")</f>
        <v>*İtalyan Premium kumaş
*Ekstra yumuşak ve konforlu teknik jarse
*4 yönlü esneme özelliği
*Nefes alabilir ve hızlı kurur
*Kırışmaz ve kolay bakım
*Diz Grip
Bileşimi:
%74 Mikro PA / %26 Elastan</v>
      </c>
      <c r="AM687" s="149" t="str">
        <f>IF(C687&gt;0,+VLOOKUP($C687,'STYLE NAMES'!$B:$AC,17,FALSE),"")</f>
        <v>Makinede 30°C' de Yıkayın
Hassas Yıkama
Ilık ütü yapın
Tersten ütüleyin
Logo ve baskıları ÜTÜLEMEYİN
Çamaşır suyu kullanmayın
Kurutma Makinesinde Kurutmayın</v>
      </c>
      <c r="AN687" s="149" t="str">
        <f>IF($C687&gt;0,$C687&amp;" "&amp;$P687&amp;" "&amp;+VLOOKUP($C687,'STYLE NAMES'!$B:$AC,18,FALSE),"""")</f>
        <v>ALEA DARK GRAY PANTALONI KNEE GRIP PRO DA DONNA</v>
      </c>
      <c r="AO687" s="101" t="str">
        <f>"Disegnato da Cavalier SanMarco "&amp;(AN687)&amp;"; "&amp;IF(C687&gt;0,+VLOOKUP($C687,'STYLE NAMES'!$B:$AC,19,FALSE),"")</f>
        <v>Disegnato da Cavalier SanMarco ALEA DARK GRAY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7" s="101" t="str">
        <f>IF(C687&gt;0,+VLOOKUP($C687,'STYLE NAMES'!$B:$AC,20,FALSE),"")</f>
        <v>*Tessuto premium italiano
*Jersey tecnico extra morbido e confortevole
*Tessuto elasticizzato in 4 direzioni
*Traspirante e ad asciugatura rapida
*Antipiega e facile da curare
*Knee Grip
Composizione:
74% Micro PA / 26% Elastan</v>
      </c>
      <c r="AQ687" s="101" t="str">
        <f>IF(C687&gt;0,+VLOOKUP($C687,'STYLE NAMES'!$B:$AC,21,FALSE),"")</f>
        <v>Lavare in lavatrice a 30°C Ciclo delicato 
Stirare a bassa temperatura
Stirare al rovescio 
Non stirare su loghi o stampe 
Non candeggiare 
Non asciugare in asciugatrice</v>
      </c>
      <c r="AR687" s="101">
        <f>IF(D687&gt;0,+VLOOKUP($C687,'STYLE NAMES'!$B:$AC,22,FALSE),"")</f>
        <v>0</v>
      </c>
      <c r="AS687" s="101">
        <f>IF(E687&gt;0,+VLOOKUP($C687,'STYLE NAMES'!$B:$AC,23,FALSE),"")</f>
        <v>0</v>
      </c>
      <c r="AT687" s="101">
        <f>IF(F687&gt;0,+VLOOKUP($C687,'STYLE NAMES'!$B:$AC,24,FALSE),"")</f>
        <v>0</v>
      </c>
      <c r="AU687" s="101">
        <f>IF(G687&gt;0,+VLOOKUP($C687,'STYLE NAMES'!$B:$AC,25,FALSE),"")</f>
        <v>0</v>
      </c>
      <c r="AV687" s="101" t="str">
        <f>+VLOOKUP($S687,'CODE GENERATOR'!$P:$AM,15,FALSE)</f>
        <v>R.TOPWN_CPL0040_PIQ0015WHTWHT</v>
      </c>
      <c r="AW687" s="101" t="str">
        <f>+VLOOKUP($S687,'CODE GENERATOR'!$P:$AM,16,FALSE)</f>
        <v>A.RACUX_BLT0015_BRD0012LGYLGY</v>
      </c>
      <c r="AX687" s="101" t="str">
        <f>+VLOOKUP($S687,'CODE GENERATOR'!$P:$AM,17,FALSE)</f>
        <v>A.RACAU_SOC0018_NYL00003XBST1</v>
      </c>
      <c r="AY687" s="101">
        <f>+VLOOKUP($S687,'CODE GENERATOR'!$P:$AM,18,FALSE)</f>
        <v>0</v>
      </c>
      <c r="AZ687" s="101">
        <f>+VLOOKUP($S687,'CODE GENERATOR'!$P:$AM,19,FALSE)</f>
        <v>0</v>
      </c>
      <c r="BA687" s="101">
        <f>+VLOOKUP($S687,'CODE GENERATOR'!$P:$AM,20,FALSE)</f>
        <v>0</v>
      </c>
      <c r="BB687" s="101">
        <f>+VLOOKUP($S687,'CODE GENERATOR'!$P:$AM,21,FALSE)</f>
        <v>0</v>
      </c>
      <c r="BC687" s="101">
        <f>+VLOOKUP($S687,'CODE GENERATOR'!$P:$AM,22,FALSE)</f>
        <v>0</v>
      </c>
      <c r="BD687" s="101">
        <f>+VLOOKUP($S687,'CODE GENERATOR'!$P:$AM,23,FALSE)</f>
        <v>0</v>
      </c>
      <c r="BE687" s="101">
        <f>+VLOOKUP($S687,'CODE GENERATOR'!$P:$AM,24,FALSE)</f>
        <v>0</v>
      </c>
      <c r="BF687" s="101">
        <f>IF(C687&gt;0,+VLOOKUP(G687,'CATEGORY ID'!$A$1:$L$118,3,FALSE),"")</f>
        <v>30</v>
      </c>
      <c r="BG687" s="101">
        <f>IF(C687&gt;0,+VLOOKUP(H687,'CATEGORY ID'!$D$1:$L$118,3,FALSE),"")</f>
        <v>3</v>
      </c>
      <c r="BH687" s="101">
        <f>IF(C687&gt;0,+VLOOKUP((+H687&amp;I687),'CATEGORY ID'!$H$1:$I$121,2,FALSE),"")</f>
        <v>112</v>
      </c>
      <c r="BJ687" s="101">
        <f>IF(C687&gt;0,IF(COUNTIF('CATEGORY ID'!$K$1:$K$121,+H687&amp;K687) &gt; 0, +VLOOKUP(+H687&amp;K687,'CATEGORY ID'!$K$1:$L$121,2,FALSE),""),"")</f>
        <v>97</v>
      </c>
      <c r="BK687" s="101" t="str">
        <f>IF(C687&gt;0,IF(COUNTIF('CATEGORY ID'!$K$124:$K$165, +VLOOKUP(C687,'STYLE NAMES'!$B:$AE,30,FALSE)) &gt; 0, +VLOOKUP(VLOOKUP(C687,'STYLE NAMES'!$B:$AE,30,FALSE),'CATEGORY ID'!K:M,2,FALSE),""),"")</f>
        <v/>
      </c>
      <c r="BM687" s="101">
        <v>204</v>
      </c>
      <c r="BR687" s="101" t="str" cm="1">
        <f t="array" ref="BR687">IF(C687&gt;0,_xlfn.TEXTJOIN(";", TRUE,_xlfn.UNIQUE(_xlfn._xlws.FILTER(BF687:BQ687,(BF687:BQ687&gt;0)),TRUE,FALSE)),"")&amp;";"&amp;BS687</f>
        <v>30;3;112;97;204;</v>
      </c>
      <c r="BU687" s="106">
        <f>IF(C687&gt;0,+VLOOKUP($C687,'STYLE NAMES'!$B:$AC,26,FALSE),"")</f>
        <v>219.9</v>
      </c>
      <c r="BV687" s="106">
        <f>IF(C687&gt;0,+VLOOKUP($C687,'STYLE NAMES'!$B:$AC,27,FALSE),"")</f>
        <v>12090</v>
      </c>
      <c r="BW687" s="106">
        <f>IF(C687&gt;0,+VLOOKUP($C687,'STYLE NAMES'!$B:$AC,28,FALSE),"")</f>
        <v>252.88499999999999</v>
      </c>
      <c r="BY687"/>
      <c r="BZ687" s="101">
        <v>1</v>
      </c>
      <c r="CA687" s="137">
        <f t="shared" si="46"/>
        <v>1</v>
      </c>
      <c r="CB687" s="137" t="str">
        <f>+VLOOKUP(C687,'[2]STYLES &amp; MODELS MATRIX'!$A:$G,7,FALSE)</f>
        <v>AK</v>
      </c>
      <c r="CC687" s="137" t="str">
        <f>+VLOOKUP(C687,'[1]STYLES &amp; SIZE CHARTS'!$A:$H,8,FALSE)</f>
        <v>WB-BR1</v>
      </c>
      <c r="CD687" s="137">
        <v>1</v>
      </c>
      <c r="CE687" s="205"/>
      <c r="CF687" s="141"/>
    </row>
    <row r="688" spans="1:84" s="101" customFormat="1" ht="12" customHeight="1" x14ac:dyDescent="0.2">
      <c r="A688" s="102">
        <f t="shared" si="44"/>
        <v>8683711007401</v>
      </c>
      <c r="B688" s="101" t="s">
        <v>982</v>
      </c>
      <c r="C688" s="101" t="s">
        <v>1868</v>
      </c>
      <c r="D688" s="101" t="s">
        <v>1899</v>
      </c>
      <c r="E688" s="203" t="s">
        <v>2446</v>
      </c>
      <c r="F688" s="101" t="s">
        <v>2438</v>
      </c>
      <c r="G688" s="101" t="str">
        <f>IF(C688&gt;0,+VLOOKUP($C688,'STYLE NAMES'!$B:$AC,4,FALSE),"")</f>
        <v>RIDER</v>
      </c>
      <c r="H688" s="101" t="str">
        <f>IF(C688&gt;0,+VLOOKUP($C688,'STYLE NAMES'!$B:$AC,5,FALSE),"")</f>
        <v>WOMEN</v>
      </c>
      <c r="I688" s="101" t="str">
        <f>IF(C688&gt;0,+VLOOKUP($C688,'STYLE NAMES'!$B:$AC,6,FALSE),"")</f>
        <v>BOTTOMS</v>
      </c>
      <c r="J688" s="101" t="str">
        <f>IF(C688&gt;0,+VLOOKUP($C688,'STYLE NAMES'!$B:$AC,7,FALSE),"")</f>
        <v>WOMEN</v>
      </c>
      <c r="K688" s="101" t="str">
        <f>IF(C688&gt;0,+VLOOKUP($C688,'STYLE NAMES'!$B:$AC,8,FALSE),"")</f>
        <v>BREECHES</v>
      </c>
      <c r="L688" s="101" t="str">
        <f>IF(E688&gt;0,+VLOOKUP($E688,'CODE GENERATOR'!$D:$T,3,FALSE),"")</f>
        <v>A</v>
      </c>
      <c r="M688" s="101" t="str">
        <f>IF(E688&gt;0,+VLOOKUP($E688,'CODE GENERATOR'!$D:$T,4,FALSE),"")</f>
        <v>TECH JERSEY</v>
      </c>
      <c r="N688" s="101" t="str">
        <f>IF(E688&gt;0,+VLOOKUP($E688,'CODE GENERATOR'!$D:$T,6,FALSE),"")</f>
        <v>DARK GRAY</v>
      </c>
      <c r="O688" s="101" t="str">
        <f>IF(E688&gt;0,+VLOOKUP($E688,'CODE GENERATOR'!$D:$T,7,FALSE),"")</f>
        <v>DARK GRAY</v>
      </c>
      <c r="P688" s="101" t="str">
        <f t="shared" si="45"/>
        <v>DARK GRAY</v>
      </c>
      <c r="Q688" s="104" t="str">
        <f>IF(E688&gt;0,+VLOOKUP($E688,'CODE GENERATOR'!$D:$T,11,FALSE),"")</f>
        <v>R.BOTWN_BRC0067</v>
      </c>
      <c r="R688" s="104" t="str">
        <f>IF(E688&gt;0,+VLOOKUP($E688,'CODE GENERATOR'!$D:$T,12,FALSE),"")</f>
        <v>TJR0027DGYDGY</v>
      </c>
      <c r="S688" s="104" t="str">
        <f>IF(E688&gt;0,+VLOOKUP($E688,'CODE GENERATOR'!$D:$T,13,FALSE),"")</f>
        <v>R.BOTWN_BRC0067_TJR0027DGYDGY</v>
      </c>
      <c r="T688" s="104" t="str">
        <f t="shared" si="43"/>
        <v>R.BOTWN_BRC0067_TJR0027DGYDGY_XS / 34-36</v>
      </c>
      <c r="U688" s="105">
        <v>8683711007401</v>
      </c>
      <c r="V688" s="107" t="str" cm="1">
        <f t="array" ref="V688">_xlfn.TEXTJOIN(";", TRUE, _xlfn.UNIQUE(_xlfn._xlws.FILTER(P$3:P$10029, C$3:C$10029=C688)))</f>
        <v>WHITE;BEIGE;BLACK;NAVY;DARK GRAY;TAUPE;GREEN</v>
      </c>
      <c r="W688" s="107" t="str" cm="1">
        <f t="array" ref="W688">_xlfn.TEXTJOIN(";", TRUE, _xlfn.UNIQUE(_xlfn._xlws.FILTER(F$3:F$10029, C$3:C$10029=C688)))</f>
        <v>XXS / 32-34;XS / 34-36;S / 36-38;M / 38-40;L / 40-42;XL / 42-44</v>
      </c>
      <c r="X688" s="101" t="str">
        <f>IF(E688&gt;0,+VLOOKUP($E688,'CODE GENERATOR'!$D:$AC,19,FALSE),0)</f>
        <v>2507_G_cavalier_ghost_0027</v>
      </c>
      <c r="Y688" s="101" t="str">
        <f>IF(E688&gt;0,+VLOOKUP($E688,'CODE GENERATOR'!$D:$AC,20,FALSE),0)</f>
        <v>2507_G_cavalier_ghost_0028</v>
      </c>
      <c r="Z688" s="101" t="str">
        <f>IF(E688&gt;0,+VLOOKUP($E688,'CODE GENERATOR'!$D:$AC,21,FALSE),0)</f>
        <v>2507_W_1824</v>
      </c>
      <c r="AA688" s="101" t="str">
        <f>IF(E688&gt;0,+VLOOKUP($E688,'CODE GENERATOR'!$D:$AC,22,FALSE),0)</f>
        <v>2507_W_1836</v>
      </c>
      <c r="AB688" s="101" t="str">
        <f>IF(E688&gt;0,+VLOOKUP($E688,'CODE GENERATOR'!$D:$AC,23,FALSE),0)</f>
        <v>2507_W_1854</v>
      </c>
      <c r="AC688" s="101" t="str">
        <f>IF(E688&gt;0,+VLOOKUP($E688,'CODE GENERATOR'!$D:$AC,24,FALSE),0)</f>
        <v>Cavaliers_Detay_36834</v>
      </c>
      <c r="AD688" s="101" t="str">
        <f>IF(E688&gt;0,+VLOOKUP($E688,'CODE GENERATOR'!$D:$AC,25,FALSE),0)</f>
        <v>2507_VW_Web_34</v>
      </c>
      <c r="AE688" s="101" t="str">
        <f>IF(E688&gt;0,+VLOOKUP($E688,'CODE GENERATOR'!$D:$AC,26,FALSE),0)</f>
        <v>Cavaliers_Detay_36835</v>
      </c>
      <c r="AF688" s="149" t="str">
        <f>IF($C688&gt;0,$C688&amp;" "&amp;$P688&amp;" "&amp;+VLOOKUP($C688,'STYLE NAMES'!$B:$AC,10,FALSE),"""")</f>
        <v>ALEA DARK GRAY WOMEN'S KNEE GRIP PRO BREECHES</v>
      </c>
      <c r="AG688" s="101" t="str">
        <f>"Enjoy our "&amp;(AF688)&amp;"; "&amp;IF(C688&gt;0,+VLOOKUP($C688,'STYLE NAMES'!$B:$AC,11,FALSE),"")</f>
        <v>Enjoy our ALEA DARK GRAY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8" s="101" t="str">
        <f>IF(C688&gt;0,+VLOOKUP($C688,'STYLE NAMES'!$B:$AC,12,FALSE),"")</f>
        <v>*Italian Premium fabric
*Extra-soft and comfortable technical jersey
*4-way stretch fabric
*Breathable and Quick Dry
*Wrinkle-free and Easy Care
*Knee Grip
Composition:
74% Micro PA /  26% Elasthane</v>
      </c>
      <c r="AI688" s="101" t="str">
        <f>IF(C688&gt;0,+VLOOKUP($C688,'STYLE NAMES'!$B:$AC,13,FALSE),"")</f>
        <v>Machine Wash at 30°C
Mild process
Iron at low temperature
Iron from REVERSE
Do NOT iron on logos or prints
Do not bleach
Do NOT Tumble Dry</v>
      </c>
      <c r="AJ688" s="149" t="str">
        <f>IF($C688&gt;0,$C688&amp;" "&amp;$P688&amp;" "&amp;+VLOOKUP($C688,'STYLE NAMES'!$B:$AC,14,FALSE),"""")</f>
        <v>ALEA DARK GRAY KADIN PRO BİNİCİ PANTOLONU</v>
      </c>
      <c r="AK688" s="149" t="str">
        <f>"Cavalier SanMarco tarafından tasarlanan "&amp;(AJ688)&amp;"; "&amp;IF(C688&gt;0,+VLOOKUP($C688,'STYLE NAMES'!$B:$AC,15,FALSE),"")</f>
        <v>Cavalier SanMarco tarafından tasarlanan ALEA DARK GRAY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8" s="149" t="str">
        <f>IF(C688&gt;0,+VLOOKUP($C688,'STYLE NAMES'!$B:$AC,16,FALSE),"")</f>
        <v>*İtalyan Premium kumaş
*Ekstra yumuşak ve konforlu teknik jarse
*4 yönlü esneme özelliği
*Nefes alabilir ve hızlı kurur
*Kırışmaz ve kolay bakım
*Diz Grip
Bileşimi:
%74 Mikro PA / %26 Elastan</v>
      </c>
      <c r="AM688" s="149" t="str">
        <f>IF(C688&gt;0,+VLOOKUP($C688,'STYLE NAMES'!$B:$AC,17,FALSE),"")</f>
        <v>Makinede 30°C' de Yıkayın
Hassas Yıkama
Ilık ütü yapın
Tersten ütüleyin
Logo ve baskıları ÜTÜLEMEYİN
Çamaşır suyu kullanmayın
Kurutma Makinesinde Kurutmayın</v>
      </c>
      <c r="AN688" s="149" t="str">
        <f>IF($C688&gt;0,$C688&amp;" "&amp;$P688&amp;" "&amp;+VLOOKUP($C688,'STYLE NAMES'!$B:$AC,18,FALSE),"""")</f>
        <v>ALEA DARK GRAY PANTALONI KNEE GRIP PRO DA DONNA</v>
      </c>
      <c r="AO688" s="101" t="str">
        <f>"Disegnato da Cavalier SanMarco "&amp;(AN688)&amp;"; "&amp;IF(C688&gt;0,+VLOOKUP($C688,'STYLE NAMES'!$B:$AC,19,FALSE),"")</f>
        <v>Disegnato da Cavalier SanMarco ALEA DARK GRAY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8" s="101" t="str">
        <f>IF(C688&gt;0,+VLOOKUP($C688,'STYLE NAMES'!$B:$AC,20,FALSE),"")</f>
        <v>*Tessuto premium italiano
*Jersey tecnico extra morbido e confortevole
*Tessuto elasticizzato in 4 direzioni
*Traspirante e ad asciugatura rapida
*Antipiega e facile da curare
*Knee Grip
Composizione:
74% Micro PA / 26% Elastan</v>
      </c>
      <c r="AQ688" s="101" t="str">
        <f>IF(C688&gt;0,+VLOOKUP($C688,'STYLE NAMES'!$B:$AC,21,FALSE),"")</f>
        <v>Lavare in lavatrice a 30°C Ciclo delicato 
Stirare a bassa temperatura
Stirare al rovescio 
Non stirare su loghi o stampe 
Non candeggiare 
Non asciugare in asciugatrice</v>
      </c>
      <c r="AR688" s="101">
        <f>IF(D688&gt;0,+VLOOKUP($C688,'STYLE NAMES'!$B:$AC,22,FALSE),"")</f>
        <v>0</v>
      </c>
      <c r="AS688" s="101">
        <f>IF(E688&gt;0,+VLOOKUP($C688,'STYLE NAMES'!$B:$AC,23,FALSE),"")</f>
        <v>0</v>
      </c>
      <c r="AT688" s="101">
        <f>IF(F688&gt;0,+VLOOKUP($C688,'STYLE NAMES'!$B:$AC,24,FALSE),"")</f>
        <v>0</v>
      </c>
      <c r="AU688" s="101">
        <f>IF(G688&gt;0,+VLOOKUP($C688,'STYLE NAMES'!$B:$AC,25,FALSE),"")</f>
        <v>0</v>
      </c>
      <c r="AV688" s="101" t="str">
        <f>+VLOOKUP($S688,'CODE GENERATOR'!$P:$AM,15,FALSE)</f>
        <v>R.TOPWN_CPL0040_PIQ0015WHTWHT</v>
      </c>
      <c r="AW688" s="101" t="str">
        <f>+VLOOKUP($S688,'CODE GENERATOR'!$P:$AM,16,FALSE)</f>
        <v>A.RACUX_BLT0015_BRD0012LGYLGY</v>
      </c>
      <c r="AX688" s="101" t="str">
        <f>+VLOOKUP($S688,'CODE GENERATOR'!$P:$AM,17,FALSE)</f>
        <v>A.RACAU_SOC0018_NYL00003XBST1</v>
      </c>
      <c r="AY688" s="101">
        <f>+VLOOKUP($S688,'CODE GENERATOR'!$P:$AM,18,FALSE)</f>
        <v>0</v>
      </c>
      <c r="AZ688" s="101">
        <f>+VLOOKUP($S688,'CODE GENERATOR'!$P:$AM,19,FALSE)</f>
        <v>0</v>
      </c>
      <c r="BA688" s="101">
        <f>+VLOOKUP($S688,'CODE GENERATOR'!$P:$AM,20,FALSE)</f>
        <v>0</v>
      </c>
      <c r="BB688" s="101">
        <f>+VLOOKUP($S688,'CODE GENERATOR'!$P:$AM,21,FALSE)</f>
        <v>0</v>
      </c>
      <c r="BC688" s="101">
        <f>+VLOOKUP($S688,'CODE GENERATOR'!$P:$AM,22,FALSE)</f>
        <v>0</v>
      </c>
      <c r="BD688" s="101">
        <f>+VLOOKUP($S688,'CODE GENERATOR'!$P:$AM,23,FALSE)</f>
        <v>0</v>
      </c>
      <c r="BE688" s="101">
        <f>+VLOOKUP($S688,'CODE GENERATOR'!$P:$AM,24,FALSE)</f>
        <v>0</v>
      </c>
      <c r="BF688" s="101">
        <f>IF(C688&gt;0,+VLOOKUP(G688,'CATEGORY ID'!$A$1:$L$118,3,FALSE),"")</f>
        <v>30</v>
      </c>
      <c r="BG688" s="101">
        <f>IF(C688&gt;0,+VLOOKUP(H688,'CATEGORY ID'!$D$1:$L$118,3,FALSE),"")</f>
        <v>3</v>
      </c>
      <c r="BH688" s="101">
        <f>IF(C688&gt;0,+VLOOKUP((+H688&amp;I688),'CATEGORY ID'!$H$1:$I$121,2,FALSE),"")</f>
        <v>112</v>
      </c>
      <c r="BJ688" s="101">
        <f>IF(C688&gt;0,IF(COUNTIF('CATEGORY ID'!$K$1:$K$121,+H688&amp;K688) &gt; 0, +VLOOKUP(+H688&amp;K688,'CATEGORY ID'!$K$1:$L$121,2,FALSE),""),"")</f>
        <v>97</v>
      </c>
      <c r="BK688" s="101" t="str">
        <f>IF(C688&gt;0,IF(COUNTIF('CATEGORY ID'!$K$124:$K$165, +VLOOKUP(C688,'STYLE NAMES'!$B:$AE,30,FALSE)) &gt; 0, +VLOOKUP(VLOOKUP(C688,'STYLE NAMES'!$B:$AE,30,FALSE),'CATEGORY ID'!K:M,2,FALSE),""),"")</f>
        <v/>
      </c>
      <c r="BM688" s="101">
        <v>204</v>
      </c>
      <c r="BR688" s="101" t="str" cm="1">
        <f t="array" ref="BR688">IF(C688&gt;0,_xlfn.TEXTJOIN(";", TRUE,_xlfn.UNIQUE(_xlfn._xlws.FILTER(BF688:BQ688,(BF688:BQ688&gt;0)),TRUE,FALSE)),"")&amp;";"&amp;BS688</f>
        <v>30;3;112;97;204;</v>
      </c>
      <c r="BU688" s="106">
        <f>IF(C688&gt;0,+VLOOKUP($C688,'STYLE NAMES'!$B:$AC,26,FALSE),"")</f>
        <v>219.9</v>
      </c>
      <c r="BV688" s="106">
        <f>IF(C688&gt;0,+VLOOKUP($C688,'STYLE NAMES'!$B:$AC,27,FALSE),"")</f>
        <v>12090</v>
      </c>
      <c r="BW688" s="106">
        <f>IF(C688&gt;0,+VLOOKUP($C688,'STYLE NAMES'!$B:$AC,28,FALSE),"")</f>
        <v>252.88499999999999</v>
      </c>
      <c r="BY688"/>
      <c r="BZ688" s="101">
        <v>1</v>
      </c>
      <c r="CA688" s="137">
        <f t="shared" si="46"/>
        <v>1</v>
      </c>
      <c r="CB688" s="137" t="str">
        <f>+VLOOKUP(C688,'[2]STYLES &amp; MODELS MATRIX'!$A:$G,7,FALSE)</f>
        <v>AK</v>
      </c>
      <c r="CC688" s="137" t="str">
        <f>+VLOOKUP(C688,'[1]STYLES &amp; SIZE CHARTS'!$A:$H,8,FALSE)</f>
        <v>WB-BR1</v>
      </c>
      <c r="CD688" s="137">
        <v>1</v>
      </c>
      <c r="CE688" s="205"/>
      <c r="CF688" s="141"/>
    </row>
    <row r="689" spans="1:84" s="101" customFormat="1" ht="12" customHeight="1" x14ac:dyDescent="0.2">
      <c r="A689" s="102">
        <f t="shared" si="44"/>
        <v>8683711007418</v>
      </c>
      <c r="B689" s="101" t="s">
        <v>982</v>
      </c>
      <c r="C689" s="101" t="s">
        <v>1868</v>
      </c>
      <c r="D689" s="101" t="s">
        <v>1899</v>
      </c>
      <c r="E689" s="203" t="s">
        <v>2446</v>
      </c>
      <c r="F689" s="101" t="s">
        <v>2439</v>
      </c>
      <c r="G689" s="101" t="str">
        <f>IF(C689&gt;0,+VLOOKUP($C689,'STYLE NAMES'!$B:$AC,4,FALSE),"")</f>
        <v>RIDER</v>
      </c>
      <c r="H689" s="101" t="str">
        <f>IF(C689&gt;0,+VLOOKUP($C689,'STYLE NAMES'!$B:$AC,5,FALSE),"")</f>
        <v>WOMEN</v>
      </c>
      <c r="I689" s="101" t="str">
        <f>IF(C689&gt;0,+VLOOKUP($C689,'STYLE NAMES'!$B:$AC,6,FALSE),"")</f>
        <v>BOTTOMS</v>
      </c>
      <c r="J689" s="101" t="str">
        <f>IF(C689&gt;0,+VLOOKUP($C689,'STYLE NAMES'!$B:$AC,7,FALSE),"")</f>
        <v>WOMEN</v>
      </c>
      <c r="K689" s="101" t="str">
        <f>IF(C689&gt;0,+VLOOKUP($C689,'STYLE NAMES'!$B:$AC,8,FALSE),"")</f>
        <v>BREECHES</v>
      </c>
      <c r="L689" s="101" t="str">
        <f>IF(E689&gt;0,+VLOOKUP($E689,'CODE GENERATOR'!$D:$T,3,FALSE),"")</f>
        <v>A</v>
      </c>
      <c r="M689" s="101" t="str">
        <f>IF(E689&gt;0,+VLOOKUP($E689,'CODE GENERATOR'!$D:$T,4,FALSE),"")</f>
        <v>TECH JERSEY</v>
      </c>
      <c r="N689" s="101" t="str">
        <f>IF(E689&gt;0,+VLOOKUP($E689,'CODE GENERATOR'!$D:$T,6,FALSE),"")</f>
        <v>DARK GRAY</v>
      </c>
      <c r="O689" s="101" t="str">
        <f>IF(E689&gt;0,+VLOOKUP($E689,'CODE GENERATOR'!$D:$T,7,FALSE),"")</f>
        <v>DARK GRAY</v>
      </c>
      <c r="P689" s="101" t="str">
        <f t="shared" si="45"/>
        <v>DARK GRAY</v>
      </c>
      <c r="Q689" s="104" t="str">
        <f>IF(E689&gt;0,+VLOOKUP($E689,'CODE GENERATOR'!$D:$T,11,FALSE),"")</f>
        <v>R.BOTWN_BRC0067</v>
      </c>
      <c r="R689" s="104" t="str">
        <f>IF(E689&gt;0,+VLOOKUP($E689,'CODE GENERATOR'!$D:$T,12,FALSE),"")</f>
        <v>TJR0027DGYDGY</v>
      </c>
      <c r="S689" s="104" t="str">
        <f>IF(E689&gt;0,+VLOOKUP($E689,'CODE GENERATOR'!$D:$T,13,FALSE),"")</f>
        <v>R.BOTWN_BRC0067_TJR0027DGYDGY</v>
      </c>
      <c r="T689" s="104" t="str">
        <f t="shared" si="43"/>
        <v>R.BOTWN_BRC0067_TJR0027DGYDGY_S / 36-38</v>
      </c>
      <c r="U689" s="105">
        <v>8683711007418</v>
      </c>
      <c r="V689" s="107" t="str" cm="1">
        <f t="array" ref="V689">_xlfn.TEXTJOIN(";", TRUE, _xlfn.UNIQUE(_xlfn._xlws.FILTER(P$3:P$10029, C$3:C$10029=C689)))</f>
        <v>WHITE;BEIGE;BLACK;NAVY;DARK GRAY;TAUPE;GREEN</v>
      </c>
      <c r="W689" s="107" t="str" cm="1">
        <f t="array" ref="W689">_xlfn.TEXTJOIN(";", TRUE, _xlfn.UNIQUE(_xlfn._xlws.FILTER(F$3:F$10029, C$3:C$10029=C689)))</f>
        <v>XXS / 32-34;XS / 34-36;S / 36-38;M / 38-40;L / 40-42;XL / 42-44</v>
      </c>
      <c r="X689" s="101" t="str">
        <f>IF(E689&gt;0,+VLOOKUP($E689,'CODE GENERATOR'!$D:$AC,19,FALSE),0)</f>
        <v>2507_G_cavalier_ghost_0027</v>
      </c>
      <c r="Y689" s="101" t="str">
        <f>IF(E689&gt;0,+VLOOKUP($E689,'CODE GENERATOR'!$D:$AC,20,FALSE),0)</f>
        <v>2507_G_cavalier_ghost_0028</v>
      </c>
      <c r="Z689" s="101" t="str">
        <f>IF(E689&gt;0,+VLOOKUP($E689,'CODE GENERATOR'!$D:$AC,21,FALSE),0)</f>
        <v>2507_W_1824</v>
      </c>
      <c r="AA689" s="101" t="str">
        <f>IF(E689&gt;0,+VLOOKUP($E689,'CODE GENERATOR'!$D:$AC,22,FALSE),0)</f>
        <v>2507_W_1836</v>
      </c>
      <c r="AB689" s="101" t="str">
        <f>IF(E689&gt;0,+VLOOKUP($E689,'CODE GENERATOR'!$D:$AC,23,FALSE),0)</f>
        <v>2507_W_1854</v>
      </c>
      <c r="AC689" s="101" t="str">
        <f>IF(E689&gt;0,+VLOOKUP($E689,'CODE GENERATOR'!$D:$AC,24,FALSE),0)</f>
        <v>Cavaliers_Detay_36834</v>
      </c>
      <c r="AD689" s="101" t="str">
        <f>IF(E689&gt;0,+VLOOKUP($E689,'CODE GENERATOR'!$D:$AC,25,FALSE),0)</f>
        <v>2507_VW_Web_34</v>
      </c>
      <c r="AE689" s="101" t="str">
        <f>IF(E689&gt;0,+VLOOKUP($E689,'CODE GENERATOR'!$D:$AC,26,FALSE),0)</f>
        <v>Cavaliers_Detay_36835</v>
      </c>
      <c r="AF689" s="149" t="str">
        <f>IF($C689&gt;0,$C689&amp;" "&amp;$P689&amp;" "&amp;+VLOOKUP($C689,'STYLE NAMES'!$B:$AC,10,FALSE),"""")</f>
        <v>ALEA DARK GRAY WOMEN'S KNEE GRIP PRO BREECHES</v>
      </c>
      <c r="AG689" s="101" t="str">
        <f>"Enjoy our "&amp;(AF689)&amp;"; "&amp;IF(C689&gt;0,+VLOOKUP($C689,'STYLE NAMES'!$B:$AC,11,FALSE),"")</f>
        <v>Enjoy our ALEA DARK GRAY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89" s="101" t="str">
        <f>IF(C689&gt;0,+VLOOKUP($C689,'STYLE NAMES'!$B:$AC,12,FALSE),"")</f>
        <v>*Italian Premium fabric
*Extra-soft and comfortable technical jersey
*4-way stretch fabric
*Breathable and Quick Dry
*Wrinkle-free and Easy Care
*Knee Grip
Composition:
74% Micro PA /  26% Elasthane</v>
      </c>
      <c r="AI689" s="101" t="str">
        <f>IF(C689&gt;0,+VLOOKUP($C689,'STYLE NAMES'!$B:$AC,13,FALSE),"")</f>
        <v>Machine Wash at 30°C
Mild process
Iron at low temperature
Iron from REVERSE
Do NOT iron on logos or prints
Do not bleach
Do NOT Tumble Dry</v>
      </c>
      <c r="AJ689" s="149" t="str">
        <f>IF($C689&gt;0,$C689&amp;" "&amp;$P689&amp;" "&amp;+VLOOKUP($C689,'STYLE NAMES'!$B:$AC,14,FALSE),"""")</f>
        <v>ALEA DARK GRAY KADIN PRO BİNİCİ PANTOLONU</v>
      </c>
      <c r="AK689" s="149" t="str">
        <f>"Cavalier SanMarco tarafından tasarlanan "&amp;(AJ689)&amp;"; "&amp;IF(C689&gt;0,+VLOOKUP($C689,'STYLE NAMES'!$B:$AC,15,FALSE),"")</f>
        <v>Cavalier SanMarco tarafından tasarlanan ALEA DARK GRAY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89" s="149" t="str">
        <f>IF(C689&gt;0,+VLOOKUP($C689,'STYLE NAMES'!$B:$AC,16,FALSE),"")</f>
        <v>*İtalyan Premium kumaş
*Ekstra yumuşak ve konforlu teknik jarse
*4 yönlü esneme özelliği
*Nefes alabilir ve hızlı kurur
*Kırışmaz ve kolay bakım
*Diz Grip
Bileşimi:
%74 Mikro PA / %26 Elastan</v>
      </c>
      <c r="AM689" s="149" t="str">
        <f>IF(C689&gt;0,+VLOOKUP($C689,'STYLE NAMES'!$B:$AC,17,FALSE),"")</f>
        <v>Makinede 30°C' de Yıkayın
Hassas Yıkama
Ilık ütü yapın
Tersten ütüleyin
Logo ve baskıları ÜTÜLEMEYİN
Çamaşır suyu kullanmayın
Kurutma Makinesinde Kurutmayın</v>
      </c>
      <c r="AN689" s="149" t="str">
        <f>IF($C689&gt;0,$C689&amp;" "&amp;$P689&amp;" "&amp;+VLOOKUP($C689,'STYLE NAMES'!$B:$AC,18,FALSE),"""")</f>
        <v>ALEA DARK GRAY PANTALONI KNEE GRIP PRO DA DONNA</v>
      </c>
      <c r="AO689" s="101" t="str">
        <f>"Disegnato da Cavalier SanMarco "&amp;(AN689)&amp;"; "&amp;IF(C689&gt;0,+VLOOKUP($C689,'STYLE NAMES'!$B:$AC,19,FALSE),"")</f>
        <v>Disegnato da Cavalier SanMarco ALEA DARK GRAY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89" s="101" t="str">
        <f>IF(C689&gt;0,+VLOOKUP($C689,'STYLE NAMES'!$B:$AC,20,FALSE),"")</f>
        <v>*Tessuto premium italiano
*Jersey tecnico extra morbido e confortevole
*Tessuto elasticizzato in 4 direzioni
*Traspirante e ad asciugatura rapida
*Antipiega e facile da curare
*Knee Grip
Composizione:
74% Micro PA / 26% Elastan</v>
      </c>
      <c r="AQ689" s="101" t="str">
        <f>IF(C689&gt;0,+VLOOKUP($C689,'STYLE NAMES'!$B:$AC,21,FALSE),"")</f>
        <v>Lavare in lavatrice a 30°C Ciclo delicato 
Stirare a bassa temperatura
Stirare al rovescio 
Non stirare su loghi o stampe 
Non candeggiare 
Non asciugare in asciugatrice</v>
      </c>
      <c r="AR689" s="101">
        <f>IF(D689&gt;0,+VLOOKUP($C689,'STYLE NAMES'!$B:$AC,22,FALSE),"")</f>
        <v>0</v>
      </c>
      <c r="AS689" s="101">
        <f>IF(E689&gt;0,+VLOOKUP($C689,'STYLE NAMES'!$B:$AC,23,FALSE),"")</f>
        <v>0</v>
      </c>
      <c r="AT689" s="101">
        <f>IF(F689&gt;0,+VLOOKUP($C689,'STYLE NAMES'!$B:$AC,24,FALSE),"")</f>
        <v>0</v>
      </c>
      <c r="AU689" s="101">
        <f>IF(G689&gt;0,+VLOOKUP($C689,'STYLE NAMES'!$B:$AC,25,FALSE),"")</f>
        <v>0</v>
      </c>
      <c r="AV689" s="101" t="str">
        <f>+VLOOKUP($S689,'CODE GENERATOR'!$P:$AM,15,FALSE)</f>
        <v>R.TOPWN_CPL0040_PIQ0015WHTWHT</v>
      </c>
      <c r="AW689" s="101" t="str">
        <f>+VLOOKUP($S689,'CODE GENERATOR'!$P:$AM,16,FALSE)</f>
        <v>A.RACUX_BLT0015_BRD0012LGYLGY</v>
      </c>
      <c r="AX689" s="101" t="str">
        <f>+VLOOKUP($S689,'CODE GENERATOR'!$P:$AM,17,FALSE)</f>
        <v>A.RACAU_SOC0018_NYL00003XBST1</v>
      </c>
      <c r="AY689" s="101">
        <f>+VLOOKUP($S689,'CODE GENERATOR'!$P:$AM,18,FALSE)</f>
        <v>0</v>
      </c>
      <c r="AZ689" s="101">
        <f>+VLOOKUP($S689,'CODE GENERATOR'!$P:$AM,19,FALSE)</f>
        <v>0</v>
      </c>
      <c r="BA689" s="101">
        <f>+VLOOKUP($S689,'CODE GENERATOR'!$P:$AM,20,FALSE)</f>
        <v>0</v>
      </c>
      <c r="BB689" s="101">
        <f>+VLOOKUP($S689,'CODE GENERATOR'!$P:$AM,21,FALSE)</f>
        <v>0</v>
      </c>
      <c r="BC689" s="101">
        <f>+VLOOKUP($S689,'CODE GENERATOR'!$P:$AM,22,FALSE)</f>
        <v>0</v>
      </c>
      <c r="BD689" s="101">
        <f>+VLOOKUP($S689,'CODE GENERATOR'!$P:$AM,23,FALSE)</f>
        <v>0</v>
      </c>
      <c r="BE689" s="101">
        <f>+VLOOKUP($S689,'CODE GENERATOR'!$P:$AM,24,FALSE)</f>
        <v>0</v>
      </c>
      <c r="BF689" s="101">
        <f>IF(C689&gt;0,+VLOOKUP(G689,'CATEGORY ID'!$A$1:$L$118,3,FALSE),"")</f>
        <v>30</v>
      </c>
      <c r="BG689" s="101">
        <f>IF(C689&gt;0,+VLOOKUP(H689,'CATEGORY ID'!$D$1:$L$118,3,FALSE),"")</f>
        <v>3</v>
      </c>
      <c r="BH689" s="101">
        <f>IF(C689&gt;0,+VLOOKUP((+H689&amp;I689),'CATEGORY ID'!$H$1:$I$121,2,FALSE),"")</f>
        <v>112</v>
      </c>
      <c r="BJ689" s="101">
        <f>IF(C689&gt;0,IF(COUNTIF('CATEGORY ID'!$K$1:$K$121,+H689&amp;K689) &gt; 0, +VLOOKUP(+H689&amp;K689,'CATEGORY ID'!$K$1:$L$121,2,FALSE),""),"")</f>
        <v>97</v>
      </c>
      <c r="BK689" s="101" t="str">
        <f>IF(C689&gt;0,IF(COUNTIF('CATEGORY ID'!$K$124:$K$165, +VLOOKUP(C689,'STYLE NAMES'!$B:$AE,30,FALSE)) &gt; 0, +VLOOKUP(VLOOKUP(C689,'STYLE NAMES'!$B:$AE,30,FALSE),'CATEGORY ID'!K:M,2,FALSE),""),"")</f>
        <v/>
      </c>
      <c r="BM689" s="101">
        <v>204</v>
      </c>
      <c r="BR689" s="101" t="str" cm="1">
        <f t="array" ref="BR689">IF(C689&gt;0,_xlfn.TEXTJOIN(";", TRUE,_xlfn.UNIQUE(_xlfn._xlws.FILTER(BF689:BQ689,(BF689:BQ689&gt;0)),TRUE,FALSE)),"")&amp;";"&amp;BS689</f>
        <v>30;3;112;97;204;</v>
      </c>
      <c r="BU689" s="106">
        <f>IF(C689&gt;0,+VLOOKUP($C689,'STYLE NAMES'!$B:$AC,26,FALSE),"")</f>
        <v>219.9</v>
      </c>
      <c r="BV689" s="106">
        <f>IF(C689&gt;0,+VLOOKUP($C689,'STYLE NAMES'!$B:$AC,27,FALSE),"")</f>
        <v>12090</v>
      </c>
      <c r="BW689" s="106">
        <f>IF(C689&gt;0,+VLOOKUP($C689,'STYLE NAMES'!$B:$AC,28,FALSE),"")</f>
        <v>252.88499999999999</v>
      </c>
      <c r="BY689"/>
      <c r="BZ689" s="101">
        <v>7</v>
      </c>
      <c r="CA689" s="137">
        <f t="shared" si="46"/>
        <v>1</v>
      </c>
      <c r="CB689" s="137" t="str">
        <f>+VLOOKUP(C689,'[2]STYLES &amp; MODELS MATRIX'!$A:$G,7,FALSE)</f>
        <v>AK</v>
      </c>
      <c r="CC689" s="137" t="str">
        <f>+VLOOKUP(C689,'[1]STYLES &amp; SIZE CHARTS'!$A:$H,8,FALSE)</f>
        <v>WB-BR1</v>
      </c>
      <c r="CD689" s="137">
        <v>1</v>
      </c>
      <c r="CE689" s="205"/>
      <c r="CF689" s="141"/>
    </row>
    <row r="690" spans="1:84" s="101" customFormat="1" ht="12" customHeight="1" x14ac:dyDescent="0.2">
      <c r="A690" s="102">
        <f t="shared" si="44"/>
        <v>8683711007425</v>
      </c>
      <c r="B690" s="101" t="s">
        <v>982</v>
      </c>
      <c r="C690" s="101" t="s">
        <v>1868</v>
      </c>
      <c r="D690" s="101" t="s">
        <v>1899</v>
      </c>
      <c r="E690" s="203" t="s">
        <v>2446</v>
      </c>
      <c r="F690" s="101" t="s">
        <v>2440</v>
      </c>
      <c r="G690" s="101" t="str">
        <f>IF(C690&gt;0,+VLOOKUP($C690,'STYLE NAMES'!$B:$AC,4,FALSE),"")</f>
        <v>RIDER</v>
      </c>
      <c r="H690" s="101" t="str">
        <f>IF(C690&gt;0,+VLOOKUP($C690,'STYLE NAMES'!$B:$AC,5,FALSE),"")</f>
        <v>WOMEN</v>
      </c>
      <c r="I690" s="101" t="str">
        <f>IF(C690&gt;0,+VLOOKUP($C690,'STYLE NAMES'!$B:$AC,6,FALSE),"")</f>
        <v>BOTTOMS</v>
      </c>
      <c r="J690" s="101" t="str">
        <f>IF(C690&gt;0,+VLOOKUP($C690,'STYLE NAMES'!$B:$AC,7,FALSE),"")</f>
        <v>WOMEN</v>
      </c>
      <c r="K690" s="101" t="str">
        <f>IF(C690&gt;0,+VLOOKUP($C690,'STYLE NAMES'!$B:$AC,8,FALSE),"")</f>
        <v>BREECHES</v>
      </c>
      <c r="L690" s="101" t="str">
        <f>IF(E690&gt;0,+VLOOKUP($E690,'CODE GENERATOR'!$D:$T,3,FALSE),"")</f>
        <v>A</v>
      </c>
      <c r="M690" s="101" t="str">
        <f>IF(E690&gt;0,+VLOOKUP($E690,'CODE GENERATOR'!$D:$T,4,FALSE),"")</f>
        <v>TECH JERSEY</v>
      </c>
      <c r="N690" s="101" t="str">
        <f>IF(E690&gt;0,+VLOOKUP($E690,'CODE GENERATOR'!$D:$T,6,FALSE),"")</f>
        <v>DARK GRAY</v>
      </c>
      <c r="O690" s="101" t="str">
        <f>IF(E690&gt;0,+VLOOKUP($E690,'CODE GENERATOR'!$D:$T,7,FALSE),"")</f>
        <v>DARK GRAY</v>
      </c>
      <c r="P690" s="101" t="str">
        <f t="shared" si="45"/>
        <v>DARK GRAY</v>
      </c>
      <c r="Q690" s="104" t="str">
        <f>IF(E690&gt;0,+VLOOKUP($E690,'CODE GENERATOR'!$D:$T,11,FALSE),"")</f>
        <v>R.BOTWN_BRC0067</v>
      </c>
      <c r="R690" s="104" t="str">
        <f>IF(E690&gt;0,+VLOOKUP($E690,'CODE GENERATOR'!$D:$T,12,FALSE),"")</f>
        <v>TJR0027DGYDGY</v>
      </c>
      <c r="S690" s="104" t="str">
        <f>IF(E690&gt;0,+VLOOKUP($E690,'CODE GENERATOR'!$D:$T,13,FALSE),"")</f>
        <v>R.BOTWN_BRC0067_TJR0027DGYDGY</v>
      </c>
      <c r="T690" s="104" t="str">
        <f t="shared" si="43"/>
        <v>R.BOTWN_BRC0067_TJR0027DGYDGY_M / 38-40</v>
      </c>
      <c r="U690" s="105">
        <v>8683711007425</v>
      </c>
      <c r="V690" s="107" t="str" cm="1">
        <f t="array" ref="V690">_xlfn.TEXTJOIN(";", TRUE, _xlfn.UNIQUE(_xlfn._xlws.FILTER(P$3:P$10029, C$3:C$10029=C690)))</f>
        <v>WHITE;BEIGE;BLACK;NAVY;DARK GRAY;TAUPE;GREEN</v>
      </c>
      <c r="W690" s="107" t="str" cm="1">
        <f t="array" ref="W690">_xlfn.TEXTJOIN(";", TRUE, _xlfn.UNIQUE(_xlfn._xlws.FILTER(F$3:F$10029, C$3:C$10029=C690)))</f>
        <v>XXS / 32-34;XS / 34-36;S / 36-38;M / 38-40;L / 40-42;XL / 42-44</v>
      </c>
      <c r="X690" s="101" t="str">
        <f>IF(E690&gt;0,+VLOOKUP($E690,'CODE GENERATOR'!$D:$AC,19,FALSE),0)</f>
        <v>2507_G_cavalier_ghost_0027</v>
      </c>
      <c r="Y690" s="101" t="str">
        <f>IF(E690&gt;0,+VLOOKUP($E690,'CODE GENERATOR'!$D:$AC,20,FALSE),0)</f>
        <v>2507_G_cavalier_ghost_0028</v>
      </c>
      <c r="Z690" s="101" t="str">
        <f>IF(E690&gt;0,+VLOOKUP($E690,'CODE GENERATOR'!$D:$AC,21,FALSE),0)</f>
        <v>2507_W_1824</v>
      </c>
      <c r="AA690" s="101" t="str">
        <f>IF(E690&gt;0,+VLOOKUP($E690,'CODE GENERATOR'!$D:$AC,22,FALSE),0)</f>
        <v>2507_W_1836</v>
      </c>
      <c r="AB690" s="101" t="str">
        <f>IF(E690&gt;0,+VLOOKUP($E690,'CODE GENERATOR'!$D:$AC,23,FALSE),0)</f>
        <v>2507_W_1854</v>
      </c>
      <c r="AC690" s="101" t="str">
        <f>IF(E690&gt;0,+VLOOKUP($E690,'CODE GENERATOR'!$D:$AC,24,FALSE),0)</f>
        <v>Cavaliers_Detay_36834</v>
      </c>
      <c r="AD690" s="101" t="str">
        <f>IF(E690&gt;0,+VLOOKUP($E690,'CODE GENERATOR'!$D:$AC,25,FALSE),0)</f>
        <v>2507_VW_Web_34</v>
      </c>
      <c r="AE690" s="101" t="str">
        <f>IF(E690&gt;0,+VLOOKUP($E690,'CODE GENERATOR'!$D:$AC,26,FALSE),0)</f>
        <v>Cavaliers_Detay_36835</v>
      </c>
      <c r="AF690" s="149" t="str">
        <f>IF($C690&gt;0,$C690&amp;" "&amp;$P690&amp;" "&amp;+VLOOKUP($C690,'STYLE NAMES'!$B:$AC,10,FALSE),"""")</f>
        <v>ALEA DARK GRAY WOMEN'S KNEE GRIP PRO BREECHES</v>
      </c>
      <c r="AG690" s="101" t="str">
        <f>"Enjoy our "&amp;(AF690)&amp;"; "&amp;IF(C690&gt;0,+VLOOKUP($C690,'STYLE NAMES'!$B:$AC,11,FALSE),"")</f>
        <v>Enjoy our ALEA DARK GRAY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0" s="101" t="str">
        <f>IF(C690&gt;0,+VLOOKUP($C690,'STYLE NAMES'!$B:$AC,12,FALSE),"")</f>
        <v>*Italian Premium fabric
*Extra-soft and comfortable technical jersey
*4-way stretch fabric
*Breathable and Quick Dry
*Wrinkle-free and Easy Care
*Knee Grip
Composition:
74% Micro PA /  26% Elasthane</v>
      </c>
      <c r="AI690" s="101" t="str">
        <f>IF(C690&gt;0,+VLOOKUP($C690,'STYLE NAMES'!$B:$AC,13,FALSE),"")</f>
        <v>Machine Wash at 30°C
Mild process
Iron at low temperature
Iron from REVERSE
Do NOT iron on logos or prints
Do not bleach
Do NOT Tumble Dry</v>
      </c>
      <c r="AJ690" s="149" t="str">
        <f>IF($C690&gt;0,$C690&amp;" "&amp;$P690&amp;" "&amp;+VLOOKUP($C690,'STYLE NAMES'!$B:$AC,14,FALSE),"""")</f>
        <v>ALEA DARK GRAY KADIN PRO BİNİCİ PANTOLONU</v>
      </c>
      <c r="AK690" s="149" t="str">
        <f>"Cavalier SanMarco tarafından tasarlanan "&amp;(AJ690)&amp;"; "&amp;IF(C690&gt;0,+VLOOKUP($C690,'STYLE NAMES'!$B:$AC,15,FALSE),"")</f>
        <v>Cavalier SanMarco tarafından tasarlanan ALEA DARK GRAY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0" s="149" t="str">
        <f>IF(C690&gt;0,+VLOOKUP($C690,'STYLE NAMES'!$B:$AC,16,FALSE),"")</f>
        <v>*İtalyan Premium kumaş
*Ekstra yumuşak ve konforlu teknik jarse
*4 yönlü esneme özelliği
*Nefes alabilir ve hızlı kurur
*Kırışmaz ve kolay bakım
*Diz Grip
Bileşimi:
%74 Mikro PA / %26 Elastan</v>
      </c>
      <c r="AM690" s="149" t="str">
        <f>IF(C690&gt;0,+VLOOKUP($C690,'STYLE NAMES'!$B:$AC,17,FALSE),"")</f>
        <v>Makinede 30°C' de Yıkayın
Hassas Yıkama
Ilık ütü yapın
Tersten ütüleyin
Logo ve baskıları ÜTÜLEMEYİN
Çamaşır suyu kullanmayın
Kurutma Makinesinde Kurutmayın</v>
      </c>
      <c r="AN690" s="149" t="str">
        <f>IF($C690&gt;0,$C690&amp;" "&amp;$P690&amp;" "&amp;+VLOOKUP($C690,'STYLE NAMES'!$B:$AC,18,FALSE),"""")</f>
        <v>ALEA DARK GRAY PANTALONI KNEE GRIP PRO DA DONNA</v>
      </c>
      <c r="AO690" s="101" t="str">
        <f>"Disegnato da Cavalier SanMarco "&amp;(AN690)&amp;"; "&amp;IF(C690&gt;0,+VLOOKUP($C690,'STYLE NAMES'!$B:$AC,19,FALSE),"")</f>
        <v>Disegnato da Cavalier SanMarco ALEA DARK GRAY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0" s="101" t="str">
        <f>IF(C690&gt;0,+VLOOKUP($C690,'STYLE NAMES'!$B:$AC,20,FALSE),"")</f>
        <v>*Tessuto premium italiano
*Jersey tecnico extra morbido e confortevole
*Tessuto elasticizzato in 4 direzioni
*Traspirante e ad asciugatura rapida
*Antipiega e facile da curare
*Knee Grip
Composizione:
74% Micro PA / 26% Elastan</v>
      </c>
      <c r="AQ690" s="101" t="str">
        <f>IF(C690&gt;0,+VLOOKUP($C690,'STYLE NAMES'!$B:$AC,21,FALSE),"")</f>
        <v>Lavare in lavatrice a 30°C Ciclo delicato 
Stirare a bassa temperatura
Stirare al rovescio 
Non stirare su loghi o stampe 
Non candeggiare 
Non asciugare in asciugatrice</v>
      </c>
      <c r="AR690" s="101">
        <f>IF(D690&gt;0,+VLOOKUP($C690,'STYLE NAMES'!$B:$AC,22,FALSE),"")</f>
        <v>0</v>
      </c>
      <c r="AS690" s="101">
        <f>IF(E690&gt;0,+VLOOKUP($C690,'STYLE NAMES'!$B:$AC,23,FALSE),"")</f>
        <v>0</v>
      </c>
      <c r="AT690" s="101">
        <f>IF(F690&gt;0,+VLOOKUP($C690,'STYLE NAMES'!$B:$AC,24,FALSE),"")</f>
        <v>0</v>
      </c>
      <c r="AU690" s="101">
        <f>IF(G690&gt;0,+VLOOKUP($C690,'STYLE NAMES'!$B:$AC,25,FALSE),"")</f>
        <v>0</v>
      </c>
      <c r="AV690" s="101" t="str">
        <f>+VLOOKUP($S690,'CODE GENERATOR'!$P:$AM,15,FALSE)</f>
        <v>R.TOPWN_CPL0040_PIQ0015WHTWHT</v>
      </c>
      <c r="AW690" s="101" t="str">
        <f>+VLOOKUP($S690,'CODE GENERATOR'!$P:$AM,16,FALSE)</f>
        <v>A.RACUX_BLT0015_BRD0012LGYLGY</v>
      </c>
      <c r="AX690" s="101" t="str">
        <f>+VLOOKUP($S690,'CODE GENERATOR'!$P:$AM,17,FALSE)</f>
        <v>A.RACAU_SOC0018_NYL00003XBST1</v>
      </c>
      <c r="AY690" s="101">
        <f>+VLOOKUP($S690,'CODE GENERATOR'!$P:$AM,18,FALSE)</f>
        <v>0</v>
      </c>
      <c r="AZ690" s="101">
        <f>+VLOOKUP($S690,'CODE GENERATOR'!$P:$AM,19,FALSE)</f>
        <v>0</v>
      </c>
      <c r="BA690" s="101">
        <f>+VLOOKUP($S690,'CODE GENERATOR'!$P:$AM,20,FALSE)</f>
        <v>0</v>
      </c>
      <c r="BB690" s="101">
        <f>+VLOOKUP($S690,'CODE GENERATOR'!$P:$AM,21,FALSE)</f>
        <v>0</v>
      </c>
      <c r="BC690" s="101">
        <f>+VLOOKUP($S690,'CODE GENERATOR'!$P:$AM,22,FALSE)</f>
        <v>0</v>
      </c>
      <c r="BD690" s="101">
        <f>+VLOOKUP($S690,'CODE GENERATOR'!$P:$AM,23,FALSE)</f>
        <v>0</v>
      </c>
      <c r="BE690" s="101">
        <f>+VLOOKUP($S690,'CODE GENERATOR'!$P:$AM,24,FALSE)</f>
        <v>0</v>
      </c>
      <c r="BF690" s="101">
        <f>IF(C690&gt;0,+VLOOKUP(G690,'CATEGORY ID'!$A$1:$L$118,3,FALSE),"")</f>
        <v>30</v>
      </c>
      <c r="BG690" s="101">
        <f>IF(C690&gt;0,+VLOOKUP(H690,'CATEGORY ID'!$D$1:$L$118,3,FALSE),"")</f>
        <v>3</v>
      </c>
      <c r="BH690" s="101">
        <f>IF(C690&gt;0,+VLOOKUP((+H690&amp;I690),'CATEGORY ID'!$H$1:$I$121,2,FALSE),"")</f>
        <v>112</v>
      </c>
      <c r="BJ690" s="101">
        <f>IF(C690&gt;0,IF(COUNTIF('CATEGORY ID'!$K$1:$K$121,+H690&amp;K690) &gt; 0, +VLOOKUP(+H690&amp;K690,'CATEGORY ID'!$K$1:$L$121,2,FALSE),""),"")</f>
        <v>97</v>
      </c>
      <c r="BK690" s="101" t="str">
        <f>IF(C690&gt;0,IF(COUNTIF('CATEGORY ID'!$K$124:$K$165, +VLOOKUP(C690,'STYLE NAMES'!$B:$AE,30,FALSE)) &gt; 0, +VLOOKUP(VLOOKUP(C690,'STYLE NAMES'!$B:$AE,30,FALSE),'CATEGORY ID'!K:M,2,FALSE),""),"")</f>
        <v/>
      </c>
      <c r="BM690" s="101">
        <v>204</v>
      </c>
      <c r="BR690" s="101" t="str" cm="1">
        <f t="array" ref="BR690">IF(C690&gt;0,_xlfn.TEXTJOIN(";", TRUE,_xlfn.UNIQUE(_xlfn._xlws.FILTER(BF690:BQ690,(BF690:BQ690&gt;0)),TRUE,FALSE)),"")&amp;";"&amp;BS690</f>
        <v>30;3;112;97;204;</v>
      </c>
      <c r="BU690" s="106">
        <f>IF(C690&gt;0,+VLOOKUP($C690,'STYLE NAMES'!$B:$AC,26,FALSE),"")</f>
        <v>219.9</v>
      </c>
      <c r="BV690" s="106">
        <f>IF(C690&gt;0,+VLOOKUP($C690,'STYLE NAMES'!$B:$AC,27,FALSE),"")</f>
        <v>12090</v>
      </c>
      <c r="BW690" s="106">
        <f>IF(C690&gt;0,+VLOOKUP($C690,'STYLE NAMES'!$B:$AC,28,FALSE),"")</f>
        <v>252.88499999999999</v>
      </c>
      <c r="BY690"/>
      <c r="BZ690" s="101">
        <v>3</v>
      </c>
      <c r="CA690" s="137">
        <f t="shared" si="46"/>
        <v>1</v>
      </c>
      <c r="CB690" s="137" t="str">
        <f>+VLOOKUP(C690,'[2]STYLES &amp; MODELS MATRIX'!$A:$G,7,FALSE)</f>
        <v>AK</v>
      </c>
      <c r="CC690" s="137" t="str">
        <f>+VLOOKUP(C690,'[1]STYLES &amp; SIZE CHARTS'!$A:$H,8,FALSE)</f>
        <v>WB-BR1</v>
      </c>
      <c r="CD690" s="137">
        <v>1</v>
      </c>
      <c r="CE690" s="205"/>
      <c r="CF690" s="141"/>
    </row>
    <row r="691" spans="1:84" s="101" customFormat="1" ht="12" customHeight="1" x14ac:dyDescent="0.2">
      <c r="A691" s="102">
        <f t="shared" si="44"/>
        <v>8683711007432</v>
      </c>
      <c r="B691" s="101" t="s">
        <v>982</v>
      </c>
      <c r="C691" s="101" t="s">
        <v>1868</v>
      </c>
      <c r="D691" s="101" t="s">
        <v>1899</v>
      </c>
      <c r="E691" s="203" t="s">
        <v>2446</v>
      </c>
      <c r="F691" s="101" t="s">
        <v>2441</v>
      </c>
      <c r="G691" s="101" t="str">
        <f>IF(C691&gt;0,+VLOOKUP($C691,'STYLE NAMES'!$B:$AC,4,FALSE),"")</f>
        <v>RIDER</v>
      </c>
      <c r="H691" s="101" t="str">
        <f>IF(C691&gt;0,+VLOOKUP($C691,'STYLE NAMES'!$B:$AC,5,FALSE),"")</f>
        <v>WOMEN</v>
      </c>
      <c r="I691" s="101" t="str">
        <f>IF(C691&gt;0,+VLOOKUP($C691,'STYLE NAMES'!$B:$AC,6,FALSE),"")</f>
        <v>BOTTOMS</v>
      </c>
      <c r="J691" s="101" t="str">
        <f>IF(C691&gt;0,+VLOOKUP($C691,'STYLE NAMES'!$B:$AC,7,FALSE),"")</f>
        <v>WOMEN</v>
      </c>
      <c r="K691" s="101" t="str">
        <f>IF(C691&gt;0,+VLOOKUP($C691,'STYLE NAMES'!$B:$AC,8,FALSE),"")</f>
        <v>BREECHES</v>
      </c>
      <c r="L691" s="101" t="str">
        <f>IF(E691&gt;0,+VLOOKUP($E691,'CODE GENERATOR'!$D:$T,3,FALSE),"")</f>
        <v>A</v>
      </c>
      <c r="M691" s="101" t="str">
        <f>IF(E691&gt;0,+VLOOKUP($E691,'CODE GENERATOR'!$D:$T,4,FALSE),"")</f>
        <v>TECH JERSEY</v>
      </c>
      <c r="N691" s="101" t="str">
        <f>IF(E691&gt;0,+VLOOKUP($E691,'CODE GENERATOR'!$D:$T,6,FALSE),"")</f>
        <v>DARK GRAY</v>
      </c>
      <c r="O691" s="101" t="str">
        <f>IF(E691&gt;0,+VLOOKUP($E691,'CODE GENERATOR'!$D:$T,7,FALSE),"")</f>
        <v>DARK GRAY</v>
      </c>
      <c r="P691" s="101" t="str">
        <f t="shared" si="45"/>
        <v>DARK GRAY</v>
      </c>
      <c r="Q691" s="104" t="str">
        <f>IF(E691&gt;0,+VLOOKUP($E691,'CODE GENERATOR'!$D:$T,11,FALSE),"")</f>
        <v>R.BOTWN_BRC0067</v>
      </c>
      <c r="R691" s="104" t="str">
        <f>IF(E691&gt;0,+VLOOKUP($E691,'CODE GENERATOR'!$D:$T,12,FALSE),"")</f>
        <v>TJR0027DGYDGY</v>
      </c>
      <c r="S691" s="104" t="str">
        <f>IF(E691&gt;0,+VLOOKUP($E691,'CODE GENERATOR'!$D:$T,13,FALSE),"")</f>
        <v>R.BOTWN_BRC0067_TJR0027DGYDGY</v>
      </c>
      <c r="T691" s="104" t="str">
        <f t="shared" si="43"/>
        <v>R.BOTWN_BRC0067_TJR0027DGYDGY_L / 40-42</v>
      </c>
      <c r="U691" s="105">
        <v>8683711007432</v>
      </c>
      <c r="V691" s="107" t="str" cm="1">
        <f t="array" ref="V691">_xlfn.TEXTJOIN(";", TRUE, _xlfn.UNIQUE(_xlfn._xlws.FILTER(P$3:P$10029, C$3:C$10029=C691)))</f>
        <v>WHITE;BEIGE;BLACK;NAVY;DARK GRAY;TAUPE;GREEN</v>
      </c>
      <c r="W691" s="107" t="str" cm="1">
        <f t="array" ref="W691">_xlfn.TEXTJOIN(";", TRUE, _xlfn.UNIQUE(_xlfn._xlws.FILTER(F$3:F$10029, C$3:C$10029=C691)))</f>
        <v>XXS / 32-34;XS / 34-36;S / 36-38;M / 38-40;L / 40-42;XL / 42-44</v>
      </c>
      <c r="X691" s="101" t="str">
        <f>IF(E691&gt;0,+VLOOKUP($E691,'CODE GENERATOR'!$D:$AC,19,FALSE),0)</f>
        <v>2507_G_cavalier_ghost_0027</v>
      </c>
      <c r="Y691" s="101" t="str">
        <f>IF(E691&gt;0,+VLOOKUP($E691,'CODE GENERATOR'!$D:$AC,20,FALSE),0)</f>
        <v>2507_G_cavalier_ghost_0028</v>
      </c>
      <c r="Z691" s="101" t="str">
        <f>IF(E691&gt;0,+VLOOKUP($E691,'CODE GENERATOR'!$D:$AC,21,FALSE),0)</f>
        <v>2507_W_1824</v>
      </c>
      <c r="AA691" s="101" t="str">
        <f>IF(E691&gt;0,+VLOOKUP($E691,'CODE GENERATOR'!$D:$AC,22,FALSE),0)</f>
        <v>2507_W_1836</v>
      </c>
      <c r="AB691" s="101" t="str">
        <f>IF(E691&gt;0,+VLOOKUP($E691,'CODE GENERATOR'!$D:$AC,23,FALSE),0)</f>
        <v>2507_W_1854</v>
      </c>
      <c r="AC691" s="101" t="str">
        <f>IF(E691&gt;0,+VLOOKUP($E691,'CODE GENERATOR'!$D:$AC,24,FALSE),0)</f>
        <v>Cavaliers_Detay_36834</v>
      </c>
      <c r="AD691" s="101" t="str">
        <f>IF(E691&gt;0,+VLOOKUP($E691,'CODE GENERATOR'!$D:$AC,25,FALSE),0)</f>
        <v>2507_VW_Web_34</v>
      </c>
      <c r="AE691" s="101" t="str">
        <f>IF(E691&gt;0,+VLOOKUP($E691,'CODE GENERATOR'!$D:$AC,26,FALSE),0)</f>
        <v>Cavaliers_Detay_36835</v>
      </c>
      <c r="AF691" s="149" t="str">
        <f>IF($C691&gt;0,$C691&amp;" "&amp;$P691&amp;" "&amp;+VLOOKUP($C691,'STYLE NAMES'!$B:$AC,10,FALSE),"""")</f>
        <v>ALEA DARK GRAY WOMEN'S KNEE GRIP PRO BREECHES</v>
      </c>
      <c r="AG691" s="101" t="str">
        <f>"Enjoy our "&amp;(AF691)&amp;"; "&amp;IF(C691&gt;0,+VLOOKUP($C691,'STYLE NAMES'!$B:$AC,11,FALSE),"")</f>
        <v>Enjoy our ALEA DARK GRAY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1" s="101" t="str">
        <f>IF(C691&gt;0,+VLOOKUP($C691,'STYLE NAMES'!$B:$AC,12,FALSE),"")</f>
        <v>*Italian Premium fabric
*Extra-soft and comfortable technical jersey
*4-way stretch fabric
*Breathable and Quick Dry
*Wrinkle-free and Easy Care
*Knee Grip
Composition:
74% Micro PA /  26% Elasthane</v>
      </c>
      <c r="AI691" s="101" t="str">
        <f>IF(C691&gt;0,+VLOOKUP($C691,'STYLE NAMES'!$B:$AC,13,FALSE),"")</f>
        <v>Machine Wash at 30°C
Mild process
Iron at low temperature
Iron from REVERSE
Do NOT iron on logos or prints
Do not bleach
Do NOT Tumble Dry</v>
      </c>
      <c r="AJ691" s="149" t="str">
        <f>IF($C691&gt;0,$C691&amp;" "&amp;$P691&amp;" "&amp;+VLOOKUP($C691,'STYLE NAMES'!$B:$AC,14,FALSE),"""")</f>
        <v>ALEA DARK GRAY KADIN PRO BİNİCİ PANTOLONU</v>
      </c>
      <c r="AK691" s="149" t="str">
        <f>"Cavalier SanMarco tarafından tasarlanan "&amp;(AJ691)&amp;"; "&amp;IF(C691&gt;0,+VLOOKUP($C691,'STYLE NAMES'!$B:$AC,15,FALSE),"")</f>
        <v>Cavalier SanMarco tarafından tasarlanan ALEA DARK GRAY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1" s="149" t="str">
        <f>IF(C691&gt;0,+VLOOKUP($C691,'STYLE NAMES'!$B:$AC,16,FALSE),"")</f>
        <v>*İtalyan Premium kumaş
*Ekstra yumuşak ve konforlu teknik jarse
*4 yönlü esneme özelliği
*Nefes alabilir ve hızlı kurur
*Kırışmaz ve kolay bakım
*Diz Grip
Bileşimi:
%74 Mikro PA / %26 Elastan</v>
      </c>
      <c r="AM691" s="149" t="str">
        <f>IF(C691&gt;0,+VLOOKUP($C691,'STYLE NAMES'!$B:$AC,17,FALSE),"")</f>
        <v>Makinede 30°C' de Yıkayın
Hassas Yıkama
Ilık ütü yapın
Tersten ütüleyin
Logo ve baskıları ÜTÜLEMEYİN
Çamaşır suyu kullanmayın
Kurutma Makinesinde Kurutmayın</v>
      </c>
      <c r="AN691" s="149" t="str">
        <f>IF($C691&gt;0,$C691&amp;" "&amp;$P691&amp;" "&amp;+VLOOKUP($C691,'STYLE NAMES'!$B:$AC,18,FALSE),"""")</f>
        <v>ALEA DARK GRAY PANTALONI KNEE GRIP PRO DA DONNA</v>
      </c>
      <c r="AO691" s="101" t="str">
        <f>"Disegnato da Cavalier SanMarco "&amp;(AN691)&amp;"; "&amp;IF(C691&gt;0,+VLOOKUP($C691,'STYLE NAMES'!$B:$AC,19,FALSE),"")</f>
        <v>Disegnato da Cavalier SanMarco ALEA DARK GRAY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1" s="101" t="str">
        <f>IF(C691&gt;0,+VLOOKUP($C691,'STYLE NAMES'!$B:$AC,20,FALSE),"")</f>
        <v>*Tessuto premium italiano
*Jersey tecnico extra morbido e confortevole
*Tessuto elasticizzato in 4 direzioni
*Traspirante e ad asciugatura rapida
*Antipiega e facile da curare
*Knee Grip
Composizione:
74% Micro PA / 26% Elastan</v>
      </c>
      <c r="AQ691" s="101" t="str">
        <f>IF(C691&gt;0,+VLOOKUP($C691,'STYLE NAMES'!$B:$AC,21,FALSE),"")</f>
        <v>Lavare in lavatrice a 30°C Ciclo delicato 
Stirare a bassa temperatura
Stirare al rovescio 
Non stirare su loghi o stampe 
Non candeggiare 
Non asciugare in asciugatrice</v>
      </c>
      <c r="AR691" s="101">
        <f>IF(D691&gt;0,+VLOOKUP($C691,'STYLE NAMES'!$B:$AC,22,FALSE),"")</f>
        <v>0</v>
      </c>
      <c r="AS691" s="101">
        <f>IF(E691&gt;0,+VLOOKUP($C691,'STYLE NAMES'!$B:$AC,23,FALSE),"")</f>
        <v>0</v>
      </c>
      <c r="AT691" s="101">
        <f>IF(F691&gt;0,+VLOOKUP($C691,'STYLE NAMES'!$B:$AC,24,FALSE),"")</f>
        <v>0</v>
      </c>
      <c r="AU691" s="101">
        <f>IF(G691&gt;0,+VLOOKUP($C691,'STYLE NAMES'!$B:$AC,25,FALSE),"")</f>
        <v>0</v>
      </c>
      <c r="AV691" s="101" t="str">
        <f>+VLOOKUP($S691,'CODE GENERATOR'!$P:$AM,15,FALSE)</f>
        <v>R.TOPWN_CPL0040_PIQ0015WHTWHT</v>
      </c>
      <c r="AW691" s="101" t="str">
        <f>+VLOOKUP($S691,'CODE GENERATOR'!$P:$AM,16,FALSE)</f>
        <v>A.RACUX_BLT0015_BRD0012LGYLGY</v>
      </c>
      <c r="AX691" s="101" t="str">
        <f>+VLOOKUP($S691,'CODE GENERATOR'!$P:$AM,17,FALSE)</f>
        <v>A.RACAU_SOC0018_NYL00003XBST1</v>
      </c>
      <c r="AY691" s="101">
        <f>+VLOOKUP($S691,'CODE GENERATOR'!$P:$AM,18,FALSE)</f>
        <v>0</v>
      </c>
      <c r="AZ691" s="101">
        <f>+VLOOKUP($S691,'CODE GENERATOR'!$P:$AM,19,FALSE)</f>
        <v>0</v>
      </c>
      <c r="BA691" s="101">
        <f>+VLOOKUP($S691,'CODE GENERATOR'!$P:$AM,20,FALSE)</f>
        <v>0</v>
      </c>
      <c r="BB691" s="101">
        <f>+VLOOKUP($S691,'CODE GENERATOR'!$P:$AM,21,FALSE)</f>
        <v>0</v>
      </c>
      <c r="BC691" s="101">
        <f>+VLOOKUP($S691,'CODE GENERATOR'!$P:$AM,22,FALSE)</f>
        <v>0</v>
      </c>
      <c r="BD691" s="101">
        <f>+VLOOKUP($S691,'CODE GENERATOR'!$P:$AM,23,FALSE)</f>
        <v>0</v>
      </c>
      <c r="BE691" s="101">
        <f>+VLOOKUP($S691,'CODE GENERATOR'!$P:$AM,24,FALSE)</f>
        <v>0</v>
      </c>
      <c r="BF691" s="101">
        <f>IF(C691&gt;0,+VLOOKUP(G691,'CATEGORY ID'!$A$1:$L$118,3,FALSE),"")</f>
        <v>30</v>
      </c>
      <c r="BG691" s="101">
        <f>IF(C691&gt;0,+VLOOKUP(H691,'CATEGORY ID'!$D$1:$L$118,3,FALSE),"")</f>
        <v>3</v>
      </c>
      <c r="BH691" s="101">
        <f>IF(C691&gt;0,+VLOOKUP((+H691&amp;I691),'CATEGORY ID'!$H$1:$I$121,2,FALSE),"")</f>
        <v>112</v>
      </c>
      <c r="BJ691" s="101">
        <f>IF(C691&gt;0,IF(COUNTIF('CATEGORY ID'!$K$1:$K$121,+H691&amp;K691) &gt; 0, +VLOOKUP(+H691&amp;K691,'CATEGORY ID'!$K$1:$L$121,2,FALSE),""),"")</f>
        <v>97</v>
      </c>
      <c r="BK691" s="101" t="str">
        <f>IF(C691&gt;0,IF(COUNTIF('CATEGORY ID'!$K$124:$K$165, +VLOOKUP(C691,'STYLE NAMES'!$B:$AE,30,FALSE)) &gt; 0, +VLOOKUP(VLOOKUP(C691,'STYLE NAMES'!$B:$AE,30,FALSE),'CATEGORY ID'!K:M,2,FALSE),""),"")</f>
        <v/>
      </c>
      <c r="BM691" s="101">
        <v>204</v>
      </c>
      <c r="BR691" s="101" t="str" cm="1">
        <f t="array" ref="BR691">IF(C691&gt;0,_xlfn.TEXTJOIN(";", TRUE,_xlfn.UNIQUE(_xlfn._xlws.FILTER(BF691:BQ691,(BF691:BQ691&gt;0)),TRUE,FALSE)),"")&amp;";"&amp;BS691</f>
        <v>30;3;112;97;204;</v>
      </c>
      <c r="BU691" s="106">
        <f>IF(C691&gt;0,+VLOOKUP($C691,'STYLE NAMES'!$B:$AC,26,FALSE),"")</f>
        <v>219.9</v>
      </c>
      <c r="BV691" s="106">
        <f>IF(C691&gt;0,+VLOOKUP($C691,'STYLE NAMES'!$B:$AC,27,FALSE),"")</f>
        <v>12090</v>
      </c>
      <c r="BW691" s="106">
        <f>IF(C691&gt;0,+VLOOKUP($C691,'STYLE NAMES'!$B:$AC,28,FALSE),"")</f>
        <v>252.88499999999999</v>
      </c>
      <c r="BY691"/>
      <c r="BZ691" s="101">
        <v>4</v>
      </c>
      <c r="CA691" s="137">
        <f t="shared" si="46"/>
        <v>1</v>
      </c>
      <c r="CB691" s="137" t="str">
        <f>+VLOOKUP(C691,'[2]STYLES &amp; MODELS MATRIX'!$A:$G,7,FALSE)</f>
        <v>AK</v>
      </c>
      <c r="CC691" s="137" t="str">
        <f>+VLOOKUP(C691,'[1]STYLES &amp; SIZE CHARTS'!$A:$H,8,FALSE)</f>
        <v>WB-BR1</v>
      </c>
      <c r="CD691" s="137">
        <v>1</v>
      </c>
      <c r="CE691" s="205"/>
      <c r="CF691" s="141"/>
    </row>
    <row r="692" spans="1:84" s="101" customFormat="1" ht="12" customHeight="1" x14ac:dyDescent="0.2">
      <c r="A692" s="102">
        <f t="shared" si="44"/>
        <v>8683711007449</v>
      </c>
      <c r="B692" s="101" t="s">
        <v>982</v>
      </c>
      <c r="C692" s="101" t="s">
        <v>1868</v>
      </c>
      <c r="D692" s="101" t="s">
        <v>1899</v>
      </c>
      <c r="E692" s="203" t="s">
        <v>2446</v>
      </c>
      <c r="F692" s="101" t="s">
        <v>2442</v>
      </c>
      <c r="G692" s="101" t="str">
        <f>IF(C692&gt;0,+VLOOKUP($C692,'STYLE NAMES'!$B:$AC,4,FALSE),"")</f>
        <v>RIDER</v>
      </c>
      <c r="H692" s="101" t="str">
        <f>IF(C692&gt;0,+VLOOKUP($C692,'STYLE NAMES'!$B:$AC,5,FALSE),"")</f>
        <v>WOMEN</v>
      </c>
      <c r="I692" s="101" t="str">
        <f>IF(C692&gt;0,+VLOOKUP($C692,'STYLE NAMES'!$B:$AC,6,FALSE),"")</f>
        <v>BOTTOMS</v>
      </c>
      <c r="J692" s="101" t="str">
        <f>IF(C692&gt;0,+VLOOKUP($C692,'STYLE NAMES'!$B:$AC,7,FALSE),"")</f>
        <v>WOMEN</v>
      </c>
      <c r="K692" s="101" t="str">
        <f>IF(C692&gt;0,+VLOOKUP($C692,'STYLE NAMES'!$B:$AC,8,FALSE),"")</f>
        <v>BREECHES</v>
      </c>
      <c r="L692" s="101" t="str">
        <f>IF(E692&gt;0,+VLOOKUP($E692,'CODE GENERATOR'!$D:$T,3,FALSE),"")</f>
        <v>A</v>
      </c>
      <c r="M692" s="101" t="str">
        <f>IF(E692&gt;0,+VLOOKUP($E692,'CODE GENERATOR'!$D:$T,4,FALSE),"")</f>
        <v>TECH JERSEY</v>
      </c>
      <c r="N692" s="101" t="str">
        <f>IF(E692&gt;0,+VLOOKUP($E692,'CODE GENERATOR'!$D:$T,6,FALSE),"")</f>
        <v>DARK GRAY</v>
      </c>
      <c r="O692" s="101" t="str">
        <f>IF(E692&gt;0,+VLOOKUP($E692,'CODE GENERATOR'!$D:$T,7,FALSE),"")</f>
        <v>DARK GRAY</v>
      </c>
      <c r="P692" s="101" t="str">
        <f t="shared" si="45"/>
        <v>DARK GRAY</v>
      </c>
      <c r="Q692" s="104" t="str">
        <f>IF(E692&gt;0,+VLOOKUP($E692,'CODE GENERATOR'!$D:$T,11,FALSE),"")</f>
        <v>R.BOTWN_BRC0067</v>
      </c>
      <c r="R692" s="104" t="str">
        <f>IF(E692&gt;0,+VLOOKUP($E692,'CODE GENERATOR'!$D:$T,12,FALSE),"")</f>
        <v>TJR0027DGYDGY</v>
      </c>
      <c r="S692" s="104" t="str">
        <f>IF(E692&gt;0,+VLOOKUP($E692,'CODE GENERATOR'!$D:$T,13,FALSE),"")</f>
        <v>R.BOTWN_BRC0067_TJR0027DGYDGY</v>
      </c>
      <c r="T692" s="104" t="str">
        <f t="shared" si="43"/>
        <v>R.BOTWN_BRC0067_TJR0027DGYDGY_XL / 42-44</v>
      </c>
      <c r="U692" s="105">
        <v>8683711007449</v>
      </c>
      <c r="V692" s="107" t="str" cm="1">
        <f t="array" ref="V692">_xlfn.TEXTJOIN(";", TRUE, _xlfn.UNIQUE(_xlfn._xlws.FILTER(P$3:P$10029, C$3:C$10029=C692)))</f>
        <v>WHITE;BEIGE;BLACK;NAVY;DARK GRAY;TAUPE;GREEN</v>
      </c>
      <c r="W692" s="107" t="str" cm="1">
        <f t="array" ref="W692">_xlfn.TEXTJOIN(";", TRUE, _xlfn.UNIQUE(_xlfn._xlws.FILTER(F$3:F$10029, C$3:C$10029=C692)))</f>
        <v>XXS / 32-34;XS / 34-36;S / 36-38;M / 38-40;L / 40-42;XL / 42-44</v>
      </c>
      <c r="X692" s="101" t="str">
        <f>IF(E692&gt;0,+VLOOKUP($E692,'CODE GENERATOR'!$D:$AC,19,FALSE),0)</f>
        <v>2507_G_cavalier_ghost_0027</v>
      </c>
      <c r="Y692" s="101" t="str">
        <f>IF(E692&gt;0,+VLOOKUP($E692,'CODE GENERATOR'!$D:$AC,20,FALSE),0)</f>
        <v>2507_G_cavalier_ghost_0028</v>
      </c>
      <c r="Z692" s="101" t="str">
        <f>IF(E692&gt;0,+VLOOKUP($E692,'CODE GENERATOR'!$D:$AC,21,FALSE),0)</f>
        <v>2507_W_1824</v>
      </c>
      <c r="AA692" s="101" t="str">
        <f>IF(E692&gt;0,+VLOOKUP($E692,'CODE GENERATOR'!$D:$AC,22,FALSE),0)</f>
        <v>2507_W_1836</v>
      </c>
      <c r="AB692" s="101" t="str">
        <f>IF(E692&gt;0,+VLOOKUP($E692,'CODE GENERATOR'!$D:$AC,23,FALSE),0)</f>
        <v>2507_W_1854</v>
      </c>
      <c r="AC692" s="101" t="str">
        <f>IF(E692&gt;0,+VLOOKUP($E692,'CODE GENERATOR'!$D:$AC,24,FALSE),0)</f>
        <v>Cavaliers_Detay_36834</v>
      </c>
      <c r="AD692" s="101" t="str">
        <f>IF(E692&gt;0,+VLOOKUP($E692,'CODE GENERATOR'!$D:$AC,25,FALSE),0)</f>
        <v>2507_VW_Web_34</v>
      </c>
      <c r="AE692" s="101" t="str">
        <f>IF(E692&gt;0,+VLOOKUP($E692,'CODE GENERATOR'!$D:$AC,26,FALSE),0)</f>
        <v>Cavaliers_Detay_36835</v>
      </c>
      <c r="AF692" s="149" t="str">
        <f>IF($C692&gt;0,$C692&amp;" "&amp;$P692&amp;" "&amp;+VLOOKUP($C692,'STYLE NAMES'!$B:$AC,10,FALSE),"""")</f>
        <v>ALEA DARK GRAY WOMEN'S KNEE GRIP PRO BREECHES</v>
      </c>
      <c r="AG692" s="101" t="str">
        <f>"Enjoy our "&amp;(AF692)&amp;"; "&amp;IF(C692&gt;0,+VLOOKUP($C692,'STYLE NAMES'!$B:$AC,11,FALSE),"")</f>
        <v>Enjoy our ALEA DARK GRAY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2" s="101" t="str">
        <f>IF(C692&gt;0,+VLOOKUP($C692,'STYLE NAMES'!$B:$AC,12,FALSE),"")</f>
        <v>*Italian Premium fabric
*Extra-soft and comfortable technical jersey
*4-way stretch fabric
*Breathable and Quick Dry
*Wrinkle-free and Easy Care
*Knee Grip
Composition:
74% Micro PA /  26% Elasthane</v>
      </c>
      <c r="AI692" s="101" t="str">
        <f>IF(C692&gt;0,+VLOOKUP($C692,'STYLE NAMES'!$B:$AC,13,FALSE),"")</f>
        <v>Machine Wash at 30°C
Mild process
Iron at low temperature
Iron from REVERSE
Do NOT iron on logos or prints
Do not bleach
Do NOT Tumble Dry</v>
      </c>
      <c r="AJ692" s="149" t="str">
        <f>IF($C692&gt;0,$C692&amp;" "&amp;$P692&amp;" "&amp;+VLOOKUP($C692,'STYLE NAMES'!$B:$AC,14,FALSE),"""")</f>
        <v>ALEA DARK GRAY KADIN PRO BİNİCİ PANTOLONU</v>
      </c>
      <c r="AK692" s="149" t="str">
        <f>"Cavalier SanMarco tarafından tasarlanan "&amp;(AJ692)&amp;"; "&amp;IF(C692&gt;0,+VLOOKUP($C692,'STYLE NAMES'!$B:$AC,15,FALSE),"")</f>
        <v>Cavalier SanMarco tarafından tasarlanan ALEA DARK GRAY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2" s="149" t="str">
        <f>IF(C692&gt;0,+VLOOKUP($C692,'STYLE NAMES'!$B:$AC,16,FALSE),"")</f>
        <v>*İtalyan Premium kumaş
*Ekstra yumuşak ve konforlu teknik jarse
*4 yönlü esneme özelliği
*Nefes alabilir ve hızlı kurur
*Kırışmaz ve kolay bakım
*Diz Grip
Bileşimi:
%74 Mikro PA / %26 Elastan</v>
      </c>
      <c r="AM692" s="149" t="str">
        <f>IF(C692&gt;0,+VLOOKUP($C692,'STYLE NAMES'!$B:$AC,17,FALSE),"")</f>
        <v>Makinede 30°C' de Yıkayın
Hassas Yıkama
Ilık ütü yapın
Tersten ütüleyin
Logo ve baskıları ÜTÜLEMEYİN
Çamaşır suyu kullanmayın
Kurutma Makinesinde Kurutmayın</v>
      </c>
      <c r="AN692" s="149" t="str">
        <f>IF($C692&gt;0,$C692&amp;" "&amp;$P692&amp;" "&amp;+VLOOKUP($C692,'STYLE NAMES'!$B:$AC,18,FALSE),"""")</f>
        <v>ALEA DARK GRAY PANTALONI KNEE GRIP PRO DA DONNA</v>
      </c>
      <c r="AO692" s="101" t="str">
        <f>"Disegnato da Cavalier SanMarco "&amp;(AN692)&amp;"; "&amp;IF(C692&gt;0,+VLOOKUP($C692,'STYLE NAMES'!$B:$AC,19,FALSE),"")</f>
        <v>Disegnato da Cavalier SanMarco ALEA DARK GRAY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2" s="101" t="str">
        <f>IF(C692&gt;0,+VLOOKUP($C692,'STYLE NAMES'!$B:$AC,20,FALSE),"")</f>
        <v>*Tessuto premium italiano
*Jersey tecnico extra morbido e confortevole
*Tessuto elasticizzato in 4 direzioni
*Traspirante e ad asciugatura rapida
*Antipiega e facile da curare
*Knee Grip
Composizione:
74% Micro PA / 26% Elastan</v>
      </c>
      <c r="AQ692" s="101" t="str">
        <f>IF(C692&gt;0,+VLOOKUP($C692,'STYLE NAMES'!$B:$AC,21,FALSE),"")</f>
        <v>Lavare in lavatrice a 30°C Ciclo delicato 
Stirare a bassa temperatura
Stirare al rovescio 
Non stirare su loghi o stampe 
Non candeggiare 
Non asciugare in asciugatrice</v>
      </c>
      <c r="AR692" s="101">
        <f>IF(D692&gt;0,+VLOOKUP($C692,'STYLE NAMES'!$B:$AC,22,FALSE),"")</f>
        <v>0</v>
      </c>
      <c r="AS692" s="101">
        <f>IF(E692&gt;0,+VLOOKUP($C692,'STYLE NAMES'!$B:$AC,23,FALSE),"")</f>
        <v>0</v>
      </c>
      <c r="AT692" s="101">
        <f>IF(F692&gt;0,+VLOOKUP($C692,'STYLE NAMES'!$B:$AC,24,FALSE),"")</f>
        <v>0</v>
      </c>
      <c r="AU692" s="101">
        <f>IF(G692&gt;0,+VLOOKUP($C692,'STYLE NAMES'!$B:$AC,25,FALSE),"")</f>
        <v>0</v>
      </c>
      <c r="AV692" s="101" t="str">
        <f>+VLOOKUP($S692,'CODE GENERATOR'!$P:$AM,15,FALSE)</f>
        <v>R.TOPWN_CPL0040_PIQ0015WHTWHT</v>
      </c>
      <c r="AW692" s="101" t="str">
        <f>+VLOOKUP($S692,'CODE GENERATOR'!$P:$AM,16,FALSE)</f>
        <v>A.RACUX_BLT0015_BRD0012LGYLGY</v>
      </c>
      <c r="AX692" s="101" t="str">
        <f>+VLOOKUP($S692,'CODE GENERATOR'!$P:$AM,17,FALSE)</f>
        <v>A.RACAU_SOC0018_NYL00003XBST1</v>
      </c>
      <c r="AY692" s="101">
        <f>+VLOOKUP($S692,'CODE GENERATOR'!$P:$AM,18,FALSE)</f>
        <v>0</v>
      </c>
      <c r="AZ692" s="101">
        <f>+VLOOKUP($S692,'CODE GENERATOR'!$P:$AM,19,FALSE)</f>
        <v>0</v>
      </c>
      <c r="BA692" s="101">
        <f>+VLOOKUP($S692,'CODE GENERATOR'!$P:$AM,20,FALSE)</f>
        <v>0</v>
      </c>
      <c r="BB692" s="101">
        <f>+VLOOKUP($S692,'CODE GENERATOR'!$P:$AM,21,FALSE)</f>
        <v>0</v>
      </c>
      <c r="BC692" s="101">
        <f>+VLOOKUP($S692,'CODE GENERATOR'!$P:$AM,22,FALSE)</f>
        <v>0</v>
      </c>
      <c r="BD692" s="101">
        <f>+VLOOKUP($S692,'CODE GENERATOR'!$P:$AM,23,FALSE)</f>
        <v>0</v>
      </c>
      <c r="BE692" s="101">
        <f>+VLOOKUP($S692,'CODE GENERATOR'!$P:$AM,24,FALSE)</f>
        <v>0</v>
      </c>
      <c r="BF692" s="101">
        <f>IF(C692&gt;0,+VLOOKUP(G692,'CATEGORY ID'!$A$1:$L$118,3,FALSE),"")</f>
        <v>30</v>
      </c>
      <c r="BG692" s="101">
        <f>IF(C692&gt;0,+VLOOKUP(H692,'CATEGORY ID'!$D$1:$L$118,3,FALSE),"")</f>
        <v>3</v>
      </c>
      <c r="BH692" s="101">
        <f>IF(C692&gt;0,+VLOOKUP((+H692&amp;I692),'CATEGORY ID'!$H$1:$I$121,2,FALSE),"")</f>
        <v>112</v>
      </c>
      <c r="BJ692" s="101">
        <f>IF(C692&gt;0,IF(COUNTIF('CATEGORY ID'!$K$1:$K$121,+H692&amp;K692) &gt; 0, +VLOOKUP(+H692&amp;K692,'CATEGORY ID'!$K$1:$L$121,2,FALSE),""),"")</f>
        <v>97</v>
      </c>
      <c r="BK692" s="101" t="str">
        <f>IF(C692&gt;0,IF(COUNTIF('CATEGORY ID'!$K$124:$K$165, +VLOOKUP(C692,'STYLE NAMES'!$B:$AE,30,FALSE)) &gt; 0, +VLOOKUP(VLOOKUP(C692,'STYLE NAMES'!$B:$AE,30,FALSE),'CATEGORY ID'!K:M,2,FALSE),""),"")</f>
        <v/>
      </c>
      <c r="BM692" s="101">
        <v>204</v>
      </c>
      <c r="BR692" s="101" t="str" cm="1">
        <f t="array" ref="BR692">IF(C692&gt;0,_xlfn.TEXTJOIN(";", TRUE,_xlfn.UNIQUE(_xlfn._xlws.FILTER(BF692:BQ692,(BF692:BQ692&gt;0)),TRUE,FALSE)),"")&amp;";"&amp;BS692</f>
        <v>30;3;112;97;204;</v>
      </c>
      <c r="BU692" s="106">
        <f>IF(C692&gt;0,+VLOOKUP($C692,'STYLE NAMES'!$B:$AC,26,FALSE),"")</f>
        <v>219.9</v>
      </c>
      <c r="BV692" s="106">
        <f>IF(C692&gt;0,+VLOOKUP($C692,'STYLE NAMES'!$B:$AC,27,FALSE),"")</f>
        <v>12090</v>
      </c>
      <c r="BW692" s="106">
        <f>IF(C692&gt;0,+VLOOKUP($C692,'STYLE NAMES'!$B:$AC,28,FALSE),"")</f>
        <v>252.88499999999999</v>
      </c>
      <c r="BY692"/>
      <c r="BZ692" s="101">
        <v>2</v>
      </c>
      <c r="CA692" s="137">
        <f t="shared" si="46"/>
        <v>1</v>
      </c>
      <c r="CB692" s="137" t="str">
        <f>+VLOOKUP(C692,'[2]STYLES &amp; MODELS MATRIX'!$A:$G,7,FALSE)</f>
        <v>AK</v>
      </c>
      <c r="CC692" s="137" t="str">
        <f>+VLOOKUP(C692,'[1]STYLES &amp; SIZE CHARTS'!$A:$H,8,FALSE)</f>
        <v>WB-BR1</v>
      </c>
      <c r="CD692" s="137">
        <v>1</v>
      </c>
      <c r="CE692" s="205"/>
      <c r="CF692" s="141"/>
    </row>
    <row r="693" spans="1:84" s="101" customFormat="1" ht="12" customHeight="1" x14ac:dyDescent="0.2">
      <c r="A693" s="102">
        <f t="shared" si="44"/>
        <v>8683711007456</v>
      </c>
      <c r="B693" s="101" t="s">
        <v>982</v>
      </c>
      <c r="C693" s="101" t="s">
        <v>1868</v>
      </c>
      <c r="D693" s="101" t="s">
        <v>1899</v>
      </c>
      <c r="E693" s="203" t="s">
        <v>2447</v>
      </c>
      <c r="F693" s="101" t="s">
        <v>2437</v>
      </c>
      <c r="G693" s="101" t="str">
        <f>IF(C693&gt;0,+VLOOKUP($C693,'STYLE NAMES'!$B:$AC,4,FALSE),"")</f>
        <v>RIDER</v>
      </c>
      <c r="H693" s="101" t="str">
        <f>IF(C693&gt;0,+VLOOKUP($C693,'STYLE NAMES'!$B:$AC,5,FALSE),"")</f>
        <v>WOMEN</v>
      </c>
      <c r="I693" s="101" t="str">
        <f>IF(C693&gt;0,+VLOOKUP($C693,'STYLE NAMES'!$B:$AC,6,FALSE),"")</f>
        <v>BOTTOMS</v>
      </c>
      <c r="J693" s="101" t="str">
        <f>IF(C693&gt;0,+VLOOKUP($C693,'STYLE NAMES'!$B:$AC,7,FALSE),"")</f>
        <v>WOMEN</v>
      </c>
      <c r="K693" s="101" t="str">
        <f>IF(C693&gt;0,+VLOOKUP($C693,'STYLE NAMES'!$B:$AC,8,FALSE),"")</f>
        <v>BREECHES</v>
      </c>
      <c r="L693" s="101" t="str">
        <f>IF(E693&gt;0,+VLOOKUP($E693,'CODE GENERATOR'!$D:$T,3,FALSE),"")</f>
        <v>A</v>
      </c>
      <c r="M693" s="101" t="str">
        <f>IF(E693&gt;0,+VLOOKUP($E693,'CODE GENERATOR'!$D:$T,4,FALSE),"")</f>
        <v>TECH JERSEY</v>
      </c>
      <c r="N693" s="101" t="str">
        <f>IF(E693&gt;0,+VLOOKUP($E693,'CODE GENERATOR'!$D:$T,6,FALSE),"")</f>
        <v>TAUPE</v>
      </c>
      <c r="O693" s="101" t="str">
        <f>IF(E693&gt;0,+VLOOKUP($E693,'CODE GENERATOR'!$D:$T,7,FALSE),"")</f>
        <v>TAUPE</v>
      </c>
      <c r="P693" s="101" t="str">
        <f t="shared" si="45"/>
        <v>TAUPE</v>
      </c>
      <c r="Q693" s="104" t="str">
        <f>IF(E693&gt;0,+VLOOKUP($E693,'CODE GENERATOR'!$D:$T,11,FALSE),"")</f>
        <v>R.BOTWN_BRC0067</v>
      </c>
      <c r="R693" s="104" t="str">
        <f>IF(E693&gt;0,+VLOOKUP($E693,'CODE GENERATOR'!$D:$T,12,FALSE),"")</f>
        <v>TJR0027TAUTAU</v>
      </c>
      <c r="S693" s="104" t="str">
        <f>IF(E693&gt;0,+VLOOKUP($E693,'CODE GENERATOR'!$D:$T,13,FALSE),"")</f>
        <v>R.BOTWN_BRC0067_TJR0027TAUTAU</v>
      </c>
      <c r="T693" s="104" t="str">
        <f t="shared" si="43"/>
        <v>R.BOTWN_BRC0067_TJR0027TAUTAU_XXS / 32-34</v>
      </c>
      <c r="U693" s="105">
        <v>8683711007456</v>
      </c>
      <c r="V693" s="107" t="str" cm="1">
        <f t="array" ref="V693">_xlfn.TEXTJOIN(";", TRUE, _xlfn.UNIQUE(_xlfn._xlws.FILTER(P$3:P$10029, C$3:C$10029=C693)))</f>
        <v>WHITE;BEIGE;BLACK;NAVY;DARK GRAY;TAUPE;GREEN</v>
      </c>
      <c r="W693" s="107" t="str" cm="1">
        <f t="array" ref="W693">_xlfn.TEXTJOIN(";", TRUE, _xlfn.UNIQUE(_xlfn._xlws.FILTER(F$3:F$10029, C$3:C$10029=C693)))</f>
        <v>XXS / 32-34;XS / 34-36;S / 36-38;M / 38-40;L / 40-42;XL / 42-44</v>
      </c>
      <c r="X693" s="101" t="str">
        <f>IF(E693&gt;0,+VLOOKUP($E693,'CODE GENERATOR'!$D:$AC,19,FALSE),0)</f>
        <v>2507_G_cavalier_ghost_0030</v>
      </c>
      <c r="Y693" s="101" t="str">
        <f>IF(E693&gt;0,+VLOOKUP($E693,'CODE GENERATOR'!$D:$AC,20,FALSE),0)</f>
        <v>2507_G_cavalier_ghost_0031</v>
      </c>
      <c r="Z693" s="101" t="str">
        <f>IF(E693&gt;0,+VLOOKUP($E693,'CODE GENERATOR'!$D:$AC,21,FALSE),0)</f>
        <v>2507_W_1696</v>
      </c>
      <c r="AA693" s="101" t="str">
        <f>IF(E693&gt;0,+VLOOKUP($E693,'CODE GENERATOR'!$D:$AC,22,FALSE),0)</f>
        <v>2507_W_1715</v>
      </c>
      <c r="AB693" s="101" t="str">
        <f>IF(E693&gt;0,+VLOOKUP($E693,'CODE GENERATOR'!$D:$AC,23,FALSE),0)</f>
        <v>2507_W_1739</v>
      </c>
      <c r="AC693" s="101" t="str">
        <f>IF(E693&gt;0,+VLOOKUP($E693,'CODE GENERATOR'!$D:$AC,24,FALSE),0)</f>
        <v>Cavaliers_Detay_36849</v>
      </c>
      <c r="AD693" s="101" t="str">
        <f>IF(E693&gt;0,+VLOOKUP($E693,'CODE GENERATOR'!$D:$AC,25,FALSE),0)</f>
        <v>2507_VW_Web_33</v>
      </c>
      <c r="AE693" s="101" t="str">
        <f>IF(E693&gt;0,+VLOOKUP($E693,'CODE GENERATOR'!$D:$AC,26,FALSE),0)</f>
        <v>Cavaliers_Detay_36850</v>
      </c>
      <c r="AF693" s="149" t="str">
        <f>IF($C693&gt;0,$C693&amp;" "&amp;$P693&amp;" "&amp;+VLOOKUP($C693,'STYLE NAMES'!$B:$AC,10,FALSE),"""")</f>
        <v>ALEA TAUPE WOMEN'S KNEE GRIP PRO BREECHES</v>
      </c>
      <c r="AG693" s="101" t="str">
        <f>"Enjoy our "&amp;(AF693)&amp;"; "&amp;IF(C693&gt;0,+VLOOKUP($C693,'STYLE NAMES'!$B:$AC,11,FALSE),"")</f>
        <v>Enjoy our ALEA TAUPE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3" s="101" t="str">
        <f>IF(C693&gt;0,+VLOOKUP($C693,'STYLE NAMES'!$B:$AC,12,FALSE),"")</f>
        <v>*Italian Premium fabric
*Extra-soft and comfortable technical jersey
*4-way stretch fabric
*Breathable and Quick Dry
*Wrinkle-free and Easy Care
*Knee Grip
Composition:
74% Micro PA /  26% Elasthane</v>
      </c>
      <c r="AI693" s="101" t="str">
        <f>IF(C693&gt;0,+VLOOKUP($C693,'STYLE NAMES'!$B:$AC,13,FALSE),"")</f>
        <v>Machine Wash at 30°C
Mild process
Iron at low temperature
Iron from REVERSE
Do NOT iron on logos or prints
Do not bleach
Do NOT Tumble Dry</v>
      </c>
      <c r="AJ693" s="149" t="str">
        <f>IF($C693&gt;0,$C693&amp;" "&amp;$P693&amp;" "&amp;+VLOOKUP($C693,'STYLE NAMES'!$B:$AC,14,FALSE),"""")</f>
        <v>ALEA TAUPE KADIN PRO BİNİCİ PANTOLONU</v>
      </c>
      <c r="AK693" s="149" t="str">
        <f>"Cavalier SanMarco tarafından tasarlanan "&amp;(AJ693)&amp;"; "&amp;IF(C693&gt;0,+VLOOKUP($C693,'STYLE NAMES'!$B:$AC,15,FALSE),"")</f>
        <v>Cavalier SanMarco tarafından tasarlanan ALEA TAUPE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3" s="149" t="str">
        <f>IF(C693&gt;0,+VLOOKUP($C693,'STYLE NAMES'!$B:$AC,16,FALSE),"")</f>
        <v>*İtalyan Premium kumaş
*Ekstra yumuşak ve konforlu teknik jarse
*4 yönlü esneme özelliği
*Nefes alabilir ve hızlı kurur
*Kırışmaz ve kolay bakım
*Diz Grip
Bileşimi:
%74 Mikro PA / %26 Elastan</v>
      </c>
      <c r="AM693" s="149" t="str">
        <f>IF(C693&gt;0,+VLOOKUP($C693,'STYLE NAMES'!$B:$AC,17,FALSE),"")</f>
        <v>Makinede 30°C' de Yıkayın
Hassas Yıkama
Ilık ütü yapın
Tersten ütüleyin
Logo ve baskıları ÜTÜLEMEYİN
Çamaşır suyu kullanmayın
Kurutma Makinesinde Kurutmayın</v>
      </c>
      <c r="AN693" s="149" t="str">
        <f>IF($C693&gt;0,$C693&amp;" "&amp;$P693&amp;" "&amp;+VLOOKUP($C693,'STYLE NAMES'!$B:$AC,18,FALSE),"""")</f>
        <v>ALEA TAUPE PANTALONI KNEE GRIP PRO DA DONNA</v>
      </c>
      <c r="AO693" s="101" t="str">
        <f>"Disegnato da Cavalier SanMarco "&amp;(AN693)&amp;"; "&amp;IF(C693&gt;0,+VLOOKUP($C693,'STYLE NAMES'!$B:$AC,19,FALSE),"")</f>
        <v>Disegnato da Cavalier SanMarco ALEA TAUPE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3" s="101" t="str">
        <f>IF(C693&gt;0,+VLOOKUP($C693,'STYLE NAMES'!$B:$AC,20,FALSE),"")</f>
        <v>*Tessuto premium italiano
*Jersey tecnico extra morbido e confortevole
*Tessuto elasticizzato in 4 direzioni
*Traspirante e ad asciugatura rapida
*Antipiega e facile da curare
*Knee Grip
Composizione:
74% Micro PA / 26% Elastan</v>
      </c>
      <c r="AQ693" s="101" t="str">
        <f>IF(C693&gt;0,+VLOOKUP($C693,'STYLE NAMES'!$B:$AC,21,FALSE),"")</f>
        <v>Lavare in lavatrice a 30°C Ciclo delicato 
Stirare a bassa temperatura
Stirare al rovescio 
Non stirare su loghi o stampe 
Non candeggiare 
Non asciugare in asciugatrice</v>
      </c>
      <c r="AR693" s="101">
        <f>IF(D693&gt;0,+VLOOKUP($C693,'STYLE NAMES'!$B:$AC,22,FALSE),"")</f>
        <v>0</v>
      </c>
      <c r="AS693" s="101">
        <f>IF(E693&gt;0,+VLOOKUP($C693,'STYLE NAMES'!$B:$AC,23,FALSE),"")</f>
        <v>0</v>
      </c>
      <c r="AT693" s="101">
        <f>IF(F693&gt;0,+VLOOKUP($C693,'STYLE NAMES'!$B:$AC,24,FALSE),"")</f>
        <v>0</v>
      </c>
      <c r="AU693" s="101">
        <f>IF(G693&gt;0,+VLOOKUP($C693,'STYLE NAMES'!$B:$AC,25,FALSE),"")</f>
        <v>0</v>
      </c>
      <c r="AV693" s="101" t="str">
        <f>+VLOOKUP($S693,'CODE GENERATOR'!$P:$AM,15,FALSE)</f>
        <v>R.TOPWN_CPL0077_PIQ0015WHTWHT</v>
      </c>
      <c r="AW693" s="101" t="str">
        <f>+VLOOKUP($S693,'CODE GENERATOR'!$P:$AM,16,FALSE)</f>
        <v>A.RACUX_BLT0015_BRD0012DGYDGY</v>
      </c>
      <c r="AX693" s="101" t="str">
        <f>+VLOOKUP($S693,'CODE GENERATOR'!$P:$AM,17,FALSE)</f>
        <v>A.RACAU_SOC0018_NYL00003XBST4</v>
      </c>
      <c r="AY693" s="101">
        <f>+VLOOKUP($S693,'CODE GENERATOR'!$P:$AM,18,FALSE)</f>
        <v>0</v>
      </c>
      <c r="AZ693" s="101">
        <f>+VLOOKUP($S693,'CODE GENERATOR'!$P:$AM,19,FALSE)</f>
        <v>0</v>
      </c>
      <c r="BA693" s="101">
        <f>+VLOOKUP($S693,'CODE GENERATOR'!$P:$AM,20,FALSE)</f>
        <v>0</v>
      </c>
      <c r="BB693" s="101">
        <f>+VLOOKUP($S693,'CODE GENERATOR'!$P:$AM,21,FALSE)</f>
        <v>0</v>
      </c>
      <c r="BC693" s="101">
        <f>+VLOOKUP($S693,'CODE GENERATOR'!$P:$AM,22,FALSE)</f>
        <v>0</v>
      </c>
      <c r="BD693" s="101">
        <f>+VLOOKUP($S693,'CODE GENERATOR'!$P:$AM,23,FALSE)</f>
        <v>0</v>
      </c>
      <c r="BE693" s="101">
        <f>+VLOOKUP($S693,'CODE GENERATOR'!$P:$AM,24,FALSE)</f>
        <v>0</v>
      </c>
      <c r="BF693" s="101">
        <f>IF(C693&gt;0,+VLOOKUP(G693,'CATEGORY ID'!$A$1:$L$118,3,FALSE),"")</f>
        <v>30</v>
      </c>
      <c r="BG693" s="101">
        <f>IF(C693&gt;0,+VLOOKUP(H693,'CATEGORY ID'!$D$1:$L$118,3,FALSE),"")</f>
        <v>3</v>
      </c>
      <c r="BH693" s="101">
        <f>IF(C693&gt;0,+VLOOKUP((+H693&amp;I693),'CATEGORY ID'!$H$1:$I$121,2,FALSE),"")</f>
        <v>112</v>
      </c>
      <c r="BJ693" s="101">
        <f>IF(C693&gt;0,IF(COUNTIF('CATEGORY ID'!$K$1:$K$121,+H693&amp;K693) &gt; 0, +VLOOKUP(+H693&amp;K693,'CATEGORY ID'!$K$1:$L$121,2,FALSE),""),"")</f>
        <v>97</v>
      </c>
      <c r="BK693" s="101" t="str">
        <f>IF(C693&gt;0,IF(COUNTIF('CATEGORY ID'!$K$124:$K$165, +VLOOKUP(C693,'STYLE NAMES'!$B:$AE,30,FALSE)) &gt; 0, +VLOOKUP(VLOOKUP(C693,'STYLE NAMES'!$B:$AE,30,FALSE),'CATEGORY ID'!K:M,2,FALSE),""),"")</f>
        <v/>
      </c>
      <c r="BM693" s="101">
        <v>204</v>
      </c>
      <c r="BR693" s="101" t="str" cm="1">
        <f t="array" ref="BR693">IF(C693&gt;0,_xlfn.TEXTJOIN(";", TRUE,_xlfn.UNIQUE(_xlfn._xlws.FILTER(BF693:BQ693,(BF693:BQ693&gt;0)),TRUE,FALSE)),"")&amp;";"&amp;BS693</f>
        <v>30;3;112;97;204;</v>
      </c>
      <c r="BU693" s="106">
        <f>IF(C693&gt;0,+VLOOKUP($C693,'STYLE NAMES'!$B:$AC,26,FALSE),"")</f>
        <v>219.9</v>
      </c>
      <c r="BV693" s="106">
        <f>IF(C693&gt;0,+VLOOKUP($C693,'STYLE NAMES'!$B:$AC,27,FALSE),"")</f>
        <v>12090</v>
      </c>
      <c r="BW693" s="106">
        <f>IF(C693&gt;0,+VLOOKUP($C693,'STYLE NAMES'!$B:$AC,28,FALSE),"")</f>
        <v>252.88499999999999</v>
      </c>
      <c r="BY693"/>
      <c r="BZ693" s="101">
        <v>0</v>
      </c>
      <c r="CA693" s="137">
        <f t="shared" si="46"/>
        <v>1</v>
      </c>
      <c r="CB693" s="137" t="str">
        <f>+VLOOKUP(C693,'[2]STYLES &amp; MODELS MATRIX'!$A:$G,7,FALSE)</f>
        <v>AK</v>
      </c>
      <c r="CC693" s="137" t="str">
        <f>+VLOOKUP(C693,'[1]STYLES &amp; SIZE CHARTS'!$A:$H,8,FALSE)</f>
        <v>WB-BR1</v>
      </c>
      <c r="CD693" s="137">
        <v>1</v>
      </c>
      <c r="CE693" s="205"/>
      <c r="CF693" s="141"/>
    </row>
    <row r="694" spans="1:84" s="101" customFormat="1" ht="12" customHeight="1" x14ac:dyDescent="0.2">
      <c r="A694" s="102">
        <f t="shared" si="44"/>
        <v>8683711007463</v>
      </c>
      <c r="B694" s="101" t="s">
        <v>982</v>
      </c>
      <c r="C694" s="101" t="s">
        <v>1868</v>
      </c>
      <c r="D694" s="101" t="s">
        <v>1899</v>
      </c>
      <c r="E694" s="203" t="s">
        <v>2447</v>
      </c>
      <c r="F694" s="101" t="s">
        <v>2438</v>
      </c>
      <c r="G694" s="101" t="str">
        <f>IF(C694&gt;0,+VLOOKUP($C694,'STYLE NAMES'!$B:$AC,4,FALSE),"")</f>
        <v>RIDER</v>
      </c>
      <c r="H694" s="101" t="str">
        <f>IF(C694&gt;0,+VLOOKUP($C694,'STYLE NAMES'!$B:$AC,5,FALSE),"")</f>
        <v>WOMEN</v>
      </c>
      <c r="I694" s="101" t="str">
        <f>IF(C694&gt;0,+VLOOKUP($C694,'STYLE NAMES'!$B:$AC,6,FALSE),"")</f>
        <v>BOTTOMS</v>
      </c>
      <c r="J694" s="101" t="str">
        <f>IF(C694&gt;0,+VLOOKUP($C694,'STYLE NAMES'!$B:$AC,7,FALSE),"")</f>
        <v>WOMEN</v>
      </c>
      <c r="K694" s="101" t="str">
        <f>IF(C694&gt;0,+VLOOKUP($C694,'STYLE NAMES'!$B:$AC,8,FALSE),"")</f>
        <v>BREECHES</v>
      </c>
      <c r="L694" s="101" t="str">
        <f>IF(E694&gt;0,+VLOOKUP($E694,'CODE GENERATOR'!$D:$T,3,FALSE),"")</f>
        <v>A</v>
      </c>
      <c r="M694" s="101" t="str">
        <f>IF(E694&gt;0,+VLOOKUP($E694,'CODE GENERATOR'!$D:$T,4,FALSE),"")</f>
        <v>TECH JERSEY</v>
      </c>
      <c r="N694" s="101" t="str">
        <f>IF(E694&gt;0,+VLOOKUP($E694,'CODE GENERATOR'!$D:$T,6,FALSE),"")</f>
        <v>TAUPE</v>
      </c>
      <c r="O694" s="101" t="str">
        <f>IF(E694&gt;0,+VLOOKUP($E694,'CODE GENERATOR'!$D:$T,7,FALSE),"")</f>
        <v>TAUPE</v>
      </c>
      <c r="P694" s="101" t="str">
        <f t="shared" si="45"/>
        <v>TAUPE</v>
      </c>
      <c r="Q694" s="104" t="str">
        <f>IF(E694&gt;0,+VLOOKUP($E694,'CODE GENERATOR'!$D:$T,11,FALSE),"")</f>
        <v>R.BOTWN_BRC0067</v>
      </c>
      <c r="R694" s="104" t="str">
        <f>IF(E694&gt;0,+VLOOKUP($E694,'CODE GENERATOR'!$D:$T,12,FALSE),"")</f>
        <v>TJR0027TAUTAU</v>
      </c>
      <c r="S694" s="104" t="str">
        <f>IF(E694&gt;0,+VLOOKUP($E694,'CODE GENERATOR'!$D:$T,13,FALSE),"")</f>
        <v>R.BOTWN_BRC0067_TJR0027TAUTAU</v>
      </c>
      <c r="T694" s="104" t="str">
        <f t="shared" si="43"/>
        <v>R.BOTWN_BRC0067_TJR0027TAUTAU_XS / 34-36</v>
      </c>
      <c r="U694" s="105">
        <v>8683711007463</v>
      </c>
      <c r="V694" s="107" t="str" cm="1">
        <f t="array" ref="V694">_xlfn.TEXTJOIN(";", TRUE, _xlfn.UNIQUE(_xlfn._xlws.FILTER(P$3:P$10029, C$3:C$10029=C694)))</f>
        <v>WHITE;BEIGE;BLACK;NAVY;DARK GRAY;TAUPE;GREEN</v>
      </c>
      <c r="W694" s="107" t="str" cm="1">
        <f t="array" ref="W694">_xlfn.TEXTJOIN(";", TRUE, _xlfn.UNIQUE(_xlfn._xlws.FILTER(F$3:F$10029, C$3:C$10029=C694)))</f>
        <v>XXS / 32-34;XS / 34-36;S / 36-38;M / 38-40;L / 40-42;XL / 42-44</v>
      </c>
      <c r="X694" s="101" t="str">
        <f>IF(E694&gt;0,+VLOOKUP($E694,'CODE GENERATOR'!$D:$AC,19,FALSE),0)</f>
        <v>2507_G_cavalier_ghost_0030</v>
      </c>
      <c r="Y694" s="101" t="str">
        <f>IF(E694&gt;0,+VLOOKUP($E694,'CODE GENERATOR'!$D:$AC,20,FALSE),0)</f>
        <v>2507_G_cavalier_ghost_0031</v>
      </c>
      <c r="Z694" s="101" t="str">
        <f>IF(E694&gt;0,+VLOOKUP($E694,'CODE GENERATOR'!$D:$AC,21,FALSE),0)</f>
        <v>2507_W_1696</v>
      </c>
      <c r="AA694" s="101" t="str">
        <f>IF(E694&gt;0,+VLOOKUP($E694,'CODE GENERATOR'!$D:$AC,22,FALSE),0)</f>
        <v>2507_W_1715</v>
      </c>
      <c r="AB694" s="101" t="str">
        <f>IF(E694&gt;0,+VLOOKUP($E694,'CODE GENERATOR'!$D:$AC,23,FALSE),0)</f>
        <v>2507_W_1739</v>
      </c>
      <c r="AC694" s="101" t="str">
        <f>IF(E694&gt;0,+VLOOKUP($E694,'CODE GENERATOR'!$D:$AC,24,FALSE),0)</f>
        <v>Cavaliers_Detay_36849</v>
      </c>
      <c r="AD694" s="101" t="str">
        <f>IF(E694&gt;0,+VLOOKUP($E694,'CODE GENERATOR'!$D:$AC,25,FALSE),0)</f>
        <v>2507_VW_Web_33</v>
      </c>
      <c r="AE694" s="101" t="str">
        <f>IF(E694&gt;0,+VLOOKUP($E694,'CODE GENERATOR'!$D:$AC,26,FALSE),0)</f>
        <v>Cavaliers_Detay_36850</v>
      </c>
      <c r="AF694" s="149" t="str">
        <f>IF($C694&gt;0,$C694&amp;" "&amp;$P694&amp;" "&amp;+VLOOKUP($C694,'STYLE NAMES'!$B:$AC,10,FALSE),"""")</f>
        <v>ALEA TAUPE WOMEN'S KNEE GRIP PRO BREECHES</v>
      </c>
      <c r="AG694" s="101" t="str">
        <f>"Enjoy our "&amp;(AF694)&amp;"; "&amp;IF(C694&gt;0,+VLOOKUP($C694,'STYLE NAMES'!$B:$AC,11,FALSE),"")</f>
        <v>Enjoy our ALEA TAUPE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4" s="101" t="str">
        <f>IF(C694&gt;0,+VLOOKUP($C694,'STYLE NAMES'!$B:$AC,12,FALSE),"")</f>
        <v>*Italian Premium fabric
*Extra-soft and comfortable technical jersey
*4-way stretch fabric
*Breathable and Quick Dry
*Wrinkle-free and Easy Care
*Knee Grip
Composition:
74% Micro PA /  26% Elasthane</v>
      </c>
      <c r="AI694" s="101" t="str">
        <f>IF(C694&gt;0,+VLOOKUP($C694,'STYLE NAMES'!$B:$AC,13,FALSE),"")</f>
        <v>Machine Wash at 30°C
Mild process
Iron at low temperature
Iron from REVERSE
Do NOT iron on logos or prints
Do not bleach
Do NOT Tumble Dry</v>
      </c>
      <c r="AJ694" s="149" t="str">
        <f>IF($C694&gt;0,$C694&amp;" "&amp;$P694&amp;" "&amp;+VLOOKUP($C694,'STYLE NAMES'!$B:$AC,14,FALSE),"""")</f>
        <v>ALEA TAUPE KADIN PRO BİNİCİ PANTOLONU</v>
      </c>
      <c r="AK694" s="149" t="str">
        <f>"Cavalier SanMarco tarafından tasarlanan "&amp;(AJ694)&amp;"; "&amp;IF(C694&gt;0,+VLOOKUP($C694,'STYLE NAMES'!$B:$AC,15,FALSE),"")</f>
        <v>Cavalier SanMarco tarafından tasarlanan ALEA TAUPE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4" s="149" t="str">
        <f>IF(C694&gt;0,+VLOOKUP($C694,'STYLE NAMES'!$B:$AC,16,FALSE),"")</f>
        <v>*İtalyan Premium kumaş
*Ekstra yumuşak ve konforlu teknik jarse
*4 yönlü esneme özelliği
*Nefes alabilir ve hızlı kurur
*Kırışmaz ve kolay bakım
*Diz Grip
Bileşimi:
%74 Mikro PA / %26 Elastan</v>
      </c>
      <c r="AM694" s="149" t="str">
        <f>IF(C694&gt;0,+VLOOKUP($C694,'STYLE NAMES'!$B:$AC,17,FALSE),"")</f>
        <v>Makinede 30°C' de Yıkayın
Hassas Yıkama
Ilık ütü yapın
Tersten ütüleyin
Logo ve baskıları ÜTÜLEMEYİN
Çamaşır suyu kullanmayın
Kurutma Makinesinde Kurutmayın</v>
      </c>
      <c r="AN694" s="149" t="str">
        <f>IF($C694&gt;0,$C694&amp;" "&amp;$P694&amp;" "&amp;+VLOOKUP($C694,'STYLE NAMES'!$B:$AC,18,FALSE),"""")</f>
        <v>ALEA TAUPE PANTALONI KNEE GRIP PRO DA DONNA</v>
      </c>
      <c r="AO694" s="101" t="str">
        <f>"Disegnato da Cavalier SanMarco "&amp;(AN694)&amp;"; "&amp;IF(C694&gt;0,+VLOOKUP($C694,'STYLE NAMES'!$B:$AC,19,FALSE),"")</f>
        <v>Disegnato da Cavalier SanMarco ALEA TAUPE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4" s="101" t="str">
        <f>IF(C694&gt;0,+VLOOKUP($C694,'STYLE NAMES'!$B:$AC,20,FALSE),"")</f>
        <v>*Tessuto premium italiano
*Jersey tecnico extra morbido e confortevole
*Tessuto elasticizzato in 4 direzioni
*Traspirante e ad asciugatura rapida
*Antipiega e facile da curare
*Knee Grip
Composizione:
74% Micro PA / 26% Elastan</v>
      </c>
      <c r="AQ694" s="101" t="str">
        <f>IF(C694&gt;0,+VLOOKUP($C694,'STYLE NAMES'!$B:$AC,21,FALSE),"")</f>
        <v>Lavare in lavatrice a 30°C Ciclo delicato 
Stirare a bassa temperatura
Stirare al rovescio 
Non stirare su loghi o stampe 
Non candeggiare 
Non asciugare in asciugatrice</v>
      </c>
      <c r="AR694" s="101">
        <f>IF(D694&gt;0,+VLOOKUP($C694,'STYLE NAMES'!$B:$AC,22,FALSE),"")</f>
        <v>0</v>
      </c>
      <c r="AS694" s="101">
        <f>IF(E694&gt;0,+VLOOKUP($C694,'STYLE NAMES'!$B:$AC,23,FALSE),"")</f>
        <v>0</v>
      </c>
      <c r="AT694" s="101">
        <f>IF(F694&gt;0,+VLOOKUP($C694,'STYLE NAMES'!$B:$AC,24,FALSE),"")</f>
        <v>0</v>
      </c>
      <c r="AU694" s="101">
        <f>IF(G694&gt;0,+VLOOKUP($C694,'STYLE NAMES'!$B:$AC,25,FALSE),"")</f>
        <v>0</v>
      </c>
      <c r="AV694" s="101" t="str">
        <f>+VLOOKUP($S694,'CODE GENERATOR'!$P:$AM,15,FALSE)</f>
        <v>R.TOPWN_CPL0077_PIQ0015WHTWHT</v>
      </c>
      <c r="AW694" s="101" t="str">
        <f>+VLOOKUP($S694,'CODE GENERATOR'!$P:$AM,16,FALSE)</f>
        <v>A.RACUX_BLT0015_BRD0012DGYDGY</v>
      </c>
      <c r="AX694" s="101" t="str">
        <f>+VLOOKUP($S694,'CODE GENERATOR'!$P:$AM,17,FALSE)</f>
        <v>A.RACAU_SOC0018_NYL00003XBST4</v>
      </c>
      <c r="AY694" s="101">
        <f>+VLOOKUP($S694,'CODE GENERATOR'!$P:$AM,18,FALSE)</f>
        <v>0</v>
      </c>
      <c r="AZ694" s="101">
        <f>+VLOOKUP($S694,'CODE GENERATOR'!$P:$AM,19,FALSE)</f>
        <v>0</v>
      </c>
      <c r="BA694" s="101">
        <f>+VLOOKUP($S694,'CODE GENERATOR'!$P:$AM,20,FALSE)</f>
        <v>0</v>
      </c>
      <c r="BB694" s="101">
        <f>+VLOOKUP($S694,'CODE GENERATOR'!$P:$AM,21,FALSE)</f>
        <v>0</v>
      </c>
      <c r="BC694" s="101">
        <f>+VLOOKUP($S694,'CODE GENERATOR'!$P:$AM,22,FALSE)</f>
        <v>0</v>
      </c>
      <c r="BD694" s="101">
        <f>+VLOOKUP($S694,'CODE GENERATOR'!$P:$AM,23,FALSE)</f>
        <v>0</v>
      </c>
      <c r="BE694" s="101">
        <f>+VLOOKUP($S694,'CODE GENERATOR'!$P:$AM,24,FALSE)</f>
        <v>0</v>
      </c>
      <c r="BF694" s="101">
        <f>IF(C694&gt;0,+VLOOKUP(G694,'CATEGORY ID'!$A$1:$L$118,3,FALSE),"")</f>
        <v>30</v>
      </c>
      <c r="BG694" s="101">
        <f>IF(C694&gt;0,+VLOOKUP(H694,'CATEGORY ID'!$D$1:$L$118,3,FALSE),"")</f>
        <v>3</v>
      </c>
      <c r="BH694" s="101">
        <f>IF(C694&gt;0,+VLOOKUP((+H694&amp;I694),'CATEGORY ID'!$H$1:$I$121,2,FALSE),"")</f>
        <v>112</v>
      </c>
      <c r="BJ694" s="101">
        <f>IF(C694&gt;0,IF(COUNTIF('CATEGORY ID'!$K$1:$K$121,+H694&amp;K694) &gt; 0, +VLOOKUP(+H694&amp;K694,'CATEGORY ID'!$K$1:$L$121,2,FALSE),""),"")</f>
        <v>97</v>
      </c>
      <c r="BK694" s="101" t="str">
        <f>IF(C694&gt;0,IF(COUNTIF('CATEGORY ID'!$K$124:$K$165, +VLOOKUP(C694,'STYLE NAMES'!$B:$AE,30,FALSE)) &gt; 0, +VLOOKUP(VLOOKUP(C694,'STYLE NAMES'!$B:$AE,30,FALSE),'CATEGORY ID'!K:M,2,FALSE),""),"")</f>
        <v/>
      </c>
      <c r="BM694" s="101">
        <v>204</v>
      </c>
      <c r="BR694" s="101" t="str" cm="1">
        <f t="array" ref="BR694">IF(C694&gt;0,_xlfn.TEXTJOIN(";", TRUE,_xlfn.UNIQUE(_xlfn._xlws.FILTER(BF694:BQ694,(BF694:BQ694&gt;0)),TRUE,FALSE)),"")&amp;";"&amp;BS694</f>
        <v>30;3;112;97;204;</v>
      </c>
      <c r="BU694" s="106">
        <f>IF(C694&gt;0,+VLOOKUP($C694,'STYLE NAMES'!$B:$AC,26,FALSE),"")</f>
        <v>219.9</v>
      </c>
      <c r="BV694" s="106">
        <f>IF(C694&gt;0,+VLOOKUP($C694,'STYLE NAMES'!$B:$AC,27,FALSE),"")</f>
        <v>12090</v>
      </c>
      <c r="BW694" s="106">
        <f>IF(C694&gt;0,+VLOOKUP($C694,'STYLE NAMES'!$B:$AC,28,FALSE),"")</f>
        <v>252.88499999999999</v>
      </c>
      <c r="BY694"/>
      <c r="BZ694" s="101">
        <v>0</v>
      </c>
      <c r="CA694" s="137">
        <f t="shared" si="46"/>
        <v>1</v>
      </c>
      <c r="CB694" s="137" t="str">
        <f>+VLOOKUP(C694,'[2]STYLES &amp; MODELS MATRIX'!$A:$G,7,FALSE)</f>
        <v>AK</v>
      </c>
      <c r="CC694" s="137" t="str">
        <f>+VLOOKUP(C694,'[1]STYLES &amp; SIZE CHARTS'!$A:$H,8,FALSE)</f>
        <v>WB-BR1</v>
      </c>
      <c r="CD694" s="137">
        <v>1</v>
      </c>
      <c r="CE694" s="205"/>
      <c r="CF694" s="141"/>
    </row>
    <row r="695" spans="1:84" s="101" customFormat="1" ht="12" customHeight="1" x14ac:dyDescent="0.2">
      <c r="A695" s="102">
        <f t="shared" si="44"/>
        <v>8683711007470</v>
      </c>
      <c r="B695" s="101" t="s">
        <v>982</v>
      </c>
      <c r="C695" s="101" t="s">
        <v>1868</v>
      </c>
      <c r="D695" s="101" t="s">
        <v>1899</v>
      </c>
      <c r="E695" s="203" t="s">
        <v>2447</v>
      </c>
      <c r="F695" s="101" t="s">
        <v>2439</v>
      </c>
      <c r="G695" s="101" t="str">
        <f>IF(C695&gt;0,+VLOOKUP($C695,'STYLE NAMES'!$B:$AC,4,FALSE),"")</f>
        <v>RIDER</v>
      </c>
      <c r="H695" s="101" t="str">
        <f>IF(C695&gt;0,+VLOOKUP($C695,'STYLE NAMES'!$B:$AC,5,FALSE),"")</f>
        <v>WOMEN</v>
      </c>
      <c r="I695" s="101" t="str">
        <f>IF(C695&gt;0,+VLOOKUP($C695,'STYLE NAMES'!$B:$AC,6,FALSE),"")</f>
        <v>BOTTOMS</v>
      </c>
      <c r="J695" s="101" t="str">
        <f>IF(C695&gt;0,+VLOOKUP($C695,'STYLE NAMES'!$B:$AC,7,FALSE),"")</f>
        <v>WOMEN</v>
      </c>
      <c r="K695" s="101" t="str">
        <f>IF(C695&gt;0,+VLOOKUP($C695,'STYLE NAMES'!$B:$AC,8,FALSE),"")</f>
        <v>BREECHES</v>
      </c>
      <c r="L695" s="101" t="str">
        <f>IF(E695&gt;0,+VLOOKUP($E695,'CODE GENERATOR'!$D:$T,3,FALSE),"")</f>
        <v>A</v>
      </c>
      <c r="M695" s="101" t="str">
        <f>IF(E695&gt;0,+VLOOKUP($E695,'CODE GENERATOR'!$D:$T,4,FALSE),"")</f>
        <v>TECH JERSEY</v>
      </c>
      <c r="N695" s="101" t="str">
        <f>IF(E695&gt;0,+VLOOKUP($E695,'CODE GENERATOR'!$D:$T,6,FALSE),"")</f>
        <v>TAUPE</v>
      </c>
      <c r="O695" s="101" t="str">
        <f>IF(E695&gt;0,+VLOOKUP($E695,'CODE GENERATOR'!$D:$T,7,FALSE),"")</f>
        <v>TAUPE</v>
      </c>
      <c r="P695" s="101" t="str">
        <f t="shared" si="45"/>
        <v>TAUPE</v>
      </c>
      <c r="Q695" s="104" t="str">
        <f>IF(E695&gt;0,+VLOOKUP($E695,'CODE GENERATOR'!$D:$T,11,FALSE),"")</f>
        <v>R.BOTWN_BRC0067</v>
      </c>
      <c r="R695" s="104" t="str">
        <f>IF(E695&gt;0,+VLOOKUP($E695,'CODE GENERATOR'!$D:$T,12,FALSE),"")</f>
        <v>TJR0027TAUTAU</v>
      </c>
      <c r="S695" s="104" t="str">
        <f>IF(E695&gt;0,+VLOOKUP($E695,'CODE GENERATOR'!$D:$T,13,FALSE),"")</f>
        <v>R.BOTWN_BRC0067_TJR0027TAUTAU</v>
      </c>
      <c r="T695" s="104" t="str">
        <f t="shared" si="43"/>
        <v>R.BOTWN_BRC0067_TJR0027TAUTAU_S / 36-38</v>
      </c>
      <c r="U695" s="105">
        <v>8683711007470</v>
      </c>
      <c r="V695" s="107" t="str" cm="1">
        <f t="array" ref="V695">_xlfn.TEXTJOIN(";", TRUE, _xlfn.UNIQUE(_xlfn._xlws.FILTER(P$3:P$10029, C$3:C$10029=C695)))</f>
        <v>WHITE;BEIGE;BLACK;NAVY;DARK GRAY;TAUPE;GREEN</v>
      </c>
      <c r="W695" s="107" t="str" cm="1">
        <f t="array" ref="W695">_xlfn.TEXTJOIN(";", TRUE, _xlfn.UNIQUE(_xlfn._xlws.FILTER(F$3:F$10029, C$3:C$10029=C695)))</f>
        <v>XXS / 32-34;XS / 34-36;S / 36-38;M / 38-40;L / 40-42;XL / 42-44</v>
      </c>
      <c r="X695" s="101" t="str">
        <f>IF(E695&gt;0,+VLOOKUP($E695,'CODE GENERATOR'!$D:$AC,19,FALSE),0)</f>
        <v>2507_G_cavalier_ghost_0030</v>
      </c>
      <c r="Y695" s="101" t="str">
        <f>IF(E695&gt;0,+VLOOKUP($E695,'CODE GENERATOR'!$D:$AC,20,FALSE),0)</f>
        <v>2507_G_cavalier_ghost_0031</v>
      </c>
      <c r="Z695" s="101" t="str">
        <f>IF(E695&gt;0,+VLOOKUP($E695,'CODE GENERATOR'!$D:$AC,21,FALSE),0)</f>
        <v>2507_W_1696</v>
      </c>
      <c r="AA695" s="101" t="str">
        <f>IF(E695&gt;0,+VLOOKUP($E695,'CODE GENERATOR'!$D:$AC,22,FALSE),0)</f>
        <v>2507_W_1715</v>
      </c>
      <c r="AB695" s="101" t="str">
        <f>IF(E695&gt;0,+VLOOKUP($E695,'CODE GENERATOR'!$D:$AC,23,FALSE),0)</f>
        <v>2507_W_1739</v>
      </c>
      <c r="AC695" s="101" t="str">
        <f>IF(E695&gt;0,+VLOOKUP($E695,'CODE GENERATOR'!$D:$AC,24,FALSE),0)</f>
        <v>Cavaliers_Detay_36849</v>
      </c>
      <c r="AD695" s="101" t="str">
        <f>IF(E695&gt;0,+VLOOKUP($E695,'CODE GENERATOR'!$D:$AC,25,FALSE),0)</f>
        <v>2507_VW_Web_33</v>
      </c>
      <c r="AE695" s="101" t="str">
        <f>IF(E695&gt;0,+VLOOKUP($E695,'CODE GENERATOR'!$D:$AC,26,FALSE),0)</f>
        <v>Cavaliers_Detay_36850</v>
      </c>
      <c r="AF695" s="149" t="str">
        <f>IF($C695&gt;0,$C695&amp;" "&amp;$P695&amp;" "&amp;+VLOOKUP($C695,'STYLE NAMES'!$B:$AC,10,FALSE),"""")</f>
        <v>ALEA TAUPE WOMEN'S KNEE GRIP PRO BREECHES</v>
      </c>
      <c r="AG695" s="101" t="str">
        <f>"Enjoy our "&amp;(AF695)&amp;"; "&amp;IF(C695&gt;0,+VLOOKUP($C695,'STYLE NAMES'!$B:$AC,11,FALSE),"")</f>
        <v>Enjoy our ALEA TAUPE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5" s="101" t="str">
        <f>IF(C695&gt;0,+VLOOKUP($C695,'STYLE NAMES'!$B:$AC,12,FALSE),"")</f>
        <v>*Italian Premium fabric
*Extra-soft and comfortable technical jersey
*4-way stretch fabric
*Breathable and Quick Dry
*Wrinkle-free and Easy Care
*Knee Grip
Composition:
74% Micro PA /  26% Elasthane</v>
      </c>
      <c r="AI695" s="101" t="str">
        <f>IF(C695&gt;0,+VLOOKUP($C695,'STYLE NAMES'!$B:$AC,13,FALSE),"")</f>
        <v>Machine Wash at 30°C
Mild process
Iron at low temperature
Iron from REVERSE
Do NOT iron on logos or prints
Do not bleach
Do NOT Tumble Dry</v>
      </c>
      <c r="AJ695" s="149" t="str">
        <f>IF($C695&gt;0,$C695&amp;" "&amp;$P695&amp;" "&amp;+VLOOKUP($C695,'STYLE NAMES'!$B:$AC,14,FALSE),"""")</f>
        <v>ALEA TAUPE KADIN PRO BİNİCİ PANTOLONU</v>
      </c>
      <c r="AK695" s="149" t="str">
        <f>"Cavalier SanMarco tarafından tasarlanan "&amp;(AJ695)&amp;"; "&amp;IF(C695&gt;0,+VLOOKUP($C695,'STYLE NAMES'!$B:$AC,15,FALSE),"")</f>
        <v>Cavalier SanMarco tarafından tasarlanan ALEA TAUPE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5" s="149" t="str">
        <f>IF(C695&gt;0,+VLOOKUP($C695,'STYLE NAMES'!$B:$AC,16,FALSE),"")</f>
        <v>*İtalyan Premium kumaş
*Ekstra yumuşak ve konforlu teknik jarse
*4 yönlü esneme özelliği
*Nefes alabilir ve hızlı kurur
*Kırışmaz ve kolay bakım
*Diz Grip
Bileşimi:
%74 Mikro PA / %26 Elastan</v>
      </c>
      <c r="AM695" s="149" t="str">
        <f>IF(C695&gt;0,+VLOOKUP($C695,'STYLE NAMES'!$B:$AC,17,FALSE),"")</f>
        <v>Makinede 30°C' de Yıkayın
Hassas Yıkama
Ilık ütü yapın
Tersten ütüleyin
Logo ve baskıları ÜTÜLEMEYİN
Çamaşır suyu kullanmayın
Kurutma Makinesinde Kurutmayın</v>
      </c>
      <c r="AN695" s="149" t="str">
        <f>IF($C695&gt;0,$C695&amp;" "&amp;$P695&amp;" "&amp;+VLOOKUP($C695,'STYLE NAMES'!$B:$AC,18,FALSE),"""")</f>
        <v>ALEA TAUPE PANTALONI KNEE GRIP PRO DA DONNA</v>
      </c>
      <c r="AO695" s="101" t="str">
        <f>"Disegnato da Cavalier SanMarco "&amp;(AN695)&amp;"; "&amp;IF(C695&gt;0,+VLOOKUP($C695,'STYLE NAMES'!$B:$AC,19,FALSE),"")</f>
        <v>Disegnato da Cavalier SanMarco ALEA TAUPE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5" s="101" t="str">
        <f>IF(C695&gt;0,+VLOOKUP($C695,'STYLE NAMES'!$B:$AC,20,FALSE),"")</f>
        <v>*Tessuto premium italiano
*Jersey tecnico extra morbido e confortevole
*Tessuto elasticizzato in 4 direzioni
*Traspirante e ad asciugatura rapida
*Antipiega e facile da curare
*Knee Grip
Composizione:
74% Micro PA / 26% Elastan</v>
      </c>
      <c r="AQ695" s="101" t="str">
        <f>IF(C695&gt;0,+VLOOKUP($C695,'STYLE NAMES'!$B:$AC,21,FALSE),"")</f>
        <v>Lavare in lavatrice a 30°C Ciclo delicato 
Stirare a bassa temperatura
Stirare al rovescio 
Non stirare su loghi o stampe 
Non candeggiare 
Non asciugare in asciugatrice</v>
      </c>
      <c r="AR695" s="101">
        <f>IF(D695&gt;0,+VLOOKUP($C695,'STYLE NAMES'!$B:$AC,22,FALSE),"")</f>
        <v>0</v>
      </c>
      <c r="AS695" s="101">
        <f>IF(E695&gt;0,+VLOOKUP($C695,'STYLE NAMES'!$B:$AC,23,FALSE),"")</f>
        <v>0</v>
      </c>
      <c r="AT695" s="101">
        <f>IF(F695&gt;0,+VLOOKUP($C695,'STYLE NAMES'!$B:$AC,24,FALSE),"")</f>
        <v>0</v>
      </c>
      <c r="AU695" s="101">
        <f>IF(G695&gt;0,+VLOOKUP($C695,'STYLE NAMES'!$B:$AC,25,FALSE),"")</f>
        <v>0</v>
      </c>
      <c r="AV695" s="101" t="str">
        <f>+VLOOKUP($S695,'CODE GENERATOR'!$P:$AM,15,FALSE)</f>
        <v>R.TOPWN_CPL0077_PIQ0015WHTWHT</v>
      </c>
      <c r="AW695" s="101" t="str">
        <f>+VLOOKUP($S695,'CODE GENERATOR'!$P:$AM,16,FALSE)</f>
        <v>A.RACUX_BLT0015_BRD0012DGYDGY</v>
      </c>
      <c r="AX695" s="101" t="str">
        <f>+VLOOKUP($S695,'CODE GENERATOR'!$P:$AM,17,FALSE)</f>
        <v>A.RACAU_SOC0018_NYL00003XBST4</v>
      </c>
      <c r="AY695" s="101">
        <f>+VLOOKUP($S695,'CODE GENERATOR'!$P:$AM,18,FALSE)</f>
        <v>0</v>
      </c>
      <c r="AZ695" s="101">
        <f>+VLOOKUP($S695,'CODE GENERATOR'!$P:$AM,19,FALSE)</f>
        <v>0</v>
      </c>
      <c r="BA695" s="101">
        <f>+VLOOKUP($S695,'CODE GENERATOR'!$P:$AM,20,FALSE)</f>
        <v>0</v>
      </c>
      <c r="BB695" s="101">
        <f>+VLOOKUP($S695,'CODE GENERATOR'!$P:$AM,21,FALSE)</f>
        <v>0</v>
      </c>
      <c r="BC695" s="101">
        <f>+VLOOKUP($S695,'CODE GENERATOR'!$P:$AM,22,FALSE)</f>
        <v>0</v>
      </c>
      <c r="BD695" s="101">
        <f>+VLOOKUP($S695,'CODE GENERATOR'!$P:$AM,23,FALSE)</f>
        <v>0</v>
      </c>
      <c r="BE695" s="101">
        <f>+VLOOKUP($S695,'CODE GENERATOR'!$P:$AM,24,FALSE)</f>
        <v>0</v>
      </c>
      <c r="BF695" s="101">
        <f>IF(C695&gt;0,+VLOOKUP(G695,'CATEGORY ID'!$A$1:$L$118,3,FALSE),"")</f>
        <v>30</v>
      </c>
      <c r="BG695" s="101">
        <f>IF(C695&gt;0,+VLOOKUP(H695,'CATEGORY ID'!$D$1:$L$118,3,FALSE),"")</f>
        <v>3</v>
      </c>
      <c r="BH695" s="101">
        <f>IF(C695&gt;0,+VLOOKUP((+H695&amp;I695),'CATEGORY ID'!$H$1:$I$121,2,FALSE),"")</f>
        <v>112</v>
      </c>
      <c r="BJ695" s="101">
        <f>IF(C695&gt;0,IF(COUNTIF('CATEGORY ID'!$K$1:$K$121,+H695&amp;K695) &gt; 0, +VLOOKUP(+H695&amp;K695,'CATEGORY ID'!$K$1:$L$121,2,FALSE),""),"")</f>
        <v>97</v>
      </c>
      <c r="BK695" s="101" t="str">
        <f>IF(C695&gt;0,IF(COUNTIF('CATEGORY ID'!$K$124:$K$165, +VLOOKUP(C695,'STYLE NAMES'!$B:$AE,30,FALSE)) &gt; 0, +VLOOKUP(VLOOKUP(C695,'STYLE NAMES'!$B:$AE,30,FALSE),'CATEGORY ID'!K:M,2,FALSE),""),"")</f>
        <v/>
      </c>
      <c r="BM695" s="101">
        <v>204</v>
      </c>
      <c r="BR695" s="101" t="str" cm="1">
        <f t="array" ref="BR695">IF(C695&gt;0,_xlfn.TEXTJOIN(";", TRUE,_xlfn.UNIQUE(_xlfn._xlws.FILTER(BF695:BQ695,(BF695:BQ695&gt;0)),TRUE,FALSE)),"")&amp;";"&amp;BS695</f>
        <v>30;3;112;97;204;</v>
      </c>
      <c r="BU695" s="106">
        <f>IF(C695&gt;0,+VLOOKUP($C695,'STYLE NAMES'!$B:$AC,26,FALSE),"")</f>
        <v>219.9</v>
      </c>
      <c r="BV695" s="106">
        <f>IF(C695&gt;0,+VLOOKUP($C695,'STYLE NAMES'!$B:$AC,27,FALSE),"")</f>
        <v>12090</v>
      </c>
      <c r="BW695" s="106">
        <f>IF(C695&gt;0,+VLOOKUP($C695,'STYLE NAMES'!$B:$AC,28,FALSE),"")</f>
        <v>252.88499999999999</v>
      </c>
      <c r="BY695"/>
      <c r="BZ695" s="101">
        <v>5</v>
      </c>
      <c r="CA695" s="137">
        <f t="shared" si="46"/>
        <v>1</v>
      </c>
      <c r="CB695" s="137" t="str">
        <f>+VLOOKUP(C695,'[2]STYLES &amp; MODELS MATRIX'!$A:$G,7,FALSE)</f>
        <v>AK</v>
      </c>
      <c r="CC695" s="137" t="str">
        <f>+VLOOKUP(C695,'[1]STYLES &amp; SIZE CHARTS'!$A:$H,8,FALSE)</f>
        <v>WB-BR1</v>
      </c>
      <c r="CD695" s="137">
        <v>1</v>
      </c>
      <c r="CE695" s="205"/>
      <c r="CF695" s="141"/>
    </row>
    <row r="696" spans="1:84" s="101" customFormat="1" ht="12" customHeight="1" x14ac:dyDescent="0.2">
      <c r="A696" s="102">
        <f t="shared" si="44"/>
        <v>8683711007487</v>
      </c>
      <c r="B696" s="101" t="s">
        <v>982</v>
      </c>
      <c r="C696" s="101" t="s">
        <v>1868</v>
      </c>
      <c r="D696" s="101" t="s">
        <v>1899</v>
      </c>
      <c r="E696" s="203" t="s">
        <v>2447</v>
      </c>
      <c r="F696" s="101" t="s">
        <v>2440</v>
      </c>
      <c r="G696" s="101" t="str">
        <f>IF(C696&gt;0,+VLOOKUP($C696,'STYLE NAMES'!$B:$AC,4,FALSE),"")</f>
        <v>RIDER</v>
      </c>
      <c r="H696" s="101" t="str">
        <f>IF(C696&gt;0,+VLOOKUP($C696,'STYLE NAMES'!$B:$AC,5,FALSE),"")</f>
        <v>WOMEN</v>
      </c>
      <c r="I696" s="101" t="str">
        <f>IF(C696&gt;0,+VLOOKUP($C696,'STYLE NAMES'!$B:$AC,6,FALSE),"")</f>
        <v>BOTTOMS</v>
      </c>
      <c r="J696" s="101" t="str">
        <f>IF(C696&gt;0,+VLOOKUP($C696,'STYLE NAMES'!$B:$AC,7,FALSE),"")</f>
        <v>WOMEN</v>
      </c>
      <c r="K696" s="101" t="str">
        <f>IF(C696&gt;0,+VLOOKUP($C696,'STYLE NAMES'!$B:$AC,8,FALSE),"")</f>
        <v>BREECHES</v>
      </c>
      <c r="L696" s="101" t="str">
        <f>IF(E696&gt;0,+VLOOKUP($E696,'CODE GENERATOR'!$D:$T,3,FALSE),"")</f>
        <v>A</v>
      </c>
      <c r="M696" s="101" t="str">
        <f>IF(E696&gt;0,+VLOOKUP($E696,'CODE GENERATOR'!$D:$T,4,FALSE),"")</f>
        <v>TECH JERSEY</v>
      </c>
      <c r="N696" s="101" t="str">
        <f>IF(E696&gt;0,+VLOOKUP($E696,'CODE GENERATOR'!$D:$T,6,FALSE),"")</f>
        <v>TAUPE</v>
      </c>
      <c r="O696" s="101" t="str">
        <f>IF(E696&gt;0,+VLOOKUP($E696,'CODE GENERATOR'!$D:$T,7,FALSE),"")</f>
        <v>TAUPE</v>
      </c>
      <c r="P696" s="101" t="str">
        <f t="shared" si="45"/>
        <v>TAUPE</v>
      </c>
      <c r="Q696" s="104" t="str">
        <f>IF(E696&gt;0,+VLOOKUP($E696,'CODE GENERATOR'!$D:$T,11,FALSE),"")</f>
        <v>R.BOTWN_BRC0067</v>
      </c>
      <c r="R696" s="104" t="str">
        <f>IF(E696&gt;0,+VLOOKUP($E696,'CODE GENERATOR'!$D:$T,12,FALSE),"")</f>
        <v>TJR0027TAUTAU</v>
      </c>
      <c r="S696" s="104" t="str">
        <f>IF(E696&gt;0,+VLOOKUP($E696,'CODE GENERATOR'!$D:$T,13,FALSE),"")</f>
        <v>R.BOTWN_BRC0067_TJR0027TAUTAU</v>
      </c>
      <c r="T696" s="104" t="str">
        <f t="shared" si="43"/>
        <v>R.BOTWN_BRC0067_TJR0027TAUTAU_M / 38-40</v>
      </c>
      <c r="U696" s="105">
        <v>8683711007487</v>
      </c>
      <c r="V696" s="107" t="str" cm="1">
        <f t="array" ref="V696">_xlfn.TEXTJOIN(";", TRUE, _xlfn.UNIQUE(_xlfn._xlws.FILTER(P$3:P$10029, C$3:C$10029=C696)))</f>
        <v>WHITE;BEIGE;BLACK;NAVY;DARK GRAY;TAUPE;GREEN</v>
      </c>
      <c r="W696" s="107" t="str" cm="1">
        <f t="array" ref="W696">_xlfn.TEXTJOIN(";", TRUE, _xlfn.UNIQUE(_xlfn._xlws.FILTER(F$3:F$10029, C$3:C$10029=C696)))</f>
        <v>XXS / 32-34;XS / 34-36;S / 36-38;M / 38-40;L / 40-42;XL / 42-44</v>
      </c>
      <c r="X696" s="101" t="str">
        <f>IF(E696&gt;0,+VLOOKUP($E696,'CODE GENERATOR'!$D:$AC,19,FALSE),0)</f>
        <v>2507_G_cavalier_ghost_0030</v>
      </c>
      <c r="Y696" s="101" t="str">
        <f>IF(E696&gt;0,+VLOOKUP($E696,'CODE GENERATOR'!$D:$AC,20,FALSE),0)</f>
        <v>2507_G_cavalier_ghost_0031</v>
      </c>
      <c r="Z696" s="101" t="str">
        <f>IF(E696&gt;0,+VLOOKUP($E696,'CODE GENERATOR'!$D:$AC,21,FALSE),0)</f>
        <v>2507_W_1696</v>
      </c>
      <c r="AA696" s="101" t="str">
        <f>IF(E696&gt;0,+VLOOKUP($E696,'CODE GENERATOR'!$D:$AC,22,FALSE),0)</f>
        <v>2507_W_1715</v>
      </c>
      <c r="AB696" s="101" t="str">
        <f>IF(E696&gt;0,+VLOOKUP($E696,'CODE GENERATOR'!$D:$AC,23,FALSE),0)</f>
        <v>2507_W_1739</v>
      </c>
      <c r="AC696" s="101" t="str">
        <f>IF(E696&gt;0,+VLOOKUP($E696,'CODE GENERATOR'!$D:$AC,24,FALSE),0)</f>
        <v>Cavaliers_Detay_36849</v>
      </c>
      <c r="AD696" s="101" t="str">
        <f>IF(E696&gt;0,+VLOOKUP($E696,'CODE GENERATOR'!$D:$AC,25,FALSE),0)</f>
        <v>2507_VW_Web_33</v>
      </c>
      <c r="AE696" s="101" t="str">
        <f>IF(E696&gt;0,+VLOOKUP($E696,'CODE GENERATOR'!$D:$AC,26,FALSE),0)</f>
        <v>Cavaliers_Detay_36850</v>
      </c>
      <c r="AF696" s="149" t="str">
        <f>IF($C696&gt;0,$C696&amp;" "&amp;$P696&amp;" "&amp;+VLOOKUP($C696,'STYLE NAMES'!$B:$AC,10,FALSE),"""")</f>
        <v>ALEA TAUPE WOMEN'S KNEE GRIP PRO BREECHES</v>
      </c>
      <c r="AG696" s="101" t="str">
        <f>"Enjoy our "&amp;(AF696)&amp;"; "&amp;IF(C696&gt;0,+VLOOKUP($C696,'STYLE NAMES'!$B:$AC,11,FALSE),"")</f>
        <v>Enjoy our ALEA TAUPE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6" s="101" t="str">
        <f>IF(C696&gt;0,+VLOOKUP($C696,'STYLE NAMES'!$B:$AC,12,FALSE),"")</f>
        <v>*Italian Premium fabric
*Extra-soft and comfortable technical jersey
*4-way stretch fabric
*Breathable and Quick Dry
*Wrinkle-free and Easy Care
*Knee Grip
Composition:
74% Micro PA /  26% Elasthane</v>
      </c>
      <c r="AI696" s="101" t="str">
        <f>IF(C696&gt;0,+VLOOKUP($C696,'STYLE NAMES'!$B:$AC,13,FALSE),"")</f>
        <v>Machine Wash at 30°C
Mild process
Iron at low temperature
Iron from REVERSE
Do NOT iron on logos or prints
Do not bleach
Do NOT Tumble Dry</v>
      </c>
      <c r="AJ696" s="149" t="str">
        <f>IF($C696&gt;0,$C696&amp;" "&amp;$P696&amp;" "&amp;+VLOOKUP($C696,'STYLE NAMES'!$B:$AC,14,FALSE),"""")</f>
        <v>ALEA TAUPE KADIN PRO BİNİCİ PANTOLONU</v>
      </c>
      <c r="AK696" s="149" t="str">
        <f>"Cavalier SanMarco tarafından tasarlanan "&amp;(AJ696)&amp;"; "&amp;IF(C696&gt;0,+VLOOKUP($C696,'STYLE NAMES'!$B:$AC,15,FALSE),"")</f>
        <v>Cavalier SanMarco tarafından tasarlanan ALEA TAUPE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6" s="149" t="str">
        <f>IF(C696&gt;0,+VLOOKUP($C696,'STYLE NAMES'!$B:$AC,16,FALSE),"")</f>
        <v>*İtalyan Premium kumaş
*Ekstra yumuşak ve konforlu teknik jarse
*4 yönlü esneme özelliği
*Nefes alabilir ve hızlı kurur
*Kırışmaz ve kolay bakım
*Diz Grip
Bileşimi:
%74 Mikro PA / %26 Elastan</v>
      </c>
      <c r="AM696" s="149" t="str">
        <f>IF(C696&gt;0,+VLOOKUP($C696,'STYLE NAMES'!$B:$AC,17,FALSE),"")</f>
        <v>Makinede 30°C' de Yıkayın
Hassas Yıkama
Ilık ütü yapın
Tersten ütüleyin
Logo ve baskıları ÜTÜLEMEYİN
Çamaşır suyu kullanmayın
Kurutma Makinesinde Kurutmayın</v>
      </c>
      <c r="AN696" s="149" t="str">
        <f>IF($C696&gt;0,$C696&amp;" "&amp;$P696&amp;" "&amp;+VLOOKUP($C696,'STYLE NAMES'!$B:$AC,18,FALSE),"""")</f>
        <v>ALEA TAUPE PANTALONI KNEE GRIP PRO DA DONNA</v>
      </c>
      <c r="AO696" s="101" t="str">
        <f>"Disegnato da Cavalier SanMarco "&amp;(AN696)&amp;"; "&amp;IF(C696&gt;0,+VLOOKUP($C696,'STYLE NAMES'!$B:$AC,19,FALSE),"")</f>
        <v>Disegnato da Cavalier SanMarco ALEA TAUPE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6" s="101" t="str">
        <f>IF(C696&gt;0,+VLOOKUP($C696,'STYLE NAMES'!$B:$AC,20,FALSE),"")</f>
        <v>*Tessuto premium italiano
*Jersey tecnico extra morbido e confortevole
*Tessuto elasticizzato in 4 direzioni
*Traspirante e ad asciugatura rapida
*Antipiega e facile da curare
*Knee Grip
Composizione:
74% Micro PA / 26% Elastan</v>
      </c>
      <c r="AQ696" s="101" t="str">
        <f>IF(C696&gt;0,+VLOOKUP($C696,'STYLE NAMES'!$B:$AC,21,FALSE),"")</f>
        <v>Lavare in lavatrice a 30°C Ciclo delicato 
Stirare a bassa temperatura
Stirare al rovescio 
Non stirare su loghi o stampe 
Non candeggiare 
Non asciugare in asciugatrice</v>
      </c>
      <c r="AR696" s="101">
        <f>IF(D696&gt;0,+VLOOKUP($C696,'STYLE NAMES'!$B:$AC,22,FALSE),"")</f>
        <v>0</v>
      </c>
      <c r="AS696" s="101">
        <f>IF(E696&gt;0,+VLOOKUP($C696,'STYLE NAMES'!$B:$AC,23,FALSE),"")</f>
        <v>0</v>
      </c>
      <c r="AT696" s="101">
        <f>IF(F696&gt;0,+VLOOKUP($C696,'STYLE NAMES'!$B:$AC,24,FALSE),"")</f>
        <v>0</v>
      </c>
      <c r="AU696" s="101">
        <f>IF(G696&gt;0,+VLOOKUP($C696,'STYLE NAMES'!$B:$AC,25,FALSE),"")</f>
        <v>0</v>
      </c>
      <c r="AV696" s="101" t="str">
        <f>+VLOOKUP($S696,'CODE GENERATOR'!$P:$AM,15,FALSE)</f>
        <v>R.TOPWN_CPL0077_PIQ0015WHTWHT</v>
      </c>
      <c r="AW696" s="101" t="str">
        <f>+VLOOKUP($S696,'CODE GENERATOR'!$P:$AM,16,FALSE)</f>
        <v>A.RACUX_BLT0015_BRD0012DGYDGY</v>
      </c>
      <c r="AX696" s="101" t="str">
        <f>+VLOOKUP($S696,'CODE GENERATOR'!$P:$AM,17,FALSE)</f>
        <v>A.RACAU_SOC0018_NYL00003XBST4</v>
      </c>
      <c r="AY696" s="101">
        <f>+VLOOKUP($S696,'CODE GENERATOR'!$P:$AM,18,FALSE)</f>
        <v>0</v>
      </c>
      <c r="AZ696" s="101">
        <f>+VLOOKUP($S696,'CODE GENERATOR'!$P:$AM,19,FALSE)</f>
        <v>0</v>
      </c>
      <c r="BA696" s="101">
        <f>+VLOOKUP($S696,'CODE GENERATOR'!$P:$AM,20,FALSE)</f>
        <v>0</v>
      </c>
      <c r="BB696" s="101">
        <f>+VLOOKUP($S696,'CODE GENERATOR'!$P:$AM,21,FALSE)</f>
        <v>0</v>
      </c>
      <c r="BC696" s="101">
        <f>+VLOOKUP($S696,'CODE GENERATOR'!$P:$AM,22,FALSE)</f>
        <v>0</v>
      </c>
      <c r="BD696" s="101">
        <f>+VLOOKUP($S696,'CODE GENERATOR'!$P:$AM,23,FALSE)</f>
        <v>0</v>
      </c>
      <c r="BE696" s="101">
        <f>+VLOOKUP($S696,'CODE GENERATOR'!$P:$AM,24,FALSE)</f>
        <v>0</v>
      </c>
      <c r="BF696" s="101">
        <f>IF(C696&gt;0,+VLOOKUP(G696,'CATEGORY ID'!$A$1:$L$118,3,FALSE),"")</f>
        <v>30</v>
      </c>
      <c r="BG696" s="101">
        <f>IF(C696&gt;0,+VLOOKUP(H696,'CATEGORY ID'!$D$1:$L$118,3,FALSE),"")</f>
        <v>3</v>
      </c>
      <c r="BH696" s="101">
        <f>IF(C696&gt;0,+VLOOKUP((+H696&amp;I696),'CATEGORY ID'!$H$1:$I$121,2,FALSE),"")</f>
        <v>112</v>
      </c>
      <c r="BJ696" s="101">
        <f>IF(C696&gt;0,IF(COUNTIF('CATEGORY ID'!$K$1:$K$121,+H696&amp;K696) &gt; 0, +VLOOKUP(+H696&amp;K696,'CATEGORY ID'!$K$1:$L$121,2,FALSE),""),"")</f>
        <v>97</v>
      </c>
      <c r="BK696" s="101" t="str">
        <f>IF(C696&gt;0,IF(COUNTIF('CATEGORY ID'!$K$124:$K$165, +VLOOKUP(C696,'STYLE NAMES'!$B:$AE,30,FALSE)) &gt; 0, +VLOOKUP(VLOOKUP(C696,'STYLE NAMES'!$B:$AE,30,FALSE),'CATEGORY ID'!K:M,2,FALSE),""),"")</f>
        <v/>
      </c>
      <c r="BM696" s="101">
        <v>204</v>
      </c>
      <c r="BR696" s="101" t="str" cm="1">
        <f t="array" ref="BR696">IF(C696&gt;0,_xlfn.TEXTJOIN(";", TRUE,_xlfn.UNIQUE(_xlfn._xlws.FILTER(BF696:BQ696,(BF696:BQ696&gt;0)),TRUE,FALSE)),"")&amp;";"&amp;BS696</f>
        <v>30;3;112;97;204;</v>
      </c>
      <c r="BU696" s="106">
        <f>IF(C696&gt;0,+VLOOKUP($C696,'STYLE NAMES'!$B:$AC,26,FALSE),"")</f>
        <v>219.9</v>
      </c>
      <c r="BV696" s="106">
        <f>IF(C696&gt;0,+VLOOKUP($C696,'STYLE NAMES'!$B:$AC,27,FALSE),"")</f>
        <v>12090</v>
      </c>
      <c r="BW696" s="106">
        <f>IF(C696&gt;0,+VLOOKUP($C696,'STYLE NAMES'!$B:$AC,28,FALSE),"")</f>
        <v>252.88499999999999</v>
      </c>
      <c r="BY696"/>
      <c r="BZ696" s="101">
        <v>9</v>
      </c>
      <c r="CA696" s="137">
        <f t="shared" si="46"/>
        <v>1</v>
      </c>
      <c r="CB696" s="137" t="str">
        <f>+VLOOKUP(C696,'[2]STYLES &amp; MODELS MATRIX'!$A:$G,7,FALSE)</f>
        <v>AK</v>
      </c>
      <c r="CC696" s="137" t="str">
        <f>+VLOOKUP(C696,'[1]STYLES &amp; SIZE CHARTS'!$A:$H,8,FALSE)</f>
        <v>WB-BR1</v>
      </c>
      <c r="CD696" s="137">
        <v>1</v>
      </c>
      <c r="CE696" s="205"/>
      <c r="CF696" s="141"/>
    </row>
    <row r="697" spans="1:84" s="101" customFormat="1" ht="12" customHeight="1" x14ac:dyDescent="0.2">
      <c r="A697" s="102">
        <f t="shared" si="44"/>
        <v>8683711007494</v>
      </c>
      <c r="B697" s="101" t="s">
        <v>982</v>
      </c>
      <c r="C697" s="101" t="s">
        <v>1868</v>
      </c>
      <c r="D697" s="101" t="s">
        <v>1899</v>
      </c>
      <c r="E697" s="203" t="s">
        <v>2447</v>
      </c>
      <c r="F697" s="101" t="s">
        <v>2441</v>
      </c>
      <c r="G697" s="101" t="str">
        <f>IF(C697&gt;0,+VLOOKUP($C697,'STYLE NAMES'!$B:$AC,4,FALSE),"")</f>
        <v>RIDER</v>
      </c>
      <c r="H697" s="101" t="str">
        <f>IF(C697&gt;0,+VLOOKUP($C697,'STYLE NAMES'!$B:$AC,5,FALSE),"")</f>
        <v>WOMEN</v>
      </c>
      <c r="I697" s="101" t="str">
        <f>IF(C697&gt;0,+VLOOKUP($C697,'STYLE NAMES'!$B:$AC,6,FALSE),"")</f>
        <v>BOTTOMS</v>
      </c>
      <c r="J697" s="101" t="str">
        <f>IF(C697&gt;0,+VLOOKUP($C697,'STYLE NAMES'!$B:$AC,7,FALSE),"")</f>
        <v>WOMEN</v>
      </c>
      <c r="K697" s="101" t="str">
        <f>IF(C697&gt;0,+VLOOKUP($C697,'STYLE NAMES'!$B:$AC,8,FALSE),"")</f>
        <v>BREECHES</v>
      </c>
      <c r="L697" s="101" t="str">
        <f>IF(E697&gt;0,+VLOOKUP($E697,'CODE GENERATOR'!$D:$T,3,FALSE),"")</f>
        <v>A</v>
      </c>
      <c r="M697" s="101" t="str">
        <f>IF(E697&gt;0,+VLOOKUP($E697,'CODE GENERATOR'!$D:$T,4,FALSE),"")</f>
        <v>TECH JERSEY</v>
      </c>
      <c r="N697" s="101" t="str">
        <f>IF(E697&gt;0,+VLOOKUP($E697,'CODE GENERATOR'!$D:$T,6,FALSE),"")</f>
        <v>TAUPE</v>
      </c>
      <c r="O697" s="101" t="str">
        <f>IF(E697&gt;0,+VLOOKUP($E697,'CODE GENERATOR'!$D:$T,7,FALSE),"")</f>
        <v>TAUPE</v>
      </c>
      <c r="P697" s="101" t="str">
        <f t="shared" si="45"/>
        <v>TAUPE</v>
      </c>
      <c r="Q697" s="104" t="str">
        <f>IF(E697&gt;0,+VLOOKUP($E697,'CODE GENERATOR'!$D:$T,11,FALSE),"")</f>
        <v>R.BOTWN_BRC0067</v>
      </c>
      <c r="R697" s="104" t="str">
        <f>IF(E697&gt;0,+VLOOKUP($E697,'CODE GENERATOR'!$D:$T,12,FALSE),"")</f>
        <v>TJR0027TAUTAU</v>
      </c>
      <c r="S697" s="104" t="str">
        <f>IF(E697&gt;0,+VLOOKUP($E697,'CODE GENERATOR'!$D:$T,13,FALSE),"")</f>
        <v>R.BOTWN_BRC0067_TJR0027TAUTAU</v>
      </c>
      <c r="T697" s="104" t="str">
        <f t="shared" si="43"/>
        <v>R.BOTWN_BRC0067_TJR0027TAUTAU_L / 40-42</v>
      </c>
      <c r="U697" s="105">
        <v>8683711007494</v>
      </c>
      <c r="V697" s="107" t="str" cm="1">
        <f t="array" ref="V697">_xlfn.TEXTJOIN(";", TRUE, _xlfn.UNIQUE(_xlfn._xlws.FILTER(P$3:P$10029, C$3:C$10029=C697)))</f>
        <v>WHITE;BEIGE;BLACK;NAVY;DARK GRAY;TAUPE;GREEN</v>
      </c>
      <c r="W697" s="107" t="str" cm="1">
        <f t="array" ref="W697">_xlfn.TEXTJOIN(";", TRUE, _xlfn.UNIQUE(_xlfn._xlws.FILTER(F$3:F$10029, C$3:C$10029=C697)))</f>
        <v>XXS / 32-34;XS / 34-36;S / 36-38;M / 38-40;L / 40-42;XL / 42-44</v>
      </c>
      <c r="X697" s="101" t="str">
        <f>IF(E697&gt;0,+VLOOKUP($E697,'CODE GENERATOR'!$D:$AC,19,FALSE),0)</f>
        <v>2507_G_cavalier_ghost_0030</v>
      </c>
      <c r="Y697" s="101" t="str">
        <f>IF(E697&gt;0,+VLOOKUP($E697,'CODE GENERATOR'!$D:$AC,20,FALSE),0)</f>
        <v>2507_G_cavalier_ghost_0031</v>
      </c>
      <c r="Z697" s="101" t="str">
        <f>IF(E697&gt;0,+VLOOKUP($E697,'CODE GENERATOR'!$D:$AC,21,FALSE),0)</f>
        <v>2507_W_1696</v>
      </c>
      <c r="AA697" s="101" t="str">
        <f>IF(E697&gt;0,+VLOOKUP($E697,'CODE GENERATOR'!$D:$AC,22,FALSE),0)</f>
        <v>2507_W_1715</v>
      </c>
      <c r="AB697" s="101" t="str">
        <f>IF(E697&gt;0,+VLOOKUP($E697,'CODE GENERATOR'!$D:$AC,23,FALSE),0)</f>
        <v>2507_W_1739</v>
      </c>
      <c r="AC697" s="101" t="str">
        <f>IF(E697&gt;0,+VLOOKUP($E697,'CODE GENERATOR'!$D:$AC,24,FALSE),0)</f>
        <v>Cavaliers_Detay_36849</v>
      </c>
      <c r="AD697" s="101" t="str">
        <f>IF(E697&gt;0,+VLOOKUP($E697,'CODE GENERATOR'!$D:$AC,25,FALSE),0)</f>
        <v>2507_VW_Web_33</v>
      </c>
      <c r="AE697" s="101" t="str">
        <f>IF(E697&gt;0,+VLOOKUP($E697,'CODE GENERATOR'!$D:$AC,26,FALSE),0)</f>
        <v>Cavaliers_Detay_36850</v>
      </c>
      <c r="AF697" s="149" t="str">
        <f>IF($C697&gt;0,$C697&amp;" "&amp;$P697&amp;" "&amp;+VLOOKUP($C697,'STYLE NAMES'!$B:$AC,10,FALSE),"""")</f>
        <v>ALEA TAUPE WOMEN'S KNEE GRIP PRO BREECHES</v>
      </c>
      <c r="AG697" s="101" t="str">
        <f>"Enjoy our "&amp;(AF697)&amp;"; "&amp;IF(C697&gt;0,+VLOOKUP($C697,'STYLE NAMES'!$B:$AC,11,FALSE),"")</f>
        <v>Enjoy our ALEA TAUPE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7" s="101" t="str">
        <f>IF(C697&gt;0,+VLOOKUP($C697,'STYLE NAMES'!$B:$AC,12,FALSE),"")</f>
        <v>*Italian Premium fabric
*Extra-soft and comfortable technical jersey
*4-way stretch fabric
*Breathable and Quick Dry
*Wrinkle-free and Easy Care
*Knee Grip
Composition:
74% Micro PA /  26% Elasthane</v>
      </c>
      <c r="AI697" s="101" t="str">
        <f>IF(C697&gt;0,+VLOOKUP($C697,'STYLE NAMES'!$B:$AC,13,FALSE),"")</f>
        <v>Machine Wash at 30°C
Mild process
Iron at low temperature
Iron from REVERSE
Do NOT iron on logos or prints
Do not bleach
Do NOT Tumble Dry</v>
      </c>
      <c r="AJ697" s="149" t="str">
        <f>IF($C697&gt;0,$C697&amp;" "&amp;$P697&amp;" "&amp;+VLOOKUP($C697,'STYLE NAMES'!$B:$AC,14,FALSE),"""")</f>
        <v>ALEA TAUPE KADIN PRO BİNİCİ PANTOLONU</v>
      </c>
      <c r="AK697" s="149" t="str">
        <f>"Cavalier SanMarco tarafından tasarlanan "&amp;(AJ697)&amp;"; "&amp;IF(C697&gt;0,+VLOOKUP($C697,'STYLE NAMES'!$B:$AC,15,FALSE),"")</f>
        <v>Cavalier SanMarco tarafından tasarlanan ALEA TAUPE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7" s="149" t="str">
        <f>IF(C697&gt;0,+VLOOKUP($C697,'STYLE NAMES'!$B:$AC,16,FALSE),"")</f>
        <v>*İtalyan Premium kumaş
*Ekstra yumuşak ve konforlu teknik jarse
*4 yönlü esneme özelliği
*Nefes alabilir ve hızlı kurur
*Kırışmaz ve kolay bakım
*Diz Grip
Bileşimi:
%74 Mikro PA / %26 Elastan</v>
      </c>
      <c r="AM697" s="149" t="str">
        <f>IF(C697&gt;0,+VLOOKUP($C697,'STYLE NAMES'!$B:$AC,17,FALSE),"")</f>
        <v>Makinede 30°C' de Yıkayın
Hassas Yıkama
Ilık ütü yapın
Tersten ütüleyin
Logo ve baskıları ÜTÜLEMEYİN
Çamaşır suyu kullanmayın
Kurutma Makinesinde Kurutmayın</v>
      </c>
      <c r="AN697" s="149" t="str">
        <f>IF($C697&gt;0,$C697&amp;" "&amp;$P697&amp;" "&amp;+VLOOKUP($C697,'STYLE NAMES'!$B:$AC,18,FALSE),"""")</f>
        <v>ALEA TAUPE PANTALONI KNEE GRIP PRO DA DONNA</v>
      </c>
      <c r="AO697" s="101" t="str">
        <f>"Disegnato da Cavalier SanMarco "&amp;(AN697)&amp;"; "&amp;IF(C697&gt;0,+VLOOKUP($C697,'STYLE NAMES'!$B:$AC,19,FALSE),"")</f>
        <v>Disegnato da Cavalier SanMarco ALEA TAUPE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7" s="101" t="str">
        <f>IF(C697&gt;0,+VLOOKUP($C697,'STYLE NAMES'!$B:$AC,20,FALSE),"")</f>
        <v>*Tessuto premium italiano
*Jersey tecnico extra morbido e confortevole
*Tessuto elasticizzato in 4 direzioni
*Traspirante e ad asciugatura rapida
*Antipiega e facile da curare
*Knee Grip
Composizione:
74% Micro PA / 26% Elastan</v>
      </c>
      <c r="AQ697" s="101" t="str">
        <f>IF(C697&gt;0,+VLOOKUP($C697,'STYLE NAMES'!$B:$AC,21,FALSE),"")</f>
        <v>Lavare in lavatrice a 30°C Ciclo delicato 
Stirare a bassa temperatura
Stirare al rovescio 
Non stirare su loghi o stampe 
Non candeggiare 
Non asciugare in asciugatrice</v>
      </c>
      <c r="AR697" s="101">
        <f>IF(D697&gt;0,+VLOOKUP($C697,'STYLE NAMES'!$B:$AC,22,FALSE),"")</f>
        <v>0</v>
      </c>
      <c r="AS697" s="101">
        <f>IF(E697&gt;0,+VLOOKUP($C697,'STYLE NAMES'!$B:$AC,23,FALSE),"")</f>
        <v>0</v>
      </c>
      <c r="AT697" s="101">
        <f>IF(F697&gt;0,+VLOOKUP($C697,'STYLE NAMES'!$B:$AC,24,FALSE),"")</f>
        <v>0</v>
      </c>
      <c r="AU697" s="101">
        <f>IF(G697&gt;0,+VLOOKUP($C697,'STYLE NAMES'!$B:$AC,25,FALSE),"")</f>
        <v>0</v>
      </c>
      <c r="AV697" s="101" t="str">
        <f>+VLOOKUP($S697,'CODE GENERATOR'!$P:$AM,15,FALSE)</f>
        <v>R.TOPWN_CPL0077_PIQ0015WHTWHT</v>
      </c>
      <c r="AW697" s="101" t="str">
        <f>+VLOOKUP($S697,'CODE GENERATOR'!$P:$AM,16,FALSE)</f>
        <v>A.RACUX_BLT0015_BRD0012DGYDGY</v>
      </c>
      <c r="AX697" s="101" t="str">
        <f>+VLOOKUP($S697,'CODE GENERATOR'!$P:$AM,17,FALSE)</f>
        <v>A.RACAU_SOC0018_NYL00003XBST4</v>
      </c>
      <c r="AY697" s="101">
        <f>+VLOOKUP($S697,'CODE GENERATOR'!$P:$AM,18,FALSE)</f>
        <v>0</v>
      </c>
      <c r="AZ697" s="101">
        <f>+VLOOKUP($S697,'CODE GENERATOR'!$P:$AM,19,FALSE)</f>
        <v>0</v>
      </c>
      <c r="BA697" s="101">
        <f>+VLOOKUP($S697,'CODE GENERATOR'!$P:$AM,20,FALSE)</f>
        <v>0</v>
      </c>
      <c r="BB697" s="101">
        <f>+VLOOKUP($S697,'CODE GENERATOR'!$P:$AM,21,FALSE)</f>
        <v>0</v>
      </c>
      <c r="BC697" s="101">
        <f>+VLOOKUP($S697,'CODE GENERATOR'!$P:$AM,22,FALSE)</f>
        <v>0</v>
      </c>
      <c r="BD697" s="101">
        <f>+VLOOKUP($S697,'CODE GENERATOR'!$P:$AM,23,FALSE)</f>
        <v>0</v>
      </c>
      <c r="BE697" s="101">
        <f>+VLOOKUP($S697,'CODE GENERATOR'!$P:$AM,24,FALSE)</f>
        <v>0</v>
      </c>
      <c r="BF697" s="101">
        <f>IF(C697&gt;0,+VLOOKUP(G697,'CATEGORY ID'!$A$1:$L$118,3,FALSE),"")</f>
        <v>30</v>
      </c>
      <c r="BG697" s="101">
        <f>IF(C697&gt;0,+VLOOKUP(H697,'CATEGORY ID'!$D$1:$L$118,3,FALSE),"")</f>
        <v>3</v>
      </c>
      <c r="BH697" s="101">
        <f>IF(C697&gt;0,+VLOOKUP((+H697&amp;I697),'CATEGORY ID'!$H$1:$I$121,2,FALSE),"")</f>
        <v>112</v>
      </c>
      <c r="BJ697" s="101">
        <f>IF(C697&gt;0,IF(COUNTIF('CATEGORY ID'!$K$1:$K$121,+H697&amp;K697) &gt; 0, +VLOOKUP(+H697&amp;K697,'CATEGORY ID'!$K$1:$L$121,2,FALSE),""),"")</f>
        <v>97</v>
      </c>
      <c r="BK697" s="101" t="str">
        <f>IF(C697&gt;0,IF(COUNTIF('CATEGORY ID'!$K$124:$K$165, +VLOOKUP(C697,'STYLE NAMES'!$B:$AE,30,FALSE)) &gt; 0, +VLOOKUP(VLOOKUP(C697,'STYLE NAMES'!$B:$AE,30,FALSE),'CATEGORY ID'!K:M,2,FALSE),""),"")</f>
        <v/>
      </c>
      <c r="BM697" s="101">
        <v>204</v>
      </c>
      <c r="BR697" s="101" t="str" cm="1">
        <f t="array" ref="BR697">IF(C697&gt;0,_xlfn.TEXTJOIN(";", TRUE,_xlfn.UNIQUE(_xlfn._xlws.FILTER(BF697:BQ697,(BF697:BQ697&gt;0)),TRUE,FALSE)),"")&amp;";"&amp;BS697</f>
        <v>30;3;112;97;204;</v>
      </c>
      <c r="BU697" s="106">
        <f>IF(C697&gt;0,+VLOOKUP($C697,'STYLE NAMES'!$B:$AC,26,FALSE),"")</f>
        <v>219.9</v>
      </c>
      <c r="BV697" s="106">
        <f>IF(C697&gt;0,+VLOOKUP($C697,'STYLE NAMES'!$B:$AC,27,FALSE),"")</f>
        <v>12090</v>
      </c>
      <c r="BW697" s="106">
        <f>IF(C697&gt;0,+VLOOKUP($C697,'STYLE NAMES'!$B:$AC,28,FALSE),"")</f>
        <v>252.88499999999999</v>
      </c>
      <c r="BY697"/>
      <c r="BZ697" s="101">
        <v>4</v>
      </c>
      <c r="CA697" s="137">
        <f t="shared" si="46"/>
        <v>1</v>
      </c>
      <c r="CB697" s="137" t="str">
        <f>+VLOOKUP(C697,'[2]STYLES &amp; MODELS MATRIX'!$A:$G,7,FALSE)</f>
        <v>AK</v>
      </c>
      <c r="CC697" s="137" t="str">
        <f>+VLOOKUP(C697,'[1]STYLES &amp; SIZE CHARTS'!$A:$H,8,FALSE)</f>
        <v>WB-BR1</v>
      </c>
      <c r="CD697" s="137">
        <v>1</v>
      </c>
      <c r="CE697" s="205"/>
      <c r="CF697" s="141"/>
    </row>
    <row r="698" spans="1:84" s="101" customFormat="1" ht="12" customHeight="1" x14ac:dyDescent="0.2">
      <c r="A698" s="102">
        <f t="shared" si="44"/>
        <v>8683711007500</v>
      </c>
      <c r="B698" s="101" t="s">
        <v>982</v>
      </c>
      <c r="C698" s="101" t="s">
        <v>1868</v>
      </c>
      <c r="D698" s="101" t="s">
        <v>1899</v>
      </c>
      <c r="E698" s="203" t="s">
        <v>2447</v>
      </c>
      <c r="F698" s="101" t="s">
        <v>2442</v>
      </c>
      <c r="G698" s="101" t="str">
        <f>IF(C698&gt;0,+VLOOKUP($C698,'STYLE NAMES'!$B:$AC,4,FALSE),"")</f>
        <v>RIDER</v>
      </c>
      <c r="H698" s="101" t="str">
        <f>IF(C698&gt;0,+VLOOKUP($C698,'STYLE NAMES'!$B:$AC,5,FALSE),"")</f>
        <v>WOMEN</v>
      </c>
      <c r="I698" s="101" t="str">
        <f>IF(C698&gt;0,+VLOOKUP($C698,'STYLE NAMES'!$B:$AC,6,FALSE),"")</f>
        <v>BOTTOMS</v>
      </c>
      <c r="J698" s="101" t="str">
        <f>IF(C698&gt;0,+VLOOKUP($C698,'STYLE NAMES'!$B:$AC,7,FALSE),"")</f>
        <v>WOMEN</v>
      </c>
      <c r="K698" s="101" t="str">
        <f>IF(C698&gt;0,+VLOOKUP($C698,'STYLE NAMES'!$B:$AC,8,FALSE),"")</f>
        <v>BREECHES</v>
      </c>
      <c r="L698" s="101" t="str">
        <f>IF(E698&gt;0,+VLOOKUP($E698,'CODE GENERATOR'!$D:$T,3,FALSE),"")</f>
        <v>A</v>
      </c>
      <c r="M698" s="101" t="str">
        <f>IF(E698&gt;0,+VLOOKUP($E698,'CODE GENERATOR'!$D:$T,4,FALSE),"")</f>
        <v>TECH JERSEY</v>
      </c>
      <c r="N698" s="101" t="str">
        <f>IF(E698&gt;0,+VLOOKUP($E698,'CODE GENERATOR'!$D:$T,6,FALSE),"")</f>
        <v>TAUPE</v>
      </c>
      <c r="O698" s="101" t="str">
        <f>IF(E698&gt;0,+VLOOKUP($E698,'CODE GENERATOR'!$D:$T,7,FALSE),"")</f>
        <v>TAUPE</v>
      </c>
      <c r="P698" s="101" t="str">
        <f t="shared" si="45"/>
        <v>TAUPE</v>
      </c>
      <c r="Q698" s="104" t="str">
        <f>IF(E698&gt;0,+VLOOKUP($E698,'CODE GENERATOR'!$D:$T,11,FALSE),"")</f>
        <v>R.BOTWN_BRC0067</v>
      </c>
      <c r="R698" s="104" t="str">
        <f>IF(E698&gt;0,+VLOOKUP($E698,'CODE GENERATOR'!$D:$T,12,FALSE),"")</f>
        <v>TJR0027TAUTAU</v>
      </c>
      <c r="S698" s="104" t="str">
        <f>IF(E698&gt;0,+VLOOKUP($E698,'CODE GENERATOR'!$D:$T,13,FALSE),"")</f>
        <v>R.BOTWN_BRC0067_TJR0027TAUTAU</v>
      </c>
      <c r="T698" s="104" t="str">
        <f t="shared" si="43"/>
        <v>R.BOTWN_BRC0067_TJR0027TAUTAU_XL / 42-44</v>
      </c>
      <c r="U698" s="105">
        <v>8683711007500</v>
      </c>
      <c r="V698" s="107" t="str" cm="1">
        <f t="array" ref="V698">_xlfn.TEXTJOIN(";", TRUE, _xlfn.UNIQUE(_xlfn._xlws.FILTER(P$3:P$10029, C$3:C$10029=C698)))</f>
        <v>WHITE;BEIGE;BLACK;NAVY;DARK GRAY;TAUPE;GREEN</v>
      </c>
      <c r="W698" s="107" t="str" cm="1">
        <f t="array" ref="W698">_xlfn.TEXTJOIN(";", TRUE, _xlfn.UNIQUE(_xlfn._xlws.FILTER(F$3:F$10029, C$3:C$10029=C698)))</f>
        <v>XXS / 32-34;XS / 34-36;S / 36-38;M / 38-40;L / 40-42;XL / 42-44</v>
      </c>
      <c r="X698" s="101" t="str">
        <f>IF(E698&gt;0,+VLOOKUP($E698,'CODE GENERATOR'!$D:$AC,19,FALSE),0)</f>
        <v>2507_G_cavalier_ghost_0030</v>
      </c>
      <c r="Y698" s="101" t="str">
        <f>IF(E698&gt;0,+VLOOKUP($E698,'CODE GENERATOR'!$D:$AC,20,FALSE),0)</f>
        <v>2507_G_cavalier_ghost_0031</v>
      </c>
      <c r="Z698" s="101" t="str">
        <f>IF(E698&gt;0,+VLOOKUP($E698,'CODE GENERATOR'!$D:$AC,21,FALSE),0)</f>
        <v>2507_W_1696</v>
      </c>
      <c r="AA698" s="101" t="str">
        <f>IF(E698&gt;0,+VLOOKUP($E698,'CODE GENERATOR'!$D:$AC,22,FALSE),0)</f>
        <v>2507_W_1715</v>
      </c>
      <c r="AB698" s="101" t="str">
        <f>IF(E698&gt;0,+VLOOKUP($E698,'CODE GENERATOR'!$D:$AC,23,FALSE),0)</f>
        <v>2507_W_1739</v>
      </c>
      <c r="AC698" s="101" t="str">
        <f>IF(E698&gt;0,+VLOOKUP($E698,'CODE GENERATOR'!$D:$AC,24,FALSE),0)</f>
        <v>Cavaliers_Detay_36849</v>
      </c>
      <c r="AD698" s="101" t="str">
        <f>IF(E698&gt;0,+VLOOKUP($E698,'CODE GENERATOR'!$D:$AC,25,FALSE),0)</f>
        <v>2507_VW_Web_33</v>
      </c>
      <c r="AE698" s="101" t="str">
        <f>IF(E698&gt;0,+VLOOKUP($E698,'CODE GENERATOR'!$D:$AC,26,FALSE),0)</f>
        <v>Cavaliers_Detay_36850</v>
      </c>
      <c r="AF698" s="149" t="str">
        <f>IF($C698&gt;0,$C698&amp;" "&amp;$P698&amp;" "&amp;+VLOOKUP($C698,'STYLE NAMES'!$B:$AC,10,FALSE),"""")</f>
        <v>ALEA TAUPE WOMEN'S KNEE GRIP PRO BREECHES</v>
      </c>
      <c r="AG698" s="101" t="str">
        <f>"Enjoy our "&amp;(AF698)&amp;"; "&amp;IF(C698&gt;0,+VLOOKUP($C698,'STYLE NAMES'!$B:$AC,11,FALSE),"")</f>
        <v>Enjoy our ALEA TAUPE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8" s="101" t="str">
        <f>IF(C698&gt;0,+VLOOKUP($C698,'STYLE NAMES'!$B:$AC,12,FALSE),"")</f>
        <v>*Italian Premium fabric
*Extra-soft and comfortable technical jersey
*4-way stretch fabric
*Breathable and Quick Dry
*Wrinkle-free and Easy Care
*Knee Grip
Composition:
74% Micro PA /  26% Elasthane</v>
      </c>
      <c r="AI698" s="101" t="str">
        <f>IF(C698&gt;0,+VLOOKUP($C698,'STYLE NAMES'!$B:$AC,13,FALSE),"")</f>
        <v>Machine Wash at 30°C
Mild process
Iron at low temperature
Iron from REVERSE
Do NOT iron on logos or prints
Do not bleach
Do NOT Tumble Dry</v>
      </c>
      <c r="AJ698" s="149" t="str">
        <f>IF($C698&gt;0,$C698&amp;" "&amp;$P698&amp;" "&amp;+VLOOKUP($C698,'STYLE NAMES'!$B:$AC,14,FALSE),"""")</f>
        <v>ALEA TAUPE KADIN PRO BİNİCİ PANTOLONU</v>
      </c>
      <c r="AK698" s="149" t="str">
        <f>"Cavalier SanMarco tarafından tasarlanan "&amp;(AJ698)&amp;"; "&amp;IF(C698&gt;0,+VLOOKUP($C698,'STYLE NAMES'!$B:$AC,15,FALSE),"")</f>
        <v>Cavalier SanMarco tarafından tasarlanan ALEA TAUPE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8" s="149" t="str">
        <f>IF(C698&gt;0,+VLOOKUP($C698,'STYLE NAMES'!$B:$AC,16,FALSE),"")</f>
        <v>*İtalyan Premium kumaş
*Ekstra yumuşak ve konforlu teknik jarse
*4 yönlü esneme özelliği
*Nefes alabilir ve hızlı kurur
*Kırışmaz ve kolay bakım
*Diz Grip
Bileşimi:
%74 Mikro PA / %26 Elastan</v>
      </c>
      <c r="AM698" s="149" t="str">
        <f>IF(C698&gt;0,+VLOOKUP($C698,'STYLE NAMES'!$B:$AC,17,FALSE),"")</f>
        <v>Makinede 30°C' de Yıkayın
Hassas Yıkama
Ilık ütü yapın
Tersten ütüleyin
Logo ve baskıları ÜTÜLEMEYİN
Çamaşır suyu kullanmayın
Kurutma Makinesinde Kurutmayın</v>
      </c>
      <c r="AN698" s="149" t="str">
        <f>IF($C698&gt;0,$C698&amp;" "&amp;$P698&amp;" "&amp;+VLOOKUP($C698,'STYLE NAMES'!$B:$AC,18,FALSE),"""")</f>
        <v>ALEA TAUPE PANTALONI KNEE GRIP PRO DA DONNA</v>
      </c>
      <c r="AO698" s="101" t="str">
        <f>"Disegnato da Cavalier SanMarco "&amp;(AN698)&amp;"; "&amp;IF(C698&gt;0,+VLOOKUP($C698,'STYLE NAMES'!$B:$AC,19,FALSE),"")</f>
        <v>Disegnato da Cavalier SanMarco ALEA TAUPE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8" s="101" t="str">
        <f>IF(C698&gt;0,+VLOOKUP($C698,'STYLE NAMES'!$B:$AC,20,FALSE),"")</f>
        <v>*Tessuto premium italiano
*Jersey tecnico extra morbido e confortevole
*Tessuto elasticizzato in 4 direzioni
*Traspirante e ad asciugatura rapida
*Antipiega e facile da curare
*Knee Grip
Composizione:
74% Micro PA / 26% Elastan</v>
      </c>
      <c r="AQ698" s="101" t="str">
        <f>IF(C698&gt;0,+VLOOKUP($C698,'STYLE NAMES'!$B:$AC,21,FALSE),"")</f>
        <v>Lavare in lavatrice a 30°C Ciclo delicato 
Stirare a bassa temperatura
Stirare al rovescio 
Non stirare su loghi o stampe 
Non candeggiare 
Non asciugare in asciugatrice</v>
      </c>
      <c r="AR698" s="101">
        <f>IF(D698&gt;0,+VLOOKUP($C698,'STYLE NAMES'!$B:$AC,22,FALSE),"")</f>
        <v>0</v>
      </c>
      <c r="AS698" s="101">
        <f>IF(E698&gt;0,+VLOOKUP($C698,'STYLE NAMES'!$B:$AC,23,FALSE),"")</f>
        <v>0</v>
      </c>
      <c r="AT698" s="101">
        <f>IF(F698&gt;0,+VLOOKUP($C698,'STYLE NAMES'!$B:$AC,24,FALSE),"")</f>
        <v>0</v>
      </c>
      <c r="AU698" s="101">
        <f>IF(G698&gt;0,+VLOOKUP($C698,'STYLE NAMES'!$B:$AC,25,FALSE),"")</f>
        <v>0</v>
      </c>
      <c r="AV698" s="101" t="str">
        <f>+VLOOKUP($S698,'CODE GENERATOR'!$P:$AM,15,FALSE)</f>
        <v>R.TOPWN_CPL0077_PIQ0015WHTWHT</v>
      </c>
      <c r="AW698" s="101" t="str">
        <f>+VLOOKUP($S698,'CODE GENERATOR'!$P:$AM,16,FALSE)</f>
        <v>A.RACUX_BLT0015_BRD0012DGYDGY</v>
      </c>
      <c r="AX698" s="101" t="str">
        <f>+VLOOKUP($S698,'CODE GENERATOR'!$P:$AM,17,FALSE)</f>
        <v>A.RACAU_SOC0018_NYL00003XBST4</v>
      </c>
      <c r="AY698" s="101">
        <f>+VLOOKUP($S698,'CODE GENERATOR'!$P:$AM,18,FALSE)</f>
        <v>0</v>
      </c>
      <c r="AZ698" s="101">
        <f>+VLOOKUP($S698,'CODE GENERATOR'!$P:$AM,19,FALSE)</f>
        <v>0</v>
      </c>
      <c r="BA698" s="101">
        <f>+VLOOKUP($S698,'CODE GENERATOR'!$P:$AM,20,FALSE)</f>
        <v>0</v>
      </c>
      <c r="BB698" s="101">
        <f>+VLOOKUP($S698,'CODE GENERATOR'!$P:$AM,21,FALSE)</f>
        <v>0</v>
      </c>
      <c r="BC698" s="101">
        <f>+VLOOKUP($S698,'CODE GENERATOR'!$P:$AM,22,FALSE)</f>
        <v>0</v>
      </c>
      <c r="BD698" s="101">
        <f>+VLOOKUP($S698,'CODE GENERATOR'!$P:$AM,23,FALSE)</f>
        <v>0</v>
      </c>
      <c r="BE698" s="101">
        <f>+VLOOKUP($S698,'CODE GENERATOR'!$P:$AM,24,FALSE)</f>
        <v>0</v>
      </c>
      <c r="BF698" s="101">
        <f>IF(C698&gt;0,+VLOOKUP(G698,'CATEGORY ID'!$A$1:$L$118,3,FALSE),"")</f>
        <v>30</v>
      </c>
      <c r="BG698" s="101">
        <f>IF(C698&gt;0,+VLOOKUP(H698,'CATEGORY ID'!$D$1:$L$118,3,FALSE),"")</f>
        <v>3</v>
      </c>
      <c r="BH698" s="101">
        <f>IF(C698&gt;0,+VLOOKUP((+H698&amp;I698),'CATEGORY ID'!$H$1:$I$121,2,FALSE),"")</f>
        <v>112</v>
      </c>
      <c r="BJ698" s="101">
        <f>IF(C698&gt;0,IF(COUNTIF('CATEGORY ID'!$K$1:$K$121,+H698&amp;K698) &gt; 0, +VLOOKUP(+H698&amp;K698,'CATEGORY ID'!$K$1:$L$121,2,FALSE),""),"")</f>
        <v>97</v>
      </c>
      <c r="BK698" s="101" t="str">
        <f>IF(C698&gt;0,IF(COUNTIF('CATEGORY ID'!$K$124:$K$165, +VLOOKUP(C698,'STYLE NAMES'!$B:$AE,30,FALSE)) &gt; 0, +VLOOKUP(VLOOKUP(C698,'STYLE NAMES'!$B:$AE,30,FALSE),'CATEGORY ID'!K:M,2,FALSE),""),"")</f>
        <v/>
      </c>
      <c r="BM698" s="101">
        <v>204</v>
      </c>
      <c r="BR698" s="101" t="str" cm="1">
        <f t="array" ref="BR698">IF(C698&gt;0,_xlfn.TEXTJOIN(";", TRUE,_xlfn.UNIQUE(_xlfn._xlws.FILTER(BF698:BQ698,(BF698:BQ698&gt;0)),TRUE,FALSE)),"")&amp;";"&amp;BS698</f>
        <v>30;3;112;97;204;</v>
      </c>
      <c r="BU698" s="106">
        <f>IF(C698&gt;0,+VLOOKUP($C698,'STYLE NAMES'!$B:$AC,26,FALSE),"")</f>
        <v>219.9</v>
      </c>
      <c r="BV698" s="106">
        <f>IF(C698&gt;0,+VLOOKUP($C698,'STYLE NAMES'!$B:$AC,27,FALSE),"")</f>
        <v>12090</v>
      </c>
      <c r="BW698" s="106">
        <f>IF(C698&gt;0,+VLOOKUP($C698,'STYLE NAMES'!$B:$AC,28,FALSE),"")</f>
        <v>252.88499999999999</v>
      </c>
      <c r="BY698"/>
      <c r="BZ698" s="101">
        <v>5</v>
      </c>
      <c r="CA698" s="137">
        <f t="shared" si="46"/>
        <v>1</v>
      </c>
      <c r="CB698" s="137" t="str">
        <f>+VLOOKUP(C698,'[2]STYLES &amp; MODELS MATRIX'!$A:$G,7,FALSE)</f>
        <v>AK</v>
      </c>
      <c r="CC698" s="137" t="str">
        <f>+VLOOKUP(C698,'[1]STYLES &amp; SIZE CHARTS'!$A:$H,8,FALSE)</f>
        <v>WB-BR1</v>
      </c>
      <c r="CD698" s="137">
        <v>1</v>
      </c>
      <c r="CE698" s="205"/>
      <c r="CF698" s="141"/>
    </row>
    <row r="699" spans="1:84" s="101" customFormat="1" ht="12" customHeight="1" x14ac:dyDescent="0.2">
      <c r="A699" s="102">
        <f t="shared" si="44"/>
        <v>8683711007517</v>
      </c>
      <c r="B699" s="101" t="s">
        <v>982</v>
      </c>
      <c r="C699" s="101" t="s">
        <v>1868</v>
      </c>
      <c r="D699" s="101" t="s">
        <v>1899</v>
      </c>
      <c r="E699" s="203" t="s">
        <v>2448</v>
      </c>
      <c r="F699" s="101" t="s">
        <v>2437</v>
      </c>
      <c r="G699" s="101" t="str">
        <f>IF(C699&gt;0,+VLOOKUP($C699,'STYLE NAMES'!$B:$AC,4,FALSE),"")</f>
        <v>RIDER</v>
      </c>
      <c r="H699" s="101" t="str">
        <f>IF(C699&gt;0,+VLOOKUP($C699,'STYLE NAMES'!$B:$AC,5,FALSE),"")</f>
        <v>WOMEN</v>
      </c>
      <c r="I699" s="101" t="str">
        <f>IF(C699&gt;0,+VLOOKUP($C699,'STYLE NAMES'!$B:$AC,6,FALSE),"")</f>
        <v>BOTTOMS</v>
      </c>
      <c r="J699" s="101" t="str">
        <f>IF(C699&gt;0,+VLOOKUP($C699,'STYLE NAMES'!$B:$AC,7,FALSE),"")</f>
        <v>WOMEN</v>
      </c>
      <c r="K699" s="101" t="str">
        <f>IF(C699&gt;0,+VLOOKUP($C699,'STYLE NAMES'!$B:$AC,8,FALSE),"")</f>
        <v>BREECHES</v>
      </c>
      <c r="L699" s="101" t="str">
        <f>IF(E699&gt;0,+VLOOKUP($E699,'CODE GENERATOR'!$D:$T,3,FALSE),"")</f>
        <v>A</v>
      </c>
      <c r="M699" s="101" t="str">
        <f>IF(E699&gt;0,+VLOOKUP($E699,'CODE GENERATOR'!$D:$T,4,FALSE),"")</f>
        <v>TECH JERSEY</v>
      </c>
      <c r="N699" s="101" t="str">
        <f>IF(E699&gt;0,+VLOOKUP($E699,'CODE GENERATOR'!$D:$T,6,FALSE),"")</f>
        <v>GREEN</v>
      </c>
      <c r="O699" s="101" t="str">
        <f>IF(E699&gt;0,+VLOOKUP($E699,'CODE GENERATOR'!$D:$T,7,FALSE),"")</f>
        <v>GREEN</v>
      </c>
      <c r="P699" s="101" t="str">
        <f t="shared" si="45"/>
        <v>GREEN</v>
      </c>
      <c r="Q699" s="104" t="str">
        <f>IF(E699&gt;0,+VLOOKUP($E699,'CODE GENERATOR'!$D:$T,11,FALSE),"")</f>
        <v>R.BOTWN_BRC0067</v>
      </c>
      <c r="R699" s="104" t="str">
        <f>IF(E699&gt;0,+VLOOKUP($E699,'CODE GENERATOR'!$D:$T,12,FALSE),"")</f>
        <v>TJR0027GRNGRN</v>
      </c>
      <c r="S699" s="104" t="str">
        <f>IF(E699&gt;0,+VLOOKUP($E699,'CODE GENERATOR'!$D:$T,13,FALSE),"")</f>
        <v>R.BOTWN_BRC0067_TJR0027GRNGRN</v>
      </c>
      <c r="T699" s="104" t="str">
        <f t="shared" si="43"/>
        <v>R.BOTWN_BRC0067_TJR0027GRNGRN_XXS / 32-34</v>
      </c>
      <c r="U699" s="105">
        <v>8683711007517</v>
      </c>
      <c r="V699" s="107" t="str" cm="1">
        <f t="array" ref="V699">_xlfn.TEXTJOIN(";", TRUE, _xlfn.UNIQUE(_xlfn._xlws.FILTER(P$3:P$10029, C$3:C$10029=C699)))</f>
        <v>WHITE;BEIGE;BLACK;NAVY;DARK GRAY;TAUPE;GREEN</v>
      </c>
      <c r="W699" s="107" t="str" cm="1">
        <f t="array" ref="W699">_xlfn.TEXTJOIN(";", TRUE, _xlfn.UNIQUE(_xlfn._xlws.FILTER(F$3:F$10029, C$3:C$10029=C699)))</f>
        <v>XXS / 32-34;XS / 34-36;S / 36-38;M / 38-40;L / 40-42;XL / 42-44</v>
      </c>
      <c r="X699" s="101" t="str">
        <f>IF(E699&gt;0,+VLOOKUP($E699,'CODE GENERATOR'!$D:$AC,19,FALSE),0)</f>
        <v>2507_G_cavalier_ghost_0018</v>
      </c>
      <c r="Y699" s="101" t="str">
        <f>IF(E699&gt;0,+VLOOKUP($E699,'CODE GENERATOR'!$D:$AC,20,FALSE),0)</f>
        <v>2507_G_cavalier_ghost_0019</v>
      </c>
      <c r="Z699" s="101" t="str">
        <f>IF(E699&gt;0,+VLOOKUP($E699,'CODE GENERATOR'!$D:$AC,21,FALSE),0)</f>
        <v>2507_W_1423</v>
      </c>
      <c r="AA699" s="101" t="str">
        <f>IF(E699&gt;0,+VLOOKUP($E699,'CODE GENERATOR'!$D:$AC,22,FALSE),0)</f>
        <v>2507_W_1427</v>
      </c>
      <c r="AB699" s="101" t="str">
        <f>IF(E699&gt;0,+VLOOKUP($E699,'CODE GENERATOR'!$D:$AC,23,FALSE),0)</f>
        <v>2507_W_1435</v>
      </c>
      <c r="AC699" s="101" t="str">
        <f>IF(E699&gt;0,+VLOOKUP($E699,'CODE GENERATOR'!$D:$AC,24,FALSE),0)</f>
        <v>Cavaliers_Detay_36839</v>
      </c>
      <c r="AD699" s="101" t="str">
        <f>IF(E699&gt;0,+VLOOKUP($E699,'CODE GENERATOR'!$D:$AC,25,FALSE),0)</f>
        <v>2507_VW_Web_27</v>
      </c>
      <c r="AE699" s="101" t="str">
        <f>IF(E699&gt;0,+VLOOKUP($E699,'CODE GENERATOR'!$D:$AC,26,FALSE),0)</f>
        <v>Cavaliers_Detay_36840</v>
      </c>
      <c r="AF699" s="149" t="str">
        <f>IF($C699&gt;0,$C699&amp;" "&amp;$P699&amp;" "&amp;+VLOOKUP($C699,'STYLE NAMES'!$B:$AC,10,FALSE),"""")</f>
        <v>ALEA GREEN WOMEN'S KNEE GRIP PRO BREECHES</v>
      </c>
      <c r="AG699" s="101" t="str">
        <f>"Enjoy our "&amp;(AF699)&amp;"; "&amp;IF(C699&gt;0,+VLOOKUP($C699,'STYLE NAMES'!$B:$AC,11,FALSE),"")</f>
        <v>Enjoy our ALEA GREEN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699" s="101" t="str">
        <f>IF(C699&gt;0,+VLOOKUP($C699,'STYLE NAMES'!$B:$AC,12,FALSE),"")</f>
        <v>*Italian Premium fabric
*Extra-soft and comfortable technical jersey
*4-way stretch fabric
*Breathable and Quick Dry
*Wrinkle-free and Easy Care
*Knee Grip
Composition:
74% Micro PA /  26% Elasthane</v>
      </c>
      <c r="AI699" s="101" t="str">
        <f>IF(C699&gt;0,+VLOOKUP($C699,'STYLE NAMES'!$B:$AC,13,FALSE),"")</f>
        <v>Machine Wash at 30°C
Mild process
Iron at low temperature
Iron from REVERSE
Do NOT iron on logos or prints
Do not bleach
Do NOT Tumble Dry</v>
      </c>
      <c r="AJ699" s="149" t="str">
        <f>IF($C699&gt;0,$C699&amp;" "&amp;$P699&amp;" "&amp;+VLOOKUP($C699,'STYLE NAMES'!$B:$AC,14,FALSE),"""")</f>
        <v>ALEA GREEN KADIN PRO BİNİCİ PANTOLONU</v>
      </c>
      <c r="AK699" s="149" t="str">
        <f>"Cavalier SanMarco tarafından tasarlanan "&amp;(AJ699)&amp;"; "&amp;IF(C699&gt;0,+VLOOKUP($C699,'STYLE NAMES'!$B:$AC,15,FALSE),"")</f>
        <v>Cavalier SanMarco tarafından tasarlanan ALEA GREEN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699" s="149" t="str">
        <f>IF(C699&gt;0,+VLOOKUP($C699,'STYLE NAMES'!$B:$AC,16,FALSE),"")</f>
        <v>*İtalyan Premium kumaş
*Ekstra yumuşak ve konforlu teknik jarse
*4 yönlü esneme özelliği
*Nefes alabilir ve hızlı kurur
*Kırışmaz ve kolay bakım
*Diz Grip
Bileşimi:
%74 Mikro PA / %26 Elastan</v>
      </c>
      <c r="AM699" s="149" t="str">
        <f>IF(C699&gt;0,+VLOOKUP($C699,'STYLE NAMES'!$B:$AC,17,FALSE),"")</f>
        <v>Makinede 30°C' de Yıkayın
Hassas Yıkama
Ilık ütü yapın
Tersten ütüleyin
Logo ve baskıları ÜTÜLEMEYİN
Çamaşır suyu kullanmayın
Kurutma Makinesinde Kurutmayın</v>
      </c>
      <c r="AN699" s="149" t="str">
        <f>IF($C699&gt;0,$C699&amp;" "&amp;$P699&amp;" "&amp;+VLOOKUP($C699,'STYLE NAMES'!$B:$AC,18,FALSE),"""")</f>
        <v>ALEA GREEN PANTALONI KNEE GRIP PRO DA DONNA</v>
      </c>
      <c r="AO699" s="101" t="str">
        <f>"Disegnato da Cavalier SanMarco "&amp;(AN699)&amp;"; "&amp;IF(C699&gt;0,+VLOOKUP($C699,'STYLE NAMES'!$B:$AC,19,FALSE),"")</f>
        <v>Disegnato da Cavalier SanMarco ALEA GREEN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699" s="101" t="str">
        <f>IF(C699&gt;0,+VLOOKUP($C699,'STYLE NAMES'!$B:$AC,20,FALSE),"")</f>
        <v>*Tessuto premium italiano
*Jersey tecnico extra morbido e confortevole
*Tessuto elasticizzato in 4 direzioni
*Traspirante e ad asciugatura rapida
*Antipiega e facile da curare
*Knee Grip
Composizione:
74% Micro PA / 26% Elastan</v>
      </c>
      <c r="AQ699" s="101" t="str">
        <f>IF(C699&gt;0,+VLOOKUP($C699,'STYLE NAMES'!$B:$AC,21,FALSE),"")</f>
        <v>Lavare in lavatrice a 30°C Ciclo delicato 
Stirare a bassa temperatura
Stirare al rovescio 
Non stirare su loghi o stampe 
Non candeggiare 
Non asciugare in asciugatrice</v>
      </c>
      <c r="AR699" s="101">
        <f>IF(D699&gt;0,+VLOOKUP($C699,'STYLE NAMES'!$B:$AC,22,FALSE),"")</f>
        <v>0</v>
      </c>
      <c r="AS699" s="101">
        <f>IF(E699&gt;0,+VLOOKUP($C699,'STYLE NAMES'!$B:$AC,23,FALSE),"")</f>
        <v>0</v>
      </c>
      <c r="AT699" s="101">
        <f>IF(F699&gt;0,+VLOOKUP($C699,'STYLE NAMES'!$B:$AC,24,FALSE),"")</f>
        <v>0</v>
      </c>
      <c r="AU699" s="101">
        <f>IF(G699&gt;0,+VLOOKUP($C699,'STYLE NAMES'!$B:$AC,25,FALSE),"")</f>
        <v>0</v>
      </c>
      <c r="AV699" s="101" t="str">
        <f>+VLOOKUP($S699,'CODE GENERATOR'!$P:$AM,15,FALSE)</f>
        <v>R.TOPWN_TTS0076_SUP0030LGYLGY</v>
      </c>
      <c r="AW699" s="101" t="str">
        <f>+VLOOKUP($S699,'CODE GENERATOR'!$P:$AM,16,FALSE)</f>
        <v>A.RACUX_BLT0015_BRD0012LGYLGY</v>
      </c>
      <c r="AX699" s="101" t="str">
        <f>+VLOOKUP($S699,'CODE GENERATOR'!$P:$AM,17,FALSE)</f>
        <v>A.RACAU_SOC0018_NYL00003XBST1</v>
      </c>
      <c r="AY699" s="101">
        <f>+VLOOKUP($S699,'CODE GENERATOR'!$P:$AM,18,FALSE)</f>
        <v>0</v>
      </c>
      <c r="AZ699" s="101">
        <f>+VLOOKUP($S699,'CODE GENERATOR'!$P:$AM,19,FALSE)</f>
        <v>0</v>
      </c>
      <c r="BA699" s="101">
        <f>+VLOOKUP($S699,'CODE GENERATOR'!$P:$AM,20,FALSE)</f>
        <v>0</v>
      </c>
      <c r="BB699" s="101">
        <f>+VLOOKUP($S699,'CODE GENERATOR'!$P:$AM,21,FALSE)</f>
        <v>0</v>
      </c>
      <c r="BC699" s="101">
        <f>+VLOOKUP($S699,'CODE GENERATOR'!$P:$AM,22,FALSE)</f>
        <v>0</v>
      </c>
      <c r="BD699" s="101">
        <f>+VLOOKUP($S699,'CODE GENERATOR'!$P:$AM,23,FALSE)</f>
        <v>0</v>
      </c>
      <c r="BE699" s="101">
        <f>+VLOOKUP($S699,'CODE GENERATOR'!$P:$AM,24,FALSE)</f>
        <v>0</v>
      </c>
      <c r="BF699" s="101">
        <f>IF(C699&gt;0,+VLOOKUP(G699,'CATEGORY ID'!$A$1:$L$118,3,FALSE),"")</f>
        <v>30</v>
      </c>
      <c r="BG699" s="101">
        <f>IF(C699&gt;0,+VLOOKUP(H699,'CATEGORY ID'!$D$1:$L$118,3,FALSE),"")</f>
        <v>3</v>
      </c>
      <c r="BH699" s="101">
        <f>IF(C699&gt;0,+VLOOKUP((+H699&amp;I699),'CATEGORY ID'!$H$1:$I$121,2,FALSE),"")</f>
        <v>112</v>
      </c>
      <c r="BJ699" s="101">
        <f>IF(C699&gt;0,IF(COUNTIF('CATEGORY ID'!$K$1:$K$121,+H699&amp;K699) &gt; 0, +VLOOKUP(+H699&amp;K699,'CATEGORY ID'!$K$1:$L$121,2,FALSE),""),"")</f>
        <v>97</v>
      </c>
      <c r="BK699" s="101" t="str">
        <f>IF(C699&gt;0,IF(COUNTIF('CATEGORY ID'!$K$124:$K$165, +VLOOKUP(C699,'STYLE NAMES'!$B:$AE,30,FALSE)) &gt; 0, +VLOOKUP(VLOOKUP(C699,'STYLE NAMES'!$B:$AE,30,FALSE),'CATEGORY ID'!K:M,2,FALSE),""),"")</f>
        <v/>
      </c>
      <c r="BM699" s="101">
        <v>204</v>
      </c>
      <c r="BR699" s="101" t="str" cm="1">
        <f t="array" ref="BR699">IF(C699&gt;0,_xlfn.TEXTJOIN(";", TRUE,_xlfn.UNIQUE(_xlfn._xlws.FILTER(BF699:BQ699,(BF699:BQ699&gt;0)),TRUE,FALSE)),"")&amp;";"&amp;BS699</f>
        <v>30;3;112;97;204;</v>
      </c>
      <c r="BU699" s="106">
        <f>IF(C699&gt;0,+VLOOKUP($C699,'STYLE NAMES'!$B:$AC,26,FALSE),"")</f>
        <v>219.9</v>
      </c>
      <c r="BV699" s="106">
        <f>IF(C699&gt;0,+VLOOKUP($C699,'STYLE NAMES'!$B:$AC,27,FALSE),"")</f>
        <v>12090</v>
      </c>
      <c r="BW699" s="106">
        <f>IF(C699&gt;0,+VLOOKUP($C699,'STYLE NAMES'!$B:$AC,28,FALSE),"")</f>
        <v>252.88499999999999</v>
      </c>
      <c r="BY699"/>
      <c r="BZ699" s="101">
        <v>5</v>
      </c>
      <c r="CA699" s="137">
        <f t="shared" si="46"/>
        <v>1</v>
      </c>
      <c r="CB699" s="137" t="str">
        <f>+VLOOKUP(C699,'[2]STYLES &amp; MODELS MATRIX'!$A:$G,7,FALSE)</f>
        <v>AK</v>
      </c>
      <c r="CC699" s="137" t="str">
        <f>+VLOOKUP(C699,'[1]STYLES &amp; SIZE CHARTS'!$A:$H,8,FALSE)</f>
        <v>WB-BR1</v>
      </c>
      <c r="CD699" s="137">
        <v>1</v>
      </c>
      <c r="CE699" s="205"/>
      <c r="CF699" s="141"/>
    </row>
    <row r="700" spans="1:84" s="101" customFormat="1" ht="12" customHeight="1" x14ac:dyDescent="0.2">
      <c r="A700" s="102">
        <f t="shared" si="44"/>
        <v>8683711007524</v>
      </c>
      <c r="B700" s="101" t="s">
        <v>982</v>
      </c>
      <c r="C700" s="101" t="s">
        <v>1868</v>
      </c>
      <c r="D700" s="101" t="s">
        <v>1899</v>
      </c>
      <c r="E700" s="203" t="s">
        <v>2448</v>
      </c>
      <c r="F700" s="101" t="s">
        <v>2438</v>
      </c>
      <c r="G700" s="101" t="str">
        <f>IF(C700&gt;0,+VLOOKUP($C700,'STYLE NAMES'!$B:$AC,4,FALSE),"")</f>
        <v>RIDER</v>
      </c>
      <c r="H700" s="101" t="str">
        <f>IF(C700&gt;0,+VLOOKUP($C700,'STYLE NAMES'!$B:$AC,5,FALSE),"")</f>
        <v>WOMEN</v>
      </c>
      <c r="I700" s="101" t="str">
        <f>IF(C700&gt;0,+VLOOKUP($C700,'STYLE NAMES'!$B:$AC,6,FALSE),"")</f>
        <v>BOTTOMS</v>
      </c>
      <c r="J700" s="101" t="str">
        <f>IF(C700&gt;0,+VLOOKUP($C700,'STYLE NAMES'!$B:$AC,7,FALSE),"")</f>
        <v>WOMEN</v>
      </c>
      <c r="K700" s="101" t="str">
        <f>IF(C700&gt;0,+VLOOKUP($C700,'STYLE NAMES'!$B:$AC,8,FALSE),"")</f>
        <v>BREECHES</v>
      </c>
      <c r="L700" s="101" t="str">
        <f>IF(E700&gt;0,+VLOOKUP($E700,'CODE GENERATOR'!$D:$T,3,FALSE),"")</f>
        <v>A</v>
      </c>
      <c r="M700" s="101" t="str">
        <f>IF(E700&gt;0,+VLOOKUP($E700,'CODE GENERATOR'!$D:$T,4,FALSE),"")</f>
        <v>TECH JERSEY</v>
      </c>
      <c r="N700" s="101" t="str">
        <f>IF(E700&gt;0,+VLOOKUP($E700,'CODE GENERATOR'!$D:$T,6,FALSE),"")</f>
        <v>GREEN</v>
      </c>
      <c r="O700" s="101" t="str">
        <f>IF(E700&gt;0,+VLOOKUP($E700,'CODE GENERATOR'!$D:$T,7,FALSE),"")</f>
        <v>GREEN</v>
      </c>
      <c r="P700" s="101" t="str">
        <f t="shared" si="45"/>
        <v>GREEN</v>
      </c>
      <c r="Q700" s="104" t="str">
        <f>IF(E700&gt;0,+VLOOKUP($E700,'CODE GENERATOR'!$D:$T,11,FALSE),"")</f>
        <v>R.BOTWN_BRC0067</v>
      </c>
      <c r="R700" s="104" t="str">
        <f>IF(E700&gt;0,+VLOOKUP($E700,'CODE GENERATOR'!$D:$T,12,FALSE),"")</f>
        <v>TJR0027GRNGRN</v>
      </c>
      <c r="S700" s="104" t="str">
        <f>IF(E700&gt;0,+VLOOKUP($E700,'CODE GENERATOR'!$D:$T,13,FALSE),"")</f>
        <v>R.BOTWN_BRC0067_TJR0027GRNGRN</v>
      </c>
      <c r="T700" s="104" t="str">
        <f t="shared" si="43"/>
        <v>R.BOTWN_BRC0067_TJR0027GRNGRN_XS / 34-36</v>
      </c>
      <c r="U700" s="105">
        <v>8683711007524</v>
      </c>
      <c r="V700" s="107" t="str" cm="1">
        <f t="array" ref="V700">_xlfn.TEXTJOIN(";", TRUE, _xlfn.UNIQUE(_xlfn._xlws.FILTER(P$3:P$10029, C$3:C$10029=C700)))</f>
        <v>WHITE;BEIGE;BLACK;NAVY;DARK GRAY;TAUPE;GREEN</v>
      </c>
      <c r="W700" s="107" t="str" cm="1">
        <f t="array" ref="W700">_xlfn.TEXTJOIN(";", TRUE, _xlfn.UNIQUE(_xlfn._xlws.FILTER(F$3:F$10029, C$3:C$10029=C700)))</f>
        <v>XXS / 32-34;XS / 34-36;S / 36-38;M / 38-40;L / 40-42;XL / 42-44</v>
      </c>
      <c r="X700" s="101" t="str">
        <f>IF(E700&gt;0,+VLOOKUP($E700,'CODE GENERATOR'!$D:$AC,19,FALSE),0)</f>
        <v>2507_G_cavalier_ghost_0018</v>
      </c>
      <c r="Y700" s="101" t="str">
        <f>IF(E700&gt;0,+VLOOKUP($E700,'CODE GENERATOR'!$D:$AC,20,FALSE),0)</f>
        <v>2507_G_cavalier_ghost_0019</v>
      </c>
      <c r="Z700" s="101" t="str">
        <f>IF(E700&gt;0,+VLOOKUP($E700,'CODE GENERATOR'!$D:$AC,21,FALSE),0)</f>
        <v>2507_W_1423</v>
      </c>
      <c r="AA700" s="101" t="str">
        <f>IF(E700&gt;0,+VLOOKUP($E700,'CODE GENERATOR'!$D:$AC,22,FALSE),0)</f>
        <v>2507_W_1427</v>
      </c>
      <c r="AB700" s="101" t="str">
        <f>IF(E700&gt;0,+VLOOKUP($E700,'CODE GENERATOR'!$D:$AC,23,FALSE),0)</f>
        <v>2507_W_1435</v>
      </c>
      <c r="AC700" s="101" t="str">
        <f>IF(E700&gt;0,+VLOOKUP($E700,'CODE GENERATOR'!$D:$AC,24,FALSE),0)</f>
        <v>Cavaliers_Detay_36839</v>
      </c>
      <c r="AD700" s="101" t="str">
        <f>IF(E700&gt;0,+VLOOKUP($E700,'CODE GENERATOR'!$D:$AC,25,FALSE),0)</f>
        <v>2507_VW_Web_27</v>
      </c>
      <c r="AE700" s="101" t="str">
        <f>IF(E700&gt;0,+VLOOKUP($E700,'CODE GENERATOR'!$D:$AC,26,FALSE),0)</f>
        <v>Cavaliers_Detay_36840</v>
      </c>
      <c r="AF700" s="149" t="str">
        <f>IF($C700&gt;0,$C700&amp;" "&amp;$P700&amp;" "&amp;+VLOOKUP($C700,'STYLE NAMES'!$B:$AC,10,FALSE),"""")</f>
        <v>ALEA GREEN WOMEN'S KNEE GRIP PRO BREECHES</v>
      </c>
      <c r="AG700" s="101" t="str">
        <f>"Enjoy our "&amp;(AF700)&amp;"; "&amp;IF(C700&gt;0,+VLOOKUP($C700,'STYLE NAMES'!$B:$AC,11,FALSE),"")</f>
        <v>Enjoy our ALEA GREEN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700" s="101" t="str">
        <f>IF(C700&gt;0,+VLOOKUP($C700,'STYLE NAMES'!$B:$AC,12,FALSE),"")</f>
        <v>*Italian Premium fabric
*Extra-soft and comfortable technical jersey
*4-way stretch fabric
*Breathable and Quick Dry
*Wrinkle-free and Easy Care
*Knee Grip
Composition:
74% Micro PA /  26% Elasthane</v>
      </c>
      <c r="AI700" s="101" t="str">
        <f>IF(C700&gt;0,+VLOOKUP($C700,'STYLE NAMES'!$B:$AC,13,FALSE),"")</f>
        <v>Machine Wash at 30°C
Mild process
Iron at low temperature
Iron from REVERSE
Do NOT iron on logos or prints
Do not bleach
Do NOT Tumble Dry</v>
      </c>
      <c r="AJ700" s="149" t="str">
        <f>IF($C700&gt;0,$C700&amp;" "&amp;$P700&amp;" "&amp;+VLOOKUP($C700,'STYLE NAMES'!$B:$AC,14,FALSE),"""")</f>
        <v>ALEA GREEN KADIN PRO BİNİCİ PANTOLONU</v>
      </c>
      <c r="AK700" s="149" t="str">
        <f>"Cavalier SanMarco tarafından tasarlanan "&amp;(AJ700)&amp;"; "&amp;IF(C700&gt;0,+VLOOKUP($C700,'STYLE NAMES'!$B:$AC,15,FALSE),"")</f>
        <v>Cavalier SanMarco tarafından tasarlanan ALEA GREEN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700" s="149" t="str">
        <f>IF(C700&gt;0,+VLOOKUP($C700,'STYLE NAMES'!$B:$AC,16,FALSE),"")</f>
        <v>*İtalyan Premium kumaş
*Ekstra yumuşak ve konforlu teknik jarse
*4 yönlü esneme özelliği
*Nefes alabilir ve hızlı kurur
*Kırışmaz ve kolay bakım
*Diz Grip
Bileşimi:
%74 Mikro PA / %26 Elastan</v>
      </c>
      <c r="AM700" s="149" t="str">
        <f>IF(C700&gt;0,+VLOOKUP($C700,'STYLE NAMES'!$B:$AC,17,FALSE),"")</f>
        <v>Makinede 30°C' de Yıkayın
Hassas Yıkama
Ilık ütü yapın
Tersten ütüleyin
Logo ve baskıları ÜTÜLEMEYİN
Çamaşır suyu kullanmayın
Kurutma Makinesinde Kurutmayın</v>
      </c>
      <c r="AN700" s="149" t="str">
        <f>IF($C700&gt;0,$C700&amp;" "&amp;$P700&amp;" "&amp;+VLOOKUP($C700,'STYLE NAMES'!$B:$AC,18,FALSE),"""")</f>
        <v>ALEA GREEN PANTALONI KNEE GRIP PRO DA DONNA</v>
      </c>
      <c r="AO700" s="101" t="str">
        <f>"Disegnato da Cavalier SanMarco "&amp;(AN700)&amp;"; "&amp;IF(C700&gt;0,+VLOOKUP($C700,'STYLE NAMES'!$B:$AC,19,FALSE),"")</f>
        <v>Disegnato da Cavalier SanMarco ALEA GREEN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0" s="101" t="str">
        <f>IF(C700&gt;0,+VLOOKUP($C700,'STYLE NAMES'!$B:$AC,20,FALSE),"")</f>
        <v>*Tessuto premium italiano
*Jersey tecnico extra morbido e confortevole
*Tessuto elasticizzato in 4 direzioni
*Traspirante e ad asciugatura rapida
*Antipiega e facile da curare
*Knee Grip
Composizione:
74% Micro PA / 26% Elastan</v>
      </c>
      <c r="AQ700" s="101" t="str">
        <f>IF(C700&gt;0,+VLOOKUP($C700,'STYLE NAMES'!$B:$AC,21,FALSE),"")</f>
        <v>Lavare in lavatrice a 30°C Ciclo delicato 
Stirare a bassa temperatura
Stirare al rovescio 
Non stirare su loghi o stampe 
Non candeggiare 
Non asciugare in asciugatrice</v>
      </c>
      <c r="AR700" s="101">
        <f>IF(D700&gt;0,+VLOOKUP($C700,'STYLE NAMES'!$B:$AC,22,FALSE),"")</f>
        <v>0</v>
      </c>
      <c r="AS700" s="101">
        <f>IF(E700&gt;0,+VLOOKUP($C700,'STYLE NAMES'!$B:$AC,23,FALSE),"")</f>
        <v>0</v>
      </c>
      <c r="AT700" s="101">
        <f>IF(F700&gt;0,+VLOOKUP($C700,'STYLE NAMES'!$B:$AC,24,FALSE),"")</f>
        <v>0</v>
      </c>
      <c r="AU700" s="101">
        <f>IF(G700&gt;0,+VLOOKUP($C700,'STYLE NAMES'!$B:$AC,25,FALSE),"")</f>
        <v>0</v>
      </c>
      <c r="AV700" s="101" t="str">
        <f>+VLOOKUP($S700,'CODE GENERATOR'!$P:$AM,15,FALSE)</f>
        <v>R.TOPWN_TTS0076_SUP0030LGYLGY</v>
      </c>
      <c r="AW700" s="101" t="str">
        <f>+VLOOKUP($S700,'CODE GENERATOR'!$P:$AM,16,FALSE)</f>
        <v>A.RACUX_BLT0015_BRD0012LGYLGY</v>
      </c>
      <c r="AX700" s="101" t="str">
        <f>+VLOOKUP($S700,'CODE GENERATOR'!$P:$AM,17,FALSE)</f>
        <v>A.RACAU_SOC0018_NYL00003XBST1</v>
      </c>
      <c r="AY700" s="101">
        <f>+VLOOKUP($S700,'CODE GENERATOR'!$P:$AM,18,FALSE)</f>
        <v>0</v>
      </c>
      <c r="AZ700" s="101">
        <f>+VLOOKUP($S700,'CODE GENERATOR'!$P:$AM,19,FALSE)</f>
        <v>0</v>
      </c>
      <c r="BA700" s="101">
        <f>+VLOOKUP($S700,'CODE GENERATOR'!$P:$AM,20,FALSE)</f>
        <v>0</v>
      </c>
      <c r="BB700" s="101">
        <f>+VLOOKUP($S700,'CODE GENERATOR'!$P:$AM,21,FALSE)</f>
        <v>0</v>
      </c>
      <c r="BC700" s="101">
        <f>+VLOOKUP($S700,'CODE GENERATOR'!$P:$AM,22,FALSE)</f>
        <v>0</v>
      </c>
      <c r="BD700" s="101">
        <f>+VLOOKUP($S700,'CODE GENERATOR'!$P:$AM,23,FALSE)</f>
        <v>0</v>
      </c>
      <c r="BE700" s="101">
        <f>+VLOOKUP($S700,'CODE GENERATOR'!$P:$AM,24,FALSE)</f>
        <v>0</v>
      </c>
      <c r="BF700" s="101">
        <f>IF(C700&gt;0,+VLOOKUP(G700,'CATEGORY ID'!$A$1:$L$118,3,FALSE),"")</f>
        <v>30</v>
      </c>
      <c r="BG700" s="101">
        <f>IF(C700&gt;0,+VLOOKUP(H700,'CATEGORY ID'!$D$1:$L$118,3,FALSE),"")</f>
        <v>3</v>
      </c>
      <c r="BH700" s="101">
        <f>IF(C700&gt;0,+VLOOKUP((+H700&amp;I700),'CATEGORY ID'!$H$1:$I$121,2,FALSE),"")</f>
        <v>112</v>
      </c>
      <c r="BJ700" s="101">
        <f>IF(C700&gt;0,IF(COUNTIF('CATEGORY ID'!$K$1:$K$121,+H700&amp;K700) &gt; 0, +VLOOKUP(+H700&amp;K700,'CATEGORY ID'!$K$1:$L$121,2,FALSE),""),"")</f>
        <v>97</v>
      </c>
      <c r="BK700" s="101" t="str">
        <f>IF(C700&gt;0,IF(COUNTIF('CATEGORY ID'!$K$124:$K$165, +VLOOKUP(C700,'STYLE NAMES'!$B:$AE,30,FALSE)) &gt; 0, +VLOOKUP(VLOOKUP(C700,'STYLE NAMES'!$B:$AE,30,FALSE),'CATEGORY ID'!K:M,2,FALSE),""),"")</f>
        <v/>
      </c>
      <c r="BM700" s="101">
        <v>204</v>
      </c>
      <c r="BR700" s="101" t="str" cm="1">
        <f t="array" ref="BR700">IF(C700&gt;0,_xlfn.TEXTJOIN(";", TRUE,_xlfn.UNIQUE(_xlfn._xlws.FILTER(BF700:BQ700,(BF700:BQ700&gt;0)),TRUE,FALSE)),"")&amp;";"&amp;BS700</f>
        <v>30;3;112;97;204;</v>
      </c>
      <c r="BU700" s="106">
        <f>IF(C700&gt;0,+VLOOKUP($C700,'STYLE NAMES'!$B:$AC,26,FALSE),"")</f>
        <v>219.9</v>
      </c>
      <c r="BV700" s="106">
        <f>IF(C700&gt;0,+VLOOKUP($C700,'STYLE NAMES'!$B:$AC,27,FALSE),"")</f>
        <v>12090</v>
      </c>
      <c r="BW700" s="106">
        <f>IF(C700&gt;0,+VLOOKUP($C700,'STYLE NAMES'!$B:$AC,28,FALSE),"")</f>
        <v>252.88499999999999</v>
      </c>
      <c r="BY700"/>
      <c r="BZ700" s="101">
        <v>5</v>
      </c>
      <c r="CA700" s="137">
        <f t="shared" si="46"/>
        <v>1</v>
      </c>
      <c r="CB700" s="137" t="str">
        <f>+VLOOKUP(C700,'[2]STYLES &amp; MODELS MATRIX'!$A:$G,7,FALSE)</f>
        <v>AK</v>
      </c>
      <c r="CC700" s="137" t="str">
        <f>+VLOOKUP(C700,'[1]STYLES &amp; SIZE CHARTS'!$A:$H,8,FALSE)</f>
        <v>WB-BR1</v>
      </c>
      <c r="CD700" s="137">
        <v>1</v>
      </c>
      <c r="CE700" s="205"/>
      <c r="CF700" s="141"/>
    </row>
    <row r="701" spans="1:84" s="101" customFormat="1" ht="12" customHeight="1" x14ac:dyDescent="0.2">
      <c r="A701" s="102">
        <f t="shared" si="44"/>
        <v>8683711007531</v>
      </c>
      <c r="B701" s="101" t="s">
        <v>982</v>
      </c>
      <c r="C701" s="101" t="s">
        <v>1868</v>
      </c>
      <c r="D701" s="101" t="s">
        <v>1899</v>
      </c>
      <c r="E701" s="203" t="s">
        <v>2448</v>
      </c>
      <c r="F701" s="101" t="s">
        <v>2439</v>
      </c>
      <c r="G701" s="101" t="str">
        <f>IF(C701&gt;0,+VLOOKUP($C701,'STYLE NAMES'!$B:$AC,4,FALSE),"")</f>
        <v>RIDER</v>
      </c>
      <c r="H701" s="101" t="str">
        <f>IF(C701&gt;0,+VLOOKUP($C701,'STYLE NAMES'!$B:$AC,5,FALSE),"")</f>
        <v>WOMEN</v>
      </c>
      <c r="I701" s="101" t="str">
        <f>IF(C701&gt;0,+VLOOKUP($C701,'STYLE NAMES'!$B:$AC,6,FALSE),"")</f>
        <v>BOTTOMS</v>
      </c>
      <c r="J701" s="101" t="str">
        <f>IF(C701&gt;0,+VLOOKUP($C701,'STYLE NAMES'!$B:$AC,7,FALSE),"")</f>
        <v>WOMEN</v>
      </c>
      <c r="K701" s="101" t="str">
        <f>IF(C701&gt;0,+VLOOKUP($C701,'STYLE NAMES'!$B:$AC,8,FALSE),"")</f>
        <v>BREECHES</v>
      </c>
      <c r="L701" s="101" t="str">
        <f>IF(E701&gt;0,+VLOOKUP($E701,'CODE GENERATOR'!$D:$T,3,FALSE),"")</f>
        <v>A</v>
      </c>
      <c r="M701" s="101" t="str">
        <f>IF(E701&gt;0,+VLOOKUP($E701,'CODE GENERATOR'!$D:$T,4,FALSE),"")</f>
        <v>TECH JERSEY</v>
      </c>
      <c r="N701" s="101" t="str">
        <f>IF(E701&gt;0,+VLOOKUP($E701,'CODE GENERATOR'!$D:$T,6,FALSE),"")</f>
        <v>GREEN</v>
      </c>
      <c r="O701" s="101" t="str">
        <f>IF(E701&gt;0,+VLOOKUP($E701,'CODE GENERATOR'!$D:$T,7,FALSE),"")</f>
        <v>GREEN</v>
      </c>
      <c r="P701" s="101" t="str">
        <f t="shared" si="45"/>
        <v>GREEN</v>
      </c>
      <c r="Q701" s="104" t="str">
        <f>IF(E701&gt;0,+VLOOKUP($E701,'CODE GENERATOR'!$D:$T,11,FALSE),"")</f>
        <v>R.BOTWN_BRC0067</v>
      </c>
      <c r="R701" s="104" t="str">
        <f>IF(E701&gt;0,+VLOOKUP($E701,'CODE GENERATOR'!$D:$T,12,FALSE),"")</f>
        <v>TJR0027GRNGRN</v>
      </c>
      <c r="S701" s="104" t="str">
        <f>IF(E701&gt;0,+VLOOKUP($E701,'CODE GENERATOR'!$D:$T,13,FALSE),"")</f>
        <v>R.BOTWN_BRC0067_TJR0027GRNGRN</v>
      </c>
      <c r="T701" s="104" t="str">
        <f t="shared" si="43"/>
        <v>R.BOTWN_BRC0067_TJR0027GRNGRN_S / 36-38</v>
      </c>
      <c r="U701" s="105">
        <v>8683711007531</v>
      </c>
      <c r="V701" s="107" t="str" cm="1">
        <f t="array" ref="V701">_xlfn.TEXTJOIN(";", TRUE, _xlfn.UNIQUE(_xlfn._xlws.FILTER(P$3:P$10029, C$3:C$10029=C701)))</f>
        <v>WHITE;BEIGE;BLACK;NAVY;DARK GRAY;TAUPE;GREEN</v>
      </c>
      <c r="W701" s="107" t="str" cm="1">
        <f t="array" ref="W701">_xlfn.TEXTJOIN(";", TRUE, _xlfn.UNIQUE(_xlfn._xlws.FILTER(F$3:F$10029, C$3:C$10029=C701)))</f>
        <v>XXS / 32-34;XS / 34-36;S / 36-38;M / 38-40;L / 40-42;XL / 42-44</v>
      </c>
      <c r="X701" s="101" t="str">
        <f>IF(E701&gt;0,+VLOOKUP($E701,'CODE GENERATOR'!$D:$AC,19,FALSE),0)</f>
        <v>2507_G_cavalier_ghost_0018</v>
      </c>
      <c r="Y701" s="101" t="str">
        <f>IF(E701&gt;0,+VLOOKUP($E701,'CODE GENERATOR'!$D:$AC,20,FALSE),0)</f>
        <v>2507_G_cavalier_ghost_0019</v>
      </c>
      <c r="Z701" s="101" t="str">
        <f>IF(E701&gt;0,+VLOOKUP($E701,'CODE GENERATOR'!$D:$AC,21,FALSE),0)</f>
        <v>2507_W_1423</v>
      </c>
      <c r="AA701" s="101" t="str">
        <f>IF(E701&gt;0,+VLOOKUP($E701,'CODE GENERATOR'!$D:$AC,22,FALSE),0)</f>
        <v>2507_W_1427</v>
      </c>
      <c r="AB701" s="101" t="str">
        <f>IF(E701&gt;0,+VLOOKUP($E701,'CODE GENERATOR'!$D:$AC,23,FALSE),0)</f>
        <v>2507_W_1435</v>
      </c>
      <c r="AC701" s="101" t="str">
        <f>IF(E701&gt;0,+VLOOKUP($E701,'CODE GENERATOR'!$D:$AC,24,FALSE),0)</f>
        <v>Cavaliers_Detay_36839</v>
      </c>
      <c r="AD701" s="101" t="str">
        <f>IF(E701&gt;0,+VLOOKUP($E701,'CODE GENERATOR'!$D:$AC,25,FALSE),0)</f>
        <v>2507_VW_Web_27</v>
      </c>
      <c r="AE701" s="101" t="str">
        <f>IF(E701&gt;0,+VLOOKUP($E701,'CODE GENERATOR'!$D:$AC,26,FALSE),0)</f>
        <v>Cavaliers_Detay_36840</v>
      </c>
      <c r="AF701" s="149" t="str">
        <f>IF($C701&gt;0,$C701&amp;" "&amp;$P701&amp;" "&amp;+VLOOKUP($C701,'STYLE NAMES'!$B:$AC,10,FALSE),"""")</f>
        <v>ALEA GREEN WOMEN'S KNEE GRIP PRO BREECHES</v>
      </c>
      <c r="AG701" s="101" t="str">
        <f>"Enjoy our "&amp;(AF701)&amp;"; "&amp;IF(C701&gt;0,+VLOOKUP($C701,'STYLE NAMES'!$B:$AC,11,FALSE),"")</f>
        <v>Enjoy our ALEA GREEN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701" s="101" t="str">
        <f>IF(C701&gt;0,+VLOOKUP($C701,'STYLE NAMES'!$B:$AC,12,FALSE),"")</f>
        <v>*Italian Premium fabric
*Extra-soft and comfortable technical jersey
*4-way stretch fabric
*Breathable and Quick Dry
*Wrinkle-free and Easy Care
*Knee Grip
Composition:
74% Micro PA /  26% Elasthane</v>
      </c>
      <c r="AI701" s="101" t="str">
        <f>IF(C701&gt;0,+VLOOKUP($C701,'STYLE NAMES'!$B:$AC,13,FALSE),"")</f>
        <v>Machine Wash at 30°C
Mild process
Iron at low temperature
Iron from REVERSE
Do NOT iron on logos or prints
Do not bleach
Do NOT Tumble Dry</v>
      </c>
      <c r="AJ701" s="149" t="str">
        <f>IF($C701&gt;0,$C701&amp;" "&amp;$P701&amp;" "&amp;+VLOOKUP($C701,'STYLE NAMES'!$B:$AC,14,FALSE),"""")</f>
        <v>ALEA GREEN KADIN PRO BİNİCİ PANTOLONU</v>
      </c>
      <c r="AK701" s="149" t="str">
        <f>"Cavalier SanMarco tarafından tasarlanan "&amp;(AJ701)&amp;"; "&amp;IF(C701&gt;0,+VLOOKUP($C701,'STYLE NAMES'!$B:$AC,15,FALSE),"")</f>
        <v>Cavalier SanMarco tarafından tasarlanan ALEA GREEN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701" s="149" t="str">
        <f>IF(C701&gt;0,+VLOOKUP($C701,'STYLE NAMES'!$B:$AC,16,FALSE),"")</f>
        <v>*İtalyan Premium kumaş
*Ekstra yumuşak ve konforlu teknik jarse
*4 yönlü esneme özelliği
*Nefes alabilir ve hızlı kurur
*Kırışmaz ve kolay bakım
*Diz Grip
Bileşimi:
%74 Mikro PA / %26 Elastan</v>
      </c>
      <c r="AM701" s="149" t="str">
        <f>IF(C701&gt;0,+VLOOKUP($C701,'STYLE NAMES'!$B:$AC,17,FALSE),"")</f>
        <v>Makinede 30°C' de Yıkayın
Hassas Yıkama
Ilık ütü yapın
Tersten ütüleyin
Logo ve baskıları ÜTÜLEMEYİN
Çamaşır suyu kullanmayın
Kurutma Makinesinde Kurutmayın</v>
      </c>
      <c r="AN701" s="149" t="str">
        <f>IF($C701&gt;0,$C701&amp;" "&amp;$P701&amp;" "&amp;+VLOOKUP($C701,'STYLE NAMES'!$B:$AC,18,FALSE),"""")</f>
        <v>ALEA GREEN PANTALONI KNEE GRIP PRO DA DONNA</v>
      </c>
      <c r="AO701" s="101" t="str">
        <f>"Disegnato da Cavalier SanMarco "&amp;(AN701)&amp;"; "&amp;IF(C701&gt;0,+VLOOKUP($C701,'STYLE NAMES'!$B:$AC,19,FALSE),"")</f>
        <v>Disegnato da Cavalier SanMarco ALEA GREEN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1" s="101" t="str">
        <f>IF(C701&gt;0,+VLOOKUP($C701,'STYLE NAMES'!$B:$AC,20,FALSE),"")</f>
        <v>*Tessuto premium italiano
*Jersey tecnico extra morbido e confortevole
*Tessuto elasticizzato in 4 direzioni
*Traspirante e ad asciugatura rapida
*Antipiega e facile da curare
*Knee Grip
Composizione:
74% Micro PA / 26% Elastan</v>
      </c>
      <c r="AQ701" s="101" t="str">
        <f>IF(C701&gt;0,+VLOOKUP($C701,'STYLE NAMES'!$B:$AC,21,FALSE),"")</f>
        <v>Lavare in lavatrice a 30°C Ciclo delicato 
Stirare a bassa temperatura
Stirare al rovescio 
Non stirare su loghi o stampe 
Non candeggiare 
Non asciugare in asciugatrice</v>
      </c>
      <c r="AR701" s="101">
        <f>IF(D701&gt;0,+VLOOKUP($C701,'STYLE NAMES'!$B:$AC,22,FALSE),"")</f>
        <v>0</v>
      </c>
      <c r="AS701" s="101">
        <f>IF(E701&gt;0,+VLOOKUP($C701,'STYLE NAMES'!$B:$AC,23,FALSE),"")</f>
        <v>0</v>
      </c>
      <c r="AT701" s="101">
        <f>IF(F701&gt;0,+VLOOKUP($C701,'STYLE NAMES'!$B:$AC,24,FALSE),"")</f>
        <v>0</v>
      </c>
      <c r="AU701" s="101">
        <f>IF(G701&gt;0,+VLOOKUP($C701,'STYLE NAMES'!$B:$AC,25,FALSE),"")</f>
        <v>0</v>
      </c>
      <c r="AV701" s="101" t="str">
        <f>+VLOOKUP($S701,'CODE GENERATOR'!$P:$AM,15,FALSE)</f>
        <v>R.TOPWN_TTS0076_SUP0030LGYLGY</v>
      </c>
      <c r="AW701" s="101" t="str">
        <f>+VLOOKUP($S701,'CODE GENERATOR'!$P:$AM,16,FALSE)</f>
        <v>A.RACUX_BLT0015_BRD0012LGYLGY</v>
      </c>
      <c r="AX701" s="101" t="str">
        <f>+VLOOKUP($S701,'CODE GENERATOR'!$P:$AM,17,FALSE)</f>
        <v>A.RACAU_SOC0018_NYL00003XBST1</v>
      </c>
      <c r="AY701" s="101">
        <f>+VLOOKUP($S701,'CODE GENERATOR'!$P:$AM,18,FALSE)</f>
        <v>0</v>
      </c>
      <c r="AZ701" s="101">
        <f>+VLOOKUP($S701,'CODE GENERATOR'!$P:$AM,19,FALSE)</f>
        <v>0</v>
      </c>
      <c r="BA701" s="101">
        <f>+VLOOKUP($S701,'CODE GENERATOR'!$P:$AM,20,FALSE)</f>
        <v>0</v>
      </c>
      <c r="BB701" s="101">
        <f>+VLOOKUP($S701,'CODE GENERATOR'!$P:$AM,21,FALSE)</f>
        <v>0</v>
      </c>
      <c r="BC701" s="101">
        <f>+VLOOKUP($S701,'CODE GENERATOR'!$P:$AM,22,FALSE)</f>
        <v>0</v>
      </c>
      <c r="BD701" s="101">
        <f>+VLOOKUP($S701,'CODE GENERATOR'!$P:$AM,23,FALSE)</f>
        <v>0</v>
      </c>
      <c r="BE701" s="101">
        <f>+VLOOKUP($S701,'CODE GENERATOR'!$P:$AM,24,FALSE)</f>
        <v>0</v>
      </c>
      <c r="BF701" s="101">
        <f>IF(C701&gt;0,+VLOOKUP(G701,'CATEGORY ID'!$A$1:$L$118,3,FALSE),"")</f>
        <v>30</v>
      </c>
      <c r="BG701" s="101">
        <f>IF(C701&gt;0,+VLOOKUP(H701,'CATEGORY ID'!$D$1:$L$118,3,FALSE),"")</f>
        <v>3</v>
      </c>
      <c r="BH701" s="101">
        <f>IF(C701&gt;0,+VLOOKUP((+H701&amp;I701),'CATEGORY ID'!$H$1:$I$121,2,FALSE),"")</f>
        <v>112</v>
      </c>
      <c r="BJ701" s="101">
        <f>IF(C701&gt;0,IF(COUNTIF('CATEGORY ID'!$K$1:$K$121,+H701&amp;K701) &gt; 0, +VLOOKUP(+H701&amp;K701,'CATEGORY ID'!$K$1:$L$121,2,FALSE),""),"")</f>
        <v>97</v>
      </c>
      <c r="BK701" s="101" t="str">
        <f>IF(C701&gt;0,IF(COUNTIF('CATEGORY ID'!$K$124:$K$165, +VLOOKUP(C701,'STYLE NAMES'!$B:$AE,30,FALSE)) &gt; 0, +VLOOKUP(VLOOKUP(C701,'STYLE NAMES'!$B:$AE,30,FALSE),'CATEGORY ID'!K:M,2,FALSE),""),"")</f>
        <v/>
      </c>
      <c r="BM701" s="101">
        <v>204</v>
      </c>
      <c r="BR701" s="101" t="str" cm="1">
        <f t="array" ref="BR701">IF(C701&gt;0,_xlfn.TEXTJOIN(";", TRUE,_xlfn.UNIQUE(_xlfn._xlws.FILTER(BF701:BQ701,(BF701:BQ701&gt;0)),TRUE,FALSE)),"")&amp;";"&amp;BS701</f>
        <v>30;3;112;97;204;</v>
      </c>
      <c r="BU701" s="106">
        <f>IF(C701&gt;0,+VLOOKUP($C701,'STYLE NAMES'!$B:$AC,26,FALSE),"")</f>
        <v>219.9</v>
      </c>
      <c r="BV701" s="106">
        <f>IF(C701&gt;0,+VLOOKUP($C701,'STYLE NAMES'!$B:$AC,27,FALSE),"")</f>
        <v>12090</v>
      </c>
      <c r="BW701" s="106">
        <f>IF(C701&gt;0,+VLOOKUP($C701,'STYLE NAMES'!$B:$AC,28,FALSE),"")</f>
        <v>252.88499999999999</v>
      </c>
      <c r="BY701"/>
      <c r="BZ701" s="101">
        <v>10</v>
      </c>
      <c r="CA701" s="137">
        <f t="shared" si="46"/>
        <v>1</v>
      </c>
      <c r="CB701" s="137" t="str">
        <f>+VLOOKUP(C701,'[2]STYLES &amp; MODELS MATRIX'!$A:$G,7,FALSE)</f>
        <v>AK</v>
      </c>
      <c r="CC701" s="137" t="str">
        <f>+VLOOKUP(C701,'[1]STYLES &amp; SIZE CHARTS'!$A:$H,8,FALSE)</f>
        <v>WB-BR1</v>
      </c>
      <c r="CD701" s="137">
        <v>1</v>
      </c>
      <c r="CE701" s="205"/>
      <c r="CF701" s="141"/>
    </row>
    <row r="702" spans="1:84" s="101" customFormat="1" ht="12" customHeight="1" x14ac:dyDescent="0.2">
      <c r="A702" s="102">
        <f t="shared" si="44"/>
        <v>8683711007548</v>
      </c>
      <c r="B702" s="101" t="s">
        <v>982</v>
      </c>
      <c r="C702" s="101" t="s">
        <v>1868</v>
      </c>
      <c r="D702" s="101" t="s">
        <v>1899</v>
      </c>
      <c r="E702" s="203" t="s">
        <v>2448</v>
      </c>
      <c r="F702" s="101" t="s">
        <v>2440</v>
      </c>
      <c r="G702" s="101" t="str">
        <f>IF(C702&gt;0,+VLOOKUP($C702,'STYLE NAMES'!$B:$AC,4,FALSE),"")</f>
        <v>RIDER</v>
      </c>
      <c r="H702" s="101" t="str">
        <f>IF(C702&gt;0,+VLOOKUP($C702,'STYLE NAMES'!$B:$AC,5,FALSE),"")</f>
        <v>WOMEN</v>
      </c>
      <c r="I702" s="101" t="str">
        <f>IF(C702&gt;0,+VLOOKUP($C702,'STYLE NAMES'!$B:$AC,6,FALSE),"")</f>
        <v>BOTTOMS</v>
      </c>
      <c r="J702" s="101" t="str">
        <f>IF(C702&gt;0,+VLOOKUP($C702,'STYLE NAMES'!$B:$AC,7,FALSE),"")</f>
        <v>WOMEN</v>
      </c>
      <c r="K702" s="101" t="str">
        <f>IF(C702&gt;0,+VLOOKUP($C702,'STYLE NAMES'!$B:$AC,8,FALSE),"")</f>
        <v>BREECHES</v>
      </c>
      <c r="L702" s="101" t="str">
        <f>IF(E702&gt;0,+VLOOKUP($E702,'CODE GENERATOR'!$D:$T,3,FALSE),"")</f>
        <v>A</v>
      </c>
      <c r="M702" s="101" t="str">
        <f>IF(E702&gt;0,+VLOOKUP($E702,'CODE GENERATOR'!$D:$T,4,FALSE),"")</f>
        <v>TECH JERSEY</v>
      </c>
      <c r="N702" s="101" t="str">
        <f>IF(E702&gt;0,+VLOOKUP($E702,'CODE GENERATOR'!$D:$T,6,FALSE),"")</f>
        <v>GREEN</v>
      </c>
      <c r="O702" s="101" t="str">
        <f>IF(E702&gt;0,+VLOOKUP($E702,'CODE GENERATOR'!$D:$T,7,FALSE),"")</f>
        <v>GREEN</v>
      </c>
      <c r="P702" s="101" t="str">
        <f t="shared" si="45"/>
        <v>GREEN</v>
      </c>
      <c r="Q702" s="104" t="str">
        <f>IF(E702&gt;0,+VLOOKUP($E702,'CODE GENERATOR'!$D:$T,11,FALSE),"")</f>
        <v>R.BOTWN_BRC0067</v>
      </c>
      <c r="R702" s="104" t="str">
        <f>IF(E702&gt;0,+VLOOKUP($E702,'CODE GENERATOR'!$D:$T,12,FALSE),"")</f>
        <v>TJR0027GRNGRN</v>
      </c>
      <c r="S702" s="104" t="str">
        <f>IF(E702&gt;0,+VLOOKUP($E702,'CODE GENERATOR'!$D:$T,13,FALSE),"")</f>
        <v>R.BOTWN_BRC0067_TJR0027GRNGRN</v>
      </c>
      <c r="T702" s="104" t="str">
        <f t="shared" si="43"/>
        <v>R.BOTWN_BRC0067_TJR0027GRNGRN_M / 38-40</v>
      </c>
      <c r="U702" s="105">
        <v>8683711007548</v>
      </c>
      <c r="V702" s="107" t="str" cm="1">
        <f t="array" ref="V702">_xlfn.TEXTJOIN(";", TRUE, _xlfn.UNIQUE(_xlfn._xlws.FILTER(P$3:P$10029, C$3:C$10029=C702)))</f>
        <v>WHITE;BEIGE;BLACK;NAVY;DARK GRAY;TAUPE;GREEN</v>
      </c>
      <c r="W702" s="107" t="str" cm="1">
        <f t="array" ref="W702">_xlfn.TEXTJOIN(";", TRUE, _xlfn.UNIQUE(_xlfn._xlws.FILTER(F$3:F$10029, C$3:C$10029=C702)))</f>
        <v>XXS / 32-34;XS / 34-36;S / 36-38;M / 38-40;L / 40-42;XL / 42-44</v>
      </c>
      <c r="X702" s="101" t="str">
        <f>IF(E702&gt;0,+VLOOKUP($E702,'CODE GENERATOR'!$D:$AC,19,FALSE),0)</f>
        <v>2507_G_cavalier_ghost_0018</v>
      </c>
      <c r="Y702" s="101" t="str">
        <f>IF(E702&gt;0,+VLOOKUP($E702,'CODE GENERATOR'!$D:$AC,20,FALSE),0)</f>
        <v>2507_G_cavalier_ghost_0019</v>
      </c>
      <c r="Z702" s="101" t="str">
        <f>IF(E702&gt;0,+VLOOKUP($E702,'CODE GENERATOR'!$D:$AC,21,FALSE),0)</f>
        <v>2507_W_1423</v>
      </c>
      <c r="AA702" s="101" t="str">
        <f>IF(E702&gt;0,+VLOOKUP($E702,'CODE GENERATOR'!$D:$AC,22,FALSE),0)</f>
        <v>2507_W_1427</v>
      </c>
      <c r="AB702" s="101" t="str">
        <f>IF(E702&gt;0,+VLOOKUP($E702,'CODE GENERATOR'!$D:$AC,23,FALSE),0)</f>
        <v>2507_W_1435</v>
      </c>
      <c r="AC702" s="101" t="str">
        <f>IF(E702&gt;0,+VLOOKUP($E702,'CODE GENERATOR'!$D:$AC,24,FALSE),0)</f>
        <v>Cavaliers_Detay_36839</v>
      </c>
      <c r="AD702" s="101" t="str">
        <f>IF(E702&gt;0,+VLOOKUP($E702,'CODE GENERATOR'!$D:$AC,25,FALSE),0)</f>
        <v>2507_VW_Web_27</v>
      </c>
      <c r="AE702" s="101" t="str">
        <f>IF(E702&gt;0,+VLOOKUP($E702,'CODE GENERATOR'!$D:$AC,26,FALSE),0)</f>
        <v>Cavaliers_Detay_36840</v>
      </c>
      <c r="AF702" s="149" t="str">
        <f>IF($C702&gt;0,$C702&amp;" "&amp;$P702&amp;" "&amp;+VLOOKUP($C702,'STYLE NAMES'!$B:$AC,10,FALSE),"""")</f>
        <v>ALEA GREEN WOMEN'S KNEE GRIP PRO BREECHES</v>
      </c>
      <c r="AG702" s="101" t="str">
        <f>"Enjoy our "&amp;(AF702)&amp;"; "&amp;IF(C702&gt;0,+VLOOKUP($C702,'STYLE NAMES'!$B:$AC,11,FALSE),"")</f>
        <v>Enjoy our ALEA GREEN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702" s="101" t="str">
        <f>IF(C702&gt;0,+VLOOKUP($C702,'STYLE NAMES'!$B:$AC,12,FALSE),"")</f>
        <v>*Italian Premium fabric
*Extra-soft and comfortable technical jersey
*4-way stretch fabric
*Breathable and Quick Dry
*Wrinkle-free and Easy Care
*Knee Grip
Composition:
74% Micro PA /  26% Elasthane</v>
      </c>
      <c r="AI702" s="101" t="str">
        <f>IF(C702&gt;0,+VLOOKUP($C702,'STYLE NAMES'!$B:$AC,13,FALSE),"")</f>
        <v>Machine Wash at 30°C
Mild process
Iron at low temperature
Iron from REVERSE
Do NOT iron on logos or prints
Do not bleach
Do NOT Tumble Dry</v>
      </c>
      <c r="AJ702" s="149" t="str">
        <f>IF($C702&gt;0,$C702&amp;" "&amp;$P702&amp;" "&amp;+VLOOKUP($C702,'STYLE NAMES'!$B:$AC,14,FALSE),"""")</f>
        <v>ALEA GREEN KADIN PRO BİNİCİ PANTOLONU</v>
      </c>
      <c r="AK702" s="149" t="str">
        <f>"Cavalier SanMarco tarafından tasarlanan "&amp;(AJ702)&amp;"; "&amp;IF(C702&gt;0,+VLOOKUP($C702,'STYLE NAMES'!$B:$AC,15,FALSE),"")</f>
        <v>Cavalier SanMarco tarafından tasarlanan ALEA GREEN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702" s="149" t="str">
        <f>IF(C702&gt;0,+VLOOKUP($C702,'STYLE NAMES'!$B:$AC,16,FALSE),"")</f>
        <v>*İtalyan Premium kumaş
*Ekstra yumuşak ve konforlu teknik jarse
*4 yönlü esneme özelliği
*Nefes alabilir ve hızlı kurur
*Kırışmaz ve kolay bakım
*Diz Grip
Bileşimi:
%74 Mikro PA / %26 Elastan</v>
      </c>
      <c r="AM702" s="149" t="str">
        <f>IF(C702&gt;0,+VLOOKUP($C702,'STYLE NAMES'!$B:$AC,17,FALSE),"")</f>
        <v>Makinede 30°C' de Yıkayın
Hassas Yıkama
Ilık ütü yapın
Tersten ütüleyin
Logo ve baskıları ÜTÜLEMEYİN
Çamaşır suyu kullanmayın
Kurutma Makinesinde Kurutmayın</v>
      </c>
      <c r="AN702" s="149" t="str">
        <f>IF($C702&gt;0,$C702&amp;" "&amp;$P702&amp;" "&amp;+VLOOKUP($C702,'STYLE NAMES'!$B:$AC,18,FALSE),"""")</f>
        <v>ALEA GREEN PANTALONI KNEE GRIP PRO DA DONNA</v>
      </c>
      <c r="AO702" s="101" t="str">
        <f>"Disegnato da Cavalier SanMarco "&amp;(AN702)&amp;"; "&amp;IF(C702&gt;0,+VLOOKUP($C702,'STYLE NAMES'!$B:$AC,19,FALSE),"")</f>
        <v>Disegnato da Cavalier SanMarco ALEA GREEN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2" s="101" t="str">
        <f>IF(C702&gt;0,+VLOOKUP($C702,'STYLE NAMES'!$B:$AC,20,FALSE),"")</f>
        <v>*Tessuto premium italiano
*Jersey tecnico extra morbido e confortevole
*Tessuto elasticizzato in 4 direzioni
*Traspirante e ad asciugatura rapida
*Antipiega e facile da curare
*Knee Grip
Composizione:
74% Micro PA / 26% Elastan</v>
      </c>
      <c r="AQ702" s="101" t="str">
        <f>IF(C702&gt;0,+VLOOKUP($C702,'STYLE NAMES'!$B:$AC,21,FALSE),"")</f>
        <v>Lavare in lavatrice a 30°C Ciclo delicato 
Stirare a bassa temperatura
Stirare al rovescio 
Non stirare su loghi o stampe 
Non candeggiare 
Non asciugare in asciugatrice</v>
      </c>
      <c r="AR702" s="101">
        <f>IF(D702&gt;0,+VLOOKUP($C702,'STYLE NAMES'!$B:$AC,22,FALSE),"")</f>
        <v>0</v>
      </c>
      <c r="AS702" s="101">
        <f>IF(E702&gt;0,+VLOOKUP($C702,'STYLE NAMES'!$B:$AC,23,FALSE),"")</f>
        <v>0</v>
      </c>
      <c r="AT702" s="101">
        <f>IF(F702&gt;0,+VLOOKUP($C702,'STYLE NAMES'!$B:$AC,24,FALSE),"")</f>
        <v>0</v>
      </c>
      <c r="AU702" s="101">
        <f>IF(G702&gt;0,+VLOOKUP($C702,'STYLE NAMES'!$B:$AC,25,FALSE),"")</f>
        <v>0</v>
      </c>
      <c r="AV702" s="101" t="str">
        <f>+VLOOKUP($S702,'CODE GENERATOR'!$P:$AM,15,FALSE)</f>
        <v>R.TOPWN_TTS0076_SUP0030LGYLGY</v>
      </c>
      <c r="AW702" s="101" t="str">
        <f>+VLOOKUP($S702,'CODE GENERATOR'!$P:$AM,16,FALSE)</f>
        <v>A.RACUX_BLT0015_BRD0012LGYLGY</v>
      </c>
      <c r="AX702" s="101" t="str">
        <f>+VLOOKUP($S702,'CODE GENERATOR'!$P:$AM,17,FALSE)</f>
        <v>A.RACAU_SOC0018_NYL00003XBST1</v>
      </c>
      <c r="AY702" s="101">
        <f>+VLOOKUP($S702,'CODE GENERATOR'!$P:$AM,18,FALSE)</f>
        <v>0</v>
      </c>
      <c r="AZ702" s="101">
        <f>+VLOOKUP($S702,'CODE GENERATOR'!$P:$AM,19,FALSE)</f>
        <v>0</v>
      </c>
      <c r="BA702" s="101">
        <f>+VLOOKUP($S702,'CODE GENERATOR'!$P:$AM,20,FALSE)</f>
        <v>0</v>
      </c>
      <c r="BB702" s="101">
        <f>+VLOOKUP($S702,'CODE GENERATOR'!$P:$AM,21,FALSE)</f>
        <v>0</v>
      </c>
      <c r="BC702" s="101">
        <f>+VLOOKUP($S702,'CODE GENERATOR'!$P:$AM,22,FALSE)</f>
        <v>0</v>
      </c>
      <c r="BD702" s="101">
        <f>+VLOOKUP($S702,'CODE GENERATOR'!$P:$AM,23,FALSE)</f>
        <v>0</v>
      </c>
      <c r="BE702" s="101">
        <f>+VLOOKUP($S702,'CODE GENERATOR'!$P:$AM,24,FALSE)</f>
        <v>0</v>
      </c>
      <c r="BF702" s="101">
        <f>IF(C702&gt;0,+VLOOKUP(G702,'CATEGORY ID'!$A$1:$L$118,3,FALSE),"")</f>
        <v>30</v>
      </c>
      <c r="BG702" s="101">
        <f>IF(C702&gt;0,+VLOOKUP(H702,'CATEGORY ID'!$D$1:$L$118,3,FALSE),"")</f>
        <v>3</v>
      </c>
      <c r="BH702" s="101">
        <f>IF(C702&gt;0,+VLOOKUP((+H702&amp;I702),'CATEGORY ID'!$H$1:$I$121,2,FALSE),"")</f>
        <v>112</v>
      </c>
      <c r="BJ702" s="101">
        <f>IF(C702&gt;0,IF(COUNTIF('CATEGORY ID'!$K$1:$K$121,+H702&amp;K702) &gt; 0, +VLOOKUP(+H702&amp;K702,'CATEGORY ID'!$K$1:$L$121,2,FALSE),""),"")</f>
        <v>97</v>
      </c>
      <c r="BK702" s="101" t="str">
        <f>IF(C702&gt;0,IF(COUNTIF('CATEGORY ID'!$K$124:$K$165, +VLOOKUP(C702,'STYLE NAMES'!$B:$AE,30,FALSE)) &gt; 0, +VLOOKUP(VLOOKUP(C702,'STYLE NAMES'!$B:$AE,30,FALSE),'CATEGORY ID'!K:M,2,FALSE),""),"")</f>
        <v/>
      </c>
      <c r="BM702" s="101">
        <v>204</v>
      </c>
      <c r="BR702" s="101" t="str" cm="1">
        <f t="array" ref="BR702">IF(C702&gt;0,_xlfn.TEXTJOIN(";", TRUE,_xlfn.UNIQUE(_xlfn._xlws.FILTER(BF702:BQ702,(BF702:BQ702&gt;0)),TRUE,FALSE)),"")&amp;";"&amp;BS702</f>
        <v>30;3;112;97;204;</v>
      </c>
      <c r="BU702" s="106">
        <f>IF(C702&gt;0,+VLOOKUP($C702,'STYLE NAMES'!$B:$AC,26,FALSE),"")</f>
        <v>219.9</v>
      </c>
      <c r="BV702" s="106">
        <f>IF(C702&gt;0,+VLOOKUP($C702,'STYLE NAMES'!$B:$AC,27,FALSE),"")</f>
        <v>12090</v>
      </c>
      <c r="BW702" s="106">
        <f>IF(C702&gt;0,+VLOOKUP($C702,'STYLE NAMES'!$B:$AC,28,FALSE),"")</f>
        <v>252.88499999999999</v>
      </c>
      <c r="BY702"/>
      <c r="BZ702" s="101">
        <v>8</v>
      </c>
      <c r="CA702" s="137">
        <f t="shared" si="46"/>
        <v>1</v>
      </c>
      <c r="CB702" s="137" t="str">
        <f>+VLOOKUP(C702,'[2]STYLES &amp; MODELS MATRIX'!$A:$G,7,FALSE)</f>
        <v>AK</v>
      </c>
      <c r="CC702" s="137" t="str">
        <f>+VLOOKUP(C702,'[1]STYLES &amp; SIZE CHARTS'!$A:$H,8,FALSE)</f>
        <v>WB-BR1</v>
      </c>
      <c r="CD702" s="137">
        <v>1</v>
      </c>
      <c r="CE702" s="205"/>
      <c r="CF702" s="141"/>
    </row>
    <row r="703" spans="1:84" s="101" customFormat="1" ht="12" customHeight="1" x14ac:dyDescent="0.2">
      <c r="A703" s="102">
        <f t="shared" si="44"/>
        <v>8683711007555</v>
      </c>
      <c r="B703" s="101" t="s">
        <v>982</v>
      </c>
      <c r="C703" s="101" t="s">
        <v>1868</v>
      </c>
      <c r="D703" s="101" t="s">
        <v>1899</v>
      </c>
      <c r="E703" s="203" t="s">
        <v>2448</v>
      </c>
      <c r="F703" s="101" t="s">
        <v>2441</v>
      </c>
      <c r="G703" s="101" t="str">
        <f>IF(C703&gt;0,+VLOOKUP($C703,'STYLE NAMES'!$B:$AC,4,FALSE),"")</f>
        <v>RIDER</v>
      </c>
      <c r="H703" s="101" t="str">
        <f>IF(C703&gt;0,+VLOOKUP($C703,'STYLE NAMES'!$B:$AC,5,FALSE),"")</f>
        <v>WOMEN</v>
      </c>
      <c r="I703" s="101" t="str">
        <f>IF(C703&gt;0,+VLOOKUP($C703,'STYLE NAMES'!$B:$AC,6,FALSE),"")</f>
        <v>BOTTOMS</v>
      </c>
      <c r="J703" s="101" t="str">
        <f>IF(C703&gt;0,+VLOOKUP($C703,'STYLE NAMES'!$B:$AC,7,FALSE),"")</f>
        <v>WOMEN</v>
      </c>
      <c r="K703" s="101" t="str">
        <f>IF(C703&gt;0,+VLOOKUP($C703,'STYLE NAMES'!$B:$AC,8,FALSE),"")</f>
        <v>BREECHES</v>
      </c>
      <c r="L703" s="101" t="str">
        <f>IF(E703&gt;0,+VLOOKUP($E703,'CODE GENERATOR'!$D:$T,3,FALSE),"")</f>
        <v>A</v>
      </c>
      <c r="M703" s="101" t="str">
        <f>IF(E703&gt;0,+VLOOKUP($E703,'CODE GENERATOR'!$D:$T,4,FALSE),"")</f>
        <v>TECH JERSEY</v>
      </c>
      <c r="N703" s="101" t="str">
        <f>IF(E703&gt;0,+VLOOKUP($E703,'CODE GENERATOR'!$D:$T,6,FALSE),"")</f>
        <v>GREEN</v>
      </c>
      <c r="O703" s="101" t="str">
        <f>IF(E703&gt;0,+VLOOKUP($E703,'CODE GENERATOR'!$D:$T,7,FALSE),"")</f>
        <v>GREEN</v>
      </c>
      <c r="P703" s="101" t="str">
        <f t="shared" si="45"/>
        <v>GREEN</v>
      </c>
      <c r="Q703" s="104" t="str">
        <f>IF(E703&gt;0,+VLOOKUP($E703,'CODE GENERATOR'!$D:$T,11,FALSE),"")</f>
        <v>R.BOTWN_BRC0067</v>
      </c>
      <c r="R703" s="104" t="str">
        <f>IF(E703&gt;0,+VLOOKUP($E703,'CODE GENERATOR'!$D:$T,12,FALSE),"")</f>
        <v>TJR0027GRNGRN</v>
      </c>
      <c r="S703" s="104" t="str">
        <f>IF(E703&gt;0,+VLOOKUP($E703,'CODE GENERATOR'!$D:$T,13,FALSE),"")</f>
        <v>R.BOTWN_BRC0067_TJR0027GRNGRN</v>
      </c>
      <c r="T703" s="104" t="str">
        <f t="shared" si="43"/>
        <v>R.BOTWN_BRC0067_TJR0027GRNGRN_L / 40-42</v>
      </c>
      <c r="U703" s="105">
        <v>8683711007555</v>
      </c>
      <c r="V703" s="107" t="str" cm="1">
        <f t="array" ref="V703">_xlfn.TEXTJOIN(";", TRUE, _xlfn.UNIQUE(_xlfn._xlws.FILTER(P$3:P$10029, C$3:C$10029=C703)))</f>
        <v>WHITE;BEIGE;BLACK;NAVY;DARK GRAY;TAUPE;GREEN</v>
      </c>
      <c r="W703" s="107" t="str" cm="1">
        <f t="array" ref="W703">_xlfn.TEXTJOIN(";", TRUE, _xlfn.UNIQUE(_xlfn._xlws.FILTER(F$3:F$10029, C$3:C$10029=C703)))</f>
        <v>XXS / 32-34;XS / 34-36;S / 36-38;M / 38-40;L / 40-42;XL / 42-44</v>
      </c>
      <c r="X703" s="101" t="str">
        <f>IF(E703&gt;0,+VLOOKUP($E703,'CODE GENERATOR'!$D:$AC,19,FALSE),0)</f>
        <v>2507_G_cavalier_ghost_0018</v>
      </c>
      <c r="Y703" s="101" t="str">
        <f>IF(E703&gt;0,+VLOOKUP($E703,'CODE GENERATOR'!$D:$AC,20,FALSE),0)</f>
        <v>2507_G_cavalier_ghost_0019</v>
      </c>
      <c r="Z703" s="101" t="str">
        <f>IF(E703&gt;0,+VLOOKUP($E703,'CODE GENERATOR'!$D:$AC,21,FALSE),0)</f>
        <v>2507_W_1423</v>
      </c>
      <c r="AA703" s="101" t="str">
        <f>IF(E703&gt;0,+VLOOKUP($E703,'CODE GENERATOR'!$D:$AC,22,FALSE),0)</f>
        <v>2507_W_1427</v>
      </c>
      <c r="AB703" s="101" t="str">
        <f>IF(E703&gt;0,+VLOOKUP($E703,'CODE GENERATOR'!$D:$AC,23,FALSE),0)</f>
        <v>2507_W_1435</v>
      </c>
      <c r="AC703" s="101" t="str">
        <f>IF(E703&gt;0,+VLOOKUP($E703,'CODE GENERATOR'!$D:$AC,24,FALSE),0)</f>
        <v>Cavaliers_Detay_36839</v>
      </c>
      <c r="AD703" s="101" t="str">
        <f>IF(E703&gt;0,+VLOOKUP($E703,'CODE GENERATOR'!$D:$AC,25,FALSE),0)</f>
        <v>2507_VW_Web_27</v>
      </c>
      <c r="AE703" s="101" t="str">
        <f>IF(E703&gt;0,+VLOOKUP($E703,'CODE GENERATOR'!$D:$AC,26,FALSE),0)</f>
        <v>Cavaliers_Detay_36840</v>
      </c>
      <c r="AF703" s="149" t="str">
        <f>IF($C703&gt;0,$C703&amp;" "&amp;$P703&amp;" "&amp;+VLOOKUP($C703,'STYLE NAMES'!$B:$AC,10,FALSE),"""")</f>
        <v>ALEA GREEN WOMEN'S KNEE GRIP PRO BREECHES</v>
      </c>
      <c r="AG703" s="101" t="str">
        <f>"Enjoy our "&amp;(AF703)&amp;"; "&amp;IF(C703&gt;0,+VLOOKUP($C703,'STYLE NAMES'!$B:$AC,11,FALSE),"")</f>
        <v>Enjoy our ALEA GREEN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703" s="101" t="str">
        <f>IF(C703&gt;0,+VLOOKUP($C703,'STYLE NAMES'!$B:$AC,12,FALSE),"")</f>
        <v>*Italian Premium fabric
*Extra-soft and comfortable technical jersey
*4-way stretch fabric
*Breathable and Quick Dry
*Wrinkle-free and Easy Care
*Knee Grip
Composition:
74% Micro PA /  26% Elasthane</v>
      </c>
      <c r="AI703" s="101" t="str">
        <f>IF(C703&gt;0,+VLOOKUP($C703,'STYLE NAMES'!$B:$AC,13,FALSE),"")</f>
        <v>Machine Wash at 30°C
Mild process
Iron at low temperature
Iron from REVERSE
Do NOT iron on logos or prints
Do not bleach
Do NOT Tumble Dry</v>
      </c>
      <c r="AJ703" s="149" t="str">
        <f>IF($C703&gt;0,$C703&amp;" "&amp;$P703&amp;" "&amp;+VLOOKUP($C703,'STYLE NAMES'!$B:$AC,14,FALSE),"""")</f>
        <v>ALEA GREEN KADIN PRO BİNİCİ PANTOLONU</v>
      </c>
      <c r="AK703" s="149" t="str">
        <f>"Cavalier SanMarco tarafından tasarlanan "&amp;(AJ703)&amp;"; "&amp;IF(C703&gt;0,+VLOOKUP($C703,'STYLE NAMES'!$B:$AC,15,FALSE),"")</f>
        <v>Cavalier SanMarco tarafından tasarlanan ALEA GREEN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703" s="149" t="str">
        <f>IF(C703&gt;0,+VLOOKUP($C703,'STYLE NAMES'!$B:$AC,16,FALSE),"")</f>
        <v>*İtalyan Premium kumaş
*Ekstra yumuşak ve konforlu teknik jarse
*4 yönlü esneme özelliği
*Nefes alabilir ve hızlı kurur
*Kırışmaz ve kolay bakım
*Diz Grip
Bileşimi:
%74 Mikro PA / %26 Elastan</v>
      </c>
      <c r="AM703" s="149" t="str">
        <f>IF(C703&gt;0,+VLOOKUP($C703,'STYLE NAMES'!$B:$AC,17,FALSE),"")</f>
        <v>Makinede 30°C' de Yıkayın
Hassas Yıkama
Ilık ütü yapın
Tersten ütüleyin
Logo ve baskıları ÜTÜLEMEYİN
Çamaşır suyu kullanmayın
Kurutma Makinesinde Kurutmayın</v>
      </c>
      <c r="AN703" s="149" t="str">
        <f>IF($C703&gt;0,$C703&amp;" "&amp;$P703&amp;" "&amp;+VLOOKUP($C703,'STYLE NAMES'!$B:$AC,18,FALSE),"""")</f>
        <v>ALEA GREEN PANTALONI KNEE GRIP PRO DA DONNA</v>
      </c>
      <c r="AO703" s="101" t="str">
        <f>"Disegnato da Cavalier SanMarco "&amp;(AN703)&amp;"; "&amp;IF(C703&gt;0,+VLOOKUP($C703,'STYLE NAMES'!$B:$AC,19,FALSE),"")</f>
        <v>Disegnato da Cavalier SanMarco ALEA GREEN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3" s="101" t="str">
        <f>IF(C703&gt;0,+VLOOKUP($C703,'STYLE NAMES'!$B:$AC,20,FALSE),"")</f>
        <v>*Tessuto premium italiano
*Jersey tecnico extra morbido e confortevole
*Tessuto elasticizzato in 4 direzioni
*Traspirante e ad asciugatura rapida
*Antipiega e facile da curare
*Knee Grip
Composizione:
74% Micro PA / 26% Elastan</v>
      </c>
      <c r="AQ703" s="101" t="str">
        <f>IF(C703&gt;0,+VLOOKUP($C703,'STYLE NAMES'!$B:$AC,21,FALSE),"")</f>
        <v>Lavare in lavatrice a 30°C Ciclo delicato 
Stirare a bassa temperatura
Stirare al rovescio 
Non stirare su loghi o stampe 
Non candeggiare 
Non asciugare in asciugatrice</v>
      </c>
      <c r="AR703" s="101">
        <f>IF(D703&gt;0,+VLOOKUP($C703,'STYLE NAMES'!$B:$AC,22,FALSE),"")</f>
        <v>0</v>
      </c>
      <c r="AS703" s="101">
        <f>IF(E703&gt;0,+VLOOKUP($C703,'STYLE NAMES'!$B:$AC,23,FALSE),"")</f>
        <v>0</v>
      </c>
      <c r="AT703" s="101">
        <f>IF(F703&gt;0,+VLOOKUP($C703,'STYLE NAMES'!$B:$AC,24,FALSE),"")</f>
        <v>0</v>
      </c>
      <c r="AU703" s="101">
        <f>IF(G703&gt;0,+VLOOKUP($C703,'STYLE NAMES'!$B:$AC,25,FALSE),"")</f>
        <v>0</v>
      </c>
      <c r="AV703" s="101" t="str">
        <f>+VLOOKUP($S703,'CODE GENERATOR'!$P:$AM,15,FALSE)</f>
        <v>R.TOPWN_TTS0076_SUP0030LGYLGY</v>
      </c>
      <c r="AW703" s="101" t="str">
        <f>+VLOOKUP($S703,'CODE GENERATOR'!$P:$AM,16,FALSE)</f>
        <v>A.RACUX_BLT0015_BRD0012LGYLGY</v>
      </c>
      <c r="AX703" s="101" t="str">
        <f>+VLOOKUP($S703,'CODE GENERATOR'!$P:$AM,17,FALSE)</f>
        <v>A.RACAU_SOC0018_NYL00003XBST1</v>
      </c>
      <c r="AY703" s="101">
        <f>+VLOOKUP($S703,'CODE GENERATOR'!$P:$AM,18,FALSE)</f>
        <v>0</v>
      </c>
      <c r="AZ703" s="101">
        <f>+VLOOKUP($S703,'CODE GENERATOR'!$P:$AM,19,FALSE)</f>
        <v>0</v>
      </c>
      <c r="BA703" s="101">
        <f>+VLOOKUP($S703,'CODE GENERATOR'!$P:$AM,20,FALSE)</f>
        <v>0</v>
      </c>
      <c r="BB703" s="101">
        <f>+VLOOKUP($S703,'CODE GENERATOR'!$P:$AM,21,FALSE)</f>
        <v>0</v>
      </c>
      <c r="BC703" s="101">
        <f>+VLOOKUP($S703,'CODE GENERATOR'!$P:$AM,22,FALSE)</f>
        <v>0</v>
      </c>
      <c r="BD703" s="101">
        <f>+VLOOKUP($S703,'CODE GENERATOR'!$P:$AM,23,FALSE)</f>
        <v>0</v>
      </c>
      <c r="BE703" s="101">
        <f>+VLOOKUP($S703,'CODE GENERATOR'!$P:$AM,24,FALSE)</f>
        <v>0</v>
      </c>
      <c r="BF703" s="101">
        <f>IF(C703&gt;0,+VLOOKUP(G703,'CATEGORY ID'!$A$1:$L$118,3,FALSE),"")</f>
        <v>30</v>
      </c>
      <c r="BG703" s="101">
        <f>IF(C703&gt;0,+VLOOKUP(H703,'CATEGORY ID'!$D$1:$L$118,3,FALSE),"")</f>
        <v>3</v>
      </c>
      <c r="BH703" s="101">
        <f>IF(C703&gt;0,+VLOOKUP((+H703&amp;I703),'CATEGORY ID'!$H$1:$I$121,2,FALSE),"")</f>
        <v>112</v>
      </c>
      <c r="BJ703" s="101">
        <f>IF(C703&gt;0,IF(COUNTIF('CATEGORY ID'!$K$1:$K$121,+H703&amp;K703) &gt; 0, +VLOOKUP(+H703&amp;K703,'CATEGORY ID'!$K$1:$L$121,2,FALSE),""),"")</f>
        <v>97</v>
      </c>
      <c r="BK703" s="101" t="str">
        <f>IF(C703&gt;0,IF(COUNTIF('CATEGORY ID'!$K$124:$K$165, +VLOOKUP(C703,'STYLE NAMES'!$B:$AE,30,FALSE)) &gt; 0, +VLOOKUP(VLOOKUP(C703,'STYLE NAMES'!$B:$AE,30,FALSE),'CATEGORY ID'!K:M,2,FALSE),""),"")</f>
        <v/>
      </c>
      <c r="BM703" s="101">
        <v>204</v>
      </c>
      <c r="BR703" s="101" t="str" cm="1">
        <f t="array" ref="BR703">IF(C703&gt;0,_xlfn.TEXTJOIN(";", TRUE,_xlfn.UNIQUE(_xlfn._xlws.FILTER(BF703:BQ703,(BF703:BQ703&gt;0)),TRUE,FALSE)),"")&amp;";"&amp;BS703</f>
        <v>30;3;112;97;204;</v>
      </c>
      <c r="BU703" s="106">
        <f>IF(C703&gt;0,+VLOOKUP($C703,'STYLE NAMES'!$B:$AC,26,FALSE),"")</f>
        <v>219.9</v>
      </c>
      <c r="BV703" s="106">
        <f>IF(C703&gt;0,+VLOOKUP($C703,'STYLE NAMES'!$B:$AC,27,FALSE),"")</f>
        <v>12090</v>
      </c>
      <c r="BW703" s="106">
        <f>IF(C703&gt;0,+VLOOKUP($C703,'STYLE NAMES'!$B:$AC,28,FALSE),"")</f>
        <v>252.88499999999999</v>
      </c>
      <c r="BY703"/>
      <c r="BZ703" s="101">
        <v>6</v>
      </c>
      <c r="CA703" s="137">
        <f t="shared" si="46"/>
        <v>1</v>
      </c>
      <c r="CB703" s="137" t="str">
        <f>+VLOOKUP(C703,'[2]STYLES &amp; MODELS MATRIX'!$A:$G,7,FALSE)</f>
        <v>AK</v>
      </c>
      <c r="CC703" s="137" t="str">
        <f>+VLOOKUP(C703,'[1]STYLES &amp; SIZE CHARTS'!$A:$H,8,FALSE)</f>
        <v>WB-BR1</v>
      </c>
      <c r="CD703" s="137">
        <v>1</v>
      </c>
      <c r="CE703" s="205"/>
      <c r="CF703" s="141"/>
    </row>
    <row r="704" spans="1:84" s="101" customFormat="1" ht="12" customHeight="1" x14ac:dyDescent="0.2">
      <c r="A704" s="102">
        <f t="shared" si="44"/>
        <v>8683711007562</v>
      </c>
      <c r="B704" s="101" t="s">
        <v>982</v>
      </c>
      <c r="C704" s="101" t="s">
        <v>1868</v>
      </c>
      <c r="D704" s="101" t="s">
        <v>1899</v>
      </c>
      <c r="E704" s="203" t="s">
        <v>2448</v>
      </c>
      <c r="F704" s="101" t="s">
        <v>2442</v>
      </c>
      <c r="G704" s="101" t="str">
        <f>IF(C704&gt;0,+VLOOKUP($C704,'STYLE NAMES'!$B:$AC,4,FALSE),"")</f>
        <v>RIDER</v>
      </c>
      <c r="H704" s="101" t="str">
        <f>IF(C704&gt;0,+VLOOKUP($C704,'STYLE NAMES'!$B:$AC,5,FALSE),"")</f>
        <v>WOMEN</v>
      </c>
      <c r="I704" s="101" t="str">
        <f>IF(C704&gt;0,+VLOOKUP($C704,'STYLE NAMES'!$B:$AC,6,FALSE),"")</f>
        <v>BOTTOMS</v>
      </c>
      <c r="J704" s="101" t="str">
        <f>IF(C704&gt;0,+VLOOKUP($C704,'STYLE NAMES'!$B:$AC,7,FALSE),"")</f>
        <v>WOMEN</v>
      </c>
      <c r="K704" s="101" t="str">
        <f>IF(C704&gt;0,+VLOOKUP($C704,'STYLE NAMES'!$B:$AC,8,FALSE),"")</f>
        <v>BREECHES</v>
      </c>
      <c r="L704" s="101" t="str">
        <f>IF(E704&gt;0,+VLOOKUP($E704,'CODE GENERATOR'!$D:$T,3,FALSE),"")</f>
        <v>A</v>
      </c>
      <c r="M704" s="101" t="str">
        <f>IF(E704&gt;0,+VLOOKUP($E704,'CODE GENERATOR'!$D:$T,4,FALSE),"")</f>
        <v>TECH JERSEY</v>
      </c>
      <c r="N704" s="101" t="str">
        <f>IF(E704&gt;0,+VLOOKUP($E704,'CODE GENERATOR'!$D:$T,6,FALSE),"")</f>
        <v>GREEN</v>
      </c>
      <c r="O704" s="101" t="str">
        <f>IF(E704&gt;0,+VLOOKUP($E704,'CODE GENERATOR'!$D:$T,7,FALSE),"")</f>
        <v>GREEN</v>
      </c>
      <c r="P704" s="101" t="str">
        <f t="shared" si="45"/>
        <v>GREEN</v>
      </c>
      <c r="Q704" s="104" t="str">
        <f>IF(E704&gt;0,+VLOOKUP($E704,'CODE GENERATOR'!$D:$T,11,FALSE),"")</f>
        <v>R.BOTWN_BRC0067</v>
      </c>
      <c r="R704" s="104" t="str">
        <f>IF(E704&gt;0,+VLOOKUP($E704,'CODE GENERATOR'!$D:$T,12,FALSE),"")</f>
        <v>TJR0027GRNGRN</v>
      </c>
      <c r="S704" s="104" t="str">
        <f>IF(E704&gt;0,+VLOOKUP($E704,'CODE GENERATOR'!$D:$T,13,FALSE),"")</f>
        <v>R.BOTWN_BRC0067_TJR0027GRNGRN</v>
      </c>
      <c r="T704" s="104" t="str">
        <f t="shared" si="43"/>
        <v>R.BOTWN_BRC0067_TJR0027GRNGRN_XL / 42-44</v>
      </c>
      <c r="U704" s="105">
        <v>8683711007562</v>
      </c>
      <c r="V704" s="107" t="str" cm="1">
        <f t="array" ref="V704">_xlfn.TEXTJOIN(";", TRUE, _xlfn.UNIQUE(_xlfn._xlws.FILTER(P$3:P$10029, C$3:C$10029=C704)))</f>
        <v>WHITE;BEIGE;BLACK;NAVY;DARK GRAY;TAUPE;GREEN</v>
      </c>
      <c r="W704" s="107" t="str" cm="1">
        <f t="array" ref="W704">_xlfn.TEXTJOIN(";", TRUE, _xlfn.UNIQUE(_xlfn._xlws.FILTER(F$3:F$10029, C$3:C$10029=C704)))</f>
        <v>XXS / 32-34;XS / 34-36;S / 36-38;M / 38-40;L / 40-42;XL / 42-44</v>
      </c>
      <c r="X704" s="101" t="str">
        <f>IF(E704&gt;0,+VLOOKUP($E704,'CODE GENERATOR'!$D:$AC,19,FALSE),0)</f>
        <v>2507_G_cavalier_ghost_0018</v>
      </c>
      <c r="Y704" s="101" t="str">
        <f>IF(E704&gt;0,+VLOOKUP($E704,'CODE GENERATOR'!$D:$AC,20,FALSE),0)</f>
        <v>2507_G_cavalier_ghost_0019</v>
      </c>
      <c r="Z704" s="101" t="str">
        <f>IF(E704&gt;0,+VLOOKUP($E704,'CODE GENERATOR'!$D:$AC,21,FALSE),0)</f>
        <v>2507_W_1423</v>
      </c>
      <c r="AA704" s="101" t="str">
        <f>IF(E704&gt;0,+VLOOKUP($E704,'CODE GENERATOR'!$D:$AC,22,FALSE),0)</f>
        <v>2507_W_1427</v>
      </c>
      <c r="AB704" s="101" t="str">
        <f>IF(E704&gt;0,+VLOOKUP($E704,'CODE GENERATOR'!$D:$AC,23,FALSE),0)</f>
        <v>2507_W_1435</v>
      </c>
      <c r="AC704" s="101" t="str">
        <f>IF(E704&gt;0,+VLOOKUP($E704,'CODE GENERATOR'!$D:$AC,24,FALSE),0)</f>
        <v>Cavaliers_Detay_36839</v>
      </c>
      <c r="AD704" s="101" t="str">
        <f>IF(E704&gt;0,+VLOOKUP($E704,'CODE GENERATOR'!$D:$AC,25,FALSE),0)</f>
        <v>2507_VW_Web_27</v>
      </c>
      <c r="AE704" s="101" t="str">
        <f>IF(E704&gt;0,+VLOOKUP($E704,'CODE GENERATOR'!$D:$AC,26,FALSE),0)</f>
        <v>Cavaliers_Detay_36840</v>
      </c>
      <c r="AF704" s="149" t="str">
        <f>IF($C704&gt;0,$C704&amp;" "&amp;$P704&amp;" "&amp;+VLOOKUP($C704,'STYLE NAMES'!$B:$AC,10,FALSE),"""")</f>
        <v>ALEA GREEN WOMEN'S KNEE GRIP PRO BREECHES</v>
      </c>
      <c r="AG704" s="101" t="str">
        <f>"Enjoy our "&amp;(AF704)&amp;"; "&amp;IF(C704&gt;0,+VLOOKUP($C704,'STYLE NAMES'!$B:$AC,11,FALSE),"")</f>
        <v>Enjoy our ALEA GREEN WOMEN'S KNEE GRIP PRO BREECHES; 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
      <c r="AH704" s="101" t="str">
        <f>IF(C704&gt;0,+VLOOKUP($C704,'STYLE NAMES'!$B:$AC,12,FALSE),"")</f>
        <v>*Italian Premium fabric
*Extra-soft and comfortable technical jersey
*4-way stretch fabric
*Breathable and Quick Dry
*Wrinkle-free and Easy Care
*Knee Grip
Composition:
74% Micro PA /  26% Elasthane</v>
      </c>
      <c r="AI704" s="101" t="str">
        <f>IF(C704&gt;0,+VLOOKUP($C704,'STYLE NAMES'!$B:$AC,13,FALSE),"")</f>
        <v>Machine Wash at 30°C
Mild process
Iron at low temperature
Iron from REVERSE
Do NOT iron on logos or prints
Do not bleach
Do NOT Tumble Dry</v>
      </c>
      <c r="AJ704" s="149" t="str">
        <f>IF($C704&gt;0,$C704&amp;" "&amp;$P704&amp;" "&amp;+VLOOKUP($C704,'STYLE NAMES'!$B:$AC,14,FALSE),"""")</f>
        <v>ALEA GREEN KADIN PRO BİNİCİ PANTOLONU</v>
      </c>
      <c r="AK704" s="149" t="str">
        <f>"Cavalier SanMarco tarafından tasarlanan "&amp;(AJ704)&amp;"; "&amp;IF(C704&gt;0,+VLOOKUP($C704,'STYLE NAMES'!$B:$AC,15,FALSE),"")</f>
        <v>Cavalier SanMarco tarafından tasarlanan ALEA GREEN KADIN PRO BİNİCİ PANTOLONU; EN İYİ KALİTE İTALYAN KUMAŞLAR İLE İTALYA'DA ÜRETİLMİŞTİR
Profesyonel Seri Binici Pantolonu; oldukça yumuşak mikrofiber kumaştan üretilmiş olup, her branşta tam hareket özgürlüğü sağlayacak şekilde vücuda tam oturur. Yoğun geçen günlerde idealdir. En iyi konfor için dizde grip detayı. Mükemmel uyum için elastik çorapla tamamlanmıştır.</v>
      </c>
      <c r="AL704" s="149" t="str">
        <f>IF(C704&gt;0,+VLOOKUP($C704,'STYLE NAMES'!$B:$AC,16,FALSE),"")</f>
        <v>*İtalyan Premium kumaş
*Ekstra yumuşak ve konforlu teknik jarse
*4 yönlü esneme özelliği
*Nefes alabilir ve hızlı kurur
*Kırışmaz ve kolay bakım
*Diz Grip
Bileşimi:
%74 Mikro PA / %26 Elastan</v>
      </c>
      <c r="AM704" s="149" t="str">
        <f>IF(C704&gt;0,+VLOOKUP($C704,'STYLE NAMES'!$B:$AC,17,FALSE),"")</f>
        <v>Makinede 30°C' de Yıkayın
Hassas Yıkama
Ilık ütü yapın
Tersten ütüleyin
Logo ve baskıları ÜTÜLEMEYİN
Çamaşır suyu kullanmayın
Kurutma Makinesinde Kurutmayın</v>
      </c>
      <c r="AN704" s="149" t="str">
        <f>IF($C704&gt;0,$C704&amp;" "&amp;$P704&amp;" "&amp;+VLOOKUP($C704,'STYLE NAMES'!$B:$AC,18,FALSE),"""")</f>
        <v>ALEA GREEN PANTALONI KNEE GRIP PRO DA DONNA</v>
      </c>
      <c r="AO704" s="101" t="str">
        <f>"Disegnato da Cavalier SanMarco "&amp;(AN704)&amp;"; "&amp;IF(C704&gt;0,+VLOOKUP($C704,'STYLE NAMES'!$B:$AC,19,FALSE),"")</f>
        <v>Disegnato da Cavalier SanMarco ALEA GREEN PANTALONI KNEE GRIP PRO DA DONNA;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4" s="101" t="str">
        <f>IF(C704&gt;0,+VLOOKUP($C704,'STYLE NAMES'!$B:$AC,20,FALSE),"")</f>
        <v>*Tessuto premium italiano
*Jersey tecnico extra morbido e confortevole
*Tessuto elasticizzato in 4 direzioni
*Traspirante e ad asciugatura rapida
*Antipiega e facile da curare
*Knee Grip
Composizione:
74% Micro PA / 26% Elastan</v>
      </c>
      <c r="AQ704" s="101" t="str">
        <f>IF(C704&gt;0,+VLOOKUP($C704,'STYLE NAMES'!$B:$AC,21,FALSE),"")</f>
        <v>Lavare in lavatrice a 30°C Ciclo delicato 
Stirare a bassa temperatura
Stirare al rovescio 
Non stirare su loghi o stampe 
Non candeggiare 
Non asciugare in asciugatrice</v>
      </c>
      <c r="AR704" s="101">
        <f>IF(D704&gt;0,+VLOOKUP($C704,'STYLE NAMES'!$B:$AC,22,FALSE),"")</f>
        <v>0</v>
      </c>
      <c r="AS704" s="101">
        <f>IF(E704&gt;0,+VLOOKUP($C704,'STYLE NAMES'!$B:$AC,23,FALSE),"")</f>
        <v>0</v>
      </c>
      <c r="AT704" s="101">
        <f>IF(F704&gt;0,+VLOOKUP($C704,'STYLE NAMES'!$B:$AC,24,FALSE),"")</f>
        <v>0</v>
      </c>
      <c r="AU704" s="101">
        <f>IF(G704&gt;0,+VLOOKUP($C704,'STYLE NAMES'!$B:$AC,25,FALSE),"")</f>
        <v>0</v>
      </c>
      <c r="AV704" s="101" t="str">
        <f>+VLOOKUP($S704,'CODE GENERATOR'!$P:$AM,15,FALSE)</f>
        <v>R.TOPWN_TTS0076_SUP0030LGYLGY</v>
      </c>
      <c r="AW704" s="101" t="str">
        <f>+VLOOKUP($S704,'CODE GENERATOR'!$P:$AM,16,FALSE)</f>
        <v>A.RACUX_BLT0015_BRD0012LGYLGY</v>
      </c>
      <c r="AX704" s="101" t="str">
        <f>+VLOOKUP($S704,'CODE GENERATOR'!$P:$AM,17,FALSE)</f>
        <v>A.RACAU_SOC0018_NYL00003XBST1</v>
      </c>
      <c r="AY704" s="101">
        <f>+VLOOKUP($S704,'CODE GENERATOR'!$P:$AM,18,FALSE)</f>
        <v>0</v>
      </c>
      <c r="AZ704" s="101">
        <f>+VLOOKUP($S704,'CODE GENERATOR'!$P:$AM,19,FALSE)</f>
        <v>0</v>
      </c>
      <c r="BA704" s="101">
        <f>+VLOOKUP($S704,'CODE GENERATOR'!$P:$AM,20,FALSE)</f>
        <v>0</v>
      </c>
      <c r="BB704" s="101">
        <f>+VLOOKUP($S704,'CODE GENERATOR'!$P:$AM,21,FALSE)</f>
        <v>0</v>
      </c>
      <c r="BC704" s="101">
        <f>+VLOOKUP($S704,'CODE GENERATOR'!$P:$AM,22,FALSE)</f>
        <v>0</v>
      </c>
      <c r="BD704" s="101">
        <f>+VLOOKUP($S704,'CODE GENERATOR'!$P:$AM,23,FALSE)</f>
        <v>0</v>
      </c>
      <c r="BE704" s="101">
        <f>+VLOOKUP($S704,'CODE GENERATOR'!$P:$AM,24,FALSE)</f>
        <v>0</v>
      </c>
      <c r="BF704" s="101">
        <f>IF(C704&gt;0,+VLOOKUP(G704,'CATEGORY ID'!$A$1:$L$118,3,FALSE),"")</f>
        <v>30</v>
      </c>
      <c r="BG704" s="101">
        <f>IF(C704&gt;0,+VLOOKUP(H704,'CATEGORY ID'!$D$1:$L$118,3,FALSE),"")</f>
        <v>3</v>
      </c>
      <c r="BH704" s="101">
        <f>IF(C704&gt;0,+VLOOKUP((+H704&amp;I704),'CATEGORY ID'!$H$1:$I$121,2,FALSE),"")</f>
        <v>112</v>
      </c>
      <c r="BJ704" s="101">
        <f>IF(C704&gt;0,IF(COUNTIF('CATEGORY ID'!$K$1:$K$121,+H704&amp;K704) &gt; 0, +VLOOKUP(+H704&amp;K704,'CATEGORY ID'!$K$1:$L$121,2,FALSE),""),"")</f>
        <v>97</v>
      </c>
      <c r="BK704" s="101" t="str">
        <f>IF(C704&gt;0,IF(COUNTIF('CATEGORY ID'!$K$124:$K$165, +VLOOKUP(C704,'STYLE NAMES'!$B:$AE,30,FALSE)) &gt; 0, +VLOOKUP(VLOOKUP(C704,'STYLE NAMES'!$B:$AE,30,FALSE),'CATEGORY ID'!K:M,2,FALSE),""),"")</f>
        <v/>
      </c>
      <c r="BM704" s="101">
        <v>204</v>
      </c>
      <c r="BR704" s="101" t="str" cm="1">
        <f t="array" ref="BR704">IF(C704&gt;0,_xlfn.TEXTJOIN(";", TRUE,_xlfn.UNIQUE(_xlfn._xlws.FILTER(BF704:BQ704,(BF704:BQ704&gt;0)),TRUE,FALSE)),"")&amp;";"&amp;BS704</f>
        <v>30;3;112;97;204;</v>
      </c>
      <c r="BU704" s="106">
        <f>IF(C704&gt;0,+VLOOKUP($C704,'STYLE NAMES'!$B:$AC,26,FALSE),"")</f>
        <v>219.9</v>
      </c>
      <c r="BV704" s="106">
        <f>IF(C704&gt;0,+VLOOKUP($C704,'STYLE NAMES'!$B:$AC,27,FALSE),"")</f>
        <v>12090</v>
      </c>
      <c r="BW704" s="106">
        <f>IF(C704&gt;0,+VLOOKUP($C704,'STYLE NAMES'!$B:$AC,28,FALSE),"")</f>
        <v>252.88499999999999</v>
      </c>
      <c r="BY704"/>
      <c r="BZ704" s="101">
        <v>5</v>
      </c>
      <c r="CA704" s="137">
        <f t="shared" si="46"/>
        <v>1</v>
      </c>
      <c r="CB704" s="137" t="str">
        <f>+VLOOKUP(C704,'[2]STYLES &amp; MODELS MATRIX'!$A:$G,7,FALSE)</f>
        <v>AK</v>
      </c>
      <c r="CC704" s="137" t="str">
        <f>+VLOOKUP(C704,'[1]STYLES &amp; SIZE CHARTS'!$A:$H,8,FALSE)</f>
        <v>WB-BR1</v>
      </c>
      <c r="CD704" s="137">
        <v>1</v>
      </c>
      <c r="CE704" s="205"/>
      <c r="CF704" s="141"/>
    </row>
    <row r="705" spans="1:84" s="101" customFormat="1" ht="12" customHeight="1" x14ac:dyDescent="0.2">
      <c r="A705" s="102">
        <f t="shared" si="44"/>
        <v>8683711007579</v>
      </c>
      <c r="B705" s="101" t="s">
        <v>983</v>
      </c>
      <c r="C705" s="101" t="s">
        <v>1867</v>
      </c>
      <c r="D705" s="101" t="s">
        <v>1900</v>
      </c>
      <c r="E705" s="203" t="s">
        <v>2449</v>
      </c>
      <c r="F705" s="101" t="s">
        <v>2352</v>
      </c>
      <c r="G705" s="101" t="str">
        <f>IF(C705&gt;0,+VLOOKUP($C705,'STYLE NAMES'!$B:$AC,4,FALSE),"")</f>
        <v>RIDER</v>
      </c>
      <c r="H705" s="101" t="str">
        <f>IF(C705&gt;0,+VLOOKUP($C705,'STYLE NAMES'!$B:$AC,5,FALSE),"")</f>
        <v>JUNIOR</v>
      </c>
      <c r="I705" s="101" t="str">
        <f>IF(C705&gt;0,+VLOOKUP($C705,'STYLE NAMES'!$B:$AC,6,FALSE),"")</f>
        <v>BOTTOMS</v>
      </c>
      <c r="J705" s="101" t="str">
        <f>IF(C705&gt;0,+VLOOKUP($C705,'STYLE NAMES'!$B:$AC,7,FALSE),"")</f>
        <v>KIDS UNISEX</v>
      </c>
      <c r="K705" s="101" t="str">
        <f>IF(C705&gt;0,+VLOOKUP($C705,'STYLE NAMES'!$B:$AC,8,FALSE),"")</f>
        <v>BREECHES</v>
      </c>
      <c r="L705" s="101" t="str">
        <f>IF(E705&gt;0,+VLOOKUP($E705,'CODE GENERATOR'!$D:$T,3,FALSE),"")</f>
        <v>A</v>
      </c>
      <c r="M705" s="101" t="str">
        <f>IF(E705&gt;0,+VLOOKUP($E705,'CODE GENERATOR'!$D:$T,4,FALSE),"")</f>
        <v>TECH JERSEY</v>
      </c>
      <c r="N705" s="101" t="str">
        <f>IF(E705&gt;0,+VLOOKUP($E705,'CODE GENERATOR'!$D:$T,6,FALSE),"")</f>
        <v>WHITE</v>
      </c>
      <c r="O705" s="101" t="str">
        <f>IF(E705&gt;0,+VLOOKUP($E705,'CODE GENERATOR'!$D:$T,7,FALSE),"")</f>
        <v>WHITE</v>
      </c>
      <c r="P705" s="101" t="str">
        <f t="shared" si="45"/>
        <v>WHITE</v>
      </c>
      <c r="Q705" s="104" t="str">
        <f>IF(E705&gt;0,+VLOOKUP($E705,'CODE GENERATOR'!$D:$T,11,FALSE),"")</f>
        <v>R.BOTKU_BRC0068</v>
      </c>
      <c r="R705" s="104" t="str">
        <f>IF(E705&gt;0,+VLOOKUP($E705,'CODE GENERATOR'!$D:$T,12,FALSE),"")</f>
        <v>TJR0029WHTWHT</v>
      </c>
      <c r="S705" s="104" t="str">
        <f>IF(E705&gt;0,+VLOOKUP($E705,'CODE GENERATOR'!$D:$T,13,FALSE),"")</f>
        <v>R.BOTKU_BRC0068_TJR0029WHTWHT</v>
      </c>
      <c r="T705" s="104" t="str">
        <f t="shared" si="43"/>
        <v>R.BOTKU_BRC0068_TJR0029WHTWHT_6-7 Y</v>
      </c>
      <c r="U705" s="105">
        <v>8683711007579</v>
      </c>
      <c r="V705" s="107" t="str" cm="1">
        <f t="array" ref="V705">_xlfn.TEXTJOIN(";", TRUE, _xlfn.UNIQUE(_xlfn._xlws.FILTER(P$3:P$10029, C$3:C$10029=C705)))</f>
        <v>WHITE;BLACK;NAVY</v>
      </c>
      <c r="W705" s="107" t="str" cm="1">
        <f t="array" ref="W705">_xlfn.TEXTJOIN(";", TRUE, _xlfn.UNIQUE(_xlfn._xlws.FILTER(F$3:F$10029, C$3:C$10029=C705)))</f>
        <v>6-7 Y;8-9 Y;10-11 Y;12-13 Y;14-15 Y</v>
      </c>
      <c r="X705" s="101" t="str">
        <f>IF(E705&gt;0,+VLOOKUP($E705,'CODE GENERATOR'!$D:$AC,19,FALSE),0)</f>
        <v>CavalierSanmarco_27.01.2026_0390</v>
      </c>
      <c r="Y705" s="101" t="str">
        <f>IF(E705&gt;0,+VLOOKUP($E705,'CODE GENERATOR'!$D:$AC,20,FALSE),0)</f>
        <v>CavalierSanmarco_27.01.2026_0391</v>
      </c>
      <c r="Z705" s="101" t="str">
        <f>IF(E705&gt;0,+VLOOKUP($E705,'CODE GENERATOR'!$D:$AC,21,FALSE),0)</f>
        <v/>
      </c>
      <c r="AA705" s="101" t="str">
        <f>IF(E705&gt;0,+VLOOKUP($E705,'CODE GENERATOR'!$D:$AC,22,FALSE),0)</f>
        <v/>
      </c>
      <c r="AB705" s="101" t="str">
        <f>IF(E705&gt;0,+VLOOKUP($E705,'CODE GENERATOR'!$D:$AC,23,FALSE),0)</f>
        <v/>
      </c>
      <c r="AC705" s="101" t="str">
        <f>IF(E705&gt;0,+VLOOKUP($E705,'CODE GENERATOR'!$D:$AC,24,FALSE),0)</f>
        <v/>
      </c>
      <c r="AD705" s="101" t="str">
        <f>IF(E705&gt;0,+VLOOKUP($E705,'CODE GENERATOR'!$D:$AC,25,FALSE),0)</f>
        <v/>
      </c>
      <c r="AE705" s="101" t="str">
        <f>IF(E705&gt;0,+VLOOKUP($E705,'CODE GENERATOR'!$D:$AC,26,FALSE),0)</f>
        <v/>
      </c>
      <c r="AF705" s="149" t="str">
        <f>IF($C705&gt;0,$C705&amp;" "&amp;$P705&amp;" "&amp;+VLOOKUP($C705,'STYLE NAMES'!$B:$AC,10,FALSE),"""")</f>
        <v>ATLANTIS WHITE KID'S UNISEX KNEE GRIP PRO BREECHES</v>
      </c>
      <c r="AG705" s="101" t="str">
        <f>"Enjoy our "&amp;(AF705)&amp;"; "&amp;IF(C705&gt;0,+VLOOKUP($C705,'STYLE NAMES'!$B:$AC,11,FALSE),"")</f>
        <v>Enjoy our ATLANTIS WHITE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05" s="101" t="str">
        <f>IF(C705&gt;0,+VLOOKUP($C705,'STYLE NAMES'!$B:$AC,12,FALSE),"")</f>
        <v>*Italian Premium fabric
*Extra-soft and comfortable technical jersey
*4-way stretch fabric
*Breathable and Quick Dry
*Wrinkle-free and Easy Care
*Knee Grip
Composition:
74% Micro PA /  26% Elasthane</v>
      </c>
      <c r="AI705" s="101" t="str">
        <f>IF(C705&gt;0,+VLOOKUP($C705,'STYLE NAMES'!$B:$AC,13,FALSE),"")</f>
        <v>Machine Wash at 30°C
Mild process
Iron at low temperature
Iron from REVERSE
Do NOT iron on logos or prints
Do not bleach
Do NOT Tumble Dry</v>
      </c>
      <c r="AJ705" s="149" t="str">
        <f>IF($C705&gt;0,$C705&amp;" "&amp;$P705&amp;" "&amp;+VLOOKUP($C705,'STYLE NAMES'!$B:$AC,14,FALSE),"""")</f>
        <v>ATLANTIS WHITE ÇOCUK UNISEX BİNİCİ PANTOLONU</v>
      </c>
      <c r="AK705" s="149" t="str">
        <f>"Cavalier SanMarco tarafından tasarlanan "&amp;(AJ705)&amp;"; "&amp;IF(C705&gt;0,+VLOOKUP($C705,'STYLE NAMES'!$B:$AC,15,FALSE),"")</f>
        <v>Cavalier SanMarco tarafından tasarlanan ATLANTIS WHITE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05" s="149" t="str">
        <f>IF(C705&gt;0,+VLOOKUP($C705,'STYLE NAMES'!$B:$AC,16,FALSE),"")</f>
        <v>*İtalyan Premium kumaş
*Ekstra yumuşak ve konforlu teknik jarse
*4 yönlü esneme özelliği
*Nefes alabilir ve hızlı kurur
*Kırışmaz ve kolay bakım
*Diz Grip
Bileşimi:
%74 Mikro PA / %26 Elastan</v>
      </c>
      <c r="AM705" s="149" t="str">
        <f>IF(C705&gt;0,+VLOOKUP($C705,'STYLE NAMES'!$B:$AC,17,FALSE),"")</f>
        <v>Makinede 30°C' de Yıkayın
Hassas Yıkama
Ilık ütü yapın
Tersten ütüleyin
Logo ve baskıları ÜTÜLEMEYİN
Çamaşır suyu kullanmayın
Kurutma Makinesinde Kurutmayın</v>
      </c>
      <c r="AN705" s="149" t="str">
        <f>IF($C705&gt;0,$C705&amp;" "&amp;$P705&amp;" "&amp;+VLOOKUP($C705,'STYLE NAMES'!$B:$AC,18,FALSE),"""")</f>
        <v>ATLANTIS WHITE PANTALONI KNEE GRIP PRO JUNIOR</v>
      </c>
      <c r="AO705" s="101" t="str">
        <f>"Disegnato da Cavalier SanMarco "&amp;(AN705)&amp;"; "&amp;IF(C705&gt;0,+VLOOKUP($C705,'STYLE NAMES'!$B:$AC,19,FALSE),"")</f>
        <v>Disegnato da Cavalier SanMarco ATLANTIS WHITE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5" s="101" t="str">
        <f>IF(C705&gt;0,+VLOOKUP($C705,'STYLE NAMES'!$B:$AC,20,FALSE),"")</f>
        <v>*Tessuto premium italiano
*Jersey tecnico extra morbido e confortevole
*Tessuto elasticizzato in 4 direzioni
*Traspirante e ad asciugatura rapida
*Antipiega e facile da curare
*Knee Grip
Composizione:
74% Micro PA / 26% Elastan</v>
      </c>
      <c r="AQ705" s="101" t="str">
        <f>IF(C705&gt;0,+VLOOKUP($C705,'STYLE NAMES'!$B:$AC,21,FALSE),"")</f>
        <v>Lavare in lavatrice a 30°C Ciclo delicato 
Stirare a bassa temperatura
Stirare al rovescio 
Non stirare su loghi o stampe 
Non candeggiare 
Non asciugare in asciugatrice</v>
      </c>
      <c r="AR705" s="101">
        <f>IF(D705&gt;0,+VLOOKUP($C705,'STYLE NAMES'!$B:$AC,22,FALSE),"")</f>
        <v>0</v>
      </c>
      <c r="AS705" s="101">
        <f>IF(E705&gt;0,+VLOOKUP($C705,'STYLE NAMES'!$B:$AC,23,FALSE),"")</f>
        <v>0</v>
      </c>
      <c r="AT705" s="101">
        <f>IF(F705&gt;0,+VLOOKUP($C705,'STYLE NAMES'!$B:$AC,24,FALSE),"")</f>
        <v>0</v>
      </c>
      <c r="AU705" s="101">
        <f>IF(G705&gt;0,+VLOOKUP($C705,'STYLE NAMES'!$B:$AC,25,FALSE),"")</f>
        <v>0</v>
      </c>
      <c r="AV705" s="101">
        <f>+VLOOKUP($S705,'CODE GENERATOR'!$P:$AM,15,FALSE)</f>
        <v>0</v>
      </c>
      <c r="AW705" s="101">
        <f>+VLOOKUP($S705,'CODE GENERATOR'!$P:$AM,16,FALSE)</f>
        <v>0</v>
      </c>
      <c r="AX705" s="101">
        <f>+VLOOKUP($S705,'CODE GENERATOR'!$P:$AM,17,FALSE)</f>
        <v>0</v>
      </c>
      <c r="AY705" s="101">
        <f>+VLOOKUP($S705,'CODE GENERATOR'!$P:$AM,18,FALSE)</f>
        <v>0</v>
      </c>
      <c r="AZ705" s="101">
        <f>+VLOOKUP($S705,'CODE GENERATOR'!$P:$AM,19,FALSE)</f>
        <v>0</v>
      </c>
      <c r="BA705" s="101">
        <f>+VLOOKUP($S705,'CODE GENERATOR'!$P:$AM,20,FALSE)</f>
        <v>0</v>
      </c>
      <c r="BB705" s="101">
        <f>+VLOOKUP($S705,'CODE GENERATOR'!$P:$AM,21,FALSE)</f>
        <v>0</v>
      </c>
      <c r="BC705" s="101">
        <f>+VLOOKUP($S705,'CODE GENERATOR'!$P:$AM,22,FALSE)</f>
        <v>0</v>
      </c>
      <c r="BD705" s="101">
        <f>+VLOOKUP($S705,'CODE GENERATOR'!$P:$AM,23,FALSE)</f>
        <v>0</v>
      </c>
      <c r="BE705" s="101">
        <f>+VLOOKUP($S705,'CODE GENERATOR'!$P:$AM,24,FALSE)</f>
        <v>0</v>
      </c>
      <c r="BF705" s="101">
        <f>IF(C705&gt;0,+VLOOKUP(G705,'CATEGORY ID'!$A$1:$L$118,3,FALSE),"")</f>
        <v>30</v>
      </c>
      <c r="BG705" s="101">
        <f>IF(C705&gt;0,+VLOOKUP(H705,'CATEGORY ID'!$D$1:$L$118,3,FALSE),"")</f>
        <v>4</v>
      </c>
      <c r="BH705" s="101">
        <f>IF(C705&gt;0,+VLOOKUP((+H705&amp;I705),'CATEGORY ID'!$H$1:$I$121,2,FALSE),"")</f>
        <v>113</v>
      </c>
      <c r="BJ705" s="101">
        <f>IF(C705&gt;0,IF(COUNTIF('CATEGORY ID'!$K$1:$K$121,+H705&amp;K705) &gt; 0, +VLOOKUP(+H705&amp;K705,'CATEGORY ID'!$K$1:$L$121,2,FALSE),""),"")</f>
        <v>100</v>
      </c>
      <c r="BK705" s="101" t="str">
        <f>IF(C705&gt;0,IF(COUNTIF('CATEGORY ID'!$K$124:$K$165, +VLOOKUP(C705,'STYLE NAMES'!$B:$AE,30,FALSE)) &gt; 0, +VLOOKUP(VLOOKUP(C705,'STYLE NAMES'!$B:$AE,30,FALSE),'CATEGORY ID'!K:M,2,FALSE),""),"")</f>
        <v/>
      </c>
      <c r="BM705" s="101">
        <v>204</v>
      </c>
      <c r="BR705" s="101" t="str" cm="1">
        <f t="array" ref="BR705">IF(C705&gt;0,_xlfn.TEXTJOIN(";", TRUE,_xlfn.UNIQUE(_xlfn._xlws.FILTER(BF705:BQ705,(BF705:BQ705&gt;0)),TRUE,FALSE)),"")&amp;";"&amp;BS705</f>
        <v>30;4;113;100;204;</v>
      </c>
      <c r="BU705" s="106">
        <f>IF(C705&gt;0,+VLOOKUP($C705,'STYLE NAMES'!$B:$AC,26,FALSE),"")</f>
        <v>159.9</v>
      </c>
      <c r="BV705" s="106">
        <f>IF(C705&gt;0,+VLOOKUP($C705,'STYLE NAMES'!$B:$AC,27,FALSE),"")</f>
        <v>8790</v>
      </c>
      <c r="BW705" s="106">
        <f>IF(C705&gt;0,+VLOOKUP($C705,'STYLE NAMES'!$B:$AC,28,FALSE),"")</f>
        <v>183.88499999999999</v>
      </c>
      <c r="BY705"/>
      <c r="BZ705" s="101">
        <v>8</v>
      </c>
      <c r="CA705" s="137">
        <f t="shared" si="46"/>
        <v>1</v>
      </c>
      <c r="CB705" s="137">
        <f>+VLOOKUP(C705,'[2]STYLES &amp; MODELS MATRIX'!$A:$G,7,FALSE)</f>
        <v>0</v>
      </c>
      <c r="CC705" s="137" t="str">
        <f>+VLOOKUP(C705,'[1]STYLES &amp; SIZE CHARTS'!$A:$H,8,FALSE)</f>
        <v>JB-UB1</v>
      </c>
      <c r="CD705" s="137">
        <v>1</v>
      </c>
      <c r="CE705" s="205"/>
      <c r="CF705" s="141"/>
    </row>
    <row r="706" spans="1:84" s="101" customFormat="1" ht="12" customHeight="1" x14ac:dyDescent="0.2">
      <c r="A706" s="102">
        <f t="shared" si="44"/>
        <v>8683711007586</v>
      </c>
      <c r="B706" s="101" t="s">
        <v>983</v>
      </c>
      <c r="C706" s="101" t="s">
        <v>1867</v>
      </c>
      <c r="D706" s="101" t="s">
        <v>1900</v>
      </c>
      <c r="E706" s="203" t="s">
        <v>2449</v>
      </c>
      <c r="F706" s="101" t="s">
        <v>2353</v>
      </c>
      <c r="G706" s="101" t="str">
        <f>IF(C706&gt;0,+VLOOKUP($C706,'STYLE NAMES'!$B:$AC,4,FALSE),"")</f>
        <v>RIDER</v>
      </c>
      <c r="H706" s="101" t="str">
        <f>IF(C706&gt;0,+VLOOKUP($C706,'STYLE NAMES'!$B:$AC,5,FALSE),"")</f>
        <v>JUNIOR</v>
      </c>
      <c r="I706" s="101" t="str">
        <f>IF(C706&gt;0,+VLOOKUP($C706,'STYLE NAMES'!$B:$AC,6,FALSE),"")</f>
        <v>BOTTOMS</v>
      </c>
      <c r="J706" s="101" t="str">
        <f>IF(C706&gt;0,+VLOOKUP($C706,'STYLE NAMES'!$B:$AC,7,FALSE),"")</f>
        <v>KIDS UNISEX</v>
      </c>
      <c r="K706" s="101" t="str">
        <f>IF(C706&gt;0,+VLOOKUP($C706,'STYLE NAMES'!$B:$AC,8,FALSE),"")</f>
        <v>BREECHES</v>
      </c>
      <c r="L706" s="101" t="str">
        <f>IF(E706&gt;0,+VLOOKUP($E706,'CODE GENERATOR'!$D:$T,3,FALSE),"")</f>
        <v>A</v>
      </c>
      <c r="M706" s="101" t="str">
        <f>IF(E706&gt;0,+VLOOKUP($E706,'CODE GENERATOR'!$D:$T,4,FALSE),"")</f>
        <v>TECH JERSEY</v>
      </c>
      <c r="N706" s="101" t="str">
        <f>IF(E706&gt;0,+VLOOKUP($E706,'CODE GENERATOR'!$D:$T,6,FALSE),"")</f>
        <v>WHITE</v>
      </c>
      <c r="O706" s="101" t="str">
        <f>IF(E706&gt;0,+VLOOKUP($E706,'CODE GENERATOR'!$D:$T,7,FALSE),"")</f>
        <v>WHITE</v>
      </c>
      <c r="P706" s="101" t="str">
        <f t="shared" si="45"/>
        <v>WHITE</v>
      </c>
      <c r="Q706" s="104" t="str">
        <f>IF(E706&gt;0,+VLOOKUP($E706,'CODE GENERATOR'!$D:$T,11,FALSE),"")</f>
        <v>R.BOTKU_BRC0068</v>
      </c>
      <c r="R706" s="104" t="str">
        <f>IF(E706&gt;0,+VLOOKUP($E706,'CODE GENERATOR'!$D:$T,12,FALSE),"")</f>
        <v>TJR0029WHTWHT</v>
      </c>
      <c r="S706" s="104" t="str">
        <f>IF(E706&gt;0,+VLOOKUP($E706,'CODE GENERATOR'!$D:$T,13,FALSE),"")</f>
        <v>R.BOTKU_BRC0068_TJR0029WHTWHT</v>
      </c>
      <c r="T706" s="104" t="str">
        <f t="shared" ref="T706:T769" si="47">+S706&amp;"_"&amp;F706</f>
        <v>R.BOTKU_BRC0068_TJR0029WHTWHT_8-9 Y</v>
      </c>
      <c r="U706" s="105">
        <v>8683711007586</v>
      </c>
      <c r="V706" s="107" t="str" cm="1">
        <f t="array" ref="V706">_xlfn.TEXTJOIN(";", TRUE, _xlfn.UNIQUE(_xlfn._xlws.FILTER(P$3:P$10029, C$3:C$10029=C706)))</f>
        <v>WHITE;BLACK;NAVY</v>
      </c>
      <c r="W706" s="107" t="str" cm="1">
        <f t="array" ref="W706">_xlfn.TEXTJOIN(";", TRUE, _xlfn.UNIQUE(_xlfn._xlws.FILTER(F$3:F$10029, C$3:C$10029=C706)))</f>
        <v>6-7 Y;8-9 Y;10-11 Y;12-13 Y;14-15 Y</v>
      </c>
      <c r="X706" s="101" t="str">
        <f>IF(E706&gt;0,+VLOOKUP($E706,'CODE GENERATOR'!$D:$AC,19,FALSE),0)</f>
        <v>CavalierSanmarco_27.01.2026_0390</v>
      </c>
      <c r="Y706" s="101" t="str">
        <f>IF(E706&gt;0,+VLOOKUP($E706,'CODE GENERATOR'!$D:$AC,20,FALSE),0)</f>
        <v>CavalierSanmarco_27.01.2026_0391</v>
      </c>
      <c r="Z706" s="101" t="str">
        <f>IF(E706&gt;0,+VLOOKUP($E706,'CODE GENERATOR'!$D:$AC,21,FALSE),0)</f>
        <v/>
      </c>
      <c r="AA706" s="101" t="str">
        <f>IF(E706&gt;0,+VLOOKUP($E706,'CODE GENERATOR'!$D:$AC,22,FALSE),0)</f>
        <v/>
      </c>
      <c r="AB706" s="101" t="str">
        <f>IF(E706&gt;0,+VLOOKUP($E706,'CODE GENERATOR'!$D:$AC,23,FALSE),0)</f>
        <v/>
      </c>
      <c r="AC706" s="101" t="str">
        <f>IF(E706&gt;0,+VLOOKUP($E706,'CODE GENERATOR'!$D:$AC,24,FALSE),0)</f>
        <v/>
      </c>
      <c r="AD706" s="101" t="str">
        <f>IF(E706&gt;0,+VLOOKUP($E706,'CODE GENERATOR'!$D:$AC,25,FALSE),0)</f>
        <v/>
      </c>
      <c r="AE706" s="101" t="str">
        <f>IF(E706&gt;0,+VLOOKUP($E706,'CODE GENERATOR'!$D:$AC,26,FALSE),0)</f>
        <v/>
      </c>
      <c r="AF706" s="149" t="str">
        <f>IF($C706&gt;0,$C706&amp;" "&amp;$P706&amp;" "&amp;+VLOOKUP($C706,'STYLE NAMES'!$B:$AC,10,FALSE),"""")</f>
        <v>ATLANTIS WHITE KID'S UNISEX KNEE GRIP PRO BREECHES</v>
      </c>
      <c r="AG706" s="101" t="str">
        <f>"Enjoy our "&amp;(AF706)&amp;"; "&amp;IF(C706&gt;0,+VLOOKUP($C706,'STYLE NAMES'!$B:$AC,11,FALSE),"")</f>
        <v>Enjoy our ATLANTIS WHITE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06" s="101" t="str">
        <f>IF(C706&gt;0,+VLOOKUP($C706,'STYLE NAMES'!$B:$AC,12,FALSE),"")</f>
        <v>*Italian Premium fabric
*Extra-soft and comfortable technical jersey
*4-way stretch fabric
*Breathable and Quick Dry
*Wrinkle-free and Easy Care
*Knee Grip
Composition:
74% Micro PA /  26% Elasthane</v>
      </c>
      <c r="AI706" s="101" t="str">
        <f>IF(C706&gt;0,+VLOOKUP($C706,'STYLE NAMES'!$B:$AC,13,FALSE),"")</f>
        <v>Machine Wash at 30°C
Mild process
Iron at low temperature
Iron from REVERSE
Do NOT iron on logos or prints
Do not bleach
Do NOT Tumble Dry</v>
      </c>
      <c r="AJ706" s="149" t="str">
        <f>IF($C706&gt;0,$C706&amp;" "&amp;$P706&amp;" "&amp;+VLOOKUP($C706,'STYLE NAMES'!$B:$AC,14,FALSE),"""")</f>
        <v>ATLANTIS WHITE ÇOCUK UNISEX BİNİCİ PANTOLONU</v>
      </c>
      <c r="AK706" s="149" t="str">
        <f>"Cavalier SanMarco tarafından tasarlanan "&amp;(AJ706)&amp;"; "&amp;IF(C706&gt;0,+VLOOKUP($C706,'STYLE NAMES'!$B:$AC,15,FALSE),"")</f>
        <v>Cavalier SanMarco tarafından tasarlanan ATLANTIS WHITE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06" s="149" t="str">
        <f>IF(C706&gt;0,+VLOOKUP($C706,'STYLE NAMES'!$B:$AC,16,FALSE),"")</f>
        <v>*İtalyan Premium kumaş
*Ekstra yumuşak ve konforlu teknik jarse
*4 yönlü esneme özelliği
*Nefes alabilir ve hızlı kurur
*Kırışmaz ve kolay bakım
*Diz Grip
Bileşimi:
%74 Mikro PA / %26 Elastan</v>
      </c>
      <c r="AM706" s="149" t="str">
        <f>IF(C706&gt;0,+VLOOKUP($C706,'STYLE NAMES'!$B:$AC,17,FALSE),"")</f>
        <v>Makinede 30°C' de Yıkayın
Hassas Yıkama
Ilık ütü yapın
Tersten ütüleyin
Logo ve baskıları ÜTÜLEMEYİN
Çamaşır suyu kullanmayın
Kurutma Makinesinde Kurutmayın</v>
      </c>
      <c r="AN706" s="149" t="str">
        <f>IF($C706&gt;0,$C706&amp;" "&amp;$P706&amp;" "&amp;+VLOOKUP($C706,'STYLE NAMES'!$B:$AC,18,FALSE),"""")</f>
        <v>ATLANTIS WHITE PANTALONI KNEE GRIP PRO JUNIOR</v>
      </c>
      <c r="AO706" s="101" t="str">
        <f>"Disegnato da Cavalier SanMarco "&amp;(AN706)&amp;"; "&amp;IF(C706&gt;0,+VLOOKUP($C706,'STYLE NAMES'!$B:$AC,19,FALSE),"")</f>
        <v>Disegnato da Cavalier SanMarco ATLANTIS WHITE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6" s="101" t="str">
        <f>IF(C706&gt;0,+VLOOKUP($C706,'STYLE NAMES'!$B:$AC,20,FALSE),"")</f>
        <v>*Tessuto premium italiano
*Jersey tecnico extra morbido e confortevole
*Tessuto elasticizzato in 4 direzioni
*Traspirante e ad asciugatura rapida
*Antipiega e facile da curare
*Knee Grip
Composizione:
74% Micro PA / 26% Elastan</v>
      </c>
      <c r="AQ706" s="101" t="str">
        <f>IF(C706&gt;0,+VLOOKUP($C706,'STYLE NAMES'!$B:$AC,21,FALSE),"")</f>
        <v>Lavare in lavatrice a 30°C Ciclo delicato 
Stirare a bassa temperatura
Stirare al rovescio 
Non stirare su loghi o stampe 
Non candeggiare 
Non asciugare in asciugatrice</v>
      </c>
      <c r="AR706" s="101">
        <f>IF(D706&gt;0,+VLOOKUP($C706,'STYLE NAMES'!$B:$AC,22,FALSE),"")</f>
        <v>0</v>
      </c>
      <c r="AS706" s="101">
        <f>IF(E706&gt;0,+VLOOKUP($C706,'STYLE NAMES'!$B:$AC,23,FALSE),"")</f>
        <v>0</v>
      </c>
      <c r="AT706" s="101">
        <f>IF(F706&gt;0,+VLOOKUP($C706,'STYLE NAMES'!$B:$AC,24,FALSE),"")</f>
        <v>0</v>
      </c>
      <c r="AU706" s="101">
        <f>IF(G706&gt;0,+VLOOKUP($C706,'STYLE NAMES'!$B:$AC,25,FALSE),"")</f>
        <v>0</v>
      </c>
      <c r="AV706" s="101">
        <f>+VLOOKUP($S706,'CODE GENERATOR'!$P:$AM,15,FALSE)</f>
        <v>0</v>
      </c>
      <c r="AW706" s="101">
        <f>+VLOOKUP($S706,'CODE GENERATOR'!$P:$AM,16,FALSE)</f>
        <v>0</v>
      </c>
      <c r="AX706" s="101">
        <f>+VLOOKUP($S706,'CODE GENERATOR'!$P:$AM,17,FALSE)</f>
        <v>0</v>
      </c>
      <c r="AY706" s="101">
        <f>+VLOOKUP($S706,'CODE GENERATOR'!$P:$AM,18,FALSE)</f>
        <v>0</v>
      </c>
      <c r="AZ706" s="101">
        <f>+VLOOKUP($S706,'CODE GENERATOR'!$P:$AM,19,FALSE)</f>
        <v>0</v>
      </c>
      <c r="BA706" s="101">
        <f>+VLOOKUP($S706,'CODE GENERATOR'!$P:$AM,20,FALSE)</f>
        <v>0</v>
      </c>
      <c r="BB706" s="101">
        <f>+VLOOKUP($S706,'CODE GENERATOR'!$P:$AM,21,FALSE)</f>
        <v>0</v>
      </c>
      <c r="BC706" s="101">
        <f>+VLOOKUP($S706,'CODE GENERATOR'!$P:$AM,22,FALSE)</f>
        <v>0</v>
      </c>
      <c r="BD706" s="101">
        <f>+VLOOKUP($S706,'CODE GENERATOR'!$P:$AM,23,FALSE)</f>
        <v>0</v>
      </c>
      <c r="BE706" s="101">
        <f>+VLOOKUP($S706,'CODE GENERATOR'!$P:$AM,24,FALSE)</f>
        <v>0</v>
      </c>
      <c r="BF706" s="101">
        <f>IF(C706&gt;0,+VLOOKUP(G706,'CATEGORY ID'!$A$1:$L$118,3,FALSE),"")</f>
        <v>30</v>
      </c>
      <c r="BG706" s="101">
        <f>IF(C706&gt;0,+VLOOKUP(H706,'CATEGORY ID'!$D$1:$L$118,3,FALSE),"")</f>
        <v>4</v>
      </c>
      <c r="BH706" s="101">
        <f>IF(C706&gt;0,+VLOOKUP((+H706&amp;I706),'CATEGORY ID'!$H$1:$I$121,2,FALSE),"")</f>
        <v>113</v>
      </c>
      <c r="BJ706" s="101">
        <f>IF(C706&gt;0,IF(COUNTIF('CATEGORY ID'!$K$1:$K$121,+H706&amp;K706) &gt; 0, +VLOOKUP(+H706&amp;K706,'CATEGORY ID'!$K$1:$L$121,2,FALSE),""),"")</f>
        <v>100</v>
      </c>
      <c r="BK706" s="101" t="str">
        <f>IF(C706&gt;0,IF(COUNTIF('CATEGORY ID'!$K$124:$K$165, +VLOOKUP(C706,'STYLE NAMES'!$B:$AE,30,FALSE)) &gt; 0, +VLOOKUP(VLOOKUP(C706,'STYLE NAMES'!$B:$AE,30,FALSE),'CATEGORY ID'!K:M,2,FALSE),""),"")</f>
        <v/>
      </c>
      <c r="BM706" s="101">
        <v>204</v>
      </c>
      <c r="BR706" s="101" t="str" cm="1">
        <f t="array" ref="BR706">IF(C706&gt;0,_xlfn.TEXTJOIN(";", TRUE,_xlfn.UNIQUE(_xlfn._xlws.FILTER(BF706:BQ706,(BF706:BQ706&gt;0)),TRUE,FALSE)),"")&amp;";"&amp;BS706</f>
        <v>30;4;113;100;204;</v>
      </c>
      <c r="BU706" s="106">
        <f>IF(C706&gt;0,+VLOOKUP($C706,'STYLE NAMES'!$B:$AC,26,FALSE),"")</f>
        <v>159.9</v>
      </c>
      <c r="BV706" s="106">
        <f>IF(C706&gt;0,+VLOOKUP($C706,'STYLE NAMES'!$B:$AC,27,FALSE),"")</f>
        <v>8790</v>
      </c>
      <c r="BW706" s="106">
        <f>IF(C706&gt;0,+VLOOKUP($C706,'STYLE NAMES'!$B:$AC,28,FALSE),"")</f>
        <v>183.88499999999999</v>
      </c>
      <c r="BY706"/>
      <c r="BZ706" s="101">
        <v>10</v>
      </c>
      <c r="CA706" s="137">
        <f t="shared" si="46"/>
        <v>1</v>
      </c>
      <c r="CB706" s="137">
        <f>+VLOOKUP(C706,'[2]STYLES &amp; MODELS MATRIX'!$A:$G,7,FALSE)</f>
        <v>0</v>
      </c>
      <c r="CC706" s="137" t="str">
        <f>+VLOOKUP(C706,'[1]STYLES &amp; SIZE CHARTS'!$A:$H,8,FALSE)</f>
        <v>JB-UB1</v>
      </c>
      <c r="CD706" s="137">
        <v>1</v>
      </c>
      <c r="CE706" s="205"/>
      <c r="CF706" s="141"/>
    </row>
    <row r="707" spans="1:84" s="101" customFormat="1" ht="12" customHeight="1" x14ac:dyDescent="0.2">
      <c r="A707" s="102">
        <f t="shared" ref="A707:A770" si="48">+U707</f>
        <v>8683711007593</v>
      </c>
      <c r="B707" s="101" t="s">
        <v>983</v>
      </c>
      <c r="C707" s="101" t="s">
        <v>1867</v>
      </c>
      <c r="D707" s="101" t="s">
        <v>1900</v>
      </c>
      <c r="E707" s="203" t="s">
        <v>2449</v>
      </c>
      <c r="F707" s="101" t="s">
        <v>2354</v>
      </c>
      <c r="G707" s="101" t="str">
        <f>IF(C707&gt;0,+VLOOKUP($C707,'STYLE NAMES'!$B:$AC,4,FALSE),"")</f>
        <v>RIDER</v>
      </c>
      <c r="H707" s="101" t="str">
        <f>IF(C707&gt;0,+VLOOKUP($C707,'STYLE NAMES'!$B:$AC,5,FALSE),"")</f>
        <v>JUNIOR</v>
      </c>
      <c r="I707" s="101" t="str">
        <f>IF(C707&gt;0,+VLOOKUP($C707,'STYLE NAMES'!$B:$AC,6,FALSE),"")</f>
        <v>BOTTOMS</v>
      </c>
      <c r="J707" s="101" t="str">
        <f>IF(C707&gt;0,+VLOOKUP($C707,'STYLE NAMES'!$B:$AC,7,FALSE),"")</f>
        <v>KIDS UNISEX</v>
      </c>
      <c r="K707" s="101" t="str">
        <f>IF(C707&gt;0,+VLOOKUP($C707,'STYLE NAMES'!$B:$AC,8,FALSE),"")</f>
        <v>BREECHES</v>
      </c>
      <c r="L707" s="101" t="str">
        <f>IF(E707&gt;0,+VLOOKUP($E707,'CODE GENERATOR'!$D:$T,3,FALSE),"")</f>
        <v>A</v>
      </c>
      <c r="M707" s="101" t="str">
        <f>IF(E707&gt;0,+VLOOKUP($E707,'CODE GENERATOR'!$D:$T,4,FALSE),"")</f>
        <v>TECH JERSEY</v>
      </c>
      <c r="N707" s="101" t="str">
        <f>IF(E707&gt;0,+VLOOKUP($E707,'CODE GENERATOR'!$D:$T,6,FALSE),"")</f>
        <v>WHITE</v>
      </c>
      <c r="O707" s="101" t="str">
        <f>IF(E707&gt;0,+VLOOKUP($E707,'CODE GENERATOR'!$D:$T,7,FALSE),"")</f>
        <v>WHITE</v>
      </c>
      <c r="P707" s="101" t="str">
        <f t="shared" ref="P707:P770" si="49">IF(E707&gt;0,+IF(N707=O707,N707,N707&amp;"/"&amp;O707),"")</f>
        <v>WHITE</v>
      </c>
      <c r="Q707" s="104" t="str">
        <f>IF(E707&gt;0,+VLOOKUP($E707,'CODE GENERATOR'!$D:$T,11,FALSE),"")</f>
        <v>R.BOTKU_BRC0068</v>
      </c>
      <c r="R707" s="104" t="str">
        <f>IF(E707&gt;0,+VLOOKUP($E707,'CODE GENERATOR'!$D:$T,12,FALSE),"")</f>
        <v>TJR0029WHTWHT</v>
      </c>
      <c r="S707" s="104" t="str">
        <f>IF(E707&gt;0,+VLOOKUP($E707,'CODE GENERATOR'!$D:$T,13,FALSE),"")</f>
        <v>R.BOTKU_BRC0068_TJR0029WHTWHT</v>
      </c>
      <c r="T707" s="104" t="str">
        <f t="shared" si="47"/>
        <v>R.BOTKU_BRC0068_TJR0029WHTWHT_10-11 Y</v>
      </c>
      <c r="U707" s="105">
        <v>8683711007593</v>
      </c>
      <c r="V707" s="107" t="str" cm="1">
        <f t="array" ref="V707">_xlfn.TEXTJOIN(";", TRUE, _xlfn.UNIQUE(_xlfn._xlws.FILTER(P$3:P$10029, C$3:C$10029=C707)))</f>
        <v>WHITE;BLACK;NAVY</v>
      </c>
      <c r="W707" s="107" t="str" cm="1">
        <f t="array" ref="W707">_xlfn.TEXTJOIN(";", TRUE, _xlfn.UNIQUE(_xlfn._xlws.FILTER(F$3:F$10029, C$3:C$10029=C707)))</f>
        <v>6-7 Y;8-9 Y;10-11 Y;12-13 Y;14-15 Y</v>
      </c>
      <c r="X707" s="101" t="str">
        <f>IF(E707&gt;0,+VLOOKUP($E707,'CODE GENERATOR'!$D:$AC,19,FALSE),0)</f>
        <v>CavalierSanmarco_27.01.2026_0390</v>
      </c>
      <c r="Y707" s="101" t="str">
        <f>IF(E707&gt;0,+VLOOKUP($E707,'CODE GENERATOR'!$D:$AC,20,FALSE),0)</f>
        <v>CavalierSanmarco_27.01.2026_0391</v>
      </c>
      <c r="Z707" s="101" t="str">
        <f>IF(E707&gt;0,+VLOOKUP($E707,'CODE GENERATOR'!$D:$AC,21,FALSE),0)</f>
        <v/>
      </c>
      <c r="AA707" s="101" t="str">
        <f>IF(E707&gt;0,+VLOOKUP($E707,'CODE GENERATOR'!$D:$AC,22,FALSE),0)</f>
        <v/>
      </c>
      <c r="AB707" s="101" t="str">
        <f>IF(E707&gt;0,+VLOOKUP($E707,'CODE GENERATOR'!$D:$AC,23,FALSE),0)</f>
        <v/>
      </c>
      <c r="AC707" s="101" t="str">
        <f>IF(E707&gt;0,+VLOOKUP($E707,'CODE GENERATOR'!$D:$AC,24,FALSE),0)</f>
        <v/>
      </c>
      <c r="AD707" s="101" t="str">
        <f>IF(E707&gt;0,+VLOOKUP($E707,'CODE GENERATOR'!$D:$AC,25,FALSE),0)</f>
        <v/>
      </c>
      <c r="AE707" s="101" t="str">
        <f>IF(E707&gt;0,+VLOOKUP($E707,'CODE GENERATOR'!$D:$AC,26,FALSE),0)</f>
        <v/>
      </c>
      <c r="AF707" s="149" t="str">
        <f>IF($C707&gt;0,$C707&amp;" "&amp;$P707&amp;" "&amp;+VLOOKUP($C707,'STYLE NAMES'!$B:$AC,10,FALSE),"""")</f>
        <v>ATLANTIS WHITE KID'S UNISEX KNEE GRIP PRO BREECHES</v>
      </c>
      <c r="AG707" s="101" t="str">
        <f>"Enjoy our "&amp;(AF707)&amp;"; "&amp;IF(C707&gt;0,+VLOOKUP($C707,'STYLE NAMES'!$B:$AC,11,FALSE),"")</f>
        <v>Enjoy our ATLANTIS WHITE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07" s="101" t="str">
        <f>IF(C707&gt;0,+VLOOKUP($C707,'STYLE NAMES'!$B:$AC,12,FALSE),"")</f>
        <v>*Italian Premium fabric
*Extra-soft and comfortable technical jersey
*4-way stretch fabric
*Breathable and Quick Dry
*Wrinkle-free and Easy Care
*Knee Grip
Composition:
74% Micro PA /  26% Elasthane</v>
      </c>
      <c r="AI707" s="101" t="str">
        <f>IF(C707&gt;0,+VLOOKUP($C707,'STYLE NAMES'!$B:$AC,13,FALSE),"")</f>
        <v>Machine Wash at 30°C
Mild process
Iron at low temperature
Iron from REVERSE
Do NOT iron on logos or prints
Do not bleach
Do NOT Tumble Dry</v>
      </c>
      <c r="AJ707" s="149" t="str">
        <f>IF($C707&gt;0,$C707&amp;" "&amp;$P707&amp;" "&amp;+VLOOKUP($C707,'STYLE NAMES'!$B:$AC,14,FALSE),"""")</f>
        <v>ATLANTIS WHITE ÇOCUK UNISEX BİNİCİ PANTOLONU</v>
      </c>
      <c r="AK707" s="149" t="str">
        <f>"Cavalier SanMarco tarafından tasarlanan "&amp;(AJ707)&amp;"; "&amp;IF(C707&gt;0,+VLOOKUP($C707,'STYLE NAMES'!$B:$AC,15,FALSE),"")</f>
        <v>Cavalier SanMarco tarafından tasarlanan ATLANTIS WHITE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07" s="149" t="str">
        <f>IF(C707&gt;0,+VLOOKUP($C707,'STYLE NAMES'!$B:$AC,16,FALSE),"")</f>
        <v>*İtalyan Premium kumaş
*Ekstra yumuşak ve konforlu teknik jarse
*4 yönlü esneme özelliği
*Nefes alabilir ve hızlı kurur
*Kırışmaz ve kolay bakım
*Diz Grip
Bileşimi:
%74 Mikro PA / %26 Elastan</v>
      </c>
      <c r="AM707" s="149" t="str">
        <f>IF(C707&gt;0,+VLOOKUP($C707,'STYLE NAMES'!$B:$AC,17,FALSE),"")</f>
        <v>Makinede 30°C' de Yıkayın
Hassas Yıkama
Ilık ütü yapın
Tersten ütüleyin
Logo ve baskıları ÜTÜLEMEYİN
Çamaşır suyu kullanmayın
Kurutma Makinesinde Kurutmayın</v>
      </c>
      <c r="AN707" s="149" t="str">
        <f>IF($C707&gt;0,$C707&amp;" "&amp;$P707&amp;" "&amp;+VLOOKUP($C707,'STYLE NAMES'!$B:$AC,18,FALSE),"""")</f>
        <v>ATLANTIS WHITE PANTALONI KNEE GRIP PRO JUNIOR</v>
      </c>
      <c r="AO707" s="101" t="str">
        <f>"Disegnato da Cavalier SanMarco "&amp;(AN707)&amp;"; "&amp;IF(C707&gt;0,+VLOOKUP($C707,'STYLE NAMES'!$B:$AC,19,FALSE),"")</f>
        <v>Disegnato da Cavalier SanMarco ATLANTIS WHITE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7" s="101" t="str">
        <f>IF(C707&gt;0,+VLOOKUP($C707,'STYLE NAMES'!$B:$AC,20,FALSE),"")</f>
        <v>*Tessuto premium italiano
*Jersey tecnico extra morbido e confortevole
*Tessuto elasticizzato in 4 direzioni
*Traspirante e ad asciugatura rapida
*Antipiega e facile da curare
*Knee Grip
Composizione:
74% Micro PA / 26% Elastan</v>
      </c>
      <c r="AQ707" s="101" t="str">
        <f>IF(C707&gt;0,+VLOOKUP($C707,'STYLE NAMES'!$B:$AC,21,FALSE),"")</f>
        <v>Lavare in lavatrice a 30°C Ciclo delicato 
Stirare a bassa temperatura
Stirare al rovescio 
Non stirare su loghi o stampe 
Non candeggiare 
Non asciugare in asciugatrice</v>
      </c>
      <c r="AR707" s="101">
        <f>IF(D707&gt;0,+VLOOKUP($C707,'STYLE NAMES'!$B:$AC,22,FALSE),"")</f>
        <v>0</v>
      </c>
      <c r="AS707" s="101">
        <f>IF(E707&gt;0,+VLOOKUP($C707,'STYLE NAMES'!$B:$AC,23,FALSE),"")</f>
        <v>0</v>
      </c>
      <c r="AT707" s="101">
        <f>IF(F707&gt;0,+VLOOKUP($C707,'STYLE NAMES'!$B:$AC,24,FALSE),"")</f>
        <v>0</v>
      </c>
      <c r="AU707" s="101">
        <f>IF(G707&gt;0,+VLOOKUP($C707,'STYLE NAMES'!$B:$AC,25,FALSE),"")</f>
        <v>0</v>
      </c>
      <c r="AV707" s="101">
        <f>+VLOOKUP($S707,'CODE GENERATOR'!$P:$AM,15,FALSE)</f>
        <v>0</v>
      </c>
      <c r="AW707" s="101">
        <f>+VLOOKUP($S707,'CODE GENERATOR'!$P:$AM,16,FALSE)</f>
        <v>0</v>
      </c>
      <c r="AX707" s="101">
        <f>+VLOOKUP($S707,'CODE GENERATOR'!$P:$AM,17,FALSE)</f>
        <v>0</v>
      </c>
      <c r="AY707" s="101">
        <f>+VLOOKUP($S707,'CODE GENERATOR'!$P:$AM,18,FALSE)</f>
        <v>0</v>
      </c>
      <c r="AZ707" s="101">
        <f>+VLOOKUP($S707,'CODE GENERATOR'!$P:$AM,19,FALSE)</f>
        <v>0</v>
      </c>
      <c r="BA707" s="101">
        <f>+VLOOKUP($S707,'CODE GENERATOR'!$P:$AM,20,FALSE)</f>
        <v>0</v>
      </c>
      <c r="BB707" s="101">
        <f>+VLOOKUP($S707,'CODE GENERATOR'!$P:$AM,21,FALSE)</f>
        <v>0</v>
      </c>
      <c r="BC707" s="101">
        <f>+VLOOKUP($S707,'CODE GENERATOR'!$P:$AM,22,FALSE)</f>
        <v>0</v>
      </c>
      <c r="BD707" s="101">
        <f>+VLOOKUP($S707,'CODE GENERATOR'!$P:$AM,23,FALSE)</f>
        <v>0</v>
      </c>
      <c r="BE707" s="101">
        <f>+VLOOKUP($S707,'CODE GENERATOR'!$P:$AM,24,FALSE)</f>
        <v>0</v>
      </c>
      <c r="BF707" s="101">
        <f>IF(C707&gt;0,+VLOOKUP(G707,'CATEGORY ID'!$A$1:$L$118,3,FALSE),"")</f>
        <v>30</v>
      </c>
      <c r="BG707" s="101">
        <f>IF(C707&gt;0,+VLOOKUP(H707,'CATEGORY ID'!$D$1:$L$118,3,FALSE),"")</f>
        <v>4</v>
      </c>
      <c r="BH707" s="101">
        <f>IF(C707&gt;0,+VLOOKUP((+H707&amp;I707),'CATEGORY ID'!$H$1:$I$121,2,FALSE),"")</f>
        <v>113</v>
      </c>
      <c r="BJ707" s="101">
        <f>IF(C707&gt;0,IF(COUNTIF('CATEGORY ID'!$K$1:$K$121,+H707&amp;K707) &gt; 0, +VLOOKUP(+H707&amp;K707,'CATEGORY ID'!$K$1:$L$121,2,FALSE),""),"")</f>
        <v>100</v>
      </c>
      <c r="BK707" s="101" t="str">
        <f>IF(C707&gt;0,IF(COUNTIF('CATEGORY ID'!$K$124:$K$165, +VLOOKUP(C707,'STYLE NAMES'!$B:$AE,30,FALSE)) &gt; 0, +VLOOKUP(VLOOKUP(C707,'STYLE NAMES'!$B:$AE,30,FALSE),'CATEGORY ID'!K:M,2,FALSE),""),"")</f>
        <v/>
      </c>
      <c r="BM707" s="101">
        <v>204</v>
      </c>
      <c r="BR707" s="101" t="str" cm="1">
        <f t="array" ref="BR707">IF(C707&gt;0,_xlfn.TEXTJOIN(";", TRUE,_xlfn.UNIQUE(_xlfn._xlws.FILTER(BF707:BQ707,(BF707:BQ707&gt;0)),TRUE,FALSE)),"")&amp;";"&amp;BS707</f>
        <v>30;4;113;100;204;</v>
      </c>
      <c r="BU707" s="106">
        <f>IF(C707&gt;0,+VLOOKUP($C707,'STYLE NAMES'!$B:$AC,26,FALSE),"")</f>
        <v>159.9</v>
      </c>
      <c r="BV707" s="106">
        <f>IF(C707&gt;0,+VLOOKUP($C707,'STYLE NAMES'!$B:$AC,27,FALSE),"")</f>
        <v>8790</v>
      </c>
      <c r="BW707" s="106">
        <f>IF(C707&gt;0,+VLOOKUP($C707,'STYLE NAMES'!$B:$AC,28,FALSE),"")</f>
        <v>183.88499999999999</v>
      </c>
      <c r="BY707"/>
      <c r="BZ707" s="101">
        <v>9</v>
      </c>
      <c r="CA707" s="137">
        <f t="shared" ref="CA707:CA770" si="50">+IF(X707=0,0,1)</f>
        <v>1</v>
      </c>
      <c r="CB707" s="137">
        <f>+VLOOKUP(C707,'[2]STYLES &amp; MODELS MATRIX'!$A:$G,7,FALSE)</f>
        <v>0</v>
      </c>
      <c r="CC707" s="137" t="str">
        <f>+VLOOKUP(C707,'[1]STYLES &amp; SIZE CHARTS'!$A:$H,8,FALSE)</f>
        <v>JB-UB1</v>
      </c>
      <c r="CD707" s="137">
        <v>1</v>
      </c>
      <c r="CE707" s="205"/>
      <c r="CF707" s="141"/>
    </row>
    <row r="708" spans="1:84" s="101" customFormat="1" ht="12" customHeight="1" x14ac:dyDescent="0.2">
      <c r="A708" s="102">
        <f t="shared" si="48"/>
        <v>8683711007609</v>
      </c>
      <c r="B708" s="101" t="s">
        <v>983</v>
      </c>
      <c r="C708" s="101" t="s">
        <v>1867</v>
      </c>
      <c r="D708" s="101" t="s">
        <v>1900</v>
      </c>
      <c r="E708" s="203" t="s">
        <v>2449</v>
      </c>
      <c r="F708" s="101" t="s">
        <v>2355</v>
      </c>
      <c r="G708" s="101" t="str">
        <f>IF(C708&gt;0,+VLOOKUP($C708,'STYLE NAMES'!$B:$AC,4,FALSE),"")</f>
        <v>RIDER</v>
      </c>
      <c r="H708" s="101" t="str">
        <f>IF(C708&gt;0,+VLOOKUP($C708,'STYLE NAMES'!$B:$AC,5,FALSE),"")</f>
        <v>JUNIOR</v>
      </c>
      <c r="I708" s="101" t="str">
        <f>IF(C708&gt;0,+VLOOKUP($C708,'STYLE NAMES'!$B:$AC,6,FALSE),"")</f>
        <v>BOTTOMS</v>
      </c>
      <c r="J708" s="101" t="str">
        <f>IF(C708&gt;0,+VLOOKUP($C708,'STYLE NAMES'!$B:$AC,7,FALSE),"")</f>
        <v>KIDS UNISEX</v>
      </c>
      <c r="K708" s="101" t="str">
        <f>IF(C708&gt;0,+VLOOKUP($C708,'STYLE NAMES'!$B:$AC,8,FALSE),"")</f>
        <v>BREECHES</v>
      </c>
      <c r="L708" s="101" t="str">
        <f>IF(E708&gt;0,+VLOOKUP($E708,'CODE GENERATOR'!$D:$T,3,FALSE),"")</f>
        <v>A</v>
      </c>
      <c r="M708" s="101" t="str">
        <f>IF(E708&gt;0,+VLOOKUP($E708,'CODE GENERATOR'!$D:$T,4,FALSE),"")</f>
        <v>TECH JERSEY</v>
      </c>
      <c r="N708" s="101" t="str">
        <f>IF(E708&gt;0,+VLOOKUP($E708,'CODE GENERATOR'!$D:$T,6,FALSE),"")</f>
        <v>WHITE</v>
      </c>
      <c r="O708" s="101" t="str">
        <f>IF(E708&gt;0,+VLOOKUP($E708,'CODE GENERATOR'!$D:$T,7,FALSE),"")</f>
        <v>WHITE</v>
      </c>
      <c r="P708" s="101" t="str">
        <f t="shared" si="49"/>
        <v>WHITE</v>
      </c>
      <c r="Q708" s="104" t="str">
        <f>IF(E708&gt;0,+VLOOKUP($E708,'CODE GENERATOR'!$D:$T,11,FALSE),"")</f>
        <v>R.BOTKU_BRC0068</v>
      </c>
      <c r="R708" s="104" t="str">
        <f>IF(E708&gt;0,+VLOOKUP($E708,'CODE GENERATOR'!$D:$T,12,FALSE),"")</f>
        <v>TJR0029WHTWHT</v>
      </c>
      <c r="S708" s="104" t="str">
        <f>IF(E708&gt;0,+VLOOKUP($E708,'CODE GENERATOR'!$D:$T,13,FALSE),"")</f>
        <v>R.BOTKU_BRC0068_TJR0029WHTWHT</v>
      </c>
      <c r="T708" s="104" t="str">
        <f t="shared" si="47"/>
        <v>R.BOTKU_BRC0068_TJR0029WHTWHT_12-13 Y</v>
      </c>
      <c r="U708" s="105">
        <v>8683711007609</v>
      </c>
      <c r="V708" s="107" t="str" cm="1">
        <f t="array" ref="V708">_xlfn.TEXTJOIN(";", TRUE, _xlfn.UNIQUE(_xlfn._xlws.FILTER(P$3:P$10029, C$3:C$10029=C708)))</f>
        <v>WHITE;BLACK;NAVY</v>
      </c>
      <c r="W708" s="107" t="str" cm="1">
        <f t="array" ref="W708">_xlfn.TEXTJOIN(";", TRUE, _xlfn.UNIQUE(_xlfn._xlws.FILTER(F$3:F$10029, C$3:C$10029=C708)))</f>
        <v>6-7 Y;8-9 Y;10-11 Y;12-13 Y;14-15 Y</v>
      </c>
      <c r="X708" s="101" t="str">
        <f>IF(E708&gt;0,+VLOOKUP($E708,'CODE GENERATOR'!$D:$AC,19,FALSE),0)</f>
        <v>CavalierSanmarco_27.01.2026_0390</v>
      </c>
      <c r="Y708" s="101" t="str">
        <f>IF(E708&gt;0,+VLOOKUP($E708,'CODE GENERATOR'!$D:$AC,20,FALSE),0)</f>
        <v>CavalierSanmarco_27.01.2026_0391</v>
      </c>
      <c r="Z708" s="101" t="str">
        <f>IF(E708&gt;0,+VLOOKUP($E708,'CODE GENERATOR'!$D:$AC,21,FALSE),0)</f>
        <v/>
      </c>
      <c r="AA708" s="101" t="str">
        <f>IF(E708&gt;0,+VLOOKUP($E708,'CODE GENERATOR'!$D:$AC,22,FALSE),0)</f>
        <v/>
      </c>
      <c r="AB708" s="101" t="str">
        <f>IF(E708&gt;0,+VLOOKUP($E708,'CODE GENERATOR'!$D:$AC,23,FALSE),0)</f>
        <v/>
      </c>
      <c r="AC708" s="101" t="str">
        <f>IF(E708&gt;0,+VLOOKUP($E708,'CODE GENERATOR'!$D:$AC,24,FALSE),0)</f>
        <v/>
      </c>
      <c r="AD708" s="101" t="str">
        <f>IF(E708&gt;0,+VLOOKUP($E708,'CODE GENERATOR'!$D:$AC,25,FALSE),0)</f>
        <v/>
      </c>
      <c r="AE708" s="101" t="str">
        <f>IF(E708&gt;0,+VLOOKUP($E708,'CODE GENERATOR'!$D:$AC,26,FALSE),0)</f>
        <v/>
      </c>
      <c r="AF708" s="149" t="str">
        <f>IF($C708&gt;0,$C708&amp;" "&amp;$P708&amp;" "&amp;+VLOOKUP($C708,'STYLE NAMES'!$B:$AC,10,FALSE),"""")</f>
        <v>ATLANTIS WHITE KID'S UNISEX KNEE GRIP PRO BREECHES</v>
      </c>
      <c r="AG708" s="101" t="str">
        <f>"Enjoy our "&amp;(AF708)&amp;"; "&amp;IF(C708&gt;0,+VLOOKUP($C708,'STYLE NAMES'!$B:$AC,11,FALSE),"")</f>
        <v>Enjoy our ATLANTIS WHITE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08" s="101" t="str">
        <f>IF(C708&gt;0,+VLOOKUP($C708,'STYLE NAMES'!$B:$AC,12,FALSE),"")</f>
        <v>*Italian Premium fabric
*Extra-soft and comfortable technical jersey
*4-way stretch fabric
*Breathable and Quick Dry
*Wrinkle-free and Easy Care
*Knee Grip
Composition:
74% Micro PA /  26% Elasthane</v>
      </c>
      <c r="AI708" s="101" t="str">
        <f>IF(C708&gt;0,+VLOOKUP($C708,'STYLE NAMES'!$B:$AC,13,FALSE),"")</f>
        <v>Machine Wash at 30°C
Mild process
Iron at low temperature
Iron from REVERSE
Do NOT iron on logos or prints
Do not bleach
Do NOT Tumble Dry</v>
      </c>
      <c r="AJ708" s="149" t="str">
        <f>IF($C708&gt;0,$C708&amp;" "&amp;$P708&amp;" "&amp;+VLOOKUP($C708,'STYLE NAMES'!$B:$AC,14,FALSE),"""")</f>
        <v>ATLANTIS WHITE ÇOCUK UNISEX BİNİCİ PANTOLONU</v>
      </c>
      <c r="AK708" s="149" t="str">
        <f>"Cavalier SanMarco tarafından tasarlanan "&amp;(AJ708)&amp;"; "&amp;IF(C708&gt;0,+VLOOKUP($C708,'STYLE NAMES'!$B:$AC,15,FALSE),"")</f>
        <v>Cavalier SanMarco tarafından tasarlanan ATLANTIS WHITE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08" s="149" t="str">
        <f>IF(C708&gt;0,+VLOOKUP($C708,'STYLE NAMES'!$B:$AC,16,FALSE),"")</f>
        <v>*İtalyan Premium kumaş
*Ekstra yumuşak ve konforlu teknik jarse
*4 yönlü esneme özelliği
*Nefes alabilir ve hızlı kurur
*Kırışmaz ve kolay bakım
*Diz Grip
Bileşimi:
%74 Mikro PA / %26 Elastan</v>
      </c>
      <c r="AM708" s="149" t="str">
        <f>IF(C708&gt;0,+VLOOKUP($C708,'STYLE NAMES'!$B:$AC,17,FALSE),"")</f>
        <v>Makinede 30°C' de Yıkayın
Hassas Yıkama
Ilık ütü yapın
Tersten ütüleyin
Logo ve baskıları ÜTÜLEMEYİN
Çamaşır suyu kullanmayın
Kurutma Makinesinde Kurutmayın</v>
      </c>
      <c r="AN708" s="149" t="str">
        <f>IF($C708&gt;0,$C708&amp;" "&amp;$P708&amp;" "&amp;+VLOOKUP($C708,'STYLE NAMES'!$B:$AC,18,FALSE),"""")</f>
        <v>ATLANTIS WHITE PANTALONI KNEE GRIP PRO JUNIOR</v>
      </c>
      <c r="AO708" s="101" t="str">
        <f>"Disegnato da Cavalier SanMarco "&amp;(AN708)&amp;"; "&amp;IF(C708&gt;0,+VLOOKUP($C708,'STYLE NAMES'!$B:$AC,19,FALSE),"")</f>
        <v>Disegnato da Cavalier SanMarco ATLANTIS WHITE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8" s="101" t="str">
        <f>IF(C708&gt;0,+VLOOKUP($C708,'STYLE NAMES'!$B:$AC,20,FALSE),"")</f>
        <v>*Tessuto premium italiano
*Jersey tecnico extra morbido e confortevole
*Tessuto elasticizzato in 4 direzioni
*Traspirante e ad asciugatura rapida
*Antipiega e facile da curare
*Knee Grip
Composizione:
74% Micro PA / 26% Elastan</v>
      </c>
      <c r="AQ708" s="101" t="str">
        <f>IF(C708&gt;0,+VLOOKUP($C708,'STYLE NAMES'!$B:$AC,21,FALSE),"")</f>
        <v>Lavare in lavatrice a 30°C Ciclo delicato 
Stirare a bassa temperatura
Stirare al rovescio 
Non stirare su loghi o stampe 
Non candeggiare 
Non asciugare in asciugatrice</v>
      </c>
      <c r="AR708" s="101">
        <f>IF(D708&gt;0,+VLOOKUP($C708,'STYLE NAMES'!$B:$AC,22,FALSE),"")</f>
        <v>0</v>
      </c>
      <c r="AS708" s="101">
        <f>IF(E708&gt;0,+VLOOKUP($C708,'STYLE NAMES'!$B:$AC,23,FALSE),"")</f>
        <v>0</v>
      </c>
      <c r="AT708" s="101">
        <f>IF(F708&gt;0,+VLOOKUP($C708,'STYLE NAMES'!$B:$AC,24,FALSE),"")</f>
        <v>0</v>
      </c>
      <c r="AU708" s="101">
        <f>IF(G708&gt;0,+VLOOKUP($C708,'STYLE NAMES'!$B:$AC,25,FALSE),"")</f>
        <v>0</v>
      </c>
      <c r="AV708" s="101">
        <f>+VLOOKUP($S708,'CODE GENERATOR'!$P:$AM,15,FALSE)</f>
        <v>0</v>
      </c>
      <c r="AW708" s="101">
        <f>+VLOOKUP($S708,'CODE GENERATOR'!$P:$AM,16,FALSE)</f>
        <v>0</v>
      </c>
      <c r="AX708" s="101">
        <f>+VLOOKUP($S708,'CODE GENERATOR'!$P:$AM,17,FALSE)</f>
        <v>0</v>
      </c>
      <c r="AY708" s="101">
        <f>+VLOOKUP($S708,'CODE GENERATOR'!$P:$AM,18,FALSE)</f>
        <v>0</v>
      </c>
      <c r="AZ708" s="101">
        <f>+VLOOKUP($S708,'CODE GENERATOR'!$P:$AM,19,FALSE)</f>
        <v>0</v>
      </c>
      <c r="BA708" s="101">
        <f>+VLOOKUP($S708,'CODE GENERATOR'!$P:$AM,20,FALSE)</f>
        <v>0</v>
      </c>
      <c r="BB708" s="101">
        <f>+VLOOKUP($S708,'CODE GENERATOR'!$P:$AM,21,FALSE)</f>
        <v>0</v>
      </c>
      <c r="BC708" s="101">
        <f>+VLOOKUP($S708,'CODE GENERATOR'!$P:$AM,22,FALSE)</f>
        <v>0</v>
      </c>
      <c r="BD708" s="101">
        <f>+VLOOKUP($S708,'CODE GENERATOR'!$P:$AM,23,FALSE)</f>
        <v>0</v>
      </c>
      <c r="BE708" s="101">
        <f>+VLOOKUP($S708,'CODE GENERATOR'!$P:$AM,24,FALSE)</f>
        <v>0</v>
      </c>
      <c r="BF708" s="101">
        <f>IF(C708&gt;0,+VLOOKUP(G708,'CATEGORY ID'!$A$1:$L$118,3,FALSE),"")</f>
        <v>30</v>
      </c>
      <c r="BG708" s="101">
        <f>IF(C708&gt;0,+VLOOKUP(H708,'CATEGORY ID'!$D$1:$L$118,3,FALSE),"")</f>
        <v>4</v>
      </c>
      <c r="BH708" s="101">
        <f>IF(C708&gt;0,+VLOOKUP((+H708&amp;I708),'CATEGORY ID'!$H$1:$I$121,2,FALSE),"")</f>
        <v>113</v>
      </c>
      <c r="BJ708" s="101">
        <f>IF(C708&gt;0,IF(COUNTIF('CATEGORY ID'!$K$1:$K$121,+H708&amp;K708) &gt; 0, +VLOOKUP(+H708&amp;K708,'CATEGORY ID'!$K$1:$L$121,2,FALSE),""),"")</f>
        <v>100</v>
      </c>
      <c r="BK708" s="101" t="str">
        <f>IF(C708&gt;0,IF(COUNTIF('CATEGORY ID'!$K$124:$K$165, +VLOOKUP(C708,'STYLE NAMES'!$B:$AE,30,FALSE)) &gt; 0, +VLOOKUP(VLOOKUP(C708,'STYLE NAMES'!$B:$AE,30,FALSE),'CATEGORY ID'!K:M,2,FALSE),""),"")</f>
        <v/>
      </c>
      <c r="BM708" s="101">
        <v>204</v>
      </c>
      <c r="BR708" s="101" t="str" cm="1">
        <f t="array" ref="BR708">IF(C708&gt;0,_xlfn.TEXTJOIN(";", TRUE,_xlfn.UNIQUE(_xlfn._xlws.FILTER(BF708:BQ708,(BF708:BQ708&gt;0)),TRUE,FALSE)),"")&amp;";"&amp;BS708</f>
        <v>30;4;113;100;204;</v>
      </c>
      <c r="BU708" s="106">
        <f>IF(C708&gt;0,+VLOOKUP($C708,'STYLE NAMES'!$B:$AC,26,FALSE),"")</f>
        <v>159.9</v>
      </c>
      <c r="BV708" s="106">
        <f>IF(C708&gt;0,+VLOOKUP($C708,'STYLE NAMES'!$B:$AC,27,FALSE),"")</f>
        <v>8790</v>
      </c>
      <c r="BW708" s="106">
        <f>IF(C708&gt;0,+VLOOKUP($C708,'STYLE NAMES'!$B:$AC,28,FALSE),"")</f>
        <v>183.88499999999999</v>
      </c>
      <c r="BY708"/>
      <c r="BZ708" s="101">
        <v>3</v>
      </c>
      <c r="CA708" s="137">
        <f t="shared" si="50"/>
        <v>1</v>
      </c>
      <c r="CB708" s="137">
        <f>+VLOOKUP(C708,'[2]STYLES &amp; MODELS MATRIX'!$A:$G,7,FALSE)</f>
        <v>0</v>
      </c>
      <c r="CC708" s="137" t="str">
        <f>+VLOOKUP(C708,'[1]STYLES &amp; SIZE CHARTS'!$A:$H,8,FALSE)</f>
        <v>JB-UB1</v>
      </c>
      <c r="CD708" s="137">
        <v>1</v>
      </c>
      <c r="CE708" s="205"/>
      <c r="CF708" s="141"/>
    </row>
    <row r="709" spans="1:84" s="101" customFormat="1" ht="12" customHeight="1" x14ac:dyDescent="0.2">
      <c r="A709" s="102">
        <f t="shared" si="48"/>
        <v>8683711007616</v>
      </c>
      <c r="B709" s="101" t="s">
        <v>983</v>
      </c>
      <c r="C709" s="101" t="s">
        <v>1867</v>
      </c>
      <c r="D709" s="101" t="s">
        <v>1900</v>
      </c>
      <c r="E709" s="203" t="s">
        <v>2449</v>
      </c>
      <c r="F709" s="101" t="s">
        <v>2356</v>
      </c>
      <c r="G709" s="101" t="str">
        <f>IF(C709&gt;0,+VLOOKUP($C709,'STYLE NAMES'!$B:$AC,4,FALSE),"")</f>
        <v>RIDER</v>
      </c>
      <c r="H709" s="101" t="str">
        <f>IF(C709&gt;0,+VLOOKUP($C709,'STYLE NAMES'!$B:$AC,5,FALSE),"")</f>
        <v>JUNIOR</v>
      </c>
      <c r="I709" s="101" t="str">
        <f>IF(C709&gt;0,+VLOOKUP($C709,'STYLE NAMES'!$B:$AC,6,FALSE),"")</f>
        <v>BOTTOMS</v>
      </c>
      <c r="J709" s="101" t="str">
        <f>IF(C709&gt;0,+VLOOKUP($C709,'STYLE NAMES'!$B:$AC,7,FALSE),"")</f>
        <v>KIDS UNISEX</v>
      </c>
      <c r="K709" s="101" t="str">
        <f>IF(C709&gt;0,+VLOOKUP($C709,'STYLE NAMES'!$B:$AC,8,FALSE),"")</f>
        <v>BREECHES</v>
      </c>
      <c r="L709" s="101" t="str">
        <f>IF(E709&gt;0,+VLOOKUP($E709,'CODE GENERATOR'!$D:$T,3,FALSE),"")</f>
        <v>A</v>
      </c>
      <c r="M709" s="101" t="str">
        <f>IF(E709&gt;0,+VLOOKUP($E709,'CODE GENERATOR'!$D:$T,4,FALSE),"")</f>
        <v>TECH JERSEY</v>
      </c>
      <c r="N709" s="101" t="str">
        <f>IF(E709&gt;0,+VLOOKUP($E709,'CODE GENERATOR'!$D:$T,6,FALSE),"")</f>
        <v>WHITE</v>
      </c>
      <c r="O709" s="101" t="str">
        <f>IF(E709&gt;0,+VLOOKUP($E709,'CODE GENERATOR'!$D:$T,7,FALSE),"")</f>
        <v>WHITE</v>
      </c>
      <c r="P709" s="101" t="str">
        <f t="shared" si="49"/>
        <v>WHITE</v>
      </c>
      <c r="Q709" s="104" t="str">
        <f>IF(E709&gt;0,+VLOOKUP($E709,'CODE GENERATOR'!$D:$T,11,FALSE),"")</f>
        <v>R.BOTKU_BRC0068</v>
      </c>
      <c r="R709" s="104" t="str">
        <f>IF(E709&gt;0,+VLOOKUP($E709,'CODE GENERATOR'!$D:$T,12,FALSE),"")</f>
        <v>TJR0029WHTWHT</v>
      </c>
      <c r="S709" s="104" t="str">
        <f>IF(E709&gt;0,+VLOOKUP($E709,'CODE GENERATOR'!$D:$T,13,FALSE),"")</f>
        <v>R.BOTKU_BRC0068_TJR0029WHTWHT</v>
      </c>
      <c r="T709" s="104" t="str">
        <f t="shared" si="47"/>
        <v>R.BOTKU_BRC0068_TJR0029WHTWHT_14-15 Y</v>
      </c>
      <c r="U709" s="105">
        <v>8683711007616</v>
      </c>
      <c r="V709" s="107" t="str" cm="1">
        <f t="array" ref="V709">_xlfn.TEXTJOIN(";", TRUE, _xlfn.UNIQUE(_xlfn._xlws.FILTER(P$3:P$10029, C$3:C$10029=C709)))</f>
        <v>WHITE;BLACK;NAVY</v>
      </c>
      <c r="W709" s="107" t="str" cm="1">
        <f t="array" ref="W709">_xlfn.TEXTJOIN(";", TRUE, _xlfn.UNIQUE(_xlfn._xlws.FILTER(F$3:F$10029, C$3:C$10029=C709)))</f>
        <v>6-7 Y;8-9 Y;10-11 Y;12-13 Y;14-15 Y</v>
      </c>
      <c r="X709" s="101" t="str">
        <f>IF(E709&gt;0,+VLOOKUP($E709,'CODE GENERATOR'!$D:$AC,19,FALSE),0)</f>
        <v>CavalierSanmarco_27.01.2026_0390</v>
      </c>
      <c r="Y709" s="101" t="str">
        <f>IF(E709&gt;0,+VLOOKUP($E709,'CODE GENERATOR'!$D:$AC,20,FALSE),0)</f>
        <v>CavalierSanmarco_27.01.2026_0391</v>
      </c>
      <c r="Z709" s="101" t="str">
        <f>IF(E709&gt;0,+VLOOKUP($E709,'CODE GENERATOR'!$D:$AC,21,FALSE),0)</f>
        <v/>
      </c>
      <c r="AA709" s="101" t="str">
        <f>IF(E709&gt;0,+VLOOKUP($E709,'CODE GENERATOR'!$D:$AC,22,FALSE),0)</f>
        <v/>
      </c>
      <c r="AB709" s="101" t="str">
        <f>IF(E709&gt;0,+VLOOKUP($E709,'CODE GENERATOR'!$D:$AC,23,FALSE),0)</f>
        <v/>
      </c>
      <c r="AC709" s="101" t="str">
        <f>IF(E709&gt;0,+VLOOKUP($E709,'CODE GENERATOR'!$D:$AC,24,FALSE),0)</f>
        <v/>
      </c>
      <c r="AD709" s="101" t="str">
        <f>IF(E709&gt;0,+VLOOKUP($E709,'CODE GENERATOR'!$D:$AC,25,FALSE),0)</f>
        <v/>
      </c>
      <c r="AE709" s="101" t="str">
        <f>IF(E709&gt;0,+VLOOKUP($E709,'CODE GENERATOR'!$D:$AC,26,FALSE),0)</f>
        <v/>
      </c>
      <c r="AF709" s="149" t="str">
        <f>IF($C709&gt;0,$C709&amp;" "&amp;$P709&amp;" "&amp;+VLOOKUP($C709,'STYLE NAMES'!$B:$AC,10,FALSE),"""")</f>
        <v>ATLANTIS WHITE KID'S UNISEX KNEE GRIP PRO BREECHES</v>
      </c>
      <c r="AG709" s="101" t="str">
        <f>"Enjoy our "&amp;(AF709)&amp;"; "&amp;IF(C709&gt;0,+VLOOKUP($C709,'STYLE NAMES'!$B:$AC,11,FALSE),"")</f>
        <v>Enjoy our ATLANTIS WHITE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09" s="101" t="str">
        <f>IF(C709&gt;0,+VLOOKUP($C709,'STYLE NAMES'!$B:$AC,12,FALSE),"")</f>
        <v>*Italian Premium fabric
*Extra-soft and comfortable technical jersey
*4-way stretch fabric
*Breathable and Quick Dry
*Wrinkle-free and Easy Care
*Knee Grip
Composition:
74% Micro PA /  26% Elasthane</v>
      </c>
      <c r="AI709" s="101" t="str">
        <f>IF(C709&gt;0,+VLOOKUP($C709,'STYLE NAMES'!$B:$AC,13,FALSE),"")</f>
        <v>Machine Wash at 30°C
Mild process
Iron at low temperature
Iron from REVERSE
Do NOT iron on logos or prints
Do not bleach
Do NOT Tumble Dry</v>
      </c>
      <c r="AJ709" s="149" t="str">
        <f>IF($C709&gt;0,$C709&amp;" "&amp;$P709&amp;" "&amp;+VLOOKUP($C709,'STYLE NAMES'!$B:$AC,14,FALSE),"""")</f>
        <v>ATLANTIS WHITE ÇOCUK UNISEX BİNİCİ PANTOLONU</v>
      </c>
      <c r="AK709" s="149" t="str">
        <f>"Cavalier SanMarco tarafından tasarlanan "&amp;(AJ709)&amp;"; "&amp;IF(C709&gt;0,+VLOOKUP($C709,'STYLE NAMES'!$B:$AC,15,FALSE),"")</f>
        <v>Cavalier SanMarco tarafından tasarlanan ATLANTIS WHITE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09" s="149" t="str">
        <f>IF(C709&gt;0,+VLOOKUP($C709,'STYLE NAMES'!$B:$AC,16,FALSE),"")</f>
        <v>*İtalyan Premium kumaş
*Ekstra yumuşak ve konforlu teknik jarse
*4 yönlü esneme özelliği
*Nefes alabilir ve hızlı kurur
*Kırışmaz ve kolay bakım
*Diz Grip
Bileşimi:
%74 Mikro PA / %26 Elastan</v>
      </c>
      <c r="AM709" s="149" t="str">
        <f>IF(C709&gt;0,+VLOOKUP($C709,'STYLE NAMES'!$B:$AC,17,FALSE),"")</f>
        <v>Makinede 30°C' de Yıkayın
Hassas Yıkama
Ilık ütü yapın
Tersten ütüleyin
Logo ve baskıları ÜTÜLEMEYİN
Çamaşır suyu kullanmayın
Kurutma Makinesinde Kurutmayın</v>
      </c>
      <c r="AN709" s="149" t="str">
        <f>IF($C709&gt;0,$C709&amp;" "&amp;$P709&amp;" "&amp;+VLOOKUP($C709,'STYLE NAMES'!$B:$AC,18,FALSE),"""")</f>
        <v>ATLANTIS WHITE PANTALONI KNEE GRIP PRO JUNIOR</v>
      </c>
      <c r="AO709" s="101" t="str">
        <f>"Disegnato da Cavalier SanMarco "&amp;(AN709)&amp;"; "&amp;IF(C709&gt;0,+VLOOKUP($C709,'STYLE NAMES'!$B:$AC,19,FALSE),"")</f>
        <v>Disegnato da Cavalier SanMarco ATLANTIS WHITE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09" s="101" t="str">
        <f>IF(C709&gt;0,+VLOOKUP($C709,'STYLE NAMES'!$B:$AC,20,FALSE),"")</f>
        <v>*Tessuto premium italiano
*Jersey tecnico extra morbido e confortevole
*Tessuto elasticizzato in 4 direzioni
*Traspirante e ad asciugatura rapida
*Antipiega e facile da curare
*Knee Grip
Composizione:
74% Micro PA / 26% Elastan</v>
      </c>
      <c r="AQ709" s="101" t="str">
        <f>IF(C709&gt;0,+VLOOKUP($C709,'STYLE NAMES'!$B:$AC,21,FALSE),"")</f>
        <v>Lavare in lavatrice a 30°C Ciclo delicato 
Stirare a bassa temperatura
Stirare al rovescio 
Non stirare su loghi o stampe 
Non candeggiare 
Non asciugare in asciugatrice</v>
      </c>
      <c r="AR709" s="101">
        <f>IF(D709&gt;0,+VLOOKUP($C709,'STYLE NAMES'!$B:$AC,22,FALSE),"")</f>
        <v>0</v>
      </c>
      <c r="AS709" s="101">
        <f>IF(E709&gt;0,+VLOOKUP($C709,'STYLE NAMES'!$B:$AC,23,FALSE),"")</f>
        <v>0</v>
      </c>
      <c r="AT709" s="101">
        <f>IF(F709&gt;0,+VLOOKUP($C709,'STYLE NAMES'!$B:$AC,24,FALSE),"")</f>
        <v>0</v>
      </c>
      <c r="AU709" s="101">
        <f>IF(G709&gt;0,+VLOOKUP($C709,'STYLE NAMES'!$B:$AC,25,FALSE),"")</f>
        <v>0</v>
      </c>
      <c r="AV709" s="101">
        <f>+VLOOKUP($S709,'CODE GENERATOR'!$P:$AM,15,FALSE)</f>
        <v>0</v>
      </c>
      <c r="AW709" s="101">
        <f>+VLOOKUP($S709,'CODE GENERATOR'!$P:$AM,16,FALSE)</f>
        <v>0</v>
      </c>
      <c r="AX709" s="101">
        <f>+VLOOKUP($S709,'CODE GENERATOR'!$P:$AM,17,FALSE)</f>
        <v>0</v>
      </c>
      <c r="AY709" s="101">
        <f>+VLOOKUP($S709,'CODE GENERATOR'!$P:$AM,18,FALSE)</f>
        <v>0</v>
      </c>
      <c r="AZ709" s="101">
        <f>+VLOOKUP($S709,'CODE GENERATOR'!$P:$AM,19,FALSE)</f>
        <v>0</v>
      </c>
      <c r="BA709" s="101">
        <f>+VLOOKUP($S709,'CODE GENERATOR'!$P:$AM,20,FALSE)</f>
        <v>0</v>
      </c>
      <c r="BB709" s="101">
        <f>+VLOOKUP($S709,'CODE GENERATOR'!$P:$AM,21,FALSE)</f>
        <v>0</v>
      </c>
      <c r="BC709" s="101">
        <f>+VLOOKUP($S709,'CODE GENERATOR'!$P:$AM,22,FALSE)</f>
        <v>0</v>
      </c>
      <c r="BD709" s="101">
        <f>+VLOOKUP($S709,'CODE GENERATOR'!$P:$AM,23,FALSE)</f>
        <v>0</v>
      </c>
      <c r="BE709" s="101">
        <f>+VLOOKUP($S709,'CODE GENERATOR'!$P:$AM,24,FALSE)</f>
        <v>0</v>
      </c>
      <c r="BF709" s="101">
        <f>IF(C709&gt;0,+VLOOKUP(G709,'CATEGORY ID'!$A$1:$L$118,3,FALSE),"")</f>
        <v>30</v>
      </c>
      <c r="BG709" s="101">
        <f>IF(C709&gt;0,+VLOOKUP(H709,'CATEGORY ID'!$D$1:$L$118,3,FALSE),"")</f>
        <v>4</v>
      </c>
      <c r="BH709" s="101">
        <f>IF(C709&gt;0,+VLOOKUP((+H709&amp;I709),'CATEGORY ID'!$H$1:$I$121,2,FALSE),"")</f>
        <v>113</v>
      </c>
      <c r="BJ709" s="101">
        <f>IF(C709&gt;0,IF(COUNTIF('CATEGORY ID'!$K$1:$K$121,+H709&amp;K709) &gt; 0, +VLOOKUP(+H709&amp;K709,'CATEGORY ID'!$K$1:$L$121,2,FALSE),""),"")</f>
        <v>100</v>
      </c>
      <c r="BK709" s="101" t="str">
        <f>IF(C709&gt;0,IF(COUNTIF('CATEGORY ID'!$K$124:$K$165, +VLOOKUP(C709,'STYLE NAMES'!$B:$AE,30,FALSE)) &gt; 0, +VLOOKUP(VLOOKUP(C709,'STYLE NAMES'!$B:$AE,30,FALSE),'CATEGORY ID'!K:M,2,FALSE),""),"")</f>
        <v/>
      </c>
      <c r="BM709" s="101">
        <v>204</v>
      </c>
      <c r="BR709" s="101" t="str" cm="1">
        <f t="array" ref="BR709">IF(C709&gt;0,_xlfn.TEXTJOIN(";", TRUE,_xlfn.UNIQUE(_xlfn._xlws.FILTER(BF709:BQ709,(BF709:BQ709&gt;0)),TRUE,FALSE)),"")&amp;";"&amp;BS709</f>
        <v>30;4;113;100;204;</v>
      </c>
      <c r="BU709" s="106">
        <f>IF(C709&gt;0,+VLOOKUP($C709,'STYLE NAMES'!$B:$AC,26,FALSE),"")</f>
        <v>159.9</v>
      </c>
      <c r="BV709" s="106">
        <f>IF(C709&gt;0,+VLOOKUP($C709,'STYLE NAMES'!$B:$AC,27,FALSE),"")</f>
        <v>8790</v>
      </c>
      <c r="BW709" s="106">
        <f>IF(C709&gt;0,+VLOOKUP($C709,'STYLE NAMES'!$B:$AC,28,FALSE),"")</f>
        <v>183.88499999999999</v>
      </c>
      <c r="BY709"/>
      <c r="BZ709" s="101">
        <v>7</v>
      </c>
      <c r="CA709" s="137">
        <f t="shared" si="50"/>
        <v>1</v>
      </c>
      <c r="CB709" s="137">
        <f>+VLOOKUP(C709,'[2]STYLES &amp; MODELS MATRIX'!$A:$G,7,FALSE)</f>
        <v>0</v>
      </c>
      <c r="CC709" s="137" t="str">
        <f>+VLOOKUP(C709,'[1]STYLES &amp; SIZE CHARTS'!$A:$H,8,FALSE)</f>
        <v>JB-UB1</v>
      </c>
      <c r="CD709" s="137">
        <v>1</v>
      </c>
      <c r="CE709" s="205"/>
      <c r="CF709" s="141"/>
    </row>
    <row r="710" spans="1:84" s="101" customFormat="1" ht="12" customHeight="1" x14ac:dyDescent="0.2">
      <c r="A710" s="102">
        <f t="shared" si="48"/>
        <v>8683711007623</v>
      </c>
      <c r="B710" s="101" t="s">
        <v>983</v>
      </c>
      <c r="C710" s="101" t="s">
        <v>1867</v>
      </c>
      <c r="D710" s="101" t="s">
        <v>1900</v>
      </c>
      <c r="E710" s="203" t="s">
        <v>2450</v>
      </c>
      <c r="F710" s="101" t="s">
        <v>2352</v>
      </c>
      <c r="G710" s="101" t="str">
        <f>IF(C710&gt;0,+VLOOKUP($C710,'STYLE NAMES'!$B:$AC,4,FALSE),"")</f>
        <v>RIDER</v>
      </c>
      <c r="H710" s="101" t="str">
        <f>IF(C710&gt;0,+VLOOKUP($C710,'STYLE NAMES'!$B:$AC,5,FALSE),"")</f>
        <v>JUNIOR</v>
      </c>
      <c r="I710" s="101" t="str">
        <f>IF(C710&gt;0,+VLOOKUP($C710,'STYLE NAMES'!$B:$AC,6,FALSE),"")</f>
        <v>BOTTOMS</v>
      </c>
      <c r="J710" s="101" t="str">
        <f>IF(C710&gt;0,+VLOOKUP($C710,'STYLE NAMES'!$B:$AC,7,FALSE),"")</f>
        <v>KIDS UNISEX</v>
      </c>
      <c r="K710" s="101" t="str">
        <f>IF(C710&gt;0,+VLOOKUP($C710,'STYLE NAMES'!$B:$AC,8,FALSE),"")</f>
        <v>BREECHES</v>
      </c>
      <c r="L710" s="101" t="str">
        <f>IF(E710&gt;0,+VLOOKUP($E710,'CODE GENERATOR'!$D:$T,3,FALSE),"")</f>
        <v>A</v>
      </c>
      <c r="M710" s="101" t="str">
        <f>IF(E710&gt;0,+VLOOKUP($E710,'CODE GENERATOR'!$D:$T,4,FALSE),"")</f>
        <v>TECH JERSEY</v>
      </c>
      <c r="N710" s="101" t="str">
        <f>IF(E710&gt;0,+VLOOKUP($E710,'CODE GENERATOR'!$D:$T,6,FALSE),"")</f>
        <v>BLACK</v>
      </c>
      <c r="O710" s="101" t="str">
        <f>IF(E710&gt;0,+VLOOKUP($E710,'CODE GENERATOR'!$D:$T,7,FALSE),"")</f>
        <v>BLACK</v>
      </c>
      <c r="P710" s="101" t="str">
        <f t="shared" si="49"/>
        <v>BLACK</v>
      </c>
      <c r="Q710" s="104" t="str">
        <f>IF(E710&gt;0,+VLOOKUP($E710,'CODE GENERATOR'!$D:$T,11,FALSE),"")</f>
        <v>R.BOTKU_BRC0068</v>
      </c>
      <c r="R710" s="104" t="str">
        <f>IF(E710&gt;0,+VLOOKUP($E710,'CODE GENERATOR'!$D:$T,12,FALSE),"")</f>
        <v>TJR0029BLKBLK</v>
      </c>
      <c r="S710" s="104" t="str">
        <f>IF(E710&gt;0,+VLOOKUP($E710,'CODE GENERATOR'!$D:$T,13,FALSE),"")</f>
        <v>R.BOTKU_BRC0068_TJR0029BLKBLK</v>
      </c>
      <c r="T710" s="104" t="str">
        <f t="shared" si="47"/>
        <v>R.BOTKU_BRC0068_TJR0029BLKBLK_6-7 Y</v>
      </c>
      <c r="U710" s="105">
        <v>8683711007623</v>
      </c>
      <c r="V710" s="107" t="str" cm="1">
        <f t="array" ref="V710">_xlfn.TEXTJOIN(";", TRUE, _xlfn.UNIQUE(_xlfn._xlws.FILTER(P$3:P$10029, C$3:C$10029=C710)))</f>
        <v>WHITE;BLACK;NAVY</v>
      </c>
      <c r="W710" s="107" t="str" cm="1">
        <f t="array" ref="W710">_xlfn.TEXTJOIN(";", TRUE, _xlfn.UNIQUE(_xlfn._xlws.FILTER(F$3:F$10029, C$3:C$10029=C710)))</f>
        <v>6-7 Y;8-9 Y;10-11 Y;12-13 Y;14-15 Y</v>
      </c>
      <c r="X710" s="101" t="str">
        <f>IF(E710&gt;0,+VLOOKUP($E710,'CODE GENERATOR'!$D:$AC,19,FALSE),0)</f>
        <v>CavalierSanmarco_27.01.2026_0394</v>
      </c>
      <c r="Y710" s="101" t="str">
        <f>IF(E710&gt;0,+VLOOKUP($E710,'CODE GENERATOR'!$D:$AC,20,FALSE),0)</f>
        <v>CavalierSanmarco_27.01.2026_0394arka</v>
      </c>
      <c r="Z710" s="101" t="str">
        <f>IF(E710&gt;0,+VLOOKUP($E710,'CODE GENERATOR'!$D:$AC,21,FALSE),0)</f>
        <v/>
      </c>
      <c r="AA710" s="101" t="str">
        <f>IF(E710&gt;0,+VLOOKUP($E710,'CODE GENERATOR'!$D:$AC,22,FALSE),0)</f>
        <v/>
      </c>
      <c r="AB710" s="101" t="str">
        <f>IF(E710&gt;0,+VLOOKUP($E710,'CODE GENERATOR'!$D:$AC,23,FALSE),0)</f>
        <v/>
      </c>
      <c r="AC710" s="101" t="str">
        <f>IF(E710&gt;0,+VLOOKUP($E710,'CODE GENERATOR'!$D:$AC,24,FALSE),0)</f>
        <v/>
      </c>
      <c r="AD710" s="101" t="str">
        <f>IF(E710&gt;0,+VLOOKUP($E710,'CODE GENERATOR'!$D:$AC,25,FALSE),0)</f>
        <v/>
      </c>
      <c r="AE710" s="101" t="str">
        <f>IF(E710&gt;0,+VLOOKUP($E710,'CODE GENERATOR'!$D:$AC,26,FALSE),0)</f>
        <v/>
      </c>
      <c r="AF710" s="149" t="str">
        <f>IF($C710&gt;0,$C710&amp;" "&amp;$P710&amp;" "&amp;+VLOOKUP($C710,'STYLE NAMES'!$B:$AC,10,FALSE),"""")</f>
        <v>ATLANTIS BLACK KID'S UNISEX KNEE GRIP PRO BREECHES</v>
      </c>
      <c r="AG710" s="101" t="str">
        <f>"Enjoy our "&amp;(AF710)&amp;"; "&amp;IF(C710&gt;0,+VLOOKUP($C710,'STYLE NAMES'!$B:$AC,11,FALSE),"")</f>
        <v>Enjoy our ATLANTIS BLACK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0" s="101" t="str">
        <f>IF(C710&gt;0,+VLOOKUP($C710,'STYLE NAMES'!$B:$AC,12,FALSE),"")</f>
        <v>*Italian Premium fabric
*Extra-soft and comfortable technical jersey
*4-way stretch fabric
*Breathable and Quick Dry
*Wrinkle-free and Easy Care
*Knee Grip
Composition:
74% Micro PA /  26% Elasthane</v>
      </c>
      <c r="AI710" s="101" t="str">
        <f>IF(C710&gt;0,+VLOOKUP($C710,'STYLE NAMES'!$B:$AC,13,FALSE),"")</f>
        <v>Machine Wash at 30°C
Mild process
Iron at low temperature
Iron from REVERSE
Do NOT iron on logos or prints
Do not bleach
Do NOT Tumble Dry</v>
      </c>
      <c r="AJ710" s="149" t="str">
        <f>IF($C710&gt;0,$C710&amp;" "&amp;$P710&amp;" "&amp;+VLOOKUP($C710,'STYLE NAMES'!$B:$AC,14,FALSE),"""")</f>
        <v>ATLANTIS BLACK ÇOCUK UNISEX BİNİCİ PANTOLONU</v>
      </c>
      <c r="AK710" s="149" t="str">
        <f>"Cavalier SanMarco tarafından tasarlanan "&amp;(AJ710)&amp;"; "&amp;IF(C710&gt;0,+VLOOKUP($C710,'STYLE NAMES'!$B:$AC,15,FALSE),"")</f>
        <v>Cavalier SanMarco tarafından tasarlanan ATLANTIS BLACK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0" s="149" t="str">
        <f>IF(C710&gt;0,+VLOOKUP($C710,'STYLE NAMES'!$B:$AC,16,FALSE),"")</f>
        <v>*İtalyan Premium kumaş
*Ekstra yumuşak ve konforlu teknik jarse
*4 yönlü esneme özelliği
*Nefes alabilir ve hızlı kurur
*Kırışmaz ve kolay bakım
*Diz Grip
Bileşimi:
%74 Mikro PA / %26 Elastan</v>
      </c>
      <c r="AM710" s="149" t="str">
        <f>IF(C710&gt;0,+VLOOKUP($C710,'STYLE NAMES'!$B:$AC,17,FALSE),"")</f>
        <v>Makinede 30°C' de Yıkayın
Hassas Yıkama
Ilık ütü yapın
Tersten ütüleyin
Logo ve baskıları ÜTÜLEMEYİN
Çamaşır suyu kullanmayın
Kurutma Makinesinde Kurutmayın</v>
      </c>
      <c r="AN710" s="149" t="str">
        <f>IF($C710&gt;0,$C710&amp;" "&amp;$P710&amp;" "&amp;+VLOOKUP($C710,'STYLE NAMES'!$B:$AC,18,FALSE),"""")</f>
        <v>ATLANTIS BLACK PANTALONI KNEE GRIP PRO JUNIOR</v>
      </c>
      <c r="AO710" s="101" t="str">
        <f>"Disegnato da Cavalier SanMarco "&amp;(AN710)&amp;"; "&amp;IF(C710&gt;0,+VLOOKUP($C710,'STYLE NAMES'!$B:$AC,19,FALSE),"")</f>
        <v>Disegnato da Cavalier SanMarco ATLANTIS BLACK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0" s="101" t="str">
        <f>IF(C710&gt;0,+VLOOKUP($C710,'STYLE NAMES'!$B:$AC,20,FALSE),"")</f>
        <v>*Tessuto premium italiano
*Jersey tecnico extra morbido e confortevole
*Tessuto elasticizzato in 4 direzioni
*Traspirante e ad asciugatura rapida
*Antipiega e facile da curare
*Knee Grip
Composizione:
74% Micro PA / 26% Elastan</v>
      </c>
      <c r="AQ710" s="101" t="str">
        <f>IF(C710&gt;0,+VLOOKUP($C710,'STYLE NAMES'!$B:$AC,21,FALSE),"")</f>
        <v>Lavare in lavatrice a 30°C Ciclo delicato 
Stirare a bassa temperatura
Stirare al rovescio 
Non stirare su loghi o stampe 
Non candeggiare 
Non asciugare in asciugatrice</v>
      </c>
      <c r="AR710" s="101">
        <f>IF(D710&gt;0,+VLOOKUP($C710,'STYLE NAMES'!$B:$AC,22,FALSE),"")</f>
        <v>0</v>
      </c>
      <c r="AS710" s="101">
        <f>IF(E710&gt;0,+VLOOKUP($C710,'STYLE NAMES'!$B:$AC,23,FALSE),"")</f>
        <v>0</v>
      </c>
      <c r="AT710" s="101">
        <f>IF(F710&gt;0,+VLOOKUP($C710,'STYLE NAMES'!$B:$AC,24,FALSE),"")</f>
        <v>0</v>
      </c>
      <c r="AU710" s="101">
        <f>IF(G710&gt;0,+VLOOKUP($C710,'STYLE NAMES'!$B:$AC,25,FALSE),"")</f>
        <v>0</v>
      </c>
      <c r="AV710" s="101">
        <f>+VLOOKUP($S710,'CODE GENERATOR'!$P:$AM,15,FALSE)</f>
        <v>0</v>
      </c>
      <c r="AW710" s="101">
        <f>+VLOOKUP($S710,'CODE GENERATOR'!$P:$AM,16,FALSE)</f>
        <v>0</v>
      </c>
      <c r="AX710" s="101">
        <f>+VLOOKUP($S710,'CODE GENERATOR'!$P:$AM,17,FALSE)</f>
        <v>0</v>
      </c>
      <c r="AY710" s="101">
        <f>+VLOOKUP($S710,'CODE GENERATOR'!$P:$AM,18,FALSE)</f>
        <v>0</v>
      </c>
      <c r="AZ710" s="101">
        <f>+VLOOKUP($S710,'CODE GENERATOR'!$P:$AM,19,FALSE)</f>
        <v>0</v>
      </c>
      <c r="BA710" s="101">
        <f>+VLOOKUP($S710,'CODE GENERATOR'!$P:$AM,20,FALSE)</f>
        <v>0</v>
      </c>
      <c r="BB710" s="101">
        <f>+VLOOKUP($S710,'CODE GENERATOR'!$P:$AM,21,FALSE)</f>
        <v>0</v>
      </c>
      <c r="BC710" s="101">
        <f>+VLOOKUP($S710,'CODE GENERATOR'!$P:$AM,22,FALSE)</f>
        <v>0</v>
      </c>
      <c r="BD710" s="101">
        <f>+VLOOKUP($S710,'CODE GENERATOR'!$P:$AM,23,FALSE)</f>
        <v>0</v>
      </c>
      <c r="BE710" s="101">
        <f>+VLOOKUP($S710,'CODE GENERATOR'!$P:$AM,24,FALSE)</f>
        <v>0</v>
      </c>
      <c r="BF710" s="101">
        <f>IF(C710&gt;0,+VLOOKUP(G710,'CATEGORY ID'!$A$1:$L$118,3,FALSE),"")</f>
        <v>30</v>
      </c>
      <c r="BG710" s="101">
        <f>IF(C710&gt;0,+VLOOKUP(H710,'CATEGORY ID'!$D$1:$L$118,3,FALSE),"")</f>
        <v>4</v>
      </c>
      <c r="BH710" s="101">
        <f>IF(C710&gt;0,+VLOOKUP((+H710&amp;I710),'CATEGORY ID'!$H$1:$I$121,2,FALSE),"")</f>
        <v>113</v>
      </c>
      <c r="BJ710" s="101">
        <f>IF(C710&gt;0,IF(COUNTIF('CATEGORY ID'!$K$1:$K$121,+H710&amp;K710) &gt; 0, +VLOOKUP(+H710&amp;K710,'CATEGORY ID'!$K$1:$L$121,2,FALSE),""),"")</f>
        <v>100</v>
      </c>
      <c r="BK710" s="101" t="str">
        <f>IF(C710&gt;0,IF(COUNTIF('CATEGORY ID'!$K$124:$K$165, +VLOOKUP(C710,'STYLE NAMES'!$B:$AE,30,FALSE)) &gt; 0, +VLOOKUP(VLOOKUP(C710,'STYLE NAMES'!$B:$AE,30,FALSE),'CATEGORY ID'!K:M,2,FALSE),""),"")</f>
        <v/>
      </c>
      <c r="BM710" s="101">
        <v>204</v>
      </c>
      <c r="BR710" s="101" t="str" cm="1">
        <f t="array" ref="BR710">IF(C710&gt;0,_xlfn.TEXTJOIN(";", TRUE,_xlfn.UNIQUE(_xlfn._xlws.FILTER(BF710:BQ710,(BF710:BQ710&gt;0)),TRUE,FALSE)),"")&amp;";"&amp;BS710</f>
        <v>30;4;113;100;204;</v>
      </c>
      <c r="BU710" s="106">
        <f>IF(C710&gt;0,+VLOOKUP($C710,'STYLE NAMES'!$B:$AC,26,FALSE),"")</f>
        <v>159.9</v>
      </c>
      <c r="BV710" s="106">
        <f>IF(C710&gt;0,+VLOOKUP($C710,'STYLE NAMES'!$B:$AC,27,FALSE),"")</f>
        <v>8790</v>
      </c>
      <c r="BW710" s="106">
        <f>IF(C710&gt;0,+VLOOKUP($C710,'STYLE NAMES'!$B:$AC,28,FALSE),"")</f>
        <v>183.88499999999999</v>
      </c>
      <c r="BY710"/>
      <c r="BZ710" s="101">
        <v>2</v>
      </c>
      <c r="CA710" s="137">
        <f t="shared" si="50"/>
        <v>1</v>
      </c>
      <c r="CB710" s="137">
        <f>+VLOOKUP(C710,'[2]STYLES &amp; MODELS MATRIX'!$A:$G,7,FALSE)</f>
        <v>0</v>
      </c>
      <c r="CC710" s="137" t="str">
        <f>+VLOOKUP(C710,'[1]STYLES &amp; SIZE CHARTS'!$A:$H,8,FALSE)</f>
        <v>JB-UB1</v>
      </c>
      <c r="CD710" s="137">
        <v>1</v>
      </c>
      <c r="CE710" s="205"/>
      <c r="CF710" s="141"/>
    </row>
    <row r="711" spans="1:84" s="101" customFormat="1" ht="12" customHeight="1" x14ac:dyDescent="0.2">
      <c r="A711" s="102">
        <f t="shared" si="48"/>
        <v>8683711007630</v>
      </c>
      <c r="B711" s="101" t="s">
        <v>983</v>
      </c>
      <c r="C711" s="101" t="s">
        <v>1867</v>
      </c>
      <c r="D711" s="101" t="s">
        <v>1900</v>
      </c>
      <c r="E711" s="203" t="s">
        <v>2450</v>
      </c>
      <c r="F711" s="101" t="s">
        <v>2353</v>
      </c>
      <c r="G711" s="101" t="str">
        <f>IF(C711&gt;0,+VLOOKUP($C711,'STYLE NAMES'!$B:$AC,4,FALSE),"")</f>
        <v>RIDER</v>
      </c>
      <c r="H711" s="101" t="str">
        <f>IF(C711&gt;0,+VLOOKUP($C711,'STYLE NAMES'!$B:$AC,5,FALSE),"")</f>
        <v>JUNIOR</v>
      </c>
      <c r="I711" s="101" t="str">
        <f>IF(C711&gt;0,+VLOOKUP($C711,'STYLE NAMES'!$B:$AC,6,FALSE),"")</f>
        <v>BOTTOMS</v>
      </c>
      <c r="J711" s="101" t="str">
        <f>IF(C711&gt;0,+VLOOKUP($C711,'STYLE NAMES'!$B:$AC,7,FALSE),"")</f>
        <v>KIDS UNISEX</v>
      </c>
      <c r="K711" s="101" t="str">
        <f>IF(C711&gt;0,+VLOOKUP($C711,'STYLE NAMES'!$B:$AC,8,FALSE),"")</f>
        <v>BREECHES</v>
      </c>
      <c r="L711" s="101" t="str">
        <f>IF(E711&gt;0,+VLOOKUP($E711,'CODE GENERATOR'!$D:$T,3,FALSE),"")</f>
        <v>A</v>
      </c>
      <c r="M711" s="101" t="str">
        <f>IF(E711&gt;0,+VLOOKUP($E711,'CODE GENERATOR'!$D:$T,4,FALSE),"")</f>
        <v>TECH JERSEY</v>
      </c>
      <c r="N711" s="101" t="str">
        <f>IF(E711&gt;0,+VLOOKUP($E711,'CODE GENERATOR'!$D:$T,6,FALSE),"")</f>
        <v>BLACK</v>
      </c>
      <c r="O711" s="101" t="str">
        <f>IF(E711&gt;0,+VLOOKUP($E711,'CODE GENERATOR'!$D:$T,7,FALSE),"")</f>
        <v>BLACK</v>
      </c>
      <c r="P711" s="101" t="str">
        <f t="shared" si="49"/>
        <v>BLACK</v>
      </c>
      <c r="Q711" s="104" t="str">
        <f>IF(E711&gt;0,+VLOOKUP($E711,'CODE GENERATOR'!$D:$T,11,FALSE),"")</f>
        <v>R.BOTKU_BRC0068</v>
      </c>
      <c r="R711" s="104" t="str">
        <f>IF(E711&gt;0,+VLOOKUP($E711,'CODE GENERATOR'!$D:$T,12,FALSE),"")</f>
        <v>TJR0029BLKBLK</v>
      </c>
      <c r="S711" s="104" t="str">
        <f>IF(E711&gt;0,+VLOOKUP($E711,'CODE GENERATOR'!$D:$T,13,FALSE),"")</f>
        <v>R.BOTKU_BRC0068_TJR0029BLKBLK</v>
      </c>
      <c r="T711" s="104" t="str">
        <f t="shared" si="47"/>
        <v>R.BOTKU_BRC0068_TJR0029BLKBLK_8-9 Y</v>
      </c>
      <c r="U711" s="105">
        <v>8683711007630</v>
      </c>
      <c r="V711" s="107" t="str" cm="1">
        <f t="array" ref="V711">_xlfn.TEXTJOIN(";", TRUE, _xlfn.UNIQUE(_xlfn._xlws.FILTER(P$3:P$10029, C$3:C$10029=C711)))</f>
        <v>WHITE;BLACK;NAVY</v>
      </c>
      <c r="W711" s="107" t="str" cm="1">
        <f t="array" ref="W711">_xlfn.TEXTJOIN(";", TRUE, _xlfn.UNIQUE(_xlfn._xlws.FILTER(F$3:F$10029, C$3:C$10029=C711)))</f>
        <v>6-7 Y;8-9 Y;10-11 Y;12-13 Y;14-15 Y</v>
      </c>
      <c r="X711" s="101" t="str">
        <f>IF(E711&gt;0,+VLOOKUP($E711,'CODE GENERATOR'!$D:$AC,19,FALSE),0)</f>
        <v>CavalierSanmarco_27.01.2026_0394</v>
      </c>
      <c r="Y711" s="101" t="str">
        <f>IF(E711&gt;0,+VLOOKUP($E711,'CODE GENERATOR'!$D:$AC,20,FALSE),0)</f>
        <v>CavalierSanmarco_27.01.2026_0394arka</v>
      </c>
      <c r="Z711" s="101" t="str">
        <f>IF(E711&gt;0,+VLOOKUP($E711,'CODE GENERATOR'!$D:$AC,21,FALSE),0)</f>
        <v/>
      </c>
      <c r="AA711" s="101" t="str">
        <f>IF(E711&gt;0,+VLOOKUP($E711,'CODE GENERATOR'!$D:$AC,22,FALSE),0)</f>
        <v/>
      </c>
      <c r="AB711" s="101" t="str">
        <f>IF(E711&gt;0,+VLOOKUP($E711,'CODE GENERATOR'!$D:$AC,23,FALSE),0)</f>
        <v/>
      </c>
      <c r="AC711" s="101" t="str">
        <f>IF(E711&gt;0,+VLOOKUP($E711,'CODE GENERATOR'!$D:$AC,24,FALSE),0)</f>
        <v/>
      </c>
      <c r="AD711" s="101" t="str">
        <f>IF(E711&gt;0,+VLOOKUP($E711,'CODE GENERATOR'!$D:$AC,25,FALSE),0)</f>
        <v/>
      </c>
      <c r="AE711" s="101" t="str">
        <f>IF(E711&gt;0,+VLOOKUP($E711,'CODE GENERATOR'!$D:$AC,26,FALSE),0)</f>
        <v/>
      </c>
      <c r="AF711" s="149" t="str">
        <f>IF($C711&gt;0,$C711&amp;" "&amp;$P711&amp;" "&amp;+VLOOKUP($C711,'STYLE NAMES'!$B:$AC,10,FALSE),"""")</f>
        <v>ATLANTIS BLACK KID'S UNISEX KNEE GRIP PRO BREECHES</v>
      </c>
      <c r="AG711" s="101" t="str">
        <f>"Enjoy our "&amp;(AF711)&amp;"; "&amp;IF(C711&gt;0,+VLOOKUP($C711,'STYLE NAMES'!$B:$AC,11,FALSE),"")</f>
        <v>Enjoy our ATLANTIS BLACK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1" s="101" t="str">
        <f>IF(C711&gt;0,+VLOOKUP($C711,'STYLE NAMES'!$B:$AC,12,FALSE),"")</f>
        <v>*Italian Premium fabric
*Extra-soft and comfortable technical jersey
*4-way stretch fabric
*Breathable and Quick Dry
*Wrinkle-free and Easy Care
*Knee Grip
Composition:
74% Micro PA /  26% Elasthane</v>
      </c>
      <c r="AI711" s="101" t="str">
        <f>IF(C711&gt;0,+VLOOKUP($C711,'STYLE NAMES'!$B:$AC,13,FALSE),"")</f>
        <v>Machine Wash at 30°C
Mild process
Iron at low temperature
Iron from REVERSE
Do NOT iron on logos or prints
Do not bleach
Do NOT Tumble Dry</v>
      </c>
      <c r="AJ711" s="149" t="str">
        <f>IF($C711&gt;0,$C711&amp;" "&amp;$P711&amp;" "&amp;+VLOOKUP($C711,'STYLE NAMES'!$B:$AC,14,FALSE),"""")</f>
        <v>ATLANTIS BLACK ÇOCUK UNISEX BİNİCİ PANTOLONU</v>
      </c>
      <c r="AK711" s="149" t="str">
        <f>"Cavalier SanMarco tarafından tasarlanan "&amp;(AJ711)&amp;"; "&amp;IF(C711&gt;0,+VLOOKUP($C711,'STYLE NAMES'!$B:$AC,15,FALSE),"")</f>
        <v>Cavalier SanMarco tarafından tasarlanan ATLANTIS BLACK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1" s="149" t="str">
        <f>IF(C711&gt;0,+VLOOKUP($C711,'STYLE NAMES'!$B:$AC,16,FALSE),"")</f>
        <v>*İtalyan Premium kumaş
*Ekstra yumuşak ve konforlu teknik jarse
*4 yönlü esneme özelliği
*Nefes alabilir ve hızlı kurur
*Kırışmaz ve kolay bakım
*Diz Grip
Bileşimi:
%74 Mikro PA / %26 Elastan</v>
      </c>
      <c r="AM711" s="149" t="str">
        <f>IF(C711&gt;0,+VLOOKUP($C711,'STYLE NAMES'!$B:$AC,17,FALSE),"")</f>
        <v>Makinede 30°C' de Yıkayın
Hassas Yıkama
Ilık ütü yapın
Tersten ütüleyin
Logo ve baskıları ÜTÜLEMEYİN
Çamaşır suyu kullanmayın
Kurutma Makinesinde Kurutmayın</v>
      </c>
      <c r="AN711" s="149" t="str">
        <f>IF($C711&gt;0,$C711&amp;" "&amp;$P711&amp;" "&amp;+VLOOKUP($C711,'STYLE NAMES'!$B:$AC,18,FALSE),"""")</f>
        <v>ATLANTIS BLACK PANTALONI KNEE GRIP PRO JUNIOR</v>
      </c>
      <c r="AO711" s="101" t="str">
        <f>"Disegnato da Cavalier SanMarco "&amp;(AN711)&amp;"; "&amp;IF(C711&gt;0,+VLOOKUP($C711,'STYLE NAMES'!$B:$AC,19,FALSE),"")</f>
        <v>Disegnato da Cavalier SanMarco ATLANTIS BLACK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1" s="101" t="str">
        <f>IF(C711&gt;0,+VLOOKUP($C711,'STYLE NAMES'!$B:$AC,20,FALSE),"")</f>
        <v>*Tessuto premium italiano
*Jersey tecnico extra morbido e confortevole
*Tessuto elasticizzato in 4 direzioni
*Traspirante e ad asciugatura rapida
*Antipiega e facile da curare
*Knee Grip
Composizione:
74% Micro PA / 26% Elastan</v>
      </c>
      <c r="AQ711" s="101" t="str">
        <f>IF(C711&gt;0,+VLOOKUP($C711,'STYLE NAMES'!$B:$AC,21,FALSE),"")</f>
        <v>Lavare in lavatrice a 30°C Ciclo delicato 
Stirare a bassa temperatura
Stirare al rovescio 
Non stirare su loghi o stampe 
Non candeggiare 
Non asciugare in asciugatrice</v>
      </c>
      <c r="AR711" s="101">
        <f>IF(D711&gt;0,+VLOOKUP($C711,'STYLE NAMES'!$B:$AC,22,FALSE),"")</f>
        <v>0</v>
      </c>
      <c r="AS711" s="101">
        <f>IF(E711&gt;0,+VLOOKUP($C711,'STYLE NAMES'!$B:$AC,23,FALSE),"")</f>
        <v>0</v>
      </c>
      <c r="AT711" s="101">
        <f>IF(F711&gt;0,+VLOOKUP($C711,'STYLE NAMES'!$B:$AC,24,FALSE),"")</f>
        <v>0</v>
      </c>
      <c r="AU711" s="101">
        <f>IF(G711&gt;0,+VLOOKUP($C711,'STYLE NAMES'!$B:$AC,25,FALSE),"")</f>
        <v>0</v>
      </c>
      <c r="AV711" s="101">
        <f>+VLOOKUP($S711,'CODE GENERATOR'!$P:$AM,15,FALSE)</f>
        <v>0</v>
      </c>
      <c r="AW711" s="101">
        <f>+VLOOKUP($S711,'CODE GENERATOR'!$P:$AM,16,FALSE)</f>
        <v>0</v>
      </c>
      <c r="AX711" s="101">
        <f>+VLOOKUP($S711,'CODE GENERATOR'!$P:$AM,17,FALSE)</f>
        <v>0</v>
      </c>
      <c r="AY711" s="101">
        <f>+VLOOKUP($S711,'CODE GENERATOR'!$P:$AM,18,FALSE)</f>
        <v>0</v>
      </c>
      <c r="AZ711" s="101">
        <f>+VLOOKUP($S711,'CODE GENERATOR'!$P:$AM,19,FALSE)</f>
        <v>0</v>
      </c>
      <c r="BA711" s="101">
        <f>+VLOOKUP($S711,'CODE GENERATOR'!$P:$AM,20,FALSE)</f>
        <v>0</v>
      </c>
      <c r="BB711" s="101">
        <f>+VLOOKUP($S711,'CODE GENERATOR'!$P:$AM,21,FALSE)</f>
        <v>0</v>
      </c>
      <c r="BC711" s="101">
        <f>+VLOOKUP($S711,'CODE GENERATOR'!$P:$AM,22,FALSE)</f>
        <v>0</v>
      </c>
      <c r="BD711" s="101">
        <f>+VLOOKUP($S711,'CODE GENERATOR'!$P:$AM,23,FALSE)</f>
        <v>0</v>
      </c>
      <c r="BE711" s="101">
        <f>+VLOOKUP($S711,'CODE GENERATOR'!$P:$AM,24,FALSE)</f>
        <v>0</v>
      </c>
      <c r="BF711" s="101">
        <f>IF(C711&gt;0,+VLOOKUP(G711,'CATEGORY ID'!$A$1:$L$118,3,FALSE),"")</f>
        <v>30</v>
      </c>
      <c r="BG711" s="101">
        <f>IF(C711&gt;0,+VLOOKUP(H711,'CATEGORY ID'!$D$1:$L$118,3,FALSE),"")</f>
        <v>4</v>
      </c>
      <c r="BH711" s="101">
        <f>IF(C711&gt;0,+VLOOKUP((+H711&amp;I711),'CATEGORY ID'!$H$1:$I$121,2,FALSE),"")</f>
        <v>113</v>
      </c>
      <c r="BJ711" s="101">
        <f>IF(C711&gt;0,IF(COUNTIF('CATEGORY ID'!$K$1:$K$121,+H711&amp;K711) &gt; 0, +VLOOKUP(+H711&amp;K711,'CATEGORY ID'!$K$1:$L$121,2,FALSE),""),"")</f>
        <v>100</v>
      </c>
      <c r="BK711" s="101" t="str">
        <f>IF(C711&gt;0,IF(COUNTIF('CATEGORY ID'!$K$124:$K$165, +VLOOKUP(C711,'STYLE NAMES'!$B:$AE,30,FALSE)) &gt; 0, +VLOOKUP(VLOOKUP(C711,'STYLE NAMES'!$B:$AE,30,FALSE),'CATEGORY ID'!K:M,2,FALSE),""),"")</f>
        <v/>
      </c>
      <c r="BM711" s="101">
        <v>204</v>
      </c>
      <c r="BR711" s="101" t="str" cm="1">
        <f t="array" ref="BR711">IF(C711&gt;0,_xlfn.TEXTJOIN(";", TRUE,_xlfn.UNIQUE(_xlfn._xlws.FILTER(BF711:BQ711,(BF711:BQ711&gt;0)),TRUE,FALSE)),"")&amp;";"&amp;BS711</f>
        <v>30;4;113;100;204;</v>
      </c>
      <c r="BU711" s="106">
        <f>IF(C711&gt;0,+VLOOKUP($C711,'STYLE NAMES'!$B:$AC,26,FALSE),"")</f>
        <v>159.9</v>
      </c>
      <c r="BV711" s="106">
        <f>IF(C711&gt;0,+VLOOKUP($C711,'STYLE NAMES'!$B:$AC,27,FALSE),"")</f>
        <v>8790</v>
      </c>
      <c r="BW711" s="106">
        <f>IF(C711&gt;0,+VLOOKUP($C711,'STYLE NAMES'!$B:$AC,28,FALSE),"")</f>
        <v>183.88499999999999</v>
      </c>
      <c r="BY711"/>
      <c r="BZ711" s="101">
        <v>6</v>
      </c>
      <c r="CA711" s="137">
        <f t="shared" si="50"/>
        <v>1</v>
      </c>
      <c r="CB711" s="137">
        <f>+VLOOKUP(C711,'[2]STYLES &amp; MODELS MATRIX'!$A:$G,7,FALSE)</f>
        <v>0</v>
      </c>
      <c r="CC711" s="137" t="str">
        <f>+VLOOKUP(C711,'[1]STYLES &amp; SIZE CHARTS'!$A:$H,8,FALSE)</f>
        <v>JB-UB1</v>
      </c>
      <c r="CD711" s="137">
        <v>1</v>
      </c>
      <c r="CE711" s="205"/>
      <c r="CF711" s="141"/>
    </row>
    <row r="712" spans="1:84" s="101" customFormat="1" ht="12" customHeight="1" x14ac:dyDescent="0.2">
      <c r="A712" s="102">
        <f t="shared" si="48"/>
        <v>8683711007647</v>
      </c>
      <c r="B712" s="101" t="s">
        <v>983</v>
      </c>
      <c r="C712" s="101" t="s">
        <v>1867</v>
      </c>
      <c r="D712" s="101" t="s">
        <v>1900</v>
      </c>
      <c r="E712" s="203" t="s">
        <v>2450</v>
      </c>
      <c r="F712" s="101" t="s">
        <v>2354</v>
      </c>
      <c r="G712" s="101" t="str">
        <f>IF(C712&gt;0,+VLOOKUP($C712,'STYLE NAMES'!$B:$AC,4,FALSE),"")</f>
        <v>RIDER</v>
      </c>
      <c r="H712" s="101" t="str">
        <f>IF(C712&gt;0,+VLOOKUP($C712,'STYLE NAMES'!$B:$AC,5,FALSE),"")</f>
        <v>JUNIOR</v>
      </c>
      <c r="I712" s="101" t="str">
        <f>IF(C712&gt;0,+VLOOKUP($C712,'STYLE NAMES'!$B:$AC,6,FALSE),"")</f>
        <v>BOTTOMS</v>
      </c>
      <c r="J712" s="101" t="str">
        <f>IF(C712&gt;0,+VLOOKUP($C712,'STYLE NAMES'!$B:$AC,7,FALSE),"")</f>
        <v>KIDS UNISEX</v>
      </c>
      <c r="K712" s="101" t="str">
        <f>IF(C712&gt;0,+VLOOKUP($C712,'STYLE NAMES'!$B:$AC,8,FALSE),"")</f>
        <v>BREECHES</v>
      </c>
      <c r="L712" s="101" t="str">
        <f>IF(E712&gt;0,+VLOOKUP($E712,'CODE GENERATOR'!$D:$T,3,FALSE),"")</f>
        <v>A</v>
      </c>
      <c r="M712" s="101" t="str">
        <f>IF(E712&gt;0,+VLOOKUP($E712,'CODE GENERATOR'!$D:$T,4,FALSE),"")</f>
        <v>TECH JERSEY</v>
      </c>
      <c r="N712" s="101" t="str">
        <f>IF(E712&gt;0,+VLOOKUP($E712,'CODE GENERATOR'!$D:$T,6,FALSE),"")</f>
        <v>BLACK</v>
      </c>
      <c r="O712" s="101" t="str">
        <f>IF(E712&gt;0,+VLOOKUP($E712,'CODE GENERATOR'!$D:$T,7,FALSE),"")</f>
        <v>BLACK</v>
      </c>
      <c r="P712" s="101" t="str">
        <f t="shared" si="49"/>
        <v>BLACK</v>
      </c>
      <c r="Q712" s="104" t="str">
        <f>IF(E712&gt;0,+VLOOKUP($E712,'CODE GENERATOR'!$D:$T,11,FALSE),"")</f>
        <v>R.BOTKU_BRC0068</v>
      </c>
      <c r="R712" s="104" t="str">
        <f>IF(E712&gt;0,+VLOOKUP($E712,'CODE GENERATOR'!$D:$T,12,FALSE),"")</f>
        <v>TJR0029BLKBLK</v>
      </c>
      <c r="S712" s="104" t="str">
        <f>IF(E712&gt;0,+VLOOKUP($E712,'CODE GENERATOR'!$D:$T,13,FALSE),"")</f>
        <v>R.BOTKU_BRC0068_TJR0029BLKBLK</v>
      </c>
      <c r="T712" s="104" t="str">
        <f t="shared" si="47"/>
        <v>R.BOTKU_BRC0068_TJR0029BLKBLK_10-11 Y</v>
      </c>
      <c r="U712" s="105">
        <v>8683711007647</v>
      </c>
      <c r="V712" s="107" t="str" cm="1">
        <f t="array" ref="V712">_xlfn.TEXTJOIN(";", TRUE, _xlfn.UNIQUE(_xlfn._xlws.FILTER(P$3:P$10029, C$3:C$10029=C712)))</f>
        <v>WHITE;BLACK;NAVY</v>
      </c>
      <c r="W712" s="107" t="str" cm="1">
        <f t="array" ref="W712">_xlfn.TEXTJOIN(";", TRUE, _xlfn.UNIQUE(_xlfn._xlws.FILTER(F$3:F$10029, C$3:C$10029=C712)))</f>
        <v>6-7 Y;8-9 Y;10-11 Y;12-13 Y;14-15 Y</v>
      </c>
      <c r="X712" s="101" t="str">
        <f>IF(E712&gt;0,+VLOOKUP($E712,'CODE GENERATOR'!$D:$AC,19,FALSE),0)</f>
        <v>CavalierSanmarco_27.01.2026_0394</v>
      </c>
      <c r="Y712" s="101" t="str">
        <f>IF(E712&gt;0,+VLOOKUP($E712,'CODE GENERATOR'!$D:$AC,20,FALSE),0)</f>
        <v>CavalierSanmarco_27.01.2026_0394arka</v>
      </c>
      <c r="Z712" s="101" t="str">
        <f>IF(E712&gt;0,+VLOOKUP($E712,'CODE GENERATOR'!$D:$AC,21,FALSE),0)</f>
        <v/>
      </c>
      <c r="AA712" s="101" t="str">
        <f>IF(E712&gt;0,+VLOOKUP($E712,'CODE GENERATOR'!$D:$AC,22,FALSE),0)</f>
        <v/>
      </c>
      <c r="AB712" s="101" t="str">
        <f>IF(E712&gt;0,+VLOOKUP($E712,'CODE GENERATOR'!$D:$AC,23,FALSE),0)</f>
        <v/>
      </c>
      <c r="AC712" s="101" t="str">
        <f>IF(E712&gt;0,+VLOOKUP($E712,'CODE GENERATOR'!$D:$AC,24,FALSE),0)</f>
        <v/>
      </c>
      <c r="AD712" s="101" t="str">
        <f>IF(E712&gt;0,+VLOOKUP($E712,'CODE GENERATOR'!$D:$AC,25,FALSE),0)</f>
        <v/>
      </c>
      <c r="AE712" s="101" t="str">
        <f>IF(E712&gt;0,+VLOOKUP($E712,'CODE GENERATOR'!$D:$AC,26,FALSE),0)</f>
        <v/>
      </c>
      <c r="AF712" s="149" t="str">
        <f>IF($C712&gt;0,$C712&amp;" "&amp;$P712&amp;" "&amp;+VLOOKUP($C712,'STYLE NAMES'!$B:$AC,10,FALSE),"""")</f>
        <v>ATLANTIS BLACK KID'S UNISEX KNEE GRIP PRO BREECHES</v>
      </c>
      <c r="AG712" s="101" t="str">
        <f>"Enjoy our "&amp;(AF712)&amp;"; "&amp;IF(C712&gt;0,+VLOOKUP($C712,'STYLE NAMES'!$B:$AC,11,FALSE),"")</f>
        <v>Enjoy our ATLANTIS BLACK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2" s="101" t="str">
        <f>IF(C712&gt;0,+VLOOKUP($C712,'STYLE NAMES'!$B:$AC,12,FALSE),"")</f>
        <v>*Italian Premium fabric
*Extra-soft and comfortable technical jersey
*4-way stretch fabric
*Breathable and Quick Dry
*Wrinkle-free and Easy Care
*Knee Grip
Composition:
74% Micro PA /  26% Elasthane</v>
      </c>
      <c r="AI712" s="101" t="str">
        <f>IF(C712&gt;0,+VLOOKUP($C712,'STYLE NAMES'!$B:$AC,13,FALSE),"")</f>
        <v>Machine Wash at 30°C
Mild process
Iron at low temperature
Iron from REVERSE
Do NOT iron on logos or prints
Do not bleach
Do NOT Tumble Dry</v>
      </c>
      <c r="AJ712" s="149" t="str">
        <f>IF($C712&gt;0,$C712&amp;" "&amp;$P712&amp;" "&amp;+VLOOKUP($C712,'STYLE NAMES'!$B:$AC,14,FALSE),"""")</f>
        <v>ATLANTIS BLACK ÇOCUK UNISEX BİNİCİ PANTOLONU</v>
      </c>
      <c r="AK712" s="149" t="str">
        <f>"Cavalier SanMarco tarafından tasarlanan "&amp;(AJ712)&amp;"; "&amp;IF(C712&gt;0,+VLOOKUP($C712,'STYLE NAMES'!$B:$AC,15,FALSE),"")</f>
        <v>Cavalier SanMarco tarafından tasarlanan ATLANTIS BLACK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2" s="149" t="str">
        <f>IF(C712&gt;0,+VLOOKUP($C712,'STYLE NAMES'!$B:$AC,16,FALSE),"")</f>
        <v>*İtalyan Premium kumaş
*Ekstra yumuşak ve konforlu teknik jarse
*4 yönlü esneme özelliği
*Nefes alabilir ve hızlı kurur
*Kırışmaz ve kolay bakım
*Diz Grip
Bileşimi:
%74 Mikro PA / %26 Elastan</v>
      </c>
      <c r="AM712" s="149" t="str">
        <f>IF(C712&gt;0,+VLOOKUP($C712,'STYLE NAMES'!$B:$AC,17,FALSE),"")</f>
        <v>Makinede 30°C' de Yıkayın
Hassas Yıkama
Ilık ütü yapın
Tersten ütüleyin
Logo ve baskıları ÜTÜLEMEYİN
Çamaşır suyu kullanmayın
Kurutma Makinesinde Kurutmayın</v>
      </c>
      <c r="AN712" s="149" t="str">
        <f>IF($C712&gt;0,$C712&amp;" "&amp;$P712&amp;" "&amp;+VLOOKUP($C712,'STYLE NAMES'!$B:$AC,18,FALSE),"""")</f>
        <v>ATLANTIS BLACK PANTALONI KNEE GRIP PRO JUNIOR</v>
      </c>
      <c r="AO712" s="101" t="str">
        <f>"Disegnato da Cavalier SanMarco "&amp;(AN712)&amp;"; "&amp;IF(C712&gt;0,+VLOOKUP($C712,'STYLE NAMES'!$B:$AC,19,FALSE),"")</f>
        <v>Disegnato da Cavalier SanMarco ATLANTIS BLACK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2" s="101" t="str">
        <f>IF(C712&gt;0,+VLOOKUP($C712,'STYLE NAMES'!$B:$AC,20,FALSE),"")</f>
        <v>*Tessuto premium italiano
*Jersey tecnico extra morbido e confortevole
*Tessuto elasticizzato in 4 direzioni
*Traspirante e ad asciugatura rapida
*Antipiega e facile da curare
*Knee Grip
Composizione:
74% Micro PA / 26% Elastan</v>
      </c>
      <c r="AQ712" s="101" t="str">
        <f>IF(C712&gt;0,+VLOOKUP($C712,'STYLE NAMES'!$B:$AC,21,FALSE),"")</f>
        <v>Lavare in lavatrice a 30°C Ciclo delicato 
Stirare a bassa temperatura
Stirare al rovescio 
Non stirare su loghi o stampe 
Non candeggiare 
Non asciugare in asciugatrice</v>
      </c>
      <c r="AR712" s="101">
        <f>IF(D712&gt;0,+VLOOKUP($C712,'STYLE NAMES'!$B:$AC,22,FALSE),"")</f>
        <v>0</v>
      </c>
      <c r="AS712" s="101">
        <f>IF(E712&gt;0,+VLOOKUP($C712,'STYLE NAMES'!$B:$AC,23,FALSE),"")</f>
        <v>0</v>
      </c>
      <c r="AT712" s="101">
        <f>IF(F712&gt;0,+VLOOKUP($C712,'STYLE NAMES'!$B:$AC,24,FALSE),"")</f>
        <v>0</v>
      </c>
      <c r="AU712" s="101">
        <f>IF(G712&gt;0,+VLOOKUP($C712,'STYLE NAMES'!$B:$AC,25,FALSE),"")</f>
        <v>0</v>
      </c>
      <c r="AV712" s="101">
        <f>+VLOOKUP($S712,'CODE GENERATOR'!$P:$AM,15,FALSE)</f>
        <v>0</v>
      </c>
      <c r="AW712" s="101">
        <f>+VLOOKUP($S712,'CODE GENERATOR'!$P:$AM,16,FALSE)</f>
        <v>0</v>
      </c>
      <c r="AX712" s="101">
        <f>+VLOOKUP($S712,'CODE GENERATOR'!$P:$AM,17,FALSE)</f>
        <v>0</v>
      </c>
      <c r="AY712" s="101">
        <f>+VLOOKUP($S712,'CODE GENERATOR'!$P:$AM,18,FALSE)</f>
        <v>0</v>
      </c>
      <c r="AZ712" s="101">
        <f>+VLOOKUP($S712,'CODE GENERATOR'!$P:$AM,19,FALSE)</f>
        <v>0</v>
      </c>
      <c r="BA712" s="101">
        <f>+VLOOKUP($S712,'CODE GENERATOR'!$P:$AM,20,FALSE)</f>
        <v>0</v>
      </c>
      <c r="BB712" s="101">
        <f>+VLOOKUP($S712,'CODE GENERATOR'!$P:$AM,21,FALSE)</f>
        <v>0</v>
      </c>
      <c r="BC712" s="101">
        <f>+VLOOKUP($S712,'CODE GENERATOR'!$P:$AM,22,FALSE)</f>
        <v>0</v>
      </c>
      <c r="BD712" s="101">
        <f>+VLOOKUP($S712,'CODE GENERATOR'!$P:$AM,23,FALSE)</f>
        <v>0</v>
      </c>
      <c r="BE712" s="101">
        <f>+VLOOKUP($S712,'CODE GENERATOR'!$P:$AM,24,FALSE)</f>
        <v>0</v>
      </c>
      <c r="BF712" s="101">
        <f>IF(C712&gt;0,+VLOOKUP(G712,'CATEGORY ID'!$A$1:$L$118,3,FALSE),"")</f>
        <v>30</v>
      </c>
      <c r="BG712" s="101">
        <f>IF(C712&gt;0,+VLOOKUP(H712,'CATEGORY ID'!$D$1:$L$118,3,FALSE),"")</f>
        <v>4</v>
      </c>
      <c r="BH712" s="101">
        <f>IF(C712&gt;0,+VLOOKUP((+H712&amp;I712),'CATEGORY ID'!$H$1:$I$121,2,FALSE),"")</f>
        <v>113</v>
      </c>
      <c r="BJ712" s="101">
        <f>IF(C712&gt;0,IF(COUNTIF('CATEGORY ID'!$K$1:$K$121,+H712&amp;K712) &gt; 0, +VLOOKUP(+H712&amp;K712,'CATEGORY ID'!$K$1:$L$121,2,FALSE),""),"")</f>
        <v>100</v>
      </c>
      <c r="BK712" s="101" t="str">
        <f>IF(C712&gt;0,IF(COUNTIF('CATEGORY ID'!$K$124:$K$165, +VLOOKUP(C712,'STYLE NAMES'!$B:$AE,30,FALSE)) &gt; 0, +VLOOKUP(VLOOKUP(C712,'STYLE NAMES'!$B:$AE,30,FALSE),'CATEGORY ID'!K:M,2,FALSE),""),"")</f>
        <v/>
      </c>
      <c r="BM712" s="101">
        <v>204</v>
      </c>
      <c r="BR712" s="101" t="str" cm="1">
        <f t="array" ref="BR712">IF(C712&gt;0,_xlfn.TEXTJOIN(";", TRUE,_xlfn.UNIQUE(_xlfn._xlws.FILTER(BF712:BQ712,(BF712:BQ712&gt;0)),TRUE,FALSE)),"")&amp;";"&amp;BS712</f>
        <v>30;4;113;100;204;</v>
      </c>
      <c r="BU712" s="106">
        <f>IF(C712&gt;0,+VLOOKUP($C712,'STYLE NAMES'!$B:$AC,26,FALSE),"")</f>
        <v>159.9</v>
      </c>
      <c r="BV712" s="106">
        <f>IF(C712&gt;0,+VLOOKUP($C712,'STYLE NAMES'!$B:$AC,27,FALSE),"")</f>
        <v>8790</v>
      </c>
      <c r="BW712" s="106">
        <f>IF(C712&gt;0,+VLOOKUP($C712,'STYLE NAMES'!$B:$AC,28,FALSE),"")</f>
        <v>183.88499999999999</v>
      </c>
      <c r="BY712"/>
      <c r="BZ712" s="101">
        <v>7</v>
      </c>
      <c r="CA712" s="137">
        <f t="shared" si="50"/>
        <v>1</v>
      </c>
      <c r="CB712" s="137">
        <f>+VLOOKUP(C712,'[2]STYLES &amp; MODELS MATRIX'!$A:$G,7,FALSE)</f>
        <v>0</v>
      </c>
      <c r="CC712" s="137" t="str">
        <f>+VLOOKUP(C712,'[1]STYLES &amp; SIZE CHARTS'!$A:$H,8,FALSE)</f>
        <v>JB-UB1</v>
      </c>
      <c r="CD712" s="137">
        <v>1</v>
      </c>
      <c r="CE712" s="205"/>
      <c r="CF712" s="141"/>
    </row>
    <row r="713" spans="1:84" s="101" customFormat="1" ht="12" customHeight="1" x14ac:dyDescent="0.2">
      <c r="A713" s="102">
        <f t="shared" si="48"/>
        <v>8683711007654</v>
      </c>
      <c r="B713" s="101" t="s">
        <v>983</v>
      </c>
      <c r="C713" s="101" t="s">
        <v>1867</v>
      </c>
      <c r="D713" s="101" t="s">
        <v>1900</v>
      </c>
      <c r="E713" s="203" t="s">
        <v>2450</v>
      </c>
      <c r="F713" s="101" t="s">
        <v>2355</v>
      </c>
      <c r="G713" s="101" t="str">
        <f>IF(C713&gt;0,+VLOOKUP($C713,'STYLE NAMES'!$B:$AC,4,FALSE),"")</f>
        <v>RIDER</v>
      </c>
      <c r="H713" s="101" t="str">
        <f>IF(C713&gt;0,+VLOOKUP($C713,'STYLE NAMES'!$B:$AC,5,FALSE),"")</f>
        <v>JUNIOR</v>
      </c>
      <c r="I713" s="101" t="str">
        <f>IF(C713&gt;0,+VLOOKUP($C713,'STYLE NAMES'!$B:$AC,6,FALSE),"")</f>
        <v>BOTTOMS</v>
      </c>
      <c r="J713" s="101" t="str">
        <f>IF(C713&gt;0,+VLOOKUP($C713,'STYLE NAMES'!$B:$AC,7,FALSE),"")</f>
        <v>KIDS UNISEX</v>
      </c>
      <c r="K713" s="101" t="str">
        <f>IF(C713&gt;0,+VLOOKUP($C713,'STYLE NAMES'!$B:$AC,8,FALSE),"")</f>
        <v>BREECHES</v>
      </c>
      <c r="L713" s="101" t="str">
        <f>IF(E713&gt;0,+VLOOKUP($E713,'CODE GENERATOR'!$D:$T,3,FALSE),"")</f>
        <v>A</v>
      </c>
      <c r="M713" s="101" t="str">
        <f>IF(E713&gt;0,+VLOOKUP($E713,'CODE GENERATOR'!$D:$T,4,FALSE),"")</f>
        <v>TECH JERSEY</v>
      </c>
      <c r="N713" s="101" t="str">
        <f>IF(E713&gt;0,+VLOOKUP($E713,'CODE GENERATOR'!$D:$T,6,FALSE),"")</f>
        <v>BLACK</v>
      </c>
      <c r="O713" s="101" t="str">
        <f>IF(E713&gt;0,+VLOOKUP($E713,'CODE GENERATOR'!$D:$T,7,FALSE),"")</f>
        <v>BLACK</v>
      </c>
      <c r="P713" s="101" t="str">
        <f t="shared" si="49"/>
        <v>BLACK</v>
      </c>
      <c r="Q713" s="104" t="str">
        <f>IF(E713&gt;0,+VLOOKUP($E713,'CODE GENERATOR'!$D:$T,11,FALSE),"")</f>
        <v>R.BOTKU_BRC0068</v>
      </c>
      <c r="R713" s="104" t="str">
        <f>IF(E713&gt;0,+VLOOKUP($E713,'CODE GENERATOR'!$D:$T,12,FALSE),"")</f>
        <v>TJR0029BLKBLK</v>
      </c>
      <c r="S713" s="104" t="str">
        <f>IF(E713&gt;0,+VLOOKUP($E713,'CODE GENERATOR'!$D:$T,13,FALSE),"")</f>
        <v>R.BOTKU_BRC0068_TJR0029BLKBLK</v>
      </c>
      <c r="T713" s="104" t="str">
        <f t="shared" si="47"/>
        <v>R.BOTKU_BRC0068_TJR0029BLKBLK_12-13 Y</v>
      </c>
      <c r="U713" s="105">
        <v>8683711007654</v>
      </c>
      <c r="V713" s="107" t="str" cm="1">
        <f t="array" ref="V713">_xlfn.TEXTJOIN(";", TRUE, _xlfn.UNIQUE(_xlfn._xlws.FILTER(P$3:P$10029, C$3:C$10029=C713)))</f>
        <v>WHITE;BLACK;NAVY</v>
      </c>
      <c r="W713" s="107" t="str" cm="1">
        <f t="array" ref="W713">_xlfn.TEXTJOIN(";", TRUE, _xlfn.UNIQUE(_xlfn._xlws.FILTER(F$3:F$10029, C$3:C$10029=C713)))</f>
        <v>6-7 Y;8-9 Y;10-11 Y;12-13 Y;14-15 Y</v>
      </c>
      <c r="X713" s="101" t="str">
        <f>IF(E713&gt;0,+VLOOKUP($E713,'CODE GENERATOR'!$D:$AC,19,FALSE),0)</f>
        <v>CavalierSanmarco_27.01.2026_0394</v>
      </c>
      <c r="Y713" s="101" t="str">
        <f>IF(E713&gt;0,+VLOOKUP($E713,'CODE GENERATOR'!$D:$AC,20,FALSE),0)</f>
        <v>CavalierSanmarco_27.01.2026_0394arka</v>
      </c>
      <c r="Z713" s="101" t="str">
        <f>IF(E713&gt;0,+VLOOKUP($E713,'CODE GENERATOR'!$D:$AC,21,FALSE),0)</f>
        <v/>
      </c>
      <c r="AA713" s="101" t="str">
        <f>IF(E713&gt;0,+VLOOKUP($E713,'CODE GENERATOR'!$D:$AC,22,FALSE),0)</f>
        <v/>
      </c>
      <c r="AB713" s="101" t="str">
        <f>IF(E713&gt;0,+VLOOKUP($E713,'CODE GENERATOR'!$D:$AC,23,FALSE),0)</f>
        <v/>
      </c>
      <c r="AC713" s="101" t="str">
        <f>IF(E713&gt;0,+VLOOKUP($E713,'CODE GENERATOR'!$D:$AC,24,FALSE),0)</f>
        <v/>
      </c>
      <c r="AD713" s="101" t="str">
        <f>IF(E713&gt;0,+VLOOKUP($E713,'CODE GENERATOR'!$D:$AC,25,FALSE),0)</f>
        <v/>
      </c>
      <c r="AE713" s="101" t="str">
        <f>IF(E713&gt;0,+VLOOKUP($E713,'CODE GENERATOR'!$D:$AC,26,FALSE),0)</f>
        <v/>
      </c>
      <c r="AF713" s="149" t="str">
        <f>IF($C713&gt;0,$C713&amp;" "&amp;$P713&amp;" "&amp;+VLOOKUP($C713,'STYLE NAMES'!$B:$AC,10,FALSE),"""")</f>
        <v>ATLANTIS BLACK KID'S UNISEX KNEE GRIP PRO BREECHES</v>
      </c>
      <c r="AG713" s="101" t="str">
        <f>"Enjoy our "&amp;(AF713)&amp;"; "&amp;IF(C713&gt;0,+VLOOKUP($C713,'STYLE NAMES'!$B:$AC,11,FALSE),"")</f>
        <v>Enjoy our ATLANTIS BLACK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3" s="101" t="str">
        <f>IF(C713&gt;0,+VLOOKUP($C713,'STYLE NAMES'!$B:$AC,12,FALSE),"")</f>
        <v>*Italian Premium fabric
*Extra-soft and comfortable technical jersey
*4-way stretch fabric
*Breathable and Quick Dry
*Wrinkle-free and Easy Care
*Knee Grip
Composition:
74% Micro PA /  26% Elasthane</v>
      </c>
      <c r="AI713" s="101" t="str">
        <f>IF(C713&gt;0,+VLOOKUP($C713,'STYLE NAMES'!$B:$AC,13,FALSE),"")</f>
        <v>Machine Wash at 30°C
Mild process
Iron at low temperature
Iron from REVERSE
Do NOT iron on logos or prints
Do not bleach
Do NOT Tumble Dry</v>
      </c>
      <c r="AJ713" s="149" t="str">
        <f>IF($C713&gt;0,$C713&amp;" "&amp;$P713&amp;" "&amp;+VLOOKUP($C713,'STYLE NAMES'!$B:$AC,14,FALSE),"""")</f>
        <v>ATLANTIS BLACK ÇOCUK UNISEX BİNİCİ PANTOLONU</v>
      </c>
      <c r="AK713" s="149" t="str">
        <f>"Cavalier SanMarco tarafından tasarlanan "&amp;(AJ713)&amp;"; "&amp;IF(C713&gt;0,+VLOOKUP($C713,'STYLE NAMES'!$B:$AC,15,FALSE),"")</f>
        <v>Cavalier SanMarco tarafından tasarlanan ATLANTIS BLACK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3" s="149" t="str">
        <f>IF(C713&gt;0,+VLOOKUP($C713,'STYLE NAMES'!$B:$AC,16,FALSE),"")</f>
        <v>*İtalyan Premium kumaş
*Ekstra yumuşak ve konforlu teknik jarse
*4 yönlü esneme özelliği
*Nefes alabilir ve hızlı kurur
*Kırışmaz ve kolay bakım
*Diz Grip
Bileşimi:
%74 Mikro PA / %26 Elastan</v>
      </c>
      <c r="AM713" s="149" t="str">
        <f>IF(C713&gt;0,+VLOOKUP($C713,'STYLE NAMES'!$B:$AC,17,FALSE),"")</f>
        <v>Makinede 30°C' de Yıkayın
Hassas Yıkama
Ilık ütü yapın
Tersten ütüleyin
Logo ve baskıları ÜTÜLEMEYİN
Çamaşır suyu kullanmayın
Kurutma Makinesinde Kurutmayın</v>
      </c>
      <c r="AN713" s="149" t="str">
        <f>IF($C713&gt;0,$C713&amp;" "&amp;$P713&amp;" "&amp;+VLOOKUP($C713,'STYLE NAMES'!$B:$AC,18,FALSE),"""")</f>
        <v>ATLANTIS BLACK PANTALONI KNEE GRIP PRO JUNIOR</v>
      </c>
      <c r="AO713" s="101" t="str">
        <f>"Disegnato da Cavalier SanMarco "&amp;(AN713)&amp;"; "&amp;IF(C713&gt;0,+VLOOKUP($C713,'STYLE NAMES'!$B:$AC,19,FALSE),"")</f>
        <v>Disegnato da Cavalier SanMarco ATLANTIS BLACK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3" s="101" t="str">
        <f>IF(C713&gt;0,+VLOOKUP($C713,'STYLE NAMES'!$B:$AC,20,FALSE),"")</f>
        <v>*Tessuto premium italiano
*Jersey tecnico extra morbido e confortevole
*Tessuto elasticizzato in 4 direzioni
*Traspirante e ad asciugatura rapida
*Antipiega e facile da curare
*Knee Grip
Composizione:
74% Micro PA / 26% Elastan</v>
      </c>
      <c r="AQ713" s="101" t="str">
        <f>IF(C713&gt;0,+VLOOKUP($C713,'STYLE NAMES'!$B:$AC,21,FALSE),"")</f>
        <v>Lavare in lavatrice a 30°C Ciclo delicato 
Stirare a bassa temperatura
Stirare al rovescio 
Non stirare su loghi o stampe 
Non candeggiare 
Non asciugare in asciugatrice</v>
      </c>
      <c r="AR713" s="101">
        <f>IF(D713&gt;0,+VLOOKUP($C713,'STYLE NAMES'!$B:$AC,22,FALSE),"")</f>
        <v>0</v>
      </c>
      <c r="AS713" s="101">
        <f>IF(E713&gt;0,+VLOOKUP($C713,'STYLE NAMES'!$B:$AC,23,FALSE),"")</f>
        <v>0</v>
      </c>
      <c r="AT713" s="101">
        <f>IF(F713&gt;0,+VLOOKUP($C713,'STYLE NAMES'!$B:$AC,24,FALSE),"")</f>
        <v>0</v>
      </c>
      <c r="AU713" s="101">
        <f>IF(G713&gt;0,+VLOOKUP($C713,'STYLE NAMES'!$B:$AC,25,FALSE),"")</f>
        <v>0</v>
      </c>
      <c r="AV713" s="101">
        <f>+VLOOKUP($S713,'CODE GENERATOR'!$P:$AM,15,FALSE)</f>
        <v>0</v>
      </c>
      <c r="AW713" s="101">
        <f>+VLOOKUP($S713,'CODE GENERATOR'!$P:$AM,16,FALSE)</f>
        <v>0</v>
      </c>
      <c r="AX713" s="101">
        <f>+VLOOKUP($S713,'CODE GENERATOR'!$P:$AM,17,FALSE)</f>
        <v>0</v>
      </c>
      <c r="AY713" s="101">
        <f>+VLOOKUP($S713,'CODE GENERATOR'!$P:$AM,18,FALSE)</f>
        <v>0</v>
      </c>
      <c r="AZ713" s="101">
        <f>+VLOOKUP($S713,'CODE GENERATOR'!$P:$AM,19,FALSE)</f>
        <v>0</v>
      </c>
      <c r="BA713" s="101">
        <f>+VLOOKUP($S713,'CODE GENERATOR'!$P:$AM,20,FALSE)</f>
        <v>0</v>
      </c>
      <c r="BB713" s="101">
        <f>+VLOOKUP($S713,'CODE GENERATOR'!$P:$AM,21,FALSE)</f>
        <v>0</v>
      </c>
      <c r="BC713" s="101">
        <f>+VLOOKUP($S713,'CODE GENERATOR'!$P:$AM,22,FALSE)</f>
        <v>0</v>
      </c>
      <c r="BD713" s="101">
        <f>+VLOOKUP($S713,'CODE GENERATOR'!$P:$AM,23,FALSE)</f>
        <v>0</v>
      </c>
      <c r="BE713" s="101">
        <f>+VLOOKUP($S713,'CODE GENERATOR'!$P:$AM,24,FALSE)</f>
        <v>0</v>
      </c>
      <c r="BF713" s="101">
        <f>IF(C713&gt;0,+VLOOKUP(G713,'CATEGORY ID'!$A$1:$L$118,3,FALSE),"")</f>
        <v>30</v>
      </c>
      <c r="BG713" s="101">
        <f>IF(C713&gt;0,+VLOOKUP(H713,'CATEGORY ID'!$D$1:$L$118,3,FALSE),"")</f>
        <v>4</v>
      </c>
      <c r="BH713" s="101">
        <f>IF(C713&gt;0,+VLOOKUP((+H713&amp;I713),'CATEGORY ID'!$H$1:$I$121,2,FALSE),"")</f>
        <v>113</v>
      </c>
      <c r="BJ713" s="101">
        <f>IF(C713&gt;0,IF(COUNTIF('CATEGORY ID'!$K$1:$K$121,+H713&amp;K713) &gt; 0, +VLOOKUP(+H713&amp;K713,'CATEGORY ID'!$K$1:$L$121,2,FALSE),""),"")</f>
        <v>100</v>
      </c>
      <c r="BK713" s="101" t="str">
        <f>IF(C713&gt;0,IF(COUNTIF('CATEGORY ID'!$K$124:$K$165, +VLOOKUP(C713,'STYLE NAMES'!$B:$AE,30,FALSE)) &gt; 0, +VLOOKUP(VLOOKUP(C713,'STYLE NAMES'!$B:$AE,30,FALSE),'CATEGORY ID'!K:M,2,FALSE),""),"")</f>
        <v/>
      </c>
      <c r="BM713" s="101">
        <v>204</v>
      </c>
      <c r="BR713" s="101" t="str" cm="1">
        <f t="array" ref="BR713">IF(C713&gt;0,_xlfn.TEXTJOIN(";", TRUE,_xlfn.UNIQUE(_xlfn._xlws.FILTER(BF713:BQ713,(BF713:BQ713&gt;0)),TRUE,FALSE)),"")&amp;";"&amp;BS713</f>
        <v>30;4;113;100;204;</v>
      </c>
      <c r="BU713" s="106">
        <f>IF(C713&gt;0,+VLOOKUP($C713,'STYLE NAMES'!$B:$AC,26,FALSE),"")</f>
        <v>159.9</v>
      </c>
      <c r="BV713" s="106">
        <f>IF(C713&gt;0,+VLOOKUP($C713,'STYLE NAMES'!$B:$AC,27,FALSE),"")</f>
        <v>8790</v>
      </c>
      <c r="BW713" s="106">
        <f>IF(C713&gt;0,+VLOOKUP($C713,'STYLE NAMES'!$B:$AC,28,FALSE),"")</f>
        <v>183.88499999999999</v>
      </c>
      <c r="BY713"/>
      <c r="BZ713" s="101">
        <v>4</v>
      </c>
      <c r="CA713" s="137">
        <f t="shared" si="50"/>
        <v>1</v>
      </c>
      <c r="CB713" s="137">
        <f>+VLOOKUP(C713,'[2]STYLES &amp; MODELS MATRIX'!$A:$G,7,FALSE)</f>
        <v>0</v>
      </c>
      <c r="CC713" s="137" t="str">
        <f>+VLOOKUP(C713,'[1]STYLES &amp; SIZE CHARTS'!$A:$H,8,FALSE)</f>
        <v>JB-UB1</v>
      </c>
      <c r="CD713" s="137">
        <v>1</v>
      </c>
      <c r="CE713" s="205"/>
      <c r="CF713" s="141"/>
    </row>
    <row r="714" spans="1:84" s="101" customFormat="1" ht="12" customHeight="1" x14ac:dyDescent="0.2">
      <c r="A714" s="102">
        <f t="shared" si="48"/>
        <v>8683711007661</v>
      </c>
      <c r="B714" s="101" t="s">
        <v>983</v>
      </c>
      <c r="C714" s="101" t="s">
        <v>1867</v>
      </c>
      <c r="D714" s="101" t="s">
        <v>1900</v>
      </c>
      <c r="E714" s="203" t="s">
        <v>2450</v>
      </c>
      <c r="F714" s="101" t="s">
        <v>2356</v>
      </c>
      <c r="G714" s="101" t="str">
        <f>IF(C714&gt;0,+VLOOKUP($C714,'STYLE NAMES'!$B:$AC,4,FALSE),"")</f>
        <v>RIDER</v>
      </c>
      <c r="H714" s="101" t="str">
        <f>IF(C714&gt;0,+VLOOKUP($C714,'STYLE NAMES'!$B:$AC,5,FALSE),"")</f>
        <v>JUNIOR</v>
      </c>
      <c r="I714" s="101" t="str">
        <f>IF(C714&gt;0,+VLOOKUP($C714,'STYLE NAMES'!$B:$AC,6,FALSE),"")</f>
        <v>BOTTOMS</v>
      </c>
      <c r="J714" s="101" t="str">
        <f>IF(C714&gt;0,+VLOOKUP($C714,'STYLE NAMES'!$B:$AC,7,FALSE),"")</f>
        <v>KIDS UNISEX</v>
      </c>
      <c r="K714" s="101" t="str">
        <f>IF(C714&gt;0,+VLOOKUP($C714,'STYLE NAMES'!$B:$AC,8,FALSE),"")</f>
        <v>BREECHES</v>
      </c>
      <c r="L714" s="101" t="str">
        <f>IF(E714&gt;0,+VLOOKUP($E714,'CODE GENERATOR'!$D:$T,3,FALSE),"")</f>
        <v>A</v>
      </c>
      <c r="M714" s="101" t="str">
        <f>IF(E714&gt;0,+VLOOKUP($E714,'CODE GENERATOR'!$D:$T,4,FALSE),"")</f>
        <v>TECH JERSEY</v>
      </c>
      <c r="N714" s="101" t="str">
        <f>IF(E714&gt;0,+VLOOKUP($E714,'CODE GENERATOR'!$D:$T,6,FALSE),"")</f>
        <v>BLACK</v>
      </c>
      <c r="O714" s="101" t="str">
        <f>IF(E714&gt;0,+VLOOKUP($E714,'CODE GENERATOR'!$D:$T,7,FALSE),"")</f>
        <v>BLACK</v>
      </c>
      <c r="P714" s="101" t="str">
        <f t="shared" si="49"/>
        <v>BLACK</v>
      </c>
      <c r="Q714" s="104" t="str">
        <f>IF(E714&gt;0,+VLOOKUP($E714,'CODE GENERATOR'!$D:$T,11,FALSE),"")</f>
        <v>R.BOTKU_BRC0068</v>
      </c>
      <c r="R714" s="104" t="str">
        <f>IF(E714&gt;0,+VLOOKUP($E714,'CODE GENERATOR'!$D:$T,12,FALSE),"")</f>
        <v>TJR0029BLKBLK</v>
      </c>
      <c r="S714" s="104" t="str">
        <f>IF(E714&gt;0,+VLOOKUP($E714,'CODE GENERATOR'!$D:$T,13,FALSE),"")</f>
        <v>R.BOTKU_BRC0068_TJR0029BLKBLK</v>
      </c>
      <c r="T714" s="104" t="str">
        <f t="shared" si="47"/>
        <v>R.BOTKU_BRC0068_TJR0029BLKBLK_14-15 Y</v>
      </c>
      <c r="U714" s="105">
        <v>8683711007661</v>
      </c>
      <c r="V714" s="107" t="str" cm="1">
        <f t="array" ref="V714">_xlfn.TEXTJOIN(";", TRUE, _xlfn.UNIQUE(_xlfn._xlws.FILTER(P$3:P$10029, C$3:C$10029=C714)))</f>
        <v>WHITE;BLACK;NAVY</v>
      </c>
      <c r="W714" s="107" t="str" cm="1">
        <f t="array" ref="W714">_xlfn.TEXTJOIN(";", TRUE, _xlfn.UNIQUE(_xlfn._xlws.FILTER(F$3:F$10029, C$3:C$10029=C714)))</f>
        <v>6-7 Y;8-9 Y;10-11 Y;12-13 Y;14-15 Y</v>
      </c>
      <c r="X714" s="101" t="str">
        <f>IF(E714&gt;0,+VLOOKUP($E714,'CODE GENERATOR'!$D:$AC,19,FALSE),0)</f>
        <v>CavalierSanmarco_27.01.2026_0394</v>
      </c>
      <c r="Y714" s="101" t="str">
        <f>IF(E714&gt;0,+VLOOKUP($E714,'CODE GENERATOR'!$D:$AC,20,FALSE),0)</f>
        <v>CavalierSanmarco_27.01.2026_0394arka</v>
      </c>
      <c r="Z714" s="101" t="str">
        <f>IF(E714&gt;0,+VLOOKUP($E714,'CODE GENERATOR'!$D:$AC,21,FALSE),0)</f>
        <v/>
      </c>
      <c r="AA714" s="101" t="str">
        <f>IF(E714&gt;0,+VLOOKUP($E714,'CODE GENERATOR'!$D:$AC,22,FALSE),0)</f>
        <v/>
      </c>
      <c r="AB714" s="101" t="str">
        <f>IF(E714&gt;0,+VLOOKUP($E714,'CODE GENERATOR'!$D:$AC,23,FALSE),0)</f>
        <v/>
      </c>
      <c r="AC714" s="101" t="str">
        <f>IF(E714&gt;0,+VLOOKUP($E714,'CODE GENERATOR'!$D:$AC,24,FALSE),0)</f>
        <v/>
      </c>
      <c r="AD714" s="101" t="str">
        <f>IF(E714&gt;0,+VLOOKUP($E714,'CODE GENERATOR'!$D:$AC,25,FALSE),0)</f>
        <v/>
      </c>
      <c r="AE714" s="101" t="str">
        <f>IF(E714&gt;0,+VLOOKUP($E714,'CODE GENERATOR'!$D:$AC,26,FALSE),0)</f>
        <v/>
      </c>
      <c r="AF714" s="149" t="str">
        <f>IF($C714&gt;0,$C714&amp;" "&amp;$P714&amp;" "&amp;+VLOOKUP($C714,'STYLE NAMES'!$B:$AC,10,FALSE),"""")</f>
        <v>ATLANTIS BLACK KID'S UNISEX KNEE GRIP PRO BREECHES</v>
      </c>
      <c r="AG714" s="101" t="str">
        <f>"Enjoy our "&amp;(AF714)&amp;"; "&amp;IF(C714&gt;0,+VLOOKUP($C714,'STYLE NAMES'!$B:$AC,11,FALSE),"")</f>
        <v>Enjoy our ATLANTIS BLACK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4" s="101" t="str">
        <f>IF(C714&gt;0,+VLOOKUP($C714,'STYLE NAMES'!$B:$AC,12,FALSE),"")</f>
        <v>*Italian Premium fabric
*Extra-soft and comfortable technical jersey
*4-way stretch fabric
*Breathable and Quick Dry
*Wrinkle-free and Easy Care
*Knee Grip
Composition:
74% Micro PA /  26% Elasthane</v>
      </c>
      <c r="AI714" s="101" t="str">
        <f>IF(C714&gt;0,+VLOOKUP($C714,'STYLE NAMES'!$B:$AC,13,FALSE),"")</f>
        <v>Machine Wash at 30°C
Mild process
Iron at low temperature
Iron from REVERSE
Do NOT iron on logos or prints
Do not bleach
Do NOT Tumble Dry</v>
      </c>
      <c r="AJ714" s="149" t="str">
        <f>IF($C714&gt;0,$C714&amp;" "&amp;$P714&amp;" "&amp;+VLOOKUP($C714,'STYLE NAMES'!$B:$AC,14,FALSE),"""")</f>
        <v>ATLANTIS BLACK ÇOCUK UNISEX BİNİCİ PANTOLONU</v>
      </c>
      <c r="AK714" s="149" t="str">
        <f>"Cavalier SanMarco tarafından tasarlanan "&amp;(AJ714)&amp;"; "&amp;IF(C714&gt;0,+VLOOKUP($C714,'STYLE NAMES'!$B:$AC,15,FALSE),"")</f>
        <v>Cavalier SanMarco tarafından tasarlanan ATLANTIS BLACK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4" s="149" t="str">
        <f>IF(C714&gt;0,+VLOOKUP($C714,'STYLE NAMES'!$B:$AC,16,FALSE),"")</f>
        <v>*İtalyan Premium kumaş
*Ekstra yumuşak ve konforlu teknik jarse
*4 yönlü esneme özelliği
*Nefes alabilir ve hızlı kurur
*Kırışmaz ve kolay bakım
*Diz Grip
Bileşimi:
%74 Mikro PA / %26 Elastan</v>
      </c>
      <c r="AM714" s="149" t="str">
        <f>IF(C714&gt;0,+VLOOKUP($C714,'STYLE NAMES'!$B:$AC,17,FALSE),"")</f>
        <v>Makinede 30°C' de Yıkayın
Hassas Yıkama
Ilık ütü yapın
Tersten ütüleyin
Logo ve baskıları ÜTÜLEMEYİN
Çamaşır suyu kullanmayın
Kurutma Makinesinde Kurutmayın</v>
      </c>
      <c r="AN714" s="149" t="str">
        <f>IF($C714&gt;0,$C714&amp;" "&amp;$P714&amp;" "&amp;+VLOOKUP($C714,'STYLE NAMES'!$B:$AC,18,FALSE),"""")</f>
        <v>ATLANTIS BLACK PANTALONI KNEE GRIP PRO JUNIOR</v>
      </c>
      <c r="AO714" s="101" t="str">
        <f>"Disegnato da Cavalier SanMarco "&amp;(AN714)&amp;"; "&amp;IF(C714&gt;0,+VLOOKUP($C714,'STYLE NAMES'!$B:$AC,19,FALSE),"")</f>
        <v>Disegnato da Cavalier SanMarco ATLANTIS BLACK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4" s="101" t="str">
        <f>IF(C714&gt;0,+VLOOKUP($C714,'STYLE NAMES'!$B:$AC,20,FALSE),"")</f>
        <v>*Tessuto premium italiano
*Jersey tecnico extra morbido e confortevole
*Tessuto elasticizzato in 4 direzioni
*Traspirante e ad asciugatura rapida
*Antipiega e facile da curare
*Knee Grip
Composizione:
74% Micro PA / 26% Elastan</v>
      </c>
      <c r="AQ714" s="101" t="str">
        <f>IF(C714&gt;0,+VLOOKUP($C714,'STYLE NAMES'!$B:$AC,21,FALSE),"")</f>
        <v>Lavare in lavatrice a 30°C Ciclo delicato 
Stirare a bassa temperatura
Stirare al rovescio 
Non stirare su loghi o stampe 
Non candeggiare 
Non asciugare in asciugatrice</v>
      </c>
      <c r="AR714" s="101">
        <f>IF(D714&gt;0,+VLOOKUP($C714,'STYLE NAMES'!$B:$AC,22,FALSE),"")</f>
        <v>0</v>
      </c>
      <c r="AS714" s="101">
        <f>IF(E714&gt;0,+VLOOKUP($C714,'STYLE NAMES'!$B:$AC,23,FALSE),"")</f>
        <v>0</v>
      </c>
      <c r="AT714" s="101">
        <f>IF(F714&gt;0,+VLOOKUP($C714,'STYLE NAMES'!$B:$AC,24,FALSE),"")</f>
        <v>0</v>
      </c>
      <c r="AU714" s="101">
        <f>IF(G714&gt;0,+VLOOKUP($C714,'STYLE NAMES'!$B:$AC,25,FALSE),"")</f>
        <v>0</v>
      </c>
      <c r="AV714" s="101">
        <f>+VLOOKUP($S714,'CODE GENERATOR'!$P:$AM,15,FALSE)</f>
        <v>0</v>
      </c>
      <c r="AW714" s="101">
        <f>+VLOOKUP($S714,'CODE GENERATOR'!$P:$AM,16,FALSE)</f>
        <v>0</v>
      </c>
      <c r="AX714" s="101">
        <f>+VLOOKUP($S714,'CODE GENERATOR'!$P:$AM,17,FALSE)</f>
        <v>0</v>
      </c>
      <c r="AY714" s="101">
        <f>+VLOOKUP($S714,'CODE GENERATOR'!$P:$AM,18,FALSE)</f>
        <v>0</v>
      </c>
      <c r="AZ714" s="101">
        <f>+VLOOKUP($S714,'CODE GENERATOR'!$P:$AM,19,FALSE)</f>
        <v>0</v>
      </c>
      <c r="BA714" s="101">
        <f>+VLOOKUP($S714,'CODE GENERATOR'!$P:$AM,20,FALSE)</f>
        <v>0</v>
      </c>
      <c r="BB714" s="101">
        <f>+VLOOKUP($S714,'CODE GENERATOR'!$P:$AM,21,FALSE)</f>
        <v>0</v>
      </c>
      <c r="BC714" s="101">
        <f>+VLOOKUP($S714,'CODE GENERATOR'!$P:$AM,22,FALSE)</f>
        <v>0</v>
      </c>
      <c r="BD714" s="101">
        <f>+VLOOKUP($S714,'CODE GENERATOR'!$P:$AM,23,FALSE)</f>
        <v>0</v>
      </c>
      <c r="BE714" s="101">
        <f>+VLOOKUP($S714,'CODE GENERATOR'!$P:$AM,24,FALSE)</f>
        <v>0</v>
      </c>
      <c r="BF714" s="101">
        <f>IF(C714&gt;0,+VLOOKUP(G714,'CATEGORY ID'!$A$1:$L$118,3,FALSE),"")</f>
        <v>30</v>
      </c>
      <c r="BG714" s="101">
        <f>IF(C714&gt;0,+VLOOKUP(H714,'CATEGORY ID'!$D$1:$L$118,3,FALSE),"")</f>
        <v>4</v>
      </c>
      <c r="BH714" s="101">
        <f>IF(C714&gt;0,+VLOOKUP((+H714&amp;I714),'CATEGORY ID'!$H$1:$I$121,2,FALSE),"")</f>
        <v>113</v>
      </c>
      <c r="BJ714" s="101">
        <f>IF(C714&gt;0,IF(COUNTIF('CATEGORY ID'!$K$1:$K$121,+H714&amp;K714) &gt; 0, +VLOOKUP(+H714&amp;K714,'CATEGORY ID'!$K$1:$L$121,2,FALSE),""),"")</f>
        <v>100</v>
      </c>
      <c r="BK714" s="101" t="str">
        <f>IF(C714&gt;0,IF(COUNTIF('CATEGORY ID'!$K$124:$K$165, +VLOOKUP(C714,'STYLE NAMES'!$B:$AE,30,FALSE)) &gt; 0, +VLOOKUP(VLOOKUP(C714,'STYLE NAMES'!$B:$AE,30,FALSE),'CATEGORY ID'!K:M,2,FALSE),""),"")</f>
        <v/>
      </c>
      <c r="BM714" s="101">
        <v>204</v>
      </c>
      <c r="BR714" s="101" t="str" cm="1">
        <f t="array" ref="BR714">IF(C714&gt;0,_xlfn.TEXTJOIN(";", TRUE,_xlfn.UNIQUE(_xlfn._xlws.FILTER(BF714:BQ714,(BF714:BQ714&gt;0)),TRUE,FALSE)),"")&amp;";"&amp;BS714</f>
        <v>30;4;113;100;204;</v>
      </c>
      <c r="BU714" s="106">
        <f>IF(C714&gt;0,+VLOOKUP($C714,'STYLE NAMES'!$B:$AC,26,FALSE),"")</f>
        <v>159.9</v>
      </c>
      <c r="BV714" s="106">
        <f>IF(C714&gt;0,+VLOOKUP($C714,'STYLE NAMES'!$B:$AC,27,FALSE),"")</f>
        <v>8790</v>
      </c>
      <c r="BW714" s="106">
        <f>IF(C714&gt;0,+VLOOKUP($C714,'STYLE NAMES'!$B:$AC,28,FALSE),"")</f>
        <v>183.88499999999999</v>
      </c>
      <c r="BY714"/>
      <c r="BZ714" s="101">
        <v>1</v>
      </c>
      <c r="CA714" s="137">
        <f t="shared" si="50"/>
        <v>1</v>
      </c>
      <c r="CB714" s="137">
        <f>+VLOOKUP(C714,'[2]STYLES &amp; MODELS MATRIX'!$A:$G,7,FALSE)</f>
        <v>0</v>
      </c>
      <c r="CC714" s="137" t="str">
        <f>+VLOOKUP(C714,'[1]STYLES &amp; SIZE CHARTS'!$A:$H,8,FALSE)</f>
        <v>JB-UB1</v>
      </c>
      <c r="CD714" s="137">
        <v>1</v>
      </c>
      <c r="CE714" s="205"/>
      <c r="CF714" s="141"/>
    </row>
    <row r="715" spans="1:84" s="101" customFormat="1" ht="12" customHeight="1" x14ac:dyDescent="0.2">
      <c r="A715" s="102">
        <f t="shared" si="48"/>
        <v>8683711007678</v>
      </c>
      <c r="B715" s="101" t="s">
        <v>983</v>
      </c>
      <c r="C715" s="101" t="s">
        <v>1867</v>
      </c>
      <c r="D715" s="101" t="s">
        <v>1900</v>
      </c>
      <c r="E715" s="203" t="s">
        <v>2451</v>
      </c>
      <c r="F715" s="101" t="s">
        <v>2352</v>
      </c>
      <c r="G715" s="101" t="str">
        <f>IF(C715&gt;0,+VLOOKUP($C715,'STYLE NAMES'!$B:$AC,4,FALSE),"")</f>
        <v>RIDER</v>
      </c>
      <c r="H715" s="101" t="str">
        <f>IF(C715&gt;0,+VLOOKUP($C715,'STYLE NAMES'!$B:$AC,5,FALSE),"")</f>
        <v>JUNIOR</v>
      </c>
      <c r="I715" s="101" t="str">
        <f>IF(C715&gt;0,+VLOOKUP($C715,'STYLE NAMES'!$B:$AC,6,FALSE),"")</f>
        <v>BOTTOMS</v>
      </c>
      <c r="J715" s="101" t="str">
        <f>IF(C715&gt;0,+VLOOKUP($C715,'STYLE NAMES'!$B:$AC,7,FALSE),"")</f>
        <v>KIDS UNISEX</v>
      </c>
      <c r="K715" s="101" t="str">
        <f>IF(C715&gt;0,+VLOOKUP($C715,'STYLE NAMES'!$B:$AC,8,FALSE),"")</f>
        <v>BREECHES</v>
      </c>
      <c r="L715" s="101" t="str">
        <f>IF(E715&gt;0,+VLOOKUP($E715,'CODE GENERATOR'!$D:$T,3,FALSE),"")</f>
        <v>A</v>
      </c>
      <c r="M715" s="101" t="str">
        <f>IF(E715&gt;0,+VLOOKUP($E715,'CODE GENERATOR'!$D:$T,4,FALSE),"")</f>
        <v>TECH JERSEY</v>
      </c>
      <c r="N715" s="101" t="str">
        <f>IF(E715&gt;0,+VLOOKUP($E715,'CODE GENERATOR'!$D:$T,6,FALSE),"")</f>
        <v>NAVY</v>
      </c>
      <c r="O715" s="101" t="str">
        <f>IF(E715&gt;0,+VLOOKUP($E715,'CODE GENERATOR'!$D:$T,7,FALSE),"")</f>
        <v>NAVY</v>
      </c>
      <c r="P715" s="101" t="str">
        <f t="shared" si="49"/>
        <v>NAVY</v>
      </c>
      <c r="Q715" s="104" t="str">
        <f>IF(E715&gt;0,+VLOOKUP($E715,'CODE GENERATOR'!$D:$T,11,FALSE),"")</f>
        <v>R.BOTKU_BRC0068</v>
      </c>
      <c r="R715" s="104" t="str">
        <f>IF(E715&gt;0,+VLOOKUP($E715,'CODE GENERATOR'!$D:$T,12,FALSE),"")</f>
        <v>TJR0029NAVNAV</v>
      </c>
      <c r="S715" s="104" t="str">
        <f>IF(E715&gt;0,+VLOOKUP($E715,'CODE GENERATOR'!$D:$T,13,FALSE),"")</f>
        <v>R.BOTKU_BRC0068_TJR0029NAVNAV</v>
      </c>
      <c r="T715" s="104" t="str">
        <f t="shared" si="47"/>
        <v>R.BOTKU_BRC0068_TJR0029NAVNAV_6-7 Y</v>
      </c>
      <c r="U715" s="105">
        <v>8683711007678</v>
      </c>
      <c r="V715" s="107" t="str" cm="1">
        <f t="array" ref="V715">_xlfn.TEXTJOIN(";", TRUE, _xlfn.UNIQUE(_xlfn._xlws.FILTER(P$3:P$10029, C$3:C$10029=C715)))</f>
        <v>WHITE;BLACK;NAVY</v>
      </c>
      <c r="W715" s="107" t="str" cm="1">
        <f t="array" ref="W715">_xlfn.TEXTJOIN(";", TRUE, _xlfn.UNIQUE(_xlfn._xlws.FILTER(F$3:F$10029, C$3:C$10029=C715)))</f>
        <v>6-7 Y;8-9 Y;10-11 Y;12-13 Y;14-15 Y</v>
      </c>
      <c r="X715" s="101" t="str">
        <f>IF(E715&gt;0,+VLOOKUP($E715,'CODE GENERATOR'!$D:$AC,19,FALSE),0)</f>
        <v>CavalierSanmarco_27.01.2026_0392</v>
      </c>
      <c r="Y715" s="101" t="str">
        <f>IF(E715&gt;0,+VLOOKUP($E715,'CODE GENERATOR'!$D:$AC,20,FALSE),0)</f>
        <v>CavalierSanmarco_27.01.2026_0393</v>
      </c>
      <c r="Z715" s="101" t="str">
        <f>IF(E715&gt;0,+VLOOKUP($E715,'CODE GENERATOR'!$D:$AC,21,FALSE),0)</f>
        <v/>
      </c>
      <c r="AA715" s="101" t="str">
        <f>IF(E715&gt;0,+VLOOKUP($E715,'CODE GENERATOR'!$D:$AC,22,FALSE),0)</f>
        <v/>
      </c>
      <c r="AB715" s="101" t="str">
        <f>IF(E715&gt;0,+VLOOKUP($E715,'CODE GENERATOR'!$D:$AC,23,FALSE),0)</f>
        <v/>
      </c>
      <c r="AC715" s="101" t="str">
        <f>IF(E715&gt;0,+VLOOKUP($E715,'CODE GENERATOR'!$D:$AC,24,FALSE),0)</f>
        <v/>
      </c>
      <c r="AD715" s="101" t="str">
        <f>IF(E715&gt;0,+VLOOKUP($E715,'CODE GENERATOR'!$D:$AC,25,FALSE),0)</f>
        <v/>
      </c>
      <c r="AE715" s="101" t="str">
        <f>IF(E715&gt;0,+VLOOKUP($E715,'CODE GENERATOR'!$D:$AC,26,FALSE),0)</f>
        <v/>
      </c>
      <c r="AF715" s="149" t="str">
        <f>IF($C715&gt;0,$C715&amp;" "&amp;$P715&amp;" "&amp;+VLOOKUP($C715,'STYLE NAMES'!$B:$AC,10,FALSE),"""")</f>
        <v>ATLANTIS NAVY KID'S UNISEX KNEE GRIP PRO BREECHES</v>
      </c>
      <c r="AG715" s="101" t="str">
        <f>"Enjoy our "&amp;(AF715)&amp;"; "&amp;IF(C715&gt;0,+VLOOKUP($C715,'STYLE NAMES'!$B:$AC,11,FALSE),"")</f>
        <v>Enjoy our ATLANTIS NAVY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5" s="101" t="str">
        <f>IF(C715&gt;0,+VLOOKUP($C715,'STYLE NAMES'!$B:$AC,12,FALSE),"")</f>
        <v>*Italian Premium fabric
*Extra-soft and comfortable technical jersey
*4-way stretch fabric
*Breathable and Quick Dry
*Wrinkle-free and Easy Care
*Knee Grip
Composition:
74% Micro PA /  26% Elasthane</v>
      </c>
      <c r="AI715" s="101" t="str">
        <f>IF(C715&gt;0,+VLOOKUP($C715,'STYLE NAMES'!$B:$AC,13,FALSE),"")</f>
        <v>Machine Wash at 30°C
Mild process
Iron at low temperature
Iron from REVERSE
Do NOT iron on logos or prints
Do not bleach
Do NOT Tumble Dry</v>
      </c>
      <c r="AJ715" s="149" t="str">
        <f>IF($C715&gt;0,$C715&amp;" "&amp;$P715&amp;" "&amp;+VLOOKUP($C715,'STYLE NAMES'!$B:$AC,14,FALSE),"""")</f>
        <v>ATLANTIS NAVY ÇOCUK UNISEX BİNİCİ PANTOLONU</v>
      </c>
      <c r="AK715" s="149" t="str">
        <f>"Cavalier SanMarco tarafından tasarlanan "&amp;(AJ715)&amp;"; "&amp;IF(C715&gt;0,+VLOOKUP($C715,'STYLE NAMES'!$B:$AC,15,FALSE),"")</f>
        <v>Cavalier SanMarco tarafından tasarlanan ATLANTIS NAVY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5" s="149" t="str">
        <f>IF(C715&gt;0,+VLOOKUP($C715,'STYLE NAMES'!$B:$AC,16,FALSE),"")</f>
        <v>*İtalyan Premium kumaş
*Ekstra yumuşak ve konforlu teknik jarse
*4 yönlü esneme özelliği
*Nefes alabilir ve hızlı kurur
*Kırışmaz ve kolay bakım
*Diz Grip
Bileşimi:
%74 Mikro PA / %26 Elastan</v>
      </c>
      <c r="AM715" s="149" t="str">
        <f>IF(C715&gt;0,+VLOOKUP($C715,'STYLE NAMES'!$B:$AC,17,FALSE),"")</f>
        <v>Makinede 30°C' de Yıkayın
Hassas Yıkama
Ilık ütü yapın
Tersten ütüleyin
Logo ve baskıları ÜTÜLEMEYİN
Çamaşır suyu kullanmayın
Kurutma Makinesinde Kurutmayın</v>
      </c>
      <c r="AN715" s="149" t="str">
        <f>IF($C715&gt;0,$C715&amp;" "&amp;$P715&amp;" "&amp;+VLOOKUP($C715,'STYLE NAMES'!$B:$AC,18,FALSE),"""")</f>
        <v>ATLANTIS NAVY PANTALONI KNEE GRIP PRO JUNIOR</v>
      </c>
      <c r="AO715" s="101" t="str">
        <f>"Disegnato da Cavalier SanMarco "&amp;(AN715)&amp;"; "&amp;IF(C715&gt;0,+VLOOKUP($C715,'STYLE NAMES'!$B:$AC,19,FALSE),"")</f>
        <v>Disegnato da Cavalier SanMarco ATLANTIS NAVY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5" s="101" t="str">
        <f>IF(C715&gt;0,+VLOOKUP($C715,'STYLE NAMES'!$B:$AC,20,FALSE),"")</f>
        <v>*Tessuto premium italiano
*Jersey tecnico extra morbido e confortevole
*Tessuto elasticizzato in 4 direzioni
*Traspirante e ad asciugatura rapida
*Antipiega e facile da curare
*Knee Grip
Composizione:
74% Micro PA / 26% Elastan</v>
      </c>
      <c r="AQ715" s="101" t="str">
        <f>IF(C715&gt;0,+VLOOKUP($C715,'STYLE NAMES'!$B:$AC,21,FALSE),"")</f>
        <v>Lavare in lavatrice a 30°C Ciclo delicato 
Stirare a bassa temperatura
Stirare al rovescio 
Non stirare su loghi o stampe 
Non candeggiare 
Non asciugare in asciugatrice</v>
      </c>
      <c r="AR715" s="101">
        <f>IF(D715&gt;0,+VLOOKUP($C715,'STYLE NAMES'!$B:$AC,22,FALSE),"")</f>
        <v>0</v>
      </c>
      <c r="AS715" s="101">
        <f>IF(E715&gt;0,+VLOOKUP($C715,'STYLE NAMES'!$B:$AC,23,FALSE),"")</f>
        <v>0</v>
      </c>
      <c r="AT715" s="101">
        <f>IF(F715&gt;0,+VLOOKUP($C715,'STYLE NAMES'!$B:$AC,24,FALSE),"")</f>
        <v>0</v>
      </c>
      <c r="AU715" s="101">
        <f>IF(G715&gt;0,+VLOOKUP($C715,'STYLE NAMES'!$B:$AC,25,FALSE),"")</f>
        <v>0</v>
      </c>
      <c r="AV715" s="101">
        <f>+VLOOKUP($S715,'CODE GENERATOR'!$P:$AM,15,FALSE)</f>
        <v>0</v>
      </c>
      <c r="AW715" s="101">
        <f>+VLOOKUP($S715,'CODE GENERATOR'!$P:$AM,16,FALSE)</f>
        <v>0</v>
      </c>
      <c r="AX715" s="101">
        <f>+VLOOKUP($S715,'CODE GENERATOR'!$P:$AM,17,FALSE)</f>
        <v>0</v>
      </c>
      <c r="AY715" s="101">
        <f>+VLOOKUP($S715,'CODE GENERATOR'!$P:$AM,18,FALSE)</f>
        <v>0</v>
      </c>
      <c r="AZ715" s="101">
        <f>+VLOOKUP($S715,'CODE GENERATOR'!$P:$AM,19,FALSE)</f>
        <v>0</v>
      </c>
      <c r="BA715" s="101">
        <f>+VLOOKUP($S715,'CODE GENERATOR'!$P:$AM,20,FALSE)</f>
        <v>0</v>
      </c>
      <c r="BB715" s="101">
        <f>+VLOOKUP($S715,'CODE GENERATOR'!$P:$AM,21,FALSE)</f>
        <v>0</v>
      </c>
      <c r="BC715" s="101">
        <f>+VLOOKUP($S715,'CODE GENERATOR'!$P:$AM,22,FALSE)</f>
        <v>0</v>
      </c>
      <c r="BD715" s="101">
        <f>+VLOOKUP($S715,'CODE GENERATOR'!$P:$AM,23,FALSE)</f>
        <v>0</v>
      </c>
      <c r="BE715" s="101">
        <f>+VLOOKUP($S715,'CODE GENERATOR'!$P:$AM,24,FALSE)</f>
        <v>0</v>
      </c>
      <c r="BF715" s="101">
        <f>IF(C715&gt;0,+VLOOKUP(G715,'CATEGORY ID'!$A$1:$L$118,3,FALSE),"")</f>
        <v>30</v>
      </c>
      <c r="BG715" s="101">
        <f>IF(C715&gt;0,+VLOOKUP(H715,'CATEGORY ID'!$D$1:$L$118,3,FALSE),"")</f>
        <v>4</v>
      </c>
      <c r="BH715" s="101">
        <f>IF(C715&gt;0,+VLOOKUP((+H715&amp;I715),'CATEGORY ID'!$H$1:$I$121,2,FALSE),"")</f>
        <v>113</v>
      </c>
      <c r="BJ715" s="101">
        <f>IF(C715&gt;0,IF(COUNTIF('CATEGORY ID'!$K$1:$K$121,+H715&amp;K715) &gt; 0, +VLOOKUP(+H715&amp;K715,'CATEGORY ID'!$K$1:$L$121,2,FALSE),""),"")</f>
        <v>100</v>
      </c>
      <c r="BK715" s="101" t="str">
        <f>IF(C715&gt;0,IF(COUNTIF('CATEGORY ID'!$K$124:$K$165, +VLOOKUP(C715,'STYLE NAMES'!$B:$AE,30,FALSE)) &gt; 0, +VLOOKUP(VLOOKUP(C715,'STYLE NAMES'!$B:$AE,30,FALSE),'CATEGORY ID'!K:M,2,FALSE),""),"")</f>
        <v/>
      </c>
      <c r="BM715" s="101">
        <v>204</v>
      </c>
      <c r="BR715" s="101" t="str" cm="1">
        <f t="array" ref="BR715">IF(C715&gt;0,_xlfn.TEXTJOIN(";", TRUE,_xlfn.UNIQUE(_xlfn._xlws.FILTER(BF715:BQ715,(BF715:BQ715&gt;0)),TRUE,FALSE)),"")&amp;";"&amp;BS715</f>
        <v>30;4;113;100;204;</v>
      </c>
      <c r="BU715" s="106">
        <f>IF(C715&gt;0,+VLOOKUP($C715,'STYLE NAMES'!$B:$AC,26,FALSE),"")</f>
        <v>159.9</v>
      </c>
      <c r="BV715" s="106">
        <f>IF(C715&gt;0,+VLOOKUP($C715,'STYLE NAMES'!$B:$AC,27,FALSE),"")</f>
        <v>8790</v>
      </c>
      <c r="BW715" s="106">
        <f>IF(C715&gt;0,+VLOOKUP($C715,'STYLE NAMES'!$B:$AC,28,FALSE),"")</f>
        <v>183.88499999999999</v>
      </c>
      <c r="BY715"/>
      <c r="BZ715" s="101">
        <v>2</v>
      </c>
      <c r="CA715" s="137">
        <f t="shared" si="50"/>
        <v>1</v>
      </c>
      <c r="CB715" s="137">
        <f>+VLOOKUP(C715,'[2]STYLES &amp; MODELS MATRIX'!$A:$G,7,FALSE)</f>
        <v>0</v>
      </c>
      <c r="CC715" s="137" t="str">
        <f>+VLOOKUP(C715,'[1]STYLES &amp; SIZE CHARTS'!$A:$H,8,FALSE)</f>
        <v>JB-UB1</v>
      </c>
      <c r="CD715" s="137">
        <v>1</v>
      </c>
      <c r="CE715" s="205"/>
      <c r="CF715" s="141"/>
    </row>
    <row r="716" spans="1:84" s="101" customFormat="1" ht="12" customHeight="1" x14ac:dyDescent="0.2">
      <c r="A716" s="102">
        <f t="shared" si="48"/>
        <v>8683711007685</v>
      </c>
      <c r="B716" s="101" t="s">
        <v>983</v>
      </c>
      <c r="C716" s="101" t="s">
        <v>1867</v>
      </c>
      <c r="D716" s="101" t="s">
        <v>1900</v>
      </c>
      <c r="E716" s="203" t="s">
        <v>2451</v>
      </c>
      <c r="F716" s="101" t="s">
        <v>2353</v>
      </c>
      <c r="G716" s="101" t="str">
        <f>IF(C716&gt;0,+VLOOKUP($C716,'STYLE NAMES'!$B:$AC,4,FALSE),"")</f>
        <v>RIDER</v>
      </c>
      <c r="H716" s="101" t="str">
        <f>IF(C716&gt;0,+VLOOKUP($C716,'STYLE NAMES'!$B:$AC,5,FALSE),"")</f>
        <v>JUNIOR</v>
      </c>
      <c r="I716" s="101" t="str">
        <f>IF(C716&gt;0,+VLOOKUP($C716,'STYLE NAMES'!$B:$AC,6,FALSE),"")</f>
        <v>BOTTOMS</v>
      </c>
      <c r="J716" s="101" t="str">
        <f>IF(C716&gt;0,+VLOOKUP($C716,'STYLE NAMES'!$B:$AC,7,FALSE),"")</f>
        <v>KIDS UNISEX</v>
      </c>
      <c r="K716" s="101" t="str">
        <f>IF(C716&gt;0,+VLOOKUP($C716,'STYLE NAMES'!$B:$AC,8,FALSE),"")</f>
        <v>BREECHES</v>
      </c>
      <c r="L716" s="101" t="str">
        <f>IF(E716&gt;0,+VLOOKUP($E716,'CODE GENERATOR'!$D:$T,3,FALSE),"")</f>
        <v>A</v>
      </c>
      <c r="M716" s="101" t="str">
        <f>IF(E716&gt;0,+VLOOKUP($E716,'CODE GENERATOR'!$D:$T,4,FALSE),"")</f>
        <v>TECH JERSEY</v>
      </c>
      <c r="N716" s="101" t="str">
        <f>IF(E716&gt;0,+VLOOKUP($E716,'CODE GENERATOR'!$D:$T,6,FALSE),"")</f>
        <v>NAVY</v>
      </c>
      <c r="O716" s="101" t="str">
        <f>IF(E716&gt;0,+VLOOKUP($E716,'CODE GENERATOR'!$D:$T,7,FALSE),"")</f>
        <v>NAVY</v>
      </c>
      <c r="P716" s="101" t="str">
        <f t="shared" si="49"/>
        <v>NAVY</v>
      </c>
      <c r="Q716" s="104" t="str">
        <f>IF(E716&gt;0,+VLOOKUP($E716,'CODE GENERATOR'!$D:$T,11,FALSE),"")</f>
        <v>R.BOTKU_BRC0068</v>
      </c>
      <c r="R716" s="104" t="str">
        <f>IF(E716&gt;0,+VLOOKUP($E716,'CODE GENERATOR'!$D:$T,12,FALSE),"")</f>
        <v>TJR0029NAVNAV</v>
      </c>
      <c r="S716" s="104" t="str">
        <f>IF(E716&gt;0,+VLOOKUP($E716,'CODE GENERATOR'!$D:$T,13,FALSE),"")</f>
        <v>R.BOTKU_BRC0068_TJR0029NAVNAV</v>
      </c>
      <c r="T716" s="104" t="str">
        <f t="shared" si="47"/>
        <v>R.BOTKU_BRC0068_TJR0029NAVNAV_8-9 Y</v>
      </c>
      <c r="U716" s="105">
        <v>8683711007685</v>
      </c>
      <c r="V716" s="107" t="str" cm="1">
        <f t="array" ref="V716">_xlfn.TEXTJOIN(";", TRUE, _xlfn.UNIQUE(_xlfn._xlws.FILTER(P$3:P$10029, C$3:C$10029=C716)))</f>
        <v>WHITE;BLACK;NAVY</v>
      </c>
      <c r="W716" s="107" t="str" cm="1">
        <f t="array" ref="W716">_xlfn.TEXTJOIN(";", TRUE, _xlfn.UNIQUE(_xlfn._xlws.FILTER(F$3:F$10029, C$3:C$10029=C716)))</f>
        <v>6-7 Y;8-9 Y;10-11 Y;12-13 Y;14-15 Y</v>
      </c>
      <c r="X716" s="101" t="str">
        <f>IF(E716&gt;0,+VLOOKUP($E716,'CODE GENERATOR'!$D:$AC,19,FALSE),0)</f>
        <v>CavalierSanmarco_27.01.2026_0392</v>
      </c>
      <c r="Y716" s="101" t="str">
        <f>IF(E716&gt;0,+VLOOKUP($E716,'CODE GENERATOR'!$D:$AC,20,FALSE),0)</f>
        <v>CavalierSanmarco_27.01.2026_0393</v>
      </c>
      <c r="Z716" s="101" t="str">
        <f>IF(E716&gt;0,+VLOOKUP($E716,'CODE GENERATOR'!$D:$AC,21,FALSE),0)</f>
        <v/>
      </c>
      <c r="AA716" s="101" t="str">
        <f>IF(E716&gt;0,+VLOOKUP($E716,'CODE GENERATOR'!$D:$AC,22,FALSE),0)</f>
        <v/>
      </c>
      <c r="AB716" s="101" t="str">
        <f>IF(E716&gt;0,+VLOOKUP($E716,'CODE GENERATOR'!$D:$AC,23,FALSE),0)</f>
        <v/>
      </c>
      <c r="AC716" s="101" t="str">
        <f>IF(E716&gt;0,+VLOOKUP($E716,'CODE GENERATOR'!$D:$AC,24,FALSE),0)</f>
        <v/>
      </c>
      <c r="AD716" s="101" t="str">
        <f>IF(E716&gt;0,+VLOOKUP($E716,'CODE GENERATOR'!$D:$AC,25,FALSE),0)</f>
        <v/>
      </c>
      <c r="AE716" s="101" t="str">
        <f>IF(E716&gt;0,+VLOOKUP($E716,'CODE GENERATOR'!$D:$AC,26,FALSE),0)</f>
        <v/>
      </c>
      <c r="AF716" s="149" t="str">
        <f>IF($C716&gt;0,$C716&amp;" "&amp;$P716&amp;" "&amp;+VLOOKUP($C716,'STYLE NAMES'!$B:$AC,10,FALSE),"""")</f>
        <v>ATLANTIS NAVY KID'S UNISEX KNEE GRIP PRO BREECHES</v>
      </c>
      <c r="AG716" s="101" t="str">
        <f>"Enjoy our "&amp;(AF716)&amp;"; "&amp;IF(C716&gt;0,+VLOOKUP($C716,'STYLE NAMES'!$B:$AC,11,FALSE),"")</f>
        <v>Enjoy our ATLANTIS NAVY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6" s="101" t="str">
        <f>IF(C716&gt;0,+VLOOKUP($C716,'STYLE NAMES'!$B:$AC,12,FALSE),"")</f>
        <v>*Italian Premium fabric
*Extra-soft and comfortable technical jersey
*4-way stretch fabric
*Breathable and Quick Dry
*Wrinkle-free and Easy Care
*Knee Grip
Composition:
74% Micro PA /  26% Elasthane</v>
      </c>
      <c r="AI716" s="101" t="str">
        <f>IF(C716&gt;0,+VLOOKUP($C716,'STYLE NAMES'!$B:$AC,13,FALSE),"")</f>
        <v>Machine Wash at 30°C
Mild process
Iron at low temperature
Iron from REVERSE
Do NOT iron on logos or prints
Do not bleach
Do NOT Tumble Dry</v>
      </c>
      <c r="AJ716" s="149" t="str">
        <f>IF($C716&gt;0,$C716&amp;" "&amp;$P716&amp;" "&amp;+VLOOKUP($C716,'STYLE NAMES'!$B:$AC,14,FALSE),"""")</f>
        <v>ATLANTIS NAVY ÇOCUK UNISEX BİNİCİ PANTOLONU</v>
      </c>
      <c r="AK716" s="149" t="str">
        <f>"Cavalier SanMarco tarafından tasarlanan "&amp;(AJ716)&amp;"; "&amp;IF(C716&gt;0,+VLOOKUP($C716,'STYLE NAMES'!$B:$AC,15,FALSE),"")</f>
        <v>Cavalier SanMarco tarafından tasarlanan ATLANTIS NAVY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6" s="149" t="str">
        <f>IF(C716&gt;0,+VLOOKUP($C716,'STYLE NAMES'!$B:$AC,16,FALSE),"")</f>
        <v>*İtalyan Premium kumaş
*Ekstra yumuşak ve konforlu teknik jarse
*4 yönlü esneme özelliği
*Nefes alabilir ve hızlı kurur
*Kırışmaz ve kolay bakım
*Diz Grip
Bileşimi:
%74 Mikro PA / %26 Elastan</v>
      </c>
      <c r="AM716" s="149" t="str">
        <f>IF(C716&gt;0,+VLOOKUP($C716,'STYLE NAMES'!$B:$AC,17,FALSE),"")</f>
        <v>Makinede 30°C' de Yıkayın
Hassas Yıkama
Ilık ütü yapın
Tersten ütüleyin
Logo ve baskıları ÜTÜLEMEYİN
Çamaşır suyu kullanmayın
Kurutma Makinesinde Kurutmayın</v>
      </c>
      <c r="AN716" s="149" t="str">
        <f>IF($C716&gt;0,$C716&amp;" "&amp;$P716&amp;" "&amp;+VLOOKUP($C716,'STYLE NAMES'!$B:$AC,18,FALSE),"""")</f>
        <v>ATLANTIS NAVY PANTALONI KNEE GRIP PRO JUNIOR</v>
      </c>
      <c r="AO716" s="101" t="str">
        <f>"Disegnato da Cavalier SanMarco "&amp;(AN716)&amp;"; "&amp;IF(C716&gt;0,+VLOOKUP($C716,'STYLE NAMES'!$B:$AC,19,FALSE),"")</f>
        <v>Disegnato da Cavalier SanMarco ATLANTIS NAVY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6" s="101" t="str">
        <f>IF(C716&gt;0,+VLOOKUP($C716,'STYLE NAMES'!$B:$AC,20,FALSE),"")</f>
        <v>*Tessuto premium italiano
*Jersey tecnico extra morbido e confortevole
*Tessuto elasticizzato in 4 direzioni
*Traspirante e ad asciugatura rapida
*Antipiega e facile da curare
*Knee Grip
Composizione:
74% Micro PA / 26% Elastan</v>
      </c>
      <c r="AQ716" s="101" t="str">
        <f>IF(C716&gt;0,+VLOOKUP($C716,'STYLE NAMES'!$B:$AC,21,FALSE),"")</f>
        <v>Lavare in lavatrice a 30°C Ciclo delicato 
Stirare a bassa temperatura
Stirare al rovescio 
Non stirare su loghi o stampe 
Non candeggiare 
Non asciugare in asciugatrice</v>
      </c>
      <c r="AR716" s="101">
        <f>IF(D716&gt;0,+VLOOKUP($C716,'STYLE NAMES'!$B:$AC,22,FALSE),"")</f>
        <v>0</v>
      </c>
      <c r="AS716" s="101">
        <f>IF(E716&gt;0,+VLOOKUP($C716,'STYLE NAMES'!$B:$AC,23,FALSE),"")</f>
        <v>0</v>
      </c>
      <c r="AT716" s="101">
        <f>IF(F716&gt;0,+VLOOKUP($C716,'STYLE NAMES'!$B:$AC,24,FALSE),"")</f>
        <v>0</v>
      </c>
      <c r="AU716" s="101">
        <f>IF(G716&gt;0,+VLOOKUP($C716,'STYLE NAMES'!$B:$AC,25,FALSE),"")</f>
        <v>0</v>
      </c>
      <c r="AV716" s="101">
        <f>+VLOOKUP($S716,'CODE GENERATOR'!$P:$AM,15,FALSE)</f>
        <v>0</v>
      </c>
      <c r="AW716" s="101">
        <f>+VLOOKUP($S716,'CODE GENERATOR'!$P:$AM,16,FALSE)</f>
        <v>0</v>
      </c>
      <c r="AX716" s="101">
        <f>+VLOOKUP($S716,'CODE GENERATOR'!$P:$AM,17,FALSE)</f>
        <v>0</v>
      </c>
      <c r="AY716" s="101">
        <f>+VLOOKUP($S716,'CODE GENERATOR'!$P:$AM,18,FALSE)</f>
        <v>0</v>
      </c>
      <c r="AZ716" s="101">
        <f>+VLOOKUP($S716,'CODE GENERATOR'!$P:$AM,19,FALSE)</f>
        <v>0</v>
      </c>
      <c r="BA716" s="101">
        <f>+VLOOKUP($S716,'CODE GENERATOR'!$P:$AM,20,FALSE)</f>
        <v>0</v>
      </c>
      <c r="BB716" s="101">
        <f>+VLOOKUP($S716,'CODE GENERATOR'!$P:$AM,21,FALSE)</f>
        <v>0</v>
      </c>
      <c r="BC716" s="101">
        <f>+VLOOKUP($S716,'CODE GENERATOR'!$P:$AM,22,FALSE)</f>
        <v>0</v>
      </c>
      <c r="BD716" s="101">
        <f>+VLOOKUP($S716,'CODE GENERATOR'!$P:$AM,23,FALSE)</f>
        <v>0</v>
      </c>
      <c r="BE716" s="101">
        <f>+VLOOKUP($S716,'CODE GENERATOR'!$P:$AM,24,FALSE)</f>
        <v>0</v>
      </c>
      <c r="BF716" s="101">
        <f>IF(C716&gt;0,+VLOOKUP(G716,'CATEGORY ID'!$A$1:$L$118,3,FALSE),"")</f>
        <v>30</v>
      </c>
      <c r="BG716" s="101">
        <f>IF(C716&gt;0,+VLOOKUP(H716,'CATEGORY ID'!$D$1:$L$118,3,FALSE),"")</f>
        <v>4</v>
      </c>
      <c r="BH716" s="101">
        <f>IF(C716&gt;0,+VLOOKUP((+H716&amp;I716),'CATEGORY ID'!$H$1:$I$121,2,FALSE),"")</f>
        <v>113</v>
      </c>
      <c r="BJ716" s="101">
        <f>IF(C716&gt;0,IF(COUNTIF('CATEGORY ID'!$K$1:$K$121,+H716&amp;K716) &gt; 0, +VLOOKUP(+H716&amp;K716,'CATEGORY ID'!$K$1:$L$121,2,FALSE),""),"")</f>
        <v>100</v>
      </c>
      <c r="BK716" s="101" t="str">
        <f>IF(C716&gt;0,IF(COUNTIF('CATEGORY ID'!$K$124:$K$165, +VLOOKUP(C716,'STYLE NAMES'!$B:$AE,30,FALSE)) &gt; 0, +VLOOKUP(VLOOKUP(C716,'STYLE NAMES'!$B:$AE,30,FALSE),'CATEGORY ID'!K:M,2,FALSE),""),"")</f>
        <v/>
      </c>
      <c r="BM716" s="101">
        <v>204</v>
      </c>
      <c r="BR716" s="101" t="str" cm="1">
        <f t="array" ref="BR716">IF(C716&gt;0,_xlfn.TEXTJOIN(";", TRUE,_xlfn.UNIQUE(_xlfn._xlws.FILTER(BF716:BQ716,(BF716:BQ716&gt;0)),TRUE,FALSE)),"")&amp;";"&amp;BS716</f>
        <v>30;4;113;100;204;</v>
      </c>
      <c r="BU716" s="106">
        <f>IF(C716&gt;0,+VLOOKUP($C716,'STYLE NAMES'!$B:$AC,26,FALSE),"")</f>
        <v>159.9</v>
      </c>
      <c r="BV716" s="106">
        <f>IF(C716&gt;0,+VLOOKUP($C716,'STYLE NAMES'!$B:$AC,27,FALSE),"")</f>
        <v>8790</v>
      </c>
      <c r="BW716" s="106">
        <f>IF(C716&gt;0,+VLOOKUP($C716,'STYLE NAMES'!$B:$AC,28,FALSE),"")</f>
        <v>183.88499999999999</v>
      </c>
      <c r="BY716"/>
      <c r="BZ716" s="101">
        <v>6</v>
      </c>
      <c r="CA716" s="137">
        <f t="shared" si="50"/>
        <v>1</v>
      </c>
      <c r="CB716" s="137">
        <f>+VLOOKUP(C716,'[2]STYLES &amp; MODELS MATRIX'!$A:$G,7,FALSE)</f>
        <v>0</v>
      </c>
      <c r="CC716" s="137" t="str">
        <f>+VLOOKUP(C716,'[1]STYLES &amp; SIZE CHARTS'!$A:$H,8,FALSE)</f>
        <v>JB-UB1</v>
      </c>
      <c r="CD716" s="137">
        <v>1</v>
      </c>
      <c r="CE716" s="205"/>
      <c r="CF716" s="141"/>
    </row>
    <row r="717" spans="1:84" s="101" customFormat="1" ht="12" customHeight="1" x14ac:dyDescent="0.2">
      <c r="A717" s="102">
        <f t="shared" si="48"/>
        <v>8683711007692</v>
      </c>
      <c r="B717" s="101" t="s">
        <v>983</v>
      </c>
      <c r="C717" s="101" t="s">
        <v>1867</v>
      </c>
      <c r="D717" s="101" t="s">
        <v>1900</v>
      </c>
      <c r="E717" s="203" t="s">
        <v>2451</v>
      </c>
      <c r="F717" s="101" t="s">
        <v>2354</v>
      </c>
      <c r="G717" s="101" t="str">
        <f>IF(C717&gt;0,+VLOOKUP($C717,'STYLE NAMES'!$B:$AC,4,FALSE),"")</f>
        <v>RIDER</v>
      </c>
      <c r="H717" s="101" t="str">
        <f>IF(C717&gt;0,+VLOOKUP($C717,'STYLE NAMES'!$B:$AC,5,FALSE),"")</f>
        <v>JUNIOR</v>
      </c>
      <c r="I717" s="101" t="str">
        <f>IF(C717&gt;0,+VLOOKUP($C717,'STYLE NAMES'!$B:$AC,6,FALSE),"")</f>
        <v>BOTTOMS</v>
      </c>
      <c r="J717" s="101" t="str">
        <f>IF(C717&gt;0,+VLOOKUP($C717,'STYLE NAMES'!$B:$AC,7,FALSE),"")</f>
        <v>KIDS UNISEX</v>
      </c>
      <c r="K717" s="101" t="str">
        <f>IF(C717&gt;0,+VLOOKUP($C717,'STYLE NAMES'!$B:$AC,8,FALSE),"")</f>
        <v>BREECHES</v>
      </c>
      <c r="L717" s="101" t="str">
        <f>IF(E717&gt;0,+VLOOKUP($E717,'CODE GENERATOR'!$D:$T,3,FALSE),"")</f>
        <v>A</v>
      </c>
      <c r="M717" s="101" t="str">
        <f>IF(E717&gt;0,+VLOOKUP($E717,'CODE GENERATOR'!$D:$T,4,FALSE),"")</f>
        <v>TECH JERSEY</v>
      </c>
      <c r="N717" s="101" t="str">
        <f>IF(E717&gt;0,+VLOOKUP($E717,'CODE GENERATOR'!$D:$T,6,FALSE),"")</f>
        <v>NAVY</v>
      </c>
      <c r="O717" s="101" t="str">
        <f>IF(E717&gt;0,+VLOOKUP($E717,'CODE GENERATOR'!$D:$T,7,FALSE),"")</f>
        <v>NAVY</v>
      </c>
      <c r="P717" s="101" t="str">
        <f t="shared" si="49"/>
        <v>NAVY</v>
      </c>
      <c r="Q717" s="104" t="str">
        <f>IF(E717&gt;0,+VLOOKUP($E717,'CODE GENERATOR'!$D:$T,11,FALSE),"")</f>
        <v>R.BOTKU_BRC0068</v>
      </c>
      <c r="R717" s="104" t="str">
        <f>IF(E717&gt;0,+VLOOKUP($E717,'CODE GENERATOR'!$D:$T,12,FALSE),"")</f>
        <v>TJR0029NAVNAV</v>
      </c>
      <c r="S717" s="104" t="str">
        <f>IF(E717&gt;0,+VLOOKUP($E717,'CODE GENERATOR'!$D:$T,13,FALSE),"")</f>
        <v>R.BOTKU_BRC0068_TJR0029NAVNAV</v>
      </c>
      <c r="T717" s="104" t="str">
        <f t="shared" si="47"/>
        <v>R.BOTKU_BRC0068_TJR0029NAVNAV_10-11 Y</v>
      </c>
      <c r="U717" s="105">
        <v>8683711007692</v>
      </c>
      <c r="V717" s="107" t="str" cm="1">
        <f t="array" ref="V717">_xlfn.TEXTJOIN(";", TRUE, _xlfn.UNIQUE(_xlfn._xlws.FILTER(P$3:P$10029, C$3:C$10029=C717)))</f>
        <v>WHITE;BLACK;NAVY</v>
      </c>
      <c r="W717" s="107" t="str" cm="1">
        <f t="array" ref="W717">_xlfn.TEXTJOIN(";", TRUE, _xlfn.UNIQUE(_xlfn._xlws.FILTER(F$3:F$10029, C$3:C$10029=C717)))</f>
        <v>6-7 Y;8-9 Y;10-11 Y;12-13 Y;14-15 Y</v>
      </c>
      <c r="X717" s="101" t="str">
        <f>IF(E717&gt;0,+VLOOKUP($E717,'CODE GENERATOR'!$D:$AC,19,FALSE),0)</f>
        <v>CavalierSanmarco_27.01.2026_0392</v>
      </c>
      <c r="Y717" s="101" t="str">
        <f>IF(E717&gt;0,+VLOOKUP($E717,'CODE GENERATOR'!$D:$AC,20,FALSE),0)</f>
        <v>CavalierSanmarco_27.01.2026_0393</v>
      </c>
      <c r="Z717" s="101" t="str">
        <f>IF(E717&gt;0,+VLOOKUP($E717,'CODE GENERATOR'!$D:$AC,21,FALSE),0)</f>
        <v/>
      </c>
      <c r="AA717" s="101" t="str">
        <f>IF(E717&gt;0,+VLOOKUP($E717,'CODE GENERATOR'!$D:$AC,22,FALSE),0)</f>
        <v/>
      </c>
      <c r="AB717" s="101" t="str">
        <f>IF(E717&gt;0,+VLOOKUP($E717,'CODE GENERATOR'!$D:$AC,23,FALSE),0)</f>
        <v/>
      </c>
      <c r="AC717" s="101" t="str">
        <f>IF(E717&gt;0,+VLOOKUP($E717,'CODE GENERATOR'!$D:$AC,24,FALSE),0)</f>
        <v/>
      </c>
      <c r="AD717" s="101" t="str">
        <f>IF(E717&gt;0,+VLOOKUP($E717,'CODE GENERATOR'!$D:$AC,25,FALSE),0)</f>
        <v/>
      </c>
      <c r="AE717" s="101" t="str">
        <f>IF(E717&gt;0,+VLOOKUP($E717,'CODE GENERATOR'!$D:$AC,26,FALSE),0)</f>
        <v/>
      </c>
      <c r="AF717" s="149" t="str">
        <f>IF($C717&gt;0,$C717&amp;" "&amp;$P717&amp;" "&amp;+VLOOKUP($C717,'STYLE NAMES'!$B:$AC,10,FALSE),"""")</f>
        <v>ATLANTIS NAVY KID'S UNISEX KNEE GRIP PRO BREECHES</v>
      </c>
      <c r="AG717" s="101" t="str">
        <f>"Enjoy our "&amp;(AF717)&amp;"; "&amp;IF(C717&gt;0,+VLOOKUP($C717,'STYLE NAMES'!$B:$AC,11,FALSE),"")</f>
        <v>Enjoy our ATLANTIS NAVY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7" s="101" t="str">
        <f>IF(C717&gt;0,+VLOOKUP($C717,'STYLE NAMES'!$B:$AC,12,FALSE),"")</f>
        <v>*Italian Premium fabric
*Extra-soft and comfortable technical jersey
*4-way stretch fabric
*Breathable and Quick Dry
*Wrinkle-free and Easy Care
*Knee Grip
Composition:
74% Micro PA /  26% Elasthane</v>
      </c>
      <c r="AI717" s="101" t="str">
        <f>IF(C717&gt;0,+VLOOKUP($C717,'STYLE NAMES'!$B:$AC,13,FALSE),"")</f>
        <v>Machine Wash at 30°C
Mild process
Iron at low temperature
Iron from REVERSE
Do NOT iron on logos or prints
Do not bleach
Do NOT Tumble Dry</v>
      </c>
      <c r="AJ717" s="149" t="str">
        <f>IF($C717&gt;0,$C717&amp;" "&amp;$P717&amp;" "&amp;+VLOOKUP($C717,'STYLE NAMES'!$B:$AC,14,FALSE),"""")</f>
        <v>ATLANTIS NAVY ÇOCUK UNISEX BİNİCİ PANTOLONU</v>
      </c>
      <c r="AK717" s="149" t="str">
        <f>"Cavalier SanMarco tarafından tasarlanan "&amp;(AJ717)&amp;"; "&amp;IF(C717&gt;0,+VLOOKUP($C717,'STYLE NAMES'!$B:$AC,15,FALSE),"")</f>
        <v>Cavalier SanMarco tarafından tasarlanan ATLANTIS NAVY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7" s="149" t="str">
        <f>IF(C717&gt;0,+VLOOKUP($C717,'STYLE NAMES'!$B:$AC,16,FALSE),"")</f>
        <v>*İtalyan Premium kumaş
*Ekstra yumuşak ve konforlu teknik jarse
*4 yönlü esneme özelliği
*Nefes alabilir ve hızlı kurur
*Kırışmaz ve kolay bakım
*Diz Grip
Bileşimi:
%74 Mikro PA / %26 Elastan</v>
      </c>
      <c r="AM717" s="149" t="str">
        <f>IF(C717&gt;0,+VLOOKUP($C717,'STYLE NAMES'!$B:$AC,17,FALSE),"")</f>
        <v>Makinede 30°C' de Yıkayın
Hassas Yıkama
Ilık ütü yapın
Tersten ütüleyin
Logo ve baskıları ÜTÜLEMEYİN
Çamaşır suyu kullanmayın
Kurutma Makinesinde Kurutmayın</v>
      </c>
      <c r="AN717" s="149" t="str">
        <f>IF($C717&gt;0,$C717&amp;" "&amp;$P717&amp;" "&amp;+VLOOKUP($C717,'STYLE NAMES'!$B:$AC,18,FALSE),"""")</f>
        <v>ATLANTIS NAVY PANTALONI KNEE GRIP PRO JUNIOR</v>
      </c>
      <c r="AO717" s="101" t="str">
        <f>"Disegnato da Cavalier SanMarco "&amp;(AN717)&amp;"; "&amp;IF(C717&gt;0,+VLOOKUP($C717,'STYLE NAMES'!$B:$AC,19,FALSE),"")</f>
        <v>Disegnato da Cavalier SanMarco ATLANTIS NAVY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7" s="101" t="str">
        <f>IF(C717&gt;0,+VLOOKUP($C717,'STYLE NAMES'!$B:$AC,20,FALSE),"")</f>
        <v>*Tessuto premium italiano
*Jersey tecnico extra morbido e confortevole
*Tessuto elasticizzato in 4 direzioni
*Traspirante e ad asciugatura rapida
*Antipiega e facile da curare
*Knee Grip
Composizione:
74% Micro PA / 26% Elastan</v>
      </c>
      <c r="AQ717" s="101" t="str">
        <f>IF(C717&gt;0,+VLOOKUP($C717,'STYLE NAMES'!$B:$AC,21,FALSE),"")</f>
        <v>Lavare in lavatrice a 30°C Ciclo delicato 
Stirare a bassa temperatura
Stirare al rovescio 
Non stirare su loghi o stampe 
Non candeggiare 
Non asciugare in asciugatrice</v>
      </c>
      <c r="AR717" s="101">
        <f>IF(D717&gt;0,+VLOOKUP($C717,'STYLE NAMES'!$B:$AC,22,FALSE),"")</f>
        <v>0</v>
      </c>
      <c r="AS717" s="101">
        <f>IF(E717&gt;0,+VLOOKUP($C717,'STYLE NAMES'!$B:$AC,23,FALSE),"")</f>
        <v>0</v>
      </c>
      <c r="AT717" s="101">
        <f>IF(F717&gt;0,+VLOOKUP($C717,'STYLE NAMES'!$B:$AC,24,FALSE),"")</f>
        <v>0</v>
      </c>
      <c r="AU717" s="101">
        <f>IF(G717&gt;0,+VLOOKUP($C717,'STYLE NAMES'!$B:$AC,25,FALSE),"")</f>
        <v>0</v>
      </c>
      <c r="AV717" s="101">
        <f>+VLOOKUP($S717,'CODE GENERATOR'!$P:$AM,15,FALSE)</f>
        <v>0</v>
      </c>
      <c r="AW717" s="101">
        <f>+VLOOKUP($S717,'CODE GENERATOR'!$P:$AM,16,FALSE)</f>
        <v>0</v>
      </c>
      <c r="AX717" s="101">
        <f>+VLOOKUP($S717,'CODE GENERATOR'!$P:$AM,17,FALSE)</f>
        <v>0</v>
      </c>
      <c r="AY717" s="101">
        <f>+VLOOKUP($S717,'CODE GENERATOR'!$P:$AM,18,FALSE)</f>
        <v>0</v>
      </c>
      <c r="AZ717" s="101">
        <f>+VLOOKUP($S717,'CODE GENERATOR'!$P:$AM,19,FALSE)</f>
        <v>0</v>
      </c>
      <c r="BA717" s="101">
        <f>+VLOOKUP($S717,'CODE GENERATOR'!$P:$AM,20,FALSE)</f>
        <v>0</v>
      </c>
      <c r="BB717" s="101">
        <f>+VLOOKUP($S717,'CODE GENERATOR'!$P:$AM,21,FALSE)</f>
        <v>0</v>
      </c>
      <c r="BC717" s="101">
        <f>+VLOOKUP($S717,'CODE GENERATOR'!$P:$AM,22,FALSE)</f>
        <v>0</v>
      </c>
      <c r="BD717" s="101">
        <f>+VLOOKUP($S717,'CODE GENERATOR'!$P:$AM,23,FALSE)</f>
        <v>0</v>
      </c>
      <c r="BE717" s="101">
        <f>+VLOOKUP($S717,'CODE GENERATOR'!$P:$AM,24,FALSE)</f>
        <v>0</v>
      </c>
      <c r="BF717" s="101">
        <f>IF(C717&gt;0,+VLOOKUP(G717,'CATEGORY ID'!$A$1:$L$118,3,FALSE),"")</f>
        <v>30</v>
      </c>
      <c r="BG717" s="101">
        <f>IF(C717&gt;0,+VLOOKUP(H717,'CATEGORY ID'!$D$1:$L$118,3,FALSE),"")</f>
        <v>4</v>
      </c>
      <c r="BH717" s="101">
        <f>IF(C717&gt;0,+VLOOKUP((+H717&amp;I717),'CATEGORY ID'!$H$1:$I$121,2,FALSE),"")</f>
        <v>113</v>
      </c>
      <c r="BJ717" s="101">
        <f>IF(C717&gt;0,IF(COUNTIF('CATEGORY ID'!$K$1:$K$121,+H717&amp;K717) &gt; 0, +VLOOKUP(+H717&amp;K717,'CATEGORY ID'!$K$1:$L$121,2,FALSE),""),"")</f>
        <v>100</v>
      </c>
      <c r="BK717" s="101" t="str">
        <f>IF(C717&gt;0,IF(COUNTIF('CATEGORY ID'!$K$124:$K$165, +VLOOKUP(C717,'STYLE NAMES'!$B:$AE,30,FALSE)) &gt; 0, +VLOOKUP(VLOOKUP(C717,'STYLE NAMES'!$B:$AE,30,FALSE),'CATEGORY ID'!K:M,2,FALSE),""),"")</f>
        <v/>
      </c>
      <c r="BM717" s="101">
        <v>204</v>
      </c>
      <c r="BR717" s="101" t="str" cm="1">
        <f t="array" ref="BR717">IF(C717&gt;0,_xlfn.TEXTJOIN(";", TRUE,_xlfn.UNIQUE(_xlfn._xlws.FILTER(BF717:BQ717,(BF717:BQ717&gt;0)),TRUE,FALSE)),"")&amp;";"&amp;BS717</f>
        <v>30;4;113;100;204;</v>
      </c>
      <c r="BU717" s="106">
        <f>IF(C717&gt;0,+VLOOKUP($C717,'STYLE NAMES'!$B:$AC,26,FALSE),"")</f>
        <v>159.9</v>
      </c>
      <c r="BV717" s="106">
        <f>IF(C717&gt;0,+VLOOKUP($C717,'STYLE NAMES'!$B:$AC,27,FALSE),"")</f>
        <v>8790</v>
      </c>
      <c r="BW717" s="106">
        <f>IF(C717&gt;0,+VLOOKUP($C717,'STYLE NAMES'!$B:$AC,28,FALSE),"")</f>
        <v>183.88499999999999</v>
      </c>
      <c r="BY717"/>
      <c r="BZ717" s="101">
        <v>7</v>
      </c>
      <c r="CA717" s="137">
        <f t="shared" si="50"/>
        <v>1</v>
      </c>
      <c r="CB717" s="137">
        <f>+VLOOKUP(C717,'[2]STYLES &amp; MODELS MATRIX'!$A:$G,7,FALSE)</f>
        <v>0</v>
      </c>
      <c r="CC717" s="137" t="str">
        <f>+VLOOKUP(C717,'[1]STYLES &amp; SIZE CHARTS'!$A:$H,8,FALSE)</f>
        <v>JB-UB1</v>
      </c>
      <c r="CD717" s="137">
        <v>1</v>
      </c>
      <c r="CE717" s="205"/>
      <c r="CF717" s="141"/>
    </row>
    <row r="718" spans="1:84" s="101" customFormat="1" ht="12" customHeight="1" x14ac:dyDescent="0.2">
      <c r="A718" s="102">
        <f t="shared" si="48"/>
        <v>8683711007708</v>
      </c>
      <c r="B718" s="101" t="s">
        <v>983</v>
      </c>
      <c r="C718" s="101" t="s">
        <v>1867</v>
      </c>
      <c r="D718" s="101" t="s">
        <v>1900</v>
      </c>
      <c r="E718" s="203" t="s">
        <v>2451</v>
      </c>
      <c r="F718" s="101" t="s">
        <v>2355</v>
      </c>
      <c r="G718" s="101" t="str">
        <f>IF(C718&gt;0,+VLOOKUP($C718,'STYLE NAMES'!$B:$AC,4,FALSE),"")</f>
        <v>RIDER</v>
      </c>
      <c r="H718" s="101" t="str">
        <f>IF(C718&gt;0,+VLOOKUP($C718,'STYLE NAMES'!$B:$AC,5,FALSE),"")</f>
        <v>JUNIOR</v>
      </c>
      <c r="I718" s="101" t="str">
        <f>IF(C718&gt;0,+VLOOKUP($C718,'STYLE NAMES'!$B:$AC,6,FALSE),"")</f>
        <v>BOTTOMS</v>
      </c>
      <c r="J718" s="101" t="str">
        <f>IF(C718&gt;0,+VLOOKUP($C718,'STYLE NAMES'!$B:$AC,7,FALSE),"")</f>
        <v>KIDS UNISEX</v>
      </c>
      <c r="K718" s="101" t="str">
        <f>IF(C718&gt;0,+VLOOKUP($C718,'STYLE NAMES'!$B:$AC,8,FALSE),"")</f>
        <v>BREECHES</v>
      </c>
      <c r="L718" s="101" t="str">
        <f>IF(E718&gt;0,+VLOOKUP($E718,'CODE GENERATOR'!$D:$T,3,FALSE),"")</f>
        <v>A</v>
      </c>
      <c r="M718" s="101" t="str">
        <f>IF(E718&gt;0,+VLOOKUP($E718,'CODE GENERATOR'!$D:$T,4,FALSE),"")</f>
        <v>TECH JERSEY</v>
      </c>
      <c r="N718" s="101" t="str">
        <f>IF(E718&gt;0,+VLOOKUP($E718,'CODE GENERATOR'!$D:$T,6,FALSE),"")</f>
        <v>NAVY</v>
      </c>
      <c r="O718" s="101" t="str">
        <f>IF(E718&gt;0,+VLOOKUP($E718,'CODE GENERATOR'!$D:$T,7,FALSE),"")</f>
        <v>NAVY</v>
      </c>
      <c r="P718" s="101" t="str">
        <f t="shared" si="49"/>
        <v>NAVY</v>
      </c>
      <c r="Q718" s="104" t="str">
        <f>IF(E718&gt;0,+VLOOKUP($E718,'CODE GENERATOR'!$D:$T,11,FALSE),"")</f>
        <v>R.BOTKU_BRC0068</v>
      </c>
      <c r="R718" s="104" t="str">
        <f>IF(E718&gt;0,+VLOOKUP($E718,'CODE GENERATOR'!$D:$T,12,FALSE),"")</f>
        <v>TJR0029NAVNAV</v>
      </c>
      <c r="S718" s="104" t="str">
        <f>IF(E718&gt;0,+VLOOKUP($E718,'CODE GENERATOR'!$D:$T,13,FALSE),"")</f>
        <v>R.BOTKU_BRC0068_TJR0029NAVNAV</v>
      </c>
      <c r="T718" s="104" t="str">
        <f t="shared" si="47"/>
        <v>R.BOTKU_BRC0068_TJR0029NAVNAV_12-13 Y</v>
      </c>
      <c r="U718" s="105">
        <v>8683711007708</v>
      </c>
      <c r="V718" s="107" t="str" cm="1">
        <f t="array" ref="V718">_xlfn.TEXTJOIN(";", TRUE, _xlfn.UNIQUE(_xlfn._xlws.FILTER(P$3:P$10029, C$3:C$10029=C718)))</f>
        <v>WHITE;BLACK;NAVY</v>
      </c>
      <c r="W718" s="107" t="str" cm="1">
        <f t="array" ref="W718">_xlfn.TEXTJOIN(";", TRUE, _xlfn.UNIQUE(_xlfn._xlws.FILTER(F$3:F$10029, C$3:C$10029=C718)))</f>
        <v>6-7 Y;8-9 Y;10-11 Y;12-13 Y;14-15 Y</v>
      </c>
      <c r="X718" s="101" t="str">
        <f>IF(E718&gt;0,+VLOOKUP($E718,'CODE GENERATOR'!$D:$AC,19,FALSE),0)</f>
        <v>CavalierSanmarco_27.01.2026_0392</v>
      </c>
      <c r="Y718" s="101" t="str">
        <f>IF(E718&gt;0,+VLOOKUP($E718,'CODE GENERATOR'!$D:$AC,20,FALSE),0)</f>
        <v>CavalierSanmarco_27.01.2026_0393</v>
      </c>
      <c r="Z718" s="101" t="str">
        <f>IF(E718&gt;0,+VLOOKUP($E718,'CODE GENERATOR'!$D:$AC,21,FALSE),0)</f>
        <v/>
      </c>
      <c r="AA718" s="101" t="str">
        <f>IF(E718&gt;0,+VLOOKUP($E718,'CODE GENERATOR'!$D:$AC,22,FALSE),0)</f>
        <v/>
      </c>
      <c r="AB718" s="101" t="str">
        <f>IF(E718&gt;0,+VLOOKUP($E718,'CODE GENERATOR'!$D:$AC,23,FALSE),0)</f>
        <v/>
      </c>
      <c r="AC718" s="101" t="str">
        <f>IF(E718&gt;0,+VLOOKUP($E718,'CODE GENERATOR'!$D:$AC,24,FALSE),0)</f>
        <v/>
      </c>
      <c r="AD718" s="101" t="str">
        <f>IF(E718&gt;0,+VLOOKUP($E718,'CODE GENERATOR'!$D:$AC,25,FALSE),0)</f>
        <v/>
      </c>
      <c r="AE718" s="101" t="str">
        <f>IF(E718&gt;0,+VLOOKUP($E718,'CODE GENERATOR'!$D:$AC,26,FALSE),0)</f>
        <v/>
      </c>
      <c r="AF718" s="149" t="str">
        <f>IF($C718&gt;0,$C718&amp;" "&amp;$P718&amp;" "&amp;+VLOOKUP($C718,'STYLE NAMES'!$B:$AC,10,FALSE),"""")</f>
        <v>ATLANTIS NAVY KID'S UNISEX KNEE GRIP PRO BREECHES</v>
      </c>
      <c r="AG718" s="101" t="str">
        <f>"Enjoy our "&amp;(AF718)&amp;"; "&amp;IF(C718&gt;0,+VLOOKUP($C718,'STYLE NAMES'!$B:$AC,11,FALSE),"")</f>
        <v>Enjoy our ATLANTIS NAVY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8" s="101" t="str">
        <f>IF(C718&gt;0,+VLOOKUP($C718,'STYLE NAMES'!$B:$AC,12,FALSE),"")</f>
        <v>*Italian Premium fabric
*Extra-soft and comfortable technical jersey
*4-way stretch fabric
*Breathable and Quick Dry
*Wrinkle-free and Easy Care
*Knee Grip
Composition:
74% Micro PA /  26% Elasthane</v>
      </c>
      <c r="AI718" s="101" t="str">
        <f>IF(C718&gt;0,+VLOOKUP($C718,'STYLE NAMES'!$B:$AC,13,FALSE),"")</f>
        <v>Machine Wash at 30°C
Mild process
Iron at low temperature
Iron from REVERSE
Do NOT iron on logos or prints
Do not bleach
Do NOT Tumble Dry</v>
      </c>
      <c r="AJ718" s="149" t="str">
        <f>IF($C718&gt;0,$C718&amp;" "&amp;$P718&amp;" "&amp;+VLOOKUP($C718,'STYLE NAMES'!$B:$AC,14,FALSE),"""")</f>
        <v>ATLANTIS NAVY ÇOCUK UNISEX BİNİCİ PANTOLONU</v>
      </c>
      <c r="AK718" s="149" t="str">
        <f>"Cavalier SanMarco tarafından tasarlanan "&amp;(AJ718)&amp;"; "&amp;IF(C718&gt;0,+VLOOKUP($C718,'STYLE NAMES'!$B:$AC,15,FALSE),"")</f>
        <v>Cavalier SanMarco tarafından tasarlanan ATLANTIS NAVY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8" s="149" t="str">
        <f>IF(C718&gt;0,+VLOOKUP($C718,'STYLE NAMES'!$B:$AC,16,FALSE),"")</f>
        <v>*İtalyan Premium kumaş
*Ekstra yumuşak ve konforlu teknik jarse
*4 yönlü esneme özelliği
*Nefes alabilir ve hızlı kurur
*Kırışmaz ve kolay bakım
*Diz Grip
Bileşimi:
%74 Mikro PA / %26 Elastan</v>
      </c>
      <c r="AM718" s="149" t="str">
        <f>IF(C718&gt;0,+VLOOKUP($C718,'STYLE NAMES'!$B:$AC,17,FALSE),"")</f>
        <v>Makinede 30°C' de Yıkayın
Hassas Yıkama
Ilık ütü yapın
Tersten ütüleyin
Logo ve baskıları ÜTÜLEMEYİN
Çamaşır suyu kullanmayın
Kurutma Makinesinde Kurutmayın</v>
      </c>
      <c r="AN718" s="149" t="str">
        <f>IF($C718&gt;0,$C718&amp;" "&amp;$P718&amp;" "&amp;+VLOOKUP($C718,'STYLE NAMES'!$B:$AC,18,FALSE),"""")</f>
        <v>ATLANTIS NAVY PANTALONI KNEE GRIP PRO JUNIOR</v>
      </c>
      <c r="AO718" s="101" t="str">
        <f>"Disegnato da Cavalier SanMarco "&amp;(AN718)&amp;"; "&amp;IF(C718&gt;0,+VLOOKUP($C718,'STYLE NAMES'!$B:$AC,19,FALSE),"")</f>
        <v>Disegnato da Cavalier SanMarco ATLANTIS NAVY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8" s="101" t="str">
        <f>IF(C718&gt;0,+VLOOKUP($C718,'STYLE NAMES'!$B:$AC,20,FALSE),"")</f>
        <v>*Tessuto premium italiano
*Jersey tecnico extra morbido e confortevole
*Tessuto elasticizzato in 4 direzioni
*Traspirante e ad asciugatura rapida
*Antipiega e facile da curare
*Knee Grip
Composizione:
74% Micro PA / 26% Elastan</v>
      </c>
      <c r="AQ718" s="101" t="str">
        <f>IF(C718&gt;0,+VLOOKUP($C718,'STYLE NAMES'!$B:$AC,21,FALSE),"")</f>
        <v>Lavare in lavatrice a 30°C Ciclo delicato 
Stirare a bassa temperatura
Stirare al rovescio 
Non stirare su loghi o stampe 
Non candeggiare 
Non asciugare in asciugatrice</v>
      </c>
      <c r="AR718" s="101">
        <f>IF(D718&gt;0,+VLOOKUP($C718,'STYLE NAMES'!$B:$AC,22,FALSE),"")</f>
        <v>0</v>
      </c>
      <c r="AS718" s="101">
        <f>IF(E718&gt;0,+VLOOKUP($C718,'STYLE NAMES'!$B:$AC,23,FALSE),"")</f>
        <v>0</v>
      </c>
      <c r="AT718" s="101">
        <f>IF(F718&gt;0,+VLOOKUP($C718,'STYLE NAMES'!$B:$AC,24,FALSE),"")</f>
        <v>0</v>
      </c>
      <c r="AU718" s="101">
        <f>IF(G718&gt;0,+VLOOKUP($C718,'STYLE NAMES'!$B:$AC,25,FALSE),"")</f>
        <v>0</v>
      </c>
      <c r="AV718" s="101">
        <f>+VLOOKUP($S718,'CODE GENERATOR'!$P:$AM,15,FALSE)</f>
        <v>0</v>
      </c>
      <c r="AW718" s="101">
        <f>+VLOOKUP($S718,'CODE GENERATOR'!$P:$AM,16,FALSE)</f>
        <v>0</v>
      </c>
      <c r="AX718" s="101">
        <f>+VLOOKUP($S718,'CODE GENERATOR'!$P:$AM,17,FALSE)</f>
        <v>0</v>
      </c>
      <c r="AY718" s="101">
        <f>+VLOOKUP($S718,'CODE GENERATOR'!$P:$AM,18,FALSE)</f>
        <v>0</v>
      </c>
      <c r="AZ718" s="101">
        <f>+VLOOKUP($S718,'CODE GENERATOR'!$P:$AM,19,FALSE)</f>
        <v>0</v>
      </c>
      <c r="BA718" s="101">
        <f>+VLOOKUP($S718,'CODE GENERATOR'!$P:$AM,20,FALSE)</f>
        <v>0</v>
      </c>
      <c r="BB718" s="101">
        <f>+VLOOKUP($S718,'CODE GENERATOR'!$P:$AM,21,FALSE)</f>
        <v>0</v>
      </c>
      <c r="BC718" s="101">
        <f>+VLOOKUP($S718,'CODE GENERATOR'!$P:$AM,22,FALSE)</f>
        <v>0</v>
      </c>
      <c r="BD718" s="101">
        <f>+VLOOKUP($S718,'CODE GENERATOR'!$P:$AM,23,FALSE)</f>
        <v>0</v>
      </c>
      <c r="BE718" s="101">
        <f>+VLOOKUP($S718,'CODE GENERATOR'!$P:$AM,24,FALSE)</f>
        <v>0</v>
      </c>
      <c r="BF718" s="101">
        <f>IF(C718&gt;0,+VLOOKUP(G718,'CATEGORY ID'!$A$1:$L$118,3,FALSE),"")</f>
        <v>30</v>
      </c>
      <c r="BG718" s="101">
        <f>IF(C718&gt;0,+VLOOKUP(H718,'CATEGORY ID'!$D$1:$L$118,3,FALSE),"")</f>
        <v>4</v>
      </c>
      <c r="BH718" s="101">
        <f>IF(C718&gt;0,+VLOOKUP((+H718&amp;I718),'CATEGORY ID'!$H$1:$I$121,2,FALSE),"")</f>
        <v>113</v>
      </c>
      <c r="BJ718" s="101">
        <f>IF(C718&gt;0,IF(COUNTIF('CATEGORY ID'!$K$1:$K$121,+H718&amp;K718) &gt; 0, +VLOOKUP(+H718&amp;K718,'CATEGORY ID'!$K$1:$L$121,2,FALSE),""),"")</f>
        <v>100</v>
      </c>
      <c r="BK718" s="101" t="str">
        <f>IF(C718&gt;0,IF(COUNTIF('CATEGORY ID'!$K$124:$K$165, +VLOOKUP(C718,'STYLE NAMES'!$B:$AE,30,FALSE)) &gt; 0, +VLOOKUP(VLOOKUP(C718,'STYLE NAMES'!$B:$AE,30,FALSE),'CATEGORY ID'!K:M,2,FALSE),""),"")</f>
        <v/>
      </c>
      <c r="BM718" s="101">
        <v>204</v>
      </c>
      <c r="BR718" s="101" t="str" cm="1">
        <f t="array" ref="BR718">IF(C718&gt;0,_xlfn.TEXTJOIN(";", TRUE,_xlfn.UNIQUE(_xlfn._xlws.FILTER(BF718:BQ718,(BF718:BQ718&gt;0)),TRUE,FALSE)),"")&amp;";"&amp;BS718</f>
        <v>30;4;113;100;204;</v>
      </c>
      <c r="BU718" s="106">
        <f>IF(C718&gt;0,+VLOOKUP($C718,'STYLE NAMES'!$B:$AC,26,FALSE),"")</f>
        <v>159.9</v>
      </c>
      <c r="BV718" s="106">
        <f>IF(C718&gt;0,+VLOOKUP($C718,'STYLE NAMES'!$B:$AC,27,FALSE),"")</f>
        <v>8790</v>
      </c>
      <c r="BW718" s="106">
        <f>IF(C718&gt;0,+VLOOKUP($C718,'STYLE NAMES'!$B:$AC,28,FALSE),"")</f>
        <v>183.88499999999999</v>
      </c>
      <c r="BY718"/>
      <c r="BZ718" s="101">
        <v>4</v>
      </c>
      <c r="CA718" s="137">
        <f t="shared" si="50"/>
        <v>1</v>
      </c>
      <c r="CB718" s="137">
        <f>+VLOOKUP(C718,'[2]STYLES &amp; MODELS MATRIX'!$A:$G,7,FALSE)</f>
        <v>0</v>
      </c>
      <c r="CC718" s="137" t="str">
        <f>+VLOOKUP(C718,'[1]STYLES &amp; SIZE CHARTS'!$A:$H,8,FALSE)</f>
        <v>JB-UB1</v>
      </c>
      <c r="CD718" s="137">
        <v>1</v>
      </c>
      <c r="CE718" s="205"/>
      <c r="CF718" s="141"/>
    </row>
    <row r="719" spans="1:84" s="101" customFormat="1" ht="12" customHeight="1" x14ac:dyDescent="0.2">
      <c r="A719" s="102">
        <f t="shared" si="48"/>
        <v>8683711007715</v>
      </c>
      <c r="B719" s="101" t="s">
        <v>983</v>
      </c>
      <c r="C719" s="101" t="s">
        <v>1867</v>
      </c>
      <c r="D719" s="101" t="s">
        <v>1900</v>
      </c>
      <c r="E719" s="203" t="s">
        <v>2451</v>
      </c>
      <c r="F719" s="101" t="s">
        <v>2356</v>
      </c>
      <c r="G719" s="101" t="str">
        <f>IF(C719&gt;0,+VLOOKUP($C719,'STYLE NAMES'!$B:$AC,4,FALSE),"")</f>
        <v>RIDER</v>
      </c>
      <c r="H719" s="101" t="str">
        <f>IF(C719&gt;0,+VLOOKUP($C719,'STYLE NAMES'!$B:$AC,5,FALSE),"")</f>
        <v>JUNIOR</v>
      </c>
      <c r="I719" s="101" t="str">
        <f>IF(C719&gt;0,+VLOOKUP($C719,'STYLE NAMES'!$B:$AC,6,FALSE),"")</f>
        <v>BOTTOMS</v>
      </c>
      <c r="J719" s="101" t="str">
        <f>IF(C719&gt;0,+VLOOKUP($C719,'STYLE NAMES'!$B:$AC,7,FALSE),"")</f>
        <v>KIDS UNISEX</v>
      </c>
      <c r="K719" s="101" t="str">
        <f>IF(C719&gt;0,+VLOOKUP($C719,'STYLE NAMES'!$B:$AC,8,FALSE),"")</f>
        <v>BREECHES</v>
      </c>
      <c r="L719" s="101" t="str">
        <f>IF(E719&gt;0,+VLOOKUP($E719,'CODE GENERATOR'!$D:$T,3,FALSE),"")</f>
        <v>A</v>
      </c>
      <c r="M719" s="101" t="str">
        <f>IF(E719&gt;0,+VLOOKUP($E719,'CODE GENERATOR'!$D:$T,4,FALSE),"")</f>
        <v>TECH JERSEY</v>
      </c>
      <c r="N719" s="101" t="str">
        <f>IF(E719&gt;0,+VLOOKUP($E719,'CODE GENERATOR'!$D:$T,6,FALSE),"")</f>
        <v>NAVY</v>
      </c>
      <c r="O719" s="101" t="str">
        <f>IF(E719&gt;0,+VLOOKUP($E719,'CODE GENERATOR'!$D:$T,7,FALSE),"")</f>
        <v>NAVY</v>
      </c>
      <c r="P719" s="101" t="str">
        <f t="shared" si="49"/>
        <v>NAVY</v>
      </c>
      <c r="Q719" s="104" t="str">
        <f>IF(E719&gt;0,+VLOOKUP($E719,'CODE GENERATOR'!$D:$T,11,FALSE),"")</f>
        <v>R.BOTKU_BRC0068</v>
      </c>
      <c r="R719" s="104" t="str">
        <f>IF(E719&gt;0,+VLOOKUP($E719,'CODE GENERATOR'!$D:$T,12,FALSE),"")</f>
        <v>TJR0029NAVNAV</v>
      </c>
      <c r="S719" s="104" t="str">
        <f>IF(E719&gt;0,+VLOOKUP($E719,'CODE GENERATOR'!$D:$T,13,FALSE),"")</f>
        <v>R.BOTKU_BRC0068_TJR0029NAVNAV</v>
      </c>
      <c r="T719" s="104" t="str">
        <f t="shared" si="47"/>
        <v>R.BOTKU_BRC0068_TJR0029NAVNAV_14-15 Y</v>
      </c>
      <c r="U719" s="105">
        <v>8683711007715</v>
      </c>
      <c r="V719" s="107" t="str" cm="1">
        <f t="array" ref="V719">_xlfn.TEXTJOIN(";", TRUE, _xlfn.UNIQUE(_xlfn._xlws.FILTER(P$3:P$10029, C$3:C$10029=C719)))</f>
        <v>WHITE;BLACK;NAVY</v>
      </c>
      <c r="W719" s="107" t="str" cm="1">
        <f t="array" ref="W719">_xlfn.TEXTJOIN(";", TRUE, _xlfn.UNIQUE(_xlfn._xlws.FILTER(F$3:F$10029, C$3:C$10029=C719)))</f>
        <v>6-7 Y;8-9 Y;10-11 Y;12-13 Y;14-15 Y</v>
      </c>
      <c r="X719" s="101" t="str">
        <f>IF(E719&gt;0,+VLOOKUP($E719,'CODE GENERATOR'!$D:$AC,19,FALSE),0)</f>
        <v>CavalierSanmarco_27.01.2026_0392</v>
      </c>
      <c r="Y719" s="101" t="str">
        <f>IF(E719&gt;0,+VLOOKUP($E719,'CODE GENERATOR'!$D:$AC,20,FALSE),0)</f>
        <v>CavalierSanmarco_27.01.2026_0393</v>
      </c>
      <c r="Z719" s="101" t="str">
        <f>IF(E719&gt;0,+VLOOKUP($E719,'CODE GENERATOR'!$D:$AC,21,FALSE),0)</f>
        <v/>
      </c>
      <c r="AA719" s="101" t="str">
        <f>IF(E719&gt;0,+VLOOKUP($E719,'CODE GENERATOR'!$D:$AC,22,FALSE),0)</f>
        <v/>
      </c>
      <c r="AB719" s="101" t="str">
        <f>IF(E719&gt;0,+VLOOKUP($E719,'CODE GENERATOR'!$D:$AC,23,FALSE),0)</f>
        <v/>
      </c>
      <c r="AC719" s="101" t="str">
        <f>IF(E719&gt;0,+VLOOKUP($E719,'CODE GENERATOR'!$D:$AC,24,FALSE),0)</f>
        <v/>
      </c>
      <c r="AD719" s="101" t="str">
        <f>IF(E719&gt;0,+VLOOKUP($E719,'CODE GENERATOR'!$D:$AC,25,FALSE),0)</f>
        <v/>
      </c>
      <c r="AE719" s="101" t="str">
        <f>IF(E719&gt;0,+VLOOKUP($E719,'CODE GENERATOR'!$D:$AC,26,FALSE),0)</f>
        <v/>
      </c>
      <c r="AF719" s="149" t="str">
        <f>IF($C719&gt;0,$C719&amp;" "&amp;$P719&amp;" "&amp;+VLOOKUP($C719,'STYLE NAMES'!$B:$AC,10,FALSE),"""")</f>
        <v>ATLANTIS NAVY KID'S UNISEX KNEE GRIP PRO BREECHES</v>
      </c>
      <c r="AG719" s="101" t="str">
        <f>"Enjoy our "&amp;(AF719)&amp;"; "&amp;IF(C719&gt;0,+VLOOKUP($C719,'STYLE NAMES'!$B:$AC,11,FALSE),"")</f>
        <v>Enjoy our ATLANTIS NAVY KID'S UNISEX KNEE GRIP PRO BREECHES; 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
      <c r="AH719" s="101" t="str">
        <f>IF(C719&gt;0,+VLOOKUP($C719,'STYLE NAMES'!$B:$AC,12,FALSE),"")</f>
        <v>*Italian Premium fabric
*Extra-soft and comfortable technical jersey
*4-way stretch fabric
*Breathable and Quick Dry
*Wrinkle-free and Easy Care
*Knee Grip
Composition:
74% Micro PA /  26% Elasthane</v>
      </c>
      <c r="AI719" s="101" t="str">
        <f>IF(C719&gt;0,+VLOOKUP($C719,'STYLE NAMES'!$B:$AC,13,FALSE),"")</f>
        <v>Machine Wash at 30°C
Mild process
Iron at low temperature
Iron from REVERSE
Do NOT iron on logos or prints
Do not bleach
Do NOT Tumble Dry</v>
      </c>
      <c r="AJ719" s="149" t="str">
        <f>IF($C719&gt;0,$C719&amp;" "&amp;$P719&amp;" "&amp;+VLOOKUP($C719,'STYLE NAMES'!$B:$AC,14,FALSE),"""")</f>
        <v>ATLANTIS NAVY ÇOCUK UNISEX BİNİCİ PANTOLONU</v>
      </c>
      <c r="AK719" s="149" t="str">
        <f>"Cavalier SanMarco tarafından tasarlanan "&amp;(AJ719)&amp;"; "&amp;IF(C719&gt;0,+VLOOKUP($C719,'STYLE NAMES'!$B:$AC,15,FALSE),"")</f>
        <v>Cavalier SanMarco tarafından tasarlanan ATLANTIS NAVY ÇOCUK UNISEX BİNİCİ PANTOLONU; EN İYİ KALİTE İTALYAN KUMAŞLAR İLE İTALYA'DA ÜRETİLMİŞTİR
Çift yönlü esneyen mikrofiberden üretilmiş Profesyonel Seri Binici Pantolonu; antibakteriyel, su itici ve nefes alabilir teknik jarse kumaştan yapılmıştır. Dizde grip detayları en iyi rahatlığı sağlar.</v>
      </c>
      <c r="AL719" s="149" t="str">
        <f>IF(C719&gt;0,+VLOOKUP($C719,'STYLE NAMES'!$B:$AC,16,FALSE),"")</f>
        <v>*İtalyan Premium kumaş
*Ekstra yumuşak ve konforlu teknik jarse
*4 yönlü esneme özelliği
*Nefes alabilir ve hızlı kurur
*Kırışmaz ve kolay bakım
*Diz Grip
Bileşimi:
%74 Mikro PA / %26 Elastan</v>
      </c>
      <c r="AM719" s="149" t="str">
        <f>IF(C719&gt;0,+VLOOKUP($C719,'STYLE NAMES'!$B:$AC,17,FALSE),"")</f>
        <v>Makinede 30°C' de Yıkayın
Hassas Yıkama
Ilık ütü yapın
Tersten ütüleyin
Logo ve baskıları ÜTÜLEMEYİN
Çamaşır suyu kullanmayın
Kurutma Makinesinde Kurutmayın</v>
      </c>
      <c r="AN719" s="149" t="str">
        <f>IF($C719&gt;0,$C719&amp;" "&amp;$P719&amp;" "&amp;+VLOOKUP($C719,'STYLE NAMES'!$B:$AC,18,FALSE),"""")</f>
        <v>ATLANTIS NAVY PANTALONI KNEE GRIP PRO JUNIOR</v>
      </c>
      <c r="AO719" s="101" t="str">
        <f>"Disegnato da Cavalier SanMarco "&amp;(AN719)&amp;"; "&amp;IF(C719&gt;0,+VLOOKUP($C719,'STYLE NAMES'!$B:$AC,19,FALSE),"")</f>
        <v>Disegnato da Cavalier SanMarco ATLANTIS NAVY PANTALONI KNEE GRIP PRO JUNIOR; PRODOTTO IN ITALIA CON TESSUTI ITALIANI DI ALTA QUALITÀ
Realizzato in microfibra Sensitive extra comfort idrorepellente e traspirante, accompagna i movimenti senza costrizioni ed è ideale per attività fisiche anche prolungate. Fondo elastico per garantire un’ottima calzata, grip applicato al ginocchio per la massima aderenza e comfort</v>
      </c>
      <c r="AP719" s="101" t="str">
        <f>IF(C719&gt;0,+VLOOKUP($C719,'STYLE NAMES'!$B:$AC,20,FALSE),"")</f>
        <v>*Tessuto premium italiano
*Jersey tecnico extra morbido e confortevole
*Tessuto elasticizzato in 4 direzioni
*Traspirante e ad asciugatura rapida
*Antipiega e facile da curare
*Knee Grip
Composizione:
74% Micro PA / 26% Elastan</v>
      </c>
      <c r="AQ719" s="101" t="str">
        <f>IF(C719&gt;0,+VLOOKUP($C719,'STYLE NAMES'!$B:$AC,21,FALSE),"")</f>
        <v>Lavare in lavatrice a 30°C Ciclo delicato 
Stirare a bassa temperatura
Stirare al rovescio 
Non stirare su loghi o stampe 
Non candeggiare 
Non asciugare in asciugatrice</v>
      </c>
      <c r="AR719" s="101">
        <f>IF(D719&gt;0,+VLOOKUP($C719,'STYLE NAMES'!$B:$AC,22,FALSE),"")</f>
        <v>0</v>
      </c>
      <c r="AS719" s="101">
        <f>IF(E719&gt;0,+VLOOKUP($C719,'STYLE NAMES'!$B:$AC,23,FALSE),"")</f>
        <v>0</v>
      </c>
      <c r="AT719" s="101">
        <f>IF(F719&gt;0,+VLOOKUP($C719,'STYLE NAMES'!$B:$AC,24,FALSE),"")</f>
        <v>0</v>
      </c>
      <c r="AU719" s="101">
        <f>IF(G719&gt;0,+VLOOKUP($C719,'STYLE NAMES'!$B:$AC,25,FALSE),"")</f>
        <v>0</v>
      </c>
      <c r="AV719" s="101">
        <f>+VLOOKUP($S719,'CODE GENERATOR'!$P:$AM,15,FALSE)</f>
        <v>0</v>
      </c>
      <c r="AW719" s="101">
        <f>+VLOOKUP($S719,'CODE GENERATOR'!$P:$AM,16,FALSE)</f>
        <v>0</v>
      </c>
      <c r="AX719" s="101">
        <f>+VLOOKUP($S719,'CODE GENERATOR'!$P:$AM,17,FALSE)</f>
        <v>0</v>
      </c>
      <c r="AY719" s="101">
        <f>+VLOOKUP($S719,'CODE GENERATOR'!$P:$AM,18,FALSE)</f>
        <v>0</v>
      </c>
      <c r="AZ719" s="101">
        <f>+VLOOKUP($S719,'CODE GENERATOR'!$P:$AM,19,FALSE)</f>
        <v>0</v>
      </c>
      <c r="BA719" s="101">
        <f>+VLOOKUP($S719,'CODE GENERATOR'!$P:$AM,20,FALSE)</f>
        <v>0</v>
      </c>
      <c r="BB719" s="101">
        <f>+VLOOKUP($S719,'CODE GENERATOR'!$P:$AM,21,FALSE)</f>
        <v>0</v>
      </c>
      <c r="BC719" s="101">
        <f>+VLOOKUP($S719,'CODE GENERATOR'!$P:$AM,22,FALSE)</f>
        <v>0</v>
      </c>
      <c r="BD719" s="101">
        <f>+VLOOKUP($S719,'CODE GENERATOR'!$P:$AM,23,FALSE)</f>
        <v>0</v>
      </c>
      <c r="BE719" s="101">
        <f>+VLOOKUP($S719,'CODE GENERATOR'!$P:$AM,24,FALSE)</f>
        <v>0</v>
      </c>
      <c r="BF719" s="101">
        <f>IF(C719&gt;0,+VLOOKUP(G719,'CATEGORY ID'!$A$1:$L$118,3,FALSE),"")</f>
        <v>30</v>
      </c>
      <c r="BG719" s="101">
        <f>IF(C719&gt;0,+VLOOKUP(H719,'CATEGORY ID'!$D$1:$L$118,3,FALSE),"")</f>
        <v>4</v>
      </c>
      <c r="BH719" s="101">
        <f>IF(C719&gt;0,+VLOOKUP((+H719&amp;I719),'CATEGORY ID'!$H$1:$I$121,2,FALSE),"")</f>
        <v>113</v>
      </c>
      <c r="BJ719" s="101">
        <f>IF(C719&gt;0,IF(COUNTIF('CATEGORY ID'!$K$1:$K$121,+H719&amp;K719) &gt; 0, +VLOOKUP(+H719&amp;K719,'CATEGORY ID'!$K$1:$L$121,2,FALSE),""),"")</f>
        <v>100</v>
      </c>
      <c r="BK719" s="101" t="str">
        <f>IF(C719&gt;0,IF(COUNTIF('CATEGORY ID'!$K$124:$K$165, +VLOOKUP(C719,'STYLE NAMES'!$B:$AE,30,FALSE)) &gt; 0, +VLOOKUP(VLOOKUP(C719,'STYLE NAMES'!$B:$AE,30,FALSE),'CATEGORY ID'!K:M,2,FALSE),""),"")</f>
        <v/>
      </c>
      <c r="BM719" s="101">
        <v>204</v>
      </c>
      <c r="BR719" s="101" t="str" cm="1">
        <f t="array" ref="BR719">IF(C719&gt;0,_xlfn.TEXTJOIN(";", TRUE,_xlfn.UNIQUE(_xlfn._xlws.FILTER(BF719:BQ719,(BF719:BQ719&gt;0)),TRUE,FALSE)),"")&amp;";"&amp;BS719</f>
        <v>30;4;113;100;204;</v>
      </c>
      <c r="BU719" s="106">
        <f>IF(C719&gt;0,+VLOOKUP($C719,'STYLE NAMES'!$B:$AC,26,FALSE),"")</f>
        <v>159.9</v>
      </c>
      <c r="BV719" s="106">
        <f>IF(C719&gt;0,+VLOOKUP($C719,'STYLE NAMES'!$B:$AC,27,FALSE),"")</f>
        <v>8790</v>
      </c>
      <c r="BW719" s="106">
        <f>IF(C719&gt;0,+VLOOKUP($C719,'STYLE NAMES'!$B:$AC,28,FALSE),"")</f>
        <v>183.88499999999999</v>
      </c>
      <c r="BY719"/>
      <c r="BZ719" s="101">
        <v>4</v>
      </c>
      <c r="CA719" s="137">
        <f t="shared" si="50"/>
        <v>1</v>
      </c>
      <c r="CB719" s="137">
        <f>+VLOOKUP(C719,'[2]STYLES &amp; MODELS MATRIX'!$A:$G,7,FALSE)</f>
        <v>0</v>
      </c>
      <c r="CC719" s="137" t="str">
        <f>+VLOOKUP(C719,'[1]STYLES &amp; SIZE CHARTS'!$A:$H,8,FALSE)</f>
        <v>JB-UB1</v>
      </c>
      <c r="CD719" s="137">
        <v>1</v>
      </c>
      <c r="CE719" s="205"/>
      <c r="CF719" s="141"/>
    </row>
    <row r="720" spans="1:84" s="101" customFormat="1" ht="12" customHeight="1" x14ac:dyDescent="0.2">
      <c r="A720" s="102">
        <f t="shared" si="48"/>
        <v>8683711007722</v>
      </c>
      <c r="B720" s="101" t="s">
        <v>984</v>
      </c>
      <c r="C720" s="101" t="s">
        <v>1866</v>
      </c>
      <c r="D720" s="101" t="s">
        <v>1903</v>
      </c>
      <c r="E720" s="203" t="s">
        <v>2452</v>
      </c>
      <c r="F720" s="101" t="s">
        <v>2438</v>
      </c>
      <c r="G720" s="101" t="str">
        <f>IF(C720&gt;0,+VLOOKUP($C720,'STYLE NAMES'!$B:$AC,4,FALSE),"")</f>
        <v>RIDER</v>
      </c>
      <c r="H720" s="101" t="str">
        <f>IF(C720&gt;0,+VLOOKUP($C720,'STYLE NAMES'!$B:$AC,5,FALSE),"")</f>
        <v>WOMEN</v>
      </c>
      <c r="I720" s="101" t="str">
        <f>IF(C720&gt;0,+VLOOKUP($C720,'STYLE NAMES'!$B:$AC,6,FALSE),"")</f>
        <v>BOTTOMS</v>
      </c>
      <c r="J720" s="101" t="str">
        <f>IF(C720&gt;0,+VLOOKUP($C720,'STYLE NAMES'!$B:$AC,7,FALSE),"")</f>
        <v>WOMEN</v>
      </c>
      <c r="K720" s="101" t="str">
        <f>IF(C720&gt;0,+VLOOKUP($C720,'STYLE NAMES'!$B:$AC,8,FALSE),"")</f>
        <v>LEGGINGS</v>
      </c>
      <c r="L720" s="101" t="str">
        <f>IF(E720&gt;0,+VLOOKUP($E720,'CODE GENERATOR'!$D:$T,3,FALSE),"")</f>
        <v>A</v>
      </c>
      <c r="M720" s="101" t="str">
        <f>IF(E720&gt;0,+VLOOKUP($E720,'CODE GENERATOR'!$D:$T,4,FALSE),"")</f>
        <v>TECH JERSEY</v>
      </c>
      <c r="N720" s="101" t="str">
        <f>IF(E720&gt;0,+VLOOKUP($E720,'CODE GENERATOR'!$D:$T,6,FALSE),"")</f>
        <v>BLACK</v>
      </c>
      <c r="O720" s="101" t="str">
        <f>IF(E720&gt;0,+VLOOKUP($E720,'CODE GENERATOR'!$D:$T,7,FALSE),"")</f>
        <v>BLACK</v>
      </c>
      <c r="P720" s="101" t="str">
        <f t="shared" si="49"/>
        <v>BLACK</v>
      </c>
      <c r="Q720" s="104" t="str">
        <f>IF(E720&gt;0,+VLOOKUP($E720,'CODE GENERATOR'!$D:$T,11,FALSE),"")</f>
        <v>R.BOTWN_LGN0069</v>
      </c>
      <c r="R720" s="104" t="str">
        <f>IF(E720&gt;0,+VLOOKUP($E720,'CODE GENERATOR'!$D:$T,12,FALSE),"")</f>
        <v>TJR0028BLKBLK</v>
      </c>
      <c r="S720" s="104" t="str">
        <f>IF(E720&gt;0,+VLOOKUP($E720,'CODE GENERATOR'!$D:$T,13,FALSE),"")</f>
        <v>R.BOTWN_LGN0069_TJR0028BLKBLK</v>
      </c>
      <c r="T720" s="104" t="str">
        <f t="shared" si="47"/>
        <v>R.BOTWN_LGN0069_TJR0028BLKBLK_XS / 34-36</v>
      </c>
      <c r="U720" s="105">
        <v>8683711007722</v>
      </c>
      <c r="V720" s="107" t="str" cm="1">
        <f t="array" ref="V720">_xlfn.TEXTJOIN(";", TRUE, _xlfn.UNIQUE(_xlfn._xlws.FILTER(P$3:P$10029, C$3:C$10029=C720)))</f>
        <v>BLACK;NAVY;DARK GRAY;GREEN;TAUPE</v>
      </c>
      <c r="W720" s="107" t="str" cm="1">
        <f t="array" ref="W720">_xlfn.TEXTJOIN(";", TRUE, _xlfn.UNIQUE(_xlfn._xlws.FILTER(F$3:F$10029, C$3:C$10029=C720)))</f>
        <v>XS / 34-36;S / 36-38;M / 38-40;L / 40-42;XL / 42-44</v>
      </c>
      <c r="X720" s="101" t="str">
        <f>IF(E720&gt;0,+VLOOKUP($E720,'CODE GENERATOR'!$D:$AC,19,FALSE),0)</f>
        <v>2507_G_cavalier_ghost_0004</v>
      </c>
      <c r="Y720" s="101" t="str">
        <f>IF(E720&gt;0,+VLOOKUP($E720,'CODE GENERATOR'!$D:$AC,20,FALSE),0)</f>
        <v>2507_G_cavalier_ghost_0005</v>
      </c>
      <c r="Z720" s="101" t="str">
        <f>IF(E720&gt;0,+VLOOKUP($E720,'CODE GENERATOR'!$D:$AC,21,FALSE),0)</f>
        <v>2507_W_3313</v>
      </c>
      <c r="AA720" s="101" t="str">
        <f>IF(E720&gt;0,+VLOOKUP($E720,'CODE GENERATOR'!$D:$AC,22,FALSE),0)</f>
        <v>2507_W_3248</v>
      </c>
      <c r="AB720" s="101" t="str">
        <f>IF(E720&gt;0,+VLOOKUP($E720,'CODE GENERATOR'!$D:$AC,23,FALSE),0)</f>
        <v>2507_W_3224</v>
      </c>
      <c r="AC720" s="101" t="str">
        <f>IF(E720&gt;0,+VLOOKUP($E720,'CODE GENERATOR'!$D:$AC,24,FALSE),0)</f>
        <v>2507_W_3303</v>
      </c>
      <c r="AD720" s="101" t="str">
        <f>IF(E720&gt;0,+VLOOKUP($E720,'CODE GENERATOR'!$D:$AC,25,FALSE),0)</f>
        <v>2507_VW_Web_78</v>
      </c>
      <c r="AE720" s="101" t="str">
        <f>IF(E720&gt;0,+VLOOKUP($E720,'CODE GENERATOR'!$D:$AC,26,FALSE),0)</f>
        <v>Cavaliers_Detay_36789</v>
      </c>
      <c r="AF720" s="149" t="str">
        <f>IF($C720&gt;0,$C720&amp;" "&amp;$P720&amp;" "&amp;+VLOOKUP($C720,'STYLE NAMES'!$B:$AC,10,FALSE),"""")</f>
        <v>ALLEGRA BLACK WOMEN'S FULL GRIP PRO LEGGINGS</v>
      </c>
      <c r="AG720" s="101" t="str">
        <f>"Enjoy our "&amp;(AF720)&amp;"; "&amp;IF(C720&gt;0,+VLOOKUP($C720,'STYLE NAMES'!$B:$AC,11,FALSE),"")</f>
        <v>Enjoy our ALLEGRA BLACK WOMEN'S FULL GRIP PRO LEGGINGS; MADE IN ITALY WITH PREMIUM ITALIAN FABRICS
Professional leggings in lurex microfibre, perfect wearability for all day activities. Side pockets and full grip applied for the best comfort.</v>
      </c>
      <c r="AH720" s="101" t="str">
        <f>IF(C720&gt;0,+VLOOKUP($C720,'STYLE NAMES'!$B:$AC,12,FALSE),"")</f>
        <v>*Italian Premium fabric
*Extra-soft and comfortable technical jersey
*4-way stretch fabric
*Breathable and Quick Dry
*Wrinkle-free and Easy Care
*Full Grip
Composition:
74% Micro PA /  26% Elasthane</v>
      </c>
      <c r="AI720" s="101" t="str">
        <f>IF(C720&gt;0,+VLOOKUP($C720,'STYLE NAMES'!$B:$AC,13,FALSE),"")</f>
        <v>Machine Wash at 30°C
Mild process
Iron at low temperature
Iron from REVERSE
Do NOT iron on logos or prints
Do not bleach
Do NOT Tumble Dry</v>
      </c>
      <c r="AJ720" s="149" t="str">
        <f>IF($C720&gt;0,$C720&amp;" "&amp;$P720&amp;" "&amp;+VLOOKUP($C720,'STYLE NAMES'!$B:$AC,14,FALSE),"""")</f>
        <v>ALLEGRA BLACK KADIN FULL GRIP PRO BİNİCİ TAYTI</v>
      </c>
      <c r="AK720" s="149" t="str">
        <f>"Cavalier SanMarco tarafından tasarlanan "&amp;(AJ720)&amp;"; "&amp;IF(C720&gt;0,+VLOOKUP($C720,'STYLE NAMES'!$B:$AC,15,FALSE),"")</f>
        <v>Cavalier SanMarco tarafından tasarlanan ALLEGRA BLACK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0" s="149" t="str">
        <f>IF(C720&gt;0,+VLOOKUP($C720,'STYLE NAMES'!$B:$AC,16,FALSE),"")</f>
        <v>*İtalyan Premium kumaş
*Ekstra yumuşak ve konforlu teknik jarse
*4 yönlü esneme özelliği
*Nefes alabilir ve hızlı kurur
*Kırışmaz ve kolay bakım
*Full Grip
Bileşimi:
%72 Mikro PA / %28 Elastan</v>
      </c>
      <c r="AM720" s="149" t="str">
        <f>IF(C720&gt;0,+VLOOKUP($C720,'STYLE NAMES'!$B:$AC,17,FALSE),"")</f>
        <v>Makinede 30°C' de Yıkayın
Hassas Yıkama
Ilık ütü yapın
Tersten ütüleyin
Logo ve baskıları ÜTÜLEMEYİN
Çamaşır suyu kullanmayın
Kurutma Makinesinde Kurutmayın</v>
      </c>
      <c r="AN720" s="149" t="str">
        <f>IF($C720&gt;0,$C720&amp;" "&amp;$P720&amp;" "&amp;+VLOOKUP($C720,'STYLE NAMES'!$B:$AC,18,FALSE),"""")</f>
        <v>ALLEGRA BLACK LEGGINGS FULL GRIP PRO DA DONNA</v>
      </c>
      <c r="AO720" s="101" t="str">
        <f>"Disegnato da Cavalier SanMarco "&amp;(AN720)&amp;"; "&amp;IF(C720&gt;0,+VLOOKUP($C720,'STYLE NAMES'!$B:$AC,19,FALSE),"")</f>
        <v>Disegnato da Cavalier SanMarco ALLEGRA BLACK LEGGINGS FULL GRIP PRO DA DONNA; PRODOTTO IN ITALIA CON TESSUTI ITALIANI DI ALTA QUALITÀ
Leggings realizzato in microfibra super elastico che garantisce perfetta vestibilità e durabilità nel tempo. Tasche al fianco e full grip applicato per il massimo comfort</v>
      </c>
      <c r="AP720" s="101" t="str">
        <f>IF(C720&gt;0,+VLOOKUP($C720,'STYLE NAMES'!$B:$AC,20,FALSE),"")</f>
        <v>*Tessuto premium italiano
*Jersey tecnico extra morbido e confortevole
*Tessuto elasticizzato in 4 direzioni
*Traspirante e ad asciugatura rapida
*Antipiega e facile da curare
*Full Grip
Composizione:
74% Micro PA / 26% Elastan</v>
      </c>
      <c r="AQ720" s="101" t="str">
        <f>IF(C720&gt;0,+VLOOKUP($C720,'STYLE NAMES'!$B:$AC,21,FALSE),"")</f>
        <v>Lavare in lavatrice a 30°C Ciclo delicato 
Stirare a bassa temperatura
Stirare al rovescio 
Non stirare su loghi o stampe 
Non candeggiare 
Non asciugare in asciugatrice</v>
      </c>
      <c r="AR720" s="101">
        <f>IF(D720&gt;0,+VLOOKUP($C720,'STYLE NAMES'!$B:$AC,22,FALSE),"")</f>
        <v>0</v>
      </c>
      <c r="AS720" s="101">
        <f>IF(E720&gt;0,+VLOOKUP($C720,'STYLE NAMES'!$B:$AC,23,FALSE),"")</f>
        <v>0</v>
      </c>
      <c r="AT720" s="101">
        <f>IF(F720&gt;0,+VLOOKUP($C720,'STYLE NAMES'!$B:$AC,24,FALSE),"")</f>
        <v>0</v>
      </c>
      <c r="AU720" s="101">
        <f>IF(G720&gt;0,+VLOOKUP($C720,'STYLE NAMES'!$B:$AC,25,FALSE),"")</f>
        <v>0</v>
      </c>
      <c r="AV720" s="101" t="str">
        <f>+VLOOKUP($S720,'CODE GENERATOR'!$P:$AM,15,FALSE)</f>
        <v>R.TOPWN_TTS0076_SUP0030ANTANT</v>
      </c>
      <c r="AW720" s="101" t="str">
        <f>+VLOOKUP($S720,'CODE GENERATOR'!$P:$AM,16,FALSE)</f>
        <v>R.TOPWN_TTS0076_SUP0030WHTWHT</v>
      </c>
      <c r="AX720" s="101" t="str">
        <f>+VLOOKUP($S720,'CODE GENERATOR'!$P:$AM,17,FALSE)</f>
        <v>R.TOPWN_TTS0076_SUP0030BLKBLK</v>
      </c>
      <c r="AY720" s="101" t="str">
        <f>+VLOOKUP($S720,'CODE GENERATOR'!$P:$AM,18,FALSE)</f>
        <v>R.TOPWN_BLY0048_SUP0017BEGBEG</v>
      </c>
      <c r="AZ720" s="101">
        <f>+VLOOKUP($S720,'CODE GENERATOR'!$P:$AM,19,FALSE)</f>
        <v>0</v>
      </c>
      <c r="BA720" s="101">
        <f>+VLOOKUP($S720,'CODE GENERATOR'!$P:$AM,20,FALSE)</f>
        <v>0</v>
      </c>
      <c r="BB720" s="101">
        <f>+VLOOKUP($S720,'CODE GENERATOR'!$P:$AM,21,FALSE)</f>
        <v>0</v>
      </c>
      <c r="BC720" s="101">
        <f>+VLOOKUP($S720,'CODE GENERATOR'!$P:$AM,22,FALSE)</f>
        <v>0</v>
      </c>
      <c r="BD720" s="101">
        <f>+VLOOKUP($S720,'CODE GENERATOR'!$P:$AM,23,FALSE)</f>
        <v>0</v>
      </c>
      <c r="BE720" s="101">
        <f>+VLOOKUP($S720,'CODE GENERATOR'!$P:$AM,24,FALSE)</f>
        <v>0</v>
      </c>
      <c r="BF720" s="101">
        <f>IF(C720&gt;0,+VLOOKUP(G720,'CATEGORY ID'!$A$1:$L$118,3,FALSE),"")</f>
        <v>30</v>
      </c>
      <c r="BG720" s="101">
        <f>IF(C720&gt;0,+VLOOKUP(H720,'CATEGORY ID'!$D$1:$L$118,3,FALSE),"")</f>
        <v>3</v>
      </c>
      <c r="BH720" s="101">
        <f>IF(C720&gt;0,+VLOOKUP((+H720&amp;I720),'CATEGORY ID'!$H$1:$I$121,2,FALSE),"")</f>
        <v>112</v>
      </c>
      <c r="BJ720" s="101">
        <f>IF(C720&gt;0,IF(COUNTIF('CATEGORY ID'!$K$1:$K$121,+H720&amp;K720) &gt; 0, +VLOOKUP(+H720&amp;K720,'CATEGORY ID'!$K$1:$L$121,2,FALSE),""),"")</f>
        <v>98</v>
      </c>
      <c r="BK720" s="101" t="str">
        <f>IF(C720&gt;0,IF(COUNTIF('CATEGORY ID'!$K$124:$K$165, +VLOOKUP(C720,'STYLE NAMES'!$B:$AE,30,FALSE)) &gt; 0, +VLOOKUP(VLOOKUP(C720,'STYLE NAMES'!$B:$AE,30,FALSE),'CATEGORY ID'!K:M,2,FALSE),""),"")</f>
        <v/>
      </c>
      <c r="BM720" s="101">
        <v>204</v>
      </c>
      <c r="BR720" s="101" t="str" cm="1">
        <f t="array" ref="BR720">IF(C720&gt;0,_xlfn.TEXTJOIN(";", TRUE,_xlfn.UNIQUE(_xlfn._xlws.FILTER(BF720:BQ720,(BF720:BQ720&gt;0)),TRUE,FALSE)),"")&amp;";"&amp;BS720</f>
        <v>30;3;112;98;204;</v>
      </c>
      <c r="BU720" s="106">
        <f>IF(C720&gt;0,+VLOOKUP($C720,'STYLE NAMES'!$B:$AC,26,FALSE),"")</f>
        <v>109.9</v>
      </c>
      <c r="BV720" s="106">
        <f>IF(C720&gt;0,+VLOOKUP($C720,'STYLE NAMES'!$B:$AC,27,FALSE),"")</f>
        <v>6040</v>
      </c>
      <c r="BW720" s="106">
        <f>IF(C720&gt;0,+VLOOKUP($C720,'STYLE NAMES'!$B:$AC,28,FALSE),"")</f>
        <v>126.38499999999999</v>
      </c>
      <c r="BY720"/>
      <c r="BZ720" s="101">
        <v>0</v>
      </c>
      <c r="CA720" s="137">
        <f t="shared" si="50"/>
        <v>1</v>
      </c>
      <c r="CB720" s="137" t="str">
        <f>+VLOOKUP(C720,'[2]STYLES &amp; MODELS MATRIX'!$A:$G,7,FALSE)</f>
        <v>AK</v>
      </c>
      <c r="CC720" s="137" t="str">
        <f>+VLOOKUP(C720,'[1]STYLES &amp; SIZE CHARTS'!$A:$H,8,FALSE)</f>
        <v>WB-L1</v>
      </c>
      <c r="CD720" s="137">
        <v>1</v>
      </c>
      <c r="CE720" s="205"/>
      <c r="CF720" s="141"/>
    </row>
    <row r="721" spans="1:84" s="101" customFormat="1" ht="12" customHeight="1" x14ac:dyDescent="0.2">
      <c r="A721" s="102">
        <f t="shared" si="48"/>
        <v>8683711007739</v>
      </c>
      <c r="B721" s="101" t="s">
        <v>984</v>
      </c>
      <c r="C721" s="101" t="s">
        <v>1866</v>
      </c>
      <c r="D721" s="101" t="s">
        <v>1903</v>
      </c>
      <c r="E721" s="203" t="s">
        <v>2452</v>
      </c>
      <c r="F721" s="101" t="s">
        <v>2439</v>
      </c>
      <c r="G721" s="101" t="str">
        <f>IF(C721&gt;0,+VLOOKUP($C721,'STYLE NAMES'!$B:$AC,4,FALSE),"")</f>
        <v>RIDER</v>
      </c>
      <c r="H721" s="101" t="str">
        <f>IF(C721&gt;0,+VLOOKUP($C721,'STYLE NAMES'!$B:$AC,5,FALSE),"")</f>
        <v>WOMEN</v>
      </c>
      <c r="I721" s="101" t="str">
        <f>IF(C721&gt;0,+VLOOKUP($C721,'STYLE NAMES'!$B:$AC,6,FALSE),"")</f>
        <v>BOTTOMS</v>
      </c>
      <c r="J721" s="101" t="str">
        <f>IF(C721&gt;0,+VLOOKUP($C721,'STYLE NAMES'!$B:$AC,7,FALSE),"")</f>
        <v>WOMEN</v>
      </c>
      <c r="K721" s="101" t="str">
        <f>IF(C721&gt;0,+VLOOKUP($C721,'STYLE NAMES'!$B:$AC,8,FALSE),"")</f>
        <v>LEGGINGS</v>
      </c>
      <c r="L721" s="101" t="str">
        <f>IF(E721&gt;0,+VLOOKUP($E721,'CODE GENERATOR'!$D:$T,3,FALSE),"")</f>
        <v>A</v>
      </c>
      <c r="M721" s="101" t="str">
        <f>IF(E721&gt;0,+VLOOKUP($E721,'CODE GENERATOR'!$D:$T,4,FALSE),"")</f>
        <v>TECH JERSEY</v>
      </c>
      <c r="N721" s="101" t="str">
        <f>IF(E721&gt;0,+VLOOKUP($E721,'CODE GENERATOR'!$D:$T,6,FALSE),"")</f>
        <v>BLACK</v>
      </c>
      <c r="O721" s="101" t="str">
        <f>IF(E721&gt;0,+VLOOKUP($E721,'CODE GENERATOR'!$D:$T,7,FALSE),"")</f>
        <v>BLACK</v>
      </c>
      <c r="P721" s="101" t="str">
        <f t="shared" si="49"/>
        <v>BLACK</v>
      </c>
      <c r="Q721" s="104" t="str">
        <f>IF(E721&gt;0,+VLOOKUP($E721,'CODE GENERATOR'!$D:$T,11,FALSE),"")</f>
        <v>R.BOTWN_LGN0069</v>
      </c>
      <c r="R721" s="104" t="str">
        <f>IF(E721&gt;0,+VLOOKUP($E721,'CODE GENERATOR'!$D:$T,12,FALSE),"")</f>
        <v>TJR0028BLKBLK</v>
      </c>
      <c r="S721" s="104" t="str">
        <f>IF(E721&gt;0,+VLOOKUP($E721,'CODE GENERATOR'!$D:$T,13,FALSE),"")</f>
        <v>R.BOTWN_LGN0069_TJR0028BLKBLK</v>
      </c>
      <c r="T721" s="104" t="str">
        <f t="shared" si="47"/>
        <v>R.BOTWN_LGN0069_TJR0028BLKBLK_S / 36-38</v>
      </c>
      <c r="U721" s="105">
        <v>8683711007739</v>
      </c>
      <c r="V721" s="107" t="str" cm="1">
        <f t="array" ref="V721">_xlfn.TEXTJOIN(";", TRUE, _xlfn.UNIQUE(_xlfn._xlws.FILTER(P$3:P$10029, C$3:C$10029=C721)))</f>
        <v>BLACK;NAVY;DARK GRAY;GREEN;TAUPE</v>
      </c>
      <c r="W721" s="107" t="str" cm="1">
        <f t="array" ref="W721">_xlfn.TEXTJOIN(";", TRUE, _xlfn.UNIQUE(_xlfn._xlws.FILTER(F$3:F$10029, C$3:C$10029=C721)))</f>
        <v>XS / 34-36;S / 36-38;M / 38-40;L / 40-42;XL / 42-44</v>
      </c>
      <c r="X721" s="101" t="str">
        <f>IF(E721&gt;0,+VLOOKUP($E721,'CODE GENERATOR'!$D:$AC,19,FALSE),0)</f>
        <v>2507_G_cavalier_ghost_0004</v>
      </c>
      <c r="Y721" s="101" t="str">
        <f>IF(E721&gt;0,+VLOOKUP($E721,'CODE GENERATOR'!$D:$AC,20,FALSE),0)</f>
        <v>2507_G_cavalier_ghost_0005</v>
      </c>
      <c r="Z721" s="101" t="str">
        <f>IF(E721&gt;0,+VLOOKUP($E721,'CODE GENERATOR'!$D:$AC,21,FALSE),0)</f>
        <v>2507_W_3313</v>
      </c>
      <c r="AA721" s="101" t="str">
        <f>IF(E721&gt;0,+VLOOKUP($E721,'CODE GENERATOR'!$D:$AC,22,FALSE),0)</f>
        <v>2507_W_3248</v>
      </c>
      <c r="AB721" s="101" t="str">
        <f>IF(E721&gt;0,+VLOOKUP($E721,'CODE GENERATOR'!$D:$AC,23,FALSE),0)</f>
        <v>2507_W_3224</v>
      </c>
      <c r="AC721" s="101" t="str">
        <f>IF(E721&gt;0,+VLOOKUP($E721,'CODE GENERATOR'!$D:$AC,24,FALSE),0)</f>
        <v>2507_W_3303</v>
      </c>
      <c r="AD721" s="101" t="str">
        <f>IF(E721&gt;0,+VLOOKUP($E721,'CODE GENERATOR'!$D:$AC,25,FALSE),0)</f>
        <v>2507_VW_Web_78</v>
      </c>
      <c r="AE721" s="101" t="str">
        <f>IF(E721&gt;0,+VLOOKUP($E721,'CODE GENERATOR'!$D:$AC,26,FALSE),0)</f>
        <v>Cavaliers_Detay_36789</v>
      </c>
      <c r="AF721" s="149" t="str">
        <f>IF($C721&gt;0,$C721&amp;" "&amp;$P721&amp;" "&amp;+VLOOKUP($C721,'STYLE NAMES'!$B:$AC,10,FALSE),"""")</f>
        <v>ALLEGRA BLACK WOMEN'S FULL GRIP PRO LEGGINGS</v>
      </c>
      <c r="AG721" s="101" t="str">
        <f>"Enjoy our "&amp;(AF721)&amp;"; "&amp;IF(C721&gt;0,+VLOOKUP($C721,'STYLE NAMES'!$B:$AC,11,FALSE),"")</f>
        <v>Enjoy our ALLEGRA BLACK WOMEN'S FULL GRIP PRO LEGGINGS; MADE IN ITALY WITH PREMIUM ITALIAN FABRICS
Professional leggings in lurex microfibre, perfect wearability for all day activities. Side pockets and full grip applied for the best comfort.</v>
      </c>
      <c r="AH721" s="101" t="str">
        <f>IF(C721&gt;0,+VLOOKUP($C721,'STYLE NAMES'!$B:$AC,12,FALSE),"")</f>
        <v>*Italian Premium fabric
*Extra-soft and comfortable technical jersey
*4-way stretch fabric
*Breathable and Quick Dry
*Wrinkle-free and Easy Care
*Full Grip
Composition:
74% Micro PA /  26% Elasthane</v>
      </c>
      <c r="AI721" s="101" t="str">
        <f>IF(C721&gt;0,+VLOOKUP($C721,'STYLE NAMES'!$B:$AC,13,FALSE),"")</f>
        <v>Machine Wash at 30°C
Mild process
Iron at low temperature
Iron from REVERSE
Do NOT iron on logos or prints
Do not bleach
Do NOT Tumble Dry</v>
      </c>
      <c r="AJ721" s="149" t="str">
        <f>IF($C721&gt;0,$C721&amp;" "&amp;$P721&amp;" "&amp;+VLOOKUP($C721,'STYLE NAMES'!$B:$AC,14,FALSE),"""")</f>
        <v>ALLEGRA BLACK KADIN FULL GRIP PRO BİNİCİ TAYTI</v>
      </c>
      <c r="AK721" s="149" t="str">
        <f>"Cavalier SanMarco tarafından tasarlanan "&amp;(AJ721)&amp;"; "&amp;IF(C721&gt;0,+VLOOKUP($C721,'STYLE NAMES'!$B:$AC,15,FALSE),"")</f>
        <v>Cavalier SanMarco tarafından tasarlanan ALLEGRA BLACK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1" s="149" t="str">
        <f>IF(C721&gt;0,+VLOOKUP($C721,'STYLE NAMES'!$B:$AC,16,FALSE),"")</f>
        <v>*İtalyan Premium kumaş
*Ekstra yumuşak ve konforlu teknik jarse
*4 yönlü esneme özelliği
*Nefes alabilir ve hızlı kurur
*Kırışmaz ve kolay bakım
*Full Grip
Bileşimi:
%72 Mikro PA / %28 Elastan</v>
      </c>
      <c r="AM721" s="149" t="str">
        <f>IF(C721&gt;0,+VLOOKUP($C721,'STYLE NAMES'!$B:$AC,17,FALSE),"")</f>
        <v>Makinede 30°C' de Yıkayın
Hassas Yıkama
Ilık ütü yapın
Tersten ütüleyin
Logo ve baskıları ÜTÜLEMEYİN
Çamaşır suyu kullanmayın
Kurutma Makinesinde Kurutmayın</v>
      </c>
      <c r="AN721" s="149" t="str">
        <f>IF($C721&gt;0,$C721&amp;" "&amp;$P721&amp;" "&amp;+VLOOKUP($C721,'STYLE NAMES'!$B:$AC,18,FALSE),"""")</f>
        <v>ALLEGRA BLACK LEGGINGS FULL GRIP PRO DA DONNA</v>
      </c>
      <c r="AO721" s="101" t="str">
        <f>"Disegnato da Cavalier SanMarco "&amp;(AN721)&amp;"; "&amp;IF(C721&gt;0,+VLOOKUP($C721,'STYLE NAMES'!$B:$AC,19,FALSE),"")</f>
        <v>Disegnato da Cavalier SanMarco ALLEGRA BLACK LEGGINGS FULL GRIP PRO DA DONNA; PRODOTTO IN ITALIA CON TESSUTI ITALIANI DI ALTA QUALITÀ
Leggings realizzato in microfibra super elastico che garantisce perfetta vestibilità e durabilità nel tempo. Tasche al fianco e full grip applicato per il massimo comfort</v>
      </c>
      <c r="AP721" s="101" t="str">
        <f>IF(C721&gt;0,+VLOOKUP($C721,'STYLE NAMES'!$B:$AC,20,FALSE),"")</f>
        <v>*Tessuto premium italiano
*Jersey tecnico extra morbido e confortevole
*Tessuto elasticizzato in 4 direzioni
*Traspirante e ad asciugatura rapida
*Antipiega e facile da curare
*Full Grip
Composizione:
74% Micro PA / 26% Elastan</v>
      </c>
      <c r="AQ721" s="101" t="str">
        <f>IF(C721&gt;0,+VLOOKUP($C721,'STYLE NAMES'!$B:$AC,21,FALSE),"")</f>
        <v>Lavare in lavatrice a 30°C Ciclo delicato 
Stirare a bassa temperatura
Stirare al rovescio 
Non stirare su loghi o stampe 
Non candeggiare 
Non asciugare in asciugatrice</v>
      </c>
      <c r="AR721" s="101">
        <f>IF(D721&gt;0,+VLOOKUP($C721,'STYLE NAMES'!$B:$AC,22,FALSE),"")</f>
        <v>0</v>
      </c>
      <c r="AS721" s="101">
        <f>IF(E721&gt;0,+VLOOKUP($C721,'STYLE NAMES'!$B:$AC,23,FALSE),"")</f>
        <v>0</v>
      </c>
      <c r="AT721" s="101">
        <f>IF(F721&gt;0,+VLOOKUP($C721,'STYLE NAMES'!$B:$AC,24,FALSE),"")</f>
        <v>0</v>
      </c>
      <c r="AU721" s="101">
        <f>IF(G721&gt;0,+VLOOKUP($C721,'STYLE NAMES'!$B:$AC,25,FALSE),"")</f>
        <v>0</v>
      </c>
      <c r="AV721" s="101" t="str">
        <f>+VLOOKUP($S721,'CODE GENERATOR'!$P:$AM,15,FALSE)</f>
        <v>R.TOPWN_TTS0076_SUP0030ANTANT</v>
      </c>
      <c r="AW721" s="101" t="str">
        <f>+VLOOKUP($S721,'CODE GENERATOR'!$P:$AM,16,FALSE)</f>
        <v>R.TOPWN_TTS0076_SUP0030WHTWHT</v>
      </c>
      <c r="AX721" s="101" t="str">
        <f>+VLOOKUP($S721,'CODE GENERATOR'!$P:$AM,17,FALSE)</f>
        <v>R.TOPWN_TTS0076_SUP0030BLKBLK</v>
      </c>
      <c r="AY721" s="101" t="str">
        <f>+VLOOKUP($S721,'CODE GENERATOR'!$P:$AM,18,FALSE)</f>
        <v>R.TOPWN_BLY0048_SUP0017BEGBEG</v>
      </c>
      <c r="AZ721" s="101">
        <f>+VLOOKUP($S721,'CODE GENERATOR'!$P:$AM,19,FALSE)</f>
        <v>0</v>
      </c>
      <c r="BA721" s="101">
        <f>+VLOOKUP($S721,'CODE GENERATOR'!$P:$AM,20,FALSE)</f>
        <v>0</v>
      </c>
      <c r="BB721" s="101">
        <f>+VLOOKUP($S721,'CODE GENERATOR'!$P:$AM,21,FALSE)</f>
        <v>0</v>
      </c>
      <c r="BC721" s="101">
        <f>+VLOOKUP($S721,'CODE GENERATOR'!$P:$AM,22,FALSE)</f>
        <v>0</v>
      </c>
      <c r="BD721" s="101">
        <f>+VLOOKUP($S721,'CODE GENERATOR'!$P:$AM,23,FALSE)</f>
        <v>0</v>
      </c>
      <c r="BE721" s="101">
        <f>+VLOOKUP($S721,'CODE GENERATOR'!$P:$AM,24,FALSE)</f>
        <v>0</v>
      </c>
      <c r="BF721" s="101">
        <f>IF(C721&gt;0,+VLOOKUP(G721,'CATEGORY ID'!$A$1:$L$118,3,FALSE),"")</f>
        <v>30</v>
      </c>
      <c r="BG721" s="101">
        <f>IF(C721&gt;0,+VLOOKUP(H721,'CATEGORY ID'!$D$1:$L$118,3,FALSE),"")</f>
        <v>3</v>
      </c>
      <c r="BH721" s="101">
        <f>IF(C721&gt;0,+VLOOKUP((+H721&amp;I721),'CATEGORY ID'!$H$1:$I$121,2,FALSE),"")</f>
        <v>112</v>
      </c>
      <c r="BJ721" s="101">
        <f>IF(C721&gt;0,IF(COUNTIF('CATEGORY ID'!$K$1:$K$121,+H721&amp;K721) &gt; 0, +VLOOKUP(+H721&amp;K721,'CATEGORY ID'!$K$1:$L$121,2,FALSE),""),"")</f>
        <v>98</v>
      </c>
      <c r="BK721" s="101" t="str">
        <f>IF(C721&gt;0,IF(COUNTIF('CATEGORY ID'!$K$124:$K$165, +VLOOKUP(C721,'STYLE NAMES'!$B:$AE,30,FALSE)) &gt; 0, +VLOOKUP(VLOOKUP(C721,'STYLE NAMES'!$B:$AE,30,FALSE),'CATEGORY ID'!K:M,2,FALSE),""),"")</f>
        <v/>
      </c>
      <c r="BM721" s="101">
        <v>204</v>
      </c>
      <c r="BR721" s="101" t="str" cm="1">
        <f t="array" ref="BR721">IF(C721&gt;0,_xlfn.TEXTJOIN(";", TRUE,_xlfn.UNIQUE(_xlfn._xlws.FILTER(BF721:BQ721,(BF721:BQ721&gt;0)),TRUE,FALSE)),"")&amp;";"&amp;BS721</f>
        <v>30;3;112;98;204;</v>
      </c>
      <c r="BU721" s="106">
        <f>IF(C721&gt;0,+VLOOKUP($C721,'STYLE NAMES'!$B:$AC,26,FALSE),"")</f>
        <v>109.9</v>
      </c>
      <c r="BV721" s="106">
        <f>IF(C721&gt;0,+VLOOKUP($C721,'STYLE NAMES'!$B:$AC,27,FALSE),"")</f>
        <v>6040</v>
      </c>
      <c r="BW721" s="106">
        <f>IF(C721&gt;0,+VLOOKUP($C721,'STYLE NAMES'!$B:$AC,28,FALSE),"")</f>
        <v>126.38499999999999</v>
      </c>
      <c r="BY721"/>
      <c r="BZ721" s="101">
        <v>0</v>
      </c>
      <c r="CA721" s="137">
        <f t="shared" si="50"/>
        <v>1</v>
      </c>
      <c r="CB721" s="137" t="str">
        <f>+VLOOKUP(C721,'[2]STYLES &amp; MODELS MATRIX'!$A:$G,7,FALSE)</f>
        <v>AK</v>
      </c>
      <c r="CC721" s="137" t="str">
        <f>+VLOOKUP(C721,'[1]STYLES &amp; SIZE CHARTS'!$A:$H,8,FALSE)</f>
        <v>WB-L1</v>
      </c>
      <c r="CD721" s="137">
        <v>1</v>
      </c>
      <c r="CE721" s="205"/>
      <c r="CF721" s="141"/>
    </row>
    <row r="722" spans="1:84" s="101" customFormat="1" ht="12" customHeight="1" x14ac:dyDescent="0.2">
      <c r="A722" s="102">
        <f t="shared" si="48"/>
        <v>8683711007746</v>
      </c>
      <c r="B722" s="101" t="s">
        <v>984</v>
      </c>
      <c r="C722" s="101" t="s">
        <v>1866</v>
      </c>
      <c r="D722" s="101" t="s">
        <v>1903</v>
      </c>
      <c r="E722" s="203" t="s">
        <v>2452</v>
      </c>
      <c r="F722" s="101" t="s">
        <v>2440</v>
      </c>
      <c r="G722" s="101" t="str">
        <f>IF(C722&gt;0,+VLOOKUP($C722,'STYLE NAMES'!$B:$AC,4,FALSE),"")</f>
        <v>RIDER</v>
      </c>
      <c r="H722" s="101" t="str">
        <f>IF(C722&gt;0,+VLOOKUP($C722,'STYLE NAMES'!$B:$AC,5,FALSE),"")</f>
        <v>WOMEN</v>
      </c>
      <c r="I722" s="101" t="str">
        <f>IF(C722&gt;0,+VLOOKUP($C722,'STYLE NAMES'!$B:$AC,6,FALSE),"")</f>
        <v>BOTTOMS</v>
      </c>
      <c r="J722" s="101" t="str">
        <f>IF(C722&gt;0,+VLOOKUP($C722,'STYLE NAMES'!$B:$AC,7,FALSE),"")</f>
        <v>WOMEN</v>
      </c>
      <c r="K722" s="101" t="str">
        <f>IF(C722&gt;0,+VLOOKUP($C722,'STYLE NAMES'!$B:$AC,8,FALSE),"")</f>
        <v>LEGGINGS</v>
      </c>
      <c r="L722" s="101" t="str">
        <f>IF(E722&gt;0,+VLOOKUP($E722,'CODE GENERATOR'!$D:$T,3,FALSE),"")</f>
        <v>A</v>
      </c>
      <c r="M722" s="101" t="str">
        <f>IF(E722&gt;0,+VLOOKUP($E722,'CODE GENERATOR'!$D:$T,4,FALSE),"")</f>
        <v>TECH JERSEY</v>
      </c>
      <c r="N722" s="101" t="str">
        <f>IF(E722&gt;0,+VLOOKUP($E722,'CODE GENERATOR'!$D:$T,6,FALSE),"")</f>
        <v>BLACK</v>
      </c>
      <c r="O722" s="101" t="str">
        <f>IF(E722&gt;0,+VLOOKUP($E722,'CODE GENERATOR'!$D:$T,7,FALSE),"")</f>
        <v>BLACK</v>
      </c>
      <c r="P722" s="101" t="str">
        <f t="shared" si="49"/>
        <v>BLACK</v>
      </c>
      <c r="Q722" s="104" t="str">
        <f>IF(E722&gt;0,+VLOOKUP($E722,'CODE GENERATOR'!$D:$T,11,FALSE),"")</f>
        <v>R.BOTWN_LGN0069</v>
      </c>
      <c r="R722" s="104" t="str">
        <f>IF(E722&gt;0,+VLOOKUP($E722,'CODE GENERATOR'!$D:$T,12,FALSE),"")</f>
        <v>TJR0028BLKBLK</v>
      </c>
      <c r="S722" s="104" t="str">
        <f>IF(E722&gt;0,+VLOOKUP($E722,'CODE GENERATOR'!$D:$T,13,FALSE),"")</f>
        <v>R.BOTWN_LGN0069_TJR0028BLKBLK</v>
      </c>
      <c r="T722" s="104" t="str">
        <f t="shared" si="47"/>
        <v>R.BOTWN_LGN0069_TJR0028BLKBLK_M / 38-40</v>
      </c>
      <c r="U722" s="105">
        <v>8683711007746</v>
      </c>
      <c r="V722" s="107" t="str" cm="1">
        <f t="array" ref="V722">_xlfn.TEXTJOIN(";", TRUE, _xlfn.UNIQUE(_xlfn._xlws.FILTER(P$3:P$10029, C$3:C$10029=C722)))</f>
        <v>BLACK;NAVY;DARK GRAY;GREEN;TAUPE</v>
      </c>
      <c r="W722" s="107" t="str" cm="1">
        <f t="array" ref="W722">_xlfn.TEXTJOIN(";", TRUE, _xlfn.UNIQUE(_xlfn._xlws.FILTER(F$3:F$10029, C$3:C$10029=C722)))</f>
        <v>XS / 34-36;S / 36-38;M / 38-40;L / 40-42;XL / 42-44</v>
      </c>
      <c r="X722" s="101" t="str">
        <f>IF(E722&gt;0,+VLOOKUP($E722,'CODE GENERATOR'!$D:$AC,19,FALSE),0)</f>
        <v>2507_G_cavalier_ghost_0004</v>
      </c>
      <c r="Y722" s="101" t="str">
        <f>IF(E722&gt;0,+VLOOKUP($E722,'CODE GENERATOR'!$D:$AC,20,FALSE),0)</f>
        <v>2507_G_cavalier_ghost_0005</v>
      </c>
      <c r="Z722" s="101" t="str">
        <f>IF(E722&gt;0,+VLOOKUP($E722,'CODE GENERATOR'!$D:$AC,21,FALSE),0)</f>
        <v>2507_W_3313</v>
      </c>
      <c r="AA722" s="101" t="str">
        <f>IF(E722&gt;0,+VLOOKUP($E722,'CODE GENERATOR'!$D:$AC,22,FALSE),0)</f>
        <v>2507_W_3248</v>
      </c>
      <c r="AB722" s="101" t="str">
        <f>IF(E722&gt;0,+VLOOKUP($E722,'CODE GENERATOR'!$D:$AC,23,FALSE),0)</f>
        <v>2507_W_3224</v>
      </c>
      <c r="AC722" s="101" t="str">
        <f>IF(E722&gt;0,+VLOOKUP($E722,'CODE GENERATOR'!$D:$AC,24,FALSE),0)</f>
        <v>2507_W_3303</v>
      </c>
      <c r="AD722" s="101" t="str">
        <f>IF(E722&gt;0,+VLOOKUP($E722,'CODE GENERATOR'!$D:$AC,25,FALSE),0)</f>
        <v>2507_VW_Web_78</v>
      </c>
      <c r="AE722" s="101" t="str">
        <f>IF(E722&gt;0,+VLOOKUP($E722,'CODE GENERATOR'!$D:$AC,26,FALSE),0)</f>
        <v>Cavaliers_Detay_36789</v>
      </c>
      <c r="AF722" s="149" t="str">
        <f>IF($C722&gt;0,$C722&amp;" "&amp;$P722&amp;" "&amp;+VLOOKUP($C722,'STYLE NAMES'!$B:$AC,10,FALSE),"""")</f>
        <v>ALLEGRA BLACK WOMEN'S FULL GRIP PRO LEGGINGS</v>
      </c>
      <c r="AG722" s="101" t="str">
        <f>"Enjoy our "&amp;(AF722)&amp;"; "&amp;IF(C722&gt;0,+VLOOKUP($C722,'STYLE NAMES'!$B:$AC,11,FALSE),"")</f>
        <v>Enjoy our ALLEGRA BLACK WOMEN'S FULL GRIP PRO LEGGINGS; MADE IN ITALY WITH PREMIUM ITALIAN FABRICS
Professional leggings in lurex microfibre, perfect wearability for all day activities. Side pockets and full grip applied for the best comfort.</v>
      </c>
      <c r="AH722" s="101" t="str">
        <f>IF(C722&gt;0,+VLOOKUP($C722,'STYLE NAMES'!$B:$AC,12,FALSE),"")</f>
        <v>*Italian Premium fabric
*Extra-soft and comfortable technical jersey
*4-way stretch fabric
*Breathable and Quick Dry
*Wrinkle-free and Easy Care
*Full Grip
Composition:
74% Micro PA /  26% Elasthane</v>
      </c>
      <c r="AI722" s="101" t="str">
        <f>IF(C722&gt;0,+VLOOKUP($C722,'STYLE NAMES'!$B:$AC,13,FALSE),"")</f>
        <v>Machine Wash at 30°C
Mild process
Iron at low temperature
Iron from REVERSE
Do NOT iron on logos or prints
Do not bleach
Do NOT Tumble Dry</v>
      </c>
      <c r="AJ722" s="149" t="str">
        <f>IF($C722&gt;0,$C722&amp;" "&amp;$P722&amp;" "&amp;+VLOOKUP($C722,'STYLE NAMES'!$B:$AC,14,FALSE),"""")</f>
        <v>ALLEGRA BLACK KADIN FULL GRIP PRO BİNİCİ TAYTI</v>
      </c>
      <c r="AK722" s="149" t="str">
        <f>"Cavalier SanMarco tarafından tasarlanan "&amp;(AJ722)&amp;"; "&amp;IF(C722&gt;0,+VLOOKUP($C722,'STYLE NAMES'!$B:$AC,15,FALSE),"")</f>
        <v>Cavalier SanMarco tarafından tasarlanan ALLEGRA BLACK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2" s="149" t="str">
        <f>IF(C722&gt;0,+VLOOKUP($C722,'STYLE NAMES'!$B:$AC,16,FALSE),"")</f>
        <v>*İtalyan Premium kumaş
*Ekstra yumuşak ve konforlu teknik jarse
*4 yönlü esneme özelliği
*Nefes alabilir ve hızlı kurur
*Kırışmaz ve kolay bakım
*Full Grip
Bileşimi:
%72 Mikro PA / %28 Elastan</v>
      </c>
      <c r="AM722" s="149" t="str">
        <f>IF(C722&gt;0,+VLOOKUP($C722,'STYLE NAMES'!$B:$AC,17,FALSE),"")</f>
        <v>Makinede 30°C' de Yıkayın
Hassas Yıkama
Ilık ütü yapın
Tersten ütüleyin
Logo ve baskıları ÜTÜLEMEYİN
Çamaşır suyu kullanmayın
Kurutma Makinesinde Kurutmayın</v>
      </c>
      <c r="AN722" s="149" t="str">
        <f>IF($C722&gt;0,$C722&amp;" "&amp;$P722&amp;" "&amp;+VLOOKUP($C722,'STYLE NAMES'!$B:$AC,18,FALSE),"""")</f>
        <v>ALLEGRA BLACK LEGGINGS FULL GRIP PRO DA DONNA</v>
      </c>
      <c r="AO722" s="101" t="str">
        <f>"Disegnato da Cavalier SanMarco "&amp;(AN722)&amp;"; "&amp;IF(C722&gt;0,+VLOOKUP($C722,'STYLE NAMES'!$B:$AC,19,FALSE),"")</f>
        <v>Disegnato da Cavalier SanMarco ALLEGRA BLACK LEGGINGS FULL GRIP PRO DA DONNA; PRODOTTO IN ITALIA CON TESSUTI ITALIANI DI ALTA QUALITÀ
Leggings realizzato in microfibra super elastico che garantisce perfetta vestibilità e durabilità nel tempo. Tasche al fianco e full grip applicato per il massimo comfort</v>
      </c>
      <c r="AP722" s="101" t="str">
        <f>IF(C722&gt;0,+VLOOKUP($C722,'STYLE NAMES'!$B:$AC,20,FALSE),"")</f>
        <v>*Tessuto premium italiano
*Jersey tecnico extra morbido e confortevole
*Tessuto elasticizzato in 4 direzioni
*Traspirante e ad asciugatura rapida
*Antipiega e facile da curare
*Full Grip
Composizione:
74% Micro PA / 26% Elastan</v>
      </c>
      <c r="AQ722" s="101" t="str">
        <f>IF(C722&gt;0,+VLOOKUP($C722,'STYLE NAMES'!$B:$AC,21,FALSE),"")</f>
        <v>Lavare in lavatrice a 30°C Ciclo delicato 
Stirare a bassa temperatura
Stirare al rovescio 
Non stirare su loghi o stampe 
Non candeggiare 
Non asciugare in asciugatrice</v>
      </c>
      <c r="AR722" s="101">
        <f>IF(D722&gt;0,+VLOOKUP($C722,'STYLE NAMES'!$B:$AC,22,FALSE),"")</f>
        <v>0</v>
      </c>
      <c r="AS722" s="101">
        <f>IF(E722&gt;0,+VLOOKUP($C722,'STYLE NAMES'!$B:$AC,23,FALSE),"")</f>
        <v>0</v>
      </c>
      <c r="AT722" s="101">
        <f>IF(F722&gt;0,+VLOOKUP($C722,'STYLE NAMES'!$B:$AC,24,FALSE),"")</f>
        <v>0</v>
      </c>
      <c r="AU722" s="101">
        <f>IF(G722&gt;0,+VLOOKUP($C722,'STYLE NAMES'!$B:$AC,25,FALSE),"")</f>
        <v>0</v>
      </c>
      <c r="AV722" s="101" t="str">
        <f>+VLOOKUP($S722,'CODE GENERATOR'!$P:$AM,15,FALSE)</f>
        <v>R.TOPWN_TTS0076_SUP0030ANTANT</v>
      </c>
      <c r="AW722" s="101" t="str">
        <f>+VLOOKUP($S722,'CODE GENERATOR'!$P:$AM,16,FALSE)</f>
        <v>R.TOPWN_TTS0076_SUP0030WHTWHT</v>
      </c>
      <c r="AX722" s="101" t="str">
        <f>+VLOOKUP($S722,'CODE GENERATOR'!$P:$AM,17,FALSE)</f>
        <v>R.TOPWN_TTS0076_SUP0030BLKBLK</v>
      </c>
      <c r="AY722" s="101" t="str">
        <f>+VLOOKUP($S722,'CODE GENERATOR'!$P:$AM,18,FALSE)</f>
        <v>R.TOPWN_BLY0048_SUP0017BEGBEG</v>
      </c>
      <c r="AZ722" s="101">
        <f>+VLOOKUP($S722,'CODE GENERATOR'!$P:$AM,19,FALSE)</f>
        <v>0</v>
      </c>
      <c r="BA722" s="101">
        <f>+VLOOKUP($S722,'CODE GENERATOR'!$P:$AM,20,FALSE)</f>
        <v>0</v>
      </c>
      <c r="BB722" s="101">
        <f>+VLOOKUP($S722,'CODE GENERATOR'!$P:$AM,21,FALSE)</f>
        <v>0</v>
      </c>
      <c r="BC722" s="101">
        <f>+VLOOKUP($S722,'CODE GENERATOR'!$P:$AM,22,FALSE)</f>
        <v>0</v>
      </c>
      <c r="BD722" s="101">
        <f>+VLOOKUP($S722,'CODE GENERATOR'!$P:$AM,23,FALSE)</f>
        <v>0</v>
      </c>
      <c r="BE722" s="101">
        <f>+VLOOKUP($S722,'CODE GENERATOR'!$P:$AM,24,FALSE)</f>
        <v>0</v>
      </c>
      <c r="BF722" s="101">
        <f>IF(C722&gt;0,+VLOOKUP(G722,'CATEGORY ID'!$A$1:$L$118,3,FALSE),"")</f>
        <v>30</v>
      </c>
      <c r="BG722" s="101">
        <f>IF(C722&gt;0,+VLOOKUP(H722,'CATEGORY ID'!$D$1:$L$118,3,FALSE),"")</f>
        <v>3</v>
      </c>
      <c r="BH722" s="101">
        <f>IF(C722&gt;0,+VLOOKUP((+H722&amp;I722),'CATEGORY ID'!$H$1:$I$121,2,FALSE),"")</f>
        <v>112</v>
      </c>
      <c r="BJ722" s="101">
        <f>IF(C722&gt;0,IF(COUNTIF('CATEGORY ID'!$K$1:$K$121,+H722&amp;K722) &gt; 0, +VLOOKUP(+H722&amp;K722,'CATEGORY ID'!$K$1:$L$121,2,FALSE),""),"")</f>
        <v>98</v>
      </c>
      <c r="BK722" s="101" t="str">
        <f>IF(C722&gt;0,IF(COUNTIF('CATEGORY ID'!$K$124:$K$165, +VLOOKUP(C722,'STYLE NAMES'!$B:$AE,30,FALSE)) &gt; 0, +VLOOKUP(VLOOKUP(C722,'STYLE NAMES'!$B:$AE,30,FALSE),'CATEGORY ID'!K:M,2,FALSE),""),"")</f>
        <v/>
      </c>
      <c r="BM722" s="101">
        <v>204</v>
      </c>
      <c r="BR722" s="101" t="str" cm="1">
        <f t="array" ref="BR722">IF(C722&gt;0,_xlfn.TEXTJOIN(";", TRUE,_xlfn.UNIQUE(_xlfn._xlws.FILTER(BF722:BQ722,(BF722:BQ722&gt;0)),TRUE,FALSE)),"")&amp;";"&amp;BS722</f>
        <v>30;3;112;98;204;</v>
      </c>
      <c r="BU722" s="106">
        <f>IF(C722&gt;0,+VLOOKUP($C722,'STYLE NAMES'!$B:$AC,26,FALSE),"")</f>
        <v>109.9</v>
      </c>
      <c r="BV722" s="106">
        <f>IF(C722&gt;0,+VLOOKUP($C722,'STYLE NAMES'!$B:$AC,27,FALSE),"")</f>
        <v>6040</v>
      </c>
      <c r="BW722" s="106">
        <f>IF(C722&gt;0,+VLOOKUP($C722,'STYLE NAMES'!$B:$AC,28,FALSE),"")</f>
        <v>126.38499999999999</v>
      </c>
      <c r="BY722"/>
      <c r="BZ722" s="101">
        <v>13</v>
      </c>
      <c r="CA722" s="137">
        <f t="shared" si="50"/>
        <v>1</v>
      </c>
      <c r="CB722" s="137" t="str">
        <f>+VLOOKUP(C722,'[2]STYLES &amp; MODELS MATRIX'!$A:$G,7,FALSE)</f>
        <v>AK</v>
      </c>
      <c r="CC722" s="137" t="str">
        <f>+VLOOKUP(C722,'[1]STYLES &amp; SIZE CHARTS'!$A:$H,8,FALSE)</f>
        <v>WB-L1</v>
      </c>
      <c r="CD722" s="137">
        <v>1</v>
      </c>
      <c r="CE722" s="205"/>
      <c r="CF722" s="141"/>
    </row>
    <row r="723" spans="1:84" s="101" customFormat="1" ht="12" customHeight="1" x14ac:dyDescent="0.2">
      <c r="A723" s="102">
        <f t="shared" si="48"/>
        <v>8683711007753</v>
      </c>
      <c r="B723" s="101" t="s">
        <v>984</v>
      </c>
      <c r="C723" s="101" t="s">
        <v>1866</v>
      </c>
      <c r="D723" s="101" t="s">
        <v>1903</v>
      </c>
      <c r="E723" s="203" t="s">
        <v>2452</v>
      </c>
      <c r="F723" s="101" t="s">
        <v>2441</v>
      </c>
      <c r="G723" s="101" t="str">
        <f>IF(C723&gt;0,+VLOOKUP($C723,'STYLE NAMES'!$B:$AC,4,FALSE),"")</f>
        <v>RIDER</v>
      </c>
      <c r="H723" s="101" t="str">
        <f>IF(C723&gt;0,+VLOOKUP($C723,'STYLE NAMES'!$B:$AC,5,FALSE),"")</f>
        <v>WOMEN</v>
      </c>
      <c r="I723" s="101" t="str">
        <f>IF(C723&gt;0,+VLOOKUP($C723,'STYLE NAMES'!$B:$AC,6,FALSE),"")</f>
        <v>BOTTOMS</v>
      </c>
      <c r="J723" s="101" t="str">
        <f>IF(C723&gt;0,+VLOOKUP($C723,'STYLE NAMES'!$B:$AC,7,FALSE),"")</f>
        <v>WOMEN</v>
      </c>
      <c r="K723" s="101" t="str">
        <f>IF(C723&gt;0,+VLOOKUP($C723,'STYLE NAMES'!$B:$AC,8,FALSE),"")</f>
        <v>LEGGINGS</v>
      </c>
      <c r="L723" s="101" t="str">
        <f>IF(E723&gt;0,+VLOOKUP($E723,'CODE GENERATOR'!$D:$T,3,FALSE),"")</f>
        <v>A</v>
      </c>
      <c r="M723" s="101" t="str">
        <f>IF(E723&gt;0,+VLOOKUP($E723,'CODE GENERATOR'!$D:$T,4,FALSE),"")</f>
        <v>TECH JERSEY</v>
      </c>
      <c r="N723" s="101" t="str">
        <f>IF(E723&gt;0,+VLOOKUP($E723,'CODE GENERATOR'!$D:$T,6,FALSE),"")</f>
        <v>BLACK</v>
      </c>
      <c r="O723" s="101" t="str">
        <f>IF(E723&gt;0,+VLOOKUP($E723,'CODE GENERATOR'!$D:$T,7,FALSE),"")</f>
        <v>BLACK</v>
      </c>
      <c r="P723" s="101" t="str">
        <f t="shared" si="49"/>
        <v>BLACK</v>
      </c>
      <c r="Q723" s="104" t="str">
        <f>IF(E723&gt;0,+VLOOKUP($E723,'CODE GENERATOR'!$D:$T,11,FALSE),"")</f>
        <v>R.BOTWN_LGN0069</v>
      </c>
      <c r="R723" s="104" t="str">
        <f>IF(E723&gt;0,+VLOOKUP($E723,'CODE GENERATOR'!$D:$T,12,FALSE),"")</f>
        <v>TJR0028BLKBLK</v>
      </c>
      <c r="S723" s="104" t="str">
        <f>IF(E723&gt;0,+VLOOKUP($E723,'CODE GENERATOR'!$D:$T,13,FALSE),"")</f>
        <v>R.BOTWN_LGN0069_TJR0028BLKBLK</v>
      </c>
      <c r="T723" s="104" t="str">
        <f t="shared" si="47"/>
        <v>R.BOTWN_LGN0069_TJR0028BLKBLK_L / 40-42</v>
      </c>
      <c r="U723" s="105">
        <v>8683711007753</v>
      </c>
      <c r="V723" s="107" t="str" cm="1">
        <f t="array" ref="V723">_xlfn.TEXTJOIN(";", TRUE, _xlfn.UNIQUE(_xlfn._xlws.FILTER(P$3:P$10029, C$3:C$10029=C723)))</f>
        <v>BLACK;NAVY;DARK GRAY;GREEN;TAUPE</v>
      </c>
      <c r="W723" s="107" t="str" cm="1">
        <f t="array" ref="W723">_xlfn.TEXTJOIN(";", TRUE, _xlfn.UNIQUE(_xlfn._xlws.FILTER(F$3:F$10029, C$3:C$10029=C723)))</f>
        <v>XS / 34-36;S / 36-38;M / 38-40;L / 40-42;XL / 42-44</v>
      </c>
      <c r="X723" s="101" t="str">
        <f>IF(E723&gt;0,+VLOOKUP($E723,'CODE GENERATOR'!$D:$AC,19,FALSE),0)</f>
        <v>2507_G_cavalier_ghost_0004</v>
      </c>
      <c r="Y723" s="101" t="str">
        <f>IF(E723&gt;0,+VLOOKUP($E723,'CODE GENERATOR'!$D:$AC,20,FALSE),0)</f>
        <v>2507_G_cavalier_ghost_0005</v>
      </c>
      <c r="Z723" s="101" t="str">
        <f>IF(E723&gt;0,+VLOOKUP($E723,'CODE GENERATOR'!$D:$AC,21,FALSE),0)</f>
        <v>2507_W_3313</v>
      </c>
      <c r="AA723" s="101" t="str">
        <f>IF(E723&gt;0,+VLOOKUP($E723,'CODE GENERATOR'!$D:$AC,22,FALSE),0)</f>
        <v>2507_W_3248</v>
      </c>
      <c r="AB723" s="101" t="str">
        <f>IF(E723&gt;0,+VLOOKUP($E723,'CODE GENERATOR'!$D:$AC,23,FALSE),0)</f>
        <v>2507_W_3224</v>
      </c>
      <c r="AC723" s="101" t="str">
        <f>IF(E723&gt;0,+VLOOKUP($E723,'CODE GENERATOR'!$D:$AC,24,FALSE),0)</f>
        <v>2507_W_3303</v>
      </c>
      <c r="AD723" s="101" t="str">
        <f>IF(E723&gt;0,+VLOOKUP($E723,'CODE GENERATOR'!$D:$AC,25,FALSE),0)</f>
        <v>2507_VW_Web_78</v>
      </c>
      <c r="AE723" s="101" t="str">
        <f>IF(E723&gt;0,+VLOOKUP($E723,'CODE GENERATOR'!$D:$AC,26,FALSE),0)</f>
        <v>Cavaliers_Detay_36789</v>
      </c>
      <c r="AF723" s="149" t="str">
        <f>IF($C723&gt;0,$C723&amp;" "&amp;$P723&amp;" "&amp;+VLOOKUP($C723,'STYLE NAMES'!$B:$AC,10,FALSE),"""")</f>
        <v>ALLEGRA BLACK WOMEN'S FULL GRIP PRO LEGGINGS</v>
      </c>
      <c r="AG723" s="101" t="str">
        <f>"Enjoy our "&amp;(AF723)&amp;"; "&amp;IF(C723&gt;0,+VLOOKUP($C723,'STYLE NAMES'!$B:$AC,11,FALSE),"")</f>
        <v>Enjoy our ALLEGRA BLACK WOMEN'S FULL GRIP PRO LEGGINGS; MADE IN ITALY WITH PREMIUM ITALIAN FABRICS
Professional leggings in lurex microfibre, perfect wearability for all day activities. Side pockets and full grip applied for the best comfort.</v>
      </c>
      <c r="AH723" s="101" t="str">
        <f>IF(C723&gt;0,+VLOOKUP($C723,'STYLE NAMES'!$B:$AC,12,FALSE),"")</f>
        <v>*Italian Premium fabric
*Extra-soft and comfortable technical jersey
*4-way stretch fabric
*Breathable and Quick Dry
*Wrinkle-free and Easy Care
*Full Grip
Composition:
74% Micro PA /  26% Elasthane</v>
      </c>
      <c r="AI723" s="101" t="str">
        <f>IF(C723&gt;0,+VLOOKUP($C723,'STYLE NAMES'!$B:$AC,13,FALSE),"")</f>
        <v>Machine Wash at 30°C
Mild process
Iron at low temperature
Iron from REVERSE
Do NOT iron on logos or prints
Do not bleach
Do NOT Tumble Dry</v>
      </c>
      <c r="AJ723" s="149" t="str">
        <f>IF($C723&gt;0,$C723&amp;" "&amp;$P723&amp;" "&amp;+VLOOKUP($C723,'STYLE NAMES'!$B:$AC,14,FALSE),"""")</f>
        <v>ALLEGRA BLACK KADIN FULL GRIP PRO BİNİCİ TAYTI</v>
      </c>
      <c r="AK723" s="149" t="str">
        <f>"Cavalier SanMarco tarafından tasarlanan "&amp;(AJ723)&amp;"; "&amp;IF(C723&gt;0,+VLOOKUP($C723,'STYLE NAMES'!$B:$AC,15,FALSE),"")</f>
        <v>Cavalier SanMarco tarafından tasarlanan ALLEGRA BLACK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3" s="149" t="str">
        <f>IF(C723&gt;0,+VLOOKUP($C723,'STYLE NAMES'!$B:$AC,16,FALSE),"")</f>
        <v>*İtalyan Premium kumaş
*Ekstra yumuşak ve konforlu teknik jarse
*4 yönlü esneme özelliği
*Nefes alabilir ve hızlı kurur
*Kırışmaz ve kolay bakım
*Full Grip
Bileşimi:
%72 Mikro PA / %28 Elastan</v>
      </c>
      <c r="AM723" s="149" t="str">
        <f>IF(C723&gt;0,+VLOOKUP($C723,'STYLE NAMES'!$B:$AC,17,FALSE),"")</f>
        <v>Makinede 30°C' de Yıkayın
Hassas Yıkama
Ilık ütü yapın
Tersten ütüleyin
Logo ve baskıları ÜTÜLEMEYİN
Çamaşır suyu kullanmayın
Kurutma Makinesinde Kurutmayın</v>
      </c>
      <c r="AN723" s="149" t="str">
        <f>IF($C723&gt;0,$C723&amp;" "&amp;$P723&amp;" "&amp;+VLOOKUP($C723,'STYLE NAMES'!$B:$AC,18,FALSE),"""")</f>
        <v>ALLEGRA BLACK LEGGINGS FULL GRIP PRO DA DONNA</v>
      </c>
      <c r="AO723" s="101" t="str">
        <f>"Disegnato da Cavalier SanMarco "&amp;(AN723)&amp;"; "&amp;IF(C723&gt;0,+VLOOKUP($C723,'STYLE NAMES'!$B:$AC,19,FALSE),"")</f>
        <v>Disegnato da Cavalier SanMarco ALLEGRA BLACK LEGGINGS FULL GRIP PRO DA DONNA; PRODOTTO IN ITALIA CON TESSUTI ITALIANI DI ALTA QUALITÀ
Leggings realizzato in microfibra super elastico che garantisce perfetta vestibilità e durabilità nel tempo. Tasche al fianco e full grip applicato per il massimo comfort</v>
      </c>
      <c r="AP723" s="101" t="str">
        <f>IF(C723&gt;0,+VLOOKUP($C723,'STYLE NAMES'!$B:$AC,20,FALSE),"")</f>
        <v>*Tessuto premium italiano
*Jersey tecnico extra morbido e confortevole
*Tessuto elasticizzato in 4 direzioni
*Traspirante e ad asciugatura rapida
*Antipiega e facile da curare
*Full Grip
Composizione:
74% Micro PA / 26% Elastan</v>
      </c>
      <c r="AQ723" s="101" t="str">
        <f>IF(C723&gt;0,+VLOOKUP($C723,'STYLE NAMES'!$B:$AC,21,FALSE),"")</f>
        <v>Lavare in lavatrice a 30°C Ciclo delicato 
Stirare a bassa temperatura
Stirare al rovescio 
Non stirare su loghi o stampe 
Non candeggiare 
Non asciugare in asciugatrice</v>
      </c>
      <c r="AR723" s="101">
        <f>IF(D723&gt;0,+VLOOKUP($C723,'STYLE NAMES'!$B:$AC,22,FALSE),"")</f>
        <v>0</v>
      </c>
      <c r="AS723" s="101">
        <f>IF(E723&gt;0,+VLOOKUP($C723,'STYLE NAMES'!$B:$AC,23,FALSE),"")</f>
        <v>0</v>
      </c>
      <c r="AT723" s="101">
        <f>IF(F723&gt;0,+VLOOKUP($C723,'STYLE NAMES'!$B:$AC,24,FALSE),"")</f>
        <v>0</v>
      </c>
      <c r="AU723" s="101">
        <f>IF(G723&gt;0,+VLOOKUP($C723,'STYLE NAMES'!$B:$AC,25,FALSE),"")</f>
        <v>0</v>
      </c>
      <c r="AV723" s="101" t="str">
        <f>+VLOOKUP($S723,'CODE GENERATOR'!$P:$AM,15,FALSE)</f>
        <v>R.TOPWN_TTS0076_SUP0030ANTANT</v>
      </c>
      <c r="AW723" s="101" t="str">
        <f>+VLOOKUP($S723,'CODE GENERATOR'!$P:$AM,16,FALSE)</f>
        <v>R.TOPWN_TTS0076_SUP0030WHTWHT</v>
      </c>
      <c r="AX723" s="101" t="str">
        <f>+VLOOKUP($S723,'CODE GENERATOR'!$P:$AM,17,FALSE)</f>
        <v>R.TOPWN_TTS0076_SUP0030BLKBLK</v>
      </c>
      <c r="AY723" s="101" t="str">
        <f>+VLOOKUP($S723,'CODE GENERATOR'!$P:$AM,18,FALSE)</f>
        <v>R.TOPWN_BLY0048_SUP0017BEGBEG</v>
      </c>
      <c r="AZ723" s="101">
        <f>+VLOOKUP($S723,'CODE GENERATOR'!$P:$AM,19,FALSE)</f>
        <v>0</v>
      </c>
      <c r="BA723" s="101">
        <f>+VLOOKUP($S723,'CODE GENERATOR'!$P:$AM,20,FALSE)</f>
        <v>0</v>
      </c>
      <c r="BB723" s="101">
        <f>+VLOOKUP($S723,'CODE GENERATOR'!$P:$AM,21,FALSE)</f>
        <v>0</v>
      </c>
      <c r="BC723" s="101">
        <f>+VLOOKUP($S723,'CODE GENERATOR'!$P:$AM,22,FALSE)</f>
        <v>0</v>
      </c>
      <c r="BD723" s="101">
        <f>+VLOOKUP($S723,'CODE GENERATOR'!$P:$AM,23,FALSE)</f>
        <v>0</v>
      </c>
      <c r="BE723" s="101">
        <f>+VLOOKUP($S723,'CODE GENERATOR'!$P:$AM,24,FALSE)</f>
        <v>0</v>
      </c>
      <c r="BF723" s="101">
        <f>IF(C723&gt;0,+VLOOKUP(G723,'CATEGORY ID'!$A$1:$L$118,3,FALSE),"")</f>
        <v>30</v>
      </c>
      <c r="BG723" s="101">
        <f>IF(C723&gt;0,+VLOOKUP(H723,'CATEGORY ID'!$D$1:$L$118,3,FALSE),"")</f>
        <v>3</v>
      </c>
      <c r="BH723" s="101">
        <f>IF(C723&gt;0,+VLOOKUP((+H723&amp;I723),'CATEGORY ID'!$H$1:$I$121,2,FALSE),"")</f>
        <v>112</v>
      </c>
      <c r="BJ723" s="101">
        <f>IF(C723&gt;0,IF(COUNTIF('CATEGORY ID'!$K$1:$K$121,+H723&amp;K723) &gt; 0, +VLOOKUP(+H723&amp;K723,'CATEGORY ID'!$K$1:$L$121,2,FALSE),""),"")</f>
        <v>98</v>
      </c>
      <c r="BK723" s="101" t="str">
        <f>IF(C723&gt;0,IF(COUNTIF('CATEGORY ID'!$K$124:$K$165, +VLOOKUP(C723,'STYLE NAMES'!$B:$AE,30,FALSE)) &gt; 0, +VLOOKUP(VLOOKUP(C723,'STYLE NAMES'!$B:$AE,30,FALSE),'CATEGORY ID'!K:M,2,FALSE),""),"")</f>
        <v/>
      </c>
      <c r="BM723" s="101">
        <v>204</v>
      </c>
      <c r="BR723" s="101" t="str" cm="1">
        <f t="array" ref="BR723">IF(C723&gt;0,_xlfn.TEXTJOIN(";", TRUE,_xlfn.UNIQUE(_xlfn._xlws.FILTER(BF723:BQ723,(BF723:BQ723&gt;0)),TRUE,FALSE)),"")&amp;";"&amp;BS723</f>
        <v>30;3;112;98;204;</v>
      </c>
      <c r="BU723" s="106">
        <f>IF(C723&gt;0,+VLOOKUP($C723,'STYLE NAMES'!$B:$AC,26,FALSE),"")</f>
        <v>109.9</v>
      </c>
      <c r="BV723" s="106">
        <f>IF(C723&gt;0,+VLOOKUP($C723,'STYLE NAMES'!$B:$AC,27,FALSE),"")</f>
        <v>6040</v>
      </c>
      <c r="BW723" s="106">
        <f>IF(C723&gt;0,+VLOOKUP($C723,'STYLE NAMES'!$B:$AC,28,FALSE),"")</f>
        <v>126.38499999999999</v>
      </c>
      <c r="BY723"/>
      <c r="BZ723" s="101">
        <v>7</v>
      </c>
      <c r="CA723" s="137">
        <f t="shared" si="50"/>
        <v>1</v>
      </c>
      <c r="CB723" s="137" t="str">
        <f>+VLOOKUP(C723,'[2]STYLES &amp; MODELS MATRIX'!$A:$G,7,FALSE)</f>
        <v>AK</v>
      </c>
      <c r="CC723" s="137" t="str">
        <f>+VLOOKUP(C723,'[1]STYLES &amp; SIZE CHARTS'!$A:$H,8,FALSE)</f>
        <v>WB-L1</v>
      </c>
      <c r="CD723" s="137">
        <v>1</v>
      </c>
      <c r="CE723" s="205"/>
      <c r="CF723" s="141"/>
    </row>
    <row r="724" spans="1:84" s="101" customFormat="1" ht="12" customHeight="1" x14ac:dyDescent="0.2">
      <c r="A724" s="102">
        <f t="shared" si="48"/>
        <v>8683711007760</v>
      </c>
      <c r="B724" s="101" t="s">
        <v>984</v>
      </c>
      <c r="C724" s="101" t="s">
        <v>1866</v>
      </c>
      <c r="D724" s="101" t="s">
        <v>1903</v>
      </c>
      <c r="E724" s="203" t="s">
        <v>2452</v>
      </c>
      <c r="F724" s="101" t="s">
        <v>2442</v>
      </c>
      <c r="G724" s="101" t="str">
        <f>IF(C724&gt;0,+VLOOKUP($C724,'STYLE NAMES'!$B:$AC,4,FALSE),"")</f>
        <v>RIDER</v>
      </c>
      <c r="H724" s="101" t="str">
        <f>IF(C724&gt;0,+VLOOKUP($C724,'STYLE NAMES'!$B:$AC,5,FALSE),"")</f>
        <v>WOMEN</v>
      </c>
      <c r="I724" s="101" t="str">
        <f>IF(C724&gt;0,+VLOOKUP($C724,'STYLE NAMES'!$B:$AC,6,FALSE),"")</f>
        <v>BOTTOMS</v>
      </c>
      <c r="J724" s="101" t="str">
        <f>IF(C724&gt;0,+VLOOKUP($C724,'STYLE NAMES'!$B:$AC,7,FALSE),"")</f>
        <v>WOMEN</v>
      </c>
      <c r="K724" s="101" t="str">
        <f>IF(C724&gt;0,+VLOOKUP($C724,'STYLE NAMES'!$B:$AC,8,FALSE),"")</f>
        <v>LEGGINGS</v>
      </c>
      <c r="L724" s="101" t="str">
        <f>IF(E724&gt;0,+VLOOKUP($E724,'CODE GENERATOR'!$D:$T,3,FALSE),"")</f>
        <v>A</v>
      </c>
      <c r="M724" s="101" t="str">
        <f>IF(E724&gt;0,+VLOOKUP($E724,'CODE GENERATOR'!$D:$T,4,FALSE),"")</f>
        <v>TECH JERSEY</v>
      </c>
      <c r="N724" s="101" t="str">
        <f>IF(E724&gt;0,+VLOOKUP($E724,'CODE GENERATOR'!$D:$T,6,FALSE),"")</f>
        <v>BLACK</v>
      </c>
      <c r="O724" s="101" t="str">
        <f>IF(E724&gt;0,+VLOOKUP($E724,'CODE GENERATOR'!$D:$T,7,FALSE),"")</f>
        <v>BLACK</v>
      </c>
      <c r="P724" s="101" t="str">
        <f t="shared" si="49"/>
        <v>BLACK</v>
      </c>
      <c r="Q724" s="104" t="str">
        <f>IF(E724&gt;0,+VLOOKUP($E724,'CODE GENERATOR'!$D:$T,11,FALSE),"")</f>
        <v>R.BOTWN_LGN0069</v>
      </c>
      <c r="R724" s="104" t="str">
        <f>IF(E724&gt;0,+VLOOKUP($E724,'CODE GENERATOR'!$D:$T,12,FALSE),"")</f>
        <v>TJR0028BLKBLK</v>
      </c>
      <c r="S724" s="104" t="str">
        <f>IF(E724&gt;0,+VLOOKUP($E724,'CODE GENERATOR'!$D:$T,13,FALSE),"")</f>
        <v>R.BOTWN_LGN0069_TJR0028BLKBLK</v>
      </c>
      <c r="T724" s="104" t="str">
        <f t="shared" si="47"/>
        <v>R.BOTWN_LGN0069_TJR0028BLKBLK_XL / 42-44</v>
      </c>
      <c r="U724" s="105">
        <v>8683711007760</v>
      </c>
      <c r="V724" s="107" t="str" cm="1">
        <f t="array" ref="V724">_xlfn.TEXTJOIN(";", TRUE, _xlfn.UNIQUE(_xlfn._xlws.FILTER(P$3:P$10029, C$3:C$10029=C724)))</f>
        <v>BLACK;NAVY;DARK GRAY;GREEN;TAUPE</v>
      </c>
      <c r="W724" s="107" t="str" cm="1">
        <f t="array" ref="W724">_xlfn.TEXTJOIN(";", TRUE, _xlfn.UNIQUE(_xlfn._xlws.FILTER(F$3:F$10029, C$3:C$10029=C724)))</f>
        <v>XS / 34-36;S / 36-38;M / 38-40;L / 40-42;XL / 42-44</v>
      </c>
      <c r="X724" s="101" t="str">
        <f>IF(E724&gt;0,+VLOOKUP($E724,'CODE GENERATOR'!$D:$AC,19,FALSE),0)</f>
        <v>2507_G_cavalier_ghost_0004</v>
      </c>
      <c r="Y724" s="101" t="str">
        <f>IF(E724&gt;0,+VLOOKUP($E724,'CODE GENERATOR'!$D:$AC,20,FALSE),0)</f>
        <v>2507_G_cavalier_ghost_0005</v>
      </c>
      <c r="Z724" s="101" t="str">
        <f>IF(E724&gt;0,+VLOOKUP($E724,'CODE GENERATOR'!$D:$AC,21,FALSE),0)</f>
        <v>2507_W_3313</v>
      </c>
      <c r="AA724" s="101" t="str">
        <f>IF(E724&gt;0,+VLOOKUP($E724,'CODE GENERATOR'!$D:$AC,22,FALSE),0)</f>
        <v>2507_W_3248</v>
      </c>
      <c r="AB724" s="101" t="str">
        <f>IF(E724&gt;0,+VLOOKUP($E724,'CODE GENERATOR'!$D:$AC,23,FALSE),0)</f>
        <v>2507_W_3224</v>
      </c>
      <c r="AC724" s="101" t="str">
        <f>IF(E724&gt;0,+VLOOKUP($E724,'CODE GENERATOR'!$D:$AC,24,FALSE),0)</f>
        <v>2507_W_3303</v>
      </c>
      <c r="AD724" s="101" t="str">
        <f>IF(E724&gt;0,+VLOOKUP($E724,'CODE GENERATOR'!$D:$AC,25,FALSE),0)</f>
        <v>2507_VW_Web_78</v>
      </c>
      <c r="AE724" s="101" t="str">
        <f>IF(E724&gt;0,+VLOOKUP($E724,'CODE GENERATOR'!$D:$AC,26,FALSE),0)</f>
        <v>Cavaliers_Detay_36789</v>
      </c>
      <c r="AF724" s="149" t="str">
        <f>IF($C724&gt;0,$C724&amp;" "&amp;$P724&amp;" "&amp;+VLOOKUP($C724,'STYLE NAMES'!$B:$AC,10,FALSE),"""")</f>
        <v>ALLEGRA BLACK WOMEN'S FULL GRIP PRO LEGGINGS</v>
      </c>
      <c r="AG724" s="101" t="str">
        <f>"Enjoy our "&amp;(AF724)&amp;"; "&amp;IF(C724&gt;0,+VLOOKUP($C724,'STYLE NAMES'!$B:$AC,11,FALSE),"")</f>
        <v>Enjoy our ALLEGRA BLACK WOMEN'S FULL GRIP PRO LEGGINGS; MADE IN ITALY WITH PREMIUM ITALIAN FABRICS
Professional leggings in lurex microfibre, perfect wearability for all day activities. Side pockets and full grip applied for the best comfort.</v>
      </c>
      <c r="AH724" s="101" t="str">
        <f>IF(C724&gt;0,+VLOOKUP($C724,'STYLE NAMES'!$B:$AC,12,FALSE),"")</f>
        <v>*Italian Premium fabric
*Extra-soft and comfortable technical jersey
*4-way stretch fabric
*Breathable and Quick Dry
*Wrinkle-free and Easy Care
*Full Grip
Composition:
74% Micro PA /  26% Elasthane</v>
      </c>
      <c r="AI724" s="101" t="str">
        <f>IF(C724&gt;0,+VLOOKUP($C724,'STYLE NAMES'!$B:$AC,13,FALSE),"")</f>
        <v>Machine Wash at 30°C
Mild process
Iron at low temperature
Iron from REVERSE
Do NOT iron on logos or prints
Do not bleach
Do NOT Tumble Dry</v>
      </c>
      <c r="AJ724" s="149" t="str">
        <f>IF($C724&gt;0,$C724&amp;" "&amp;$P724&amp;" "&amp;+VLOOKUP($C724,'STYLE NAMES'!$B:$AC,14,FALSE),"""")</f>
        <v>ALLEGRA BLACK KADIN FULL GRIP PRO BİNİCİ TAYTI</v>
      </c>
      <c r="AK724" s="149" t="str">
        <f>"Cavalier SanMarco tarafından tasarlanan "&amp;(AJ724)&amp;"; "&amp;IF(C724&gt;0,+VLOOKUP($C724,'STYLE NAMES'!$B:$AC,15,FALSE),"")</f>
        <v>Cavalier SanMarco tarafından tasarlanan ALLEGRA BLACK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4" s="149" t="str">
        <f>IF(C724&gt;0,+VLOOKUP($C724,'STYLE NAMES'!$B:$AC,16,FALSE),"")</f>
        <v>*İtalyan Premium kumaş
*Ekstra yumuşak ve konforlu teknik jarse
*4 yönlü esneme özelliği
*Nefes alabilir ve hızlı kurur
*Kırışmaz ve kolay bakım
*Full Grip
Bileşimi:
%72 Mikro PA / %28 Elastan</v>
      </c>
      <c r="AM724" s="149" t="str">
        <f>IF(C724&gt;0,+VLOOKUP($C724,'STYLE NAMES'!$B:$AC,17,FALSE),"")</f>
        <v>Makinede 30°C' de Yıkayın
Hassas Yıkama
Ilık ütü yapın
Tersten ütüleyin
Logo ve baskıları ÜTÜLEMEYİN
Çamaşır suyu kullanmayın
Kurutma Makinesinde Kurutmayın</v>
      </c>
      <c r="AN724" s="149" t="str">
        <f>IF($C724&gt;0,$C724&amp;" "&amp;$P724&amp;" "&amp;+VLOOKUP($C724,'STYLE NAMES'!$B:$AC,18,FALSE),"""")</f>
        <v>ALLEGRA BLACK LEGGINGS FULL GRIP PRO DA DONNA</v>
      </c>
      <c r="AO724" s="101" t="str">
        <f>"Disegnato da Cavalier SanMarco "&amp;(AN724)&amp;"; "&amp;IF(C724&gt;0,+VLOOKUP($C724,'STYLE NAMES'!$B:$AC,19,FALSE),"")</f>
        <v>Disegnato da Cavalier SanMarco ALLEGRA BLACK LEGGINGS FULL GRIP PRO DA DONNA; PRODOTTO IN ITALIA CON TESSUTI ITALIANI DI ALTA QUALITÀ
Leggings realizzato in microfibra super elastico che garantisce perfetta vestibilità e durabilità nel tempo. Tasche al fianco e full grip applicato per il massimo comfort</v>
      </c>
      <c r="AP724" s="101" t="str">
        <f>IF(C724&gt;0,+VLOOKUP($C724,'STYLE NAMES'!$B:$AC,20,FALSE),"")</f>
        <v>*Tessuto premium italiano
*Jersey tecnico extra morbido e confortevole
*Tessuto elasticizzato in 4 direzioni
*Traspirante e ad asciugatura rapida
*Antipiega e facile da curare
*Full Grip
Composizione:
74% Micro PA / 26% Elastan</v>
      </c>
      <c r="AQ724" s="101" t="str">
        <f>IF(C724&gt;0,+VLOOKUP($C724,'STYLE NAMES'!$B:$AC,21,FALSE),"")</f>
        <v>Lavare in lavatrice a 30°C Ciclo delicato 
Stirare a bassa temperatura
Stirare al rovescio 
Non stirare su loghi o stampe 
Non candeggiare 
Non asciugare in asciugatrice</v>
      </c>
      <c r="AR724" s="101">
        <f>IF(D724&gt;0,+VLOOKUP($C724,'STYLE NAMES'!$B:$AC,22,FALSE),"")</f>
        <v>0</v>
      </c>
      <c r="AS724" s="101">
        <f>IF(E724&gt;0,+VLOOKUP($C724,'STYLE NAMES'!$B:$AC,23,FALSE),"")</f>
        <v>0</v>
      </c>
      <c r="AT724" s="101">
        <f>IF(F724&gt;0,+VLOOKUP($C724,'STYLE NAMES'!$B:$AC,24,FALSE),"")</f>
        <v>0</v>
      </c>
      <c r="AU724" s="101">
        <f>IF(G724&gt;0,+VLOOKUP($C724,'STYLE NAMES'!$B:$AC,25,FALSE),"")</f>
        <v>0</v>
      </c>
      <c r="AV724" s="101" t="str">
        <f>+VLOOKUP($S724,'CODE GENERATOR'!$P:$AM,15,FALSE)</f>
        <v>R.TOPWN_TTS0076_SUP0030ANTANT</v>
      </c>
      <c r="AW724" s="101" t="str">
        <f>+VLOOKUP($S724,'CODE GENERATOR'!$P:$AM,16,FALSE)</f>
        <v>R.TOPWN_TTS0076_SUP0030WHTWHT</v>
      </c>
      <c r="AX724" s="101" t="str">
        <f>+VLOOKUP($S724,'CODE GENERATOR'!$P:$AM,17,FALSE)</f>
        <v>R.TOPWN_TTS0076_SUP0030BLKBLK</v>
      </c>
      <c r="AY724" s="101" t="str">
        <f>+VLOOKUP($S724,'CODE GENERATOR'!$P:$AM,18,FALSE)</f>
        <v>R.TOPWN_BLY0048_SUP0017BEGBEG</v>
      </c>
      <c r="AZ724" s="101">
        <f>+VLOOKUP($S724,'CODE GENERATOR'!$P:$AM,19,FALSE)</f>
        <v>0</v>
      </c>
      <c r="BA724" s="101">
        <f>+VLOOKUP($S724,'CODE GENERATOR'!$P:$AM,20,FALSE)</f>
        <v>0</v>
      </c>
      <c r="BB724" s="101">
        <f>+VLOOKUP($S724,'CODE GENERATOR'!$P:$AM,21,FALSE)</f>
        <v>0</v>
      </c>
      <c r="BC724" s="101">
        <f>+VLOOKUP($S724,'CODE GENERATOR'!$P:$AM,22,FALSE)</f>
        <v>0</v>
      </c>
      <c r="BD724" s="101">
        <f>+VLOOKUP($S724,'CODE GENERATOR'!$P:$AM,23,FALSE)</f>
        <v>0</v>
      </c>
      <c r="BE724" s="101">
        <f>+VLOOKUP($S724,'CODE GENERATOR'!$P:$AM,24,FALSE)</f>
        <v>0</v>
      </c>
      <c r="BF724" s="101">
        <f>IF(C724&gt;0,+VLOOKUP(G724,'CATEGORY ID'!$A$1:$L$118,3,FALSE),"")</f>
        <v>30</v>
      </c>
      <c r="BG724" s="101">
        <f>IF(C724&gt;0,+VLOOKUP(H724,'CATEGORY ID'!$D$1:$L$118,3,FALSE),"")</f>
        <v>3</v>
      </c>
      <c r="BH724" s="101">
        <f>IF(C724&gt;0,+VLOOKUP((+H724&amp;I724),'CATEGORY ID'!$H$1:$I$121,2,FALSE),"")</f>
        <v>112</v>
      </c>
      <c r="BJ724" s="101">
        <f>IF(C724&gt;0,IF(COUNTIF('CATEGORY ID'!$K$1:$K$121,+H724&amp;K724) &gt; 0, +VLOOKUP(+H724&amp;K724,'CATEGORY ID'!$K$1:$L$121,2,FALSE),""),"")</f>
        <v>98</v>
      </c>
      <c r="BK724" s="101" t="str">
        <f>IF(C724&gt;0,IF(COUNTIF('CATEGORY ID'!$K$124:$K$165, +VLOOKUP(C724,'STYLE NAMES'!$B:$AE,30,FALSE)) &gt; 0, +VLOOKUP(VLOOKUP(C724,'STYLE NAMES'!$B:$AE,30,FALSE),'CATEGORY ID'!K:M,2,FALSE),""),"")</f>
        <v/>
      </c>
      <c r="BM724" s="101">
        <v>204</v>
      </c>
      <c r="BR724" s="101" t="str" cm="1">
        <f t="array" ref="BR724">IF(C724&gt;0,_xlfn.TEXTJOIN(";", TRUE,_xlfn.UNIQUE(_xlfn._xlws.FILTER(BF724:BQ724,(BF724:BQ724&gt;0)),TRUE,FALSE)),"")&amp;";"&amp;BS724</f>
        <v>30;3;112;98;204;</v>
      </c>
      <c r="BU724" s="106">
        <f>IF(C724&gt;0,+VLOOKUP($C724,'STYLE NAMES'!$B:$AC,26,FALSE),"")</f>
        <v>109.9</v>
      </c>
      <c r="BV724" s="106">
        <f>IF(C724&gt;0,+VLOOKUP($C724,'STYLE NAMES'!$B:$AC,27,FALSE),"")</f>
        <v>6040</v>
      </c>
      <c r="BW724" s="106">
        <f>IF(C724&gt;0,+VLOOKUP($C724,'STYLE NAMES'!$B:$AC,28,FALSE),"")</f>
        <v>126.38499999999999</v>
      </c>
      <c r="BY724"/>
      <c r="BZ724" s="101">
        <v>8</v>
      </c>
      <c r="CA724" s="137">
        <f t="shared" si="50"/>
        <v>1</v>
      </c>
      <c r="CB724" s="137" t="str">
        <f>+VLOOKUP(C724,'[2]STYLES &amp; MODELS MATRIX'!$A:$G,7,FALSE)</f>
        <v>AK</v>
      </c>
      <c r="CC724" s="137" t="str">
        <f>+VLOOKUP(C724,'[1]STYLES &amp; SIZE CHARTS'!$A:$H,8,FALSE)</f>
        <v>WB-L1</v>
      </c>
      <c r="CD724" s="137">
        <v>1</v>
      </c>
      <c r="CE724" s="205"/>
      <c r="CF724" s="141"/>
    </row>
    <row r="725" spans="1:84" s="101" customFormat="1" ht="12" customHeight="1" x14ac:dyDescent="0.2">
      <c r="A725" s="102">
        <f t="shared" si="48"/>
        <v>8683711007777</v>
      </c>
      <c r="B725" s="101" t="s">
        <v>984</v>
      </c>
      <c r="C725" s="101" t="s">
        <v>1866</v>
      </c>
      <c r="D725" s="101" t="s">
        <v>1903</v>
      </c>
      <c r="E725" s="203" t="s">
        <v>2453</v>
      </c>
      <c r="F725" s="101" t="s">
        <v>2438</v>
      </c>
      <c r="G725" s="101" t="str">
        <f>IF(C725&gt;0,+VLOOKUP($C725,'STYLE NAMES'!$B:$AC,4,FALSE),"")</f>
        <v>RIDER</v>
      </c>
      <c r="H725" s="101" t="str">
        <f>IF(C725&gt;0,+VLOOKUP($C725,'STYLE NAMES'!$B:$AC,5,FALSE),"")</f>
        <v>WOMEN</v>
      </c>
      <c r="I725" s="101" t="str">
        <f>IF(C725&gt;0,+VLOOKUP($C725,'STYLE NAMES'!$B:$AC,6,FALSE),"")</f>
        <v>BOTTOMS</v>
      </c>
      <c r="J725" s="101" t="str">
        <f>IF(C725&gt;0,+VLOOKUP($C725,'STYLE NAMES'!$B:$AC,7,FALSE),"")</f>
        <v>WOMEN</v>
      </c>
      <c r="K725" s="101" t="str">
        <f>IF(C725&gt;0,+VLOOKUP($C725,'STYLE NAMES'!$B:$AC,8,FALSE),"")</f>
        <v>LEGGINGS</v>
      </c>
      <c r="L725" s="101" t="str">
        <f>IF(E725&gt;0,+VLOOKUP($E725,'CODE GENERATOR'!$D:$T,3,FALSE),"")</f>
        <v>A</v>
      </c>
      <c r="M725" s="101" t="str">
        <f>IF(E725&gt;0,+VLOOKUP($E725,'CODE GENERATOR'!$D:$T,4,FALSE),"")</f>
        <v>TECH JERSEY</v>
      </c>
      <c r="N725" s="101" t="str">
        <f>IF(E725&gt;0,+VLOOKUP($E725,'CODE GENERATOR'!$D:$T,6,FALSE),"")</f>
        <v>NAVY</v>
      </c>
      <c r="O725" s="101" t="str">
        <f>IF(E725&gt;0,+VLOOKUP($E725,'CODE GENERATOR'!$D:$T,7,FALSE),"")</f>
        <v>NAVY</v>
      </c>
      <c r="P725" s="101" t="str">
        <f t="shared" si="49"/>
        <v>NAVY</v>
      </c>
      <c r="Q725" s="104" t="str">
        <f>IF(E725&gt;0,+VLOOKUP($E725,'CODE GENERATOR'!$D:$T,11,FALSE),"")</f>
        <v>R.BOTWN_LGN0069</v>
      </c>
      <c r="R725" s="104" t="str">
        <f>IF(E725&gt;0,+VLOOKUP($E725,'CODE GENERATOR'!$D:$T,12,FALSE),"")</f>
        <v>TJR0028NAVNAV</v>
      </c>
      <c r="S725" s="104" t="str">
        <f>IF(E725&gt;0,+VLOOKUP($E725,'CODE GENERATOR'!$D:$T,13,FALSE),"")</f>
        <v>R.BOTWN_LGN0069_TJR0028NAVNAV</v>
      </c>
      <c r="T725" s="104" t="str">
        <f t="shared" si="47"/>
        <v>R.BOTWN_LGN0069_TJR0028NAVNAV_XS / 34-36</v>
      </c>
      <c r="U725" s="105">
        <v>8683711007777</v>
      </c>
      <c r="V725" s="107" t="str" cm="1">
        <f t="array" ref="V725">_xlfn.TEXTJOIN(";", TRUE, _xlfn.UNIQUE(_xlfn._xlws.FILTER(P$3:P$10029, C$3:C$10029=C725)))</f>
        <v>BLACK;NAVY;DARK GRAY;GREEN;TAUPE</v>
      </c>
      <c r="W725" s="107" t="str" cm="1">
        <f t="array" ref="W725">_xlfn.TEXTJOIN(";", TRUE, _xlfn.UNIQUE(_xlfn._xlws.FILTER(F$3:F$10029, C$3:C$10029=C725)))</f>
        <v>XS / 34-36;S / 36-38;M / 38-40;L / 40-42;XL / 42-44</v>
      </c>
      <c r="X725" s="101" t="str">
        <f>IF(E725&gt;0,+VLOOKUP($E725,'CODE GENERATOR'!$D:$AC,19,FALSE),0)</f>
        <v>2507_G_cavalier_ghost_0007</v>
      </c>
      <c r="Y725" s="101" t="str">
        <f>IF(E725&gt;0,+VLOOKUP($E725,'CODE GENERATOR'!$D:$AC,20,FALSE),0)</f>
        <v>2507_G_cavalier_ghost_0008</v>
      </c>
      <c r="Z725" s="101" t="str">
        <f>IF(E725&gt;0,+VLOOKUP($E725,'CODE GENERATOR'!$D:$AC,21,FALSE),0)</f>
        <v>2507_W_3339</v>
      </c>
      <c r="AA725" s="101" t="str">
        <f>IF(E725&gt;0,+VLOOKUP($E725,'CODE GENERATOR'!$D:$AC,22,FALSE),0)</f>
        <v>2507_W_3353</v>
      </c>
      <c r="AB725" s="101" t="str">
        <f>IF(E725&gt;0,+VLOOKUP($E725,'CODE GENERATOR'!$D:$AC,23,FALSE),0)</f>
        <v>2507_W_3362</v>
      </c>
      <c r="AC725" s="101" t="str">
        <f>IF(E725&gt;0,+VLOOKUP($E725,'CODE GENERATOR'!$D:$AC,24,FALSE),0)</f>
        <v>2507_W_3371</v>
      </c>
      <c r="AD725" s="101" t="str">
        <f>IF(E725&gt;0,+VLOOKUP($E725,'CODE GENERATOR'!$D:$AC,25,FALSE),0)</f>
        <v>2507_VW_Web_79</v>
      </c>
      <c r="AE725" s="101" t="str">
        <f>IF(E725&gt;0,+VLOOKUP($E725,'CODE GENERATOR'!$D:$AC,26,FALSE),0)</f>
        <v>Cavaliers_Detay_36813</v>
      </c>
      <c r="AF725" s="149" t="str">
        <f>IF($C725&gt;0,$C725&amp;" "&amp;$P725&amp;" "&amp;+VLOOKUP($C725,'STYLE NAMES'!$B:$AC,10,FALSE),"""")</f>
        <v>ALLEGRA NAVY WOMEN'S FULL GRIP PRO LEGGINGS</v>
      </c>
      <c r="AG725" s="101" t="str">
        <f>"Enjoy our "&amp;(AF725)&amp;"; "&amp;IF(C725&gt;0,+VLOOKUP($C725,'STYLE NAMES'!$B:$AC,11,FALSE),"")</f>
        <v>Enjoy our ALLEGRA NAVY WOMEN'S FULL GRIP PRO LEGGINGS; MADE IN ITALY WITH PREMIUM ITALIAN FABRICS
Professional leggings in lurex microfibre, perfect wearability for all day activities. Side pockets and full grip applied for the best comfort.</v>
      </c>
      <c r="AH725" s="101" t="str">
        <f>IF(C725&gt;0,+VLOOKUP($C725,'STYLE NAMES'!$B:$AC,12,FALSE),"")</f>
        <v>*Italian Premium fabric
*Extra-soft and comfortable technical jersey
*4-way stretch fabric
*Breathable and Quick Dry
*Wrinkle-free and Easy Care
*Full Grip
Composition:
74% Micro PA /  26% Elasthane</v>
      </c>
      <c r="AI725" s="101" t="str">
        <f>IF(C725&gt;0,+VLOOKUP($C725,'STYLE NAMES'!$B:$AC,13,FALSE),"")</f>
        <v>Machine Wash at 30°C
Mild process
Iron at low temperature
Iron from REVERSE
Do NOT iron on logos or prints
Do not bleach
Do NOT Tumble Dry</v>
      </c>
      <c r="AJ725" s="149" t="str">
        <f>IF($C725&gt;0,$C725&amp;" "&amp;$P725&amp;" "&amp;+VLOOKUP($C725,'STYLE NAMES'!$B:$AC,14,FALSE),"""")</f>
        <v>ALLEGRA NAVY KADIN FULL GRIP PRO BİNİCİ TAYTI</v>
      </c>
      <c r="AK725" s="149" t="str">
        <f>"Cavalier SanMarco tarafından tasarlanan "&amp;(AJ725)&amp;"; "&amp;IF(C725&gt;0,+VLOOKUP($C725,'STYLE NAMES'!$B:$AC,15,FALSE),"")</f>
        <v>Cavalier SanMarco tarafından tasarlanan ALLEGRA NAVY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5" s="149" t="str">
        <f>IF(C725&gt;0,+VLOOKUP($C725,'STYLE NAMES'!$B:$AC,16,FALSE),"")</f>
        <v>*İtalyan Premium kumaş
*Ekstra yumuşak ve konforlu teknik jarse
*4 yönlü esneme özelliği
*Nefes alabilir ve hızlı kurur
*Kırışmaz ve kolay bakım
*Full Grip
Bileşimi:
%72 Mikro PA / %28 Elastan</v>
      </c>
      <c r="AM725" s="149" t="str">
        <f>IF(C725&gt;0,+VLOOKUP($C725,'STYLE NAMES'!$B:$AC,17,FALSE),"")</f>
        <v>Makinede 30°C' de Yıkayın
Hassas Yıkama
Ilık ütü yapın
Tersten ütüleyin
Logo ve baskıları ÜTÜLEMEYİN
Çamaşır suyu kullanmayın
Kurutma Makinesinde Kurutmayın</v>
      </c>
      <c r="AN725" s="149" t="str">
        <f>IF($C725&gt;0,$C725&amp;" "&amp;$P725&amp;" "&amp;+VLOOKUP($C725,'STYLE NAMES'!$B:$AC,18,FALSE),"""")</f>
        <v>ALLEGRA NAVY LEGGINGS FULL GRIP PRO DA DONNA</v>
      </c>
      <c r="AO725" s="101" t="str">
        <f>"Disegnato da Cavalier SanMarco "&amp;(AN725)&amp;"; "&amp;IF(C725&gt;0,+VLOOKUP($C725,'STYLE NAMES'!$B:$AC,19,FALSE),"")</f>
        <v>Disegnato da Cavalier SanMarco ALLEGRA NAVY LEGGINGS FULL GRIP PRO DA DONNA; PRODOTTO IN ITALIA CON TESSUTI ITALIANI DI ALTA QUALITÀ
Leggings realizzato in microfibra super elastico che garantisce perfetta vestibilità e durabilità nel tempo. Tasche al fianco e full grip applicato per il massimo comfort</v>
      </c>
      <c r="AP725" s="101" t="str">
        <f>IF(C725&gt;0,+VLOOKUP($C725,'STYLE NAMES'!$B:$AC,20,FALSE),"")</f>
        <v>*Tessuto premium italiano
*Jersey tecnico extra morbido e confortevole
*Tessuto elasticizzato in 4 direzioni
*Traspirante e ad asciugatura rapida
*Antipiega e facile da curare
*Full Grip
Composizione:
74% Micro PA / 26% Elastan</v>
      </c>
      <c r="AQ725" s="101" t="str">
        <f>IF(C725&gt;0,+VLOOKUP($C725,'STYLE NAMES'!$B:$AC,21,FALSE),"")</f>
        <v>Lavare in lavatrice a 30°C Ciclo delicato 
Stirare a bassa temperatura
Stirare al rovescio 
Non stirare su loghi o stampe 
Non candeggiare 
Non asciugare in asciugatrice</v>
      </c>
      <c r="AR725" s="101">
        <f>IF(D725&gt;0,+VLOOKUP($C725,'STYLE NAMES'!$B:$AC,22,FALSE),"")</f>
        <v>0</v>
      </c>
      <c r="AS725" s="101">
        <f>IF(E725&gt;0,+VLOOKUP($C725,'STYLE NAMES'!$B:$AC,23,FALSE),"")</f>
        <v>0</v>
      </c>
      <c r="AT725" s="101">
        <f>IF(F725&gt;0,+VLOOKUP($C725,'STYLE NAMES'!$B:$AC,24,FALSE),"")</f>
        <v>0</v>
      </c>
      <c r="AU725" s="101">
        <f>IF(G725&gt;0,+VLOOKUP($C725,'STYLE NAMES'!$B:$AC,25,FALSE),"")</f>
        <v>0</v>
      </c>
      <c r="AV725" s="101" t="str">
        <f>+VLOOKUP($S725,'CODE GENERATOR'!$P:$AM,15,FALSE)</f>
        <v>R.TOPWN_TTS0076_SUP0030WHTWHT</v>
      </c>
      <c r="AW725" s="101" t="str">
        <f>+VLOOKUP($S725,'CODE GENERATOR'!$P:$AM,16,FALSE)</f>
        <v>R.TOPWN_TTS0076_SUP0030ECRECR</v>
      </c>
      <c r="AX725" s="101">
        <f>+VLOOKUP($S725,'CODE GENERATOR'!$P:$AM,17,FALSE)</f>
        <v>0</v>
      </c>
      <c r="AY725" s="101">
        <f>+VLOOKUP($S725,'CODE GENERATOR'!$P:$AM,18,FALSE)</f>
        <v>0</v>
      </c>
      <c r="AZ725" s="101">
        <f>+VLOOKUP($S725,'CODE GENERATOR'!$P:$AM,19,FALSE)</f>
        <v>0</v>
      </c>
      <c r="BA725" s="101">
        <f>+VLOOKUP($S725,'CODE GENERATOR'!$P:$AM,20,FALSE)</f>
        <v>0</v>
      </c>
      <c r="BB725" s="101">
        <f>+VLOOKUP($S725,'CODE GENERATOR'!$P:$AM,21,FALSE)</f>
        <v>0</v>
      </c>
      <c r="BC725" s="101">
        <f>+VLOOKUP($S725,'CODE GENERATOR'!$P:$AM,22,FALSE)</f>
        <v>0</v>
      </c>
      <c r="BD725" s="101">
        <f>+VLOOKUP($S725,'CODE GENERATOR'!$P:$AM,23,FALSE)</f>
        <v>0</v>
      </c>
      <c r="BE725" s="101">
        <f>+VLOOKUP($S725,'CODE GENERATOR'!$P:$AM,24,FALSE)</f>
        <v>0</v>
      </c>
      <c r="BF725" s="101">
        <f>IF(C725&gt;0,+VLOOKUP(G725,'CATEGORY ID'!$A$1:$L$118,3,FALSE),"")</f>
        <v>30</v>
      </c>
      <c r="BG725" s="101">
        <f>IF(C725&gt;0,+VLOOKUP(H725,'CATEGORY ID'!$D$1:$L$118,3,FALSE),"")</f>
        <v>3</v>
      </c>
      <c r="BH725" s="101">
        <f>IF(C725&gt;0,+VLOOKUP((+H725&amp;I725),'CATEGORY ID'!$H$1:$I$121,2,FALSE),"")</f>
        <v>112</v>
      </c>
      <c r="BJ725" s="101">
        <f>IF(C725&gt;0,IF(COUNTIF('CATEGORY ID'!$K$1:$K$121,+H725&amp;K725) &gt; 0, +VLOOKUP(+H725&amp;K725,'CATEGORY ID'!$K$1:$L$121,2,FALSE),""),"")</f>
        <v>98</v>
      </c>
      <c r="BK725" s="101" t="str">
        <f>IF(C725&gt;0,IF(COUNTIF('CATEGORY ID'!$K$124:$K$165, +VLOOKUP(C725,'STYLE NAMES'!$B:$AE,30,FALSE)) &gt; 0, +VLOOKUP(VLOOKUP(C725,'STYLE NAMES'!$B:$AE,30,FALSE),'CATEGORY ID'!K:M,2,FALSE),""),"")</f>
        <v/>
      </c>
      <c r="BM725" s="101">
        <v>204</v>
      </c>
      <c r="BR725" s="101" t="str" cm="1">
        <f t="array" ref="BR725">IF(C725&gt;0,_xlfn.TEXTJOIN(";", TRUE,_xlfn.UNIQUE(_xlfn._xlws.FILTER(BF725:BQ725,(BF725:BQ725&gt;0)),TRUE,FALSE)),"")&amp;";"&amp;BS725</f>
        <v>30;3;112;98;204;</v>
      </c>
      <c r="BU725" s="106">
        <f>IF(C725&gt;0,+VLOOKUP($C725,'STYLE NAMES'!$B:$AC,26,FALSE),"")</f>
        <v>109.9</v>
      </c>
      <c r="BV725" s="106">
        <f>IF(C725&gt;0,+VLOOKUP($C725,'STYLE NAMES'!$B:$AC,27,FALSE),"")</f>
        <v>6040</v>
      </c>
      <c r="BW725" s="106">
        <f>IF(C725&gt;0,+VLOOKUP($C725,'STYLE NAMES'!$B:$AC,28,FALSE),"")</f>
        <v>126.38499999999999</v>
      </c>
      <c r="BY725"/>
      <c r="BZ725" s="101">
        <v>0</v>
      </c>
      <c r="CA725" s="137">
        <f t="shared" si="50"/>
        <v>1</v>
      </c>
      <c r="CB725" s="137" t="str">
        <f>+VLOOKUP(C725,'[2]STYLES &amp; MODELS MATRIX'!$A:$G,7,FALSE)</f>
        <v>AK</v>
      </c>
      <c r="CC725" s="137" t="str">
        <f>+VLOOKUP(C725,'[1]STYLES &amp; SIZE CHARTS'!$A:$H,8,FALSE)</f>
        <v>WB-L1</v>
      </c>
      <c r="CD725" s="137">
        <v>1</v>
      </c>
      <c r="CE725" s="205"/>
      <c r="CF725" s="141"/>
    </row>
    <row r="726" spans="1:84" s="101" customFormat="1" ht="12" customHeight="1" x14ac:dyDescent="0.2">
      <c r="A726" s="102">
        <f t="shared" si="48"/>
        <v>8683711007784</v>
      </c>
      <c r="B726" s="101" t="s">
        <v>984</v>
      </c>
      <c r="C726" s="101" t="s">
        <v>1866</v>
      </c>
      <c r="D726" s="101" t="s">
        <v>1903</v>
      </c>
      <c r="E726" s="203" t="s">
        <v>2453</v>
      </c>
      <c r="F726" s="101" t="s">
        <v>2439</v>
      </c>
      <c r="G726" s="101" t="str">
        <f>IF(C726&gt;0,+VLOOKUP($C726,'STYLE NAMES'!$B:$AC,4,FALSE),"")</f>
        <v>RIDER</v>
      </c>
      <c r="H726" s="101" t="str">
        <f>IF(C726&gt;0,+VLOOKUP($C726,'STYLE NAMES'!$B:$AC,5,FALSE),"")</f>
        <v>WOMEN</v>
      </c>
      <c r="I726" s="101" t="str">
        <f>IF(C726&gt;0,+VLOOKUP($C726,'STYLE NAMES'!$B:$AC,6,FALSE),"")</f>
        <v>BOTTOMS</v>
      </c>
      <c r="J726" s="101" t="str">
        <f>IF(C726&gt;0,+VLOOKUP($C726,'STYLE NAMES'!$B:$AC,7,FALSE),"")</f>
        <v>WOMEN</v>
      </c>
      <c r="K726" s="101" t="str">
        <f>IF(C726&gt;0,+VLOOKUP($C726,'STYLE NAMES'!$B:$AC,8,FALSE),"")</f>
        <v>LEGGINGS</v>
      </c>
      <c r="L726" s="101" t="str">
        <f>IF(E726&gt;0,+VLOOKUP($E726,'CODE GENERATOR'!$D:$T,3,FALSE),"")</f>
        <v>A</v>
      </c>
      <c r="M726" s="101" t="str">
        <f>IF(E726&gt;0,+VLOOKUP($E726,'CODE GENERATOR'!$D:$T,4,FALSE),"")</f>
        <v>TECH JERSEY</v>
      </c>
      <c r="N726" s="101" t="str">
        <f>IF(E726&gt;0,+VLOOKUP($E726,'CODE GENERATOR'!$D:$T,6,FALSE),"")</f>
        <v>NAVY</v>
      </c>
      <c r="O726" s="101" t="str">
        <f>IF(E726&gt;0,+VLOOKUP($E726,'CODE GENERATOR'!$D:$T,7,FALSE),"")</f>
        <v>NAVY</v>
      </c>
      <c r="P726" s="101" t="str">
        <f t="shared" si="49"/>
        <v>NAVY</v>
      </c>
      <c r="Q726" s="104" t="str">
        <f>IF(E726&gt;0,+VLOOKUP($E726,'CODE GENERATOR'!$D:$T,11,FALSE),"")</f>
        <v>R.BOTWN_LGN0069</v>
      </c>
      <c r="R726" s="104" t="str">
        <f>IF(E726&gt;0,+VLOOKUP($E726,'CODE GENERATOR'!$D:$T,12,FALSE),"")</f>
        <v>TJR0028NAVNAV</v>
      </c>
      <c r="S726" s="104" t="str">
        <f>IF(E726&gt;0,+VLOOKUP($E726,'CODE GENERATOR'!$D:$T,13,FALSE),"")</f>
        <v>R.BOTWN_LGN0069_TJR0028NAVNAV</v>
      </c>
      <c r="T726" s="104" t="str">
        <f t="shared" si="47"/>
        <v>R.BOTWN_LGN0069_TJR0028NAVNAV_S / 36-38</v>
      </c>
      <c r="U726" s="105">
        <v>8683711007784</v>
      </c>
      <c r="V726" s="107" t="str" cm="1">
        <f t="array" ref="V726">_xlfn.TEXTJOIN(";", TRUE, _xlfn.UNIQUE(_xlfn._xlws.FILTER(P$3:P$10029, C$3:C$10029=C726)))</f>
        <v>BLACK;NAVY;DARK GRAY;GREEN;TAUPE</v>
      </c>
      <c r="W726" s="107" t="str" cm="1">
        <f t="array" ref="W726">_xlfn.TEXTJOIN(";", TRUE, _xlfn.UNIQUE(_xlfn._xlws.FILTER(F$3:F$10029, C$3:C$10029=C726)))</f>
        <v>XS / 34-36;S / 36-38;M / 38-40;L / 40-42;XL / 42-44</v>
      </c>
      <c r="X726" s="101" t="str">
        <f>IF(E726&gt;0,+VLOOKUP($E726,'CODE GENERATOR'!$D:$AC,19,FALSE),0)</f>
        <v>2507_G_cavalier_ghost_0007</v>
      </c>
      <c r="Y726" s="101" t="str">
        <f>IF(E726&gt;0,+VLOOKUP($E726,'CODE GENERATOR'!$D:$AC,20,FALSE),0)</f>
        <v>2507_G_cavalier_ghost_0008</v>
      </c>
      <c r="Z726" s="101" t="str">
        <f>IF(E726&gt;0,+VLOOKUP($E726,'CODE GENERATOR'!$D:$AC,21,FALSE),0)</f>
        <v>2507_W_3339</v>
      </c>
      <c r="AA726" s="101" t="str">
        <f>IF(E726&gt;0,+VLOOKUP($E726,'CODE GENERATOR'!$D:$AC,22,FALSE),0)</f>
        <v>2507_W_3353</v>
      </c>
      <c r="AB726" s="101" t="str">
        <f>IF(E726&gt;0,+VLOOKUP($E726,'CODE GENERATOR'!$D:$AC,23,FALSE),0)</f>
        <v>2507_W_3362</v>
      </c>
      <c r="AC726" s="101" t="str">
        <f>IF(E726&gt;0,+VLOOKUP($E726,'CODE GENERATOR'!$D:$AC,24,FALSE),0)</f>
        <v>2507_W_3371</v>
      </c>
      <c r="AD726" s="101" t="str">
        <f>IF(E726&gt;0,+VLOOKUP($E726,'CODE GENERATOR'!$D:$AC,25,FALSE),0)</f>
        <v>2507_VW_Web_79</v>
      </c>
      <c r="AE726" s="101" t="str">
        <f>IF(E726&gt;0,+VLOOKUP($E726,'CODE GENERATOR'!$D:$AC,26,FALSE),0)</f>
        <v>Cavaliers_Detay_36813</v>
      </c>
      <c r="AF726" s="149" t="str">
        <f>IF($C726&gt;0,$C726&amp;" "&amp;$P726&amp;" "&amp;+VLOOKUP($C726,'STYLE NAMES'!$B:$AC,10,FALSE),"""")</f>
        <v>ALLEGRA NAVY WOMEN'S FULL GRIP PRO LEGGINGS</v>
      </c>
      <c r="AG726" s="101" t="str">
        <f>"Enjoy our "&amp;(AF726)&amp;"; "&amp;IF(C726&gt;0,+VLOOKUP($C726,'STYLE NAMES'!$B:$AC,11,FALSE),"")</f>
        <v>Enjoy our ALLEGRA NAVY WOMEN'S FULL GRIP PRO LEGGINGS; MADE IN ITALY WITH PREMIUM ITALIAN FABRICS
Professional leggings in lurex microfibre, perfect wearability for all day activities. Side pockets and full grip applied for the best comfort.</v>
      </c>
      <c r="AH726" s="101" t="str">
        <f>IF(C726&gt;0,+VLOOKUP($C726,'STYLE NAMES'!$B:$AC,12,FALSE),"")</f>
        <v>*Italian Premium fabric
*Extra-soft and comfortable technical jersey
*4-way stretch fabric
*Breathable and Quick Dry
*Wrinkle-free and Easy Care
*Full Grip
Composition:
74% Micro PA /  26% Elasthane</v>
      </c>
      <c r="AI726" s="101" t="str">
        <f>IF(C726&gt;0,+VLOOKUP($C726,'STYLE NAMES'!$B:$AC,13,FALSE),"")</f>
        <v>Machine Wash at 30°C
Mild process
Iron at low temperature
Iron from REVERSE
Do NOT iron on logos or prints
Do not bleach
Do NOT Tumble Dry</v>
      </c>
      <c r="AJ726" s="149" t="str">
        <f>IF($C726&gt;0,$C726&amp;" "&amp;$P726&amp;" "&amp;+VLOOKUP($C726,'STYLE NAMES'!$B:$AC,14,FALSE),"""")</f>
        <v>ALLEGRA NAVY KADIN FULL GRIP PRO BİNİCİ TAYTI</v>
      </c>
      <c r="AK726" s="149" t="str">
        <f>"Cavalier SanMarco tarafından tasarlanan "&amp;(AJ726)&amp;"; "&amp;IF(C726&gt;0,+VLOOKUP($C726,'STYLE NAMES'!$B:$AC,15,FALSE),"")</f>
        <v>Cavalier SanMarco tarafından tasarlanan ALLEGRA NAVY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6" s="149" t="str">
        <f>IF(C726&gt;0,+VLOOKUP($C726,'STYLE NAMES'!$B:$AC,16,FALSE),"")</f>
        <v>*İtalyan Premium kumaş
*Ekstra yumuşak ve konforlu teknik jarse
*4 yönlü esneme özelliği
*Nefes alabilir ve hızlı kurur
*Kırışmaz ve kolay bakım
*Full Grip
Bileşimi:
%72 Mikro PA / %28 Elastan</v>
      </c>
      <c r="AM726" s="149" t="str">
        <f>IF(C726&gt;0,+VLOOKUP($C726,'STYLE NAMES'!$B:$AC,17,FALSE),"")</f>
        <v>Makinede 30°C' de Yıkayın
Hassas Yıkama
Ilık ütü yapın
Tersten ütüleyin
Logo ve baskıları ÜTÜLEMEYİN
Çamaşır suyu kullanmayın
Kurutma Makinesinde Kurutmayın</v>
      </c>
      <c r="AN726" s="149" t="str">
        <f>IF($C726&gt;0,$C726&amp;" "&amp;$P726&amp;" "&amp;+VLOOKUP($C726,'STYLE NAMES'!$B:$AC,18,FALSE),"""")</f>
        <v>ALLEGRA NAVY LEGGINGS FULL GRIP PRO DA DONNA</v>
      </c>
      <c r="AO726" s="101" t="str">
        <f>"Disegnato da Cavalier SanMarco "&amp;(AN726)&amp;"; "&amp;IF(C726&gt;0,+VLOOKUP($C726,'STYLE NAMES'!$B:$AC,19,FALSE),"")</f>
        <v>Disegnato da Cavalier SanMarco ALLEGRA NAVY LEGGINGS FULL GRIP PRO DA DONNA; PRODOTTO IN ITALIA CON TESSUTI ITALIANI DI ALTA QUALITÀ
Leggings realizzato in microfibra super elastico che garantisce perfetta vestibilità e durabilità nel tempo. Tasche al fianco e full grip applicato per il massimo comfort</v>
      </c>
      <c r="AP726" s="101" t="str">
        <f>IF(C726&gt;0,+VLOOKUP($C726,'STYLE NAMES'!$B:$AC,20,FALSE),"")</f>
        <v>*Tessuto premium italiano
*Jersey tecnico extra morbido e confortevole
*Tessuto elasticizzato in 4 direzioni
*Traspirante e ad asciugatura rapida
*Antipiega e facile da curare
*Full Grip
Composizione:
74% Micro PA / 26% Elastan</v>
      </c>
      <c r="AQ726" s="101" t="str">
        <f>IF(C726&gt;0,+VLOOKUP($C726,'STYLE NAMES'!$B:$AC,21,FALSE),"")</f>
        <v>Lavare in lavatrice a 30°C Ciclo delicato 
Stirare a bassa temperatura
Stirare al rovescio 
Non stirare su loghi o stampe 
Non candeggiare 
Non asciugare in asciugatrice</v>
      </c>
      <c r="AR726" s="101">
        <f>IF(D726&gt;0,+VLOOKUP($C726,'STYLE NAMES'!$B:$AC,22,FALSE),"")</f>
        <v>0</v>
      </c>
      <c r="AS726" s="101">
        <f>IF(E726&gt;0,+VLOOKUP($C726,'STYLE NAMES'!$B:$AC,23,FALSE),"")</f>
        <v>0</v>
      </c>
      <c r="AT726" s="101">
        <f>IF(F726&gt;0,+VLOOKUP($C726,'STYLE NAMES'!$B:$AC,24,FALSE),"")</f>
        <v>0</v>
      </c>
      <c r="AU726" s="101">
        <f>IF(G726&gt;0,+VLOOKUP($C726,'STYLE NAMES'!$B:$AC,25,FALSE),"")</f>
        <v>0</v>
      </c>
      <c r="AV726" s="101" t="str">
        <f>+VLOOKUP($S726,'CODE GENERATOR'!$P:$AM,15,FALSE)</f>
        <v>R.TOPWN_TTS0076_SUP0030WHTWHT</v>
      </c>
      <c r="AW726" s="101" t="str">
        <f>+VLOOKUP($S726,'CODE GENERATOR'!$P:$AM,16,FALSE)</f>
        <v>R.TOPWN_TTS0076_SUP0030ECRECR</v>
      </c>
      <c r="AX726" s="101">
        <f>+VLOOKUP($S726,'CODE GENERATOR'!$P:$AM,17,FALSE)</f>
        <v>0</v>
      </c>
      <c r="AY726" s="101">
        <f>+VLOOKUP($S726,'CODE GENERATOR'!$P:$AM,18,FALSE)</f>
        <v>0</v>
      </c>
      <c r="AZ726" s="101">
        <f>+VLOOKUP($S726,'CODE GENERATOR'!$P:$AM,19,FALSE)</f>
        <v>0</v>
      </c>
      <c r="BA726" s="101">
        <f>+VLOOKUP($S726,'CODE GENERATOR'!$P:$AM,20,FALSE)</f>
        <v>0</v>
      </c>
      <c r="BB726" s="101">
        <f>+VLOOKUP($S726,'CODE GENERATOR'!$P:$AM,21,FALSE)</f>
        <v>0</v>
      </c>
      <c r="BC726" s="101">
        <f>+VLOOKUP($S726,'CODE GENERATOR'!$P:$AM,22,FALSE)</f>
        <v>0</v>
      </c>
      <c r="BD726" s="101">
        <f>+VLOOKUP($S726,'CODE GENERATOR'!$P:$AM,23,FALSE)</f>
        <v>0</v>
      </c>
      <c r="BE726" s="101">
        <f>+VLOOKUP($S726,'CODE GENERATOR'!$P:$AM,24,FALSE)</f>
        <v>0</v>
      </c>
      <c r="BF726" s="101">
        <f>IF(C726&gt;0,+VLOOKUP(G726,'CATEGORY ID'!$A$1:$L$118,3,FALSE),"")</f>
        <v>30</v>
      </c>
      <c r="BG726" s="101">
        <f>IF(C726&gt;0,+VLOOKUP(H726,'CATEGORY ID'!$D$1:$L$118,3,FALSE),"")</f>
        <v>3</v>
      </c>
      <c r="BH726" s="101">
        <f>IF(C726&gt;0,+VLOOKUP((+H726&amp;I726),'CATEGORY ID'!$H$1:$I$121,2,FALSE),"")</f>
        <v>112</v>
      </c>
      <c r="BJ726" s="101">
        <f>IF(C726&gt;0,IF(COUNTIF('CATEGORY ID'!$K$1:$K$121,+H726&amp;K726) &gt; 0, +VLOOKUP(+H726&amp;K726,'CATEGORY ID'!$K$1:$L$121,2,FALSE),""),"")</f>
        <v>98</v>
      </c>
      <c r="BK726" s="101" t="str">
        <f>IF(C726&gt;0,IF(COUNTIF('CATEGORY ID'!$K$124:$K$165, +VLOOKUP(C726,'STYLE NAMES'!$B:$AE,30,FALSE)) &gt; 0, +VLOOKUP(VLOOKUP(C726,'STYLE NAMES'!$B:$AE,30,FALSE),'CATEGORY ID'!K:M,2,FALSE),""),"")</f>
        <v/>
      </c>
      <c r="BM726" s="101">
        <v>204</v>
      </c>
      <c r="BR726" s="101" t="str" cm="1">
        <f t="array" ref="BR726">IF(C726&gt;0,_xlfn.TEXTJOIN(";", TRUE,_xlfn.UNIQUE(_xlfn._xlws.FILTER(BF726:BQ726,(BF726:BQ726&gt;0)),TRUE,FALSE)),"")&amp;";"&amp;BS726</f>
        <v>30;3;112;98;204;</v>
      </c>
      <c r="BU726" s="106">
        <f>IF(C726&gt;0,+VLOOKUP($C726,'STYLE NAMES'!$B:$AC,26,FALSE),"")</f>
        <v>109.9</v>
      </c>
      <c r="BV726" s="106">
        <f>IF(C726&gt;0,+VLOOKUP($C726,'STYLE NAMES'!$B:$AC,27,FALSE),"")</f>
        <v>6040</v>
      </c>
      <c r="BW726" s="106">
        <f>IF(C726&gt;0,+VLOOKUP($C726,'STYLE NAMES'!$B:$AC,28,FALSE),"")</f>
        <v>126.38499999999999</v>
      </c>
      <c r="BY726"/>
      <c r="BZ726" s="101">
        <v>0</v>
      </c>
      <c r="CA726" s="137">
        <f t="shared" si="50"/>
        <v>1</v>
      </c>
      <c r="CB726" s="137" t="str">
        <f>+VLOOKUP(C726,'[2]STYLES &amp; MODELS MATRIX'!$A:$G,7,FALSE)</f>
        <v>AK</v>
      </c>
      <c r="CC726" s="137" t="str">
        <f>+VLOOKUP(C726,'[1]STYLES &amp; SIZE CHARTS'!$A:$H,8,FALSE)</f>
        <v>WB-L1</v>
      </c>
      <c r="CD726" s="137">
        <v>1</v>
      </c>
      <c r="CE726" s="205"/>
      <c r="CF726" s="141"/>
    </row>
    <row r="727" spans="1:84" s="101" customFormat="1" ht="12" customHeight="1" x14ac:dyDescent="0.2">
      <c r="A727" s="102">
        <f t="shared" si="48"/>
        <v>8683711007791</v>
      </c>
      <c r="B727" s="101" t="s">
        <v>984</v>
      </c>
      <c r="C727" s="101" t="s">
        <v>1866</v>
      </c>
      <c r="D727" s="101" t="s">
        <v>1903</v>
      </c>
      <c r="E727" s="203" t="s">
        <v>2453</v>
      </c>
      <c r="F727" s="101" t="s">
        <v>2440</v>
      </c>
      <c r="G727" s="101" t="str">
        <f>IF(C727&gt;0,+VLOOKUP($C727,'STYLE NAMES'!$B:$AC,4,FALSE),"")</f>
        <v>RIDER</v>
      </c>
      <c r="H727" s="101" t="str">
        <f>IF(C727&gt;0,+VLOOKUP($C727,'STYLE NAMES'!$B:$AC,5,FALSE),"")</f>
        <v>WOMEN</v>
      </c>
      <c r="I727" s="101" t="str">
        <f>IF(C727&gt;0,+VLOOKUP($C727,'STYLE NAMES'!$B:$AC,6,FALSE),"")</f>
        <v>BOTTOMS</v>
      </c>
      <c r="J727" s="101" t="str">
        <f>IF(C727&gt;0,+VLOOKUP($C727,'STYLE NAMES'!$B:$AC,7,FALSE),"")</f>
        <v>WOMEN</v>
      </c>
      <c r="K727" s="101" t="str">
        <f>IF(C727&gt;0,+VLOOKUP($C727,'STYLE NAMES'!$B:$AC,8,FALSE),"")</f>
        <v>LEGGINGS</v>
      </c>
      <c r="L727" s="101" t="str">
        <f>IF(E727&gt;0,+VLOOKUP($E727,'CODE GENERATOR'!$D:$T,3,FALSE),"")</f>
        <v>A</v>
      </c>
      <c r="M727" s="101" t="str">
        <f>IF(E727&gt;0,+VLOOKUP($E727,'CODE GENERATOR'!$D:$T,4,FALSE),"")</f>
        <v>TECH JERSEY</v>
      </c>
      <c r="N727" s="101" t="str">
        <f>IF(E727&gt;0,+VLOOKUP($E727,'CODE GENERATOR'!$D:$T,6,FALSE),"")</f>
        <v>NAVY</v>
      </c>
      <c r="O727" s="101" t="str">
        <f>IF(E727&gt;0,+VLOOKUP($E727,'CODE GENERATOR'!$D:$T,7,FALSE),"")</f>
        <v>NAVY</v>
      </c>
      <c r="P727" s="101" t="str">
        <f t="shared" si="49"/>
        <v>NAVY</v>
      </c>
      <c r="Q727" s="104" t="str">
        <f>IF(E727&gt;0,+VLOOKUP($E727,'CODE GENERATOR'!$D:$T,11,FALSE),"")</f>
        <v>R.BOTWN_LGN0069</v>
      </c>
      <c r="R727" s="104" t="str">
        <f>IF(E727&gt;0,+VLOOKUP($E727,'CODE GENERATOR'!$D:$T,12,FALSE),"")</f>
        <v>TJR0028NAVNAV</v>
      </c>
      <c r="S727" s="104" t="str">
        <f>IF(E727&gt;0,+VLOOKUP($E727,'CODE GENERATOR'!$D:$T,13,FALSE),"")</f>
        <v>R.BOTWN_LGN0069_TJR0028NAVNAV</v>
      </c>
      <c r="T727" s="104" t="str">
        <f t="shared" si="47"/>
        <v>R.BOTWN_LGN0069_TJR0028NAVNAV_M / 38-40</v>
      </c>
      <c r="U727" s="105">
        <v>8683711007791</v>
      </c>
      <c r="V727" s="107" t="str" cm="1">
        <f t="array" ref="V727">_xlfn.TEXTJOIN(";", TRUE, _xlfn.UNIQUE(_xlfn._xlws.FILTER(P$3:P$10029, C$3:C$10029=C727)))</f>
        <v>BLACK;NAVY;DARK GRAY;GREEN;TAUPE</v>
      </c>
      <c r="W727" s="107" t="str" cm="1">
        <f t="array" ref="W727">_xlfn.TEXTJOIN(";", TRUE, _xlfn.UNIQUE(_xlfn._xlws.FILTER(F$3:F$10029, C$3:C$10029=C727)))</f>
        <v>XS / 34-36;S / 36-38;M / 38-40;L / 40-42;XL / 42-44</v>
      </c>
      <c r="X727" s="101" t="str">
        <f>IF(E727&gt;0,+VLOOKUP($E727,'CODE GENERATOR'!$D:$AC,19,FALSE),0)</f>
        <v>2507_G_cavalier_ghost_0007</v>
      </c>
      <c r="Y727" s="101" t="str">
        <f>IF(E727&gt;0,+VLOOKUP($E727,'CODE GENERATOR'!$D:$AC,20,FALSE),0)</f>
        <v>2507_G_cavalier_ghost_0008</v>
      </c>
      <c r="Z727" s="101" t="str">
        <f>IF(E727&gt;0,+VLOOKUP($E727,'CODE GENERATOR'!$D:$AC,21,FALSE),0)</f>
        <v>2507_W_3339</v>
      </c>
      <c r="AA727" s="101" t="str">
        <f>IF(E727&gt;0,+VLOOKUP($E727,'CODE GENERATOR'!$D:$AC,22,FALSE),0)</f>
        <v>2507_W_3353</v>
      </c>
      <c r="AB727" s="101" t="str">
        <f>IF(E727&gt;0,+VLOOKUP($E727,'CODE GENERATOR'!$D:$AC,23,FALSE),0)</f>
        <v>2507_W_3362</v>
      </c>
      <c r="AC727" s="101" t="str">
        <f>IF(E727&gt;0,+VLOOKUP($E727,'CODE GENERATOR'!$D:$AC,24,FALSE),0)</f>
        <v>2507_W_3371</v>
      </c>
      <c r="AD727" s="101" t="str">
        <f>IF(E727&gt;0,+VLOOKUP($E727,'CODE GENERATOR'!$D:$AC,25,FALSE),0)</f>
        <v>2507_VW_Web_79</v>
      </c>
      <c r="AE727" s="101" t="str">
        <f>IF(E727&gt;0,+VLOOKUP($E727,'CODE GENERATOR'!$D:$AC,26,FALSE),0)</f>
        <v>Cavaliers_Detay_36813</v>
      </c>
      <c r="AF727" s="149" t="str">
        <f>IF($C727&gt;0,$C727&amp;" "&amp;$P727&amp;" "&amp;+VLOOKUP($C727,'STYLE NAMES'!$B:$AC,10,FALSE),"""")</f>
        <v>ALLEGRA NAVY WOMEN'S FULL GRIP PRO LEGGINGS</v>
      </c>
      <c r="AG727" s="101" t="str">
        <f>"Enjoy our "&amp;(AF727)&amp;"; "&amp;IF(C727&gt;0,+VLOOKUP($C727,'STYLE NAMES'!$B:$AC,11,FALSE),"")</f>
        <v>Enjoy our ALLEGRA NAVY WOMEN'S FULL GRIP PRO LEGGINGS; MADE IN ITALY WITH PREMIUM ITALIAN FABRICS
Professional leggings in lurex microfibre, perfect wearability for all day activities. Side pockets and full grip applied for the best comfort.</v>
      </c>
      <c r="AH727" s="101" t="str">
        <f>IF(C727&gt;0,+VLOOKUP($C727,'STYLE NAMES'!$B:$AC,12,FALSE),"")</f>
        <v>*Italian Premium fabric
*Extra-soft and comfortable technical jersey
*4-way stretch fabric
*Breathable and Quick Dry
*Wrinkle-free and Easy Care
*Full Grip
Composition:
74% Micro PA /  26% Elasthane</v>
      </c>
      <c r="AI727" s="101" t="str">
        <f>IF(C727&gt;0,+VLOOKUP($C727,'STYLE NAMES'!$B:$AC,13,FALSE),"")</f>
        <v>Machine Wash at 30°C
Mild process
Iron at low temperature
Iron from REVERSE
Do NOT iron on logos or prints
Do not bleach
Do NOT Tumble Dry</v>
      </c>
      <c r="AJ727" s="149" t="str">
        <f>IF($C727&gt;0,$C727&amp;" "&amp;$P727&amp;" "&amp;+VLOOKUP($C727,'STYLE NAMES'!$B:$AC,14,FALSE),"""")</f>
        <v>ALLEGRA NAVY KADIN FULL GRIP PRO BİNİCİ TAYTI</v>
      </c>
      <c r="AK727" s="149" t="str">
        <f>"Cavalier SanMarco tarafından tasarlanan "&amp;(AJ727)&amp;"; "&amp;IF(C727&gt;0,+VLOOKUP($C727,'STYLE NAMES'!$B:$AC,15,FALSE),"")</f>
        <v>Cavalier SanMarco tarafından tasarlanan ALLEGRA NAVY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7" s="149" t="str">
        <f>IF(C727&gt;0,+VLOOKUP($C727,'STYLE NAMES'!$B:$AC,16,FALSE),"")</f>
        <v>*İtalyan Premium kumaş
*Ekstra yumuşak ve konforlu teknik jarse
*4 yönlü esneme özelliği
*Nefes alabilir ve hızlı kurur
*Kırışmaz ve kolay bakım
*Full Grip
Bileşimi:
%72 Mikro PA / %28 Elastan</v>
      </c>
      <c r="AM727" s="149" t="str">
        <f>IF(C727&gt;0,+VLOOKUP($C727,'STYLE NAMES'!$B:$AC,17,FALSE),"")</f>
        <v>Makinede 30°C' de Yıkayın
Hassas Yıkama
Ilık ütü yapın
Tersten ütüleyin
Logo ve baskıları ÜTÜLEMEYİN
Çamaşır suyu kullanmayın
Kurutma Makinesinde Kurutmayın</v>
      </c>
      <c r="AN727" s="149" t="str">
        <f>IF($C727&gt;0,$C727&amp;" "&amp;$P727&amp;" "&amp;+VLOOKUP($C727,'STYLE NAMES'!$B:$AC,18,FALSE),"""")</f>
        <v>ALLEGRA NAVY LEGGINGS FULL GRIP PRO DA DONNA</v>
      </c>
      <c r="AO727" s="101" t="str">
        <f>"Disegnato da Cavalier SanMarco "&amp;(AN727)&amp;"; "&amp;IF(C727&gt;0,+VLOOKUP($C727,'STYLE NAMES'!$B:$AC,19,FALSE),"")</f>
        <v>Disegnato da Cavalier SanMarco ALLEGRA NAVY LEGGINGS FULL GRIP PRO DA DONNA; PRODOTTO IN ITALIA CON TESSUTI ITALIANI DI ALTA QUALITÀ
Leggings realizzato in microfibra super elastico che garantisce perfetta vestibilità e durabilità nel tempo. Tasche al fianco e full grip applicato per il massimo comfort</v>
      </c>
      <c r="AP727" s="101" t="str">
        <f>IF(C727&gt;0,+VLOOKUP($C727,'STYLE NAMES'!$B:$AC,20,FALSE),"")</f>
        <v>*Tessuto premium italiano
*Jersey tecnico extra morbido e confortevole
*Tessuto elasticizzato in 4 direzioni
*Traspirante e ad asciugatura rapida
*Antipiega e facile da curare
*Full Grip
Composizione:
74% Micro PA / 26% Elastan</v>
      </c>
      <c r="AQ727" s="101" t="str">
        <f>IF(C727&gt;0,+VLOOKUP($C727,'STYLE NAMES'!$B:$AC,21,FALSE),"")</f>
        <v>Lavare in lavatrice a 30°C Ciclo delicato 
Stirare a bassa temperatura
Stirare al rovescio 
Non stirare su loghi o stampe 
Non candeggiare 
Non asciugare in asciugatrice</v>
      </c>
      <c r="AR727" s="101">
        <f>IF(D727&gt;0,+VLOOKUP($C727,'STYLE NAMES'!$B:$AC,22,FALSE),"")</f>
        <v>0</v>
      </c>
      <c r="AS727" s="101">
        <f>IF(E727&gt;0,+VLOOKUP($C727,'STYLE NAMES'!$B:$AC,23,FALSE),"")</f>
        <v>0</v>
      </c>
      <c r="AT727" s="101">
        <f>IF(F727&gt;0,+VLOOKUP($C727,'STYLE NAMES'!$B:$AC,24,FALSE),"")</f>
        <v>0</v>
      </c>
      <c r="AU727" s="101">
        <f>IF(G727&gt;0,+VLOOKUP($C727,'STYLE NAMES'!$B:$AC,25,FALSE),"")</f>
        <v>0</v>
      </c>
      <c r="AV727" s="101" t="str">
        <f>+VLOOKUP($S727,'CODE GENERATOR'!$P:$AM,15,FALSE)</f>
        <v>R.TOPWN_TTS0076_SUP0030WHTWHT</v>
      </c>
      <c r="AW727" s="101" t="str">
        <f>+VLOOKUP($S727,'CODE GENERATOR'!$P:$AM,16,FALSE)</f>
        <v>R.TOPWN_TTS0076_SUP0030ECRECR</v>
      </c>
      <c r="AX727" s="101">
        <f>+VLOOKUP($S727,'CODE GENERATOR'!$P:$AM,17,FALSE)</f>
        <v>0</v>
      </c>
      <c r="AY727" s="101">
        <f>+VLOOKUP($S727,'CODE GENERATOR'!$P:$AM,18,FALSE)</f>
        <v>0</v>
      </c>
      <c r="AZ727" s="101">
        <f>+VLOOKUP($S727,'CODE GENERATOR'!$P:$AM,19,FALSE)</f>
        <v>0</v>
      </c>
      <c r="BA727" s="101">
        <f>+VLOOKUP($S727,'CODE GENERATOR'!$P:$AM,20,FALSE)</f>
        <v>0</v>
      </c>
      <c r="BB727" s="101">
        <f>+VLOOKUP($S727,'CODE GENERATOR'!$P:$AM,21,FALSE)</f>
        <v>0</v>
      </c>
      <c r="BC727" s="101">
        <f>+VLOOKUP($S727,'CODE GENERATOR'!$P:$AM,22,FALSE)</f>
        <v>0</v>
      </c>
      <c r="BD727" s="101">
        <f>+VLOOKUP($S727,'CODE GENERATOR'!$P:$AM,23,FALSE)</f>
        <v>0</v>
      </c>
      <c r="BE727" s="101">
        <f>+VLOOKUP($S727,'CODE GENERATOR'!$P:$AM,24,FALSE)</f>
        <v>0</v>
      </c>
      <c r="BF727" s="101">
        <f>IF(C727&gt;0,+VLOOKUP(G727,'CATEGORY ID'!$A$1:$L$118,3,FALSE),"")</f>
        <v>30</v>
      </c>
      <c r="BG727" s="101">
        <f>IF(C727&gt;0,+VLOOKUP(H727,'CATEGORY ID'!$D$1:$L$118,3,FALSE),"")</f>
        <v>3</v>
      </c>
      <c r="BH727" s="101">
        <f>IF(C727&gt;0,+VLOOKUP((+H727&amp;I727),'CATEGORY ID'!$H$1:$I$121,2,FALSE),"")</f>
        <v>112</v>
      </c>
      <c r="BJ727" s="101">
        <f>IF(C727&gt;0,IF(COUNTIF('CATEGORY ID'!$K$1:$K$121,+H727&amp;K727) &gt; 0, +VLOOKUP(+H727&amp;K727,'CATEGORY ID'!$K$1:$L$121,2,FALSE),""),"")</f>
        <v>98</v>
      </c>
      <c r="BK727" s="101" t="str">
        <f>IF(C727&gt;0,IF(COUNTIF('CATEGORY ID'!$K$124:$K$165, +VLOOKUP(C727,'STYLE NAMES'!$B:$AE,30,FALSE)) &gt; 0, +VLOOKUP(VLOOKUP(C727,'STYLE NAMES'!$B:$AE,30,FALSE),'CATEGORY ID'!K:M,2,FALSE),""),"")</f>
        <v/>
      </c>
      <c r="BM727" s="101">
        <v>204</v>
      </c>
      <c r="BR727" s="101" t="str" cm="1">
        <f t="array" ref="BR727">IF(C727&gt;0,_xlfn.TEXTJOIN(";", TRUE,_xlfn.UNIQUE(_xlfn._xlws.FILTER(BF727:BQ727,(BF727:BQ727&gt;0)),TRUE,FALSE)),"")&amp;";"&amp;BS727</f>
        <v>30;3;112;98;204;</v>
      </c>
      <c r="BU727" s="106">
        <f>IF(C727&gt;0,+VLOOKUP($C727,'STYLE NAMES'!$B:$AC,26,FALSE),"")</f>
        <v>109.9</v>
      </c>
      <c r="BV727" s="106">
        <f>IF(C727&gt;0,+VLOOKUP($C727,'STYLE NAMES'!$B:$AC,27,FALSE),"")</f>
        <v>6040</v>
      </c>
      <c r="BW727" s="106">
        <f>IF(C727&gt;0,+VLOOKUP($C727,'STYLE NAMES'!$B:$AC,28,FALSE),"")</f>
        <v>126.38499999999999</v>
      </c>
      <c r="BY727"/>
      <c r="BZ727" s="101">
        <v>2</v>
      </c>
      <c r="CA727" s="137">
        <f t="shared" si="50"/>
        <v>1</v>
      </c>
      <c r="CB727" s="137" t="str">
        <f>+VLOOKUP(C727,'[2]STYLES &amp; MODELS MATRIX'!$A:$G,7,FALSE)</f>
        <v>AK</v>
      </c>
      <c r="CC727" s="137" t="str">
        <f>+VLOOKUP(C727,'[1]STYLES &amp; SIZE CHARTS'!$A:$H,8,FALSE)</f>
        <v>WB-L1</v>
      </c>
      <c r="CD727" s="137">
        <v>1</v>
      </c>
      <c r="CE727" s="205"/>
      <c r="CF727" s="141"/>
    </row>
    <row r="728" spans="1:84" s="101" customFormat="1" ht="12" customHeight="1" x14ac:dyDescent="0.2">
      <c r="A728" s="102">
        <f t="shared" si="48"/>
        <v>8683711007807</v>
      </c>
      <c r="B728" s="101" t="s">
        <v>984</v>
      </c>
      <c r="C728" s="101" t="s">
        <v>1866</v>
      </c>
      <c r="D728" s="101" t="s">
        <v>1903</v>
      </c>
      <c r="E728" s="203" t="s">
        <v>2453</v>
      </c>
      <c r="F728" s="101" t="s">
        <v>2441</v>
      </c>
      <c r="G728" s="101" t="str">
        <f>IF(C728&gt;0,+VLOOKUP($C728,'STYLE NAMES'!$B:$AC,4,FALSE),"")</f>
        <v>RIDER</v>
      </c>
      <c r="H728" s="101" t="str">
        <f>IF(C728&gt;0,+VLOOKUP($C728,'STYLE NAMES'!$B:$AC,5,FALSE),"")</f>
        <v>WOMEN</v>
      </c>
      <c r="I728" s="101" t="str">
        <f>IF(C728&gt;0,+VLOOKUP($C728,'STYLE NAMES'!$B:$AC,6,FALSE),"")</f>
        <v>BOTTOMS</v>
      </c>
      <c r="J728" s="101" t="str">
        <f>IF(C728&gt;0,+VLOOKUP($C728,'STYLE NAMES'!$B:$AC,7,FALSE),"")</f>
        <v>WOMEN</v>
      </c>
      <c r="K728" s="101" t="str">
        <f>IF(C728&gt;0,+VLOOKUP($C728,'STYLE NAMES'!$B:$AC,8,FALSE),"")</f>
        <v>LEGGINGS</v>
      </c>
      <c r="L728" s="101" t="str">
        <f>IF(E728&gt;0,+VLOOKUP($E728,'CODE GENERATOR'!$D:$T,3,FALSE),"")</f>
        <v>A</v>
      </c>
      <c r="M728" s="101" t="str">
        <f>IF(E728&gt;0,+VLOOKUP($E728,'CODE GENERATOR'!$D:$T,4,FALSE),"")</f>
        <v>TECH JERSEY</v>
      </c>
      <c r="N728" s="101" t="str">
        <f>IF(E728&gt;0,+VLOOKUP($E728,'CODE GENERATOR'!$D:$T,6,FALSE),"")</f>
        <v>NAVY</v>
      </c>
      <c r="O728" s="101" t="str">
        <f>IF(E728&gt;0,+VLOOKUP($E728,'CODE GENERATOR'!$D:$T,7,FALSE),"")</f>
        <v>NAVY</v>
      </c>
      <c r="P728" s="101" t="str">
        <f t="shared" si="49"/>
        <v>NAVY</v>
      </c>
      <c r="Q728" s="104" t="str">
        <f>IF(E728&gt;0,+VLOOKUP($E728,'CODE GENERATOR'!$D:$T,11,FALSE),"")</f>
        <v>R.BOTWN_LGN0069</v>
      </c>
      <c r="R728" s="104" t="str">
        <f>IF(E728&gt;0,+VLOOKUP($E728,'CODE GENERATOR'!$D:$T,12,FALSE),"")</f>
        <v>TJR0028NAVNAV</v>
      </c>
      <c r="S728" s="104" t="str">
        <f>IF(E728&gt;0,+VLOOKUP($E728,'CODE GENERATOR'!$D:$T,13,FALSE),"")</f>
        <v>R.BOTWN_LGN0069_TJR0028NAVNAV</v>
      </c>
      <c r="T728" s="104" t="str">
        <f t="shared" si="47"/>
        <v>R.BOTWN_LGN0069_TJR0028NAVNAV_L / 40-42</v>
      </c>
      <c r="U728" s="105">
        <v>8683711007807</v>
      </c>
      <c r="V728" s="107" t="str" cm="1">
        <f t="array" ref="V728">_xlfn.TEXTJOIN(";", TRUE, _xlfn.UNIQUE(_xlfn._xlws.FILTER(P$3:P$10029, C$3:C$10029=C728)))</f>
        <v>BLACK;NAVY;DARK GRAY;GREEN;TAUPE</v>
      </c>
      <c r="W728" s="107" t="str" cm="1">
        <f t="array" ref="W728">_xlfn.TEXTJOIN(";", TRUE, _xlfn.UNIQUE(_xlfn._xlws.FILTER(F$3:F$10029, C$3:C$10029=C728)))</f>
        <v>XS / 34-36;S / 36-38;M / 38-40;L / 40-42;XL / 42-44</v>
      </c>
      <c r="X728" s="101" t="str">
        <f>IF(E728&gt;0,+VLOOKUP($E728,'CODE GENERATOR'!$D:$AC,19,FALSE),0)</f>
        <v>2507_G_cavalier_ghost_0007</v>
      </c>
      <c r="Y728" s="101" t="str">
        <f>IF(E728&gt;0,+VLOOKUP($E728,'CODE GENERATOR'!$D:$AC,20,FALSE),0)</f>
        <v>2507_G_cavalier_ghost_0008</v>
      </c>
      <c r="Z728" s="101" t="str">
        <f>IF(E728&gt;0,+VLOOKUP($E728,'CODE GENERATOR'!$D:$AC,21,FALSE),0)</f>
        <v>2507_W_3339</v>
      </c>
      <c r="AA728" s="101" t="str">
        <f>IF(E728&gt;0,+VLOOKUP($E728,'CODE GENERATOR'!$D:$AC,22,FALSE),0)</f>
        <v>2507_W_3353</v>
      </c>
      <c r="AB728" s="101" t="str">
        <f>IF(E728&gt;0,+VLOOKUP($E728,'CODE GENERATOR'!$D:$AC,23,FALSE),0)</f>
        <v>2507_W_3362</v>
      </c>
      <c r="AC728" s="101" t="str">
        <f>IF(E728&gt;0,+VLOOKUP($E728,'CODE GENERATOR'!$D:$AC,24,FALSE),0)</f>
        <v>2507_W_3371</v>
      </c>
      <c r="AD728" s="101" t="str">
        <f>IF(E728&gt;0,+VLOOKUP($E728,'CODE GENERATOR'!$D:$AC,25,FALSE),0)</f>
        <v>2507_VW_Web_79</v>
      </c>
      <c r="AE728" s="101" t="str">
        <f>IF(E728&gt;0,+VLOOKUP($E728,'CODE GENERATOR'!$D:$AC,26,FALSE),0)</f>
        <v>Cavaliers_Detay_36813</v>
      </c>
      <c r="AF728" s="149" t="str">
        <f>IF($C728&gt;0,$C728&amp;" "&amp;$P728&amp;" "&amp;+VLOOKUP($C728,'STYLE NAMES'!$B:$AC,10,FALSE),"""")</f>
        <v>ALLEGRA NAVY WOMEN'S FULL GRIP PRO LEGGINGS</v>
      </c>
      <c r="AG728" s="101" t="str">
        <f>"Enjoy our "&amp;(AF728)&amp;"; "&amp;IF(C728&gt;0,+VLOOKUP($C728,'STYLE NAMES'!$B:$AC,11,FALSE),"")</f>
        <v>Enjoy our ALLEGRA NAVY WOMEN'S FULL GRIP PRO LEGGINGS; MADE IN ITALY WITH PREMIUM ITALIAN FABRICS
Professional leggings in lurex microfibre, perfect wearability for all day activities. Side pockets and full grip applied for the best comfort.</v>
      </c>
      <c r="AH728" s="101" t="str">
        <f>IF(C728&gt;0,+VLOOKUP($C728,'STYLE NAMES'!$B:$AC,12,FALSE),"")</f>
        <v>*Italian Premium fabric
*Extra-soft and comfortable technical jersey
*4-way stretch fabric
*Breathable and Quick Dry
*Wrinkle-free and Easy Care
*Full Grip
Composition:
74% Micro PA /  26% Elasthane</v>
      </c>
      <c r="AI728" s="101" t="str">
        <f>IF(C728&gt;0,+VLOOKUP($C728,'STYLE NAMES'!$B:$AC,13,FALSE),"")</f>
        <v>Machine Wash at 30°C
Mild process
Iron at low temperature
Iron from REVERSE
Do NOT iron on logos or prints
Do not bleach
Do NOT Tumble Dry</v>
      </c>
      <c r="AJ728" s="149" t="str">
        <f>IF($C728&gt;0,$C728&amp;" "&amp;$P728&amp;" "&amp;+VLOOKUP($C728,'STYLE NAMES'!$B:$AC,14,FALSE),"""")</f>
        <v>ALLEGRA NAVY KADIN FULL GRIP PRO BİNİCİ TAYTI</v>
      </c>
      <c r="AK728" s="149" t="str">
        <f>"Cavalier SanMarco tarafından tasarlanan "&amp;(AJ728)&amp;"; "&amp;IF(C728&gt;0,+VLOOKUP($C728,'STYLE NAMES'!$B:$AC,15,FALSE),"")</f>
        <v>Cavalier SanMarco tarafından tasarlanan ALLEGRA NAVY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8" s="149" t="str">
        <f>IF(C728&gt;0,+VLOOKUP($C728,'STYLE NAMES'!$B:$AC,16,FALSE),"")</f>
        <v>*İtalyan Premium kumaş
*Ekstra yumuşak ve konforlu teknik jarse
*4 yönlü esneme özelliği
*Nefes alabilir ve hızlı kurur
*Kırışmaz ve kolay bakım
*Full Grip
Bileşimi:
%72 Mikro PA / %28 Elastan</v>
      </c>
      <c r="AM728" s="149" t="str">
        <f>IF(C728&gt;0,+VLOOKUP($C728,'STYLE NAMES'!$B:$AC,17,FALSE),"")</f>
        <v>Makinede 30°C' de Yıkayın
Hassas Yıkama
Ilık ütü yapın
Tersten ütüleyin
Logo ve baskıları ÜTÜLEMEYİN
Çamaşır suyu kullanmayın
Kurutma Makinesinde Kurutmayın</v>
      </c>
      <c r="AN728" s="149" t="str">
        <f>IF($C728&gt;0,$C728&amp;" "&amp;$P728&amp;" "&amp;+VLOOKUP($C728,'STYLE NAMES'!$B:$AC,18,FALSE),"""")</f>
        <v>ALLEGRA NAVY LEGGINGS FULL GRIP PRO DA DONNA</v>
      </c>
      <c r="AO728" s="101" t="str">
        <f>"Disegnato da Cavalier SanMarco "&amp;(AN728)&amp;"; "&amp;IF(C728&gt;0,+VLOOKUP($C728,'STYLE NAMES'!$B:$AC,19,FALSE),"")</f>
        <v>Disegnato da Cavalier SanMarco ALLEGRA NAVY LEGGINGS FULL GRIP PRO DA DONNA; PRODOTTO IN ITALIA CON TESSUTI ITALIANI DI ALTA QUALITÀ
Leggings realizzato in microfibra super elastico che garantisce perfetta vestibilità e durabilità nel tempo. Tasche al fianco e full grip applicato per il massimo comfort</v>
      </c>
      <c r="AP728" s="101" t="str">
        <f>IF(C728&gt;0,+VLOOKUP($C728,'STYLE NAMES'!$B:$AC,20,FALSE),"")</f>
        <v>*Tessuto premium italiano
*Jersey tecnico extra morbido e confortevole
*Tessuto elasticizzato in 4 direzioni
*Traspirante e ad asciugatura rapida
*Antipiega e facile da curare
*Full Grip
Composizione:
74% Micro PA / 26% Elastan</v>
      </c>
      <c r="AQ728" s="101" t="str">
        <f>IF(C728&gt;0,+VLOOKUP($C728,'STYLE NAMES'!$B:$AC,21,FALSE),"")</f>
        <v>Lavare in lavatrice a 30°C Ciclo delicato 
Stirare a bassa temperatura
Stirare al rovescio 
Non stirare su loghi o stampe 
Non candeggiare 
Non asciugare in asciugatrice</v>
      </c>
      <c r="AR728" s="101">
        <f>IF(D728&gt;0,+VLOOKUP($C728,'STYLE NAMES'!$B:$AC,22,FALSE),"")</f>
        <v>0</v>
      </c>
      <c r="AS728" s="101">
        <f>IF(E728&gt;0,+VLOOKUP($C728,'STYLE NAMES'!$B:$AC,23,FALSE),"")</f>
        <v>0</v>
      </c>
      <c r="AT728" s="101">
        <f>IF(F728&gt;0,+VLOOKUP($C728,'STYLE NAMES'!$B:$AC,24,FALSE),"")</f>
        <v>0</v>
      </c>
      <c r="AU728" s="101">
        <f>IF(G728&gt;0,+VLOOKUP($C728,'STYLE NAMES'!$B:$AC,25,FALSE),"")</f>
        <v>0</v>
      </c>
      <c r="AV728" s="101" t="str">
        <f>+VLOOKUP($S728,'CODE GENERATOR'!$P:$AM,15,FALSE)</f>
        <v>R.TOPWN_TTS0076_SUP0030WHTWHT</v>
      </c>
      <c r="AW728" s="101" t="str">
        <f>+VLOOKUP($S728,'CODE GENERATOR'!$P:$AM,16,FALSE)</f>
        <v>R.TOPWN_TTS0076_SUP0030ECRECR</v>
      </c>
      <c r="AX728" s="101">
        <f>+VLOOKUP($S728,'CODE GENERATOR'!$P:$AM,17,FALSE)</f>
        <v>0</v>
      </c>
      <c r="AY728" s="101">
        <f>+VLOOKUP($S728,'CODE GENERATOR'!$P:$AM,18,FALSE)</f>
        <v>0</v>
      </c>
      <c r="AZ728" s="101">
        <f>+VLOOKUP($S728,'CODE GENERATOR'!$P:$AM,19,FALSE)</f>
        <v>0</v>
      </c>
      <c r="BA728" s="101">
        <f>+VLOOKUP($S728,'CODE GENERATOR'!$P:$AM,20,FALSE)</f>
        <v>0</v>
      </c>
      <c r="BB728" s="101">
        <f>+VLOOKUP($S728,'CODE GENERATOR'!$P:$AM,21,FALSE)</f>
        <v>0</v>
      </c>
      <c r="BC728" s="101">
        <f>+VLOOKUP($S728,'CODE GENERATOR'!$P:$AM,22,FALSE)</f>
        <v>0</v>
      </c>
      <c r="BD728" s="101">
        <f>+VLOOKUP($S728,'CODE GENERATOR'!$P:$AM,23,FALSE)</f>
        <v>0</v>
      </c>
      <c r="BE728" s="101">
        <f>+VLOOKUP($S728,'CODE GENERATOR'!$P:$AM,24,FALSE)</f>
        <v>0</v>
      </c>
      <c r="BF728" s="101">
        <f>IF(C728&gt;0,+VLOOKUP(G728,'CATEGORY ID'!$A$1:$L$118,3,FALSE),"")</f>
        <v>30</v>
      </c>
      <c r="BG728" s="101">
        <f>IF(C728&gt;0,+VLOOKUP(H728,'CATEGORY ID'!$D$1:$L$118,3,FALSE),"")</f>
        <v>3</v>
      </c>
      <c r="BH728" s="101">
        <f>IF(C728&gt;0,+VLOOKUP((+H728&amp;I728),'CATEGORY ID'!$H$1:$I$121,2,FALSE),"")</f>
        <v>112</v>
      </c>
      <c r="BJ728" s="101">
        <f>IF(C728&gt;0,IF(COUNTIF('CATEGORY ID'!$K$1:$K$121,+H728&amp;K728) &gt; 0, +VLOOKUP(+H728&amp;K728,'CATEGORY ID'!$K$1:$L$121,2,FALSE),""),"")</f>
        <v>98</v>
      </c>
      <c r="BK728" s="101" t="str">
        <f>IF(C728&gt;0,IF(COUNTIF('CATEGORY ID'!$K$124:$K$165, +VLOOKUP(C728,'STYLE NAMES'!$B:$AE,30,FALSE)) &gt; 0, +VLOOKUP(VLOOKUP(C728,'STYLE NAMES'!$B:$AE,30,FALSE),'CATEGORY ID'!K:M,2,FALSE),""),"")</f>
        <v/>
      </c>
      <c r="BM728" s="101">
        <v>204</v>
      </c>
      <c r="BR728" s="101" t="str" cm="1">
        <f t="array" ref="BR728">IF(C728&gt;0,_xlfn.TEXTJOIN(";", TRUE,_xlfn.UNIQUE(_xlfn._xlws.FILTER(BF728:BQ728,(BF728:BQ728&gt;0)),TRUE,FALSE)),"")&amp;";"&amp;BS728</f>
        <v>30;3;112;98;204;</v>
      </c>
      <c r="BU728" s="106">
        <f>IF(C728&gt;0,+VLOOKUP($C728,'STYLE NAMES'!$B:$AC,26,FALSE),"")</f>
        <v>109.9</v>
      </c>
      <c r="BV728" s="106">
        <f>IF(C728&gt;0,+VLOOKUP($C728,'STYLE NAMES'!$B:$AC,27,FALSE),"")</f>
        <v>6040</v>
      </c>
      <c r="BW728" s="106">
        <f>IF(C728&gt;0,+VLOOKUP($C728,'STYLE NAMES'!$B:$AC,28,FALSE),"")</f>
        <v>126.38499999999999</v>
      </c>
      <c r="BY728"/>
      <c r="BZ728" s="101">
        <v>6</v>
      </c>
      <c r="CA728" s="137">
        <f t="shared" si="50"/>
        <v>1</v>
      </c>
      <c r="CB728" s="137" t="str">
        <f>+VLOOKUP(C728,'[2]STYLES &amp; MODELS MATRIX'!$A:$G,7,FALSE)</f>
        <v>AK</v>
      </c>
      <c r="CC728" s="137" t="str">
        <f>+VLOOKUP(C728,'[1]STYLES &amp; SIZE CHARTS'!$A:$H,8,FALSE)</f>
        <v>WB-L1</v>
      </c>
      <c r="CD728" s="137">
        <v>1</v>
      </c>
      <c r="CE728" s="205"/>
      <c r="CF728" s="141"/>
    </row>
    <row r="729" spans="1:84" s="101" customFormat="1" ht="12" customHeight="1" x14ac:dyDescent="0.2">
      <c r="A729" s="102">
        <f t="shared" si="48"/>
        <v>8683711007814</v>
      </c>
      <c r="B729" s="101" t="s">
        <v>984</v>
      </c>
      <c r="C729" s="101" t="s">
        <v>1866</v>
      </c>
      <c r="D729" s="101" t="s">
        <v>1903</v>
      </c>
      <c r="E729" s="203" t="s">
        <v>2453</v>
      </c>
      <c r="F729" s="101" t="s">
        <v>2442</v>
      </c>
      <c r="G729" s="101" t="str">
        <f>IF(C729&gt;0,+VLOOKUP($C729,'STYLE NAMES'!$B:$AC,4,FALSE),"")</f>
        <v>RIDER</v>
      </c>
      <c r="H729" s="101" t="str">
        <f>IF(C729&gt;0,+VLOOKUP($C729,'STYLE NAMES'!$B:$AC,5,FALSE),"")</f>
        <v>WOMEN</v>
      </c>
      <c r="I729" s="101" t="str">
        <f>IF(C729&gt;0,+VLOOKUP($C729,'STYLE NAMES'!$B:$AC,6,FALSE),"")</f>
        <v>BOTTOMS</v>
      </c>
      <c r="J729" s="101" t="str">
        <f>IF(C729&gt;0,+VLOOKUP($C729,'STYLE NAMES'!$B:$AC,7,FALSE),"")</f>
        <v>WOMEN</v>
      </c>
      <c r="K729" s="101" t="str">
        <f>IF(C729&gt;0,+VLOOKUP($C729,'STYLE NAMES'!$B:$AC,8,FALSE),"")</f>
        <v>LEGGINGS</v>
      </c>
      <c r="L729" s="101" t="str">
        <f>IF(E729&gt;0,+VLOOKUP($E729,'CODE GENERATOR'!$D:$T,3,FALSE),"")</f>
        <v>A</v>
      </c>
      <c r="M729" s="101" t="str">
        <f>IF(E729&gt;0,+VLOOKUP($E729,'CODE GENERATOR'!$D:$T,4,FALSE),"")</f>
        <v>TECH JERSEY</v>
      </c>
      <c r="N729" s="101" t="str">
        <f>IF(E729&gt;0,+VLOOKUP($E729,'CODE GENERATOR'!$D:$T,6,FALSE),"")</f>
        <v>NAVY</v>
      </c>
      <c r="O729" s="101" t="str">
        <f>IF(E729&gt;0,+VLOOKUP($E729,'CODE GENERATOR'!$D:$T,7,FALSE),"")</f>
        <v>NAVY</v>
      </c>
      <c r="P729" s="101" t="str">
        <f t="shared" si="49"/>
        <v>NAVY</v>
      </c>
      <c r="Q729" s="104" t="str">
        <f>IF(E729&gt;0,+VLOOKUP($E729,'CODE GENERATOR'!$D:$T,11,FALSE),"")</f>
        <v>R.BOTWN_LGN0069</v>
      </c>
      <c r="R729" s="104" t="str">
        <f>IF(E729&gt;0,+VLOOKUP($E729,'CODE GENERATOR'!$D:$T,12,FALSE),"")</f>
        <v>TJR0028NAVNAV</v>
      </c>
      <c r="S729" s="104" t="str">
        <f>IF(E729&gt;0,+VLOOKUP($E729,'CODE GENERATOR'!$D:$T,13,FALSE),"")</f>
        <v>R.BOTWN_LGN0069_TJR0028NAVNAV</v>
      </c>
      <c r="T729" s="104" t="str">
        <f t="shared" si="47"/>
        <v>R.BOTWN_LGN0069_TJR0028NAVNAV_XL / 42-44</v>
      </c>
      <c r="U729" s="105">
        <v>8683711007814</v>
      </c>
      <c r="V729" s="107" t="str" cm="1">
        <f t="array" ref="V729">_xlfn.TEXTJOIN(";", TRUE, _xlfn.UNIQUE(_xlfn._xlws.FILTER(P$3:P$10029, C$3:C$10029=C729)))</f>
        <v>BLACK;NAVY;DARK GRAY;GREEN;TAUPE</v>
      </c>
      <c r="W729" s="107" t="str" cm="1">
        <f t="array" ref="W729">_xlfn.TEXTJOIN(";", TRUE, _xlfn.UNIQUE(_xlfn._xlws.FILTER(F$3:F$10029, C$3:C$10029=C729)))</f>
        <v>XS / 34-36;S / 36-38;M / 38-40;L / 40-42;XL / 42-44</v>
      </c>
      <c r="X729" s="101" t="str">
        <f>IF(E729&gt;0,+VLOOKUP($E729,'CODE GENERATOR'!$D:$AC,19,FALSE),0)</f>
        <v>2507_G_cavalier_ghost_0007</v>
      </c>
      <c r="Y729" s="101" t="str">
        <f>IF(E729&gt;0,+VLOOKUP($E729,'CODE GENERATOR'!$D:$AC,20,FALSE),0)</f>
        <v>2507_G_cavalier_ghost_0008</v>
      </c>
      <c r="Z729" s="101" t="str">
        <f>IF(E729&gt;0,+VLOOKUP($E729,'CODE GENERATOR'!$D:$AC,21,FALSE),0)</f>
        <v>2507_W_3339</v>
      </c>
      <c r="AA729" s="101" t="str">
        <f>IF(E729&gt;0,+VLOOKUP($E729,'CODE GENERATOR'!$D:$AC,22,FALSE),0)</f>
        <v>2507_W_3353</v>
      </c>
      <c r="AB729" s="101" t="str">
        <f>IF(E729&gt;0,+VLOOKUP($E729,'CODE GENERATOR'!$D:$AC,23,FALSE),0)</f>
        <v>2507_W_3362</v>
      </c>
      <c r="AC729" s="101" t="str">
        <f>IF(E729&gt;0,+VLOOKUP($E729,'CODE GENERATOR'!$D:$AC,24,FALSE),0)</f>
        <v>2507_W_3371</v>
      </c>
      <c r="AD729" s="101" t="str">
        <f>IF(E729&gt;0,+VLOOKUP($E729,'CODE GENERATOR'!$D:$AC,25,FALSE),0)</f>
        <v>2507_VW_Web_79</v>
      </c>
      <c r="AE729" s="101" t="str">
        <f>IF(E729&gt;0,+VLOOKUP($E729,'CODE GENERATOR'!$D:$AC,26,FALSE),0)</f>
        <v>Cavaliers_Detay_36813</v>
      </c>
      <c r="AF729" s="149" t="str">
        <f>IF($C729&gt;0,$C729&amp;" "&amp;$P729&amp;" "&amp;+VLOOKUP($C729,'STYLE NAMES'!$B:$AC,10,FALSE),"""")</f>
        <v>ALLEGRA NAVY WOMEN'S FULL GRIP PRO LEGGINGS</v>
      </c>
      <c r="AG729" s="101" t="str">
        <f>"Enjoy our "&amp;(AF729)&amp;"; "&amp;IF(C729&gt;0,+VLOOKUP($C729,'STYLE NAMES'!$B:$AC,11,FALSE),"")</f>
        <v>Enjoy our ALLEGRA NAVY WOMEN'S FULL GRIP PRO LEGGINGS; MADE IN ITALY WITH PREMIUM ITALIAN FABRICS
Professional leggings in lurex microfibre, perfect wearability for all day activities. Side pockets and full grip applied for the best comfort.</v>
      </c>
      <c r="AH729" s="101" t="str">
        <f>IF(C729&gt;0,+VLOOKUP($C729,'STYLE NAMES'!$B:$AC,12,FALSE),"")</f>
        <v>*Italian Premium fabric
*Extra-soft and comfortable technical jersey
*4-way stretch fabric
*Breathable and Quick Dry
*Wrinkle-free and Easy Care
*Full Grip
Composition:
74% Micro PA /  26% Elasthane</v>
      </c>
      <c r="AI729" s="101" t="str">
        <f>IF(C729&gt;0,+VLOOKUP($C729,'STYLE NAMES'!$B:$AC,13,FALSE),"")</f>
        <v>Machine Wash at 30°C
Mild process
Iron at low temperature
Iron from REVERSE
Do NOT iron on logos or prints
Do not bleach
Do NOT Tumble Dry</v>
      </c>
      <c r="AJ729" s="149" t="str">
        <f>IF($C729&gt;0,$C729&amp;" "&amp;$P729&amp;" "&amp;+VLOOKUP($C729,'STYLE NAMES'!$B:$AC,14,FALSE),"""")</f>
        <v>ALLEGRA NAVY KADIN FULL GRIP PRO BİNİCİ TAYTI</v>
      </c>
      <c r="AK729" s="149" t="str">
        <f>"Cavalier SanMarco tarafından tasarlanan "&amp;(AJ729)&amp;"; "&amp;IF(C729&gt;0,+VLOOKUP($C729,'STYLE NAMES'!$B:$AC,15,FALSE),"")</f>
        <v>Cavalier SanMarco tarafından tasarlanan ALLEGRA NAVY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29" s="149" t="str">
        <f>IF(C729&gt;0,+VLOOKUP($C729,'STYLE NAMES'!$B:$AC,16,FALSE),"")</f>
        <v>*İtalyan Premium kumaş
*Ekstra yumuşak ve konforlu teknik jarse
*4 yönlü esneme özelliği
*Nefes alabilir ve hızlı kurur
*Kırışmaz ve kolay bakım
*Full Grip
Bileşimi:
%72 Mikro PA / %28 Elastan</v>
      </c>
      <c r="AM729" s="149" t="str">
        <f>IF(C729&gt;0,+VLOOKUP($C729,'STYLE NAMES'!$B:$AC,17,FALSE),"")</f>
        <v>Makinede 30°C' de Yıkayın
Hassas Yıkama
Ilık ütü yapın
Tersten ütüleyin
Logo ve baskıları ÜTÜLEMEYİN
Çamaşır suyu kullanmayın
Kurutma Makinesinde Kurutmayın</v>
      </c>
      <c r="AN729" s="149" t="str">
        <f>IF($C729&gt;0,$C729&amp;" "&amp;$P729&amp;" "&amp;+VLOOKUP($C729,'STYLE NAMES'!$B:$AC,18,FALSE),"""")</f>
        <v>ALLEGRA NAVY LEGGINGS FULL GRIP PRO DA DONNA</v>
      </c>
      <c r="AO729" s="101" t="str">
        <f>"Disegnato da Cavalier SanMarco "&amp;(AN729)&amp;"; "&amp;IF(C729&gt;0,+VLOOKUP($C729,'STYLE NAMES'!$B:$AC,19,FALSE),"")</f>
        <v>Disegnato da Cavalier SanMarco ALLEGRA NAVY LEGGINGS FULL GRIP PRO DA DONNA; PRODOTTO IN ITALIA CON TESSUTI ITALIANI DI ALTA QUALITÀ
Leggings realizzato in microfibra super elastico che garantisce perfetta vestibilità e durabilità nel tempo. Tasche al fianco e full grip applicato per il massimo comfort</v>
      </c>
      <c r="AP729" s="101" t="str">
        <f>IF(C729&gt;0,+VLOOKUP($C729,'STYLE NAMES'!$B:$AC,20,FALSE),"")</f>
        <v>*Tessuto premium italiano
*Jersey tecnico extra morbido e confortevole
*Tessuto elasticizzato in 4 direzioni
*Traspirante e ad asciugatura rapida
*Antipiega e facile da curare
*Full Grip
Composizione:
74% Micro PA / 26% Elastan</v>
      </c>
      <c r="AQ729" s="101" t="str">
        <f>IF(C729&gt;0,+VLOOKUP($C729,'STYLE NAMES'!$B:$AC,21,FALSE),"")</f>
        <v>Lavare in lavatrice a 30°C Ciclo delicato 
Stirare a bassa temperatura
Stirare al rovescio 
Non stirare su loghi o stampe 
Non candeggiare 
Non asciugare in asciugatrice</v>
      </c>
      <c r="AR729" s="101">
        <f>IF(D729&gt;0,+VLOOKUP($C729,'STYLE NAMES'!$B:$AC,22,FALSE),"")</f>
        <v>0</v>
      </c>
      <c r="AS729" s="101">
        <f>IF(E729&gt;0,+VLOOKUP($C729,'STYLE NAMES'!$B:$AC,23,FALSE),"")</f>
        <v>0</v>
      </c>
      <c r="AT729" s="101">
        <f>IF(F729&gt;0,+VLOOKUP($C729,'STYLE NAMES'!$B:$AC,24,FALSE),"")</f>
        <v>0</v>
      </c>
      <c r="AU729" s="101">
        <f>IF(G729&gt;0,+VLOOKUP($C729,'STYLE NAMES'!$B:$AC,25,FALSE),"")</f>
        <v>0</v>
      </c>
      <c r="AV729" s="101" t="str">
        <f>+VLOOKUP($S729,'CODE GENERATOR'!$P:$AM,15,FALSE)</f>
        <v>R.TOPWN_TTS0076_SUP0030WHTWHT</v>
      </c>
      <c r="AW729" s="101" t="str">
        <f>+VLOOKUP($S729,'CODE GENERATOR'!$P:$AM,16,FALSE)</f>
        <v>R.TOPWN_TTS0076_SUP0030ECRECR</v>
      </c>
      <c r="AX729" s="101">
        <f>+VLOOKUP($S729,'CODE GENERATOR'!$P:$AM,17,FALSE)</f>
        <v>0</v>
      </c>
      <c r="AY729" s="101">
        <f>+VLOOKUP($S729,'CODE GENERATOR'!$P:$AM,18,FALSE)</f>
        <v>0</v>
      </c>
      <c r="AZ729" s="101">
        <f>+VLOOKUP($S729,'CODE GENERATOR'!$P:$AM,19,FALSE)</f>
        <v>0</v>
      </c>
      <c r="BA729" s="101">
        <f>+VLOOKUP($S729,'CODE GENERATOR'!$P:$AM,20,FALSE)</f>
        <v>0</v>
      </c>
      <c r="BB729" s="101">
        <f>+VLOOKUP($S729,'CODE GENERATOR'!$P:$AM,21,FALSE)</f>
        <v>0</v>
      </c>
      <c r="BC729" s="101">
        <f>+VLOOKUP($S729,'CODE GENERATOR'!$P:$AM,22,FALSE)</f>
        <v>0</v>
      </c>
      <c r="BD729" s="101">
        <f>+VLOOKUP($S729,'CODE GENERATOR'!$P:$AM,23,FALSE)</f>
        <v>0</v>
      </c>
      <c r="BE729" s="101">
        <f>+VLOOKUP($S729,'CODE GENERATOR'!$P:$AM,24,FALSE)</f>
        <v>0</v>
      </c>
      <c r="BF729" s="101">
        <f>IF(C729&gt;0,+VLOOKUP(G729,'CATEGORY ID'!$A$1:$L$118,3,FALSE),"")</f>
        <v>30</v>
      </c>
      <c r="BG729" s="101">
        <f>IF(C729&gt;0,+VLOOKUP(H729,'CATEGORY ID'!$D$1:$L$118,3,FALSE),"")</f>
        <v>3</v>
      </c>
      <c r="BH729" s="101">
        <f>IF(C729&gt;0,+VLOOKUP((+H729&amp;I729),'CATEGORY ID'!$H$1:$I$121,2,FALSE),"")</f>
        <v>112</v>
      </c>
      <c r="BJ729" s="101">
        <f>IF(C729&gt;0,IF(COUNTIF('CATEGORY ID'!$K$1:$K$121,+H729&amp;K729) &gt; 0, +VLOOKUP(+H729&amp;K729,'CATEGORY ID'!$K$1:$L$121,2,FALSE),""),"")</f>
        <v>98</v>
      </c>
      <c r="BK729" s="101" t="str">
        <f>IF(C729&gt;0,IF(COUNTIF('CATEGORY ID'!$K$124:$K$165, +VLOOKUP(C729,'STYLE NAMES'!$B:$AE,30,FALSE)) &gt; 0, +VLOOKUP(VLOOKUP(C729,'STYLE NAMES'!$B:$AE,30,FALSE),'CATEGORY ID'!K:M,2,FALSE),""),"")</f>
        <v/>
      </c>
      <c r="BM729" s="101">
        <v>204</v>
      </c>
      <c r="BR729" s="101" t="str" cm="1">
        <f t="array" ref="BR729">IF(C729&gt;0,_xlfn.TEXTJOIN(";", TRUE,_xlfn.UNIQUE(_xlfn._xlws.FILTER(BF729:BQ729,(BF729:BQ729&gt;0)),TRUE,FALSE)),"")&amp;";"&amp;BS729</f>
        <v>30;3;112;98;204;</v>
      </c>
      <c r="BU729" s="106">
        <f>IF(C729&gt;0,+VLOOKUP($C729,'STYLE NAMES'!$B:$AC,26,FALSE),"")</f>
        <v>109.9</v>
      </c>
      <c r="BV729" s="106">
        <f>IF(C729&gt;0,+VLOOKUP($C729,'STYLE NAMES'!$B:$AC,27,FALSE),"")</f>
        <v>6040</v>
      </c>
      <c r="BW729" s="106">
        <f>IF(C729&gt;0,+VLOOKUP($C729,'STYLE NAMES'!$B:$AC,28,FALSE),"")</f>
        <v>126.38499999999999</v>
      </c>
      <c r="BY729"/>
      <c r="BZ729" s="101">
        <v>3</v>
      </c>
      <c r="CA729" s="137">
        <f t="shared" si="50"/>
        <v>1</v>
      </c>
      <c r="CB729" s="137" t="str">
        <f>+VLOOKUP(C729,'[2]STYLES &amp; MODELS MATRIX'!$A:$G,7,FALSE)</f>
        <v>AK</v>
      </c>
      <c r="CC729" s="137" t="str">
        <f>+VLOOKUP(C729,'[1]STYLES &amp; SIZE CHARTS'!$A:$H,8,FALSE)</f>
        <v>WB-L1</v>
      </c>
      <c r="CD729" s="137">
        <v>1</v>
      </c>
      <c r="CE729" s="205"/>
      <c r="CF729" s="141"/>
    </row>
    <row r="730" spans="1:84" s="101" customFormat="1" ht="12" customHeight="1" x14ac:dyDescent="0.2">
      <c r="A730" s="102">
        <f t="shared" si="48"/>
        <v>8683711007821</v>
      </c>
      <c r="B730" s="101" t="s">
        <v>984</v>
      </c>
      <c r="C730" s="101" t="s">
        <v>1866</v>
      </c>
      <c r="D730" s="101" t="s">
        <v>1903</v>
      </c>
      <c r="E730" s="203" t="s">
        <v>2454</v>
      </c>
      <c r="F730" s="101" t="s">
        <v>2438</v>
      </c>
      <c r="G730" s="101" t="str">
        <f>IF(C730&gt;0,+VLOOKUP($C730,'STYLE NAMES'!$B:$AC,4,FALSE),"")</f>
        <v>RIDER</v>
      </c>
      <c r="H730" s="101" t="str">
        <f>IF(C730&gt;0,+VLOOKUP($C730,'STYLE NAMES'!$B:$AC,5,FALSE),"")</f>
        <v>WOMEN</v>
      </c>
      <c r="I730" s="101" t="str">
        <f>IF(C730&gt;0,+VLOOKUP($C730,'STYLE NAMES'!$B:$AC,6,FALSE),"")</f>
        <v>BOTTOMS</v>
      </c>
      <c r="J730" s="101" t="str">
        <f>IF(C730&gt;0,+VLOOKUP($C730,'STYLE NAMES'!$B:$AC,7,FALSE),"")</f>
        <v>WOMEN</v>
      </c>
      <c r="K730" s="101" t="str">
        <f>IF(C730&gt;0,+VLOOKUP($C730,'STYLE NAMES'!$B:$AC,8,FALSE),"")</f>
        <v>LEGGINGS</v>
      </c>
      <c r="L730" s="101" t="str">
        <f>IF(E730&gt;0,+VLOOKUP($E730,'CODE GENERATOR'!$D:$T,3,FALSE),"")</f>
        <v>A</v>
      </c>
      <c r="M730" s="101" t="str">
        <f>IF(E730&gt;0,+VLOOKUP($E730,'CODE GENERATOR'!$D:$T,4,FALSE),"")</f>
        <v>TECH JERSEY</v>
      </c>
      <c r="N730" s="101" t="str">
        <f>IF(E730&gt;0,+VLOOKUP($E730,'CODE GENERATOR'!$D:$T,6,FALSE),"")</f>
        <v>DARK GRAY</v>
      </c>
      <c r="O730" s="101" t="str">
        <f>IF(E730&gt;0,+VLOOKUP($E730,'CODE GENERATOR'!$D:$T,7,FALSE),"")</f>
        <v>DARK GRAY</v>
      </c>
      <c r="P730" s="101" t="str">
        <f t="shared" si="49"/>
        <v>DARK GRAY</v>
      </c>
      <c r="Q730" s="104" t="str">
        <f>IF(E730&gt;0,+VLOOKUP($E730,'CODE GENERATOR'!$D:$T,11,FALSE),"")</f>
        <v>R.BOTWN_LGN0069</v>
      </c>
      <c r="R730" s="104" t="str">
        <f>IF(E730&gt;0,+VLOOKUP($E730,'CODE GENERATOR'!$D:$T,12,FALSE),"")</f>
        <v>TJR0028DGYDGY</v>
      </c>
      <c r="S730" s="104" t="str">
        <f>IF(E730&gt;0,+VLOOKUP($E730,'CODE GENERATOR'!$D:$T,13,FALSE),"")</f>
        <v>R.BOTWN_LGN0069_TJR0028DGYDGY</v>
      </c>
      <c r="T730" s="104" t="str">
        <f t="shared" si="47"/>
        <v>R.BOTWN_LGN0069_TJR0028DGYDGY_XS / 34-36</v>
      </c>
      <c r="U730" s="105">
        <v>8683711007821</v>
      </c>
      <c r="V730" s="107" t="str" cm="1">
        <f t="array" ref="V730">_xlfn.TEXTJOIN(";", TRUE, _xlfn.UNIQUE(_xlfn._xlws.FILTER(P$3:P$10029, C$3:C$10029=C730)))</f>
        <v>BLACK;NAVY;DARK GRAY;GREEN;TAUPE</v>
      </c>
      <c r="W730" s="107" t="str" cm="1">
        <f t="array" ref="W730">_xlfn.TEXTJOIN(";", TRUE, _xlfn.UNIQUE(_xlfn._xlws.FILTER(F$3:F$10029, C$3:C$10029=C730)))</f>
        <v>XS / 34-36;S / 36-38;M / 38-40;L / 40-42;XL / 42-44</v>
      </c>
      <c r="X730" s="101" t="str">
        <f>IF(E730&gt;0,+VLOOKUP($E730,'CODE GENERATOR'!$D:$AC,19,FALSE),0)</f>
        <v>2507_G_cavalier_ghost_0001</v>
      </c>
      <c r="Y730" s="101" t="str">
        <f>IF(E730&gt;0,+VLOOKUP($E730,'CODE GENERATOR'!$D:$AC,20,FALSE),0)</f>
        <v>2507_G_cavalier_ghost_0002</v>
      </c>
      <c r="Z730" s="101" t="str">
        <f>IF(E730&gt;0,+VLOOKUP($E730,'CODE GENERATOR'!$D:$AC,21,FALSE),0)</f>
        <v>2507_W_3175</v>
      </c>
      <c r="AA730" s="101" t="str">
        <f>IF(E730&gt;0,+VLOOKUP($E730,'CODE GENERATOR'!$D:$AC,22,FALSE),0)</f>
        <v>2507_W_3183</v>
      </c>
      <c r="AB730" s="101" t="str">
        <f>IF(E730&gt;0,+VLOOKUP($E730,'CODE GENERATOR'!$D:$AC,23,FALSE),0)</f>
        <v>2507_W_3180</v>
      </c>
      <c r="AC730" s="101" t="str">
        <f>IF(E730&gt;0,+VLOOKUP($E730,'CODE GENERATOR'!$D:$AC,24,FALSE),0)</f>
        <v>2507_W_3197</v>
      </c>
      <c r="AD730" s="101" t="str">
        <f>IF(E730&gt;0,+VLOOKUP($E730,'CODE GENERATOR'!$D:$AC,25,FALSE),0)</f>
        <v>2507_VW_Web_74</v>
      </c>
      <c r="AE730" s="101" t="str">
        <f>IF(E730&gt;0,+VLOOKUP($E730,'CODE GENERATOR'!$D:$AC,26,FALSE),0)</f>
        <v>Cavaliers_Detay_36817</v>
      </c>
      <c r="AF730" s="149" t="str">
        <f>IF($C730&gt;0,$C730&amp;" "&amp;$P730&amp;" "&amp;+VLOOKUP($C730,'STYLE NAMES'!$B:$AC,10,FALSE),"""")</f>
        <v>ALLEGRA DARK GRAY WOMEN'S FULL GRIP PRO LEGGINGS</v>
      </c>
      <c r="AG730" s="101" t="str">
        <f>"Enjoy our "&amp;(AF730)&amp;"; "&amp;IF(C730&gt;0,+VLOOKUP($C730,'STYLE NAMES'!$B:$AC,11,FALSE),"")</f>
        <v>Enjoy our ALLEGRA DARK GRAY WOMEN'S FULL GRIP PRO LEGGINGS; MADE IN ITALY WITH PREMIUM ITALIAN FABRICS
Professional leggings in lurex microfibre, perfect wearability for all day activities. Side pockets and full grip applied for the best comfort.</v>
      </c>
      <c r="AH730" s="101" t="str">
        <f>IF(C730&gt;0,+VLOOKUP($C730,'STYLE NAMES'!$B:$AC,12,FALSE),"")</f>
        <v>*Italian Premium fabric
*Extra-soft and comfortable technical jersey
*4-way stretch fabric
*Breathable and Quick Dry
*Wrinkle-free and Easy Care
*Full Grip
Composition:
74% Micro PA /  26% Elasthane</v>
      </c>
      <c r="AI730" s="101" t="str">
        <f>IF(C730&gt;0,+VLOOKUP($C730,'STYLE NAMES'!$B:$AC,13,FALSE),"")</f>
        <v>Machine Wash at 30°C
Mild process
Iron at low temperature
Iron from REVERSE
Do NOT iron on logos or prints
Do not bleach
Do NOT Tumble Dry</v>
      </c>
      <c r="AJ730" s="149" t="str">
        <f>IF($C730&gt;0,$C730&amp;" "&amp;$P730&amp;" "&amp;+VLOOKUP($C730,'STYLE NAMES'!$B:$AC,14,FALSE),"""")</f>
        <v>ALLEGRA DARK GRAY KADIN FULL GRIP PRO BİNİCİ TAYTI</v>
      </c>
      <c r="AK730" s="149" t="str">
        <f>"Cavalier SanMarco tarafından tasarlanan "&amp;(AJ730)&amp;"; "&amp;IF(C730&gt;0,+VLOOKUP($C730,'STYLE NAMES'!$B:$AC,15,FALSE),"")</f>
        <v>Cavalier SanMarco tarafından tasarlanan ALLEGRA DARK GRAY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0" s="149" t="str">
        <f>IF(C730&gt;0,+VLOOKUP($C730,'STYLE NAMES'!$B:$AC,16,FALSE),"")</f>
        <v>*İtalyan Premium kumaş
*Ekstra yumuşak ve konforlu teknik jarse
*4 yönlü esneme özelliği
*Nefes alabilir ve hızlı kurur
*Kırışmaz ve kolay bakım
*Full Grip
Bileşimi:
%72 Mikro PA / %28 Elastan</v>
      </c>
      <c r="AM730" s="149" t="str">
        <f>IF(C730&gt;0,+VLOOKUP($C730,'STYLE NAMES'!$B:$AC,17,FALSE),"")</f>
        <v>Makinede 30°C' de Yıkayın
Hassas Yıkama
Ilık ütü yapın
Tersten ütüleyin
Logo ve baskıları ÜTÜLEMEYİN
Çamaşır suyu kullanmayın
Kurutma Makinesinde Kurutmayın</v>
      </c>
      <c r="AN730" s="149" t="str">
        <f>IF($C730&gt;0,$C730&amp;" "&amp;$P730&amp;" "&amp;+VLOOKUP($C730,'STYLE NAMES'!$B:$AC,18,FALSE),"""")</f>
        <v>ALLEGRA DARK GRAY LEGGINGS FULL GRIP PRO DA DONNA</v>
      </c>
      <c r="AO730" s="101" t="str">
        <f>"Disegnato da Cavalier SanMarco "&amp;(AN730)&amp;"; "&amp;IF(C730&gt;0,+VLOOKUP($C730,'STYLE NAMES'!$B:$AC,19,FALSE),"")</f>
        <v>Disegnato da Cavalier SanMarco ALLEGRA DARK GRAY LEGGINGS FULL GRIP PRO DA DONNA; PRODOTTO IN ITALIA CON TESSUTI ITALIANI DI ALTA QUALITÀ
Leggings realizzato in microfibra super elastico che garantisce perfetta vestibilità e durabilità nel tempo. Tasche al fianco e full grip applicato per il massimo comfort</v>
      </c>
      <c r="AP730" s="101" t="str">
        <f>IF(C730&gt;0,+VLOOKUP($C730,'STYLE NAMES'!$B:$AC,20,FALSE),"")</f>
        <v>*Tessuto premium italiano
*Jersey tecnico extra morbido e confortevole
*Tessuto elasticizzato in 4 direzioni
*Traspirante e ad asciugatura rapida
*Antipiega e facile da curare
*Full Grip
Composizione:
74% Micro PA / 26% Elastan</v>
      </c>
      <c r="AQ730" s="101" t="str">
        <f>IF(C730&gt;0,+VLOOKUP($C730,'STYLE NAMES'!$B:$AC,21,FALSE),"")</f>
        <v>Lavare in lavatrice a 30°C Ciclo delicato 
Stirare a bassa temperatura
Stirare al rovescio 
Non stirare su loghi o stampe 
Non candeggiare 
Non asciugare in asciugatrice</v>
      </c>
      <c r="AR730" s="101">
        <f>IF(D730&gt;0,+VLOOKUP($C730,'STYLE NAMES'!$B:$AC,22,FALSE),"")</f>
        <v>0</v>
      </c>
      <c r="AS730" s="101">
        <f>IF(E730&gt;0,+VLOOKUP($C730,'STYLE NAMES'!$B:$AC,23,FALSE),"")</f>
        <v>0</v>
      </c>
      <c r="AT730" s="101">
        <f>IF(F730&gt;0,+VLOOKUP($C730,'STYLE NAMES'!$B:$AC,24,FALSE),"")</f>
        <v>0</v>
      </c>
      <c r="AU730" s="101">
        <f>IF(G730&gt;0,+VLOOKUP($C730,'STYLE NAMES'!$B:$AC,25,FALSE),"")</f>
        <v>0</v>
      </c>
      <c r="AV730" s="101" t="str">
        <f>+VLOOKUP($S730,'CODE GENERATOR'!$P:$AM,15,FALSE)</f>
        <v>R.TOPWN_TTS0076_SUP0030ROZROZ</v>
      </c>
      <c r="AW730" s="101" t="str">
        <f>+VLOOKUP($S730,'CODE GENERATOR'!$P:$AM,16,FALSE)</f>
        <v>R.TOPWN_TTS0076_SUP0030ECRECR</v>
      </c>
      <c r="AX730" s="101">
        <f>+VLOOKUP($S730,'CODE GENERATOR'!$P:$AM,17,FALSE)</f>
        <v>0</v>
      </c>
      <c r="AY730" s="101">
        <f>+VLOOKUP($S730,'CODE GENERATOR'!$P:$AM,18,FALSE)</f>
        <v>0</v>
      </c>
      <c r="AZ730" s="101">
        <f>+VLOOKUP($S730,'CODE GENERATOR'!$P:$AM,19,FALSE)</f>
        <v>0</v>
      </c>
      <c r="BA730" s="101">
        <f>+VLOOKUP($S730,'CODE GENERATOR'!$P:$AM,20,FALSE)</f>
        <v>0</v>
      </c>
      <c r="BB730" s="101">
        <f>+VLOOKUP($S730,'CODE GENERATOR'!$P:$AM,21,FALSE)</f>
        <v>0</v>
      </c>
      <c r="BC730" s="101">
        <f>+VLOOKUP($S730,'CODE GENERATOR'!$P:$AM,22,FALSE)</f>
        <v>0</v>
      </c>
      <c r="BD730" s="101">
        <f>+VLOOKUP($S730,'CODE GENERATOR'!$P:$AM,23,FALSE)</f>
        <v>0</v>
      </c>
      <c r="BE730" s="101">
        <f>+VLOOKUP($S730,'CODE GENERATOR'!$P:$AM,24,FALSE)</f>
        <v>0</v>
      </c>
      <c r="BF730" s="101">
        <f>IF(C730&gt;0,+VLOOKUP(G730,'CATEGORY ID'!$A$1:$L$118,3,FALSE),"")</f>
        <v>30</v>
      </c>
      <c r="BG730" s="101">
        <f>IF(C730&gt;0,+VLOOKUP(H730,'CATEGORY ID'!$D$1:$L$118,3,FALSE),"")</f>
        <v>3</v>
      </c>
      <c r="BH730" s="101">
        <f>IF(C730&gt;0,+VLOOKUP((+H730&amp;I730),'CATEGORY ID'!$H$1:$I$121,2,FALSE),"")</f>
        <v>112</v>
      </c>
      <c r="BJ730" s="101">
        <f>IF(C730&gt;0,IF(COUNTIF('CATEGORY ID'!$K$1:$K$121,+H730&amp;K730) &gt; 0, +VLOOKUP(+H730&amp;K730,'CATEGORY ID'!$K$1:$L$121,2,FALSE),""),"")</f>
        <v>98</v>
      </c>
      <c r="BK730" s="101" t="str">
        <f>IF(C730&gt;0,IF(COUNTIF('CATEGORY ID'!$K$124:$K$165, +VLOOKUP(C730,'STYLE NAMES'!$B:$AE,30,FALSE)) &gt; 0, +VLOOKUP(VLOOKUP(C730,'STYLE NAMES'!$B:$AE,30,FALSE),'CATEGORY ID'!K:M,2,FALSE),""),"")</f>
        <v/>
      </c>
      <c r="BM730" s="101">
        <v>204</v>
      </c>
      <c r="BR730" s="101" t="str" cm="1">
        <f t="array" ref="BR730">IF(C730&gt;0,_xlfn.TEXTJOIN(";", TRUE,_xlfn.UNIQUE(_xlfn._xlws.FILTER(BF730:BQ730,(BF730:BQ730&gt;0)),TRUE,FALSE)),"")&amp;";"&amp;BS730</f>
        <v>30;3;112;98;204;</v>
      </c>
      <c r="BU730" s="106">
        <f>IF(C730&gt;0,+VLOOKUP($C730,'STYLE NAMES'!$B:$AC,26,FALSE),"")</f>
        <v>109.9</v>
      </c>
      <c r="BV730" s="106">
        <f>IF(C730&gt;0,+VLOOKUP($C730,'STYLE NAMES'!$B:$AC,27,FALSE),"")</f>
        <v>6040</v>
      </c>
      <c r="BW730" s="106">
        <f>IF(C730&gt;0,+VLOOKUP($C730,'STYLE NAMES'!$B:$AC,28,FALSE),"")</f>
        <v>126.38499999999999</v>
      </c>
      <c r="BY730"/>
      <c r="BZ730" s="101">
        <v>0</v>
      </c>
      <c r="CA730" s="137">
        <f t="shared" si="50"/>
        <v>1</v>
      </c>
      <c r="CB730" s="137" t="str">
        <f>+VLOOKUP(C730,'[2]STYLES &amp; MODELS MATRIX'!$A:$G,7,FALSE)</f>
        <v>AK</v>
      </c>
      <c r="CC730" s="137" t="str">
        <f>+VLOOKUP(C730,'[1]STYLES &amp; SIZE CHARTS'!$A:$H,8,FALSE)</f>
        <v>WB-L1</v>
      </c>
      <c r="CD730" s="137">
        <v>1</v>
      </c>
      <c r="CE730" s="205"/>
      <c r="CF730" s="141"/>
    </row>
    <row r="731" spans="1:84" s="101" customFormat="1" ht="12" customHeight="1" x14ac:dyDescent="0.2">
      <c r="A731" s="102">
        <f t="shared" si="48"/>
        <v>8683711007838</v>
      </c>
      <c r="B731" s="101" t="s">
        <v>984</v>
      </c>
      <c r="C731" s="101" t="s">
        <v>1866</v>
      </c>
      <c r="D731" s="101" t="s">
        <v>1903</v>
      </c>
      <c r="E731" s="203" t="s">
        <v>2454</v>
      </c>
      <c r="F731" s="101" t="s">
        <v>2439</v>
      </c>
      <c r="G731" s="101" t="str">
        <f>IF(C731&gt;0,+VLOOKUP($C731,'STYLE NAMES'!$B:$AC,4,FALSE),"")</f>
        <v>RIDER</v>
      </c>
      <c r="H731" s="101" t="str">
        <f>IF(C731&gt;0,+VLOOKUP($C731,'STYLE NAMES'!$B:$AC,5,FALSE),"")</f>
        <v>WOMEN</v>
      </c>
      <c r="I731" s="101" t="str">
        <f>IF(C731&gt;0,+VLOOKUP($C731,'STYLE NAMES'!$B:$AC,6,FALSE),"")</f>
        <v>BOTTOMS</v>
      </c>
      <c r="J731" s="101" t="str">
        <f>IF(C731&gt;0,+VLOOKUP($C731,'STYLE NAMES'!$B:$AC,7,FALSE),"")</f>
        <v>WOMEN</v>
      </c>
      <c r="K731" s="101" t="str">
        <f>IF(C731&gt;0,+VLOOKUP($C731,'STYLE NAMES'!$B:$AC,8,FALSE),"")</f>
        <v>LEGGINGS</v>
      </c>
      <c r="L731" s="101" t="str">
        <f>IF(E731&gt;0,+VLOOKUP($E731,'CODE GENERATOR'!$D:$T,3,FALSE),"")</f>
        <v>A</v>
      </c>
      <c r="M731" s="101" t="str">
        <f>IF(E731&gt;0,+VLOOKUP($E731,'CODE GENERATOR'!$D:$T,4,FALSE),"")</f>
        <v>TECH JERSEY</v>
      </c>
      <c r="N731" s="101" t="str">
        <f>IF(E731&gt;0,+VLOOKUP($E731,'CODE GENERATOR'!$D:$T,6,FALSE),"")</f>
        <v>DARK GRAY</v>
      </c>
      <c r="O731" s="101" t="str">
        <f>IF(E731&gt;0,+VLOOKUP($E731,'CODE GENERATOR'!$D:$T,7,FALSE),"")</f>
        <v>DARK GRAY</v>
      </c>
      <c r="P731" s="101" t="str">
        <f t="shared" si="49"/>
        <v>DARK GRAY</v>
      </c>
      <c r="Q731" s="104" t="str">
        <f>IF(E731&gt;0,+VLOOKUP($E731,'CODE GENERATOR'!$D:$T,11,FALSE),"")</f>
        <v>R.BOTWN_LGN0069</v>
      </c>
      <c r="R731" s="104" t="str">
        <f>IF(E731&gt;0,+VLOOKUP($E731,'CODE GENERATOR'!$D:$T,12,FALSE),"")</f>
        <v>TJR0028DGYDGY</v>
      </c>
      <c r="S731" s="104" t="str">
        <f>IF(E731&gt;0,+VLOOKUP($E731,'CODE GENERATOR'!$D:$T,13,FALSE),"")</f>
        <v>R.BOTWN_LGN0069_TJR0028DGYDGY</v>
      </c>
      <c r="T731" s="104" t="str">
        <f t="shared" si="47"/>
        <v>R.BOTWN_LGN0069_TJR0028DGYDGY_S / 36-38</v>
      </c>
      <c r="U731" s="105">
        <v>8683711007838</v>
      </c>
      <c r="V731" s="107" t="str" cm="1">
        <f t="array" ref="V731">_xlfn.TEXTJOIN(";", TRUE, _xlfn.UNIQUE(_xlfn._xlws.FILTER(P$3:P$10029, C$3:C$10029=C731)))</f>
        <v>BLACK;NAVY;DARK GRAY;GREEN;TAUPE</v>
      </c>
      <c r="W731" s="107" t="str" cm="1">
        <f t="array" ref="W731">_xlfn.TEXTJOIN(";", TRUE, _xlfn.UNIQUE(_xlfn._xlws.FILTER(F$3:F$10029, C$3:C$10029=C731)))</f>
        <v>XS / 34-36;S / 36-38;M / 38-40;L / 40-42;XL / 42-44</v>
      </c>
      <c r="X731" s="101" t="str">
        <f>IF(E731&gt;0,+VLOOKUP($E731,'CODE GENERATOR'!$D:$AC,19,FALSE),0)</f>
        <v>2507_G_cavalier_ghost_0001</v>
      </c>
      <c r="Y731" s="101" t="str">
        <f>IF(E731&gt;0,+VLOOKUP($E731,'CODE GENERATOR'!$D:$AC,20,FALSE),0)</f>
        <v>2507_G_cavalier_ghost_0002</v>
      </c>
      <c r="Z731" s="101" t="str">
        <f>IF(E731&gt;0,+VLOOKUP($E731,'CODE GENERATOR'!$D:$AC,21,FALSE),0)</f>
        <v>2507_W_3175</v>
      </c>
      <c r="AA731" s="101" t="str">
        <f>IF(E731&gt;0,+VLOOKUP($E731,'CODE GENERATOR'!$D:$AC,22,FALSE),0)</f>
        <v>2507_W_3183</v>
      </c>
      <c r="AB731" s="101" t="str">
        <f>IF(E731&gt;0,+VLOOKUP($E731,'CODE GENERATOR'!$D:$AC,23,FALSE),0)</f>
        <v>2507_W_3180</v>
      </c>
      <c r="AC731" s="101" t="str">
        <f>IF(E731&gt;0,+VLOOKUP($E731,'CODE GENERATOR'!$D:$AC,24,FALSE),0)</f>
        <v>2507_W_3197</v>
      </c>
      <c r="AD731" s="101" t="str">
        <f>IF(E731&gt;0,+VLOOKUP($E731,'CODE GENERATOR'!$D:$AC,25,FALSE),0)</f>
        <v>2507_VW_Web_74</v>
      </c>
      <c r="AE731" s="101" t="str">
        <f>IF(E731&gt;0,+VLOOKUP($E731,'CODE GENERATOR'!$D:$AC,26,FALSE),0)</f>
        <v>Cavaliers_Detay_36817</v>
      </c>
      <c r="AF731" s="149" t="str">
        <f>IF($C731&gt;0,$C731&amp;" "&amp;$P731&amp;" "&amp;+VLOOKUP($C731,'STYLE NAMES'!$B:$AC,10,FALSE),"""")</f>
        <v>ALLEGRA DARK GRAY WOMEN'S FULL GRIP PRO LEGGINGS</v>
      </c>
      <c r="AG731" s="101" t="str">
        <f>"Enjoy our "&amp;(AF731)&amp;"; "&amp;IF(C731&gt;0,+VLOOKUP($C731,'STYLE NAMES'!$B:$AC,11,FALSE),"")</f>
        <v>Enjoy our ALLEGRA DARK GRAY WOMEN'S FULL GRIP PRO LEGGINGS; MADE IN ITALY WITH PREMIUM ITALIAN FABRICS
Professional leggings in lurex microfibre, perfect wearability for all day activities. Side pockets and full grip applied for the best comfort.</v>
      </c>
      <c r="AH731" s="101" t="str">
        <f>IF(C731&gt;0,+VLOOKUP($C731,'STYLE NAMES'!$B:$AC,12,FALSE),"")</f>
        <v>*Italian Premium fabric
*Extra-soft and comfortable technical jersey
*4-way stretch fabric
*Breathable and Quick Dry
*Wrinkle-free and Easy Care
*Full Grip
Composition:
74% Micro PA /  26% Elasthane</v>
      </c>
      <c r="AI731" s="101" t="str">
        <f>IF(C731&gt;0,+VLOOKUP($C731,'STYLE NAMES'!$B:$AC,13,FALSE),"")</f>
        <v>Machine Wash at 30°C
Mild process
Iron at low temperature
Iron from REVERSE
Do NOT iron on logos or prints
Do not bleach
Do NOT Tumble Dry</v>
      </c>
      <c r="AJ731" s="149" t="str">
        <f>IF($C731&gt;0,$C731&amp;" "&amp;$P731&amp;" "&amp;+VLOOKUP($C731,'STYLE NAMES'!$B:$AC,14,FALSE),"""")</f>
        <v>ALLEGRA DARK GRAY KADIN FULL GRIP PRO BİNİCİ TAYTI</v>
      </c>
      <c r="AK731" s="149" t="str">
        <f>"Cavalier SanMarco tarafından tasarlanan "&amp;(AJ731)&amp;"; "&amp;IF(C731&gt;0,+VLOOKUP($C731,'STYLE NAMES'!$B:$AC,15,FALSE),"")</f>
        <v>Cavalier SanMarco tarafından tasarlanan ALLEGRA DARK GRAY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1" s="149" t="str">
        <f>IF(C731&gt;0,+VLOOKUP($C731,'STYLE NAMES'!$B:$AC,16,FALSE),"")</f>
        <v>*İtalyan Premium kumaş
*Ekstra yumuşak ve konforlu teknik jarse
*4 yönlü esneme özelliği
*Nefes alabilir ve hızlı kurur
*Kırışmaz ve kolay bakım
*Full Grip
Bileşimi:
%72 Mikro PA / %28 Elastan</v>
      </c>
      <c r="AM731" s="149" t="str">
        <f>IF(C731&gt;0,+VLOOKUP($C731,'STYLE NAMES'!$B:$AC,17,FALSE),"")</f>
        <v>Makinede 30°C' de Yıkayın
Hassas Yıkama
Ilık ütü yapın
Tersten ütüleyin
Logo ve baskıları ÜTÜLEMEYİN
Çamaşır suyu kullanmayın
Kurutma Makinesinde Kurutmayın</v>
      </c>
      <c r="AN731" s="149" t="str">
        <f>IF($C731&gt;0,$C731&amp;" "&amp;$P731&amp;" "&amp;+VLOOKUP($C731,'STYLE NAMES'!$B:$AC,18,FALSE),"""")</f>
        <v>ALLEGRA DARK GRAY LEGGINGS FULL GRIP PRO DA DONNA</v>
      </c>
      <c r="AO731" s="101" t="str">
        <f>"Disegnato da Cavalier SanMarco "&amp;(AN731)&amp;"; "&amp;IF(C731&gt;0,+VLOOKUP($C731,'STYLE NAMES'!$B:$AC,19,FALSE),"")</f>
        <v>Disegnato da Cavalier SanMarco ALLEGRA DARK GRAY LEGGINGS FULL GRIP PRO DA DONNA; PRODOTTO IN ITALIA CON TESSUTI ITALIANI DI ALTA QUALITÀ
Leggings realizzato in microfibra super elastico che garantisce perfetta vestibilità e durabilità nel tempo. Tasche al fianco e full grip applicato per il massimo comfort</v>
      </c>
      <c r="AP731" s="101" t="str">
        <f>IF(C731&gt;0,+VLOOKUP($C731,'STYLE NAMES'!$B:$AC,20,FALSE),"")</f>
        <v>*Tessuto premium italiano
*Jersey tecnico extra morbido e confortevole
*Tessuto elasticizzato in 4 direzioni
*Traspirante e ad asciugatura rapida
*Antipiega e facile da curare
*Full Grip
Composizione:
74% Micro PA / 26% Elastan</v>
      </c>
      <c r="AQ731" s="101" t="str">
        <f>IF(C731&gt;0,+VLOOKUP($C731,'STYLE NAMES'!$B:$AC,21,FALSE),"")</f>
        <v>Lavare in lavatrice a 30°C Ciclo delicato 
Stirare a bassa temperatura
Stirare al rovescio 
Non stirare su loghi o stampe 
Non candeggiare 
Non asciugare in asciugatrice</v>
      </c>
      <c r="AR731" s="101">
        <f>IF(D731&gt;0,+VLOOKUP($C731,'STYLE NAMES'!$B:$AC,22,FALSE),"")</f>
        <v>0</v>
      </c>
      <c r="AS731" s="101">
        <f>IF(E731&gt;0,+VLOOKUP($C731,'STYLE NAMES'!$B:$AC,23,FALSE),"")</f>
        <v>0</v>
      </c>
      <c r="AT731" s="101">
        <f>IF(F731&gt;0,+VLOOKUP($C731,'STYLE NAMES'!$B:$AC,24,FALSE),"")</f>
        <v>0</v>
      </c>
      <c r="AU731" s="101">
        <f>IF(G731&gt;0,+VLOOKUP($C731,'STYLE NAMES'!$B:$AC,25,FALSE),"")</f>
        <v>0</v>
      </c>
      <c r="AV731" s="101" t="str">
        <f>+VLOOKUP($S731,'CODE GENERATOR'!$P:$AM,15,FALSE)</f>
        <v>R.TOPWN_TTS0076_SUP0030ROZROZ</v>
      </c>
      <c r="AW731" s="101" t="str">
        <f>+VLOOKUP($S731,'CODE GENERATOR'!$P:$AM,16,FALSE)</f>
        <v>R.TOPWN_TTS0076_SUP0030ECRECR</v>
      </c>
      <c r="AX731" s="101">
        <f>+VLOOKUP($S731,'CODE GENERATOR'!$P:$AM,17,FALSE)</f>
        <v>0</v>
      </c>
      <c r="AY731" s="101">
        <f>+VLOOKUP($S731,'CODE GENERATOR'!$P:$AM,18,FALSE)</f>
        <v>0</v>
      </c>
      <c r="AZ731" s="101">
        <f>+VLOOKUP($S731,'CODE GENERATOR'!$P:$AM,19,FALSE)</f>
        <v>0</v>
      </c>
      <c r="BA731" s="101">
        <f>+VLOOKUP($S731,'CODE GENERATOR'!$P:$AM,20,FALSE)</f>
        <v>0</v>
      </c>
      <c r="BB731" s="101">
        <f>+VLOOKUP($S731,'CODE GENERATOR'!$P:$AM,21,FALSE)</f>
        <v>0</v>
      </c>
      <c r="BC731" s="101">
        <f>+VLOOKUP($S731,'CODE GENERATOR'!$P:$AM,22,FALSE)</f>
        <v>0</v>
      </c>
      <c r="BD731" s="101">
        <f>+VLOOKUP($S731,'CODE GENERATOR'!$P:$AM,23,FALSE)</f>
        <v>0</v>
      </c>
      <c r="BE731" s="101">
        <f>+VLOOKUP($S731,'CODE GENERATOR'!$P:$AM,24,FALSE)</f>
        <v>0</v>
      </c>
      <c r="BF731" s="101">
        <f>IF(C731&gt;0,+VLOOKUP(G731,'CATEGORY ID'!$A$1:$L$118,3,FALSE),"")</f>
        <v>30</v>
      </c>
      <c r="BG731" s="101">
        <f>IF(C731&gt;0,+VLOOKUP(H731,'CATEGORY ID'!$D$1:$L$118,3,FALSE),"")</f>
        <v>3</v>
      </c>
      <c r="BH731" s="101">
        <f>IF(C731&gt;0,+VLOOKUP((+H731&amp;I731),'CATEGORY ID'!$H$1:$I$121,2,FALSE),"")</f>
        <v>112</v>
      </c>
      <c r="BJ731" s="101">
        <f>IF(C731&gt;0,IF(COUNTIF('CATEGORY ID'!$K$1:$K$121,+H731&amp;K731) &gt; 0, +VLOOKUP(+H731&amp;K731,'CATEGORY ID'!$K$1:$L$121,2,FALSE),""),"")</f>
        <v>98</v>
      </c>
      <c r="BK731" s="101" t="str">
        <f>IF(C731&gt;0,IF(COUNTIF('CATEGORY ID'!$K$124:$K$165, +VLOOKUP(C731,'STYLE NAMES'!$B:$AE,30,FALSE)) &gt; 0, +VLOOKUP(VLOOKUP(C731,'STYLE NAMES'!$B:$AE,30,FALSE),'CATEGORY ID'!K:M,2,FALSE),""),"")</f>
        <v/>
      </c>
      <c r="BM731" s="101">
        <v>204</v>
      </c>
      <c r="BR731" s="101" t="str" cm="1">
        <f t="array" ref="BR731">IF(C731&gt;0,_xlfn.TEXTJOIN(";", TRUE,_xlfn.UNIQUE(_xlfn._xlws.FILTER(BF731:BQ731,(BF731:BQ731&gt;0)),TRUE,FALSE)),"")&amp;";"&amp;BS731</f>
        <v>30;3;112;98;204;</v>
      </c>
      <c r="BU731" s="106">
        <f>IF(C731&gt;0,+VLOOKUP($C731,'STYLE NAMES'!$B:$AC,26,FALSE),"")</f>
        <v>109.9</v>
      </c>
      <c r="BV731" s="106">
        <f>IF(C731&gt;0,+VLOOKUP($C731,'STYLE NAMES'!$B:$AC,27,FALSE),"")</f>
        <v>6040</v>
      </c>
      <c r="BW731" s="106">
        <f>IF(C731&gt;0,+VLOOKUP($C731,'STYLE NAMES'!$B:$AC,28,FALSE),"")</f>
        <v>126.38499999999999</v>
      </c>
      <c r="BY731"/>
      <c r="BZ731" s="101">
        <v>0</v>
      </c>
      <c r="CA731" s="137">
        <f t="shared" si="50"/>
        <v>1</v>
      </c>
      <c r="CB731" s="137" t="str">
        <f>+VLOOKUP(C731,'[2]STYLES &amp; MODELS MATRIX'!$A:$G,7,FALSE)</f>
        <v>AK</v>
      </c>
      <c r="CC731" s="137" t="str">
        <f>+VLOOKUP(C731,'[1]STYLES &amp; SIZE CHARTS'!$A:$H,8,FALSE)</f>
        <v>WB-L1</v>
      </c>
      <c r="CD731" s="137">
        <v>1</v>
      </c>
      <c r="CE731" s="205"/>
      <c r="CF731" s="141"/>
    </row>
    <row r="732" spans="1:84" s="101" customFormat="1" ht="12" customHeight="1" x14ac:dyDescent="0.2">
      <c r="A732" s="102">
        <f t="shared" si="48"/>
        <v>8683711007845</v>
      </c>
      <c r="B732" s="101" t="s">
        <v>984</v>
      </c>
      <c r="C732" s="101" t="s">
        <v>1866</v>
      </c>
      <c r="D732" s="101" t="s">
        <v>1903</v>
      </c>
      <c r="E732" s="203" t="s">
        <v>2454</v>
      </c>
      <c r="F732" s="101" t="s">
        <v>2440</v>
      </c>
      <c r="G732" s="101" t="str">
        <f>IF(C732&gt;0,+VLOOKUP($C732,'STYLE NAMES'!$B:$AC,4,FALSE),"")</f>
        <v>RIDER</v>
      </c>
      <c r="H732" s="101" t="str">
        <f>IF(C732&gt;0,+VLOOKUP($C732,'STYLE NAMES'!$B:$AC,5,FALSE),"")</f>
        <v>WOMEN</v>
      </c>
      <c r="I732" s="101" t="str">
        <f>IF(C732&gt;0,+VLOOKUP($C732,'STYLE NAMES'!$B:$AC,6,FALSE),"")</f>
        <v>BOTTOMS</v>
      </c>
      <c r="J732" s="101" t="str">
        <f>IF(C732&gt;0,+VLOOKUP($C732,'STYLE NAMES'!$B:$AC,7,FALSE),"")</f>
        <v>WOMEN</v>
      </c>
      <c r="K732" s="101" t="str">
        <f>IF(C732&gt;0,+VLOOKUP($C732,'STYLE NAMES'!$B:$AC,8,FALSE),"")</f>
        <v>LEGGINGS</v>
      </c>
      <c r="L732" s="101" t="str">
        <f>IF(E732&gt;0,+VLOOKUP($E732,'CODE GENERATOR'!$D:$T,3,FALSE),"")</f>
        <v>A</v>
      </c>
      <c r="M732" s="101" t="str">
        <f>IF(E732&gt;0,+VLOOKUP($E732,'CODE GENERATOR'!$D:$T,4,FALSE),"")</f>
        <v>TECH JERSEY</v>
      </c>
      <c r="N732" s="101" t="str">
        <f>IF(E732&gt;0,+VLOOKUP($E732,'CODE GENERATOR'!$D:$T,6,FALSE),"")</f>
        <v>DARK GRAY</v>
      </c>
      <c r="O732" s="101" t="str">
        <f>IF(E732&gt;0,+VLOOKUP($E732,'CODE GENERATOR'!$D:$T,7,FALSE),"")</f>
        <v>DARK GRAY</v>
      </c>
      <c r="P732" s="101" t="str">
        <f t="shared" si="49"/>
        <v>DARK GRAY</v>
      </c>
      <c r="Q732" s="104" t="str">
        <f>IF(E732&gt;0,+VLOOKUP($E732,'CODE GENERATOR'!$D:$T,11,FALSE),"")</f>
        <v>R.BOTWN_LGN0069</v>
      </c>
      <c r="R732" s="104" t="str">
        <f>IF(E732&gt;0,+VLOOKUP($E732,'CODE GENERATOR'!$D:$T,12,FALSE),"")</f>
        <v>TJR0028DGYDGY</v>
      </c>
      <c r="S732" s="104" t="str">
        <f>IF(E732&gt;0,+VLOOKUP($E732,'CODE GENERATOR'!$D:$T,13,FALSE),"")</f>
        <v>R.BOTWN_LGN0069_TJR0028DGYDGY</v>
      </c>
      <c r="T732" s="104" t="str">
        <f t="shared" si="47"/>
        <v>R.BOTWN_LGN0069_TJR0028DGYDGY_M / 38-40</v>
      </c>
      <c r="U732" s="105">
        <v>8683711007845</v>
      </c>
      <c r="V732" s="107" t="str" cm="1">
        <f t="array" ref="V732">_xlfn.TEXTJOIN(";", TRUE, _xlfn.UNIQUE(_xlfn._xlws.FILTER(P$3:P$10029, C$3:C$10029=C732)))</f>
        <v>BLACK;NAVY;DARK GRAY;GREEN;TAUPE</v>
      </c>
      <c r="W732" s="107" t="str" cm="1">
        <f t="array" ref="W732">_xlfn.TEXTJOIN(";", TRUE, _xlfn.UNIQUE(_xlfn._xlws.FILTER(F$3:F$10029, C$3:C$10029=C732)))</f>
        <v>XS / 34-36;S / 36-38;M / 38-40;L / 40-42;XL / 42-44</v>
      </c>
      <c r="X732" s="101" t="str">
        <f>IF(E732&gt;0,+VLOOKUP($E732,'CODE GENERATOR'!$D:$AC,19,FALSE),0)</f>
        <v>2507_G_cavalier_ghost_0001</v>
      </c>
      <c r="Y732" s="101" t="str">
        <f>IF(E732&gt;0,+VLOOKUP($E732,'CODE GENERATOR'!$D:$AC,20,FALSE),0)</f>
        <v>2507_G_cavalier_ghost_0002</v>
      </c>
      <c r="Z732" s="101" t="str">
        <f>IF(E732&gt;0,+VLOOKUP($E732,'CODE GENERATOR'!$D:$AC,21,FALSE),0)</f>
        <v>2507_W_3175</v>
      </c>
      <c r="AA732" s="101" t="str">
        <f>IF(E732&gt;0,+VLOOKUP($E732,'CODE GENERATOR'!$D:$AC,22,FALSE),0)</f>
        <v>2507_W_3183</v>
      </c>
      <c r="AB732" s="101" t="str">
        <f>IF(E732&gt;0,+VLOOKUP($E732,'CODE GENERATOR'!$D:$AC,23,FALSE),0)</f>
        <v>2507_W_3180</v>
      </c>
      <c r="AC732" s="101" t="str">
        <f>IF(E732&gt;0,+VLOOKUP($E732,'CODE GENERATOR'!$D:$AC,24,FALSE),0)</f>
        <v>2507_W_3197</v>
      </c>
      <c r="AD732" s="101" t="str">
        <f>IF(E732&gt;0,+VLOOKUP($E732,'CODE GENERATOR'!$D:$AC,25,FALSE),0)</f>
        <v>2507_VW_Web_74</v>
      </c>
      <c r="AE732" s="101" t="str">
        <f>IF(E732&gt;0,+VLOOKUP($E732,'CODE GENERATOR'!$D:$AC,26,FALSE),0)</f>
        <v>Cavaliers_Detay_36817</v>
      </c>
      <c r="AF732" s="149" t="str">
        <f>IF($C732&gt;0,$C732&amp;" "&amp;$P732&amp;" "&amp;+VLOOKUP($C732,'STYLE NAMES'!$B:$AC,10,FALSE),"""")</f>
        <v>ALLEGRA DARK GRAY WOMEN'S FULL GRIP PRO LEGGINGS</v>
      </c>
      <c r="AG732" s="101" t="str">
        <f>"Enjoy our "&amp;(AF732)&amp;"; "&amp;IF(C732&gt;0,+VLOOKUP($C732,'STYLE NAMES'!$B:$AC,11,FALSE),"")</f>
        <v>Enjoy our ALLEGRA DARK GRAY WOMEN'S FULL GRIP PRO LEGGINGS; MADE IN ITALY WITH PREMIUM ITALIAN FABRICS
Professional leggings in lurex microfibre, perfect wearability for all day activities. Side pockets and full grip applied for the best comfort.</v>
      </c>
      <c r="AH732" s="101" t="str">
        <f>IF(C732&gt;0,+VLOOKUP($C732,'STYLE NAMES'!$B:$AC,12,FALSE),"")</f>
        <v>*Italian Premium fabric
*Extra-soft and comfortable technical jersey
*4-way stretch fabric
*Breathable and Quick Dry
*Wrinkle-free and Easy Care
*Full Grip
Composition:
74% Micro PA /  26% Elasthane</v>
      </c>
      <c r="AI732" s="101" t="str">
        <f>IF(C732&gt;0,+VLOOKUP($C732,'STYLE NAMES'!$B:$AC,13,FALSE),"")</f>
        <v>Machine Wash at 30°C
Mild process
Iron at low temperature
Iron from REVERSE
Do NOT iron on logos or prints
Do not bleach
Do NOT Tumble Dry</v>
      </c>
      <c r="AJ732" s="149" t="str">
        <f>IF($C732&gt;0,$C732&amp;" "&amp;$P732&amp;" "&amp;+VLOOKUP($C732,'STYLE NAMES'!$B:$AC,14,FALSE),"""")</f>
        <v>ALLEGRA DARK GRAY KADIN FULL GRIP PRO BİNİCİ TAYTI</v>
      </c>
      <c r="AK732" s="149" t="str">
        <f>"Cavalier SanMarco tarafından tasarlanan "&amp;(AJ732)&amp;"; "&amp;IF(C732&gt;0,+VLOOKUP($C732,'STYLE NAMES'!$B:$AC,15,FALSE),"")</f>
        <v>Cavalier SanMarco tarafından tasarlanan ALLEGRA DARK GRAY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2" s="149" t="str">
        <f>IF(C732&gt;0,+VLOOKUP($C732,'STYLE NAMES'!$B:$AC,16,FALSE),"")</f>
        <v>*İtalyan Premium kumaş
*Ekstra yumuşak ve konforlu teknik jarse
*4 yönlü esneme özelliği
*Nefes alabilir ve hızlı kurur
*Kırışmaz ve kolay bakım
*Full Grip
Bileşimi:
%72 Mikro PA / %28 Elastan</v>
      </c>
      <c r="AM732" s="149" t="str">
        <f>IF(C732&gt;0,+VLOOKUP($C732,'STYLE NAMES'!$B:$AC,17,FALSE),"")</f>
        <v>Makinede 30°C' de Yıkayın
Hassas Yıkama
Ilık ütü yapın
Tersten ütüleyin
Logo ve baskıları ÜTÜLEMEYİN
Çamaşır suyu kullanmayın
Kurutma Makinesinde Kurutmayın</v>
      </c>
      <c r="AN732" s="149" t="str">
        <f>IF($C732&gt;0,$C732&amp;" "&amp;$P732&amp;" "&amp;+VLOOKUP($C732,'STYLE NAMES'!$B:$AC,18,FALSE),"""")</f>
        <v>ALLEGRA DARK GRAY LEGGINGS FULL GRIP PRO DA DONNA</v>
      </c>
      <c r="AO732" s="101" t="str">
        <f>"Disegnato da Cavalier SanMarco "&amp;(AN732)&amp;"; "&amp;IF(C732&gt;0,+VLOOKUP($C732,'STYLE NAMES'!$B:$AC,19,FALSE),"")</f>
        <v>Disegnato da Cavalier SanMarco ALLEGRA DARK GRAY LEGGINGS FULL GRIP PRO DA DONNA; PRODOTTO IN ITALIA CON TESSUTI ITALIANI DI ALTA QUALITÀ
Leggings realizzato in microfibra super elastico che garantisce perfetta vestibilità e durabilità nel tempo. Tasche al fianco e full grip applicato per il massimo comfort</v>
      </c>
      <c r="AP732" s="101" t="str">
        <f>IF(C732&gt;0,+VLOOKUP($C732,'STYLE NAMES'!$B:$AC,20,FALSE),"")</f>
        <v>*Tessuto premium italiano
*Jersey tecnico extra morbido e confortevole
*Tessuto elasticizzato in 4 direzioni
*Traspirante e ad asciugatura rapida
*Antipiega e facile da curare
*Full Grip
Composizione:
74% Micro PA / 26% Elastan</v>
      </c>
      <c r="AQ732" s="101" t="str">
        <f>IF(C732&gt;0,+VLOOKUP($C732,'STYLE NAMES'!$B:$AC,21,FALSE),"")</f>
        <v>Lavare in lavatrice a 30°C Ciclo delicato 
Stirare a bassa temperatura
Stirare al rovescio 
Non stirare su loghi o stampe 
Non candeggiare 
Non asciugare in asciugatrice</v>
      </c>
      <c r="AR732" s="101">
        <f>IF(D732&gt;0,+VLOOKUP($C732,'STYLE NAMES'!$B:$AC,22,FALSE),"")</f>
        <v>0</v>
      </c>
      <c r="AS732" s="101">
        <f>IF(E732&gt;0,+VLOOKUP($C732,'STYLE NAMES'!$B:$AC,23,FALSE),"")</f>
        <v>0</v>
      </c>
      <c r="AT732" s="101">
        <f>IF(F732&gt;0,+VLOOKUP($C732,'STYLE NAMES'!$B:$AC,24,FALSE),"")</f>
        <v>0</v>
      </c>
      <c r="AU732" s="101">
        <f>IF(G732&gt;0,+VLOOKUP($C732,'STYLE NAMES'!$B:$AC,25,FALSE),"")</f>
        <v>0</v>
      </c>
      <c r="AV732" s="101" t="str">
        <f>+VLOOKUP($S732,'CODE GENERATOR'!$P:$AM,15,FALSE)</f>
        <v>R.TOPWN_TTS0076_SUP0030ROZROZ</v>
      </c>
      <c r="AW732" s="101" t="str">
        <f>+VLOOKUP($S732,'CODE GENERATOR'!$P:$AM,16,FALSE)</f>
        <v>R.TOPWN_TTS0076_SUP0030ECRECR</v>
      </c>
      <c r="AX732" s="101">
        <f>+VLOOKUP($S732,'CODE GENERATOR'!$P:$AM,17,FALSE)</f>
        <v>0</v>
      </c>
      <c r="AY732" s="101">
        <f>+VLOOKUP($S732,'CODE GENERATOR'!$P:$AM,18,FALSE)</f>
        <v>0</v>
      </c>
      <c r="AZ732" s="101">
        <f>+VLOOKUP($S732,'CODE GENERATOR'!$P:$AM,19,FALSE)</f>
        <v>0</v>
      </c>
      <c r="BA732" s="101">
        <f>+VLOOKUP($S732,'CODE GENERATOR'!$P:$AM,20,FALSE)</f>
        <v>0</v>
      </c>
      <c r="BB732" s="101">
        <f>+VLOOKUP($S732,'CODE GENERATOR'!$P:$AM,21,FALSE)</f>
        <v>0</v>
      </c>
      <c r="BC732" s="101">
        <f>+VLOOKUP($S732,'CODE GENERATOR'!$P:$AM,22,FALSE)</f>
        <v>0</v>
      </c>
      <c r="BD732" s="101">
        <f>+VLOOKUP($S732,'CODE GENERATOR'!$P:$AM,23,FALSE)</f>
        <v>0</v>
      </c>
      <c r="BE732" s="101">
        <f>+VLOOKUP($S732,'CODE GENERATOR'!$P:$AM,24,FALSE)</f>
        <v>0</v>
      </c>
      <c r="BF732" s="101">
        <f>IF(C732&gt;0,+VLOOKUP(G732,'CATEGORY ID'!$A$1:$L$118,3,FALSE),"")</f>
        <v>30</v>
      </c>
      <c r="BG732" s="101">
        <f>IF(C732&gt;0,+VLOOKUP(H732,'CATEGORY ID'!$D$1:$L$118,3,FALSE),"")</f>
        <v>3</v>
      </c>
      <c r="BH732" s="101">
        <f>IF(C732&gt;0,+VLOOKUP((+H732&amp;I732),'CATEGORY ID'!$H$1:$I$121,2,FALSE),"")</f>
        <v>112</v>
      </c>
      <c r="BJ732" s="101">
        <f>IF(C732&gt;0,IF(COUNTIF('CATEGORY ID'!$K$1:$K$121,+H732&amp;K732) &gt; 0, +VLOOKUP(+H732&amp;K732,'CATEGORY ID'!$K$1:$L$121,2,FALSE),""),"")</f>
        <v>98</v>
      </c>
      <c r="BK732" s="101" t="str">
        <f>IF(C732&gt;0,IF(COUNTIF('CATEGORY ID'!$K$124:$K$165, +VLOOKUP(C732,'STYLE NAMES'!$B:$AE,30,FALSE)) &gt; 0, +VLOOKUP(VLOOKUP(C732,'STYLE NAMES'!$B:$AE,30,FALSE),'CATEGORY ID'!K:M,2,FALSE),""),"")</f>
        <v/>
      </c>
      <c r="BM732" s="101">
        <v>204</v>
      </c>
      <c r="BR732" s="101" t="str" cm="1">
        <f t="array" ref="BR732">IF(C732&gt;0,_xlfn.TEXTJOIN(";", TRUE,_xlfn.UNIQUE(_xlfn._xlws.FILTER(BF732:BQ732,(BF732:BQ732&gt;0)),TRUE,FALSE)),"")&amp;";"&amp;BS732</f>
        <v>30;3;112;98;204;</v>
      </c>
      <c r="BU732" s="106">
        <f>IF(C732&gt;0,+VLOOKUP($C732,'STYLE NAMES'!$B:$AC,26,FALSE),"")</f>
        <v>109.9</v>
      </c>
      <c r="BV732" s="106">
        <f>IF(C732&gt;0,+VLOOKUP($C732,'STYLE NAMES'!$B:$AC,27,FALSE),"")</f>
        <v>6040</v>
      </c>
      <c r="BW732" s="106">
        <f>IF(C732&gt;0,+VLOOKUP($C732,'STYLE NAMES'!$B:$AC,28,FALSE),"")</f>
        <v>126.38499999999999</v>
      </c>
      <c r="BY732"/>
      <c r="BZ732" s="101">
        <v>5</v>
      </c>
      <c r="CA732" s="137">
        <f t="shared" si="50"/>
        <v>1</v>
      </c>
      <c r="CB732" s="137" t="str">
        <f>+VLOOKUP(C732,'[2]STYLES &amp; MODELS MATRIX'!$A:$G,7,FALSE)</f>
        <v>AK</v>
      </c>
      <c r="CC732" s="137" t="str">
        <f>+VLOOKUP(C732,'[1]STYLES &amp; SIZE CHARTS'!$A:$H,8,FALSE)</f>
        <v>WB-L1</v>
      </c>
      <c r="CD732" s="137">
        <v>1</v>
      </c>
      <c r="CE732" s="205"/>
      <c r="CF732" s="141"/>
    </row>
    <row r="733" spans="1:84" s="101" customFormat="1" ht="12" customHeight="1" x14ac:dyDescent="0.2">
      <c r="A733" s="102">
        <f t="shared" si="48"/>
        <v>8683711007852</v>
      </c>
      <c r="B733" s="101" t="s">
        <v>984</v>
      </c>
      <c r="C733" s="101" t="s">
        <v>1866</v>
      </c>
      <c r="D733" s="101" t="s">
        <v>1903</v>
      </c>
      <c r="E733" s="203" t="s">
        <v>2454</v>
      </c>
      <c r="F733" s="101" t="s">
        <v>2441</v>
      </c>
      <c r="G733" s="101" t="str">
        <f>IF(C733&gt;0,+VLOOKUP($C733,'STYLE NAMES'!$B:$AC,4,FALSE),"")</f>
        <v>RIDER</v>
      </c>
      <c r="H733" s="101" t="str">
        <f>IF(C733&gt;0,+VLOOKUP($C733,'STYLE NAMES'!$B:$AC,5,FALSE),"")</f>
        <v>WOMEN</v>
      </c>
      <c r="I733" s="101" t="str">
        <f>IF(C733&gt;0,+VLOOKUP($C733,'STYLE NAMES'!$B:$AC,6,FALSE),"")</f>
        <v>BOTTOMS</v>
      </c>
      <c r="J733" s="101" t="str">
        <f>IF(C733&gt;0,+VLOOKUP($C733,'STYLE NAMES'!$B:$AC,7,FALSE),"")</f>
        <v>WOMEN</v>
      </c>
      <c r="K733" s="101" t="str">
        <f>IF(C733&gt;0,+VLOOKUP($C733,'STYLE NAMES'!$B:$AC,8,FALSE),"")</f>
        <v>LEGGINGS</v>
      </c>
      <c r="L733" s="101" t="str">
        <f>IF(E733&gt;0,+VLOOKUP($E733,'CODE GENERATOR'!$D:$T,3,FALSE),"")</f>
        <v>A</v>
      </c>
      <c r="M733" s="101" t="str">
        <f>IF(E733&gt;0,+VLOOKUP($E733,'CODE GENERATOR'!$D:$T,4,FALSE),"")</f>
        <v>TECH JERSEY</v>
      </c>
      <c r="N733" s="101" t="str">
        <f>IF(E733&gt;0,+VLOOKUP($E733,'CODE GENERATOR'!$D:$T,6,FALSE),"")</f>
        <v>DARK GRAY</v>
      </c>
      <c r="O733" s="101" t="str">
        <f>IF(E733&gt;0,+VLOOKUP($E733,'CODE GENERATOR'!$D:$T,7,FALSE),"")</f>
        <v>DARK GRAY</v>
      </c>
      <c r="P733" s="101" t="str">
        <f t="shared" si="49"/>
        <v>DARK GRAY</v>
      </c>
      <c r="Q733" s="104" t="str">
        <f>IF(E733&gt;0,+VLOOKUP($E733,'CODE GENERATOR'!$D:$T,11,FALSE),"")</f>
        <v>R.BOTWN_LGN0069</v>
      </c>
      <c r="R733" s="104" t="str">
        <f>IF(E733&gt;0,+VLOOKUP($E733,'CODE GENERATOR'!$D:$T,12,FALSE),"")</f>
        <v>TJR0028DGYDGY</v>
      </c>
      <c r="S733" s="104" t="str">
        <f>IF(E733&gt;0,+VLOOKUP($E733,'CODE GENERATOR'!$D:$T,13,FALSE),"")</f>
        <v>R.BOTWN_LGN0069_TJR0028DGYDGY</v>
      </c>
      <c r="T733" s="104" t="str">
        <f t="shared" si="47"/>
        <v>R.BOTWN_LGN0069_TJR0028DGYDGY_L / 40-42</v>
      </c>
      <c r="U733" s="105">
        <v>8683711007852</v>
      </c>
      <c r="V733" s="107" t="str" cm="1">
        <f t="array" ref="V733">_xlfn.TEXTJOIN(";", TRUE, _xlfn.UNIQUE(_xlfn._xlws.FILTER(P$3:P$10029, C$3:C$10029=C733)))</f>
        <v>BLACK;NAVY;DARK GRAY;GREEN;TAUPE</v>
      </c>
      <c r="W733" s="107" t="str" cm="1">
        <f t="array" ref="W733">_xlfn.TEXTJOIN(";", TRUE, _xlfn.UNIQUE(_xlfn._xlws.FILTER(F$3:F$10029, C$3:C$10029=C733)))</f>
        <v>XS / 34-36;S / 36-38;M / 38-40;L / 40-42;XL / 42-44</v>
      </c>
      <c r="X733" s="101" t="str">
        <f>IF(E733&gt;0,+VLOOKUP($E733,'CODE GENERATOR'!$D:$AC,19,FALSE),0)</f>
        <v>2507_G_cavalier_ghost_0001</v>
      </c>
      <c r="Y733" s="101" t="str">
        <f>IF(E733&gt;0,+VLOOKUP($E733,'CODE GENERATOR'!$D:$AC,20,FALSE),0)</f>
        <v>2507_G_cavalier_ghost_0002</v>
      </c>
      <c r="Z733" s="101" t="str">
        <f>IF(E733&gt;0,+VLOOKUP($E733,'CODE GENERATOR'!$D:$AC,21,FALSE),0)</f>
        <v>2507_W_3175</v>
      </c>
      <c r="AA733" s="101" t="str">
        <f>IF(E733&gt;0,+VLOOKUP($E733,'CODE GENERATOR'!$D:$AC,22,FALSE),0)</f>
        <v>2507_W_3183</v>
      </c>
      <c r="AB733" s="101" t="str">
        <f>IF(E733&gt;0,+VLOOKUP($E733,'CODE GENERATOR'!$D:$AC,23,FALSE),0)</f>
        <v>2507_W_3180</v>
      </c>
      <c r="AC733" s="101" t="str">
        <f>IF(E733&gt;0,+VLOOKUP($E733,'CODE GENERATOR'!$D:$AC,24,FALSE),0)</f>
        <v>2507_W_3197</v>
      </c>
      <c r="AD733" s="101" t="str">
        <f>IF(E733&gt;0,+VLOOKUP($E733,'CODE GENERATOR'!$D:$AC,25,FALSE),0)</f>
        <v>2507_VW_Web_74</v>
      </c>
      <c r="AE733" s="101" t="str">
        <f>IF(E733&gt;0,+VLOOKUP($E733,'CODE GENERATOR'!$D:$AC,26,FALSE),0)</f>
        <v>Cavaliers_Detay_36817</v>
      </c>
      <c r="AF733" s="149" t="str">
        <f>IF($C733&gt;0,$C733&amp;" "&amp;$P733&amp;" "&amp;+VLOOKUP($C733,'STYLE NAMES'!$B:$AC,10,FALSE),"""")</f>
        <v>ALLEGRA DARK GRAY WOMEN'S FULL GRIP PRO LEGGINGS</v>
      </c>
      <c r="AG733" s="101" t="str">
        <f>"Enjoy our "&amp;(AF733)&amp;"; "&amp;IF(C733&gt;0,+VLOOKUP($C733,'STYLE NAMES'!$B:$AC,11,FALSE),"")</f>
        <v>Enjoy our ALLEGRA DARK GRAY WOMEN'S FULL GRIP PRO LEGGINGS; MADE IN ITALY WITH PREMIUM ITALIAN FABRICS
Professional leggings in lurex microfibre, perfect wearability for all day activities. Side pockets and full grip applied for the best comfort.</v>
      </c>
      <c r="AH733" s="101" t="str">
        <f>IF(C733&gt;0,+VLOOKUP($C733,'STYLE NAMES'!$B:$AC,12,FALSE),"")</f>
        <v>*Italian Premium fabric
*Extra-soft and comfortable technical jersey
*4-way stretch fabric
*Breathable and Quick Dry
*Wrinkle-free and Easy Care
*Full Grip
Composition:
74% Micro PA /  26% Elasthane</v>
      </c>
      <c r="AI733" s="101" t="str">
        <f>IF(C733&gt;0,+VLOOKUP($C733,'STYLE NAMES'!$B:$AC,13,FALSE),"")</f>
        <v>Machine Wash at 30°C
Mild process
Iron at low temperature
Iron from REVERSE
Do NOT iron on logos or prints
Do not bleach
Do NOT Tumble Dry</v>
      </c>
      <c r="AJ733" s="149" t="str">
        <f>IF($C733&gt;0,$C733&amp;" "&amp;$P733&amp;" "&amp;+VLOOKUP($C733,'STYLE NAMES'!$B:$AC,14,FALSE),"""")</f>
        <v>ALLEGRA DARK GRAY KADIN FULL GRIP PRO BİNİCİ TAYTI</v>
      </c>
      <c r="AK733" s="149" t="str">
        <f>"Cavalier SanMarco tarafından tasarlanan "&amp;(AJ733)&amp;"; "&amp;IF(C733&gt;0,+VLOOKUP($C733,'STYLE NAMES'!$B:$AC,15,FALSE),"")</f>
        <v>Cavalier SanMarco tarafından tasarlanan ALLEGRA DARK GRAY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3" s="149" t="str">
        <f>IF(C733&gt;0,+VLOOKUP($C733,'STYLE NAMES'!$B:$AC,16,FALSE),"")</f>
        <v>*İtalyan Premium kumaş
*Ekstra yumuşak ve konforlu teknik jarse
*4 yönlü esneme özelliği
*Nefes alabilir ve hızlı kurur
*Kırışmaz ve kolay bakım
*Full Grip
Bileşimi:
%72 Mikro PA / %28 Elastan</v>
      </c>
      <c r="AM733" s="149" t="str">
        <f>IF(C733&gt;0,+VLOOKUP($C733,'STYLE NAMES'!$B:$AC,17,FALSE),"")</f>
        <v>Makinede 30°C' de Yıkayın
Hassas Yıkama
Ilık ütü yapın
Tersten ütüleyin
Logo ve baskıları ÜTÜLEMEYİN
Çamaşır suyu kullanmayın
Kurutma Makinesinde Kurutmayın</v>
      </c>
      <c r="AN733" s="149" t="str">
        <f>IF($C733&gt;0,$C733&amp;" "&amp;$P733&amp;" "&amp;+VLOOKUP($C733,'STYLE NAMES'!$B:$AC,18,FALSE),"""")</f>
        <v>ALLEGRA DARK GRAY LEGGINGS FULL GRIP PRO DA DONNA</v>
      </c>
      <c r="AO733" s="101" t="str">
        <f>"Disegnato da Cavalier SanMarco "&amp;(AN733)&amp;"; "&amp;IF(C733&gt;0,+VLOOKUP($C733,'STYLE NAMES'!$B:$AC,19,FALSE),"")</f>
        <v>Disegnato da Cavalier SanMarco ALLEGRA DARK GRAY LEGGINGS FULL GRIP PRO DA DONNA; PRODOTTO IN ITALIA CON TESSUTI ITALIANI DI ALTA QUALITÀ
Leggings realizzato in microfibra super elastico che garantisce perfetta vestibilità e durabilità nel tempo. Tasche al fianco e full grip applicato per il massimo comfort</v>
      </c>
      <c r="AP733" s="101" t="str">
        <f>IF(C733&gt;0,+VLOOKUP($C733,'STYLE NAMES'!$B:$AC,20,FALSE),"")</f>
        <v>*Tessuto premium italiano
*Jersey tecnico extra morbido e confortevole
*Tessuto elasticizzato in 4 direzioni
*Traspirante e ad asciugatura rapida
*Antipiega e facile da curare
*Full Grip
Composizione:
74% Micro PA / 26% Elastan</v>
      </c>
      <c r="AQ733" s="101" t="str">
        <f>IF(C733&gt;0,+VLOOKUP($C733,'STYLE NAMES'!$B:$AC,21,FALSE),"")</f>
        <v>Lavare in lavatrice a 30°C Ciclo delicato 
Stirare a bassa temperatura
Stirare al rovescio 
Non stirare su loghi o stampe 
Non candeggiare 
Non asciugare in asciugatrice</v>
      </c>
      <c r="AR733" s="101">
        <f>IF(D733&gt;0,+VLOOKUP($C733,'STYLE NAMES'!$B:$AC,22,FALSE),"")</f>
        <v>0</v>
      </c>
      <c r="AS733" s="101">
        <f>IF(E733&gt;0,+VLOOKUP($C733,'STYLE NAMES'!$B:$AC,23,FALSE),"")</f>
        <v>0</v>
      </c>
      <c r="AT733" s="101">
        <f>IF(F733&gt;0,+VLOOKUP($C733,'STYLE NAMES'!$B:$AC,24,FALSE),"")</f>
        <v>0</v>
      </c>
      <c r="AU733" s="101">
        <f>IF(G733&gt;0,+VLOOKUP($C733,'STYLE NAMES'!$B:$AC,25,FALSE),"")</f>
        <v>0</v>
      </c>
      <c r="AV733" s="101" t="str">
        <f>+VLOOKUP($S733,'CODE GENERATOR'!$P:$AM,15,FALSE)</f>
        <v>R.TOPWN_TTS0076_SUP0030ROZROZ</v>
      </c>
      <c r="AW733" s="101" t="str">
        <f>+VLOOKUP($S733,'CODE GENERATOR'!$P:$AM,16,FALSE)</f>
        <v>R.TOPWN_TTS0076_SUP0030ECRECR</v>
      </c>
      <c r="AX733" s="101">
        <f>+VLOOKUP($S733,'CODE GENERATOR'!$P:$AM,17,FALSE)</f>
        <v>0</v>
      </c>
      <c r="AY733" s="101">
        <f>+VLOOKUP($S733,'CODE GENERATOR'!$P:$AM,18,FALSE)</f>
        <v>0</v>
      </c>
      <c r="AZ733" s="101">
        <f>+VLOOKUP($S733,'CODE GENERATOR'!$P:$AM,19,FALSE)</f>
        <v>0</v>
      </c>
      <c r="BA733" s="101">
        <f>+VLOOKUP($S733,'CODE GENERATOR'!$P:$AM,20,FALSE)</f>
        <v>0</v>
      </c>
      <c r="BB733" s="101">
        <f>+VLOOKUP($S733,'CODE GENERATOR'!$P:$AM,21,FALSE)</f>
        <v>0</v>
      </c>
      <c r="BC733" s="101">
        <f>+VLOOKUP($S733,'CODE GENERATOR'!$P:$AM,22,FALSE)</f>
        <v>0</v>
      </c>
      <c r="BD733" s="101">
        <f>+VLOOKUP($S733,'CODE GENERATOR'!$P:$AM,23,FALSE)</f>
        <v>0</v>
      </c>
      <c r="BE733" s="101">
        <f>+VLOOKUP($S733,'CODE GENERATOR'!$P:$AM,24,FALSE)</f>
        <v>0</v>
      </c>
      <c r="BF733" s="101">
        <f>IF(C733&gt;0,+VLOOKUP(G733,'CATEGORY ID'!$A$1:$L$118,3,FALSE),"")</f>
        <v>30</v>
      </c>
      <c r="BG733" s="101">
        <f>IF(C733&gt;0,+VLOOKUP(H733,'CATEGORY ID'!$D$1:$L$118,3,FALSE),"")</f>
        <v>3</v>
      </c>
      <c r="BH733" s="101">
        <f>IF(C733&gt;0,+VLOOKUP((+H733&amp;I733),'CATEGORY ID'!$H$1:$I$121,2,FALSE),"")</f>
        <v>112</v>
      </c>
      <c r="BJ733" s="101">
        <f>IF(C733&gt;0,IF(COUNTIF('CATEGORY ID'!$K$1:$K$121,+H733&amp;K733) &gt; 0, +VLOOKUP(+H733&amp;K733,'CATEGORY ID'!$K$1:$L$121,2,FALSE),""),"")</f>
        <v>98</v>
      </c>
      <c r="BK733" s="101" t="str">
        <f>IF(C733&gt;0,IF(COUNTIF('CATEGORY ID'!$K$124:$K$165, +VLOOKUP(C733,'STYLE NAMES'!$B:$AE,30,FALSE)) &gt; 0, +VLOOKUP(VLOOKUP(C733,'STYLE NAMES'!$B:$AE,30,FALSE),'CATEGORY ID'!K:M,2,FALSE),""),"")</f>
        <v/>
      </c>
      <c r="BM733" s="101">
        <v>204</v>
      </c>
      <c r="BR733" s="101" t="str" cm="1">
        <f t="array" ref="BR733">IF(C733&gt;0,_xlfn.TEXTJOIN(";", TRUE,_xlfn.UNIQUE(_xlfn._xlws.FILTER(BF733:BQ733,(BF733:BQ733&gt;0)),TRUE,FALSE)),"")&amp;";"&amp;BS733</f>
        <v>30;3;112;98;204;</v>
      </c>
      <c r="BU733" s="106">
        <f>IF(C733&gt;0,+VLOOKUP($C733,'STYLE NAMES'!$B:$AC,26,FALSE),"")</f>
        <v>109.9</v>
      </c>
      <c r="BV733" s="106">
        <f>IF(C733&gt;0,+VLOOKUP($C733,'STYLE NAMES'!$B:$AC,27,FALSE),"")</f>
        <v>6040</v>
      </c>
      <c r="BW733" s="106">
        <f>IF(C733&gt;0,+VLOOKUP($C733,'STYLE NAMES'!$B:$AC,28,FALSE),"")</f>
        <v>126.38499999999999</v>
      </c>
      <c r="BY733"/>
      <c r="BZ733" s="101">
        <v>4</v>
      </c>
      <c r="CA733" s="137">
        <f t="shared" si="50"/>
        <v>1</v>
      </c>
      <c r="CB733" s="137" t="str">
        <f>+VLOOKUP(C733,'[2]STYLES &amp; MODELS MATRIX'!$A:$G,7,FALSE)</f>
        <v>AK</v>
      </c>
      <c r="CC733" s="137" t="str">
        <f>+VLOOKUP(C733,'[1]STYLES &amp; SIZE CHARTS'!$A:$H,8,FALSE)</f>
        <v>WB-L1</v>
      </c>
      <c r="CD733" s="137">
        <v>1</v>
      </c>
      <c r="CE733" s="205"/>
      <c r="CF733" s="141"/>
    </row>
    <row r="734" spans="1:84" s="101" customFormat="1" ht="12" customHeight="1" x14ac:dyDescent="0.2">
      <c r="A734" s="102">
        <f t="shared" si="48"/>
        <v>8683711007869</v>
      </c>
      <c r="B734" s="101" t="s">
        <v>984</v>
      </c>
      <c r="C734" s="101" t="s">
        <v>1866</v>
      </c>
      <c r="D734" s="101" t="s">
        <v>1903</v>
      </c>
      <c r="E734" s="203" t="s">
        <v>2454</v>
      </c>
      <c r="F734" s="101" t="s">
        <v>2442</v>
      </c>
      <c r="G734" s="101" t="str">
        <f>IF(C734&gt;0,+VLOOKUP($C734,'STYLE NAMES'!$B:$AC,4,FALSE),"")</f>
        <v>RIDER</v>
      </c>
      <c r="H734" s="101" t="str">
        <f>IF(C734&gt;0,+VLOOKUP($C734,'STYLE NAMES'!$B:$AC,5,FALSE),"")</f>
        <v>WOMEN</v>
      </c>
      <c r="I734" s="101" t="str">
        <f>IF(C734&gt;0,+VLOOKUP($C734,'STYLE NAMES'!$B:$AC,6,FALSE),"")</f>
        <v>BOTTOMS</v>
      </c>
      <c r="J734" s="101" t="str">
        <f>IF(C734&gt;0,+VLOOKUP($C734,'STYLE NAMES'!$B:$AC,7,FALSE),"")</f>
        <v>WOMEN</v>
      </c>
      <c r="K734" s="101" t="str">
        <f>IF(C734&gt;0,+VLOOKUP($C734,'STYLE NAMES'!$B:$AC,8,FALSE),"")</f>
        <v>LEGGINGS</v>
      </c>
      <c r="L734" s="101" t="str">
        <f>IF(E734&gt;0,+VLOOKUP($E734,'CODE GENERATOR'!$D:$T,3,FALSE),"")</f>
        <v>A</v>
      </c>
      <c r="M734" s="101" t="str">
        <f>IF(E734&gt;0,+VLOOKUP($E734,'CODE GENERATOR'!$D:$T,4,FALSE),"")</f>
        <v>TECH JERSEY</v>
      </c>
      <c r="N734" s="101" t="str">
        <f>IF(E734&gt;0,+VLOOKUP($E734,'CODE GENERATOR'!$D:$T,6,FALSE),"")</f>
        <v>DARK GRAY</v>
      </c>
      <c r="O734" s="101" t="str">
        <f>IF(E734&gt;0,+VLOOKUP($E734,'CODE GENERATOR'!$D:$T,7,FALSE),"")</f>
        <v>DARK GRAY</v>
      </c>
      <c r="P734" s="101" t="str">
        <f t="shared" si="49"/>
        <v>DARK GRAY</v>
      </c>
      <c r="Q734" s="104" t="str">
        <f>IF(E734&gt;0,+VLOOKUP($E734,'CODE GENERATOR'!$D:$T,11,FALSE),"")</f>
        <v>R.BOTWN_LGN0069</v>
      </c>
      <c r="R734" s="104" t="str">
        <f>IF(E734&gt;0,+VLOOKUP($E734,'CODE GENERATOR'!$D:$T,12,FALSE),"")</f>
        <v>TJR0028DGYDGY</v>
      </c>
      <c r="S734" s="104" t="str">
        <f>IF(E734&gt;0,+VLOOKUP($E734,'CODE GENERATOR'!$D:$T,13,FALSE),"")</f>
        <v>R.BOTWN_LGN0069_TJR0028DGYDGY</v>
      </c>
      <c r="T734" s="104" t="str">
        <f t="shared" si="47"/>
        <v>R.BOTWN_LGN0069_TJR0028DGYDGY_XL / 42-44</v>
      </c>
      <c r="U734" s="105">
        <v>8683711007869</v>
      </c>
      <c r="V734" s="107" t="str" cm="1">
        <f t="array" ref="V734">_xlfn.TEXTJOIN(";", TRUE, _xlfn.UNIQUE(_xlfn._xlws.FILTER(P$3:P$10029, C$3:C$10029=C734)))</f>
        <v>BLACK;NAVY;DARK GRAY;GREEN;TAUPE</v>
      </c>
      <c r="W734" s="107" t="str" cm="1">
        <f t="array" ref="W734">_xlfn.TEXTJOIN(";", TRUE, _xlfn.UNIQUE(_xlfn._xlws.FILTER(F$3:F$10029, C$3:C$10029=C734)))</f>
        <v>XS / 34-36;S / 36-38;M / 38-40;L / 40-42;XL / 42-44</v>
      </c>
      <c r="X734" s="101" t="str">
        <f>IF(E734&gt;0,+VLOOKUP($E734,'CODE GENERATOR'!$D:$AC,19,FALSE),0)</f>
        <v>2507_G_cavalier_ghost_0001</v>
      </c>
      <c r="Y734" s="101" t="str">
        <f>IF(E734&gt;0,+VLOOKUP($E734,'CODE GENERATOR'!$D:$AC,20,FALSE),0)</f>
        <v>2507_G_cavalier_ghost_0002</v>
      </c>
      <c r="Z734" s="101" t="str">
        <f>IF(E734&gt;0,+VLOOKUP($E734,'CODE GENERATOR'!$D:$AC,21,FALSE),0)</f>
        <v>2507_W_3175</v>
      </c>
      <c r="AA734" s="101" t="str">
        <f>IF(E734&gt;0,+VLOOKUP($E734,'CODE GENERATOR'!$D:$AC,22,FALSE),0)</f>
        <v>2507_W_3183</v>
      </c>
      <c r="AB734" s="101" t="str">
        <f>IF(E734&gt;0,+VLOOKUP($E734,'CODE GENERATOR'!$D:$AC,23,FALSE),0)</f>
        <v>2507_W_3180</v>
      </c>
      <c r="AC734" s="101" t="str">
        <f>IF(E734&gt;0,+VLOOKUP($E734,'CODE GENERATOR'!$D:$AC,24,FALSE),0)</f>
        <v>2507_W_3197</v>
      </c>
      <c r="AD734" s="101" t="str">
        <f>IF(E734&gt;0,+VLOOKUP($E734,'CODE GENERATOR'!$D:$AC,25,FALSE),0)</f>
        <v>2507_VW_Web_74</v>
      </c>
      <c r="AE734" s="101" t="str">
        <f>IF(E734&gt;0,+VLOOKUP($E734,'CODE GENERATOR'!$D:$AC,26,FALSE),0)</f>
        <v>Cavaliers_Detay_36817</v>
      </c>
      <c r="AF734" s="149" t="str">
        <f>IF($C734&gt;0,$C734&amp;" "&amp;$P734&amp;" "&amp;+VLOOKUP($C734,'STYLE NAMES'!$B:$AC,10,FALSE),"""")</f>
        <v>ALLEGRA DARK GRAY WOMEN'S FULL GRIP PRO LEGGINGS</v>
      </c>
      <c r="AG734" s="101" t="str">
        <f>"Enjoy our "&amp;(AF734)&amp;"; "&amp;IF(C734&gt;0,+VLOOKUP($C734,'STYLE NAMES'!$B:$AC,11,FALSE),"")</f>
        <v>Enjoy our ALLEGRA DARK GRAY WOMEN'S FULL GRIP PRO LEGGINGS; MADE IN ITALY WITH PREMIUM ITALIAN FABRICS
Professional leggings in lurex microfibre, perfect wearability for all day activities. Side pockets and full grip applied for the best comfort.</v>
      </c>
      <c r="AH734" s="101" t="str">
        <f>IF(C734&gt;0,+VLOOKUP($C734,'STYLE NAMES'!$B:$AC,12,FALSE),"")</f>
        <v>*Italian Premium fabric
*Extra-soft and comfortable technical jersey
*4-way stretch fabric
*Breathable and Quick Dry
*Wrinkle-free and Easy Care
*Full Grip
Composition:
74% Micro PA /  26% Elasthane</v>
      </c>
      <c r="AI734" s="101" t="str">
        <f>IF(C734&gt;0,+VLOOKUP($C734,'STYLE NAMES'!$B:$AC,13,FALSE),"")</f>
        <v>Machine Wash at 30°C
Mild process
Iron at low temperature
Iron from REVERSE
Do NOT iron on logos or prints
Do not bleach
Do NOT Tumble Dry</v>
      </c>
      <c r="AJ734" s="149" t="str">
        <f>IF($C734&gt;0,$C734&amp;" "&amp;$P734&amp;" "&amp;+VLOOKUP($C734,'STYLE NAMES'!$B:$AC,14,FALSE),"""")</f>
        <v>ALLEGRA DARK GRAY KADIN FULL GRIP PRO BİNİCİ TAYTI</v>
      </c>
      <c r="AK734" s="149" t="str">
        <f>"Cavalier SanMarco tarafından tasarlanan "&amp;(AJ734)&amp;"; "&amp;IF(C734&gt;0,+VLOOKUP($C734,'STYLE NAMES'!$B:$AC,15,FALSE),"")</f>
        <v>Cavalier SanMarco tarafından tasarlanan ALLEGRA DARK GRAY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4" s="149" t="str">
        <f>IF(C734&gt;0,+VLOOKUP($C734,'STYLE NAMES'!$B:$AC,16,FALSE),"")</f>
        <v>*İtalyan Premium kumaş
*Ekstra yumuşak ve konforlu teknik jarse
*4 yönlü esneme özelliği
*Nefes alabilir ve hızlı kurur
*Kırışmaz ve kolay bakım
*Full Grip
Bileşimi:
%72 Mikro PA / %28 Elastan</v>
      </c>
      <c r="AM734" s="149" t="str">
        <f>IF(C734&gt;0,+VLOOKUP($C734,'STYLE NAMES'!$B:$AC,17,FALSE),"")</f>
        <v>Makinede 30°C' de Yıkayın
Hassas Yıkama
Ilık ütü yapın
Tersten ütüleyin
Logo ve baskıları ÜTÜLEMEYİN
Çamaşır suyu kullanmayın
Kurutma Makinesinde Kurutmayın</v>
      </c>
      <c r="AN734" s="149" t="str">
        <f>IF($C734&gt;0,$C734&amp;" "&amp;$P734&amp;" "&amp;+VLOOKUP($C734,'STYLE NAMES'!$B:$AC,18,FALSE),"""")</f>
        <v>ALLEGRA DARK GRAY LEGGINGS FULL GRIP PRO DA DONNA</v>
      </c>
      <c r="AO734" s="101" t="str">
        <f>"Disegnato da Cavalier SanMarco "&amp;(AN734)&amp;"; "&amp;IF(C734&gt;0,+VLOOKUP($C734,'STYLE NAMES'!$B:$AC,19,FALSE),"")</f>
        <v>Disegnato da Cavalier SanMarco ALLEGRA DARK GRAY LEGGINGS FULL GRIP PRO DA DONNA; PRODOTTO IN ITALIA CON TESSUTI ITALIANI DI ALTA QUALITÀ
Leggings realizzato in microfibra super elastico che garantisce perfetta vestibilità e durabilità nel tempo. Tasche al fianco e full grip applicato per il massimo comfort</v>
      </c>
      <c r="AP734" s="101" t="str">
        <f>IF(C734&gt;0,+VLOOKUP($C734,'STYLE NAMES'!$B:$AC,20,FALSE),"")</f>
        <v>*Tessuto premium italiano
*Jersey tecnico extra morbido e confortevole
*Tessuto elasticizzato in 4 direzioni
*Traspirante e ad asciugatura rapida
*Antipiega e facile da curare
*Full Grip
Composizione:
74% Micro PA / 26% Elastan</v>
      </c>
      <c r="AQ734" s="101" t="str">
        <f>IF(C734&gt;0,+VLOOKUP($C734,'STYLE NAMES'!$B:$AC,21,FALSE),"")</f>
        <v>Lavare in lavatrice a 30°C Ciclo delicato 
Stirare a bassa temperatura
Stirare al rovescio 
Non stirare su loghi o stampe 
Non candeggiare 
Non asciugare in asciugatrice</v>
      </c>
      <c r="AR734" s="101">
        <f>IF(D734&gt;0,+VLOOKUP($C734,'STYLE NAMES'!$B:$AC,22,FALSE),"")</f>
        <v>0</v>
      </c>
      <c r="AS734" s="101">
        <f>IF(E734&gt;0,+VLOOKUP($C734,'STYLE NAMES'!$B:$AC,23,FALSE),"")</f>
        <v>0</v>
      </c>
      <c r="AT734" s="101">
        <f>IF(F734&gt;0,+VLOOKUP($C734,'STYLE NAMES'!$B:$AC,24,FALSE),"")</f>
        <v>0</v>
      </c>
      <c r="AU734" s="101">
        <f>IF(G734&gt;0,+VLOOKUP($C734,'STYLE NAMES'!$B:$AC,25,FALSE),"")</f>
        <v>0</v>
      </c>
      <c r="AV734" s="101" t="str">
        <f>+VLOOKUP($S734,'CODE GENERATOR'!$P:$AM,15,FALSE)</f>
        <v>R.TOPWN_TTS0076_SUP0030ROZROZ</v>
      </c>
      <c r="AW734" s="101" t="str">
        <f>+VLOOKUP($S734,'CODE GENERATOR'!$P:$AM,16,FALSE)</f>
        <v>R.TOPWN_TTS0076_SUP0030ECRECR</v>
      </c>
      <c r="AX734" s="101">
        <f>+VLOOKUP($S734,'CODE GENERATOR'!$P:$AM,17,FALSE)</f>
        <v>0</v>
      </c>
      <c r="AY734" s="101">
        <f>+VLOOKUP($S734,'CODE GENERATOR'!$P:$AM,18,FALSE)</f>
        <v>0</v>
      </c>
      <c r="AZ734" s="101">
        <f>+VLOOKUP($S734,'CODE GENERATOR'!$P:$AM,19,FALSE)</f>
        <v>0</v>
      </c>
      <c r="BA734" s="101">
        <f>+VLOOKUP($S734,'CODE GENERATOR'!$P:$AM,20,FALSE)</f>
        <v>0</v>
      </c>
      <c r="BB734" s="101">
        <f>+VLOOKUP($S734,'CODE GENERATOR'!$P:$AM,21,FALSE)</f>
        <v>0</v>
      </c>
      <c r="BC734" s="101">
        <f>+VLOOKUP($S734,'CODE GENERATOR'!$P:$AM,22,FALSE)</f>
        <v>0</v>
      </c>
      <c r="BD734" s="101">
        <f>+VLOOKUP($S734,'CODE GENERATOR'!$P:$AM,23,FALSE)</f>
        <v>0</v>
      </c>
      <c r="BE734" s="101">
        <f>+VLOOKUP($S734,'CODE GENERATOR'!$P:$AM,24,FALSE)</f>
        <v>0</v>
      </c>
      <c r="BF734" s="101">
        <f>IF(C734&gt;0,+VLOOKUP(G734,'CATEGORY ID'!$A$1:$L$118,3,FALSE),"")</f>
        <v>30</v>
      </c>
      <c r="BG734" s="101">
        <f>IF(C734&gt;0,+VLOOKUP(H734,'CATEGORY ID'!$D$1:$L$118,3,FALSE),"")</f>
        <v>3</v>
      </c>
      <c r="BH734" s="101">
        <f>IF(C734&gt;0,+VLOOKUP((+H734&amp;I734),'CATEGORY ID'!$H$1:$I$121,2,FALSE),"")</f>
        <v>112</v>
      </c>
      <c r="BJ734" s="101">
        <f>IF(C734&gt;0,IF(COUNTIF('CATEGORY ID'!$K$1:$K$121,+H734&amp;K734) &gt; 0, +VLOOKUP(+H734&amp;K734,'CATEGORY ID'!$K$1:$L$121,2,FALSE),""),"")</f>
        <v>98</v>
      </c>
      <c r="BK734" s="101" t="str">
        <f>IF(C734&gt;0,IF(COUNTIF('CATEGORY ID'!$K$124:$K$165, +VLOOKUP(C734,'STYLE NAMES'!$B:$AE,30,FALSE)) &gt; 0, +VLOOKUP(VLOOKUP(C734,'STYLE NAMES'!$B:$AE,30,FALSE),'CATEGORY ID'!K:M,2,FALSE),""),"")</f>
        <v/>
      </c>
      <c r="BM734" s="101">
        <v>204</v>
      </c>
      <c r="BR734" s="101" t="str" cm="1">
        <f t="array" ref="BR734">IF(C734&gt;0,_xlfn.TEXTJOIN(";", TRUE,_xlfn.UNIQUE(_xlfn._xlws.FILTER(BF734:BQ734,(BF734:BQ734&gt;0)),TRUE,FALSE)),"")&amp;";"&amp;BS734</f>
        <v>30;3;112;98;204;</v>
      </c>
      <c r="BU734" s="106">
        <f>IF(C734&gt;0,+VLOOKUP($C734,'STYLE NAMES'!$B:$AC,26,FALSE),"")</f>
        <v>109.9</v>
      </c>
      <c r="BV734" s="106">
        <f>IF(C734&gt;0,+VLOOKUP($C734,'STYLE NAMES'!$B:$AC,27,FALSE),"")</f>
        <v>6040</v>
      </c>
      <c r="BW734" s="106">
        <f>IF(C734&gt;0,+VLOOKUP($C734,'STYLE NAMES'!$B:$AC,28,FALSE),"")</f>
        <v>126.38499999999999</v>
      </c>
      <c r="BY734"/>
      <c r="BZ734" s="101">
        <v>2</v>
      </c>
      <c r="CA734" s="137">
        <f t="shared" si="50"/>
        <v>1</v>
      </c>
      <c r="CB734" s="137" t="str">
        <f>+VLOOKUP(C734,'[2]STYLES &amp; MODELS MATRIX'!$A:$G,7,FALSE)</f>
        <v>AK</v>
      </c>
      <c r="CC734" s="137" t="str">
        <f>+VLOOKUP(C734,'[1]STYLES &amp; SIZE CHARTS'!$A:$H,8,FALSE)</f>
        <v>WB-L1</v>
      </c>
      <c r="CD734" s="137">
        <v>1</v>
      </c>
      <c r="CE734" s="205"/>
      <c r="CF734" s="141"/>
    </row>
    <row r="735" spans="1:84" s="101" customFormat="1" ht="12" customHeight="1" x14ac:dyDescent="0.2">
      <c r="A735" s="102">
        <f t="shared" si="48"/>
        <v>8683711007876</v>
      </c>
      <c r="B735" s="101" t="s">
        <v>984</v>
      </c>
      <c r="C735" s="101" t="s">
        <v>1866</v>
      </c>
      <c r="D735" s="101" t="s">
        <v>1903</v>
      </c>
      <c r="E735" s="203" t="s">
        <v>2455</v>
      </c>
      <c r="F735" s="101" t="s">
        <v>2438</v>
      </c>
      <c r="G735" s="101" t="str">
        <f>IF(C735&gt;0,+VLOOKUP($C735,'STYLE NAMES'!$B:$AC,4,FALSE),"")</f>
        <v>RIDER</v>
      </c>
      <c r="H735" s="101" t="str">
        <f>IF(C735&gt;0,+VLOOKUP($C735,'STYLE NAMES'!$B:$AC,5,FALSE),"")</f>
        <v>WOMEN</v>
      </c>
      <c r="I735" s="101" t="str">
        <f>IF(C735&gt;0,+VLOOKUP($C735,'STYLE NAMES'!$B:$AC,6,FALSE),"")</f>
        <v>BOTTOMS</v>
      </c>
      <c r="J735" s="101" t="str">
        <f>IF(C735&gt;0,+VLOOKUP($C735,'STYLE NAMES'!$B:$AC,7,FALSE),"")</f>
        <v>WOMEN</v>
      </c>
      <c r="K735" s="101" t="str">
        <f>IF(C735&gt;0,+VLOOKUP($C735,'STYLE NAMES'!$B:$AC,8,FALSE),"")</f>
        <v>LEGGINGS</v>
      </c>
      <c r="L735" s="101" t="str">
        <f>IF(E735&gt;0,+VLOOKUP($E735,'CODE GENERATOR'!$D:$T,3,FALSE),"")</f>
        <v>A</v>
      </c>
      <c r="M735" s="101" t="str">
        <f>IF(E735&gt;0,+VLOOKUP($E735,'CODE GENERATOR'!$D:$T,4,FALSE),"")</f>
        <v>TECH JERSEY</v>
      </c>
      <c r="N735" s="101" t="str">
        <f>IF(E735&gt;0,+VLOOKUP($E735,'CODE GENERATOR'!$D:$T,6,FALSE),"")</f>
        <v>GREEN</v>
      </c>
      <c r="O735" s="101" t="str">
        <f>IF(E735&gt;0,+VLOOKUP($E735,'CODE GENERATOR'!$D:$T,7,FALSE),"")</f>
        <v>GREEN</v>
      </c>
      <c r="P735" s="101" t="str">
        <f t="shared" si="49"/>
        <v>GREEN</v>
      </c>
      <c r="Q735" s="104" t="str">
        <f>IF(E735&gt;0,+VLOOKUP($E735,'CODE GENERATOR'!$D:$T,11,FALSE),"")</f>
        <v>R.BOTWN_LGN0069</v>
      </c>
      <c r="R735" s="104" t="str">
        <f>IF(E735&gt;0,+VLOOKUP($E735,'CODE GENERATOR'!$D:$T,12,FALSE),"")</f>
        <v>TJR0028GRNGRN</v>
      </c>
      <c r="S735" s="104" t="str">
        <f>IF(E735&gt;0,+VLOOKUP($E735,'CODE GENERATOR'!$D:$T,13,FALSE),"")</f>
        <v>R.BOTWN_LGN0069_TJR0028GRNGRN</v>
      </c>
      <c r="T735" s="104" t="str">
        <f t="shared" si="47"/>
        <v>R.BOTWN_LGN0069_TJR0028GRNGRN_XS / 34-36</v>
      </c>
      <c r="U735" s="105">
        <v>8683711007876</v>
      </c>
      <c r="V735" s="107" t="str" cm="1">
        <f t="array" ref="V735">_xlfn.TEXTJOIN(";", TRUE, _xlfn.UNIQUE(_xlfn._xlws.FILTER(P$3:P$10029, C$3:C$10029=C735)))</f>
        <v>BLACK;NAVY;DARK GRAY;GREEN;TAUPE</v>
      </c>
      <c r="W735" s="107" t="str" cm="1">
        <f t="array" ref="W735">_xlfn.TEXTJOIN(";", TRUE, _xlfn.UNIQUE(_xlfn._xlws.FILTER(F$3:F$10029, C$3:C$10029=C735)))</f>
        <v>XS / 34-36;S / 36-38;M / 38-40;L / 40-42;XL / 42-44</v>
      </c>
      <c r="X735" s="101" t="str">
        <f>IF(E735&gt;0,+VLOOKUP($E735,'CODE GENERATOR'!$D:$AC,19,FALSE),0)</f>
        <v>2507_G_cavalier_ghost_0013</v>
      </c>
      <c r="Y735" s="101" t="str">
        <f>IF(E735&gt;0,+VLOOKUP($E735,'CODE GENERATOR'!$D:$AC,20,FALSE),0)</f>
        <v>2507_G_cavalier_ghost_0014</v>
      </c>
      <c r="Z735" s="101" t="str">
        <f>IF(E735&gt;0,+VLOOKUP($E735,'CODE GENERATOR'!$D:$AC,21,FALSE),0)</f>
        <v>2507_W_3424</v>
      </c>
      <c r="AA735" s="101" t="str">
        <f>IF(E735&gt;0,+VLOOKUP($E735,'CODE GENERATOR'!$D:$AC,22,FALSE),0)</f>
        <v>2507_W_3434</v>
      </c>
      <c r="AB735" s="101" t="str">
        <f>IF(E735&gt;0,+VLOOKUP($E735,'CODE GENERATOR'!$D:$AC,23,FALSE),0)</f>
        <v>2507_W_3445</v>
      </c>
      <c r="AC735" s="101" t="str">
        <f>IF(E735&gt;0,+VLOOKUP($E735,'CODE GENERATOR'!$D:$AC,24,FALSE),0)</f>
        <v>2507_W_3448</v>
      </c>
      <c r="AD735" s="101" t="str">
        <f>IF(E735&gt;0,+VLOOKUP($E735,'CODE GENERATOR'!$D:$AC,25,FALSE),0)</f>
        <v>2507_VW_Web_81</v>
      </c>
      <c r="AE735" s="101" t="str">
        <f>IF(E735&gt;0,+VLOOKUP($E735,'CODE GENERATOR'!$D:$AC,26,FALSE),0)</f>
        <v>Cavaliers_Detay_36821</v>
      </c>
      <c r="AF735" s="149" t="str">
        <f>IF($C735&gt;0,$C735&amp;" "&amp;$P735&amp;" "&amp;+VLOOKUP($C735,'STYLE NAMES'!$B:$AC,10,FALSE),"""")</f>
        <v>ALLEGRA GREEN WOMEN'S FULL GRIP PRO LEGGINGS</v>
      </c>
      <c r="AG735" s="101" t="str">
        <f>"Enjoy our "&amp;(AF735)&amp;"; "&amp;IF(C735&gt;0,+VLOOKUP($C735,'STYLE NAMES'!$B:$AC,11,FALSE),"")</f>
        <v>Enjoy our ALLEGRA GREEN WOMEN'S FULL GRIP PRO LEGGINGS; MADE IN ITALY WITH PREMIUM ITALIAN FABRICS
Professional leggings in lurex microfibre, perfect wearability for all day activities. Side pockets and full grip applied for the best comfort.</v>
      </c>
      <c r="AH735" s="101" t="str">
        <f>IF(C735&gt;0,+VLOOKUP($C735,'STYLE NAMES'!$B:$AC,12,FALSE),"")</f>
        <v>*Italian Premium fabric
*Extra-soft and comfortable technical jersey
*4-way stretch fabric
*Breathable and Quick Dry
*Wrinkle-free and Easy Care
*Full Grip
Composition:
74% Micro PA /  26% Elasthane</v>
      </c>
      <c r="AI735" s="101" t="str">
        <f>IF(C735&gt;0,+VLOOKUP($C735,'STYLE NAMES'!$B:$AC,13,FALSE),"")</f>
        <v>Machine Wash at 30°C
Mild process
Iron at low temperature
Iron from REVERSE
Do NOT iron on logos or prints
Do not bleach
Do NOT Tumble Dry</v>
      </c>
      <c r="AJ735" s="149" t="str">
        <f>IF($C735&gt;0,$C735&amp;" "&amp;$P735&amp;" "&amp;+VLOOKUP($C735,'STYLE NAMES'!$B:$AC,14,FALSE),"""")</f>
        <v>ALLEGRA GREEN KADIN FULL GRIP PRO BİNİCİ TAYTI</v>
      </c>
      <c r="AK735" s="149" t="str">
        <f>"Cavalier SanMarco tarafından tasarlanan "&amp;(AJ735)&amp;"; "&amp;IF(C735&gt;0,+VLOOKUP($C735,'STYLE NAMES'!$B:$AC,15,FALSE),"")</f>
        <v>Cavalier SanMarco tarafından tasarlanan ALLEGRA GREEN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5" s="149" t="str">
        <f>IF(C735&gt;0,+VLOOKUP($C735,'STYLE NAMES'!$B:$AC,16,FALSE),"")</f>
        <v>*İtalyan Premium kumaş
*Ekstra yumuşak ve konforlu teknik jarse
*4 yönlü esneme özelliği
*Nefes alabilir ve hızlı kurur
*Kırışmaz ve kolay bakım
*Full Grip
Bileşimi:
%72 Mikro PA / %28 Elastan</v>
      </c>
      <c r="AM735" s="149" t="str">
        <f>IF(C735&gt;0,+VLOOKUP($C735,'STYLE NAMES'!$B:$AC,17,FALSE),"")</f>
        <v>Makinede 30°C' de Yıkayın
Hassas Yıkama
Ilık ütü yapın
Tersten ütüleyin
Logo ve baskıları ÜTÜLEMEYİN
Çamaşır suyu kullanmayın
Kurutma Makinesinde Kurutmayın</v>
      </c>
      <c r="AN735" s="149" t="str">
        <f>IF($C735&gt;0,$C735&amp;" "&amp;$P735&amp;" "&amp;+VLOOKUP($C735,'STYLE NAMES'!$B:$AC,18,FALSE),"""")</f>
        <v>ALLEGRA GREEN LEGGINGS FULL GRIP PRO DA DONNA</v>
      </c>
      <c r="AO735" s="101" t="str">
        <f>"Disegnato da Cavalier SanMarco "&amp;(AN735)&amp;"; "&amp;IF(C735&gt;0,+VLOOKUP($C735,'STYLE NAMES'!$B:$AC,19,FALSE),"")</f>
        <v>Disegnato da Cavalier SanMarco ALLEGRA GREEN LEGGINGS FULL GRIP PRO DA DONNA; PRODOTTO IN ITALIA CON TESSUTI ITALIANI DI ALTA QUALITÀ
Leggings realizzato in microfibra super elastico che garantisce perfetta vestibilità e durabilità nel tempo. Tasche al fianco e full grip applicato per il massimo comfort</v>
      </c>
      <c r="AP735" s="101" t="str">
        <f>IF(C735&gt;0,+VLOOKUP($C735,'STYLE NAMES'!$B:$AC,20,FALSE),"")</f>
        <v>*Tessuto premium italiano
*Jersey tecnico extra morbido e confortevole
*Tessuto elasticizzato in 4 direzioni
*Traspirante e ad asciugatura rapida
*Antipiega e facile da curare
*Full Grip
Composizione:
74% Micro PA / 26% Elastan</v>
      </c>
      <c r="AQ735" s="101" t="str">
        <f>IF(C735&gt;0,+VLOOKUP($C735,'STYLE NAMES'!$B:$AC,21,FALSE),"")</f>
        <v>Lavare in lavatrice a 30°C Ciclo delicato 
Stirare a bassa temperatura
Stirare al rovescio 
Non stirare su loghi o stampe 
Non candeggiare 
Non asciugare in asciugatrice</v>
      </c>
      <c r="AR735" s="101">
        <f>IF(D735&gt;0,+VLOOKUP($C735,'STYLE NAMES'!$B:$AC,22,FALSE),"")</f>
        <v>0</v>
      </c>
      <c r="AS735" s="101">
        <f>IF(E735&gt;0,+VLOOKUP($C735,'STYLE NAMES'!$B:$AC,23,FALSE),"")</f>
        <v>0</v>
      </c>
      <c r="AT735" s="101">
        <f>IF(F735&gt;0,+VLOOKUP($C735,'STYLE NAMES'!$B:$AC,24,FALSE),"")</f>
        <v>0</v>
      </c>
      <c r="AU735" s="101">
        <f>IF(G735&gt;0,+VLOOKUP($C735,'STYLE NAMES'!$B:$AC,25,FALSE),"")</f>
        <v>0</v>
      </c>
      <c r="AV735" s="101" t="str">
        <f>+VLOOKUP($S735,'CODE GENERATOR'!$P:$AM,15,FALSE)</f>
        <v>R.TOPWN_TTS0076_SUP0030LGYLGY</v>
      </c>
      <c r="AW735" s="101">
        <f>+VLOOKUP($S735,'CODE GENERATOR'!$P:$AM,16,FALSE)</f>
        <v>0</v>
      </c>
      <c r="AX735" s="101">
        <f>+VLOOKUP($S735,'CODE GENERATOR'!$P:$AM,17,FALSE)</f>
        <v>0</v>
      </c>
      <c r="AY735" s="101">
        <f>+VLOOKUP($S735,'CODE GENERATOR'!$P:$AM,18,FALSE)</f>
        <v>0</v>
      </c>
      <c r="AZ735" s="101">
        <f>+VLOOKUP($S735,'CODE GENERATOR'!$P:$AM,19,FALSE)</f>
        <v>0</v>
      </c>
      <c r="BA735" s="101">
        <f>+VLOOKUP($S735,'CODE GENERATOR'!$P:$AM,20,FALSE)</f>
        <v>0</v>
      </c>
      <c r="BB735" s="101">
        <f>+VLOOKUP($S735,'CODE GENERATOR'!$P:$AM,21,FALSE)</f>
        <v>0</v>
      </c>
      <c r="BC735" s="101">
        <f>+VLOOKUP($S735,'CODE GENERATOR'!$P:$AM,22,FALSE)</f>
        <v>0</v>
      </c>
      <c r="BD735" s="101">
        <f>+VLOOKUP($S735,'CODE GENERATOR'!$P:$AM,23,FALSE)</f>
        <v>0</v>
      </c>
      <c r="BE735" s="101">
        <f>+VLOOKUP($S735,'CODE GENERATOR'!$P:$AM,24,FALSE)</f>
        <v>0</v>
      </c>
      <c r="BF735" s="101">
        <f>IF(C735&gt;0,+VLOOKUP(G735,'CATEGORY ID'!$A$1:$L$118,3,FALSE),"")</f>
        <v>30</v>
      </c>
      <c r="BG735" s="101">
        <f>IF(C735&gt;0,+VLOOKUP(H735,'CATEGORY ID'!$D$1:$L$118,3,FALSE),"")</f>
        <v>3</v>
      </c>
      <c r="BH735" s="101">
        <f>IF(C735&gt;0,+VLOOKUP((+H735&amp;I735),'CATEGORY ID'!$H$1:$I$121,2,FALSE),"")</f>
        <v>112</v>
      </c>
      <c r="BJ735" s="101">
        <f>IF(C735&gt;0,IF(COUNTIF('CATEGORY ID'!$K$1:$K$121,+H735&amp;K735) &gt; 0, +VLOOKUP(+H735&amp;K735,'CATEGORY ID'!$K$1:$L$121,2,FALSE),""),"")</f>
        <v>98</v>
      </c>
      <c r="BK735" s="101" t="str">
        <f>IF(C735&gt;0,IF(COUNTIF('CATEGORY ID'!$K$124:$K$165, +VLOOKUP(C735,'STYLE NAMES'!$B:$AE,30,FALSE)) &gt; 0, +VLOOKUP(VLOOKUP(C735,'STYLE NAMES'!$B:$AE,30,FALSE),'CATEGORY ID'!K:M,2,FALSE),""),"")</f>
        <v/>
      </c>
      <c r="BM735" s="101">
        <v>204</v>
      </c>
      <c r="BR735" s="101" t="str" cm="1">
        <f t="array" ref="BR735">IF(C735&gt;0,_xlfn.TEXTJOIN(";", TRUE,_xlfn.UNIQUE(_xlfn._xlws.FILTER(BF735:BQ735,(BF735:BQ735&gt;0)),TRUE,FALSE)),"")&amp;";"&amp;BS735</f>
        <v>30;3;112;98;204;</v>
      </c>
      <c r="BU735" s="106">
        <f>IF(C735&gt;0,+VLOOKUP($C735,'STYLE NAMES'!$B:$AC,26,FALSE),"")</f>
        <v>109.9</v>
      </c>
      <c r="BV735" s="106">
        <f>IF(C735&gt;0,+VLOOKUP($C735,'STYLE NAMES'!$B:$AC,27,FALSE),"")</f>
        <v>6040</v>
      </c>
      <c r="BW735" s="106">
        <f>IF(C735&gt;0,+VLOOKUP($C735,'STYLE NAMES'!$B:$AC,28,FALSE),"")</f>
        <v>126.38499999999999</v>
      </c>
      <c r="BY735"/>
      <c r="BZ735" s="101">
        <v>0</v>
      </c>
      <c r="CA735" s="137">
        <f t="shared" si="50"/>
        <v>1</v>
      </c>
      <c r="CB735" s="137" t="str">
        <f>+VLOOKUP(C735,'[2]STYLES &amp; MODELS MATRIX'!$A:$G,7,FALSE)</f>
        <v>AK</v>
      </c>
      <c r="CC735" s="137" t="str">
        <f>+VLOOKUP(C735,'[1]STYLES &amp; SIZE CHARTS'!$A:$H,8,FALSE)</f>
        <v>WB-L1</v>
      </c>
      <c r="CD735" s="137">
        <v>1</v>
      </c>
      <c r="CE735" s="205"/>
      <c r="CF735" s="141"/>
    </row>
    <row r="736" spans="1:84" s="101" customFormat="1" ht="12" customHeight="1" x14ac:dyDescent="0.2">
      <c r="A736" s="102">
        <f t="shared" si="48"/>
        <v>8683711007883</v>
      </c>
      <c r="B736" s="101" t="s">
        <v>984</v>
      </c>
      <c r="C736" s="101" t="s">
        <v>1866</v>
      </c>
      <c r="D736" s="101" t="s">
        <v>1903</v>
      </c>
      <c r="E736" s="203" t="s">
        <v>2455</v>
      </c>
      <c r="F736" s="101" t="s">
        <v>2439</v>
      </c>
      <c r="G736" s="101" t="str">
        <f>IF(C736&gt;0,+VLOOKUP($C736,'STYLE NAMES'!$B:$AC,4,FALSE),"")</f>
        <v>RIDER</v>
      </c>
      <c r="H736" s="101" t="str">
        <f>IF(C736&gt;0,+VLOOKUP($C736,'STYLE NAMES'!$B:$AC,5,FALSE),"")</f>
        <v>WOMEN</v>
      </c>
      <c r="I736" s="101" t="str">
        <f>IF(C736&gt;0,+VLOOKUP($C736,'STYLE NAMES'!$B:$AC,6,FALSE),"")</f>
        <v>BOTTOMS</v>
      </c>
      <c r="J736" s="101" t="str">
        <f>IF(C736&gt;0,+VLOOKUP($C736,'STYLE NAMES'!$B:$AC,7,FALSE),"")</f>
        <v>WOMEN</v>
      </c>
      <c r="K736" s="101" t="str">
        <f>IF(C736&gt;0,+VLOOKUP($C736,'STYLE NAMES'!$B:$AC,8,FALSE),"")</f>
        <v>LEGGINGS</v>
      </c>
      <c r="L736" s="101" t="str">
        <f>IF(E736&gt;0,+VLOOKUP($E736,'CODE GENERATOR'!$D:$T,3,FALSE),"")</f>
        <v>A</v>
      </c>
      <c r="M736" s="101" t="str">
        <f>IF(E736&gt;0,+VLOOKUP($E736,'CODE GENERATOR'!$D:$T,4,FALSE),"")</f>
        <v>TECH JERSEY</v>
      </c>
      <c r="N736" s="101" t="str">
        <f>IF(E736&gt;0,+VLOOKUP($E736,'CODE GENERATOR'!$D:$T,6,FALSE),"")</f>
        <v>GREEN</v>
      </c>
      <c r="O736" s="101" t="str">
        <f>IF(E736&gt;0,+VLOOKUP($E736,'CODE GENERATOR'!$D:$T,7,FALSE),"")</f>
        <v>GREEN</v>
      </c>
      <c r="P736" s="101" t="str">
        <f t="shared" si="49"/>
        <v>GREEN</v>
      </c>
      <c r="Q736" s="104" t="str">
        <f>IF(E736&gt;0,+VLOOKUP($E736,'CODE GENERATOR'!$D:$T,11,FALSE),"")</f>
        <v>R.BOTWN_LGN0069</v>
      </c>
      <c r="R736" s="104" t="str">
        <f>IF(E736&gt;0,+VLOOKUP($E736,'CODE GENERATOR'!$D:$T,12,FALSE),"")</f>
        <v>TJR0028GRNGRN</v>
      </c>
      <c r="S736" s="104" t="str">
        <f>IF(E736&gt;0,+VLOOKUP($E736,'CODE GENERATOR'!$D:$T,13,FALSE),"")</f>
        <v>R.BOTWN_LGN0069_TJR0028GRNGRN</v>
      </c>
      <c r="T736" s="104" t="str">
        <f t="shared" si="47"/>
        <v>R.BOTWN_LGN0069_TJR0028GRNGRN_S / 36-38</v>
      </c>
      <c r="U736" s="105">
        <v>8683711007883</v>
      </c>
      <c r="V736" s="107" t="str" cm="1">
        <f t="array" ref="V736">_xlfn.TEXTJOIN(";", TRUE, _xlfn.UNIQUE(_xlfn._xlws.FILTER(P$3:P$10029, C$3:C$10029=C736)))</f>
        <v>BLACK;NAVY;DARK GRAY;GREEN;TAUPE</v>
      </c>
      <c r="W736" s="107" t="str" cm="1">
        <f t="array" ref="W736">_xlfn.TEXTJOIN(";", TRUE, _xlfn.UNIQUE(_xlfn._xlws.FILTER(F$3:F$10029, C$3:C$10029=C736)))</f>
        <v>XS / 34-36;S / 36-38;M / 38-40;L / 40-42;XL / 42-44</v>
      </c>
      <c r="X736" s="101" t="str">
        <f>IF(E736&gt;0,+VLOOKUP($E736,'CODE GENERATOR'!$D:$AC,19,FALSE),0)</f>
        <v>2507_G_cavalier_ghost_0013</v>
      </c>
      <c r="Y736" s="101" t="str">
        <f>IF(E736&gt;0,+VLOOKUP($E736,'CODE GENERATOR'!$D:$AC,20,FALSE),0)</f>
        <v>2507_G_cavalier_ghost_0014</v>
      </c>
      <c r="Z736" s="101" t="str">
        <f>IF(E736&gt;0,+VLOOKUP($E736,'CODE GENERATOR'!$D:$AC,21,FALSE),0)</f>
        <v>2507_W_3424</v>
      </c>
      <c r="AA736" s="101" t="str">
        <f>IF(E736&gt;0,+VLOOKUP($E736,'CODE GENERATOR'!$D:$AC,22,FALSE),0)</f>
        <v>2507_W_3434</v>
      </c>
      <c r="AB736" s="101" t="str">
        <f>IF(E736&gt;0,+VLOOKUP($E736,'CODE GENERATOR'!$D:$AC,23,FALSE),0)</f>
        <v>2507_W_3445</v>
      </c>
      <c r="AC736" s="101" t="str">
        <f>IF(E736&gt;0,+VLOOKUP($E736,'CODE GENERATOR'!$D:$AC,24,FALSE),0)</f>
        <v>2507_W_3448</v>
      </c>
      <c r="AD736" s="101" t="str">
        <f>IF(E736&gt;0,+VLOOKUP($E736,'CODE GENERATOR'!$D:$AC,25,FALSE),0)</f>
        <v>2507_VW_Web_81</v>
      </c>
      <c r="AE736" s="101" t="str">
        <f>IF(E736&gt;0,+VLOOKUP($E736,'CODE GENERATOR'!$D:$AC,26,FALSE),0)</f>
        <v>Cavaliers_Detay_36821</v>
      </c>
      <c r="AF736" s="149" t="str">
        <f>IF($C736&gt;0,$C736&amp;" "&amp;$P736&amp;" "&amp;+VLOOKUP($C736,'STYLE NAMES'!$B:$AC,10,FALSE),"""")</f>
        <v>ALLEGRA GREEN WOMEN'S FULL GRIP PRO LEGGINGS</v>
      </c>
      <c r="AG736" s="101" t="str">
        <f>"Enjoy our "&amp;(AF736)&amp;"; "&amp;IF(C736&gt;0,+VLOOKUP($C736,'STYLE NAMES'!$B:$AC,11,FALSE),"")</f>
        <v>Enjoy our ALLEGRA GREEN WOMEN'S FULL GRIP PRO LEGGINGS; MADE IN ITALY WITH PREMIUM ITALIAN FABRICS
Professional leggings in lurex microfibre, perfect wearability for all day activities. Side pockets and full grip applied for the best comfort.</v>
      </c>
      <c r="AH736" s="101" t="str">
        <f>IF(C736&gt;0,+VLOOKUP($C736,'STYLE NAMES'!$B:$AC,12,FALSE),"")</f>
        <v>*Italian Premium fabric
*Extra-soft and comfortable technical jersey
*4-way stretch fabric
*Breathable and Quick Dry
*Wrinkle-free and Easy Care
*Full Grip
Composition:
74% Micro PA /  26% Elasthane</v>
      </c>
      <c r="AI736" s="101" t="str">
        <f>IF(C736&gt;0,+VLOOKUP($C736,'STYLE NAMES'!$B:$AC,13,FALSE),"")</f>
        <v>Machine Wash at 30°C
Mild process
Iron at low temperature
Iron from REVERSE
Do NOT iron on logos or prints
Do not bleach
Do NOT Tumble Dry</v>
      </c>
      <c r="AJ736" s="149" t="str">
        <f>IF($C736&gt;0,$C736&amp;" "&amp;$P736&amp;" "&amp;+VLOOKUP($C736,'STYLE NAMES'!$B:$AC,14,FALSE),"""")</f>
        <v>ALLEGRA GREEN KADIN FULL GRIP PRO BİNİCİ TAYTI</v>
      </c>
      <c r="AK736" s="149" t="str">
        <f>"Cavalier SanMarco tarafından tasarlanan "&amp;(AJ736)&amp;"; "&amp;IF(C736&gt;0,+VLOOKUP($C736,'STYLE NAMES'!$B:$AC,15,FALSE),"")</f>
        <v>Cavalier SanMarco tarafından tasarlanan ALLEGRA GREEN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6" s="149" t="str">
        <f>IF(C736&gt;0,+VLOOKUP($C736,'STYLE NAMES'!$B:$AC,16,FALSE),"")</f>
        <v>*İtalyan Premium kumaş
*Ekstra yumuşak ve konforlu teknik jarse
*4 yönlü esneme özelliği
*Nefes alabilir ve hızlı kurur
*Kırışmaz ve kolay bakım
*Full Grip
Bileşimi:
%72 Mikro PA / %28 Elastan</v>
      </c>
      <c r="AM736" s="149" t="str">
        <f>IF(C736&gt;0,+VLOOKUP($C736,'STYLE NAMES'!$B:$AC,17,FALSE),"")</f>
        <v>Makinede 30°C' de Yıkayın
Hassas Yıkama
Ilık ütü yapın
Tersten ütüleyin
Logo ve baskıları ÜTÜLEMEYİN
Çamaşır suyu kullanmayın
Kurutma Makinesinde Kurutmayın</v>
      </c>
      <c r="AN736" s="149" t="str">
        <f>IF($C736&gt;0,$C736&amp;" "&amp;$P736&amp;" "&amp;+VLOOKUP($C736,'STYLE NAMES'!$B:$AC,18,FALSE),"""")</f>
        <v>ALLEGRA GREEN LEGGINGS FULL GRIP PRO DA DONNA</v>
      </c>
      <c r="AO736" s="101" t="str">
        <f>"Disegnato da Cavalier SanMarco "&amp;(AN736)&amp;"; "&amp;IF(C736&gt;0,+VLOOKUP($C736,'STYLE NAMES'!$B:$AC,19,FALSE),"")</f>
        <v>Disegnato da Cavalier SanMarco ALLEGRA GREEN LEGGINGS FULL GRIP PRO DA DONNA; PRODOTTO IN ITALIA CON TESSUTI ITALIANI DI ALTA QUALITÀ
Leggings realizzato in microfibra super elastico che garantisce perfetta vestibilità e durabilità nel tempo. Tasche al fianco e full grip applicato per il massimo comfort</v>
      </c>
      <c r="AP736" s="101" t="str">
        <f>IF(C736&gt;0,+VLOOKUP($C736,'STYLE NAMES'!$B:$AC,20,FALSE),"")</f>
        <v>*Tessuto premium italiano
*Jersey tecnico extra morbido e confortevole
*Tessuto elasticizzato in 4 direzioni
*Traspirante e ad asciugatura rapida
*Antipiega e facile da curare
*Full Grip
Composizione:
74% Micro PA / 26% Elastan</v>
      </c>
      <c r="AQ736" s="101" t="str">
        <f>IF(C736&gt;0,+VLOOKUP($C736,'STYLE NAMES'!$B:$AC,21,FALSE),"")</f>
        <v>Lavare in lavatrice a 30°C Ciclo delicato 
Stirare a bassa temperatura
Stirare al rovescio 
Non stirare su loghi o stampe 
Non candeggiare 
Non asciugare in asciugatrice</v>
      </c>
      <c r="AR736" s="101">
        <f>IF(D736&gt;0,+VLOOKUP($C736,'STYLE NAMES'!$B:$AC,22,FALSE),"")</f>
        <v>0</v>
      </c>
      <c r="AS736" s="101">
        <f>IF(E736&gt;0,+VLOOKUP($C736,'STYLE NAMES'!$B:$AC,23,FALSE),"")</f>
        <v>0</v>
      </c>
      <c r="AT736" s="101">
        <f>IF(F736&gt;0,+VLOOKUP($C736,'STYLE NAMES'!$B:$AC,24,FALSE),"")</f>
        <v>0</v>
      </c>
      <c r="AU736" s="101">
        <f>IF(G736&gt;0,+VLOOKUP($C736,'STYLE NAMES'!$B:$AC,25,FALSE),"")</f>
        <v>0</v>
      </c>
      <c r="AV736" s="101" t="str">
        <f>+VLOOKUP($S736,'CODE GENERATOR'!$P:$AM,15,FALSE)</f>
        <v>R.TOPWN_TTS0076_SUP0030LGYLGY</v>
      </c>
      <c r="AW736" s="101">
        <f>+VLOOKUP($S736,'CODE GENERATOR'!$P:$AM,16,FALSE)</f>
        <v>0</v>
      </c>
      <c r="AX736" s="101">
        <f>+VLOOKUP($S736,'CODE GENERATOR'!$P:$AM,17,FALSE)</f>
        <v>0</v>
      </c>
      <c r="AY736" s="101">
        <f>+VLOOKUP($S736,'CODE GENERATOR'!$P:$AM,18,FALSE)</f>
        <v>0</v>
      </c>
      <c r="AZ736" s="101">
        <f>+VLOOKUP($S736,'CODE GENERATOR'!$P:$AM,19,FALSE)</f>
        <v>0</v>
      </c>
      <c r="BA736" s="101">
        <f>+VLOOKUP($S736,'CODE GENERATOR'!$P:$AM,20,FALSE)</f>
        <v>0</v>
      </c>
      <c r="BB736" s="101">
        <f>+VLOOKUP($S736,'CODE GENERATOR'!$P:$AM,21,FALSE)</f>
        <v>0</v>
      </c>
      <c r="BC736" s="101">
        <f>+VLOOKUP($S736,'CODE GENERATOR'!$P:$AM,22,FALSE)</f>
        <v>0</v>
      </c>
      <c r="BD736" s="101">
        <f>+VLOOKUP($S736,'CODE GENERATOR'!$P:$AM,23,FALSE)</f>
        <v>0</v>
      </c>
      <c r="BE736" s="101">
        <f>+VLOOKUP($S736,'CODE GENERATOR'!$P:$AM,24,FALSE)</f>
        <v>0</v>
      </c>
      <c r="BF736" s="101">
        <f>IF(C736&gt;0,+VLOOKUP(G736,'CATEGORY ID'!$A$1:$L$118,3,FALSE),"")</f>
        <v>30</v>
      </c>
      <c r="BG736" s="101">
        <f>IF(C736&gt;0,+VLOOKUP(H736,'CATEGORY ID'!$D$1:$L$118,3,FALSE),"")</f>
        <v>3</v>
      </c>
      <c r="BH736" s="101">
        <f>IF(C736&gt;0,+VLOOKUP((+H736&amp;I736),'CATEGORY ID'!$H$1:$I$121,2,FALSE),"")</f>
        <v>112</v>
      </c>
      <c r="BJ736" s="101">
        <f>IF(C736&gt;0,IF(COUNTIF('CATEGORY ID'!$K$1:$K$121,+H736&amp;K736) &gt; 0, +VLOOKUP(+H736&amp;K736,'CATEGORY ID'!$K$1:$L$121,2,FALSE),""),"")</f>
        <v>98</v>
      </c>
      <c r="BK736" s="101" t="str">
        <f>IF(C736&gt;0,IF(COUNTIF('CATEGORY ID'!$K$124:$K$165, +VLOOKUP(C736,'STYLE NAMES'!$B:$AE,30,FALSE)) &gt; 0, +VLOOKUP(VLOOKUP(C736,'STYLE NAMES'!$B:$AE,30,FALSE),'CATEGORY ID'!K:M,2,FALSE),""),"")</f>
        <v/>
      </c>
      <c r="BM736" s="101">
        <v>204</v>
      </c>
      <c r="BR736" s="101" t="str" cm="1">
        <f t="array" ref="BR736">IF(C736&gt;0,_xlfn.TEXTJOIN(";", TRUE,_xlfn.UNIQUE(_xlfn._xlws.FILTER(BF736:BQ736,(BF736:BQ736&gt;0)),TRUE,FALSE)),"")&amp;";"&amp;BS736</f>
        <v>30;3;112;98;204;</v>
      </c>
      <c r="BU736" s="106">
        <f>IF(C736&gt;0,+VLOOKUP($C736,'STYLE NAMES'!$B:$AC,26,FALSE),"")</f>
        <v>109.9</v>
      </c>
      <c r="BV736" s="106">
        <f>IF(C736&gt;0,+VLOOKUP($C736,'STYLE NAMES'!$B:$AC,27,FALSE),"")</f>
        <v>6040</v>
      </c>
      <c r="BW736" s="106">
        <f>IF(C736&gt;0,+VLOOKUP($C736,'STYLE NAMES'!$B:$AC,28,FALSE),"")</f>
        <v>126.38499999999999</v>
      </c>
      <c r="BY736"/>
      <c r="BZ736" s="101">
        <v>2</v>
      </c>
      <c r="CA736" s="137">
        <f t="shared" si="50"/>
        <v>1</v>
      </c>
      <c r="CB736" s="137" t="str">
        <f>+VLOOKUP(C736,'[2]STYLES &amp; MODELS MATRIX'!$A:$G,7,FALSE)</f>
        <v>AK</v>
      </c>
      <c r="CC736" s="137" t="str">
        <f>+VLOOKUP(C736,'[1]STYLES &amp; SIZE CHARTS'!$A:$H,8,FALSE)</f>
        <v>WB-L1</v>
      </c>
      <c r="CD736" s="137">
        <v>1</v>
      </c>
      <c r="CE736" s="205"/>
      <c r="CF736" s="141"/>
    </row>
    <row r="737" spans="1:84" s="101" customFormat="1" ht="12" customHeight="1" x14ac:dyDescent="0.2">
      <c r="A737" s="102">
        <f t="shared" si="48"/>
        <v>8683711007890</v>
      </c>
      <c r="B737" s="101" t="s">
        <v>984</v>
      </c>
      <c r="C737" s="101" t="s">
        <v>1866</v>
      </c>
      <c r="D737" s="101" t="s">
        <v>1903</v>
      </c>
      <c r="E737" s="203" t="s">
        <v>2455</v>
      </c>
      <c r="F737" s="101" t="s">
        <v>2440</v>
      </c>
      <c r="G737" s="101" t="str">
        <f>IF(C737&gt;0,+VLOOKUP($C737,'STYLE NAMES'!$B:$AC,4,FALSE),"")</f>
        <v>RIDER</v>
      </c>
      <c r="H737" s="101" t="str">
        <f>IF(C737&gt;0,+VLOOKUP($C737,'STYLE NAMES'!$B:$AC,5,FALSE),"")</f>
        <v>WOMEN</v>
      </c>
      <c r="I737" s="101" t="str">
        <f>IF(C737&gt;0,+VLOOKUP($C737,'STYLE NAMES'!$B:$AC,6,FALSE),"")</f>
        <v>BOTTOMS</v>
      </c>
      <c r="J737" s="101" t="str">
        <f>IF(C737&gt;0,+VLOOKUP($C737,'STYLE NAMES'!$B:$AC,7,FALSE),"")</f>
        <v>WOMEN</v>
      </c>
      <c r="K737" s="101" t="str">
        <f>IF(C737&gt;0,+VLOOKUP($C737,'STYLE NAMES'!$B:$AC,8,FALSE),"")</f>
        <v>LEGGINGS</v>
      </c>
      <c r="L737" s="101" t="str">
        <f>IF(E737&gt;0,+VLOOKUP($E737,'CODE GENERATOR'!$D:$T,3,FALSE),"")</f>
        <v>A</v>
      </c>
      <c r="M737" s="101" t="str">
        <f>IF(E737&gt;0,+VLOOKUP($E737,'CODE GENERATOR'!$D:$T,4,FALSE),"")</f>
        <v>TECH JERSEY</v>
      </c>
      <c r="N737" s="101" t="str">
        <f>IF(E737&gt;0,+VLOOKUP($E737,'CODE GENERATOR'!$D:$T,6,FALSE),"")</f>
        <v>GREEN</v>
      </c>
      <c r="O737" s="101" t="str">
        <f>IF(E737&gt;0,+VLOOKUP($E737,'CODE GENERATOR'!$D:$T,7,FALSE),"")</f>
        <v>GREEN</v>
      </c>
      <c r="P737" s="101" t="str">
        <f t="shared" si="49"/>
        <v>GREEN</v>
      </c>
      <c r="Q737" s="104" t="str">
        <f>IF(E737&gt;0,+VLOOKUP($E737,'CODE GENERATOR'!$D:$T,11,FALSE),"")</f>
        <v>R.BOTWN_LGN0069</v>
      </c>
      <c r="R737" s="104" t="str">
        <f>IF(E737&gt;0,+VLOOKUP($E737,'CODE GENERATOR'!$D:$T,12,FALSE),"")</f>
        <v>TJR0028GRNGRN</v>
      </c>
      <c r="S737" s="104" t="str">
        <f>IF(E737&gt;0,+VLOOKUP($E737,'CODE GENERATOR'!$D:$T,13,FALSE),"")</f>
        <v>R.BOTWN_LGN0069_TJR0028GRNGRN</v>
      </c>
      <c r="T737" s="104" t="str">
        <f t="shared" si="47"/>
        <v>R.BOTWN_LGN0069_TJR0028GRNGRN_M / 38-40</v>
      </c>
      <c r="U737" s="105">
        <v>8683711007890</v>
      </c>
      <c r="V737" s="107" t="str" cm="1">
        <f t="array" ref="V737">_xlfn.TEXTJOIN(";", TRUE, _xlfn.UNIQUE(_xlfn._xlws.FILTER(P$3:P$10029, C$3:C$10029=C737)))</f>
        <v>BLACK;NAVY;DARK GRAY;GREEN;TAUPE</v>
      </c>
      <c r="W737" s="107" t="str" cm="1">
        <f t="array" ref="W737">_xlfn.TEXTJOIN(";", TRUE, _xlfn.UNIQUE(_xlfn._xlws.FILTER(F$3:F$10029, C$3:C$10029=C737)))</f>
        <v>XS / 34-36;S / 36-38;M / 38-40;L / 40-42;XL / 42-44</v>
      </c>
      <c r="X737" s="101" t="str">
        <f>IF(E737&gt;0,+VLOOKUP($E737,'CODE GENERATOR'!$D:$AC,19,FALSE),0)</f>
        <v>2507_G_cavalier_ghost_0013</v>
      </c>
      <c r="Y737" s="101" t="str">
        <f>IF(E737&gt;0,+VLOOKUP($E737,'CODE GENERATOR'!$D:$AC,20,FALSE),0)</f>
        <v>2507_G_cavalier_ghost_0014</v>
      </c>
      <c r="Z737" s="101" t="str">
        <f>IF(E737&gt;0,+VLOOKUP($E737,'CODE GENERATOR'!$D:$AC,21,FALSE),0)</f>
        <v>2507_W_3424</v>
      </c>
      <c r="AA737" s="101" t="str">
        <f>IF(E737&gt;0,+VLOOKUP($E737,'CODE GENERATOR'!$D:$AC,22,FALSE),0)</f>
        <v>2507_W_3434</v>
      </c>
      <c r="AB737" s="101" t="str">
        <f>IF(E737&gt;0,+VLOOKUP($E737,'CODE GENERATOR'!$D:$AC,23,FALSE),0)</f>
        <v>2507_W_3445</v>
      </c>
      <c r="AC737" s="101" t="str">
        <f>IF(E737&gt;0,+VLOOKUP($E737,'CODE GENERATOR'!$D:$AC,24,FALSE),0)</f>
        <v>2507_W_3448</v>
      </c>
      <c r="AD737" s="101" t="str">
        <f>IF(E737&gt;0,+VLOOKUP($E737,'CODE GENERATOR'!$D:$AC,25,FALSE),0)</f>
        <v>2507_VW_Web_81</v>
      </c>
      <c r="AE737" s="101" t="str">
        <f>IF(E737&gt;0,+VLOOKUP($E737,'CODE GENERATOR'!$D:$AC,26,FALSE),0)</f>
        <v>Cavaliers_Detay_36821</v>
      </c>
      <c r="AF737" s="149" t="str">
        <f>IF($C737&gt;0,$C737&amp;" "&amp;$P737&amp;" "&amp;+VLOOKUP($C737,'STYLE NAMES'!$B:$AC,10,FALSE),"""")</f>
        <v>ALLEGRA GREEN WOMEN'S FULL GRIP PRO LEGGINGS</v>
      </c>
      <c r="AG737" s="101" t="str">
        <f>"Enjoy our "&amp;(AF737)&amp;"; "&amp;IF(C737&gt;0,+VLOOKUP($C737,'STYLE NAMES'!$B:$AC,11,FALSE),"")</f>
        <v>Enjoy our ALLEGRA GREEN WOMEN'S FULL GRIP PRO LEGGINGS; MADE IN ITALY WITH PREMIUM ITALIAN FABRICS
Professional leggings in lurex microfibre, perfect wearability for all day activities. Side pockets and full grip applied for the best comfort.</v>
      </c>
      <c r="AH737" s="101" t="str">
        <f>IF(C737&gt;0,+VLOOKUP($C737,'STYLE NAMES'!$B:$AC,12,FALSE),"")</f>
        <v>*Italian Premium fabric
*Extra-soft and comfortable technical jersey
*4-way stretch fabric
*Breathable and Quick Dry
*Wrinkle-free and Easy Care
*Full Grip
Composition:
74% Micro PA /  26% Elasthane</v>
      </c>
      <c r="AI737" s="101" t="str">
        <f>IF(C737&gt;0,+VLOOKUP($C737,'STYLE NAMES'!$B:$AC,13,FALSE),"")</f>
        <v>Machine Wash at 30°C
Mild process
Iron at low temperature
Iron from REVERSE
Do NOT iron on logos or prints
Do not bleach
Do NOT Tumble Dry</v>
      </c>
      <c r="AJ737" s="149" t="str">
        <f>IF($C737&gt;0,$C737&amp;" "&amp;$P737&amp;" "&amp;+VLOOKUP($C737,'STYLE NAMES'!$B:$AC,14,FALSE),"""")</f>
        <v>ALLEGRA GREEN KADIN FULL GRIP PRO BİNİCİ TAYTI</v>
      </c>
      <c r="AK737" s="149" t="str">
        <f>"Cavalier SanMarco tarafından tasarlanan "&amp;(AJ737)&amp;"; "&amp;IF(C737&gt;0,+VLOOKUP($C737,'STYLE NAMES'!$B:$AC,15,FALSE),"")</f>
        <v>Cavalier SanMarco tarafından tasarlanan ALLEGRA GREEN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7" s="149" t="str">
        <f>IF(C737&gt;0,+VLOOKUP($C737,'STYLE NAMES'!$B:$AC,16,FALSE),"")</f>
        <v>*İtalyan Premium kumaş
*Ekstra yumuşak ve konforlu teknik jarse
*4 yönlü esneme özelliği
*Nefes alabilir ve hızlı kurur
*Kırışmaz ve kolay bakım
*Full Grip
Bileşimi:
%72 Mikro PA / %28 Elastan</v>
      </c>
      <c r="AM737" s="149" t="str">
        <f>IF(C737&gt;0,+VLOOKUP($C737,'STYLE NAMES'!$B:$AC,17,FALSE),"")</f>
        <v>Makinede 30°C' de Yıkayın
Hassas Yıkama
Ilık ütü yapın
Tersten ütüleyin
Logo ve baskıları ÜTÜLEMEYİN
Çamaşır suyu kullanmayın
Kurutma Makinesinde Kurutmayın</v>
      </c>
      <c r="AN737" s="149" t="str">
        <f>IF($C737&gt;0,$C737&amp;" "&amp;$P737&amp;" "&amp;+VLOOKUP($C737,'STYLE NAMES'!$B:$AC,18,FALSE),"""")</f>
        <v>ALLEGRA GREEN LEGGINGS FULL GRIP PRO DA DONNA</v>
      </c>
      <c r="AO737" s="101" t="str">
        <f>"Disegnato da Cavalier SanMarco "&amp;(AN737)&amp;"; "&amp;IF(C737&gt;0,+VLOOKUP($C737,'STYLE NAMES'!$B:$AC,19,FALSE),"")</f>
        <v>Disegnato da Cavalier SanMarco ALLEGRA GREEN LEGGINGS FULL GRIP PRO DA DONNA; PRODOTTO IN ITALIA CON TESSUTI ITALIANI DI ALTA QUALITÀ
Leggings realizzato in microfibra super elastico che garantisce perfetta vestibilità e durabilità nel tempo. Tasche al fianco e full grip applicato per il massimo comfort</v>
      </c>
      <c r="AP737" s="101" t="str">
        <f>IF(C737&gt;0,+VLOOKUP($C737,'STYLE NAMES'!$B:$AC,20,FALSE),"")</f>
        <v>*Tessuto premium italiano
*Jersey tecnico extra morbido e confortevole
*Tessuto elasticizzato in 4 direzioni
*Traspirante e ad asciugatura rapida
*Antipiega e facile da curare
*Full Grip
Composizione:
74% Micro PA / 26% Elastan</v>
      </c>
      <c r="AQ737" s="101" t="str">
        <f>IF(C737&gt;0,+VLOOKUP($C737,'STYLE NAMES'!$B:$AC,21,FALSE),"")</f>
        <v>Lavare in lavatrice a 30°C Ciclo delicato 
Stirare a bassa temperatura
Stirare al rovescio 
Non stirare su loghi o stampe 
Non candeggiare 
Non asciugare in asciugatrice</v>
      </c>
      <c r="AR737" s="101">
        <f>IF(D737&gt;0,+VLOOKUP($C737,'STYLE NAMES'!$B:$AC,22,FALSE),"")</f>
        <v>0</v>
      </c>
      <c r="AS737" s="101">
        <f>IF(E737&gt;0,+VLOOKUP($C737,'STYLE NAMES'!$B:$AC,23,FALSE),"")</f>
        <v>0</v>
      </c>
      <c r="AT737" s="101">
        <f>IF(F737&gt;0,+VLOOKUP($C737,'STYLE NAMES'!$B:$AC,24,FALSE),"")</f>
        <v>0</v>
      </c>
      <c r="AU737" s="101">
        <f>IF(G737&gt;0,+VLOOKUP($C737,'STYLE NAMES'!$B:$AC,25,FALSE),"")</f>
        <v>0</v>
      </c>
      <c r="AV737" s="101" t="str">
        <f>+VLOOKUP($S737,'CODE GENERATOR'!$P:$AM,15,FALSE)</f>
        <v>R.TOPWN_TTS0076_SUP0030LGYLGY</v>
      </c>
      <c r="AW737" s="101">
        <f>+VLOOKUP($S737,'CODE GENERATOR'!$P:$AM,16,FALSE)</f>
        <v>0</v>
      </c>
      <c r="AX737" s="101">
        <f>+VLOOKUP($S737,'CODE GENERATOR'!$P:$AM,17,FALSE)</f>
        <v>0</v>
      </c>
      <c r="AY737" s="101">
        <f>+VLOOKUP($S737,'CODE GENERATOR'!$P:$AM,18,FALSE)</f>
        <v>0</v>
      </c>
      <c r="AZ737" s="101">
        <f>+VLOOKUP($S737,'CODE GENERATOR'!$P:$AM,19,FALSE)</f>
        <v>0</v>
      </c>
      <c r="BA737" s="101">
        <f>+VLOOKUP($S737,'CODE GENERATOR'!$P:$AM,20,FALSE)</f>
        <v>0</v>
      </c>
      <c r="BB737" s="101">
        <f>+VLOOKUP($S737,'CODE GENERATOR'!$P:$AM,21,FALSE)</f>
        <v>0</v>
      </c>
      <c r="BC737" s="101">
        <f>+VLOOKUP($S737,'CODE GENERATOR'!$P:$AM,22,FALSE)</f>
        <v>0</v>
      </c>
      <c r="BD737" s="101">
        <f>+VLOOKUP($S737,'CODE GENERATOR'!$P:$AM,23,FALSE)</f>
        <v>0</v>
      </c>
      <c r="BE737" s="101">
        <f>+VLOOKUP($S737,'CODE GENERATOR'!$P:$AM,24,FALSE)</f>
        <v>0</v>
      </c>
      <c r="BF737" s="101">
        <f>IF(C737&gt;0,+VLOOKUP(G737,'CATEGORY ID'!$A$1:$L$118,3,FALSE),"")</f>
        <v>30</v>
      </c>
      <c r="BG737" s="101">
        <f>IF(C737&gt;0,+VLOOKUP(H737,'CATEGORY ID'!$D$1:$L$118,3,FALSE),"")</f>
        <v>3</v>
      </c>
      <c r="BH737" s="101">
        <f>IF(C737&gt;0,+VLOOKUP((+H737&amp;I737),'CATEGORY ID'!$H$1:$I$121,2,FALSE),"")</f>
        <v>112</v>
      </c>
      <c r="BJ737" s="101">
        <f>IF(C737&gt;0,IF(COUNTIF('CATEGORY ID'!$K$1:$K$121,+H737&amp;K737) &gt; 0, +VLOOKUP(+H737&amp;K737,'CATEGORY ID'!$K$1:$L$121,2,FALSE),""),"")</f>
        <v>98</v>
      </c>
      <c r="BK737" s="101" t="str">
        <f>IF(C737&gt;0,IF(COUNTIF('CATEGORY ID'!$K$124:$K$165, +VLOOKUP(C737,'STYLE NAMES'!$B:$AE,30,FALSE)) &gt; 0, +VLOOKUP(VLOOKUP(C737,'STYLE NAMES'!$B:$AE,30,FALSE),'CATEGORY ID'!K:M,2,FALSE),""),"")</f>
        <v/>
      </c>
      <c r="BM737" s="101">
        <v>204</v>
      </c>
      <c r="BR737" s="101" t="str" cm="1">
        <f t="array" ref="BR737">IF(C737&gt;0,_xlfn.TEXTJOIN(";", TRUE,_xlfn.UNIQUE(_xlfn._xlws.FILTER(BF737:BQ737,(BF737:BQ737&gt;0)),TRUE,FALSE)),"")&amp;";"&amp;BS737</f>
        <v>30;3;112;98;204;</v>
      </c>
      <c r="BU737" s="106">
        <f>IF(C737&gt;0,+VLOOKUP($C737,'STYLE NAMES'!$B:$AC,26,FALSE),"")</f>
        <v>109.9</v>
      </c>
      <c r="BV737" s="106">
        <f>IF(C737&gt;0,+VLOOKUP($C737,'STYLE NAMES'!$B:$AC,27,FALSE),"")</f>
        <v>6040</v>
      </c>
      <c r="BW737" s="106">
        <f>IF(C737&gt;0,+VLOOKUP($C737,'STYLE NAMES'!$B:$AC,28,FALSE),"")</f>
        <v>126.38499999999999</v>
      </c>
      <c r="BY737"/>
      <c r="BZ737" s="101">
        <v>8</v>
      </c>
      <c r="CA737" s="137">
        <f t="shared" si="50"/>
        <v>1</v>
      </c>
      <c r="CB737" s="137" t="str">
        <f>+VLOOKUP(C737,'[2]STYLES &amp; MODELS MATRIX'!$A:$G,7,FALSE)</f>
        <v>AK</v>
      </c>
      <c r="CC737" s="137" t="str">
        <f>+VLOOKUP(C737,'[1]STYLES &amp; SIZE CHARTS'!$A:$H,8,FALSE)</f>
        <v>WB-L1</v>
      </c>
      <c r="CD737" s="137">
        <v>1</v>
      </c>
      <c r="CE737" s="205"/>
      <c r="CF737" s="141"/>
    </row>
    <row r="738" spans="1:84" s="101" customFormat="1" ht="12" customHeight="1" x14ac:dyDescent="0.2">
      <c r="A738" s="102">
        <f t="shared" si="48"/>
        <v>8683711007906</v>
      </c>
      <c r="B738" s="101" t="s">
        <v>984</v>
      </c>
      <c r="C738" s="101" t="s">
        <v>1866</v>
      </c>
      <c r="D738" s="101" t="s">
        <v>1903</v>
      </c>
      <c r="E738" s="203" t="s">
        <v>2455</v>
      </c>
      <c r="F738" s="101" t="s">
        <v>2441</v>
      </c>
      <c r="G738" s="101" t="str">
        <f>IF(C738&gt;0,+VLOOKUP($C738,'STYLE NAMES'!$B:$AC,4,FALSE),"")</f>
        <v>RIDER</v>
      </c>
      <c r="H738" s="101" t="str">
        <f>IF(C738&gt;0,+VLOOKUP($C738,'STYLE NAMES'!$B:$AC,5,FALSE),"")</f>
        <v>WOMEN</v>
      </c>
      <c r="I738" s="101" t="str">
        <f>IF(C738&gt;0,+VLOOKUP($C738,'STYLE NAMES'!$B:$AC,6,FALSE),"")</f>
        <v>BOTTOMS</v>
      </c>
      <c r="J738" s="101" t="str">
        <f>IF(C738&gt;0,+VLOOKUP($C738,'STYLE NAMES'!$B:$AC,7,FALSE),"")</f>
        <v>WOMEN</v>
      </c>
      <c r="K738" s="101" t="str">
        <f>IF(C738&gt;0,+VLOOKUP($C738,'STYLE NAMES'!$B:$AC,8,FALSE),"")</f>
        <v>LEGGINGS</v>
      </c>
      <c r="L738" s="101" t="str">
        <f>IF(E738&gt;0,+VLOOKUP($E738,'CODE GENERATOR'!$D:$T,3,FALSE),"")</f>
        <v>A</v>
      </c>
      <c r="M738" s="101" t="str">
        <f>IF(E738&gt;0,+VLOOKUP($E738,'CODE GENERATOR'!$D:$T,4,FALSE),"")</f>
        <v>TECH JERSEY</v>
      </c>
      <c r="N738" s="101" t="str">
        <f>IF(E738&gt;0,+VLOOKUP($E738,'CODE GENERATOR'!$D:$T,6,FALSE),"")</f>
        <v>GREEN</v>
      </c>
      <c r="O738" s="101" t="str">
        <f>IF(E738&gt;0,+VLOOKUP($E738,'CODE GENERATOR'!$D:$T,7,FALSE),"")</f>
        <v>GREEN</v>
      </c>
      <c r="P738" s="101" t="str">
        <f t="shared" si="49"/>
        <v>GREEN</v>
      </c>
      <c r="Q738" s="104" t="str">
        <f>IF(E738&gt;0,+VLOOKUP($E738,'CODE GENERATOR'!$D:$T,11,FALSE),"")</f>
        <v>R.BOTWN_LGN0069</v>
      </c>
      <c r="R738" s="104" t="str">
        <f>IF(E738&gt;0,+VLOOKUP($E738,'CODE GENERATOR'!$D:$T,12,FALSE),"")</f>
        <v>TJR0028GRNGRN</v>
      </c>
      <c r="S738" s="104" t="str">
        <f>IF(E738&gt;0,+VLOOKUP($E738,'CODE GENERATOR'!$D:$T,13,FALSE),"")</f>
        <v>R.BOTWN_LGN0069_TJR0028GRNGRN</v>
      </c>
      <c r="T738" s="104" t="str">
        <f t="shared" si="47"/>
        <v>R.BOTWN_LGN0069_TJR0028GRNGRN_L / 40-42</v>
      </c>
      <c r="U738" s="105">
        <v>8683711007906</v>
      </c>
      <c r="V738" s="107" t="str" cm="1">
        <f t="array" ref="V738">_xlfn.TEXTJOIN(";", TRUE, _xlfn.UNIQUE(_xlfn._xlws.FILTER(P$3:P$10029, C$3:C$10029=C738)))</f>
        <v>BLACK;NAVY;DARK GRAY;GREEN;TAUPE</v>
      </c>
      <c r="W738" s="107" t="str" cm="1">
        <f t="array" ref="W738">_xlfn.TEXTJOIN(";", TRUE, _xlfn.UNIQUE(_xlfn._xlws.FILTER(F$3:F$10029, C$3:C$10029=C738)))</f>
        <v>XS / 34-36;S / 36-38;M / 38-40;L / 40-42;XL / 42-44</v>
      </c>
      <c r="X738" s="101" t="str">
        <f>IF(E738&gt;0,+VLOOKUP($E738,'CODE GENERATOR'!$D:$AC,19,FALSE),0)</f>
        <v>2507_G_cavalier_ghost_0013</v>
      </c>
      <c r="Y738" s="101" t="str">
        <f>IF(E738&gt;0,+VLOOKUP($E738,'CODE GENERATOR'!$D:$AC,20,FALSE),0)</f>
        <v>2507_G_cavalier_ghost_0014</v>
      </c>
      <c r="Z738" s="101" t="str">
        <f>IF(E738&gt;0,+VLOOKUP($E738,'CODE GENERATOR'!$D:$AC,21,FALSE),0)</f>
        <v>2507_W_3424</v>
      </c>
      <c r="AA738" s="101" t="str">
        <f>IF(E738&gt;0,+VLOOKUP($E738,'CODE GENERATOR'!$D:$AC,22,FALSE),0)</f>
        <v>2507_W_3434</v>
      </c>
      <c r="AB738" s="101" t="str">
        <f>IF(E738&gt;0,+VLOOKUP($E738,'CODE GENERATOR'!$D:$AC,23,FALSE),0)</f>
        <v>2507_W_3445</v>
      </c>
      <c r="AC738" s="101" t="str">
        <f>IF(E738&gt;0,+VLOOKUP($E738,'CODE GENERATOR'!$D:$AC,24,FALSE),0)</f>
        <v>2507_W_3448</v>
      </c>
      <c r="AD738" s="101" t="str">
        <f>IF(E738&gt;0,+VLOOKUP($E738,'CODE GENERATOR'!$D:$AC,25,FALSE),0)</f>
        <v>2507_VW_Web_81</v>
      </c>
      <c r="AE738" s="101" t="str">
        <f>IF(E738&gt;0,+VLOOKUP($E738,'CODE GENERATOR'!$D:$AC,26,FALSE),0)</f>
        <v>Cavaliers_Detay_36821</v>
      </c>
      <c r="AF738" s="149" t="str">
        <f>IF($C738&gt;0,$C738&amp;" "&amp;$P738&amp;" "&amp;+VLOOKUP($C738,'STYLE NAMES'!$B:$AC,10,FALSE),"""")</f>
        <v>ALLEGRA GREEN WOMEN'S FULL GRIP PRO LEGGINGS</v>
      </c>
      <c r="AG738" s="101" t="str">
        <f>"Enjoy our "&amp;(AF738)&amp;"; "&amp;IF(C738&gt;0,+VLOOKUP($C738,'STYLE NAMES'!$B:$AC,11,FALSE),"")</f>
        <v>Enjoy our ALLEGRA GREEN WOMEN'S FULL GRIP PRO LEGGINGS; MADE IN ITALY WITH PREMIUM ITALIAN FABRICS
Professional leggings in lurex microfibre, perfect wearability for all day activities. Side pockets and full grip applied for the best comfort.</v>
      </c>
      <c r="AH738" s="101" t="str">
        <f>IF(C738&gt;0,+VLOOKUP($C738,'STYLE NAMES'!$B:$AC,12,FALSE),"")</f>
        <v>*Italian Premium fabric
*Extra-soft and comfortable technical jersey
*4-way stretch fabric
*Breathable and Quick Dry
*Wrinkle-free and Easy Care
*Full Grip
Composition:
74% Micro PA /  26% Elasthane</v>
      </c>
      <c r="AI738" s="101" t="str">
        <f>IF(C738&gt;0,+VLOOKUP($C738,'STYLE NAMES'!$B:$AC,13,FALSE),"")</f>
        <v>Machine Wash at 30°C
Mild process
Iron at low temperature
Iron from REVERSE
Do NOT iron on logos or prints
Do not bleach
Do NOT Tumble Dry</v>
      </c>
      <c r="AJ738" s="149" t="str">
        <f>IF($C738&gt;0,$C738&amp;" "&amp;$P738&amp;" "&amp;+VLOOKUP($C738,'STYLE NAMES'!$B:$AC,14,FALSE),"""")</f>
        <v>ALLEGRA GREEN KADIN FULL GRIP PRO BİNİCİ TAYTI</v>
      </c>
      <c r="AK738" s="149" t="str">
        <f>"Cavalier SanMarco tarafından tasarlanan "&amp;(AJ738)&amp;"; "&amp;IF(C738&gt;0,+VLOOKUP($C738,'STYLE NAMES'!$B:$AC,15,FALSE),"")</f>
        <v>Cavalier SanMarco tarafından tasarlanan ALLEGRA GREEN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8" s="149" t="str">
        <f>IF(C738&gt;0,+VLOOKUP($C738,'STYLE NAMES'!$B:$AC,16,FALSE),"")</f>
        <v>*İtalyan Premium kumaş
*Ekstra yumuşak ve konforlu teknik jarse
*4 yönlü esneme özelliği
*Nefes alabilir ve hızlı kurur
*Kırışmaz ve kolay bakım
*Full Grip
Bileşimi:
%72 Mikro PA / %28 Elastan</v>
      </c>
      <c r="AM738" s="149" t="str">
        <f>IF(C738&gt;0,+VLOOKUP($C738,'STYLE NAMES'!$B:$AC,17,FALSE),"")</f>
        <v>Makinede 30°C' de Yıkayın
Hassas Yıkama
Ilık ütü yapın
Tersten ütüleyin
Logo ve baskıları ÜTÜLEMEYİN
Çamaşır suyu kullanmayın
Kurutma Makinesinde Kurutmayın</v>
      </c>
      <c r="AN738" s="149" t="str">
        <f>IF($C738&gt;0,$C738&amp;" "&amp;$P738&amp;" "&amp;+VLOOKUP($C738,'STYLE NAMES'!$B:$AC,18,FALSE),"""")</f>
        <v>ALLEGRA GREEN LEGGINGS FULL GRIP PRO DA DONNA</v>
      </c>
      <c r="AO738" s="101" t="str">
        <f>"Disegnato da Cavalier SanMarco "&amp;(AN738)&amp;"; "&amp;IF(C738&gt;0,+VLOOKUP($C738,'STYLE NAMES'!$B:$AC,19,FALSE),"")</f>
        <v>Disegnato da Cavalier SanMarco ALLEGRA GREEN LEGGINGS FULL GRIP PRO DA DONNA; PRODOTTO IN ITALIA CON TESSUTI ITALIANI DI ALTA QUALITÀ
Leggings realizzato in microfibra super elastico che garantisce perfetta vestibilità e durabilità nel tempo. Tasche al fianco e full grip applicato per il massimo comfort</v>
      </c>
      <c r="AP738" s="101" t="str">
        <f>IF(C738&gt;0,+VLOOKUP($C738,'STYLE NAMES'!$B:$AC,20,FALSE),"")</f>
        <v>*Tessuto premium italiano
*Jersey tecnico extra morbido e confortevole
*Tessuto elasticizzato in 4 direzioni
*Traspirante e ad asciugatura rapida
*Antipiega e facile da curare
*Full Grip
Composizione:
74% Micro PA / 26% Elastan</v>
      </c>
      <c r="AQ738" s="101" t="str">
        <f>IF(C738&gt;0,+VLOOKUP($C738,'STYLE NAMES'!$B:$AC,21,FALSE),"")</f>
        <v>Lavare in lavatrice a 30°C Ciclo delicato 
Stirare a bassa temperatura
Stirare al rovescio 
Non stirare su loghi o stampe 
Non candeggiare 
Non asciugare in asciugatrice</v>
      </c>
      <c r="AR738" s="101">
        <f>IF(D738&gt;0,+VLOOKUP($C738,'STYLE NAMES'!$B:$AC,22,FALSE),"")</f>
        <v>0</v>
      </c>
      <c r="AS738" s="101">
        <f>IF(E738&gt;0,+VLOOKUP($C738,'STYLE NAMES'!$B:$AC,23,FALSE),"")</f>
        <v>0</v>
      </c>
      <c r="AT738" s="101">
        <f>IF(F738&gt;0,+VLOOKUP($C738,'STYLE NAMES'!$B:$AC,24,FALSE),"")</f>
        <v>0</v>
      </c>
      <c r="AU738" s="101">
        <f>IF(G738&gt;0,+VLOOKUP($C738,'STYLE NAMES'!$B:$AC,25,FALSE),"")</f>
        <v>0</v>
      </c>
      <c r="AV738" s="101" t="str">
        <f>+VLOOKUP($S738,'CODE GENERATOR'!$P:$AM,15,FALSE)</f>
        <v>R.TOPWN_TTS0076_SUP0030LGYLGY</v>
      </c>
      <c r="AW738" s="101">
        <f>+VLOOKUP($S738,'CODE GENERATOR'!$P:$AM,16,FALSE)</f>
        <v>0</v>
      </c>
      <c r="AX738" s="101">
        <f>+VLOOKUP($S738,'CODE GENERATOR'!$P:$AM,17,FALSE)</f>
        <v>0</v>
      </c>
      <c r="AY738" s="101">
        <f>+VLOOKUP($S738,'CODE GENERATOR'!$P:$AM,18,FALSE)</f>
        <v>0</v>
      </c>
      <c r="AZ738" s="101">
        <f>+VLOOKUP($S738,'CODE GENERATOR'!$P:$AM,19,FALSE)</f>
        <v>0</v>
      </c>
      <c r="BA738" s="101">
        <f>+VLOOKUP($S738,'CODE GENERATOR'!$P:$AM,20,FALSE)</f>
        <v>0</v>
      </c>
      <c r="BB738" s="101">
        <f>+VLOOKUP($S738,'CODE GENERATOR'!$P:$AM,21,FALSE)</f>
        <v>0</v>
      </c>
      <c r="BC738" s="101">
        <f>+VLOOKUP($S738,'CODE GENERATOR'!$P:$AM,22,FALSE)</f>
        <v>0</v>
      </c>
      <c r="BD738" s="101">
        <f>+VLOOKUP($S738,'CODE GENERATOR'!$P:$AM,23,FALSE)</f>
        <v>0</v>
      </c>
      <c r="BE738" s="101">
        <f>+VLOOKUP($S738,'CODE GENERATOR'!$P:$AM,24,FALSE)</f>
        <v>0</v>
      </c>
      <c r="BF738" s="101">
        <f>IF(C738&gt;0,+VLOOKUP(G738,'CATEGORY ID'!$A$1:$L$118,3,FALSE),"")</f>
        <v>30</v>
      </c>
      <c r="BG738" s="101">
        <f>IF(C738&gt;0,+VLOOKUP(H738,'CATEGORY ID'!$D$1:$L$118,3,FALSE),"")</f>
        <v>3</v>
      </c>
      <c r="BH738" s="101">
        <f>IF(C738&gt;0,+VLOOKUP((+H738&amp;I738),'CATEGORY ID'!$H$1:$I$121,2,FALSE),"")</f>
        <v>112</v>
      </c>
      <c r="BJ738" s="101">
        <f>IF(C738&gt;0,IF(COUNTIF('CATEGORY ID'!$K$1:$K$121,+H738&amp;K738) &gt; 0, +VLOOKUP(+H738&amp;K738,'CATEGORY ID'!$K$1:$L$121,2,FALSE),""),"")</f>
        <v>98</v>
      </c>
      <c r="BK738" s="101" t="str">
        <f>IF(C738&gt;0,IF(COUNTIF('CATEGORY ID'!$K$124:$K$165, +VLOOKUP(C738,'STYLE NAMES'!$B:$AE,30,FALSE)) &gt; 0, +VLOOKUP(VLOOKUP(C738,'STYLE NAMES'!$B:$AE,30,FALSE),'CATEGORY ID'!K:M,2,FALSE),""),"")</f>
        <v/>
      </c>
      <c r="BM738" s="101">
        <v>204</v>
      </c>
      <c r="BR738" s="101" t="str" cm="1">
        <f t="array" ref="BR738">IF(C738&gt;0,_xlfn.TEXTJOIN(";", TRUE,_xlfn.UNIQUE(_xlfn._xlws.FILTER(BF738:BQ738,(BF738:BQ738&gt;0)),TRUE,FALSE)),"")&amp;";"&amp;BS738</f>
        <v>30;3;112;98;204;</v>
      </c>
      <c r="BU738" s="106">
        <f>IF(C738&gt;0,+VLOOKUP($C738,'STYLE NAMES'!$B:$AC,26,FALSE),"")</f>
        <v>109.9</v>
      </c>
      <c r="BV738" s="106">
        <f>IF(C738&gt;0,+VLOOKUP($C738,'STYLE NAMES'!$B:$AC,27,FALSE),"")</f>
        <v>6040</v>
      </c>
      <c r="BW738" s="106">
        <f>IF(C738&gt;0,+VLOOKUP($C738,'STYLE NAMES'!$B:$AC,28,FALSE),"")</f>
        <v>126.38499999999999</v>
      </c>
      <c r="BY738"/>
      <c r="BZ738" s="101">
        <v>4</v>
      </c>
      <c r="CA738" s="137">
        <f t="shared" si="50"/>
        <v>1</v>
      </c>
      <c r="CB738" s="137" t="str">
        <f>+VLOOKUP(C738,'[2]STYLES &amp; MODELS MATRIX'!$A:$G,7,FALSE)</f>
        <v>AK</v>
      </c>
      <c r="CC738" s="137" t="str">
        <f>+VLOOKUP(C738,'[1]STYLES &amp; SIZE CHARTS'!$A:$H,8,FALSE)</f>
        <v>WB-L1</v>
      </c>
      <c r="CD738" s="137">
        <v>1</v>
      </c>
      <c r="CE738" s="205"/>
      <c r="CF738" s="141"/>
    </row>
    <row r="739" spans="1:84" s="101" customFormat="1" ht="12" customHeight="1" x14ac:dyDescent="0.2">
      <c r="A739" s="102">
        <f t="shared" si="48"/>
        <v>8683711007913</v>
      </c>
      <c r="B739" s="101" t="s">
        <v>984</v>
      </c>
      <c r="C739" s="101" t="s">
        <v>1866</v>
      </c>
      <c r="D739" s="101" t="s">
        <v>1903</v>
      </c>
      <c r="E739" s="203" t="s">
        <v>2455</v>
      </c>
      <c r="F739" s="101" t="s">
        <v>2442</v>
      </c>
      <c r="G739" s="101" t="str">
        <f>IF(C739&gt;0,+VLOOKUP($C739,'STYLE NAMES'!$B:$AC,4,FALSE),"")</f>
        <v>RIDER</v>
      </c>
      <c r="H739" s="101" t="str">
        <f>IF(C739&gt;0,+VLOOKUP($C739,'STYLE NAMES'!$B:$AC,5,FALSE),"")</f>
        <v>WOMEN</v>
      </c>
      <c r="I739" s="101" t="str">
        <f>IF(C739&gt;0,+VLOOKUP($C739,'STYLE NAMES'!$B:$AC,6,FALSE),"")</f>
        <v>BOTTOMS</v>
      </c>
      <c r="J739" s="101" t="str">
        <f>IF(C739&gt;0,+VLOOKUP($C739,'STYLE NAMES'!$B:$AC,7,FALSE),"")</f>
        <v>WOMEN</v>
      </c>
      <c r="K739" s="101" t="str">
        <f>IF(C739&gt;0,+VLOOKUP($C739,'STYLE NAMES'!$B:$AC,8,FALSE),"")</f>
        <v>LEGGINGS</v>
      </c>
      <c r="L739" s="101" t="str">
        <f>IF(E739&gt;0,+VLOOKUP($E739,'CODE GENERATOR'!$D:$T,3,FALSE),"")</f>
        <v>A</v>
      </c>
      <c r="M739" s="101" t="str">
        <f>IF(E739&gt;0,+VLOOKUP($E739,'CODE GENERATOR'!$D:$T,4,FALSE),"")</f>
        <v>TECH JERSEY</v>
      </c>
      <c r="N739" s="101" t="str">
        <f>IF(E739&gt;0,+VLOOKUP($E739,'CODE GENERATOR'!$D:$T,6,FALSE),"")</f>
        <v>GREEN</v>
      </c>
      <c r="O739" s="101" t="str">
        <f>IF(E739&gt;0,+VLOOKUP($E739,'CODE GENERATOR'!$D:$T,7,FALSE),"")</f>
        <v>GREEN</v>
      </c>
      <c r="P739" s="101" t="str">
        <f t="shared" si="49"/>
        <v>GREEN</v>
      </c>
      <c r="Q739" s="104" t="str">
        <f>IF(E739&gt;0,+VLOOKUP($E739,'CODE GENERATOR'!$D:$T,11,FALSE),"")</f>
        <v>R.BOTWN_LGN0069</v>
      </c>
      <c r="R739" s="104" t="str">
        <f>IF(E739&gt;0,+VLOOKUP($E739,'CODE GENERATOR'!$D:$T,12,FALSE),"")</f>
        <v>TJR0028GRNGRN</v>
      </c>
      <c r="S739" s="104" t="str">
        <f>IF(E739&gt;0,+VLOOKUP($E739,'CODE GENERATOR'!$D:$T,13,FALSE),"")</f>
        <v>R.BOTWN_LGN0069_TJR0028GRNGRN</v>
      </c>
      <c r="T739" s="104" t="str">
        <f t="shared" si="47"/>
        <v>R.BOTWN_LGN0069_TJR0028GRNGRN_XL / 42-44</v>
      </c>
      <c r="U739" s="105">
        <v>8683711007913</v>
      </c>
      <c r="V739" s="107" t="str" cm="1">
        <f t="array" ref="V739">_xlfn.TEXTJOIN(";", TRUE, _xlfn.UNIQUE(_xlfn._xlws.FILTER(P$3:P$10029, C$3:C$10029=C739)))</f>
        <v>BLACK;NAVY;DARK GRAY;GREEN;TAUPE</v>
      </c>
      <c r="W739" s="107" t="str" cm="1">
        <f t="array" ref="W739">_xlfn.TEXTJOIN(";", TRUE, _xlfn.UNIQUE(_xlfn._xlws.FILTER(F$3:F$10029, C$3:C$10029=C739)))</f>
        <v>XS / 34-36;S / 36-38;M / 38-40;L / 40-42;XL / 42-44</v>
      </c>
      <c r="X739" s="101" t="str">
        <f>IF(E739&gt;0,+VLOOKUP($E739,'CODE GENERATOR'!$D:$AC,19,FALSE),0)</f>
        <v>2507_G_cavalier_ghost_0013</v>
      </c>
      <c r="Y739" s="101" t="str">
        <f>IF(E739&gt;0,+VLOOKUP($E739,'CODE GENERATOR'!$D:$AC,20,FALSE),0)</f>
        <v>2507_G_cavalier_ghost_0014</v>
      </c>
      <c r="Z739" s="101" t="str">
        <f>IF(E739&gt;0,+VLOOKUP($E739,'CODE GENERATOR'!$D:$AC,21,FALSE),0)</f>
        <v>2507_W_3424</v>
      </c>
      <c r="AA739" s="101" t="str">
        <f>IF(E739&gt;0,+VLOOKUP($E739,'CODE GENERATOR'!$D:$AC,22,FALSE),0)</f>
        <v>2507_W_3434</v>
      </c>
      <c r="AB739" s="101" t="str">
        <f>IF(E739&gt;0,+VLOOKUP($E739,'CODE GENERATOR'!$D:$AC,23,FALSE),0)</f>
        <v>2507_W_3445</v>
      </c>
      <c r="AC739" s="101" t="str">
        <f>IF(E739&gt;0,+VLOOKUP($E739,'CODE GENERATOR'!$D:$AC,24,FALSE),0)</f>
        <v>2507_W_3448</v>
      </c>
      <c r="AD739" s="101" t="str">
        <f>IF(E739&gt;0,+VLOOKUP($E739,'CODE GENERATOR'!$D:$AC,25,FALSE),0)</f>
        <v>2507_VW_Web_81</v>
      </c>
      <c r="AE739" s="101" t="str">
        <f>IF(E739&gt;0,+VLOOKUP($E739,'CODE GENERATOR'!$D:$AC,26,FALSE),0)</f>
        <v>Cavaliers_Detay_36821</v>
      </c>
      <c r="AF739" s="149" t="str">
        <f>IF($C739&gt;0,$C739&amp;" "&amp;$P739&amp;" "&amp;+VLOOKUP($C739,'STYLE NAMES'!$B:$AC,10,FALSE),"""")</f>
        <v>ALLEGRA GREEN WOMEN'S FULL GRIP PRO LEGGINGS</v>
      </c>
      <c r="AG739" s="101" t="str">
        <f>"Enjoy our "&amp;(AF739)&amp;"; "&amp;IF(C739&gt;0,+VLOOKUP($C739,'STYLE NAMES'!$B:$AC,11,FALSE),"")</f>
        <v>Enjoy our ALLEGRA GREEN WOMEN'S FULL GRIP PRO LEGGINGS; MADE IN ITALY WITH PREMIUM ITALIAN FABRICS
Professional leggings in lurex microfibre, perfect wearability for all day activities. Side pockets and full grip applied for the best comfort.</v>
      </c>
      <c r="AH739" s="101" t="str">
        <f>IF(C739&gt;0,+VLOOKUP($C739,'STYLE NAMES'!$B:$AC,12,FALSE),"")</f>
        <v>*Italian Premium fabric
*Extra-soft and comfortable technical jersey
*4-way stretch fabric
*Breathable and Quick Dry
*Wrinkle-free and Easy Care
*Full Grip
Composition:
74% Micro PA /  26% Elasthane</v>
      </c>
      <c r="AI739" s="101" t="str">
        <f>IF(C739&gt;0,+VLOOKUP($C739,'STYLE NAMES'!$B:$AC,13,FALSE),"")</f>
        <v>Machine Wash at 30°C
Mild process
Iron at low temperature
Iron from REVERSE
Do NOT iron on logos or prints
Do not bleach
Do NOT Tumble Dry</v>
      </c>
      <c r="AJ739" s="149" t="str">
        <f>IF($C739&gt;0,$C739&amp;" "&amp;$P739&amp;" "&amp;+VLOOKUP($C739,'STYLE NAMES'!$B:$AC,14,FALSE),"""")</f>
        <v>ALLEGRA GREEN KADIN FULL GRIP PRO BİNİCİ TAYTI</v>
      </c>
      <c r="AK739" s="149" t="str">
        <f>"Cavalier SanMarco tarafından tasarlanan "&amp;(AJ739)&amp;"; "&amp;IF(C739&gt;0,+VLOOKUP($C739,'STYLE NAMES'!$B:$AC,15,FALSE),"")</f>
        <v>Cavalier SanMarco tarafından tasarlanan ALLEGRA GREEN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39" s="149" t="str">
        <f>IF(C739&gt;0,+VLOOKUP($C739,'STYLE NAMES'!$B:$AC,16,FALSE),"")</f>
        <v>*İtalyan Premium kumaş
*Ekstra yumuşak ve konforlu teknik jarse
*4 yönlü esneme özelliği
*Nefes alabilir ve hızlı kurur
*Kırışmaz ve kolay bakım
*Full Grip
Bileşimi:
%72 Mikro PA / %28 Elastan</v>
      </c>
      <c r="AM739" s="149" t="str">
        <f>IF(C739&gt;0,+VLOOKUP($C739,'STYLE NAMES'!$B:$AC,17,FALSE),"")</f>
        <v>Makinede 30°C' de Yıkayın
Hassas Yıkama
Ilık ütü yapın
Tersten ütüleyin
Logo ve baskıları ÜTÜLEMEYİN
Çamaşır suyu kullanmayın
Kurutma Makinesinde Kurutmayın</v>
      </c>
      <c r="AN739" s="149" t="str">
        <f>IF($C739&gt;0,$C739&amp;" "&amp;$P739&amp;" "&amp;+VLOOKUP($C739,'STYLE NAMES'!$B:$AC,18,FALSE),"""")</f>
        <v>ALLEGRA GREEN LEGGINGS FULL GRIP PRO DA DONNA</v>
      </c>
      <c r="AO739" s="101" t="str">
        <f>"Disegnato da Cavalier SanMarco "&amp;(AN739)&amp;"; "&amp;IF(C739&gt;0,+VLOOKUP($C739,'STYLE NAMES'!$B:$AC,19,FALSE),"")</f>
        <v>Disegnato da Cavalier SanMarco ALLEGRA GREEN LEGGINGS FULL GRIP PRO DA DONNA; PRODOTTO IN ITALIA CON TESSUTI ITALIANI DI ALTA QUALITÀ
Leggings realizzato in microfibra super elastico che garantisce perfetta vestibilità e durabilità nel tempo. Tasche al fianco e full grip applicato per il massimo comfort</v>
      </c>
      <c r="AP739" s="101" t="str">
        <f>IF(C739&gt;0,+VLOOKUP($C739,'STYLE NAMES'!$B:$AC,20,FALSE),"")</f>
        <v>*Tessuto premium italiano
*Jersey tecnico extra morbido e confortevole
*Tessuto elasticizzato in 4 direzioni
*Traspirante e ad asciugatura rapida
*Antipiega e facile da curare
*Full Grip
Composizione:
74% Micro PA / 26% Elastan</v>
      </c>
      <c r="AQ739" s="101" t="str">
        <f>IF(C739&gt;0,+VLOOKUP($C739,'STYLE NAMES'!$B:$AC,21,FALSE),"")</f>
        <v>Lavare in lavatrice a 30°C Ciclo delicato 
Stirare a bassa temperatura
Stirare al rovescio 
Non stirare su loghi o stampe 
Non candeggiare 
Non asciugare in asciugatrice</v>
      </c>
      <c r="AR739" s="101">
        <f>IF(D739&gt;0,+VLOOKUP($C739,'STYLE NAMES'!$B:$AC,22,FALSE),"")</f>
        <v>0</v>
      </c>
      <c r="AS739" s="101">
        <f>IF(E739&gt;0,+VLOOKUP($C739,'STYLE NAMES'!$B:$AC,23,FALSE),"")</f>
        <v>0</v>
      </c>
      <c r="AT739" s="101">
        <f>IF(F739&gt;0,+VLOOKUP($C739,'STYLE NAMES'!$B:$AC,24,FALSE),"")</f>
        <v>0</v>
      </c>
      <c r="AU739" s="101">
        <f>IF(G739&gt;0,+VLOOKUP($C739,'STYLE NAMES'!$B:$AC,25,FALSE),"")</f>
        <v>0</v>
      </c>
      <c r="AV739" s="101" t="str">
        <f>+VLOOKUP($S739,'CODE GENERATOR'!$P:$AM,15,FALSE)</f>
        <v>R.TOPWN_TTS0076_SUP0030LGYLGY</v>
      </c>
      <c r="AW739" s="101">
        <f>+VLOOKUP($S739,'CODE GENERATOR'!$P:$AM,16,FALSE)</f>
        <v>0</v>
      </c>
      <c r="AX739" s="101">
        <f>+VLOOKUP($S739,'CODE GENERATOR'!$P:$AM,17,FALSE)</f>
        <v>0</v>
      </c>
      <c r="AY739" s="101">
        <f>+VLOOKUP($S739,'CODE GENERATOR'!$P:$AM,18,FALSE)</f>
        <v>0</v>
      </c>
      <c r="AZ739" s="101">
        <f>+VLOOKUP($S739,'CODE GENERATOR'!$P:$AM,19,FALSE)</f>
        <v>0</v>
      </c>
      <c r="BA739" s="101">
        <f>+VLOOKUP($S739,'CODE GENERATOR'!$P:$AM,20,FALSE)</f>
        <v>0</v>
      </c>
      <c r="BB739" s="101">
        <f>+VLOOKUP($S739,'CODE GENERATOR'!$P:$AM,21,FALSE)</f>
        <v>0</v>
      </c>
      <c r="BC739" s="101">
        <f>+VLOOKUP($S739,'CODE GENERATOR'!$P:$AM,22,FALSE)</f>
        <v>0</v>
      </c>
      <c r="BD739" s="101">
        <f>+VLOOKUP($S739,'CODE GENERATOR'!$P:$AM,23,FALSE)</f>
        <v>0</v>
      </c>
      <c r="BE739" s="101">
        <f>+VLOOKUP($S739,'CODE GENERATOR'!$P:$AM,24,FALSE)</f>
        <v>0</v>
      </c>
      <c r="BF739" s="101">
        <f>IF(C739&gt;0,+VLOOKUP(G739,'CATEGORY ID'!$A$1:$L$118,3,FALSE),"")</f>
        <v>30</v>
      </c>
      <c r="BG739" s="101">
        <f>IF(C739&gt;0,+VLOOKUP(H739,'CATEGORY ID'!$D$1:$L$118,3,FALSE),"")</f>
        <v>3</v>
      </c>
      <c r="BH739" s="101">
        <f>IF(C739&gt;0,+VLOOKUP((+H739&amp;I739),'CATEGORY ID'!$H$1:$I$121,2,FALSE),"")</f>
        <v>112</v>
      </c>
      <c r="BJ739" s="101">
        <f>IF(C739&gt;0,IF(COUNTIF('CATEGORY ID'!$K$1:$K$121,+H739&amp;K739) &gt; 0, +VLOOKUP(+H739&amp;K739,'CATEGORY ID'!$K$1:$L$121,2,FALSE),""),"")</f>
        <v>98</v>
      </c>
      <c r="BK739" s="101" t="str">
        <f>IF(C739&gt;0,IF(COUNTIF('CATEGORY ID'!$K$124:$K$165, +VLOOKUP(C739,'STYLE NAMES'!$B:$AE,30,FALSE)) &gt; 0, +VLOOKUP(VLOOKUP(C739,'STYLE NAMES'!$B:$AE,30,FALSE),'CATEGORY ID'!K:M,2,FALSE),""),"")</f>
        <v/>
      </c>
      <c r="BM739" s="101">
        <v>204</v>
      </c>
      <c r="BR739" s="101" t="str" cm="1">
        <f t="array" ref="BR739">IF(C739&gt;0,_xlfn.TEXTJOIN(";", TRUE,_xlfn.UNIQUE(_xlfn._xlws.FILTER(BF739:BQ739,(BF739:BQ739&gt;0)),TRUE,FALSE)),"")&amp;";"&amp;BS739</f>
        <v>30;3;112;98;204;</v>
      </c>
      <c r="BU739" s="106">
        <f>IF(C739&gt;0,+VLOOKUP($C739,'STYLE NAMES'!$B:$AC,26,FALSE),"")</f>
        <v>109.9</v>
      </c>
      <c r="BV739" s="106">
        <f>IF(C739&gt;0,+VLOOKUP($C739,'STYLE NAMES'!$B:$AC,27,FALSE),"")</f>
        <v>6040</v>
      </c>
      <c r="BW739" s="106">
        <f>IF(C739&gt;0,+VLOOKUP($C739,'STYLE NAMES'!$B:$AC,28,FALSE),"")</f>
        <v>126.38499999999999</v>
      </c>
      <c r="BY739"/>
      <c r="BZ739" s="101">
        <v>4</v>
      </c>
      <c r="CA739" s="137">
        <f t="shared" si="50"/>
        <v>1</v>
      </c>
      <c r="CB739" s="137" t="str">
        <f>+VLOOKUP(C739,'[2]STYLES &amp; MODELS MATRIX'!$A:$G,7,FALSE)</f>
        <v>AK</v>
      </c>
      <c r="CC739" s="137" t="str">
        <f>+VLOOKUP(C739,'[1]STYLES &amp; SIZE CHARTS'!$A:$H,8,FALSE)</f>
        <v>WB-L1</v>
      </c>
      <c r="CD739" s="137">
        <v>1</v>
      </c>
      <c r="CE739" s="205"/>
      <c r="CF739" s="141"/>
    </row>
    <row r="740" spans="1:84" s="101" customFormat="1" ht="12" customHeight="1" x14ac:dyDescent="0.2">
      <c r="A740" s="102">
        <f t="shared" si="48"/>
        <v>8683711007920</v>
      </c>
      <c r="B740" s="101" t="s">
        <v>984</v>
      </c>
      <c r="C740" s="101" t="s">
        <v>1866</v>
      </c>
      <c r="D740" s="101" t="s">
        <v>1903</v>
      </c>
      <c r="E740" s="203" t="s">
        <v>2456</v>
      </c>
      <c r="F740" s="101" t="s">
        <v>2438</v>
      </c>
      <c r="G740" s="101" t="str">
        <f>IF(C740&gt;0,+VLOOKUP($C740,'STYLE NAMES'!$B:$AC,4,FALSE),"")</f>
        <v>RIDER</v>
      </c>
      <c r="H740" s="101" t="str">
        <f>IF(C740&gt;0,+VLOOKUP($C740,'STYLE NAMES'!$B:$AC,5,FALSE),"")</f>
        <v>WOMEN</v>
      </c>
      <c r="I740" s="101" t="str">
        <f>IF(C740&gt;0,+VLOOKUP($C740,'STYLE NAMES'!$B:$AC,6,FALSE),"")</f>
        <v>BOTTOMS</v>
      </c>
      <c r="J740" s="101" t="str">
        <f>IF(C740&gt;0,+VLOOKUP($C740,'STYLE NAMES'!$B:$AC,7,FALSE),"")</f>
        <v>WOMEN</v>
      </c>
      <c r="K740" s="101" t="str">
        <f>IF(C740&gt;0,+VLOOKUP($C740,'STYLE NAMES'!$B:$AC,8,FALSE),"")</f>
        <v>LEGGINGS</v>
      </c>
      <c r="L740" s="101" t="str">
        <f>IF(E740&gt;0,+VLOOKUP($E740,'CODE GENERATOR'!$D:$T,3,FALSE),"")</f>
        <v>A</v>
      </c>
      <c r="M740" s="101" t="str">
        <f>IF(E740&gt;0,+VLOOKUP($E740,'CODE GENERATOR'!$D:$T,4,FALSE),"")</f>
        <v>TECH JERSEY</v>
      </c>
      <c r="N740" s="101" t="str">
        <f>IF(E740&gt;0,+VLOOKUP($E740,'CODE GENERATOR'!$D:$T,6,FALSE),"")</f>
        <v>TAUPE</v>
      </c>
      <c r="O740" s="101" t="str">
        <f>IF(E740&gt;0,+VLOOKUP($E740,'CODE GENERATOR'!$D:$T,7,FALSE),"")</f>
        <v>TAUPE</v>
      </c>
      <c r="P740" s="101" t="str">
        <f t="shared" si="49"/>
        <v>TAUPE</v>
      </c>
      <c r="Q740" s="104" t="str">
        <f>IF(E740&gt;0,+VLOOKUP($E740,'CODE GENERATOR'!$D:$T,11,FALSE),"")</f>
        <v>R.BOTWN_LGN0069</v>
      </c>
      <c r="R740" s="104" t="str">
        <f>IF(E740&gt;0,+VLOOKUP($E740,'CODE GENERATOR'!$D:$T,12,FALSE),"")</f>
        <v>TJR0028TAUTAU</v>
      </c>
      <c r="S740" s="104" t="str">
        <f>IF(E740&gt;0,+VLOOKUP($E740,'CODE GENERATOR'!$D:$T,13,FALSE),"")</f>
        <v>R.BOTWN_LGN0069_TJR0028TAUTAU</v>
      </c>
      <c r="T740" s="104" t="str">
        <f t="shared" si="47"/>
        <v>R.BOTWN_LGN0069_TJR0028TAUTAU_XS / 34-36</v>
      </c>
      <c r="U740" s="105">
        <v>8683711007920</v>
      </c>
      <c r="V740" s="107" t="str" cm="1">
        <f t="array" ref="V740">_xlfn.TEXTJOIN(";", TRUE, _xlfn.UNIQUE(_xlfn._xlws.FILTER(P$3:P$10029, C$3:C$10029=C740)))</f>
        <v>BLACK;NAVY;DARK GRAY;GREEN;TAUPE</v>
      </c>
      <c r="W740" s="107" t="str" cm="1">
        <f t="array" ref="W740">_xlfn.TEXTJOIN(";", TRUE, _xlfn.UNIQUE(_xlfn._xlws.FILTER(F$3:F$10029, C$3:C$10029=C740)))</f>
        <v>XS / 34-36;S / 36-38;M / 38-40;L / 40-42;XL / 42-44</v>
      </c>
      <c r="X740" s="101" t="str">
        <f>IF(E740&gt;0,+VLOOKUP($E740,'CODE GENERATOR'!$D:$AC,19,FALSE),0)</f>
        <v>2507_G_cavalier_ghost_0010</v>
      </c>
      <c r="Y740" s="101" t="str">
        <f>IF(E740&gt;0,+VLOOKUP($E740,'CODE GENERATOR'!$D:$AC,20,FALSE),0)</f>
        <v>2507_G_cavalier_ghost_0011</v>
      </c>
      <c r="Z740" s="101" t="str">
        <f>IF(E740&gt;0,+VLOOKUP($E740,'CODE GENERATOR'!$D:$AC,21,FALSE),0)</f>
        <v>2507_W_3386</v>
      </c>
      <c r="AA740" s="101" t="str">
        <f>IF(E740&gt;0,+VLOOKUP($E740,'CODE GENERATOR'!$D:$AC,22,FALSE),0)</f>
        <v>2507_W_3395</v>
      </c>
      <c r="AB740" s="101" t="str">
        <f>IF(E740&gt;0,+VLOOKUP($E740,'CODE GENERATOR'!$D:$AC,23,FALSE),0)</f>
        <v>2507_W_3398</v>
      </c>
      <c r="AC740" s="101" t="str">
        <f>IF(E740&gt;0,+VLOOKUP($E740,'CODE GENERATOR'!$D:$AC,24,FALSE),0)</f>
        <v>2507_W_3411</v>
      </c>
      <c r="AD740" s="101" t="str">
        <f>IF(E740&gt;0,+VLOOKUP($E740,'CODE GENERATOR'!$D:$AC,25,FALSE),0)</f>
        <v>2507_VW_Web_80</v>
      </c>
      <c r="AE740" s="101" t="str">
        <f>IF(E740&gt;0,+VLOOKUP($E740,'CODE GENERATOR'!$D:$AC,26,FALSE),0)</f>
        <v>Cavaliers_Detay_36809</v>
      </c>
      <c r="AF740" s="149" t="str">
        <f>IF($C740&gt;0,$C740&amp;" "&amp;$P740&amp;" "&amp;+VLOOKUP($C740,'STYLE NAMES'!$B:$AC,10,FALSE),"""")</f>
        <v>ALLEGRA TAUPE WOMEN'S FULL GRIP PRO LEGGINGS</v>
      </c>
      <c r="AG740" s="101" t="str">
        <f>"Enjoy our "&amp;(AF740)&amp;"; "&amp;IF(C740&gt;0,+VLOOKUP($C740,'STYLE NAMES'!$B:$AC,11,FALSE),"")</f>
        <v>Enjoy our ALLEGRA TAUPE WOMEN'S FULL GRIP PRO LEGGINGS; MADE IN ITALY WITH PREMIUM ITALIAN FABRICS
Professional leggings in lurex microfibre, perfect wearability for all day activities. Side pockets and full grip applied for the best comfort.</v>
      </c>
      <c r="AH740" s="101" t="str">
        <f>IF(C740&gt;0,+VLOOKUP($C740,'STYLE NAMES'!$B:$AC,12,FALSE),"")</f>
        <v>*Italian Premium fabric
*Extra-soft and comfortable technical jersey
*4-way stretch fabric
*Breathable and Quick Dry
*Wrinkle-free and Easy Care
*Full Grip
Composition:
74% Micro PA /  26% Elasthane</v>
      </c>
      <c r="AI740" s="101" t="str">
        <f>IF(C740&gt;0,+VLOOKUP($C740,'STYLE NAMES'!$B:$AC,13,FALSE),"")</f>
        <v>Machine Wash at 30°C
Mild process
Iron at low temperature
Iron from REVERSE
Do NOT iron on logos or prints
Do not bleach
Do NOT Tumble Dry</v>
      </c>
      <c r="AJ740" s="149" t="str">
        <f>IF($C740&gt;0,$C740&amp;" "&amp;$P740&amp;" "&amp;+VLOOKUP($C740,'STYLE NAMES'!$B:$AC,14,FALSE),"""")</f>
        <v>ALLEGRA TAUPE KADIN FULL GRIP PRO BİNİCİ TAYTI</v>
      </c>
      <c r="AK740" s="149" t="str">
        <f>"Cavalier SanMarco tarafından tasarlanan "&amp;(AJ740)&amp;"; "&amp;IF(C740&gt;0,+VLOOKUP($C740,'STYLE NAMES'!$B:$AC,15,FALSE),"")</f>
        <v>Cavalier SanMarco tarafından tasarlanan ALLEGRA TAUPE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40" s="149" t="str">
        <f>IF(C740&gt;0,+VLOOKUP($C740,'STYLE NAMES'!$B:$AC,16,FALSE),"")</f>
        <v>*İtalyan Premium kumaş
*Ekstra yumuşak ve konforlu teknik jarse
*4 yönlü esneme özelliği
*Nefes alabilir ve hızlı kurur
*Kırışmaz ve kolay bakım
*Full Grip
Bileşimi:
%72 Mikro PA / %28 Elastan</v>
      </c>
      <c r="AM740" s="149" t="str">
        <f>IF(C740&gt;0,+VLOOKUP($C740,'STYLE NAMES'!$B:$AC,17,FALSE),"")</f>
        <v>Makinede 30°C' de Yıkayın
Hassas Yıkama
Ilık ütü yapın
Tersten ütüleyin
Logo ve baskıları ÜTÜLEMEYİN
Çamaşır suyu kullanmayın
Kurutma Makinesinde Kurutmayın</v>
      </c>
      <c r="AN740" s="149" t="str">
        <f>IF($C740&gt;0,$C740&amp;" "&amp;$P740&amp;" "&amp;+VLOOKUP($C740,'STYLE NAMES'!$B:$AC,18,FALSE),"""")</f>
        <v>ALLEGRA TAUPE LEGGINGS FULL GRIP PRO DA DONNA</v>
      </c>
      <c r="AO740" s="101" t="str">
        <f>"Disegnato da Cavalier SanMarco "&amp;(AN740)&amp;"; "&amp;IF(C740&gt;0,+VLOOKUP($C740,'STYLE NAMES'!$B:$AC,19,FALSE),"")</f>
        <v>Disegnato da Cavalier SanMarco ALLEGRA TAUPE LEGGINGS FULL GRIP PRO DA DONNA; PRODOTTO IN ITALIA CON TESSUTI ITALIANI DI ALTA QUALITÀ
Leggings realizzato in microfibra super elastico che garantisce perfetta vestibilità e durabilità nel tempo. Tasche al fianco e full grip applicato per il massimo comfort</v>
      </c>
      <c r="AP740" s="101" t="str">
        <f>IF(C740&gt;0,+VLOOKUP($C740,'STYLE NAMES'!$B:$AC,20,FALSE),"")</f>
        <v>*Tessuto premium italiano
*Jersey tecnico extra morbido e confortevole
*Tessuto elasticizzato in 4 direzioni
*Traspirante e ad asciugatura rapida
*Antipiega e facile da curare
*Full Grip
Composizione:
74% Micro PA / 26% Elastan</v>
      </c>
      <c r="AQ740" s="101" t="str">
        <f>IF(C740&gt;0,+VLOOKUP($C740,'STYLE NAMES'!$B:$AC,21,FALSE),"")</f>
        <v>Lavare in lavatrice a 30°C Ciclo delicato 
Stirare a bassa temperatura
Stirare al rovescio 
Non stirare su loghi o stampe 
Non candeggiare 
Non asciugare in asciugatrice</v>
      </c>
      <c r="AR740" s="101">
        <f>IF(D740&gt;0,+VLOOKUP($C740,'STYLE NAMES'!$B:$AC,22,FALSE),"")</f>
        <v>0</v>
      </c>
      <c r="AS740" s="101">
        <f>IF(E740&gt;0,+VLOOKUP($C740,'STYLE NAMES'!$B:$AC,23,FALSE),"")</f>
        <v>0</v>
      </c>
      <c r="AT740" s="101">
        <f>IF(F740&gt;0,+VLOOKUP($C740,'STYLE NAMES'!$B:$AC,24,FALSE),"")</f>
        <v>0</v>
      </c>
      <c r="AU740" s="101">
        <f>IF(G740&gt;0,+VLOOKUP($C740,'STYLE NAMES'!$B:$AC,25,FALSE),"")</f>
        <v>0</v>
      </c>
      <c r="AV740" s="101" t="str">
        <f>+VLOOKUP($S740,'CODE GENERATOR'!$P:$AM,15,FALSE)</f>
        <v>R.TOPWN_TTS0076_SUP0030MNKMNK</v>
      </c>
      <c r="AW740" s="101">
        <f>+VLOOKUP($S740,'CODE GENERATOR'!$P:$AM,16,FALSE)</f>
        <v>0</v>
      </c>
      <c r="AX740" s="101">
        <f>+VLOOKUP($S740,'CODE GENERATOR'!$P:$AM,17,FALSE)</f>
        <v>0</v>
      </c>
      <c r="AY740" s="101">
        <f>+VLOOKUP($S740,'CODE GENERATOR'!$P:$AM,18,FALSE)</f>
        <v>0</v>
      </c>
      <c r="AZ740" s="101">
        <f>+VLOOKUP($S740,'CODE GENERATOR'!$P:$AM,19,FALSE)</f>
        <v>0</v>
      </c>
      <c r="BA740" s="101">
        <f>+VLOOKUP($S740,'CODE GENERATOR'!$P:$AM,20,FALSE)</f>
        <v>0</v>
      </c>
      <c r="BB740" s="101">
        <f>+VLOOKUP($S740,'CODE GENERATOR'!$P:$AM,21,FALSE)</f>
        <v>0</v>
      </c>
      <c r="BC740" s="101">
        <f>+VLOOKUP($S740,'CODE GENERATOR'!$P:$AM,22,FALSE)</f>
        <v>0</v>
      </c>
      <c r="BD740" s="101">
        <f>+VLOOKUP($S740,'CODE GENERATOR'!$P:$AM,23,FALSE)</f>
        <v>0</v>
      </c>
      <c r="BE740" s="101">
        <f>+VLOOKUP($S740,'CODE GENERATOR'!$P:$AM,24,FALSE)</f>
        <v>0</v>
      </c>
      <c r="BF740" s="101">
        <f>IF(C740&gt;0,+VLOOKUP(G740,'CATEGORY ID'!$A$1:$L$118,3,FALSE),"")</f>
        <v>30</v>
      </c>
      <c r="BG740" s="101">
        <f>IF(C740&gt;0,+VLOOKUP(H740,'CATEGORY ID'!$D$1:$L$118,3,FALSE),"")</f>
        <v>3</v>
      </c>
      <c r="BH740" s="101">
        <f>IF(C740&gt;0,+VLOOKUP((+H740&amp;I740),'CATEGORY ID'!$H$1:$I$121,2,FALSE),"")</f>
        <v>112</v>
      </c>
      <c r="BJ740" s="101">
        <f>IF(C740&gt;0,IF(COUNTIF('CATEGORY ID'!$K$1:$K$121,+H740&amp;K740) &gt; 0, +VLOOKUP(+H740&amp;K740,'CATEGORY ID'!$K$1:$L$121,2,FALSE),""),"")</f>
        <v>98</v>
      </c>
      <c r="BK740" s="101" t="str">
        <f>IF(C740&gt;0,IF(COUNTIF('CATEGORY ID'!$K$124:$K$165, +VLOOKUP(C740,'STYLE NAMES'!$B:$AE,30,FALSE)) &gt; 0, +VLOOKUP(VLOOKUP(C740,'STYLE NAMES'!$B:$AE,30,FALSE),'CATEGORY ID'!K:M,2,FALSE),""),"")</f>
        <v/>
      </c>
      <c r="BM740" s="101">
        <v>204</v>
      </c>
      <c r="BR740" s="101" t="str" cm="1">
        <f t="array" ref="BR740">IF(C740&gt;0,_xlfn.TEXTJOIN(";", TRUE,_xlfn.UNIQUE(_xlfn._xlws.FILTER(BF740:BQ740,(BF740:BQ740&gt;0)),TRUE,FALSE)),"")&amp;";"&amp;BS740</f>
        <v>30;3;112;98;204;</v>
      </c>
      <c r="BU740" s="106">
        <f>IF(C740&gt;0,+VLOOKUP($C740,'STYLE NAMES'!$B:$AC,26,FALSE),"")</f>
        <v>109.9</v>
      </c>
      <c r="BV740" s="106">
        <f>IF(C740&gt;0,+VLOOKUP($C740,'STYLE NAMES'!$B:$AC,27,FALSE),"")</f>
        <v>6040</v>
      </c>
      <c r="BW740" s="106">
        <f>IF(C740&gt;0,+VLOOKUP($C740,'STYLE NAMES'!$B:$AC,28,FALSE),"")</f>
        <v>126.38499999999999</v>
      </c>
      <c r="BY740"/>
      <c r="BZ740" s="101">
        <v>0</v>
      </c>
      <c r="CA740" s="137">
        <f t="shared" si="50"/>
        <v>1</v>
      </c>
      <c r="CB740" s="137" t="str">
        <f>+VLOOKUP(C740,'[2]STYLES &amp; MODELS MATRIX'!$A:$G,7,FALSE)</f>
        <v>AK</v>
      </c>
      <c r="CC740" s="137" t="str">
        <f>+VLOOKUP(C740,'[1]STYLES &amp; SIZE CHARTS'!$A:$H,8,FALSE)</f>
        <v>WB-L1</v>
      </c>
      <c r="CD740" s="137">
        <v>1</v>
      </c>
      <c r="CE740" s="205"/>
      <c r="CF740" s="141"/>
    </row>
    <row r="741" spans="1:84" s="101" customFormat="1" ht="12" customHeight="1" x14ac:dyDescent="0.2">
      <c r="A741" s="102">
        <f t="shared" si="48"/>
        <v>8683711007937</v>
      </c>
      <c r="B741" s="101" t="s">
        <v>984</v>
      </c>
      <c r="C741" s="101" t="s">
        <v>1866</v>
      </c>
      <c r="D741" s="101" t="s">
        <v>1903</v>
      </c>
      <c r="E741" s="203" t="s">
        <v>2456</v>
      </c>
      <c r="F741" s="101" t="s">
        <v>2439</v>
      </c>
      <c r="G741" s="101" t="str">
        <f>IF(C741&gt;0,+VLOOKUP($C741,'STYLE NAMES'!$B:$AC,4,FALSE),"")</f>
        <v>RIDER</v>
      </c>
      <c r="H741" s="101" t="str">
        <f>IF(C741&gt;0,+VLOOKUP($C741,'STYLE NAMES'!$B:$AC,5,FALSE),"")</f>
        <v>WOMEN</v>
      </c>
      <c r="I741" s="101" t="str">
        <f>IF(C741&gt;0,+VLOOKUP($C741,'STYLE NAMES'!$B:$AC,6,FALSE),"")</f>
        <v>BOTTOMS</v>
      </c>
      <c r="J741" s="101" t="str">
        <f>IF(C741&gt;0,+VLOOKUP($C741,'STYLE NAMES'!$B:$AC,7,FALSE),"")</f>
        <v>WOMEN</v>
      </c>
      <c r="K741" s="101" t="str">
        <f>IF(C741&gt;0,+VLOOKUP($C741,'STYLE NAMES'!$B:$AC,8,FALSE),"")</f>
        <v>LEGGINGS</v>
      </c>
      <c r="L741" s="101" t="str">
        <f>IF(E741&gt;0,+VLOOKUP($E741,'CODE GENERATOR'!$D:$T,3,FALSE),"")</f>
        <v>A</v>
      </c>
      <c r="M741" s="101" t="str">
        <f>IF(E741&gt;0,+VLOOKUP($E741,'CODE GENERATOR'!$D:$T,4,FALSE),"")</f>
        <v>TECH JERSEY</v>
      </c>
      <c r="N741" s="101" t="str">
        <f>IF(E741&gt;0,+VLOOKUP($E741,'CODE GENERATOR'!$D:$T,6,FALSE),"")</f>
        <v>TAUPE</v>
      </c>
      <c r="O741" s="101" t="str">
        <f>IF(E741&gt;0,+VLOOKUP($E741,'CODE GENERATOR'!$D:$T,7,FALSE),"")</f>
        <v>TAUPE</v>
      </c>
      <c r="P741" s="101" t="str">
        <f t="shared" si="49"/>
        <v>TAUPE</v>
      </c>
      <c r="Q741" s="104" t="str">
        <f>IF(E741&gt;0,+VLOOKUP($E741,'CODE GENERATOR'!$D:$T,11,FALSE),"")</f>
        <v>R.BOTWN_LGN0069</v>
      </c>
      <c r="R741" s="104" t="str">
        <f>IF(E741&gt;0,+VLOOKUP($E741,'CODE GENERATOR'!$D:$T,12,FALSE),"")</f>
        <v>TJR0028TAUTAU</v>
      </c>
      <c r="S741" s="104" t="str">
        <f>IF(E741&gt;0,+VLOOKUP($E741,'CODE GENERATOR'!$D:$T,13,FALSE),"")</f>
        <v>R.BOTWN_LGN0069_TJR0028TAUTAU</v>
      </c>
      <c r="T741" s="104" t="str">
        <f t="shared" si="47"/>
        <v>R.BOTWN_LGN0069_TJR0028TAUTAU_S / 36-38</v>
      </c>
      <c r="U741" s="105">
        <v>8683711007937</v>
      </c>
      <c r="V741" s="107" t="str" cm="1">
        <f t="array" ref="V741">_xlfn.TEXTJOIN(";", TRUE, _xlfn.UNIQUE(_xlfn._xlws.FILTER(P$3:P$10029, C$3:C$10029=C741)))</f>
        <v>BLACK;NAVY;DARK GRAY;GREEN;TAUPE</v>
      </c>
      <c r="W741" s="107" t="str" cm="1">
        <f t="array" ref="W741">_xlfn.TEXTJOIN(";", TRUE, _xlfn.UNIQUE(_xlfn._xlws.FILTER(F$3:F$10029, C$3:C$10029=C741)))</f>
        <v>XS / 34-36;S / 36-38;M / 38-40;L / 40-42;XL / 42-44</v>
      </c>
      <c r="X741" s="101" t="str">
        <f>IF(E741&gt;0,+VLOOKUP($E741,'CODE GENERATOR'!$D:$AC,19,FALSE),0)</f>
        <v>2507_G_cavalier_ghost_0010</v>
      </c>
      <c r="Y741" s="101" t="str">
        <f>IF(E741&gt;0,+VLOOKUP($E741,'CODE GENERATOR'!$D:$AC,20,FALSE),0)</f>
        <v>2507_G_cavalier_ghost_0011</v>
      </c>
      <c r="Z741" s="101" t="str">
        <f>IF(E741&gt;0,+VLOOKUP($E741,'CODE GENERATOR'!$D:$AC,21,FALSE),0)</f>
        <v>2507_W_3386</v>
      </c>
      <c r="AA741" s="101" t="str">
        <f>IF(E741&gt;0,+VLOOKUP($E741,'CODE GENERATOR'!$D:$AC,22,FALSE),0)</f>
        <v>2507_W_3395</v>
      </c>
      <c r="AB741" s="101" t="str">
        <f>IF(E741&gt;0,+VLOOKUP($E741,'CODE GENERATOR'!$D:$AC,23,FALSE),0)</f>
        <v>2507_W_3398</v>
      </c>
      <c r="AC741" s="101" t="str">
        <f>IF(E741&gt;0,+VLOOKUP($E741,'CODE GENERATOR'!$D:$AC,24,FALSE),0)</f>
        <v>2507_W_3411</v>
      </c>
      <c r="AD741" s="101" t="str">
        <f>IF(E741&gt;0,+VLOOKUP($E741,'CODE GENERATOR'!$D:$AC,25,FALSE),0)</f>
        <v>2507_VW_Web_80</v>
      </c>
      <c r="AE741" s="101" t="str">
        <f>IF(E741&gt;0,+VLOOKUP($E741,'CODE GENERATOR'!$D:$AC,26,FALSE),0)</f>
        <v>Cavaliers_Detay_36809</v>
      </c>
      <c r="AF741" s="149" t="str">
        <f>IF($C741&gt;0,$C741&amp;" "&amp;$P741&amp;" "&amp;+VLOOKUP($C741,'STYLE NAMES'!$B:$AC,10,FALSE),"""")</f>
        <v>ALLEGRA TAUPE WOMEN'S FULL GRIP PRO LEGGINGS</v>
      </c>
      <c r="AG741" s="101" t="str">
        <f>"Enjoy our "&amp;(AF741)&amp;"; "&amp;IF(C741&gt;0,+VLOOKUP($C741,'STYLE NAMES'!$B:$AC,11,FALSE),"")</f>
        <v>Enjoy our ALLEGRA TAUPE WOMEN'S FULL GRIP PRO LEGGINGS; MADE IN ITALY WITH PREMIUM ITALIAN FABRICS
Professional leggings in lurex microfibre, perfect wearability for all day activities. Side pockets and full grip applied for the best comfort.</v>
      </c>
      <c r="AH741" s="101" t="str">
        <f>IF(C741&gt;0,+VLOOKUP($C741,'STYLE NAMES'!$B:$AC,12,FALSE),"")</f>
        <v>*Italian Premium fabric
*Extra-soft and comfortable technical jersey
*4-way stretch fabric
*Breathable and Quick Dry
*Wrinkle-free and Easy Care
*Full Grip
Composition:
74% Micro PA /  26% Elasthane</v>
      </c>
      <c r="AI741" s="101" t="str">
        <f>IF(C741&gt;0,+VLOOKUP($C741,'STYLE NAMES'!$B:$AC,13,FALSE),"")</f>
        <v>Machine Wash at 30°C
Mild process
Iron at low temperature
Iron from REVERSE
Do NOT iron on logos or prints
Do not bleach
Do NOT Tumble Dry</v>
      </c>
      <c r="AJ741" s="149" t="str">
        <f>IF($C741&gt;0,$C741&amp;" "&amp;$P741&amp;" "&amp;+VLOOKUP($C741,'STYLE NAMES'!$B:$AC,14,FALSE),"""")</f>
        <v>ALLEGRA TAUPE KADIN FULL GRIP PRO BİNİCİ TAYTI</v>
      </c>
      <c r="AK741" s="149" t="str">
        <f>"Cavalier SanMarco tarafından tasarlanan "&amp;(AJ741)&amp;"; "&amp;IF(C741&gt;0,+VLOOKUP($C741,'STYLE NAMES'!$B:$AC,15,FALSE),"")</f>
        <v>Cavalier SanMarco tarafından tasarlanan ALLEGRA TAUPE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41" s="149" t="str">
        <f>IF(C741&gt;0,+VLOOKUP($C741,'STYLE NAMES'!$B:$AC,16,FALSE),"")</f>
        <v>*İtalyan Premium kumaş
*Ekstra yumuşak ve konforlu teknik jarse
*4 yönlü esneme özelliği
*Nefes alabilir ve hızlı kurur
*Kırışmaz ve kolay bakım
*Full Grip
Bileşimi:
%72 Mikro PA / %28 Elastan</v>
      </c>
      <c r="AM741" s="149" t="str">
        <f>IF(C741&gt;0,+VLOOKUP($C741,'STYLE NAMES'!$B:$AC,17,FALSE),"")</f>
        <v>Makinede 30°C' de Yıkayın
Hassas Yıkama
Ilık ütü yapın
Tersten ütüleyin
Logo ve baskıları ÜTÜLEMEYİN
Çamaşır suyu kullanmayın
Kurutma Makinesinde Kurutmayın</v>
      </c>
      <c r="AN741" s="149" t="str">
        <f>IF($C741&gt;0,$C741&amp;" "&amp;$P741&amp;" "&amp;+VLOOKUP($C741,'STYLE NAMES'!$B:$AC,18,FALSE),"""")</f>
        <v>ALLEGRA TAUPE LEGGINGS FULL GRIP PRO DA DONNA</v>
      </c>
      <c r="AO741" s="101" t="str">
        <f>"Disegnato da Cavalier SanMarco "&amp;(AN741)&amp;"; "&amp;IF(C741&gt;0,+VLOOKUP($C741,'STYLE NAMES'!$B:$AC,19,FALSE),"")</f>
        <v>Disegnato da Cavalier SanMarco ALLEGRA TAUPE LEGGINGS FULL GRIP PRO DA DONNA; PRODOTTO IN ITALIA CON TESSUTI ITALIANI DI ALTA QUALITÀ
Leggings realizzato in microfibra super elastico che garantisce perfetta vestibilità e durabilità nel tempo. Tasche al fianco e full grip applicato per il massimo comfort</v>
      </c>
      <c r="AP741" s="101" t="str">
        <f>IF(C741&gt;0,+VLOOKUP($C741,'STYLE NAMES'!$B:$AC,20,FALSE),"")</f>
        <v>*Tessuto premium italiano
*Jersey tecnico extra morbido e confortevole
*Tessuto elasticizzato in 4 direzioni
*Traspirante e ad asciugatura rapida
*Antipiega e facile da curare
*Full Grip
Composizione:
74% Micro PA / 26% Elastan</v>
      </c>
      <c r="AQ741" s="101" t="str">
        <f>IF(C741&gt;0,+VLOOKUP($C741,'STYLE NAMES'!$B:$AC,21,FALSE),"")</f>
        <v>Lavare in lavatrice a 30°C Ciclo delicato 
Stirare a bassa temperatura
Stirare al rovescio 
Non stirare su loghi o stampe 
Non candeggiare 
Non asciugare in asciugatrice</v>
      </c>
      <c r="AR741" s="101">
        <f>IF(D741&gt;0,+VLOOKUP($C741,'STYLE NAMES'!$B:$AC,22,FALSE),"")</f>
        <v>0</v>
      </c>
      <c r="AS741" s="101">
        <f>IF(E741&gt;0,+VLOOKUP($C741,'STYLE NAMES'!$B:$AC,23,FALSE),"")</f>
        <v>0</v>
      </c>
      <c r="AT741" s="101">
        <f>IF(F741&gt;0,+VLOOKUP($C741,'STYLE NAMES'!$B:$AC,24,FALSE),"")</f>
        <v>0</v>
      </c>
      <c r="AU741" s="101">
        <f>IF(G741&gt;0,+VLOOKUP($C741,'STYLE NAMES'!$B:$AC,25,FALSE),"")</f>
        <v>0</v>
      </c>
      <c r="AV741" s="101" t="str">
        <f>+VLOOKUP($S741,'CODE GENERATOR'!$P:$AM,15,FALSE)</f>
        <v>R.TOPWN_TTS0076_SUP0030MNKMNK</v>
      </c>
      <c r="AW741" s="101">
        <f>+VLOOKUP($S741,'CODE GENERATOR'!$P:$AM,16,FALSE)</f>
        <v>0</v>
      </c>
      <c r="AX741" s="101">
        <f>+VLOOKUP($S741,'CODE GENERATOR'!$P:$AM,17,FALSE)</f>
        <v>0</v>
      </c>
      <c r="AY741" s="101">
        <f>+VLOOKUP($S741,'CODE GENERATOR'!$P:$AM,18,FALSE)</f>
        <v>0</v>
      </c>
      <c r="AZ741" s="101">
        <f>+VLOOKUP($S741,'CODE GENERATOR'!$P:$AM,19,FALSE)</f>
        <v>0</v>
      </c>
      <c r="BA741" s="101">
        <f>+VLOOKUP($S741,'CODE GENERATOR'!$P:$AM,20,FALSE)</f>
        <v>0</v>
      </c>
      <c r="BB741" s="101">
        <f>+VLOOKUP($S741,'CODE GENERATOR'!$P:$AM,21,FALSE)</f>
        <v>0</v>
      </c>
      <c r="BC741" s="101">
        <f>+VLOOKUP($S741,'CODE GENERATOR'!$P:$AM,22,FALSE)</f>
        <v>0</v>
      </c>
      <c r="BD741" s="101">
        <f>+VLOOKUP($S741,'CODE GENERATOR'!$P:$AM,23,FALSE)</f>
        <v>0</v>
      </c>
      <c r="BE741" s="101">
        <f>+VLOOKUP($S741,'CODE GENERATOR'!$P:$AM,24,FALSE)</f>
        <v>0</v>
      </c>
      <c r="BF741" s="101">
        <f>IF(C741&gt;0,+VLOOKUP(G741,'CATEGORY ID'!$A$1:$L$118,3,FALSE),"")</f>
        <v>30</v>
      </c>
      <c r="BG741" s="101">
        <f>IF(C741&gt;0,+VLOOKUP(H741,'CATEGORY ID'!$D$1:$L$118,3,FALSE),"")</f>
        <v>3</v>
      </c>
      <c r="BH741" s="101">
        <f>IF(C741&gt;0,+VLOOKUP((+H741&amp;I741),'CATEGORY ID'!$H$1:$I$121,2,FALSE),"")</f>
        <v>112</v>
      </c>
      <c r="BJ741" s="101">
        <f>IF(C741&gt;0,IF(COUNTIF('CATEGORY ID'!$K$1:$K$121,+H741&amp;K741) &gt; 0, +VLOOKUP(+H741&amp;K741,'CATEGORY ID'!$K$1:$L$121,2,FALSE),""),"")</f>
        <v>98</v>
      </c>
      <c r="BK741" s="101" t="str">
        <f>IF(C741&gt;0,IF(COUNTIF('CATEGORY ID'!$K$124:$K$165, +VLOOKUP(C741,'STYLE NAMES'!$B:$AE,30,FALSE)) &gt; 0, +VLOOKUP(VLOOKUP(C741,'STYLE NAMES'!$B:$AE,30,FALSE),'CATEGORY ID'!K:M,2,FALSE),""),"")</f>
        <v/>
      </c>
      <c r="BM741" s="101">
        <v>204</v>
      </c>
      <c r="BR741" s="101" t="str" cm="1">
        <f t="array" ref="BR741">IF(C741&gt;0,_xlfn.TEXTJOIN(";", TRUE,_xlfn.UNIQUE(_xlfn._xlws.FILTER(BF741:BQ741,(BF741:BQ741&gt;0)),TRUE,FALSE)),"")&amp;";"&amp;BS741</f>
        <v>30;3;112;98;204;</v>
      </c>
      <c r="BU741" s="106">
        <f>IF(C741&gt;0,+VLOOKUP($C741,'STYLE NAMES'!$B:$AC,26,FALSE),"")</f>
        <v>109.9</v>
      </c>
      <c r="BV741" s="106">
        <f>IF(C741&gt;0,+VLOOKUP($C741,'STYLE NAMES'!$B:$AC,27,FALSE),"")</f>
        <v>6040</v>
      </c>
      <c r="BW741" s="106">
        <f>IF(C741&gt;0,+VLOOKUP($C741,'STYLE NAMES'!$B:$AC,28,FALSE),"")</f>
        <v>126.38499999999999</v>
      </c>
      <c r="BY741"/>
      <c r="BZ741" s="101">
        <v>0</v>
      </c>
      <c r="CA741" s="137">
        <f t="shared" si="50"/>
        <v>1</v>
      </c>
      <c r="CB741" s="137" t="str">
        <f>+VLOOKUP(C741,'[2]STYLES &amp; MODELS MATRIX'!$A:$G,7,FALSE)</f>
        <v>AK</v>
      </c>
      <c r="CC741" s="137" t="str">
        <f>+VLOOKUP(C741,'[1]STYLES &amp; SIZE CHARTS'!$A:$H,8,FALSE)</f>
        <v>WB-L1</v>
      </c>
      <c r="CD741" s="137">
        <v>1</v>
      </c>
      <c r="CE741" s="205"/>
      <c r="CF741" s="141"/>
    </row>
    <row r="742" spans="1:84" s="101" customFormat="1" ht="12" customHeight="1" x14ac:dyDescent="0.2">
      <c r="A742" s="102">
        <f t="shared" si="48"/>
        <v>8683711007944</v>
      </c>
      <c r="B742" s="101" t="s">
        <v>984</v>
      </c>
      <c r="C742" s="101" t="s">
        <v>1866</v>
      </c>
      <c r="D742" s="101" t="s">
        <v>1903</v>
      </c>
      <c r="E742" s="203" t="s">
        <v>2456</v>
      </c>
      <c r="F742" s="101" t="s">
        <v>2440</v>
      </c>
      <c r="G742" s="101" t="str">
        <f>IF(C742&gt;0,+VLOOKUP($C742,'STYLE NAMES'!$B:$AC,4,FALSE),"")</f>
        <v>RIDER</v>
      </c>
      <c r="H742" s="101" t="str">
        <f>IF(C742&gt;0,+VLOOKUP($C742,'STYLE NAMES'!$B:$AC,5,FALSE),"")</f>
        <v>WOMEN</v>
      </c>
      <c r="I742" s="101" t="str">
        <f>IF(C742&gt;0,+VLOOKUP($C742,'STYLE NAMES'!$B:$AC,6,FALSE),"")</f>
        <v>BOTTOMS</v>
      </c>
      <c r="J742" s="101" t="str">
        <f>IF(C742&gt;0,+VLOOKUP($C742,'STYLE NAMES'!$B:$AC,7,FALSE),"")</f>
        <v>WOMEN</v>
      </c>
      <c r="K742" s="101" t="str">
        <f>IF(C742&gt;0,+VLOOKUP($C742,'STYLE NAMES'!$B:$AC,8,FALSE),"")</f>
        <v>LEGGINGS</v>
      </c>
      <c r="L742" s="101" t="str">
        <f>IF(E742&gt;0,+VLOOKUP($E742,'CODE GENERATOR'!$D:$T,3,FALSE),"")</f>
        <v>A</v>
      </c>
      <c r="M742" s="101" t="str">
        <f>IF(E742&gt;0,+VLOOKUP($E742,'CODE GENERATOR'!$D:$T,4,FALSE),"")</f>
        <v>TECH JERSEY</v>
      </c>
      <c r="N742" s="101" t="str">
        <f>IF(E742&gt;0,+VLOOKUP($E742,'CODE GENERATOR'!$D:$T,6,FALSE),"")</f>
        <v>TAUPE</v>
      </c>
      <c r="O742" s="101" t="str">
        <f>IF(E742&gt;0,+VLOOKUP($E742,'CODE GENERATOR'!$D:$T,7,FALSE),"")</f>
        <v>TAUPE</v>
      </c>
      <c r="P742" s="101" t="str">
        <f t="shared" si="49"/>
        <v>TAUPE</v>
      </c>
      <c r="Q742" s="104" t="str">
        <f>IF(E742&gt;0,+VLOOKUP($E742,'CODE GENERATOR'!$D:$T,11,FALSE),"")</f>
        <v>R.BOTWN_LGN0069</v>
      </c>
      <c r="R742" s="104" t="str">
        <f>IF(E742&gt;0,+VLOOKUP($E742,'CODE GENERATOR'!$D:$T,12,FALSE),"")</f>
        <v>TJR0028TAUTAU</v>
      </c>
      <c r="S742" s="104" t="str">
        <f>IF(E742&gt;0,+VLOOKUP($E742,'CODE GENERATOR'!$D:$T,13,FALSE),"")</f>
        <v>R.BOTWN_LGN0069_TJR0028TAUTAU</v>
      </c>
      <c r="T742" s="104" t="str">
        <f t="shared" si="47"/>
        <v>R.BOTWN_LGN0069_TJR0028TAUTAU_M / 38-40</v>
      </c>
      <c r="U742" s="105">
        <v>8683711007944</v>
      </c>
      <c r="V742" s="107" t="str" cm="1">
        <f t="array" ref="V742">_xlfn.TEXTJOIN(";", TRUE, _xlfn.UNIQUE(_xlfn._xlws.FILTER(P$3:P$10029, C$3:C$10029=C742)))</f>
        <v>BLACK;NAVY;DARK GRAY;GREEN;TAUPE</v>
      </c>
      <c r="W742" s="107" t="str" cm="1">
        <f t="array" ref="W742">_xlfn.TEXTJOIN(";", TRUE, _xlfn.UNIQUE(_xlfn._xlws.FILTER(F$3:F$10029, C$3:C$10029=C742)))</f>
        <v>XS / 34-36;S / 36-38;M / 38-40;L / 40-42;XL / 42-44</v>
      </c>
      <c r="X742" s="101" t="str">
        <f>IF(E742&gt;0,+VLOOKUP($E742,'CODE GENERATOR'!$D:$AC,19,FALSE),0)</f>
        <v>2507_G_cavalier_ghost_0010</v>
      </c>
      <c r="Y742" s="101" t="str">
        <f>IF(E742&gt;0,+VLOOKUP($E742,'CODE GENERATOR'!$D:$AC,20,FALSE),0)</f>
        <v>2507_G_cavalier_ghost_0011</v>
      </c>
      <c r="Z742" s="101" t="str">
        <f>IF(E742&gt;0,+VLOOKUP($E742,'CODE GENERATOR'!$D:$AC,21,FALSE),0)</f>
        <v>2507_W_3386</v>
      </c>
      <c r="AA742" s="101" t="str">
        <f>IF(E742&gt;0,+VLOOKUP($E742,'CODE GENERATOR'!$D:$AC,22,FALSE),0)</f>
        <v>2507_W_3395</v>
      </c>
      <c r="AB742" s="101" t="str">
        <f>IF(E742&gt;0,+VLOOKUP($E742,'CODE GENERATOR'!$D:$AC,23,FALSE),0)</f>
        <v>2507_W_3398</v>
      </c>
      <c r="AC742" s="101" t="str">
        <f>IF(E742&gt;0,+VLOOKUP($E742,'CODE GENERATOR'!$D:$AC,24,FALSE),0)</f>
        <v>2507_W_3411</v>
      </c>
      <c r="AD742" s="101" t="str">
        <f>IF(E742&gt;0,+VLOOKUP($E742,'CODE GENERATOR'!$D:$AC,25,FALSE),0)</f>
        <v>2507_VW_Web_80</v>
      </c>
      <c r="AE742" s="101" t="str">
        <f>IF(E742&gt;0,+VLOOKUP($E742,'CODE GENERATOR'!$D:$AC,26,FALSE),0)</f>
        <v>Cavaliers_Detay_36809</v>
      </c>
      <c r="AF742" s="149" t="str">
        <f>IF($C742&gt;0,$C742&amp;" "&amp;$P742&amp;" "&amp;+VLOOKUP($C742,'STYLE NAMES'!$B:$AC,10,FALSE),"""")</f>
        <v>ALLEGRA TAUPE WOMEN'S FULL GRIP PRO LEGGINGS</v>
      </c>
      <c r="AG742" s="101" t="str">
        <f>"Enjoy our "&amp;(AF742)&amp;"; "&amp;IF(C742&gt;0,+VLOOKUP($C742,'STYLE NAMES'!$B:$AC,11,FALSE),"")</f>
        <v>Enjoy our ALLEGRA TAUPE WOMEN'S FULL GRIP PRO LEGGINGS; MADE IN ITALY WITH PREMIUM ITALIAN FABRICS
Professional leggings in lurex microfibre, perfect wearability for all day activities. Side pockets and full grip applied for the best comfort.</v>
      </c>
      <c r="AH742" s="101" t="str">
        <f>IF(C742&gt;0,+VLOOKUP($C742,'STYLE NAMES'!$B:$AC,12,FALSE),"")</f>
        <v>*Italian Premium fabric
*Extra-soft and comfortable technical jersey
*4-way stretch fabric
*Breathable and Quick Dry
*Wrinkle-free and Easy Care
*Full Grip
Composition:
74% Micro PA /  26% Elasthane</v>
      </c>
      <c r="AI742" s="101" t="str">
        <f>IF(C742&gt;0,+VLOOKUP($C742,'STYLE NAMES'!$B:$AC,13,FALSE),"")</f>
        <v>Machine Wash at 30°C
Mild process
Iron at low temperature
Iron from REVERSE
Do NOT iron on logos or prints
Do not bleach
Do NOT Tumble Dry</v>
      </c>
      <c r="AJ742" s="149" t="str">
        <f>IF($C742&gt;0,$C742&amp;" "&amp;$P742&amp;" "&amp;+VLOOKUP($C742,'STYLE NAMES'!$B:$AC,14,FALSE),"""")</f>
        <v>ALLEGRA TAUPE KADIN FULL GRIP PRO BİNİCİ TAYTI</v>
      </c>
      <c r="AK742" s="149" t="str">
        <f>"Cavalier SanMarco tarafından tasarlanan "&amp;(AJ742)&amp;"; "&amp;IF(C742&gt;0,+VLOOKUP($C742,'STYLE NAMES'!$B:$AC,15,FALSE),"")</f>
        <v>Cavalier SanMarco tarafından tasarlanan ALLEGRA TAUPE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42" s="149" t="str">
        <f>IF(C742&gt;0,+VLOOKUP($C742,'STYLE NAMES'!$B:$AC,16,FALSE),"")</f>
        <v>*İtalyan Premium kumaş
*Ekstra yumuşak ve konforlu teknik jarse
*4 yönlü esneme özelliği
*Nefes alabilir ve hızlı kurur
*Kırışmaz ve kolay bakım
*Full Grip
Bileşimi:
%72 Mikro PA / %28 Elastan</v>
      </c>
      <c r="AM742" s="149" t="str">
        <f>IF(C742&gt;0,+VLOOKUP($C742,'STYLE NAMES'!$B:$AC,17,FALSE),"")</f>
        <v>Makinede 30°C' de Yıkayın
Hassas Yıkama
Ilık ütü yapın
Tersten ütüleyin
Logo ve baskıları ÜTÜLEMEYİN
Çamaşır suyu kullanmayın
Kurutma Makinesinde Kurutmayın</v>
      </c>
      <c r="AN742" s="149" t="str">
        <f>IF($C742&gt;0,$C742&amp;" "&amp;$P742&amp;" "&amp;+VLOOKUP($C742,'STYLE NAMES'!$B:$AC,18,FALSE),"""")</f>
        <v>ALLEGRA TAUPE LEGGINGS FULL GRIP PRO DA DONNA</v>
      </c>
      <c r="AO742" s="101" t="str">
        <f>"Disegnato da Cavalier SanMarco "&amp;(AN742)&amp;"; "&amp;IF(C742&gt;0,+VLOOKUP($C742,'STYLE NAMES'!$B:$AC,19,FALSE),"")</f>
        <v>Disegnato da Cavalier SanMarco ALLEGRA TAUPE LEGGINGS FULL GRIP PRO DA DONNA; PRODOTTO IN ITALIA CON TESSUTI ITALIANI DI ALTA QUALITÀ
Leggings realizzato in microfibra super elastico che garantisce perfetta vestibilità e durabilità nel tempo. Tasche al fianco e full grip applicato per il massimo comfort</v>
      </c>
      <c r="AP742" s="101" t="str">
        <f>IF(C742&gt;0,+VLOOKUP($C742,'STYLE NAMES'!$B:$AC,20,FALSE),"")</f>
        <v>*Tessuto premium italiano
*Jersey tecnico extra morbido e confortevole
*Tessuto elasticizzato in 4 direzioni
*Traspirante e ad asciugatura rapida
*Antipiega e facile da curare
*Full Grip
Composizione:
74% Micro PA / 26% Elastan</v>
      </c>
      <c r="AQ742" s="101" t="str">
        <f>IF(C742&gt;0,+VLOOKUP($C742,'STYLE NAMES'!$B:$AC,21,FALSE),"")</f>
        <v>Lavare in lavatrice a 30°C Ciclo delicato 
Stirare a bassa temperatura
Stirare al rovescio 
Non stirare su loghi o stampe 
Non candeggiare 
Non asciugare in asciugatrice</v>
      </c>
      <c r="AR742" s="101">
        <f>IF(D742&gt;0,+VLOOKUP($C742,'STYLE NAMES'!$B:$AC,22,FALSE),"")</f>
        <v>0</v>
      </c>
      <c r="AS742" s="101">
        <f>IF(E742&gt;0,+VLOOKUP($C742,'STYLE NAMES'!$B:$AC,23,FALSE),"")</f>
        <v>0</v>
      </c>
      <c r="AT742" s="101">
        <f>IF(F742&gt;0,+VLOOKUP($C742,'STYLE NAMES'!$B:$AC,24,FALSE),"")</f>
        <v>0</v>
      </c>
      <c r="AU742" s="101">
        <f>IF(G742&gt;0,+VLOOKUP($C742,'STYLE NAMES'!$B:$AC,25,FALSE),"")</f>
        <v>0</v>
      </c>
      <c r="AV742" s="101" t="str">
        <f>+VLOOKUP($S742,'CODE GENERATOR'!$P:$AM,15,FALSE)</f>
        <v>R.TOPWN_TTS0076_SUP0030MNKMNK</v>
      </c>
      <c r="AW742" s="101">
        <f>+VLOOKUP($S742,'CODE GENERATOR'!$P:$AM,16,FALSE)</f>
        <v>0</v>
      </c>
      <c r="AX742" s="101">
        <f>+VLOOKUP($S742,'CODE GENERATOR'!$P:$AM,17,FALSE)</f>
        <v>0</v>
      </c>
      <c r="AY742" s="101">
        <f>+VLOOKUP($S742,'CODE GENERATOR'!$P:$AM,18,FALSE)</f>
        <v>0</v>
      </c>
      <c r="AZ742" s="101">
        <f>+VLOOKUP($S742,'CODE GENERATOR'!$P:$AM,19,FALSE)</f>
        <v>0</v>
      </c>
      <c r="BA742" s="101">
        <f>+VLOOKUP($S742,'CODE GENERATOR'!$P:$AM,20,FALSE)</f>
        <v>0</v>
      </c>
      <c r="BB742" s="101">
        <f>+VLOOKUP($S742,'CODE GENERATOR'!$P:$AM,21,FALSE)</f>
        <v>0</v>
      </c>
      <c r="BC742" s="101">
        <f>+VLOOKUP($S742,'CODE GENERATOR'!$P:$AM,22,FALSE)</f>
        <v>0</v>
      </c>
      <c r="BD742" s="101">
        <f>+VLOOKUP($S742,'CODE GENERATOR'!$P:$AM,23,FALSE)</f>
        <v>0</v>
      </c>
      <c r="BE742" s="101">
        <f>+VLOOKUP($S742,'CODE GENERATOR'!$P:$AM,24,FALSE)</f>
        <v>0</v>
      </c>
      <c r="BF742" s="101">
        <f>IF(C742&gt;0,+VLOOKUP(G742,'CATEGORY ID'!$A$1:$L$118,3,FALSE),"")</f>
        <v>30</v>
      </c>
      <c r="BG742" s="101">
        <f>IF(C742&gt;0,+VLOOKUP(H742,'CATEGORY ID'!$D$1:$L$118,3,FALSE),"")</f>
        <v>3</v>
      </c>
      <c r="BH742" s="101">
        <f>IF(C742&gt;0,+VLOOKUP((+H742&amp;I742),'CATEGORY ID'!$H$1:$I$121,2,FALSE),"")</f>
        <v>112</v>
      </c>
      <c r="BJ742" s="101">
        <f>IF(C742&gt;0,IF(COUNTIF('CATEGORY ID'!$K$1:$K$121,+H742&amp;K742) &gt; 0, +VLOOKUP(+H742&amp;K742,'CATEGORY ID'!$K$1:$L$121,2,FALSE),""),"")</f>
        <v>98</v>
      </c>
      <c r="BK742" s="101" t="str">
        <f>IF(C742&gt;0,IF(COUNTIF('CATEGORY ID'!$K$124:$K$165, +VLOOKUP(C742,'STYLE NAMES'!$B:$AE,30,FALSE)) &gt; 0, +VLOOKUP(VLOOKUP(C742,'STYLE NAMES'!$B:$AE,30,FALSE),'CATEGORY ID'!K:M,2,FALSE),""),"")</f>
        <v/>
      </c>
      <c r="BM742" s="101">
        <v>204</v>
      </c>
      <c r="BR742" s="101" t="str" cm="1">
        <f t="array" ref="BR742">IF(C742&gt;0,_xlfn.TEXTJOIN(";", TRUE,_xlfn.UNIQUE(_xlfn._xlws.FILTER(BF742:BQ742,(BF742:BQ742&gt;0)),TRUE,FALSE)),"")&amp;";"&amp;BS742</f>
        <v>30;3;112;98;204;</v>
      </c>
      <c r="BU742" s="106">
        <f>IF(C742&gt;0,+VLOOKUP($C742,'STYLE NAMES'!$B:$AC,26,FALSE),"")</f>
        <v>109.9</v>
      </c>
      <c r="BV742" s="106">
        <f>IF(C742&gt;0,+VLOOKUP($C742,'STYLE NAMES'!$B:$AC,27,FALSE),"")</f>
        <v>6040</v>
      </c>
      <c r="BW742" s="106">
        <f>IF(C742&gt;0,+VLOOKUP($C742,'STYLE NAMES'!$B:$AC,28,FALSE),"")</f>
        <v>126.38499999999999</v>
      </c>
      <c r="BY742"/>
      <c r="BZ742" s="101">
        <v>4</v>
      </c>
      <c r="CA742" s="137">
        <f t="shared" si="50"/>
        <v>1</v>
      </c>
      <c r="CB742" s="137" t="str">
        <f>+VLOOKUP(C742,'[2]STYLES &amp; MODELS MATRIX'!$A:$G,7,FALSE)</f>
        <v>AK</v>
      </c>
      <c r="CC742" s="137" t="str">
        <f>+VLOOKUP(C742,'[1]STYLES &amp; SIZE CHARTS'!$A:$H,8,FALSE)</f>
        <v>WB-L1</v>
      </c>
      <c r="CD742" s="137">
        <v>1</v>
      </c>
      <c r="CE742" s="205"/>
      <c r="CF742" s="141"/>
    </row>
    <row r="743" spans="1:84" s="101" customFormat="1" ht="12" customHeight="1" x14ac:dyDescent="0.2">
      <c r="A743" s="102">
        <f t="shared" si="48"/>
        <v>8683711007951</v>
      </c>
      <c r="B743" s="101" t="s">
        <v>984</v>
      </c>
      <c r="C743" s="101" t="s">
        <v>1866</v>
      </c>
      <c r="D743" s="101" t="s">
        <v>1903</v>
      </c>
      <c r="E743" s="203" t="s">
        <v>2456</v>
      </c>
      <c r="F743" s="101" t="s">
        <v>2441</v>
      </c>
      <c r="G743" s="101" t="str">
        <f>IF(C743&gt;0,+VLOOKUP($C743,'STYLE NAMES'!$B:$AC,4,FALSE),"")</f>
        <v>RIDER</v>
      </c>
      <c r="H743" s="101" t="str">
        <f>IF(C743&gt;0,+VLOOKUP($C743,'STYLE NAMES'!$B:$AC,5,FALSE),"")</f>
        <v>WOMEN</v>
      </c>
      <c r="I743" s="101" t="str">
        <f>IF(C743&gt;0,+VLOOKUP($C743,'STYLE NAMES'!$B:$AC,6,FALSE),"")</f>
        <v>BOTTOMS</v>
      </c>
      <c r="J743" s="101" t="str">
        <f>IF(C743&gt;0,+VLOOKUP($C743,'STYLE NAMES'!$B:$AC,7,FALSE),"")</f>
        <v>WOMEN</v>
      </c>
      <c r="K743" s="101" t="str">
        <f>IF(C743&gt;0,+VLOOKUP($C743,'STYLE NAMES'!$B:$AC,8,FALSE),"")</f>
        <v>LEGGINGS</v>
      </c>
      <c r="L743" s="101" t="str">
        <f>IF(E743&gt;0,+VLOOKUP($E743,'CODE GENERATOR'!$D:$T,3,FALSE),"")</f>
        <v>A</v>
      </c>
      <c r="M743" s="101" t="str">
        <f>IF(E743&gt;0,+VLOOKUP($E743,'CODE GENERATOR'!$D:$T,4,FALSE),"")</f>
        <v>TECH JERSEY</v>
      </c>
      <c r="N743" s="101" t="str">
        <f>IF(E743&gt;0,+VLOOKUP($E743,'CODE GENERATOR'!$D:$T,6,FALSE),"")</f>
        <v>TAUPE</v>
      </c>
      <c r="O743" s="101" t="str">
        <f>IF(E743&gt;0,+VLOOKUP($E743,'CODE GENERATOR'!$D:$T,7,FALSE),"")</f>
        <v>TAUPE</v>
      </c>
      <c r="P743" s="101" t="str">
        <f t="shared" si="49"/>
        <v>TAUPE</v>
      </c>
      <c r="Q743" s="104" t="str">
        <f>IF(E743&gt;0,+VLOOKUP($E743,'CODE GENERATOR'!$D:$T,11,FALSE),"")</f>
        <v>R.BOTWN_LGN0069</v>
      </c>
      <c r="R743" s="104" t="str">
        <f>IF(E743&gt;0,+VLOOKUP($E743,'CODE GENERATOR'!$D:$T,12,FALSE),"")</f>
        <v>TJR0028TAUTAU</v>
      </c>
      <c r="S743" s="104" t="str">
        <f>IF(E743&gt;0,+VLOOKUP($E743,'CODE GENERATOR'!$D:$T,13,FALSE),"")</f>
        <v>R.BOTWN_LGN0069_TJR0028TAUTAU</v>
      </c>
      <c r="T743" s="104" t="str">
        <f t="shared" si="47"/>
        <v>R.BOTWN_LGN0069_TJR0028TAUTAU_L / 40-42</v>
      </c>
      <c r="U743" s="105">
        <v>8683711007951</v>
      </c>
      <c r="V743" s="107" t="str" cm="1">
        <f t="array" ref="V743">_xlfn.TEXTJOIN(";", TRUE, _xlfn.UNIQUE(_xlfn._xlws.FILTER(P$3:P$10029, C$3:C$10029=C743)))</f>
        <v>BLACK;NAVY;DARK GRAY;GREEN;TAUPE</v>
      </c>
      <c r="W743" s="107" t="str" cm="1">
        <f t="array" ref="W743">_xlfn.TEXTJOIN(";", TRUE, _xlfn.UNIQUE(_xlfn._xlws.FILTER(F$3:F$10029, C$3:C$10029=C743)))</f>
        <v>XS / 34-36;S / 36-38;M / 38-40;L / 40-42;XL / 42-44</v>
      </c>
      <c r="X743" s="101" t="str">
        <f>IF(E743&gt;0,+VLOOKUP($E743,'CODE GENERATOR'!$D:$AC,19,FALSE),0)</f>
        <v>2507_G_cavalier_ghost_0010</v>
      </c>
      <c r="Y743" s="101" t="str">
        <f>IF(E743&gt;0,+VLOOKUP($E743,'CODE GENERATOR'!$D:$AC,20,FALSE),0)</f>
        <v>2507_G_cavalier_ghost_0011</v>
      </c>
      <c r="Z743" s="101" t="str">
        <f>IF(E743&gt;0,+VLOOKUP($E743,'CODE GENERATOR'!$D:$AC,21,FALSE),0)</f>
        <v>2507_W_3386</v>
      </c>
      <c r="AA743" s="101" t="str">
        <f>IF(E743&gt;0,+VLOOKUP($E743,'CODE GENERATOR'!$D:$AC,22,FALSE),0)</f>
        <v>2507_W_3395</v>
      </c>
      <c r="AB743" s="101" t="str">
        <f>IF(E743&gt;0,+VLOOKUP($E743,'CODE GENERATOR'!$D:$AC,23,FALSE),0)</f>
        <v>2507_W_3398</v>
      </c>
      <c r="AC743" s="101" t="str">
        <f>IF(E743&gt;0,+VLOOKUP($E743,'CODE GENERATOR'!$D:$AC,24,FALSE),0)</f>
        <v>2507_W_3411</v>
      </c>
      <c r="AD743" s="101" t="str">
        <f>IF(E743&gt;0,+VLOOKUP($E743,'CODE GENERATOR'!$D:$AC,25,FALSE),0)</f>
        <v>2507_VW_Web_80</v>
      </c>
      <c r="AE743" s="101" t="str">
        <f>IF(E743&gt;0,+VLOOKUP($E743,'CODE GENERATOR'!$D:$AC,26,FALSE),0)</f>
        <v>Cavaliers_Detay_36809</v>
      </c>
      <c r="AF743" s="149" t="str">
        <f>IF($C743&gt;0,$C743&amp;" "&amp;$P743&amp;" "&amp;+VLOOKUP($C743,'STYLE NAMES'!$B:$AC,10,FALSE),"""")</f>
        <v>ALLEGRA TAUPE WOMEN'S FULL GRIP PRO LEGGINGS</v>
      </c>
      <c r="AG743" s="101" t="str">
        <f>"Enjoy our "&amp;(AF743)&amp;"; "&amp;IF(C743&gt;0,+VLOOKUP($C743,'STYLE NAMES'!$B:$AC,11,FALSE),"")</f>
        <v>Enjoy our ALLEGRA TAUPE WOMEN'S FULL GRIP PRO LEGGINGS; MADE IN ITALY WITH PREMIUM ITALIAN FABRICS
Professional leggings in lurex microfibre, perfect wearability for all day activities. Side pockets and full grip applied for the best comfort.</v>
      </c>
      <c r="AH743" s="101" t="str">
        <f>IF(C743&gt;0,+VLOOKUP($C743,'STYLE NAMES'!$B:$AC,12,FALSE),"")</f>
        <v>*Italian Premium fabric
*Extra-soft and comfortable technical jersey
*4-way stretch fabric
*Breathable and Quick Dry
*Wrinkle-free and Easy Care
*Full Grip
Composition:
74% Micro PA /  26% Elasthane</v>
      </c>
      <c r="AI743" s="101" t="str">
        <f>IF(C743&gt;0,+VLOOKUP($C743,'STYLE NAMES'!$B:$AC,13,FALSE),"")</f>
        <v>Machine Wash at 30°C
Mild process
Iron at low temperature
Iron from REVERSE
Do NOT iron on logos or prints
Do not bleach
Do NOT Tumble Dry</v>
      </c>
      <c r="AJ743" s="149" t="str">
        <f>IF($C743&gt;0,$C743&amp;" "&amp;$P743&amp;" "&amp;+VLOOKUP($C743,'STYLE NAMES'!$B:$AC,14,FALSE),"""")</f>
        <v>ALLEGRA TAUPE KADIN FULL GRIP PRO BİNİCİ TAYTI</v>
      </c>
      <c r="AK743" s="149" t="str">
        <f>"Cavalier SanMarco tarafından tasarlanan "&amp;(AJ743)&amp;"; "&amp;IF(C743&gt;0,+VLOOKUP($C743,'STYLE NAMES'!$B:$AC,15,FALSE),"")</f>
        <v>Cavalier SanMarco tarafından tasarlanan ALLEGRA TAUPE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43" s="149" t="str">
        <f>IF(C743&gt;0,+VLOOKUP($C743,'STYLE NAMES'!$B:$AC,16,FALSE),"")</f>
        <v>*İtalyan Premium kumaş
*Ekstra yumuşak ve konforlu teknik jarse
*4 yönlü esneme özelliği
*Nefes alabilir ve hızlı kurur
*Kırışmaz ve kolay bakım
*Full Grip
Bileşimi:
%72 Mikro PA / %28 Elastan</v>
      </c>
      <c r="AM743" s="149" t="str">
        <f>IF(C743&gt;0,+VLOOKUP($C743,'STYLE NAMES'!$B:$AC,17,FALSE),"")</f>
        <v>Makinede 30°C' de Yıkayın
Hassas Yıkama
Ilık ütü yapın
Tersten ütüleyin
Logo ve baskıları ÜTÜLEMEYİN
Çamaşır suyu kullanmayın
Kurutma Makinesinde Kurutmayın</v>
      </c>
      <c r="AN743" s="149" t="str">
        <f>IF($C743&gt;0,$C743&amp;" "&amp;$P743&amp;" "&amp;+VLOOKUP($C743,'STYLE NAMES'!$B:$AC,18,FALSE),"""")</f>
        <v>ALLEGRA TAUPE LEGGINGS FULL GRIP PRO DA DONNA</v>
      </c>
      <c r="AO743" s="101" t="str">
        <f>"Disegnato da Cavalier SanMarco "&amp;(AN743)&amp;"; "&amp;IF(C743&gt;0,+VLOOKUP($C743,'STYLE NAMES'!$B:$AC,19,FALSE),"")</f>
        <v>Disegnato da Cavalier SanMarco ALLEGRA TAUPE LEGGINGS FULL GRIP PRO DA DONNA; PRODOTTO IN ITALIA CON TESSUTI ITALIANI DI ALTA QUALITÀ
Leggings realizzato in microfibra super elastico che garantisce perfetta vestibilità e durabilità nel tempo. Tasche al fianco e full grip applicato per il massimo comfort</v>
      </c>
      <c r="AP743" s="101" t="str">
        <f>IF(C743&gt;0,+VLOOKUP($C743,'STYLE NAMES'!$B:$AC,20,FALSE),"")</f>
        <v>*Tessuto premium italiano
*Jersey tecnico extra morbido e confortevole
*Tessuto elasticizzato in 4 direzioni
*Traspirante e ad asciugatura rapida
*Antipiega e facile da curare
*Full Grip
Composizione:
74% Micro PA / 26% Elastan</v>
      </c>
      <c r="AQ743" s="101" t="str">
        <f>IF(C743&gt;0,+VLOOKUP($C743,'STYLE NAMES'!$B:$AC,21,FALSE),"")</f>
        <v>Lavare in lavatrice a 30°C Ciclo delicato 
Stirare a bassa temperatura
Stirare al rovescio 
Non stirare su loghi o stampe 
Non candeggiare 
Non asciugare in asciugatrice</v>
      </c>
      <c r="AR743" s="101">
        <f>IF(D743&gt;0,+VLOOKUP($C743,'STYLE NAMES'!$B:$AC,22,FALSE),"")</f>
        <v>0</v>
      </c>
      <c r="AS743" s="101">
        <f>IF(E743&gt;0,+VLOOKUP($C743,'STYLE NAMES'!$B:$AC,23,FALSE),"")</f>
        <v>0</v>
      </c>
      <c r="AT743" s="101">
        <f>IF(F743&gt;0,+VLOOKUP($C743,'STYLE NAMES'!$B:$AC,24,FALSE),"")</f>
        <v>0</v>
      </c>
      <c r="AU743" s="101">
        <f>IF(G743&gt;0,+VLOOKUP($C743,'STYLE NAMES'!$B:$AC,25,FALSE),"")</f>
        <v>0</v>
      </c>
      <c r="AV743" s="101" t="str">
        <f>+VLOOKUP($S743,'CODE GENERATOR'!$P:$AM,15,FALSE)</f>
        <v>R.TOPWN_TTS0076_SUP0030MNKMNK</v>
      </c>
      <c r="AW743" s="101">
        <f>+VLOOKUP($S743,'CODE GENERATOR'!$P:$AM,16,FALSE)</f>
        <v>0</v>
      </c>
      <c r="AX743" s="101">
        <f>+VLOOKUP($S743,'CODE GENERATOR'!$P:$AM,17,FALSE)</f>
        <v>0</v>
      </c>
      <c r="AY743" s="101">
        <f>+VLOOKUP($S743,'CODE GENERATOR'!$P:$AM,18,FALSE)</f>
        <v>0</v>
      </c>
      <c r="AZ743" s="101">
        <f>+VLOOKUP($S743,'CODE GENERATOR'!$P:$AM,19,FALSE)</f>
        <v>0</v>
      </c>
      <c r="BA743" s="101">
        <f>+VLOOKUP($S743,'CODE GENERATOR'!$P:$AM,20,FALSE)</f>
        <v>0</v>
      </c>
      <c r="BB743" s="101">
        <f>+VLOOKUP($S743,'CODE GENERATOR'!$P:$AM,21,FALSE)</f>
        <v>0</v>
      </c>
      <c r="BC743" s="101">
        <f>+VLOOKUP($S743,'CODE GENERATOR'!$P:$AM,22,FALSE)</f>
        <v>0</v>
      </c>
      <c r="BD743" s="101">
        <f>+VLOOKUP($S743,'CODE GENERATOR'!$P:$AM,23,FALSE)</f>
        <v>0</v>
      </c>
      <c r="BE743" s="101">
        <f>+VLOOKUP($S743,'CODE GENERATOR'!$P:$AM,24,FALSE)</f>
        <v>0</v>
      </c>
      <c r="BF743" s="101">
        <f>IF(C743&gt;0,+VLOOKUP(G743,'CATEGORY ID'!$A$1:$L$118,3,FALSE),"")</f>
        <v>30</v>
      </c>
      <c r="BG743" s="101">
        <f>IF(C743&gt;0,+VLOOKUP(H743,'CATEGORY ID'!$D$1:$L$118,3,FALSE),"")</f>
        <v>3</v>
      </c>
      <c r="BH743" s="101">
        <f>IF(C743&gt;0,+VLOOKUP((+H743&amp;I743),'CATEGORY ID'!$H$1:$I$121,2,FALSE),"")</f>
        <v>112</v>
      </c>
      <c r="BJ743" s="101">
        <f>IF(C743&gt;0,IF(COUNTIF('CATEGORY ID'!$K$1:$K$121,+H743&amp;K743) &gt; 0, +VLOOKUP(+H743&amp;K743,'CATEGORY ID'!$K$1:$L$121,2,FALSE),""),"")</f>
        <v>98</v>
      </c>
      <c r="BK743" s="101" t="str">
        <f>IF(C743&gt;0,IF(COUNTIF('CATEGORY ID'!$K$124:$K$165, +VLOOKUP(C743,'STYLE NAMES'!$B:$AE,30,FALSE)) &gt; 0, +VLOOKUP(VLOOKUP(C743,'STYLE NAMES'!$B:$AE,30,FALSE),'CATEGORY ID'!K:M,2,FALSE),""),"")</f>
        <v/>
      </c>
      <c r="BM743" s="101">
        <v>204</v>
      </c>
      <c r="BR743" s="101" t="str" cm="1">
        <f t="array" ref="BR743">IF(C743&gt;0,_xlfn.TEXTJOIN(";", TRUE,_xlfn.UNIQUE(_xlfn._xlws.FILTER(BF743:BQ743,(BF743:BQ743&gt;0)),TRUE,FALSE)),"")&amp;";"&amp;BS743</f>
        <v>30;3;112;98;204;</v>
      </c>
      <c r="BU743" s="106">
        <f>IF(C743&gt;0,+VLOOKUP($C743,'STYLE NAMES'!$B:$AC,26,FALSE),"")</f>
        <v>109.9</v>
      </c>
      <c r="BV743" s="106">
        <f>IF(C743&gt;0,+VLOOKUP($C743,'STYLE NAMES'!$B:$AC,27,FALSE),"")</f>
        <v>6040</v>
      </c>
      <c r="BW743" s="106">
        <f>IF(C743&gt;0,+VLOOKUP($C743,'STYLE NAMES'!$B:$AC,28,FALSE),"")</f>
        <v>126.38499999999999</v>
      </c>
      <c r="BY743"/>
      <c r="BZ743" s="101">
        <v>5</v>
      </c>
      <c r="CA743" s="137">
        <f t="shared" si="50"/>
        <v>1</v>
      </c>
      <c r="CB743" s="137" t="str">
        <f>+VLOOKUP(C743,'[2]STYLES &amp; MODELS MATRIX'!$A:$G,7,FALSE)</f>
        <v>AK</v>
      </c>
      <c r="CC743" s="137" t="str">
        <f>+VLOOKUP(C743,'[1]STYLES &amp; SIZE CHARTS'!$A:$H,8,FALSE)</f>
        <v>WB-L1</v>
      </c>
      <c r="CD743" s="137">
        <v>1</v>
      </c>
      <c r="CE743" s="205"/>
      <c r="CF743" s="141"/>
    </row>
    <row r="744" spans="1:84" s="101" customFormat="1" ht="12" customHeight="1" x14ac:dyDescent="0.2">
      <c r="A744" s="102">
        <f t="shared" si="48"/>
        <v>8683711007968</v>
      </c>
      <c r="B744" s="101" t="s">
        <v>984</v>
      </c>
      <c r="C744" s="101" t="s">
        <v>1866</v>
      </c>
      <c r="D744" s="101" t="s">
        <v>1903</v>
      </c>
      <c r="E744" s="203" t="s">
        <v>2456</v>
      </c>
      <c r="F744" s="101" t="s">
        <v>2442</v>
      </c>
      <c r="G744" s="101" t="str">
        <f>IF(C744&gt;0,+VLOOKUP($C744,'STYLE NAMES'!$B:$AC,4,FALSE),"")</f>
        <v>RIDER</v>
      </c>
      <c r="H744" s="101" t="str">
        <f>IF(C744&gt;0,+VLOOKUP($C744,'STYLE NAMES'!$B:$AC,5,FALSE),"")</f>
        <v>WOMEN</v>
      </c>
      <c r="I744" s="101" t="str">
        <f>IF(C744&gt;0,+VLOOKUP($C744,'STYLE NAMES'!$B:$AC,6,FALSE),"")</f>
        <v>BOTTOMS</v>
      </c>
      <c r="J744" s="101" t="str">
        <f>IF(C744&gt;0,+VLOOKUP($C744,'STYLE NAMES'!$B:$AC,7,FALSE),"")</f>
        <v>WOMEN</v>
      </c>
      <c r="K744" s="101" t="str">
        <f>IF(C744&gt;0,+VLOOKUP($C744,'STYLE NAMES'!$B:$AC,8,FALSE),"")</f>
        <v>LEGGINGS</v>
      </c>
      <c r="L744" s="101" t="str">
        <f>IF(E744&gt;0,+VLOOKUP($E744,'CODE GENERATOR'!$D:$T,3,FALSE),"")</f>
        <v>A</v>
      </c>
      <c r="M744" s="101" t="str">
        <f>IF(E744&gt;0,+VLOOKUP($E744,'CODE GENERATOR'!$D:$T,4,FALSE),"")</f>
        <v>TECH JERSEY</v>
      </c>
      <c r="N744" s="101" t="str">
        <f>IF(E744&gt;0,+VLOOKUP($E744,'CODE GENERATOR'!$D:$T,6,FALSE),"")</f>
        <v>TAUPE</v>
      </c>
      <c r="O744" s="101" t="str">
        <f>IF(E744&gt;0,+VLOOKUP($E744,'CODE GENERATOR'!$D:$T,7,FALSE),"")</f>
        <v>TAUPE</v>
      </c>
      <c r="P744" s="101" t="str">
        <f t="shared" si="49"/>
        <v>TAUPE</v>
      </c>
      <c r="Q744" s="104" t="str">
        <f>IF(E744&gt;0,+VLOOKUP($E744,'CODE GENERATOR'!$D:$T,11,FALSE),"")</f>
        <v>R.BOTWN_LGN0069</v>
      </c>
      <c r="R744" s="104" t="str">
        <f>IF(E744&gt;0,+VLOOKUP($E744,'CODE GENERATOR'!$D:$T,12,FALSE),"")</f>
        <v>TJR0028TAUTAU</v>
      </c>
      <c r="S744" s="104" t="str">
        <f>IF(E744&gt;0,+VLOOKUP($E744,'CODE GENERATOR'!$D:$T,13,FALSE),"")</f>
        <v>R.BOTWN_LGN0069_TJR0028TAUTAU</v>
      </c>
      <c r="T744" s="104" t="str">
        <f t="shared" si="47"/>
        <v>R.BOTWN_LGN0069_TJR0028TAUTAU_XL / 42-44</v>
      </c>
      <c r="U744" s="105">
        <v>8683711007968</v>
      </c>
      <c r="V744" s="107" t="str" cm="1">
        <f t="array" ref="V744">_xlfn.TEXTJOIN(";", TRUE, _xlfn.UNIQUE(_xlfn._xlws.FILTER(P$3:P$10029, C$3:C$10029=C744)))</f>
        <v>BLACK;NAVY;DARK GRAY;GREEN;TAUPE</v>
      </c>
      <c r="W744" s="107" t="str" cm="1">
        <f t="array" ref="W744">_xlfn.TEXTJOIN(";", TRUE, _xlfn.UNIQUE(_xlfn._xlws.FILTER(F$3:F$10029, C$3:C$10029=C744)))</f>
        <v>XS / 34-36;S / 36-38;M / 38-40;L / 40-42;XL / 42-44</v>
      </c>
      <c r="X744" s="101" t="str">
        <f>IF(E744&gt;0,+VLOOKUP($E744,'CODE GENERATOR'!$D:$AC,19,FALSE),0)</f>
        <v>2507_G_cavalier_ghost_0010</v>
      </c>
      <c r="Y744" s="101" t="str">
        <f>IF(E744&gt;0,+VLOOKUP($E744,'CODE GENERATOR'!$D:$AC,20,FALSE),0)</f>
        <v>2507_G_cavalier_ghost_0011</v>
      </c>
      <c r="Z744" s="101" t="str">
        <f>IF(E744&gt;0,+VLOOKUP($E744,'CODE GENERATOR'!$D:$AC,21,FALSE),0)</f>
        <v>2507_W_3386</v>
      </c>
      <c r="AA744" s="101" t="str">
        <f>IF(E744&gt;0,+VLOOKUP($E744,'CODE GENERATOR'!$D:$AC,22,FALSE),0)</f>
        <v>2507_W_3395</v>
      </c>
      <c r="AB744" s="101" t="str">
        <f>IF(E744&gt;0,+VLOOKUP($E744,'CODE GENERATOR'!$D:$AC,23,FALSE),0)</f>
        <v>2507_W_3398</v>
      </c>
      <c r="AC744" s="101" t="str">
        <f>IF(E744&gt;0,+VLOOKUP($E744,'CODE GENERATOR'!$D:$AC,24,FALSE),0)</f>
        <v>2507_W_3411</v>
      </c>
      <c r="AD744" s="101" t="str">
        <f>IF(E744&gt;0,+VLOOKUP($E744,'CODE GENERATOR'!$D:$AC,25,FALSE),0)</f>
        <v>2507_VW_Web_80</v>
      </c>
      <c r="AE744" s="101" t="str">
        <f>IF(E744&gt;0,+VLOOKUP($E744,'CODE GENERATOR'!$D:$AC,26,FALSE),0)</f>
        <v>Cavaliers_Detay_36809</v>
      </c>
      <c r="AF744" s="149" t="str">
        <f>IF($C744&gt;0,$C744&amp;" "&amp;$P744&amp;" "&amp;+VLOOKUP($C744,'STYLE NAMES'!$B:$AC,10,FALSE),"""")</f>
        <v>ALLEGRA TAUPE WOMEN'S FULL GRIP PRO LEGGINGS</v>
      </c>
      <c r="AG744" s="101" t="str">
        <f>"Enjoy our "&amp;(AF744)&amp;"; "&amp;IF(C744&gt;0,+VLOOKUP($C744,'STYLE NAMES'!$B:$AC,11,FALSE),"")</f>
        <v>Enjoy our ALLEGRA TAUPE WOMEN'S FULL GRIP PRO LEGGINGS; MADE IN ITALY WITH PREMIUM ITALIAN FABRICS
Professional leggings in lurex microfibre, perfect wearability for all day activities. Side pockets and full grip applied for the best comfort.</v>
      </c>
      <c r="AH744" s="101" t="str">
        <f>IF(C744&gt;0,+VLOOKUP($C744,'STYLE NAMES'!$B:$AC,12,FALSE),"")</f>
        <v>*Italian Premium fabric
*Extra-soft and comfortable technical jersey
*4-way stretch fabric
*Breathable and Quick Dry
*Wrinkle-free and Easy Care
*Full Grip
Composition:
74% Micro PA /  26% Elasthane</v>
      </c>
      <c r="AI744" s="101" t="str">
        <f>IF(C744&gt;0,+VLOOKUP($C744,'STYLE NAMES'!$B:$AC,13,FALSE),"")</f>
        <v>Machine Wash at 30°C
Mild process
Iron at low temperature
Iron from REVERSE
Do NOT iron on logos or prints
Do not bleach
Do NOT Tumble Dry</v>
      </c>
      <c r="AJ744" s="149" t="str">
        <f>IF($C744&gt;0,$C744&amp;" "&amp;$P744&amp;" "&amp;+VLOOKUP($C744,'STYLE NAMES'!$B:$AC,14,FALSE),"""")</f>
        <v>ALLEGRA TAUPE KADIN FULL GRIP PRO BİNİCİ TAYTI</v>
      </c>
      <c r="AK744" s="149" t="str">
        <f>"Cavalier SanMarco tarafından tasarlanan "&amp;(AJ744)&amp;"; "&amp;IF(C744&gt;0,+VLOOKUP($C744,'STYLE NAMES'!$B:$AC,15,FALSE),"")</f>
        <v>Cavalier SanMarco tarafından tasarlanan ALLEGRA TAUPE KADIN FULL GRIP PRO BİNİCİ TAYTI; EN İYİ KALİTE İTALYAN KUMAŞLAR İLE İTALYA'DA ÜRETİLMİŞTİR
Dört yöne esneyen mikrofiberden profesyonel tayt, tüm gün aktivitelerinde mükemmel giyilebilirlik sunar. En iyi konfor için yan cepler ve full grip detayları uygulanmıştır.</v>
      </c>
      <c r="AL744" s="149" t="str">
        <f>IF(C744&gt;0,+VLOOKUP($C744,'STYLE NAMES'!$B:$AC,16,FALSE),"")</f>
        <v>*İtalyan Premium kumaş
*Ekstra yumuşak ve konforlu teknik jarse
*4 yönlü esneme özelliği
*Nefes alabilir ve hızlı kurur
*Kırışmaz ve kolay bakım
*Full Grip
Bileşimi:
%72 Mikro PA / %28 Elastan</v>
      </c>
      <c r="AM744" s="149" t="str">
        <f>IF(C744&gt;0,+VLOOKUP($C744,'STYLE NAMES'!$B:$AC,17,FALSE),"")</f>
        <v>Makinede 30°C' de Yıkayın
Hassas Yıkama
Ilık ütü yapın
Tersten ütüleyin
Logo ve baskıları ÜTÜLEMEYİN
Çamaşır suyu kullanmayın
Kurutma Makinesinde Kurutmayın</v>
      </c>
      <c r="AN744" s="149" t="str">
        <f>IF($C744&gt;0,$C744&amp;" "&amp;$P744&amp;" "&amp;+VLOOKUP($C744,'STYLE NAMES'!$B:$AC,18,FALSE),"""")</f>
        <v>ALLEGRA TAUPE LEGGINGS FULL GRIP PRO DA DONNA</v>
      </c>
      <c r="AO744" s="101" t="str">
        <f>"Disegnato da Cavalier SanMarco "&amp;(AN744)&amp;"; "&amp;IF(C744&gt;0,+VLOOKUP($C744,'STYLE NAMES'!$B:$AC,19,FALSE),"")</f>
        <v>Disegnato da Cavalier SanMarco ALLEGRA TAUPE LEGGINGS FULL GRIP PRO DA DONNA; PRODOTTO IN ITALIA CON TESSUTI ITALIANI DI ALTA QUALITÀ
Leggings realizzato in microfibra super elastico che garantisce perfetta vestibilità e durabilità nel tempo. Tasche al fianco e full grip applicato per il massimo comfort</v>
      </c>
      <c r="AP744" s="101" t="str">
        <f>IF(C744&gt;0,+VLOOKUP($C744,'STYLE NAMES'!$B:$AC,20,FALSE),"")</f>
        <v>*Tessuto premium italiano
*Jersey tecnico extra morbido e confortevole
*Tessuto elasticizzato in 4 direzioni
*Traspirante e ad asciugatura rapida
*Antipiega e facile da curare
*Full Grip
Composizione:
74% Micro PA / 26% Elastan</v>
      </c>
      <c r="AQ744" s="101" t="str">
        <f>IF(C744&gt;0,+VLOOKUP($C744,'STYLE NAMES'!$B:$AC,21,FALSE),"")</f>
        <v>Lavare in lavatrice a 30°C Ciclo delicato 
Stirare a bassa temperatura
Stirare al rovescio 
Non stirare su loghi o stampe 
Non candeggiare 
Non asciugare in asciugatrice</v>
      </c>
      <c r="AR744" s="101">
        <f>IF(D744&gt;0,+VLOOKUP($C744,'STYLE NAMES'!$B:$AC,22,FALSE),"")</f>
        <v>0</v>
      </c>
      <c r="AS744" s="101">
        <f>IF(E744&gt;0,+VLOOKUP($C744,'STYLE NAMES'!$B:$AC,23,FALSE),"")</f>
        <v>0</v>
      </c>
      <c r="AT744" s="101">
        <f>IF(F744&gt;0,+VLOOKUP($C744,'STYLE NAMES'!$B:$AC,24,FALSE),"")</f>
        <v>0</v>
      </c>
      <c r="AU744" s="101">
        <f>IF(G744&gt;0,+VLOOKUP($C744,'STYLE NAMES'!$B:$AC,25,FALSE),"")</f>
        <v>0</v>
      </c>
      <c r="AV744" s="101" t="str">
        <f>+VLOOKUP($S744,'CODE GENERATOR'!$P:$AM,15,FALSE)</f>
        <v>R.TOPWN_TTS0076_SUP0030MNKMNK</v>
      </c>
      <c r="AW744" s="101">
        <f>+VLOOKUP($S744,'CODE GENERATOR'!$P:$AM,16,FALSE)</f>
        <v>0</v>
      </c>
      <c r="AX744" s="101">
        <f>+VLOOKUP($S744,'CODE GENERATOR'!$P:$AM,17,FALSE)</f>
        <v>0</v>
      </c>
      <c r="AY744" s="101">
        <f>+VLOOKUP($S744,'CODE GENERATOR'!$P:$AM,18,FALSE)</f>
        <v>0</v>
      </c>
      <c r="AZ744" s="101">
        <f>+VLOOKUP($S744,'CODE GENERATOR'!$P:$AM,19,FALSE)</f>
        <v>0</v>
      </c>
      <c r="BA744" s="101">
        <f>+VLOOKUP($S744,'CODE GENERATOR'!$P:$AM,20,FALSE)</f>
        <v>0</v>
      </c>
      <c r="BB744" s="101">
        <f>+VLOOKUP($S744,'CODE GENERATOR'!$P:$AM,21,FALSE)</f>
        <v>0</v>
      </c>
      <c r="BC744" s="101">
        <f>+VLOOKUP($S744,'CODE GENERATOR'!$P:$AM,22,FALSE)</f>
        <v>0</v>
      </c>
      <c r="BD744" s="101">
        <f>+VLOOKUP($S744,'CODE GENERATOR'!$P:$AM,23,FALSE)</f>
        <v>0</v>
      </c>
      <c r="BE744" s="101">
        <f>+VLOOKUP($S744,'CODE GENERATOR'!$P:$AM,24,FALSE)</f>
        <v>0</v>
      </c>
      <c r="BF744" s="101">
        <f>IF(C744&gt;0,+VLOOKUP(G744,'CATEGORY ID'!$A$1:$L$118,3,FALSE),"")</f>
        <v>30</v>
      </c>
      <c r="BG744" s="101">
        <f>IF(C744&gt;0,+VLOOKUP(H744,'CATEGORY ID'!$D$1:$L$118,3,FALSE),"")</f>
        <v>3</v>
      </c>
      <c r="BH744" s="101">
        <f>IF(C744&gt;0,+VLOOKUP((+H744&amp;I744),'CATEGORY ID'!$H$1:$I$121,2,FALSE),"")</f>
        <v>112</v>
      </c>
      <c r="BJ744" s="101">
        <f>IF(C744&gt;0,IF(COUNTIF('CATEGORY ID'!$K$1:$K$121,+H744&amp;K744) &gt; 0, +VLOOKUP(+H744&amp;K744,'CATEGORY ID'!$K$1:$L$121,2,FALSE),""),"")</f>
        <v>98</v>
      </c>
      <c r="BK744" s="101" t="str">
        <f>IF(C744&gt;0,IF(COUNTIF('CATEGORY ID'!$K$124:$K$165, +VLOOKUP(C744,'STYLE NAMES'!$B:$AE,30,FALSE)) &gt; 0, +VLOOKUP(VLOOKUP(C744,'STYLE NAMES'!$B:$AE,30,FALSE),'CATEGORY ID'!K:M,2,FALSE),""),"")</f>
        <v/>
      </c>
      <c r="BM744" s="101">
        <v>204</v>
      </c>
      <c r="BR744" s="101" t="str" cm="1">
        <f t="array" ref="BR744">IF(C744&gt;0,_xlfn.TEXTJOIN(";", TRUE,_xlfn.UNIQUE(_xlfn._xlws.FILTER(BF744:BQ744,(BF744:BQ744&gt;0)),TRUE,FALSE)),"")&amp;";"&amp;BS744</f>
        <v>30;3;112;98;204;</v>
      </c>
      <c r="BU744" s="106">
        <f>IF(C744&gt;0,+VLOOKUP($C744,'STYLE NAMES'!$B:$AC,26,FALSE),"")</f>
        <v>109.9</v>
      </c>
      <c r="BV744" s="106">
        <f>IF(C744&gt;0,+VLOOKUP($C744,'STYLE NAMES'!$B:$AC,27,FALSE),"")</f>
        <v>6040</v>
      </c>
      <c r="BW744" s="106">
        <f>IF(C744&gt;0,+VLOOKUP($C744,'STYLE NAMES'!$B:$AC,28,FALSE),"")</f>
        <v>126.38499999999999</v>
      </c>
      <c r="BY744"/>
      <c r="BZ744" s="101">
        <v>5</v>
      </c>
      <c r="CA744" s="137">
        <f t="shared" si="50"/>
        <v>1</v>
      </c>
      <c r="CB744" s="137" t="str">
        <f>+VLOOKUP(C744,'[2]STYLES &amp; MODELS MATRIX'!$A:$G,7,FALSE)</f>
        <v>AK</v>
      </c>
      <c r="CC744" s="137" t="str">
        <f>+VLOOKUP(C744,'[1]STYLES &amp; SIZE CHARTS'!$A:$H,8,FALSE)</f>
        <v>WB-L1</v>
      </c>
      <c r="CD744" s="137">
        <v>1</v>
      </c>
      <c r="CE744" s="205"/>
      <c r="CF744" s="141"/>
    </row>
    <row r="745" spans="1:84" s="101" customFormat="1" ht="12" customHeight="1" x14ac:dyDescent="0.2">
      <c r="A745" s="102">
        <f t="shared" si="48"/>
        <v>8683711007975</v>
      </c>
      <c r="B745" s="101" t="s">
        <v>985</v>
      </c>
      <c r="C745" s="101" t="s">
        <v>1865</v>
      </c>
      <c r="D745" s="101" t="s">
        <v>1902</v>
      </c>
      <c r="E745" s="203" t="s">
        <v>2457</v>
      </c>
      <c r="F745" s="101" t="s">
        <v>2353</v>
      </c>
      <c r="G745" s="101" t="str">
        <f>IF(C745&gt;0,+VLOOKUP($C745,'STYLE NAMES'!$B:$AC,4,FALSE),"")</f>
        <v>RIDER</v>
      </c>
      <c r="H745" s="101" t="str">
        <f>IF(C745&gt;0,+VLOOKUP($C745,'STYLE NAMES'!$B:$AC,5,FALSE),"")</f>
        <v>JUNIOR</v>
      </c>
      <c r="I745" s="101" t="str">
        <f>IF(C745&gt;0,+VLOOKUP($C745,'STYLE NAMES'!$B:$AC,6,FALSE),"")</f>
        <v>BOTTOMS</v>
      </c>
      <c r="J745" s="101" t="str">
        <f>IF(C745&gt;0,+VLOOKUP($C745,'STYLE NAMES'!$B:$AC,7,FALSE),"")</f>
        <v>KIDS GIRL</v>
      </c>
      <c r="K745" s="101" t="str">
        <f>IF(C745&gt;0,+VLOOKUP($C745,'STYLE NAMES'!$B:$AC,8,FALSE),"")</f>
        <v>LEGGINGS</v>
      </c>
      <c r="L745" s="101" t="str">
        <f>IF(E745&gt;0,+VLOOKUP($E745,'CODE GENERATOR'!$D:$T,3,FALSE),"")</f>
        <v>A</v>
      </c>
      <c r="M745" s="101" t="str">
        <f>IF(E745&gt;0,+VLOOKUP($E745,'CODE GENERATOR'!$D:$T,4,FALSE),"")</f>
        <v>TECH JERSEY</v>
      </c>
      <c r="N745" s="101" t="str">
        <f>IF(E745&gt;0,+VLOOKUP($E745,'CODE GENERATOR'!$D:$T,6,FALSE),"")</f>
        <v>BLACK</v>
      </c>
      <c r="O745" s="101" t="str">
        <f>IF(E745&gt;0,+VLOOKUP($E745,'CODE GENERATOR'!$D:$T,7,FALSE),"")</f>
        <v>BLACK</v>
      </c>
      <c r="P745" s="101" t="str">
        <f t="shared" si="49"/>
        <v>BLACK</v>
      </c>
      <c r="Q745" s="104" t="str">
        <f>IF(E745&gt;0,+VLOOKUP($E745,'CODE GENERATOR'!$D:$T,11,FALSE),"")</f>
        <v>R.BOTKG_LGN0070</v>
      </c>
      <c r="R745" s="104" t="str">
        <f>IF(E745&gt;0,+VLOOKUP($E745,'CODE GENERATOR'!$D:$T,12,FALSE),"")</f>
        <v>TJR0028BLKBLK</v>
      </c>
      <c r="S745" s="104" t="str">
        <f>IF(E745&gt;0,+VLOOKUP($E745,'CODE GENERATOR'!$D:$T,13,FALSE),"")</f>
        <v>R.BOTKG_LGN0070_TJR0028BLKBLK</v>
      </c>
      <c r="T745" s="104" t="str">
        <f t="shared" si="47"/>
        <v>R.BOTKG_LGN0070_TJR0028BLKBLK_8-9 Y</v>
      </c>
      <c r="U745" s="105">
        <v>8683711007975</v>
      </c>
      <c r="V745" s="107" t="str" cm="1">
        <f t="array" ref="V745">_xlfn.TEXTJOIN(";", TRUE, _xlfn.UNIQUE(_xlfn._xlws.FILTER(P$3:P$10029, C$3:C$10029=C745)))</f>
        <v>BLACK;NAVY;TAUPE</v>
      </c>
      <c r="W745" s="107" t="str" cm="1">
        <f t="array" ref="W745">_xlfn.TEXTJOIN(";", TRUE, _xlfn.UNIQUE(_xlfn._xlws.FILTER(F$3:F$10029, C$3:C$10029=C745)))</f>
        <v>8-9 Y;10-11 Y;12-13 Y</v>
      </c>
      <c r="X745" s="101" t="str">
        <f>IF(E745&gt;0,+VLOOKUP($E745,'CODE GENERATOR'!$D:$AC,19,FALSE),0)</f>
        <v>CavalierSanmarco_27.01.2026_0388</v>
      </c>
      <c r="Y745" s="101" t="str">
        <f>IF(E745&gt;0,+VLOOKUP($E745,'CODE GENERATOR'!$D:$AC,20,FALSE),0)</f>
        <v>CavalierSanmarco_27.01.2026_0388arka</v>
      </c>
      <c r="Z745" s="101" t="str">
        <f>IF(E745&gt;0,+VLOOKUP($E745,'CODE GENERATOR'!$D:$AC,21,FALSE),0)</f>
        <v/>
      </c>
      <c r="AA745" s="101" t="str">
        <f>IF(E745&gt;0,+VLOOKUP($E745,'CODE GENERATOR'!$D:$AC,22,FALSE),0)</f>
        <v/>
      </c>
      <c r="AB745" s="101" t="str">
        <f>IF(E745&gt;0,+VLOOKUP($E745,'CODE GENERATOR'!$D:$AC,23,FALSE),0)</f>
        <v/>
      </c>
      <c r="AC745" s="101" t="str">
        <f>IF(E745&gt;0,+VLOOKUP($E745,'CODE GENERATOR'!$D:$AC,24,FALSE),0)</f>
        <v/>
      </c>
      <c r="AD745" s="101" t="str">
        <f>IF(E745&gt;0,+VLOOKUP($E745,'CODE GENERATOR'!$D:$AC,25,FALSE),0)</f>
        <v/>
      </c>
      <c r="AE745" s="101" t="str">
        <f>IF(E745&gt;0,+VLOOKUP($E745,'CODE GENERATOR'!$D:$AC,26,FALSE),0)</f>
        <v/>
      </c>
      <c r="AF745" s="149" t="str">
        <f>IF($C745&gt;0,$C745&amp;" "&amp;$P745&amp;" "&amp;+VLOOKUP($C745,'STYLE NAMES'!$B:$AC,10,FALSE),"""")</f>
        <v>LUNA BLACK GIRL'S FULL GRIP PRO LEGGINGS</v>
      </c>
      <c r="AG745" s="101" t="str">
        <f>"Enjoy our "&amp;(AF745)&amp;"; "&amp;IF(C745&gt;0,+VLOOKUP($C745,'STYLE NAMES'!$B:$AC,11,FALSE),"")</f>
        <v>Enjoy our LUNA BLACK GIRL'S FULL GRIP PRO LEGGINGS; MADE IN ITALY WITH PREMIUM ITALIAN FABRICS
Professional leggings in lurex microfibre, perfect wearability for all day activities. Side pockets and full grip applied for the best comfort.</v>
      </c>
      <c r="AH745" s="101" t="str">
        <f>IF(C745&gt;0,+VLOOKUP($C745,'STYLE NAMES'!$B:$AC,12,FALSE),"")</f>
        <v>*Italian Premium fabric
*Extra-soft and comfortable technical jersey
*4-way stretch fabric
*Breathable and Quick Dry
*Wrinkle-free and Easy Care
*Full Grip
Composition:
74% Micro PA /  26% Elasthane</v>
      </c>
      <c r="AI745" s="101" t="str">
        <f>IF(C745&gt;0,+VLOOKUP($C745,'STYLE NAMES'!$B:$AC,13,FALSE),"")</f>
        <v>Machine Wash at 30°C
Mild process
Iron at low temperature
Iron from REVERSE
Do NOT iron on logos or prints
Do not bleach
Do NOT Tumble Dry</v>
      </c>
      <c r="AJ745" s="149" t="str">
        <f>IF($C745&gt;0,$C745&amp;" "&amp;$P745&amp;" "&amp;+VLOOKUP($C745,'STYLE NAMES'!$B:$AC,14,FALSE),"""")</f>
        <v>LUNA BLACK KIZ ÇOCUK FULL GRIP PRO BİNİCİ TAYTI</v>
      </c>
      <c r="AK745" s="149" t="str">
        <f>"Cavalier SanMarco tarafından tasarlanan "&amp;(AJ745)&amp;"; "&amp;IF(C745&gt;0,+VLOOKUP($C745,'STYLE NAMES'!$B:$AC,15,FALSE),"")</f>
        <v>Cavalier SanMarco tarafından tasarlanan LUNA BLACK KIZ ÇOCUK FULL GRIP PRO BİNİCİ TAYTI; EN İYİ KALİTE İTALYAN KUMAŞLAR İLE İTALYA'DA ÜRETİLMİŞTİR
Dört yöne esneyen mikrofiberden profesyonel tayt, tüm gün aktivitelerinde mükemmel giyilebilirlik sunar. En iyi konfor için yan cepler ve full grip detayları uygulanmıştır.</v>
      </c>
      <c r="AL745" s="149" t="str">
        <f>IF(C745&gt;0,+VLOOKUP($C745,'STYLE NAMES'!$B:$AC,16,FALSE),"")</f>
        <v>*İtalyan Premium kumaş
*Ekstra yumuşak ve konforlu teknik jarse
*4 yönlü esneme özelliği
*Nefes alabilir ve hızlı kurur
*Kırışmaz ve kolay bakım
*Full Grip
Bileşimi:
%72 Mikro PA / %28 Elastan</v>
      </c>
      <c r="AM745" s="149" t="str">
        <f>IF(C745&gt;0,+VLOOKUP($C745,'STYLE NAMES'!$B:$AC,17,FALSE),"")</f>
        <v>Makinede 30°C' de Yıkayın
Hassas Yıkama
Ilık ütü yapın
Tersten ütüleyin
Logo ve baskıları ÜTÜLEMEYİN
Çamaşır suyu kullanmayın
Kurutma Makinesinde Kurutmayın</v>
      </c>
      <c r="AN745" s="149" t="str">
        <f>IF($C745&gt;0,$C745&amp;" "&amp;$P745&amp;" "&amp;+VLOOKUP($C745,'STYLE NAMES'!$B:$AC,18,FALSE),"""")</f>
        <v>LUNA BLACK LEGGINGS FULL GRIP PRO DA RAGAZZA</v>
      </c>
      <c r="AO745" s="101" t="str">
        <f>"Disegnato da Cavalier SanMarco "&amp;(AN745)&amp;"; "&amp;IF(C745&gt;0,+VLOOKUP($C745,'STYLE NAMES'!$B:$AC,19,FALSE),"")</f>
        <v>Disegnato da Cavalier SanMarco LUNA BLACK LEGGINGS FULL GRIP PRO DA RAGAZZA; PRODOTTO IN ITALIA CON TESSUTI ITALIANI DI ALTA QUALITÀ
Leggings realizzato in microfibra super elastico che garantisce perfetta vestibilità e durabilità nel tempo. Tasche al fianco e full grip applicato per il massimo comfort</v>
      </c>
      <c r="AP745" s="101" t="str">
        <f>IF(C745&gt;0,+VLOOKUP($C745,'STYLE NAMES'!$B:$AC,20,FALSE),"")</f>
        <v>*Tessuto premium italiano
*Jersey tecnico extra morbido e confortevole
*Tessuto elasticizzato in 4 direzioni
*Traspirante e ad asciugatura rapida
*Antipiega e facile da curare
*Full Grip
Composizione:
74% Micro PA / 26% Elastan</v>
      </c>
      <c r="AQ745" s="101" t="str">
        <f>IF(C745&gt;0,+VLOOKUP($C745,'STYLE NAMES'!$B:$AC,21,FALSE),"")</f>
        <v>Lavare in lavatrice a 30°C Ciclo delicato 
Stirare a bassa temperatura
Stirare al rovescio 
Non stirare su loghi o stampe 
Non candeggiare 
Non asciugare in asciugatrice</v>
      </c>
      <c r="AR745" s="101">
        <f>IF(D745&gt;0,+VLOOKUP($C745,'STYLE NAMES'!$B:$AC,22,FALSE),"")</f>
        <v>0</v>
      </c>
      <c r="AS745" s="101">
        <f>IF(E745&gt;0,+VLOOKUP($C745,'STYLE NAMES'!$B:$AC,23,FALSE),"")</f>
        <v>0</v>
      </c>
      <c r="AT745" s="101">
        <f>IF(F745&gt;0,+VLOOKUP($C745,'STYLE NAMES'!$B:$AC,24,FALSE),"")</f>
        <v>0</v>
      </c>
      <c r="AU745" s="101">
        <f>IF(G745&gt;0,+VLOOKUP($C745,'STYLE NAMES'!$B:$AC,25,FALSE),"")</f>
        <v>0</v>
      </c>
      <c r="AV745" s="101">
        <f>+VLOOKUP($S745,'CODE GENERATOR'!$P:$AM,15,FALSE)</f>
        <v>0</v>
      </c>
      <c r="AW745" s="101">
        <f>+VLOOKUP($S745,'CODE GENERATOR'!$P:$AM,16,FALSE)</f>
        <v>0</v>
      </c>
      <c r="AX745" s="101">
        <f>+VLOOKUP($S745,'CODE GENERATOR'!$P:$AM,17,FALSE)</f>
        <v>0</v>
      </c>
      <c r="AY745" s="101">
        <f>+VLOOKUP($S745,'CODE GENERATOR'!$P:$AM,18,FALSE)</f>
        <v>0</v>
      </c>
      <c r="AZ745" s="101">
        <f>+VLOOKUP($S745,'CODE GENERATOR'!$P:$AM,19,FALSE)</f>
        <v>0</v>
      </c>
      <c r="BA745" s="101">
        <f>+VLOOKUP($S745,'CODE GENERATOR'!$P:$AM,20,FALSE)</f>
        <v>0</v>
      </c>
      <c r="BB745" s="101">
        <f>+VLOOKUP($S745,'CODE GENERATOR'!$P:$AM,21,FALSE)</f>
        <v>0</v>
      </c>
      <c r="BC745" s="101">
        <f>+VLOOKUP($S745,'CODE GENERATOR'!$P:$AM,22,FALSE)</f>
        <v>0</v>
      </c>
      <c r="BD745" s="101">
        <f>+VLOOKUP($S745,'CODE GENERATOR'!$P:$AM,23,FALSE)</f>
        <v>0</v>
      </c>
      <c r="BE745" s="101">
        <f>+VLOOKUP($S745,'CODE GENERATOR'!$P:$AM,24,FALSE)</f>
        <v>0</v>
      </c>
      <c r="BF745" s="101">
        <f>IF(C745&gt;0,+VLOOKUP(G745,'CATEGORY ID'!$A$1:$L$118,3,FALSE),"")</f>
        <v>30</v>
      </c>
      <c r="BG745" s="101">
        <f>IF(C745&gt;0,+VLOOKUP(H745,'CATEGORY ID'!$D$1:$L$118,3,FALSE),"")</f>
        <v>4</v>
      </c>
      <c r="BH745" s="101">
        <f>IF(C745&gt;0,+VLOOKUP((+H745&amp;I745),'CATEGORY ID'!$H$1:$I$121,2,FALSE),"")</f>
        <v>113</v>
      </c>
      <c r="BJ745" s="101">
        <f>IF(C745&gt;0,IF(COUNTIF('CATEGORY ID'!$K$1:$K$121,+H745&amp;K745) &gt; 0, +VLOOKUP(+H745&amp;K745,'CATEGORY ID'!$K$1:$L$121,2,FALSE),""),"")</f>
        <v>103</v>
      </c>
      <c r="BK745" s="101" t="str">
        <f>IF(C745&gt;0,IF(COUNTIF('CATEGORY ID'!$K$124:$K$165, +VLOOKUP(C745,'STYLE NAMES'!$B:$AE,30,FALSE)) &gt; 0, +VLOOKUP(VLOOKUP(C745,'STYLE NAMES'!$B:$AE,30,FALSE),'CATEGORY ID'!K:M,2,FALSE),""),"")</f>
        <v/>
      </c>
      <c r="BM745" s="101">
        <v>204</v>
      </c>
      <c r="BR745" s="101" t="str" cm="1">
        <f t="array" ref="BR745">IF(C745&gt;0,_xlfn.TEXTJOIN(";", TRUE,_xlfn.UNIQUE(_xlfn._xlws.FILTER(BF745:BQ745,(BF745:BQ745&gt;0)),TRUE,FALSE)),"")&amp;";"&amp;BS745</f>
        <v>30;4;113;103;204;</v>
      </c>
      <c r="BU745" s="106">
        <f>IF(C745&gt;0,+VLOOKUP($C745,'STYLE NAMES'!$B:$AC,26,FALSE),"")</f>
        <v>99.9</v>
      </c>
      <c r="BV745" s="106">
        <f>IF(C745&gt;0,+VLOOKUP($C745,'STYLE NAMES'!$B:$AC,27,FALSE),"")</f>
        <v>5490</v>
      </c>
      <c r="BW745" s="106">
        <f>IF(C745&gt;0,+VLOOKUP($C745,'STYLE NAMES'!$B:$AC,28,FALSE),"")</f>
        <v>114.88499999999999</v>
      </c>
      <c r="BY745"/>
      <c r="BZ745" s="101">
        <v>5</v>
      </c>
      <c r="CA745" s="137">
        <f t="shared" si="50"/>
        <v>1</v>
      </c>
      <c r="CB745" s="137">
        <f>+VLOOKUP(C745,'[2]STYLES &amp; MODELS MATRIX'!$A:$G,7,FALSE)</f>
        <v>0</v>
      </c>
      <c r="CC745" s="137" t="str">
        <f>+VLOOKUP(C745,'[1]STYLES &amp; SIZE CHARTS'!$A:$H,8,FALSE)</f>
        <v>JB-GL1</v>
      </c>
      <c r="CD745" s="137">
        <v>1</v>
      </c>
      <c r="CE745" s="205"/>
      <c r="CF745" s="141"/>
    </row>
    <row r="746" spans="1:84" s="101" customFormat="1" ht="12" customHeight="1" x14ac:dyDescent="0.2">
      <c r="A746" s="102">
        <f t="shared" si="48"/>
        <v>8683711007982</v>
      </c>
      <c r="B746" s="101" t="s">
        <v>985</v>
      </c>
      <c r="C746" s="101" t="s">
        <v>1865</v>
      </c>
      <c r="D746" s="101" t="s">
        <v>1902</v>
      </c>
      <c r="E746" s="203" t="s">
        <v>2457</v>
      </c>
      <c r="F746" s="101" t="s">
        <v>2354</v>
      </c>
      <c r="G746" s="101" t="str">
        <f>IF(C746&gt;0,+VLOOKUP($C746,'STYLE NAMES'!$B:$AC,4,FALSE),"")</f>
        <v>RIDER</v>
      </c>
      <c r="H746" s="101" t="str">
        <f>IF(C746&gt;0,+VLOOKUP($C746,'STYLE NAMES'!$B:$AC,5,FALSE),"")</f>
        <v>JUNIOR</v>
      </c>
      <c r="I746" s="101" t="str">
        <f>IF(C746&gt;0,+VLOOKUP($C746,'STYLE NAMES'!$B:$AC,6,FALSE),"")</f>
        <v>BOTTOMS</v>
      </c>
      <c r="J746" s="101" t="str">
        <f>IF(C746&gt;0,+VLOOKUP($C746,'STYLE NAMES'!$B:$AC,7,FALSE),"")</f>
        <v>KIDS GIRL</v>
      </c>
      <c r="K746" s="101" t="str">
        <f>IF(C746&gt;0,+VLOOKUP($C746,'STYLE NAMES'!$B:$AC,8,FALSE),"")</f>
        <v>LEGGINGS</v>
      </c>
      <c r="L746" s="101" t="str">
        <f>IF(E746&gt;0,+VLOOKUP($E746,'CODE GENERATOR'!$D:$T,3,FALSE),"")</f>
        <v>A</v>
      </c>
      <c r="M746" s="101" t="str">
        <f>IF(E746&gt;0,+VLOOKUP($E746,'CODE GENERATOR'!$D:$T,4,FALSE),"")</f>
        <v>TECH JERSEY</v>
      </c>
      <c r="N746" s="101" t="str">
        <f>IF(E746&gt;0,+VLOOKUP($E746,'CODE GENERATOR'!$D:$T,6,FALSE),"")</f>
        <v>BLACK</v>
      </c>
      <c r="O746" s="101" t="str">
        <f>IF(E746&gt;0,+VLOOKUP($E746,'CODE GENERATOR'!$D:$T,7,FALSE),"")</f>
        <v>BLACK</v>
      </c>
      <c r="P746" s="101" t="str">
        <f t="shared" si="49"/>
        <v>BLACK</v>
      </c>
      <c r="Q746" s="104" t="str">
        <f>IF(E746&gt;0,+VLOOKUP($E746,'CODE GENERATOR'!$D:$T,11,FALSE),"")</f>
        <v>R.BOTKG_LGN0070</v>
      </c>
      <c r="R746" s="104" t="str">
        <f>IF(E746&gt;0,+VLOOKUP($E746,'CODE GENERATOR'!$D:$T,12,FALSE),"")</f>
        <v>TJR0028BLKBLK</v>
      </c>
      <c r="S746" s="104" t="str">
        <f>IF(E746&gt;0,+VLOOKUP($E746,'CODE GENERATOR'!$D:$T,13,FALSE),"")</f>
        <v>R.BOTKG_LGN0070_TJR0028BLKBLK</v>
      </c>
      <c r="T746" s="104" t="str">
        <f t="shared" si="47"/>
        <v>R.BOTKG_LGN0070_TJR0028BLKBLK_10-11 Y</v>
      </c>
      <c r="U746" s="105">
        <v>8683711007982</v>
      </c>
      <c r="V746" s="107" t="str" cm="1">
        <f t="array" ref="V746">_xlfn.TEXTJOIN(";", TRUE, _xlfn.UNIQUE(_xlfn._xlws.FILTER(P$3:P$10029, C$3:C$10029=C746)))</f>
        <v>BLACK;NAVY;TAUPE</v>
      </c>
      <c r="W746" s="107" t="str" cm="1">
        <f t="array" ref="W746">_xlfn.TEXTJOIN(";", TRUE, _xlfn.UNIQUE(_xlfn._xlws.FILTER(F$3:F$10029, C$3:C$10029=C746)))</f>
        <v>8-9 Y;10-11 Y;12-13 Y</v>
      </c>
      <c r="X746" s="101" t="str">
        <f>IF(E746&gt;0,+VLOOKUP($E746,'CODE GENERATOR'!$D:$AC,19,FALSE),0)</f>
        <v>CavalierSanmarco_27.01.2026_0388</v>
      </c>
      <c r="Y746" s="101" t="str">
        <f>IF(E746&gt;0,+VLOOKUP($E746,'CODE GENERATOR'!$D:$AC,20,FALSE),0)</f>
        <v>CavalierSanmarco_27.01.2026_0388arka</v>
      </c>
      <c r="Z746" s="101" t="str">
        <f>IF(E746&gt;0,+VLOOKUP($E746,'CODE GENERATOR'!$D:$AC,21,FALSE),0)</f>
        <v/>
      </c>
      <c r="AA746" s="101" t="str">
        <f>IF(E746&gt;0,+VLOOKUP($E746,'CODE GENERATOR'!$D:$AC,22,FALSE),0)</f>
        <v/>
      </c>
      <c r="AB746" s="101" t="str">
        <f>IF(E746&gt;0,+VLOOKUP($E746,'CODE GENERATOR'!$D:$AC,23,FALSE),0)</f>
        <v/>
      </c>
      <c r="AC746" s="101" t="str">
        <f>IF(E746&gt;0,+VLOOKUP($E746,'CODE GENERATOR'!$D:$AC,24,FALSE),0)</f>
        <v/>
      </c>
      <c r="AD746" s="101" t="str">
        <f>IF(E746&gt;0,+VLOOKUP($E746,'CODE GENERATOR'!$D:$AC,25,FALSE),0)</f>
        <v/>
      </c>
      <c r="AE746" s="101" t="str">
        <f>IF(E746&gt;0,+VLOOKUP($E746,'CODE GENERATOR'!$D:$AC,26,FALSE),0)</f>
        <v/>
      </c>
      <c r="AF746" s="149" t="str">
        <f>IF($C746&gt;0,$C746&amp;" "&amp;$P746&amp;" "&amp;+VLOOKUP($C746,'STYLE NAMES'!$B:$AC,10,FALSE),"""")</f>
        <v>LUNA BLACK GIRL'S FULL GRIP PRO LEGGINGS</v>
      </c>
      <c r="AG746" s="101" t="str">
        <f>"Enjoy our "&amp;(AF746)&amp;"; "&amp;IF(C746&gt;0,+VLOOKUP($C746,'STYLE NAMES'!$B:$AC,11,FALSE),"")</f>
        <v>Enjoy our LUNA BLACK GIRL'S FULL GRIP PRO LEGGINGS; MADE IN ITALY WITH PREMIUM ITALIAN FABRICS
Professional leggings in lurex microfibre, perfect wearability for all day activities. Side pockets and full grip applied for the best comfort.</v>
      </c>
      <c r="AH746" s="101" t="str">
        <f>IF(C746&gt;0,+VLOOKUP($C746,'STYLE NAMES'!$B:$AC,12,FALSE),"")</f>
        <v>*Italian Premium fabric
*Extra-soft and comfortable technical jersey
*4-way stretch fabric
*Breathable and Quick Dry
*Wrinkle-free and Easy Care
*Full Grip
Composition:
74% Micro PA /  26% Elasthane</v>
      </c>
      <c r="AI746" s="101" t="str">
        <f>IF(C746&gt;0,+VLOOKUP($C746,'STYLE NAMES'!$B:$AC,13,FALSE),"")</f>
        <v>Machine Wash at 30°C
Mild process
Iron at low temperature
Iron from REVERSE
Do NOT iron on logos or prints
Do not bleach
Do NOT Tumble Dry</v>
      </c>
      <c r="AJ746" s="149" t="str">
        <f>IF($C746&gt;0,$C746&amp;" "&amp;$P746&amp;" "&amp;+VLOOKUP($C746,'STYLE NAMES'!$B:$AC,14,FALSE),"""")</f>
        <v>LUNA BLACK KIZ ÇOCUK FULL GRIP PRO BİNİCİ TAYTI</v>
      </c>
      <c r="AK746" s="149" t="str">
        <f>"Cavalier SanMarco tarafından tasarlanan "&amp;(AJ746)&amp;"; "&amp;IF(C746&gt;0,+VLOOKUP($C746,'STYLE NAMES'!$B:$AC,15,FALSE),"")</f>
        <v>Cavalier SanMarco tarafından tasarlanan LUNA BLACK KIZ ÇOCUK FULL GRIP PRO BİNİCİ TAYTI; EN İYİ KALİTE İTALYAN KUMAŞLAR İLE İTALYA'DA ÜRETİLMİŞTİR
Dört yöne esneyen mikrofiberden profesyonel tayt, tüm gün aktivitelerinde mükemmel giyilebilirlik sunar. En iyi konfor için yan cepler ve full grip detayları uygulanmıştır.</v>
      </c>
      <c r="AL746" s="149" t="str">
        <f>IF(C746&gt;0,+VLOOKUP($C746,'STYLE NAMES'!$B:$AC,16,FALSE),"")</f>
        <v>*İtalyan Premium kumaş
*Ekstra yumuşak ve konforlu teknik jarse
*4 yönlü esneme özelliği
*Nefes alabilir ve hızlı kurur
*Kırışmaz ve kolay bakım
*Full Grip
Bileşimi:
%72 Mikro PA / %28 Elastan</v>
      </c>
      <c r="AM746" s="149" t="str">
        <f>IF(C746&gt;0,+VLOOKUP($C746,'STYLE NAMES'!$B:$AC,17,FALSE),"")</f>
        <v>Makinede 30°C' de Yıkayın
Hassas Yıkama
Ilık ütü yapın
Tersten ütüleyin
Logo ve baskıları ÜTÜLEMEYİN
Çamaşır suyu kullanmayın
Kurutma Makinesinde Kurutmayın</v>
      </c>
      <c r="AN746" s="149" t="str">
        <f>IF($C746&gt;0,$C746&amp;" "&amp;$P746&amp;" "&amp;+VLOOKUP($C746,'STYLE NAMES'!$B:$AC,18,FALSE),"""")</f>
        <v>LUNA BLACK LEGGINGS FULL GRIP PRO DA RAGAZZA</v>
      </c>
      <c r="AO746" s="101" t="str">
        <f>"Disegnato da Cavalier SanMarco "&amp;(AN746)&amp;"; "&amp;IF(C746&gt;0,+VLOOKUP($C746,'STYLE NAMES'!$B:$AC,19,FALSE),"")</f>
        <v>Disegnato da Cavalier SanMarco LUNA BLACK LEGGINGS FULL GRIP PRO DA RAGAZZA; PRODOTTO IN ITALIA CON TESSUTI ITALIANI DI ALTA QUALITÀ
Leggings realizzato in microfibra super elastico che garantisce perfetta vestibilità e durabilità nel tempo. Tasche al fianco e full grip applicato per il massimo comfort</v>
      </c>
      <c r="AP746" s="101" t="str">
        <f>IF(C746&gt;0,+VLOOKUP($C746,'STYLE NAMES'!$B:$AC,20,FALSE),"")</f>
        <v>*Tessuto premium italiano
*Jersey tecnico extra morbido e confortevole
*Tessuto elasticizzato in 4 direzioni
*Traspirante e ad asciugatura rapida
*Antipiega e facile da curare
*Full Grip
Composizione:
74% Micro PA / 26% Elastan</v>
      </c>
      <c r="AQ746" s="101" t="str">
        <f>IF(C746&gt;0,+VLOOKUP($C746,'STYLE NAMES'!$B:$AC,21,FALSE),"")</f>
        <v>Lavare in lavatrice a 30°C Ciclo delicato 
Stirare a bassa temperatura
Stirare al rovescio 
Non stirare su loghi o stampe 
Non candeggiare 
Non asciugare in asciugatrice</v>
      </c>
      <c r="AR746" s="101">
        <f>IF(D746&gt;0,+VLOOKUP($C746,'STYLE NAMES'!$B:$AC,22,FALSE),"")</f>
        <v>0</v>
      </c>
      <c r="AS746" s="101">
        <f>IF(E746&gt;0,+VLOOKUP($C746,'STYLE NAMES'!$B:$AC,23,FALSE),"")</f>
        <v>0</v>
      </c>
      <c r="AT746" s="101">
        <f>IF(F746&gt;0,+VLOOKUP($C746,'STYLE NAMES'!$B:$AC,24,FALSE),"")</f>
        <v>0</v>
      </c>
      <c r="AU746" s="101">
        <f>IF(G746&gt;0,+VLOOKUP($C746,'STYLE NAMES'!$B:$AC,25,FALSE),"")</f>
        <v>0</v>
      </c>
      <c r="AV746" s="101">
        <f>+VLOOKUP($S746,'CODE GENERATOR'!$P:$AM,15,FALSE)</f>
        <v>0</v>
      </c>
      <c r="AW746" s="101">
        <f>+VLOOKUP($S746,'CODE GENERATOR'!$P:$AM,16,FALSE)</f>
        <v>0</v>
      </c>
      <c r="AX746" s="101">
        <f>+VLOOKUP($S746,'CODE GENERATOR'!$P:$AM,17,FALSE)</f>
        <v>0</v>
      </c>
      <c r="AY746" s="101">
        <f>+VLOOKUP($S746,'CODE GENERATOR'!$P:$AM,18,FALSE)</f>
        <v>0</v>
      </c>
      <c r="AZ746" s="101">
        <f>+VLOOKUP($S746,'CODE GENERATOR'!$P:$AM,19,FALSE)</f>
        <v>0</v>
      </c>
      <c r="BA746" s="101">
        <f>+VLOOKUP($S746,'CODE GENERATOR'!$P:$AM,20,FALSE)</f>
        <v>0</v>
      </c>
      <c r="BB746" s="101">
        <f>+VLOOKUP($S746,'CODE GENERATOR'!$P:$AM,21,FALSE)</f>
        <v>0</v>
      </c>
      <c r="BC746" s="101">
        <f>+VLOOKUP($S746,'CODE GENERATOR'!$P:$AM,22,FALSE)</f>
        <v>0</v>
      </c>
      <c r="BD746" s="101">
        <f>+VLOOKUP($S746,'CODE GENERATOR'!$P:$AM,23,FALSE)</f>
        <v>0</v>
      </c>
      <c r="BE746" s="101">
        <f>+VLOOKUP($S746,'CODE GENERATOR'!$P:$AM,24,FALSE)</f>
        <v>0</v>
      </c>
      <c r="BF746" s="101">
        <f>IF(C746&gt;0,+VLOOKUP(G746,'CATEGORY ID'!$A$1:$L$118,3,FALSE),"")</f>
        <v>30</v>
      </c>
      <c r="BG746" s="101">
        <f>IF(C746&gt;0,+VLOOKUP(H746,'CATEGORY ID'!$D$1:$L$118,3,FALSE),"")</f>
        <v>4</v>
      </c>
      <c r="BH746" s="101">
        <f>IF(C746&gt;0,+VLOOKUP((+H746&amp;I746),'CATEGORY ID'!$H$1:$I$121,2,FALSE),"")</f>
        <v>113</v>
      </c>
      <c r="BJ746" s="101">
        <f>IF(C746&gt;0,IF(COUNTIF('CATEGORY ID'!$K$1:$K$121,+H746&amp;K746) &gt; 0, +VLOOKUP(+H746&amp;K746,'CATEGORY ID'!$K$1:$L$121,2,FALSE),""),"")</f>
        <v>103</v>
      </c>
      <c r="BK746" s="101" t="str">
        <f>IF(C746&gt;0,IF(COUNTIF('CATEGORY ID'!$K$124:$K$165, +VLOOKUP(C746,'STYLE NAMES'!$B:$AE,30,FALSE)) &gt; 0, +VLOOKUP(VLOOKUP(C746,'STYLE NAMES'!$B:$AE,30,FALSE),'CATEGORY ID'!K:M,2,FALSE),""),"")</f>
        <v/>
      </c>
      <c r="BM746" s="101">
        <v>204</v>
      </c>
      <c r="BR746" s="101" t="str" cm="1">
        <f t="array" ref="BR746">IF(C746&gt;0,_xlfn.TEXTJOIN(";", TRUE,_xlfn.UNIQUE(_xlfn._xlws.FILTER(BF746:BQ746,(BF746:BQ746&gt;0)),TRUE,FALSE)),"")&amp;";"&amp;BS746</f>
        <v>30;4;113;103;204;</v>
      </c>
      <c r="BU746" s="106">
        <f>IF(C746&gt;0,+VLOOKUP($C746,'STYLE NAMES'!$B:$AC,26,FALSE),"")</f>
        <v>99.9</v>
      </c>
      <c r="BV746" s="106">
        <f>IF(C746&gt;0,+VLOOKUP($C746,'STYLE NAMES'!$B:$AC,27,FALSE),"")</f>
        <v>5490</v>
      </c>
      <c r="BW746" s="106">
        <f>IF(C746&gt;0,+VLOOKUP($C746,'STYLE NAMES'!$B:$AC,28,FALSE),"")</f>
        <v>114.88499999999999</v>
      </c>
      <c r="BY746"/>
      <c r="BZ746" s="101">
        <v>5</v>
      </c>
      <c r="CA746" s="137">
        <f t="shared" si="50"/>
        <v>1</v>
      </c>
      <c r="CB746" s="137">
        <f>+VLOOKUP(C746,'[2]STYLES &amp; MODELS MATRIX'!$A:$G,7,FALSE)</f>
        <v>0</v>
      </c>
      <c r="CC746" s="137" t="str">
        <f>+VLOOKUP(C746,'[1]STYLES &amp; SIZE CHARTS'!$A:$H,8,FALSE)</f>
        <v>JB-GL1</v>
      </c>
      <c r="CD746" s="137">
        <v>1</v>
      </c>
      <c r="CE746" s="205"/>
      <c r="CF746" s="141"/>
    </row>
    <row r="747" spans="1:84" s="101" customFormat="1" ht="12" customHeight="1" x14ac:dyDescent="0.2">
      <c r="A747" s="102">
        <f t="shared" si="48"/>
        <v>8683711007999</v>
      </c>
      <c r="B747" s="101" t="s">
        <v>985</v>
      </c>
      <c r="C747" s="101" t="s">
        <v>1865</v>
      </c>
      <c r="D747" s="101" t="s">
        <v>1902</v>
      </c>
      <c r="E747" s="203" t="s">
        <v>2457</v>
      </c>
      <c r="F747" s="101" t="s">
        <v>2355</v>
      </c>
      <c r="G747" s="101" t="str">
        <f>IF(C747&gt;0,+VLOOKUP($C747,'STYLE NAMES'!$B:$AC,4,FALSE),"")</f>
        <v>RIDER</v>
      </c>
      <c r="H747" s="101" t="str">
        <f>IF(C747&gt;0,+VLOOKUP($C747,'STYLE NAMES'!$B:$AC,5,FALSE),"")</f>
        <v>JUNIOR</v>
      </c>
      <c r="I747" s="101" t="str">
        <f>IF(C747&gt;0,+VLOOKUP($C747,'STYLE NAMES'!$B:$AC,6,FALSE),"")</f>
        <v>BOTTOMS</v>
      </c>
      <c r="J747" s="101" t="str">
        <f>IF(C747&gt;0,+VLOOKUP($C747,'STYLE NAMES'!$B:$AC,7,FALSE),"")</f>
        <v>KIDS GIRL</v>
      </c>
      <c r="K747" s="101" t="str">
        <f>IF(C747&gt;0,+VLOOKUP($C747,'STYLE NAMES'!$B:$AC,8,FALSE),"")</f>
        <v>LEGGINGS</v>
      </c>
      <c r="L747" s="101" t="str">
        <f>IF(E747&gt;0,+VLOOKUP($E747,'CODE GENERATOR'!$D:$T,3,FALSE),"")</f>
        <v>A</v>
      </c>
      <c r="M747" s="101" t="str">
        <f>IF(E747&gt;0,+VLOOKUP($E747,'CODE GENERATOR'!$D:$T,4,FALSE),"")</f>
        <v>TECH JERSEY</v>
      </c>
      <c r="N747" s="101" t="str">
        <f>IF(E747&gt;0,+VLOOKUP($E747,'CODE GENERATOR'!$D:$T,6,FALSE),"")</f>
        <v>BLACK</v>
      </c>
      <c r="O747" s="101" t="str">
        <f>IF(E747&gt;0,+VLOOKUP($E747,'CODE GENERATOR'!$D:$T,7,FALSE),"")</f>
        <v>BLACK</v>
      </c>
      <c r="P747" s="101" t="str">
        <f t="shared" si="49"/>
        <v>BLACK</v>
      </c>
      <c r="Q747" s="104" t="str">
        <f>IF(E747&gt;0,+VLOOKUP($E747,'CODE GENERATOR'!$D:$T,11,FALSE),"")</f>
        <v>R.BOTKG_LGN0070</v>
      </c>
      <c r="R747" s="104" t="str">
        <f>IF(E747&gt;0,+VLOOKUP($E747,'CODE GENERATOR'!$D:$T,12,FALSE),"")</f>
        <v>TJR0028BLKBLK</v>
      </c>
      <c r="S747" s="104" t="str">
        <f>IF(E747&gt;0,+VLOOKUP($E747,'CODE GENERATOR'!$D:$T,13,FALSE),"")</f>
        <v>R.BOTKG_LGN0070_TJR0028BLKBLK</v>
      </c>
      <c r="T747" s="104" t="str">
        <f t="shared" si="47"/>
        <v>R.BOTKG_LGN0070_TJR0028BLKBLK_12-13 Y</v>
      </c>
      <c r="U747" s="105">
        <v>8683711007999</v>
      </c>
      <c r="V747" s="107" t="str" cm="1">
        <f t="array" ref="V747">_xlfn.TEXTJOIN(";", TRUE, _xlfn.UNIQUE(_xlfn._xlws.FILTER(P$3:P$10029, C$3:C$10029=C747)))</f>
        <v>BLACK;NAVY;TAUPE</v>
      </c>
      <c r="W747" s="107" t="str" cm="1">
        <f t="array" ref="W747">_xlfn.TEXTJOIN(";", TRUE, _xlfn.UNIQUE(_xlfn._xlws.FILTER(F$3:F$10029, C$3:C$10029=C747)))</f>
        <v>8-9 Y;10-11 Y;12-13 Y</v>
      </c>
      <c r="X747" s="101" t="str">
        <f>IF(E747&gt;0,+VLOOKUP($E747,'CODE GENERATOR'!$D:$AC,19,FALSE),0)</f>
        <v>CavalierSanmarco_27.01.2026_0388</v>
      </c>
      <c r="Y747" s="101" t="str">
        <f>IF(E747&gt;0,+VLOOKUP($E747,'CODE GENERATOR'!$D:$AC,20,FALSE),0)</f>
        <v>CavalierSanmarco_27.01.2026_0388arka</v>
      </c>
      <c r="Z747" s="101" t="str">
        <f>IF(E747&gt;0,+VLOOKUP($E747,'CODE GENERATOR'!$D:$AC,21,FALSE),0)</f>
        <v/>
      </c>
      <c r="AA747" s="101" t="str">
        <f>IF(E747&gt;0,+VLOOKUP($E747,'CODE GENERATOR'!$D:$AC,22,FALSE),0)</f>
        <v/>
      </c>
      <c r="AB747" s="101" t="str">
        <f>IF(E747&gt;0,+VLOOKUP($E747,'CODE GENERATOR'!$D:$AC,23,FALSE),0)</f>
        <v/>
      </c>
      <c r="AC747" s="101" t="str">
        <f>IF(E747&gt;0,+VLOOKUP($E747,'CODE GENERATOR'!$D:$AC,24,FALSE),0)</f>
        <v/>
      </c>
      <c r="AD747" s="101" t="str">
        <f>IF(E747&gt;0,+VLOOKUP($E747,'CODE GENERATOR'!$D:$AC,25,FALSE),0)</f>
        <v/>
      </c>
      <c r="AE747" s="101" t="str">
        <f>IF(E747&gt;0,+VLOOKUP($E747,'CODE GENERATOR'!$D:$AC,26,FALSE),0)</f>
        <v/>
      </c>
      <c r="AF747" s="149" t="str">
        <f>IF($C747&gt;0,$C747&amp;" "&amp;$P747&amp;" "&amp;+VLOOKUP($C747,'STYLE NAMES'!$B:$AC,10,FALSE),"""")</f>
        <v>LUNA BLACK GIRL'S FULL GRIP PRO LEGGINGS</v>
      </c>
      <c r="AG747" s="101" t="str">
        <f>"Enjoy our "&amp;(AF747)&amp;"; "&amp;IF(C747&gt;0,+VLOOKUP($C747,'STYLE NAMES'!$B:$AC,11,FALSE),"")</f>
        <v>Enjoy our LUNA BLACK GIRL'S FULL GRIP PRO LEGGINGS; MADE IN ITALY WITH PREMIUM ITALIAN FABRICS
Professional leggings in lurex microfibre, perfect wearability for all day activities. Side pockets and full grip applied for the best comfort.</v>
      </c>
      <c r="AH747" s="101" t="str">
        <f>IF(C747&gt;0,+VLOOKUP($C747,'STYLE NAMES'!$B:$AC,12,FALSE),"")</f>
        <v>*Italian Premium fabric
*Extra-soft and comfortable technical jersey
*4-way stretch fabric
*Breathable and Quick Dry
*Wrinkle-free and Easy Care
*Full Grip
Composition:
74% Micro PA /  26% Elasthane</v>
      </c>
      <c r="AI747" s="101" t="str">
        <f>IF(C747&gt;0,+VLOOKUP($C747,'STYLE NAMES'!$B:$AC,13,FALSE),"")</f>
        <v>Machine Wash at 30°C
Mild process
Iron at low temperature
Iron from REVERSE
Do NOT iron on logos or prints
Do not bleach
Do NOT Tumble Dry</v>
      </c>
      <c r="AJ747" s="149" t="str">
        <f>IF($C747&gt;0,$C747&amp;" "&amp;$P747&amp;" "&amp;+VLOOKUP($C747,'STYLE NAMES'!$B:$AC,14,FALSE),"""")</f>
        <v>LUNA BLACK KIZ ÇOCUK FULL GRIP PRO BİNİCİ TAYTI</v>
      </c>
      <c r="AK747" s="149" t="str">
        <f>"Cavalier SanMarco tarafından tasarlanan "&amp;(AJ747)&amp;"; "&amp;IF(C747&gt;0,+VLOOKUP($C747,'STYLE NAMES'!$B:$AC,15,FALSE),"")</f>
        <v>Cavalier SanMarco tarafından tasarlanan LUNA BLACK KIZ ÇOCUK FULL GRIP PRO BİNİCİ TAYTI; EN İYİ KALİTE İTALYAN KUMAŞLAR İLE İTALYA'DA ÜRETİLMİŞTİR
Dört yöne esneyen mikrofiberden profesyonel tayt, tüm gün aktivitelerinde mükemmel giyilebilirlik sunar. En iyi konfor için yan cepler ve full grip detayları uygulanmıştır.</v>
      </c>
      <c r="AL747" s="149" t="str">
        <f>IF(C747&gt;0,+VLOOKUP($C747,'STYLE NAMES'!$B:$AC,16,FALSE),"")</f>
        <v>*İtalyan Premium kumaş
*Ekstra yumuşak ve konforlu teknik jarse
*4 yönlü esneme özelliği
*Nefes alabilir ve hızlı kurur
*Kırışmaz ve kolay bakım
*Full Grip
Bileşimi:
%72 Mikro PA / %28 Elastan</v>
      </c>
      <c r="AM747" s="149" t="str">
        <f>IF(C747&gt;0,+VLOOKUP($C747,'STYLE NAMES'!$B:$AC,17,FALSE),"")</f>
        <v>Makinede 30°C' de Yıkayın
Hassas Yıkama
Ilık ütü yapın
Tersten ütüleyin
Logo ve baskıları ÜTÜLEMEYİN
Çamaşır suyu kullanmayın
Kurutma Makinesinde Kurutmayın</v>
      </c>
      <c r="AN747" s="149" t="str">
        <f>IF($C747&gt;0,$C747&amp;" "&amp;$P747&amp;" "&amp;+VLOOKUP($C747,'STYLE NAMES'!$B:$AC,18,FALSE),"""")</f>
        <v>LUNA BLACK LEGGINGS FULL GRIP PRO DA RAGAZZA</v>
      </c>
      <c r="AO747" s="101" t="str">
        <f>"Disegnato da Cavalier SanMarco "&amp;(AN747)&amp;"; "&amp;IF(C747&gt;0,+VLOOKUP($C747,'STYLE NAMES'!$B:$AC,19,FALSE),"")</f>
        <v>Disegnato da Cavalier SanMarco LUNA BLACK LEGGINGS FULL GRIP PRO DA RAGAZZA; PRODOTTO IN ITALIA CON TESSUTI ITALIANI DI ALTA QUALITÀ
Leggings realizzato in microfibra super elastico che garantisce perfetta vestibilità e durabilità nel tempo. Tasche al fianco e full grip applicato per il massimo comfort</v>
      </c>
      <c r="AP747" s="101" t="str">
        <f>IF(C747&gt;0,+VLOOKUP($C747,'STYLE NAMES'!$B:$AC,20,FALSE),"")</f>
        <v>*Tessuto premium italiano
*Jersey tecnico extra morbido e confortevole
*Tessuto elasticizzato in 4 direzioni
*Traspirante e ad asciugatura rapida
*Antipiega e facile da curare
*Full Grip
Composizione:
74% Micro PA / 26% Elastan</v>
      </c>
      <c r="AQ747" s="101" t="str">
        <f>IF(C747&gt;0,+VLOOKUP($C747,'STYLE NAMES'!$B:$AC,21,FALSE),"")</f>
        <v>Lavare in lavatrice a 30°C Ciclo delicato 
Stirare a bassa temperatura
Stirare al rovescio 
Non stirare su loghi o stampe 
Non candeggiare 
Non asciugare in asciugatrice</v>
      </c>
      <c r="AR747" s="101">
        <f>IF(D747&gt;0,+VLOOKUP($C747,'STYLE NAMES'!$B:$AC,22,FALSE),"")</f>
        <v>0</v>
      </c>
      <c r="AS747" s="101">
        <f>IF(E747&gt;0,+VLOOKUP($C747,'STYLE NAMES'!$B:$AC,23,FALSE),"")</f>
        <v>0</v>
      </c>
      <c r="AT747" s="101">
        <f>IF(F747&gt;0,+VLOOKUP($C747,'STYLE NAMES'!$B:$AC,24,FALSE),"")</f>
        <v>0</v>
      </c>
      <c r="AU747" s="101">
        <f>IF(G747&gt;0,+VLOOKUP($C747,'STYLE NAMES'!$B:$AC,25,FALSE),"")</f>
        <v>0</v>
      </c>
      <c r="AV747" s="101">
        <f>+VLOOKUP($S747,'CODE GENERATOR'!$P:$AM,15,FALSE)</f>
        <v>0</v>
      </c>
      <c r="AW747" s="101">
        <f>+VLOOKUP($S747,'CODE GENERATOR'!$P:$AM,16,FALSE)</f>
        <v>0</v>
      </c>
      <c r="AX747" s="101">
        <f>+VLOOKUP($S747,'CODE GENERATOR'!$P:$AM,17,FALSE)</f>
        <v>0</v>
      </c>
      <c r="AY747" s="101">
        <f>+VLOOKUP($S747,'CODE GENERATOR'!$P:$AM,18,FALSE)</f>
        <v>0</v>
      </c>
      <c r="AZ747" s="101">
        <f>+VLOOKUP($S747,'CODE GENERATOR'!$P:$AM,19,FALSE)</f>
        <v>0</v>
      </c>
      <c r="BA747" s="101">
        <f>+VLOOKUP($S747,'CODE GENERATOR'!$P:$AM,20,FALSE)</f>
        <v>0</v>
      </c>
      <c r="BB747" s="101">
        <f>+VLOOKUP($S747,'CODE GENERATOR'!$P:$AM,21,FALSE)</f>
        <v>0</v>
      </c>
      <c r="BC747" s="101">
        <f>+VLOOKUP($S747,'CODE GENERATOR'!$P:$AM,22,FALSE)</f>
        <v>0</v>
      </c>
      <c r="BD747" s="101">
        <f>+VLOOKUP($S747,'CODE GENERATOR'!$P:$AM,23,FALSE)</f>
        <v>0</v>
      </c>
      <c r="BE747" s="101">
        <f>+VLOOKUP($S747,'CODE GENERATOR'!$P:$AM,24,FALSE)</f>
        <v>0</v>
      </c>
      <c r="BF747" s="101">
        <f>IF(C747&gt;0,+VLOOKUP(G747,'CATEGORY ID'!$A$1:$L$118,3,FALSE),"")</f>
        <v>30</v>
      </c>
      <c r="BG747" s="101">
        <f>IF(C747&gt;0,+VLOOKUP(H747,'CATEGORY ID'!$D$1:$L$118,3,FALSE),"")</f>
        <v>4</v>
      </c>
      <c r="BH747" s="101">
        <f>IF(C747&gt;0,+VLOOKUP((+H747&amp;I747),'CATEGORY ID'!$H$1:$I$121,2,FALSE),"")</f>
        <v>113</v>
      </c>
      <c r="BJ747" s="101">
        <f>IF(C747&gt;0,IF(COUNTIF('CATEGORY ID'!$K$1:$K$121,+H747&amp;K747) &gt; 0, +VLOOKUP(+H747&amp;K747,'CATEGORY ID'!$K$1:$L$121,2,FALSE),""),"")</f>
        <v>103</v>
      </c>
      <c r="BK747" s="101" t="str">
        <f>IF(C747&gt;0,IF(COUNTIF('CATEGORY ID'!$K$124:$K$165, +VLOOKUP(C747,'STYLE NAMES'!$B:$AE,30,FALSE)) &gt; 0, +VLOOKUP(VLOOKUP(C747,'STYLE NAMES'!$B:$AE,30,FALSE),'CATEGORY ID'!K:M,2,FALSE),""),"")</f>
        <v/>
      </c>
      <c r="BM747" s="101">
        <v>204</v>
      </c>
      <c r="BR747" s="101" t="str" cm="1">
        <f t="array" ref="BR747">IF(C747&gt;0,_xlfn.TEXTJOIN(";", TRUE,_xlfn.UNIQUE(_xlfn._xlws.FILTER(BF747:BQ747,(BF747:BQ747&gt;0)),TRUE,FALSE)),"")&amp;";"&amp;BS747</f>
        <v>30;4;113;103;204;</v>
      </c>
      <c r="BU747" s="106">
        <f>IF(C747&gt;0,+VLOOKUP($C747,'STYLE NAMES'!$B:$AC,26,FALSE),"")</f>
        <v>99.9</v>
      </c>
      <c r="BV747" s="106">
        <f>IF(C747&gt;0,+VLOOKUP($C747,'STYLE NAMES'!$B:$AC,27,FALSE),"")</f>
        <v>5490</v>
      </c>
      <c r="BW747" s="106">
        <f>IF(C747&gt;0,+VLOOKUP($C747,'STYLE NAMES'!$B:$AC,28,FALSE),"")</f>
        <v>114.88499999999999</v>
      </c>
      <c r="BY747"/>
      <c r="BZ747" s="101">
        <v>3</v>
      </c>
      <c r="CA747" s="137">
        <f t="shared" si="50"/>
        <v>1</v>
      </c>
      <c r="CB747" s="137">
        <f>+VLOOKUP(C747,'[2]STYLES &amp; MODELS MATRIX'!$A:$G,7,FALSE)</f>
        <v>0</v>
      </c>
      <c r="CC747" s="137" t="str">
        <f>+VLOOKUP(C747,'[1]STYLES &amp; SIZE CHARTS'!$A:$H,8,FALSE)</f>
        <v>JB-GL1</v>
      </c>
      <c r="CD747" s="137">
        <v>1</v>
      </c>
      <c r="CE747" s="205"/>
      <c r="CF747" s="141"/>
    </row>
    <row r="748" spans="1:84" s="101" customFormat="1" ht="12" customHeight="1" x14ac:dyDescent="0.2">
      <c r="A748" s="102">
        <f t="shared" si="48"/>
        <v>8683711008002</v>
      </c>
      <c r="B748" s="101" t="s">
        <v>985</v>
      </c>
      <c r="C748" s="101" t="s">
        <v>1865</v>
      </c>
      <c r="D748" s="101" t="s">
        <v>1902</v>
      </c>
      <c r="E748" s="203" t="s">
        <v>2458</v>
      </c>
      <c r="F748" s="101" t="s">
        <v>2353</v>
      </c>
      <c r="G748" s="101" t="str">
        <f>IF(C748&gt;0,+VLOOKUP($C748,'STYLE NAMES'!$B:$AC,4,FALSE),"")</f>
        <v>RIDER</v>
      </c>
      <c r="H748" s="101" t="str">
        <f>IF(C748&gt;0,+VLOOKUP($C748,'STYLE NAMES'!$B:$AC,5,FALSE),"")</f>
        <v>JUNIOR</v>
      </c>
      <c r="I748" s="101" t="str">
        <f>IF(C748&gt;0,+VLOOKUP($C748,'STYLE NAMES'!$B:$AC,6,FALSE),"")</f>
        <v>BOTTOMS</v>
      </c>
      <c r="J748" s="101" t="str">
        <f>IF(C748&gt;0,+VLOOKUP($C748,'STYLE NAMES'!$B:$AC,7,FALSE),"")</f>
        <v>KIDS GIRL</v>
      </c>
      <c r="K748" s="101" t="str">
        <f>IF(C748&gt;0,+VLOOKUP($C748,'STYLE NAMES'!$B:$AC,8,FALSE),"")</f>
        <v>LEGGINGS</v>
      </c>
      <c r="L748" s="101" t="str">
        <f>IF(E748&gt;0,+VLOOKUP($E748,'CODE GENERATOR'!$D:$T,3,FALSE),"")</f>
        <v>A</v>
      </c>
      <c r="M748" s="101" t="str">
        <f>IF(E748&gt;0,+VLOOKUP($E748,'CODE GENERATOR'!$D:$T,4,FALSE),"")</f>
        <v>TECH JERSEY</v>
      </c>
      <c r="N748" s="101" t="str">
        <f>IF(E748&gt;0,+VLOOKUP($E748,'CODE GENERATOR'!$D:$T,6,FALSE),"")</f>
        <v>NAVY</v>
      </c>
      <c r="O748" s="101" t="str">
        <f>IF(E748&gt;0,+VLOOKUP($E748,'CODE GENERATOR'!$D:$T,7,FALSE),"")</f>
        <v>NAVY</v>
      </c>
      <c r="P748" s="101" t="str">
        <f t="shared" si="49"/>
        <v>NAVY</v>
      </c>
      <c r="Q748" s="104" t="str">
        <f>IF(E748&gt;0,+VLOOKUP($E748,'CODE GENERATOR'!$D:$T,11,FALSE),"")</f>
        <v>R.BOTKG_LGN0070</v>
      </c>
      <c r="R748" s="104" t="str">
        <f>IF(E748&gt;0,+VLOOKUP($E748,'CODE GENERATOR'!$D:$T,12,FALSE),"")</f>
        <v>TJR0028NAVNAV</v>
      </c>
      <c r="S748" s="104" t="str">
        <f>IF(E748&gt;0,+VLOOKUP($E748,'CODE GENERATOR'!$D:$T,13,FALSE),"")</f>
        <v>R.BOTKG_LGN0070_TJR0028NAVNAV</v>
      </c>
      <c r="T748" s="104" t="str">
        <f t="shared" si="47"/>
        <v>R.BOTKG_LGN0070_TJR0028NAVNAV_8-9 Y</v>
      </c>
      <c r="U748" s="105">
        <v>8683711008002</v>
      </c>
      <c r="V748" s="107" t="str" cm="1">
        <f t="array" ref="V748">_xlfn.TEXTJOIN(";", TRUE, _xlfn.UNIQUE(_xlfn._xlws.FILTER(P$3:P$10029, C$3:C$10029=C748)))</f>
        <v>BLACK;NAVY;TAUPE</v>
      </c>
      <c r="W748" s="107" t="str" cm="1">
        <f t="array" ref="W748">_xlfn.TEXTJOIN(";", TRUE, _xlfn.UNIQUE(_xlfn._xlws.FILTER(F$3:F$10029, C$3:C$10029=C748)))</f>
        <v>8-9 Y;10-11 Y;12-13 Y</v>
      </c>
      <c r="X748" s="101" t="str">
        <f>IF(E748&gt;0,+VLOOKUP($E748,'CODE GENERATOR'!$D:$AC,19,FALSE),0)</f>
        <v>CavalierSanmarco_27.01.2026_0386</v>
      </c>
      <c r="Y748" s="101" t="str">
        <f>IF(E748&gt;0,+VLOOKUP($E748,'CODE GENERATOR'!$D:$AC,20,FALSE),0)</f>
        <v>CavalierSanmarco_27.01.2026_0387</v>
      </c>
      <c r="Z748" s="101" t="str">
        <f>IF(E748&gt;0,+VLOOKUP($E748,'CODE GENERATOR'!$D:$AC,21,FALSE),0)</f>
        <v/>
      </c>
      <c r="AA748" s="101" t="str">
        <f>IF(E748&gt;0,+VLOOKUP($E748,'CODE GENERATOR'!$D:$AC,22,FALSE),0)</f>
        <v/>
      </c>
      <c r="AB748" s="101" t="str">
        <f>IF(E748&gt;0,+VLOOKUP($E748,'CODE GENERATOR'!$D:$AC,23,FALSE),0)</f>
        <v/>
      </c>
      <c r="AC748" s="101" t="str">
        <f>IF(E748&gt;0,+VLOOKUP($E748,'CODE GENERATOR'!$D:$AC,24,FALSE),0)</f>
        <v/>
      </c>
      <c r="AD748" s="101" t="str">
        <f>IF(E748&gt;0,+VLOOKUP($E748,'CODE GENERATOR'!$D:$AC,25,FALSE),0)</f>
        <v/>
      </c>
      <c r="AE748" s="101" t="str">
        <f>IF(E748&gt;0,+VLOOKUP($E748,'CODE GENERATOR'!$D:$AC,26,FALSE),0)</f>
        <v/>
      </c>
      <c r="AF748" s="149" t="str">
        <f>IF($C748&gt;0,$C748&amp;" "&amp;$P748&amp;" "&amp;+VLOOKUP($C748,'STYLE NAMES'!$B:$AC,10,FALSE),"""")</f>
        <v>LUNA NAVY GIRL'S FULL GRIP PRO LEGGINGS</v>
      </c>
      <c r="AG748" s="101" t="str">
        <f>"Enjoy our "&amp;(AF748)&amp;"; "&amp;IF(C748&gt;0,+VLOOKUP($C748,'STYLE NAMES'!$B:$AC,11,FALSE),"")</f>
        <v>Enjoy our LUNA NAVY GIRL'S FULL GRIP PRO LEGGINGS; MADE IN ITALY WITH PREMIUM ITALIAN FABRICS
Professional leggings in lurex microfibre, perfect wearability for all day activities. Side pockets and full grip applied for the best comfort.</v>
      </c>
      <c r="AH748" s="101" t="str">
        <f>IF(C748&gt;0,+VLOOKUP($C748,'STYLE NAMES'!$B:$AC,12,FALSE),"")</f>
        <v>*Italian Premium fabric
*Extra-soft and comfortable technical jersey
*4-way stretch fabric
*Breathable and Quick Dry
*Wrinkle-free and Easy Care
*Full Grip
Composition:
74% Micro PA /  26% Elasthane</v>
      </c>
      <c r="AI748" s="101" t="str">
        <f>IF(C748&gt;0,+VLOOKUP($C748,'STYLE NAMES'!$B:$AC,13,FALSE),"")</f>
        <v>Machine Wash at 30°C
Mild process
Iron at low temperature
Iron from REVERSE
Do NOT iron on logos or prints
Do not bleach
Do NOT Tumble Dry</v>
      </c>
      <c r="AJ748" s="149" t="str">
        <f>IF($C748&gt;0,$C748&amp;" "&amp;$P748&amp;" "&amp;+VLOOKUP($C748,'STYLE NAMES'!$B:$AC,14,FALSE),"""")</f>
        <v>LUNA NAVY KIZ ÇOCUK FULL GRIP PRO BİNİCİ TAYTI</v>
      </c>
      <c r="AK748" s="149" t="str">
        <f>"Cavalier SanMarco tarafından tasarlanan "&amp;(AJ748)&amp;"; "&amp;IF(C748&gt;0,+VLOOKUP($C748,'STYLE NAMES'!$B:$AC,15,FALSE),"")</f>
        <v>Cavalier SanMarco tarafından tasarlanan LUNA NAVY KIZ ÇOCUK FULL GRIP PRO BİNİCİ TAYTI; EN İYİ KALİTE İTALYAN KUMAŞLAR İLE İTALYA'DA ÜRETİLMİŞTİR
Dört yöne esneyen mikrofiberden profesyonel tayt, tüm gün aktivitelerinde mükemmel giyilebilirlik sunar. En iyi konfor için yan cepler ve full grip detayları uygulanmıştır.</v>
      </c>
      <c r="AL748" s="149" t="str">
        <f>IF(C748&gt;0,+VLOOKUP($C748,'STYLE NAMES'!$B:$AC,16,FALSE),"")</f>
        <v>*İtalyan Premium kumaş
*Ekstra yumuşak ve konforlu teknik jarse
*4 yönlü esneme özelliği
*Nefes alabilir ve hızlı kurur
*Kırışmaz ve kolay bakım
*Full Grip
Bileşimi:
%72 Mikro PA / %28 Elastan</v>
      </c>
      <c r="AM748" s="149" t="str">
        <f>IF(C748&gt;0,+VLOOKUP($C748,'STYLE NAMES'!$B:$AC,17,FALSE),"")</f>
        <v>Makinede 30°C' de Yıkayın
Hassas Yıkama
Ilık ütü yapın
Tersten ütüleyin
Logo ve baskıları ÜTÜLEMEYİN
Çamaşır suyu kullanmayın
Kurutma Makinesinde Kurutmayın</v>
      </c>
      <c r="AN748" s="149" t="str">
        <f>IF($C748&gt;0,$C748&amp;" "&amp;$P748&amp;" "&amp;+VLOOKUP($C748,'STYLE NAMES'!$B:$AC,18,FALSE),"""")</f>
        <v>LUNA NAVY LEGGINGS FULL GRIP PRO DA RAGAZZA</v>
      </c>
      <c r="AO748" s="101" t="str">
        <f>"Disegnato da Cavalier SanMarco "&amp;(AN748)&amp;"; "&amp;IF(C748&gt;0,+VLOOKUP($C748,'STYLE NAMES'!$B:$AC,19,FALSE),"")</f>
        <v>Disegnato da Cavalier SanMarco LUNA NAVY LEGGINGS FULL GRIP PRO DA RAGAZZA; PRODOTTO IN ITALIA CON TESSUTI ITALIANI DI ALTA QUALITÀ
Leggings realizzato in microfibra super elastico che garantisce perfetta vestibilità e durabilità nel tempo. Tasche al fianco e full grip applicato per il massimo comfort</v>
      </c>
      <c r="AP748" s="101" t="str">
        <f>IF(C748&gt;0,+VLOOKUP($C748,'STYLE NAMES'!$B:$AC,20,FALSE),"")</f>
        <v>*Tessuto premium italiano
*Jersey tecnico extra morbido e confortevole
*Tessuto elasticizzato in 4 direzioni
*Traspirante e ad asciugatura rapida
*Antipiega e facile da curare
*Full Grip
Composizione:
74% Micro PA / 26% Elastan</v>
      </c>
      <c r="AQ748" s="101" t="str">
        <f>IF(C748&gt;0,+VLOOKUP($C748,'STYLE NAMES'!$B:$AC,21,FALSE),"")</f>
        <v>Lavare in lavatrice a 30°C Ciclo delicato 
Stirare a bassa temperatura
Stirare al rovescio 
Non stirare su loghi o stampe 
Non candeggiare 
Non asciugare in asciugatrice</v>
      </c>
      <c r="AR748" s="101">
        <f>IF(D748&gt;0,+VLOOKUP($C748,'STYLE NAMES'!$B:$AC,22,FALSE),"")</f>
        <v>0</v>
      </c>
      <c r="AS748" s="101">
        <f>IF(E748&gt;0,+VLOOKUP($C748,'STYLE NAMES'!$B:$AC,23,FALSE),"")</f>
        <v>0</v>
      </c>
      <c r="AT748" s="101">
        <f>IF(F748&gt;0,+VLOOKUP($C748,'STYLE NAMES'!$B:$AC,24,FALSE),"")</f>
        <v>0</v>
      </c>
      <c r="AU748" s="101">
        <f>IF(G748&gt;0,+VLOOKUP($C748,'STYLE NAMES'!$B:$AC,25,FALSE),"")</f>
        <v>0</v>
      </c>
      <c r="AV748" s="101">
        <f>+VLOOKUP($S748,'CODE GENERATOR'!$P:$AM,15,FALSE)</f>
        <v>0</v>
      </c>
      <c r="AW748" s="101">
        <f>+VLOOKUP($S748,'CODE GENERATOR'!$P:$AM,16,FALSE)</f>
        <v>0</v>
      </c>
      <c r="AX748" s="101">
        <f>+VLOOKUP($S748,'CODE GENERATOR'!$P:$AM,17,FALSE)</f>
        <v>0</v>
      </c>
      <c r="AY748" s="101">
        <f>+VLOOKUP($S748,'CODE GENERATOR'!$P:$AM,18,FALSE)</f>
        <v>0</v>
      </c>
      <c r="AZ748" s="101">
        <f>+VLOOKUP($S748,'CODE GENERATOR'!$P:$AM,19,FALSE)</f>
        <v>0</v>
      </c>
      <c r="BA748" s="101">
        <f>+VLOOKUP($S748,'CODE GENERATOR'!$P:$AM,20,FALSE)</f>
        <v>0</v>
      </c>
      <c r="BB748" s="101">
        <f>+VLOOKUP($S748,'CODE GENERATOR'!$P:$AM,21,FALSE)</f>
        <v>0</v>
      </c>
      <c r="BC748" s="101">
        <f>+VLOOKUP($S748,'CODE GENERATOR'!$P:$AM,22,FALSE)</f>
        <v>0</v>
      </c>
      <c r="BD748" s="101">
        <f>+VLOOKUP($S748,'CODE GENERATOR'!$P:$AM,23,FALSE)</f>
        <v>0</v>
      </c>
      <c r="BE748" s="101">
        <f>+VLOOKUP($S748,'CODE GENERATOR'!$P:$AM,24,FALSE)</f>
        <v>0</v>
      </c>
      <c r="BF748" s="101">
        <f>IF(C748&gt;0,+VLOOKUP(G748,'CATEGORY ID'!$A$1:$L$118,3,FALSE),"")</f>
        <v>30</v>
      </c>
      <c r="BG748" s="101">
        <f>IF(C748&gt;0,+VLOOKUP(H748,'CATEGORY ID'!$D$1:$L$118,3,FALSE),"")</f>
        <v>4</v>
      </c>
      <c r="BH748" s="101">
        <f>IF(C748&gt;0,+VLOOKUP((+H748&amp;I748),'CATEGORY ID'!$H$1:$I$121,2,FALSE),"")</f>
        <v>113</v>
      </c>
      <c r="BJ748" s="101">
        <f>IF(C748&gt;0,IF(COUNTIF('CATEGORY ID'!$K$1:$K$121,+H748&amp;K748) &gt; 0, +VLOOKUP(+H748&amp;K748,'CATEGORY ID'!$K$1:$L$121,2,FALSE),""),"")</f>
        <v>103</v>
      </c>
      <c r="BK748" s="101" t="str">
        <f>IF(C748&gt;0,IF(COUNTIF('CATEGORY ID'!$K$124:$K$165, +VLOOKUP(C748,'STYLE NAMES'!$B:$AE,30,FALSE)) &gt; 0, +VLOOKUP(VLOOKUP(C748,'STYLE NAMES'!$B:$AE,30,FALSE),'CATEGORY ID'!K:M,2,FALSE),""),"")</f>
        <v/>
      </c>
      <c r="BM748" s="101">
        <v>204</v>
      </c>
      <c r="BR748" s="101" t="str" cm="1">
        <f t="array" ref="BR748">IF(C748&gt;0,_xlfn.TEXTJOIN(";", TRUE,_xlfn.UNIQUE(_xlfn._xlws.FILTER(BF748:BQ748,(BF748:BQ748&gt;0)),TRUE,FALSE)),"")&amp;";"&amp;BS748</f>
        <v>30;4;113;103;204;</v>
      </c>
      <c r="BU748" s="106">
        <f>IF(C748&gt;0,+VLOOKUP($C748,'STYLE NAMES'!$B:$AC,26,FALSE),"")</f>
        <v>99.9</v>
      </c>
      <c r="BV748" s="106">
        <f>IF(C748&gt;0,+VLOOKUP($C748,'STYLE NAMES'!$B:$AC,27,FALSE),"")</f>
        <v>5490</v>
      </c>
      <c r="BW748" s="106">
        <f>IF(C748&gt;0,+VLOOKUP($C748,'STYLE NAMES'!$B:$AC,28,FALSE),"")</f>
        <v>114.88499999999999</v>
      </c>
      <c r="BY748"/>
      <c r="BZ748" s="101">
        <v>6</v>
      </c>
      <c r="CA748" s="137">
        <f t="shared" si="50"/>
        <v>1</v>
      </c>
      <c r="CB748" s="137">
        <f>+VLOOKUP(C748,'[2]STYLES &amp; MODELS MATRIX'!$A:$G,7,FALSE)</f>
        <v>0</v>
      </c>
      <c r="CC748" s="137" t="str">
        <f>+VLOOKUP(C748,'[1]STYLES &amp; SIZE CHARTS'!$A:$H,8,FALSE)</f>
        <v>JB-GL1</v>
      </c>
      <c r="CD748" s="137">
        <v>1</v>
      </c>
      <c r="CE748" s="205"/>
      <c r="CF748" s="141"/>
    </row>
    <row r="749" spans="1:84" s="101" customFormat="1" ht="12" customHeight="1" x14ac:dyDescent="0.2">
      <c r="A749" s="102">
        <f t="shared" si="48"/>
        <v>8683711008019</v>
      </c>
      <c r="B749" s="101" t="s">
        <v>985</v>
      </c>
      <c r="C749" s="101" t="s">
        <v>1865</v>
      </c>
      <c r="D749" s="101" t="s">
        <v>1902</v>
      </c>
      <c r="E749" s="203" t="s">
        <v>2458</v>
      </c>
      <c r="F749" s="101" t="s">
        <v>2354</v>
      </c>
      <c r="G749" s="101" t="str">
        <f>IF(C749&gt;0,+VLOOKUP($C749,'STYLE NAMES'!$B:$AC,4,FALSE),"")</f>
        <v>RIDER</v>
      </c>
      <c r="H749" s="101" t="str">
        <f>IF(C749&gt;0,+VLOOKUP($C749,'STYLE NAMES'!$B:$AC,5,FALSE),"")</f>
        <v>JUNIOR</v>
      </c>
      <c r="I749" s="101" t="str">
        <f>IF(C749&gt;0,+VLOOKUP($C749,'STYLE NAMES'!$B:$AC,6,FALSE),"")</f>
        <v>BOTTOMS</v>
      </c>
      <c r="J749" s="101" t="str">
        <f>IF(C749&gt;0,+VLOOKUP($C749,'STYLE NAMES'!$B:$AC,7,FALSE),"")</f>
        <v>KIDS GIRL</v>
      </c>
      <c r="K749" s="101" t="str">
        <f>IF(C749&gt;0,+VLOOKUP($C749,'STYLE NAMES'!$B:$AC,8,FALSE),"")</f>
        <v>LEGGINGS</v>
      </c>
      <c r="L749" s="101" t="str">
        <f>IF(E749&gt;0,+VLOOKUP($E749,'CODE GENERATOR'!$D:$T,3,FALSE),"")</f>
        <v>A</v>
      </c>
      <c r="M749" s="101" t="str">
        <f>IF(E749&gt;0,+VLOOKUP($E749,'CODE GENERATOR'!$D:$T,4,FALSE),"")</f>
        <v>TECH JERSEY</v>
      </c>
      <c r="N749" s="101" t="str">
        <f>IF(E749&gt;0,+VLOOKUP($E749,'CODE GENERATOR'!$D:$T,6,FALSE),"")</f>
        <v>NAVY</v>
      </c>
      <c r="O749" s="101" t="str">
        <f>IF(E749&gt;0,+VLOOKUP($E749,'CODE GENERATOR'!$D:$T,7,FALSE),"")</f>
        <v>NAVY</v>
      </c>
      <c r="P749" s="101" t="str">
        <f t="shared" si="49"/>
        <v>NAVY</v>
      </c>
      <c r="Q749" s="104" t="str">
        <f>IF(E749&gt;0,+VLOOKUP($E749,'CODE GENERATOR'!$D:$T,11,FALSE),"")</f>
        <v>R.BOTKG_LGN0070</v>
      </c>
      <c r="R749" s="104" t="str">
        <f>IF(E749&gt;0,+VLOOKUP($E749,'CODE GENERATOR'!$D:$T,12,FALSE),"")</f>
        <v>TJR0028NAVNAV</v>
      </c>
      <c r="S749" s="104" t="str">
        <f>IF(E749&gt;0,+VLOOKUP($E749,'CODE GENERATOR'!$D:$T,13,FALSE),"")</f>
        <v>R.BOTKG_LGN0070_TJR0028NAVNAV</v>
      </c>
      <c r="T749" s="104" t="str">
        <f t="shared" si="47"/>
        <v>R.BOTKG_LGN0070_TJR0028NAVNAV_10-11 Y</v>
      </c>
      <c r="U749" s="105">
        <v>8683711008019</v>
      </c>
      <c r="V749" s="107" t="str" cm="1">
        <f t="array" ref="V749">_xlfn.TEXTJOIN(";", TRUE, _xlfn.UNIQUE(_xlfn._xlws.FILTER(P$3:P$10029, C$3:C$10029=C749)))</f>
        <v>BLACK;NAVY;TAUPE</v>
      </c>
      <c r="W749" s="107" t="str" cm="1">
        <f t="array" ref="W749">_xlfn.TEXTJOIN(";", TRUE, _xlfn.UNIQUE(_xlfn._xlws.FILTER(F$3:F$10029, C$3:C$10029=C749)))</f>
        <v>8-9 Y;10-11 Y;12-13 Y</v>
      </c>
      <c r="X749" s="101" t="str">
        <f>IF(E749&gt;0,+VLOOKUP($E749,'CODE GENERATOR'!$D:$AC,19,FALSE),0)</f>
        <v>CavalierSanmarco_27.01.2026_0386</v>
      </c>
      <c r="Y749" s="101" t="str">
        <f>IF(E749&gt;0,+VLOOKUP($E749,'CODE GENERATOR'!$D:$AC,20,FALSE),0)</f>
        <v>CavalierSanmarco_27.01.2026_0387</v>
      </c>
      <c r="Z749" s="101" t="str">
        <f>IF(E749&gt;0,+VLOOKUP($E749,'CODE GENERATOR'!$D:$AC,21,FALSE),0)</f>
        <v/>
      </c>
      <c r="AA749" s="101" t="str">
        <f>IF(E749&gt;0,+VLOOKUP($E749,'CODE GENERATOR'!$D:$AC,22,FALSE),0)</f>
        <v/>
      </c>
      <c r="AB749" s="101" t="str">
        <f>IF(E749&gt;0,+VLOOKUP($E749,'CODE GENERATOR'!$D:$AC,23,FALSE),0)</f>
        <v/>
      </c>
      <c r="AC749" s="101" t="str">
        <f>IF(E749&gt;0,+VLOOKUP($E749,'CODE GENERATOR'!$D:$AC,24,FALSE),0)</f>
        <v/>
      </c>
      <c r="AD749" s="101" t="str">
        <f>IF(E749&gt;0,+VLOOKUP($E749,'CODE GENERATOR'!$D:$AC,25,FALSE),0)</f>
        <v/>
      </c>
      <c r="AE749" s="101" t="str">
        <f>IF(E749&gt;0,+VLOOKUP($E749,'CODE GENERATOR'!$D:$AC,26,FALSE),0)</f>
        <v/>
      </c>
      <c r="AF749" s="149" t="str">
        <f>IF($C749&gt;0,$C749&amp;" "&amp;$P749&amp;" "&amp;+VLOOKUP($C749,'STYLE NAMES'!$B:$AC,10,FALSE),"""")</f>
        <v>LUNA NAVY GIRL'S FULL GRIP PRO LEGGINGS</v>
      </c>
      <c r="AG749" s="101" t="str">
        <f>"Enjoy our "&amp;(AF749)&amp;"; "&amp;IF(C749&gt;0,+VLOOKUP($C749,'STYLE NAMES'!$B:$AC,11,FALSE),"")</f>
        <v>Enjoy our LUNA NAVY GIRL'S FULL GRIP PRO LEGGINGS; MADE IN ITALY WITH PREMIUM ITALIAN FABRICS
Professional leggings in lurex microfibre, perfect wearability for all day activities. Side pockets and full grip applied for the best comfort.</v>
      </c>
      <c r="AH749" s="101" t="str">
        <f>IF(C749&gt;0,+VLOOKUP($C749,'STYLE NAMES'!$B:$AC,12,FALSE),"")</f>
        <v>*Italian Premium fabric
*Extra-soft and comfortable technical jersey
*4-way stretch fabric
*Breathable and Quick Dry
*Wrinkle-free and Easy Care
*Full Grip
Composition:
74% Micro PA /  26% Elasthane</v>
      </c>
      <c r="AI749" s="101" t="str">
        <f>IF(C749&gt;0,+VLOOKUP($C749,'STYLE NAMES'!$B:$AC,13,FALSE),"")</f>
        <v>Machine Wash at 30°C
Mild process
Iron at low temperature
Iron from REVERSE
Do NOT iron on logos or prints
Do not bleach
Do NOT Tumble Dry</v>
      </c>
      <c r="AJ749" s="149" t="str">
        <f>IF($C749&gt;0,$C749&amp;" "&amp;$P749&amp;" "&amp;+VLOOKUP($C749,'STYLE NAMES'!$B:$AC,14,FALSE),"""")</f>
        <v>LUNA NAVY KIZ ÇOCUK FULL GRIP PRO BİNİCİ TAYTI</v>
      </c>
      <c r="AK749" s="149" t="str">
        <f>"Cavalier SanMarco tarafından tasarlanan "&amp;(AJ749)&amp;"; "&amp;IF(C749&gt;0,+VLOOKUP($C749,'STYLE NAMES'!$B:$AC,15,FALSE),"")</f>
        <v>Cavalier SanMarco tarafından tasarlanan LUNA NAVY KIZ ÇOCUK FULL GRIP PRO BİNİCİ TAYTI; EN İYİ KALİTE İTALYAN KUMAŞLAR İLE İTALYA'DA ÜRETİLMİŞTİR
Dört yöne esneyen mikrofiberden profesyonel tayt, tüm gün aktivitelerinde mükemmel giyilebilirlik sunar. En iyi konfor için yan cepler ve full grip detayları uygulanmıştır.</v>
      </c>
      <c r="AL749" s="149" t="str">
        <f>IF(C749&gt;0,+VLOOKUP($C749,'STYLE NAMES'!$B:$AC,16,FALSE),"")</f>
        <v>*İtalyan Premium kumaş
*Ekstra yumuşak ve konforlu teknik jarse
*4 yönlü esneme özelliği
*Nefes alabilir ve hızlı kurur
*Kırışmaz ve kolay bakım
*Full Grip
Bileşimi:
%72 Mikro PA / %28 Elastan</v>
      </c>
      <c r="AM749" s="149" t="str">
        <f>IF(C749&gt;0,+VLOOKUP($C749,'STYLE NAMES'!$B:$AC,17,FALSE),"")</f>
        <v>Makinede 30°C' de Yıkayın
Hassas Yıkama
Ilık ütü yapın
Tersten ütüleyin
Logo ve baskıları ÜTÜLEMEYİN
Çamaşır suyu kullanmayın
Kurutma Makinesinde Kurutmayın</v>
      </c>
      <c r="AN749" s="149" t="str">
        <f>IF($C749&gt;0,$C749&amp;" "&amp;$P749&amp;" "&amp;+VLOOKUP($C749,'STYLE NAMES'!$B:$AC,18,FALSE),"""")</f>
        <v>LUNA NAVY LEGGINGS FULL GRIP PRO DA RAGAZZA</v>
      </c>
      <c r="AO749" s="101" t="str">
        <f>"Disegnato da Cavalier SanMarco "&amp;(AN749)&amp;"; "&amp;IF(C749&gt;0,+VLOOKUP($C749,'STYLE NAMES'!$B:$AC,19,FALSE),"")</f>
        <v>Disegnato da Cavalier SanMarco LUNA NAVY LEGGINGS FULL GRIP PRO DA RAGAZZA; PRODOTTO IN ITALIA CON TESSUTI ITALIANI DI ALTA QUALITÀ
Leggings realizzato in microfibra super elastico che garantisce perfetta vestibilità e durabilità nel tempo. Tasche al fianco e full grip applicato per il massimo comfort</v>
      </c>
      <c r="AP749" s="101" t="str">
        <f>IF(C749&gt;0,+VLOOKUP($C749,'STYLE NAMES'!$B:$AC,20,FALSE),"")</f>
        <v>*Tessuto premium italiano
*Jersey tecnico extra morbido e confortevole
*Tessuto elasticizzato in 4 direzioni
*Traspirante e ad asciugatura rapida
*Antipiega e facile da curare
*Full Grip
Composizione:
74% Micro PA / 26% Elastan</v>
      </c>
      <c r="AQ749" s="101" t="str">
        <f>IF(C749&gt;0,+VLOOKUP($C749,'STYLE NAMES'!$B:$AC,21,FALSE),"")</f>
        <v>Lavare in lavatrice a 30°C Ciclo delicato 
Stirare a bassa temperatura
Stirare al rovescio 
Non stirare su loghi o stampe 
Non candeggiare 
Non asciugare in asciugatrice</v>
      </c>
      <c r="AR749" s="101">
        <f>IF(D749&gt;0,+VLOOKUP($C749,'STYLE NAMES'!$B:$AC,22,FALSE),"")</f>
        <v>0</v>
      </c>
      <c r="AS749" s="101">
        <f>IF(E749&gt;0,+VLOOKUP($C749,'STYLE NAMES'!$B:$AC,23,FALSE),"")</f>
        <v>0</v>
      </c>
      <c r="AT749" s="101">
        <f>IF(F749&gt;0,+VLOOKUP($C749,'STYLE NAMES'!$B:$AC,24,FALSE),"")</f>
        <v>0</v>
      </c>
      <c r="AU749" s="101">
        <f>IF(G749&gt;0,+VLOOKUP($C749,'STYLE NAMES'!$B:$AC,25,FALSE),"")</f>
        <v>0</v>
      </c>
      <c r="AV749" s="101">
        <f>+VLOOKUP($S749,'CODE GENERATOR'!$P:$AM,15,FALSE)</f>
        <v>0</v>
      </c>
      <c r="AW749" s="101">
        <f>+VLOOKUP($S749,'CODE GENERATOR'!$P:$AM,16,FALSE)</f>
        <v>0</v>
      </c>
      <c r="AX749" s="101">
        <f>+VLOOKUP($S749,'CODE GENERATOR'!$P:$AM,17,FALSE)</f>
        <v>0</v>
      </c>
      <c r="AY749" s="101">
        <f>+VLOOKUP($S749,'CODE GENERATOR'!$P:$AM,18,FALSE)</f>
        <v>0</v>
      </c>
      <c r="AZ749" s="101">
        <f>+VLOOKUP($S749,'CODE GENERATOR'!$P:$AM,19,FALSE)</f>
        <v>0</v>
      </c>
      <c r="BA749" s="101">
        <f>+VLOOKUP($S749,'CODE GENERATOR'!$P:$AM,20,FALSE)</f>
        <v>0</v>
      </c>
      <c r="BB749" s="101">
        <f>+VLOOKUP($S749,'CODE GENERATOR'!$P:$AM,21,FALSE)</f>
        <v>0</v>
      </c>
      <c r="BC749" s="101">
        <f>+VLOOKUP($S749,'CODE GENERATOR'!$P:$AM,22,FALSE)</f>
        <v>0</v>
      </c>
      <c r="BD749" s="101">
        <f>+VLOOKUP($S749,'CODE GENERATOR'!$P:$AM,23,FALSE)</f>
        <v>0</v>
      </c>
      <c r="BE749" s="101">
        <f>+VLOOKUP($S749,'CODE GENERATOR'!$P:$AM,24,FALSE)</f>
        <v>0</v>
      </c>
      <c r="BF749" s="101">
        <f>IF(C749&gt;0,+VLOOKUP(G749,'CATEGORY ID'!$A$1:$L$118,3,FALSE),"")</f>
        <v>30</v>
      </c>
      <c r="BG749" s="101">
        <f>IF(C749&gt;0,+VLOOKUP(H749,'CATEGORY ID'!$D$1:$L$118,3,FALSE),"")</f>
        <v>4</v>
      </c>
      <c r="BH749" s="101">
        <f>IF(C749&gt;0,+VLOOKUP((+H749&amp;I749),'CATEGORY ID'!$H$1:$I$121,2,FALSE),"")</f>
        <v>113</v>
      </c>
      <c r="BJ749" s="101">
        <f>IF(C749&gt;0,IF(COUNTIF('CATEGORY ID'!$K$1:$K$121,+H749&amp;K749) &gt; 0, +VLOOKUP(+H749&amp;K749,'CATEGORY ID'!$K$1:$L$121,2,FALSE),""),"")</f>
        <v>103</v>
      </c>
      <c r="BK749" s="101" t="str">
        <f>IF(C749&gt;0,IF(COUNTIF('CATEGORY ID'!$K$124:$K$165, +VLOOKUP(C749,'STYLE NAMES'!$B:$AE,30,FALSE)) &gt; 0, +VLOOKUP(VLOOKUP(C749,'STYLE NAMES'!$B:$AE,30,FALSE),'CATEGORY ID'!K:M,2,FALSE),""),"")</f>
        <v/>
      </c>
      <c r="BM749" s="101">
        <v>204</v>
      </c>
      <c r="BR749" s="101" t="str" cm="1">
        <f t="array" ref="BR749">IF(C749&gt;0,_xlfn.TEXTJOIN(";", TRUE,_xlfn.UNIQUE(_xlfn._xlws.FILTER(BF749:BQ749,(BF749:BQ749&gt;0)),TRUE,FALSE)),"")&amp;";"&amp;BS749</f>
        <v>30;4;113;103;204;</v>
      </c>
      <c r="BU749" s="106">
        <f>IF(C749&gt;0,+VLOOKUP($C749,'STYLE NAMES'!$B:$AC,26,FALSE),"")</f>
        <v>99.9</v>
      </c>
      <c r="BV749" s="106">
        <f>IF(C749&gt;0,+VLOOKUP($C749,'STYLE NAMES'!$B:$AC,27,FALSE),"")</f>
        <v>5490</v>
      </c>
      <c r="BW749" s="106">
        <f>IF(C749&gt;0,+VLOOKUP($C749,'STYLE NAMES'!$B:$AC,28,FALSE),"")</f>
        <v>114.88499999999999</v>
      </c>
      <c r="BY749"/>
      <c r="BZ749" s="101">
        <v>4</v>
      </c>
      <c r="CA749" s="137">
        <f t="shared" si="50"/>
        <v>1</v>
      </c>
      <c r="CB749" s="137">
        <f>+VLOOKUP(C749,'[2]STYLES &amp; MODELS MATRIX'!$A:$G,7,FALSE)</f>
        <v>0</v>
      </c>
      <c r="CC749" s="137" t="str">
        <f>+VLOOKUP(C749,'[1]STYLES &amp; SIZE CHARTS'!$A:$H,8,FALSE)</f>
        <v>JB-GL1</v>
      </c>
      <c r="CD749" s="137">
        <v>1</v>
      </c>
      <c r="CE749" s="205"/>
      <c r="CF749" s="141"/>
    </row>
    <row r="750" spans="1:84" s="101" customFormat="1" ht="12" customHeight="1" x14ac:dyDescent="0.2">
      <c r="A750" s="102">
        <f t="shared" si="48"/>
        <v>8683711008026</v>
      </c>
      <c r="B750" s="101" t="s">
        <v>985</v>
      </c>
      <c r="C750" s="101" t="s">
        <v>1865</v>
      </c>
      <c r="D750" s="101" t="s">
        <v>1902</v>
      </c>
      <c r="E750" s="203" t="s">
        <v>2458</v>
      </c>
      <c r="F750" s="101" t="s">
        <v>2355</v>
      </c>
      <c r="G750" s="101" t="str">
        <f>IF(C750&gt;0,+VLOOKUP($C750,'STYLE NAMES'!$B:$AC,4,FALSE),"")</f>
        <v>RIDER</v>
      </c>
      <c r="H750" s="101" t="str">
        <f>IF(C750&gt;0,+VLOOKUP($C750,'STYLE NAMES'!$B:$AC,5,FALSE),"")</f>
        <v>JUNIOR</v>
      </c>
      <c r="I750" s="101" t="str">
        <f>IF(C750&gt;0,+VLOOKUP($C750,'STYLE NAMES'!$B:$AC,6,FALSE),"")</f>
        <v>BOTTOMS</v>
      </c>
      <c r="J750" s="101" t="str">
        <f>IF(C750&gt;0,+VLOOKUP($C750,'STYLE NAMES'!$B:$AC,7,FALSE),"")</f>
        <v>KIDS GIRL</v>
      </c>
      <c r="K750" s="101" t="str">
        <f>IF(C750&gt;0,+VLOOKUP($C750,'STYLE NAMES'!$B:$AC,8,FALSE),"")</f>
        <v>LEGGINGS</v>
      </c>
      <c r="L750" s="101" t="str">
        <f>IF(E750&gt;0,+VLOOKUP($E750,'CODE GENERATOR'!$D:$T,3,FALSE),"")</f>
        <v>A</v>
      </c>
      <c r="M750" s="101" t="str">
        <f>IF(E750&gt;0,+VLOOKUP($E750,'CODE GENERATOR'!$D:$T,4,FALSE),"")</f>
        <v>TECH JERSEY</v>
      </c>
      <c r="N750" s="101" t="str">
        <f>IF(E750&gt;0,+VLOOKUP($E750,'CODE GENERATOR'!$D:$T,6,FALSE),"")</f>
        <v>NAVY</v>
      </c>
      <c r="O750" s="101" t="str">
        <f>IF(E750&gt;0,+VLOOKUP($E750,'CODE GENERATOR'!$D:$T,7,FALSE),"")</f>
        <v>NAVY</v>
      </c>
      <c r="P750" s="101" t="str">
        <f t="shared" si="49"/>
        <v>NAVY</v>
      </c>
      <c r="Q750" s="104" t="str">
        <f>IF(E750&gt;0,+VLOOKUP($E750,'CODE GENERATOR'!$D:$T,11,FALSE),"")</f>
        <v>R.BOTKG_LGN0070</v>
      </c>
      <c r="R750" s="104" t="str">
        <f>IF(E750&gt;0,+VLOOKUP($E750,'CODE GENERATOR'!$D:$T,12,FALSE),"")</f>
        <v>TJR0028NAVNAV</v>
      </c>
      <c r="S750" s="104" t="str">
        <f>IF(E750&gt;0,+VLOOKUP($E750,'CODE GENERATOR'!$D:$T,13,FALSE),"")</f>
        <v>R.BOTKG_LGN0070_TJR0028NAVNAV</v>
      </c>
      <c r="T750" s="104" t="str">
        <f t="shared" si="47"/>
        <v>R.BOTKG_LGN0070_TJR0028NAVNAV_12-13 Y</v>
      </c>
      <c r="U750" s="105">
        <v>8683711008026</v>
      </c>
      <c r="V750" s="107" t="str" cm="1">
        <f t="array" ref="V750">_xlfn.TEXTJOIN(";", TRUE, _xlfn.UNIQUE(_xlfn._xlws.FILTER(P$3:P$10029, C$3:C$10029=C750)))</f>
        <v>BLACK;NAVY;TAUPE</v>
      </c>
      <c r="W750" s="107" t="str" cm="1">
        <f t="array" ref="W750">_xlfn.TEXTJOIN(";", TRUE, _xlfn.UNIQUE(_xlfn._xlws.FILTER(F$3:F$10029, C$3:C$10029=C750)))</f>
        <v>8-9 Y;10-11 Y;12-13 Y</v>
      </c>
      <c r="X750" s="101" t="str">
        <f>IF(E750&gt;0,+VLOOKUP($E750,'CODE GENERATOR'!$D:$AC,19,FALSE),0)</f>
        <v>CavalierSanmarco_27.01.2026_0386</v>
      </c>
      <c r="Y750" s="101" t="str">
        <f>IF(E750&gt;0,+VLOOKUP($E750,'CODE GENERATOR'!$D:$AC,20,FALSE),0)</f>
        <v>CavalierSanmarco_27.01.2026_0387</v>
      </c>
      <c r="Z750" s="101" t="str">
        <f>IF(E750&gt;0,+VLOOKUP($E750,'CODE GENERATOR'!$D:$AC,21,FALSE),0)</f>
        <v/>
      </c>
      <c r="AA750" s="101" t="str">
        <f>IF(E750&gt;0,+VLOOKUP($E750,'CODE GENERATOR'!$D:$AC,22,FALSE),0)</f>
        <v/>
      </c>
      <c r="AB750" s="101" t="str">
        <f>IF(E750&gt;0,+VLOOKUP($E750,'CODE GENERATOR'!$D:$AC,23,FALSE),0)</f>
        <v/>
      </c>
      <c r="AC750" s="101" t="str">
        <f>IF(E750&gt;0,+VLOOKUP($E750,'CODE GENERATOR'!$D:$AC,24,FALSE),0)</f>
        <v/>
      </c>
      <c r="AD750" s="101" t="str">
        <f>IF(E750&gt;0,+VLOOKUP($E750,'CODE GENERATOR'!$D:$AC,25,FALSE),0)</f>
        <v/>
      </c>
      <c r="AE750" s="101" t="str">
        <f>IF(E750&gt;0,+VLOOKUP($E750,'CODE GENERATOR'!$D:$AC,26,FALSE),0)</f>
        <v/>
      </c>
      <c r="AF750" s="149" t="str">
        <f>IF($C750&gt;0,$C750&amp;" "&amp;$P750&amp;" "&amp;+VLOOKUP($C750,'STYLE NAMES'!$B:$AC,10,FALSE),"""")</f>
        <v>LUNA NAVY GIRL'S FULL GRIP PRO LEGGINGS</v>
      </c>
      <c r="AG750" s="101" t="str">
        <f>"Enjoy our "&amp;(AF750)&amp;"; "&amp;IF(C750&gt;0,+VLOOKUP($C750,'STYLE NAMES'!$B:$AC,11,FALSE),"")</f>
        <v>Enjoy our LUNA NAVY GIRL'S FULL GRIP PRO LEGGINGS; MADE IN ITALY WITH PREMIUM ITALIAN FABRICS
Professional leggings in lurex microfibre, perfect wearability for all day activities. Side pockets and full grip applied for the best comfort.</v>
      </c>
      <c r="AH750" s="101" t="str">
        <f>IF(C750&gt;0,+VLOOKUP($C750,'STYLE NAMES'!$B:$AC,12,FALSE),"")</f>
        <v>*Italian Premium fabric
*Extra-soft and comfortable technical jersey
*4-way stretch fabric
*Breathable and Quick Dry
*Wrinkle-free and Easy Care
*Full Grip
Composition:
74% Micro PA /  26% Elasthane</v>
      </c>
      <c r="AI750" s="101" t="str">
        <f>IF(C750&gt;0,+VLOOKUP($C750,'STYLE NAMES'!$B:$AC,13,FALSE),"")</f>
        <v>Machine Wash at 30°C
Mild process
Iron at low temperature
Iron from REVERSE
Do NOT iron on logos or prints
Do not bleach
Do NOT Tumble Dry</v>
      </c>
      <c r="AJ750" s="149" t="str">
        <f>IF($C750&gt;0,$C750&amp;" "&amp;$P750&amp;" "&amp;+VLOOKUP($C750,'STYLE NAMES'!$B:$AC,14,FALSE),"""")</f>
        <v>LUNA NAVY KIZ ÇOCUK FULL GRIP PRO BİNİCİ TAYTI</v>
      </c>
      <c r="AK750" s="149" t="str">
        <f>"Cavalier SanMarco tarafından tasarlanan "&amp;(AJ750)&amp;"; "&amp;IF(C750&gt;0,+VLOOKUP($C750,'STYLE NAMES'!$B:$AC,15,FALSE),"")</f>
        <v>Cavalier SanMarco tarafından tasarlanan LUNA NAVY KIZ ÇOCUK FULL GRIP PRO BİNİCİ TAYTI; EN İYİ KALİTE İTALYAN KUMAŞLAR İLE İTALYA'DA ÜRETİLMİŞTİR
Dört yöne esneyen mikrofiberden profesyonel tayt, tüm gün aktivitelerinde mükemmel giyilebilirlik sunar. En iyi konfor için yan cepler ve full grip detayları uygulanmıştır.</v>
      </c>
      <c r="AL750" s="149" t="str">
        <f>IF(C750&gt;0,+VLOOKUP($C750,'STYLE NAMES'!$B:$AC,16,FALSE),"")</f>
        <v>*İtalyan Premium kumaş
*Ekstra yumuşak ve konforlu teknik jarse
*4 yönlü esneme özelliği
*Nefes alabilir ve hızlı kurur
*Kırışmaz ve kolay bakım
*Full Grip
Bileşimi:
%72 Mikro PA / %28 Elastan</v>
      </c>
      <c r="AM750" s="149" t="str">
        <f>IF(C750&gt;0,+VLOOKUP($C750,'STYLE NAMES'!$B:$AC,17,FALSE),"")</f>
        <v>Makinede 30°C' de Yıkayın
Hassas Yıkama
Ilık ütü yapın
Tersten ütüleyin
Logo ve baskıları ÜTÜLEMEYİN
Çamaşır suyu kullanmayın
Kurutma Makinesinde Kurutmayın</v>
      </c>
      <c r="AN750" s="149" t="str">
        <f>IF($C750&gt;0,$C750&amp;" "&amp;$P750&amp;" "&amp;+VLOOKUP($C750,'STYLE NAMES'!$B:$AC,18,FALSE),"""")</f>
        <v>LUNA NAVY LEGGINGS FULL GRIP PRO DA RAGAZZA</v>
      </c>
      <c r="AO750" s="101" t="str">
        <f>"Disegnato da Cavalier SanMarco "&amp;(AN750)&amp;"; "&amp;IF(C750&gt;0,+VLOOKUP($C750,'STYLE NAMES'!$B:$AC,19,FALSE),"")</f>
        <v>Disegnato da Cavalier SanMarco LUNA NAVY LEGGINGS FULL GRIP PRO DA RAGAZZA; PRODOTTO IN ITALIA CON TESSUTI ITALIANI DI ALTA QUALITÀ
Leggings realizzato in microfibra super elastico che garantisce perfetta vestibilità e durabilità nel tempo. Tasche al fianco e full grip applicato per il massimo comfort</v>
      </c>
      <c r="AP750" s="101" t="str">
        <f>IF(C750&gt;0,+VLOOKUP($C750,'STYLE NAMES'!$B:$AC,20,FALSE),"")</f>
        <v>*Tessuto premium italiano
*Jersey tecnico extra morbido e confortevole
*Tessuto elasticizzato in 4 direzioni
*Traspirante e ad asciugatura rapida
*Antipiega e facile da curare
*Full Grip
Composizione:
74% Micro PA / 26% Elastan</v>
      </c>
      <c r="AQ750" s="101" t="str">
        <f>IF(C750&gt;0,+VLOOKUP($C750,'STYLE NAMES'!$B:$AC,21,FALSE),"")</f>
        <v>Lavare in lavatrice a 30°C Ciclo delicato 
Stirare a bassa temperatura
Stirare al rovescio 
Non stirare su loghi o stampe 
Non candeggiare 
Non asciugare in asciugatrice</v>
      </c>
      <c r="AR750" s="101">
        <f>IF(D750&gt;0,+VLOOKUP($C750,'STYLE NAMES'!$B:$AC,22,FALSE),"")</f>
        <v>0</v>
      </c>
      <c r="AS750" s="101">
        <f>IF(E750&gt;0,+VLOOKUP($C750,'STYLE NAMES'!$B:$AC,23,FALSE),"")</f>
        <v>0</v>
      </c>
      <c r="AT750" s="101">
        <f>IF(F750&gt;0,+VLOOKUP($C750,'STYLE NAMES'!$B:$AC,24,FALSE),"")</f>
        <v>0</v>
      </c>
      <c r="AU750" s="101">
        <f>IF(G750&gt;0,+VLOOKUP($C750,'STYLE NAMES'!$B:$AC,25,FALSE),"")</f>
        <v>0</v>
      </c>
      <c r="AV750" s="101">
        <f>+VLOOKUP($S750,'CODE GENERATOR'!$P:$AM,15,FALSE)</f>
        <v>0</v>
      </c>
      <c r="AW750" s="101">
        <f>+VLOOKUP($S750,'CODE GENERATOR'!$P:$AM,16,FALSE)</f>
        <v>0</v>
      </c>
      <c r="AX750" s="101">
        <f>+VLOOKUP($S750,'CODE GENERATOR'!$P:$AM,17,FALSE)</f>
        <v>0</v>
      </c>
      <c r="AY750" s="101">
        <f>+VLOOKUP($S750,'CODE GENERATOR'!$P:$AM,18,FALSE)</f>
        <v>0</v>
      </c>
      <c r="AZ750" s="101">
        <f>+VLOOKUP($S750,'CODE GENERATOR'!$P:$AM,19,FALSE)</f>
        <v>0</v>
      </c>
      <c r="BA750" s="101">
        <f>+VLOOKUP($S750,'CODE GENERATOR'!$P:$AM,20,FALSE)</f>
        <v>0</v>
      </c>
      <c r="BB750" s="101">
        <f>+VLOOKUP($S750,'CODE GENERATOR'!$P:$AM,21,FALSE)</f>
        <v>0</v>
      </c>
      <c r="BC750" s="101">
        <f>+VLOOKUP($S750,'CODE GENERATOR'!$P:$AM,22,FALSE)</f>
        <v>0</v>
      </c>
      <c r="BD750" s="101">
        <f>+VLOOKUP($S750,'CODE GENERATOR'!$P:$AM,23,FALSE)</f>
        <v>0</v>
      </c>
      <c r="BE750" s="101">
        <f>+VLOOKUP($S750,'CODE GENERATOR'!$P:$AM,24,FALSE)</f>
        <v>0</v>
      </c>
      <c r="BF750" s="101">
        <f>IF(C750&gt;0,+VLOOKUP(G750,'CATEGORY ID'!$A$1:$L$118,3,FALSE),"")</f>
        <v>30</v>
      </c>
      <c r="BG750" s="101">
        <f>IF(C750&gt;0,+VLOOKUP(H750,'CATEGORY ID'!$D$1:$L$118,3,FALSE),"")</f>
        <v>4</v>
      </c>
      <c r="BH750" s="101">
        <f>IF(C750&gt;0,+VLOOKUP((+H750&amp;I750),'CATEGORY ID'!$H$1:$I$121,2,FALSE),"")</f>
        <v>113</v>
      </c>
      <c r="BJ750" s="101">
        <f>IF(C750&gt;0,IF(COUNTIF('CATEGORY ID'!$K$1:$K$121,+H750&amp;K750) &gt; 0, +VLOOKUP(+H750&amp;K750,'CATEGORY ID'!$K$1:$L$121,2,FALSE),""),"")</f>
        <v>103</v>
      </c>
      <c r="BK750" s="101" t="str">
        <f>IF(C750&gt;0,IF(COUNTIF('CATEGORY ID'!$K$124:$K$165, +VLOOKUP(C750,'STYLE NAMES'!$B:$AE,30,FALSE)) &gt; 0, +VLOOKUP(VLOOKUP(C750,'STYLE NAMES'!$B:$AE,30,FALSE),'CATEGORY ID'!K:M,2,FALSE),""),"")</f>
        <v/>
      </c>
      <c r="BM750" s="101">
        <v>204</v>
      </c>
      <c r="BR750" s="101" t="str" cm="1">
        <f t="array" ref="BR750">IF(C750&gt;0,_xlfn.TEXTJOIN(";", TRUE,_xlfn.UNIQUE(_xlfn._xlws.FILTER(BF750:BQ750,(BF750:BQ750&gt;0)),TRUE,FALSE)),"")&amp;";"&amp;BS750</f>
        <v>30;4;113;103;204;</v>
      </c>
      <c r="BU750" s="106">
        <f>IF(C750&gt;0,+VLOOKUP($C750,'STYLE NAMES'!$B:$AC,26,FALSE),"")</f>
        <v>99.9</v>
      </c>
      <c r="BV750" s="106">
        <f>IF(C750&gt;0,+VLOOKUP($C750,'STYLE NAMES'!$B:$AC,27,FALSE),"")</f>
        <v>5490</v>
      </c>
      <c r="BW750" s="106">
        <f>IF(C750&gt;0,+VLOOKUP($C750,'STYLE NAMES'!$B:$AC,28,FALSE),"")</f>
        <v>114.88499999999999</v>
      </c>
      <c r="BY750"/>
      <c r="BZ750" s="101">
        <v>6</v>
      </c>
      <c r="CA750" s="137">
        <f t="shared" si="50"/>
        <v>1</v>
      </c>
      <c r="CB750" s="137">
        <f>+VLOOKUP(C750,'[2]STYLES &amp; MODELS MATRIX'!$A:$G,7,FALSE)</f>
        <v>0</v>
      </c>
      <c r="CC750" s="137" t="str">
        <f>+VLOOKUP(C750,'[1]STYLES &amp; SIZE CHARTS'!$A:$H,8,FALSE)</f>
        <v>JB-GL1</v>
      </c>
      <c r="CD750" s="137">
        <v>1</v>
      </c>
      <c r="CE750" s="205"/>
      <c r="CF750" s="141"/>
    </row>
    <row r="751" spans="1:84" s="101" customFormat="1" ht="12" customHeight="1" x14ac:dyDescent="0.2">
      <c r="A751" s="102">
        <f t="shared" si="48"/>
        <v>8683711008033</v>
      </c>
      <c r="B751" s="101" t="s">
        <v>985</v>
      </c>
      <c r="C751" s="101" t="s">
        <v>1865</v>
      </c>
      <c r="D751" s="101" t="s">
        <v>1902</v>
      </c>
      <c r="E751" s="203" t="s">
        <v>2459</v>
      </c>
      <c r="F751" s="101" t="s">
        <v>2353</v>
      </c>
      <c r="G751" s="101" t="str">
        <f>IF(C751&gt;0,+VLOOKUP($C751,'STYLE NAMES'!$B:$AC,4,FALSE),"")</f>
        <v>RIDER</v>
      </c>
      <c r="H751" s="101" t="str">
        <f>IF(C751&gt;0,+VLOOKUP($C751,'STYLE NAMES'!$B:$AC,5,FALSE),"")</f>
        <v>JUNIOR</v>
      </c>
      <c r="I751" s="101" t="str">
        <f>IF(C751&gt;0,+VLOOKUP($C751,'STYLE NAMES'!$B:$AC,6,FALSE),"")</f>
        <v>BOTTOMS</v>
      </c>
      <c r="J751" s="101" t="str">
        <f>IF(C751&gt;0,+VLOOKUP($C751,'STYLE NAMES'!$B:$AC,7,FALSE),"")</f>
        <v>KIDS GIRL</v>
      </c>
      <c r="K751" s="101" t="str">
        <f>IF(C751&gt;0,+VLOOKUP($C751,'STYLE NAMES'!$B:$AC,8,FALSE),"")</f>
        <v>LEGGINGS</v>
      </c>
      <c r="L751" s="101" t="str">
        <f>IF(E751&gt;0,+VLOOKUP($E751,'CODE GENERATOR'!$D:$T,3,FALSE),"")</f>
        <v>A</v>
      </c>
      <c r="M751" s="101" t="str">
        <f>IF(E751&gt;0,+VLOOKUP($E751,'CODE GENERATOR'!$D:$T,4,FALSE),"")</f>
        <v>TECH JERSEY</v>
      </c>
      <c r="N751" s="101" t="str">
        <f>IF(E751&gt;0,+VLOOKUP($E751,'CODE GENERATOR'!$D:$T,6,FALSE),"")</f>
        <v>TAUPE</v>
      </c>
      <c r="O751" s="101" t="str">
        <f>IF(E751&gt;0,+VLOOKUP($E751,'CODE GENERATOR'!$D:$T,7,FALSE),"")</f>
        <v>TAUPE</v>
      </c>
      <c r="P751" s="101" t="str">
        <f t="shared" si="49"/>
        <v>TAUPE</v>
      </c>
      <c r="Q751" s="104" t="str">
        <f>IF(E751&gt;0,+VLOOKUP($E751,'CODE GENERATOR'!$D:$T,11,FALSE),"")</f>
        <v>R.BOTKG_LGN0070</v>
      </c>
      <c r="R751" s="104" t="str">
        <f>IF(E751&gt;0,+VLOOKUP($E751,'CODE GENERATOR'!$D:$T,12,FALSE),"")</f>
        <v>TJR0028TAUTAU</v>
      </c>
      <c r="S751" s="104" t="str">
        <f>IF(E751&gt;0,+VLOOKUP($E751,'CODE GENERATOR'!$D:$T,13,FALSE),"")</f>
        <v>R.BOTKG_LGN0070_TJR0028TAUTAU</v>
      </c>
      <c r="T751" s="104" t="str">
        <f t="shared" si="47"/>
        <v>R.BOTKG_LGN0070_TJR0028TAUTAU_8-9 Y</v>
      </c>
      <c r="U751" s="105">
        <v>8683711008033</v>
      </c>
      <c r="V751" s="107" t="str" cm="1">
        <f t="array" ref="V751">_xlfn.TEXTJOIN(";", TRUE, _xlfn.UNIQUE(_xlfn._xlws.FILTER(P$3:P$10029, C$3:C$10029=C751)))</f>
        <v>BLACK;NAVY;TAUPE</v>
      </c>
      <c r="W751" s="107" t="str" cm="1">
        <f t="array" ref="W751">_xlfn.TEXTJOIN(";", TRUE, _xlfn.UNIQUE(_xlfn._xlws.FILTER(F$3:F$10029, C$3:C$10029=C751)))</f>
        <v>8-9 Y;10-11 Y;12-13 Y</v>
      </c>
      <c r="X751" s="101" t="str">
        <f>IF(E751&gt;0,+VLOOKUP($E751,'CODE GENERATOR'!$D:$AC,19,FALSE),0)</f>
        <v>CavalierSanmarco_27.01.2026_0383</v>
      </c>
      <c r="Y751" s="101" t="str">
        <f>IF(E751&gt;0,+VLOOKUP($E751,'CODE GENERATOR'!$D:$AC,20,FALSE),0)</f>
        <v>CavalierSanmarco_27.01.2026_0384</v>
      </c>
      <c r="Z751" s="101" t="str">
        <f>IF(E751&gt;0,+VLOOKUP($E751,'CODE GENERATOR'!$D:$AC,21,FALSE),0)</f>
        <v/>
      </c>
      <c r="AA751" s="101" t="str">
        <f>IF(E751&gt;0,+VLOOKUP($E751,'CODE GENERATOR'!$D:$AC,22,FALSE),0)</f>
        <v/>
      </c>
      <c r="AB751" s="101" t="str">
        <f>IF(E751&gt;0,+VLOOKUP($E751,'CODE GENERATOR'!$D:$AC,23,FALSE),0)</f>
        <v/>
      </c>
      <c r="AC751" s="101" t="str">
        <f>IF(E751&gt;0,+VLOOKUP($E751,'CODE GENERATOR'!$D:$AC,24,FALSE),0)</f>
        <v/>
      </c>
      <c r="AD751" s="101" t="str">
        <f>IF(E751&gt;0,+VLOOKUP($E751,'CODE GENERATOR'!$D:$AC,25,FALSE),0)</f>
        <v/>
      </c>
      <c r="AE751" s="101" t="str">
        <f>IF(E751&gt;0,+VLOOKUP($E751,'CODE GENERATOR'!$D:$AC,26,FALSE),0)</f>
        <v/>
      </c>
      <c r="AF751" s="149" t="str">
        <f>IF($C751&gt;0,$C751&amp;" "&amp;$P751&amp;" "&amp;+VLOOKUP($C751,'STYLE NAMES'!$B:$AC,10,FALSE),"""")</f>
        <v>LUNA TAUPE GIRL'S FULL GRIP PRO LEGGINGS</v>
      </c>
      <c r="AG751" s="101" t="str">
        <f>"Enjoy our "&amp;(AF751)&amp;"; "&amp;IF(C751&gt;0,+VLOOKUP($C751,'STYLE NAMES'!$B:$AC,11,FALSE),"")</f>
        <v>Enjoy our LUNA TAUPE GIRL'S FULL GRIP PRO LEGGINGS; MADE IN ITALY WITH PREMIUM ITALIAN FABRICS
Professional leggings in lurex microfibre, perfect wearability for all day activities. Side pockets and full grip applied for the best comfort.</v>
      </c>
      <c r="AH751" s="101" t="str">
        <f>IF(C751&gt;0,+VLOOKUP($C751,'STYLE NAMES'!$B:$AC,12,FALSE),"")</f>
        <v>*Italian Premium fabric
*Extra-soft and comfortable technical jersey
*4-way stretch fabric
*Breathable and Quick Dry
*Wrinkle-free and Easy Care
*Full Grip
Composition:
74% Micro PA /  26% Elasthane</v>
      </c>
      <c r="AI751" s="101" t="str">
        <f>IF(C751&gt;0,+VLOOKUP($C751,'STYLE NAMES'!$B:$AC,13,FALSE),"")</f>
        <v>Machine Wash at 30°C
Mild process
Iron at low temperature
Iron from REVERSE
Do NOT iron on logos or prints
Do not bleach
Do NOT Tumble Dry</v>
      </c>
      <c r="AJ751" s="149" t="str">
        <f>IF($C751&gt;0,$C751&amp;" "&amp;$P751&amp;" "&amp;+VLOOKUP($C751,'STYLE NAMES'!$B:$AC,14,FALSE),"""")</f>
        <v>LUNA TAUPE KIZ ÇOCUK FULL GRIP PRO BİNİCİ TAYTI</v>
      </c>
      <c r="AK751" s="149" t="str">
        <f>"Cavalier SanMarco tarafından tasarlanan "&amp;(AJ751)&amp;"; "&amp;IF(C751&gt;0,+VLOOKUP($C751,'STYLE NAMES'!$B:$AC,15,FALSE),"")</f>
        <v>Cavalier SanMarco tarafından tasarlanan LUNA TAUPE KIZ ÇOCUK FULL GRIP PRO BİNİCİ TAYTI; EN İYİ KALİTE İTALYAN KUMAŞLAR İLE İTALYA'DA ÜRETİLMİŞTİR
Dört yöne esneyen mikrofiberden profesyonel tayt, tüm gün aktivitelerinde mükemmel giyilebilirlik sunar. En iyi konfor için yan cepler ve full grip detayları uygulanmıştır.</v>
      </c>
      <c r="AL751" s="149" t="str">
        <f>IF(C751&gt;0,+VLOOKUP($C751,'STYLE NAMES'!$B:$AC,16,FALSE),"")</f>
        <v>*İtalyan Premium kumaş
*Ekstra yumuşak ve konforlu teknik jarse
*4 yönlü esneme özelliği
*Nefes alabilir ve hızlı kurur
*Kırışmaz ve kolay bakım
*Full Grip
Bileşimi:
%72 Mikro PA / %28 Elastan</v>
      </c>
      <c r="AM751" s="149" t="str">
        <f>IF(C751&gt;0,+VLOOKUP($C751,'STYLE NAMES'!$B:$AC,17,FALSE),"")</f>
        <v>Makinede 30°C' de Yıkayın
Hassas Yıkama
Ilık ütü yapın
Tersten ütüleyin
Logo ve baskıları ÜTÜLEMEYİN
Çamaşır suyu kullanmayın
Kurutma Makinesinde Kurutmayın</v>
      </c>
      <c r="AN751" s="149" t="str">
        <f>IF($C751&gt;0,$C751&amp;" "&amp;$P751&amp;" "&amp;+VLOOKUP($C751,'STYLE NAMES'!$B:$AC,18,FALSE),"""")</f>
        <v>LUNA TAUPE LEGGINGS FULL GRIP PRO DA RAGAZZA</v>
      </c>
      <c r="AO751" s="101" t="str">
        <f>"Disegnato da Cavalier SanMarco "&amp;(AN751)&amp;"; "&amp;IF(C751&gt;0,+VLOOKUP($C751,'STYLE NAMES'!$B:$AC,19,FALSE),"")</f>
        <v>Disegnato da Cavalier SanMarco LUNA TAUPE LEGGINGS FULL GRIP PRO DA RAGAZZA; PRODOTTO IN ITALIA CON TESSUTI ITALIANI DI ALTA QUALITÀ
Leggings realizzato in microfibra super elastico che garantisce perfetta vestibilità e durabilità nel tempo. Tasche al fianco e full grip applicato per il massimo comfort</v>
      </c>
      <c r="AP751" s="101" t="str">
        <f>IF(C751&gt;0,+VLOOKUP($C751,'STYLE NAMES'!$B:$AC,20,FALSE),"")</f>
        <v>*Tessuto premium italiano
*Jersey tecnico extra morbido e confortevole
*Tessuto elasticizzato in 4 direzioni
*Traspirante e ad asciugatura rapida
*Antipiega e facile da curare
*Full Grip
Composizione:
74% Micro PA / 26% Elastan</v>
      </c>
      <c r="AQ751" s="101" t="str">
        <f>IF(C751&gt;0,+VLOOKUP($C751,'STYLE NAMES'!$B:$AC,21,FALSE),"")</f>
        <v>Lavare in lavatrice a 30°C Ciclo delicato 
Stirare a bassa temperatura
Stirare al rovescio 
Non stirare su loghi o stampe 
Non candeggiare 
Non asciugare in asciugatrice</v>
      </c>
      <c r="AR751" s="101">
        <f>IF(D751&gt;0,+VLOOKUP($C751,'STYLE NAMES'!$B:$AC,22,FALSE),"")</f>
        <v>0</v>
      </c>
      <c r="AS751" s="101">
        <f>IF(E751&gt;0,+VLOOKUP($C751,'STYLE NAMES'!$B:$AC,23,FALSE),"")</f>
        <v>0</v>
      </c>
      <c r="AT751" s="101">
        <f>IF(F751&gt;0,+VLOOKUP($C751,'STYLE NAMES'!$B:$AC,24,FALSE),"")</f>
        <v>0</v>
      </c>
      <c r="AU751" s="101">
        <f>IF(G751&gt;0,+VLOOKUP($C751,'STYLE NAMES'!$B:$AC,25,FALSE),"")</f>
        <v>0</v>
      </c>
      <c r="AV751" s="101">
        <f>+VLOOKUP($S751,'CODE GENERATOR'!$P:$AM,15,FALSE)</f>
        <v>0</v>
      </c>
      <c r="AW751" s="101">
        <f>+VLOOKUP($S751,'CODE GENERATOR'!$P:$AM,16,FALSE)</f>
        <v>0</v>
      </c>
      <c r="AX751" s="101">
        <f>+VLOOKUP($S751,'CODE GENERATOR'!$P:$AM,17,FALSE)</f>
        <v>0</v>
      </c>
      <c r="AY751" s="101">
        <f>+VLOOKUP($S751,'CODE GENERATOR'!$P:$AM,18,FALSE)</f>
        <v>0</v>
      </c>
      <c r="AZ751" s="101">
        <f>+VLOOKUP($S751,'CODE GENERATOR'!$P:$AM,19,FALSE)</f>
        <v>0</v>
      </c>
      <c r="BA751" s="101">
        <f>+VLOOKUP($S751,'CODE GENERATOR'!$P:$AM,20,FALSE)</f>
        <v>0</v>
      </c>
      <c r="BB751" s="101">
        <f>+VLOOKUP($S751,'CODE GENERATOR'!$P:$AM,21,FALSE)</f>
        <v>0</v>
      </c>
      <c r="BC751" s="101">
        <f>+VLOOKUP($S751,'CODE GENERATOR'!$P:$AM,22,FALSE)</f>
        <v>0</v>
      </c>
      <c r="BD751" s="101">
        <f>+VLOOKUP($S751,'CODE GENERATOR'!$P:$AM,23,FALSE)</f>
        <v>0</v>
      </c>
      <c r="BE751" s="101">
        <f>+VLOOKUP($S751,'CODE GENERATOR'!$P:$AM,24,FALSE)</f>
        <v>0</v>
      </c>
      <c r="BF751" s="101">
        <f>IF(C751&gt;0,+VLOOKUP(G751,'CATEGORY ID'!$A$1:$L$118,3,FALSE),"")</f>
        <v>30</v>
      </c>
      <c r="BG751" s="101">
        <f>IF(C751&gt;0,+VLOOKUP(H751,'CATEGORY ID'!$D$1:$L$118,3,FALSE),"")</f>
        <v>4</v>
      </c>
      <c r="BH751" s="101">
        <f>IF(C751&gt;0,+VLOOKUP((+H751&amp;I751),'CATEGORY ID'!$H$1:$I$121,2,FALSE),"")</f>
        <v>113</v>
      </c>
      <c r="BJ751" s="101">
        <f>IF(C751&gt;0,IF(COUNTIF('CATEGORY ID'!$K$1:$K$121,+H751&amp;K751) &gt; 0, +VLOOKUP(+H751&amp;K751,'CATEGORY ID'!$K$1:$L$121,2,FALSE),""),"")</f>
        <v>103</v>
      </c>
      <c r="BK751" s="101" t="str">
        <f>IF(C751&gt;0,IF(COUNTIF('CATEGORY ID'!$K$124:$K$165, +VLOOKUP(C751,'STYLE NAMES'!$B:$AE,30,FALSE)) &gt; 0, +VLOOKUP(VLOOKUP(C751,'STYLE NAMES'!$B:$AE,30,FALSE),'CATEGORY ID'!K:M,2,FALSE),""),"")</f>
        <v/>
      </c>
      <c r="BM751" s="101">
        <v>204</v>
      </c>
      <c r="BR751" s="101" t="str" cm="1">
        <f t="array" ref="BR751">IF(C751&gt;0,_xlfn.TEXTJOIN(";", TRUE,_xlfn.UNIQUE(_xlfn._xlws.FILTER(BF751:BQ751,(BF751:BQ751&gt;0)),TRUE,FALSE)),"")&amp;";"&amp;BS751</f>
        <v>30;4;113;103;204;</v>
      </c>
      <c r="BU751" s="106">
        <f>IF(C751&gt;0,+VLOOKUP($C751,'STYLE NAMES'!$B:$AC,26,FALSE),"")</f>
        <v>99.9</v>
      </c>
      <c r="BV751" s="106">
        <f>IF(C751&gt;0,+VLOOKUP($C751,'STYLE NAMES'!$B:$AC,27,FALSE),"")</f>
        <v>5490</v>
      </c>
      <c r="BW751" s="106">
        <f>IF(C751&gt;0,+VLOOKUP($C751,'STYLE NAMES'!$B:$AC,28,FALSE),"")</f>
        <v>114.88499999999999</v>
      </c>
      <c r="BY751"/>
      <c r="BZ751" s="101">
        <v>4</v>
      </c>
      <c r="CA751" s="137">
        <f t="shared" si="50"/>
        <v>1</v>
      </c>
      <c r="CB751" s="137">
        <f>+VLOOKUP(C751,'[2]STYLES &amp; MODELS MATRIX'!$A:$G,7,FALSE)</f>
        <v>0</v>
      </c>
      <c r="CC751" s="137" t="str">
        <f>+VLOOKUP(C751,'[1]STYLES &amp; SIZE CHARTS'!$A:$H,8,FALSE)</f>
        <v>JB-GL1</v>
      </c>
      <c r="CD751" s="137">
        <v>1</v>
      </c>
      <c r="CE751" s="205"/>
      <c r="CF751" s="141"/>
    </row>
    <row r="752" spans="1:84" s="101" customFormat="1" ht="12" customHeight="1" x14ac:dyDescent="0.2">
      <c r="A752" s="102">
        <f t="shared" si="48"/>
        <v>8683711008040</v>
      </c>
      <c r="B752" s="101" t="s">
        <v>985</v>
      </c>
      <c r="C752" s="101" t="s">
        <v>1865</v>
      </c>
      <c r="D752" s="101" t="s">
        <v>1902</v>
      </c>
      <c r="E752" s="203" t="s">
        <v>2459</v>
      </c>
      <c r="F752" s="101" t="s">
        <v>2354</v>
      </c>
      <c r="G752" s="101" t="str">
        <f>IF(C752&gt;0,+VLOOKUP($C752,'STYLE NAMES'!$B:$AC,4,FALSE),"")</f>
        <v>RIDER</v>
      </c>
      <c r="H752" s="101" t="str">
        <f>IF(C752&gt;0,+VLOOKUP($C752,'STYLE NAMES'!$B:$AC,5,FALSE),"")</f>
        <v>JUNIOR</v>
      </c>
      <c r="I752" s="101" t="str">
        <f>IF(C752&gt;0,+VLOOKUP($C752,'STYLE NAMES'!$B:$AC,6,FALSE),"")</f>
        <v>BOTTOMS</v>
      </c>
      <c r="J752" s="101" t="str">
        <f>IF(C752&gt;0,+VLOOKUP($C752,'STYLE NAMES'!$B:$AC,7,FALSE),"")</f>
        <v>KIDS GIRL</v>
      </c>
      <c r="K752" s="101" t="str">
        <f>IF(C752&gt;0,+VLOOKUP($C752,'STYLE NAMES'!$B:$AC,8,FALSE),"")</f>
        <v>LEGGINGS</v>
      </c>
      <c r="L752" s="101" t="str">
        <f>IF(E752&gt;0,+VLOOKUP($E752,'CODE GENERATOR'!$D:$T,3,FALSE),"")</f>
        <v>A</v>
      </c>
      <c r="M752" s="101" t="str">
        <f>IF(E752&gt;0,+VLOOKUP($E752,'CODE GENERATOR'!$D:$T,4,FALSE),"")</f>
        <v>TECH JERSEY</v>
      </c>
      <c r="N752" s="101" t="str">
        <f>IF(E752&gt;0,+VLOOKUP($E752,'CODE GENERATOR'!$D:$T,6,FALSE),"")</f>
        <v>TAUPE</v>
      </c>
      <c r="O752" s="101" t="str">
        <f>IF(E752&gt;0,+VLOOKUP($E752,'CODE GENERATOR'!$D:$T,7,FALSE),"")</f>
        <v>TAUPE</v>
      </c>
      <c r="P752" s="101" t="str">
        <f t="shared" si="49"/>
        <v>TAUPE</v>
      </c>
      <c r="Q752" s="104" t="str">
        <f>IF(E752&gt;0,+VLOOKUP($E752,'CODE GENERATOR'!$D:$T,11,FALSE),"")</f>
        <v>R.BOTKG_LGN0070</v>
      </c>
      <c r="R752" s="104" t="str">
        <f>IF(E752&gt;0,+VLOOKUP($E752,'CODE GENERATOR'!$D:$T,12,FALSE),"")</f>
        <v>TJR0028TAUTAU</v>
      </c>
      <c r="S752" s="104" t="str">
        <f>IF(E752&gt;0,+VLOOKUP($E752,'CODE GENERATOR'!$D:$T,13,FALSE),"")</f>
        <v>R.BOTKG_LGN0070_TJR0028TAUTAU</v>
      </c>
      <c r="T752" s="104" t="str">
        <f t="shared" si="47"/>
        <v>R.BOTKG_LGN0070_TJR0028TAUTAU_10-11 Y</v>
      </c>
      <c r="U752" s="105">
        <v>8683711008040</v>
      </c>
      <c r="V752" s="107" t="str" cm="1">
        <f t="array" ref="V752">_xlfn.TEXTJOIN(";", TRUE, _xlfn.UNIQUE(_xlfn._xlws.FILTER(P$3:P$10029, C$3:C$10029=C752)))</f>
        <v>BLACK;NAVY;TAUPE</v>
      </c>
      <c r="W752" s="107" t="str" cm="1">
        <f t="array" ref="W752">_xlfn.TEXTJOIN(";", TRUE, _xlfn.UNIQUE(_xlfn._xlws.FILTER(F$3:F$10029, C$3:C$10029=C752)))</f>
        <v>8-9 Y;10-11 Y;12-13 Y</v>
      </c>
      <c r="X752" s="101" t="str">
        <f>IF(E752&gt;0,+VLOOKUP($E752,'CODE GENERATOR'!$D:$AC,19,FALSE),0)</f>
        <v>CavalierSanmarco_27.01.2026_0383</v>
      </c>
      <c r="Y752" s="101" t="str">
        <f>IF(E752&gt;0,+VLOOKUP($E752,'CODE GENERATOR'!$D:$AC,20,FALSE),0)</f>
        <v>CavalierSanmarco_27.01.2026_0384</v>
      </c>
      <c r="Z752" s="101" t="str">
        <f>IF(E752&gt;0,+VLOOKUP($E752,'CODE GENERATOR'!$D:$AC,21,FALSE),0)</f>
        <v/>
      </c>
      <c r="AA752" s="101" t="str">
        <f>IF(E752&gt;0,+VLOOKUP($E752,'CODE GENERATOR'!$D:$AC,22,FALSE),0)</f>
        <v/>
      </c>
      <c r="AB752" s="101" t="str">
        <f>IF(E752&gt;0,+VLOOKUP($E752,'CODE GENERATOR'!$D:$AC,23,FALSE),0)</f>
        <v/>
      </c>
      <c r="AC752" s="101" t="str">
        <f>IF(E752&gt;0,+VLOOKUP($E752,'CODE GENERATOR'!$D:$AC,24,FALSE),0)</f>
        <v/>
      </c>
      <c r="AD752" s="101" t="str">
        <f>IF(E752&gt;0,+VLOOKUP($E752,'CODE GENERATOR'!$D:$AC,25,FALSE),0)</f>
        <v/>
      </c>
      <c r="AE752" s="101" t="str">
        <f>IF(E752&gt;0,+VLOOKUP($E752,'CODE GENERATOR'!$D:$AC,26,FALSE),0)</f>
        <v/>
      </c>
      <c r="AF752" s="149" t="str">
        <f>IF($C752&gt;0,$C752&amp;" "&amp;$P752&amp;" "&amp;+VLOOKUP($C752,'STYLE NAMES'!$B:$AC,10,FALSE),"""")</f>
        <v>LUNA TAUPE GIRL'S FULL GRIP PRO LEGGINGS</v>
      </c>
      <c r="AG752" s="101" t="str">
        <f>"Enjoy our "&amp;(AF752)&amp;"; "&amp;IF(C752&gt;0,+VLOOKUP($C752,'STYLE NAMES'!$B:$AC,11,FALSE),"")</f>
        <v>Enjoy our LUNA TAUPE GIRL'S FULL GRIP PRO LEGGINGS; MADE IN ITALY WITH PREMIUM ITALIAN FABRICS
Professional leggings in lurex microfibre, perfect wearability for all day activities. Side pockets and full grip applied for the best comfort.</v>
      </c>
      <c r="AH752" s="101" t="str">
        <f>IF(C752&gt;0,+VLOOKUP($C752,'STYLE NAMES'!$B:$AC,12,FALSE),"")</f>
        <v>*Italian Premium fabric
*Extra-soft and comfortable technical jersey
*4-way stretch fabric
*Breathable and Quick Dry
*Wrinkle-free and Easy Care
*Full Grip
Composition:
74% Micro PA /  26% Elasthane</v>
      </c>
      <c r="AI752" s="101" t="str">
        <f>IF(C752&gt;0,+VLOOKUP($C752,'STYLE NAMES'!$B:$AC,13,FALSE),"")</f>
        <v>Machine Wash at 30°C
Mild process
Iron at low temperature
Iron from REVERSE
Do NOT iron on logos or prints
Do not bleach
Do NOT Tumble Dry</v>
      </c>
      <c r="AJ752" s="149" t="str">
        <f>IF($C752&gt;0,$C752&amp;" "&amp;$P752&amp;" "&amp;+VLOOKUP($C752,'STYLE NAMES'!$B:$AC,14,FALSE),"""")</f>
        <v>LUNA TAUPE KIZ ÇOCUK FULL GRIP PRO BİNİCİ TAYTI</v>
      </c>
      <c r="AK752" s="149" t="str">
        <f>"Cavalier SanMarco tarafından tasarlanan "&amp;(AJ752)&amp;"; "&amp;IF(C752&gt;0,+VLOOKUP($C752,'STYLE NAMES'!$B:$AC,15,FALSE),"")</f>
        <v>Cavalier SanMarco tarafından tasarlanan LUNA TAUPE KIZ ÇOCUK FULL GRIP PRO BİNİCİ TAYTI; EN İYİ KALİTE İTALYAN KUMAŞLAR İLE İTALYA'DA ÜRETİLMİŞTİR
Dört yöne esneyen mikrofiberden profesyonel tayt, tüm gün aktivitelerinde mükemmel giyilebilirlik sunar. En iyi konfor için yan cepler ve full grip detayları uygulanmıştır.</v>
      </c>
      <c r="AL752" s="149" t="str">
        <f>IF(C752&gt;0,+VLOOKUP($C752,'STYLE NAMES'!$B:$AC,16,FALSE),"")</f>
        <v>*İtalyan Premium kumaş
*Ekstra yumuşak ve konforlu teknik jarse
*4 yönlü esneme özelliği
*Nefes alabilir ve hızlı kurur
*Kırışmaz ve kolay bakım
*Full Grip
Bileşimi:
%72 Mikro PA / %28 Elastan</v>
      </c>
      <c r="AM752" s="149" t="str">
        <f>IF(C752&gt;0,+VLOOKUP($C752,'STYLE NAMES'!$B:$AC,17,FALSE),"")</f>
        <v>Makinede 30°C' de Yıkayın
Hassas Yıkama
Ilık ütü yapın
Tersten ütüleyin
Logo ve baskıları ÜTÜLEMEYİN
Çamaşır suyu kullanmayın
Kurutma Makinesinde Kurutmayın</v>
      </c>
      <c r="AN752" s="149" t="str">
        <f>IF($C752&gt;0,$C752&amp;" "&amp;$P752&amp;" "&amp;+VLOOKUP($C752,'STYLE NAMES'!$B:$AC,18,FALSE),"""")</f>
        <v>LUNA TAUPE LEGGINGS FULL GRIP PRO DA RAGAZZA</v>
      </c>
      <c r="AO752" s="101" t="str">
        <f>"Disegnato da Cavalier SanMarco "&amp;(AN752)&amp;"; "&amp;IF(C752&gt;0,+VLOOKUP($C752,'STYLE NAMES'!$B:$AC,19,FALSE),"")</f>
        <v>Disegnato da Cavalier SanMarco LUNA TAUPE LEGGINGS FULL GRIP PRO DA RAGAZZA; PRODOTTO IN ITALIA CON TESSUTI ITALIANI DI ALTA QUALITÀ
Leggings realizzato in microfibra super elastico che garantisce perfetta vestibilità e durabilità nel tempo. Tasche al fianco e full grip applicato per il massimo comfort</v>
      </c>
      <c r="AP752" s="101" t="str">
        <f>IF(C752&gt;0,+VLOOKUP($C752,'STYLE NAMES'!$B:$AC,20,FALSE),"")</f>
        <v>*Tessuto premium italiano
*Jersey tecnico extra morbido e confortevole
*Tessuto elasticizzato in 4 direzioni
*Traspirante e ad asciugatura rapida
*Antipiega e facile da curare
*Full Grip
Composizione:
74% Micro PA / 26% Elastan</v>
      </c>
      <c r="AQ752" s="101" t="str">
        <f>IF(C752&gt;0,+VLOOKUP($C752,'STYLE NAMES'!$B:$AC,21,FALSE),"")</f>
        <v>Lavare in lavatrice a 30°C Ciclo delicato 
Stirare a bassa temperatura
Stirare al rovescio 
Non stirare su loghi o stampe 
Non candeggiare 
Non asciugare in asciugatrice</v>
      </c>
      <c r="AR752" s="101">
        <f>IF(D752&gt;0,+VLOOKUP($C752,'STYLE NAMES'!$B:$AC,22,FALSE),"")</f>
        <v>0</v>
      </c>
      <c r="AS752" s="101">
        <f>IF(E752&gt;0,+VLOOKUP($C752,'STYLE NAMES'!$B:$AC,23,FALSE),"")</f>
        <v>0</v>
      </c>
      <c r="AT752" s="101">
        <f>IF(F752&gt;0,+VLOOKUP($C752,'STYLE NAMES'!$B:$AC,24,FALSE),"")</f>
        <v>0</v>
      </c>
      <c r="AU752" s="101">
        <f>IF(G752&gt;0,+VLOOKUP($C752,'STYLE NAMES'!$B:$AC,25,FALSE),"")</f>
        <v>0</v>
      </c>
      <c r="AV752" s="101">
        <f>+VLOOKUP($S752,'CODE GENERATOR'!$P:$AM,15,FALSE)</f>
        <v>0</v>
      </c>
      <c r="AW752" s="101">
        <f>+VLOOKUP($S752,'CODE GENERATOR'!$P:$AM,16,FALSE)</f>
        <v>0</v>
      </c>
      <c r="AX752" s="101">
        <f>+VLOOKUP($S752,'CODE GENERATOR'!$P:$AM,17,FALSE)</f>
        <v>0</v>
      </c>
      <c r="AY752" s="101">
        <f>+VLOOKUP($S752,'CODE GENERATOR'!$P:$AM,18,FALSE)</f>
        <v>0</v>
      </c>
      <c r="AZ752" s="101">
        <f>+VLOOKUP($S752,'CODE GENERATOR'!$P:$AM,19,FALSE)</f>
        <v>0</v>
      </c>
      <c r="BA752" s="101">
        <f>+VLOOKUP($S752,'CODE GENERATOR'!$P:$AM,20,FALSE)</f>
        <v>0</v>
      </c>
      <c r="BB752" s="101">
        <f>+VLOOKUP($S752,'CODE GENERATOR'!$P:$AM,21,FALSE)</f>
        <v>0</v>
      </c>
      <c r="BC752" s="101">
        <f>+VLOOKUP($S752,'CODE GENERATOR'!$P:$AM,22,FALSE)</f>
        <v>0</v>
      </c>
      <c r="BD752" s="101">
        <f>+VLOOKUP($S752,'CODE GENERATOR'!$P:$AM,23,FALSE)</f>
        <v>0</v>
      </c>
      <c r="BE752" s="101">
        <f>+VLOOKUP($S752,'CODE GENERATOR'!$P:$AM,24,FALSE)</f>
        <v>0</v>
      </c>
      <c r="BF752" s="101">
        <f>IF(C752&gt;0,+VLOOKUP(G752,'CATEGORY ID'!$A$1:$L$118,3,FALSE),"")</f>
        <v>30</v>
      </c>
      <c r="BG752" s="101">
        <f>IF(C752&gt;0,+VLOOKUP(H752,'CATEGORY ID'!$D$1:$L$118,3,FALSE),"")</f>
        <v>4</v>
      </c>
      <c r="BH752" s="101">
        <f>IF(C752&gt;0,+VLOOKUP((+H752&amp;I752),'CATEGORY ID'!$H$1:$I$121,2,FALSE),"")</f>
        <v>113</v>
      </c>
      <c r="BJ752" s="101">
        <f>IF(C752&gt;0,IF(COUNTIF('CATEGORY ID'!$K$1:$K$121,+H752&amp;K752) &gt; 0, +VLOOKUP(+H752&amp;K752,'CATEGORY ID'!$K$1:$L$121,2,FALSE),""),"")</f>
        <v>103</v>
      </c>
      <c r="BK752" s="101" t="str">
        <f>IF(C752&gt;0,IF(COUNTIF('CATEGORY ID'!$K$124:$K$165, +VLOOKUP(C752,'STYLE NAMES'!$B:$AE,30,FALSE)) &gt; 0, +VLOOKUP(VLOOKUP(C752,'STYLE NAMES'!$B:$AE,30,FALSE),'CATEGORY ID'!K:M,2,FALSE),""),"")</f>
        <v/>
      </c>
      <c r="BM752" s="101">
        <v>204</v>
      </c>
      <c r="BR752" s="101" t="str" cm="1">
        <f t="array" ref="BR752">IF(C752&gt;0,_xlfn.TEXTJOIN(";", TRUE,_xlfn.UNIQUE(_xlfn._xlws.FILTER(BF752:BQ752,(BF752:BQ752&gt;0)),TRUE,FALSE)),"")&amp;";"&amp;BS752</f>
        <v>30;4;113;103;204;</v>
      </c>
      <c r="BU752" s="106">
        <f>IF(C752&gt;0,+VLOOKUP($C752,'STYLE NAMES'!$B:$AC,26,FALSE),"")</f>
        <v>99.9</v>
      </c>
      <c r="BV752" s="106">
        <f>IF(C752&gt;0,+VLOOKUP($C752,'STYLE NAMES'!$B:$AC,27,FALSE),"")</f>
        <v>5490</v>
      </c>
      <c r="BW752" s="106">
        <f>IF(C752&gt;0,+VLOOKUP($C752,'STYLE NAMES'!$B:$AC,28,FALSE),"")</f>
        <v>114.88499999999999</v>
      </c>
      <c r="BY752"/>
      <c r="BZ752" s="101">
        <v>3</v>
      </c>
      <c r="CA752" s="137">
        <f t="shared" si="50"/>
        <v>1</v>
      </c>
      <c r="CB752" s="137">
        <f>+VLOOKUP(C752,'[2]STYLES &amp; MODELS MATRIX'!$A:$G,7,FALSE)</f>
        <v>0</v>
      </c>
      <c r="CC752" s="137" t="str">
        <f>+VLOOKUP(C752,'[1]STYLES &amp; SIZE CHARTS'!$A:$H,8,FALSE)</f>
        <v>JB-GL1</v>
      </c>
      <c r="CD752" s="137">
        <v>1</v>
      </c>
      <c r="CE752" s="205"/>
      <c r="CF752" s="141"/>
    </row>
    <row r="753" spans="1:84" s="101" customFormat="1" ht="12" customHeight="1" x14ac:dyDescent="0.2">
      <c r="A753" s="102">
        <f t="shared" si="48"/>
        <v>8683711008057</v>
      </c>
      <c r="B753" s="101" t="s">
        <v>985</v>
      </c>
      <c r="C753" s="101" t="s">
        <v>1865</v>
      </c>
      <c r="D753" s="101" t="s">
        <v>1902</v>
      </c>
      <c r="E753" s="203" t="s">
        <v>2459</v>
      </c>
      <c r="F753" s="101" t="s">
        <v>2355</v>
      </c>
      <c r="G753" s="101" t="str">
        <f>IF(C753&gt;0,+VLOOKUP($C753,'STYLE NAMES'!$B:$AC,4,FALSE),"")</f>
        <v>RIDER</v>
      </c>
      <c r="H753" s="101" t="str">
        <f>IF(C753&gt;0,+VLOOKUP($C753,'STYLE NAMES'!$B:$AC,5,FALSE),"")</f>
        <v>JUNIOR</v>
      </c>
      <c r="I753" s="101" t="str">
        <f>IF(C753&gt;0,+VLOOKUP($C753,'STYLE NAMES'!$B:$AC,6,FALSE),"")</f>
        <v>BOTTOMS</v>
      </c>
      <c r="J753" s="101" t="str">
        <f>IF(C753&gt;0,+VLOOKUP($C753,'STYLE NAMES'!$B:$AC,7,FALSE),"")</f>
        <v>KIDS GIRL</v>
      </c>
      <c r="K753" s="101" t="str">
        <f>IF(C753&gt;0,+VLOOKUP($C753,'STYLE NAMES'!$B:$AC,8,FALSE),"")</f>
        <v>LEGGINGS</v>
      </c>
      <c r="L753" s="101" t="str">
        <f>IF(E753&gt;0,+VLOOKUP($E753,'CODE GENERATOR'!$D:$T,3,FALSE),"")</f>
        <v>A</v>
      </c>
      <c r="M753" s="101" t="str">
        <f>IF(E753&gt;0,+VLOOKUP($E753,'CODE GENERATOR'!$D:$T,4,FALSE),"")</f>
        <v>TECH JERSEY</v>
      </c>
      <c r="N753" s="101" t="str">
        <f>IF(E753&gt;0,+VLOOKUP($E753,'CODE GENERATOR'!$D:$T,6,FALSE),"")</f>
        <v>TAUPE</v>
      </c>
      <c r="O753" s="101" t="str">
        <f>IF(E753&gt;0,+VLOOKUP($E753,'CODE GENERATOR'!$D:$T,7,FALSE),"")</f>
        <v>TAUPE</v>
      </c>
      <c r="P753" s="101" t="str">
        <f t="shared" si="49"/>
        <v>TAUPE</v>
      </c>
      <c r="Q753" s="104" t="str">
        <f>IF(E753&gt;0,+VLOOKUP($E753,'CODE GENERATOR'!$D:$T,11,FALSE),"")</f>
        <v>R.BOTKG_LGN0070</v>
      </c>
      <c r="R753" s="104" t="str">
        <f>IF(E753&gt;0,+VLOOKUP($E753,'CODE GENERATOR'!$D:$T,12,FALSE),"")</f>
        <v>TJR0028TAUTAU</v>
      </c>
      <c r="S753" s="104" t="str">
        <f>IF(E753&gt;0,+VLOOKUP($E753,'CODE GENERATOR'!$D:$T,13,FALSE),"")</f>
        <v>R.BOTKG_LGN0070_TJR0028TAUTAU</v>
      </c>
      <c r="T753" s="104" t="str">
        <f t="shared" si="47"/>
        <v>R.BOTKG_LGN0070_TJR0028TAUTAU_12-13 Y</v>
      </c>
      <c r="U753" s="105">
        <v>8683711008057</v>
      </c>
      <c r="V753" s="107" t="str" cm="1">
        <f t="array" ref="V753">_xlfn.TEXTJOIN(";", TRUE, _xlfn.UNIQUE(_xlfn._xlws.FILTER(P$3:P$10029, C$3:C$10029=C753)))</f>
        <v>BLACK;NAVY;TAUPE</v>
      </c>
      <c r="W753" s="107" t="str" cm="1">
        <f t="array" ref="W753">_xlfn.TEXTJOIN(";", TRUE, _xlfn.UNIQUE(_xlfn._xlws.FILTER(F$3:F$10029, C$3:C$10029=C753)))</f>
        <v>8-9 Y;10-11 Y;12-13 Y</v>
      </c>
      <c r="X753" s="101" t="str">
        <f>IF(E753&gt;0,+VLOOKUP($E753,'CODE GENERATOR'!$D:$AC,19,FALSE),0)</f>
        <v>CavalierSanmarco_27.01.2026_0383</v>
      </c>
      <c r="Y753" s="101" t="str">
        <f>IF(E753&gt;0,+VLOOKUP($E753,'CODE GENERATOR'!$D:$AC,20,FALSE),0)</f>
        <v>CavalierSanmarco_27.01.2026_0384</v>
      </c>
      <c r="Z753" s="101" t="str">
        <f>IF(E753&gt;0,+VLOOKUP($E753,'CODE GENERATOR'!$D:$AC,21,FALSE),0)</f>
        <v/>
      </c>
      <c r="AA753" s="101" t="str">
        <f>IF(E753&gt;0,+VLOOKUP($E753,'CODE GENERATOR'!$D:$AC,22,FALSE),0)</f>
        <v/>
      </c>
      <c r="AB753" s="101" t="str">
        <f>IF(E753&gt;0,+VLOOKUP($E753,'CODE GENERATOR'!$D:$AC,23,FALSE),0)</f>
        <v/>
      </c>
      <c r="AC753" s="101" t="str">
        <f>IF(E753&gt;0,+VLOOKUP($E753,'CODE GENERATOR'!$D:$AC,24,FALSE),0)</f>
        <v/>
      </c>
      <c r="AD753" s="101" t="str">
        <f>IF(E753&gt;0,+VLOOKUP($E753,'CODE GENERATOR'!$D:$AC,25,FALSE),0)</f>
        <v/>
      </c>
      <c r="AE753" s="101" t="str">
        <f>IF(E753&gt;0,+VLOOKUP($E753,'CODE GENERATOR'!$D:$AC,26,FALSE),0)</f>
        <v/>
      </c>
      <c r="AF753" s="149" t="str">
        <f>IF($C753&gt;0,$C753&amp;" "&amp;$P753&amp;" "&amp;+VLOOKUP($C753,'STYLE NAMES'!$B:$AC,10,FALSE),"""")</f>
        <v>LUNA TAUPE GIRL'S FULL GRIP PRO LEGGINGS</v>
      </c>
      <c r="AG753" s="101" t="str">
        <f>"Enjoy our "&amp;(AF753)&amp;"; "&amp;IF(C753&gt;0,+VLOOKUP($C753,'STYLE NAMES'!$B:$AC,11,FALSE),"")</f>
        <v>Enjoy our LUNA TAUPE GIRL'S FULL GRIP PRO LEGGINGS; MADE IN ITALY WITH PREMIUM ITALIAN FABRICS
Professional leggings in lurex microfibre, perfect wearability for all day activities. Side pockets and full grip applied for the best comfort.</v>
      </c>
      <c r="AH753" s="101" t="str">
        <f>IF(C753&gt;0,+VLOOKUP($C753,'STYLE NAMES'!$B:$AC,12,FALSE),"")</f>
        <v>*Italian Premium fabric
*Extra-soft and comfortable technical jersey
*4-way stretch fabric
*Breathable and Quick Dry
*Wrinkle-free and Easy Care
*Full Grip
Composition:
74% Micro PA /  26% Elasthane</v>
      </c>
      <c r="AI753" s="101" t="str">
        <f>IF(C753&gt;0,+VLOOKUP($C753,'STYLE NAMES'!$B:$AC,13,FALSE),"")</f>
        <v>Machine Wash at 30°C
Mild process
Iron at low temperature
Iron from REVERSE
Do NOT iron on logos or prints
Do not bleach
Do NOT Tumble Dry</v>
      </c>
      <c r="AJ753" s="149" t="str">
        <f>IF($C753&gt;0,$C753&amp;" "&amp;$P753&amp;" "&amp;+VLOOKUP($C753,'STYLE NAMES'!$B:$AC,14,FALSE),"""")</f>
        <v>LUNA TAUPE KIZ ÇOCUK FULL GRIP PRO BİNİCİ TAYTI</v>
      </c>
      <c r="AK753" s="149" t="str">
        <f>"Cavalier SanMarco tarafından tasarlanan "&amp;(AJ753)&amp;"; "&amp;IF(C753&gt;0,+VLOOKUP($C753,'STYLE NAMES'!$B:$AC,15,FALSE),"")</f>
        <v>Cavalier SanMarco tarafından tasarlanan LUNA TAUPE KIZ ÇOCUK FULL GRIP PRO BİNİCİ TAYTI; EN İYİ KALİTE İTALYAN KUMAŞLAR İLE İTALYA'DA ÜRETİLMİŞTİR
Dört yöne esneyen mikrofiberden profesyonel tayt, tüm gün aktivitelerinde mükemmel giyilebilirlik sunar. En iyi konfor için yan cepler ve full grip detayları uygulanmıştır.</v>
      </c>
      <c r="AL753" s="149" t="str">
        <f>IF(C753&gt;0,+VLOOKUP($C753,'STYLE NAMES'!$B:$AC,16,FALSE),"")</f>
        <v>*İtalyan Premium kumaş
*Ekstra yumuşak ve konforlu teknik jarse
*4 yönlü esneme özelliği
*Nefes alabilir ve hızlı kurur
*Kırışmaz ve kolay bakım
*Full Grip
Bileşimi:
%72 Mikro PA / %28 Elastan</v>
      </c>
      <c r="AM753" s="149" t="str">
        <f>IF(C753&gt;0,+VLOOKUP($C753,'STYLE NAMES'!$B:$AC,17,FALSE),"")</f>
        <v>Makinede 30°C' de Yıkayın
Hassas Yıkama
Ilık ütü yapın
Tersten ütüleyin
Logo ve baskıları ÜTÜLEMEYİN
Çamaşır suyu kullanmayın
Kurutma Makinesinde Kurutmayın</v>
      </c>
      <c r="AN753" s="149" t="str">
        <f>IF($C753&gt;0,$C753&amp;" "&amp;$P753&amp;" "&amp;+VLOOKUP($C753,'STYLE NAMES'!$B:$AC,18,FALSE),"""")</f>
        <v>LUNA TAUPE LEGGINGS FULL GRIP PRO DA RAGAZZA</v>
      </c>
      <c r="AO753" s="101" t="str">
        <f>"Disegnato da Cavalier SanMarco "&amp;(AN753)&amp;"; "&amp;IF(C753&gt;0,+VLOOKUP($C753,'STYLE NAMES'!$B:$AC,19,FALSE),"")</f>
        <v>Disegnato da Cavalier SanMarco LUNA TAUPE LEGGINGS FULL GRIP PRO DA RAGAZZA; PRODOTTO IN ITALIA CON TESSUTI ITALIANI DI ALTA QUALITÀ
Leggings realizzato in microfibra super elastico che garantisce perfetta vestibilità e durabilità nel tempo. Tasche al fianco e full grip applicato per il massimo comfort</v>
      </c>
      <c r="AP753" s="101" t="str">
        <f>IF(C753&gt;0,+VLOOKUP($C753,'STYLE NAMES'!$B:$AC,20,FALSE),"")</f>
        <v>*Tessuto premium italiano
*Jersey tecnico extra morbido e confortevole
*Tessuto elasticizzato in 4 direzioni
*Traspirante e ad asciugatura rapida
*Antipiega e facile da curare
*Full Grip
Composizione:
74% Micro PA / 26% Elastan</v>
      </c>
      <c r="AQ753" s="101" t="str">
        <f>IF(C753&gt;0,+VLOOKUP($C753,'STYLE NAMES'!$B:$AC,21,FALSE),"")</f>
        <v>Lavare in lavatrice a 30°C Ciclo delicato 
Stirare a bassa temperatura
Stirare al rovescio 
Non stirare su loghi o stampe 
Non candeggiare 
Non asciugare in asciugatrice</v>
      </c>
      <c r="AR753" s="101">
        <f>IF(D753&gt;0,+VLOOKUP($C753,'STYLE NAMES'!$B:$AC,22,FALSE),"")</f>
        <v>0</v>
      </c>
      <c r="AS753" s="101">
        <f>IF(E753&gt;0,+VLOOKUP($C753,'STYLE NAMES'!$B:$AC,23,FALSE),"")</f>
        <v>0</v>
      </c>
      <c r="AT753" s="101">
        <f>IF(F753&gt;0,+VLOOKUP($C753,'STYLE NAMES'!$B:$AC,24,FALSE),"")</f>
        <v>0</v>
      </c>
      <c r="AU753" s="101">
        <f>IF(G753&gt;0,+VLOOKUP($C753,'STYLE NAMES'!$B:$AC,25,FALSE),"")</f>
        <v>0</v>
      </c>
      <c r="AV753" s="101">
        <f>+VLOOKUP($S753,'CODE GENERATOR'!$P:$AM,15,FALSE)</f>
        <v>0</v>
      </c>
      <c r="AW753" s="101">
        <f>+VLOOKUP($S753,'CODE GENERATOR'!$P:$AM,16,FALSE)</f>
        <v>0</v>
      </c>
      <c r="AX753" s="101">
        <f>+VLOOKUP($S753,'CODE GENERATOR'!$P:$AM,17,FALSE)</f>
        <v>0</v>
      </c>
      <c r="AY753" s="101">
        <f>+VLOOKUP($S753,'CODE GENERATOR'!$P:$AM,18,FALSE)</f>
        <v>0</v>
      </c>
      <c r="AZ753" s="101">
        <f>+VLOOKUP($S753,'CODE GENERATOR'!$P:$AM,19,FALSE)</f>
        <v>0</v>
      </c>
      <c r="BA753" s="101">
        <f>+VLOOKUP($S753,'CODE GENERATOR'!$P:$AM,20,FALSE)</f>
        <v>0</v>
      </c>
      <c r="BB753" s="101">
        <f>+VLOOKUP($S753,'CODE GENERATOR'!$P:$AM,21,FALSE)</f>
        <v>0</v>
      </c>
      <c r="BC753" s="101">
        <f>+VLOOKUP($S753,'CODE GENERATOR'!$P:$AM,22,FALSE)</f>
        <v>0</v>
      </c>
      <c r="BD753" s="101">
        <f>+VLOOKUP($S753,'CODE GENERATOR'!$P:$AM,23,FALSE)</f>
        <v>0</v>
      </c>
      <c r="BE753" s="101">
        <f>+VLOOKUP($S753,'CODE GENERATOR'!$P:$AM,24,FALSE)</f>
        <v>0</v>
      </c>
      <c r="BF753" s="101">
        <f>IF(C753&gt;0,+VLOOKUP(G753,'CATEGORY ID'!$A$1:$L$118,3,FALSE),"")</f>
        <v>30</v>
      </c>
      <c r="BG753" s="101">
        <f>IF(C753&gt;0,+VLOOKUP(H753,'CATEGORY ID'!$D$1:$L$118,3,FALSE),"")</f>
        <v>4</v>
      </c>
      <c r="BH753" s="101">
        <f>IF(C753&gt;0,+VLOOKUP((+H753&amp;I753),'CATEGORY ID'!$H$1:$I$121,2,FALSE),"")</f>
        <v>113</v>
      </c>
      <c r="BJ753" s="101">
        <f>IF(C753&gt;0,IF(COUNTIF('CATEGORY ID'!$K$1:$K$121,+H753&amp;K753) &gt; 0, +VLOOKUP(+H753&amp;K753,'CATEGORY ID'!$K$1:$L$121,2,FALSE),""),"")</f>
        <v>103</v>
      </c>
      <c r="BK753" s="101" t="str">
        <f>IF(C753&gt;0,IF(COUNTIF('CATEGORY ID'!$K$124:$K$165, +VLOOKUP(C753,'STYLE NAMES'!$B:$AE,30,FALSE)) &gt; 0, +VLOOKUP(VLOOKUP(C753,'STYLE NAMES'!$B:$AE,30,FALSE),'CATEGORY ID'!K:M,2,FALSE),""),"")</f>
        <v/>
      </c>
      <c r="BM753" s="101">
        <v>204</v>
      </c>
      <c r="BR753" s="101" t="str" cm="1">
        <f t="array" ref="BR753">IF(C753&gt;0,_xlfn.TEXTJOIN(";", TRUE,_xlfn.UNIQUE(_xlfn._xlws.FILTER(BF753:BQ753,(BF753:BQ753&gt;0)),TRUE,FALSE)),"")&amp;";"&amp;BS753</f>
        <v>30;4;113;103;204;</v>
      </c>
      <c r="BU753" s="106">
        <f>IF(C753&gt;0,+VLOOKUP($C753,'STYLE NAMES'!$B:$AC,26,FALSE),"")</f>
        <v>99.9</v>
      </c>
      <c r="BV753" s="106">
        <f>IF(C753&gt;0,+VLOOKUP($C753,'STYLE NAMES'!$B:$AC,27,FALSE),"")</f>
        <v>5490</v>
      </c>
      <c r="BW753" s="106">
        <f>IF(C753&gt;0,+VLOOKUP($C753,'STYLE NAMES'!$B:$AC,28,FALSE),"")</f>
        <v>114.88499999999999</v>
      </c>
      <c r="BY753"/>
      <c r="BZ753" s="101">
        <v>6</v>
      </c>
      <c r="CA753" s="137">
        <f t="shared" si="50"/>
        <v>1</v>
      </c>
      <c r="CB753" s="137">
        <f>+VLOOKUP(C753,'[2]STYLES &amp; MODELS MATRIX'!$A:$G,7,FALSE)</f>
        <v>0</v>
      </c>
      <c r="CC753" s="137" t="str">
        <f>+VLOOKUP(C753,'[1]STYLES &amp; SIZE CHARTS'!$A:$H,8,FALSE)</f>
        <v>JB-GL1</v>
      </c>
      <c r="CD753" s="137">
        <v>1</v>
      </c>
      <c r="CE753" s="205"/>
      <c r="CF753" s="141"/>
    </row>
    <row r="754" spans="1:84" s="101" customFormat="1" ht="12" customHeight="1" x14ac:dyDescent="0.2">
      <c r="A754" s="102">
        <f t="shared" si="48"/>
        <v>8683711008064</v>
      </c>
      <c r="B754" s="101" t="s">
        <v>986</v>
      </c>
      <c r="C754" s="101" t="s">
        <v>122</v>
      </c>
      <c r="D754" s="101" t="s">
        <v>1870</v>
      </c>
      <c r="E754" s="203" t="s">
        <v>2460</v>
      </c>
      <c r="F754" s="101" t="s">
        <v>2461</v>
      </c>
      <c r="G754" s="101" t="str">
        <f>IF(C754&gt;0,+VLOOKUP($C754,'STYLE NAMES'!$B:$AC,4,FALSE),"")</f>
        <v>RIDER</v>
      </c>
      <c r="H754" s="101" t="str">
        <f>IF(C754&gt;0,+VLOOKUP($C754,'STYLE NAMES'!$B:$AC,5,FALSE),"")</f>
        <v>MEN</v>
      </c>
      <c r="I754" s="101" t="str">
        <f>IF(C754&gt;0,+VLOOKUP($C754,'STYLE NAMES'!$B:$AC,6,FALSE),"")</f>
        <v>JACKETS &amp; TAILCOATS</v>
      </c>
      <c r="J754" s="101" t="str">
        <f>IF(C754&gt;0,+VLOOKUP($C754,'STYLE NAMES'!$B:$AC,7,FALSE),"")</f>
        <v>MEN</v>
      </c>
      <c r="K754" s="101" t="str">
        <f>IF(C754&gt;0,+VLOOKUP($C754,'STYLE NAMES'!$B:$AC,8,FALSE),"")</f>
        <v>COMPETITION JACKETS</v>
      </c>
      <c r="L754" s="101" t="str">
        <f>IF(E754&gt;0,+VLOOKUP($E754,'CODE GENERATOR'!$D:$T,3,FALSE),"")</f>
        <v>A</v>
      </c>
      <c r="M754" s="101" t="str">
        <f>IF(E754&gt;0,+VLOOKUP($E754,'CODE GENERATOR'!$D:$T,4,FALSE),"")</f>
        <v>TECH JERSEY</v>
      </c>
      <c r="N754" s="101" t="str">
        <f>IF(E754&gt;0,+VLOOKUP($E754,'CODE GENERATOR'!$D:$T,6,FALSE),"")</f>
        <v>BLACK</v>
      </c>
      <c r="O754" s="101" t="str">
        <f>IF(E754&gt;0,+VLOOKUP($E754,'CODE GENERATOR'!$D:$T,7,FALSE),"")</f>
        <v>BLACK</v>
      </c>
      <c r="P754" s="101" t="str">
        <f t="shared" si="49"/>
        <v>BLACK</v>
      </c>
      <c r="Q754" s="104" t="str">
        <f>IF(E754&gt;0,+VLOOKUP($E754,'CODE GENERATOR'!$D:$T,11,FALSE),"")</f>
        <v>R.J&amp;TMN_CJK0071</v>
      </c>
      <c r="R754" s="104" t="str">
        <f>IF(E754&gt;0,+VLOOKUP($E754,'CODE GENERATOR'!$D:$T,12,FALSE),"")</f>
        <v>TJR0026BLKBLK</v>
      </c>
      <c r="S754" s="104" t="str">
        <f>IF(E754&gt;0,+VLOOKUP($E754,'CODE GENERATOR'!$D:$T,13,FALSE),"")</f>
        <v>R.J&amp;TMN_CJK0071_TJR0026BLKBLK</v>
      </c>
      <c r="T754" s="104" t="str">
        <f t="shared" si="47"/>
        <v>R.J&amp;TMN_CJK0071_TJR0026BLKBLK_XS / 42</v>
      </c>
      <c r="U754" s="105">
        <v>8683711008064</v>
      </c>
      <c r="V754" s="107" t="str" cm="1">
        <f t="array" ref="V754">_xlfn.TEXTJOIN(";", TRUE, _xlfn.UNIQUE(_xlfn._xlws.FILTER(P$3:P$10029, C$3:C$10029=C754)))</f>
        <v>BLACK;DARK GRAY</v>
      </c>
      <c r="W754" s="107" t="str" cm="1">
        <f t="array" ref="W754">_xlfn.TEXTJOIN(";", TRUE, _xlfn.UNIQUE(_xlfn._xlws.FILTER(F$3:F$10029, C$3:C$10029=C754)))</f>
        <v>XS / 42;S / 44;M / 46;L / 48;XL / 50;XXL / 52</v>
      </c>
      <c r="X754" s="101" t="str">
        <f>IF(E754&gt;0,+VLOOKUP($E754,'CODE GENERATOR'!$D:$AC,19,FALSE),0)</f>
        <v>2507_W_2128</v>
      </c>
      <c r="Y754" s="101" t="str">
        <f>IF(E754&gt;0,+VLOOKUP($E754,'CODE GENERATOR'!$D:$AC,20,FALSE),0)</f>
        <v>2507_W_2143</v>
      </c>
      <c r="Z754" s="101" t="str">
        <f>IF(E754&gt;0,+VLOOKUP($E754,'CODE GENERATOR'!$D:$AC,21,FALSE),0)</f>
        <v>2507_W_2156</v>
      </c>
      <c r="AA754" s="101" t="str">
        <f>IF(E754&gt;0,+VLOOKUP($E754,'CODE GENERATOR'!$D:$AC,22,FALSE),0)</f>
        <v>2507_W_2145</v>
      </c>
      <c r="AB754" s="101" t="str">
        <f>IF(E754&gt;0,+VLOOKUP($E754,'CODE GENERATOR'!$D:$AC,23,FALSE),0)</f>
        <v>2507_D_cavalier_detay_0113</v>
      </c>
      <c r="AC754" s="101" t="str">
        <f>IF(E754&gt;0,+VLOOKUP($E754,'CODE GENERATOR'!$D:$AC,24,FALSE),0)</f>
        <v/>
      </c>
      <c r="AD754" s="101" t="str">
        <f>IF(E754&gt;0,+VLOOKUP($E754,'CODE GENERATOR'!$D:$AC,25,FALSE),0)</f>
        <v>2507_VW_Web_42</v>
      </c>
      <c r="AE754" s="101" t="str">
        <f>IF(E754&gt;0,+VLOOKUP($E754,'CODE GENERATOR'!$D:$AC,26,FALSE),0)</f>
        <v/>
      </c>
      <c r="AF754" s="149" t="str">
        <f>IF($C754&gt;0,$C754&amp;" "&amp;$P754&amp;" "&amp;+VLOOKUP($C754,'STYLE NAMES'!$B:$AC,10,FALSE),"""")</f>
        <v>AREZZO BLACK MEN'S PRO COMPETITION JACKET</v>
      </c>
      <c r="AG754" s="101" t="str">
        <f>"Enjoy our "&amp;(AF754)&amp;"; "&amp;IF(C754&gt;0,+VLOOKUP($C754,'STYLE NAMES'!$B:$AC,11,FALSE),"")</f>
        <v>Enjoy our AREZZO BLACK MEN'S PRO COMPETITION JACKET; MADE IN ITALY WITH PREMIUM ITALIAN FABRICS
Professional Series Competition jacket with soft-shell microfibre that is waterproof, highly elastic and breathable technical jersey fabric. Machine washable</v>
      </c>
      <c r="AH754" s="101" t="str">
        <f>IF(C754&gt;0,+VLOOKUP($C754,'STYLE NAMES'!$B:$AC,12,FALSE),"")</f>
        <v>*Italian Premium fabric
*Extra-soft and comfortable technical jersey
* 4-way stretch fabric
* Breathable and Quick Dry
* Wrinkle-free and Easy Care
Composition:
74% Micro PA /  26% Elasthane</v>
      </c>
      <c r="AI754" s="101" t="str">
        <f>IF(C754&gt;0,+VLOOKUP($C754,'STYLE NAMES'!$B:$AC,13,FALSE),"")</f>
        <v>Machine Wash at 30°C
Mild process
Iron at low temperature
Iron from REVERSE
Do NOT iron on logos or prints
Do not bleach
Do NOT Tumble Dry</v>
      </c>
      <c r="AJ754" s="149" t="str">
        <f>IF($C754&gt;0,$C754&amp;" "&amp;$P754&amp;" "&amp;+VLOOKUP($C754,'STYLE NAMES'!$B:$AC,14,FALSE),"""")</f>
        <v>AREZZO BLACK ERKEK PRO YARIŞMA CEKETİ</v>
      </c>
      <c r="AK754" s="149" t="str">
        <f>"Cavalier SanMarco tarafından tasarlanan "&amp;(AJ754)&amp;"; "&amp;IF(C754&gt;0,+VLOOKUP($C754,'STYLE NAMES'!$B:$AC,15,FALSE),"")</f>
        <v>Cavalier SanMarco tarafından tasarlanan AREZZO BLACK ERKEK PRO YARIŞMA CEKETİ; EN İYİ KALİTE İTALYAN KUMAŞLAR İLE İTALYA'DA ÜRETİLMİŞTİR
Dört yöne esneyen mikrofiberden üretilmiş Profesyonel Seri Yarış Ceketi; su geçirmez, yüksek elastikiyetli ve nefes alabilir teknik örme kumaştan oluşur. Makinede yıkanabilir.</v>
      </c>
      <c r="AL754" s="149" t="str">
        <f>IF(C754&gt;0,+VLOOKUP($C754,'STYLE NAMES'!$B:$AC,16,FALSE),"")</f>
        <v>*İtalyan Premium kumaş
*Ekstra yumuşak ve konforlu teknik jarse
*4 yönlü esneme özelliği
*Nefes alabilir ve hızlı kurur
*Kırışmaz ve kolay bakım
Bileşimi:
%72 Mikro PA / %28 Elastan</v>
      </c>
      <c r="AM754" s="149" t="str">
        <f>IF(C754&gt;0,+VLOOKUP($C754,'STYLE NAMES'!$B:$AC,17,FALSE),"")</f>
        <v>Makinede 30°C' de Yıkayın
Hassas Yıkama
Ilık ütü yapın
Tersten ütüleyin
Logo ve baskıları ÜTÜLEMEYİN
Çamaşır suyu kullanmayın
Kurutma Makinesinde Kurutmayın</v>
      </c>
      <c r="AN754" s="149" t="str">
        <f>IF($C754&gt;0,$C754&amp;" "&amp;$P754&amp;" "&amp;+VLOOKUP($C754,'STYLE NAMES'!$B:$AC,18,FALSE),"""")</f>
        <v>AREZZO BLACK GIACCHE PRO DA GARA DA UOMO</v>
      </c>
      <c r="AO754" s="101" t="str">
        <f>"Disegnato da Cavalier SanMarco "&amp;(AN754)&amp;"; "&amp;IF(C754&gt;0,+VLOOKUP($C754,'STYLE NAMES'!$B:$AC,19,FALSE),"")</f>
        <v>Disegnato da Cavalier SanMarco AREZZO BLACK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54" s="101" t="str">
        <f>IF(C754&gt;0,+VLOOKUP($C754,'STYLE NAMES'!$B:$AC,20,FALSE),"")</f>
        <v>*Tessuto premium italiano
*Jersey tecnico extra morbido e confortevole
*Tessuto elasticizzato in 4 direzioni
*Traspirante e ad asciugatura rapida
*Antipiega e facile da curare
Composizione:
74% Micro PA / 26% Elastan</v>
      </c>
      <c r="AQ754" s="101" t="str">
        <f>IF(C754&gt;0,+VLOOKUP($C754,'STYLE NAMES'!$B:$AC,21,FALSE),"")</f>
        <v>Lavare in lavatrice a 30°C Ciclo delicato 
Stirare a bassa temperatura
Stirare al rovescio 
Non stirare su loghi o stampe 
Non candeggiare 
Non asciugare in asciugatrice</v>
      </c>
      <c r="AR754" s="101">
        <f>IF(D754&gt;0,+VLOOKUP($C754,'STYLE NAMES'!$B:$AC,22,FALSE),"")</f>
        <v>0</v>
      </c>
      <c r="AS754" s="101">
        <f>IF(E754&gt;0,+VLOOKUP($C754,'STYLE NAMES'!$B:$AC,23,FALSE),"")</f>
        <v>0</v>
      </c>
      <c r="AT754" s="101">
        <f>IF(F754&gt;0,+VLOOKUP($C754,'STYLE NAMES'!$B:$AC,24,FALSE),"")</f>
        <v>0</v>
      </c>
      <c r="AU754" s="101">
        <f>IF(G754&gt;0,+VLOOKUP($C754,'STYLE NAMES'!$B:$AC,25,FALSE),"")</f>
        <v>0</v>
      </c>
      <c r="AV754" s="101" t="str">
        <f>+VLOOKUP($S754,'CODE GENERATOR'!$P:$AM,15,FALSE)</f>
        <v>R.BOTMN_BRC0066_TJR0026WHTWHT</v>
      </c>
      <c r="AW754" s="101" t="str">
        <f>+VLOOKUP($S754,'CODE GENERATOR'!$P:$AM,16,FALSE)</f>
        <v>A.RACUX_BLT0015_BRD0012WHTWHT</v>
      </c>
      <c r="AX754" s="101" t="str">
        <f>+VLOOKUP($S754,'CODE GENERATOR'!$P:$AM,17,FALSE)</f>
        <v>A.RACAU_SOC0018_NYL00003XBST6</v>
      </c>
      <c r="AY754" s="101" t="str">
        <f>+VLOOKUP($S754,'CODE GENERATOR'!$P:$AM,18,FALSE)</f>
        <v>A.RACMN_TIE0083_KNT0000WHTWHT</v>
      </c>
      <c r="AZ754" s="101">
        <f>+VLOOKUP($S754,'CODE GENERATOR'!$P:$AM,19,FALSE)</f>
        <v>0</v>
      </c>
      <c r="BA754" s="101">
        <f>+VLOOKUP($S754,'CODE GENERATOR'!$P:$AM,20,FALSE)</f>
        <v>0</v>
      </c>
      <c r="BB754" s="101">
        <f>+VLOOKUP($S754,'CODE GENERATOR'!$P:$AM,21,FALSE)</f>
        <v>0</v>
      </c>
      <c r="BC754" s="101">
        <f>+VLOOKUP($S754,'CODE GENERATOR'!$P:$AM,22,FALSE)</f>
        <v>0</v>
      </c>
      <c r="BD754" s="101">
        <f>+VLOOKUP($S754,'CODE GENERATOR'!$P:$AM,23,FALSE)</f>
        <v>0</v>
      </c>
      <c r="BE754" s="101">
        <f>+VLOOKUP($S754,'CODE GENERATOR'!$P:$AM,24,FALSE)</f>
        <v>0</v>
      </c>
      <c r="BF754" s="101">
        <f>IF(C754&gt;0,+VLOOKUP(G754,'CATEGORY ID'!$A$1:$L$118,3,FALSE),"")</f>
        <v>30</v>
      </c>
      <c r="BG754" s="101">
        <f>IF(C754&gt;0,+VLOOKUP(H754,'CATEGORY ID'!$D$1:$L$118,3,FALSE),"")</f>
        <v>2</v>
      </c>
      <c r="BH754" s="101">
        <f>IF(C754&gt;0,+VLOOKUP((+H754&amp;I754),'CATEGORY ID'!$H$1:$I$121,2,FALSE),"")</f>
        <v>114</v>
      </c>
      <c r="BJ754" s="101">
        <f>IF(C754&gt;0,IF(COUNTIF('CATEGORY ID'!$K$1:$K$121,+H754&amp;K754) &gt; 0, +VLOOKUP(+H754&amp;K754,'CATEGORY ID'!$K$1:$L$121,2,FALSE),""),"")</f>
        <v>94</v>
      </c>
      <c r="BK754" s="101" t="str">
        <f>IF(C754&gt;0,IF(COUNTIF('CATEGORY ID'!$K$124:$K$165, +VLOOKUP(C754,'STYLE NAMES'!$B:$AE,30,FALSE)) &gt; 0, +VLOOKUP(VLOOKUP(C754,'STYLE NAMES'!$B:$AE,30,FALSE),'CATEGORY ID'!K:M,2,FALSE),""),"")</f>
        <v/>
      </c>
      <c r="BO754" s="101">
        <v>21</v>
      </c>
      <c r="BR754" s="101" t="str" cm="1">
        <f t="array" ref="BR754">IF(C754&gt;0,_xlfn.TEXTJOIN(";", TRUE,_xlfn.UNIQUE(_xlfn._xlws.FILTER(BF754:BQ754,(BF754:BQ754&gt;0)),TRUE,FALSE)),"")&amp;";"&amp;BS754</f>
        <v>30;2;114;94;21;207</v>
      </c>
      <c r="BS754" s="101">
        <v>207</v>
      </c>
      <c r="BU754" s="106">
        <f>IF(C754&gt;0,+VLOOKUP($C754,'STYLE NAMES'!$B:$AC,26,FALSE),"")</f>
        <v>449.9</v>
      </c>
      <c r="BV754" s="106">
        <f>IF(C754&gt;0,+VLOOKUP($C754,'STYLE NAMES'!$B:$AC,27,FALSE),"")</f>
        <v>24740</v>
      </c>
      <c r="BW754" s="106">
        <f>IF(C754&gt;0,+VLOOKUP($C754,'STYLE NAMES'!$B:$AC,28,FALSE),"")</f>
        <v>517.38499999999988</v>
      </c>
      <c r="BY754"/>
      <c r="BZ754" s="101">
        <v>2</v>
      </c>
      <c r="CA754" s="137">
        <f t="shared" si="50"/>
        <v>1</v>
      </c>
      <c r="CB754" s="137" t="str">
        <f>+VLOOKUP(C754,'[2]STYLES &amp; MODELS MATRIX'!$A:$G,7,FALSE)</f>
        <v>HDJ</v>
      </c>
      <c r="CC754" s="137" t="str">
        <f>+VLOOKUP(C754,'[1]STYLES &amp; SIZE CHARTS'!$A:$H,8,FALSE)</f>
        <v>MJT-CJ1</v>
      </c>
      <c r="CD754" s="137">
        <v>1</v>
      </c>
      <c r="CE754" s="205"/>
      <c r="CF754" s="141"/>
    </row>
    <row r="755" spans="1:84" s="101" customFormat="1" ht="12" customHeight="1" x14ac:dyDescent="0.2">
      <c r="A755" s="102">
        <f t="shared" si="48"/>
        <v>8683711008071</v>
      </c>
      <c r="B755" s="101" t="s">
        <v>986</v>
      </c>
      <c r="C755" s="101" t="s">
        <v>122</v>
      </c>
      <c r="D755" s="101" t="s">
        <v>1870</v>
      </c>
      <c r="E755" s="203" t="s">
        <v>2460</v>
      </c>
      <c r="F755" s="101" t="s">
        <v>2427</v>
      </c>
      <c r="G755" s="101" t="str">
        <f>IF(C755&gt;0,+VLOOKUP($C755,'STYLE NAMES'!$B:$AC,4,FALSE),"")</f>
        <v>RIDER</v>
      </c>
      <c r="H755" s="101" t="str">
        <f>IF(C755&gt;0,+VLOOKUP($C755,'STYLE NAMES'!$B:$AC,5,FALSE),"")</f>
        <v>MEN</v>
      </c>
      <c r="I755" s="101" t="str">
        <f>IF(C755&gt;0,+VLOOKUP($C755,'STYLE NAMES'!$B:$AC,6,FALSE),"")</f>
        <v>JACKETS &amp; TAILCOATS</v>
      </c>
      <c r="J755" s="101" t="str">
        <f>IF(C755&gt;0,+VLOOKUP($C755,'STYLE NAMES'!$B:$AC,7,FALSE),"")</f>
        <v>MEN</v>
      </c>
      <c r="K755" s="101" t="str">
        <f>IF(C755&gt;0,+VLOOKUP($C755,'STYLE NAMES'!$B:$AC,8,FALSE),"")</f>
        <v>COMPETITION JACKETS</v>
      </c>
      <c r="L755" s="101" t="str">
        <f>IF(E755&gt;0,+VLOOKUP($E755,'CODE GENERATOR'!$D:$T,3,FALSE),"")</f>
        <v>A</v>
      </c>
      <c r="M755" s="101" t="str">
        <f>IF(E755&gt;0,+VLOOKUP($E755,'CODE GENERATOR'!$D:$T,4,FALSE),"")</f>
        <v>TECH JERSEY</v>
      </c>
      <c r="N755" s="101" t="str">
        <f>IF(E755&gt;0,+VLOOKUP($E755,'CODE GENERATOR'!$D:$T,6,FALSE),"")</f>
        <v>BLACK</v>
      </c>
      <c r="O755" s="101" t="str">
        <f>IF(E755&gt;0,+VLOOKUP($E755,'CODE GENERATOR'!$D:$T,7,FALSE),"")</f>
        <v>BLACK</v>
      </c>
      <c r="P755" s="101" t="str">
        <f t="shared" si="49"/>
        <v>BLACK</v>
      </c>
      <c r="Q755" s="104" t="str">
        <f>IF(E755&gt;0,+VLOOKUP($E755,'CODE GENERATOR'!$D:$T,11,FALSE),"")</f>
        <v>R.J&amp;TMN_CJK0071</v>
      </c>
      <c r="R755" s="104" t="str">
        <f>IF(E755&gt;0,+VLOOKUP($E755,'CODE GENERATOR'!$D:$T,12,FALSE),"")</f>
        <v>TJR0026BLKBLK</v>
      </c>
      <c r="S755" s="104" t="str">
        <f>IF(E755&gt;0,+VLOOKUP($E755,'CODE GENERATOR'!$D:$T,13,FALSE),"")</f>
        <v>R.J&amp;TMN_CJK0071_TJR0026BLKBLK</v>
      </c>
      <c r="T755" s="104" t="str">
        <f t="shared" si="47"/>
        <v>R.J&amp;TMN_CJK0071_TJR0026BLKBLK_S / 44</v>
      </c>
      <c r="U755" s="105">
        <v>8683711008071</v>
      </c>
      <c r="V755" s="107" t="str" cm="1">
        <f t="array" ref="V755">_xlfn.TEXTJOIN(";", TRUE, _xlfn.UNIQUE(_xlfn._xlws.FILTER(P$3:P$10029, C$3:C$10029=C755)))</f>
        <v>BLACK;DARK GRAY</v>
      </c>
      <c r="W755" s="107" t="str" cm="1">
        <f t="array" ref="W755">_xlfn.TEXTJOIN(";", TRUE, _xlfn.UNIQUE(_xlfn._xlws.FILTER(F$3:F$10029, C$3:C$10029=C755)))</f>
        <v>XS / 42;S / 44;M / 46;L / 48;XL / 50;XXL / 52</v>
      </c>
      <c r="X755" s="101" t="str">
        <f>IF(E755&gt;0,+VLOOKUP($E755,'CODE GENERATOR'!$D:$AC,19,FALSE),0)</f>
        <v>2507_W_2128</v>
      </c>
      <c r="Y755" s="101" t="str">
        <f>IF(E755&gt;0,+VLOOKUP($E755,'CODE GENERATOR'!$D:$AC,20,FALSE),0)</f>
        <v>2507_W_2143</v>
      </c>
      <c r="Z755" s="101" t="str">
        <f>IF(E755&gt;0,+VLOOKUP($E755,'CODE GENERATOR'!$D:$AC,21,FALSE),0)</f>
        <v>2507_W_2156</v>
      </c>
      <c r="AA755" s="101" t="str">
        <f>IF(E755&gt;0,+VLOOKUP($E755,'CODE GENERATOR'!$D:$AC,22,FALSE),0)</f>
        <v>2507_W_2145</v>
      </c>
      <c r="AB755" s="101" t="str">
        <f>IF(E755&gt;0,+VLOOKUP($E755,'CODE GENERATOR'!$D:$AC,23,FALSE),0)</f>
        <v>2507_D_cavalier_detay_0113</v>
      </c>
      <c r="AC755" s="101" t="str">
        <f>IF(E755&gt;0,+VLOOKUP($E755,'CODE GENERATOR'!$D:$AC,24,FALSE),0)</f>
        <v/>
      </c>
      <c r="AD755" s="101" t="str">
        <f>IF(E755&gt;0,+VLOOKUP($E755,'CODE GENERATOR'!$D:$AC,25,FALSE),0)</f>
        <v>2507_VW_Web_42</v>
      </c>
      <c r="AE755" s="101" t="str">
        <f>IF(E755&gt;0,+VLOOKUP($E755,'CODE GENERATOR'!$D:$AC,26,FALSE),0)</f>
        <v/>
      </c>
      <c r="AF755" s="149" t="str">
        <f>IF($C755&gt;0,$C755&amp;" "&amp;$P755&amp;" "&amp;+VLOOKUP($C755,'STYLE NAMES'!$B:$AC,10,FALSE),"""")</f>
        <v>AREZZO BLACK MEN'S PRO COMPETITION JACKET</v>
      </c>
      <c r="AG755" s="101" t="str">
        <f>"Enjoy our "&amp;(AF755)&amp;"; "&amp;IF(C755&gt;0,+VLOOKUP($C755,'STYLE NAMES'!$B:$AC,11,FALSE),"")</f>
        <v>Enjoy our AREZZO BLACK MEN'S PRO COMPETITION JACKET; MADE IN ITALY WITH PREMIUM ITALIAN FABRICS
Professional Series Competition jacket with soft-shell microfibre that is waterproof, highly elastic and breathable technical jersey fabric. Machine washable</v>
      </c>
      <c r="AH755" s="101" t="str">
        <f>IF(C755&gt;0,+VLOOKUP($C755,'STYLE NAMES'!$B:$AC,12,FALSE),"")</f>
        <v>*Italian Premium fabric
*Extra-soft and comfortable technical jersey
* 4-way stretch fabric
* Breathable and Quick Dry
* Wrinkle-free and Easy Care
Composition:
74% Micro PA /  26% Elasthane</v>
      </c>
      <c r="AI755" s="101" t="str">
        <f>IF(C755&gt;0,+VLOOKUP($C755,'STYLE NAMES'!$B:$AC,13,FALSE),"")</f>
        <v>Machine Wash at 30°C
Mild process
Iron at low temperature
Iron from REVERSE
Do NOT iron on logos or prints
Do not bleach
Do NOT Tumble Dry</v>
      </c>
      <c r="AJ755" s="149" t="str">
        <f>IF($C755&gt;0,$C755&amp;" "&amp;$P755&amp;" "&amp;+VLOOKUP($C755,'STYLE NAMES'!$B:$AC,14,FALSE),"""")</f>
        <v>AREZZO BLACK ERKEK PRO YARIŞMA CEKETİ</v>
      </c>
      <c r="AK755" s="149" t="str">
        <f>"Cavalier SanMarco tarafından tasarlanan "&amp;(AJ755)&amp;"; "&amp;IF(C755&gt;0,+VLOOKUP($C755,'STYLE NAMES'!$B:$AC,15,FALSE),"")</f>
        <v>Cavalier SanMarco tarafından tasarlanan AREZZO BLACK ERKEK PRO YARIŞMA CEKETİ; EN İYİ KALİTE İTALYAN KUMAŞLAR İLE İTALYA'DA ÜRETİLMİŞTİR
Dört yöne esneyen mikrofiberden üretilmiş Profesyonel Seri Yarış Ceketi; su geçirmez, yüksek elastikiyetli ve nefes alabilir teknik örme kumaştan oluşur. Makinede yıkanabilir.</v>
      </c>
      <c r="AL755" s="149" t="str">
        <f>IF(C755&gt;0,+VLOOKUP($C755,'STYLE NAMES'!$B:$AC,16,FALSE),"")</f>
        <v>*İtalyan Premium kumaş
*Ekstra yumuşak ve konforlu teknik jarse
*4 yönlü esneme özelliği
*Nefes alabilir ve hızlı kurur
*Kırışmaz ve kolay bakım
Bileşimi:
%72 Mikro PA / %28 Elastan</v>
      </c>
      <c r="AM755" s="149" t="str">
        <f>IF(C755&gt;0,+VLOOKUP($C755,'STYLE NAMES'!$B:$AC,17,FALSE),"")</f>
        <v>Makinede 30°C' de Yıkayın
Hassas Yıkama
Ilık ütü yapın
Tersten ütüleyin
Logo ve baskıları ÜTÜLEMEYİN
Çamaşır suyu kullanmayın
Kurutma Makinesinde Kurutmayın</v>
      </c>
      <c r="AN755" s="149" t="str">
        <f>IF($C755&gt;0,$C755&amp;" "&amp;$P755&amp;" "&amp;+VLOOKUP($C755,'STYLE NAMES'!$B:$AC,18,FALSE),"""")</f>
        <v>AREZZO BLACK GIACCHE PRO DA GARA DA UOMO</v>
      </c>
      <c r="AO755" s="101" t="str">
        <f>"Disegnato da Cavalier SanMarco "&amp;(AN755)&amp;"; "&amp;IF(C755&gt;0,+VLOOKUP($C755,'STYLE NAMES'!$B:$AC,19,FALSE),"")</f>
        <v>Disegnato da Cavalier SanMarco AREZZO BLACK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55" s="101" t="str">
        <f>IF(C755&gt;0,+VLOOKUP($C755,'STYLE NAMES'!$B:$AC,20,FALSE),"")</f>
        <v>*Tessuto premium italiano
*Jersey tecnico extra morbido e confortevole
*Tessuto elasticizzato in 4 direzioni
*Traspirante e ad asciugatura rapida
*Antipiega e facile da curare
Composizione:
74% Micro PA / 26% Elastan</v>
      </c>
      <c r="AQ755" s="101" t="str">
        <f>IF(C755&gt;0,+VLOOKUP($C755,'STYLE NAMES'!$B:$AC,21,FALSE),"")</f>
        <v>Lavare in lavatrice a 30°C Ciclo delicato 
Stirare a bassa temperatura
Stirare al rovescio 
Non stirare su loghi o stampe 
Non candeggiare 
Non asciugare in asciugatrice</v>
      </c>
      <c r="AR755" s="101">
        <f>IF(D755&gt;0,+VLOOKUP($C755,'STYLE NAMES'!$B:$AC,22,FALSE),"")</f>
        <v>0</v>
      </c>
      <c r="AS755" s="101">
        <f>IF(E755&gt;0,+VLOOKUP($C755,'STYLE NAMES'!$B:$AC,23,FALSE),"")</f>
        <v>0</v>
      </c>
      <c r="AT755" s="101">
        <f>IF(F755&gt;0,+VLOOKUP($C755,'STYLE NAMES'!$B:$AC,24,FALSE),"")</f>
        <v>0</v>
      </c>
      <c r="AU755" s="101">
        <f>IF(G755&gt;0,+VLOOKUP($C755,'STYLE NAMES'!$B:$AC,25,FALSE),"")</f>
        <v>0</v>
      </c>
      <c r="AV755" s="101" t="str">
        <f>+VLOOKUP($S755,'CODE GENERATOR'!$P:$AM,15,FALSE)</f>
        <v>R.BOTMN_BRC0066_TJR0026WHTWHT</v>
      </c>
      <c r="AW755" s="101" t="str">
        <f>+VLOOKUP($S755,'CODE GENERATOR'!$P:$AM,16,FALSE)</f>
        <v>A.RACUX_BLT0015_BRD0012WHTWHT</v>
      </c>
      <c r="AX755" s="101" t="str">
        <f>+VLOOKUP($S755,'CODE GENERATOR'!$P:$AM,17,FALSE)</f>
        <v>A.RACAU_SOC0018_NYL00003XBST6</v>
      </c>
      <c r="AY755" s="101" t="str">
        <f>+VLOOKUP($S755,'CODE GENERATOR'!$P:$AM,18,FALSE)</f>
        <v>A.RACMN_TIE0083_KNT0000WHTWHT</v>
      </c>
      <c r="AZ755" s="101">
        <f>+VLOOKUP($S755,'CODE GENERATOR'!$P:$AM,19,FALSE)</f>
        <v>0</v>
      </c>
      <c r="BA755" s="101">
        <f>+VLOOKUP($S755,'CODE GENERATOR'!$P:$AM,20,FALSE)</f>
        <v>0</v>
      </c>
      <c r="BB755" s="101">
        <f>+VLOOKUP($S755,'CODE GENERATOR'!$P:$AM,21,FALSE)</f>
        <v>0</v>
      </c>
      <c r="BC755" s="101">
        <f>+VLOOKUP($S755,'CODE GENERATOR'!$P:$AM,22,FALSE)</f>
        <v>0</v>
      </c>
      <c r="BD755" s="101">
        <f>+VLOOKUP($S755,'CODE GENERATOR'!$P:$AM,23,FALSE)</f>
        <v>0</v>
      </c>
      <c r="BE755" s="101">
        <f>+VLOOKUP($S755,'CODE GENERATOR'!$P:$AM,24,FALSE)</f>
        <v>0</v>
      </c>
      <c r="BF755" s="101">
        <f>IF(C755&gt;0,+VLOOKUP(G755,'CATEGORY ID'!$A$1:$L$118,3,FALSE),"")</f>
        <v>30</v>
      </c>
      <c r="BG755" s="101">
        <f>IF(C755&gt;0,+VLOOKUP(H755,'CATEGORY ID'!$D$1:$L$118,3,FALSE),"")</f>
        <v>2</v>
      </c>
      <c r="BH755" s="101">
        <f>IF(C755&gt;0,+VLOOKUP((+H755&amp;I755),'CATEGORY ID'!$H$1:$I$121,2,FALSE),"")</f>
        <v>114</v>
      </c>
      <c r="BJ755" s="101">
        <f>IF(C755&gt;0,IF(COUNTIF('CATEGORY ID'!$K$1:$K$121,+H755&amp;K755) &gt; 0, +VLOOKUP(+H755&amp;K755,'CATEGORY ID'!$K$1:$L$121,2,FALSE),""),"")</f>
        <v>94</v>
      </c>
      <c r="BK755" s="101" t="str">
        <f>IF(C755&gt;0,IF(COUNTIF('CATEGORY ID'!$K$124:$K$165, +VLOOKUP(C755,'STYLE NAMES'!$B:$AE,30,FALSE)) &gt; 0, +VLOOKUP(VLOOKUP(C755,'STYLE NAMES'!$B:$AE,30,FALSE),'CATEGORY ID'!K:M,2,FALSE),""),"")</f>
        <v/>
      </c>
      <c r="BO755" s="101">
        <v>21</v>
      </c>
      <c r="BR755" s="101" t="str" cm="1">
        <f t="array" ref="BR755">IF(C755&gt;0,_xlfn.TEXTJOIN(";", TRUE,_xlfn.UNIQUE(_xlfn._xlws.FILTER(BF755:BQ755,(BF755:BQ755&gt;0)),TRUE,FALSE)),"")&amp;";"&amp;BS755</f>
        <v>30;2;114;94;21;207</v>
      </c>
      <c r="BS755" s="101">
        <v>207</v>
      </c>
      <c r="BU755" s="106">
        <f>IF(C755&gt;0,+VLOOKUP($C755,'STYLE NAMES'!$B:$AC,26,FALSE),"")</f>
        <v>449.9</v>
      </c>
      <c r="BV755" s="106">
        <f>IF(C755&gt;0,+VLOOKUP($C755,'STYLE NAMES'!$B:$AC,27,FALSE),"")</f>
        <v>24740</v>
      </c>
      <c r="BW755" s="106">
        <f>IF(C755&gt;0,+VLOOKUP($C755,'STYLE NAMES'!$B:$AC,28,FALSE),"")</f>
        <v>517.38499999999988</v>
      </c>
      <c r="BY755"/>
      <c r="BZ755" s="101">
        <v>2</v>
      </c>
      <c r="CA755" s="137">
        <f t="shared" si="50"/>
        <v>1</v>
      </c>
      <c r="CB755" s="137" t="str">
        <f>+VLOOKUP(C755,'[2]STYLES &amp; MODELS MATRIX'!$A:$G,7,FALSE)</f>
        <v>HDJ</v>
      </c>
      <c r="CC755" s="137" t="str">
        <f>+VLOOKUP(C755,'[1]STYLES &amp; SIZE CHARTS'!$A:$H,8,FALSE)</f>
        <v>MJT-CJ1</v>
      </c>
      <c r="CD755" s="137">
        <v>1</v>
      </c>
      <c r="CE755" s="205"/>
      <c r="CF755" s="141"/>
    </row>
    <row r="756" spans="1:84" s="101" customFormat="1" ht="12" customHeight="1" x14ac:dyDescent="0.2">
      <c r="A756" s="102">
        <f t="shared" si="48"/>
        <v>8683711008088</v>
      </c>
      <c r="B756" s="101" t="s">
        <v>986</v>
      </c>
      <c r="C756" s="101" t="s">
        <v>122</v>
      </c>
      <c r="D756" s="101" t="s">
        <v>1870</v>
      </c>
      <c r="E756" s="203" t="s">
        <v>2460</v>
      </c>
      <c r="F756" s="101" t="s">
        <v>2428</v>
      </c>
      <c r="G756" s="101" t="str">
        <f>IF(C756&gt;0,+VLOOKUP($C756,'STYLE NAMES'!$B:$AC,4,FALSE),"")</f>
        <v>RIDER</v>
      </c>
      <c r="H756" s="101" t="str">
        <f>IF(C756&gt;0,+VLOOKUP($C756,'STYLE NAMES'!$B:$AC,5,FALSE),"")</f>
        <v>MEN</v>
      </c>
      <c r="I756" s="101" t="str">
        <f>IF(C756&gt;0,+VLOOKUP($C756,'STYLE NAMES'!$B:$AC,6,FALSE),"")</f>
        <v>JACKETS &amp; TAILCOATS</v>
      </c>
      <c r="J756" s="101" t="str">
        <f>IF(C756&gt;0,+VLOOKUP($C756,'STYLE NAMES'!$B:$AC,7,FALSE),"")</f>
        <v>MEN</v>
      </c>
      <c r="K756" s="101" t="str">
        <f>IF(C756&gt;0,+VLOOKUP($C756,'STYLE NAMES'!$B:$AC,8,FALSE),"")</f>
        <v>COMPETITION JACKETS</v>
      </c>
      <c r="L756" s="101" t="str">
        <f>IF(E756&gt;0,+VLOOKUP($E756,'CODE GENERATOR'!$D:$T,3,FALSE),"")</f>
        <v>A</v>
      </c>
      <c r="M756" s="101" t="str">
        <f>IF(E756&gt;0,+VLOOKUP($E756,'CODE GENERATOR'!$D:$T,4,FALSE),"")</f>
        <v>TECH JERSEY</v>
      </c>
      <c r="N756" s="101" t="str">
        <f>IF(E756&gt;0,+VLOOKUP($E756,'CODE GENERATOR'!$D:$T,6,FALSE),"")</f>
        <v>BLACK</v>
      </c>
      <c r="O756" s="101" t="str">
        <f>IF(E756&gt;0,+VLOOKUP($E756,'CODE GENERATOR'!$D:$T,7,FALSE),"")</f>
        <v>BLACK</v>
      </c>
      <c r="P756" s="101" t="str">
        <f t="shared" si="49"/>
        <v>BLACK</v>
      </c>
      <c r="Q756" s="104" t="str">
        <f>IF(E756&gt;0,+VLOOKUP($E756,'CODE GENERATOR'!$D:$T,11,FALSE),"")</f>
        <v>R.J&amp;TMN_CJK0071</v>
      </c>
      <c r="R756" s="104" t="str">
        <f>IF(E756&gt;0,+VLOOKUP($E756,'CODE GENERATOR'!$D:$T,12,FALSE),"")</f>
        <v>TJR0026BLKBLK</v>
      </c>
      <c r="S756" s="104" t="str">
        <f>IF(E756&gt;0,+VLOOKUP($E756,'CODE GENERATOR'!$D:$T,13,FALSE),"")</f>
        <v>R.J&amp;TMN_CJK0071_TJR0026BLKBLK</v>
      </c>
      <c r="T756" s="104" t="str">
        <f t="shared" si="47"/>
        <v>R.J&amp;TMN_CJK0071_TJR0026BLKBLK_M / 46</v>
      </c>
      <c r="U756" s="105">
        <v>8683711008088</v>
      </c>
      <c r="V756" s="107" t="str" cm="1">
        <f t="array" ref="V756">_xlfn.TEXTJOIN(";", TRUE, _xlfn.UNIQUE(_xlfn._xlws.FILTER(P$3:P$10029, C$3:C$10029=C756)))</f>
        <v>BLACK;DARK GRAY</v>
      </c>
      <c r="W756" s="107" t="str" cm="1">
        <f t="array" ref="W756">_xlfn.TEXTJOIN(";", TRUE, _xlfn.UNIQUE(_xlfn._xlws.FILTER(F$3:F$10029, C$3:C$10029=C756)))</f>
        <v>XS / 42;S / 44;M / 46;L / 48;XL / 50;XXL / 52</v>
      </c>
      <c r="X756" s="101" t="str">
        <f>IF(E756&gt;0,+VLOOKUP($E756,'CODE GENERATOR'!$D:$AC,19,FALSE),0)</f>
        <v>2507_W_2128</v>
      </c>
      <c r="Y756" s="101" t="str">
        <f>IF(E756&gt;0,+VLOOKUP($E756,'CODE GENERATOR'!$D:$AC,20,FALSE),0)</f>
        <v>2507_W_2143</v>
      </c>
      <c r="Z756" s="101" t="str">
        <f>IF(E756&gt;0,+VLOOKUP($E756,'CODE GENERATOR'!$D:$AC,21,FALSE),0)</f>
        <v>2507_W_2156</v>
      </c>
      <c r="AA756" s="101" t="str">
        <f>IF(E756&gt;0,+VLOOKUP($E756,'CODE GENERATOR'!$D:$AC,22,FALSE),0)</f>
        <v>2507_W_2145</v>
      </c>
      <c r="AB756" s="101" t="str">
        <f>IF(E756&gt;0,+VLOOKUP($E756,'CODE GENERATOR'!$D:$AC,23,FALSE),0)</f>
        <v>2507_D_cavalier_detay_0113</v>
      </c>
      <c r="AC756" s="101" t="str">
        <f>IF(E756&gt;0,+VLOOKUP($E756,'CODE GENERATOR'!$D:$AC,24,FALSE),0)</f>
        <v/>
      </c>
      <c r="AD756" s="101" t="str">
        <f>IF(E756&gt;0,+VLOOKUP($E756,'CODE GENERATOR'!$D:$AC,25,FALSE),0)</f>
        <v>2507_VW_Web_42</v>
      </c>
      <c r="AE756" s="101" t="str">
        <f>IF(E756&gt;0,+VLOOKUP($E756,'CODE GENERATOR'!$D:$AC,26,FALSE),0)</f>
        <v/>
      </c>
      <c r="AF756" s="149" t="str">
        <f>IF($C756&gt;0,$C756&amp;" "&amp;$P756&amp;" "&amp;+VLOOKUP($C756,'STYLE NAMES'!$B:$AC,10,FALSE),"""")</f>
        <v>AREZZO BLACK MEN'S PRO COMPETITION JACKET</v>
      </c>
      <c r="AG756" s="101" t="str">
        <f>"Enjoy our "&amp;(AF756)&amp;"; "&amp;IF(C756&gt;0,+VLOOKUP($C756,'STYLE NAMES'!$B:$AC,11,FALSE),"")</f>
        <v>Enjoy our AREZZO BLACK MEN'S PRO COMPETITION JACKET; MADE IN ITALY WITH PREMIUM ITALIAN FABRICS
Professional Series Competition jacket with soft-shell microfibre that is waterproof, highly elastic and breathable technical jersey fabric. Machine washable</v>
      </c>
      <c r="AH756" s="101" t="str">
        <f>IF(C756&gt;0,+VLOOKUP($C756,'STYLE NAMES'!$B:$AC,12,FALSE),"")</f>
        <v>*Italian Premium fabric
*Extra-soft and comfortable technical jersey
* 4-way stretch fabric
* Breathable and Quick Dry
* Wrinkle-free and Easy Care
Composition:
74% Micro PA /  26% Elasthane</v>
      </c>
      <c r="AI756" s="101" t="str">
        <f>IF(C756&gt;0,+VLOOKUP($C756,'STYLE NAMES'!$B:$AC,13,FALSE),"")</f>
        <v>Machine Wash at 30°C
Mild process
Iron at low temperature
Iron from REVERSE
Do NOT iron on logos or prints
Do not bleach
Do NOT Tumble Dry</v>
      </c>
      <c r="AJ756" s="149" t="str">
        <f>IF($C756&gt;0,$C756&amp;" "&amp;$P756&amp;" "&amp;+VLOOKUP($C756,'STYLE NAMES'!$B:$AC,14,FALSE),"""")</f>
        <v>AREZZO BLACK ERKEK PRO YARIŞMA CEKETİ</v>
      </c>
      <c r="AK756" s="149" t="str">
        <f>"Cavalier SanMarco tarafından tasarlanan "&amp;(AJ756)&amp;"; "&amp;IF(C756&gt;0,+VLOOKUP($C756,'STYLE NAMES'!$B:$AC,15,FALSE),"")</f>
        <v>Cavalier SanMarco tarafından tasarlanan AREZZO BLACK ERKEK PRO YARIŞMA CEKETİ; EN İYİ KALİTE İTALYAN KUMAŞLAR İLE İTALYA'DA ÜRETİLMİŞTİR
Dört yöne esneyen mikrofiberden üretilmiş Profesyonel Seri Yarış Ceketi; su geçirmez, yüksek elastikiyetli ve nefes alabilir teknik örme kumaştan oluşur. Makinede yıkanabilir.</v>
      </c>
      <c r="AL756" s="149" t="str">
        <f>IF(C756&gt;0,+VLOOKUP($C756,'STYLE NAMES'!$B:$AC,16,FALSE),"")</f>
        <v>*İtalyan Premium kumaş
*Ekstra yumuşak ve konforlu teknik jarse
*4 yönlü esneme özelliği
*Nefes alabilir ve hızlı kurur
*Kırışmaz ve kolay bakım
Bileşimi:
%72 Mikro PA / %28 Elastan</v>
      </c>
      <c r="AM756" s="149" t="str">
        <f>IF(C756&gt;0,+VLOOKUP($C756,'STYLE NAMES'!$B:$AC,17,FALSE),"")</f>
        <v>Makinede 30°C' de Yıkayın
Hassas Yıkama
Ilık ütü yapın
Tersten ütüleyin
Logo ve baskıları ÜTÜLEMEYİN
Çamaşır suyu kullanmayın
Kurutma Makinesinde Kurutmayın</v>
      </c>
      <c r="AN756" s="149" t="str">
        <f>IF($C756&gt;0,$C756&amp;" "&amp;$P756&amp;" "&amp;+VLOOKUP($C756,'STYLE NAMES'!$B:$AC,18,FALSE),"""")</f>
        <v>AREZZO BLACK GIACCHE PRO DA GARA DA UOMO</v>
      </c>
      <c r="AO756" s="101" t="str">
        <f>"Disegnato da Cavalier SanMarco "&amp;(AN756)&amp;"; "&amp;IF(C756&gt;0,+VLOOKUP($C756,'STYLE NAMES'!$B:$AC,19,FALSE),"")</f>
        <v>Disegnato da Cavalier SanMarco AREZZO BLACK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56" s="101" t="str">
        <f>IF(C756&gt;0,+VLOOKUP($C756,'STYLE NAMES'!$B:$AC,20,FALSE),"")</f>
        <v>*Tessuto premium italiano
*Jersey tecnico extra morbido e confortevole
*Tessuto elasticizzato in 4 direzioni
*Traspirante e ad asciugatura rapida
*Antipiega e facile da curare
Composizione:
74% Micro PA / 26% Elastan</v>
      </c>
      <c r="AQ756" s="101" t="str">
        <f>IF(C756&gt;0,+VLOOKUP($C756,'STYLE NAMES'!$B:$AC,21,FALSE),"")</f>
        <v>Lavare in lavatrice a 30°C Ciclo delicato 
Stirare a bassa temperatura
Stirare al rovescio 
Non stirare su loghi o stampe 
Non candeggiare 
Non asciugare in asciugatrice</v>
      </c>
      <c r="AR756" s="101">
        <f>IF(D756&gt;0,+VLOOKUP($C756,'STYLE NAMES'!$B:$AC,22,FALSE),"")</f>
        <v>0</v>
      </c>
      <c r="AS756" s="101">
        <f>IF(E756&gt;0,+VLOOKUP($C756,'STYLE NAMES'!$B:$AC,23,FALSE),"")</f>
        <v>0</v>
      </c>
      <c r="AT756" s="101">
        <f>IF(F756&gt;0,+VLOOKUP($C756,'STYLE NAMES'!$B:$AC,24,FALSE),"")</f>
        <v>0</v>
      </c>
      <c r="AU756" s="101">
        <f>IF(G756&gt;0,+VLOOKUP($C756,'STYLE NAMES'!$B:$AC,25,FALSE),"")</f>
        <v>0</v>
      </c>
      <c r="AV756" s="101" t="str">
        <f>+VLOOKUP($S756,'CODE GENERATOR'!$P:$AM,15,FALSE)</f>
        <v>R.BOTMN_BRC0066_TJR0026WHTWHT</v>
      </c>
      <c r="AW756" s="101" t="str">
        <f>+VLOOKUP($S756,'CODE GENERATOR'!$P:$AM,16,FALSE)</f>
        <v>A.RACUX_BLT0015_BRD0012WHTWHT</v>
      </c>
      <c r="AX756" s="101" t="str">
        <f>+VLOOKUP($S756,'CODE GENERATOR'!$P:$AM,17,FALSE)</f>
        <v>A.RACAU_SOC0018_NYL00003XBST6</v>
      </c>
      <c r="AY756" s="101" t="str">
        <f>+VLOOKUP($S756,'CODE GENERATOR'!$P:$AM,18,FALSE)</f>
        <v>A.RACMN_TIE0083_KNT0000WHTWHT</v>
      </c>
      <c r="AZ756" s="101">
        <f>+VLOOKUP($S756,'CODE GENERATOR'!$P:$AM,19,FALSE)</f>
        <v>0</v>
      </c>
      <c r="BA756" s="101">
        <f>+VLOOKUP($S756,'CODE GENERATOR'!$P:$AM,20,FALSE)</f>
        <v>0</v>
      </c>
      <c r="BB756" s="101">
        <f>+VLOOKUP($S756,'CODE GENERATOR'!$P:$AM,21,FALSE)</f>
        <v>0</v>
      </c>
      <c r="BC756" s="101">
        <f>+VLOOKUP($S756,'CODE GENERATOR'!$P:$AM,22,FALSE)</f>
        <v>0</v>
      </c>
      <c r="BD756" s="101">
        <f>+VLOOKUP($S756,'CODE GENERATOR'!$P:$AM,23,FALSE)</f>
        <v>0</v>
      </c>
      <c r="BE756" s="101">
        <f>+VLOOKUP($S756,'CODE GENERATOR'!$P:$AM,24,FALSE)</f>
        <v>0</v>
      </c>
      <c r="BF756" s="101">
        <f>IF(C756&gt;0,+VLOOKUP(G756,'CATEGORY ID'!$A$1:$L$118,3,FALSE),"")</f>
        <v>30</v>
      </c>
      <c r="BG756" s="101">
        <f>IF(C756&gt;0,+VLOOKUP(H756,'CATEGORY ID'!$D$1:$L$118,3,FALSE),"")</f>
        <v>2</v>
      </c>
      <c r="BH756" s="101">
        <f>IF(C756&gt;0,+VLOOKUP((+H756&amp;I756),'CATEGORY ID'!$H$1:$I$121,2,FALSE),"")</f>
        <v>114</v>
      </c>
      <c r="BJ756" s="101">
        <f>IF(C756&gt;0,IF(COUNTIF('CATEGORY ID'!$K$1:$K$121,+H756&amp;K756) &gt; 0, +VLOOKUP(+H756&amp;K756,'CATEGORY ID'!$K$1:$L$121,2,FALSE),""),"")</f>
        <v>94</v>
      </c>
      <c r="BK756" s="101" t="str">
        <f>IF(C756&gt;0,IF(COUNTIF('CATEGORY ID'!$K$124:$K$165, +VLOOKUP(C756,'STYLE NAMES'!$B:$AE,30,FALSE)) &gt; 0, +VLOOKUP(VLOOKUP(C756,'STYLE NAMES'!$B:$AE,30,FALSE),'CATEGORY ID'!K:M,2,FALSE),""),"")</f>
        <v/>
      </c>
      <c r="BO756" s="101">
        <v>21</v>
      </c>
      <c r="BR756" s="101" t="str" cm="1">
        <f t="array" ref="BR756">IF(C756&gt;0,_xlfn.TEXTJOIN(";", TRUE,_xlfn.UNIQUE(_xlfn._xlws.FILTER(BF756:BQ756,(BF756:BQ756&gt;0)),TRUE,FALSE)),"")&amp;";"&amp;BS756</f>
        <v>30;2;114;94;21;207</v>
      </c>
      <c r="BS756" s="101">
        <v>207</v>
      </c>
      <c r="BU756" s="106">
        <f>IF(C756&gt;0,+VLOOKUP($C756,'STYLE NAMES'!$B:$AC,26,FALSE),"")</f>
        <v>449.9</v>
      </c>
      <c r="BV756" s="106">
        <f>IF(C756&gt;0,+VLOOKUP($C756,'STYLE NAMES'!$B:$AC,27,FALSE),"")</f>
        <v>24740</v>
      </c>
      <c r="BW756" s="106">
        <f>IF(C756&gt;0,+VLOOKUP($C756,'STYLE NAMES'!$B:$AC,28,FALSE),"")</f>
        <v>517.38499999999988</v>
      </c>
      <c r="BY756"/>
      <c r="BZ756" s="101">
        <v>4</v>
      </c>
      <c r="CA756" s="137">
        <f t="shared" si="50"/>
        <v>1</v>
      </c>
      <c r="CB756" s="137" t="str">
        <f>+VLOOKUP(C756,'[2]STYLES &amp; MODELS MATRIX'!$A:$G,7,FALSE)</f>
        <v>HDJ</v>
      </c>
      <c r="CC756" s="137" t="str">
        <f>+VLOOKUP(C756,'[1]STYLES &amp; SIZE CHARTS'!$A:$H,8,FALSE)</f>
        <v>MJT-CJ1</v>
      </c>
      <c r="CD756" s="137">
        <v>1</v>
      </c>
      <c r="CE756" s="205"/>
      <c r="CF756" s="141"/>
    </row>
    <row r="757" spans="1:84" s="101" customFormat="1" ht="12" customHeight="1" x14ac:dyDescent="0.2">
      <c r="A757" s="102">
        <f t="shared" si="48"/>
        <v>8683711008095</v>
      </c>
      <c r="B757" s="101" t="s">
        <v>986</v>
      </c>
      <c r="C757" s="101" t="s">
        <v>122</v>
      </c>
      <c r="D757" s="101" t="s">
        <v>1870</v>
      </c>
      <c r="E757" s="203" t="s">
        <v>2460</v>
      </c>
      <c r="F757" s="101" t="s">
        <v>2429</v>
      </c>
      <c r="G757" s="101" t="str">
        <f>IF(C757&gt;0,+VLOOKUP($C757,'STYLE NAMES'!$B:$AC,4,FALSE),"")</f>
        <v>RIDER</v>
      </c>
      <c r="H757" s="101" t="str">
        <f>IF(C757&gt;0,+VLOOKUP($C757,'STYLE NAMES'!$B:$AC,5,FALSE),"")</f>
        <v>MEN</v>
      </c>
      <c r="I757" s="101" t="str">
        <f>IF(C757&gt;0,+VLOOKUP($C757,'STYLE NAMES'!$B:$AC,6,FALSE),"")</f>
        <v>JACKETS &amp; TAILCOATS</v>
      </c>
      <c r="J757" s="101" t="str">
        <f>IF(C757&gt;0,+VLOOKUP($C757,'STYLE NAMES'!$B:$AC,7,FALSE),"")</f>
        <v>MEN</v>
      </c>
      <c r="K757" s="101" t="str">
        <f>IF(C757&gt;0,+VLOOKUP($C757,'STYLE NAMES'!$B:$AC,8,FALSE),"")</f>
        <v>COMPETITION JACKETS</v>
      </c>
      <c r="L757" s="101" t="str">
        <f>IF(E757&gt;0,+VLOOKUP($E757,'CODE GENERATOR'!$D:$T,3,FALSE),"")</f>
        <v>A</v>
      </c>
      <c r="M757" s="101" t="str">
        <f>IF(E757&gt;0,+VLOOKUP($E757,'CODE GENERATOR'!$D:$T,4,FALSE),"")</f>
        <v>TECH JERSEY</v>
      </c>
      <c r="N757" s="101" t="str">
        <f>IF(E757&gt;0,+VLOOKUP($E757,'CODE GENERATOR'!$D:$T,6,FALSE),"")</f>
        <v>BLACK</v>
      </c>
      <c r="O757" s="101" t="str">
        <f>IF(E757&gt;0,+VLOOKUP($E757,'CODE GENERATOR'!$D:$T,7,FALSE),"")</f>
        <v>BLACK</v>
      </c>
      <c r="P757" s="101" t="str">
        <f t="shared" si="49"/>
        <v>BLACK</v>
      </c>
      <c r="Q757" s="104" t="str">
        <f>IF(E757&gt;0,+VLOOKUP($E757,'CODE GENERATOR'!$D:$T,11,FALSE),"")</f>
        <v>R.J&amp;TMN_CJK0071</v>
      </c>
      <c r="R757" s="104" t="str">
        <f>IF(E757&gt;0,+VLOOKUP($E757,'CODE GENERATOR'!$D:$T,12,FALSE),"")</f>
        <v>TJR0026BLKBLK</v>
      </c>
      <c r="S757" s="104" t="str">
        <f>IF(E757&gt;0,+VLOOKUP($E757,'CODE GENERATOR'!$D:$T,13,FALSE),"")</f>
        <v>R.J&amp;TMN_CJK0071_TJR0026BLKBLK</v>
      </c>
      <c r="T757" s="104" t="str">
        <f t="shared" si="47"/>
        <v>R.J&amp;TMN_CJK0071_TJR0026BLKBLK_L / 48</v>
      </c>
      <c r="U757" s="105">
        <v>8683711008095</v>
      </c>
      <c r="V757" s="107" t="str" cm="1">
        <f t="array" ref="V757">_xlfn.TEXTJOIN(";", TRUE, _xlfn.UNIQUE(_xlfn._xlws.FILTER(P$3:P$10029, C$3:C$10029=C757)))</f>
        <v>BLACK;DARK GRAY</v>
      </c>
      <c r="W757" s="107" t="str" cm="1">
        <f t="array" ref="W757">_xlfn.TEXTJOIN(";", TRUE, _xlfn.UNIQUE(_xlfn._xlws.FILTER(F$3:F$10029, C$3:C$10029=C757)))</f>
        <v>XS / 42;S / 44;M / 46;L / 48;XL / 50;XXL / 52</v>
      </c>
      <c r="X757" s="101" t="str">
        <f>IF(E757&gt;0,+VLOOKUP($E757,'CODE GENERATOR'!$D:$AC,19,FALSE),0)</f>
        <v>2507_W_2128</v>
      </c>
      <c r="Y757" s="101" t="str">
        <f>IF(E757&gt;0,+VLOOKUP($E757,'CODE GENERATOR'!$D:$AC,20,FALSE),0)</f>
        <v>2507_W_2143</v>
      </c>
      <c r="Z757" s="101" t="str">
        <f>IF(E757&gt;0,+VLOOKUP($E757,'CODE GENERATOR'!$D:$AC,21,FALSE),0)</f>
        <v>2507_W_2156</v>
      </c>
      <c r="AA757" s="101" t="str">
        <f>IF(E757&gt;0,+VLOOKUP($E757,'CODE GENERATOR'!$D:$AC,22,FALSE),0)</f>
        <v>2507_W_2145</v>
      </c>
      <c r="AB757" s="101" t="str">
        <f>IF(E757&gt;0,+VLOOKUP($E757,'CODE GENERATOR'!$D:$AC,23,FALSE),0)</f>
        <v>2507_D_cavalier_detay_0113</v>
      </c>
      <c r="AC757" s="101" t="str">
        <f>IF(E757&gt;0,+VLOOKUP($E757,'CODE GENERATOR'!$D:$AC,24,FALSE),0)</f>
        <v/>
      </c>
      <c r="AD757" s="101" t="str">
        <f>IF(E757&gt;0,+VLOOKUP($E757,'CODE GENERATOR'!$D:$AC,25,FALSE),0)</f>
        <v>2507_VW_Web_42</v>
      </c>
      <c r="AE757" s="101" t="str">
        <f>IF(E757&gt;0,+VLOOKUP($E757,'CODE GENERATOR'!$D:$AC,26,FALSE),0)</f>
        <v/>
      </c>
      <c r="AF757" s="149" t="str">
        <f>IF($C757&gt;0,$C757&amp;" "&amp;$P757&amp;" "&amp;+VLOOKUP($C757,'STYLE NAMES'!$B:$AC,10,FALSE),"""")</f>
        <v>AREZZO BLACK MEN'S PRO COMPETITION JACKET</v>
      </c>
      <c r="AG757" s="101" t="str">
        <f>"Enjoy our "&amp;(AF757)&amp;"; "&amp;IF(C757&gt;0,+VLOOKUP($C757,'STYLE NAMES'!$B:$AC,11,FALSE),"")</f>
        <v>Enjoy our AREZZO BLACK MEN'S PRO COMPETITION JACKET; MADE IN ITALY WITH PREMIUM ITALIAN FABRICS
Professional Series Competition jacket with soft-shell microfibre that is waterproof, highly elastic and breathable technical jersey fabric. Machine washable</v>
      </c>
      <c r="AH757" s="101" t="str">
        <f>IF(C757&gt;0,+VLOOKUP($C757,'STYLE NAMES'!$B:$AC,12,FALSE),"")</f>
        <v>*Italian Premium fabric
*Extra-soft and comfortable technical jersey
* 4-way stretch fabric
* Breathable and Quick Dry
* Wrinkle-free and Easy Care
Composition:
74% Micro PA /  26% Elasthane</v>
      </c>
      <c r="AI757" s="101" t="str">
        <f>IF(C757&gt;0,+VLOOKUP($C757,'STYLE NAMES'!$B:$AC,13,FALSE),"")</f>
        <v>Machine Wash at 30°C
Mild process
Iron at low temperature
Iron from REVERSE
Do NOT iron on logos or prints
Do not bleach
Do NOT Tumble Dry</v>
      </c>
      <c r="AJ757" s="149" t="str">
        <f>IF($C757&gt;0,$C757&amp;" "&amp;$P757&amp;" "&amp;+VLOOKUP($C757,'STYLE NAMES'!$B:$AC,14,FALSE),"""")</f>
        <v>AREZZO BLACK ERKEK PRO YARIŞMA CEKETİ</v>
      </c>
      <c r="AK757" s="149" t="str">
        <f>"Cavalier SanMarco tarafından tasarlanan "&amp;(AJ757)&amp;"; "&amp;IF(C757&gt;0,+VLOOKUP($C757,'STYLE NAMES'!$B:$AC,15,FALSE),"")</f>
        <v>Cavalier SanMarco tarafından tasarlanan AREZZO BLACK ERKEK PRO YARIŞMA CEKETİ; EN İYİ KALİTE İTALYAN KUMAŞLAR İLE İTALYA'DA ÜRETİLMİŞTİR
Dört yöne esneyen mikrofiberden üretilmiş Profesyonel Seri Yarış Ceketi; su geçirmez, yüksek elastikiyetli ve nefes alabilir teknik örme kumaştan oluşur. Makinede yıkanabilir.</v>
      </c>
      <c r="AL757" s="149" t="str">
        <f>IF(C757&gt;0,+VLOOKUP($C757,'STYLE NAMES'!$B:$AC,16,FALSE),"")</f>
        <v>*İtalyan Premium kumaş
*Ekstra yumuşak ve konforlu teknik jarse
*4 yönlü esneme özelliği
*Nefes alabilir ve hızlı kurur
*Kırışmaz ve kolay bakım
Bileşimi:
%72 Mikro PA / %28 Elastan</v>
      </c>
      <c r="AM757" s="149" t="str">
        <f>IF(C757&gt;0,+VLOOKUP($C757,'STYLE NAMES'!$B:$AC,17,FALSE),"")</f>
        <v>Makinede 30°C' de Yıkayın
Hassas Yıkama
Ilık ütü yapın
Tersten ütüleyin
Logo ve baskıları ÜTÜLEMEYİN
Çamaşır suyu kullanmayın
Kurutma Makinesinde Kurutmayın</v>
      </c>
      <c r="AN757" s="149" t="str">
        <f>IF($C757&gt;0,$C757&amp;" "&amp;$P757&amp;" "&amp;+VLOOKUP($C757,'STYLE NAMES'!$B:$AC,18,FALSE),"""")</f>
        <v>AREZZO BLACK GIACCHE PRO DA GARA DA UOMO</v>
      </c>
      <c r="AO757" s="101" t="str">
        <f>"Disegnato da Cavalier SanMarco "&amp;(AN757)&amp;"; "&amp;IF(C757&gt;0,+VLOOKUP($C757,'STYLE NAMES'!$B:$AC,19,FALSE),"")</f>
        <v>Disegnato da Cavalier SanMarco AREZZO BLACK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57" s="101" t="str">
        <f>IF(C757&gt;0,+VLOOKUP($C757,'STYLE NAMES'!$B:$AC,20,FALSE),"")</f>
        <v>*Tessuto premium italiano
*Jersey tecnico extra morbido e confortevole
*Tessuto elasticizzato in 4 direzioni
*Traspirante e ad asciugatura rapida
*Antipiega e facile da curare
Composizione:
74% Micro PA / 26% Elastan</v>
      </c>
      <c r="AQ757" s="101" t="str">
        <f>IF(C757&gt;0,+VLOOKUP($C757,'STYLE NAMES'!$B:$AC,21,FALSE),"")</f>
        <v>Lavare in lavatrice a 30°C Ciclo delicato 
Stirare a bassa temperatura
Stirare al rovescio 
Non stirare su loghi o stampe 
Non candeggiare 
Non asciugare in asciugatrice</v>
      </c>
      <c r="AR757" s="101">
        <f>IF(D757&gt;0,+VLOOKUP($C757,'STYLE NAMES'!$B:$AC,22,FALSE),"")</f>
        <v>0</v>
      </c>
      <c r="AS757" s="101">
        <f>IF(E757&gt;0,+VLOOKUP($C757,'STYLE NAMES'!$B:$AC,23,FALSE),"")</f>
        <v>0</v>
      </c>
      <c r="AT757" s="101">
        <f>IF(F757&gt;0,+VLOOKUP($C757,'STYLE NAMES'!$B:$AC,24,FALSE),"")</f>
        <v>0</v>
      </c>
      <c r="AU757" s="101">
        <f>IF(G757&gt;0,+VLOOKUP($C757,'STYLE NAMES'!$B:$AC,25,FALSE),"")</f>
        <v>0</v>
      </c>
      <c r="AV757" s="101" t="str">
        <f>+VLOOKUP($S757,'CODE GENERATOR'!$P:$AM,15,FALSE)</f>
        <v>R.BOTMN_BRC0066_TJR0026WHTWHT</v>
      </c>
      <c r="AW757" s="101" t="str">
        <f>+VLOOKUP($S757,'CODE GENERATOR'!$P:$AM,16,FALSE)</f>
        <v>A.RACUX_BLT0015_BRD0012WHTWHT</v>
      </c>
      <c r="AX757" s="101" t="str">
        <f>+VLOOKUP($S757,'CODE GENERATOR'!$P:$AM,17,FALSE)</f>
        <v>A.RACAU_SOC0018_NYL00003XBST6</v>
      </c>
      <c r="AY757" s="101" t="str">
        <f>+VLOOKUP($S757,'CODE GENERATOR'!$P:$AM,18,FALSE)</f>
        <v>A.RACMN_TIE0083_KNT0000WHTWHT</v>
      </c>
      <c r="AZ757" s="101">
        <f>+VLOOKUP($S757,'CODE GENERATOR'!$P:$AM,19,FALSE)</f>
        <v>0</v>
      </c>
      <c r="BA757" s="101">
        <f>+VLOOKUP($S757,'CODE GENERATOR'!$P:$AM,20,FALSE)</f>
        <v>0</v>
      </c>
      <c r="BB757" s="101">
        <f>+VLOOKUP($S757,'CODE GENERATOR'!$P:$AM,21,FALSE)</f>
        <v>0</v>
      </c>
      <c r="BC757" s="101">
        <f>+VLOOKUP($S757,'CODE GENERATOR'!$P:$AM,22,FALSE)</f>
        <v>0</v>
      </c>
      <c r="BD757" s="101">
        <f>+VLOOKUP($S757,'CODE GENERATOR'!$P:$AM,23,FALSE)</f>
        <v>0</v>
      </c>
      <c r="BE757" s="101">
        <f>+VLOOKUP($S757,'CODE GENERATOR'!$P:$AM,24,FALSE)</f>
        <v>0</v>
      </c>
      <c r="BF757" s="101">
        <f>IF(C757&gt;0,+VLOOKUP(G757,'CATEGORY ID'!$A$1:$L$118,3,FALSE),"")</f>
        <v>30</v>
      </c>
      <c r="BG757" s="101">
        <f>IF(C757&gt;0,+VLOOKUP(H757,'CATEGORY ID'!$D$1:$L$118,3,FALSE),"")</f>
        <v>2</v>
      </c>
      <c r="BH757" s="101">
        <f>IF(C757&gt;0,+VLOOKUP((+H757&amp;I757),'CATEGORY ID'!$H$1:$I$121,2,FALSE),"")</f>
        <v>114</v>
      </c>
      <c r="BJ757" s="101">
        <f>IF(C757&gt;0,IF(COUNTIF('CATEGORY ID'!$K$1:$K$121,+H757&amp;K757) &gt; 0, +VLOOKUP(+H757&amp;K757,'CATEGORY ID'!$K$1:$L$121,2,FALSE),""),"")</f>
        <v>94</v>
      </c>
      <c r="BK757" s="101" t="str">
        <f>IF(C757&gt;0,IF(COUNTIF('CATEGORY ID'!$K$124:$K$165, +VLOOKUP(C757,'STYLE NAMES'!$B:$AE,30,FALSE)) &gt; 0, +VLOOKUP(VLOOKUP(C757,'STYLE NAMES'!$B:$AE,30,FALSE),'CATEGORY ID'!K:M,2,FALSE),""),"")</f>
        <v/>
      </c>
      <c r="BO757" s="101">
        <v>21</v>
      </c>
      <c r="BR757" s="101" t="str" cm="1">
        <f t="array" ref="BR757">IF(C757&gt;0,_xlfn.TEXTJOIN(";", TRUE,_xlfn.UNIQUE(_xlfn._xlws.FILTER(BF757:BQ757,(BF757:BQ757&gt;0)),TRUE,FALSE)),"")&amp;";"&amp;BS757</f>
        <v>30;2;114;94;21;207</v>
      </c>
      <c r="BS757" s="101">
        <v>207</v>
      </c>
      <c r="BU757" s="106">
        <f>IF(C757&gt;0,+VLOOKUP($C757,'STYLE NAMES'!$B:$AC,26,FALSE),"")</f>
        <v>449.9</v>
      </c>
      <c r="BV757" s="106">
        <f>IF(C757&gt;0,+VLOOKUP($C757,'STYLE NAMES'!$B:$AC,27,FALSE),"")</f>
        <v>24740</v>
      </c>
      <c r="BW757" s="106">
        <f>IF(C757&gt;0,+VLOOKUP($C757,'STYLE NAMES'!$B:$AC,28,FALSE),"")</f>
        <v>517.38499999999988</v>
      </c>
      <c r="BY757"/>
      <c r="BZ757" s="101">
        <v>2</v>
      </c>
      <c r="CA757" s="137">
        <f t="shared" si="50"/>
        <v>1</v>
      </c>
      <c r="CB757" s="137" t="str">
        <f>+VLOOKUP(C757,'[2]STYLES &amp; MODELS MATRIX'!$A:$G,7,FALSE)</f>
        <v>HDJ</v>
      </c>
      <c r="CC757" s="137" t="str">
        <f>+VLOOKUP(C757,'[1]STYLES &amp; SIZE CHARTS'!$A:$H,8,FALSE)</f>
        <v>MJT-CJ1</v>
      </c>
      <c r="CD757" s="137">
        <v>1</v>
      </c>
      <c r="CE757" s="205"/>
      <c r="CF757" s="141"/>
    </row>
    <row r="758" spans="1:84" s="101" customFormat="1" ht="12" customHeight="1" x14ac:dyDescent="0.2">
      <c r="A758" s="102">
        <f t="shared" si="48"/>
        <v>8683711008101</v>
      </c>
      <c r="B758" s="101" t="s">
        <v>986</v>
      </c>
      <c r="C758" s="101" t="s">
        <v>122</v>
      </c>
      <c r="D758" s="101" t="s">
        <v>1870</v>
      </c>
      <c r="E758" s="203" t="s">
        <v>2460</v>
      </c>
      <c r="F758" s="101" t="s">
        <v>2430</v>
      </c>
      <c r="G758" s="101" t="str">
        <f>IF(C758&gt;0,+VLOOKUP($C758,'STYLE NAMES'!$B:$AC,4,FALSE),"")</f>
        <v>RIDER</v>
      </c>
      <c r="H758" s="101" t="str">
        <f>IF(C758&gt;0,+VLOOKUP($C758,'STYLE NAMES'!$B:$AC,5,FALSE),"")</f>
        <v>MEN</v>
      </c>
      <c r="I758" s="101" t="str">
        <f>IF(C758&gt;0,+VLOOKUP($C758,'STYLE NAMES'!$B:$AC,6,FALSE),"")</f>
        <v>JACKETS &amp; TAILCOATS</v>
      </c>
      <c r="J758" s="101" t="str">
        <f>IF(C758&gt;0,+VLOOKUP($C758,'STYLE NAMES'!$B:$AC,7,FALSE),"")</f>
        <v>MEN</v>
      </c>
      <c r="K758" s="101" t="str">
        <f>IF(C758&gt;0,+VLOOKUP($C758,'STYLE NAMES'!$B:$AC,8,FALSE),"")</f>
        <v>COMPETITION JACKETS</v>
      </c>
      <c r="L758" s="101" t="str">
        <f>IF(E758&gt;0,+VLOOKUP($E758,'CODE GENERATOR'!$D:$T,3,FALSE),"")</f>
        <v>A</v>
      </c>
      <c r="M758" s="101" t="str">
        <f>IF(E758&gt;0,+VLOOKUP($E758,'CODE GENERATOR'!$D:$T,4,FALSE),"")</f>
        <v>TECH JERSEY</v>
      </c>
      <c r="N758" s="101" t="str">
        <f>IF(E758&gt;0,+VLOOKUP($E758,'CODE GENERATOR'!$D:$T,6,FALSE),"")</f>
        <v>BLACK</v>
      </c>
      <c r="O758" s="101" t="str">
        <f>IF(E758&gt;0,+VLOOKUP($E758,'CODE GENERATOR'!$D:$T,7,FALSE),"")</f>
        <v>BLACK</v>
      </c>
      <c r="P758" s="101" t="str">
        <f t="shared" si="49"/>
        <v>BLACK</v>
      </c>
      <c r="Q758" s="104" t="str">
        <f>IF(E758&gt;0,+VLOOKUP($E758,'CODE GENERATOR'!$D:$T,11,FALSE),"")</f>
        <v>R.J&amp;TMN_CJK0071</v>
      </c>
      <c r="R758" s="104" t="str">
        <f>IF(E758&gt;0,+VLOOKUP($E758,'CODE GENERATOR'!$D:$T,12,FALSE),"")</f>
        <v>TJR0026BLKBLK</v>
      </c>
      <c r="S758" s="104" t="str">
        <f>IF(E758&gt;0,+VLOOKUP($E758,'CODE GENERATOR'!$D:$T,13,FALSE),"")</f>
        <v>R.J&amp;TMN_CJK0071_TJR0026BLKBLK</v>
      </c>
      <c r="T758" s="104" t="str">
        <f t="shared" si="47"/>
        <v>R.J&amp;TMN_CJK0071_TJR0026BLKBLK_XL / 50</v>
      </c>
      <c r="U758" s="105">
        <v>8683711008101</v>
      </c>
      <c r="V758" s="107" t="str" cm="1">
        <f t="array" ref="V758">_xlfn.TEXTJOIN(";", TRUE, _xlfn.UNIQUE(_xlfn._xlws.FILTER(P$3:P$10029, C$3:C$10029=C758)))</f>
        <v>BLACK;DARK GRAY</v>
      </c>
      <c r="W758" s="107" t="str" cm="1">
        <f t="array" ref="W758">_xlfn.TEXTJOIN(";", TRUE, _xlfn.UNIQUE(_xlfn._xlws.FILTER(F$3:F$10029, C$3:C$10029=C758)))</f>
        <v>XS / 42;S / 44;M / 46;L / 48;XL / 50;XXL / 52</v>
      </c>
      <c r="X758" s="101" t="str">
        <f>IF(E758&gt;0,+VLOOKUP($E758,'CODE GENERATOR'!$D:$AC,19,FALSE),0)</f>
        <v>2507_W_2128</v>
      </c>
      <c r="Y758" s="101" t="str">
        <f>IF(E758&gt;0,+VLOOKUP($E758,'CODE GENERATOR'!$D:$AC,20,FALSE),0)</f>
        <v>2507_W_2143</v>
      </c>
      <c r="Z758" s="101" t="str">
        <f>IF(E758&gt;0,+VLOOKUP($E758,'CODE GENERATOR'!$D:$AC,21,FALSE),0)</f>
        <v>2507_W_2156</v>
      </c>
      <c r="AA758" s="101" t="str">
        <f>IF(E758&gt;0,+VLOOKUP($E758,'CODE GENERATOR'!$D:$AC,22,FALSE),0)</f>
        <v>2507_W_2145</v>
      </c>
      <c r="AB758" s="101" t="str">
        <f>IF(E758&gt;0,+VLOOKUP($E758,'CODE GENERATOR'!$D:$AC,23,FALSE),0)</f>
        <v>2507_D_cavalier_detay_0113</v>
      </c>
      <c r="AC758" s="101" t="str">
        <f>IF(E758&gt;0,+VLOOKUP($E758,'CODE GENERATOR'!$D:$AC,24,FALSE),0)</f>
        <v/>
      </c>
      <c r="AD758" s="101" t="str">
        <f>IF(E758&gt;0,+VLOOKUP($E758,'CODE GENERATOR'!$D:$AC,25,FALSE),0)</f>
        <v>2507_VW_Web_42</v>
      </c>
      <c r="AE758" s="101" t="str">
        <f>IF(E758&gt;0,+VLOOKUP($E758,'CODE GENERATOR'!$D:$AC,26,FALSE),0)</f>
        <v/>
      </c>
      <c r="AF758" s="149" t="str">
        <f>IF($C758&gt;0,$C758&amp;" "&amp;$P758&amp;" "&amp;+VLOOKUP($C758,'STYLE NAMES'!$B:$AC,10,FALSE),"""")</f>
        <v>AREZZO BLACK MEN'S PRO COMPETITION JACKET</v>
      </c>
      <c r="AG758" s="101" t="str">
        <f>"Enjoy our "&amp;(AF758)&amp;"; "&amp;IF(C758&gt;0,+VLOOKUP($C758,'STYLE NAMES'!$B:$AC,11,FALSE),"")</f>
        <v>Enjoy our AREZZO BLACK MEN'S PRO COMPETITION JACKET; MADE IN ITALY WITH PREMIUM ITALIAN FABRICS
Professional Series Competition jacket with soft-shell microfibre that is waterproof, highly elastic and breathable technical jersey fabric. Machine washable</v>
      </c>
      <c r="AH758" s="101" t="str">
        <f>IF(C758&gt;0,+VLOOKUP($C758,'STYLE NAMES'!$B:$AC,12,FALSE),"")</f>
        <v>*Italian Premium fabric
*Extra-soft and comfortable technical jersey
* 4-way stretch fabric
* Breathable and Quick Dry
* Wrinkle-free and Easy Care
Composition:
74% Micro PA /  26% Elasthane</v>
      </c>
      <c r="AI758" s="101" t="str">
        <f>IF(C758&gt;0,+VLOOKUP($C758,'STYLE NAMES'!$B:$AC,13,FALSE),"")</f>
        <v>Machine Wash at 30°C
Mild process
Iron at low temperature
Iron from REVERSE
Do NOT iron on logos or prints
Do not bleach
Do NOT Tumble Dry</v>
      </c>
      <c r="AJ758" s="149" t="str">
        <f>IF($C758&gt;0,$C758&amp;" "&amp;$P758&amp;" "&amp;+VLOOKUP($C758,'STYLE NAMES'!$B:$AC,14,FALSE),"""")</f>
        <v>AREZZO BLACK ERKEK PRO YARIŞMA CEKETİ</v>
      </c>
      <c r="AK758" s="149" t="str">
        <f>"Cavalier SanMarco tarafından tasarlanan "&amp;(AJ758)&amp;"; "&amp;IF(C758&gt;0,+VLOOKUP($C758,'STYLE NAMES'!$B:$AC,15,FALSE),"")</f>
        <v>Cavalier SanMarco tarafından tasarlanan AREZZO BLACK ERKEK PRO YARIŞMA CEKETİ; EN İYİ KALİTE İTALYAN KUMAŞLAR İLE İTALYA'DA ÜRETİLMİŞTİR
Dört yöne esneyen mikrofiberden üretilmiş Profesyonel Seri Yarış Ceketi; su geçirmez, yüksek elastikiyetli ve nefes alabilir teknik örme kumaştan oluşur. Makinede yıkanabilir.</v>
      </c>
      <c r="AL758" s="149" t="str">
        <f>IF(C758&gt;0,+VLOOKUP($C758,'STYLE NAMES'!$B:$AC,16,FALSE),"")</f>
        <v>*İtalyan Premium kumaş
*Ekstra yumuşak ve konforlu teknik jarse
*4 yönlü esneme özelliği
*Nefes alabilir ve hızlı kurur
*Kırışmaz ve kolay bakım
Bileşimi:
%72 Mikro PA / %28 Elastan</v>
      </c>
      <c r="AM758" s="149" t="str">
        <f>IF(C758&gt;0,+VLOOKUP($C758,'STYLE NAMES'!$B:$AC,17,FALSE),"")</f>
        <v>Makinede 30°C' de Yıkayın
Hassas Yıkama
Ilık ütü yapın
Tersten ütüleyin
Logo ve baskıları ÜTÜLEMEYİN
Çamaşır suyu kullanmayın
Kurutma Makinesinde Kurutmayın</v>
      </c>
      <c r="AN758" s="149" t="str">
        <f>IF($C758&gt;0,$C758&amp;" "&amp;$P758&amp;" "&amp;+VLOOKUP($C758,'STYLE NAMES'!$B:$AC,18,FALSE),"""")</f>
        <v>AREZZO BLACK GIACCHE PRO DA GARA DA UOMO</v>
      </c>
      <c r="AO758" s="101" t="str">
        <f>"Disegnato da Cavalier SanMarco "&amp;(AN758)&amp;"; "&amp;IF(C758&gt;0,+VLOOKUP($C758,'STYLE NAMES'!$B:$AC,19,FALSE),"")</f>
        <v>Disegnato da Cavalier SanMarco AREZZO BLACK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58" s="101" t="str">
        <f>IF(C758&gt;0,+VLOOKUP($C758,'STYLE NAMES'!$B:$AC,20,FALSE),"")</f>
        <v>*Tessuto premium italiano
*Jersey tecnico extra morbido e confortevole
*Tessuto elasticizzato in 4 direzioni
*Traspirante e ad asciugatura rapida
*Antipiega e facile da curare
Composizione:
74% Micro PA / 26% Elastan</v>
      </c>
      <c r="AQ758" s="101" t="str">
        <f>IF(C758&gt;0,+VLOOKUP($C758,'STYLE NAMES'!$B:$AC,21,FALSE),"")</f>
        <v>Lavare in lavatrice a 30°C Ciclo delicato 
Stirare a bassa temperatura
Stirare al rovescio 
Non stirare su loghi o stampe 
Non candeggiare 
Non asciugare in asciugatrice</v>
      </c>
      <c r="AR758" s="101">
        <f>IF(D758&gt;0,+VLOOKUP($C758,'STYLE NAMES'!$B:$AC,22,FALSE),"")</f>
        <v>0</v>
      </c>
      <c r="AS758" s="101">
        <f>IF(E758&gt;0,+VLOOKUP($C758,'STYLE NAMES'!$B:$AC,23,FALSE),"")</f>
        <v>0</v>
      </c>
      <c r="AT758" s="101">
        <f>IF(F758&gt;0,+VLOOKUP($C758,'STYLE NAMES'!$B:$AC,24,FALSE),"")</f>
        <v>0</v>
      </c>
      <c r="AU758" s="101">
        <f>IF(G758&gt;0,+VLOOKUP($C758,'STYLE NAMES'!$B:$AC,25,FALSE),"")</f>
        <v>0</v>
      </c>
      <c r="AV758" s="101" t="str">
        <f>+VLOOKUP($S758,'CODE GENERATOR'!$P:$AM,15,FALSE)</f>
        <v>R.BOTMN_BRC0066_TJR0026WHTWHT</v>
      </c>
      <c r="AW758" s="101" t="str">
        <f>+VLOOKUP($S758,'CODE GENERATOR'!$P:$AM,16,FALSE)</f>
        <v>A.RACUX_BLT0015_BRD0012WHTWHT</v>
      </c>
      <c r="AX758" s="101" t="str">
        <f>+VLOOKUP($S758,'CODE GENERATOR'!$P:$AM,17,FALSE)</f>
        <v>A.RACAU_SOC0018_NYL00003XBST6</v>
      </c>
      <c r="AY758" s="101" t="str">
        <f>+VLOOKUP($S758,'CODE GENERATOR'!$P:$AM,18,FALSE)</f>
        <v>A.RACMN_TIE0083_KNT0000WHTWHT</v>
      </c>
      <c r="AZ758" s="101">
        <f>+VLOOKUP($S758,'CODE GENERATOR'!$P:$AM,19,FALSE)</f>
        <v>0</v>
      </c>
      <c r="BA758" s="101">
        <f>+VLOOKUP($S758,'CODE GENERATOR'!$P:$AM,20,FALSE)</f>
        <v>0</v>
      </c>
      <c r="BB758" s="101">
        <f>+VLOOKUP($S758,'CODE GENERATOR'!$P:$AM,21,FALSE)</f>
        <v>0</v>
      </c>
      <c r="BC758" s="101">
        <f>+VLOOKUP($S758,'CODE GENERATOR'!$P:$AM,22,FALSE)</f>
        <v>0</v>
      </c>
      <c r="BD758" s="101">
        <f>+VLOOKUP($S758,'CODE GENERATOR'!$P:$AM,23,FALSE)</f>
        <v>0</v>
      </c>
      <c r="BE758" s="101">
        <f>+VLOOKUP($S758,'CODE GENERATOR'!$P:$AM,24,FALSE)</f>
        <v>0</v>
      </c>
      <c r="BF758" s="101">
        <f>IF(C758&gt;0,+VLOOKUP(G758,'CATEGORY ID'!$A$1:$L$118,3,FALSE),"")</f>
        <v>30</v>
      </c>
      <c r="BG758" s="101">
        <f>IF(C758&gt;0,+VLOOKUP(H758,'CATEGORY ID'!$D$1:$L$118,3,FALSE),"")</f>
        <v>2</v>
      </c>
      <c r="BH758" s="101">
        <f>IF(C758&gt;0,+VLOOKUP((+H758&amp;I758),'CATEGORY ID'!$H$1:$I$121,2,FALSE),"")</f>
        <v>114</v>
      </c>
      <c r="BJ758" s="101">
        <f>IF(C758&gt;0,IF(COUNTIF('CATEGORY ID'!$K$1:$K$121,+H758&amp;K758) &gt; 0, +VLOOKUP(+H758&amp;K758,'CATEGORY ID'!$K$1:$L$121,2,FALSE),""),"")</f>
        <v>94</v>
      </c>
      <c r="BK758" s="101" t="str">
        <f>IF(C758&gt;0,IF(COUNTIF('CATEGORY ID'!$K$124:$K$165, +VLOOKUP(C758,'STYLE NAMES'!$B:$AE,30,FALSE)) &gt; 0, +VLOOKUP(VLOOKUP(C758,'STYLE NAMES'!$B:$AE,30,FALSE),'CATEGORY ID'!K:M,2,FALSE),""),"")</f>
        <v/>
      </c>
      <c r="BO758" s="101">
        <v>21</v>
      </c>
      <c r="BR758" s="101" t="str" cm="1">
        <f t="array" ref="BR758">IF(C758&gt;0,_xlfn.TEXTJOIN(";", TRUE,_xlfn.UNIQUE(_xlfn._xlws.FILTER(BF758:BQ758,(BF758:BQ758&gt;0)),TRUE,FALSE)),"")&amp;";"&amp;BS758</f>
        <v>30;2;114;94;21;207</v>
      </c>
      <c r="BS758" s="101">
        <v>207</v>
      </c>
      <c r="BU758" s="106">
        <f>IF(C758&gt;0,+VLOOKUP($C758,'STYLE NAMES'!$B:$AC,26,FALSE),"")</f>
        <v>449.9</v>
      </c>
      <c r="BV758" s="106">
        <f>IF(C758&gt;0,+VLOOKUP($C758,'STYLE NAMES'!$B:$AC,27,FALSE),"")</f>
        <v>24740</v>
      </c>
      <c r="BW758" s="106">
        <f>IF(C758&gt;0,+VLOOKUP($C758,'STYLE NAMES'!$B:$AC,28,FALSE),"")</f>
        <v>517.38499999999988</v>
      </c>
      <c r="BY758"/>
      <c r="BZ758" s="101">
        <v>5</v>
      </c>
      <c r="CA758" s="137">
        <f t="shared" si="50"/>
        <v>1</v>
      </c>
      <c r="CB758" s="137" t="str">
        <f>+VLOOKUP(C758,'[2]STYLES &amp; MODELS MATRIX'!$A:$G,7,FALSE)</f>
        <v>HDJ</v>
      </c>
      <c r="CC758" s="137" t="str">
        <f>+VLOOKUP(C758,'[1]STYLES &amp; SIZE CHARTS'!$A:$H,8,FALSE)</f>
        <v>MJT-CJ1</v>
      </c>
      <c r="CD758" s="137">
        <v>1</v>
      </c>
      <c r="CE758" s="205"/>
      <c r="CF758" s="141"/>
    </row>
    <row r="759" spans="1:84" s="101" customFormat="1" ht="12" customHeight="1" x14ac:dyDescent="0.2">
      <c r="A759" s="102">
        <f t="shared" si="48"/>
        <v>8683711008118</v>
      </c>
      <c r="B759" s="101" t="s">
        <v>986</v>
      </c>
      <c r="C759" s="101" t="s">
        <v>122</v>
      </c>
      <c r="D759" s="101" t="s">
        <v>1870</v>
      </c>
      <c r="E759" s="203" t="s">
        <v>2460</v>
      </c>
      <c r="F759" s="101" t="s">
        <v>2431</v>
      </c>
      <c r="G759" s="101" t="str">
        <f>IF(C759&gt;0,+VLOOKUP($C759,'STYLE NAMES'!$B:$AC,4,FALSE),"")</f>
        <v>RIDER</v>
      </c>
      <c r="H759" s="101" t="str">
        <f>IF(C759&gt;0,+VLOOKUP($C759,'STYLE NAMES'!$B:$AC,5,FALSE),"")</f>
        <v>MEN</v>
      </c>
      <c r="I759" s="101" t="str">
        <f>IF(C759&gt;0,+VLOOKUP($C759,'STYLE NAMES'!$B:$AC,6,FALSE),"")</f>
        <v>JACKETS &amp; TAILCOATS</v>
      </c>
      <c r="J759" s="101" t="str">
        <f>IF(C759&gt;0,+VLOOKUP($C759,'STYLE NAMES'!$B:$AC,7,FALSE),"")</f>
        <v>MEN</v>
      </c>
      <c r="K759" s="101" t="str">
        <f>IF(C759&gt;0,+VLOOKUP($C759,'STYLE NAMES'!$B:$AC,8,FALSE),"")</f>
        <v>COMPETITION JACKETS</v>
      </c>
      <c r="L759" s="101" t="str">
        <f>IF(E759&gt;0,+VLOOKUP($E759,'CODE GENERATOR'!$D:$T,3,FALSE),"")</f>
        <v>A</v>
      </c>
      <c r="M759" s="101" t="str">
        <f>IF(E759&gt;0,+VLOOKUP($E759,'CODE GENERATOR'!$D:$T,4,FALSE),"")</f>
        <v>TECH JERSEY</v>
      </c>
      <c r="N759" s="101" t="str">
        <f>IF(E759&gt;0,+VLOOKUP($E759,'CODE GENERATOR'!$D:$T,6,FALSE),"")</f>
        <v>BLACK</v>
      </c>
      <c r="O759" s="101" t="str">
        <f>IF(E759&gt;0,+VLOOKUP($E759,'CODE GENERATOR'!$D:$T,7,FALSE),"")</f>
        <v>BLACK</v>
      </c>
      <c r="P759" s="101" t="str">
        <f t="shared" si="49"/>
        <v>BLACK</v>
      </c>
      <c r="Q759" s="104" t="str">
        <f>IF(E759&gt;0,+VLOOKUP($E759,'CODE GENERATOR'!$D:$T,11,FALSE),"")</f>
        <v>R.J&amp;TMN_CJK0071</v>
      </c>
      <c r="R759" s="104" t="str">
        <f>IF(E759&gt;0,+VLOOKUP($E759,'CODE GENERATOR'!$D:$T,12,FALSE),"")</f>
        <v>TJR0026BLKBLK</v>
      </c>
      <c r="S759" s="104" t="str">
        <f>IF(E759&gt;0,+VLOOKUP($E759,'CODE GENERATOR'!$D:$T,13,FALSE),"")</f>
        <v>R.J&amp;TMN_CJK0071_TJR0026BLKBLK</v>
      </c>
      <c r="T759" s="104" t="str">
        <f t="shared" si="47"/>
        <v>R.J&amp;TMN_CJK0071_TJR0026BLKBLK_XXL / 52</v>
      </c>
      <c r="U759" s="105">
        <v>8683711008118</v>
      </c>
      <c r="V759" s="107" t="str" cm="1">
        <f t="array" ref="V759">_xlfn.TEXTJOIN(";", TRUE, _xlfn.UNIQUE(_xlfn._xlws.FILTER(P$3:P$10029, C$3:C$10029=C759)))</f>
        <v>BLACK;DARK GRAY</v>
      </c>
      <c r="W759" s="107" t="str" cm="1">
        <f t="array" ref="W759">_xlfn.TEXTJOIN(";", TRUE, _xlfn.UNIQUE(_xlfn._xlws.FILTER(F$3:F$10029, C$3:C$10029=C759)))</f>
        <v>XS / 42;S / 44;M / 46;L / 48;XL / 50;XXL / 52</v>
      </c>
      <c r="X759" s="101" t="str">
        <f>IF(E759&gt;0,+VLOOKUP($E759,'CODE GENERATOR'!$D:$AC,19,FALSE),0)</f>
        <v>2507_W_2128</v>
      </c>
      <c r="Y759" s="101" t="str">
        <f>IF(E759&gt;0,+VLOOKUP($E759,'CODE GENERATOR'!$D:$AC,20,FALSE),0)</f>
        <v>2507_W_2143</v>
      </c>
      <c r="Z759" s="101" t="str">
        <f>IF(E759&gt;0,+VLOOKUP($E759,'CODE GENERATOR'!$D:$AC,21,FALSE),0)</f>
        <v>2507_W_2156</v>
      </c>
      <c r="AA759" s="101" t="str">
        <f>IF(E759&gt;0,+VLOOKUP($E759,'CODE GENERATOR'!$D:$AC,22,FALSE),0)</f>
        <v>2507_W_2145</v>
      </c>
      <c r="AB759" s="101" t="str">
        <f>IF(E759&gt;0,+VLOOKUP($E759,'CODE GENERATOR'!$D:$AC,23,FALSE),0)</f>
        <v>2507_D_cavalier_detay_0113</v>
      </c>
      <c r="AC759" s="101" t="str">
        <f>IF(E759&gt;0,+VLOOKUP($E759,'CODE GENERATOR'!$D:$AC,24,FALSE),0)</f>
        <v/>
      </c>
      <c r="AD759" s="101" t="str">
        <f>IF(E759&gt;0,+VLOOKUP($E759,'CODE GENERATOR'!$D:$AC,25,FALSE),0)</f>
        <v>2507_VW_Web_42</v>
      </c>
      <c r="AE759" s="101" t="str">
        <f>IF(E759&gt;0,+VLOOKUP($E759,'CODE GENERATOR'!$D:$AC,26,FALSE),0)</f>
        <v/>
      </c>
      <c r="AF759" s="149" t="str">
        <f>IF($C759&gt;0,$C759&amp;" "&amp;$P759&amp;" "&amp;+VLOOKUP($C759,'STYLE NAMES'!$B:$AC,10,FALSE),"""")</f>
        <v>AREZZO BLACK MEN'S PRO COMPETITION JACKET</v>
      </c>
      <c r="AG759" s="101" t="str">
        <f>"Enjoy our "&amp;(AF759)&amp;"; "&amp;IF(C759&gt;0,+VLOOKUP($C759,'STYLE NAMES'!$B:$AC,11,FALSE),"")</f>
        <v>Enjoy our AREZZO BLACK MEN'S PRO COMPETITION JACKET; MADE IN ITALY WITH PREMIUM ITALIAN FABRICS
Professional Series Competition jacket with soft-shell microfibre that is waterproof, highly elastic and breathable technical jersey fabric. Machine washable</v>
      </c>
      <c r="AH759" s="101" t="str">
        <f>IF(C759&gt;0,+VLOOKUP($C759,'STYLE NAMES'!$B:$AC,12,FALSE),"")</f>
        <v>*Italian Premium fabric
*Extra-soft and comfortable technical jersey
* 4-way stretch fabric
* Breathable and Quick Dry
* Wrinkle-free and Easy Care
Composition:
74% Micro PA /  26% Elasthane</v>
      </c>
      <c r="AI759" s="101" t="str">
        <f>IF(C759&gt;0,+VLOOKUP($C759,'STYLE NAMES'!$B:$AC,13,FALSE),"")</f>
        <v>Machine Wash at 30°C
Mild process
Iron at low temperature
Iron from REVERSE
Do NOT iron on logos or prints
Do not bleach
Do NOT Tumble Dry</v>
      </c>
      <c r="AJ759" s="149" t="str">
        <f>IF($C759&gt;0,$C759&amp;" "&amp;$P759&amp;" "&amp;+VLOOKUP($C759,'STYLE NAMES'!$B:$AC,14,FALSE),"""")</f>
        <v>AREZZO BLACK ERKEK PRO YARIŞMA CEKETİ</v>
      </c>
      <c r="AK759" s="149" t="str">
        <f>"Cavalier SanMarco tarafından tasarlanan "&amp;(AJ759)&amp;"; "&amp;IF(C759&gt;0,+VLOOKUP($C759,'STYLE NAMES'!$B:$AC,15,FALSE),"")</f>
        <v>Cavalier SanMarco tarafından tasarlanan AREZZO BLACK ERKEK PRO YARIŞMA CEKETİ; EN İYİ KALİTE İTALYAN KUMAŞLAR İLE İTALYA'DA ÜRETİLMİŞTİR
Dört yöne esneyen mikrofiberden üretilmiş Profesyonel Seri Yarış Ceketi; su geçirmez, yüksek elastikiyetli ve nefes alabilir teknik örme kumaştan oluşur. Makinede yıkanabilir.</v>
      </c>
      <c r="AL759" s="149" t="str">
        <f>IF(C759&gt;0,+VLOOKUP($C759,'STYLE NAMES'!$B:$AC,16,FALSE),"")</f>
        <v>*İtalyan Premium kumaş
*Ekstra yumuşak ve konforlu teknik jarse
*4 yönlü esneme özelliği
*Nefes alabilir ve hızlı kurur
*Kırışmaz ve kolay bakım
Bileşimi:
%72 Mikro PA / %28 Elastan</v>
      </c>
      <c r="AM759" s="149" t="str">
        <f>IF(C759&gt;0,+VLOOKUP($C759,'STYLE NAMES'!$B:$AC,17,FALSE),"")</f>
        <v>Makinede 30°C' de Yıkayın
Hassas Yıkama
Ilık ütü yapın
Tersten ütüleyin
Logo ve baskıları ÜTÜLEMEYİN
Çamaşır suyu kullanmayın
Kurutma Makinesinde Kurutmayın</v>
      </c>
      <c r="AN759" s="149" t="str">
        <f>IF($C759&gt;0,$C759&amp;" "&amp;$P759&amp;" "&amp;+VLOOKUP($C759,'STYLE NAMES'!$B:$AC,18,FALSE),"""")</f>
        <v>AREZZO BLACK GIACCHE PRO DA GARA DA UOMO</v>
      </c>
      <c r="AO759" s="101" t="str">
        <f>"Disegnato da Cavalier SanMarco "&amp;(AN759)&amp;"; "&amp;IF(C759&gt;0,+VLOOKUP($C759,'STYLE NAMES'!$B:$AC,19,FALSE),"")</f>
        <v>Disegnato da Cavalier SanMarco AREZZO BLACK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59" s="101" t="str">
        <f>IF(C759&gt;0,+VLOOKUP($C759,'STYLE NAMES'!$B:$AC,20,FALSE),"")</f>
        <v>*Tessuto premium italiano
*Jersey tecnico extra morbido e confortevole
*Tessuto elasticizzato in 4 direzioni
*Traspirante e ad asciugatura rapida
*Antipiega e facile da curare
Composizione:
74% Micro PA / 26% Elastan</v>
      </c>
      <c r="AQ759" s="101" t="str">
        <f>IF(C759&gt;0,+VLOOKUP($C759,'STYLE NAMES'!$B:$AC,21,FALSE),"")</f>
        <v>Lavare in lavatrice a 30°C Ciclo delicato 
Stirare a bassa temperatura
Stirare al rovescio 
Non stirare su loghi o stampe 
Non candeggiare 
Non asciugare in asciugatrice</v>
      </c>
      <c r="AR759" s="101">
        <f>IF(D759&gt;0,+VLOOKUP($C759,'STYLE NAMES'!$B:$AC,22,FALSE),"")</f>
        <v>0</v>
      </c>
      <c r="AS759" s="101">
        <f>IF(E759&gt;0,+VLOOKUP($C759,'STYLE NAMES'!$B:$AC,23,FALSE),"")</f>
        <v>0</v>
      </c>
      <c r="AT759" s="101">
        <f>IF(F759&gt;0,+VLOOKUP($C759,'STYLE NAMES'!$B:$AC,24,FALSE),"")</f>
        <v>0</v>
      </c>
      <c r="AU759" s="101">
        <f>IF(G759&gt;0,+VLOOKUP($C759,'STYLE NAMES'!$B:$AC,25,FALSE),"")</f>
        <v>0</v>
      </c>
      <c r="AV759" s="101" t="str">
        <f>+VLOOKUP($S759,'CODE GENERATOR'!$P:$AM,15,FALSE)</f>
        <v>R.BOTMN_BRC0066_TJR0026WHTWHT</v>
      </c>
      <c r="AW759" s="101" t="str">
        <f>+VLOOKUP($S759,'CODE GENERATOR'!$P:$AM,16,FALSE)</f>
        <v>A.RACUX_BLT0015_BRD0012WHTWHT</v>
      </c>
      <c r="AX759" s="101" t="str">
        <f>+VLOOKUP($S759,'CODE GENERATOR'!$P:$AM,17,FALSE)</f>
        <v>A.RACAU_SOC0018_NYL00003XBST6</v>
      </c>
      <c r="AY759" s="101" t="str">
        <f>+VLOOKUP($S759,'CODE GENERATOR'!$P:$AM,18,FALSE)</f>
        <v>A.RACMN_TIE0083_KNT0000WHTWHT</v>
      </c>
      <c r="AZ759" s="101">
        <f>+VLOOKUP($S759,'CODE GENERATOR'!$P:$AM,19,FALSE)</f>
        <v>0</v>
      </c>
      <c r="BA759" s="101">
        <f>+VLOOKUP($S759,'CODE GENERATOR'!$P:$AM,20,FALSE)</f>
        <v>0</v>
      </c>
      <c r="BB759" s="101">
        <f>+VLOOKUP($S759,'CODE GENERATOR'!$P:$AM,21,FALSE)</f>
        <v>0</v>
      </c>
      <c r="BC759" s="101">
        <f>+VLOOKUP($S759,'CODE GENERATOR'!$P:$AM,22,FALSE)</f>
        <v>0</v>
      </c>
      <c r="BD759" s="101">
        <f>+VLOOKUP($S759,'CODE GENERATOR'!$P:$AM,23,FALSE)</f>
        <v>0</v>
      </c>
      <c r="BE759" s="101">
        <f>+VLOOKUP($S759,'CODE GENERATOR'!$P:$AM,24,FALSE)</f>
        <v>0</v>
      </c>
      <c r="BF759" s="101">
        <f>IF(C759&gt;0,+VLOOKUP(G759,'CATEGORY ID'!$A$1:$L$118,3,FALSE),"")</f>
        <v>30</v>
      </c>
      <c r="BG759" s="101">
        <f>IF(C759&gt;0,+VLOOKUP(H759,'CATEGORY ID'!$D$1:$L$118,3,FALSE),"")</f>
        <v>2</v>
      </c>
      <c r="BH759" s="101">
        <f>IF(C759&gt;0,+VLOOKUP((+H759&amp;I759),'CATEGORY ID'!$H$1:$I$121,2,FALSE),"")</f>
        <v>114</v>
      </c>
      <c r="BJ759" s="101">
        <f>IF(C759&gt;0,IF(COUNTIF('CATEGORY ID'!$K$1:$K$121,+H759&amp;K759) &gt; 0, +VLOOKUP(+H759&amp;K759,'CATEGORY ID'!$K$1:$L$121,2,FALSE),""),"")</f>
        <v>94</v>
      </c>
      <c r="BK759" s="101" t="str">
        <f>IF(C759&gt;0,IF(COUNTIF('CATEGORY ID'!$K$124:$K$165, +VLOOKUP(C759,'STYLE NAMES'!$B:$AE,30,FALSE)) &gt; 0, +VLOOKUP(VLOOKUP(C759,'STYLE NAMES'!$B:$AE,30,FALSE),'CATEGORY ID'!K:M,2,FALSE),""),"")</f>
        <v/>
      </c>
      <c r="BO759" s="101">
        <v>21</v>
      </c>
      <c r="BR759" s="101" t="str" cm="1">
        <f t="array" ref="BR759">IF(C759&gt;0,_xlfn.TEXTJOIN(";", TRUE,_xlfn.UNIQUE(_xlfn._xlws.FILTER(BF759:BQ759,(BF759:BQ759&gt;0)),TRUE,FALSE)),"")&amp;";"&amp;BS759</f>
        <v>30;2;114;94;21;207</v>
      </c>
      <c r="BS759" s="101">
        <v>207</v>
      </c>
      <c r="BU759" s="106">
        <f>IF(C759&gt;0,+VLOOKUP($C759,'STYLE NAMES'!$B:$AC,26,FALSE),"")</f>
        <v>449.9</v>
      </c>
      <c r="BV759" s="106">
        <f>IF(C759&gt;0,+VLOOKUP($C759,'STYLE NAMES'!$B:$AC,27,FALSE),"")</f>
        <v>24740</v>
      </c>
      <c r="BW759" s="106">
        <f>IF(C759&gt;0,+VLOOKUP($C759,'STYLE NAMES'!$B:$AC,28,FALSE),"")</f>
        <v>517.38499999999988</v>
      </c>
      <c r="BY759"/>
      <c r="BZ759" s="101">
        <v>2</v>
      </c>
      <c r="CA759" s="137">
        <f t="shared" si="50"/>
        <v>1</v>
      </c>
      <c r="CB759" s="137" t="str">
        <f>+VLOOKUP(C759,'[2]STYLES &amp; MODELS MATRIX'!$A:$G,7,FALSE)</f>
        <v>HDJ</v>
      </c>
      <c r="CC759" s="137" t="str">
        <f>+VLOOKUP(C759,'[1]STYLES &amp; SIZE CHARTS'!$A:$H,8,FALSE)</f>
        <v>MJT-CJ1</v>
      </c>
      <c r="CD759" s="137">
        <v>1</v>
      </c>
      <c r="CE759" s="205"/>
      <c r="CF759" s="141"/>
    </row>
    <row r="760" spans="1:84" s="101" customFormat="1" ht="12" customHeight="1" x14ac:dyDescent="0.2">
      <c r="A760" s="102">
        <f t="shared" si="48"/>
        <v>8683711008125</v>
      </c>
      <c r="B760" s="101" t="s">
        <v>987</v>
      </c>
      <c r="C760" s="101" t="s">
        <v>1864</v>
      </c>
      <c r="D760" s="101" t="s">
        <v>1871</v>
      </c>
      <c r="E760" s="203" t="s">
        <v>2462</v>
      </c>
      <c r="F760" s="101" t="s">
        <v>2438</v>
      </c>
      <c r="G760" s="101" t="str">
        <f>IF(C760&gt;0,+VLOOKUP($C760,'STYLE NAMES'!$B:$AC,4,FALSE),"")</f>
        <v>RIDER</v>
      </c>
      <c r="H760" s="101" t="str">
        <f>IF(C760&gt;0,+VLOOKUP($C760,'STYLE NAMES'!$B:$AC,5,FALSE),"")</f>
        <v>WOMEN</v>
      </c>
      <c r="I760" s="101" t="str">
        <f>IF(C760&gt;0,+VLOOKUP($C760,'STYLE NAMES'!$B:$AC,6,FALSE),"")</f>
        <v>JACKETS &amp; TAILCOATS</v>
      </c>
      <c r="J760" s="101" t="str">
        <f>IF(C760&gt;0,+VLOOKUP($C760,'STYLE NAMES'!$B:$AC,7,FALSE),"")</f>
        <v>WOMEN</v>
      </c>
      <c r="K760" s="101" t="str">
        <f>IF(C760&gt;0,+VLOOKUP($C760,'STYLE NAMES'!$B:$AC,8,FALSE),"")</f>
        <v>COMPETITION JACKETS</v>
      </c>
      <c r="L760" s="101" t="str">
        <f>IF(E760&gt;0,+VLOOKUP($E760,'CODE GENERATOR'!$D:$T,3,FALSE),"")</f>
        <v>A</v>
      </c>
      <c r="M760" s="101" t="str">
        <f>IF(E760&gt;0,+VLOOKUP($E760,'CODE GENERATOR'!$D:$T,4,FALSE),"")</f>
        <v>TECH JERSEY</v>
      </c>
      <c r="N760" s="101" t="str">
        <f>IF(E760&gt;0,+VLOOKUP($E760,'CODE GENERATOR'!$D:$T,6,FALSE),"")</f>
        <v>BLACK</v>
      </c>
      <c r="O760" s="101" t="str">
        <f>IF(E760&gt;0,+VLOOKUP($E760,'CODE GENERATOR'!$D:$T,7,FALSE),"")</f>
        <v>BLACK</v>
      </c>
      <c r="P760" s="101" t="str">
        <f t="shared" si="49"/>
        <v>BLACK</v>
      </c>
      <c r="Q760" s="104" t="str">
        <f>IF(E760&gt;0,+VLOOKUP($E760,'CODE GENERATOR'!$D:$T,11,FALSE),"")</f>
        <v>R.J&amp;TWN_CJK0072</v>
      </c>
      <c r="R760" s="104" t="str">
        <f>IF(E760&gt;0,+VLOOKUP($E760,'CODE GENERATOR'!$D:$T,12,FALSE),"")</f>
        <v>TJR0027BLKBLK</v>
      </c>
      <c r="S760" s="104" t="str">
        <f>IF(E760&gt;0,+VLOOKUP($E760,'CODE GENERATOR'!$D:$T,13,FALSE),"")</f>
        <v>R.J&amp;TWN_CJK0072_TJR0027BLKBLK</v>
      </c>
      <c r="T760" s="104" t="str">
        <f t="shared" si="47"/>
        <v>R.J&amp;TWN_CJK0072_TJR0027BLKBLK_XS / 34-36</v>
      </c>
      <c r="U760" s="105">
        <v>8683711008125</v>
      </c>
      <c r="V760" s="107" t="str" cm="1">
        <f t="array" ref="V760">_xlfn.TEXTJOIN(";", TRUE, _xlfn.UNIQUE(_xlfn._xlws.FILTER(P$3:P$10029, C$3:C$10029=C760)))</f>
        <v>BLACK</v>
      </c>
      <c r="W760" s="107" t="str" cm="1">
        <f t="array" ref="W760">_xlfn.TEXTJOIN(";", TRUE, _xlfn.UNIQUE(_xlfn._xlws.FILTER(F$3:F$10029, C$3:C$10029=C760)))</f>
        <v>XS / 34-36;S / 36-38;M / 38-40;L / 40-42;XL / 42-44;XXL / 44-46</v>
      </c>
      <c r="X760" s="101" t="str">
        <f>IF(E760&gt;0,+VLOOKUP($E760,'CODE GENERATOR'!$D:$AC,19,FALSE),0)</f>
        <v>2507_W_V46071</v>
      </c>
      <c r="Y760" s="101" t="str">
        <f>IF(E760&gt;0,+VLOOKUP($E760,'CODE GENERATOR'!$D:$AC,20,FALSE),0)</f>
        <v>2507_W_V46267</v>
      </c>
      <c r="Z760" s="101" t="str">
        <f>IF(E760&gt;0,+VLOOKUP($E760,'CODE GENERATOR'!$D:$AC,21,FALSE),0)</f>
        <v>2507_W_V47175</v>
      </c>
      <c r="AA760" s="101" t="str">
        <f>IF(E760&gt;0,+VLOOKUP($E760,'CODE GENERATOR'!$D:$AC,22,FALSE),0)</f>
        <v/>
      </c>
      <c r="AB760" s="101" t="str">
        <f>IF(E760&gt;0,+VLOOKUP($E760,'CODE GENERATOR'!$D:$AC,23,FALSE),0)</f>
        <v>2507_D_cavalier_detay_0112</v>
      </c>
      <c r="AC760" s="101" t="str">
        <f>IF(E760&gt;0,+VLOOKUP($E760,'CODE GENERATOR'!$D:$AC,24,FALSE),0)</f>
        <v/>
      </c>
      <c r="AD760" s="101" t="str">
        <f>IF(E760&gt;0,+VLOOKUP($E760,'CODE GENERATOR'!$D:$AC,25,FALSE),0)</f>
        <v>2507_VW_Web_47</v>
      </c>
      <c r="AE760" s="101" t="str">
        <f>IF(E760&gt;0,+VLOOKUP($E760,'CODE GENERATOR'!$D:$AC,26,FALSE),0)</f>
        <v/>
      </c>
      <c r="AF760" s="149" t="str">
        <f>IF($C760&gt;0,$C760&amp;" "&amp;$P760&amp;" "&amp;+VLOOKUP($C760,'STYLE NAMES'!$B:$AC,10,FALSE),"""")</f>
        <v>GORLA MINORE BLACK WOMEN'S PRO COMPETITION JACKET</v>
      </c>
      <c r="AG760" s="101" t="str">
        <f>"Enjoy our "&amp;(AF760)&amp;"; "&amp;IF(C760&gt;0,+VLOOKUP($C760,'STYLE NAMES'!$B:$AC,11,FALSE),"")</f>
        <v>Enjoy our GORLA MINORE BLACK WOMEN'S PRO COMPETITION JACKET; MADE IN ITALY WITH PREMIUM ITALIAN FABRICS
Professional Series Competition jacket with soft-shell microfibre that is waterproof, highly elastic and breathable technical jersey fabric. Machine washable</v>
      </c>
      <c r="AH760" s="101" t="str">
        <f>IF(C760&gt;0,+VLOOKUP($C760,'STYLE NAMES'!$B:$AC,12,FALSE),"")</f>
        <v>*Italian Premium fabric
*Extra-soft and comfortable technical jersey
* 4-way stretch fabric
* Breathable and Quick Dry
* Wrinkle-free and Easy Care
Composition:
74% Micro PA /  26% Elasthane</v>
      </c>
      <c r="AI760" s="101" t="str">
        <f>IF(C760&gt;0,+VLOOKUP($C760,'STYLE NAMES'!$B:$AC,13,FALSE),"")</f>
        <v>Machine Wash at 30°C
Mild process
Iron at low temperature
Iron from REVERSE
Do NOT iron on logos or prints
Do not bleach
Do NOT Tumble Dry</v>
      </c>
      <c r="AJ760" s="149" t="str">
        <f>IF($C760&gt;0,$C760&amp;" "&amp;$P760&amp;" "&amp;+VLOOKUP($C760,'STYLE NAMES'!$B:$AC,14,FALSE),"""")</f>
        <v>GORLA MINORE BLACK KADIN PRO YARIŞMA CEKETİ</v>
      </c>
      <c r="AK760" s="149" t="str">
        <f>"Cavalier SanMarco tarafından tasarlanan "&amp;(AJ760)&amp;"; "&amp;IF(C760&gt;0,+VLOOKUP($C760,'STYLE NAMES'!$B:$AC,15,FALSE),"")</f>
        <v>Cavalier SanMarco tarafından tasarlanan GORLA MINORE BLACK KADIN PRO YARIŞMA CEKETİ; EN İYİ KALİTE İTALYAN KUMAŞLAR İLE İTALYA'DA ÜRETİLMİŞTİR
Dört yöne esneyen mikrofiberden üretilmiş Profesyonel Seri Yarış Ceketi; su geçirmez, yüksek elastikiyetli ve nefes alabilir teknik örme kumaştan oluşur. Makinede yıkanabilir.</v>
      </c>
      <c r="AL760" s="149" t="str">
        <f>IF(C760&gt;0,+VLOOKUP($C760,'STYLE NAMES'!$B:$AC,16,FALSE),"")</f>
        <v>*İtalyan Premium kumaş
*Ekstra yumuşak ve konforlu teknik jarse
*4 yönlü esneme özelliği
*Nefes alabilir ve hızlı kurur
*Kırışmaz ve kolay bakım
Bileşimi:
%72 Mikro PA / %28 Elastan</v>
      </c>
      <c r="AM760" s="149" t="str">
        <f>IF(C760&gt;0,+VLOOKUP($C760,'STYLE NAMES'!$B:$AC,17,FALSE),"")</f>
        <v>Makinede 30°C' de Yıkayın
Hassas Yıkama
Ilık ütü yapın
Tersten ütüleyin
Logo ve baskıları ÜTÜLEMEYİN
Çamaşır suyu kullanmayın
Kurutma Makinesinde Kurutmayın</v>
      </c>
      <c r="AN760" s="149" t="str">
        <f>IF($C760&gt;0,$C760&amp;" "&amp;$P760&amp;" "&amp;+VLOOKUP($C760,'STYLE NAMES'!$B:$AC,18,FALSE),"""")</f>
        <v>GORLA MINORE BLACK GIACCHE PRO DA GARA DA DONNA</v>
      </c>
      <c r="AO760" s="101" t="str">
        <f>"Disegnato da Cavalier SanMarco "&amp;(AN760)&amp;"; "&amp;IF(C760&gt;0,+VLOOKUP($C760,'STYLE NAMES'!$B:$AC,19,FALSE),"")</f>
        <v>Disegnato da Cavalier SanMarco GORLA MINORE BLACK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60" s="101" t="str">
        <f>IF(C760&gt;0,+VLOOKUP($C760,'STYLE NAMES'!$B:$AC,20,FALSE),"")</f>
        <v>*Tessuto premium italiano
*Jersey tecnico extra morbido e confortevole
*Tessuto elasticizzato in 4 direzioni
*Traspirante e ad asciugatura rapida
*Antipiega e facile da curare
Composizione:
74% Micro PA / 26% Elastan</v>
      </c>
      <c r="AQ760" s="101" t="str">
        <f>IF(C760&gt;0,+VLOOKUP($C760,'STYLE NAMES'!$B:$AC,21,FALSE),"")</f>
        <v>Lavare in lavatrice a 30°C Ciclo delicato 
Stirare a bassa temperatura
Stirare al rovescio 
Non stirare su loghi o stampe 
Non candeggiare 
Non asciugare in asciugatrice</v>
      </c>
      <c r="AR760" s="101">
        <f>IF(D760&gt;0,+VLOOKUP($C760,'STYLE NAMES'!$B:$AC,22,FALSE),"")</f>
        <v>0</v>
      </c>
      <c r="AS760" s="101">
        <f>IF(E760&gt;0,+VLOOKUP($C760,'STYLE NAMES'!$B:$AC,23,FALSE),"")</f>
        <v>0</v>
      </c>
      <c r="AT760" s="101">
        <f>IF(F760&gt;0,+VLOOKUP($C760,'STYLE NAMES'!$B:$AC,24,FALSE),"")</f>
        <v>0</v>
      </c>
      <c r="AU760" s="101">
        <f>IF(G760&gt;0,+VLOOKUP($C760,'STYLE NAMES'!$B:$AC,25,FALSE),"")</f>
        <v>0</v>
      </c>
      <c r="AV760" s="101" t="str">
        <f>+VLOOKUP($S760,'CODE GENERATOR'!$P:$AM,15,FALSE)</f>
        <v>R.BOTWN_BRC0067_TJR0027WHTWHT</v>
      </c>
      <c r="AW760" s="101" t="str">
        <f>+VLOOKUP($S760,'CODE GENERATOR'!$P:$AM,16,FALSE)</f>
        <v>A.RACUX_BLT0015_BRD0012WHTWHT</v>
      </c>
      <c r="AX760" s="101" t="str">
        <f>+VLOOKUP($S760,'CODE GENERATOR'!$P:$AM,17,FALSE)</f>
        <v>A.RACAU_SOC0018_NYL00003XBST1</v>
      </c>
      <c r="AY760" s="101">
        <f>+VLOOKUP($S760,'CODE GENERATOR'!$P:$AM,18,FALSE)</f>
        <v>0</v>
      </c>
      <c r="AZ760" s="101">
        <f>+VLOOKUP($S760,'CODE GENERATOR'!$P:$AM,19,FALSE)</f>
        <v>0</v>
      </c>
      <c r="BA760" s="101">
        <f>+VLOOKUP($S760,'CODE GENERATOR'!$P:$AM,20,FALSE)</f>
        <v>0</v>
      </c>
      <c r="BB760" s="101">
        <f>+VLOOKUP($S760,'CODE GENERATOR'!$P:$AM,21,FALSE)</f>
        <v>0</v>
      </c>
      <c r="BC760" s="101">
        <f>+VLOOKUP($S760,'CODE GENERATOR'!$P:$AM,22,FALSE)</f>
        <v>0</v>
      </c>
      <c r="BD760" s="101">
        <f>+VLOOKUP($S760,'CODE GENERATOR'!$P:$AM,23,FALSE)</f>
        <v>0</v>
      </c>
      <c r="BE760" s="101">
        <f>+VLOOKUP($S760,'CODE GENERATOR'!$P:$AM,24,FALSE)</f>
        <v>0</v>
      </c>
      <c r="BF760" s="101">
        <f>IF(C760&gt;0,+VLOOKUP(G760,'CATEGORY ID'!$A$1:$L$118,3,FALSE),"")</f>
        <v>30</v>
      </c>
      <c r="BG760" s="101">
        <f>IF(C760&gt;0,+VLOOKUP(H760,'CATEGORY ID'!$D$1:$L$118,3,FALSE),"")</f>
        <v>3</v>
      </c>
      <c r="BH760" s="101">
        <f>IF(C760&gt;0,+VLOOKUP((+H760&amp;I760),'CATEGORY ID'!$H$1:$I$121,2,FALSE),"")</f>
        <v>115</v>
      </c>
      <c r="BJ760" s="101">
        <f>IF(C760&gt;0,IF(COUNTIF('CATEGORY ID'!$K$1:$K$121,+H760&amp;K760) &gt; 0, +VLOOKUP(+H760&amp;K760,'CATEGORY ID'!$K$1:$L$121,2,FALSE),""),"")</f>
        <v>96</v>
      </c>
      <c r="BK760" s="101" t="str">
        <f>IF(C760&gt;0,IF(COUNTIF('CATEGORY ID'!$K$124:$K$165, +VLOOKUP(C760,'STYLE NAMES'!$B:$AE,30,FALSE)) &gt; 0, +VLOOKUP(VLOOKUP(C760,'STYLE NAMES'!$B:$AE,30,FALSE),'CATEGORY ID'!K:M,2,FALSE),""),"")</f>
        <v/>
      </c>
      <c r="BO760" s="101">
        <v>21</v>
      </c>
      <c r="BR760" s="101" t="str" cm="1">
        <f t="array" ref="BR760">IF(C760&gt;0,_xlfn.TEXTJOIN(";", TRUE,_xlfn.UNIQUE(_xlfn._xlws.FILTER(BF760:BQ760,(BF760:BQ760&gt;0)),TRUE,FALSE)),"")&amp;";"&amp;BS760</f>
        <v>30;3;115;96;21;207</v>
      </c>
      <c r="BS760" s="101">
        <v>207</v>
      </c>
      <c r="BU760" s="106">
        <f>IF(C760&gt;0,+VLOOKUP($C760,'STYLE NAMES'!$B:$AC,26,FALSE),"")</f>
        <v>449.9</v>
      </c>
      <c r="BV760" s="106">
        <f>IF(C760&gt;0,+VLOOKUP($C760,'STYLE NAMES'!$B:$AC,27,FALSE),"")</f>
        <v>24740</v>
      </c>
      <c r="BW760" s="106">
        <f>IF(C760&gt;0,+VLOOKUP($C760,'STYLE NAMES'!$B:$AC,28,FALSE),"")</f>
        <v>517.38499999999988</v>
      </c>
      <c r="BY760"/>
      <c r="BZ760" s="101">
        <v>3</v>
      </c>
      <c r="CA760" s="137">
        <f t="shared" si="50"/>
        <v>1</v>
      </c>
      <c r="CB760" s="137" t="str">
        <f>+VLOOKUP(C760,'[2]STYLES &amp; MODELS MATRIX'!$A:$G,7,FALSE)</f>
        <v>AK</v>
      </c>
      <c r="CC760" s="137" t="str">
        <f>+VLOOKUP(C760,'[1]STYLES &amp; SIZE CHARTS'!$A:$H,8,FALSE)</f>
        <v>WJT-CJ1</v>
      </c>
      <c r="CD760" s="137">
        <v>1</v>
      </c>
      <c r="CE760" s="205"/>
      <c r="CF760" s="141"/>
    </row>
    <row r="761" spans="1:84" s="101" customFormat="1" ht="12" customHeight="1" x14ac:dyDescent="0.2">
      <c r="A761" s="102">
        <f t="shared" si="48"/>
        <v>8683711008132</v>
      </c>
      <c r="B761" s="101" t="s">
        <v>987</v>
      </c>
      <c r="C761" s="101" t="s">
        <v>1864</v>
      </c>
      <c r="D761" s="101" t="s">
        <v>1871</v>
      </c>
      <c r="E761" s="203" t="s">
        <v>2462</v>
      </c>
      <c r="F761" s="101" t="s">
        <v>2439</v>
      </c>
      <c r="G761" s="101" t="str">
        <f>IF(C761&gt;0,+VLOOKUP($C761,'STYLE NAMES'!$B:$AC,4,FALSE),"")</f>
        <v>RIDER</v>
      </c>
      <c r="H761" s="101" t="str">
        <f>IF(C761&gt;0,+VLOOKUP($C761,'STYLE NAMES'!$B:$AC,5,FALSE),"")</f>
        <v>WOMEN</v>
      </c>
      <c r="I761" s="101" t="str">
        <f>IF(C761&gt;0,+VLOOKUP($C761,'STYLE NAMES'!$B:$AC,6,FALSE),"")</f>
        <v>JACKETS &amp; TAILCOATS</v>
      </c>
      <c r="J761" s="101" t="str">
        <f>IF(C761&gt;0,+VLOOKUP($C761,'STYLE NAMES'!$B:$AC,7,FALSE),"")</f>
        <v>WOMEN</v>
      </c>
      <c r="K761" s="101" t="str">
        <f>IF(C761&gt;0,+VLOOKUP($C761,'STYLE NAMES'!$B:$AC,8,FALSE),"")</f>
        <v>COMPETITION JACKETS</v>
      </c>
      <c r="L761" s="101" t="str">
        <f>IF(E761&gt;0,+VLOOKUP($E761,'CODE GENERATOR'!$D:$T,3,FALSE),"")</f>
        <v>A</v>
      </c>
      <c r="M761" s="101" t="str">
        <f>IF(E761&gt;0,+VLOOKUP($E761,'CODE GENERATOR'!$D:$T,4,FALSE),"")</f>
        <v>TECH JERSEY</v>
      </c>
      <c r="N761" s="101" t="str">
        <f>IF(E761&gt;0,+VLOOKUP($E761,'CODE GENERATOR'!$D:$T,6,FALSE),"")</f>
        <v>BLACK</v>
      </c>
      <c r="O761" s="101" t="str">
        <f>IF(E761&gt;0,+VLOOKUP($E761,'CODE GENERATOR'!$D:$T,7,FALSE),"")</f>
        <v>BLACK</v>
      </c>
      <c r="P761" s="101" t="str">
        <f t="shared" si="49"/>
        <v>BLACK</v>
      </c>
      <c r="Q761" s="104" t="str">
        <f>IF(E761&gt;0,+VLOOKUP($E761,'CODE GENERATOR'!$D:$T,11,FALSE),"")</f>
        <v>R.J&amp;TWN_CJK0072</v>
      </c>
      <c r="R761" s="104" t="str">
        <f>IF(E761&gt;0,+VLOOKUP($E761,'CODE GENERATOR'!$D:$T,12,FALSE),"")</f>
        <v>TJR0027BLKBLK</v>
      </c>
      <c r="S761" s="104" t="str">
        <f>IF(E761&gt;0,+VLOOKUP($E761,'CODE GENERATOR'!$D:$T,13,FALSE),"")</f>
        <v>R.J&amp;TWN_CJK0072_TJR0027BLKBLK</v>
      </c>
      <c r="T761" s="104" t="str">
        <f t="shared" si="47"/>
        <v>R.J&amp;TWN_CJK0072_TJR0027BLKBLK_S / 36-38</v>
      </c>
      <c r="U761" s="105">
        <v>8683711008132</v>
      </c>
      <c r="V761" s="107" t="str" cm="1">
        <f t="array" ref="V761">_xlfn.TEXTJOIN(";", TRUE, _xlfn.UNIQUE(_xlfn._xlws.FILTER(P$3:P$10029, C$3:C$10029=C761)))</f>
        <v>BLACK</v>
      </c>
      <c r="W761" s="107" t="str" cm="1">
        <f t="array" ref="W761">_xlfn.TEXTJOIN(";", TRUE, _xlfn.UNIQUE(_xlfn._xlws.FILTER(F$3:F$10029, C$3:C$10029=C761)))</f>
        <v>XS / 34-36;S / 36-38;M / 38-40;L / 40-42;XL / 42-44;XXL / 44-46</v>
      </c>
      <c r="X761" s="101" t="str">
        <f>IF(E761&gt;0,+VLOOKUP($E761,'CODE GENERATOR'!$D:$AC,19,FALSE),0)</f>
        <v>2507_W_V46071</v>
      </c>
      <c r="Y761" s="101" t="str">
        <f>IF(E761&gt;0,+VLOOKUP($E761,'CODE GENERATOR'!$D:$AC,20,FALSE),0)</f>
        <v>2507_W_V46267</v>
      </c>
      <c r="Z761" s="101" t="str">
        <f>IF(E761&gt;0,+VLOOKUP($E761,'CODE GENERATOR'!$D:$AC,21,FALSE),0)</f>
        <v>2507_W_V47175</v>
      </c>
      <c r="AA761" s="101" t="str">
        <f>IF(E761&gt;0,+VLOOKUP($E761,'CODE GENERATOR'!$D:$AC,22,FALSE),0)</f>
        <v/>
      </c>
      <c r="AB761" s="101" t="str">
        <f>IF(E761&gt;0,+VLOOKUP($E761,'CODE GENERATOR'!$D:$AC,23,FALSE),0)</f>
        <v>2507_D_cavalier_detay_0112</v>
      </c>
      <c r="AC761" s="101" t="str">
        <f>IF(E761&gt;0,+VLOOKUP($E761,'CODE GENERATOR'!$D:$AC,24,FALSE),0)</f>
        <v/>
      </c>
      <c r="AD761" s="101" t="str">
        <f>IF(E761&gt;0,+VLOOKUP($E761,'CODE GENERATOR'!$D:$AC,25,FALSE),0)</f>
        <v>2507_VW_Web_47</v>
      </c>
      <c r="AE761" s="101" t="str">
        <f>IF(E761&gt;0,+VLOOKUP($E761,'CODE GENERATOR'!$D:$AC,26,FALSE),0)</f>
        <v/>
      </c>
      <c r="AF761" s="149" t="str">
        <f>IF($C761&gt;0,$C761&amp;" "&amp;$P761&amp;" "&amp;+VLOOKUP($C761,'STYLE NAMES'!$B:$AC,10,FALSE),"""")</f>
        <v>GORLA MINORE BLACK WOMEN'S PRO COMPETITION JACKET</v>
      </c>
      <c r="AG761" s="101" t="str">
        <f>"Enjoy our "&amp;(AF761)&amp;"; "&amp;IF(C761&gt;0,+VLOOKUP($C761,'STYLE NAMES'!$B:$AC,11,FALSE),"")</f>
        <v>Enjoy our GORLA MINORE BLACK WOMEN'S PRO COMPETITION JACKET; MADE IN ITALY WITH PREMIUM ITALIAN FABRICS
Professional Series Competition jacket with soft-shell microfibre that is waterproof, highly elastic and breathable technical jersey fabric. Machine washable</v>
      </c>
      <c r="AH761" s="101" t="str">
        <f>IF(C761&gt;0,+VLOOKUP($C761,'STYLE NAMES'!$B:$AC,12,FALSE),"")</f>
        <v>*Italian Premium fabric
*Extra-soft and comfortable technical jersey
* 4-way stretch fabric
* Breathable and Quick Dry
* Wrinkle-free and Easy Care
Composition:
74% Micro PA /  26% Elasthane</v>
      </c>
      <c r="AI761" s="101" t="str">
        <f>IF(C761&gt;0,+VLOOKUP($C761,'STYLE NAMES'!$B:$AC,13,FALSE),"")</f>
        <v>Machine Wash at 30°C
Mild process
Iron at low temperature
Iron from REVERSE
Do NOT iron on logos or prints
Do not bleach
Do NOT Tumble Dry</v>
      </c>
      <c r="AJ761" s="149" t="str">
        <f>IF($C761&gt;0,$C761&amp;" "&amp;$P761&amp;" "&amp;+VLOOKUP($C761,'STYLE NAMES'!$B:$AC,14,FALSE),"""")</f>
        <v>GORLA MINORE BLACK KADIN PRO YARIŞMA CEKETİ</v>
      </c>
      <c r="AK761" s="149" t="str">
        <f>"Cavalier SanMarco tarafından tasarlanan "&amp;(AJ761)&amp;"; "&amp;IF(C761&gt;0,+VLOOKUP($C761,'STYLE NAMES'!$B:$AC,15,FALSE),"")</f>
        <v>Cavalier SanMarco tarafından tasarlanan GORLA MINORE BLACK KADIN PRO YARIŞMA CEKETİ; EN İYİ KALİTE İTALYAN KUMAŞLAR İLE İTALYA'DA ÜRETİLMİŞTİR
Dört yöne esneyen mikrofiberden üretilmiş Profesyonel Seri Yarış Ceketi; su geçirmez, yüksek elastikiyetli ve nefes alabilir teknik örme kumaştan oluşur. Makinede yıkanabilir.</v>
      </c>
      <c r="AL761" s="149" t="str">
        <f>IF(C761&gt;0,+VLOOKUP($C761,'STYLE NAMES'!$B:$AC,16,FALSE),"")</f>
        <v>*İtalyan Premium kumaş
*Ekstra yumuşak ve konforlu teknik jarse
*4 yönlü esneme özelliği
*Nefes alabilir ve hızlı kurur
*Kırışmaz ve kolay bakım
Bileşimi:
%72 Mikro PA / %28 Elastan</v>
      </c>
      <c r="AM761" s="149" t="str">
        <f>IF(C761&gt;0,+VLOOKUP($C761,'STYLE NAMES'!$B:$AC,17,FALSE),"")</f>
        <v>Makinede 30°C' de Yıkayın
Hassas Yıkama
Ilık ütü yapın
Tersten ütüleyin
Logo ve baskıları ÜTÜLEMEYİN
Çamaşır suyu kullanmayın
Kurutma Makinesinde Kurutmayın</v>
      </c>
      <c r="AN761" s="149" t="str">
        <f>IF($C761&gt;0,$C761&amp;" "&amp;$P761&amp;" "&amp;+VLOOKUP($C761,'STYLE NAMES'!$B:$AC,18,FALSE),"""")</f>
        <v>GORLA MINORE BLACK GIACCHE PRO DA GARA DA DONNA</v>
      </c>
      <c r="AO761" s="101" t="str">
        <f>"Disegnato da Cavalier SanMarco "&amp;(AN761)&amp;"; "&amp;IF(C761&gt;0,+VLOOKUP($C761,'STYLE NAMES'!$B:$AC,19,FALSE),"")</f>
        <v>Disegnato da Cavalier SanMarco GORLA MINORE BLACK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61" s="101" t="str">
        <f>IF(C761&gt;0,+VLOOKUP($C761,'STYLE NAMES'!$B:$AC,20,FALSE),"")</f>
        <v>*Tessuto premium italiano
*Jersey tecnico extra morbido e confortevole
*Tessuto elasticizzato in 4 direzioni
*Traspirante e ad asciugatura rapida
*Antipiega e facile da curare
Composizione:
74% Micro PA / 26% Elastan</v>
      </c>
      <c r="AQ761" s="101" t="str">
        <f>IF(C761&gt;0,+VLOOKUP($C761,'STYLE NAMES'!$B:$AC,21,FALSE),"")</f>
        <v>Lavare in lavatrice a 30°C Ciclo delicato 
Stirare a bassa temperatura
Stirare al rovescio 
Non stirare su loghi o stampe 
Non candeggiare 
Non asciugare in asciugatrice</v>
      </c>
      <c r="AR761" s="101">
        <f>IF(D761&gt;0,+VLOOKUP($C761,'STYLE NAMES'!$B:$AC,22,FALSE),"")</f>
        <v>0</v>
      </c>
      <c r="AS761" s="101">
        <f>IF(E761&gt;0,+VLOOKUP($C761,'STYLE NAMES'!$B:$AC,23,FALSE),"")</f>
        <v>0</v>
      </c>
      <c r="AT761" s="101">
        <f>IF(F761&gt;0,+VLOOKUP($C761,'STYLE NAMES'!$B:$AC,24,FALSE),"")</f>
        <v>0</v>
      </c>
      <c r="AU761" s="101">
        <f>IF(G761&gt;0,+VLOOKUP($C761,'STYLE NAMES'!$B:$AC,25,FALSE),"")</f>
        <v>0</v>
      </c>
      <c r="AV761" s="101" t="str">
        <f>+VLOOKUP($S761,'CODE GENERATOR'!$P:$AM,15,FALSE)</f>
        <v>R.BOTWN_BRC0067_TJR0027WHTWHT</v>
      </c>
      <c r="AW761" s="101" t="str">
        <f>+VLOOKUP($S761,'CODE GENERATOR'!$P:$AM,16,FALSE)</f>
        <v>A.RACUX_BLT0015_BRD0012WHTWHT</v>
      </c>
      <c r="AX761" s="101" t="str">
        <f>+VLOOKUP($S761,'CODE GENERATOR'!$P:$AM,17,FALSE)</f>
        <v>A.RACAU_SOC0018_NYL00003XBST1</v>
      </c>
      <c r="AY761" s="101">
        <f>+VLOOKUP($S761,'CODE GENERATOR'!$P:$AM,18,FALSE)</f>
        <v>0</v>
      </c>
      <c r="AZ761" s="101">
        <f>+VLOOKUP($S761,'CODE GENERATOR'!$P:$AM,19,FALSE)</f>
        <v>0</v>
      </c>
      <c r="BA761" s="101">
        <f>+VLOOKUP($S761,'CODE GENERATOR'!$P:$AM,20,FALSE)</f>
        <v>0</v>
      </c>
      <c r="BB761" s="101">
        <f>+VLOOKUP($S761,'CODE GENERATOR'!$P:$AM,21,FALSE)</f>
        <v>0</v>
      </c>
      <c r="BC761" s="101">
        <f>+VLOOKUP($S761,'CODE GENERATOR'!$P:$AM,22,FALSE)</f>
        <v>0</v>
      </c>
      <c r="BD761" s="101">
        <f>+VLOOKUP($S761,'CODE GENERATOR'!$P:$AM,23,FALSE)</f>
        <v>0</v>
      </c>
      <c r="BE761" s="101">
        <f>+VLOOKUP($S761,'CODE GENERATOR'!$P:$AM,24,FALSE)</f>
        <v>0</v>
      </c>
      <c r="BF761" s="101">
        <f>IF(C761&gt;0,+VLOOKUP(G761,'CATEGORY ID'!$A$1:$L$118,3,FALSE),"")</f>
        <v>30</v>
      </c>
      <c r="BG761" s="101">
        <f>IF(C761&gt;0,+VLOOKUP(H761,'CATEGORY ID'!$D$1:$L$118,3,FALSE),"")</f>
        <v>3</v>
      </c>
      <c r="BH761" s="101">
        <f>IF(C761&gt;0,+VLOOKUP((+H761&amp;I761),'CATEGORY ID'!$H$1:$I$121,2,FALSE),"")</f>
        <v>115</v>
      </c>
      <c r="BJ761" s="101">
        <f>IF(C761&gt;0,IF(COUNTIF('CATEGORY ID'!$K$1:$K$121,+H761&amp;K761) &gt; 0, +VLOOKUP(+H761&amp;K761,'CATEGORY ID'!$K$1:$L$121,2,FALSE),""),"")</f>
        <v>96</v>
      </c>
      <c r="BK761" s="101" t="str">
        <f>IF(C761&gt;0,IF(COUNTIF('CATEGORY ID'!$K$124:$K$165, +VLOOKUP(C761,'STYLE NAMES'!$B:$AE,30,FALSE)) &gt; 0, +VLOOKUP(VLOOKUP(C761,'STYLE NAMES'!$B:$AE,30,FALSE),'CATEGORY ID'!K:M,2,FALSE),""),"")</f>
        <v/>
      </c>
      <c r="BO761" s="101">
        <v>21</v>
      </c>
      <c r="BR761" s="101" t="str" cm="1">
        <f t="array" ref="BR761">IF(C761&gt;0,_xlfn.TEXTJOIN(";", TRUE,_xlfn.UNIQUE(_xlfn._xlws.FILTER(BF761:BQ761,(BF761:BQ761&gt;0)),TRUE,FALSE)),"")&amp;";"&amp;BS761</f>
        <v>30;3;115;96;21;207</v>
      </c>
      <c r="BS761" s="101">
        <v>207</v>
      </c>
      <c r="BU761" s="106">
        <f>IF(C761&gt;0,+VLOOKUP($C761,'STYLE NAMES'!$B:$AC,26,FALSE),"")</f>
        <v>449.9</v>
      </c>
      <c r="BV761" s="106">
        <f>IF(C761&gt;0,+VLOOKUP($C761,'STYLE NAMES'!$B:$AC,27,FALSE),"")</f>
        <v>24740</v>
      </c>
      <c r="BW761" s="106">
        <f>IF(C761&gt;0,+VLOOKUP($C761,'STYLE NAMES'!$B:$AC,28,FALSE),"")</f>
        <v>517.38499999999988</v>
      </c>
      <c r="BY761"/>
      <c r="BZ761" s="101">
        <v>0</v>
      </c>
      <c r="CA761" s="137">
        <f t="shared" si="50"/>
        <v>1</v>
      </c>
      <c r="CB761" s="137" t="str">
        <f>+VLOOKUP(C761,'[2]STYLES &amp; MODELS MATRIX'!$A:$G,7,FALSE)</f>
        <v>AK</v>
      </c>
      <c r="CC761" s="137" t="str">
        <f>+VLOOKUP(C761,'[1]STYLES &amp; SIZE CHARTS'!$A:$H,8,FALSE)</f>
        <v>WJT-CJ1</v>
      </c>
      <c r="CD761" s="137">
        <v>1</v>
      </c>
      <c r="CE761" s="205"/>
      <c r="CF761" s="141"/>
    </row>
    <row r="762" spans="1:84" s="101" customFormat="1" ht="12" customHeight="1" x14ac:dyDescent="0.2">
      <c r="A762" s="102">
        <f t="shared" si="48"/>
        <v>8683711008149</v>
      </c>
      <c r="B762" s="101" t="s">
        <v>987</v>
      </c>
      <c r="C762" s="101" t="s">
        <v>1864</v>
      </c>
      <c r="D762" s="101" t="s">
        <v>1871</v>
      </c>
      <c r="E762" s="203" t="s">
        <v>2462</v>
      </c>
      <c r="F762" s="101" t="s">
        <v>2440</v>
      </c>
      <c r="G762" s="101" t="str">
        <f>IF(C762&gt;0,+VLOOKUP($C762,'STYLE NAMES'!$B:$AC,4,FALSE),"")</f>
        <v>RIDER</v>
      </c>
      <c r="H762" s="101" t="str">
        <f>IF(C762&gt;0,+VLOOKUP($C762,'STYLE NAMES'!$B:$AC,5,FALSE),"")</f>
        <v>WOMEN</v>
      </c>
      <c r="I762" s="101" t="str">
        <f>IF(C762&gt;0,+VLOOKUP($C762,'STYLE NAMES'!$B:$AC,6,FALSE),"")</f>
        <v>JACKETS &amp; TAILCOATS</v>
      </c>
      <c r="J762" s="101" t="str">
        <f>IF(C762&gt;0,+VLOOKUP($C762,'STYLE NAMES'!$B:$AC,7,FALSE),"")</f>
        <v>WOMEN</v>
      </c>
      <c r="K762" s="101" t="str">
        <f>IF(C762&gt;0,+VLOOKUP($C762,'STYLE NAMES'!$B:$AC,8,FALSE),"")</f>
        <v>COMPETITION JACKETS</v>
      </c>
      <c r="L762" s="101" t="str">
        <f>IF(E762&gt;0,+VLOOKUP($E762,'CODE GENERATOR'!$D:$T,3,FALSE),"")</f>
        <v>A</v>
      </c>
      <c r="M762" s="101" t="str">
        <f>IF(E762&gt;0,+VLOOKUP($E762,'CODE GENERATOR'!$D:$T,4,FALSE),"")</f>
        <v>TECH JERSEY</v>
      </c>
      <c r="N762" s="101" t="str">
        <f>IF(E762&gt;0,+VLOOKUP($E762,'CODE GENERATOR'!$D:$T,6,FALSE),"")</f>
        <v>BLACK</v>
      </c>
      <c r="O762" s="101" t="str">
        <f>IF(E762&gt;0,+VLOOKUP($E762,'CODE GENERATOR'!$D:$T,7,FALSE),"")</f>
        <v>BLACK</v>
      </c>
      <c r="P762" s="101" t="str">
        <f t="shared" si="49"/>
        <v>BLACK</v>
      </c>
      <c r="Q762" s="104" t="str">
        <f>IF(E762&gt;0,+VLOOKUP($E762,'CODE GENERATOR'!$D:$T,11,FALSE),"")</f>
        <v>R.J&amp;TWN_CJK0072</v>
      </c>
      <c r="R762" s="104" t="str">
        <f>IF(E762&gt;0,+VLOOKUP($E762,'CODE GENERATOR'!$D:$T,12,FALSE),"")</f>
        <v>TJR0027BLKBLK</v>
      </c>
      <c r="S762" s="104" t="str">
        <f>IF(E762&gt;0,+VLOOKUP($E762,'CODE GENERATOR'!$D:$T,13,FALSE),"")</f>
        <v>R.J&amp;TWN_CJK0072_TJR0027BLKBLK</v>
      </c>
      <c r="T762" s="104" t="str">
        <f t="shared" si="47"/>
        <v>R.J&amp;TWN_CJK0072_TJR0027BLKBLK_M / 38-40</v>
      </c>
      <c r="U762" s="105">
        <v>8683711008149</v>
      </c>
      <c r="V762" s="107" t="str" cm="1">
        <f t="array" ref="V762">_xlfn.TEXTJOIN(";", TRUE, _xlfn.UNIQUE(_xlfn._xlws.FILTER(P$3:P$10029, C$3:C$10029=C762)))</f>
        <v>BLACK</v>
      </c>
      <c r="W762" s="107" t="str" cm="1">
        <f t="array" ref="W762">_xlfn.TEXTJOIN(";", TRUE, _xlfn.UNIQUE(_xlfn._xlws.FILTER(F$3:F$10029, C$3:C$10029=C762)))</f>
        <v>XS / 34-36;S / 36-38;M / 38-40;L / 40-42;XL / 42-44;XXL / 44-46</v>
      </c>
      <c r="X762" s="101" t="str">
        <f>IF(E762&gt;0,+VLOOKUP($E762,'CODE GENERATOR'!$D:$AC,19,FALSE),0)</f>
        <v>2507_W_V46071</v>
      </c>
      <c r="Y762" s="101" t="str">
        <f>IF(E762&gt;0,+VLOOKUP($E762,'CODE GENERATOR'!$D:$AC,20,FALSE),0)</f>
        <v>2507_W_V46267</v>
      </c>
      <c r="Z762" s="101" t="str">
        <f>IF(E762&gt;0,+VLOOKUP($E762,'CODE GENERATOR'!$D:$AC,21,FALSE),0)</f>
        <v>2507_W_V47175</v>
      </c>
      <c r="AA762" s="101" t="str">
        <f>IF(E762&gt;0,+VLOOKUP($E762,'CODE GENERATOR'!$D:$AC,22,FALSE),0)</f>
        <v/>
      </c>
      <c r="AB762" s="101" t="str">
        <f>IF(E762&gt;0,+VLOOKUP($E762,'CODE GENERATOR'!$D:$AC,23,FALSE),0)</f>
        <v>2507_D_cavalier_detay_0112</v>
      </c>
      <c r="AC762" s="101" t="str">
        <f>IF(E762&gt;0,+VLOOKUP($E762,'CODE GENERATOR'!$D:$AC,24,FALSE),0)</f>
        <v/>
      </c>
      <c r="AD762" s="101" t="str">
        <f>IF(E762&gt;0,+VLOOKUP($E762,'CODE GENERATOR'!$D:$AC,25,FALSE),0)</f>
        <v>2507_VW_Web_47</v>
      </c>
      <c r="AE762" s="101" t="str">
        <f>IF(E762&gt;0,+VLOOKUP($E762,'CODE GENERATOR'!$D:$AC,26,FALSE),0)</f>
        <v/>
      </c>
      <c r="AF762" s="149" t="str">
        <f>IF($C762&gt;0,$C762&amp;" "&amp;$P762&amp;" "&amp;+VLOOKUP($C762,'STYLE NAMES'!$B:$AC,10,FALSE),"""")</f>
        <v>GORLA MINORE BLACK WOMEN'S PRO COMPETITION JACKET</v>
      </c>
      <c r="AG762" s="101" t="str">
        <f>"Enjoy our "&amp;(AF762)&amp;"; "&amp;IF(C762&gt;0,+VLOOKUP($C762,'STYLE NAMES'!$B:$AC,11,FALSE),"")</f>
        <v>Enjoy our GORLA MINORE BLACK WOMEN'S PRO COMPETITION JACKET; MADE IN ITALY WITH PREMIUM ITALIAN FABRICS
Professional Series Competition jacket with soft-shell microfibre that is waterproof, highly elastic and breathable technical jersey fabric. Machine washable</v>
      </c>
      <c r="AH762" s="101" t="str">
        <f>IF(C762&gt;0,+VLOOKUP($C762,'STYLE NAMES'!$B:$AC,12,FALSE),"")</f>
        <v>*Italian Premium fabric
*Extra-soft and comfortable technical jersey
* 4-way stretch fabric
* Breathable and Quick Dry
* Wrinkle-free and Easy Care
Composition:
74% Micro PA /  26% Elasthane</v>
      </c>
      <c r="AI762" s="101" t="str">
        <f>IF(C762&gt;0,+VLOOKUP($C762,'STYLE NAMES'!$B:$AC,13,FALSE),"")</f>
        <v>Machine Wash at 30°C
Mild process
Iron at low temperature
Iron from REVERSE
Do NOT iron on logos or prints
Do not bleach
Do NOT Tumble Dry</v>
      </c>
      <c r="AJ762" s="149" t="str">
        <f>IF($C762&gt;0,$C762&amp;" "&amp;$P762&amp;" "&amp;+VLOOKUP($C762,'STYLE NAMES'!$B:$AC,14,FALSE),"""")</f>
        <v>GORLA MINORE BLACK KADIN PRO YARIŞMA CEKETİ</v>
      </c>
      <c r="AK762" s="149" t="str">
        <f>"Cavalier SanMarco tarafından tasarlanan "&amp;(AJ762)&amp;"; "&amp;IF(C762&gt;0,+VLOOKUP($C762,'STYLE NAMES'!$B:$AC,15,FALSE),"")</f>
        <v>Cavalier SanMarco tarafından tasarlanan GORLA MINORE BLACK KADIN PRO YARIŞMA CEKETİ; EN İYİ KALİTE İTALYAN KUMAŞLAR İLE İTALYA'DA ÜRETİLMİŞTİR
Dört yöne esneyen mikrofiberden üretilmiş Profesyonel Seri Yarış Ceketi; su geçirmez, yüksek elastikiyetli ve nefes alabilir teknik örme kumaştan oluşur. Makinede yıkanabilir.</v>
      </c>
      <c r="AL762" s="149" t="str">
        <f>IF(C762&gt;0,+VLOOKUP($C762,'STYLE NAMES'!$B:$AC,16,FALSE),"")</f>
        <v>*İtalyan Premium kumaş
*Ekstra yumuşak ve konforlu teknik jarse
*4 yönlü esneme özelliği
*Nefes alabilir ve hızlı kurur
*Kırışmaz ve kolay bakım
Bileşimi:
%72 Mikro PA / %28 Elastan</v>
      </c>
      <c r="AM762" s="149" t="str">
        <f>IF(C762&gt;0,+VLOOKUP($C762,'STYLE NAMES'!$B:$AC,17,FALSE),"")</f>
        <v>Makinede 30°C' de Yıkayın
Hassas Yıkama
Ilık ütü yapın
Tersten ütüleyin
Logo ve baskıları ÜTÜLEMEYİN
Çamaşır suyu kullanmayın
Kurutma Makinesinde Kurutmayın</v>
      </c>
      <c r="AN762" s="149" t="str">
        <f>IF($C762&gt;0,$C762&amp;" "&amp;$P762&amp;" "&amp;+VLOOKUP($C762,'STYLE NAMES'!$B:$AC,18,FALSE),"""")</f>
        <v>GORLA MINORE BLACK GIACCHE PRO DA GARA DA DONNA</v>
      </c>
      <c r="AO762" s="101" t="str">
        <f>"Disegnato da Cavalier SanMarco "&amp;(AN762)&amp;"; "&amp;IF(C762&gt;0,+VLOOKUP($C762,'STYLE NAMES'!$B:$AC,19,FALSE),"")</f>
        <v>Disegnato da Cavalier SanMarco GORLA MINORE BLACK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62" s="101" t="str">
        <f>IF(C762&gt;0,+VLOOKUP($C762,'STYLE NAMES'!$B:$AC,20,FALSE),"")</f>
        <v>*Tessuto premium italiano
*Jersey tecnico extra morbido e confortevole
*Tessuto elasticizzato in 4 direzioni
*Traspirante e ad asciugatura rapida
*Antipiega e facile da curare
Composizione:
74% Micro PA / 26% Elastan</v>
      </c>
      <c r="AQ762" s="101" t="str">
        <f>IF(C762&gt;0,+VLOOKUP($C762,'STYLE NAMES'!$B:$AC,21,FALSE),"")</f>
        <v>Lavare in lavatrice a 30°C Ciclo delicato 
Stirare a bassa temperatura
Stirare al rovescio 
Non stirare su loghi o stampe 
Non candeggiare 
Non asciugare in asciugatrice</v>
      </c>
      <c r="AR762" s="101">
        <f>IF(D762&gt;0,+VLOOKUP($C762,'STYLE NAMES'!$B:$AC,22,FALSE),"")</f>
        <v>0</v>
      </c>
      <c r="AS762" s="101">
        <f>IF(E762&gt;0,+VLOOKUP($C762,'STYLE NAMES'!$B:$AC,23,FALSE),"")</f>
        <v>0</v>
      </c>
      <c r="AT762" s="101">
        <f>IF(F762&gt;0,+VLOOKUP($C762,'STYLE NAMES'!$B:$AC,24,FALSE),"")</f>
        <v>0</v>
      </c>
      <c r="AU762" s="101">
        <f>IF(G762&gt;0,+VLOOKUP($C762,'STYLE NAMES'!$B:$AC,25,FALSE),"")</f>
        <v>0</v>
      </c>
      <c r="AV762" s="101" t="str">
        <f>+VLOOKUP($S762,'CODE GENERATOR'!$P:$AM,15,FALSE)</f>
        <v>R.BOTWN_BRC0067_TJR0027WHTWHT</v>
      </c>
      <c r="AW762" s="101" t="str">
        <f>+VLOOKUP($S762,'CODE GENERATOR'!$P:$AM,16,FALSE)</f>
        <v>A.RACUX_BLT0015_BRD0012WHTWHT</v>
      </c>
      <c r="AX762" s="101" t="str">
        <f>+VLOOKUP($S762,'CODE GENERATOR'!$P:$AM,17,FALSE)</f>
        <v>A.RACAU_SOC0018_NYL00003XBST1</v>
      </c>
      <c r="AY762" s="101">
        <f>+VLOOKUP($S762,'CODE GENERATOR'!$P:$AM,18,FALSE)</f>
        <v>0</v>
      </c>
      <c r="AZ762" s="101">
        <f>+VLOOKUP($S762,'CODE GENERATOR'!$P:$AM,19,FALSE)</f>
        <v>0</v>
      </c>
      <c r="BA762" s="101">
        <f>+VLOOKUP($S762,'CODE GENERATOR'!$P:$AM,20,FALSE)</f>
        <v>0</v>
      </c>
      <c r="BB762" s="101">
        <f>+VLOOKUP($S762,'CODE GENERATOR'!$P:$AM,21,FALSE)</f>
        <v>0</v>
      </c>
      <c r="BC762" s="101">
        <f>+VLOOKUP($S762,'CODE GENERATOR'!$P:$AM,22,FALSE)</f>
        <v>0</v>
      </c>
      <c r="BD762" s="101">
        <f>+VLOOKUP($S762,'CODE GENERATOR'!$P:$AM,23,FALSE)</f>
        <v>0</v>
      </c>
      <c r="BE762" s="101">
        <f>+VLOOKUP($S762,'CODE GENERATOR'!$P:$AM,24,FALSE)</f>
        <v>0</v>
      </c>
      <c r="BF762" s="101">
        <f>IF(C762&gt;0,+VLOOKUP(G762,'CATEGORY ID'!$A$1:$L$118,3,FALSE),"")</f>
        <v>30</v>
      </c>
      <c r="BG762" s="101">
        <f>IF(C762&gt;0,+VLOOKUP(H762,'CATEGORY ID'!$D$1:$L$118,3,FALSE),"")</f>
        <v>3</v>
      </c>
      <c r="BH762" s="101">
        <f>IF(C762&gt;0,+VLOOKUP((+H762&amp;I762),'CATEGORY ID'!$H$1:$I$121,2,FALSE),"")</f>
        <v>115</v>
      </c>
      <c r="BJ762" s="101">
        <f>IF(C762&gt;0,IF(COUNTIF('CATEGORY ID'!$K$1:$K$121,+H762&amp;K762) &gt; 0, +VLOOKUP(+H762&amp;K762,'CATEGORY ID'!$K$1:$L$121,2,FALSE),""),"")</f>
        <v>96</v>
      </c>
      <c r="BK762" s="101" t="str">
        <f>IF(C762&gt;0,IF(COUNTIF('CATEGORY ID'!$K$124:$K$165, +VLOOKUP(C762,'STYLE NAMES'!$B:$AE,30,FALSE)) &gt; 0, +VLOOKUP(VLOOKUP(C762,'STYLE NAMES'!$B:$AE,30,FALSE),'CATEGORY ID'!K:M,2,FALSE),""),"")</f>
        <v/>
      </c>
      <c r="BO762" s="101">
        <v>21</v>
      </c>
      <c r="BR762" s="101" t="str" cm="1">
        <f t="array" ref="BR762">IF(C762&gt;0,_xlfn.TEXTJOIN(";", TRUE,_xlfn.UNIQUE(_xlfn._xlws.FILTER(BF762:BQ762,(BF762:BQ762&gt;0)),TRUE,FALSE)),"")&amp;";"&amp;BS762</f>
        <v>30;3;115;96;21;207</v>
      </c>
      <c r="BS762" s="101">
        <v>207</v>
      </c>
      <c r="BU762" s="106">
        <f>IF(C762&gt;0,+VLOOKUP($C762,'STYLE NAMES'!$B:$AC,26,FALSE),"")</f>
        <v>449.9</v>
      </c>
      <c r="BV762" s="106">
        <f>IF(C762&gt;0,+VLOOKUP($C762,'STYLE NAMES'!$B:$AC,27,FALSE),"")</f>
        <v>24740</v>
      </c>
      <c r="BW762" s="106">
        <f>IF(C762&gt;0,+VLOOKUP($C762,'STYLE NAMES'!$B:$AC,28,FALSE),"")</f>
        <v>517.38499999999988</v>
      </c>
      <c r="BY762"/>
      <c r="BZ762" s="101">
        <v>1</v>
      </c>
      <c r="CA762" s="137">
        <f t="shared" si="50"/>
        <v>1</v>
      </c>
      <c r="CB762" s="137" t="str">
        <f>+VLOOKUP(C762,'[2]STYLES &amp; MODELS MATRIX'!$A:$G,7,FALSE)</f>
        <v>AK</v>
      </c>
      <c r="CC762" s="137" t="str">
        <f>+VLOOKUP(C762,'[1]STYLES &amp; SIZE CHARTS'!$A:$H,8,FALSE)</f>
        <v>WJT-CJ1</v>
      </c>
      <c r="CD762" s="137">
        <v>1</v>
      </c>
      <c r="CE762" s="205"/>
      <c r="CF762" s="141"/>
    </row>
    <row r="763" spans="1:84" s="101" customFormat="1" ht="12" customHeight="1" x14ac:dyDescent="0.2">
      <c r="A763" s="102">
        <f t="shared" si="48"/>
        <v>8683711008156</v>
      </c>
      <c r="B763" s="101" t="s">
        <v>987</v>
      </c>
      <c r="C763" s="101" t="s">
        <v>1864</v>
      </c>
      <c r="D763" s="101" t="s">
        <v>1871</v>
      </c>
      <c r="E763" s="203" t="s">
        <v>2462</v>
      </c>
      <c r="F763" s="101" t="s">
        <v>2441</v>
      </c>
      <c r="G763" s="101" t="str">
        <f>IF(C763&gt;0,+VLOOKUP($C763,'STYLE NAMES'!$B:$AC,4,FALSE),"")</f>
        <v>RIDER</v>
      </c>
      <c r="H763" s="101" t="str">
        <f>IF(C763&gt;0,+VLOOKUP($C763,'STYLE NAMES'!$B:$AC,5,FALSE),"")</f>
        <v>WOMEN</v>
      </c>
      <c r="I763" s="101" t="str">
        <f>IF(C763&gt;0,+VLOOKUP($C763,'STYLE NAMES'!$B:$AC,6,FALSE),"")</f>
        <v>JACKETS &amp; TAILCOATS</v>
      </c>
      <c r="J763" s="101" t="str">
        <f>IF(C763&gt;0,+VLOOKUP($C763,'STYLE NAMES'!$B:$AC,7,FALSE),"")</f>
        <v>WOMEN</v>
      </c>
      <c r="K763" s="101" t="str">
        <f>IF(C763&gt;0,+VLOOKUP($C763,'STYLE NAMES'!$B:$AC,8,FALSE),"")</f>
        <v>COMPETITION JACKETS</v>
      </c>
      <c r="L763" s="101" t="str">
        <f>IF(E763&gt;0,+VLOOKUP($E763,'CODE GENERATOR'!$D:$T,3,FALSE),"")</f>
        <v>A</v>
      </c>
      <c r="M763" s="101" t="str">
        <f>IF(E763&gt;0,+VLOOKUP($E763,'CODE GENERATOR'!$D:$T,4,FALSE),"")</f>
        <v>TECH JERSEY</v>
      </c>
      <c r="N763" s="101" t="str">
        <f>IF(E763&gt;0,+VLOOKUP($E763,'CODE GENERATOR'!$D:$T,6,FALSE),"")</f>
        <v>BLACK</v>
      </c>
      <c r="O763" s="101" t="str">
        <f>IF(E763&gt;0,+VLOOKUP($E763,'CODE GENERATOR'!$D:$T,7,FALSE),"")</f>
        <v>BLACK</v>
      </c>
      <c r="P763" s="101" t="str">
        <f t="shared" si="49"/>
        <v>BLACK</v>
      </c>
      <c r="Q763" s="104" t="str">
        <f>IF(E763&gt;0,+VLOOKUP($E763,'CODE GENERATOR'!$D:$T,11,FALSE),"")</f>
        <v>R.J&amp;TWN_CJK0072</v>
      </c>
      <c r="R763" s="104" t="str">
        <f>IF(E763&gt;0,+VLOOKUP($E763,'CODE GENERATOR'!$D:$T,12,FALSE),"")</f>
        <v>TJR0027BLKBLK</v>
      </c>
      <c r="S763" s="104" t="str">
        <f>IF(E763&gt;0,+VLOOKUP($E763,'CODE GENERATOR'!$D:$T,13,FALSE),"")</f>
        <v>R.J&amp;TWN_CJK0072_TJR0027BLKBLK</v>
      </c>
      <c r="T763" s="104" t="str">
        <f t="shared" si="47"/>
        <v>R.J&amp;TWN_CJK0072_TJR0027BLKBLK_L / 40-42</v>
      </c>
      <c r="U763" s="105">
        <v>8683711008156</v>
      </c>
      <c r="V763" s="107" t="str" cm="1">
        <f t="array" ref="V763">_xlfn.TEXTJOIN(";", TRUE, _xlfn.UNIQUE(_xlfn._xlws.FILTER(P$3:P$10029, C$3:C$10029=C763)))</f>
        <v>BLACK</v>
      </c>
      <c r="W763" s="107" t="str" cm="1">
        <f t="array" ref="W763">_xlfn.TEXTJOIN(";", TRUE, _xlfn.UNIQUE(_xlfn._xlws.FILTER(F$3:F$10029, C$3:C$10029=C763)))</f>
        <v>XS / 34-36;S / 36-38;M / 38-40;L / 40-42;XL / 42-44;XXL / 44-46</v>
      </c>
      <c r="X763" s="101" t="str">
        <f>IF(E763&gt;0,+VLOOKUP($E763,'CODE GENERATOR'!$D:$AC,19,FALSE),0)</f>
        <v>2507_W_V46071</v>
      </c>
      <c r="Y763" s="101" t="str">
        <f>IF(E763&gt;0,+VLOOKUP($E763,'CODE GENERATOR'!$D:$AC,20,FALSE),0)</f>
        <v>2507_W_V46267</v>
      </c>
      <c r="Z763" s="101" t="str">
        <f>IF(E763&gt;0,+VLOOKUP($E763,'CODE GENERATOR'!$D:$AC,21,FALSE),0)</f>
        <v>2507_W_V47175</v>
      </c>
      <c r="AA763" s="101" t="str">
        <f>IF(E763&gt;0,+VLOOKUP($E763,'CODE GENERATOR'!$D:$AC,22,FALSE),0)</f>
        <v/>
      </c>
      <c r="AB763" s="101" t="str">
        <f>IF(E763&gt;0,+VLOOKUP($E763,'CODE GENERATOR'!$D:$AC,23,FALSE),0)</f>
        <v>2507_D_cavalier_detay_0112</v>
      </c>
      <c r="AC763" s="101" t="str">
        <f>IF(E763&gt;0,+VLOOKUP($E763,'CODE GENERATOR'!$D:$AC,24,FALSE),0)</f>
        <v/>
      </c>
      <c r="AD763" s="101" t="str">
        <f>IF(E763&gt;0,+VLOOKUP($E763,'CODE GENERATOR'!$D:$AC,25,FALSE),0)</f>
        <v>2507_VW_Web_47</v>
      </c>
      <c r="AE763" s="101" t="str">
        <f>IF(E763&gt;0,+VLOOKUP($E763,'CODE GENERATOR'!$D:$AC,26,FALSE),0)</f>
        <v/>
      </c>
      <c r="AF763" s="149" t="str">
        <f>IF($C763&gt;0,$C763&amp;" "&amp;$P763&amp;" "&amp;+VLOOKUP($C763,'STYLE NAMES'!$B:$AC,10,FALSE),"""")</f>
        <v>GORLA MINORE BLACK WOMEN'S PRO COMPETITION JACKET</v>
      </c>
      <c r="AG763" s="101" t="str">
        <f>"Enjoy our "&amp;(AF763)&amp;"; "&amp;IF(C763&gt;0,+VLOOKUP($C763,'STYLE NAMES'!$B:$AC,11,FALSE),"")</f>
        <v>Enjoy our GORLA MINORE BLACK WOMEN'S PRO COMPETITION JACKET; MADE IN ITALY WITH PREMIUM ITALIAN FABRICS
Professional Series Competition jacket with soft-shell microfibre that is waterproof, highly elastic and breathable technical jersey fabric. Machine washable</v>
      </c>
      <c r="AH763" s="101" t="str">
        <f>IF(C763&gt;0,+VLOOKUP($C763,'STYLE NAMES'!$B:$AC,12,FALSE),"")</f>
        <v>*Italian Premium fabric
*Extra-soft and comfortable technical jersey
* 4-way stretch fabric
* Breathable and Quick Dry
* Wrinkle-free and Easy Care
Composition:
74% Micro PA /  26% Elasthane</v>
      </c>
      <c r="AI763" s="101" t="str">
        <f>IF(C763&gt;0,+VLOOKUP($C763,'STYLE NAMES'!$B:$AC,13,FALSE),"")</f>
        <v>Machine Wash at 30°C
Mild process
Iron at low temperature
Iron from REVERSE
Do NOT iron on logos or prints
Do not bleach
Do NOT Tumble Dry</v>
      </c>
      <c r="AJ763" s="149" t="str">
        <f>IF($C763&gt;0,$C763&amp;" "&amp;$P763&amp;" "&amp;+VLOOKUP($C763,'STYLE NAMES'!$B:$AC,14,FALSE),"""")</f>
        <v>GORLA MINORE BLACK KADIN PRO YARIŞMA CEKETİ</v>
      </c>
      <c r="AK763" s="149" t="str">
        <f>"Cavalier SanMarco tarafından tasarlanan "&amp;(AJ763)&amp;"; "&amp;IF(C763&gt;0,+VLOOKUP($C763,'STYLE NAMES'!$B:$AC,15,FALSE),"")</f>
        <v>Cavalier SanMarco tarafından tasarlanan GORLA MINORE BLACK KADIN PRO YARIŞMA CEKETİ; EN İYİ KALİTE İTALYAN KUMAŞLAR İLE İTALYA'DA ÜRETİLMİŞTİR
Dört yöne esneyen mikrofiberden üretilmiş Profesyonel Seri Yarış Ceketi; su geçirmez, yüksek elastikiyetli ve nefes alabilir teknik örme kumaştan oluşur. Makinede yıkanabilir.</v>
      </c>
      <c r="AL763" s="149" t="str">
        <f>IF(C763&gt;0,+VLOOKUP($C763,'STYLE NAMES'!$B:$AC,16,FALSE),"")</f>
        <v>*İtalyan Premium kumaş
*Ekstra yumuşak ve konforlu teknik jarse
*4 yönlü esneme özelliği
*Nefes alabilir ve hızlı kurur
*Kırışmaz ve kolay bakım
Bileşimi:
%72 Mikro PA / %28 Elastan</v>
      </c>
      <c r="AM763" s="149" t="str">
        <f>IF(C763&gt;0,+VLOOKUP($C763,'STYLE NAMES'!$B:$AC,17,FALSE),"")</f>
        <v>Makinede 30°C' de Yıkayın
Hassas Yıkama
Ilık ütü yapın
Tersten ütüleyin
Logo ve baskıları ÜTÜLEMEYİN
Çamaşır suyu kullanmayın
Kurutma Makinesinde Kurutmayın</v>
      </c>
      <c r="AN763" s="149" t="str">
        <f>IF($C763&gt;0,$C763&amp;" "&amp;$P763&amp;" "&amp;+VLOOKUP($C763,'STYLE NAMES'!$B:$AC,18,FALSE),"""")</f>
        <v>GORLA MINORE BLACK GIACCHE PRO DA GARA DA DONNA</v>
      </c>
      <c r="AO763" s="101" t="str">
        <f>"Disegnato da Cavalier SanMarco "&amp;(AN763)&amp;"; "&amp;IF(C763&gt;0,+VLOOKUP($C763,'STYLE NAMES'!$B:$AC,19,FALSE),"")</f>
        <v>Disegnato da Cavalier SanMarco GORLA MINORE BLACK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63" s="101" t="str">
        <f>IF(C763&gt;0,+VLOOKUP($C763,'STYLE NAMES'!$B:$AC,20,FALSE),"")</f>
        <v>*Tessuto premium italiano
*Jersey tecnico extra morbido e confortevole
*Tessuto elasticizzato in 4 direzioni
*Traspirante e ad asciugatura rapida
*Antipiega e facile da curare
Composizione:
74% Micro PA / 26% Elastan</v>
      </c>
      <c r="AQ763" s="101" t="str">
        <f>IF(C763&gt;0,+VLOOKUP($C763,'STYLE NAMES'!$B:$AC,21,FALSE),"")</f>
        <v>Lavare in lavatrice a 30°C Ciclo delicato 
Stirare a bassa temperatura
Stirare al rovescio 
Non stirare su loghi o stampe 
Non candeggiare 
Non asciugare in asciugatrice</v>
      </c>
      <c r="AR763" s="101">
        <f>IF(D763&gt;0,+VLOOKUP($C763,'STYLE NAMES'!$B:$AC,22,FALSE),"")</f>
        <v>0</v>
      </c>
      <c r="AS763" s="101">
        <f>IF(E763&gt;0,+VLOOKUP($C763,'STYLE NAMES'!$B:$AC,23,FALSE),"")</f>
        <v>0</v>
      </c>
      <c r="AT763" s="101">
        <f>IF(F763&gt;0,+VLOOKUP($C763,'STYLE NAMES'!$B:$AC,24,FALSE),"")</f>
        <v>0</v>
      </c>
      <c r="AU763" s="101">
        <f>IF(G763&gt;0,+VLOOKUP($C763,'STYLE NAMES'!$B:$AC,25,FALSE),"")</f>
        <v>0</v>
      </c>
      <c r="AV763" s="101" t="str">
        <f>+VLOOKUP($S763,'CODE GENERATOR'!$P:$AM,15,FALSE)</f>
        <v>R.BOTWN_BRC0067_TJR0027WHTWHT</v>
      </c>
      <c r="AW763" s="101" t="str">
        <f>+VLOOKUP($S763,'CODE GENERATOR'!$P:$AM,16,FALSE)</f>
        <v>A.RACUX_BLT0015_BRD0012WHTWHT</v>
      </c>
      <c r="AX763" s="101" t="str">
        <f>+VLOOKUP($S763,'CODE GENERATOR'!$P:$AM,17,FALSE)</f>
        <v>A.RACAU_SOC0018_NYL00003XBST1</v>
      </c>
      <c r="AY763" s="101">
        <f>+VLOOKUP($S763,'CODE GENERATOR'!$P:$AM,18,FALSE)</f>
        <v>0</v>
      </c>
      <c r="AZ763" s="101">
        <f>+VLOOKUP($S763,'CODE GENERATOR'!$P:$AM,19,FALSE)</f>
        <v>0</v>
      </c>
      <c r="BA763" s="101">
        <f>+VLOOKUP($S763,'CODE GENERATOR'!$P:$AM,20,FALSE)</f>
        <v>0</v>
      </c>
      <c r="BB763" s="101">
        <f>+VLOOKUP($S763,'CODE GENERATOR'!$P:$AM,21,FALSE)</f>
        <v>0</v>
      </c>
      <c r="BC763" s="101">
        <f>+VLOOKUP($S763,'CODE GENERATOR'!$P:$AM,22,FALSE)</f>
        <v>0</v>
      </c>
      <c r="BD763" s="101">
        <f>+VLOOKUP($S763,'CODE GENERATOR'!$P:$AM,23,FALSE)</f>
        <v>0</v>
      </c>
      <c r="BE763" s="101">
        <f>+VLOOKUP($S763,'CODE GENERATOR'!$P:$AM,24,FALSE)</f>
        <v>0</v>
      </c>
      <c r="BF763" s="101">
        <f>IF(C763&gt;0,+VLOOKUP(G763,'CATEGORY ID'!$A$1:$L$118,3,FALSE),"")</f>
        <v>30</v>
      </c>
      <c r="BG763" s="101">
        <f>IF(C763&gt;0,+VLOOKUP(H763,'CATEGORY ID'!$D$1:$L$118,3,FALSE),"")</f>
        <v>3</v>
      </c>
      <c r="BH763" s="101">
        <f>IF(C763&gt;0,+VLOOKUP((+H763&amp;I763),'CATEGORY ID'!$H$1:$I$121,2,FALSE),"")</f>
        <v>115</v>
      </c>
      <c r="BJ763" s="101">
        <f>IF(C763&gt;0,IF(COUNTIF('CATEGORY ID'!$K$1:$K$121,+H763&amp;K763) &gt; 0, +VLOOKUP(+H763&amp;K763,'CATEGORY ID'!$K$1:$L$121,2,FALSE),""),"")</f>
        <v>96</v>
      </c>
      <c r="BK763" s="101" t="str">
        <f>IF(C763&gt;0,IF(COUNTIF('CATEGORY ID'!$K$124:$K$165, +VLOOKUP(C763,'STYLE NAMES'!$B:$AE,30,FALSE)) &gt; 0, +VLOOKUP(VLOOKUP(C763,'STYLE NAMES'!$B:$AE,30,FALSE),'CATEGORY ID'!K:M,2,FALSE),""),"")</f>
        <v/>
      </c>
      <c r="BO763" s="101">
        <v>21</v>
      </c>
      <c r="BR763" s="101" t="str" cm="1">
        <f t="array" ref="BR763">IF(C763&gt;0,_xlfn.TEXTJOIN(";", TRUE,_xlfn.UNIQUE(_xlfn._xlws.FILTER(BF763:BQ763,(BF763:BQ763&gt;0)),TRUE,FALSE)),"")&amp;";"&amp;BS763</f>
        <v>30;3;115;96;21;207</v>
      </c>
      <c r="BS763" s="101">
        <v>207</v>
      </c>
      <c r="BU763" s="106">
        <f>IF(C763&gt;0,+VLOOKUP($C763,'STYLE NAMES'!$B:$AC,26,FALSE),"")</f>
        <v>449.9</v>
      </c>
      <c r="BV763" s="106">
        <f>IF(C763&gt;0,+VLOOKUP($C763,'STYLE NAMES'!$B:$AC,27,FALSE),"")</f>
        <v>24740</v>
      </c>
      <c r="BW763" s="106">
        <f>IF(C763&gt;0,+VLOOKUP($C763,'STYLE NAMES'!$B:$AC,28,FALSE),"")</f>
        <v>517.38499999999988</v>
      </c>
      <c r="BY763"/>
      <c r="BZ763" s="101">
        <v>3</v>
      </c>
      <c r="CA763" s="137">
        <f t="shared" si="50"/>
        <v>1</v>
      </c>
      <c r="CB763" s="137" t="str">
        <f>+VLOOKUP(C763,'[2]STYLES &amp; MODELS MATRIX'!$A:$G,7,FALSE)</f>
        <v>AK</v>
      </c>
      <c r="CC763" s="137" t="str">
        <f>+VLOOKUP(C763,'[1]STYLES &amp; SIZE CHARTS'!$A:$H,8,FALSE)</f>
        <v>WJT-CJ1</v>
      </c>
      <c r="CD763" s="137">
        <v>1</v>
      </c>
      <c r="CE763" s="205"/>
      <c r="CF763" s="141"/>
    </row>
    <row r="764" spans="1:84" s="101" customFormat="1" ht="12" customHeight="1" x14ac:dyDescent="0.2">
      <c r="A764" s="102">
        <f t="shared" si="48"/>
        <v>8683711008163</v>
      </c>
      <c r="B764" s="101" t="s">
        <v>987</v>
      </c>
      <c r="C764" s="101" t="s">
        <v>1864</v>
      </c>
      <c r="D764" s="101" t="s">
        <v>1871</v>
      </c>
      <c r="E764" s="203" t="s">
        <v>2462</v>
      </c>
      <c r="F764" s="101" t="s">
        <v>2442</v>
      </c>
      <c r="G764" s="101" t="str">
        <f>IF(C764&gt;0,+VLOOKUP($C764,'STYLE NAMES'!$B:$AC,4,FALSE),"")</f>
        <v>RIDER</v>
      </c>
      <c r="H764" s="101" t="str">
        <f>IF(C764&gt;0,+VLOOKUP($C764,'STYLE NAMES'!$B:$AC,5,FALSE),"")</f>
        <v>WOMEN</v>
      </c>
      <c r="I764" s="101" t="str">
        <f>IF(C764&gt;0,+VLOOKUP($C764,'STYLE NAMES'!$B:$AC,6,FALSE),"")</f>
        <v>JACKETS &amp; TAILCOATS</v>
      </c>
      <c r="J764" s="101" t="str">
        <f>IF(C764&gt;0,+VLOOKUP($C764,'STYLE NAMES'!$B:$AC,7,FALSE),"")</f>
        <v>WOMEN</v>
      </c>
      <c r="K764" s="101" t="str">
        <f>IF(C764&gt;0,+VLOOKUP($C764,'STYLE NAMES'!$B:$AC,8,FALSE),"")</f>
        <v>COMPETITION JACKETS</v>
      </c>
      <c r="L764" s="101" t="str">
        <f>IF(E764&gt;0,+VLOOKUP($E764,'CODE GENERATOR'!$D:$T,3,FALSE),"")</f>
        <v>A</v>
      </c>
      <c r="M764" s="101" t="str">
        <f>IF(E764&gt;0,+VLOOKUP($E764,'CODE GENERATOR'!$D:$T,4,FALSE),"")</f>
        <v>TECH JERSEY</v>
      </c>
      <c r="N764" s="101" t="str">
        <f>IF(E764&gt;0,+VLOOKUP($E764,'CODE GENERATOR'!$D:$T,6,FALSE),"")</f>
        <v>BLACK</v>
      </c>
      <c r="O764" s="101" t="str">
        <f>IF(E764&gt;0,+VLOOKUP($E764,'CODE GENERATOR'!$D:$T,7,FALSE),"")</f>
        <v>BLACK</v>
      </c>
      <c r="P764" s="101" t="str">
        <f t="shared" si="49"/>
        <v>BLACK</v>
      </c>
      <c r="Q764" s="104" t="str">
        <f>IF(E764&gt;0,+VLOOKUP($E764,'CODE GENERATOR'!$D:$T,11,FALSE),"")</f>
        <v>R.J&amp;TWN_CJK0072</v>
      </c>
      <c r="R764" s="104" t="str">
        <f>IF(E764&gt;0,+VLOOKUP($E764,'CODE GENERATOR'!$D:$T,12,FALSE),"")</f>
        <v>TJR0027BLKBLK</v>
      </c>
      <c r="S764" s="104" t="str">
        <f>IF(E764&gt;0,+VLOOKUP($E764,'CODE GENERATOR'!$D:$T,13,FALSE),"")</f>
        <v>R.J&amp;TWN_CJK0072_TJR0027BLKBLK</v>
      </c>
      <c r="T764" s="104" t="str">
        <f t="shared" si="47"/>
        <v>R.J&amp;TWN_CJK0072_TJR0027BLKBLK_XL / 42-44</v>
      </c>
      <c r="U764" s="105">
        <v>8683711008163</v>
      </c>
      <c r="V764" s="107" t="str" cm="1">
        <f t="array" ref="V764">_xlfn.TEXTJOIN(";", TRUE, _xlfn.UNIQUE(_xlfn._xlws.FILTER(P$3:P$10029, C$3:C$10029=C764)))</f>
        <v>BLACK</v>
      </c>
      <c r="W764" s="107" t="str" cm="1">
        <f t="array" ref="W764">_xlfn.TEXTJOIN(";", TRUE, _xlfn.UNIQUE(_xlfn._xlws.FILTER(F$3:F$10029, C$3:C$10029=C764)))</f>
        <v>XS / 34-36;S / 36-38;M / 38-40;L / 40-42;XL / 42-44;XXL / 44-46</v>
      </c>
      <c r="X764" s="101" t="str">
        <f>IF(E764&gt;0,+VLOOKUP($E764,'CODE GENERATOR'!$D:$AC,19,FALSE),0)</f>
        <v>2507_W_V46071</v>
      </c>
      <c r="Y764" s="101" t="str">
        <f>IF(E764&gt;0,+VLOOKUP($E764,'CODE GENERATOR'!$D:$AC,20,FALSE),0)</f>
        <v>2507_W_V46267</v>
      </c>
      <c r="Z764" s="101" t="str">
        <f>IF(E764&gt;0,+VLOOKUP($E764,'CODE GENERATOR'!$D:$AC,21,FALSE),0)</f>
        <v>2507_W_V47175</v>
      </c>
      <c r="AA764" s="101" t="str">
        <f>IF(E764&gt;0,+VLOOKUP($E764,'CODE GENERATOR'!$D:$AC,22,FALSE),0)</f>
        <v/>
      </c>
      <c r="AB764" s="101" t="str">
        <f>IF(E764&gt;0,+VLOOKUP($E764,'CODE GENERATOR'!$D:$AC,23,FALSE),0)</f>
        <v>2507_D_cavalier_detay_0112</v>
      </c>
      <c r="AC764" s="101" t="str">
        <f>IF(E764&gt;0,+VLOOKUP($E764,'CODE GENERATOR'!$D:$AC,24,FALSE),0)</f>
        <v/>
      </c>
      <c r="AD764" s="101" t="str">
        <f>IF(E764&gt;0,+VLOOKUP($E764,'CODE GENERATOR'!$D:$AC,25,FALSE),0)</f>
        <v>2507_VW_Web_47</v>
      </c>
      <c r="AE764" s="101" t="str">
        <f>IF(E764&gt;0,+VLOOKUP($E764,'CODE GENERATOR'!$D:$AC,26,FALSE),0)</f>
        <v/>
      </c>
      <c r="AF764" s="149" t="str">
        <f>IF($C764&gt;0,$C764&amp;" "&amp;$P764&amp;" "&amp;+VLOOKUP($C764,'STYLE NAMES'!$B:$AC,10,FALSE),"""")</f>
        <v>GORLA MINORE BLACK WOMEN'S PRO COMPETITION JACKET</v>
      </c>
      <c r="AG764" s="101" t="str">
        <f>"Enjoy our "&amp;(AF764)&amp;"; "&amp;IF(C764&gt;0,+VLOOKUP($C764,'STYLE NAMES'!$B:$AC,11,FALSE),"")</f>
        <v>Enjoy our GORLA MINORE BLACK WOMEN'S PRO COMPETITION JACKET; MADE IN ITALY WITH PREMIUM ITALIAN FABRICS
Professional Series Competition jacket with soft-shell microfibre that is waterproof, highly elastic and breathable technical jersey fabric. Machine washable</v>
      </c>
      <c r="AH764" s="101" t="str">
        <f>IF(C764&gt;0,+VLOOKUP($C764,'STYLE NAMES'!$B:$AC,12,FALSE),"")</f>
        <v>*Italian Premium fabric
*Extra-soft and comfortable technical jersey
* 4-way stretch fabric
* Breathable and Quick Dry
* Wrinkle-free and Easy Care
Composition:
74% Micro PA /  26% Elasthane</v>
      </c>
      <c r="AI764" s="101" t="str">
        <f>IF(C764&gt;0,+VLOOKUP($C764,'STYLE NAMES'!$B:$AC,13,FALSE),"")</f>
        <v>Machine Wash at 30°C
Mild process
Iron at low temperature
Iron from REVERSE
Do NOT iron on logos or prints
Do not bleach
Do NOT Tumble Dry</v>
      </c>
      <c r="AJ764" s="149" t="str">
        <f>IF($C764&gt;0,$C764&amp;" "&amp;$P764&amp;" "&amp;+VLOOKUP($C764,'STYLE NAMES'!$B:$AC,14,FALSE),"""")</f>
        <v>GORLA MINORE BLACK KADIN PRO YARIŞMA CEKETİ</v>
      </c>
      <c r="AK764" s="149" t="str">
        <f>"Cavalier SanMarco tarafından tasarlanan "&amp;(AJ764)&amp;"; "&amp;IF(C764&gt;0,+VLOOKUP($C764,'STYLE NAMES'!$B:$AC,15,FALSE),"")</f>
        <v>Cavalier SanMarco tarafından tasarlanan GORLA MINORE BLACK KADIN PRO YARIŞMA CEKETİ; EN İYİ KALİTE İTALYAN KUMAŞLAR İLE İTALYA'DA ÜRETİLMİŞTİR
Dört yöne esneyen mikrofiberden üretilmiş Profesyonel Seri Yarış Ceketi; su geçirmez, yüksek elastikiyetli ve nefes alabilir teknik örme kumaştan oluşur. Makinede yıkanabilir.</v>
      </c>
      <c r="AL764" s="149" t="str">
        <f>IF(C764&gt;0,+VLOOKUP($C764,'STYLE NAMES'!$B:$AC,16,FALSE),"")</f>
        <v>*İtalyan Premium kumaş
*Ekstra yumuşak ve konforlu teknik jarse
*4 yönlü esneme özelliği
*Nefes alabilir ve hızlı kurur
*Kırışmaz ve kolay bakım
Bileşimi:
%72 Mikro PA / %28 Elastan</v>
      </c>
      <c r="AM764" s="149" t="str">
        <f>IF(C764&gt;0,+VLOOKUP($C764,'STYLE NAMES'!$B:$AC,17,FALSE),"")</f>
        <v>Makinede 30°C' de Yıkayın
Hassas Yıkama
Ilık ütü yapın
Tersten ütüleyin
Logo ve baskıları ÜTÜLEMEYİN
Çamaşır suyu kullanmayın
Kurutma Makinesinde Kurutmayın</v>
      </c>
      <c r="AN764" s="149" t="str">
        <f>IF($C764&gt;0,$C764&amp;" "&amp;$P764&amp;" "&amp;+VLOOKUP($C764,'STYLE NAMES'!$B:$AC,18,FALSE),"""")</f>
        <v>GORLA MINORE BLACK GIACCHE PRO DA GARA DA DONNA</v>
      </c>
      <c r="AO764" s="101" t="str">
        <f>"Disegnato da Cavalier SanMarco "&amp;(AN764)&amp;"; "&amp;IF(C764&gt;0,+VLOOKUP($C764,'STYLE NAMES'!$B:$AC,19,FALSE),"")</f>
        <v>Disegnato da Cavalier SanMarco GORLA MINORE BLACK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64" s="101" t="str">
        <f>IF(C764&gt;0,+VLOOKUP($C764,'STYLE NAMES'!$B:$AC,20,FALSE),"")</f>
        <v>*Tessuto premium italiano
*Jersey tecnico extra morbido e confortevole
*Tessuto elasticizzato in 4 direzioni
*Traspirante e ad asciugatura rapida
*Antipiega e facile da curare
Composizione:
74% Micro PA / 26% Elastan</v>
      </c>
      <c r="AQ764" s="101" t="str">
        <f>IF(C764&gt;0,+VLOOKUP($C764,'STYLE NAMES'!$B:$AC,21,FALSE),"")</f>
        <v>Lavare in lavatrice a 30°C Ciclo delicato 
Stirare a bassa temperatura
Stirare al rovescio 
Non stirare su loghi o stampe 
Non candeggiare 
Non asciugare in asciugatrice</v>
      </c>
      <c r="AR764" s="101">
        <f>IF(D764&gt;0,+VLOOKUP($C764,'STYLE NAMES'!$B:$AC,22,FALSE),"")</f>
        <v>0</v>
      </c>
      <c r="AS764" s="101">
        <f>IF(E764&gt;0,+VLOOKUP($C764,'STYLE NAMES'!$B:$AC,23,FALSE),"")</f>
        <v>0</v>
      </c>
      <c r="AT764" s="101">
        <f>IF(F764&gt;0,+VLOOKUP($C764,'STYLE NAMES'!$B:$AC,24,FALSE),"")</f>
        <v>0</v>
      </c>
      <c r="AU764" s="101">
        <f>IF(G764&gt;0,+VLOOKUP($C764,'STYLE NAMES'!$B:$AC,25,FALSE),"")</f>
        <v>0</v>
      </c>
      <c r="AV764" s="101" t="str">
        <f>+VLOOKUP($S764,'CODE GENERATOR'!$P:$AM,15,FALSE)</f>
        <v>R.BOTWN_BRC0067_TJR0027WHTWHT</v>
      </c>
      <c r="AW764" s="101" t="str">
        <f>+VLOOKUP($S764,'CODE GENERATOR'!$P:$AM,16,FALSE)</f>
        <v>A.RACUX_BLT0015_BRD0012WHTWHT</v>
      </c>
      <c r="AX764" s="101" t="str">
        <f>+VLOOKUP($S764,'CODE GENERATOR'!$P:$AM,17,FALSE)</f>
        <v>A.RACAU_SOC0018_NYL00003XBST1</v>
      </c>
      <c r="AY764" s="101">
        <f>+VLOOKUP($S764,'CODE GENERATOR'!$P:$AM,18,FALSE)</f>
        <v>0</v>
      </c>
      <c r="AZ764" s="101">
        <f>+VLOOKUP($S764,'CODE GENERATOR'!$P:$AM,19,FALSE)</f>
        <v>0</v>
      </c>
      <c r="BA764" s="101">
        <f>+VLOOKUP($S764,'CODE GENERATOR'!$P:$AM,20,FALSE)</f>
        <v>0</v>
      </c>
      <c r="BB764" s="101">
        <f>+VLOOKUP($S764,'CODE GENERATOR'!$P:$AM,21,FALSE)</f>
        <v>0</v>
      </c>
      <c r="BC764" s="101">
        <f>+VLOOKUP($S764,'CODE GENERATOR'!$P:$AM,22,FALSE)</f>
        <v>0</v>
      </c>
      <c r="BD764" s="101">
        <f>+VLOOKUP($S764,'CODE GENERATOR'!$P:$AM,23,FALSE)</f>
        <v>0</v>
      </c>
      <c r="BE764" s="101">
        <f>+VLOOKUP($S764,'CODE GENERATOR'!$P:$AM,24,FALSE)</f>
        <v>0</v>
      </c>
      <c r="BF764" s="101">
        <f>IF(C764&gt;0,+VLOOKUP(G764,'CATEGORY ID'!$A$1:$L$118,3,FALSE),"")</f>
        <v>30</v>
      </c>
      <c r="BG764" s="101">
        <f>IF(C764&gt;0,+VLOOKUP(H764,'CATEGORY ID'!$D$1:$L$118,3,FALSE),"")</f>
        <v>3</v>
      </c>
      <c r="BH764" s="101">
        <f>IF(C764&gt;0,+VLOOKUP((+H764&amp;I764),'CATEGORY ID'!$H$1:$I$121,2,FALSE),"")</f>
        <v>115</v>
      </c>
      <c r="BJ764" s="101">
        <f>IF(C764&gt;0,IF(COUNTIF('CATEGORY ID'!$K$1:$K$121,+H764&amp;K764) &gt; 0, +VLOOKUP(+H764&amp;K764,'CATEGORY ID'!$K$1:$L$121,2,FALSE),""),"")</f>
        <v>96</v>
      </c>
      <c r="BK764" s="101" t="str">
        <f>IF(C764&gt;0,IF(COUNTIF('CATEGORY ID'!$K$124:$K$165, +VLOOKUP(C764,'STYLE NAMES'!$B:$AE,30,FALSE)) &gt; 0, +VLOOKUP(VLOOKUP(C764,'STYLE NAMES'!$B:$AE,30,FALSE),'CATEGORY ID'!K:M,2,FALSE),""),"")</f>
        <v/>
      </c>
      <c r="BO764" s="101">
        <v>21</v>
      </c>
      <c r="BR764" s="101" t="str" cm="1">
        <f t="array" ref="BR764">IF(C764&gt;0,_xlfn.TEXTJOIN(";", TRUE,_xlfn.UNIQUE(_xlfn._xlws.FILTER(BF764:BQ764,(BF764:BQ764&gt;0)),TRUE,FALSE)),"")&amp;";"&amp;BS764</f>
        <v>30;3;115;96;21;207</v>
      </c>
      <c r="BS764" s="101">
        <v>207</v>
      </c>
      <c r="BU764" s="106">
        <f>IF(C764&gt;0,+VLOOKUP($C764,'STYLE NAMES'!$B:$AC,26,FALSE),"")</f>
        <v>449.9</v>
      </c>
      <c r="BV764" s="106">
        <f>IF(C764&gt;0,+VLOOKUP($C764,'STYLE NAMES'!$B:$AC,27,FALSE),"")</f>
        <v>24740</v>
      </c>
      <c r="BW764" s="106">
        <f>IF(C764&gt;0,+VLOOKUP($C764,'STYLE NAMES'!$B:$AC,28,FALSE),"")</f>
        <v>517.38499999999988</v>
      </c>
      <c r="BY764"/>
      <c r="BZ764" s="101">
        <v>1</v>
      </c>
      <c r="CA764" s="137">
        <f t="shared" si="50"/>
        <v>1</v>
      </c>
      <c r="CB764" s="137" t="str">
        <f>+VLOOKUP(C764,'[2]STYLES &amp; MODELS MATRIX'!$A:$G,7,FALSE)</f>
        <v>AK</v>
      </c>
      <c r="CC764" s="137" t="str">
        <f>+VLOOKUP(C764,'[1]STYLES &amp; SIZE CHARTS'!$A:$H,8,FALSE)</f>
        <v>WJT-CJ1</v>
      </c>
      <c r="CD764" s="137">
        <v>1</v>
      </c>
      <c r="CE764" s="205"/>
      <c r="CF764" s="141"/>
    </row>
    <row r="765" spans="1:84" s="101" customFormat="1" ht="12" customHeight="1" x14ac:dyDescent="0.2">
      <c r="A765" s="102">
        <f t="shared" si="48"/>
        <v>8683711008170</v>
      </c>
      <c r="B765" s="101" t="s">
        <v>987</v>
      </c>
      <c r="C765" s="101" t="s">
        <v>1864</v>
      </c>
      <c r="D765" s="101" t="s">
        <v>1871</v>
      </c>
      <c r="E765" s="203" t="s">
        <v>2462</v>
      </c>
      <c r="F765" s="101" t="s">
        <v>2463</v>
      </c>
      <c r="G765" s="101" t="str">
        <f>IF(C765&gt;0,+VLOOKUP($C765,'STYLE NAMES'!$B:$AC,4,FALSE),"")</f>
        <v>RIDER</v>
      </c>
      <c r="H765" s="101" t="str">
        <f>IF(C765&gt;0,+VLOOKUP($C765,'STYLE NAMES'!$B:$AC,5,FALSE),"")</f>
        <v>WOMEN</v>
      </c>
      <c r="I765" s="101" t="str">
        <f>IF(C765&gt;0,+VLOOKUP($C765,'STYLE NAMES'!$B:$AC,6,FALSE),"")</f>
        <v>JACKETS &amp; TAILCOATS</v>
      </c>
      <c r="J765" s="101" t="str">
        <f>IF(C765&gt;0,+VLOOKUP($C765,'STYLE NAMES'!$B:$AC,7,FALSE),"")</f>
        <v>WOMEN</v>
      </c>
      <c r="K765" s="101" t="str">
        <f>IF(C765&gt;0,+VLOOKUP($C765,'STYLE NAMES'!$B:$AC,8,FALSE),"")</f>
        <v>COMPETITION JACKETS</v>
      </c>
      <c r="L765" s="101" t="str">
        <f>IF(E765&gt;0,+VLOOKUP($E765,'CODE GENERATOR'!$D:$T,3,FALSE),"")</f>
        <v>A</v>
      </c>
      <c r="M765" s="101" t="str">
        <f>IF(E765&gt;0,+VLOOKUP($E765,'CODE GENERATOR'!$D:$T,4,FALSE),"")</f>
        <v>TECH JERSEY</v>
      </c>
      <c r="N765" s="101" t="str">
        <f>IF(E765&gt;0,+VLOOKUP($E765,'CODE GENERATOR'!$D:$T,6,FALSE),"")</f>
        <v>BLACK</v>
      </c>
      <c r="O765" s="101" t="str">
        <f>IF(E765&gt;0,+VLOOKUP($E765,'CODE GENERATOR'!$D:$T,7,FALSE),"")</f>
        <v>BLACK</v>
      </c>
      <c r="P765" s="101" t="str">
        <f t="shared" si="49"/>
        <v>BLACK</v>
      </c>
      <c r="Q765" s="104" t="str">
        <f>IF(E765&gt;0,+VLOOKUP($E765,'CODE GENERATOR'!$D:$T,11,FALSE),"")</f>
        <v>R.J&amp;TWN_CJK0072</v>
      </c>
      <c r="R765" s="104" t="str">
        <f>IF(E765&gt;0,+VLOOKUP($E765,'CODE GENERATOR'!$D:$T,12,FALSE),"")</f>
        <v>TJR0027BLKBLK</v>
      </c>
      <c r="S765" s="104" t="str">
        <f>IF(E765&gt;0,+VLOOKUP($E765,'CODE GENERATOR'!$D:$T,13,FALSE),"")</f>
        <v>R.J&amp;TWN_CJK0072_TJR0027BLKBLK</v>
      </c>
      <c r="T765" s="104" t="str">
        <f t="shared" si="47"/>
        <v>R.J&amp;TWN_CJK0072_TJR0027BLKBLK_XXL / 44-46</v>
      </c>
      <c r="U765" s="105">
        <v>8683711008170</v>
      </c>
      <c r="V765" s="107" t="str" cm="1">
        <f t="array" ref="V765">_xlfn.TEXTJOIN(";", TRUE, _xlfn.UNIQUE(_xlfn._xlws.FILTER(P$3:P$10029, C$3:C$10029=C765)))</f>
        <v>BLACK</v>
      </c>
      <c r="W765" s="107" t="str" cm="1">
        <f t="array" ref="W765">_xlfn.TEXTJOIN(";", TRUE, _xlfn.UNIQUE(_xlfn._xlws.FILTER(F$3:F$10029, C$3:C$10029=C765)))</f>
        <v>XS / 34-36;S / 36-38;M / 38-40;L / 40-42;XL / 42-44;XXL / 44-46</v>
      </c>
      <c r="X765" s="101" t="str">
        <f>IF(E765&gt;0,+VLOOKUP($E765,'CODE GENERATOR'!$D:$AC,19,FALSE),0)</f>
        <v>2507_W_V46071</v>
      </c>
      <c r="Y765" s="101" t="str">
        <f>IF(E765&gt;0,+VLOOKUP($E765,'CODE GENERATOR'!$D:$AC,20,FALSE),0)</f>
        <v>2507_W_V46267</v>
      </c>
      <c r="Z765" s="101" t="str">
        <f>IF(E765&gt;0,+VLOOKUP($E765,'CODE GENERATOR'!$D:$AC,21,FALSE),0)</f>
        <v>2507_W_V47175</v>
      </c>
      <c r="AA765" s="101" t="str">
        <f>IF(E765&gt;0,+VLOOKUP($E765,'CODE GENERATOR'!$D:$AC,22,FALSE),0)</f>
        <v/>
      </c>
      <c r="AB765" s="101" t="str">
        <f>IF(E765&gt;0,+VLOOKUP($E765,'CODE GENERATOR'!$D:$AC,23,FALSE),0)</f>
        <v>2507_D_cavalier_detay_0112</v>
      </c>
      <c r="AC765" s="101" t="str">
        <f>IF(E765&gt;0,+VLOOKUP($E765,'CODE GENERATOR'!$D:$AC,24,FALSE),0)</f>
        <v/>
      </c>
      <c r="AD765" s="101" t="str">
        <f>IF(E765&gt;0,+VLOOKUP($E765,'CODE GENERATOR'!$D:$AC,25,FALSE),0)</f>
        <v>2507_VW_Web_47</v>
      </c>
      <c r="AE765" s="101" t="str">
        <f>IF(E765&gt;0,+VLOOKUP($E765,'CODE GENERATOR'!$D:$AC,26,FALSE),0)</f>
        <v/>
      </c>
      <c r="AF765" s="149" t="str">
        <f>IF($C765&gt;0,$C765&amp;" "&amp;$P765&amp;" "&amp;+VLOOKUP($C765,'STYLE NAMES'!$B:$AC,10,FALSE),"""")</f>
        <v>GORLA MINORE BLACK WOMEN'S PRO COMPETITION JACKET</v>
      </c>
      <c r="AG765" s="101" t="str">
        <f>"Enjoy our "&amp;(AF765)&amp;"; "&amp;IF(C765&gt;0,+VLOOKUP($C765,'STYLE NAMES'!$B:$AC,11,FALSE),"")</f>
        <v>Enjoy our GORLA MINORE BLACK WOMEN'S PRO COMPETITION JACKET; MADE IN ITALY WITH PREMIUM ITALIAN FABRICS
Professional Series Competition jacket with soft-shell microfibre that is waterproof, highly elastic and breathable technical jersey fabric. Machine washable</v>
      </c>
      <c r="AH765" s="101" t="str">
        <f>IF(C765&gt;0,+VLOOKUP($C765,'STYLE NAMES'!$B:$AC,12,FALSE),"")</f>
        <v>*Italian Premium fabric
*Extra-soft and comfortable technical jersey
* 4-way stretch fabric
* Breathable and Quick Dry
* Wrinkle-free and Easy Care
Composition:
74% Micro PA /  26% Elasthane</v>
      </c>
      <c r="AI765" s="101" t="str">
        <f>IF(C765&gt;0,+VLOOKUP($C765,'STYLE NAMES'!$B:$AC,13,FALSE),"")</f>
        <v>Machine Wash at 30°C
Mild process
Iron at low temperature
Iron from REVERSE
Do NOT iron on logos or prints
Do not bleach
Do NOT Tumble Dry</v>
      </c>
      <c r="AJ765" s="149" t="str">
        <f>IF($C765&gt;0,$C765&amp;" "&amp;$P765&amp;" "&amp;+VLOOKUP($C765,'STYLE NAMES'!$B:$AC,14,FALSE),"""")</f>
        <v>GORLA MINORE BLACK KADIN PRO YARIŞMA CEKETİ</v>
      </c>
      <c r="AK765" s="149" t="str">
        <f>"Cavalier SanMarco tarafından tasarlanan "&amp;(AJ765)&amp;"; "&amp;IF(C765&gt;0,+VLOOKUP($C765,'STYLE NAMES'!$B:$AC,15,FALSE),"")</f>
        <v>Cavalier SanMarco tarafından tasarlanan GORLA MINORE BLACK KADIN PRO YARIŞMA CEKETİ; EN İYİ KALİTE İTALYAN KUMAŞLAR İLE İTALYA'DA ÜRETİLMİŞTİR
Dört yöne esneyen mikrofiberden üretilmiş Profesyonel Seri Yarış Ceketi; su geçirmez, yüksek elastikiyetli ve nefes alabilir teknik örme kumaştan oluşur. Makinede yıkanabilir.</v>
      </c>
      <c r="AL765" s="149" t="str">
        <f>IF(C765&gt;0,+VLOOKUP($C765,'STYLE NAMES'!$B:$AC,16,FALSE),"")</f>
        <v>*İtalyan Premium kumaş
*Ekstra yumuşak ve konforlu teknik jarse
*4 yönlü esneme özelliği
*Nefes alabilir ve hızlı kurur
*Kırışmaz ve kolay bakım
Bileşimi:
%72 Mikro PA / %28 Elastan</v>
      </c>
      <c r="AM765" s="149" t="str">
        <f>IF(C765&gt;0,+VLOOKUP($C765,'STYLE NAMES'!$B:$AC,17,FALSE),"")</f>
        <v>Makinede 30°C' de Yıkayın
Hassas Yıkama
Ilık ütü yapın
Tersten ütüleyin
Logo ve baskıları ÜTÜLEMEYİN
Çamaşır suyu kullanmayın
Kurutma Makinesinde Kurutmayın</v>
      </c>
      <c r="AN765" s="149" t="str">
        <f>IF($C765&gt;0,$C765&amp;" "&amp;$P765&amp;" "&amp;+VLOOKUP($C765,'STYLE NAMES'!$B:$AC,18,FALSE),"""")</f>
        <v>GORLA MINORE BLACK GIACCHE PRO DA GARA DA DONNA</v>
      </c>
      <c r="AO765" s="101" t="str">
        <f>"Disegnato da Cavalier SanMarco "&amp;(AN765)&amp;"; "&amp;IF(C765&gt;0,+VLOOKUP($C765,'STYLE NAMES'!$B:$AC,19,FALSE),"")</f>
        <v>Disegnato da Cavalier SanMarco GORLA MINORE BLACK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765" s="101" t="str">
        <f>IF(C765&gt;0,+VLOOKUP($C765,'STYLE NAMES'!$B:$AC,20,FALSE),"")</f>
        <v>*Tessuto premium italiano
*Jersey tecnico extra morbido e confortevole
*Tessuto elasticizzato in 4 direzioni
*Traspirante e ad asciugatura rapida
*Antipiega e facile da curare
Composizione:
74% Micro PA / 26% Elastan</v>
      </c>
      <c r="AQ765" s="101" t="str">
        <f>IF(C765&gt;0,+VLOOKUP($C765,'STYLE NAMES'!$B:$AC,21,FALSE),"")</f>
        <v>Lavare in lavatrice a 30°C Ciclo delicato 
Stirare a bassa temperatura
Stirare al rovescio 
Non stirare su loghi o stampe 
Non candeggiare 
Non asciugare in asciugatrice</v>
      </c>
      <c r="AR765" s="101">
        <f>IF(D765&gt;0,+VLOOKUP($C765,'STYLE NAMES'!$B:$AC,22,FALSE),"")</f>
        <v>0</v>
      </c>
      <c r="AS765" s="101">
        <f>IF(E765&gt;0,+VLOOKUP($C765,'STYLE NAMES'!$B:$AC,23,FALSE),"")</f>
        <v>0</v>
      </c>
      <c r="AT765" s="101">
        <f>IF(F765&gt;0,+VLOOKUP($C765,'STYLE NAMES'!$B:$AC,24,FALSE),"")</f>
        <v>0</v>
      </c>
      <c r="AU765" s="101">
        <f>IF(G765&gt;0,+VLOOKUP($C765,'STYLE NAMES'!$B:$AC,25,FALSE),"")</f>
        <v>0</v>
      </c>
      <c r="AV765" s="101" t="str">
        <f>+VLOOKUP($S765,'CODE GENERATOR'!$P:$AM,15,FALSE)</f>
        <v>R.BOTWN_BRC0067_TJR0027WHTWHT</v>
      </c>
      <c r="AW765" s="101" t="str">
        <f>+VLOOKUP($S765,'CODE GENERATOR'!$P:$AM,16,FALSE)</f>
        <v>A.RACUX_BLT0015_BRD0012WHTWHT</v>
      </c>
      <c r="AX765" s="101" t="str">
        <f>+VLOOKUP($S765,'CODE GENERATOR'!$P:$AM,17,FALSE)</f>
        <v>A.RACAU_SOC0018_NYL00003XBST1</v>
      </c>
      <c r="AY765" s="101">
        <f>+VLOOKUP($S765,'CODE GENERATOR'!$P:$AM,18,FALSE)</f>
        <v>0</v>
      </c>
      <c r="AZ765" s="101">
        <f>+VLOOKUP($S765,'CODE GENERATOR'!$P:$AM,19,FALSE)</f>
        <v>0</v>
      </c>
      <c r="BA765" s="101">
        <f>+VLOOKUP($S765,'CODE GENERATOR'!$P:$AM,20,FALSE)</f>
        <v>0</v>
      </c>
      <c r="BB765" s="101">
        <f>+VLOOKUP($S765,'CODE GENERATOR'!$P:$AM,21,FALSE)</f>
        <v>0</v>
      </c>
      <c r="BC765" s="101">
        <f>+VLOOKUP($S765,'CODE GENERATOR'!$P:$AM,22,FALSE)</f>
        <v>0</v>
      </c>
      <c r="BD765" s="101">
        <f>+VLOOKUP($S765,'CODE GENERATOR'!$P:$AM,23,FALSE)</f>
        <v>0</v>
      </c>
      <c r="BE765" s="101">
        <f>+VLOOKUP($S765,'CODE GENERATOR'!$P:$AM,24,FALSE)</f>
        <v>0</v>
      </c>
      <c r="BF765" s="101">
        <f>IF(C765&gt;0,+VLOOKUP(G765,'CATEGORY ID'!$A$1:$L$118,3,FALSE),"")</f>
        <v>30</v>
      </c>
      <c r="BG765" s="101">
        <f>IF(C765&gt;0,+VLOOKUP(H765,'CATEGORY ID'!$D$1:$L$118,3,FALSE),"")</f>
        <v>3</v>
      </c>
      <c r="BH765" s="101">
        <f>IF(C765&gt;0,+VLOOKUP((+H765&amp;I765),'CATEGORY ID'!$H$1:$I$121,2,FALSE),"")</f>
        <v>115</v>
      </c>
      <c r="BJ765" s="101">
        <f>IF(C765&gt;0,IF(COUNTIF('CATEGORY ID'!$K$1:$K$121,+H765&amp;K765) &gt; 0, +VLOOKUP(+H765&amp;K765,'CATEGORY ID'!$K$1:$L$121,2,FALSE),""),"")</f>
        <v>96</v>
      </c>
      <c r="BK765" s="101" t="str">
        <f>IF(C765&gt;0,IF(COUNTIF('CATEGORY ID'!$K$124:$K$165, +VLOOKUP(C765,'STYLE NAMES'!$B:$AE,30,FALSE)) &gt; 0, +VLOOKUP(VLOOKUP(C765,'STYLE NAMES'!$B:$AE,30,FALSE),'CATEGORY ID'!K:M,2,FALSE),""),"")</f>
        <v/>
      </c>
      <c r="BO765" s="101">
        <v>21</v>
      </c>
      <c r="BR765" s="101" t="str" cm="1">
        <f t="array" ref="BR765">IF(C765&gt;0,_xlfn.TEXTJOIN(";", TRUE,_xlfn.UNIQUE(_xlfn._xlws.FILTER(BF765:BQ765,(BF765:BQ765&gt;0)),TRUE,FALSE)),"")&amp;";"&amp;BS765</f>
        <v>30;3;115;96;21;207</v>
      </c>
      <c r="BS765" s="101">
        <v>207</v>
      </c>
      <c r="BU765" s="106">
        <f>IF(C765&gt;0,+VLOOKUP($C765,'STYLE NAMES'!$B:$AC,26,FALSE),"")</f>
        <v>449.9</v>
      </c>
      <c r="BV765" s="106">
        <f>IF(C765&gt;0,+VLOOKUP($C765,'STYLE NAMES'!$B:$AC,27,FALSE),"")</f>
        <v>24740</v>
      </c>
      <c r="BW765" s="106">
        <f>IF(C765&gt;0,+VLOOKUP($C765,'STYLE NAMES'!$B:$AC,28,FALSE),"")</f>
        <v>517.38499999999988</v>
      </c>
      <c r="BY765"/>
      <c r="BZ765" s="101">
        <v>1</v>
      </c>
      <c r="CA765" s="137">
        <f t="shared" si="50"/>
        <v>1</v>
      </c>
      <c r="CB765" s="137" t="str">
        <f>+VLOOKUP(C765,'[2]STYLES &amp; MODELS MATRIX'!$A:$G,7,FALSE)</f>
        <v>AK</v>
      </c>
      <c r="CC765" s="137" t="str">
        <f>+VLOOKUP(C765,'[1]STYLES &amp; SIZE CHARTS'!$A:$H,8,FALSE)</f>
        <v>WJT-CJ1</v>
      </c>
      <c r="CD765" s="137">
        <v>1</v>
      </c>
      <c r="CE765" s="205"/>
      <c r="CF765" s="141"/>
    </row>
    <row r="766" spans="1:84" s="101" customFormat="1" ht="12" customHeight="1" x14ac:dyDescent="0.2">
      <c r="A766" s="102">
        <f t="shared" si="48"/>
        <v>8683711008187</v>
      </c>
      <c r="B766" s="101" t="s">
        <v>988</v>
      </c>
      <c r="C766" s="101" t="s">
        <v>741</v>
      </c>
      <c r="D766" s="101" t="s">
        <v>2990</v>
      </c>
      <c r="E766" s="203" t="s">
        <v>2464</v>
      </c>
      <c r="F766" s="101" t="s">
        <v>2346</v>
      </c>
      <c r="G766" s="101" t="str">
        <f>IF(C766&gt;0,+VLOOKUP($C766,'STYLE NAMES'!$B:$AC,4,FALSE),"")</f>
        <v>RIDER</v>
      </c>
      <c r="H766" s="101" t="str">
        <f>IF(C766&gt;0,+VLOOKUP($C766,'STYLE NAMES'!$B:$AC,5,FALSE),"")</f>
        <v>MEN</v>
      </c>
      <c r="I766" s="101" t="str">
        <f>IF(C766&gt;0,+VLOOKUP($C766,'STYLE NAMES'!$B:$AC,6,FALSE),"")</f>
        <v>TOPS</v>
      </c>
      <c r="J766" s="101" t="str">
        <f>IF(C766&gt;0,+VLOOKUP($C766,'STYLE NAMES'!$B:$AC,7,FALSE),"")</f>
        <v>MEN</v>
      </c>
      <c r="K766" s="101" t="str">
        <f>IF(C766&gt;0,+VLOOKUP($C766,'STYLE NAMES'!$B:$AC,8,FALSE),"")</f>
        <v>COMPETITION POLOS</v>
      </c>
      <c r="L766" s="101" t="str">
        <f>IF(E766&gt;0,+VLOOKUP($E766,'CODE GENERATOR'!$D:$T,3,FALSE),"")</f>
        <v>S</v>
      </c>
      <c r="M766" s="101" t="str">
        <f>IF(E766&gt;0,+VLOOKUP($E766,'CODE GENERATOR'!$D:$T,4,FALSE),"")</f>
        <v>SUPREME</v>
      </c>
      <c r="N766" s="101" t="str">
        <f>IF(E766&gt;0,+VLOOKUP($E766,'CODE GENERATOR'!$D:$T,6,FALSE),"")</f>
        <v>LIGHT GRAY</v>
      </c>
      <c r="O766" s="101" t="str">
        <f>IF(E766&gt;0,+VLOOKUP($E766,'CODE GENERATOR'!$D:$T,7,FALSE),"")</f>
        <v>LIGHT GRAY</v>
      </c>
      <c r="P766" s="101" t="str">
        <f t="shared" si="49"/>
        <v>LIGHT GRAY</v>
      </c>
      <c r="Q766" s="104" t="str">
        <f>IF(E766&gt;0,+VLOOKUP($E766,'CODE GENERATOR'!$D:$T,11,FALSE),"")</f>
        <v>R.TOPMN_CPL0073</v>
      </c>
      <c r="R766" s="104" t="str">
        <f>IF(E766&gt;0,+VLOOKUP($E766,'CODE GENERATOR'!$D:$T,12,FALSE),"")</f>
        <v>SUP0016LGYLGY</v>
      </c>
      <c r="S766" s="104" t="str">
        <f>IF(E766&gt;0,+VLOOKUP($E766,'CODE GENERATOR'!$D:$T,13,FALSE),"")</f>
        <v>R.TOPMN_CPL0073_SUP0016LGYLGY</v>
      </c>
      <c r="T766" s="104" t="str">
        <f t="shared" si="47"/>
        <v>R.TOPMN_CPL0073_SUP0016LGYLGY_XS</v>
      </c>
      <c r="U766" s="105">
        <v>8683711008187</v>
      </c>
      <c r="V766" s="107" t="str" cm="1">
        <f t="array" ref="V766">_xlfn.TEXTJOIN(";", TRUE, _xlfn.UNIQUE(_xlfn._xlws.FILTER(P$3:P$10029, C$3:C$10029=C766)))</f>
        <v>LIGHT GRAY</v>
      </c>
      <c r="W766" s="107" t="str" cm="1">
        <f t="array" ref="W766">_xlfn.TEXTJOIN(";", TRUE, _xlfn.UNIQUE(_xlfn._xlws.FILTER(F$3:F$10029, C$3:C$10029=C766)))</f>
        <v>XS;S;M;L;XL;XXL</v>
      </c>
      <c r="X766" s="101" t="str">
        <f>IF(E766&gt;0,+VLOOKUP($E766,'CODE GENERATOR'!$D:$AC,19,FALSE),0)</f>
        <v>2507_W_0471</v>
      </c>
      <c r="Y766" s="101" t="str">
        <f>IF(E766&gt;0,+VLOOKUP($E766,'CODE GENERATOR'!$D:$AC,20,FALSE),0)</f>
        <v>2507_W_0489</v>
      </c>
      <c r="Z766" s="101" t="str">
        <f>IF(E766&gt;0,+VLOOKUP($E766,'CODE GENERATOR'!$D:$AC,21,FALSE),0)</f>
        <v>2507_W_0520</v>
      </c>
      <c r="AA766" s="101" t="str">
        <f>IF(E766&gt;0,+VLOOKUP($E766,'CODE GENERATOR'!$D:$AC,22,FALSE),0)</f>
        <v>2507_W_0507</v>
      </c>
      <c r="AB766" s="101" t="str">
        <f>IF(E766&gt;0,+VLOOKUP($E766,'CODE GENERATOR'!$D:$AC,23,FALSE),0)</f>
        <v>2507_D_cavalier_detay_0085</v>
      </c>
      <c r="AC766" s="101" t="str">
        <f>IF(E766&gt;0,+VLOOKUP($E766,'CODE GENERATOR'!$D:$AC,24,FALSE),0)</f>
        <v/>
      </c>
      <c r="AD766" s="101" t="str">
        <f>IF(E766&gt;0,+VLOOKUP($E766,'CODE GENERATOR'!$D:$AC,25,FALSE),0)</f>
        <v>2507_VW_Web_58</v>
      </c>
      <c r="AE766" s="101" t="str">
        <f>IF(E766&gt;0,+VLOOKUP($E766,'CODE GENERATOR'!$D:$AC,26,FALSE),0)</f>
        <v/>
      </c>
      <c r="AF766" s="149" t="str">
        <f>IF($C766&gt;0,$C766&amp;" "&amp;$P766&amp;" "&amp;+VLOOKUP($C766,'STYLE NAMES'!$B:$AC,10,FALSE),"""")</f>
        <v>ZANNONE LIGHT GRAY MEN'S COMPETITION POLO SHORT SLEEVE</v>
      </c>
      <c r="AG766" s="101" t="str">
        <f>"Enjoy our "&amp;(AF766)&amp;"; "&amp;IF(C766&gt;0,+VLOOKUP($C766,'STYLE NAMES'!$B:$AC,11,FALSE),"")</f>
        <v>Enjoy our ZANNONE LIGHT GRAY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766" s="101" t="str">
        <f>IF(C766&gt;0,+VLOOKUP($C766,'STYLE NAMES'!$B:$AC,12,FALSE),"")</f>
        <v>* Specially engineered design for high performance
* 4-way super stretch piquet jersey
* Soft and comfortable
* Breathable
* Quick dry
Composition:
95% Poliamide 5% Elasthane</v>
      </c>
      <c r="AI766" s="101" t="str">
        <f>IF(C766&gt;0,+VLOOKUP($C766,'STYLE NAMES'!$B:$AC,13,FALSE),"")</f>
        <v>Machine Wash at 30°C
Mild process
Iron at low temperature
Iron from REVERSE
Do NOT iron on logos or prints
Do not bleach
Do NOT Tumble Dry</v>
      </c>
      <c r="AJ766" s="149" t="str">
        <f>IF($C766&gt;0,$C766&amp;" "&amp;$P766&amp;" "&amp;+VLOOKUP($C766,'STYLE NAMES'!$B:$AC,14,FALSE),"""")</f>
        <v>ZANNONE LIGHT GRAY ERKEK KISA KOL YARIŞMA POLO</v>
      </c>
      <c r="AK766" s="149" t="str">
        <f>"Cavalier SanMarco tarafından tasarlanan "&amp;(AJ766)&amp;"; "&amp;IF(C766&gt;0,+VLOOKUP($C766,'STYLE NAMES'!$B:$AC,15,FALSE),"")</f>
        <v>Cavalier SanMarco tarafından tasarlanan ZANNONE LIGHT GRAY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766" s="149" t="str">
        <f>IF(C766&gt;0,+VLOOKUP($C766,'STYLE NAMES'!$B:$AC,16,FALSE),"")</f>
        <v>* Yüksek performans için özel tasarım
* 4 yönlü süper streç pike kumaş
* Yumuşak ve rahat
* Nefes alabilir
* Hızlı kuruma
Kompozisyon:
%95 Polyamid  %5 Elastan</v>
      </c>
      <c r="AM766" s="149" t="str">
        <f>IF(C766&gt;0,+VLOOKUP($C766,'STYLE NAMES'!$B:$AC,17,FALSE),"")</f>
        <v>Makinede 30°C' de Yıkayın
Hassas Yıkama
Ilık ütü yapın
Tersten ütüleyin
Logo ve baskıları ÜTÜLEMEYİN
Çamaşır suyu kullanmayın
Kurutma Makinesinde Kurutmayın</v>
      </c>
      <c r="AN766" s="149" t="str">
        <f>IF($C766&gt;0,$C766&amp;" "&amp;$P766&amp;" "&amp;+VLOOKUP($C766,'STYLE NAMES'!$B:$AC,18,FALSE),"""")</f>
        <v>ZANNONE LIGHT GRAY POLO DA CONCORSO UOMO MANICA CORTA</v>
      </c>
      <c r="AO766" s="101" t="str">
        <f>"Disegnato da Cavalier SanMarco "&amp;(AN766)&amp;"; "&amp;IF(C766&gt;0,+VLOOKUP($C766,'STYLE NAMES'!$B:$AC,19,FALSE),"")</f>
        <v>Disegnato da Cavalier SanMarco ZANNONE LIGHT GRAY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766" s="101" t="str">
        <f>IF(C766&gt;0,+VLOOKUP($C766,'STYLE NAMES'!$B:$AC,20,FALSE),"")</f>
        <v>Design ingegnerizzato per alte prestazioni 
Jersey piqué elasticizzato  4-way-stretch 
Morbido e confortevole 
Traspirante Asciugatura rapida 
Composizione: 
95% Poliammide  5% Elastan</v>
      </c>
      <c r="AQ766" s="101" t="str">
        <f>IF(C766&gt;0,+VLOOKUP($C766,'STYLE NAMES'!$B:$AC,21,FALSE),"")</f>
        <v>Lavare in lavatrice a 30°C Ciclo delicato 
Stirare a bassa temperatura
Stirare al rovescio 
Non stirare su loghi o stampe 
Non candeggiare 
Non asciugare in asciugatrice</v>
      </c>
      <c r="AR766" s="101">
        <f>IF(D766&gt;0,+VLOOKUP($C766,'STYLE NAMES'!$B:$AC,22,FALSE),"")</f>
        <v>0</v>
      </c>
      <c r="AS766" s="101">
        <f>IF(E766&gt;0,+VLOOKUP($C766,'STYLE NAMES'!$B:$AC,23,FALSE),"")</f>
        <v>0</v>
      </c>
      <c r="AT766" s="101">
        <f>IF(F766&gt;0,+VLOOKUP($C766,'STYLE NAMES'!$B:$AC,24,FALSE),"")</f>
        <v>0</v>
      </c>
      <c r="AU766" s="101">
        <f>IF(G766&gt;0,+VLOOKUP($C766,'STYLE NAMES'!$B:$AC,25,FALSE),"")</f>
        <v>0</v>
      </c>
      <c r="AV766" s="101" t="str">
        <f>+VLOOKUP($S766,'CODE GENERATOR'!$P:$AM,15,FALSE)</f>
        <v>R.BOTMN_BRC0066_TJR0026BLKBLK</v>
      </c>
      <c r="AW766" s="101" t="str">
        <f>+VLOOKUP($S766,'CODE GENERATOR'!$P:$AM,16,FALSE)</f>
        <v>A.RACUX_BLT0015_BRD0012LGYLGY</v>
      </c>
      <c r="AX766" s="101" t="str">
        <f>+VLOOKUP($S766,'CODE GENERATOR'!$P:$AM,17,FALSE)</f>
        <v>A.RACAU_SOC0018_NYL00003XBST6</v>
      </c>
      <c r="AY766" s="101">
        <f>+VLOOKUP($S766,'CODE GENERATOR'!$P:$AM,18,FALSE)</f>
        <v>0</v>
      </c>
      <c r="AZ766" s="101">
        <f>+VLOOKUP($S766,'CODE GENERATOR'!$P:$AM,19,FALSE)</f>
        <v>0</v>
      </c>
      <c r="BA766" s="101">
        <f>+VLOOKUP($S766,'CODE GENERATOR'!$P:$AM,20,FALSE)</f>
        <v>0</v>
      </c>
      <c r="BB766" s="101">
        <f>+VLOOKUP($S766,'CODE GENERATOR'!$P:$AM,21,FALSE)</f>
        <v>0</v>
      </c>
      <c r="BC766" s="101">
        <f>+VLOOKUP($S766,'CODE GENERATOR'!$P:$AM,22,FALSE)</f>
        <v>0</v>
      </c>
      <c r="BD766" s="101">
        <f>+VLOOKUP($S766,'CODE GENERATOR'!$P:$AM,23,FALSE)</f>
        <v>0</v>
      </c>
      <c r="BE766" s="101">
        <f>+VLOOKUP($S766,'CODE GENERATOR'!$P:$AM,24,FALSE)</f>
        <v>0</v>
      </c>
      <c r="BF766" s="101">
        <f>IF(C766&gt;0,+VLOOKUP(G766,'CATEGORY ID'!$A$1:$L$118,3,FALSE),"")</f>
        <v>30</v>
      </c>
      <c r="BG766" s="101">
        <f>IF(C766&gt;0,+VLOOKUP(H766,'CATEGORY ID'!$D$1:$L$118,3,FALSE),"")</f>
        <v>2</v>
      </c>
      <c r="BH766" s="101">
        <f>IF(C766&gt;0,+VLOOKUP((+H766&amp;I766),'CATEGORY ID'!$H$1:$I$121,2,FALSE),"")</f>
        <v>108</v>
      </c>
      <c r="BJ766" s="101">
        <f>IF(C766&gt;0,IF(COUNTIF('CATEGORY ID'!$K$1:$K$121,+H766&amp;K766) &gt; 0, +VLOOKUP(+H766&amp;K766,'CATEGORY ID'!$K$1:$L$121,2,FALSE),""),"")</f>
        <v>224</v>
      </c>
      <c r="BK766" s="101" t="str">
        <f>IF(C766&gt;0,IF(COUNTIF('CATEGORY ID'!$K$124:$K$165, +VLOOKUP(C766,'STYLE NAMES'!$B:$AE,30,FALSE)) &gt; 0, +VLOOKUP(VLOOKUP(C766,'STYLE NAMES'!$B:$AE,30,FALSE),'CATEGORY ID'!K:M,2,FALSE),""),"")</f>
        <v/>
      </c>
      <c r="BO766" s="101">
        <v>21</v>
      </c>
      <c r="BR766" s="101" t="str" cm="1">
        <f t="array" ref="BR766">IF(C766&gt;0,_xlfn.TEXTJOIN(";", TRUE,_xlfn.UNIQUE(_xlfn._xlws.FILTER(BF766:BQ766,(BF766:BQ766&gt;0)),TRUE,FALSE)),"")&amp;";"&amp;BS766</f>
        <v>30;2;108;224;21;209;230</v>
      </c>
      <c r="BS766" s="101" t="s">
        <v>3455</v>
      </c>
      <c r="BU766" s="106">
        <f>IF(C766&gt;0,+VLOOKUP($C766,'STYLE NAMES'!$B:$AC,26,FALSE),"")</f>
        <v>89.9</v>
      </c>
      <c r="BV766" s="106">
        <f>IF(C766&gt;0,+VLOOKUP($C766,'STYLE NAMES'!$B:$AC,27,FALSE),"")</f>
        <v>4940</v>
      </c>
      <c r="BW766" s="106">
        <f>IF(C766&gt;0,+VLOOKUP($C766,'STYLE NAMES'!$B:$AC,28,FALSE),"")</f>
        <v>103.38500000000001</v>
      </c>
      <c r="BY766"/>
      <c r="BZ766" s="101">
        <v>0</v>
      </c>
      <c r="CA766" s="137">
        <f t="shared" si="50"/>
        <v>1</v>
      </c>
      <c r="CB766" s="137" t="str">
        <f>+VLOOKUP(C766,'[2]STYLES &amp; MODELS MATRIX'!$A:$G,7,FALSE)</f>
        <v>HDJ</v>
      </c>
      <c r="CC766" s="137" t="str">
        <f>+VLOOKUP(C766,'[1]STYLES &amp; SIZE CHARTS'!$A:$H,8,FALSE)</f>
        <v>MT-SSCP1</v>
      </c>
      <c r="CD766" s="137"/>
      <c r="CE766" s="205"/>
      <c r="CF766" s="141"/>
    </row>
    <row r="767" spans="1:84" s="101" customFormat="1" ht="12" customHeight="1" x14ac:dyDescent="0.2">
      <c r="A767" s="102">
        <f t="shared" si="48"/>
        <v>8683711008194</v>
      </c>
      <c r="B767" s="101" t="s">
        <v>988</v>
      </c>
      <c r="C767" s="101" t="s">
        <v>741</v>
      </c>
      <c r="D767" s="101" t="s">
        <v>2990</v>
      </c>
      <c r="E767" s="203" t="s">
        <v>2464</v>
      </c>
      <c r="F767" s="101" t="s">
        <v>785</v>
      </c>
      <c r="G767" s="101" t="str">
        <f>IF(C767&gt;0,+VLOOKUP($C767,'STYLE NAMES'!$B:$AC,4,FALSE),"")</f>
        <v>RIDER</v>
      </c>
      <c r="H767" s="101" t="str">
        <f>IF(C767&gt;0,+VLOOKUP($C767,'STYLE NAMES'!$B:$AC,5,FALSE),"")</f>
        <v>MEN</v>
      </c>
      <c r="I767" s="101" t="str">
        <f>IF(C767&gt;0,+VLOOKUP($C767,'STYLE NAMES'!$B:$AC,6,FALSE),"")</f>
        <v>TOPS</v>
      </c>
      <c r="J767" s="101" t="str">
        <f>IF(C767&gt;0,+VLOOKUP($C767,'STYLE NAMES'!$B:$AC,7,FALSE),"")</f>
        <v>MEN</v>
      </c>
      <c r="K767" s="101" t="str">
        <f>IF(C767&gt;0,+VLOOKUP($C767,'STYLE NAMES'!$B:$AC,8,FALSE),"")</f>
        <v>COMPETITION POLOS</v>
      </c>
      <c r="L767" s="101" t="str">
        <f>IF(E767&gt;0,+VLOOKUP($E767,'CODE GENERATOR'!$D:$T,3,FALSE),"")</f>
        <v>S</v>
      </c>
      <c r="M767" s="101" t="str">
        <f>IF(E767&gt;0,+VLOOKUP($E767,'CODE GENERATOR'!$D:$T,4,FALSE),"")</f>
        <v>SUPREME</v>
      </c>
      <c r="N767" s="101" t="str">
        <f>IF(E767&gt;0,+VLOOKUP($E767,'CODE GENERATOR'!$D:$T,6,FALSE),"")</f>
        <v>LIGHT GRAY</v>
      </c>
      <c r="O767" s="101" t="str">
        <f>IF(E767&gt;0,+VLOOKUP($E767,'CODE GENERATOR'!$D:$T,7,FALSE),"")</f>
        <v>LIGHT GRAY</v>
      </c>
      <c r="P767" s="101" t="str">
        <f t="shared" si="49"/>
        <v>LIGHT GRAY</v>
      </c>
      <c r="Q767" s="104" t="str">
        <f>IF(E767&gt;0,+VLOOKUP($E767,'CODE GENERATOR'!$D:$T,11,FALSE),"")</f>
        <v>R.TOPMN_CPL0073</v>
      </c>
      <c r="R767" s="104" t="str">
        <f>IF(E767&gt;0,+VLOOKUP($E767,'CODE GENERATOR'!$D:$T,12,FALSE),"")</f>
        <v>SUP0016LGYLGY</v>
      </c>
      <c r="S767" s="104" t="str">
        <f>IF(E767&gt;0,+VLOOKUP($E767,'CODE GENERATOR'!$D:$T,13,FALSE),"")</f>
        <v>R.TOPMN_CPL0073_SUP0016LGYLGY</v>
      </c>
      <c r="T767" s="104" t="str">
        <f t="shared" si="47"/>
        <v>R.TOPMN_CPL0073_SUP0016LGYLGY_S</v>
      </c>
      <c r="U767" s="105">
        <v>8683711008194</v>
      </c>
      <c r="V767" s="107" t="str" cm="1">
        <f t="array" ref="V767">_xlfn.TEXTJOIN(";", TRUE, _xlfn.UNIQUE(_xlfn._xlws.FILTER(P$3:P$10029, C$3:C$10029=C767)))</f>
        <v>LIGHT GRAY</v>
      </c>
      <c r="W767" s="107" t="str" cm="1">
        <f t="array" ref="W767">_xlfn.TEXTJOIN(";", TRUE, _xlfn.UNIQUE(_xlfn._xlws.FILTER(F$3:F$10029, C$3:C$10029=C767)))</f>
        <v>XS;S;M;L;XL;XXL</v>
      </c>
      <c r="X767" s="101" t="str">
        <f>IF(E767&gt;0,+VLOOKUP($E767,'CODE GENERATOR'!$D:$AC,19,FALSE),0)</f>
        <v>2507_W_0471</v>
      </c>
      <c r="Y767" s="101" t="str">
        <f>IF(E767&gt;0,+VLOOKUP($E767,'CODE GENERATOR'!$D:$AC,20,FALSE),0)</f>
        <v>2507_W_0489</v>
      </c>
      <c r="Z767" s="101" t="str">
        <f>IF(E767&gt;0,+VLOOKUP($E767,'CODE GENERATOR'!$D:$AC,21,FALSE),0)</f>
        <v>2507_W_0520</v>
      </c>
      <c r="AA767" s="101" t="str">
        <f>IF(E767&gt;0,+VLOOKUP($E767,'CODE GENERATOR'!$D:$AC,22,FALSE),0)</f>
        <v>2507_W_0507</v>
      </c>
      <c r="AB767" s="101" t="str">
        <f>IF(E767&gt;0,+VLOOKUP($E767,'CODE GENERATOR'!$D:$AC,23,FALSE),0)</f>
        <v>2507_D_cavalier_detay_0085</v>
      </c>
      <c r="AC767" s="101" t="str">
        <f>IF(E767&gt;0,+VLOOKUP($E767,'CODE GENERATOR'!$D:$AC,24,FALSE),0)</f>
        <v/>
      </c>
      <c r="AD767" s="101" t="str">
        <f>IF(E767&gt;0,+VLOOKUP($E767,'CODE GENERATOR'!$D:$AC,25,FALSE),0)</f>
        <v>2507_VW_Web_58</v>
      </c>
      <c r="AE767" s="101" t="str">
        <f>IF(E767&gt;0,+VLOOKUP($E767,'CODE GENERATOR'!$D:$AC,26,FALSE),0)</f>
        <v/>
      </c>
      <c r="AF767" s="149" t="str">
        <f>IF($C767&gt;0,$C767&amp;" "&amp;$P767&amp;" "&amp;+VLOOKUP($C767,'STYLE NAMES'!$B:$AC,10,FALSE),"""")</f>
        <v>ZANNONE LIGHT GRAY MEN'S COMPETITION POLO SHORT SLEEVE</v>
      </c>
      <c r="AG767" s="101" t="str">
        <f>"Enjoy our "&amp;(AF767)&amp;"; "&amp;IF(C767&gt;0,+VLOOKUP($C767,'STYLE NAMES'!$B:$AC,11,FALSE),"")</f>
        <v>Enjoy our ZANNONE LIGHT GRAY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767" s="101" t="str">
        <f>IF(C767&gt;0,+VLOOKUP($C767,'STYLE NAMES'!$B:$AC,12,FALSE),"")</f>
        <v>* Specially engineered design for high performance
* 4-way super stretch piquet jersey
* Soft and comfortable
* Breathable
* Quick dry
Composition:
95% Poliamide 5% Elasthane</v>
      </c>
      <c r="AI767" s="101" t="str">
        <f>IF(C767&gt;0,+VLOOKUP($C767,'STYLE NAMES'!$B:$AC,13,FALSE),"")</f>
        <v>Machine Wash at 30°C
Mild process
Iron at low temperature
Iron from REVERSE
Do NOT iron on logos or prints
Do not bleach
Do NOT Tumble Dry</v>
      </c>
      <c r="AJ767" s="149" t="str">
        <f>IF($C767&gt;0,$C767&amp;" "&amp;$P767&amp;" "&amp;+VLOOKUP($C767,'STYLE NAMES'!$B:$AC,14,FALSE),"""")</f>
        <v>ZANNONE LIGHT GRAY ERKEK KISA KOL YARIŞMA POLO</v>
      </c>
      <c r="AK767" s="149" t="str">
        <f>"Cavalier SanMarco tarafından tasarlanan "&amp;(AJ767)&amp;"; "&amp;IF(C767&gt;0,+VLOOKUP($C767,'STYLE NAMES'!$B:$AC,15,FALSE),"")</f>
        <v>Cavalier SanMarco tarafından tasarlanan ZANNONE LIGHT GRAY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767" s="149" t="str">
        <f>IF(C767&gt;0,+VLOOKUP($C767,'STYLE NAMES'!$B:$AC,16,FALSE),"")</f>
        <v>* Yüksek performans için özel tasarım
* 4 yönlü süper streç pike kumaş
* Yumuşak ve rahat
* Nefes alabilir
* Hızlı kuruma
Kompozisyon:
%95 Polyamid  %5 Elastan</v>
      </c>
      <c r="AM767" s="149" t="str">
        <f>IF(C767&gt;0,+VLOOKUP($C767,'STYLE NAMES'!$B:$AC,17,FALSE),"")</f>
        <v>Makinede 30°C' de Yıkayın
Hassas Yıkama
Ilık ütü yapın
Tersten ütüleyin
Logo ve baskıları ÜTÜLEMEYİN
Çamaşır suyu kullanmayın
Kurutma Makinesinde Kurutmayın</v>
      </c>
      <c r="AN767" s="149" t="str">
        <f>IF($C767&gt;0,$C767&amp;" "&amp;$P767&amp;" "&amp;+VLOOKUP($C767,'STYLE NAMES'!$B:$AC,18,FALSE),"""")</f>
        <v>ZANNONE LIGHT GRAY POLO DA CONCORSO UOMO MANICA CORTA</v>
      </c>
      <c r="AO767" s="101" t="str">
        <f>"Disegnato da Cavalier SanMarco "&amp;(AN767)&amp;"; "&amp;IF(C767&gt;0,+VLOOKUP($C767,'STYLE NAMES'!$B:$AC,19,FALSE),"")</f>
        <v>Disegnato da Cavalier SanMarco ZANNONE LIGHT GRAY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767" s="101" t="str">
        <f>IF(C767&gt;0,+VLOOKUP($C767,'STYLE NAMES'!$B:$AC,20,FALSE),"")</f>
        <v>Design ingegnerizzato per alte prestazioni 
Jersey piqué elasticizzato  4-way-stretch 
Morbido e confortevole 
Traspirante Asciugatura rapida 
Composizione: 
95% Poliammide  5% Elastan</v>
      </c>
      <c r="AQ767" s="101" t="str">
        <f>IF(C767&gt;0,+VLOOKUP($C767,'STYLE NAMES'!$B:$AC,21,FALSE),"")</f>
        <v>Lavare in lavatrice a 30°C Ciclo delicato 
Stirare a bassa temperatura
Stirare al rovescio 
Non stirare su loghi o stampe 
Non candeggiare 
Non asciugare in asciugatrice</v>
      </c>
      <c r="AR767" s="101">
        <f>IF(D767&gt;0,+VLOOKUP($C767,'STYLE NAMES'!$B:$AC,22,FALSE),"")</f>
        <v>0</v>
      </c>
      <c r="AS767" s="101">
        <f>IF(E767&gt;0,+VLOOKUP($C767,'STYLE NAMES'!$B:$AC,23,FALSE),"")</f>
        <v>0</v>
      </c>
      <c r="AT767" s="101">
        <f>IF(F767&gt;0,+VLOOKUP($C767,'STYLE NAMES'!$B:$AC,24,FALSE),"")</f>
        <v>0</v>
      </c>
      <c r="AU767" s="101">
        <f>IF(G767&gt;0,+VLOOKUP($C767,'STYLE NAMES'!$B:$AC,25,FALSE),"")</f>
        <v>0</v>
      </c>
      <c r="AV767" s="101" t="str">
        <f>+VLOOKUP($S767,'CODE GENERATOR'!$P:$AM,15,FALSE)</f>
        <v>R.BOTMN_BRC0066_TJR0026BLKBLK</v>
      </c>
      <c r="AW767" s="101" t="str">
        <f>+VLOOKUP($S767,'CODE GENERATOR'!$P:$AM,16,FALSE)</f>
        <v>A.RACUX_BLT0015_BRD0012LGYLGY</v>
      </c>
      <c r="AX767" s="101" t="str">
        <f>+VLOOKUP($S767,'CODE GENERATOR'!$P:$AM,17,FALSE)</f>
        <v>A.RACAU_SOC0018_NYL00003XBST6</v>
      </c>
      <c r="AY767" s="101">
        <f>+VLOOKUP($S767,'CODE GENERATOR'!$P:$AM,18,FALSE)</f>
        <v>0</v>
      </c>
      <c r="AZ767" s="101">
        <f>+VLOOKUP($S767,'CODE GENERATOR'!$P:$AM,19,FALSE)</f>
        <v>0</v>
      </c>
      <c r="BA767" s="101">
        <f>+VLOOKUP($S767,'CODE GENERATOR'!$P:$AM,20,FALSE)</f>
        <v>0</v>
      </c>
      <c r="BB767" s="101">
        <f>+VLOOKUP($S767,'CODE GENERATOR'!$P:$AM,21,FALSE)</f>
        <v>0</v>
      </c>
      <c r="BC767" s="101">
        <f>+VLOOKUP($S767,'CODE GENERATOR'!$P:$AM,22,FALSE)</f>
        <v>0</v>
      </c>
      <c r="BD767" s="101">
        <f>+VLOOKUP($S767,'CODE GENERATOR'!$P:$AM,23,FALSE)</f>
        <v>0</v>
      </c>
      <c r="BE767" s="101">
        <f>+VLOOKUP($S767,'CODE GENERATOR'!$P:$AM,24,FALSE)</f>
        <v>0</v>
      </c>
      <c r="BF767" s="101">
        <f>IF(C767&gt;0,+VLOOKUP(G767,'CATEGORY ID'!$A$1:$L$118,3,FALSE),"")</f>
        <v>30</v>
      </c>
      <c r="BG767" s="101">
        <f>IF(C767&gt;0,+VLOOKUP(H767,'CATEGORY ID'!$D$1:$L$118,3,FALSE),"")</f>
        <v>2</v>
      </c>
      <c r="BH767" s="101">
        <f>IF(C767&gt;0,+VLOOKUP((+H767&amp;I767),'CATEGORY ID'!$H$1:$I$121,2,FALSE),"")</f>
        <v>108</v>
      </c>
      <c r="BJ767" s="101">
        <f>IF(C767&gt;0,IF(COUNTIF('CATEGORY ID'!$K$1:$K$121,+H767&amp;K767) &gt; 0, +VLOOKUP(+H767&amp;K767,'CATEGORY ID'!$K$1:$L$121,2,FALSE),""),"")</f>
        <v>224</v>
      </c>
      <c r="BK767" s="101" t="str">
        <f>IF(C767&gt;0,IF(COUNTIF('CATEGORY ID'!$K$124:$K$165, +VLOOKUP(C767,'STYLE NAMES'!$B:$AE,30,FALSE)) &gt; 0, +VLOOKUP(VLOOKUP(C767,'STYLE NAMES'!$B:$AE,30,FALSE),'CATEGORY ID'!K:M,2,FALSE),""),"")</f>
        <v/>
      </c>
      <c r="BO767" s="101">
        <v>21</v>
      </c>
      <c r="BR767" s="101" t="str" cm="1">
        <f t="array" ref="BR767">IF(C767&gt;0,_xlfn.TEXTJOIN(";", TRUE,_xlfn.UNIQUE(_xlfn._xlws.FILTER(BF767:BQ767,(BF767:BQ767&gt;0)),TRUE,FALSE)),"")&amp;";"&amp;BS767</f>
        <v>30;2;108;224;21;209;230</v>
      </c>
      <c r="BS767" s="101" t="s">
        <v>3455</v>
      </c>
      <c r="BU767" s="106">
        <f>IF(C767&gt;0,+VLOOKUP($C767,'STYLE NAMES'!$B:$AC,26,FALSE),"")</f>
        <v>89.9</v>
      </c>
      <c r="BV767" s="106">
        <f>IF(C767&gt;0,+VLOOKUP($C767,'STYLE NAMES'!$B:$AC,27,FALSE),"")</f>
        <v>4940</v>
      </c>
      <c r="BW767" s="106">
        <f>IF(C767&gt;0,+VLOOKUP($C767,'STYLE NAMES'!$B:$AC,28,FALSE),"")</f>
        <v>103.38500000000001</v>
      </c>
      <c r="BY767"/>
      <c r="BZ767" s="101">
        <v>1</v>
      </c>
      <c r="CA767" s="137">
        <f t="shared" si="50"/>
        <v>1</v>
      </c>
      <c r="CB767" s="137" t="str">
        <f>+VLOOKUP(C767,'[2]STYLES &amp; MODELS MATRIX'!$A:$G,7,FALSE)</f>
        <v>HDJ</v>
      </c>
      <c r="CC767" s="137" t="str">
        <f>+VLOOKUP(C767,'[1]STYLES &amp; SIZE CHARTS'!$A:$H,8,FALSE)</f>
        <v>MT-SSCP1</v>
      </c>
      <c r="CD767" s="137"/>
      <c r="CE767" s="205"/>
      <c r="CF767" s="141"/>
    </row>
    <row r="768" spans="1:84" s="101" customFormat="1" ht="12" customHeight="1" x14ac:dyDescent="0.2">
      <c r="A768" s="102">
        <f t="shared" si="48"/>
        <v>8683711008200</v>
      </c>
      <c r="B768" s="101" t="s">
        <v>988</v>
      </c>
      <c r="C768" s="101" t="s">
        <v>741</v>
      </c>
      <c r="D768" s="101" t="s">
        <v>2990</v>
      </c>
      <c r="E768" s="203" t="s">
        <v>2464</v>
      </c>
      <c r="F768" s="101" t="s">
        <v>2247</v>
      </c>
      <c r="G768" s="101" t="str">
        <f>IF(C768&gt;0,+VLOOKUP($C768,'STYLE NAMES'!$B:$AC,4,FALSE),"")</f>
        <v>RIDER</v>
      </c>
      <c r="H768" s="101" t="str">
        <f>IF(C768&gt;0,+VLOOKUP($C768,'STYLE NAMES'!$B:$AC,5,FALSE),"")</f>
        <v>MEN</v>
      </c>
      <c r="I768" s="101" t="str">
        <f>IF(C768&gt;0,+VLOOKUP($C768,'STYLE NAMES'!$B:$AC,6,FALSE),"")</f>
        <v>TOPS</v>
      </c>
      <c r="J768" s="101" t="str">
        <f>IF(C768&gt;0,+VLOOKUP($C768,'STYLE NAMES'!$B:$AC,7,FALSE),"")</f>
        <v>MEN</v>
      </c>
      <c r="K768" s="101" t="str">
        <f>IF(C768&gt;0,+VLOOKUP($C768,'STYLE NAMES'!$B:$AC,8,FALSE),"")</f>
        <v>COMPETITION POLOS</v>
      </c>
      <c r="L768" s="101" t="str">
        <f>IF(E768&gt;0,+VLOOKUP($E768,'CODE GENERATOR'!$D:$T,3,FALSE),"")</f>
        <v>S</v>
      </c>
      <c r="M768" s="101" t="str">
        <f>IF(E768&gt;0,+VLOOKUP($E768,'CODE GENERATOR'!$D:$T,4,FALSE),"")</f>
        <v>SUPREME</v>
      </c>
      <c r="N768" s="101" t="str">
        <f>IF(E768&gt;0,+VLOOKUP($E768,'CODE GENERATOR'!$D:$T,6,FALSE),"")</f>
        <v>LIGHT GRAY</v>
      </c>
      <c r="O768" s="101" t="str">
        <f>IF(E768&gt;0,+VLOOKUP($E768,'CODE GENERATOR'!$D:$T,7,FALSE),"")</f>
        <v>LIGHT GRAY</v>
      </c>
      <c r="P768" s="101" t="str">
        <f t="shared" si="49"/>
        <v>LIGHT GRAY</v>
      </c>
      <c r="Q768" s="104" t="str">
        <f>IF(E768&gt;0,+VLOOKUP($E768,'CODE GENERATOR'!$D:$T,11,FALSE),"")</f>
        <v>R.TOPMN_CPL0073</v>
      </c>
      <c r="R768" s="104" t="str">
        <f>IF(E768&gt;0,+VLOOKUP($E768,'CODE GENERATOR'!$D:$T,12,FALSE),"")</f>
        <v>SUP0016LGYLGY</v>
      </c>
      <c r="S768" s="104" t="str">
        <f>IF(E768&gt;0,+VLOOKUP($E768,'CODE GENERATOR'!$D:$T,13,FALSE),"")</f>
        <v>R.TOPMN_CPL0073_SUP0016LGYLGY</v>
      </c>
      <c r="T768" s="104" t="str">
        <f t="shared" si="47"/>
        <v>R.TOPMN_CPL0073_SUP0016LGYLGY_M</v>
      </c>
      <c r="U768" s="105">
        <v>8683711008200</v>
      </c>
      <c r="V768" s="107" t="str" cm="1">
        <f t="array" ref="V768">_xlfn.TEXTJOIN(";", TRUE, _xlfn.UNIQUE(_xlfn._xlws.FILTER(P$3:P$10029, C$3:C$10029=C768)))</f>
        <v>LIGHT GRAY</v>
      </c>
      <c r="W768" s="107" t="str" cm="1">
        <f t="array" ref="W768">_xlfn.TEXTJOIN(";", TRUE, _xlfn.UNIQUE(_xlfn._xlws.FILTER(F$3:F$10029, C$3:C$10029=C768)))</f>
        <v>XS;S;M;L;XL;XXL</v>
      </c>
      <c r="X768" s="101" t="str">
        <f>IF(E768&gt;0,+VLOOKUP($E768,'CODE GENERATOR'!$D:$AC,19,FALSE),0)</f>
        <v>2507_W_0471</v>
      </c>
      <c r="Y768" s="101" t="str">
        <f>IF(E768&gt;0,+VLOOKUP($E768,'CODE GENERATOR'!$D:$AC,20,FALSE),0)</f>
        <v>2507_W_0489</v>
      </c>
      <c r="Z768" s="101" t="str">
        <f>IF(E768&gt;0,+VLOOKUP($E768,'CODE GENERATOR'!$D:$AC,21,FALSE),0)</f>
        <v>2507_W_0520</v>
      </c>
      <c r="AA768" s="101" t="str">
        <f>IF(E768&gt;0,+VLOOKUP($E768,'CODE GENERATOR'!$D:$AC,22,FALSE),0)</f>
        <v>2507_W_0507</v>
      </c>
      <c r="AB768" s="101" t="str">
        <f>IF(E768&gt;0,+VLOOKUP($E768,'CODE GENERATOR'!$D:$AC,23,FALSE),0)</f>
        <v>2507_D_cavalier_detay_0085</v>
      </c>
      <c r="AC768" s="101" t="str">
        <f>IF(E768&gt;0,+VLOOKUP($E768,'CODE GENERATOR'!$D:$AC,24,FALSE),0)</f>
        <v/>
      </c>
      <c r="AD768" s="101" t="str">
        <f>IF(E768&gt;0,+VLOOKUP($E768,'CODE GENERATOR'!$D:$AC,25,FALSE),0)</f>
        <v>2507_VW_Web_58</v>
      </c>
      <c r="AE768" s="101" t="str">
        <f>IF(E768&gt;0,+VLOOKUP($E768,'CODE GENERATOR'!$D:$AC,26,FALSE),0)</f>
        <v/>
      </c>
      <c r="AF768" s="149" t="str">
        <f>IF($C768&gt;0,$C768&amp;" "&amp;$P768&amp;" "&amp;+VLOOKUP($C768,'STYLE NAMES'!$B:$AC,10,FALSE),"""")</f>
        <v>ZANNONE LIGHT GRAY MEN'S COMPETITION POLO SHORT SLEEVE</v>
      </c>
      <c r="AG768" s="101" t="str">
        <f>"Enjoy our "&amp;(AF768)&amp;"; "&amp;IF(C768&gt;0,+VLOOKUP($C768,'STYLE NAMES'!$B:$AC,11,FALSE),"")</f>
        <v>Enjoy our ZANNONE LIGHT GRAY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768" s="101" t="str">
        <f>IF(C768&gt;0,+VLOOKUP($C768,'STYLE NAMES'!$B:$AC,12,FALSE),"")</f>
        <v>* Specially engineered design for high performance
* 4-way super stretch piquet jersey
* Soft and comfortable
* Breathable
* Quick dry
Composition:
95% Poliamide 5% Elasthane</v>
      </c>
      <c r="AI768" s="101" t="str">
        <f>IF(C768&gt;0,+VLOOKUP($C768,'STYLE NAMES'!$B:$AC,13,FALSE),"")</f>
        <v>Machine Wash at 30°C
Mild process
Iron at low temperature
Iron from REVERSE
Do NOT iron on logos or prints
Do not bleach
Do NOT Tumble Dry</v>
      </c>
      <c r="AJ768" s="149" t="str">
        <f>IF($C768&gt;0,$C768&amp;" "&amp;$P768&amp;" "&amp;+VLOOKUP($C768,'STYLE NAMES'!$B:$AC,14,FALSE),"""")</f>
        <v>ZANNONE LIGHT GRAY ERKEK KISA KOL YARIŞMA POLO</v>
      </c>
      <c r="AK768" s="149" t="str">
        <f>"Cavalier SanMarco tarafından tasarlanan "&amp;(AJ768)&amp;"; "&amp;IF(C768&gt;0,+VLOOKUP($C768,'STYLE NAMES'!$B:$AC,15,FALSE),"")</f>
        <v>Cavalier SanMarco tarafından tasarlanan ZANNONE LIGHT GRAY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768" s="149" t="str">
        <f>IF(C768&gt;0,+VLOOKUP($C768,'STYLE NAMES'!$B:$AC,16,FALSE),"")</f>
        <v>* Yüksek performans için özel tasarım
* 4 yönlü süper streç pike kumaş
* Yumuşak ve rahat
* Nefes alabilir
* Hızlı kuruma
Kompozisyon:
%95 Polyamid  %5 Elastan</v>
      </c>
      <c r="AM768" s="149" t="str">
        <f>IF(C768&gt;0,+VLOOKUP($C768,'STYLE NAMES'!$B:$AC,17,FALSE),"")</f>
        <v>Makinede 30°C' de Yıkayın
Hassas Yıkama
Ilık ütü yapın
Tersten ütüleyin
Logo ve baskıları ÜTÜLEMEYİN
Çamaşır suyu kullanmayın
Kurutma Makinesinde Kurutmayın</v>
      </c>
      <c r="AN768" s="149" t="str">
        <f>IF($C768&gt;0,$C768&amp;" "&amp;$P768&amp;" "&amp;+VLOOKUP($C768,'STYLE NAMES'!$B:$AC,18,FALSE),"""")</f>
        <v>ZANNONE LIGHT GRAY POLO DA CONCORSO UOMO MANICA CORTA</v>
      </c>
      <c r="AO768" s="101" t="str">
        <f>"Disegnato da Cavalier SanMarco "&amp;(AN768)&amp;"; "&amp;IF(C768&gt;0,+VLOOKUP($C768,'STYLE NAMES'!$B:$AC,19,FALSE),"")</f>
        <v>Disegnato da Cavalier SanMarco ZANNONE LIGHT GRAY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768" s="101" t="str">
        <f>IF(C768&gt;0,+VLOOKUP($C768,'STYLE NAMES'!$B:$AC,20,FALSE),"")</f>
        <v>Design ingegnerizzato per alte prestazioni 
Jersey piqué elasticizzato  4-way-stretch 
Morbido e confortevole 
Traspirante Asciugatura rapida 
Composizione: 
95% Poliammide  5% Elastan</v>
      </c>
      <c r="AQ768" s="101" t="str">
        <f>IF(C768&gt;0,+VLOOKUP($C768,'STYLE NAMES'!$B:$AC,21,FALSE),"")</f>
        <v>Lavare in lavatrice a 30°C Ciclo delicato 
Stirare a bassa temperatura
Stirare al rovescio 
Non stirare su loghi o stampe 
Non candeggiare 
Non asciugare in asciugatrice</v>
      </c>
      <c r="AR768" s="101">
        <f>IF(D768&gt;0,+VLOOKUP($C768,'STYLE NAMES'!$B:$AC,22,FALSE),"")</f>
        <v>0</v>
      </c>
      <c r="AS768" s="101">
        <f>IF(E768&gt;0,+VLOOKUP($C768,'STYLE NAMES'!$B:$AC,23,FALSE),"")</f>
        <v>0</v>
      </c>
      <c r="AT768" s="101">
        <f>IF(F768&gt;0,+VLOOKUP($C768,'STYLE NAMES'!$B:$AC,24,FALSE),"")</f>
        <v>0</v>
      </c>
      <c r="AU768" s="101">
        <f>IF(G768&gt;0,+VLOOKUP($C768,'STYLE NAMES'!$B:$AC,25,FALSE),"")</f>
        <v>0</v>
      </c>
      <c r="AV768" s="101" t="str">
        <f>+VLOOKUP($S768,'CODE GENERATOR'!$P:$AM,15,FALSE)</f>
        <v>R.BOTMN_BRC0066_TJR0026BLKBLK</v>
      </c>
      <c r="AW768" s="101" t="str">
        <f>+VLOOKUP($S768,'CODE GENERATOR'!$P:$AM,16,FALSE)</f>
        <v>A.RACUX_BLT0015_BRD0012LGYLGY</v>
      </c>
      <c r="AX768" s="101" t="str">
        <f>+VLOOKUP($S768,'CODE GENERATOR'!$P:$AM,17,FALSE)</f>
        <v>A.RACAU_SOC0018_NYL00003XBST6</v>
      </c>
      <c r="AY768" s="101">
        <f>+VLOOKUP($S768,'CODE GENERATOR'!$P:$AM,18,FALSE)</f>
        <v>0</v>
      </c>
      <c r="AZ768" s="101">
        <f>+VLOOKUP($S768,'CODE GENERATOR'!$P:$AM,19,FALSE)</f>
        <v>0</v>
      </c>
      <c r="BA768" s="101">
        <f>+VLOOKUP($S768,'CODE GENERATOR'!$P:$AM,20,FALSE)</f>
        <v>0</v>
      </c>
      <c r="BB768" s="101">
        <f>+VLOOKUP($S768,'CODE GENERATOR'!$P:$AM,21,FALSE)</f>
        <v>0</v>
      </c>
      <c r="BC768" s="101">
        <f>+VLOOKUP($S768,'CODE GENERATOR'!$P:$AM,22,FALSE)</f>
        <v>0</v>
      </c>
      <c r="BD768" s="101">
        <f>+VLOOKUP($S768,'CODE GENERATOR'!$P:$AM,23,FALSE)</f>
        <v>0</v>
      </c>
      <c r="BE768" s="101">
        <f>+VLOOKUP($S768,'CODE GENERATOR'!$P:$AM,24,FALSE)</f>
        <v>0</v>
      </c>
      <c r="BF768" s="101">
        <f>IF(C768&gt;0,+VLOOKUP(G768,'CATEGORY ID'!$A$1:$L$118,3,FALSE),"")</f>
        <v>30</v>
      </c>
      <c r="BG768" s="101">
        <f>IF(C768&gt;0,+VLOOKUP(H768,'CATEGORY ID'!$D$1:$L$118,3,FALSE),"")</f>
        <v>2</v>
      </c>
      <c r="BH768" s="101">
        <f>IF(C768&gt;0,+VLOOKUP((+H768&amp;I768),'CATEGORY ID'!$H$1:$I$121,2,FALSE),"")</f>
        <v>108</v>
      </c>
      <c r="BJ768" s="101">
        <f>IF(C768&gt;0,IF(COUNTIF('CATEGORY ID'!$K$1:$K$121,+H768&amp;K768) &gt; 0, +VLOOKUP(+H768&amp;K768,'CATEGORY ID'!$K$1:$L$121,2,FALSE),""),"")</f>
        <v>224</v>
      </c>
      <c r="BK768" s="101" t="str">
        <f>IF(C768&gt;0,IF(COUNTIF('CATEGORY ID'!$K$124:$K$165, +VLOOKUP(C768,'STYLE NAMES'!$B:$AE,30,FALSE)) &gt; 0, +VLOOKUP(VLOOKUP(C768,'STYLE NAMES'!$B:$AE,30,FALSE),'CATEGORY ID'!K:M,2,FALSE),""),"")</f>
        <v/>
      </c>
      <c r="BO768" s="101">
        <v>21</v>
      </c>
      <c r="BR768" s="101" t="str" cm="1">
        <f t="array" ref="BR768">IF(C768&gt;0,_xlfn.TEXTJOIN(";", TRUE,_xlfn.UNIQUE(_xlfn._xlws.FILTER(BF768:BQ768,(BF768:BQ768&gt;0)),TRUE,FALSE)),"")&amp;";"&amp;BS768</f>
        <v>30;2;108;224;21;209;230</v>
      </c>
      <c r="BS768" s="101" t="s">
        <v>3455</v>
      </c>
      <c r="BU768" s="106">
        <f>IF(C768&gt;0,+VLOOKUP($C768,'STYLE NAMES'!$B:$AC,26,FALSE),"")</f>
        <v>89.9</v>
      </c>
      <c r="BV768" s="106">
        <f>IF(C768&gt;0,+VLOOKUP($C768,'STYLE NAMES'!$B:$AC,27,FALSE),"")</f>
        <v>4940</v>
      </c>
      <c r="BW768" s="106">
        <f>IF(C768&gt;0,+VLOOKUP($C768,'STYLE NAMES'!$B:$AC,28,FALSE),"")</f>
        <v>103.38500000000001</v>
      </c>
      <c r="BY768"/>
      <c r="BZ768" s="101">
        <v>0</v>
      </c>
      <c r="CA768" s="137">
        <f t="shared" si="50"/>
        <v>1</v>
      </c>
      <c r="CB768" s="137" t="str">
        <f>+VLOOKUP(C768,'[2]STYLES &amp; MODELS MATRIX'!$A:$G,7,FALSE)</f>
        <v>HDJ</v>
      </c>
      <c r="CC768" s="137" t="str">
        <f>+VLOOKUP(C768,'[1]STYLES &amp; SIZE CHARTS'!$A:$H,8,FALSE)</f>
        <v>MT-SSCP1</v>
      </c>
      <c r="CD768" s="137"/>
      <c r="CE768" s="205"/>
      <c r="CF768" s="141"/>
    </row>
    <row r="769" spans="1:84" s="101" customFormat="1" ht="12" customHeight="1" x14ac:dyDescent="0.2">
      <c r="A769" s="102">
        <f t="shared" si="48"/>
        <v>8683711008217</v>
      </c>
      <c r="B769" s="101" t="s">
        <v>988</v>
      </c>
      <c r="C769" s="101" t="s">
        <v>741</v>
      </c>
      <c r="D769" s="101" t="s">
        <v>2990</v>
      </c>
      <c r="E769" s="203" t="s">
        <v>2464</v>
      </c>
      <c r="F769" s="101" t="s">
        <v>2248</v>
      </c>
      <c r="G769" s="101" t="str">
        <f>IF(C769&gt;0,+VLOOKUP($C769,'STYLE NAMES'!$B:$AC,4,FALSE),"")</f>
        <v>RIDER</v>
      </c>
      <c r="H769" s="101" t="str">
        <f>IF(C769&gt;0,+VLOOKUP($C769,'STYLE NAMES'!$B:$AC,5,FALSE),"")</f>
        <v>MEN</v>
      </c>
      <c r="I769" s="101" t="str">
        <f>IF(C769&gt;0,+VLOOKUP($C769,'STYLE NAMES'!$B:$AC,6,FALSE),"")</f>
        <v>TOPS</v>
      </c>
      <c r="J769" s="101" t="str">
        <f>IF(C769&gt;0,+VLOOKUP($C769,'STYLE NAMES'!$B:$AC,7,FALSE),"")</f>
        <v>MEN</v>
      </c>
      <c r="K769" s="101" t="str">
        <f>IF(C769&gt;0,+VLOOKUP($C769,'STYLE NAMES'!$B:$AC,8,FALSE),"")</f>
        <v>COMPETITION POLOS</v>
      </c>
      <c r="L769" s="101" t="str">
        <f>IF(E769&gt;0,+VLOOKUP($E769,'CODE GENERATOR'!$D:$T,3,FALSE),"")</f>
        <v>S</v>
      </c>
      <c r="M769" s="101" t="str">
        <f>IF(E769&gt;0,+VLOOKUP($E769,'CODE GENERATOR'!$D:$T,4,FALSE),"")</f>
        <v>SUPREME</v>
      </c>
      <c r="N769" s="101" t="str">
        <f>IF(E769&gt;0,+VLOOKUP($E769,'CODE GENERATOR'!$D:$T,6,FALSE),"")</f>
        <v>LIGHT GRAY</v>
      </c>
      <c r="O769" s="101" t="str">
        <f>IF(E769&gt;0,+VLOOKUP($E769,'CODE GENERATOR'!$D:$T,7,FALSE),"")</f>
        <v>LIGHT GRAY</v>
      </c>
      <c r="P769" s="101" t="str">
        <f t="shared" si="49"/>
        <v>LIGHT GRAY</v>
      </c>
      <c r="Q769" s="104" t="str">
        <f>IF(E769&gt;0,+VLOOKUP($E769,'CODE GENERATOR'!$D:$T,11,FALSE),"")</f>
        <v>R.TOPMN_CPL0073</v>
      </c>
      <c r="R769" s="104" t="str">
        <f>IF(E769&gt;0,+VLOOKUP($E769,'CODE GENERATOR'!$D:$T,12,FALSE),"")</f>
        <v>SUP0016LGYLGY</v>
      </c>
      <c r="S769" s="104" t="str">
        <f>IF(E769&gt;0,+VLOOKUP($E769,'CODE GENERATOR'!$D:$T,13,FALSE),"")</f>
        <v>R.TOPMN_CPL0073_SUP0016LGYLGY</v>
      </c>
      <c r="T769" s="104" t="str">
        <f t="shared" si="47"/>
        <v>R.TOPMN_CPL0073_SUP0016LGYLGY_L</v>
      </c>
      <c r="U769" s="105">
        <v>8683711008217</v>
      </c>
      <c r="V769" s="107" t="str" cm="1">
        <f t="array" ref="V769">_xlfn.TEXTJOIN(";", TRUE, _xlfn.UNIQUE(_xlfn._xlws.FILTER(P$3:P$10029, C$3:C$10029=C769)))</f>
        <v>LIGHT GRAY</v>
      </c>
      <c r="W769" s="107" t="str" cm="1">
        <f t="array" ref="W769">_xlfn.TEXTJOIN(";", TRUE, _xlfn.UNIQUE(_xlfn._xlws.FILTER(F$3:F$10029, C$3:C$10029=C769)))</f>
        <v>XS;S;M;L;XL;XXL</v>
      </c>
      <c r="X769" s="101" t="str">
        <f>IF(E769&gt;0,+VLOOKUP($E769,'CODE GENERATOR'!$D:$AC,19,FALSE),0)</f>
        <v>2507_W_0471</v>
      </c>
      <c r="Y769" s="101" t="str">
        <f>IF(E769&gt;0,+VLOOKUP($E769,'CODE GENERATOR'!$D:$AC,20,FALSE),0)</f>
        <v>2507_W_0489</v>
      </c>
      <c r="Z769" s="101" t="str">
        <f>IF(E769&gt;0,+VLOOKUP($E769,'CODE GENERATOR'!$D:$AC,21,FALSE),0)</f>
        <v>2507_W_0520</v>
      </c>
      <c r="AA769" s="101" t="str">
        <f>IF(E769&gt;0,+VLOOKUP($E769,'CODE GENERATOR'!$D:$AC,22,FALSE),0)</f>
        <v>2507_W_0507</v>
      </c>
      <c r="AB769" s="101" t="str">
        <f>IF(E769&gt;0,+VLOOKUP($E769,'CODE GENERATOR'!$D:$AC,23,FALSE),0)</f>
        <v>2507_D_cavalier_detay_0085</v>
      </c>
      <c r="AC769" s="101" t="str">
        <f>IF(E769&gt;0,+VLOOKUP($E769,'CODE GENERATOR'!$D:$AC,24,FALSE),0)</f>
        <v/>
      </c>
      <c r="AD769" s="101" t="str">
        <f>IF(E769&gt;0,+VLOOKUP($E769,'CODE GENERATOR'!$D:$AC,25,FALSE),0)</f>
        <v>2507_VW_Web_58</v>
      </c>
      <c r="AE769" s="101" t="str">
        <f>IF(E769&gt;0,+VLOOKUP($E769,'CODE GENERATOR'!$D:$AC,26,FALSE),0)</f>
        <v/>
      </c>
      <c r="AF769" s="149" t="str">
        <f>IF($C769&gt;0,$C769&amp;" "&amp;$P769&amp;" "&amp;+VLOOKUP($C769,'STYLE NAMES'!$B:$AC,10,FALSE),"""")</f>
        <v>ZANNONE LIGHT GRAY MEN'S COMPETITION POLO SHORT SLEEVE</v>
      </c>
      <c r="AG769" s="101" t="str">
        <f>"Enjoy our "&amp;(AF769)&amp;"; "&amp;IF(C769&gt;0,+VLOOKUP($C769,'STYLE NAMES'!$B:$AC,11,FALSE),"")</f>
        <v>Enjoy our ZANNONE LIGHT GRAY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769" s="101" t="str">
        <f>IF(C769&gt;0,+VLOOKUP($C769,'STYLE NAMES'!$B:$AC,12,FALSE),"")</f>
        <v>* Specially engineered design for high performance
* 4-way super stretch piquet jersey
* Soft and comfortable
* Breathable
* Quick dry
Composition:
95% Poliamide 5% Elasthane</v>
      </c>
      <c r="AI769" s="101" t="str">
        <f>IF(C769&gt;0,+VLOOKUP($C769,'STYLE NAMES'!$B:$AC,13,FALSE),"")</f>
        <v>Machine Wash at 30°C
Mild process
Iron at low temperature
Iron from REVERSE
Do NOT iron on logos or prints
Do not bleach
Do NOT Tumble Dry</v>
      </c>
      <c r="AJ769" s="149" t="str">
        <f>IF($C769&gt;0,$C769&amp;" "&amp;$P769&amp;" "&amp;+VLOOKUP($C769,'STYLE NAMES'!$B:$AC,14,FALSE),"""")</f>
        <v>ZANNONE LIGHT GRAY ERKEK KISA KOL YARIŞMA POLO</v>
      </c>
      <c r="AK769" s="149" t="str">
        <f>"Cavalier SanMarco tarafından tasarlanan "&amp;(AJ769)&amp;"; "&amp;IF(C769&gt;0,+VLOOKUP($C769,'STYLE NAMES'!$B:$AC,15,FALSE),"")</f>
        <v>Cavalier SanMarco tarafından tasarlanan ZANNONE LIGHT GRAY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769" s="149" t="str">
        <f>IF(C769&gt;0,+VLOOKUP($C769,'STYLE NAMES'!$B:$AC,16,FALSE),"")</f>
        <v>* Yüksek performans için özel tasarım
* 4 yönlü süper streç pike kumaş
* Yumuşak ve rahat
* Nefes alabilir
* Hızlı kuruma
Kompozisyon:
%95 Polyamid  %5 Elastan</v>
      </c>
      <c r="AM769" s="149" t="str">
        <f>IF(C769&gt;0,+VLOOKUP($C769,'STYLE NAMES'!$B:$AC,17,FALSE),"")</f>
        <v>Makinede 30°C' de Yıkayın
Hassas Yıkama
Ilık ütü yapın
Tersten ütüleyin
Logo ve baskıları ÜTÜLEMEYİN
Çamaşır suyu kullanmayın
Kurutma Makinesinde Kurutmayın</v>
      </c>
      <c r="AN769" s="149" t="str">
        <f>IF($C769&gt;0,$C769&amp;" "&amp;$P769&amp;" "&amp;+VLOOKUP($C769,'STYLE NAMES'!$B:$AC,18,FALSE),"""")</f>
        <v>ZANNONE LIGHT GRAY POLO DA CONCORSO UOMO MANICA CORTA</v>
      </c>
      <c r="AO769" s="101" t="str">
        <f>"Disegnato da Cavalier SanMarco "&amp;(AN769)&amp;"; "&amp;IF(C769&gt;0,+VLOOKUP($C769,'STYLE NAMES'!$B:$AC,19,FALSE),"")</f>
        <v>Disegnato da Cavalier SanMarco ZANNONE LIGHT GRAY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769" s="101" t="str">
        <f>IF(C769&gt;0,+VLOOKUP($C769,'STYLE NAMES'!$B:$AC,20,FALSE),"")</f>
        <v>Design ingegnerizzato per alte prestazioni 
Jersey piqué elasticizzato  4-way-stretch 
Morbido e confortevole 
Traspirante Asciugatura rapida 
Composizione: 
95% Poliammide  5% Elastan</v>
      </c>
      <c r="AQ769" s="101" t="str">
        <f>IF(C769&gt;0,+VLOOKUP($C769,'STYLE NAMES'!$B:$AC,21,FALSE),"")</f>
        <v>Lavare in lavatrice a 30°C Ciclo delicato 
Stirare a bassa temperatura
Stirare al rovescio 
Non stirare su loghi o stampe 
Non candeggiare 
Non asciugare in asciugatrice</v>
      </c>
      <c r="AR769" s="101">
        <f>IF(D769&gt;0,+VLOOKUP($C769,'STYLE NAMES'!$B:$AC,22,FALSE),"")</f>
        <v>0</v>
      </c>
      <c r="AS769" s="101">
        <f>IF(E769&gt;0,+VLOOKUP($C769,'STYLE NAMES'!$B:$AC,23,FALSE),"")</f>
        <v>0</v>
      </c>
      <c r="AT769" s="101">
        <f>IF(F769&gt;0,+VLOOKUP($C769,'STYLE NAMES'!$B:$AC,24,FALSE),"")</f>
        <v>0</v>
      </c>
      <c r="AU769" s="101">
        <f>IF(G769&gt;0,+VLOOKUP($C769,'STYLE NAMES'!$B:$AC,25,FALSE),"")</f>
        <v>0</v>
      </c>
      <c r="AV769" s="101" t="str">
        <f>+VLOOKUP($S769,'CODE GENERATOR'!$P:$AM,15,FALSE)</f>
        <v>R.BOTMN_BRC0066_TJR0026BLKBLK</v>
      </c>
      <c r="AW769" s="101" t="str">
        <f>+VLOOKUP($S769,'CODE GENERATOR'!$P:$AM,16,FALSE)</f>
        <v>A.RACUX_BLT0015_BRD0012LGYLGY</v>
      </c>
      <c r="AX769" s="101" t="str">
        <f>+VLOOKUP($S769,'CODE GENERATOR'!$P:$AM,17,FALSE)</f>
        <v>A.RACAU_SOC0018_NYL00003XBST6</v>
      </c>
      <c r="AY769" s="101">
        <f>+VLOOKUP($S769,'CODE GENERATOR'!$P:$AM,18,FALSE)</f>
        <v>0</v>
      </c>
      <c r="AZ769" s="101">
        <f>+VLOOKUP($S769,'CODE GENERATOR'!$P:$AM,19,FALSE)</f>
        <v>0</v>
      </c>
      <c r="BA769" s="101">
        <f>+VLOOKUP($S769,'CODE GENERATOR'!$P:$AM,20,FALSE)</f>
        <v>0</v>
      </c>
      <c r="BB769" s="101">
        <f>+VLOOKUP($S769,'CODE GENERATOR'!$P:$AM,21,FALSE)</f>
        <v>0</v>
      </c>
      <c r="BC769" s="101">
        <f>+VLOOKUP($S769,'CODE GENERATOR'!$P:$AM,22,FALSE)</f>
        <v>0</v>
      </c>
      <c r="BD769" s="101">
        <f>+VLOOKUP($S769,'CODE GENERATOR'!$P:$AM,23,FALSE)</f>
        <v>0</v>
      </c>
      <c r="BE769" s="101">
        <f>+VLOOKUP($S769,'CODE GENERATOR'!$P:$AM,24,FALSE)</f>
        <v>0</v>
      </c>
      <c r="BF769" s="101">
        <f>IF(C769&gt;0,+VLOOKUP(G769,'CATEGORY ID'!$A$1:$L$118,3,FALSE),"")</f>
        <v>30</v>
      </c>
      <c r="BG769" s="101">
        <f>IF(C769&gt;0,+VLOOKUP(H769,'CATEGORY ID'!$D$1:$L$118,3,FALSE),"")</f>
        <v>2</v>
      </c>
      <c r="BH769" s="101">
        <f>IF(C769&gt;0,+VLOOKUP((+H769&amp;I769),'CATEGORY ID'!$H$1:$I$121,2,FALSE),"")</f>
        <v>108</v>
      </c>
      <c r="BJ769" s="101">
        <f>IF(C769&gt;0,IF(COUNTIF('CATEGORY ID'!$K$1:$K$121,+H769&amp;K769) &gt; 0, +VLOOKUP(+H769&amp;K769,'CATEGORY ID'!$K$1:$L$121,2,FALSE),""),"")</f>
        <v>224</v>
      </c>
      <c r="BK769" s="101" t="str">
        <f>IF(C769&gt;0,IF(COUNTIF('CATEGORY ID'!$K$124:$K$165, +VLOOKUP(C769,'STYLE NAMES'!$B:$AE,30,FALSE)) &gt; 0, +VLOOKUP(VLOOKUP(C769,'STYLE NAMES'!$B:$AE,30,FALSE),'CATEGORY ID'!K:M,2,FALSE),""),"")</f>
        <v/>
      </c>
      <c r="BO769" s="101">
        <v>21</v>
      </c>
      <c r="BR769" s="101" t="str" cm="1">
        <f t="array" ref="BR769">IF(C769&gt;0,_xlfn.TEXTJOIN(";", TRUE,_xlfn.UNIQUE(_xlfn._xlws.FILTER(BF769:BQ769,(BF769:BQ769&gt;0)),TRUE,FALSE)),"")&amp;";"&amp;BS769</f>
        <v>30;2;108;224;21;209;230</v>
      </c>
      <c r="BS769" s="101" t="s">
        <v>3455</v>
      </c>
      <c r="BU769" s="106">
        <f>IF(C769&gt;0,+VLOOKUP($C769,'STYLE NAMES'!$B:$AC,26,FALSE),"")</f>
        <v>89.9</v>
      </c>
      <c r="BV769" s="106">
        <f>IF(C769&gt;0,+VLOOKUP($C769,'STYLE NAMES'!$B:$AC,27,FALSE),"")</f>
        <v>4940</v>
      </c>
      <c r="BW769" s="106">
        <f>IF(C769&gt;0,+VLOOKUP($C769,'STYLE NAMES'!$B:$AC,28,FALSE),"")</f>
        <v>103.38500000000001</v>
      </c>
      <c r="BY769"/>
      <c r="BZ769" s="101">
        <v>1</v>
      </c>
      <c r="CA769" s="137">
        <f t="shared" si="50"/>
        <v>1</v>
      </c>
      <c r="CB769" s="137" t="str">
        <f>+VLOOKUP(C769,'[2]STYLES &amp; MODELS MATRIX'!$A:$G,7,FALSE)</f>
        <v>HDJ</v>
      </c>
      <c r="CC769" s="137" t="str">
        <f>+VLOOKUP(C769,'[1]STYLES &amp; SIZE CHARTS'!$A:$H,8,FALSE)</f>
        <v>MT-SSCP1</v>
      </c>
      <c r="CD769" s="137"/>
      <c r="CE769" s="205"/>
      <c r="CF769" s="141"/>
    </row>
    <row r="770" spans="1:84" s="101" customFormat="1" ht="12" customHeight="1" x14ac:dyDescent="0.2">
      <c r="A770" s="102">
        <f t="shared" si="48"/>
        <v>8683711008224</v>
      </c>
      <c r="B770" s="101" t="s">
        <v>988</v>
      </c>
      <c r="C770" s="101" t="s">
        <v>741</v>
      </c>
      <c r="D770" s="101" t="s">
        <v>2990</v>
      </c>
      <c r="E770" s="203" t="s">
        <v>2464</v>
      </c>
      <c r="F770" s="101" t="s">
        <v>2249</v>
      </c>
      <c r="G770" s="101" t="str">
        <f>IF(C770&gt;0,+VLOOKUP($C770,'STYLE NAMES'!$B:$AC,4,FALSE),"")</f>
        <v>RIDER</v>
      </c>
      <c r="H770" s="101" t="str">
        <f>IF(C770&gt;0,+VLOOKUP($C770,'STYLE NAMES'!$B:$AC,5,FALSE),"")</f>
        <v>MEN</v>
      </c>
      <c r="I770" s="101" t="str">
        <f>IF(C770&gt;0,+VLOOKUP($C770,'STYLE NAMES'!$B:$AC,6,FALSE),"")</f>
        <v>TOPS</v>
      </c>
      <c r="J770" s="101" t="str">
        <f>IF(C770&gt;0,+VLOOKUP($C770,'STYLE NAMES'!$B:$AC,7,FALSE),"")</f>
        <v>MEN</v>
      </c>
      <c r="K770" s="101" t="str">
        <f>IF(C770&gt;0,+VLOOKUP($C770,'STYLE NAMES'!$B:$AC,8,FALSE),"")</f>
        <v>COMPETITION POLOS</v>
      </c>
      <c r="L770" s="101" t="str">
        <f>IF(E770&gt;0,+VLOOKUP($E770,'CODE GENERATOR'!$D:$T,3,FALSE),"")</f>
        <v>S</v>
      </c>
      <c r="M770" s="101" t="str">
        <f>IF(E770&gt;0,+VLOOKUP($E770,'CODE GENERATOR'!$D:$T,4,FALSE),"")</f>
        <v>SUPREME</v>
      </c>
      <c r="N770" s="101" t="str">
        <f>IF(E770&gt;0,+VLOOKUP($E770,'CODE GENERATOR'!$D:$T,6,FALSE),"")</f>
        <v>LIGHT GRAY</v>
      </c>
      <c r="O770" s="101" t="str">
        <f>IF(E770&gt;0,+VLOOKUP($E770,'CODE GENERATOR'!$D:$T,7,FALSE),"")</f>
        <v>LIGHT GRAY</v>
      </c>
      <c r="P770" s="101" t="str">
        <f t="shared" si="49"/>
        <v>LIGHT GRAY</v>
      </c>
      <c r="Q770" s="104" t="str">
        <f>IF(E770&gt;0,+VLOOKUP($E770,'CODE GENERATOR'!$D:$T,11,FALSE),"")</f>
        <v>R.TOPMN_CPL0073</v>
      </c>
      <c r="R770" s="104" t="str">
        <f>IF(E770&gt;0,+VLOOKUP($E770,'CODE GENERATOR'!$D:$T,12,FALSE),"")</f>
        <v>SUP0016LGYLGY</v>
      </c>
      <c r="S770" s="104" t="str">
        <f>IF(E770&gt;0,+VLOOKUP($E770,'CODE GENERATOR'!$D:$T,13,FALSE),"")</f>
        <v>R.TOPMN_CPL0073_SUP0016LGYLGY</v>
      </c>
      <c r="T770" s="104" t="str">
        <f t="shared" ref="T770:T833" si="51">+S770&amp;"_"&amp;F770</f>
        <v>R.TOPMN_CPL0073_SUP0016LGYLGY_XL</v>
      </c>
      <c r="U770" s="105">
        <v>8683711008224</v>
      </c>
      <c r="V770" s="107" t="str" cm="1">
        <f t="array" ref="V770">_xlfn.TEXTJOIN(";", TRUE, _xlfn.UNIQUE(_xlfn._xlws.FILTER(P$3:P$10029, C$3:C$10029=C770)))</f>
        <v>LIGHT GRAY</v>
      </c>
      <c r="W770" s="107" t="str" cm="1">
        <f t="array" ref="W770">_xlfn.TEXTJOIN(";", TRUE, _xlfn.UNIQUE(_xlfn._xlws.FILTER(F$3:F$10029, C$3:C$10029=C770)))</f>
        <v>XS;S;M;L;XL;XXL</v>
      </c>
      <c r="X770" s="101" t="str">
        <f>IF(E770&gt;0,+VLOOKUP($E770,'CODE GENERATOR'!$D:$AC,19,FALSE),0)</f>
        <v>2507_W_0471</v>
      </c>
      <c r="Y770" s="101" t="str">
        <f>IF(E770&gt;0,+VLOOKUP($E770,'CODE GENERATOR'!$D:$AC,20,FALSE),0)</f>
        <v>2507_W_0489</v>
      </c>
      <c r="Z770" s="101" t="str">
        <f>IF(E770&gt;0,+VLOOKUP($E770,'CODE GENERATOR'!$D:$AC,21,FALSE),0)</f>
        <v>2507_W_0520</v>
      </c>
      <c r="AA770" s="101" t="str">
        <f>IF(E770&gt;0,+VLOOKUP($E770,'CODE GENERATOR'!$D:$AC,22,FALSE),0)</f>
        <v>2507_W_0507</v>
      </c>
      <c r="AB770" s="101" t="str">
        <f>IF(E770&gt;0,+VLOOKUP($E770,'CODE GENERATOR'!$D:$AC,23,FALSE),0)</f>
        <v>2507_D_cavalier_detay_0085</v>
      </c>
      <c r="AC770" s="101" t="str">
        <f>IF(E770&gt;0,+VLOOKUP($E770,'CODE GENERATOR'!$D:$AC,24,FALSE),0)</f>
        <v/>
      </c>
      <c r="AD770" s="101" t="str">
        <f>IF(E770&gt;0,+VLOOKUP($E770,'CODE GENERATOR'!$D:$AC,25,FALSE),0)</f>
        <v>2507_VW_Web_58</v>
      </c>
      <c r="AE770" s="101" t="str">
        <f>IF(E770&gt;0,+VLOOKUP($E770,'CODE GENERATOR'!$D:$AC,26,FALSE),0)</f>
        <v/>
      </c>
      <c r="AF770" s="149" t="str">
        <f>IF($C770&gt;0,$C770&amp;" "&amp;$P770&amp;" "&amp;+VLOOKUP($C770,'STYLE NAMES'!$B:$AC,10,FALSE),"""")</f>
        <v>ZANNONE LIGHT GRAY MEN'S COMPETITION POLO SHORT SLEEVE</v>
      </c>
      <c r="AG770" s="101" t="str">
        <f>"Enjoy our "&amp;(AF770)&amp;"; "&amp;IF(C770&gt;0,+VLOOKUP($C770,'STYLE NAMES'!$B:$AC,11,FALSE),"")</f>
        <v>Enjoy our ZANNONE LIGHT GRAY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770" s="101" t="str">
        <f>IF(C770&gt;0,+VLOOKUP($C770,'STYLE NAMES'!$B:$AC,12,FALSE),"")</f>
        <v>* Specially engineered design for high performance
* 4-way super stretch piquet jersey
* Soft and comfortable
* Breathable
* Quick dry
Composition:
95% Poliamide 5% Elasthane</v>
      </c>
      <c r="AI770" s="101" t="str">
        <f>IF(C770&gt;0,+VLOOKUP($C770,'STYLE NAMES'!$B:$AC,13,FALSE),"")</f>
        <v>Machine Wash at 30°C
Mild process
Iron at low temperature
Iron from REVERSE
Do NOT iron on logos or prints
Do not bleach
Do NOT Tumble Dry</v>
      </c>
      <c r="AJ770" s="149" t="str">
        <f>IF($C770&gt;0,$C770&amp;" "&amp;$P770&amp;" "&amp;+VLOOKUP($C770,'STYLE NAMES'!$B:$AC,14,FALSE),"""")</f>
        <v>ZANNONE LIGHT GRAY ERKEK KISA KOL YARIŞMA POLO</v>
      </c>
      <c r="AK770" s="149" t="str">
        <f>"Cavalier SanMarco tarafından tasarlanan "&amp;(AJ770)&amp;"; "&amp;IF(C770&gt;0,+VLOOKUP($C770,'STYLE NAMES'!$B:$AC,15,FALSE),"")</f>
        <v>Cavalier SanMarco tarafından tasarlanan ZANNONE LIGHT GRAY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770" s="149" t="str">
        <f>IF(C770&gt;0,+VLOOKUP($C770,'STYLE NAMES'!$B:$AC,16,FALSE),"")</f>
        <v>* Yüksek performans için özel tasarım
* 4 yönlü süper streç pike kumaş
* Yumuşak ve rahat
* Nefes alabilir
* Hızlı kuruma
Kompozisyon:
%95 Polyamid  %5 Elastan</v>
      </c>
      <c r="AM770" s="149" t="str">
        <f>IF(C770&gt;0,+VLOOKUP($C770,'STYLE NAMES'!$B:$AC,17,FALSE),"")</f>
        <v>Makinede 30°C' de Yıkayın
Hassas Yıkama
Ilık ütü yapın
Tersten ütüleyin
Logo ve baskıları ÜTÜLEMEYİN
Çamaşır suyu kullanmayın
Kurutma Makinesinde Kurutmayın</v>
      </c>
      <c r="AN770" s="149" t="str">
        <f>IF($C770&gt;0,$C770&amp;" "&amp;$P770&amp;" "&amp;+VLOOKUP($C770,'STYLE NAMES'!$B:$AC,18,FALSE),"""")</f>
        <v>ZANNONE LIGHT GRAY POLO DA CONCORSO UOMO MANICA CORTA</v>
      </c>
      <c r="AO770" s="101" t="str">
        <f>"Disegnato da Cavalier SanMarco "&amp;(AN770)&amp;"; "&amp;IF(C770&gt;0,+VLOOKUP($C770,'STYLE NAMES'!$B:$AC,19,FALSE),"")</f>
        <v>Disegnato da Cavalier SanMarco ZANNONE LIGHT GRAY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770" s="101" t="str">
        <f>IF(C770&gt;0,+VLOOKUP($C770,'STYLE NAMES'!$B:$AC,20,FALSE),"")</f>
        <v>Design ingegnerizzato per alte prestazioni 
Jersey piqué elasticizzato  4-way-stretch 
Morbido e confortevole 
Traspirante Asciugatura rapida 
Composizione: 
95% Poliammide  5% Elastan</v>
      </c>
      <c r="AQ770" s="101" t="str">
        <f>IF(C770&gt;0,+VLOOKUP($C770,'STYLE NAMES'!$B:$AC,21,FALSE),"")</f>
        <v>Lavare in lavatrice a 30°C Ciclo delicato 
Stirare a bassa temperatura
Stirare al rovescio 
Non stirare su loghi o stampe 
Non candeggiare 
Non asciugare in asciugatrice</v>
      </c>
      <c r="AR770" s="101">
        <f>IF(D770&gt;0,+VLOOKUP($C770,'STYLE NAMES'!$B:$AC,22,FALSE),"")</f>
        <v>0</v>
      </c>
      <c r="AS770" s="101">
        <f>IF(E770&gt;0,+VLOOKUP($C770,'STYLE NAMES'!$B:$AC,23,FALSE),"")</f>
        <v>0</v>
      </c>
      <c r="AT770" s="101">
        <f>IF(F770&gt;0,+VLOOKUP($C770,'STYLE NAMES'!$B:$AC,24,FALSE),"")</f>
        <v>0</v>
      </c>
      <c r="AU770" s="101">
        <f>IF(G770&gt;0,+VLOOKUP($C770,'STYLE NAMES'!$B:$AC,25,FALSE),"")</f>
        <v>0</v>
      </c>
      <c r="AV770" s="101" t="str">
        <f>+VLOOKUP($S770,'CODE GENERATOR'!$P:$AM,15,FALSE)</f>
        <v>R.BOTMN_BRC0066_TJR0026BLKBLK</v>
      </c>
      <c r="AW770" s="101" t="str">
        <f>+VLOOKUP($S770,'CODE GENERATOR'!$P:$AM,16,FALSE)</f>
        <v>A.RACUX_BLT0015_BRD0012LGYLGY</v>
      </c>
      <c r="AX770" s="101" t="str">
        <f>+VLOOKUP($S770,'CODE GENERATOR'!$P:$AM,17,FALSE)</f>
        <v>A.RACAU_SOC0018_NYL00003XBST6</v>
      </c>
      <c r="AY770" s="101">
        <f>+VLOOKUP($S770,'CODE GENERATOR'!$P:$AM,18,FALSE)</f>
        <v>0</v>
      </c>
      <c r="AZ770" s="101">
        <f>+VLOOKUP($S770,'CODE GENERATOR'!$P:$AM,19,FALSE)</f>
        <v>0</v>
      </c>
      <c r="BA770" s="101">
        <f>+VLOOKUP($S770,'CODE GENERATOR'!$P:$AM,20,FALSE)</f>
        <v>0</v>
      </c>
      <c r="BB770" s="101">
        <f>+VLOOKUP($S770,'CODE GENERATOR'!$P:$AM,21,FALSE)</f>
        <v>0</v>
      </c>
      <c r="BC770" s="101">
        <f>+VLOOKUP($S770,'CODE GENERATOR'!$P:$AM,22,FALSE)</f>
        <v>0</v>
      </c>
      <c r="BD770" s="101">
        <f>+VLOOKUP($S770,'CODE GENERATOR'!$P:$AM,23,FALSE)</f>
        <v>0</v>
      </c>
      <c r="BE770" s="101">
        <f>+VLOOKUP($S770,'CODE GENERATOR'!$P:$AM,24,FALSE)</f>
        <v>0</v>
      </c>
      <c r="BF770" s="101">
        <f>IF(C770&gt;0,+VLOOKUP(G770,'CATEGORY ID'!$A$1:$L$118,3,FALSE),"")</f>
        <v>30</v>
      </c>
      <c r="BG770" s="101">
        <f>IF(C770&gt;0,+VLOOKUP(H770,'CATEGORY ID'!$D$1:$L$118,3,FALSE),"")</f>
        <v>2</v>
      </c>
      <c r="BH770" s="101">
        <f>IF(C770&gt;0,+VLOOKUP((+H770&amp;I770),'CATEGORY ID'!$H$1:$I$121,2,FALSE),"")</f>
        <v>108</v>
      </c>
      <c r="BJ770" s="101">
        <f>IF(C770&gt;0,IF(COUNTIF('CATEGORY ID'!$K$1:$K$121,+H770&amp;K770) &gt; 0, +VLOOKUP(+H770&amp;K770,'CATEGORY ID'!$K$1:$L$121,2,FALSE),""),"")</f>
        <v>224</v>
      </c>
      <c r="BK770" s="101" t="str">
        <f>IF(C770&gt;0,IF(COUNTIF('CATEGORY ID'!$K$124:$K$165, +VLOOKUP(C770,'STYLE NAMES'!$B:$AE,30,FALSE)) &gt; 0, +VLOOKUP(VLOOKUP(C770,'STYLE NAMES'!$B:$AE,30,FALSE),'CATEGORY ID'!K:M,2,FALSE),""),"")</f>
        <v/>
      </c>
      <c r="BO770" s="101">
        <v>21</v>
      </c>
      <c r="BR770" s="101" t="str" cm="1">
        <f t="array" ref="BR770">IF(C770&gt;0,_xlfn.TEXTJOIN(";", TRUE,_xlfn.UNIQUE(_xlfn._xlws.FILTER(BF770:BQ770,(BF770:BQ770&gt;0)),TRUE,FALSE)),"")&amp;";"&amp;BS770</f>
        <v>30;2;108;224;21;209;230</v>
      </c>
      <c r="BS770" s="101" t="s">
        <v>3455</v>
      </c>
      <c r="BU770" s="106">
        <f>IF(C770&gt;0,+VLOOKUP($C770,'STYLE NAMES'!$B:$AC,26,FALSE),"")</f>
        <v>89.9</v>
      </c>
      <c r="BV770" s="106">
        <f>IF(C770&gt;0,+VLOOKUP($C770,'STYLE NAMES'!$B:$AC,27,FALSE),"")</f>
        <v>4940</v>
      </c>
      <c r="BW770" s="106">
        <f>IF(C770&gt;0,+VLOOKUP($C770,'STYLE NAMES'!$B:$AC,28,FALSE),"")</f>
        <v>103.38500000000001</v>
      </c>
      <c r="BY770"/>
      <c r="BZ770" s="101">
        <v>0</v>
      </c>
      <c r="CA770" s="137">
        <f t="shared" si="50"/>
        <v>1</v>
      </c>
      <c r="CB770" s="137" t="str">
        <f>+VLOOKUP(C770,'[2]STYLES &amp; MODELS MATRIX'!$A:$G,7,FALSE)</f>
        <v>HDJ</v>
      </c>
      <c r="CC770" s="137" t="str">
        <f>+VLOOKUP(C770,'[1]STYLES &amp; SIZE CHARTS'!$A:$H,8,FALSE)</f>
        <v>MT-SSCP1</v>
      </c>
      <c r="CD770" s="137"/>
      <c r="CE770" s="205"/>
      <c r="CF770" s="141"/>
    </row>
    <row r="771" spans="1:84" s="101" customFormat="1" ht="12" customHeight="1" x14ac:dyDescent="0.2">
      <c r="A771" s="102">
        <f t="shared" ref="A771:A834" si="52">+U771</f>
        <v>8683711008231</v>
      </c>
      <c r="B771" s="101" t="s">
        <v>988</v>
      </c>
      <c r="C771" s="101" t="s">
        <v>741</v>
      </c>
      <c r="D771" s="101" t="s">
        <v>2990</v>
      </c>
      <c r="E771" s="203" t="s">
        <v>2464</v>
      </c>
      <c r="F771" s="101" t="s">
        <v>2347</v>
      </c>
      <c r="G771" s="101" t="str">
        <f>IF(C771&gt;0,+VLOOKUP($C771,'STYLE NAMES'!$B:$AC,4,FALSE),"")</f>
        <v>RIDER</v>
      </c>
      <c r="H771" s="101" t="str">
        <f>IF(C771&gt;0,+VLOOKUP($C771,'STYLE NAMES'!$B:$AC,5,FALSE),"")</f>
        <v>MEN</v>
      </c>
      <c r="I771" s="101" t="str">
        <f>IF(C771&gt;0,+VLOOKUP($C771,'STYLE NAMES'!$B:$AC,6,FALSE),"")</f>
        <v>TOPS</v>
      </c>
      <c r="J771" s="101" t="str">
        <f>IF(C771&gt;0,+VLOOKUP($C771,'STYLE NAMES'!$B:$AC,7,FALSE),"")</f>
        <v>MEN</v>
      </c>
      <c r="K771" s="101" t="str">
        <f>IF(C771&gt;0,+VLOOKUP($C771,'STYLE NAMES'!$B:$AC,8,FALSE),"")</f>
        <v>COMPETITION POLOS</v>
      </c>
      <c r="L771" s="101" t="str">
        <f>IF(E771&gt;0,+VLOOKUP($E771,'CODE GENERATOR'!$D:$T,3,FALSE),"")</f>
        <v>S</v>
      </c>
      <c r="M771" s="101" t="str">
        <f>IF(E771&gt;0,+VLOOKUP($E771,'CODE GENERATOR'!$D:$T,4,FALSE),"")</f>
        <v>SUPREME</v>
      </c>
      <c r="N771" s="101" t="str">
        <f>IF(E771&gt;0,+VLOOKUP($E771,'CODE GENERATOR'!$D:$T,6,FALSE),"")</f>
        <v>LIGHT GRAY</v>
      </c>
      <c r="O771" s="101" t="str">
        <f>IF(E771&gt;0,+VLOOKUP($E771,'CODE GENERATOR'!$D:$T,7,FALSE),"")</f>
        <v>LIGHT GRAY</v>
      </c>
      <c r="P771" s="101" t="str">
        <f t="shared" ref="P771:P834" si="53">IF(E771&gt;0,+IF(N771=O771,N771,N771&amp;"/"&amp;O771),"")</f>
        <v>LIGHT GRAY</v>
      </c>
      <c r="Q771" s="104" t="str">
        <f>IF(E771&gt;0,+VLOOKUP($E771,'CODE GENERATOR'!$D:$T,11,FALSE),"")</f>
        <v>R.TOPMN_CPL0073</v>
      </c>
      <c r="R771" s="104" t="str">
        <f>IF(E771&gt;0,+VLOOKUP($E771,'CODE GENERATOR'!$D:$T,12,FALSE),"")</f>
        <v>SUP0016LGYLGY</v>
      </c>
      <c r="S771" s="104" t="str">
        <f>IF(E771&gt;0,+VLOOKUP($E771,'CODE GENERATOR'!$D:$T,13,FALSE),"")</f>
        <v>R.TOPMN_CPL0073_SUP0016LGYLGY</v>
      </c>
      <c r="T771" s="104" t="str">
        <f t="shared" si="51"/>
        <v>R.TOPMN_CPL0073_SUP0016LGYLGY_XXL</v>
      </c>
      <c r="U771" s="105">
        <v>8683711008231</v>
      </c>
      <c r="V771" s="107" t="str" cm="1">
        <f t="array" ref="V771">_xlfn.TEXTJOIN(";", TRUE, _xlfn.UNIQUE(_xlfn._xlws.FILTER(P$3:P$10029, C$3:C$10029=C771)))</f>
        <v>LIGHT GRAY</v>
      </c>
      <c r="W771" s="107" t="str" cm="1">
        <f t="array" ref="W771">_xlfn.TEXTJOIN(";", TRUE, _xlfn.UNIQUE(_xlfn._xlws.FILTER(F$3:F$10029, C$3:C$10029=C771)))</f>
        <v>XS;S;M;L;XL;XXL</v>
      </c>
      <c r="X771" s="101" t="str">
        <f>IF(E771&gt;0,+VLOOKUP($E771,'CODE GENERATOR'!$D:$AC,19,FALSE),0)</f>
        <v>2507_W_0471</v>
      </c>
      <c r="Y771" s="101" t="str">
        <f>IF(E771&gt;0,+VLOOKUP($E771,'CODE GENERATOR'!$D:$AC,20,FALSE),0)</f>
        <v>2507_W_0489</v>
      </c>
      <c r="Z771" s="101" t="str">
        <f>IF(E771&gt;0,+VLOOKUP($E771,'CODE GENERATOR'!$D:$AC,21,FALSE),0)</f>
        <v>2507_W_0520</v>
      </c>
      <c r="AA771" s="101" t="str">
        <f>IF(E771&gt;0,+VLOOKUP($E771,'CODE GENERATOR'!$D:$AC,22,FALSE),0)</f>
        <v>2507_W_0507</v>
      </c>
      <c r="AB771" s="101" t="str">
        <f>IF(E771&gt;0,+VLOOKUP($E771,'CODE GENERATOR'!$D:$AC,23,FALSE),0)</f>
        <v>2507_D_cavalier_detay_0085</v>
      </c>
      <c r="AC771" s="101" t="str">
        <f>IF(E771&gt;0,+VLOOKUP($E771,'CODE GENERATOR'!$D:$AC,24,FALSE),0)</f>
        <v/>
      </c>
      <c r="AD771" s="101" t="str">
        <f>IF(E771&gt;0,+VLOOKUP($E771,'CODE GENERATOR'!$D:$AC,25,FALSE),0)</f>
        <v>2507_VW_Web_58</v>
      </c>
      <c r="AE771" s="101" t="str">
        <f>IF(E771&gt;0,+VLOOKUP($E771,'CODE GENERATOR'!$D:$AC,26,FALSE),0)</f>
        <v/>
      </c>
      <c r="AF771" s="149" t="str">
        <f>IF($C771&gt;0,$C771&amp;" "&amp;$P771&amp;" "&amp;+VLOOKUP($C771,'STYLE NAMES'!$B:$AC,10,FALSE),"""")</f>
        <v>ZANNONE LIGHT GRAY MEN'S COMPETITION POLO SHORT SLEEVE</v>
      </c>
      <c r="AG771" s="101" t="str">
        <f>"Enjoy our "&amp;(AF771)&amp;"; "&amp;IF(C771&gt;0,+VLOOKUP($C771,'STYLE NAMES'!$B:$AC,11,FALSE),"")</f>
        <v>Enjoy our ZANNONE LIGHT GRAY 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771" s="101" t="str">
        <f>IF(C771&gt;0,+VLOOKUP($C771,'STYLE NAMES'!$B:$AC,12,FALSE),"")</f>
        <v>* Specially engineered design for high performance
* 4-way super stretch piquet jersey
* Soft and comfortable
* Breathable
* Quick dry
Composition:
95% Poliamide 5% Elasthane</v>
      </c>
      <c r="AI771" s="101" t="str">
        <f>IF(C771&gt;0,+VLOOKUP($C771,'STYLE NAMES'!$B:$AC,13,FALSE),"")</f>
        <v>Machine Wash at 30°C
Mild process
Iron at low temperature
Iron from REVERSE
Do NOT iron on logos or prints
Do not bleach
Do NOT Tumble Dry</v>
      </c>
      <c r="AJ771" s="149" t="str">
        <f>IF($C771&gt;0,$C771&amp;" "&amp;$P771&amp;" "&amp;+VLOOKUP($C771,'STYLE NAMES'!$B:$AC,14,FALSE),"""")</f>
        <v>ZANNONE LIGHT GRAY ERKEK KISA KOL YARIŞMA POLO</v>
      </c>
      <c r="AK771" s="149" t="str">
        <f>"Cavalier SanMarco tarafından tasarlanan "&amp;(AJ771)&amp;"; "&amp;IF(C771&gt;0,+VLOOKUP($C771,'STYLE NAMES'!$B:$AC,15,FALSE),"")</f>
        <v>Cavalier SanMarco tarafından tasarlanan ZANNONE LIGHT GRAY ERKEK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771" s="149" t="str">
        <f>IF(C771&gt;0,+VLOOKUP($C771,'STYLE NAMES'!$B:$AC,16,FALSE),"")</f>
        <v>* Yüksek performans için özel tasarım
* 4 yönlü süper streç pike kumaş
* Yumuşak ve rahat
* Nefes alabilir
* Hızlı kuruma
Kompozisyon:
%95 Polyamid  %5 Elastan</v>
      </c>
      <c r="AM771" s="149" t="str">
        <f>IF(C771&gt;0,+VLOOKUP($C771,'STYLE NAMES'!$B:$AC,17,FALSE),"")</f>
        <v>Makinede 30°C' de Yıkayın
Hassas Yıkama
Ilık ütü yapın
Tersten ütüleyin
Logo ve baskıları ÜTÜLEMEYİN
Çamaşır suyu kullanmayın
Kurutma Makinesinde Kurutmayın</v>
      </c>
      <c r="AN771" s="149" t="str">
        <f>IF($C771&gt;0,$C771&amp;" "&amp;$P771&amp;" "&amp;+VLOOKUP($C771,'STYLE NAMES'!$B:$AC,18,FALSE),"""")</f>
        <v>ZANNONE LIGHT GRAY POLO DA CONCORSO UOMO MANICA CORTA</v>
      </c>
      <c r="AO771" s="101" t="str">
        <f>"Disegnato da Cavalier SanMarco "&amp;(AN771)&amp;"; "&amp;IF(C771&gt;0,+VLOOKUP($C771,'STYLE NAMES'!$B:$AC,19,FALSE),"")</f>
        <v>Disegnato da Cavalier SanMarco ZANNONE LIGHT GRAY POLO DA CONCORSO UOMO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771" s="101" t="str">
        <f>IF(C771&gt;0,+VLOOKUP($C771,'STYLE NAMES'!$B:$AC,20,FALSE),"")</f>
        <v>Design ingegnerizzato per alte prestazioni 
Jersey piqué elasticizzato  4-way-stretch 
Morbido e confortevole 
Traspirante Asciugatura rapida 
Composizione: 
95% Poliammide  5% Elastan</v>
      </c>
      <c r="AQ771" s="101" t="str">
        <f>IF(C771&gt;0,+VLOOKUP($C771,'STYLE NAMES'!$B:$AC,21,FALSE),"")</f>
        <v>Lavare in lavatrice a 30°C Ciclo delicato 
Stirare a bassa temperatura
Stirare al rovescio 
Non stirare su loghi o stampe 
Non candeggiare 
Non asciugare in asciugatrice</v>
      </c>
      <c r="AR771" s="101">
        <f>IF(D771&gt;0,+VLOOKUP($C771,'STYLE NAMES'!$B:$AC,22,FALSE),"")</f>
        <v>0</v>
      </c>
      <c r="AS771" s="101">
        <f>IF(E771&gt;0,+VLOOKUP($C771,'STYLE NAMES'!$B:$AC,23,FALSE),"")</f>
        <v>0</v>
      </c>
      <c r="AT771" s="101">
        <f>IF(F771&gt;0,+VLOOKUP($C771,'STYLE NAMES'!$B:$AC,24,FALSE),"")</f>
        <v>0</v>
      </c>
      <c r="AU771" s="101">
        <f>IF(G771&gt;0,+VLOOKUP($C771,'STYLE NAMES'!$B:$AC,25,FALSE),"")</f>
        <v>0</v>
      </c>
      <c r="AV771" s="101" t="str">
        <f>+VLOOKUP($S771,'CODE GENERATOR'!$P:$AM,15,FALSE)</f>
        <v>R.BOTMN_BRC0066_TJR0026BLKBLK</v>
      </c>
      <c r="AW771" s="101" t="str">
        <f>+VLOOKUP($S771,'CODE GENERATOR'!$P:$AM,16,FALSE)</f>
        <v>A.RACUX_BLT0015_BRD0012LGYLGY</v>
      </c>
      <c r="AX771" s="101" t="str">
        <f>+VLOOKUP($S771,'CODE GENERATOR'!$P:$AM,17,FALSE)</f>
        <v>A.RACAU_SOC0018_NYL00003XBST6</v>
      </c>
      <c r="AY771" s="101">
        <f>+VLOOKUP($S771,'CODE GENERATOR'!$P:$AM,18,FALSE)</f>
        <v>0</v>
      </c>
      <c r="AZ771" s="101">
        <f>+VLOOKUP($S771,'CODE GENERATOR'!$P:$AM,19,FALSE)</f>
        <v>0</v>
      </c>
      <c r="BA771" s="101">
        <f>+VLOOKUP($S771,'CODE GENERATOR'!$P:$AM,20,FALSE)</f>
        <v>0</v>
      </c>
      <c r="BB771" s="101">
        <f>+VLOOKUP($S771,'CODE GENERATOR'!$P:$AM,21,FALSE)</f>
        <v>0</v>
      </c>
      <c r="BC771" s="101">
        <f>+VLOOKUP($S771,'CODE GENERATOR'!$P:$AM,22,FALSE)</f>
        <v>0</v>
      </c>
      <c r="BD771" s="101">
        <f>+VLOOKUP($S771,'CODE GENERATOR'!$P:$AM,23,FALSE)</f>
        <v>0</v>
      </c>
      <c r="BE771" s="101">
        <f>+VLOOKUP($S771,'CODE GENERATOR'!$P:$AM,24,FALSE)</f>
        <v>0</v>
      </c>
      <c r="BF771" s="101">
        <f>IF(C771&gt;0,+VLOOKUP(G771,'CATEGORY ID'!$A$1:$L$118,3,FALSE),"")</f>
        <v>30</v>
      </c>
      <c r="BG771" s="101">
        <f>IF(C771&gt;0,+VLOOKUP(H771,'CATEGORY ID'!$D$1:$L$118,3,FALSE),"")</f>
        <v>2</v>
      </c>
      <c r="BH771" s="101">
        <f>IF(C771&gt;0,+VLOOKUP((+H771&amp;I771),'CATEGORY ID'!$H$1:$I$121,2,FALSE),"")</f>
        <v>108</v>
      </c>
      <c r="BJ771" s="101">
        <f>IF(C771&gt;0,IF(COUNTIF('CATEGORY ID'!$K$1:$K$121,+H771&amp;K771) &gt; 0, +VLOOKUP(+H771&amp;K771,'CATEGORY ID'!$K$1:$L$121,2,FALSE),""),"")</f>
        <v>224</v>
      </c>
      <c r="BK771" s="101" t="str">
        <f>IF(C771&gt;0,IF(COUNTIF('CATEGORY ID'!$K$124:$K$165, +VLOOKUP(C771,'STYLE NAMES'!$B:$AE,30,FALSE)) &gt; 0, +VLOOKUP(VLOOKUP(C771,'STYLE NAMES'!$B:$AE,30,FALSE),'CATEGORY ID'!K:M,2,FALSE),""),"")</f>
        <v/>
      </c>
      <c r="BO771" s="101">
        <v>21</v>
      </c>
      <c r="BR771" s="101" t="str" cm="1">
        <f t="array" ref="BR771">IF(C771&gt;0,_xlfn.TEXTJOIN(";", TRUE,_xlfn.UNIQUE(_xlfn._xlws.FILTER(BF771:BQ771,(BF771:BQ771&gt;0)),TRUE,FALSE)),"")&amp;";"&amp;BS771</f>
        <v>30;2;108;224;21;209;230</v>
      </c>
      <c r="BS771" s="101" t="s">
        <v>3455</v>
      </c>
      <c r="BU771" s="106">
        <f>IF(C771&gt;0,+VLOOKUP($C771,'STYLE NAMES'!$B:$AC,26,FALSE),"")</f>
        <v>89.9</v>
      </c>
      <c r="BV771" s="106">
        <f>IF(C771&gt;0,+VLOOKUP($C771,'STYLE NAMES'!$B:$AC,27,FALSE),"")</f>
        <v>4940</v>
      </c>
      <c r="BW771" s="106">
        <f>IF(C771&gt;0,+VLOOKUP($C771,'STYLE NAMES'!$B:$AC,28,FALSE),"")</f>
        <v>103.38500000000001</v>
      </c>
      <c r="BY771"/>
      <c r="BZ771" s="101">
        <v>0</v>
      </c>
      <c r="CA771" s="137">
        <f t="shared" ref="CA771:CA834" si="54">+IF(X771=0,0,1)</f>
        <v>1</v>
      </c>
      <c r="CB771" s="137" t="str">
        <f>+VLOOKUP(C771,'[2]STYLES &amp; MODELS MATRIX'!$A:$G,7,FALSE)</f>
        <v>HDJ</v>
      </c>
      <c r="CC771" s="137" t="str">
        <f>+VLOOKUP(C771,'[1]STYLES &amp; SIZE CHARTS'!$A:$H,8,FALSE)</f>
        <v>MT-SSCP1</v>
      </c>
      <c r="CD771" s="137"/>
      <c r="CE771" s="205"/>
      <c r="CF771" s="141"/>
    </row>
    <row r="772" spans="1:84" s="101" customFormat="1" ht="12" customHeight="1" x14ac:dyDescent="0.2">
      <c r="A772" s="102">
        <f t="shared" si="52"/>
        <v>8683711008248</v>
      </c>
      <c r="B772" s="101" t="s">
        <v>989</v>
      </c>
      <c r="C772" s="101" t="s">
        <v>621</v>
      </c>
      <c r="D772" s="101" t="s">
        <v>2999</v>
      </c>
      <c r="E772" s="203" t="s">
        <v>2465</v>
      </c>
      <c r="F772" s="101" t="s">
        <v>2346</v>
      </c>
      <c r="G772" s="101" t="str">
        <f>IF(C772&gt;0,+VLOOKUP($C772,'STYLE NAMES'!$B:$AC,4,FALSE),"")</f>
        <v>RIDER</v>
      </c>
      <c r="H772" s="101" t="str">
        <f>IF(C772&gt;0,+VLOOKUP($C772,'STYLE NAMES'!$B:$AC,5,FALSE),"")</f>
        <v>MEN</v>
      </c>
      <c r="I772" s="101" t="str">
        <f>IF(C772&gt;0,+VLOOKUP($C772,'STYLE NAMES'!$B:$AC,6,FALSE),"")</f>
        <v>TOPS</v>
      </c>
      <c r="J772" s="101" t="str">
        <f>IF(C772&gt;0,+VLOOKUP($C772,'STYLE NAMES'!$B:$AC,7,FALSE),"")</f>
        <v>MEN</v>
      </c>
      <c r="K772" s="101" t="str">
        <f>IF(C772&gt;0,+VLOOKUP($C772,'STYLE NAMES'!$B:$AC,8,FALSE),"")</f>
        <v>TECH POLOS</v>
      </c>
      <c r="L772" s="101" t="str">
        <f>IF(E772&gt;0,+VLOOKUP($E772,'CODE GENERATOR'!$D:$T,3,FALSE),"")</f>
        <v>S</v>
      </c>
      <c r="M772" s="101" t="str">
        <f>IF(E772&gt;0,+VLOOKUP($E772,'CODE GENERATOR'!$D:$T,4,FALSE),"")</f>
        <v>PIQUET</v>
      </c>
      <c r="N772" s="101" t="str">
        <f>IF(E772&gt;0,+VLOOKUP($E772,'CODE GENERATOR'!$D:$T,6,FALSE),"")</f>
        <v>WHITE</v>
      </c>
      <c r="O772" s="101" t="str">
        <f>IF(E772&gt;0,+VLOOKUP($E772,'CODE GENERATOR'!$D:$T,7,FALSE),"")</f>
        <v>WHITE</v>
      </c>
      <c r="P772" s="101" t="str">
        <f t="shared" si="53"/>
        <v>WHITE</v>
      </c>
      <c r="Q772" s="104" t="str">
        <f>IF(E772&gt;0,+VLOOKUP($E772,'CODE GENERATOR'!$D:$T,11,FALSE),"")</f>
        <v>R.TOPMN_TPL0074</v>
      </c>
      <c r="R772" s="104" t="str">
        <f>IF(E772&gt;0,+VLOOKUP($E772,'CODE GENERATOR'!$D:$T,12,FALSE),"")</f>
        <v>PIQ0015WHTWHT</v>
      </c>
      <c r="S772" s="104" t="str">
        <f>IF(E772&gt;0,+VLOOKUP($E772,'CODE GENERATOR'!$D:$T,13,FALSE),"")</f>
        <v>R.TOPMN_TPL0074_PIQ0015WHTWHT</v>
      </c>
      <c r="T772" s="104" t="str">
        <f t="shared" si="51"/>
        <v>R.TOPMN_TPL0074_PIQ0015WHTWHT_XS</v>
      </c>
      <c r="U772" s="105">
        <v>8683711008248</v>
      </c>
      <c r="V772" s="107" t="str" cm="1">
        <f t="array" ref="V772">_xlfn.TEXTJOIN(";", TRUE, _xlfn.UNIQUE(_xlfn._xlws.FILTER(P$3:P$10029, C$3:C$10029=C772)))</f>
        <v>WHITE;NAVY;LIGHT GRAY;DARK GRAY;DARK BLUE</v>
      </c>
      <c r="W772" s="107" t="str" cm="1">
        <f t="array" ref="W772">_xlfn.TEXTJOIN(";", TRUE, _xlfn.UNIQUE(_xlfn._xlws.FILTER(F$3:F$10029, C$3:C$10029=C772)))</f>
        <v>XS;S;M;L;XL;XXL</v>
      </c>
      <c r="X772" s="101">
        <f>IF(E772&gt;0,+VLOOKUP($E772,'CODE GENERATOR'!$D:$AC,19,FALSE),0)</f>
        <v>0</v>
      </c>
      <c r="Y772" s="101" t="str">
        <f>IF(E772&gt;0,+VLOOKUP($E772,'CODE GENERATOR'!$D:$AC,20,FALSE),0)</f>
        <v/>
      </c>
      <c r="Z772" s="101" t="str">
        <f>IF(E772&gt;0,+VLOOKUP($E772,'CODE GENERATOR'!$D:$AC,21,FALSE),0)</f>
        <v/>
      </c>
      <c r="AA772" s="101" t="str">
        <f>IF(E772&gt;0,+VLOOKUP($E772,'CODE GENERATOR'!$D:$AC,22,FALSE),0)</f>
        <v/>
      </c>
      <c r="AB772" s="101" t="str">
        <f>IF(E772&gt;0,+VLOOKUP($E772,'CODE GENERATOR'!$D:$AC,23,FALSE),0)</f>
        <v/>
      </c>
      <c r="AC772" s="101" t="str">
        <f>IF(E772&gt;0,+VLOOKUP($E772,'CODE GENERATOR'!$D:$AC,24,FALSE),0)</f>
        <v/>
      </c>
      <c r="AD772" s="101" t="str">
        <f>IF(E772&gt;0,+VLOOKUP($E772,'CODE GENERATOR'!$D:$AC,25,FALSE),0)</f>
        <v/>
      </c>
      <c r="AE772" s="101" t="str">
        <f>IF(E772&gt;0,+VLOOKUP($E772,'CODE GENERATOR'!$D:$AC,26,FALSE),0)</f>
        <v/>
      </c>
      <c r="AF772" s="149" t="str">
        <f>IF($C772&gt;0,$C772&amp;" "&amp;$P772&amp;" "&amp;+VLOOKUP($C772,'STYLE NAMES'!$B:$AC,10,FALSE),"""")</f>
        <v>SAN DIEGO WHITE MEN'S TECH TRAINING POLO SHORT SLEEVE</v>
      </c>
      <c r="AG772" s="101" t="str">
        <f>"Enjoy our "&amp;(AF772)&amp;"; "&amp;IF(C772&gt;0,+VLOOKUP($C772,'STYLE NAMES'!$B:$AC,11,FALSE),"")</f>
        <v>Enjoy our SAN DIEGO WHITE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72" s="101" t="str">
        <f>IF(C772&gt;0,+VLOOKUP($C772,'STYLE NAMES'!$B:$AC,12,FALSE),"")</f>
        <v>* Specially engineered design for high performance
* 4-way super stretch piquet jersey
* Soft and comfortable
* Breathable
* Quick dry
Composition:
95% Poliamide 5% Elasthane</v>
      </c>
      <c r="AI772" s="101" t="str">
        <f>IF(C772&gt;0,+VLOOKUP($C772,'STYLE NAMES'!$B:$AC,13,FALSE),"")</f>
        <v>Machine Wash at 30°C
Mild process
Iron at low temperature
Iron from REVERSE
Do NOT iron on logos or prints
Do not bleach
Do NOT Tumble Dry</v>
      </c>
      <c r="AJ772" s="149" t="str">
        <f>IF($C772&gt;0,$C772&amp;" "&amp;$P772&amp;" "&amp;+VLOOKUP($C772,'STYLE NAMES'!$B:$AC,14,FALSE),"""")</f>
        <v>SAN DIEGO WHITE ERKEK KISA KOL TEKNİK ANTRENMAN POLO</v>
      </c>
      <c r="AK772" s="149" t="str">
        <f>"Cavalier SanMarco tarafından tasarlanan "&amp;(AJ772)&amp;"; "&amp;IF(C772&gt;0,+VLOOKUP($C772,'STYLE NAMES'!$B:$AC,15,FALSE),"")</f>
        <v>Cavalier SanMarco tarafından tasarlanan SAN DIEGO WHITE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72" s="149" t="str">
        <f>IF(C772&gt;0,+VLOOKUP($C772,'STYLE NAMES'!$B:$AC,16,FALSE),"")</f>
        <v>* Yüksek performans için özel tasarım
* 4 yönlü süper streç pike kumaş
* Yumuşak ve rahat
* Nefes alabilir
* Hızlı kuruma
Kompozisyon:
%95 Polyamid  %5 Elastan</v>
      </c>
      <c r="AM772" s="149" t="str">
        <f>IF(C772&gt;0,+VLOOKUP($C772,'STYLE NAMES'!$B:$AC,17,FALSE),"")</f>
        <v>Makinede 30°C' de Yıkayın
Hassas Yıkama
Ilık ütü yapın
Tersten ütüleyin
Logo ve baskıları ÜTÜLEMEYİN
Çamaşır suyu kullanmayın
Kurutma Makinesinde Kurutmayın</v>
      </c>
      <c r="AN772" s="149" t="str">
        <f>IF($C772&gt;0,$C772&amp;" "&amp;$P772&amp;" "&amp;+VLOOKUP($C772,'STYLE NAMES'!$B:$AC,18,FALSE),"""")</f>
        <v>SAN DIEGO WHITE POLO DA ALLENAMENTO TECH DA UOMO MANICA CORTA</v>
      </c>
      <c r="AO772" s="101" t="str">
        <f>"Disegnato da Cavalier SanMarco "&amp;(AN772)&amp;"; "&amp;IF(C772&gt;0,+VLOOKUP($C772,'STYLE NAMES'!$B:$AC,19,FALSE),"")</f>
        <v>Disegnato da Cavalier SanMarco SAN DIEGO WHITE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72" s="101" t="str">
        <f>IF(C772&gt;0,+VLOOKUP($C772,'STYLE NAMES'!$B:$AC,20,FALSE),"")</f>
        <v>Design ingegnerizzato per alte prestazioni 
Jersey piqué elasticizzato  4-way-stretch 
Morbido e confortevole 
Traspirante Asciugatura rapida 
Composizione: 
95% Poliammide  5% Elastan</v>
      </c>
      <c r="AQ772" s="101" t="str">
        <f>IF(C772&gt;0,+VLOOKUP($C772,'STYLE NAMES'!$B:$AC,21,FALSE),"")</f>
        <v>Lavare in lavatrice a 30°C Ciclo delicato 
Stirare a bassa temperatura
Stirare al rovescio 
Non stirare su loghi o stampe 
Non candeggiare 
Non asciugare in asciugatrice</v>
      </c>
      <c r="AR772" s="101">
        <f>IF(D772&gt;0,+VLOOKUP($C772,'STYLE NAMES'!$B:$AC,22,FALSE),"")</f>
        <v>0</v>
      </c>
      <c r="AS772" s="101">
        <f>IF(E772&gt;0,+VLOOKUP($C772,'STYLE NAMES'!$B:$AC,23,FALSE),"")</f>
        <v>0</v>
      </c>
      <c r="AT772" s="101">
        <f>IF(F772&gt;0,+VLOOKUP($C772,'STYLE NAMES'!$B:$AC,24,FALSE),"")</f>
        <v>0</v>
      </c>
      <c r="AU772" s="101">
        <f>IF(G772&gt;0,+VLOOKUP($C772,'STYLE NAMES'!$B:$AC,25,FALSE),"")</f>
        <v>0</v>
      </c>
      <c r="AV772" s="101">
        <f>+VLOOKUP($S772,'CODE GENERATOR'!$P:$AM,15,FALSE)</f>
        <v>0</v>
      </c>
      <c r="AW772" s="101">
        <f>+VLOOKUP($S772,'CODE GENERATOR'!$P:$AM,16,FALSE)</f>
        <v>0</v>
      </c>
      <c r="AX772" s="101">
        <f>+VLOOKUP($S772,'CODE GENERATOR'!$P:$AM,17,FALSE)</f>
        <v>0</v>
      </c>
      <c r="AY772" s="101">
        <f>+VLOOKUP($S772,'CODE GENERATOR'!$P:$AM,18,FALSE)</f>
        <v>0</v>
      </c>
      <c r="AZ772" s="101">
        <f>+VLOOKUP($S772,'CODE GENERATOR'!$P:$AM,19,FALSE)</f>
        <v>0</v>
      </c>
      <c r="BA772" s="101">
        <f>+VLOOKUP($S772,'CODE GENERATOR'!$P:$AM,20,FALSE)</f>
        <v>0</v>
      </c>
      <c r="BB772" s="101">
        <f>+VLOOKUP($S772,'CODE GENERATOR'!$P:$AM,21,FALSE)</f>
        <v>0</v>
      </c>
      <c r="BC772" s="101">
        <f>+VLOOKUP($S772,'CODE GENERATOR'!$P:$AM,22,FALSE)</f>
        <v>0</v>
      </c>
      <c r="BD772" s="101">
        <f>+VLOOKUP($S772,'CODE GENERATOR'!$P:$AM,23,FALSE)</f>
        <v>0</v>
      </c>
      <c r="BE772" s="101">
        <f>+VLOOKUP($S772,'CODE GENERATOR'!$P:$AM,24,FALSE)</f>
        <v>0</v>
      </c>
      <c r="BF772" s="101">
        <f>IF(C772&gt;0,+VLOOKUP(G772,'CATEGORY ID'!$A$1:$L$118,3,FALSE),"")</f>
        <v>30</v>
      </c>
      <c r="BG772" s="101">
        <f>IF(C772&gt;0,+VLOOKUP(H772,'CATEGORY ID'!$D$1:$L$118,3,FALSE),"")</f>
        <v>2</v>
      </c>
      <c r="BH772" s="101">
        <f>IF(C772&gt;0,+VLOOKUP((+H772&amp;I772),'CATEGORY ID'!$H$1:$I$121,2,FALSE),"")</f>
        <v>108</v>
      </c>
      <c r="BJ772" s="101">
        <f>IF(C772&gt;0,IF(COUNTIF('CATEGORY ID'!$K$1:$K$121,+H772&amp;K772) &gt; 0, +VLOOKUP(+H772&amp;K772,'CATEGORY ID'!$K$1:$L$121,2,FALSE),""),"")</f>
        <v>218</v>
      </c>
      <c r="BK772" s="101" t="str">
        <f>IF(C772&gt;0,IF(COUNTIF('CATEGORY ID'!$K$124:$K$165, +VLOOKUP(C772,'STYLE NAMES'!$B:$AE,30,FALSE)) &gt; 0, +VLOOKUP(VLOOKUP(C772,'STYLE NAMES'!$B:$AE,30,FALSE),'CATEGORY ID'!K:M,2,FALSE),""),"")</f>
        <v/>
      </c>
      <c r="BR772" s="101" t="str" cm="1">
        <f t="array" ref="BR772">IF(C772&gt;0,_xlfn.TEXTJOIN(";", TRUE,_xlfn.UNIQUE(_xlfn._xlws.FILTER(BF772:BQ772,(BF772:BQ772&gt;0)),TRUE,FALSE)),"")&amp;";"&amp;BS772</f>
        <v>30;2;108;218;233</v>
      </c>
      <c r="BS772" s="101">
        <v>233</v>
      </c>
      <c r="BU772" s="106">
        <f>IF(C772&gt;0,+VLOOKUP($C772,'STYLE NAMES'!$B:$AC,26,FALSE),"")</f>
        <v>89.9</v>
      </c>
      <c r="BV772" s="106">
        <f>IF(C772&gt;0,+VLOOKUP($C772,'STYLE NAMES'!$B:$AC,27,FALSE),"")</f>
        <v>4940</v>
      </c>
      <c r="BW772" s="106">
        <f>IF(C772&gt;0,+VLOOKUP($C772,'STYLE NAMES'!$B:$AC,28,FALSE),"")</f>
        <v>103.38500000000001</v>
      </c>
      <c r="BY772"/>
      <c r="BZ772" s="101">
        <v>0</v>
      </c>
      <c r="CA772" s="137">
        <f t="shared" si="54"/>
        <v>0</v>
      </c>
      <c r="CB772" s="137">
        <f>+VLOOKUP(C772,'[2]STYLES &amp; MODELS MATRIX'!$A:$G,7,FALSE)</f>
        <v>0</v>
      </c>
      <c r="CC772" s="137" t="str">
        <f>+VLOOKUP(C772,'[1]STYLES &amp; SIZE CHARTS'!$A:$H,8,FALSE)</f>
        <v>MT-SSCP1</v>
      </c>
      <c r="CD772" s="137"/>
      <c r="CE772" s="205"/>
      <c r="CF772" s="141"/>
    </row>
    <row r="773" spans="1:84" s="101" customFormat="1" ht="12" customHeight="1" x14ac:dyDescent="0.2">
      <c r="A773" s="102">
        <f t="shared" si="52"/>
        <v>8683711008255</v>
      </c>
      <c r="B773" s="101" t="s">
        <v>989</v>
      </c>
      <c r="C773" s="101" t="s">
        <v>621</v>
      </c>
      <c r="D773" s="101" t="s">
        <v>2999</v>
      </c>
      <c r="E773" s="203" t="s">
        <v>2465</v>
      </c>
      <c r="F773" s="101" t="s">
        <v>785</v>
      </c>
      <c r="G773" s="101" t="str">
        <f>IF(C773&gt;0,+VLOOKUP($C773,'STYLE NAMES'!$B:$AC,4,FALSE),"")</f>
        <v>RIDER</v>
      </c>
      <c r="H773" s="101" t="str">
        <f>IF(C773&gt;0,+VLOOKUP($C773,'STYLE NAMES'!$B:$AC,5,FALSE),"")</f>
        <v>MEN</v>
      </c>
      <c r="I773" s="101" t="str">
        <f>IF(C773&gt;0,+VLOOKUP($C773,'STYLE NAMES'!$B:$AC,6,FALSE),"")</f>
        <v>TOPS</v>
      </c>
      <c r="J773" s="101" t="str">
        <f>IF(C773&gt;0,+VLOOKUP($C773,'STYLE NAMES'!$B:$AC,7,FALSE),"")</f>
        <v>MEN</v>
      </c>
      <c r="K773" s="101" t="str">
        <f>IF(C773&gt;0,+VLOOKUP($C773,'STYLE NAMES'!$B:$AC,8,FALSE),"")</f>
        <v>TECH POLOS</v>
      </c>
      <c r="L773" s="101" t="str">
        <f>IF(E773&gt;0,+VLOOKUP($E773,'CODE GENERATOR'!$D:$T,3,FALSE),"")</f>
        <v>S</v>
      </c>
      <c r="M773" s="101" t="str">
        <f>IF(E773&gt;0,+VLOOKUP($E773,'CODE GENERATOR'!$D:$T,4,FALSE),"")</f>
        <v>PIQUET</v>
      </c>
      <c r="N773" s="101" t="str">
        <f>IF(E773&gt;0,+VLOOKUP($E773,'CODE GENERATOR'!$D:$T,6,FALSE),"")</f>
        <v>WHITE</v>
      </c>
      <c r="O773" s="101" t="str">
        <f>IF(E773&gt;0,+VLOOKUP($E773,'CODE GENERATOR'!$D:$T,7,FALSE),"")</f>
        <v>WHITE</v>
      </c>
      <c r="P773" s="101" t="str">
        <f t="shared" si="53"/>
        <v>WHITE</v>
      </c>
      <c r="Q773" s="104" t="str">
        <f>IF(E773&gt;0,+VLOOKUP($E773,'CODE GENERATOR'!$D:$T,11,FALSE),"")</f>
        <v>R.TOPMN_TPL0074</v>
      </c>
      <c r="R773" s="104" t="str">
        <f>IF(E773&gt;0,+VLOOKUP($E773,'CODE GENERATOR'!$D:$T,12,FALSE),"")</f>
        <v>PIQ0015WHTWHT</v>
      </c>
      <c r="S773" s="104" t="str">
        <f>IF(E773&gt;0,+VLOOKUP($E773,'CODE GENERATOR'!$D:$T,13,FALSE),"")</f>
        <v>R.TOPMN_TPL0074_PIQ0015WHTWHT</v>
      </c>
      <c r="T773" s="104" t="str">
        <f t="shared" si="51"/>
        <v>R.TOPMN_TPL0074_PIQ0015WHTWHT_S</v>
      </c>
      <c r="U773" s="105">
        <v>8683711008255</v>
      </c>
      <c r="V773" s="107" t="str" cm="1">
        <f t="array" ref="V773">_xlfn.TEXTJOIN(";", TRUE, _xlfn.UNIQUE(_xlfn._xlws.FILTER(P$3:P$10029, C$3:C$10029=C773)))</f>
        <v>WHITE;NAVY;LIGHT GRAY;DARK GRAY;DARK BLUE</v>
      </c>
      <c r="W773" s="107" t="str" cm="1">
        <f t="array" ref="W773">_xlfn.TEXTJOIN(";", TRUE, _xlfn.UNIQUE(_xlfn._xlws.FILTER(F$3:F$10029, C$3:C$10029=C773)))</f>
        <v>XS;S;M;L;XL;XXL</v>
      </c>
      <c r="X773" s="101">
        <f>IF(E773&gt;0,+VLOOKUP($E773,'CODE GENERATOR'!$D:$AC,19,FALSE),0)</f>
        <v>0</v>
      </c>
      <c r="Y773" s="101" t="str">
        <f>IF(E773&gt;0,+VLOOKUP($E773,'CODE GENERATOR'!$D:$AC,20,FALSE),0)</f>
        <v/>
      </c>
      <c r="Z773" s="101" t="str">
        <f>IF(E773&gt;0,+VLOOKUP($E773,'CODE GENERATOR'!$D:$AC,21,FALSE),0)</f>
        <v/>
      </c>
      <c r="AA773" s="101" t="str">
        <f>IF(E773&gt;0,+VLOOKUP($E773,'CODE GENERATOR'!$D:$AC,22,FALSE),0)</f>
        <v/>
      </c>
      <c r="AB773" s="101" t="str">
        <f>IF(E773&gt;0,+VLOOKUP($E773,'CODE GENERATOR'!$D:$AC,23,FALSE),0)</f>
        <v/>
      </c>
      <c r="AC773" s="101" t="str">
        <f>IF(E773&gt;0,+VLOOKUP($E773,'CODE GENERATOR'!$D:$AC,24,FALSE),0)</f>
        <v/>
      </c>
      <c r="AD773" s="101" t="str">
        <f>IF(E773&gt;0,+VLOOKUP($E773,'CODE GENERATOR'!$D:$AC,25,FALSE),0)</f>
        <v/>
      </c>
      <c r="AE773" s="101" t="str">
        <f>IF(E773&gt;0,+VLOOKUP($E773,'CODE GENERATOR'!$D:$AC,26,FALSE),0)</f>
        <v/>
      </c>
      <c r="AF773" s="149" t="str">
        <f>IF($C773&gt;0,$C773&amp;" "&amp;$P773&amp;" "&amp;+VLOOKUP($C773,'STYLE NAMES'!$B:$AC,10,FALSE),"""")</f>
        <v>SAN DIEGO WHITE MEN'S TECH TRAINING POLO SHORT SLEEVE</v>
      </c>
      <c r="AG773" s="101" t="str">
        <f>"Enjoy our "&amp;(AF773)&amp;"; "&amp;IF(C773&gt;0,+VLOOKUP($C773,'STYLE NAMES'!$B:$AC,11,FALSE),"")</f>
        <v>Enjoy our SAN DIEGO WHITE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73" s="101" t="str">
        <f>IF(C773&gt;0,+VLOOKUP($C773,'STYLE NAMES'!$B:$AC,12,FALSE),"")</f>
        <v>* Specially engineered design for high performance
* 4-way super stretch piquet jersey
* Soft and comfortable
* Breathable
* Quick dry
Composition:
95% Poliamide 5% Elasthane</v>
      </c>
      <c r="AI773" s="101" t="str">
        <f>IF(C773&gt;0,+VLOOKUP($C773,'STYLE NAMES'!$B:$AC,13,FALSE),"")</f>
        <v>Machine Wash at 30°C
Mild process
Iron at low temperature
Iron from REVERSE
Do NOT iron on logos or prints
Do not bleach
Do NOT Tumble Dry</v>
      </c>
      <c r="AJ773" s="149" t="str">
        <f>IF($C773&gt;0,$C773&amp;" "&amp;$P773&amp;" "&amp;+VLOOKUP($C773,'STYLE NAMES'!$B:$AC,14,FALSE),"""")</f>
        <v>SAN DIEGO WHITE ERKEK KISA KOL TEKNİK ANTRENMAN POLO</v>
      </c>
      <c r="AK773" s="149" t="str">
        <f>"Cavalier SanMarco tarafından tasarlanan "&amp;(AJ773)&amp;"; "&amp;IF(C773&gt;0,+VLOOKUP($C773,'STYLE NAMES'!$B:$AC,15,FALSE),"")</f>
        <v>Cavalier SanMarco tarafından tasarlanan SAN DIEGO WHITE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73" s="149" t="str">
        <f>IF(C773&gt;0,+VLOOKUP($C773,'STYLE NAMES'!$B:$AC,16,FALSE),"")</f>
        <v>* Yüksek performans için özel tasarım
* 4 yönlü süper streç pike kumaş
* Yumuşak ve rahat
* Nefes alabilir
* Hızlı kuruma
Kompozisyon:
%95 Polyamid  %5 Elastan</v>
      </c>
      <c r="AM773" s="149" t="str">
        <f>IF(C773&gt;0,+VLOOKUP($C773,'STYLE NAMES'!$B:$AC,17,FALSE),"")</f>
        <v>Makinede 30°C' de Yıkayın
Hassas Yıkama
Ilık ütü yapın
Tersten ütüleyin
Logo ve baskıları ÜTÜLEMEYİN
Çamaşır suyu kullanmayın
Kurutma Makinesinde Kurutmayın</v>
      </c>
      <c r="AN773" s="149" t="str">
        <f>IF($C773&gt;0,$C773&amp;" "&amp;$P773&amp;" "&amp;+VLOOKUP($C773,'STYLE NAMES'!$B:$AC,18,FALSE),"""")</f>
        <v>SAN DIEGO WHITE POLO DA ALLENAMENTO TECH DA UOMO MANICA CORTA</v>
      </c>
      <c r="AO773" s="101" t="str">
        <f>"Disegnato da Cavalier SanMarco "&amp;(AN773)&amp;"; "&amp;IF(C773&gt;0,+VLOOKUP($C773,'STYLE NAMES'!$B:$AC,19,FALSE),"")</f>
        <v>Disegnato da Cavalier SanMarco SAN DIEGO WHITE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73" s="101" t="str">
        <f>IF(C773&gt;0,+VLOOKUP($C773,'STYLE NAMES'!$B:$AC,20,FALSE),"")</f>
        <v>Design ingegnerizzato per alte prestazioni 
Jersey piqué elasticizzato  4-way-stretch 
Morbido e confortevole 
Traspirante Asciugatura rapida 
Composizione: 
95% Poliammide  5% Elastan</v>
      </c>
      <c r="AQ773" s="101" t="str">
        <f>IF(C773&gt;0,+VLOOKUP($C773,'STYLE NAMES'!$B:$AC,21,FALSE),"")</f>
        <v>Lavare in lavatrice a 30°C Ciclo delicato 
Stirare a bassa temperatura
Stirare al rovescio 
Non stirare su loghi o stampe 
Non candeggiare 
Non asciugare in asciugatrice</v>
      </c>
      <c r="AR773" s="101">
        <f>IF(D773&gt;0,+VLOOKUP($C773,'STYLE NAMES'!$B:$AC,22,FALSE),"")</f>
        <v>0</v>
      </c>
      <c r="AS773" s="101">
        <f>IF(E773&gt;0,+VLOOKUP($C773,'STYLE NAMES'!$B:$AC,23,FALSE),"")</f>
        <v>0</v>
      </c>
      <c r="AT773" s="101">
        <f>IF(F773&gt;0,+VLOOKUP($C773,'STYLE NAMES'!$B:$AC,24,FALSE),"")</f>
        <v>0</v>
      </c>
      <c r="AU773" s="101">
        <f>IF(G773&gt;0,+VLOOKUP($C773,'STYLE NAMES'!$B:$AC,25,FALSE),"")</f>
        <v>0</v>
      </c>
      <c r="AV773" s="101">
        <f>+VLOOKUP($S773,'CODE GENERATOR'!$P:$AM,15,FALSE)</f>
        <v>0</v>
      </c>
      <c r="AW773" s="101">
        <f>+VLOOKUP($S773,'CODE GENERATOR'!$P:$AM,16,FALSE)</f>
        <v>0</v>
      </c>
      <c r="AX773" s="101">
        <f>+VLOOKUP($S773,'CODE GENERATOR'!$P:$AM,17,FALSE)</f>
        <v>0</v>
      </c>
      <c r="AY773" s="101">
        <f>+VLOOKUP($S773,'CODE GENERATOR'!$P:$AM,18,FALSE)</f>
        <v>0</v>
      </c>
      <c r="AZ773" s="101">
        <f>+VLOOKUP($S773,'CODE GENERATOR'!$P:$AM,19,FALSE)</f>
        <v>0</v>
      </c>
      <c r="BA773" s="101">
        <f>+VLOOKUP($S773,'CODE GENERATOR'!$P:$AM,20,FALSE)</f>
        <v>0</v>
      </c>
      <c r="BB773" s="101">
        <f>+VLOOKUP($S773,'CODE GENERATOR'!$P:$AM,21,FALSE)</f>
        <v>0</v>
      </c>
      <c r="BC773" s="101">
        <f>+VLOOKUP($S773,'CODE GENERATOR'!$P:$AM,22,FALSE)</f>
        <v>0</v>
      </c>
      <c r="BD773" s="101">
        <f>+VLOOKUP($S773,'CODE GENERATOR'!$P:$AM,23,FALSE)</f>
        <v>0</v>
      </c>
      <c r="BE773" s="101">
        <f>+VLOOKUP($S773,'CODE GENERATOR'!$P:$AM,24,FALSE)</f>
        <v>0</v>
      </c>
      <c r="BF773" s="101">
        <f>IF(C773&gt;0,+VLOOKUP(G773,'CATEGORY ID'!$A$1:$L$118,3,FALSE),"")</f>
        <v>30</v>
      </c>
      <c r="BG773" s="101">
        <f>IF(C773&gt;0,+VLOOKUP(H773,'CATEGORY ID'!$D$1:$L$118,3,FALSE),"")</f>
        <v>2</v>
      </c>
      <c r="BH773" s="101">
        <f>IF(C773&gt;0,+VLOOKUP((+H773&amp;I773),'CATEGORY ID'!$H$1:$I$121,2,FALSE),"")</f>
        <v>108</v>
      </c>
      <c r="BJ773" s="101">
        <f>IF(C773&gt;0,IF(COUNTIF('CATEGORY ID'!$K$1:$K$121,+H773&amp;K773) &gt; 0, +VLOOKUP(+H773&amp;K773,'CATEGORY ID'!$K$1:$L$121,2,FALSE),""),"")</f>
        <v>218</v>
      </c>
      <c r="BK773" s="101" t="str">
        <f>IF(C773&gt;0,IF(COUNTIF('CATEGORY ID'!$K$124:$K$165, +VLOOKUP(C773,'STYLE NAMES'!$B:$AE,30,FALSE)) &gt; 0, +VLOOKUP(VLOOKUP(C773,'STYLE NAMES'!$B:$AE,30,FALSE),'CATEGORY ID'!K:M,2,FALSE),""),"")</f>
        <v/>
      </c>
      <c r="BR773" s="101" t="str" cm="1">
        <f t="array" ref="BR773">IF(C773&gt;0,_xlfn.TEXTJOIN(";", TRUE,_xlfn.UNIQUE(_xlfn._xlws.FILTER(BF773:BQ773,(BF773:BQ773&gt;0)),TRUE,FALSE)),"")&amp;";"&amp;BS773</f>
        <v>30;2;108;218;233</v>
      </c>
      <c r="BS773" s="101">
        <v>233</v>
      </c>
      <c r="BU773" s="106">
        <f>IF(C773&gt;0,+VLOOKUP($C773,'STYLE NAMES'!$B:$AC,26,FALSE),"")</f>
        <v>89.9</v>
      </c>
      <c r="BV773" s="106">
        <f>IF(C773&gt;0,+VLOOKUP($C773,'STYLE NAMES'!$B:$AC,27,FALSE),"")</f>
        <v>4940</v>
      </c>
      <c r="BW773" s="106">
        <f>IF(C773&gt;0,+VLOOKUP($C773,'STYLE NAMES'!$B:$AC,28,FALSE),"")</f>
        <v>103.38500000000001</v>
      </c>
      <c r="BY773"/>
      <c r="BZ773" s="101">
        <v>0</v>
      </c>
      <c r="CA773" s="137">
        <f t="shared" si="54"/>
        <v>0</v>
      </c>
      <c r="CB773" s="137">
        <f>+VLOOKUP(C773,'[2]STYLES &amp; MODELS MATRIX'!$A:$G,7,FALSE)</f>
        <v>0</v>
      </c>
      <c r="CC773" s="137" t="str">
        <f>+VLOOKUP(C773,'[1]STYLES &amp; SIZE CHARTS'!$A:$H,8,FALSE)</f>
        <v>MT-SSCP1</v>
      </c>
      <c r="CD773" s="137"/>
      <c r="CE773" s="205"/>
      <c r="CF773" s="141"/>
    </row>
    <row r="774" spans="1:84" s="101" customFormat="1" ht="12" customHeight="1" x14ac:dyDescent="0.2">
      <c r="A774" s="102">
        <f t="shared" si="52"/>
        <v>8683711008262</v>
      </c>
      <c r="B774" s="101" t="s">
        <v>989</v>
      </c>
      <c r="C774" s="101" t="s">
        <v>621</v>
      </c>
      <c r="D774" s="101" t="s">
        <v>2999</v>
      </c>
      <c r="E774" s="203" t="s">
        <v>2465</v>
      </c>
      <c r="F774" s="101" t="s">
        <v>2247</v>
      </c>
      <c r="G774" s="101" t="str">
        <f>IF(C774&gt;0,+VLOOKUP($C774,'STYLE NAMES'!$B:$AC,4,FALSE),"")</f>
        <v>RIDER</v>
      </c>
      <c r="H774" s="101" t="str">
        <f>IF(C774&gt;0,+VLOOKUP($C774,'STYLE NAMES'!$B:$AC,5,FALSE),"")</f>
        <v>MEN</v>
      </c>
      <c r="I774" s="101" t="str">
        <f>IF(C774&gt;0,+VLOOKUP($C774,'STYLE NAMES'!$B:$AC,6,FALSE),"")</f>
        <v>TOPS</v>
      </c>
      <c r="J774" s="101" t="str">
        <f>IF(C774&gt;0,+VLOOKUP($C774,'STYLE NAMES'!$B:$AC,7,FALSE),"")</f>
        <v>MEN</v>
      </c>
      <c r="K774" s="101" t="str">
        <f>IF(C774&gt;0,+VLOOKUP($C774,'STYLE NAMES'!$B:$AC,8,FALSE),"")</f>
        <v>TECH POLOS</v>
      </c>
      <c r="L774" s="101" t="str">
        <f>IF(E774&gt;0,+VLOOKUP($E774,'CODE GENERATOR'!$D:$T,3,FALSE),"")</f>
        <v>S</v>
      </c>
      <c r="M774" s="101" t="str">
        <f>IF(E774&gt;0,+VLOOKUP($E774,'CODE GENERATOR'!$D:$T,4,FALSE),"")</f>
        <v>PIQUET</v>
      </c>
      <c r="N774" s="101" t="str">
        <f>IF(E774&gt;0,+VLOOKUP($E774,'CODE GENERATOR'!$D:$T,6,FALSE),"")</f>
        <v>WHITE</v>
      </c>
      <c r="O774" s="101" t="str">
        <f>IF(E774&gt;0,+VLOOKUP($E774,'CODE GENERATOR'!$D:$T,7,FALSE),"")</f>
        <v>WHITE</v>
      </c>
      <c r="P774" s="101" t="str">
        <f t="shared" si="53"/>
        <v>WHITE</v>
      </c>
      <c r="Q774" s="104" t="str">
        <f>IF(E774&gt;0,+VLOOKUP($E774,'CODE GENERATOR'!$D:$T,11,FALSE),"")</f>
        <v>R.TOPMN_TPL0074</v>
      </c>
      <c r="R774" s="104" t="str">
        <f>IF(E774&gt;0,+VLOOKUP($E774,'CODE GENERATOR'!$D:$T,12,FALSE),"")</f>
        <v>PIQ0015WHTWHT</v>
      </c>
      <c r="S774" s="104" t="str">
        <f>IF(E774&gt;0,+VLOOKUP($E774,'CODE GENERATOR'!$D:$T,13,FALSE),"")</f>
        <v>R.TOPMN_TPL0074_PIQ0015WHTWHT</v>
      </c>
      <c r="T774" s="104" t="str">
        <f t="shared" si="51"/>
        <v>R.TOPMN_TPL0074_PIQ0015WHTWHT_M</v>
      </c>
      <c r="U774" s="105">
        <v>8683711008262</v>
      </c>
      <c r="V774" s="107" t="str" cm="1">
        <f t="array" ref="V774">_xlfn.TEXTJOIN(";", TRUE, _xlfn.UNIQUE(_xlfn._xlws.FILTER(P$3:P$10029, C$3:C$10029=C774)))</f>
        <v>WHITE;NAVY;LIGHT GRAY;DARK GRAY;DARK BLUE</v>
      </c>
      <c r="W774" s="107" t="str" cm="1">
        <f t="array" ref="W774">_xlfn.TEXTJOIN(";", TRUE, _xlfn.UNIQUE(_xlfn._xlws.FILTER(F$3:F$10029, C$3:C$10029=C774)))</f>
        <v>XS;S;M;L;XL;XXL</v>
      </c>
      <c r="X774" s="101">
        <f>IF(E774&gt;0,+VLOOKUP($E774,'CODE GENERATOR'!$D:$AC,19,FALSE),0)</f>
        <v>0</v>
      </c>
      <c r="Y774" s="101" t="str">
        <f>IF(E774&gt;0,+VLOOKUP($E774,'CODE GENERATOR'!$D:$AC,20,FALSE),0)</f>
        <v/>
      </c>
      <c r="Z774" s="101" t="str">
        <f>IF(E774&gt;0,+VLOOKUP($E774,'CODE GENERATOR'!$D:$AC,21,FALSE),0)</f>
        <v/>
      </c>
      <c r="AA774" s="101" t="str">
        <f>IF(E774&gt;0,+VLOOKUP($E774,'CODE GENERATOR'!$D:$AC,22,FALSE),0)</f>
        <v/>
      </c>
      <c r="AB774" s="101" t="str">
        <f>IF(E774&gt;0,+VLOOKUP($E774,'CODE GENERATOR'!$D:$AC,23,FALSE),0)</f>
        <v/>
      </c>
      <c r="AC774" s="101" t="str">
        <f>IF(E774&gt;0,+VLOOKUP($E774,'CODE GENERATOR'!$D:$AC,24,FALSE),0)</f>
        <v/>
      </c>
      <c r="AD774" s="101" t="str">
        <f>IF(E774&gt;0,+VLOOKUP($E774,'CODE GENERATOR'!$D:$AC,25,FALSE),0)</f>
        <v/>
      </c>
      <c r="AE774" s="101" t="str">
        <f>IF(E774&gt;0,+VLOOKUP($E774,'CODE GENERATOR'!$D:$AC,26,FALSE),0)</f>
        <v/>
      </c>
      <c r="AF774" s="149" t="str">
        <f>IF($C774&gt;0,$C774&amp;" "&amp;$P774&amp;" "&amp;+VLOOKUP($C774,'STYLE NAMES'!$B:$AC,10,FALSE),"""")</f>
        <v>SAN DIEGO WHITE MEN'S TECH TRAINING POLO SHORT SLEEVE</v>
      </c>
      <c r="AG774" s="101" t="str">
        <f>"Enjoy our "&amp;(AF774)&amp;"; "&amp;IF(C774&gt;0,+VLOOKUP($C774,'STYLE NAMES'!$B:$AC,11,FALSE),"")</f>
        <v>Enjoy our SAN DIEGO WHITE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74" s="101" t="str">
        <f>IF(C774&gt;0,+VLOOKUP($C774,'STYLE NAMES'!$B:$AC,12,FALSE),"")</f>
        <v>* Specially engineered design for high performance
* 4-way super stretch piquet jersey
* Soft and comfortable
* Breathable
* Quick dry
Composition:
95% Poliamide 5% Elasthane</v>
      </c>
      <c r="AI774" s="101" t="str">
        <f>IF(C774&gt;0,+VLOOKUP($C774,'STYLE NAMES'!$B:$AC,13,FALSE),"")</f>
        <v>Machine Wash at 30°C
Mild process
Iron at low temperature
Iron from REVERSE
Do NOT iron on logos or prints
Do not bleach
Do NOT Tumble Dry</v>
      </c>
      <c r="AJ774" s="149" t="str">
        <f>IF($C774&gt;0,$C774&amp;" "&amp;$P774&amp;" "&amp;+VLOOKUP($C774,'STYLE NAMES'!$B:$AC,14,FALSE),"""")</f>
        <v>SAN DIEGO WHITE ERKEK KISA KOL TEKNİK ANTRENMAN POLO</v>
      </c>
      <c r="AK774" s="149" t="str">
        <f>"Cavalier SanMarco tarafından tasarlanan "&amp;(AJ774)&amp;"; "&amp;IF(C774&gt;0,+VLOOKUP($C774,'STYLE NAMES'!$B:$AC,15,FALSE),"")</f>
        <v>Cavalier SanMarco tarafından tasarlanan SAN DIEGO WHITE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74" s="149" t="str">
        <f>IF(C774&gt;0,+VLOOKUP($C774,'STYLE NAMES'!$B:$AC,16,FALSE),"")</f>
        <v>* Yüksek performans için özel tasarım
* 4 yönlü süper streç pike kumaş
* Yumuşak ve rahat
* Nefes alabilir
* Hızlı kuruma
Kompozisyon:
%95 Polyamid  %5 Elastan</v>
      </c>
      <c r="AM774" s="149" t="str">
        <f>IF(C774&gt;0,+VLOOKUP($C774,'STYLE NAMES'!$B:$AC,17,FALSE),"")</f>
        <v>Makinede 30°C' de Yıkayın
Hassas Yıkama
Ilık ütü yapın
Tersten ütüleyin
Logo ve baskıları ÜTÜLEMEYİN
Çamaşır suyu kullanmayın
Kurutma Makinesinde Kurutmayın</v>
      </c>
      <c r="AN774" s="149" t="str">
        <f>IF($C774&gt;0,$C774&amp;" "&amp;$P774&amp;" "&amp;+VLOOKUP($C774,'STYLE NAMES'!$B:$AC,18,FALSE),"""")</f>
        <v>SAN DIEGO WHITE POLO DA ALLENAMENTO TECH DA UOMO MANICA CORTA</v>
      </c>
      <c r="AO774" s="101" t="str">
        <f>"Disegnato da Cavalier SanMarco "&amp;(AN774)&amp;"; "&amp;IF(C774&gt;0,+VLOOKUP($C774,'STYLE NAMES'!$B:$AC,19,FALSE),"")</f>
        <v>Disegnato da Cavalier SanMarco SAN DIEGO WHITE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74" s="101" t="str">
        <f>IF(C774&gt;0,+VLOOKUP($C774,'STYLE NAMES'!$B:$AC,20,FALSE),"")</f>
        <v>Design ingegnerizzato per alte prestazioni 
Jersey piqué elasticizzato  4-way-stretch 
Morbido e confortevole 
Traspirante Asciugatura rapida 
Composizione: 
95% Poliammide  5% Elastan</v>
      </c>
      <c r="AQ774" s="101" t="str">
        <f>IF(C774&gt;0,+VLOOKUP($C774,'STYLE NAMES'!$B:$AC,21,FALSE),"")</f>
        <v>Lavare in lavatrice a 30°C Ciclo delicato 
Stirare a bassa temperatura
Stirare al rovescio 
Non stirare su loghi o stampe 
Non candeggiare 
Non asciugare in asciugatrice</v>
      </c>
      <c r="AR774" s="101">
        <f>IF(D774&gt;0,+VLOOKUP($C774,'STYLE NAMES'!$B:$AC,22,FALSE),"")</f>
        <v>0</v>
      </c>
      <c r="AS774" s="101">
        <f>IF(E774&gt;0,+VLOOKUP($C774,'STYLE NAMES'!$B:$AC,23,FALSE),"")</f>
        <v>0</v>
      </c>
      <c r="AT774" s="101">
        <f>IF(F774&gt;0,+VLOOKUP($C774,'STYLE NAMES'!$B:$AC,24,FALSE),"")</f>
        <v>0</v>
      </c>
      <c r="AU774" s="101">
        <f>IF(G774&gt;0,+VLOOKUP($C774,'STYLE NAMES'!$B:$AC,25,FALSE),"")</f>
        <v>0</v>
      </c>
      <c r="AV774" s="101">
        <f>+VLOOKUP($S774,'CODE GENERATOR'!$P:$AM,15,FALSE)</f>
        <v>0</v>
      </c>
      <c r="AW774" s="101">
        <f>+VLOOKUP($S774,'CODE GENERATOR'!$P:$AM,16,FALSE)</f>
        <v>0</v>
      </c>
      <c r="AX774" s="101">
        <f>+VLOOKUP($S774,'CODE GENERATOR'!$P:$AM,17,FALSE)</f>
        <v>0</v>
      </c>
      <c r="AY774" s="101">
        <f>+VLOOKUP($S774,'CODE GENERATOR'!$P:$AM,18,FALSE)</f>
        <v>0</v>
      </c>
      <c r="AZ774" s="101">
        <f>+VLOOKUP($S774,'CODE GENERATOR'!$P:$AM,19,FALSE)</f>
        <v>0</v>
      </c>
      <c r="BA774" s="101">
        <f>+VLOOKUP($S774,'CODE GENERATOR'!$P:$AM,20,FALSE)</f>
        <v>0</v>
      </c>
      <c r="BB774" s="101">
        <f>+VLOOKUP($S774,'CODE GENERATOR'!$P:$AM,21,FALSE)</f>
        <v>0</v>
      </c>
      <c r="BC774" s="101">
        <f>+VLOOKUP($S774,'CODE GENERATOR'!$P:$AM,22,FALSE)</f>
        <v>0</v>
      </c>
      <c r="BD774" s="101">
        <f>+VLOOKUP($S774,'CODE GENERATOR'!$P:$AM,23,FALSE)</f>
        <v>0</v>
      </c>
      <c r="BE774" s="101">
        <f>+VLOOKUP($S774,'CODE GENERATOR'!$P:$AM,24,FALSE)</f>
        <v>0</v>
      </c>
      <c r="BF774" s="101">
        <f>IF(C774&gt;0,+VLOOKUP(G774,'CATEGORY ID'!$A$1:$L$118,3,FALSE),"")</f>
        <v>30</v>
      </c>
      <c r="BG774" s="101">
        <f>IF(C774&gt;0,+VLOOKUP(H774,'CATEGORY ID'!$D$1:$L$118,3,FALSE),"")</f>
        <v>2</v>
      </c>
      <c r="BH774" s="101">
        <f>IF(C774&gt;0,+VLOOKUP((+H774&amp;I774),'CATEGORY ID'!$H$1:$I$121,2,FALSE),"")</f>
        <v>108</v>
      </c>
      <c r="BJ774" s="101">
        <f>IF(C774&gt;0,IF(COUNTIF('CATEGORY ID'!$K$1:$K$121,+H774&amp;K774) &gt; 0, +VLOOKUP(+H774&amp;K774,'CATEGORY ID'!$K$1:$L$121,2,FALSE),""),"")</f>
        <v>218</v>
      </c>
      <c r="BK774" s="101" t="str">
        <f>IF(C774&gt;0,IF(COUNTIF('CATEGORY ID'!$K$124:$K$165, +VLOOKUP(C774,'STYLE NAMES'!$B:$AE,30,FALSE)) &gt; 0, +VLOOKUP(VLOOKUP(C774,'STYLE NAMES'!$B:$AE,30,FALSE),'CATEGORY ID'!K:M,2,FALSE),""),"")</f>
        <v/>
      </c>
      <c r="BR774" s="101" t="str" cm="1">
        <f t="array" ref="BR774">IF(C774&gt;0,_xlfn.TEXTJOIN(";", TRUE,_xlfn.UNIQUE(_xlfn._xlws.FILTER(BF774:BQ774,(BF774:BQ774&gt;0)),TRUE,FALSE)),"")&amp;";"&amp;BS774</f>
        <v>30;2;108;218;233</v>
      </c>
      <c r="BS774" s="101">
        <v>233</v>
      </c>
      <c r="BU774" s="106">
        <f>IF(C774&gt;0,+VLOOKUP($C774,'STYLE NAMES'!$B:$AC,26,FALSE),"")</f>
        <v>89.9</v>
      </c>
      <c r="BV774" s="106">
        <f>IF(C774&gt;0,+VLOOKUP($C774,'STYLE NAMES'!$B:$AC,27,FALSE),"")</f>
        <v>4940</v>
      </c>
      <c r="BW774" s="106">
        <f>IF(C774&gt;0,+VLOOKUP($C774,'STYLE NAMES'!$B:$AC,28,FALSE),"")</f>
        <v>103.38500000000001</v>
      </c>
      <c r="BY774"/>
      <c r="BZ774" s="101">
        <v>0</v>
      </c>
      <c r="CA774" s="137">
        <f t="shared" si="54"/>
        <v>0</v>
      </c>
      <c r="CB774" s="137">
        <f>+VLOOKUP(C774,'[2]STYLES &amp; MODELS MATRIX'!$A:$G,7,FALSE)</f>
        <v>0</v>
      </c>
      <c r="CC774" s="137" t="str">
        <f>+VLOOKUP(C774,'[1]STYLES &amp; SIZE CHARTS'!$A:$H,8,FALSE)</f>
        <v>MT-SSCP1</v>
      </c>
      <c r="CD774" s="137"/>
      <c r="CE774" s="205"/>
      <c r="CF774" s="141"/>
    </row>
    <row r="775" spans="1:84" s="101" customFormat="1" ht="12" customHeight="1" x14ac:dyDescent="0.2">
      <c r="A775" s="102">
        <f t="shared" si="52"/>
        <v>8683711008279</v>
      </c>
      <c r="B775" s="101" t="s">
        <v>989</v>
      </c>
      <c r="C775" s="101" t="s">
        <v>621</v>
      </c>
      <c r="D775" s="101" t="s">
        <v>2999</v>
      </c>
      <c r="E775" s="203" t="s">
        <v>2465</v>
      </c>
      <c r="F775" s="101" t="s">
        <v>2248</v>
      </c>
      <c r="G775" s="101" t="str">
        <f>IF(C775&gt;0,+VLOOKUP($C775,'STYLE NAMES'!$B:$AC,4,FALSE),"")</f>
        <v>RIDER</v>
      </c>
      <c r="H775" s="101" t="str">
        <f>IF(C775&gt;0,+VLOOKUP($C775,'STYLE NAMES'!$B:$AC,5,FALSE),"")</f>
        <v>MEN</v>
      </c>
      <c r="I775" s="101" t="str">
        <f>IF(C775&gt;0,+VLOOKUP($C775,'STYLE NAMES'!$B:$AC,6,FALSE),"")</f>
        <v>TOPS</v>
      </c>
      <c r="J775" s="101" t="str">
        <f>IF(C775&gt;0,+VLOOKUP($C775,'STYLE NAMES'!$B:$AC,7,FALSE),"")</f>
        <v>MEN</v>
      </c>
      <c r="K775" s="101" t="str">
        <f>IF(C775&gt;0,+VLOOKUP($C775,'STYLE NAMES'!$B:$AC,8,FALSE),"")</f>
        <v>TECH POLOS</v>
      </c>
      <c r="L775" s="101" t="str">
        <f>IF(E775&gt;0,+VLOOKUP($E775,'CODE GENERATOR'!$D:$T,3,FALSE),"")</f>
        <v>S</v>
      </c>
      <c r="M775" s="101" t="str">
        <f>IF(E775&gt;0,+VLOOKUP($E775,'CODE GENERATOR'!$D:$T,4,FALSE),"")</f>
        <v>PIQUET</v>
      </c>
      <c r="N775" s="101" t="str">
        <f>IF(E775&gt;0,+VLOOKUP($E775,'CODE GENERATOR'!$D:$T,6,FALSE),"")</f>
        <v>WHITE</v>
      </c>
      <c r="O775" s="101" t="str">
        <f>IF(E775&gt;0,+VLOOKUP($E775,'CODE GENERATOR'!$D:$T,7,FALSE),"")</f>
        <v>WHITE</v>
      </c>
      <c r="P775" s="101" t="str">
        <f t="shared" si="53"/>
        <v>WHITE</v>
      </c>
      <c r="Q775" s="104" t="str">
        <f>IF(E775&gt;0,+VLOOKUP($E775,'CODE GENERATOR'!$D:$T,11,FALSE),"")</f>
        <v>R.TOPMN_TPL0074</v>
      </c>
      <c r="R775" s="104" t="str">
        <f>IF(E775&gt;0,+VLOOKUP($E775,'CODE GENERATOR'!$D:$T,12,FALSE),"")</f>
        <v>PIQ0015WHTWHT</v>
      </c>
      <c r="S775" s="104" t="str">
        <f>IF(E775&gt;0,+VLOOKUP($E775,'CODE GENERATOR'!$D:$T,13,FALSE),"")</f>
        <v>R.TOPMN_TPL0074_PIQ0015WHTWHT</v>
      </c>
      <c r="T775" s="104" t="str">
        <f t="shared" si="51"/>
        <v>R.TOPMN_TPL0074_PIQ0015WHTWHT_L</v>
      </c>
      <c r="U775" s="105">
        <v>8683711008279</v>
      </c>
      <c r="V775" s="107" t="str" cm="1">
        <f t="array" ref="V775">_xlfn.TEXTJOIN(";", TRUE, _xlfn.UNIQUE(_xlfn._xlws.FILTER(P$3:P$10029, C$3:C$10029=C775)))</f>
        <v>WHITE;NAVY;LIGHT GRAY;DARK GRAY;DARK BLUE</v>
      </c>
      <c r="W775" s="107" t="str" cm="1">
        <f t="array" ref="W775">_xlfn.TEXTJOIN(";", TRUE, _xlfn.UNIQUE(_xlfn._xlws.FILTER(F$3:F$10029, C$3:C$10029=C775)))</f>
        <v>XS;S;M;L;XL;XXL</v>
      </c>
      <c r="X775" s="101">
        <f>IF(E775&gt;0,+VLOOKUP($E775,'CODE GENERATOR'!$D:$AC,19,FALSE),0)</f>
        <v>0</v>
      </c>
      <c r="Y775" s="101" t="str">
        <f>IF(E775&gt;0,+VLOOKUP($E775,'CODE GENERATOR'!$D:$AC,20,FALSE),0)</f>
        <v/>
      </c>
      <c r="Z775" s="101" t="str">
        <f>IF(E775&gt;0,+VLOOKUP($E775,'CODE GENERATOR'!$D:$AC,21,FALSE),0)</f>
        <v/>
      </c>
      <c r="AA775" s="101" t="str">
        <f>IF(E775&gt;0,+VLOOKUP($E775,'CODE GENERATOR'!$D:$AC,22,FALSE),0)</f>
        <v/>
      </c>
      <c r="AB775" s="101" t="str">
        <f>IF(E775&gt;0,+VLOOKUP($E775,'CODE GENERATOR'!$D:$AC,23,FALSE),0)</f>
        <v/>
      </c>
      <c r="AC775" s="101" t="str">
        <f>IF(E775&gt;0,+VLOOKUP($E775,'CODE GENERATOR'!$D:$AC,24,FALSE),0)</f>
        <v/>
      </c>
      <c r="AD775" s="101" t="str">
        <f>IF(E775&gt;0,+VLOOKUP($E775,'CODE GENERATOR'!$D:$AC,25,FALSE),0)</f>
        <v/>
      </c>
      <c r="AE775" s="101" t="str">
        <f>IF(E775&gt;0,+VLOOKUP($E775,'CODE GENERATOR'!$D:$AC,26,FALSE),0)</f>
        <v/>
      </c>
      <c r="AF775" s="149" t="str">
        <f>IF($C775&gt;0,$C775&amp;" "&amp;$P775&amp;" "&amp;+VLOOKUP($C775,'STYLE NAMES'!$B:$AC,10,FALSE),"""")</f>
        <v>SAN DIEGO WHITE MEN'S TECH TRAINING POLO SHORT SLEEVE</v>
      </c>
      <c r="AG775" s="101" t="str">
        <f>"Enjoy our "&amp;(AF775)&amp;"; "&amp;IF(C775&gt;0,+VLOOKUP($C775,'STYLE NAMES'!$B:$AC,11,FALSE),"")</f>
        <v>Enjoy our SAN DIEGO WHITE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75" s="101" t="str">
        <f>IF(C775&gt;0,+VLOOKUP($C775,'STYLE NAMES'!$B:$AC,12,FALSE),"")</f>
        <v>* Specially engineered design for high performance
* 4-way super stretch piquet jersey
* Soft and comfortable
* Breathable
* Quick dry
Composition:
95% Poliamide 5% Elasthane</v>
      </c>
      <c r="AI775" s="101" t="str">
        <f>IF(C775&gt;0,+VLOOKUP($C775,'STYLE NAMES'!$B:$AC,13,FALSE),"")</f>
        <v>Machine Wash at 30°C
Mild process
Iron at low temperature
Iron from REVERSE
Do NOT iron on logos or prints
Do not bleach
Do NOT Tumble Dry</v>
      </c>
      <c r="AJ775" s="149" t="str">
        <f>IF($C775&gt;0,$C775&amp;" "&amp;$P775&amp;" "&amp;+VLOOKUP($C775,'STYLE NAMES'!$B:$AC,14,FALSE),"""")</f>
        <v>SAN DIEGO WHITE ERKEK KISA KOL TEKNİK ANTRENMAN POLO</v>
      </c>
      <c r="AK775" s="149" t="str">
        <f>"Cavalier SanMarco tarafından tasarlanan "&amp;(AJ775)&amp;"; "&amp;IF(C775&gt;0,+VLOOKUP($C775,'STYLE NAMES'!$B:$AC,15,FALSE),"")</f>
        <v>Cavalier SanMarco tarafından tasarlanan SAN DIEGO WHITE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75" s="149" t="str">
        <f>IF(C775&gt;0,+VLOOKUP($C775,'STYLE NAMES'!$B:$AC,16,FALSE),"")</f>
        <v>* Yüksek performans için özel tasarım
* 4 yönlü süper streç pike kumaş
* Yumuşak ve rahat
* Nefes alabilir
* Hızlı kuruma
Kompozisyon:
%95 Polyamid  %5 Elastan</v>
      </c>
      <c r="AM775" s="149" t="str">
        <f>IF(C775&gt;0,+VLOOKUP($C775,'STYLE NAMES'!$B:$AC,17,FALSE),"")</f>
        <v>Makinede 30°C' de Yıkayın
Hassas Yıkama
Ilık ütü yapın
Tersten ütüleyin
Logo ve baskıları ÜTÜLEMEYİN
Çamaşır suyu kullanmayın
Kurutma Makinesinde Kurutmayın</v>
      </c>
      <c r="AN775" s="149" t="str">
        <f>IF($C775&gt;0,$C775&amp;" "&amp;$P775&amp;" "&amp;+VLOOKUP($C775,'STYLE NAMES'!$B:$AC,18,FALSE),"""")</f>
        <v>SAN DIEGO WHITE POLO DA ALLENAMENTO TECH DA UOMO MANICA CORTA</v>
      </c>
      <c r="AO775" s="101" t="str">
        <f>"Disegnato da Cavalier SanMarco "&amp;(AN775)&amp;"; "&amp;IF(C775&gt;0,+VLOOKUP($C775,'STYLE NAMES'!$B:$AC,19,FALSE),"")</f>
        <v>Disegnato da Cavalier SanMarco SAN DIEGO WHITE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75" s="101" t="str">
        <f>IF(C775&gt;0,+VLOOKUP($C775,'STYLE NAMES'!$B:$AC,20,FALSE),"")</f>
        <v>Design ingegnerizzato per alte prestazioni 
Jersey piqué elasticizzato  4-way-stretch 
Morbido e confortevole 
Traspirante Asciugatura rapida 
Composizione: 
95% Poliammide  5% Elastan</v>
      </c>
      <c r="AQ775" s="101" t="str">
        <f>IF(C775&gt;0,+VLOOKUP($C775,'STYLE NAMES'!$B:$AC,21,FALSE),"")</f>
        <v>Lavare in lavatrice a 30°C Ciclo delicato 
Stirare a bassa temperatura
Stirare al rovescio 
Non stirare su loghi o stampe 
Non candeggiare 
Non asciugare in asciugatrice</v>
      </c>
      <c r="AR775" s="101">
        <f>IF(D775&gt;0,+VLOOKUP($C775,'STYLE NAMES'!$B:$AC,22,FALSE),"")</f>
        <v>0</v>
      </c>
      <c r="AS775" s="101">
        <f>IF(E775&gt;0,+VLOOKUP($C775,'STYLE NAMES'!$B:$AC,23,FALSE),"")</f>
        <v>0</v>
      </c>
      <c r="AT775" s="101">
        <f>IF(F775&gt;0,+VLOOKUP($C775,'STYLE NAMES'!$B:$AC,24,FALSE),"")</f>
        <v>0</v>
      </c>
      <c r="AU775" s="101">
        <f>IF(G775&gt;0,+VLOOKUP($C775,'STYLE NAMES'!$B:$AC,25,FALSE),"")</f>
        <v>0</v>
      </c>
      <c r="AV775" s="101">
        <f>+VLOOKUP($S775,'CODE GENERATOR'!$P:$AM,15,FALSE)</f>
        <v>0</v>
      </c>
      <c r="AW775" s="101">
        <f>+VLOOKUP($S775,'CODE GENERATOR'!$P:$AM,16,FALSE)</f>
        <v>0</v>
      </c>
      <c r="AX775" s="101">
        <f>+VLOOKUP($S775,'CODE GENERATOR'!$P:$AM,17,FALSE)</f>
        <v>0</v>
      </c>
      <c r="AY775" s="101">
        <f>+VLOOKUP($S775,'CODE GENERATOR'!$P:$AM,18,FALSE)</f>
        <v>0</v>
      </c>
      <c r="AZ775" s="101">
        <f>+VLOOKUP($S775,'CODE GENERATOR'!$P:$AM,19,FALSE)</f>
        <v>0</v>
      </c>
      <c r="BA775" s="101">
        <f>+VLOOKUP($S775,'CODE GENERATOR'!$P:$AM,20,FALSE)</f>
        <v>0</v>
      </c>
      <c r="BB775" s="101">
        <f>+VLOOKUP($S775,'CODE GENERATOR'!$P:$AM,21,FALSE)</f>
        <v>0</v>
      </c>
      <c r="BC775" s="101">
        <f>+VLOOKUP($S775,'CODE GENERATOR'!$P:$AM,22,FALSE)</f>
        <v>0</v>
      </c>
      <c r="BD775" s="101">
        <f>+VLOOKUP($S775,'CODE GENERATOR'!$P:$AM,23,FALSE)</f>
        <v>0</v>
      </c>
      <c r="BE775" s="101">
        <f>+VLOOKUP($S775,'CODE GENERATOR'!$P:$AM,24,FALSE)</f>
        <v>0</v>
      </c>
      <c r="BF775" s="101">
        <f>IF(C775&gt;0,+VLOOKUP(G775,'CATEGORY ID'!$A$1:$L$118,3,FALSE),"")</f>
        <v>30</v>
      </c>
      <c r="BG775" s="101">
        <f>IF(C775&gt;0,+VLOOKUP(H775,'CATEGORY ID'!$D$1:$L$118,3,FALSE),"")</f>
        <v>2</v>
      </c>
      <c r="BH775" s="101">
        <f>IF(C775&gt;0,+VLOOKUP((+H775&amp;I775),'CATEGORY ID'!$H$1:$I$121,2,FALSE),"")</f>
        <v>108</v>
      </c>
      <c r="BJ775" s="101">
        <f>IF(C775&gt;0,IF(COUNTIF('CATEGORY ID'!$K$1:$K$121,+H775&amp;K775) &gt; 0, +VLOOKUP(+H775&amp;K775,'CATEGORY ID'!$K$1:$L$121,2,FALSE),""),"")</f>
        <v>218</v>
      </c>
      <c r="BK775" s="101" t="str">
        <f>IF(C775&gt;0,IF(COUNTIF('CATEGORY ID'!$K$124:$K$165, +VLOOKUP(C775,'STYLE NAMES'!$B:$AE,30,FALSE)) &gt; 0, +VLOOKUP(VLOOKUP(C775,'STYLE NAMES'!$B:$AE,30,FALSE),'CATEGORY ID'!K:M,2,FALSE),""),"")</f>
        <v/>
      </c>
      <c r="BR775" s="101" t="str" cm="1">
        <f t="array" ref="BR775">IF(C775&gt;0,_xlfn.TEXTJOIN(";", TRUE,_xlfn.UNIQUE(_xlfn._xlws.FILTER(BF775:BQ775,(BF775:BQ775&gt;0)),TRUE,FALSE)),"")&amp;";"&amp;BS775</f>
        <v>30;2;108;218;233</v>
      </c>
      <c r="BS775" s="101">
        <v>233</v>
      </c>
      <c r="BU775" s="106">
        <f>IF(C775&gt;0,+VLOOKUP($C775,'STYLE NAMES'!$B:$AC,26,FALSE),"")</f>
        <v>89.9</v>
      </c>
      <c r="BV775" s="106">
        <f>IF(C775&gt;0,+VLOOKUP($C775,'STYLE NAMES'!$B:$AC,27,FALSE),"")</f>
        <v>4940</v>
      </c>
      <c r="BW775" s="106">
        <f>IF(C775&gt;0,+VLOOKUP($C775,'STYLE NAMES'!$B:$AC,28,FALSE),"")</f>
        <v>103.38500000000001</v>
      </c>
      <c r="BY775"/>
      <c r="BZ775" s="101">
        <v>0</v>
      </c>
      <c r="CA775" s="137">
        <f t="shared" si="54"/>
        <v>0</v>
      </c>
      <c r="CB775" s="137">
        <f>+VLOOKUP(C775,'[2]STYLES &amp; MODELS MATRIX'!$A:$G,7,FALSE)</f>
        <v>0</v>
      </c>
      <c r="CC775" s="137" t="str">
        <f>+VLOOKUP(C775,'[1]STYLES &amp; SIZE CHARTS'!$A:$H,8,FALSE)</f>
        <v>MT-SSCP1</v>
      </c>
      <c r="CD775" s="137"/>
      <c r="CE775" s="205"/>
      <c r="CF775" s="141"/>
    </row>
    <row r="776" spans="1:84" s="101" customFormat="1" ht="12" customHeight="1" x14ac:dyDescent="0.2">
      <c r="A776" s="102">
        <f t="shared" si="52"/>
        <v>8683711008286</v>
      </c>
      <c r="B776" s="101" t="s">
        <v>989</v>
      </c>
      <c r="C776" s="101" t="s">
        <v>621</v>
      </c>
      <c r="D776" s="101" t="s">
        <v>2999</v>
      </c>
      <c r="E776" s="203" t="s">
        <v>2465</v>
      </c>
      <c r="F776" s="101" t="s">
        <v>2249</v>
      </c>
      <c r="G776" s="101" t="str">
        <f>IF(C776&gt;0,+VLOOKUP($C776,'STYLE NAMES'!$B:$AC,4,FALSE),"")</f>
        <v>RIDER</v>
      </c>
      <c r="H776" s="101" t="str">
        <f>IF(C776&gt;0,+VLOOKUP($C776,'STYLE NAMES'!$B:$AC,5,FALSE),"")</f>
        <v>MEN</v>
      </c>
      <c r="I776" s="101" t="str">
        <f>IF(C776&gt;0,+VLOOKUP($C776,'STYLE NAMES'!$B:$AC,6,FALSE),"")</f>
        <v>TOPS</v>
      </c>
      <c r="J776" s="101" t="str">
        <f>IF(C776&gt;0,+VLOOKUP($C776,'STYLE NAMES'!$B:$AC,7,FALSE),"")</f>
        <v>MEN</v>
      </c>
      <c r="K776" s="101" t="str">
        <f>IF(C776&gt;0,+VLOOKUP($C776,'STYLE NAMES'!$B:$AC,8,FALSE),"")</f>
        <v>TECH POLOS</v>
      </c>
      <c r="L776" s="101" t="str">
        <f>IF(E776&gt;0,+VLOOKUP($E776,'CODE GENERATOR'!$D:$T,3,FALSE),"")</f>
        <v>S</v>
      </c>
      <c r="M776" s="101" t="str">
        <f>IF(E776&gt;0,+VLOOKUP($E776,'CODE GENERATOR'!$D:$T,4,FALSE),"")</f>
        <v>PIQUET</v>
      </c>
      <c r="N776" s="101" t="str">
        <f>IF(E776&gt;0,+VLOOKUP($E776,'CODE GENERATOR'!$D:$T,6,FALSE),"")</f>
        <v>WHITE</v>
      </c>
      <c r="O776" s="101" t="str">
        <f>IF(E776&gt;0,+VLOOKUP($E776,'CODE GENERATOR'!$D:$T,7,FALSE),"")</f>
        <v>WHITE</v>
      </c>
      <c r="P776" s="101" t="str">
        <f t="shared" si="53"/>
        <v>WHITE</v>
      </c>
      <c r="Q776" s="104" t="str">
        <f>IF(E776&gt;0,+VLOOKUP($E776,'CODE GENERATOR'!$D:$T,11,FALSE),"")</f>
        <v>R.TOPMN_TPL0074</v>
      </c>
      <c r="R776" s="104" t="str">
        <f>IF(E776&gt;0,+VLOOKUP($E776,'CODE GENERATOR'!$D:$T,12,FALSE),"")</f>
        <v>PIQ0015WHTWHT</v>
      </c>
      <c r="S776" s="104" t="str">
        <f>IF(E776&gt;0,+VLOOKUP($E776,'CODE GENERATOR'!$D:$T,13,FALSE),"")</f>
        <v>R.TOPMN_TPL0074_PIQ0015WHTWHT</v>
      </c>
      <c r="T776" s="104" t="str">
        <f t="shared" si="51"/>
        <v>R.TOPMN_TPL0074_PIQ0015WHTWHT_XL</v>
      </c>
      <c r="U776" s="105">
        <v>8683711008286</v>
      </c>
      <c r="V776" s="107" t="str" cm="1">
        <f t="array" ref="V776">_xlfn.TEXTJOIN(";", TRUE, _xlfn.UNIQUE(_xlfn._xlws.FILTER(P$3:P$10029, C$3:C$10029=C776)))</f>
        <v>WHITE;NAVY;LIGHT GRAY;DARK GRAY;DARK BLUE</v>
      </c>
      <c r="W776" s="107" t="str" cm="1">
        <f t="array" ref="W776">_xlfn.TEXTJOIN(";", TRUE, _xlfn.UNIQUE(_xlfn._xlws.FILTER(F$3:F$10029, C$3:C$10029=C776)))</f>
        <v>XS;S;M;L;XL;XXL</v>
      </c>
      <c r="X776" s="101">
        <f>IF(E776&gt;0,+VLOOKUP($E776,'CODE GENERATOR'!$D:$AC,19,FALSE),0)</f>
        <v>0</v>
      </c>
      <c r="Y776" s="101" t="str">
        <f>IF(E776&gt;0,+VLOOKUP($E776,'CODE GENERATOR'!$D:$AC,20,FALSE),0)</f>
        <v/>
      </c>
      <c r="Z776" s="101" t="str">
        <f>IF(E776&gt;0,+VLOOKUP($E776,'CODE GENERATOR'!$D:$AC,21,FALSE),0)</f>
        <v/>
      </c>
      <c r="AA776" s="101" t="str">
        <f>IF(E776&gt;0,+VLOOKUP($E776,'CODE GENERATOR'!$D:$AC,22,FALSE),0)</f>
        <v/>
      </c>
      <c r="AB776" s="101" t="str">
        <f>IF(E776&gt;0,+VLOOKUP($E776,'CODE GENERATOR'!$D:$AC,23,FALSE),0)</f>
        <v/>
      </c>
      <c r="AC776" s="101" t="str">
        <f>IF(E776&gt;0,+VLOOKUP($E776,'CODE GENERATOR'!$D:$AC,24,FALSE),0)</f>
        <v/>
      </c>
      <c r="AD776" s="101" t="str">
        <f>IF(E776&gt;0,+VLOOKUP($E776,'CODE GENERATOR'!$D:$AC,25,FALSE),0)</f>
        <v/>
      </c>
      <c r="AE776" s="101" t="str">
        <f>IF(E776&gt;0,+VLOOKUP($E776,'CODE GENERATOR'!$D:$AC,26,FALSE),0)</f>
        <v/>
      </c>
      <c r="AF776" s="149" t="str">
        <f>IF($C776&gt;0,$C776&amp;" "&amp;$P776&amp;" "&amp;+VLOOKUP($C776,'STYLE NAMES'!$B:$AC,10,FALSE),"""")</f>
        <v>SAN DIEGO WHITE MEN'S TECH TRAINING POLO SHORT SLEEVE</v>
      </c>
      <c r="AG776" s="101" t="str">
        <f>"Enjoy our "&amp;(AF776)&amp;"; "&amp;IF(C776&gt;0,+VLOOKUP($C776,'STYLE NAMES'!$B:$AC,11,FALSE),"")</f>
        <v>Enjoy our SAN DIEGO WHITE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76" s="101" t="str">
        <f>IF(C776&gt;0,+VLOOKUP($C776,'STYLE NAMES'!$B:$AC,12,FALSE),"")</f>
        <v>* Specially engineered design for high performance
* 4-way super stretch piquet jersey
* Soft and comfortable
* Breathable
* Quick dry
Composition:
95% Poliamide 5% Elasthane</v>
      </c>
      <c r="AI776" s="101" t="str">
        <f>IF(C776&gt;0,+VLOOKUP($C776,'STYLE NAMES'!$B:$AC,13,FALSE),"")</f>
        <v>Machine Wash at 30°C
Mild process
Iron at low temperature
Iron from REVERSE
Do NOT iron on logos or prints
Do not bleach
Do NOT Tumble Dry</v>
      </c>
      <c r="AJ776" s="149" t="str">
        <f>IF($C776&gt;0,$C776&amp;" "&amp;$P776&amp;" "&amp;+VLOOKUP($C776,'STYLE NAMES'!$B:$AC,14,FALSE),"""")</f>
        <v>SAN DIEGO WHITE ERKEK KISA KOL TEKNİK ANTRENMAN POLO</v>
      </c>
      <c r="AK776" s="149" t="str">
        <f>"Cavalier SanMarco tarafından tasarlanan "&amp;(AJ776)&amp;"; "&amp;IF(C776&gt;0,+VLOOKUP($C776,'STYLE NAMES'!$B:$AC,15,FALSE),"")</f>
        <v>Cavalier SanMarco tarafından tasarlanan SAN DIEGO WHITE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76" s="149" t="str">
        <f>IF(C776&gt;0,+VLOOKUP($C776,'STYLE NAMES'!$B:$AC,16,FALSE),"")</f>
        <v>* Yüksek performans için özel tasarım
* 4 yönlü süper streç pike kumaş
* Yumuşak ve rahat
* Nefes alabilir
* Hızlı kuruma
Kompozisyon:
%95 Polyamid  %5 Elastan</v>
      </c>
      <c r="AM776" s="149" t="str">
        <f>IF(C776&gt;0,+VLOOKUP($C776,'STYLE NAMES'!$B:$AC,17,FALSE),"")</f>
        <v>Makinede 30°C' de Yıkayın
Hassas Yıkama
Ilık ütü yapın
Tersten ütüleyin
Logo ve baskıları ÜTÜLEMEYİN
Çamaşır suyu kullanmayın
Kurutma Makinesinde Kurutmayın</v>
      </c>
      <c r="AN776" s="149" t="str">
        <f>IF($C776&gt;0,$C776&amp;" "&amp;$P776&amp;" "&amp;+VLOOKUP($C776,'STYLE NAMES'!$B:$AC,18,FALSE),"""")</f>
        <v>SAN DIEGO WHITE POLO DA ALLENAMENTO TECH DA UOMO MANICA CORTA</v>
      </c>
      <c r="AO776" s="101" t="str">
        <f>"Disegnato da Cavalier SanMarco "&amp;(AN776)&amp;"; "&amp;IF(C776&gt;0,+VLOOKUP($C776,'STYLE NAMES'!$B:$AC,19,FALSE),"")</f>
        <v>Disegnato da Cavalier SanMarco SAN DIEGO WHITE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76" s="101" t="str">
        <f>IF(C776&gt;0,+VLOOKUP($C776,'STYLE NAMES'!$B:$AC,20,FALSE),"")</f>
        <v>Design ingegnerizzato per alte prestazioni 
Jersey piqué elasticizzato  4-way-stretch 
Morbido e confortevole 
Traspirante Asciugatura rapida 
Composizione: 
95% Poliammide  5% Elastan</v>
      </c>
      <c r="AQ776" s="101" t="str">
        <f>IF(C776&gt;0,+VLOOKUP($C776,'STYLE NAMES'!$B:$AC,21,FALSE),"")</f>
        <v>Lavare in lavatrice a 30°C Ciclo delicato 
Stirare a bassa temperatura
Stirare al rovescio 
Non stirare su loghi o stampe 
Non candeggiare 
Non asciugare in asciugatrice</v>
      </c>
      <c r="AR776" s="101">
        <f>IF(D776&gt;0,+VLOOKUP($C776,'STYLE NAMES'!$B:$AC,22,FALSE),"")</f>
        <v>0</v>
      </c>
      <c r="AS776" s="101">
        <f>IF(E776&gt;0,+VLOOKUP($C776,'STYLE NAMES'!$B:$AC,23,FALSE),"")</f>
        <v>0</v>
      </c>
      <c r="AT776" s="101">
        <f>IF(F776&gt;0,+VLOOKUP($C776,'STYLE NAMES'!$B:$AC,24,FALSE),"")</f>
        <v>0</v>
      </c>
      <c r="AU776" s="101">
        <f>IF(G776&gt;0,+VLOOKUP($C776,'STYLE NAMES'!$B:$AC,25,FALSE),"")</f>
        <v>0</v>
      </c>
      <c r="AV776" s="101">
        <f>+VLOOKUP($S776,'CODE GENERATOR'!$P:$AM,15,FALSE)</f>
        <v>0</v>
      </c>
      <c r="AW776" s="101">
        <f>+VLOOKUP($S776,'CODE GENERATOR'!$P:$AM,16,FALSE)</f>
        <v>0</v>
      </c>
      <c r="AX776" s="101">
        <f>+VLOOKUP($S776,'CODE GENERATOR'!$P:$AM,17,FALSE)</f>
        <v>0</v>
      </c>
      <c r="AY776" s="101">
        <f>+VLOOKUP($S776,'CODE GENERATOR'!$P:$AM,18,FALSE)</f>
        <v>0</v>
      </c>
      <c r="AZ776" s="101">
        <f>+VLOOKUP($S776,'CODE GENERATOR'!$P:$AM,19,FALSE)</f>
        <v>0</v>
      </c>
      <c r="BA776" s="101">
        <f>+VLOOKUP($S776,'CODE GENERATOR'!$P:$AM,20,FALSE)</f>
        <v>0</v>
      </c>
      <c r="BB776" s="101">
        <f>+VLOOKUP($S776,'CODE GENERATOR'!$P:$AM,21,FALSE)</f>
        <v>0</v>
      </c>
      <c r="BC776" s="101">
        <f>+VLOOKUP($S776,'CODE GENERATOR'!$P:$AM,22,FALSE)</f>
        <v>0</v>
      </c>
      <c r="BD776" s="101">
        <f>+VLOOKUP($S776,'CODE GENERATOR'!$P:$AM,23,FALSE)</f>
        <v>0</v>
      </c>
      <c r="BE776" s="101">
        <f>+VLOOKUP($S776,'CODE GENERATOR'!$P:$AM,24,FALSE)</f>
        <v>0</v>
      </c>
      <c r="BF776" s="101">
        <f>IF(C776&gt;0,+VLOOKUP(G776,'CATEGORY ID'!$A$1:$L$118,3,FALSE),"")</f>
        <v>30</v>
      </c>
      <c r="BG776" s="101">
        <f>IF(C776&gt;0,+VLOOKUP(H776,'CATEGORY ID'!$D$1:$L$118,3,FALSE),"")</f>
        <v>2</v>
      </c>
      <c r="BH776" s="101">
        <f>IF(C776&gt;0,+VLOOKUP((+H776&amp;I776),'CATEGORY ID'!$H$1:$I$121,2,FALSE),"")</f>
        <v>108</v>
      </c>
      <c r="BJ776" s="101">
        <f>IF(C776&gt;0,IF(COUNTIF('CATEGORY ID'!$K$1:$K$121,+H776&amp;K776) &gt; 0, +VLOOKUP(+H776&amp;K776,'CATEGORY ID'!$K$1:$L$121,2,FALSE),""),"")</f>
        <v>218</v>
      </c>
      <c r="BK776" s="101" t="str">
        <f>IF(C776&gt;0,IF(COUNTIF('CATEGORY ID'!$K$124:$K$165, +VLOOKUP(C776,'STYLE NAMES'!$B:$AE,30,FALSE)) &gt; 0, +VLOOKUP(VLOOKUP(C776,'STYLE NAMES'!$B:$AE,30,FALSE),'CATEGORY ID'!K:M,2,FALSE),""),"")</f>
        <v/>
      </c>
      <c r="BR776" s="101" t="str" cm="1">
        <f t="array" ref="BR776">IF(C776&gt;0,_xlfn.TEXTJOIN(";", TRUE,_xlfn.UNIQUE(_xlfn._xlws.FILTER(BF776:BQ776,(BF776:BQ776&gt;0)),TRUE,FALSE)),"")&amp;";"&amp;BS776</f>
        <v>30;2;108;218;233</v>
      </c>
      <c r="BS776" s="101">
        <v>233</v>
      </c>
      <c r="BU776" s="106">
        <f>IF(C776&gt;0,+VLOOKUP($C776,'STYLE NAMES'!$B:$AC,26,FALSE),"")</f>
        <v>89.9</v>
      </c>
      <c r="BV776" s="106">
        <f>IF(C776&gt;0,+VLOOKUP($C776,'STYLE NAMES'!$B:$AC,27,FALSE),"")</f>
        <v>4940</v>
      </c>
      <c r="BW776" s="106">
        <f>IF(C776&gt;0,+VLOOKUP($C776,'STYLE NAMES'!$B:$AC,28,FALSE),"")</f>
        <v>103.38500000000001</v>
      </c>
      <c r="BY776"/>
      <c r="BZ776" s="101">
        <v>0</v>
      </c>
      <c r="CA776" s="137">
        <f t="shared" si="54"/>
        <v>0</v>
      </c>
      <c r="CB776" s="137">
        <f>+VLOOKUP(C776,'[2]STYLES &amp; MODELS MATRIX'!$A:$G,7,FALSE)</f>
        <v>0</v>
      </c>
      <c r="CC776" s="137" t="str">
        <f>+VLOOKUP(C776,'[1]STYLES &amp; SIZE CHARTS'!$A:$H,8,FALSE)</f>
        <v>MT-SSCP1</v>
      </c>
      <c r="CD776" s="137"/>
      <c r="CE776" s="205"/>
      <c r="CF776" s="141"/>
    </row>
    <row r="777" spans="1:84" s="101" customFormat="1" ht="12" customHeight="1" x14ac:dyDescent="0.2">
      <c r="A777" s="102">
        <f t="shared" si="52"/>
        <v>8683711008293</v>
      </c>
      <c r="B777" s="101" t="s">
        <v>989</v>
      </c>
      <c r="C777" s="101" t="s">
        <v>621</v>
      </c>
      <c r="D777" s="101" t="s">
        <v>2999</v>
      </c>
      <c r="E777" s="203" t="s">
        <v>2465</v>
      </c>
      <c r="F777" s="101" t="s">
        <v>2347</v>
      </c>
      <c r="G777" s="101" t="str">
        <f>IF(C777&gt;0,+VLOOKUP($C777,'STYLE NAMES'!$B:$AC,4,FALSE),"")</f>
        <v>RIDER</v>
      </c>
      <c r="H777" s="101" t="str">
        <f>IF(C777&gt;0,+VLOOKUP($C777,'STYLE NAMES'!$B:$AC,5,FALSE),"")</f>
        <v>MEN</v>
      </c>
      <c r="I777" s="101" t="str">
        <f>IF(C777&gt;0,+VLOOKUP($C777,'STYLE NAMES'!$B:$AC,6,FALSE),"")</f>
        <v>TOPS</v>
      </c>
      <c r="J777" s="101" t="str">
        <f>IF(C777&gt;0,+VLOOKUP($C777,'STYLE NAMES'!$B:$AC,7,FALSE),"")</f>
        <v>MEN</v>
      </c>
      <c r="K777" s="101" t="str">
        <f>IF(C777&gt;0,+VLOOKUP($C777,'STYLE NAMES'!$B:$AC,8,FALSE),"")</f>
        <v>TECH POLOS</v>
      </c>
      <c r="L777" s="101" t="str">
        <f>IF(E777&gt;0,+VLOOKUP($E777,'CODE GENERATOR'!$D:$T,3,FALSE),"")</f>
        <v>S</v>
      </c>
      <c r="M777" s="101" t="str">
        <f>IF(E777&gt;0,+VLOOKUP($E777,'CODE GENERATOR'!$D:$T,4,FALSE),"")</f>
        <v>PIQUET</v>
      </c>
      <c r="N777" s="101" t="str">
        <f>IF(E777&gt;0,+VLOOKUP($E777,'CODE GENERATOR'!$D:$T,6,FALSE),"")</f>
        <v>WHITE</v>
      </c>
      <c r="O777" s="101" t="str">
        <f>IF(E777&gt;0,+VLOOKUP($E777,'CODE GENERATOR'!$D:$T,7,FALSE),"")</f>
        <v>WHITE</v>
      </c>
      <c r="P777" s="101" t="str">
        <f t="shared" si="53"/>
        <v>WHITE</v>
      </c>
      <c r="Q777" s="104" t="str">
        <f>IF(E777&gt;0,+VLOOKUP($E777,'CODE GENERATOR'!$D:$T,11,FALSE),"")</f>
        <v>R.TOPMN_TPL0074</v>
      </c>
      <c r="R777" s="104" t="str">
        <f>IF(E777&gt;0,+VLOOKUP($E777,'CODE GENERATOR'!$D:$T,12,FALSE),"")</f>
        <v>PIQ0015WHTWHT</v>
      </c>
      <c r="S777" s="104" t="str">
        <f>IF(E777&gt;0,+VLOOKUP($E777,'CODE GENERATOR'!$D:$T,13,FALSE),"")</f>
        <v>R.TOPMN_TPL0074_PIQ0015WHTWHT</v>
      </c>
      <c r="T777" s="104" t="str">
        <f t="shared" si="51"/>
        <v>R.TOPMN_TPL0074_PIQ0015WHTWHT_XXL</v>
      </c>
      <c r="U777" s="105">
        <v>8683711008293</v>
      </c>
      <c r="V777" s="107" t="str" cm="1">
        <f t="array" ref="V777">_xlfn.TEXTJOIN(";", TRUE, _xlfn.UNIQUE(_xlfn._xlws.FILTER(P$3:P$10029, C$3:C$10029=C777)))</f>
        <v>WHITE;NAVY;LIGHT GRAY;DARK GRAY;DARK BLUE</v>
      </c>
      <c r="W777" s="107" t="str" cm="1">
        <f t="array" ref="W777">_xlfn.TEXTJOIN(";", TRUE, _xlfn.UNIQUE(_xlfn._xlws.FILTER(F$3:F$10029, C$3:C$10029=C777)))</f>
        <v>XS;S;M;L;XL;XXL</v>
      </c>
      <c r="X777" s="101">
        <f>IF(E777&gt;0,+VLOOKUP($E777,'CODE GENERATOR'!$D:$AC,19,FALSE),0)</f>
        <v>0</v>
      </c>
      <c r="Y777" s="101" t="str">
        <f>IF(E777&gt;0,+VLOOKUP($E777,'CODE GENERATOR'!$D:$AC,20,FALSE),0)</f>
        <v/>
      </c>
      <c r="Z777" s="101" t="str">
        <f>IF(E777&gt;0,+VLOOKUP($E777,'CODE GENERATOR'!$D:$AC,21,FALSE),0)</f>
        <v/>
      </c>
      <c r="AA777" s="101" t="str">
        <f>IF(E777&gt;0,+VLOOKUP($E777,'CODE GENERATOR'!$D:$AC,22,FALSE),0)</f>
        <v/>
      </c>
      <c r="AB777" s="101" t="str">
        <f>IF(E777&gt;0,+VLOOKUP($E777,'CODE GENERATOR'!$D:$AC,23,FALSE),0)</f>
        <v/>
      </c>
      <c r="AC777" s="101" t="str">
        <f>IF(E777&gt;0,+VLOOKUP($E777,'CODE GENERATOR'!$D:$AC,24,FALSE),0)</f>
        <v/>
      </c>
      <c r="AD777" s="101" t="str">
        <f>IF(E777&gt;0,+VLOOKUP($E777,'CODE GENERATOR'!$D:$AC,25,FALSE),0)</f>
        <v/>
      </c>
      <c r="AE777" s="101" t="str">
        <f>IF(E777&gt;0,+VLOOKUP($E777,'CODE GENERATOR'!$D:$AC,26,FALSE),0)</f>
        <v/>
      </c>
      <c r="AF777" s="149" t="str">
        <f>IF($C777&gt;0,$C777&amp;" "&amp;$P777&amp;" "&amp;+VLOOKUP($C777,'STYLE NAMES'!$B:$AC,10,FALSE),"""")</f>
        <v>SAN DIEGO WHITE MEN'S TECH TRAINING POLO SHORT SLEEVE</v>
      </c>
      <c r="AG777" s="101" t="str">
        <f>"Enjoy our "&amp;(AF777)&amp;"; "&amp;IF(C777&gt;0,+VLOOKUP($C777,'STYLE NAMES'!$B:$AC,11,FALSE),"")</f>
        <v>Enjoy our SAN DIEGO WHITE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77" s="101" t="str">
        <f>IF(C777&gt;0,+VLOOKUP($C777,'STYLE NAMES'!$B:$AC,12,FALSE),"")</f>
        <v>* Specially engineered design for high performance
* 4-way super stretch piquet jersey
* Soft and comfortable
* Breathable
* Quick dry
Composition:
95% Poliamide 5% Elasthane</v>
      </c>
      <c r="AI777" s="101" t="str">
        <f>IF(C777&gt;0,+VLOOKUP($C777,'STYLE NAMES'!$B:$AC,13,FALSE),"")</f>
        <v>Machine Wash at 30°C
Mild process
Iron at low temperature
Iron from REVERSE
Do NOT iron on logos or prints
Do not bleach
Do NOT Tumble Dry</v>
      </c>
      <c r="AJ777" s="149" t="str">
        <f>IF($C777&gt;0,$C777&amp;" "&amp;$P777&amp;" "&amp;+VLOOKUP($C777,'STYLE NAMES'!$B:$AC,14,FALSE),"""")</f>
        <v>SAN DIEGO WHITE ERKEK KISA KOL TEKNİK ANTRENMAN POLO</v>
      </c>
      <c r="AK777" s="149" t="str">
        <f>"Cavalier SanMarco tarafından tasarlanan "&amp;(AJ777)&amp;"; "&amp;IF(C777&gt;0,+VLOOKUP($C777,'STYLE NAMES'!$B:$AC,15,FALSE),"")</f>
        <v>Cavalier SanMarco tarafından tasarlanan SAN DIEGO WHITE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77" s="149" t="str">
        <f>IF(C777&gt;0,+VLOOKUP($C777,'STYLE NAMES'!$B:$AC,16,FALSE),"")</f>
        <v>* Yüksek performans için özel tasarım
* 4 yönlü süper streç pike kumaş
* Yumuşak ve rahat
* Nefes alabilir
* Hızlı kuruma
Kompozisyon:
%95 Polyamid  %5 Elastan</v>
      </c>
      <c r="AM777" s="149" t="str">
        <f>IF(C777&gt;0,+VLOOKUP($C777,'STYLE NAMES'!$B:$AC,17,FALSE),"")</f>
        <v>Makinede 30°C' de Yıkayın
Hassas Yıkama
Ilık ütü yapın
Tersten ütüleyin
Logo ve baskıları ÜTÜLEMEYİN
Çamaşır suyu kullanmayın
Kurutma Makinesinde Kurutmayın</v>
      </c>
      <c r="AN777" s="149" t="str">
        <f>IF($C777&gt;0,$C777&amp;" "&amp;$P777&amp;" "&amp;+VLOOKUP($C777,'STYLE NAMES'!$B:$AC,18,FALSE),"""")</f>
        <v>SAN DIEGO WHITE POLO DA ALLENAMENTO TECH DA UOMO MANICA CORTA</v>
      </c>
      <c r="AO777" s="101" t="str">
        <f>"Disegnato da Cavalier SanMarco "&amp;(AN777)&amp;"; "&amp;IF(C777&gt;0,+VLOOKUP($C777,'STYLE NAMES'!$B:$AC,19,FALSE),"")</f>
        <v>Disegnato da Cavalier SanMarco SAN DIEGO WHITE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77" s="101" t="str">
        <f>IF(C777&gt;0,+VLOOKUP($C777,'STYLE NAMES'!$B:$AC,20,FALSE),"")</f>
        <v>Design ingegnerizzato per alte prestazioni 
Jersey piqué elasticizzato  4-way-stretch 
Morbido e confortevole 
Traspirante Asciugatura rapida 
Composizione: 
95% Poliammide  5% Elastan</v>
      </c>
      <c r="AQ777" s="101" t="str">
        <f>IF(C777&gt;0,+VLOOKUP($C777,'STYLE NAMES'!$B:$AC,21,FALSE),"")</f>
        <v>Lavare in lavatrice a 30°C Ciclo delicato 
Stirare a bassa temperatura
Stirare al rovescio 
Non stirare su loghi o stampe 
Non candeggiare 
Non asciugare in asciugatrice</v>
      </c>
      <c r="AR777" s="101">
        <f>IF(D777&gt;0,+VLOOKUP($C777,'STYLE NAMES'!$B:$AC,22,FALSE),"")</f>
        <v>0</v>
      </c>
      <c r="AS777" s="101">
        <f>IF(E777&gt;0,+VLOOKUP($C777,'STYLE NAMES'!$B:$AC,23,FALSE),"")</f>
        <v>0</v>
      </c>
      <c r="AT777" s="101">
        <f>IF(F777&gt;0,+VLOOKUP($C777,'STYLE NAMES'!$B:$AC,24,FALSE),"")</f>
        <v>0</v>
      </c>
      <c r="AU777" s="101">
        <f>IF(G777&gt;0,+VLOOKUP($C777,'STYLE NAMES'!$B:$AC,25,FALSE),"")</f>
        <v>0</v>
      </c>
      <c r="AV777" s="101">
        <f>+VLOOKUP($S777,'CODE GENERATOR'!$P:$AM,15,FALSE)</f>
        <v>0</v>
      </c>
      <c r="AW777" s="101">
        <f>+VLOOKUP($S777,'CODE GENERATOR'!$P:$AM,16,FALSE)</f>
        <v>0</v>
      </c>
      <c r="AX777" s="101">
        <f>+VLOOKUP($S777,'CODE GENERATOR'!$P:$AM,17,FALSE)</f>
        <v>0</v>
      </c>
      <c r="AY777" s="101">
        <f>+VLOOKUP($S777,'CODE GENERATOR'!$P:$AM,18,FALSE)</f>
        <v>0</v>
      </c>
      <c r="AZ777" s="101">
        <f>+VLOOKUP($S777,'CODE GENERATOR'!$P:$AM,19,FALSE)</f>
        <v>0</v>
      </c>
      <c r="BA777" s="101">
        <f>+VLOOKUP($S777,'CODE GENERATOR'!$P:$AM,20,FALSE)</f>
        <v>0</v>
      </c>
      <c r="BB777" s="101">
        <f>+VLOOKUP($S777,'CODE GENERATOR'!$P:$AM,21,FALSE)</f>
        <v>0</v>
      </c>
      <c r="BC777" s="101">
        <f>+VLOOKUP($S777,'CODE GENERATOR'!$P:$AM,22,FALSE)</f>
        <v>0</v>
      </c>
      <c r="BD777" s="101">
        <f>+VLOOKUP($S777,'CODE GENERATOR'!$P:$AM,23,FALSE)</f>
        <v>0</v>
      </c>
      <c r="BE777" s="101">
        <f>+VLOOKUP($S777,'CODE GENERATOR'!$P:$AM,24,FALSE)</f>
        <v>0</v>
      </c>
      <c r="BF777" s="101">
        <f>IF(C777&gt;0,+VLOOKUP(G777,'CATEGORY ID'!$A$1:$L$118,3,FALSE),"")</f>
        <v>30</v>
      </c>
      <c r="BG777" s="101">
        <f>IF(C777&gt;0,+VLOOKUP(H777,'CATEGORY ID'!$D$1:$L$118,3,FALSE),"")</f>
        <v>2</v>
      </c>
      <c r="BH777" s="101">
        <f>IF(C777&gt;0,+VLOOKUP((+H777&amp;I777),'CATEGORY ID'!$H$1:$I$121,2,FALSE),"")</f>
        <v>108</v>
      </c>
      <c r="BJ777" s="101">
        <f>IF(C777&gt;0,IF(COUNTIF('CATEGORY ID'!$K$1:$K$121,+H777&amp;K777) &gt; 0, +VLOOKUP(+H777&amp;K777,'CATEGORY ID'!$K$1:$L$121,2,FALSE),""),"")</f>
        <v>218</v>
      </c>
      <c r="BK777" s="101" t="str">
        <f>IF(C777&gt;0,IF(COUNTIF('CATEGORY ID'!$K$124:$K$165, +VLOOKUP(C777,'STYLE NAMES'!$B:$AE,30,FALSE)) &gt; 0, +VLOOKUP(VLOOKUP(C777,'STYLE NAMES'!$B:$AE,30,FALSE),'CATEGORY ID'!K:M,2,FALSE),""),"")</f>
        <v/>
      </c>
      <c r="BR777" s="101" t="str" cm="1">
        <f t="array" ref="BR777">IF(C777&gt;0,_xlfn.TEXTJOIN(";", TRUE,_xlfn.UNIQUE(_xlfn._xlws.FILTER(BF777:BQ777,(BF777:BQ777&gt;0)),TRUE,FALSE)),"")&amp;";"&amp;BS777</f>
        <v>30;2;108;218;233</v>
      </c>
      <c r="BS777" s="101">
        <v>233</v>
      </c>
      <c r="BU777" s="106">
        <f>IF(C777&gt;0,+VLOOKUP($C777,'STYLE NAMES'!$B:$AC,26,FALSE),"")</f>
        <v>89.9</v>
      </c>
      <c r="BV777" s="106">
        <f>IF(C777&gt;0,+VLOOKUP($C777,'STYLE NAMES'!$B:$AC,27,FALSE),"")</f>
        <v>4940</v>
      </c>
      <c r="BW777" s="106">
        <f>IF(C777&gt;0,+VLOOKUP($C777,'STYLE NAMES'!$B:$AC,28,FALSE),"")</f>
        <v>103.38500000000001</v>
      </c>
      <c r="BY777"/>
      <c r="BZ777" s="101">
        <v>0</v>
      </c>
      <c r="CA777" s="137">
        <f t="shared" si="54"/>
        <v>0</v>
      </c>
      <c r="CB777" s="137">
        <f>+VLOOKUP(C777,'[2]STYLES &amp; MODELS MATRIX'!$A:$G,7,FALSE)</f>
        <v>0</v>
      </c>
      <c r="CC777" s="137" t="str">
        <f>+VLOOKUP(C777,'[1]STYLES &amp; SIZE CHARTS'!$A:$H,8,FALSE)</f>
        <v>MT-SSCP1</v>
      </c>
      <c r="CD777" s="137"/>
      <c r="CE777" s="205"/>
      <c r="CF777" s="141"/>
    </row>
    <row r="778" spans="1:84" s="101" customFormat="1" ht="12" customHeight="1" x14ac:dyDescent="0.2">
      <c r="A778" s="102">
        <f t="shared" si="52"/>
        <v>8683711008309</v>
      </c>
      <c r="B778" s="101" t="s">
        <v>989</v>
      </c>
      <c r="C778" s="101" t="s">
        <v>621</v>
      </c>
      <c r="D778" s="101" t="s">
        <v>2999</v>
      </c>
      <c r="E778" s="203" t="s">
        <v>2466</v>
      </c>
      <c r="F778" s="101" t="s">
        <v>2346</v>
      </c>
      <c r="G778" s="101" t="str">
        <f>IF(C778&gt;0,+VLOOKUP($C778,'STYLE NAMES'!$B:$AC,4,FALSE),"")</f>
        <v>RIDER</v>
      </c>
      <c r="H778" s="101" t="str">
        <f>IF(C778&gt;0,+VLOOKUP($C778,'STYLE NAMES'!$B:$AC,5,FALSE),"")</f>
        <v>MEN</v>
      </c>
      <c r="I778" s="101" t="str">
        <f>IF(C778&gt;0,+VLOOKUP($C778,'STYLE NAMES'!$B:$AC,6,FALSE),"")</f>
        <v>TOPS</v>
      </c>
      <c r="J778" s="101" t="str">
        <f>IF(C778&gt;0,+VLOOKUP($C778,'STYLE NAMES'!$B:$AC,7,FALSE),"")</f>
        <v>MEN</v>
      </c>
      <c r="K778" s="101" t="str">
        <f>IF(C778&gt;0,+VLOOKUP($C778,'STYLE NAMES'!$B:$AC,8,FALSE),"")</f>
        <v>TECH POLOS</v>
      </c>
      <c r="L778" s="101" t="str">
        <f>IF(E778&gt;0,+VLOOKUP($E778,'CODE GENERATOR'!$D:$T,3,FALSE),"")</f>
        <v>S</v>
      </c>
      <c r="M778" s="101" t="str">
        <f>IF(E778&gt;0,+VLOOKUP($E778,'CODE GENERATOR'!$D:$T,4,FALSE),"")</f>
        <v>PIQUET</v>
      </c>
      <c r="N778" s="101" t="str">
        <f>IF(E778&gt;0,+VLOOKUP($E778,'CODE GENERATOR'!$D:$T,6,FALSE),"")</f>
        <v>NAVY</v>
      </c>
      <c r="O778" s="101" t="str">
        <f>IF(E778&gt;0,+VLOOKUP($E778,'CODE GENERATOR'!$D:$T,7,FALSE),"")</f>
        <v>NAVY</v>
      </c>
      <c r="P778" s="101" t="str">
        <f t="shared" si="53"/>
        <v>NAVY</v>
      </c>
      <c r="Q778" s="104" t="str">
        <f>IF(E778&gt;0,+VLOOKUP($E778,'CODE GENERATOR'!$D:$T,11,FALSE),"")</f>
        <v>R.TOPMN_TPL0074</v>
      </c>
      <c r="R778" s="104" t="str">
        <f>IF(E778&gt;0,+VLOOKUP($E778,'CODE GENERATOR'!$D:$T,12,FALSE),"")</f>
        <v>PIQ0015NAVNAV</v>
      </c>
      <c r="S778" s="104" t="str">
        <f>IF(E778&gt;0,+VLOOKUP($E778,'CODE GENERATOR'!$D:$T,13,FALSE),"")</f>
        <v>R.TOPMN_TPL0074_PIQ0015NAVNAV</v>
      </c>
      <c r="T778" s="104" t="str">
        <f t="shared" si="51"/>
        <v>R.TOPMN_TPL0074_PIQ0015NAVNAV_XS</v>
      </c>
      <c r="U778" s="105">
        <v>8683711008309</v>
      </c>
      <c r="V778" s="107" t="str" cm="1">
        <f t="array" ref="V778">_xlfn.TEXTJOIN(";", TRUE, _xlfn.UNIQUE(_xlfn._xlws.FILTER(P$3:P$10029, C$3:C$10029=C778)))</f>
        <v>WHITE;NAVY;LIGHT GRAY;DARK GRAY;DARK BLUE</v>
      </c>
      <c r="W778" s="107" t="str" cm="1">
        <f t="array" ref="W778">_xlfn.TEXTJOIN(";", TRUE, _xlfn.UNIQUE(_xlfn._xlws.FILTER(F$3:F$10029, C$3:C$10029=C778)))</f>
        <v>XS;S;M;L;XL;XXL</v>
      </c>
      <c r="X778" s="101">
        <f>IF(E778&gt;0,+VLOOKUP($E778,'CODE GENERATOR'!$D:$AC,19,FALSE),0)</f>
        <v>0</v>
      </c>
      <c r="Y778" s="101" t="str">
        <f>IF(E778&gt;0,+VLOOKUP($E778,'CODE GENERATOR'!$D:$AC,20,FALSE),0)</f>
        <v/>
      </c>
      <c r="Z778" s="101" t="str">
        <f>IF(E778&gt;0,+VLOOKUP($E778,'CODE GENERATOR'!$D:$AC,21,FALSE),0)</f>
        <v/>
      </c>
      <c r="AA778" s="101" t="str">
        <f>IF(E778&gt;0,+VLOOKUP($E778,'CODE GENERATOR'!$D:$AC,22,FALSE),0)</f>
        <v/>
      </c>
      <c r="AB778" s="101" t="str">
        <f>IF(E778&gt;0,+VLOOKUP($E778,'CODE GENERATOR'!$D:$AC,23,FALSE),0)</f>
        <v/>
      </c>
      <c r="AC778" s="101" t="str">
        <f>IF(E778&gt;0,+VLOOKUP($E778,'CODE GENERATOR'!$D:$AC,24,FALSE),0)</f>
        <v/>
      </c>
      <c r="AD778" s="101" t="str">
        <f>IF(E778&gt;0,+VLOOKUP($E778,'CODE GENERATOR'!$D:$AC,25,FALSE),0)</f>
        <v/>
      </c>
      <c r="AE778" s="101" t="str">
        <f>IF(E778&gt;0,+VLOOKUP($E778,'CODE GENERATOR'!$D:$AC,26,FALSE),0)</f>
        <v/>
      </c>
      <c r="AF778" s="149" t="str">
        <f>IF($C778&gt;0,$C778&amp;" "&amp;$P778&amp;" "&amp;+VLOOKUP($C778,'STYLE NAMES'!$B:$AC,10,FALSE),"""")</f>
        <v>SAN DIEGO NAVY MEN'S TECH TRAINING POLO SHORT SLEEVE</v>
      </c>
      <c r="AG778" s="101" t="str">
        <f>"Enjoy our "&amp;(AF778)&amp;"; "&amp;IF(C778&gt;0,+VLOOKUP($C778,'STYLE NAMES'!$B:$AC,11,FALSE),"")</f>
        <v>Enjoy our SAN DIEGO NAVY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78" s="101" t="str">
        <f>IF(C778&gt;0,+VLOOKUP($C778,'STYLE NAMES'!$B:$AC,12,FALSE),"")</f>
        <v>* Specially engineered design for high performance
* 4-way super stretch piquet jersey
* Soft and comfortable
* Breathable
* Quick dry
Composition:
95% Poliamide 5% Elasthane</v>
      </c>
      <c r="AI778" s="101" t="str">
        <f>IF(C778&gt;0,+VLOOKUP($C778,'STYLE NAMES'!$B:$AC,13,FALSE),"")</f>
        <v>Machine Wash at 30°C
Mild process
Iron at low temperature
Iron from REVERSE
Do NOT iron on logos or prints
Do not bleach
Do NOT Tumble Dry</v>
      </c>
      <c r="AJ778" s="149" t="str">
        <f>IF($C778&gt;0,$C778&amp;" "&amp;$P778&amp;" "&amp;+VLOOKUP($C778,'STYLE NAMES'!$B:$AC,14,FALSE),"""")</f>
        <v>SAN DIEGO NAVY ERKEK KISA KOL TEKNİK ANTRENMAN POLO</v>
      </c>
      <c r="AK778" s="149" t="str">
        <f>"Cavalier SanMarco tarafından tasarlanan "&amp;(AJ778)&amp;"; "&amp;IF(C778&gt;0,+VLOOKUP($C778,'STYLE NAMES'!$B:$AC,15,FALSE),"")</f>
        <v>Cavalier SanMarco tarafından tasarlanan SAN DIEGO NAVY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78" s="149" t="str">
        <f>IF(C778&gt;0,+VLOOKUP($C778,'STYLE NAMES'!$B:$AC,16,FALSE),"")</f>
        <v>* Yüksek performans için özel tasarım
* 4 yönlü süper streç pike kumaş
* Yumuşak ve rahat
* Nefes alabilir
* Hızlı kuruma
Kompozisyon:
%95 Polyamid  %5 Elastan</v>
      </c>
      <c r="AM778" s="149" t="str">
        <f>IF(C778&gt;0,+VLOOKUP($C778,'STYLE NAMES'!$B:$AC,17,FALSE),"")</f>
        <v>Makinede 30°C' de Yıkayın
Hassas Yıkama
Ilık ütü yapın
Tersten ütüleyin
Logo ve baskıları ÜTÜLEMEYİN
Çamaşır suyu kullanmayın
Kurutma Makinesinde Kurutmayın</v>
      </c>
      <c r="AN778" s="149" t="str">
        <f>IF($C778&gt;0,$C778&amp;" "&amp;$P778&amp;" "&amp;+VLOOKUP($C778,'STYLE NAMES'!$B:$AC,18,FALSE),"""")</f>
        <v>SAN DIEGO NAVY POLO DA ALLENAMENTO TECH DA UOMO MANICA CORTA</v>
      </c>
      <c r="AO778" s="101" t="str">
        <f>"Disegnato da Cavalier SanMarco "&amp;(AN778)&amp;"; "&amp;IF(C778&gt;0,+VLOOKUP($C778,'STYLE NAMES'!$B:$AC,19,FALSE),"")</f>
        <v>Disegnato da Cavalier SanMarco SAN DIEGO NAVY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78" s="101" t="str">
        <f>IF(C778&gt;0,+VLOOKUP($C778,'STYLE NAMES'!$B:$AC,20,FALSE),"")</f>
        <v>Design ingegnerizzato per alte prestazioni 
Jersey piqué elasticizzato  4-way-stretch 
Morbido e confortevole 
Traspirante Asciugatura rapida 
Composizione: 
95% Poliammide  5% Elastan</v>
      </c>
      <c r="AQ778" s="101" t="str">
        <f>IF(C778&gt;0,+VLOOKUP($C778,'STYLE NAMES'!$B:$AC,21,FALSE),"")</f>
        <v>Lavare in lavatrice a 30°C Ciclo delicato 
Stirare a bassa temperatura
Stirare al rovescio 
Non stirare su loghi o stampe 
Non candeggiare 
Non asciugare in asciugatrice</v>
      </c>
      <c r="AR778" s="101">
        <f>IF(D778&gt;0,+VLOOKUP($C778,'STYLE NAMES'!$B:$AC,22,FALSE),"")</f>
        <v>0</v>
      </c>
      <c r="AS778" s="101">
        <f>IF(E778&gt;0,+VLOOKUP($C778,'STYLE NAMES'!$B:$AC,23,FALSE),"")</f>
        <v>0</v>
      </c>
      <c r="AT778" s="101">
        <f>IF(F778&gt;0,+VLOOKUP($C778,'STYLE NAMES'!$B:$AC,24,FALSE),"")</f>
        <v>0</v>
      </c>
      <c r="AU778" s="101">
        <f>IF(G778&gt;0,+VLOOKUP($C778,'STYLE NAMES'!$B:$AC,25,FALSE),"")</f>
        <v>0</v>
      </c>
      <c r="AV778" s="101">
        <f>+VLOOKUP($S778,'CODE GENERATOR'!$P:$AM,15,FALSE)</f>
        <v>0</v>
      </c>
      <c r="AW778" s="101">
        <f>+VLOOKUP($S778,'CODE GENERATOR'!$P:$AM,16,FALSE)</f>
        <v>0</v>
      </c>
      <c r="AX778" s="101">
        <f>+VLOOKUP($S778,'CODE GENERATOR'!$P:$AM,17,FALSE)</f>
        <v>0</v>
      </c>
      <c r="AY778" s="101">
        <f>+VLOOKUP($S778,'CODE GENERATOR'!$P:$AM,18,FALSE)</f>
        <v>0</v>
      </c>
      <c r="AZ778" s="101">
        <f>+VLOOKUP($S778,'CODE GENERATOR'!$P:$AM,19,FALSE)</f>
        <v>0</v>
      </c>
      <c r="BA778" s="101">
        <f>+VLOOKUP($S778,'CODE GENERATOR'!$P:$AM,20,FALSE)</f>
        <v>0</v>
      </c>
      <c r="BB778" s="101">
        <f>+VLOOKUP($S778,'CODE GENERATOR'!$P:$AM,21,FALSE)</f>
        <v>0</v>
      </c>
      <c r="BC778" s="101">
        <f>+VLOOKUP($S778,'CODE GENERATOR'!$P:$AM,22,FALSE)</f>
        <v>0</v>
      </c>
      <c r="BD778" s="101">
        <f>+VLOOKUP($S778,'CODE GENERATOR'!$P:$AM,23,FALSE)</f>
        <v>0</v>
      </c>
      <c r="BE778" s="101">
        <f>+VLOOKUP($S778,'CODE GENERATOR'!$P:$AM,24,FALSE)</f>
        <v>0</v>
      </c>
      <c r="BF778" s="101">
        <f>IF(C778&gt;0,+VLOOKUP(G778,'CATEGORY ID'!$A$1:$L$118,3,FALSE),"")</f>
        <v>30</v>
      </c>
      <c r="BG778" s="101">
        <f>IF(C778&gt;0,+VLOOKUP(H778,'CATEGORY ID'!$D$1:$L$118,3,FALSE),"")</f>
        <v>2</v>
      </c>
      <c r="BH778" s="101">
        <f>IF(C778&gt;0,+VLOOKUP((+H778&amp;I778),'CATEGORY ID'!$H$1:$I$121,2,FALSE),"")</f>
        <v>108</v>
      </c>
      <c r="BJ778" s="101">
        <f>IF(C778&gt;0,IF(COUNTIF('CATEGORY ID'!$K$1:$K$121,+H778&amp;K778) &gt; 0, +VLOOKUP(+H778&amp;K778,'CATEGORY ID'!$K$1:$L$121,2,FALSE),""),"")</f>
        <v>218</v>
      </c>
      <c r="BK778" s="101" t="str">
        <f>IF(C778&gt;0,IF(COUNTIF('CATEGORY ID'!$K$124:$K$165, +VLOOKUP(C778,'STYLE NAMES'!$B:$AE,30,FALSE)) &gt; 0, +VLOOKUP(VLOOKUP(C778,'STYLE NAMES'!$B:$AE,30,FALSE),'CATEGORY ID'!K:M,2,FALSE),""),"")</f>
        <v/>
      </c>
      <c r="BR778" s="101" t="str" cm="1">
        <f t="array" ref="BR778">IF(C778&gt;0,_xlfn.TEXTJOIN(";", TRUE,_xlfn.UNIQUE(_xlfn._xlws.FILTER(BF778:BQ778,(BF778:BQ778&gt;0)),TRUE,FALSE)),"")&amp;";"&amp;BS778</f>
        <v>30;2;108;218;233</v>
      </c>
      <c r="BS778" s="101">
        <v>233</v>
      </c>
      <c r="BU778" s="106">
        <f>IF(C778&gt;0,+VLOOKUP($C778,'STYLE NAMES'!$B:$AC,26,FALSE),"")</f>
        <v>89.9</v>
      </c>
      <c r="BV778" s="106">
        <f>IF(C778&gt;0,+VLOOKUP($C778,'STYLE NAMES'!$B:$AC,27,FALSE),"")</f>
        <v>4940</v>
      </c>
      <c r="BW778" s="106">
        <f>IF(C778&gt;0,+VLOOKUP($C778,'STYLE NAMES'!$B:$AC,28,FALSE),"")</f>
        <v>103.38500000000001</v>
      </c>
      <c r="BY778"/>
      <c r="BZ778" s="101">
        <v>0</v>
      </c>
      <c r="CA778" s="137">
        <f t="shared" si="54"/>
        <v>0</v>
      </c>
      <c r="CB778" s="137">
        <f>+VLOOKUP(C778,'[2]STYLES &amp; MODELS MATRIX'!$A:$G,7,FALSE)</f>
        <v>0</v>
      </c>
      <c r="CC778" s="137" t="str">
        <f>+VLOOKUP(C778,'[1]STYLES &amp; SIZE CHARTS'!$A:$H,8,FALSE)</f>
        <v>MT-SSCP1</v>
      </c>
      <c r="CD778" s="137"/>
      <c r="CE778" s="205"/>
      <c r="CF778" s="141"/>
    </row>
    <row r="779" spans="1:84" s="101" customFormat="1" ht="12" customHeight="1" x14ac:dyDescent="0.2">
      <c r="A779" s="102">
        <f t="shared" si="52"/>
        <v>8683711008316</v>
      </c>
      <c r="B779" s="101" t="s">
        <v>989</v>
      </c>
      <c r="C779" s="101" t="s">
        <v>621</v>
      </c>
      <c r="D779" s="101" t="s">
        <v>2999</v>
      </c>
      <c r="E779" s="203" t="s">
        <v>2466</v>
      </c>
      <c r="F779" s="101" t="s">
        <v>785</v>
      </c>
      <c r="G779" s="101" t="str">
        <f>IF(C779&gt;0,+VLOOKUP($C779,'STYLE NAMES'!$B:$AC,4,FALSE),"")</f>
        <v>RIDER</v>
      </c>
      <c r="H779" s="101" t="str">
        <f>IF(C779&gt;0,+VLOOKUP($C779,'STYLE NAMES'!$B:$AC,5,FALSE),"")</f>
        <v>MEN</v>
      </c>
      <c r="I779" s="101" t="str">
        <f>IF(C779&gt;0,+VLOOKUP($C779,'STYLE NAMES'!$B:$AC,6,FALSE),"")</f>
        <v>TOPS</v>
      </c>
      <c r="J779" s="101" t="str">
        <f>IF(C779&gt;0,+VLOOKUP($C779,'STYLE NAMES'!$B:$AC,7,FALSE),"")</f>
        <v>MEN</v>
      </c>
      <c r="K779" s="101" t="str">
        <f>IF(C779&gt;0,+VLOOKUP($C779,'STYLE NAMES'!$B:$AC,8,FALSE),"")</f>
        <v>TECH POLOS</v>
      </c>
      <c r="L779" s="101" t="str">
        <f>IF(E779&gt;0,+VLOOKUP($E779,'CODE GENERATOR'!$D:$T,3,FALSE),"")</f>
        <v>S</v>
      </c>
      <c r="M779" s="101" t="str">
        <f>IF(E779&gt;0,+VLOOKUP($E779,'CODE GENERATOR'!$D:$T,4,FALSE),"")</f>
        <v>PIQUET</v>
      </c>
      <c r="N779" s="101" t="str">
        <f>IF(E779&gt;0,+VLOOKUP($E779,'CODE GENERATOR'!$D:$T,6,FALSE),"")</f>
        <v>NAVY</v>
      </c>
      <c r="O779" s="101" t="str">
        <f>IF(E779&gt;0,+VLOOKUP($E779,'CODE GENERATOR'!$D:$T,7,FALSE),"")</f>
        <v>NAVY</v>
      </c>
      <c r="P779" s="101" t="str">
        <f t="shared" si="53"/>
        <v>NAVY</v>
      </c>
      <c r="Q779" s="104" t="str">
        <f>IF(E779&gt;0,+VLOOKUP($E779,'CODE GENERATOR'!$D:$T,11,FALSE),"")</f>
        <v>R.TOPMN_TPL0074</v>
      </c>
      <c r="R779" s="104" t="str">
        <f>IF(E779&gt;0,+VLOOKUP($E779,'CODE GENERATOR'!$D:$T,12,FALSE),"")</f>
        <v>PIQ0015NAVNAV</v>
      </c>
      <c r="S779" s="104" t="str">
        <f>IF(E779&gt;0,+VLOOKUP($E779,'CODE GENERATOR'!$D:$T,13,FALSE),"")</f>
        <v>R.TOPMN_TPL0074_PIQ0015NAVNAV</v>
      </c>
      <c r="T779" s="104" t="str">
        <f t="shared" si="51"/>
        <v>R.TOPMN_TPL0074_PIQ0015NAVNAV_S</v>
      </c>
      <c r="U779" s="105">
        <v>8683711008316</v>
      </c>
      <c r="V779" s="107" t="str" cm="1">
        <f t="array" ref="V779">_xlfn.TEXTJOIN(";", TRUE, _xlfn.UNIQUE(_xlfn._xlws.FILTER(P$3:P$10029, C$3:C$10029=C779)))</f>
        <v>WHITE;NAVY;LIGHT GRAY;DARK GRAY;DARK BLUE</v>
      </c>
      <c r="W779" s="107" t="str" cm="1">
        <f t="array" ref="W779">_xlfn.TEXTJOIN(";", TRUE, _xlfn.UNIQUE(_xlfn._xlws.FILTER(F$3:F$10029, C$3:C$10029=C779)))</f>
        <v>XS;S;M;L;XL;XXL</v>
      </c>
      <c r="X779" s="101">
        <f>IF(E779&gt;0,+VLOOKUP($E779,'CODE GENERATOR'!$D:$AC,19,FALSE),0)</f>
        <v>0</v>
      </c>
      <c r="Y779" s="101" t="str">
        <f>IF(E779&gt;0,+VLOOKUP($E779,'CODE GENERATOR'!$D:$AC,20,FALSE),0)</f>
        <v/>
      </c>
      <c r="Z779" s="101" t="str">
        <f>IF(E779&gt;0,+VLOOKUP($E779,'CODE GENERATOR'!$D:$AC,21,FALSE),0)</f>
        <v/>
      </c>
      <c r="AA779" s="101" t="str">
        <f>IF(E779&gt;0,+VLOOKUP($E779,'CODE GENERATOR'!$D:$AC,22,FALSE),0)</f>
        <v/>
      </c>
      <c r="AB779" s="101" t="str">
        <f>IF(E779&gt;0,+VLOOKUP($E779,'CODE GENERATOR'!$D:$AC,23,FALSE),0)</f>
        <v/>
      </c>
      <c r="AC779" s="101" t="str">
        <f>IF(E779&gt;0,+VLOOKUP($E779,'CODE GENERATOR'!$D:$AC,24,FALSE),0)</f>
        <v/>
      </c>
      <c r="AD779" s="101" t="str">
        <f>IF(E779&gt;0,+VLOOKUP($E779,'CODE GENERATOR'!$D:$AC,25,FALSE),0)</f>
        <v/>
      </c>
      <c r="AE779" s="101" t="str">
        <f>IF(E779&gt;0,+VLOOKUP($E779,'CODE GENERATOR'!$D:$AC,26,FALSE),0)</f>
        <v/>
      </c>
      <c r="AF779" s="149" t="str">
        <f>IF($C779&gt;0,$C779&amp;" "&amp;$P779&amp;" "&amp;+VLOOKUP($C779,'STYLE NAMES'!$B:$AC,10,FALSE),"""")</f>
        <v>SAN DIEGO NAVY MEN'S TECH TRAINING POLO SHORT SLEEVE</v>
      </c>
      <c r="AG779" s="101" t="str">
        <f>"Enjoy our "&amp;(AF779)&amp;"; "&amp;IF(C779&gt;0,+VLOOKUP($C779,'STYLE NAMES'!$B:$AC,11,FALSE),"")</f>
        <v>Enjoy our SAN DIEGO NAVY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79" s="101" t="str">
        <f>IF(C779&gt;0,+VLOOKUP($C779,'STYLE NAMES'!$B:$AC,12,FALSE),"")</f>
        <v>* Specially engineered design for high performance
* 4-way super stretch piquet jersey
* Soft and comfortable
* Breathable
* Quick dry
Composition:
95% Poliamide 5% Elasthane</v>
      </c>
      <c r="AI779" s="101" t="str">
        <f>IF(C779&gt;0,+VLOOKUP($C779,'STYLE NAMES'!$B:$AC,13,FALSE),"")</f>
        <v>Machine Wash at 30°C
Mild process
Iron at low temperature
Iron from REVERSE
Do NOT iron on logos or prints
Do not bleach
Do NOT Tumble Dry</v>
      </c>
      <c r="AJ779" s="149" t="str">
        <f>IF($C779&gt;0,$C779&amp;" "&amp;$P779&amp;" "&amp;+VLOOKUP($C779,'STYLE NAMES'!$B:$AC,14,FALSE),"""")</f>
        <v>SAN DIEGO NAVY ERKEK KISA KOL TEKNİK ANTRENMAN POLO</v>
      </c>
      <c r="AK779" s="149" t="str">
        <f>"Cavalier SanMarco tarafından tasarlanan "&amp;(AJ779)&amp;"; "&amp;IF(C779&gt;0,+VLOOKUP($C779,'STYLE NAMES'!$B:$AC,15,FALSE),"")</f>
        <v>Cavalier SanMarco tarafından tasarlanan SAN DIEGO NAVY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79" s="149" t="str">
        <f>IF(C779&gt;0,+VLOOKUP($C779,'STYLE NAMES'!$B:$AC,16,FALSE),"")</f>
        <v>* Yüksek performans için özel tasarım
* 4 yönlü süper streç pike kumaş
* Yumuşak ve rahat
* Nefes alabilir
* Hızlı kuruma
Kompozisyon:
%95 Polyamid  %5 Elastan</v>
      </c>
      <c r="AM779" s="149" t="str">
        <f>IF(C779&gt;0,+VLOOKUP($C779,'STYLE NAMES'!$B:$AC,17,FALSE),"")</f>
        <v>Makinede 30°C' de Yıkayın
Hassas Yıkama
Ilık ütü yapın
Tersten ütüleyin
Logo ve baskıları ÜTÜLEMEYİN
Çamaşır suyu kullanmayın
Kurutma Makinesinde Kurutmayın</v>
      </c>
      <c r="AN779" s="149" t="str">
        <f>IF($C779&gt;0,$C779&amp;" "&amp;$P779&amp;" "&amp;+VLOOKUP($C779,'STYLE NAMES'!$B:$AC,18,FALSE),"""")</f>
        <v>SAN DIEGO NAVY POLO DA ALLENAMENTO TECH DA UOMO MANICA CORTA</v>
      </c>
      <c r="AO779" s="101" t="str">
        <f>"Disegnato da Cavalier SanMarco "&amp;(AN779)&amp;"; "&amp;IF(C779&gt;0,+VLOOKUP($C779,'STYLE NAMES'!$B:$AC,19,FALSE),"")</f>
        <v>Disegnato da Cavalier SanMarco SAN DIEGO NAVY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79" s="101" t="str">
        <f>IF(C779&gt;0,+VLOOKUP($C779,'STYLE NAMES'!$B:$AC,20,FALSE),"")</f>
        <v>Design ingegnerizzato per alte prestazioni 
Jersey piqué elasticizzato  4-way-stretch 
Morbido e confortevole 
Traspirante Asciugatura rapida 
Composizione: 
95% Poliammide  5% Elastan</v>
      </c>
      <c r="AQ779" s="101" t="str">
        <f>IF(C779&gt;0,+VLOOKUP($C779,'STYLE NAMES'!$B:$AC,21,FALSE),"")</f>
        <v>Lavare in lavatrice a 30°C Ciclo delicato 
Stirare a bassa temperatura
Stirare al rovescio 
Non stirare su loghi o stampe 
Non candeggiare 
Non asciugare in asciugatrice</v>
      </c>
      <c r="AR779" s="101">
        <f>IF(D779&gt;0,+VLOOKUP($C779,'STYLE NAMES'!$B:$AC,22,FALSE),"")</f>
        <v>0</v>
      </c>
      <c r="AS779" s="101">
        <f>IF(E779&gt;0,+VLOOKUP($C779,'STYLE NAMES'!$B:$AC,23,FALSE),"")</f>
        <v>0</v>
      </c>
      <c r="AT779" s="101">
        <f>IF(F779&gt;0,+VLOOKUP($C779,'STYLE NAMES'!$B:$AC,24,FALSE),"")</f>
        <v>0</v>
      </c>
      <c r="AU779" s="101">
        <f>IF(G779&gt;0,+VLOOKUP($C779,'STYLE NAMES'!$B:$AC,25,FALSE),"")</f>
        <v>0</v>
      </c>
      <c r="AV779" s="101">
        <f>+VLOOKUP($S779,'CODE GENERATOR'!$P:$AM,15,FALSE)</f>
        <v>0</v>
      </c>
      <c r="AW779" s="101">
        <f>+VLOOKUP($S779,'CODE GENERATOR'!$P:$AM,16,FALSE)</f>
        <v>0</v>
      </c>
      <c r="AX779" s="101">
        <f>+VLOOKUP($S779,'CODE GENERATOR'!$P:$AM,17,FALSE)</f>
        <v>0</v>
      </c>
      <c r="AY779" s="101">
        <f>+VLOOKUP($S779,'CODE GENERATOR'!$P:$AM,18,FALSE)</f>
        <v>0</v>
      </c>
      <c r="AZ779" s="101">
        <f>+VLOOKUP($S779,'CODE GENERATOR'!$P:$AM,19,FALSE)</f>
        <v>0</v>
      </c>
      <c r="BA779" s="101">
        <f>+VLOOKUP($S779,'CODE GENERATOR'!$P:$AM,20,FALSE)</f>
        <v>0</v>
      </c>
      <c r="BB779" s="101">
        <f>+VLOOKUP($S779,'CODE GENERATOR'!$P:$AM,21,FALSE)</f>
        <v>0</v>
      </c>
      <c r="BC779" s="101">
        <f>+VLOOKUP($S779,'CODE GENERATOR'!$P:$AM,22,FALSE)</f>
        <v>0</v>
      </c>
      <c r="BD779" s="101">
        <f>+VLOOKUP($S779,'CODE GENERATOR'!$P:$AM,23,FALSE)</f>
        <v>0</v>
      </c>
      <c r="BE779" s="101">
        <f>+VLOOKUP($S779,'CODE GENERATOR'!$P:$AM,24,FALSE)</f>
        <v>0</v>
      </c>
      <c r="BF779" s="101">
        <f>IF(C779&gt;0,+VLOOKUP(G779,'CATEGORY ID'!$A$1:$L$118,3,FALSE),"")</f>
        <v>30</v>
      </c>
      <c r="BG779" s="101">
        <f>IF(C779&gt;0,+VLOOKUP(H779,'CATEGORY ID'!$D$1:$L$118,3,FALSE),"")</f>
        <v>2</v>
      </c>
      <c r="BH779" s="101">
        <f>IF(C779&gt;0,+VLOOKUP((+H779&amp;I779),'CATEGORY ID'!$H$1:$I$121,2,FALSE),"")</f>
        <v>108</v>
      </c>
      <c r="BJ779" s="101">
        <f>IF(C779&gt;0,IF(COUNTIF('CATEGORY ID'!$K$1:$K$121,+H779&amp;K779) &gt; 0, +VLOOKUP(+H779&amp;K779,'CATEGORY ID'!$K$1:$L$121,2,FALSE),""),"")</f>
        <v>218</v>
      </c>
      <c r="BK779" s="101" t="str">
        <f>IF(C779&gt;0,IF(COUNTIF('CATEGORY ID'!$K$124:$K$165, +VLOOKUP(C779,'STYLE NAMES'!$B:$AE,30,FALSE)) &gt; 0, +VLOOKUP(VLOOKUP(C779,'STYLE NAMES'!$B:$AE,30,FALSE),'CATEGORY ID'!K:M,2,FALSE),""),"")</f>
        <v/>
      </c>
      <c r="BR779" s="101" t="str" cm="1">
        <f t="array" ref="BR779">IF(C779&gt;0,_xlfn.TEXTJOIN(";", TRUE,_xlfn.UNIQUE(_xlfn._xlws.FILTER(BF779:BQ779,(BF779:BQ779&gt;0)),TRUE,FALSE)),"")&amp;";"&amp;BS779</f>
        <v>30;2;108;218;233</v>
      </c>
      <c r="BS779" s="101">
        <v>233</v>
      </c>
      <c r="BU779" s="106">
        <f>IF(C779&gt;0,+VLOOKUP($C779,'STYLE NAMES'!$B:$AC,26,FALSE),"")</f>
        <v>89.9</v>
      </c>
      <c r="BV779" s="106">
        <f>IF(C779&gt;0,+VLOOKUP($C779,'STYLE NAMES'!$B:$AC,27,FALSE),"")</f>
        <v>4940</v>
      </c>
      <c r="BW779" s="106">
        <f>IF(C779&gt;0,+VLOOKUP($C779,'STYLE NAMES'!$B:$AC,28,FALSE),"")</f>
        <v>103.38500000000001</v>
      </c>
      <c r="BY779"/>
      <c r="BZ779" s="101">
        <v>0</v>
      </c>
      <c r="CA779" s="137">
        <f t="shared" si="54"/>
        <v>0</v>
      </c>
      <c r="CB779" s="137">
        <f>+VLOOKUP(C779,'[2]STYLES &amp; MODELS MATRIX'!$A:$G,7,FALSE)</f>
        <v>0</v>
      </c>
      <c r="CC779" s="137" t="str">
        <f>+VLOOKUP(C779,'[1]STYLES &amp; SIZE CHARTS'!$A:$H,8,FALSE)</f>
        <v>MT-SSCP1</v>
      </c>
      <c r="CD779" s="137"/>
      <c r="CE779" s="205"/>
      <c r="CF779" s="141"/>
    </row>
    <row r="780" spans="1:84" s="101" customFormat="1" ht="12" customHeight="1" x14ac:dyDescent="0.2">
      <c r="A780" s="102">
        <f t="shared" si="52"/>
        <v>8683711008323</v>
      </c>
      <c r="B780" s="101" t="s">
        <v>989</v>
      </c>
      <c r="C780" s="101" t="s">
        <v>621</v>
      </c>
      <c r="D780" s="101" t="s">
        <v>2999</v>
      </c>
      <c r="E780" s="203" t="s">
        <v>2466</v>
      </c>
      <c r="F780" s="101" t="s">
        <v>2247</v>
      </c>
      <c r="G780" s="101" t="str">
        <f>IF(C780&gt;0,+VLOOKUP($C780,'STYLE NAMES'!$B:$AC,4,FALSE),"")</f>
        <v>RIDER</v>
      </c>
      <c r="H780" s="101" t="str">
        <f>IF(C780&gt;0,+VLOOKUP($C780,'STYLE NAMES'!$B:$AC,5,FALSE),"")</f>
        <v>MEN</v>
      </c>
      <c r="I780" s="101" t="str">
        <f>IF(C780&gt;0,+VLOOKUP($C780,'STYLE NAMES'!$B:$AC,6,FALSE),"")</f>
        <v>TOPS</v>
      </c>
      <c r="J780" s="101" t="str">
        <f>IF(C780&gt;0,+VLOOKUP($C780,'STYLE NAMES'!$B:$AC,7,FALSE),"")</f>
        <v>MEN</v>
      </c>
      <c r="K780" s="101" t="str">
        <f>IF(C780&gt;0,+VLOOKUP($C780,'STYLE NAMES'!$B:$AC,8,FALSE),"")</f>
        <v>TECH POLOS</v>
      </c>
      <c r="L780" s="101" t="str">
        <f>IF(E780&gt;0,+VLOOKUP($E780,'CODE GENERATOR'!$D:$T,3,FALSE),"")</f>
        <v>S</v>
      </c>
      <c r="M780" s="101" t="str">
        <f>IF(E780&gt;0,+VLOOKUP($E780,'CODE GENERATOR'!$D:$T,4,FALSE),"")</f>
        <v>PIQUET</v>
      </c>
      <c r="N780" s="101" t="str">
        <f>IF(E780&gt;0,+VLOOKUP($E780,'CODE GENERATOR'!$D:$T,6,FALSE),"")</f>
        <v>NAVY</v>
      </c>
      <c r="O780" s="101" t="str">
        <f>IF(E780&gt;0,+VLOOKUP($E780,'CODE GENERATOR'!$D:$T,7,FALSE),"")</f>
        <v>NAVY</v>
      </c>
      <c r="P780" s="101" t="str">
        <f t="shared" si="53"/>
        <v>NAVY</v>
      </c>
      <c r="Q780" s="104" t="str">
        <f>IF(E780&gt;0,+VLOOKUP($E780,'CODE GENERATOR'!$D:$T,11,FALSE),"")</f>
        <v>R.TOPMN_TPL0074</v>
      </c>
      <c r="R780" s="104" t="str">
        <f>IF(E780&gt;0,+VLOOKUP($E780,'CODE GENERATOR'!$D:$T,12,FALSE),"")</f>
        <v>PIQ0015NAVNAV</v>
      </c>
      <c r="S780" s="104" t="str">
        <f>IF(E780&gt;0,+VLOOKUP($E780,'CODE GENERATOR'!$D:$T,13,FALSE),"")</f>
        <v>R.TOPMN_TPL0074_PIQ0015NAVNAV</v>
      </c>
      <c r="T780" s="104" t="str">
        <f t="shared" si="51"/>
        <v>R.TOPMN_TPL0074_PIQ0015NAVNAV_M</v>
      </c>
      <c r="U780" s="105">
        <v>8683711008323</v>
      </c>
      <c r="V780" s="107" t="str" cm="1">
        <f t="array" ref="V780">_xlfn.TEXTJOIN(";", TRUE, _xlfn.UNIQUE(_xlfn._xlws.FILTER(P$3:P$10029, C$3:C$10029=C780)))</f>
        <v>WHITE;NAVY;LIGHT GRAY;DARK GRAY;DARK BLUE</v>
      </c>
      <c r="W780" s="107" t="str" cm="1">
        <f t="array" ref="W780">_xlfn.TEXTJOIN(";", TRUE, _xlfn.UNIQUE(_xlfn._xlws.FILTER(F$3:F$10029, C$3:C$10029=C780)))</f>
        <v>XS;S;M;L;XL;XXL</v>
      </c>
      <c r="X780" s="101">
        <f>IF(E780&gt;0,+VLOOKUP($E780,'CODE GENERATOR'!$D:$AC,19,FALSE),0)</f>
        <v>0</v>
      </c>
      <c r="Y780" s="101" t="str">
        <f>IF(E780&gt;0,+VLOOKUP($E780,'CODE GENERATOR'!$D:$AC,20,FALSE),0)</f>
        <v/>
      </c>
      <c r="Z780" s="101" t="str">
        <f>IF(E780&gt;0,+VLOOKUP($E780,'CODE GENERATOR'!$D:$AC,21,FALSE),0)</f>
        <v/>
      </c>
      <c r="AA780" s="101" t="str">
        <f>IF(E780&gt;0,+VLOOKUP($E780,'CODE GENERATOR'!$D:$AC,22,FALSE),0)</f>
        <v/>
      </c>
      <c r="AB780" s="101" t="str">
        <f>IF(E780&gt;0,+VLOOKUP($E780,'CODE GENERATOR'!$D:$AC,23,FALSE),0)</f>
        <v/>
      </c>
      <c r="AC780" s="101" t="str">
        <f>IF(E780&gt;0,+VLOOKUP($E780,'CODE GENERATOR'!$D:$AC,24,FALSE),0)</f>
        <v/>
      </c>
      <c r="AD780" s="101" t="str">
        <f>IF(E780&gt;0,+VLOOKUP($E780,'CODE GENERATOR'!$D:$AC,25,FALSE),0)</f>
        <v/>
      </c>
      <c r="AE780" s="101" t="str">
        <f>IF(E780&gt;0,+VLOOKUP($E780,'CODE GENERATOR'!$D:$AC,26,FALSE),0)</f>
        <v/>
      </c>
      <c r="AF780" s="149" t="str">
        <f>IF($C780&gt;0,$C780&amp;" "&amp;$P780&amp;" "&amp;+VLOOKUP($C780,'STYLE NAMES'!$B:$AC,10,FALSE),"""")</f>
        <v>SAN DIEGO NAVY MEN'S TECH TRAINING POLO SHORT SLEEVE</v>
      </c>
      <c r="AG780" s="101" t="str">
        <f>"Enjoy our "&amp;(AF780)&amp;"; "&amp;IF(C780&gt;0,+VLOOKUP($C780,'STYLE NAMES'!$B:$AC,11,FALSE),"")</f>
        <v>Enjoy our SAN DIEGO NAVY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0" s="101" t="str">
        <f>IF(C780&gt;0,+VLOOKUP($C780,'STYLE NAMES'!$B:$AC,12,FALSE),"")</f>
        <v>* Specially engineered design for high performance
* 4-way super stretch piquet jersey
* Soft and comfortable
* Breathable
* Quick dry
Composition:
95% Poliamide 5% Elasthane</v>
      </c>
      <c r="AI780" s="101" t="str">
        <f>IF(C780&gt;0,+VLOOKUP($C780,'STYLE NAMES'!$B:$AC,13,FALSE),"")</f>
        <v>Machine Wash at 30°C
Mild process
Iron at low temperature
Iron from REVERSE
Do NOT iron on logos or prints
Do not bleach
Do NOT Tumble Dry</v>
      </c>
      <c r="AJ780" s="149" t="str">
        <f>IF($C780&gt;0,$C780&amp;" "&amp;$P780&amp;" "&amp;+VLOOKUP($C780,'STYLE NAMES'!$B:$AC,14,FALSE),"""")</f>
        <v>SAN DIEGO NAVY ERKEK KISA KOL TEKNİK ANTRENMAN POLO</v>
      </c>
      <c r="AK780" s="149" t="str">
        <f>"Cavalier SanMarco tarafından tasarlanan "&amp;(AJ780)&amp;"; "&amp;IF(C780&gt;0,+VLOOKUP($C780,'STYLE NAMES'!$B:$AC,15,FALSE),"")</f>
        <v>Cavalier SanMarco tarafından tasarlanan SAN DIEGO NAVY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0" s="149" t="str">
        <f>IF(C780&gt;0,+VLOOKUP($C780,'STYLE NAMES'!$B:$AC,16,FALSE),"")</f>
        <v>* Yüksek performans için özel tasarım
* 4 yönlü süper streç pike kumaş
* Yumuşak ve rahat
* Nefes alabilir
* Hızlı kuruma
Kompozisyon:
%95 Polyamid  %5 Elastan</v>
      </c>
      <c r="AM780" s="149" t="str">
        <f>IF(C780&gt;0,+VLOOKUP($C780,'STYLE NAMES'!$B:$AC,17,FALSE),"")</f>
        <v>Makinede 30°C' de Yıkayın
Hassas Yıkama
Ilık ütü yapın
Tersten ütüleyin
Logo ve baskıları ÜTÜLEMEYİN
Çamaşır suyu kullanmayın
Kurutma Makinesinde Kurutmayın</v>
      </c>
      <c r="AN780" s="149" t="str">
        <f>IF($C780&gt;0,$C780&amp;" "&amp;$P780&amp;" "&amp;+VLOOKUP($C780,'STYLE NAMES'!$B:$AC,18,FALSE),"""")</f>
        <v>SAN DIEGO NAVY POLO DA ALLENAMENTO TECH DA UOMO MANICA CORTA</v>
      </c>
      <c r="AO780" s="101" t="str">
        <f>"Disegnato da Cavalier SanMarco "&amp;(AN780)&amp;"; "&amp;IF(C780&gt;0,+VLOOKUP($C780,'STYLE NAMES'!$B:$AC,19,FALSE),"")</f>
        <v>Disegnato da Cavalier SanMarco SAN DIEGO NAVY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0" s="101" t="str">
        <f>IF(C780&gt;0,+VLOOKUP($C780,'STYLE NAMES'!$B:$AC,20,FALSE),"")</f>
        <v>Design ingegnerizzato per alte prestazioni 
Jersey piqué elasticizzato  4-way-stretch 
Morbido e confortevole 
Traspirante Asciugatura rapida 
Composizione: 
95% Poliammide  5% Elastan</v>
      </c>
      <c r="AQ780" s="101" t="str">
        <f>IF(C780&gt;0,+VLOOKUP($C780,'STYLE NAMES'!$B:$AC,21,FALSE),"")</f>
        <v>Lavare in lavatrice a 30°C Ciclo delicato 
Stirare a bassa temperatura
Stirare al rovescio 
Non stirare su loghi o stampe 
Non candeggiare 
Non asciugare in asciugatrice</v>
      </c>
      <c r="AR780" s="101">
        <f>IF(D780&gt;0,+VLOOKUP($C780,'STYLE NAMES'!$B:$AC,22,FALSE),"")</f>
        <v>0</v>
      </c>
      <c r="AS780" s="101">
        <f>IF(E780&gt;0,+VLOOKUP($C780,'STYLE NAMES'!$B:$AC,23,FALSE),"")</f>
        <v>0</v>
      </c>
      <c r="AT780" s="101">
        <f>IF(F780&gt;0,+VLOOKUP($C780,'STYLE NAMES'!$B:$AC,24,FALSE),"")</f>
        <v>0</v>
      </c>
      <c r="AU780" s="101">
        <f>IF(G780&gt;0,+VLOOKUP($C780,'STYLE NAMES'!$B:$AC,25,FALSE),"")</f>
        <v>0</v>
      </c>
      <c r="AV780" s="101">
        <f>+VLOOKUP($S780,'CODE GENERATOR'!$P:$AM,15,FALSE)</f>
        <v>0</v>
      </c>
      <c r="AW780" s="101">
        <f>+VLOOKUP($S780,'CODE GENERATOR'!$P:$AM,16,FALSE)</f>
        <v>0</v>
      </c>
      <c r="AX780" s="101">
        <f>+VLOOKUP($S780,'CODE GENERATOR'!$P:$AM,17,FALSE)</f>
        <v>0</v>
      </c>
      <c r="AY780" s="101">
        <f>+VLOOKUP($S780,'CODE GENERATOR'!$P:$AM,18,FALSE)</f>
        <v>0</v>
      </c>
      <c r="AZ780" s="101">
        <f>+VLOOKUP($S780,'CODE GENERATOR'!$P:$AM,19,FALSE)</f>
        <v>0</v>
      </c>
      <c r="BA780" s="101">
        <f>+VLOOKUP($S780,'CODE GENERATOR'!$P:$AM,20,FALSE)</f>
        <v>0</v>
      </c>
      <c r="BB780" s="101">
        <f>+VLOOKUP($S780,'CODE GENERATOR'!$P:$AM,21,FALSE)</f>
        <v>0</v>
      </c>
      <c r="BC780" s="101">
        <f>+VLOOKUP($S780,'CODE GENERATOR'!$P:$AM,22,FALSE)</f>
        <v>0</v>
      </c>
      <c r="BD780" s="101">
        <f>+VLOOKUP($S780,'CODE GENERATOR'!$P:$AM,23,FALSE)</f>
        <v>0</v>
      </c>
      <c r="BE780" s="101">
        <f>+VLOOKUP($S780,'CODE GENERATOR'!$P:$AM,24,FALSE)</f>
        <v>0</v>
      </c>
      <c r="BF780" s="101">
        <f>IF(C780&gt;0,+VLOOKUP(G780,'CATEGORY ID'!$A$1:$L$118,3,FALSE),"")</f>
        <v>30</v>
      </c>
      <c r="BG780" s="101">
        <f>IF(C780&gt;0,+VLOOKUP(H780,'CATEGORY ID'!$D$1:$L$118,3,FALSE),"")</f>
        <v>2</v>
      </c>
      <c r="BH780" s="101">
        <f>IF(C780&gt;0,+VLOOKUP((+H780&amp;I780),'CATEGORY ID'!$H$1:$I$121,2,FALSE),"")</f>
        <v>108</v>
      </c>
      <c r="BJ780" s="101">
        <f>IF(C780&gt;0,IF(COUNTIF('CATEGORY ID'!$K$1:$K$121,+H780&amp;K780) &gt; 0, +VLOOKUP(+H780&amp;K780,'CATEGORY ID'!$K$1:$L$121,2,FALSE),""),"")</f>
        <v>218</v>
      </c>
      <c r="BK780" s="101" t="str">
        <f>IF(C780&gt;0,IF(COUNTIF('CATEGORY ID'!$K$124:$K$165, +VLOOKUP(C780,'STYLE NAMES'!$B:$AE,30,FALSE)) &gt; 0, +VLOOKUP(VLOOKUP(C780,'STYLE NAMES'!$B:$AE,30,FALSE),'CATEGORY ID'!K:M,2,FALSE),""),"")</f>
        <v/>
      </c>
      <c r="BR780" s="101" t="str" cm="1">
        <f t="array" ref="BR780">IF(C780&gt;0,_xlfn.TEXTJOIN(";", TRUE,_xlfn.UNIQUE(_xlfn._xlws.FILTER(BF780:BQ780,(BF780:BQ780&gt;0)),TRUE,FALSE)),"")&amp;";"&amp;BS780</f>
        <v>30;2;108;218;233</v>
      </c>
      <c r="BS780" s="101">
        <v>233</v>
      </c>
      <c r="BU780" s="106">
        <f>IF(C780&gt;0,+VLOOKUP($C780,'STYLE NAMES'!$B:$AC,26,FALSE),"")</f>
        <v>89.9</v>
      </c>
      <c r="BV780" s="106">
        <f>IF(C780&gt;0,+VLOOKUP($C780,'STYLE NAMES'!$B:$AC,27,FALSE),"")</f>
        <v>4940</v>
      </c>
      <c r="BW780" s="106">
        <f>IF(C780&gt;0,+VLOOKUP($C780,'STYLE NAMES'!$B:$AC,28,FALSE),"")</f>
        <v>103.38500000000001</v>
      </c>
      <c r="BY780"/>
      <c r="BZ780" s="101">
        <v>0</v>
      </c>
      <c r="CA780" s="137">
        <f t="shared" si="54"/>
        <v>0</v>
      </c>
      <c r="CB780" s="137">
        <f>+VLOOKUP(C780,'[2]STYLES &amp; MODELS MATRIX'!$A:$G,7,FALSE)</f>
        <v>0</v>
      </c>
      <c r="CC780" s="137" t="str">
        <f>+VLOOKUP(C780,'[1]STYLES &amp; SIZE CHARTS'!$A:$H,8,FALSE)</f>
        <v>MT-SSCP1</v>
      </c>
      <c r="CD780" s="137"/>
      <c r="CE780" s="205"/>
      <c r="CF780" s="141"/>
    </row>
    <row r="781" spans="1:84" s="101" customFormat="1" ht="12" customHeight="1" x14ac:dyDescent="0.2">
      <c r="A781" s="102">
        <f t="shared" si="52"/>
        <v>8683711008330</v>
      </c>
      <c r="B781" s="101" t="s">
        <v>989</v>
      </c>
      <c r="C781" s="101" t="s">
        <v>621</v>
      </c>
      <c r="D781" s="101" t="s">
        <v>2999</v>
      </c>
      <c r="E781" s="203" t="s">
        <v>2466</v>
      </c>
      <c r="F781" s="101" t="s">
        <v>2248</v>
      </c>
      <c r="G781" s="101" t="str">
        <f>IF(C781&gt;0,+VLOOKUP($C781,'STYLE NAMES'!$B:$AC,4,FALSE),"")</f>
        <v>RIDER</v>
      </c>
      <c r="H781" s="101" t="str">
        <f>IF(C781&gt;0,+VLOOKUP($C781,'STYLE NAMES'!$B:$AC,5,FALSE),"")</f>
        <v>MEN</v>
      </c>
      <c r="I781" s="101" t="str">
        <f>IF(C781&gt;0,+VLOOKUP($C781,'STYLE NAMES'!$B:$AC,6,FALSE),"")</f>
        <v>TOPS</v>
      </c>
      <c r="J781" s="101" t="str">
        <f>IF(C781&gt;0,+VLOOKUP($C781,'STYLE NAMES'!$B:$AC,7,FALSE),"")</f>
        <v>MEN</v>
      </c>
      <c r="K781" s="101" t="str">
        <f>IF(C781&gt;0,+VLOOKUP($C781,'STYLE NAMES'!$B:$AC,8,FALSE),"")</f>
        <v>TECH POLOS</v>
      </c>
      <c r="L781" s="101" t="str">
        <f>IF(E781&gt;0,+VLOOKUP($E781,'CODE GENERATOR'!$D:$T,3,FALSE),"")</f>
        <v>S</v>
      </c>
      <c r="M781" s="101" t="str">
        <f>IF(E781&gt;0,+VLOOKUP($E781,'CODE GENERATOR'!$D:$T,4,FALSE),"")</f>
        <v>PIQUET</v>
      </c>
      <c r="N781" s="101" t="str">
        <f>IF(E781&gt;0,+VLOOKUP($E781,'CODE GENERATOR'!$D:$T,6,FALSE),"")</f>
        <v>NAVY</v>
      </c>
      <c r="O781" s="101" t="str">
        <f>IF(E781&gt;0,+VLOOKUP($E781,'CODE GENERATOR'!$D:$T,7,FALSE),"")</f>
        <v>NAVY</v>
      </c>
      <c r="P781" s="101" t="str">
        <f t="shared" si="53"/>
        <v>NAVY</v>
      </c>
      <c r="Q781" s="104" t="str">
        <f>IF(E781&gt;0,+VLOOKUP($E781,'CODE GENERATOR'!$D:$T,11,FALSE),"")</f>
        <v>R.TOPMN_TPL0074</v>
      </c>
      <c r="R781" s="104" t="str">
        <f>IF(E781&gt;0,+VLOOKUP($E781,'CODE GENERATOR'!$D:$T,12,FALSE),"")</f>
        <v>PIQ0015NAVNAV</v>
      </c>
      <c r="S781" s="104" t="str">
        <f>IF(E781&gt;0,+VLOOKUP($E781,'CODE GENERATOR'!$D:$T,13,FALSE),"")</f>
        <v>R.TOPMN_TPL0074_PIQ0015NAVNAV</v>
      </c>
      <c r="T781" s="104" t="str">
        <f t="shared" si="51"/>
        <v>R.TOPMN_TPL0074_PIQ0015NAVNAV_L</v>
      </c>
      <c r="U781" s="105">
        <v>8683711008330</v>
      </c>
      <c r="V781" s="107" t="str" cm="1">
        <f t="array" ref="V781">_xlfn.TEXTJOIN(";", TRUE, _xlfn.UNIQUE(_xlfn._xlws.FILTER(P$3:P$10029, C$3:C$10029=C781)))</f>
        <v>WHITE;NAVY;LIGHT GRAY;DARK GRAY;DARK BLUE</v>
      </c>
      <c r="W781" s="107" t="str" cm="1">
        <f t="array" ref="W781">_xlfn.TEXTJOIN(";", TRUE, _xlfn.UNIQUE(_xlfn._xlws.FILTER(F$3:F$10029, C$3:C$10029=C781)))</f>
        <v>XS;S;M;L;XL;XXL</v>
      </c>
      <c r="X781" s="101">
        <f>IF(E781&gt;0,+VLOOKUP($E781,'CODE GENERATOR'!$D:$AC,19,FALSE),0)</f>
        <v>0</v>
      </c>
      <c r="Y781" s="101" t="str">
        <f>IF(E781&gt;0,+VLOOKUP($E781,'CODE GENERATOR'!$D:$AC,20,FALSE),0)</f>
        <v/>
      </c>
      <c r="Z781" s="101" t="str">
        <f>IF(E781&gt;0,+VLOOKUP($E781,'CODE GENERATOR'!$D:$AC,21,FALSE),0)</f>
        <v/>
      </c>
      <c r="AA781" s="101" t="str">
        <f>IF(E781&gt;0,+VLOOKUP($E781,'CODE GENERATOR'!$D:$AC,22,FALSE),0)</f>
        <v/>
      </c>
      <c r="AB781" s="101" t="str">
        <f>IF(E781&gt;0,+VLOOKUP($E781,'CODE GENERATOR'!$D:$AC,23,FALSE),0)</f>
        <v/>
      </c>
      <c r="AC781" s="101" t="str">
        <f>IF(E781&gt;0,+VLOOKUP($E781,'CODE GENERATOR'!$D:$AC,24,FALSE),0)</f>
        <v/>
      </c>
      <c r="AD781" s="101" t="str">
        <f>IF(E781&gt;0,+VLOOKUP($E781,'CODE GENERATOR'!$D:$AC,25,FALSE),0)</f>
        <v/>
      </c>
      <c r="AE781" s="101" t="str">
        <f>IF(E781&gt;0,+VLOOKUP($E781,'CODE GENERATOR'!$D:$AC,26,FALSE),0)</f>
        <v/>
      </c>
      <c r="AF781" s="149" t="str">
        <f>IF($C781&gt;0,$C781&amp;" "&amp;$P781&amp;" "&amp;+VLOOKUP($C781,'STYLE NAMES'!$B:$AC,10,FALSE),"""")</f>
        <v>SAN DIEGO NAVY MEN'S TECH TRAINING POLO SHORT SLEEVE</v>
      </c>
      <c r="AG781" s="101" t="str">
        <f>"Enjoy our "&amp;(AF781)&amp;"; "&amp;IF(C781&gt;0,+VLOOKUP($C781,'STYLE NAMES'!$B:$AC,11,FALSE),"")</f>
        <v>Enjoy our SAN DIEGO NAVY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1" s="101" t="str">
        <f>IF(C781&gt;0,+VLOOKUP($C781,'STYLE NAMES'!$B:$AC,12,FALSE),"")</f>
        <v>* Specially engineered design for high performance
* 4-way super stretch piquet jersey
* Soft and comfortable
* Breathable
* Quick dry
Composition:
95% Poliamide 5% Elasthane</v>
      </c>
      <c r="AI781" s="101" t="str">
        <f>IF(C781&gt;0,+VLOOKUP($C781,'STYLE NAMES'!$B:$AC,13,FALSE),"")</f>
        <v>Machine Wash at 30°C
Mild process
Iron at low temperature
Iron from REVERSE
Do NOT iron on logos or prints
Do not bleach
Do NOT Tumble Dry</v>
      </c>
      <c r="AJ781" s="149" t="str">
        <f>IF($C781&gt;0,$C781&amp;" "&amp;$P781&amp;" "&amp;+VLOOKUP($C781,'STYLE NAMES'!$B:$AC,14,FALSE),"""")</f>
        <v>SAN DIEGO NAVY ERKEK KISA KOL TEKNİK ANTRENMAN POLO</v>
      </c>
      <c r="AK781" s="149" t="str">
        <f>"Cavalier SanMarco tarafından tasarlanan "&amp;(AJ781)&amp;"; "&amp;IF(C781&gt;0,+VLOOKUP($C781,'STYLE NAMES'!$B:$AC,15,FALSE),"")</f>
        <v>Cavalier SanMarco tarafından tasarlanan SAN DIEGO NAVY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1" s="149" t="str">
        <f>IF(C781&gt;0,+VLOOKUP($C781,'STYLE NAMES'!$B:$AC,16,FALSE),"")</f>
        <v>* Yüksek performans için özel tasarım
* 4 yönlü süper streç pike kumaş
* Yumuşak ve rahat
* Nefes alabilir
* Hızlı kuruma
Kompozisyon:
%95 Polyamid  %5 Elastan</v>
      </c>
      <c r="AM781" s="149" t="str">
        <f>IF(C781&gt;0,+VLOOKUP($C781,'STYLE NAMES'!$B:$AC,17,FALSE),"")</f>
        <v>Makinede 30°C' de Yıkayın
Hassas Yıkama
Ilık ütü yapın
Tersten ütüleyin
Logo ve baskıları ÜTÜLEMEYİN
Çamaşır suyu kullanmayın
Kurutma Makinesinde Kurutmayın</v>
      </c>
      <c r="AN781" s="149" t="str">
        <f>IF($C781&gt;0,$C781&amp;" "&amp;$P781&amp;" "&amp;+VLOOKUP($C781,'STYLE NAMES'!$B:$AC,18,FALSE),"""")</f>
        <v>SAN DIEGO NAVY POLO DA ALLENAMENTO TECH DA UOMO MANICA CORTA</v>
      </c>
      <c r="AO781" s="101" t="str">
        <f>"Disegnato da Cavalier SanMarco "&amp;(AN781)&amp;"; "&amp;IF(C781&gt;0,+VLOOKUP($C781,'STYLE NAMES'!$B:$AC,19,FALSE),"")</f>
        <v>Disegnato da Cavalier SanMarco SAN DIEGO NAVY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1" s="101" t="str">
        <f>IF(C781&gt;0,+VLOOKUP($C781,'STYLE NAMES'!$B:$AC,20,FALSE),"")</f>
        <v>Design ingegnerizzato per alte prestazioni 
Jersey piqué elasticizzato  4-way-stretch 
Morbido e confortevole 
Traspirante Asciugatura rapida 
Composizione: 
95% Poliammide  5% Elastan</v>
      </c>
      <c r="AQ781" s="101" t="str">
        <f>IF(C781&gt;0,+VLOOKUP($C781,'STYLE NAMES'!$B:$AC,21,FALSE),"")</f>
        <v>Lavare in lavatrice a 30°C Ciclo delicato 
Stirare a bassa temperatura
Stirare al rovescio 
Non stirare su loghi o stampe 
Non candeggiare 
Non asciugare in asciugatrice</v>
      </c>
      <c r="AR781" s="101">
        <f>IF(D781&gt;0,+VLOOKUP($C781,'STYLE NAMES'!$B:$AC,22,FALSE),"")</f>
        <v>0</v>
      </c>
      <c r="AS781" s="101">
        <f>IF(E781&gt;0,+VLOOKUP($C781,'STYLE NAMES'!$B:$AC,23,FALSE),"")</f>
        <v>0</v>
      </c>
      <c r="AT781" s="101">
        <f>IF(F781&gt;0,+VLOOKUP($C781,'STYLE NAMES'!$B:$AC,24,FALSE),"")</f>
        <v>0</v>
      </c>
      <c r="AU781" s="101">
        <f>IF(G781&gt;0,+VLOOKUP($C781,'STYLE NAMES'!$B:$AC,25,FALSE),"")</f>
        <v>0</v>
      </c>
      <c r="AV781" s="101">
        <f>+VLOOKUP($S781,'CODE GENERATOR'!$P:$AM,15,FALSE)</f>
        <v>0</v>
      </c>
      <c r="AW781" s="101">
        <f>+VLOOKUP($S781,'CODE GENERATOR'!$P:$AM,16,FALSE)</f>
        <v>0</v>
      </c>
      <c r="AX781" s="101">
        <f>+VLOOKUP($S781,'CODE GENERATOR'!$P:$AM,17,FALSE)</f>
        <v>0</v>
      </c>
      <c r="AY781" s="101">
        <f>+VLOOKUP($S781,'CODE GENERATOR'!$P:$AM,18,FALSE)</f>
        <v>0</v>
      </c>
      <c r="AZ781" s="101">
        <f>+VLOOKUP($S781,'CODE GENERATOR'!$P:$AM,19,FALSE)</f>
        <v>0</v>
      </c>
      <c r="BA781" s="101">
        <f>+VLOOKUP($S781,'CODE GENERATOR'!$P:$AM,20,FALSE)</f>
        <v>0</v>
      </c>
      <c r="BB781" s="101">
        <f>+VLOOKUP($S781,'CODE GENERATOR'!$P:$AM,21,FALSE)</f>
        <v>0</v>
      </c>
      <c r="BC781" s="101">
        <f>+VLOOKUP($S781,'CODE GENERATOR'!$P:$AM,22,FALSE)</f>
        <v>0</v>
      </c>
      <c r="BD781" s="101">
        <f>+VLOOKUP($S781,'CODE GENERATOR'!$P:$AM,23,FALSE)</f>
        <v>0</v>
      </c>
      <c r="BE781" s="101">
        <f>+VLOOKUP($S781,'CODE GENERATOR'!$P:$AM,24,FALSE)</f>
        <v>0</v>
      </c>
      <c r="BF781" s="101">
        <f>IF(C781&gt;0,+VLOOKUP(G781,'CATEGORY ID'!$A$1:$L$118,3,FALSE),"")</f>
        <v>30</v>
      </c>
      <c r="BG781" s="101">
        <f>IF(C781&gt;0,+VLOOKUP(H781,'CATEGORY ID'!$D$1:$L$118,3,FALSE),"")</f>
        <v>2</v>
      </c>
      <c r="BH781" s="101">
        <f>IF(C781&gt;0,+VLOOKUP((+H781&amp;I781),'CATEGORY ID'!$H$1:$I$121,2,FALSE),"")</f>
        <v>108</v>
      </c>
      <c r="BJ781" s="101">
        <f>IF(C781&gt;0,IF(COUNTIF('CATEGORY ID'!$K$1:$K$121,+H781&amp;K781) &gt; 0, +VLOOKUP(+H781&amp;K781,'CATEGORY ID'!$K$1:$L$121,2,FALSE),""),"")</f>
        <v>218</v>
      </c>
      <c r="BK781" s="101" t="str">
        <f>IF(C781&gt;0,IF(COUNTIF('CATEGORY ID'!$K$124:$K$165, +VLOOKUP(C781,'STYLE NAMES'!$B:$AE,30,FALSE)) &gt; 0, +VLOOKUP(VLOOKUP(C781,'STYLE NAMES'!$B:$AE,30,FALSE),'CATEGORY ID'!K:M,2,FALSE),""),"")</f>
        <v/>
      </c>
      <c r="BR781" s="101" t="str" cm="1">
        <f t="array" ref="BR781">IF(C781&gt;0,_xlfn.TEXTJOIN(";", TRUE,_xlfn.UNIQUE(_xlfn._xlws.FILTER(BF781:BQ781,(BF781:BQ781&gt;0)),TRUE,FALSE)),"")&amp;";"&amp;BS781</f>
        <v>30;2;108;218;233</v>
      </c>
      <c r="BS781" s="101">
        <v>233</v>
      </c>
      <c r="BU781" s="106">
        <f>IF(C781&gt;0,+VLOOKUP($C781,'STYLE NAMES'!$B:$AC,26,FALSE),"")</f>
        <v>89.9</v>
      </c>
      <c r="BV781" s="106">
        <f>IF(C781&gt;0,+VLOOKUP($C781,'STYLE NAMES'!$B:$AC,27,FALSE),"")</f>
        <v>4940</v>
      </c>
      <c r="BW781" s="106">
        <f>IF(C781&gt;0,+VLOOKUP($C781,'STYLE NAMES'!$B:$AC,28,FALSE),"")</f>
        <v>103.38500000000001</v>
      </c>
      <c r="BY781"/>
      <c r="BZ781" s="101">
        <v>0</v>
      </c>
      <c r="CA781" s="137">
        <f t="shared" si="54"/>
        <v>0</v>
      </c>
      <c r="CB781" s="137">
        <f>+VLOOKUP(C781,'[2]STYLES &amp; MODELS MATRIX'!$A:$G,7,FALSE)</f>
        <v>0</v>
      </c>
      <c r="CC781" s="137" t="str">
        <f>+VLOOKUP(C781,'[1]STYLES &amp; SIZE CHARTS'!$A:$H,8,FALSE)</f>
        <v>MT-SSCP1</v>
      </c>
      <c r="CD781" s="137"/>
      <c r="CE781" s="205"/>
      <c r="CF781" s="141"/>
    </row>
    <row r="782" spans="1:84" s="101" customFormat="1" ht="12" customHeight="1" x14ac:dyDescent="0.2">
      <c r="A782" s="102">
        <f t="shared" si="52"/>
        <v>8683711008347</v>
      </c>
      <c r="B782" s="101" t="s">
        <v>989</v>
      </c>
      <c r="C782" s="101" t="s">
        <v>621</v>
      </c>
      <c r="D782" s="101" t="s">
        <v>2999</v>
      </c>
      <c r="E782" s="203" t="s">
        <v>2466</v>
      </c>
      <c r="F782" s="101" t="s">
        <v>2249</v>
      </c>
      <c r="G782" s="101" t="str">
        <f>IF(C782&gt;0,+VLOOKUP($C782,'STYLE NAMES'!$B:$AC,4,FALSE),"")</f>
        <v>RIDER</v>
      </c>
      <c r="H782" s="101" t="str">
        <f>IF(C782&gt;0,+VLOOKUP($C782,'STYLE NAMES'!$B:$AC,5,FALSE),"")</f>
        <v>MEN</v>
      </c>
      <c r="I782" s="101" t="str">
        <f>IF(C782&gt;0,+VLOOKUP($C782,'STYLE NAMES'!$B:$AC,6,FALSE),"")</f>
        <v>TOPS</v>
      </c>
      <c r="J782" s="101" t="str">
        <f>IF(C782&gt;0,+VLOOKUP($C782,'STYLE NAMES'!$B:$AC,7,FALSE),"")</f>
        <v>MEN</v>
      </c>
      <c r="K782" s="101" t="str">
        <f>IF(C782&gt;0,+VLOOKUP($C782,'STYLE NAMES'!$B:$AC,8,FALSE),"")</f>
        <v>TECH POLOS</v>
      </c>
      <c r="L782" s="101" t="str">
        <f>IF(E782&gt;0,+VLOOKUP($E782,'CODE GENERATOR'!$D:$T,3,FALSE),"")</f>
        <v>S</v>
      </c>
      <c r="M782" s="101" t="str">
        <f>IF(E782&gt;0,+VLOOKUP($E782,'CODE GENERATOR'!$D:$T,4,FALSE),"")</f>
        <v>PIQUET</v>
      </c>
      <c r="N782" s="101" t="str">
        <f>IF(E782&gt;0,+VLOOKUP($E782,'CODE GENERATOR'!$D:$T,6,FALSE),"")</f>
        <v>NAVY</v>
      </c>
      <c r="O782" s="101" t="str">
        <f>IF(E782&gt;0,+VLOOKUP($E782,'CODE GENERATOR'!$D:$T,7,FALSE),"")</f>
        <v>NAVY</v>
      </c>
      <c r="P782" s="101" t="str">
        <f t="shared" si="53"/>
        <v>NAVY</v>
      </c>
      <c r="Q782" s="104" t="str">
        <f>IF(E782&gt;0,+VLOOKUP($E782,'CODE GENERATOR'!$D:$T,11,FALSE),"")</f>
        <v>R.TOPMN_TPL0074</v>
      </c>
      <c r="R782" s="104" t="str">
        <f>IF(E782&gt;0,+VLOOKUP($E782,'CODE GENERATOR'!$D:$T,12,FALSE),"")</f>
        <v>PIQ0015NAVNAV</v>
      </c>
      <c r="S782" s="104" t="str">
        <f>IF(E782&gt;0,+VLOOKUP($E782,'CODE GENERATOR'!$D:$T,13,FALSE),"")</f>
        <v>R.TOPMN_TPL0074_PIQ0015NAVNAV</v>
      </c>
      <c r="T782" s="104" t="str">
        <f t="shared" si="51"/>
        <v>R.TOPMN_TPL0074_PIQ0015NAVNAV_XL</v>
      </c>
      <c r="U782" s="105">
        <v>8683711008347</v>
      </c>
      <c r="V782" s="107" t="str" cm="1">
        <f t="array" ref="V782">_xlfn.TEXTJOIN(";", TRUE, _xlfn.UNIQUE(_xlfn._xlws.FILTER(P$3:P$10029, C$3:C$10029=C782)))</f>
        <v>WHITE;NAVY;LIGHT GRAY;DARK GRAY;DARK BLUE</v>
      </c>
      <c r="W782" s="107" t="str" cm="1">
        <f t="array" ref="W782">_xlfn.TEXTJOIN(";", TRUE, _xlfn.UNIQUE(_xlfn._xlws.FILTER(F$3:F$10029, C$3:C$10029=C782)))</f>
        <v>XS;S;M;L;XL;XXL</v>
      </c>
      <c r="X782" s="101">
        <f>IF(E782&gt;0,+VLOOKUP($E782,'CODE GENERATOR'!$D:$AC,19,FALSE),0)</f>
        <v>0</v>
      </c>
      <c r="Y782" s="101" t="str">
        <f>IF(E782&gt;0,+VLOOKUP($E782,'CODE GENERATOR'!$D:$AC,20,FALSE),0)</f>
        <v/>
      </c>
      <c r="Z782" s="101" t="str">
        <f>IF(E782&gt;0,+VLOOKUP($E782,'CODE GENERATOR'!$D:$AC,21,FALSE),0)</f>
        <v/>
      </c>
      <c r="AA782" s="101" t="str">
        <f>IF(E782&gt;0,+VLOOKUP($E782,'CODE GENERATOR'!$D:$AC,22,FALSE),0)</f>
        <v/>
      </c>
      <c r="AB782" s="101" t="str">
        <f>IF(E782&gt;0,+VLOOKUP($E782,'CODE GENERATOR'!$D:$AC,23,FALSE),0)</f>
        <v/>
      </c>
      <c r="AC782" s="101" t="str">
        <f>IF(E782&gt;0,+VLOOKUP($E782,'CODE GENERATOR'!$D:$AC,24,FALSE),0)</f>
        <v/>
      </c>
      <c r="AD782" s="101" t="str">
        <f>IF(E782&gt;0,+VLOOKUP($E782,'CODE GENERATOR'!$D:$AC,25,FALSE),0)</f>
        <v/>
      </c>
      <c r="AE782" s="101" t="str">
        <f>IF(E782&gt;0,+VLOOKUP($E782,'CODE GENERATOR'!$D:$AC,26,FALSE),0)</f>
        <v/>
      </c>
      <c r="AF782" s="149" t="str">
        <f>IF($C782&gt;0,$C782&amp;" "&amp;$P782&amp;" "&amp;+VLOOKUP($C782,'STYLE NAMES'!$B:$AC,10,FALSE),"""")</f>
        <v>SAN DIEGO NAVY MEN'S TECH TRAINING POLO SHORT SLEEVE</v>
      </c>
      <c r="AG782" s="101" t="str">
        <f>"Enjoy our "&amp;(AF782)&amp;"; "&amp;IF(C782&gt;0,+VLOOKUP($C782,'STYLE NAMES'!$B:$AC,11,FALSE),"")</f>
        <v>Enjoy our SAN DIEGO NAVY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2" s="101" t="str">
        <f>IF(C782&gt;0,+VLOOKUP($C782,'STYLE NAMES'!$B:$AC,12,FALSE),"")</f>
        <v>* Specially engineered design for high performance
* 4-way super stretch piquet jersey
* Soft and comfortable
* Breathable
* Quick dry
Composition:
95% Poliamide 5% Elasthane</v>
      </c>
      <c r="AI782" s="101" t="str">
        <f>IF(C782&gt;0,+VLOOKUP($C782,'STYLE NAMES'!$B:$AC,13,FALSE),"")</f>
        <v>Machine Wash at 30°C
Mild process
Iron at low temperature
Iron from REVERSE
Do NOT iron on logos or prints
Do not bleach
Do NOT Tumble Dry</v>
      </c>
      <c r="AJ782" s="149" t="str">
        <f>IF($C782&gt;0,$C782&amp;" "&amp;$P782&amp;" "&amp;+VLOOKUP($C782,'STYLE NAMES'!$B:$AC,14,FALSE),"""")</f>
        <v>SAN DIEGO NAVY ERKEK KISA KOL TEKNİK ANTRENMAN POLO</v>
      </c>
      <c r="AK782" s="149" t="str">
        <f>"Cavalier SanMarco tarafından tasarlanan "&amp;(AJ782)&amp;"; "&amp;IF(C782&gt;0,+VLOOKUP($C782,'STYLE NAMES'!$B:$AC,15,FALSE),"")</f>
        <v>Cavalier SanMarco tarafından tasarlanan SAN DIEGO NAVY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2" s="149" t="str">
        <f>IF(C782&gt;0,+VLOOKUP($C782,'STYLE NAMES'!$B:$AC,16,FALSE),"")</f>
        <v>* Yüksek performans için özel tasarım
* 4 yönlü süper streç pike kumaş
* Yumuşak ve rahat
* Nefes alabilir
* Hızlı kuruma
Kompozisyon:
%95 Polyamid  %5 Elastan</v>
      </c>
      <c r="AM782" s="149" t="str">
        <f>IF(C782&gt;0,+VLOOKUP($C782,'STYLE NAMES'!$B:$AC,17,FALSE),"")</f>
        <v>Makinede 30°C' de Yıkayın
Hassas Yıkama
Ilık ütü yapın
Tersten ütüleyin
Logo ve baskıları ÜTÜLEMEYİN
Çamaşır suyu kullanmayın
Kurutma Makinesinde Kurutmayın</v>
      </c>
      <c r="AN782" s="149" t="str">
        <f>IF($C782&gt;0,$C782&amp;" "&amp;$P782&amp;" "&amp;+VLOOKUP($C782,'STYLE NAMES'!$B:$AC,18,FALSE),"""")</f>
        <v>SAN DIEGO NAVY POLO DA ALLENAMENTO TECH DA UOMO MANICA CORTA</v>
      </c>
      <c r="AO782" s="101" t="str">
        <f>"Disegnato da Cavalier SanMarco "&amp;(AN782)&amp;"; "&amp;IF(C782&gt;0,+VLOOKUP($C782,'STYLE NAMES'!$B:$AC,19,FALSE),"")</f>
        <v>Disegnato da Cavalier SanMarco SAN DIEGO NAVY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2" s="101" t="str">
        <f>IF(C782&gt;0,+VLOOKUP($C782,'STYLE NAMES'!$B:$AC,20,FALSE),"")</f>
        <v>Design ingegnerizzato per alte prestazioni 
Jersey piqué elasticizzato  4-way-stretch 
Morbido e confortevole 
Traspirante Asciugatura rapida 
Composizione: 
95% Poliammide  5% Elastan</v>
      </c>
      <c r="AQ782" s="101" t="str">
        <f>IF(C782&gt;0,+VLOOKUP($C782,'STYLE NAMES'!$B:$AC,21,FALSE),"")</f>
        <v>Lavare in lavatrice a 30°C Ciclo delicato 
Stirare a bassa temperatura
Stirare al rovescio 
Non stirare su loghi o stampe 
Non candeggiare 
Non asciugare in asciugatrice</v>
      </c>
      <c r="AR782" s="101">
        <f>IF(D782&gt;0,+VLOOKUP($C782,'STYLE NAMES'!$B:$AC,22,FALSE),"")</f>
        <v>0</v>
      </c>
      <c r="AS782" s="101">
        <f>IF(E782&gt;0,+VLOOKUP($C782,'STYLE NAMES'!$B:$AC,23,FALSE),"")</f>
        <v>0</v>
      </c>
      <c r="AT782" s="101">
        <f>IF(F782&gt;0,+VLOOKUP($C782,'STYLE NAMES'!$B:$AC,24,FALSE),"")</f>
        <v>0</v>
      </c>
      <c r="AU782" s="101">
        <f>IF(G782&gt;0,+VLOOKUP($C782,'STYLE NAMES'!$B:$AC,25,FALSE),"")</f>
        <v>0</v>
      </c>
      <c r="AV782" s="101">
        <f>+VLOOKUP($S782,'CODE GENERATOR'!$P:$AM,15,FALSE)</f>
        <v>0</v>
      </c>
      <c r="AW782" s="101">
        <f>+VLOOKUP($S782,'CODE GENERATOR'!$P:$AM,16,FALSE)</f>
        <v>0</v>
      </c>
      <c r="AX782" s="101">
        <f>+VLOOKUP($S782,'CODE GENERATOR'!$P:$AM,17,FALSE)</f>
        <v>0</v>
      </c>
      <c r="AY782" s="101">
        <f>+VLOOKUP($S782,'CODE GENERATOR'!$P:$AM,18,FALSE)</f>
        <v>0</v>
      </c>
      <c r="AZ782" s="101">
        <f>+VLOOKUP($S782,'CODE GENERATOR'!$P:$AM,19,FALSE)</f>
        <v>0</v>
      </c>
      <c r="BA782" s="101">
        <f>+VLOOKUP($S782,'CODE GENERATOR'!$P:$AM,20,FALSE)</f>
        <v>0</v>
      </c>
      <c r="BB782" s="101">
        <f>+VLOOKUP($S782,'CODE GENERATOR'!$P:$AM,21,FALSE)</f>
        <v>0</v>
      </c>
      <c r="BC782" s="101">
        <f>+VLOOKUP($S782,'CODE GENERATOR'!$P:$AM,22,FALSE)</f>
        <v>0</v>
      </c>
      <c r="BD782" s="101">
        <f>+VLOOKUP($S782,'CODE GENERATOR'!$P:$AM,23,FALSE)</f>
        <v>0</v>
      </c>
      <c r="BE782" s="101">
        <f>+VLOOKUP($S782,'CODE GENERATOR'!$P:$AM,24,FALSE)</f>
        <v>0</v>
      </c>
      <c r="BF782" s="101">
        <f>IF(C782&gt;0,+VLOOKUP(G782,'CATEGORY ID'!$A$1:$L$118,3,FALSE),"")</f>
        <v>30</v>
      </c>
      <c r="BG782" s="101">
        <f>IF(C782&gt;0,+VLOOKUP(H782,'CATEGORY ID'!$D$1:$L$118,3,FALSE),"")</f>
        <v>2</v>
      </c>
      <c r="BH782" s="101">
        <f>IF(C782&gt;0,+VLOOKUP((+H782&amp;I782),'CATEGORY ID'!$H$1:$I$121,2,FALSE),"")</f>
        <v>108</v>
      </c>
      <c r="BJ782" s="101">
        <f>IF(C782&gt;0,IF(COUNTIF('CATEGORY ID'!$K$1:$K$121,+H782&amp;K782) &gt; 0, +VLOOKUP(+H782&amp;K782,'CATEGORY ID'!$K$1:$L$121,2,FALSE),""),"")</f>
        <v>218</v>
      </c>
      <c r="BK782" s="101" t="str">
        <f>IF(C782&gt;0,IF(COUNTIF('CATEGORY ID'!$K$124:$K$165, +VLOOKUP(C782,'STYLE NAMES'!$B:$AE,30,FALSE)) &gt; 0, +VLOOKUP(VLOOKUP(C782,'STYLE NAMES'!$B:$AE,30,FALSE),'CATEGORY ID'!K:M,2,FALSE),""),"")</f>
        <v/>
      </c>
      <c r="BR782" s="101" t="str" cm="1">
        <f t="array" ref="BR782">IF(C782&gt;0,_xlfn.TEXTJOIN(";", TRUE,_xlfn.UNIQUE(_xlfn._xlws.FILTER(BF782:BQ782,(BF782:BQ782&gt;0)),TRUE,FALSE)),"")&amp;";"&amp;BS782</f>
        <v>30;2;108;218;233</v>
      </c>
      <c r="BS782" s="101">
        <v>233</v>
      </c>
      <c r="BU782" s="106">
        <f>IF(C782&gt;0,+VLOOKUP($C782,'STYLE NAMES'!$B:$AC,26,FALSE),"")</f>
        <v>89.9</v>
      </c>
      <c r="BV782" s="106">
        <f>IF(C782&gt;0,+VLOOKUP($C782,'STYLE NAMES'!$B:$AC,27,FALSE),"")</f>
        <v>4940</v>
      </c>
      <c r="BW782" s="106">
        <f>IF(C782&gt;0,+VLOOKUP($C782,'STYLE NAMES'!$B:$AC,28,FALSE),"")</f>
        <v>103.38500000000001</v>
      </c>
      <c r="BY782"/>
      <c r="BZ782" s="101">
        <v>0</v>
      </c>
      <c r="CA782" s="137">
        <f t="shared" si="54"/>
        <v>0</v>
      </c>
      <c r="CB782" s="137">
        <f>+VLOOKUP(C782,'[2]STYLES &amp; MODELS MATRIX'!$A:$G,7,FALSE)</f>
        <v>0</v>
      </c>
      <c r="CC782" s="137" t="str">
        <f>+VLOOKUP(C782,'[1]STYLES &amp; SIZE CHARTS'!$A:$H,8,FALSE)</f>
        <v>MT-SSCP1</v>
      </c>
      <c r="CD782" s="137"/>
      <c r="CE782" s="205"/>
      <c r="CF782" s="141"/>
    </row>
    <row r="783" spans="1:84" s="101" customFormat="1" ht="12" customHeight="1" x14ac:dyDescent="0.2">
      <c r="A783" s="102">
        <f t="shared" si="52"/>
        <v>8683711008354</v>
      </c>
      <c r="B783" s="101" t="s">
        <v>989</v>
      </c>
      <c r="C783" s="101" t="s">
        <v>621</v>
      </c>
      <c r="D783" s="101" t="s">
        <v>2999</v>
      </c>
      <c r="E783" s="203" t="s">
        <v>2466</v>
      </c>
      <c r="F783" s="101" t="s">
        <v>2347</v>
      </c>
      <c r="G783" s="101" t="str">
        <f>IF(C783&gt;0,+VLOOKUP($C783,'STYLE NAMES'!$B:$AC,4,FALSE),"")</f>
        <v>RIDER</v>
      </c>
      <c r="H783" s="101" t="str">
        <f>IF(C783&gt;0,+VLOOKUP($C783,'STYLE NAMES'!$B:$AC,5,FALSE),"")</f>
        <v>MEN</v>
      </c>
      <c r="I783" s="101" t="str">
        <f>IF(C783&gt;0,+VLOOKUP($C783,'STYLE NAMES'!$B:$AC,6,FALSE),"")</f>
        <v>TOPS</v>
      </c>
      <c r="J783" s="101" t="str">
        <f>IF(C783&gt;0,+VLOOKUP($C783,'STYLE NAMES'!$B:$AC,7,FALSE),"")</f>
        <v>MEN</v>
      </c>
      <c r="K783" s="101" t="str">
        <f>IF(C783&gt;0,+VLOOKUP($C783,'STYLE NAMES'!$B:$AC,8,FALSE),"")</f>
        <v>TECH POLOS</v>
      </c>
      <c r="L783" s="101" t="str">
        <f>IF(E783&gt;0,+VLOOKUP($E783,'CODE GENERATOR'!$D:$T,3,FALSE),"")</f>
        <v>S</v>
      </c>
      <c r="M783" s="101" t="str">
        <f>IF(E783&gt;0,+VLOOKUP($E783,'CODE GENERATOR'!$D:$T,4,FALSE),"")</f>
        <v>PIQUET</v>
      </c>
      <c r="N783" s="101" t="str">
        <f>IF(E783&gt;0,+VLOOKUP($E783,'CODE GENERATOR'!$D:$T,6,FALSE),"")</f>
        <v>NAVY</v>
      </c>
      <c r="O783" s="101" t="str">
        <f>IF(E783&gt;0,+VLOOKUP($E783,'CODE GENERATOR'!$D:$T,7,FALSE),"")</f>
        <v>NAVY</v>
      </c>
      <c r="P783" s="101" t="str">
        <f t="shared" si="53"/>
        <v>NAVY</v>
      </c>
      <c r="Q783" s="104" t="str">
        <f>IF(E783&gt;0,+VLOOKUP($E783,'CODE GENERATOR'!$D:$T,11,FALSE),"")</f>
        <v>R.TOPMN_TPL0074</v>
      </c>
      <c r="R783" s="104" t="str">
        <f>IF(E783&gt;0,+VLOOKUP($E783,'CODE GENERATOR'!$D:$T,12,FALSE),"")</f>
        <v>PIQ0015NAVNAV</v>
      </c>
      <c r="S783" s="104" t="str">
        <f>IF(E783&gt;0,+VLOOKUP($E783,'CODE GENERATOR'!$D:$T,13,FALSE),"")</f>
        <v>R.TOPMN_TPL0074_PIQ0015NAVNAV</v>
      </c>
      <c r="T783" s="104" t="str">
        <f t="shared" si="51"/>
        <v>R.TOPMN_TPL0074_PIQ0015NAVNAV_XXL</v>
      </c>
      <c r="U783" s="105">
        <v>8683711008354</v>
      </c>
      <c r="V783" s="107" t="str" cm="1">
        <f t="array" ref="V783">_xlfn.TEXTJOIN(";", TRUE, _xlfn.UNIQUE(_xlfn._xlws.FILTER(P$3:P$10029, C$3:C$10029=C783)))</f>
        <v>WHITE;NAVY;LIGHT GRAY;DARK GRAY;DARK BLUE</v>
      </c>
      <c r="W783" s="107" t="str" cm="1">
        <f t="array" ref="W783">_xlfn.TEXTJOIN(";", TRUE, _xlfn.UNIQUE(_xlfn._xlws.FILTER(F$3:F$10029, C$3:C$10029=C783)))</f>
        <v>XS;S;M;L;XL;XXL</v>
      </c>
      <c r="X783" s="101">
        <f>IF(E783&gt;0,+VLOOKUP($E783,'CODE GENERATOR'!$D:$AC,19,FALSE),0)</f>
        <v>0</v>
      </c>
      <c r="Y783" s="101" t="str">
        <f>IF(E783&gt;0,+VLOOKUP($E783,'CODE GENERATOR'!$D:$AC,20,FALSE),0)</f>
        <v/>
      </c>
      <c r="Z783" s="101" t="str">
        <f>IF(E783&gt;0,+VLOOKUP($E783,'CODE GENERATOR'!$D:$AC,21,FALSE),0)</f>
        <v/>
      </c>
      <c r="AA783" s="101" t="str">
        <f>IF(E783&gt;0,+VLOOKUP($E783,'CODE GENERATOR'!$D:$AC,22,FALSE),0)</f>
        <v/>
      </c>
      <c r="AB783" s="101" t="str">
        <f>IF(E783&gt;0,+VLOOKUP($E783,'CODE GENERATOR'!$D:$AC,23,FALSE),0)</f>
        <v/>
      </c>
      <c r="AC783" s="101" t="str">
        <f>IF(E783&gt;0,+VLOOKUP($E783,'CODE GENERATOR'!$D:$AC,24,FALSE),0)</f>
        <v/>
      </c>
      <c r="AD783" s="101" t="str">
        <f>IF(E783&gt;0,+VLOOKUP($E783,'CODE GENERATOR'!$D:$AC,25,FALSE),0)</f>
        <v/>
      </c>
      <c r="AE783" s="101" t="str">
        <f>IF(E783&gt;0,+VLOOKUP($E783,'CODE GENERATOR'!$D:$AC,26,FALSE),0)</f>
        <v/>
      </c>
      <c r="AF783" s="149" t="str">
        <f>IF($C783&gt;0,$C783&amp;" "&amp;$P783&amp;" "&amp;+VLOOKUP($C783,'STYLE NAMES'!$B:$AC,10,FALSE),"""")</f>
        <v>SAN DIEGO NAVY MEN'S TECH TRAINING POLO SHORT SLEEVE</v>
      </c>
      <c r="AG783" s="101" t="str">
        <f>"Enjoy our "&amp;(AF783)&amp;"; "&amp;IF(C783&gt;0,+VLOOKUP($C783,'STYLE NAMES'!$B:$AC,11,FALSE),"")</f>
        <v>Enjoy our SAN DIEGO NAVY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3" s="101" t="str">
        <f>IF(C783&gt;0,+VLOOKUP($C783,'STYLE NAMES'!$B:$AC,12,FALSE),"")</f>
        <v>* Specially engineered design for high performance
* 4-way super stretch piquet jersey
* Soft and comfortable
* Breathable
* Quick dry
Composition:
95% Poliamide 5% Elasthane</v>
      </c>
      <c r="AI783" s="101" t="str">
        <f>IF(C783&gt;0,+VLOOKUP($C783,'STYLE NAMES'!$B:$AC,13,FALSE),"")</f>
        <v>Machine Wash at 30°C
Mild process
Iron at low temperature
Iron from REVERSE
Do NOT iron on logos or prints
Do not bleach
Do NOT Tumble Dry</v>
      </c>
      <c r="AJ783" s="149" t="str">
        <f>IF($C783&gt;0,$C783&amp;" "&amp;$P783&amp;" "&amp;+VLOOKUP($C783,'STYLE NAMES'!$B:$AC,14,FALSE),"""")</f>
        <v>SAN DIEGO NAVY ERKEK KISA KOL TEKNİK ANTRENMAN POLO</v>
      </c>
      <c r="AK783" s="149" t="str">
        <f>"Cavalier SanMarco tarafından tasarlanan "&amp;(AJ783)&amp;"; "&amp;IF(C783&gt;0,+VLOOKUP($C783,'STYLE NAMES'!$B:$AC,15,FALSE),"")</f>
        <v>Cavalier SanMarco tarafından tasarlanan SAN DIEGO NAVY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3" s="149" t="str">
        <f>IF(C783&gt;0,+VLOOKUP($C783,'STYLE NAMES'!$B:$AC,16,FALSE),"")</f>
        <v>* Yüksek performans için özel tasarım
* 4 yönlü süper streç pike kumaş
* Yumuşak ve rahat
* Nefes alabilir
* Hızlı kuruma
Kompozisyon:
%95 Polyamid  %5 Elastan</v>
      </c>
      <c r="AM783" s="149" t="str">
        <f>IF(C783&gt;0,+VLOOKUP($C783,'STYLE NAMES'!$B:$AC,17,FALSE),"")</f>
        <v>Makinede 30°C' de Yıkayın
Hassas Yıkama
Ilık ütü yapın
Tersten ütüleyin
Logo ve baskıları ÜTÜLEMEYİN
Çamaşır suyu kullanmayın
Kurutma Makinesinde Kurutmayın</v>
      </c>
      <c r="AN783" s="149" t="str">
        <f>IF($C783&gt;0,$C783&amp;" "&amp;$P783&amp;" "&amp;+VLOOKUP($C783,'STYLE NAMES'!$B:$AC,18,FALSE),"""")</f>
        <v>SAN DIEGO NAVY POLO DA ALLENAMENTO TECH DA UOMO MANICA CORTA</v>
      </c>
      <c r="AO783" s="101" t="str">
        <f>"Disegnato da Cavalier SanMarco "&amp;(AN783)&amp;"; "&amp;IF(C783&gt;0,+VLOOKUP($C783,'STYLE NAMES'!$B:$AC,19,FALSE),"")</f>
        <v>Disegnato da Cavalier SanMarco SAN DIEGO NAVY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3" s="101" t="str">
        <f>IF(C783&gt;0,+VLOOKUP($C783,'STYLE NAMES'!$B:$AC,20,FALSE),"")</f>
        <v>Design ingegnerizzato per alte prestazioni 
Jersey piqué elasticizzato  4-way-stretch 
Morbido e confortevole 
Traspirante Asciugatura rapida 
Composizione: 
95% Poliammide  5% Elastan</v>
      </c>
      <c r="AQ783" s="101" t="str">
        <f>IF(C783&gt;0,+VLOOKUP($C783,'STYLE NAMES'!$B:$AC,21,FALSE),"")</f>
        <v>Lavare in lavatrice a 30°C Ciclo delicato 
Stirare a bassa temperatura
Stirare al rovescio 
Non stirare su loghi o stampe 
Non candeggiare 
Non asciugare in asciugatrice</v>
      </c>
      <c r="AR783" s="101">
        <f>IF(D783&gt;0,+VLOOKUP($C783,'STYLE NAMES'!$B:$AC,22,FALSE),"")</f>
        <v>0</v>
      </c>
      <c r="AS783" s="101">
        <f>IF(E783&gt;0,+VLOOKUP($C783,'STYLE NAMES'!$B:$AC,23,FALSE),"")</f>
        <v>0</v>
      </c>
      <c r="AT783" s="101">
        <f>IF(F783&gt;0,+VLOOKUP($C783,'STYLE NAMES'!$B:$AC,24,FALSE),"")</f>
        <v>0</v>
      </c>
      <c r="AU783" s="101">
        <f>IF(G783&gt;0,+VLOOKUP($C783,'STYLE NAMES'!$B:$AC,25,FALSE),"")</f>
        <v>0</v>
      </c>
      <c r="AV783" s="101">
        <f>+VLOOKUP($S783,'CODE GENERATOR'!$P:$AM,15,FALSE)</f>
        <v>0</v>
      </c>
      <c r="AW783" s="101">
        <f>+VLOOKUP($S783,'CODE GENERATOR'!$P:$AM,16,FALSE)</f>
        <v>0</v>
      </c>
      <c r="AX783" s="101">
        <f>+VLOOKUP($S783,'CODE GENERATOR'!$P:$AM,17,FALSE)</f>
        <v>0</v>
      </c>
      <c r="AY783" s="101">
        <f>+VLOOKUP($S783,'CODE GENERATOR'!$P:$AM,18,FALSE)</f>
        <v>0</v>
      </c>
      <c r="AZ783" s="101">
        <f>+VLOOKUP($S783,'CODE GENERATOR'!$P:$AM,19,FALSE)</f>
        <v>0</v>
      </c>
      <c r="BA783" s="101">
        <f>+VLOOKUP($S783,'CODE GENERATOR'!$P:$AM,20,FALSE)</f>
        <v>0</v>
      </c>
      <c r="BB783" s="101">
        <f>+VLOOKUP($S783,'CODE GENERATOR'!$P:$AM,21,FALSE)</f>
        <v>0</v>
      </c>
      <c r="BC783" s="101">
        <f>+VLOOKUP($S783,'CODE GENERATOR'!$P:$AM,22,FALSE)</f>
        <v>0</v>
      </c>
      <c r="BD783" s="101">
        <f>+VLOOKUP($S783,'CODE GENERATOR'!$P:$AM,23,FALSE)</f>
        <v>0</v>
      </c>
      <c r="BE783" s="101">
        <f>+VLOOKUP($S783,'CODE GENERATOR'!$P:$AM,24,FALSE)</f>
        <v>0</v>
      </c>
      <c r="BF783" s="101">
        <f>IF(C783&gt;0,+VLOOKUP(G783,'CATEGORY ID'!$A$1:$L$118,3,FALSE),"")</f>
        <v>30</v>
      </c>
      <c r="BG783" s="101">
        <f>IF(C783&gt;0,+VLOOKUP(H783,'CATEGORY ID'!$D$1:$L$118,3,FALSE),"")</f>
        <v>2</v>
      </c>
      <c r="BH783" s="101">
        <f>IF(C783&gt;0,+VLOOKUP((+H783&amp;I783),'CATEGORY ID'!$H$1:$I$121,2,FALSE),"")</f>
        <v>108</v>
      </c>
      <c r="BJ783" s="101">
        <f>IF(C783&gt;0,IF(COUNTIF('CATEGORY ID'!$K$1:$K$121,+H783&amp;K783) &gt; 0, +VLOOKUP(+H783&amp;K783,'CATEGORY ID'!$K$1:$L$121,2,FALSE),""),"")</f>
        <v>218</v>
      </c>
      <c r="BK783" s="101" t="str">
        <f>IF(C783&gt;0,IF(COUNTIF('CATEGORY ID'!$K$124:$K$165, +VLOOKUP(C783,'STYLE NAMES'!$B:$AE,30,FALSE)) &gt; 0, +VLOOKUP(VLOOKUP(C783,'STYLE NAMES'!$B:$AE,30,FALSE),'CATEGORY ID'!K:M,2,FALSE),""),"")</f>
        <v/>
      </c>
      <c r="BR783" s="101" t="str" cm="1">
        <f t="array" ref="BR783">IF(C783&gt;0,_xlfn.TEXTJOIN(";", TRUE,_xlfn.UNIQUE(_xlfn._xlws.FILTER(BF783:BQ783,(BF783:BQ783&gt;0)),TRUE,FALSE)),"")&amp;";"&amp;BS783</f>
        <v>30;2;108;218;233</v>
      </c>
      <c r="BS783" s="101">
        <v>233</v>
      </c>
      <c r="BU783" s="106">
        <f>IF(C783&gt;0,+VLOOKUP($C783,'STYLE NAMES'!$B:$AC,26,FALSE),"")</f>
        <v>89.9</v>
      </c>
      <c r="BV783" s="106">
        <f>IF(C783&gt;0,+VLOOKUP($C783,'STYLE NAMES'!$B:$AC,27,FALSE),"")</f>
        <v>4940</v>
      </c>
      <c r="BW783" s="106">
        <f>IF(C783&gt;0,+VLOOKUP($C783,'STYLE NAMES'!$B:$AC,28,FALSE),"")</f>
        <v>103.38500000000001</v>
      </c>
      <c r="BY783"/>
      <c r="BZ783" s="101">
        <v>0</v>
      </c>
      <c r="CA783" s="137">
        <f t="shared" si="54"/>
        <v>0</v>
      </c>
      <c r="CB783" s="137">
        <f>+VLOOKUP(C783,'[2]STYLES &amp; MODELS MATRIX'!$A:$G,7,FALSE)</f>
        <v>0</v>
      </c>
      <c r="CC783" s="137" t="str">
        <f>+VLOOKUP(C783,'[1]STYLES &amp; SIZE CHARTS'!$A:$H,8,FALSE)</f>
        <v>MT-SSCP1</v>
      </c>
      <c r="CD783" s="137"/>
      <c r="CE783" s="205"/>
      <c r="CF783" s="141"/>
    </row>
    <row r="784" spans="1:84" s="101" customFormat="1" ht="12" customHeight="1" x14ac:dyDescent="0.2">
      <c r="A784" s="102">
        <f t="shared" si="52"/>
        <v>8683711010050</v>
      </c>
      <c r="B784" s="101" t="s">
        <v>989</v>
      </c>
      <c r="C784" s="101" t="s">
        <v>621</v>
      </c>
      <c r="D784" s="101" t="s">
        <v>2999</v>
      </c>
      <c r="E784" s="203" t="s">
        <v>2467</v>
      </c>
      <c r="F784" s="101" t="s">
        <v>2346</v>
      </c>
      <c r="G784" s="101" t="str">
        <f>IF(C784&gt;0,+VLOOKUP($C784,'STYLE NAMES'!$B:$AC,4,FALSE),"")</f>
        <v>RIDER</v>
      </c>
      <c r="H784" s="101" t="str">
        <f>IF(C784&gt;0,+VLOOKUP($C784,'STYLE NAMES'!$B:$AC,5,FALSE),"")</f>
        <v>MEN</v>
      </c>
      <c r="I784" s="101" t="str">
        <f>IF(C784&gt;0,+VLOOKUP($C784,'STYLE NAMES'!$B:$AC,6,FALSE),"")</f>
        <v>TOPS</v>
      </c>
      <c r="J784" s="101" t="str">
        <f>IF(C784&gt;0,+VLOOKUP($C784,'STYLE NAMES'!$B:$AC,7,FALSE),"")</f>
        <v>MEN</v>
      </c>
      <c r="K784" s="101" t="str">
        <f>IF(C784&gt;0,+VLOOKUP($C784,'STYLE NAMES'!$B:$AC,8,FALSE),"")</f>
        <v>TECH POLOS</v>
      </c>
      <c r="L784" s="101" t="str">
        <f>IF(E784&gt;0,+VLOOKUP($E784,'CODE GENERATOR'!$D:$T,3,FALSE),"")</f>
        <v>S</v>
      </c>
      <c r="M784" s="101" t="str">
        <f>IF(E784&gt;0,+VLOOKUP($E784,'CODE GENERATOR'!$D:$T,4,FALSE),"")</f>
        <v>PIQUET</v>
      </c>
      <c r="N784" s="101" t="str">
        <f>IF(E784&gt;0,+VLOOKUP($E784,'CODE GENERATOR'!$D:$T,6,FALSE),"")</f>
        <v>LIGHT GRAY</v>
      </c>
      <c r="O784" s="101" t="str">
        <f>IF(E784&gt;0,+VLOOKUP($E784,'CODE GENERATOR'!$D:$T,7,FALSE),"")</f>
        <v>LIGHT GRAY</v>
      </c>
      <c r="P784" s="101" t="str">
        <f t="shared" si="53"/>
        <v>LIGHT GRAY</v>
      </c>
      <c r="Q784" s="104" t="str">
        <f>IF(E784&gt;0,+VLOOKUP($E784,'CODE GENERATOR'!$D:$T,11,FALSE),"")</f>
        <v>R.TOPMN_TPL0074</v>
      </c>
      <c r="R784" s="104" t="str">
        <f>IF(E784&gt;0,+VLOOKUP($E784,'CODE GENERATOR'!$D:$T,12,FALSE),"")</f>
        <v>PIQ0015LGYLGY</v>
      </c>
      <c r="S784" s="104" t="str">
        <f>IF(E784&gt;0,+VLOOKUP($E784,'CODE GENERATOR'!$D:$T,13,FALSE),"")</f>
        <v>R.TOPMN_TPL0074_PIQ0015LGYLGY</v>
      </c>
      <c r="T784" s="104" t="str">
        <f t="shared" si="51"/>
        <v>R.TOPMN_TPL0074_PIQ0015LGYLGY_XS</v>
      </c>
      <c r="U784" s="105">
        <v>8683711010050</v>
      </c>
      <c r="V784" s="107" t="str" cm="1">
        <f t="array" ref="V784">_xlfn.TEXTJOIN(";", TRUE, _xlfn.UNIQUE(_xlfn._xlws.FILTER(P$3:P$10029, C$3:C$10029=C784)))</f>
        <v>WHITE;NAVY;LIGHT GRAY;DARK GRAY;DARK BLUE</v>
      </c>
      <c r="W784" s="107" t="str" cm="1">
        <f t="array" ref="W784">_xlfn.TEXTJOIN(";", TRUE, _xlfn.UNIQUE(_xlfn._xlws.FILTER(F$3:F$10029, C$3:C$10029=C784)))</f>
        <v>XS;S;M;L;XL;XXL</v>
      </c>
      <c r="X784" s="101">
        <f>IF(E784&gt;0,+VLOOKUP($E784,'CODE GENERATOR'!$D:$AC,19,FALSE),0)</f>
        <v>0</v>
      </c>
      <c r="Y784" s="101" t="str">
        <f>IF(E784&gt;0,+VLOOKUP($E784,'CODE GENERATOR'!$D:$AC,20,FALSE),0)</f>
        <v/>
      </c>
      <c r="Z784" s="101" t="str">
        <f>IF(E784&gt;0,+VLOOKUP($E784,'CODE GENERATOR'!$D:$AC,21,FALSE),0)</f>
        <v/>
      </c>
      <c r="AA784" s="101" t="str">
        <f>IF(E784&gt;0,+VLOOKUP($E784,'CODE GENERATOR'!$D:$AC,22,FALSE),0)</f>
        <v/>
      </c>
      <c r="AB784" s="101" t="str">
        <f>IF(E784&gt;0,+VLOOKUP($E784,'CODE GENERATOR'!$D:$AC,23,FALSE),0)</f>
        <v/>
      </c>
      <c r="AC784" s="101" t="str">
        <f>IF(E784&gt;0,+VLOOKUP($E784,'CODE GENERATOR'!$D:$AC,24,FALSE),0)</f>
        <v/>
      </c>
      <c r="AD784" s="101" t="str">
        <f>IF(E784&gt;0,+VLOOKUP($E784,'CODE GENERATOR'!$D:$AC,25,FALSE),0)</f>
        <v/>
      </c>
      <c r="AE784" s="101" t="str">
        <f>IF(E784&gt;0,+VLOOKUP($E784,'CODE GENERATOR'!$D:$AC,26,FALSE),0)</f>
        <v/>
      </c>
      <c r="AF784" s="149" t="str">
        <f>IF($C784&gt;0,$C784&amp;" "&amp;$P784&amp;" "&amp;+VLOOKUP($C784,'STYLE NAMES'!$B:$AC,10,FALSE),"""")</f>
        <v>SAN DIEGO LIGHT GRAY MEN'S TECH TRAINING POLO SHORT SLEEVE</v>
      </c>
      <c r="AG784" s="101" t="str">
        <f>"Enjoy our "&amp;(AF784)&amp;"; "&amp;IF(C784&gt;0,+VLOOKUP($C784,'STYLE NAMES'!$B:$AC,11,FALSE),"")</f>
        <v>Enjoy our SAN DIEGO LIGHT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4" s="101" t="str">
        <f>IF(C784&gt;0,+VLOOKUP($C784,'STYLE NAMES'!$B:$AC,12,FALSE),"")</f>
        <v>* Specially engineered design for high performance
* 4-way super stretch piquet jersey
* Soft and comfortable
* Breathable
* Quick dry
Composition:
95% Poliamide 5% Elasthane</v>
      </c>
      <c r="AI784" s="101" t="str">
        <f>IF(C784&gt;0,+VLOOKUP($C784,'STYLE NAMES'!$B:$AC,13,FALSE),"")</f>
        <v>Machine Wash at 30°C
Mild process
Iron at low temperature
Iron from REVERSE
Do NOT iron on logos or prints
Do not bleach
Do NOT Tumble Dry</v>
      </c>
      <c r="AJ784" s="149" t="str">
        <f>IF($C784&gt;0,$C784&amp;" "&amp;$P784&amp;" "&amp;+VLOOKUP($C784,'STYLE NAMES'!$B:$AC,14,FALSE),"""")</f>
        <v>SAN DIEGO LIGHT GRAY ERKEK KISA KOL TEKNİK ANTRENMAN POLO</v>
      </c>
      <c r="AK784" s="149" t="str">
        <f>"Cavalier SanMarco tarafından tasarlanan "&amp;(AJ784)&amp;"; "&amp;IF(C784&gt;0,+VLOOKUP($C784,'STYLE NAMES'!$B:$AC,15,FALSE),"")</f>
        <v>Cavalier SanMarco tarafından tasarlanan SAN DIEGO LIGHT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4" s="149" t="str">
        <f>IF(C784&gt;0,+VLOOKUP($C784,'STYLE NAMES'!$B:$AC,16,FALSE),"")</f>
        <v>* Yüksek performans için özel tasarım
* 4 yönlü süper streç pike kumaş
* Yumuşak ve rahat
* Nefes alabilir
* Hızlı kuruma
Kompozisyon:
%95 Polyamid  %5 Elastan</v>
      </c>
      <c r="AM784" s="149" t="str">
        <f>IF(C784&gt;0,+VLOOKUP($C784,'STYLE NAMES'!$B:$AC,17,FALSE),"")</f>
        <v>Makinede 30°C' de Yıkayın
Hassas Yıkama
Ilık ütü yapın
Tersten ütüleyin
Logo ve baskıları ÜTÜLEMEYİN
Çamaşır suyu kullanmayın
Kurutma Makinesinde Kurutmayın</v>
      </c>
      <c r="AN784" s="149" t="str">
        <f>IF($C784&gt;0,$C784&amp;" "&amp;$P784&amp;" "&amp;+VLOOKUP($C784,'STYLE NAMES'!$B:$AC,18,FALSE),"""")</f>
        <v>SAN DIEGO LIGHT GRAY POLO DA ALLENAMENTO TECH DA UOMO MANICA CORTA</v>
      </c>
      <c r="AO784" s="101" t="str">
        <f>"Disegnato da Cavalier SanMarco "&amp;(AN784)&amp;"; "&amp;IF(C784&gt;0,+VLOOKUP($C784,'STYLE NAMES'!$B:$AC,19,FALSE),"")</f>
        <v>Disegnato da Cavalier SanMarco SAN DIEGO LIGHT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4" s="101" t="str">
        <f>IF(C784&gt;0,+VLOOKUP($C784,'STYLE NAMES'!$B:$AC,20,FALSE),"")</f>
        <v>Design ingegnerizzato per alte prestazioni 
Jersey piqué elasticizzato  4-way-stretch 
Morbido e confortevole 
Traspirante Asciugatura rapida 
Composizione: 
95% Poliammide  5% Elastan</v>
      </c>
      <c r="AQ784" s="101" t="str">
        <f>IF(C784&gt;0,+VLOOKUP($C784,'STYLE NAMES'!$B:$AC,21,FALSE),"")</f>
        <v>Lavare in lavatrice a 30°C Ciclo delicato 
Stirare a bassa temperatura
Stirare al rovescio 
Non stirare su loghi o stampe 
Non candeggiare 
Non asciugare in asciugatrice</v>
      </c>
      <c r="AR784" s="101">
        <f>IF(D784&gt;0,+VLOOKUP($C784,'STYLE NAMES'!$B:$AC,22,FALSE),"")</f>
        <v>0</v>
      </c>
      <c r="AS784" s="101">
        <f>IF(E784&gt;0,+VLOOKUP($C784,'STYLE NAMES'!$B:$AC,23,FALSE),"")</f>
        <v>0</v>
      </c>
      <c r="AT784" s="101">
        <f>IF(F784&gt;0,+VLOOKUP($C784,'STYLE NAMES'!$B:$AC,24,FALSE),"")</f>
        <v>0</v>
      </c>
      <c r="AU784" s="101">
        <f>IF(G784&gt;0,+VLOOKUP($C784,'STYLE NAMES'!$B:$AC,25,FALSE),"")</f>
        <v>0</v>
      </c>
      <c r="AV784" s="101">
        <f>+VLOOKUP($S784,'CODE GENERATOR'!$P:$AM,15,FALSE)</f>
        <v>0</v>
      </c>
      <c r="AW784" s="101">
        <f>+VLOOKUP($S784,'CODE GENERATOR'!$P:$AM,16,FALSE)</f>
        <v>0</v>
      </c>
      <c r="AX784" s="101">
        <f>+VLOOKUP($S784,'CODE GENERATOR'!$P:$AM,17,FALSE)</f>
        <v>0</v>
      </c>
      <c r="AY784" s="101">
        <f>+VLOOKUP($S784,'CODE GENERATOR'!$P:$AM,18,FALSE)</f>
        <v>0</v>
      </c>
      <c r="AZ784" s="101">
        <f>+VLOOKUP($S784,'CODE GENERATOR'!$P:$AM,19,FALSE)</f>
        <v>0</v>
      </c>
      <c r="BA784" s="101">
        <f>+VLOOKUP($S784,'CODE GENERATOR'!$P:$AM,20,FALSE)</f>
        <v>0</v>
      </c>
      <c r="BB784" s="101">
        <f>+VLOOKUP($S784,'CODE GENERATOR'!$P:$AM,21,FALSE)</f>
        <v>0</v>
      </c>
      <c r="BC784" s="101">
        <f>+VLOOKUP($S784,'CODE GENERATOR'!$P:$AM,22,FALSE)</f>
        <v>0</v>
      </c>
      <c r="BD784" s="101">
        <f>+VLOOKUP($S784,'CODE GENERATOR'!$P:$AM,23,FALSE)</f>
        <v>0</v>
      </c>
      <c r="BE784" s="101">
        <f>+VLOOKUP($S784,'CODE GENERATOR'!$P:$AM,24,FALSE)</f>
        <v>0</v>
      </c>
      <c r="BF784" s="101">
        <f>IF(C784&gt;0,+VLOOKUP(G784,'CATEGORY ID'!$A$1:$L$118,3,FALSE),"")</f>
        <v>30</v>
      </c>
      <c r="BG784" s="101">
        <f>IF(C784&gt;0,+VLOOKUP(H784,'CATEGORY ID'!$D$1:$L$118,3,FALSE),"")</f>
        <v>2</v>
      </c>
      <c r="BH784" s="101">
        <f>IF(C784&gt;0,+VLOOKUP((+H784&amp;I784),'CATEGORY ID'!$H$1:$I$121,2,FALSE),"")</f>
        <v>108</v>
      </c>
      <c r="BJ784" s="101">
        <f>IF(C784&gt;0,IF(COUNTIF('CATEGORY ID'!$K$1:$K$121,+H784&amp;K784) &gt; 0, +VLOOKUP(+H784&amp;K784,'CATEGORY ID'!$K$1:$L$121,2,FALSE),""),"")</f>
        <v>218</v>
      </c>
      <c r="BK784" s="101" t="str">
        <f>IF(C784&gt;0,IF(COUNTIF('CATEGORY ID'!$K$124:$K$165, +VLOOKUP(C784,'STYLE NAMES'!$B:$AE,30,FALSE)) &gt; 0, +VLOOKUP(VLOOKUP(C784,'STYLE NAMES'!$B:$AE,30,FALSE),'CATEGORY ID'!K:M,2,FALSE),""),"")</f>
        <v/>
      </c>
      <c r="BR784" s="101" t="str" cm="1">
        <f t="array" ref="BR784">IF(C784&gt;0,_xlfn.TEXTJOIN(";", TRUE,_xlfn.UNIQUE(_xlfn._xlws.FILTER(BF784:BQ784,(BF784:BQ784&gt;0)),TRUE,FALSE)),"")&amp;";"&amp;BS784</f>
        <v>30;2;108;218;233</v>
      </c>
      <c r="BS784" s="101">
        <v>233</v>
      </c>
      <c r="BU784" s="106">
        <f>IF(C784&gt;0,+VLOOKUP($C784,'STYLE NAMES'!$B:$AC,26,FALSE),"")</f>
        <v>89.9</v>
      </c>
      <c r="BV784" s="106">
        <f>IF(C784&gt;0,+VLOOKUP($C784,'STYLE NAMES'!$B:$AC,27,FALSE),"")</f>
        <v>4940</v>
      </c>
      <c r="BW784" s="106">
        <f>IF(C784&gt;0,+VLOOKUP($C784,'STYLE NAMES'!$B:$AC,28,FALSE),"")</f>
        <v>103.38500000000001</v>
      </c>
      <c r="BY784"/>
      <c r="BZ784" s="101">
        <v>0</v>
      </c>
      <c r="CA784" s="137">
        <f t="shared" si="54"/>
        <v>0</v>
      </c>
      <c r="CB784" s="137">
        <f>+VLOOKUP(C784,'[2]STYLES &amp; MODELS MATRIX'!$A:$G,7,FALSE)</f>
        <v>0</v>
      </c>
      <c r="CC784" s="137" t="str">
        <f>+VLOOKUP(C784,'[1]STYLES &amp; SIZE CHARTS'!$A:$H,8,FALSE)</f>
        <v>MT-SSCP1</v>
      </c>
      <c r="CD784" s="137"/>
      <c r="CE784" s="205"/>
      <c r="CF784" s="141"/>
    </row>
    <row r="785" spans="1:84" s="101" customFormat="1" ht="12" customHeight="1" x14ac:dyDescent="0.2">
      <c r="A785" s="102">
        <f t="shared" si="52"/>
        <v>8683711010067</v>
      </c>
      <c r="B785" s="101" t="s">
        <v>989</v>
      </c>
      <c r="C785" s="101" t="s">
        <v>621</v>
      </c>
      <c r="D785" s="101" t="s">
        <v>2999</v>
      </c>
      <c r="E785" s="203" t="s">
        <v>2467</v>
      </c>
      <c r="F785" s="101" t="s">
        <v>785</v>
      </c>
      <c r="G785" s="101" t="str">
        <f>IF(C785&gt;0,+VLOOKUP($C785,'STYLE NAMES'!$B:$AC,4,FALSE),"")</f>
        <v>RIDER</v>
      </c>
      <c r="H785" s="101" t="str">
        <f>IF(C785&gt;0,+VLOOKUP($C785,'STYLE NAMES'!$B:$AC,5,FALSE),"")</f>
        <v>MEN</v>
      </c>
      <c r="I785" s="101" t="str">
        <f>IF(C785&gt;0,+VLOOKUP($C785,'STYLE NAMES'!$B:$AC,6,FALSE),"")</f>
        <v>TOPS</v>
      </c>
      <c r="J785" s="101" t="str">
        <f>IF(C785&gt;0,+VLOOKUP($C785,'STYLE NAMES'!$B:$AC,7,FALSE),"")</f>
        <v>MEN</v>
      </c>
      <c r="K785" s="101" t="str">
        <f>IF(C785&gt;0,+VLOOKUP($C785,'STYLE NAMES'!$B:$AC,8,FALSE),"")</f>
        <v>TECH POLOS</v>
      </c>
      <c r="L785" s="101" t="str">
        <f>IF(E785&gt;0,+VLOOKUP($E785,'CODE GENERATOR'!$D:$T,3,FALSE),"")</f>
        <v>S</v>
      </c>
      <c r="M785" s="101" t="str">
        <f>IF(E785&gt;0,+VLOOKUP($E785,'CODE GENERATOR'!$D:$T,4,FALSE),"")</f>
        <v>PIQUET</v>
      </c>
      <c r="N785" s="101" t="str">
        <f>IF(E785&gt;0,+VLOOKUP($E785,'CODE GENERATOR'!$D:$T,6,FALSE),"")</f>
        <v>LIGHT GRAY</v>
      </c>
      <c r="O785" s="101" t="str">
        <f>IF(E785&gt;0,+VLOOKUP($E785,'CODE GENERATOR'!$D:$T,7,FALSE),"")</f>
        <v>LIGHT GRAY</v>
      </c>
      <c r="P785" s="101" t="str">
        <f t="shared" si="53"/>
        <v>LIGHT GRAY</v>
      </c>
      <c r="Q785" s="104" t="str">
        <f>IF(E785&gt;0,+VLOOKUP($E785,'CODE GENERATOR'!$D:$T,11,FALSE),"")</f>
        <v>R.TOPMN_TPL0074</v>
      </c>
      <c r="R785" s="104" t="str">
        <f>IF(E785&gt;0,+VLOOKUP($E785,'CODE GENERATOR'!$D:$T,12,FALSE),"")</f>
        <v>PIQ0015LGYLGY</v>
      </c>
      <c r="S785" s="104" t="str">
        <f>IF(E785&gt;0,+VLOOKUP($E785,'CODE GENERATOR'!$D:$T,13,FALSE),"")</f>
        <v>R.TOPMN_TPL0074_PIQ0015LGYLGY</v>
      </c>
      <c r="T785" s="104" t="str">
        <f t="shared" si="51"/>
        <v>R.TOPMN_TPL0074_PIQ0015LGYLGY_S</v>
      </c>
      <c r="U785" s="105">
        <v>8683711010067</v>
      </c>
      <c r="V785" s="107" t="str" cm="1">
        <f t="array" ref="V785">_xlfn.TEXTJOIN(";", TRUE, _xlfn.UNIQUE(_xlfn._xlws.FILTER(P$3:P$10029, C$3:C$10029=C785)))</f>
        <v>WHITE;NAVY;LIGHT GRAY;DARK GRAY;DARK BLUE</v>
      </c>
      <c r="W785" s="107" t="str" cm="1">
        <f t="array" ref="W785">_xlfn.TEXTJOIN(";", TRUE, _xlfn.UNIQUE(_xlfn._xlws.FILTER(F$3:F$10029, C$3:C$10029=C785)))</f>
        <v>XS;S;M;L;XL;XXL</v>
      </c>
      <c r="X785" s="101">
        <f>IF(E785&gt;0,+VLOOKUP($E785,'CODE GENERATOR'!$D:$AC,19,FALSE),0)</f>
        <v>0</v>
      </c>
      <c r="Y785" s="101" t="str">
        <f>IF(E785&gt;0,+VLOOKUP($E785,'CODE GENERATOR'!$D:$AC,20,FALSE),0)</f>
        <v/>
      </c>
      <c r="Z785" s="101" t="str">
        <f>IF(E785&gt;0,+VLOOKUP($E785,'CODE GENERATOR'!$D:$AC,21,FALSE),0)</f>
        <v/>
      </c>
      <c r="AA785" s="101" t="str">
        <f>IF(E785&gt;0,+VLOOKUP($E785,'CODE GENERATOR'!$D:$AC,22,FALSE),0)</f>
        <v/>
      </c>
      <c r="AB785" s="101" t="str">
        <f>IF(E785&gt;0,+VLOOKUP($E785,'CODE GENERATOR'!$D:$AC,23,FALSE),0)</f>
        <v/>
      </c>
      <c r="AC785" s="101" t="str">
        <f>IF(E785&gt;0,+VLOOKUP($E785,'CODE GENERATOR'!$D:$AC,24,FALSE),0)</f>
        <v/>
      </c>
      <c r="AD785" s="101" t="str">
        <f>IF(E785&gt;0,+VLOOKUP($E785,'CODE GENERATOR'!$D:$AC,25,FALSE),0)</f>
        <v/>
      </c>
      <c r="AE785" s="101" t="str">
        <f>IF(E785&gt;0,+VLOOKUP($E785,'CODE GENERATOR'!$D:$AC,26,FALSE),0)</f>
        <v/>
      </c>
      <c r="AF785" s="149" t="str">
        <f>IF($C785&gt;0,$C785&amp;" "&amp;$P785&amp;" "&amp;+VLOOKUP($C785,'STYLE NAMES'!$B:$AC,10,FALSE),"""")</f>
        <v>SAN DIEGO LIGHT GRAY MEN'S TECH TRAINING POLO SHORT SLEEVE</v>
      </c>
      <c r="AG785" s="101" t="str">
        <f>"Enjoy our "&amp;(AF785)&amp;"; "&amp;IF(C785&gt;0,+VLOOKUP($C785,'STYLE NAMES'!$B:$AC,11,FALSE),"")</f>
        <v>Enjoy our SAN DIEGO LIGHT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5" s="101" t="str">
        <f>IF(C785&gt;0,+VLOOKUP($C785,'STYLE NAMES'!$B:$AC,12,FALSE),"")</f>
        <v>* Specially engineered design for high performance
* 4-way super stretch piquet jersey
* Soft and comfortable
* Breathable
* Quick dry
Composition:
95% Poliamide 5% Elasthane</v>
      </c>
      <c r="AI785" s="101" t="str">
        <f>IF(C785&gt;0,+VLOOKUP($C785,'STYLE NAMES'!$B:$AC,13,FALSE),"")</f>
        <v>Machine Wash at 30°C
Mild process
Iron at low temperature
Iron from REVERSE
Do NOT iron on logos or prints
Do not bleach
Do NOT Tumble Dry</v>
      </c>
      <c r="AJ785" s="149" t="str">
        <f>IF($C785&gt;0,$C785&amp;" "&amp;$P785&amp;" "&amp;+VLOOKUP($C785,'STYLE NAMES'!$B:$AC,14,FALSE),"""")</f>
        <v>SAN DIEGO LIGHT GRAY ERKEK KISA KOL TEKNİK ANTRENMAN POLO</v>
      </c>
      <c r="AK785" s="149" t="str">
        <f>"Cavalier SanMarco tarafından tasarlanan "&amp;(AJ785)&amp;"; "&amp;IF(C785&gt;0,+VLOOKUP($C785,'STYLE NAMES'!$B:$AC,15,FALSE),"")</f>
        <v>Cavalier SanMarco tarafından tasarlanan SAN DIEGO LIGHT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5" s="149" t="str">
        <f>IF(C785&gt;0,+VLOOKUP($C785,'STYLE NAMES'!$B:$AC,16,FALSE),"")</f>
        <v>* Yüksek performans için özel tasarım
* 4 yönlü süper streç pike kumaş
* Yumuşak ve rahat
* Nefes alabilir
* Hızlı kuruma
Kompozisyon:
%95 Polyamid  %5 Elastan</v>
      </c>
      <c r="AM785" s="149" t="str">
        <f>IF(C785&gt;0,+VLOOKUP($C785,'STYLE NAMES'!$B:$AC,17,FALSE),"")</f>
        <v>Makinede 30°C' de Yıkayın
Hassas Yıkama
Ilık ütü yapın
Tersten ütüleyin
Logo ve baskıları ÜTÜLEMEYİN
Çamaşır suyu kullanmayın
Kurutma Makinesinde Kurutmayın</v>
      </c>
      <c r="AN785" s="149" t="str">
        <f>IF($C785&gt;0,$C785&amp;" "&amp;$P785&amp;" "&amp;+VLOOKUP($C785,'STYLE NAMES'!$B:$AC,18,FALSE),"""")</f>
        <v>SAN DIEGO LIGHT GRAY POLO DA ALLENAMENTO TECH DA UOMO MANICA CORTA</v>
      </c>
      <c r="AO785" s="101" t="str">
        <f>"Disegnato da Cavalier SanMarco "&amp;(AN785)&amp;"; "&amp;IF(C785&gt;0,+VLOOKUP($C785,'STYLE NAMES'!$B:$AC,19,FALSE),"")</f>
        <v>Disegnato da Cavalier SanMarco SAN DIEGO LIGHT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5" s="101" t="str">
        <f>IF(C785&gt;0,+VLOOKUP($C785,'STYLE NAMES'!$B:$AC,20,FALSE),"")</f>
        <v>Design ingegnerizzato per alte prestazioni 
Jersey piqué elasticizzato  4-way-stretch 
Morbido e confortevole 
Traspirante Asciugatura rapida 
Composizione: 
95% Poliammide  5% Elastan</v>
      </c>
      <c r="AQ785" s="101" t="str">
        <f>IF(C785&gt;0,+VLOOKUP($C785,'STYLE NAMES'!$B:$AC,21,FALSE),"")</f>
        <v>Lavare in lavatrice a 30°C Ciclo delicato 
Stirare a bassa temperatura
Stirare al rovescio 
Non stirare su loghi o stampe 
Non candeggiare 
Non asciugare in asciugatrice</v>
      </c>
      <c r="AR785" s="101">
        <f>IF(D785&gt;0,+VLOOKUP($C785,'STYLE NAMES'!$B:$AC,22,FALSE),"")</f>
        <v>0</v>
      </c>
      <c r="AS785" s="101">
        <f>IF(E785&gt;0,+VLOOKUP($C785,'STYLE NAMES'!$B:$AC,23,FALSE),"")</f>
        <v>0</v>
      </c>
      <c r="AT785" s="101">
        <f>IF(F785&gt;0,+VLOOKUP($C785,'STYLE NAMES'!$B:$AC,24,FALSE),"")</f>
        <v>0</v>
      </c>
      <c r="AU785" s="101">
        <f>IF(G785&gt;0,+VLOOKUP($C785,'STYLE NAMES'!$B:$AC,25,FALSE),"")</f>
        <v>0</v>
      </c>
      <c r="AV785" s="101">
        <f>+VLOOKUP($S785,'CODE GENERATOR'!$P:$AM,15,FALSE)</f>
        <v>0</v>
      </c>
      <c r="AW785" s="101">
        <f>+VLOOKUP($S785,'CODE GENERATOR'!$P:$AM,16,FALSE)</f>
        <v>0</v>
      </c>
      <c r="AX785" s="101">
        <f>+VLOOKUP($S785,'CODE GENERATOR'!$P:$AM,17,FALSE)</f>
        <v>0</v>
      </c>
      <c r="AY785" s="101">
        <f>+VLOOKUP($S785,'CODE GENERATOR'!$P:$AM,18,FALSE)</f>
        <v>0</v>
      </c>
      <c r="AZ785" s="101">
        <f>+VLOOKUP($S785,'CODE GENERATOR'!$P:$AM,19,FALSE)</f>
        <v>0</v>
      </c>
      <c r="BA785" s="101">
        <f>+VLOOKUP($S785,'CODE GENERATOR'!$P:$AM,20,FALSE)</f>
        <v>0</v>
      </c>
      <c r="BB785" s="101">
        <f>+VLOOKUP($S785,'CODE GENERATOR'!$P:$AM,21,FALSE)</f>
        <v>0</v>
      </c>
      <c r="BC785" s="101">
        <f>+VLOOKUP($S785,'CODE GENERATOR'!$P:$AM,22,FALSE)</f>
        <v>0</v>
      </c>
      <c r="BD785" s="101">
        <f>+VLOOKUP($S785,'CODE GENERATOR'!$P:$AM,23,FALSE)</f>
        <v>0</v>
      </c>
      <c r="BE785" s="101">
        <f>+VLOOKUP($S785,'CODE GENERATOR'!$P:$AM,24,FALSE)</f>
        <v>0</v>
      </c>
      <c r="BF785" s="101">
        <f>IF(C785&gt;0,+VLOOKUP(G785,'CATEGORY ID'!$A$1:$L$118,3,FALSE),"")</f>
        <v>30</v>
      </c>
      <c r="BG785" s="101">
        <f>IF(C785&gt;0,+VLOOKUP(H785,'CATEGORY ID'!$D$1:$L$118,3,FALSE),"")</f>
        <v>2</v>
      </c>
      <c r="BH785" s="101">
        <f>IF(C785&gt;0,+VLOOKUP((+H785&amp;I785),'CATEGORY ID'!$H$1:$I$121,2,FALSE),"")</f>
        <v>108</v>
      </c>
      <c r="BJ785" s="101">
        <f>IF(C785&gt;0,IF(COUNTIF('CATEGORY ID'!$K$1:$K$121,+H785&amp;K785) &gt; 0, +VLOOKUP(+H785&amp;K785,'CATEGORY ID'!$K$1:$L$121,2,FALSE),""),"")</f>
        <v>218</v>
      </c>
      <c r="BK785" s="101" t="str">
        <f>IF(C785&gt;0,IF(COUNTIF('CATEGORY ID'!$K$124:$K$165, +VLOOKUP(C785,'STYLE NAMES'!$B:$AE,30,FALSE)) &gt; 0, +VLOOKUP(VLOOKUP(C785,'STYLE NAMES'!$B:$AE,30,FALSE),'CATEGORY ID'!K:M,2,FALSE),""),"")</f>
        <v/>
      </c>
      <c r="BR785" s="101" t="str" cm="1">
        <f t="array" ref="BR785">IF(C785&gt;0,_xlfn.TEXTJOIN(";", TRUE,_xlfn.UNIQUE(_xlfn._xlws.FILTER(BF785:BQ785,(BF785:BQ785&gt;0)),TRUE,FALSE)),"")&amp;";"&amp;BS785</f>
        <v>30;2;108;218;233</v>
      </c>
      <c r="BS785" s="101">
        <v>233</v>
      </c>
      <c r="BU785" s="106">
        <f>IF(C785&gt;0,+VLOOKUP($C785,'STYLE NAMES'!$B:$AC,26,FALSE),"")</f>
        <v>89.9</v>
      </c>
      <c r="BV785" s="106">
        <f>IF(C785&gt;0,+VLOOKUP($C785,'STYLE NAMES'!$B:$AC,27,FALSE),"")</f>
        <v>4940</v>
      </c>
      <c r="BW785" s="106">
        <f>IF(C785&gt;0,+VLOOKUP($C785,'STYLE NAMES'!$B:$AC,28,FALSE),"")</f>
        <v>103.38500000000001</v>
      </c>
      <c r="BY785"/>
      <c r="BZ785" s="101">
        <v>0</v>
      </c>
      <c r="CA785" s="137">
        <f t="shared" si="54"/>
        <v>0</v>
      </c>
      <c r="CB785" s="137">
        <f>+VLOOKUP(C785,'[2]STYLES &amp; MODELS MATRIX'!$A:$G,7,FALSE)</f>
        <v>0</v>
      </c>
      <c r="CC785" s="137" t="str">
        <f>+VLOOKUP(C785,'[1]STYLES &amp; SIZE CHARTS'!$A:$H,8,FALSE)</f>
        <v>MT-SSCP1</v>
      </c>
      <c r="CD785" s="137"/>
      <c r="CE785" s="205"/>
      <c r="CF785" s="141"/>
    </row>
    <row r="786" spans="1:84" s="101" customFormat="1" ht="12" customHeight="1" x14ac:dyDescent="0.2">
      <c r="A786" s="102">
        <f t="shared" si="52"/>
        <v>8683711010074</v>
      </c>
      <c r="B786" s="101" t="s">
        <v>989</v>
      </c>
      <c r="C786" s="101" t="s">
        <v>621</v>
      </c>
      <c r="D786" s="101" t="s">
        <v>2999</v>
      </c>
      <c r="E786" s="203" t="s">
        <v>2467</v>
      </c>
      <c r="F786" s="101" t="s">
        <v>2247</v>
      </c>
      <c r="G786" s="101" t="str">
        <f>IF(C786&gt;0,+VLOOKUP($C786,'STYLE NAMES'!$B:$AC,4,FALSE),"")</f>
        <v>RIDER</v>
      </c>
      <c r="H786" s="101" t="str">
        <f>IF(C786&gt;0,+VLOOKUP($C786,'STYLE NAMES'!$B:$AC,5,FALSE),"")</f>
        <v>MEN</v>
      </c>
      <c r="I786" s="101" t="str">
        <f>IF(C786&gt;0,+VLOOKUP($C786,'STYLE NAMES'!$B:$AC,6,FALSE),"")</f>
        <v>TOPS</v>
      </c>
      <c r="J786" s="101" t="str">
        <f>IF(C786&gt;0,+VLOOKUP($C786,'STYLE NAMES'!$B:$AC,7,FALSE),"")</f>
        <v>MEN</v>
      </c>
      <c r="K786" s="101" t="str">
        <f>IF(C786&gt;0,+VLOOKUP($C786,'STYLE NAMES'!$B:$AC,8,FALSE),"")</f>
        <v>TECH POLOS</v>
      </c>
      <c r="L786" s="101" t="str">
        <f>IF(E786&gt;0,+VLOOKUP($E786,'CODE GENERATOR'!$D:$T,3,FALSE),"")</f>
        <v>S</v>
      </c>
      <c r="M786" s="101" t="str">
        <f>IF(E786&gt;0,+VLOOKUP($E786,'CODE GENERATOR'!$D:$T,4,FALSE),"")</f>
        <v>PIQUET</v>
      </c>
      <c r="N786" s="101" t="str">
        <f>IF(E786&gt;0,+VLOOKUP($E786,'CODE GENERATOR'!$D:$T,6,FALSE),"")</f>
        <v>LIGHT GRAY</v>
      </c>
      <c r="O786" s="101" t="str">
        <f>IF(E786&gt;0,+VLOOKUP($E786,'CODE GENERATOR'!$D:$T,7,FALSE),"")</f>
        <v>LIGHT GRAY</v>
      </c>
      <c r="P786" s="101" t="str">
        <f t="shared" si="53"/>
        <v>LIGHT GRAY</v>
      </c>
      <c r="Q786" s="104" t="str">
        <f>IF(E786&gt;0,+VLOOKUP($E786,'CODE GENERATOR'!$D:$T,11,FALSE),"")</f>
        <v>R.TOPMN_TPL0074</v>
      </c>
      <c r="R786" s="104" t="str">
        <f>IF(E786&gt;0,+VLOOKUP($E786,'CODE GENERATOR'!$D:$T,12,FALSE),"")</f>
        <v>PIQ0015LGYLGY</v>
      </c>
      <c r="S786" s="104" t="str">
        <f>IF(E786&gt;0,+VLOOKUP($E786,'CODE GENERATOR'!$D:$T,13,FALSE),"")</f>
        <v>R.TOPMN_TPL0074_PIQ0015LGYLGY</v>
      </c>
      <c r="T786" s="104" t="str">
        <f t="shared" si="51"/>
        <v>R.TOPMN_TPL0074_PIQ0015LGYLGY_M</v>
      </c>
      <c r="U786" s="105">
        <v>8683711010074</v>
      </c>
      <c r="V786" s="107" t="str" cm="1">
        <f t="array" ref="V786">_xlfn.TEXTJOIN(";", TRUE, _xlfn.UNIQUE(_xlfn._xlws.FILTER(P$3:P$10029, C$3:C$10029=C786)))</f>
        <v>WHITE;NAVY;LIGHT GRAY;DARK GRAY;DARK BLUE</v>
      </c>
      <c r="W786" s="107" t="str" cm="1">
        <f t="array" ref="W786">_xlfn.TEXTJOIN(";", TRUE, _xlfn.UNIQUE(_xlfn._xlws.FILTER(F$3:F$10029, C$3:C$10029=C786)))</f>
        <v>XS;S;M;L;XL;XXL</v>
      </c>
      <c r="X786" s="101">
        <f>IF(E786&gt;0,+VLOOKUP($E786,'CODE GENERATOR'!$D:$AC,19,FALSE),0)</f>
        <v>0</v>
      </c>
      <c r="Y786" s="101" t="str">
        <f>IF(E786&gt;0,+VLOOKUP($E786,'CODE GENERATOR'!$D:$AC,20,FALSE),0)</f>
        <v/>
      </c>
      <c r="Z786" s="101" t="str">
        <f>IF(E786&gt;0,+VLOOKUP($E786,'CODE GENERATOR'!$D:$AC,21,FALSE),0)</f>
        <v/>
      </c>
      <c r="AA786" s="101" t="str">
        <f>IF(E786&gt;0,+VLOOKUP($E786,'CODE GENERATOR'!$D:$AC,22,FALSE),0)</f>
        <v/>
      </c>
      <c r="AB786" s="101" t="str">
        <f>IF(E786&gt;0,+VLOOKUP($E786,'CODE GENERATOR'!$D:$AC,23,FALSE),0)</f>
        <v/>
      </c>
      <c r="AC786" s="101" t="str">
        <f>IF(E786&gt;0,+VLOOKUP($E786,'CODE GENERATOR'!$D:$AC,24,FALSE),0)</f>
        <v/>
      </c>
      <c r="AD786" s="101" t="str">
        <f>IF(E786&gt;0,+VLOOKUP($E786,'CODE GENERATOR'!$D:$AC,25,FALSE),0)</f>
        <v/>
      </c>
      <c r="AE786" s="101" t="str">
        <f>IF(E786&gt;0,+VLOOKUP($E786,'CODE GENERATOR'!$D:$AC,26,FALSE),0)</f>
        <v/>
      </c>
      <c r="AF786" s="149" t="str">
        <f>IF($C786&gt;0,$C786&amp;" "&amp;$P786&amp;" "&amp;+VLOOKUP($C786,'STYLE NAMES'!$B:$AC,10,FALSE),"""")</f>
        <v>SAN DIEGO LIGHT GRAY MEN'S TECH TRAINING POLO SHORT SLEEVE</v>
      </c>
      <c r="AG786" s="101" t="str">
        <f>"Enjoy our "&amp;(AF786)&amp;"; "&amp;IF(C786&gt;0,+VLOOKUP($C786,'STYLE NAMES'!$B:$AC,11,FALSE),"")</f>
        <v>Enjoy our SAN DIEGO LIGHT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6" s="101" t="str">
        <f>IF(C786&gt;0,+VLOOKUP($C786,'STYLE NAMES'!$B:$AC,12,FALSE),"")</f>
        <v>* Specially engineered design for high performance
* 4-way super stretch piquet jersey
* Soft and comfortable
* Breathable
* Quick dry
Composition:
95% Poliamide 5% Elasthane</v>
      </c>
      <c r="AI786" s="101" t="str">
        <f>IF(C786&gt;0,+VLOOKUP($C786,'STYLE NAMES'!$B:$AC,13,FALSE),"")</f>
        <v>Machine Wash at 30°C
Mild process
Iron at low temperature
Iron from REVERSE
Do NOT iron on logos or prints
Do not bleach
Do NOT Tumble Dry</v>
      </c>
      <c r="AJ786" s="149" t="str">
        <f>IF($C786&gt;0,$C786&amp;" "&amp;$P786&amp;" "&amp;+VLOOKUP($C786,'STYLE NAMES'!$B:$AC,14,FALSE),"""")</f>
        <v>SAN DIEGO LIGHT GRAY ERKEK KISA KOL TEKNİK ANTRENMAN POLO</v>
      </c>
      <c r="AK786" s="149" t="str">
        <f>"Cavalier SanMarco tarafından tasarlanan "&amp;(AJ786)&amp;"; "&amp;IF(C786&gt;0,+VLOOKUP($C786,'STYLE NAMES'!$B:$AC,15,FALSE),"")</f>
        <v>Cavalier SanMarco tarafından tasarlanan SAN DIEGO LIGHT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6" s="149" t="str">
        <f>IF(C786&gt;0,+VLOOKUP($C786,'STYLE NAMES'!$B:$AC,16,FALSE),"")</f>
        <v>* Yüksek performans için özel tasarım
* 4 yönlü süper streç pike kumaş
* Yumuşak ve rahat
* Nefes alabilir
* Hızlı kuruma
Kompozisyon:
%95 Polyamid  %5 Elastan</v>
      </c>
      <c r="AM786" s="149" t="str">
        <f>IF(C786&gt;0,+VLOOKUP($C786,'STYLE NAMES'!$B:$AC,17,FALSE),"")</f>
        <v>Makinede 30°C' de Yıkayın
Hassas Yıkama
Ilık ütü yapın
Tersten ütüleyin
Logo ve baskıları ÜTÜLEMEYİN
Çamaşır suyu kullanmayın
Kurutma Makinesinde Kurutmayın</v>
      </c>
      <c r="AN786" s="149" t="str">
        <f>IF($C786&gt;0,$C786&amp;" "&amp;$P786&amp;" "&amp;+VLOOKUP($C786,'STYLE NAMES'!$B:$AC,18,FALSE),"""")</f>
        <v>SAN DIEGO LIGHT GRAY POLO DA ALLENAMENTO TECH DA UOMO MANICA CORTA</v>
      </c>
      <c r="AO786" s="101" t="str">
        <f>"Disegnato da Cavalier SanMarco "&amp;(AN786)&amp;"; "&amp;IF(C786&gt;0,+VLOOKUP($C786,'STYLE NAMES'!$B:$AC,19,FALSE),"")</f>
        <v>Disegnato da Cavalier SanMarco SAN DIEGO LIGHT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6" s="101" t="str">
        <f>IF(C786&gt;0,+VLOOKUP($C786,'STYLE NAMES'!$B:$AC,20,FALSE),"")</f>
        <v>Design ingegnerizzato per alte prestazioni 
Jersey piqué elasticizzato  4-way-stretch 
Morbido e confortevole 
Traspirante Asciugatura rapida 
Composizione: 
95% Poliammide  5% Elastan</v>
      </c>
      <c r="AQ786" s="101" t="str">
        <f>IF(C786&gt;0,+VLOOKUP($C786,'STYLE NAMES'!$B:$AC,21,FALSE),"")</f>
        <v>Lavare in lavatrice a 30°C Ciclo delicato 
Stirare a bassa temperatura
Stirare al rovescio 
Non stirare su loghi o stampe 
Non candeggiare 
Non asciugare in asciugatrice</v>
      </c>
      <c r="AR786" s="101">
        <f>IF(D786&gt;0,+VLOOKUP($C786,'STYLE NAMES'!$B:$AC,22,FALSE),"")</f>
        <v>0</v>
      </c>
      <c r="AS786" s="101">
        <f>IF(E786&gt;0,+VLOOKUP($C786,'STYLE NAMES'!$B:$AC,23,FALSE),"")</f>
        <v>0</v>
      </c>
      <c r="AT786" s="101">
        <f>IF(F786&gt;0,+VLOOKUP($C786,'STYLE NAMES'!$B:$AC,24,FALSE),"")</f>
        <v>0</v>
      </c>
      <c r="AU786" s="101">
        <f>IF(G786&gt;0,+VLOOKUP($C786,'STYLE NAMES'!$B:$AC,25,FALSE),"")</f>
        <v>0</v>
      </c>
      <c r="AV786" s="101">
        <f>+VLOOKUP($S786,'CODE GENERATOR'!$P:$AM,15,FALSE)</f>
        <v>0</v>
      </c>
      <c r="AW786" s="101">
        <f>+VLOOKUP($S786,'CODE GENERATOR'!$P:$AM,16,FALSE)</f>
        <v>0</v>
      </c>
      <c r="AX786" s="101">
        <f>+VLOOKUP($S786,'CODE GENERATOR'!$P:$AM,17,FALSE)</f>
        <v>0</v>
      </c>
      <c r="AY786" s="101">
        <f>+VLOOKUP($S786,'CODE GENERATOR'!$P:$AM,18,FALSE)</f>
        <v>0</v>
      </c>
      <c r="AZ786" s="101">
        <f>+VLOOKUP($S786,'CODE GENERATOR'!$P:$AM,19,FALSE)</f>
        <v>0</v>
      </c>
      <c r="BA786" s="101">
        <f>+VLOOKUP($S786,'CODE GENERATOR'!$P:$AM,20,FALSE)</f>
        <v>0</v>
      </c>
      <c r="BB786" s="101">
        <f>+VLOOKUP($S786,'CODE GENERATOR'!$P:$AM,21,FALSE)</f>
        <v>0</v>
      </c>
      <c r="BC786" s="101">
        <f>+VLOOKUP($S786,'CODE GENERATOR'!$P:$AM,22,FALSE)</f>
        <v>0</v>
      </c>
      <c r="BD786" s="101">
        <f>+VLOOKUP($S786,'CODE GENERATOR'!$P:$AM,23,FALSE)</f>
        <v>0</v>
      </c>
      <c r="BE786" s="101">
        <f>+VLOOKUP($S786,'CODE GENERATOR'!$P:$AM,24,FALSE)</f>
        <v>0</v>
      </c>
      <c r="BF786" s="101">
        <f>IF(C786&gt;0,+VLOOKUP(G786,'CATEGORY ID'!$A$1:$L$118,3,FALSE),"")</f>
        <v>30</v>
      </c>
      <c r="BG786" s="101">
        <f>IF(C786&gt;0,+VLOOKUP(H786,'CATEGORY ID'!$D$1:$L$118,3,FALSE),"")</f>
        <v>2</v>
      </c>
      <c r="BH786" s="101">
        <f>IF(C786&gt;0,+VLOOKUP((+H786&amp;I786),'CATEGORY ID'!$H$1:$I$121,2,FALSE),"")</f>
        <v>108</v>
      </c>
      <c r="BJ786" s="101">
        <f>IF(C786&gt;0,IF(COUNTIF('CATEGORY ID'!$K$1:$K$121,+H786&amp;K786) &gt; 0, +VLOOKUP(+H786&amp;K786,'CATEGORY ID'!$K$1:$L$121,2,FALSE),""),"")</f>
        <v>218</v>
      </c>
      <c r="BK786" s="101" t="str">
        <f>IF(C786&gt;0,IF(COUNTIF('CATEGORY ID'!$K$124:$K$165, +VLOOKUP(C786,'STYLE NAMES'!$B:$AE,30,FALSE)) &gt; 0, +VLOOKUP(VLOOKUP(C786,'STYLE NAMES'!$B:$AE,30,FALSE),'CATEGORY ID'!K:M,2,FALSE),""),"")</f>
        <v/>
      </c>
      <c r="BR786" s="101" t="str" cm="1">
        <f t="array" ref="BR786">IF(C786&gt;0,_xlfn.TEXTJOIN(";", TRUE,_xlfn.UNIQUE(_xlfn._xlws.FILTER(BF786:BQ786,(BF786:BQ786&gt;0)),TRUE,FALSE)),"")&amp;";"&amp;BS786</f>
        <v>30;2;108;218;233</v>
      </c>
      <c r="BS786" s="101">
        <v>233</v>
      </c>
      <c r="BU786" s="106">
        <f>IF(C786&gt;0,+VLOOKUP($C786,'STYLE NAMES'!$B:$AC,26,FALSE),"")</f>
        <v>89.9</v>
      </c>
      <c r="BV786" s="106">
        <f>IF(C786&gt;0,+VLOOKUP($C786,'STYLE NAMES'!$B:$AC,27,FALSE),"")</f>
        <v>4940</v>
      </c>
      <c r="BW786" s="106">
        <f>IF(C786&gt;0,+VLOOKUP($C786,'STYLE NAMES'!$B:$AC,28,FALSE),"")</f>
        <v>103.38500000000001</v>
      </c>
      <c r="BY786"/>
      <c r="BZ786" s="101">
        <v>0</v>
      </c>
      <c r="CA786" s="137">
        <f t="shared" si="54"/>
        <v>0</v>
      </c>
      <c r="CB786" s="137">
        <f>+VLOOKUP(C786,'[2]STYLES &amp; MODELS MATRIX'!$A:$G,7,FALSE)</f>
        <v>0</v>
      </c>
      <c r="CC786" s="137" t="str">
        <f>+VLOOKUP(C786,'[1]STYLES &amp; SIZE CHARTS'!$A:$H,8,FALSE)</f>
        <v>MT-SSCP1</v>
      </c>
      <c r="CD786" s="137"/>
      <c r="CE786" s="205"/>
      <c r="CF786" s="141"/>
    </row>
    <row r="787" spans="1:84" s="101" customFormat="1" ht="12" customHeight="1" x14ac:dyDescent="0.2">
      <c r="A787" s="102">
        <f t="shared" si="52"/>
        <v>8683711010081</v>
      </c>
      <c r="B787" s="101" t="s">
        <v>989</v>
      </c>
      <c r="C787" s="101" t="s">
        <v>621</v>
      </c>
      <c r="D787" s="101" t="s">
        <v>2999</v>
      </c>
      <c r="E787" s="203" t="s">
        <v>2467</v>
      </c>
      <c r="F787" s="101" t="s">
        <v>2248</v>
      </c>
      <c r="G787" s="101" t="str">
        <f>IF(C787&gt;0,+VLOOKUP($C787,'STYLE NAMES'!$B:$AC,4,FALSE),"")</f>
        <v>RIDER</v>
      </c>
      <c r="H787" s="101" t="str">
        <f>IF(C787&gt;0,+VLOOKUP($C787,'STYLE NAMES'!$B:$AC,5,FALSE),"")</f>
        <v>MEN</v>
      </c>
      <c r="I787" s="101" t="str">
        <f>IF(C787&gt;0,+VLOOKUP($C787,'STYLE NAMES'!$B:$AC,6,FALSE),"")</f>
        <v>TOPS</v>
      </c>
      <c r="J787" s="101" t="str">
        <f>IF(C787&gt;0,+VLOOKUP($C787,'STYLE NAMES'!$B:$AC,7,FALSE),"")</f>
        <v>MEN</v>
      </c>
      <c r="K787" s="101" t="str">
        <f>IF(C787&gt;0,+VLOOKUP($C787,'STYLE NAMES'!$B:$AC,8,FALSE),"")</f>
        <v>TECH POLOS</v>
      </c>
      <c r="L787" s="101" t="str">
        <f>IF(E787&gt;0,+VLOOKUP($E787,'CODE GENERATOR'!$D:$T,3,FALSE),"")</f>
        <v>S</v>
      </c>
      <c r="M787" s="101" t="str">
        <f>IF(E787&gt;0,+VLOOKUP($E787,'CODE GENERATOR'!$D:$T,4,FALSE),"")</f>
        <v>PIQUET</v>
      </c>
      <c r="N787" s="101" t="str">
        <f>IF(E787&gt;0,+VLOOKUP($E787,'CODE GENERATOR'!$D:$T,6,FALSE),"")</f>
        <v>LIGHT GRAY</v>
      </c>
      <c r="O787" s="101" t="str">
        <f>IF(E787&gt;0,+VLOOKUP($E787,'CODE GENERATOR'!$D:$T,7,FALSE),"")</f>
        <v>LIGHT GRAY</v>
      </c>
      <c r="P787" s="101" t="str">
        <f t="shared" si="53"/>
        <v>LIGHT GRAY</v>
      </c>
      <c r="Q787" s="104" t="str">
        <f>IF(E787&gt;0,+VLOOKUP($E787,'CODE GENERATOR'!$D:$T,11,FALSE),"")</f>
        <v>R.TOPMN_TPL0074</v>
      </c>
      <c r="R787" s="104" t="str">
        <f>IF(E787&gt;0,+VLOOKUP($E787,'CODE GENERATOR'!$D:$T,12,FALSE),"")</f>
        <v>PIQ0015LGYLGY</v>
      </c>
      <c r="S787" s="104" t="str">
        <f>IF(E787&gt;0,+VLOOKUP($E787,'CODE GENERATOR'!$D:$T,13,FALSE),"")</f>
        <v>R.TOPMN_TPL0074_PIQ0015LGYLGY</v>
      </c>
      <c r="T787" s="104" t="str">
        <f t="shared" si="51"/>
        <v>R.TOPMN_TPL0074_PIQ0015LGYLGY_L</v>
      </c>
      <c r="U787" s="105">
        <v>8683711010081</v>
      </c>
      <c r="V787" s="107" t="str" cm="1">
        <f t="array" ref="V787">_xlfn.TEXTJOIN(";", TRUE, _xlfn.UNIQUE(_xlfn._xlws.FILTER(P$3:P$10029, C$3:C$10029=C787)))</f>
        <v>WHITE;NAVY;LIGHT GRAY;DARK GRAY;DARK BLUE</v>
      </c>
      <c r="W787" s="107" t="str" cm="1">
        <f t="array" ref="W787">_xlfn.TEXTJOIN(";", TRUE, _xlfn.UNIQUE(_xlfn._xlws.FILTER(F$3:F$10029, C$3:C$10029=C787)))</f>
        <v>XS;S;M;L;XL;XXL</v>
      </c>
      <c r="X787" s="101">
        <f>IF(E787&gt;0,+VLOOKUP($E787,'CODE GENERATOR'!$D:$AC,19,FALSE),0)</f>
        <v>0</v>
      </c>
      <c r="Y787" s="101" t="str">
        <f>IF(E787&gt;0,+VLOOKUP($E787,'CODE GENERATOR'!$D:$AC,20,FALSE),0)</f>
        <v/>
      </c>
      <c r="Z787" s="101" t="str">
        <f>IF(E787&gt;0,+VLOOKUP($E787,'CODE GENERATOR'!$D:$AC,21,FALSE),0)</f>
        <v/>
      </c>
      <c r="AA787" s="101" t="str">
        <f>IF(E787&gt;0,+VLOOKUP($E787,'CODE GENERATOR'!$D:$AC,22,FALSE),0)</f>
        <v/>
      </c>
      <c r="AB787" s="101" t="str">
        <f>IF(E787&gt;0,+VLOOKUP($E787,'CODE GENERATOR'!$D:$AC,23,FALSE),0)</f>
        <v/>
      </c>
      <c r="AC787" s="101" t="str">
        <f>IF(E787&gt;0,+VLOOKUP($E787,'CODE GENERATOR'!$D:$AC,24,FALSE),0)</f>
        <v/>
      </c>
      <c r="AD787" s="101" t="str">
        <f>IF(E787&gt;0,+VLOOKUP($E787,'CODE GENERATOR'!$D:$AC,25,FALSE),0)</f>
        <v/>
      </c>
      <c r="AE787" s="101" t="str">
        <f>IF(E787&gt;0,+VLOOKUP($E787,'CODE GENERATOR'!$D:$AC,26,FALSE),0)</f>
        <v/>
      </c>
      <c r="AF787" s="149" t="str">
        <f>IF($C787&gt;0,$C787&amp;" "&amp;$P787&amp;" "&amp;+VLOOKUP($C787,'STYLE NAMES'!$B:$AC,10,FALSE),"""")</f>
        <v>SAN DIEGO LIGHT GRAY MEN'S TECH TRAINING POLO SHORT SLEEVE</v>
      </c>
      <c r="AG787" s="101" t="str">
        <f>"Enjoy our "&amp;(AF787)&amp;"; "&amp;IF(C787&gt;0,+VLOOKUP($C787,'STYLE NAMES'!$B:$AC,11,FALSE),"")</f>
        <v>Enjoy our SAN DIEGO LIGHT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7" s="101" t="str">
        <f>IF(C787&gt;0,+VLOOKUP($C787,'STYLE NAMES'!$B:$AC,12,FALSE),"")</f>
        <v>* Specially engineered design for high performance
* 4-way super stretch piquet jersey
* Soft and comfortable
* Breathable
* Quick dry
Composition:
95% Poliamide 5% Elasthane</v>
      </c>
      <c r="AI787" s="101" t="str">
        <f>IF(C787&gt;0,+VLOOKUP($C787,'STYLE NAMES'!$B:$AC,13,FALSE),"")</f>
        <v>Machine Wash at 30°C
Mild process
Iron at low temperature
Iron from REVERSE
Do NOT iron on logos or prints
Do not bleach
Do NOT Tumble Dry</v>
      </c>
      <c r="AJ787" s="149" t="str">
        <f>IF($C787&gt;0,$C787&amp;" "&amp;$P787&amp;" "&amp;+VLOOKUP($C787,'STYLE NAMES'!$B:$AC,14,FALSE),"""")</f>
        <v>SAN DIEGO LIGHT GRAY ERKEK KISA KOL TEKNİK ANTRENMAN POLO</v>
      </c>
      <c r="AK787" s="149" t="str">
        <f>"Cavalier SanMarco tarafından tasarlanan "&amp;(AJ787)&amp;"; "&amp;IF(C787&gt;0,+VLOOKUP($C787,'STYLE NAMES'!$B:$AC,15,FALSE),"")</f>
        <v>Cavalier SanMarco tarafından tasarlanan SAN DIEGO LIGHT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7" s="149" t="str">
        <f>IF(C787&gt;0,+VLOOKUP($C787,'STYLE NAMES'!$B:$AC,16,FALSE),"")</f>
        <v>* Yüksek performans için özel tasarım
* 4 yönlü süper streç pike kumaş
* Yumuşak ve rahat
* Nefes alabilir
* Hızlı kuruma
Kompozisyon:
%95 Polyamid  %5 Elastan</v>
      </c>
      <c r="AM787" s="149" t="str">
        <f>IF(C787&gt;0,+VLOOKUP($C787,'STYLE NAMES'!$B:$AC,17,FALSE),"")</f>
        <v>Makinede 30°C' de Yıkayın
Hassas Yıkama
Ilık ütü yapın
Tersten ütüleyin
Logo ve baskıları ÜTÜLEMEYİN
Çamaşır suyu kullanmayın
Kurutma Makinesinde Kurutmayın</v>
      </c>
      <c r="AN787" s="149" t="str">
        <f>IF($C787&gt;0,$C787&amp;" "&amp;$P787&amp;" "&amp;+VLOOKUP($C787,'STYLE NAMES'!$B:$AC,18,FALSE),"""")</f>
        <v>SAN DIEGO LIGHT GRAY POLO DA ALLENAMENTO TECH DA UOMO MANICA CORTA</v>
      </c>
      <c r="AO787" s="101" t="str">
        <f>"Disegnato da Cavalier SanMarco "&amp;(AN787)&amp;"; "&amp;IF(C787&gt;0,+VLOOKUP($C787,'STYLE NAMES'!$B:$AC,19,FALSE),"")</f>
        <v>Disegnato da Cavalier SanMarco SAN DIEGO LIGHT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7" s="101" t="str">
        <f>IF(C787&gt;0,+VLOOKUP($C787,'STYLE NAMES'!$B:$AC,20,FALSE),"")</f>
        <v>Design ingegnerizzato per alte prestazioni 
Jersey piqué elasticizzato  4-way-stretch 
Morbido e confortevole 
Traspirante Asciugatura rapida 
Composizione: 
95% Poliammide  5% Elastan</v>
      </c>
      <c r="AQ787" s="101" t="str">
        <f>IF(C787&gt;0,+VLOOKUP($C787,'STYLE NAMES'!$B:$AC,21,FALSE),"")</f>
        <v>Lavare in lavatrice a 30°C Ciclo delicato 
Stirare a bassa temperatura
Stirare al rovescio 
Non stirare su loghi o stampe 
Non candeggiare 
Non asciugare in asciugatrice</v>
      </c>
      <c r="AR787" s="101">
        <f>IF(D787&gt;0,+VLOOKUP($C787,'STYLE NAMES'!$B:$AC,22,FALSE),"")</f>
        <v>0</v>
      </c>
      <c r="AS787" s="101">
        <f>IF(E787&gt;0,+VLOOKUP($C787,'STYLE NAMES'!$B:$AC,23,FALSE),"")</f>
        <v>0</v>
      </c>
      <c r="AT787" s="101">
        <f>IF(F787&gt;0,+VLOOKUP($C787,'STYLE NAMES'!$B:$AC,24,FALSE),"")</f>
        <v>0</v>
      </c>
      <c r="AU787" s="101">
        <f>IF(G787&gt;0,+VLOOKUP($C787,'STYLE NAMES'!$B:$AC,25,FALSE),"")</f>
        <v>0</v>
      </c>
      <c r="AV787" s="101">
        <f>+VLOOKUP($S787,'CODE GENERATOR'!$P:$AM,15,FALSE)</f>
        <v>0</v>
      </c>
      <c r="AW787" s="101">
        <f>+VLOOKUP($S787,'CODE GENERATOR'!$P:$AM,16,FALSE)</f>
        <v>0</v>
      </c>
      <c r="AX787" s="101">
        <f>+VLOOKUP($S787,'CODE GENERATOR'!$P:$AM,17,FALSE)</f>
        <v>0</v>
      </c>
      <c r="AY787" s="101">
        <f>+VLOOKUP($S787,'CODE GENERATOR'!$P:$AM,18,FALSE)</f>
        <v>0</v>
      </c>
      <c r="AZ787" s="101">
        <f>+VLOOKUP($S787,'CODE GENERATOR'!$P:$AM,19,FALSE)</f>
        <v>0</v>
      </c>
      <c r="BA787" s="101">
        <f>+VLOOKUP($S787,'CODE GENERATOR'!$P:$AM,20,FALSE)</f>
        <v>0</v>
      </c>
      <c r="BB787" s="101">
        <f>+VLOOKUP($S787,'CODE GENERATOR'!$P:$AM,21,FALSE)</f>
        <v>0</v>
      </c>
      <c r="BC787" s="101">
        <f>+VLOOKUP($S787,'CODE GENERATOR'!$P:$AM,22,FALSE)</f>
        <v>0</v>
      </c>
      <c r="BD787" s="101">
        <f>+VLOOKUP($S787,'CODE GENERATOR'!$P:$AM,23,FALSE)</f>
        <v>0</v>
      </c>
      <c r="BE787" s="101">
        <f>+VLOOKUP($S787,'CODE GENERATOR'!$P:$AM,24,FALSE)</f>
        <v>0</v>
      </c>
      <c r="BF787" s="101">
        <f>IF(C787&gt;0,+VLOOKUP(G787,'CATEGORY ID'!$A$1:$L$118,3,FALSE),"")</f>
        <v>30</v>
      </c>
      <c r="BG787" s="101">
        <f>IF(C787&gt;0,+VLOOKUP(H787,'CATEGORY ID'!$D$1:$L$118,3,FALSE),"")</f>
        <v>2</v>
      </c>
      <c r="BH787" s="101">
        <f>IF(C787&gt;0,+VLOOKUP((+H787&amp;I787),'CATEGORY ID'!$H$1:$I$121,2,FALSE),"")</f>
        <v>108</v>
      </c>
      <c r="BJ787" s="101">
        <f>IF(C787&gt;0,IF(COUNTIF('CATEGORY ID'!$K$1:$K$121,+H787&amp;K787) &gt; 0, +VLOOKUP(+H787&amp;K787,'CATEGORY ID'!$K$1:$L$121,2,FALSE),""),"")</f>
        <v>218</v>
      </c>
      <c r="BK787" s="101" t="str">
        <f>IF(C787&gt;0,IF(COUNTIF('CATEGORY ID'!$K$124:$K$165, +VLOOKUP(C787,'STYLE NAMES'!$B:$AE,30,FALSE)) &gt; 0, +VLOOKUP(VLOOKUP(C787,'STYLE NAMES'!$B:$AE,30,FALSE),'CATEGORY ID'!K:M,2,FALSE),""),"")</f>
        <v/>
      </c>
      <c r="BR787" s="101" t="str" cm="1">
        <f t="array" ref="BR787">IF(C787&gt;0,_xlfn.TEXTJOIN(";", TRUE,_xlfn.UNIQUE(_xlfn._xlws.FILTER(BF787:BQ787,(BF787:BQ787&gt;0)),TRUE,FALSE)),"")&amp;";"&amp;BS787</f>
        <v>30;2;108;218;233</v>
      </c>
      <c r="BS787" s="101">
        <v>233</v>
      </c>
      <c r="BU787" s="106">
        <f>IF(C787&gt;0,+VLOOKUP($C787,'STYLE NAMES'!$B:$AC,26,FALSE),"")</f>
        <v>89.9</v>
      </c>
      <c r="BV787" s="106">
        <f>IF(C787&gt;0,+VLOOKUP($C787,'STYLE NAMES'!$B:$AC,27,FALSE),"")</f>
        <v>4940</v>
      </c>
      <c r="BW787" s="106">
        <f>IF(C787&gt;0,+VLOOKUP($C787,'STYLE NAMES'!$B:$AC,28,FALSE),"")</f>
        <v>103.38500000000001</v>
      </c>
      <c r="BY787"/>
      <c r="BZ787" s="101">
        <v>0</v>
      </c>
      <c r="CA787" s="137">
        <f t="shared" si="54"/>
        <v>0</v>
      </c>
      <c r="CB787" s="137">
        <f>+VLOOKUP(C787,'[2]STYLES &amp; MODELS MATRIX'!$A:$G,7,FALSE)</f>
        <v>0</v>
      </c>
      <c r="CC787" s="137" t="str">
        <f>+VLOOKUP(C787,'[1]STYLES &amp; SIZE CHARTS'!$A:$H,8,FALSE)</f>
        <v>MT-SSCP1</v>
      </c>
      <c r="CD787" s="137"/>
      <c r="CE787" s="205"/>
      <c r="CF787" s="141"/>
    </row>
    <row r="788" spans="1:84" s="101" customFormat="1" ht="12" customHeight="1" x14ac:dyDescent="0.2">
      <c r="A788" s="102">
        <f t="shared" si="52"/>
        <v>8683711010098</v>
      </c>
      <c r="B788" s="101" t="s">
        <v>989</v>
      </c>
      <c r="C788" s="101" t="s">
        <v>621</v>
      </c>
      <c r="D788" s="101" t="s">
        <v>2999</v>
      </c>
      <c r="E788" s="203" t="s">
        <v>2467</v>
      </c>
      <c r="F788" s="101" t="s">
        <v>2249</v>
      </c>
      <c r="G788" s="101" t="str">
        <f>IF(C788&gt;0,+VLOOKUP($C788,'STYLE NAMES'!$B:$AC,4,FALSE),"")</f>
        <v>RIDER</v>
      </c>
      <c r="H788" s="101" t="str">
        <f>IF(C788&gt;0,+VLOOKUP($C788,'STYLE NAMES'!$B:$AC,5,FALSE),"")</f>
        <v>MEN</v>
      </c>
      <c r="I788" s="101" t="str">
        <f>IF(C788&gt;0,+VLOOKUP($C788,'STYLE NAMES'!$B:$AC,6,FALSE),"")</f>
        <v>TOPS</v>
      </c>
      <c r="J788" s="101" t="str">
        <f>IF(C788&gt;0,+VLOOKUP($C788,'STYLE NAMES'!$B:$AC,7,FALSE),"")</f>
        <v>MEN</v>
      </c>
      <c r="K788" s="101" t="str">
        <f>IF(C788&gt;0,+VLOOKUP($C788,'STYLE NAMES'!$B:$AC,8,FALSE),"")</f>
        <v>TECH POLOS</v>
      </c>
      <c r="L788" s="101" t="str">
        <f>IF(E788&gt;0,+VLOOKUP($E788,'CODE GENERATOR'!$D:$T,3,FALSE),"")</f>
        <v>S</v>
      </c>
      <c r="M788" s="101" t="str">
        <f>IF(E788&gt;0,+VLOOKUP($E788,'CODE GENERATOR'!$D:$T,4,FALSE),"")</f>
        <v>PIQUET</v>
      </c>
      <c r="N788" s="101" t="str">
        <f>IF(E788&gt;0,+VLOOKUP($E788,'CODE GENERATOR'!$D:$T,6,FALSE),"")</f>
        <v>LIGHT GRAY</v>
      </c>
      <c r="O788" s="101" t="str">
        <f>IF(E788&gt;0,+VLOOKUP($E788,'CODE GENERATOR'!$D:$T,7,FALSE),"")</f>
        <v>LIGHT GRAY</v>
      </c>
      <c r="P788" s="101" t="str">
        <f t="shared" si="53"/>
        <v>LIGHT GRAY</v>
      </c>
      <c r="Q788" s="104" t="str">
        <f>IF(E788&gt;0,+VLOOKUP($E788,'CODE GENERATOR'!$D:$T,11,FALSE),"")</f>
        <v>R.TOPMN_TPL0074</v>
      </c>
      <c r="R788" s="104" t="str">
        <f>IF(E788&gt;0,+VLOOKUP($E788,'CODE GENERATOR'!$D:$T,12,FALSE),"")</f>
        <v>PIQ0015LGYLGY</v>
      </c>
      <c r="S788" s="104" t="str">
        <f>IF(E788&gt;0,+VLOOKUP($E788,'CODE GENERATOR'!$D:$T,13,FALSE),"")</f>
        <v>R.TOPMN_TPL0074_PIQ0015LGYLGY</v>
      </c>
      <c r="T788" s="104" t="str">
        <f t="shared" si="51"/>
        <v>R.TOPMN_TPL0074_PIQ0015LGYLGY_XL</v>
      </c>
      <c r="U788" s="105">
        <v>8683711010098</v>
      </c>
      <c r="V788" s="107" t="str" cm="1">
        <f t="array" ref="V788">_xlfn.TEXTJOIN(";", TRUE, _xlfn.UNIQUE(_xlfn._xlws.FILTER(P$3:P$10029, C$3:C$10029=C788)))</f>
        <v>WHITE;NAVY;LIGHT GRAY;DARK GRAY;DARK BLUE</v>
      </c>
      <c r="W788" s="107" t="str" cm="1">
        <f t="array" ref="W788">_xlfn.TEXTJOIN(";", TRUE, _xlfn.UNIQUE(_xlfn._xlws.FILTER(F$3:F$10029, C$3:C$10029=C788)))</f>
        <v>XS;S;M;L;XL;XXL</v>
      </c>
      <c r="X788" s="101">
        <f>IF(E788&gt;0,+VLOOKUP($E788,'CODE GENERATOR'!$D:$AC,19,FALSE),0)</f>
        <v>0</v>
      </c>
      <c r="Y788" s="101" t="str">
        <f>IF(E788&gt;0,+VLOOKUP($E788,'CODE GENERATOR'!$D:$AC,20,FALSE),0)</f>
        <v/>
      </c>
      <c r="Z788" s="101" t="str">
        <f>IF(E788&gt;0,+VLOOKUP($E788,'CODE GENERATOR'!$D:$AC,21,FALSE),0)</f>
        <v/>
      </c>
      <c r="AA788" s="101" t="str">
        <f>IF(E788&gt;0,+VLOOKUP($E788,'CODE GENERATOR'!$D:$AC,22,FALSE),0)</f>
        <v/>
      </c>
      <c r="AB788" s="101" t="str">
        <f>IF(E788&gt;0,+VLOOKUP($E788,'CODE GENERATOR'!$D:$AC,23,FALSE),0)</f>
        <v/>
      </c>
      <c r="AC788" s="101" t="str">
        <f>IF(E788&gt;0,+VLOOKUP($E788,'CODE GENERATOR'!$D:$AC,24,FALSE),0)</f>
        <v/>
      </c>
      <c r="AD788" s="101" t="str">
        <f>IF(E788&gt;0,+VLOOKUP($E788,'CODE GENERATOR'!$D:$AC,25,FALSE),0)</f>
        <v/>
      </c>
      <c r="AE788" s="101" t="str">
        <f>IF(E788&gt;0,+VLOOKUP($E788,'CODE GENERATOR'!$D:$AC,26,FALSE),0)</f>
        <v/>
      </c>
      <c r="AF788" s="149" t="str">
        <f>IF($C788&gt;0,$C788&amp;" "&amp;$P788&amp;" "&amp;+VLOOKUP($C788,'STYLE NAMES'!$B:$AC,10,FALSE),"""")</f>
        <v>SAN DIEGO LIGHT GRAY MEN'S TECH TRAINING POLO SHORT SLEEVE</v>
      </c>
      <c r="AG788" s="101" t="str">
        <f>"Enjoy our "&amp;(AF788)&amp;"; "&amp;IF(C788&gt;0,+VLOOKUP($C788,'STYLE NAMES'!$B:$AC,11,FALSE),"")</f>
        <v>Enjoy our SAN DIEGO LIGHT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8" s="101" t="str">
        <f>IF(C788&gt;0,+VLOOKUP($C788,'STYLE NAMES'!$B:$AC,12,FALSE),"")</f>
        <v>* Specially engineered design for high performance
* 4-way super stretch piquet jersey
* Soft and comfortable
* Breathable
* Quick dry
Composition:
95% Poliamide 5% Elasthane</v>
      </c>
      <c r="AI788" s="101" t="str">
        <f>IF(C788&gt;0,+VLOOKUP($C788,'STYLE NAMES'!$B:$AC,13,FALSE),"")</f>
        <v>Machine Wash at 30°C
Mild process
Iron at low temperature
Iron from REVERSE
Do NOT iron on logos or prints
Do not bleach
Do NOT Tumble Dry</v>
      </c>
      <c r="AJ788" s="149" t="str">
        <f>IF($C788&gt;0,$C788&amp;" "&amp;$P788&amp;" "&amp;+VLOOKUP($C788,'STYLE NAMES'!$B:$AC,14,FALSE),"""")</f>
        <v>SAN DIEGO LIGHT GRAY ERKEK KISA KOL TEKNİK ANTRENMAN POLO</v>
      </c>
      <c r="AK788" s="149" t="str">
        <f>"Cavalier SanMarco tarafından tasarlanan "&amp;(AJ788)&amp;"; "&amp;IF(C788&gt;0,+VLOOKUP($C788,'STYLE NAMES'!$B:$AC,15,FALSE),"")</f>
        <v>Cavalier SanMarco tarafından tasarlanan SAN DIEGO LIGHT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8" s="149" t="str">
        <f>IF(C788&gt;0,+VLOOKUP($C788,'STYLE NAMES'!$B:$AC,16,FALSE),"")</f>
        <v>* Yüksek performans için özel tasarım
* 4 yönlü süper streç pike kumaş
* Yumuşak ve rahat
* Nefes alabilir
* Hızlı kuruma
Kompozisyon:
%95 Polyamid  %5 Elastan</v>
      </c>
      <c r="AM788" s="149" t="str">
        <f>IF(C788&gt;0,+VLOOKUP($C788,'STYLE NAMES'!$B:$AC,17,FALSE),"")</f>
        <v>Makinede 30°C' de Yıkayın
Hassas Yıkama
Ilık ütü yapın
Tersten ütüleyin
Logo ve baskıları ÜTÜLEMEYİN
Çamaşır suyu kullanmayın
Kurutma Makinesinde Kurutmayın</v>
      </c>
      <c r="AN788" s="149" t="str">
        <f>IF($C788&gt;0,$C788&amp;" "&amp;$P788&amp;" "&amp;+VLOOKUP($C788,'STYLE NAMES'!$B:$AC,18,FALSE),"""")</f>
        <v>SAN DIEGO LIGHT GRAY POLO DA ALLENAMENTO TECH DA UOMO MANICA CORTA</v>
      </c>
      <c r="AO788" s="101" t="str">
        <f>"Disegnato da Cavalier SanMarco "&amp;(AN788)&amp;"; "&amp;IF(C788&gt;0,+VLOOKUP($C788,'STYLE NAMES'!$B:$AC,19,FALSE),"")</f>
        <v>Disegnato da Cavalier SanMarco SAN DIEGO LIGHT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8" s="101" t="str">
        <f>IF(C788&gt;0,+VLOOKUP($C788,'STYLE NAMES'!$B:$AC,20,FALSE),"")</f>
        <v>Design ingegnerizzato per alte prestazioni 
Jersey piqué elasticizzato  4-way-stretch 
Morbido e confortevole 
Traspirante Asciugatura rapida 
Composizione: 
95% Poliammide  5% Elastan</v>
      </c>
      <c r="AQ788" s="101" t="str">
        <f>IF(C788&gt;0,+VLOOKUP($C788,'STYLE NAMES'!$B:$AC,21,FALSE),"")</f>
        <v>Lavare in lavatrice a 30°C Ciclo delicato 
Stirare a bassa temperatura
Stirare al rovescio 
Non stirare su loghi o stampe 
Non candeggiare 
Non asciugare in asciugatrice</v>
      </c>
      <c r="AR788" s="101">
        <f>IF(D788&gt;0,+VLOOKUP($C788,'STYLE NAMES'!$B:$AC,22,FALSE),"")</f>
        <v>0</v>
      </c>
      <c r="AS788" s="101">
        <f>IF(E788&gt;0,+VLOOKUP($C788,'STYLE NAMES'!$B:$AC,23,FALSE),"")</f>
        <v>0</v>
      </c>
      <c r="AT788" s="101">
        <f>IF(F788&gt;0,+VLOOKUP($C788,'STYLE NAMES'!$B:$AC,24,FALSE),"")</f>
        <v>0</v>
      </c>
      <c r="AU788" s="101">
        <f>IF(G788&gt;0,+VLOOKUP($C788,'STYLE NAMES'!$B:$AC,25,FALSE),"")</f>
        <v>0</v>
      </c>
      <c r="AV788" s="101">
        <f>+VLOOKUP($S788,'CODE GENERATOR'!$P:$AM,15,FALSE)</f>
        <v>0</v>
      </c>
      <c r="AW788" s="101">
        <f>+VLOOKUP($S788,'CODE GENERATOR'!$P:$AM,16,FALSE)</f>
        <v>0</v>
      </c>
      <c r="AX788" s="101">
        <f>+VLOOKUP($S788,'CODE GENERATOR'!$P:$AM,17,FALSE)</f>
        <v>0</v>
      </c>
      <c r="AY788" s="101">
        <f>+VLOOKUP($S788,'CODE GENERATOR'!$P:$AM,18,FALSE)</f>
        <v>0</v>
      </c>
      <c r="AZ788" s="101">
        <f>+VLOOKUP($S788,'CODE GENERATOR'!$P:$AM,19,FALSE)</f>
        <v>0</v>
      </c>
      <c r="BA788" s="101">
        <f>+VLOOKUP($S788,'CODE GENERATOR'!$P:$AM,20,FALSE)</f>
        <v>0</v>
      </c>
      <c r="BB788" s="101">
        <f>+VLOOKUP($S788,'CODE GENERATOR'!$P:$AM,21,FALSE)</f>
        <v>0</v>
      </c>
      <c r="BC788" s="101">
        <f>+VLOOKUP($S788,'CODE GENERATOR'!$P:$AM,22,FALSE)</f>
        <v>0</v>
      </c>
      <c r="BD788" s="101">
        <f>+VLOOKUP($S788,'CODE GENERATOR'!$P:$AM,23,FALSE)</f>
        <v>0</v>
      </c>
      <c r="BE788" s="101">
        <f>+VLOOKUP($S788,'CODE GENERATOR'!$P:$AM,24,FALSE)</f>
        <v>0</v>
      </c>
      <c r="BF788" s="101">
        <f>IF(C788&gt;0,+VLOOKUP(G788,'CATEGORY ID'!$A$1:$L$118,3,FALSE),"")</f>
        <v>30</v>
      </c>
      <c r="BG788" s="101">
        <f>IF(C788&gt;0,+VLOOKUP(H788,'CATEGORY ID'!$D$1:$L$118,3,FALSE),"")</f>
        <v>2</v>
      </c>
      <c r="BH788" s="101">
        <f>IF(C788&gt;0,+VLOOKUP((+H788&amp;I788),'CATEGORY ID'!$H$1:$I$121,2,FALSE),"")</f>
        <v>108</v>
      </c>
      <c r="BJ788" s="101">
        <f>IF(C788&gt;0,IF(COUNTIF('CATEGORY ID'!$K$1:$K$121,+H788&amp;K788) &gt; 0, +VLOOKUP(+H788&amp;K788,'CATEGORY ID'!$K$1:$L$121,2,FALSE),""),"")</f>
        <v>218</v>
      </c>
      <c r="BK788" s="101" t="str">
        <f>IF(C788&gt;0,IF(COUNTIF('CATEGORY ID'!$K$124:$K$165, +VLOOKUP(C788,'STYLE NAMES'!$B:$AE,30,FALSE)) &gt; 0, +VLOOKUP(VLOOKUP(C788,'STYLE NAMES'!$B:$AE,30,FALSE),'CATEGORY ID'!K:M,2,FALSE),""),"")</f>
        <v/>
      </c>
      <c r="BR788" s="101" t="str" cm="1">
        <f t="array" ref="BR788">IF(C788&gt;0,_xlfn.TEXTJOIN(";", TRUE,_xlfn.UNIQUE(_xlfn._xlws.FILTER(BF788:BQ788,(BF788:BQ788&gt;0)),TRUE,FALSE)),"")&amp;";"&amp;BS788</f>
        <v>30;2;108;218;233</v>
      </c>
      <c r="BS788" s="101">
        <v>233</v>
      </c>
      <c r="BU788" s="106">
        <f>IF(C788&gt;0,+VLOOKUP($C788,'STYLE NAMES'!$B:$AC,26,FALSE),"")</f>
        <v>89.9</v>
      </c>
      <c r="BV788" s="106">
        <f>IF(C788&gt;0,+VLOOKUP($C788,'STYLE NAMES'!$B:$AC,27,FALSE),"")</f>
        <v>4940</v>
      </c>
      <c r="BW788" s="106">
        <f>IF(C788&gt;0,+VLOOKUP($C788,'STYLE NAMES'!$B:$AC,28,FALSE),"")</f>
        <v>103.38500000000001</v>
      </c>
      <c r="BY788"/>
      <c r="BZ788" s="101">
        <v>0</v>
      </c>
      <c r="CA788" s="137">
        <f t="shared" si="54"/>
        <v>0</v>
      </c>
      <c r="CB788" s="137">
        <f>+VLOOKUP(C788,'[2]STYLES &amp; MODELS MATRIX'!$A:$G,7,FALSE)</f>
        <v>0</v>
      </c>
      <c r="CC788" s="137" t="str">
        <f>+VLOOKUP(C788,'[1]STYLES &amp; SIZE CHARTS'!$A:$H,8,FALSE)</f>
        <v>MT-SSCP1</v>
      </c>
      <c r="CD788" s="137"/>
      <c r="CE788" s="205"/>
      <c r="CF788" s="141"/>
    </row>
    <row r="789" spans="1:84" s="101" customFormat="1" ht="12" customHeight="1" x14ac:dyDescent="0.2">
      <c r="A789" s="102">
        <f t="shared" si="52"/>
        <v>8683711010104</v>
      </c>
      <c r="B789" s="101" t="s">
        <v>989</v>
      </c>
      <c r="C789" s="101" t="s">
        <v>621</v>
      </c>
      <c r="D789" s="101" t="s">
        <v>2999</v>
      </c>
      <c r="E789" s="203" t="s">
        <v>2467</v>
      </c>
      <c r="F789" s="101" t="s">
        <v>2347</v>
      </c>
      <c r="G789" s="101" t="str">
        <f>IF(C789&gt;0,+VLOOKUP($C789,'STYLE NAMES'!$B:$AC,4,FALSE),"")</f>
        <v>RIDER</v>
      </c>
      <c r="H789" s="101" t="str">
        <f>IF(C789&gt;0,+VLOOKUP($C789,'STYLE NAMES'!$B:$AC,5,FALSE),"")</f>
        <v>MEN</v>
      </c>
      <c r="I789" s="101" t="str">
        <f>IF(C789&gt;0,+VLOOKUP($C789,'STYLE NAMES'!$B:$AC,6,FALSE),"")</f>
        <v>TOPS</v>
      </c>
      <c r="J789" s="101" t="str">
        <f>IF(C789&gt;0,+VLOOKUP($C789,'STYLE NAMES'!$B:$AC,7,FALSE),"")</f>
        <v>MEN</v>
      </c>
      <c r="K789" s="101" t="str">
        <f>IF(C789&gt;0,+VLOOKUP($C789,'STYLE NAMES'!$B:$AC,8,FALSE),"")</f>
        <v>TECH POLOS</v>
      </c>
      <c r="L789" s="101" t="str">
        <f>IF(E789&gt;0,+VLOOKUP($E789,'CODE GENERATOR'!$D:$T,3,FALSE),"")</f>
        <v>S</v>
      </c>
      <c r="M789" s="101" t="str">
        <f>IF(E789&gt;0,+VLOOKUP($E789,'CODE GENERATOR'!$D:$T,4,FALSE),"")</f>
        <v>PIQUET</v>
      </c>
      <c r="N789" s="101" t="str">
        <f>IF(E789&gt;0,+VLOOKUP($E789,'CODE GENERATOR'!$D:$T,6,FALSE),"")</f>
        <v>LIGHT GRAY</v>
      </c>
      <c r="O789" s="101" t="str">
        <f>IF(E789&gt;0,+VLOOKUP($E789,'CODE GENERATOR'!$D:$T,7,FALSE),"")</f>
        <v>LIGHT GRAY</v>
      </c>
      <c r="P789" s="101" t="str">
        <f t="shared" si="53"/>
        <v>LIGHT GRAY</v>
      </c>
      <c r="Q789" s="104" t="str">
        <f>IF(E789&gt;0,+VLOOKUP($E789,'CODE GENERATOR'!$D:$T,11,FALSE),"")</f>
        <v>R.TOPMN_TPL0074</v>
      </c>
      <c r="R789" s="104" t="str">
        <f>IF(E789&gt;0,+VLOOKUP($E789,'CODE GENERATOR'!$D:$T,12,FALSE),"")</f>
        <v>PIQ0015LGYLGY</v>
      </c>
      <c r="S789" s="104" t="str">
        <f>IF(E789&gt;0,+VLOOKUP($E789,'CODE GENERATOR'!$D:$T,13,FALSE),"")</f>
        <v>R.TOPMN_TPL0074_PIQ0015LGYLGY</v>
      </c>
      <c r="T789" s="104" t="str">
        <f t="shared" si="51"/>
        <v>R.TOPMN_TPL0074_PIQ0015LGYLGY_XXL</v>
      </c>
      <c r="U789" s="105">
        <v>8683711010104</v>
      </c>
      <c r="V789" s="107" t="str" cm="1">
        <f t="array" ref="V789">_xlfn.TEXTJOIN(";", TRUE, _xlfn.UNIQUE(_xlfn._xlws.FILTER(P$3:P$10029, C$3:C$10029=C789)))</f>
        <v>WHITE;NAVY;LIGHT GRAY;DARK GRAY;DARK BLUE</v>
      </c>
      <c r="W789" s="107" t="str" cm="1">
        <f t="array" ref="W789">_xlfn.TEXTJOIN(";", TRUE, _xlfn.UNIQUE(_xlfn._xlws.FILTER(F$3:F$10029, C$3:C$10029=C789)))</f>
        <v>XS;S;M;L;XL;XXL</v>
      </c>
      <c r="X789" s="101">
        <f>IF(E789&gt;0,+VLOOKUP($E789,'CODE GENERATOR'!$D:$AC,19,FALSE),0)</f>
        <v>0</v>
      </c>
      <c r="Y789" s="101" t="str">
        <f>IF(E789&gt;0,+VLOOKUP($E789,'CODE GENERATOR'!$D:$AC,20,FALSE),0)</f>
        <v/>
      </c>
      <c r="Z789" s="101" t="str">
        <f>IF(E789&gt;0,+VLOOKUP($E789,'CODE GENERATOR'!$D:$AC,21,FALSE),0)</f>
        <v/>
      </c>
      <c r="AA789" s="101" t="str">
        <f>IF(E789&gt;0,+VLOOKUP($E789,'CODE GENERATOR'!$D:$AC,22,FALSE),0)</f>
        <v/>
      </c>
      <c r="AB789" s="101" t="str">
        <f>IF(E789&gt;0,+VLOOKUP($E789,'CODE GENERATOR'!$D:$AC,23,FALSE),0)</f>
        <v/>
      </c>
      <c r="AC789" s="101" t="str">
        <f>IF(E789&gt;0,+VLOOKUP($E789,'CODE GENERATOR'!$D:$AC,24,FALSE),0)</f>
        <v/>
      </c>
      <c r="AD789" s="101" t="str">
        <f>IF(E789&gt;0,+VLOOKUP($E789,'CODE GENERATOR'!$D:$AC,25,FALSE),0)</f>
        <v/>
      </c>
      <c r="AE789" s="101" t="str">
        <f>IF(E789&gt;0,+VLOOKUP($E789,'CODE GENERATOR'!$D:$AC,26,FALSE),0)</f>
        <v/>
      </c>
      <c r="AF789" s="149" t="str">
        <f>IF($C789&gt;0,$C789&amp;" "&amp;$P789&amp;" "&amp;+VLOOKUP($C789,'STYLE NAMES'!$B:$AC,10,FALSE),"""")</f>
        <v>SAN DIEGO LIGHT GRAY MEN'S TECH TRAINING POLO SHORT SLEEVE</v>
      </c>
      <c r="AG789" s="101" t="str">
        <f>"Enjoy our "&amp;(AF789)&amp;"; "&amp;IF(C789&gt;0,+VLOOKUP($C789,'STYLE NAMES'!$B:$AC,11,FALSE),"")</f>
        <v>Enjoy our SAN DIEGO LIGHT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89" s="101" t="str">
        <f>IF(C789&gt;0,+VLOOKUP($C789,'STYLE NAMES'!$B:$AC,12,FALSE),"")</f>
        <v>* Specially engineered design for high performance
* 4-way super stretch piquet jersey
* Soft and comfortable
* Breathable
* Quick dry
Composition:
95% Poliamide 5% Elasthane</v>
      </c>
      <c r="AI789" s="101" t="str">
        <f>IF(C789&gt;0,+VLOOKUP($C789,'STYLE NAMES'!$B:$AC,13,FALSE),"")</f>
        <v>Machine Wash at 30°C
Mild process
Iron at low temperature
Iron from REVERSE
Do NOT iron on logos or prints
Do not bleach
Do NOT Tumble Dry</v>
      </c>
      <c r="AJ789" s="149" t="str">
        <f>IF($C789&gt;0,$C789&amp;" "&amp;$P789&amp;" "&amp;+VLOOKUP($C789,'STYLE NAMES'!$B:$AC,14,FALSE),"""")</f>
        <v>SAN DIEGO LIGHT GRAY ERKEK KISA KOL TEKNİK ANTRENMAN POLO</v>
      </c>
      <c r="AK789" s="149" t="str">
        <f>"Cavalier SanMarco tarafından tasarlanan "&amp;(AJ789)&amp;"; "&amp;IF(C789&gt;0,+VLOOKUP($C789,'STYLE NAMES'!$B:$AC,15,FALSE),"")</f>
        <v>Cavalier SanMarco tarafından tasarlanan SAN DIEGO LIGHT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89" s="149" t="str">
        <f>IF(C789&gt;0,+VLOOKUP($C789,'STYLE NAMES'!$B:$AC,16,FALSE),"")</f>
        <v>* Yüksek performans için özel tasarım
* 4 yönlü süper streç pike kumaş
* Yumuşak ve rahat
* Nefes alabilir
* Hızlı kuruma
Kompozisyon:
%95 Polyamid  %5 Elastan</v>
      </c>
      <c r="AM789" s="149" t="str">
        <f>IF(C789&gt;0,+VLOOKUP($C789,'STYLE NAMES'!$B:$AC,17,FALSE),"")</f>
        <v>Makinede 30°C' de Yıkayın
Hassas Yıkama
Ilık ütü yapın
Tersten ütüleyin
Logo ve baskıları ÜTÜLEMEYİN
Çamaşır suyu kullanmayın
Kurutma Makinesinde Kurutmayın</v>
      </c>
      <c r="AN789" s="149" t="str">
        <f>IF($C789&gt;0,$C789&amp;" "&amp;$P789&amp;" "&amp;+VLOOKUP($C789,'STYLE NAMES'!$B:$AC,18,FALSE),"""")</f>
        <v>SAN DIEGO LIGHT GRAY POLO DA ALLENAMENTO TECH DA UOMO MANICA CORTA</v>
      </c>
      <c r="AO789" s="101" t="str">
        <f>"Disegnato da Cavalier SanMarco "&amp;(AN789)&amp;"; "&amp;IF(C789&gt;0,+VLOOKUP($C789,'STYLE NAMES'!$B:$AC,19,FALSE),"")</f>
        <v>Disegnato da Cavalier SanMarco SAN DIEGO LIGHT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89" s="101" t="str">
        <f>IF(C789&gt;0,+VLOOKUP($C789,'STYLE NAMES'!$B:$AC,20,FALSE),"")</f>
        <v>Design ingegnerizzato per alte prestazioni 
Jersey piqué elasticizzato  4-way-stretch 
Morbido e confortevole 
Traspirante Asciugatura rapida 
Composizione: 
95% Poliammide  5% Elastan</v>
      </c>
      <c r="AQ789" s="101" t="str">
        <f>IF(C789&gt;0,+VLOOKUP($C789,'STYLE NAMES'!$B:$AC,21,FALSE),"")</f>
        <v>Lavare in lavatrice a 30°C Ciclo delicato 
Stirare a bassa temperatura
Stirare al rovescio 
Non stirare su loghi o stampe 
Non candeggiare 
Non asciugare in asciugatrice</v>
      </c>
      <c r="AR789" s="101">
        <f>IF(D789&gt;0,+VLOOKUP($C789,'STYLE NAMES'!$B:$AC,22,FALSE),"")</f>
        <v>0</v>
      </c>
      <c r="AS789" s="101">
        <f>IF(E789&gt;0,+VLOOKUP($C789,'STYLE NAMES'!$B:$AC,23,FALSE),"")</f>
        <v>0</v>
      </c>
      <c r="AT789" s="101">
        <f>IF(F789&gt;0,+VLOOKUP($C789,'STYLE NAMES'!$B:$AC,24,FALSE),"")</f>
        <v>0</v>
      </c>
      <c r="AU789" s="101">
        <f>IF(G789&gt;0,+VLOOKUP($C789,'STYLE NAMES'!$B:$AC,25,FALSE),"")</f>
        <v>0</v>
      </c>
      <c r="AV789" s="101">
        <f>+VLOOKUP($S789,'CODE GENERATOR'!$P:$AM,15,FALSE)</f>
        <v>0</v>
      </c>
      <c r="AW789" s="101">
        <f>+VLOOKUP($S789,'CODE GENERATOR'!$P:$AM,16,FALSE)</f>
        <v>0</v>
      </c>
      <c r="AX789" s="101">
        <f>+VLOOKUP($S789,'CODE GENERATOR'!$P:$AM,17,FALSE)</f>
        <v>0</v>
      </c>
      <c r="AY789" s="101">
        <f>+VLOOKUP($S789,'CODE GENERATOR'!$P:$AM,18,FALSE)</f>
        <v>0</v>
      </c>
      <c r="AZ789" s="101">
        <f>+VLOOKUP($S789,'CODE GENERATOR'!$P:$AM,19,FALSE)</f>
        <v>0</v>
      </c>
      <c r="BA789" s="101">
        <f>+VLOOKUP($S789,'CODE GENERATOR'!$P:$AM,20,FALSE)</f>
        <v>0</v>
      </c>
      <c r="BB789" s="101">
        <f>+VLOOKUP($S789,'CODE GENERATOR'!$P:$AM,21,FALSE)</f>
        <v>0</v>
      </c>
      <c r="BC789" s="101">
        <f>+VLOOKUP($S789,'CODE GENERATOR'!$P:$AM,22,FALSE)</f>
        <v>0</v>
      </c>
      <c r="BD789" s="101">
        <f>+VLOOKUP($S789,'CODE GENERATOR'!$P:$AM,23,FALSE)</f>
        <v>0</v>
      </c>
      <c r="BE789" s="101">
        <f>+VLOOKUP($S789,'CODE GENERATOR'!$P:$AM,24,FALSE)</f>
        <v>0</v>
      </c>
      <c r="BF789" s="101">
        <f>IF(C789&gt;0,+VLOOKUP(G789,'CATEGORY ID'!$A$1:$L$118,3,FALSE),"")</f>
        <v>30</v>
      </c>
      <c r="BG789" s="101">
        <f>IF(C789&gt;0,+VLOOKUP(H789,'CATEGORY ID'!$D$1:$L$118,3,FALSE),"")</f>
        <v>2</v>
      </c>
      <c r="BH789" s="101">
        <f>IF(C789&gt;0,+VLOOKUP((+H789&amp;I789),'CATEGORY ID'!$H$1:$I$121,2,FALSE),"")</f>
        <v>108</v>
      </c>
      <c r="BJ789" s="101">
        <f>IF(C789&gt;0,IF(COUNTIF('CATEGORY ID'!$K$1:$K$121,+H789&amp;K789) &gt; 0, +VLOOKUP(+H789&amp;K789,'CATEGORY ID'!$K$1:$L$121,2,FALSE),""),"")</f>
        <v>218</v>
      </c>
      <c r="BK789" s="101" t="str">
        <f>IF(C789&gt;0,IF(COUNTIF('CATEGORY ID'!$K$124:$K$165, +VLOOKUP(C789,'STYLE NAMES'!$B:$AE,30,FALSE)) &gt; 0, +VLOOKUP(VLOOKUP(C789,'STYLE NAMES'!$B:$AE,30,FALSE),'CATEGORY ID'!K:M,2,FALSE),""),"")</f>
        <v/>
      </c>
      <c r="BR789" s="101" t="str" cm="1">
        <f t="array" ref="BR789">IF(C789&gt;0,_xlfn.TEXTJOIN(";", TRUE,_xlfn.UNIQUE(_xlfn._xlws.FILTER(BF789:BQ789,(BF789:BQ789&gt;0)),TRUE,FALSE)),"")&amp;";"&amp;BS789</f>
        <v>30;2;108;218;233</v>
      </c>
      <c r="BS789" s="101">
        <v>233</v>
      </c>
      <c r="BU789" s="106">
        <f>IF(C789&gt;0,+VLOOKUP($C789,'STYLE NAMES'!$B:$AC,26,FALSE),"")</f>
        <v>89.9</v>
      </c>
      <c r="BV789" s="106">
        <f>IF(C789&gt;0,+VLOOKUP($C789,'STYLE NAMES'!$B:$AC,27,FALSE),"")</f>
        <v>4940</v>
      </c>
      <c r="BW789" s="106">
        <f>IF(C789&gt;0,+VLOOKUP($C789,'STYLE NAMES'!$B:$AC,28,FALSE),"")</f>
        <v>103.38500000000001</v>
      </c>
      <c r="BY789"/>
      <c r="BZ789" s="101">
        <v>0</v>
      </c>
      <c r="CA789" s="137">
        <f t="shared" si="54"/>
        <v>0</v>
      </c>
      <c r="CB789" s="137">
        <f>+VLOOKUP(C789,'[2]STYLES &amp; MODELS MATRIX'!$A:$G,7,FALSE)</f>
        <v>0</v>
      </c>
      <c r="CC789" s="137" t="str">
        <f>+VLOOKUP(C789,'[1]STYLES &amp; SIZE CHARTS'!$A:$H,8,FALSE)</f>
        <v>MT-SSCP1</v>
      </c>
      <c r="CD789" s="137"/>
      <c r="CE789" s="205"/>
      <c r="CF789" s="141"/>
    </row>
    <row r="790" spans="1:84" s="101" customFormat="1" ht="12" customHeight="1" x14ac:dyDescent="0.2">
      <c r="A790" s="102">
        <f t="shared" si="52"/>
        <v>8683711010111</v>
      </c>
      <c r="B790" s="101" t="s">
        <v>989</v>
      </c>
      <c r="C790" s="101" t="s">
        <v>621</v>
      </c>
      <c r="D790" s="101" t="s">
        <v>2999</v>
      </c>
      <c r="E790" s="203" t="s">
        <v>2468</v>
      </c>
      <c r="F790" s="101" t="s">
        <v>2346</v>
      </c>
      <c r="G790" s="101" t="str">
        <f>IF(C790&gt;0,+VLOOKUP($C790,'STYLE NAMES'!$B:$AC,4,FALSE),"")</f>
        <v>RIDER</v>
      </c>
      <c r="H790" s="101" t="str">
        <f>IF(C790&gt;0,+VLOOKUP($C790,'STYLE NAMES'!$B:$AC,5,FALSE),"")</f>
        <v>MEN</v>
      </c>
      <c r="I790" s="101" t="str">
        <f>IF(C790&gt;0,+VLOOKUP($C790,'STYLE NAMES'!$B:$AC,6,FALSE),"")</f>
        <v>TOPS</v>
      </c>
      <c r="J790" s="101" t="str">
        <f>IF(C790&gt;0,+VLOOKUP($C790,'STYLE NAMES'!$B:$AC,7,FALSE),"")</f>
        <v>MEN</v>
      </c>
      <c r="K790" s="101" t="str">
        <f>IF(C790&gt;0,+VLOOKUP($C790,'STYLE NAMES'!$B:$AC,8,FALSE),"")</f>
        <v>TECH POLOS</v>
      </c>
      <c r="L790" s="101" t="str">
        <f>IF(E790&gt;0,+VLOOKUP($E790,'CODE GENERATOR'!$D:$T,3,FALSE),"")</f>
        <v>S</v>
      </c>
      <c r="M790" s="101" t="str">
        <f>IF(E790&gt;0,+VLOOKUP($E790,'CODE GENERATOR'!$D:$T,4,FALSE),"")</f>
        <v>PIQUET</v>
      </c>
      <c r="N790" s="101" t="str">
        <f>IF(E790&gt;0,+VLOOKUP($E790,'CODE GENERATOR'!$D:$T,6,FALSE),"")</f>
        <v>DARK GRAY</v>
      </c>
      <c r="O790" s="101" t="str">
        <f>IF(E790&gt;0,+VLOOKUP($E790,'CODE GENERATOR'!$D:$T,7,FALSE),"")</f>
        <v>DARK GRAY</v>
      </c>
      <c r="P790" s="101" t="str">
        <f t="shared" si="53"/>
        <v>DARK GRAY</v>
      </c>
      <c r="Q790" s="104" t="str">
        <f>IF(E790&gt;0,+VLOOKUP($E790,'CODE GENERATOR'!$D:$T,11,FALSE),"")</f>
        <v>R.TOPMN_TPL0074</v>
      </c>
      <c r="R790" s="104" t="str">
        <f>IF(E790&gt;0,+VLOOKUP($E790,'CODE GENERATOR'!$D:$T,12,FALSE),"")</f>
        <v>PIQ0015DGYDGY</v>
      </c>
      <c r="S790" s="104" t="str">
        <f>IF(E790&gt;0,+VLOOKUP($E790,'CODE GENERATOR'!$D:$T,13,FALSE),"")</f>
        <v>R.TOPMN_TPL0074_PIQ0015DGYDGY</v>
      </c>
      <c r="T790" s="104" t="str">
        <f t="shared" si="51"/>
        <v>R.TOPMN_TPL0074_PIQ0015DGYDGY_XS</v>
      </c>
      <c r="U790" s="105">
        <v>8683711010111</v>
      </c>
      <c r="V790" s="107" t="str" cm="1">
        <f t="array" ref="V790">_xlfn.TEXTJOIN(";", TRUE, _xlfn.UNIQUE(_xlfn._xlws.FILTER(P$3:P$10029, C$3:C$10029=C790)))</f>
        <v>WHITE;NAVY;LIGHT GRAY;DARK GRAY;DARK BLUE</v>
      </c>
      <c r="W790" s="107" t="str" cm="1">
        <f t="array" ref="W790">_xlfn.TEXTJOIN(";", TRUE, _xlfn.UNIQUE(_xlfn._xlws.FILTER(F$3:F$10029, C$3:C$10029=C790)))</f>
        <v>XS;S;M;L;XL;XXL</v>
      </c>
      <c r="X790" s="101">
        <f>IF(E790&gt;0,+VLOOKUP($E790,'CODE GENERATOR'!$D:$AC,19,FALSE),0)</f>
        <v>0</v>
      </c>
      <c r="Y790" s="101" t="str">
        <f>IF(E790&gt;0,+VLOOKUP($E790,'CODE GENERATOR'!$D:$AC,20,FALSE),0)</f>
        <v/>
      </c>
      <c r="Z790" s="101" t="str">
        <f>IF(E790&gt;0,+VLOOKUP($E790,'CODE GENERATOR'!$D:$AC,21,FALSE),0)</f>
        <v/>
      </c>
      <c r="AA790" s="101" t="str">
        <f>IF(E790&gt;0,+VLOOKUP($E790,'CODE GENERATOR'!$D:$AC,22,FALSE),0)</f>
        <v/>
      </c>
      <c r="AB790" s="101" t="str">
        <f>IF(E790&gt;0,+VLOOKUP($E790,'CODE GENERATOR'!$D:$AC,23,FALSE),0)</f>
        <v/>
      </c>
      <c r="AC790" s="101" t="str">
        <f>IF(E790&gt;0,+VLOOKUP($E790,'CODE GENERATOR'!$D:$AC,24,FALSE),0)</f>
        <v/>
      </c>
      <c r="AD790" s="101" t="str">
        <f>IF(E790&gt;0,+VLOOKUP($E790,'CODE GENERATOR'!$D:$AC,25,FALSE),0)</f>
        <v/>
      </c>
      <c r="AE790" s="101" t="str">
        <f>IF(E790&gt;0,+VLOOKUP($E790,'CODE GENERATOR'!$D:$AC,26,FALSE),0)</f>
        <v/>
      </c>
      <c r="AF790" s="149" t="str">
        <f>IF($C790&gt;0,$C790&amp;" "&amp;$P790&amp;" "&amp;+VLOOKUP($C790,'STYLE NAMES'!$B:$AC,10,FALSE),"""")</f>
        <v>SAN DIEGO DARK GRAY MEN'S TECH TRAINING POLO SHORT SLEEVE</v>
      </c>
      <c r="AG790" s="101" t="str">
        <f>"Enjoy our "&amp;(AF790)&amp;"; "&amp;IF(C790&gt;0,+VLOOKUP($C790,'STYLE NAMES'!$B:$AC,11,FALSE),"")</f>
        <v>Enjoy our SAN DIEGO DARK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0" s="101" t="str">
        <f>IF(C790&gt;0,+VLOOKUP($C790,'STYLE NAMES'!$B:$AC,12,FALSE),"")</f>
        <v>* Specially engineered design for high performance
* 4-way super stretch piquet jersey
* Soft and comfortable
* Breathable
* Quick dry
Composition:
95% Poliamide 5% Elasthane</v>
      </c>
      <c r="AI790" s="101" t="str">
        <f>IF(C790&gt;0,+VLOOKUP($C790,'STYLE NAMES'!$B:$AC,13,FALSE),"")</f>
        <v>Machine Wash at 30°C
Mild process
Iron at low temperature
Iron from REVERSE
Do NOT iron on logos or prints
Do not bleach
Do NOT Tumble Dry</v>
      </c>
      <c r="AJ790" s="149" t="str">
        <f>IF($C790&gt;0,$C790&amp;" "&amp;$P790&amp;" "&amp;+VLOOKUP($C790,'STYLE NAMES'!$B:$AC,14,FALSE),"""")</f>
        <v>SAN DIEGO DARK GRAY ERKEK KISA KOL TEKNİK ANTRENMAN POLO</v>
      </c>
      <c r="AK790" s="149" t="str">
        <f>"Cavalier SanMarco tarafından tasarlanan "&amp;(AJ790)&amp;"; "&amp;IF(C790&gt;0,+VLOOKUP($C790,'STYLE NAMES'!$B:$AC,15,FALSE),"")</f>
        <v>Cavalier SanMarco tarafından tasarlanan SAN DIEGO DARK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0" s="149" t="str">
        <f>IF(C790&gt;0,+VLOOKUP($C790,'STYLE NAMES'!$B:$AC,16,FALSE),"")</f>
        <v>* Yüksek performans için özel tasarım
* 4 yönlü süper streç pike kumaş
* Yumuşak ve rahat
* Nefes alabilir
* Hızlı kuruma
Kompozisyon:
%95 Polyamid  %5 Elastan</v>
      </c>
      <c r="AM790" s="149" t="str">
        <f>IF(C790&gt;0,+VLOOKUP($C790,'STYLE NAMES'!$B:$AC,17,FALSE),"")</f>
        <v>Makinede 30°C' de Yıkayın
Hassas Yıkama
Ilık ütü yapın
Tersten ütüleyin
Logo ve baskıları ÜTÜLEMEYİN
Çamaşır suyu kullanmayın
Kurutma Makinesinde Kurutmayın</v>
      </c>
      <c r="AN790" s="149" t="str">
        <f>IF($C790&gt;0,$C790&amp;" "&amp;$P790&amp;" "&amp;+VLOOKUP($C790,'STYLE NAMES'!$B:$AC,18,FALSE),"""")</f>
        <v>SAN DIEGO DARK GRAY POLO DA ALLENAMENTO TECH DA UOMO MANICA CORTA</v>
      </c>
      <c r="AO790" s="101" t="str">
        <f>"Disegnato da Cavalier SanMarco "&amp;(AN790)&amp;"; "&amp;IF(C790&gt;0,+VLOOKUP($C790,'STYLE NAMES'!$B:$AC,19,FALSE),"")</f>
        <v>Disegnato da Cavalier SanMarco SAN DIEGO DARK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0" s="101" t="str">
        <f>IF(C790&gt;0,+VLOOKUP($C790,'STYLE NAMES'!$B:$AC,20,FALSE),"")</f>
        <v>Design ingegnerizzato per alte prestazioni 
Jersey piqué elasticizzato  4-way-stretch 
Morbido e confortevole 
Traspirante Asciugatura rapida 
Composizione: 
95% Poliammide  5% Elastan</v>
      </c>
      <c r="AQ790" s="101" t="str">
        <f>IF(C790&gt;0,+VLOOKUP($C790,'STYLE NAMES'!$B:$AC,21,FALSE),"")</f>
        <v>Lavare in lavatrice a 30°C Ciclo delicato 
Stirare a bassa temperatura
Stirare al rovescio 
Non stirare su loghi o stampe 
Non candeggiare 
Non asciugare in asciugatrice</v>
      </c>
      <c r="AR790" s="101">
        <f>IF(D790&gt;0,+VLOOKUP($C790,'STYLE NAMES'!$B:$AC,22,FALSE),"")</f>
        <v>0</v>
      </c>
      <c r="AS790" s="101">
        <f>IF(E790&gt;0,+VLOOKUP($C790,'STYLE NAMES'!$B:$AC,23,FALSE),"")</f>
        <v>0</v>
      </c>
      <c r="AT790" s="101">
        <f>IF(F790&gt;0,+VLOOKUP($C790,'STYLE NAMES'!$B:$AC,24,FALSE),"")</f>
        <v>0</v>
      </c>
      <c r="AU790" s="101">
        <f>IF(G790&gt;0,+VLOOKUP($C790,'STYLE NAMES'!$B:$AC,25,FALSE),"")</f>
        <v>0</v>
      </c>
      <c r="AV790" s="101">
        <f>+VLOOKUP($S790,'CODE GENERATOR'!$P:$AM,15,FALSE)</f>
        <v>0</v>
      </c>
      <c r="AW790" s="101">
        <f>+VLOOKUP($S790,'CODE GENERATOR'!$P:$AM,16,FALSE)</f>
        <v>0</v>
      </c>
      <c r="AX790" s="101">
        <f>+VLOOKUP($S790,'CODE GENERATOR'!$P:$AM,17,FALSE)</f>
        <v>0</v>
      </c>
      <c r="AY790" s="101">
        <f>+VLOOKUP($S790,'CODE GENERATOR'!$P:$AM,18,FALSE)</f>
        <v>0</v>
      </c>
      <c r="AZ790" s="101">
        <f>+VLOOKUP($S790,'CODE GENERATOR'!$P:$AM,19,FALSE)</f>
        <v>0</v>
      </c>
      <c r="BA790" s="101">
        <f>+VLOOKUP($S790,'CODE GENERATOR'!$P:$AM,20,FALSE)</f>
        <v>0</v>
      </c>
      <c r="BB790" s="101">
        <f>+VLOOKUP($S790,'CODE GENERATOR'!$P:$AM,21,FALSE)</f>
        <v>0</v>
      </c>
      <c r="BC790" s="101">
        <f>+VLOOKUP($S790,'CODE GENERATOR'!$P:$AM,22,FALSE)</f>
        <v>0</v>
      </c>
      <c r="BD790" s="101">
        <f>+VLOOKUP($S790,'CODE GENERATOR'!$P:$AM,23,FALSE)</f>
        <v>0</v>
      </c>
      <c r="BE790" s="101">
        <f>+VLOOKUP($S790,'CODE GENERATOR'!$P:$AM,24,FALSE)</f>
        <v>0</v>
      </c>
      <c r="BF790" s="101">
        <f>IF(C790&gt;0,+VLOOKUP(G790,'CATEGORY ID'!$A$1:$L$118,3,FALSE),"")</f>
        <v>30</v>
      </c>
      <c r="BG790" s="101">
        <f>IF(C790&gt;0,+VLOOKUP(H790,'CATEGORY ID'!$D$1:$L$118,3,FALSE),"")</f>
        <v>2</v>
      </c>
      <c r="BH790" s="101">
        <f>IF(C790&gt;0,+VLOOKUP((+H790&amp;I790),'CATEGORY ID'!$H$1:$I$121,2,FALSE),"")</f>
        <v>108</v>
      </c>
      <c r="BJ790" s="101">
        <f>IF(C790&gt;0,IF(COUNTIF('CATEGORY ID'!$K$1:$K$121,+H790&amp;K790) &gt; 0, +VLOOKUP(+H790&amp;K790,'CATEGORY ID'!$K$1:$L$121,2,FALSE),""),"")</f>
        <v>218</v>
      </c>
      <c r="BK790" s="101" t="str">
        <f>IF(C790&gt;0,IF(COUNTIF('CATEGORY ID'!$K$124:$K$165, +VLOOKUP(C790,'STYLE NAMES'!$B:$AE,30,FALSE)) &gt; 0, +VLOOKUP(VLOOKUP(C790,'STYLE NAMES'!$B:$AE,30,FALSE),'CATEGORY ID'!K:M,2,FALSE),""),"")</f>
        <v/>
      </c>
      <c r="BR790" s="101" t="str" cm="1">
        <f t="array" ref="BR790">IF(C790&gt;0,_xlfn.TEXTJOIN(";", TRUE,_xlfn.UNIQUE(_xlfn._xlws.FILTER(BF790:BQ790,(BF790:BQ790&gt;0)),TRUE,FALSE)),"")&amp;";"&amp;BS790</f>
        <v>30;2;108;218;233</v>
      </c>
      <c r="BS790" s="101">
        <v>233</v>
      </c>
      <c r="BU790" s="106">
        <f>IF(C790&gt;0,+VLOOKUP($C790,'STYLE NAMES'!$B:$AC,26,FALSE),"")</f>
        <v>89.9</v>
      </c>
      <c r="BV790" s="106">
        <f>IF(C790&gt;0,+VLOOKUP($C790,'STYLE NAMES'!$B:$AC,27,FALSE),"")</f>
        <v>4940</v>
      </c>
      <c r="BW790" s="106">
        <f>IF(C790&gt;0,+VLOOKUP($C790,'STYLE NAMES'!$B:$AC,28,FALSE),"")</f>
        <v>103.38500000000001</v>
      </c>
      <c r="BY790"/>
      <c r="BZ790" s="101">
        <v>0</v>
      </c>
      <c r="CA790" s="137">
        <f t="shared" si="54"/>
        <v>0</v>
      </c>
      <c r="CB790" s="137">
        <f>+VLOOKUP(C790,'[2]STYLES &amp; MODELS MATRIX'!$A:$G,7,FALSE)</f>
        <v>0</v>
      </c>
      <c r="CC790" s="137" t="str">
        <f>+VLOOKUP(C790,'[1]STYLES &amp; SIZE CHARTS'!$A:$H,8,FALSE)</f>
        <v>MT-SSCP1</v>
      </c>
      <c r="CD790" s="137"/>
      <c r="CE790" s="205"/>
      <c r="CF790" s="141"/>
    </row>
    <row r="791" spans="1:84" s="101" customFormat="1" ht="12" customHeight="1" x14ac:dyDescent="0.2">
      <c r="A791" s="102">
        <f t="shared" si="52"/>
        <v>8683711010128</v>
      </c>
      <c r="B791" s="101" t="s">
        <v>989</v>
      </c>
      <c r="C791" s="101" t="s">
        <v>621</v>
      </c>
      <c r="D791" s="101" t="s">
        <v>2999</v>
      </c>
      <c r="E791" s="203" t="s">
        <v>2468</v>
      </c>
      <c r="F791" s="101" t="s">
        <v>785</v>
      </c>
      <c r="G791" s="101" t="str">
        <f>IF(C791&gt;0,+VLOOKUP($C791,'STYLE NAMES'!$B:$AC,4,FALSE),"")</f>
        <v>RIDER</v>
      </c>
      <c r="H791" s="101" t="str">
        <f>IF(C791&gt;0,+VLOOKUP($C791,'STYLE NAMES'!$B:$AC,5,FALSE),"")</f>
        <v>MEN</v>
      </c>
      <c r="I791" s="101" t="str">
        <f>IF(C791&gt;0,+VLOOKUP($C791,'STYLE NAMES'!$B:$AC,6,FALSE),"")</f>
        <v>TOPS</v>
      </c>
      <c r="J791" s="101" t="str">
        <f>IF(C791&gt;0,+VLOOKUP($C791,'STYLE NAMES'!$B:$AC,7,FALSE),"")</f>
        <v>MEN</v>
      </c>
      <c r="K791" s="101" t="str">
        <f>IF(C791&gt;0,+VLOOKUP($C791,'STYLE NAMES'!$B:$AC,8,FALSE),"")</f>
        <v>TECH POLOS</v>
      </c>
      <c r="L791" s="101" t="str">
        <f>IF(E791&gt;0,+VLOOKUP($E791,'CODE GENERATOR'!$D:$T,3,FALSE),"")</f>
        <v>S</v>
      </c>
      <c r="M791" s="101" t="str">
        <f>IF(E791&gt;0,+VLOOKUP($E791,'CODE GENERATOR'!$D:$T,4,FALSE),"")</f>
        <v>PIQUET</v>
      </c>
      <c r="N791" s="101" t="str">
        <f>IF(E791&gt;0,+VLOOKUP($E791,'CODE GENERATOR'!$D:$T,6,FALSE),"")</f>
        <v>DARK GRAY</v>
      </c>
      <c r="O791" s="101" t="str">
        <f>IF(E791&gt;0,+VLOOKUP($E791,'CODE GENERATOR'!$D:$T,7,FALSE),"")</f>
        <v>DARK GRAY</v>
      </c>
      <c r="P791" s="101" t="str">
        <f t="shared" si="53"/>
        <v>DARK GRAY</v>
      </c>
      <c r="Q791" s="104" t="str">
        <f>IF(E791&gt;0,+VLOOKUP($E791,'CODE GENERATOR'!$D:$T,11,FALSE),"")</f>
        <v>R.TOPMN_TPL0074</v>
      </c>
      <c r="R791" s="104" t="str">
        <f>IF(E791&gt;0,+VLOOKUP($E791,'CODE GENERATOR'!$D:$T,12,FALSE),"")</f>
        <v>PIQ0015DGYDGY</v>
      </c>
      <c r="S791" s="104" t="str">
        <f>IF(E791&gt;0,+VLOOKUP($E791,'CODE GENERATOR'!$D:$T,13,FALSE),"")</f>
        <v>R.TOPMN_TPL0074_PIQ0015DGYDGY</v>
      </c>
      <c r="T791" s="104" t="str">
        <f t="shared" si="51"/>
        <v>R.TOPMN_TPL0074_PIQ0015DGYDGY_S</v>
      </c>
      <c r="U791" s="105">
        <v>8683711010128</v>
      </c>
      <c r="V791" s="107" t="str" cm="1">
        <f t="array" ref="V791">_xlfn.TEXTJOIN(";", TRUE, _xlfn.UNIQUE(_xlfn._xlws.FILTER(P$3:P$10029, C$3:C$10029=C791)))</f>
        <v>WHITE;NAVY;LIGHT GRAY;DARK GRAY;DARK BLUE</v>
      </c>
      <c r="W791" s="107" t="str" cm="1">
        <f t="array" ref="W791">_xlfn.TEXTJOIN(";", TRUE, _xlfn.UNIQUE(_xlfn._xlws.FILTER(F$3:F$10029, C$3:C$10029=C791)))</f>
        <v>XS;S;M;L;XL;XXL</v>
      </c>
      <c r="X791" s="101">
        <f>IF(E791&gt;0,+VLOOKUP($E791,'CODE GENERATOR'!$D:$AC,19,FALSE),0)</f>
        <v>0</v>
      </c>
      <c r="Y791" s="101" t="str">
        <f>IF(E791&gt;0,+VLOOKUP($E791,'CODE GENERATOR'!$D:$AC,20,FALSE),0)</f>
        <v/>
      </c>
      <c r="Z791" s="101" t="str">
        <f>IF(E791&gt;0,+VLOOKUP($E791,'CODE GENERATOR'!$D:$AC,21,FALSE),0)</f>
        <v/>
      </c>
      <c r="AA791" s="101" t="str">
        <f>IF(E791&gt;0,+VLOOKUP($E791,'CODE GENERATOR'!$D:$AC,22,FALSE),0)</f>
        <v/>
      </c>
      <c r="AB791" s="101" t="str">
        <f>IF(E791&gt;0,+VLOOKUP($E791,'CODE GENERATOR'!$D:$AC,23,FALSE),0)</f>
        <v/>
      </c>
      <c r="AC791" s="101" t="str">
        <f>IF(E791&gt;0,+VLOOKUP($E791,'CODE GENERATOR'!$D:$AC,24,FALSE),0)</f>
        <v/>
      </c>
      <c r="AD791" s="101" t="str">
        <f>IF(E791&gt;0,+VLOOKUP($E791,'CODE GENERATOR'!$D:$AC,25,FALSE),0)</f>
        <v/>
      </c>
      <c r="AE791" s="101" t="str">
        <f>IF(E791&gt;0,+VLOOKUP($E791,'CODE GENERATOR'!$D:$AC,26,FALSE),0)</f>
        <v/>
      </c>
      <c r="AF791" s="149" t="str">
        <f>IF($C791&gt;0,$C791&amp;" "&amp;$P791&amp;" "&amp;+VLOOKUP($C791,'STYLE NAMES'!$B:$AC,10,FALSE),"""")</f>
        <v>SAN DIEGO DARK GRAY MEN'S TECH TRAINING POLO SHORT SLEEVE</v>
      </c>
      <c r="AG791" s="101" t="str">
        <f>"Enjoy our "&amp;(AF791)&amp;"; "&amp;IF(C791&gt;0,+VLOOKUP($C791,'STYLE NAMES'!$B:$AC,11,FALSE),"")</f>
        <v>Enjoy our SAN DIEGO DARK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1" s="101" t="str">
        <f>IF(C791&gt;0,+VLOOKUP($C791,'STYLE NAMES'!$B:$AC,12,FALSE),"")</f>
        <v>* Specially engineered design for high performance
* 4-way super stretch piquet jersey
* Soft and comfortable
* Breathable
* Quick dry
Composition:
95% Poliamide 5% Elasthane</v>
      </c>
      <c r="AI791" s="101" t="str">
        <f>IF(C791&gt;0,+VLOOKUP($C791,'STYLE NAMES'!$B:$AC,13,FALSE),"")</f>
        <v>Machine Wash at 30°C
Mild process
Iron at low temperature
Iron from REVERSE
Do NOT iron on logos or prints
Do not bleach
Do NOT Tumble Dry</v>
      </c>
      <c r="AJ791" s="149" t="str">
        <f>IF($C791&gt;0,$C791&amp;" "&amp;$P791&amp;" "&amp;+VLOOKUP($C791,'STYLE NAMES'!$B:$AC,14,FALSE),"""")</f>
        <v>SAN DIEGO DARK GRAY ERKEK KISA KOL TEKNİK ANTRENMAN POLO</v>
      </c>
      <c r="AK791" s="149" t="str">
        <f>"Cavalier SanMarco tarafından tasarlanan "&amp;(AJ791)&amp;"; "&amp;IF(C791&gt;0,+VLOOKUP($C791,'STYLE NAMES'!$B:$AC,15,FALSE),"")</f>
        <v>Cavalier SanMarco tarafından tasarlanan SAN DIEGO DARK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1" s="149" t="str">
        <f>IF(C791&gt;0,+VLOOKUP($C791,'STYLE NAMES'!$B:$AC,16,FALSE),"")</f>
        <v>* Yüksek performans için özel tasarım
* 4 yönlü süper streç pike kumaş
* Yumuşak ve rahat
* Nefes alabilir
* Hızlı kuruma
Kompozisyon:
%95 Polyamid  %5 Elastan</v>
      </c>
      <c r="AM791" s="149" t="str">
        <f>IF(C791&gt;0,+VLOOKUP($C791,'STYLE NAMES'!$B:$AC,17,FALSE),"")</f>
        <v>Makinede 30°C' de Yıkayın
Hassas Yıkama
Ilık ütü yapın
Tersten ütüleyin
Logo ve baskıları ÜTÜLEMEYİN
Çamaşır suyu kullanmayın
Kurutma Makinesinde Kurutmayın</v>
      </c>
      <c r="AN791" s="149" t="str">
        <f>IF($C791&gt;0,$C791&amp;" "&amp;$P791&amp;" "&amp;+VLOOKUP($C791,'STYLE NAMES'!$B:$AC,18,FALSE),"""")</f>
        <v>SAN DIEGO DARK GRAY POLO DA ALLENAMENTO TECH DA UOMO MANICA CORTA</v>
      </c>
      <c r="AO791" s="101" t="str">
        <f>"Disegnato da Cavalier SanMarco "&amp;(AN791)&amp;"; "&amp;IF(C791&gt;0,+VLOOKUP($C791,'STYLE NAMES'!$B:$AC,19,FALSE),"")</f>
        <v>Disegnato da Cavalier SanMarco SAN DIEGO DARK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1" s="101" t="str">
        <f>IF(C791&gt;0,+VLOOKUP($C791,'STYLE NAMES'!$B:$AC,20,FALSE),"")</f>
        <v>Design ingegnerizzato per alte prestazioni 
Jersey piqué elasticizzato  4-way-stretch 
Morbido e confortevole 
Traspirante Asciugatura rapida 
Composizione: 
95% Poliammide  5% Elastan</v>
      </c>
      <c r="AQ791" s="101" t="str">
        <f>IF(C791&gt;0,+VLOOKUP($C791,'STYLE NAMES'!$B:$AC,21,FALSE),"")</f>
        <v>Lavare in lavatrice a 30°C Ciclo delicato 
Stirare a bassa temperatura
Stirare al rovescio 
Non stirare su loghi o stampe 
Non candeggiare 
Non asciugare in asciugatrice</v>
      </c>
      <c r="AR791" s="101">
        <f>IF(D791&gt;0,+VLOOKUP($C791,'STYLE NAMES'!$B:$AC,22,FALSE),"")</f>
        <v>0</v>
      </c>
      <c r="AS791" s="101">
        <f>IF(E791&gt;0,+VLOOKUP($C791,'STYLE NAMES'!$B:$AC,23,FALSE),"")</f>
        <v>0</v>
      </c>
      <c r="AT791" s="101">
        <f>IF(F791&gt;0,+VLOOKUP($C791,'STYLE NAMES'!$B:$AC,24,FALSE),"")</f>
        <v>0</v>
      </c>
      <c r="AU791" s="101">
        <f>IF(G791&gt;0,+VLOOKUP($C791,'STYLE NAMES'!$B:$AC,25,FALSE),"")</f>
        <v>0</v>
      </c>
      <c r="AV791" s="101">
        <f>+VLOOKUP($S791,'CODE GENERATOR'!$P:$AM,15,FALSE)</f>
        <v>0</v>
      </c>
      <c r="AW791" s="101">
        <f>+VLOOKUP($S791,'CODE GENERATOR'!$P:$AM,16,FALSE)</f>
        <v>0</v>
      </c>
      <c r="AX791" s="101">
        <f>+VLOOKUP($S791,'CODE GENERATOR'!$P:$AM,17,FALSE)</f>
        <v>0</v>
      </c>
      <c r="AY791" s="101">
        <f>+VLOOKUP($S791,'CODE GENERATOR'!$P:$AM,18,FALSE)</f>
        <v>0</v>
      </c>
      <c r="AZ791" s="101">
        <f>+VLOOKUP($S791,'CODE GENERATOR'!$P:$AM,19,FALSE)</f>
        <v>0</v>
      </c>
      <c r="BA791" s="101">
        <f>+VLOOKUP($S791,'CODE GENERATOR'!$P:$AM,20,FALSE)</f>
        <v>0</v>
      </c>
      <c r="BB791" s="101">
        <f>+VLOOKUP($S791,'CODE GENERATOR'!$P:$AM,21,FALSE)</f>
        <v>0</v>
      </c>
      <c r="BC791" s="101">
        <f>+VLOOKUP($S791,'CODE GENERATOR'!$P:$AM,22,FALSE)</f>
        <v>0</v>
      </c>
      <c r="BD791" s="101">
        <f>+VLOOKUP($S791,'CODE GENERATOR'!$P:$AM,23,FALSE)</f>
        <v>0</v>
      </c>
      <c r="BE791" s="101">
        <f>+VLOOKUP($S791,'CODE GENERATOR'!$P:$AM,24,FALSE)</f>
        <v>0</v>
      </c>
      <c r="BF791" s="101">
        <f>IF(C791&gt;0,+VLOOKUP(G791,'CATEGORY ID'!$A$1:$L$118,3,FALSE),"")</f>
        <v>30</v>
      </c>
      <c r="BG791" s="101">
        <f>IF(C791&gt;0,+VLOOKUP(H791,'CATEGORY ID'!$D$1:$L$118,3,FALSE),"")</f>
        <v>2</v>
      </c>
      <c r="BH791" s="101">
        <f>IF(C791&gt;0,+VLOOKUP((+H791&amp;I791),'CATEGORY ID'!$H$1:$I$121,2,FALSE),"")</f>
        <v>108</v>
      </c>
      <c r="BJ791" s="101">
        <f>IF(C791&gt;0,IF(COUNTIF('CATEGORY ID'!$K$1:$K$121,+H791&amp;K791) &gt; 0, +VLOOKUP(+H791&amp;K791,'CATEGORY ID'!$K$1:$L$121,2,FALSE),""),"")</f>
        <v>218</v>
      </c>
      <c r="BK791" s="101" t="str">
        <f>IF(C791&gt;0,IF(COUNTIF('CATEGORY ID'!$K$124:$K$165, +VLOOKUP(C791,'STYLE NAMES'!$B:$AE,30,FALSE)) &gt; 0, +VLOOKUP(VLOOKUP(C791,'STYLE NAMES'!$B:$AE,30,FALSE),'CATEGORY ID'!K:M,2,FALSE),""),"")</f>
        <v/>
      </c>
      <c r="BR791" s="101" t="str" cm="1">
        <f t="array" ref="BR791">IF(C791&gt;0,_xlfn.TEXTJOIN(";", TRUE,_xlfn.UNIQUE(_xlfn._xlws.FILTER(BF791:BQ791,(BF791:BQ791&gt;0)),TRUE,FALSE)),"")&amp;";"&amp;BS791</f>
        <v>30;2;108;218;233</v>
      </c>
      <c r="BS791" s="101">
        <v>233</v>
      </c>
      <c r="BU791" s="106">
        <f>IF(C791&gt;0,+VLOOKUP($C791,'STYLE NAMES'!$B:$AC,26,FALSE),"")</f>
        <v>89.9</v>
      </c>
      <c r="BV791" s="106">
        <f>IF(C791&gt;0,+VLOOKUP($C791,'STYLE NAMES'!$B:$AC,27,FALSE),"")</f>
        <v>4940</v>
      </c>
      <c r="BW791" s="106">
        <f>IF(C791&gt;0,+VLOOKUP($C791,'STYLE NAMES'!$B:$AC,28,FALSE),"")</f>
        <v>103.38500000000001</v>
      </c>
      <c r="BY791"/>
      <c r="BZ791" s="101">
        <v>0</v>
      </c>
      <c r="CA791" s="137">
        <f t="shared" si="54"/>
        <v>0</v>
      </c>
      <c r="CB791" s="137">
        <f>+VLOOKUP(C791,'[2]STYLES &amp; MODELS MATRIX'!$A:$G,7,FALSE)</f>
        <v>0</v>
      </c>
      <c r="CC791" s="137" t="str">
        <f>+VLOOKUP(C791,'[1]STYLES &amp; SIZE CHARTS'!$A:$H,8,FALSE)</f>
        <v>MT-SSCP1</v>
      </c>
      <c r="CD791" s="137"/>
      <c r="CE791" s="205"/>
      <c r="CF791" s="141"/>
    </row>
    <row r="792" spans="1:84" s="101" customFormat="1" ht="12" customHeight="1" x14ac:dyDescent="0.2">
      <c r="A792" s="102">
        <f t="shared" si="52"/>
        <v>8683711010135</v>
      </c>
      <c r="B792" s="101" t="s">
        <v>989</v>
      </c>
      <c r="C792" s="101" t="s">
        <v>621</v>
      </c>
      <c r="D792" s="101" t="s">
        <v>2999</v>
      </c>
      <c r="E792" s="203" t="s">
        <v>2468</v>
      </c>
      <c r="F792" s="101" t="s">
        <v>2247</v>
      </c>
      <c r="G792" s="101" t="str">
        <f>IF(C792&gt;0,+VLOOKUP($C792,'STYLE NAMES'!$B:$AC,4,FALSE),"")</f>
        <v>RIDER</v>
      </c>
      <c r="H792" s="101" t="str">
        <f>IF(C792&gt;0,+VLOOKUP($C792,'STYLE NAMES'!$B:$AC,5,FALSE),"")</f>
        <v>MEN</v>
      </c>
      <c r="I792" s="101" t="str">
        <f>IF(C792&gt;0,+VLOOKUP($C792,'STYLE NAMES'!$B:$AC,6,FALSE),"")</f>
        <v>TOPS</v>
      </c>
      <c r="J792" s="101" t="str">
        <f>IF(C792&gt;0,+VLOOKUP($C792,'STYLE NAMES'!$B:$AC,7,FALSE),"")</f>
        <v>MEN</v>
      </c>
      <c r="K792" s="101" t="str">
        <f>IF(C792&gt;0,+VLOOKUP($C792,'STYLE NAMES'!$B:$AC,8,FALSE),"")</f>
        <v>TECH POLOS</v>
      </c>
      <c r="L792" s="101" t="str">
        <f>IF(E792&gt;0,+VLOOKUP($E792,'CODE GENERATOR'!$D:$T,3,FALSE),"")</f>
        <v>S</v>
      </c>
      <c r="M792" s="101" t="str">
        <f>IF(E792&gt;0,+VLOOKUP($E792,'CODE GENERATOR'!$D:$T,4,FALSE),"")</f>
        <v>PIQUET</v>
      </c>
      <c r="N792" s="101" t="str">
        <f>IF(E792&gt;0,+VLOOKUP($E792,'CODE GENERATOR'!$D:$T,6,FALSE),"")</f>
        <v>DARK GRAY</v>
      </c>
      <c r="O792" s="101" t="str">
        <f>IF(E792&gt;0,+VLOOKUP($E792,'CODE GENERATOR'!$D:$T,7,FALSE),"")</f>
        <v>DARK GRAY</v>
      </c>
      <c r="P792" s="101" t="str">
        <f t="shared" si="53"/>
        <v>DARK GRAY</v>
      </c>
      <c r="Q792" s="104" t="str">
        <f>IF(E792&gt;0,+VLOOKUP($E792,'CODE GENERATOR'!$D:$T,11,FALSE),"")</f>
        <v>R.TOPMN_TPL0074</v>
      </c>
      <c r="R792" s="104" t="str">
        <f>IF(E792&gt;0,+VLOOKUP($E792,'CODE GENERATOR'!$D:$T,12,FALSE),"")</f>
        <v>PIQ0015DGYDGY</v>
      </c>
      <c r="S792" s="104" t="str">
        <f>IF(E792&gt;0,+VLOOKUP($E792,'CODE GENERATOR'!$D:$T,13,FALSE),"")</f>
        <v>R.TOPMN_TPL0074_PIQ0015DGYDGY</v>
      </c>
      <c r="T792" s="104" t="str">
        <f t="shared" si="51"/>
        <v>R.TOPMN_TPL0074_PIQ0015DGYDGY_M</v>
      </c>
      <c r="U792" s="105">
        <v>8683711010135</v>
      </c>
      <c r="V792" s="107" t="str" cm="1">
        <f t="array" ref="V792">_xlfn.TEXTJOIN(";", TRUE, _xlfn.UNIQUE(_xlfn._xlws.FILTER(P$3:P$10029, C$3:C$10029=C792)))</f>
        <v>WHITE;NAVY;LIGHT GRAY;DARK GRAY;DARK BLUE</v>
      </c>
      <c r="W792" s="107" t="str" cm="1">
        <f t="array" ref="W792">_xlfn.TEXTJOIN(";", TRUE, _xlfn.UNIQUE(_xlfn._xlws.FILTER(F$3:F$10029, C$3:C$10029=C792)))</f>
        <v>XS;S;M;L;XL;XXL</v>
      </c>
      <c r="X792" s="101">
        <f>IF(E792&gt;0,+VLOOKUP($E792,'CODE GENERATOR'!$D:$AC,19,FALSE),0)</f>
        <v>0</v>
      </c>
      <c r="Y792" s="101" t="str">
        <f>IF(E792&gt;0,+VLOOKUP($E792,'CODE GENERATOR'!$D:$AC,20,FALSE),0)</f>
        <v/>
      </c>
      <c r="Z792" s="101" t="str">
        <f>IF(E792&gt;0,+VLOOKUP($E792,'CODE GENERATOR'!$D:$AC,21,FALSE),0)</f>
        <v/>
      </c>
      <c r="AA792" s="101" t="str">
        <f>IF(E792&gt;0,+VLOOKUP($E792,'CODE GENERATOR'!$D:$AC,22,FALSE),0)</f>
        <v/>
      </c>
      <c r="AB792" s="101" t="str">
        <f>IF(E792&gt;0,+VLOOKUP($E792,'CODE GENERATOR'!$D:$AC,23,FALSE),0)</f>
        <v/>
      </c>
      <c r="AC792" s="101" t="str">
        <f>IF(E792&gt;0,+VLOOKUP($E792,'CODE GENERATOR'!$D:$AC,24,FALSE),0)</f>
        <v/>
      </c>
      <c r="AD792" s="101" t="str">
        <f>IF(E792&gt;0,+VLOOKUP($E792,'CODE GENERATOR'!$D:$AC,25,FALSE),0)</f>
        <v/>
      </c>
      <c r="AE792" s="101" t="str">
        <f>IF(E792&gt;0,+VLOOKUP($E792,'CODE GENERATOR'!$D:$AC,26,FALSE),0)</f>
        <v/>
      </c>
      <c r="AF792" s="149" t="str">
        <f>IF($C792&gt;0,$C792&amp;" "&amp;$P792&amp;" "&amp;+VLOOKUP($C792,'STYLE NAMES'!$B:$AC,10,FALSE),"""")</f>
        <v>SAN DIEGO DARK GRAY MEN'S TECH TRAINING POLO SHORT SLEEVE</v>
      </c>
      <c r="AG792" s="101" t="str">
        <f>"Enjoy our "&amp;(AF792)&amp;"; "&amp;IF(C792&gt;0,+VLOOKUP($C792,'STYLE NAMES'!$B:$AC,11,FALSE),"")</f>
        <v>Enjoy our SAN DIEGO DARK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2" s="101" t="str">
        <f>IF(C792&gt;0,+VLOOKUP($C792,'STYLE NAMES'!$B:$AC,12,FALSE),"")</f>
        <v>* Specially engineered design for high performance
* 4-way super stretch piquet jersey
* Soft and comfortable
* Breathable
* Quick dry
Composition:
95% Poliamide 5% Elasthane</v>
      </c>
      <c r="AI792" s="101" t="str">
        <f>IF(C792&gt;0,+VLOOKUP($C792,'STYLE NAMES'!$B:$AC,13,FALSE),"")</f>
        <v>Machine Wash at 30°C
Mild process
Iron at low temperature
Iron from REVERSE
Do NOT iron on logos or prints
Do not bleach
Do NOT Tumble Dry</v>
      </c>
      <c r="AJ792" s="149" t="str">
        <f>IF($C792&gt;0,$C792&amp;" "&amp;$P792&amp;" "&amp;+VLOOKUP($C792,'STYLE NAMES'!$B:$AC,14,FALSE),"""")</f>
        <v>SAN DIEGO DARK GRAY ERKEK KISA KOL TEKNİK ANTRENMAN POLO</v>
      </c>
      <c r="AK792" s="149" t="str">
        <f>"Cavalier SanMarco tarafından tasarlanan "&amp;(AJ792)&amp;"; "&amp;IF(C792&gt;0,+VLOOKUP($C792,'STYLE NAMES'!$B:$AC,15,FALSE),"")</f>
        <v>Cavalier SanMarco tarafından tasarlanan SAN DIEGO DARK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2" s="149" t="str">
        <f>IF(C792&gt;0,+VLOOKUP($C792,'STYLE NAMES'!$B:$AC,16,FALSE),"")</f>
        <v>* Yüksek performans için özel tasarım
* 4 yönlü süper streç pike kumaş
* Yumuşak ve rahat
* Nefes alabilir
* Hızlı kuruma
Kompozisyon:
%95 Polyamid  %5 Elastan</v>
      </c>
      <c r="AM792" s="149" t="str">
        <f>IF(C792&gt;0,+VLOOKUP($C792,'STYLE NAMES'!$B:$AC,17,FALSE),"")</f>
        <v>Makinede 30°C' de Yıkayın
Hassas Yıkama
Ilık ütü yapın
Tersten ütüleyin
Logo ve baskıları ÜTÜLEMEYİN
Çamaşır suyu kullanmayın
Kurutma Makinesinde Kurutmayın</v>
      </c>
      <c r="AN792" s="149" t="str">
        <f>IF($C792&gt;0,$C792&amp;" "&amp;$P792&amp;" "&amp;+VLOOKUP($C792,'STYLE NAMES'!$B:$AC,18,FALSE),"""")</f>
        <v>SAN DIEGO DARK GRAY POLO DA ALLENAMENTO TECH DA UOMO MANICA CORTA</v>
      </c>
      <c r="AO792" s="101" t="str">
        <f>"Disegnato da Cavalier SanMarco "&amp;(AN792)&amp;"; "&amp;IF(C792&gt;0,+VLOOKUP($C792,'STYLE NAMES'!$B:$AC,19,FALSE),"")</f>
        <v>Disegnato da Cavalier SanMarco SAN DIEGO DARK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2" s="101" t="str">
        <f>IF(C792&gt;0,+VLOOKUP($C792,'STYLE NAMES'!$B:$AC,20,FALSE),"")</f>
        <v>Design ingegnerizzato per alte prestazioni 
Jersey piqué elasticizzato  4-way-stretch 
Morbido e confortevole 
Traspirante Asciugatura rapida 
Composizione: 
95% Poliammide  5% Elastan</v>
      </c>
      <c r="AQ792" s="101" t="str">
        <f>IF(C792&gt;0,+VLOOKUP($C792,'STYLE NAMES'!$B:$AC,21,FALSE),"")</f>
        <v>Lavare in lavatrice a 30°C Ciclo delicato 
Stirare a bassa temperatura
Stirare al rovescio 
Non stirare su loghi o stampe 
Non candeggiare 
Non asciugare in asciugatrice</v>
      </c>
      <c r="AR792" s="101">
        <f>IF(D792&gt;0,+VLOOKUP($C792,'STYLE NAMES'!$B:$AC,22,FALSE),"")</f>
        <v>0</v>
      </c>
      <c r="AS792" s="101">
        <f>IF(E792&gt;0,+VLOOKUP($C792,'STYLE NAMES'!$B:$AC,23,FALSE),"")</f>
        <v>0</v>
      </c>
      <c r="AT792" s="101">
        <f>IF(F792&gt;0,+VLOOKUP($C792,'STYLE NAMES'!$B:$AC,24,FALSE),"")</f>
        <v>0</v>
      </c>
      <c r="AU792" s="101">
        <f>IF(G792&gt;0,+VLOOKUP($C792,'STYLE NAMES'!$B:$AC,25,FALSE),"")</f>
        <v>0</v>
      </c>
      <c r="AV792" s="101">
        <f>+VLOOKUP($S792,'CODE GENERATOR'!$P:$AM,15,FALSE)</f>
        <v>0</v>
      </c>
      <c r="AW792" s="101">
        <f>+VLOOKUP($S792,'CODE GENERATOR'!$P:$AM,16,FALSE)</f>
        <v>0</v>
      </c>
      <c r="AX792" s="101">
        <f>+VLOOKUP($S792,'CODE GENERATOR'!$P:$AM,17,FALSE)</f>
        <v>0</v>
      </c>
      <c r="AY792" s="101">
        <f>+VLOOKUP($S792,'CODE GENERATOR'!$P:$AM,18,FALSE)</f>
        <v>0</v>
      </c>
      <c r="AZ792" s="101">
        <f>+VLOOKUP($S792,'CODE GENERATOR'!$P:$AM,19,FALSE)</f>
        <v>0</v>
      </c>
      <c r="BA792" s="101">
        <f>+VLOOKUP($S792,'CODE GENERATOR'!$P:$AM,20,FALSE)</f>
        <v>0</v>
      </c>
      <c r="BB792" s="101">
        <f>+VLOOKUP($S792,'CODE GENERATOR'!$P:$AM,21,FALSE)</f>
        <v>0</v>
      </c>
      <c r="BC792" s="101">
        <f>+VLOOKUP($S792,'CODE GENERATOR'!$P:$AM,22,FALSE)</f>
        <v>0</v>
      </c>
      <c r="BD792" s="101">
        <f>+VLOOKUP($S792,'CODE GENERATOR'!$P:$AM,23,FALSE)</f>
        <v>0</v>
      </c>
      <c r="BE792" s="101">
        <f>+VLOOKUP($S792,'CODE GENERATOR'!$P:$AM,24,FALSE)</f>
        <v>0</v>
      </c>
      <c r="BF792" s="101">
        <f>IF(C792&gt;0,+VLOOKUP(G792,'CATEGORY ID'!$A$1:$L$118,3,FALSE),"")</f>
        <v>30</v>
      </c>
      <c r="BG792" s="101">
        <f>IF(C792&gt;0,+VLOOKUP(H792,'CATEGORY ID'!$D$1:$L$118,3,FALSE),"")</f>
        <v>2</v>
      </c>
      <c r="BH792" s="101">
        <f>IF(C792&gt;0,+VLOOKUP((+H792&amp;I792),'CATEGORY ID'!$H$1:$I$121,2,FALSE),"")</f>
        <v>108</v>
      </c>
      <c r="BJ792" s="101">
        <f>IF(C792&gt;0,IF(COUNTIF('CATEGORY ID'!$K$1:$K$121,+H792&amp;K792) &gt; 0, +VLOOKUP(+H792&amp;K792,'CATEGORY ID'!$K$1:$L$121,2,FALSE),""),"")</f>
        <v>218</v>
      </c>
      <c r="BK792" s="101" t="str">
        <f>IF(C792&gt;0,IF(COUNTIF('CATEGORY ID'!$K$124:$K$165, +VLOOKUP(C792,'STYLE NAMES'!$B:$AE,30,FALSE)) &gt; 0, +VLOOKUP(VLOOKUP(C792,'STYLE NAMES'!$B:$AE,30,FALSE),'CATEGORY ID'!K:M,2,FALSE),""),"")</f>
        <v/>
      </c>
      <c r="BR792" s="101" t="str" cm="1">
        <f t="array" ref="BR792">IF(C792&gt;0,_xlfn.TEXTJOIN(";", TRUE,_xlfn.UNIQUE(_xlfn._xlws.FILTER(BF792:BQ792,(BF792:BQ792&gt;0)),TRUE,FALSE)),"")&amp;";"&amp;BS792</f>
        <v>30;2;108;218;233</v>
      </c>
      <c r="BS792" s="101">
        <v>233</v>
      </c>
      <c r="BU792" s="106">
        <f>IF(C792&gt;0,+VLOOKUP($C792,'STYLE NAMES'!$B:$AC,26,FALSE),"")</f>
        <v>89.9</v>
      </c>
      <c r="BV792" s="106">
        <f>IF(C792&gt;0,+VLOOKUP($C792,'STYLE NAMES'!$B:$AC,27,FALSE),"")</f>
        <v>4940</v>
      </c>
      <c r="BW792" s="106">
        <f>IF(C792&gt;0,+VLOOKUP($C792,'STYLE NAMES'!$B:$AC,28,FALSE),"")</f>
        <v>103.38500000000001</v>
      </c>
      <c r="BY792"/>
      <c r="BZ792" s="101">
        <v>0</v>
      </c>
      <c r="CA792" s="137">
        <f t="shared" si="54"/>
        <v>0</v>
      </c>
      <c r="CB792" s="137">
        <f>+VLOOKUP(C792,'[2]STYLES &amp; MODELS MATRIX'!$A:$G,7,FALSE)</f>
        <v>0</v>
      </c>
      <c r="CC792" s="137" t="str">
        <f>+VLOOKUP(C792,'[1]STYLES &amp; SIZE CHARTS'!$A:$H,8,FALSE)</f>
        <v>MT-SSCP1</v>
      </c>
      <c r="CD792" s="137"/>
      <c r="CE792" s="205"/>
      <c r="CF792" s="141"/>
    </row>
    <row r="793" spans="1:84" s="101" customFormat="1" ht="12" customHeight="1" x14ac:dyDescent="0.2">
      <c r="A793" s="102">
        <f t="shared" si="52"/>
        <v>8683711010142</v>
      </c>
      <c r="B793" s="101" t="s">
        <v>989</v>
      </c>
      <c r="C793" s="101" t="s">
        <v>621</v>
      </c>
      <c r="D793" s="101" t="s">
        <v>2999</v>
      </c>
      <c r="E793" s="203" t="s">
        <v>2468</v>
      </c>
      <c r="F793" s="101" t="s">
        <v>2248</v>
      </c>
      <c r="G793" s="101" t="str">
        <f>IF(C793&gt;0,+VLOOKUP($C793,'STYLE NAMES'!$B:$AC,4,FALSE),"")</f>
        <v>RIDER</v>
      </c>
      <c r="H793" s="101" t="str">
        <f>IF(C793&gt;0,+VLOOKUP($C793,'STYLE NAMES'!$B:$AC,5,FALSE),"")</f>
        <v>MEN</v>
      </c>
      <c r="I793" s="101" t="str">
        <f>IF(C793&gt;0,+VLOOKUP($C793,'STYLE NAMES'!$B:$AC,6,FALSE),"")</f>
        <v>TOPS</v>
      </c>
      <c r="J793" s="101" t="str">
        <f>IF(C793&gt;0,+VLOOKUP($C793,'STYLE NAMES'!$B:$AC,7,FALSE),"")</f>
        <v>MEN</v>
      </c>
      <c r="K793" s="101" t="str">
        <f>IF(C793&gt;0,+VLOOKUP($C793,'STYLE NAMES'!$B:$AC,8,FALSE),"")</f>
        <v>TECH POLOS</v>
      </c>
      <c r="L793" s="101" t="str">
        <f>IF(E793&gt;0,+VLOOKUP($E793,'CODE GENERATOR'!$D:$T,3,FALSE),"")</f>
        <v>S</v>
      </c>
      <c r="M793" s="101" t="str">
        <f>IF(E793&gt;0,+VLOOKUP($E793,'CODE GENERATOR'!$D:$T,4,FALSE),"")</f>
        <v>PIQUET</v>
      </c>
      <c r="N793" s="101" t="str">
        <f>IF(E793&gt;0,+VLOOKUP($E793,'CODE GENERATOR'!$D:$T,6,FALSE),"")</f>
        <v>DARK GRAY</v>
      </c>
      <c r="O793" s="101" t="str">
        <f>IF(E793&gt;0,+VLOOKUP($E793,'CODE GENERATOR'!$D:$T,7,FALSE),"")</f>
        <v>DARK GRAY</v>
      </c>
      <c r="P793" s="101" t="str">
        <f t="shared" si="53"/>
        <v>DARK GRAY</v>
      </c>
      <c r="Q793" s="104" t="str">
        <f>IF(E793&gt;0,+VLOOKUP($E793,'CODE GENERATOR'!$D:$T,11,FALSE),"")</f>
        <v>R.TOPMN_TPL0074</v>
      </c>
      <c r="R793" s="104" t="str">
        <f>IF(E793&gt;0,+VLOOKUP($E793,'CODE GENERATOR'!$D:$T,12,FALSE),"")</f>
        <v>PIQ0015DGYDGY</v>
      </c>
      <c r="S793" s="104" t="str">
        <f>IF(E793&gt;0,+VLOOKUP($E793,'CODE GENERATOR'!$D:$T,13,FALSE),"")</f>
        <v>R.TOPMN_TPL0074_PIQ0015DGYDGY</v>
      </c>
      <c r="T793" s="104" t="str">
        <f t="shared" si="51"/>
        <v>R.TOPMN_TPL0074_PIQ0015DGYDGY_L</v>
      </c>
      <c r="U793" s="105">
        <v>8683711010142</v>
      </c>
      <c r="V793" s="107" t="str" cm="1">
        <f t="array" ref="V793">_xlfn.TEXTJOIN(";", TRUE, _xlfn.UNIQUE(_xlfn._xlws.FILTER(P$3:P$10029, C$3:C$10029=C793)))</f>
        <v>WHITE;NAVY;LIGHT GRAY;DARK GRAY;DARK BLUE</v>
      </c>
      <c r="W793" s="107" t="str" cm="1">
        <f t="array" ref="W793">_xlfn.TEXTJOIN(";", TRUE, _xlfn.UNIQUE(_xlfn._xlws.FILTER(F$3:F$10029, C$3:C$10029=C793)))</f>
        <v>XS;S;M;L;XL;XXL</v>
      </c>
      <c r="X793" s="101">
        <f>IF(E793&gt;0,+VLOOKUP($E793,'CODE GENERATOR'!$D:$AC,19,FALSE),0)</f>
        <v>0</v>
      </c>
      <c r="Y793" s="101" t="str">
        <f>IF(E793&gt;0,+VLOOKUP($E793,'CODE GENERATOR'!$D:$AC,20,FALSE),0)</f>
        <v/>
      </c>
      <c r="Z793" s="101" t="str">
        <f>IF(E793&gt;0,+VLOOKUP($E793,'CODE GENERATOR'!$D:$AC,21,FALSE),0)</f>
        <v/>
      </c>
      <c r="AA793" s="101" t="str">
        <f>IF(E793&gt;0,+VLOOKUP($E793,'CODE GENERATOR'!$D:$AC,22,FALSE),0)</f>
        <v/>
      </c>
      <c r="AB793" s="101" t="str">
        <f>IF(E793&gt;0,+VLOOKUP($E793,'CODE GENERATOR'!$D:$AC,23,FALSE),0)</f>
        <v/>
      </c>
      <c r="AC793" s="101" t="str">
        <f>IF(E793&gt;0,+VLOOKUP($E793,'CODE GENERATOR'!$D:$AC,24,FALSE),0)</f>
        <v/>
      </c>
      <c r="AD793" s="101" t="str">
        <f>IF(E793&gt;0,+VLOOKUP($E793,'CODE GENERATOR'!$D:$AC,25,FALSE),0)</f>
        <v/>
      </c>
      <c r="AE793" s="101" t="str">
        <f>IF(E793&gt;0,+VLOOKUP($E793,'CODE GENERATOR'!$D:$AC,26,FALSE),0)</f>
        <v/>
      </c>
      <c r="AF793" s="149" t="str">
        <f>IF($C793&gt;0,$C793&amp;" "&amp;$P793&amp;" "&amp;+VLOOKUP($C793,'STYLE NAMES'!$B:$AC,10,FALSE),"""")</f>
        <v>SAN DIEGO DARK GRAY MEN'S TECH TRAINING POLO SHORT SLEEVE</v>
      </c>
      <c r="AG793" s="101" t="str">
        <f>"Enjoy our "&amp;(AF793)&amp;"; "&amp;IF(C793&gt;0,+VLOOKUP($C793,'STYLE NAMES'!$B:$AC,11,FALSE),"")</f>
        <v>Enjoy our SAN DIEGO DARK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3" s="101" t="str">
        <f>IF(C793&gt;0,+VLOOKUP($C793,'STYLE NAMES'!$B:$AC,12,FALSE),"")</f>
        <v>* Specially engineered design for high performance
* 4-way super stretch piquet jersey
* Soft and comfortable
* Breathable
* Quick dry
Composition:
95% Poliamide 5% Elasthane</v>
      </c>
      <c r="AI793" s="101" t="str">
        <f>IF(C793&gt;0,+VLOOKUP($C793,'STYLE NAMES'!$B:$AC,13,FALSE),"")</f>
        <v>Machine Wash at 30°C
Mild process
Iron at low temperature
Iron from REVERSE
Do NOT iron on logos or prints
Do not bleach
Do NOT Tumble Dry</v>
      </c>
      <c r="AJ793" s="149" t="str">
        <f>IF($C793&gt;0,$C793&amp;" "&amp;$P793&amp;" "&amp;+VLOOKUP($C793,'STYLE NAMES'!$B:$AC,14,FALSE),"""")</f>
        <v>SAN DIEGO DARK GRAY ERKEK KISA KOL TEKNİK ANTRENMAN POLO</v>
      </c>
      <c r="AK793" s="149" t="str">
        <f>"Cavalier SanMarco tarafından tasarlanan "&amp;(AJ793)&amp;"; "&amp;IF(C793&gt;0,+VLOOKUP($C793,'STYLE NAMES'!$B:$AC,15,FALSE),"")</f>
        <v>Cavalier SanMarco tarafından tasarlanan SAN DIEGO DARK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3" s="149" t="str">
        <f>IF(C793&gt;0,+VLOOKUP($C793,'STYLE NAMES'!$B:$AC,16,FALSE),"")</f>
        <v>* Yüksek performans için özel tasarım
* 4 yönlü süper streç pike kumaş
* Yumuşak ve rahat
* Nefes alabilir
* Hızlı kuruma
Kompozisyon:
%95 Polyamid  %5 Elastan</v>
      </c>
      <c r="AM793" s="149" t="str">
        <f>IF(C793&gt;0,+VLOOKUP($C793,'STYLE NAMES'!$B:$AC,17,FALSE),"")</f>
        <v>Makinede 30°C' de Yıkayın
Hassas Yıkama
Ilık ütü yapın
Tersten ütüleyin
Logo ve baskıları ÜTÜLEMEYİN
Çamaşır suyu kullanmayın
Kurutma Makinesinde Kurutmayın</v>
      </c>
      <c r="AN793" s="149" t="str">
        <f>IF($C793&gt;0,$C793&amp;" "&amp;$P793&amp;" "&amp;+VLOOKUP($C793,'STYLE NAMES'!$B:$AC,18,FALSE),"""")</f>
        <v>SAN DIEGO DARK GRAY POLO DA ALLENAMENTO TECH DA UOMO MANICA CORTA</v>
      </c>
      <c r="AO793" s="101" t="str">
        <f>"Disegnato da Cavalier SanMarco "&amp;(AN793)&amp;"; "&amp;IF(C793&gt;0,+VLOOKUP($C793,'STYLE NAMES'!$B:$AC,19,FALSE),"")</f>
        <v>Disegnato da Cavalier SanMarco SAN DIEGO DARK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3" s="101" t="str">
        <f>IF(C793&gt;0,+VLOOKUP($C793,'STYLE NAMES'!$B:$AC,20,FALSE),"")</f>
        <v>Design ingegnerizzato per alte prestazioni 
Jersey piqué elasticizzato  4-way-stretch 
Morbido e confortevole 
Traspirante Asciugatura rapida 
Composizione: 
95% Poliammide  5% Elastan</v>
      </c>
      <c r="AQ793" s="101" t="str">
        <f>IF(C793&gt;0,+VLOOKUP($C793,'STYLE NAMES'!$B:$AC,21,FALSE),"")</f>
        <v>Lavare in lavatrice a 30°C Ciclo delicato 
Stirare a bassa temperatura
Stirare al rovescio 
Non stirare su loghi o stampe 
Non candeggiare 
Non asciugare in asciugatrice</v>
      </c>
      <c r="AR793" s="101">
        <f>IF(D793&gt;0,+VLOOKUP($C793,'STYLE NAMES'!$B:$AC,22,FALSE),"")</f>
        <v>0</v>
      </c>
      <c r="AS793" s="101">
        <f>IF(E793&gt;0,+VLOOKUP($C793,'STYLE NAMES'!$B:$AC,23,FALSE),"")</f>
        <v>0</v>
      </c>
      <c r="AT793" s="101">
        <f>IF(F793&gt;0,+VLOOKUP($C793,'STYLE NAMES'!$B:$AC,24,FALSE),"")</f>
        <v>0</v>
      </c>
      <c r="AU793" s="101">
        <f>IF(G793&gt;0,+VLOOKUP($C793,'STYLE NAMES'!$B:$AC,25,FALSE),"")</f>
        <v>0</v>
      </c>
      <c r="AV793" s="101">
        <f>+VLOOKUP($S793,'CODE GENERATOR'!$P:$AM,15,FALSE)</f>
        <v>0</v>
      </c>
      <c r="AW793" s="101">
        <f>+VLOOKUP($S793,'CODE GENERATOR'!$P:$AM,16,FALSE)</f>
        <v>0</v>
      </c>
      <c r="AX793" s="101">
        <f>+VLOOKUP($S793,'CODE GENERATOR'!$P:$AM,17,FALSE)</f>
        <v>0</v>
      </c>
      <c r="AY793" s="101">
        <f>+VLOOKUP($S793,'CODE GENERATOR'!$P:$AM,18,FALSE)</f>
        <v>0</v>
      </c>
      <c r="AZ793" s="101">
        <f>+VLOOKUP($S793,'CODE GENERATOR'!$P:$AM,19,FALSE)</f>
        <v>0</v>
      </c>
      <c r="BA793" s="101">
        <f>+VLOOKUP($S793,'CODE GENERATOR'!$P:$AM,20,FALSE)</f>
        <v>0</v>
      </c>
      <c r="BB793" s="101">
        <f>+VLOOKUP($S793,'CODE GENERATOR'!$P:$AM,21,FALSE)</f>
        <v>0</v>
      </c>
      <c r="BC793" s="101">
        <f>+VLOOKUP($S793,'CODE GENERATOR'!$P:$AM,22,FALSE)</f>
        <v>0</v>
      </c>
      <c r="BD793" s="101">
        <f>+VLOOKUP($S793,'CODE GENERATOR'!$P:$AM,23,FALSE)</f>
        <v>0</v>
      </c>
      <c r="BE793" s="101">
        <f>+VLOOKUP($S793,'CODE GENERATOR'!$P:$AM,24,FALSE)</f>
        <v>0</v>
      </c>
      <c r="BF793" s="101">
        <f>IF(C793&gt;0,+VLOOKUP(G793,'CATEGORY ID'!$A$1:$L$118,3,FALSE),"")</f>
        <v>30</v>
      </c>
      <c r="BG793" s="101">
        <f>IF(C793&gt;0,+VLOOKUP(H793,'CATEGORY ID'!$D$1:$L$118,3,FALSE),"")</f>
        <v>2</v>
      </c>
      <c r="BH793" s="101">
        <f>IF(C793&gt;0,+VLOOKUP((+H793&amp;I793),'CATEGORY ID'!$H$1:$I$121,2,FALSE),"")</f>
        <v>108</v>
      </c>
      <c r="BJ793" s="101">
        <f>IF(C793&gt;0,IF(COUNTIF('CATEGORY ID'!$K$1:$K$121,+H793&amp;K793) &gt; 0, +VLOOKUP(+H793&amp;K793,'CATEGORY ID'!$K$1:$L$121,2,FALSE),""),"")</f>
        <v>218</v>
      </c>
      <c r="BK793" s="101" t="str">
        <f>IF(C793&gt;0,IF(COUNTIF('CATEGORY ID'!$K$124:$K$165, +VLOOKUP(C793,'STYLE NAMES'!$B:$AE,30,FALSE)) &gt; 0, +VLOOKUP(VLOOKUP(C793,'STYLE NAMES'!$B:$AE,30,FALSE),'CATEGORY ID'!K:M,2,FALSE),""),"")</f>
        <v/>
      </c>
      <c r="BR793" s="101" t="str" cm="1">
        <f t="array" ref="BR793">IF(C793&gt;0,_xlfn.TEXTJOIN(";", TRUE,_xlfn.UNIQUE(_xlfn._xlws.FILTER(BF793:BQ793,(BF793:BQ793&gt;0)),TRUE,FALSE)),"")&amp;";"&amp;BS793</f>
        <v>30;2;108;218;233</v>
      </c>
      <c r="BS793" s="101">
        <v>233</v>
      </c>
      <c r="BU793" s="106">
        <f>IF(C793&gt;0,+VLOOKUP($C793,'STYLE NAMES'!$B:$AC,26,FALSE),"")</f>
        <v>89.9</v>
      </c>
      <c r="BV793" s="106">
        <f>IF(C793&gt;0,+VLOOKUP($C793,'STYLE NAMES'!$B:$AC,27,FALSE),"")</f>
        <v>4940</v>
      </c>
      <c r="BW793" s="106">
        <f>IF(C793&gt;0,+VLOOKUP($C793,'STYLE NAMES'!$B:$AC,28,FALSE),"")</f>
        <v>103.38500000000001</v>
      </c>
      <c r="BY793"/>
      <c r="BZ793" s="101">
        <v>0</v>
      </c>
      <c r="CA793" s="137">
        <f t="shared" si="54"/>
        <v>0</v>
      </c>
      <c r="CB793" s="137">
        <f>+VLOOKUP(C793,'[2]STYLES &amp; MODELS MATRIX'!$A:$G,7,FALSE)</f>
        <v>0</v>
      </c>
      <c r="CC793" s="137" t="str">
        <f>+VLOOKUP(C793,'[1]STYLES &amp; SIZE CHARTS'!$A:$H,8,FALSE)</f>
        <v>MT-SSCP1</v>
      </c>
      <c r="CD793" s="137"/>
      <c r="CE793" s="205"/>
      <c r="CF793" s="141"/>
    </row>
    <row r="794" spans="1:84" s="101" customFormat="1" ht="12" customHeight="1" x14ac:dyDescent="0.2">
      <c r="A794" s="102">
        <f t="shared" si="52"/>
        <v>8683711010159</v>
      </c>
      <c r="B794" s="101" t="s">
        <v>989</v>
      </c>
      <c r="C794" s="101" t="s">
        <v>621</v>
      </c>
      <c r="D794" s="101" t="s">
        <v>2999</v>
      </c>
      <c r="E794" s="203" t="s">
        <v>2468</v>
      </c>
      <c r="F794" s="101" t="s">
        <v>2249</v>
      </c>
      <c r="G794" s="101" t="str">
        <f>IF(C794&gt;0,+VLOOKUP($C794,'STYLE NAMES'!$B:$AC,4,FALSE),"")</f>
        <v>RIDER</v>
      </c>
      <c r="H794" s="101" t="str">
        <f>IF(C794&gt;0,+VLOOKUP($C794,'STYLE NAMES'!$B:$AC,5,FALSE),"")</f>
        <v>MEN</v>
      </c>
      <c r="I794" s="101" t="str">
        <f>IF(C794&gt;0,+VLOOKUP($C794,'STYLE NAMES'!$B:$AC,6,FALSE),"")</f>
        <v>TOPS</v>
      </c>
      <c r="J794" s="101" t="str">
        <f>IF(C794&gt;0,+VLOOKUP($C794,'STYLE NAMES'!$B:$AC,7,FALSE),"")</f>
        <v>MEN</v>
      </c>
      <c r="K794" s="101" t="str">
        <f>IF(C794&gt;0,+VLOOKUP($C794,'STYLE NAMES'!$B:$AC,8,FALSE),"")</f>
        <v>TECH POLOS</v>
      </c>
      <c r="L794" s="101" t="str">
        <f>IF(E794&gt;0,+VLOOKUP($E794,'CODE GENERATOR'!$D:$T,3,FALSE),"")</f>
        <v>S</v>
      </c>
      <c r="M794" s="101" t="str">
        <f>IF(E794&gt;0,+VLOOKUP($E794,'CODE GENERATOR'!$D:$T,4,FALSE),"")</f>
        <v>PIQUET</v>
      </c>
      <c r="N794" s="101" t="str">
        <f>IF(E794&gt;0,+VLOOKUP($E794,'CODE GENERATOR'!$D:$T,6,FALSE),"")</f>
        <v>DARK GRAY</v>
      </c>
      <c r="O794" s="101" t="str">
        <f>IF(E794&gt;0,+VLOOKUP($E794,'CODE GENERATOR'!$D:$T,7,FALSE),"")</f>
        <v>DARK GRAY</v>
      </c>
      <c r="P794" s="101" t="str">
        <f t="shared" si="53"/>
        <v>DARK GRAY</v>
      </c>
      <c r="Q794" s="104" t="str">
        <f>IF(E794&gt;0,+VLOOKUP($E794,'CODE GENERATOR'!$D:$T,11,FALSE),"")</f>
        <v>R.TOPMN_TPL0074</v>
      </c>
      <c r="R794" s="104" t="str">
        <f>IF(E794&gt;0,+VLOOKUP($E794,'CODE GENERATOR'!$D:$T,12,FALSE),"")</f>
        <v>PIQ0015DGYDGY</v>
      </c>
      <c r="S794" s="104" t="str">
        <f>IF(E794&gt;0,+VLOOKUP($E794,'CODE GENERATOR'!$D:$T,13,FALSE),"")</f>
        <v>R.TOPMN_TPL0074_PIQ0015DGYDGY</v>
      </c>
      <c r="T794" s="104" t="str">
        <f t="shared" si="51"/>
        <v>R.TOPMN_TPL0074_PIQ0015DGYDGY_XL</v>
      </c>
      <c r="U794" s="105">
        <v>8683711010159</v>
      </c>
      <c r="V794" s="107" t="str" cm="1">
        <f t="array" ref="V794">_xlfn.TEXTJOIN(";", TRUE, _xlfn.UNIQUE(_xlfn._xlws.FILTER(P$3:P$10029, C$3:C$10029=C794)))</f>
        <v>WHITE;NAVY;LIGHT GRAY;DARK GRAY;DARK BLUE</v>
      </c>
      <c r="W794" s="107" t="str" cm="1">
        <f t="array" ref="W794">_xlfn.TEXTJOIN(";", TRUE, _xlfn.UNIQUE(_xlfn._xlws.FILTER(F$3:F$10029, C$3:C$10029=C794)))</f>
        <v>XS;S;M;L;XL;XXL</v>
      </c>
      <c r="X794" s="101">
        <f>IF(E794&gt;0,+VLOOKUP($E794,'CODE GENERATOR'!$D:$AC,19,FALSE),0)</f>
        <v>0</v>
      </c>
      <c r="Y794" s="101" t="str">
        <f>IF(E794&gt;0,+VLOOKUP($E794,'CODE GENERATOR'!$D:$AC,20,FALSE),0)</f>
        <v/>
      </c>
      <c r="Z794" s="101" t="str">
        <f>IF(E794&gt;0,+VLOOKUP($E794,'CODE GENERATOR'!$D:$AC,21,FALSE),0)</f>
        <v/>
      </c>
      <c r="AA794" s="101" t="str">
        <f>IF(E794&gt;0,+VLOOKUP($E794,'CODE GENERATOR'!$D:$AC,22,FALSE),0)</f>
        <v/>
      </c>
      <c r="AB794" s="101" t="str">
        <f>IF(E794&gt;0,+VLOOKUP($E794,'CODE GENERATOR'!$D:$AC,23,FALSE),0)</f>
        <v/>
      </c>
      <c r="AC794" s="101" t="str">
        <f>IF(E794&gt;0,+VLOOKUP($E794,'CODE GENERATOR'!$D:$AC,24,FALSE),0)</f>
        <v/>
      </c>
      <c r="AD794" s="101" t="str">
        <f>IF(E794&gt;0,+VLOOKUP($E794,'CODE GENERATOR'!$D:$AC,25,FALSE),0)</f>
        <v/>
      </c>
      <c r="AE794" s="101" t="str">
        <f>IF(E794&gt;0,+VLOOKUP($E794,'CODE GENERATOR'!$D:$AC,26,FALSE),0)</f>
        <v/>
      </c>
      <c r="AF794" s="149" t="str">
        <f>IF($C794&gt;0,$C794&amp;" "&amp;$P794&amp;" "&amp;+VLOOKUP($C794,'STYLE NAMES'!$B:$AC,10,FALSE),"""")</f>
        <v>SAN DIEGO DARK GRAY MEN'S TECH TRAINING POLO SHORT SLEEVE</v>
      </c>
      <c r="AG794" s="101" t="str">
        <f>"Enjoy our "&amp;(AF794)&amp;"; "&amp;IF(C794&gt;0,+VLOOKUP($C794,'STYLE NAMES'!$B:$AC,11,FALSE),"")</f>
        <v>Enjoy our SAN DIEGO DARK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4" s="101" t="str">
        <f>IF(C794&gt;0,+VLOOKUP($C794,'STYLE NAMES'!$B:$AC,12,FALSE),"")</f>
        <v>* Specially engineered design for high performance
* 4-way super stretch piquet jersey
* Soft and comfortable
* Breathable
* Quick dry
Composition:
95% Poliamide 5% Elasthane</v>
      </c>
      <c r="AI794" s="101" t="str">
        <f>IF(C794&gt;0,+VLOOKUP($C794,'STYLE NAMES'!$B:$AC,13,FALSE),"")</f>
        <v>Machine Wash at 30°C
Mild process
Iron at low temperature
Iron from REVERSE
Do NOT iron on logos or prints
Do not bleach
Do NOT Tumble Dry</v>
      </c>
      <c r="AJ794" s="149" t="str">
        <f>IF($C794&gt;0,$C794&amp;" "&amp;$P794&amp;" "&amp;+VLOOKUP($C794,'STYLE NAMES'!$B:$AC,14,FALSE),"""")</f>
        <v>SAN DIEGO DARK GRAY ERKEK KISA KOL TEKNİK ANTRENMAN POLO</v>
      </c>
      <c r="AK794" s="149" t="str">
        <f>"Cavalier SanMarco tarafından tasarlanan "&amp;(AJ794)&amp;"; "&amp;IF(C794&gt;0,+VLOOKUP($C794,'STYLE NAMES'!$B:$AC,15,FALSE),"")</f>
        <v>Cavalier SanMarco tarafından tasarlanan SAN DIEGO DARK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4" s="149" t="str">
        <f>IF(C794&gt;0,+VLOOKUP($C794,'STYLE NAMES'!$B:$AC,16,FALSE),"")</f>
        <v>* Yüksek performans için özel tasarım
* 4 yönlü süper streç pike kumaş
* Yumuşak ve rahat
* Nefes alabilir
* Hızlı kuruma
Kompozisyon:
%95 Polyamid  %5 Elastan</v>
      </c>
      <c r="AM794" s="149" t="str">
        <f>IF(C794&gt;0,+VLOOKUP($C794,'STYLE NAMES'!$B:$AC,17,FALSE),"")</f>
        <v>Makinede 30°C' de Yıkayın
Hassas Yıkama
Ilık ütü yapın
Tersten ütüleyin
Logo ve baskıları ÜTÜLEMEYİN
Çamaşır suyu kullanmayın
Kurutma Makinesinde Kurutmayın</v>
      </c>
      <c r="AN794" s="149" t="str">
        <f>IF($C794&gt;0,$C794&amp;" "&amp;$P794&amp;" "&amp;+VLOOKUP($C794,'STYLE NAMES'!$B:$AC,18,FALSE),"""")</f>
        <v>SAN DIEGO DARK GRAY POLO DA ALLENAMENTO TECH DA UOMO MANICA CORTA</v>
      </c>
      <c r="AO794" s="101" t="str">
        <f>"Disegnato da Cavalier SanMarco "&amp;(AN794)&amp;"; "&amp;IF(C794&gt;0,+VLOOKUP($C794,'STYLE NAMES'!$B:$AC,19,FALSE),"")</f>
        <v>Disegnato da Cavalier SanMarco SAN DIEGO DARK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4" s="101" t="str">
        <f>IF(C794&gt;0,+VLOOKUP($C794,'STYLE NAMES'!$B:$AC,20,FALSE),"")</f>
        <v>Design ingegnerizzato per alte prestazioni 
Jersey piqué elasticizzato  4-way-stretch 
Morbido e confortevole 
Traspirante Asciugatura rapida 
Composizione: 
95% Poliammide  5% Elastan</v>
      </c>
      <c r="AQ794" s="101" t="str">
        <f>IF(C794&gt;0,+VLOOKUP($C794,'STYLE NAMES'!$B:$AC,21,FALSE),"")</f>
        <v>Lavare in lavatrice a 30°C Ciclo delicato 
Stirare a bassa temperatura
Stirare al rovescio 
Non stirare su loghi o stampe 
Non candeggiare 
Non asciugare in asciugatrice</v>
      </c>
      <c r="AR794" s="101">
        <f>IF(D794&gt;0,+VLOOKUP($C794,'STYLE NAMES'!$B:$AC,22,FALSE),"")</f>
        <v>0</v>
      </c>
      <c r="AS794" s="101">
        <f>IF(E794&gt;0,+VLOOKUP($C794,'STYLE NAMES'!$B:$AC,23,FALSE),"")</f>
        <v>0</v>
      </c>
      <c r="AT794" s="101">
        <f>IF(F794&gt;0,+VLOOKUP($C794,'STYLE NAMES'!$B:$AC,24,FALSE),"")</f>
        <v>0</v>
      </c>
      <c r="AU794" s="101">
        <f>IF(G794&gt;0,+VLOOKUP($C794,'STYLE NAMES'!$B:$AC,25,FALSE),"")</f>
        <v>0</v>
      </c>
      <c r="AV794" s="101">
        <f>+VLOOKUP($S794,'CODE GENERATOR'!$P:$AM,15,FALSE)</f>
        <v>0</v>
      </c>
      <c r="AW794" s="101">
        <f>+VLOOKUP($S794,'CODE GENERATOR'!$P:$AM,16,FALSE)</f>
        <v>0</v>
      </c>
      <c r="AX794" s="101">
        <f>+VLOOKUP($S794,'CODE GENERATOR'!$P:$AM,17,FALSE)</f>
        <v>0</v>
      </c>
      <c r="AY794" s="101">
        <f>+VLOOKUP($S794,'CODE GENERATOR'!$P:$AM,18,FALSE)</f>
        <v>0</v>
      </c>
      <c r="AZ794" s="101">
        <f>+VLOOKUP($S794,'CODE GENERATOR'!$P:$AM,19,FALSE)</f>
        <v>0</v>
      </c>
      <c r="BA794" s="101">
        <f>+VLOOKUP($S794,'CODE GENERATOR'!$P:$AM,20,FALSE)</f>
        <v>0</v>
      </c>
      <c r="BB794" s="101">
        <f>+VLOOKUP($S794,'CODE GENERATOR'!$P:$AM,21,FALSE)</f>
        <v>0</v>
      </c>
      <c r="BC794" s="101">
        <f>+VLOOKUP($S794,'CODE GENERATOR'!$P:$AM,22,FALSE)</f>
        <v>0</v>
      </c>
      <c r="BD794" s="101">
        <f>+VLOOKUP($S794,'CODE GENERATOR'!$P:$AM,23,FALSE)</f>
        <v>0</v>
      </c>
      <c r="BE794" s="101">
        <f>+VLOOKUP($S794,'CODE GENERATOR'!$P:$AM,24,FALSE)</f>
        <v>0</v>
      </c>
      <c r="BF794" s="101">
        <f>IF(C794&gt;0,+VLOOKUP(G794,'CATEGORY ID'!$A$1:$L$118,3,FALSE),"")</f>
        <v>30</v>
      </c>
      <c r="BG794" s="101">
        <f>IF(C794&gt;0,+VLOOKUP(H794,'CATEGORY ID'!$D$1:$L$118,3,FALSE),"")</f>
        <v>2</v>
      </c>
      <c r="BH794" s="101">
        <f>IF(C794&gt;0,+VLOOKUP((+H794&amp;I794),'CATEGORY ID'!$H$1:$I$121,2,FALSE),"")</f>
        <v>108</v>
      </c>
      <c r="BJ794" s="101">
        <f>IF(C794&gt;0,IF(COUNTIF('CATEGORY ID'!$K$1:$K$121,+H794&amp;K794) &gt; 0, +VLOOKUP(+H794&amp;K794,'CATEGORY ID'!$K$1:$L$121,2,FALSE),""),"")</f>
        <v>218</v>
      </c>
      <c r="BK794" s="101" t="str">
        <f>IF(C794&gt;0,IF(COUNTIF('CATEGORY ID'!$K$124:$K$165, +VLOOKUP(C794,'STYLE NAMES'!$B:$AE,30,FALSE)) &gt; 0, +VLOOKUP(VLOOKUP(C794,'STYLE NAMES'!$B:$AE,30,FALSE),'CATEGORY ID'!K:M,2,FALSE),""),"")</f>
        <v/>
      </c>
      <c r="BR794" s="101" t="str" cm="1">
        <f t="array" ref="BR794">IF(C794&gt;0,_xlfn.TEXTJOIN(";", TRUE,_xlfn.UNIQUE(_xlfn._xlws.FILTER(BF794:BQ794,(BF794:BQ794&gt;0)),TRUE,FALSE)),"")&amp;";"&amp;BS794</f>
        <v>30;2;108;218;233</v>
      </c>
      <c r="BS794" s="101">
        <v>233</v>
      </c>
      <c r="BU794" s="106">
        <f>IF(C794&gt;0,+VLOOKUP($C794,'STYLE NAMES'!$B:$AC,26,FALSE),"")</f>
        <v>89.9</v>
      </c>
      <c r="BV794" s="106">
        <f>IF(C794&gt;0,+VLOOKUP($C794,'STYLE NAMES'!$B:$AC,27,FALSE),"")</f>
        <v>4940</v>
      </c>
      <c r="BW794" s="106">
        <f>IF(C794&gt;0,+VLOOKUP($C794,'STYLE NAMES'!$B:$AC,28,FALSE),"")</f>
        <v>103.38500000000001</v>
      </c>
      <c r="BY794"/>
      <c r="BZ794" s="101">
        <v>0</v>
      </c>
      <c r="CA794" s="137">
        <f t="shared" si="54"/>
        <v>0</v>
      </c>
      <c r="CB794" s="137">
        <f>+VLOOKUP(C794,'[2]STYLES &amp; MODELS MATRIX'!$A:$G,7,FALSE)</f>
        <v>0</v>
      </c>
      <c r="CC794" s="137" t="str">
        <f>+VLOOKUP(C794,'[1]STYLES &amp; SIZE CHARTS'!$A:$H,8,FALSE)</f>
        <v>MT-SSCP1</v>
      </c>
      <c r="CD794" s="137"/>
      <c r="CE794" s="205"/>
      <c r="CF794" s="141"/>
    </row>
    <row r="795" spans="1:84" s="101" customFormat="1" ht="12" customHeight="1" x14ac:dyDescent="0.2">
      <c r="A795" s="102">
        <f t="shared" si="52"/>
        <v>8683711010166</v>
      </c>
      <c r="B795" s="101" t="s">
        <v>989</v>
      </c>
      <c r="C795" s="101" t="s">
        <v>621</v>
      </c>
      <c r="D795" s="101" t="s">
        <v>2999</v>
      </c>
      <c r="E795" s="203" t="s">
        <v>2468</v>
      </c>
      <c r="F795" s="101" t="s">
        <v>2347</v>
      </c>
      <c r="G795" s="101" t="str">
        <f>IF(C795&gt;0,+VLOOKUP($C795,'STYLE NAMES'!$B:$AC,4,FALSE),"")</f>
        <v>RIDER</v>
      </c>
      <c r="H795" s="101" t="str">
        <f>IF(C795&gt;0,+VLOOKUP($C795,'STYLE NAMES'!$B:$AC,5,FALSE),"")</f>
        <v>MEN</v>
      </c>
      <c r="I795" s="101" t="str">
        <f>IF(C795&gt;0,+VLOOKUP($C795,'STYLE NAMES'!$B:$AC,6,FALSE),"")</f>
        <v>TOPS</v>
      </c>
      <c r="J795" s="101" t="str">
        <f>IF(C795&gt;0,+VLOOKUP($C795,'STYLE NAMES'!$B:$AC,7,FALSE),"")</f>
        <v>MEN</v>
      </c>
      <c r="K795" s="101" t="str">
        <f>IF(C795&gt;0,+VLOOKUP($C795,'STYLE NAMES'!$B:$AC,8,FALSE),"")</f>
        <v>TECH POLOS</v>
      </c>
      <c r="L795" s="101" t="str">
        <f>IF(E795&gt;0,+VLOOKUP($E795,'CODE GENERATOR'!$D:$T,3,FALSE),"")</f>
        <v>S</v>
      </c>
      <c r="M795" s="101" t="str">
        <f>IF(E795&gt;0,+VLOOKUP($E795,'CODE GENERATOR'!$D:$T,4,FALSE),"")</f>
        <v>PIQUET</v>
      </c>
      <c r="N795" s="101" t="str">
        <f>IF(E795&gt;0,+VLOOKUP($E795,'CODE GENERATOR'!$D:$T,6,FALSE),"")</f>
        <v>DARK GRAY</v>
      </c>
      <c r="O795" s="101" t="str">
        <f>IF(E795&gt;0,+VLOOKUP($E795,'CODE GENERATOR'!$D:$T,7,FALSE),"")</f>
        <v>DARK GRAY</v>
      </c>
      <c r="P795" s="101" t="str">
        <f t="shared" si="53"/>
        <v>DARK GRAY</v>
      </c>
      <c r="Q795" s="104" t="str">
        <f>IF(E795&gt;0,+VLOOKUP($E795,'CODE GENERATOR'!$D:$T,11,FALSE),"")</f>
        <v>R.TOPMN_TPL0074</v>
      </c>
      <c r="R795" s="104" t="str">
        <f>IF(E795&gt;0,+VLOOKUP($E795,'CODE GENERATOR'!$D:$T,12,FALSE),"")</f>
        <v>PIQ0015DGYDGY</v>
      </c>
      <c r="S795" s="104" t="str">
        <f>IF(E795&gt;0,+VLOOKUP($E795,'CODE GENERATOR'!$D:$T,13,FALSE),"")</f>
        <v>R.TOPMN_TPL0074_PIQ0015DGYDGY</v>
      </c>
      <c r="T795" s="104" t="str">
        <f t="shared" si="51"/>
        <v>R.TOPMN_TPL0074_PIQ0015DGYDGY_XXL</v>
      </c>
      <c r="U795" s="105">
        <v>8683711010166</v>
      </c>
      <c r="V795" s="107" t="str" cm="1">
        <f t="array" ref="V795">_xlfn.TEXTJOIN(";", TRUE, _xlfn.UNIQUE(_xlfn._xlws.FILTER(P$3:P$10029, C$3:C$10029=C795)))</f>
        <v>WHITE;NAVY;LIGHT GRAY;DARK GRAY;DARK BLUE</v>
      </c>
      <c r="W795" s="107" t="str" cm="1">
        <f t="array" ref="W795">_xlfn.TEXTJOIN(";", TRUE, _xlfn.UNIQUE(_xlfn._xlws.FILTER(F$3:F$10029, C$3:C$10029=C795)))</f>
        <v>XS;S;M;L;XL;XXL</v>
      </c>
      <c r="X795" s="101">
        <f>IF(E795&gt;0,+VLOOKUP($E795,'CODE GENERATOR'!$D:$AC,19,FALSE),0)</f>
        <v>0</v>
      </c>
      <c r="Y795" s="101" t="str">
        <f>IF(E795&gt;0,+VLOOKUP($E795,'CODE GENERATOR'!$D:$AC,20,FALSE),0)</f>
        <v/>
      </c>
      <c r="Z795" s="101" t="str">
        <f>IF(E795&gt;0,+VLOOKUP($E795,'CODE GENERATOR'!$D:$AC,21,FALSE),0)</f>
        <v/>
      </c>
      <c r="AA795" s="101" t="str">
        <f>IF(E795&gt;0,+VLOOKUP($E795,'CODE GENERATOR'!$D:$AC,22,FALSE),0)</f>
        <v/>
      </c>
      <c r="AB795" s="101" t="str">
        <f>IF(E795&gt;0,+VLOOKUP($E795,'CODE GENERATOR'!$D:$AC,23,FALSE),0)</f>
        <v/>
      </c>
      <c r="AC795" s="101" t="str">
        <f>IF(E795&gt;0,+VLOOKUP($E795,'CODE GENERATOR'!$D:$AC,24,FALSE),0)</f>
        <v/>
      </c>
      <c r="AD795" s="101" t="str">
        <f>IF(E795&gt;0,+VLOOKUP($E795,'CODE GENERATOR'!$D:$AC,25,FALSE),0)</f>
        <v/>
      </c>
      <c r="AE795" s="101" t="str">
        <f>IF(E795&gt;0,+VLOOKUP($E795,'CODE GENERATOR'!$D:$AC,26,FALSE),0)</f>
        <v/>
      </c>
      <c r="AF795" s="149" t="str">
        <f>IF($C795&gt;0,$C795&amp;" "&amp;$P795&amp;" "&amp;+VLOOKUP($C795,'STYLE NAMES'!$B:$AC,10,FALSE),"""")</f>
        <v>SAN DIEGO DARK GRAY MEN'S TECH TRAINING POLO SHORT SLEEVE</v>
      </c>
      <c r="AG795" s="101" t="str">
        <f>"Enjoy our "&amp;(AF795)&amp;"; "&amp;IF(C795&gt;0,+VLOOKUP($C795,'STYLE NAMES'!$B:$AC,11,FALSE),"")</f>
        <v>Enjoy our SAN DIEGO DARK GRAY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5" s="101" t="str">
        <f>IF(C795&gt;0,+VLOOKUP($C795,'STYLE NAMES'!$B:$AC,12,FALSE),"")</f>
        <v>* Specially engineered design for high performance
* 4-way super stretch piquet jersey
* Soft and comfortable
* Breathable
* Quick dry
Composition:
95% Poliamide 5% Elasthane</v>
      </c>
      <c r="AI795" s="101" t="str">
        <f>IF(C795&gt;0,+VLOOKUP($C795,'STYLE NAMES'!$B:$AC,13,FALSE),"")</f>
        <v>Machine Wash at 30°C
Mild process
Iron at low temperature
Iron from REVERSE
Do NOT iron on logos or prints
Do not bleach
Do NOT Tumble Dry</v>
      </c>
      <c r="AJ795" s="149" t="str">
        <f>IF($C795&gt;0,$C795&amp;" "&amp;$P795&amp;" "&amp;+VLOOKUP($C795,'STYLE NAMES'!$B:$AC,14,FALSE),"""")</f>
        <v>SAN DIEGO DARK GRAY ERKEK KISA KOL TEKNİK ANTRENMAN POLO</v>
      </c>
      <c r="AK795" s="149" t="str">
        <f>"Cavalier SanMarco tarafından tasarlanan "&amp;(AJ795)&amp;"; "&amp;IF(C795&gt;0,+VLOOKUP($C795,'STYLE NAMES'!$B:$AC,15,FALSE),"")</f>
        <v>Cavalier SanMarco tarafından tasarlanan SAN DIEGO DARK GRAY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5" s="149" t="str">
        <f>IF(C795&gt;0,+VLOOKUP($C795,'STYLE NAMES'!$B:$AC,16,FALSE),"")</f>
        <v>* Yüksek performans için özel tasarım
* 4 yönlü süper streç pike kumaş
* Yumuşak ve rahat
* Nefes alabilir
* Hızlı kuruma
Kompozisyon:
%95 Polyamid  %5 Elastan</v>
      </c>
      <c r="AM795" s="149" t="str">
        <f>IF(C795&gt;0,+VLOOKUP($C795,'STYLE NAMES'!$B:$AC,17,FALSE),"")</f>
        <v>Makinede 30°C' de Yıkayın
Hassas Yıkama
Ilık ütü yapın
Tersten ütüleyin
Logo ve baskıları ÜTÜLEMEYİN
Çamaşır suyu kullanmayın
Kurutma Makinesinde Kurutmayın</v>
      </c>
      <c r="AN795" s="149" t="str">
        <f>IF($C795&gt;0,$C795&amp;" "&amp;$P795&amp;" "&amp;+VLOOKUP($C795,'STYLE NAMES'!$B:$AC,18,FALSE),"""")</f>
        <v>SAN DIEGO DARK GRAY POLO DA ALLENAMENTO TECH DA UOMO MANICA CORTA</v>
      </c>
      <c r="AO795" s="101" t="str">
        <f>"Disegnato da Cavalier SanMarco "&amp;(AN795)&amp;"; "&amp;IF(C795&gt;0,+VLOOKUP($C795,'STYLE NAMES'!$B:$AC,19,FALSE),"")</f>
        <v>Disegnato da Cavalier SanMarco SAN DIEGO DARK GRAY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5" s="101" t="str">
        <f>IF(C795&gt;0,+VLOOKUP($C795,'STYLE NAMES'!$B:$AC,20,FALSE),"")</f>
        <v>Design ingegnerizzato per alte prestazioni 
Jersey piqué elasticizzato  4-way-stretch 
Morbido e confortevole 
Traspirante Asciugatura rapida 
Composizione: 
95% Poliammide  5% Elastan</v>
      </c>
      <c r="AQ795" s="101" t="str">
        <f>IF(C795&gt;0,+VLOOKUP($C795,'STYLE NAMES'!$B:$AC,21,FALSE),"")</f>
        <v>Lavare in lavatrice a 30°C Ciclo delicato 
Stirare a bassa temperatura
Stirare al rovescio 
Non stirare su loghi o stampe 
Non candeggiare 
Non asciugare in asciugatrice</v>
      </c>
      <c r="AR795" s="101">
        <f>IF(D795&gt;0,+VLOOKUP($C795,'STYLE NAMES'!$B:$AC,22,FALSE),"")</f>
        <v>0</v>
      </c>
      <c r="AS795" s="101">
        <f>IF(E795&gt;0,+VLOOKUP($C795,'STYLE NAMES'!$B:$AC,23,FALSE),"")</f>
        <v>0</v>
      </c>
      <c r="AT795" s="101">
        <f>IF(F795&gt;0,+VLOOKUP($C795,'STYLE NAMES'!$B:$AC,24,FALSE),"")</f>
        <v>0</v>
      </c>
      <c r="AU795" s="101">
        <f>IF(G795&gt;0,+VLOOKUP($C795,'STYLE NAMES'!$B:$AC,25,FALSE),"")</f>
        <v>0</v>
      </c>
      <c r="AV795" s="101">
        <f>+VLOOKUP($S795,'CODE GENERATOR'!$P:$AM,15,FALSE)</f>
        <v>0</v>
      </c>
      <c r="AW795" s="101">
        <f>+VLOOKUP($S795,'CODE GENERATOR'!$P:$AM,16,FALSE)</f>
        <v>0</v>
      </c>
      <c r="AX795" s="101">
        <f>+VLOOKUP($S795,'CODE GENERATOR'!$P:$AM,17,FALSE)</f>
        <v>0</v>
      </c>
      <c r="AY795" s="101">
        <f>+VLOOKUP($S795,'CODE GENERATOR'!$P:$AM,18,FALSE)</f>
        <v>0</v>
      </c>
      <c r="AZ795" s="101">
        <f>+VLOOKUP($S795,'CODE GENERATOR'!$P:$AM,19,FALSE)</f>
        <v>0</v>
      </c>
      <c r="BA795" s="101">
        <f>+VLOOKUP($S795,'CODE GENERATOR'!$P:$AM,20,FALSE)</f>
        <v>0</v>
      </c>
      <c r="BB795" s="101">
        <f>+VLOOKUP($S795,'CODE GENERATOR'!$P:$AM,21,FALSE)</f>
        <v>0</v>
      </c>
      <c r="BC795" s="101">
        <f>+VLOOKUP($S795,'CODE GENERATOR'!$P:$AM,22,FALSE)</f>
        <v>0</v>
      </c>
      <c r="BD795" s="101">
        <f>+VLOOKUP($S795,'CODE GENERATOR'!$P:$AM,23,FALSE)</f>
        <v>0</v>
      </c>
      <c r="BE795" s="101">
        <f>+VLOOKUP($S795,'CODE GENERATOR'!$P:$AM,24,FALSE)</f>
        <v>0</v>
      </c>
      <c r="BF795" s="101">
        <f>IF(C795&gt;0,+VLOOKUP(G795,'CATEGORY ID'!$A$1:$L$118,3,FALSE),"")</f>
        <v>30</v>
      </c>
      <c r="BG795" s="101">
        <f>IF(C795&gt;0,+VLOOKUP(H795,'CATEGORY ID'!$D$1:$L$118,3,FALSE),"")</f>
        <v>2</v>
      </c>
      <c r="BH795" s="101">
        <f>IF(C795&gt;0,+VLOOKUP((+H795&amp;I795),'CATEGORY ID'!$H$1:$I$121,2,FALSE),"")</f>
        <v>108</v>
      </c>
      <c r="BJ795" s="101">
        <f>IF(C795&gt;0,IF(COUNTIF('CATEGORY ID'!$K$1:$K$121,+H795&amp;K795) &gt; 0, +VLOOKUP(+H795&amp;K795,'CATEGORY ID'!$K$1:$L$121,2,FALSE),""),"")</f>
        <v>218</v>
      </c>
      <c r="BK795" s="101" t="str">
        <f>IF(C795&gt;0,IF(COUNTIF('CATEGORY ID'!$K$124:$K$165, +VLOOKUP(C795,'STYLE NAMES'!$B:$AE,30,FALSE)) &gt; 0, +VLOOKUP(VLOOKUP(C795,'STYLE NAMES'!$B:$AE,30,FALSE),'CATEGORY ID'!K:M,2,FALSE),""),"")</f>
        <v/>
      </c>
      <c r="BR795" s="101" t="str" cm="1">
        <f t="array" ref="BR795">IF(C795&gt;0,_xlfn.TEXTJOIN(";", TRUE,_xlfn.UNIQUE(_xlfn._xlws.FILTER(BF795:BQ795,(BF795:BQ795&gt;0)),TRUE,FALSE)),"")&amp;";"&amp;BS795</f>
        <v>30;2;108;218;233</v>
      </c>
      <c r="BS795" s="101">
        <v>233</v>
      </c>
      <c r="BU795" s="106">
        <f>IF(C795&gt;0,+VLOOKUP($C795,'STYLE NAMES'!$B:$AC,26,FALSE),"")</f>
        <v>89.9</v>
      </c>
      <c r="BV795" s="106">
        <f>IF(C795&gt;0,+VLOOKUP($C795,'STYLE NAMES'!$B:$AC,27,FALSE),"")</f>
        <v>4940</v>
      </c>
      <c r="BW795" s="106">
        <f>IF(C795&gt;0,+VLOOKUP($C795,'STYLE NAMES'!$B:$AC,28,FALSE),"")</f>
        <v>103.38500000000001</v>
      </c>
      <c r="BY795"/>
      <c r="BZ795" s="101">
        <v>0</v>
      </c>
      <c r="CA795" s="137">
        <f t="shared" si="54"/>
        <v>0</v>
      </c>
      <c r="CB795" s="137">
        <f>+VLOOKUP(C795,'[2]STYLES &amp; MODELS MATRIX'!$A:$G,7,FALSE)</f>
        <v>0</v>
      </c>
      <c r="CC795" s="137" t="str">
        <f>+VLOOKUP(C795,'[1]STYLES &amp; SIZE CHARTS'!$A:$H,8,FALSE)</f>
        <v>MT-SSCP1</v>
      </c>
      <c r="CD795" s="137"/>
      <c r="CE795" s="205"/>
      <c r="CF795" s="141"/>
    </row>
    <row r="796" spans="1:84" s="101" customFormat="1" ht="12" customHeight="1" x14ac:dyDescent="0.2">
      <c r="A796" s="102">
        <f t="shared" si="52"/>
        <v>8683711010173</v>
      </c>
      <c r="B796" s="101" t="s">
        <v>989</v>
      </c>
      <c r="C796" s="101" t="s">
        <v>621</v>
      </c>
      <c r="D796" s="101" t="s">
        <v>2999</v>
      </c>
      <c r="E796" s="203" t="s">
        <v>2469</v>
      </c>
      <c r="F796" s="101" t="s">
        <v>2346</v>
      </c>
      <c r="G796" s="101" t="str">
        <f>IF(C796&gt;0,+VLOOKUP($C796,'STYLE NAMES'!$B:$AC,4,FALSE),"")</f>
        <v>RIDER</v>
      </c>
      <c r="H796" s="101" t="str">
        <f>IF(C796&gt;0,+VLOOKUP($C796,'STYLE NAMES'!$B:$AC,5,FALSE),"")</f>
        <v>MEN</v>
      </c>
      <c r="I796" s="101" t="str">
        <f>IF(C796&gt;0,+VLOOKUP($C796,'STYLE NAMES'!$B:$AC,6,FALSE),"")</f>
        <v>TOPS</v>
      </c>
      <c r="J796" s="101" t="str">
        <f>IF(C796&gt;0,+VLOOKUP($C796,'STYLE NAMES'!$B:$AC,7,FALSE),"")</f>
        <v>MEN</v>
      </c>
      <c r="K796" s="101" t="str">
        <f>IF(C796&gt;0,+VLOOKUP($C796,'STYLE NAMES'!$B:$AC,8,FALSE),"")</f>
        <v>TECH POLOS</v>
      </c>
      <c r="L796" s="101" t="str">
        <f>IF(E796&gt;0,+VLOOKUP($E796,'CODE GENERATOR'!$D:$T,3,FALSE),"")</f>
        <v>S</v>
      </c>
      <c r="M796" s="101" t="str">
        <f>IF(E796&gt;0,+VLOOKUP($E796,'CODE GENERATOR'!$D:$T,4,FALSE),"")</f>
        <v>PIQUET</v>
      </c>
      <c r="N796" s="101" t="str">
        <f>IF(E796&gt;0,+VLOOKUP($E796,'CODE GENERATOR'!$D:$T,6,FALSE),"")</f>
        <v>DARK BLUE</v>
      </c>
      <c r="O796" s="101" t="str">
        <f>IF(E796&gt;0,+VLOOKUP($E796,'CODE GENERATOR'!$D:$T,7,FALSE),"")</f>
        <v>DARK BLUE</v>
      </c>
      <c r="P796" s="101" t="str">
        <f t="shared" si="53"/>
        <v>DARK BLUE</v>
      </c>
      <c r="Q796" s="104" t="str">
        <f>IF(E796&gt;0,+VLOOKUP($E796,'CODE GENERATOR'!$D:$T,11,FALSE),"")</f>
        <v>R.TOPMN_TPL0074</v>
      </c>
      <c r="R796" s="104" t="str">
        <f>IF(E796&gt;0,+VLOOKUP($E796,'CODE GENERATOR'!$D:$T,12,FALSE),"")</f>
        <v>PIQ0015DBLDBL</v>
      </c>
      <c r="S796" s="104" t="str">
        <f>IF(E796&gt;0,+VLOOKUP($E796,'CODE GENERATOR'!$D:$T,13,FALSE),"")</f>
        <v>R.TOPMN_TPL0074_PIQ0015DBLDBL</v>
      </c>
      <c r="T796" s="104" t="str">
        <f t="shared" si="51"/>
        <v>R.TOPMN_TPL0074_PIQ0015DBLDBL_XS</v>
      </c>
      <c r="U796" s="105">
        <v>8683711010173</v>
      </c>
      <c r="V796" s="107" t="str" cm="1">
        <f t="array" ref="V796">_xlfn.TEXTJOIN(";", TRUE, _xlfn.UNIQUE(_xlfn._xlws.FILTER(P$3:P$10029, C$3:C$10029=C796)))</f>
        <v>WHITE;NAVY;LIGHT GRAY;DARK GRAY;DARK BLUE</v>
      </c>
      <c r="W796" s="107" t="str" cm="1">
        <f t="array" ref="W796">_xlfn.TEXTJOIN(";", TRUE, _xlfn.UNIQUE(_xlfn._xlws.FILTER(F$3:F$10029, C$3:C$10029=C796)))</f>
        <v>XS;S;M;L;XL;XXL</v>
      </c>
      <c r="X796" s="101">
        <f>IF(E796&gt;0,+VLOOKUP($E796,'CODE GENERATOR'!$D:$AC,19,FALSE),0)</f>
        <v>0</v>
      </c>
      <c r="Y796" s="101" t="str">
        <f>IF(E796&gt;0,+VLOOKUP($E796,'CODE GENERATOR'!$D:$AC,20,FALSE),0)</f>
        <v/>
      </c>
      <c r="Z796" s="101" t="str">
        <f>IF(E796&gt;0,+VLOOKUP($E796,'CODE GENERATOR'!$D:$AC,21,FALSE),0)</f>
        <v/>
      </c>
      <c r="AA796" s="101" t="str">
        <f>IF(E796&gt;0,+VLOOKUP($E796,'CODE GENERATOR'!$D:$AC,22,FALSE),0)</f>
        <v/>
      </c>
      <c r="AB796" s="101" t="str">
        <f>IF(E796&gt;0,+VLOOKUP($E796,'CODE GENERATOR'!$D:$AC,23,FALSE),0)</f>
        <v/>
      </c>
      <c r="AC796" s="101" t="str">
        <f>IF(E796&gt;0,+VLOOKUP($E796,'CODE GENERATOR'!$D:$AC,24,FALSE),0)</f>
        <v/>
      </c>
      <c r="AD796" s="101" t="str">
        <f>IF(E796&gt;0,+VLOOKUP($E796,'CODE GENERATOR'!$D:$AC,25,FALSE),0)</f>
        <v/>
      </c>
      <c r="AE796" s="101" t="str">
        <f>IF(E796&gt;0,+VLOOKUP($E796,'CODE GENERATOR'!$D:$AC,26,FALSE),0)</f>
        <v/>
      </c>
      <c r="AF796" s="149" t="str">
        <f>IF($C796&gt;0,$C796&amp;" "&amp;$P796&amp;" "&amp;+VLOOKUP($C796,'STYLE NAMES'!$B:$AC,10,FALSE),"""")</f>
        <v>SAN DIEGO DARK BLUE MEN'S TECH TRAINING POLO SHORT SLEEVE</v>
      </c>
      <c r="AG796" s="101" t="str">
        <f>"Enjoy our "&amp;(AF796)&amp;"; "&amp;IF(C796&gt;0,+VLOOKUP($C796,'STYLE NAMES'!$B:$AC,11,FALSE),"")</f>
        <v>Enjoy our SAN DIEGO DARK BLUE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6" s="101" t="str">
        <f>IF(C796&gt;0,+VLOOKUP($C796,'STYLE NAMES'!$B:$AC,12,FALSE),"")</f>
        <v>* Specially engineered design for high performance
* 4-way super stretch piquet jersey
* Soft and comfortable
* Breathable
* Quick dry
Composition:
95% Poliamide 5% Elasthane</v>
      </c>
      <c r="AI796" s="101" t="str">
        <f>IF(C796&gt;0,+VLOOKUP($C796,'STYLE NAMES'!$B:$AC,13,FALSE),"")</f>
        <v>Machine Wash at 30°C
Mild process
Iron at low temperature
Iron from REVERSE
Do NOT iron on logos or prints
Do not bleach
Do NOT Tumble Dry</v>
      </c>
      <c r="AJ796" s="149" t="str">
        <f>IF($C796&gt;0,$C796&amp;" "&amp;$P796&amp;" "&amp;+VLOOKUP($C796,'STYLE NAMES'!$B:$AC,14,FALSE),"""")</f>
        <v>SAN DIEGO DARK BLUE ERKEK KISA KOL TEKNİK ANTRENMAN POLO</v>
      </c>
      <c r="AK796" s="149" t="str">
        <f>"Cavalier SanMarco tarafından tasarlanan "&amp;(AJ796)&amp;"; "&amp;IF(C796&gt;0,+VLOOKUP($C796,'STYLE NAMES'!$B:$AC,15,FALSE),"")</f>
        <v>Cavalier SanMarco tarafından tasarlanan SAN DIEGO DARK BLUE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6" s="149" t="str">
        <f>IF(C796&gt;0,+VLOOKUP($C796,'STYLE NAMES'!$B:$AC,16,FALSE),"")</f>
        <v>* Yüksek performans için özel tasarım
* 4 yönlü süper streç pike kumaş
* Yumuşak ve rahat
* Nefes alabilir
* Hızlı kuruma
Kompozisyon:
%95 Polyamid  %5 Elastan</v>
      </c>
      <c r="AM796" s="149" t="str">
        <f>IF(C796&gt;0,+VLOOKUP($C796,'STYLE NAMES'!$B:$AC,17,FALSE),"")</f>
        <v>Makinede 30°C' de Yıkayın
Hassas Yıkama
Ilık ütü yapın
Tersten ütüleyin
Logo ve baskıları ÜTÜLEMEYİN
Çamaşır suyu kullanmayın
Kurutma Makinesinde Kurutmayın</v>
      </c>
      <c r="AN796" s="149" t="str">
        <f>IF($C796&gt;0,$C796&amp;" "&amp;$P796&amp;" "&amp;+VLOOKUP($C796,'STYLE NAMES'!$B:$AC,18,FALSE),"""")</f>
        <v>SAN DIEGO DARK BLUE POLO DA ALLENAMENTO TECH DA UOMO MANICA CORTA</v>
      </c>
      <c r="AO796" s="101" t="str">
        <f>"Disegnato da Cavalier SanMarco "&amp;(AN796)&amp;"; "&amp;IF(C796&gt;0,+VLOOKUP($C796,'STYLE NAMES'!$B:$AC,19,FALSE),"")</f>
        <v>Disegnato da Cavalier SanMarco SAN DIEGO DARK BLUE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6" s="101" t="str">
        <f>IF(C796&gt;0,+VLOOKUP($C796,'STYLE NAMES'!$B:$AC,20,FALSE),"")</f>
        <v>Design ingegnerizzato per alte prestazioni 
Jersey piqué elasticizzato  4-way-stretch 
Morbido e confortevole 
Traspirante Asciugatura rapida 
Composizione: 
95% Poliammide  5% Elastan</v>
      </c>
      <c r="AQ796" s="101" t="str">
        <f>IF(C796&gt;0,+VLOOKUP($C796,'STYLE NAMES'!$B:$AC,21,FALSE),"")</f>
        <v>Lavare in lavatrice a 30°C Ciclo delicato 
Stirare a bassa temperatura
Stirare al rovescio 
Non stirare su loghi o stampe 
Non candeggiare 
Non asciugare in asciugatrice</v>
      </c>
      <c r="AR796" s="101">
        <f>IF(D796&gt;0,+VLOOKUP($C796,'STYLE NAMES'!$B:$AC,22,FALSE),"")</f>
        <v>0</v>
      </c>
      <c r="AS796" s="101">
        <f>IF(E796&gt;0,+VLOOKUP($C796,'STYLE NAMES'!$B:$AC,23,FALSE),"")</f>
        <v>0</v>
      </c>
      <c r="AT796" s="101">
        <f>IF(F796&gt;0,+VLOOKUP($C796,'STYLE NAMES'!$B:$AC,24,FALSE),"")</f>
        <v>0</v>
      </c>
      <c r="AU796" s="101">
        <f>IF(G796&gt;0,+VLOOKUP($C796,'STYLE NAMES'!$B:$AC,25,FALSE),"")</f>
        <v>0</v>
      </c>
      <c r="AV796" s="101">
        <f>+VLOOKUP($S796,'CODE GENERATOR'!$P:$AM,15,FALSE)</f>
        <v>0</v>
      </c>
      <c r="AW796" s="101">
        <f>+VLOOKUP($S796,'CODE GENERATOR'!$P:$AM,16,FALSE)</f>
        <v>0</v>
      </c>
      <c r="AX796" s="101">
        <f>+VLOOKUP($S796,'CODE GENERATOR'!$P:$AM,17,FALSE)</f>
        <v>0</v>
      </c>
      <c r="AY796" s="101">
        <f>+VLOOKUP($S796,'CODE GENERATOR'!$P:$AM,18,FALSE)</f>
        <v>0</v>
      </c>
      <c r="AZ796" s="101">
        <f>+VLOOKUP($S796,'CODE GENERATOR'!$P:$AM,19,FALSE)</f>
        <v>0</v>
      </c>
      <c r="BA796" s="101">
        <f>+VLOOKUP($S796,'CODE GENERATOR'!$P:$AM,20,FALSE)</f>
        <v>0</v>
      </c>
      <c r="BB796" s="101">
        <f>+VLOOKUP($S796,'CODE GENERATOR'!$P:$AM,21,FALSE)</f>
        <v>0</v>
      </c>
      <c r="BC796" s="101">
        <f>+VLOOKUP($S796,'CODE GENERATOR'!$P:$AM,22,FALSE)</f>
        <v>0</v>
      </c>
      <c r="BD796" s="101">
        <f>+VLOOKUP($S796,'CODE GENERATOR'!$P:$AM,23,FALSE)</f>
        <v>0</v>
      </c>
      <c r="BE796" s="101">
        <f>+VLOOKUP($S796,'CODE GENERATOR'!$P:$AM,24,FALSE)</f>
        <v>0</v>
      </c>
      <c r="BF796" s="101">
        <f>IF(C796&gt;0,+VLOOKUP(G796,'CATEGORY ID'!$A$1:$L$118,3,FALSE),"")</f>
        <v>30</v>
      </c>
      <c r="BG796" s="101">
        <f>IF(C796&gt;0,+VLOOKUP(H796,'CATEGORY ID'!$D$1:$L$118,3,FALSE),"")</f>
        <v>2</v>
      </c>
      <c r="BH796" s="101">
        <f>IF(C796&gt;0,+VLOOKUP((+H796&amp;I796),'CATEGORY ID'!$H$1:$I$121,2,FALSE),"")</f>
        <v>108</v>
      </c>
      <c r="BJ796" s="101">
        <f>IF(C796&gt;0,IF(COUNTIF('CATEGORY ID'!$K$1:$K$121,+H796&amp;K796) &gt; 0, +VLOOKUP(+H796&amp;K796,'CATEGORY ID'!$K$1:$L$121,2,FALSE),""),"")</f>
        <v>218</v>
      </c>
      <c r="BK796" s="101" t="str">
        <f>IF(C796&gt;0,IF(COUNTIF('CATEGORY ID'!$K$124:$K$165, +VLOOKUP(C796,'STYLE NAMES'!$B:$AE,30,FALSE)) &gt; 0, +VLOOKUP(VLOOKUP(C796,'STYLE NAMES'!$B:$AE,30,FALSE),'CATEGORY ID'!K:M,2,FALSE),""),"")</f>
        <v/>
      </c>
      <c r="BR796" s="101" t="str" cm="1">
        <f t="array" ref="BR796">IF(C796&gt;0,_xlfn.TEXTJOIN(";", TRUE,_xlfn.UNIQUE(_xlfn._xlws.FILTER(BF796:BQ796,(BF796:BQ796&gt;0)),TRUE,FALSE)),"")&amp;";"&amp;BS796</f>
        <v>30;2;108;218;233</v>
      </c>
      <c r="BS796" s="101">
        <v>233</v>
      </c>
      <c r="BU796" s="106">
        <f>IF(C796&gt;0,+VLOOKUP($C796,'STYLE NAMES'!$B:$AC,26,FALSE),"")</f>
        <v>89.9</v>
      </c>
      <c r="BV796" s="106">
        <f>IF(C796&gt;0,+VLOOKUP($C796,'STYLE NAMES'!$B:$AC,27,FALSE),"")</f>
        <v>4940</v>
      </c>
      <c r="BW796" s="106">
        <f>IF(C796&gt;0,+VLOOKUP($C796,'STYLE NAMES'!$B:$AC,28,FALSE),"")</f>
        <v>103.38500000000001</v>
      </c>
      <c r="BY796"/>
      <c r="BZ796" s="101">
        <v>0</v>
      </c>
      <c r="CA796" s="137">
        <f t="shared" si="54"/>
        <v>0</v>
      </c>
      <c r="CB796" s="137">
        <f>+VLOOKUP(C796,'[2]STYLES &amp; MODELS MATRIX'!$A:$G,7,FALSE)</f>
        <v>0</v>
      </c>
      <c r="CC796" s="137" t="str">
        <f>+VLOOKUP(C796,'[1]STYLES &amp; SIZE CHARTS'!$A:$H,8,FALSE)</f>
        <v>MT-SSCP1</v>
      </c>
      <c r="CD796" s="137"/>
      <c r="CE796" s="205"/>
      <c r="CF796" s="141"/>
    </row>
    <row r="797" spans="1:84" s="101" customFormat="1" ht="12" customHeight="1" x14ac:dyDescent="0.2">
      <c r="A797" s="102">
        <f t="shared" si="52"/>
        <v>8683711010180</v>
      </c>
      <c r="B797" s="101" t="s">
        <v>989</v>
      </c>
      <c r="C797" s="101" t="s">
        <v>621</v>
      </c>
      <c r="D797" s="101" t="s">
        <v>2999</v>
      </c>
      <c r="E797" s="203" t="s">
        <v>2469</v>
      </c>
      <c r="F797" s="101" t="s">
        <v>785</v>
      </c>
      <c r="G797" s="101" t="str">
        <f>IF(C797&gt;0,+VLOOKUP($C797,'STYLE NAMES'!$B:$AC,4,FALSE),"")</f>
        <v>RIDER</v>
      </c>
      <c r="H797" s="101" t="str">
        <f>IF(C797&gt;0,+VLOOKUP($C797,'STYLE NAMES'!$B:$AC,5,FALSE),"")</f>
        <v>MEN</v>
      </c>
      <c r="I797" s="101" t="str">
        <f>IF(C797&gt;0,+VLOOKUP($C797,'STYLE NAMES'!$B:$AC,6,FALSE),"")</f>
        <v>TOPS</v>
      </c>
      <c r="J797" s="101" t="str">
        <f>IF(C797&gt;0,+VLOOKUP($C797,'STYLE NAMES'!$B:$AC,7,FALSE),"")</f>
        <v>MEN</v>
      </c>
      <c r="K797" s="101" t="str">
        <f>IF(C797&gt;0,+VLOOKUP($C797,'STYLE NAMES'!$B:$AC,8,FALSE),"")</f>
        <v>TECH POLOS</v>
      </c>
      <c r="L797" s="101" t="str">
        <f>IF(E797&gt;0,+VLOOKUP($E797,'CODE GENERATOR'!$D:$T,3,FALSE),"")</f>
        <v>S</v>
      </c>
      <c r="M797" s="101" t="str">
        <f>IF(E797&gt;0,+VLOOKUP($E797,'CODE GENERATOR'!$D:$T,4,FALSE),"")</f>
        <v>PIQUET</v>
      </c>
      <c r="N797" s="101" t="str">
        <f>IF(E797&gt;0,+VLOOKUP($E797,'CODE GENERATOR'!$D:$T,6,FALSE),"")</f>
        <v>DARK BLUE</v>
      </c>
      <c r="O797" s="101" t="str">
        <f>IF(E797&gt;0,+VLOOKUP($E797,'CODE GENERATOR'!$D:$T,7,FALSE),"")</f>
        <v>DARK BLUE</v>
      </c>
      <c r="P797" s="101" t="str">
        <f t="shared" si="53"/>
        <v>DARK BLUE</v>
      </c>
      <c r="Q797" s="104" t="str">
        <f>IF(E797&gt;0,+VLOOKUP($E797,'CODE GENERATOR'!$D:$T,11,FALSE),"")</f>
        <v>R.TOPMN_TPL0074</v>
      </c>
      <c r="R797" s="104" t="str">
        <f>IF(E797&gt;0,+VLOOKUP($E797,'CODE GENERATOR'!$D:$T,12,FALSE),"")</f>
        <v>PIQ0015DBLDBL</v>
      </c>
      <c r="S797" s="104" t="str">
        <f>IF(E797&gt;0,+VLOOKUP($E797,'CODE GENERATOR'!$D:$T,13,FALSE),"")</f>
        <v>R.TOPMN_TPL0074_PIQ0015DBLDBL</v>
      </c>
      <c r="T797" s="104" t="str">
        <f t="shared" si="51"/>
        <v>R.TOPMN_TPL0074_PIQ0015DBLDBL_S</v>
      </c>
      <c r="U797" s="105">
        <v>8683711010180</v>
      </c>
      <c r="V797" s="107" t="str" cm="1">
        <f t="array" ref="V797">_xlfn.TEXTJOIN(";", TRUE, _xlfn.UNIQUE(_xlfn._xlws.FILTER(P$3:P$10029, C$3:C$10029=C797)))</f>
        <v>WHITE;NAVY;LIGHT GRAY;DARK GRAY;DARK BLUE</v>
      </c>
      <c r="W797" s="107" t="str" cm="1">
        <f t="array" ref="W797">_xlfn.TEXTJOIN(";", TRUE, _xlfn.UNIQUE(_xlfn._xlws.FILTER(F$3:F$10029, C$3:C$10029=C797)))</f>
        <v>XS;S;M;L;XL;XXL</v>
      </c>
      <c r="X797" s="101">
        <f>IF(E797&gt;0,+VLOOKUP($E797,'CODE GENERATOR'!$D:$AC,19,FALSE),0)</f>
        <v>0</v>
      </c>
      <c r="Y797" s="101" t="str">
        <f>IF(E797&gt;0,+VLOOKUP($E797,'CODE GENERATOR'!$D:$AC,20,FALSE),0)</f>
        <v/>
      </c>
      <c r="Z797" s="101" t="str">
        <f>IF(E797&gt;0,+VLOOKUP($E797,'CODE GENERATOR'!$D:$AC,21,FALSE),0)</f>
        <v/>
      </c>
      <c r="AA797" s="101" t="str">
        <f>IF(E797&gt;0,+VLOOKUP($E797,'CODE GENERATOR'!$D:$AC,22,FALSE),0)</f>
        <v/>
      </c>
      <c r="AB797" s="101" t="str">
        <f>IF(E797&gt;0,+VLOOKUP($E797,'CODE GENERATOR'!$D:$AC,23,FALSE),0)</f>
        <v/>
      </c>
      <c r="AC797" s="101" t="str">
        <f>IF(E797&gt;0,+VLOOKUP($E797,'CODE GENERATOR'!$D:$AC,24,FALSE),0)</f>
        <v/>
      </c>
      <c r="AD797" s="101" t="str">
        <f>IF(E797&gt;0,+VLOOKUP($E797,'CODE GENERATOR'!$D:$AC,25,FALSE),0)</f>
        <v/>
      </c>
      <c r="AE797" s="101" t="str">
        <f>IF(E797&gt;0,+VLOOKUP($E797,'CODE GENERATOR'!$D:$AC,26,FALSE),0)</f>
        <v/>
      </c>
      <c r="AF797" s="149" t="str">
        <f>IF($C797&gt;0,$C797&amp;" "&amp;$P797&amp;" "&amp;+VLOOKUP($C797,'STYLE NAMES'!$B:$AC,10,FALSE),"""")</f>
        <v>SAN DIEGO DARK BLUE MEN'S TECH TRAINING POLO SHORT SLEEVE</v>
      </c>
      <c r="AG797" s="101" t="str">
        <f>"Enjoy our "&amp;(AF797)&amp;"; "&amp;IF(C797&gt;0,+VLOOKUP($C797,'STYLE NAMES'!$B:$AC,11,FALSE),"")</f>
        <v>Enjoy our SAN DIEGO DARK BLUE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7" s="101" t="str">
        <f>IF(C797&gt;0,+VLOOKUP($C797,'STYLE NAMES'!$B:$AC,12,FALSE),"")</f>
        <v>* Specially engineered design for high performance
* 4-way super stretch piquet jersey
* Soft and comfortable
* Breathable
* Quick dry
Composition:
95% Poliamide 5% Elasthane</v>
      </c>
      <c r="AI797" s="101" t="str">
        <f>IF(C797&gt;0,+VLOOKUP($C797,'STYLE NAMES'!$B:$AC,13,FALSE),"")</f>
        <v>Machine Wash at 30°C
Mild process
Iron at low temperature
Iron from REVERSE
Do NOT iron on logos or prints
Do not bleach
Do NOT Tumble Dry</v>
      </c>
      <c r="AJ797" s="149" t="str">
        <f>IF($C797&gt;0,$C797&amp;" "&amp;$P797&amp;" "&amp;+VLOOKUP($C797,'STYLE NAMES'!$B:$AC,14,FALSE),"""")</f>
        <v>SAN DIEGO DARK BLUE ERKEK KISA KOL TEKNİK ANTRENMAN POLO</v>
      </c>
      <c r="AK797" s="149" t="str">
        <f>"Cavalier SanMarco tarafından tasarlanan "&amp;(AJ797)&amp;"; "&amp;IF(C797&gt;0,+VLOOKUP($C797,'STYLE NAMES'!$B:$AC,15,FALSE),"")</f>
        <v>Cavalier SanMarco tarafından tasarlanan SAN DIEGO DARK BLUE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7" s="149" t="str">
        <f>IF(C797&gt;0,+VLOOKUP($C797,'STYLE NAMES'!$B:$AC,16,FALSE),"")</f>
        <v>* Yüksek performans için özel tasarım
* 4 yönlü süper streç pike kumaş
* Yumuşak ve rahat
* Nefes alabilir
* Hızlı kuruma
Kompozisyon:
%95 Polyamid  %5 Elastan</v>
      </c>
      <c r="AM797" s="149" t="str">
        <f>IF(C797&gt;0,+VLOOKUP($C797,'STYLE NAMES'!$B:$AC,17,FALSE),"")</f>
        <v>Makinede 30°C' de Yıkayın
Hassas Yıkama
Ilık ütü yapın
Tersten ütüleyin
Logo ve baskıları ÜTÜLEMEYİN
Çamaşır suyu kullanmayın
Kurutma Makinesinde Kurutmayın</v>
      </c>
      <c r="AN797" s="149" t="str">
        <f>IF($C797&gt;0,$C797&amp;" "&amp;$P797&amp;" "&amp;+VLOOKUP($C797,'STYLE NAMES'!$B:$AC,18,FALSE),"""")</f>
        <v>SAN DIEGO DARK BLUE POLO DA ALLENAMENTO TECH DA UOMO MANICA CORTA</v>
      </c>
      <c r="AO797" s="101" t="str">
        <f>"Disegnato da Cavalier SanMarco "&amp;(AN797)&amp;"; "&amp;IF(C797&gt;0,+VLOOKUP($C797,'STYLE NAMES'!$B:$AC,19,FALSE),"")</f>
        <v>Disegnato da Cavalier SanMarco SAN DIEGO DARK BLUE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7" s="101" t="str">
        <f>IF(C797&gt;0,+VLOOKUP($C797,'STYLE NAMES'!$B:$AC,20,FALSE),"")</f>
        <v>Design ingegnerizzato per alte prestazioni 
Jersey piqué elasticizzato  4-way-stretch 
Morbido e confortevole 
Traspirante Asciugatura rapida 
Composizione: 
95% Poliammide  5% Elastan</v>
      </c>
      <c r="AQ797" s="101" t="str">
        <f>IF(C797&gt;0,+VLOOKUP($C797,'STYLE NAMES'!$B:$AC,21,FALSE),"")</f>
        <v>Lavare in lavatrice a 30°C Ciclo delicato 
Stirare a bassa temperatura
Stirare al rovescio 
Non stirare su loghi o stampe 
Non candeggiare 
Non asciugare in asciugatrice</v>
      </c>
      <c r="AR797" s="101">
        <f>IF(D797&gt;0,+VLOOKUP($C797,'STYLE NAMES'!$B:$AC,22,FALSE),"")</f>
        <v>0</v>
      </c>
      <c r="AS797" s="101">
        <f>IF(E797&gt;0,+VLOOKUP($C797,'STYLE NAMES'!$B:$AC,23,FALSE),"")</f>
        <v>0</v>
      </c>
      <c r="AT797" s="101">
        <f>IF(F797&gt;0,+VLOOKUP($C797,'STYLE NAMES'!$B:$AC,24,FALSE),"")</f>
        <v>0</v>
      </c>
      <c r="AU797" s="101">
        <f>IF(G797&gt;0,+VLOOKUP($C797,'STYLE NAMES'!$B:$AC,25,FALSE),"")</f>
        <v>0</v>
      </c>
      <c r="AV797" s="101">
        <f>+VLOOKUP($S797,'CODE GENERATOR'!$P:$AM,15,FALSE)</f>
        <v>0</v>
      </c>
      <c r="AW797" s="101">
        <f>+VLOOKUP($S797,'CODE GENERATOR'!$P:$AM,16,FALSE)</f>
        <v>0</v>
      </c>
      <c r="AX797" s="101">
        <f>+VLOOKUP($S797,'CODE GENERATOR'!$P:$AM,17,FALSE)</f>
        <v>0</v>
      </c>
      <c r="AY797" s="101">
        <f>+VLOOKUP($S797,'CODE GENERATOR'!$P:$AM,18,FALSE)</f>
        <v>0</v>
      </c>
      <c r="AZ797" s="101">
        <f>+VLOOKUP($S797,'CODE GENERATOR'!$P:$AM,19,FALSE)</f>
        <v>0</v>
      </c>
      <c r="BA797" s="101">
        <f>+VLOOKUP($S797,'CODE GENERATOR'!$P:$AM,20,FALSE)</f>
        <v>0</v>
      </c>
      <c r="BB797" s="101">
        <f>+VLOOKUP($S797,'CODE GENERATOR'!$P:$AM,21,FALSE)</f>
        <v>0</v>
      </c>
      <c r="BC797" s="101">
        <f>+VLOOKUP($S797,'CODE GENERATOR'!$P:$AM,22,FALSE)</f>
        <v>0</v>
      </c>
      <c r="BD797" s="101">
        <f>+VLOOKUP($S797,'CODE GENERATOR'!$P:$AM,23,FALSE)</f>
        <v>0</v>
      </c>
      <c r="BE797" s="101">
        <f>+VLOOKUP($S797,'CODE GENERATOR'!$P:$AM,24,FALSE)</f>
        <v>0</v>
      </c>
      <c r="BF797" s="101">
        <f>IF(C797&gt;0,+VLOOKUP(G797,'CATEGORY ID'!$A$1:$L$118,3,FALSE),"")</f>
        <v>30</v>
      </c>
      <c r="BG797" s="101">
        <f>IF(C797&gt;0,+VLOOKUP(H797,'CATEGORY ID'!$D$1:$L$118,3,FALSE),"")</f>
        <v>2</v>
      </c>
      <c r="BH797" s="101">
        <f>IF(C797&gt;0,+VLOOKUP((+H797&amp;I797),'CATEGORY ID'!$H$1:$I$121,2,FALSE),"")</f>
        <v>108</v>
      </c>
      <c r="BJ797" s="101">
        <f>IF(C797&gt;0,IF(COUNTIF('CATEGORY ID'!$K$1:$K$121,+H797&amp;K797) &gt; 0, +VLOOKUP(+H797&amp;K797,'CATEGORY ID'!$K$1:$L$121,2,FALSE),""),"")</f>
        <v>218</v>
      </c>
      <c r="BK797" s="101" t="str">
        <f>IF(C797&gt;0,IF(COUNTIF('CATEGORY ID'!$K$124:$K$165, +VLOOKUP(C797,'STYLE NAMES'!$B:$AE,30,FALSE)) &gt; 0, +VLOOKUP(VLOOKUP(C797,'STYLE NAMES'!$B:$AE,30,FALSE),'CATEGORY ID'!K:M,2,FALSE),""),"")</f>
        <v/>
      </c>
      <c r="BR797" s="101" t="str" cm="1">
        <f t="array" ref="BR797">IF(C797&gt;0,_xlfn.TEXTJOIN(";", TRUE,_xlfn.UNIQUE(_xlfn._xlws.FILTER(BF797:BQ797,(BF797:BQ797&gt;0)),TRUE,FALSE)),"")&amp;";"&amp;BS797</f>
        <v>30;2;108;218;233</v>
      </c>
      <c r="BS797" s="101">
        <v>233</v>
      </c>
      <c r="BU797" s="106">
        <f>IF(C797&gt;0,+VLOOKUP($C797,'STYLE NAMES'!$B:$AC,26,FALSE),"")</f>
        <v>89.9</v>
      </c>
      <c r="BV797" s="106">
        <f>IF(C797&gt;0,+VLOOKUP($C797,'STYLE NAMES'!$B:$AC,27,FALSE),"")</f>
        <v>4940</v>
      </c>
      <c r="BW797" s="106">
        <f>IF(C797&gt;0,+VLOOKUP($C797,'STYLE NAMES'!$B:$AC,28,FALSE),"")</f>
        <v>103.38500000000001</v>
      </c>
      <c r="BY797"/>
      <c r="BZ797" s="101">
        <v>0</v>
      </c>
      <c r="CA797" s="137">
        <f t="shared" si="54"/>
        <v>0</v>
      </c>
      <c r="CB797" s="137">
        <f>+VLOOKUP(C797,'[2]STYLES &amp; MODELS MATRIX'!$A:$G,7,FALSE)</f>
        <v>0</v>
      </c>
      <c r="CC797" s="137" t="str">
        <f>+VLOOKUP(C797,'[1]STYLES &amp; SIZE CHARTS'!$A:$H,8,FALSE)</f>
        <v>MT-SSCP1</v>
      </c>
      <c r="CD797" s="137"/>
      <c r="CE797" s="205"/>
      <c r="CF797" s="141"/>
    </row>
    <row r="798" spans="1:84" s="101" customFormat="1" ht="12" customHeight="1" x14ac:dyDescent="0.2">
      <c r="A798" s="102">
        <f t="shared" si="52"/>
        <v>8683711010197</v>
      </c>
      <c r="B798" s="101" t="s">
        <v>989</v>
      </c>
      <c r="C798" s="101" t="s">
        <v>621</v>
      </c>
      <c r="D798" s="101" t="s">
        <v>2999</v>
      </c>
      <c r="E798" s="203" t="s">
        <v>2469</v>
      </c>
      <c r="F798" s="101" t="s">
        <v>2247</v>
      </c>
      <c r="G798" s="101" t="str">
        <f>IF(C798&gt;0,+VLOOKUP($C798,'STYLE NAMES'!$B:$AC,4,FALSE),"")</f>
        <v>RIDER</v>
      </c>
      <c r="H798" s="101" t="str">
        <f>IF(C798&gt;0,+VLOOKUP($C798,'STYLE NAMES'!$B:$AC,5,FALSE),"")</f>
        <v>MEN</v>
      </c>
      <c r="I798" s="101" t="str">
        <f>IF(C798&gt;0,+VLOOKUP($C798,'STYLE NAMES'!$B:$AC,6,FALSE),"")</f>
        <v>TOPS</v>
      </c>
      <c r="J798" s="101" t="str">
        <f>IF(C798&gt;0,+VLOOKUP($C798,'STYLE NAMES'!$B:$AC,7,FALSE),"")</f>
        <v>MEN</v>
      </c>
      <c r="K798" s="101" t="str">
        <f>IF(C798&gt;0,+VLOOKUP($C798,'STYLE NAMES'!$B:$AC,8,FALSE),"")</f>
        <v>TECH POLOS</v>
      </c>
      <c r="L798" s="101" t="str">
        <f>IF(E798&gt;0,+VLOOKUP($E798,'CODE GENERATOR'!$D:$T,3,FALSE),"")</f>
        <v>S</v>
      </c>
      <c r="M798" s="101" t="str">
        <f>IF(E798&gt;0,+VLOOKUP($E798,'CODE GENERATOR'!$D:$T,4,FALSE),"")</f>
        <v>PIQUET</v>
      </c>
      <c r="N798" s="101" t="str">
        <f>IF(E798&gt;0,+VLOOKUP($E798,'CODE GENERATOR'!$D:$T,6,FALSE),"")</f>
        <v>DARK BLUE</v>
      </c>
      <c r="O798" s="101" t="str">
        <f>IF(E798&gt;0,+VLOOKUP($E798,'CODE GENERATOR'!$D:$T,7,FALSE),"")</f>
        <v>DARK BLUE</v>
      </c>
      <c r="P798" s="101" t="str">
        <f t="shared" si="53"/>
        <v>DARK BLUE</v>
      </c>
      <c r="Q798" s="104" t="str">
        <f>IF(E798&gt;0,+VLOOKUP($E798,'CODE GENERATOR'!$D:$T,11,FALSE),"")</f>
        <v>R.TOPMN_TPL0074</v>
      </c>
      <c r="R798" s="104" t="str">
        <f>IF(E798&gt;0,+VLOOKUP($E798,'CODE GENERATOR'!$D:$T,12,FALSE),"")</f>
        <v>PIQ0015DBLDBL</v>
      </c>
      <c r="S798" s="104" t="str">
        <f>IF(E798&gt;0,+VLOOKUP($E798,'CODE GENERATOR'!$D:$T,13,FALSE),"")</f>
        <v>R.TOPMN_TPL0074_PIQ0015DBLDBL</v>
      </c>
      <c r="T798" s="104" t="str">
        <f t="shared" si="51"/>
        <v>R.TOPMN_TPL0074_PIQ0015DBLDBL_M</v>
      </c>
      <c r="U798" s="105">
        <v>8683711010197</v>
      </c>
      <c r="V798" s="107" t="str" cm="1">
        <f t="array" ref="V798">_xlfn.TEXTJOIN(";", TRUE, _xlfn.UNIQUE(_xlfn._xlws.FILTER(P$3:P$10029, C$3:C$10029=C798)))</f>
        <v>WHITE;NAVY;LIGHT GRAY;DARK GRAY;DARK BLUE</v>
      </c>
      <c r="W798" s="107" t="str" cm="1">
        <f t="array" ref="W798">_xlfn.TEXTJOIN(";", TRUE, _xlfn.UNIQUE(_xlfn._xlws.FILTER(F$3:F$10029, C$3:C$10029=C798)))</f>
        <v>XS;S;M;L;XL;XXL</v>
      </c>
      <c r="X798" s="101">
        <f>IF(E798&gt;0,+VLOOKUP($E798,'CODE GENERATOR'!$D:$AC,19,FALSE),0)</f>
        <v>0</v>
      </c>
      <c r="Y798" s="101" t="str">
        <f>IF(E798&gt;0,+VLOOKUP($E798,'CODE GENERATOR'!$D:$AC,20,FALSE),0)</f>
        <v/>
      </c>
      <c r="Z798" s="101" t="str">
        <f>IF(E798&gt;0,+VLOOKUP($E798,'CODE GENERATOR'!$D:$AC,21,FALSE),0)</f>
        <v/>
      </c>
      <c r="AA798" s="101" t="str">
        <f>IF(E798&gt;0,+VLOOKUP($E798,'CODE GENERATOR'!$D:$AC,22,FALSE),0)</f>
        <v/>
      </c>
      <c r="AB798" s="101" t="str">
        <f>IF(E798&gt;0,+VLOOKUP($E798,'CODE GENERATOR'!$D:$AC,23,FALSE),0)</f>
        <v/>
      </c>
      <c r="AC798" s="101" t="str">
        <f>IF(E798&gt;0,+VLOOKUP($E798,'CODE GENERATOR'!$D:$AC,24,FALSE),0)</f>
        <v/>
      </c>
      <c r="AD798" s="101" t="str">
        <f>IF(E798&gt;0,+VLOOKUP($E798,'CODE GENERATOR'!$D:$AC,25,FALSE),0)</f>
        <v/>
      </c>
      <c r="AE798" s="101" t="str">
        <f>IF(E798&gt;0,+VLOOKUP($E798,'CODE GENERATOR'!$D:$AC,26,FALSE),0)</f>
        <v/>
      </c>
      <c r="AF798" s="149" t="str">
        <f>IF($C798&gt;0,$C798&amp;" "&amp;$P798&amp;" "&amp;+VLOOKUP($C798,'STYLE NAMES'!$B:$AC,10,FALSE),"""")</f>
        <v>SAN DIEGO DARK BLUE MEN'S TECH TRAINING POLO SHORT SLEEVE</v>
      </c>
      <c r="AG798" s="101" t="str">
        <f>"Enjoy our "&amp;(AF798)&amp;"; "&amp;IF(C798&gt;0,+VLOOKUP($C798,'STYLE NAMES'!$B:$AC,11,FALSE),"")</f>
        <v>Enjoy our SAN DIEGO DARK BLUE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8" s="101" t="str">
        <f>IF(C798&gt;0,+VLOOKUP($C798,'STYLE NAMES'!$B:$AC,12,FALSE),"")</f>
        <v>* Specially engineered design for high performance
* 4-way super stretch piquet jersey
* Soft and comfortable
* Breathable
* Quick dry
Composition:
95% Poliamide 5% Elasthane</v>
      </c>
      <c r="AI798" s="101" t="str">
        <f>IF(C798&gt;0,+VLOOKUP($C798,'STYLE NAMES'!$B:$AC,13,FALSE),"")</f>
        <v>Machine Wash at 30°C
Mild process
Iron at low temperature
Iron from REVERSE
Do NOT iron on logos or prints
Do not bleach
Do NOT Tumble Dry</v>
      </c>
      <c r="AJ798" s="149" t="str">
        <f>IF($C798&gt;0,$C798&amp;" "&amp;$P798&amp;" "&amp;+VLOOKUP($C798,'STYLE NAMES'!$B:$AC,14,FALSE),"""")</f>
        <v>SAN DIEGO DARK BLUE ERKEK KISA KOL TEKNİK ANTRENMAN POLO</v>
      </c>
      <c r="AK798" s="149" t="str">
        <f>"Cavalier SanMarco tarafından tasarlanan "&amp;(AJ798)&amp;"; "&amp;IF(C798&gt;0,+VLOOKUP($C798,'STYLE NAMES'!$B:$AC,15,FALSE),"")</f>
        <v>Cavalier SanMarco tarafından tasarlanan SAN DIEGO DARK BLUE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8" s="149" t="str">
        <f>IF(C798&gt;0,+VLOOKUP($C798,'STYLE NAMES'!$B:$AC,16,FALSE),"")</f>
        <v>* Yüksek performans için özel tasarım
* 4 yönlü süper streç pike kumaş
* Yumuşak ve rahat
* Nefes alabilir
* Hızlı kuruma
Kompozisyon:
%95 Polyamid  %5 Elastan</v>
      </c>
      <c r="AM798" s="149" t="str">
        <f>IF(C798&gt;0,+VLOOKUP($C798,'STYLE NAMES'!$B:$AC,17,FALSE),"")</f>
        <v>Makinede 30°C' de Yıkayın
Hassas Yıkama
Ilık ütü yapın
Tersten ütüleyin
Logo ve baskıları ÜTÜLEMEYİN
Çamaşır suyu kullanmayın
Kurutma Makinesinde Kurutmayın</v>
      </c>
      <c r="AN798" s="149" t="str">
        <f>IF($C798&gt;0,$C798&amp;" "&amp;$P798&amp;" "&amp;+VLOOKUP($C798,'STYLE NAMES'!$B:$AC,18,FALSE),"""")</f>
        <v>SAN DIEGO DARK BLUE POLO DA ALLENAMENTO TECH DA UOMO MANICA CORTA</v>
      </c>
      <c r="AO798" s="101" t="str">
        <f>"Disegnato da Cavalier SanMarco "&amp;(AN798)&amp;"; "&amp;IF(C798&gt;0,+VLOOKUP($C798,'STYLE NAMES'!$B:$AC,19,FALSE),"")</f>
        <v>Disegnato da Cavalier SanMarco SAN DIEGO DARK BLUE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8" s="101" t="str">
        <f>IF(C798&gt;0,+VLOOKUP($C798,'STYLE NAMES'!$B:$AC,20,FALSE),"")</f>
        <v>Design ingegnerizzato per alte prestazioni 
Jersey piqué elasticizzato  4-way-stretch 
Morbido e confortevole 
Traspirante Asciugatura rapida 
Composizione: 
95% Poliammide  5% Elastan</v>
      </c>
      <c r="AQ798" s="101" t="str">
        <f>IF(C798&gt;0,+VLOOKUP($C798,'STYLE NAMES'!$B:$AC,21,FALSE),"")</f>
        <v>Lavare in lavatrice a 30°C Ciclo delicato 
Stirare a bassa temperatura
Stirare al rovescio 
Non stirare su loghi o stampe 
Non candeggiare 
Non asciugare in asciugatrice</v>
      </c>
      <c r="AR798" s="101">
        <f>IF(D798&gt;0,+VLOOKUP($C798,'STYLE NAMES'!$B:$AC,22,FALSE),"")</f>
        <v>0</v>
      </c>
      <c r="AS798" s="101">
        <f>IF(E798&gt;0,+VLOOKUP($C798,'STYLE NAMES'!$B:$AC,23,FALSE),"")</f>
        <v>0</v>
      </c>
      <c r="AT798" s="101">
        <f>IF(F798&gt;0,+VLOOKUP($C798,'STYLE NAMES'!$B:$AC,24,FALSE),"")</f>
        <v>0</v>
      </c>
      <c r="AU798" s="101">
        <f>IF(G798&gt;0,+VLOOKUP($C798,'STYLE NAMES'!$B:$AC,25,FALSE),"")</f>
        <v>0</v>
      </c>
      <c r="AV798" s="101">
        <f>+VLOOKUP($S798,'CODE GENERATOR'!$P:$AM,15,FALSE)</f>
        <v>0</v>
      </c>
      <c r="AW798" s="101">
        <f>+VLOOKUP($S798,'CODE GENERATOR'!$P:$AM,16,FALSE)</f>
        <v>0</v>
      </c>
      <c r="AX798" s="101">
        <f>+VLOOKUP($S798,'CODE GENERATOR'!$P:$AM,17,FALSE)</f>
        <v>0</v>
      </c>
      <c r="AY798" s="101">
        <f>+VLOOKUP($S798,'CODE GENERATOR'!$P:$AM,18,FALSE)</f>
        <v>0</v>
      </c>
      <c r="AZ798" s="101">
        <f>+VLOOKUP($S798,'CODE GENERATOR'!$P:$AM,19,FALSE)</f>
        <v>0</v>
      </c>
      <c r="BA798" s="101">
        <f>+VLOOKUP($S798,'CODE GENERATOR'!$P:$AM,20,FALSE)</f>
        <v>0</v>
      </c>
      <c r="BB798" s="101">
        <f>+VLOOKUP($S798,'CODE GENERATOR'!$P:$AM,21,FALSE)</f>
        <v>0</v>
      </c>
      <c r="BC798" s="101">
        <f>+VLOOKUP($S798,'CODE GENERATOR'!$P:$AM,22,FALSE)</f>
        <v>0</v>
      </c>
      <c r="BD798" s="101">
        <f>+VLOOKUP($S798,'CODE GENERATOR'!$P:$AM,23,FALSE)</f>
        <v>0</v>
      </c>
      <c r="BE798" s="101">
        <f>+VLOOKUP($S798,'CODE GENERATOR'!$P:$AM,24,FALSE)</f>
        <v>0</v>
      </c>
      <c r="BF798" s="101">
        <f>IF(C798&gt;0,+VLOOKUP(G798,'CATEGORY ID'!$A$1:$L$118,3,FALSE),"")</f>
        <v>30</v>
      </c>
      <c r="BG798" s="101">
        <f>IF(C798&gt;0,+VLOOKUP(H798,'CATEGORY ID'!$D$1:$L$118,3,FALSE),"")</f>
        <v>2</v>
      </c>
      <c r="BH798" s="101">
        <f>IF(C798&gt;0,+VLOOKUP((+H798&amp;I798),'CATEGORY ID'!$H$1:$I$121,2,FALSE),"")</f>
        <v>108</v>
      </c>
      <c r="BJ798" s="101">
        <f>IF(C798&gt;0,IF(COUNTIF('CATEGORY ID'!$K$1:$K$121,+H798&amp;K798) &gt; 0, +VLOOKUP(+H798&amp;K798,'CATEGORY ID'!$K$1:$L$121,2,FALSE),""),"")</f>
        <v>218</v>
      </c>
      <c r="BK798" s="101" t="str">
        <f>IF(C798&gt;0,IF(COUNTIF('CATEGORY ID'!$K$124:$K$165, +VLOOKUP(C798,'STYLE NAMES'!$B:$AE,30,FALSE)) &gt; 0, +VLOOKUP(VLOOKUP(C798,'STYLE NAMES'!$B:$AE,30,FALSE),'CATEGORY ID'!K:M,2,FALSE),""),"")</f>
        <v/>
      </c>
      <c r="BR798" s="101" t="str" cm="1">
        <f t="array" ref="BR798">IF(C798&gt;0,_xlfn.TEXTJOIN(";", TRUE,_xlfn.UNIQUE(_xlfn._xlws.FILTER(BF798:BQ798,(BF798:BQ798&gt;0)),TRUE,FALSE)),"")&amp;";"&amp;BS798</f>
        <v>30;2;108;218;233</v>
      </c>
      <c r="BS798" s="101">
        <v>233</v>
      </c>
      <c r="BU798" s="106">
        <f>IF(C798&gt;0,+VLOOKUP($C798,'STYLE NAMES'!$B:$AC,26,FALSE),"")</f>
        <v>89.9</v>
      </c>
      <c r="BV798" s="106">
        <f>IF(C798&gt;0,+VLOOKUP($C798,'STYLE NAMES'!$B:$AC,27,FALSE),"")</f>
        <v>4940</v>
      </c>
      <c r="BW798" s="106">
        <f>IF(C798&gt;0,+VLOOKUP($C798,'STYLE NAMES'!$B:$AC,28,FALSE),"")</f>
        <v>103.38500000000001</v>
      </c>
      <c r="BY798"/>
      <c r="BZ798" s="101">
        <v>0</v>
      </c>
      <c r="CA798" s="137">
        <f t="shared" si="54"/>
        <v>0</v>
      </c>
      <c r="CB798" s="137">
        <f>+VLOOKUP(C798,'[2]STYLES &amp; MODELS MATRIX'!$A:$G,7,FALSE)</f>
        <v>0</v>
      </c>
      <c r="CC798" s="137" t="str">
        <f>+VLOOKUP(C798,'[1]STYLES &amp; SIZE CHARTS'!$A:$H,8,FALSE)</f>
        <v>MT-SSCP1</v>
      </c>
      <c r="CD798" s="137"/>
      <c r="CE798" s="205"/>
      <c r="CF798" s="141"/>
    </row>
    <row r="799" spans="1:84" s="101" customFormat="1" ht="12" customHeight="1" x14ac:dyDescent="0.2">
      <c r="A799" s="102">
        <f t="shared" si="52"/>
        <v>8683711010203</v>
      </c>
      <c r="B799" s="101" t="s">
        <v>989</v>
      </c>
      <c r="C799" s="101" t="s">
        <v>621</v>
      </c>
      <c r="D799" s="101" t="s">
        <v>2999</v>
      </c>
      <c r="E799" s="203" t="s">
        <v>2469</v>
      </c>
      <c r="F799" s="101" t="s">
        <v>2248</v>
      </c>
      <c r="G799" s="101" t="str">
        <f>IF(C799&gt;0,+VLOOKUP($C799,'STYLE NAMES'!$B:$AC,4,FALSE),"")</f>
        <v>RIDER</v>
      </c>
      <c r="H799" s="101" t="str">
        <f>IF(C799&gt;0,+VLOOKUP($C799,'STYLE NAMES'!$B:$AC,5,FALSE),"")</f>
        <v>MEN</v>
      </c>
      <c r="I799" s="101" t="str">
        <f>IF(C799&gt;0,+VLOOKUP($C799,'STYLE NAMES'!$B:$AC,6,FALSE),"")</f>
        <v>TOPS</v>
      </c>
      <c r="J799" s="101" t="str">
        <f>IF(C799&gt;0,+VLOOKUP($C799,'STYLE NAMES'!$B:$AC,7,FALSE),"")</f>
        <v>MEN</v>
      </c>
      <c r="K799" s="101" t="str">
        <f>IF(C799&gt;0,+VLOOKUP($C799,'STYLE NAMES'!$B:$AC,8,FALSE),"")</f>
        <v>TECH POLOS</v>
      </c>
      <c r="L799" s="101" t="str">
        <f>IF(E799&gt;0,+VLOOKUP($E799,'CODE GENERATOR'!$D:$T,3,FALSE),"")</f>
        <v>S</v>
      </c>
      <c r="M799" s="101" t="str">
        <f>IF(E799&gt;0,+VLOOKUP($E799,'CODE GENERATOR'!$D:$T,4,FALSE),"")</f>
        <v>PIQUET</v>
      </c>
      <c r="N799" s="101" t="str">
        <f>IF(E799&gt;0,+VLOOKUP($E799,'CODE GENERATOR'!$D:$T,6,FALSE),"")</f>
        <v>DARK BLUE</v>
      </c>
      <c r="O799" s="101" t="str">
        <f>IF(E799&gt;0,+VLOOKUP($E799,'CODE GENERATOR'!$D:$T,7,FALSE),"")</f>
        <v>DARK BLUE</v>
      </c>
      <c r="P799" s="101" t="str">
        <f t="shared" si="53"/>
        <v>DARK BLUE</v>
      </c>
      <c r="Q799" s="104" t="str">
        <f>IF(E799&gt;0,+VLOOKUP($E799,'CODE GENERATOR'!$D:$T,11,FALSE),"")</f>
        <v>R.TOPMN_TPL0074</v>
      </c>
      <c r="R799" s="104" t="str">
        <f>IF(E799&gt;0,+VLOOKUP($E799,'CODE GENERATOR'!$D:$T,12,FALSE),"")</f>
        <v>PIQ0015DBLDBL</v>
      </c>
      <c r="S799" s="104" t="str">
        <f>IF(E799&gt;0,+VLOOKUP($E799,'CODE GENERATOR'!$D:$T,13,FALSE),"")</f>
        <v>R.TOPMN_TPL0074_PIQ0015DBLDBL</v>
      </c>
      <c r="T799" s="104" t="str">
        <f t="shared" si="51"/>
        <v>R.TOPMN_TPL0074_PIQ0015DBLDBL_L</v>
      </c>
      <c r="U799" s="105">
        <v>8683711010203</v>
      </c>
      <c r="V799" s="107" t="str" cm="1">
        <f t="array" ref="V799">_xlfn.TEXTJOIN(";", TRUE, _xlfn.UNIQUE(_xlfn._xlws.FILTER(P$3:P$10029, C$3:C$10029=C799)))</f>
        <v>WHITE;NAVY;LIGHT GRAY;DARK GRAY;DARK BLUE</v>
      </c>
      <c r="W799" s="107" t="str" cm="1">
        <f t="array" ref="W799">_xlfn.TEXTJOIN(";", TRUE, _xlfn.UNIQUE(_xlfn._xlws.FILTER(F$3:F$10029, C$3:C$10029=C799)))</f>
        <v>XS;S;M;L;XL;XXL</v>
      </c>
      <c r="X799" s="101">
        <f>IF(E799&gt;0,+VLOOKUP($E799,'CODE GENERATOR'!$D:$AC,19,FALSE),0)</f>
        <v>0</v>
      </c>
      <c r="Y799" s="101" t="str">
        <f>IF(E799&gt;0,+VLOOKUP($E799,'CODE GENERATOR'!$D:$AC,20,FALSE),0)</f>
        <v/>
      </c>
      <c r="Z799" s="101" t="str">
        <f>IF(E799&gt;0,+VLOOKUP($E799,'CODE GENERATOR'!$D:$AC,21,FALSE),0)</f>
        <v/>
      </c>
      <c r="AA799" s="101" t="str">
        <f>IF(E799&gt;0,+VLOOKUP($E799,'CODE GENERATOR'!$D:$AC,22,FALSE),0)</f>
        <v/>
      </c>
      <c r="AB799" s="101" t="str">
        <f>IF(E799&gt;0,+VLOOKUP($E799,'CODE GENERATOR'!$D:$AC,23,FALSE),0)</f>
        <v/>
      </c>
      <c r="AC799" s="101" t="str">
        <f>IF(E799&gt;0,+VLOOKUP($E799,'CODE GENERATOR'!$D:$AC,24,FALSE),0)</f>
        <v/>
      </c>
      <c r="AD799" s="101" t="str">
        <f>IF(E799&gt;0,+VLOOKUP($E799,'CODE GENERATOR'!$D:$AC,25,FALSE),0)</f>
        <v/>
      </c>
      <c r="AE799" s="101" t="str">
        <f>IF(E799&gt;0,+VLOOKUP($E799,'CODE GENERATOR'!$D:$AC,26,FALSE),0)</f>
        <v/>
      </c>
      <c r="AF799" s="149" t="str">
        <f>IF($C799&gt;0,$C799&amp;" "&amp;$P799&amp;" "&amp;+VLOOKUP($C799,'STYLE NAMES'!$B:$AC,10,FALSE),"""")</f>
        <v>SAN DIEGO DARK BLUE MEN'S TECH TRAINING POLO SHORT SLEEVE</v>
      </c>
      <c r="AG799" s="101" t="str">
        <f>"Enjoy our "&amp;(AF799)&amp;"; "&amp;IF(C799&gt;0,+VLOOKUP($C799,'STYLE NAMES'!$B:$AC,11,FALSE),"")</f>
        <v>Enjoy our SAN DIEGO DARK BLUE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799" s="101" t="str">
        <f>IF(C799&gt;0,+VLOOKUP($C799,'STYLE NAMES'!$B:$AC,12,FALSE),"")</f>
        <v>* Specially engineered design for high performance
* 4-way super stretch piquet jersey
* Soft and comfortable
* Breathable
* Quick dry
Composition:
95% Poliamide 5% Elasthane</v>
      </c>
      <c r="AI799" s="101" t="str">
        <f>IF(C799&gt;0,+VLOOKUP($C799,'STYLE NAMES'!$B:$AC,13,FALSE),"")</f>
        <v>Machine Wash at 30°C
Mild process
Iron at low temperature
Iron from REVERSE
Do NOT iron on logos or prints
Do not bleach
Do NOT Tumble Dry</v>
      </c>
      <c r="AJ799" s="149" t="str">
        <f>IF($C799&gt;0,$C799&amp;" "&amp;$P799&amp;" "&amp;+VLOOKUP($C799,'STYLE NAMES'!$B:$AC,14,FALSE),"""")</f>
        <v>SAN DIEGO DARK BLUE ERKEK KISA KOL TEKNİK ANTRENMAN POLO</v>
      </c>
      <c r="AK799" s="149" t="str">
        <f>"Cavalier SanMarco tarafından tasarlanan "&amp;(AJ799)&amp;"; "&amp;IF(C799&gt;0,+VLOOKUP($C799,'STYLE NAMES'!$B:$AC,15,FALSE),"")</f>
        <v>Cavalier SanMarco tarafından tasarlanan SAN DIEGO DARK BLUE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799" s="149" t="str">
        <f>IF(C799&gt;0,+VLOOKUP($C799,'STYLE NAMES'!$B:$AC,16,FALSE),"")</f>
        <v>* Yüksek performans için özel tasarım
* 4 yönlü süper streç pike kumaş
* Yumuşak ve rahat
* Nefes alabilir
* Hızlı kuruma
Kompozisyon:
%95 Polyamid  %5 Elastan</v>
      </c>
      <c r="AM799" s="149" t="str">
        <f>IF(C799&gt;0,+VLOOKUP($C799,'STYLE NAMES'!$B:$AC,17,FALSE),"")</f>
        <v>Makinede 30°C' de Yıkayın
Hassas Yıkama
Ilık ütü yapın
Tersten ütüleyin
Logo ve baskıları ÜTÜLEMEYİN
Çamaşır suyu kullanmayın
Kurutma Makinesinde Kurutmayın</v>
      </c>
      <c r="AN799" s="149" t="str">
        <f>IF($C799&gt;0,$C799&amp;" "&amp;$P799&amp;" "&amp;+VLOOKUP($C799,'STYLE NAMES'!$B:$AC,18,FALSE),"""")</f>
        <v>SAN DIEGO DARK BLUE POLO DA ALLENAMENTO TECH DA UOMO MANICA CORTA</v>
      </c>
      <c r="AO799" s="101" t="str">
        <f>"Disegnato da Cavalier SanMarco "&amp;(AN799)&amp;"; "&amp;IF(C799&gt;0,+VLOOKUP($C799,'STYLE NAMES'!$B:$AC,19,FALSE),"")</f>
        <v>Disegnato da Cavalier SanMarco SAN DIEGO DARK BLUE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799" s="101" t="str">
        <f>IF(C799&gt;0,+VLOOKUP($C799,'STYLE NAMES'!$B:$AC,20,FALSE),"")</f>
        <v>Design ingegnerizzato per alte prestazioni 
Jersey piqué elasticizzato  4-way-stretch 
Morbido e confortevole 
Traspirante Asciugatura rapida 
Composizione: 
95% Poliammide  5% Elastan</v>
      </c>
      <c r="AQ799" s="101" t="str">
        <f>IF(C799&gt;0,+VLOOKUP($C799,'STYLE NAMES'!$B:$AC,21,FALSE),"")</f>
        <v>Lavare in lavatrice a 30°C Ciclo delicato 
Stirare a bassa temperatura
Stirare al rovescio 
Non stirare su loghi o stampe 
Non candeggiare 
Non asciugare in asciugatrice</v>
      </c>
      <c r="AR799" s="101">
        <f>IF(D799&gt;0,+VLOOKUP($C799,'STYLE NAMES'!$B:$AC,22,FALSE),"")</f>
        <v>0</v>
      </c>
      <c r="AS799" s="101">
        <f>IF(E799&gt;0,+VLOOKUP($C799,'STYLE NAMES'!$B:$AC,23,FALSE),"")</f>
        <v>0</v>
      </c>
      <c r="AT799" s="101">
        <f>IF(F799&gt;0,+VLOOKUP($C799,'STYLE NAMES'!$B:$AC,24,FALSE),"")</f>
        <v>0</v>
      </c>
      <c r="AU799" s="101">
        <f>IF(G799&gt;0,+VLOOKUP($C799,'STYLE NAMES'!$B:$AC,25,FALSE),"")</f>
        <v>0</v>
      </c>
      <c r="AV799" s="101">
        <f>+VLOOKUP($S799,'CODE GENERATOR'!$P:$AM,15,FALSE)</f>
        <v>0</v>
      </c>
      <c r="AW799" s="101">
        <f>+VLOOKUP($S799,'CODE GENERATOR'!$P:$AM,16,FALSE)</f>
        <v>0</v>
      </c>
      <c r="AX799" s="101">
        <f>+VLOOKUP($S799,'CODE GENERATOR'!$P:$AM,17,FALSE)</f>
        <v>0</v>
      </c>
      <c r="AY799" s="101">
        <f>+VLOOKUP($S799,'CODE GENERATOR'!$P:$AM,18,FALSE)</f>
        <v>0</v>
      </c>
      <c r="AZ799" s="101">
        <f>+VLOOKUP($S799,'CODE GENERATOR'!$P:$AM,19,FALSE)</f>
        <v>0</v>
      </c>
      <c r="BA799" s="101">
        <f>+VLOOKUP($S799,'CODE GENERATOR'!$P:$AM,20,FALSE)</f>
        <v>0</v>
      </c>
      <c r="BB799" s="101">
        <f>+VLOOKUP($S799,'CODE GENERATOR'!$P:$AM,21,FALSE)</f>
        <v>0</v>
      </c>
      <c r="BC799" s="101">
        <f>+VLOOKUP($S799,'CODE GENERATOR'!$P:$AM,22,FALSE)</f>
        <v>0</v>
      </c>
      <c r="BD799" s="101">
        <f>+VLOOKUP($S799,'CODE GENERATOR'!$P:$AM,23,FALSE)</f>
        <v>0</v>
      </c>
      <c r="BE799" s="101">
        <f>+VLOOKUP($S799,'CODE GENERATOR'!$P:$AM,24,FALSE)</f>
        <v>0</v>
      </c>
      <c r="BF799" s="101">
        <f>IF(C799&gt;0,+VLOOKUP(G799,'CATEGORY ID'!$A$1:$L$118,3,FALSE),"")</f>
        <v>30</v>
      </c>
      <c r="BG799" s="101">
        <f>IF(C799&gt;0,+VLOOKUP(H799,'CATEGORY ID'!$D$1:$L$118,3,FALSE),"")</f>
        <v>2</v>
      </c>
      <c r="BH799" s="101">
        <f>IF(C799&gt;0,+VLOOKUP((+H799&amp;I799),'CATEGORY ID'!$H$1:$I$121,2,FALSE),"")</f>
        <v>108</v>
      </c>
      <c r="BJ799" s="101">
        <f>IF(C799&gt;0,IF(COUNTIF('CATEGORY ID'!$K$1:$K$121,+H799&amp;K799) &gt; 0, +VLOOKUP(+H799&amp;K799,'CATEGORY ID'!$K$1:$L$121,2,FALSE),""),"")</f>
        <v>218</v>
      </c>
      <c r="BK799" s="101" t="str">
        <f>IF(C799&gt;0,IF(COUNTIF('CATEGORY ID'!$K$124:$K$165, +VLOOKUP(C799,'STYLE NAMES'!$B:$AE,30,FALSE)) &gt; 0, +VLOOKUP(VLOOKUP(C799,'STYLE NAMES'!$B:$AE,30,FALSE),'CATEGORY ID'!K:M,2,FALSE),""),"")</f>
        <v/>
      </c>
      <c r="BR799" s="101" t="str" cm="1">
        <f t="array" ref="BR799">IF(C799&gt;0,_xlfn.TEXTJOIN(";", TRUE,_xlfn.UNIQUE(_xlfn._xlws.FILTER(BF799:BQ799,(BF799:BQ799&gt;0)),TRUE,FALSE)),"")&amp;";"&amp;BS799</f>
        <v>30;2;108;218;233</v>
      </c>
      <c r="BS799" s="101">
        <v>233</v>
      </c>
      <c r="BU799" s="106">
        <f>IF(C799&gt;0,+VLOOKUP($C799,'STYLE NAMES'!$B:$AC,26,FALSE),"")</f>
        <v>89.9</v>
      </c>
      <c r="BV799" s="106">
        <f>IF(C799&gt;0,+VLOOKUP($C799,'STYLE NAMES'!$B:$AC,27,FALSE),"")</f>
        <v>4940</v>
      </c>
      <c r="BW799" s="106">
        <f>IF(C799&gt;0,+VLOOKUP($C799,'STYLE NAMES'!$B:$AC,28,FALSE),"")</f>
        <v>103.38500000000001</v>
      </c>
      <c r="BY799"/>
      <c r="BZ799" s="101">
        <v>0</v>
      </c>
      <c r="CA799" s="137">
        <f t="shared" si="54"/>
        <v>0</v>
      </c>
      <c r="CB799" s="137">
        <f>+VLOOKUP(C799,'[2]STYLES &amp; MODELS MATRIX'!$A:$G,7,FALSE)</f>
        <v>0</v>
      </c>
      <c r="CC799" s="137" t="str">
        <f>+VLOOKUP(C799,'[1]STYLES &amp; SIZE CHARTS'!$A:$H,8,FALSE)</f>
        <v>MT-SSCP1</v>
      </c>
      <c r="CD799" s="137"/>
      <c r="CE799" s="205"/>
      <c r="CF799" s="141"/>
    </row>
    <row r="800" spans="1:84" s="101" customFormat="1" ht="12" customHeight="1" x14ac:dyDescent="0.2">
      <c r="A800" s="102">
        <f t="shared" si="52"/>
        <v>8683711010210</v>
      </c>
      <c r="B800" s="101" t="s">
        <v>989</v>
      </c>
      <c r="C800" s="101" t="s">
        <v>621</v>
      </c>
      <c r="D800" s="101" t="s">
        <v>2999</v>
      </c>
      <c r="E800" s="203" t="s">
        <v>2469</v>
      </c>
      <c r="F800" s="101" t="s">
        <v>2249</v>
      </c>
      <c r="G800" s="101" t="str">
        <f>IF(C800&gt;0,+VLOOKUP($C800,'STYLE NAMES'!$B:$AC,4,FALSE),"")</f>
        <v>RIDER</v>
      </c>
      <c r="H800" s="101" t="str">
        <f>IF(C800&gt;0,+VLOOKUP($C800,'STYLE NAMES'!$B:$AC,5,FALSE),"")</f>
        <v>MEN</v>
      </c>
      <c r="I800" s="101" t="str">
        <f>IF(C800&gt;0,+VLOOKUP($C800,'STYLE NAMES'!$B:$AC,6,FALSE),"")</f>
        <v>TOPS</v>
      </c>
      <c r="J800" s="101" t="str">
        <f>IF(C800&gt;0,+VLOOKUP($C800,'STYLE NAMES'!$B:$AC,7,FALSE),"")</f>
        <v>MEN</v>
      </c>
      <c r="K800" s="101" t="str">
        <f>IF(C800&gt;0,+VLOOKUP($C800,'STYLE NAMES'!$B:$AC,8,FALSE),"")</f>
        <v>TECH POLOS</v>
      </c>
      <c r="L800" s="101" t="str">
        <f>IF(E800&gt;0,+VLOOKUP($E800,'CODE GENERATOR'!$D:$T,3,FALSE),"")</f>
        <v>S</v>
      </c>
      <c r="M800" s="101" t="str">
        <f>IF(E800&gt;0,+VLOOKUP($E800,'CODE GENERATOR'!$D:$T,4,FALSE),"")</f>
        <v>PIQUET</v>
      </c>
      <c r="N800" s="101" t="str">
        <f>IF(E800&gt;0,+VLOOKUP($E800,'CODE GENERATOR'!$D:$T,6,FALSE),"")</f>
        <v>DARK BLUE</v>
      </c>
      <c r="O800" s="101" t="str">
        <f>IF(E800&gt;0,+VLOOKUP($E800,'CODE GENERATOR'!$D:$T,7,FALSE),"")</f>
        <v>DARK BLUE</v>
      </c>
      <c r="P800" s="101" t="str">
        <f t="shared" si="53"/>
        <v>DARK BLUE</v>
      </c>
      <c r="Q800" s="104" t="str">
        <f>IF(E800&gt;0,+VLOOKUP($E800,'CODE GENERATOR'!$D:$T,11,FALSE),"")</f>
        <v>R.TOPMN_TPL0074</v>
      </c>
      <c r="R800" s="104" t="str">
        <f>IF(E800&gt;0,+VLOOKUP($E800,'CODE GENERATOR'!$D:$T,12,FALSE),"")</f>
        <v>PIQ0015DBLDBL</v>
      </c>
      <c r="S800" s="104" t="str">
        <f>IF(E800&gt;0,+VLOOKUP($E800,'CODE GENERATOR'!$D:$T,13,FALSE),"")</f>
        <v>R.TOPMN_TPL0074_PIQ0015DBLDBL</v>
      </c>
      <c r="T800" s="104" t="str">
        <f t="shared" si="51"/>
        <v>R.TOPMN_TPL0074_PIQ0015DBLDBL_XL</v>
      </c>
      <c r="U800" s="105">
        <v>8683711010210</v>
      </c>
      <c r="V800" s="107" t="str" cm="1">
        <f t="array" ref="V800">_xlfn.TEXTJOIN(";", TRUE, _xlfn.UNIQUE(_xlfn._xlws.FILTER(P$3:P$10029, C$3:C$10029=C800)))</f>
        <v>WHITE;NAVY;LIGHT GRAY;DARK GRAY;DARK BLUE</v>
      </c>
      <c r="W800" s="107" t="str" cm="1">
        <f t="array" ref="W800">_xlfn.TEXTJOIN(";", TRUE, _xlfn.UNIQUE(_xlfn._xlws.FILTER(F$3:F$10029, C$3:C$10029=C800)))</f>
        <v>XS;S;M;L;XL;XXL</v>
      </c>
      <c r="X800" s="101">
        <f>IF(E800&gt;0,+VLOOKUP($E800,'CODE GENERATOR'!$D:$AC,19,FALSE),0)</f>
        <v>0</v>
      </c>
      <c r="Y800" s="101" t="str">
        <f>IF(E800&gt;0,+VLOOKUP($E800,'CODE GENERATOR'!$D:$AC,20,FALSE),0)</f>
        <v/>
      </c>
      <c r="Z800" s="101" t="str">
        <f>IF(E800&gt;0,+VLOOKUP($E800,'CODE GENERATOR'!$D:$AC,21,FALSE),0)</f>
        <v/>
      </c>
      <c r="AA800" s="101" t="str">
        <f>IF(E800&gt;0,+VLOOKUP($E800,'CODE GENERATOR'!$D:$AC,22,FALSE),0)</f>
        <v/>
      </c>
      <c r="AB800" s="101" t="str">
        <f>IF(E800&gt;0,+VLOOKUP($E800,'CODE GENERATOR'!$D:$AC,23,FALSE),0)</f>
        <v/>
      </c>
      <c r="AC800" s="101" t="str">
        <f>IF(E800&gt;0,+VLOOKUP($E800,'CODE GENERATOR'!$D:$AC,24,FALSE),0)</f>
        <v/>
      </c>
      <c r="AD800" s="101" t="str">
        <f>IF(E800&gt;0,+VLOOKUP($E800,'CODE GENERATOR'!$D:$AC,25,FALSE),0)</f>
        <v/>
      </c>
      <c r="AE800" s="101" t="str">
        <f>IF(E800&gt;0,+VLOOKUP($E800,'CODE GENERATOR'!$D:$AC,26,FALSE),0)</f>
        <v/>
      </c>
      <c r="AF800" s="149" t="str">
        <f>IF($C800&gt;0,$C800&amp;" "&amp;$P800&amp;" "&amp;+VLOOKUP($C800,'STYLE NAMES'!$B:$AC,10,FALSE),"""")</f>
        <v>SAN DIEGO DARK BLUE MEN'S TECH TRAINING POLO SHORT SLEEVE</v>
      </c>
      <c r="AG800" s="101" t="str">
        <f>"Enjoy our "&amp;(AF800)&amp;"; "&amp;IF(C800&gt;0,+VLOOKUP($C800,'STYLE NAMES'!$B:$AC,11,FALSE),"")</f>
        <v>Enjoy our SAN DIEGO DARK BLUE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0" s="101" t="str">
        <f>IF(C800&gt;0,+VLOOKUP($C800,'STYLE NAMES'!$B:$AC,12,FALSE),"")</f>
        <v>* Specially engineered design for high performance
* 4-way super stretch piquet jersey
* Soft and comfortable
* Breathable
* Quick dry
Composition:
95% Poliamide 5% Elasthane</v>
      </c>
      <c r="AI800" s="101" t="str">
        <f>IF(C800&gt;0,+VLOOKUP($C800,'STYLE NAMES'!$B:$AC,13,FALSE),"")</f>
        <v>Machine Wash at 30°C
Mild process
Iron at low temperature
Iron from REVERSE
Do NOT iron on logos or prints
Do not bleach
Do NOT Tumble Dry</v>
      </c>
      <c r="AJ800" s="149" t="str">
        <f>IF($C800&gt;0,$C800&amp;" "&amp;$P800&amp;" "&amp;+VLOOKUP($C800,'STYLE NAMES'!$B:$AC,14,FALSE),"""")</f>
        <v>SAN DIEGO DARK BLUE ERKEK KISA KOL TEKNİK ANTRENMAN POLO</v>
      </c>
      <c r="AK800" s="149" t="str">
        <f>"Cavalier SanMarco tarafından tasarlanan "&amp;(AJ800)&amp;"; "&amp;IF(C800&gt;0,+VLOOKUP($C800,'STYLE NAMES'!$B:$AC,15,FALSE),"")</f>
        <v>Cavalier SanMarco tarafından tasarlanan SAN DIEGO DARK BLUE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0" s="149" t="str">
        <f>IF(C800&gt;0,+VLOOKUP($C800,'STYLE NAMES'!$B:$AC,16,FALSE),"")</f>
        <v>* Yüksek performans için özel tasarım
* 4 yönlü süper streç pike kumaş
* Yumuşak ve rahat
* Nefes alabilir
* Hızlı kuruma
Kompozisyon:
%95 Polyamid  %5 Elastan</v>
      </c>
      <c r="AM800" s="149" t="str">
        <f>IF(C800&gt;0,+VLOOKUP($C800,'STYLE NAMES'!$B:$AC,17,FALSE),"")</f>
        <v>Makinede 30°C' de Yıkayın
Hassas Yıkama
Ilık ütü yapın
Tersten ütüleyin
Logo ve baskıları ÜTÜLEMEYİN
Çamaşır suyu kullanmayın
Kurutma Makinesinde Kurutmayın</v>
      </c>
      <c r="AN800" s="149" t="str">
        <f>IF($C800&gt;0,$C800&amp;" "&amp;$P800&amp;" "&amp;+VLOOKUP($C800,'STYLE NAMES'!$B:$AC,18,FALSE),"""")</f>
        <v>SAN DIEGO DARK BLUE POLO DA ALLENAMENTO TECH DA UOMO MANICA CORTA</v>
      </c>
      <c r="AO800" s="101" t="str">
        <f>"Disegnato da Cavalier SanMarco "&amp;(AN800)&amp;"; "&amp;IF(C800&gt;0,+VLOOKUP($C800,'STYLE NAMES'!$B:$AC,19,FALSE),"")</f>
        <v>Disegnato da Cavalier SanMarco SAN DIEGO DARK BLUE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0" s="101" t="str">
        <f>IF(C800&gt;0,+VLOOKUP($C800,'STYLE NAMES'!$B:$AC,20,FALSE),"")</f>
        <v>Design ingegnerizzato per alte prestazioni 
Jersey piqué elasticizzato  4-way-stretch 
Morbido e confortevole 
Traspirante Asciugatura rapida 
Composizione: 
95% Poliammide  5% Elastan</v>
      </c>
      <c r="AQ800" s="101" t="str">
        <f>IF(C800&gt;0,+VLOOKUP($C800,'STYLE NAMES'!$B:$AC,21,FALSE),"")</f>
        <v>Lavare in lavatrice a 30°C Ciclo delicato 
Stirare a bassa temperatura
Stirare al rovescio 
Non stirare su loghi o stampe 
Non candeggiare 
Non asciugare in asciugatrice</v>
      </c>
      <c r="AR800" s="101">
        <f>IF(D800&gt;0,+VLOOKUP($C800,'STYLE NAMES'!$B:$AC,22,FALSE),"")</f>
        <v>0</v>
      </c>
      <c r="AS800" s="101">
        <f>IF(E800&gt;0,+VLOOKUP($C800,'STYLE NAMES'!$B:$AC,23,FALSE),"")</f>
        <v>0</v>
      </c>
      <c r="AT800" s="101">
        <f>IF(F800&gt;0,+VLOOKUP($C800,'STYLE NAMES'!$B:$AC,24,FALSE),"")</f>
        <v>0</v>
      </c>
      <c r="AU800" s="101">
        <f>IF(G800&gt;0,+VLOOKUP($C800,'STYLE NAMES'!$B:$AC,25,FALSE),"")</f>
        <v>0</v>
      </c>
      <c r="AV800" s="101">
        <f>+VLOOKUP($S800,'CODE GENERATOR'!$P:$AM,15,FALSE)</f>
        <v>0</v>
      </c>
      <c r="AW800" s="101">
        <f>+VLOOKUP($S800,'CODE GENERATOR'!$P:$AM,16,FALSE)</f>
        <v>0</v>
      </c>
      <c r="AX800" s="101">
        <f>+VLOOKUP($S800,'CODE GENERATOR'!$P:$AM,17,FALSE)</f>
        <v>0</v>
      </c>
      <c r="AY800" s="101">
        <f>+VLOOKUP($S800,'CODE GENERATOR'!$P:$AM,18,FALSE)</f>
        <v>0</v>
      </c>
      <c r="AZ800" s="101">
        <f>+VLOOKUP($S800,'CODE GENERATOR'!$P:$AM,19,FALSE)</f>
        <v>0</v>
      </c>
      <c r="BA800" s="101">
        <f>+VLOOKUP($S800,'CODE GENERATOR'!$P:$AM,20,FALSE)</f>
        <v>0</v>
      </c>
      <c r="BB800" s="101">
        <f>+VLOOKUP($S800,'CODE GENERATOR'!$P:$AM,21,FALSE)</f>
        <v>0</v>
      </c>
      <c r="BC800" s="101">
        <f>+VLOOKUP($S800,'CODE GENERATOR'!$P:$AM,22,FALSE)</f>
        <v>0</v>
      </c>
      <c r="BD800" s="101">
        <f>+VLOOKUP($S800,'CODE GENERATOR'!$P:$AM,23,FALSE)</f>
        <v>0</v>
      </c>
      <c r="BE800" s="101">
        <f>+VLOOKUP($S800,'CODE GENERATOR'!$P:$AM,24,FALSE)</f>
        <v>0</v>
      </c>
      <c r="BF800" s="101">
        <f>IF(C800&gt;0,+VLOOKUP(G800,'CATEGORY ID'!$A$1:$L$118,3,FALSE),"")</f>
        <v>30</v>
      </c>
      <c r="BG800" s="101">
        <f>IF(C800&gt;0,+VLOOKUP(H800,'CATEGORY ID'!$D$1:$L$118,3,FALSE),"")</f>
        <v>2</v>
      </c>
      <c r="BH800" s="101">
        <f>IF(C800&gt;0,+VLOOKUP((+H800&amp;I800),'CATEGORY ID'!$H$1:$I$121,2,FALSE),"")</f>
        <v>108</v>
      </c>
      <c r="BJ800" s="101">
        <f>IF(C800&gt;0,IF(COUNTIF('CATEGORY ID'!$K$1:$K$121,+H800&amp;K800) &gt; 0, +VLOOKUP(+H800&amp;K800,'CATEGORY ID'!$K$1:$L$121,2,FALSE),""),"")</f>
        <v>218</v>
      </c>
      <c r="BK800" s="101" t="str">
        <f>IF(C800&gt;0,IF(COUNTIF('CATEGORY ID'!$K$124:$K$165, +VLOOKUP(C800,'STYLE NAMES'!$B:$AE,30,FALSE)) &gt; 0, +VLOOKUP(VLOOKUP(C800,'STYLE NAMES'!$B:$AE,30,FALSE),'CATEGORY ID'!K:M,2,FALSE),""),"")</f>
        <v/>
      </c>
      <c r="BR800" s="101" t="str" cm="1">
        <f t="array" ref="BR800">IF(C800&gt;0,_xlfn.TEXTJOIN(";", TRUE,_xlfn.UNIQUE(_xlfn._xlws.FILTER(BF800:BQ800,(BF800:BQ800&gt;0)),TRUE,FALSE)),"")&amp;";"&amp;BS800</f>
        <v>30;2;108;218;233</v>
      </c>
      <c r="BS800" s="101">
        <v>233</v>
      </c>
      <c r="BU800" s="106">
        <f>IF(C800&gt;0,+VLOOKUP($C800,'STYLE NAMES'!$B:$AC,26,FALSE),"")</f>
        <v>89.9</v>
      </c>
      <c r="BV800" s="106">
        <f>IF(C800&gt;0,+VLOOKUP($C800,'STYLE NAMES'!$B:$AC,27,FALSE),"")</f>
        <v>4940</v>
      </c>
      <c r="BW800" s="106">
        <f>IF(C800&gt;0,+VLOOKUP($C800,'STYLE NAMES'!$B:$AC,28,FALSE),"")</f>
        <v>103.38500000000001</v>
      </c>
      <c r="BY800"/>
      <c r="BZ800" s="101">
        <v>0</v>
      </c>
      <c r="CA800" s="137">
        <f t="shared" si="54"/>
        <v>0</v>
      </c>
      <c r="CB800" s="137">
        <f>+VLOOKUP(C800,'[2]STYLES &amp; MODELS MATRIX'!$A:$G,7,FALSE)</f>
        <v>0</v>
      </c>
      <c r="CC800" s="137" t="str">
        <f>+VLOOKUP(C800,'[1]STYLES &amp; SIZE CHARTS'!$A:$H,8,FALSE)</f>
        <v>MT-SSCP1</v>
      </c>
      <c r="CD800" s="137"/>
      <c r="CE800" s="205"/>
      <c r="CF800" s="141"/>
    </row>
    <row r="801" spans="1:84" s="101" customFormat="1" ht="12" customHeight="1" x14ac:dyDescent="0.2">
      <c r="A801" s="102">
        <f t="shared" si="52"/>
        <v>8683711010227</v>
      </c>
      <c r="B801" s="101" t="s">
        <v>989</v>
      </c>
      <c r="C801" s="101" t="s">
        <v>621</v>
      </c>
      <c r="D801" s="101" t="s">
        <v>2999</v>
      </c>
      <c r="E801" s="203" t="s">
        <v>2469</v>
      </c>
      <c r="F801" s="101" t="s">
        <v>2347</v>
      </c>
      <c r="G801" s="101" t="str">
        <f>IF(C801&gt;0,+VLOOKUP($C801,'STYLE NAMES'!$B:$AC,4,FALSE),"")</f>
        <v>RIDER</v>
      </c>
      <c r="H801" s="101" t="str">
        <f>IF(C801&gt;0,+VLOOKUP($C801,'STYLE NAMES'!$B:$AC,5,FALSE),"")</f>
        <v>MEN</v>
      </c>
      <c r="I801" s="101" t="str">
        <f>IF(C801&gt;0,+VLOOKUP($C801,'STYLE NAMES'!$B:$AC,6,FALSE),"")</f>
        <v>TOPS</v>
      </c>
      <c r="J801" s="101" t="str">
        <f>IF(C801&gt;0,+VLOOKUP($C801,'STYLE NAMES'!$B:$AC,7,FALSE),"")</f>
        <v>MEN</v>
      </c>
      <c r="K801" s="101" t="str">
        <f>IF(C801&gt;0,+VLOOKUP($C801,'STYLE NAMES'!$B:$AC,8,FALSE),"")</f>
        <v>TECH POLOS</v>
      </c>
      <c r="L801" s="101" t="str">
        <f>IF(E801&gt;0,+VLOOKUP($E801,'CODE GENERATOR'!$D:$T,3,FALSE),"")</f>
        <v>S</v>
      </c>
      <c r="M801" s="101" t="str">
        <f>IF(E801&gt;0,+VLOOKUP($E801,'CODE GENERATOR'!$D:$T,4,FALSE),"")</f>
        <v>PIQUET</v>
      </c>
      <c r="N801" s="101" t="str">
        <f>IF(E801&gt;0,+VLOOKUP($E801,'CODE GENERATOR'!$D:$T,6,FALSE),"")</f>
        <v>DARK BLUE</v>
      </c>
      <c r="O801" s="101" t="str">
        <f>IF(E801&gt;0,+VLOOKUP($E801,'CODE GENERATOR'!$D:$T,7,FALSE),"")</f>
        <v>DARK BLUE</v>
      </c>
      <c r="P801" s="101" t="str">
        <f t="shared" si="53"/>
        <v>DARK BLUE</v>
      </c>
      <c r="Q801" s="104" t="str">
        <f>IF(E801&gt;0,+VLOOKUP($E801,'CODE GENERATOR'!$D:$T,11,FALSE),"")</f>
        <v>R.TOPMN_TPL0074</v>
      </c>
      <c r="R801" s="104" t="str">
        <f>IF(E801&gt;0,+VLOOKUP($E801,'CODE GENERATOR'!$D:$T,12,FALSE),"")</f>
        <v>PIQ0015DBLDBL</v>
      </c>
      <c r="S801" s="104" t="str">
        <f>IF(E801&gt;0,+VLOOKUP($E801,'CODE GENERATOR'!$D:$T,13,FALSE),"")</f>
        <v>R.TOPMN_TPL0074_PIQ0015DBLDBL</v>
      </c>
      <c r="T801" s="104" t="str">
        <f t="shared" si="51"/>
        <v>R.TOPMN_TPL0074_PIQ0015DBLDBL_XXL</v>
      </c>
      <c r="U801" s="105">
        <v>8683711010227</v>
      </c>
      <c r="V801" s="107" t="str" cm="1">
        <f t="array" ref="V801">_xlfn.TEXTJOIN(";", TRUE, _xlfn.UNIQUE(_xlfn._xlws.FILTER(P$3:P$10029, C$3:C$10029=C801)))</f>
        <v>WHITE;NAVY;LIGHT GRAY;DARK GRAY;DARK BLUE</v>
      </c>
      <c r="W801" s="107" t="str" cm="1">
        <f t="array" ref="W801">_xlfn.TEXTJOIN(";", TRUE, _xlfn.UNIQUE(_xlfn._xlws.FILTER(F$3:F$10029, C$3:C$10029=C801)))</f>
        <v>XS;S;M;L;XL;XXL</v>
      </c>
      <c r="X801" s="101">
        <f>IF(E801&gt;0,+VLOOKUP($E801,'CODE GENERATOR'!$D:$AC,19,FALSE),0)</f>
        <v>0</v>
      </c>
      <c r="Y801" s="101" t="str">
        <f>IF(E801&gt;0,+VLOOKUP($E801,'CODE GENERATOR'!$D:$AC,20,FALSE),0)</f>
        <v/>
      </c>
      <c r="Z801" s="101" t="str">
        <f>IF(E801&gt;0,+VLOOKUP($E801,'CODE GENERATOR'!$D:$AC,21,FALSE),0)</f>
        <v/>
      </c>
      <c r="AA801" s="101" t="str">
        <f>IF(E801&gt;0,+VLOOKUP($E801,'CODE GENERATOR'!$D:$AC,22,FALSE),0)</f>
        <v/>
      </c>
      <c r="AB801" s="101" t="str">
        <f>IF(E801&gt;0,+VLOOKUP($E801,'CODE GENERATOR'!$D:$AC,23,FALSE),0)</f>
        <v/>
      </c>
      <c r="AC801" s="101" t="str">
        <f>IF(E801&gt;0,+VLOOKUP($E801,'CODE GENERATOR'!$D:$AC,24,FALSE),0)</f>
        <v/>
      </c>
      <c r="AD801" s="101" t="str">
        <f>IF(E801&gt;0,+VLOOKUP($E801,'CODE GENERATOR'!$D:$AC,25,FALSE),0)</f>
        <v/>
      </c>
      <c r="AE801" s="101" t="str">
        <f>IF(E801&gt;0,+VLOOKUP($E801,'CODE GENERATOR'!$D:$AC,26,FALSE),0)</f>
        <v/>
      </c>
      <c r="AF801" s="149" t="str">
        <f>IF($C801&gt;0,$C801&amp;" "&amp;$P801&amp;" "&amp;+VLOOKUP($C801,'STYLE NAMES'!$B:$AC,10,FALSE),"""")</f>
        <v>SAN DIEGO DARK BLUE MEN'S TECH TRAINING POLO SHORT SLEEVE</v>
      </c>
      <c r="AG801" s="101" t="str">
        <f>"Enjoy our "&amp;(AF801)&amp;"; "&amp;IF(C801&gt;0,+VLOOKUP($C801,'STYLE NAMES'!$B:$AC,11,FALSE),"")</f>
        <v>Enjoy our SAN DIEGO DARK BLUE 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1" s="101" t="str">
        <f>IF(C801&gt;0,+VLOOKUP($C801,'STYLE NAMES'!$B:$AC,12,FALSE),"")</f>
        <v>* Specially engineered design for high performance
* 4-way super stretch piquet jersey
* Soft and comfortable
* Breathable
* Quick dry
Composition:
95% Poliamide 5% Elasthane</v>
      </c>
      <c r="AI801" s="101" t="str">
        <f>IF(C801&gt;0,+VLOOKUP($C801,'STYLE NAMES'!$B:$AC,13,FALSE),"")</f>
        <v>Machine Wash at 30°C
Mild process
Iron at low temperature
Iron from REVERSE
Do NOT iron on logos or prints
Do not bleach
Do NOT Tumble Dry</v>
      </c>
      <c r="AJ801" s="149" t="str">
        <f>IF($C801&gt;0,$C801&amp;" "&amp;$P801&amp;" "&amp;+VLOOKUP($C801,'STYLE NAMES'!$B:$AC,14,FALSE),"""")</f>
        <v>SAN DIEGO DARK BLUE ERKEK KISA KOL TEKNİK ANTRENMAN POLO</v>
      </c>
      <c r="AK801" s="149" t="str">
        <f>"Cavalier SanMarco tarafından tasarlanan "&amp;(AJ801)&amp;"; "&amp;IF(C801&gt;0,+VLOOKUP($C801,'STYLE NAMES'!$B:$AC,15,FALSE),"")</f>
        <v>Cavalier SanMarco tarafından tasarlanan SAN DIEGO DARK BLUE ERKEK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1" s="149" t="str">
        <f>IF(C801&gt;0,+VLOOKUP($C801,'STYLE NAMES'!$B:$AC,16,FALSE),"")</f>
        <v>* Yüksek performans için özel tasarım
* 4 yönlü süper streç pike kumaş
* Yumuşak ve rahat
* Nefes alabilir
* Hızlı kuruma
Kompozisyon:
%95 Polyamid  %5 Elastan</v>
      </c>
      <c r="AM801" s="149" t="str">
        <f>IF(C801&gt;0,+VLOOKUP($C801,'STYLE NAMES'!$B:$AC,17,FALSE),"")</f>
        <v>Makinede 30°C' de Yıkayın
Hassas Yıkama
Ilık ütü yapın
Tersten ütüleyin
Logo ve baskıları ÜTÜLEMEYİN
Çamaşır suyu kullanmayın
Kurutma Makinesinde Kurutmayın</v>
      </c>
      <c r="AN801" s="149" t="str">
        <f>IF($C801&gt;0,$C801&amp;" "&amp;$P801&amp;" "&amp;+VLOOKUP($C801,'STYLE NAMES'!$B:$AC,18,FALSE),"""")</f>
        <v>SAN DIEGO DARK BLUE POLO DA ALLENAMENTO TECH DA UOMO MANICA CORTA</v>
      </c>
      <c r="AO801" s="101" t="str">
        <f>"Disegnato da Cavalier SanMarco "&amp;(AN801)&amp;"; "&amp;IF(C801&gt;0,+VLOOKUP($C801,'STYLE NAMES'!$B:$AC,19,FALSE),"")</f>
        <v>Disegnato da Cavalier SanMarco SAN DIEGO DARK BLUE POLO DA ALLENAMENTO TECH DA UOMO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1" s="101" t="str">
        <f>IF(C801&gt;0,+VLOOKUP($C801,'STYLE NAMES'!$B:$AC,20,FALSE),"")</f>
        <v>Design ingegnerizzato per alte prestazioni 
Jersey piqué elasticizzato  4-way-stretch 
Morbido e confortevole 
Traspirante Asciugatura rapida 
Composizione: 
95% Poliammide  5% Elastan</v>
      </c>
      <c r="AQ801" s="101" t="str">
        <f>IF(C801&gt;0,+VLOOKUP($C801,'STYLE NAMES'!$B:$AC,21,FALSE),"")</f>
        <v>Lavare in lavatrice a 30°C Ciclo delicato 
Stirare a bassa temperatura
Stirare al rovescio 
Non stirare su loghi o stampe 
Non candeggiare 
Non asciugare in asciugatrice</v>
      </c>
      <c r="AR801" s="101">
        <f>IF(D801&gt;0,+VLOOKUP($C801,'STYLE NAMES'!$B:$AC,22,FALSE),"")</f>
        <v>0</v>
      </c>
      <c r="AS801" s="101">
        <f>IF(E801&gt;0,+VLOOKUP($C801,'STYLE NAMES'!$B:$AC,23,FALSE),"")</f>
        <v>0</v>
      </c>
      <c r="AT801" s="101">
        <f>IF(F801&gt;0,+VLOOKUP($C801,'STYLE NAMES'!$B:$AC,24,FALSE),"")</f>
        <v>0</v>
      </c>
      <c r="AU801" s="101">
        <f>IF(G801&gt;0,+VLOOKUP($C801,'STYLE NAMES'!$B:$AC,25,FALSE),"")</f>
        <v>0</v>
      </c>
      <c r="AV801" s="101">
        <f>+VLOOKUP($S801,'CODE GENERATOR'!$P:$AM,15,FALSE)</f>
        <v>0</v>
      </c>
      <c r="AW801" s="101">
        <f>+VLOOKUP($S801,'CODE GENERATOR'!$P:$AM,16,FALSE)</f>
        <v>0</v>
      </c>
      <c r="AX801" s="101">
        <f>+VLOOKUP($S801,'CODE GENERATOR'!$P:$AM,17,FALSE)</f>
        <v>0</v>
      </c>
      <c r="AY801" s="101">
        <f>+VLOOKUP($S801,'CODE GENERATOR'!$P:$AM,18,FALSE)</f>
        <v>0</v>
      </c>
      <c r="AZ801" s="101">
        <f>+VLOOKUP($S801,'CODE GENERATOR'!$P:$AM,19,FALSE)</f>
        <v>0</v>
      </c>
      <c r="BA801" s="101">
        <f>+VLOOKUP($S801,'CODE GENERATOR'!$P:$AM,20,FALSE)</f>
        <v>0</v>
      </c>
      <c r="BB801" s="101">
        <f>+VLOOKUP($S801,'CODE GENERATOR'!$P:$AM,21,FALSE)</f>
        <v>0</v>
      </c>
      <c r="BC801" s="101">
        <f>+VLOOKUP($S801,'CODE GENERATOR'!$P:$AM,22,FALSE)</f>
        <v>0</v>
      </c>
      <c r="BD801" s="101">
        <f>+VLOOKUP($S801,'CODE GENERATOR'!$P:$AM,23,FALSE)</f>
        <v>0</v>
      </c>
      <c r="BE801" s="101">
        <f>+VLOOKUP($S801,'CODE GENERATOR'!$P:$AM,24,FALSE)</f>
        <v>0</v>
      </c>
      <c r="BF801" s="101">
        <f>IF(C801&gt;0,+VLOOKUP(G801,'CATEGORY ID'!$A$1:$L$118,3,FALSE),"")</f>
        <v>30</v>
      </c>
      <c r="BG801" s="101">
        <f>IF(C801&gt;0,+VLOOKUP(H801,'CATEGORY ID'!$D$1:$L$118,3,FALSE),"")</f>
        <v>2</v>
      </c>
      <c r="BH801" s="101">
        <f>IF(C801&gt;0,+VLOOKUP((+H801&amp;I801),'CATEGORY ID'!$H$1:$I$121,2,FALSE),"")</f>
        <v>108</v>
      </c>
      <c r="BJ801" s="101">
        <f>IF(C801&gt;0,IF(COUNTIF('CATEGORY ID'!$K$1:$K$121,+H801&amp;K801) &gt; 0, +VLOOKUP(+H801&amp;K801,'CATEGORY ID'!$K$1:$L$121,2,FALSE),""),"")</f>
        <v>218</v>
      </c>
      <c r="BK801" s="101" t="str">
        <f>IF(C801&gt;0,IF(COUNTIF('CATEGORY ID'!$K$124:$K$165, +VLOOKUP(C801,'STYLE NAMES'!$B:$AE,30,FALSE)) &gt; 0, +VLOOKUP(VLOOKUP(C801,'STYLE NAMES'!$B:$AE,30,FALSE),'CATEGORY ID'!K:M,2,FALSE),""),"")</f>
        <v/>
      </c>
      <c r="BR801" s="101" t="str" cm="1">
        <f t="array" ref="BR801">IF(C801&gt;0,_xlfn.TEXTJOIN(";", TRUE,_xlfn.UNIQUE(_xlfn._xlws.FILTER(BF801:BQ801,(BF801:BQ801&gt;0)),TRUE,FALSE)),"")&amp;";"&amp;BS801</f>
        <v>30;2;108;218;233</v>
      </c>
      <c r="BS801" s="101">
        <v>233</v>
      </c>
      <c r="BU801" s="106">
        <f>IF(C801&gt;0,+VLOOKUP($C801,'STYLE NAMES'!$B:$AC,26,FALSE),"")</f>
        <v>89.9</v>
      </c>
      <c r="BV801" s="106">
        <f>IF(C801&gt;0,+VLOOKUP($C801,'STYLE NAMES'!$B:$AC,27,FALSE),"")</f>
        <v>4940</v>
      </c>
      <c r="BW801" s="106">
        <f>IF(C801&gt;0,+VLOOKUP($C801,'STYLE NAMES'!$B:$AC,28,FALSE),"")</f>
        <v>103.38500000000001</v>
      </c>
      <c r="BY801"/>
      <c r="BZ801" s="101">
        <v>0</v>
      </c>
      <c r="CA801" s="137">
        <f t="shared" si="54"/>
        <v>0</v>
      </c>
      <c r="CB801" s="137">
        <f>+VLOOKUP(C801,'[2]STYLES &amp; MODELS MATRIX'!$A:$G,7,FALSE)</f>
        <v>0</v>
      </c>
      <c r="CC801" s="137" t="str">
        <f>+VLOOKUP(C801,'[1]STYLES &amp; SIZE CHARTS'!$A:$H,8,FALSE)</f>
        <v>MT-SSCP1</v>
      </c>
      <c r="CD801" s="137"/>
      <c r="CE801" s="205"/>
      <c r="CF801" s="141"/>
    </row>
    <row r="802" spans="1:84" s="101" customFormat="1" ht="12" customHeight="1" x14ac:dyDescent="0.2">
      <c r="A802" s="102">
        <f t="shared" si="52"/>
        <v>8683711008552</v>
      </c>
      <c r="B802" s="101" t="s">
        <v>990</v>
      </c>
      <c r="C802" s="101" t="s">
        <v>428</v>
      </c>
      <c r="D802" s="101" t="s">
        <v>2993</v>
      </c>
      <c r="E802" s="203" t="s">
        <v>2470</v>
      </c>
      <c r="F802" s="101" t="s">
        <v>2346</v>
      </c>
      <c r="G802" s="101" t="str">
        <f>IF(C802&gt;0,+VLOOKUP($C802,'STYLE NAMES'!$B:$AC,4,FALSE),"")</f>
        <v>RIDER</v>
      </c>
      <c r="H802" s="101" t="str">
        <f>IF(C802&gt;0,+VLOOKUP($C802,'STYLE NAMES'!$B:$AC,5,FALSE),"")</f>
        <v>WOMEN</v>
      </c>
      <c r="I802" s="101" t="str">
        <f>IF(C802&gt;0,+VLOOKUP($C802,'STYLE NAMES'!$B:$AC,6,FALSE),"")</f>
        <v>TOPS</v>
      </c>
      <c r="J802" s="101" t="str">
        <f>IF(C802&gt;0,+VLOOKUP($C802,'STYLE NAMES'!$B:$AC,7,FALSE),"")</f>
        <v>WOMEN</v>
      </c>
      <c r="K802" s="101" t="str">
        <f>IF(C802&gt;0,+VLOOKUP($C802,'STYLE NAMES'!$B:$AC,8,FALSE),"")</f>
        <v>TECH POLOS</v>
      </c>
      <c r="L802" s="101" t="str">
        <f>IF(E802&gt;0,+VLOOKUP($E802,'CODE GENERATOR'!$D:$T,3,FALSE),"")</f>
        <v>S</v>
      </c>
      <c r="M802" s="101" t="str">
        <f>IF(E802&gt;0,+VLOOKUP($E802,'CODE GENERATOR'!$D:$T,4,FALSE),"")</f>
        <v>PIQUET</v>
      </c>
      <c r="N802" s="101" t="str">
        <f>IF(E802&gt;0,+VLOOKUP($E802,'CODE GENERATOR'!$D:$T,6,FALSE),"")</f>
        <v>WHITE</v>
      </c>
      <c r="O802" s="101" t="str">
        <f>IF(E802&gt;0,+VLOOKUP($E802,'CODE GENERATOR'!$D:$T,7,FALSE),"")</f>
        <v>WHITE</v>
      </c>
      <c r="P802" s="101" t="str">
        <f t="shared" si="53"/>
        <v>WHITE</v>
      </c>
      <c r="Q802" s="104" t="str">
        <f>IF(E802&gt;0,+VLOOKUP($E802,'CODE GENERATOR'!$D:$T,11,FALSE),"")</f>
        <v>R.TOPWN_TPL0075</v>
      </c>
      <c r="R802" s="104" t="str">
        <f>IF(E802&gt;0,+VLOOKUP($E802,'CODE GENERATOR'!$D:$T,12,FALSE),"")</f>
        <v>PIQ0015WHTWHT</v>
      </c>
      <c r="S802" s="104" t="str">
        <f>IF(E802&gt;0,+VLOOKUP($E802,'CODE GENERATOR'!$D:$T,13,FALSE),"")</f>
        <v>R.TOPWN_TPL0075_PIQ0015WHTWHT</v>
      </c>
      <c r="T802" s="104" t="str">
        <f t="shared" si="51"/>
        <v>R.TOPWN_TPL0075_PIQ0015WHTWHT_XS</v>
      </c>
      <c r="U802" s="105">
        <v>8683711008552</v>
      </c>
      <c r="V802" s="107" t="str" cm="1">
        <f t="array" ref="V802">_xlfn.TEXTJOIN(";", TRUE, _xlfn.UNIQUE(_xlfn._xlws.FILTER(P$3:P$10029, C$3:C$10029=C802)))</f>
        <v>WHITE;NAVY;BLACK;LILAC;DARK GRAY</v>
      </c>
      <c r="W802" s="107" t="str" cm="1">
        <f t="array" ref="W802">_xlfn.TEXTJOIN(";", TRUE, _xlfn.UNIQUE(_xlfn._xlws.FILTER(F$3:F$10029, C$3:C$10029=C802)))</f>
        <v>XS;S;M;L;XL;XXS</v>
      </c>
      <c r="X802" s="101">
        <f>IF(E802&gt;0,+VLOOKUP($E802,'CODE GENERATOR'!$D:$AC,19,FALSE),0)</f>
        <v>0</v>
      </c>
      <c r="Y802" s="101" t="str">
        <f>IF(E802&gt;0,+VLOOKUP($E802,'CODE GENERATOR'!$D:$AC,20,FALSE),0)</f>
        <v/>
      </c>
      <c r="Z802" s="101" t="str">
        <f>IF(E802&gt;0,+VLOOKUP($E802,'CODE GENERATOR'!$D:$AC,21,FALSE),0)</f>
        <v/>
      </c>
      <c r="AA802" s="101" t="str">
        <f>IF(E802&gt;0,+VLOOKUP($E802,'CODE GENERATOR'!$D:$AC,22,FALSE),0)</f>
        <v/>
      </c>
      <c r="AB802" s="101" t="str">
        <f>IF(E802&gt;0,+VLOOKUP($E802,'CODE GENERATOR'!$D:$AC,23,FALSE),0)</f>
        <v/>
      </c>
      <c r="AC802" s="101" t="str">
        <f>IF(E802&gt;0,+VLOOKUP($E802,'CODE GENERATOR'!$D:$AC,24,FALSE),0)</f>
        <v/>
      </c>
      <c r="AD802" s="101" t="str">
        <f>IF(E802&gt;0,+VLOOKUP($E802,'CODE GENERATOR'!$D:$AC,25,FALSE),0)</f>
        <v/>
      </c>
      <c r="AE802" s="101" t="str">
        <f>IF(E802&gt;0,+VLOOKUP($E802,'CODE GENERATOR'!$D:$AC,26,FALSE),0)</f>
        <v/>
      </c>
      <c r="AF802" s="149" t="str">
        <f>IF($C802&gt;0,$C802&amp;" "&amp;$P802&amp;" "&amp;+VLOOKUP($C802,'STYLE NAMES'!$B:$AC,10,FALSE),"""")</f>
        <v>MALTA WHITE WOMEN'S TECH TRAINING POLO SHORT SLEEVE</v>
      </c>
      <c r="AG802" s="101" t="str">
        <f>"Enjoy our "&amp;(AF802)&amp;"; "&amp;IF(C802&gt;0,+VLOOKUP($C802,'STYLE NAMES'!$B:$AC,11,FALSE),"")</f>
        <v>Enjoy our MALTA WHITE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2" s="101" t="str">
        <f>IF(C802&gt;0,+VLOOKUP($C802,'STYLE NAMES'!$B:$AC,12,FALSE),"")</f>
        <v>* Specially engineered design for high performance
* 4-way super stretch piquet jersey
* Soft and comfortable
* Breathable
* Quick dry
Composition:
95% Poliamide 5% Elasthane</v>
      </c>
      <c r="AI802" s="101" t="str">
        <f>IF(C802&gt;0,+VLOOKUP($C802,'STYLE NAMES'!$B:$AC,13,FALSE),"")</f>
        <v>Machine Wash at 30°C
Mild process
Iron at low temperature
Iron from REVERSE
Do NOT iron on logos or prints
Do not bleach
Do NOT Tumble Dry</v>
      </c>
      <c r="AJ802" s="149" t="str">
        <f>IF($C802&gt;0,$C802&amp;" "&amp;$P802&amp;" "&amp;+VLOOKUP($C802,'STYLE NAMES'!$B:$AC,14,FALSE),"""")</f>
        <v>MALTA WHITE KADIN KISA KOL TEKNİK ANTRENMAN POLO</v>
      </c>
      <c r="AK802" s="149" t="str">
        <f>"Cavalier SanMarco tarafından tasarlanan "&amp;(AJ802)&amp;"; "&amp;IF(C802&gt;0,+VLOOKUP($C802,'STYLE NAMES'!$B:$AC,15,FALSE),"")</f>
        <v>Cavalier SanMarco tarafından tasarlanan MALTA WHITE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2" s="149" t="str">
        <f>IF(C802&gt;0,+VLOOKUP($C802,'STYLE NAMES'!$B:$AC,16,FALSE),"")</f>
        <v>* Yüksek performans için özel tasarım
* 4 yönlü süper streç pike kumaş
* Yumuşak ve rahat
* Nefes alabilir
* Hızlı kuruma
Kompozisyon:
%95 Polyamid  %5 Elastan</v>
      </c>
      <c r="AM802" s="149" t="str">
        <f>IF(C802&gt;0,+VLOOKUP($C802,'STYLE NAMES'!$B:$AC,17,FALSE),"")</f>
        <v>Makinede 30°C' de Yıkayın
Hassas Yıkama
Ilık ütü yapın
Tersten ütüleyin
Logo ve baskıları ÜTÜLEMEYİN
Çamaşır suyu kullanmayın
Kurutma Makinesinde Kurutmayın</v>
      </c>
      <c r="AN802" s="149" t="str">
        <f>IF($C802&gt;0,$C802&amp;" "&amp;$P802&amp;" "&amp;+VLOOKUP($C802,'STYLE NAMES'!$B:$AC,18,FALSE),"""")</f>
        <v>MALTA WHITE POLO DA ALLENAMENTO TECH DA DONNA MANICA CORTA</v>
      </c>
      <c r="AO802" s="101" t="str">
        <f>"Disegnato da Cavalier SanMarco "&amp;(AN802)&amp;"; "&amp;IF(C802&gt;0,+VLOOKUP($C802,'STYLE NAMES'!$B:$AC,19,FALSE),"")</f>
        <v>Disegnato da Cavalier SanMarco MALTA WHITE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2" s="101" t="str">
        <f>IF(C802&gt;0,+VLOOKUP($C802,'STYLE NAMES'!$B:$AC,20,FALSE),"")</f>
        <v>Design ingegnerizzato per alte prestazioni 
Jersey piqué elasticizzato  4-way-stretch 
Morbido e confortevole 
Traspirante Asciugatura rapida 
Composizione: 
95% Poliammide  5% Elastan</v>
      </c>
      <c r="AQ802" s="101" t="str">
        <f>IF(C802&gt;0,+VLOOKUP($C802,'STYLE NAMES'!$B:$AC,21,FALSE),"")</f>
        <v>Lavare in lavatrice a 30°C Ciclo delicato 
Stirare a bassa temperatura
Stirare al rovescio 
Non stirare su loghi o stampe 
Non candeggiare 
Non asciugare in asciugatrice</v>
      </c>
      <c r="AR802" s="101">
        <f>IF(D802&gt;0,+VLOOKUP($C802,'STYLE NAMES'!$B:$AC,22,FALSE),"")</f>
        <v>0</v>
      </c>
      <c r="AS802" s="101">
        <f>IF(E802&gt;0,+VLOOKUP($C802,'STYLE NAMES'!$B:$AC,23,FALSE),"")</f>
        <v>0</v>
      </c>
      <c r="AT802" s="101">
        <f>IF(F802&gt;0,+VLOOKUP($C802,'STYLE NAMES'!$B:$AC,24,FALSE),"")</f>
        <v>0</v>
      </c>
      <c r="AU802" s="101">
        <f>IF(G802&gt;0,+VLOOKUP($C802,'STYLE NAMES'!$B:$AC,25,FALSE),"")</f>
        <v>0</v>
      </c>
      <c r="AV802" s="101">
        <f>+VLOOKUP($S802,'CODE GENERATOR'!$P:$AM,15,FALSE)</f>
        <v>0</v>
      </c>
      <c r="AW802" s="101">
        <f>+VLOOKUP($S802,'CODE GENERATOR'!$P:$AM,16,FALSE)</f>
        <v>0</v>
      </c>
      <c r="AX802" s="101">
        <f>+VLOOKUP($S802,'CODE GENERATOR'!$P:$AM,17,FALSE)</f>
        <v>0</v>
      </c>
      <c r="AY802" s="101">
        <f>+VLOOKUP($S802,'CODE GENERATOR'!$P:$AM,18,FALSE)</f>
        <v>0</v>
      </c>
      <c r="AZ802" s="101">
        <f>+VLOOKUP($S802,'CODE GENERATOR'!$P:$AM,19,FALSE)</f>
        <v>0</v>
      </c>
      <c r="BA802" s="101">
        <f>+VLOOKUP($S802,'CODE GENERATOR'!$P:$AM,20,FALSE)</f>
        <v>0</v>
      </c>
      <c r="BB802" s="101">
        <f>+VLOOKUP($S802,'CODE GENERATOR'!$P:$AM,21,FALSE)</f>
        <v>0</v>
      </c>
      <c r="BC802" s="101">
        <f>+VLOOKUP($S802,'CODE GENERATOR'!$P:$AM,22,FALSE)</f>
        <v>0</v>
      </c>
      <c r="BD802" s="101">
        <f>+VLOOKUP($S802,'CODE GENERATOR'!$P:$AM,23,FALSE)</f>
        <v>0</v>
      </c>
      <c r="BE802" s="101">
        <f>+VLOOKUP($S802,'CODE GENERATOR'!$P:$AM,24,FALSE)</f>
        <v>0</v>
      </c>
      <c r="BF802" s="101">
        <f>IF(C802&gt;0,+VLOOKUP(G802,'CATEGORY ID'!$A$1:$L$118,3,FALSE),"")</f>
        <v>30</v>
      </c>
      <c r="BG802" s="101">
        <f>IF(C802&gt;0,+VLOOKUP(H802,'CATEGORY ID'!$D$1:$L$118,3,FALSE),"")</f>
        <v>3</v>
      </c>
      <c r="BH802" s="101">
        <f>IF(C802&gt;0,+VLOOKUP((+H802&amp;I802),'CATEGORY ID'!$H$1:$I$121,2,FALSE),"")</f>
        <v>109</v>
      </c>
      <c r="BJ802" s="101">
        <f>IF(C802&gt;0,IF(COUNTIF('CATEGORY ID'!$K$1:$K$121,+H802&amp;K802) &gt; 0, +VLOOKUP(+H802&amp;K802,'CATEGORY ID'!$K$1:$L$121,2,FALSE),""),"")</f>
        <v>219</v>
      </c>
      <c r="BK802" s="101" t="str">
        <f>IF(C802&gt;0,IF(COUNTIF('CATEGORY ID'!$K$124:$K$165, +VLOOKUP(C802,'STYLE NAMES'!$B:$AE,30,FALSE)) &gt; 0, +VLOOKUP(VLOOKUP(C802,'STYLE NAMES'!$B:$AE,30,FALSE),'CATEGORY ID'!K:M,2,FALSE),""),"")</f>
        <v/>
      </c>
      <c r="BR802" s="101" t="str" cm="1">
        <f t="array" ref="BR802">IF(C802&gt;0,_xlfn.TEXTJOIN(";", TRUE,_xlfn.UNIQUE(_xlfn._xlws.FILTER(BF802:BQ802,(BF802:BQ802&gt;0)),TRUE,FALSE)),"")&amp;";"&amp;BS802</f>
        <v>30;3;109;219;234</v>
      </c>
      <c r="BS802" s="101">
        <v>234</v>
      </c>
      <c r="BU802" s="106">
        <f>IF(C802&gt;0,+VLOOKUP($C802,'STYLE NAMES'!$B:$AC,26,FALSE),"")</f>
        <v>89.9</v>
      </c>
      <c r="BV802" s="106">
        <f>IF(C802&gt;0,+VLOOKUP($C802,'STYLE NAMES'!$B:$AC,27,FALSE),"")</f>
        <v>4940</v>
      </c>
      <c r="BW802" s="106">
        <f>IF(C802&gt;0,+VLOOKUP($C802,'STYLE NAMES'!$B:$AC,28,FALSE),"")</f>
        <v>103.38500000000001</v>
      </c>
      <c r="BY802"/>
      <c r="BZ802" s="101">
        <v>0</v>
      </c>
      <c r="CA802" s="137">
        <f t="shared" si="54"/>
        <v>0</v>
      </c>
      <c r="CB802" s="137">
        <f>+VLOOKUP(C802,'[2]STYLES &amp; MODELS MATRIX'!$A:$G,7,FALSE)</f>
        <v>0</v>
      </c>
      <c r="CC802" s="137" t="str">
        <f>+VLOOKUP(C802,'[1]STYLES &amp; SIZE CHARTS'!$A:$H,8,FALSE)</f>
        <v>WT-SSCP1</v>
      </c>
      <c r="CD802" s="137"/>
      <c r="CE802" s="205"/>
      <c r="CF802" s="141"/>
    </row>
    <row r="803" spans="1:84" s="101" customFormat="1" ht="12" customHeight="1" x14ac:dyDescent="0.2">
      <c r="A803" s="102">
        <f t="shared" si="52"/>
        <v>8683711008569</v>
      </c>
      <c r="B803" s="101" t="s">
        <v>990</v>
      </c>
      <c r="C803" s="101" t="s">
        <v>428</v>
      </c>
      <c r="D803" s="101" t="s">
        <v>2993</v>
      </c>
      <c r="E803" s="203" t="s">
        <v>2470</v>
      </c>
      <c r="F803" s="101" t="s">
        <v>785</v>
      </c>
      <c r="G803" s="101" t="str">
        <f>IF(C803&gt;0,+VLOOKUP($C803,'STYLE NAMES'!$B:$AC,4,FALSE),"")</f>
        <v>RIDER</v>
      </c>
      <c r="H803" s="101" t="str">
        <f>IF(C803&gt;0,+VLOOKUP($C803,'STYLE NAMES'!$B:$AC,5,FALSE),"")</f>
        <v>WOMEN</v>
      </c>
      <c r="I803" s="101" t="str">
        <f>IF(C803&gt;0,+VLOOKUP($C803,'STYLE NAMES'!$B:$AC,6,FALSE),"")</f>
        <v>TOPS</v>
      </c>
      <c r="J803" s="101" t="str">
        <f>IF(C803&gt;0,+VLOOKUP($C803,'STYLE NAMES'!$B:$AC,7,FALSE),"")</f>
        <v>WOMEN</v>
      </c>
      <c r="K803" s="101" t="str">
        <f>IF(C803&gt;0,+VLOOKUP($C803,'STYLE NAMES'!$B:$AC,8,FALSE),"")</f>
        <v>TECH POLOS</v>
      </c>
      <c r="L803" s="101" t="str">
        <f>IF(E803&gt;0,+VLOOKUP($E803,'CODE GENERATOR'!$D:$T,3,FALSE),"")</f>
        <v>S</v>
      </c>
      <c r="M803" s="101" t="str">
        <f>IF(E803&gt;0,+VLOOKUP($E803,'CODE GENERATOR'!$D:$T,4,FALSE),"")</f>
        <v>PIQUET</v>
      </c>
      <c r="N803" s="101" t="str">
        <f>IF(E803&gt;0,+VLOOKUP($E803,'CODE GENERATOR'!$D:$T,6,FALSE),"")</f>
        <v>WHITE</v>
      </c>
      <c r="O803" s="101" t="str">
        <f>IF(E803&gt;0,+VLOOKUP($E803,'CODE GENERATOR'!$D:$T,7,FALSE),"")</f>
        <v>WHITE</v>
      </c>
      <c r="P803" s="101" t="str">
        <f t="shared" si="53"/>
        <v>WHITE</v>
      </c>
      <c r="Q803" s="104" t="str">
        <f>IF(E803&gt;0,+VLOOKUP($E803,'CODE GENERATOR'!$D:$T,11,FALSE),"")</f>
        <v>R.TOPWN_TPL0075</v>
      </c>
      <c r="R803" s="104" t="str">
        <f>IF(E803&gt;0,+VLOOKUP($E803,'CODE GENERATOR'!$D:$T,12,FALSE),"")</f>
        <v>PIQ0015WHTWHT</v>
      </c>
      <c r="S803" s="104" t="str">
        <f>IF(E803&gt;0,+VLOOKUP($E803,'CODE GENERATOR'!$D:$T,13,FALSE),"")</f>
        <v>R.TOPWN_TPL0075_PIQ0015WHTWHT</v>
      </c>
      <c r="T803" s="104" t="str">
        <f t="shared" si="51"/>
        <v>R.TOPWN_TPL0075_PIQ0015WHTWHT_S</v>
      </c>
      <c r="U803" s="105">
        <v>8683711008569</v>
      </c>
      <c r="V803" s="107" t="str" cm="1">
        <f t="array" ref="V803">_xlfn.TEXTJOIN(";", TRUE, _xlfn.UNIQUE(_xlfn._xlws.FILTER(P$3:P$10029, C$3:C$10029=C803)))</f>
        <v>WHITE;NAVY;BLACK;LILAC;DARK GRAY</v>
      </c>
      <c r="W803" s="107" t="str" cm="1">
        <f t="array" ref="W803">_xlfn.TEXTJOIN(";", TRUE, _xlfn.UNIQUE(_xlfn._xlws.FILTER(F$3:F$10029, C$3:C$10029=C803)))</f>
        <v>XS;S;M;L;XL;XXS</v>
      </c>
      <c r="X803" s="101">
        <f>IF(E803&gt;0,+VLOOKUP($E803,'CODE GENERATOR'!$D:$AC,19,FALSE),0)</f>
        <v>0</v>
      </c>
      <c r="Y803" s="101" t="str">
        <f>IF(E803&gt;0,+VLOOKUP($E803,'CODE GENERATOR'!$D:$AC,20,FALSE),0)</f>
        <v/>
      </c>
      <c r="Z803" s="101" t="str">
        <f>IF(E803&gt;0,+VLOOKUP($E803,'CODE GENERATOR'!$D:$AC,21,FALSE),0)</f>
        <v/>
      </c>
      <c r="AA803" s="101" t="str">
        <f>IF(E803&gt;0,+VLOOKUP($E803,'CODE GENERATOR'!$D:$AC,22,FALSE),0)</f>
        <v/>
      </c>
      <c r="AB803" s="101" t="str">
        <f>IF(E803&gt;0,+VLOOKUP($E803,'CODE GENERATOR'!$D:$AC,23,FALSE),0)</f>
        <v/>
      </c>
      <c r="AC803" s="101" t="str">
        <f>IF(E803&gt;0,+VLOOKUP($E803,'CODE GENERATOR'!$D:$AC,24,FALSE),0)</f>
        <v/>
      </c>
      <c r="AD803" s="101" t="str">
        <f>IF(E803&gt;0,+VLOOKUP($E803,'CODE GENERATOR'!$D:$AC,25,FALSE),0)</f>
        <v/>
      </c>
      <c r="AE803" s="101" t="str">
        <f>IF(E803&gt;0,+VLOOKUP($E803,'CODE GENERATOR'!$D:$AC,26,FALSE),0)</f>
        <v/>
      </c>
      <c r="AF803" s="149" t="str">
        <f>IF($C803&gt;0,$C803&amp;" "&amp;$P803&amp;" "&amp;+VLOOKUP($C803,'STYLE NAMES'!$B:$AC,10,FALSE),"""")</f>
        <v>MALTA WHITE WOMEN'S TECH TRAINING POLO SHORT SLEEVE</v>
      </c>
      <c r="AG803" s="101" t="str">
        <f>"Enjoy our "&amp;(AF803)&amp;"; "&amp;IF(C803&gt;0,+VLOOKUP($C803,'STYLE NAMES'!$B:$AC,11,FALSE),"")</f>
        <v>Enjoy our MALTA WHITE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3" s="101" t="str">
        <f>IF(C803&gt;0,+VLOOKUP($C803,'STYLE NAMES'!$B:$AC,12,FALSE),"")</f>
        <v>* Specially engineered design for high performance
* 4-way super stretch piquet jersey
* Soft and comfortable
* Breathable
* Quick dry
Composition:
95% Poliamide 5% Elasthane</v>
      </c>
      <c r="AI803" s="101" t="str">
        <f>IF(C803&gt;0,+VLOOKUP($C803,'STYLE NAMES'!$B:$AC,13,FALSE),"")</f>
        <v>Machine Wash at 30°C
Mild process
Iron at low temperature
Iron from REVERSE
Do NOT iron on logos or prints
Do not bleach
Do NOT Tumble Dry</v>
      </c>
      <c r="AJ803" s="149" t="str">
        <f>IF($C803&gt;0,$C803&amp;" "&amp;$P803&amp;" "&amp;+VLOOKUP($C803,'STYLE NAMES'!$B:$AC,14,FALSE),"""")</f>
        <v>MALTA WHITE KADIN KISA KOL TEKNİK ANTRENMAN POLO</v>
      </c>
      <c r="AK803" s="149" t="str">
        <f>"Cavalier SanMarco tarafından tasarlanan "&amp;(AJ803)&amp;"; "&amp;IF(C803&gt;0,+VLOOKUP($C803,'STYLE NAMES'!$B:$AC,15,FALSE),"")</f>
        <v>Cavalier SanMarco tarafından tasarlanan MALTA WHITE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3" s="149" t="str">
        <f>IF(C803&gt;0,+VLOOKUP($C803,'STYLE NAMES'!$B:$AC,16,FALSE),"")</f>
        <v>* Yüksek performans için özel tasarım
* 4 yönlü süper streç pike kumaş
* Yumuşak ve rahat
* Nefes alabilir
* Hızlı kuruma
Kompozisyon:
%95 Polyamid  %5 Elastan</v>
      </c>
      <c r="AM803" s="149" t="str">
        <f>IF(C803&gt;0,+VLOOKUP($C803,'STYLE NAMES'!$B:$AC,17,FALSE),"")</f>
        <v>Makinede 30°C' de Yıkayın
Hassas Yıkama
Ilık ütü yapın
Tersten ütüleyin
Logo ve baskıları ÜTÜLEMEYİN
Çamaşır suyu kullanmayın
Kurutma Makinesinde Kurutmayın</v>
      </c>
      <c r="AN803" s="149" t="str">
        <f>IF($C803&gt;0,$C803&amp;" "&amp;$P803&amp;" "&amp;+VLOOKUP($C803,'STYLE NAMES'!$B:$AC,18,FALSE),"""")</f>
        <v>MALTA WHITE POLO DA ALLENAMENTO TECH DA DONNA MANICA CORTA</v>
      </c>
      <c r="AO803" s="101" t="str">
        <f>"Disegnato da Cavalier SanMarco "&amp;(AN803)&amp;"; "&amp;IF(C803&gt;0,+VLOOKUP($C803,'STYLE NAMES'!$B:$AC,19,FALSE),"")</f>
        <v>Disegnato da Cavalier SanMarco MALTA WHITE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3" s="101" t="str">
        <f>IF(C803&gt;0,+VLOOKUP($C803,'STYLE NAMES'!$B:$AC,20,FALSE),"")</f>
        <v>Design ingegnerizzato per alte prestazioni 
Jersey piqué elasticizzato  4-way-stretch 
Morbido e confortevole 
Traspirante Asciugatura rapida 
Composizione: 
95% Poliammide  5% Elastan</v>
      </c>
      <c r="AQ803" s="101" t="str">
        <f>IF(C803&gt;0,+VLOOKUP($C803,'STYLE NAMES'!$B:$AC,21,FALSE),"")</f>
        <v>Lavare in lavatrice a 30°C Ciclo delicato 
Stirare a bassa temperatura
Stirare al rovescio 
Non stirare su loghi o stampe 
Non candeggiare 
Non asciugare in asciugatrice</v>
      </c>
      <c r="AR803" s="101">
        <f>IF(D803&gt;0,+VLOOKUP($C803,'STYLE NAMES'!$B:$AC,22,FALSE),"")</f>
        <v>0</v>
      </c>
      <c r="AS803" s="101">
        <f>IF(E803&gt;0,+VLOOKUP($C803,'STYLE NAMES'!$B:$AC,23,FALSE),"")</f>
        <v>0</v>
      </c>
      <c r="AT803" s="101">
        <f>IF(F803&gt;0,+VLOOKUP($C803,'STYLE NAMES'!$B:$AC,24,FALSE),"")</f>
        <v>0</v>
      </c>
      <c r="AU803" s="101">
        <f>IF(G803&gt;0,+VLOOKUP($C803,'STYLE NAMES'!$B:$AC,25,FALSE),"")</f>
        <v>0</v>
      </c>
      <c r="AV803" s="101">
        <f>+VLOOKUP($S803,'CODE GENERATOR'!$P:$AM,15,FALSE)</f>
        <v>0</v>
      </c>
      <c r="AW803" s="101">
        <f>+VLOOKUP($S803,'CODE GENERATOR'!$P:$AM,16,FALSE)</f>
        <v>0</v>
      </c>
      <c r="AX803" s="101">
        <f>+VLOOKUP($S803,'CODE GENERATOR'!$P:$AM,17,FALSE)</f>
        <v>0</v>
      </c>
      <c r="AY803" s="101">
        <f>+VLOOKUP($S803,'CODE GENERATOR'!$P:$AM,18,FALSE)</f>
        <v>0</v>
      </c>
      <c r="AZ803" s="101">
        <f>+VLOOKUP($S803,'CODE GENERATOR'!$P:$AM,19,FALSE)</f>
        <v>0</v>
      </c>
      <c r="BA803" s="101">
        <f>+VLOOKUP($S803,'CODE GENERATOR'!$P:$AM,20,FALSE)</f>
        <v>0</v>
      </c>
      <c r="BB803" s="101">
        <f>+VLOOKUP($S803,'CODE GENERATOR'!$P:$AM,21,FALSE)</f>
        <v>0</v>
      </c>
      <c r="BC803" s="101">
        <f>+VLOOKUP($S803,'CODE GENERATOR'!$P:$AM,22,FALSE)</f>
        <v>0</v>
      </c>
      <c r="BD803" s="101">
        <f>+VLOOKUP($S803,'CODE GENERATOR'!$P:$AM,23,FALSE)</f>
        <v>0</v>
      </c>
      <c r="BE803" s="101">
        <f>+VLOOKUP($S803,'CODE GENERATOR'!$P:$AM,24,FALSE)</f>
        <v>0</v>
      </c>
      <c r="BF803" s="101">
        <f>IF(C803&gt;0,+VLOOKUP(G803,'CATEGORY ID'!$A$1:$L$118,3,FALSE),"")</f>
        <v>30</v>
      </c>
      <c r="BG803" s="101">
        <f>IF(C803&gt;0,+VLOOKUP(H803,'CATEGORY ID'!$D$1:$L$118,3,FALSE),"")</f>
        <v>3</v>
      </c>
      <c r="BH803" s="101">
        <f>IF(C803&gt;0,+VLOOKUP((+H803&amp;I803),'CATEGORY ID'!$H$1:$I$121,2,FALSE),"")</f>
        <v>109</v>
      </c>
      <c r="BJ803" s="101">
        <f>IF(C803&gt;0,IF(COUNTIF('CATEGORY ID'!$K$1:$K$121,+H803&amp;K803) &gt; 0, +VLOOKUP(+H803&amp;K803,'CATEGORY ID'!$K$1:$L$121,2,FALSE),""),"")</f>
        <v>219</v>
      </c>
      <c r="BK803" s="101" t="str">
        <f>IF(C803&gt;0,IF(COUNTIF('CATEGORY ID'!$K$124:$K$165, +VLOOKUP(C803,'STYLE NAMES'!$B:$AE,30,FALSE)) &gt; 0, +VLOOKUP(VLOOKUP(C803,'STYLE NAMES'!$B:$AE,30,FALSE),'CATEGORY ID'!K:M,2,FALSE),""),"")</f>
        <v/>
      </c>
      <c r="BR803" s="101" t="str" cm="1">
        <f t="array" ref="BR803">IF(C803&gt;0,_xlfn.TEXTJOIN(";", TRUE,_xlfn.UNIQUE(_xlfn._xlws.FILTER(BF803:BQ803,(BF803:BQ803&gt;0)),TRUE,FALSE)),"")&amp;";"&amp;BS803</f>
        <v>30;3;109;219;234</v>
      </c>
      <c r="BS803" s="101">
        <v>234</v>
      </c>
      <c r="BU803" s="106">
        <f>IF(C803&gt;0,+VLOOKUP($C803,'STYLE NAMES'!$B:$AC,26,FALSE),"")</f>
        <v>89.9</v>
      </c>
      <c r="BV803" s="106">
        <f>IF(C803&gt;0,+VLOOKUP($C803,'STYLE NAMES'!$B:$AC,27,FALSE),"")</f>
        <v>4940</v>
      </c>
      <c r="BW803" s="106">
        <f>IF(C803&gt;0,+VLOOKUP($C803,'STYLE NAMES'!$B:$AC,28,FALSE),"")</f>
        <v>103.38500000000001</v>
      </c>
      <c r="BY803"/>
      <c r="BZ803" s="101">
        <v>0</v>
      </c>
      <c r="CA803" s="137">
        <f t="shared" si="54"/>
        <v>0</v>
      </c>
      <c r="CB803" s="137">
        <f>+VLOOKUP(C803,'[2]STYLES &amp; MODELS MATRIX'!$A:$G,7,FALSE)</f>
        <v>0</v>
      </c>
      <c r="CC803" s="137" t="str">
        <f>+VLOOKUP(C803,'[1]STYLES &amp; SIZE CHARTS'!$A:$H,8,FALSE)</f>
        <v>WT-SSCP1</v>
      </c>
      <c r="CD803" s="137"/>
      <c r="CE803" s="205"/>
      <c r="CF803" s="141"/>
    </row>
    <row r="804" spans="1:84" s="101" customFormat="1" ht="12" customHeight="1" x14ac:dyDescent="0.2">
      <c r="A804" s="102">
        <f t="shared" si="52"/>
        <v>8683711008576</v>
      </c>
      <c r="B804" s="101" t="s">
        <v>990</v>
      </c>
      <c r="C804" s="101" t="s">
        <v>428</v>
      </c>
      <c r="D804" s="101" t="s">
        <v>2993</v>
      </c>
      <c r="E804" s="203" t="s">
        <v>2470</v>
      </c>
      <c r="F804" s="101" t="s">
        <v>2247</v>
      </c>
      <c r="G804" s="101" t="str">
        <f>IF(C804&gt;0,+VLOOKUP($C804,'STYLE NAMES'!$B:$AC,4,FALSE),"")</f>
        <v>RIDER</v>
      </c>
      <c r="H804" s="101" t="str">
        <f>IF(C804&gt;0,+VLOOKUP($C804,'STYLE NAMES'!$B:$AC,5,FALSE),"")</f>
        <v>WOMEN</v>
      </c>
      <c r="I804" s="101" t="str">
        <f>IF(C804&gt;0,+VLOOKUP($C804,'STYLE NAMES'!$B:$AC,6,FALSE),"")</f>
        <v>TOPS</v>
      </c>
      <c r="J804" s="101" t="str">
        <f>IF(C804&gt;0,+VLOOKUP($C804,'STYLE NAMES'!$B:$AC,7,FALSE),"")</f>
        <v>WOMEN</v>
      </c>
      <c r="K804" s="101" t="str">
        <f>IF(C804&gt;0,+VLOOKUP($C804,'STYLE NAMES'!$B:$AC,8,FALSE),"")</f>
        <v>TECH POLOS</v>
      </c>
      <c r="L804" s="101" t="str">
        <f>IF(E804&gt;0,+VLOOKUP($E804,'CODE GENERATOR'!$D:$T,3,FALSE),"")</f>
        <v>S</v>
      </c>
      <c r="M804" s="101" t="str">
        <f>IF(E804&gt;0,+VLOOKUP($E804,'CODE GENERATOR'!$D:$T,4,FALSE),"")</f>
        <v>PIQUET</v>
      </c>
      <c r="N804" s="101" t="str">
        <f>IF(E804&gt;0,+VLOOKUP($E804,'CODE GENERATOR'!$D:$T,6,FALSE),"")</f>
        <v>WHITE</v>
      </c>
      <c r="O804" s="101" t="str">
        <f>IF(E804&gt;0,+VLOOKUP($E804,'CODE GENERATOR'!$D:$T,7,FALSE),"")</f>
        <v>WHITE</v>
      </c>
      <c r="P804" s="101" t="str">
        <f t="shared" si="53"/>
        <v>WHITE</v>
      </c>
      <c r="Q804" s="104" t="str">
        <f>IF(E804&gt;0,+VLOOKUP($E804,'CODE GENERATOR'!$D:$T,11,FALSE),"")</f>
        <v>R.TOPWN_TPL0075</v>
      </c>
      <c r="R804" s="104" t="str">
        <f>IF(E804&gt;0,+VLOOKUP($E804,'CODE GENERATOR'!$D:$T,12,FALSE),"")</f>
        <v>PIQ0015WHTWHT</v>
      </c>
      <c r="S804" s="104" t="str">
        <f>IF(E804&gt;0,+VLOOKUP($E804,'CODE GENERATOR'!$D:$T,13,FALSE),"")</f>
        <v>R.TOPWN_TPL0075_PIQ0015WHTWHT</v>
      </c>
      <c r="T804" s="104" t="str">
        <f t="shared" si="51"/>
        <v>R.TOPWN_TPL0075_PIQ0015WHTWHT_M</v>
      </c>
      <c r="U804" s="105">
        <v>8683711008576</v>
      </c>
      <c r="V804" s="107" t="str" cm="1">
        <f t="array" ref="V804">_xlfn.TEXTJOIN(";", TRUE, _xlfn.UNIQUE(_xlfn._xlws.FILTER(P$3:P$10029, C$3:C$10029=C804)))</f>
        <v>WHITE;NAVY;BLACK;LILAC;DARK GRAY</v>
      </c>
      <c r="W804" s="107" t="str" cm="1">
        <f t="array" ref="W804">_xlfn.TEXTJOIN(";", TRUE, _xlfn.UNIQUE(_xlfn._xlws.FILTER(F$3:F$10029, C$3:C$10029=C804)))</f>
        <v>XS;S;M;L;XL;XXS</v>
      </c>
      <c r="X804" s="101">
        <f>IF(E804&gt;0,+VLOOKUP($E804,'CODE GENERATOR'!$D:$AC,19,FALSE),0)</f>
        <v>0</v>
      </c>
      <c r="Y804" s="101" t="str">
        <f>IF(E804&gt;0,+VLOOKUP($E804,'CODE GENERATOR'!$D:$AC,20,FALSE),0)</f>
        <v/>
      </c>
      <c r="Z804" s="101" t="str">
        <f>IF(E804&gt;0,+VLOOKUP($E804,'CODE GENERATOR'!$D:$AC,21,FALSE),0)</f>
        <v/>
      </c>
      <c r="AA804" s="101" t="str">
        <f>IF(E804&gt;0,+VLOOKUP($E804,'CODE GENERATOR'!$D:$AC,22,FALSE),0)</f>
        <v/>
      </c>
      <c r="AB804" s="101" t="str">
        <f>IF(E804&gt;0,+VLOOKUP($E804,'CODE GENERATOR'!$D:$AC,23,FALSE),0)</f>
        <v/>
      </c>
      <c r="AC804" s="101" t="str">
        <f>IF(E804&gt;0,+VLOOKUP($E804,'CODE GENERATOR'!$D:$AC,24,FALSE),0)</f>
        <v/>
      </c>
      <c r="AD804" s="101" t="str">
        <f>IF(E804&gt;0,+VLOOKUP($E804,'CODE GENERATOR'!$D:$AC,25,FALSE),0)</f>
        <v/>
      </c>
      <c r="AE804" s="101" t="str">
        <f>IF(E804&gt;0,+VLOOKUP($E804,'CODE GENERATOR'!$D:$AC,26,FALSE),0)</f>
        <v/>
      </c>
      <c r="AF804" s="149" t="str">
        <f>IF($C804&gt;0,$C804&amp;" "&amp;$P804&amp;" "&amp;+VLOOKUP($C804,'STYLE NAMES'!$B:$AC,10,FALSE),"""")</f>
        <v>MALTA WHITE WOMEN'S TECH TRAINING POLO SHORT SLEEVE</v>
      </c>
      <c r="AG804" s="101" t="str">
        <f>"Enjoy our "&amp;(AF804)&amp;"; "&amp;IF(C804&gt;0,+VLOOKUP($C804,'STYLE NAMES'!$B:$AC,11,FALSE),"")</f>
        <v>Enjoy our MALTA WHITE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4" s="101" t="str">
        <f>IF(C804&gt;0,+VLOOKUP($C804,'STYLE NAMES'!$B:$AC,12,FALSE),"")</f>
        <v>* Specially engineered design for high performance
* 4-way super stretch piquet jersey
* Soft and comfortable
* Breathable
* Quick dry
Composition:
95% Poliamide 5% Elasthane</v>
      </c>
      <c r="AI804" s="101" t="str">
        <f>IF(C804&gt;0,+VLOOKUP($C804,'STYLE NAMES'!$B:$AC,13,FALSE),"")</f>
        <v>Machine Wash at 30°C
Mild process
Iron at low temperature
Iron from REVERSE
Do NOT iron on logos or prints
Do not bleach
Do NOT Tumble Dry</v>
      </c>
      <c r="AJ804" s="149" t="str">
        <f>IF($C804&gt;0,$C804&amp;" "&amp;$P804&amp;" "&amp;+VLOOKUP($C804,'STYLE NAMES'!$B:$AC,14,FALSE),"""")</f>
        <v>MALTA WHITE KADIN KISA KOL TEKNİK ANTRENMAN POLO</v>
      </c>
      <c r="AK804" s="149" t="str">
        <f>"Cavalier SanMarco tarafından tasarlanan "&amp;(AJ804)&amp;"; "&amp;IF(C804&gt;0,+VLOOKUP($C804,'STYLE NAMES'!$B:$AC,15,FALSE),"")</f>
        <v>Cavalier SanMarco tarafından tasarlanan MALTA WHITE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4" s="149" t="str">
        <f>IF(C804&gt;0,+VLOOKUP($C804,'STYLE NAMES'!$B:$AC,16,FALSE),"")</f>
        <v>* Yüksek performans için özel tasarım
* 4 yönlü süper streç pike kumaş
* Yumuşak ve rahat
* Nefes alabilir
* Hızlı kuruma
Kompozisyon:
%95 Polyamid  %5 Elastan</v>
      </c>
      <c r="AM804" s="149" t="str">
        <f>IF(C804&gt;0,+VLOOKUP($C804,'STYLE NAMES'!$B:$AC,17,FALSE),"")</f>
        <v>Makinede 30°C' de Yıkayın
Hassas Yıkama
Ilık ütü yapın
Tersten ütüleyin
Logo ve baskıları ÜTÜLEMEYİN
Çamaşır suyu kullanmayın
Kurutma Makinesinde Kurutmayın</v>
      </c>
      <c r="AN804" s="149" t="str">
        <f>IF($C804&gt;0,$C804&amp;" "&amp;$P804&amp;" "&amp;+VLOOKUP($C804,'STYLE NAMES'!$B:$AC,18,FALSE),"""")</f>
        <v>MALTA WHITE POLO DA ALLENAMENTO TECH DA DONNA MANICA CORTA</v>
      </c>
      <c r="AO804" s="101" t="str">
        <f>"Disegnato da Cavalier SanMarco "&amp;(AN804)&amp;"; "&amp;IF(C804&gt;0,+VLOOKUP($C804,'STYLE NAMES'!$B:$AC,19,FALSE),"")</f>
        <v>Disegnato da Cavalier SanMarco MALTA WHITE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4" s="101" t="str">
        <f>IF(C804&gt;0,+VLOOKUP($C804,'STYLE NAMES'!$B:$AC,20,FALSE),"")</f>
        <v>Design ingegnerizzato per alte prestazioni 
Jersey piqué elasticizzato  4-way-stretch 
Morbido e confortevole 
Traspirante Asciugatura rapida 
Composizione: 
95% Poliammide  5% Elastan</v>
      </c>
      <c r="AQ804" s="101" t="str">
        <f>IF(C804&gt;0,+VLOOKUP($C804,'STYLE NAMES'!$B:$AC,21,FALSE),"")</f>
        <v>Lavare in lavatrice a 30°C Ciclo delicato 
Stirare a bassa temperatura
Stirare al rovescio 
Non stirare su loghi o stampe 
Non candeggiare 
Non asciugare in asciugatrice</v>
      </c>
      <c r="AR804" s="101">
        <f>IF(D804&gt;0,+VLOOKUP($C804,'STYLE NAMES'!$B:$AC,22,FALSE),"")</f>
        <v>0</v>
      </c>
      <c r="AS804" s="101">
        <f>IF(E804&gt;0,+VLOOKUP($C804,'STYLE NAMES'!$B:$AC,23,FALSE),"")</f>
        <v>0</v>
      </c>
      <c r="AT804" s="101">
        <f>IF(F804&gt;0,+VLOOKUP($C804,'STYLE NAMES'!$B:$AC,24,FALSE),"")</f>
        <v>0</v>
      </c>
      <c r="AU804" s="101">
        <f>IF(G804&gt;0,+VLOOKUP($C804,'STYLE NAMES'!$B:$AC,25,FALSE),"")</f>
        <v>0</v>
      </c>
      <c r="AV804" s="101">
        <f>+VLOOKUP($S804,'CODE GENERATOR'!$P:$AM,15,FALSE)</f>
        <v>0</v>
      </c>
      <c r="AW804" s="101">
        <f>+VLOOKUP($S804,'CODE GENERATOR'!$P:$AM,16,FALSE)</f>
        <v>0</v>
      </c>
      <c r="AX804" s="101">
        <f>+VLOOKUP($S804,'CODE GENERATOR'!$P:$AM,17,FALSE)</f>
        <v>0</v>
      </c>
      <c r="AY804" s="101">
        <f>+VLOOKUP($S804,'CODE GENERATOR'!$P:$AM,18,FALSE)</f>
        <v>0</v>
      </c>
      <c r="AZ804" s="101">
        <f>+VLOOKUP($S804,'CODE GENERATOR'!$P:$AM,19,FALSE)</f>
        <v>0</v>
      </c>
      <c r="BA804" s="101">
        <f>+VLOOKUP($S804,'CODE GENERATOR'!$P:$AM,20,FALSE)</f>
        <v>0</v>
      </c>
      <c r="BB804" s="101">
        <f>+VLOOKUP($S804,'CODE GENERATOR'!$P:$AM,21,FALSE)</f>
        <v>0</v>
      </c>
      <c r="BC804" s="101">
        <f>+VLOOKUP($S804,'CODE GENERATOR'!$P:$AM,22,FALSE)</f>
        <v>0</v>
      </c>
      <c r="BD804" s="101">
        <f>+VLOOKUP($S804,'CODE GENERATOR'!$P:$AM,23,FALSE)</f>
        <v>0</v>
      </c>
      <c r="BE804" s="101">
        <f>+VLOOKUP($S804,'CODE GENERATOR'!$P:$AM,24,FALSE)</f>
        <v>0</v>
      </c>
      <c r="BF804" s="101">
        <f>IF(C804&gt;0,+VLOOKUP(G804,'CATEGORY ID'!$A$1:$L$118,3,FALSE),"")</f>
        <v>30</v>
      </c>
      <c r="BG804" s="101">
        <f>IF(C804&gt;0,+VLOOKUP(H804,'CATEGORY ID'!$D$1:$L$118,3,FALSE),"")</f>
        <v>3</v>
      </c>
      <c r="BH804" s="101">
        <f>IF(C804&gt;0,+VLOOKUP((+H804&amp;I804),'CATEGORY ID'!$H$1:$I$121,2,FALSE),"")</f>
        <v>109</v>
      </c>
      <c r="BJ804" s="101">
        <f>IF(C804&gt;0,IF(COUNTIF('CATEGORY ID'!$K$1:$K$121,+H804&amp;K804) &gt; 0, +VLOOKUP(+H804&amp;K804,'CATEGORY ID'!$K$1:$L$121,2,FALSE),""),"")</f>
        <v>219</v>
      </c>
      <c r="BK804" s="101" t="str">
        <f>IF(C804&gt;0,IF(COUNTIF('CATEGORY ID'!$K$124:$K$165, +VLOOKUP(C804,'STYLE NAMES'!$B:$AE,30,FALSE)) &gt; 0, +VLOOKUP(VLOOKUP(C804,'STYLE NAMES'!$B:$AE,30,FALSE),'CATEGORY ID'!K:M,2,FALSE),""),"")</f>
        <v/>
      </c>
      <c r="BR804" s="101" t="str" cm="1">
        <f t="array" ref="BR804">IF(C804&gt;0,_xlfn.TEXTJOIN(";", TRUE,_xlfn.UNIQUE(_xlfn._xlws.FILTER(BF804:BQ804,(BF804:BQ804&gt;0)),TRUE,FALSE)),"")&amp;";"&amp;BS804</f>
        <v>30;3;109;219;234</v>
      </c>
      <c r="BS804" s="101">
        <v>234</v>
      </c>
      <c r="BU804" s="106">
        <f>IF(C804&gt;0,+VLOOKUP($C804,'STYLE NAMES'!$B:$AC,26,FALSE),"")</f>
        <v>89.9</v>
      </c>
      <c r="BV804" s="106">
        <f>IF(C804&gt;0,+VLOOKUP($C804,'STYLE NAMES'!$B:$AC,27,FALSE),"")</f>
        <v>4940</v>
      </c>
      <c r="BW804" s="106">
        <f>IF(C804&gt;0,+VLOOKUP($C804,'STYLE NAMES'!$B:$AC,28,FALSE),"")</f>
        <v>103.38500000000001</v>
      </c>
      <c r="BY804"/>
      <c r="BZ804" s="101">
        <v>0</v>
      </c>
      <c r="CA804" s="137">
        <f t="shared" si="54"/>
        <v>0</v>
      </c>
      <c r="CB804" s="137">
        <f>+VLOOKUP(C804,'[2]STYLES &amp; MODELS MATRIX'!$A:$G,7,FALSE)</f>
        <v>0</v>
      </c>
      <c r="CC804" s="137" t="str">
        <f>+VLOOKUP(C804,'[1]STYLES &amp; SIZE CHARTS'!$A:$H,8,FALSE)</f>
        <v>WT-SSCP1</v>
      </c>
      <c r="CD804" s="137"/>
      <c r="CE804" s="205"/>
      <c r="CF804" s="141"/>
    </row>
    <row r="805" spans="1:84" s="101" customFormat="1" ht="12" customHeight="1" x14ac:dyDescent="0.2">
      <c r="A805" s="102">
        <f t="shared" si="52"/>
        <v>8683711008583</v>
      </c>
      <c r="B805" s="101" t="s">
        <v>990</v>
      </c>
      <c r="C805" s="101" t="s">
        <v>428</v>
      </c>
      <c r="D805" s="101" t="s">
        <v>2993</v>
      </c>
      <c r="E805" s="203" t="s">
        <v>2470</v>
      </c>
      <c r="F805" s="101" t="s">
        <v>2248</v>
      </c>
      <c r="G805" s="101" t="str">
        <f>IF(C805&gt;0,+VLOOKUP($C805,'STYLE NAMES'!$B:$AC,4,FALSE),"")</f>
        <v>RIDER</v>
      </c>
      <c r="H805" s="101" t="str">
        <f>IF(C805&gt;0,+VLOOKUP($C805,'STYLE NAMES'!$B:$AC,5,FALSE),"")</f>
        <v>WOMEN</v>
      </c>
      <c r="I805" s="101" t="str">
        <f>IF(C805&gt;0,+VLOOKUP($C805,'STYLE NAMES'!$B:$AC,6,FALSE),"")</f>
        <v>TOPS</v>
      </c>
      <c r="J805" s="101" t="str">
        <f>IF(C805&gt;0,+VLOOKUP($C805,'STYLE NAMES'!$B:$AC,7,FALSE),"")</f>
        <v>WOMEN</v>
      </c>
      <c r="K805" s="101" t="str">
        <f>IF(C805&gt;0,+VLOOKUP($C805,'STYLE NAMES'!$B:$AC,8,FALSE),"")</f>
        <v>TECH POLOS</v>
      </c>
      <c r="L805" s="101" t="str">
        <f>IF(E805&gt;0,+VLOOKUP($E805,'CODE GENERATOR'!$D:$T,3,FALSE),"")</f>
        <v>S</v>
      </c>
      <c r="M805" s="101" t="str">
        <f>IF(E805&gt;0,+VLOOKUP($E805,'CODE GENERATOR'!$D:$T,4,FALSE),"")</f>
        <v>PIQUET</v>
      </c>
      <c r="N805" s="101" t="str">
        <f>IF(E805&gt;0,+VLOOKUP($E805,'CODE GENERATOR'!$D:$T,6,FALSE),"")</f>
        <v>WHITE</v>
      </c>
      <c r="O805" s="101" t="str">
        <f>IF(E805&gt;0,+VLOOKUP($E805,'CODE GENERATOR'!$D:$T,7,FALSE),"")</f>
        <v>WHITE</v>
      </c>
      <c r="P805" s="101" t="str">
        <f t="shared" si="53"/>
        <v>WHITE</v>
      </c>
      <c r="Q805" s="104" t="str">
        <f>IF(E805&gt;0,+VLOOKUP($E805,'CODE GENERATOR'!$D:$T,11,FALSE),"")</f>
        <v>R.TOPWN_TPL0075</v>
      </c>
      <c r="R805" s="104" t="str">
        <f>IF(E805&gt;0,+VLOOKUP($E805,'CODE GENERATOR'!$D:$T,12,FALSE),"")</f>
        <v>PIQ0015WHTWHT</v>
      </c>
      <c r="S805" s="104" t="str">
        <f>IF(E805&gt;0,+VLOOKUP($E805,'CODE GENERATOR'!$D:$T,13,FALSE),"")</f>
        <v>R.TOPWN_TPL0075_PIQ0015WHTWHT</v>
      </c>
      <c r="T805" s="104" t="str">
        <f t="shared" si="51"/>
        <v>R.TOPWN_TPL0075_PIQ0015WHTWHT_L</v>
      </c>
      <c r="U805" s="105">
        <v>8683711008583</v>
      </c>
      <c r="V805" s="107" t="str" cm="1">
        <f t="array" ref="V805">_xlfn.TEXTJOIN(";", TRUE, _xlfn.UNIQUE(_xlfn._xlws.FILTER(P$3:P$10029, C$3:C$10029=C805)))</f>
        <v>WHITE;NAVY;BLACK;LILAC;DARK GRAY</v>
      </c>
      <c r="W805" s="107" t="str" cm="1">
        <f t="array" ref="W805">_xlfn.TEXTJOIN(";", TRUE, _xlfn.UNIQUE(_xlfn._xlws.FILTER(F$3:F$10029, C$3:C$10029=C805)))</f>
        <v>XS;S;M;L;XL;XXS</v>
      </c>
      <c r="X805" s="101">
        <f>IF(E805&gt;0,+VLOOKUP($E805,'CODE GENERATOR'!$D:$AC,19,FALSE),0)</f>
        <v>0</v>
      </c>
      <c r="Y805" s="101" t="str">
        <f>IF(E805&gt;0,+VLOOKUP($E805,'CODE GENERATOR'!$D:$AC,20,FALSE),0)</f>
        <v/>
      </c>
      <c r="Z805" s="101" t="str">
        <f>IF(E805&gt;0,+VLOOKUP($E805,'CODE GENERATOR'!$D:$AC,21,FALSE),0)</f>
        <v/>
      </c>
      <c r="AA805" s="101" t="str">
        <f>IF(E805&gt;0,+VLOOKUP($E805,'CODE GENERATOR'!$D:$AC,22,FALSE),0)</f>
        <v/>
      </c>
      <c r="AB805" s="101" t="str">
        <f>IF(E805&gt;0,+VLOOKUP($E805,'CODE GENERATOR'!$D:$AC,23,FALSE),0)</f>
        <v/>
      </c>
      <c r="AC805" s="101" t="str">
        <f>IF(E805&gt;0,+VLOOKUP($E805,'CODE GENERATOR'!$D:$AC,24,FALSE),0)</f>
        <v/>
      </c>
      <c r="AD805" s="101" t="str">
        <f>IF(E805&gt;0,+VLOOKUP($E805,'CODE GENERATOR'!$D:$AC,25,FALSE),0)</f>
        <v/>
      </c>
      <c r="AE805" s="101" t="str">
        <f>IF(E805&gt;0,+VLOOKUP($E805,'CODE GENERATOR'!$D:$AC,26,FALSE),0)</f>
        <v/>
      </c>
      <c r="AF805" s="149" t="str">
        <f>IF($C805&gt;0,$C805&amp;" "&amp;$P805&amp;" "&amp;+VLOOKUP($C805,'STYLE NAMES'!$B:$AC,10,FALSE),"""")</f>
        <v>MALTA WHITE WOMEN'S TECH TRAINING POLO SHORT SLEEVE</v>
      </c>
      <c r="AG805" s="101" t="str">
        <f>"Enjoy our "&amp;(AF805)&amp;"; "&amp;IF(C805&gt;0,+VLOOKUP($C805,'STYLE NAMES'!$B:$AC,11,FALSE),"")</f>
        <v>Enjoy our MALTA WHITE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5" s="101" t="str">
        <f>IF(C805&gt;0,+VLOOKUP($C805,'STYLE NAMES'!$B:$AC,12,FALSE),"")</f>
        <v>* Specially engineered design for high performance
* 4-way super stretch piquet jersey
* Soft and comfortable
* Breathable
* Quick dry
Composition:
95% Poliamide 5% Elasthane</v>
      </c>
      <c r="AI805" s="101" t="str">
        <f>IF(C805&gt;0,+VLOOKUP($C805,'STYLE NAMES'!$B:$AC,13,FALSE),"")</f>
        <v>Machine Wash at 30°C
Mild process
Iron at low temperature
Iron from REVERSE
Do NOT iron on logos or prints
Do not bleach
Do NOT Tumble Dry</v>
      </c>
      <c r="AJ805" s="149" t="str">
        <f>IF($C805&gt;0,$C805&amp;" "&amp;$P805&amp;" "&amp;+VLOOKUP($C805,'STYLE NAMES'!$B:$AC,14,FALSE),"""")</f>
        <v>MALTA WHITE KADIN KISA KOL TEKNİK ANTRENMAN POLO</v>
      </c>
      <c r="AK805" s="149" t="str">
        <f>"Cavalier SanMarco tarafından tasarlanan "&amp;(AJ805)&amp;"; "&amp;IF(C805&gt;0,+VLOOKUP($C805,'STYLE NAMES'!$B:$AC,15,FALSE),"")</f>
        <v>Cavalier SanMarco tarafından tasarlanan MALTA WHITE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5" s="149" t="str">
        <f>IF(C805&gt;0,+VLOOKUP($C805,'STYLE NAMES'!$B:$AC,16,FALSE),"")</f>
        <v>* Yüksek performans için özel tasarım
* 4 yönlü süper streç pike kumaş
* Yumuşak ve rahat
* Nefes alabilir
* Hızlı kuruma
Kompozisyon:
%95 Polyamid  %5 Elastan</v>
      </c>
      <c r="AM805" s="149" t="str">
        <f>IF(C805&gt;0,+VLOOKUP($C805,'STYLE NAMES'!$B:$AC,17,FALSE),"")</f>
        <v>Makinede 30°C' de Yıkayın
Hassas Yıkama
Ilık ütü yapın
Tersten ütüleyin
Logo ve baskıları ÜTÜLEMEYİN
Çamaşır suyu kullanmayın
Kurutma Makinesinde Kurutmayın</v>
      </c>
      <c r="AN805" s="149" t="str">
        <f>IF($C805&gt;0,$C805&amp;" "&amp;$P805&amp;" "&amp;+VLOOKUP($C805,'STYLE NAMES'!$B:$AC,18,FALSE),"""")</f>
        <v>MALTA WHITE POLO DA ALLENAMENTO TECH DA DONNA MANICA CORTA</v>
      </c>
      <c r="AO805" s="101" t="str">
        <f>"Disegnato da Cavalier SanMarco "&amp;(AN805)&amp;"; "&amp;IF(C805&gt;0,+VLOOKUP($C805,'STYLE NAMES'!$B:$AC,19,FALSE),"")</f>
        <v>Disegnato da Cavalier SanMarco MALTA WHITE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5" s="101" t="str">
        <f>IF(C805&gt;0,+VLOOKUP($C805,'STYLE NAMES'!$B:$AC,20,FALSE),"")</f>
        <v>Design ingegnerizzato per alte prestazioni 
Jersey piqué elasticizzato  4-way-stretch 
Morbido e confortevole 
Traspirante Asciugatura rapida 
Composizione: 
95% Poliammide  5% Elastan</v>
      </c>
      <c r="AQ805" s="101" t="str">
        <f>IF(C805&gt;0,+VLOOKUP($C805,'STYLE NAMES'!$B:$AC,21,FALSE),"")</f>
        <v>Lavare in lavatrice a 30°C Ciclo delicato 
Stirare a bassa temperatura
Stirare al rovescio 
Non stirare su loghi o stampe 
Non candeggiare 
Non asciugare in asciugatrice</v>
      </c>
      <c r="AR805" s="101">
        <f>IF(D805&gt;0,+VLOOKUP($C805,'STYLE NAMES'!$B:$AC,22,FALSE),"")</f>
        <v>0</v>
      </c>
      <c r="AS805" s="101">
        <f>IF(E805&gt;0,+VLOOKUP($C805,'STYLE NAMES'!$B:$AC,23,FALSE),"")</f>
        <v>0</v>
      </c>
      <c r="AT805" s="101">
        <f>IF(F805&gt;0,+VLOOKUP($C805,'STYLE NAMES'!$B:$AC,24,FALSE),"")</f>
        <v>0</v>
      </c>
      <c r="AU805" s="101">
        <f>IF(G805&gt;0,+VLOOKUP($C805,'STYLE NAMES'!$B:$AC,25,FALSE),"")</f>
        <v>0</v>
      </c>
      <c r="AV805" s="101">
        <f>+VLOOKUP($S805,'CODE GENERATOR'!$P:$AM,15,FALSE)</f>
        <v>0</v>
      </c>
      <c r="AW805" s="101">
        <f>+VLOOKUP($S805,'CODE GENERATOR'!$P:$AM,16,FALSE)</f>
        <v>0</v>
      </c>
      <c r="AX805" s="101">
        <f>+VLOOKUP($S805,'CODE GENERATOR'!$P:$AM,17,FALSE)</f>
        <v>0</v>
      </c>
      <c r="AY805" s="101">
        <f>+VLOOKUP($S805,'CODE GENERATOR'!$P:$AM,18,FALSE)</f>
        <v>0</v>
      </c>
      <c r="AZ805" s="101">
        <f>+VLOOKUP($S805,'CODE GENERATOR'!$P:$AM,19,FALSE)</f>
        <v>0</v>
      </c>
      <c r="BA805" s="101">
        <f>+VLOOKUP($S805,'CODE GENERATOR'!$P:$AM,20,FALSE)</f>
        <v>0</v>
      </c>
      <c r="BB805" s="101">
        <f>+VLOOKUP($S805,'CODE GENERATOR'!$P:$AM,21,FALSE)</f>
        <v>0</v>
      </c>
      <c r="BC805" s="101">
        <f>+VLOOKUP($S805,'CODE GENERATOR'!$P:$AM,22,FALSE)</f>
        <v>0</v>
      </c>
      <c r="BD805" s="101">
        <f>+VLOOKUP($S805,'CODE GENERATOR'!$P:$AM,23,FALSE)</f>
        <v>0</v>
      </c>
      <c r="BE805" s="101">
        <f>+VLOOKUP($S805,'CODE GENERATOR'!$P:$AM,24,FALSE)</f>
        <v>0</v>
      </c>
      <c r="BF805" s="101">
        <f>IF(C805&gt;0,+VLOOKUP(G805,'CATEGORY ID'!$A$1:$L$118,3,FALSE),"")</f>
        <v>30</v>
      </c>
      <c r="BG805" s="101">
        <f>IF(C805&gt;0,+VLOOKUP(H805,'CATEGORY ID'!$D$1:$L$118,3,FALSE),"")</f>
        <v>3</v>
      </c>
      <c r="BH805" s="101">
        <f>IF(C805&gt;0,+VLOOKUP((+H805&amp;I805),'CATEGORY ID'!$H$1:$I$121,2,FALSE),"")</f>
        <v>109</v>
      </c>
      <c r="BJ805" s="101">
        <f>IF(C805&gt;0,IF(COUNTIF('CATEGORY ID'!$K$1:$K$121,+H805&amp;K805) &gt; 0, +VLOOKUP(+H805&amp;K805,'CATEGORY ID'!$K$1:$L$121,2,FALSE),""),"")</f>
        <v>219</v>
      </c>
      <c r="BK805" s="101" t="str">
        <f>IF(C805&gt;0,IF(COUNTIF('CATEGORY ID'!$K$124:$K$165, +VLOOKUP(C805,'STYLE NAMES'!$B:$AE,30,FALSE)) &gt; 0, +VLOOKUP(VLOOKUP(C805,'STYLE NAMES'!$B:$AE,30,FALSE),'CATEGORY ID'!K:M,2,FALSE),""),"")</f>
        <v/>
      </c>
      <c r="BR805" s="101" t="str" cm="1">
        <f t="array" ref="BR805">IF(C805&gt;0,_xlfn.TEXTJOIN(";", TRUE,_xlfn.UNIQUE(_xlfn._xlws.FILTER(BF805:BQ805,(BF805:BQ805&gt;0)),TRUE,FALSE)),"")&amp;";"&amp;BS805</f>
        <v>30;3;109;219;234</v>
      </c>
      <c r="BS805" s="101">
        <v>234</v>
      </c>
      <c r="BU805" s="106">
        <f>IF(C805&gt;0,+VLOOKUP($C805,'STYLE NAMES'!$B:$AC,26,FALSE),"")</f>
        <v>89.9</v>
      </c>
      <c r="BV805" s="106">
        <f>IF(C805&gt;0,+VLOOKUP($C805,'STYLE NAMES'!$B:$AC,27,FALSE),"")</f>
        <v>4940</v>
      </c>
      <c r="BW805" s="106">
        <f>IF(C805&gt;0,+VLOOKUP($C805,'STYLE NAMES'!$B:$AC,28,FALSE),"")</f>
        <v>103.38500000000001</v>
      </c>
      <c r="BY805"/>
      <c r="BZ805" s="101">
        <v>0</v>
      </c>
      <c r="CA805" s="137">
        <f t="shared" si="54"/>
        <v>0</v>
      </c>
      <c r="CB805" s="137">
        <f>+VLOOKUP(C805,'[2]STYLES &amp; MODELS MATRIX'!$A:$G,7,FALSE)</f>
        <v>0</v>
      </c>
      <c r="CC805" s="137" t="str">
        <f>+VLOOKUP(C805,'[1]STYLES &amp; SIZE CHARTS'!$A:$H,8,FALSE)</f>
        <v>WT-SSCP1</v>
      </c>
      <c r="CD805" s="137"/>
      <c r="CE805" s="205"/>
      <c r="CF805" s="141"/>
    </row>
    <row r="806" spans="1:84" s="101" customFormat="1" ht="12" customHeight="1" x14ac:dyDescent="0.2">
      <c r="A806" s="102">
        <f t="shared" si="52"/>
        <v>8683711008590</v>
      </c>
      <c r="B806" s="101" t="s">
        <v>990</v>
      </c>
      <c r="C806" s="101" t="s">
        <v>428</v>
      </c>
      <c r="D806" s="101" t="s">
        <v>2993</v>
      </c>
      <c r="E806" s="203" t="s">
        <v>2470</v>
      </c>
      <c r="F806" s="101" t="s">
        <v>2249</v>
      </c>
      <c r="G806" s="101" t="str">
        <f>IF(C806&gt;0,+VLOOKUP($C806,'STYLE NAMES'!$B:$AC,4,FALSE),"")</f>
        <v>RIDER</v>
      </c>
      <c r="H806" s="101" t="str">
        <f>IF(C806&gt;0,+VLOOKUP($C806,'STYLE NAMES'!$B:$AC,5,FALSE),"")</f>
        <v>WOMEN</v>
      </c>
      <c r="I806" s="101" t="str">
        <f>IF(C806&gt;0,+VLOOKUP($C806,'STYLE NAMES'!$B:$AC,6,FALSE),"")</f>
        <v>TOPS</v>
      </c>
      <c r="J806" s="101" t="str">
        <f>IF(C806&gt;0,+VLOOKUP($C806,'STYLE NAMES'!$B:$AC,7,FALSE),"")</f>
        <v>WOMEN</v>
      </c>
      <c r="K806" s="101" t="str">
        <f>IF(C806&gt;0,+VLOOKUP($C806,'STYLE NAMES'!$B:$AC,8,FALSE),"")</f>
        <v>TECH POLOS</v>
      </c>
      <c r="L806" s="101" t="str">
        <f>IF(E806&gt;0,+VLOOKUP($E806,'CODE GENERATOR'!$D:$T,3,FALSE),"")</f>
        <v>S</v>
      </c>
      <c r="M806" s="101" t="str">
        <f>IF(E806&gt;0,+VLOOKUP($E806,'CODE GENERATOR'!$D:$T,4,FALSE),"")</f>
        <v>PIQUET</v>
      </c>
      <c r="N806" s="101" t="str">
        <f>IF(E806&gt;0,+VLOOKUP($E806,'CODE GENERATOR'!$D:$T,6,FALSE),"")</f>
        <v>WHITE</v>
      </c>
      <c r="O806" s="101" t="str">
        <f>IF(E806&gt;0,+VLOOKUP($E806,'CODE GENERATOR'!$D:$T,7,FALSE),"")</f>
        <v>WHITE</v>
      </c>
      <c r="P806" s="101" t="str">
        <f t="shared" si="53"/>
        <v>WHITE</v>
      </c>
      <c r="Q806" s="104" t="str">
        <f>IF(E806&gt;0,+VLOOKUP($E806,'CODE GENERATOR'!$D:$T,11,FALSE),"")</f>
        <v>R.TOPWN_TPL0075</v>
      </c>
      <c r="R806" s="104" t="str">
        <f>IF(E806&gt;0,+VLOOKUP($E806,'CODE GENERATOR'!$D:$T,12,FALSE),"")</f>
        <v>PIQ0015WHTWHT</v>
      </c>
      <c r="S806" s="104" t="str">
        <f>IF(E806&gt;0,+VLOOKUP($E806,'CODE GENERATOR'!$D:$T,13,FALSE),"")</f>
        <v>R.TOPWN_TPL0075_PIQ0015WHTWHT</v>
      </c>
      <c r="T806" s="104" t="str">
        <f t="shared" si="51"/>
        <v>R.TOPWN_TPL0075_PIQ0015WHTWHT_XL</v>
      </c>
      <c r="U806" s="105">
        <v>8683711008590</v>
      </c>
      <c r="V806" s="107" t="str" cm="1">
        <f t="array" ref="V806">_xlfn.TEXTJOIN(";", TRUE, _xlfn.UNIQUE(_xlfn._xlws.FILTER(P$3:P$10029, C$3:C$10029=C806)))</f>
        <v>WHITE;NAVY;BLACK;LILAC;DARK GRAY</v>
      </c>
      <c r="W806" s="107" t="str" cm="1">
        <f t="array" ref="W806">_xlfn.TEXTJOIN(";", TRUE, _xlfn.UNIQUE(_xlfn._xlws.FILTER(F$3:F$10029, C$3:C$10029=C806)))</f>
        <v>XS;S;M;L;XL;XXS</v>
      </c>
      <c r="X806" s="101">
        <f>IF(E806&gt;0,+VLOOKUP($E806,'CODE GENERATOR'!$D:$AC,19,FALSE),0)</f>
        <v>0</v>
      </c>
      <c r="Y806" s="101" t="str">
        <f>IF(E806&gt;0,+VLOOKUP($E806,'CODE GENERATOR'!$D:$AC,20,FALSE),0)</f>
        <v/>
      </c>
      <c r="Z806" s="101" t="str">
        <f>IF(E806&gt;0,+VLOOKUP($E806,'CODE GENERATOR'!$D:$AC,21,FALSE),0)</f>
        <v/>
      </c>
      <c r="AA806" s="101" t="str">
        <f>IF(E806&gt;0,+VLOOKUP($E806,'CODE GENERATOR'!$D:$AC,22,FALSE),0)</f>
        <v/>
      </c>
      <c r="AB806" s="101" t="str">
        <f>IF(E806&gt;0,+VLOOKUP($E806,'CODE GENERATOR'!$D:$AC,23,FALSE),0)</f>
        <v/>
      </c>
      <c r="AC806" s="101" t="str">
        <f>IF(E806&gt;0,+VLOOKUP($E806,'CODE GENERATOR'!$D:$AC,24,FALSE),0)</f>
        <v/>
      </c>
      <c r="AD806" s="101" t="str">
        <f>IF(E806&gt;0,+VLOOKUP($E806,'CODE GENERATOR'!$D:$AC,25,FALSE),0)</f>
        <v/>
      </c>
      <c r="AE806" s="101" t="str">
        <f>IF(E806&gt;0,+VLOOKUP($E806,'CODE GENERATOR'!$D:$AC,26,FALSE),0)</f>
        <v/>
      </c>
      <c r="AF806" s="149" t="str">
        <f>IF($C806&gt;0,$C806&amp;" "&amp;$P806&amp;" "&amp;+VLOOKUP($C806,'STYLE NAMES'!$B:$AC,10,FALSE),"""")</f>
        <v>MALTA WHITE WOMEN'S TECH TRAINING POLO SHORT SLEEVE</v>
      </c>
      <c r="AG806" s="101" t="str">
        <f>"Enjoy our "&amp;(AF806)&amp;"; "&amp;IF(C806&gt;0,+VLOOKUP($C806,'STYLE NAMES'!$B:$AC,11,FALSE),"")</f>
        <v>Enjoy our MALTA WHITE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6" s="101" t="str">
        <f>IF(C806&gt;0,+VLOOKUP($C806,'STYLE NAMES'!$B:$AC,12,FALSE),"")</f>
        <v>* Specially engineered design for high performance
* 4-way super stretch piquet jersey
* Soft and comfortable
* Breathable
* Quick dry
Composition:
95% Poliamide 5% Elasthane</v>
      </c>
      <c r="AI806" s="101" t="str">
        <f>IF(C806&gt;0,+VLOOKUP($C806,'STYLE NAMES'!$B:$AC,13,FALSE),"")</f>
        <v>Machine Wash at 30°C
Mild process
Iron at low temperature
Iron from REVERSE
Do NOT iron on logos or prints
Do not bleach
Do NOT Tumble Dry</v>
      </c>
      <c r="AJ806" s="149" t="str">
        <f>IF($C806&gt;0,$C806&amp;" "&amp;$P806&amp;" "&amp;+VLOOKUP($C806,'STYLE NAMES'!$B:$AC,14,FALSE),"""")</f>
        <v>MALTA WHITE KADIN KISA KOL TEKNİK ANTRENMAN POLO</v>
      </c>
      <c r="AK806" s="149" t="str">
        <f>"Cavalier SanMarco tarafından tasarlanan "&amp;(AJ806)&amp;"; "&amp;IF(C806&gt;0,+VLOOKUP($C806,'STYLE NAMES'!$B:$AC,15,FALSE),"")</f>
        <v>Cavalier SanMarco tarafından tasarlanan MALTA WHITE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6" s="149" t="str">
        <f>IF(C806&gt;0,+VLOOKUP($C806,'STYLE NAMES'!$B:$AC,16,FALSE),"")</f>
        <v>* Yüksek performans için özel tasarım
* 4 yönlü süper streç pike kumaş
* Yumuşak ve rahat
* Nefes alabilir
* Hızlı kuruma
Kompozisyon:
%95 Polyamid  %5 Elastan</v>
      </c>
      <c r="AM806" s="149" t="str">
        <f>IF(C806&gt;0,+VLOOKUP($C806,'STYLE NAMES'!$B:$AC,17,FALSE),"")</f>
        <v>Makinede 30°C' de Yıkayın
Hassas Yıkama
Ilık ütü yapın
Tersten ütüleyin
Logo ve baskıları ÜTÜLEMEYİN
Çamaşır suyu kullanmayın
Kurutma Makinesinde Kurutmayın</v>
      </c>
      <c r="AN806" s="149" t="str">
        <f>IF($C806&gt;0,$C806&amp;" "&amp;$P806&amp;" "&amp;+VLOOKUP($C806,'STYLE NAMES'!$B:$AC,18,FALSE),"""")</f>
        <v>MALTA WHITE POLO DA ALLENAMENTO TECH DA DONNA MANICA CORTA</v>
      </c>
      <c r="AO806" s="101" t="str">
        <f>"Disegnato da Cavalier SanMarco "&amp;(AN806)&amp;"; "&amp;IF(C806&gt;0,+VLOOKUP($C806,'STYLE NAMES'!$B:$AC,19,FALSE),"")</f>
        <v>Disegnato da Cavalier SanMarco MALTA WHITE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6" s="101" t="str">
        <f>IF(C806&gt;0,+VLOOKUP($C806,'STYLE NAMES'!$B:$AC,20,FALSE),"")</f>
        <v>Design ingegnerizzato per alte prestazioni 
Jersey piqué elasticizzato  4-way-stretch 
Morbido e confortevole 
Traspirante Asciugatura rapida 
Composizione: 
95% Poliammide  5% Elastan</v>
      </c>
      <c r="AQ806" s="101" t="str">
        <f>IF(C806&gt;0,+VLOOKUP($C806,'STYLE NAMES'!$B:$AC,21,FALSE),"")</f>
        <v>Lavare in lavatrice a 30°C Ciclo delicato 
Stirare a bassa temperatura
Stirare al rovescio 
Non stirare su loghi o stampe 
Non candeggiare 
Non asciugare in asciugatrice</v>
      </c>
      <c r="AR806" s="101">
        <f>IF(D806&gt;0,+VLOOKUP($C806,'STYLE NAMES'!$B:$AC,22,FALSE),"")</f>
        <v>0</v>
      </c>
      <c r="AS806" s="101">
        <f>IF(E806&gt;0,+VLOOKUP($C806,'STYLE NAMES'!$B:$AC,23,FALSE),"")</f>
        <v>0</v>
      </c>
      <c r="AT806" s="101">
        <f>IF(F806&gt;0,+VLOOKUP($C806,'STYLE NAMES'!$B:$AC,24,FALSE),"")</f>
        <v>0</v>
      </c>
      <c r="AU806" s="101">
        <f>IF(G806&gt;0,+VLOOKUP($C806,'STYLE NAMES'!$B:$AC,25,FALSE),"")</f>
        <v>0</v>
      </c>
      <c r="AV806" s="101">
        <f>+VLOOKUP($S806,'CODE GENERATOR'!$P:$AM,15,FALSE)</f>
        <v>0</v>
      </c>
      <c r="AW806" s="101">
        <f>+VLOOKUP($S806,'CODE GENERATOR'!$P:$AM,16,FALSE)</f>
        <v>0</v>
      </c>
      <c r="AX806" s="101">
        <f>+VLOOKUP($S806,'CODE GENERATOR'!$P:$AM,17,FALSE)</f>
        <v>0</v>
      </c>
      <c r="AY806" s="101">
        <f>+VLOOKUP($S806,'CODE GENERATOR'!$P:$AM,18,FALSE)</f>
        <v>0</v>
      </c>
      <c r="AZ806" s="101">
        <f>+VLOOKUP($S806,'CODE GENERATOR'!$P:$AM,19,FALSE)</f>
        <v>0</v>
      </c>
      <c r="BA806" s="101">
        <f>+VLOOKUP($S806,'CODE GENERATOR'!$P:$AM,20,FALSE)</f>
        <v>0</v>
      </c>
      <c r="BB806" s="101">
        <f>+VLOOKUP($S806,'CODE GENERATOR'!$P:$AM,21,FALSE)</f>
        <v>0</v>
      </c>
      <c r="BC806" s="101">
        <f>+VLOOKUP($S806,'CODE GENERATOR'!$P:$AM,22,FALSE)</f>
        <v>0</v>
      </c>
      <c r="BD806" s="101">
        <f>+VLOOKUP($S806,'CODE GENERATOR'!$P:$AM,23,FALSE)</f>
        <v>0</v>
      </c>
      <c r="BE806" s="101">
        <f>+VLOOKUP($S806,'CODE GENERATOR'!$P:$AM,24,FALSE)</f>
        <v>0</v>
      </c>
      <c r="BF806" s="101">
        <f>IF(C806&gt;0,+VLOOKUP(G806,'CATEGORY ID'!$A$1:$L$118,3,FALSE),"")</f>
        <v>30</v>
      </c>
      <c r="BG806" s="101">
        <f>IF(C806&gt;0,+VLOOKUP(H806,'CATEGORY ID'!$D$1:$L$118,3,FALSE),"")</f>
        <v>3</v>
      </c>
      <c r="BH806" s="101">
        <f>IF(C806&gt;0,+VLOOKUP((+H806&amp;I806),'CATEGORY ID'!$H$1:$I$121,2,FALSE),"")</f>
        <v>109</v>
      </c>
      <c r="BJ806" s="101">
        <f>IF(C806&gt;0,IF(COUNTIF('CATEGORY ID'!$K$1:$K$121,+H806&amp;K806) &gt; 0, +VLOOKUP(+H806&amp;K806,'CATEGORY ID'!$K$1:$L$121,2,FALSE),""),"")</f>
        <v>219</v>
      </c>
      <c r="BK806" s="101" t="str">
        <f>IF(C806&gt;0,IF(COUNTIF('CATEGORY ID'!$K$124:$K$165, +VLOOKUP(C806,'STYLE NAMES'!$B:$AE,30,FALSE)) &gt; 0, +VLOOKUP(VLOOKUP(C806,'STYLE NAMES'!$B:$AE,30,FALSE),'CATEGORY ID'!K:M,2,FALSE),""),"")</f>
        <v/>
      </c>
      <c r="BR806" s="101" t="str" cm="1">
        <f t="array" ref="BR806">IF(C806&gt;0,_xlfn.TEXTJOIN(";", TRUE,_xlfn.UNIQUE(_xlfn._xlws.FILTER(BF806:BQ806,(BF806:BQ806&gt;0)),TRUE,FALSE)),"")&amp;";"&amp;BS806</f>
        <v>30;3;109;219;234</v>
      </c>
      <c r="BS806" s="101">
        <v>234</v>
      </c>
      <c r="BU806" s="106">
        <f>IF(C806&gt;0,+VLOOKUP($C806,'STYLE NAMES'!$B:$AC,26,FALSE),"")</f>
        <v>89.9</v>
      </c>
      <c r="BV806" s="106">
        <f>IF(C806&gt;0,+VLOOKUP($C806,'STYLE NAMES'!$B:$AC,27,FALSE),"")</f>
        <v>4940</v>
      </c>
      <c r="BW806" s="106">
        <f>IF(C806&gt;0,+VLOOKUP($C806,'STYLE NAMES'!$B:$AC,28,FALSE),"")</f>
        <v>103.38500000000001</v>
      </c>
      <c r="BY806"/>
      <c r="BZ806" s="101">
        <v>0</v>
      </c>
      <c r="CA806" s="137">
        <f t="shared" si="54"/>
        <v>0</v>
      </c>
      <c r="CB806" s="137">
        <f>+VLOOKUP(C806,'[2]STYLES &amp; MODELS MATRIX'!$A:$G,7,FALSE)</f>
        <v>0</v>
      </c>
      <c r="CC806" s="137" t="str">
        <f>+VLOOKUP(C806,'[1]STYLES &amp; SIZE CHARTS'!$A:$H,8,FALSE)</f>
        <v>WT-SSCP1</v>
      </c>
      <c r="CD806" s="137"/>
      <c r="CE806" s="205"/>
      <c r="CF806" s="141"/>
    </row>
    <row r="807" spans="1:84" s="101" customFormat="1" ht="12" customHeight="1" x14ac:dyDescent="0.2">
      <c r="A807" s="102">
        <f t="shared" si="52"/>
        <v>8683711008613</v>
      </c>
      <c r="B807" s="101" t="s">
        <v>990</v>
      </c>
      <c r="C807" s="101" t="s">
        <v>428</v>
      </c>
      <c r="D807" s="101" t="s">
        <v>2993</v>
      </c>
      <c r="E807" s="203" t="s">
        <v>2471</v>
      </c>
      <c r="F807" s="101" t="s">
        <v>2346</v>
      </c>
      <c r="G807" s="101" t="str">
        <f>IF(C807&gt;0,+VLOOKUP($C807,'STYLE NAMES'!$B:$AC,4,FALSE),"")</f>
        <v>RIDER</v>
      </c>
      <c r="H807" s="101" t="str">
        <f>IF(C807&gt;0,+VLOOKUP($C807,'STYLE NAMES'!$B:$AC,5,FALSE),"")</f>
        <v>WOMEN</v>
      </c>
      <c r="I807" s="101" t="str">
        <f>IF(C807&gt;0,+VLOOKUP($C807,'STYLE NAMES'!$B:$AC,6,FALSE),"")</f>
        <v>TOPS</v>
      </c>
      <c r="J807" s="101" t="str">
        <f>IF(C807&gt;0,+VLOOKUP($C807,'STYLE NAMES'!$B:$AC,7,FALSE),"")</f>
        <v>WOMEN</v>
      </c>
      <c r="K807" s="101" t="str">
        <f>IF(C807&gt;0,+VLOOKUP($C807,'STYLE NAMES'!$B:$AC,8,FALSE),"")</f>
        <v>TECH POLOS</v>
      </c>
      <c r="L807" s="101" t="str">
        <f>IF(E807&gt;0,+VLOOKUP($E807,'CODE GENERATOR'!$D:$T,3,FALSE),"")</f>
        <v>S</v>
      </c>
      <c r="M807" s="101" t="str">
        <f>IF(E807&gt;0,+VLOOKUP($E807,'CODE GENERATOR'!$D:$T,4,FALSE),"")</f>
        <v>PIQUET</v>
      </c>
      <c r="N807" s="101" t="str">
        <f>IF(E807&gt;0,+VLOOKUP($E807,'CODE GENERATOR'!$D:$T,6,FALSE),"")</f>
        <v>NAVY</v>
      </c>
      <c r="O807" s="101" t="str">
        <f>IF(E807&gt;0,+VLOOKUP($E807,'CODE GENERATOR'!$D:$T,7,FALSE),"")</f>
        <v>NAVY</v>
      </c>
      <c r="P807" s="101" t="str">
        <f t="shared" si="53"/>
        <v>NAVY</v>
      </c>
      <c r="Q807" s="104" t="str">
        <f>IF(E807&gt;0,+VLOOKUP($E807,'CODE GENERATOR'!$D:$T,11,FALSE),"")</f>
        <v>R.TOPWN_TPL0075</v>
      </c>
      <c r="R807" s="104" t="str">
        <f>IF(E807&gt;0,+VLOOKUP($E807,'CODE GENERATOR'!$D:$T,12,FALSE),"")</f>
        <v>PIQ0015NAVNAV</v>
      </c>
      <c r="S807" s="104" t="str">
        <f>IF(E807&gt;0,+VLOOKUP($E807,'CODE GENERATOR'!$D:$T,13,FALSE),"")</f>
        <v>R.TOPWN_TPL0075_PIQ0015NAVNAV</v>
      </c>
      <c r="T807" s="104" t="str">
        <f t="shared" si="51"/>
        <v>R.TOPWN_TPL0075_PIQ0015NAVNAV_XS</v>
      </c>
      <c r="U807" s="105">
        <v>8683711008613</v>
      </c>
      <c r="V807" s="107" t="str" cm="1">
        <f t="array" ref="V807">_xlfn.TEXTJOIN(";", TRUE, _xlfn.UNIQUE(_xlfn._xlws.FILTER(P$3:P$10029, C$3:C$10029=C807)))</f>
        <v>WHITE;NAVY;BLACK;LILAC;DARK GRAY</v>
      </c>
      <c r="W807" s="107" t="str" cm="1">
        <f t="array" ref="W807">_xlfn.TEXTJOIN(";", TRUE, _xlfn.UNIQUE(_xlfn._xlws.FILTER(F$3:F$10029, C$3:C$10029=C807)))</f>
        <v>XS;S;M;L;XL;XXS</v>
      </c>
      <c r="X807" s="101">
        <f>IF(E807&gt;0,+VLOOKUP($E807,'CODE GENERATOR'!$D:$AC,19,FALSE),0)</f>
        <v>0</v>
      </c>
      <c r="Y807" s="101" t="str">
        <f>IF(E807&gt;0,+VLOOKUP($E807,'CODE GENERATOR'!$D:$AC,20,FALSE),0)</f>
        <v/>
      </c>
      <c r="Z807" s="101" t="str">
        <f>IF(E807&gt;0,+VLOOKUP($E807,'CODE GENERATOR'!$D:$AC,21,FALSE),0)</f>
        <v/>
      </c>
      <c r="AA807" s="101" t="str">
        <f>IF(E807&gt;0,+VLOOKUP($E807,'CODE GENERATOR'!$D:$AC,22,FALSE),0)</f>
        <v/>
      </c>
      <c r="AB807" s="101" t="str">
        <f>IF(E807&gt;0,+VLOOKUP($E807,'CODE GENERATOR'!$D:$AC,23,FALSE),0)</f>
        <v/>
      </c>
      <c r="AC807" s="101" t="str">
        <f>IF(E807&gt;0,+VLOOKUP($E807,'CODE GENERATOR'!$D:$AC,24,FALSE),0)</f>
        <v/>
      </c>
      <c r="AD807" s="101" t="str">
        <f>IF(E807&gt;0,+VLOOKUP($E807,'CODE GENERATOR'!$D:$AC,25,FALSE),0)</f>
        <v/>
      </c>
      <c r="AE807" s="101" t="str">
        <f>IF(E807&gt;0,+VLOOKUP($E807,'CODE GENERATOR'!$D:$AC,26,FALSE),0)</f>
        <v/>
      </c>
      <c r="AF807" s="149" t="str">
        <f>IF($C807&gt;0,$C807&amp;" "&amp;$P807&amp;" "&amp;+VLOOKUP($C807,'STYLE NAMES'!$B:$AC,10,FALSE),"""")</f>
        <v>MALTA NAVY WOMEN'S TECH TRAINING POLO SHORT SLEEVE</v>
      </c>
      <c r="AG807" s="101" t="str">
        <f>"Enjoy our "&amp;(AF807)&amp;"; "&amp;IF(C807&gt;0,+VLOOKUP($C807,'STYLE NAMES'!$B:$AC,11,FALSE),"")</f>
        <v>Enjoy our MALTA NAVY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7" s="101" t="str">
        <f>IF(C807&gt;0,+VLOOKUP($C807,'STYLE NAMES'!$B:$AC,12,FALSE),"")</f>
        <v>* Specially engineered design for high performance
* 4-way super stretch piquet jersey
* Soft and comfortable
* Breathable
* Quick dry
Composition:
95% Poliamide 5% Elasthane</v>
      </c>
      <c r="AI807" s="101" t="str">
        <f>IF(C807&gt;0,+VLOOKUP($C807,'STYLE NAMES'!$B:$AC,13,FALSE),"")</f>
        <v>Machine Wash at 30°C
Mild process
Iron at low temperature
Iron from REVERSE
Do NOT iron on logos or prints
Do not bleach
Do NOT Tumble Dry</v>
      </c>
      <c r="AJ807" s="149" t="str">
        <f>IF($C807&gt;0,$C807&amp;" "&amp;$P807&amp;" "&amp;+VLOOKUP($C807,'STYLE NAMES'!$B:$AC,14,FALSE),"""")</f>
        <v>MALTA NAVY KADIN KISA KOL TEKNİK ANTRENMAN POLO</v>
      </c>
      <c r="AK807" s="149" t="str">
        <f>"Cavalier SanMarco tarafından tasarlanan "&amp;(AJ807)&amp;"; "&amp;IF(C807&gt;0,+VLOOKUP($C807,'STYLE NAMES'!$B:$AC,15,FALSE),"")</f>
        <v>Cavalier SanMarco tarafından tasarlanan MALTA NAVY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7" s="149" t="str">
        <f>IF(C807&gt;0,+VLOOKUP($C807,'STYLE NAMES'!$B:$AC,16,FALSE),"")</f>
        <v>* Yüksek performans için özel tasarım
* 4 yönlü süper streç pike kumaş
* Yumuşak ve rahat
* Nefes alabilir
* Hızlı kuruma
Kompozisyon:
%95 Polyamid  %5 Elastan</v>
      </c>
      <c r="AM807" s="149" t="str">
        <f>IF(C807&gt;0,+VLOOKUP($C807,'STYLE NAMES'!$B:$AC,17,FALSE),"")</f>
        <v>Makinede 30°C' de Yıkayın
Hassas Yıkama
Ilık ütü yapın
Tersten ütüleyin
Logo ve baskıları ÜTÜLEMEYİN
Çamaşır suyu kullanmayın
Kurutma Makinesinde Kurutmayın</v>
      </c>
      <c r="AN807" s="149" t="str">
        <f>IF($C807&gt;0,$C807&amp;" "&amp;$P807&amp;" "&amp;+VLOOKUP($C807,'STYLE NAMES'!$B:$AC,18,FALSE),"""")</f>
        <v>MALTA NAVY POLO DA ALLENAMENTO TECH DA DONNA MANICA CORTA</v>
      </c>
      <c r="AO807" s="101" t="str">
        <f>"Disegnato da Cavalier SanMarco "&amp;(AN807)&amp;"; "&amp;IF(C807&gt;0,+VLOOKUP($C807,'STYLE NAMES'!$B:$AC,19,FALSE),"")</f>
        <v>Disegnato da Cavalier SanMarco MALTA NAVY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7" s="101" t="str">
        <f>IF(C807&gt;0,+VLOOKUP($C807,'STYLE NAMES'!$B:$AC,20,FALSE),"")</f>
        <v>Design ingegnerizzato per alte prestazioni 
Jersey piqué elasticizzato  4-way-stretch 
Morbido e confortevole 
Traspirante Asciugatura rapida 
Composizione: 
95% Poliammide  5% Elastan</v>
      </c>
      <c r="AQ807" s="101" t="str">
        <f>IF(C807&gt;0,+VLOOKUP($C807,'STYLE NAMES'!$B:$AC,21,FALSE),"")</f>
        <v>Lavare in lavatrice a 30°C Ciclo delicato 
Stirare a bassa temperatura
Stirare al rovescio 
Non stirare su loghi o stampe 
Non candeggiare 
Non asciugare in asciugatrice</v>
      </c>
      <c r="AR807" s="101">
        <f>IF(D807&gt;0,+VLOOKUP($C807,'STYLE NAMES'!$B:$AC,22,FALSE),"")</f>
        <v>0</v>
      </c>
      <c r="AS807" s="101">
        <f>IF(E807&gt;0,+VLOOKUP($C807,'STYLE NAMES'!$B:$AC,23,FALSE),"")</f>
        <v>0</v>
      </c>
      <c r="AT807" s="101">
        <f>IF(F807&gt;0,+VLOOKUP($C807,'STYLE NAMES'!$B:$AC,24,FALSE),"")</f>
        <v>0</v>
      </c>
      <c r="AU807" s="101">
        <f>IF(G807&gt;0,+VLOOKUP($C807,'STYLE NAMES'!$B:$AC,25,FALSE),"")</f>
        <v>0</v>
      </c>
      <c r="AV807" s="101">
        <f>+VLOOKUP($S807,'CODE GENERATOR'!$P:$AM,15,FALSE)</f>
        <v>0</v>
      </c>
      <c r="AW807" s="101">
        <f>+VLOOKUP($S807,'CODE GENERATOR'!$P:$AM,16,FALSE)</f>
        <v>0</v>
      </c>
      <c r="AX807" s="101">
        <f>+VLOOKUP($S807,'CODE GENERATOR'!$P:$AM,17,FALSE)</f>
        <v>0</v>
      </c>
      <c r="AY807" s="101">
        <f>+VLOOKUP($S807,'CODE GENERATOR'!$P:$AM,18,FALSE)</f>
        <v>0</v>
      </c>
      <c r="AZ807" s="101">
        <f>+VLOOKUP($S807,'CODE GENERATOR'!$P:$AM,19,FALSE)</f>
        <v>0</v>
      </c>
      <c r="BA807" s="101">
        <f>+VLOOKUP($S807,'CODE GENERATOR'!$P:$AM,20,FALSE)</f>
        <v>0</v>
      </c>
      <c r="BB807" s="101">
        <f>+VLOOKUP($S807,'CODE GENERATOR'!$P:$AM,21,FALSE)</f>
        <v>0</v>
      </c>
      <c r="BC807" s="101">
        <f>+VLOOKUP($S807,'CODE GENERATOR'!$P:$AM,22,FALSE)</f>
        <v>0</v>
      </c>
      <c r="BD807" s="101">
        <f>+VLOOKUP($S807,'CODE GENERATOR'!$P:$AM,23,FALSE)</f>
        <v>0</v>
      </c>
      <c r="BE807" s="101">
        <f>+VLOOKUP($S807,'CODE GENERATOR'!$P:$AM,24,FALSE)</f>
        <v>0</v>
      </c>
      <c r="BF807" s="101">
        <f>IF(C807&gt;0,+VLOOKUP(G807,'CATEGORY ID'!$A$1:$L$118,3,FALSE),"")</f>
        <v>30</v>
      </c>
      <c r="BG807" s="101">
        <f>IF(C807&gt;0,+VLOOKUP(H807,'CATEGORY ID'!$D$1:$L$118,3,FALSE),"")</f>
        <v>3</v>
      </c>
      <c r="BH807" s="101">
        <f>IF(C807&gt;0,+VLOOKUP((+H807&amp;I807),'CATEGORY ID'!$H$1:$I$121,2,FALSE),"")</f>
        <v>109</v>
      </c>
      <c r="BJ807" s="101">
        <f>IF(C807&gt;0,IF(COUNTIF('CATEGORY ID'!$K$1:$K$121,+H807&amp;K807) &gt; 0, +VLOOKUP(+H807&amp;K807,'CATEGORY ID'!$K$1:$L$121,2,FALSE),""),"")</f>
        <v>219</v>
      </c>
      <c r="BK807" s="101" t="str">
        <f>IF(C807&gt;0,IF(COUNTIF('CATEGORY ID'!$K$124:$K$165, +VLOOKUP(C807,'STYLE NAMES'!$B:$AE,30,FALSE)) &gt; 0, +VLOOKUP(VLOOKUP(C807,'STYLE NAMES'!$B:$AE,30,FALSE),'CATEGORY ID'!K:M,2,FALSE),""),"")</f>
        <v/>
      </c>
      <c r="BR807" s="101" t="str" cm="1">
        <f t="array" ref="BR807">IF(C807&gt;0,_xlfn.TEXTJOIN(";", TRUE,_xlfn.UNIQUE(_xlfn._xlws.FILTER(BF807:BQ807,(BF807:BQ807&gt;0)),TRUE,FALSE)),"")&amp;";"&amp;BS807</f>
        <v>30;3;109;219;234</v>
      </c>
      <c r="BS807" s="101">
        <v>234</v>
      </c>
      <c r="BU807" s="106">
        <f>IF(C807&gt;0,+VLOOKUP($C807,'STYLE NAMES'!$B:$AC,26,FALSE),"")</f>
        <v>89.9</v>
      </c>
      <c r="BV807" s="106">
        <f>IF(C807&gt;0,+VLOOKUP($C807,'STYLE NAMES'!$B:$AC,27,FALSE),"")</f>
        <v>4940</v>
      </c>
      <c r="BW807" s="106">
        <f>IF(C807&gt;0,+VLOOKUP($C807,'STYLE NAMES'!$B:$AC,28,FALSE),"")</f>
        <v>103.38500000000001</v>
      </c>
      <c r="BY807"/>
      <c r="BZ807" s="101">
        <v>0</v>
      </c>
      <c r="CA807" s="137">
        <f t="shared" si="54"/>
        <v>0</v>
      </c>
      <c r="CB807" s="137">
        <f>+VLOOKUP(C807,'[2]STYLES &amp; MODELS MATRIX'!$A:$G,7,FALSE)</f>
        <v>0</v>
      </c>
      <c r="CC807" s="137" t="str">
        <f>+VLOOKUP(C807,'[1]STYLES &amp; SIZE CHARTS'!$A:$H,8,FALSE)</f>
        <v>WT-SSCP1</v>
      </c>
      <c r="CD807" s="137"/>
      <c r="CE807" s="205"/>
      <c r="CF807" s="141"/>
    </row>
    <row r="808" spans="1:84" s="101" customFormat="1" ht="12" customHeight="1" x14ac:dyDescent="0.2">
      <c r="A808" s="102">
        <f t="shared" si="52"/>
        <v>8683711008620</v>
      </c>
      <c r="B808" s="101" t="s">
        <v>990</v>
      </c>
      <c r="C808" s="101" t="s">
        <v>428</v>
      </c>
      <c r="D808" s="101" t="s">
        <v>2993</v>
      </c>
      <c r="E808" s="203" t="s">
        <v>2471</v>
      </c>
      <c r="F808" s="101" t="s">
        <v>785</v>
      </c>
      <c r="G808" s="101" t="str">
        <f>IF(C808&gt;0,+VLOOKUP($C808,'STYLE NAMES'!$B:$AC,4,FALSE),"")</f>
        <v>RIDER</v>
      </c>
      <c r="H808" s="101" t="str">
        <f>IF(C808&gt;0,+VLOOKUP($C808,'STYLE NAMES'!$B:$AC,5,FALSE),"")</f>
        <v>WOMEN</v>
      </c>
      <c r="I808" s="101" t="str">
        <f>IF(C808&gt;0,+VLOOKUP($C808,'STYLE NAMES'!$B:$AC,6,FALSE),"")</f>
        <v>TOPS</v>
      </c>
      <c r="J808" s="101" t="str">
        <f>IF(C808&gt;0,+VLOOKUP($C808,'STYLE NAMES'!$B:$AC,7,FALSE),"")</f>
        <v>WOMEN</v>
      </c>
      <c r="K808" s="101" t="str">
        <f>IF(C808&gt;0,+VLOOKUP($C808,'STYLE NAMES'!$B:$AC,8,FALSE),"")</f>
        <v>TECH POLOS</v>
      </c>
      <c r="L808" s="101" t="str">
        <f>IF(E808&gt;0,+VLOOKUP($E808,'CODE GENERATOR'!$D:$T,3,FALSE),"")</f>
        <v>S</v>
      </c>
      <c r="M808" s="101" t="str">
        <f>IF(E808&gt;0,+VLOOKUP($E808,'CODE GENERATOR'!$D:$T,4,FALSE),"")</f>
        <v>PIQUET</v>
      </c>
      <c r="N808" s="101" t="str">
        <f>IF(E808&gt;0,+VLOOKUP($E808,'CODE GENERATOR'!$D:$T,6,FALSE),"")</f>
        <v>NAVY</v>
      </c>
      <c r="O808" s="101" t="str">
        <f>IF(E808&gt;0,+VLOOKUP($E808,'CODE GENERATOR'!$D:$T,7,FALSE),"")</f>
        <v>NAVY</v>
      </c>
      <c r="P808" s="101" t="str">
        <f t="shared" si="53"/>
        <v>NAVY</v>
      </c>
      <c r="Q808" s="104" t="str">
        <f>IF(E808&gt;0,+VLOOKUP($E808,'CODE GENERATOR'!$D:$T,11,FALSE),"")</f>
        <v>R.TOPWN_TPL0075</v>
      </c>
      <c r="R808" s="104" t="str">
        <f>IF(E808&gt;0,+VLOOKUP($E808,'CODE GENERATOR'!$D:$T,12,FALSE),"")</f>
        <v>PIQ0015NAVNAV</v>
      </c>
      <c r="S808" s="104" t="str">
        <f>IF(E808&gt;0,+VLOOKUP($E808,'CODE GENERATOR'!$D:$T,13,FALSE),"")</f>
        <v>R.TOPWN_TPL0075_PIQ0015NAVNAV</v>
      </c>
      <c r="T808" s="104" t="str">
        <f t="shared" si="51"/>
        <v>R.TOPWN_TPL0075_PIQ0015NAVNAV_S</v>
      </c>
      <c r="U808" s="105">
        <v>8683711008620</v>
      </c>
      <c r="V808" s="107" t="str" cm="1">
        <f t="array" ref="V808">_xlfn.TEXTJOIN(";", TRUE, _xlfn.UNIQUE(_xlfn._xlws.FILTER(P$3:P$10029, C$3:C$10029=C808)))</f>
        <v>WHITE;NAVY;BLACK;LILAC;DARK GRAY</v>
      </c>
      <c r="W808" s="107" t="str" cm="1">
        <f t="array" ref="W808">_xlfn.TEXTJOIN(";", TRUE, _xlfn.UNIQUE(_xlfn._xlws.FILTER(F$3:F$10029, C$3:C$10029=C808)))</f>
        <v>XS;S;M;L;XL;XXS</v>
      </c>
      <c r="X808" s="101">
        <f>IF(E808&gt;0,+VLOOKUP($E808,'CODE GENERATOR'!$D:$AC,19,FALSE),0)</f>
        <v>0</v>
      </c>
      <c r="Y808" s="101" t="str">
        <f>IF(E808&gt;0,+VLOOKUP($E808,'CODE GENERATOR'!$D:$AC,20,FALSE),0)</f>
        <v/>
      </c>
      <c r="Z808" s="101" t="str">
        <f>IF(E808&gt;0,+VLOOKUP($E808,'CODE GENERATOR'!$D:$AC,21,FALSE),0)</f>
        <v/>
      </c>
      <c r="AA808" s="101" t="str">
        <f>IF(E808&gt;0,+VLOOKUP($E808,'CODE GENERATOR'!$D:$AC,22,FALSE),0)</f>
        <v/>
      </c>
      <c r="AB808" s="101" t="str">
        <f>IF(E808&gt;0,+VLOOKUP($E808,'CODE GENERATOR'!$D:$AC,23,FALSE),0)</f>
        <v/>
      </c>
      <c r="AC808" s="101" t="str">
        <f>IF(E808&gt;0,+VLOOKUP($E808,'CODE GENERATOR'!$D:$AC,24,FALSE),0)</f>
        <v/>
      </c>
      <c r="AD808" s="101" t="str">
        <f>IF(E808&gt;0,+VLOOKUP($E808,'CODE GENERATOR'!$D:$AC,25,FALSE),0)</f>
        <v/>
      </c>
      <c r="AE808" s="101" t="str">
        <f>IF(E808&gt;0,+VLOOKUP($E808,'CODE GENERATOR'!$D:$AC,26,FALSE),0)</f>
        <v/>
      </c>
      <c r="AF808" s="149" t="str">
        <f>IF($C808&gt;0,$C808&amp;" "&amp;$P808&amp;" "&amp;+VLOOKUP($C808,'STYLE NAMES'!$B:$AC,10,FALSE),"""")</f>
        <v>MALTA NAVY WOMEN'S TECH TRAINING POLO SHORT SLEEVE</v>
      </c>
      <c r="AG808" s="101" t="str">
        <f>"Enjoy our "&amp;(AF808)&amp;"; "&amp;IF(C808&gt;0,+VLOOKUP($C808,'STYLE NAMES'!$B:$AC,11,FALSE),"")</f>
        <v>Enjoy our MALTA NAVY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8" s="101" t="str">
        <f>IF(C808&gt;0,+VLOOKUP($C808,'STYLE NAMES'!$B:$AC,12,FALSE),"")</f>
        <v>* Specially engineered design for high performance
* 4-way super stretch piquet jersey
* Soft and comfortable
* Breathable
* Quick dry
Composition:
95% Poliamide 5% Elasthane</v>
      </c>
      <c r="AI808" s="101" t="str">
        <f>IF(C808&gt;0,+VLOOKUP($C808,'STYLE NAMES'!$B:$AC,13,FALSE),"")</f>
        <v>Machine Wash at 30°C
Mild process
Iron at low temperature
Iron from REVERSE
Do NOT iron on logos or prints
Do not bleach
Do NOT Tumble Dry</v>
      </c>
      <c r="AJ808" s="149" t="str">
        <f>IF($C808&gt;0,$C808&amp;" "&amp;$P808&amp;" "&amp;+VLOOKUP($C808,'STYLE NAMES'!$B:$AC,14,FALSE),"""")</f>
        <v>MALTA NAVY KADIN KISA KOL TEKNİK ANTRENMAN POLO</v>
      </c>
      <c r="AK808" s="149" t="str">
        <f>"Cavalier SanMarco tarafından tasarlanan "&amp;(AJ808)&amp;"; "&amp;IF(C808&gt;0,+VLOOKUP($C808,'STYLE NAMES'!$B:$AC,15,FALSE),"")</f>
        <v>Cavalier SanMarco tarafından tasarlanan MALTA NAVY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8" s="149" t="str">
        <f>IF(C808&gt;0,+VLOOKUP($C808,'STYLE NAMES'!$B:$AC,16,FALSE),"")</f>
        <v>* Yüksek performans için özel tasarım
* 4 yönlü süper streç pike kumaş
* Yumuşak ve rahat
* Nefes alabilir
* Hızlı kuruma
Kompozisyon:
%95 Polyamid  %5 Elastan</v>
      </c>
      <c r="AM808" s="149" t="str">
        <f>IF(C808&gt;0,+VLOOKUP($C808,'STYLE NAMES'!$B:$AC,17,FALSE),"")</f>
        <v>Makinede 30°C' de Yıkayın
Hassas Yıkama
Ilık ütü yapın
Tersten ütüleyin
Logo ve baskıları ÜTÜLEMEYİN
Çamaşır suyu kullanmayın
Kurutma Makinesinde Kurutmayın</v>
      </c>
      <c r="AN808" s="149" t="str">
        <f>IF($C808&gt;0,$C808&amp;" "&amp;$P808&amp;" "&amp;+VLOOKUP($C808,'STYLE NAMES'!$B:$AC,18,FALSE),"""")</f>
        <v>MALTA NAVY POLO DA ALLENAMENTO TECH DA DONNA MANICA CORTA</v>
      </c>
      <c r="AO808" s="101" t="str">
        <f>"Disegnato da Cavalier SanMarco "&amp;(AN808)&amp;"; "&amp;IF(C808&gt;0,+VLOOKUP($C808,'STYLE NAMES'!$B:$AC,19,FALSE),"")</f>
        <v>Disegnato da Cavalier SanMarco MALTA NAVY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8" s="101" t="str">
        <f>IF(C808&gt;0,+VLOOKUP($C808,'STYLE NAMES'!$B:$AC,20,FALSE),"")</f>
        <v>Design ingegnerizzato per alte prestazioni 
Jersey piqué elasticizzato  4-way-stretch 
Morbido e confortevole 
Traspirante Asciugatura rapida 
Composizione: 
95% Poliammide  5% Elastan</v>
      </c>
      <c r="AQ808" s="101" t="str">
        <f>IF(C808&gt;0,+VLOOKUP($C808,'STYLE NAMES'!$B:$AC,21,FALSE),"")</f>
        <v>Lavare in lavatrice a 30°C Ciclo delicato 
Stirare a bassa temperatura
Stirare al rovescio 
Non stirare su loghi o stampe 
Non candeggiare 
Non asciugare in asciugatrice</v>
      </c>
      <c r="AR808" s="101">
        <f>IF(D808&gt;0,+VLOOKUP($C808,'STYLE NAMES'!$B:$AC,22,FALSE),"")</f>
        <v>0</v>
      </c>
      <c r="AS808" s="101">
        <f>IF(E808&gt;0,+VLOOKUP($C808,'STYLE NAMES'!$B:$AC,23,FALSE),"")</f>
        <v>0</v>
      </c>
      <c r="AT808" s="101">
        <f>IF(F808&gt;0,+VLOOKUP($C808,'STYLE NAMES'!$B:$AC,24,FALSE),"")</f>
        <v>0</v>
      </c>
      <c r="AU808" s="101">
        <f>IF(G808&gt;0,+VLOOKUP($C808,'STYLE NAMES'!$B:$AC,25,FALSE),"")</f>
        <v>0</v>
      </c>
      <c r="AV808" s="101">
        <f>+VLOOKUP($S808,'CODE GENERATOR'!$P:$AM,15,FALSE)</f>
        <v>0</v>
      </c>
      <c r="AW808" s="101">
        <f>+VLOOKUP($S808,'CODE GENERATOR'!$P:$AM,16,FALSE)</f>
        <v>0</v>
      </c>
      <c r="AX808" s="101">
        <f>+VLOOKUP($S808,'CODE GENERATOR'!$P:$AM,17,FALSE)</f>
        <v>0</v>
      </c>
      <c r="AY808" s="101">
        <f>+VLOOKUP($S808,'CODE GENERATOR'!$P:$AM,18,FALSE)</f>
        <v>0</v>
      </c>
      <c r="AZ808" s="101">
        <f>+VLOOKUP($S808,'CODE GENERATOR'!$P:$AM,19,FALSE)</f>
        <v>0</v>
      </c>
      <c r="BA808" s="101">
        <f>+VLOOKUP($S808,'CODE GENERATOR'!$P:$AM,20,FALSE)</f>
        <v>0</v>
      </c>
      <c r="BB808" s="101">
        <f>+VLOOKUP($S808,'CODE GENERATOR'!$P:$AM,21,FALSE)</f>
        <v>0</v>
      </c>
      <c r="BC808" s="101">
        <f>+VLOOKUP($S808,'CODE GENERATOR'!$P:$AM,22,FALSE)</f>
        <v>0</v>
      </c>
      <c r="BD808" s="101">
        <f>+VLOOKUP($S808,'CODE GENERATOR'!$P:$AM,23,FALSE)</f>
        <v>0</v>
      </c>
      <c r="BE808" s="101">
        <f>+VLOOKUP($S808,'CODE GENERATOR'!$P:$AM,24,FALSE)</f>
        <v>0</v>
      </c>
      <c r="BF808" s="101">
        <f>IF(C808&gt;0,+VLOOKUP(G808,'CATEGORY ID'!$A$1:$L$118,3,FALSE),"")</f>
        <v>30</v>
      </c>
      <c r="BG808" s="101">
        <f>IF(C808&gt;0,+VLOOKUP(H808,'CATEGORY ID'!$D$1:$L$118,3,FALSE),"")</f>
        <v>3</v>
      </c>
      <c r="BH808" s="101">
        <f>IF(C808&gt;0,+VLOOKUP((+H808&amp;I808),'CATEGORY ID'!$H$1:$I$121,2,FALSE),"")</f>
        <v>109</v>
      </c>
      <c r="BJ808" s="101">
        <f>IF(C808&gt;0,IF(COUNTIF('CATEGORY ID'!$K$1:$K$121,+H808&amp;K808) &gt; 0, +VLOOKUP(+H808&amp;K808,'CATEGORY ID'!$K$1:$L$121,2,FALSE),""),"")</f>
        <v>219</v>
      </c>
      <c r="BK808" s="101" t="str">
        <f>IF(C808&gt;0,IF(COUNTIF('CATEGORY ID'!$K$124:$K$165, +VLOOKUP(C808,'STYLE NAMES'!$B:$AE,30,FALSE)) &gt; 0, +VLOOKUP(VLOOKUP(C808,'STYLE NAMES'!$B:$AE,30,FALSE),'CATEGORY ID'!K:M,2,FALSE),""),"")</f>
        <v/>
      </c>
      <c r="BR808" s="101" t="str" cm="1">
        <f t="array" ref="BR808">IF(C808&gt;0,_xlfn.TEXTJOIN(";", TRUE,_xlfn.UNIQUE(_xlfn._xlws.FILTER(BF808:BQ808,(BF808:BQ808&gt;0)),TRUE,FALSE)),"")&amp;";"&amp;BS808</f>
        <v>30;3;109;219;234</v>
      </c>
      <c r="BS808" s="101">
        <v>234</v>
      </c>
      <c r="BU808" s="106">
        <f>IF(C808&gt;0,+VLOOKUP($C808,'STYLE NAMES'!$B:$AC,26,FALSE),"")</f>
        <v>89.9</v>
      </c>
      <c r="BV808" s="106">
        <f>IF(C808&gt;0,+VLOOKUP($C808,'STYLE NAMES'!$B:$AC,27,FALSE),"")</f>
        <v>4940</v>
      </c>
      <c r="BW808" s="106">
        <f>IF(C808&gt;0,+VLOOKUP($C808,'STYLE NAMES'!$B:$AC,28,FALSE),"")</f>
        <v>103.38500000000001</v>
      </c>
      <c r="BY808"/>
      <c r="BZ808" s="101">
        <v>0</v>
      </c>
      <c r="CA808" s="137">
        <f t="shared" si="54"/>
        <v>0</v>
      </c>
      <c r="CB808" s="137">
        <f>+VLOOKUP(C808,'[2]STYLES &amp; MODELS MATRIX'!$A:$G,7,FALSE)</f>
        <v>0</v>
      </c>
      <c r="CC808" s="137" t="str">
        <f>+VLOOKUP(C808,'[1]STYLES &amp; SIZE CHARTS'!$A:$H,8,FALSE)</f>
        <v>WT-SSCP1</v>
      </c>
      <c r="CD808" s="137"/>
      <c r="CE808" s="205"/>
      <c r="CF808" s="141"/>
    </row>
    <row r="809" spans="1:84" s="101" customFormat="1" ht="12" customHeight="1" x14ac:dyDescent="0.2">
      <c r="A809" s="102">
        <f t="shared" si="52"/>
        <v>8683711008637</v>
      </c>
      <c r="B809" s="101" t="s">
        <v>990</v>
      </c>
      <c r="C809" s="101" t="s">
        <v>428</v>
      </c>
      <c r="D809" s="101" t="s">
        <v>2993</v>
      </c>
      <c r="E809" s="203" t="s">
        <v>2471</v>
      </c>
      <c r="F809" s="101" t="s">
        <v>2247</v>
      </c>
      <c r="G809" s="101" t="str">
        <f>IF(C809&gt;0,+VLOOKUP($C809,'STYLE NAMES'!$B:$AC,4,FALSE),"")</f>
        <v>RIDER</v>
      </c>
      <c r="H809" s="101" t="str">
        <f>IF(C809&gt;0,+VLOOKUP($C809,'STYLE NAMES'!$B:$AC,5,FALSE),"")</f>
        <v>WOMEN</v>
      </c>
      <c r="I809" s="101" t="str">
        <f>IF(C809&gt;0,+VLOOKUP($C809,'STYLE NAMES'!$B:$AC,6,FALSE),"")</f>
        <v>TOPS</v>
      </c>
      <c r="J809" s="101" t="str">
        <f>IF(C809&gt;0,+VLOOKUP($C809,'STYLE NAMES'!$B:$AC,7,FALSE),"")</f>
        <v>WOMEN</v>
      </c>
      <c r="K809" s="101" t="str">
        <f>IF(C809&gt;0,+VLOOKUP($C809,'STYLE NAMES'!$B:$AC,8,FALSE),"")</f>
        <v>TECH POLOS</v>
      </c>
      <c r="L809" s="101" t="str">
        <f>IF(E809&gt;0,+VLOOKUP($E809,'CODE GENERATOR'!$D:$T,3,FALSE),"")</f>
        <v>S</v>
      </c>
      <c r="M809" s="101" t="str">
        <f>IF(E809&gt;0,+VLOOKUP($E809,'CODE GENERATOR'!$D:$T,4,FALSE),"")</f>
        <v>PIQUET</v>
      </c>
      <c r="N809" s="101" t="str">
        <f>IF(E809&gt;0,+VLOOKUP($E809,'CODE GENERATOR'!$D:$T,6,FALSE),"")</f>
        <v>NAVY</v>
      </c>
      <c r="O809" s="101" t="str">
        <f>IF(E809&gt;0,+VLOOKUP($E809,'CODE GENERATOR'!$D:$T,7,FALSE),"")</f>
        <v>NAVY</v>
      </c>
      <c r="P809" s="101" t="str">
        <f t="shared" si="53"/>
        <v>NAVY</v>
      </c>
      <c r="Q809" s="104" t="str">
        <f>IF(E809&gt;0,+VLOOKUP($E809,'CODE GENERATOR'!$D:$T,11,FALSE),"")</f>
        <v>R.TOPWN_TPL0075</v>
      </c>
      <c r="R809" s="104" t="str">
        <f>IF(E809&gt;0,+VLOOKUP($E809,'CODE GENERATOR'!$D:$T,12,FALSE),"")</f>
        <v>PIQ0015NAVNAV</v>
      </c>
      <c r="S809" s="104" t="str">
        <f>IF(E809&gt;0,+VLOOKUP($E809,'CODE GENERATOR'!$D:$T,13,FALSE),"")</f>
        <v>R.TOPWN_TPL0075_PIQ0015NAVNAV</v>
      </c>
      <c r="T809" s="104" t="str">
        <f t="shared" si="51"/>
        <v>R.TOPWN_TPL0075_PIQ0015NAVNAV_M</v>
      </c>
      <c r="U809" s="105">
        <v>8683711008637</v>
      </c>
      <c r="V809" s="107" t="str" cm="1">
        <f t="array" ref="V809">_xlfn.TEXTJOIN(";", TRUE, _xlfn.UNIQUE(_xlfn._xlws.FILTER(P$3:P$10029, C$3:C$10029=C809)))</f>
        <v>WHITE;NAVY;BLACK;LILAC;DARK GRAY</v>
      </c>
      <c r="W809" s="107" t="str" cm="1">
        <f t="array" ref="W809">_xlfn.TEXTJOIN(";", TRUE, _xlfn.UNIQUE(_xlfn._xlws.FILTER(F$3:F$10029, C$3:C$10029=C809)))</f>
        <v>XS;S;M;L;XL;XXS</v>
      </c>
      <c r="X809" s="101">
        <f>IF(E809&gt;0,+VLOOKUP($E809,'CODE GENERATOR'!$D:$AC,19,FALSE),0)</f>
        <v>0</v>
      </c>
      <c r="Y809" s="101" t="str">
        <f>IF(E809&gt;0,+VLOOKUP($E809,'CODE GENERATOR'!$D:$AC,20,FALSE),0)</f>
        <v/>
      </c>
      <c r="Z809" s="101" t="str">
        <f>IF(E809&gt;0,+VLOOKUP($E809,'CODE GENERATOR'!$D:$AC,21,FALSE),0)</f>
        <v/>
      </c>
      <c r="AA809" s="101" t="str">
        <f>IF(E809&gt;0,+VLOOKUP($E809,'CODE GENERATOR'!$D:$AC,22,FALSE),0)</f>
        <v/>
      </c>
      <c r="AB809" s="101" t="str">
        <f>IF(E809&gt;0,+VLOOKUP($E809,'CODE GENERATOR'!$D:$AC,23,FALSE),0)</f>
        <v/>
      </c>
      <c r="AC809" s="101" t="str">
        <f>IF(E809&gt;0,+VLOOKUP($E809,'CODE GENERATOR'!$D:$AC,24,FALSE),0)</f>
        <v/>
      </c>
      <c r="AD809" s="101" t="str">
        <f>IF(E809&gt;0,+VLOOKUP($E809,'CODE GENERATOR'!$D:$AC,25,FALSE),0)</f>
        <v/>
      </c>
      <c r="AE809" s="101" t="str">
        <f>IF(E809&gt;0,+VLOOKUP($E809,'CODE GENERATOR'!$D:$AC,26,FALSE),0)</f>
        <v/>
      </c>
      <c r="AF809" s="149" t="str">
        <f>IF($C809&gt;0,$C809&amp;" "&amp;$P809&amp;" "&amp;+VLOOKUP($C809,'STYLE NAMES'!$B:$AC,10,FALSE),"""")</f>
        <v>MALTA NAVY WOMEN'S TECH TRAINING POLO SHORT SLEEVE</v>
      </c>
      <c r="AG809" s="101" t="str">
        <f>"Enjoy our "&amp;(AF809)&amp;"; "&amp;IF(C809&gt;0,+VLOOKUP($C809,'STYLE NAMES'!$B:$AC,11,FALSE),"")</f>
        <v>Enjoy our MALTA NAVY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09" s="101" t="str">
        <f>IF(C809&gt;0,+VLOOKUP($C809,'STYLE NAMES'!$B:$AC,12,FALSE),"")</f>
        <v>* Specially engineered design for high performance
* 4-way super stretch piquet jersey
* Soft and comfortable
* Breathable
* Quick dry
Composition:
95% Poliamide 5% Elasthane</v>
      </c>
      <c r="AI809" s="101" t="str">
        <f>IF(C809&gt;0,+VLOOKUP($C809,'STYLE NAMES'!$B:$AC,13,FALSE),"")</f>
        <v>Machine Wash at 30°C
Mild process
Iron at low temperature
Iron from REVERSE
Do NOT iron on logos or prints
Do not bleach
Do NOT Tumble Dry</v>
      </c>
      <c r="AJ809" s="149" t="str">
        <f>IF($C809&gt;0,$C809&amp;" "&amp;$P809&amp;" "&amp;+VLOOKUP($C809,'STYLE NAMES'!$B:$AC,14,FALSE),"""")</f>
        <v>MALTA NAVY KADIN KISA KOL TEKNİK ANTRENMAN POLO</v>
      </c>
      <c r="AK809" s="149" t="str">
        <f>"Cavalier SanMarco tarafından tasarlanan "&amp;(AJ809)&amp;"; "&amp;IF(C809&gt;0,+VLOOKUP($C809,'STYLE NAMES'!$B:$AC,15,FALSE),"")</f>
        <v>Cavalier SanMarco tarafından tasarlanan MALTA NAVY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09" s="149" t="str">
        <f>IF(C809&gt;0,+VLOOKUP($C809,'STYLE NAMES'!$B:$AC,16,FALSE),"")</f>
        <v>* Yüksek performans için özel tasarım
* 4 yönlü süper streç pike kumaş
* Yumuşak ve rahat
* Nefes alabilir
* Hızlı kuruma
Kompozisyon:
%95 Polyamid  %5 Elastan</v>
      </c>
      <c r="AM809" s="149" t="str">
        <f>IF(C809&gt;0,+VLOOKUP($C809,'STYLE NAMES'!$B:$AC,17,FALSE),"")</f>
        <v>Makinede 30°C' de Yıkayın
Hassas Yıkama
Ilık ütü yapın
Tersten ütüleyin
Logo ve baskıları ÜTÜLEMEYİN
Çamaşır suyu kullanmayın
Kurutma Makinesinde Kurutmayın</v>
      </c>
      <c r="AN809" s="149" t="str">
        <f>IF($C809&gt;0,$C809&amp;" "&amp;$P809&amp;" "&amp;+VLOOKUP($C809,'STYLE NAMES'!$B:$AC,18,FALSE),"""")</f>
        <v>MALTA NAVY POLO DA ALLENAMENTO TECH DA DONNA MANICA CORTA</v>
      </c>
      <c r="AO809" s="101" t="str">
        <f>"Disegnato da Cavalier SanMarco "&amp;(AN809)&amp;"; "&amp;IF(C809&gt;0,+VLOOKUP($C809,'STYLE NAMES'!$B:$AC,19,FALSE),"")</f>
        <v>Disegnato da Cavalier SanMarco MALTA NAVY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09" s="101" t="str">
        <f>IF(C809&gt;0,+VLOOKUP($C809,'STYLE NAMES'!$B:$AC,20,FALSE),"")</f>
        <v>Design ingegnerizzato per alte prestazioni 
Jersey piqué elasticizzato  4-way-stretch 
Morbido e confortevole 
Traspirante Asciugatura rapida 
Composizione: 
95% Poliammide  5% Elastan</v>
      </c>
      <c r="AQ809" s="101" t="str">
        <f>IF(C809&gt;0,+VLOOKUP($C809,'STYLE NAMES'!$B:$AC,21,FALSE),"")</f>
        <v>Lavare in lavatrice a 30°C Ciclo delicato 
Stirare a bassa temperatura
Stirare al rovescio 
Non stirare su loghi o stampe 
Non candeggiare 
Non asciugare in asciugatrice</v>
      </c>
      <c r="AR809" s="101">
        <f>IF(D809&gt;0,+VLOOKUP($C809,'STYLE NAMES'!$B:$AC,22,FALSE),"")</f>
        <v>0</v>
      </c>
      <c r="AS809" s="101">
        <f>IF(E809&gt;0,+VLOOKUP($C809,'STYLE NAMES'!$B:$AC,23,FALSE),"")</f>
        <v>0</v>
      </c>
      <c r="AT809" s="101">
        <f>IF(F809&gt;0,+VLOOKUP($C809,'STYLE NAMES'!$B:$AC,24,FALSE),"")</f>
        <v>0</v>
      </c>
      <c r="AU809" s="101">
        <f>IF(G809&gt;0,+VLOOKUP($C809,'STYLE NAMES'!$B:$AC,25,FALSE),"")</f>
        <v>0</v>
      </c>
      <c r="AV809" s="101">
        <f>+VLOOKUP($S809,'CODE GENERATOR'!$P:$AM,15,FALSE)</f>
        <v>0</v>
      </c>
      <c r="AW809" s="101">
        <f>+VLOOKUP($S809,'CODE GENERATOR'!$P:$AM,16,FALSE)</f>
        <v>0</v>
      </c>
      <c r="AX809" s="101">
        <f>+VLOOKUP($S809,'CODE GENERATOR'!$P:$AM,17,FALSE)</f>
        <v>0</v>
      </c>
      <c r="AY809" s="101">
        <f>+VLOOKUP($S809,'CODE GENERATOR'!$P:$AM,18,FALSE)</f>
        <v>0</v>
      </c>
      <c r="AZ809" s="101">
        <f>+VLOOKUP($S809,'CODE GENERATOR'!$P:$AM,19,FALSE)</f>
        <v>0</v>
      </c>
      <c r="BA809" s="101">
        <f>+VLOOKUP($S809,'CODE GENERATOR'!$P:$AM,20,FALSE)</f>
        <v>0</v>
      </c>
      <c r="BB809" s="101">
        <f>+VLOOKUP($S809,'CODE GENERATOR'!$P:$AM,21,FALSE)</f>
        <v>0</v>
      </c>
      <c r="BC809" s="101">
        <f>+VLOOKUP($S809,'CODE GENERATOR'!$P:$AM,22,FALSE)</f>
        <v>0</v>
      </c>
      <c r="BD809" s="101">
        <f>+VLOOKUP($S809,'CODE GENERATOR'!$P:$AM,23,FALSE)</f>
        <v>0</v>
      </c>
      <c r="BE809" s="101">
        <f>+VLOOKUP($S809,'CODE GENERATOR'!$P:$AM,24,FALSE)</f>
        <v>0</v>
      </c>
      <c r="BF809" s="101">
        <f>IF(C809&gt;0,+VLOOKUP(G809,'CATEGORY ID'!$A$1:$L$118,3,FALSE),"")</f>
        <v>30</v>
      </c>
      <c r="BG809" s="101">
        <f>IF(C809&gt;0,+VLOOKUP(H809,'CATEGORY ID'!$D$1:$L$118,3,FALSE),"")</f>
        <v>3</v>
      </c>
      <c r="BH809" s="101">
        <f>IF(C809&gt;0,+VLOOKUP((+H809&amp;I809),'CATEGORY ID'!$H$1:$I$121,2,FALSE),"")</f>
        <v>109</v>
      </c>
      <c r="BJ809" s="101">
        <f>IF(C809&gt;0,IF(COUNTIF('CATEGORY ID'!$K$1:$K$121,+H809&amp;K809) &gt; 0, +VLOOKUP(+H809&amp;K809,'CATEGORY ID'!$K$1:$L$121,2,FALSE),""),"")</f>
        <v>219</v>
      </c>
      <c r="BK809" s="101" t="str">
        <f>IF(C809&gt;0,IF(COUNTIF('CATEGORY ID'!$K$124:$K$165, +VLOOKUP(C809,'STYLE NAMES'!$B:$AE,30,FALSE)) &gt; 0, +VLOOKUP(VLOOKUP(C809,'STYLE NAMES'!$B:$AE,30,FALSE),'CATEGORY ID'!K:M,2,FALSE),""),"")</f>
        <v/>
      </c>
      <c r="BR809" s="101" t="str" cm="1">
        <f t="array" ref="BR809">IF(C809&gt;0,_xlfn.TEXTJOIN(";", TRUE,_xlfn.UNIQUE(_xlfn._xlws.FILTER(BF809:BQ809,(BF809:BQ809&gt;0)),TRUE,FALSE)),"")&amp;";"&amp;BS809</f>
        <v>30;3;109;219;234</v>
      </c>
      <c r="BS809" s="101">
        <v>234</v>
      </c>
      <c r="BU809" s="106">
        <f>IF(C809&gt;0,+VLOOKUP($C809,'STYLE NAMES'!$B:$AC,26,FALSE),"")</f>
        <v>89.9</v>
      </c>
      <c r="BV809" s="106">
        <f>IF(C809&gt;0,+VLOOKUP($C809,'STYLE NAMES'!$B:$AC,27,FALSE),"")</f>
        <v>4940</v>
      </c>
      <c r="BW809" s="106">
        <f>IF(C809&gt;0,+VLOOKUP($C809,'STYLE NAMES'!$B:$AC,28,FALSE),"")</f>
        <v>103.38500000000001</v>
      </c>
      <c r="BY809"/>
      <c r="BZ809" s="101">
        <v>0</v>
      </c>
      <c r="CA809" s="137">
        <f t="shared" si="54"/>
        <v>0</v>
      </c>
      <c r="CB809" s="137">
        <f>+VLOOKUP(C809,'[2]STYLES &amp; MODELS MATRIX'!$A:$G,7,FALSE)</f>
        <v>0</v>
      </c>
      <c r="CC809" s="137" t="str">
        <f>+VLOOKUP(C809,'[1]STYLES &amp; SIZE CHARTS'!$A:$H,8,FALSE)</f>
        <v>WT-SSCP1</v>
      </c>
      <c r="CD809" s="137"/>
      <c r="CE809" s="205"/>
      <c r="CF809" s="141"/>
    </row>
    <row r="810" spans="1:84" s="101" customFormat="1" ht="12" customHeight="1" x14ac:dyDescent="0.2">
      <c r="A810" s="102">
        <f t="shared" si="52"/>
        <v>8683711008644</v>
      </c>
      <c r="B810" s="101" t="s">
        <v>990</v>
      </c>
      <c r="C810" s="101" t="s">
        <v>428</v>
      </c>
      <c r="D810" s="101" t="s">
        <v>2993</v>
      </c>
      <c r="E810" s="203" t="s">
        <v>2471</v>
      </c>
      <c r="F810" s="101" t="s">
        <v>2248</v>
      </c>
      <c r="G810" s="101" t="str">
        <f>IF(C810&gt;0,+VLOOKUP($C810,'STYLE NAMES'!$B:$AC,4,FALSE),"")</f>
        <v>RIDER</v>
      </c>
      <c r="H810" s="101" t="str">
        <f>IF(C810&gt;0,+VLOOKUP($C810,'STYLE NAMES'!$B:$AC,5,FALSE),"")</f>
        <v>WOMEN</v>
      </c>
      <c r="I810" s="101" t="str">
        <f>IF(C810&gt;0,+VLOOKUP($C810,'STYLE NAMES'!$B:$AC,6,FALSE),"")</f>
        <v>TOPS</v>
      </c>
      <c r="J810" s="101" t="str">
        <f>IF(C810&gt;0,+VLOOKUP($C810,'STYLE NAMES'!$B:$AC,7,FALSE),"")</f>
        <v>WOMEN</v>
      </c>
      <c r="K810" s="101" t="str">
        <f>IF(C810&gt;0,+VLOOKUP($C810,'STYLE NAMES'!$B:$AC,8,FALSE),"")</f>
        <v>TECH POLOS</v>
      </c>
      <c r="L810" s="101" t="str">
        <f>IF(E810&gt;0,+VLOOKUP($E810,'CODE GENERATOR'!$D:$T,3,FALSE),"")</f>
        <v>S</v>
      </c>
      <c r="M810" s="101" t="str">
        <f>IF(E810&gt;0,+VLOOKUP($E810,'CODE GENERATOR'!$D:$T,4,FALSE),"")</f>
        <v>PIQUET</v>
      </c>
      <c r="N810" s="101" t="str">
        <f>IF(E810&gt;0,+VLOOKUP($E810,'CODE GENERATOR'!$D:$T,6,FALSE),"")</f>
        <v>NAVY</v>
      </c>
      <c r="O810" s="101" t="str">
        <f>IF(E810&gt;0,+VLOOKUP($E810,'CODE GENERATOR'!$D:$T,7,FALSE),"")</f>
        <v>NAVY</v>
      </c>
      <c r="P810" s="101" t="str">
        <f t="shared" si="53"/>
        <v>NAVY</v>
      </c>
      <c r="Q810" s="104" t="str">
        <f>IF(E810&gt;0,+VLOOKUP($E810,'CODE GENERATOR'!$D:$T,11,FALSE),"")</f>
        <v>R.TOPWN_TPL0075</v>
      </c>
      <c r="R810" s="104" t="str">
        <f>IF(E810&gt;0,+VLOOKUP($E810,'CODE GENERATOR'!$D:$T,12,FALSE),"")</f>
        <v>PIQ0015NAVNAV</v>
      </c>
      <c r="S810" s="104" t="str">
        <f>IF(E810&gt;0,+VLOOKUP($E810,'CODE GENERATOR'!$D:$T,13,FALSE),"")</f>
        <v>R.TOPWN_TPL0075_PIQ0015NAVNAV</v>
      </c>
      <c r="T810" s="104" t="str">
        <f t="shared" si="51"/>
        <v>R.TOPWN_TPL0075_PIQ0015NAVNAV_L</v>
      </c>
      <c r="U810" s="105">
        <v>8683711008644</v>
      </c>
      <c r="V810" s="107" t="str" cm="1">
        <f t="array" ref="V810">_xlfn.TEXTJOIN(";", TRUE, _xlfn.UNIQUE(_xlfn._xlws.FILTER(P$3:P$10029, C$3:C$10029=C810)))</f>
        <v>WHITE;NAVY;BLACK;LILAC;DARK GRAY</v>
      </c>
      <c r="W810" s="107" t="str" cm="1">
        <f t="array" ref="W810">_xlfn.TEXTJOIN(";", TRUE, _xlfn.UNIQUE(_xlfn._xlws.FILTER(F$3:F$10029, C$3:C$10029=C810)))</f>
        <v>XS;S;M;L;XL;XXS</v>
      </c>
      <c r="X810" s="101">
        <f>IF(E810&gt;0,+VLOOKUP($E810,'CODE GENERATOR'!$D:$AC,19,FALSE),0)</f>
        <v>0</v>
      </c>
      <c r="Y810" s="101" t="str">
        <f>IF(E810&gt;0,+VLOOKUP($E810,'CODE GENERATOR'!$D:$AC,20,FALSE),0)</f>
        <v/>
      </c>
      <c r="Z810" s="101" t="str">
        <f>IF(E810&gt;0,+VLOOKUP($E810,'CODE GENERATOR'!$D:$AC,21,FALSE),0)</f>
        <v/>
      </c>
      <c r="AA810" s="101" t="str">
        <f>IF(E810&gt;0,+VLOOKUP($E810,'CODE GENERATOR'!$D:$AC,22,FALSE),0)</f>
        <v/>
      </c>
      <c r="AB810" s="101" t="str">
        <f>IF(E810&gt;0,+VLOOKUP($E810,'CODE GENERATOR'!$D:$AC,23,FALSE),0)</f>
        <v/>
      </c>
      <c r="AC810" s="101" t="str">
        <f>IF(E810&gt;0,+VLOOKUP($E810,'CODE GENERATOR'!$D:$AC,24,FALSE),0)</f>
        <v/>
      </c>
      <c r="AD810" s="101" t="str">
        <f>IF(E810&gt;0,+VLOOKUP($E810,'CODE GENERATOR'!$D:$AC,25,FALSE),0)</f>
        <v/>
      </c>
      <c r="AE810" s="101" t="str">
        <f>IF(E810&gt;0,+VLOOKUP($E810,'CODE GENERATOR'!$D:$AC,26,FALSE),0)</f>
        <v/>
      </c>
      <c r="AF810" s="149" t="str">
        <f>IF($C810&gt;0,$C810&amp;" "&amp;$P810&amp;" "&amp;+VLOOKUP($C810,'STYLE NAMES'!$B:$AC,10,FALSE),"""")</f>
        <v>MALTA NAVY WOMEN'S TECH TRAINING POLO SHORT SLEEVE</v>
      </c>
      <c r="AG810" s="101" t="str">
        <f>"Enjoy our "&amp;(AF810)&amp;"; "&amp;IF(C810&gt;0,+VLOOKUP($C810,'STYLE NAMES'!$B:$AC,11,FALSE),"")</f>
        <v>Enjoy our MALTA NAVY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0" s="101" t="str">
        <f>IF(C810&gt;0,+VLOOKUP($C810,'STYLE NAMES'!$B:$AC,12,FALSE),"")</f>
        <v>* Specially engineered design for high performance
* 4-way super stretch piquet jersey
* Soft and comfortable
* Breathable
* Quick dry
Composition:
95% Poliamide 5% Elasthane</v>
      </c>
      <c r="AI810" s="101" t="str">
        <f>IF(C810&gt;0,+VLOOKUP($C810,'STYLE NAMES'!$B:$AC,13,FALSE),"")</f>
        <v>Machine Wash at 30°C
Mild process
Iron at low temperature
Iron from REVERSE
Do NOT iron on logos or prints
Do not bleach
Do NOT Tumble Dry</v>
      </c>
      <c r="AJ810" s="149" t="str">
        <f>IF($C810&gt;0,$C810&amp;" "&amp;$P810&amp;" "&amp;+VLOOKUP($C810,'STYLE NAMES'!$B:$AC,14,FALSE),"""")</f>
        <v>MALTA NAVY KADIN KISA KOL TEKNİK ANTRENMAN POLO</v>
      </c>
      <c r="AK810" s="149" t="str">
        <f>"Cavalier SanMarco tarafından tasarlanan "&amp;(AJ810)&amp;"; "&amp;IF(C810&gt;0,+VLOOKUP($C810,'STYLE NAMES'!$B:$AC,15,FALSE),"")</f>
        <v>Cavalier SanMarco tarafından tasarlanan MALTA NAVY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0" s="149" t="str">
        <f>IF(C810&gt;0,+VLOOKUP($C810,'STYLE NAMES'!$B:$AC,16,FALSE),"")</f>
        <v>* Yüksek performans için özel tasarım
* 4 yönlü süper streç pike kumaş
* Yumuşak ve rahat
* Nefes alabilir
* Hızlı kuruma
Kompozisyon:
%95 Polyamid  %5 Elastan</v>
      </c>
      <c r="AM810" s="149" t="str">
        <f>IF(C810&gt;0,+VLOOKUP($C810,'STYLE NAMES'!$B:$AC,17,FALSE),"")</f>
        <v>Makinede 30°C' de Yıkayın
Hassas Yıkama
Ilık ütü yapın
Tersten ütüleyin
Logo ve baskıları ÜTÜLEMEYİN
Çamaşır suyu kullanmayın
Kurutma Makinesinde Kurutmayın</v>
      </c>
      <c r="AN810" s="149" t="str">
        <f>IF($C810&gt;0,$C810&amp;" "&amp;$P810&amp;" "&amp;+VLOOKUP($C810,'STYLE NAMES'!$B:$AC,18,FALSE),"""")</f>
        <v>MALTA NAVY POLO DA ALLENAMENTO TECH DA DONNA MANICA CORTA</v>
      </c>
      <c r="AO810" s="101" t="str">
        <f>"Disegnato da Cavalier SanMarco "&amp;(AN810)&amp;"; "&amp;IF(C810&gt;0,+VLOOKUP($C810,'STYLE NAMES'!$B:$AC,19,FALSE),"")</f>
        <v>Disegnato da Cavalier SanMarco MALTA NAVY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0" s="101" t="str">
        <f>IF(C810&gt;0,+VLOOKUP($C810,'STYLE NAMES'!$B:$AC,20,FALSE),"")</f>
        <v>Design ingegnerizzato per alte prestazioni 
Jersey piqué elasticizzato  4-way-stretch 
Morbido e confortevole 
Traspirante Asciugatura rapida 
Composizione: 
95% Poliammide  5% Elastan</v>
      </c>
      <c r="AQ810" s="101" t="str">
        <f>IF(C810&gt;0,+VLOOKUP($C810,'STYLE NAMES'!$B:$AC,21,FALSE),"")</f>
        <v>Lavare in lavatrice a 30°C Ciclo delicato 
Stirare a bassa temperatura
Stirare al rovescio 
Non stirare su loghi o stampe 
Non candeggiare 
Non asciugare in asciugatrice</v>
      </c>
      <c r="AR810" s="101">
        <f>IF(D810&gt;0,+VLOOKUP($C810,'STYLE NAMES'!$B:$AC,22,FALSE),"")</f>
        <v>0</v>
      </c>
      <c r="AS810" s="101">
        <f>IF(E810&gt;0,+VLOOKUP($C810,'STYLE NAMES'!$B:$AC,23,FALSE),"")</f>
        <v>0</v>
      </c>
      <c r="AT810" s="101">
        <f>IF(F810&gt;0,+VLOOKUP($C810,'STYLE NAMES'!$B:$AC,24,FALSE),"")</f>
        <v>0</v>
      </c>
      <c r="AU810" s="101">
        <f>IF(G810&gt;0,+VLOOKUP($C810,'STYLE NAMES'!$B:$AC,25,FALSE),"")</f>
        <v>0</v>
      </c>
      <c r="AV810" s="101">
        <f>+VLOOKUP($S810,'CODE GENERATOR'!$P:$AM,15,FALSE)</f>
        <v>0</v>
      </c>
      <c r="AW810" s="101">
        <f>+VLOOKUP($S810,'CODE GENERATOR'!$P:$AM,16,FALSE)</f>
        <v>0</v>
      </c>
      <c r="AX810" s="101">
        <f>+VLOOKUP($S810,'CODE GENERATOR'!$P:$AM,17,FALSE)</f>
        <v>0</v>
      </c>
      <c r="AY810" s="101">
        <f>+VLOOKUP($S810,'CODE GENERATOR'!$P:$AM,18,FALSE)</f>
        <v>0</v>
      </c>
      <c r="AZ810" s="101">
        <f>+VLOOKUP($S810,'CODE GENERATOR'!$P:$AM,19,FALSE)</f>
        <v>0</v>
      </c>
      <c r="BA810" s="101">
        <f>+VLOOKUP($S810,'CODE GENERATOR'!$P:$AM,20,FALSE)</f>
        <v>0</v>
      </c>
      <c r="BB810" s="101">
        <f>+VLOOKUP($S810,'CODE GENERATOR'!$P:$AM,21,FALSE)</f>
        <v>0</v>
      </c>
      <c r="BC810" s="101">
        <f>+VLOOKUP($S810,'CODE GENERATOR'!$P:$AM,22,FALSE)</f>
        <v>0</v>
      </c>
      <c r="BD810" s="101">
        <f>+VLOOKUP($S810,'CODE GENERATOR'!$P:$AM,23,FALSE)</f>
        <v>0</v>
      </c>
      <c r="BE810" s="101">
        <f>+VLOOKUP($S810,'CODE GENERATOR'!$P:$AM,24,FALSE)</f>
        <v>0</v>
      </c>
      <c r="BF810" s="101">
        <f>IF(C810&gt;0,+VLOOKUP(G810,'CATEGORY ID'!$A$1:$L$118,3,FALSE),"")</f>
        <v>30</v>
      </c>
      <c r="BG810" s="101">
        <f>IF(C810&gt;0,+VLOOKUP(H810,'CATEGORY ID'!$D$1:$L$118,3,FALSE),"")</f>
        <v>3</v>
      </c>
      <c r="BH810" s="101">
        <f>IF(C810&gt;0,+VLOOKUP((+H810&amp;I810),'CATEGORY ID'!$H$1:$I$121,2,FALSE),"")</f>
        <v>109</v>
      </c>
      <c r="BJ810" s="101">
        <f>IF(C810&gt;0,IF(COUNTIF('CATEGORY ID'!$K$1:$K$121,+H810&amp;K810) &gt; 0, +VLOOKUP(+H810&amp;K810,'CATEGORY ID'!$K$1:$L$121,2,FALSE),""),"")</f>
        <v>219</v>
      </c>
      <c r="BK810" s="101" t="str">
        <f>IF(C810&gt;0,IF(COUNTIF('CATEGORY ID'!$K$124:$K$165, +VLOOKUP(C810,'STYLE NAMES'!$B:$AE,30,FALSE)) &gt; 0, +VLOOKUP(VLOOKUP(C810,'STYLE NAMES'!$B:$AE,30,FALSE),'CATEGORY ID'!K:M,2,FALSE),""),"")</f>
        <v/>
      </c>
      <c r="BR810" s="101" t="str" cm="1">
        <f t="array" ref="BR810">IF(C810&gt;0,_xlfn.TEXTJOIN(";", TRUE,_xlfn.UNIQUE(_xlfn._xlws.FILTER(BF810:BQ810,(BF810:BQ810&gt;0)),TRUE,FALSE)),"")&amp;";"&amp;BS810</f>
        <v>30;3;109;219;234</v>
      </c>
      <c r="BS810" s="101">
        <v>234</v>
      </c>
      <c r="BU810" s="106">
        <f>IF(C810&gt;0,+VLOOKUP($C810,'STYLE NAMES'!$B:$AC,26,FALSE),"")</f>
        <v>89.9</v>
      </c>
      <c r="BV810" s="106">
        <f>IF(C810&gt;0,+VLOOKUP($C810,'STYLE NAMES'!$B:$AC,27,FALSE),"")</f>
        <v>4940</v>
      </c>
      <c r="BW810" s="106">
        <f>IF(C810&gt;0,+VLOOKUP($C810,'STYLE NAMES'!$B:$AC,28,FALSE),"")</f>
        <v>103.38500000000001</v>
      </c>
      <c r="BY810"/>
      <c r="BZ810" s="101">
        <v>0</v>
      </c>
      <c r="CA810" s="137">
        <f t="shared" si="54"/>
        <v>0</v>
      </c>
      <c r="CB810" s="137">
        <f>+VLOOKUP(C810,'[2]STYLES &amp; MODELS MATRIX'!$A:$G,7,FALSE)</f>
        <v>0</v>
      </c>
      <c r="CC810" s="137" t="str">
        <f>+VLOOKUP(C810,'[1]STYLES &amp; SIZE CHARTS'!$A:$H,8,FALSE)</f>
        <v>WT-SSCP1</v>
      </c>
      <c r="CD810" s="137"/>
      <c r="CE810" s="205"/>
      <c r="CF810" s="141"/>
    </row>
    <row r="811" spans="1:84" s="101" customFormat="1" ht="12" customHeight="1" x14ac:dyDescent="0.2">
      <c r="A811" s="102">
        <f t="shared" si="52"/>
        <v>8683711008651</v>
      </c>
      <c r="B811" s="101" t="s">
        <v>990</v>
      </c>
      <c r="C811" s="101" t="s">
        <v>428</v>
      </c>
      <c r="D811" s="101" t="s">
        <v>2993</v>
      </c>
      <c r="E811" s="203" t="s">
        <v>2471</v>
      </c>
      <c r="F811" s="101" t="s">
        <v>2249</v>
      </c>
      <c r="G811" s="101" t="str">
        <f>IF(C811&gt;0,+VLOOKUP($C811,'STYLE NAMES'!$B:$AC,4,FALSE),"")</f>
        <v>RIDER</v>
      </c>
      <c r="H811" s="101" t="str">
        <f>IF(C811&gt;0,+VLOOKUP($C811,'STYLE NAMES'!$B:$AC,5,FALSE),"")</f>
        <v>WOMEN</v>
      </c>
      <c r="I811" s="101" t="str">
        <f>IF(C811&gt;0,+VLOOKUP($C811,'STYLE NAMES'!$B:$AC,6,FALSE),"")</f>
        <v>TOPS</v>
      </c>
      <c r="J811" s="101" t="str">
        <f>IF(C811&gt;0,+VLOOKUP($C811,'STYLE NAMES'!$B:$AC,7,FALSE),"")</f>
        <v>WOMEN</v>
      </c>
      <c r="K811" s="101" t="str">
        <f>IF(C811&gt;0,+VLOOKUP($C811,'STYLE NAMES'!$B:$AC,8,FALSE),"")</f>
        <v>TECH POLOS</v>
      </c>
      <c r="L811" s="101" t="str">
        <f>IF(E811&gt;0,+VLOOKUP($E811,'CODE GENERATOR'!$D:$T,3,FALSE),"")</f>
        <v>S</v>
      </c>
      <c r="M811" s="101" t="str">
        <f>IF(E811&gt;0,+VLOOKUP($E811,'CODE GENERATOR'!$D:$T,4,FALSE),"")</f>
        <v>PIQUET</v>
      </c>
      <c r="N811" s="101" t="str">
        <f>IF(E811&gt;0,+VLOOKUP($E811,'CODE GENERATOR'!$D:$T,6,FALSE),"")</f>
        <v>NAVY</v>
      </c>
      <c r="O811" s="101" t="str">
        <f>IF(E811&gt;0,+VLOOKUP($E811,'CODE GENERATOR'!$D:$T,7,FALSE),"")</f>
        <v>NAVY</v>
      </c>
      <c r="P811" s="101" t="str">
        <f t="shared" si="53"/>
        <v>NAVY</v>
      </c>
      <c r="Q811" s="104" t="str">
        <f>IF(E811&gt;0,+VLOOKUP($E811,'CODE GENERATOR'!$D:$T,11,FALSE),"")</f>
        <v>R.TOPWN_TPL0075</v>
      </c>
      <c r="R811" s="104" t="str">
        <f>IF(E811&gt;0,+VLOOKUP($E811,'CODE GENERATOR'!$D:$T,12,FALSE),"")</f>
        <v>PIQ0015NAVNAV</v>
      </c>
      <c r="S811" s="104" t="str">
        <f>IF(E811&gt;0,+VLOOKUP($E811,'CODE GENERATOR'!$D:$T,13,FALSE),"")</f>
        <v>R.TOPWN_TPL0075_PIQ0015NAVNAV</v>
      </c>
      <c r="T811" s="104" t="str">
        <f t="shared" si="51"/>
        <v>R.TOPWN_TPL0075_PIQ0015NAVNAV_XL</v>
      </c>
      <c r="U811" s="105">
        <v>8683711008651</v>
      </c>
      <c r="V811" s="107" t="str" cm="1">
        <f t="array" ref="V811">_xlfn.TEXTJOIN(";", TRUE, _xlfn.UNIQUE(_xlfn._xlws.FILTER(P$3:P$10029, C$3:C$10029=C811)))</f>
        <v>WHITE;NAVY;BLACK;LILAC;DARK GRAY</v>
      </c>
      <c r="W811" s="107" t="str" cm="1">
        <f t="array" ref="W811">_xlfn.TEXTJOIN(";", TRUE, _xlfn.UNIQUE(_xlfn._xlws.FILTER(F$3:F$10029, C$3:C$10029=C811)))</f>
        <v>XS;S;M;L;XL;XXS</v>
      </c>
      <c r="X811" s="101">
        <f>IF(E811&gt;0,+VLOOKUP($E811,'CODE GENERATOR'!$D:$AC,19,FALSE),0)</f>
        <v>0</v>
      </c>
      <c r="Y811" s="101" t="str">
        <f>IF(E811&gt;0,+VLOOKUP($E811,'CODE GENERATOR'!$D:$AC,20,FALSE),0)</f>
        <v/>
      </c>
      <c r="Z811" s="101" t="str">
        <f>IF(E811&gt;0,+VLOOKUP($E811,'CODE GENERATOR'!$D:$AC,21,FALSE),0)</f>
        <v/>
      </c>
      <c r="AA811" s="101" t="str">
        <f>IF(E811&gt;0,+VLOOKUP($E811,'CODE GENERATOR'!$D:$AC,22,FALSE),0)</f>
        <v/>
      </c>
      <c r="AB811" s="101" t="str">
        <f>IF(E811&gt;0,+VLOOKUP($E811,'CODE GENERATOR'!$D:$AC,23,FALSE),0)</f>
        <v/>
      </c>
      <c r="AC811" s="101" t="str">
        <f>IF(E811&gt;0,+VLOOKUP($E811,'CODE GENERATOR'!$D:$AC,24,FALSE),0)</f>
        <v/>
      </c>
      <c r="AD811" s="101" t="str">
        <f>IF(E811&gt;0,+VLOOKUP($E811,'CODE GENERATOR'!$D:$AC,25,FALSE),0)</f>
        <v/>
      </c>
      <c r="AE811" s="101" t="str">
        <f>IF(E811&gt;0,+VLOOKUP($E811,'CODE GENERATOR'!$D:$AC,26,FALSE),0)</f>
        <v/>
      </c>
      <c r="AF811" s="149" t="str">
        <f>IF($C811&gt;0,$C811&amp;" "&amp;$P811&amp;" "&amp;+VLOOKUP($C811,'STYLE NAMES'!$B:$AC,10,FALSE),"""")</f>
        <v>MALTA NAVY WOMEN'S TECH TRAINING POLO SHORT SLEEVE</v>
      </c>
      <c r="AG811" s="101" t="str">
        <f>"Enjoy our "&amp;(AF811)&amp;"; "&amp;IF(C811&gt;0,+VLOOKUP($C811,'STYLE NAMES'!$B:$AC,11,FALSE),"")</f>
        <v>Enjoy our MALTA NAVY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1" s="101" t="str">
        <f>IF(C811&gt;0,+VLOOKUP($C811,'STYLE NAMES'!$B:$AC,12,FALSE),"")</f>
        <v>* Specially engineered design for high performance
* 4-way super stretch piquet jersey
* Soft and comfortable
* Breathable
* Quick dry
Composition:
95% Poliamide 5% Elasthane</v>
      </c>
      <c r="AI811" s="101" t="str">
        <f>IF(C811&gt;0,+VLOOKUP($C811,'STYLE NAMES'!$B:$AC,13,FALSE),"")</f>
        <v>Machine Wash at 30°C
Mild process
Iron at low temperature
Iron from REVERSE
Do NOT iron on logos or prints
Do not bleach
Do NOT Tumble Dry</v>
      </c>
      <c r="AJ811" s="149" t="str">
        <f>IF($C811&gt;0,$C811&amp;" "&amp;$P811&amp;" "&amp;+VLOOKUP($C811,'STYLE NAMES'!$B:$AC,14,FALSE),"""")</f>
        <v>MALTA NAVY KADIN KISA KOL TEKNİK ANTRENMAN POLO</v>
      </c>
      <c r="AK811" s="149" t="str">
        <f>"Cavalier SanMarco tarafından tasarlanan "&amp;(AJ811)&amp;"; "&amp;IF(C811&gt;0,+VLOOKUP($C811,'STYLE NAMES'!$B:$AC,15,FALSE),"")</f>
        <v>Cavalier SanMarco tarafından tasarlanan MALTA NAVY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1" s="149" t="str">
        <f>IF(C811&gt;0,+VLOOKUP($C811,'STYLE NAMES'!$B:$AC,16,FALSE),"")</f>
        <v>* Yüksek performans için özel tasarım
* 4 yönlü süper streç pike kumaş
* Yumuşak ve rahat
* Nefes alabilir
* Hızlı kuruma
Kompozisyon:
%95 Polyamid  %5 Elastan</v>
      </c>
      <c r="AM811" s="149" t="str">
        <f>IF(C811&gt;0,+VLOOKUP($C811,'STYLE NAMES'!$B:$AC,17,FALSE),"")</f>
        <v>Makinede 30°C' de Yıkayın
Hassas Yıkama
Ilık ütü yapın
Tersten ütüleyin
Logo ve baskıları ÜTÜLEMEYİN
Çamaşır suyu kullanmayın
Kurutma Makinesinde Kurutmayın</v>
      </c>
      <c r="AN811" s="149" t="str">
        <f>IF($C811&gt;0,$C811&amp;" "&amp;$P811&amp;" "&amp;+VLOOKUP($C811,'STYLE NAMES'!$B:$AC,18,FALSE),"""")</f>
        <v>MALTA NAVY POLO DA ALLENAMENTO TECH DA DONNA MANICA CORTA</v>
      </c>
      <c r="AO811" s="101" t="str">
        <f>"Disegnato da Cavalier SanMarco "&amp;(AN811)&amp;"; "&amp;IF(C811&gt;0,+VLOOKUP($C811,'STYLE NAMES'!$B:$AC,19,FALSE),"")</f>
        <v>Disegnato da Cavalier SanMarco MALTA NAVY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1" s="101" t="str">
        <f>IF(C811&gt;0,+VLOOKUP($C811,'STYLE NAMES'!$B:$AC,20,FALSE),"")</f>
        <v>Design ingegnerizzato per alte prestazioni 
Jersey piqué elasticizzato  4-way-stretch 
Morbido e confortevole 
Traspirante Asciugatura rapida 
Composizione: 
95% Poliammide  5% Elastan</v>
      </c>
      <c r="AQ811" s="101" t="str">
        <f>IF(C811&gt;0,+VLOOKUP($C811,'STYLE NAMES'!$B:$AC,21,FALSE),"")</f>
        <v>Lavare in lavatrice a 30°C Ciclo delicato 
Stirare a bassa temperatura
Stirare al rovescio 
Non stirare su loghi o stampe 
Non candeggiare 
Non asciugare in asciugatrice</v>
      </c>
      <c r="AR811" s="101">
        <f>IF(D811&gt;0,+VLOOKUP($C811,'STYLE NAMES'!$B:$AC,22,FALSE),"")</f>
        <v>0</v>
      </c>
      <c r="AS811" s="101">
        <f>IF(E811&gt;0,+VLOOKUP($C811,'STYLE NAMES'!$B:$AC,23,FALSE),"")</f>
        <v>0</v>
      </c>
      <c r="AT811" s="101">
        <f>IF(F811&gt;0,+VLOOKUP($C811,'STYLE NAMES'!$B:$AC,24,FALSE),"")</f>
        <v>0</v>
      </c>
      <c r="AU811" s="101">
        <f>IF(G811&gt;0,+VLOOKUP($C811,'STYLE NAMES'!$B:$AC,25,FALSE),"")</f>
        <v>0</v>
      </c>
      <c r="AV811" s="101">
        <f>+VLOOKUP($S811,'CODE GENERATOR'!$P:$AM,15,FALSE)</f>
        <v>0</v>
      </c>
      <c r="AW811" s="101">
        <f>+VLOOKUP($S811,'CODE GENERATOR'!$P:$AM,16,FALSE)</f>
        <v>0</v>
      </c>
      <c r="AX811" s="101">
        <f>+VLOOKUP($S811,'CODE GENERATOR'!$P:$AM,17,FALSE)</f>
        <v>0</v>
      </c>
      <c r="AY811" s="101">
        <f>+VLOOKUP($S811,'CODE GENERATOR'!$P:$AM,18,FALSE)</f>
        <v>0</v>
      </c>
      <c r="AZ811" s="101">
        <f>+VLOOKUP($S811,'CODE GENERATOR'!$P:$AM,19,FALSE)</f>
        <v>0</v>
      </c>
      <c r="BA811" s="101">
        <f>+VLOOKUP($S811,'CODE GENERATOR'!$P:$AM,20,FALSE)</f>
        <v>0</v>
      </c>
      <c r="BB811" s="101">
        <f>+VLOOKUP($S811,'CODE GENERATOR'!$P:$AM,21,FALSE)</f>
        <v>0</v>
      </c>
      <c r="BC811" s="101">
        <f>+VLOOKUP($S811,'CODE GENERATOR'!$P:$AM,22,FALSE)</f>
        <v>0</v>
      </c>
      <c r="BD811" s="101">
        <f>+VLOOKUP($S811,'CODE GENERATOR'!$P:$AM,23,FALSE)</f>
        <v>0</v>
      </c>
      <c r="BE811" s="101">
        <f>+VLOOKUP($S811,'CODE GENERATOR'!$P:$AM,24,FALSE)</f>
        <v>0</v>
      </c>
      <c r="BF811" s="101">
        <f>IF(C811&gt;0,+VLOOKUP(G811,'CATEGORY ID'!$A$1:$L$118,3,FALSE),"")</f>
        <v>30</v>
      </c>
      <c r="BG811" s="101">
        <f>IF(C811&gt;0,+VLOOKUP(H811,'CATEGORY ID'!$D$1:$L$118,3,FALSE),"")</f>
        <v>3</v>
      </c>
      <c r="BH811" s="101">
        <f>IF(C811&gt;0,+VLOOKUP((+H811&amp;I811),'CATEGORY ID'!$H$1:$I$121,2,FALSE),"")</f>
        <v>109</v>
      </c>
      <c r="BJ811" s="101">
        <f>IF(C811&gt;0,IF(COUNTIF('CATEGORY ID'!$K$1:$K$121,+H811&amp;K811) &gt; 0, +VLOOKUP(+H811&amp;K811,'CATEGORY ID'!$K$1:$L$121,2,FALSE),""),"")</f>
        <v>219</v>
      </c>
      <c r="BK811" s="101" t="str">
        <f>IF(C811&gt;0,IF(COUNTIF('CATEGORY ID'!$K$124:$K$165, +VLOOKUP(C811,'STYLE NAMES'!$B:$AE,30,FALSE)) &gt; 0, +VLOOKUP(VLOOKUP(C811,'STYLE NAMES'!$B:$AE,30,FALSE),'CATEGORY ID'!K:M,2,FALSE),""),"")</f>
        <v/>
      </c>
      <c r="BR811" s="101" t="str" cm="1">
        <f t="array" ref="BR811">IF(C811&gt;0,_xlfn.TEXTJOIN(";", TRUE,_xlfn.UNIQUE(_xlfn._xlws.FILTER(BF811:BQ811,(BF811:BQ811&gt;0)),TRUE,FALSE)),"")&amp;";"&amp;BS811</f>
        <v>30;3;109;219;234</v>
      </c>
      <c r="BS811" s="101">
        <v>234</v>
      </c>
      <c r="BU811" s="106">
        <f>IF(C811&gt;0,+VLOOKUP($C811,'STYLE NAMES'!$B:$AC,26,FALSE),"")</f>
        <v>89.9</v>
      </c>
      <c r="BV811" s="106">
        <f>IF(C811&gt;0,+VLOOKUP($C811,'STYLE NAMES'!$B:$AC,27,FALSE),"")</f>
        <v>4940</v>
      </c>
      <c r="BW811" s="106">
        <f>IF(C811&gt;0,+VLOOKUP($C811,'STYLE NAMES'!$B:$AC,28,FALSE),"")</f>
        <v>103.38500000000001</v>
      </c>
      <c r="BY811"/>
      <c r="BZ811" s="101">
        <v>0</v>
      </c>
      <c r="CA811" s="137">
        <f t="shared" si="54"/>
        <v>0</v>
      </c>
      <c r="CB811" s="137">
        <f>+VLOOKUP(C811,'[2]STYLES &amp; MODELS MATRIX'!$A:$G,7,FALSE)</f>
        <v>0</v>
      </c>
      <c r="CC811" s="137" t="str">
        <f>+VLOOKUP(C811,'[1]STYLES &amp; SIZE CHARTS'!$A:$H,8,FALSE)</f>
        <v>WT-SSCP1</v>
      </c>
      <c r="CD811" s="137"/>
      <c r="CE811" s="205"/>
      <c r="CF811" s="141"/>
    </row>
    <row r="812" spans="1:84" s="101" customFormat="1" ht="12" customHeight="1" x14ac:dyDescent="0.2">
      <c r="A812" s="102">
        <f t="shared" si="52"/>
        <v>8683711008675</v>
      </c>
      <c r="B812" s="101" t="s">
        <v>990</v>
      </c>
      <c r="C812" s="101" t="s">
        <v>428</v>
      </c>
      <c r="D812" s="101" t="s">
        <v>2993</v>
      </c>
      <c r="E812" s="203" t="s">
        <v>2472</v>
      </c>
      <c r="F812" s="101" t="s">
        <v>2346</v>
      </c>
      <c r="G812" s="101" t="str">
        <f>IF(C812&gt;0,+VLOOKUP($C812,'STYLE NAMES'!$B:$AC,4,FALSE),"")</f>
        <v>RIDER</v>
      </c>
      <c r="H812" s="101" t="str">
        <f>IF(C812&gt;0,+VLOOKUP($C812,'STYLE NAMES'!$B:$AC,5,FALSE),"")</f>
        <v>WOMEN</v>
      </c>
      <c r="I812" s="101" t="str">
        <f>IF(C812&gt;0,+VLOOKUP($C812,'STYLE NAMES'!$B:$AC,6,FALSE),"")</f>
        <v>TOPS</v>
      </c>
      <c r="J812" s="101" t="str">
        <f>IF(C812&gt;0,+VLOOKUP($C812,'STYLE NAMES'!$B:$AC,7,FALSE),"")</f>
        <v>WOMEN</v>
      </c>
      <c r="K812" s="101" t="str">
        <f>IF(C812&gt;0,+VLOOKUP($C812,'STYLE NAMES'!$B:$AC,8,FALSE),"")</f>
        <v>TECH POLOS</v>
      </c>
      <c r="L812" s="101" t="str">
        <f>IF(E812&gt;0,+VLOOKUP($E812,'CODE GENERATOR'!$D:$T,3,FALSE),"")</f>
        <v>S</v>
      </c>
      <c r="M812" s="101" t="str">
        <f>IF(E812&gt;0,+VLOOKUP($E812,'CODE GENERATOR'!$D:$T,4,FALSE),"")</f>
        <v>PIQUET</v>
      </c>
      <c r="N812" s="101" t="str">
        <f>IF(E812&gt;0,+VLOOKUP($E812,'CODE GENERATOR'!$D:$T,6,FALSE),"")</f>
        <v>BLACK</v>
      </c>
      <c r="O812" s="101" t="str">
        <f>IF(E812&gt;0,+VLOOKUP($E812,'CODE GENERATOR'!$D:$T,7,FALSE),"")</f>
        <v>BLACK</v>
      </c>
      <c r="P812" s="101" t="str">
        <f t="shared" si="53"/>
        <v>BLACK</v>
      </c>
      <c r="Q812" s="104" t="str">
        <f>IF(E812&gt;0,+VLOOKUP($E812,'CODE GENERATOR'!$D:$T,11,FALSE),"")</f>
        <v>R.TOPWN_TPL0075</v>
      </c>
      <c r="R812" s="104" t="str">
        <f>IF(E812&gt;0,+VLOOKUP($E812,'CODE GENERATOR'!$D:$T,12,FALSE),"")</f>
        <v>PIQ0015BLKBLK</v>
      </c>
      <c r="S812" s="104" t="str">
        <f>IF(E812&gt;0,+VLOOKUP($E812,'CODE GENERATOR'!$D:$T,13,FALSE),"")</f>
        <v>R.TOPWN_TPL0075_PIQ0015BLKBLK</v>
      </c>
      <c r="T812" s="104" t="str">
        <f t="shared" si="51"/>
        <v>R.TOPWN_TPL0075_PIQ0015BLKBLK_XS</v>
      </c>
      <c r="U812" s="105">
        <v>8683711008675</v>
      </c>
      <c r="V812" s="107" t="str" cm="1">
        <f t="array" ref="V812">_xlfn.TEXTJOIN(";", TRUE, _xlfn.UNIQUE(_xlfn._xlws.FILTER(P$3:P$10029, C$3:C$10029=C812)))</f>
        <v>WHITE;NAVY;BLACK;LILAC;DARK GRAY</v>
      </c>
      <c r="W812" s="107" t="str" cm="1">
        <f t="array" ref="W812">_xlfn.TEXTJOIN(";", TRUE, _xlfn.UNIQUE(_xlfn._xlws.FILTER(F$3:F$10029, C$3:C$10029=C812)))</f>
        <v>XS;S;M;L;XL;XXS</v>
      </c>
      <c r="X812" s="101">
        <f>IF(E812&gt;0,+VLOOKUP($E812,'CODE GENERATOR'!$D:$AC,19,FALSE),0)</f>
        <v>0</v>
      </c>
      <c r="Y812" s="101" t="str">
        <f>IF(E812&gt;0,+VLOOKUP($E812,'CODE GENERATOR'!$D:$AC,20,FALSE),0)</f>
        <v/>
      </c>
      <c r="Z812" s="101" t="str">
        <f>IF(E812&gt;0,+VLOOKUP($E812,'CODE GENERATOR'!$D:$AC,21,FALSE),0)</f>
        <v/>
      </c>
      <c r="AA812" s="101" t="str">
        <f>IF(E812&gt;0,+VLOOKUP($E812,'CODE GENERATOR'!$D:$AC,22,FALSE),0)</f>
        <v/>
      </c>
      <c r="AB812" s="101" t="str">
        <f>IF(E812&gt;0,+VLOOKUP($E812,'CODE GENERATOR'!$D:$AC,23,FALSE),0)</f>
        <v/>
      </c>
      <c r="AC812" s="101" t="str">
        <f>IF(E812&gt;0,+VLOOKUP($E812,'CODE GENERATOR'!$D:$AC,24,FALSE),0)</f>
        <v/>
      </c>
      <c r="AD812" s="101" t="str">
        <f>IF(E812&gt;0,+VLOOKUP($E812,'CODE GENERATOR'!$D:$AC,25,FALSE),0)</f>
        <v/>
      </c>
      <c r="AE812" s="101" t="str">
        <f>IF(E812&gt;0,+VLOOKUP($E812,'CODE GENERATOR'!$D:$AC,26,FALSE),0)</f>
        <v/>
      </c>
      <c r="AF812" s="149" t="str">
        <f>IF($C812&gt;0,$C812&amp;" "&amp;$P812&amp;" "&amp;+VLOOKUP($C812,'STYLE NAMES'!$B:$AC,10,FALSE),"""")</f>
        <v>MALTA BLACK WOMEN'S TECH TRAINING POLO SHORT SLEEVE</v>
      </c>
      <c r="AG812" s="101" t="str">
        <f>"Enjoy our "&amp;(AF812)&amp;"; "&amp;IF(C812&gt;0,+VLOOKUP($C812,'STYLE NAMES'!$B:$AC,11,FALSE),"")</f>
        <v>Enjoy our MALTA BLACK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2" s="101" t="str">
        <f>IF(C812&gt;0,+VLOOKUP($C812,'STYLE NAMES'!$B:$AC,12,FALSE),"")</f>
        <v>* Specially engineered design for high performance
* 4-way super stretch piquet jersey
* Soft and comfortable
* Breathable
* Quick dry
Composition:
95% Poliamide 5% Elasthane</v>
      </c>
      <c r="AI812" s="101" t="str">
        <f>IF(C812&gt;0,+VLOOKUP($C812,'STYLE NAMES'!$B:$AC,13,FALSE),"")</f>
        <v>Machine Wash at 30°C
Mild process
Iron at low temperature
Iron from REVERSE
Do NOT iron on logos or prints
Do not bleach
Do NOT Tumble Dry</v>
      </c>
      <c r="AJ812" s="149" t="str">
        <f>IF($C812&gt;0,$C812&amp;" "&amp;$P812&amp;" "&amp;+VLOOKUP($C812,'STYLE NAMES'!$B:$AC,14,FALSE),"""")</f>
        <v>MALTA BLACK KADIN KISA KOL TEKNİK ANTRENMAN POLO</v>
      </c>
      <c r="AK812" s="149" t="str">
        <f>"Cavalier SanMarco tarafından tasarlanan "&amp;(AJ812)&amp;"; "&amp;IF(C812&gt;0,+VLOOKUP($C812,'STYLE NAMES'!$B:$AC,15,FALSE),"")</f>
        <v>Cavalier SanMarco tarafından tasarlanan MALTA BLACK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2" s="149" t="str">
        <f>IF(C812&gt;0,+VLOOKUP($C812,'STYLE NAMES'!$B:$AC,16,FALSE),"")</f>
        <v>* Yüksek performans için özel tasarım
* 4 yönlü süper streç pike kumaş
* Yumuşak ve rahat
* Nefes alabilir
* Hızlı kuruma
Kompozisyon:
%95 Polyamid  %5 Elastan</v>
      </c>
      <c r="AM812" s="149" t="str">
        <f>IF(C812&gt;0,+VLOOKUP($C812,'STYLE NAMES'!$B:$AC,17,FALSE),"")</f>
        <v>Makinede 30°C' de Yıkayın
Hassas Yıkama
Ilık ütü yapın
Tersten ütüleyin
Logo ve baskıları ÜTÜLEMEYİN
Çamaşır suyu kullanmayın
Kurutma Makinesinde Kurutmayın</v>
      </c>
      <c r="AN812" s="149" t="str">
        <f>IF($C812&gt;0,$C812&amp;" "&amp;$P812&amp;" "&amp;+VLOOKUP($C812,'STYLE NAMES'!$B:$AC,18,FALSE),"""")</f>
        <v>MALTA BLACK POLO DA ALLENAMENTO TECH DA DONNA MANICA CORTA</v>
      </c>
      <c r="AO812" s="101" t="str">
        <f>"Disegnato da Cavalier SanMarco "&amp;(AN812)&amp;"; "&amp;IF(C812&gt;0,+VLOOKUP($C812,'STYLE NAMES'!$B:$AC,19,FALSE),"")</f>
        <v>Disegnato da Cavalier SanMarco MALTA BLACK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2" s="101" t="str">
        <f>IF(C812&gt;0,+VLOOKUP($C812,'STYLE NAMES'!$B:$AC,20,FALSE),"")</f>
        <v>Design ingegnerizzato per alte prestazioni 
Jersey piqué elasticizzato  4-way-stretch 
Morbido e confortevole 
Traspirante Asciugatura rapida 
Composizione: 
95% Poliammide  5% Elastan</v>
      </c>
      <c r="AQ812" s="101" t="str">
        <f>IF(C812&gt;0,+VLOOKUP($C812,'STYLE NAMES'!$B:$AC,21,FALSE),"")</f>
        <v>Lavare in lavatrice a 30°C Ciclo delicato 
Stirare a bassa temperatura
Stirare al rovescio 
Non stirare su loghi o stampe 
Non candeggiare 
Non asciugare in asciugatrice</v>
      </c>
      <c r="AR812" s="101">
        <f>IF(D812&gt;0,+VLOOKUP($C812,'STYLE NAMES'!$B:$AC,22,FALSE),"")</f>
        <v>0</v>
      </c>
      <c r="AS812" s="101">
        <f>IF(E812&gt;0,+VLOOKUP($C812,'STYLE NAMES'!$B:$AC,23,FALSE),"")</f>
        <v>0</v>
      </c>
      <c r="AT812" s="101">
        <f>IF(F812&gt;0,+VLOOKUP($C812,'STYLE NAMES'!$B:$AC,24,FALSE),"")</f>
        <v>0</v>
      </c>
      <c r="AU812" s="101">
        <f>IF(G812&gt;0,+VLOOKUP($C812,'STYLE NAMES'!$B:$AC,25,FALSE),"")</f>
        <v>0</v>
      </c>
      <c r="AV812" s="101">
        <f>+VLOOKUP($S812,'CODE GENERATOR'!$P:$AM,15,FALSE)</f>
        <v>0</v>
      </c>
      <c r="AW812" s="101">
        <f>+VLOOKUP($S812,'CODE GENERATOR'!$P:$AM,16,FALSE)</f>
        <v>0</v>
      </c>
      <c r="AX812" s="101">
        <f>+VLOOKUP($S812,'CODE GENERATOR'!$P:$AM,17,FALSE)</f>
        <v>0</v>
      </c>
      <c r="AY812" s="101">
        <f>+VLOOKUP($S812,'CODE GENERATOR'!$P:$AM,18,FALSE)</f>
        <v>0</v>
      </c>
      <c r="AZ812" s="101">
        <f>+VLOOKUP($S812,'CODE GENERATOR'!$P:$AM,19,FALSE)</f>
        <v>0</v>
      </c>
      <c r="BA812" s="101">
        <f>+VLOOKUP($S812,'CODE GENERATOR'!$P:$AM,20,FALSE)</f>
        <v>0</v>
      </c>
      <c r="BB812" s="101">
        <f>+VLOOKUP($S812,'CODE GENERATOR'!$P:$AM,21,FALSE)</f>
        <v>0</v>
      </c>
      <c r="BC812" s="101">
        <f>+VLOOKUP($S812,'CODE GENERATOR'!$P:$AM,22,FALSE)</f>
        <v>0</v>
      </c>
      <c r="BD812" s="101">
        <f>+VLOOKUP($S812,'CODE GENERATOR'!$P:$AM,23,FALSE)</f>
        <v>0</v>
      </c>
      <c r="BE812" s="101">
        <f>+VLOOKUP($S812,'CODE GENERATOR'!$P:$AM,24,FALSE)</f>
        <v>0</v>
      </c>
      <c r="BF812" s="101">
        <f>IF(C812&gt;0,+VLOOKUP(G812,'CATEGORY ID'!$A$1:$L$118,3,FALSE),"")</f>
        <v>30</v>
      </c>
      <c r="BG812" s="101">
        <f>IF(C812&gt;0,+VLOOKUP(H812,'CATEGORY ID'!$D$1:$L$118,3,FALSE),"")</f>
        <v>3</v>
      </c>
      <c r="BH812" s="101">
        <f>IF(C812&gt;0,+VLOOKUP((+H812&amp;I812),'CATEGORY ID'!$H$1:$I$121,2,FALSE),"")</f>
        <v>109</v>
      </c>
      <c r="BJ812" s="101">
        <f>IF(C812&gt;0,IF(COUNTIF('CATEGORY ID'!$K$1:$K$121,+H812&amp;K812) &gt; 0, +VLOOKUP(+H812&amp;K812,'CATEGORY ID'!$K$1:$L$121,2,FALSE),""),"")</f>
        <v>219</v>
      </c>
      <c r="BK812" s="101" t="str">
        <f>IF(C812&gt;0,IF(COUNTIF('CATEGORY ID'!$K$124:$K$165, +VLOOKUP(C812,'STYLE NAMES'!$B:$AE,30,FALSE)) &gt; 0, +VLOOKUP(VLOOKUP(C812,'STYLE NAMES'!$B:$AE,30,FALSE),'CATEGORY ID'!K:M,2,FALSE),""),"")</f>
        <v/>
      </c>
      <c r="BR812" s="101" t="str" cm="1">
        <f t="array" ref="BR812">IF(C812&gt;0,_xlfn.TEXTJOIN(";", TRUE,_xlfn.UNIQUE(_xlfn._xlws.FILTER(BF812:BQ812,(BF812:BQ812&gt;0)),TRUE,FALSE)),"")&amp;";"&amp;BS812</f>
        <v>30;3;109;219;234</v>
      </c>
      <c r="BS812" s="101">
        <v>234</v>
      </c>
      <c r="BU812" s="106">
        <f>IF(C812&gt;0,+VLOOKUP($C812,'STYLE NAMES'!$B:$AC,26,FALSE),"")</f>
        <v>89.9</v>
      </c>
      <c r="BV812" s="106">
        <f>IF(C812&gt;0,+VLOOKUP($C812,'STYLE NAMES'!$B:$AC,27,FALSE),"")</f>
        <v>4940</v>
      </c>
      <c r="BW812" s="106">
        <f>IF(C812&gt;0,+VLOOKUP($C812,'STYLE NAMES'!$B:$AC,28,FALSE),"")</f>
        <v>103.38500000000001</v>
      </c>
      <c r="BY812"/>
      <c r="BZ812" s="101">
        <v>0</v>
      </c>
      <c r="CA812" s="137">
        <f t="shared" si="54"/>
        <v>0</v>
      </c>
      <c r="CB812" s="137">
        <f>+VLOOKUP(C812,'[2]STYLES &amp; MODELS MATRIX'!$A:$G,7,FALSE)</f>
        <v>0</v>
      </c>
      <c r="CC812" s="137" t="str">
        <f>+VLOOKUP(C812,'[1]STYLES &amp; SIZE CHARTS'!$A:$H,8,FALSE)</f>
        <v>WT-SSCP1</v>
      </c>
      <c r="CD812" s="137"/>
      <c r="CE812" s="205"/>
      <c r="CF812" s="141"/>
    </row>
    <row r="813" spans="1:84" s="101" customFormat="1" ht="12" customHeight="1" x14ac:dyDescent="0.2">
      <c r="A813" s="102">
        <f t="shared" si="52"/>
        <v>8683711008682</v>
      </c>
      <c r="B813" s="101" t="s">
        <v>990</v>
      </c>
      <c r="C813" s="101" t="s">
        <v>428</v>
      </c>
      <c r="D813" s="101" t="s">
        <v>2993</v>
      </c>
      <c r="E813" s="203" t="s">
        <v>2472</v>
      </c>
      <c r="F813" s="101" t="s">
        <v>785</v>
      </c>
      <c r="G813" s="101" t="str">
        <f>IF(C813&gt;0,+VLOOKUP($C813,'STYLE NAMES'!$B:$AC,4,FALSE),"")</f>
        <v>RIDER</v>
      </c>
      <c r="H813" s="101" t="str">
        <f>IF(C813&gt;0,+VLOOKUP($C813,'STYLE NAMES'!$B:$AC,5,FALSE),"")</f>
        <v>WOMEN</v>
      </c>
      <c r="I813" s="101" t="str">
        <f>IF(C813&gt;0,+VLOOKUP($C813,'STYLE NAMES'!$B:$AC,6,FALSE),"")</f>
        <v>TOPS</v>
      </c>
      <c r="J813" s="101" t="str">
        <f>IF(C813&gt;0,+VLOOKUP($C813,'STYLE NAMES'!$B:$AC,7,FALSE),"")</f>
        <v>WOMEN</v>
      </c>
      <c r="K813" s="101" t="str">
        <f>IF(C813&gt;0,+VLOOKUP($C813,'STYLE NAMES'!$B:$AC,8,FALSE),"")</f>
        <v>TECH POLOS</v>
      </c>
      <c r="L813" s="101" t="str">
        <f>IF(E813&gt;0,+VLOOKUP($E813,'CODE GENERATOR'!$D:$T,3,FALSE),"")</f>
        <v>S</v>
      </c>
      <c r="M813" s="101" t="str">
        <f>IF(E813&gt;0,+VLOOKUP($E813,'CODE GENERATOR'!$D:$T,4,FALSE),"")</f>
        <v>PIQUET</v>
      </c>
      <c r="N813" s="101" t="str">
        <f>IF(E813&gt;0,+VLOOKUP($E813,'CODE GENERATOR'!$D:$T,6,FALSE),"")</f>
        <v>BLACK</v>
      </c>
      <c r="O813" s="101" t="str">
        <f>IF(E813&gt;0,+VLOOKUP($E813,'CODE GENERATOR'!$D:$T,7,FALSE),"")</f>
        <v>BLACK</v>
      </c>
      <c r="P813" s="101" t="str">
        <f t="shared" si="53"/>
        <v>BLACK</v>
      </c>
      <c r="Q813" s="104" t="str">
        <f>IF(E813&gt;0,+VLOOKUP($E813,'CODE GENERATOR'!$D:$T,11,FALSE),"")</f>
        <v>R.TOPWN_TPL0075</v>
      </c>
      <c r="R813" s="104" t="str">
        <f>IF(E813&gt;0,+VLOOKUP($E813,'CODE GENERATOR'!$D:$T,12,FALSE),"")</f>
        <v>PIQ0015BLKBLK</v>
      </c>
      <c r="S813" s="104" t="str">
        <f>IF(E813&gt;0,+VLOOKUP($E813,'CODE GENERATOR'!$D:$T,13,FALSE),"")</f>
        <v>R.TOPWN_TPL0075_PIQ0015BLKBLK</v>
      </c>
      <c r="T813" s="104" t="str">
        <f t="shared" si="51"/>
        <v>R.TOPWN_TPL0075_PIQ0015BLKBLK_S</v>
      </c>
      <c r="U813" s="105">
        <v>8683711008682</v>
      </c>
      <c r="V813" s="107" t="str" cm="1">
        <f t="array" ref="V813">_xlfn.TEXTJOIN(";", TRUE, _xlfn.UNIQUE(_xlfn._xlws.FILTER(P$3:P$10029, C$3:C$10029=C813)))</f>
        <v>WHITE;NAVY;BLACK;LILAC;DARK GRAY</v>
      </c>
      <c r="W813" s="107" t="str" cm="1">
        <f t="array" ref="W813">_xlfn.TEXTJOIN(";", TRUE, _xlfn.UNIQUE(_xlfn._xlws.FILTER(F$3:F$10029, C$3:C$10029=C813)))</f>
        <v>XS;S;M;L;XL;XXS</v>
      </c>
      <c r="X813" s="101">
        <f>IF(E813&gt;0,+VLOOKUP($E813,'CODE GENERATOR'!$D:$AC,19,FALSE),0)</f>
        <v>0</v>
      </c>
      <c r="Y813" s="101" t="str">
        <f>IF(E813&gt;0,+VLOOKUP($E813,'CODE GENERATOR'!$D:$AC,20,FALSE),0)</f>
        <v/>
      </c>
      <c r="Z813" s="101" t="str">
        <f>IF(E813&gt;0,+VLOOKUP($E813,'CODE GENERATOR'!$D:$AC,21,FALSE),0)</f>
        <v/>
      </c>
      <c r="AA813" s="101" t="str">
        <f>IF(E813&gt;0,+VLOOKUP($E813,'CODE GENERATOR'!$D:$AC,22,FALSE),0)</f>
        <v/>
      </c>
      <c r="AB813" s="101" t="str">
        <f>IF(E813&gt;0,+VLOOKUP($E813,'CODE GENERATOR'!$D:$AC,23,FALSE),0)</f>
        <v/>
      </c>
      <c r="AC813" s="101" t="str">
        <f>IF(E813&gt;0,+VLOOKUP($E813,'CODE GENERATOR'!$D:$AC,24,FALSE),0)</f>
        <v/>
      </c>
      <c r="AD813" s="101" t="str">
        <f>IF(E813&gt;0,+VLOOKUP($E813,'CODE GENERATOR'!$D:$AC,25,FALSE),0)</f>
        <v/>
      </c>
      <c r="AE813" s="101" t="str">
        <f>IF(E813&gt;0,+VLOOKUP($E813,'CODE GENERATOR'!$D:$AC,26,FALSE),0)</f>
        <v/>
      </c>
      <c r="AF813" s="149" t="str">
        <f>IF($C813&gt;0,$C813&amp;" "&amp;$P813&amp;" "&amp;+VLOOKUP($C813,'STYLE NAMES'!$B:$AC,10,FALSE),"""")</f>
        <v>MALTA BLACK WOMEN'S TECH TRAINING POLO SHORT SLEEVE</v>
      </c>
      <c r="AG813" s="101" t="str">
        <f>"Enjoy our "&amp;(AF813)&amp;"; "&amp;IF(C813&gt;0,+VLOOKUP($C813,'STYLE NAMES'!$B:$AC,11,FALSE),"")</f>
        <v>Enjoy our MALTA BLACK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3" s="101" t="str">
        <f>IF(C813&gt;0,+VLOOKUP($C813,'STYLE NAMES'!$B:$AC,12,FALSE),"")</f>
        <v>* Specially engineered design for high performance
* 4-way super stretch piquet jersey
* Soft and comfortable
* Breathable
* Quick dry
Composition:
95% Poliamide 5% Elasthane</v>
      </c>
      <c r="AI813" s="101" t="str">
        <f>IF(C813&gt;0,+VLOOKUP($C813,'STYLE NAMES'!$B:$AC,13,FALSE),"")</f>
        <v>Machine Wash at 30°C
Mild process
Iron at low temperature
Iron from REVERSE
Do NOT iron on logos or prints
Do not bleach
Do NOT Tumble Dry</v>
      </c>
      <c r="AJ813" s="149" t="str">
        <f>IF($C813&gt;0,$C813&amp;" "&amp;$P813&amp;" "&amp;+VLOOKUP($C813,'STYLE NAMES'!$B:$AC,14,FALSE),"""")</f>
        <v>MALTA BLACK KADIN KISA KOL TEKNİK ANTRENMAN POLO</v>
      </c>
      <c r="AK813" s="149" t="str">
        <f>"Cavalier SanMarco tarafından tasarlanan "&amp;(AJ813)&amp;"; "&amp;IF(C813&gt;0,+VLOOKUP($C813,'STYLE NAMES'!$B:$AC,15,FALSE),"")</f>
        <v>Cavalier SanMarco tarafından tasarlanan MALTA BLACK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3" s="149" t="str">
        <f>IF(C813&gt;0,+VLOOKUP($C813,'STYLE NAMES'!$B:$AC,16,FALSE),"")</f>
        <v>* Yüksek performans için özel tasarım
* 4 yönlü süper streç pike kumaş
* Yumuşak ve rahat
* Nefes alabilir
* Hızlı kuruma
Kompozisyon:
%95 Polyamid  %5 Elastan</v>
      </c>
      <c r="AM813" s="149" t="str">
        <f>IF(C813&gt;0,+VLOOKUP($C813,'STYLE NAMES'!$B:$AC,17,FALSE),"")</f>
        <v>Makinede 30°C' de Yıkayın
Hassas Yıkama
Ilık ütü yapın
Tersten ütüleyin
Logo ve baskıları ÜTÜLEMEYİN
Çamaşır suyu kullanmayın
Kurutma Makinesinde Kurutmayın</v>
      </c>
      <c r="AN813" s="149" t="str">
        <f>IF($C813&gt;0,$C813&amp;" "&amp;$P813&amp;" "&amp;+VLOOKUP($C813,'STYLE NAMES'!$B:$AC,18,FALSE),"""")</f>
        <v>MALTA BLACK POLO DA ALLENAMENTO TECH DA DONNA MANICA CORTA</v>
      </c>
      <c r="AO813" s="101" t="str">
        <f>"Disegnato da Cavalier SanMarco "&amp;(AN813)&amp;"; "&amp;IF(C813&gt;0,+VLOOKUP($C813,'STYLE NAMES'!$B:$AC,19,FALSE),"")</f>
        <v>Disegnato da Cavalier SanMarco MALTA BLACK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3" s="101" t="str">
        <f>IF(C813&gt;0,+VLOOKUP($C813,'STYLE NAMES'!$B:$AC,20,FALSE),"")</f>
        <v>Design ingegnerizzato per alte prestazioni 
Jersey piqué elasticizzato  4-way-stretch 
Morbido e confortevole 
Traspirante Asciugatura rapida 
Composizione: 
95% Poliammide  5% Elastan</v>
      </c>
      <c r="AQ813" s="101" t="str">
        <f>IF(C813&gt;0,+VLOOKUP($C813,'STYLE NAMES'!$B:$AC,21,FALSE),"")</f>
        <v>Lavare in lavatrice a 30°C Ciclo delicato 
Stirare a bassa temperatura
Stirare al rovescio 
Non stirare su loghi o stampe 
Non candeggiare 
Non asciugare in asciugatrice</v>
      </c>
      <c r="AR813" s="101">
        <f>IF(D813&gt;0,+VLOOKUP($C813,'STYLE NAMES'!$B:$AC,22,FALSE),"")</f>
        <v>0</v>
      </c>
      <c r="AS813" s="101">
        <f>IF(E813&gt;0,+VLOOKUP($C813,'STYLE NAMES'!$B:$AC,23,FALSE),"")</f>
        <v>0</v>
      </c>
      <c r="AT813" s="101">
        <f>IF(F813&gt;0,+VLOOKUP($C813,'STYLE NAMES'!$B:$AC,24,FALSE),"")</f>
        <v>0</v>
      </c>
      <c r="AU813" s="101">
        <f>IF(G813&gt;0,+VLOOKUP($C813,'STYLE NAMES'!$B:$AC,25,FALSE),"")</f>
        <v>0</v>
      </c>
      <c r="AV813" s="101">
        <f>+VLOOKUP($S813,'CODE GENERATOR'!$P:$AM,15,FALSE)</f>
        <v>0</v>
      </c>
      <c r="AW813" s="101">
        <f>+VLOOKUP($S813,'CODE GENERATOR'!$P:$AM,16,FALSE)</f>
        <v>0</v>
      </c>
      <c r="AX813" s="101">
        <f>+VLOOKUP($S813,'CODE GENERATOR'!$P:$AM,17,FALSE)</f>
        <v>0</v>
      </c>
      <c r="AY813" s="101">
        <f>+VLOOKUP($S813,'CODE GENERATOR'!$P:$AM,18,FALSE)</f>
        <v>0</v>
      </c>
      <c r="AZ813" s="101">
        <f>+VLOOKUP($S813,'CODE GENERATOR'!$P:$AM,19,FALSE)</f>
        <v>0</v>
      </c>
      <c r="BA813" s="101">
        <f>+VLOOKUP($S813,'CODE GENERATOR'!$P:$AM,20,FALSE)</f>
        <v>0</v>
      </c>
      <c r="BB813" s="101">
        <f>+VLOOKUP($S813,'CODE GENERATOR'!$P:$AM,21,FALSE)</f>
        <v>0</v>
      </c>
      <c r="BC813" s="101">
        <f>+VLOOKUP($S813,'CODE GENERATOR'!$P:$AM,22,FALSE)</f>
        <v>0</v>
      </c>
      <c r="BD813" s="101">
        <f>+VLOOKUP($S813,'CODE GENERATOR'!$P:$AM,23,FALSE)</f>
        <v>0</v>
      </c>
      <c r="BE813" s="101">
        <f>+VLOOKUP($S813,'CODE GENERATOR'!$P:$AM,24,FALSE)</f>
        <v>0</v>
      </c>
      <c r="BF813" s="101">
        <f>IF(C813&gt;0,+VLOOKUP(G813,'CATEGORY ID'!$A$1:$L$118,3,FALSE),"")</f>
        <v>30</v>
      </c>
      <c r="BG813" s="101">
        <f>IF(C813&gt;0,+VLOOKUP(H813,'CATEGORY ID'!$D$1:$L$118,3,FALSE),"")</f>
        <v>3</v>
      </c>
      <c r="BH813" s="101">
        <f>IF(C813&gt;0,+VLOOKUP((+H813&amp;I813),'CATEGORY ID'!$H$1:$I$121,2,FALSE),"")</f>
        <v>109</v>
      </c>
      <c r="BJ813" s="101">
        <f>IF(C813&gt;0,IF(COUNTIF('CATEGORY ID'!$K$1:$K$121,+H813&amp;K813) &gt; 0, +VLOOKUP(+H813&amp;K813,'CATEGORY ID'!$K$1:$L$121,2,FALSE),""),"")</f>
        <v>219</v>
      </c>
      <c r="BK813" s="101" t="str">
        <f>IF(C813&gt;0,IF(COUNTIF('CATEGORY ID'!$K$124:$K$165, +VLOOKUP(C813,'STYLE NAMES'!$B:$AE,30,FALSE)) &gt; 0, +VLOOKUP(VLOOKUP(C813,'STYLE NAMES'!$B:$AE,30,FALSE),'CATEGORY ID'!K:M,2,FALSE),""),"")</f>
        <v/>
      </c>
      <c r="BR813" s="101" t="str" cm="1">
        <f t="array" ref="BR813">IF(C813&gt;0,_xlfn.TEXTJOIN(";", TRUE,_xlfn.UNIQUE(_xlfn._xlws.FILTER(BF813:BQ813,(BF813:BQ813&gt;0)),TRUE,FALSE)),"")&amp;";"&amp;BS813</f>
        <v>30;3;109;219;234</v>
      </c>
      <c r="BS813" s="101">
        <v>234</v>
      </c>
      <c r="BU813" s="106">
        <f>IF(C813&gt;0,+VLOOKUP($C813,'STYLE NAMES'!$B:$AC,26,FALSE),"")</f>
        <v>89.9</v>
      </c>
      <c r="BV813" s="106">
        <f>IF(C813&gt;0,+VLOOKUP($C813,'STYLE NAMES'!$B:$AC,27,FALSE),"")</f>
        <v>4940</v>
      </c>
      <c r="BW813" s="106">
        <f>IF(C813&gt;0,+VLOOKUP($C813,'STYLE NAMES'!$B:$AC,28,FALSE),"")</f>
        <v>103.38500000000001</v>
      </c>
      <c r="BY813"/>
      <c r="BZ813" s="101">
        <v>0</v>
      </c>
      <c r="CA813" s="137">
        <f t="shared" si="54"/>
        <v>0</v>
      </c>
      <c r="CB813" s="137">
        <f>+VLOOKUP(C813,'[2]STYLES &amp; MODELS MATRIX'!$A:$G,7,FALSE)</f>
        <v>0</v>
      </c>
      <c r="CC813" s="137" t="str">
        <f>+VLOOKUP(C813,'[1]STYLES &amp; SIZE CHARTS'!$A:$H,8,FALSE)</f>
        <v>WT-SSCP1</v>
      </c>
      <c r="CD813" s="137"/>
      <c r="CE813" s="205"/>
      <c r="CF813" s="141"/>
    </row>
    <row r="814" spans="1:84" s="101" customFormat="1" ht="12" customHeight="1" x14ac:dyDescent="0.2">
      <c r="A814" s="102">
        <f t="shared" si="52"/>
        <v>8683711008699</v>
      </c>
      <c r="B814" s="101" t="s">
        <v>990</v>
      </c>
      <c r="C814" s="101" t="s">
        <v>428</v>
      </c>
      <c r="D814" s="101" t="s">
        <v>2993</v>
      </c>
      <c r="E814" s="203" t="s">
        <v>2472</v>
      </c>
      <c r="F814" s="101" t="s">
        <v>2247</v>
      </c>
      <c r="G814" s="101" t="str">
        <f>IF(C814&gt;0,+VLOOKUP($C814,'STYLE NAMES'!$B:$AC,4,FALSE),"")</f>
        <v>RIDER</v>
      </c>
      <c r="H814" s="101" t="str">
        <f>IF(C814&gt;0,+VLOOKUP($C814,'STYLE NAMES'!$B:$AC,5,FALSE),"")</f>
        <v>WOMEN</v>
      </c>
      <c r="I814" s="101" t="str">
        <f>IF(C814&gt;0,+VLOOKUP($C814,'STYLE NAMES'!$B:$AC,6,FALSE),"")</f>
        <v>TOPS</v>
      </c>
      <c r="J814" s="101" t="str">
        <f>IF(C814&gt;0,+VLOOKUP($C814,'STYLE NAMES'!$B:$AC,7,FALSE),"")</f>
        <v>WOMEN</v>
      </c>
      <c r="K814" s="101" t="str">
        <f>IF(C814&gt;0,+VLOOKUP($C814,'STYLE NAMES'!$B:$AC,8,FALSE),"")</f>
        <v>TECH POLOS</v>
      </c>
      <c r="L814" s="101" t="str">
        <f>IF(E814&gt;0,+VLOOKUP($E814,'CODE GENERATOR'!$D:$T,3,FALSE),"")</f>
        <v>S</v>
      </c>
      <c r="M814" s="101" t="str">
        <f>IF(E814&gt;0,+VLOOKUP($E814,'CODE GENERATOR'!$D:$T,4,FALSE),"")</f>
        <v>PIQUET</v>
      </c>
      <c r="N814" s="101" t="str">
        <f>IF(E814&gt;0,+VLOOKUP($E814,'CODE GENERATOR'!$D:$T,6,FALSE),"")</f>
        <v>BLACK</v>
      </c>
      <c r="O814" s="101" t="str">
        <f>IF(E814&gt;0,+VLOOKUP($E814,'CODE GENERATOR'!$D:$T,7,FALSE),"")</f>
        <v>BLACK</v>
      </c>
      <c r="P814" s="101" t="str">
        <f t="shared" si="53"/>
        <v>BLACK</v>
      </c>
      <c r="Q814" s="104" t="str">
        <f>IF(E814&gt;0,+VLOOKUP($E814,'CODE GENERATOR'!$D:$T,11,FALSE),"")</f>
        <v>R.TOPWN_TPL0075</v>
      </c>
      <c r="R814" s="104" t="str">
        <f>IF(E814&gt;0,+VLOOKUP($E814,'CODE GENERATOR'!$D:$T,12,FALSE),"")</f>
        <v>PIQ0015BLKBLK</v>
      </c>
      <c r="S814" s="104" t="str">
        <f>IF(E814&gt;0,+VLOOKUP($E814,'CODE GENERATOR'!$D:$T,13,FALSE),"")</f>
        <v>R.TOPWN_TPL0075_PIQ0015BLKBLK</v>
      </c>
      <c r="T814" s="104" t="str">
        <f t="shared" si="51"/>
        <v>R.TOPWN_TPL0075_PIQ0015BLKBLK_M</v>
      </c>
      <c r="U814" s="105">
        <v>8683711008699</v>
      </c>
      <c r="V814" s="107" t="str" cm="1">
        <f t="array" ref="V814">_xlfn.TEXTJOIN(";", TRUE, _xlfn.UNIQUE(_xlfn._xlws.FILTER(P$3:P$10029, C$3:C$10029=C814)))</f>
        <v>WHITE;NAVY;BLACK;LILAC;DARK GRAY</v>
      </c>
      <c r="W814" s="107" t="str" cm="1">
        <f t="array" ref="W814">_xlfn.TEXTJOIN(";", TRUE, _xlfn.UNIQUE(_xlfn._xlws.FILTER(F$3:F$10029, C$3:C$10029=C814)))</f>
        <v>XS;S;M;L;XL;XXS</v>
      </c>
      <c r="X814" s="101">
        <f>IF(E814&gt;0,+VLOOKUP($E814,'CODE GENERATOR'!$D:$AC,19,FALSE),0)</f>
        <v>0</v>
      </c>
      <c r="Y814" s="101" t="str">
        <f>IF(E814&gt;0,+VLOOKUP($E814,'CODE GENERATOR'!$D:$AC,20,FALSE),0)</f>
        <v/>
      </c>
      <c r="Z814" s="101" t="str">
        <f>IF(E814&gt;0,+VLOOKUP($E814,'CODE GENERATOR'!$D:$AC,21,FALSE),0)</f>
        <v/>
      </c>
      <c r="AA814" s="101" t="str">
        <f>IF(E814&gt;0,+VLOOKUP($E814,'CODE GENERATOR'!$D:$AC,22,FALSE),0)</f>
        <v/>
      </c>
      <c r="AB814" s="101" t="str">
        <f>IF(E814&gt;0,+VLOOKUP($E814,'CODE GENERATOR'!$D:$AC,23,FALSE),0)</f>
        <v/>
      </c>
      <c r="AC814" s="101" t="str">
        <f>IF(E814&gt;0,+VLOOKUP($E814,'CODE GENERATOR'!$D:$AC,24,FALSE),0)</f>
        <v/>
      </c>
      <c r="AD814" s="101" t="str">
        <f>IF(E814&gt;0,+VLOOKUP($E814,'CODE GENERATOR'!$D:$AC,25,FALSE),0)</f>
        <v/>
      </c>
      <c r="AE814" s="101" t="str">
        <f>IF(E814&gt;0,+VLOOKUP($E814,'CODE GENERATOR'!$D:$AC,26,FALSE),0)</f>
        <v/>
      </c>
      <c r="AF814" s="149" t="str">
        <f>IF($C814&gt;0,$C814&amp;" "&amp;$P814&amp;" "&amp;+VLOOKUP($C814,'STYLE NAMES'!$B:$AC,10,FALSE),"""")</f>
        <v>MALTA BLACK WOMEN'S TECH TRAINING POLO SHORT SLEEVE</v>
      </c>
      <c r="AG814" s="101" t="str">
        <f>"Enjoy our "&amp;(AF814)&amp;"; "&amp;IF(C814&gt;0,+VLOOKUP($C814,'STYLE NAMES'!$B:$AC,11,FALSE),"")</f>
        <v>Enjoy our MALTA BLACK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4" s="101" t="str">
        <f>IF(C814&gt;0,+VLOOKUP($C814,'STYLE NAMES'!$B:$AC,12,FALSE),"")</f>
        <v>* Specially engineered design for high performance
* 4-way super stretch piquet jersey
* Soft and comfortable
* Breathable
* Quick dry
Composition:
95% Poliamide 5% Elasthane</v>
      </c>
      <c r="AI814" s="101" t="str">
        <f>IF(C814&gt;0,+VLOOKUP($C814,'STYLE NAMES'!$B:$AC,13,FALSE),"")</f>
        <v>Machine Wash at 30°C
Mild process
Iron at low temperature
Iron from REVERSE
Do NOT iron on logos or prints
Do not bleach
Do NOT Tumble Dry</v>
      </c>
      <c r="AJ814" s="149" t="str">
        <f>IF($C814&gt;0,$C814&amp;" "&amp;$P814&amp;" "&amp;+VLOOKUP($C814,'STYLE NAMES'!$B:$AC,14,FALSE),"""")</f>
        <v>MALTA BLACK KADIN KISA KOL TEKNİK ANTRENMAN POLO</v>
      </c>
      <c r="AK814" s="149" t="str">
        <f>"Cavalier SanMarco tarafından tasarlanan "&amp;(AJ814)&amp;"; "&amp;IF(C814&gt;0,+VLOOKUP($C814,'STYLE NAMES'!$B:$AC,15,FALSE),"")</f>
        <v>Cavalier SanMarco tarafından tasarlanan MALTA BLACK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4" s="149" t="str">
        <f>IF(C814&gt;0,+VLOOKUP($C814,'STYLE NAMES'!$B:$AC,16,FALSE),"")</f>
        <v>* Yüksek performans için özel tasarım
* 4 yönlü süper streç pike kumaş
* Yumuşak ve rahat
* Nefes alabilir
* Hızlı kuruma
Kompozisyon:
%95 Polyamid  %5 Elastan</v>
      </c>
      <c r="AM814" s="149" t="str">
        <f>IF(C814&gt;0,+VLOOKUP($C814,'STYLE NAMES'!$B:$AC,17,FALSE),"")</f>
        <v>Makinede 30°C' de Yıkayın
Hassas Yıkama
Ilık ütü yapın
Tersten ütüleyin
Logo ve baskıları ÜTÜLEMEYİN
Çamaşır suyu kullanmayın
Kurutma Makinesinde Kurutmayın</v>
      </c>
      <c r="AN814" s="149" t="str">
        <f>IF($C814&gt;0,$C814&amp;" "&amp;$P814&amp;" "&amp;+VLOOKUP($C814,'STYLE NAMES'!$B:$AC,18,FALSE),"""")</f>
        <v>MALTA BLACK POLO DA ALLENAMENTO TECH DA DONNA MANICA CORTA</v>
      </c>
      <c r="AO814" s="101" t="str">
        <f>"Disegnato da Cavalier SanMarco "&amp;(AN814)&amp;"; "&amp;IF(C814&gt;0,+VLOOKUP($C814,'STYLE NAMES'!$B:$AC,19,FALSE),"")</f>
        <v>Disegnato da Cavalier SanMarco MALTA BLACK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4" s="101" t="str">
        <f>IF(C814&gt;0,+VLOOKUP($C814,'STYLE NAMES'!$B:$AC,20,FALSE),"")</f>
        <v>Design ingegnerizzato per alte prestazioni 
Jersey piqué elasticizzato  4-way-stretch 
Morbido e confortevole 
Traspirante Asciugatura rapida 
Composizione: 
95% Poliammide  5% Elastan</v>
      </c>
      <c r="AQ814" s="101" t="str">
        <f>IF(C814&gt;0,+VLOOKUP($C814,'STYLE NAMES'!$B:$AC,21,FALSE),"")</f>
        <v>Lavare in lavatrice a 30°C Ciclo delicato 
Stirare a bassa temperatura
Stirare al rovescio 
Non stirare su loghi o stampe 
Non candeggiare 
Non asciugare in asciugatrice</v>
      </c>
      <c r="AR814" s="101">
        <f>IF(D814&gt;0,+VLOOKUP($C814,'STYLE NAMES'!$B:$AC,22,FALSE),"")</f>
        <v>0</v>
      </c>
      <c r="AS814" s="101">
        <f>IF(E814&gt;0,+VLOOKUP($C814,'STYLE NAMES'!$B:$AC,23,FALSE),"")</f>
        <v>0</v>
      </c>
      <c r="AT814" s="101">
        <f>IF(F814&gt;0,+VLOOKUP($C814,'STYLE NAMES'!$B:$AC,24,FALSE),"")</f>
        <v>0</v>
      </c>
      <c r="AU814" s="101">
        <f>IF(G814&gt;0,+VLOOKUP($C814,'STYLE NAMES'!$B:$AC,25,FALSE),"")</f>
        <v>0</v>
      </c>
      <c r="AV814" s="101">
        <f>+VLOOKUP($S814,'CODE GENERATOR'!$P:$AM,15,FALSE)</f>
        <v>0</v>
      </c>
      <c r="AW814" s="101">
        <f>+VLOOKUP($S814,'CODE GENERATOR'!$P:$AM,16,FALSE)</f>
        <v>0</v>
      </c>
      <c r="AX814" s="101">
        <f>+VLOOKUP($S814,'CODE GENERATOR'!$P:$AM,17,FALSE)</f>
        <v>0</v>
      </c>
      <c r="AY814" s="101">
        <f>+VLOOKUP($S814,'CODE GENERATOR'!$P:$AM,18,FALSE)</f>
        <v>0</v>
      </c>
      <c r="AZ814" s="101">
        <f>+VLOOKUP($S814,'CODE GENERATOR'!$P:$AM,19,FALSE)</f>
        <v>0</v>
      </c>
      <c r="BA814" s="101">
        <f>+VLOOKUP($S814,'CODE GENERATOR'!$P:$AM,20,FALSE)</f>
        <v>0</v>
      </c>
      <c r="BB814" s="101">
        <f>+VLOOKUP($S814,'CODE GENERATOR'!$P:$AM,21,FALSE)</f>
        <v>0</v>
      </c>
      <c r="BC814" s="101">
        <f>+VLOOKUP($S814,'CODE GENERATOR'!$P:$AM,22,FALSE)</f>
        <v>0</v>
      </c>
      <c r="BD814" s="101">
        <f>+VLOOKUP($S814,'CODE GENERATOR'!$P:$AM,23,FALSE)</f>
        <v>0</v>
      </c>
      <c r="BE814" s="101">
        <f>+VLOOKUP($S814,'CODE GENERATOR'!$P:$AM,24,FALSE)</f>
        <v>0</v>
      </c>
      <c r="BF814" s="101">
        <f>IF(C814&gt;0,+VLOOKUP(G814,'CATEGORY ID'!$A$1:$L$118,3,FALSE),"")</f>
        <v>30</v>
      </c>
      <c r="BG814" s="101">
        <f>IF(C814&gt;0,+VLOOKUP(H814,'CATEGORY ID'!$D$1:$L$118,3,FALSE),"")</f>
        <v>3</v>
      </c>
      <c r="BH814" s="101">
        <f>IF(C814&gt;0,+VLOOKUP((+H814&amp;I814),'CATEGORY ID'!$H$1:$I$121,2,FALSE),"")</f>
        <v>109</v>
      </c>
      <c r="BJ814" s="101">
        <f>IF(C814&gt;0,IF(COUNTIF('CATEGORY ID'!$K$1:$K$121,+H814&amp;K814) &gt; 0, +VLOOKUP(+H814&amp;K814,'CATEGORY ID'!$K$1:$L$121,2,FALSE),""),"")</f>
        <v>219</v>
      </c>
      <c r="BK814" s="101" t="str">
        <f>IF(C814&gt;0,IF(COUNTIF('CATEGORY ID'!$K$124:$K$165, +VLOOKUP(C814,'STYLE NAMES'!$B:$AE,30,FALSE)) &gt; 0, +VLOOKUP(VLOOKUP(C814,'STYLE NAMES'!$B:$AE,30,FALSE),'CATEGORY ID'!K:M,2,FALSE),""),"")</f>
        <v/>
      </c>
      <c r="BR814" s="101" t="str" cm="1">
        <f t="array" ref="BR814">IF(C814&gt;0,_xlfn.TEXTJOIN(";", TRUE,_xlfn.UNIQUE(_xlfn._xlws.FILTER(BF814:BQ814,(BF814:BQ814&gt;0)),TRUE,FALSE)),"")&amp;";"&amp;BS814</f>
        <v>30;3;109;219;234</v>
      </c>
      <c r="BS814" s="101">
        <v>234</v>
      </c>
      <c r="BU814" s="106">
        <f>IF(C814&gt;0,+VLOOKUP($C814,'STYLE NAMES'!$B:$AC,26,FALSE),"")</f>
        <v>89.9</v>
      </c>
      <c r="BV814" s="106">
        <f>IF(C814&gt;0,+VLOOKUP($C814,'STYLE NAMES'!$B:$AC,27,FALSE),"")</f>
        <v>4940</v>
      </c>
      <c r="BW814" s="106">
        <f>IF(C814&gt;0,+VLOOKUP($C814,'STYLE NAMES'!$B:$AC,28,FALSE),"")</f>
        <v>103.38500000000001</v>
      </c>
      <c r="BY814"/>
      <c r="BZ814" s="101">
        <v>0</v>
      </c>
      <c r="CA814" s="137">
        <f t="shared" si="54"/>
        <v>0</v>
      </c>
      <c r="CB814" s="137">
        <f>+VLOOKUP(C814,'[2]STYLES &amp; MODELS MATRIX'!$A:$G,7,FALSE)</f>
        <v>0</v>
      </c>
      <c r="CC814" s="137" t="str">
        <f>+VLOOKUP(C814,'[1]STYLES &amp; SIZE CHARTS'!$A:$H,8,FALSE)</f>
        <v>WT-SSCP1</v>
      </c>
      <c r="CD814" s="137"/>
      <c r="CE814" s="205"/>
      <c r="CF814" s="141"/>
    </row>
    <row r="815" spans="1:84" s="101" customFormat="1" ht="12" customHeight="1" x14ac:dyDescent="0.2">
      <c r="A815" s="102">
        <f t="shared" si="52"/>
        <v>8683711008705</v>
      </c>
      <c r="B815" s="101" t="s">
        <v>990</v>
      </c>
      <c r="C815" s="101" t="s">
        <v>428</v>
      </c>
      <c r="D815" s="101" t="s">
        <v>2993</v>
      </c>
      <c r="E815" s="203" t="s">
        <v>2472</v>
      </c>
      <c r="F815" s="101" t="s">
        <v>2248</v>
      </c>
      <c r="G815" s="101" t="str">
        <f>IF(C815&gt;0,+VLOOKUP($C815,'STYLE NAMES'!$B:$AC,4,FALSE),"")</f>
        <v>RIDER</v>
      </c>
      <c r="H815" s="101" t="str">
        <f>IF(C815&gt;0,+VLOOKUP($C815,'STYLE NAMES'!$B:$AC,5,FALSE),"")</f>
        <v>WOMEN</v>
      </c>
      <c r="I815" s="101" t="str">
        <f>IF(C815&gt;0,+VLOOKUP($C815,'STYLE NAMES'!$B:$AC,6,FALSE),"")</f>
        <v>TOPS</v>
      </c>
      <c r="J815" s="101" t="str">
        <f>IF(C815&gt;0,+VLOOKUP($C815,'STYLE NAMES'!$B:$AC,7,FALSE),"")</f>
        <v>WOMEN</v>
      </c>
      <c r="K815" s="101" t="str">
        <f>IF(C815&gt;0,+VLOOKUP($C815,'STYLE NAMES'!$B:$AC,8,FALSE),"")</f>
        <v>TECH POLOS</v>
      </c>
      <c r="L815" s="101" t="str">
        <f>IF(E815&gt;0,+VLOOKUP($E815,'CODE GENERATOR'!$D:$T,3,FALSE),"")</f>
        <v>S</v>
      </c>
      <c r="M815" s="101" t="str">
        <f>IF(E815&gt;0,+VLOOKUP($E815,'CODE GENERATOR'!$D:$T,4,FALSE),"")</f>
        <v>PIQUET</v>
      </c>
      <c r="N815" s="101" t="str">
        <f>IF(E815&gt;0,+VLOOKUP($E815,'CODE GENERATOR'!$D:$T,6,FALSE),"")</f>
        <v>BLACK</v>
      </c>
      <c r="O815" s="101" t="str">
        <f>IF(E815&gt;0,+VLOOKUP($E815,'CODE GENERATOR'!$D:$T,7,FALSE),"")</f>
        <v>BLACK</v>
      </c>
      <c r="P815" s="101" t="str">
        <f t="shared" si="53"/>
        <v>BLACK</v>
      </c>
      <c r="Q815" s="104" t="str">
        <f>IF(E815&gt;0,+VLOOKUP($E815,'CODE GENERATOR'!$D:$T,11,FALSE),"")</f>
        <v>R.TOPWN_TPL0075</v>
      </c>
      <c r="R815" s="104" t="str">
        <f>IF(E815&gt;0,+VLOOKUP($E815,'CODE GENERATOR'!$D:$T,12,FALSE),"")</f>
        <v>PIQ0015BLKBLK</v>
      </c>
      <c r="S815" s="104" t="str">
        <f>IF(E815&gt;0,+VLOOKUP($E815,'CODE GENERATOR'!$D:$T,13,FALSE),"")</f>
        <v>R.TOPWN_TPL0075_PIQ0015BLKBLK</v>
      </c>
      <c r="T815" s="104" t="str">
        <f t="shared" si="51"/>
        <v>R.TOPWN_TPL0075_PIQ0015BLKBLK_L</v>
      </c>
      <c r="U815" s="105">
        <v>8683711008705</v>
      </c>
      <c r="V815" s="107" t="str" cm="1">
        <f t="array" ref="V815">_xlfn.TEXTJOIN(";", TRUE, _xlfn.UNIQUE(_xlfn._xlws.FILTER(P$3:P$10029, C$3:C$10029=C815)))</f>
        <v>WHITE;NAVY;BLACK;LILAC;DARK GRAY</v>
      </c>
      <c r="W815" s="107" t="str" cm="1">
        <f t="array" ref="W815">_xlfn.TEXTJOIN(";", TRUE, _xlfn.UNIQUE(_xlfn._xlws.FILTER(F$3:F$10029, C$3:C$10029=C815)))</f>
        <v>XS;S;M;L;XL;XXS</v>
      </c>
      <c r="X815" s="101">
        <f>IF(E815&gt;0,+VLOOKUP($E815,'CODE GENERATOR'!$D:$AC,19,FALSE),0)</f>
        <v>0</v>
      </c>
      <c r="Y815" s="101" t="str">
        <f>IF(E815&gt;0,+VLOOKUP($E815,'CODE GENERATOR'!$D:$AC,20,FALSE),0)</f>
        <v/>
      </c>
      <c r="Z815" s="101" t="str">
        <f>IF(E815&gt;0,+VLOOKUP($E815,'CODE GENERATOR'!$D:$AC,21,FALSE),0)</f>
        <v/>
      </c>
      <c r="AA815" s="101" t="str">
        <f>IF(E815&gt;0,+VLOOKUP($E815,'CODE GENERATOR'!$D:$AC,22,FALSE),0)</f>
        <v/>
      </c>
      <c r="AB815" s="101" t="str">
        <f>IF(E815&gt;0,+VLOOKUP($E815,'CODE GENERATOR'!$D:$AC,23,FALSE),0)</f>
        <v/>
      </c>
      <c r="AC815" s="101" t="str">
        <f>IF(E815&gt;0,+VLOOKUP($E815,'CODE GENERATOR'!$D:$AC,24,FALSE),0)</f>
        <v/>
      </c>
      <c r="AD815" s="101" t="str">
        <f>IF(E815&gt;0,+VLOOKUP($E815,'CODE GENERATOR'!$D:$AC,25,FALSE),0)</f>
        <v/>
      </c>
      <c r="AE815" s="101" t="str">
        <f>IF(E815&gt;0,+VLOOKUP($E815,'CODE GENERATOR'!$D:$AC,26,FALSE),0)</f>
        <v/>
      </c>
      <c r="AF815" s="149" t="str">
        <f>IF($C815&gt;0,$C815&amp;" "&amp;$P815&amp;" "&amp;+VLOOKUP($C815,'STYLE NAMES'!$B:$AC,10,FALSE),"""")</f>
        <v>MALTA BLACK WOMEN'S TECH TRAINING POLO SHORT SLEEVE</v>
      </c>
      <c r="AG815" s="101" t="str">
        <f>"Enjoy our "&amp;(AF815)&amp;"; "&amp;IF(C815&gt;0,+VLOOKUP($C815,'STYLE NAMES'!$B:$AC,11,FALSE),"")</f>
        <v>Enjoy our MALTA BLACK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5" s="101" t="str">
        <f>IF(C815&gt;0,+VLOOKUP($C815,'STYLE NAMES'!$B:$AC,12,FALSE),"")</f>
        <v>* Specially engineered design for high performance
* 4-way super stretch piquet jersey
* Soft and comfortable
* Breathable
* Quick dry
Composition:
95% Poliamide 5% Elasthane</v>
      </c>
      <c r="AI815" s="101" t="str">
        <f>IF(C815&gt;0,+VLOOKUP($C815,'STYLE NAMES'!$B:$AC,13,FALSE),"")</f>
        <v>Machine Wash at 30°C
Mild process
Iron at low temperature
Iron from REVERSE
Do NOT iron on logos or prints
Do not bleach
Do NOT Tumble Dry</v>
      </c>
      <c r="AJ815" s="149" t="str">
        <f>IF($C815&gt;0,$C815&amp;" "&amp;$P815&amp;" "&amp;+VLOOKUP($C815,'STYLE NAMES'!$B:$AC,14,FALSE),"""")</f>
        <v>MALTA BLACK KADIN KISA KOL TEKNİK ANTRENMAN POLO</v>
      </c>
      <c r="AK815" s="149" t="str">
        <f>"Cavalier SanMarco tarafından tasarlanan "&amp;(AJ815)&amp;"; "&amp;IF(C815&gt;0,+VLOOKUP($C815,'STYLE NAMES'!$B:$AC,15,FALSE),"")</f>
        <v>Cavalier SanMarco tarafından tasarlanan MALTA BLACK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5" s="149" t="str">
        <f>IF(C815&gt;0,+VLOOKUP($C815,'STYLE NAMES'!$B:$AC,16,FALSE),"")</f>
        <v>* Yüksek performans için özel tasarım
* 4 yönlü süper streç pike kumaş
* Yumuşak ve rahat
* Nefes alabilir
* Hızlı kuruma
Kompozisyon:
%95 Polyamid  %5 Elastan</v>
      </c>
      <c r="AM815" s="149" t="str">
        <f>IF(C815&gt;0,+VLOOKUP($C815,'STYLE NAMES'!$B:$AC,17,FALSE),"")</f>
        <v>Makinede 30°C' de Yıkayın
Hassas Yıkama
Ilık ütü yapın
Tersten ütüleyin
Logo ve baskıları ÜTÜLEMEYİN
Çamaşır suyu kullanmayın
Kurutma Makinesinde Kurutmayın</v>
      </c>
      <c r="AN815" s="149" t="str">
        <f>IF($C815&gt;0,$C815&amp;" "&amp;$P815&amp;" "&amp;+VLOOKUP($C815,'STYLE NAMES'!$B:$AC,18,FALSE),"""")</f>
        <v>MALTA BLACK POLO DA ALLENAMENTO TECH DA DONNA MANICA CORTA</v>
      </c>
      <c r="AO815" s="101" t="str">
        <f>"Disegnato da Cavalier SanMarco "&amp;(AN815)&amp;"; "&amp;IF(C815&gt;0,+VLOOKUP($C815,'STYLE NAMES'!$B:$AC,19,FALSE),"")</f>
        <v>Disegnato da Cavalier SanMarco MALTA BLACK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5" s="101" t="str">
        <f>IF(C815&gt;0,+VLOOKUP($C815,'STYLE NAMES'!$B:$AC,20,FALSE),"")</f>
        <v>Design ingegnerizzato per alte prestazioni 
Jersey piqué elasticizzato  4-way-stretch 
Morbido e confortevole 
Traspirante Asciugatura rapida 
Composizione: 
95% Poliammide  5% Elastan</v>
      </c>
      <c r="AQ815" s="101" t="str">
        <f>IF(C815&gt;0,+VLOOKUP($C815,'STYLE NAMES'!$B:$AC,21,FALSE),"")</f>
        <v>Lavare in lavatrice a 30°C Ciclo delicato 
Stirare a bassa temperatura
Stirare al rovescio 
Non stirare su loghi o stampe 
Non candeggiare 
Non asciugare in asciugatrice</v>
      </c>
      <c r="AR815" s="101">
        <f>IF(D815&gt;0,+VLOOKUP($C815,'STYLE NAMES'!$B:$AC,22,FALSE),"")</f>
        <v>0</v>
      </c>
      <c r="AS815" s="101">
        <f>IF(E815&gt;0,+VLOOKUP($C815,'STYLE NAMES'!$B:$AC,23,FALSE),"")</f>
        <v>0</v>
      </c>
      <c r="AT815" s="101">
        <f>IF(F815&gt;0,+VLOOKUP($C815,'STYLE NAMES'!$B:$AC,24,FALSE),"")</f>
        <v>0</v>
      </c>
      <c r="AU815" s="101">
        <f>IF(G815&gt;0,+VLOOKUP($C815,'STYLE NAMES'!$B:$AC,25,FALSE),"")</f>
        <v>0</v>
      </c>
      <c r="AV815" s="101">
        <f>+VLOOKUP($S815,'CODE GENERATOR'!$P:$AM,15,FALSE)</f>
        <v>0</v>
      </c>
      <c r="AW815" s="101">
        <f>+VLOOKUP($S815,'CODE GENERATOR'!$P:$AM,16,FALSE)</f>
        <v>0</v>
      </c>
      <c r="AX815" s="101">
        <f>+VLOOKUP($S815,'CODE GENERATOR'!$P:$AM,17,FALSE)</f>
        <v>0</v>
      </c>
      <c r="AY815" s="101">
        <f>+VLOOKUP($S815,'CODE GENERATOR'!$P:$AM,18,FALSE)</f>
        <v>0</v>
      </c>
      <c r="AZ815" s="101">
        <f>+VLOOKUP($S815,'CODE GENERATOR'!$P:$AM,19,FALSE)</f>
        <v>0</v>
      </c>
      <c r="BA815" s="101">
        <f>+VLOOKUP($S815,'CODE GENERATOR'!$P:$AM,20,FALSE)</f>
        <v>0</v>
      </c>
      <c r="BB815" s="101">
        <f>+VLOOKUP($S815,'CODE GENERATOR'!$P:$AM,21,FALSE)</f>
        <v>0</v>
      </c>
      <c r="BC815" s="101">
        <f>+VLOOKUP($S815,'CODE GENERATOR'!$P:$AM,22,FALSE)</f>
        <v>0</v>
      </c>
      <c r="BD815" s="101">
        <f>+VLOOKUP($S815,'CODE GENERATOR'!$P:$AM,23,FALSE)</f>
        <v>0</v>
      </c>
      <c r="BE815" s="101">
        <f>+VLOOKUP($S815,'CODE GENERATOR'!$P:$AM,24,FALSE)</f>
        <v>0</v>
      </c>
      <c r="BF815" s="101">
        <f>IF(C815&gt;0,+VLOOKUP(G815,'CATEGORY ID'!$A$1:$L$118,3,FALSE),"")</f>
        <v>30</v>
      </c>
      <c r="BG815" s="101">
        <f>IF(C815&gt;0,+VLOOKUP(H815,'CATEGORY ID'!$D$1:$L$118,3,FALSE),"")</f>
        <v>3</v>
      </c>
      <c r="BH815" s="101">
        <f>IF(C815&gt;0,+VLOOKUP((+H815&amp;I815),'CATEGORY ID'!$H$1:$I$121,2,FALSE),"")</f>
        <v>109</v>
      </c>
      <c r="BJ815" s="101">
        <f>IF(C815&gt;0,IF(COUNTIF('CATEGORY ID'!$K$1:$K$121,+H815&amp;K815) &gt; 0, +VLOOKUP(+H815&amp;K815,'CATEGORY ID'!$K$1:$L$121,2,FALSE),""),"")</f>
        <v>219</v>
      </c>
      <c r="BK815" s="101" t="str">
        <f>IF(C815&gt;0,IF(COUNTIF('CATEGORY ID'!$K$124:$K$165, +VLOOKUP(C815,'STYLE NAMES'!$B:$AE,30,FALSE)) &gt; 0, +VLOOKUP(VLOOKUP(C815,'STYLE NAMES'!$B:$AE,30,FALSE),'CATEGORY ID'!K:M,2,FALSE),""),"")</f>
        <v/>
      </c>
      <c r="BR815" s="101" t="str" cm="1">
        <f t="array" ref="BR815">IF(C815&gt;0,_xlfn.TEXTJOIN(";", TRUE,_xlfn.UNIQUE(_xlfn._xlws.FILTER(BF815:BQ815,(BF815:BQ815&gt;0)),TRUE,FALSE)),"")&amp;";"&amp;BS815</f>
        <v>30;3;109;219;234</v>
      </c>
      <c r="BS815" s="101">
        <v>234</v>
      </c>
      <c r="BU815" s="106">
        <f>IF(C815&gt;0,+VLOOKUP($C815,'STYLE NAMES'!$B:$AC,26,FALSE),"")</f>
        <v>89.9</v>
      </c>
      <c r="BV815" s="106">
        <f>IF(C815&gt;0,+VLOOKUP($C815,'STYLE NAMES'!$B:$AC,27,FALSE),"")</f>
        <v>4940</v>
      </c>
      <c r="BW815" s="106">
        <f>IF(C815&gt;0,+VLOOKUP($C815,'STYLE NAMES'!$B:$AC,28,FALSE),"")</f>
        <v>103.38500000000001</v>
      </c>
      <c r="BY815"/>
      <c r="BZ815" s="101">
        <v>0</v>
      </c>
      <c r="CA815" s="137">
        <f t="shared" si="54"/>
        <v>0</v>
      </c>
      <c r="CB815" s="137">
        <f>+VLOOKUP(C815,'[2]STYLES &amp; MODELS MATRIX'!$A:$G,7,FALSE)</f>
        <v>0</v>
      </c>
      <c r="CC815" s="137" t="str">
        <f>+VLOOKUP(C815,'[1]STYLES &amp; SIZE CHARTS'!$A:$H,8,FALSE)</f>
        <v>WT-SSCP1</v>
      </c>
      <c r="CD815" s="137"/>
      <c r="CE815" s="205"/>
      <c r="CF815" s="141"/>
    </row>
    <row r="816" spans="1:84" s="101" customFormat="1" ht="12" customHeight="1" x14ac:dyDescent="0.2">
      <c r="A816" s="102">
        <f t="shared" si="52"/>
        <v>8683711008712</v>
      </c>
      <c r="B816" s="101" t="s">
        <v>990</v>
      </c>
      <c r="C816" s="101" t="s">
        <v>428</v>
      </c>
      <c r="D816" s="101" t="s">
        <v>2993</v>
      </c>
      <c r="E816" s="203" t="s">
        <v>2472</v>
      </c>
      <c r="F816" s="101" t="s">
        <v>2249</v>
      </c>
      <c r="G816" s="101" t="str">
        <f>IF(C816&gt;0,+VLOOKUP($C816,'STYLE NAMES'!$B:$AC,4,FALSE),"")</f>
        <v>RIDER</v>
      </c>
      <c r="H816" s="101" t="str">
        <f>IF(C816&gt;0,+VLOOKUP($C816,'STYLE NAMES'!$B:$AC,5,FALSE),"")</f>
        <v>WOMEN</v>
      </c>
      <c r="I816" s="101" t="str">
        <f>IF(C816&gt;0,+VLOOKUP($C816,'STYLE NAMES'!$B:$AC,6,FALSE),"")</f>
        <v>TOPS</v>
      </c>
      <c r="J816" s="101" t="str">
        <f>IF(C816&gt;0,+VLOOKUP($C816,'STYLE NAMES'!$B:$AC,7,FALSE),"")</f>
        <v>WOMEN</v>
      </c>
      <c r="K816" s="101" t="str">
        <f>IF(C816&gt;0,+VLOOKUP($C816,'STYLE NAMES'!$B:$AC,8,FALSE),"")</f>
        <v>TECH POLOS</v>
      </c>
      <c r="L816" s="101" t="str">
        <f>IF(E816&gt;0,+VLOOKUP($E816,'CODE GENERATOR'!$D:$T,3,FALSE),"")</f>
        <v>S</v>
      </c>
      <c r="M816" s="101" t="str">
        <f>IF(E816&gt;0,+VLOOKUP($E816,'CODE GENERATOR'!$D:$T,4,FALSE),"")</f>
        <v>PIQUET</v>
      </c>
      <c r="N816" s="101" t="str">
        <f>IF(E816&gt;0,+VLOOKUP($E816,'CODE GENERATOR'!$D:$T,6,FALSE),"")</f>
        <v>BLACK</v>
      </c>
      <c r="O816" s="101" t="str">
        <f>IF(E816&gt;0,+VLOOKUP($E816,'CODE GENERATOR'!$D:$T,7,FALSE),"")</f>
        <v>BLACK</v>
      </c>
      <c r="P816" s="101" t="str">
        <f t="shared" si="53"/>
        <v>BLACK</v>
      </c>
      <c r="Q816" s="104" t="str">
        <f>IF(E816&gt;0,+VLOOKUP($E816,'CODE GENERATOR'!$D:$T,11,FALSE),"")</f>
        <v>R.TOPWN_TPL0075</v>
      </c>
      <c r="R816" s="104" t="str">
        <f>IF(E816&gt;0,+VLOOKUP($E816,'CODE GENERATOR'!$D:$T,12,FALSE),"")</f>
        <v>PIQ0015BLKBLK</v>
      </c>
      <c r="S816" s="104" t="str">
        <f>IF(E816&gt;0,+VLOOKUP($E816,'CODE GENERATOR'!$D:$T,13,FALSE),"")</f>
        <v>R.TOPWN_TPL0075_PIQ0015BLKBLK</v>
      </c>
      <c r="T816" s="104" t="str">
        <f t="shared" si="51"/>
        <v>R.TOPWN_TPL0075_PIQ0015BLKBLK_XL</v>
      </c>
      <c r="U816" s="105">
        <v>8683711008712</v>
      </c>
      <c r="V816" s="107" t="str" cm="1">
        <f t="array" ref="V816">_xlfn.TEXTJOIN(";", TRUE, _xlfn.UNIQUE(_xlfn._xlws.FILTER(P$3:P$10029, C$3:C$10029=C816)))</f>
        <v>WHITE;NAVY;BLACK;LILAC;DARK GRAY</v>
      </c>
      <c r="W816" s="107" t="str" cm="1">
        <f t="array" ref="W816">_xlfn.TEXTJOIN(";", TRUE, _xlfn.UNIQUE(_xlfn._xlws.FILTER(F$3:F$10029, C$3:C$10029=C816)))</f>
        <v>XS;S;M;L;XL;XXS</v>
      </c>
      <c r="X816" s="101">
        <f>IF(E816&gt;0,+VLOOKUP($E816,'CODE GENERATOR'!$D:$AC,19,FALSE),0)</f>
        <v>0</v>
      </c>
      <c r="Y816" s="101" t="str">
        <f>IF(E816&gt;0,+VLOOKUP($E816,'CODE GENERATOR'!$D:$AC,20,FALSE),0)</f>
        <v/>
      </c>
      <c r="Z816" s="101" t="str">
        <f>IF(E816&gt;0,+VLOOKUP($E816,'CODE GENERATOR'!$D:$AC,21,FALSE),0)</f>
        <v/>
      </c>
      <c r="AA816" s="101" t="str">
        <f>IF(E816&gt;0,+VLOOKUP($E816,'CODE GENERATOR'!$D:$AC,22,FALSE),0)</f>
        <v/>
      </c>
      <c r="AB816" s="101" t="str">
        <f>IF(E816&gt;0,+VLOOKUP($E816,'CODE GENERATOR'!$D:$AC,23,FALSE),0)</f>
        <v/>
      </c>
      <c r="AC816" s="101" t="str">
        <f>IF(E816&gt;0,+VLOOKUP($E816,'CODE GENERATOR'!$D:$AC,24,FALSE),0)</f>
        <v/>
      </c>
      <c r="AD816" s="101" t="str">
        <f>IF(E816&gt;0,+VLOOKUP($E816,'CODE GENERATOR'!$D:$AC,25,FALSE),0)</f>
        <v/>
      </c>
      <c r="AE816" s="101" t="str">
        <f>IF(E816&gt;0,+VLOOKUP($E816,'CODE GENERATOR'!$D:$AC,26,FALSE),0)</f>
        <v/>
      </c>
      <c r="AF816" s="149" t="str">
        <f>IF($C816&gt;0,$C816&amp;" "&amp;$P816&amp;" "&amp;+VLOOKUP($C816,'STYLE NAMES'!$B:$AC,10,FALSE),"""")</f>
        <v>MALTA BLACK WOMEN'S TECH TRAINING POLO SHORT SLEEVE</v>
      </c>
      <c r="AG816" s="101" t="str">
        <f>"Enjoy our "&amp;(AF816)&amp;"; "&amp;IF(C816&gt;0,+VLOOKUP($C816,'STYLE NAMES'!$B:$AC,11,FALSE),"")</f>
        <v>Enjoy our MALTA BLACK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6" s="101" t="str">
        <f>IF(C816&gt;0,+VLOOKUP($C816,'STYLE NAMES'!$B:$AC,12,FALSE),"")</f>
        <v>* Specially engineered design for high performance
* 4-way super stretch piquet jersey
* Soft and comfortable
* Breathable
* Quick dry
Composition:
95% Poliamide 5% Elasthane</v>
      </c>
      <c r="AI816" s="101" t="str">
        <f>IF(C816&gt;0,+VLOOKUP($C816,'STYLE NAMES'!$B:$AC,13,FALSE),"")</f>
        <v>Machine Wash at 30°C
Mild process
Iron at low temperature
Iron from REVERSE
Do NOT iron on logos or prints
Do not bleach
Do NOT Tumble Dry</v>
      </c>
      <c r="AJ816" s="149" t="str">
        <f>IF($C816&gt;0,$C816&amp;" "&amp;$P816&amp;" "&amp;+VLOOKUP($C816,'STYLE NAMES'!$B:$AC,14,FALSE),"""")</f>
        <v>MALTA BLACK KADIN KISA KOL TEKNİK ANTRENMAN POLO</v>
      </c>
      <c r="AK816" s="149" t="str">
        <f>"Cavalier SanMarco tarafından tasarlanan "&amp;(AJ816)&amp;"; "&amp;IF(C816&gt;0,+VLOOKUP($C816,'STYLE NAMES'!$B:$AC,15,FALSE),"")</f>
        <v>Cavalier SanMarco tarafından tasarlanan MALTA BLACK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6" s="149" t="str">
        <f>IF(C816&gt;0,+VLOOKUP($C816,'STYLE NAMES'!$B:$AC,16,FALSE),"")</f>
        <v>* Yüksek performans için özel tasarım
* 4 yönlü süper streç pike kumaş
* Yumuşak ve rahat
* Nefes alabilir
* Hızlı kuruma
Kompozisyon:
%95 Polyamid  %5 Elastan</v>
      </c>
      <c r="AM816" s="149" t="str">
        <f>IF(C816&gt;0,+VLOOKUP($C816,'STYLE NAMES'!$B:$AC,17,FALSE),"")</f>
        <v>Makinede 30°C' de Yıkayın
Hassas Yıkama
Ilık ütü yapın
Tersten ütüleyin
Logo ve baskıları ÜTÜLEMEYİN
Çamaşır suyu kullanmayın
Kurutma Makinesinde Kurutmayın</v>
      </c>
      <c r="AN816" s="149" t="str">
        <f>IF($C816&gt;0,$C816&amp;" "&amp;$P816&amp;" "&amp;+VLOOKUP($C816,'STYLE NAMES'!$B:$AC,18,FALSE),"""")</f>
        <v>MALTA BLACK POLO DA ALLENAMENTO TECH DA DONNA MANICA CORTA</v>
      </c>
      <c r="AO816" s="101" t="str">
        <f>"Disegnato da Cavalier SanMarco "&amp;(AN816)&amp;"; "&amp;IF(C816&gt;0,+VLOOKUP($C816,'STYLE NAMES'!$B:$AC,19,FALSE),"")</f>
        <v>Disegnato da Cavalier SanMarco MALTA BLACK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6" s="101" t="str">
        <f>IF(C816&gt;0,+VLOOKUP($C816,'STYLE NAMES'!$B:$AC,20,FALSE),"")</f>
        <v>Design ingegnerizzato per alte prestazioni 
Jersey piqué elasticizzato  4-way-stretch 
Morbido e confortevole 
Traspirante Asciugatura rapida 
Composizione: 
95% Poliammide  5% Elastan</v>
      </c>
      <c r="AQ816" s="101" t="str">
        <f>IF(C816&gt;0,+VLOOKUP($C816,'STYLE NAMES'!$B:$AC,21,FALSE),"")</f>
        <v>Lavare in lavatrice a 30°C Ciclo delicato 
Stirare a bassa temperatura
Stirare al rovescio 
Non stirare su loghi o stampe 
Non candeggiare 
Non asciugare in asciugatrice</v>
      </c>
      <c r="AR816" s="101">
        <f>IF(D816&gt;0,+VLOOKUP($C816,'STYLE NAMES'!$B:$AC,22,FALSE),"")</f>
        <v>0</v>
      </c>
      <c r="AS816" s="101">
        <f>IF(E816&gt;0,+VLOOKUP($C816,'STYLE NAMES'!$B:$AC,23,FALSE),"")</f>
        <v>0</v>
      </c>
      <c r="AT816" s="101">
        <f>IF(F816&gt;0,+VLOOKUP($C816,'STYLE NAMES'!$B:$AC,24,FALSE),"")</f>
        <v>0</v>
      </c>
      <c r="AU816" s="101">
        <f>IF(G816&gt;0,+VLOOKUP($C816,'STYLE NAMES'!$B:$AC,25,FALSE),"")</f>
        <v>0</v>
      </c>
      <c r="AV816" s="101">
        <f>+VLOOKUP($S816,'CODE GENERATOR'!$P:$AM,15,FALSE)</f>
        <v>0</v>
      </c>
      <c r="AW816" s="101">
        <f>+VLOOKUP($S816,'CODE GENERATOR'!$P:$AM,16,FALSE)</f>
        <v>0</v>
      </c>
      <c r="AX816" s="101">
        <f>+VLOOKUP($S816,'CODE GENERATOR'!$P:$AM,17,FALSE)</f>
        <v>0</v>
      </c>
      <c r="AY816" s="101">
        <f>+VLOOKUP($S816,'CODE GENERATOR'!$P:$AM,18,FALSE)</f>
        <v>0</v>
      </c>
      <c r="AZ816" s="101">
        <f>+VLOOKUP($S816,'CODE GENERATOR'!$P:$AM,19,FALSE)</f>
        <v>0</v>
      </c>
      <c r="BA816" s="101">
        <f>+VLOOKUP($S816,'CODE GENERATOR'!$P:$AM,20,FALSE)</f>
        <v>0</v>
      </c>
      <c r="BB816" s="101">
        <f>+VLOOKUP($S816,'CODE GENERATOR'!$P:$AM,21,FALSE)</f>
        <v>0</v>
      </c>
      <c r="BC816" s="101">
        <f>+VLOOKUP($S816,'CODE GENERATOR'!$P:$AM,22,FALSE)</f>
        <v>0</v>
      </c>
      <c r="BD816" s="101">
        <f>+VLOOKUP($S816,'CODE GENERATOR'!$P:$AM,23,FALSE)</f>
        <v>0</v>
      </c>
      <c r="BE816" s="101">
        <f>+VLOOKUP($S816,'CODE GENERATOR'!$P:$AM,24,FALSE)</f>
        <v>0</v>
      </c>
      <c r="BF816" s="101">
        <f>IF(C816&gt;0,+VLOOKUP(G816,'CATEGORY ID'!$A$1:$L$118,3,FALSE),"")</f>
        <v>30</v>
      </c>
      <c r="BG816" s="101">
        <f>IF(C816&gt;0,+VLOOKUP(H816,'CATEGORY ID'!$D$1:$L$118,3,FALSE),"")</f>
        <v>3</v>
      </c>
      <c r="BH816" s="101">
        <f>IF(C816&gt;0,+VLOOKUP((+H816&amp;I816),'CATEGORY ID'!$H$1:$I$121,2,FALSE),"")</f>
        <v>109</v>
      </c>
      <c r="BJ816" s="101">
        <f>IF(C816&gt;0,IF(COUNTIF('CATEGORY ID'!$K$1:$K$121,+H816&amp;K816) &gt; 0, +VLOOKUP(+H816&amp;K816,'CATEGORY ID'!$K$1:$L$121,2,FALSE),""),"")</f>
        <v>219</v>
      </c>
      <c r="BK816" s="101" t="str">
        <f>IF(C816&gt;0,IF(COUNTIF('CATEGORY ID'!$K$124:$K$165, +VLOOKUP(C816,'STYLE NAMES'!$B:$AE,30,FALSE)) &gt; 0, +VLOOKUP(VLOOKUP(C816,'STYLE NAMES'!$B:$AE,30,FALSE),'CATEGORY ID'!K:M,2,FALSE),""),"")</f>
        <v/>
      </c>
      <c r="BR816" s="101" t="str" cm="1">
        <f t="array" ref="BR816">IF(C816&gt;0,_xlfn.TEXTJOIN(";", TRUE,_xlfn.UNIQUE(_xlfn._xlws.FILTER(BF816:BQ816,(BF816:BQ816&gt;0)),TRUE,FALSE)),"")&amp;";"&amp;BS816</f>
        <v>30;3;109;219;234</v>
      </c>
      <c r="BS816" s="101">
        <v>234</v>
      </c>
      <c r="BU816" s="106">
        <f>IF(C816&gt;0,+VLOOKUP($C816,'STYLE NAMES'!$B:$AC,26,FALSE),"")</f>
        <v>89.9</v>
      </c>
      <c r="BV816" s="106">
        <f>IF(C816&gt;0,+VLOOKUP($C816,'STYLE NAMES'!$B:$AC,27,FALSE),"")</f>
        <v>4940</v>
      </c>
      <c r="BW816" s="106">
        <f>IF(C816&gt;0,+VLOOKUP($C816,'STYLE NAMES'!$B:$AC,28,FALSE),"")</f>
        <v>103.38500000000001</v>
      </c>
      <c r="BY816"/>
      <c r="BZ816" s="101">
        <v>0</v>
      </c>
      <c r="CA816" s="137">
        <f t="shared" si="54"/>
        <v>0</v>
      </c>
      <c r="CB816" s="137">
        <f>+VLOOKUP(C816,'[2]STYLES &amp; MODELS MATRIX'!$A:$G,7,FALSE)</f>
        <v>0</v>
      </c>
      <c r="CC816" s="137" t="str">
        <f>+VLOOKUP(C816,'[1]STYLES &amp; SIZE CHARTS'!$A:$H,8,FALSE)</f>
        <v>WT-SSCP1</v>
      </c>
      <c r="CD816" s="137"/>
      <c r="CE816" s="205"/>
      <c r="CF816" s="141"/>
    </row>
    <row r="817" spans="1:84" s="101" customFormat="1" ht="12" customHeight="1" x14ac:dyDescent="0.2">
      <c r="A817" s="102">
        <f t="shared" si="52"/>
        <v>8683711008736</v>
      </c>
      <c r="B817" s="101" t="s">
        <v>990</v>
      </c>
      <c r="C817" s="101" t="s">
        <v>428</v>
      </c>
      <c r="D817" s="101" t="s">
        <v>2993</v>
      </c>
      <c r="E817" s="203" t="s">
        <v>2473</v>
      </c>
      <c r="F817" s="101" t="s">
        <v>2346</v>
      </c>
      <c r="G817" s="101" t="str">
        <f>IF(C817&gt;0,+VLOOKUP($C817,'STYLE NAMES'!$B:$AC,4,FALSE),"")</f>
        <v>RIDER</v>
      </c>
      <c r="H817" s="101" t="str">
        <f>IF(C817&gt;0,+VLOOKUP($C817,'STYLE NAMES'!$B:$AC,5,FALSE),"")</f>
        <v>WOMEN</v>
      </c>
      <c r="I817" s="101" t="str">
        <f>IF(C817&gt;0,+VLOOKUP($C817,'STYLE NAMES'!$B:$AC,6,FALSE),"")</f>
        <v>TOPS</v>
      </c>
      <c r="J817" s="101" t="str">
        <f>IF(C817&gt;0,+VLOOKUP($C817,'STYLE NAMES'!$B:$AC,7,FALSE),"")</f>
        <v>WOMEN</v>
      </c>
      <c r="K817" s="101" t="str">
        <f>IF(C817&gt;0,+VLOOKUP($C817,'STYLE NAMES'!$B:$AC,8,FALSE),"")</f>
        <v>TECH POLOS</v>
      </c>
      <c r="L817" s="101" t="str">
        <f>IF(E817&gt;0,+VLOOKUP($E817,'CODE GENERATOR'!$D:$T,3,FALSE),"")</f>
        <v>S</v>
      </c>
      <c r="M817" s="101" t="str">
        <f>IF(E817&gt;0,+VLOOKUP($E817,'CODE GENERATOR'!$D:$T,4,FALSE),"")</f>
        <v>PIQUET</v>
      </c>
      <c r="N817" s="101" t="str">
        <f>IF(E817&gt;0,+VLOOKUP($E817,'CODE GENERATOR'!$D:$T,6,FALSE),"")</f>
        <v>LILAC</v>
      </c>
      <c r="O817" s="101" t="str">
        <f>IF(E817&gt;0,+VLOOKUP($E817,'CODE GENERATOR'!$D:$T,7,FALSE),"")</f>
        <v>LILAC</v>
      </c>
      <c r="P817" s="101" t="str">
        <f t="shared" si="53"/>
        <v>LILAC</v>
      </c>
      <c r="Q817" s="104" t="str">
        <f>IF(E817&gt;0,+VLOOKUP($E817,'CODE GENERATOR'!$D:$T,11,FALSE),"")</f>
        <v>R.TOPWN_TPL0075</v>
      </c>
      <c r="R817" s="104" t="str">
        <f>IF(E817&gt;0,+VLOOKUP($E817,'CODE GENERATOR'!$D:$T,12,FALSE),"")</f>
        <v>PIQ0015LILLIL</v>
      </c>
      <c r="S817" s="104" t="str">
        <f>IF(E817&gt;0,+VLOOKUP($E817,'CODE GENERATOR'!$D:$T,13,FALSE),"")</f>
        <v>R.TOPWN_TPL0075_PIQ0015LILLIL</v>
      </c>
      <c r="T817" s="104" t="str">
        <f t="shared" si="51"/>
        <v>R.TOPWN_TPL0075_PIQ0015LILLIL_XS</v>
      </c>
      <c r="U817" s="105">
        <v>8683711008736</v>
      </c>
      <c r="V817" s="107" t="str" cm="1">
        <f t="array" ref="V817">_xlfn.TEXTJOIN(";", TRUE, _xlfn.UNIQUE(_xlfn._xlws.FILTER(P$3:P$10029, C$3:C$10029=C817)))</f>
        <v>WHITE;NAVY;BLACK;LILAC;DARK GRAY</v>
      </c>
      <c r="W817" s="107" t="str" cm="1">
        <f t="array" ref="W817">_xlfn.TEXTJOIN(";", TRUE, _xlfn.UNIQUE(_xlfn._xlws.FILTER(F$3:F$10029, C$3:C$10029=C817)))</f>
        <v>XS;S;M;L;XL;XXS</v>
      </c>
      <c r="X817" s="101">
        <f>IF(E817&gt;0,+VLOOKUP($E817,'CODE GENERATOR'!$D:$AC,19,FALSE),0)</f>
        <v>0</v>
      </c>
      <c r="Y817" s="101" t="str">
        <f>IF(E817&gt;0,+VLOOKUP($E817,'CODE GENERATOR'!$D:$AC,20,FALSE),0)</f>
        <v/>
      </c>
      <c r="Z817" s="101" t="str">
        <f>IF(E817&gt;0,+VLOOKUP($E817,'CODE GENERATOR'!$D:$AC,21,FALSE),0)</f>
        <v/>
      </c>
      <c r="AA817" s="101" t="str">
        <f>IF(E817&gt;0,+VLOOKUP($E817,'CODE GENERATOR'!$D:$AC,22,FALSE),0)</f>
        <v/>
      </c>
      <c r="AB817" s="101" t="str">
        <f>IF(E817&gt;0,+VLOOKUP($E817,'CODE GENERATOR'!$D:$AC,23,FALSE),0)</f>
        <v/>
      </c>
      <c r="AC817" s="101" t="str">
        <f>IF(E817&gt;0,+VLOOKUP($E817,'CODE GENERATOR'!$D:$AC,24,FALSE),0)</f>
        <v/>
      </c>
      <c r="AD817" s="101" t="str">
        <f>IF(E817&gt;0,+VLOOKUP($E817,'CODE GENERATOR'!$D:$AC,25,FALSE),0)</f>
        <v/>
      </c>
      <c r="AE817" s="101" t="str">
        <f>IF(E817&gt;0,+VLOOKUP($E817,'CODE GENERATOR'!$D:$AC,26,FALSE),0)</f>
        <v/>
      </c>
      <c r="AF817" s="149" t="str">
        <f>IF($C817&gt;0,$C817&amp;" "&amp;$P817&amp;" "&amp;+VLOOKUP($C817,'STYLE NAMES'!$B:$AC,10,FALSE),"""")</f>
        <v>MALTA LILAC WOMEN'S TECH TRAINING POLO SHORT SLEEVE</v>
      </c>
      <c r="AG817" s="101" t="str">
        <f>"Enjoy our "&amp;(AF817)&amp;"; "&amp;IF(C817&gt;0,+VLOOKUP($C817,'STYLE NAMES'!$B:$AC,11,FALSE),"")</f>
        <v>Enjoy our MALTA LILAC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7" s="101" t="str">
        <f>IF(C817&gt;0,+VLOOKUP($C817,'STYLE NAMES'!$B:$AC,12,FALSE),"")</f>
        <v>* Specially engineered design for high performance
* 4-way super stretch piquet jersey
* Soft and comfortable
* Breathable
* Quick dry
Composition:
95% Poliamide 5% Elasthane</v>
      </c>
      <c r="AI817" s="101" t="str">
        <f>IF(C817&gt;0,+VLOOKUP($C817,'STYLE NAMES'!$B:$AC,13,FALSE),"")</f>
        <v>Machine Wash at 30°C
Mild process
Iron at low temperature
Iron from REVERSE
Do NOT iron on logos or prints
Do not bleach
Do NOT Tumble Dry</v>
      </c>
      <c r="AJ817" s="149" t="str">
        <f>IF($C817&gt;0,$C817&amp;" "&amp;$P817&amp;" "&amp;+VLOOKUP($C817,'STYLE NAMES'!$B:$AC,14,FALSE),"""")</f>
        <v>MALTA LILAC KADIN KISA KOL TEKNİK ANTRENMAN POLO</v>
      </c>
      <c r="AK817" s="149" t="str">
        <f>"Cavalier SanMarco tarafından tasarlanan "&amp;(AJ817)&amp;"; "&amp;IF(C817&gt;0,+VLOOKUP($C817,'STYLE NAMES'!$B:$AC,15,FALSE),"")</f>
        <v>Cavalier SanMarco tarafından tasarlanan MALTA LILAC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7" s="149" t="str">
        <f>IF(C817&gt;0,+VLOOKUP($C817,'STYLE NAMES'!$B:$AC,16,FALSE),"")</f>
        <v>* Yüksek performans için özel tasarım
* 4 yönlü süper streç pike kumaş
* Yumuşak ve rahat
* Nefes alabilir
* Hızlı kuruma
Kompozisyon:
%95 Polyamid  %5 Elastan</v>
      </c>
      <c r="AM817" s="149" t="str">
        <f>IF(C817&gt;0,+VLOOKUP($C817,'STYLE NAMES'!$B:$AC,17,FALSE),"")</f>
        <v>Makinede 30°C' de Yıkayın
Hassas Yıkama
Ilık ütü yapın
Tersten ütüleyin
Logo ve baskıları ÜTÜLEMEYİN
Çamaşır suyu kullanmayın
Kurutma Makinesinde Kurutmayın</v>
      </c>
      <c r="AN817" s="149" t="str">
        <f>IF($C817&gt;0,$C817&amp;" "&amp;$P817&amp;" "&amp;+VLOOKUP($C817,'STYLE NAMES'!$B:$AC,18,FALSE),"""")</f>
        <v>MALTA LILAC POLO DA ALLENAMENTO TECH DA DONNA MANICA CORTA</v>
      </c>
      <c r="AO817" s="101" t="str">
        <f>"Disegnato da Cavalier SanMarco "&amp;(AN817)&amp;"; "&amp;IF(C817&gt;0,+VLOOKUP($C817,'STYLE NAMES'!$B:$AC,19,FALSE),"")</f>
        <v>Disegnato da Cavalier SanMarco MALTA LILAC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7" s="101" t="str">
        <f>IF(C817&gt;0,+VLOOKUP($C817,'STYLE NAMES'!$B:$AC,20,FALSE),"")</f>
        <v>Design ingegnerizzato per alte prestazioni 
Jersey piqué elasticizzato  4-way-stretch 
Morbido e confortevole 
Traspirante Asciugatura rapida 
Composizione: 
95% Poliammide  5% Elastan</v>
      </c>
      <c r="AQ817" s="101" t="str">
        <f>IF(C817&gt;0,+VLOOKUP($C817,'STYLE NAMES'!$B:$AC,21,FALSE),"")</f>
        <v>Lavare in lavatrice a 30°C Ciclo delicato 
Stirare a bassa temperatura
Stirare al rovescio 
Non stirare su loghi o stampe 
Non candeggiare 
Non asciugare in asciugatrice</v>
      </c>
      <c r="AR817" s="101">
        <f>IF(D817&gt;0,+VLOOKUP($C817,'STYLE NAMES'!$B:$AC,22,FALSE),"")</f>
        <v>0</v>
      </c>
      <c r="AS817" s="101">
        <f>IF(E817&gt;0,+VLOOKUP($C817,'STYLE NAMES'!$B:$AC,23,FALSE),"")</f>
        <v>0</v>
      </c>
      <c r="AT817" s="101">
        <f>IF(F817&gt;0,+VLOOKUP($C817,'STYLE NAMES'!$B:$AC,24,FALSE),"")</f>
        <v>0</v>
      </c>
      <c r="AU817" s="101">
        <f>IF(G817&gt;0,+VLOOKUP($C817,'STYLE NAMES'!$B:$AC,25,FALSE),"")</f>
        <v>0</v>
      </c>
      <c r="AV817" s="101">
        <f>+VLOOKUP($S817,'CODE GENERATOR'!$P:$AM,15,FALSE)</f>
        <v>0</v>
      </c>
      <c r="AW817" s="101">
        <f>+VLOOKUP($S817,'CODE GENERATOR'!$P:$AM,16,FALSE)</f>
        <v>0</v>
      </c>
      <c r="AX817" s="101">
        <f>+VLOOKUP($S817,'CODE GENERATOR'!$P:$AM,17,FALSE)</f>
        <v>0</v>
      </c>
      <c r="AY817" s="101">
        <f>+VLOOKUP($S817,'CODE GENERATOR'!$P:$AM,18,FALSE)</f>
        <v>0</v>
      </c>
      <c r="AZ817" s="101">
        <f>+VLOOKUP($S817,'CODE GENERATOR'!$P:$AM,19,FALSE)</f>
        <v>0</v>
      </c>
      <c r="BA817" s="101">
        <f>+VLOOKUP($S817,'CODE GENERATOR'!$P:$AM,20,FALSE)</f>
        <v>0</v>
      </c>
      <c r="BB817" s="101">
        <f>+VLOOKUP($S817,'CODE GENERATOR'!$P:$AM,21,FALSE)</f>
        <v>0</v>
      </c>
      <c r="BC817" s="101">
        <f>+VLOOKUP($S817,'CODE GENERATOR'!$P:$AM,22,FALSE)</f>
        <v>0</v>
      </c>
      <c r="BD817" s="101">
        <f>+VLOOKUP($S817,'CODE GENERATOR'!$P:$AM,23,FALSE)</f>
        <v>0</v>
      </c>
      <c r="BE817" s="101">
        <f>+VLOOKUP($S817,'CODE GENERATOR'!$P:$AM,24,FALSE)</f>
        <v>0</v>
      </c>
      <c r="BF817" s="101">
        <f>IF(C817&gt;0,+VLOOKUP(G817,'CATEGORY ID'!$A$1:$L$118,3,FALSE),"")</f>
        <v>30</v>
      </c>
      <c r="BG817" s="101">
        <f>IF(C817&gt;0,+VLOOKUP(H817,'CATEGORY ID'!$D$1:$L$118,3,FALSE),"")</f>
        <v>3</v>
      </c>
      <c r="BH817" s="101">
        <f>IF(C817&gt;0,+VLOOKUP((+H817&amp;I817),'CATEGORY ID'!$H$1:$I$121,2,FALSE),"")</f>
        <v>109</v>
      </c>
      <c r="BJ817" s="101">
        <f>IF(C817&gt;0,IF(COUNTIF('CATEGORY ID'!$K$1:$K$121,+H817&amp;K817) &gt; 0, +VLOOKUP(+H817&amp;K817,'CATEGORY ID'!$K$1:$L$121,2,FALSE),""),"")</f>
        <v>219</v>
      </c>
      <c r="BK817" s="101" t="str">
        <f>IF(C817&gt;0,IF(COUNTIF('CATEGORY ID'!$K$124:$K$165, +VLOOKUP(C817,'STYLE NAMES'!$B:$AE,30,FALSE)) &gt; 0, +VLOOKUP(VLOOKUP(C817,'STYLE NAMES'!$B:$AE,30,FALSE),'CATEGORY ID'!K:M,2,FALSE),""),"")</f>
        <v/>
      </c>
      <c r="BR817" s="101" t="str" cm="1">
        <f t="array" ref="BR817">IF(C817&gt;0,_xlfn.TEXTJOIN(";", TRUE,_xlfn.UNIQUE(_xlfn._xlws.FILTER(BF817:BQ817,(BF817:BQ817&gt;0)),TRUE,FALSE)),"")&amp;";"&amp;BS817</f>
        <v>30;3;109;219;234</v>
      </c>
      <c r="BS817" s="101">
        <v>234</v>
      </c>
      <c r="BU817" s="106">
        <f>IF(C817&gt;0,+VLOOKUP($C817,'STYLE NAMES'!$B:$AC,26,FALSE),"")</f>
        <v>89.9</v>
      </c>
      <c r="BV817" s="106">
        <f>IF(C817&gt;0,+VLOOKUP($C817,'STYLE NAMES'!$B:$AC,27,FALSE),"")</f>
        <v>4940</v>
      </c>
      <c r="BW817" s="106">
        <f>IF(C817&gt;0,+VLOOKUP($C817,'STYLE NAMES'!$B:$AC,28,FALSE),"")</f>
        <v>103.38500000000001</v>
      </c>
      <c r="BY817"/>
      <c r="BZ817" s="101">
        <v>0</v>
      </c>
      <c r="CA817" s="137">
        <f t="shared" si="54"/>
        <v>0</v>
      </c>
      <c r="CB817" s="137">
        <f>+VLOOKUP(C817,'[2]STYLES &amp; MODELS MATRIX'!$A:$G,7,FALSE)</f>
        <v>0</v>
      </c>
      <c r="CC817" s="137" t="str">
        <f>+VLOOKUP(C817,'[1]STYLES &amp; SIZE CHARTS'!$A:$H,8,FALSE)</f>
        <v>WT-SSCP1</v>
      </c>
      <c r="CD817" s="137"/>
      <c r="CE817" s="205"/>
      <c r="CF817" s="141"/>
    </row>
    <row r="818" spans="1:84" s="101" customFormat="1" ht="12" customHeight="1" x14ac:dyDescent="0.2">
      <c r="A818" s="102">
        <f t="shared" si="52"/>
        <v>8683711008743</v>
      </c>
      <c r="B818" s="101" t="s">
        <v>990</v>
      </c>
      <c r="C818" s="101" t="s">
        <v>428</v>
      </c>
      <c r="D818" s="101" t="s">
        <v>2993</v>
      </c>
      <c r="E818" s="203" t="s">
        <v>2473</v>
      </c>
      <c r="F818" s="101" t="s">
        <v>785</v>
      </c>
      <c r="G818" s="101" t="str">
        <f>IF(C818&gt;0,+VLOOKUP($C818,'STYLE NAMES'!$B:$AC,4,FALSE),"")</f>
        <v>RIDER</v>
      </c>
      <c r="H818" s="101" t="str">
        <f>IF(C818&gt;0,+VLOOKUP($C818,'STYLE NAMES'!$B:$AC,5,FALSE),"")</f>
        <v>WOMEN</v>
      </c>
      <c r="I818" s="101" t="str">
        <f>IF(C818&gt;0,+VLOOKUP($C818,'STYLE NAMES'!$B:$AC,6,FALSE),"")</f>
        <v>TOPS</v>
      </c>
      <c r="J818" s="101" t="str">
        <f>IF(C818&gt;0,+VLOOKUP($C818,'STYLE NAMES'!$B:$AC,7,FALSE),"")</f>
        <v>WOMEN</v>
      </c>
      <c r="K818" s="101" t="str">
        <f>IF(C818&gt;0,+VLOOKUP($C818,'STYLE NAMES'!$B:$AC,8,FALSE),"")</f>
        <v>TECH POLOS</v>
      </c>
      <c r="L818" s="101" t="str">
        <f>IF(E818&gt;0,+VLOOKUP($E818,'CODE GENERATOR'!$D:$T,3,FALSE),"")</f>
        <v>S</v>
      </c>
      <c r="M818" s="101" t="str">
        <f>IF(E818&gt;0,+VLOOKUP($E818,'CODE GENERATOR'!$D:$T,4,FALSE),"")</f>
        <v>PIQUET</v>
      </c>
      <c r="N818" s="101" t="str">
        <f>IF(E818&gt;0,+VLOOKUP($E818,'CODE GENERATOR'!$D:$T,6,FALSE),"")</f>
        <v>LILAC</v>
      </c>
      <c r="O818" s="101" t="str">
        <f>IF(E818&gt;0,+VLOOKUP($E818,'CODE GENERATOR'!$D:$T,7,FALSE),"")</f>
        <v>LILAC</v>
      </c>
      <c r="P818" s="101" t="str">
        <f t="shared" si="53"/>
        <v>LILAC</v>
      </c>
      <c r="Q818" s="104" t="str">
        <f>IF(E818&gt;0,+VLOOKUP($E818,'CODE GENERATOR'!$D:$T,11,FALSE),"")</f>
        <v>R.TOPWN_TPL0075</v>
      </c>
      <c r="R818" s="104" t="str">
        <f>IF(E818&gt;0,+VLOOKUP($E818,'CODE GENERATOR'!$D:$T,12,FALSE),"")</f>
        <v>PIQ0015LILLIL</v>
      </c>
      <c r="S818" s="104" t="str">
        <f>IF(E818&gt;0,+VLOOKUP($E818,'CODE GENERATOR'!$D:$T,13,FALSE),"")</f>
        <v>R.TOPWN_TPL0075_PIQ0015LILLIL</v>
      </c>
      <c r="T818" s="104" t="str">
        <f t="shared" si="51"/>
        <v>R.TOPWN_TPL0075_PIQ0015LILLIL_S</v>
      </c>
      <c r="U818" s="105">
        <v>8683711008743</v>
      </c>
      <c r="V818" s="107" t="str" cm="1">
        <f t="array" ref="V818">_xlfn.TEXTJOIN(";", TRUE, _xlfn.UNIQUE(_xlfn._xlws.FILTER(P$3:P$10029, C$3:C$10029=C818)))</f>
        <v>WHITE;NAVY;BLACK;LILAC;DARK GRAY</v>
      </c>
      <c r="W818" s="107" t="str" cm="1">
        <f t="array" ref="W818">_xlfn.TEXTJOIN(";", TRUE, _xlfn.UNIQUE(_xlfn._xlws.FILTER(F$3:F$10029, C$3:C$10029=C818)))</f>
        <v>XS;S;M;L;XL;XXS</v>
      </c>
      <c r="X818" s="101">
        <f>IF(E818&gt;0,+VLOOKUP($E818,'CODE GENERATOR'!$D:$AC,19,FALSE),0)</f>
        <v>0</v>
      </c>
      <c r="Y818" s="101" t="str">
        <f>IF(E818&gt;0,+VLOOKUP($E818,'CODE GENERATOR'!$D:$AC,20,FALSE),0)</f>
        <v/>
      </c>
      <c r="Z818" s="101" t="str">
        <f>IF(E818&gt;0,+VLOOKUP($E818,'CODE GENERATOR'!$D:$AC,21,FALSE),0)</f>
        <v/>
      </c>
      <c r="AA818" s="101" t="str">
        <f>IF(E818&gt;0,+VLOOKUP($E818,'CODE GENERATOR'!$D:$AC,22,FALSE),0)</f>
        <v/>
      </c>
      <c r="AB818" s="101" t="str">
        <f>IF(E818&gt;0,+VLOOKUP($E818,'CODE GENERATOR'!$D:$AC,23,FALSE),0)</f>
        <v/>
      </c>
      <c r="AC818" s="101" t="str">
        <f>IF(E818&gt;0,+VLOOKUP($E818,'CODE GENERATOR'!$D:$AC,24,FALSE),0)</f>
        <v/>
      </c>
      <c r="AD818" s="101" t="str">
        <f>IF(E818&gt;0,+VLOOKUP($E818,'CODE GENERATOR'!$D:$AC,25,FALSE),0)</f>
        <v/>
      </c>
      <c r="AE818" s="101" t="str">
        <f>IF(E818&gt;0,+VLOOKUP($E818,'CODE GENERATOR'!$D:$AC,26,FALSE),0)</f>
        <v/>
      </c>
      <c r="AF818" s="149" t="str">
        <f>IF($C818&gt;0,$C818&amp;" "&amp;$P818&amp;" "&amp;+VLOOKUP($C818,'STYLE NAMES'!$B:$AC,10,FALSE),"""")</f>
        <v>MALTA LILAC WOMEN'S TECH TRAINING POLO SHORT SLEEVE</v>
      </c>
      <c r="AG818" s="101" t="str">
        <f>"Enjoy our "&amp;(AF818)&amp;"; "&amp;IF(C818&gt;0,+VLOOKUP($C818,'STYLE NAMES'!$B:$AC,11,FALSE),"")</f>
        <v>Enjoy our MALTA LILAC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8" s="101" t="str">
        <f>IF(C818&gt;0,+VLOOKUP($C818,'STYLE NAMES'!$B:$AC,12,FALSE),"")</f>
        <v>* Specially engineered design for high performance
* 4-way super stretch piquet jersey
* Soft and comfortable
* Breathable
* Quick dry
Composition:
95% Poliamide 5% Elasthane</v>
      </c>
      <c r="AI818" s="101" t="str">
        <f>IF(C818&gt;0,+VLOOKUP($C818,'STYLE NAMES'!$B:$AC,13,FALSE),"")</f>
        <v>Machine Wash at 30°C
Mild process
Iron at low temperature
Iron from REVERSE
Do NOT iron on logos or prints
Do not bleach
Do NOT Tumble Dry</v>
      </c>
      <c r="AJ818" s="149" t="str">
        <f>IF($C818&gt;0,$C818&amp;" "&amp;$P818&amp;" "&amp;+VLOOKUP($C818,'STYLE NAMES'!$B:$AC,14,FALSE),"""")</f>
        <v>MALTA LILAC KADIN KISA KOL TEKNİK ANTRENMAN POLO</v>
      </c>
      <c r="AK818" s="149" t="str">
        <f>"Cavalier SanMarco tarafından tasarlanan "&amp;(AJ818)&amp;"; "&amp;IF(C818&gt;0,+VLOOKUP($C818,'STYLE NAMES'!$B:$AC,15,FALSE),"")</f>
        <v>Cavalier SanMarco tarafından tasarlanan MALTA LILAC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8" s="149" t="str">
        <f>IF(C818&gt;0,+VLOOKUP($C818,'STYLE NAMES'!$B:$AC,16,FALSE),"")</f>
        <v>* Yüksek performans için özel tasarım
* 4 yönlü süper streç pike kumaş
* Yumuşak ve rahat
* Nefes alabilir
* Hızlı kuruma
Kompozisyon:
%95 Polyamid  %5 Elastan</v>
      </c>
      <c r="AM818" s="149" t="str">
        <f>IF(C818&gt;0,+VLOOKUP($C818,'STYLE NAMES'!$B:$AC,17,FALSE),"")</f>
        <v>Makinede 30°C' de Yıkayın
Hassas Yıkama
Ilık ütü yapın
Tersten ütüleyin
Logo ve baskıları ÜTÜLEMEYİN
Çamaşır suyu kullanmayın
Kurutma Makinesinde Kurutmayın</v>
      </c>
      <c r="AN818" s="149" t="str">
        <f>IF($C818&gt;0,$C818&amp;" "&amp;$P818&amp;" "&amp;+VLOOKUP($C818,'STYLE NAMES'!$B:$AC,18,FALSE),"""")</f>
        <v>MALTA LILAC POLO DA ALLENAMENTO TECH DA DONNA MANICA CORTA</v>
      </c>
      <c r="AO818" s="101" t="str">
        <f>"Disegnato da Cavalier SanMarco "&amp;(AN818)&amp;"; "&amp;IF(C818&gt;0,+VLOOKUP($C818,'STYLE NAMES'!$B:$AC,19,FALSE),"")</f>
        <v>Disegnato da Cavalier SanMarco MALTA LILAC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8" s="101" t="str">
        <f>IF(C818&gt;0,+VLOOKUP($C818,'STYLE NAMES'!$B:$AC,20,FALSE),"")</f>
        <v>Design ingegnerizzato per alte prestazioni 
Jersey piqué elasticizzato  4-way-stretch 
Morbido e confortevole 
Traspirante Asciugatura rapida 
Composizione: 
95% Poliammide  5% Elastan</v>
      </c>
      <c r="AQ818" s="101" t="str">
        <f>IF(C818&gt;0,+VLOOKUP($C818,'STYLE NAMES'!$B:$AC,21,FALSE),"")</f>
        <v>Lavare in lavatrice a 30°C Ciclo delicato 
Stirare a bassa temperatura
Stirare al rovescio 
Non stirare su loghi o stampe 
Non candeggiare 
Non asciugare in asciugatrice</v>
      </c>
      <c r="AR818" s="101">
        <f>IF(D818&gt;0,+VLOOKUP($C818,'STYLE NAMES'!$B:$AC,22,FALSE),"")</f>
        <v>0</v>
      </c>
      <c r="AS818" s="101">
        <f>IF(E818&gt;0,+VLOOKUP($C818,'STYLE NAMES'!$B:$AC,23,FALSE),"")</f>
        <v>0</v>
      </c>
      <c r="AT818" s="101">
        <f>IF(F818&gt;0,+VLOOKUP($C818,'STYLE NAMES'!$B:$AC,24,FALSE),"")</f>
        <v>0</v>
      </c>
      <c r="AU818" s="101">
        <f>IF(G818&gt;0,+VLOOKUP($C818,'STYLE NAMES'!$B:$AC,25,FALSE),"")</f>
        <v>0</v>
      </c>
      <c r="AV818" s="101">
        <f>+VLOOKUP($S818,'CODE GENERATOR'!$P:$AM,15,FALSE)</f>
        <v>0</v>
      </c>
      <c r="AW818" s="101">
        <f>+VLOOKUP($S818,'CODE GENERATOR'!$P:$AM,16,FALSE)</f>
        <v>0</v>
      </c>
      <c r="AX818" s="101">
        <f>+VLOOKUP($S818,'CODE GENERATOR'!$P:$AM,17,FALSE)</f>
        <v>0</v>
      </c>
      <c r="AY818" s="101">
        <f>+VLOOKUP($S818,'CODE GENERATOR'!$P:$AM,18,FALSE)</f>
        <v>0</v>
      </c>
      <c r="AZ818" s="101">
        <f>+VLOOKUP($S818,'CODE GENERATOR'!$P:$AM,19,FALSE)</f>
        <v>0</v>
      </c>
      <c r="BA818" s="101">
        <f>+VLOOKUP($S818,'CODE GENERATOR'!$P:$AM,20,FALSE)</f>
        <v>0</v>
      </c>
      <c r="BB818" s="101">
        <f>+VLOOKUP($S818,'CODE GENERATOR'!$P:$AM,21,FALSE)</f>
        <v>0</v>
      </c>
      <c r="BC818" s="101">
        <f>+VLOOKUP($S818,'CODE GENERATOR'!$P:$AM,22,FALSE)</f>
        <v>0</v>
      </c>
      <c r="BD818" s="101">
        <f>+VLOOKUP($S818,'CODE GENERATOR'!$P:$AM,23,FALSE)</f>
        <v>0</v>
      </c>
      <c r="BE818" s="101">
        <f>+VLOOKUP($S818,'CODE GENERATOR'!$P:$AM,24,FALSE)</f>
        <v>0</v>
      </c>
      <c r="BF818" s="101">
        <f>IF(C818&gt;0,+VLOOKUP(G818,'CATEGORY ID'!$A$1:$L$118,3,FALSE),"")</f>
        <v>30</v>
      </c>
      <c r="BG818" s="101">
        <f>IF(C818&gt;0,+VLOOKUP(H818,'CATEGORY ID'!$D$1:$L$118,3,FALSE),"")</f>
        <v>3</v>
      </c>
      <c r="BH818" s="101">
        <f>IF(C818&gt;0,+VLOOKUP((+H818&amp;I818),'CATEGORY ID'!$H$1:$I$121,2,FALSE),"")</f>
        <v>109</v>
      </c>
      <c r="BJ818" s="101">
        <f>IF(C818&gt;0,IF(COUNTIF('CATEGORY ID'!$K$1:$K$121,+H818&amp;K818) &gt; 0, +VLOOKUP(+H818&amp;K818,'CATEGORY ID'!$K$1:$L$121,2,FALSE),""),"")</f>
        <v>219</v>
      </c>
      <c r="BK818" s="101" t="str">
        <f>IF(C818&gt;0,IF(COUNTIF('CATEGORY ID'!$K$124:$K$165, +VLOOKUP(C818,'STYLE NAMES'!$B:$AE,30,FALSE)) &gt; 0, +VLOOKUP(VLOOKUP(C818,'STYLE NAMES'!$B:$AE,30,FALSE),'CATEGORY ID'!K:M,2,FALSE),""),"")</f>
        <v/>
      </c>
      <c r="BR818" s="101" t="str" cm="1">
        <f t="array" ref="BR818">IF(C818&gt;0,_xlfn.TEXTJOIN(";", TRUE,_xlfn.UNIQUE(_xlfn._xlws.FILTER(BF818:BQ818,(BF818:BQ818&gt;0)),TRUE,FALSE)),"")&amp;";"&amp;BS818</f>
        <v>30;3;109;219;234</v>
      </c>
      <c r="BS818" s="101">
        <v>234</v>
      </c>
      <c r="BU818" s="106">
        <f>IF(C818&gt;0,+VLOOKUP($C818,'STYLE NAMES'!$B:$AC,26,FALSE),"")</f>
        <v>89.9</v>
      </c>
      <c r="BV818" s="106">
        <f>IF(C818&gt;0,+VLOOKUP($C818,'STYLE NAMES'!$B:$AC,27,FALSE),"")</f>
        <v>4940</v>
      </c>
      <c r="BW818" s="106">
        <f>IF(C818&gt;0,+VLOOKUP($C818,'STYLE NAMES'!$B:$AC,28,FALSE),"")</f>
        <v>103.38500000000001</v>
      </c>
      <c r="BY818"/>
      <c r="BZ818" s="101">
        <v>0</v>
      </c>
      <c r="CA818" s="137">
        <f t="shared" si="54"/>
        <v>0</v>
      </c>
      <c r="CB818" s="137">
        <f>+VLOOKUP(C818,'[2]STYLES &amp; MODELS MATRIX'!$A:$G,7,FALSE)</f>
        <v>0</v>
      </c>
      <c r="CC818" s="137" t="str">
        <f>+VLOOKUP(C818,'[1]STYLES &amp; SIZE CHARTS'!$A:$H,8,FALSE)</f>
        <v>WT-SSCP1</v>
      </c>
      <c r="CD818" s="137"/>
      <c r="CE818" s="205"/>
      <c r="CF818" s="141"/>
    </row>
    <row r="819" spans="1:84" s="101" customFormat="1" ht="12" customHeight="1" x14ac:dyDescent="0.2">
      <c r="A819" s="102">
        <f t="shared" si="52"/>
        <v>8683711008750</v>
      </c>
      <c r="B819" s="101" t="s">
        <v>990</v>
      </c>
      <c r="C819" s="101" t="s">
        <v>428</v>
      </c>
      <c r="D819" s="101" t="s">
        <v>2993</v>
      </c>
      <c r="E819" s="203" t="s">
        <v>2473</v>
      </c>
      <c r="F819" s="101" t="s">
        <v>2247</v>
      </c>
      <c r="G819" s="101" t="str">
        <f>IF(C819&gt;0,+VLOOKUP($C819,'STYLE NAMES'!$B:$AC,4,FALSE),"")</f>
        <v>RIDER</v>
      </c>
      <c r="H819" s="101" t="str">
        <f>IF(C819&gt;0,+VLOOKUP($C819,'STYLE NAMES'!$B:$AC,5,FALSE),"")</f>
        <v>WOMEN</v>
      </c>
      <c r="I819" s="101" t="str">
        <f>IF(C819&gt;0,+VLOOKUP($C819,'STYLE NAMES'!$B:$AC,6,FALSE),"")</f>
        <v>TOPS</v>
      </c>
      <c r="J819" s="101" t="str">
        <f>IF(C819&gt;0,+VLOOKUP($C819,'STYLE NAMES'!$B:$AC,7,FALSE),"")</f>
        <v>WOMEN</v>
      </c>
      <c r="K819" s="101" t="str">
        <f>IF(C819&gt;0,+VLOOKUP($C819,'STYLE NAMES'!$B:$AC,8,FALSE),"")</f>
        <v>TECH POLOS</v>
      </c>
      <c r="L819" s="101" t="str">
        <f>IF(E819&gt;0,+VLOOKUP($E819,'CODE GENERATOR'!$D:$T,3,FALSE),"")</f>
        <v>S</v>
      </c>
      <c r="M819" s="101" t="str">
        <f>IF(E819&gt;0,+VLOOKUP($E819,'CODE GENERATOR'!$D:$T,4,FALSE),"")</f>
        <v>PIQUET</v>
      </c>
      <c r="N819" s="101" t="str">
        <f>IF(E819&gt;0,+VLOOKUP($E819,'CODE GENERATOR'!$D:$T,6,FALSE),"")</f>
        <v>LILAC</v>
      </c>
      <c r="O819" s="101" t="str">
        <f>IF(E819&gt;0,+VLOOKUP($E819,'CODE GENERATOR'!$D:$T,7,FALSE),"")</f>
        <v>LILAC</v>
      </c>
      <c r="P819" s="101" t="str">
        <f t="shared" si="53"/>
        <v>LILAC</v>
      </c>
      <c r="Q819" s="104" t="str">
        <f>IF(E819&gt;0,+VLOOKUP($E819,'CODE GENERATOR'!$D:$T,11,FALSE),"")</f>
        <v>R.TOPWN_TPL0075</v>
      </c>
      <c r="R819" s="104" t="str">
        <f>IF(E819&gt;0,+VLOOKUP($E819,'CODE GENERATOR'!$D:$T,12,FALSE),"")</f>
        <v>PIQ0015LILLIL</v>
      </c>
      <c r="S819" s="104" t="str">
        <f>IF(E819&gt;0,+VLOOKUP($E819,'CODE GENERATOR'!$D:$T,13,FALSE),"")</f>
        <v>R.TOPWN_TPL0075_PIQ0015LILLIL</v>
      </c>
      <c r="T819" s="104" t="str">
        <f t="shared" si="51"/>
        <v>R.TOPWN_TPL0075_PIQ0015LILLIL_M</v>
      </c>
      <c r="U819" s="105">
        <v>8683711008750</v>
      </c>
      <c r="V819" s="107" t="str" cm="1">
        <f t="array" ref="V819">_xlfn.TEXTJOIN(";", TRUE, _xlfn.UNIQUE(_xlfn._xlws.FILTER(P$3:P$10029, C$3:C$10029=C819)))</f>
        <v>WHITE;NAVY;BLACK;LILAC;DARK GRAY</v>
      </c>
      <c r="W819" s="107" t="str" cm="1">
        <f t="array" ref="W819">_xlfn.TEXTJOIN(";", TRUE, _xlfn.UNIQUE(_xlfn._xlws.FILTER(F$3:F$10029, C$3:C$10029=C819)))</f>
        <v>XS;S;M;L;XL;XXS</v>
      </c>
      <c r="X819" s="101">
        <f>IF(E819&gt;0,+VLOOKUP($E819,'CODE GENERATOR'!$D:$AC,19,FALSE),0)</f>
        <v>0</v>
      </c>
      <c r="Y819" s="101" t="str">
        <f>IF(E819&gt;0,+VLOOKUP($E819,'CODE GENERATOR'!$D:$AC,20,FALSE),0)</f>
        <v/>
      </c>
      <c r="Z819" s="101" t="str">
        <f>IF(E819&gt;0,+VLOOKUP($E819,'CODE GENERATOR'!$D:$AC,21,FALSE),0)</f>
        <v/>
      </c>
      <c r="AA819" s="101" t="str">
        <f>IF(E819&gt;0,+VLOOKUP($E819,'CODE GENERATOR'!$D:$AC,22,FALSE),0)</f>
        <v/>
      </c>
      <c r="AB819" s="101" t="str">
        <f>IF(E819&gt;0,+VLOOKUP($E819,'CODE GENERATOR'!$D:$AC,23,FALSE),0)</f>
        <v/>
      </c>
      <c r="AC819" s="101" t="str">
        <f>IF(E819&gt;0,+VLOOKUP($E819,'CODE GENERATOR'!$D:$AC,24,FALSE),0)</f>
        <v/>
      </c>
      <c r="AD819" s="101" t="str">
        <f>IF(E819&gt;0,+VLOOKUP($E819,'CODE GENERATOR'!$D:$AC,25,FALSE),0)</f>
        <v/>
      </c>
      <c r="AE819" s="101" t="str">
        <f>IF(E819&gt;0,+VLOOKUP($E819,'CODE GENERATOR'!$D:$AC,26,FALSE),0)</f>
        <v/>
      </c>
      <c r="AF819" s="149" t="str">
        <f>IF($C819&gt;0,$C819&amp;" "&amp;$P819&amp;" "&amp;+VLOOKUP($C819,'STYLE NAMES'!$B:$AC,10,FALSE),"""")</f>
        <v>MALTA LILAC WOMEN'S TECH TRAINING POLO SHORT SLEEVE</v>
      </c>
      <c r="AG819" s="101" t="str">
        <f>"Enjoy our "&amp;(AF819)&amp;"; "&amp;IF(C819&gt;0,+VLOOKUP($C819,'STYLE NAMES'!$B:$AC,11,FALSE),"")</f>
        <v>Enjoy our MALTA LILAC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19" s="101" t="str">
        <f>IF(C819&gt;0,+VLOOKUP($C819,'STYLE NAMES'!$B:$AC,12,FALSE),"")</f>
        <v>* Specially engineered design for high performance
* 4-way super stretch piquet jersey
* Soft and comfortable
* Breathable
* Quick dry
Composition:
95% Poliamide 5% Elasthane</v>
      </c>
      <c r="AI819" s="101" t="str">
        <f>IF(C819&gt;0,+VLOOKUP($C819,'STYLE NAMES'!$B:$AC,13,FALSE),"")</f>
        <v>Machine Wash at 30°C
Mild process
Iron at low temperature
Iron from REVERSE
Do NOT iron on logos or prints
Do not bleach
Do NOT Tumble Dry</v>
      </c>
      <c r="AJ819" s="149" t="str">
        <f>IF($C819&gt;0,$C819&amp;" "&amp;$P819&amp;" "&amp;+VLOOKUP($C819,'STYLE NAMES'!$B:$AC,14,FALSE),"""")</f>
        <v>MALTA LILAC KADIN KISA KOL TEKNİK ANTRENMAN POLO</v>
      </c>
      <c r="AK819" s="149" t="str">
        <f>"Cavalier SanMarco tarafından tasarlanan "&amp;(AJ819)&amp;"; "&amp;IF(C819&gt;0,+VLOOKUP($C819,'STYLE NAMES'!$B:$AC,15,FALSE),"")</f>
        <v>Cavalier SanMarco tarafından tasarlanan MALTA LILAC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19" s="149" t="str">
        <f>IF(C819&gt;0,+VLOOKUP($C819,'STYLE NAMES'!$B:$AC,16,FALSE),"")</f>
        <v>* Yüksek performans için özel tasarım
* 4 yönlü süper streç pike kumaş
* Yumuşak ve rahat
* Nefes alabilir
* Hızlı kuruma
Kompozisyon:
%95 Polyamid  %5 Elastan</v>
      </c>
      <c r="AM819" s="149" t="str">
        <f>IF(C819&gt;0,+VLOOKUP($C819,'STYLE NAMES'!$B:$AC,17,FALSE),"")</f>
        <v>Makinede 30°C' de Yıkayın
Hassas Yıkama
Ilık ütü yapın
Tersten ütüleyin
Logo ve baskıları ÜTÜLEMEYİN
Çamaşır suyu kullanmayın
Kurutma Makinesinde Kurutmayın</v>
      </c>
      <c r="AN819" s="149" t="str">
        <f>IF($C819&gt;0,$C819&amp;" "&amp;$P819&amp;" "&amp;+VLOOKUP($C819,'STYLE NAMES'!$B:$AC,18,FALSE),"""")</f>
        <v>MALTA LILAC POLO DA ALLENAMENTO TECH DA DONNA MANICA CORTA</v>
      </c>
      <c r="AO819" s="101" t="str">
        <f>"Disegnato da Cavalier SanMarco "&amp;(AN819)&amp;"; "&amp;IF(C819&gt;0,+VLOOKUP($C819,'STYLE NAMES'!$B:$AC,19,FALSE),"")</f>
        <v>Disegnato da Cavalier SanMarco MALTA LILAC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19" s="101" t="str">
        <f>IF(C819&gt;0,+VLOOKUP($C819,'STYLE NAMES'!$B:$AC,20,FALSE),"")</f>
        <v>Design ingegnerizzato per alte prestazioni 
Jersey piqué elasticizzato  4-way-stretch 
Morbido e confortevole 
Traspirante Asciugatura rapida 
Composizione: 
95% Poliammide  5% Elastan</v>
      </c>
      <c r="AQ819" s="101" t="str">
        <f>IF(C819&gt;0,+VLOOKUP($C819,'STYLE NAMES'!$B:$AC,21,FALSE),"")</f>
        <v>Lavare in lavatrice a 30°C Ciclo delicato 
Stirare a bassa temperatura
Stirare al rovescio 
Non stirare su loghi o stampe 
Non candeggiare 
Non asciugare in asciugatrice</v>
      </c>
      <c r="AR819" s="101">
        <f>IF(D819&gt;0,+VLOOKUP($C819,'STYLE NAMES'!$B:$AC,22,FALSE),"")</f>
        <v>0</v>
      </c>
      <c r="AS819" s="101">
        <f>IF(E819&gt;0,+VLOOKUP($C819,'STYLE NAMES'!$B:$AC,23,FALSE),"")</f>
        <v>0</v>
      </c>
      <c r="AT819" s="101">
        <f>IF(F819&gt;0,+VLOOKUP($C819,'STYLE NAMES'!$B:$AC,24,FALSE),"")</f>
        <v>0</v>
      </c>
      <c r="AU819" s="101">
        <f>IF(G819&gt;0,+VLOOKUP($C819,'STYLE NAMES'!$B:$AC,25,FALSE),"")</f>
        <v>0</v>
      </c>
      <c r="AV819" s="101">
        <f>+VLOOKUP($S819,'CODE GENERATOR'!$P:$AM,15,FALSE)</f>
        <v>0</v>
      </c>
      <c r="AW819" s="101">
        <f>+VLOOKUP($S819,'CODE GENERATOR'!$P:$AM,16,FALSE)</f>
        <v>0</v>
      </c>
      <c r="AX819" s="101">
        <f>+VLOOKUP($S819,'CODE GENERATOR'!$P:$AM,17,FALSE)</f>
        <v>0</v>
      </c>
      <c r="AY819" s="101">
        <f>+VLOOKUP($S819,'CODE GENERATOR'!$P:$AM,18,FALSE)</f>
        <v>0</v>
      </c>
      <c r="AZ819" s="101">
        <f>+VLOOKUP($S819,'CODE GENERATOR'!$P:$AM,19,FALSE)</f>
        <v>0</v>
      </c>
      <c r="BA819" s="101">
        <f>+VLOOKUP($S819,'CODE GENERATOR'!$P:$AM,20,FALSE)</f>
        <v>0</v>
      </c>
      <c r="BB819" s="101">
        <f>+VLOOKUP($S819,'CODE GENERATOR'!$P:$AM,21,FALSE)</f>
        <v>0</v>
      </c>
      <c r="BC819" s="101">
        <f>+VLOOKUP($S819,'CODE GENERATOR'!$P:$AM,22,FALSE)</f>
        <v>0</v>
      </c>
      <c r="BD819" s="101">
        <f>+VLOOKUP($S819,'CODE GENERATOR'!$P:$AM,23,FALSE)</f>
        <v>0</v>
      </c>
      <c r="BE819" s="101">
        <f>+VLOOKUP($S819,'CODE GENERATOR'!$P:$AM,24,FALSE)</f>
        <v>0</v>
      </c>
      <c r="BF819" s="101">
        <f>IF(C819&gt;0,+VLOOKUP(G819,'CATEGORY ID'!$A$1:$L$118,3,FALSE),"")</f>
        <v>30</v>
      </c>
      <c r="BG819" s="101">
        <f>IF(C819&gt;0,+VLOOKUP(H819,'CATEGORY ID'!$D$1:$L$118,3,FALSE),"")</f>
        <v>3</v>
      </c>
      <c r="BH819" s="101">
        <f>IF(C819&gt;0,+VLOOKUP((+H819&amp;I819),'CATEGORY ID'!$H$1:$I$121,2,FALSE),"")</f>
        <v>109</v>
      </c>
      <c r="BJ819" s="101">
        <f>IF(C819&gt;0,IF(COUNTIF('CATEGORY ID'!$K$1:$K$121,+H819&amp;K819) &gt; 0, +VLOOKUP(+H819&amp;K819,'CATEGORY ID'!$K$1:$L$121,2,FALSE),""),"")</f>
        <v>219</v>
      </c>
      <c r="BK819" s="101" t="str">
        <f>IF(C819&gt;0,IF(COUNTIF('CATEGORY ID'!$K$124:$K$165, +VLOOKUP(C819,'STYLE NAMES'!$B:$AE,30,FALSE)) &gt; 0, +VLOOKUP(VLOOKUP(C819,'STYLE NAMES'!$B:$AE,30,FALSE),'CATEGORY ID'!K:M,2,FALSE),""),"")</f>
        <v/>
      </c>
      <c r="BR819" s="101" t="str" cm="1">
        <f t="array" ref="BR819">IF(C819&gt;0,_xlfn.TEXTJOIN(";", TRUE,_xlfn.UNIQUE(_xlfn._xlws.FILTER(BF819:BQ819,(BF819:BQ819&gt;0)),TRUE,FALSE)),"")&amp;";"&amp;BS819</f>
        <v>30;3;109;219;234</v>
      </c>
      <c r="BS819" s="101">
        <v>234</v>
      </c>
      <c r="BU819" s="106">
        <f>IF(C819&gt;0,+VLOOKUP($C819,'STYLE NAMES'!$B:$AC,26,FALSE),"")</f>
        <v>89.9</v>
      </c>
      <c r="BV819" s="106">
        <f>IF(C819&gt;0,+VLOOKUP($C819,'STYLE NAMES'!$B:$AC,27,FALSE),"")</f>
        <v>4940</v>
      </c>
      <c r="BW819" s="106">
        <f>IF(C819&gt;0,+VLOOKUP($C819,'STYLE NAMES'!$B:$AC,28,FALSE),"")</f>
        <v>103.38500000000001</v>
      </c>
      <c r="BY819"/>
      <c r="BZ819" s="101">
        <v>0</v>
      </c>
      <c r="CA819" s="137">
        <f t="shared" si="54"/>
        <v>0</v>
      </c>
      <c r="CB819" s="137">
        <f>+VLOOKUP(C819,'[2]STYLES &amp; MODELS MATRIX'!$A:$G,7,FALSE)</f>
        <v>0</v>
      </c>
      <c r="CC819" s="137" t="str">
        <f>+VLOOKUP(C819,'[1]STYLES &amp; SIZE CHARTS'!$A:$H,8,FALSE)</f>
        <v>WT-SSCP1</v>
      </c>
      <c r="CD819" s="137"/>
      <c r="CE819" s="205"/>
      <c r="CF819" s="141"/>
    </row>
    <row r="820" spans="1:84" s="101" customFormat="1" ht="12" customHeight="1" x14ac:dyDescent="0.2">
      <c r="A820" s="102">
        <f t="shared" si="52"/>
        <v>8683711008767</v>
      </c>
      <c r="B820" s="101" t="s">
        <v>990</v>
      </c>
      <c r="C820" s="101" t="s">
        <v>428</v>
      </c>
      <c r="D820" s="101" t="s">
        <v>2993</v>
      </c>
      <c r="E820" s="203" t="s">
        <v>2473</v>
      </c>
      <c r="F820" s="101" t="s">
        <v>2248</v>
      </c>
      <c r="G820" s="101" t="str">
        <f>IF(C820&gt;0,+VLOOKUP($C820,'STYLE NAMES'!$B:$AC,4,FALSE),"")</f>
        <v>RIDER</v>
      </c>
      <c r="H820" s="101" t="str">
        <f>IF(C820&gt;0,+VLOOKUP($C820,'STYLE NAMES'!$B:$AC,5,FALSE),"")</f>
        <v>WOMEN</v>
      </c>
      <c r="I820" s="101" t="str">
        <f>IF(C820&gt;0,+VLOOKUP($C820,'STYLE NAMES'!$B:$AC,6,FALSE),"")</f>
        <v>TOPS</v>
      </c>
      <c r="J820" s="101" t="str">
        <f>IF(C820&gt;0,+VLOOKUP($C820,'STYLE NAMES'!$B:$AC,7,FALSE),"")</f>
        <v>WOMEN</v>
      </c>
      <c r="K820" s="101" t="str">
        <f>IF(C820&gt;0,+VLOOKUP($C820,'STYLE NAMES'!$B:$AC,8,FALSE),"")</f>
        <v>TECH POLOS</v>
      </c>
      <c r="L820" s="101" t="str">
        <f>IF(E820&gt;0,+VLOOKUP($E820,'CODE GENERATOR'!$D:$T,3,FALSE),"")</f>
        <v>S</v>
      </c>
      <c r="M820" s="101" t="str">
        <f>IF(E820&gt;0,+VLOOKUP($E820,'CODE GENERATOR'!$D:$T,4,FALSE),"")</f>
        <v>PIQUET</v>
      </c>
      <c r="N820" s="101" t="str">
        <f>IF(E820&gt;0,+VLOOKUP($E820,'CODE GENERATOR'!$D:$T,6,FALSE),"")</f>
        <v>LILAC</v>
      </c>
      <c r="O820" s="101" t="str">
        <f>IF(E820&gt;0,+VLOOKUP($E820,'CODE GENERATOR'!$D:$T,7,FALSE),"")</f>
        <v>LILAC</v>
      </c>
      <c r="P820" s="101" t="str">
        <f t="shared" si="53"/>
        <v>LILAC</v>
      </c>
      <c r="Q820" s="104" t="str">
        <f>IF(E820&gt;0,+VLOOKUP($E820,'CODE GENERATOR'!$D:$T,11,FALSE),"")</f>
        <v>R.TOPWN_TPL0075</v>
      </c>
      <c r="R820" s="104" t="str">
        <f>IF(E820&gt;0,+VLOOKUP($E820,'CODE GENERATOR'!$D:$T,12,FALSE),"")</f>
        <v>PIQ0015LILLIL</v>
      </c>
      <c r="S820" s="104" t="str">
        <f>IF(E820&gt;0,+VLOOKUP($E820,'CODE GENERATOR'!$D:$T,13,FALSE),"")</f>
        <v>R.TOPWN_TPL0075_PIQ0015LILLIL</v>
      </c>
      <c r="T820" s="104" t="str">
        <f t="shared" si="51"/>
        <v>R.TOPWN_TPL0075_PIQ0015LILLIL_L</v>
      </c>
      <c r="U820" s="105">
        <v>8683711008767</v>
      </c>
      <c r="V820" s="107" t="str" cm="1">
        <f t="array" ref="V820">_xlfn.TEXTJOIN(";", TRUE, _xlfn.UNIQUE(_xlfn._xlws.FILTER(P$3:P$10029, C$3:C$10029=C820)))</f>
        <v>WHITE;NAVY;BLACK;LILAC;DARK GRAY</v>
      </c>
      <c r="W820" s="107" t="str" cm="1">
        <f t="array" ref="W820">_xlfn.TEXTJOIN(";", TRUE, _xlfn.UNIQUE(_xlfn._xlws.FILTER(F$3:F$10029, C$3:C$10029=C820)))</f>
        <v>XS;S;M;L;XL;XXS</v>
      </c>
      <c r="X820" s="101">
        <f>IF(E820&gt;0,+VLOOKUP($E820,'CODE GENERATOR'!$D:$AC,19,FALSE),0)</f>
        <v>0</v>
      </c>
      <c r="Y820" s="101" t="str">
        <f>IF(E820&gt;0,+VLOOKUP($E820,'CODE GENERATOR'!$D:$AC,20,FALSE),0)</f>
        <v/>
      </c>
      <c r="Z820" s="101" t="str">
        <f>IF(E820&gt;0,+VLOOKUP($E820,'CODE GENERATOR'!$D:$AC,21,FALSE),0)</f>
        <v/>
      </c>
      <c r="AA820" s="101" t="str">
        <f>IF(E820&gt;0,+VLOOKUP($E820,'CODE GENERATOR'!$D:$AC,22,FALSE),0)</f>
        <v/>
      </c>
      <c r="AB820" s="101" t="str">
        <f>IF(E820&gt;0,+VLOOKUP($E820,'CODE GENERATOR'!$D:$AC,23,FALSE),0)</f>
        <v/>
      </c>
      <c r="AC820" s="101" t="str">
        <f>IF(E820&gt;0,+VLOOKUP($E820,'CODE GENERATOR'!$D:$AC,24,FALSE),0)</f>
        <v/>
      </c>
      <c r="AD820" s="101" t="str">
        <f>IF(E820&gt;0,+VLOOKUP($E820,'CODE GENERATOR'!$D:$AC,25,FALSE),0)</f>
        <v/>
      </c>
      <c r="AE820" s="101" t="str">
        <f>IF(E820&gt;0,+VLOOKUP($E820,'CODE GENERATOR'!$D:$AC,26,FALSE),0)</f>
        <v/>
      </c>
      <c r="AF820" s="149" t="str">
        <f>IF($C820&gt;0,$C820&amp;" "&amp;$P820&amp;" "&amp;+VLOOKUP($C820,'STYLE NAMES'!$B:$AC,10,FALSE),"""")</f>
        <v>MALTA LILAC WOMEN'S TECH TRAINING POLO SHORT SLEEVE</v>
      </c>
      <c r="AG820" s="101" t="str">
        <f>"Enjoy our "&amp;(AF820)&amp;"; "&amp;IF(C820&gt;0,+VLOOKUP($C820,'STYLE NAMES'!$B:$AC,11,FALSE),"")</f>
        <v>Enjoy our MALTA LILAC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20" s="101" t="str">
        <f>IF(C820&gt;0,+VLOOKUP($C820,'STYLE NAMES'!$B:$AC,12,FALSE),"")</f>
        <v>* Specially engineered design for high performance
* 4-way super stretch piquet jersey
* Soft and comfortable
* Breathable
* Quick dry
Composition:
95% Poliamide 5% Elasthane</v>
      </c>
      <c r="AI820" s="101" t="str">
        <f>IF(C820&gt;0,+VLOOKUP($C820,'STYLE NAMES'!$B:$AC,13,FALSE),"")</f>
        <v>Machine Wash at 30°C
Mild process
Iron at low temperature
Iron from REVERSE
Do NOT iron on logos or prints
Do not bleach
Do NOT Tumble Dry</v>
      </c>
      <c r="AJ820" s="149" t="str">
        <f>IF($C820&gt;0,$C820&amp;" "&amp;$P820&amp;" "&amp;+VLOOKUP($C820,'STYLE NAMES'!$B:$AC,14,FALSE),"""")</f>
        <v>MALTA LILAC KADIN KISA KOL TEKNİK ANTRENMAN POLO</v>
      </c>
      <c r="AK820" s="149" t="str">
        <f>"Cavalier SanMarco tarafından tasarlanan "&amp;(AJ820)&amp;"; "&amp;IF(C820&gt;0,+VLOOKUP($C820,'STYLE NAMES'!$B:$AC,15,FALSE),"")</f>
        <v>Cavalier SanMarco tarafından tasarlanan MALTA LILAC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20" s="149" t="str">
        <f>IF(C820&gt;0,+VLOOKUP($C820,'STYLE NAMES'!$B:$AC,16,FALSE),"")</f>
        <v>* Yüksek performans için özel tasarım
* 4 yönlü süper streç pike kumaş
* Yumuşak ve rahat
* Nefes alabilir
* Hızlı kuruma
Kompozisyon:
%95 Polyamid  %5 Elastan</v>
      </c>
      <c r="AM820" s="149" t="str">
        <f>IF(C820&gt;0,+VLOOKUP($C820,'STYLE NAMES'!$B:$AC,17,FALSE),"")</f>
        <v>Makinede 30°C' de Yıkayın
Hassas Yıkama
Ilık ütü yapın
Tersten ütüleyin
Logo ve baskıları ÜTÜLEMEYİN
Çamaşır suyu kullanmayın
Kurutma Makinesinde Kurutmayın</v>
      </c>
      <c r="AN820" s="149" t="str">
        <f>IF($C820&gt;0,$C820&amp;" "&amp;$P820&amp;" "&amp;+VLOOKUP($C820,'STYLE NAMES'!$B:$AC,18,FALSE),"""")</f>
        <v>MALTA LILAC POLO DA ALLENAMENTO TECH DA DONNA MANICA CORTA</v>
      </c>
      <c r="AO820" s="101" t="str">
        <f>"Disegnato da Cavalier SanMarco "&amp;(AN820)&amp;"; "&amp;IF(C820&gt;0,+VLOOKUP($C820,'STYLE NAMES'!$B:$AC,19,FALSE),"")</f>
        <v>Disegnato da Cavalier SanMarco MALTA LILAC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20" s="101" t="str">
        <f>IF(C820&gt;0,+VLOOKUP($C820,'STYLE NAMES'!$B:$AC,20,FALSE),"")</f>
        <v>Design ingegnerizzato per alte prestazioni 
Jersey piqué elasticizzato  4-way-stretch 
Morbido e confortevole 
Traspirante Asciugatura rapida 
Composizione: 
95% Poliammide  5% Elastan</v>
      </c>
      <c r="AQ820" s="101" t="str">
        <f>IF(C820&gt;0,+VLOOKUP($C820,'STYLE NAMES'!$B:$AC,21,FALSE),"")</f>
        <v>Lavare in lavatrice a 30°C Ciclo delicato 
Stirare a bassa temperatura
Stirare al rovescio 
Non stirare su loghi o stampe 
Non candeggiare 
Non asciugare in asciugatrice</v>
      </c>
      <c r="AR820" s="101">
        <f>IF(D820&gt;0,+VLOOKUP($C820,'STYLE NAMES'!$B:$AC,22,FALSE),"")</f>
        <v>0</v>
      </c>
      <c r="AS820" s="101">
        <f>IF(E820&gt;0,+VLOOKUP($C820,'STYLE NAMES'!$B:$AC,23,FALSE),"")</f>
        <v>0</v>
      </c>
      <c r="AT820" s="101">
        <f>IF(F820&gt;0,+VLOOKUP($C820,'STYLE NAMES'!$B:$AC,24,FALSE),"")</f>
        <v>0</v>
      </c>
      <c r="AU820" s="101">
        <f>IF(G820&gt;0,+VLOOKUP($C820,'STYLE NAMES'!$B:$AC,25,FALSE),"")</f>
        <v>0</v>
      </c>
      <c r="AV820" s="101">
        <f>+VLOOKUP($S820,'CODE GENERATOR'!$P:$AM,15,FALSE)</f>
        <v>0</v>
      </c>
      <c r="AW820" s="101">
        <f>+VLOOKUP($S820,'CODE GENERATOR'!$P:$AM,16,FALSE)</f>
        <v>0</v>
      </c>
      <c r="AX820" s="101">
        <f>+VLOOKUP($S820,'CODE GENERATOR'!$P:$AM,17,FALSE)</f>
        <v>0</v>
      </c>
      <c r="AY820" s="101">
        <f>+VLOOKUP($S820,'CODE GENERATOR'!$P:$AM,18,FALSE)</f>
        <v>0</v>
      </c>
      <c r="AZ820" s="101">
        <f>+VLOOKUP($S820,'CODE GENERATOR'!$P:$AM,19,FALSE)</f>
        <v>0</v>
      </c>
      <c r="BA820" s="101">
        <f>+VLOOKUP($S820,'CODE GENERATOR'!$P:$AM,20,FALSE)</f>
        <v>0</v>
      </c>
      <c r="BB820" s="101">
        <f>+VLOOKUP($S820,'CODE GENERATOR'!$P:$AM,21,FALSE)</f>
        <v>0</v>
      </c>
      <c r="BC820" s="101">
        <f>+VLOOKUP($S820,'CODE GENERATOR'!$P:$AM,22,FALSE)</f>
        <v>0</v>
      </c>
      <c r="BD820" s="101">
        <f>+VLOOKUP($S820,'CODE GENERATOR'!$P:$AM,23,FALSE)</f>
        <v>0</v>
      </c>
      <c r="BE820" s="101">
        <f>+VLOOKUP($S820,'CODE GENERATOR'!$P:$AM,24,FALSE)</f>
        <v>0</v>
      </c>
      <c r="BF820" s="101">
        <f>IF(C820&gt;0,+VLOOKUP(G820,'CATEGORY ID'!$A$1:$L$118,3,FALSE),"")</f>
        <v>30</v>
      </c>
      <c r="BG820" s="101">
        <f>IF(C820&gt;0,+VLOOKUP(H820,'CATEGORY ID'!$D$1:$L$118,3,FALSE),"")</f>
        <v>3</v>
      </c>
      <c r="BH820" s="101">
        <f>IF(C820&gt;0,+VLOOKUP((+H820&amp;I820),'CATEGORY ID'!$H$1:$I$121,2,FALSE),"")</f>
        <v>109</v>
      </c>
      <c r="BJ820" s="101">
        <f>IF(C820&gt;0,IF(COUNTIF('CATEGORY ID'!$K$1:$K$121,+H820&amp;K820) &gt; 0, +VLOOKUP(+H820&amp;K820,'CATEGORY ID'!$K$1:$L$121,2,FALSE),""),"")</f>
        <v>219</v>
      </c>
      <c r="BK820" s="101" t="str">
        <f>IF(C820&gt;0,IF(COUNTIF('CATEGORY ID'!$K$124:$K$165, +VLOOKUP(C820,'STYLE NAMES'!$B:$AE,30,FALSE)) &gt; 0, +VLOOKUP(VLOOKUP(C820,'STYLE NAMES'!$B:$AE,30,FALSE),'CATEGORY ID'!K:M,2,FALSE),""),"")</f>
        <v/>
      </c>
      <c r="BR820" s="101" t="str" cm="1">
        <f t="array" ref="BR820">IF(C820&gt;0,_xlfn.TEXTJOIN(";", TRUE,_xlfn.UNIQUE(_xlfn._xlws.FILTER(BF820:BQ820,(BF820:BQ820&gt;0)),TRUE,FALSE)),"")&amp;";"&amp;BS820</f>
        <v>30;3;109;219;234</v>
      </c>
      <c r="BS820" s="101">
        <v>234</v>
      </c>
      <c r="BU820" s="106">
        <f>IF(C820&gt;0,+VLOOKUP($C820,'STYLE NAMES'!$B:$AC,26,FALSE),"")</f>
        <v>89.9</v>
      </c>
      <c r="BV820" s="106">
        <f>IF(C820&gt;0,+VLOOKUP($C820,'STYLE NAMES'!$B:$AC,27,FALSE),"")</f>
        <v>4940</v>
      </c>
      <c r="BW820" s="106">
        <f>IF(C820&gt;0,+VLOOKUP($C820,'STYLE NAMES'!$B:$AC,28,FALSE),"")</f>
        <v>103.38500000000001</v>
      </c>
      <c r="BY820"/>
      <c r="BZ820" s="101">
        <v>0</v>
      </c>
      <c r="CA820" s="137">
        <f t="shared" si="54"/>
        <v>0</v>
      </c>
      <c r="CB820" s="137">
        <f>+VLOOKUP(C820,'[2]STYLES &amp; MODELS MATRIX'!$A:$G,7,FALSE)</f>
        <v>0</v>
      </c>
      <c r="CC820" s="137" t="str">
        <f>+VLOOKUP(C820,'[1]STYLES &amp; SIZE CHARTS'!$A:$H,8,FALSE)</f>
        <v>WT-SSCP1</v>
      </c>
      <c r="CD820" s="137"/>
      <c r="CE820" s="205"/>
      <c r="CF820" s="141"/>
    </row>
    <row r="821" spans="1:84" s="101" customFormat="1" ht="12" customHeight="1" x14ac:dyDescent="0.2">
      <c r="A821" s="102">
        <f t="shared" si="52"/>
        <v>8683711008774</v>
      </c>
      <c r="B821" s="101" t="s">
        <v>990</v>
      </c>
      <c r="C821" s="101" t="s">
        <v>428</v>
      </c>
      <c r="D821" s="101" t="s">
        <v>2993</v>
      </c>
      <c r="E821" s="203" t="s">
        <v>2473</v>
      </c>
      <c r="F821" s="101" t="s">
        <v>2249</v>
      </c>
      <c r="G821" s="101" t="str">
        <f>IF(C821&gt;0,+VLOOKUP($C821,'STYLE NAMES'!$B:$AC,4,FALSE),"")</f>
        <v>RIDER</v>
      </c>
      <c r="H821" s="101" t="str">
        <f>IF(C821&gt;0,+VLOOKUP($C821,'STYLE NAMES'!$B:$AC,5,FALSE),"")</f>
        <v>WOMEN</v>
      </c>
      <c r="I821" s="101" t="str">
        <f>IF(C821&gt;0,+VLOOKUP($C821,'STYLE NAMES'!$B:$AC,6,FALSE),"")</f>
        <v>TOPS</v>
      </c>
      <c r="J821" s="101" t="str">
        <f>IF(C821&gt;0,+VLOOKUP($C821,'STYLE NAMES'!$B:$AC,7,FALSE),"")</f>
        <v>WOMEN</v>
      </c>
      <c r="K821" s="101" t="str">
        <f>IF(C821&gt;0,+VLOOKUP($C821,'STYLE NAMES'!$B:$AC,8,FALSE),"")</f>
        <v>TECH POLOS</v>
      </c>
      <c r="L821" s="101" t="str">
        <f>IF(E821&gt;0,+VLOOKUP($E821,'CODE GENERATOR'!$D:$T,3,FALSE),"")</f>
        <v>S</v>
      </c>
      <c r="M821" s="101" t="str">
        <f>IF(E821&gt;0,+VLOOKUP($E821,'CODE GENERATOR'!$D:$T,4,FALSE),"")</f>
        <v>PIQUET</v>
      </c>
      <c r="N821" s="101" t="str">
        <f>IF(E821&gt;0,+VLOOKUP($E821,'CODE GENERATOR'!$D:$T,6,FALSE),"")</f>
        <v>LILAC</v>
      </c>
      <c r="O821" s="101" t="str">
        <f>IF(E821&gt;0,+VLOOKUP($E821,'CODE GENERATOR'!$D:$T,7,FALSE),"")</f>
        <v>LILAC</v>
      </c>
      <c r="P821" s="101" t="str">
        <f t="shared" si="53"/>
        <v>LILAC</v>
      </c>
      <c r="Q821" s="104" t="str">
        <f>IF(E821&gt;0,+VLOOKUP($E821,'CODE GENERATOR'!$D:$T,11,FALSE),"")</f>
        <v>R.TOPWN_TPL0075</v>
      </c>
      <c r="R821" s="104" t="str">
        <f>IF(E821&gt;0,+VLOOKUP($E821,'CODE GENERATOR'!$D:$T,12,FALSE),"")</f>
        <v>PIQ0015LILLIL</v>
      </c>
      <c r="S821" s="104" t="str">
        <f>IF(E821&gt;0,+VLOOKUP($E821,'CODE GENERATOR'!$D:$T,13,FALSE),"")</f>
        <v>R.TOPWN_TPL0075_PIQ0015LILLIL</v>
      </c>
      <c r="T821" s="104" t="str">
        <f t="shared" si="51"/>
        <v>R.TOPWN_TPL0075_PIQ0015LILLIL_XL</v>
      </c>
      <c r="U821" s="105">
        <v>8683711008774</v>
      </c>
      <c r="V821" s="107" t="str" cm="1">
        <f t="array" ref="V821">_xlfn.TEXTJOIN(";", TRUE, _xlfn.UNIQUE(_xlfn._xlws.FILTER(P$3:P$10029, C$3:C$10029=C821)))</f>
        <v>WHITE;NAVY;BLACK;LILAC;DARK GRAY</v>
      </c>
      <c r="W821" s="107" t="str" cm="1">
        <f t="array" ref="W821">_xlfn.TEXTJOIN(";", TRUE, _xlfn.UNIQUE(_xlfn._xlws.FILTER(F$3:F$10029, C$3:C$10029=C821)))</f>
        <v>XS;S;M;L;XL;XXS</v>
      </c>
      <c r="X821" s="101">
        <f>IF(E821&gt;0,+VLOOKUP($E821,'CODE GENERATOR'!$D:$AC,19,FALSE),0)</f>
        <v>0</v>
      </c>
      <c r="Y821" s="101" t="str">
        <f>IF(E821&gt;0,+VLOOKUP($E821,'CODE GENERATOR'!$D:$AC,20,FALSE),0)</f>
        <v/>
      </c>
      <c r="Z821" s="101" t="str">
        <f>IF(E821&gt;0,+VLOOKUP($E821,'CODE GENERATOR'!$D:$AC,21,FALSE),0)</f>
        <v/>
      </c>
      <c r="AA821" s="101" t="str">
        <f>IF(E821&gt;0,+VLOOKUP($E821,'CODE GENERATOR'!$D:$AC,22,FALSE),0)</f>
        <v/>
      </c>
      <c r="AB821" s="101" t="str">
        <f>IF(E821&gt;0,+VLOOKUP($E821,'CODE GENERATOR'!$D:$AC,23,FALSE),0)</f>
        <v/>
      </c>
      <c r="AC821" s="101" t="str">
        <f>IF(E821&gt;0,+VLOOKUP($E821,'CODE GENERATOR'!$D:$AC,24,FALSE),0)</f>
        <v/>
      </c>
      <c r="AD821" s="101" t="str">
        <f>IF(E821&gt;0,+VLOOKUP($E821,'CODE GENERATOR'!$D:$AC,25,FALSE),0)</f>
        <v/>
      </c>
      <c r="AE821" s="101" t="str">
        <f>IF(E821&gt;0,+VLOOKUP($E821,'CODE GENERATOR'!$D:$AC,26,FALSE),0)</f>
        <v/>
      </c>
      <c r="AF821" s="149" t="str">
        <f>IF($C821&gt;0,$C821&amp;" "&amp;$P821&amp;" "&amp;+VLOOKUP($C821,'STYLE NAMES'!$B:$AC,10,FALSE),"""")</f>
        <v>MALTA LILAC WOMEN'S TECH TRAINING POLO SHORT SLEEVE</v>
      </c>
      <c r="AG821" s="101" t="str">
        <f>"Enjoy our "&amp;(AF821)&amp;"; "&amp;IF(C821&gt;0,+VLOOKUP($C821,'STYLE NAMES'!$B:$AC,11,FALSE),"")</f>
        <v>Enjoy our MALTA LILAC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21" s="101" t="str">
        <f>IF(C821&gt;0,+VLOOKUP($C821,'STYLE NAMES'!$B:$AC,12,FALSE),"")</f>
        <v>* Specially engineered design for high performance
* 4-way super stretch piquet jersey
* Soft and comfortable
* Breathable
* Quick dry
Composition:
95% Poliamide 5% Elasthane</v>
      </c>
      <c r="AI821" s="101" t="str">
        <f>IF(C821&gt;0,+VLOOKUP($C821,'STYLE NAMES'!$B:$AC,13,FALSE),"")</f>
        <v>Machine Wash at 30°C
Mild process
Iron at low temperature
Iron from REVERSE
Do NOT iron on logos or prints
Do not bleach
Do NOT Tumble Dry</v>
      </c>
      <c r="AJ821" s="149" t="str">
        <f>IF($C821&gt;0,$C821&amp;" "&amp;$P821&amp;" "&amp;+VLOOKUP($C821,'STYLE NAMES'!$B:$AC,14,FALSE),"""")</f>
        <v>MALTA LILAC KADIN KISA KOL TEKNİK ANTRENMAN POLO</v>
      </c>
      <c r="AK821" s="149" t="str">
        <f>"Cavalier SanMarco tarafından tasarlanan "&amp;(AJ821)&amp;"; "&amp;IF(C821&gt;0,+VLOOKUP($C821,'STYLE NAMES'!$B:$AC,15,FALSE),"")</f>
        <v>Cavalier SanMarco tarafından tasarlanan MALTA LILAC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21" s="149" t="str">
        <f>IF(C821&gt;0,+VLOOKUP($C821,'STYLE NAMES'!$B:$AC,16,FALSE),"")</f>
        <v>* Yüksek performans için özel tasarım
* 4 yönlü süper streç pike kumaş
* Yumuşak ve rahat
* Nefes alabilir
* Hızlı kuruma
Kompozisyon:
%95 Polyamid  %5 Elastan</v>
      </c>
      <c r="AM821" s="149" t="str">
        <f>IF(C821&gt;0,+VLOOKUP($C821,'STYLE NAMES'!$B:$AC,17,FALSE),"")</f>
        <v>Makinede 30°C' de Yıkayın
Hassas Yıkama
Ilık ütü yapın
Tersten ütüleyin
Logo ve baskıları ÜTÜLEMEYİN
Çamaşır suyu kullanmayın
Kurutma Makinesinde Kurutmayın</v>
      </c>
      <c r="AN821" s="149" t="str">
        <f>IF($C821&gt;0,$C821&amp;" "&amp;$P821&amp;" "&amp;+VLOOKUP($C821,'STYLE NAMES'!$B:$AC,18,FALSE),"""")</f>
        <v>MALTA LILAC POLO DA ALLENAMENTO TECH DA DONNA MANICA CORTA</v>
      </c>
      <c r="AO821" s="101" t="str">
        <f>"Disegnato da Cavalier SanMarco "&amp;(AN821)&amp;"; "&amp;IF(C821&gt;0,+VLOOKUP($C821,'STYLE NAMES'!$B:$AC,19,FALSE),"")</f>
        <v>Disegnato da Cavalier SanMarco MALTA LILAC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21" s="101" t="str">
        <f>IF(C821&gt;0,+VLOOKUP($C821,'STYLE NAMES'!$B:$AC,20,FALSE),"")</f>
        <v>Design ingegnerizzato per alte prestazioni 
Jersey piqué elasticizzato  4-way-stretch 
Morbido e confortevole 
Traspirante Asciugatura rapida 
Composizione: 
95% Poliammide  5% Elastan</v>
      </c>
      <c r="AQ821" s="101" t="str">
        <f>IF(C821&gt;0,+VLOOKUP($C821,'STYLE NAMES'!$B:$AC,21,FALSE),"")</f>
        <v>Lavare in lavatrice a 30°C Ciclo delicato 
Stirare a bassa temperatura
Stirare al rovescio 
Non stirare su loghi o stampe 
Non candeggiare 
Non asciugare in asciugatrice</v>
      </c>
      <c r="AR821" s="101">
        <f>IF(D821&gt;0,+VLOOKUP($C821,'STYLE NAMES'!$B:$AC,22,FALSE),"")</f>
        <v>0</v>
      </c>
      <c r="AS821" s="101">
        <f>IF(E821&gt;0,+VLOOKUP($C821,'STYLE NAMES'!$B:$AC,23,FALSE),"")</f>
        <v>0</v>
      </c>
      <c r="AT821" s="101">
        <f>IF(F821&gt;0,+VLOOKUP($C821,'STYLE NAMES'!$B:$AC,24,FALSE),"")</f>
        <v>0</v>
      </c>
      <c r="AU821" s="101">
        <f>IF(G821&gt;0,+VLOOKUP($C821,'STYLE NAMES'!$B:$AC,25,FALSE),"")</f>
        <v>0</v>
      </c>
      <c r="AV821" s="101">
        <f>+VLOOKUP($S821,'CODE GENERATOR'!$P:$AM,15,FALSE)</f>
        <v>0</v>
      </c>
      <c r="AW821" s="101">
        <f>+VLOOKUP($S821,'CODE GENERATOR'!$P:$AM,16,FALSE)</f>
        <v>0</v>
      </c>
      <c r="AX821" s="101">
        <f>+VLOOKUP($S821,'CODE GENERATOR'!$P:$AM,17,FALSE)</f>
        <v>0</v>
      </c>
      <c r="AY821" s="101">
        <f>+VLOOKUP($S821,'CODE GENERATOR'!$P:$AM,18,FALSE)</f>
        <v>0</v>
      </c>
      <c r="AZ821" s="101">
        <f>+VLOOKUP($S821,'CODE GENERATOR'!$P:$AM,19,FALSE)</f>
        <v>0</v>
      </c>
      <c r="BA821" s="101">
        <f>+VLOOKUP($S821,'CODE GENERATOR'!$P:$AM,20,FALSE)</f>
        <v>0</v>
      </c>
      <c r="BB821" s="101">
        <f>+VLOOKUP($S821,'CODE GENERATOR'!$P:$AM,21,FALSE)</f>
        <v>0</v>
      </c>
      <c r="BC821" s="101">
        <f>+VLOOKUP($S821,'CODE GENERATOR'!$P:$AM,22,FALSE)</f>
        <v>0</v>
      </c>
      <c r="BD821" s="101">
        <f>+VLOOKUP($S821,'CODE GENERATOR'!$P:$AM,23,FALSE)</f>
        <v>0</v>
      </c>
      <c r="BE821" s="101">
        <f>+VLOOKUP($S821,'CODE GENERATOR'!$P:$AM,24,FALSE)</f>
        <v>0</v>
      </c>
      <c r="BF821" s="101">
        <f>IF(C821&gt;0,+VLOOKUP(G821,'CATEGORY ID'!$A$1:$L$118,3,FALSE),"")</f>
        <v>30</v>
      </c>
      <c r="BG821" s="101">
        <f>IF(C821&gt;0,+VLOOKUP(H821,'CATEGORY ID'!$D$1:$L$118,3,FALSE),"")</f>
        <v>3</v>
      </c>
      <c r="BH821" s="101">
        <f>IF(C821&gt;0,+VLOOKUP((+H821&amp;I821),'CATEGORY ID'!$H$1:$I$121,2,FALSE),"")</f>
        <v>109</v>
      </c>
      <c r="BJ821" s="101">
        <f>IF(C821&gt;0,IF(COUNTIF('CATEGORY ID'!$K$1:$K$121,+H821&amp;K821) &gt; 0, +VLOOKUP(+H821&amp;K821,'CATEGORY ID'!$K$1:$L$121,2,FALSE),""),"")</f>
        <v>219</v>
      </c>
      <c r="BK821" s="101" t="str">
        <f>IF(C821&gt;0,IF(COUNTIF('CATEGORY ID'!$K$124:$K$165, +VLOOKUP(C821,'STYLE NAMES'!$B:$AE,30,FALSE)) &gt; 0, +VLOOKUP(VLOOKUP(C821,'STYLE NAMES'!$B:$AE,30,FALSE),'CATEGORY ID'!K:M,2,FALSE),""),"")</f>
        <v/>
      </c>
      <c r="BR821" s="101" t="str" cm="1">
        <f t="array" ref="BR821">IF(C821&gt;0,_xlfn.TEXTJOIN(";", TRUE,_xlfn.UNIQUE(_xlfn._xlws.FILTER(BF821:BQ821,(BF821:BQ821&gt;0)),TRUE,FALSE)),"")&amp;";"&amp;BS821</f>
        <v>30;3;109;219;234</v>
      </c>
      <c r="BS821" s="101">
        <v>234</v>
      </c>
      <c r="BU821" s="106">
        <f>IF(C821&gt;0,+VLOOKUP($C821,'STYLE NAMES'!$B:$AC,26,FALSE),"")</f>
        <v>89.9</v>
      </c>
      <c r="BV821" s="106">
        <f>IF(C821&gt;0,+VLOOKUP($C821,'STYLE NAMES'!$B:$AC,27,FALSE),"")</f>
        <v>4940</v>
      </c>
      <c r="BW821" s="106">
        <f>IF(C821&gt;0,+VLOOKUP($C821,'STYLE NAMES'!$B:$AC,28,FALSE),"")</f>
        <v>103.38500000000001</v>
      </c>
      <c r="BY821"/>
      <c r="BZ821" s="101">
        <v>0</v>
      </c>
      <c r="CA821" s="137">
        <f t="shared" si="54"/>
        <v>0</v>
      </c>
      <c r="CB821" s="137">
        <f>+VLOOKUP(C821,'[2]STYLES &amp; MODELS MATRIX'!$A:$G,7,FALSE)</f>
        <v>0</v>
      </c>
      <c r="CC821" s="137" t="str">
        <f>+VLOOKUP(C821,'[1]STYLES &amp; SIZE CHARTS'!$A:$H,8,FALSE)</f>
        <v>WT-SSCP1</v>
      </c>
      <c r="CD821" s="137"/>
      <c r="CE821" s="205"/>
      <c r="CF821" s="141"/>
    </row>
    <row r="822" spans="1:84" s="101" customFormat="1" ht="12" customHeight="1" x14ac:dyDescent="0.2">
      <c r="A822" s="102">
        <f t="shared" si="52"/>
        <v>8683711010234</v>
      </c>
      <c r="B822" s="101" t="s">
        <v>990</v>
      </c>
      <c r="C822" s="101" t="s">
        <v>428</v>
      </c>
      <c r="D822" s="101" t="s">
        <v>2993</v>
      </c>
      <c r="E822" s="203" t="s">
        <v>2474</v>
      </c>
      <c r="F822" s="101" t="s">
        <v>2475</v>
      </c>
      <c r="G822" s="101" t="str">
        <f>IF(C822&gt;0,+VLOOKUP($C822,'STYLE NAMES'!$B:$AC,4,FALSE),"")</f>
        <v>RIDER</v>
      </c>
      <c r="H822" s="101" t="str">
        <f>IF(C822&gt;0,+VLOOKUP($C822,'STYLE NAMES'!$B:$AC,5,FALSE),"")</f>
        <v>WOMEN</v>
      </c>
      <c r="I822" s="101" t="str">
        <f>IF(C822&gt;0,+VLOOKUP($C822,'STYLE NAMES'!$B:$AC,6,FALSE),"")</f>
        <v>TOPS</v>
      </c>
      <c r="J822" s="101" t="str">
        <f>IF(C822&gt;0,+VLOOKUP($C822,'STYLE NAMES'!$B:$AC,7,FALSE),"")</f>
        <v>WOMEN</v>
      </c>
      <c r="K822" s="101" t="str">
        <f>IF(C822&gt;0,+VLOOKUP($C822,'STYLE NAMES'!$B:$AC,8,FALSE),"")</f>
        <v>TECH POLOS</v>
      </c>
      <c r="L822" s="101" t="str">
        <f>IF(E822&gt;0,+VLOOKUP($E822,'CODE GENERATOR'!$D:$T,3,FALSE),"")</f>
        <v>S</v>
      </c>
      <c r="M822" s="101" t="str">
        <f>IF(E822&gt;0,+VLOOKUP($E822,'CODE GENERATOR'!$D:$T,4,FALSE),"")</f>
        <v>PIQUET</v>
      </c>
      <c r="N822" s="101" t="str">
        <f>IF(E822&gt;0,+VLOOKUP($E822,'CODE GENERATOR'!$D:$T,6,FALSE),"")</f>
        <v>DARK GRAY</v>
      </c>
      <c r="O822" s="101" t="str">
        <f>IF(E822&gt;0,+VLOOKUP($E822,'CODE GENERATOR'!$D:$T,7,FALSE),"")</f>
        <v>DARK GRAY</v>
      </c>
      <c r="P822" s="101" t="str">
        <f t="shared" si="53"/>
        <v>DARK GRAY</v>
      </c>
      <c r="Q822" s="104" t="str">
        <f>IF(E822&gt;0,+VLOOKUP($E822,'CODE GENERATOR'!$D:$T,11,FALSE),"")</f>
        <v>R.TOPWN_TPL0075</v>
      </c>
      <c r="R822" s="104" t="str">
        <f>IF(E822&gt;0,+VLOOKUP($E822,'CODE GENERATOR'!$D:$T,12,FALSE),"")</f>
        <v>PIQ0015DGYDGY</v>
      </c>
      <c r="S822" s="104" t="str">
        <f>IF(E822&gt;0,+VLOOKUP($E822,'CODE GENERATOR'!$D:$T,13,FALSE),"")</f>
        <v>R.TOPWN_TPL0075_PIQ0015DGYDGY</v>
      </c>
      <c r="T822" s="104" t="str">
        <f t="shared" si="51"/>
        <v>R.TOPWN_TPL0075_PIQ0015DGYDGY_XXS</v>
      </c>
      <c r="U822" s="105">
        <v>8683711010234</v>
      </c>
      <c r="V822" s="107" t="str" cm="1">
        <f t="array" ref="V822">_xlfn.TEXTJOIN(";", TRUE, _xlfn.UNIQUE(_xlfn._xlws.FILTER(P$3:P$10029, C$3:C$10029=C822)))</f>
        <v>WHITE;NAVY;BLACK;LILAC;DARK GRAY</v>
      </c>
      <c r="W822" s="107" t="str" cm="1">
        <f t="array" ref="W822">_xlfn.TEXTJOIN(";", TRUE, _xlfn.UNIQUE(_xlfn._xlws.FILTER(F$3:F$10029, C$3:C$10029=C822)))</f>
        <v>XS;S;M;L;XL;XXS</v>
      </c>
      <c r="X822" s="101">
        <f>IF(E822&gt;0,+VLOOKUP($E822,'CODE GENERATOR'!$D:$AC,19,FALSE),0)</f>
        <v>0</v>
      </c>
      <c r="Y822" s="101" t="str">
        <f>IF(E822&gt;0,+VLOOKUP($E822,'CODE GENERATOR'!$D:$AC,20,FALSE),0)</f>
        <v/>
      </c>
      <c r="Z822" s="101" t="str">
        <f>IF(E822&gt;0,+VLOOKUP($E822,'CODE GENERATOR'!$D:$AC,21,FALSE),0)</f>
        <v/>
      </c>
      <c r="AA822" s="101" t="str">
        <f>IF(E822&gt;0,+VLOOKUP($E822,'CODE GENERATOR'!$D:$AC,22,FALSE),0)</f>
        <v/>
      </c>
      <c r="AB822" s="101" t="str">
        <f>IF(E822&gt;0,+VLOOKUP($E822,'CODE GENERATOR'!$D:$AC,23,FALSE),0)</f>
        <v/>
      </c>
      <c r="AC822" s="101" t="str">
        <f>IF(E822&gt;0,+VLOOKUP($E822,'CODE GENERATOR'!$D:$AC,24,FALSE),0)</f>
        <v/>
      </c>
      <c r="AD822" s="101" t="str">
        <f>IF(E822&gt;0,+VLOOKUP($E822,'CODE GENERATOR'!$D:$AC,25,FALSE),0)</f>
        <v/>
      </c>
      <c r="AE822" s="101" t="str">
        <f>IF(E822&gt;0,+VLOOKUP($E822,'CODE GENERATOR'!$D:$AC,26,FALSE),0)</f>
        <v/>
      </c>
      <c r="AF822" s="149" t="str">
        <f>IF($C822&gt;0,$C822&amp;" "&amp;$P822&amp;" "&amp;+VLOOKUP($C822,'STYLE NAMES'!$B:$AC,10,FALSE),"""")</f>
        <v>MALTA DARK GRAY WOMEN'S TECH TRAINING POLO SHORT SLEEVE</v>
      </c>
      <c r="AG822" s="101" t="str">
        <f>"Enjoy our "&amp;(AF822)&amp;"; "&amp;IF(C822&gt;0,+VLOOKUP($C822,'STYLE NAMES'!$B:$AC,11,FALSE),"")</f>
        <v>Enjoy our MALTA DARK GRAY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22" s="101" t="str">
        <f>IF(C822&gt;0,+VLOOKUP($C822,'STYLE NAMES'!$B:$AC,12,FALSE),"")</f>
        <v>* Specially engineered design for high performance
* 4-way super stretch piquet jersey
* Soft and comfortable
* Breathable
* Quick dry
Composition:
95% Poliamide 5% Elasthane</v>
      </c>
      <c r="AI822" s="101" t="str">
        <f>IF(C822&gt;0,+VLOOKUP($C822,'STYLE NAMES'!$B:$AC,13,FALSE),"")</f>
        <v>Machine Wash at 30°C
Mild process
Iron at low temperature
Iron from REVERSE
Do NOT iron on logos or prints
Do not bleach
Do NOT Tumble Dry</v>
      </c>
      <c r="AJ822" s="149" t="str">
        <f>IF($C822&gt;0,$C822&amp;" "&amp;$P822&amp;" "&amp;+VLOOKUP($C822,'STYLE NAMES'!$B:$AC,14,FALSE),"""")</f>
        <v>MALTA DARK GRAY KADIN KISA KOL TEKNİK ANTRENMAN POLO</v>
      </c>
      <c r="AK822" s="149" t="str">
        <f>"Cavalier SanMarco tarafından tasarlanan "&amp;(AJ822)&amp;"; "&amp;IF(C822&gt;0,+VLOOKUP($C822,'STYLE NAMES'!$B:$AC,15,FALSE),"")</f>
        <v>Cavalier SanMarco tarafından tasarlanan MALTA DARK GRAY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22" s="149" t="str">
        <f>IF(C822&gt;0,+VLOOKUP($C822,'STYLE NAMES'!$B:$AC,16,FALSE),"")</f>
        <v>* Yüksek performans için özel tasarım
* 4 yönlü süper streç pike kumaş
* Yumuşak ve rahat
* Nefes alabilir
* Hızlı kuruma
Kompozisyon:
%95 Polyamid  %5 Elastan</v>
      </c>
      <c r="AM822" s="149" t="str">
        <f>IF(C822&gt;0,+VLOOKUP($C822,'STYLE NAMES'!$B:$AC,17,FALSE),"")</f>
        <v>Makinede 30°C' de Yıkayın
Hassas Yıkama
Ilık ütü yapın
Tersten ütüleyin
Logo ve baskıları ÜTÜLEMEYİN
Çamaşır suyu kullanmayın
Kurutma Makinesinde Kurutmayın</v>
      </c>
      <c r="AN822" s="149" t="str">
        <f>IF($C822&gt;0,$C822&amp;" "&amp;$P822&amp;" "&amp;+VLOOKUP($C822,'STYLE NAMES'!$B:$AC,18,FALSE),"""")</f>
        <v>MALTA DARK GRAY POLO DA ALLENAMENTO TECH DA DONNA MANICA CORTA</v>
      </c>
      <c r="AO822" s="101" t="str">
        <f>"Disegnato da Cavalier SanMarco "&amp;(AN822)&amp;"; "&amp;IF(C822&gt;0,+VLOOKUP($C822,'STYLE NAMES'!$B:$AC,19,FALSE),"")</f>
        <v>Disegnato da Cavalier SanMarco MALTA DARK GRAY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22" s="101" t="str">
        <f>IF(C822&gt;0,+VLOOKUP($C822,'STYLE NAMES'!$B:$AC,20,FALSE),"")</f>
        <v>Design ingegnerizzato per alte prestazioni 
Jersey piqué elasticizzato  4-way-stretch 
Morbido e confortevole 
Traspirante Asciugatura rapida 
Composizione: 
95% Poliammide  5% Elastan</v>
      </c>
      <c r="AQ822" s="101" t="str">
        <f>IF(C822&gt;0,+VLOOKUP($C822,'STYLE NAMES'!$B:$AC,21,FALSE),"")</f>
        <v>Lavare in lavatrice a 30°C Ciclo delicato 
Stirare a bassa temperatura
Stirare al rovescio 
Non stirare su loghi o stampe 
Non candeggiare 
Non asciugare in asciugatrice</v>
      </c>
      <c r="AR822" s="101">
        <f>IF(D822&gt;0,+VLOOKUP($C822,'STYLE NAMES'!$B:$AC,22,FALSE),"")</f>
        <v>0</v>
      </c>
      <c r="AS822" s="101">
        <f>IF(E822&gt;0,+VLOOKUP($C822,'STYLE NAMES'!$B:$AC,23,FALSE),"")</f>
        <v>0</v>
      </c>
      <c r="AT822" s="101">
        <f>IF(F822&gt;0,+VLOOKUP($C822,'STYLE NAMES'!$B:$AC,24,FALSE),"")</f>
        <v>0</v>
      </c>
      <c r="AU822" s="101">
        <f>IF(G822&gt;0,+VLOOKUP($C822,'STYLE NAMES'!$B:$AC,25,FALSE),"")</f>
        <v>0</v>
      </c>
      <c r="AV822" s="101">
        <f>+VLOOKUP($S822,'CODE GENERATOR'!$P:$AM,15,FALSE)</f>
        <v>0</v>
      </c>
      <c r="AW822" s="101">
        <f>+VLOOKUP($S822,'CODE GENERATOR'!$P:$AM,16,FALSE)</f>
        <v>0</v>
      </c>
      <c r="AX822" s="101">
        <f>+VLOOKUP($S822,'CODE GENERATOR'!$P:$AM,17,FALSE)</f>
        <v>0</v>
      </c>
      <c r="AY822" s="101">
        <f>+VLOOKUP($S822,'CODE GENERATOR'!$P:$AM,18,FALSE)</f>
        <v>0</v>
      </c>
      <c r="AZ822" s="101">
        <f>+VLOOKUP($S822,'CODE GENERATOR'!$P:$AM,19,FALSE)</f>
        <v>0</v>
      </c>
      <c r="BA822" s="101">
        <f>+VLOOKUP($S822,'CODE GENERATOR'!$P:$AM,20,FALSE)</f>
        <v>0</v>
      </c>
      <c r="BB822" s="101">
        <f>+VLOOKUP($S822,'CODE GENERATOR'!$P:$AM,21,FALSE)</f>
        <v>0</v>
      </c>
      <c r="BC822" s="101">
        <f>+VLOOKUP($S822,'CODE GENERATOR'!$P:$AM,22,FALSE)</f>
        <v>0</v>
      </c>
      <c r="BD822" s="101">
        <f>+VLOOKUP($S822,'CODE GENERATOR'!$P:$AM,23,FALSE)</f>
        <v>0</v>
      </c>
      <c r="BE822" s="101">
        <f>+VLOOKUP($S822,'CODE GENERATOR'!$P:$AM,24,FALSE)</f>
        <v>0</v>
      </c>
      <c r="BF822" s="101">
        <f>IF(C822&gt;0,+VLOOKUP(G822,'CATEGORY ID'!$A$1:$L$118,3,FALSE),"")</f>
        <v>30</v>
      </c>
      <c r="BG822" s="101">
        <f>IF(C822&gt;0,+VLOOKUP(H822,'CATEGORY ID'!$D$1:$L$118,3,FALSE),"")</f>
        <v>3</v>
      </c>
      <c r="BH822" s="101">
        <f>IF(C822&gt;0,+VLOOKUP((+H822&amp;I822),'CATEGORY ID'!$H$1:$I$121,2,FALSE),"")</f>
        <v>109</v>
      </c>
      <c r="BJ822" s="101">
        <f>IF(C822&gt;0,IF(COUNTIF('CATEGORY ID'!$K$1:$K$121,+H822&amp;K822) &gt; 0, +VLOOKUP(+H822&amp;K822,'CATEGORY ID'!$K$1:$L$121,2,FALSE),""),"")</f>
        <v>219</v>
      </c>
      <c r="BK822" s="101" t="str">
        <f>IF(C822&gt;0,IF(COUNTIF('CATEGORY ID'!$K$124:$K$165, +VLOOKUP(C822,'STYLE NAMES'!$B:$AE,30,FALSE)) &gt; 0, +VLOOKUP(VLOOKUP(C822,'STYLE NAMES'!$B:$AE,30,FALSE),'CATEGORY ID'!K:M,2,FALSE),""),"")</f>
        <v/>
      </c>
      <c r="BR822" s="101" t="str" cm="1">
        <f t="array" ref="BR822">IF(C822&gt;0,_xlfn.TEXTJOIN(";", TRUE,_xlfn.UNIQUE(_xlfn._xlws.FILTER(BF822:BQ822,(BF822:BQ822&gt;0)),TRUE,FALSE)),"")&amp;";"&amp;BS822</f>
        <v>30;3;109;219;234</v>
      </c>
      <c r="BS822" s="101">
        <v>234</v>
      </c>
      <c r="BU822" s="106">
        <f>IF(C822&gt;0,+VLOOKUP($C822,'STYLE NAMES'!$B:$AC,26,FALSE),"")</f>
        <v>89.9</v>
      </c>
      <c r="BV822" s="106">
        <f>IF(C822&gt;0,+VLOOKUP($C822,'STYLE NAMES'!$B:$AC,27,FALSE),"")</f>
        <v>4940</v>
      </c>
      <c r="BW822" s="106">
        <f>IF(C822&gt;0,+VLOOKUP($C822,'STYLE NAMES'!$B:$AC,28,FALSE),"")</f>
        <v>103.38500000000001</v>
      </c>
      <c r="BY822"/>
      <c r="BZ822" s="101">
        <v>0</v>
      </c>
      <c r="CA822" s="137">
        <f t="shared" si="54"/>
        <v>0</v>
      </c>
      <c r="CB822" s="137">
        <f>+VLOOKUP(C822,'[2]STYLES &amp; MODELS MATRIX'!$A:$G,7,FALSE)</f>
        <v>0</v>
      </c>
      <c r="CC822" s="137" t="str">
        <f>+VLOOKUP(C822,'[1]STYLES &amp; SIZE CHARTS'!$A:$H,8,FALSE)</f>
        <v>WT-SSCP1</v>
      </c>
      <c r="CD822" s="137"/>
      <c r="CE822" s="205"/>
      <c r="CF822" s="141"/>
    </row>
    <row r="823" spans="1:84" s="101" customFormat="1" ht="12" customHeight="1" x14ac:dyDescent="0.2">
      <c r="A823" s="102">
        <f t="shared" si="52"/>
        <v>8683711010241</v>
      </c>
      <c r="B823" s="101" t="s">
        <v>990</v>
      </c>
      <c r="C823" s="101" t="s">
        <v>428</v>
      </c>
      <c r="D823" s="101" t="s">
        <v>2993</v>
      </c>
      <c r="E823" s="203" t="s">
        <v>2474</v>
      </c>
      <c r="F823" s="101" t="s">
        <v>2346</v>
      </c>
      <c r="G823" s="101" t="str">
        <f>IF(C823&gt;0,+VLOOKUP($C823,'STYLE NAMES'!$B:$AC,4,FALSE),"")</f>
        <v>RIDER</v>
      </c>
      <c r="H823" s="101" t="str">
        <f>IF(C823&gt;0,+VLOOKUP($C823,'STYLE NAMES'!$B:$AC,5,FALSE),"")</f>
        <v>WOMEN</v>
      </c>
      <c r="I823" s="101" t="str">
        <f>IF(C823&gt;0,+VLOOKUP($C823,'STYLE NAMES'!$B:$AC,6,FALSE),"")</f>
        <v>TOPS</v>
      </c>
      <c r="J823" s="101" t="str">
        <f>IF(C823&gt;0,+VLOOKUP($C823,'STYLE NAMES'!$B:$AC,7,FALSE),"")</f>
        <v>WOMEN</v>
      </c>
      <c r="K823" s="101" t="str">
        <f>IF(C823&gt;0,+VLOOKUP($C823,'STYLE NAMES'!$B:$AC,8,FALSE),"")</f>
        <v>TECH POLOS</v>
      </c>
      <c r="L823" s="101" t="str">
        <f>IF(E823&gt;0,+VLOOKUP($E823,'CODE GENERATOR'!$D:$T,3,FALSE),"")</f>
        <v>S</v>
      </c>
      <c r="M823" s="101" t="str">
        <f>IF(E823&gt;0,+VLOOKUP($E823,'CODE GENERATOR'!$D:$T,4,FALSE),"")</f>
        <v>PIQUET</v>
      </c>
      <c r="N823" s="101" t="str">
        <f>IF(E823&gt;0,+VLOOKUP($E823,'CODE GENERATOR'!$D:$T,6,FALSE),"")</f>
        <v>DARK GRAY</v>
      </c>
      <c r="O823" s="101" t="str">
        <f>IF(E823&gt;0,+VLOOKUP($E823,'CODE GENERATOR'!$D:$T,7,FALSE),"")</f>
        <v>DARK GRAY</v>
      </c>
      <c r="P823" s="101" t="str">
        <f t="shared" si="53"/>
        <v>DARK GRAY</v>
      </c>
      <c r="Q823" s="104" t="str">
        <f>IF(E823&gt;0,+VLOOKUP($E823,'CODE GENERATOR'!$D:$T,11,FALSE),"")</f>
        <v>R.TOPWN_TPL0075</v>
      </c>
      <c r="R823" s="104" t="str">
        <f>IF(E823&gt;0,+VLOOKUP($E823,'CODE GENERATOR'!$D:$T,12,FALSE),"")</f>
        <v>PIQ0015DGYDGY</v>
      </c>
      <c r="S823" s="104" t="str">
        <f>IF(E823&gt;0,+VLOOKUP($E823,'CODE GENERATOR'!$D:$T,13,FALSE),"")</f>
        <v>R.TOPWN_TPL0075_PIQ0015DGYDGY</v>
      </c>
      <c r="T823" s="104" t="str">
        <f t="shared" si="51"/>
        <v>R.TOPWN_TPL0075_PIQ0015DGYDGY_XS</v>
      </c>
      <c r="U823" s="105">
        <v>8683711010241</v>
      </c>
      <c r="V823" s="107" t="str" cm="1">
        <f t="array" ref="V823">_xlfn.TEXTJOIN(";", TRUE, _xlfn.UNIQUE(_xlfn._xlws.FILTER(P$3:P$10029, C$3:C$10029=C823)))</f>
        <v>WHITE;NAVY;BLACK;LILAC;DARK GRAY</v>
      </c>
      <c r="W823" s="107" t="str" cm="1">
        <f t="array" ref="W823">_xlfn.TEXTJOIN(";", TRUE, _xlfn.UNIQUE(_xlfn._xlws.FILTER(F$3:F$10029, C$3:C$10029=C823)))</f>
        <v>XS;S;M;L;XL;XXS</v>
      </c>
      <c r="X823" s="101">
        <f>IF(E823&gt;0,+VLOOKUP($E823,'CODE GENERATOR'!$D:$AC,19,FALSE),0)</f>
        <v>0</v>
      </c>
      <c r="Y823" s="101" t="str">
        <f>IF(E823&gt;0,+VLOOKUP($E823,'CODE GENERATOR'!$D:$AC,20,FALSE),0)</f>
        <v/>
      </c>
      <c r="Z823" s="101" t="str">
        <f>IF(E823&gt;0,+VLOOKUP($E823,'CODE GENERATOR'!$D:$AC,21,FALSE),0)</f>
        <v/>
      </c>
      <c r="AA823" s="101" t="str">
        <f>IF(E823&gt;0,+VLOOKUP($E823,'CODE GENERATOR'!$D:$AC,22,FALSE),0)</f>
        <v/>
      </c>
      <c r="AB823" s="101" t="str">
        <f>IF(E823&gt;0,+VLOOKUP($E823,'CODE GENERATOR'!$D:$AC,23,FALSE),0)</f>
        <v/>
      </c>
      <c r="AC823" s="101" t="str">
        <f>IF(E823&gt;0,+VLOOKUP($E823,'CODE GENERATOR'!$D:$AC,24,FALSE),0)</f>
        <v/>
      </c>
      <c r="AD823" s="101" t="str">
        <f>IF(E823&gt;0,+VLOOKUP($E823,'CODE GENERATOR'!$D:$AC,25,FALSE),0)</f>
        <v/>
      </c>
      <c r="AE823" s="101" t="str">
        <f>IF(E823&gt;0,+VLOOKUP($E823,'CODE GENERATOR'!$D:$AC,26,FALSE),0)</f>
        <v/>
      </c>
      <c r="AF823" s="149" t="str">
        <f>IF($C823&gt;0,$C823&amp;" "&amp;$P823&amp;" "&amp;+VLOOKUP($C823,'STYLE NAMES'!$B:$AC,10,FALSE),"""")</f>
        <v>MALTA DARK GRAY WOMEN'S TECH TRAINING POLO SHORT SLEEVE</v>
      </c>
      <c r="AG823" s="101" t="str">
        <f>"Enjoy our "&amp;(AF823)&amp;"; "&amp;IF(C823&gt;0,+VLOOKUP($C823,'STYLE NAMES'!$B:$AC,11,FALSE),"")</f>
        <v>Enjoy our MALTA DARK GRAY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23" s="101" t="str">
        <f>IF(C823&gt;0,+VLOOKUP($C823,'STYLE NAMES'!$B:$AC,12,FALSE),"")</f>
        <v>* Specially engineered design for high performance
* 4-way super stretch piquet jersey
* Soft and comfortable
* Breathable
* Quick dry
Composition:
95% Poliamide 5% Elasthane</v>
      </c>
      <c r="AI823" s="101" t="str">
        <f>IF(C823&gt;0,+VLOOKUP($C823,'STYLE NAMES'!$B:$AC,13,FALSE),"")</f>
        <v>Machine Wash at 30°C
Mild process
Iron at low temperature
Iron from REVERSE
Do NOT iron on logos or prints
Do not bleach
Do NOT Tumble Dry</v>
      </c>
      <c r="AJ823" s="149" t="str">
        <f>IF($C823&gt;0,$C823&amp;" "&amp;$P823&amp;" "&amp;+VLOOKUP($C823,'STYLE NAMES'!$B:$AC,14,FALSE),"""")</f>
        <v>MALTA DARK GRAY KADIN KISA KOL TEKNİK ANTRENMAN POLO</v>
      </c>
      <c r="AK823" s="149" t="str">
        <f>"Cavalier SanMarco tarafından tasarlanan "&amp;(AJ823)&amp;"; "&amp;IF(C823&gt;0,+VLOOKUP($C823,'STYLE NAMES'!$B:$AC,15,FALSE),"")</f>
        <v>Cavalier SanMarco tarafından tasarlanan MALTA DARK GRAY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23" s="149" t="str">
        <f>IF(C823&gt;0,+VLOOKUP($C823,'STYLE NAMES'!$B:$AC,16,FALSE),"")</f>
        <v>* Yüksek performans için özel tasarım
* 4 yönlü süper streç pike kumaş
* Yumuşak ve rahat
* Nefes alabilir
* Hızlı kuruma
Kompozisyon:
%95 Polyamid  %5 Elastan</v>
      </c>
      <c r="AM823" s="149" t="str">
        <f>IF(C823&gt;0,+VLOOKUP($C823,'STYLE NAMES'!$B:$AC,17,FALSE),"")</f>
        <v>Makinede 30°C' de Yıkayın
Hassas Yıkama
Ilık ütü yapın
Tersten ütüleyin
Logo ve baskıları ÜTÜLEMEYİN
Çamaşır suyu kullanmayın
Kurutma Makinesinde Kurutmayın</v>
      </c>
      <c r="AN823" s="149" t="str">
        <f>IF($C823&gt;0,$C823&amp;" "&amp;$P823&amp;" "&amp;+VLOOKUP($C823,'STYLE NAMES'!$B:$AC,18,FALSE),"""")</f>
        <v>MALTA DARK GRAY POLO DA ALLENAMENTO TECH DA DONNA MANICA CORTA</v>
      </c>
      <c r="AO823" s="101" t="str">
        <f>"Disegnato da Cavalier SanMarco "&amp;(AN823)&amp;"; "&amp;IF(C823&gt;0,+VLOOKUP($C823,'STYLE NAMES'!$B:$AC,19,FALSE),"")</f>
        <v>Disegnato da Cavalier SanMarco MALTA DARK GRAY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23" s="101" t="str">
        <f>IF(C823&gt;0,+VLOOKUP($C823,'STYLE NAMES'!$B:$AC,20,FALSE),"")</f>
        <v>Design ingegnerizzato per alte prestazioni 
Jersey piqué elasticizzato  4-way-stretch 
Morbido e confortevole 
Traspirante Asciugatura rapida 
Composizione: 
95% Poliammide  5% Elastan</v>
      </c>
      <c r="AQ823" s="101" t="str">
        <f>IF(C823&gt;0,+VLOOKUP($C823,'STYLE NAMES'!$B:$AC,21,FALSE),"")</f>
        <v>Lavare in lavatrice a 30°C Ciclo delicato 
Stirare a bassa temperatura
Stirare al rovescio 
Non stirare su loghi o stampe 
Non candeggiare 
Non asciugare in asciugatrice</v>
      </c>
      <c r="AR823" s="101">
        <f>IF(D823&gt;0,+VLOOKUP($C823,'STYLE NAMES'!$B:$AC,22,FALSE),"")</f>
        <v>0</v>
      </c>
      <c r="AS823" s="101">
        <f>IF(E823&gt;0,+VLOOKUP($C823,'STYLE NAMES'!$B:$AC,23,FALSE),"")</f>
        <v>0</v>
      </c>
      <c r="AT823" s="101">
        <f>IF(F823&gt;0,+VLOOKUP($C823,'STYLE NAMES'!$B:$AC,24,FALSE),"")</f>
        <v>0</v>
      </c>
      <c r="AU823" s="101">
        <f>IF(G823&gt;0,+VLOOKUP($C823,'STYLE NAMES'!$B:$AC,25,FALSE),"")</f>
        <v>0</v>
      </c>
      <c r="AV823" s="101">
        <f>+VLOOKUP($S823,'CODE GENERATOR'!$P:$AM,15,FALSE)</f>
        <v>0</v>
      </c>
      <c r="AW823" s="101">
        <f>+VLOOKUP($S823,'CODE GENERATOR'!$P:$AM,16,FALSE)</f>
        <v>0</v>
      </c>
      <c r="AX823" s="101">
        <f>+VLOOKUP($S823,'CODE GENERATOR'!$P:$AM,17,FALSE)</f>
        <v>0</v>
      </c>
      <c r="AY823" s="101">
        <f>+VLOOKUP($S823,'CODE GENERATOR'!$P:$AM,18,FALSE)</f>
        <v>0</v>
      </c>
      <c r="AZ823" s="101">
        <f>+VLOOKUP($S823,'CODE GENERATOR'!$P:$AM,19,FALSE)</f>
        <v>0</v>
      </c>
      <c r="BA823" s="101">
        <f>+VLOOKUP($S823,'CODE GENERATOR'!$P:$AM,20,FALSE)</f>
        <v>0</v>
      </c>
      <c r="BB823" s="101">
        <f>+VLOOKUP($S823,'CODE GENERATOR'!$P:$AM,21,FALSE)</f>
        <v>0</v>
      </c>
      <c r="BC823" s="101">
        <f>+VLOOKUP($S823,'CODE GENERATOR'!$P:$AM,22,FALSE)</f>
        <v>0</v>
      </c>
      <c r="BD823" s="101">
        <f>+VLOOKUP($S823,'CODE GENERATOR'!$P:$AM,23,FALSE)</f>
        <v>0</v>
      </c>
      <c r="BE823" s="101">
        <f>+VLOOKUP($S823,'CODE GENERATOR'!$P:$AM,24,FALSE)</f>
        <v>0</v>
      </c>
      <c r="BF823" s="101">
        <f>IF(C823&gt;0,+VLOOKUP(G823,'CATEGORY ID'!$A$1:$L$118,3,FALSE),"")</f>
        <v>30</v>
      </c>
      <c r="BG823" s="101">
        <f>IF(C823&gt;0,+VLOOKUP(H823,'CATEGORY ID'!$D$1:$L$118,3,FALSE),"")</f>
        <v>3</v>
      </c>
      <c r="BH823" s="101">
        <f>IF(C823&gt;0,+VLOOKUP((+H823&amp;I823),'CATEGORY ID'!$H$1:$I$121,2,FALSE),"")</f>
        <v>109</v>
      </c>
      <c r="BJ823" s="101">
        <f>IF(C823&gt;0,IF(COUNTIF('CATEGORY ID'!$K$1:$K$121,+H823&amp;K823) &gt; 0, +VLOOKUP(+H823&amp;K823,'CATEGORY ID'!$K$1:$L$121,2,FALSE),""),"")</f>
        <v>219</v>
      </c>
      <c r="BK823" s="101" t="str">
        <f>IF(C823&gt;0,IF(COUNTIF('CATEGORY ID'!$K$124:$K$165, +VLOOKUP(C823,'STYLE NAMES'!$B:$AE,30,FALSE)) &gt; 0, +VLOOKUP(VLOOKUP(C823,'STYLE NAMES'!$B:$AE,30,FALSE),'CATEGORY ID'!K:M,2,FALSE),""),"")</f>
        <v/>
      </c>
      <c r="BR823" s="101" t="str" cm="1">
        <f t="array" ref="BR823">IF(C823&gt;0,_xlfn.TEXTJOIN(";", TRUE,_xlfn.UNIQUE(_xlfn._xlws.FILTER(BF823:BQ823,(BF823:BQ823&gt;0)),TRUE,FALSE)),"")&amp;";"&amp;BS823</f>
        <v>30;3;109;219;234</v>
      </c>
      <c r="BS823" s="101">
        <v>234</v>
      </c>
      <c r="BU823" s="106">
        <f>IF(C823&gt;0,+VLOOKUP($C823,'STYLE NAMES'!$B:$AC,26,FALSE),"")</f>
        <v>89.9</v>
      </c>
      <c r="BV823" s="106">
        <f>IF(C823&gt;0,+VLOOKUP($C823,'STYLE NAMES'!$B:$AC,27,FALSE),"")</f>
        <v>4940</v>
      </c>
      <c r="BW823" s="106">
        <f>IF(C823&gt;0,+VLOOKUP($C823,'STYLE NAMES'!$B:$AC,28,FALSE),"")</f>
        <v>103.38500000000001</v>
      </c>
      <c r="BY823"/>
      <c r="BZ823" s="101">
        <v>0</v>
      </c>
      <c r="CA823" s="137">
        <f t="shared" si="54"/>
        <v>0</v>
      </c>
      <c r="CB823" s="137">
        <f>+VLOOKUP(C823,'[2]STYLES &amp; MODELS MATRIX'!$A:$G,7,FALSE)</f>
        <v>0</v>
      </c>
      <c r="CC823" s="137" t="str">
        <f>+VLOOKUP(C823,'[1]STYLES &amp; SIZE CHARTS'!$A:$H,8,FALSE)</f>
        <v>WT-SSCP1</v>
      </c>
      <c r="CD823" s="137"/>
      <c r="CE823" s="205"/>
      <c r="CF823" s="141"/>
    </row>
    <row r="824" spans="1:84" s="101" customFormat="1" ht="12" customHeight="1" x14ac:dyDescent="0.2">
      <c r="A824" s="102">
        <f t="shared" si="52"/>
        <v>8683711010258</v>
      </c>
      <c r="B824" s="101" t="s">
        <v>990</v>
      </c>
      <c r="C824" s="101" t="s">
        <v>428</v>
      </c>
      <c r="D824" s="101" t="s">
        <v>2993</v>
      </c>
      <c r="E824" s="203" t="s">
        <v>2474</v>
      </c>
      <c r="F824" s="101" t="s">
        <v>785</v>
      </c>
      <c r="G824" s="101" t="str">
        <f>IF(C824&gt;0,+VLOOKUP($C824,'STYLE NAMES'!$B:$AC,4,FALSE),"")</f>
        <v>RIDER</v>
      </c>
      <c r="H824" s="101" t="str">
        <f>IF(C824&gt;0,+VLOOKUP($C824,'STYLE NAMES'!$B:$AC,5,FALSE),"")</f>
        <v>WOMEN</v>
      </c>
      <c r="I824" s="101" t="str">
        <f>IF(C824&gt;0,+VLOOKUP($C824,'STYLE NAMES'!$B:$AC,6,FALSE),"")</f>
        <v>TOPS</v>
      </c>
      <c r="J824" s="101" t="str">
        <f>IF(C824&gt;0,+VLOOKUP($C824,'STYLE NAMES'!$B:$AC,7,FALSE),"")</f>
        <v>WOMEN</v>
      </c>
      <c r="K824" s="101" t="str">
        <f>IF(C824&gt;0,+VLOOKUP($C824,'STYLE NAMES'!$B:$AC,8,FALSE),"")</f>
        <v>TECH POLOS</v>
      </c>
      <c r="L824" s="101" t="str">
        <f>IF(E824&gt;0,+VLOOKUP($E824,'CODE GENERATOR'!$D:$T,3,FALSE),"")</f>
        <v>S</v>
      </c>
      <c r="M824" s="101" t="str">
        <f>IF(E824&gt;0,+VLOOKUP($E824,'CODE GENERATOR'!$D:$T,4,FALSE),"")</f>
        <v>PIQUET</v>
      </c>
      <c r="N824" s="101" t="str">
        <f>IF(E824&gt;0,+VLOOKUP($E824,'CODE GENERATOR'!$D:$T,6,FALSE),"")</f>
        <v>DARK GRAY</v>
      </c>
      <c r="O824" s="101" t="str">
        <f>IF(E824&gt;0,+VLOOKUP($E824,'CODE GENERATOR'!$D:$T,7,FALSE),"")</f>
        <v>DARK GRAY</v>
      </c>
      <c r="P824" s="101" t="str">
        <f t="shared" si="53"/>
        <v>DARK GRAY</v>
      </c>
      <c r="Q824" s="104" t="str">
        <f>IF(E824&gt;0,+VLOOKUP($E824,'CODE GENERATOR'!$D:$T,11,FALSE),"")</f>
        <v>R.TOPWN_TPL0075</v>
      </c>
      <c r="R824" s="104" t="str">
        <f>IF(E824&gt;0,+VLOOKUP($E824,'CODE GENERATOR'!$D:$T,12,FALSE),"")</f>
        <v>PIQ0015DGYDGY</v>
      </c>
      <c r="S824" s="104" t="str">
        <f>IF(E824&gt;0,+VLOOKUP($E824,'CODE GENERATOR'!$D:$T,13,FALSE),"")</f>
        <v>R.TOPWN_TPL0075_PIQ0015DGYDGY</v>
      </c>
      <c r="T824" s="104" t="str">
        <f t="shared" si="51"/>
        <v>R.TOPWN_TPL0075_PIQ0015DGYDGY_S</v>
      </c>
      <c r="U824" s="105">
        <v>8683711010258</v>
      </c>
      <c r="V824" s="107" t="str" cm="1">
        <f t="array" ref="V824">_xlfn.TEXTJOIN(";", TRUE, _xlfn.UNIQUE(_xlfn._xlws.FILTER(P$3:P$10029, C$3:C$10029=C824)))</f>
        <v>WHITE;NAVY;BLACK;LILAC;DARK GRAY</v>
      </c>
      <c r="W824" s="107" t="str" cm="1">
        <f t="array" ref="W824">_xlfn.TEXTJOIN(";", TRUE, _xlfn.UNIQUE(_xlfn._xlws.FILTER(F$3:F$10029, C$3:C$10029=C824)))</f>
        <v>XS;S;M;L;XL;XXS</v>
      </c>
      <c r="X824" s="101">
        <f>IF(E824&gt;0,+VLOOKUP($E824,'CODE GENERATOR'!$D:$AC,19,FALSE),0)</f>
        <v>0</v>
      </c>
      <c r="Y824" s="101" t="str">
        <f>IF(E824&gt;0,+VLOOKUP($E824,'CODE GENERATOR'!$D:$AC,20,FALSE),0)</f>
        <v/>
      </c>
      <c r="Z824" s="101" t="str">
        <f>IF(E824&gt;0,+VLOOKUP($E824,'CODE GENERATOR'!$D:$AC,21,FALSE),0)</f>
        <v/>
      </c>
      <c r="AA824" s="101" t="str">
        <f>IF(E824&gt;0,+VLOOKUP($E824,'CODE GENERATOR'!$D:$AC,22,FALSE),0)</f>
        <v/>
      </c>
      <c r="AB824" s="101" t="str">
        <f>IF(E824&gt;0,+VLOOKUP($E824,'CODE GENERATOR'!$D:$AC,23,FALSE),0)</f>
        <v/>
      </c>
      <c r="AC824" s="101" t="str">
        <f>IF(E824&gt;0,+VLOOKUP($E824,'CODE GENERATOR'!$D:$AC,24,FALSE),0)</f>
        <v/>
      </c>
      <c r="AD824" s="101" t="str">
        <f>IF(E824&gt;0,+VLOOKUP($E824,'CODE GENERATOR'!$D:$AC,25,FALSE),0)</f>
        <v/>
      </c>
      <c r="AE824" s="101" t="str">
        <f>IF(E824&gt;0,+VLOOKUP($E824,'CODE GENERATOR'!$D:$AC,26,FALSE),0)</f>
        <v/>
      </c>
      <c r="AF824" s="149" t="str">
        <f>IF($C824&gt;0,$C824&amp;" "&amp;$P824&amp;" "&amp;+VLOOKUP($C824,'STYLE NAMES'!$B:$AC,10,FALSE),"""")</f>
        <v>MALTA DARK GRAY WOMEN'S TECH TRAINING POLO SHORT SLEEVE</v>
      </c>
      <c r="AG824" s="101" t="str">
        <f>"Enjoy our "&amp;(AF824)&amp;"; "&amp;IF(C824&gt;0,+VLOOKUP($C824,'STYLE NAMES'!$B:$AC,11,FALSE),"")</f>
        <v>Enjoy our MALTA DARK GRAY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24" s="101" t="str">
        <f>IF(C824&gt;0,+VLOOKUP($C824,'STYLE NAMES'!$B:$AC,12,FALSE),"")</f>
        <v>* Specially engineered design for high performance
* 4-way super stretch piquet jersey
* Soft and comfortable
* Breathable
* Quick dry
Composition:
95% Poliamide 5% Elasthane</v>
      </c>
      <c r="AI824" s="101" t="str">
        <f>IF(C824&gt;0,+VLOOKUP($C824,'STYLE NAMES'!$B:$AC,13,FALSE),"")</f>
        <v>Machine Wash at 30°C
Mild process
Iron at low temperature
Iron from REVERSE
Do NOT iron on logos or prints
Do not bleach
Do NOT Tumble Dry</v>
      </c>
      <c r="AJ824" s="149" t="str">
        <f>IF($C824&gt;0,$C824&amp;" "&amp;$P824&amp;" "&amp;+VLOOKUP($C824,'STYLE NAMES'!$B:$AC,14,FALSE),"""")</f>
        <v>MALTA DARK GRAY KADIN KISA KOL TEKNİK ANTRENMAN POLO</v>
      </c>
      <c r="AK824" s="149" t="str">
        <f>"Cavalier SanMarco tarafından tasarlanan "&amp;(AJ824)&amp;"; "&amp;IF(C824&gt;0,+VLOOKUP($C824,'STYLE NAMES'!$B:$AC,15,FALSE),"")</f>
        <v>Cavalier SanMarco tarafından tasarlanan MALTA DARK GRAY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24" s="149" t="str">
        <f>IF(C824&gt;0,+VLOOKUP($C824,'STYLE NAMES'!$B:$AC,16,FALSE),"")</f>
        <v>* Yüksek performans için özel tasarım
* 4 yönlü süper streç pike kumaş
* Yumuşak ve rahat
* Nefes alabilir
* Hızlı kuruma
Kompozisyon:
%95 Polyamid  %5 Elastan</v>
      </c>
      <c r="AM824" s="149" t="str">
        <f>IF(C824&gt;0,+VLOOKUP($C824,'STYLE NAMES'!$B:$AC,17,FALSE),"")</f>
        <v>Makinede 30°C' de Yıkayın
Hassas Yıkama
Ilık ütü yapın
Tersten ütüleyin
Logo ve baskıları ÜTÜLEMEYİN
Çamaşır suyu kullanmayın
Kurutma Makinesinde Kurutmayın</v>
      </c>
      <c r="AN824" s="149" t="str">
        <f>IF($C824&gt;0,$C824&amp;" "&amp;$P824&amp;" "&amp;+VLOOKUP($C824,'STYLE NAMES'!$B:$AC,18,FALSE),"""")</f>
        <v>MALTA DARK GRAY POLO DA ALLENAMENTO TECH DA DONNA MANICA CORTA</v>
      </c>
      <c r="AO824" s="101" t="str">
        <f>"Disegnato da Cavalier SanMarco "&amp;(AN824)&amp;"; "&amp;IF(C824&gt;0,+VLOOKUP($C824,'STYLE NAMES'!$B:$AC,19,FALSE),"")</f>
        <v>Disegnato da Cavalier SanMarco MALTA DARK GRAY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24" s="101" t="str">
        <f>IF(C824&gt;0,+VLOOKUP($C824,'STYLE NAMES'!$B:$AC,20,FALSE),"")</f>
        <v>Design ingegnerizzato per alte prestazioni 
Jersey piqué elasticizzato  4-way-stretch 
Morbido e confortevole 
Traspirante Asciugatura rapida 
Composizione: 
95% Poliammide  5% Elastan</v>
      </c>
      <c r="AQ824" s="101" t="str">
        <f>IF(C824&gt;0,+VLOOKUP($C824,'STYLE NAMES'!$B:$AC,21,FALSE),"")</f>
        <v>Lavare in lavatrice a 30°C Ciclo delicato 
Stirare a bassa temperatura
Stirare al rovescio 
Non stirare su loghi o stampe 
Non candeggiare 
Non asciugare in asciugatrice</v>
      </c>
      <c r="AR824" s="101">
        <f>IF(D824&gt;0,+VLOOKUP($C824,'STYLE NAMES'!$B:$AC,22,FALSE),"")</f>
        <v>0</v>
      </c>
      <c r="AS824" s="101">
        <f>IF(E824&gt;0,+VLOOKUP($C824,'STYLE NAMES'!$B:$AC,23,FALSE),"")</f>
        <v>0</v>
      </c>
      <c r="AT824" s="101">
        <f>IF(F824&gt;0,+VLOOKUP($C824,'STYLE NAMES'!$B:$AC,24,FALSE),"")</f>
        <v>0</v>
      </c>
      <c r="AU824" s="101">
        <f>IF(G824&gt;0,+VLOOKUP($C824,'STYLE NAMES'!$B:$AC,25,FALSE),"")</f>
        <v>0</v>
      </c>
      <c r="AV824" s="101">
        <f>+VLOOKUP($S824,'CODE GENERATOR'!$P:$AM,15,FALSE)</f>
        <v>0</v>
      </c>
      <c r="AW824" s="101">
        <f>+VLOOKUP($S824,'CODE GENERATOR'!$P:$AM,16,FALSE)</f>
        <v>0</v>
      </c>
      <c r="AX824" s="101">
        <f>+VLOOKUP($S824,'CODE GENERATOR'!$P:$AM,17,FALSE)</f>
        <v>0</v>
      </c>
      <c r="AY824" s="101">
        <f>+VLOOKUP($S824,'CODE GENERATOR'!$P:$AM,18,FALSE)</f>
        <v>0</v>
      </c>
      <c r="AZ824" s="101">
        <f>+VLOOKUP($S824,'CODE GENERATOR'!$P:$AM,19,FALSE)</f>
        <v>0</v>
      </c>
      <c r="BA824" s="101">
        <f>+VLOOKUP($S824,'CODE GENERATOR'!$P:$AM,20,FALSE)</f>
        <v>0</v>
      </c>
      <c r="BB824" s="101">
        <f>+VLOOKUP($S824,'CODE GENERATOR'!$P:$AM,21,FALSE)</f>
        <v>0</v>
      </c>
      <c r="BC824" s="101">
        <f>+VLOOKUP($S824,'CODE GENERATOR'!$P:$AM,22,FALSE)</f>
        <v>0</v>
      </c>
      <c r="BD824" s="101">
        <f>+VLOOKUP($S824,'CODE GENERATOR'!$P:$AM,23,FALSE)</f>
        <v>0</v>
      </c>
      <c r="BE824" s="101">
        <f>+VLOOKUP($S824,'CODE GENERATOR'!$P:$AM,24,FALSE)</f>
        <v>0</v>
      </c>
      <c r="BF824" s="101">
        <f>IF(C824&gt;0,+VLOOKUP(G824,'CATEGORY ID'!$A$1:$L$118,3,FALSE),"")</f>
        <v>30</v>
      </c>
      <c r="BG824" s="101">
        <f>IF(C824&gt;0,+VLOOKUP(H824,'CATEGORY ID'!$D$1:$L$118,3,FALSE),"")</f>
        <v>3</v>
      </c>
      <c r="BH824" s="101">
        <f>IF(C824&gt;0,+VLOOKUP((+H824&amp;I824),'CATEGORY ID'!$H$1:$I$121,2,FALSE),"")</f>
        <v>109</v>
      </c>
      <c r="BJ824" s="101">
        <f>IF(C824&gt;0,IF(COUNTIF('CATEGORY ID'!$K$1:$K$121,+H824&amp;K824) &gt; 0, +VLOOKUP(+H824&amp;K824,'CATEGORY ID'!$K$1:$L$121,2,FALSE),""),"")</f>
        <v>219</v>
      </c>
      <c r="BK824" s="101" t="str">
        <f>IF(C824&gt;0,IF(COUNTIF('CATEGORY ID'!$K$124:$K$165, +VLOOKUP(C824,'STYLE NAMES'!$B:$AE,30,FALSE)) &gt; 0, +VLOOKUP(VLOOKUP(C824,'STYLE NAMES'!$B:$AE,30,FALSE),'CATEGORY ID'!K:M,2,FALSE),""),"")</f>
        <v/>
      </c>
      <c r="BR824" s="101" t="str" cm="1">
        <f t="array" ref="BR824">IF(C824&gt;0,_xlfn.TEXTJOIN(";", TRUE,_xlfn.UNIQUE(_xlfn._xlws.FILTER(BF824:BQ824,(BF824:BQ824&gt;0)),TRUE,FALSE)),"")&amp;";"&amp;BS824</f>
        <v>30;3;109;219;234</v>
      </c>
      <c r="BS824" s="101">
        <v>234</v>
      </c>
      <c r="BU824" s="106">
        <f>IF(C824&gt;0,+VLOOKUP($C824,'STYLE NAMES'!$B:$AC,26,FALSE),"")</f>
        <v>89.9</v>
      </c>
      <c r="BV824" s="106">
        <f>IF(C824&gt;0,+VLOOKUP($C824,'STYLE NAMES'!$B:$AC,27,FALSE),"")</f>
        <v>4940</v>
      </c>
      <c r="BW824" s="106">
        <f>IF(C824&gt;0,+VLOOKUP($C824,'STYLE NAMES'!$B:$AC,28,FALSE),"")</f>
        <v>103.38500000000001</v>
      </c>
      <c r="BY824"/>
      <c r="BZ824" s="101">
        <v>0</v>
      </c>
      <c r="CA824" s="137">
        <f t="shared" si="54"/>
        <v>0</v>
      </c>
      <c r="CB824" s="137">
        <f>+VLOOKUP(C824,'[2]STYLES &amp; MODELS MATRIX'!$A:$G,7,FALSE)</f>
        <v>0</v>
      </c>
      <c r="CC824" s="137" t="str">
        <f>+VLOOKUP(C824,'[1]STYLES &amp; SIZE CHARTS'!$A:$H,8,FALSE)</f>
        <v>WT-SSCP1</v>
      </c>
      <c r="CD824" s="137"/>
      <c r="CE824" s="205"/>
      <c r="CF824" s="141"/>
    </row>
    <row r="825" spans="1:84" s="101" customFormat="1" ht="12" customHeight="1" x14ac:dyDescent="0.2">
      <c r="A825" s="102">
        <f t="shared" si="52"/>
        <v>8683711010265</v>
      </c>
      <c r="B825" s="101" t="s">
        <v>990</v>
      </c>
      <c r="C825" s="101" t="s">
        <v>428</v>
      </c>
      <c r="D825" s="101" t="s">
        <v>2993</v>
      </c>
      <c r="E825" s="203" t="s">
        <v>2474</v>
      </c>
      <c r="F825" s="101" t="s">
        <v>2247</v>
      </c>
      <c r="G825" s="101" t="str">
        <f>IF(C825&gt;0,+VLOOKUP($C825,'STYLE NAMES'!$B:$AC,4,FALSE),"")</f>
        <v>RIDER</v>
      </c>
      <c r="H825" s="101" t="str">
        <f>IF(C825&gt;0,+VLOOKUP($C825,'STYLE NAMES'!$B:$AC,5,FALSE),"")</f>
        <v>WOMEN</v>
      </c>
      <c r="I825" s="101" t="str">
        <f>IF(C825&gt;0,+VLOOKUP($C825,'STYLE NAMES'!$B:$AC,6,FALSE),"")</f>
        <v>TOPS</v>
      </c>
      <c r="J825" s="101" t="str">
        <f>IF(C825&gt;0,+VLOOKUP($C825,'STYLE NAMES'!$B:$AC,7,FALSE),"")</f>
        <v>WOMEN</v>
      </c>
      <c r="K825" s="101" t="str">
        <f>IF(C825&gt;0,+VLOOKUP($C825,'STYLE NAMES'!$B:$AC,8,FALSE),"")</f>
        <v>TECH POLOS</v>
      </c>
      <c r="L825" s="101" t="str">
        <f>IF(E825&gt;0,+VLOOKUP($E825,'CODE GENERATOR'!$D:$T,3,FALSE),"")</f>
        <v>S</v>
      </c>
      <c r="M825" s="101" t="str">
        <f>IF(E825&gt;0,+VLOOKUP($E825,'CODE GENERATOR'!$D:$T,4,FALSE),"")</f>
        <v>PIQUET</v>
      </c>
      <c r="N825" s="101" t="str">
        <f>IF(E825&gt;0,+VLOOKUP($E825,'CODE GENERATOR'!$D:$T,6,FALSE),"")</f>
        <v>DARK GRAY</v>
      </c>
      <c r="O825" s="101" t="str">
        <f>IF(E825&gt;0,+VLOOKUP($E825,'CODE GENERATOR'!$D:$T,7,FALSE),"")</f>
        <v>DARK GRAY</v>
      </c>
      <c r="P825" s="101" t="str">
        <f t="shared" si="53"/>
        <v>DARK GRAY</v>
      </c>
      <c r="Q825" s="104" t="str">
        <f>IF(E825&gt;0,+VLOOKUP($E825,'CODE GENERATOR'!$D:$T,11,FALSE),"")</f>
        <v>R.TOPWN_TPL0075</v>
      </c>
      <c r="R825" s="104" t="str">
        <f>IF(E825&gt;0,+VLOOKUP($E825,'CODE GENERATOR'!$D:$T,12,FALSE),"")</f>
        <v>PIQ0015DGYDGY</v>
      </c>
      <c r="S825" s="104" t="str">
        <f>IF(E825&gt;0,+VLOOKUP($E825,'CODE GENERATOR'!$D:$T,13,FALSE),"")</f>
        <v>R.TOPWN_TPL0075_PIQ0015DGYDGY</v>
      </c>
      <c r="T825" s="104" t="str">
        <f t="shared" si="51"/>
        <v>R.TOPWN_TPL0075_PIQ0015DGYDGY_M</v>
      </c>
      <c r="U825" s="105">
        <v>8683711010265</v>
      </c>
      <c r="V825" s="107" t="str" cm="1">
        <f t="array" ref="V825">_xlfn.TEXTJOIN(";", TRUE, _xlfn.UNIQUE(_xlfn._xlws.FILTER(P$3:P$10029, C$3:C$10029=C825)))</f>
        <v>WHITE;NAVY;BLACK;LILAC;DARK GRAY</v>
      </c>
      <c r="W825" s="107" t="str" cm="1">
        <f t="array" ref="W825">_xlfn.TEXTJOIN(";", TRUE, _xlfn.UNIQUE(_xlfn._xlws.FILTER(F$3:F$10029, C$3:C$10029=C825)))</f>
        <v>XS;S;M;L;XL;XXS</v>
      </c>
      <c r="X825" s="101">
        <f>IF(E825&gt;0,+VLOOKUP($E825,'CODE GENERATOR'!$D:$AC,19,FALSE),0)</f>
        <v>0</v>
      </c>
      <c r="Y825" s="101" t="str">
        <f>IF(E825&gt;0,+VLOOKUP($E825,'CODE GENERATOR'!$D:$AC,20,FALSE),0)</f>
        <v/>
      </c>
      <c r="Z825" s="101" t="str">
        <f>IF(E825&gt;0,+VLOOKUP($E825,'CODE GENERATOR'!$D:$AC,21,FALSE),0)</f>
        <v/>
      </c>
      <c r="AA825" s="101" t="str">
        <f>IF(E825&gt;0,+VLOOKUP($E825,'CODE GENERATOR'!$D:$AC,22,FALSE),0)</f>
        <v/>
      </c>
      <c r="AB825" s="101" t="str">
        <f>IF(E825&gt;0,+VLOOKUP($E825,'CODE GENERATOR'!$D:$AC,23,FALSE),0)</f>
        <v/>
      </c>
      <c r="AC825" s="101" t="str">
        <f>IF(E825&gt;0,+VLOOKUP($E825,'CODE GENERATOR'!$D:$AC,24,FALSE),0)</f>
        <v/>
      </c>
      <c r="AD825" s="101" t="str">
        <f>IF(E825&gt;0,+VLOOKUP($E825,'CODE GENERATOR'!$D:$AC,25,FALSE),0)</f>
        <v/>
      </c>
      <c r="AE825" s="101" t="str">
        <f>IF(E825&gt;0,+VLOOKUP($E825,'CODE GENERATOR'!$D:$AC,26,FALSE),0)</f>
        <v/>
      </c>
      <c r="AF825" s="149" t="str">
        <f>IF($C825&gt;0,$C825&amp;" "&amp;$P825&amp;" "&amp;+VLOOKUP($C825,'STYLE NAMES'!$B:$AC,10,FALSE),"""")</f>
        <v>MALTA DARK GRAY WOMEN'S TECH TRAINING POLO SHORT SLEEVE</v>
      </c>
      <c r="AG825" s="101" t="str">
        <f>"Enjoy our "&amp;(AF825)&amp;"; "&amp;IF(C825&gt;0,+VLOOKUP($C825,'STYLE NAMES'!$B:$AC,11,FALSE),"")</f>
        <v>Enjoy our MALTA DARK GRAY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25" s="101" t="str">
        <f>IF(C825&gt;0,+VLOOKUP($C825,'STYLE NAMES'!$B:$AC,12,FALSE),"")</f>
        <v>* Specially engineered design for high performance
* 4-way super stretch piquet jersey
* Soft and comfortable
* Breathable
* Quick dry
Composition:
95% Poliamide 5% Elasthane</v>
      </c>
      <c r="AI825" s="101" t="str">
        <f>IF(C825&gt;0,+VLOOKUP($C825,'STYLE NAMES'!$B:$AC,13,FALSE),"")</f>
        <v>Machine Wash at 30°C
Mild process
Iron at low temperature
Iron from REVERSE
Do NOT iron on logos or prints
Do not bleach
Do NOT Tumble Dry</v>
      </c>
      <c r="AJ825" s="149" t="str">
        <f>IF($C825&gt;0,$C825&amp;" "&amp;$P825&amp;" "&amp;+VLOOKUP($C825,'STYLE NAMES'!$B:$AC,14,FALSE),"""")</f>
        <v>MALTA DARK GRAY KADIN KISA KOL TEKNİK ANTRENMAN POLO</v>
      </c>
      <c r="AK825" s="149" t="str">
        <f>"Cavalier SanMarco tarafından tasarlanan "&amp;(AJ825)&amp;"; "&amp;IF(C825&gt;0,+VLOOKUP($C825,'STYLE NAMES'!$B:$AC,15,FALSE),"")</f>
        <v>Cavalier SanMarco tarafından tasarlanan MALTA DARK GRAY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25" s="149" t="str">
        <f>IF(C825&gt;0,+VLOOKUP($C825,'STYLE NAMES'!$B:$AC,16,FALSE),"")</f>
        <v>* Yüksek performans için özel tasarım
* 4 yönlü süper streç pike kumaş
* Yumuşak ve rahat
* Nefes alabilir
* Hızlı kuruma
Kompozisyon:
%95 Polyamid  %5 Elastan</v>
      </c>
      <c r="AM825" s="149" t="str">
        <f>IF(C825&gt;0,+VLOOKUP($C825,'STYLE NAMES'!$B:$AC,17,FALSE),"")</f>
        <v>Makinede 30°C' de Yıkayın
Hassas Yıkama
Ilık ütü yapın
Tersten ütüleyin
Logo ve baskıları ÜTÜLEMEYİN
Çamaşır suyu kullanmayın
Kurutma Makinesinde Kurutmayın</v>
      </c>
      <c r="AN825" s="149" t="str">
        <f>IF($C825&gt;0,$C825&amp;" "&amp;$P825&amp;" "&amp;+VLOOKUP($C825,'STYLE NAMES'!$B:$AC,18,FALSE),"""")</f>
        <v>MALTA DARK GRAY POLO DA ALLENAMENTO TECH DA DONNA MANICA CORTA</v>
      </c>
      <c r="AO825" s="101" t="str">
        <f>"Disegnato da Cavalier SanMarco "&amp;(AN825)&amp;"; "&amp;IF(C825&gt;0,+VLOOKUP($C825,'STYLE NAMES'!$B:$AC,19,FALSE),"")</f>
        <v>Disegnato da Cavalier SanMarco MALTA DARK GRAY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25" s="101" t="str">
        <f>IF(C825&gt;0,+VLOOKUP($C825,'STYLE NAMES'!$B:$AC,20,FALSE),"")</f>
        <v>Design ingegnerizzato per alte prestazioni 
Jersey piqué elasticizzato  4-way-stretch 
Morbido e confortevole 
Traspirante Asciugatura rapida 
Composizione: 
95% Poliammide  5% Elastan</v>
      </c>
      <c r="AQ825" s="101" t="str">
        <f>IF(C825&gt;0,+VLOOKUP($C825,'STYLE NAMES'!$B:$AC,21,FALSE),"")</f>
        <v>Lavare in lavatrice a 30°C Ciclo delicato 
Stirare a bassa temperatura
Stirare al rovescio 
Non stirare su loghi o stampe 
Non candeggiare 
Non asciugare in asciugatrice</v>
      </c>
      <c r="AR825" s="101">
        <f>IF(D825&gt;0,+VLOOKUP($C825,'STYLE NAMES'!$B:$AC,22,FALSE),"")</f>
        <v>0</v>
      </c>
      <c r="AS825" s="101">
        <f>IF(E825&gt;0,+VLOOKUP($C825,'STYLE NAMES'!$B:$AC,23,FALSE),"")</f>
        <v>0</v>
      </c>
      <c r="AT825" s="101">
        <f>IF(F825&gt;0,+VLOOKUP($C825,'STYLE NAMES'!$B:$AC,24,FALSE),"")</f>
        <v>0</v>
      </c>
      <c r="AU825" s="101">
        <f>IF(G825&gt;0,+VLOOKUP($C825,'STYLE NAMES'!$B:$AC,25,FALSE),"")</f>
        <v>0</v>
      </c>
      <c r="AV825" s="101">
        <f>+VLOOKUP($S825,'CODE GENERATOR'!$P:$AM,15,FALSE)</f>
        <v>0</v>
      </c>
      <c r="AW825" s="101">
        <f>+VLOOKUP($S825,'CODE GENERATOR'!$P:$AM,16,FALSE)</f>
        <v>0</v>
      </c>
      <c r="AX825" s="101">
        <f>+VLOOKUP($S825,'CODE GENERATOR'!$P:$AM,17,FALSE)</f>
        <v>0</v>
      </c>
      <c r="AY825" s="101">
        <f>+VLOOKUP($S825,'CODE GENERATOR'!$P:$AM,18,FALSE)</f>
        <v>0</v>
      </c>
      <c r="AZ825" s="101">
        <f>+VLOOKUP($S825,'CODE GENERATOR'!$P:$AM,19,FALSE)</f>
        <v>0</v>
      </c>
      <c r="BA825" s="101">
        <f>+VLOOKUP($S825,'CODE GENERATOR'!$P:$AM,20,FALSE)</f>
        <v>0</v>
      </c>
      <c r="BB825" s="101">
        <f>+VLOOKUP($S825,'CODE GENERATOR'!$P:$AM,21,FALSE)</f>
        <v>0</v>
      </c>
      <c r="BC825" s="101">
        <f>+VLOOKUP($S825,'CODE GENERATOR'!$P:$AM,22,FALSE)</f>
        <v>0</v>
      </c>
      <c r="BD825" s="101">
        <f>+VLOOKUP($S825,'CODE GENERATOR'!$P:$AM,23,FALSE)</f>
        <v>0</v>
      </c>
      <c r="BE825" s="101">
        <f>+VLOOKUP($S825,'CODE GENERATOR'!$P:$AM,24,FALSE)</f>
        <v>0</v>
      </c>
      <c r="BF825" s="101">
        <f>IF(C825&gt;0,+VLOOKUP(G825,'CATEGORY ID'!$A$1:$L$118,3,FALSE),"")</f>
        <v>30</v>
      </c>
      <c r="BG825" s="101">
        <f>IF(C825&gt;0,+VLOOKUP(H825,'CATEGORY ID'!$D$1:$L$118,3,FALSE),"")</f>
        <v>3</v>
      </c>
      <c r="BH825" s="101">
        <f>IF(C825&gt;0,+VLOOKUP((+H825&amp;I825),'CATEGORY ID'!$H$1:$I$121,2,FALSE),"")</f>
        <v>109</v>
      </c>
      <c r="BJ825" s="101">
        <f>IF(C825&gt;0,IF(COUNTIF('CATEGORY ID'!$K$1:$K$121,+H825&amp;K825) &gt; 0, +VLOOKUP(+H825&amp;K825,'CATEGORY ID'!$K$1:$L$121,2,FALSE),""),"")</f>
        <v>219</v>
      </c>
      <c r="BK825" s="101" t="str">
        <f>IF(C825&gt;0,IF(COUNTIF('CATEGORY ID'!$K$124:$K$165, +VLOOKUP(C825,'STYLE NAMES'!$B:$AE,30,FALSE)) &gt; 0, +VLOOKUP(VLOOKUP(C825,'STYLE NAMES'!$B:$AE,30,FALSE),'CATEGORY ID'!K:M,2,FALSE),""),"")</f>
        <v/>
      </c>
      <c r="BR825" s="101" t="str" cm="1">
        <f t="array" ref="BR825">IF(C825&gt;0,_xlfn.TEXTJOIN(";", TRUE,_xlfn.UNIQUE(_xlfn._xlws.FILTER(BF825:BQ825,(BF825:BQ825&gt;0)),TRUE,FALSE)),"")&amp;";"&amp;BS825</f>
        <v>30;3;109;219;234</v>
      </c>
      <c r="BS825" s="101">
        <v>234</v>
      </c>
      <c r="BU825" s="106">
        <f>IF(C825&gt;0,+VLOOKUP($C825,'STYLE NAMES'!$B:$AC,26,FALSE),"")</f>
        <v>89.9</v>
      </c>
      <c r="BV825" s="106">
        <f>IF(C825&gt;0,+VLOOKUP($C825,'STYLE NAMES'!$B:$AC,27,FALSE),"")</f>
        <v>4940</v>
      </c>
      <c r="BW825" s="106">
        <f>IF(C825&gt;0,+VLOOKUP($C825,'STYLE NAMES'!$B:$AC,28,FALSE),"")</f>
        <v>103.38500000000001</v>
      </c>
      <c r="BY825"/>
      <c r="BZ825" s="101">
        <v>0</v>
      </c>
      <c r="CA825" s="137">
        <f t="shared" si="54"/>
        <v>0</v>
      </c>
      <c r="CB825" s="137">
        <f>+VLOOKUP(C825,'[2]STYLES &amp; MODELS MATRIX'!$A:$G,7,FALSE)</f>
        <v>0</v>
      </c>
      <c r="CC825" s="137" t="str">
        <f>+VLOOKUP(C825,'[1]STYLES &amp; SIZE CHARTS'!$A:$H,8,FALSE)</f>
        <v>WT-SSCP1</v>
      </c>
      <c r="CD825" s="137"/>
      <c r="CE825" s="205"/>
      <c r="CF825" s="141"/>
    </row>
    <row r="826" spans="1:84" s="101" customFormat="1" ht="12" customHeight="1" x14ac:dyDescent="0.2">
      <c r="A826" s="102">
        <f t="shared" si="52"/>
        <v>8683711010272</v>
      </c>
      <c r="B826" s="101" t="s">
        <v>990</v>
      </c>
      <c r="C826" s="101" t="s">
        <v>428</v>
      </c>
      <c r="D826" s="101" t="s">
        <v>2993</v>
      </c>
      <c r="E826" s="203" t="s">
        <v>2474</v>
      </c>
      <c r="F826" s="101" t="s">
        <v>2248</v>
      </c>
      <c r="G826" s="101" t="str">
        <f>IF(C826&gt;0,+VLOOKUP($C826,'STYLE NAMES'!$B:$AC,4,FALSE),"")</f>
        <v>RIDER</v>
      </c>
      <c r="H826" s="101" t="str">
        <f>IF(C826&gt;0,+VLOOKUP($C826,'STYLE NAMES'!$B:$AC,5,FALSE),"")</f>
        <v>WOMEN</v>
      </c>
      <c r="I826" s="101" t="str">
        <f>IF(C826&gt;0,+VLOOKUP($C826,'STYLE NAMES'!$B:$AC,6,FALSE),"")</f>
        <v>TOPS</v>
      </c>
      <c r="J826" s="101" t="str">
        <f>IF(C826&gt;0,+VLOOKUP($C826,'STYLE NAMES'!$B:$AC,7,FALSE),"")</f>
        <v>WOMEN</v>
      </c>
      <c r="K826" s="101" t="str">
        <f>IF(C826&gt;0,+VLOOKUP($C826,'STYLE NAMES'!$B:$AC,8,FALSE),"")</f>
        <v>TECH POLOS</v>
      </c>
      <c r="L826" s="101" t="str">
        <f>IF(E826&gt;0,+VLOOKUP($E826,'CODE GENERATOR'!$D:$T,3,FALSE),"")</f>
        <v>S</v>
      </c>
      <c r="M826" s="101" t="str">
        <f>IF(E826&gt;0,+VLOOKUP($E826,'CODE GENERATOR'!$D:$T,4,FALSE),"")</f>
        <v>PIQUET</v>
      </c>
      <c r="N826" s="101" t="str">
        <f>IF(E826&gt;0,+VLOOKUP($E826,'CODE GENERATOR'!$D:$T,6,FALSE),"")</f>
        <v>DARK GRAY</v>
      </c>
      <c r="O826" s="101" t="str">
        <f>IF(E826&gt;0,+VLOOKUP($E826,'CODE GENERATOR'!$D:$T,7,FALSE),"")</f>
        <v>DARK GRAY</v>
      </c>
      <c r="P826" s="101" t="str">
        <f t="shared" si="53"/>
        <v>DARK GRAY</v>
      </c>
      <c r="Q826" s="104" t="str">
        <f>IF(E826&gt;0,+VLOOKUP($E826,'CODE GENERATOR'!$D:$T,11,FALSE),"")</f>
        <v>R.TOPWN_TPL0075</v>
      </c>
      <c r="R826" s="104" t="str">
        <f>IF(E826&gt;0,+VLOOKUP($E826,'CODE GENERATOR'!$D:$T,12,FALSE),"")</f>
        <v>PIQ0015DGYDGY</v>
      </c>
      <c r="S826" s="104" t="str">
        <f>IF(E826&gt;0,+VLOOKUP($E826,'CODE GENERATOR'!$D:$T,13,FALSE),"")</f>
        <v>R.TOPWN_TPL0075_PIQ0015DGYDGY</v>
      </c>
      <c r="T826" s="104" t="str">
        <f t="shared" si="51"/>
        <v>R.TOPWN_TPL0075_PIQ0015DGYDGY_L</v>
      </c>
      <c r="U826" s="105">
        <v>8683711010272</v>
      </c>
      <c r="V826" s="107" t="str" cm="1">
        <f t="array" ref="V826">_xlfn.TEXTJOIN(";", TRUE, _xlfn.UNIQUE(_xlfn._xlws.FILTER(P$3:P$10029, C$3:C$10029=C826)))</f>
        <v>WHITE;NAVY;BLACK;LILAC;DARK GRAY</v>
      </c>
      <c r="W826" s="107" t="str" cm="1">
        <f t="array" ref="W826">_xlfn.TEXTJOIN(";", TRUE, _xlfn.UNIQUE(_xlfn._xlws.FILTER(F$3:F$10029, C$3:C$10029=C826)))</f>
        <v>XS;S;M;L;XL;XXS</v>
      </c>
      <c r="X826" s="101">
        <f>IF(E826&gt;0,+VLOOKUP($E826,'CODE GENERATOR'!$D:$AC,19,FALSE),0)</f>
        <v>0</v>
      </c>
      <c r="Y826" s="101" t="str">
        <f>IF(E826&gt;0,+VLOOKUP($E826,'CODE GENERATOR'!$D:$AC,20,FALSE),0)</f>
        <v/>
      </c>
      <c r="Z826" s="101" t="str">
        <f>IF(E826&gt;0,+VLOOKUP($E826,'CODE GENERATOR'!$D:$AC,21,FALSE),0)</f>
        <v/>
      </c>
      <c r="AA826" s="101" t="str">
        <f>IF(E826&gt;0,+VLOOKUP($E826,'CODE GENERATOR'!$D:$AC,22,FALSE),0)</f>
        <v/>
      </c>
      <c r="AB826" s="101" t="str">
        <f>IF(E826&gt;0,+VLOOKUP($E826,'CODE GENERATOR'!$D:$AC,23,FALSE),0)</f>
        <v/>
      </c>
      <c r="AC826" s="101" t="str">
        <f>IF(E826&gt;0,+VLOOKUP($E826,'CODE GENERATOR'!$D:$AC,24,FALSE),0)</f>
        <v/>
      </c>
      <c r="AD826" s="101" t="str">
        <f>IF(E826&gt;0,+VLOOKUP($E826,'CODE GENERATOR'!$D:$AC,25,FALSE),0)</f>
        <v/>
      </c>
      <c r="AE826" s="101" t="str">
        <f>IF(E826&gt;0,+VLOOKUP($E826,'CODE GENERATOR'!$D:$AC,26,FALSE),0)</f>
        <v/>
      </c>
      <c r="AF826" s="149" t="str">
        <f>IF($C826&gt;0,$C826&amp;" "&amp;$P826&amp;" "&amp;+VLOOKUP($C826,'STYLE NAMES'!$B:$AC,10,FALSE),"""")</f>
        <v>MALTA DARK GRAY WOMEN'S TECH TRAINING POLO SHORT SLEEVE</v>
      </c>
      <c r="AG826" s="101" t="str">
        <f>"Enjoy our "&amp;(AF826)&amp;"; "&amp;IF(C826&gt;0,+VLOOKUP($C826,'STYLE NAMES'!$B:$AC,11,FALSE),"")</f>
        <v>Enjoy our MALTA DARK GRAY WOMEN'S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26" s="101" t="str">
        <f>IF(C826&gt;0,+VLOOKUP($C826,'STYLE NAMES'!$B:$AC,12,FALSE),"")</f>
        <v>* Specially engineered design for high performance
* 4-way super stretch piquet jersey
* Soft and comfortable
* Breathable
* Quick dry
Composition:
95% Poliamide 5% Elasthane</v>
      </c>
      <c r="AI826" s="101" t="str">
        <f>IF(C826&gt;0,+VLOOKUP($C826,'STYLE NAMES'!$B:$AC,13,FALSE),"")</f>
        <v>Machine Wash at 30°C
Mild process
Iron at low temperature
Iron from REVERSE
Do NOT iron on logos or prints
Do not bleach
Do NOT Tumble Dry</v>
      </c>
      <c r="AJ826" s="149" t="str">
        <f>IF($C826&gt;0,$C826&amp;" "&amp;$P826&amp;" "&amp;+VLOOKUP($C826,'STYLE NAMES'!$B:$AC,14,FALSE),"""")</f>
        <v>MALTA DARK GRAY KADIN KISA KOL TEKNİK ANTRENMAN POLO</v>
      </c>
      <c r="AK826" s="149" t="str">
        <f>"Cavalier SanMarco tarafından tasarlanan "&amp;(AJ826)&amp;"; "&amp;IF(C826&gt;0,+VLOOKUP($C826,'STYLE NAMES'!$B:$AC,15,FALSE),"")</f>
        <v>Cavalier SanMarco tarafından tasarlanan MALTA DARK GRAY KADIN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26" s="149" t="str">
        <f>IF(C826&gt;0,+VLOOKUP($C826,'STYLE NAMES'!$B:$AC,16,FALSE),"")</f>
        <v>* Yüksek performans için özel tasarım
* 4 yönlü süper streç pike kumaş
* Yumuşak ve rahat
* Nefes alabilir
* Hızlı kuruma
Kompozisyon:
%95 Polyamid  %5 Elastan</v>
      </c>
      <c r="AM826" s="149" t="str">
        <f>IF(C826&gt;0,+VLOOKUP($C826,'STYLE NAMES'!$B:$AC,17,FALSE),"")</f>
        <v>Makinede 30°C' de Yıkayın
Hassas Yıkama
Ilık ütü yapın
Tersten ütüleyin
Logo ve baskıları ÜTÜLEMEYİN
Çamaşır suyu kullanmayın
Kurutma Makinesinde Kurutmayın</v>
      </c>
      <c r="AN826" s="149" t="str">
        <f>IF($C826&gt;0,$C826&amp;" "&amp;$P826&amp;" "&amp;+VLOOKUP($C826,'STYLE NAMES'!$B:$AC,18,FALSE),"""")</f>
        <v>MALTA DARK GRAY POLO DA ALLENAMENTO TECH DA DONNA MANICA CORTA</v>
      </c>
      <c r="AO826" s="101" t="str">
        <f>"Disegnato da Cavalier SanMarco "&amp;(AN826)&amp;"; "&amp;IF(C826&gt;0,+VLOOKUP($C826,'STYLE NAMES'!$B:$AC,19,FALSE),"")</f>
        <v>Disegnato da Cavalier SanMarco MALTA DARK GRAY POLO DA ALLENAMENTO TECH DA DONNA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26" s="101" t="str">
        <f>IF(C826&gt;0,+VLOOKUP($C826,'STYLE NAMES'!$B:$AC,20,FALSE),"")</f>
        <v>Design ingegnerizzato per alte prestazioni 
Jersey piqué elasticizzato  4-way-stretch 
Morbido e confortevole 
Traspirante Asciugatura rapida 
Composizione: 
95% Poliammide  5% Elastan</v>
      </c>
      <c r="AQ826" s="101" t="str">
        <f>IF(C826&gt;0,+VLOOKUP($C826,'STYLE NAMES'!$B:$AC,21,FALSE),"")</f>
        <v>Lavare in lavatrice a 30°C Ciclo delicato 
Stirare a bassa temperatura
Stirare al rovescio 
Non stirare su loghi o stampe 
Non candeggiare 
Non asciugare in asciugatrice</v>
      </c>
      <c r="AR826" s="101">
        <f>IF(D826&gt;0,+VLOOKUP($C826,'STYLE NAMES'!$B:$AC,22,FALSE),"")</f>
        <v>0</v>
      </c>
      <c r="AS826" s="101">
        <f>IF(E826&gt;0,+VLOOKUP($C826,'STYLE NAMES'!$B:$AC,23,FALSE),"")</f>
        <v>0</v>
      </c>
      <c r="AT826" s="101">
        <f>IF(F826&gt;0,+VLOOKUP($C826,'STYLE NAMES'!$B:$AC,24,FALSE),"")</f>
        <v>0</v>
      </c>
      <c r="AU826" s="101">
        <f>IF(G826&gt;0,+VLOOKUP($C826,'STYLE NAMES'!$B:$AC,25,FALSE),"")</f>
        <v>0</v>
      </c>
      <c r="AV826" s="101">
        <f>+VLOOKUP($S826,'CODE GENERATOR'!$P:$AM,15,FALSE)</f>
        <v>0</v>
      </c>
      <c r="AW826" s="101">
        <f>+VLOOKUP($S826,'CODE GENERATOR'!$P:$AM,16,FALSE)</f>
        <v>0</v>
      </c>
      <c r="AX826" s="101">
        <f>+VLOOKUP($S826,'CODE GENERATOR'!$P:$AM,17,FALSE)</f>
        <v>0</v>
      </c>
      <c r="AY826" s="101">
        <f>+VLOOKUP($S826,'CODE GENERATOR'!$P:$AM,18,FALSE)</f>
        <v>0</v>
      </c>
      <c r="AZ826" s="101">
        <f>+VLOOKUP($S826,'CODE GENERATOR'!$P:$AM,19,FALSE)</f>
        <v>0</v>
      </c>
      <c r="BA826" s="101">
        <f>+VLOOKUP($S826,'CODE GENERATOR'!$P:$AM,20,FALSE)</f>
        <v>0</v>
      </c>
      <c r="BB826" s="101">
        <f>+VLOOKUP($S826,'CODE GENERATOR'!$P:$AM,21,FALSE)</f>
        <v>0</v>
      </c>
      <c r="BC826" s="101">
        <f>+VLOOKUP($S826,'CODE GENERATOR'!$P:$AM,22,FALSE)</f>
        <v>0</v>
      </c>
      <c r="BD826" s="101">
        <f>+VLOOKUP($S826,'CODE GENERATOR'!$P:$AM,23,FALSE)</f>
        <v>0</v>
      </c>
      <c r="BE826" s="101">
        <f>+VLOOKUP($S826,'CODE GENERATOR'!$P:$AM,24,FALSE)</f>
        <v>0</v>
      </c>
      <c r="BF826" s="101">
        <f>IF(C826&gt;0,+VLOOKUP(G826,'CATEGORY ID'!$A$1:$L$118,3,FALSE),"")</f>
        <v>30</v>
      </c>
      <c r="BG826" s="101">
        <f>IF(C826&gt;0,+VLOOKUP(H826,'CATEGORY ID'!$D$1:$L$118,3,FALSE),"")</f>
        <v>3</v>
      </c>
      <c r="BH826" s="101">
        <f>IF(C826&gt;0,+VLOOKUP((+H826&amp;I826),'CATEGORY ID'!$H$1:$I$121,2,FALSE),"")</f>
        <v>109</v>
      </c>
      <c r="BJ826" s="101">
        <f>IF(C826&gt;0,IF(COUNTIF('CATEGORY ID'!$K$1:$K$121,+H826&amp;K826) &gt; 0, +VLOOKUP(+H826&amp;K826,'CATEGORY ID'!$K$1:$L$121,2,FALSE),""),"")</f>
        <v>219</v>
      </c>
      <c r="BK826" s="101" t="str">
        <f>IF(C826&gt;0,IF(COUNTIF('CATEGORY ID'!$K$124:$K$165, +VLOOKUP(C826,'STYLE NAMES'!$B:$AE,30,FALSE)) &gt; 0, +VLOOKUP(VLOOKUP(C826,'STYLE NAMES'!$B:$AE,30,FALSE),'CATEGORY ID'!K:M,2,FALSE),""),"")</f>
        <v/>
      </c>
      <c r="BR826" s="101" t="str" cm="1">
        <f t="array" ref="BR826">IF(C826&gt;0,_xlfn.TEXTJOIN(";", TRUE,_xlfn.UNIQUE(_xlfn._xlws.FILTER(BF826:BQ826,(BF826:BQ826&gt;0)),TRUE,FALSE)),"")&amp;";"&amp;BS826</f>
        <v>30;3;109;219;234</v>
      </c>
      <c r="BS826" s="101">
        <v>234</v>
      </c>
      <c r="BU826" s="106">
        <f>IF(C826&gt;0,+VLOOKUP($C826,'STYLE NAMES'!$B:$AC,26,FALSE),"")</f>
        <v>89.9</v>
      </c>
      <c r="BV826" s="106">
        <f>IF(C826&gt;0,+VLOOKUP($C826,'STYLE NAMES'!$B:$AC,27,FALSE),"")</f>
        <v>4940</v>
      </c>
      <c r="BW826" s="106">
        <f>IF(C826&gt;0,+VLOOKUP($C826,'STYLE NAMES'!$B:$AC,28,FALSE),"")</f>
        <v>103.38500000000001</v>
      </c>
      <c r="BY826"/>
      <c r="BZ826" s="101">
        <v>0</v>
      </c>
      <c r="CA826" s="137">
        <f t="shared" si="54"/>
        <v>0</v>
      </c>
      <c r="CB826" s="137">
        <f>+VLOOKUP(C826,'[2]STYLES &amp; MODELS MATRIX'!$A:$G,7,FALSE)</f>
        <v>0</v>
      </c>
      <c r="CC826" s="137" t="str">
        <f>+VLOOKUP(C826,'[1]STYLES &amp; SIZE CHARTS'!$A:$H,8,FALSE)</f>
        <v>WT-SSCP1</v>
      </c>
      <c r="CD826" s="137"/>
      <c r="CE826" s="205"/>
      <c r="CF826" s="141"/>
    </row>
    <row r="827" spans="1:84" s="101" customFormat="1" ht="12" customHeight="1" x14ac:dyDescent="0.2">
      <c r="A827" s="102">
        <f t="shared" si="52"/>
        <v>8683711008859</v>
      </c>
      <c r="B827" s="101" t="s">
        <v>991</v>
      </c>
      <c r="C827" s="101" t="s">
        <v>172</v>
      </c>
      <c r="D827" s="101" t="s">
        <v>173</v>
      </c>
      <c r="E827" s="203" t="s">
        <v>2476</v>
      </c>
      <c r="F827" s="101" t="s">
        <v>2475</v>
      </c>
      <c r="G827" s="101" t="str">
        <f>IF(C827&gt;0,+VLOOKUP($C827,'STYLE NAMES'!$B:$AC,4,FALSE),"")</f>
        <v>RIDER</v>
      </c>
      <c r="H827" s="101" t="str">
        <f>IF(C827&gt;0,+VLOOKUP($C827,'STYLE NAMES'!$B:$AC,5,FALSE),"")</f>
        <v>WOMEN</v>
      </c>
      <c r="I827" s="101" t="str">
        <f>IF(C827&gt;0,+VLOOKUP($C827,'STYLE NAMES'!$B:$AC,6,FALSE),"")</f>
        <v>TOPS</v>
      </c>
      <c r="J827" s="101" t="str">
        <f>IF(C827&gt;0,+VLOOKUP($C827,'STYLE NAMES'!$B:$AC,7,FALSE),"")</f>
        <v>WOMEN</v>
      </c>
      <c r="K827" s="101" t="str">
        <f>IF(C827&gt;0,+VLOOKUP($C827,'STYLE NAMES'!$B:$AC,8,FALSE),"")</f>
        <v>TECH T-SHIRTS</v>
      </c>
      <c r="L827" s="101" t="str">
        <f>IF(E827&gt;0,+VLOOKUP($E827,'CODE GENERATOR'!$D:$T,3,FALSE),"")</f>
        <v>S</v>
      </c>
      <c r="M827" s="101" t="str">
        <f>IF(E827&gt;0,+VLOOKUP($E827,'CODE GENERATOR'!$D:$T,4,FALSE),"")</f>
        <v>SUPREME</v>
      </c>
      <c r="N827" s="101" t="str">
        <f>IF(E827&gt;0,+VLOOKUP($E827,'CODE GENERATOR'!$D:$T,6,FALSE),"")</f>
        <v>WHITE</v>
      </c>
      <c r="O827" s="101" t="str">
        <f>IF(E827&gt;0,+VLOOKUP($E827,'CODE GENERATOR'!$D:$T,7,FALSE),"")</f>
        <v>WHITE</v>
      </c>
      <c r="P827" s="101" t="str">
        <f t="shared" si="53"/>
        <v>WHITE</v>
      </c>
      <c r="Q827" s="104" t="str">
        <f>IF(E827&gt;0,+VLOOKUP($E827,'CODE GENERATOR'!$D:$T,11,FALSE),"")</f>
        <v>R.TOPWN_TTS0076</v>
      </c>
      <c r="R827" s="104" t="str">
        <f>IF(E827&gt;0,+VLOOKUP($E827,'CODE GENERATOR'!$D:$T,12,FALSE),"")</f>
        <v>SUP0030WHTWHT</v>
      </c>
      <c r="S827" s="104" t="str">
        <f>IF(E827&gt;0,+VLOOKUP($E827,'CODE GENERATOR'!$D:$T,13,FALSE),"")</f>
        <v>R.TOPWN_TTS0076_SUP0030WHTWHT</v>
      </c>
      <c r="T827" s="104" t="str">
        <f t="shared" si="51"/>
        <v>R.TOPWN_TTS0076_SUP0030WHTWHT_XXS</v>
      </c>
      <c r="U827" s="105">
        <v>8683711008859</v>
      </c>
      <c r="V827" s="107" t="str" cm="1">
        <f t="array" ref="V827">_xlfn.TEXTJOIN(";", TRUE, _xlfn.UNIQUE(_xlfn._xlws.FILTER(P$3:P$10029, C$3:C$10029=C827)))</f>
        <v>BLACK;WHITE;ECRU;ROSE;MINK;LIGHT GRAY;ANTHRA</v>
      </c>
      <c r="W827" s="107" t="str" cm="1">
        <f t="array" ref="W827">_xlfn.TEXTJOIN(";", TRUE, _xlfn.UNIQUE(_xlfn._xlws.FILTER(F$3:F$10029, C$3:C$10029=C827)))</f>
        <v>XS;S;M;L;XL;XXS</v>
      </c>
      <c r="X827" s="101" t="str">
        <f>IF(E827&gt;0,+VLOOKUP($E827,'CODE GENERATOR'!$D:$AC,19,FALSE),0)</f>
        <v>2507_W_0635</v>
      </c>
      <c r="Y827" s="101" t="str">
        <f>IF(E827&gt;0,+VLOOKUP($E827,'CODE GENERATOR'!$D:$AC,20,FALSE),0)</f>
        <v>2507_W_0666</v>
      </c>
      <c r="Z827" s="101" t="str">
        <f>IF(E827&gt;0,+VLOOKUP($E827,'CODE GENERATOR'!$D:$AC,21,FALSE),0)</f>
        <v>2507_W_0683</v>
      </c>
      <c r="AA827" s="101" t="str">
        <f>IF(E827&gt;0,+VLOOKUP($E827,'CODE GENERATOR'!$D:$AC,22,FALSE),0)</f>
        <v>2507_W_0680</v>
      </c>
      <c r="AB827" s="101" t="str">
        <f>IF(E827&gt;0,+VLOOKUP($E827,'CODE GENERATOR'!$D:$AC,23,FALSE),0)</f>
        <v>2507_D_cavalier_detay_0097</v>
      </c>
      <c r="AC827" s="101" t="str">
        <f>IF(E827&gt;0,+VLOOKUP($E827,'CODE GENERATOR'!$D:$AC,24,FALSE),0)</f>
        <v/>
      </c>
      <c r="AD827" s="101" t="str">
        <f>IF(E827&gt;0,+VLOOKUP($E827,'CODE GENERATOR'!$D:$AC,25,FALSE),0)</f>
        <v>2507_VW_Web_3</v>
      </c>
      <c r="AE827" s="101" t="str">
        <f>IF(E827&gt;0,+VLOOKUP($E827,'CODE GENERATOR'!$D:$AC,26,FALSE),0)</f>
        <v/>
      </c>
      <c r="AF827" s="149" t="str">
        <f>IF($C827&gt;0,$C827&amp;" "&amp;$P827&amp;" "&amp;+VLOOKUP($C827,'STYLE NAMES'!$B:$AC,10,FALSE),"""")</f>
        <v>BELLA WHITE WOMEN'S TECH T-SHIRT</v>
      </c>
      <c r="AG827" s="101" t="str">
        <f>"Enjoy our "&amp;(AF827)&amp;"; "&amp;IF(C827&gt;0,+VLOOKUP($C827,'STYLE NAMES'!$B:$AC,11,FALSE),"")</f>
        <v xml:space="preserve">Enjoy our BELLA WHITE WOMEN'S TECH T-SHIRT; Women's Short Sleeve Technical T-shirt
One of our staff's favorites!
These tech t-shirts are very chic and so comfortable to wear </v>
      </c>
      <c r="AH827" s="101" t="str">
        <f>IF(C827&gt;0,+VLOOKUP($C827,'STYLE NAMES'!$B:$AC,12,FALSE),"")</f>
        <v>*Extra-soft and comfortable technical jersey
* 4-way stretch fabric
* Breathable and Quick Dry
* Wrinkle-free and Easy Care
Composition:
95% Polyamide 5% Elasthane</v>
      </c>
      <c r="AI827" s="101" t="str">
        <f>IF(C827&gt;0,+VLOOKUP($C827,'STYLE NAMES'!$B:$AC,13,FALSE),"")</f>
        <v>Machine Wash at 30°C
Mild process
Iron at low temperature
Iron from REVERSE
Do NOT iron on logos or prints
Do not bleach
Do NOT Tumble Dry</v>
      </c>
      <c r="AJ827" s="149" t="str">
        <f>IF($C827&gt;0,$C827&amp;" "&amp;$P827&amp;" "&amp;+VLOOKUP($C827,'STYLE NAMES'!$B:$AC,14,FALSE),"""")</f>
        <v>BELLA WHITE KADIN TECH T-SHIRT</v>
      </c>
      <c r="AK827" s="149" t="str">
        <f>"Cavalier SanMarco tarafından tasarlanan "&amp;(AJ827)&amp;"; "&amp;IF(C827&gt;0,+VLOOKUP($C827,'STYLE NAMES'!$B:$AC,15,FALSE),"")</f>
        <v>Cavalier SanMarco tarafından tasarlanan BELLA WHITE KADIN TECH T-SHIRT; Kadın Kısa Kol Teknik T-shirt
Ekibin favorilerinden!
Bu teknik t-shirtler çok şık olmakla birlikte çok da rahatlar</v>
      </c>
      <c r="AL827" s="149" t="str">
        <f>IF(C827&gt;0,+VLOOKUP($C827,'STYLE NAMES'!$B:$AC,16,FALSE),"")</f>
        <v>*Ekstra yumuşak ve rahat teknik örme kumaş
* 4 yöne esneyen kumaş
* Nefes Alabilir ve Hızlı Kuruma
* Kırışmaz ve Bakımı Kolay
Kompozisyon:
%95 Polyamid %5 Elastan</v>
      </c>
      <c r="AM827" s="149" t="str">
        <f>IF(C827&gt;0,+VLOOKUP($C827,'STYLE NAMES'!$B:$AC,17,FALSE),"")</f>
        <v>Makinede 30°C' de Yıkayın
Hassas Yıkama
Ilık ütü yapın
Tersten ütüleyin
Logo ve baskıları ÜTÜLEMEYİN
Çamaşır suyu kullanmayın
Kurutma Makinesinde Kurutmayın</v>
      </c>
      <c r="AN827" s="149" t="str">
        <f>IF($C827&gt;0,$C827&amp;" "&amp;$P827&amp;" "&amp;+VLOOKUP($C827,'STYLE NAMES'!$B:$AC,18,FALSE),"""")</f>
        <v>BELLA WHITE T-SHIRT TECNICA DA DONNA</v>
      </c>
      <c r="AO827" s="101" t="str">
        <f>"Disegnato da Cavalier SanMarco "&amp;(AN827)&amp;"; "&amp;IF(C827&gt;0,+VLOOKUP($C827,'STYLE NAMES'!$B:$AC,19,FALSE),"")</f>
        <v>Disegnato da Cavalier SanMarco BELLA WHITE T-SHIRT TECNICA DA DONNA; T-shirt tecnica a maniche corte da donna 
Uno dei nostri prodotti preferiti! 
Queste magliette tecniche sono molto eleganti e confortevoli da indossare.</v>
      </c>
      <c r="AP827" s="101" t="str">
        <f>IF(C827&gt;0,+VLOOKUP($C827,'STYLE NAMES'!$B:$AC,20,FALSE),"")</f>
        <v>Jersey tecnico extra-morbido e confortevole 
Tessuto elasticizzato 4-way stretch 
Traspirante e ad asciugatura rapida 
No stiro e di facile manutenzione 
Composizione: 
95% Poliammide, 5% Elastan</v>
      </c>
      <c r="AQ827" s="101" t="str">
        <f>IF(C827&gt;0,+VLOOKUP($C827,'STYLE NAMES'!$B:$AC,21,FALSE),"")</f>
        <v>Lavare in lavatrice a 30°C Ciclo delicato 
Stirare a bassa temperatura
Stirare al rovescio 
Non stirare su loghi o stampe 
Non candeggiare 
Non asciugare in asciugatrice</v>
      </c>
      <c r="AR827" s="101">
        <f>IF(D827&gt;0,+VLOOKUP($C827,'STYLE NAMES'!$B:$AC,22,FALSE),"")</f>
        <v>0</v>
      </c>
      <c r="AS827" s="101">
        <f>IF(E827&gt;0,+VLOOKUP($C827,'STYLE NAMES'!$B:$AC,23,FALSE),"")</f>
        <v>0</v>
      </c>
      <c r="AT827" s="101">
        <f>IF(F827&gt;0,+VLOOKUP($C827,'STYLE NAMES'!$B:$AC,24,FALSE),"")</f>
        <v>0</v>
      </c>
      <c r="AU827" s="101">
        <f>IF(G827&gt;0,+VLOOKUP($C827,'STYLE NAMES'!$B:$AC,25,FALSE),"")</f>
        <v>0</v>
      </c>
      <c r="AV827" s="101" t="str">
        <f>+VLOOKUP($S827,'CODE GENERATOR'!$P:$AM,15,FALSE)</f>
        <v>R.BOTWN_BRC0067_TJR0027BLKBLK</v>
      </c>
      <c r="AW827" s="101" t="str">
        <f>+VLOOKUP($S827,'CODE GENERATOR'!$P:$AM,16,FALSE)</f>
        <v>A.RACUX_BLT0015_BRD0012REDRED</v>
      </c>
      <c r="AX827" s="101" t="str">
        <f>+VLOOKUP($S827,'CODE GENERATOR'!$P:$AM,17,FALSE)</f>
        <v>A.RACAU_SOC0018_NYL00003XBST1</v>
      </c>
      <c r="AY827" s="101">
        <f>+VLOOKUP($S827,'CODE GENERATOR'!$P:$AM,18,FALSE)</f>
        <v>0</v>
      </c>
      <c r="AZ827" s="101">
        <f>+VLOOKUP($S827,'CODE GENERATOR'!$P:$AM,19,FALSE)</f>
        <v>0</v>
      </c>
      <c r="BA827" s="101">
        <f>+VLOOKUP($S827,'CODE GENERATOR'!$P:$AM,20,FALSE)</f>
        <v>0</v>
      </c>
      <c r="BB827" s="101">
        <f>+VLOOKUP($S827,'CODE GENERATOR'!$P:$AM,21,FALSE)</f>
        <v>0</v>
      </c>
      <c r="BC827" s="101">
        <f>+VLOOKUP($S827,'CODE GENERATOR'!$P:$AM,22,FALSE)</f>
        <v>0</v>
      </c>
      <c r="BD827" s="101">
        <f>+VLOOKUP($S827,'CODE GENERATOR'!$P:$AM,23,FALSE)</f>
        <v>0</v>
      </c>
      <c r="BE827" s="101">
        <f>+VLOOKUP($S827,'CODE GENERATOR'!$P:$AM,24,FALSE)</f>
        <v>0</v>
      </c>
      <c r="BF827" s="101">
        <f>IF(C827&gt;0,+VLOOKUP(G827,'CATEGORY ID'!$A$1:$L$118,3,FALSE),"")</f>
        <v>30</v>
      </c>
      <c r="BG827" s="101">
        <f>IF(C827&gt;0,+VLOOKUP(H827,'CATEGORY ID'!$D$1:$L$118,3,FALSE),"")</f>
        <v>3</v>
      </c>
      <c r="BH827" s="101">
        <f>IF(C827&gt;0,+VLOOKUP((+H827&amp;I827),'CATEGORY ID'!$H$1:$I$121,2,FALSE),"")</f>
        <v>109</v>
      </c>
      <c r="BJ827" s="101">
        <f>IF(C827&gt;0,IF(COUNTIF('CATEGORY ID'!$K$1:$K$121,+H827&amp;K827) &gt; 0, +VLOOKUP(+H827&amp;K827,'CATEGORY ID'!$K$1:$L$121,2,FALSE),""),"")</f>
        <v>46</v>
      </c>
      <c r="BK827" s="101" t="str">
        <f>IF(C827&gt;0,IF(COUNTIF('CATEGORY ID'!$K$124:$K$165, +VLOOKUP(C827,'STYLE NAMES'!$B:$AE,30,FALSE)) &gt; 0, +VLOOKUP(VLOOKUP(C827,'STYLE NAMES'!$B:$AE,30,FALSE),'CATEGORY ID'!K:M,2,FALSE),""),"")</f>
        <v/>
      </c>
      <c r="BM827" s="101">
        <v>204</v>
      </c>
      <c r="BR827" s="101" t="str" cm="1">
        <f t="array" ref="BR827">IF(C827&gt;0,_xlfn.TEXTJOIN(";", TRUE,_xlfn.UNIQUE(_xlfn._xlws.FILTER(BF827:BQ827,(BF827:BQ827&gt;0)),TRUE,FALSE)),"")&amp;";"&amp;BS827</f>
        <v>30;3;109;46;204;228</v>
      </c>
      <c r="BS827" s="101">
        <v>228</v>
      </c>
      <c r="BU827" s="106">
        <f>IF(C827&gt;0,+VLOOKUP($C827,'STYLE NAMES'!$B:$AC,26,FALSE),"")</f>
        <v>69.900000000000006</v>
      </c>
      <c r="BV827" s="106">
        <f>IF(C827&gt;0,+VLOOKUP($C827,'STYLE NAMES'!$B:$AC,27,FALSE),"")</f>
        <v>3840</v>
      </c>
      <c r="BW827" s="106">
        <f>IF(C827&gt;0,+VLOOKUP($C827,'STYLE NAMES'!$B:$AC,28,FALSE),"")</f>
        <v>80.385000000000005</v>
      </c>
      <c r="BY827"/>
      <c r="BZ827" s="101">
        <v>7</v>
      </c>
      <c r="CA827" s="137">
        <f t="shared" si="54"/>
        <v>1</v>
      </c>
      <c r="CB827" s="137" t="str">
        <f>+VLOOKUP(C827,'[2]STYLES &amp; MODELS MATRIX'!$A:$G,7,FALSE)</f>
        <v>AK</v>
      </c>
      <c r="CC827" s="137" t="str">
        <f>+VLOOKUP(C827,'[1]STYLES &amp; SIZE CHARTS'!$A:$H,8,FALSE)</f>
        <v>WT-BTTS1</v>
      </c>
      <c r="CD827" s="137"/>
      <c r="CE827" s="205"/>
      <c r="CF827" s="141"/>
    </row>
    <row r="828" spans="1:84" s="101" customFormat="1" ht="12" customHeight="1" x14ac:dyDescent="0.2">
      <c r="A828" s="102">
        <f t="shared" si="52"/>
        <v>8683711011132</v>
      </c>
      <c r="B828" s="101" t="s">
        <v>991</v>
      </c>
      <c r="C828" s="101" t="s">
        <v>172</v>
      </c>
      <c r="D828" s="101" t="s">
        <v>173</v>
      </c>
      <c r="E828" s="203" t="s">
        <v>2476</v>
      </c>
      <c r="F828" s="101" t="s">
        <v>2346</v>
      </c>
      <c r="G828" s="101" t="str">
        <f>IF(C828&gt;0,+VLOOKUP($C828,'STYLE NAMES'!$B:$AC,4,FALSE),"")</f>
        <v>RIDER</v>
      </c>
      <c r="H828" s="101" t="str">
        <f>IF(C828&gt;0,+VLOOKUP($C828,'STYLE NAMES'!$B:$AC,5,FALSE),"")</f>
        <v>WOMEN</v>
      </c>
      <c r="I828" s="101" t="str">
        <f>IF(C828&gt;0,+VLOOKUP($C828,'STYLE NAMES'!$B:$AC,6,FALSE),"")</f>
        <v>TOPS</v>
      </c>
      <c r="J828" s="101" t="str">
        <f>IF(C828&gt;0,+VLOOKUP($C828,'STYLE NAMES'!$B:$AC,7,FALSE),"")</f>
        <v>WOMEN</v>
      </c>
      <c r="K828" s="101" t="str">
        <f>IF(C828&gt;0,+VLOOKUP($C828,'STYLE NAMES'!$B:$AC,8,FALSE),"")</f>
        <v>TECH T-SHIRTS</v>
      </c>
      <c r="L828" s="101" t="str">
        <f>IF(E828&gt;0,+VLOOKUP($E828,'CODE GENERATOR'!$D:$T,3,FALSE),"")</f>
        <v>S</v>
      </c>
      <c r="M828" s="101" t="str">
        <f>IF(E828&gt;0,+VLOOKUP($E828,'CODE GENERATOR'!$D:$T,4,FALSE),"")</f>
        <v>SUPREME</v>
      </c>
      <c r="N828" s="101" t="str">
        <f>IF(E828&gt;0,+VLOOKUP($E828,'CODE GENERATOR'!$D:$T,6,FALSE),"")</f>
        <v>WHITE</v>
      </c>
      <c r="O828" s="101" t="str">
        <f>IF(E828&gt;0,+VLOOKUP($E828,'CODE GENERATOR'!$D:$T,7,FALSE),"")</f>
        <v>WHITE</v>
      </c>
      <c r="P828" s="101" t="str">
        <f t="shared" si="53"/>
        <v>WHITE</v>
      </c>
      <c r="Q828" s="104" t="str">
        <f>IF(E828&gt;0,+VLOOKUP($E828,'CODE GENERATOR'!$D:$T,11,FALSE),"")</f>
        <v>R.TOPWN_TTS0076</v>
      </c>
      <c r="R828" s="104" t="str">
        <f>IF(E828&gt;0,+VLOOKUP($E828,'CODE GENERATOR'!$D:$T,12,FALSE),"")</f>
        <v>SUP0030WHTWHT</v>
      </c>
      <c r="S828" s="104" t="str">
        <f>IF(E828&gt;0,+VLOOKUP($E828,'CODE GENERATOR'!$D:$T,13,FALSE),"")</f>
        <v>R.TOPWN_TTS0076_SUP0030WHTWHT</v>
      </c>
      <c r="T828" s="104" t="str">
        <f t="shared" si="51"/>
        <v>R.TOPWN_TTS0076_SUP0030WHTWHT_XS</v>
      </c>
      <c r="U828" s="105">
        <v>8683711011132</v>
      </c>
      <c r="V828" s="107" t="str" cm="1">
        <f t="array" ref="V828">_xlfn.TEXTJOIN(";", TRUE, _xlfn.UNIQUE(_xlfn._xlws.FILTER(P$3:P$10029, C$3:C$10029=C828)))</f>
        <v>BLACK;WHITE;ECRU;ROSE;MINK;LIGHT GRAY;ANTHRA</v>
      </c>
      <c r="W828" s="107" t="str" cm="1">
        <f t="array" ref="W828">_xlfn.TEXTJOIN(";", TRUE, _xlfn.UNIQUE(_xlfn._xlws.FILTER(F$3:F$10029, C$3:C$10029=C828)))</f>
        <v>XS;S;M;L;XL;XXS</v>
      </c>
      <c r="X828" s="101" t="str">
        <f>IF(E828&gt;0,+VLOOKUP($E828,'CODE GENERATOR'!$D:$AC,19,FALSE),0)</f>
        <v>2507_W_0635</v>
      </c>
      <c r="Y828" s="101" t="str">
        <f>IF(E828&gt;0,+VLOOKUP($E828,'CODE GENERATOR'!$D:$AC,20,FALSE),0)</f>
        <v>2507_W_0666</v>
      </c>
      <c r="Z828" s="101" t="str">
        <f>IF(E828&gt;0,+VLOOKUP($E828,'CODE GENERATOR'!$D:$AC,21,FALSE),0)</f>
        <v>2507_W_0683</v>
      </c>
      <c r="AA828" s="101" t="str">
        <f>IF(E828&gt;0,+VLOOKUP($E828,'CODE GENERATOR'!$D:$AC,22,FALSE),0)</f>
        <v>2507_W_0680</v>
      </c>
      <c r="AB828" s="101" t="str">
        <f>IF(E828&gt;0,+VLOOKUP($E828,'CODE GENERATOR'!$D:$AC,23,FALSE),0)</f>
        <v>2507_D_cavalier_detay_0097</v>
      </c>
      <c r="AC828" s="101" t="str">
        <f>IF(E828&gt;0,+VLOOKUP($E828,'CODE GENERATOR'!$D:$AC,24,FALSE),0)</f>
        <v/>
      </c>
      <c r="AD828" s="101" t="str">
        <f>IF(E828&gt;0,+VLOOKUP($E828,'CODE GENERATOR'!$D:$AC,25,FALSE),0)</f>
        <v>2507_VW_Web_3</v>
      </c>
      <c r="AE828" s="101" t="str">
        <f>IF(E828&gt;0,+VLOOKUP($E828,'CODE GENERATOR'!$D:$AC,26,FALSE),0)</f>
        <v/>
      </c>
      <c r="AF828" s="149" t="str">
        <f>IF($C828&gt;0,$C828&amp;" "&amp;$P828&amp;" "&amp;+VLOOKUP($C828,'STYLE NAMES'!$B:$AC,10,FALSE),"""")</f>
        <v>BELLA WHITE WOMEN'S TECH T-SHIRT</v>
      </c>
      <c r="AG828" s="101" t="str">
        <f>"Enjoy our "&amp;(AF828)&amp;"; "&amp;IF(C828&gt;0,+VLOOKUP($C828,'STYLE NAMES'!$B:$AC,11,FALSE),"")</f>
        <v xml:space="preserve">Enjoy our BELLA WHITE WOMEN'S TECH T-SHIRT; Women's Short Sleeve Technical T-shirt
One of our staff's favorites!
These tech t-shirts are very chic and so comfortable to wear </v>
      </c>
      <c r="AH828" s="101" t="str">
        <f>IF(C828&gt;0,+VLOOKUP($C828,'STYLE NAMES'!$B:$AC,12,FALSE),"")</f>
        <v>*Extra-soft and comfortable technical jersey
* 4-way stretch fabric
* Breathable and Quick Dry
* Wrinkle-free and Easy Care
Composition:
95% Polyamide 5% Elasthane</v>
      </c>
      <c r="AI828" s="101" t="str">
        <f>IF(C828&gt;0,+VLOOKUP($C828,'STYLE NAMES'!$B:$AC,13,FALSE),"")</f>
        <v>Machine Wash at 30°C
Mild process
Iron at low temperature
Iron from REVERSE
Do NOT iron on logos or prints
Do not bleach
Do NOT Tumble Dry</v>
      </c>
      <c r="AJ828" s="149" t="str">
        <f>IF($C828&gt;0,$C828&amp;" "&amp;$P828&amp;" "&amp;+VLOOKUP($C828,'STYLE NAMES'!$B:$AC,14,FALSE),"""")</f>
        <v>BELLA WHITE KADIN TECH T-SHIRT</v>
      </c>
      <c r="AK828" s="149" t="str">
        <f>"Cavalier SanMarco tarafından tasarlanan "&amp;(AJ828)&amp;"; "&amp;IF(C828&gt;0,+VLOOKUP($C828,'STYLE NAMES'!$B:$AC,15,FALSE),"")</f>
        <v>Cavalier SanMarco tarafından tasarlanan BELLA WHITE KADIN TECH T-SHIRT; Kadın Kısa Kol Teknik T-shirt
Ekibin favorilerinden!
Bu teknik t-shirtler çok şık olmakla birlikte çok da rahatlar</v>
      </c>
      <c r="AL828" s="149" t="str">
        <f>IF(C828&gt;0,+VLOOKUP($C828,'STYLE NAMES'!$B:$AC,16,FALSE),"")</f>
        <v>*Ekstra yumuşak ve rahat teknik örme kumaş
* 4 yöne esneyen kumaş
* Nefes Alabilir ve Hızlı Kuruma
* Kırışmaz ve Bakımı Kolay
Kompozisyon:
%95 Polyamid %5 Elastan</v>
      </c>
      <c r="AM828" s="149" t="str">
        <f>IF(C828&gt;0,+VLOOKUP($C828,'STYLE NAMES'!$B:$AC,17,FALSE),"")</f>
        <v>Makinede 30°C' de Yıkayın
Hassas Yıkama
Ilık ütü yapın
Tersten ütüleyin
Logo ve baskıları ÜTÜLEMEYİN
Çamaşır suyu kullanmayın
Kurutma Makinesinde Kurutmayın</v>
      </c>
      <c r="AN828" s="149" t="str">
        <f>IF($C828&gt;0,$C828&amp;" "&amp;$P828&amp;" "&amp;+VLOOKUP($C828,'STYLE NAMES'!$B:$AC,18,FALSE),"""")</f>
        <v>BELLA WHITE T-SHIRT TECNICA DA DONNA</v>
      </c>
      <c r="AO828" s="101" t="str">
        <f>"Disegnato da Cavalier SanMarco "&amp;(AN828)&amp;"; "&amp;IF(C828&gt;0,+VLOOKUP($C828,'STYLE NAMES'!$B:$AC,19,FALSE),"")</f>
        <v>Disegnato da Cavalier SanMarco BELLA WHITE T-SHIRT TECNICA DA DONNA; T-shirt tecnica a maniche corte da donna 
Uno dei nostri prodotti preferiti! 
Queste magliette tecniche sono molto eleganti e confortevoli da indossare.</v>
      </c>
      <c r="AP828" s="101" t="str">
        <f>IF(C828&gt;0,+VLOOKUP($C828,'STYLE NAMES'!$B:$AC,20,FALSE),"")</f>
        <v>Jersey tecnico extra-morbido e confortevole 
Tessuto elasticizzato 4-way stretch 
Traspirante e ad asciugatura rapida 
No stiro e di facile manutenzione 
Composizione: 
95% Poliammide, 5% Elastan</v>
      </c>
      <c r="AQ828" s="101" t="str">
        <f>IF(C828&gt;0,+VLOOKUP($C828,'STYLE NAMES'!$B:$AC,21,FALSE),"")</f>
        <v>Lavare in lavatrice a 30°C Ciclo delicato 
Stirare a bassa temperatura
Stirare al rovescio 
Non stirare su loghi o stampe 
Non candeggiare 
Non asciugare in asciugatrice</v>
      </c>
      <c r="AR828" s="101">
        <f>IF(D828&gt;0,+VLOOKUP($C828,'STYLE NAMES'!$B:$AC,22,FALSE),"")</f>
        <v>0</v>
      </c>
      <c r="AS828" s="101">
        <f>IF(E828&gt;0,+VLOOKUP($C828,'STYLE NAMES'!$B:$AC,23,FALSE),"")</f>
        <v>0</v>
      </c>
      <c r="AT828" s="101">
        <f>IF(F828&gt;0,+VLOOKUP($C828,'STYLE NAMES'!$B:$AC,24,FALSE),"")</f>
        <v>0</v>
      </c>
      <c r="AU828" s="101">
        <f>IF(G828&gt;0,+VLOOKUP($C828,'STYLE NAMES'!$B:$AC,25,FALSE),"")</f>
        <v>0</v>
      </c>
      <c r="AV828" s="101" t="str">
        <f>+VLOOKUP($S828,'CODE GENERATOR'!$P:$AM,15,FALSE)</f>
        <v>R.BOTWN_BRC0067_TJR0027BLKBLK</v>
      </c>
      <c r="AW828" s="101" t="str">
        <f>+VLOOKUP($S828,'CODE GENERATOR'!$P:$AM,16,FALSE)</f>
        <v>A.RACUX_BLT0015_BRD0012REDRED</v>
      </c>
      <c r="AX828" s="101" t="str">
        <f>+VLOOKUP($S828,'CODE GENERATOR'!$P:$AM,17,FALSE)</f>
        <v>A.RACAU_SOC0018_NYL00003XBST1</v>
      </c>
      <c r="AY828" s="101">
        <f>+VLOOKUP($S828,'CODE GENERATOR'!$P:$AM,18,FALSE)</f>
        <v>0</v>
      </c>
      <c r="AZ828" s="101">
        <f>+VLOOKUP($S828,'CODE GENERATOR'!$P:$AM,19,FALSE)</f>
        <v>0</v>
      </c>
      <c r="BA828" s="101">
        <f>+VLOOKUP($S828,'CODE GENERATOR'!$P:$AM,20,FALSE)</f>
        <v>0</v>
      </c>
      <c r="BB828" s="101">
        <f>+VLOOKUP($S828,'CODE GENERATOR'!$P:$AM,21,FALSE)</f>
        <v>0</v>
      </c>
      <c r="BC828" s="101">
        <f>+VLOOKUP($S828,'CODE GENERATOR'!$P:$AM,22,FALSE)</f>
        <v>0</v>
      </c>
      <c r="BD828" s="101">
        <f>+VLOOKUP($S828,'CODE GENERATOR'!$P:$AM,23,FALSE)</f>
        <v>0</v>
      </c>
      <c r="BE828" s="101">
        <f>+VLOOKUP($S828,'CODE GENERATOR'!$P:$AM,24,FALSE)</f>
        <v>0</v>
      </c>
      <c r="BF828" s="101">
        <f>IF(C828&gt;0,+VLOOKUP(G828,'CATEGORY ID'!$A$1:$L$118,3,FALSE),"")</f>
        <v>30</v>
      </c>
      <c r="BG828" s="101">
        <f>IF(C828&gt;0,+VLOOKUP(H828,'CATEGORY ID'!$D$1:$L$118,3,FALSE),"")</f>
        <v>3</v>
      </c>
      <c r="BH828" s="101">
        <f>IF(C828&gt;0,+VLOOKUP((+H828&amp;I828),'CATEGORY ID'!$H$1:$I$121,2,FALSE),"")</f>
        <v>109</v>
      </c>
      <c r="BJ828" s="101">
        <f>IF(C828&gt;0,IF(COUNTIF('CATEGORY ID'!$K$1:$K$121,+H828&amp;K828) &gt; 0, +VLOOKUP(+H828&amp;K828,'CATEGORY ID'!$K$1:$L$121,2,FALSE),""),"")</f>
        <v>46</v>
      </c>
      <c r="BK828" s="101" t="str">
        <f>IF(C828&gt;0,IF(COUNTIF('CATEGORY ID'!$K$124:$K$165, +VLOOKUP(C828,'STYLE NAMES'!$B:$AE,30,FALSE)) &gt; 0, +VLOOKUP(VLOOKUP(C828,'STYLE NAMES'!$B:$AE,30,FALSE),'CATEGORY ID'!K:M,2,FALSE),""),"")</f>
        <v/>
      </c>
      <c r="BM828" s="101">
        <v>204</v>
      </c>
      <c r="BR828" s="101" t="str" cm="1">
        <f t="array" ref="BR828">IF(C828&gt;0,_xlfn.TEXTJOIN(";", TRUE,_xlfn.UNIQUE(_xlfn._xlws.FILTER(BF828:BQ828,(BF828:BQ828&gt;0)),TRUE,FALSE)),"")&amp;";"&amp;BS828</f>
        <v>30;3;109;46;204;228</v>
      </c>
      <c r="BS828" s="101">
        <v>228</v>
      </c>
      <c r="BU828" s="106">
        <f>IF(C828&gt;0,+VLOOKUP($C828,'STYLE NAMES'!$B:$AC,26,FALSE),"")</f>
        <v>69.900000000000006</v>
      </c>
      <c r="BV828" s="106">
        <f>IF(C828&gt;0,+VLOOKUP($C828,'STYLE NAMES'!$B:$AC,27,FALSE),"")</f>
        <v>3840</v>
      </c>
      <c r="BW828" s="106">
        <f>IF(C828&gt;0,+VLOOKUP($C828,'STYLE NAMES'!$B:$AC,28,FALSE),"")</f>
        <v>80.385000000000005</v>
      </c>
      <c r="BY828"/>
      <c r="BZ828" s="101">
        <v>14</v>
      </c>
      <c r="CA828" s="137">
        <f t="shared" si="54"/>
        <v>1</v>
      </c>
      <c r="CB828" s="137" t="str">
        <f>+VLOOKUP(C828,'[2]STYLES &amp; MODELS MATRIX'!$A:$G,7,FALSE)</f>
        <v>AK</v>
      </c>
      <c r="CC828" s="137" t="str">
        <f>+VLOOKUP(C828,'[1]STYLES &amp; SIZE CHARTS'!$A:$H,8,FALSE)</f>
        <v>WT-BTTS1</v>
      </c>
      <c r="CD828" s="137"/>
      <c r="CE828" s="205"/>
      <c r="CF828" s="141"/>
    </row>
    <row r="829" spans="1:84" s="101" customFormat="1" ht="12" customHeight="1" x14ac:dyDescent="0.2">
      <c r="A829" s="102">
        <f t="shared" si="52"/>
        <v>8683711008866</v>
      </c>
      <c r="B829" s="101" t="s">
        <v>991</v>
      </c>
      <c r="C829" s="101" t="s">
        <v>172</v>
      </c>
      <c r="D829" s="101" t="s">
        <v>173</v>
      </c>
      <c r="E829" s="203" t="s">
        <v>2476</v>
      </c>
      <c r="F829" s="101" t="s">
        <v>785</v>
      </c>
      <c r="G829" s="101" t="str">
        <f>IF(C829&gt;0,+VLOOKUP($C829,'STYLE NAMES'!$B:$AC,4,FALSE),"")</f>
        <v>RIDER</v>
      </c>
      <c r="H829" s="101" t="str">
        <f>IF(C829&gt;0,+VLOOKUP($C829,'STYLE NAMES'!$B:$AC,5,FALSE),"")</f>
        <v>WOMEN</v>
      </c>
      <c r="I829" s="101" t="str">
        <f>IF(C829&gt;0,+VLOOKUP($C829,'STYLE NAMES'!$B:$AC,6,FALSE),"")</f>
        <v>TOPS</v>
      </c>
      <c r="J829" s="101" t="str">
        <f>IF(C829&gt;0,+VLOOKUP($C829,'STYLE NAMES'!$B:$AC,7,FALSE),"")</f>
        <v>WOMEN</v>
      </c>
      <c r="K829" s="101" t="str">
        <f>IF(C829&gt;0,+VLOOKUP($C829,'STYLE NAMES'!$B:$AC,8,FALSE),"")</f>
        <v>TECH T-SHIRTS</v>
      </c>
      <c r="L829" s="101" t="str">
        <f>IF(E829&gt;0,+VLOOKUP($E829,'CODE GENERATOR'!$D:$T,3,FALSE),"")</f>
        <v>S</v>
      </c>
      <c r="M829" s="101" t="str">
        <f>IF(E829&gt;0,+VLOOKUP($E829,'CODE GENERATOR'!$D:$T,4,FALSE),"")</f>
        <v>SUPREME</v>
      </c>
      <c r="N829" s="101" t="str">
        <f>IF(E829&gt;0,+VLOOKUP($E829,'CODE GENERATOR'!$D:$T,6,FALSE),"")</f>
        <v>WHITE</v>
      </c>
      <c r="O829" s="101" t="str">
        <f>IF(E829&gt;0,+VLOOKUP($E829,'CODE GENERATOR'!$D:$T,7,FALSE),"")</f>
        <v>WHITE</v>
      </c>
      <c r="P829" s="101" t="str">
        <f t="shared" si="53"/>
        <v>WHITE</v>
      </c>
      <c r="Q829" s="104" t="str">
        <f>IF(E829&gt;0,+VLOOKUP($E829,'CODE GENERATOR'!$D:$T,11,FALSE),"")</f>
        <v>R.TOPWN_TTS0076</v>
      </c>
      <c r="R829" s="104" t="str">
        <f>IF(E829&gt;0,+VLOOKUP($E829,'CODE GENERATOR'!$D:$T,12,FALSE),"")</f>
        <v>SUP0030WHTWHT</v>
      </c>
      <c r="S829" s="104" t="str">
        <f>IF(E829&gt;0,+VLOOKUP($E829,'CODE GENERATOR'!$D:$T,13,FALSE),"")</f>
        <v>R.TOPWN_TTS0076_SUP0030WHTWHT</v>
      </c>
      <c r="T829" s="104" t="str">
        <f t="shared" si="51"/>
        <v>R.TOPWN_TTS0076_SUP0030WHTWHT_S</v>
      </c>
      <c r="U829" s="105">
        <v>8683711008866</v>
      </c>
      <c r="V829" s="107" t="str" cm="1">
        <f t="array" ref="V829">_xlfn.TEXTJOIN(";", TRUE, _xlfn.UNIQUE(_xlfn._xlws.FILTER(P$3:P$10029, C$3:C$10029=C829)))</f>
        <v>BLACK;WHITE;ECRU;ROSE;MINK;LIGHT GRAY;ANTHRA</v>
      </c>
      <c r="W829" s="107" t="str" cm="1">
        <f t="array" ref="W829">_xlfn.TEXTJOIN(";", TRUE, _xlfn.UNIQUE(_xlfn._xlws.FILTER(F$3:F$10029, C$3:C$10029=C829)))</f>
        <v>XS;S;M;L;XL;XXS</v>
      </c>
      <c r="X829" s="101" t="str">
        <f>IF(E829&gt;0,+VLOOKUP($E829,'CODE GENERATOR'!$D:$AC,19,FALSE),0)</f>
        <v>2507_W_0635</v>
      </c>
      <c r="Y829" s="101" t="str">
        <f>IF(E829&gt;0,+VLOOKUP($E829,'CODE GENERATOR'!$D:$AC,20,FALSE),0)</f>
        <v>2507_W_0666</v>
      </c>
      <c r="Z829" s="101" t="str">
        <f>IF(E829&gt;0,+VLOOKUP($E829,'CODE GENERATOR'!$D:$AC,21,FALSE),0)</f>
        <v>2507_W_0683</v>
      </c>
      <c r="AA829" s="101" t="str">
        <f>IF(E829&gt;0,+VLOOKUP($E829,'CODE GENERATOR'!$D:$AC,22,FALSE),0)</f>
        <v>2507_W_0680</v>
      </c>
      <c r="AB829" s="101" t="str">
        <f>IF(E829&gt;0,+VLOOKUP($E829,'CODE GENERATOR'!$D:$AC,23,FALSE),0)</f>
        <v>2507_D_cavalier_detay_0097</v>
      </c>
      <c r="AC829" s="101" t="str">
        <f>IF(E829&gt;0,+VLOOKUP($E829,'CODE GENERATOR'!$D:$AC,24,FALSE),0)</f>
        <v/>
      </c>
      <c r="AD829" s="101" t="str">
        <f>IF(E829&gt;0,+VLOOKUP($E829,'CODE GENERATOR'!$D:$AC,25,FALSE),0)</f>
        <v>2507_VW_Web_3</v>
      </c>
      <c r="AE829" s="101" t="str">
        <f>IF(E829&gt;0,+VLOOKUP($E829,'CODE GENERATOR'!$D:$AC,26,FALSE),0)</f>
        <v/>
      </c>
      <c r="AF829" s="149" t="str">
        <f>IF($C829&gt;0,$C829&amp;" "&amp;$P829&amp;" "&amp;+VLOOKUP($C829,'STYLE NAMES'!$B:$AC,10,FALSE),"""")</f>
        <v>BELLA WHITE WOMEN'S TECH T-SHIRT</v>
      </c>
      <c r="AG829" s="101" t="str">
        <f>"Enjoy our "&amp;(AF829)&amp;"; "&amp;IF(C829&gt;0,+VLOOKUP($C829,'STYLE NAMES'!$B:$AC,11,FALSE),"")</f>
        <v xml:space="preserve">Enjoy our BELLA WHITE WOMEN'S TECH T-SHIRT; Women's Short Sleeve Technical T-shirt
One of our staff's favorites!
These tech t-shirts are very chic and so comfortable to wear </v>
      </c>
      <c r="AH829" s="101" t="str">
        <f>IF(C829&gt;0,+VLOOKUP($C829,'STYLE NAMES'!$B:$AC,12,FALSE),"")</f>
        <v>*Extra-soft and comfortable technical jersey
* 4-way stretch fabric
* Breathable and Quick Dry
* Wrinkle-free and Easy Care
Composition:
95% Polyamide 5% Elasthane</v>
      </c>
      <c r="AI829" s="101" t="str">
        <f>IF(C829&gt;0,+VLOOKUP($C829,'STYLE NAMES'!$B:$AC,13,FALSE),"")</f>
        <v>Machine Wash at 30°C
Mild process
Iron at low temperature
Iron from REVERSE
Do NOT iron on logos or prints
Do not bleach
Do NOT Tumble Dry</v>
      </c>
      <c r="AJ829" s="149" t="str">
        <f>IF($C829&gt;0,$C829&amp;" "&amp;$P829&amp;" "&amp;+VLOOKUP($C829,'STYLE NAMES'!$B:$AC,14,FALSE),"""")</f>
        <v>BELLA WHITE KADIN TECH T-SHIRT</v>
      </c>
      <c r="AK829" s="149" t="str">
        <f>"Cavalier SanMarco tarafından tasarlanan "&amp;(AJ829)&amp;"; "&amp;IF(C829&gt;0,+VLOOKUP($C829,'STYLE NAMES'!$B:$AC,15,FALSE),"")</f>
        <v>Cavalier SanMarco tarafından tasarlanan BELLA WHITE KADIN TECH T-SHIRT; Kadın Kısa Kol Teknik T-shirt
Ekibin favorilerinden!
Bu teknik t-shirtler çok şık olmakla birlikte çok da rahatlar</v>
      </c>
      <c r="AL829" s="149" t="str">
        <f>IF(C829&gt;0,+VLOOKUP($C829,'STYLE NAMES'!$B:$AC,16,FALSE),"")</f>
        <v>*Ekstra yumuşak ve rahat teknik örme kumaş
* 4 yöne esneyen kumaş
* Nefes Alabilir ve Hızlı Kuruma
* Kırışmaz ve Bakımı Kolay
Kompozisyon:
%95 Polyamid %5 Elastan</v>
      </c>
      <c r="AM829" s="149" t="str">
        <f>IF(C829&gt;0,+VLOOKUP($C829,'STYLE NAMES'!$B:$AC,17,FALSE),"")</f>
        <v>Makinede 30°C' de Yıkayın
Hassas Yıkama
Ilık ütü yapın
Tersten ütüleyin
Logo ve baskıları ÜTÜLEMEYİN
Çamaşır suyu kullanmayın
Kurutma Makinesinde Kurutmayın</v>
      </c>
      <c r="AN829" s="149" t="str">
        <f>IF($C829&gt;0,$C829&amp;" "&amp;$P829&amp;" "&amp;+VLOOKUP($C829,'STYLE NAMES'!$B:$AC,18,FALSE),"""")</f>
        <v>BELLA WHITE T-SHIRT TECNICA DA DONNA</v>
      </c>
      <c r="AO829" s="101" t="str">
        <f>"Disegnato da Cavalier SanMarco "&amp;(AN829)&amp;"; "&amp;IF(C829&gt;0,+VLOOKUP($C829,'STYLE NAMES'!$B:$AC,19,FALSE),"")</f>
        <v>Disegnato da Cavalier SanMarco BELLA WHITE T-SHIRT TECNICA DA DONNA; T-shirt tecnica a maniche corte da donna 
Uno dei nostri prodotti preferiti! 
Queste magliette tecniche sono molto eleganti e confortevoli da indossare.</v>
      </c>
      <c r="AP829" s="101" t="str">
        <f>IF(C829&gt;0,+VLOOKUP($C829,'STYLE NAMES'!$B:$AC,20,FALSE),"")</f>
        <v>Jersey tecnico extra-morbido e confortevole 
Tessuto elasticizzato 4-way stretch 
Traspirante e ad asciugatura rapida 
No stiro e di facile manutenzione 
Composizione: 
95% Poliammide, 5% Elastan</v>
      </c>
      <c r="AQ829" s="101" t="str">
        <f>IF(C829&gt;0,+VLOOKUP($C829,'STYLE NAMES'!$B:$AC,21,FALSE),"")</f>
        <v>Lavare in lavatrice a 30°C Ciclo delicato 
Stirare a bassa temperatura
Stirare al rovescio 
Non stirare su loghi o stampe 
Non candeggiare 
Non asciugare in asciugatrice</v>
      </c>
      <c r="AR829" s="101">
        <f>IF(D829&gt;0,+VLOOKUP($C829,'STYLE NAMES'!$B:$AC,22,FALSE),"")</f>
        <v>0</v>
      </c>
      <c r="AS829" s="101">
        <f>IF(E829&gt;0,+VLOOKUP($C829,'STYLE NAMES'!$B:$AC,23,FALSE),"")</f>
        <v>0</v>
      </c>
      <c r="AT829" s="101">
        <f>IF(F829&gt;0,+VLOOKUP($C829,'STYLE NAMES'!$B:$AC,24,FALSE),"")</f>
        <v>0</v>
      </c>
      <c r="AU829" s="101">
        <f>IF(G829&gt;0,+VLOOKUP($C829,'STYLE NAMES'!$B:$AC,25,FALSE),"")</f>
        <v>0</v>
      </c>
      <c r="AV829" s="101" t="str">
        <f>+VLOOKUP($S829,'CODE GENERATOR'!$P:$AM,15,FALSE)</f>
        <v>R.BOTWN_BRC0067_TJR0027BLKBLK</v>
      </c>
      <c r="AW829" s="101" t="str">
        <f>+VLOOKUP($S829,'CODE GENERATOR'!$P:$AM,16,FALSE)</f>
        <v>A.RACUX_BLT0015_BRD0012REDRED</v>
      </c>
      <c r="AX829" s="101" t="str">
        <f>+VLOOKUP($S829,'CODE GENERATOR'!$P:$AM,17,FALSE)</f>
        <v>A.RACAU_SOC0018_NYL00003XBST1</v>
      </c>
      <c r="AY829" s="101">
        <f>+VLOOKUP($S829,'CODE GENERATOR'!$P:$AM,18,FALSE)</f>
        <v>0</v>
      </c>
      <c r="AZ829" s="101">
        <f>+VLOOKUP($S829,'CODE GENERATOR'!$P:$AM,19,FALSE)</f>
        <v>0</v>
      </c>
      <c r="BA829" s="101">
        <f>+VLOOKUP($S829,'CODE GENERATOR'!$P:$AM,20,FALSE)</f>
        <v>0</v>
      </c>
      <c r="BB829" s="101">
        <f>+VLOOKUP($S829,'CODE GENERATOR'!$P:$AM,21,FALSE)</f>
        <v>0</v>
      </c>
      <c r="BC829" s="101">
        <f>+VLOOKUP($S829,'CODE GENERATOR'!$P:$AM,22,FALSE)</f>
        <v>0</v>
      </c>
      <c r="BD829" s="101">
        <f>+VLOOKUP($S829,'CODE GENERATOR'!$P:$AM,23,FALSE)</f>
        <v>0</v>
      </c>
      <c r="BE829" s="101">
        <f>+VLOOKUP($S829,'CODE GENERATOR'!$P:$AM,24,FALSE)</f>
        <v>0</v>
      </c>
      <c r="BF829" s="101">
        <f>IF(C829&gt;0,+VLOOKUP(G829,'CATEGORY ID'!$A$1:$L$118,3,FALSE),"")</f>
        <v>30</v>
      </c>
      <c r="BG829" s="101">
        <f>IF(C829&gt;0,+VLOOKUP(H829,'CATEGORY ID'!$D$1:$L$118,3,FALSE),"")</f>
        <v>3</v>
      </c>
      <c r="BH829" s="101">
        <f>IF(C829&gt;0,+VLOOKUP((+H829&amp;I829),'CATEGORY ID'!$H$1:$I$121,2,FALSE),"")</f>
        <v>109</v>
      </c>
      <c r="BJ829" s="101">
        <f>IF(C829&gt;0,IF(COUNTIF('CATEGORY ID'!$K$1:$K$121,+H829&amp;K829) &gt; 0, +VLOOKUP(+H829&amp;K829,'CATEGORY ID'!$K$1:$L$121,2,FALSE),""),"")</f>
        <v>46</v>
      </c>
      <c r="BK829" s="101" t="str">
        <f>IF(C829&gt;0,IF(COUNTIF('CATEGORY ID'!$K$124:$K$165, +VLOOKUP(C829,'STYLE NAMES'!$B:$AE,30,FALSE)) &gt; 0, +VLOOKUP(VLOOKUP(C829,'STYLE NAMES'!$B:$AE,30,FALSE),'CATEGORY ID'!K:M,2,FALSE),""),"")</f>
        <v/>
      </c>
      <c r="BM829" s="101">
        <v>204</v>
      </c>
      <c r="BR829" s="101" t="str" cm="1">
        <f t="array" ref="BR829">IF(C829&gt;0,_xlfn.TEXTJOIN(";", TRUE,_xlfn.UNIQUE(_xlfn._xlws.FILTER(BF829:BQ829,(BF829:BQ829&gt;0)),TRUE,FALSE)),"")&amp;";"&amp;BS829</f>
        <v>30;3;109;46;204;228</v>
      </c>
      <c r="BS829" s="101">
        <v>228</v>
      </c>
      <c r="BU829" s="106">
        <f>IF(C829&gt;0,+VLOOKUP($C829,'STYLE NAMES'!$B:$AC,26,FALSE),"")</f>
        <v>69.900000000000006</v>
      </c>
      <c r="BV829" s="106">
        <f>IF(C829&gt;0,+VLOOKUP($C829,'STYLE NAMES'!$B:$AC,27,FALSE),"")</f>
        <v>3840</v>
      </c>
      <c r="BW829" s="106">
        <f>IF(C829&gt;0,+VLOOKUP($C829,'STYLE NAMES'!$B:$AC,28,FALSE),"")</f>
        <v>80.385000000000005</v>
      </c>
      <c r="BY829"/>
      <c r="BZ829" s="101">
        <v>13</v>
      </c>
      <c r="CA829" s="137">
        <f t="shared" si="54"/>
        <v>1</v>
      </c>
      <c r="CB829" s="137" t="str">
        <f>+VLOOKUP(C829,'[2]STYLES &amp; MODELS MATRIX'!$A:$G,7,FALSE)</f>
        <v>AK</v>
      </c>
      <c r="CC829" s="137" t="str">
        <f>+VLOOKUP(C829,'[1]STYLES &amp; SIZE CHARTS'!$A:$H,8,FALSE)</f>
        <v>WT-BTTS1</v>
      </c>
      <c r="CD829" s="137"/>
      <c r="CE829" s="205"/>
      <c r="CF829" s="141"/>
    </row>
    <row r="830" spans="1:84" s="101" customFormat="1" ht="12" customHeight="1" x14ac:dyDescent="0.2">
      <c r="A830" s="102">
        <f t="shared" si="52"/>
        <v>8683711008873</v>
      </c>
      <c r="B830" s="101" t="s">
        <v>991</v>
      </c>
      <c r="C830" s="101" t="s">
        <v>172</v>
      </c>
      <c r="D830" s="101" t="s">
        <v>173</v>
      </c>
      <c r="E830" s="203" t="s">
        <v>2476</v>
      </c>
      <c r="F830" s="101" t="s">
        <v>2247</v>
      </c>
      <c r="G830" s="101" t="str">
        <f>IF(C830&gt;0,+VLOOKUP($C830,'STYLE NAMES'!$B:$AC,4,FALSE),"")</f>
        <v>RIDER</v>
      </c>
      <c r="H830" s="101" t="str">
        <f>IF(C830&gt;0,+VLOOKUP($C830,'STYLE NAMES'!$B:$AC,5,FALSE),"")</f>
        <v>WOMEN</v>
      </c>
      <c r="I830" s="101" t="str">
        <f>IF(C830&gt;0,+VLOOKUP($C830,'STYLE NAMES'!$B:$AC,6,FALSE),"")</f>
        <v>TOPS</v>
      </c>
      <c r="J830" s="101" t="str">
        <f>IF(C830&gt;0,+VLOOKUP($C830,'STYLE NAMES'!$B:$AC,7,FALSE),"")</f>
        <v>WOMEN</v>
      </c>
      <c r="K830" s="101" t="str">
        <f>IF(C830&gt;0,+VLOOKUP($C830,'STYLE NAMES'!$B:$AC,8,FALSE),"")</f>
        <v>TECH T-SHIRTS</v>
      </c>
      <c r="L830" s="101" t="str">
        <f>IF(E830&gt;0,+VLOOKUP($E830,'CODE GENERATOR'!$D:$T,3,FALSE),"")</f>
        <v>S</v>
      </c>
      <c r="M830" s="101" t="str">
        <f>IF(E830&gt;0,+VLOOKUP($E830,'CODE GENERATOR'!$D:$T,4,FALSE),"")</f>
        <v>SUPREME</v>
      </c>
      <c r="N830" s="101" t="str">
        <f>IF(E830&gt;0,+VLOOKUP($E830,'CODE GENERATOR'!$D:$T,6,FALSE),"")</f>
        <v>WHITE</v>
      </c>
      <c r="O830" s="101" t="str">
        <f>IF(E830&gt;0,+VLOOKUP($E830,'CODE GENERATOR'!$D:$T,7,FALSE),"")</f>
        <v>WHITE</v>
      </c>
      <c r="P830" s="101" t="str">
        <f t="shared" si="53"/>
        <v>WHITE</v>
      </c>
      <c r="Q830" s="104" t="str">
        <f>IF(E830&gt;0,+VLOOKUP($E830,'CODE GENERATOR'!$D:$T,11,FALSE),"")</f>
        <v>R.TOPWN_TTS0076</v>
      </c>
      <c r="R830" s="104" t="str">
        <f>IF(E830&gt;0,+VLOOKUP($E830,'CODE GENERATOR'!$D:$T,12,FALSE),"")</f>
        <v>SUP0030WHTWHT</v>
      </c>
      <c r="S830" s="104" t="str">
        <f>IF(E830&gt;0,+VLOOKUP($E830,'CODE GENERATOR'!$D:$T,13,FALSE),"")</f>
        <v>R.TOPWN_TTS0076_SUP0030WHTWHT</v>
      </c>
      <c r="T830" s="104" t="str">
        <f t="shared" si="51"/>
        <v>R.TOPWN_TTS0076_SUP0030WHTWHT_M</v>
      </c>
      <c r="U830" s="105">
        <v>8683711008873</v>
      </c>
      <c r="V830" s="107" t="str" cm="1">
        <f t="array" ref="V830">_xlfn.TEXTJOIN(";", TRUE, _xlfn.UNIQUE(_xlfn._xlws.FILTER(P$3:P$10029, C$3:C$10029=C830)))</f>
        <v>BLACK;WHITE;ECRU;ROSE;MINK;LIGHT GRAY;ANTHRA</v>
      </c>
      <c r="W830" s="107" t="str" cm="1">
        <f t="array" ref="W830">_xlfn.TEXTJOIN(";", TRUE, _xlfn.UNIQUE(_xlfn._xlws.FILTER(F$3:F$10029, C$3:C$10029=C830)))</f>
        <v>XS;S;M;L;XL;XXS</v>
      </c>
      <c r="X830" s="101" t="str">
        <f>IF(E830&gt;0,+VLOOKUP($E830,'CODE GENERATOR'!$D:$AC,19,FALSE),0)</f>
        <v>2507_W_0635</v>
      </c>
      <c r="Y830" s="101" t="str">
        <f>IF(E830&gt;0,+VLOOKUP($E830,'CODE GENERATOR'!$D:$AC,20,FALSE),0)</f>
        <v>2507_W_0666</v>
      </c>
      <c r="Z830" s="101" t="str">
        <f>IF(E830&gt;0,+VLOOKUP($E830,'CODE GENERATOR'!$D:$AC,21,FALSE),0)</f>
        <v>2507_W_0683</v>
      </c>
      <c r="AA830" s="101" t="str">
        <f>IF(E830&gt;0,+VLOOKUP($E830,'CODE GENERATOR'!$D:$AC,22,FALSE),0)</f>
        <v>2507_W_0680</v>
      </c>
      <c r="AB830" s="101" t="str">
        <f>IF(E830&gt;0,+VLOOKUP($E830,'CODE GENERATOR'!$D:$AC,23,FALSE),0)</f>
        <v>2507_D_cavalier_detay_0097</v>
      </c>
      <c r="AC830" s="101" t="str">
        <f>IF(E830&gt;0,+VLOOKUP($E830,'CODE GENERATOR'!$D:$AC,24,FALSE),0)</f>
        <v/>
      </c>
      <c r="AD830" s="101" t="str">
        <f>IF(E830&gt;0,+VLOOKUP($E830,'CODE GENERATOR'!$D:$AC,25,FALSE),0)</f>
        <v>2507_VW_Web_3</v>
      </c>
      <c r="AE830" s="101" t="str">
        <f>IF(E830&gt;0,+VLOOKUP($E830,'CODE GENERATOR'!$D:$AC,26,FALSE),0)</f>
        <v/>
      </c>
      <c r="AF830" s="149" t="str">
        <f>IF($C830&gt;0,$C830&amp;" "&amp;$P830&amp;" "&amp;+VLOOKUP($C830,'STYLE NAMES'!$B:$AC,10,FALSE),"""")</f>
        <v>BELLA WHITE WOMEN'S TECH T-SHIRT</v>
      </c>
      <c r="AG830" s="101" t="str">
        <f>"Enjoy our "&amp;(AF830)&amp;"; "&amp;IF(C830&gt;0,+VLOOKUP($C830,'STYLE NAMES'!$B:$AC,11,FALSE),"")</f>
        <v xml:space="preserve">Enjoy our BELLA WHITE WOMEN'S TECH T-SHIRT; Women's Short Sleeve Technical T-shirt
One of our staff's favorites!
These tech t-shirts are very chic and so comfortable to wear </v>
      </c>
      <c r="AH830" s="101" t="str">
        <f>IF(C830&gt;0,+VLOOKUP($C830,'STYLE NAMES'!$B:$AC,12,FALSE),"")</f>
        <v>*Extra-soft and comfortable technical jersey
* 4-way stretch fabric
* Breathable and Quick Dry
* Wrinkle-free and Easy Care
Composition:
95% Polyamide 5% Elasthane</v>
      </c>
      <c r="AI830" s="101" t="str">
        <f>IF(C830&gt;0,+VLOOKUP($C830,'STYLE NAMES'!$B:$AC,13,FALSE),"")</f>
        <v>Machine Wash at 30°C
Mild process
Iron at low temperature
Iron from REVERSE
Do NOT iron on logos or prints
Do not bleach
Do NOT Tumble Dry</v>
      </c>
      <c r="AJ830" s="149" t="str">
        <f>IF($C830&gt;0,$C830&amp;" "&amp;$P830&amp;" "&amp;+VLOOKUP($C830,'STYLE NAMES'!$B:$AC,14,FALSE),"""")</f>
        <v>BELLA WHITE KADIN TECH T-SHIRT</v>
      </c>
      <c r="AK830" s="149" t="str">
        <f>"Cavalier SanMarco tarafından tasarlanan "&amp;(AJ830)&amp;"; "&amp;IF(C830&gt;0,+VLOOKUP($C830,'STYLE NAMES'!$B:$AC,15,FALSE),"")</f>
        <v>Cavalier SanMarco tarafından tasarlanan BELLA WHITE KADIN TECH T-SHIRT; Kadın Kısa Kol Teknik T-shirt
Ekibin favorilerinden!
Bu teknik t-shirtler çok şık olmakla birlikte çok da rahatlar</v>
      </c>
      <c r="AL830" s="149" t="str">
        <f>IF(C830&gt;0,+VLOOKUP($C830,'STYLE NAMES'!$B:$AC,16,FALSE),"")</f>
        <v>*Ekstra yumuşak ve rahat teknik örme kumaş
* 4 yöne esneyen kumaş
* Nefes Alabilir ve Hızlı Kuruma
* Kırışmaz ve Bakımı Kolay
Kompozisyon:
%95 Polyamid %5 Elastan</v>
      </c>
      <c r="AM830" s="149" t="str">
        <f>IF(C830&gt;0,+VLOOKUP($C830,'STYLE NAMES'!$B:$AC,17,FALSE),"")</f>
        <v>Makinede 30°C' de Yıkayın
Hassas Yıkama
Ilık ütü yapın
Tersten ütüleyin
Logo ve baskıları ÜTÜLEMEYİN
Çamaşır suyu kullanmayın
Kurutma Makinesinde Kurutmayın</v>
      </c>
      <c r="AN830" s="149" t="str">
        <f>IF($C830&gt;0,$C830&amp;" "&amp;$P830&amp;" "&amp;+VLOOKUP($C830,'STYLE NAMES'!$B:$AC,18,FALSE),"""")</f>
        <v>BELLA WHITE T-SHIRT TECNICA DA DONNA</v>
      </c>
      <c r="AO830" s="101" t="str">
        <f>"Disegnato da Cavalier SanMarco "&amp;(AN830)&amp;"; "&amp;IF(C830&gt;0,+VLOOKUP($C830,'STYLE NAMES'!$B:$AC,19,FALSE),"")</f>
        <v>Disegnato da Cavalier SanMarco BELLA WHITE T-SHIRT TECNICA DA DONNA; T-shirt tecnica a maniche corte da donna 
Uno dei nostri prodotti preferiti! 
Queste magliette tecniche sono molto eleganti e confortevoli da indossare.</v>
      </c>
      <c r="AP830" s="101" t="str">
        <f>IF(C830&gt;0,+VLOOKUP($C830,'STYLE NAMES'!$B:$AC,20,FALSE),"")</f>
        <v>Jersey tecnico extra-morbido e confortevole 
Tessuto elasticizzato 4-way stretch 
Traspirante e ad asciugatura rapida 
No stiro e di facile manutenzione 
Composizione: 
95% Poliammide, 5% Elastan</v>
      </c>
      <c r="AQ830" s="101" t="str">
        <f>IF(C830&gt;0,+VLOOKUP($C830,'STYLE NAMES'!$B:$AC,21,FALSE),"")</f>
        <v>Lavare in lavatrice a 30°C Ciclo delicato 
Stirare a bassa temperatura
Stirare al rovescio 
Non stirare su loghi o stampe 
Non candeggiare 
Non asciugare in asciugatrice</v>
      </c>
      <c r="AR830" s="101">
        <f>IF(D830&gt;0,+VLOOKUP($C830,'STYLE NAMES'!$B:$AC,22,FALSE),"")</f>
        <v>0</v>
      </c>
      <c r="AS830" s="101">
        <f>IF(E830&gt;0,+VLOOKUP($C830,'STYLE NAMES'!$B:$AC,23,FALSE),"")</f>
        <v>0</v>
      </c>
      <c r="AT830" s="101">
        <f>IF(F830&gt;0,+VLOOKUP($C830,'STYLE NAMES'!$B:$AC,24,FALSE),"")</f>
        <v>0</v>
      </c>
      <c r="AU830" s="101">
        <f>IF(G830&gt;0,+VLOOKUP($C830,'STYLE NAMES'!$B:$AC,25,FALSE),"")</f>
        <v>0</v>
      </c>
      <c r="AV830" s="101" t="str">
        <f>+VLOOKUP($S830,'CODE GENERATOR'!$P:$AM,15,FALSE)</f>
        <v>R.BOTWN_BRC0067_TJR0027BLKBLK</v>
      </c>
      <c r="AW830" s="101" t="str">
        <f>+VLOOKUP($S830,'CODE GENERATOR'!$P:$AM,16,FALSE)</f>
        <v>A.RACUX_BLT0015_BRD0012REDRED</v>
      </c>
      <c r="AX830" s="101" t="str">
        <f>+VLOOKUP($S830,'CODE GENERATOR'!$P:$AM,17,FALSE)</f>
        <v>A.RACAU_SOC0018_NYL00003XBST1</v>
      </c>
      <c r="AY830" s="101">
        <f>+VLOOKUP($S830,'CODE GENERATOR'!$P:$AM,18,FALSE)</f>
        <v>0</v>
      </c>
      <c r="AZ830" s="101">
        <f>+VLOOKUP($S830,'CODE GENERATOR'!$P:$AM,19,FALSE)</f>
        <v>0</v>
      </c>
      <c r="BA830" s="101">
        <f>+VLOOKUP($S830,'CODE GENERATOR'!$P:$AM,20,FALSE)</f>
        <v>0</v>
      </c>
      <c r="BB830" s="101">
        <f>+VLOOKUP($S830,'CODE GENERATOR'!$P:$AM,21,FALSE)</f>
        <v>0</v>
      </c>
      <c r="BC830" s="101">
        <f>+VLOOKUP($S830,'CODE GENERATOR'!$P:$AM,22,FALSE)</f>
        <v>0</v>
      </c>
      <c r="BD830" s="101">
        <f>+VLOOKUP($S830,'CODE GENERATOR'!$P:$AM,23,FALSE)</f>
        <v>0</v>
      </c>
      <c r="BE830" s="101">
        <f>+VLOOKUP($S830,'CODE GENERATOR'!$P:$AM,24,FALSE)</f>
        <v>0</v>
      </c>
      <c r="BF830" s="101">
        <f>IF(C830&gt;0,+VLOOKUP(G830,'CATEGORY ID'!$A$1:$L$118,3,FALSE),"")</f>
        <v>30</v>
      </c>
      <c r="BG830" s="101">
        <f>IF(C830&gt;0,+VLOOKUP(H830,'CATEGORY ID'!$D$1:$L$118,3,FALSE),"")</f>
        <v>3</v>
      </c>
      <c r="BH830" s="101">
        <f>IF(C830&gt;0,+VLOOKUP((+H830&amp;I830),'CATEGORY ID'!$H$1:$I$121,2,FALSE),"")</f>
        <v>109</v>
      </c>
      <c r="BJ830" s="101">
        <f>IF(C830&gt;0,IF(COUNTIF('CATEGORY ID'!$K$1:$K$121,+H830&amp;K830) &gt; 0, +VLOOKUP(+H830&amp;K830,'CATEGORY ID'!$K$1:$L$121,2,FALSE),""),"")</f>
        <v>46</v>
      </c>
      <c r="BK830" s="101" t="str">
        <f>IF(C830&gt;0,IF(COUNTIF('CATEGORY ID'!$K$124:$K$165, +VLOOKUP(C830,'STYLE NAMES'!$B:$AE,30,FALSE)) &gt; 0, +VLOOKUP(VLOOKUP(C830,'STYLE NAMES'!$B:$AE,30,FALSE),'CATEGORY ID'!K:M,2,FALSE),""),"")</f>
        <v/>
      </c>
      <c r="BM830" s="101">
        <v>204</v>
      </c>
      <c r="BR830" s="101" t="str" cm="1">
        <f t="array" ref="BR830">IF(C830&gt;0,_xlfn.TEXTJOIN(";", TRUE,_xlfn.UNIQUE(_xlfn._xlws.FILTER(BF830:BQ830,(BF830:BQ830&gt;0)),TRUE,FALSE)),"")&amp;";"&amp;BS830</f>
        <v>30;3;109;46;204;228</v>
      </c>
      <c r="BS830" s="101">
        <v>228</v>
      </c>
      <c r="BU830" s="106">
        <f>IF(C830&gt;0,+VLOOKUP($C830,'STYLE NAMES'!$B:$AC,26,FALSE),"")</f>
        <v>69.900000000000006</v>
      </c>
      <c r="BV830" s="106">
        <f>IF(C830&gt;0,+VLOOKUP($C830,'STYLE NAMES'!$B:$AC,27,FALSE),"")</f>
        <v>3840</v>
      </c>
      <c r="BW830" s="106">
        <f>IF(C830&gt;0,+VLOOKUP($C830,'STYLE NAMES'!$B:$AC,28,FALSE),"")</f>
        <v>80.385000000000005</v>
      </c>
      <c r="BY830"/>
      <c r="BZ830" s="101">
        <v>12</v>
      </c>
      <c r="CA830" s="137">
        <f t="shared" si="54"/>
        <v>1</v>
      </c>
      <c r="CB830" s="137" t="str">
        <f>+VLOOKUP(C830,'[2]STYLES &amp; MODELS MATRIX'!$A:$G,7,FALSE)</f>
        <v>AK</v>
      </c>
      <c r="CC830" s="137" t="str">
        <f>+VLOOKUP(C830,'[1]STYLES &amp; SIZE CHARTS'!$A:$H,8,FALSE)</f>
        <v>WT-BTTS1</v>
      </c>
      <c r="CD830" s="137"/>
      <c r="CE830" s="205"/>
      <c r="CF830" s="141"/>
    </row>
    <row r="831" spans="1:84" s="101" customFormat="1" ht="12" customHeight="1" x14ac:dyDescent="0.2">
      <c r="A831" s="102">
        <f t="shared" si="52"/>
        <v>8683711008880</v>
      </c>
      <c r="B831" s="101" t="s">
        <v>991</v>
      </c>
      <c r="C831" s="101" t="s">
        <v>172</v>
      </c>
      <c r="D831" s="101" t="s">
        <v>173</v>
      </c>
      <c r="E831" s="203" t="s">
        <v>2476</v>
      </c>
      <c r="F831" s="101" t="s">
        <v>2248</v>
      </c>
      <c r="G831" s="101" t="str">
        <f>IF(C831&gt;0,+VLOOKUP($C831,'STYLE NAMES'!$B:$AC,4,FALSE),"")</f>
        <v>RIDER</v>
      </c>
      <c r="H831" s="101" t="str">
        <f>IF(C831&gt;0,+VLOOKUP($C831,'STYLE NAMES'!$B:$AC,5,FALSE),"")</f>
        <v>WOMEN</v>
      </c>
      <c r="I831" s="101" t="str">
        <f>IF(C831&gt;0,+VLOOKUP($C831,'STYLE NAMES'!$B:$AC,6,FALSE),"")</f>
        <v>TOPS</v>
      </c>
      <c r="J831" s="101" t="str">
        <f>IF(C831&gt;0,+VLOOKUP($C831,'STYLE NAMES'!$B:$AC,7,FALSE),"")</f>
        <v>WOMEN</v>
      </c>
      <c r="K831" s="101" t="str">
        <f>IF(C831&gt;0,+VLOOKUP($C831,'STYLE NAMES'!$B:$AC,8,FALSE),"")</f>
        <v>TECH T-SHIRTS</v>
      </c>
      <c r="L831" s="101" t="str">
        <f>IF(E831&gt;0,+VLOOKUP($E831,'CODE GENERATOR'!$D:$T,3,FALSE),"")</f>
        <v>S</v>
      </c>
      <c r="M831" s="101" t="str">
        <f>IF(E831&gt;0,+VLOOKUP($E831,'CODE GENERATOR'!$D:$T,4,FALSE),"")</f>
        <v>SUPREME</v>
      </c>
      <c r="N831" s="101" t="str">
        <f>IF(E831&gt;0,+VLOOKUP($E831,'CODE GENERATOR'!$D:$T,6,FALSE),"")</f>
        <v>WHITE</v>
      </c>
      <c r="O831" s="101" t="str">
        <f>IF(E831&gt;0,+VLOOKUP($E831,'CODE GENERATOR'!$D:$T,7,FALSE),"")</f>
        <v>WHITE</v>
      </c>
      <c r="P831" s="101" t="str">
        <f t="shared" si="53"/>
        <v>WHITE</v>
      </c>
      <c r="Q831" s="104" t="str">
        <f>IF(E831&gt;0,+VLOOKUP($E831,'CODE GENERATOR'!$D:$T,11,FALSE),"")</f>
        <v>R.TOPWN_TTS0076</v>
      </c>
      <c r="R831" s="104" t="str">
        <f>IF(E831&gt;0,+VLOOKUP($E831,'CODE GENERATOR'!$D:$T,12,FALSE),"")</f>
        <v>SUP0030WHTWHT</v>
      </c>
      <c r="S831" s="104" t="str">
        <f>IF(E831&gt;0,+VLOOKUP($E831,'CODE GENERATOR'!$D:$T,13,FALSE),"")</f>
        <v>R.TOPWN_TTS0076_SUP0030WHTWHT</v>
      </c>
      <c r="T831" s="104" t="str">
        <f t="shared" si="51"/>
        <v>R.TOPWN_TTS0076_SUP0030WHTWHT_L</v>
      </c>
      <c r="U831" s="105">
        <v>8683711008880</v>
      </c>
      <c r="V831" s="107" t="str" cm="1">
        <f t="array" ref="V831">_xlfn.TEXTJOIN(";", TRUE, _xlfn.UNIQUE(_xlfn._xlws.FILTER(P$3:P$10029, C$3:C$10029=C831)))</f>
        <v>BLACK;WHITE;ECRU;ROSE;MINK;LIGHT GRAY;ANTHRA</v>
      </c>
      <c r="W831" s="107" t="str" cm="1">
        <f t="array" ref="W831">_xlfn.TEXTJOIN(";", TRUE, _xlfn.UNIQUE(_xlfn._xlws.FILTER(F$3:F$10029, C$3:C$10029=C831)))</f>
        <v>XS;S;M;L;XL;XXS</v>
      </c>
      <c r="X831" s="101" t="str">
        <f>IF(E831&gt;0,+VLOOKUP($E831,'CODE GENERATOR'!$D:$AC,19,FALSE),0)</f>
        <v>2507_W_0635</v>
      </c>
      <c r="Y831" s="101" t="str">
        <f>IF(E831&gt;0,+VLOOKUP($E831,'CODE GENERATOR'!$D:$AC,20,FALSE),0)</f>
        <v>2507_W_0666</v>
      </c>
      <c r="Z831" s="101" t="str">
        <f>IF(E831&gt;0,+VLOOKUP($E831,'CODE GENERATOR'!$D:$AC,21,FALSE),0)</f>
        <v>2507_W_0683</v>
      </c>
      <c r="AA831" s="101" t="str">
        <f>IF(E831&gt;0,+VLOOKUP($E831,'CODE GENERATOR'!$D:$AC,22,FALSE),0)</f>
        <v>2507_W_0680</v>
      </c>
      <c r="AB831" s="101" t="str">
        <f>IF(E831&gt;0,+VLOOKUP($E831,'CODE GENERATOR'!$D:$AC,23,FALSE),0)</f>
        <v>2507_D_cavalier_detay_0097</v>
      </c>
      <c r="AC831" s="101" t="str">
        <f>IF(E831&gt;0,+VLOOKUP($E831,'CODE GENERATOR'!$D:$AC,24,FALSE),0)</f>
        <v/>
      </c>
      <c r="AD831" s="101" t="str">
        <f>IF(E831&gt;0,+VLOOKUP($E831,'CODE GENERATOR'!$D:$AC,25,FALSE),0)</f>
        <v>2507_VW_Web_3</v>
      </c>
      <c r="AE831" s="101" t="str">
        <f>IF(E831&gt;0,+VLOOKUP($E831,'CODE GENERATOR'!$D:$AC,26,FALSE),0)</f>
        <v/>
      </c>
      <c r="AF831" s="149" t="str">
        <f>IF($C831&gt;0,$C831&amp;" "&amp;$P831&amp;" "&amp;+VLOOKUP($C831,'STYLE NAMES'!$B:$AC,10,FALSE),"""")</f>
        <v>BELLA WHITE WOMEN'S TECH T-SHIRT</v>
      </c>
      <c r="AG831" s="101" t="str">
        <f>"Enjoy our "&amp;(AF831)&amp;"; "&amp;IF(C831&gt;0,+VLOOKUP($C831,'STYLE NAMES'!$B:$AC,11,FALSE),"")</f>
        <v xml:space="preserve">Enjoy our BELLA WHITE WOMEN'S TECH T-SHIRT; Women's Short Sleeve Technical T-shirt
One of our staff's favorites!
These tech t-shirts are very chic and so comfortable to wear </v>
      </c>
      <c r="AH831" s="101" t="str">
        <f>IF(C831&gt;0,+VLOOKUP($C831,'STYLE NAMES'!$B:$AC,12,FALSE),"")</f>
        <v>*Extra-soft and comfortable technical jersey
* 4-way stretch fabric
* Breathable and Quick Dry
* Wrinkle-free and Easy Care
Composition:
95% Polyamide 5% Elasthane</v>
      </c>
      <c r="AI831" s="101" t="str">
        <f>IF(C831&gt;0,+VLOOKUP($C831,'STYLE NAMES'!$B:$AC,13,FALSE),"")</f>
        <v>Machine Wash at 30°C
Mild process
Iron at low temperature
Iron from REVERSE
Do NOT iron on logos or prints
Do not bleach
Do NOT Tumble Dry</v>
      </c>
      <c r="AJ831" s="149" t="str">
        <f>IF($C831&gt;0,$C831&amp;" "&amp;$P831&amp;" "&amp;+VLOOKUP($C831,'STYLE NAMES'!$B:$AC,14,FALSE),"""")</f>
        <v>BELLA WHITE KADIN TECH T-SHIRT</v>
      </c>
      <c r="AK831" s="149" t="str">
        <f>"Cavalier SanMarco tarafından tasarlanan "&amp;(AJ831)&amp;"; "&amp;IF(C831&gt;0,+VLOOKUP($C831,'STYLE NAMES'!$B:$AC,15,FALSE),"")</f>
        <v>Cavalier SanMarco tarafından tasarlanan BELLA WHITE KADIN TECH T-SHIRT; Kadın Kısa Kol Teknik T-shirt
Ekibin favorilerinden!
Bu teknik t-shirtler çok şık olmakla birlikte çok da rahatlar</v>
      </c>
      <c r="AL831" s="149" t="str">
        <f>IF(C831&gt;0,+VLOOKUP($C831,'STYLE NAMES'!$B:$AC,16,FALSE),"")</f>
        <v>*Ekstra yumuşak ve rahat teknik örme kumaş
* 4 yöne esneyen kumaş
* Nefes Alabilir ve Hızlı Kuruma
* Kırışmaz ve Bakımı Kolay
Kompozisyon:
%95 Polyamid %5 Elastan</v>
      </c>
      <c r="AM831" s="149" t="str">
        <f>IF(C831&gt;0,+VLOOKUP($C831,'STYLE NAMES'!$B:$AC,17,FALSE),"")</f>
        <v>Makinede 30°C' de Yıkayın
Hassas Yıkama
Ilık ütü yapın
Tersten ütüleyin
Logo ve baskıları ÜTÜLEMEYİN
Çamaşır suyu kullanmayın
Kurutma Makinesinde Kurutmayın</v>
      </c>
      <c r="AN831" s="149" t="str">
        <f>IF($C831&gt;0,$C831&amp;" "&amp;$P831&amp;" "&amp;+VLOOKUP($C831,'STYLE NAMES'!$B:$AC,18,FALSE),"""")</f>
        <v>BELLA WHITE T-SHIRT TECNICA DA DONNA</v>
      </c>
      <c r="AO831" s="101" t="str">
        <f>"Disegnato da Cavalier SanMarco "&amp;(AN831)&amp;"; "&amp;IF(C831&gt;0,+VLOOKUP($C831,'STYLE NAMES'!$B:$AC,19,FALSE),"")</f>
        <v>Disegnato da Cavalier SanMarco BELLA WHITE T-SHIRT TECNICA DA DONNA; T-shirt tecnica a maniche corte da donna 
Uno dei nostri prodotti preferiti! 
Queste magliette tecniche sono molto eleganti e confortevoli da indossare.</v>
      </c>
      <c r="AP831" s="101" t="str">
        <f>IF(C831&gt;0,+VLOOKUP($C831,'STYLE NAMES'!$B:$AC,20,FALSE),"")</f>
        <v>Jersey tecnico extra-morbido e confortevole 
Tessuto elasticizzato 4-way stretch 
Traspirante e ad asciugatura rapida 
No stiro e di facile manutenzione 
Composizione: 
95% Poliammide, 5% Elastan</v>
      </c>
      <c r="AQ831" s="101" t="str">
        <f>IF(C831&gt;0,+VLOOKUP($C831,'STYLE NAMES'!$B:$AC,21,FALSE),"")</f>
        <v>Lavare in lavatrice a 30°C Ciclo delicato 
Stirare a bassa temperatura
Stirare al rovescio 
Non stirare su loghi o stampe 
Non candeggiare 
Non asciugare in asciugatrice</v>
      </c>
      <c r="AR831" s="101">
        <f>IF(D831&gt;0,+VLOOKUP($C831,'STYLE NAMES'!$B:$AC,22,FALSE),"")</f>
        <v>0</v>
      </c>
      <c r="AS831" s="101">
        <f>IF(E831&gt;0,+VLOOKUP($C831,'STYLE NAMES'!$B:$AC,23,FALSE),"")</f>
        <v>0</v>
      </c>
      <c r="AT831" s="101">
        <f>IF(F831&gt;0,+VLOOKUP($C831,'STYLE NAMES'!$B:$AC,24,FALSE),"")</f>
        <v>0</v>
      </c>
      <c r="AU831" s="101">
        <f>IF(G831&gt;0,+VLOOKUP($C831,'STYLE NAMES'!$B:$AC,25,FALSE),"")</f>
        <v>0</v>
      </c>
      <c r="AV831" s="101" t="str">
        <f>+VLOOKUP($S831,'CODE GENERATOR'!$P:$AM,15,FALSE)</f>
        <v>R.BOTWN_BRC0067_TJR0027BLKBLK</v>
      </c>
      <c r="AW831" s="101" t="str">
        <f>+VLOOKUP($S831,'CODE GENERATOR'!$P:$AM,16,FALSE)</f>
        <v>A.RACUX_BLT0015_BRD0012REDRED</v>
      </c>
      <c r="AX831" s="101" t="str">
        <f>+VLOOKUP($S831,'CODE GENERATOR'!$P:$AM,17,FALSE)</f>
        <v>A.RACAU_SOC0018_NYL00003XBST1</v>
      </c>
      <c r="AY831" s="101">
        <f>+VLOOKUP($S831,'CODE GENERATOR'!$P:$AM,18,FALSE)</f>
        <v>0</v>
      </c>
      <c r="AZ831" s="101">
        <f>+VLOOKUP($S831,'CODE GENERATOR'!$P:$AM,19,FALSE)</f>
        <v>0</v>
      </c>
      <c r="BA831" s="101">
        <f>+VLOOKUP($S831,'CODE GENERATOR'!$P:$AM,20,FALSE)</f>
        <v>0</v>
      </c>
      <c r="BB831" s="101">
        <f>+VLOOKUP($S831,'CODE GENERATOR'!$P:$AM,21,FALSE)</f>
        <v>0</v>
      </c>
      <c r="BC831" s="101">
        <f>+VLOOKUP($S831,'CODE GENERATOR'!$P:$AM,22,FALSE)</f>
        <v>0</v>
      </c>
      <c r="BD831" s="101">
        <f>+VLOOKUP($S831,'CODE GENERATOR'!$P:$AM,23,FALSE)</f>
        <v>0</v>
      </c>
      <c r="BE831" s="101">
        <f>+VLOOKUP($S831,'CODE GENERATOR'!$P:$AM,24,FALSE)</f>
        <v>0</v>
      </c>
      <c r="BF831" s="101">
        <f>IF(C831&gt;0,+VLOOKUP(G831,'CATEGORY ID'!$A$1:$L$118,3,FALSE),"")</f>
        <v>30</v>
      </c>
      <c r="BG831" s="101">
        <f>IF(C831&gt;0,+VLOOKUP(H831,'CATEGORY ID'!$D$1:$L$118,3,FALSE),"")</f>
        <v>3</v>
      </c>
      <c r="BH831" s="101">
        <f>IF(C831&gt;0,+VLOOKUP((+H831&amp;I831),'CATEGORY ID'!$H$1:$I$121,2,FALSE),"")</f>
        <v>109</v>
      </c>
      <c r="BJ831" s="101">
        <f>IF(C831&gt;0,IF(COUNTIF('CATEGORY ID'!$K$1:$K$121,+H831&amp;K831) &gt; 0, +VLOOKUP(+H831&amp;K831,'CATEGORY ID'!$K$1:$L$121,2,FALSE),""),"")</f>
        <v>46</v>
      </c>
      <c r="BK831" s="101" t="str">
        <f>IF(C831&gt;0,IF(COUNTIF('CATEGORY ID'!$K$124:$K$165, +VLOOKUP(C831,'STYLE NAMES'!$B:$AE,30,FALSE)) &gt; 0, +VLOOKUP(VLOOKUP(C831,'STYLE NAMES'!$B:$AE,30,FALSE),'CATEGORY ID'!K:M,2,FALSE),""),"")</f>
        <v/>
      </c>
      <c r="BM831" s="101">
        <v>204</v>
      </c>
      <c r="BR831" s="101" t="str" cm="1">
        <f t="array" ref="BR831">IF(C831&gt;0,_xlfn.TEXTJOIN(";", TRUE,_xlfn.UNIQUE(_xlfn._xlws.FILTER(BF831:BQ831,(BF831:BQ831&gt;0)),TRUE,FALSE)),"")&amp;";"&amp;BS831</f>
        <v>30;3;109;46;204;228</v>
      </c>
      <c r="BS831" s="101">
        <v>228</v>
      </c>
      <c r="BU831" s="106">
        <f>IF(C831&gt;0,+VLOOKUP($C831,'STYLE NAMES'!$B:$AC,26,FALSE),"")</f>
        <v>69.900000000000006</v>
      </c>
      <c r="BV831" s="106">
        <f>IF(C831&gt;0,+VLOOKUP($C831,'STYLE NAMES'!$B:$AC,27,FALSE),"")</f>
        <v>3840</v>
      </c>
      <c r="BW831" s="106">
        <f>IF(C831&gt;0,+VLOOKUP($C831,'STYLE NAMES'!$B:$AC,28,FALSE),"")</f>
        <v>80.385000000000005</v>
      </c>
      <c r="BY831"/>
      <c r="BZ831" s="101">
        <v>8</v>
      </c>
      <c r="CA831" s="137">
        <f t="shared" si="54"/>
        <v>1</v>
      </c>
      <c r="CB831" s="137" t="str">
        <f>+VLOOKUP(C831,'[2]STYLES &amp; MODELS MATRIX'!$A:$G,7,FALSE)</f>
        <v>AK</v>
      </c>
      <c r="CC831" s="137" t="str">
        <f>+VLOOKUP(C831,'[1]STYLES &amp; SIZE CHARTS'!$A:$H,8,FALSE)</f>
        <v>WT-BTTS1</v>
      </c>
      <c r="CD831" s="137"/>
      <c r="CE831" s="205"/>
      <c r="CF831" s="141"/>
    </row>
    <row r="832" spans="1:84" s="101" customFormat="1" ht="12" customHeight="1" x14ac:dyDescent="0.2">
      <c r="A832" s="102">
        <f t="shared" si="52"/>
        <v>8683711008897</v>
      </c>
      <c r="B832" s="101" t="s">
        <v>991</v>
      </c>
      <c r="C832" s="101" t="s">
        <v>172</v>
      </c>
      <c r="D832" s="101" t="s">
        <v>173</v>
      </c>
      <c r="E832" s="203" t="s">
        <v>2476</v>
      </c>
      <c r="F832" s="101" t="s">
        <v>2249</v>
      </c>
      <c r="G832" s="101" t="str">
        <f>IF(C832&gt;0,+VLOOKUP($C832,'STYLE NAMES'!$B:$AC,4,FALSE),"")</f>
        <v>RIDER</v>
      </c>
      <c r="H832" s="101" t="str">
        <f>IF(C832&gt;0,+VLOOKUP($C832,'STYLE NAMES'!$B:$AC,5,FALSE),"")</f>
        <v>WOMEN</v>
      </c>
      <c r="I832" s="101" t="str">
        <f>IF(C832&gt;0,+VLOOKUP($C832,'STYLE NAMES'!$B:$AC,6,FALSE),"")</f>
        <v>TOPS</v>
      </c>
      <c r="J832" s="101" t="str">
        <f>IF(C832&gt;0,+VLOOKUP($C832,'STYLE NAMES'!$B:$AC,7,FALSE),"")</f>
        <v>WOMEN</v>
      </c>
      <c r="K832" s="101" t="str">
        <f>IF(C832&gt;0,+VLOOKUP($C832,'STYLE NAMES'!$B:$AC,8,FALSE),"")</f>
        <v>TECH T-SHIRTS</v>
      </c>
      <c r="L832" s="101" t="str">
        <f>IF(E832&gt;0,+VLOOKUP($E832,'CODE GENERATOR'!$D:$T,3,FALSE),"")</f>
        <v>S</v>
      </c>
      <c r="M832" s="101" t="str">
        <f>IF(E832&gt;0,+VLOOKUP($E832,'CODE GENERATOR'!$D:$T,4,FALSE),"")</f>
        <v>SUPREME</v>
      </c>
      <c r="N832" s="101" t="str">
        <f>IF(E832&gt;0,+VLOOKUP($E832,'CODE GENERATOR'!$D:$T,6,FALSE),"")</f>
        <v>WHITE</v>
      </c>
      <c r="O832" s="101" t="str">
        <f>IF(E832&gt;0,+VLOOKUP($E832,'CODE GENERATOR'!$D:$T,7,FALSE),"")</f>
        <v>WHITE</v>
      </c>
      <c r="P832" s="101" t="str">
        <f t="shared" si="53"/>
        <v>WHITE</v>
      </c>
      <c r="Q832" s="104" t="str">
        <f>IF(E832&gt;0,+VLOOKUP($E832,'CODE GENERATOR'!$D:$T,11,FALSE),"")</f>
        <v>R.TOPWN_TTS0076</v>
      </c>
      <c r="R832" s="104" t="str">
        <f>IF(E832&gt;0,+VLOOKUP($E832,'CODE GENERATOR'!$D:$T,12,FALSE),"")</f>
        <v>SUP0030WHTWHT</v>
      </c>
      <c r="S832" s="104" t="str">
        <f>IF(E832&gt;0,+VLOOKUP($E832,'CODE GENERATOR'!$D:$T,13,FALSE),"")</f>
        <v>R.TOPWN_TTS0076_SUP0030WHTWHT</v>
      </c>
      <c r="T832" s="104" t="str">
        <f t="shared" si="51"/>
        <v>R.TOPWN_TTS0076_SUP0030WHTWHT_XL</v>
      </c>
      <c r="U832" s="105">
        <v>8683711008897</v>
      </c>
      <c r="V832" s="107" t="str" cm="1">
        <f t="array" ref="V832">_xlfn.TEXTJOIN(";", TRUE, _xlfn.UNIQUE(_xlfn._xlws.FILTER(P$3:P$10029, C$3:C$10029=C832)))</f>
        <v>BLACK;WHITE;ECRU;ROSE;MINK;LIGHT GRAY;ANTHRA</v>
      </c>
      <c r="W832" s="107" t="str" cm="1">
        <f t="array" ref="W832">_xlfn.TEXTJOIN(";", TRUE, _xlfn.UNIQUE(_xlfn._xlws.FILTER(F$3:F$10029, C$3:C$10029=C832)))</f>
        <v>XS;S;M;L;XL;XXS</v>
      </c>
      <c r="X832" s="101" t="str">
        <f>IF(E832&gt;0,+VLOOKUP($E832,'CODE GENERATOR'!$D:$AC,19,FALSE),0)</f>
        <v>2507_W_0635</v>
      </c>
      <c r="Y832" s="101" t="str">
        <f>IF(E832&gt;0,+VLOOKUP($E832,'CODE GENERATOR'!$D:$AC,20,FALSE),0)</f>
        <v>2507_W_0666</v>
      </c>
      <c r="Z832" s="101" t="str">
        <f>IF(E832&gt;0,+VLOOKUP($E832,'CODE GENERATOR'!$D:$AC,21,FALSE),0)</f>
        <v>2507_W_0683</v>
      </c>
      <c r="AA832" s="101" t="str">
        <f>IF(E832&gt;0,+VLOOKUP($E832,'CODE GENERATOR'!$D:$AC,22,FALSE),0)</f>
        <v>2507_W_0680</v>
      </c>
      <c r="AB832" s="101" t="str">
        <f>IF(E832&gt;0,+VLOOKUP($E832,'CODE GENERATOR'!$D:$AC,23,FALSE),0)</f>
        <v>2507_D_cavalier_detay_0097</v>
      </c>
      <c r="AC832" s="101" t="str">
        <f>IF(E832&gt;0,+VLOOKUP($E832,'CODE GENERATOR'!$D:$AC,24,FALSE),0)</f>
        <v/>
      </c>
      <c r="AD832" s="101" t="str">
        <f>IF(E832&gt;0,+VLOOKUP($E832,'CODE GENERATOR'!$D:$AC,25,FALSE),0)</f>
        <v>2507_VW_Web_3</v>
      </c>
      <c r="AE832" s="101" t="str">
        <f>IF(E832&gt;0,+VLOOKUP($E832,'CODE GENERATOR'!$D:$AC,26,FALSE),0)</f>
        <v/>
      </c>
      <c r="AF832" s="149" t="str">
        <f>IF($C832&gt;0,$C832&amp;" "&amp;$P832&amp;" "&amp;+VLOOKUP($C832,'STYLE NAMES'!$B:$AC,10,FALSE),"""")</f>
        <v>BELLA WHITE WOMEN'S TECH T-SHIRT</v>
      </c>
      <c r="AG832" s="101" t="str">
        <f>"Enjoy our "&amp;(AF832)&amp;"; "&amp;IF(C832&gt;0,+VLOOKUP($C832,'STYLE NAMES'!$B:$AC,11,FALSE),"")</f>
        <v xml:space="preserve">Enjoy our BELLA WHITE WOMEN'S TECH T-SHIRT; Women's Short Sleeve Technical T-shirt
One of our staff's favorites!
These tech t-shirts are very chic and so comfortable to wear </v>
      </c>
      <c r="AH832" s="101" t="str">
        <f>IF(C832&gt;0,+VLOOKUP($C832,'STYLE NAMES'!$B:$AC,12,FALSE),"")</f>
        <v>*Extra-soft and comfortable technical jersey
* 4-way stretch fabric
* Breathable and Quick Dry
* Wrinkle-free and Easy Care
Composition:
95% Polyamide 5% Elasthane</v>
      </c>
      <c r="AI832" s="101" t="str">
        <f>IF(C832&gt;0,+VLOOKUP($C832,'STYLE NAMES'!$B:$AC,13,FALSE),"")</f>
        <v>Machine Wash at 30°C
Mild process
Iron at low temperature
Iron from REVERSE
Do NOT iron on logos or prints
Do not bleach
Do NOT Tumble Dry</v>
      </c>
      <c r="AJ832" s="149" t="str">
        <f>IF($C832&gt;0,$C832&amp;" "&amp;$P832&amp;" "&amp;+VLOOKUP($C832,'STYLE NAMES'!$B:$AC,14,FALSE),"""")</f>
        <v>BELLA WHITE KADIN TECH T-SHIRT</v>
      </c>
      <c r="AK832" s="149" t="str">
        <f>"Cavalier SanMarco tarafından tasarlanan "&amp;(AJ832)&amp;"; "&amp;IF(C832&gt;0,+VLOOKUP($C832,'STYLE NAMES'!$B:$AC,15,FALSE),"")</f>
        <v>Cavalier SanMarco tarafından tasarlanan BELLA WHITE KADIN TECH T-SHIRT; Kadın Kısa Kol Teknik T-shirt
Ekibin favorilerinden!
Bu teknik t-shirtler çok şık olmakla birlikte çok da rahatlar</v>
      </c>
      <c r="AL832" s="149" t="str">
        <f>IF(C832&gt;0,+VLOOKUP($C832,'STYLE NAMES'!$B:$AC,16,FALSE),"")</f>
        <v>*Ekstra yumuşak ve rahat teknik örme kumaş
* 4 yöne esneyen kumaş
* Nefes Alabilir ve Hızlı Kuruma
* Kırışmaz ve Bakımı Kolay
Kompozisyon:
%95 Polyamid %5 Elastan</v>
      </c>
      <c r="AM832" s="149" t="str">
        <f>IF(C832&gt;0,+VLOOKUP($C832,'STYLE NAMES'!$B:$AC,17,FALSE),"")</f>
        <v>Makinede 30°C' de Yıkayın
Hassas Yıkama
Ilık ütü yapın
Tersten ütüleyin
Logo ve baskıları ÜTÜLEMEYİN
Çamaşır suyu kullanmayın
Kurutma Makinesinde Kurutmayın</v>
      </c>
      <c r="AN832" s="149" t="str">
        <f>IF($C832&gt;0,$C832&amp;" "&amp;$P832&amp;" "&amp;+VLOOKUP($C832,'STYLE NAMES'!$B:$AC,18,FALSE),"""")</f>
        <v>BELLA WHITE T-SHIRT TECNICA DA DONNA</v>
      </c>
      <c r="AO832" s="101" t="str">
        <f>"Disegnato da Cavalier SanMarco "&amp;(AN832)&amp;"; "&amp;IF(C832&gt;0,+VLOOKUP($C832,'STYLE NAMES'!$B:$AC,19,FALSE),"")</f>
        <v>Disegnato da Cavalier SanMarco BELLA WHITE T-SHIRT TECNICA DA DONNA; T-shirt tecnica a maniche corte da donna 
Uno dei nostri prodotti preferiti! 
Queste magliette tecniche sono molto eleganti e confortevoli da indossare.</v>
      </c>
      <c r="AP832" s="101" t="str">
        <f>IF(C832&gt;0,+VLOOKUP($C832,'STYLE NAMES'!$B:$AC,20,FALSE),"")</f>
        <v>Jersey tecnico extra-morbido e confortevole 
Tessuto elasticizzato 4-way stretch 
Traspirante e ad asciugatura rapida 
No stiro e di facile manutenzione 
Composizione: 
95% Poliammide, 5% Elastan</v>
      </c>
      <c r="AQ832" s="101" t="str">
        <f>IF(C832&gt;0,+VLOOKUP($C832,'STYLE NAMES'!$B:$AC,21,FALSE),"")</f>
        <v>Lavare in lavatrice a 30°C Ciclo delicato 
Stirare a bassa temperatura
Stirare al rovescio 
Non stirare su loghi o stampe 
Non candeggiare 
Non asciugare in asciugatrice</v>
      </c>
      <c r="AR832" s="101">
        <f>IF(D832&gt;0,+VLOOKUP($C832,'STYLE NAMES'!$B:$AC,22,FALSE),"")</f>
        <v>0</v>
      </c>
      <c r="AS832" s="101">
        <f>IF(E832&gt;0,+VLOOKUP($C832,'STYLE NAMES'!$B:$AC,23,FALSE),"")</f>
        <v>0</v>
      </c>
      <c r="AT832" s="101">
        <f>IF(F832&gt;0,+VLOOKUP($C832,'STYLE NAMES'!$B:$AC,24,FALSE),"")</f>
        <v>0</v>
      </c>
      <c r="AU832" s="101">
        <f>IF(G832&gt;0,+VLOOKUP($C832,'STYLE NAMES'!$B:$AC,25,FALSE),"")</f>
        <v>0</v>
      </c>
      <c r="AV832" s="101" t="str">
        <f>+VLOOKUP($S832,'CODE GENERATOR'!$P:$AM,15,FALSE)</f>
        <v>R.BOTWN_BRC0067_TJR0027BLKBLK</v>
      </c>
      <c r="AW832" s="101" t="str">
        <f>+VLOOKUP($S832,'CODE GENERATOR'!$P:$AM,16,FALSE)</f>
        <v>A.RACUX_BLT0015_BRD0012REDRED</v>
      </c>
      <c r="AX832" s="101" t="str">
        <f>+VLOOKUP($S832,'CODE GENERATOR'!$P:$AM,17,FALSE)</f>
        <v>A.RACAU_SOC0018_NYL00003XBST1</v>
      </c>
      <c r="AY832" s="101">
        <f>+VLOOKUP($S832,'CODE GENERATOR'!$P:$AM,18,FALSE)</f>
        <v>0</v>
      </c>
      <c r="AZ832" s="101">
        <f>+VLOOKUP($S832,'CODE GENERATOR'!$P:$AM,19,FALSE)</f>
        <v>0</v>
      </c>
      <c r="BA832" s="101">
        <f>+VLOOKUP($S832,'CODE GENERATOR'!$P:$AM,20,FALSE)</f>
        <v>0</v>
      </c>
      <c r="BB832" s="101">
        <f>+VLOOKUP($S832,'CODE GENERATOR'!$P:$AM,21,FALSE)</f>
        <v>0</v>
      </c>
      <c r="BC832" s="101">
        <f>+VLOOKUP($S832,'CODE GENERATOR'!$P:$AM,22,FALSE)</f>
        <v>0</v>
      </c>
      <c r="BD832" s="101">
        <f>+VLOOKUP($S832,'CODE GENERATOR'!$P:$AM,23,FALSE)</f>
        <v>0</v>
      </c>
      <c r="BE832" s="101">
        <f>+VLOOKUP($S832,'CODE GENERATOR'!$P:$AM,24,FALSE)</f>
        <v>0</v>
      </c>
      <c r="BF832" s="101">
        <f>IF(C832&gt;0,+VLOOKUP(G832,'CATEGORY ID'!$A$1:$L$118,3,FALSE),"")</f>
        <v>30</v>
      </c>
      <c r="BG832" s="101">
        <f>IF(C832&gt;0,+VLOOKUP(H832,'CATEGORY ID'!$D$1:$L$118,3,FALSE),"")</f>
        <v>3</v>
      </c>
      <c r="BH832" s="101">
        <f>IF(C832&gt;0,+VLOOKUP((+H832&amp;I832),'CATEGORY ID'!$H$1:$I$121,2,FALSE),"")</f>
        <v>109</v>
      </c>
      <c r="BJ832" s="101">
        <f>IF(C832&gt;0,IF(COUNTIF('CATEGORY ID'!$K$1:$K$121,+H832&amp;K832) &gt; 0, +VLOOKUP(+H832&amp;K832,'CATEGORY ID'!$K$1:$L$121,2,FALSE),""),"")</f>
        <v>46</v>
      </c>
      <c r="BK832" s="101" t="str">
        <f>IF(C832&gt;0,IF(COUNTIF('CATEGORY ID'!$K$124:$K$165, +VLOOKUP(C832,'STYLE NAMES'!$B:$AE,30,FALSE)) &gt; 0, +VLOOKUP(VLOOKUP(C832,'STYLE NAMES'!$B:$AE,30,FALSE),'CATEGORY ID'!K:M,2,FALSE),""),"")</f>
        <v/>
      </c>
      <c r="BM832" s="101">
        <v>204</v>
      </c>
      <c r="BR832" s="101" t="str" cm="1">
        <f t="array" ref="BR832">IF(C832&gt;0,_xlfn.TEXTJOIN(";", TRUE,_xlfn.UNIQUE(_xlfn._xlws.FILTER(BF832:BQ832,(BF832:BQ832&gt;0)),TRUE,FALSE)),"")&amp;";"&amp;BS832</f>
        <v>30;3;109;46;204;228</v>
      </c>
      <c r="BS832" s="101">
        <v>228</v>
      </c>
      <c r="BU832" s="106">
        <f>IF(C832&gt;0,+VLOOKUP($C832,'STYLE NAMES'!$B:$AC,26,FALSE),"")</f>
        <v>69.900000000000006</v>
      </c>
      <c r="BV832" s="106">
        <f>IF(C832&gt;0,+VLOOKUP($C832,'STYLE NAMES'!$B:$AC,27,FALSE),"")</f>
        <v>3840</v>
      </c>
      <c r="BW832" s="106">
        <f>IF(C832&gt;0,+VLOOKUP($C832,'STYLE NAMES'!$B:$AC,28,FALSE),"")</f>
        <v>80.385000000000005</v>
      </c>
      <c r="BY832"/>
      <c r="BZ832" s="101">
        <v>4</v>
      </c>
      <c r="CA832" s="137">
        <f t="shared" si="54"/>
        <v>1</v>
      </c>
      <c r="CB832" s="137" t="str">
        <f>+VLOOKUP(C832,'[2]STYLES &amp; MODELS MATRIX'!$A:$G,7,FALSE)</f>
        <v>AK</v>
      </c>
      <c r="CC832" s="137" t="str">
        <f>+VLOOKUP(C832,'[1]STYLES &amp; SIZE CHARTS'!$A:$H,8,FALSE)</f>
        <v>WT-BTTS1</v>
      </c>
      <c r="CD832" s="137"/>
      <c r="CE832" s="205"/>
      <c r="CF832" s="141"/>
    </row>
    <row r="833" spans="1:84" s="101" customFormat="1" ht="12" customHeight="1" x14ac:dyDescent="0.2">
      <c r="A833" s="102">
        <f t="shared" si="52"/>
        <v>8683711011149</v>
      </c>
      <c r="B833" s="101" t="s">
        <v>991</v>
      </c>
      <c r="C833" s="101" t="s">
        <v>172</v>
      </c>
      <c r="D833" s="101" t="s">
        <v>173</v>
      </c>
      <c r="E833" s="203" t="s">
        <v>2477</v>
      </c>
      <c r="F833" s="101" t="s">
        <v>2475</v>
      </c>
      <c r="G833" s="101" t="str">
        <f>IF(C833&gt;0,+VLOOKUP($C833,'STYLE NAMES'!$B:$AC,4,FALSE),"")</f>
        <v>RIDER</v>
      </c>
      <c r="H833" s="101" t="str">
        <f>IF(C833&gt;0,+VLOOKUP($C833,'STYLE NAMES'!$B:$AC,5,FALSE),"")</f>
        <v>WOMEN</v>
      </c>
      <c r="I833" s="101" t="str">
        <f>IF(C833&gt;0,+VLOOKUP($C833,'STYLE NAMES'!$B:$AC,6,FALSE),"")</f>
        <v>TOPS</v>
      </c>
      <c r="J833" s="101" t="str">
        <f>IF(C833&gt;0,+VLOOKUP($C833,'STYLE NAMES'!$B:$AC,7,FALSE),"")</f>
        <v>WOMEN</v>
      </c>
      <c r="K833" s="101" t="str">
        <f>IF(C833&gt;0,+VLOOKUP($C833,'STYLE NAMES'!$B:$AC,8,FALSE),"")</f>
        <v>TECH T-SHIRTS</v>
      </c>
      <c r="L833" s="101" t="str">
        <f>IF(E833&gt;0,+VLOOKUP($E833,'CODE GENERATOR'!$D:$T,3,FALSE),"")</f>
        <v>S</v>
      </c>
      <c r="M833" s="101" t="str">
        <f>IF(E833&gt;0,+VLOOKUP($E833,'CODE GENERATOR'!$D:$T,4,FALSE),"")</f>
        <v>SUPREME</v>
      </c>
      <c r="N833" s="101" t="str">
        <f>IF(E833&gt;0,+VLOOKUP($E833,'CODE GENERATOR'!$D:$T,6,FALSE),"")</f>
        <v>ECRU</v>
      </c>
      <c r="O833" s="101" t="str">
        <f>IF(E833&gt;0,+VLOOKUP($E833,'CODE GENERATOR'!$D:$T,7,FALSE),"")</f>
        <v>ECRU</v>
      </c>
      <c r="P833" s="101" t="str">
        <f t="shared" si="53"/>
        <v>ECRU</v>
      </c>
      <c r="Q833" s="104" t="str">
        <f>IF(E833&gt;0,+VLOOKUP($E833,'CODE GENERATOR'!$D:$T,11,FALSE),"")</f>
        <v>R.TOPWN_TTS0076</v>
      </c>
      <c r="R833" s="104" t="str">
        <f>IF(E833&gt;0,+VLOOKUP($E833,'CODE GENERATOR'!$D:$T,12,FALSE),"")</f>
        <v>SUP0030ECRECR</v>
      </c>
      <c r="S833" s="104" t="str">
        <f>IF(E833&gt;0,+VLOOKUP($E833,'CODE GENERATOR'!$D:$T,13,FALSE),"")</f>
        <v>R.TOPWN_TTS0076_SUP0030ECRECR</v>
      </c>
      <c r="T833" s="104" t="str">
        <f t="shared" si="51"/>
        <v>R.TOPWN_TTS0076_SUP0030ECRECR_XXS</v>
      </c>
      <c r="U833" s="105">
        <v>8683711011149</v>
      </c>
      <c r="V833" s="107" t="str" cm="1">
        <f t="array" ref="V833">_xlfn.TEXTJOIN(";", TRUE, _xlfn.UNIQUE(_xlfn._xlws.FILTER(P$3:P$10029, C$3:C$10029=C833)))</f>
        <v>BLACK;WHITE;ECRU;ROSE;MINK;LIGHT GRAY;ANTHRA</v>
      </c>
      <c r="W833" s="107" t="str" cm="1">
        <f t="array" ref="W833">_xlfn.TEXTJOIN(";", TRUE, _xlfn.UNIQUE(_xlfn._xlws.FILTER(F$3:F$10029, C$3:C$10029=C833)))</f>
        <v>XS;S;M;L;XL;XXS</v>
      </c>
      <c r="X833" s="101" t="str">
        <f>IF(E833&gt;0,+VLOOKUP($E833,'CODE GENERATOR'!$D:$AC,19,FALSE),0)</f>
        <v>2507_W_0213</v>
      </c>
      <c r="Y833" s="101" t="str">
        <f>IF(E833&gt;0,+VLOOKUP($E833,'CODE GENERATOR'!$D:$AC,20,FALSE),0)</f>
        <v>2507_W_0218</v>
      </c>
      <c r="Z833" s="101" t="str">
        <f>IF(E833&gt;0,+VLOOKUP($E833,'CODE GENERATOR'!$D:$AC,21,FALSE),0)</f>
        <v>2507_W_0239</v>
      </c>
      <c r="AA833" s="101" t="str">
        <f>IF(E833&gt;0,+VLOOKUP($E833,'CODE GENERATOR'!$D:$AC,22,FALSE),0)</f>
        <v>2507_W_0238</v>
      </c>
      <c r="AB833" s="101" t="str">
        <f>IF(E833&gt;0,+VLOOKUP($E833,'CODE GENERATOR'!$D:$AC,23,FALSE),0)</f>
        <v>2507_D_cavalier_detay_0094</v>
      </c>
      <c r="AC833" s="101" t="str">
        <f>IF(E833&gt;0,+VLOOKUP($E833,'CODE GENERATOR'!$D:$AC,24,FALSE),0)</f>
        <v/>
      </c>
      <c r="AD833" s="101" t="str">
        <f>IF(E833&gt;0,+VLOOKUP($E833,'CODE GENERATOR'!$D:$AC,25,FALSE),0)</f>
        <v>2507_VW_Web_3</v>
      </c>
      <c r="AE833" s="101" t="str">
        <f>IF(E833&gt;0,+VLOOKUP($E833,'CODE GENERATOR'!$D:$AC,26,FALSE),0)</f>
        <v/>
      </c>
      <c r="AF833" s="149" t="str">
        <f>IF($C833&gt;0,$C833&amp;" "&amp;$P833&amp;" "&amp;+VLOOKUP($C833,'STYLE NAMES'!$B:$AC,10,FALSE),"""")</f>
        <v>BELLA ECRU WOMEN'S TECH T-SHIRT</v>
      </c>
      <c r="AG833" s="101" t="str">
        <f>"Enjoy our "&amp;(AF833)&amp;"; "&amp;IF(C833&gt;0,+VLOOKUP($C833,'STYLE NAMES'!$B:$AC,11,FALSE),"")</f>
        <v xml:space="preserve">Enjoy our BELLA ECRU WOMEN'S TECH T-SHIRT; Women's Short Sleeve Technical T-shirt
One of our staff's favorites!
These tech t-shirts are very chic and so comfortable to wear </v>
      </c>
      <c r="AH833" s="101" t="str">
        <f>IF(C833&gt;0,+VLOOKUP($C833,'STYLE NAMES'!$B:$AC,12,FALSE),"")</f>
        <v>*Extra-soft and comfortable technical jersey
* 4-way stretch fabric
* Breathable and Quick Dry
* Wrinkle-free and Easy Care
Composition:
95% Polyamide 5% Elasthane</v>
      </c>
      <c r="AI833" s="101" t="str">
        <f>IF(C833&gt;0,+VLOOKUP($C833,'STYLE NAMES'!$B:$AC,13,FALSE),"")</f>
        <v>Machine Wash at 30°C
Mild process
Iron at low temperature
Iron from REVERSE
Do NOT iron on logos or prints
Do not bleach
Do NOT Tumble Dry</v>
      </c>
      <c r="AJ833" s="149" t="str">
        <f>IF($C833&gt;0,$C833&amp;" "&amp;$P833&amp;" "&amp;+VLOOKUP($C833,'STYLE NAMES'!$B:$AC,14,FALSE),"""")</f>
        <v>BELLA ECRU KADIN TECH T-SHIRT</v>
      </c>
      <c r="AK833" s="149" t="str">
        <f>"Cavalier SanMarco tarafından tasarlanan "&amp;(AJ833)&amp;"; "&amp;IF(C833&gt;0,+VLOOKUP($C833,'STYLE NAMES'!$B:$AC,15,FALSE),"")</f>
        <v>Cavalier SanMarco tarafından tasarlanan BELLA ECRU KADIN TECH T-SHIRT; Kadın Kısa Kol Teknik T-shirt
Ekibin favorilerinden!
Bu teknik t-shirtler çok şık olmakla birlikte çok da rahatlar</v>
      </c>
      <c r="AL833" s="149" t="str">
        <f>IF(C833&gt;0,+VLOOKUP($C833,'STYLE NAMES'!$B:$AC,16,FALSE),"")</f>
        <v>*Ekstra yumuşak ve rahat teknik örme kumaş
* 4 yöne esneyen kumaş
* Nefes Alabilir ve Hızlı Kuruma
* Kırışmaz ve Bakımı Kolay
Kompozisyon:
%95 Polyamid %5 Elastan</v>
      </c>
      <c r="AM833" s="149" t="str">
        <f>IF(C833&gt;0,+VLOOKUP($C833,'STYLE NAMES'!$B:$AC,17,FALSE),"")</f>
        <v>Makinede 30°C' de Yıkayın
Hassas Yıkama
Ilık ütü yapın
Tersten ütüleyin
Logo ve baskıları ÜTÜLEMEYİN
Çamaşır suyu kullanmayın
Kurutma Makinesinde Kurutmayın</v>
      </c>
      <c r="AN833" s="149" t="str">
        <f>IF($C833&gt;0,$C833&amp;" "&amp;$P833&amp;" "&amp;+VLOOKUP($C833,'STYLE NAMES'!$B:$AC,18,FALSE),"""")</f>
        <v>BELLA ECRU T-SHIRT TECNICA DA DONNA</v>
      </c>
      <c r="AO833" s="101" t="str">
        <f>"Disegnato da Cavalier SanMarco "&amp;(AN833)&amp;"; "&amp;IF(C833&gt;0,+VLOOKUP($C833,'STYLE NAMES'!$B:$AC,19,FALSE),"")</f>
        <v>Disegnato da Cavalier SanMarco BELLA ECRU T-SHIRT TECNICA DA DONNA; T-shirt tecnica a maniche corte da donna 
Uno dei nostri prodotti preferiti! 
Queste magliette tecniche sono molto eleganti e confortevoli da indossare.</v>
      </c>
      <c r="AP833" s="101" t="str">
        <f>IF(C833&gt;0,+VLOOKUP($C833,'STYLE NAMES'!$B:$AC,20,FALSE),"")</f>
        <v>Jersey tecnico extra-morbido e confortevole 
Tessuto elasticizzato 4-way stretch 
Traspirante e ad asciugatura rapida 
No stiro e di facile manutenzione 
Composizione: 
95% Poliammide, 5% Elastan</v>
      </c>
      <c r="AQ833" s="101" t="str">
        <f>IF(C833&gt;0,+VLOOKUP($C833,'STYLE NAMES'!$B:$AC,21,FALSE),"")</f>
        <v>Lavare in lavatrice a 30°C Ciclo delicato 
Stirare a bassa temperatura
Stirare al rovescio 
Non stirare su loghi o stampe 
Non candeggiare 
Non asciugare in asciugatrice</v>
      </c>
      <c r="AR833" s="101">
        <f>IF(D833&gt;0,+VLOOKUP($C833,'STYLE NAMES'!$B:$AC,22,FALSE),"")</f>
        <v>0</v>
      </c>
      <c r="AS833" s="101">
        <f>IF(E833&gt;0,+VLOOKUP($C833,'STYLE NAMES'!$B:$AC,23,FALSE),"")</f>
        <v>0</v>
      </c>
      <c r="AT833" s="101">
        <f>IF(F833&gt;0,+VLOOKUP($C833,'STYLE NAMES'!$B:$AC,24,FALSE),"")</f>
        <v>0</v>
      </c>
      <c r="AU833" s="101">
        <f>IF(G833&gt;0,+VLOOKUP($C833,'STYLE NAMES'!$B:$AC,25,FALSE),"")</f>
        <v>0</v>
      </c>
      <c r="AV833" s="101" t="str">
        <f>+VLOOKUP($S833,'CODE GENERATOR'!$P:$AM,15,FALSE)</f>
        <v>R.BOTWN_BRC0067_TJR0027BLKBLK</v>
      </c>
      <c r="AW833" s="101" t="str">
        <f>+VLOOKUP($S833,'CODE GENERATOR'!$P:$AM,16,FALSE)</f>
        <v>A.RACUX_BLT0015_BRD0012GRYBBL</v>
      </c>
      <c r="AX833" s="101" t="str">
        <f>+VLOOKUP($S833,'CODE GENERATOR'!$P:$AM,17,FALSE)</f>
        <v>A.RACAU_SOC0018_NYL00003XBST1</v>
      </c>
      <c r="AY833" s="101">
        <f>+VLOOKUP($S833,'CODE GENERATOR'!$P:$AM,18,FALSE)</f>
        <v>0</v>
      </c>
      <c r="AZ833" s="101">
        <f>+VLOOKUP($S833,'CODE GENERATOR'!$P:$AM,19,FALSE)</f>
        <v>0</v>
      </c>
      <c r="BA833" s="101">
        <f>+VLOOKUP($S833,'CODE GENERATOR'!$P:$AM,20,FALSE)</f>
        <v>0</v>
      </c>
      <c r="BB833" s="101">
        <f>+VLOOKUP($S833,'CODE GENERATOR'!$P:$AM,21,FALSE)</f>
        <v>0</v>
      </c>
      <c r="BC833" s="101">
        <f>+VLOOKUP($S833,'CODE GENERATOR'!$P:$AM,22,FALSE)</f>
        <v>0</v>
      </c>
      <c r="BD833" s="101">
        <f>+VLOOKUP($S833,'CODE GENERATOR'!$P:$AM,23,FALSE)</f>
        <v>0</v>
      </c>
      <c r="BE833" s="101">
        <f>+VLOOKUP($S833,'CODE GENERATOR'!$P:$AM,24,FALSE)</f>
        <v>0</v>
      </c>
      <c r="BF833" s="101">
        <f>IF(C833&gt;0,+VLOOKUP(G833,'CATEGORY ID'!$A$1:$L$118,3,FALSE),"")</f>
        <v>30</v>
      </c>
      <c r="BG833" s="101">
        <f>IF(C833&gt;0,+VLOOKUP(H833,'CATEGORY ID'!$D$1:$L$118,3,FALSE),"")</f>
        <v>3</v>
      </c>
      <c r="BH833" s="101">
        <f>IF(C833&gt;0,+VLOOKUP((+H833&amp;I833),'CATEGORY ID'!$H$1:$I$121,2,FALSE),"")</f>
        <v>109</v>
      </c>
      <c r="BJ833" s="101">
        <f>IF(C833&gt;0,IF(COUNTIF('CATEGORY ID'!$K$1:$K$121,+H833&amp;K833) &gt; 0, +VLOOKUP(+H833&amp;K833,'CATEGORY ID'!$K$1:$L$121,2,FALSE),""),"")</f>
        <v>46</v>
      </c>
      <c r="BK833" s="101" t="str">
        <f>IF(C833&gt;0,IF(COUNTIF('CATEGORY ID'!$K$124:$K$165, +VLOOKUP(C833,'STYLE NAMES'!$B:$AE,30,FALSE)) &gt; 0, +VLOOKUP(VLOOKUP(C833,'STYLE NAMES'!$B:$AE,30,FALSE),'CATEGORY ID'!K:M,2,FALSE),""),"")</f>
        <v/>
      </c>
      <c r="BM833" s="101">
        <v>204</v>
      </c>
      <c r="BR833" s="101" t="str" cm="1">
        <f t="array" ref="BR833">IF(C833&gt;0,_xlfn.TEXTJOIN(";", TRUE,_xlfn.UNIQUE(_xlfn._xlws.FILTER(BF833:BQ833,(BF833:BQ833&gt;0)),TRUE,FALSE)),"")&amp;";"&amp;BS833</f>
        <v>30;3;109;46;204;228</v>
      </c>
      <c r="BS833" s="101">
        <v>228</v>
      </c>
      <c r="BU833" s="106">
        <f>IF(C833&gt;0,+VLOOKUP($C833,'STYLE NAMES'!$B:$AC,26,FALSE),"")</f>
        <v>69.900000000000006</v>
      </c>
      <c r="BV833" s="106">
        <f>IF(C833&gt;0,+VLOOKUP($C833,'STYLE NAMES'!$B:$AC,27,FALSE),"")</f>
        <v>3840</v>
      </c>
      <c r="BW833" s="106">
        <f>IF(C833&gt;0,+VLOOKUP($C833,'STYLE NAMES'!$B:$AC,28,FALSE),"")</f>
        <v>80.385000000000005</v>
      </c>
      <c r="BY833"/>
      <c r="BZ833" s="101">
        <v>11</v>
      </c>
      <c r="CA833" s="137">
        <f t="shared" si="54"/>
        <v>1</v>
      </c>
      <c r="CB833" s="137" t="str">
        <f>+VLOOKUP(C833,'[2]STYLES &amp; MODELS MATRIX'!$A:$G,7,FALSE)</f>
        <v>AK</v>
      </c>
      <c r="CC833" s="137" t="str">
        <f>+VLOOKUP(C833,'[1]STYLES &amp; SIZE CHARTS'!$A:$H,8,FALSE)</f>
        <v>WT-BTTS1</v>
      </c>
      <c r="CD833" s="137"/>
      <c r="CE833" s="205"/>
      <c r="CF833" s="141"/>
    </row>
    <row r="834" spans="1:84" s="101" customFormat="1" ht="12" customHeight="1" x14ac:dyDescent="0.2">
      <c r="A834" s="102">
        <f t="shared" si="52"/>
        <v>8683711008910</v>
      </c>
      <c r="B834" s="101" t="s">
        <v>991</v>
      </c>
      <c r="C834" s="101" t="s">
        <v>172</v>
      </c>
      <c r="D834" s="101" t="s">
        <v>173</v>
      </c>
      <c r="E834" s="203" t="s">
        <v>2477</v>
      </c>
      <c r="F834" s="101" t="s">
        <v>2346</v>
      </c>
      <c r="G834" s="101" t="str">
        <f>IF(C834&gt;0,+VLOOKUP($C834,'STYLE NAMES'!$B:$AC,4,FALSE),"")</f>
        <v>RIDER</v>
      </c>
      <c r="H834" s="101" t="str">
        <f>IF(C834&gt;0,+VLOOKUP($C834,'STYLE NAMES'!$B:$AC,5,FALSE),"")</f>
        <v>WOMEN</v>
      </c>
      <c r="I834" s="101" t="str">
        <f>IF(C834&gt;0,+VLOOKUP($C834,'STYLE NAMES'!$B:$AC,6,FALSE),"")</f>
        <v>TOPS</v>
      </c>
      <c r="J834" s="101" t="str">
        <f>IF(C834&gt;0,+VLOOKUP($C834,'STYLE NAMES'!$B:$AC,7,FALSE),"")</f>
        <v>WOMEN</v>
      </c>
      <c r="K834" s="101" t="str">
        <f>IF(C834&gt;0,+VLOOKUP($C834,'STYLE NAMES'!$B:$AC,8,FALSE),"")</f>
        <v>TECH T-SHIRTS</v>
      </c>
      <c r="L834" s="101" t="str">
        <f>IF(E834&gt;0,+VLOOKUP($E834,'CODE GENERATOR'!$D:$T,3,FALSE),"")</f>
        <v>S</v>
      </c>
      <c r="M834" s="101" t="str">
        <f>IF(E834&gt;0,+VLOOKUP($E834,'CODE GENERATOR'!$D:$T,4,FALSE),"")</f>
        <v>SUPREME</v>
      </c>
      <c r="N834" s="101" t="str">
        <f>IF(E834&gt;0,+VLOOKUP($E834,'CODE GENERATOR'!$D:$T,6,FALSE),"")</f>
        <v>ECRU</v>
      </c>
      <c r="O834" s="101" t="str">
        <f>IF(E834&gt;0,+VLOOKUP($E834,'CODE GENERATOR'!$D:$T,7,FALSE),"")</f>
        <v>ECRU</v>
      </c>
      <c r="P834" s="101" t="str">
        <f t="shared" si="53"/>
        <v>ECRU</v>
      </c>
      <c r="Q834" s="104" t="str">
        <f>IF(E834&gt;0,+VLOOKUP($E834,'CODE GENERATOR'!$D:$T,11,FALSE),"")</f>
        <v>R.TOPWN_TTS0076</v>
      </c>
      <c r="R834" s="104" t="str">
        <f>IF(E834&gt;0,+VLOOKUP($E834,'CODE GENERATOR'!$D:$T,12,FALSE),"")</f>
        <v>SUP0030ECRECR</v>
      </c>
      <c r="S834" s="104" t="str">
        <f>IF(E834&gt;0,+VLOOKUP($E834,'CODE GENERATOR'!$D:$T,13,FALSE),"")</f>
        <v>R.TOPWN_TTS0076_SUP0030ECRECR</v>
      </c>
      <c r="T834" s="104" t="str">
        <f t="shared" ref="T834:T897" si="55">+S834&amp;"_"&amp;F834</f>
        <v>R.TOPWN_TTS0076_SUP0030ECRECR_XS</v>
      </c>
      <c r="U834" s="105">
        <v>8683711008910</v>
      </c>
      <c r="V834" s="107" t="str" cm="1">
        <f t="array" ref="V834">_xlfn.TEXTJOIN(";", TRUE, _xlfn.UNIQUE(_xlfn._xlws.FILTER(P$3:P$10029, C$3:C$10029=C834)))</f>
        <v>BLACK;WHITE;ECRU;ROSE;MINK;LIGHT GRAY;ANTHRA</v>
      </c>
      <c r="W834" s="107" t="str" cm="1">
        <f t="array" ref="W834">_xlfn.TEXTJOIN(";", TRUE, _xlfn.UNIQUE(_xlfn._xlws.FILTER(F$3:F$10029, C$3:C$10029=C834)))</f>
        <v>XS;S;M;L;XL;XXS</v>
      </c>
      <c r="X834" s="101" t="str">
        <f>IF(E834&gt;0,+VLOOKUP($E834,'CODE GENERATOR'!$D:$AC,19,FALSE),0)</f>
        <v>2507_W_0213</v>
      </c>
      <c r="Y834" s="101" t="str">
        <f>IF(E834&gt;0,+VLOOKUP($E834,'CODE GENERATOR'!$D:$AC,20,FALSE),0)</f>
        <v>2507_W_0218</v>
      </c>
      <c r="Z834" s="101" t="str">
        <f>IF(E834&gt;0,+VLOOKUP($E834,'CODE GENERATOR'!$D:$AC,21,FALSE),0)</f>
        <v>2507_W_0239</v>
      </c>
      <c r="AA834" s="101" t="str">
        <f>IF(E834&gt;0,+VLOOKUP($E834,'CODE GENERATOR'!$D:$AC,22,FALSE),0)</f>
        <v>2507_W_0238</v>
      </c>
      <c r="AB834" s="101" t="str">
        <f>IF(E834&gt;0,+VLOOKUP($E834,'CODE GENERATOR'!$D:$AC,23,FALSE),0)</f>
        <v>2507_D_cavalier_detay_0094</v>
      </c>
      <c r="AC834" s="101" t="str">
        <f>IF(E834&gt;0,+VLOOKUP($E834,'CODE GENERATOR'!$D:$AC,24,FALSE),0)</f>
        <v/>
      </c>
      <c r="AD834" s="101" t="str">
        <f>IF(E834&gt;0,+VLOOKUP($E834,'CODE GENERATOR'!$D:$AC,25,FALSE),0)</f>
        <v>2507_VW_Web_3</v>
      </c>
      <c r="AE834" s="101" t="str">
        <f>IF(E834&gt;0,+VLOOKUP($E834,'CODE GENERATOR'!$D:$AC,26,FALSE),0)</f>
        <v/>
      </c>
      <c r="AF834" s="149" t="str">
        <f>IF($C834&gt;0,$C834&amp;" "&amp;$P834&amp;" "&amp;+VLOOKUP($C834,'STYLE NAMES'!$B:$AC,10,FALSE),"""")</f>
        <v>BELLA ECRU WOMEN'S TECH T-SHIRT</v>
      </c>
      <c r="AG834" s="101" t="str">
        <f>"Enjoy our "&amp;(AF834)&amp;"; "&amp;IF(C834&gt;0,+VLOOKUP($C834,'STYLE NAMES'!$B:$AC,11,FALSE),"")</f>
        <v xml:space="preserve">Enjoy our BELLA ECRU WOMEN'S TECH T-SHIRT; Women's Short Sleeve Technical T-shirt
One of our staff's favorites!
These tech t-shirts are very chic and so comfortable to wear </v>
      </c>
      <c r="AH834" s="101" t="str">
        <f>IF(C834&gt;0,+VLOOKUP($C834,'STYLE NAMES'!$B:$AC,12,FALSE),"")</f>
        <v>*Extra-soft and comfortable technical jersey
* 4-way stretch fabric
* Breathable and Quick Dry
* Wrinkle-free and Easy Care
Composition:
95% Polyamide 5% Elasthane</v>
      </c>
      <c r="AI834" s="101" t="str">
        <f>IF(C834&gt;0,+VLOOKUP($C834,'STYLE NAMES'!$B:$AC,13,FALSE),"")</f>
        <v>Machine Wash at 30°C
Mild process
Iron at low temperature
Iron from REVERSE
Do NOT iron on logos or prints
Do not bleach
Do NOT Tumble Dry</v>
      </c>
      <c r="AJ834" s="149" t="str">
        <f>IF($C834&gt;0,$C834&amp;" "&amp;$P834&amp;" "&amp;+VLOOKUP($C834,'STYLE NAMES'!$B:$AC,14,FALSE),"""")</f>
        <v>BELLA ECRU KADIN TECH T-SHIRT</v>
      </c>
      <c r="AK834" s="149" t="str">
        <f>"Cavalier SanMarco tarafından tasarlanan "&amp;(AJ834)&amp;"; "&amp;IF(C834&gt;0,+VLOOKUP($C834,'STYLE NAMES'!$B:$AC,15,FALSE),"")</f>
        <v>Cavalier SanMarco tarafından tasarlanan BELLA ECRU KADIN TECH T-SHIRT; Kadın Kısa Kol Teknik T-shirt
Ekibin favorilerinden!
Bu teknik t-shirtler çok şık olmakla birlikte çok da rahatlar</v>
      </c>
      <c r="AL834" s="149" t="str">
        <f>IF(C834&gt;0,+VLOOKUP($C834,'STYLE NAMES'!$B:$AC,16,FALSE),"")</f>
        <v>*Ekstra yumuşak ve rahat teknik örme kumaş
* 4 yöne esneyen kumaş
* Nefes Alabilir ve Hızlı Kuruma
* Kırışmaz ve Bakımı Kolay
Kompozisyon:
%95 Polyamid %5 Elastan</v>
      </c>
      <c r="AM834" s="149" t="str">
        <f>IF(C834&gt;0,+VLOOKUP($C834,'STYLE NAMES'!$B:$AC,17,FALSE),"")</f>
        <v>Makinede 30°C' de Yıkayın
Hassas Yıkama
Ilık ütü yapın
Tersten ütüleyin
Logo ve baskıları ÜTÜLEMEYİN
Çamaşır suyu kullanmayın
Kurutma Makinesinde Kurutmayın</v>
      </c>
      <c r="AN834" s="149" t="str">
        <f>IF($C834&gt;0,$C834&amp;" "&amp;$P834&amp;" "&amp;+VLOOKUP($C834,'STYLE NAMES'!$B:$AC,18,FALSE),"""")</f>
        <v>BELLA ECRU T-SHIRT TECNICA DA DONNA</v>
      </c>
      <c r="AO834" s="101" t="str">
        <f>"Disegnato da Cavalier SanMarco "&amp;(AN834)&amp;"; "&amp;IF(C834&gt;0,+VLOOKUP($C834,'STYLE NAMES'!$B:$AC,19,FALSE),"")</f>
        <v>Disegnato da Cavalier SanMarco BELLA ECRU T-SHIRT TECNICA DA DONNA; T-shirt tecnica a maniche corte da donna 
Uno dei nostri prodotti preferiti! 
Queste magliette tecniche sono molto eleganti e confortevoli da indossare.</v>
      </c>
      <c r="AP834" s="101" t="str">
        <f>IF(C834&gt;0,+VLOOKUP($C834,'STYLE NAMES'!$B:$AC,20,FALSE),"")</f>
        <v>Jersey tecnico extra-morbido e confortevole 
Tessuto elasticizzato 4-way stretch 
Traspirante e ad asciugatura rapida 
No stiro e di facile manutenzione 
Composizione: 
95% Poliammide, 5% Elastan</v>
      </c>
      <c r="AQ834" s="101" t="str">
        <f>IF(C834&gt;0,+VLOOKUP($C834,'STYLE NAMES'!$B:$AC,21,FALSE),"")</f>
        <v>Lavare in lavatrice a 30°C Ciclo delicato 
Stirare a bassa temperatura
Stirare al rovescio 
Non stirare su loghi o stampe 
Non candeggiare 
Non asciugare in asciugatrice</v>
      </c>
      <c r="AR834" s="101">
        <f>IF(D834&gt;0,+VLOOKUP($C834,'STYLE NAMES'!$B:$AC,22,FALSE),"")</f>
        <v>0</v>
      </c>
      <c r="AS834" s="101">
        <f>IF(E834&gt;0,+VLOOKUP($C834,'STYLE NAMES'!$B:$AC,23,FALSE),"")</f>
        <v>0</v>
      </c>
      <c r="AT834" s="101">
        <f>IF(F834&gt;0,+VLOOKUP($C834,'STYLE NAMES'!$B:$AC,24,FALSE),"")</f>
        <v>0</v>
      </c>
      <c r="AU834" s="101">
        <f>IF(G834&gt;0,+VLOOKUP($C834,'STYLE NAMES'!$B:$AC,25,FALSE),"")</f>
        <v>0</v>
      </c>
      <c r="AV834" s="101" t="str">
        <f>+VLOOKUP($S834,'CODE GENERATOR'!$P:$AM,15,FALSE)</f>
        <v>R.BOTWN_BRC0067_TJR0027BLKBLK</v>
      </c>
      <c r="AW834" s="101" t="str">
        <f>+VLOOKUP($S834,'CODE GENERATOR'!$P:$AM,16,FALSE)</f>
        <v>A.RACUX_BLT0015_BRD0012GRYBBL</v>
      </c>
      <c r="AX834" s="101" t="str">
        <f>+VLOOKUP($S834,'CODE GENERATOR'!$P:$AM,17,FALSE)</f>
        <v>A.RACAU_SOC0018_NYL00003XBST1</v>
      </c>
      <c r="AY834" s="101">
        <f>+VLOOKUP($S834,'CODE GENERATOR'!$P:$AM,18,FALSE)</f>
        <v>0</v>
      </c>
      <c r="AZ834" s="101">
        <f>+VLOOKUP($S834,'CODE GENERATOR'!$P:$AM,19,FALSE)</f>
        <v>0</v>
      </c>
      <c r="BA834" s="101">
        <f>+VLOOKUP($S834,'CODE GENERATOR'!$P:$AM,20,FALSE)</f>
        <v>0</v>
      </c>
      <c r="BB834" s="101">
        <f>+VLOOKUP($S834,'CODE GENERATOR'!$P:$AM,21,FALSE)</f>
        <v>0</v>
      </c>
      <c r="BC834" s="101">
        <f>+VLOOKUP($S834,'CODE GENERATOR'!$P:$AM,22,FALSE)</f>
        <v>0</v>
      </c>
      <c r="BD834" s="101">
        <f>+VLOOKUP($S834,'CODE GENERATOR'!$P:$AM,23,FALSE)</f>
        <v>0</v>
      </c>
      <c r="BE834" s="101">
        <f>+VLOOKUP($S834,'CODE GENERATOR'!$P:$AM,24,FALSE)</f>
        <v>0</v>
      </c>
      <c r="BF834" s="101">
        <f>IF(C834&gt;0,+VLOOKUP(G834,'CATEGORY ID'!$A$1:$L$118,3,FALSE),"")</f>
        <v>30</v>
      </c>
      <c r="BG834" s="101">
        <f>IF(C834&gt;0,+VLOOKUP(H834,'CATEGORY ID'!$D$1:$L$118,3,FALSE),"")</f>
        <v>3</v>
      </c>
      <c r="BH834" s="101">
        <f>IF(C834&gt;0,+VLOOKUP((+H834&amp;I834),'CATEGORY ID'!$H$1:$I$121,2,FALSE),"")</f>
        <v>109</v>
      </c>
      <c r="BJ834" s="101">
        <f>IF(C834&gt;0,IF(COUNTIF('CATEGORY ID'!$K$1:$K$121,+H834&amp;K834) &gt; 0, +VLOOKUP(+H834&amp;K834,'CATEGORY ID'!$K$1:$L$121,2,FALSE),""),"")</f>
        <v>46</v>
      </c>
      <c r="BK834" s="101" t="str">
        <f>IF(C834&gt;0,IF(COUNTIF('CATEGORY ID'!$K$124:$K$165, +VLOOKUP(C834,'STYLE NAMES'!$B:$AE,30,FALSE)) &gt; 0, +VLOOKUP(VLOOKUP(C834,'STYLE NAMES'!$B:$AE,30,FALSE),'CATEGORY ID'!K:M,2,FALSE),""),"")</f>
        <v/>
      </c>
      <c r="BM834" s="101">
        <v>204</v>
      </c>
      <c r="BR834" s="101" t="str" cm="1">
        <f t="array" ref="BR834">IF(C834&gt;0,_xlfn.TEXTJOIN(";", TRUE,_xlfn.UNIQUE(_xlfn._xlws.FILTER(BF834:BQ834,(BF834:BQ834&gt;0)),TRUE,FALSE)),"")&amp;";"&amp;BS834</f>
        <v>30;3;109;46;204;228</v>
      </c>
      <c r="BS834" s="101">
        <v>228</v>
      </c>
      <c r="BU834" s="106">
        <f>IF(C834&gt;0,+VLOOKUP($C834,'STYLE NAMES'!$B:$AC,26,FALSE),"")</f>
        <v>69.900000000000006</v>
      </c>
      <c r="BV834" s="106">
        <f>IF(C834&gt;0,+VLOOKUP($C834,'STYLE NAMES'!$B:$AC,27,FALSE),"")</f>
        <v>3840</v>
      </c>
      <c r="BW834" s="106">
        <f>IF(C834&gt;0,+VLOOKUP($C834,'STYLE NAMES'!$B:$AC,28,FALSE),"")</f>
        <v>80.385000000000005</v>
      </c>
      <c r="BY834"/>
      <c r="BZ834" s="101">
        <v>18</v>
      </c>
      <c r="CA834" s="137">
        <f t="shared" si="54"/>
        <v>1</v>
      </c>
      <c r="CB834" s="137" t="str">
        <f>+VLOOKUP(C834,'[2]STYLES &amp; MODELS MATRIX'!$A:$G,7,FALSE)</f>
        <v>AK</v>
      </c>
      <c r="CC834" s="137" t="str">
        <f>+VLOOKUP(C834,'[1]STYLES &amp; SIZE CHARTS'!$A:$H,8,FALSE)</f>
        <v>WT-BTTS1</v>
      </c>
      <c r="CD834" s="137"/>
      <c r="CE834" s="205"/>
      <c r="CF834" s="141"/>
    </row>
    <row r="835" spans="1:84" s="101" customFormat="1" ht="12" customHeight="1" x14ac:dyDescent="0.2">
      <c r="A835" s="102">
        <f t="shared" ref="A835:A898" si="56">+U835</f>
        <v>8683711008927</v>
      </c>
      <c r="B835" s="101" t="s">
        <v>991</v>
      </c>
      <c r="C835" s="101" t="s">
        <v>172</v>
      </c>
      <c r="D835" s="101" t="s">
        <v>173</v>
      </c>
      <c r="E835" s="203" t="s">
        <v>2477</v>
      </c>
      <c r="F835" s="101" t="s">
        <v>785</v>
      </c>
      <c r="G835" s="101" t="str">
        <f>IF(C835&gt;0,+VLOOKUP($C835,'STYLE NAMES'!$B:$AC,4,FALSE),"")</f>
        <v>RIDER</v>
      </c>
      <c r="H835" s="101" t="str">
        <f>IF(C835&gt;0,+VLOOKUP($C835,'STYLE NAMES'!$B:$AC,5,FALSE),"")</f>
        <v>WOMEN</v>
      </c>
      <c r="I835" s="101" t="str">
        <f>IF(C835&gt;0,+VLOOKUP($C835,'STYLE NAMES'!$B:$AC,6,FALSE),"")</f>
        <v>TOPS</v>
      </c>
      <c r="J835" s="101" t="str">
        <f>IF(C835&gt;0,+VLOOKUP($C835,'STYLE NAMES'!$B:$AC,7,FALSE),"")</f>
        <v>WOMEN</v>
      </c>
      <c r="K835" s="101" t="str">
        <f>IF(C835&gt;0,+VLOOKUP($C835,'STYLE NAMES'!$B:$AC,8,FALSE),"")</f>
        <v>TECH T-SHIRTS</v>
      </c>
      <c r="L835" s="101" t="str">
        <f>IF(E835&gt;0,+VLOOKUP($E835,'CODE GENERATOR'!$D:$T,3,FALSE),"")</f>
        <v>S</v>
      </c>
      <c r="M835" s="101" t="str">
        <f>IF(E835&gt;0,+VLOOKUP($E835,'CODE GENERATOR'!$D:$T,4,FALSE),"")</f>
        <v>SUPREME</v>
      </c>
      <c r="N835" s="101" t="str">
        <f>IF(E835&gt;0,+VLOOKUP($E835,'CODE GENERATOR'!$D:$T,6,FALSE),"")</f>
        <v>ECRU</v>
      </c>
      <c r="O835" s="101" t="str">
        <f>IF(E835&gt;0,+VLOOKUP($E835,'CODE GENERATOR'!$D:$T,7,FALSE),"")</f>
        <v>ECRU</v>
      </c>
      <c r="P835" s="101" t="str">
        <f t="shared" ref="P835:P898" si="57">IF(E835&gt;0,+IF(N835=O835,N835,N835&amp;"/"&amp;O835),"")</f>
        <v>ECRU</v>
      </c>
      <c r="Q835" s="104" t="str">
        <f>IF(E835&gt;0,+VLOOKUP($E835,'CODE GENERATOR'!$D:$T,11,FALSE),"")</f>
        <v>R.TOPWN_TTS0076</v>
      </c>
      <c r="R835" s="104" t="str">
        <f>IF(E835&gt;0,+VLOOKUP($E835,'CODE GENERATOR'!$D:$T,12,FALSE),"")</f>
        <v>SUP0030ECRECR</v>
      </c>
      <c r="S835" s="104" t="str">
        <f>IF(E835&gt;0,+VLOOKUP($E835,'CODE GENERATOR'!$D:$T,13,FALSE),"")</f>
        <v>R.TOPWN_TTS0076_SUP0030ECRECR</v>
      </c>
      <c r="T835" s="104" t="str">
        <f t="shared" si="55"/>
        <v>R.TOPWN_TTS0076_SUP0030ECRECR_S</v>
      </c>
      <c r="U835" s="105">
        <v>8683711008927</v>
      </c>
      <c r="V835" s="107" t="str" cm="1">
        <f t="array" ref="V835">_xlfn.TEXTJOIN(";", TRUE, _xlfn.UNIQUE(_xlfn._xlws.FILTER(P$3:P$10029, C$3:C$10029=C835)))</f>
        <v>BLACK;WHITE;ECRU;ROSE;MINK;LIGHT GRAY;ANTHRA</v>
      </c>
      <c r="W835" s="107" t="str" cm="1">
        <f t="array" ref="W835">_xlfn.TEXTJOIN(";", TRUE, _xlfn.UNIQUE(_xlfn._xlws.FILTER(F$3:F$10029, C$3:C$10029=C835)))</f>
        <v>XS;S;M;L;XL;XXS</v>
      </c>
      <c r="X835" s="101" t="str">
        <f>IF(E835&gt;0,+VLOOKUP($E835,'CODE GENERATOR'!$D:$AC,19,FALSE),0)</f>
        <v>2507_W_0213</v>
      </c>
      <c r="Y835" s="101" t="str">
        <f>IF(E835&gt;0,+VLOOKUP($E835,'CODE GENERATOR'!$D:$AC,20,FALSE),0)</f>
        <v>2507_W_0218</v>
      </c>
      <c r="Z835" s="101" t="str">
        <f>IF(E835&gt;0,+VLOOKUP($E835,'CODE GENERATOR'!$D:$AC,21,FALSE),0)</f>
        <v>2507_W_0239</v>
      </c>
      <c r="AA835" s="101" t="str">
        <f>IF(E835&gt;0,+VLOOKUP($E835,'CODE GENERATOR'!$D:$AC,22,FALSE),0)</f>
        <v>2507_W_0238</v>
      </c>
      <c r="AB835" s="101" t="str">
        <f>IF(E835&gt;0,+VLOOKUP($E835,'CODE GENERATOR'!$D:$AC,23,FALSE),0)</f>
        <v>2507_D_cavalier_detay_0094</v>
      </c>
      <c r="AC835" s="101" t="str">
        <f>IF(E835&gt;0,+VLOOKUP($E835,'CODE GENERATOR'!$D:$AC,24,FALSE),0)</f>
        <v/>
      </c>
      <c r="AD835" s="101" t="str">
        <f>IF(E835&gt;0,+VLOOKUP($E835,'CODE GENERATOR'!$D:$AC,25,FALSE),0)</f>
        <v>2507_VW_Web_3</v>
      </c>
      <c r="AE835" s="101" t="str">
        <f>IF(E835&gt;0,+VLOOKUP($E835,'CODE GENERATOR'!$D:$AC,26,FALSE),0)</f>
        <v/>
      </c>
      <c r="AF835" s="149" t="str">
        <f>IF($C835&gt;0,$C835&amp;" "&amp;$P835&amp;" "&amp;+VLOOKUP($C835,'STYLE NAMES'!$B:$AC,10,FALSE),"""")</f>
        <v>BELLA ECRU WOMEN'S TECH T-SHIRT</v>
      </c>
      <c r="AG835" s="101" t="str">
        <f>"Enjoy our "&amp;(AF835)&amp;"; "&amp;IF(C835&gt;0,+VLOOKUP($C835,'STYLE NAMES'!$B:$AC,11,FALSE),"")</f>
        <v xml:space="preserve">Enjoy our BELLA ECRU WOMEN'S TECH T-SHIRT; Women's Short Sleeve Technical T-shirt
One of our staff's favorites!
These tech t-shirts are very chic and so comfortable to wear </v>
      </c>
      <c r="AH835" s="101" t="str">
        <f>IF(C835&gt;0,+VLOOKUP($C835,'STYLE NAMES'!$B:$AC,12,FALSE),"")</f>
        <v>*Extra-soft and comfortable technical jersey
* 4-way stretch fabric
* Breathable and Quick Dry
* Wrinkle-free and Easy Care
Composition:
95% Polyamide 5% Elasthane</v>
      </c>
      <c r="AI835" s="101" t="str">
        <f>IF(C835&gt;0,+VLOOKUP($C835,'STYLE NAMES'!$B:$AC,13,FALSE),"")</f>
        <v>Machine Wash at 30°C
Mild process
Iron at low temperature
Iron from REVERSE
Do NOT iron on logos or prints
Do not bleach
Do NOT Tumble Dry</v>
      </c>
      <c r="AJ835" s="149" t="str">
        <f>IF($C835&gt;0,$C835&amp;" "&amp;$P835&amp;" "&amp;+VLOOKUP($C835,'STYLE NAMES'!$B:$AC,14,FALSE),"""")</f>
        <v>BELLA ECRU KADIN TECH T-SHIRT</v>
      </c>
      <c r="AK835" s="149" t="str">
        <f>"Cavalier SanMarco tarafından tasarlanan "&amp;(AJ835)&amp;"; "&amp;IF(C835&gt;0,+VLOOKUP($C835,'STYLE NAMES'!$B:$AC,15,FALSE),"")</f>
        <v>Cavalier SanMarco tarafından tasarlanan BELLA ECRU KADIN TECH T-SHIRT; Kadın Kısa Kol Teknik T-shirt
Ekibin favorilerinden!
Bu teknik t-shirtler çok şık olmakla birlikte çok da rahatlar</v>
      </c>
      <c r="AL835" s="149" t="str">
        <f>IF(C835&gt;0,+VLOOKUP($C835,'STYLE NAMES'!$B:$AC,16,FALSE),"")</f>
        <v>*Ekstra yumuşak ve rahat teknik örme kumaş
* 4 yöne esneyen kumaş
* Nefes Alabilir ve Hızlı Kuruma
* Kırışmaz ve Bakımı Kolay
Kompozisyon:
%95 Polyamid %5 Elastan</v>
      </c>
      <c r="AM835" s="149" t="str">
        <f>IF(C835&gt;0,+VLOOKUP($C835,'STYLE NAMES'!$B:$AC,17,FALSE),"")</f>
        <v>Makinede 30°C' de Yıkayın
Hassas Yıkama
Ilık ütü yapın
Tersten ütüleyin
Logo ve baskıları ÜTÜLEMEYİN
Çamaşır suyu kullanmayın
Kurutma Makinesinde Kurutmayın</v>
      </c>
      <c r="AN835" s="149" t="str">
        <f>IF($C835&gt;0,$C835&amp;" "&amp;$P835&amp;" "&amp;+VLOOKUP($C835,'STYLE NAMES'!$B:$AC,18,FALSE),"""")</f>
        <v>BELLA ECRU T-SHIRT TECNICA DA DONNA</v>
      </c>
      <c r="AO835" s="101" t="str">
        <f>"Disegnato da Cavalier SanMarco "&amp;(AN835)&amp;"; "&amp;IF(C835&gt;0,+VLOOKUP($C835,'STYLE NAMES'!$B:$AC,19,FALSE),"")</f>
        <v>Disegnato da Cavalier SanMarco BELLA ECRU T-SHIRT TECNICA DA DONNA; T-shirt tecnica a maniche corte da donna 
Uno dei nostri prodotti preferiti! 
Queste magliette tecniche sono molto eleganti e confortevoli da indossare.</v>
      </c>
      <c r="AP835" s="101" t="str">
        <f>IF(C835&gt;0,+VLOOKUP($C835,'STYLE NAMES'!$B:$AC,20,FALSE),"")</f>
        <v>Jersey tecnico extra-morbido e confortevole 
Tessuto elasticizzato 4-way stretch 
Traspirante e ad asciugatura rapida 
No stiro e di facile manutenzione 
Composizione: 
95% Poliammide, 5% Elastan</v>
      </c>
      <c r="AQ835" s="101" t="str">
        <f>IF(C835&gt;0,+VLOOKUP($C835,'STYLE NAMES'!$B:$AC,21,FALSE),"")</f>
        <v>Lavare in lavatrice a 30°C Ciclo delicato 
Stirare a bassa temperatura
Stirare al rovescio 
Non stirare su loghi o stampe 
Non candeggiare 
Non asciugare in asciugatrice</v>
      </c>
      <c r="AR835" s="101">
        <f>IF(D835&gt;0,+VLOOKUP($C835,'STYLE NAMES'!$B:$AC,22,FALSE),"")</f>
        <v>0</v>
      </c>
      <c r="AS835" s="101">
        <f>IF(E835&gt;0,+VLOOKUP($C835,'STYLE NAMES'!$B:$AC,23,FALSE),"")</f>
        <v>0</v>
      </c>
      <c r="AT835" s="101">
        <f>IF(F835&gt;0,+VLOOKUP($C835,'STYLE NAMES'!$B:$AC,24,FALSE),"")</f>
        <v>0</v>
      </c>
      <c r="AU835" s="101">
        <f>IF(G835&gt;0,+VLOOKUP($C835,'STYLE NAMES'!$B:$AC,25,FALSE),"")</f>
        <v>0</v>
      </c>
      <c r="AV835" s="101" t="str">
        <f>+VLOOKUP($S835,'CODE GENERATOR'!$P:$AM,15,FALSE)</f>
        <v>R.BOTWN_BRC0067_TJR0027BLKBLK</v>
      </c>
      <c r="AW835" s="101" t="str">
        <f>+VLOOKUP($S835,'CODE GENERATOR'!$P:$AM,16,FALSE)</f>
        <v>A.RACUX_BLT0015_BRD0012GRYBBL</v>
      </c>
      <c r="AX835" s="101" t="str">
        <f>+VLOOKUP($S835,'CODE GENERATOR'!$P:$AM,17,FALSE)</f>
        <v>A.RACAU_SOC0018_NYL00003XBST1</v>
      </c>
      <c r="AY835" s="101">
        <f>+VLOOKUP($S835,'CODE GENERATOR'!$P:$AM,18,FALSE)</f>
        <v>0</v>
      </c>
      <c r="AZ835" s="101">
        <f>+VLOOKUP($S835,'CODE GENERATOR'!$P:$AM,19,FALSE)</f>
        <v>0</v>
      </c>
      <c r="BA835" s="101">
        <f>+VLOOKUP($S835,'CODE GENERATOR'!$P:$AM,20,FALSE)</f>
        <v>0</v>
      </c>
      <c r="BB835" s="101">
        <f>+VLOOKUP($S835,'CODE GENERATOR'!$P:$AM,21,FALSE)</f>
        <v>0</v>
      </c>
      <c r="BC835" s="101">
        <f>+VLOOKUP($S835,'CODE GENERATOR'!$P:$AM,22,FALSE)</f>
        <v>0</v>
      </c>
      <c r="BD835" s="101">
        <f>+VLOOKUP($S835,'CODE GENERATOR'!$P:$AM,23,FALSE)</f>
        <v>0</v>
      </c>
      <c r="BE835" s="101">
        <f>+VLOOKUP($S835,'CODE GENERATOR'!$P:$AM,24,FALSE)</f>
        <v>0</v>
      </c>
      <c r="BF835" s="101">
        <f>IF(C835&gt;0,+VLOOKUP(G835,'CATEGORY ID'!$A$1:$L$118,3,FALSE),"")</f>
        <v>30</v>
      </c>
      <c r="BG835" s="101">
        <f>IF(C835&gt;0,+VLOOKUP(H835,'CATEGORY ID'!$D$1:$L$118,3,FALSE),"")</f>
        <v>3</v>
      </c>
      <c r="BH835" s="101">
        <f>IF(C835&gt;0,+VLOOKUP((+H835&amp;I835),'CATEGORY ID'!$H$1:$I$121,2,FALSE),"")</f>
        <v>109</v>
      </c>
      <c r="BJ835" s="101">
        <f>IF(C835&gt;0,IF(COUNTIF('CATEGORY ID'!$K$1:$K$121,+H835&amp;K835) &gt; 0, +VLOOKUP(+H835&amp;K835,'CATEGORY ID'!$K$1:$L$121,2,FALSE),""),"")</f>
        <v>46</v>
      </c>
      <c r="BK835" s="101" t="str">
        <f>IF(C835&gt;0,IF(COUNTIF('CATEGORY ID'!$K$124:$K$165, +VLOOKUP(C835,'STYLE NAMES'!$B:$AE,30,FALSE)) &gt; 0, +VLOOKUP(VLOOKUP(C835,'STYLE NAMES'!$B:$AE,30,FALSE),'CATEGORY ID'!K:M,2,FALSE),""),"")</f>
        <v/>
      </c>
      <c r="BM835" s="101">
        <v>204</v>
      </c>
      <c r="BR835" s="101" t="str" cm="1">
        <f t="array" ref="BR835">IF(C835&gt;0,_xlfn.TEXTJOIN(";", TRUE,_xlfn.UNIQUE(_xlfn._xlws.FILTER(BF835:BQ835,(BF835:BQ835&gt;0)),TRUE,FALSE)),"")&amp;";"&amp;BS835</f>
        <v>30;3;109;46;204;228</v>
      </c>
      <c r="BS835" s="101">
        <v>228</v>
      </c>
      <c r="BU835" s="106">
        <f>IF(C835&gt;0,+VLOOKUP($C835,'STYLE NAMES'!$B:$AC,26,FALSE),"")</f>
        <v>69.900000000000006</v>
      </c>
      <c r="BV835" s="106">
        <f>IF(C835&gt;0,+VLOOKUP($C835,'STYLE NAMES'!$B:$AC,27,FALSE),"")</f>
        <v>3840</v>
      </c>
      <c r="BW835" s="106">
        <f>IF(C835&gt;0,+VLOOKUP($C835,'STYLE NAMES'!$B:$AC,28,FALSE),"")</f>
        <v>80.385000000000005</v>
      </c>
      <c r="BY835"/>
      <c r="BZ835" s="101">
        <v>15</v>
      </c>
      <c r="CA835" s="137">
        <f t="shared" ref="CA835:CA898" si="58">+IF(X835=0,0,1)</f>
        <v>1</v>
      </c>
      <c r="CB835" s="137" t="str">
        <f>+VLOOKUP(C835,'[2]STYLES &amp; MODELS MATRIX'!$A:$G,7,FALSE)</f>
        <v>AK</v>
      </c>
      <c r="CC835" s="137" t="str">
        <f>+VLOOKUP(C835,'[1]STYLES &amp; SIZE CHARTS'!$A:$H,8,FALSE)</f>
        <v>WT-BTTS1</v>
      </c>
      <c r="CD835" s="137"/>
      <c r="CE835" s="205"/>
      <c r="CF835" s="141"/>
    </row>
    <row r="836" spans="1:84" s="101" customFormat="1" ht="12" customHeight="1" x14ac:dyDescent="0.2">
      <c r="A836" s="102">
        <f t="shared" si="56"/>
        <v>8683711008934</v>
      </c>
      <c r="B836" s="101" t="s">
        <v>991</v>
      </c>
      <c r="C836" s="101" t="s">
        <v>172</v>
      </c>
      <c r="D836" s="101" t="s">
        <v>173</v>
      </c>
      <c r="E836" s="203" t="s">
        <v>2477</v>
      </c>
      <c r="F836" s="101" t="s">
        <v>2247</v>
      </c>
      <c r="G836" s="101" t="str">
        <f>IF(C836&gt;0,+VLOOKUP($C836,'STYLE NAMES'!$B:$AC,4,FALSE),"")</f>
        <v>RIDER</v>
      </c>
      <c r="H836" s="101" t="str">
        <f>IF(C836&gt;0,+VLOOKUP($C836,'STYLE NAMES'!$B:$AC,5,FALSE),"")</f>
        <v>WOMEN</v>
      </c>
      <c r="I836" s="101" t="str">
        <f>IF(C836&gt;0,+VLOOKUP($C836,'STYLE NAMES'!$B:$AC,6,FALSE),"")</f>
        <v>TOPS</v>
      </c>
      <c r="J836" s="101" t="str">
        <f>IF(C836&gt;0,+VLOOKUP($C836,'STYLE NAMES'!$B:$AC,7,FALSE),"")</f>
        <v>WOMEN</v>
      </c>
      <c r="K836" s="101" t="str">
        <f>IF(C836&gt;0,+VLOOKUP($C836,'STYLE NAMES'!$B:$AC,8,FALSE),"")</f>
        <v>TECH T-SHIRTS</v>
      </c>
      <c r="L836" s="101" t="str">
        <f>IF(E836&gt;0,+VLOOKUP($E836,'CODE GENERATOR'!$D:$T,3,FALSE),"")</f>
        <v>S</v>
      </c>
      <c r="M836" s="101" t="str">
        <f>IF(E836&gt;0,+VLOOKUP($E836,'CODE GENERATOR'!$D:$T,4,FALSE),"")</f>
        <v>SUPREME</v>
      </c>
      <c r="N836" s="101" t="str">
        <f>IF(E836&gt;0,+VLOOKUP($E836,'CODE GENERATOR'!$D:$T,6,FALSE),"")</f>
        <v>ECRU</v>
      </c>
      <c r="O836" s="101" t="str">
        <f>IF(E836&gt;0,+VLOOKUP($E836,'CODE GENERATOR'!$D:$T,7,FALSE),"")</f>
        <v>ECRU</v>
      </c>
      <c r="P836" s="101" t="str">
        <f t="shared" si="57"/>
        <v>ECRU</v>
      </c>
      <c r="Q836" s="104" t="str">
        <f>IF(E836&gt;0,+VLOOKUP($E836,'CODE GENERATOR'!$D:$T,11,FALSE),"")</f>
        <v>R.TOPWN_TTS0076</v>
      </c>
      <c r="R836" s="104" t="str">
        <f>IF(E836&gt;0,+VLOOKUP($E836,'CODE GENERATOR'!$D:$T,12,FALSE),"")</f>
        <v>SUP0030ECRECR</v>
      </c>
      <c r="S836" s="104" t="str">
        <f>IF(E836&gt;0,+VLOOKUP($E836,'CODE GENERATOR'!$D:$T,13,FALSE),"")</f>
        <v>R.TOPWN_TTS0076_SUP0030ECRECR</v>
      </c>
      <c r="T836" s="104" t="str">
        <f t="shared" si="55"/>
        <v>R.TOPWN_TTS0076_SUP0030ECRECR_M</v>
      </c>
      <c r="U836" s="105">
        <v>8683711008934</v>
      </c>
      <c r="V836" s="107" t="str" cm="1">
        <f t="array" ref="V836">_xlfn.TEXTJOIN(";", TRUE, _xlfn.UNIQUE(_xlfn._xlws.FILTER(P$3:P$10029, C$3:C$10029=C836)))</f>
        <v>BLACK;WHITE;ECRU;ROSE;MINK;LIGHT GRAY;ANTHRA</v>
      </c>
      <c r="W836" s="107" t="str" cm="1">
        <f t="array" ref="W836">_xlfn.TEXTJOIN(";", TRUE, _xlfn.UNIQUE(_xlfn._xlws.FILTER(F$3:F$10029, C$3:C$10029=C836)))</f>
        <v>XS;S;M;L;XL;XXS</v>
      </c>
      <c r="X836" s="101" t="str">
        <f>IF(E836&gt;0,+VLOOKUP($E836,'CODE GENERATOR'!$D:$AC,19,FALSE),0)</f>
        <v>2507_W_0213</v>
      </c>
      <c r="Y836" s="101" t="str">
        <f>IF(E836&gt;0,+VLOOKUP($E836,'CODE GENERATOR'!$D:$AC,20,FALSE),0)</f>
        <v>2507_W_0218</v>
      </c>
      <c r="Z836" s="101" t="str">
        <f>IF(E836&gt;0,+VLOOKUP($E836,'CODE GENERATOR'!$D:$AC,21,FALSE),0)</f>
        <v>2507_W_0239</v>
      </c>
      <c r="AA836" s="101" t="str">
        <f>IF(E836&gt;0,+VLOOKUP($E836,'CODE GENERATOR'!$D:$AC,22,FALSE),0)</f>
        <v>2507_W_0238</v>
      </c>
      <c r="AB836" s="101" t="str">
        <f>IF(E836&gt;0,+VLOOKUP($E836,'CODE GENERATOR'!$D:$AC,23,FALSE),0)</f>
        <v>2507_D_cavalier_detay_0094</v>
      </c>
      <c r="AC836" s="101" t="str">
        <f>IF(E836&gt;0,+VLOOKUP($E836,'CODE GENERATOR'!$D:$AC,24,FALSE),0)</f>
        <v/>
      </c>
      <c r="AD836" s="101" t="str">
        <f>IF(E836&gt;0,+VLOOKUP($E836,'CODE GENERATOR'!$D:$AC,25,FALSE),0)</f>
        <v>2507_VW_Web_3</v>
      </c>
      <c r="AE836" s="101" t="str">
        <f>IF(E836&gt;0,+VLOOKUP($E836,'CODE GENERATOR'!$D:$AC,26,FALSE),0)</f>
        <v/>
      </c>
      <c r="AF836" s="149" t="str">
        <f>IF($C836&gt;0,$C836&amp;" "&amp;$P836&amp;" "&amp;+VLOOKUP($C836,'STYLE NAMES'!$B:$AC,10,FALSE),"""")</f>
        <v>BELLA ECRU WOMEN'S TECH T-SHIRT</v>
      </c>
      <c r="AG836" s="101" t="str">
        <f>"Enjoy our "&amp;(AF836)&amp;"; "&amp;IF(C836&gt;0,+VLOOKUP($C836,'STYLE NAMES'!$B:$AC,11,FALSE),"")</f>
        <v xml:space="preserve">Enjoy our BELLA ECRU WOMEN'S TECH T-SHIRT; Women's Short Sleeve Technical T-shirt
One of our staff's favorites!
These tech t-shirts are very chic and so comfortable to wear </v>
      </c>
      <c r="AH836" s="101" t="str">
        <f>IF(C836&gt;0,+VLOOKUP($C836,'STYLE NAMES'!$B:$AC,12,FALSE),"")</f>
        <v>*Extra-soft and comfortable technical jersey
* 4-way stretch fabric
* Breathable and Quick Dry
* Wrinkle-free and Easy Care
Composition:
95% Polyamide 5% Elasthane</v>
      </c>
      <c r="AI836" s="101" t="str">
        <f>IF(C836&gt;0,+VLOOKUP($C836,'STYLE NAMES'!$B:$AC,13,FALSE),"")</f>
        <v>Machine Wash at 30°C
Mild process
Iron at low temperature
Iron from REVERSE
Do NOT iron on logos or prints
Do not bleach
Do NOT Tumble Dry</v>
      </c>
      <c r="AJ836" s="149" t="str">
        <f>IF($C836&gt;0,$C836&amp;" "&amp;$P836&amp;" "&amp;+VLOOKUP($C836,'STYLE NAMES'!$B:$AC,14,FALSE),"""")</f>
        <v>BELLA ECRU KADIN TECH T-SHIRT</v>
      </c>
      <c r="AK836" s="149" t="str">
        <f>"Cavalier SanMarco tarafından tasarlanan "&amp;(AJ836)&amp;"; "&amp;IF(C836&gt;0,+VLOOKUP($C836,'STYLE NAMES'!$B:$AC,15,FALSE),"")</f>
        <v>Cavalier SanMarco tarafından tasarlanan BELLA ECRU KADIN TECH T-SHIRT; Kadın Kısa Kol Teknik T-shirt
Ekibin favorilerinden!
Bu teknik t-shirtler çok şık olmakla birlikte çok da rahatlar</v>
      </c>
      <c r="AL836" s="149" t="str">
        <f>IF(C836&gt;0,+VLOOKUP($C836,'STYLE NAMES'!$B:$AC,16,FALSE),"")</f>
        <v>*Ekstra yumuşak ve rahat teknik örme kumaş
* 4 yöne esneyen kumaş
* Nefes Alabilir ve Hızlı Kuruma
* Kırışmaz ve Bakımı Kolay
Kompozisyon:
%95 Polyamid %5 Elastan</v>
      </c>
      <c r="AM836" s="149" t="str">
        <f>IF(C836&gt;0,+VLOOKUP($C836,'STYLE NAMES'!$B:$AC,17,FALSE),"")</f>
        <v>Makinede 30°C' de Yıkayın
Hassas Yıkama
Ilık ütü yapın
Tersten ütüleyin
Logo ve baskıları ÜTÜLEMEYİN
Çamaşır suyu kullanmayın
Kurutma Makinesinde Kurutmayın</v>
      </c>
      <c r="AN836" s="149" t="str">
        <f>IF($C836&gt;0,$C836&amp;" "&amp;$P836&amp;" "&amp;+VLOOKUP($C836,'STYLE NAMES'!$B:$AC,18,FALSE),"""")</f>
        <v>BELLA ECRU T-SHIRT TECNICA DA DONNA</v>
      </c>
      <c r="AO836" s="101" t="str">
        <f>"Disegnato da Cavalier SanMarco "&amp;(AN836)&amp;"; "&amp;IF(C836&gt;0,+VLOOKUP($C836,'STYLE NAMES'!$B:$AC,19,FALSE),"")</f>
        <v>Disegnato da Cavalier SanMarco BELLA ECRU T-SHIRT TECNICA DA DONNA; T-shirt tecnica a maniche corte da donna 
Uno dei nostri prodotti preferiti! 
Queste magliette tecniche sono molto eleganti e confortevoli da indossare.</v>
      </c>
      <c r="AP836" s="101" t="str">
        <f>IF(C836&gt;0,+VLOOKUP($C836,'STYLE NAMES'!$B:$AC,20,FALSE),"")</f>
        <v>Jersey tecnico extra-morbido e confortevole 
Tessuto elasticizzato 4-way stretch 
Traspirante e ad asciugatura rapida 
No stiro e di facile manutenzione 
Composizione: 
95% Poliammide, 5% Elastan</v>
      </c>
      <c r="AQ836" s="101" t="str">
        <f>IF(C836&gt;0,+VLOOKUP($C836,'STYLE NAMES'!$B:$AC,21,FALSE),"")</f>
        <v>Lavare in lavatrice a 30°C Ciclo delicato 
Stirare a bassa temperatura
Stirare al rovescio 
Non stirare su loghi o stampe 
Non candeggiare 
Non asciugare in asciugatrice</v>
      </c>
      <c r="AR836" s="101">
        <f>IF(D836&gt;0,+VLOOKUP($C836,'STYLE NAMES'!$B:$AC,22,FALSE),"")</f>
        <v>0</v>
      </c>
      <c r="AS836" s="101">
        <f>IF(E836&gt;0,+VLOOKUP($C836,'STYLE NAMES'!$B:$AC,23,FALSE),"")</f>
        <v>0</v>
      </c>
      <c r="AT836" s="101">
        <f>IF(F836&gt;0,+VLOOKUP($C836,'STYLE NAMES'!$B:$AC,24,FALSE),"")</f>
        <v>0</v>
      </c>
      <c r="AU836" s="101">
        <f>IF(G836&gt;0,+VLOOKUP($C836,'STYLE NAMES'!$B:$AC,25,FALSE),"")</f>
        <v>0</v>
      </c>
      <c r="AV836" s="101" t="str">
        <f>+VLOOKUP($S836,'CODE GENERATOR'!$P:$AM,15,FALSE)</f>
        <v>R.BOTWN_BRC0067_TJR0027BLKBLK</v>
      </c>
      <c r="AW836" s="101" t="str">
        <f>+VLOOKUP($S836,'CODE GENERATOR'!$P:$AM,16,FALSE)</f>
        <v>A.RACUX_BLT0015_BRD0012GRYBBL</v>
      </c>
      <c r="AX836" s="101" t="str">
        <f>+VLOOKUP($S836,'CODE GENERATOR'!$P:$AM,17,FALSE)</f>
        <v>A.RACAU_SOC0018_NYL00003XBST1</v>
      </c>
      <c r="AY836" s="101">
        <f>+VLOOKUP($S836,'CODE GENERATOR'!$P:$AM,18,FALSE)</f>
        <v>0</v>
      </c>
      <c r="AZ836" s="101">
        <f>+VLOOKUP($S836,'CODE GENERATOR'!$P:$AM,19,FALSE)</f>
        <v>0</v>
      </c>
      <c r="BA836" s="101">
        <f>+VLOOKUP($S836,'CODE GENERATOR'!$P:$AM,20,FALSE)</f>
        <v>0</v>
      </c>
      <c r="BB836" s="101">
        <f>+VLOOKUP($S836,'CODE GENERATOR'!$P:$AM,21,FALSE)</f>
        <v>0</v>
      </c>
      <c r="BC836" s="101">
        <f>+VLOOKUP($S836,'CODE GENERATOR'!$P:$AM,22,FALSE)</f>
        <v>0</v>
      </c>
      <c r="BD836" s="101">
        <f>+VLOOKUP($S836,'CODE GENERATOR'!$P:$AM,23,FALSE)</f>
        <v>0</v>
      </c>
      <c r="BE836" s="101">
        <f>+VLOOKUP($S836,'CODE GENERATOR'!$P:$AM,24,FALSE)</f>
        <v>0</v>
      </c>
      <c r="BF836" s="101">
        <f>IF(C836&gt;0,+VLOOKUP(G836,'CATEGORY ID'!$A$1:$L$118,3,FALSE),"")</f>
        <v>30</v>
      </c>
      <c r="BG836" s="101">
        <f>IF(C836&gt;0,+VLOOKUP(H836,'CATEGORY ID'!$D$1:$L$118,3,FALSE),"")</f>
        <v>3</v>
      </c>
      <c r="BH836" s="101">
        <f>IF(C836&gt;0,+VLOOKUP((+H836&amp;I836),'CATEGORY ID'!$H$1:$I$121,2,FALSE),"")</f>
        <v>109</v>
      </c>
      <c r="BJ836" s="101">
        <f>IF(C836&gt;0,IF(COUNTIF('CATEGORY ID'!$K$1:$K$121,+H836&amp;K836) &gt; 0, +VLOOKUP(+H836&amp;K836,'CATEGORY ID'!$K$1:$L$121,2,FALSE),""),"")</f>
        <v>46</v>
      </c>
      <c r="BK836" s="101" t="str">
        <f>IF(C836&gt;0,IF(COUNTIF('CATEGORY ID'!$K$124:$K$165, +VLOOKUP(C836,'STYLE NAMES'!$B:$AE,30,FALSE)) &gt; 0, +VLOOKUP(VLOOKUP(C836,'STYLE NAMES'!$B:$AE,30,FALSE),'CATEGORY ID'!K:M,2,FALSE),""),"")</f>
        <v/>
      </c>
      <c r="BM836" s="101">
        <v>204</v>
      </c>
      <c r="BR836" s="101" t="str" cm="1">
        <f t="array" ref="BR836">IF(C836&gt;0,_xlfn.TEXTJOIN(";", TRUE,_xlfn.UNIQUE(_xlfn._xlws.FILTER(BF836:BQ836,(BF836:BQ836&gt;0)),TRUE,FALSE)),"")&amp;";"&amp;BS836</f>
        <v>30;3;109;46;204;228</v>
      </c>
      <c r="BS836" s="101">
        <v>228</v>
      </c>
      <c r="BU836" s="106">
        <f>IF(C836&gt;0,+VLOOKUP($C836,'STYLE NAMES'!$B:$AC,26,FALSE),"")</f>
        <v>69.900000000000006</v>
      </c>
      <c r="BV836" s="106">
        <f>IF(C836&gt;0,+VLOOKUP($C836,'STYLE NAMES'!$B:$AC,27,FALSE),"")</f>
        <v>3840</v>
      </c>
      <c r="BW836" s="106">
        <f>IF(C836&gt;0,+VLOOKUP($C836,'STYLE NAMES'!$B:$AC,28,FALSE),"")</f>
        <v>80.385000000000005</v>
      </c>
      <c r="BY836"/>
      <c r="BZ836" s="101">
        <v>17</v>
      </c>
      <c r="CA836" s="137">
        <f t="shared" si="58"/>
        <v>1</v>
      </c>
      <c r="CB836" s="137" t="str">
        <f>+VLOOKUP(C836,'[2]STYLES &amp; MODELS MATRIX'!$A:$G,7,FALSE)</f>
        <v>AK</v>
      </c>
      <c r="CC836" s="137" t="str">
        <f>+VLOOKUP(C836,'[1]STYLES &amp; SIZE CHARTS'!$A:$H,8,FALSE)</f>
        <v>WT-BTTS1</v>
      </c>
      <c r="CD836" s="137"/>
      <c r="CE836" s="205"/>
      <c r="CF836" s="141"/>
    </row>
    <row r="837" spans="1:84" s="101" customFormat="1" ht="12" customHeight="1" x14ac:dyDescent="0.2">
      <c r="A837" s="102">
        <f t="shared" si="56"/>
        <v>8683711008941</v>
      </c>
      <c r="B837" s="101" t="s">
        <v>991</v>
      </c>
      <c r="C837" s="101" t="s">
        <v>172</v>
      </c>
      <c r="D837" s="101" t="s">
        <v>173</v>
      </c>
      <c r="E837" s="203" t="s">
        <v>2477</v>
      </c>
      <c r="F837" s="101" t="s">
        <v>2248</v>
      </c>
      <c r="G837" s="101" t="str">
        <f>IF(C837&gt;0,+VLOOKUP($C837,'STYLE NAMES'!$B:$AC,4,FALSE),"")</f>
        <v>RIDER</v>
      </c>
      <c r="H837" s="101" t="str">
        <f>IF(C837&gt;0,+VLOOKUP($C837,'STYLE NAMES'!$B:$AC,5,FALSE),"")</f>
        <v>WOMEN</v>
      </c>
      <c r="I837" s="101" t="str">
        <f>IF(C837&gt;0,+VLOOKUP($C837,'STYLE NAMES'!$B:$AC,6,FALSE),"")</f>
        <v>TOPS</v>
      </c>
      <c r="J837" s="101" t="str">
        <f>IF(C837&gt;0,+VLOOKUP($C837,'STYLE NAMES'!$B:$AC,7,FALSE),"")</f>
        <v>WOMEN</v>
      </c>
      <c r="K837" s="101" t="str">
        <f>IF(C837&gt;0,+VLOOKUP($C837,'STYLE NAMES'!$B:$AC,8,FALSE),"")</f>
        <v>TECH T-SHIRTS</v>
      </c>
      <c r="L837" s="101" t="str">
        <f>IF(E837&gt;0,+VLOOKUP($E837,'CODE GENERATOR'!$D:$T,3,FALSE),"")</f>
        <v>S</v>
      </c>
      <c r="M837" s="101" t="str">
        <f>IF(E837&gt;0,+VLOOKUP($E837,'CODE GENERATOR'!$D:$T,4,FALSE),"")</f>
        <v>SUPREME</v>
      </c>
      <c r="N837" s="101" t="str">
        <f>IF(E837&gt;0,+VLOOKUP($E837,'CODE GENERATOR'!$D:$T,6,FALSE),"")</f>
        <v>ECRU</v>
      </c>
      <c r="O837" s="101" t="str">
        <f>IF(E837&gt;0,+VLOOKUP($E837,'CODE GENERATOR'!$D:$T,7,FALSE),"")</f>
        <v>ECRU</v>
      </c>
      <c r="P837" s="101" t="str">
        <f t="shared" si="57"/>
        <v>ECRU</v>
      </c>
      <c r="Q837" s="104" t="str">
        <f>IF(E837&gt;0,+VLOOKUP($E837,'CODE GENERATOR'!$D:$T,11,FALSE),"")</f>
        <v>R.TOPWN_TTS0076</v>
      </c>
      <c r="R837" s="104" t="str">
        <f>IF(E837&gt;0,+VLOOKUP($E837,'CODE GENERATOR'!$D:$T,12,FALSE),"")</f>
        <v>SUP0030ECRECR</v>
      </c>
      <c r="S837" s="104" t="str">
        <f>IF(E837&gt;0,+VLOOKUP($E837,'CODE GENERATOR'!$D:$T,13,FALSE),"")</f>
        <v>R.TOPWN_TTS0076_SUP0030ECRECR</v>
      </c>
      <c r="T837" s="104" t="str">
        <f t="shared" si="55"/>
        <v>R.TOPWN_TTS0076_SUP0030ECRECR_L</v>
      </c>
      <c r="U837" s="105">
        <v>8683711008941</v>
      </c>
      <c r="V837" s="107" t="str" cm="1">
        <f t="array" ref="V837">_xlfn.TEXTJOIN(";", TRUE, _xlfn.UNIQUE(_xlfn._xlws.FILTER(P$3:P$10029, C$3:C$10029=C837)))</f>
        <v>BLACK;WHITE;ECRU;ROSE;MINK;LIGHT GRAY;ANTHRA</v>
      </c>
      <c r="W837" s="107" t="str" cm="1">
        <f t="array" ref="W837">_xlfn.TEXTJOIN(";", TRUE, _xlfn.UNIQUE(_xlfn._xlws.FILTER(F$3:F$10029, C$3:C$10029=C837)))</f>
        <v>XS;S;M;L;XL;XXS</v>
      </c>
      <c r="X837" s="101" t="str">
        <f>IF(E837&gt;0,+VLOOKUP($E837,'CODE GENERATOR'!$D:$AC,19,FALSE),0)</f>
        <v>2507_W_0213</v>
      </c>
      <c r="Y837" s="101" t="str">
        <f>IF(E837&gt;0,+VLOOKUP($E837,'CODE GENERATOR'!$D:$AC,20,FALSE),0)</f>
        <v>2507_W_0218</v>
      </c>
      <c r="Z837" s="101" t="str">
        <f>IF(E837&gt;0,+VLOOKUP($E837,'CODE GENERATOR'!$D:$AC,21,FALSE),0)</f>
        <v>2507_W_0239</v>
      </c>
      <c r="AA837" s="101" t="str">
        <f>IF(E837&gt;0,+VLOOKUP($E837,'CODE GENERATOR'!$D:$AC,22,FALSE),0)</f>
        <v>2507_W_0238</v>
      </c>
      <c r="AB837" s="101" t="str">
        <f>IF(E837&gt;0,+VLOOKUP($E837,'CODE GENERATOR'!$D:$AC,23,FALSE),0)</f>
        <v>2507_D_cavalier_detay_0094</v>
      </c>
      <c r="AC837" s="101" t="str">
        <f>IF(E837&gt;0,+VLOOKUP($E837,'CODE GENERATOR'!$D:$AC,24,FALSE),0)</f>
        <v/>
      </c>
      <c r="AD837" s="101" t="str">
        <f>IF(E837&gt;0,+VLOOKUP($E837,'CODE GENERATOR'!$D:$AC,25,FALSE),0)</f>
        <v>2507_VW_Web_3</v>
      </c>
      <c r="AE837" s="101" t="str">
        <f>IF(E837&gt;0,+VLOOKUP($E837,'CODE GENERATOR'!$D:$AC,26,FALSE),0)</f>
        <v/>
      </c>
      <c r="AF837" s="149" t="str">
        <f>IF($C837&gt;0,$C837&amp;" "&amp;$P837&amp;" "&amp;+VLOOKUP($C837,'STYLE NAMES'!$B:$AC,10,FALSE),"""")</f>
        <v>BELLA ECRU WOMEN'S TECH T-SHIRT</v>
      </c>
      <c r="AG837" s="101" t="str">
        <f>"Enjoy our "&amp;(AF837)&amp;"; "&amp;IF(C837&gt;0,+VLOOKUP($C837,'STYLE NAMES'!$B:$AC,11,FALSE),"")</f>
        <v xml:space="preserve">Enjoy our BELLA ECRU WOMEN'S TECH T-SHIRT; Women's Short Sleeve Technical T-shirt
One of our staff's favorites!
These tech t-shirts are very chic and so comfortable to wear </v>
      </c>
      <c r="AH837" s="101" t="str">
        <f>IF(C837&gt;0,+VLOOKUP($C837,'STYLE NAMES'!$B:$AC,12,FALSE),"")</f>
        <v>*Extra-soft and comfortable technical jersey
* 4-way stretch fabric
* Breathable and Quick Dry
* Wrinkle-free and Easy Care
Composition:
95% Polyamide 5% Elasthane</v>
      </c>
      <c r="AI837" s="101" t="str">
        <f>IF(C837&gt;0,+VLOOKUP($C837,'STYLE NAMES'!$B:$AC,13,FALSE),"")</f>
        <v>Machine Wash at 30°C
Mild process
Iron at low temperature
Iron from REVERSE
Do NOT iron on logos or prints
Do not bleach
Do NOT Tumble Dry</v>
      </c>
      <c r="AJ837" s="149" t="str">
        <f>IF($C837&gt;0,$C837&amp;" "&amp;$P837&amp;" "&amp;+VLOOKUP($C837,'STYLE NAMES'!$B:$AC,14,FALSE),"""")</f>
        <v>BELLA ECRU KADIN TECH T-SHIRT</v>
      </c>
      <c r="AK837" s="149" t="str">
        <f>"Cavalier SanMarco tarafından tasarlanan "&amp;(AJ837)&amp;"; "&amp;IF(C837&gt;0,+VLOOKUP($C837,'STYLE NAMES'!$B:$AC,15,FALSE),"")</f>
        <v>Cavalier SanMarco tarafından tasarlanan BELLA ECRU KADIN TECH T-SHIRT; Kadın Kısa Kol Teknik T-shirt
Ekibin favorilerinden!
Bu teknik t-shirtler çok şık olmakla birlikte çok da rahatlar</v>
      </c>
      <c r="AL837" s="149" t="str">
        <f>IF(C837&gt;0,+VLOOKUP($C837,'STYLE NAMES'!$B:$AC,16,FALSE),"")</f>
        <v>*Ekstra yumuşak ve rahat teknik örme kumaş
* 4 yöne esneyen kumaş
* Nefes Alabilir ve Hızlı Kuruma
* Kırışmaz ve Bakımı Kolay
Kompozisyon:
%95 Polyamid %5 Elastan</v>
      </c>
      <c r="AM837" s="149" t="str">
        <f>IF(C837&gt;0,+VLOOKUP($C837,'STYLE NAMES'!$B:$AC,17,FALSE),"")</f>
        <v>Makinede 30°C' de Yıkayın
Hassas Yıkama
Ilık ütü yapın
Tersten ütüleyin
Logo ve baskıları ÜTÜLEMEYİN
Çamaşır suyu kullanmayın
Kurutma Makinesinde Kurutmayın</v>
      </c>
      <c r="AN837" s="149" t="str">
        <f>IF($C837&gt;0,$C837&amp;" "&amp;$P837&amp;" "&amp;+VLOOKUP($C837,'STYLE NAMES'!$B:$AC,18,FALSE),"""")</f>
        <v>BELLA ECRU T-SHIRT TECNICA DA DONNA</v>
      </c>
      <c r="AO837" s="101" t="str">
        <f>"Disegnato da Cavalier SanMarco "&amp;(AN837)&amp;"; "&amp;IF(C837&gt;0,+VLOOKUP($C837,'STYLE NAMES'!$B:$AC,19,FALSE),"")</f>
        <v>Disegnato da Cavalier SanMarco BELLA ECRU T-SHIRT TECNICA DA DONNA; T-shirt tecnica a maniche corte da donna 
Uno dei nostri prodotti preferiti! 
Queste magliette tecniche sono molto eleganti e confortevoli da indossare.</v>
      </c>
      <c r="AP837" s="101" t="str">
        <f>IF(C837&gt;0,+VLOOKUP($C837,'STYLE NAMES'!$B:$AC,20,FALSE),"")</f>
        <v>Jersey tecnico extra-morbido e confortevole 
Tessuto elasticizzato 4-way stretch 
Traspirante e ad asciugatura rapida 
No stiro e di facile manutenzione 
Composizione: 
95% Poliammide, 5% Elastan</v>
      </c>
      <c r="AQ837" s="101" t="str">
        <f>IF(C837&gt;0,+VLOOKUP($C837,'STYLE NAMES'!$B:$AC,21,FALSE),"")</f>
        <v>Lavare in lavatrice a 30°C Ciclo delicato 
Stirare a bassa temperatura
Stirare al rovescio 
Non stirare su loghi o stampe 
Non candeggiare 
Non asciugare in asciugatrice</v>
      </c>
      <c r="AR837" s="101">
        <f>IF(D837&gt;0,+VLOOKUP($C837,'STYLE NAMES'!$B:$AC,22,FALSE),"")</f>
        <v>0</v>
      </c>
      <c r="AS837" s="101">
        <f>IF(E837&gt;0,+VLOOKUP($C837,'STYLE NAMES'!$B:$AC,23,FALSE),"")</f>
        <v>0</v>
      </c>
      <c r="AT837" s="101">
        <f>IF(F837&gt;0,+VLOOKUP($C837,'STYLE NAMES'!$B:$AC,24,FALSE),"")</f>
        <v>0</v>
      </c>
      <c r="AU837" s="101">
        <f>IF(G837&gt;0,+VLOOKUP($C837,'STYLE NAMES'!$B:$AC,25,FALSE),"")</f>
        <v>0</v>
      </c>
      <c r="AV837" s="101" t="str">
        <f>+VLOOKUP($S837,'CODE GENERATOR'!$P:$AM,15,FALSE)</f>
        <v>R.BOTWN_BRC0067_TJR0027BLKBLK</v>
      </c>
      <c r="AW837" s="101" t="str">
        <f>+VLOOKUP($S837,'CODE GENERATOR'!$P:$AM,16,FALSE)</f>
        <v>A.RACUX_BLT0015_BRD0012GRYBBL</v>
      </c>
      <c r="AX837" s="101" t="str">
        <f>+VLOOKUP($S837,'CODE GENERATOR'!$P:$AM,17,FALSE)</f>
        <v>A.RACAU_SOC0018_NYL00003XBST1</v>
      </c>
      <c r="AY837" s="101">
        <f>+VLOOKUP($S837,'CODE GENERATOR'!$P:$AM,18,FALSE)</f>
        <v>0</v>
      </c>
      <c r="AZ837" s="101">
        <f>+VLOOKUP($S837,'CODE GENERATOR'!$P:$AM,19,FALSE)</f>
        <v>0</v>
      </c>
      <c r="BA837" s="101">
        <f>+VLOOKUP($S837,'CODE GENERATOR'!$P:$AM,20,FALSE)</f>
        <v>0</v>
      </c>
      <c r="BB837" s="101">
        <f>+VLOOKUP($S837,'CODE GENERATOR'!$P:$AM,21,FALSE)</f>
        <v>0</v>
      </c>
      <c r="BC837" s="101">
        <f>+VLOOKUP($S837,'CODE GENERATOR'!$P:$AM,22,FALSE)</f>
        <v>0</v>
      </c>
      <c r="BD837" s="101">
        <f>+VLOOKUP($S837,'CODE GENERATOR'!$P:$AM,23,FALSE)</f>
        <v>0</v>
      </c>
      <c r="BE837" s="101">
        <f>+VLOOKUP($S837,'CODE GENERATOR'!$P:$AM,24,FALSE)</f>
        <v>0</v>
      </c>
      <c r="BF837" s="101">
        <f>IF(C837&gt;0,+VLOOKUP(G837,'CATEGORY ID'!$A$1:$L$118,3,FALSE),"")</f>
        <v>30</v>
      </c>
      <c r="BG837" s="101">
        <f>IF(C837&gt;0,+VLOOKUP(H837,'CATEGORY ID'!$D$1:$L$118,3,FALSE),"")</f>
        <v>3</v>
      </c>
      <c r="BH837" s="101">
        <f>IF(C837&gt;0,+VLOOKUP((+H837&amp;I837),'CATEGORY ID'!$H$1:$I$121,2,FALSE),"")</f>
        <v>109</v>
      </c>
      <c r="BJ837" s="101">
        <f>IF(C837&gt;0,IF(COUNTIF('CATEGORY ID'!$K$1:$K$121,+H837&amp;K837) &gt; 0, +VLOOKUP(+H837&amp;K837,'CATEGORY ID'!$K$1:$L$121,2,FALSE),""),"")</f>
        <v>46</v>
      </c>
      <c r="BK837" s="101" t="str">
        <f>IF(C837&gt;0,IF(COUNTIF('CATEGORY ID'!$K$124:$K$165, +VLOOKUP(C837,'STYLE NAMES'!$B:$AE,30,FALSE)) &gt; 0, +VLOOKUP(VLOOKUP(C837,'STYLE NAMES'!$B:$AE,30,FALSE),'CATEGORY ID'!K:M,2,FALSE),""),"")</f>
        <v/>
      </c>
      <c r="BM837" s="101">
        <v>204</v>
      </c>
      <c r="BR837" s="101" t="str" cm="1">
        <f t="array" ref="BR837">IF(C837&gt;0,_xlfn.TEXTJOIN(";", TRUE,_xlfn.UNIQUE(_xlfn._xlws.FILTER(BF837:BQ837,(BF837:BQ837&gt;0)),TRUE,FALSE)),"")&amp;";"&amp;BS837</f>
        <v>30;3;109;46;204;228</v>
      </c>
      <c r="BS837" s="101">
        <v>228</v>
      </c>
      <c r="BU837" s="106">
        <f>IF(C837&gt;0,+VLOOKUP($C837,'STYLE NAMES'!$B:$AC,26,FALSE),"")</f>
        <v>69.900000000000006</v>
      </c>
      <c r="BV837" s="106">
        <f>IF(C837&gt;0,+VLOOKUP($C837,'STYLE NAMES'!$B:$AC,27,FALSE),"")</f>
        <v>3840</v>
      </c>
      <c r="BW837" s="106">
        <f>IF(C837&gt;0,+VLOOKUP($C837,'STYLE NAMES'!$B:$AC,28,FALSE),"")</f>
        <v>80.385000000000005</v>
      </c>
      <c r="BY837"/>
      <c r="BZ837" s="101">
        <v>2</v>
      </c>
      <c r="CA837" s="137">
        <f t="shared" si="58"/>
        <v>1</v>
      </c>
      <c r="CB837" s="137" t="str">
        <f>+VLOOKUP(C837,'[2]STYLES &amp; MODELS MATRIX'!$A:$G,7,FALSE)</f>
        <v>AK</v>
      </c>
      <c r="CC837" s="137" t="str">
        <f>+VLOOKUP(C837,'[1]STYLES &amp; SIZE CHARTS'!$A:$H,8,FALSE)</f>
        <v>WT-BTTS1</v>
      </c>
      <c r="CD837" s="137"/>
      <c r="CE837" s="205"/>
      <c r="CF837" s="141"/>
    </row>
    <row r="838" spans="1:84" s="101" customFormat="1" ht="12" customHeight="1" x14ac:dyDescent="0.2">
      <c r="A838" s="102">
        <f t="shared" si="56"/>
        <v>8683711008958</v>
      </c>
      <c r="B838" s="101" t="s">
        <v>991</v>
      </c>
      <c r="C838" s="101" t="s">
        <v>172</v>
      </c>
      <c r="D838" s="101" t="s">
        <v>173</v>
      </c>
      <c r="E838" s="203" t="s">
        <v>2477</v>
      </c>
      <c r="F838" s="101" t="s">
        <v>2249</v>
      </c>
      <c r="G838" s="101" t="str">
        <f>IF(C838&gt;0,+VLOOKUP($C838,'STYLE NAMES'!$B:$AC,4,FALSE),"")</f>
        <v>RIDER</v>
      </c>
      <c r="H838" s="101" t="str">
        <f>IF(C838&gt;0,+VLOOKUP($C838,'STYLE NAMES'!$B:$AC,5,FALSE),"")</f>
        <v>WOMEN</v>
      </c>
      <c r="I838" s="101" t="str">
        <f>IF(C838&gt;0,+VLOOKUP($C838,'STYLE NAMES'!$B:$AC,6,FALSE),"")</f>
        <v>TOPS</v>
      </c>
      <c r="J838" s="101" t="str">
        <f>IF(C838&gt;0,+VLOOKUP($C838,'STYLE NAMES'!$B:$AC,7,FALSE),"")</f>
        <v>WOMEN</v>
      </c>
      <c r="K838" s="101" t="str">
        <f>IF(C838&gt;0,+VLOOKUP($C838,'STYLE NAMES'!$B:$AC,8,FALSE),"")</f>
        <v>TECH T-SHIRTS</v>
      </c>
      <c r="L838" s="101" t="str">
        <f>IF(E838&gt;0,+VLOOKUP($E838,'CODE GENERATOR'!$D:$T,3,FALSE),"")</f>
        <v>S</v>
      </c>
      <c r="M838" s="101" t="str">
        <f>IF(E838&gt;0,+VLOOKUP($E838,'CODE GENERATOR'!$D:$T,4,FALSE),"")</f>
        <v>SUPREME</v>
      </c>
      <c r="N838" s="101" t="str">
        <f>IF(E838&gt;0,+VLOOKUP($E838,'CODE GENERATOR'!$D:$T,6,FALSE),"")</f>
        <v>ECRU</v>
      </c>
      <c r="O838" s="101" t="str">
        <f>IF(E838&gt;0,+VLOOKUP($E838,'CODE GENERATOR'!$D:$T,7,FALSE),"")</f>
        <v>ECRU</v>
      </c>
      <c r="P838" s="101" t="str">
        <f t="shared" si="57"/>
        <v>ECRU</v>
      </c>
      <c r="Q838" s="104" t="str">
        <f>IF(E838&gt;0,+VLOOKUP($E838,'CODE GENERATOR'!$D:$T,11,FALSE),"")</f>
        <v>R.TOPWN_TTS0076</v>
      </c>
      <c r="R838" s="104" t="str">
        <f>IF(E838&gt;0,+VLOOKUP($E838,'CODE GENERATOR'!$D:$T,12,FALSE),"")</f>
        <v>SUP0030ECRECR</v>
      </c>
      <c r="S838" s="104" t="str">
        <f>IF(E838&gt;0,+VLOOKUP($E838,'CODE GENERATOR'!$D:$T,13,FALSE),"")</f>
        <v>R.TOPWN_TTS0076_SUP0030ECRECR</v>
      </c>
      <c r="T838" s="104" t="str">
        <f t="shared" si="55"/>
        <v>R.TOPWN_TTS0076_SUP0030ECRECR_XL</v>
      </c>
      <c r="U838" s="105">
        <v>8683711008958</v>
      </c>
      <c r="V838" s="107" t="str" cm="1">
        <f t="array" ref="V838">_xlfn.TEXTJOIN(";", TRUE, _xlfn.UNIQUE(_xlfn._xlws.FILTER(P$3:P$10029, C$3:C$10029=C838)))</f>
        <v>BLACK;WHITE;ECRU;ROSE;MINK;LIGHT GRAY;ANTHRA</v>
      </c>
      <c r="W838" s="107" t="str" cm="1">
        <f t="array" ref="W838">_xlfn.TEXTJOIN(";", TRUE, _xlfn.UNIQUE(_xlfn._xlws.FILTER(F$3:F$10029, C$3:C$10029=C838)))</f>
        <v>XS;S;M;L;XL;XXS</v>
      </c>
      <c r="X838" s="101" t="str">
        <f>IF(E838&gt;0,+VLOOKUP($E838,'CODE GENERATOR'!$D:$AC,19,FALSE),0)</f>
        <v>2507_W_0213</v>
      </c>
      <c r="Y838" s="101" t="str">
        <f>IF(E838&gt;0,+VLOOKUP($E838,'CODE GENERATOR'!$D:$AC,20,FALSE),0)</f>
        <v>2507_W_0218</v>
      </c>
      <c r="Z838" s="101" t="str">
        <f>IF(E838&gt;0,+VLOOKUP($E838,'CODE GENERATOR'!$D:$AC,21,FALSE),0)</f>
        <v>2507_W_0239</v>
      </c>
      <c r="AA838" s="101" t="str">
        <f>IF(E838&gt;0,+VLOOKUP($E838,'CODE GENERATOR'!$D:$AC,22,FALSE),0)</f>
        <v>2507_W_0238</v>
      </c>
      <c r="AB838" s="101" t="str">
        <f>IF(E838&gt;0,+VLOOKUP($E838,'CODE GENERATOR'!$D:$AC,23,FALSE),0)</f>
        <v>2507_D_cavalier_detay_0094</v>
      </c>
      <c r="AC838" s="101" t="str">
        <f>IF(E838&gt;0,+VLOOKUP($E838,'CODE GENERATOR'!$D:$AC,24,FALSE),0)</f>
        <v/>
      </c>
      <c r="AD838" s="101" t="str">
        <f>IF(E838&gt;0,+VLOOKUP($E838,'CODE GENERATOR'!$D:$AC,25,FALSE),0)</f>
        <v>2507_VW_Web_3</v>
      </c>
      <c r="AE838" s="101" t="str">
        <f>IF(E838&gt;0,+VLOOKUP($E838,'CODE GENERATOR'!$D:$AC,26,FALSE),0)</f>
        <v/>
      </c>
      <c r="AF838" s="149" t="str">
        <f>IF($C838&gt;0,$C838&amp;" "&amp;$P838&amp;" "&amp;+VLOOKUP($C838,'STYLE NAMES'!$B:$AC,10,FALSE),"""")</f>
        <v>BELLA ECRU WOMEN'S TECH T-SHIRT</v>
      </c>
      <c r="AG838" s="101" t="str">
        <f>"Enjoy our "&amp;(AF838)&amp;"; "&amp;IF(C838&gt;0,+VLOOKUP($C838,'STYLE NAMES'!$B:$AC,11,FALSE),"")</f>
        <v xml:space="preserve">Enjoy our BELLA ECRU WOMEN'S TECH T-SHIRT; Women's Short Sleeve Technical T-shirt
One of our staff's favorites!
These tech t-shirts are very chic and so comfortable to wear </v>
      </c>
      <c r="AH838" s="101" t="str">
        <f>IF(C838&gt;0,+VLOOKUP($C838,'STYLE NAMES'!$B:$AC,12,FALSE),"")</f>
        <v>*Extra-soft and comfortable technical jersey
* 4-way stretch fabric
* Breathable and Quick Dry
* Wrinkle-free and Easy Care
Composition:
95% Polyamide 5% Elasthane</v>
      </c>
      <c r="AI838" s="101" t="str">
        <f>IF(C838&gt;0,+VLOOKUP($C838,'STYLE NAMES'!$B:$AC,13,FALSE),"")</f>
        <v>Machine Wash at 30°C
Mild process
Iron at low temperature
Iron from REVERSE
Do NOT iron on logos or prints
Do not bleach
Do NOT Tumble Dry</v>
      </c>
      <c r="AJ838" s="149" t="str">
        <f>IF($C838&gt;0,$C838&amp;" "&amp;$P838&amp;" "&amp;+VLOOKUP($C838,'STYLE NAMES'!$B:$AC,14,FALSE),"""")</f>
        <v>BELLA ECRU KADIN TECH T-SHIRT</v>
      </c>
      <c r="AK838" s="149" t="str">
        <f>"Cavalier SanMarco tarafından tasarlanan "&amp;(AJ838)&amp;"; "&amp;IF(C838&gt;0,+VLOOKUP($C838,'STYLE NAMES'!$B:$AC,15,FALSE),"")</f>
        <v>Cavalier SanMarco tarafından tasarlanan BELLA ECRU KADIN TECH T-SHIRT; Kadın Kısa Kol Teknik T-shirt
Ekibin favorilerinden!
Bu teknik t-shirtler çok şık olmakla birlikte çok da rahatlar</v>
      </c>
      <c r="AL838" s="149" t="str">
        <f>IF(C838&gt;0,+VLOOKUP($C838,'STYLE NAMES'!$B:$AC,16,FALSE),"")</f>
        <v>*Ekstra yumuşak ve rahat teknik örme kumaş
* 4 yöne esneyen kumaş
* Nefes Alabilir ve Hızlı Kuruma
* Kırışmaz ve Bakımı Kolay
Kompozisyon:
%95 Polyamid %5 Elastan</v>
      </c>
      <c r="AM838" s="149" t="str">
        <f>IF(C838&gt;0,+VLOOKUP($C838,'STYLE NAMES'!$B:$AC,17,FALSE),"")</f>
        <v>Makinede 30°C' de Yıkayın
Hassas Yıkama
Ilık ütü yapın
Tersten ütüleyin
Logo ve baskıları ÜTÜLEMEYİN
Çamaşır suyu kullanmayın
Kurutma Makinesinde Kurutmayın</v>
      </c>
      <c r="AN838" s="149" t="str">
        <f>IF($C838&gt;0,$C838&amp;" "&amp;$P838&amp;" "&amp;+VLOOKUP($C838,'STYLE NAMES'!$B:$AC,18,FALSE),"""")</f>
        <v>BELLA ECRU T-SHIRT TECNICA DA DONNA</v>
      </c>
      <c r="AO838" s="101" t="str">
        <f>"Disegnato da Cavalier SanMarco "&amp;(AN838)&amp;"; "&amp;IF(C838&gt;0,+VLOOKUP($C838,'STYLE NAMES'!$B:$AC,19,FALSE),"")</f>
        <v>Disegnato da Cavalier SanMarco BELLA ECRU T-SHIRT TECNICA DA DONNA; T-shirt tecnica a maniche corte da donna 
Uno dei nostri prodotti preferiti! 
Queste magliette tecniche sono molto eleganti e confortevoli da indossare.</v>
      </c>
      <c r="AP838" s="101" t="str">
        <f>IF(C838&gt;0,+VLOOKUP($C838,'STYLE NAMES'!$B:$AC,20,FALSE),"")</f>
        <v>Jersey tecnico extra-morbido e confortevole 
Tessuto elasticizzato 4-way stretch 
Traspirante e ad asciugatura rapida 
No stiro e di facile manutenzione 
Composizione: 
95% Poliammide, 5% Elastan</v>
      </c>
      <c r="AQ838" s="101" t="str">
        <f>IF(C838&gt;0,+VLOOKUP($C838,'STYLE NAMES'!$B:$AC,21,FALSE),"")</f>
        <v>Lavare in lavatrice a 30°C Ciclo delicato 
Stirare a bassa temperatura
Stirare al rovescio 
Non stirare su loghi o stampe 
Non candeggiare 
Non asciugare in asciugatrice</v>
      </c>
      <c r="AR838" s="101">
        <f>IF(D838&gt;0,+VLOOKUP($C838,'STYLE NAMES'!$B:$AC,22,FALSE),"")</f>
        <v>0</v>
      </c>
      <c r="AS838" s="101">
        <f>IF(E838&gt;0,+VLOOKUP($C838,'STYLE NAMES'!$B:$AC,23,FALSE),"")</f>
        <v>0</v>
      </c>
      <c r="AT838" s="101">
        <f>IF(F838&gt;0,+VLOOKUP($C838,'STYLE NAMES'!$B:$AC,24,FALSE),"")</f>
        <v>0</v>
      </c>
      <c r="AU838" s="101">
        <f>IF(G838&gt;0,+VLOOKUP($C838,'STYLE NAMES'!$B:$AC,25,FALSE),"")</f>
        <v>0</v>
      </c>
      <c r="AV838" s="101" t="str">
        <f>+VLOOKUP($S838,'CODE GENERATOR'!$P:$AM,15,FALSE)</f>
        <v>R.BOTWN_BRC0067_TJR0027BLKBLK</v>
      </c>
      <c r="AW838" s="101" t="str">
        <f>+VLOOKUP($S838,'CODE GENERATOR'!$P:$AM,16,FALSE)</f>
        <v>A.RACUX_BLT0015_BRD0012GRYBBL</v>
      </c>
      <c r="AX838" s="101" t="str">
        <f>+VLOOKUP($S838,'CODE GENERATOR'!$P:$AM,17,FALSE)</f>
        <v>A.RACAU_SOC0018_NYL00003XBST1</v>
      </c>
      <c r="AY838" s="101">
        <f>+VLOOKUP($S838,'CODE GENERATOR'!$P:$AM,18,FALSE)</f>
        <v>0</v>
      </c>
      <c r="AZ838" s="101">
        <f>+VLOOKUP($S838,'CODE GENERATOR'!$P:$AM,19,FALSE)</f>
        <v>0</v>
      </c>
      <c r="BA838" s="101">
        <f>+VLOOKUP($S838,'CODE GENERATOR'!$P:$AM,20,FALSE)</f>
        <v>0</v>
      </c>
      <c r="BB838" s="101">
        <f>+VLOOKUP($S838,'CODE GENERATOR'!$P:$AM,21,FALSE)</f>
        <v>0</v>
      </c>
      <c r="BC838" s="101">
        <f>+VLOOKUP($S838,'CODE GENERATOR'!$P:$AM,22,FALSE)</f>
        <v>0</v>
      </c>
      <c r="BD838" s="101">
        <f>+VLOOKUP($S838,'CODE GENERATOR'!$P:$AM,23,FALSE)</f>
        <v>0</v>
      </c>
      <c r="BE838" s="101">
        <f>+VLOOKUP($S838,'CODE GENERATOR'!$P:$AM,24,FALSE)</f>
        <v>0</v>
      </c>
      <c r="BF838" s="101">
        <f>IF(C838&gt;0,+VLOOKUP(G838,'CATEGORY ID'!$A$1:$L$118,3,FALSE),"")</f>
        <v>30</v>
      </c>
      <c r="BG838" s="101">
        <f>IF(C838&gt;0,+VLOOKUP(H838,'CATEGORY ID'!$D$1:$L$118,3,FALSE),"")</f>
        <v>3</v>
      </c>
      <c r="BH838" s="101">
        <f>IF(C838&gt;0,+VLOOKUP((+H838&amp;I838),'CATEGORY ID'!$H$1:$I$121,2,FALSE),"")</f>
        <v>109</v>
      </c>
      <c r="BJ838" s="101">
        <f>IF(C838&gt;0,IF(COUNTIF('CATEGORY ID'!$K$1:$K$121,+H838&amp;K838) &gt; 0, +VLOOKUP(+H838&amp;K838,'CATEGORY ID'!$K$1:$L$121,2,FALSE),""),"")</f>
        <v>46</v>
      </c>
      <c r="BK838" s="101" t="str">
        <f>IF(C838&gt;0,IF(COUNTIF('CATEGORY ID'!$K$124:$K$165, +VLOOKUP(C838,'STYLE NAMES'!$B:$AE,30,FALSE)) &gt; 0, +VLOOKUP(VLOOKUP(C838,'STYLE NAMES'!$B:$AE,30,FALSE),'CATEGORY ID'!K:M,2,FALSE),""),"")</f>
        <v/>
      </c>
      <c r="BM838" s="101">
        <v>204</v>
      </c>
      <c r="BR838" s="101" t="str" cm="1">
        <f t="array" ref="BR838">IF(C838&gt;0,_xlfn.TEXTJOIN(";", TRUE,_xlfn.UNIQUE(_xlfn._xlws.FILTER(BF838:BQ838,(BF838:BQ838&gt;0)),TRUE,FALSE)),"")&amp;";"&amp;BS838</f>
        <v>30;3;109;46;204;228</v>
      </c>
      <c r="BS838" s="101">
        <v>228</v>
      </c>
      <c r="BU838" s="106">
        <f>IF(C838&gt;0,+VLOOKUP($C838,'STYLE NAMES'!$B:$AC,26,FALSE),"")</f>
        <v>69.900000000000006</v>
      </c>
      <c r="BV838" s="106">
        <f>IF(C838&gt;0,+VLOOKUP($C838,'STYLE NAMES'!$B:$AC,27,FALSE),"")</f>
        <v>3840</v>
      </c>
      <c r="BW838" s="106">
        <f>IF(C838&gt;0,+VLOOKUP($C838,'STYLE NAMES'!$B:$AC,28,FALSE),"")</f>
        <v>80.385000000000005</v>
      </c>
      <c r="BY838"/>
      <c r="BZ838" s="101">
        <v>2</v>
      </c>
      <c r="CA838" s="137">
        <f t="shared" si="58"/>
        <v>1</v>
      </c>
      <c r="CB838" s="137" t="str">
        <f>+VLOOKUP(C838,'[2]STYLES &amp; MODELS MATRIX'!$A:$G,7,FALSE)</f>
        <v>AK</v>
      </c>
      <c r="CC838" s="137" t="str">
        <f>+VLOOKUP(C838,'[1]STYLES &amp; SIZE CHARTS'!$A:$H,8,FALSE)</f>
        <v>WT-BTTS1</v>
      </c>
      <c r="CD838" s="137"/>
      <c r="CE838" s="205"/>
      <c r="CF838" s="141"/>
    </row>
    <row r="839" spans="1:84" s="101" customFormat="1" ht="12" customHeight="1" x14ac:dyDescent="0.2">
      <c r="A839" s="102">
        <f t="shared" si="56"/>
        <v>8683711011156</v>
      </c>
      <c r="B839" s="101" t="s">
        <v>991</v>
      </c>
      <c r="C839" s="101" t="s">
        <v>172</v>
      </c>
      <c r="D839" s="101" t="s">
        <v>173</v>
      </c>
      <c r="E839" s="203" t="s">
        <v>2478</v>
      </c>
      <c r="F839" s="101" t="s">
        <v>2475</v>
      </c>
      <c r="G839" s="101" t="str">
        <f>IF(C839&gt;0,+VLOOKUP($C839,'STYLE NAMES'!$B:$AC,4,FALSE),"")</f>
        <v>RIDER</v>
      </c>
      <c r="H839" s="101" t="str">
        <f>IF(C839&gt;0,+VLOOKUP($C839,'STYLE NAMES'!$B:$AC,5,FALSE),"")</f>
        <v>WOMEN</v>
      </c>
      <c r="I839" s="101" t="str">
        <f>IF(C839&gt;0,+VLOOKUP($C839,'STYLE NAMES'!$B:$AC,6,FALSE),"")</f>
        <v>TOPS</v>
      </c>
      <c r="J839" s="101" t="str">
        <f>IF(C839&gt;0,+VLOOKUP($C839,'STYLE NAMES'!$B:$AC,7,FALSE),"")</f>
        <v>WOMEN</v>
      </c>
      <c r="K839" s="101" t="str">
        <f>IF(C839&gt;0,+VLOOKUP($C839,'STYLE NAMES'!$B:$AC,8,FALSE),"")</f>
        <v>TECH T-SHIRTS</v>
      </c>
      <c r="L839" s="101" t="str">
        <f>IF(E839&gt;0,+VLOOKUP($E839,'CODE GENERATOR'!$D:$T,3,FALSE),"")</f>
        <v>S</v>
      </c>
      <c r="M839" s="101" t="str">
        <f>IF(E839&gt;0,+VLOOKUP($E839,'CODE GENERATOR'!$D:$T,4,FALSE),"")</f>
        <v>SUPREME</v>
      </c>
      <c r="N839" s="101" t="str">
        <f>IF(E839&gt;0,+VLOOKUP($E839,'CODE GENERATOR'!$D:$T,6,FALSE),"")</f>
        <v>ROSE</v>
      </c>
      <c r="O839" s="101" t="str">
        <f>IF(E839&gt;0,+VLOOKUP($E839,'CODE GENERATOR'!$D:$T,7,FALSE),"")</f>
        <v>ROSE</v>
      </c>
      <c r="P839" s="101" t="str">
        <f t="shared" si="57"/>
        <v>ROSE</v>
      </c>
      <c r="Q839" s="104" t="str">
        <f>IF(E839&gt;0,+VLOOKUP($E839,'CODE GENERATOR'!$D:$T,11,FALSE),"")</f>
        <v>R.TOPWN_TTS0076</v>
      </c>
      <c r="R839" s="104" t="str">
        <f>IF(E839&gt;0,+VLOOKUP($E839,'CODE GENERATOR'!$D:$T,12,FALSE),"")</f>
        <v>SUP0030ROZROZ</v>
      </c>
      <c r="S839" s="104" t="str">
        <f>IF(E839&gt;0,+VLOOKUP($E839,'CODE GENERATOR'!$D:$T,13,FALSE),"")</f>
        <v>R.TOPWN_TTS0076_SUP0030ROZROZ</v>
      </c>
      <c r="T839" s="104" t="str">
        <f t="shared" si="55"/>
        <v>R.TOPWN_TTS0076_SUP0030ROZROZ_XXS</v>
      </c>
      <c r="U839" s="105">
        <v>8683711011156</v>
      </c>
      <c r="V839" s="107" t="str" cm="1">
        <f t="array" ref="V839">_xlfn.TEXTJOIN(";", TRUE, _xlfn.UNIQUE(_xlfn._xlws.FILTER(P$3:P$10029, C$3:C$10029=C839)))</f>
        <v>BLACK;WHITE;ECRU;ROSE;MINK;LIGHT GRAY;ANTHRA</v>
      </c>
      <c r="W839" s="107" t="str" cm="1">
        <f t="array" ref="W839">_xlfn.TEXTJOIN(";", TRUE, _xlfn.UNIQUE(_xlfn._xlws.FILTER(F$3:F$10029, C$3:C$10029=C839)))</f>
        <v>XS;S;M;L;XL;XXS</v>
      </c>
      <c r="X839" s="101" t="str">
        <f>IF(E839&gt;0,+VLOOKUP($E839,'CODE GENERATOR'!$D:$AC,19,FALSE),0)</f>
        <v>2507_W_3064</v>
      </c>
      <c r="Y839" s="101" t="str">
        <f>IF(E839&gt;0,+VLOOKUP($E839,'CODE GENERATOR'!$D:$AC,20,FALSE),0)</f>
        <v>2507_W_3073</v>
      </c>
      <c r="Z839" s="101" t="str">
        <f>IF(E839&gt;0,+VLOOKUP($E839,'CODE GENERATOR'!$D:$AC,21,FALSE),0)</f>
        <v>2507_W_3091</v>
      </c>
      <c r="AA839" s="101" t="str">
        <f>IF(E839&gt;0,+VLOOKUP($E839,'CODE GENERATOR'!$D:$AC,22,FALSE),0)</f>
        <v>2507_W_3085</v>
      </c>
      <c r="AB839" s="101" t="str">
        <f>IF(E839&gt;0,+VLOOKUP($E839,'CODE GENERATOR'!$D:$AC,23,FALSE),0)</f>
        <v>2507_D_cavalier_detay_0095</v>
      </c>
      <c r="AC839" s="101" t="str">
        <f>IF(E839&gt;0,+VLOOKUP($E839,'CODE GENERATOR'!$D:$AC,24,FALSE),0)</f>
        <v/>
      </c>
      <c r="AD839" s="101" t="str">
        <f>IF(E839&gt;0,+VLOOKUP($E839,'CODE GENERATOR'!$D:$AC,25,FALSE),0)</f>
        <v>2507_VW_Web_72</v>
      </c>
      <c r="AE839" s="101" t="str">
        <f>IF(E839&gt;0,+VLOOKUP($E839,'CODE GENERATOR'!$D:$AC,26,FALSE),0)</f>
        <v/>
      </c>
      <c r="AF839" s="149" t="str">
        <f>IF($C839&gt;0,$C839&amp;" "&amp;$P839&amp;" "&amp;+VLOOKUP($C839,'STYLE NAMES'!$B:$AC,10,FALSE),"""")</f>
        <v>BELLA ROSE WOMEN'S TECH T-SHIRT</v>
      </c>
      <c r="AG839" s="101" t="str">
        <f>"Enjoy our "&amp;(AF839)&amp;"; "&amp;IF(C839&gt;0,+VLOOKUP($C839,'STYLE NAMES'!$B:$AC,11,FALSE),"")</f>
        <v xml:space="preserve">Enjoy our BELLA ROSE WOMEN'S TECH T-SHIRT; Women's Short Sleeve Technical T-shirt
One of our staff's favorites!
These tech t-shirts are very chic and so comfortable to wear </v>
      </c>
      <c r="AH839" s="101" t="str">
        <f>IF(C839&gt;0,+VLOOKUP($C839,'STYLE NAMES'!$B:$AC,12,FALSE),"")</f>
        <v>*Extra-soft and comfortable technical jersey
* 4-way stretch fabric
* Breathable and Quick Dry
* Wrinkle-free and Easy Care
Composition:
95% Polyamide 5% Elasthane</v>
      </c>
      <c r="AI839" s="101" t="str">
        <f>IF(C839&gt;0,+VLOOKUP($C839,'STYLE NAMES'!$B:$AC,13,FALSE),"")</f>
        <v>Machine Wash at 30°C
Mild process
Iron at low temperature
Iron from REVERSE
Do NOT iron on logos or prints
Do not bleach
Do NOT Tumble Dry</v>
      </c>
      <c r="AJ839" s="149" t="str">
        <f>IF($C839&gt;0,$C839&amp;" "&amp;$P839&amp;" "&amp;+VLOOKUP($C839,'STYLE NAMES'!$B:$AC,14,FALSE),"""")</f>
        <v>BELLA ROSE KADIN TECH T-SHIRT</v>
      </c>
      <c r="AK839" s="149" t="str">
        <f>"Cavalier SanMarco tarafından tasarlanan "&amp;(AJ839)&amp;"; "&amp;IF(C839&gt;0,+VLOOKUP($C839,'STYLE NAMES'!$B:$AC,15,FALSE),"")</f>
        <v>Cavalier SanMarco tarafından tasarlanan BELLA ROSE KADIN TECH T-SHIRT; Kadın Kısa Kol Teknik T-shirt
Ekibin favorilerinden!
Bu teknik t-shirtler çok şık olmakla birlikte çok da rahatlar</v>
      </c>
      <c r="AL839" s="149" t="str">
        <f>IF(C839&gt;0,+VLOOKUP($C839,'STYLE NAMES'!$B:$AC,16,FALSE),"")</f>
        <v>*Ekstra yumuşak ve rahat teknik örme kumaş
* 4 yöne esneyen kumaş
* Nefes Alabilir ve Hızlı Kuruma
* Kırışmaz ve Bakımı Kolay
Kompozisyon:
%95 Polyamid %5 Elastan</v>
      </c>
      <c r="AM839" s="149" t="str">
        <f>IF(C839&gt;0,+VLOOKUP($C839,'STYLE NAMES'!$B:$AC,17,FALSE),"")</f>
        <v>Makinede 30°C' de Yıkayın
Hassas Yıkama
Ilık ütü yapın
Tersten ütüleyin
Logo ve baskıları ÜTÜLEMEYİN
Çamaşır suyu kullanmayın
Kurutma Makinesinde Kurutmayın</v>
      </c>
      <c r="AN839" s="149" t="str">
        <f>IF($C839&gt;0,$C839&amp;" "&amp;$P839&amp;" "&amp;+VLOOKUP($C839,'STYLE NAMES'!$B:$AC,18,FALSE),"""")</f>
        <v>BELLA ROSE T-SHIRT TECNICA DA DONNA</v>
      </c>
      <c r="AO839" s="101" t="str">
        <f>"Disegnato da Cavalier SanMarco "&amp;(AN839)&amp;"; "&amp;IF(C839&gt;0,+VLOOKUP($C839,'STYLE NAMES'!$B:$AC,19,FALSE),"")</f>
        <v>Disegnato da Cavalier SanMarco BELLA ROSE T-SHIRT TECNICA DA DONNA; T-shirt tecnica a maniche corte da donna 
Uno dei nostri prodotti preferiti! 
Queste magliette tecniche sono molto eleganti e confortevoli da indossare.</v>
      </c>
      <c r="AP839" s="101" t="str">
        <f>IF(C839&gt;0,+VLOOKUP($C839,'STYLE NAMES'!$B:$AC,20,FALSE),"")</f>
        <v>Jersey tecnico extra-morbido e confortevole 
Tessuto elasticizzato 4-way stretch 
Traspirante e ad asciugatura rapida 
No stiro e di facile manutenzione 
Composizione: 
95% Poliammide, 5% Elastan</v>
      </c>
      <c r="AQ839" s="101" t="str">
        <f>IF(C839&gt;0,+VLOOKUP($C839,'STYLE NAMES'!$B:$AC,21,FALSE),"")</f>
        <v>Lavare in lavatrice a 30°C Ciclo delicato 
Stirare a bassa temperatura
Stirare al rovescio 
Non stirare su loghi o stampe 
Non candeggiare 
Non asciugare in asciugatrice</v>
      </c>
      <c r="AR839" s="101">
        <f>IF(D839&gt;0,+VLOOKUP($C839,'STYLE NAMES'!$B:$AC,22,FALSE),"")</f>
        <v>0</v>
      </c>
      <c r="AS839" s="101">
        <f>IF(E839&gt;0,+VLOOKUP($C839,'STYLE NAMES'!$B:$AC,23,FALSE),"")</f>
        <v>0</v>
      </c>
      <c r="AT839" s="101">
        <f>IF(F839&gt;0,+VLOOKUP($C839,'STYLE NAMES'!$B:$AC,24,FALSE),"")</f>
        <v>0</v>
      </c>
      <c r="AU839" s="101">
        <f>IF(G839&gt;0,+VLOOKUP($C839,'STYLE NAMES'!$B:$AC,25,FALSE),"")</f>
        <v>0</v>
      </c>
      <c r="AV839" s="101" t="str">
        <f>+VLOOKUP($S839,'CODE GENERATOR'!$P:$AM,15,FALSE)</f>
        <v>R.BOTWN_BRC0067_TJR0027WHTWHT</v>
      </c>
      <c r="AW839" s="101" t="str">
        <f>+VLOOKUP($S839,'CODE GENERATOR'!$P:$AM,16,FALSE)</f>
        <v>A.RACUX_BLT0015_BRD0012WHTWHT</v>
      </c>
      <c r="AX839" s="101" t="str">
        <f>+VLOOKUP($S839,'CODE GENERATOR'!$P:$AM,17,FALSE)</f>
        <v>A.RACAU_SOC0018_NYL00003XBST5</v>
      </c>
      <c r="AY839" s="101">
        <f>+VLOOKUP($S839,'CODE GENERATOR'!$P:$AM,18,FALSE)</f>
        <v>0</v>
      </c>
      <c r="AZ839" s="101">
        <f>+VLOOKUP($S839,'CODE GENERATOR'!$P:$AM,19,FALSE)</f>
        <v>0</v>
      </c>
      <c r="BA839" s="101">
        <f>+VLOOKUP($S839,'CODE GENERATOR'!$P:$AM,20,FALSE)</f>
        <v>0</v>
      </c>
      <c r="BB839" s="101">
        <f>+VLOOKUP($S839,'CODE GENERATOR'!$P:$AM,21,FALSE)</f>
        <v>0</v>
      </c>
      <c r="BC839" s="101">
        <f>+VLOOKUP($S839,'CODE GENERATOR'!$P:$AM,22,FALSE)</f>
        <v>0</v>
      </c>
      <c r="BD839" s="101">
        <f>+VLOOKUP($S839,'CODE GENERATOR'!$P:$AM,23,FALSE)</f>
        <v>0</v>
      </c>
      <c r="BE839" s="101">
        <f>+VLOOKUP($S839,'CODE GENERATOR'!$P:$AM,24,FALSE)</f>
        <v>0</v>
      </c>
      <c r="BF839" s="101">
        <f>IF(C839&gt;0,+VLOOKUP(G839,'CATEGORY ID'!$A$1:$L$118,3,FALSE),"")</f>
        <v>30</v>
      </c>
      <c r="BG839" s="101">
        <f>IF(C839&gt;0,+VLOOKUP(H839,'CATEGORY ID'!$D$1:$L$118,3,FALSE),"")</f>
        <v>3</v>
      </c>
      <c r="BH839" s="101">
        <f>IF(C839&gt;0,+VLOOKUP((+H839&amp;I839),'CATEGORY ID'!$H$1:$I$121,2,FALSE),"")</f>
        <v>109</v>
      </c>
      <c r="BJ839" s="101">
        <f>IF(C839&gt;0,IF(COUNTIF('CATEGORY ID'!$K$1:$K$121,+H839&amp;K839) &gt; 0, +VLOOKUP(+H839&amp;K839,'CATEGORY ID'!$K$1:$L$121,2,FALSE),""),"")</f>
        <v>46</v>
      </c>
      <c r="BK839" s="101" t="str">
        <f>IF(C839&gt;0,IF(COUNTIF('CATEGORY ID'!$K$124:$K$165, +VLOOKUP(C839,'STYLE NAMES'!$B:$AE,30,FALSE)) &gt; 0, +VLOOKUP(VLOOKUP(C839,'STYLE NAMES'!$B:$AE,30,FALSE),'CATEGORY ID'!K:M,2,FALSE),""),"")</f>
        <v/>
      </c>
      <c r="BM839" s="101">
        <v>204</v>
      </c>
      <c r="BR839" s="101" t="str" cm="1">
        <f t="array" ref="BR839">IF(C839&gt;0,_xlfn.TEXTJOIN(";", TRUE,_xlfn.UNIQUE(_xlfn._xlws.FILTER(BF839:BQ839,(BF839:BQ839&gt;0)),TRUE,FALSE)),"")&amp;";"&amp;BS839</f>
        <v>30;3;109;46;204;228</v>
      </c>
      <c r="BS839" s="101">
        <v>228</v>
      </c>
      <c r="BU839" s="106">
        <f>IF(C839&gt;0,+VLOOKUP($C839,'STYLE NAMES'!$B:$AC,26,FALSE),"")</f>
        <v>69.900000000000006</v>
      </c>
      <c r="BV839" s="106">
        <f>IF(C839&gt;0,+VLOOKUP($C839,'STYLE NAMES'!$B:$AC,27,FALSE),"")</f>
        <v>3840</v>
      </c>
      <c r="BW839" s="106">
        <f>IF(C839&gt;0,+VLOOKUP($C839,'STYLE NAMES'!$B:$AC,28,FALSE),"")</f>
        <v>80.385000000000005</v>
      </c>
      <c r="BY839"/>
      <c r="BZ839" s="101">
        <v>3</v>
      </c>
      <c r="CA839" s="137">
        <f t="shared" si="58"/>
        <v>1</v>
      </c>
      <c r="CB839" s="137" t="str">
        <f>+VLOOKUP(C839,'[2]STYLES &amp; MODELS MATRIX'!$A:$G,7,FALSE)</f>
        <v>AK</v>
      </c>
      <c r="CC839" s="137" t="str">
        <f>+VLOOKUP(C839,'[1]STYLES &amp; SIZE CHARTS'!$A:$H,8,FALSE)</f>
        <v>WT-BTTS1</v>
      </c>
      <c r="CD839" s="137"/>
      <c r="CE839" s="205"/>
      <c r="CF839" s="141"/>
    </row>
    <row r="840" spans="1:84" s="101" customFormat="1" ht="12" customHeight="1" x14ac:dyDescent="0.2">
      <c r="A840" s="102">
        <f t="shared" si="56"/>
        <v>8683711008972</v>
      </c>
      <c r="B840" s="101" t="s">
        <v>991</v>
      </c>
      <c r="C840" s="101" t="s">
        <v>172</v>
      </c>
      <c r="D840" s="101" t="s">
        <v>173</v>
      </c>
      <c r="E840" s="203" t="s">
        <v>2478</v>
      </c>
      <c r="F840" s="101" t="s">
        <v>2346</v>
      </c>
      <c r="G840" s="101" t="str">
        <f>IF(C840&gt;0,+VLOOKUP($C840,'STYLE NAMES'!$B:$AC,4,FALSE),"")</f>
        <v>RIDER</v>
      </c>
      <c r="H840" s="101" t="str">
        <f>IF(C840&gt;0,+VLOOKUP($C840,'STYLE NAMES'!$B:$AC,5,FALSE),"")</f>
        <v>WOMEN</v>
      </c>
      <c r="I840" s="101" t="str">
        <f>IF(C840&gt;0,+VLOOKUP($C840,'STYLE NAMES'!$B:$AC,6,FALSE),"")</f>
        <v>TOPS</v>
      </c>
      <c r="J840" s="101" t="str">
        <f>IF(C840&gt;0,+VLOOKUP($C840,'STYLE NAMES'!$B:$AC,7,FALSE),"")</f>
        <v>WOMEN</v>
      </c>
      <c r="K840" s="101" t="str">
        <f>IF(C840&gt;0,+VLOOKUP($C840,'STYLE NAMES'!$B:$AC,8,FALSE),"")</f>
        <v>TECH T-SHIRTS</v>
      </c>
      <c r="L840" s="101" t="str">
        <f>IF(E840&gt;0,+VLOOKUP($E840,'CODE GENERATOR'!$D:$T,3,FALSE),"")</f>
        <v>S</v>
      </c>
      <c r="M840" s="101" t="str">
        <f>IF(E840&gt;0,+VLOOKUP($E840,'CODE GENERATOR'!$D:$T,4,FALSE),"")</f>
        <v>SUPREME</v>
      </c>
      <c r="N840" s="101" t="str">
        <f>IF(E840&gt;0,+VLOOKUP($E840,'CODE GENERATOR'!$D:$T,6,FALSE),"")</f>
        <v>ROSE</v>
      </c>
      <c r="O840" s="101" t="str">
        <f>IF(E840&gt;0,+VLOOKUP($E840,'CODE GENERATOR'!$D:$T,7,FALSE),"")</f>
        <v>ROSE</v>
      </c>
      <c r="P840" s="101" t="str">
        <f t="shared" si="57"/>
        <v>ROSE</v>
      </c>
      <c r="Q840" s="104" t="str">
        <f>IF(E840&gt;0,+VLOOKUP($E840,'CODE GENERATOR'!$D:$T,11,FALSE),"")</f>
        <v>R.TOPWN_TTS0076</v>
      </c>
      <c r="R840" s="104" t="str">
        <f>IF(E840&gt;0,+VLOOKUP($E840,'CODE GENERATOR'!$D:$T,12,FALSE),"")</f>
        <v>SUP0030ROZROZ</v>
      </c>
      <c r="S840" s="104" t="str">
        <f>IF(E840&gt;0,+VLOOKUP($E840,'CODE GENERATOR'!$D:$T,13,FALSE),"")</f>
        <v>R.TOPWN_TTS0076_SUP0030ROZROZ</v>
      </c>
      <c r="T840" s="104" t="str">
        <f t="shared" si="55"/>
        <v>R.TOPWN_TTS0076_SUP0030ROZROZ_XS</v>
      </c>
      <c r="U840" s="105">
        <v>8683711008972</v>
      </c>
      <c r="V840" s="107" t="str" cm="1">
        <f t="array" ref="V840">_xlfn.TEXTJOIN(";", TRUE, _xlfn.UNIQUE(_xlfn._xlws.FILTER(P$3:P$10029, C$3:C$10029=C840)))</f>
        <v>BLACK;WHITE;ECRU;ROSE;MINK;LIGHT GRAY;ANTHRA</v>
      </c>
      <c r="W840" s="107" t="str" cm="1">
        <f t="array" ref="W840">_xlfn.TEXTJOIN(";", TRUE, _xlfn.UNIQUE(_xlfn._xlws.FILTER(F$3:F$10029, C$3:C$10029=C840)))</f>
        <v>XS;S;M;L;XL;XXS</v>
      </c>
      <c r="X840" s="101" t="str">
        <f>IF(E840&gt;0,+VLOOKUP($E840,'CODE GENERATOR'!$D:$AC,19,FALSE),0)</f>
        <v>2507_W_3064</v>
      </c>
      <c r="Y840" s="101" t="str">
        <f>IF(E840&gt;0,+VLOOKUP($E840,'CODE GENERATOR'!$D:$AC,20,FALSE),0)</f>
        <v>2507_W_3073</v>
      </c>
      <c r="Z840" s="101" t="str">
        <f>IF(E840&gt;0,+VLOOKUP($E840,'CODE GENERATOR'!$D:$AC,21,FALSE),0)</f>
        <v>2507_W_3091</v>
      </c>
      <c r="AA840" s="101" t="str">
        <f>IF(E840&gt;0,+VLOOKUP($E840,'CODE GENERATOR'!$D:$AC,22,FALSE),0)</f>
        <v>2507_W_3085</v>
      </c>
      <c r="AB840" s="101" t="str">
        <f>IF(E840&gt;0,+VLOOKUP($E840,'CODE GENERATOR'!$D:$AC,23,FALSE),0)</f>
        <v>2507_D_cavalier_detay_0095</v>
      </c>
      <c r="AC840" s="101" t="str">
        <f>IF(E840&gt;0,+VLOOKUP($E840,'CODE GENERATOR'!$D:$AC,24,FALSE),0)</f>
        <v/>
      </c>
      <c r="AD840" s="101" t="str">
        <f>IF(E840&gt;0,+VLOOKUP($E840,'CODE GENERATOR'!$D:$AC,25,FALSE),0)</f>
        <v>2507_VW_Web_72</v>
      </c>
      <c r="AE840" s="101" t="str">
        <f>IF(E840&gt;0,+VLOOKUP($E840,'CODE GENERATOR'!$D:$AC,26,FALSE),0)</f>
        <v/>
      </c>
      <c r="AF840" s="149" t="str">
        <f>IF($C840&gt;0,$C840&amp;" "&amp;$P840&amp;" "&amp;+VLOOKUP($C840,'STYLE NAMES'!$B:$AC,10,FALSE),"""")</f>
        <v>BELLA ROSE WOMEN'S TECH T-SHIRT</v>
      </c>
      <c r="AG840" s="101" t="str">
        <f>"Enjoy our "&amp;(AF840)&amp;"; "&amp;IF(C840&gt;0,+VLOOKUP($C840,'STYLE NAMES'!$B:$AC,11,FALSE),"")</f>
        <v xml:space="preserve">Enjoy our BELLA ROSE WOMEN'S TECH T-SHIRT; Women's Short Sleeve Technical T-shirt
One of our staff's favorites!
These tech t-shirts are very chic and so comfortable to wear </v>
      </c>
      <c r="AH840" s="101" t="str">
        <f>IF(C840&gt;0,+VLOOKUP($C840,'STYLE NAMES'!$B:$AC,12,FALSE),"")</f>
        <v>*Extra-soft and comfortable technical jersey
* 4-way stretch fabric
* Breathable and Quick Dry
* Wrinkle-free and Easy Care
Composition:
95% Polyamide 5% Elasthane</v>
      </c>
      <c r="AI840" s="101" t="str">
        <f>IF(C840&gt;0,+VLOOKUP($C840,'STYLE NAMES'!$B:$AC,13,FALSE),"")</f>
        <v>Machine Wash at 30°C
Mild process
Iron at low temperature
Iron from REVERSE
Do NOT iron on logos or prints
Do not bleach
Do NOT Tumble Dry</v>
      </c>
      <c r="AJ840" s="149" t="str">
        <f>IF($C840&gt;0,$C840&amp;" "&amp;$P840&amp;" "&amp;+VLOOKUP($C840,'STYLE NAMES'!$B:$AC,14,FALSE),"""")</f>
        <v>BELLA ROSE KADIN TECH T-SHIRT</v>
      </c>
      <c r="AK840" s="149" t="str">
        <f>"Cavalier SanMarco tarafından tasarlanan "&amp;(AJ840)&amp;"; "&amp;IF(C840&gt;0,+VLOOKUP($C840,'STYLE NAMES'!$B:$AC,15,FALSE),"")</f>
        <v>Cavalier SanMarco tarafından tasarlanan BELLA ROSE KADIN TECH T-SHIRT; Kadın Kısa Kol Teknik T-shirt
Ekibin favorilerinden!
Bu teknik t-shirtler çok şık olmakla birlikte çok da rahatlar</v>
      </c>
      <c r="AL840" s="149" t="str">
        <f>IF(C840&gt;0,+VLOOKUP($C840,'STYLE NAMES'!$B:$AC,16,FALSE),"")</f>
        <v>*Ekstra yumuşak ve rahat teknik örme kumaş
* 4 yöne esneyen kumaş
* Nefes Alabilir ve Hızlı Kuruma
* Kırışmaz ve Bakımı Kolay
Kompozisyon:
%95 Polyamid %5 Elastan</v>
      </c>
      <c r="AM840" s="149" t="str">
        <f>IF(C840&gt;0,+VLOOKUP($C840,'STYLE NAMES'!$B:$AC,17,FALSE),"")</f>
        <v>Makinede 30°C' de Yıkayın
Hassas Yıkama
Ilık ütü yapın
Tersten ütüleyin
Logo ve baskıları ÜTÜLEMEYİN
Çamaşır suyu kullanmayın
Kurutma Makinesinde Kurutmayın</v>
      </c>
      <c r="AN840" s="149" t="str">
        <f>IF($C840&gt;0,$C840&amp;" "&amp;$P840&amp;" "&amp;+VLOOKUP($C840,'STYLE NAMES'!$B:$AC,18,FALSE),"""")</f>
        <v>BELLA ROSE T-SHIRT TECNICA DA DONNA</v>
      </c>
      <c r="AO840" s="101" t="str">
        <f>"Disegnato da Cavalier SanMarco "&amp;(AN840)&amp;"; "&amp;IF(C840&gt;0,+VLOOKUP($C840,'STYLE NAMES'!$B:$AC,19,FALSE),"")</f>
        <v>Disegnato da Cavalier SanMarco BELLA ROSE T-SHIRT TECNICA DA DONNA; T-shirt tecnica a maniche corte da donna 
Uno dei nostri prodotti preferiti! 
Queste magliette tecniche sono molto eleganti e confortevoli da indossare.</v>
      </c>
      <c r="AP840" s="101" t="str">
        <f>IF(C840&gt;0,+VLOOKUP($C840,'STYLE NAMES'!$B:$AC,20,FALSE),"")</f>
        <v>Jersey tecnico extra-morbido e confortevole 
Tessuto elasticizzato 4-way stretch 
Traspirante e ad asciugatura rapida 
No stiro e di facile manutenzione 
Composizione: 
95% Poliammide, 5% Elastan</v>
      </c>
      <c r="AQ840" s="101" t="str">
        <f>IF(C840&gt;0,+VLOOKUP($C840,'STYLE NAMES'!$B:$AC,21,FALSE),"")</f>
        <v>Lavare in lavatrice a 30°C Ciclo delicato 
Stirare a bassa temperatura
Stirare al rovescio 
Non stirare su loghi o stampe 
Non candeggiare 
Non asciugare in asciugatrice</v>
      </c>
      <c r="AR840" s="101">
        <f>IF(D840&gt;0,+VLOOKUP($C840,'STYLE NAMES'!$B:$AC,22,FALSE),"")</f>
        <v>0</v>
      </c>
      <c r="AS840" s="101">
        <f>IF(E840&gt;0,+VLOOKUP($C840,'STYLE NAMES'!$B:$AC,23,FALSE),"")</f>
        <v>0</v>
      </c>
      <c r="AT840" s="101">
        <f>IF(F840&gt;0,+VLOOKUP($C840,'STYLE NAMES'!$B:$AC,24,FALSE),"")</f>
        <v>0</v>
      </c>
      <c r="AU840" s="101">
        <f>IF(G840&gt;0,+VLOOKUP($C840,'STYLE NAMES'!$B:$AC,25,FALSE),"")</f>
        <v>0</v>
      </c>
      <c r="AV840" s="101" t="str">
        <f>+VLOOKUP($S840,'CODE GENERATOR'!$P:$AM,15,FALSE)</f>
        <v>R.BOTWN_BRC0067_TJR0027WHTWHT</v>
      </c>
      <c r="AW840" s="101" t="str">
        <f>+VLOOKUP($S840,'CODE GENERATOR'!$P:$AM,16,FALSE)</f>
        <v>A.RACUX_BLT0015_BRD0012WHTWHT</v>
      </c>
      <c r="AX840" s="101" t="str">
        <f>+VLOOKUP($S840,'CODE GENERATOR'!$P:$AM,17,FALSE)</f>
        <v>A.RACAU_SOC0018_NYL00003XBST5</v>
      </c>
      <c r="AY840" s="101">
        <f>+VLOOKUP($S840,'CODE GENERATOR'!$P:$AM,18,FALSE)</f>
        <v>0</v>
      </c>
      <c r="AZ840" s="101">
        <f>+VLOOKUP($S840,'CODE GENERATOR'!$P:$AM,19,FALSE)</f>
        <v>0</v>
      </c>
      <c r="BA840" s="101">
        <f>+VLOOKUP($S840,'CODE GENERATOR'!$P:$AM,20,FALSE)</f>
        <v>0</v>
      </c>
      <c r="BB840" s="101">
        <f>+VLOOKUP($S840,'CODE GENERATOR'!$P:$AM,21,FALSE)</f>
        <v>0</v>
      </c>
      <c r="BC840" s="101">
        <f>+VLOOKUP($S840,'CODE GENERATOR'!$P:$AM,22,FALSE)</f>
        <v>0</v>
      </c>
      <c r="BD840" s="101">
        <f>+VLOOKUP($S840,'CODE GENERATOR'!$P:$AM,23,FALSE)</f>
        <v>0</v>
      </c>
      <c r="BE840" s="101">
        <f>+VLOOKUP($S840,'CODE GENERATOR'!$P:$AM,24,FALSE)</f>
        <v>0</v>
      </c>
      <c r="BF840" s="101">
        <f>IF(C840&gt;0,+VLOOKUP(G840,'CATEGORY ID'!$A$1:$L$118,3,FALSE),"")</f>
        <v>30</v>
      </c>
      <c r="BG840" s="101">
        <f>IF(C840&gt;0,+VLOOKUP(H840,'CATEGORY ID'!$D$1:$L$118,3,FALSE),"")</f>
        <v>3</v>
      </c>
      <c r="BH840" s="101">
        <f>IF(C840&gt;0,+VLOOKUP((+H840&amp;I840),'CATEGORY ID'!$H$1:$I$121,2,FALSE),"")</f>
        <v>109</v>
      </c>
      <c r="BJ840" s="101">
        <f>IF(C840&gt;0,IF(COUNTIF('CATEGORY ID'!$K$1:$K$121,+H840&amp;K840) &gt; 0, +VLOOKUP(+H840&amp;K840,'CATEGORY ID'!$K$1:$L$121,2,FALSE),""),"")</f>
        <v>46</v>
      </c>
      <c r="BK840" s="101" t="str">
        <f>IF(C840&gt;0,IF(COUNTIF('CATEGORY ID'!$K$124:$K$165, +VLOOKUP(C840,'STYLE NAMES'!$B:$AE,30,FALSE)) &gt; 0, +VLOOKUP(VLOOKUP(C840,'STYLE NAMES'!$B:$AE,30,FALSE),'CATEGORY ID'!K:M,2,FALSE),""),"")</f>
        <v/>
      </c>
      <c r="BM840" s="101">
        <v>204</v>
      </c>
      <c r="BR840" s="101" t="str" cm="1">
        <f t="array" ref="BR840">IF(C840&gt;0,_xlfn.TEXTJOIN(";", TRUE,_xlfn.UNIQUE(_xlfn._xlws.FILTER(BF840:BQ840,(BF840:BQ840&gt;0)),TRUE,FALSE)),"")&amp;";"&amp;BS840</f>
        <v>30;3;109;46;204;228</v>
      </c>
      <c r="BS840" s="101">
        <v>228</v>
      </c>
      <c r="BU840" s="106">
        <f>IF(C840&gt;0,+VLOOKUP($C840,'STYLE NAMES'!$B:$AC,26,FALSE),"")</f>
        <v>69.900000000000006</v>
      </c>
      <c r="BV840" s="106">
        <f>IF(C840&gt;0,+VLOOKUP($C840,'STYLE NAMES'!$B:$AC,27,FALSE),"")</f>
        <v>3840</v>
      </c>
      <c r="BW840" s="106">
        <f>IF(C840&gt;0,+VLOOKUP($C840,'STYLE NAMES'!$B:$AC,28,FALSE),"")</f>
        <v>80.385000000000005</v>
      </c>
      <c r="BY840"/>
      <c r="BZ840" s="101">
        <v>7</v>
      </c>
      <c r="CA840" s="137">
        <f t="shared" si="58"/>
        <v>1</v>
      </c>
      <c r="CB840" s="137" t="str">
        <f>+VLOOKUP(C840,'[2]STYLES &amp; MODELS MATRIX'!$A:$G,7,FALSE)</f>
        <v>AK</v>
      </c>
      <c r="CC840" s="137" t="str">
        <f>+VLOOKUP(C840,'[1]STYLES &amp; SIZE CHARTS'!$A:$H,8,FALSE)</f>
        <v>WT-BTTS1</v>
      </c>
      <c r="CD840" s="137"/>
      <c r="CE840" s="205"/>
      <c r="CF840" s="141"/>
    </row>
    <row r="841" spans="1:84" s="101" customFormat="1" ht="12" customHeight="1" x14ac:dyDescent="0.2">
      <c r="A841" s="102">
        <f t="shared" si="56"/>
        <v>8683711008989</v>
      </c>
      <c r="B841" s="101" t="s">
        <v>991</v>
      </c>
      <c r="C841" s="101" t="s">
        <v>172</v>
      </c>
      <c r="D841" s="101" t="s">
        <v>173</v>
      </c>
      <c r="E841" s="203" t="s">
        <v>2478</v>
      </c>
      <c r="F841" s="101" t="s">
        <v>785</v>
      </c>
      <c r="G841" s="101" t="str">
        <f>IF(C841&gt;0,+VLOOKUP($C841,'STYLE NAMES'!$B:$AC,4,FALSE),"")</f>
        <v>RIDER</v>
      </c>
      <c r="H841" s="101" t="str">
        <f>IF(C841&gt;0,+VLOOKUP($C841,'STYLE NAMES'!$B:$AC,5,FALSE),"")</f>
        <v>WOMEN</v>
      </c>
      <c r="I841" s="101" t="str">
        <f>IF(C841&gt;0,+VLOOKUP($C841,'STYLE NAMES'!$B:$AC,6,FALSE),"")</f>
        <v>TOPS</v>
      </c>
      <c r="J841" s="101" t="str">
        <f>IF(C841&gt;0,+VLOOKUP($C841,'STYLE NAMES'!$B:$AC,7,FALSE),"")</f>
        <v>WOMEN</v>
      </c>
      <c r="K841" s="101" t="str">
        <f>IF(C841&gt;0,+VLOOKUP($C841,'STYLE NAMES'!$B:$AC,8,FALSE),"")</f>
        <v>TECH T-SHIRTS</v>
      </c>
      <c r="L841" s="101" t="str">
        <f>IF(E841&gt;0,+VLOOKUP($E841,'CODE GENERATOR'!$D:$T,3,FALSE),"")</f>
        <v>S</v>
      </c>
      <c r="M841" s="101" t="str">
        <f>IF(E841&gt;0,+VLOOKUP($E841,'CODE GENERATOR'!$D:$T,4,FALSE),"")</f>
        <v>SUPREME</v>
      </c>
      <c r="N841" s="101" t="str">
        <f>IF(E841&gt;0,+VLOOKUP($E841,'CODE GENERATOR'!$D:$T,6,FALSE),"")</f>
        <v>ROSE</v>
      </c>
      <c r="O841" s="101" t="str">
        <f>IF(E841&gt;0,+VLOOKUP($E841,'CODE GENERATOR'!$D:$T,7,FALSE),"")</f>
        <v>ROSE</v>
      </c>
      <c r="P841" s="101" t="str">
        <f t="shared" si="57"/>
        <v>ROSE</v>
      </c>
      <c r="Q841" s="104" t="str">
        <f>IF(E841&gt;0,+VLOOKUP($E841,'CODE GENERATOR'!$D:$T,11,FALSE),"")</f>
        <v>R.TOPWN_TTS0076</v>
      </c>
      <c r="R841" s="104" t="str">
        <f>IF(E841&gt;0,+VLOOKUP($E841,'CODE GENERATOR'!$D:$T,12,FALSE),"")</f>
        <v>SUP0030ROZROZ</v>
      </c>
      <c r="S841" s="104" t="str">
        <f>IF(E841&gt;0,+VLOOKUP($E841,'CODE GENERATOR'!$D:$T,13,FALSE),"")</f>
        <v>R.TOPWN_TTS0076_SUP0030ROZROZ</v>
      </c>
      <c r="T841" s="104" t="str">
        <f t="shared" si="55"/>
        <v>R.TOPWN_TTS0076_SUP0030ROZROZ_S</v>
      </c>
      <c r="U841" s="105">
        <v>8683711008989</v>
      </c>
      <c r="V841" s="107" t="str" cm="1">
        <f t="array" ref="V841">_xlfn.TEXTJOIN(";", TRUE, _xlfn.UNIQUE(_xlfn._xlws.FILTER(P$3:P$10029, C$3:C$10029=C841)))</f>
        <v>BLACK;WHITE;ECRU;ROSE;MINK;LIGHT GRAY;ANTHRA</v>
      </c>
      <c r="W841" s="107" t="str" cm="1">
        <f t="array" ref="W841">_xlfn.TEXTJOIN(";", TRUE, _xlfn.UNIQUE(_xlfn._xlws.FILTER(F$3:F$10029, C$3:C$10029=C841)))</f>
        <v>XS;S;M;L;XL;XXS</v>
      </c>
      <c r="X841" s="101" t="str">
        <f>IF(E841&gt;0,+VLOOKUP($E841,'CODE GENERATOR'!$D:$AC,19,FALSE),0)</f>
        <v>2507_W_3064</v>
      </c>
      <c r="Y841" s="101" t="str">
        <f>IF(E841&gt;0,+VLOOKUP($E841,'CODE GENERATOR'!$D:$AC,20,FALSE),0)</f>
        <v>2507_W_3073</v>
      </c>
      <c r="Z841" s="101" t="str">
        <f>IF(E841&gt;0,+VLOOKUP($E841,'CODE GENERATOR'!$D:$AC,21,FALSE),0)</f>
        <v>2507_W_3091</v>
      </c>
      <c r="AA841" s="101" t="str">
        <f>IF(E841&gt;0,+VLOOKUP($E841,'CODE GENERATOR'!$D:$AC,22,FALSE),0)</f>
        <v>2507_W_3085</v>
      </c>
      <c r="AB841" s="101" t="str">
        <f>IF(E841&gt;0,+VLOOKUP($E841,'CODE GENERATOR'!$D:$AC,23,FALSE),0)</f>
        <v>2507_D_cavalier_detay_0095</v>
      </c>
      <c r="AC841" s="101" t="str">
        <f>IF(E841&gt;0,+VLOOKUP($E841,'CODE GENERATOR'!$D:$AC,24,FALSE),0)</f>
        <v/>
      </c>
      <c r="AD841" s="101" t="str">
        <f>IF(E841&gt;0,+VLOOKUP($E841,'CODE GENERATOR'!$D:$AC,25,FALSE),0)</f>
        <v>2507_VW_Web_72</v>
      </c>
      <c r="AE841" s="101" t="str">
        <f>IF(E841&gt;0,+VLOOKUP($E841,'CODE GENERATOR'!$D:$AC,26,FALSE),0)</f>
        <v/>
      </c>
      <c r="AF841" s="149" t="str">
        <f>IF($C841&gt;0,$C841&amp;" "&amp;$P841&amp;" "&amp;+VLOOKUP($C841,'STYLE NAMES'!$B:$AC,10,FALSE),"""")</f>
        <v>BELLA ROSE WOMEN'S TECH T-SHIRT</v>
      </c>
      <c r="AG841" s="101" t="str">
        <f>"Enjoy our "&amp;(AF841)&amp;"; "&amp;IF(C841&gt;0,+VLOOKUP($C841,'STYLE NAMES'!$B:$AC,11,FALSE),"")</f>
        <v xml:space="preserve">Enjoy our BELLA ROSE WOMEN'S TECH T-SHIRT; Women's Short Sleeve Technical T-shirt
One of our staff's favorites!
These tech t-shirts are very chic and so comfortable to wear </v>
      </c>
      <c r="AH841" s="101" t="str">
        <f>IF(C841&gt;0,+VLOOKUP($C841,'STYLE NAMES'!$B:$AC,12,FALSE),"")</f>
        <v>*Extra-soft and comfortable technical jersey
* 4-way stretch fabric
* Breathable and Quick Dry
* Wrinkle-free and Easy Care
Composition:
95% Polyamide 5% Elasthane</v>
      </c>
      <c r="AI841" s="101" t="str">
        <f>IF(C841&gt;0,+VLOOKUP($C841,'STYLE NAMES'!$B:$AC,13,FALSE),"")</f>
        <v>Machine Wash at 30°C
Mild process
Iron at low temperature
Iron from REVERSE
Do NOT iron on logos or prints
Do not bleach
Do NOT Tumble Dry</v>
      </c>
      <c r="AJ841" s="149" t="str">
        <f>IF($C841&gt;0,$C841&amp;" "&amp;$P841&amp;" "&amp;+VLOOKUP($C841,'STYLE NAMES'!$B:$AC,14,FALSE),"""")</f>
        <v>BELLA ROSE KADIN TECH T-SHIRT</v>
      </c>
      <c r="AK841" s="149" t="str">
        <f>"Cavalier SanMarco tarafından tasarlanan "&amp;(AJ841)&amp;"; "&amp;IF(C841&gt;0,+VLOOKUP($C841,'STYLE NAMES'!$B:$AC,15,FALSE),"")</f>
        <v>Cavalier SanMarco tarafından tasarlanan BELLA ROSE KADIN TECH T-SHIRT; Kadın Kısa Kol Teknik T-shirt
Ekibin favorilerinden!
Bu teknik t-shirtler çok şık olmakla birlikte çok da rahatlar</v>
      </c>
      <c r="AL841" s="149" t="str">
        <f>IF(C841&gt;0,+VLOOKUP($C841,'STYLE NAMES'!$B:$AC,16,FALSE),"")</f>
        <v>*Ekstra yumuşak ve rahat teknik örme kumaş
* 4 yöne esneyen kumaş
* Nefes Alabilir ve Hızlı Kuruma
* Kırışmaz ve Bakımı Kolay
Kompozisyon:
%95 Polyamid %5 Elastan</v>
      </c>
      <c r="AM841" s="149" t="str">
        <f>IF(C841&gt;0,+VLOOKUP($C841,'STYLE NAMES'!$B:$AC,17,FALSE),"")</f>
        <v>Makinede 30°C' de Yıkayın
Hassas Yıkama
Ilık ütü yapın
Tersten ütüleyin
Logo ve baskıları ÜTÜLEMEYİN
Çamaşır suyu kullanmayın
Kurutma Makinesinde Kurutmayın</v>
      </c>
      <c r="AN841" s="149" t="str">
        <f>IF($C841&gt;0,$C841&amp;" "&amp;$P841&amp;" "&amp;+VLOOKUP($C841,'STYLE NAMES'!$B:$AC,18,FALSE),"""")</f>
        <v>BELLA ROSE T-SHIRT TECNICA DA DONNA</v>
      </c>
      <c r="AO841" s="101" t="str">
        <f>"Disegnato da Cavalier SanMarco "&amp;(AN841)&amp;"; "&amp;IF(C841&gt;0,+VLOOKUP($C841,'STYLE NAMES'!$B:$AC,19,FALSE),"")</f>
        <v>Disegnato da Cavalier SanMarco BELLA ROSE T-SHIRT TECNICA DA DONNA; T-shirt tecnica a maniche corte da donna 
Uno dei nostri prodotti preferiti! 
Queste magliette tecniche sono molto eleganti e confortevoli da indossare.</v>
      </c>
      <c r="AP841" s="101" t="str">
        <f>IF(C841&gt;0,+VLOOKUP($C841,'STYLE NAMES'!$B:$AC,20,FALSE),"")</f>
        <v>Jersey tecnico extra-morbido e confortevole 
Tessuto elasticizzato 4-way stretch 
Traspirante e ad asciugatura rapida 
No stiro e di facile manutenzione 
Composizione: 
95% Poliammide, 5% Elastan</v>
      </c>
      <c r="AQ841" s="101" t="str">
        <f>IF(C841&gt;0,+VLOOKUP($C841,'STYLE NAMES'!$B:$AC,21,FALSE),"")</f>
        <v>Lavare in lavatrice a 30°C Ciclo delicato 
Stirare a bassa temperatura
Stirare al rovescio 
Non stirare su loghi o stampe 
Non candeggiare 
Non asciugare in asciugatrice</v>
      </c>
      <c r="AR841" s="101">
        <f>IF(D841&gt;0,+VLOOKUP($C841,'STYLE NAMES'!$B:$AC,22,FALSE),"")</f>
        <v>0</v>
      </c>
      <c r="AS841" s="101">
        <f>IF(E841&gt;0,+VLOOKUP($C841,'STYLE NAMES'!$B:$AC,23,FALSE),"")</f>
        <v>0</v>
      </c>
      <c r="AT841" s="101">
        <f>IF(F841&gt;0,+VLOOKUP($C841,'STYLE NAMES'!$B:$AC,24,FALSE),"")</f>
        <v>0</v>
      </c>
      <c r="AU841" s="101">
        <f>IF(G841&gt;0,+VLOOKUP($C841,'STYLE NAMES'!$B:$AC,25,FALSE),"")</f>
        <v>0</v>
      </c>
      <c r="AV841" s="101" t="str">
        <f>+VLOOKUP($S841,'CODE GENERATOR'!$P:$AM,15,FALSE)</f>
        <v>R.BOTWN_BRC0067_TJR0027WHTWHT</v>
      </c>
      <c r="AW841" s="101" t="str">
        <f>+VLOOKUP($S841,'CODE GENERATOR'!$P:$AM,16,FALSE)</f>
        <v>A.RACUX_BLT0015_BRD0012WHTWHT</v>
      </c>
      <c r="AX841" s="101" t="str">
        <f>+VLOOKUP($S841,'CODE GENERATOR'!$P:$AM,17,FALSE)</f>
        <v>A.RACAU_SOC0018_NYL00003XBST5</v>
      </c>
      <c r="AY841" s="101">
        <f>+VLOOKUP($S841,'CODE GENERATOR'!$P:$AM,18,FALSE)</f>
        <v>0</v>
      </c>
      <c r="AZ841" s="101">
        <f>+VLOOKUP($S841,'CODE GENERATOR'!$P:$AM,19,FALSE)</f>
        <v>0</v>
      </c>
      <c r="BA841" s="101">
        <f>+VLOOKUP($S841,'CODE GENERATOR'!$P:$AM,20,FALSE)</f>
        <v>0</v>
      </c>
      <c r="BB841" s="101">
        <f>+VLOOKUP($S841,'CODE GENERATOR'!$P:$AM,21,FALSE)</f>
        <v>0</v>
      </c>
      <c r="BC841" s="101">
        <f>+VLOOKUP($S841,'CODE GENERATOR'!$P:$AM,22,FALSE)</f>
        <v>0</v>
      </c>
      <c r="BD841" s="101">
        <f>+VLOOKUP($S841,'CODE GENERATOR'!$P:$AM,23,FALSE)</f>
        <v>0</v>
      </c>
      <c r="BE841" s="101">
        <f>+VLOOKUP($S841,'CODE GENERATOR'!$P:$AM,24,FALSE)</f>
        <v>0</v>
      </c>
      <c r="BF841" s="101">
        <f>IF(C841&gt;0,+VLOOKUP(G841,'CATEGORY ID'!$A$1:$L$118,3,FALSE),"")</f>
        <v>30</v>
      </c>
      <c r="BG841" s="101">
        <f>IF(C841&gt;0,+VLOOKUP(H841,'CATEGORY ID'!$D$1:$L$118,3,FALSE),"")</f>
        <v>3</v>
      </c>
      <c r="BH841" s="101">
        <f>IF(C841&gt;0,+VLOOKUP((+H841&amp;I841),'CATEGORY ID'!$H$1:$I$121,2,FALSE),"")</f>
        <v>109</v>
      </c>
      <c r="BJ841" s="101">
        <f>IF(C841&gt;0,IF(COUNTIF('CATEGORY ID'!$K$1:$K$121,+H841&amp;K841) &gt; 0, +VLOOKUP(+H841&amp;K841,'CATEGORY ID'!$K$1:$L$121,2,FALSE),""),"")</f>
        <v>46</v>
      </c>
      <c r="BK841" s="101" t="str">
        <f>IF(C841&gt;0,IF(COUNTIF('CATEGORY ID'!$K$124:$K$165, +VLOOKUP(C841,'STYLE NAMES'!$B:$AE,30,FALSE)) &gt; 0, +VLOOKUP(VLOOKUP(C841,'STYLE NAMES'!$B:$AE,30,FALSE),'CATEGORY ID'!K:M,2,FALSE),""),"")</f>
        <v/>
      </c>
      <c r="BM841" s="101">
        <v>204</v>
      </c>
      <c r="BR841" s="101" t="str" cm="1">
        <f t="array" ref="BR841">IF(C841&gt;0,_xlfn.TEXTJOIN(";", TRUE,_xlfn.UNIQUE(_xlfn._xlws.FILTER(BF841:BQ841,(BF841:BQ841&gt;0)),TRUE,FALSE)),"")&amp;";"&amp;BS841</f>
        <v>30;3;109;46;204;228</v>
      </c>
      <c r="BS841" s="101">
        <v>228</v>
      </c>
      <c r="BU841" s="106">
        <f>IF(C841&gt;0,+VLOOKUP($C841,'STYLE NAMES'!$B:$AC,26,FALSE),"")</f>
        <v>69.900000000000006</v>
      </c>
      <c r="BV841" s="106">
        <f>IF(C841&gt;0,+VLOOKUP($C841,'STYLE NAMES'!$B:$AC,27,FALSE),"")</f>
        <v>3840</v>
      </c>
      <c r="BW841" s="106">
        <f>IF(C841&gt;0,+VLOOKUP($C841,'STYLE NAMES'!$B:$AC,28,FALSE),"")</f>
        <v>80.385000000000005</v>
      </c>
      <c r="BY841"/>
      <c r="BZ841" s="101">
        <v>4</v>
      </c>
      <c r="CA841" s="137">
        <f t="shared" si="58"/>
        <v>1</v>
      </c>
      <c r="CB841" s="137" t="str">
        <f>+VLOOKUP(C841,'[2]STYLES &amp; MODELS MATRIX'!$A:$G,7,FALSE)</f>
        <v>AK</v>
      </c>
      <c r="CC841" s="137" t="str">
        <f>+VLOOKUP(C841,'[1]STYLES &amp; SIZE CHARTS'!$A:$H,8,FALSE)</f>
        <v>WT-BTTS1</v>
      </c>
      <c r="CD841" s="137"/>
      <c r="CE841" s="205"/>
      <c r="CF841" s="141"/>
    </row>
    <row r="842" spans="1:84" s="101" customFormat="1" ht="12" customHeight="1" x14ac:dyDescent="0.2">
      <c r="A842" s="102">
        <f t="shared" si="56"/>
        <v>8683711008996</v>
      </c>
      <c r="B842" s="101" t="s">
        <v>991</v>
      </c>
      <c r="C842" s="101" t="s">
        <v>172</v>
      </c>
      <c r="D842" s="101" t="s">
        <v>173</v>
      </c>
      <c r="E842" s="203" t="s">
        <v>2478</v>
      </c>
      <c r="F842" s="101" t="s">
        <v>2247</v>
      </c>
      <c r="G842" s="101" t="str">
        <f>IF(C842&gt;0,+VLOOKUP($C842,'STYLE NAMES'!$B:$AC,4,FALSE),"")</f>
        <v>RIDER</v>
      </c>
      <c r="H842" s="101" t="str">
        <f>IF(C842&gt;0,+VLOOKUP($C842,'STYLE NAMES'!$B:$AC,5,FALSE),"")</f>
        <v>WOMEN</v>
      </c>
      <c r="I842" s="101" t="str">
        <f>IF(C842&gt;0,+VLOOKUP($C842,'STYLE NAMES'!$B:$AC,6,FALSE),"")</f>
        <v>TOPS</v>
      </c>
      <c r="J842" s="101" t="str">
        <f>IF(C842&gt;0,+VLOOKUP($C842,'STYLE NAMES'!$B:$AC,7,FALSE),"")</f>
        <v>WOMEN</v>
      </c>
      <c r="K842" s="101" t="str">
        <f>IF(C842&gt;0,+VLOOKUP($C842,'STYLE NAMES'!$B:$AC,8,FALSE),"")</f>
        <v>TECH T-SHIRTS</v>
      </c>
      <c r="L842" s="101" t="str">
        <f>IF(E842&gt;0,+VLOOKUP($E842,'CODE GENERATOR'!$D:$T,3,FALSE),"")</f>
        <v>S</v>
      </c>
      <c r="M842" s="101" t="str">
        <f>IF(E842&gt;0,+VLOOKUP($E842,'CODE GENERATOR'!$D:$T,4,FALSE),"")</f>
        <v>SUPREME</v>
      </c>
      <c r="N842" s="101" t="str">
        <f>IF(E842&gt;0,+VLOOKUP($E842,'CODE GENERATOR'!$D:$T,6,FALSE),"")</f>
        <v>ROSE</v>
      </c>
      <c r="O842" s="101" t="str">
        <f>IF(E842&gt;0,+VLOOKUP($E842,'CODE GENERATOR'!$D:$T,7,FALSE),"")</f>
        <v>ROSE</v>
      </c>
      <c r="P842" s="101" t="str">
        <f t="shared" si="57"/>
        <v>ROSE</v>
      </c>
      <c r="Q842" s="104" t="str">
        <f>IF(E842&gt;0,+VLOOKUP($E842,'CODE GENERATOR'!$D:$T,11,FALSE),"")</f>
        <v>R.TOPWN_TTS0076</v>
      </c>
      <c r="R842" s="104" t="str">
        <f>IF(E842&gt;0,+VLOOKUP($E842,'CODE GENERATOR'!$D:$T,12,FALSE),"")</f>
        <v>SUP0030ROZROZ</v>
      </c>
      <c r="S842" s="104" t="str">
        <f>IF(E842&gt;0,+VLOOKUP($E842,'CODE GENERATOR'!$D:$T,13,FALSE),"")</f>
        <v>R.TOPWN_TTS0076_SUP0030ROZROZ</v>
      </c>
      <c r="T842" s="104" t="str">
        <f t="shared" si="55"/>
        <v>R.TOPWN_TTS0076_SUP0030ROZROZ_M</v>
      </c>
      <c r="U842" s="105">
        <v>8683711008996</v>
      </c>
      <c r="V842" s="107" t="str" cm="1">
        <f t="array" ref="V842">_xlfn.TEXTJOIN(";", TRUE, _xlfn.UNIQUE(_xlfn._xlws.FILTER(P$3:P$10029, C$3:C$10029=C842)))</f>
        <v>BLACK;WHITE;ECRU;ROSE;MINK;LIGHT GRAY;ANTHRA</v>
      </c>
      <c r="W842" s="107" t="str" cm="1">
        <f t="array" ref="W842">_xlfn.TEXTJOIN(";", TRUE, _xlfn.UNIQUE(_xlfn._xlws.FILTER(F$3:F$10029, C$3:C$10029=C842)))</f>
        <v>XS;S;M;L;XL;XXS</v>
      </c>
      <c r="X842" s="101" t="str">
        <f>IF(E842&gt;0,+VLOOKUP($E842,'CODE GENERATOR'!$D:$AC,19,FALSE),0)</f>
        <v>2507_W_3064</v>
      </c>
      <c r="Y842" s="101" t="str">
        <f>IF(E842&gt;0,+VLOOKUP($E842,'CODE GENERATOR'!$D:$AC,20,FALSE),0)</f>
        <v>2507_W_3073</v>
      </c>
      <c r="Z842" s="101" t="str">
        <f>IF(E842&gt;0,+VLOOKUP($E842,'CODE GENERATOR'!$D:$AC,21,FALSE),0)</f>
        <v>2507_W_3091</v>
      </c>
      <c r="AA842" s="101" t="str">
        <f>IF(E842&gt;0,+VLOOKUP($E842,'CODE GENERATOR'!$D:$AC,22,FALSE),0)</f>
        <v>2507_W_3085</v>
      </c>
      <c r="AB842" s="101" t="str">
        <f>IF(E842&gt;0,+VLOOKUP($E842,'CODE GENERATOR'!$D:$AC,23,FALSE),0)</f>
        <v>2507_D_cavalier_detay_0095</v>
      </c>
      <c r="AC842" s="101" t="str">
        <f>IF(E842&gt;0,+VLOOKUP($E842,'CODE GENERATOR'!$D:$AC,24,FALSE),0)</f>
        <v/>
      </c>
      <c r="AD842" s="101" t="str">
        <f>IF(E842&gt;0,+VLOOKUP($E842,'CODE GENERATOR'!$D:$AC,25,FALSE),0)</f>
        <v>2507_VW_Web_72</v>
      </c>
      <c r="AE842" s="101" t="str">
        <f>IF(E842&gt;0,+VLOOKUP($E842,'CODE GENERATOR'!$D:$AC,26,FALSE),0)</f>
        <v/>
      </c>
      <c r="AF842" s="149" t="str">
        <f>IF($C842&gt;0,$C842&amp;" "&amp;$P842&amp;" "&amp;+VLOOKUP($C842,'STYLE NAMES'!$B:$AC,10,FALSE),"""")</f>
        <v>BELLA ROSE WOMEN'S TECH T-SHIRT</v>
      </c>
      <c r="AG842" s="101" t="str">
        <f>"Enjoy our "&amp;(AF842)&amp;"; "&amp;IF(C842&gt;0,+VLOOKUP($C842,'STYLE NAMES'!$B:$AC,11,FALSE),"")</f>
        <v xml:space="preserve">Enjoy our BELLA ROSE WOMEN'S TECH T-SHIRT; Women's Short Sleeve Technical T-shirt
One of our staff's favorites!
These tech t-shirts are very chic and so comfortable to wear </v>
      </c>
      <c r="AH842" s="101" t="str">
        <f>IF(C842&gt;0,+VLOOKUP($C842,'STYLE NAMES'!$B:$AC,12,FALSE),"")</f>
        <v>*Extra-soft and comfortable technical jersey
* 4-way stretch fabric
* Breathable and Quick Dry
* Wrinkle-free and Easy Care
Composition:
95% Polyamide 5% Elasthane</v>
      </c>
      <c r="AI842" s="101" t="str">
        <f>IF(C842&gt;0,+VLOOKUP($C842,'STYLE NAMES'!$B:$AC,13,FALSE),"")</f>
        <v>Machine Wash at 30°C
Mild process
Iron at low temperature
Iron from REVERSE
Do NOT iron on logos or prints
Do not bleach
Do NOT Tumble Dry</v>
      </c>
      <c r="AJ842" s="149" t="str">
        <f>IF($C842&gt;0,$C842&amp;" "&amp;$P842&amp;" "&amp;+VLOOKUP($C842,'STYLE NAMES'!$B:$AC,14,FALSE),"""")</f>
        <v>BELLA ROSE KADIN TECH T-SHIRT</v>
      </c>
      <c r="AK842" s="149" t="str">
        <f>"Cavalier SanMarco tarafından tasarlanan "&amp;(AJ842)&amp;"; "&amp;IF(C842&gt;0,+VLOOKUP($C842,'STYLE NAMES'!$B:$AC,15,FALSE),"")</f>
        <v>Cavalier SanMarco tarafından tasarlanan BELLA ROSE KADIN TECH T-SHIRT; Kadın Kısa Kol Teknik T-shirt
Ekibin favorilerinden!
Bu teknik t-shirtler çok şık olmakla birlikte çok da rahatlar</v>
      </c>
      <c r="AL842" s="149" t="str">
        <f>IF(C842&gt;0,+VLOOKUP($C842,'STYLE NAMES'!$B:$AC,16,FALSE),"")</f>
        <v>*Ekstra yumuşak ve rahat teknik örme kumaş
* 4 yöne esneyen kumaş
* Nefes Alabilir ve Hızlı Kuruma
* Kırışmaz ve Bakımı Kolay
Kompozisyon:
%95 Polyamid %5 Elastan</v>
      </c>
      <c r="AM842" s="149" t="str">
        <f>IF(C842&gt;0,+VLOOKUP($C842,'STYLE NAMES'!$B:$AC,17,FALSE),"")</f>
        <v>Makinede 30°C' de Yıkayın
Hassas Yıkama
Ilık ütü yapın
Tersten ütüleyin
Logo ve baskıları ÜTÜLEMEYİN
Çamaşır suyu kullanmayın
Kurutma Makinesinde Kurutmayın</v>
      </c>
      <c r="AN842" s="149" t="str">
        <f>IF($C842&gt;0,$C842&amp;" "&amp;$P842&amp;" "&amp;+VLOOKUP($C842,'STYLE NAMES'!$B:$AC,18,FALSE),"""")</f>
        <v>BELLA ROSE T-SHIRT TECNICA DA DONNA</v>
      </c>
      <c r="AO842" s="101" t="str">
        <f>"Disegnato da Cavalier SanMarco "&amp;(AN842)&amp;"; "&amp;IF(C842&gt;0,+VLOOKUP($C842,'STYLE NAMES'!$B:$AC,19,FALSE),"")</f>
        <v>Disegnato da Cavalier SanMarco BELLA ROSE T-SHIRT TECNICA DA DONNA; T-shirt tecnica a maniche corte da donna 
Uno dei nostri prodotti preferiti! 
Queste magliette tecniche sono molto eleganti e confortevoli da indossare.</v>
      </c>
      <c r="AP842" s="101" t="str">
        <f>IF(C842&gt;0,+VLOOKUP($C842,'STYLE NAMES'!$B:$AC,20,FALSE),"")</f>
        <v>Jersey tecnico extra-morbido e confortevole 
Tessuto elasticizzato 4-way stretch 
Traspirante e ad asciugatura rapida 
No stiro e di facile manutenzione 
Composizione: 
95% Poliammide, 5% Elastan</v>
      </c>
      <c r="AQ842" s="101" t="str">
        <f>IF(C842&gt;0,+VLOOKUP($C842,'STYLE NAMES'!$B:$AC,21,FALSE),"")</f>
        <v>Lavare in lavatrice a 30°C Ciclo delicato 
Stirare a bassa temperatura
Stirare al rovescio 
Non stirare su loghi o stampe 
Non candeggiare 
Non asciugare in asciugatrice</v>
      </c>
      <c r="AR842" s="101">
        <f>IF(D842&gt;0,+VLOOKUP($C842,'STYLE NAMES'!$B:$AC,22,FALSE),"")</f>
        <v>0</v>
      </c>
      <c r="AS842" s="101">
        <f>IF(E842&gt;0,+VLOOKUP($C842,'STYLE NAMES'!$B:$AC,23,FALSE),"")</f>
        <v>0</v>
      </c>
      <c r="AT842" s="101">
        <f>IF(F842&gt;0,+VLOOKUP($C842,'STYLE NAMES'!$B:$AC,24,FALSE),"")</f>
        <v>0</v>
      </c>
      <c r="AU842" s="101">
        <f>IF(G842&gt;0,+VLOOKUP($C842,'STYLE NAMES'!$B:$AC,25,FALSE),"")</f>
        <v>0</v>
      </c>
      <c r="AV842" s="101" t="str">
        <f>+VLOOKUP($S842,'CODE GENERATOR'!$P:$AM,15,FALSE)</f>
        <v>R.BOTWN_BRC0067_TJR0027WHTWHT</v>
      </c>
      <c r="AW842" s="101" t="str">
        <f>+VLOOKUP($S842,'CODE GENERATOR'!$P:$AM,16,FALSE)</f>
        <v>A.RACUX_BLT0015_BRD0012WHTWHT</v>
      </c>
      <c r="AX842" s="101" t="str">
        <f>+VLOOKUP($S842,'CODE GENERATOR'!$P:$AM,17,FALSE)</f>
        <v>A.RACAU_SOC0018_NYL00003XBST5</v>
      </c>
      <c r="AY842" s="101">
        <f>+VLOOKUP($S842,'CODE GENERATOR'!$P:$AM,18,FALSE)</f>
        <v>0</v>
      </c>
      <c r="AZ842" s="101">
        <f>+VLOOKUP($S842,'CODE GENERATOR'!$P:$AM,19,FALSE)</f>
        <v>0</v>
      </c>
      <c r="BA842" s="101">
        <f>+VLOOKUP($S842,'CODE GENERATOR'!$P:$AM,20,FALSE)</f>
        <v>0</v>
      </c>
      <c r="BB842" s="101">
        <f>+VLOOKUP($S842,'CODE GENERATOR'!$P:$AM,21,FALSE)</f>
        <v>0</v>
      </c>
      <c r="BC842" s="101">
        <f>+VLOOKUP($S842,'CODE GENERATOR'!$P:$AM,22,FALSE)</f>
        <v>0</v>
      </c>
      <c r="BD842" s="101">
        <f>+VLOOKUP($S842,'CODE GENERATOR'!$P:$AM,23,FALSE)</f>
        <v>0</v>
      </c>
      <c r="BE842" s="101">
        <f>+VLOOKUP($S842,'CODE GENERATOR'!$P:$AM,24,FALSE)</f>
        <v>0</v>
      </c>
      <c r="BF842" s="101">
        <f>IF(C842&gt;0,+VLOOKUP(G842,'CATEGORY ID'!$A$1:$L$118,3,FALSE),"")</f>
        <v>30</v>
      </c>
      <c r="BG842" s="101">
        <f>IF(C842&gt;0,+VLOOKUP(H842,'CATEGORY ID'!$D$1:$L$118,3,FALSE),"")</f>
        <v>3</v>
      </c>
      <c r="BH842" s="101">
        <f>IF(C842&gt;0,+VLOOKUP((+H842&amp;I842),'CATEGORY ID'!$H$1:$I$121,2,FALSE),"")</f>
        <v>109</v>
      </c>
      <c r="BJ842" s="101">
        <f>IF(C842&gt;0,IF(COUNTIF('CATEGORY ID'!$K$1:$K$121,+H842&amp;K842) &gt; 0, +VLOOKUP(+H842&amp;K842,'CATEGORY ID'!$K$1:$L$121,2,FALSE),""),"")</f>
        <v>46</v>
      </c>
      <c r="BK842" s="101" t="str">
        <f>IF(C842&gt;0,IF(COUNTIF('CATEGORY ID'!$K$124:$K$165, +VLOOKUP(C842,'STYLE NAMES'!$B:$AE,30,FALSE)) &gt; 0, +VLOOKUP(VLOOKUP(C842,'STYLE NAMES'!$B:$AE,30,FALSE),'CATEGORY ID'!K:M,2,FALSE),""),"")</f>
        <v/>
      </c>
      <c r="BM842" s="101">
        <v>204</v>
      </c>
      <c r="BR842" s="101" t="str" cm="1">
        <f t="array" ref="BR842">IF(C842&gt;0,_xlfn.TEXTJOIN(";", TRUE,_xlfn.UNIQUE(_xlfn._xlws.FILTER(BF842:BQ842,(BF842:BQ842&gt;0)),TRUE,FALSE)),"")&amp;";"&amp;BS842</f>
        <v>30;3;109;46;204;228</v>
      </c>
      <c r="BS842" s="101">
        <v>228</v>
      </c>
      <c r="BU842" s="106">
        <f>IF(C842&gt;0,+VLOOKUP($C842,'STYLE NAMES'!$B:$AC,26,FALSE),"")</f>
        <v>69.900000000000006</v>
      </c>
      <c r="BV842" s="106">
        <f>IF(C842&gt;0,+VLOOKUP($C842,'STYLE NAMES'!$B:$AC,27,FALSE),"")</f>
        <v>3840</v>
      </c>
      <c r="BW842" s="106">
        <f>IF(C842&gt;0,+VLOOKUP($C842,'STYLE NAMES'!$B:$AC,28,FALSE),"")</f>
        <v>80.385000000000005</v>
      </c>
      <c r="BY842"/>
      <c r="BZ842" s="101">
        <v>7</v>
      </c>
      <c r="CA842" s="137">
        <f t="shared" si="58"/>
        <v>1</v>
      </c>
      <c r="CB842" s="137" t="str">
        <f>+VLOOKUP(C842,'[2]STYLES &amp; MODELS MATRIX'!$A:$G,7,FALSE)</f>
        <v>AK</v>
      </c>
      <c r="CC842" s="137" t="str">
        <f>+VLOOKUP(C842,'[1]STYLES &amp; SIZE CHARTS'!$A:$H,8,FALSE)</f>
        <v>WT-BTTS1</v>
      </c>
      <c r="CD842" s="137"/>
      <c r="CE842" s="205"/>
      <c r="CF842" s="141"/>
    </row>
    <row r="843" spans="1:84" s="101" customFormat="1" ht="12" customHeight="1" x14ac:dyDescent="0.2">
      <c r="A843" s="102">
        <f t="shared" si="56"/>
        <v>8683711009009</v>
      </c>
      <c r="B843" s="101" t="s">
        <v>991</v>
      </c>
      <c r="C843" s="101" t="s">
        <v>172</v>
      </c>
      <c r="D843" s="101" t="s">
        <v>173</v>
      </c>
      <c r="E843" s="203" t="s">
        <v>2478</v>
      </c>
      <c r="F843" s="101" t="s">
        <v>2248</v>
      </c>
      <c r="G843" s="101" t="str">
        <f>IF(C843&gt;0,+VLOOKUP($C843,'STYLE NAMES'!$B:$AC,4,FALSE),"")</f>
        <v>RIDER</v>
      </c>
      <c r="H843" s="101" t="str">
        <f>IF(C843&gt;0,+VLOOKUP($C843,'STYLE NAMES'!$B:$AC,5,FALSE),"")</f>
        <v>WOMEN</v>
      </c>
      <c r="I843" s="101" t="str">
        <f>IF(C843&gt;0,+VLOOKUP($C843,'STYLE NAMES'!$B:$AC,6,FALSE),"")</f>
        <v>TOPS</v>
      </c>
      <c r="J843" s="101" t="str">
        <f>IF(C843&gt;0,+VLOOKUP($C843,'STYLE NAMES'!$B:$AC,7,FALSE),"")</f>
        <v>WOMEN</v>
      </c>
      <c r="K843" s="101" t="str">
        <f>IF(C843&gt;0,+VLOOKUP($C843,'STYLE NAMES'!$B:$AC,8,FALSE),"")</f>
        <v>TECH T-SHIRTS</v>
      </c>
      <c r="L843" s="101" t="str">
        <f>IF(E843&gt;0,+VLOOKUP($E843,'CODE GENERATOR'!$D:$T,3,FALSE),"")</f>
        <v>S</v>
      </c>
      <c r="M843" s="101" t="str">
        <f>IF(E843&gt;0,+VLOOKUP($E843,'CODE GENERATOR'!$D:$T,4,FALSE),"")</f>
        <v>SUPREME</v>
      </c>
      <c r="N843" s="101" t="str">
        <f>IF(E843&gt;0,+VLOOKUP($E843,'CODE GENERATOR'!$D:$T,6,FALSE),"")</f>
        <v>ROSE</v>
      </c>
      <c r="O843" s="101" t="str">
        <f>IF(E843&gt;0,+VLOOKUP($E843,'CODE GENERATOR'!$D:$T,7,FALSE),"")</f>
        <v>ROSE</v>
      </c>
      <c r="P843" s="101" t="str">
        <f t="shared" si="57"/>
        <v>ROSE</v>
      </c>
      <c r="Q843" s="104" t="str">
        <f>IF(E843&gt;0,+VLOOKUP($E843,'CODE GENERATOR'!$D:$T,11,FALSE),"")</f>
        <v>R.TOPWN_TTS0076</v>
      </c>
      <c r="R843" s="104" t="str">
        <f>IF(E843&gt;0,+VLOOKUP($E843,'CODE GENERATOR'!$D:$T,12,FALSE),"")</f>
        <v>SUP0030ROZROZ</v>
      </c>
      <c r="S843" s="104" t="str">
        <f>IF(E843&gt;0,+VLOOKUP($E843,'CODE GENERATOR'!$D:$T,13,FALSE),"")</f>
        <v>R.TOPWN_TTS0076_SUP0030ROZROZ</v>
      </c>
      <c r="T843" s="104" t="str">
        <f t="shared" si="55"/>
        <v>R.TOPWN_TTS0076_SUP0030ROZROZ_L</v>
      </c>
      <c r="U843" s="105">
        <v>8683711009009</v>
      </c>
      <c r="V843" s="107" t="str" cm="1">
        <f t="array" ref="V843">_xlfn.TEXTJOIN(";", TRUE, _xlfn.UNIQUE(_xlfn._xlws.FILTER(P$3:P$10029, C$3:C$10029=C843)))</f>
        <v>BLACK;WHITE;ECRU;ROSE;MINK;LIGHT GRAY;ANTHRA</v>
      </c>
      <c r="W843" s="107" t="str" cm="1">
        <f t="array" ref="W843">_xlfn.TEXTJOIN(";", TRUE, _xlfn.UNIQUE(_xlfn._xlws.FILTER(F$3:F$10029, C$3:C$10029=C843)))</f>
        <v>XS;S;M;L;XL;XXS</v>
      </c>
      <c r="X843" s="101" t="str">
        <f>IF(E843&gt;0,+VLOOKUP($E843,'CODE GENERATOR'!$D:$AC,19,FALSE),0)</f>
        <v>2507_W_3064</v>
      </c>
      <c r="Y843" s="101" t="str">
        <f>IF(E843&gt;0,+VLOOKUP($E843,'CODE GENERATOR'!$D:$AC,20,FALSE),0)</f>
        <v>2507_W_3073</v>
      </c>
      <c r="Z843" s="101" t="str">
        <f>IF(E843&gt;0,+VLOOKUP($E843,'CODE GENERATOR'!$D:$AC,21,FALSE),0)</f>
        <v>2507_W_3091</v>
      </c>
      <c r="AA843" s="101" t="str">
        <f>IF(E843&gt;0,+VLOOKUP($E843,'CODE GENERATOR'!$D:$AC,22,FALSE),0)</f>
        <v>2507_W_3085</v>
      </c>
      <c r="AB843" s="101" t="str">
        <f>IF(E843&gt;0,+VLOOKUP($E843,'CODE GENERATOR'!$D:$AC,23,FALSE),0)</f>
        <v>2507_D_cavalier_detay_0095</v>
      </c>
      <c r="AC843" s="101" t="str">
        <f>IF(E843&gt;0,+VLOOKUP($E843,'CODE GENERATOR'!$D:$AC,24,FALSE),0)</f>
        <v/>
      </c>
      <c r="AD843" s="101" t="str">
        <f>IF(E843&gt;0,+VLOOKUP($E843,'CODE GENERATOR'!$D:$AC,25,FALSE),0)</f>
        <v>2507_VW_Web_72</v>
      </c>
      <c r="AE843" s="101" t="str">
        <f>IF(E843&gt;0,+VLOOKUP($E843,'CODE GENERATOR'!$D:$AC,26,FALSE),0)</f>
        <v/>
      </c>
      <c r="AF843" s="149" t="str">
        <f>IF($C843&gt;0,$C843&amp;" "&amp;$P843&amp;" "&amp;+VLOOKUP($C843,'STYLE NAMES'!$B:$AC,10,FALSE),"""")</f>
        <v>BELLA ROSE WOMEN'S TECH T-SHIRT</v>
      </c>
      <c r="AG843" s="101" t="str">
        <f>"Enjoy our "&amp;(AF843)&amp;"; "&amp;IF(C843&gt;0,+VLOOKUP($C843,'STYLE NAMES'!$B:$AC,11,FALSE),"")</f>
        <v xml:space="preserve">Enjoy our BELLA ROSE WOMEN'S TECH T-SHIRT; Women's Short Sleeve Technical T-shirt
One of our staff's favorites!
These tech t-shirts are very chic and so comfortable to wear </v>
      </c>
      <c r="AH843" s="101" t="str">
        <f>IF(C843&gt;0,+VLOOKUP($C843,'STYLE NAMES'!$B:$AC,12,FALSE),"")</f>
        <v>*Extra-soft and comfortable technical jersey
* 4-way stretch fabric
* Breathable and Quick Dry
* Wrinkle-free and Easy Care
Composition:
95% Polyamide 5% Elasthane</v>
      </c>
      <c r="AI843" s="101" t="str">
        <f>IF(C843&gt;0,+VLOOKUP($C843,'STYLE NAMES'!$B:$AC,13,FALSE),"")</f>
        <v>Machine Wash at 30°C
Mild process
Iron at low temperature
Iron from REVERSE
Do NOT iron on logos or prints
Do not bleach
Do NOT Tumble Dry</v>
      </c>
      <c r="AJ843" s="149" t="str">
        <f>IF($C843&gt;0,$C843&amp;" "&amp;$P843&amp;" "&amp;+VLOOKUP($C843,'STYLE NAMES'!$B:$AC,14,FALSE),"""")</f>
        <v>BELLA ROSE KADIN TECH T-SHIRT</v>
      </c>
      <c r="AK843" s="149" t="str">
        <f>"Cavalier SanMarco tarafından tasarlanan "&amp;(AJ843)&amp;"; "&amp;IF(C843&gt;0,+VLOOKUP($C843,'STYLE NAMES'!$B:$AC,15,FALSE),"")</f>
        <v>Cavalier SanMarco tarafından tasarlanan BELLA ROSE KADIN TECH T-SHIRT; Kadın Kısa Kol Teknik T-shirt
Ekibin favorilerinden!
Bu teknik t-shirtler çok şık olmakla birlikte çok da rahatlar</v>
      </c>
      <c r="AL843" s="149" t="str">
        <f>IF(C843&gt;0,+VLOOKUP($C843,'STYLE NAMES'!$B:$AC,16,FALSE),"")</f>
        <v>*Ekstra yumuşak ve rahat teknik örme kumaş
* 4 yöne esneyen kumaş
* Nefes Alabilir ve Hızlı Kuruma
* Kırışmaz ve Bakımı Kolay
Kompozisyon:
%95 Polyamid %5 Elastan</v>
      </c>
      <c r="AM843" s="149" t="str">
        <f>IF(C843&gt;0,+VLOOKUP($C843,'STYLE NAMES'!$B:$AC,17,FALSE),"")</f>
        <v>Makinede 30°C' de Yıkayın
Hassas Yıkama
Ilık ütü yapın
Tersten ütüleyin
Logo ve baskıları ÜTÜLEMEYİN
Çamaşır suyu kullanmayın
Kurutma Makinesinde Kurutmayın</v>
      </c>
      <c r="AN843" s="149" t="str">
        <f>IF($C843&gt;0,$C843&amp;" "&amp;$P843&amp;" "&amp;+VLOOKUP($C843,'STYLE NAMES'!$B:$AC,18,FALSE),"""")</f>
        <v>BELLA ROSE T-SHIRT TECNICA DA DONNA</v>
      </c>
      <c r="AO843" s="101" t="str">
        <f>"Disegnato da Cavalier SanMarco "&amp;(AN843)&amp;"; "&amp;IF(C843&gt;0,+VLOOKUP($C843,'STYLE NAMES'!$B:$AC,19,FALSE),"")</f>
        <v>Disegnato da Cavalier SanMarco BELLA ROSE T-SHIRT TECNICA DA DONNA; T-shirt tecnica a maniche corte da donna 
Uno dei nostri prodotti preferiti! 
Queste magliette tecniche sono molto eleganti e confortevoli da indossare.</v>
      </c>
      <c r="AP843" s="101" t="str">
        <f>IF(C843&gt;0,+VLOOKUP($C843,'STYLE NAMES'!$B:$AC,20,FALSE),"")</f>
        <v>Jersey tecnico extra-morbido e confortevole 
Tessuto elasticizzato 4-way stretch 
Traspirante e ad asciugatura rapida 
No stiro e di facile manutenzione 
Composizione: 
95% Poliammide, 5% Elastan</v>
      </c>
      <c r="AQ843" s="101" t="str">
        <f>IF(C843&gt;0,+VLOOKUP($C843,'STYLE NAMES'!$B:$AC,21,FALSE),"")</f>
        <v>Lavare in lavatrice a 30°C Ciclo delicato 
Stirare a bassa temperatura
Stirare al rovescio 
Non stirare su loghi o stampe 
Non candeggiare 
Non asciugare in asciugatrice</v>
      </c>
      <c r="AR843" s="101">
        <f>IF(D843&gt;0,+VLOOKUP($C843,'STYLE NAMES'!$B:$AC,22,FALSE),"")</f>
        <v>0</v>
      </c>
      <c r="AS843" s="101">
        <f>IF(E843&gt;0,+VLOOKUP($C843,'STYLE NAMES'!$B:$AC,23,FALSE),"")</f>
        <v>0</v>
      </c>
      <c r="AT843" s="101">
        <f>IF(F843&gt;0,+VLOOKUP($C843,'STYLE NAMES'!$B:$AC,24,FALSE),"")</f>
        <v>0</v>
      </c>
      <c r="AU843" s="101">
        <f>IF(G843&gt;0,+VLOOKUP($C843,'STYLE NAMES'!$B:$AC,25,FALSE),"")</f>
        <v>0</v>
      </c>
      <c r="AV843" s="101" t="str">
        <f>+VLOOKUP($S843,'CODE GENERATOR'!$P:$AM,15,FALSE)</f>
        <v>R.BOTWN_BRC0067_TJR0027WHTWHT</v>
      </c>
      <c r="AW843" s="101" t="str">
        <f>+VLOOKUP($S843,'CODE GENERATOR'!$P:$AM,16,FALSE)</f>
        <v>A.RACUX_BLT0015_BRD0012WHTWHT</v>
      </c>
      <c r="AX843" s="101" t="str">
        <f>+VLOOKUP($S843,'CODE GENERATOR'!$P:$AM,17,FALSE)</f>
        <v>A.RACAU_SOC0018_NYL00003XBST5</v>
      </c>
      <c r="AY843" s="101">
        <f>+VLOOKUP($S843,'CODE GENERATOR'!$P:$AM,18,FALSE)</f>
        <v>0</v>
      </c>
      <c r="AZ843" s="101">
        <f>+VLOOKUP($S843,'CODE GENERATOR'!$P:$AM,19,FALSE)</f>
        <v>0</v>
      </c>
      <c r="BA843" s="101">
        <f>+VLOOKUP($S843,'CODE GENERATOR'!$P:$AM,20,FALSE)</f>
        <v>0</v>
      </c>
      <c r="BB843" s="101">
        <f>+VLOOKUP($S843,'CODE GENERATOR'!$P:$AM,21,FALSE)</f>
        <v>0</v>
      </c>
      <c r="BC843" s="101">
        <f>+VLOOKUP($S843,'CODE GENERATOR'!$P:$AM,22,FALSE)</f>
        <v>0</v>
      </c>
      <c r="BD843" s="101">
        <f>+VLOOKUP($S843,'CODE GENERATOR'!$P:$AM,23,FALSE)</f>
        <v>0</v>
      </c>
      <c r="BE843" s="101">
        <f>+VLOOKUP($S843,'CODE GENERATOR'!$P:$AM,24,FALSE)</f>
        <v>0</v>
      </c>
      <c r="BF843" s="101">
        <f>IF(C843&gt;0,+VLOOKUP(G843,'CATEGORY ID'!$A$1:$L$118,3,FALSE),"")</f>
        <v>30</v>
      </c>
      <c r="BG843" s="101">
        <f>IF(C843&gt;0,+VLOOKUP(H843,'CATEGORY ID'!$D$1:$L$118,3,FALSE),"")</f>
        <v>3</v>
      </c>
      <c r="BH843" s="101">
        <f>IF(C843&gt;0,+VLOOKUP((+H843&amp;I843),'CATEGORY ID'!$H$1:$I$121,2,FALSE),"")</f>
        <v>109</v>
      </c>
      <c r="BJ843" s="101">
        <f>IF(C843&gt;0,IF(COUNTIF('CATEGORY ID'!$K$1:$K$121,+H843&amp;K843) &gt; 0, +VLOOKUP(+H843&amp;K843,'CATEGORY ID'!$K$1:$L$121,2,FALSE),""),"")</f>
        <v>46</v>
      </c>
      <c r="BK843" s="101" t="str">
        <f>IF(C843&gt;0,IF(COUNTIF('CATEGORY ID'!$K$124:$K$165, +VLOOKUP(C843,'STYLE NAMES'!$B:$AE,30,FALSE)) &gt; 0, +VLOOKUP(VLOOKUP(C843,'STYLE NAMES'!$B:$AE,30,FALSE),'CATEGORY ID'!K:M,2,FALSE),""),"")</f>
        <v/>
      </c>
      <c r="BM843" s="101">
        <v>204</v>
      </c>
      <c r="BR843" s="101" t="str" cm="1">
        <f t="array" ref="BR843">IF(C843&gt;0,_xlfn.TEXTJOIN(";", TRUE,_xlfn.UNIQUE(_xlfn._xlws.FILTER(BF843:BQ843,(BF843:BQ843&gt;0)),TRUE,FALSE)),"")&amp;";"&amp;BS843</f>
        <v>30;3;109;46;204;228</v>
      </c>
      <c r="BS843" s="101">
        <v>228</v>
      </c>
      <c r="BU843" s="106">
        <f>IF(C843&gt;0,+VLOOKUP($C843,'STYLE NAMES'!$B:$AC,26,FALSE),"")</f>
        <v>69.900000000000006</v>
      </c>
      <c r="BV843" s="106">
        <f>IF(C843&gt;0,+VLOOKUP($C843,'STYLE NAMES'!$B:$AC,27,FALSE),"")</f>
        <v>3840</v>
      </c>
      <c r="BW843" s="106">
        <f>IF(C843&gt;0,+VLOOKUP($C843,'STYLE NAMES'!$B:$AC,28,FALSE),"")</f>
        <v>80.385000000000005</v>
      </c>
      <c r="BY843"/>
      <c r="BZ843" s="101">
        <v>4</v>
      </c>
      <c r="CA843" s="137">
        <f t="shared" si="58"/>
        <v>1</v>
      </c>
      <c r="CB843" s="137" t="str">
        <f>+VLOOKUP(C843,'[2]STYLES &amp; MODELS MATRIX'!$A:$G,7,FALSE)</f>
        <v>AK</v>
      </c>
      <c r="CC843" s="137" t="str">
        <f>+VLOOKUP(C843,'[1]STYLES &amp; SIZE CHARTS'!$A:$H,8,FALSE)</f>
        <v>WT-BTTS1</v>
      </c>
      <c r="CD843" s="137"/>
      <c r="CE843" s="205"/>
      <c r="CF843" s="141"/>
    </row>
    <row r="844" spans="1:84" s="101" customFormat="1" ht="12" customHeight="1" x14ac:dyDescent="0.2">
      <c r="A844" s="102">
        <f t="shared" si="56"/>
        <v>8683711009016</v>
      </c>
      <c r="B844" s="101" t="s">
        <v>991</v>
      </c>
      <c r="C844" s="101" t="s">
        <v>172</v>
      </c>
      <c r="D844" s="101" t="s">
        <v>173</v>
      </c>
      <c r="E844" s="203" t="s">
        <v>2478</v>
      </c>
      <c r="F844" s="101" t="s">
        <v>2249</v>
      </c>
      <c r="G844" s="101" t="str">
        <f>IF(C844&gt;0,+VLOOKUP($C844,'STYLE NAMES'!$B:$AC,4,FALSE),"")</f>
        <v>RIDER</v>
      </c>
      <c r="H844" s="101" t="str">
        <f>IF(C844&gt;0,+VLOOKUP($C844,'STYLE NAMES'!$B:$AC,5,FALSE),"")</f>
        <v>WOMEN</v>
      </c>
      <c r="I844" s="101" t="str">
        <f>IF(C844&gt;0,+VLOOKUP($C844,'STYLE NAMES'!$B:$AC,6,FALSE),"")</f>
        <v>TOPS</v>
      </c>
      <c r="J844" s="101" t="str">
        <f>IF(C844&gt;0,+VLOOKUP($C844,'STYLE NAMES'!$B:$AC,7,FALSE),"")</f>
        <v>WOMEN</v>
      </c>
      <c r="K844" s="101" t="str">
        <f>IF(C844&gt;0,+VLOOKUP($C844,'STYLE NAMES'!$B:$AC,8,FALSE),"")</f>
        <v>TECH T-SHIRTS</v>
      </c>
      <c r="L844" s="101" t="str">
        <f>IF(E844&gt;0,+VLOOKUP($E844,'CODE GENERATOR'!$D:$T,3,FALSE),"")</f>
        <v>S</v>
      </c>
      <c r="M844" s="101" t="str">
        <f>IF(E844&gt;0,+VLOOKUP($E844,'CODE GENERATOR'!$D:$T,4,FALSE),"")</f>
        <v>SUPREME</v>
      </c>
      <c r="N844" s="101" t="str">
        <f>IF(E844&gt;0,+VLOOKUP($E844,'CODE GENERATOR'!$D:$T,6,FALSE),"")</f>
        <v>ROSE</v>
      </c>
      <c r="O844" s="101" t="str">
        <f>IF(E844&gt;0,+VLOOKUP($E844,'CODE GENERATOR'!$D:$T,7,FALSE),"")</f>
        <v>ROSE</v>
      </c>
      <c r="P844" s="101" t="str">
        <f t="shared" si="57"/>
        <v>ROSE</v>
      </c>
      <c r="Q844" s="104" t="str">
        <f>IF(E844&gt;0,+VLOOKUP($E844,'CODE GENERATOR'!$D:$T,11,FALSE),"")</f>
        <v>R.TOPWN_TTS0076</v>
      </c>
      <c r="R844" s="104" t="str">
        <f>IF(E844&gt;0,+VLOOKUP($E844,'CODE GENERATOR'!$D:$T,12,FALSE),"")</f>
        <v>SUP0030ROZROZ</v>
      </c>
      <c r="S844" s="104" t="str">
        <f>IF(E844&gt;0,+VLOOKUP($E844,'CODE GENERATOR'!$D:$T,13,FALSE),"")</f>
        <v>R.TOPWN_TTS0076_SUP0030ROZROZ</v>
      </c>
      <c r="T844" s="104" t="str">
        <f t="shared" si="55"/>
        <v>R.TOPWN_TTS0076_SUP0030ROZROZ_XL</v>
      </c>
      <c r="U844" s="105">
        <v>8683711009016</v>
      </c>
      <c r="V844" s="107" t="str" cm="1">
        <f t="array" ref="V844">_xlfn.TEXTJOIN(";", TRUE, _xlfn.UNIQUE(_xlfn._xlws.FILTER(P$3:P$10029, C$3:C$10029=C844)))</f>
        <v>BLACK;WHITE;ECRU;ROSE;MINK;LIGHT GRAY;ANTHRA</v>
      </c>
      <c r="W844" s="107" t="str" cm="1">
        <f t="array" ref="W844">_xlfn.TEXTJOIN(";", TRUE, _xlfn.UNIQUE(_xlfn._xlws.FILTER(F$3:F$10029, C$3:C$10029=C844)))</f>
        <v>XS;S;M;L;XL;XXS</v>
      </c>
      <c r="X844" s="101" t="str">
        <f>IF(E844&gt;0,+VLOOKUP($E844,'CODE GENERATOR'!$D:$AC,19,FALSE),0)</f>
        <v>2507_W_3064</v>
      </c>
      <c r="Y844" s="101" t="str">
        <f>IF(E844&gt;0,+VLOOKUP($E844,'CODE GENERATOR'!$D:$AC,20,FALSE),0)</f>
        <v>2507_W_3073</v>
      </c>
      <c r="Z844" s="101" t="str">
        <f>IF(E844&gt;0,+VLOOKUP($E844,'CODE GENERATOR'!$D:$AC,21,FALSE),0)</f>
        <v>2507_W_3091</v>
      </c>
      <c r="AA844" s="101" t="str">
        <f>IF(E844&gt;0,+VLOOKUP($E844,'CODE GENERATOR'!$D:$AC,22,FALSE),0)</f>
        <v>2507_W_3085</v>
      </c>
      <c r="AB844" s="101" t="str">
        <f>IF(E844&gt;0,+VLOOKUP($E844,'CODE GENERATOR'!$D:$AC,23,FALSE),0)</f>
        <v>2507_D_cavalier_detay_0095</v>
      </c>
      <c r="AC844" s="101" t="str">
        <f>IF(E844&gt;0,+VLOOKUP($E844,'CODE GENERATOR'!$D:$AC,24,FALSE),0)</f>
        <v/>
      </c>
      <c r="AD844" s="101" t="str">
        <f>IF(E844&gt;0,+VLOOKUP($E844,'CODE GENERATOR'!$D:$AC,25,FALSE),0)</f>
        <v>2507_VW_Web_72</v>
      </c>
      <c r="AE844" s="101" t="str">
        <f>IF(E844&gt;0,+VLOOKUP($E844,'CODE GENERATOR'!$D:$AC,26,FALSE),0)</f>
        <v/>
      </c>
      <c r="AF844" s="149" t="str">
        <f>IF($C844&gt;0,$C844&amp;" "&amp;$P844&amp;" "&amp;+VLOOKUP($C844,'STYLE NAMES'!$B:$AC,10,FALSE),"""")</f>
        <v>BELLA ROSE WOMEN'S TECH T-SHIRT</v>
      </c>
      <c r="AG844" s="101" t="str">
        <f>"Enjoy our "&amp;(AF844)&amp;"; "&amp;IF(C844&gt;0,+VLOOKUP($C844,'STYLE NAMES'!$B:$AC,11,FALSE),"")</f>
        <v xml:space="preserve">Enjoy our BELLA ROSE WOMEN'S TECH T-SHIRT; Women's Short Sleeve Technical T-shirt
One of our staff's favorites!
These tech t-shirts are very chic and so comfortable to wear </v>
      </c>
      <c r="AH844" s="101" t="str">
        <f>IF(C844&gt;0,+VLOOKUP($C844,'STYLE NAMES'!$B:$AC,12,FALSE),"")</f>
        <v>*Extra-soft and comfortable technical jersey
* 4-way stretch fabric
* Breathable and Quick Dry
* Wrinkle-free and Easy Care
Composition:
95% Polyamide 5% Elasthane</v>
      </c>
      <c r="AI844" s="101" t="str">
        <f>IF(C844&gt;0,+VLOOKUP($C844,'STYLE NAMES'!$B:$AC,13,FALSE),"")</f>
        <v>Machine Wash at 30°C
Mild process
Iron at low temperature
Iron from REVERSE
Do NOT iron on logos or prints
Do not bleach
Do NOT Tumble Dry</v>
      </c>
      <c r="AJ844" s="149" t="str">
        <f>IF($C844&gt;0,$C844&amp;" "&amp;$P844&amp;" "&amp;+VLOOKUP($C844,'STYLE NAMES'!$B:$AC,14,FALSE),"""")</f>
        <v>BELLA ROSE KADIN TECH T-SHIRT</v>
      </c>
      <c r="AK844" s="149" t="str">
        <f>"Cavalier SanMarco tarafından tasarlanan "&amp;(AJ844)&amp;"; "&amp;IF(C844&gt;0,+VLOOKUP($C844,'STYLE NAMES'!$B:$AC,15,FALSE),"")</f>
        <v>Cavalier SanMarco tarafından tasarlanan BELLA ROSE KADIN TECH T-SHIRT; Kadın Kısa Kol Teknik T-shirt
Ekibin favorilerinden!
Bu teknik t-shirtler çok şık olmakla birlikte çok da rahatlar</v>
      </c>
      <c r="AL844" s="149" t="str">
        <f>IF(C844&gt;0,+VLOOKUP($C844,'STYLE NAMES'!$B:$AC,16,FALSE),"")</f>
        <v>*Ekstra yumuşak ve rahat teknik örme kumaş
* 4 yöne esneyen kumaş
* Nefes Alabilir ve Hızlı Kuruma
* Kırışmaz ve Bakımı Kolay
Kompozisyon:
%95 Polyamid %5 Elastan</v>
      </c>
      <c r="AM844" s="149" t="str">
        <f>IF(C844&gt;0,+VLOOKUP($C844,'STYLE NAMES'!$B:$AC,17,FALSE),"")</f>
        <v>Makinede 30°C' de Yıkayın
Hassas Yıkama
Ilık ütü yapın
Tersten ütüleyin
Logo ve baskıları ÜTÜLEMEYİN
Çamaşır suyu kullanmayın
Kurutma Makinesinde Kurutmayın</v>
      </c>
      <c r="AN844" s="149" t="str">
        <f>IF($C844&gt;0,$C844&amp;" "&amp;$P844&amp;" "&amp;+VLOOKUP($C844,'STYLE NAMES'!$B:$AC,18,FALSE),"""")</f>
        <v>BELLA ROSE T-SHIRT TECNICA DA DONNA</v>
      </c>
      <c r="AO844" s="101" t="str">
        <f>"Disegnato da Cavalier SanMarco "&amp;(AN844)&amp;"; "&amp;IF(C844&gt;0,+VLOOKUP($C844,'STYLE NAMES'!$B:$AC,19,FALSE),"")</f>
        <v>Disegnato da Cavalier SanMarco BELLA ROSE T-SHIRT TECNICA DA DONNA; T-shirt tecnica a maniche corte da donna 
Uno dei nostri prodotti preferiti! 
Queste magliette tecniche sono molto eleganti e confortevoli da indossare.</v>
      </c>
      <c r="AP844" s="101" t="str">
        <f>IF(C844&gt;0,+VLOOKUP($C844,'STYLE NAMES'!$B:$AC,20,FALSE),"")</f>
        <v>Jersey tecnico extra-morbido e confortevole 
Tessuto elasticizzato 4-way stretch 
Traspirante e ad asciugatura rapida 
No stiro e di facile manutenzione 
Composizione: 
95% Poliammide, 5% Elastan</v>
      </c>
      <c r="AQ844" s="101" t="str">
        <f>IF(C844&gt;0,+VLOOKUP($C844,'STYLE NAMES'!$B:$AC,21,FALSE),"")</f>
        <v>Lavare in lavatrice a 30°C Ciclo delicato 
Stirare a bassa temperatura
Stirare al rovescio 
Non stirare su loghi o stampe 
Non candeggiare 
Non asciugare in asciugatrice</v>
      </c>
      <c r="AR844" s="101">
        <f>IF(D844&gt;0,+VLOOKUP($C844,'STYLE NAMES'!$B:$AC,22,FALSE),"")</f>
        <v>0</v>
      </c>
      <c r="AS844" s="101">
        <f>IF(E844&gt;0,+VLOOKUP($C844,'STYLE NAMES'!$B:$AC,23,FALSE),"")</f>
        <v>0</v>
      </c>
      <c r="AT844" s="101">
        <f>IF(F844&gt;0,+VLOOKUP($C844,'STYLE NAMES'!$B:$AC,24,FALSE),"")</f>
        <v>0</v>
      </c>
      <c r="AU844" s="101">
        <f>IF(G844&gt;0,+VLOOKUP($C844,'STYLE NAMES'!$B:$AC,25,FALSE),"")</f>
        <v>0</v>
      </c>
      <c r="AV844" s="101" t="str">
        <f>+VLOOKUP($S844,'CODE GENERATOR'!$P:$AM,15,FALSE)</f>
        <v>R.BOTWN_BRC0067_TJR0027WHTWHT</v>
      </c>
      <c r="AW844" s="101" t="str">
        <f>+VLOOKUP($S844,'CODE GENERATOR'!$P:$AM,16,FALSE)</f>
        <v>A.RACUX_BLT0015_BRD0012WHTWHT</v>
      </c>
      <c r="AX844" s="101" t="str">
        <f>+VLOOKUP($S844,'CODE GENERATOR'!$P:$AM,17,FALSE)</f>
        <v>A.RACAU_SOC0018_NYL00003XBST5</v>
      </c>
      <c r="AY844" s="101">
        <f>+VLOOKUP($S844,'CODE GENERATOR'!$P:$AM,18,FALSE)</f>
        <v>0</v>
      </c>
      <c r="AZ844" s="101">
        <f>+VLOOKUP($S844,'CODE GENERATOR'!$P:$AM,19,FALSE)</f>
        <v>0</v>
      </c>
      <c r="BA844" s="101">
        <f>+VLOOKUP($S844,'CODE GENERATOR'!$P:$AM,20,FALSE)</f>
        <v>0</v>
      </c>
      <c r="BB844" s="101">
        <f>+VLOOKUP($S844,'CODE GENERATOR'!$P:$AM,21,FALSE)</f>
        <v>0</v>
      </c>
      <c r="BC844" s="101">
        <f>+VLOOKUP($S844,'CODE GENERATOR'!$P:$AM,22,FALSE)</f>
        <v>0</v>
      </c>
      <c r="BD844" s="101">
        <f>+VLOOKUP($S844,'CODE GENERATOR'!$P:$AM,23,FALSE)</f>
        <v>0</v>
      </c>
      <c r="BE844" s="101">
        <f>+VLOOKUP($S844,'CODE GENERATOR'!$P:$AM,24,FALSE)</f>
        <v>0</v>
      </c>
      <c r="BF844" s="101">
        <f>IF(C844&gt;0,+VLOOKUP(G844,'CATEGORY ID'!$A$1:$L$118,3,FALSE),"")</f>
        <v>30</v>
      </c>
      <c r="BG844" s="101">
        <f>IF(C844&gt;0,+VLOOKUP(H844,'CATEGORY ID'!$D$1:$L$118,3,FALSE),"")</f>
        <v>3</v>
      </c>
      <c r="BH844" s="101">
        <f>IF(C844&gt;0,+VLOOKUP((+H844&amp;I844),'CATEGORY ID'!$H$1:$I$121,2,FALSE),"")</f>
        <v>109</v>
      </c>
      <c r="BJ844" s="101">
        <f>IF(C844&gt;0,IF(COUNTIF('CATEGORY ID'!$K$1:$K$121,+H844&amp;K844) &gt; 0, +VLOOKUP(+H844&amp;K844,'CATEGORY ID'!$K$1:$L$121,2,FALSE),""),"")</f>
        <v>46</v>
      </c>
      <c r="BK844" s="101" t="str">
        <f>IF(C844&gt;0,IF(COUNTIF('CATEGORY ID'!$K$124:$K$165, +VLOOKUP(C844,'STYLE NAMES'!$B:$AE,30,FALSE)) &gt; 0, +VLOOKUP(VLOOKUP(C844,'STYLE NAMES'!$B:$AE,30,FALSE),'CATEGORY ID'!K:M,2,FALSE),""),"")</f>
        <v/>
      </c>
      <c r="BM844" s="101">
        <v>204</v>
      </c>
      <c r="BR844" s="101" t="str" cm="1">
        <f t="array" ref="BR844">IF(C844&gt;0,_xlfn.TEXTJOIN(";", TRUE,_xlfn.UNIQUE(_xlfn._xlws.FILTER(BF844:BQ844,(BF844:BQ844&gt;0)),TRUE,FALSE)),"")&amp;";"&amp;BS844</f>
        <v>30;3;109;46;204;228</v>
      </c>
      <c r="BS844" s="101">
        <v>228</v>
      </c>
      <c r="BU844" s="106">
        <f>IF(C844&gt;0,+VLOOKUP($C844,'STYLE NAMES'!$B:$AC,26,FALSE),"")</f>
        <v>69.900000000000006</v>
      </c>
      <c r="BV844" s="106">
        <f>IF(C844&gt;0,+VLOOKUP($C844,'STYLE NAMES'!$B:$AC,27,FALSE),"")</f>
        <v>3840</v>
      </c>
      <c r="BW844" s="106">
        <f>IF(C844&gt;0,+VLOOKUP($C844,'STYLE NAMES'!$B:$AC,28,FALSE),"")</f>
        <v>80.385000000000005</v>
      </c>
      <c r="BY844"/>
      <c r="BZ844" s="101">
        <v>1</v>
      </c>
      <c r="CA844" s="137">
        <f t="shared" si="58"/>
        <v>1</v>
      </c>
      <c r="CB844" s="137" t="str">
        <f>+VLOOKUP(C844,'[2]STYLES &amp; MODELS MATRIX'!$A:$G,7,FALSE)</f>
        <v>AK</v>
      </c>
      <c r="CC844" s="137" t="str">
        <f>+VLOOKUP(C844,'[1]STYLES &amp; SIZE CHARTS'!$A:$H,8,FALSE)</f>
        <v>WT-BTTS1</v>
      </c>
      <c r="CD844" s="137"/>
      <c r="CE844" s="205"/>
      <c r="CF844" s="141"/>
    </row>
    <row r="845" spans="1:84" s="101" customFormat="1" ht="12" customHeight="1" x14ac:dyDescent="0.2">
      <c r="A845" s="102">
        <f t="shared" si="56"/>
        <v>8683711011163</v>
      </c>
      <c r="B845" s="101" t="s">
        <v>991</v>
      </c>
      <c r="C845" s="101" t="s">
        <v>172</v>
      </c>
      <c r="D845" s="101" t="s">
        <v>173</v>
      </c>
      <c r="E845" s="203" t="s">
        <v>2479</v>
      </c>
      <c r="F845" s="101" t="s">
        <v>2475</v>
      </c>
      <c r="G845" s="101" t="str">
        <f>IF(C845&gt;0,+VLOOKUP($C845,'STYLE NAMES'!$B:$AC,4,FALSE),"")</f>
        <v>RIDER</v>
      </c>
      <c r="H845" s="101" t="str">
        <f>IF(C845&gt;0,+VLOOKUP($C845,'STYLE NAMES'!$B:$AC,5,FALSE),"")</f>
        <v>WOMEN</v>
      </c>
      <c r="I845" s="101" t="str">
        <f>IF(C845&gt;0,+VLOOKUP($C845,'STYLE NAMES'!$B:$AC,6,FALSE),"")</f>
        <v>TOPS</v>
      </c>
      <c r="J845" s="101" t="str">
        <f>IF(C845&gt;0,+VLOOKUP($C845,'STYLE NAMES'!$B:$AC,7,FALSE),"")</f>
        <v>WOMEN</v>
      </c>
      <c r="K845" s="101" t="str">
        <f>IF(C845&gt;0,+VLOOKUP($C845,'STYLE NAMES'!$B:$AC,8,FALSE),"")</f>
        <v>TECH T-SHIRTS</v>
      </c>
      <c r="L845" s="101" t="str">
        <f>IF(E845&gt;0,+VLOOKUP($E845,'CODE GENERATOR'!$D:$T,3,FALSE),"")</f>
        <v>S</v>
      </c>
      <c r="M845" s="101" t="str">
        <f>IF(E845&gt;0,+VLOOKUP($E845,'CODE GENERATOR'!$D:$T,4,FALSE),"")</f>
        <v>SUPREME</v>
      </c>
      <c r="N845" s="101" t="str">
        <f>IF(E845&gt;0,+VLOOKUP($E845,'CODE GENERATOR'!$D:$T,6,FALSE),"")</f>
        <v>MINK</v>
      </c>
      <c r="O845" s="101" t="str">
        <f>IF(E845&gt;0,+VLOOKUP($E845,'CODE GENERATOR'!$D:$T,7,FALSE),"")</f>
        <v>MINK</v>
      </c>
      <c r="P845" s="101" t="str">
        <f t="shared" si="57"/>
        <v>MINK</v>
      </c>
      <c r="Q845" s="104" t="str">
        <f>IF(E845&gt;0,+VLOOKUP($E845,'CODE GENERATOR'!$D:$T,11,FALSE),"")</f>
        <v>R.TOPWN_TTS0076</v>
      </c>
      <c r="R845" s="104" t="str">
        <f>IF(E845&gt;0,+VLOOKUP($E845,'CODE GENERATOR'!$D:$T,12,FALSE),"")</f>
        <v>SUP0030MNKMNK</v>
      </c>
      <c r="S845" s="104" t="str">
        <f>IF(E845&gt;0,+VLOOKUP($E845,'CODE GENERATOR'!$D:$T,13,FALSE),"")</f>
        <v>R.TOPWN_TTS0076_SUP0030MNKMNK</v>
      </c>
      <c r="T845" s="104" t="str">
        <f t="shared" si="55"/>
        <v>R.TOPWN_TTS0076_SUP0030MNKMNK_XXS</v>
      </c>
      <c r="U845" s="105">
        <v>8683711011163</v>
      </c>
      <c r="V845" s="107" t="str" cm="1">
        <f t="array" ref="V845">_xlfn.TEXTJOIN(";", TRUE, _xlfn.UNIQUE(_xlfn._xlws.FILTER(P$3:P$10029, C$3:C$10029=C845)))</f>
        <v>BLACK;WHITE;ECRU;ROSE;MINK;LIGHT GRAY;ANTHRA</v>
      </c>
      <c r="W845" s="107" t="str" cm="1">
        <f t="array" ref="W845">_xlfn.TEXTJOIN(";", TRUE, _xlfn.UNIQUE(_xlfn._xlws.FILTER(F$3:F$10029, C$3:C$10029=C845)))</f>
        <v>XS;S;M;L;XL;XXS</v>
      </c>
      <c r="X845" s="101" t="str">
        <f>IF(E845&gt;0,+VLOOKUP($E845,'CODE GENERATOR'!$D:$AC,19,FALSE),0)</f>
        <v>2507_W_1658</v>
      </c>
      <c r="Y845" s="101" t="str">
        <f>IF(E845&gt;0,+VLOOKUP($E845,'CODE GENERATOR'!$D:$AC,20,FALSE),0)</f>
        <v>2507_W_1667</v>
      </c>
      <c r="Z845" s="101" t="str">
        <f>IF(E845&gt;0,+VLOOKUP($E845,'CODE GENERATOR'!$D:$AC,21,FALSE),0)</f>
        <v>2507_W_1682</v>
      </c>
      <c r="AA845" s="101" t="str">
        <f>IF(E845&gt;0,+VLOOKUP($E845,'CODE GENERATOR'!$D:$AC,22,FALSE),0)</f>
        <v>2507_W_1680</v>
      </c>
      <c r="AB845" s="101" t="str">
        <f>IF(E845&gt;0,+VLOOKUP($E845,'CODE GENERATOR'!$D:$AC,23,FALSE),0)</f>
        <v>2507_D_cavalier_detay_0096</v>
      </c>
      <c r="AC845" s="101" t="str">
        <f>IF(E845&gt;0,+VLOOKUP($E845,'CODE GENERATOR'!$D:$AC,24,FALSE),0)</f>
        <v/>
      </c>
      <c r="AD845" s="101" t="str">
        <f>IF(E845&gt;0,+VLOOKUP($E845,'CODE GENERATOR'!$D:$AC,25,FALSE),0)</f>
        <v>2507_VW_Web_32</v>
      </c>
      <c r="AE845" s="101" t="str">
        <f>IF(E845&gt;0,+VLOOKUP($E845,'CODE GENERATOR'!$D:$AC,26,FALSE),0)</f>
        <v/>
      </c>
      <c r="AF845" s="149" t="str">
        <f>IF($C845&gt;0,$C845&amp;" "&amp;$P845&amp;" "&amp;+VLOOKUP($C845,'STYLE NAMES'!$B:$AC,10,FALSE),"""")</f>
        <v>BELLA MINK WOMEN'S TECH T-SHIRT</v>
      </c>
      <c r="AG845" s="101" t="str">
        <f>"Enjoy our "&amp;(AF845)&amp;"; "&amp;IF(C845&gt;0,+VLOOKUP($C845,'STYLE NAMES'!$B:$AC,11,FALSE),"")</f>
        <v xml:space="preserve">Enjoy our BELLA MINK WOMEN'S TECH T-SHIRT; Women's Short Sleeve Technical T-shirt
One of our staff's favorites!
These tech t-shirts are very chic and so comfortable to wear </v>
      </c>
      <c r="AH845" s="101" t="str">
        <f>IF(C845&gt;0,+VLOOKUP($C845,'STYLE NAMES'!$B:$AC,12,FALSE),"")</f>
        <v>*Extra-soft and comfortable technical jersey
* 4-way stretch fabric
* Breathable and Quick Dry
* Wrinkle-free and Easy Care
Composition:
95% Polyamide 5% Elasthane</v>
      </c>
      <c r="AI845" s="101" t="str">
        <f>IF(C845&gt;0,+VLOOKUP($C845,'STYLE NAMES'!$B:$AC,13,FALSE),"")</f>
        <v>Machine Wash at 30°C
Mild process
Iron at low temperature
Iron from REVERSE
Do NOT iron on logos or prints
Do not bleach
Do NOT Tumble Dry</v>
      </c>
      <c r="AJ845" s="149" t="str">
        <f>IF($C845&gt;0,$C845&amp;" "&amp;$P845&amp;" "&amp;+VLOOKUP($C845,'STYLE NAMES'!$B:$AC,14,FALSE),"""")</f>
        <v>BELLA MINK KADIN TECH T-SHIRT</v>
      </c>
      <c r="AK845" s="149" t="str">
        <f>"Cavalier SanMarco tarafından tasarlanan "&amp;(AJ845)&amp;"; "&amp;IF(C845&gt;0,+VLOOKUP($C845,'STYLE NAMES'!$B:$AC,15,FALSE),"")</f>
        <v>Cavalier SanMarco tarafından tasarlanan BELLA MINK KADIN TECH T-SHIRT; Kadın Kısa Kol Teknik T-shirt
Ekibin favorilerinden!
Bu teknik t-shirtler çok şık olmakla birlikte çok da rahatlar</v>
      </c>
      <c r="AL845" s="149" t="str">
        <f>IF(C845&gt;0,+VLOOKUP($C845,'STYLE NAMES'!$B:$AC,16,FALSE),"")</f>
        <v>*Ekstra yumuşak ve rahat teknik örme kumaş
* 4 yöne esneyen kumaş
* Nefes Alabilir ve Hızlı Kuruma
* Kırışmaz ve Bakımı Kolay
Kompozisyon:
%95 Polyamid %5 Elastan</v>
      </c>
      <c r="AM845" s="149" t="str">
        <f>IF(C845&gt;0,+VLOOKUP($C845,'STYLE NAMES'!$B:$AC,17,FALSE),"")</f>
        <v>Makinede 30°C' de Yıkayın
Hassas Yıkama
Ilık ütü yapın
Tersten ütüleyin
Logo ve baskıları ÜTÜLEMEYİN
Çamaşır suyu kullanmayın
Kurutma Makinesinde Kurutmayın</v>
      </c>
      <c r="AN845" s="149" t="str">
        <f>IF($C845&gt;0,$C845&amp;" "&amp;$P845&amp;" "&amp;+VLOOKUP($C845,'STYLE NAMES'!$B:$AC,18,FALSE),"""")</f>
        <v>BELLA MINK T-SHIRT TECNICA DA DONNA</v>
      </c>
      <c r="AO845" s="101" t="str">
        <f>"Disegnato da Cavalier SanMarco "&amp;(AN845)&amp;"; "&amp;IF(C845&gt;0,+VLOOKUP($C845,'STYLE NAMES'!$B:$AC,19,FALSE),"")</f>
        <v>Disegnato da Cavalier SanMarco BELLA MINK T-SHIRT TECNICA DA DONNA; T-shirt tecnica a maniche corte da donna 
Uno dei nostri prodotti preferiti! 
Queste magliette tecniche sono molto eleganti e confortevoli da indossare.</v>
      </c>
      <c r="AP845" s="101" t="str">
        <f>IF(C845&gt;0,+VLOOKUP($C845,'STYLE NAMES'!$B:$AC,20,FALSE),"")</f>
        <v>Jersey tecnico extra-morbido e confortevole 
Tessuto elasticizzato 4-way stretch 
Traspirante e ad asciugatura rapida 
No stiro e di facile manutenzione 
Composizione: 
95% Poliammide, 5% Elastan</v>
      </c>
      <c r="AQ845" s="101" t="str">
        <f>IF(C845&gt;0,+VLOOKUP($C845,'STYLE NAMES'!$B:$AC,21,FALSE),"")</f>
        <v>Lavare in lavatrice a 30°C Ciclo delicato 
Stirare a bassa temperatura
Stirare al rovescio 
Non stirare su loghi o stampe 
Non candeggiare 
Non asciugare in asciugatrice</v>
      </c>
      <c r="AR845" s="101">
        <f>IF(D845&gt;0,+VLOOKUP($C845,'STYLE NAMES'!$B:$AC,22,FALSE),"")</f>
        <v>0</v>
      </c>
      <c r="AS845" s="101">
        <f>IF(E845&gt;0,+VLOOKUP($C845,'STYLE NAMES'!$B:$AC,23,FALSE),"")</f>
        <v>0</v>
      </c>
      <c r="AT845" s="101">
        <f>IF(F845&gt;0,+VLOOKUP($C845,'STYLE NAMES'!$B:$AC,24,FALSE),"")</f>
        <v>0</v>
      </c>
      <c r="AU845" s="101">
        <f>IF(G845&gt;0,+VLOOKUP($C845,'STYLE NAMES'!$B:$AC,25,FALSE),"")</f>
        <v>0</v>
      </c>
      <c r="AV845" s="101" t="str">
        <f>+VLOOKUP($S845,'CODE GENERATOR'!$P:$AM,15,FALSE)</f>
        <v>R.BOTWN_BRC0067_TJR0027TAUTAU</v>
      </c>
      <c r="AW845" s="101" t="str">
        <f>+VLOOKUP($S845,'CODE GENERATOR'!$P:$AM,16,FALSE)</f>
        <v>A.RACUX_BLT0015_BRD0012DGYDGY</v>
      </c>
      <c r="AX845" s="101" t="str">
        <f>+VLOOKUP($S845,'CODE GENERATOR'!$P:$AM,17,FALSE)</f>
        <v>A.RACAU_SOC0018_NYL00003XBST4</v>
      </c>
      <c r="AY845" s="101">
        <f>+VLOOKUP($S845,'CODE GENERATOR'!$P:$AM,18,FALSE)</f>
        <v>0</v>
      </c>
      <c r="AZ845" s="101">
        <f>+VLOOKUP($S845,'CODE GENERATOR'!$P:$AM,19,FALSE)</f>
        <v>0</v>
      </c>
      <c r="BA845" s="101">
        <f>+VLOOKUP($S845,'CODE GENERATOR'!$P:$AM,20,FALSE)</f>
        <v>0</v>
      </c>
      <c r="BB845" s="101">
        <f>+VLOOKUP($S845,'CODE GENERATOR'!$P:$AM,21,FALSE)</f>
        <v>0</v>
      </c>
      <c r="BC845" s="101">
        <f>+VLOOKUP($S845,'CODE GENERATOR'!$P:$AM,22,FALSE)</f>
        <v>0</v>
      </c>
      <c r="BD845" s="101">
        <f>+VLOOKUP($S845,'CODE GENERATOR'!$P:$AM,23,FALSE)</f>
        <v>0</v>
      </c>
      <c r="BE845" s="101">
        <f>+VLOOKUP($S845,'CODE GENERATOR'!$P:$AM,24,FALSE)</f>
        <v>0</v>
      </c>
      <c r="BF845" s="101">
        <f>IF(C845&gt;0,+VLOOKUP(G845,'CATEGORY ID'!$A$1:$L$118,3,FALSE),"")</f>
        <v>30</v>
      </c>
      <c r="BG845" s="101">
        <f>IF(C845&gt;0,+VLOOKUP(H845,'CATEGORY ID'!$D$1:$L$118,3,FALSE),"")</f>
        <v>3</v>
      </c>
      <c r="BH845" s="101">
        <f>IF(C845&gt;0,+VLOOKUP((+H845&amp;I845),'CATEGORY ID'!$H$1:$I$121,2,FALSE),"")</f>
        <v>109</v>
      </c>
      <c r="BJ845" s="101">
        <f>IF(C845&gt;0,IF(COUNTIF('CATEGORY ID'!$K$1:$K$121,+H845&amp;K845) &gt; 0, +VLOOKUP(+H845&amp;K845,'CATEGORY ID'!$K$1:$L$121,2,FALSE),""),"")</f>
        <v>46</v>
      </c>
      <c r="BK845" s="101" t="str">
        <f>IF(C845&gt;0,IF(COUNTIF('CATEGORY ID'!$K$124:$K$165, +VLOOKUP(C845,'STYLE NAMES'!$B:$AE,30,FALSE)) &gt; 0, +VLOOKUP(VLOOKUP(C845,'STYLE NAMES'!$B:$AE,30,FALSE),'CATEGORY ID'!K:M,2,FALSE),""),"")</f>
        <v/>
      </c>
      <c r="BM845" s="101">
        <v>204</v>
      </c>
      <c r="BR845" s="101" t="str" cm="1">
        <f t="array" ref="BR845">IF(C845&gt;0,_xlfn.TEXTJOIN(";", TRUE,_xlfn.UNIQUE(_xlfn._xlws.FILTER(BF845:BQ845,(BF845:BQ845&gt;0)),TRUE,FALSE)),"")&amp;";"&amp;BS845</f>
        <v>30;3;109;46;204;228</v>
      </c>
      <c r="BS845" s="101">
        <v>228</v>
      </c>
      <c r="BU845" s="106">
        <f>IF(C845&gt;0,+VLOOKUP($C845,'STYLE NAMES'!$B:$AC,26,FALSE),"")</f>
        <v>69.900000000000006</v>
      </c>
      <c r="BV845" s="106">
        <f>IF(C845&gt;0,+VLOOKUP($C845,'STYLE NAMES'!$B:$AC,27,FALSE),"")</f>
        <v>3840</v>
      </c>
      <c r="BW845" s="106">
        <f>IF(C845&gt;0,+VLOOKUP($C845,'STYLE NAMES'!$B:$AC,28,FALSE),"")</f>
        <v>80.385000000000005</v>
      </c>
      <c r="BY845"/>
      <c r="BZ845" s="101">
        <v>2</v>
      </c>
      <c r="CA845" s="137">
        <f t="shared" si="58"/>
        <v>1</v>
      </c>
      <c r="CB845" s="137" t="str">
        <f>+VLOOKUP(C845,'[2]STYLES &amp; MODELS MATRIX'!$A:$G,7,FALSE)</f>
        <v>AK</v>
      </c>
      <c r="CC845" s="137" t="str">
        <f>+VLOOKUP(C845,'[1]STYLES &amp; SIZE CHARTS'!$A:$H,8,FALSE)</f>
        <v>WT-BTTS1</v>
      </c>
      <c r="CD845" s="137"/>
      <c r="CE845" s="205"/>
      <c r="CF845" s="141"/>
    </row>
    <row r="846" spans="1:84" s="101" customFormat="1" ht="12" customHeight="1" x14ac:dyDescent="0.2">
      <c r="A846" s="102">
        <f t="shared" si="56"/>
        <v>8683711009030</v>
      </c>
      <c r="B846" s="101" t="s">
        <v>991</v>
      </c>
      <c r="C846" s="101" t="s">
        <v>172</v>
      </c>
      <c r="D846" s="101" t="s">
        <v>173</v>
      </c>
      <c r="E846" s="203" t="s">
        <v>2479</v>
      </c>
      <c r="F846" s="101" t="s">
        <v>2346</v>
      </c>
      <c r="G846" s="101" t="str">
        <f>IF(C846&gt;0,+VLOOKUP($C846,'STYLE NAMES'!$B:$AC,4,FALSE),"")</f>
        <v>RIDER</v>
      </c>
      <c r="H846" s="101" t="str">
        <f>IF(C846&gt;0,+VLOOKUP($C846,'STYLE NAMES'!$B:$AC,5,FALSE),"")</f>
        <v>WOMEN</v>
      </c>
      <c r="I846" s="101" t="str">
        <f>IF(C846&gt;0,+VLOOKUP($C846,'STYLE NAMES'!$B:$AC,6,FALSE),"")</f>
        <v>TOPS</v>
      </c>
      <c r="J846" s="101" t="str">
        <f>IF(C846&gt;0,+VLOOKUP($C846,'STYLE NAMES'!$B:$AC,7,FALSE),"")</f>
        <v>WOMEN</v>
      </c>
      <c r="K846" s="101" t="str">
        <f>IF(C846&gt;0,+VLOOKUP($C846,'STYLE NAMES'!$B:$AC,8,FALSE),"")</f>
        <v>TECH T-SHIRTS</v>
      </c>
      <c r="L846" s="101" t="str">
        <f>IF(E846&gt;0,+VLOOKUP($E846,'CODE GENERATOR'!$D:$T,3,FALSE),"")</f>
        <v>S</v>
      </c>
      <c r="M846" s="101" t="str">
        <f>IF(E846&gt;0,+VLOOKUP($E846,'CODE GENERATOR'!$D:$T,4,FALSE),"")</f>
        <v>SUPREME</v>
      </c>
      <c r="N846" s="101" t="str">
        <f>IF(E846&gt;0,+VLOOKUP($E846,'CODE GENERATOR'!$D:$T,6,FALSE),"")</f>
        <v>MINK</v>
      </c>
      <c r="O846" s="101" t="str">
        <f>IF(E846&gt;0,+VLOOKUP($E846,'CODE GENERATOR'!$D:$T,7,FALSE),"")</f>
        <v>MINK</v>
      </c>
      <c r="P846" s="101" t="str">
        <f t="shared" si="57"/>
        <v>MINK</v>
      </c>
      <c r="Q846" s="104" t="str">
        <f>IF(E846&gt;0,+VLOOKUP($E846,'CODE GENERATOR'!$D:$T,11,FALSE),"")</f>
        <v>R.TOPWN_TTS0076</v>
      </c>
      <c r="R846" s="104" t="str">
        <f>IF(E846&gt;0,+VLOOKUP($E846,'CODE GENERATOR'!$D:$T,12,FALSE),"")</f>
        <v>SUP0030MNKMNK</v>
      </c>
      <c r="S846" s="104" t="str">
        <f>IF(E846&gt;0,+VLOOKUP($E846,'CODE GENERATOR'!$D:$T,13,FALSE),"")</f>
        <v>R.TOPWN_TTS0076_SUP0030MNKMNK</v>
      </c>
      <c r="T846" s="104" t="str">
        <f t="shared" si="55"/>
        <v>R.TOPWN_TTS0076_SUP0030MNKMNK_XS</v>
      </c>
      <c r="U846" s="105">
        <v>8683711009030</v>
      </c>
      <c r="V846" s="107" t="str" cm="1">
        <f t="array" ref="V846">_xlfn.TEXTJOIN(";", TRUE, _xlfn.UNIQUE(_xlfn._xlws.FILTER(P$3:P$10029, C$3:C$10029=C846)))</f>
        <v>BLACK;WHITE;ECRU;ROSE;MINK;LIGHT GRAY;ANTHRA</v>
      </c>
      <c r="W846" s="107" t="str" cm="1">
        <f t="array" ref="W846">_xlfn.TEXTJOIN(";", TRUE, _xlfn.UNIQUE(_xlfn._xlws.FILTER(F$3:F$10029, C$3:C$10029=C846)))</f>
        <v>XS;S;M;L;XL;XXS</v>
      </c>
      <c r="X846" s="101" t="str">
        <f>IF(E846&gt;0,+VLOOKUP($E846,'CODE GENERATOR'!$D:$AC,19,FALSE),0)</f>
        <v>2507_W_1658</v>
      </c>
      <c r="Y846" s="101" t="str">
        <f>IF(E846&gt;0,+VLOOKUP($E846,'CODE GENERATOR'!$D:$AC,20,FALSE),0)</f>
        <v>2507_W_1667</v>
      </c>
      <c r="Z846" s="101" t="str">
        <f>IF(E846&gt;0,+VLOOKUP($E846,'CODE GENERATOR'!$D:$AC,21,FALSE),0)</f>
        <v>2507_W_1682</v>
      </c>
      <c r="AA846" s="101" t="str">
        <f>IF(E846&gt;0,+VLOOKUP($E846,'CODE GENERATOR'!$D:$AC,22,FALSE),0)</f>
        <v>2507_W_1680</v>
      </c>
      <c r="AB846" s="101" t="str">
        <f>IF(E846&gt;0,+VLOOKUP($E846,'CODE GENERATOR'!$D:$AC,23,FALSE),0)</f>
        <v>2507_D_cavalier_detay_0096</v>
      </c>
      <c r="AC846" s="101" t="str">
        <f>IF(E846&gt;0,+VLOOKUP($E846,'CODE GENERATOR'!$D:$AC,24,FALSE),0)</f>
        <v/>
      </c>
      <c r="AD846" s="101" t="str">
        <f>IF(E846&gt;0,+VLOOKUP($E846,'CODE GENERATOR'!$D:$AC,25,FALSE),0)</f>
        <v>2507_VW_Web_32</v>
      </c>
      <c r="AE846" s="101" t="str">
        <f>IF(E846&gt;0,+VLOOKUP($E846,'CODE GENERATOR'!$D:$AC,26,FALSE),0)</f>
        <v/>
      </c>
      <c r="AF846" s="149" t="str">
        <f>IF($C846&gt;0,$C846&amp;" "&amp;$P846&amp;" "&amp;+VLOOKUP($C846,'STYLE NAMES'!$B:$AC,10,FALSE),"""")</f>
        <v>BELLA MINK WOMEN'S TECH T-SHIRT</v>
      </c>
      <c r="AG846" s="101" t="str">
        <f>"Enjoy our "&amp;(AF846)&amp;"; "&amp;IF(C846&gt;0,+VLOOKUP($C846,'STYLE NAMES'!$B:$AC,11,FALSE),"")</f>
        <v xml:space="preserve">Enjoy our BELLA MINK WOMEN'S TECH T-SHIRT; Women's Short Sleeve Technical T-shirt
One of our staff's favorites!
These tech t-shirts are very chic and so comfortable to wear </v>
      </c>
      <c r="AH846" s="101" t="str">
        <f>IF(C846&gt;0,+VLOOKUP($C846,'STYLE NAMES'!$B:$AC,12,FALSE),"")</f>
        <v>*Extra-soft and comfortable technical jersey
* 4-way stretch fabric
* Breathable and Quick Dry
* Wrinkle-free and Easy Care
Composition:
95% Polyamide 5% Elasthane</v>
      </c>
      <c r="AI846" s="101" t="str">
        <f>IF(C846&gt;0,+VLOOKUP($C846,'STYLE NAMES'!$B:$AC,13,FALSE),"")</f>
        <v>Machine Wash at 30°C
Mild process
Iron at low temperature
Iron from REVERSE
Do NOT iron on logos or prints
Do not bleach
Do NOT Tumble Dry</v>
      </c>
      <c r="AJ846" s="149" t="str">
        <f>IF($C846&gt;0,$C846&amp;" "&amp;$P846&amp;" "&amp;+VLOOKUP($C846,'STYLE NAMES'!$B:$AC,14,FALSE),"""")</f>
        <v>BELLA MINK KADIN TECH T-SHIRT</v>
      </c>
      <c r="AK846" s="149" t="str">
        <f>"Cavalier SanMarco tarafından tasarlanan "&amp;(AJ846)&amp;"; "&amp;IF(C846&gt;0,+VLOOKUP($C846,'STYLE NAMES'!$B:$AC,15,FALSE),"")</f>
        <v>Cavalier SanMarco tarafından tasarlanan BELLA MINK KADIN TECH T-SHIRT; Kadın Kısa Kol Teknik T-shirt
Ekibin favorilerinden!
Bu teknik t-shirtler çok şık olmakla birlikte çok da rahatlar</v>
      </c>
      <c r="AL846" s="149" t="str">
        <f>IF(C846&gt;0,+VLOOKUP($C846,'STYLE NAMES'!$B:$AC,16,FALSE),"")</f>
        <v>*Ekstra yumuşak ve rahat teknik örme kumaş
* 4 yöne esneyen kumaş
* Nefes Alabilir ve Hızlı Kuruma
* Kırışmaz ve Bakımı Kolay
Kompozisyon:
%95 Polyamid %5 Elastan</v>
      </c>
      <c r="AM846" s="149" t="str">
        <f>IF(C846&gt;0,+VLOOKUP($C846,'STYLE NAMES'!$B:$AC,17,FALSE),"")</f>
        <v>Makinede 30°C' de Yıkayın
Hassas Yıkama
Ilık ütü yapın
Tersten ütüleyin
Logo ve baskıları ÜTÜLEMEYİN
Çamaşır suyu kullanmayın
Kurutma Makinesinde Kurutmayın</v>
      </c>
      <c r="AN846" s="149" t="str">
        <f>IF($C846&gt;0,$C846&amp;" "&amp;$P846&amp;" "&amp;+VLOOKUP($C846,'STYLE NAMES'!$B:$AC,18,FALSE),"""")</f>
        <v>BELLA MINK T-SHIRT TECNICA DA DONNA</v>
      </c>
      <c r="AO846" s="101" t="str">
        <f>"Disegnato da Cavalier SanMarco "&amp;(AN846)&amp;"; "&amp;IF(C846&gt;0,+VLOOKUP($C846,'STYLE NAMES'!$B:$AC,19,FALSE),"")</f>
        <v>Disegnato da Cavalier SanMarco BELLA MINK T-SHIRT TECNICA DA DONNA; T-shirt tecnica a maniche corte da donna 
Uno dei nostri prodotti preferiti! 
Queste magliette tecniche sono molto eleganti e confortevoli da indossare.</v>
      </c>
      <c r="AP846" s="101" t="str">
        <f>IF(C846&gt;0,+VLOOKUP($C846,'STYLE NAMES'!$B:$AC,20,FALSE),"")</f>
        <v>Jersey tecnico extra-morbido e confortevole 
Tessuto elasticizzato 4-way stretch 
Traspirante e ad asciugatura rapida 
No stiro e di facile manutenzione 
Composizione: 
95% Poliammide, 5% Elastan</v>
      </c>
      <c r="AQ846" s="101" t="str">
        <f>IF(C846&gt;0,+VLOOKUP($C846,'STYLE NAMES'!$B:$AC,21,FALSE),"")</f>
        <v>Lavare in lavatrice a 30°C Ciclo delicato 
Stirare a bassa temperatura
Stirare al rovescio 
Non stirare su loghi o stampe 
Non candeggiare 
Non asciugare in asciugatrice</v>
      </c>
      <c r="AR846" s="101">
        <f>IF(D846&gt;0,+VLOOKUP($C846,'STYLE NAMES'!$B:$AC,22,FALSE),"")</f>
        <v>0</v>
      </c>
      <c r="AS846" s="101">
        <f>IF(E846&gt;0,+VLOOKUP($C846,'STYLE NAMES'!$B:$AC,23,FALSE),"")</f>
        <v>0</v>
      </c>
      <c r="AT846" s="101">
        <f>IF(F846&gt;0,+VLOOKUP($C846,'STYLE NAMES'!$B:$AC,24,FALSE),"")</f>
        <v>0</v>
      </c>
      <c r="AU846" s="101">
        <f>IF(G846&gt;0,+VLOOKUP($C846,'STYLE NAMES'!$B:$AC,25,FALSE),"")</f>
        <v>0</v>
      </c>
      <c r="AV846" s="101" t="str">
        <f>+VLOOKUP($S846,'CODE GENERATOR'!$P:$AM,15,FALSE)</f>
        <v>R.BOTWN_BRC0067_TJR0027TAUTAU</v>
      </c>
      <c r="AW846" s="101" t="str">
        <f>+VLOOKUP($S846,'CODE GENERATOR'!$P:$AM,16,FALSE)</f>
        <v>A.RACUX_BLT0015_BRD0012DGYDGY</v>
      </c>
      <c r="AX846" s="101" t="str">
        <f>+VLOOKUP($S846,'CODE GENERATOR'!$P:$AM,17,FALSE)</f>
        <v>A.RACAU_SOC0018_NYL00003XBST4</v>
      </c>
      <c r="AY846" s="101">
        <f>+VLOOKUP($S846,'CODE GENERATOR'!$P:$AM,18,FALSE)</f>
        <v>0</v>
      </c>
      <c r="AZ846" s="101">
        <f>+VLOOKUP($S846,'CODE GENERATOR'!$P:$AM,19,FALSE)</f>
        <v>0</v>
      </c>
      <c r="BA846" s="101">
        <f>+VLOOKUP($S846,'CODE GENERATOR'!$P:$AM,20,FALSE)</f>
        <v>0</v>
      </c>
      <c r="BB846" s="101">
        <f>+VLOOKUP($S846,'CODE GENERATOR'!$P:$AM,21,FALSE)</f>
        <v>0</v>
      </c>
      <c r="BC846" s="101">
        <f>+VLOOKUP($S846,'CODE GENERATOR'!$P:$AM,22,FALSE)</f>
        <v>0</v>
      </c>
      <c r="BD846" s="101">
        <f>+VLOOKUP($S846,'CODE GENERATOR'!$P:$AM,23,FALSE)</f>
        <v>0</v>
      </c>
      <c r="BE846" s="101">
        <f>+VLOOKUP($S846,'CODE GENERATOR'!$P:$AM,24,FALSE)</f>
        <v>0</v>
      </c>
      <c r="BF846" s="101">
        <f>IF(C846&gt;0,+VLOOKUP(G846,'CATEGORY ID'!$A$1:$L$118,3,FALSE),"")</f>
        <v>30</v>
      </c>
      <c r="BG846" s="101">
        <f>IF(C846&gt;0,+VLOOKUP(H846,'CATEGORY ID'!$D$1:$L$118,3,FALSE),"")</f>
        <v>3</v>
      </c>
      <c r="BH846" s="101">
        <f>IF(C846&gt;0,+VLOOKUP((+H846&amp;I846),'CATEGORY ID'!$H$1:$I$121,2,FALSE),"")</f>
        <v>109</v>
      </c>
      <c r="BJ846" s="101">
        <f>IF(C846&gt;0,IF(COUNTIF('CATEGORY ID'!$K$1:$K$121,+H846&amp;K846) &gt; 0, +VLOOKUP(+H846&amp;K846,'CATEGORY ID'!$K$1:$L$121,2,FALSE),""),"")</f>
        <v>46</v>
      </c>
      <c r="BK846" s="101" t="str">
        <f>IF(C846&gt;0,IF(COUNTIF('CATEGORY ID'!$K$124:$K$165, +VLOOKUP(C846,'STYLE NAMES'!$B:$AE,30,FALSE)) &gt; 0, +VLOOKUP(VLOOKUP(C846,'STYLE NAMES'!$B:$AE,30,FALSE),'CATEGORY ID'!K:M,2,FALSE),""),"")</f>
        <v/>
      </c>
      <c r="BM846" s="101">
        <v>204</v>
      </c>
      <c r="BR846" s="101" t="str" cm="1">
        <f t="array" ref="BR846">IF(C846&gt;0,_xlfn.TEXTJOIN(";", TRUE,_xlfn.UNIQUE(_xlfn._xlws.FILTER(BF846:BQ846,(BF846:BQ846&gt;0)),TRUE,FALSE)),"")&amp;";"&amp;BS846</f>
        <v>30;3;109;46;204;228</v>
      </c>
      <c r="BS846" s="101">
        <v>228</v>
      </c>
      <c r="BU846" s="106">
        <f>IF(C846&gt;0,+VLOOKUP($C846,'STYLE NAMES'!$B:$AC,26,FALSE),"")</f>
        <v>69.900000000000006</v>
      </c>
      <c r="BV846" s="106">
        <f>IF(C846&gt;0,+VLOOKUP($C846,'STYLE NAMES'!$B:$AC,27,FALSE),"")</f>
        <v>3840</v>
      </c>
      <c r="BW846" s="106">
        <f>IF(C846&gt;0,+VLOOKUP($C846,'STYLE NAMES'!$B:$AC,28,FALSE),"")</f>
        <v>80.385000000000005</v>
      </c>
      <c r="BY846"/>
      <c r="BZ846" s="101">
        <v>8</v>
      </c>
      <c r="CA846" s="137">
        <f t="shared" si="58"/>
        <v>1</v>
      </c>
      <c r="CB846" s="137" t="str">
        <f>+VLOOKUP(C846,'[2]STYLES &amp; MODELS MATRIX'!$A:$G,7,FALSE)</f>
        <v>AK</v>
      </c>
      <c r="CC846" s="137" t="str">
        <f>+VLOOKUP(C846,'[1]STYLES &amp; SIZE CHARTS'!$A:$H,8,FALSE)</f>
        <v>WT-BTTS1</v>
      </c>
      <c r="CD846" s="137"/>
      <c r="CE846" s="205"/>
      <c r="CF846" s="141"/>
    </row>
    <row r="847" spans="1:84" s="101" customFormat="1" ht="12" customHeight="1" x14ac:dyDescent="0.2">
      <c r="A847" s="102">
        <f t="shared" si="56"/>
        <v>8683711009047</v>
      </c>
      <c r="B847" s="101" t="s">
        <v>991</v>
      </c>
      <c r="C847" s="101" t="s">
        <v>172</v>
      </c>
      <c r="D847" s="101" t="s">
        <v>173</v>
      </c>
      <c r="E847" s="203" t="s">
        <v>2479</v>
      </c>
      <c r="F847" s="101" t="s">
        <v>785</v>
      </c>
      <c r="G847" s="101" t="str">
        <f>IF(C847&gt;0,+VLOOKUP($C847,'STYLE NAMES'!$B:$AC,4,FALSE),"")</f>
        <v>RIDER</v>
      </c>
      <c r="H847" s="101" t="str">
        <f>IF(C847&gt;0,+VLOOKUP($C847,'STYLE NAMES'!$B:$AC,5,FALSE),"")</f>
        <v>WOMEN</v>
      </c>
      <c r="I847" s="101" t="str">
        <f>IF(C847&gt;0,+VLOOKUP($C847,'STYLE NAMES'!$B:$AC,6,FALSE),"")</f>
        <v>TOPS</v>
      </c>
      <c r="J847" s="101" t="str">
        <f>IF(C847&gt;0,+VLOOKUP($C847,'STYLE NAMES'!$B:$AC,7,FALSE),"")</f>
        <v>WOMEN</v>
      </c>
      <c r="K847" s="101" t="str">
        <f>IF(C847&gt;0,+VLOOKUP($C847,'STYLE NAMES'!$B:$AC,8,FALSE),"")</f>
        <v>TECH T-SHIRTS</v>
      </c>
      <c r="L847" s="101" t="str">
        <f>IF(E847&gt;0,+VLOOKUP($E847,'CODE GENERATOR'!$D:$T,3,FALSE),"")</f>
        <v>S</v>
      </c>
      <c r="M847" s="101" t="str">
        <f>IF(E847&gt;0,+VLOOKUP($E847,'CODE GENERATOR'!$D:$T,4,FALSE),"")</f>
        <v>SUPREME</v>
      </c>
      <c r="N847" s="101" t="str">
        <f>IF(E847&gt;0,+VLOOKUP($E847,'CODE GENERATOR'!$D:$T,6,FALSE),"")</f>
        <v>MINK</v>
      </c>
      <c r="O847" s="101" t="str">
        <f>IF(E847&gt;0,+VLOOKUP($E847,'CODE GENERATOR'!$D:$T,7,FALSE),"")</f>
        <v>MINK</v>
      </c>
      <c r="P847" s="101" t="str">
        <f t="shared" si="57"/>
        <v>MINK</v>
      </c>
      <c r="Q847" s="104" t="str">
        <f>IF(E847&gt;0,+VLOOKUP($E847,'CODE GENERATOR'!$D:$T,11,FALSE),"")</f>
        <v>R.TOPWN_TTS0076</v>
      </c>
      <c r="R847" s="104" t="str">
        <f>IF(E847&gt;0,+VLOOKUP($E847,'CODE GENERATOR'!$D:$T,12,FALSE),"")</f>
        <v>SUP0030MNKMNK</v>
      </c>
      <c r="S847" s="104" t="str">
        <f>IF(E847&gt;0,+VLOOKUP($E847,'CODE GENERATOR'!$D:$T,13,FALSE),"")</f>
        <v>R.TOPWN_TTS0076_SUP0030MNKMNK</v>
      </c>
      <c r="T847" s="104" t="str">
        <f t="shared" si="55"/>
        <v>R.TOPWN_TTS0076_SUP0030MNKMNK_S</v>
      </c>
      <c r="U847" s="105">
        <v>8683711009047</v>
      </c>
      <c r="V847" s="107" t="str" cm="1">
        <f t="array" ref="V847">_xlfn.TEXTJOIN(";", TRUE, _xlfn.UNIQUE(_xlfn._xlws.FILTER(P$3:P$10029, C$3:C$10029=C847)))</f>
        <v>BLACK;WHITE;ECRU;ROSE;MINK;LIGHT GRAY;ANTHRA</v>
      </c>
      <c r="W847" s="107" t="str" cm="1">
        <f t="array" ref="W847">_xlfn.TEXTJOIN(";", TRUE, _xlfn.UNIQUE(_xlfn._xlws.FILTER(F$3:F$10029, C$3:C$10029=C847)))</f>
        <v>XS;S;M;L;XL;XXS</v>
      </c>
      <c r="X847" s="101" t="str">
        <f>IF(E847&gt;0,+VLOOKUP($E847,'CODE GENERATOR'!$D:$AC,19,FALSE),0)</f>
        <v>2507_W_1658</v>
      </c>
      <c r="Y847" s="101" t="str">
        <f>IF(E847&gt;0,+VLOOKUP($E847,'CODE GENERATOR'!$D:$AC,20,FALSE),0)</f>
        <v>2507_W_1667</v>
      </c>
      <c r="Z847" s="101" t="str">
        <f>IF(E847&gt;0,+VLOOKUP($E847,'CODE GENERATOR'!$D:$AC,21,FALSE),0)</f>
        <v>2507_W_1682</v>
      </c>
      <c r="AA847" s="101" t="str">
        <f>IF(E847&gt;0,+VLOOKUP($E847,'CODE GENERATOR'!$D:$AC,22,FALSE),0)</f>
        <v>2507_W_1680</v>
      </c>
      <c r="AB847" s="101" t="str">
        <f>IF(E847&gt;0,+VLOOKUP($E847,'CODE GENERATOR'!$D:$AC,23,FALSE),0)</f>
        <v>2507_D_cavalier_detay_0096</v>
      </c>
      <c r="AC847" s="101" t="str">
        <f>IF(E847&gt;0,+VLOOKUP($E847,'CODE GENERATOR'!$D:$AC,24,FALSE),0)</f>
        <v/>
      </c>
      <c r="AD847" s="101" t="str">
        <f>IF(E847&gt;0,+VLOOKUP($E847,'CODE GENERATOR'!$D:$AC,25,FALSE),0)</f>
        <v>2507_VW_Web_32</v>
      </c>
      <c r="AE847" s="101" t="str">
        <f>IF(E847&gt;0,+VLOOKUP($E847,'CODE GENERATOR'!$D:$AC,26,FALSE),0)</f>
        <v/>
      </c>
      <c r="AF847" s="149" t="str">
        <f>IF($C847&gt;0,$C847&amp;" "&amp;$P847&amp;" "&amp;+VLOOKUP($C847,'STYLE NAMES'!$B:$AC,10,FALSE),"""")</f>
        <v>BELLA MINK WOMEN'S TECH T-SHIRT</v>
      </c>
      <c r="AG847" s="101" t="str">
        <f>"Enjoy our "&amp;(AF847)&amp;"; "&amp;IF(C847&gt;0,+VLOOKUP($C847,'STYLE NAMES'!$B:$AC,11,FALSE),"")</f>
        <v xml:space="preserve">Enjoy our BELLA MINK WOMEN'S TECH T-SHIRT; Women's Short Sleeve Technical T-shirt
One of our staff's favorites!
These tech t-shirts are very chic and so comfortable to wear </v>
      </c>
      <c r="AH847" s="101" t="str">
        <f>IF(C847&gt;0,+VLOOKUP($C847,'STYLE NAMES'!$B:$AC,12,FALSE),"")</f>
        <v>*Extra-soft and comfortable technical jersey
* 4-way stretch fabric
* Breathable and Quick Dry
* Wrinkle-free and Easy Care
Composition:
95% Polyamide 5% Elasthane</v>
      </c>
      <c r="AI847" s="101" t="str">
        <f>IF(C847&gt;0,+VLOOKUP($C847,'STYLE NAMES'!$B:$AC,13,FALSE),"")</f>
        <v>Machine Wash at 30°C
Mild process
Iron at low temperature
Iron from REVERSE
Do NOT iron on logos or prints
Do not bleach
Do NOT Tumble Dry</v>
      </c>
      <c r="AJ847" s="149" t="str">
        <f>IF($C847&gt;0,$C847&amp;" "&amp;$P847&amp;" "&amp;+VLOOKUP($C847,'STYLE NAMES'!$B:$AC,14,FALSE),"""")</f>
        <v>BELLA MINK KADIN TECH T-SHIRT</v>
      </c>
      <c r="AK847" s="149" t="str">
        <f>"Cavalier SanMarco tarafından tasarlanan "&amp;(AJ847)&amp;"; "&amp;IF(C847&gt;0,+VLOOKUP($C847,'STYLE NAMES'!$B:$AC,15,FALSE),"")</f>
        <v>Cavalier SanMarco tarafından tasarlanan BELLA MINK KADIN TECH T-SHIRT; Kadın Kısa Kol Teknik T-shirt
Ekibin favorilerinden!
Bu teknik t-shirtler çok şık olmakla birlikte çok da rahatlar</v>
      </c>
      <c r="AL847" s="149" t="str">
        <f>IF(C847&gt;0,+VLOOKUP($C847,'STYLE NAMES'!$B:$AC,16,FALSE),"")</f>
        <v>*Ekstra yumuşak ve rahat teknik örme kumaş
* 4 yöne esneyen kumaş
* Nefes Alabilir ve Hızlı Kuruma
* Kırışmaz ve Bakımı Kolay
Kompozisyon:
%95 Polyamid %5 Elastan</v>
      </c>
      <c r="AM847" s="149" t="str">
        <f>IF(C847&gt;0,+VLOOKUP($C847,'STYLE NAMES'!$B:$AC,17,FALSE),"")</f>
        <v>Makinede 30°C' de Yıkayın
Hassas Yıkama
Ilık ütü yapın
Tersten ütüleyin
Logo ve baskıları ÜTÜLEMEYİN
Çamaşır suyu kullanmayın
Kurutma Makinesinde Kurutmayın</v>
      </c>
      <c r="AN847" s="149" t="str">
        <f>IF($C847&gt;0,$C847&amp;" "&amp;$P847&amp;" "&amp;+VLOOKUP($C847,'STYLE NAMES'!$B:$AC,18,FALSE),"""")</f>
        <v>BELLA MINK T-SHIRT TECNICA DA DONNA</v>
      </c>
      <c r="AO847" s="101" t="str">
        <f>"Disegnato da Cavalier SanMarco "&amp;(AN847)&amp;"; "&amp;IF(C847&gt;0,+VLOOKUP($C847,'STYLE NAMES'!$B:$AC,19,FALSE),"")</f>
        <v>Disegnato da Cavalier SanMarco BELLA MINK T-SHIRT TECNICA DA DONNA; T-shirt tecnica a maniche corte da donna 
Uno dei nostri prodotti preferiti! 
Queste magliette tecniche sono molto eleganti e confortevoli da indossare.</v>
      </c>
      <c r="AP847" s="101" t="str">
        <f>IF(C847&gt;0,+VLOOKUP($C847,'STYLE NAMES'!$B:$AC,20,FALSE),"")</f>
        <v>Jersey tecnico extra-morbido e confortevole 
Tessuto elasticizzato 4-way stretch 
Traspirante e ad asciugatura rapida 
No stiro e di facile manutenzione 
Composizione: 
95% Poliammide, 5% Elastan</v>
      </c>
      <c r="AQ847" s="101" t="str">
        <f>IF(C847&gt;0,+VLOOKUP($C847,'STYLE NAMES'!$B:$AC,21,FALSE),"")</f>
        <v>Lavare in lavatrice a 30°C Ciclo delicato 
Stirare a bassa temperatura
Stirare al rovescio 
Non stirare su loghi o stampe 
Non candeggiare 
Non asciugare in asciugatrice</v>
      </c>
      <c r="AR847" s="101">
        <f>IF(D847&gt;0,+VLOOKUP($C847,'STYLE NAMES'!$B:$AC,22,FALSE),"")</f>
        <v>0</v>
      </c>
      <c r="AS847" s="101">
        <f>IF(E847&gt;0,+VLOOKUP($C847,'STYLE NAMES'!$B:$AC,23,FALSE),"")</f>
        <v>0</v>
      </c>
      <c r="AT847" s="101">
        <f>IF(F847&gt;0,+VLOOKUP($C847,'STYLE NAMES'!$B:$AC,24,FALSE),"")</f>
        <v>0</v>
      </c>
      <c r="AU847" s="101">
        <f>IF(G847&gt;0,+VLOOKUP($C847,'STYLE NAMES'!$B:$AC,25,FALSE),"")</f>
        <v>0</v>
      </c>
      <c r="AV847" s="101" t="str">
        <f>+VLOOKUP($S847,'CODE GENERATOR'!$P:$AM,15,FALSE)</f>
        <v>R.BOTWN_BRC0067_TJR0027TAUTAU</v>
      </c>
      <c r="AW847" s="101" t="str">
        <f>+VLOOKUP($S847,'CODE GENERATOR'!$P:$AM,16,FALSE)</f>
        <v>A.RACUX_BLT0015_BRD0012DGYDGY</v>
      </c>
      <c r="AX847" s="101" t="str">
        <f>+VLOOKUP($S847,'CODE GENERATOR'!$P:$AM,17,FALSE)</f>
        <v>A.RACAU_SOC0018_NYL00003XBST4</v>
      </c>
      <c r="AY847" s="101">
        <f>+VLOOKUP($S847,'CODE GENERATOR'!$P:$AM,18,FALSE)</f>
        <v>0</v>
      </c>
      <c r="AZ847" s="101">
        <f>+VLOOKUP($S847,'CODE GENERATOR'!$P:$AM,19,FALSE)</f>
        <v>0</v>
      </c>
      <c r="BA847" s="101">
        <f>+VLOOKUP($S847,'CODE GENERATOR'!$P:$AM,20,FALSE)</f>
        <v>0</v>
      </c>
      <c r="BB847" s="101">
        <f>+VLOOKUP($S847,'CODE GENERATOR'!$P:$AM,21,FALSE)</f>
        <v>0</v>
      </c>
      <c r="BC847" s="101">
        <f>+VLOOKUP($S847,'CODE GENERATOR'!$P:$AM,22,FALSE)</f>
        <v>0</v>
      </c>
      <c r="BD847" s="101">
        <f>+VLOOKUP($S847,'CODE GENERATOR'!$P:$AM,23,FALSE)</f>
        <v>0</v>
      </c>
      <c r="BE847" s="101">
        <f>+VLOOKUP($S847,'CODE GENERATOR'!$P:$AM,24,FALSE)</f>
        <v>0</v>
      </c>
      <c r="BF847" s="101">
        <f>IF(C847&gt;0,+VLOOKUP(G847,'CATEGORY ID'!$A$1:$L$118,3,FALSE),"")</f>
        <v>30</v>
      </c>
      <c r="BG847" s="101">
        <f>IF(C847&gt;0,+VLOOKUP(H847,'CATEGORY ID'!$D$1:$L$118,3,FALSE),"")</f>
        <v>3</v>
      </c>
      <c r="BH847" s="101">
        <f>IF(C847&gt;0,+VLOOKUP((+H847&amp;I847),'CATEGORY ID'!$H$1:$I$121,2,FALSE),"")</f>
        <v>109</v>
      </c>
      <c r="BJ847" s="101">
        <f>IF(C847&gt;0,IF(COUNTIF('CATEGORY ID'!$K$1:$K$121,+H847&amp;K847) &gt; 0, +VLOOKUP(+H847&amp;K847,'CATEGORY ID'!$K$1:$L$121,2,FALSE),""),"")</f>
        <v>46</v>
      </c>
      <c r="BK847" s="101" t="str">
        <f>IF(C847&gt;0,IF(COUNTIF('CATEGORY ID'!$K$124:$K$165, +VLOOKUP(C847,'STYLE NAMES'!$B:$AE,30,FALSE)) &gt; 0, +VLOOKUP(VLOOKUP(C847,'STYLE NAMES'!$B:$AE,30,FALSE),'CATEGORY ID'!K:M,2,FALSE),""),"")</f>
        <v/>
      </c>
      <c r="BM847" s="101">
        <v>204</v>
      </c>
      <c r="BR847" s="101" t="str" cm="1">
        <f t="array" ref="BR847">IF(C847&gt;0,_xlfn.TEXTJOIN(";", TRUE,_xlfn.UNIQUE(_xlfn._xlws.FILTER(BF847:BQ847,(BF847:BQ847&gt;0)),TRUE,FALSE)),"")&amp;";"&amp;BS847</f>
        <v>30;3;109;46;204;228</v>
      </c>
      <c r="BS847" s="101">
        <v>228</v>
      </c>
      <c r="BU847" s="106">
        <f>IF(C847&gt;0,+VLOOKUP($C847,'STYLE NAMES'!$B:$AC,26,FALSE),"")</f>
        <v>69.900000000000006</v>
      </c>
      <c r="BV847" s="106">
        <f>IF(C847&gt;0,+VLOOKUP($C847,'STYLE NAMES'!$B:$AC,27,FALSE),"")</f>
        <v>3840</v>
      </c>
      <c r="BW847" s="106">
        <f>IF(C847&gt;0,+VLOOKUP($C847,'STYLE NAMES'!$B:$AC,28,FALSE),"")</f>
        <v>80.385000000000005</v>
      </c>
      <c r="BY847"/>
      <c r="BZ847" s="101">
        <v>1</v>
      </c>
      <c r="CA847" s="137">
        <f t="shared" si="58"/>
        <v>1</v>
      </c>
      <c r="CB847" s="137" t="str">
        <f>+VLOOKUP(C847,'[2]STYLES &amp; MODELS MATRIX'!$A:$G,7,FALSE)</f>
        <v>AK</v>
      </c>
      <c r="CC847" s="137" t="str">
        <f>+VLOOKUP(C847,'[1]STYLES &amp; SIZE CHARTS'!$A:$H,8,FALSE)</f>
        <v>WT-BTTS1</v>
      </c>
      <c r="CD847" s="137"/>
      <c r="CE847" s="205"/>
      <c r="CF847" s="141"/>
    </row>
    <row r="848" spans="1:84" s="101" customFormat="1" ht="12" customHeight="1" x14ac:dyDescent="0.2">
      <c r="A848" s="102">
        <f t="shared" si="56"/>
        <v>8683711009054</v>
      </c>
      <c r="B848" s="101" t="s">
        <v>991</v>
      </c>
      <c r="C848" s="101" t="s">
        <v>172</v>
      </c>
      <c r="D848" s="101" t="s">
        <v>173</v>
      </c>
      <c r="E848" s="203" t="s">
        <v>2479</v>
      </c>
      <c r="F848" s="101" t="s">
        <v>2247</v>
      </c>
      <c r="G848" s="101" t="str">
        <f>IF(C848&gt;0,+VLOOKUP($C848,'STYLE NAMES'!$B:$AC,4,FALSE),"")</f>
        <v>RIDER</v>
      </c>
      <c r="H848" s="101" t="str">
        <f>IF(C848&gt;0,+VLOOKUP($C848,'STYLE NAMES'!$B:$AC,5,FALSE),"")</f>
        <v>WOMEN</v>
      </c>
      <c r="I848" s="101" t="str">
        <f>IF(C848&gt;0,+VLOOKUP($C848,'STYLE NAMES'!$B:$AC,6,FALSE),"")</f>
        <v>TOPS</v>
      </c>
      <c r="J848" s="101" t="str">
        <f>IF(C848&gt;0,+VLOOKUP($C848,'STYLE NAMES'!$B:$AC,7,FALSE),"")</f>
        <v>WOMEN</v>
      </c>
      <c r="K848" s="101" t="str">
        <f>IF(C848&gt;0,+VLOOKUP($C848,'STYLE NAMES'!$B:$AC,8,FALSE),"")</f>
        <v>TECH T-SHIRTS</v>
      </c>
      <c r="L848" s="101" t="str">
        <f>IF(E848&gt;0,+VLOOKUP($E848,'CODE GENERATOR'!$D:$T,3,FALSE),"")</f>
        <v>S</v>
      </c>
      <c r="M848" s="101" t="str">
        <f>IF(E848&gt;0,+VLOOKUP($E848,'CODE GENERATOR'!$D:$T,4,FALSE),"")</f>
        <v>SUPREME</v>
      </c>
      <c r="N848" s="101" t="str">
        <f>IF(E848&gt;0,+VLOOKUP($E848,'CODE GENERATOR'!$D:$T,6,FALSE),"")</f>
        <v>MINK</v>
      </c>
      <c r="O848" s="101" t="str">
        <f>IF(E848&gt;0,+VLOOKUP($E848,'CODE GENERATOR'!$D:$T,7,FALSE),"")</f>
        <v>MINK</v>
      </c>
      <c r="P848" s="101" t="str">
        <f t="shared" si="57"/>
        <v>MINK</v>
      </c>
      <c r="Q848" s="104" t="str">
        <f>IF(E848&gt;0,+VLOOKUP($E848,'CODE GENERATOR'!$D:$T,11,FALSE),"")</f>
        <v>R.TOPWN_TTS0076</v>
      </c>
      <c r="R848" s="104" t="str">
        <f>IF(E848&gt;0,+VLOOKUP($E848,'CODE GENERATOR'!$D:$T,12,FALSE),"")</f>
        <v>SUP0030MNKMNK</v>
      </c>
      <c r="S848" s="104" t="str">
        <f>IF(E848&gt;0,+VLOOKUP($E848,'CODE GENERATOR'!$D:$T,13,FALSE),"")</f>
        <v>R.TOPWN_TTS0076_SUP0030MNKMNK</v>
      </c>
      <c r="T848" s="104" t="str">
        <f t="shared" si="55"/>
        <v>R.TOPWN_TTS0076_SUP0030MNKMNK_M</v>
      </c>
      <c r="U848" s="105">
        <v>8683711009054</v>
      </c>
      <c r="V848" s="107" t="str" cm="1">
        <f t="array" ref="V848">_xlfn.TEXTJOIN(";", TRUE, _xlfn.UNIQUE(_xlfn._xlws.FILTER(P$3:P$10029, C$3:C$10029=C848)))</f>
        <v>BLACK;WHITE;ECRU;ROSE;MINK;LIGHT GRAY;ANTHRA</v>
      </c>
      <c r="W848" s="107" t="str" cm="1">
        <f t="array" ref="W848">_xlfn.TEXTJOIN(";", TRUE, _xlfn.UNIQUE(_xlfn._xlws.FILTER(F$3:F$10029, C$3:C$10029=C848)))</f>
        <v>XS;S;M;L;XL;XXS</v>
      </c>
      <c r="X848" s="101" t="str">
        <f>IF(E848&gt;0,+VLOOKUP($E848,'CODE GENERATOR'!$D:$AC,19,FALSE),0)</f>
        <v>2507_W_1658</v>
      </c>
      <c r="Y848" s="101" t="str">
        <f>IF(E848&gt;0,+VLOOKUP($E848,'CODE GENERATOR'!$D:$AC,20,FALSE),0)</f>
        <v>2507_W_1667</v>
      </c>
      <c r="Z848" s="101" t="str">
        <f>IF(E848&gt;0,+VLOOKUP($E848,'CODE GENERATOR'!$D:$AC,21,FALSE),0)</f>
        <v>2507_W_1682</v>
      </c>
      <c r="AA848" s="101" t="str">
        <f>IF(E848&gt;0,+VLOOKUP($E848,'CODE GENERATOR'!$D:$AC,22,FALSE),0)</f>
        <v>2507_W_1680</v>
      </c>
      <c r="AB848" s="101" t="str">
        <f>IF(E848&gt;0,+VLOOKUP($E848,'CODE GENERATOR'!$D:$AC,23,FALSE),0)</f>
        <v>2507_D_cavalier_detay_0096</v>
      </c>
      <c r="AC848" s="101" t="str">
        <f>IF(E848&gt;0,+VLOOKUP($E848,'CODE GENERATOR'!$D:$AC,24,FALSE),0)</f>
        <v/>
      </c>
      <c r="AD848" s="101" t="str">
        <f>IF(E848&gt;0,+VLOOKUP($E848,'CODE GENERATOR'!$D:$AC,25,FALSE),0)</f>
        <v>2507_VW_Web_32</v>
      </c>
      <c r="AE848" s="101" t="str">
        <f>IF(E848&gt;0,+VLOOKUP($E848,'CODE GENERATOR'!$D:$AC,26,FALSE),0)</f>
        <v/>
      </c>
      <c r="AF848" s="149" t="str">
        <f>IF($C848&gt;0,$C848&amp;" "&amp;$P848&amp;" "&amp;+VLOOKUP($C848,'STYLE NAMES'!$B:$AC,10,FALSE),"""")</f>
        <v>BELLA MINK WOMEN'S TECH T-SHIRT</v>
      </c>
      <c r="AG848" s="101" t="str">
        <f>"Enjoy our "&amp;(AF848)&amp;"; "&amp;IF(C848&gt;0,+VLOOKUP($C848,'STYLE NAMES'!$B:$AC,11,FALSE),"")</f>
        <v xml:space="preserve">Enjoy our BELLA MINK WOMEN'S TECH T-SHIRT; Women's Short Sleeve Technical T-shirt
One of our staff's favorites!
These tech t-shirts are very chic and so comfortable to wear </v>
      </c>
      <c r="AH848" s="101" t="str">
        <f>IF(C848&gt;0,+VLOOKUP($C848,'STYLE NAMES'!$B:$AC,12,FALSE),"")</f>
        <v>*Extra-soft and comfortable technical jersey
* 4-way stretch fabric
* Breathable and Quick Dry
* Wrinkle-free and Easy Care
Composition:
95% Polyamide 5% Elasthane</v>
      </c>
      <c r="AI848" s="101" t="str">
        <f>IF(C848&gt;0,+VLOOKUP($C848,'STYLE NAMES'!$B:$AC,13,FALSE),"")</f>
        <v>Machine Wash at 30°C
Mild process
Iron at low temperature
Iron from REVERSE
Do NOT iron on logos or prints
Do not bleach
Do NOT Tumble Dry</v>
      </c>
      <c r="AJ848" s="149" t="str">
        <f>IF($C848&gt;0,$C848&amp;" "&amp;$P848&amp;" "&amp;+VLOOKUP($C848,'STYLE NAMES'!$B:$AC,14,FALSE),"""")</f>
        <v>BELLA MINK KADIN TECH T-SHIRT</v>
      </c>
      <c r="AK848" s="149" t="str">
        <f>"Cavalier SanMarco tarafından tasarlanan "&amp;(AJ848)&amp;"; "&amp;IF(C848&gt;0,+VLOOKUP($C848,'STYLE NAMES'!$B:$AC,15,FALSE),"")</f>
        <v>Cavalier SanMarco tarafından tasarlanan BELLA MINK KADIN TECH T-SHIRT; Kadın Kısa Kol Teknik T-shirt
Ekibin favorilerinden!
Bu teknik t-shirtler çok şık olmakla birlikte çok da rahatlar</v>
      </c>
      <c r="AL848" s="149" t="str">
        <f>IF(C848&gt;0,+VLOOKUP($C848,'STYLE NAMES'!$B:$AC,16,FALSE),"")</f>
        <v>*Ekstra yumuşak ve rahat teknik örme kumaş
* 4 yöne esneyen kumaş
* Nefes Alabilir ve Hızlı Kuruma
* Kırışmaz ve Bakımı Kolay
Kompozisyon:
%95 Polyamid %5 Elastan</v>
      </c>
      <c r="AM848" s="149" t="str">
        <f>IF(C848&gt;0,+VLOOKUP($C848,'STYLE NAMES'!$B:$AC,17,FALSE),"")</f>
        <v>Makinede 30°C' de Yıkayın
Hassas Yıkama
Ilık ütü yapın
Tersten ütüleyin
Logo ve baskıları ÜTÜLEMEYİN
Çamaşır suyu kullanmayın
Kurutma Makinesinde Kurutmayın</v>
      </c>
      <c r="AN848" s="149" t="str">
        <f>IF($C848&gt;0,$C848&amp;" "&amp;$P848&amp;" "&amp;+VLOOKUP($C848,'STYLE NAMES'!$B:$AC,18,FALSE),"""")</f>
        <v>BELLA MINK T-SHIRT TECNICA DA DONNA</v>
      </c>
      <c r="AO848" s="101" t="str">
        <f>"Disegnato da Cavalier SanMarco "&amp;(AN848)&amp;"; "&amp;IF(C848&gt;0,+VLOOKUP($C848,'STYLE NAMES'!$B:$AC,19,FALSE),"")</f>
        <v>Disegnato da Cavalier SanMarco BELLA MINK T-SHIRT TECNICA DA DONNA; T-shirt tecnica a maniche corte da donna 
Uno dei nostri prodotti preferiti! 
Queste magliette tecniche sono molto eleganti e confortevoli da indossare.</v>
      </c>
      <c r="AP848" s="101" t="str">
        <f>IF(C848&gt;0,+VLOOKUP($C848,'STYLE NAMES'!$B:$AC,20,FALSE),"")</f>
        <v>Jersey tecnico extra-morbido e confortevole 
Tessuto elasticizzato 4-way stretch 
Traspirante e ad asciugatura rapida 
No stiro e di facile manutenzione 
Composizione: 
95% Poliammide, 5% Elastan</v>
      </c>
      <c r="AQ848" s="101" t="str">
        <f>IF(C848&gt;0,+VLOOKUP($C848,'STYLE NAMES'!$B:$AC,21,FALSE),"")</f>
        <v>Lavare in lavatrice a 30°C Ciclo delicato 
Stirare a bassa temperatura
Stirare al rovescio 
Non stirare su loghi o stampe 
Non candeggiare 
Non asciugare in asciugatrice</v>
      </c>
      <c r="AR848" s="101">
        <f>IF(D848&gt;0,+VLOOKUP($C848,'STYLE NAMES'!$B:$AC,22,FALSE),"")</f>
        <v>0</v>
      </c>
      <c r="AS848" s="101">
        <f>IF(E848&gt;0,+VLOOKUP($C848,'STYLE NAMES'!$B:$AC,23,FALSE),"")</f>
        <v>0</v>
      </c>
      <c r="AT848" s="101">
        <f>IF(F848&gt;0,+VLOOKUP($C848,'STYLE NAMES'!$B:$AC,24,FALSE),"")</f>
        <v>0</v>
      </c>
      <c r="AU848" s="101">
        <f>IF(G848&gt;0,+VLOOKUP($C848,'STYLE NAMES'!$B:$AC,25,FALSE),"")</f>
        <v>0</v>
      </c>
      <c r="AV848" s="101" t="str">
        <f>+VLOOKUP($S848,'CODE GENERATOR'!$P:$AM,15,FALSE)</f>
        <v>R.BOTWN_BRC0067_TJR0027TAUTAU</v>
      </c>
      <c r="AW848" s="101" t="str">
        <f>+VLOOKUP($S848,'CODE GENERATOR'!$P:$AM,16,FALSE)</f>
        <v>A.RACUX_BLT0015_BRD0012DGYDGY</v>
      </c>
      <c r="AX848" s="101" t="str">
        <f>+VLOOKUP($S848,'CODE GENERATOR'!$P:$AM,17,FALSE)</f>
        <v>A.RACAU_SOC0018_NYL00003XBST4</v>
      </c>
      <c r="AY848" s="101">
        <f>+VLOOKUP($S848,'CODE GENERATOR'!$P:$AM,18,FALSE)</f>
        <v>0</v>
      </c>
      <c r="AZ848" s="101">
        <f>+VLOOKUP($S848,'CODE GENERATOR'!$P:$AM,19,FALSE)</f>
        <v>0</v>
      </c>
      <c r="BA848" s="101">
        <f>+VLOOKUP($S848,'CODE GENERATOR'!$P:$AM,20,FALSE)</f>
        <v>0</v>
      </c>
      <c r="BB848" s="101">
        <f>+VLOOKUP($S848,'CODE GENERATOR'!$P:$AM,21,FALSE)</f>
        <v>0</v>
      </c>
      <c r="BC848" s="101">
        <f>+VLOOKUP($S848,'CODE GENERATOR'!$P:$AM,22,FALSE)</f>
        <v>0</v>
      </c>
      <c r="BD848" s="101">
        <f>+VLOOKUP($S848,'CODE GENERATOR'!$P:$AM,23,FALSE)</f>
        <v>0</v>
      </c>
      <c r="BE848" s="101">
        <f>+VLOOKUP($S848,'CODE GENERATOR'!$P:$AM,24,FALSE)</f>
        <v>0</v>
      </c>
      <c r="BF848" s="101">
        <f>IF(C848&gt;0,+VLOOKUP(G848,'CATEGORY ID'!$A$1:$L$118,3,FALSE),"")</f>
        <v>30</v>
      </c>
      <c r="BG848" s="101">
        <f>IF(C848&gt;0,+VLOOKUP(H848,'CATEGORY ID'!$D$1:$L$118,3,FALSE),"")</f>
        <v>3</v>
      </c>
      <c r="BH848" s="101">
        <f>IF(C848&gt;0,+VLOOKUP((+H848&amp;I848),'CATEGORY ID'!$H$1:$I$121,2,FALSE),"")</f>
        <v>109</v>
      </c>
      <c r="BJ848" s="101">
        <f>IF(C848&gt;0,IF(COUNTIF('CATEGORY ID'!$K$1:$K$121,+H848&amp;K848) &gt; 0, +VLOOKUP(+H848&amp;K848,'CATEGORY ID'!$K$1:$L$121,2,FALSE),""),"")</f>
        <v>46</v>
      </c>
      <c r="BK848" s="101" t="str">
        <f>IF(C848&gt;0,IF(COUNTIF('CATEGORY ID'!$K$124:$K$165, +VLOOKUP(C848,'STYLE NAMES'!$B:$AE,30,FALSE)) &gt; 0, +VLOOKUP(VLOOKUP(C848,'STYLE NAMES'!$B:$AE,30,FALSE),'CATEGORY ID'!K:M,2,FALSE),""),"")</f>
        <v/>
      </c>
      <c r="BM848" s="101">
        <v>204</v>
      </c>
      <c r="BR848" s="101" t="str" cm="1">
        <f t="array" ref="BR848">IF(C848&gt;0,_xlfn.TEXTJOIN(";", TRUE,_xlfn.UNIQUE(_xlfn._xlws.FILTER(BF848:BQ848,(BF848:BQ848&gt;0)),TRUE,FALSE)),"")&amp;";"&amp;BS848</f>
        <v>30;3;109;46;204;228</v>
      </c>
      <c r="BS848" s="101">
        <v>228</v>
      </c>
      <c r="BU848" s="106">
        <f>IF(C848&gt;0,+VLOOKUP($C848,'STYLE NAMES'!$B:$AC,26,FALSE),"")</f>
        <v>69.900000000000006</v>
      </c>
      <c r="BV848" s="106">
        <f>IF(C848&gt;0,+VLOOKUP($C848,'STYLE NAMES'!$B:$AC,27,FALSE),"")</f>
        <v>3840</v>
      </c>
      <c r="BW848" s="106">
        <f>IF(C848&gt;0,+VLOOKUP($C848,'STYLE NAMES'!$B:$AC,28,FALSE),"")</f>
        <v>80.385000000000005</v>
      </c>
      <c r="BY848"/>
      <c r="BZ848" s="101">
        <v>7</v>
      </c>
      <c r="CA848" s="137">
        <f t="shared" si="58"/>
        <v>1</v>
      </c>
      <c r="CB848" s="137" t="str">
        <f>+VLOOKUP(C848,'[2]STYLES &amp; MODELS MATRIX'!$A:$G,7,FALSE)</f>
        <v>AK</v>
      </c>
      <c r="CC848" s="137" t="str">
        <f>+VLOOKUP(C848,'[1]STYLES &amp; SIZE CHARTS'!$A:$H,8,FALSE)</f>
        <v>WT-BTTS1</v>
      </c>
      <c r="CD848" s="137"/>
      <c r="CE848" s="205"/>
      <c r="CF848" s="141"/>
    </row>
    <row r="849" spans="1:84" s="101" customFormat="1" ht="12" customHeight="1" x14ac:dyDescent="0.2">
      <c r="A849" s="102">
        <f t="shared" si="56"/>
        <v>8683711009061</v>
      </c>
      <c r="B849" s="101" t="s">
        <v>991</v>
      </c>
      <c r="C849" s="101" t="s">
        <v>172</v>
      </c>
      <c r="D849" s="101" t="s">
        <v>173</v>
      </c>
      <c r="E849" s="203" t="s">
        <v>2479</v>
      </c>
      <c r="F849" s="101" t="s">
        <v>2248</v>
      </c>
      <c r="G849" s="101" t="str">
        <f>IF(C849&gt;0,+VLOOKUP($C849,'STYLE NAMES'!$B:$AC,4,FALSE),"")</f>
        <v>RIDER</v>
      </c>
      <c r="H849" s="101" t="str">
        <f>IF(C849&gt;0,+VLOOKUP($C849,'STYLE NAMES'!$B:$AC,5,FALSE),"")</f>
        <v>WOMEN</v>
      </c>
      <c r="I849" s="101" t="str">
        <f>IF(C849&gt;0,+VLOOKUP($C849,'STYLE NAMES'!$B:$AC,6,FALSE),"")</f>
        <v>TOPS</v>
      </c>
      <c r="J849" s="101" t="str">
        <f>IF(C849&gt;0,+VLOOKUP($C849,'STYLE NAMES'!$B:$AC,7,FALSE),"")</f>
        <v>WOMEN</v>
      </c>
      <c r="K849" s="101" t="str">
        <f>IF(C849&gt;0,+VLOOKUP($C849,'STYLE NAMES'!$B:$AC,8,FALSE),"")</f>
        <v>TECH T-SHIRTS</v>
      </c>
      <c r="L849" s="101" t="str">
        <f>IF(E849&gt;0,+VLOOKUP($E849,'CODE GENERATOR'!$D:$T,3,FALSE),"")</f>
        <v>S</v>
      </c>
      <c r="M849" s="101" t="str">
        <f>IF(E849&gt;0,+VLOOKUP($E849,'CODE GENERATOR'!$D:$T,4,FALSE),"")</f>
        <v>SUPREME</v>
      </c>
      <c r="N849" s="101" t="str">
        <f>IF(E849&gt;0,+VLOOKUP($E849,'CODE GENERATOR'!$D:$T,6,FALSE),"")</f>
        <v>MINK</v>
      </c>
      <c r="O849" s="101" t="str">
        <f>IF(E849&gt;0,+VLOOKUP($E849,'CODE GENERATOR'!$D:$T,7,FALSE),"")</f>
        <v>MINK</v>
      </c>
      <c r="P849" s="101" t="str">
        <f t="shared" si="57"/>
        <v>MINK</v>
      </c>
      <c r="Q849" s="104" t="str">
        <f>IF(E849&gt;0,+VLOOKUP($E849,'CODE GENERATOR'!$D:$T,11,FALSE),"")</f>
        <v>R.TOPWN_TTS0076</v>
      </c>
      <c r="R849" s="104" t="str">
        <f>IF(E849&gt;0,+VLOOKUP($E849,'CODE GENERATOR'!$D:$T,12,FALSE),"")</f>
        <v>SUP0030MNKMNK</v>
      </c>
      <c r="S849" s="104" t="str">
        <f>IF(E849&gt;0,+VLOOKUP($E849,'CODE GENERATOR'!$D:$T,13,FALSE),"")</f>
        <v>R.TOPWN_TTS0076_SUP0030MNKMNK</v>
      </c>
      <c r="T849" s="104" t="str">
        <f t="shared" si="55"/>
        <v>R.TOPWN_TTS0076_SUP0030MNKMNK_L</v>
      </c>
      <c r="U849" s="105">
        <v>8683711009061</v>
      </c>
      <c r="V849" s="107" t="str" cm="1">
        <f t="array" ref="V849">_xlfn.TEXTJOIN(";", TRUE, _xlfn.UNIQUE(_xlfn._xlws.FILTER(P$3:P$10029, C$3:C$10029=C849)))</f>
        <v>BLACK;WHITE;ECRU;ROSE;MINK;LIGHT GRAY;ANTHRA</v>
      </c>
      <c r="W849" s="107" t="str" cm="1">
        <f t="array" ref="W849">_xlfn.TEXTJOIN(";", TRUE, _xlfn.UNIQUE(_xlfn._xlws.FILTER(F$3:F$10029, C$3:C$10029=C849)))</f>
        <v>XS;S;M;L;XL;XXS</v>
      </c>
      <c r="X849" s="101" t="str">
        <f>IF(E849&gt;0,+VLOOKUP($E849,'CODE GENERATOR'!$D:$AC,19,FALSE),0)</f>
        <v>2507_W_1658</v>
      </c>
      <c r="Y849" s="101" t="str">
        <f>IF(E849&gt;0,+VLOOKUP($E849,'CODE GENERATOR'!$D:$AC,20,FALSE),0)</f>
        <v>2507_W_1667</v>
      </c>
      <c r="Z849" s="101" t="str">
        <f>IF(E849&gt;0,+VLOOKUP($E849,'CODE GENERATOR'!$D:$AC,21,FALSE),0)</f>
        <v>2507_W_1682</v>
      </c>
      <c r="AA849" s="101" t="str">
        <f>IF(E849&gt;0,+VLOOKUP($E849,'CODE GENERATOR'!$D:$AC,22,FALSE),0)</f>
        <v>2507_W_1680</v>
      </c>
      <c r="AB849" s="101" t="str">
        <f>IF(E849&gt;0,+VLOOKUP($E849,'CODE GENERATOR'!$D:$AC,23,FALSE),0)</f>
        <v>2507_D_cavalier_detay_0096</v>
      </c>
      <c r="AC849" s="101" t="str">
        <f>IF(E849&gt;0,+VLOOKUP($E849,'CODE GENERATOR'!$D:$AC,24,FALSE),0)</f>
        <v/>
      </c>
      <c r="AD849" s="101" t="str">
        <f>IF(E849&gt;0,+VLOOKUP($E849,'CODE GENERATOR'!$D:$AC,25,FALSE),0)</f>
        <v>2507_VW_Web_32</v>
      </c>
      <c r="AE849" s="101" t="str">
        <f>IF(E849&gt;0,+VLOOKUP($E849,'CODE GENERATOR'!$D:$AC,26,FALSE),0)</f>
        <v/>
      </c>
      <c r="AF849" s="149" t="str">
        <f>IF($C849&gt;0,$C849&amp;" "&amp;$P849&amp;" "&amp;+VLOOKUP($C849,'STYLE NAMES'!$B:$AC,10,FALSE),"""")</f>
        <v>BELLA MINK WOMEN'S TECH T-SHIRT</v>
      </c>
      <c r="AG849" s="101" t="str">
        <f>"Enjoy our "&amp;(AF849)&amp;"; "&amp;IF(C849&gt;0,+VLOOKUP($C849,'STYLE NAMES'!$B:$AC,11,FALSE),"")</f>
        <v xml:space="preserve">Enjoy our BELLA MINK WOMEN'S TECH T-SHIRT; Women's Short Sleeve Technical T-shirt
One of our staff's favorites!
These tech t-shirts are very chic and so comfortable to wear </v>
      </c>
      <c r="AH849" s="101" t="str">
        <f>IF(C849&gt;0,+VLOOKUP($C849,'STYLE NAMES'!$B:$AC,12,FALSE),"")</f>
        <v>*Extra-soft and comfortable technical jersey
* 4-way stretch fabric
* Breathable and Quick Dry
* Wrinkle-free and Easy Care
Composition:
95% Polyamide 5% Elasthane</v>
      </c>
      <c r="AI849" s="101" t="str">
        <f>IF(C849&gt;0,+VLOOKUP($C849,'STYLE NAMES'!$B:$AC,13,FALSE),"")</f>
        <v>Machine Wash at 30°C
Mild process
Iron at low temperature
Iron from REVERSE
Do NOT iron on logos or prints
Do not bleach
Do NOT Tumble Dry</v>
      </c>
      <c r="AJ849" s="149" t="str">
        <f>IF($C849&gt;0,$C849&amp;" "&amp;$P849&amp;" "&amp;+VLOOKUP($C849,'STYLE NAMES'!$B:$AC,14,FALSE),"""")</f>
        <v>BELLA MINK KADIN TECH T-SHIRT</v>
      </c>
      <c r="AK849" s="149" t="str">
        <f>"Cavalier SanMarco tarafından tasarlanan "&amp;(AJ849)&amp;"; "&amp;IF(C849&gt;0,+VLOOKUP($C849,'STYLE NAMES'!$B:$AC,15,FALSE),"")</f>
        <v>Cavalier SanMarco tarafından tasarlanan BELLA MINK KADIN TECH T-SHIRT; Kadın Kısa Kol Teknik T-shirt
Ekibin favorilerinden!
Bu teknik t-shirtler çok şık olmakla birlikte çok da rahatlar</v>
      </c>
      <c r="AL849" s="149" t="str">
        <f>IF(C849&gt;0,+VLOOKUP($C849,'STYLE NAMES'!$B:$AC,16,FALSE),"")</f>
        <v>*Ekstra yumuşak ve rahat teknik örme kumaş
* 4 yöne esneyen kumaş
* Nefes Alabilir ve Hızlı Kuruma
* Kırışmaz ve Bakımı Kolay
Kompozisyon:
%95 Polyamid %5 Elastan</v>
      </c>
      <c r="AM849" s="149" t="str">
        <f>IF(C849&gt;0,+VLOOKUP($C849,'STYLE NAMES'!$B:$AC,17,FALSE),"")</f>
        <v>Makinede 30°C' de Yıkayın
Hassas Yıkama
Ilık ütü yapın
Tersten ütüleyin
Logo ve baskıları ÜTÜLEMEYİN
Çamaşır suyu kullanmayın
Kurutma Makinesinde Kurutmayın</v>
      </c>
      <c r="AN849" s="149" t="str">
        <f>IF($C849&gt;0,$C849&amp;" "&amp;$P849&amp;" "&amp;+VLOOKUP($C849,'STYLE NAMES'!$B:$AC,18,FALSE),"""")</f>
        <v>BELLA MINK T-SHIRT TECNICA DA DONNA</v>
      </c>
      <c r="AO849" s="101" t="str">
        <f>"Disegnato da Cavalier SanMarco "&amp;(AN849)&amp;"; "&amp;IF(C849&gt;0,+VLOOKUP($C849,'STYLE NAMES'!$B:$AC,19,FALSE),"")</f>
        <v>Disegnato da Cavalier SanMarco BELLA MINK T-SHIRT TECNICA DA DONNA; T-shirt tecnica a maniche corte da donna 
Uno dei nostri prodotti preferiti! 
Queste magliette tecniche sono molto eleganti e confortevoli da indossare.</v>
      </c>
      <c r="AP849" s="101" t="str">
        <f>IF(C849&gt;0,+VLOOKUP($C849,'STYLE NAMES'!$B:$AC,20,FALSE),"")</f>
        <v>Jersey tecnico extra-morbido e confortevole 
Tessuto elasticizzato 4-way stretch 
Traspirante e ad asciugatura rapida 
No stiro e di facile manutenzione 
Composizione: 
95% Poliammide, 5% Elastan</v>
      </c>
      <c r="AQ849" s="101" t="str">
        <f>IF(C849&gt;0,+VLOOKUP($C849,'STYLE NAMES'!$B:$AC,21,FALSE),"")</f>
        <v>Lavare in lavatrice a 30°C Ciclo delicato 
Stirare a bassa temperatura
Stirare al rovescio 
Non stirare su loghi o stampe 
Non candeggiare 
Non asciugare in asciugatrice</v>
      </c>
      <c r="AR849" s="101">
        <f>IF(D849&gt;0,+VLOOKUP($C849,'STYLE NAMES'!$B:$AC,22,FALSE),"")</f>
        <v>0</v>
      </c>
      <c r="AS849" s="101">
        <f>IF(E849&gt;0,+VLOOKUP($C849,'STYLE NAMES'!$B:$AC,23,FALSE),"")</f>
        <v>0</v>
      </c>
      <c r="AT849" s="101">
        <f>IF(F849&gt;0,+VLOOKUP($C849,'STYLE NAMES'!$B:$AC,24,FALSE),"")</f>
        <v>0</v>
      </c>
      <c r="AU849" s="101">
        <f>IF(G849&gt;0,+VLOOKUP($C849,'STYLE NAMES'!$B:$AC,25,FALSE),"")</f>
        <v>0</v>
      </c>
      <c r="AV849" s="101" t="str">
        <f>+VLOOKUP($S849,'CODE GENERATOR'!$P:$AM,15,FALSE)</f>
        <v>R.BOTWN_BRC0067_TJR0027TAUTAU</v>
      </c>
      <c r="AW849" s="101" t="str">
        <f>+VLOOKUP($S849,'CODE GENERATOR'!$P:$AM,16,FALSE)</f>
        <v>A.RACUX_BLT0015_BRD0012DGYDGY</v>
      </c>
      <c r="AX849" s="101" t="str">
        <f>+VLOOKUP($S849,'CODE GENERATOR'!$P:$AM,17,FALSE)</f>
        <v>A.RACAU_SOC0018_NYL00003XBST4</v>
      </c>
      <c r="AY849" s="101">
        <f>+VLOOKUP($S849,'CODE GENERATOR'!$P:$AM,18,FALSE)</f>
        <v>0</v>
      </c>
      <c r="AZ849" s="101">
        <f>+VLOOKUP($S849,'CODE GENERATOR'!$P:$AM,19,FALSE)</f>
        <v>0</v>
      </c>
      <c r="BA849" s="101">
        <f>+VLOOKUP($S849,'CODE GENERATOR'!$P:$AM,20,FALSE)</f>
        <v>0</v>
      </c>
      <c r="BB849" s="101">
        <f>+VLOOKUP($S849,'CODE GENERATOR'!$P:$AM,21,FALSE)</f>
        <v>0</v>
      </c>
      <c r="BC849" s="101">
        <f>+VLOOKUP($S849,'CODE GENERATOR'!$P:$AM,22,FALSE)</f>
        <v>0</v>
      </c>
      <c r="BD849" s="101">
        <f>+VLOOKUP($S849,'CODE GENERATOR'!$P:$AM,23,FALSE)</f>
        <v>0</v>
      </c>
      <c r="BE849" s="101">
        <f>+VLOOKUP($S849,'CODE GENERATOR'!$P:$AM,24,FALSE)</f>
        <v>0</v>
      </c>
      <c r="BF849" s="101">
        <f>IF(C849&gt;0,+VLOOKUP(G849,'CATEGORY ID'!$A$1:$L$118,3,FALSE),"")</f>
        <v>30</v>
      </c>
      <c r="BG849" s="101">
        <f>IF(C849&gt;0,+VLOOKUP(H849,'CATEGORY ID'!$D$1:$L$118,3,FALSE),"")</f>
        <v>3</v>
      </c>
      <c r="BH849" s="101">
        <f>IF(C849&gt;0,+VLOOKUP((+H849&amp;I849),'CATEGORY ID'!$H$1:$I$121,2,FALSE),"")</f>
        <v>109</v>
      </c>
      <c r="BJ849" s="101">
        <f>IF(C849&gt;0,IF(COUNTIF('CATEGORY ID'!$K$1:$K$121,+H849&amp;K849) &gt; 0, +VLOOKUP(+H849&amp;K849,'CATEGORY ID'!$K$1:$L$121,2,FALSE),""),"")</f>
        <v>46</v>
      </c>
      <c r="BK849" s="101" t="str">
        <f>IF(C849&gt;0,IF(COUNTIF('CATEGORY ID'!$K$124:$K$165, +VLOOKUP(C849,'STYLE NAMES'!$B:$AE,30,FALSE)) &gt; 0, +VLOOKUP(VLOOKUP(C849,'STYLE NAMES'!$B:$AE,30,FALSE),'CATEGORY ID'!K:M,2,FALSE),""),"")</f>
        <v/>
      </c>
      <c r="BM849" s="101">
        <v>204</v>
      </c>
      <c r="BR849" s="101" t="str" cm="1">
        <f t="array" ref="BR849">IF(C849&gt;0,_xlfn.TEXTJOIN(";", TRUE,_xlfn.UNIQUE(_xlfn._xlws.FILTER(BF849:BQ849,(BF849:BQ849&gt;0)),TRUE,FALSE)),"")&amp;";"&amp;BS849</f>
        <v>30;3;109;46;204;228</v>
      </c>
      <c r="BS849" s="101">
        <v>228</v>
      </c>
      <c r="BU849" s="106">
        <f>IF(C849&gt;0,+VLOOKUP($C849,'STYLE NAMES'!$B:$AC,26,FALSE),"")</f>
        <v>69.900000000000006</v>
      </c>
      <c r="BV849" s="106">
        <f>IF(C849&gt;0,+VLOOKUP($C849,'STYLE NAMES'!$B:$AC,27,FALSE),"")</f>
        <v>3840</v>
      </c>
      <c r="BW849" s="106">
        <f>IF(C849&gt;0,+VLOOKUP($C849,'STYLE NAMES'!$B:$AC,28,FALSE),"")</f>
        <v>80.385000000000005</v>
      </c>
      <c r="BY849"/>
      <c r="BZ849" s="101">
        <v>4</v>
      </c>
      <c r="CA849" s="137">
        <f t="shared" si="58"/>
        <v>1</v>
      </c>
      <c r="CB849" s="137" t="str">
        <f>+VLOOKUP(C849,'[2]STYLES &amp; MODELS MATRIX'!$A:$G,7,FALSE)</f>
        <v>AK</v>
      </c>
      <c r="CC849" s="137" t="str">
        <f>+VLOOKUP(C849,'[1]STYLES &amp; SIZE CHARTS'!$A:$H,8,FALSE)</f>
        <v>WT-BTTS1</v>
      </c>
      <c r="CD849" s="137"/>
      <c r="CE849" s="205"/>
      <c r="CF849" s="141"/>
    </row>
    <row r="850" spans="1:84" s="101" customFormat="1" ht="12" customHeight="1" x14ac:dyDescent="0.2">
      <c r="A850" s="102">
        <f t="shared" si="56"/>
        <v>8683711009078</v>
      </c>
      <c r="B850" s="101" t="s">
        <v>991</v>
      </c>
      <c r="C850" s="101" t="s">
        <v>172</v>
      </c>
      <c r="D850" s="101" t="s">
        <v>173</v>
      </c>
      <c r="E850" s="203" t="s">
        <v>2479</v>
      </c>
      <c r="F850" s="101" t="s">
        <v>2249</v>
      </c>
      <c r="G850" s="101" t="str">
        <f>IF(C850&gt;0,+VLOOKUP($C850,'STYLE NAMES'!$B:$AC,4,FALSE),"")</f>
        <v>RIDER</v>
      </c>
      <c r="H850" s="101" t="str">
        <f>IF(C850&gt;0,+VLOOKUP($C850,'STYLE NAMES'!$B:$AC,5,FALSE),"")</f>
        <v>WOMEN</v>
      </c>
      <c r="I850" s="101" t="str">
        <f>IF(C850&gt;0,+VLOOKUP($C850,'STYLE NAMES'!$B:$AC,6,FALSE),"")</f>
        <v>TOPS</v>
      </c>
      <c r="J850" s="101" t="str">
        <f>IF(C850&gt;0,+VLOOKUP($C850,'STYLE NAMES'!$B:$AC,7,FALSE),"")</f>
        <v>WOMEN</v>
      </c>
      <c r="K850" s="101" t="str">
        <f>IF(C850&gt;0,+VLOOKUP($C850,'STYLE NAMES'!$B:$AC,8,FALSE),"")</f>
        <v>TECH T-SHIRTS</v>
      </c>
      <c r="L850" s="101" t="str">
        <f>IF(E850&gt;0,+VLOOKUP($E850,'CODE GENERATOR'!$D:$T,3,FALSE),"")</f>
        <v>S</v>
      </c>
      <c r="M850" s="101" t="str">
        <f>IF(E850&gt;0,+VLOOKUP($E850,'CODE GENERATOR'!$D:$T,4,FALSE),"")</f>
        <v>SUPREME</v>
      </c>
      <c r="N850" s="101" t="str">
        <f>IF(E850&gt;0,+VLOOKUP($E850,'CODE GENERATOR'!$D:$T,6,FALSE),"")</f>
        <v>MINK</v>
      </c>
      <c r="O850" s="101" t="str">
        <f>IF(E850&gt;0,+VLOOKUP($E850,'CODE GENERATOR'!$D:$T,7,FALSE),"")</f>
        <v>MINK</v>
      </c>
      <c r="P850" s="101" t="str">
        <f t="shared" si="57"/>
        <v>MINK</v>
      </c>
      <c r="Q850" s="104" t="str">
        <f>IF(E850&gt;0,+VLOOKUP($E850,'CODE GENERATOR'!$D:$T,11,FALSE),"")</f>
        <v>R.TOPWN_TTS0076</v>
      </c>
      <c r="R850" s="104" t="str">
        <f>IF(E850&gt;0,+VLOOKUP($E850,'CODE GENERATOR'!$D:$T,12,FALSE),"")</f>
        <v>SUP0030MNKMNK</v>
      </c>
      <c r="S850" s="104" t="str">
        <f>IF(E850&gt;0,+VLOOKUP($E850,'CODE GENERATOR'!$D:$T,13,FALSE),"")</f>
        <v>R.TOPWN_TTS0076_SUP0030MNKMNK</v>
      </c>
      <c r="T850" s="104" t="str">
        <f t="shared" si="55"/>
        <v>R.TOPWN_TTS0076_SUP0030MNKMNK_XL</v>
      </c>
      <c r="U850" s="105">
        <v>8683711009078</v>
      </c>
      <c r="V850" s="107" t="str" cm="1">
        <f t="array" ref="V850">_xlfn.TEXTJOIN(";", TRUE, _xlfn.UNIQUE(_xlfn._xlws.FILTER(P$3:P$10029, C$3:C$10029=C850)))</f>
        <v>BLACK;WHITE;ECRU;ROSE;MINK;LIGHT GRAY;ANTHRA</v>
      </c>
      <c r="W850" s="107" t="str" cm="1">
        <f t="array" ref="W850">_xlfn.TEXTJOIN(";", TRUE, _xlfn.UNIQUE(_xlfn._xlws.FILTER(F$3:F$10029, C$3:C$10029=C850)))</f>
        <v>XS;S;M;L;XL;XXS</v>
      </c>
      <c r="X850" s="101" t="str">
        <f>IF(E850&gt;0,+VLOOKUP($E850,'CODE GENERATOR'!$D:$AC,19,FALSE),0)</f>
        <v>2507_W_1658</v>
      </c>
      <c r="Y850" s="101" t="str">
        <f>IF(E850&gt;0,+VLOOKUP($E850,'CODE GENERATOR'!$D:$AC,20,FALSE),0)</f>
        <v>2507_W_1667</v>
      </c>
      <c r="Z850" s="101" t="str">
        <f>IF(E850&gt;0,+VLOOKUP($E850,'CODE GENERATOR'!$D:$AC,21,FALSE),0)</f>
        <v>2507_W_1682</v>
      </c>
      <c r="AA850" s="101" t="str">
        <f>IF(E850&gt;0,+VLOOKUP($E850,'CODE GENERATOR'!$D:$AC,22,FALSE),0)</f>
        <v>2507_W_1680</v>
      </c>
      <c r="AB850" s="101" t="str">
        <f>IF(E850&gt;0,+VLOOKUP($E850,'CODE GENERATOR'!$D:$AC,23,FALSE),0)</f>
        <v>2507_D_cavalier_detay_0096</v>
      </c>
      <c r="AC850" s="101" t="str">
        <f>IF(E850&gt;0,+VLOOKUP($E850,'CODE GENERATOR'!$D:$AC,24,FALSE),0)</f>
        <v/>
      </c>
      <c r="AD850" s="101" t="str">
        <f>IF(E850&gt;0,+VLOOKUP($E850,'CODE GENERATOR'!$D:$AC,25,FALSE),0)</f>
        <v>2507_VW_Web_32</v>
      </c>
      <c r="AE850" s="101" t="str">
        <f>IF(E850&gt;0,+VLOOKUP($E850,'CODE GENERATOR'!$D:$AC,26,FALSE),0)</f>
        <v/>
      </c>
      <c r="AF850" s="149" t="str">
        <f>IF($C850&gt;0,$C850&amp;" "&amp;$P850&amp;" "&amp;+VLOOKUP($C850,'STYLE NAMES'!$B:$AC,10,FALSE),"""")</f>
        <v>BELLA MINK WOMEN'S TECH T-SHIRT</v>
      </c>
      <c r="AG850" s="101" t="str">
        <f>"Enjoy our "&amp;(AF850)&amp;"; "&amp;IF(C850&gt;0,+VLOOKUP($C850,'STYLE NAMES'!$B:$AC,11,FALSE),"")</f>
        <v xml:space="preserve">Enjoy our BELLA MINK WOMEN'S TECH T-SHIRT; Women's Short Sleeve Technical T-shirt
One of our staff's favorites!
These tech t-shirts are very chic and so comfortable to wear </v>
      </c>
      <c r="AH850" s="101" t="str">
        <f>IF(C850&gt;0,+VLOOKUP($C850,'STYLE NAMES'!$B:$AC,12,FALSE),"")</f>
        <v>*Extra-soft and comfortable technical jersey
* 4-way stretch fabric
* Breathable and Quick Dry
* Wrinkle-free and Easy Care
Composition:
95% Polyamide 5% Elasthane</v>
      </c>
      <c r="AI850" s="101" t="str">
        <f>IF(C850&gt;0,+VLOOKUP($C850,'STYLE NAMES'!$B:$AC,13,FALSE),"")</f>
        <v>Machine Wash at 30°C
Mild process
Iron at low temperature
Iron from REVERSE
Do NOT iron on logos or prints
Do not bleach
Do NOT Tumble Dry</v>
      </c>
      <c r="AJ850" s="149" t="str">
        <f>IF($C850&gt;0,$C850&amp;" "&amp;$P850&amp;" "&amp;+VLOOKUP($C850,'STYLE NAMES'!$B:$AC,14,FALSE),"""")</f>
        <v>BELLA MINK KADIN TECH T-SHIRT</v>
      </c>
      <c r="AK850" s="149" t="str">
        <f>"Cavalier SanMarco tarafından tasarlanan "&amp;(AJ850)&amp;"; "&amp;IF(C850&gt;0,+VLOOKUP($C850,'STYLE NAMES'!$B:$AC,15,FALSE),"")</f>
        <v>Cavalier SanMarco tarafından tasarlanan BELLA MINK KADIN TECH T-SHIRT; Kadın Kısa Kol Teknik T-shirt
Ekibin favorilerinden!
Bu teknik t-shirtler çok şık olmakla birlikte çok da rahatlar</v>
      </c>
      <c r="AL850" s="149" t="str">
        <f>IF(C850&gt;0,+VLOOKUP($C850,'STYLE NAMES'!$B:$AC,16,FALSE),"")</f>
        <v>*Ekstra yumuşak ve rahat teknik örme kumaş
* 4 yöne esneyen kumaş
* Nefes Alabilir ve Hızlı Kuruma
* Kırışmaz ve Bakımı Kolay
Kompozisyon:
%95 Polyamid %5 Elastan</v>
      </c>
      <c r="AM850" s="149" t="str">
        <f>IF(C850&gt;0,+VLOOKUP($C850,'STYLE NAMES'!$B:$AC,17,FALSE),"")</f>
        <v>Makinede 30°C' de Yıkayın
Hassas Yıkama
Ilık ütü yapın
Tersten ütüleyin
Logo ve baskıları ÜTÜLEMEYİN
Çamaşır suyu kullanmayın
Kurutma Makinesinde Kurutmayın</v>
      </c>
      <c r="AN850" s="149" t="str">
        <f>IF($C850&gt;0,$C850&amp;" "&amp;$P850&amp;" "&amp;+VLOOKUP($C850,'STYLE NAMES'!$B:$AC,18,FALSE),"""")</f>
        <v>BELLA MINK T-SHIRT TECNICA DA DONNA</v>
      </c>
      <c r="AO850" s="101" t="str">
        <f>"Disegnato da Cavalier SanMarco "&amp;(AN850)&amp;"; "&amp;IF(C850&gt;0,+VLOOKUP($C850,'STYLE NAMES'!$B:$AC,19,FALSE),"")</f>
        <v>Disegnato da Cavalier SanMarco BELLA MINK T-SHIRT TECNICA DA DONNA; T-shirt tecnica a maniche corte da donna 
Uno dei nostri prodotti preferiti! 
Queste magliette tecniche sono molto eleganti e confortevoli da indossare.</v>
      </c>
      <c r="AP850" s="101" t="str">
        <f>IF(C850&gt;0,+VLOOKUP($C850,'STYLE NAMES'!$B:$AC,20,FALSE),"")</f>
        <v>Jersey tecnico extra-morbido e confortevole 
Tessuto elasticizzato 4-way stretch 
Traspirante e ad asciugatura rapida 
No stiro e di facile manutenzione 
Composizione: 
95% Poliammide, 5% Elastan</v>
      </c>
      <c r="AQ850" s="101" t="str">
        <f>IF(C850&gt;0,+VLOOKUP($C850,'STYLE NAMES'!$B:$AC,21,FALSE),"")</f>
        <v>Lavare in lavatrice a 30°C Ciclo delicato 
Stirare a bassa temperatura
Stirare al rovescio 
Non stirare su loghi o stampe 
Non candeggiare 
Non asciugare in asciugatrice</v>
      </c>
      <c r="AR850" s="101">
        <f>IF(D850&gt;0,+VLOOKUP($C850,'STYLE NAMES'!$B:$AC,22,FALSE),"")</f>
        <v>0</v>
      </c>
      <c r="AS850" s="101">
        <f>IF(E850&gt;0,+VLOOKUP($C850,'STYLE NAMES'!$B:$AC,23,FALSE),"")</f>
        <v>0</v>
      </c>
      <c r="AT850" s="101">
        <f>IF(F850&gt;0,+VLOOKUP($C850,'STYLE NAMES'!$B:$AC,24,FALSE),"")</f>
        <v>0</v>
      </c>
      <c r="AU850" s="101">
        <f>IF(G850&gt;0,+VLOOKUP($C850,'STYLE NAMES'!$B:$AC,25,FALSE),"")</f>
        <v>0</v>
      </c>
      <c r="AV850" s="101" t="str">
        <f>+VLOOKUP($S850,'CODE GENERATOR'!$P:$AM,15,FALSE)</f>
        <v>R.BOTWN_BRC0067_TJR0027TAUTAU</v>
      </c>
      <c r="AW850" s="101" t="str">
        <f>+VLOOKUP($S850,'CODE GENERATOR'!$P:$AM,16,FALSE)</f>
        <v>A.RACUX_BLT0015_BRD0012DGYDGY</v>
      </c>
      <c r="AX850" s="101" t="str">
        <f>+VLOOKUP($S850,'CODE GENERATOR'!$P:$AM,17,FALSE)</f>
        <v>A.RACAU_SOC0018_NYL00003XBST4</v>
      </c>
      <c r="AY850" s="101">
        <f>+VLOOKUP($S850,'CODE GENERATOR'!$P:$AM,18,FALSE)</f>
        <v>0</v>
      </c>
      <c r="AZ850" s="101">
        <f>+VLOOKUP($S850,'CODE GENERATOR'!$P:$AM,19,FALSE)</f>
        <v>0</v>
      </c>
      <c r="BA850" s="101">
        <f>+VLOOKUP($S850,'CODE GENERATOR'!$P:$AM,20,FALSE)</f>
        <v>0</v>
      </c>
      <c r="BB850" s="101">
        <f>+VLOOKUP($S850,'CODE GENERATOR'!$P:$AM,21,FALSE)</f>
        <v>0</v>
      </c>
      <c r="BC850" s="101">
        <f>+VLOOKUP($S850,'CODE GENERATOR'!$P:$AM,22,FALSE)</f>
        <v>0</v>
      </c>
      <c r="BD850" s="101">
        <f>+VLOOKUP($S850,'CODE GENERATOR'!$P:$AM,23,FALSE)</f>
        <v>0</v>
      </c>
      <c r="BE850" s="101">
        <f>+VLOOKUP($S850,'CODE GENERATOR'!$P:$AM,24,FALSE)</f>
        <v>0</v>
      </c>
      <c r="BF850" s="101">
        <f>IF(C850&gt;0,+VLOOKUP(G850,'CATEGORY ID'!$A$1:$L$118,3,FALSE),"")</f>
        <v>30</v>
      </c>
      <c r="BG850" s="101">
        <f>IF(C850&gt;0,+VLOOKUP(H850,'CATEGORY ID'!$D$1:$L$118,3,FALSE),"")</f>
        <v>3</v>
      </c>
      <c r="BH850" s="101">
        <f>IF(C850&gt;0,+VLOOKUP((+H850&amp;I850),'CATEGORY ID'!$H$1:$I$121,2,FALSE),"")</f>
        <v>109</v>
      </c>
      <c r="BJ850" s="101">
        <f>IF(C850&gt;0,IF(COUNTIF('CATEGORY ID'!$K$1:$K$121,+H850&amp;K850) &gt; 0, +VLOOKUP(+H850&amp;K850,'CATEGORY ID'!$K$1:$L$121,2,FALSE),""),"")</f>
        <v>46</v>
      </c>
      <c r="BK850" s="101" t="str">
        <f>IF(C850&gt;0,IF(COUNTIF('CATEGORY ID'!$K$124:$K$165, +VLOOKUP(C850,'STYLE NAMES'!$B:$AE,30,FALSE)) &gt; 0, +VLOOKUP(VLOOKUP(C850,'STYLE NAMES'!$B:$AE,30,FALSE),'CATEGORY ID'!K:M,2,FALSE),""),"")</f>
        <v/>
      </c>
      <c r="BM850" s="101">
        <v>204</v>
      </c>
      <c r="BR850" s="101" t="str" cm="1">
        <f t="array" ref="BR850">IF(C850&gt;0,_xlfn.TEXTJOIN(";", TRUE,_xlfn.UNIQUE(_xlfn._xlws.FILTER(BF850:BQ850,(BF850:BQ850&gt;0)),TRUE,FALSE)),"")&amp;";"&amp;BS850</f>
        <v>30;3;109;46;204;228</v>
      </c>
      <c r="BS850" s="101">
        <v>228</v>
      </c>
      <c r="BU850" s="106">
        <f>IF(C850&gt;0,+VLOOKUP($C850,'STYLE NAMES'!$B:$AC,26,FALSE),"")</f>
        <v>69.900000000000006</v>
      </c>
      <c r="BV850" s="106">
        <f>IF(C850&gt;0,+VLOOKUP($C850,'STYLE NAMES'!$B:$AC,27,FALSE),"")</f>
        <v>3840</v>
      </c>
      <c r="BW850" s="106">
        <f>IF(C850&gt;0,+VLOOKUP($C850,'STYLE NAMES'!$B:$AC,28,FALSE),"")</f>
        <v>80.385000000000005</v>
      </c>
      <c r="BY850"/>
      <c r="BZ850" s="101">
        <v>2</v>
      </c>
      <c r="CA850" s="137">
        <f t="shared" si="58"/>
        <v>1</v>
      </c>
      <c r="CB850" s="137" t="str">
        <f>+VLOOKUP(C850,'[2]STYLES &amp; MODELS MATRIX'!$A:$G,7,FALSE)</f>
        <v>AK</v>
      </c>
      <c r="CC850" s="137" t="str">
        <f>+VLOOKUP(C850,'[1]STYLES &amp; SIZE CHARTS'!$A:$H,8,FALSE)</f>
        <v>WT-BTTS1</v>
      </c>
      <c r="CD850" s="137"/>
      <c r="CE850" s="205"/>
      <c r="CF850" s="141"/>
    </row>
    <row r="851" spans="1:84" s="101" customFormat="1" ht="12" customHeight="1" x14ac:dyDescent="0.2">
      <c r="A851" s="102">
        <f t="shared" si="56"/>
        <v>8683711011170</v>
      </c>
      <c r="B851" s="101" t="s">
        <v>991</v>
      </c>
      <c r="C851" s="101" t="s">
        <v>172</v>
      </c>
      <c r="D851" s="101" t="s">
        <v>173</v>
      </c>
      <c r="E851" s="203" t="s">
        <v>2480</v>
      </c>
      <c r="F851" s="101" t="s">
        <v>2475</v>
      </c>
      <c r="G851" s="101" t="str">
        <f>IF(C851&gt;0,+VLOOKUP($C851,'STYLE NAMES'!$B:$AC,4,FALSE),"")</f>
        <v>RIDER</v>
      </c>
      <c r="H851" s="101" t="str">
        <f>IF(C851&gt;0,+VLOOKUP($C851,'STYLE NAMES'!$B:$AC,5,FALSE),"")</f>
        <v>WOMEN</v>
      </c>
      <c r="I851" s="101" t="str">
        <f>IF(C851&gt;0,+VLOOKUP($C851,'STYLE NAMES'!$B:$AC,6,FALSE),"")</f>
        <v>TOPS</v>
      </c>
      <c r="J851" s="101" t="str">
        <f>IF(C851&gt;0,+VLOOKUP($C851,'STYLE NAMES'!$B:$AC,7,FALSE),"")</f>
        <v>WOMEN</v>
      </c>
      <c r="K851" s="101" t="str">
        <f>IF(C851&gt;0,+VLOOKUP($C851,'STYLE NAMES'!$B:$AC,8,FALSE),"")</f>
        <v>TECH T-SHIRTS</v>
      </c>
      <c r="L851" s="101" t="str">
        <f>IF(E851&gt;0,+VLOOKUP($E851,'CODE GENERATOR'!$D:$T,3,FALSE),"")</f>
        <v>S</v>
      </c>
      <c r="M851" s="101" t="str">
        <f>IF(E851&gt;0,+VLOOKUP($E851,'CODE GENERATOR'!$D:$T,4,FALSE),"")</f>
        <v>SUPREME</v>
      </c>
      <c r="N851" s="101" t="str">
        <f>IF(E851&gt;0,+VLOOKUP($E851,'CODE GENERATOR'!$D:$T,6,FALSE),"")</f>
        <v>LIGHT GRAY</v>
      </c>
      <c r="O851" s="101" t="str">
        <f>IF(E851&gt;0,+VLOOKUP($E851,'CODE GENERATOR'!$D:$T,7,FALSE),"")</f>
        <v>LIGHT GRAY</v>
      </c>
      <c r="P851" s="101" t="str">
        <f t="shared" si="57"/>
        <v>LIGHT GRAY</v>
      </c>
      <c r="Q851" s="104" t="str">
        <f>IF(E851&gt;0,+VLOOKUP($E851,'CODE GENERATOR'!$D:$T,11,FALSE),"")</f>
        <v>R.TOPWN_TTS0076</v>
      </c>
      <c r="R851" s="104" t="str">
        <f>IF(E851&gt;0,+VLOOKUP($E851,'CODE GENERATOR'!$D:$T,12,FALSE),"")</f>
        <v>SUP0030LGYLGY</v>
      </c>
      <c r="S851" s="104" t="str">
        <f>IF(E851&gt;0,+VLOOKUP($E851,'CODE GENERATOR'!$D:$T,13,FALSE),"")</f>
        <v>R.TOPWN_TTS0076_SUP0030LGYLGY</v>
      </c>
      <c r="T851" s="104" t="str">
        <f t="shared" si="55"/>
        <v>R.TOPWN_TTS0076_SUP0030LGYLGY_XXS</v>
      </c>
      <c r="U851" s="105">
        <v>8683711011170</v>
      </c>
      <c r="V851" s="107" t="str" cm="1">
        <f t="array" ref="V851">_xlfn.TEXTJOIN(";", TRUE, _xlfn.UNIQUE(_xlfn._xlws.FILTER(P$3:P$10029, C$3:C$10029=C851)))</f>
        <v>BLACK;WHITE;ECRU;ROSE;MINK;LIGHT GRAY;ANTHRA</v>
      </c>
      <c r="W851" s="107" t="str" cm="1">
        <f t="array" ref="W851">_xlfn.TEXTJOIN(";", TRUE, _xlfn.UNIQUE(_xlfn._xlws.FILTER(F$3:F$10029, C$3:C$10029=C851)))</f>
        <v>XS;S;M;L;XL;XXS</v>
      </c>
      <c r="X851" s="101" t="str">
        <f>IF(E851&gt;0,+VLOOKUP($E851,'CODE GENERATOR'!$D:$AC,19,FALSE),0)</f>
        <v>2507_W_1423</v>
      </c>
      <c r="Y851" s="101" t="str">
        <f>IF(E851&gt;0,+VLOOKUP($E851,'CODE GENERATOR'!$D:$AC,20,FALSE),0)</f>
        <v>2507_W_1427</v>
      </c>
      <c r="Z851" s="101" t="str">
        <f>IF(E851&gt;0,+VLOOKUP($E851,'CODE GENERATOR'!$D:$AC,21,FALSE),0)</f>
        <v>2507_W_1435</v>
      </c>
      <c r="AA851" s="101" t="str">
        <f>IF(E851&gt;0,+VLOOKUP($E851,'CODE GENERATOR'!$D:$AC,22,FALSE),0)</f>
        <v>2507_W_1447</v>
      </c>
      <c r="AB851" s="101" t="str">
        <f>IF(E851&gt;0,+VLOOKUP($E851,'CODE GENERATOR'!$D:$AC,23,FALSE),0)</f>
        <v>2507_D_cavalier_detay_0092</v>
      </c>
      <c r="AC851" s="101" t="str">
        <f>IF(E851&gt;0,+VLOOKUP($E851,'CODE GENERATOR'!$D:$AC,24,FALSE),0)</f>
        <v/>
      </c>
      <c r="AD851" s="101" t="str">
        <f>IF(E851&gt;0,+VLOOKUP($E851,'CODE GENERATOR'!$D:$AC,25,FALSE),0)</f>
        <v>2507_VW_Web_27</v>
      </c>
      <c r="AE851" s="101" t="str">
        <f>IF(E851&gt;0,+VLOOKUP($E851,'CODE GENERATOR'!$D:$AC,26,FALSE),0)</f>
        <v/>
      </c>
      <c r="AF851" s="149" t="str">
        <f>IF($C851&gt;0,$C851&amp;" "&amp;$P851&amp;" "&amp;+VLOOKUP($C851,'STYLE NAMES'!$B:$AC,10,FALSE),"""")</f>
        <v>BELLA LIGHT GRAY WOMEN'S TECH T-SHIRT</v>
      </c>
      <c r="AG851" s="101" t="str">
        <f>"Enjoy our "&amp;(AF851)&amp;"; "&amp;IF(C851&gt;0,+VLOOKUP($C851,'STYLE NAMES'!$B:$AC,11,FALSE),"")</f>
        <v xml:space="preserve">Enjoy our BELLA LIGHT GRAY WOMEN'S TECH T-SHIRT; Women's Short Sleeve Technical T-shirt
One of our staff's favorites!
These tech t-shirts are very chic and so comfortable to wear </v>
      </c>
      <c r="AH851" s="101" t="str">
        <f>IF(C851&gt;0,+VLOOKUP($C851,'STYLE NAMES'!$B:$AC,12,FALSE),"")</f>
        <v>*Extra-soft and comfortable technical jersey
* 4-way stretch fabric
* Breathable and Quick Dry
* Wrinkle-free and Easy Care
Composition:
95% Polyamide 5% Elasthane</v>
      </c>
      <c r="AI851" s="101" t="str">
        <f>IF(C851&gt;0,+VLOOKUP($C851,'STYLE NAMES'!$B:$AC,13,FALSE),"")</f>
        <v>Machine Wash at 30°C
Mild process
Iron at low temperature
Iron from REVERSE
Do NOT iron on logos or prints
Do not bleach
Do NOT Tumble Dry</v>
      </c>
      <c r="AJ851" s="149" t="str">
        <f>IF($C851&gt;0,$C851&amp;" "&amp;$P851&amp;" "&amp;+VLOOKUP($C851,'STYLE NAMES'!$B:$AC,14,FALSE),"""")</f>
        <v>BELLA LIGHT GRAY KADIN TECH T-SHIRT</v>
      </c>
      <c r="AK851" s="149" t="str">
        <f>"Cavalier SanMarco tarafından tasarlanan "&amp;(AJ851)&amp;"; "&amp;IF(C851&gt;0,+VLOOKUP($C851,'STYLE NAMES'!$B:$AC,15,FALSE),"")</f>
        <v>Cavalier SanMarco tarafından tasarlanan BELLA LIGHT GRAY KADIN TECH T-SHIRT; Kadın Kısa Kol Teknik T-shirt
Ekibin favorilerinden!
Bu teknik t-shirtler çok şık olmakla birlikte çok da rahatlar</v>
      </c>
      <c r="AL851" s="149" t="str">
        <f>IF(C851&gt;0,+VLOOKUP($C851,'STYLE NAMES'!$B:$AC,16,FALSE),"")</f>
        <v>*Ekstra yumuşak ve rahat teknik örme kumaş
* 4 yöne esneyen kumaş
* Nefes Alabilir ve Hızlı Kuruma
* Kırışmaz ve Bakımı Kolay
Kompozisyon:
%95 Polyamid %5 Elastan</v>
      </c>
      <c r="AM851" s="149" t="str">
        <f>IF(C851&gt;0,+VLOOKUP($C851,'STYLE NAMES'!$B:$AC,17,FALSE),"")</f>
        <v>Makinede 30°C' de Yıkayın
Hassas Yıkama
Ilık ütü yapın
Tersten ütüleyin
Logo ve baskıları ÜTÜLEMEYİN
Çamaşır suyu kullanmayın
Kurutma Makinesinde Kurutmayın</v>
      </c>
      <c r="AN851" s="149" t="str">
        <f>IF($C851&gt;0,$C851&amp;" "&amp;$P851&amp;" "&amp;+VLOOKUP($C851,'STYLE NAMES'!$B:$AC,18,FALSE),"""")</f>
        <v>BELLA LIGHT GRAY T-SHIRT TECNICA DA DONNA</v>
      </c>
      <c r="AO851" s="101" t="str">
        <f>"Disegnato da Cavalier SanMarco "&amp;(AN851)&amp;"; "&amp;IF(C851&gt;0,+VLOOKUP($C851,'STYLE NAMES'!$B:$AC,19,FALSE),"")</f>
        <v>Disegnato da Cavalier SanMarco BELLA LIGHT GRAY T-SHIRT TECNICA DA DONNA; T-shirt tecnica a maniche corte da donna 
Uno dei nostri prodotti preferiti! 
Queste magliette tecniche sono molto eleganti e confortevoli da indossare.</v>
      </c>
      <c r="AP851" s="101" t="str">
        <f>IF(C851&gt;0,+VLOOKUP($C851,'STYLE NAMES'!$B:$AC,20,FALSE),"")</f>
        <v>Jersey tecnico extra-morbido e confortevole 
Tessuto elasticizzato 4-way stretch 
Traspirante e ad asciugatura rapida 
No stiro e di facile manutenzione 
Composizione: 
95% Poliammide, 5% Elastan</v>
      </c>
      <c r="AQ851" s="101" t="str">
        <f>IF(C851&gt;0,+VLOOKUP($C851,'STYLE NAMES'!$B:$AC,21,FALSE),"")</f>
        <v>Lavare in lavatrice a 30°C Ciclo delicato 
Stirare a bassa temperatura
Stirare al rovescio 
Non stirare su loghi o stampe 
Non candeggiare 
Non asciugare in asciugatrice</v>
      </c>
      <c r="AR851" s="101">
        <f>IF(D851&gt;0,+VLOOKUP($C851,'STYLE NAMES'!$B:$AC,22,FALSE),"")</f>
        <v>0</v>
      </c>
      <c r="AS851" s="101">
        <f>IF(E851&gt;0,+VLOOKUP($C851,'STYLE NAMES'!$B:$AC,23,FALSE),"")</f>
        <v>0</v>
      </c>
      <c r="AT851" s="101">
        <f>IF(F851&gt;0,+VLOOKUP($C851,'STYLE NAMES'!$B:$AC,24,FALSE),"")</f>
        <v>0</v>
      </c>
      <c r="AU851" s="101">
        <f>IF(G851&gt;0,+VLOOKUP($C851,'STYLE NAMES'!$B:$AC,25,FALSE),"")</f>
        <v>0</v>
      </c>
      <c r="AV851" s="101" t="str">
        <f>+VLOOKUP($S851,'CODE GENERATOR'!$P:$AM,15,FALSE)</f>
        <v>R.BOTWN_BRC0067_TJR0027GRNGRN</v>
      </c>
      <c r="AW851" s="101" t="str">
        <f>+VLOOKUP($S851,'CODE GENERATOR'!$P:$AM,16,FALSE)</f>
        <v>A.RACUX_BLT0015_BRD0012LGYLGY</v>
      </c>
      <c r="AX851" s="101" t="str">
        <f>+VLOOKUP($S851,'CODE GENERATOR'!$P:$AM,17,FALSE)</f>
        <v>A.RACAU_SOC0018_NYL00003XBST1</v>
      </c>
      <c r="AY851" s="101">
        <f>+VLOOKUP($S851,'CODE GENERATOR'!$P:$AM,18,FALSE)</f>
        <v>0</v>
      </c>
      <c r="AZ851" s="101">
        <f>+VLOOKUP($S851,'CODE GENERATOR'!$P:$AM,19,FALSE)</f>
        <v>0</v>
      </c>
      <c r="BA851" s="101">
        <f>+VLOOKUP($S851,'CODE GENERATOR'!$P:$AM,20,FALSE)</f>
        <v>0</v>
      </c>
      <c r="BB851" s="101">
        <f>+VLOOKUP($S851,'CODE GENERATOR'!$P:$AM,21,FALSE)</f>
        <v>0</v>
      </c>
      <c r="BC851" s="101">
        <f>+VLOOKUP($S851,'CODE GENERATOR'!$P:$AM,22,FALSE)</f>
        <v>0</v>
      </c>
      <c r="BD851" s="101">
        <f>+VLOOKUP($S851,'CODE GENERATOR'!$P:$AM,23,FALSE)</f>
        <v>0</v>
      </c>
      <c r="BE851" s="101">
        <f>+VLOOKUP($S851,'CODE GENERATOR'!$P:$AM,24,FALSE)</f>
        <v>0</v>
      </c>
      <c r="BF851" s="101">
        <f>IF(C851&gt;0,+VLOOKUP(G851,'CATEGORY ID'!$A$1:$L$118,3,FALSE),"")</f>
        <v>30</v>
      </c>
      <c r="BG851" s="101">
        <f>IF(C851&gt;0,+VLOOKUP(H851,'CATEGORY ID'!$D$1:$L$118,3,FALSE),"")</f>
        <v>3</v>
      </c>
      <c r="BH851" s="101">
        <f>IF(C851&gt;0,+VLOOKUP((+H851&amp;I851),'CATEGORY ID'!$H$1:$I$121,2,FALSE),"")</f>
        <v>109</v>
      </c>
      <c r="BJ851" s="101">
        <f>IF(C851&gt;0,IF(COUNTIF('CATEGORY ID'!$K$1:$K$121,+H851&amp;K851) &gt; 0, +VLOOKUP(+H851&amp;K851,'CATEGORY ID'!$K$1:$L$121,2,FALSE),""),"")</f>
        <v>46</v>
      </c>
      <c r="BK851" s="101" t="str">
        <f>IF(C851&gt;0,IF(COUNTIF('CATEGORY ID'!$K$124:$K$165, +VLOOKUP(C851,'STYLE NAMES'!$B:$AE,30,FALSE)) &gt; 0, +VLOOKUP(VLOOKUP(C851,'STYLE NAMES'!$B:$AE,30,FALSE),'CATEGORY ID'!K:M,2,FALSE),""),"")</f>
        <v/>
      </c>
      <c r="BM851" s="101">
        <v>204</v>
      </c>
      <c r="BR851" s="101" t="str" cm="1">
        <f t="array" ref="BR851">IF(C851&gt;0,_xlfn.TEXTJOIN(";", TRUE,_xlfn.UNIQUE(_xlfn._xlws.FILTER(BF851:BQ851,(BF851:BQ851&gt;0)),TRUE,FALSE)),"")&amp;";"&amp;BS851</f>
        <v>30;3;109;46;204;228</v>
      </c>
      <c r="BS851" s="101">
        <v>228</v>
      </c>
      <c r="BU851" s="106">
        <f>IF(C851&gt;0,+VLOOKUP($C851,'STYLE NAMES'!$B:$AC,26,FALSE),"")</f>
        <v>69.900000000000006</v>
      </c>
      <c r="BV851" s="106">
        <f>IF(C851&gt;0,+VLOOKUP($C851,'STYLE NAMES'!$B:$AC,27,FALSE),"")</f>
        <v>3840</v>
      </c>
      <c r="BW851" s="106">
        <f>IF(C851&gt;0,+VLOOKUP($C851,'STYLE NAMES'!$B:$AC,28,FALSE),"")</f>
        <v>80.385000000000005</v>
      </c>
      <c r="BY851"/>
      <c r="BZ851" s="101">
        <v>5</v>
      </c>
      <c r="CA851" s="137">
        <f t="shared" si="58"/>
        <v>1</v>
      </c>
      <c r="CB851" s="137" t="str">
        <f>+VLOOKUP(C851,'[2]STYLES &amp; MODELS MATRIX'!$A:$G,7,FALSE)</f>
        <v>AK</v>
      </c>
      <c r="CC851" s="137" t="str">
        <f>+VLOOKUP(C851,'[1]STYLES &amp; SIZE CHARTS'!$A:$H,8,FALSE)</f>
        <v>WT-BTTS1</v>
      </c>
      <c r="CD851" s="137"/>
      <c r="CE851" s="205"/>
      <c r="CF851" s="141"/>
    </row>
    <row r="852" spans="1:84" s="101" customFormat="1" ht="12" customHeight="1" x14ac:dyDescent="0.2">
      <c r="A852" s="102">
        <f t="shared" si="56"/>
        <v>8683711009092</v>
      </c>
      <c r="B852" s="101" t="s">
        <v>991</v>
      </c>
      <c r="C852" s="101" t="s">
        <v>172</v>
      </c>
      <c r="D852" s="101" t="s">
        <v>173</v>
      </c>
      <c r="E852" s="203" t="s">
        <v>2480</v>
      </c>
      <c r="F852" s="101" t="s">
        <v>2346</v>
      </c>
      <c r="G852" s="101" t="str">
        <f>IF(C852&gt;0,+VLOOKUP($C852,'STYLE NAMES'!$B:$AC,4,FALSE),"")</f>
        <v>RIDER</v>
      </c>
      <c r="H852" s="101" t="str">
        <f>IF(C852&gt;0,+VLOOKUP($C852,'STYLE NAMES'!$B:$AC,5,FALSE),"")</f>
        <v>WOMEN</v>
      </c>
      <c r="I852" s="101" t="str">
        <f>IF(C852&gt;0,+VLOOKUP($C852,'STYLE NAMES'!$B:$AC,6,FALSE),"")</f>
        <v>TOPS</v>
      </c>
      <c r="J852" s="101" t="str">
        <f>IF(C852&gt;0,+VLOOKUP($C852,'STYLE NAMES'!$B:$AC,7,FALSE),"")</f>
        <v>WOMEN</v>
      </c>
      <c r="K852" s="101" t="str">
        <f>IF(C852&gt;0,+VLOOKUP($C852,'STYLE NAMES'!$B:$AC,8,FALSE),"")</f>
        <v>TECH T-SHIRTS</v>
      </c>
      <c r="L852" s="101" t="str">
        <f>IF(E852&gt;0,+VLOOKUP($E852,'CODE GENERATOR'!$D:$T,3,FALSE),"")</f>
        <v>S</v>
      </c>
      <c r="M852" s="101" t="str">
        <f>IF(E852&gt;0,+VLOOKUP($E852,'CODE GENERATOR'!$D:$T,4,FALSE),"")</f>
        <v>SUPREME</v>
      </c>
      <c r="N852" s="101" t="str">
        <f>IF(E852&gt;0,+VLOOKUP($E852,'CODE GENERATOR'!$D:$T,6,FALSE),"")</f>
        <v>LIGHT GRAY</v>
      </c>
      <c r="O852" s="101" t="str">
        <f>IF(E852&gt;0,+VLOOKUP($E852,'CODE GENERATOR'!$D:$T,7,FALSE),"")</f>
        <v>LIGHT GRAY</v>
      </c>
      <c r="P852" s="101" t="str">
        <f t="shared" si="57"/>
        <v>LIGHT GRAY</v>
      </c>
      <c r="Q852" s="104" t="str">
        <f>IF(E852&gt;0,+VLOOKUP($E852,'CODE GENERATOR'!$D:$T,11,FALSE),"")</f>
        <v>R.TOPWN_TTS0076</v>
      </c>
      <c r="R852" s="104" t="str">
        <f>IF(E852&gt;0,+VLOOKUP($E852,'CODE GENERATOR'!$D:$T,12,FALSE),"")</f>
        <v>SUP0030LGYLGY</v>
      </c>
      <c r="S852" s="104" t="str">
        <f>IF(E852&gt;0,+VLOOKUP($E852,'CODE GENERATOR'!$D:$T,13,FALSE),"")</f>
        <v>R.TOPWN_TTS0076_SUP0030LGYLGY</v>
      </c>
      <c r="T852" s="104" t="str">
        <f t="shared" si="55"/>
        <v>R.TOPWN_TTS0076_SUP0030LGYLGY_XS</v>
      </c>
      <c r="U852" s="105">
        <v>8683711009092</v>
      </c>
      <c r="V852" s="107" t="str" cm="1">
        <f t="array" ref="V852">_xlfn.TEXTJOIN(";", TRUE, _xlfn.UNIQUE(_xlfn._xlws.FILTER(P$3:P$10029, C$3:C$10029=C852)))</f>
        <v>BLACK;WHITE;ECRU;ROSE;MINK;LIGHT GRAY;ANTHRA</v>
      </c>
      <c r="W852" s="107" t="str" cm="1">
        <f t="array" ref="W852">_xlfn.TEXTJOIN(";", TRUE, _xlfn.UNIQUE(_xlfn._xlws.FILTER(F$3:F$10029, C$3:C$10029=C852)))</f>
        <v>XS;S;M;L;XL;XXS</v>
      </c>
      <c r="X852" s="101" t="str">
        <f>IF(E852&gt;0,+VLOOKUP($E852,'CODE GENERATOR'!$D:$AC,19,FALSE),0)</f>
        <v>2507_W_1423</v>
      </c>
      <c r="Y852" s="101" t="str">
        <f>IF(E852&gt;0,+VLOOKUP($E852,'CODE GENERATOR'!$D:$AC,20,FALSE),0)</f>
        <v>2507_W_1427</v>
      </c>
      <c r="Z852" s="101" t="str">
        <f>IF(E852&gt;0,+VLOOKUP($E852,'CODE GENERATOR'!$D:$AC,21,FALSE),0)</f>
        <v>2507_W_1435</v>
      </c>
      <c r="AA852" s="101" t="str">
        <f>IF(E852&gt;0,+VLOOKUP($E852,'CODE GENERATOR'!$D:$AC,22,FALSE),0)</f>
        <v>2507_W_1447</v>
      </c>
      <c r="AB852" s="101" t="str">
        <f>IF(E852&gt;0,+VLOOKUP($E852,'CODE GENERATOR'!$D:$AC,23,FALSE),0)</f>
        <v>2507_D_cavalier_detay_0092</v>
      </c>
      <c r="AC852" s="101" t="str">
        <f>IF(E852&gt;0,+VLOOKUP($E852,'CODE GENERATOR'!$D:$AC,24,FALSE),0)</f>
        <v/>
      </c>
      <c r="AD852" s="101" t="str">
        <f>IF(E852&gt;0,+VLOOKUP($E852,'CODE GENERATOR'!$D:$AC,25,FALSE),0)</f>
        <v>2507_VW_Web_27</v>
      </c>
      <c r="AE852" s="101" t="str">
        <f>IF(E852&gt;0,+VLOOKUP($E852,'CODE GENERATOR'!$D:$AC,26,FALSE),0)</f>
        <v/>
      </c>
      <c r="AF852" s="149" t="str">
        <f>IF($C852&gt;0,$C852&amp;" "&amp;$P852&amp;" "&amp;+VLOOKUP($C852,'STYLE NAMES'!$B:$AC,10,FALSE),"""")</f>
        <v>BELLA LIGHT GRAY WOMEN'S TECH T-SHIRT</v>
      </c>
      <c r="AG852" s="101" t="str">
        <f>"Enjoy our "&amp;(AF852)&amp;"; "&amp;IF(C852&gt;0,+VLOOKUP($C852,'STYLE NAMES'!$B:$AC,11,FALSE),"")</f>
        <v xml:space="preserve">Enjoy our BELLA LIGHT GRAY WOMEN'S TECH T-SHIRT; Women's Short Sleeve Technical T-shirt
One of our staff's favorites!
These tech t-shirts are very chic and so comfortable to wear </v>
      </c>
      <c r="AH852" s="101" t="str">
        <f>IF(C852&gt;0,+VLOOKUP($C852,'STYLE NAMES'!$B:$AC,12,FALSE),"")</f>
        <v>*Extra-soft and comfortable technical jersey
* 4-way stretch fabric
* Breathable and Quick Dry
* Wrinkle-free and Easy Care
Composition:
95% Polyamide 5% Elasthane</v>
      </c>
      <c r="AI852" s="101" t="str">
        <f>IF(C852&gt;0,+VLOOKUP($C852,'STYLE NAMES'!$B:$AC,13,FALSE),"")</f>
        <v>Machine Wash at 30°C
Mild process
Iron at low temperature
Iron from REVERSE
Do NOT iron on logos or prints
Do not bleach
Do NOT Tumble Dry</v>
      </c>
      <c r="AJ852" s="149" t="str">
        <f>IF($C852&gt;0,$C852&amp;" "&amp;$P852&amp;" "&amp;+VLOOKUP($C852,'STYLE NAMES'!$B:$AC,14,FALSE),"""")</f>
        <v>BELLA LIGHT GRAY KADIN TECH T-SHIRT</v>
      </c>
      <c r="AK852" s="149" t="str">
        <f>"Cavalier SanMarco tarafından tasarlanan "&amp;(AJ852)&amp;"; "&amp;IF(C852&gt;0,+VLOOKUP($C852,'STYLE NAMES'!$B:$AC,15,FALSE),"")</f>
        <v>Cavalier SanMarco tarafından tasarlanan BELLA LIGHT GRAY KADIN TECH T-SHIRT; Kadın Kısa Kol Teknik T-shirt
Ekibin favorilerinden!
Bu teknik t-shirtler çok şık olmakla birlikte çok da rahatlar</v>
      </c>
      <c r="AL852" s="149" t="str">
        <f>IF(C852&gt;0,+VLOOKUP($C852,'STYLE NAMES'!$B:$AC,16,FALSE),"")</f>
        <v>*Ekstra yumuşak ve rahat teknik örme kumaş
* 4 yöne esneyen kumaş
* Nefes Alabilir ve Hızlı Kuruma
* Kırışmaz ve Bakımı Kolay
Kompozisyon:
%95 Polyamid %5 Elastan</v>
      </c>
      <c r="AM852" s="149" t="str">
        <f>IF(C852&gt;0,+VLOOKUP($C852,'STYLE NAMES'!$B:$AC,17,FALSE),"")</f>
        <v>Makinede 30°C' de Yıkayın
Hassas Yıkama
Ilık ütü yapın
Tersten ütüleyin
Logo ve baskıları ÜTÜLEMEYİN
Çamaşır suyu kullanmayın
Kurutma Makinesinde Kurutmayın</v>
      </c>
      <c r="AN852" s="149" t="str">
        <f>IF($C852&gt;0,$C852&amp;" "&amp;$P852&amp;" "&amp;+VLOOKUP($C852,'STYLE NAMES'!$B:$AC,18,FALSE),"""")</f>
        <v>BELLA LIGHT GRAY T-SHIRT TECNICA DA DONNA</v>
      </c>
      <c r="AO852" s="101" t="str">
        <f>"Disegnato da Cavalier SanMarco "&amp;(AN852)&amp;"; "&amp;IF(C852&gt;0,+VLOOKUP($C852,'STYLE NAMES'!$B:$AC,19,FALSE),"")</f>
        <v>Disegnato da Cavalier SanMarco BELLA LIGHT GRAY T-SHIRT TECNICA DA DONNA; T-shirt tecnica a maniche corte da donna 
Uno dei nostri prodotti preferiti! 
Queste magliette tecniche sono molto eleganti e confortevoli da indossare.</v>
      </c>
      <c r="AP852" s="101" t="str">
        <f>IF(C852&gt;0,+VLOOKUP($C852,'STYLE NAMES'!$B:$AC,20,FALSE),"")</f>
        <v>Jersey tecnico extra-morbido e confortevole 
Tessuto elasticizzato 4-way stretch 
Traspirante e ad asciugatura rapida 
No stiro e di facile manutenzione 
Composizione: 
95% Poliammide, 5% Elastan</v>
      </c>
      <c r="AQ852" s="101" t="str">
        <f>IF(C852&gt;0,+VLOOKUP($C852,'STYLE NAMES'!$B:$AC,21,FALSE),"")</f>
        <v>Lavare in lavatrice a 30°C Ciclo delicato 
Stirare a bassa temperatura
Stirare al rovescio 
Non stirare su loghi o stampe 
Non candeggiare 
Non asciugare in asciugatrice</v>
      </c>
      <c r="AR852" s="101">
        <f>IF(D852&gt;0,+VLOOKUP($C852,'STYLE NAMES'!$B:$AC,22,FALSE),"")</f>
        <v>0</v>
      </c>
      <c r="AS852" s="101">
        <f>IF(E852&gt;0,+VLOOKUP($C852,'STYLE NAMES'!$B:$AC,23,FALSE),"")</f>
        <v>0</v>
      </c>
      <c r="AT852" s="101">
        <f>IF(F852&gt;0,+VLOOKUP($C852,'STYLE NAMES'!$B:$AC,24,FALSE),"")</f>
        <v>0</v>
      </c>
      <c r="AU852" s="101">
        <f>IF(G852&gt;0,+VLOOKUP($C852,'STYLE NAMES'!$B:$AC,25,FALSE),"")</f>
        <v>0</v>
      </c>
      <c r="AV852" s="101" t="str">
        <f>+VLOOKUP($S852,'CODE GENERATOR'!$P:$AM,15,FALSE)</f>
        <v>R.BOTWN_BRC0067_TJR0027GRNGRN</v>
      </c>
      <c r="AW852" s="101" t="str">
        <f>+VLOOKUP($S852,'CODE GENERATOR'!$P:$AM,16,FALSE)</f>
        <v>A.RACUX_BLT0015_BRD0012LGYLGY</v>
      </c>
      <c r="AX852" s="101" t="str">
        <f>+VLOOKUP($S852,'CODE GENERATOR'!$P:$AM,17,FALSE)</f>
        <v>A.RACAU_SOC0018_NYL00003XBST1</v>
      </c>
      <c r="AY852" s="101">
        <f>+VLOOKUP($S852,'CODE GENERATOR'!$P:$AM,18,FALSE)</f>
        <v>0</v>
      </c>
      <c r="AZ852" s="101">
        <f>+VLOOKUP($S852,'CODE GENERATOR'!$P:$AM,19,FALSE)</f>
        <v>0</v>
      </c>
      <c r="BA852" s="101">
        <f>+VLOOKUP($S852,'CODE GENERATOR'!$P:$AM,20,FALSE)</f>
        <v>0</v>
      </c>
      <c r="BB852" s="101">
        <f>+VLOOKUP($S852,'CODE GENERATOR'!$P:$AM,21,FALSE)</f>
        <v>0</v>
      </c>
      <c r="BC852" s="101">
        <f>+VLOOKUP($S852,'CODE GENERATOR'!$P:$AM,22,FALSE)</f>
        <v>0</v>
      </c>
      <c r="BD852" s="101">
        <f>+VLOOKUP($S852,'CODE GENERATOR'!$P:$AM,23,FALSE)</f>
        <v>0</v>
      </c>
      <c r="BE852" s="101">
        <f>+VLOOKUP($S852,'CODE GENERATOR'!$P:$AM,24,FALSE)</f>
        <v>0</v>
      </c>
      <c r="BF852" s="101">
        <f>IF(C852&gt;0,+VLOOKUP(G852,'CATEGORY ID'!$A$1:$L$118,3,FALSE),"")</f>
        <v>30</v>
      </c>
      <c r="BG852" s="101">
        <f>IF(C852&gt;0,+VLOOKUP(H852,'CATEGORY ID'!$D$1:$L$118,3,FALSE),"")</f>
        <v>3</v>
      </c>
      <c r="BH852" s="101">
        <f>IF(C852&gt;0,+VLOOKUP((+H852&amp;I852),'CATEGORY ID'!$H$1:$I$121,2,FALSE),"")</f>
        <v>109</v>
      </c>
      <c r="BJ852" s="101">
        <f>IF(C852&gt;0,IF(COUNTIF('CATEGORY ID'!$K$1:$K$121,+H852&amp;K852) &gt; 0, +VLOOKUP(+H852&amp;K852,'CATEGORY ID'!$K$1:$L$121,2,FALSE),""),"")</f>
        <v>46</v>
      </c>
      <c r="BK852" s="101" t="str">
        <f>IF(C852&gt;0,IF(COUNTIF('CATEGORY ID'!$K$124:$K$165, +VLOOKUP(C852,'STYLE NAMES'!$B:$AE,30,FALSE)) &gt; 0, +VLOOKUP(VLOOKUP(C852,'STYLE NAMES'!$B:$AE,30,FALSE),'CATEGORY ID'!K:M,2,FALSE),""),"")</f>
        <v/>
      </c>
      <c r="BM852" s="101">
        <v>204</v>
      </c>
      <c r="BR852" s="101" t="str" cm="1">
        <f t="array" ref="BR852">IF(C852&gt;0,_xlfn.TEXTJOIN(";", TRUE,_xlfn.UNIQUE(_xlfn._xlws.FILTER(BF852:BQ852,(BF852:BQ852&gt;0)),TRUE,FALSE)),"")&amp;";"&amp;BS852</f>
        <v>30;3;109;46;204;228</v>
      </c>
      <c r="BS852" s="101">
        <v>228</v>
      </c>
      <c r="BU852" s="106">
        <f>IF(C852&gt;0,+VLOOKUP($C852,'STYLE NAMES'!$B:$AC,26,FALSE),"")</f>
        <v>69.900000000000006</v>
      </c>
      <c r="BV852" s="106">
        <f>IF(C852&gt;0,+VLOOKUP($C852,'STYLE NAMES'!$B:$AC,27,FALSE),"")</f>
        <v>3840</v>
      </c>
      <c r="BW852" s="106">
        <f>IF(C852&gt;0,+VLOOKUP($C852,'STYLE NAMES'!$B:$AC,28,FALSE),"")</f>
        <v>80.385000000000005</v>
      </c>
      <c r="BY852"/>
      <c r="BZ852" s="101">
        <v>6</v>
      </c>
      <c r="CA852" s="137">
        <f t="shared" si="58"/>
        <v>1</v>
      </c>
      <c r="CB852" s="137" t="str">
        <f>+VLOOKUP(C852,'[2]STYLES &amp; MODELS MATRIX'!$A:$G,7,FALSE)</f>
        <v>AK</v>
      </c>
      <c r="CC852" s="137" t="str">
        <f>+VLOOKUP(C852,'[1]STYLES &amp; SIZE CHARTS'!$A:$H,8,FALSE)</f>
        <v>WT-BTTS1</v>
      </c>
      <c r="CD852" s="137"/>
      <c r="CE852" s="205"/>
      <c r="CF852" s="141"/>
    </row>
    <row r="853" spans="1:84" s="101" customFormat="1" ht="12" customHeight="1" x14ac:dyDescent="0.2">
      <c r="A853" s="102">
        <f t="shared" si="56"/>
        <v>8683711009108</v>
      </c>
      <c r="B853" s="101" t="s">
        <v>991</v>
      </c>
      <c r="C853" s="101" t="s">
        <v>172</v>
      </c>
      <c r="D853" s="101" t="s">
        <v>173</v>
      </c>
      <c r="E853" s="203" t="s">
        <v>2480</v>
      </c>
      <c r="F853" s="101" t="s">
        <v>785</v>
      </c>
      <c r="G853" s="101" t="str">
        <f>IF(C853&gt;0,+VLOOKUP($C853,'STYLE NAMES'!$B:$AC,4,FALSE),"")</f>
        <v>RIDER</v>
      </c>
      <c r="H853" s="101" t="str">
        <f>IF(C853&gt;0,+VLOOKUP($C853,'STYLE NAMES'!$B:$AC,5,FALSE),"")</f>
        <v>WOMEN</v>
      </c>
      <c r="I853" s="101" t="str">
        <f>IF(C853&gt;0,+VLOOKUP($C853,'STYLE NAMES'!$B:$AC,6,FALSE),"")</f>
        <v>TOPS</v>
      </c>
      <c r="J853" s="101" t="str">
        <f>IF(C853&gt;0,+VLOOKUP($C853,'STYLE NAMES'!$B:$AC,7,FALSE),"")</f>
        <v>WOMEN</v>
      </c>
      <c r="K853" s="101" t="str">
        <f>IF(C853&gt;0,+VLOOKUP($C853,'STYLE NAMES'!$B:$AC,8,FALSE),"")</f>
        <v>TECH T-SHIRTS</v>
      </c>
      <c r="L853" s="101" t="str">
        <f>IF(E853&gt;0,+VLOOKUP($E853,'CODE GENERATOR'!$D:$T,3,FALSE),"")</f>
        <v>S</v>
      </c>
      <c r="M853" s="101" t="str">
        <f>IF(E853&gt;0,+VLOOKUP($E853,'CODE GENERATOR'!$D:$T,4,FALSE),"")</f>
        <v>SUPREME</v>
      </c>
      <c r="N853" s="101" t="str">
        <f>IF(E853&gt;0,+VLOOKUP($E853,'CODE GENERATOR'!$D:$T,6,FALSE),"")</f>
        <v>LIGHT GRAY</v>
      </c>
      <c r="O853" s="101" t="str">
        <f>IF(E853&gt;0,+VLOOKUP($E853,'CODE GENERATOR'!$D:$T,7,FALSE),"")</f>
        <v>LIGHT GRAY</v>
      </c>
      <c r="P853" s="101" t="str">
        <f t="shared" si="57"/>
        <v>LIGHT GRAY</v>
      </c>
      <c r="Q853" s="104" t="str">
        <f>IF(E853&gt;0,+VLOOKUP($E853,'CODE GENERATOR'!$D:$T,11,FALSE),"")</f>
        <v>R.TOPWN_TTS0076</v>
      </c>
      <c r="R853" s="104" t="str">
        <f>IF(E853&gt;0,+VLOOKUP($E853,'CODE GENERATOR'!$D:$T,12,FALSE),"")</f>
        <v>SUP0030LGYLGY</v>
      </c>
      <c r="S853" s="104" t="str">
        <f>IF(E853&gt;0,+VLOOKUP($E853,'CODE GENERATOR'!$D:$T,13,FALSE),"")</f>
        <v>R.TOPWN_TTS0076_SUP0030LGYLGY</v>
      </c>
      <c r="T853" s="104" t="str">
        <f t="shared" si="55"/>
        <v>R.TOPWN_TTS0076_SUP0030LGYLGY_S</v>
      </c>
      <c r="U853" s="105">
        <v>8683711009108</v>
      </c>
      <c r="V853" s="107" t="str" cm="1">
        <f t="array" ref="V853">_xlfn.TEXTJOIN(";", TRUE, _xlfn.UNIQUE(_xlfn._xlws.FILTER(P$3:P$10029, C$3:C$10029=C853)))</f>
        <v>BLACK;WHITE;ECRU;ROSE;MINK;LIGHT GRAY;ANTHRA</v>
      </c>
      <c r="W853" s="107" t="str" cm="1">
        <f t="array" ref="W853">_xlfn.TEXTJOIN(";", TRUE, _xlfn.UNIQUE(_xlfn._xlws.FILTER(F$3:F$10029, C$3:C$10029=C853)))</f>
        <v>XS;S;M;L;XL;XXS</v>
      </c>
      <c r="X853" s="101" t="str">
        <f>IF(E853&gt;0,+VLOOKUP($E853,'CODE GENERATOR'!$D:$AC,19,FALSE),0)</f>
        <v>2507_W_1423</v>
      </c>
      <c r="Y853" s="101" t="str">
        <f>IF(E853&gt;0,+VLOOKUP($E853,'CODE GENERATOR'!$D:$AC,20,FALSE),0)</f>
        <v>2507_W_1427</v>
      </c>
      <c r="Z853" s="101" t="str">
        <f>IF(E853&gt;0,+VLOOKUP($E853,'CODE GENERATOR'!$D:$AC,21,FALSE),0)</f>
        <v>2507_W_1435</v>
      </c>
      <c r="AA853" s="101" t="str">
        <f>IF(E853&gt;0,+VLOOKUP($E853,'CODE GENERATOR'!$D:$AC,22,FALSE),0)</f>
        <v>2507_W_1447</v>
      </c>
      <c r="AB853" s="101" t="str">
        <f>IF(E853&gt;0,+VLOOKUP($E853,'CODE GENERATOR'!$D:$AC,23,FALSE),0)</f>
        <v>2507_D_cavalier_detay_0092</v>
      </c>
      <c r="AC853" s="101" t="str">
        <f>IF(E853&gt;0,+VLOOKUP($E853,'CODE GENERATOR'!$D:$AC,24,FALSE),0)</f>
        <v/>
      </c>
      <c r="AD853" s="101" t="str">
        <f>IF(E853&gt;0,+VLOOKUP($E853,'CODE GENERATOR'!$D:$AC,25,FALSE),0)</f>
        <v>2507_VW_Web_27</v>
      </c>
      <c r="AE853" s="101" t="str">
        <f>IF(E853&gt;0,+VLOOKUP($E853,'CODE GENERATOR'!$D:$AC,26,FALSE),0)</f>
        <v/>
      </c>
      <c r="AF853" s="149" t="str">
        <f>IF($C853&gt;0,$C853&amp;" "&amp;$P853&amp;" "&amp;+VLOOKUP($C853,'STYLE NAMES'!$B:$AC,10,FALSE),"""")</f>
        <v>BELLA LIGHT GRAY WOMEN'S TECH T-SHIRT</v>
      </c>
      <c r="AG853" s="101" t="str">
        <f>"Enjoy our "&amp;(AF853)&amp;"; "&amp;IF(C853&gt;0,+VLOOKUP($C853,'STYLE NAMES'!$B:$AC,11,FALSE),"")</f>
        <v xml:space="preserve">Enjoy our BELLA LIGHT GRAY WOMEN'S TECH T-SHIRT; Women's Short Sleeve Technical T-shirt
One of our staff's favorites!
These tech t-shirts are very chic and so comfortable to wear </v>
      </c>
      <c r="AH853" s="101" t="str">
        <f>IF(C853&gt;0,+VLOOKUP($C853,'STYLE NAMES'!$B:$AC,12,FALSE),"")</f>
        <v>*Extra-soft and comfortable technical jersey
* 4-way stretch fabric
* Breathable and Quick Dry
* Wrinkle-free and Easy Care
Composition:
95% Polyamide 5% Elasthane</v>
      </c>
      <c r="AI853" s="101" t="str">
        <f>IF(C853&gt;0,+VLOOKUP($C853,'STYLE NAMES'!$B:$AC,13,FALSE),"")</f>
        <v>Machine Wash at 30°C
Mild process
Iron at low temperature
Iron from REVERSE
Do NOT iron on logos or prints
Do not bleach
Do NOT Tumble Dry</v>
      </c>
      <c r="AJ853" s="149" t="str">
        <f>IF($C853&gt;0,$C853&amp;" "&amp;$P853&amp;" "&amp;+VLOOKUP($C853,'STYLE NAMES'!$B:$AC,14,FALSE),"""")</f>
        <v>BELLA LIGHT GRAY KADIN TECH T-SHIRT</v>
      </c>
      <c r="AK853" s="149" t="str">
        <f>"Cavalier SanMarco tarafından tasarlanan "&amp;(AJ853)&amp;"; "&amp;IF(C853&gt;0,+VLOOKUP($C853,'STYLE NAMES'!$B:$AC,15,FALSE),"")</f>
        <v>Cavalier SanMarco tarafından tasarlanan BELLA LIGHT GRAY KADIN TECH T-SHIRT; Kadın Kısa Kol Teknik T-shirt
Ekibin favorilerinden!
Bu teknik t-shirtler çok şık olmakla birlikte çok da rahatlar</v>
      </c>
      <c r="AL853" s="149" t="str">
        <f>IF(C853&gt;0,+VLOOKUP($C853,'STYLE NAMES'!$B:$AC,16,FALSE),"")</f>
        <v>*Ekstra yumuşak ve rahat teknik örme kumaş
* 4 yöne esneyen kumaş
* Nefes Alabilir ve Hızlı Kuruma
* Kırışmaz ve Bakımı Kolay
Kompozisyon:
%95 Polyamid %5 Elastan</v>
      </c>
      <c r="AM853" s="149" t="str">
        <f>IF(C853&gt;0,+VLOOKUP($C853,'STYLE NAMES'!$B:$AC,17,FALSE),"")</f>
        <v>Makinede 30°C' de Yıkayın
Hassas Yıkama
Ilık ütü yapın
Tersten ütüleyin
Logo ve baskıları ÜTÜLEMEYİN
Çamaşır suyu kullanmayın
Kurutma Makinesinde Kurutmayın</v>
      </c>
      <c r="AN853" s="149" t="str">
        <f>IF($C853&gt;0,$C853&amp;" "&amp;$P853&amp;" "&amp;+VLOOKUP($C853,'STYLE NAMES'!$B:$AC,18,FALSE),"""")</f>
        <v>BELLA LIGHT GRAY T-SHIRT TECNICA DA DONNA</v>
      </c>
      <c r="AO853" s="101" t="str">
        <f>"Disegnato da Cavalier SanMarco "&amp;(AN853)&amp;"; "&amp;IF(C853&gt;0,+VLOOKUP($C853,'STYLE NAMES'!$B:$AC,19,FALSE),"")</f>
        <v>Disegnato da Cavalier SanMarco BELLA LIGHT GRAY T-SHIRT TECNICA DA DONNA; T-shirt tecnica a maniche corte da donna 
Uno dei nostri prodotti preferiti! 
Queste magliette tecniche sono molto eleganti e confortevoli da indossare.</v>
      </c>
      <c r="AP853" s="101" t="str">
        <f>IF(C853&gt;0,+VLOOKUP($C853,'STYLE NAMES'!$B:$AC,20,FALSE),"")</f>
        <v>Jersey tecnico extra-morbido e confortevole 
Tessuto elasticizzato 4-way stretch 
Traspirante e ad asciugatura rapida 
No stiro e di facile manutenzione 
Composizione: 
95% Poliammide, 5% Elastan</v>
      </c>
      <c r="AQ853" s="101" t="str">
        <f>IF(C853&gt;0,+VLOOKUP($C853,'STYLE NAMES'!$B:$AC,21,FALSE),"")</f>
        <v>Lavare in lavatrice a 30°C Ciclo delicato 
Stirare a bassa temperatura
Stirare al rovescio 
Non stirare su loghi o stampe 
Non candeggiare 
Non asciugare in asciugatrice</v>
      </c>
      <c r="AR853" s="101">
        <f>IF(D853&gt;0,+VLOOKUP($C853,'STYLE NAMES'!$B:$AC,22,FALSE),"")</f>
        <v>0</v>
      </c>
      <c r="AS853" s="101">
        <f>IF(E853&gt;0,+VLOOKUP($C853,'STYLE NAMES'!$B:$AC,23,FALSE),"")</f>
        <v>0</v>
      </c>
      <c r="AT853" s="101">
        <f>IF(F853&gt;0,+VLOOKUP($C853,'STYLE NAMES'!$B:$AC,24,FALSE),"")</f>
        <v>0</v>
      </c>
      <c r="AU853" s="101">
        <f>IF(G853&gt;0,+VLOOKUP($C853,'STYLE NAMES'!$B:$AC,25,FALSE),"")</f>
        <v>0</v>
      </c>
      <c r="AV853" s="101" t="str">
        <f>+VLOOKUP($S853,'CODE GENERATOR'!$P:$AM,15,FALSE)</f>
        <v>R.BOTWN_BRC0067_TJR0027GRNGRN</v>
      </c>
      <c r="AW853" s="101" t="str">
        <f>+VLOOKUP($S853,'CODE GENERATOR'!$P:$AM,16,FALSE)</f>
        <v>A.RACUX_BLT0015_BRD0012LGYLGY</v>
      </c>
      <c r="AX853" s="101" t="str">
        <f>+VLOOKUP($S853,'CODE GENERATOR'!$P:$AM,17,FALSE)</f>
        <v>A.RACAU_SOC0018_NYL00003XBST1</v>
      </c>
      <c r="AY853" s="101">
        <f>+VLOOKUP($S853,'CODE GENERATOR'!$P:$AM,18,FALSE)</f>
        <v>0</v>
      </c>
      <c r="AZ853" s="101">
        <f>+VLOOKUP($S853,'CODE GENERATOR'!$P:$AM,19,FALSE)</f>
        <v>0</v>
      </c>
      <c r="BA853" s="101">
        <f>+VLOOKUP($S853,'CODE GENERATOR'!$P:$AM,20,FALSE)</f>
        <v>0</v>
      </c>
      <c r="BB853" s="101">
        <f>+VLOOKUP($S853,'CODE GENERATOR'!$P:$AM,21,FALSE)</f>
        <v>0</v>
      </c>
      <c r="BC853" s="101">
        <f>+VLOOKUP($S853,'CODE GENERATOR'!$P:$AM,22,FALSE)</f>
        <v>0</v>
      </c>
      <c r="BD853" s="101">
        <f>+VLOOKUP($S853,'CODE GENERATOR'!$P:$AM,23,FALSE)</f>
        <v>0</v>
      </c>
      <c r="BE853" s="101">
        <f>+VLOOKUP($S853,'CODE GENERATOR'!$P:$AM,24,FALSE)</f>
        <v>0</v>
      </c>
      <c r="BF853" s="101">
        <f>IF(C853&gt;0,+VLOOKUP(G853,'CATEGORY ID'!$A$1:$L$118,3,FALSE),"")</f>
        <v>30</v>
      </c>
      <c r="BG853" s="101">
        <f>IF(C853&gt;0,+VLOOKUP(H853,'CATEGORY ID'!$D$1:$L$118,3,FALSE),"")</f>
        <v>3</v>
      </c>
      <c r="BH853" s="101">
        <f>IF(C853&gt;0,+VLOOKUP((+H853&amp;I853),'CATEGORY ID'!$H$1:$I$121,2,FALSE),"")</f>
        <v>109</v>
      </c>
      <c r="BJ853" s="101">
        <f>IF(C853&gt;0,IF(COUNTIF('CATEGORY ID'!$K$1:$K$121,+H853&amp;K853) &gt; 0, +VLOOKUP(+H853&amp;K853,'CATEGORY ID'!$K$1:$L$121,2,FALSE),""),"")</f>
        <v>46</v>
      </c>
      <c r="BK853" s="101" t="str">
        <f>IF(C853&gt;0,IF(COUNTIF('CATEGORY ID'!$K$124:$K$165, +VLOOKUP(C853,'STYLE NAMES'!$B:$AE,30,FALSE)) &gt; 0, +VLOOKUP(VLOOKUP(C853,'STYLE NAMES'!$B:$AE,30,FALSE),'CATEGORY ID'!K:M,2,FALSE),""),"")</f>
        <v/>
      </c>
      <c r="BM853" s="101">
        <v>204</v>
      </c>
      <c r="BR853" s="101" t="str" cm="1">
        <f t="array" ref="BR853">IF(C853&gt;0,_xlfn.TEXTJOIN(";", TRUE,_xlfn.UNIQUE(_xlfn._xlws.FILTER(BF853:BQ853,(BF853:BQ853&gt;0)),TRUE,FALSE)),"")&amp;";"&amp;BS853</f>
        <v>30;3;109;46;204;228</v>
      </c>
      <c r="BS853" s="101">
        <v>228</v>
      </c>
      <c r="BU853" s="106">
        <f>IF(C853&gt;0,+VLOOKUP($C853,'STYLE NAMES'!$B:$AC,26,FALSE),"")</f>
        <v>69.900000000000006</v>
      </c>
      <c r="BV853" s="106">
        <f>IF(C853&gt;0,+VLOOKUP($C853,'STYLE NAMES'!$B:$AC,27,FALSE),"")</f>
        <v>3840</v>
      </c>
      <c r="BW853" s="106">
        <f>IF(C853&gt;0,+VLOOKUP($C853,'STYLE NAMES'!$B:$AC,28,FALSE),"")</f>
        <v>80.385000000000005</v>
      </c>
      <c r="BY853"/>
      <c r="BZ853" s="101">
        <v>5</v>
      </c>
      <c r="CA853" s="137">
        <f t="shared" si="58"/>
        <v>1</v>
      </c>
      <c r="CB853" s="137" t="str">
        <f>+VLOOKUP(C853,'[2]STYLES &amp; MODELS MATRIX'!$A:$G,7,FALSE)</f>
        <v>AK</v>
      </c>
      <c r="CC853" s="137" t="str">
        <f>+VLOOKUP(C853,'[1]STYLES &amp; SIZE CHARTS'!$A:$H,8,FALSE)</f>
        <v>WT-BTTS1</v>
      </c>
      <c r="CD853" s="137"/>
      <c r="CE853" s="205"/>
      <c r="CF853" s="141"/>
    </row>
    <row r="854" spans="1:84" s="101" customFormat="1" ht="12" customHeight="1" x14ac:dyDescent="0.2">
      <c r="A854" s="102">
        <f t="shared" si="56"/>
        <v>8683711009115</v>
      </c>
      <c r="B854" s="101" t="s">
        <v>991</v>
      </c>
      <c r="C854" s="101" t="s">
        <v>172</v>
      </c>
      <c r="D854" s="101" t="s">
        <v>173</v>
      </c>
      <c r="E854" s="203" t="s">
        <v>2480</v>
      </c>
      <c r="F854" s="101" t="s">
        <v>2247</v>
      </c>
      <c r="G854" s="101" t="str">
        <f>IF(C854&gt;0,+VLOOKUP($C854,'STYLE NAMES'!$B:$AC,4,FALSE),"")</f>
        <v>RIDER</v>
      </c>
      <c r="H854" s="101" t="str">
        <f>IF(C854&gt;0,+VLOOKUP($C854,'STYLE NAMES'!$B:$AC,5,FALSE),"")</f>
        <v>WOMEN</v>
      </c>
      <c r="I854" s="101" t="str">
        <f>IF(C854&gt;0,+VLOOKUP($C854,'STYLE NAMES'!$B:$AC,6,FALSE),"")</f>
        <v>TOPS</v>
      </c>
      <c r="J854" s="101" t="str">
        <f>IF(C854&gt;0,+VLOOKUP($C854,'STYLE NAMES'!$B:$AC,7,FALSE),"")</f>
        <v>WOMEN</v>
      </c>
      <c r="K854" s="101" t="str">
        <f>IF(C854&gt;0,+VLOOKUP($C854,'STYLE NAMES'!$B:$AC,8,FALSE),"")</f>
        <v>TECH T-SHIRTS</v>
      </c>
      <c r="L854" s="101" t="str">
        <f>IF(E854&gt;0,+VLOOKUP($E854,'CODE GENERATOR'!$D:$T,3,FALSE),"")</f>
        <v>S</v>
      </c>
      <c r="M854" s="101" t="str">
        <f>IF(E854&gt;0,+VLOOKUP($E854,'CODE GENERATOR'!$D:$T,4,FALSE),"")</f>
        <v>SUPREME</v>
      </c>
      <c r="N854" s="101" t="str">
        <f>IF(E854&gt;0,+VLOOKUP($E854,'CODE GENERATOR'!$D:$T,6,FALSE),"")</f>
        <v>LIGHT GRAY</v>
      </c>
      <c r="O854" s="101" t="str">
        <f>IF(E854&gt;0,+VLOOKUP($E854,'CODE GENERATOR'!$D:$T,7,FALSE),"")</f>
        <v>LIGHT GRAY</v>
      </c>
      <c r="P854" s="101" t="str">
        <f t="shared" si="57"/>
        <v>LIGHT GRAY</v>
      </c>
      <c r="Q854" s="104" t="str">
        <f>IF(E854&gt;0,+VLOOKUP($E854,'CODE GENERATOR'!$D:$T,11,FALSE),"")</f>
        <v>R.TOPWN_TTS0076</v>
      </c>
      <c r="R854" s="104" t="str">
        <f>IF(E854&gt;0,+VLOOKUP($E854,'CODE GENERATOR'!$D:$T,12,FALSE),"")</f>
        <v>SUP0030LGYLGY</v>
      </c>
      <c r="S854" s="104" t="str">
        <f>IF(E854&gt;0,+VLOOKUP($E854,'CODE GENERATOR'!$D:$T,13,FALSE),"")</f>
        <v>R.TOPWN_TTS0076_SUP0030LGYLGY</v>
      </c>
      <c r="T854" s="104" t="str">
        <f t="shared" si="55"/>
        <v>R.TOPWN_TTS0076_SUP0030LGYLGY_M</v>
      </c>
      <c r="U854" s="105">
        <v>8683711009115</v>
      </c>
      <c r="V854" s="107" t="str" cm="1">
        <f t="array" ref="V854">_xlfn.TEXTJOIN(";", TRUE, _xlfn.UNIQUE(_xlfn._xlws.FILTER(P$3:P$10029, C$3:C$10029=C854)))</f>
        <v>BLACK;WHITE;ECRU;ROSE;MINK;LIGHT GRAY;ANTHRA</v>
      </c>
      <c r="W854" s="107" t="str" cm="1">
        <f t="array" ref="W854">_xlfn.TEXTJOIN(";", TRUE, _xlfn.UNIQUE(_xlfn._xlws.FILTER(F$3:F$10029, C$3:C$10029=C854)))</f>
        <v>XS;S;M;L;XL;XXS</v>
      </c>
      <c r="X854" s="101" t="str">
        <f>IF(E854&gt;0,+VLOOKUP($E854,'CODE GENERATOR'!$D:$AC,19,FALSE),0)</f>
        <v>2507_W_1423</v>
      </c>
      <c r="Y854" s="101" t="str">
        <f>IF(E854&gt;0,+VLOOKUP($E854,'CODE GENERATOR'!$D:$AC,20,FALSE),0)</f>
        <v>2507_W_1427</v>
      </c>
      <c r="Z854" s="101" t="str">
        <f>IF(E854&gt;0,+VLOOKUP($E854,'CODE GENERATOR'!$D:$AC,21,FALSE),0)</f>
        <v>2507_W_1435</v>
      </c>
      <c r="AA854" s="101" t="str">
        <f>IF(E854&gt;0,+VLOOKUP($E854,'CODE GENERATOR'!$D:$AC,22,FALSE),0)</f>
        <v>2507_W_1447</v>
      </c>
      <c r="AB854" s="101" t="str">
        <f>IF(E854&gt;0,+VLOOKUP($E854,'CODE GENERATOR'!$D:$AC,23,FALSE),0)</f>
        <v>2507_D_cavalier_detay_0092</v>
      </c>
      <c r="AC854" s="101" t="str">
        <f>IF(E854&gt;0,+VLOOKUP($E854,'CODE GENERATOR'!$D:$AC,24,FALSE),0)</f>
        <v/>
      </c>
      <c r="AD854" s="101" t="str">
        <f>IF(E854&gt;0,+VLOOKUP($E854,'CODE GENERATOR'!$D:$AC,25,FALSE),0)</f>
        <v>2507_VW_Web_27</v>
      </c>
      <c r="AE854" s="101" t="str">
        <f>IF(E854&gt;0,+VLOOKUP($E854,'CODE GENERATOR'!$D:$AC,26,FALSE),0)</f>
        <v/>
      </c>
      <c r="AF854" s="149" t="str">
        <f>IF($C854&gt;0,$C854&amp;" "&amp;$P854&amp;" "&amp;+VLOOKUP($C854,'STYLE NAMES'!$B:$AC,10,FALSE),"""")</f>
        <v>BELLA LIGHT GRAY WOMEN'S TECH T-SHIRT</v>
      </c>
      <c r="AG854" s="101" t="str">
        <f>"Enjoy our "&amp;(AF854)&amp;"; "&amp;IF(C854&gt;0,+VLOOKUP($C854,'STYLE NAMES'!$B:$AC,11,FALSE),"")</f>
        <v xml:space="preserve">Enjoy our BELLA LIGHT GRAY WOMEN'S TECH T-SHIRT; Women's Short Sleeve Technical T-shirt
One of our staff's favorites!
These tech t-shirts are very chic and so comfortable to wear </v>
      </c>
      <c r="AH854" s="101" t="str">
        <f>IF(C854&gt;0,+VLOOKUP($C854,'STYLE NAMES'!$B:$AC,12,FALSE),"")</f>
        <v>*Extra-soft and comfortable technical jersey
* 4-way stretch fabric
* Breathable and Quick Dry
* Wrinkle-free and Easy Care
Composition:
95% Polyamide 5% Elasthane</v>
      </c>
      <c r="AI854" s="101" t="str">
        <f>IF(C854&gt;0,+VLOOKUP($C854,'STYLE NAMES'!$B:$AC,13,FALSE),"")</f>
        <v>Machine Wash at 30°C
Mild process
Iron at low temperature
Iron from REVERSE
Do NOT iron on logos or prints
Do not bleach
Do NOT Tumble Dry</v>
      </c>
      <c r="AJ854" s="149" t="str">
        <f>IF($C854&gt;0,$C854&amp;" "&amp;$P854&amp;" "&amp;+VLOOKUP($C854,'STYLE NAMES'!$B:$AC,14,FALSE),"""")</f>
        <v>BELLA LIGHT GRAY KADIN TECH T-SHIRT</v>
      </c>
      <c r="AK854" s="149" t="str">
        <f>"Cavalier SanMarco tarafından tasarlanan "&amp;(AJ854)&amp;"; "&amp;IF(C854&gt;0,+VLOOKUP($C854,'STYLE NAMES'!$B:$AC,15,FALSE),"")</f>
        <v>Cavalier SanMarco tarafından tasarlanan BELLA LIGHT GRAY KADIN TECH T-SHIRT; Kadın Kısa Kol Teknik T-shirt
Ekibin favorilerinden!
Bu teknik t-shirtler çok şık olmakla birlikte çok da rahatlar</v>
      </c>
      <c r="AL854" s="149" t="str">
        <f>IF(C854&gt;0,+VLOOKUP($C854,'STYLE NAMES'!$B:$AC,16,FALSE),"")</f>
        <v>*Ekstra yumuşak ve rahat teknik örme kumaş
* 4 yöne esneyen kumaş
* Nefes Alabilir ve Hızlı Kuruma
* Kırışmaz ve Bakımı Kolay
Kompozisyon:
%95 Polyamid %5 Elastan</v>
      </c>
      <c r="AM854" s="149" t="str">
        <f>IF(C854&gt;0,+VLOOKUP($C854,'STYLE NAMES'!$B:$AC,17,FALSE),"")</f>
        <v>Makinede 30°C' de Yıkayın
Hassas Yıkama
Ilık ütü yapın
Tersten ütüleyin
Logo ve baskıları ÜTÜLEMEYİN
Çamaşır suyu kullanmayın
Kurutma Makinesinde Kurutmayın</v>
      </c>
      <c r="AN854" s="149" t="str">
        <f>IF($C854&gt;0,$C854&amp;" "&amp;$P854&amp;" "&amp;+VLOOKUP($C854,'STYLE NAMES'!$B:$AC,18,FALSE),"""")</f>
        <v>BELLA LIGHT GRAY T-SHIRT TECNICA DA DONNA</v>
      </c>
      <c r="AO854" s="101" t="str">
        <f>"Disegnato da Cavalier SanMarco "&amp;(AN854)&amp;"; "&amp;IF(C854&gt;0,+VLOOKUP($C854,'STYLE NAMES'!$B:$AC,19,FALSE),"")</f>
        <v>Disegnato da Cavalier SanMarco BELLA LIGHT GRAY T-SHIRT TECNICA DA DONNA; T-shirt tecnica a maniche corte da donna 
Uno dei nostri prodotti preferiti! 
Queste magliette tecniche sono molto eleganti e confortevoli da indossare.</v>
      </c>
      <c r="AP854" s="101" t="str">
        <f>IF(C854&gt;0,+VLOOKUP($C854,'STYLE NAMES'!$B:$AC,20,FALSE),"")</f>
        <v>Jersey tecnico extra-morbido e confortevole 
Tessuto elasticizzato 4-way stretch 
Traspirante e ad asciugatura rapida 
No stiro e di facile manutenzione 
Composizione: 
95% Poliammide, 5% Elastan</v>
      </c>
      <c r="AQ854" s="101" t="str">
        <f>IF(C854&gt;0,+VLOOKUP($C854,'STYLE NAMES'!$B:$AC,21,FALSE),"")</f>
        <v>Lavare in lavatrice a 30°C Ciclo delicato 
Stirare a bassa temperatura
Stirare al rovescio 
Non stirare su loghi o stampe 
Non candeggiare 
Non asciugare in asciugatrice</v>
      </c>
      <c r="AR854" s="101">
        <f>IF(D854&gt;0,+VLOOKUP($C854,'STYLE NAMES'!$B:$AC,22,FALSE),"")</f>
        <v>0</v>
      </c>
      <c r="AS854" s="101">
        <f>IF(E854&gt;0,+VLOOKUP($C854,'STYLE NAMES'!$B:$AC,23,FALSE),"")</f>
        <v>0</v>
      </c>
      <c r="AT854" s="101">
        <f>IF(F854&gt;0,+VLOOKUP($C854,'STYLE NAMES'!$B:$AC,24,FALSE),"")</f>
        <v>0</v>
      </c>
      <c r="AU854" s="101">
        <f>IF(G854&gt;0,+VLOOKUP($C854,'STYLE NAMES'!$B:$AC,25,FALSE),"")</f>
        <v>0</v>
      </c>
      <c r="AV854" s="101" t="str">
        <f>+VLOOKUP($S854,'CODE GENERATOR'!$P:$AM,15,FALSE)</f>
        <v>R.BOTWN_BRC0067_TJR0027GRNGRN</v>
      </c>
      <c r="AW854" s="101" t="str">
        <f>+VLOOKUP($S854,'CODE GENERATOR'!$P:$AM,16,FALSE)</f>
        <v>A.RACUX_BLT0015_BRD0012LGYLGY</v>
      </c>
      <c r="AX854" s="101" t="str">
        <f>+VLOOKUP($S854,'CODE GENERATOR'!$P:$AM,17,FALSE)</f>
        <v>A.RACAU_SOC0018_NYL00003XBST1</v>
      </c>
      <c r="AY854" s="101">
        <f>+VLOOKUP($S854,'CODE GENERATOR'!$P:$AM,18,FALSE)</f>
        <v>0</v>
      </c>
      <c r="AZ854" s="101">
        <f>+VLOOKUP($S854,'CODE GENERATOR'!$P:$AM,19,FALSE)</f>
        <v>0</v>
      </c>
      <c r="BA854" s="101">
        <f>+VLOOKUP($S854,'CODE GENERATOR'!$P:$AM,20,FALSE)</f>
        <v>0</v>
      </c>
      <c r="BB854" s="101">
        <f>+VLOOKUP($S854,'CODE GENERATOR'!$P:$AM,21,FALSE)</f>
        <v>0</v>
      </c>
      <c r="BC854" s="101">
        <f>+VLOOKUP($S854,'CODE GENERATOR'!$P:$AM,22,FALSE)</f>
        <v>0</v>
      </c>
      <c r="BD854" s="101">
        <f>+VLOOKUP($S854,'CODE GENERATOR'!$P:$AM,23,FALSE)</f>
        <v>0</v>
      </c>
      <c r="BE854" s="101">
        <f>+VLOOKUP($S854,'CODE GENERATOR'!$P:$AM,24,FALSE)</f>
        <v>0</v>
      </c>
      <c r="BF854" s="101">
        <f>IF(C854&gt;0,+VLOOKUP(G854,'CATEGORY ID'!$A$1:$L$118,3,FALSE),"")</f>
        <v>30</v>
      </c>
      <c r="BG854" s="101">
        <f>IF(C854&gt;0,+VLOOKUP(H854,'CATEGORY ID'!$D$1:$L$118,3,FALSE),"")</f>
        <v>3</v>
      </c>
      <c r="BH854" s="101">
        <f>IF(C854&gt;0,+VLOOKUP((+H854&amp;I854),'CATEGORY ID'!$H$1:$I$121,2,FALSE),"")</f>
        <v>109</v>
      </c>
      <c r="BJ854" s="101">
        <f>IF(C854&gt;0,IF(COUNTIF('CATEGORY ID'!$K$1:$K$121,+H854&amp;K854) &gt; 0, +VLOOKUP(+H854&amp;K854,'CATEGORY ID'!$K$1:$L$121,2,FALSE),""),"")</f>
        <v>46</v>
      </c>
      <c r="BK854" s="101" t="str">
        <f>IF(C854&gt;0,IF(COUNTIF('CATEGORY ID'!$K$124:$K$165, +VLOOKUP(C854,'STYLE NAMES'!$B:$AE,30,FALSE)) &gt; 0, +VLOOKUP(VLOOKUP(C854,'STYLE NAMES'!$B:$AE,30,FALSE),'CATEGORY ID'!K:M,2,FALSE),""),"")</f>
        <v/>
      </c>
      <c r="BM854" s="101">
        <v>204</v>
      </c>
      <c r="BR854" s="101" t="str" cm="1">
        <f t="array" ref="BR854">IF(C854&gt;0,_xlfn.TEXTJOIN(";", TRUE,_xlfn.UNIQUE(_xlfn._xlws.FILTER(BF854:BQ854,(BF854:BQ854&gt;0)),TRUE,FALSE)),"")&amp;";"&amp;BS854</f>
        <v>30;3;109;46;204;228</v>
      </c>
      <c r="BS854" s="101">
        <v>228</v>
      </c>
      <c r="BU854" s="106">
        <f>IF(C854&gt;0,+VLOOKUP($C854,'STYLE NAMES'!$B:$AC,26,FALSE),"")</f>
        <v>69.900000000000006</v>
      </c>
      <c r="BV854" s="106">
        <f>IF(C854&gt;0,+VLOOKUP($C854,'STYLE NAMES'!$B:$AC,27,FALSE),"")</f>
        <v>3840</v>
      </c>
      <c r="BW854" s="106">
        <f>IF(C854&gt;0,+VLOOKUP($C854,'STYLE NAMES'!$B:$AC,28,FALSE),"")</f>
        <v>80.385000000000005</v>
      </c>
      <c r="BY854"/>
      <c r="BZ854" s="101">
        <v>4</v>
      </c>
      <c r="CA854" s="137">
        <f t="shared" si="58"/>
        <v>1</v>
      </c>
      <c r="CB854" s="137" t="str">
        <f>+VLOOKUP(C854,'[2]STYLES &amp; MODELS MATRIX'!$A:$G,7,FALSE)</f>
        <v>AK</v>
      </c>
      <c r="CC854" s="137" t="str">
        <f>+VLOOKUP(C854,'[1]STYLES &amp; SIZE CHARTS'!$A:$H,8,FALSE)</f>
        <v>WT-BTTS1</v>
      </c>
      <c r="CD854" s="137"/>
      <c r="CE854" s="205"/>
      <c r="CF854" s="141"/>
    </row>
    <row r="855" spans="1:84" s="101" customFormat="1" ht="12" customHeight="1" x14ac:dyDescent="0.2">
      <c r="A855" s="102">
        <f t="shared" si="56"/>
        <v>8683711009122</v>
      </c>
      <c r="B855" s="101" t="s">
        <v>991</v>
      </c>
      <c r="C855" s="101" t="s">
        <v>172</v>
      </c>
      <c r="D855" s="101" t="s">
        <v>173</v>
      </c>
      <c r="E855" s="203" t="s">
        <v>2480</v>
      </c>
      <c r="F855" s="101" t="s">
        <v>2248</v>
      </c>
      <c r="G855" s="101" t="str">
        <f>IF(C855&gt;0,+VLOOKUP($C855,'STYLE NAMES'!$B:$AC,4,FALSE),"")</f>
        <v>RIDER</v>
      </c>
      <c r="H855" s="101" t="str">
        <f>IF(C855&gt;0,+VLOOKUP($C855,'STYLE NAMES'!$B:$AC,5,FALSE),"")</f>
        <v>WOMEN</v>
      </c>
      <c r="I855" s="101" t="str">
        <f>IF(C855&gt;0,+VLOOKUP($C855,'STYLE NAMES'!$B:$AC,6,FALSE),"")</f>
        <v>TOPS</v>
      </c>
      <c r="J855" s="101" t="str">
        <f>IF(C855&gt;0,+VLOOKUP($C855,'STYLE NAMES'!$B:$AC,7,FALSE),"")</f>
        <v>WOMEN</v>
      </c>
      <c r="K855" s="101" t="str">
        <f>IF(C855&gt;0,+VLOOKUP($C855,'STYLE NAMES'!$B:$AC,8,FALSE),"")</f>
        <v>TECH T-SHIRTS</v>
      </c>
      <c r="L855" s="101" t="str">
        <f>IF(E855&gt;0,+VLOOKUP($E855,'CODE GENERATOR'!$D:$T,3,FALSE),"")</f>
        <v>S</v>
      </c>
      <c r="M855" s="101" t="str">
        <f>IF(E855&gt;0,+VLOOKUP($E855,'CODE GENERATOR'!$D:$T,4,FALSE),"")</f>
        <v>SUPREME</v>
      </c>
      <c r="N855" s="101" t="str">
        <f>IF(E855&gt;0,+VLOOKUP($E855,'CODE GENERATOR'!$D:$T,6,FALSE),"")</f>
        <v>LIGHT GRAY</v>
      </c>
      <c r="O855" s="101" t="str">
        <f>IF(E855&gt;0,+VLOOKUP($E855,'CODE GENERATOR'!$D:$T,7,FALSE),"")</f>
        <v>LIGHT GRAY</v>
      </c>
      <c r="P855" s="101" t="str">
        <f t="shared" si="57"/>
        <v>LIGHT GRAY</v>
      </c>
      <c r="Q855" s="104" t="str">
        <f>IF(E855&gt;0,+VLOOKUP($E855,'CODE GENERATOR'!$D:$T,11,FALSE),"")</f>
        <v>R.TOPWN_TTS0076</v>
      </c>
      <c r="R855" s="104" t="str">
        <f>IF(E855&gt;0,+VLOOKUP($E855,'CODE GENERATOR'!$D:$T,12,FALSE),"")</f>
        <v>SUP0030LGYLGY</v>
      </c>
      <c r="S855" s="104" t="str">
        <f>IF(E855&gt;0,+VLOOKUP($E855,'CODE GENERATOR'!$D:$T,13,FALSE),"")</f>
        <v>R.TOPWN_TTS0076_SUP0030LGYLGY</v>
      </c>
      <c r="T855" s="104" t="str">
        <f t="shared" si="55"/>
        <v>R.TOPWN_TTS0076_SUP0030LGYLGY_L</v>
      </c>
      <c r="U855" s="105">
        <v>8683711009122</v>
      </c>
      <c r="V855" s="107" t="str" cm="1">
        <f t="array" ref="V855">_xlfn.TEXTJOIN(";", TRUE, _xlfn.UNIQUE(_xlfn._xlws.FILTER(P$3:P$10029, C$3:C$10029=C855)))</f>
        <v>BLACK;WHITE;ECRU;ROSE;MINK;LIGHT GRAY;ANTHRA</v>
      </c>
      <c r="W855" s="107" t="str" cm="1">
        <f t="array" ref="W855">_xlfn.TEXTJOIN(";", TRUE, _xlfn.UNIQUE(_xlfn._xlws.FILTER(F$3:F$10029, C$3:C$10029=C855)))</f>
        <v>XS;S;M;L;XL;XXS</v>
      </c>
      <c r="X855" s="101" t="str">
        <f>IF(E855&gt;0,+VLOOKUP($E855,'CODE GENERATOR'!$D:$AC,19,FALSE),0)</f>
        <v>2507_W_1423</v>
      </c>
      <c r="Y855" s="101" t="str">
        <f>IF(E855&gt;0,+VLOOKUP($E855,'CODE GENERATOR'!$D:$AC,20,FALSE),0)</f>
        <v>2507_W_1427</v>
      </c>
      <c r="Z855" s="101" t="str">
        <f>IF(E855&gt;0,+VLOOKUP($E855,'CODE GENERATOR'!$D:$AC,21,FALSE),0)</f>
        <v>2507_W_1435</v>
      </c>
      <c r="AA855" s="101" t="str">
        <f>IF(E855&gt;0,+VLOOKUP($E855,'CODE GENERATOR'!$D:$AC,22,FALSE),0)</f>
        <v>2507_W_1447</v>
      </c>
      <c r="AB855" s="101" t="str">
        <f>IF(E855&gt;0,+VLOOKUP($E855,'CODE GENERATOR'!$D:$AC,23,FALSE),0)</f>
        <v>2507_D_cavalier_detay_0092</v>
      </c>
      <c r="AC855" s="101" t="str">
        <f>IF(E855&gt;0,+VLOOKUP($E855,'CODE GENERATOR'!$D:$AC,24,FALSE),0)</f>
        <v/>
      </c>
      <c r="AD855" s="101" t="str">
        <f>IF(E855&gt;0,+VLOOKUP($E855,'CODE GENERATOR'!$D:$AC,25,FALSE),0)</f>
        <v>2507_VW_Web_27</v>
      </c>
      <c r="AE855" s="101" t="str">
        <f>IF(E855&gt;0,+VLOOKUP($E855,'CODE GENERATOR'!$D:$AC,26,FALSE),0)</f>
        <v/>
      </c>
      <c r="AF855" s="149" t="str">
        <f>IF($C855&gt;0,$C855&amp;" "&amp;$P855&amp;" "&amp;+VLOOKUP($C855,'STYLE NAMES'!$B:$AC,10,FALSE),"""")</f>
        <v>BELLA LIGHT GRAY WOMEN'S TECH T-SHIRT</v>
      </c>
      <c r="AG855" s="101" t="str">
        <f>"Enjoy our "&amp;(AF855)&amp;"; "&amp;IF(C855&gt;0,+VLOOKUP($C855,'STYLE NAMES'!$B:$AC,11,FALSE),"")</f>
        <v xml:space="preserve">Enjoy our BELLA LIGHT GRAY WOMEN'S TECH T-SHIRT; Women's Short Sleeve Technical T-shirt
One of our staff's favorites!
These tech t-shirts are very chic and so comfortable to wear </v>
      </c>
      <c r="AH855" s="101" t="str">
        <f>IF(C855&gt;0,+VLOOKUP($C855,'STYLE NAMES'!$B:$AC,12,FALSE),"")</f>
        <v>*Extra-soft and comfortable technical jersey
* 4-way stretch fabric
* Breathable and Quick Dry
* Wrinkle-free and Easy Care
Composition:
95% Polyamide 5% Elasthane</v>
      </c>
      <c r="AI855" s="101" t="str">
        <f>IF(C855&gt;0,+VLOOKUP($C855,'STYLE NAMES'!$B:$AC,13,FALSE),"")</f>
        <v>Machine Wash at 30°C
Mild process
Iron at low temperature
Iron from REVERSE
Do NOT iron on logos or prints
Do not bleach
Do NOT Tumble Dry</v>
      </c>
      <c r="AJ855" s="149" t="str">
        <f>IF($C855&gt;0,$C855&amp;" "&amp;$P855&amp;" "&amp;+VLOOKUP($C855,'STYLE NAMES'!$B:$AC,14,FALSE),"""")</f>
        <v>BELLA LIGHT GRAY KADIN TECH T-SHIRT</v>
      </c>
      <c r="AK855" s="149" t="str">
        <f>"Cavalier SanMarco tarafından tasarlanan "&amp;(AJ855)&amp;"; "&amp;IF(C855&gt;0,+VLOOKUP($C855,'STYLE NAMES'!$B:$AC,15,FALSE),"")</f>
        <v>Cavalier SanMarco tarafından tasarlanan BELLA LIGHT GRAY KADIN TECH T-SHIRT; Kadın Kısa Kol Teknik T-shirt
Ekibin favorilerinden!
Bu teknik t-shirtler çok şık olmakla birlikte çok da rahatlar</v>
      </c>
      <c r="AL855" s="149" t="str">
        <f>IF(C855&gt;0,+VLOOKUP($C855,'STYLE NAMES'!$B:$AC,16,FALSE),"")</f>
        <v>*Ekstra yumuşak ve rahat teknik örme kumaş
* 4 yöne esneyen kumaş
* Nefes Alabilir ve Hızlı Kuruma
* Kırışmaz ve Bakımı Kolay
Kompozisyon:
%95 Polyamid %5 Elastan</v>
      </c>
      <c r="AM855" s="149" t="str">
        <f>IF(C855&gt;0,+VLOOKUP($C855,'STYLE NAMES'!$B:$AC,17,FALSE),"")</f>
        <v>Makinede 30°C' de Yıkayın
Hassas Yıkama
Ilık ütü yapın
Tersten ütüleyin
Logo ve baskıları ÜTÜLEMEYİN
Çamaşır suyu kullanmayın
Kurutma Makinesinde Kurutmayın</v>
      </c>
      <c r="AN855" s="149" t="str">
        <f>IF($C855&gt;0,$C855&amp;" "&amp;$P855&amp;" "&amp;+VLOOKUP($C855,'STYLE NAMES'!$B:$AC,18,FALSE),"""")</f>
        <v>BELLA LIGHT GRAY T-SHIRT TECNICA DA DONNA</v>
      </c>
      <c r="AO855" s="101" t="str">
        <f>"Disegnato da Cavalier SanMarco "&amp;(AN855)&amp;"; "&amp;IF(C855&gt;0,+VLOOKUP($C855,'STYLE NAMES'!$B:$AC,19,FALSE),"")</f>
        <v>Disegnato da Cavalier SanMarco BELLA LIGHT GRAY T-SHIRT TECNICA DA DONNA; T-shirt tecnica a maniche corte da donna 
Uno dei nostri prodotti preferiti! 
Queste magliette tecniche sono molto eleganti e confortevoli da indossare.</v>
      </c>
      <c r="AP855" s="101" t="str">
        <f>IF(C855&gt;0,+VLOOKUP($C855,'STYLE NAMES'!$B:$AC,20,FALSE),"")</f>
        <v>Jersey tecnico extra-morbido e confortevole 
Tessuto elasticizzato 4-way stretch 
Traspirante e ad asciugatura rapida 
No stiro e di facile manutenzione 
Composizione: 
95% Poliammide, 5% Elastan</v>
      </c>
      <c r="AQ855" s="101" t="str">
        <f>IF(C855&gt;0,+VLOOKUP($C855,'STYLE NAMES'!$B:$AC,21,FALSE),"")</f>
        <v>Lavare in lavatrice a 30°C Ciclo delicato 
Stirare a bassa temperatura
Stirare al rovescio 
Non stirare su loghi o stampe 
Non candeggiare 
Non asciugare in asciugatrice</v>
      </c>
      <c r="AR855" s="101">
        <f>IF(D855&gt;0,+VLOOKUP($C855,'STYLE NAMES'!$B:$AC,22,FALSE),"")</f>
        <v>0</v>
      </c>
      <c r="AS855" s="101">
        <f>IF(E855&gt;0,+VLOOKUP($C855,'STYLE NAMES'!$B:$AC,23,FALSE),"")</f>
        <v>0</v>
      </c>
      <c r="AT855" s="101">
        <f>IF(F855&gt;0,+VLOOKUP($C855,'STYLE NAMES'!$B:$AC,24,FALSE),"")</f>
        <v>0</v>
      </c>
      <c r="AU855" s="101">
        <f>IF(G855&gt;0,+VLOOKUP($C855,'STYLE NAMES'!$B:$AC,25,FALSE),"")</f>
        <v>0</v>
      </c>
      <c r="AV855" s="101" t="str">
        <f>+VLOOKUP($S855,'CODE GENERATOR'!$P:$AM,15,FALSE)</f>
        <v>R.BOTWN_BRC0067_TJR0027GRNGRN</v>
      </c>
      <c r="AW855" s="101" t="str">
        <f>+VLOOKUP($S855,'CODE GENERATOR'!$P:$AM,16,FALSE)</f>
        <v>A.RACUX_BLT0015_BRD0012LGYLGY</v>
      </c>
      <c r="AX855" s="101" t="str">
        <f>+VLOOKUP($S855,'CODE GENERATOR'!$P:$AM,17,FALSE)</f>
        <v>A.RACAU_SOC0018_NYL00003XBST1</v>
      </c>
      <c r="AY855" s="101">
        <f>+VLOOKUP($S855,'CODE GENERATOR'!$P:$AM,18,FALSE)</f>
        <v>0</v>
      </c>
      <c r="AZ855" s="101">
        <f>+VLOOKUP($S855,'CODE GENERATOR'!$P:$AM,19,FALSE)</f>
        <v>0</v>
      </c>
      <c r="BA855" s="101">
        <f>+VLOOKUP($S855,'CODE GENERATOR'!$P:$AM,20,FALSE)</f>
        <v>0</v>
      </c>
      <c r="BB855" s="101">
        <f>+VLOOKUP($S855,'CODE GENERATOR'!$P:$AM,21,FALSE)</f>
        <v>0</v>
      </c>
      <c r="BC855" s="101">
        <f>+VLOOKUP($S855,'CODE GENERATOR'!$P:$AM,22,FALSE)</f>
        <v>0</v>
      </c>
      <c r="BD855" s="101">
        <f>+VLOOKUP($S855,'CODE GENERATOR'!$P:$AM,23,FALSE)</f>
        <v>0</v>
      </c>
      <c r="BE855" s="101">
        <f>+VLOOKUP($S855,'CODE GENERATOR'!$P:$AM,24,FALSE)</f>
        <v>0</v>
      </c>
      <c r="BF855" s="101">
        <f>IF(C855&gt;0,+VLOOKUP(G855,'CATEGORY ID'!$A$1:$L$118,3,FALSE),"")</f>
        <v>30</v>
      </c>
      <c r="BG855" s="101">
        <f>IF(C855&gt;0,+VLOOKUP(H855,'CATEGORY ID'!$D$1:$L$118,3,FALSE),"")</f>
        <v>3</v>
      </c>
      <c r="BH855" s="101">
        <f>IF(C855&gt;0,+VLOOKUP((+H855&amp;I855),'CATEGORY ID'!$H$1:$I$121,2,FALSE),"")</f>
        <v>109</v>
      </c>
      <c r="BJ855" s="101">
        <f>IF(C855&gt;0,IF(COUNTIF('CATEGORY ID'!$K$1:$K$121,+H855&amp;K855) &gt; 0, +VLOOKUP(+H855&amp;K855,'CATEGORY ID'!$K$1:$L$121,2,FALSE),""),"")</f>
        <v>46</v>
      </c>
      <c r="BK855" s="101" t="str">
        <f>IF(C855&gt;0,IF(COUNTIF('CATEGORY ID'!$K$124:$K$165, +VLOOKUP(C855,'STYLE NAMES'!$B:$AE,30,FALSE)) &gt; 0, +VLOOKUP(VLOOKUP(C855,'STYLE NAMES'!$B:$AE,30,FALSE),'CATEGORY ID'!K:M,2,FALSE),""),"")</f>
        <v/>
      </c>
      <c r="BM855" s="101">
        <v>204</v>
      </c>
      <c r="BR855" s="101" t="str" cm="1">
        <f t="array" ref="BR855">IF(C855&gt;0,_xlfn.TEXTJOIN(";", TRUE,_xlfn.UNIQUE(_xlfn._xlws.FILTER(BF855:BQ855,(BF855:BQ855&gt;0)),TRUE,FALSE)),"")&amp;";"&amp;BS855</f>
        <v>30;3;109;46;204;228</v>
      </c>
      <c r="BS855" s="101">
        <v>228</v>
      </c>
      <c r="BU855" s="106">
        <f>IF(C855&gt;0,+VLOOKUP($C855,'STYLE NAMES'!$B:$AC,26,FALSE),"")</f>
        <v>69.900000000000006</v>
      </c>
      <c r="BV855" s="106">
        <f>IF(C855&gt;0,+VLOOKUP($C855,'STYLE NAMES'!$B:$AC,27,FALSE),"")</f>
        <v>3840</v>
      </c>
      <c r="BW855" s="106">
        <f>IF(C855&gt;0,+VLOOKUP($C855,'STYLE NAMES'!$B:$AC,28,FALSE),"")</f>
        <v>80.385000000000005</v>
      </c>
      <c r="BY855"/>
      <c r="BZ855" s="101">
        <v>4</v>
      </c>
      <c r="CA855" s="137">
        <f t="shared" si="58"/>
        <v>1</v>
      </c>
      <c r="CB855" s="137" t="str">
        <f>+VLOOKUP(C855,'[2]STYLES &amp; MODELS MATRIX'!$A:$G,7,FALSE)</f>
        <v>AK</v>
      </c>
      <c r="CC855" s="137" t="str">
        <f>+VLOOKUP(C855,'[1]STYLES &amp; SIZE CHARTS'!$A:$H,8,FALSE)</f>
        <v>WT-BTTS1</v>
      </c>
      <c r="CD855" s="137"/>
      <c r="CE855" s="205"/>
      <c r="CF855" s="141"/>
    </row>
    <row r="856" spans="1:84" s="101" customFormat="1" ht="12" customHeight="1" x14ac:dyDescent="0.2">
      <c r="A856" s="102">
        <f t="shared" si="56"/>
        <v>8683711009139</v>
      </c>
      <c r="B856" s="101" t="s">
        <v>991</v>
      </c>
      <c r="C856" s="101" t="s">
        <v>172</v>
      </c>
      <c r="D856" s="101" t="s">
        <v>173</v>
      </c>
      <c r="E856" s="203" t="s">
        <v>2480</v>
      </c>
      <c r="F856" s="101" t="s">
        <v>2249</v>
      </c>
      <c r="G856" s="101" t="str">
        <f>IF(C856&gt;0,+VLOOKUP($C856,'STYLE NAMES'!$B:$AC,4,FALSE),"")</f>
        <v>RIDER</v>
      </c>
      <c r="H856" s="101" t="str">
        <f>IF(C856&gt;0,+VLOOKUP($C856,'STYLE NAMES'!$B:$AC,5,FALSE),"")</f>
        <v>WOMEN</v>
      </c>
      <c r="I856" s="101" t="str">
        <f>IF(C856&gt;0,+VLOOKUP($C856,'STYLE NAMES'!$B:$AC,6,FALSE),"")</f>
        <v>TOPS</v>
      </c>
      <c r="J856" s="101" t="str">
        <f>IF(C856&gt;0,+VLOOKUP($C856,'STYLE NAMES'!$B:$AC,7,FALSE),"")</f>
        <v>WOMEN</v>
      </c>
      <c r="K856" s="101" t="str">
        <f>IF(C856&gt;0,+VLOOKUP($C856,'STYLE NAMES'!$B:$AC,8,FALSE),"")</f>
        <v>TECH T-SHIRTS</v>
      </c>
      <c r="L856" s="101" t="str">
        <f>IF(E856&gt;0,+VLOOKUP($E856,'CODE GENERATOR'!$D:$T,3,FALSE),"")</f>
        <v>S</v>
      </c>
      <c r="M856" s="101" t="str">
        <f>IF(E856&gt;0,+VLOOKUP($E856,'CODE GENERATOR'!$D:$T,4,FALSE),"")</f>
        <v>SUPREME</v>
      </c>
      <c r="N856" s="101" t="str">
        <f>IF(E856&gt;0,+VLOOKUP($E856,'CODE GENERATOR'!$D:$T,6,FALSE),"")</f>
        <v>LIGHT GRAY</v>
      </c>
      <c r="O856" s="101" t="str">
        <f>IF(E856&gt;0,+VLOOKUP($E856,'CODE GENERATOR'!$D:$T,7,FALSE),"")</f>
        <v>LIGHT GRAY</v>
      </c>
      <c r="P856" s="101" t="str">
        <f t="shared" si="57"/>
        <v>LIGHT GRAY</v>
      </c>
      <c r="Q856" s="104" t="str">
        <f>IF(E856&gt;0,+VLOOKUP($E856,'CODE GENERATOR'!$D:$T,11,FALSE),"")</f>
        <v>R.TOPWN_TTS0076</v>
      </c>
      <c r="R856" s="104" t="str">
        <f>IF(E856&gt;0,+VLOOKUP($E856,'CODE GENERATOR'!$D:$T,12,FALSE),"")</f>
        <v>SUP0030LGYLGY</v>
      </c>
      <c r="S856" s="104" t="str">
        <f>IF(E856&gt;0,+VLOOKUP($E856,'CODE GENERATOR'!$D:$T,13,FALSE),"")</f>
        <v>R.TOPWN_TTS0076_SUP0030LGYLGY</v>
      </c>
      <c r="T856" s="104" t="str">
        <f t="shared" si="55"/>
        <v>R.TOPWN_TTS0076_SUP0030LGYLGY_XL</v>
      </c>
      <c r="U856" s="105">
        <v>8683711009139</v>
      </c>
      <c r="V856" s="107" t="str" cm="1">
        <f t="array" ref="V856">_xlfn.TEXTJOIN(";", TRUE, _xlfn.UNIQUE(_xlfn._xlws.FILTER(P$3:P$10029, C$3:C$10029=C856)))</f>
        <v>BLACK;WHITE;ECRU;ROSE;MINK;LIGHT GRAY;ANTHRA</v>
      </c>
      <c r="W856" s="107" t="str" cm="1">
        <f t="array" ref="W856">_xlfn.TEXTJOIN(";", TRUE, _xlfn.UNIQUE(_xlfn._xlws.FILTER(F$3:F$10029, C$3:C$10029=C856)))</f>
        <v>XS;S;M;L;XL;XXS</v>
      </c>
      <c r="X856" s="101" t="str">
        <f>IF(E856&gt;0,+VLOOKUP($E856,'CODE GENERATOR'!$D:$AC,19,FALSE),0)</f>
        <v>2507_W_1423</v>
      </c>
      <c r="Y856" s="101" t="str">
        <f>IF(E856&gt;0,+VLOOKUP($E856,'CODE GENERATOR'!$D:$AC,20,FALSE),0)</f>
        <v>2507_W_1427</v>
      </c>
      <c r="Z856" s="101" t="str">
        <f>IF(E856&gt;0,+VLOOKUP($E856,'CODE GENERATOR'!$D:$AC,21,FALSE),0)</f>
        <v>2507_W_1435</v>
      </c>
      <c r="AA856" s="101" t="str">
        <f>IF(E856&gt;0,+VLOOKUP($E856,'CODE GENERATOR'!$D:$AC,22,FALSE),0)</f>
        <v>2507_W_1447</v>
      </c>
      <c r="AB856" s="101" t="str">
        <f>IF(E856&gt;0,+VLOOKUP($E856,'CODE GENERATOR'!$D:$AC,23,FALSE),0)</f>
        <v>2507_D_cavalier_detay_0092</v>
      </c>
      <c r="AC856" s="101" t="str">
        <f>IF(E856&gt;0,+VLOOKUP($E856,'CODE GENERATOR'!$D:$AC,24,FALSE),0)</f>
        <v/>
      </c>
      <c r="AD856" s="101" t="str">
        <f>IF(E856&gt;0,+VLOOKUP($E856,'CODE GENERATOR'!$D:$AC,25,FALSE),0)</f>
        <v>2507_VW_Web_27</v>
      </c>
      <c r="AE856" s="101" t="str">
        <f>IF(E856&gt;0,+VLOOKUP($E856,'CODE GENERATOR'!$D:$AC,26,FALSE),0)</f>
        <v/>
      </c>
      <c r="AF856" s="149" t="str">
        <f>IF($C856&gt;0,$C856&amp;" "&amp;$P856&amp;" "&amp;+VLOOKUP($C856,'STYLE NAMES'!$B:$AC,10,FALSE),"""")</f>
        <v>BELLA LIGHT GRAY WOMEN'S TECH T-SHIRT</v>
      </c>
      <c r="AG856" s="101" t="str">
        <f>"Enjoy our "&amp;(AF856)&amp;"; "&amp;IF(C856&gt;0,+VLOOKUP($C856,'STYLE NAMES'!$B:$AC,11,FALSE),"")</f>
        <v xml:space="preserve">Enjoy our BELLA LIGHT GRAY WOMEN'S TECH T-SHIRT; Women's Short Sleeve Technical T-shirt
One of our staff's favorites!
These tech t-shirts are very chic and so comfortable to wear </v>
      </c>
      <c r="AH856" s="101" t="str">
        <f>IF(C856&gt;0,+VLOOKUP($C856,'STYLE NAMES'!$B:$AC,12,FALSE),"")</f>
        <v>*Extra-soft and comfortable technical jersey
* 4-way stretch fabric
* Breathable and Quick Dry
* Wrinkle-free and Easy Care
Composition:
95% Polyamide 5% Elasthane</v>
      </c>
      <c r="AI856" s="101" t="str">
        <f>IF(C856&gt;0,+VLOOKUP($C856,'STYLE NAMES'!$B:$AC,13,FALSE),"")</f>
        <v>Machine Wash at 30°C
Mild process
Iron at low temperature
Iron from REVERSE
Do NOT iron on logos or prints
Do not bleach
Do NOT Tumble Dry</v>
      </c>
      <c r="AJ856" s="149" t="str">
        <f>IF($C856&gt;0,$C856&amp;" "&amp;$P856&amp;" "&amp;+VLOOKUP($C856,'STYLE NAMES'!$B:$AC,14,FALSE),"""")</f>
        <v>BELLA LIGHT GRAY KADIN TECH T-SHIRT</v>
      </c>
      <c r="AK856" s="149" t="str">
        <f>"Cavalier SanMarco tarafından tasarlanan "&amp;(AJ856)&amp;"; "&amp;IF(C856&gt;0,+VLOOKUP($C856,'STYLE NAMES'!$B:$AC,15,FALSE),"")</f>
        <v>Cavalier SanMarco tarafından tasarlanan BELLA LIGHT GRAY KADIN TECH T-SHIRT; Kadın Kısa Kol Teknik T-shirt
Ekibin favorilerinden!
Bu teknik t-shirtler çok şık olmakla birlikte çok da rahatlar</v>
      </c>
      <c r="AL856" s="149" t="str">
        <f>IF(C856&gt;0,+VLOOKUP($C856,'STYLE NAMES'!$B:$AC,16,FALSE),"")</f>
        <v>*Ekstra yumuşak ve rahat teknik örme kumaş
* 4 yöne esneyen kumaş
* Nefes Alabilir ve Hızlı Kuruma
* Kırışmaz ve Bakımı Kolay
Kompozisyon:
%95 Polyamid %5 Elastan</v>
      </c>
      <c r="AM856" s="149" t="str">
        <f>IF(C856&gt;0,+VLOOKUP($C856,'STYLE NAMES'!$B:$AC,17,FALSE),"")</f>
        <v>Makinede 30°C' de Yıkayın
Hassas Yıkama
Ilık ütü yapın
Tersten ütüleyin
Logo ve baskıları ÜTÜLEMEYİN
Çamaşır suyu kullanmayın
Kurutma Makinesinde Kurutmayın</v>
      </c>
      <c r="AN856" s="149" t="str">
        <f>IF($C856&gt;0,$C856&amp;" "&amp;$P856&amp;" "&amp;+VLOOKUP($C856,'STYLE NAMES'!$B:$AC,18,FALSE),"""")</f>
        <v>BELLA LIGHT GRAY T-SHIRT TECNICA DA DONNA</v>
      </c>
      <c r="AO856" s="101" t="str">
        <f>"Disegnato da Cavalier SanMarco "&amp;(AN856)&amp;"; "&amp;IF(C856&gt;0,+VLOOKUP($C856,'STYLE NAMES'!$B:$AC,19,FALSE),"")</f>
        <v>Disegnato da Cavalier SanMarco BELLA LIGHT GRAY T-SHIRT TECNICA DA DONNA; T-shirt tecnica a maniche corte da donna 
Uno dei nostri prodotti preferiti! 
Queste magliette tecniche sono molto eleganti e confortevoli da indossare.</v>
      </c>
      <c r="AP856" s="101" t="str">
        <f>IF(C856&gt;0,+VLOOKUP($C856,'STYLE NAMES'!$B:$AC,20,FALSE),"")</f>
        <v>Jersey tecnico extra-morbido e confortevole 
Tessuto elasticizzato 4-way stretch 
Traspirante e ad asciugatura rapida 
No stiro e di facile manutenzione 
Composizione: 
95% Poliammide, 5% Elastan</v>
      </c>
      <c r="AQ856" s="101" t="str">
        <f>IF(C856&gt;0,+VLOOKUP($C856,'STYLE NAMES'!$B:$AC,21,FALSE),"")</f>
        <v>Lavare in lavatrice a 30°C Ciclo delicato 
Stirare a bassa temperatura
Stirare al rovescio 
Non stirare su loghi o stampe 
Non candeggiare 
Non asciugare in asciugatrice</v>
      </c>
      <c r="AR856" s="101">
        <f>IF(D856&gt;0,+VLOOKUP($C856,'STYLE NAMES'!$B:$AC,22,FALSE),"")</f>
        <v>0</v>
      </c>
      <c r="AS856" s="101">
        <f>IF(E856&gt;0,+VLOOKUP($C856,'STYLE NAMES'!$B:$AC,23,FALSE),"")</f>
        <v>0</v>
      </c>
      <c r="AT856" s="101">
        <f>IF(F856&gt;0,+VLOOKUP($C856,'STYLE NAMES'!$B:$AC,24,FALSE),"")</f>
        <v>0</v>
      </c>
      <c r="AU856" s="101">
        <f>IF(G856&gt;0,+VLOOKUP($C856,'STYLE NAMES'!$B:$AC,25,FALSE),"")</f>
        <v>0</v>
      </c>
      <c r="AV856" s="101" t="str">
        <f>+VLOOKUP($S856,'CODE GENERATOR'!$P:$AM,15,FALSE)</f>
        <v>R.BOTWN_BRC0067_TJR0027GRNGRN</v>
      </c>
      <c r="AW856" s="101" t="str">
        <f>+VLOOKUP($S856,'CODE GENERATOR'!$P:$AM,16,FALSE)</f>
        <v>A.RACUX_BLT0015_BRD0012LGYLGY</v>
      </c>
      <c r="AX856" s="101" t="str">
        <f>+VLOOKUP($S856,'CODE GENERATOR'!$P:$AM,17,FALSE)</f>
        <v>A.RACAU_SOC0018_NYL00003XBST1</v>
      </c>
      <c r="AY856" s="101">
        <f>+VLOOKUP($S856,'CODE GENERATOR'!$P:$AM,18,FALSE)</f>
        <v>0</v>
      </c>
      <c r="AZ856" s="101">
        <f>+VLOOKUP($S856,'CODE GENERATOR'!$P:$AM,19,FALSE)</f>
        <v>0</v>
      </c>
      <c r="BA856" s="101">
        <f>+VLOOKUP($S856,'CODE GENERATOR'!$P:$AM,20,FALSE)</f>
        <v>0</v>
      </c>
      <c r="BB856" s="101">
        <f>+VLOOKUP($S856,'CODE GENERATOR'!$P:$AM,21,FALSE)</f>
        <v>0</v>
      </c>
      <c r="BC856" s="101">
        <f>+VLOOKUP($S856,'CODE GENERATOR'!$P:$AM,22,FALSE)</f>
        <v>0</v>
      </c>
      <c r="BD856" s="101">
        <f>+VLOOKUP($S856,'CODE GENERATOR'!$P:$AM,23,FALSE)</f>
        <v>0</v>
      </c>
      <c r="BE856" s="101">
        <f>+VLOOKUP($S856,'CODE GENERATOR'!$P:$AM,24,FALSE)</f>
        <v>0</v>
      </c>
      <c r="BF856" s="101">
        <f>IF(C856&gt;0,+VLOOKUP(G856,'CATEGORY ID'!$A$1:$L$118,3,FALSE),"")</f>
        <v>30</v>
      </c>
      <c r="BG856" s="101">
        <f>IF(C856&gt;0,+VLOOKUP(H856,'CATEGORY ID'!$D$1:$L$118,3,FALSE),"")</f>
        <v>3</v>
      </c>
      <c r="BH856" s="101">
        <f>IF(C856&gt;0,+VLOOKUP((+H856&amp;I856),'CATEGORY ID'!$H$1:$I$121,2,FALSE),"")</f>
        <v>109</v>
      </c>
      <c r="BJ856" s="101">
        <f>IF(C856&gt;0,IF(COUNTIF('CATEGORY ID'!$K$1:$K$121,+H856&amp;K856) &gt; 0, +VLOOKUP(+H856&amp;K856,'CATEGORY ID'!$K$1:$L$121,2,FALSE),""),"")</f>
        <v>46</v>
      </c>
      <c r="BK856" s="101" t="str">
        <f>IF(C856&gt;0,IF(COUNTIF('CATEGORY ID'!$K$124:$K$165, +VLOOKUP(C856,'STYLE NAMES'!$B:$AE,30,FALSE)) &gt; 0, +VLOOKUP(VLOOKUP(C856,'STYLE NAMES'!$B:$AE,30,FALSE),'CATEGORY ID'!K:M,2,FALSE),""),"")</f>
        <v/>
      </c>
      <c r="BM856" s="101">
        <v>204</v>
      </c>
      <c r="BR856" s="101" t="str" cm="1">
        <f t="array" ref="BR856">IF(C856&gt;0,_xlfn.TEXTJOIN(";", TRUE,_xlfn.UNIQUE(_xlfn._xlws.FILTER(BF856:BQ856,(BF856:BQ856&gt;0)),TRUE,FALSE)),"")&amp;";"&amp;BS856</f>
        <v>30;3;109;46;204;228</v>
      </c>
      <c r="BS856" s="101">
        <v>228</v>
      </c>
      <c r="BU856" s="106">
        <f>IF(C856&gt;0,+VLOOKUP($C856,'STYLE NAMES'!$B:$AC,26,FALSE),"")</f>
        <v>69.900000000000006</v>
      </c>
      <c r="BV856" s="106">
        <f>IF(C856&gt;0,+VLOOKUP($C856,'STYLE NAMES'!$B:$AC,27,FALSE),"")</f>
        <v>3840</v>
      </c>
      <c r="BW856" s="106">
        <f>IF(C856&gt;0,+VLOOKUP($C856,'STYLE NAMES'!$B:$AC,28,FALSE),"")</f>
        <v>80.385000000000005</v>
      </c>
      <c r="BY856"/>
      <c r="BZ856" s="101">
        <v>1</v>
      </c>
      <c r="CA856" s="137">
        <f t="shared" si="58"/>
        <v>1</v>
      </c>
      <c r="CB856" s="137" t="str">
        <f>+VLOOKUP(C856,'[2]STYLES &amp; MODELS MATRIX'!$A:$G,7,FALSE)</f>
        <v>AK</v>
      </c>
      <c r="CC856" s="137" t="str">
        <f>+VLOOKUP(C856,'[1]STYLES &amp; SIZE CHARTS'!$A:$H,8,FALSE)</f>
        <v>WT-BTTS1</v>
      </c>
      <c r="CD856" s="137"/>
      <c r="CE856" s="205"/>
      <c r="CF856" s="141"/>
    </row>
    <row r="857" spans="1:84" s="101" customFormat="1" ht="12" customHeight="1" x14ac:dyDescent="0.2">
      <c r="A857" s="102">
        <f t="shared" si="56"/>
        <v>8683711011187</v>
      </c>
      <c r="B857" s="101" t="s">
        <v>991</v>
      </c>
      <c r="C857" s="101" t="s">
        <v>172</v>
      </c>
      <c r="D857" s="101" t="s">
        <v>173</v>
      </c>
      <c r="E857" s="203" t="s">
        <v>2481</v>
      </c>
      <c r="F857" s="101" t="s">
        <v>2475</v>
      </c>
      <c r="G857" s="101" t="str">
        <f>IF(C857&gt;0,+VLOOKUP($C857,'STYLE NAMES'!$B:$AC,4,FALSE),"")</f>
        <v>RIDER</v>
      </c>
      <c r="H857" s="101" t="str">
        <f>IF(C857&gt;0,+VLOOKUP($C857,'STYLE NAMES'!$B:$AC,5,FALSE),"")</f>
        <v>WOMEN</v>
      </c>
      <c r="I857" s="101" t="str">
        <f>IF(C857&gt;0,+VLOOKUP($C857,'STYLE NAMES'!$B:$AC,6,FALSE),"")</f>
        <v>TOPS</v>
      </c>
      <c r="J857" s="101" t="str">
        <f>IF(C857&gt;0,+VLOOKUP($C857,'STYLE NAMES'!$B:$AC,7,FALSE),"")</f>
        <v>WOMEN</v>
      </c>
      <c r="K857" s="101" t="str">
        <f>IF(C857&gt;0,+VLOOKUP($C857,'STYLE NAMES'!$B:$AC,8,FALSE),"")</f>
        <v>TECH T-SHIRTS</v>
      </c>
      <c r="L857" s="101" t="str">
        <f>IF(E857&gt;0,+VLOOKUP($E857,'CODE GENERATOR'!$D:$T,3,FALSE),"")</f>
        <v>S</v>
      </c>
      <c r="M857" s="101" t="str">
        <f>IF(E857&gt;0,+VLOOKUP($E857,'CODE GENERATOR'!$D:$T,4,FALSE),"")</f>
        <v>SUPREME</v>
      </c>
      <c r="N857" s="101" t="str">
        <f>IF(E857&gt;0,+VLOOKUP($E857,'CODE GENERATOR'!$D:$T,6,FALSE),"")</f>
        <v>ANTHRA</v>
      </c>
      <c r="O857" s="101" t="str">
        <f>IF(E857&gt;0,+VLOOKUP($E857,'CODE GENERATOR'!$D:$T,7,FALSE),"")</f>
        <v>ANTHRA</v>
      </c>
      <c r="P857" s="101" t="str">
        <f t="shared" si="57"/>
        <v>ANTHRA</v>
      </c>
      <c r="Q857" s="104" t="str">
        <f>IF(E857&gt;0,+VLOOKUP($E857,'CODE GENERATOR'!$D:$T,11,FALSE),"")</f>
        <v>R.TOPWN_TTS0076</v>
      </c>
      <c r="R857" s="104" t="str">
        <f>IF(E857&gt;0,+VLOOKUP($E857,'CODE GENERATOR'!$D:$T,12,FALSE),"")</f>
        <v>SUP0030ANTANT</v>
      </c>
      <c r="S857" s="104" t="str">
        <f>IF(E857&gt;0,+VLOOKUP($E857,'CODE GENERATOR'!$D:$T,13,FALSE),"")</f>
        <v>R.TOPWN_TTS0076_SUP0030ANTANT</v>
      </c>
      <c r="T857" s="104" t="str">
        <f t="shared" si="55"/>
        <v>R.TOPWN_TTS0076_SUP0030ANTANT_XXS</v>
      </c>
      <c r="U857" s="105">
        <v>8683711011187</v>
      </c>
      <c r="V857" s="107" t="str" cm="1">
        <f t="array" ref="V857">_xlfn.TEXTJOIN(";", TRUE, _xlfn.UNIQUE(_xlfn._xlws.FILTER(P$3:P$10029, C$3:C$10029=C857)))</f>
        <v>BLACK;WHITE;ECRU;ROSE;MINK;LIGHT GRAY;ANTHRA</v>
      </c>
      <c r="W857" s="107" t="str" cm="1">
        <f t="array" ref="W857">_xlfn.TEXTJOIN(";", TRUE, _xlfn.UNIQUE(_xlfn._xlws.FILTER(F$3:F$10029, C$3:C$10029=C857)))</f>
        <v>XS;S;M;L;XL;XXS</v>
      </c>
      <c r="X857" s="101" t="str">
        <f>IF(E857&gt;0,+VLOOKUP($E857,'CODE GENERATOR'!$D:$AC,19,FALSE),0)</f>
        <v>2507_W_3313</v>
      </c>
      <c r="Y857" s="101" t="str">
        <f>IF(E857&gt;0,+VLOOKUP($E857,'CODE GENERATOR'!$D:$AC,20,FALSE),0)</f>
        <v>2507_W_3322</v>
      </c>
      <c r="Z857" s="101" t="str">
        <f>IF(E857&gt;0,+VLOOKUP($E857,'CODE GENERATOR'!$D:$AC,21,FALSE),0)</f>
        <v>2507_W_3324</v>
      </c>
      <c r="AA857" s="101" t="str">
        <f>IF(E857&gt;0,+VLOOKUP($E857,'CODE GENERATOR'!$D:$AC,22,FALSE),0)</f>
        <v>2507_W_3333</v>
      </c>
      <c r="AB857" s="101" t="str">
        <f>IF(E857&gt;0,+VLOOKUP($E857,'CODE GENERATOR'!$D:$AC,23,FALSE),0)</f>
        <v>2507_D_cavalier_detay_0093</v>
      </c>
      <c r="AC857" s="101" t="str">
        <f>IF(E857&gt;0,+VLOOKUP($E857,'CODE GENERATOR'!$D:$AC,24,FALSE),0)</f>
        <v/>
      </c>
      <c r="AD857" s="101" t="str">
        <f>IF(E857&gt;0,+VLOOKUP($E857,'CODE GENERATOR'!$D:$AC,25,FALSE),0)</f>
        <v>2507_VW_Web_78</v>
      </c>
      <c r="AE857" s="101" t="str">
        <f>IF(E857&gt;0,+VLOOKUP($E857,'CODE GENERATOR'!$D:$AC,26,FALSE),0)</f>
        <v/>
      </c>
      <c r="AF857" s="149" t="str">
        <f>IF($C857&gt;0,$C857&amp;" "&amp;$P857&amp;" "&amp;+VLOOKUP($C857,'STYLE NAMES'!$B:$AC,10,FALSE),"""")</f>
        <v>BELLA ANTHRA WOMEN'S TECH T-SHIRT</v>
      </c>
      <c r="AG857" s="101" t="str">
        <f>"Enjoy our "&amp;(AF857)&amp;"; "&amp;IF(C857&gt;0,+VLOOKUP($C857,'STYLE NAMES'!$B:$AC,11,FALSE),"")</f>
        <v xml:space="preserve">Enjoy our BELLA ANTHRA WOMEN'S TECH T-SHIRT; Women's Short Sleeve Technical T-shirt
One of our staff's favorites!
These tech t-shirts are very chic and so comfortable to wear </v>
      </c>
      <c r="AH857" s="101" t="str">
        <f>IF(C857&gt;0,+VLOOKUP($C857,'STYLE NAMES'!$B:$AC,12,FALSE),"")</f>
        <v>*Extra-soft and comfortable technical jersey
* 4-way stretch fabric
* Breathable and Quick Dry
* Wrinkle-free and Easy Care
Composition:
95% Polyamide 5% Elasthane</v>
      </c>
      <c r="AI857" s="101" t="str">
        <f>IF(C857&gt;0,+VLOOKUP($C857,'STYLE NAMES'!$B:$AC,13,FALSE),"")</f>
        <v>Machine Wash at 30°C
Mild process
Iron at low temperature
Iron from REVERSE
Do NOT iron on logos or prints
Do not bleach
Do NOT Tumble Dry</v>
      </c>
      <c r="AJ857" s="149" t="str">
        <f>IF($C857&gt;0,$C857&amp;" "&amp;$P857&amp;" "&amp;+VLOOKUP($C857,'STYLE NAMES'!$B:$AC,14,FALSE),"""")</f>
        <v>BELLA ANTHRA KADIN TECH T-SHIRT</v>
      </c>
      <c r="AK857" s="149" t="str">
        <f>"Cavalier SanMarco tarafından tasarlanan "&amp;(AJ857)&amp;"; "&amp;IF(C857&gt;0,+VLOOKUP($C857,'STYLE NAMES'!$B:$AC,15,FALSE),"")</f>
        <v>Cavalier SanMarco tarafından tasarlanan BELLA ANTHRA KADIN TECH T-SHIRT; Kadın Kısa Kol Teknik T-shirt
Ekibin favorilerinden!
Bu teknik t-shirtler çok şık olmakla birlikte çok da rahatlar</v>
      </c>
      <c r="AL857" s="149" t="str">
        <f>IF(C857&gt;0,+VLOOKUP($C857,'STYLE NAMES'!$B:$AC,16,FALSE),"")</f>
        <v>*Ekstra yumuşak ve rahat teknik örme kumaş
* 4 yöne esneyen kumaş
* Nefes Alabilir ve Hızlı Kuruma
* Kırışmaz ve Bakımı Kolay
Kompozisyon:
%95 Polyamid %5 Elastan</v>
      </c>
      <c r="AM857" s="149" t="str">
        <f>IF(C857&gt;0,+VLOOKUP($C857,'STYLE NAMES'!$B:$AC,17,FALSE),"")</f>
        <v>Makinede 30°C' de Yıkayın
Hassas Yıkama
Ilık ütü yapın
Tersten ütüleyin
Logo ve baskıları ÜTÜLEMEYİN
Çamaşır suyu kullanmayın
Kurutma Makinesinde Kurutmayın</v>
      </c>
      <c r="AN857" s="149" t="str">
        <f>IF($C857&gt;0,$C857&amp;" "&amp;$P857&amp;" "&amp;+VLOOKUP($C857,'STYLE NAMES'!$B:$AC,18,FALSE),"""")</f>
        <v>BELLA ANTHRA T-SHIRT TECNICA DA DONNA</v>
      </c>
      <c r="AO857" s="101" t="str">
        <f>"Disegnato da Cavalier SanMarco "&amp;(AN857)&amp;"; "&amp;IF(C857&gt;0,+VLOOKUP($C857,'STYLE NAMES'!$B:$AC,19,FALSE),"")</f>
        <v>Disegnato da Cavalier SanMarco BELLA ANTHRA T-SHIRT TECNICA DA DONNA; T-shirt tecnica a maniche corte da donna 
Uno dei nostri prodotti preferiti! 
Queste magliette tecniche sono molto eleganti e confortevoli da indossare.</v>
      </c>
      <c r="AP857" s="101" t="str">
        <f>IF(C857&gt;0,+VLOOKUP($C857,'STYLE NAMES'!$B:$AC,20,FALSE),"")</f>
        <v>Jersey tecnico extra-morbido e confortevole 
Tessuto elasticizzato 4-way stretch 
Traspirante e ad asciugatura rapida 
No stiro e di facile manutenzione 
Composizione: 
95% Poliammide, 5% Elastan</v>
      </c>
      <c r="AQ857" s="101" t="str">
        <f>IF(C857&gt;0,+VLOOKUP($C857,'STYLE NAMES'!$B:$AC,21,FALSE),"")</f>
        <v>Lavare in lavatrice a 30°C Ciclo delicato 
Stirare a bassa temperatura
Stirare al rovescio 
Non stirare su loghi o stampe 
Non candeggiare 
Non asciugare in asciugatrice</v>
      </c>
      <c r="AR857" s="101">
        <f>IF(D857&gt;0,+VLOOKUP($C857,'STYLE NAMES'!$B:$AC,22,FALSE),"")</f>
        <v>0</v>
      </c>
      <c r="AS857" s="101">
        <f>IF(E857&gt;0,+VLOOKUP($C857,'STYLE NAMES'!$B:$AC,23,FALSE),"")</f>
        <v>0</v>
      </c>
      <c r="AT857" s="101">
        <f>IF(F857&gt;0,+VLOOKUP($C857,'STYLE NAMES'!$B:$AC,24,FALSE),"")</f>
        <v>0</v>
      </c>
      <c r="AU857" s="101">
        <f>IF(G857&gt;0,+VLOOKUP($C857,'STYLE NAMES'!$B:$AC,25,FALSE),"")</f>
        <v>0</v>
      </c>
      <c r="AV857" s="101" t="str">
        <f>+VLOOKUP($S857,'CODE GENERATOR'!$P:$AM,15,FALSE)</f>
        <v>R.BOTWN_LGN0069_TJR0028BLKBLK</v>
      </c>
      <c r="AW857" s="101" t="str">
        <f>+VLOOKUP($S857,'CODE GENERATOR'!$P:$AM,16,FALSE)</f>
        <v>A.RACAU_SOC0018_NYL00003XBST1</v>
      </c>
      <c r="AX857" s="101">
        <f>+VLOOKUP($S857,'CODE GENERATOR'!$P:$AM,17,FALSE)</f>
        <v>0</v>
      </c>
      <c r="AY857" s="101">
        <f>+VLOOKUP($S857,'CODE GENERATOR'!$P:$AM,18,FALSE)</f>
        <v>0</v>
      </c>
      <c r="AZ857" s="101">
        <f>+VLOOKUP($S857,'CODE GENERATOR'!$P:$AM,19,FALSE)</f>
        <v>0</v>
      </c>
      <c r="BA857" s="101">
        <f>+VLOOKUP($S857,'CODE GENERATOR'!$P:$AM,20,FALSE)</f>
        <v>0</v>
      </c>
      <c r="BB857" s="101">
        <f>+VLOOKUP($S857,'CODE GENERATOR'!$P:$AM,21,FALSE)</f>
        <v>0</v>
      </c>
      <c r="BC857" s="101">
        <f>+VLOOKUP($S857,'CODE GENERATOR'!$P:$AM,22,FALSE)</f>
        <v>0</v>
      </c>
      <c r="BD857" s="101">
        <f>+VLOOKUP($S857,'CODE GENERATOR'!$P:$AM,23,FALSE)</f>
        <v>0</v>
      </c>
      <c r="BE857" s="101">
        <f>+VLOOKUP($S857,'CODE GENERATOR'!$P:$AM,24,FALSE)</f>
        <v>0</v>
      </c>
      <c r="BF857" s="101">
        <f>IF(C857&gt;0,+VLOOKUP(G857,'CATEGORY ID'!$A$1:$L$118,3,FALSE),"")</f>
        <v>30</v>
      </c>
      <c r="BG857" s="101">
        <f>IF(C857&gt;0,+VLOOKUP(H857,'CATEGORY ID'!$D$1:$L$118,3,FALSE),"")</f>
        <v>3</v>
      </c>
      <c r="BH857" s="101">
        <f>IF(C857&gt;0,+VLOOKUP((+H857&amp;I857),'CATEGORY ID'!$H$1:$I$121,2,FALSE),"")</f>
        <v>109</v>
      </c>
      <c r="BJ857" s="101">
        <f>IF(C857&gt;0,IF(COUNTIF('CATEGORY ID'!$K$1:$K$121,+H857&amp;K857) &gt; 0, +VLOOKUP(+H857&amp;K857,'CATEGORY ID'!$K$1:$L$121,2,FALSE),""),"")</f>
        <v>46</v>
      </c>
      <c r="BK857" s="101" t="str">
        <f>IF(C857&gt;0,IF(COUNTIF('CATEGORY ID'!$K$124:$K$165, +VLOOKUP(C857,'STYLE NAMES'!$B:$AE,30,FALSE)) &gt; 0, +VLOOKUP(VLOOKUP(C857,'STYLE NAMES'!$B:$AE,30,FALSE),'CATEGORY ID'!K:M,2,FALSE),""),"")</f>
        <v/>
      </c>
      <c r="BM857" s="101">
        <v>204</v>
      </c>
      <c r="BR857" s="101" t="str" cm="1">
        <f t="array" ref="BR857">IF(C857&gt;0,_xlfn.TEXTJOIN(";", TRUE,_xlfn.UNIQUE(_xlfn._xlws.FILTER(BF857:BQ857,(BF857:BQ857&gt;0)),TRUE,FALSE)),"")&amp;";"&amp;BS857</f>
        <v>30;3;109;46;204;228</v>
      </c>
      <c r="BS857" s="101">
        <v>228</v>
      </c>
      <c r="BU857" s="106">
        <f>IF(C857&gt;0,+VLOOKUP($C857,'STYLE NAMES'!$B:$AC,26,FALSE),"")</f>
        <v>69.900000000000006</v>
      </c>
      <c r="BV857" s="106">
        <f>IF(C857&gt;0,+VLOOKUP($C857,'STYLE NAMES'!$B:$AC,27,FALSE),"")</f>
        <v>3840</v>
      </c>
      <c r="BW857" s="106">
        <f>IF(C857&gt;0,+VLOOKUP($C857,'STYLE NAMES'!$B:$AC,28,FALSE),"")</f>
        <v>80.385000000000005</v>
      </c>
      <c r="BY857"/>
      <c r="BZ857" s="101">
        <v>6</v>
      </c>
      <c r="CA857" s="137">
        <f t="shared" si="58"/>
        <v>1</v>
      </c>
      <c r="CB857" s="137" t="str">
        <f>+VLOOKUP(C857,'[2]STYLES &amp; MODELS MATRIX'!$A:$G,7,FALSE)</f>
        <v>AK</v>
      </c>
      <c r="CC857" s="137" t="str">
        <f>+VLOOKUP(C857,'[1]STYLES &amp; SIZE CHARTS'!$A:$H,8,FALSE)</f>
        <v>WT-BTTS1</v>
      </c>
      <c r="CD857" s="137"/>
      <c r="CE857" s="205"/>
      <c r="CF857" s="141"/>
    </row>
    <row r="858" spans="1:84" s="101" customFormat="1" ht="12" customHeight="1" x14ac:dyDescent="0.2">
      <c r="A858" s="102">
        <f t="shared" si="56"/>
        <v>8683711009153</v>
      </c>
      <c r="B858" s="101" t="s">
        <v>991</v>
      </c>
      <c r="C858" s="101" t="s">
        <v>172</v>
      </c>
      <c r="D858" s="101" t="s">
        <v>173</v>
      </c>
      <c r="E858" s="203" t="s">
        <v>2481</v>
      </c>
      <c r="F858" s="101" t="s">
        <v>2346</v>
      </c>
      <c r="G858" s="101" t="str">
        <f>IF(C858&gt;0,+VLOOKUP($C858,'STYLE NAMES'!$B:$AC,4,FALSE),"")</f>
        <v>RIDER</v>
      </c>
      <c r="H858" s="101" t="str">
        <f>IF(C858&gt;0,+VLOOKUP($C858,'STYLE NAMES'!$B:$AC,5,FALSE),"")</f>
        <v>WOMEN</v>
      </c>
      <c r="I858" s="101" t="str">
        <f>IF(C858&gt;0,+VLOOKUP($C858,'STYLE NAMES'!$B:$AC,6,FALSE),"")</f>
        <v>TOPS</v>
      </c>
      <c r="J858" s="101" t="str">
        <f>IF(C858&gt;0,+VLOOKUP($C858,'STYLE NAMES'!$B:$AC,7,FALSE),"")</f>
        <v>WOMEN</v>
      </c>
      <c r="K858" s="101" t="str">
        <f>IF(C858&gt;0,+VLOOKUP($C858,'STYLE NAMES'!$B:$AC,8,FALSE),"")</f>
        <v>TECH T-SHIRTS</v>
      </c>
      <c r="L858" s="101" t="str">
        <f>IF(E858&gt;0,+VLOOKUP($E858,'CODE GENERATOR'!$D:$T,3,FALSE),"")</f>
        <v>S</v>
      </c>
      <c r="M858" s="101" t="str">
        <f>IF(E858&gt;0,+VLOOKUP($E858,'CODE GENERATOR'!$D:$T,4,FALSE),"")</f>
        <v>SUPREME</v>
      </c>
      <c r="N858" s="101" t="str">
        <f>IF(E858&gt;0,+VLOOKUP($E858,'CODE GENERATOR'!$D:$T,6,FALSE),"")</f>
        <v>ANTHRA</v>
      </c>
      <c r="O858" s="101" t="str">
        <f>IF(E858&gt;0,+VLOOKUP($E858,'CODE GENERATOR'!$D:$T,7,FALSE),"")</f>
        <v>ANTHRA</v>
      </c>
      <c r="P858" s="101" t="str">
        <f t="shared" si="57"/>
        <v>ANTHRA</v>
      </c>
      <c r="Q858" s="104" t="str">
        <f>IF(E858&gt;0,+VLOOKUP($E858,'CODE GENERATOR'!$D:$T,11,FALSE),"")</f>
        <v>R.TOPWN_TTS0076</v>
      </c>
      <c r="R858" s="104" t="str">
        <f>IF(E858&gt;0,+VLOOKUP($E858,'CODE GENERATOR'!$D:$T,12,FALSE),"")</f>
        <v>SUP0030ANTANT</v>
      </c>
      <c r="S858" s="104" t="str">
        <f>IF(E858&gt;0,+VLOOKUP($E858,'CODE GENERATOR'!$D:$T,13,FALSE),"")</f>
        <v>R.TOPWN_TTS0076_SUP0030ANTANT</v>
      </c>
      <c r="T858" s="104" t="str">
        <f t="shared" si="55"/>
        <v>R.TOPWN_TTS0076_SUP0030ANTANT_XS</v>
      </c>
      <c r="U858" s="105">
        <v>8683711009153</v>
      </c>
      <c r="V858" s="107" t="str" cm="1">
        <f t="array" ref="V858">_xlfn.TEXTJOIN(";", TRUE, _xlfn.UNIQUE(_xlfn._xlws.FILTER(P$3:P$10029, C$3:C$10029=C858)))</f>
        <v>BLACK;WHITE;ECRU;ROSE;MINK;LIGHT GRAY;ANTHRA</v>
      </c>
      <c r="W858" s="107" t="str" cm="1">
        <f t="array" ref="W858">_xlfn.TEXTJOIN(";", TRUE, _xlfn.UNIQUE(_xlfn._xlws.FILTER(F$3:F$10029, C$3:C$10029=C858)))</f>
        <v>XS;S;M;L;XL;XXS</v>
      </c>
      <c r="X858" s="101" t="str">
        <f>IF(E858&gt;0,+VLOOKUP($E858,'CODE GENERATOR'!$D:$AC,19,FALSE),0)</f>
        <v>2507_W_3313</v>
      </c>
      <c r="Y858" s="101" t="str">
        <f>IF(E858&gt;0,+VLOOKUP($E858,'CODE GENERATOR'!$D:$AC,20,FALSE),0)</f>
        <v>2507_W_3322</v>
      </c>
      <c r="Z858" s="101" t="str">
        <f>IF(E858&gt;0,+VLOOKUP($E858,'CODE GENERATOR'!$D:$AC,21,FALSE),0)</f>
        <v>2507_W_3324</v>
      </c>
      <c r="AA858" s="101" t="str">
        <f>IF(E858&gt;0,+VLOOKUP($E858,'CODE GENERATOR'!$D:$AC,22,FALSE),0)</f>
        <v>2507_W_3333</v>
      </c>
      <c r="AB858" s="101" t="str">
        <f>IF(E858&gt;0,+VLOOKUP($E858,'CODE GENERATOR'!$D:$AC,23,FALSE),0)</f>
        <v>2507_D_cavalier_detay_0093</v>
      </c>
      <c r="AC858" s="101" t="str">
        <f>IF(E858&gt;0,+VLOOKUP($E858,'CODE GENERATOR'!$D:$AC,24,FALSE),0)</f>
        <v/>
      </c>
      <c r="AD858" s="101" t="str">
        <f>IF(E858&gt;0,+VLOOKUP($E858,'CODE GENERATOR'!$D:$AC,25,FALSE),0)</f>
        <v>2507_VW_Web_78</v>
      </c>
      <c r="AE858" s="101" t="str">
        <f>IF(E858&gt;0,+VLOOKUP($E858,'CODE GENERATOR'!$D:$AC,26,FALSE),0)</f>
        <v/>
      </c>
      <c r="AF858" s="149" t="str">
        <f>IF($C858&gt;0,$C858&amp;" "&amp;$P858&amp;" "&amp;+VLOOKUP($C858,'STYLE NAMES'!$B:$AC,10,FALSE),"""")</f>
        <v>BELLA ANTHRA WOMEN'S TECH T-SHIRT</v>
      </c>
      <c r="AG858" s="101" t="str">
        <f>"Enjoy our "&amp;(AF858)&amp;"; "&amp;IF(C858&gt;0,+VLOOKUP($C858,'STYLE NAMES'!$B:$AC,11,FALSE),"")</f>
        <v xml:space="preserve">Enjoy our BELLA ANTHRA WOMEN'S TECH T-SHIRT; Women's Short Sleeve Technical T-shirt
One of our staff's favorites!
These tech t-shirts are very chic and so comfortable to wear </v>
      </c>
      <c r="AH858" s="101" t="str">
        <f>IF(C858&gt;0,+VLOOKUP($C858,'STYLE NAMES'!$B:$AC,12,FALSE),"")</f>
        <v>*Extra-soft and comfortable technical jersey
* 4-way stretch fabric
* Breathable and Quick Dry
* Wrinkle-free and Easy Care
Composition:
95% Polyamide 5% Elasthane</v>
      </c>
      <c r="AI858" s="101" t="str">
        <f>IF(C858&gt;0,+VLOOKUP($C858,'STYLE NAMES'!$B:$AC,13,FALSE),"")</f>
        <v>Machine Wash at 30°C
Mild process
Iron at low temperature
Iron from REVERSE
Do NOT iron on logos or prints
Do not bleach
Do NOT Tumble Dry</v>
      </c>
      <c r="AJ858" s="149" t="str">
        <f>IF($C858&gt;0,$C858&amp;" "&amp;$P858&amp;" "&amp;+VLOOKUP($C858,'STYLE NAMES'!$B:$AC,14,FALSE),"""")</f>
        <v>BELLA ANTHRA KADIN TECH T-SHIRT</v>
      </c>
      <c r="AK858" s="149" t="str">
        <f>"Cavalier SanMarco tarafından tasarlanan "&amp;(AJ858)&amp;"; "&amp;IF(C858&gt;0,+VLOOKUP($C858,'STYLE NAMES'!$B:$AC,15,FALSE),"")</f>
        <v>Cavalier SanMarco tarafından tasarlanan BELLA ANTHRA KADIN TECH T-SHIRT; Kadın Kısa Kol Teknik T-shirt
Ekibin favorilerinden!
Bu teknik t-shirtler çok şık olmakla birlikte çok da rahatlar</v>
      </c>
      <c r="AL858" s="149" t="str">
        <f>IF(C858&gt;0,+VLOOKUP($C858,'STYLE NAMES'!$B:$AC,16,FALSE),"")</f>
        <v>*Ekstra yumuşak ve rahat teknik örme kumaş
* 4 yöne esneyen kumaş
* Nefes Alabilir ve Hızlı Kuruma
* Kırışmaz ve Bakımı Kolay
Kompozisyon:
%95 Polyamid %5 Elastan</v>
      </c>
      <c r="AM858" s="149" t="str">
        <f>IF(C858&gt;0,+VLOOKUP($C858,'STYLE NAMES'!$B:$AC,17,FALSE),"")</f>
        <v>Makinede 30°C' de Yıkayın
Hassas Yıkama
Ilık ütü yapın
Tersten ütüleyin
Logo ve baskıları ÜTÜLEMEYİN
Çamaşır suyu kullanmayın
Kurutma Makinesinde Kurutmayın</v>
      </c>
      <c r="AN858" s="149" t="str">
        <f>IF($C858&gt;0,$C858&amp;" "&amp;$P858&amp;" "&amp;+VLOOKUP($C858,'STYLE NAMES'!$B:$AC,18,FALSE),"""")</f>
        <v>BELLA ANTHRA T-SHIRT TECNICA DA DONNA</v>
      </c>
      <c r="AO858" s="101" t="str">
        <f>"Disegnato da Cavalier SanMarco "&amp;(AN858)&amp;"; "&amp;IF(C858&gt;0,+VLOOKUP($C858,'STYLE NAMES'!$B:$AC,19,FALSE),"")</f>
        <v>Disegnato da Cavalier SanMarco BELLA ANTHRA T-SHIRT TECNICA DA DONNA; T-shirt tecnica a maniche corte da donna 
Uno dei nostri prodotti preferiti! 
Queste magliette tecniche sono molto eleganti e confortevoli da indossare.</v>
      </c>
      <c r="AP858" s="101" t="str">
        <f>IF(C858&gt;0,+VLOOKUP($C858,'STYLE NAMES'!$B:$AC,20,FALSE),"")</f>
        <v>Jersey tecnico extra-morbido e confortevole 
Tessuto elasticizzato 4-way stretch 
Traspirante e ad asciugatura rapida 
No stiro e di facile manutenzione 
Composizione: 
95% Poliammide, 5% Elastan</v>
      </c>
      <c r="AQ858" s="101" t="str">
        <f>IF(C858&gt;0,+VLOOKUP($C858,'STYLE NAMES'!$B:$AC,21,FALSE),"")</f>
        <v>Lavare in lavatrice a 30°C Ciclo delicato 
Stirare a bassa temperatura
Stirare al rovescio 
Non stirare su loghi o stampe 
Non candeggiare 
Non asciugare in asciugatrice</v>
      </c>
      <c r="AR858" s="101">
        <f>IF(D858&gt;0,+VLOOKUP($C858,'STYLE NAMES'!$B:$AC,22,FALSE),"")</f>
        <v>0</v>
      </c>
      <c r="AS858" s="101">
        <f>IF(E858&gt;0,+VLOOKUP($C858,'STYLE NAMES'!$B:$AC,23,FALSE),"")</f>
        <v>0</v>
      </c>
      <c r="AT858" s="101">
        <f>IF(F858&gt;0,+VLOOKUP($C858,'STYLE NAMES'!$B:$AC,24,FALSE),"")</f>
        <v>0</v>
      </c>
      <c r="AU858" s="101">
        <f>IF(G858&gt;0,+VLOOKUP($C858,'STYLE NAMES'!$B:$AC,25,FALSE),"")</f>
        <v>0</v>
      </c>
      <c r="AV858" s="101" t="str">
        <f>+VLOOKUP($S858,'CODE GENERATOR'!$P:$AM,15,FALSE)</f>
        <v>R.BOTWN_LGN0069_TJR0028BLKBLK</v>
      </c>
      <c r="AW858" s="101" t="str">
        <f>+VLOOKUP($S858,'CODE GENERATOR'!$P:$AM,16,FALSE)</f>
        <v>A.RACAU_SOC0018_NYL00003XBST1</v>
      </c>
      <c r="AX858" s="101">
        <f>+VLOOKUP($S858,'CODE GENERATOR'!$P:$AM,17,FALSE)</f>
        <v>0</v>
      </c>
      <c r="AY858" s="101">
        <f>+VLOOKUP($S858,'CODE GENERATOR'!$P:$AM,18,FALSE)</f>
        <v>0</v>
      </c>
      <c r="AZ858" s="101">
        <f>+VLOOKUP($S858,'CODE GENERATOR'!$P:$AM,19,FALSE)</f>
        <v>0</v>
      </c>
      <c r="BA858" s="101">
        <f>+VLOOKUP($S858,'CODE GENERATOR'!$P:$AM,20,FALSE)</f>
        <v>0</v>
      </c>
      <c r="BB858" s="101">
        <f>+VLOOKUP($S858,'CODE GENERATOR'!$P:$AM,21,FALSE)</f>
        <v>0</v>
      </c>
      <c r="BC858" s="101">
        <f>+VLOOKUP($S858,'CODE GENERATOR'!$P:$AM,22,FALSE)</f>
        <v>0</v>
      </c>
      <c r="BD858" s="101">
        <f>+VLOOKUP($S858,'CODE GENERATOR'!$P:$AM,23,FALSE)</f>
        <v>0</v>
      </c>
      <c r="BE858" s="101">
        <f>+VLOOKUP($S858,'CODE GENERATOR'!$P:$AM,24,FALSE)</f>
        <v>0</v>
      </c>
      <c r="BF858" s="101">
        <f>IF(C858&gt;0,+VLOOKUP(G858,'CATEGORY ID'!$A$1:$L$118,3,FALSE),"")</f>
        <v>30</v>
      </c>
      <c r="BG858" s="101">
        <f>IF(C858&gt;0,+VLOOKUP(H858,'CATEGORY ID'!$D$1:$L$118,3,FALSE),"")</f>
        <v>3</v>
      </c>
      <c r="BH858" s="101">
        <f>IF(C858&gt;0,+VLOOKUP((+H858&amp;I858),'CATEGORY ID'!$H$1:$I$121,2,FALSE),"")</f>
        <v>109</v>
      </c>
      <c r="BJ858" s="101">
        <f>IF(C858&gt;0,IF(COUNTIF('CATEGORY ID'!$K$1:$K$121,+H858&amp;K858) &gt; 0, +VLOOKUP(+H858&amp;K858,'CATEGORY ID'!$K$1:$L$121,2,FALSE),""),"")</f>
        <v>46</v>
      </c>
      <c r="BK858" s="101" t="str">
        <f>IF(C858&gt;0,IF(COUNTIF('CATEGORY ID'!$K$124:$K$165, +VLOOKUP(C858,'STYLE NAMES'!$B:$AE,30,FALSE)) &gt; 0, +VLOOKUP(VLOOKUP(C858,'STYLE NAMES'!$B:$AE,30,FALSE),'CATEGORY ID'!K:M,2,FALSE),""),"")</f>
        <v/>
      </c>
      <c r="BM858" s="101">
        <v>204</v>
      </c>
      <c r="BR858" s="101" t="str" cm="1">
        <f t="array" ref="BR858">IF(C858&gt;0,_xlfn.TEXTJOIN(";", TRUE,_xlfn.UNIQUE(_xlfn._xlws.FILTER(BF858:BQ858,(BF858:BQ858&gt;0)),TRUE,FALSE)),"")&amp;";"&amp;BS858</f>
        <v>30;3;109;46;204;228</v>
      </c>
      <c r="BS858" s="101">
        <v>228</v>
      </c>
      <c r="BU858" s="106">
        <f>IF(C858&gt;0,+VLOOKUP($C858,'STYLE NAMES'!$B:$AC,26,FALSE),"")</f>
        <v>69.900000000000006</v>
      </c>
      <c r="BV858" s="106">
        <f>IF(C858&gt;0,+VLOOKUP($C858,'STYLE NAMES'!$B:$AC,27,FALSE),"")</f>
        <v>3840</v>
      </c>
      <c r="BW858" s="106">
        <f>IF(C858&gt;0,+VLOOKUP($C858,'STYLE NAMES'!$B:$AC,28,FALSE),"")</f>
        <v>80.385000000000005</v>
      </c>
      <c r="BY858"/>
      <c r="BZ858" s="101">
        <v>9</v>
      </c>
      <c r="CA858" s="137">
        <f t="shared" si="58"/>
        <v>1</v>
      </c>
      <c r="CB858" s="137" t="str">
        <f>+VLOOKUP(C858,'[2]STYLES &amp; MODELS MATRIX'!$A:$G,7,FALSE)</f>
        <v>AK</v>
      </c>
      <c r="CC858" s="137" t="str">
        <f>+VLOOKUP(C858,'[1]STYLES &amp; SIZE CHARTS'!$A:$H,8,FALSE)</f>
        <v>WT-BTTS1</v>
      </c>
      <c r="CD858" s="137"/>
      <c r="CE858" s="205"/>
      <c r="CF858" s="141"/>
    </row>
    <row r="859" spans="1:84" s="101" customFormat="1" ht="12" customHeight="1" x14ac:dyDescent="0.2">
      <c r="A859" s="102">
        <f t="shared" si="56"/>
        <v>8683711009160</v>
      </c>
      <c r="B859" s="101" t="s">
        <v>991</v>
      </c>
      <c r="C859" s="101" t="s">
        <v>172</v>
      </c>
      <c r="D859" s="101" t="s">
        <v>173</v>
      </c>
      <c r="E859" s="203" t="s">
        <v>2481</v>
      </c>
      <c r="F859" s="101" t="s">
        <v>785</v>
      </c>
      <c r="G859" s="101" t="str">
        <f>IF(C859&gt;0,+VLOOKUP($C859,'STYLE NAMES'!$B:$AC,4,FALSE),"")</f>
        <v>RIDER</v>
      </c>
      <c r="H859" s="101" t="str">
        <f>IF(C859&gt;0,+VLOOKUP($C859,'STYLE NAMES'!$B:$AC,5,FALSE),"")</f>
        <v>WOMEN</v>
      </c>
      <c r="I859" s="101" t="str">
        <f>IF(C859&gt;0,+VLOOKUP($C859,'STYLE NAMES'!$B:$AC,6,FALSE),"")</f>
        <v>TOPS</v>
      </c>
      <c r="J859" s="101" t="str">
        <f>IF(C859&gt;0,+VLOOKUP($C859,'STYLE NAMES'!$B:$AC,7,FALSE),"")</f>
        <v>WOMEN</v>
      </c>
      <c r="K859" s="101" t="str">
        <f>IF(C859&gt;0,+VLOOKUP($C859,'STYLE NAMES'!$B:$AC,8,FALSE),"")</f>
        <v>TECH T-SHIRTS</v>
      </c>
      <c r="L859" s="101" t="str">
        <f>IF(E859&gt;0,+VLOOKUP($E859,'CODE GENERATOR'!$D:$T,3,FALSE),"")</f>
        <v>S</v>
      </c>
      <c r="M859" s="101" t="str">
        <f>IF(E859&gt;0,+VLOOKUP($E859,'CODE GENERATOR'!$D:$T,4,FALSE),"")</f>
        <v>SUPREME</v>
      </c>
      <c r="N859" s="101" t="str">
        <f>IF(E859&gt;0,+VLOOKUP($E859,'CODE GENERATOR'!$D:$T,6,FALSE),"")</f>
        <v>ANTHRA</v>
      </c>
      <c r="O859" s="101" t="str">
        <f>IF(E859&gt;0,+VLOOKUP($E859,'CODE GENERATOR'!$D:$T,7,FALSE),"")</f>
        <v>ANTHRA</v>
      </c>
      <c r="P859" s="101" t="str">
        <f t="shared" si="57"/>
        <v>ANTHRA</v>
      </c>
      <c r="Q859" s="104" t="str">
        <f>IF(E859&gt;0,+VLOOKUP($E859,'CODE GENERATOR'!$D:$T,11,FALSE),"")</f>
        <v>R.TOPWN_TTS0076</v>
      </c>
      <c r="R859" s="104" t="str">
        <f>IF(E859&gt;0,+VLOOKUP($E859,'CODE GENERATOR'!$D:$T,12,FALSE),"")</f>
        <v>SUP0030ANTANT</v>
      </c>
      <c r="S859" s="104" t="str">
        <f>IF(E859&gt;0,+VLOOKUP($E859,'CODE GENERATOR'!$D:$T,13,FALSE),"")</f>
        <v>R.TOPWN_TTS0076_SUP0030ANTANT</v>
      </c>
      <c r="T859" s="104" t="str">
        <f t="shared" si="55"/>
        <v>R.TOPWN_TTS0076_SUP0030ANTANT_S</v>
      </c>
      <c r="U859" s="105">
        <v>8683711009160</v>
      </c>
      <c r="V859" s="107" t="str" cm="1">
        <f t="array" ref="V859">_xlfn.TEXTJOIN(";", TRUE, _xlfn.UNIQUE(_xlfn._xlws.FILTER(P$3:P$10029, C$3:C$10029=C859)))</f>
        <v>BLACK;WHITE;ECRU;ROSE;MINK;LIGHT GRAY;ANTHRA</v>
      </c>
      <c r="W859" s="107" t="str" cm="1">
        <f t="array" ref="W859">_xlfn.TEXTJOIN(";", TRUE, _xlfn.UNIQUE(_xlfn._xlws.FILTER(F$3:F$10029, C$3:C$10029=C859)))</f>
        <v>XS;S;M;L;XL;XXS</v>
      </c>
      <c r="X859" s="101" t="str">
        <f>IF(E859&gt;0,+VLOOKUP($E859,'CODE GENERATOR'!$D:$AC,19,FALSE),0)</f>
        <v>2507_W_3313</v>
      </c>
      <c r="Y859" s="101" t="str">
        <f>IF(E859&gt;0,+VLOOKUP($E859,'CODE GENERATOR'!$D:$AC,20,FALSE),0)</f>
        <v>2507_W_3322</v>
      </c>
      <c r="Z859" s="101" t="str">
        <f>IF(E859&gt;0,+VLOOKUP($E859,'CODE GENERATOR'!$D:$AC,21,FALSE),0)</f>
        <v>2507_W_3324</v>
      </c>
      <c r="AA859" s="101" t="str">
        <f>IF(E859&gt;0,+VLOOKUP($E859,'CODE GENERATOR'!$D:$AC,22,FALSE),0)</f>
        <v>2507_W_3333</v>
      </c>
      <c r="AB859" s="101" t="str">
        <f>IF(E859&gt;0,+VLOOKUP($E859,'CODE GENERATOR'!$D:$AC,23,FALSE),0)</f>
        <v>2507_D_cavalier_detay_0093</v>
      </c>
      <c r="AC859" s="101" t="str">
        <f>IF(E859&gt;0,+VLOOKUP($E859,'CODE GENERATOR'!$D:$AC,24,FALSE),0)</f>
        <v/>
      </c>
      <c r="AD859" s="101" t="str">
        <f>IF(E859&gt;0,+VLOOKUP($E859,'CODE GENERATOR'!$D:$AC,25,FALSE),0)</f>
        <v>2507_VW_Web_78</v>
      </c>
      <c r="AE859" s="101" t="str">
        <f>IF(E859&gt;0,+VLOOKUP($E859,'CODE GENERATOR'!$D:$AC,26,FALSE),0)</f>
        <v/>
      </c>
      <c r="AF859" s="149" t="str">
        <f>IF($C859&gt;0,$C859&amp;" "&amp;$P859&amp;" "&amp;+VLOOKUP($C859,'STYLE NAMES'!$B:$AC,10,FALSE),"""")</f>
        <v>BELLA ANTHRA WOMEN'S TECH T-SHIRT</v>
      </c>
      <c r="AG859" s="101" t="str">
        <f>"Enjoy our "&amp;(AF859)&amp;"; "&amp;IF(C859&gt;0,+VLOOKUP($C859,'STYLE NAMES'!$B:$AC,11,FALSE),"")</f>
        <v xml:space="preserve">Enjoy our BELLA ANTHRA WOMEN'S TECH T-SHIRT; Women's Short Sleeve Technical T-shirt
One of our staff's favorites!
These tech t-shirts are very chic and so comfortable to wear </v>
      </c>
      <c r="AH859" s="101" t="str">
        <f>IF(C859&gt;0,+VLOOKUP($C859,'STYLE NAMES'!$B:$AC,12,FALSE),"")</f>
        <v>*Extra-soft and comfortable technical jersey
* 4-way stretch fabric
* Breathable and Quick Dry
* Wrinkle-free and Easy Care
Composition:
95% Polyamide 5% Elasthane</v>
      </c>
      <c r="AI859" s="101" t="str">
        <f>IF(C859&gt;0,+VLOOKUP($C859,'STYLE NAMES'!$B:$AC,13,FALSE),"")</f>
        <v>Machine Wash at 30°C
Mild process
Iron at low temperature
Iron from REVERSE
Do NOT iron on logos or prints
Do not bleach
Do NOT Tumble Dry</v>
      </c>
      <c r="AJ859" s="149" t="str">
        <f>IF($C859&gt;0,$C859&amp;" "&amp;$P859&amp;" "&amp;+VLOOKUP($C859,'STYLE NAMES'!$B:$AC,14,FALSE),"""")</f>
        <v>BELLA ANTHRA KADIN TECH T-SHIRT</v>
      </c>
      <c r="AK859" s="149" t="str">
        <f>"Cavalier SanMarco tarafından tasarlanan "&amp;(AJ859)&amp;"; "&amp;IF(C859&gt;0,+VLOOKUP($C859,'STYLE NAMES'!$B:$AC,15,FALSE),"")</f>
        <v>Cavalier SanMarco tarafından tasarlanan BELLA ANTHRA KADIN TECH T-SHIRT; Kadın Kısa Kol Teknik T-shirt
Ekibin favorilerinden!
Bu teknik t-shirtler çok şık olmakla birlikte çok da rahatlar</v>
      </c>
      <c r="AL859" s="149" t="str">
        <f>IF(C859&gt;0,+VLOOKUP($C859,'STYLE NAMES'!$B:$AC,16,FALSE),"")</f>
        <v>*Ekstra yumuşak ve rahat teknik örme kumaş
* 4 yöne esneyen kumaş
* Nefes Alabilir ve Hızlı Kuruma
* Kırışmaz ve Bakımı Kolay
Kompozisyon:
%95 Polyamid %5 Elastan</v>
      </c>
      <c r="AM859" s="149" t="str">
        <f>IF(C859&gt;0,+VLOOKUP($C859,'STYLE NAMES'!$B:$AC,17,FALSE),"")</f>
        <v>Makinede 30°C' de Yıkayın
Hassas Yıkama
Ilık ütü yapın
Tersten ütüleyin
Logo ve baskıları ÜTÜLEMEYİN
Çamaşır suyu kullanmayın
Kurutma Makinesinde Kurutmayın</v>
      </c>
      <c r="AN859" s="149" t="str">
        <f>IF($C859&gt;0,$C859&amp;" "&amp;$P859&amp;" "&amp;+VLOOKUP($C859,'STYLE NAMES'!$B:$AC,18,FALSE),"""")</f>
        <v>BELLA ANTHRA T-SHIRT TECNICA DA DONNA</v>
      </c>
      <c r="AO859" s="101" t="str">
        <f>"Disegnato da Cavalier SanMarco "&amp;(AN859)&amp;"; "&amp;IF(C859&gt;0,+VLOOKUP($C859,'STYLE NAMES'!$B:$AC,19,FALSE),"")</f>
        <v>Disegnato da Cavalier SanMarco BELLA ANTHRA T-SHIRT TECNICA DA DONNA; T-shirt tecnica a maniche corte da donna 
Uno dei nostri prodotti preferiti! 
Queste magliette tecniche sono molto eleganti e confortevoli da indossare.</v>
      </c>
      <c r="AP859" s="101" t="str">
        <f>IF(C859&gt;0,+VLOOKUP($C859,'STYLE NAMES'!$B:$AC,20,FALSE),"")</f>
        <v>Jersey tecnico extra-morbido e confortevole 
Tessuto elasticizzato 4-way stretch 
Traspirante e ad asciugatura rapida 
No stiro e di facile manutenzione 
Composizione: 
95% Poliammide, 5% Elastan</v>
      </c>
      <c r="AQ859" s="101" t="str">
        <f>IF(C859&gt;0,+VLOOKUP($C859,'STYLE NAMES'!$B:$AC,21,FALSE),"")</f>
        <v>Lavare in lavatrice a 30°C Ciclo delicato 
Stirare a bassa temperatura
Stirare al rovescio 
Non stirare su loghi o stampe 
Non candeggiare 
Non asciugare in asciugatrice</v>
      </c>
      <c r="AR859" s="101">
        <f>IF(D859&gt;0,+VLOOKUP($C859,'STYLE NAMES'!$B:$AC,22,FALSE),"")</f>
        <v>0</v>
      </c>
      <c r="AS859" s="101">
        <f>IF(E859&gt;0,+VLOOKUP($C859,'STYLE NAMES'!$B:$AC,23,FALSE),"")</f>
        <v>0</v>
      </c>
      <c r="AT859" s="101">
        <f>IF(F859&gt;0,+VLOOKUP($C859,'STYLE NAMES'!$B:$AC,24,FALSE),"")</f>
        <v>0</v>
      </c>
      <c r="AU859" s="101">
        <f>IF(G859&gt;0,+VLOOKUP($C859,'STYLE NAMES'!$B:$AC,25,FALSE),"")</f>
        <v>0</v>
      </c>
      <c r="AV859" s="101" t="str">
        <f>+VLOOKUP($S859,'CODE GENERATOR'!$P:$AM,15,FALSE)</f>
        <v>R.BOTWN_LGN0069_TJR0028BLKBLK</v>
      </c>
      <c r="AW859" s="101" t="str">
        <f>+VLOOKUP($S859,'CODE GENERATOR'!$P:$AM,16,FALSE)</f>
        <v>A.RACAU_SOC0018_NYL00003XBST1</v>
      </c>
      <c r="AX859" s="101">
        <f>+VLOOKUP($S859,'CODE GENERATOR'!$P:$AM,17,FALSE)</f>
        <v>0</v>
      </c>
      <c r="AY859" s="101">
        <f>+VLOOKUP($S859,'CODE GENERATOR'!$P:$AM,18,FALSE)</f>
        <v>0</v>
      </c>
      <c r="AZ859" s="101">
        <f>+VLOOKUP($S859,'CODE GENERATOR'!$P:$AM,19,FALSE)</f>
        <v>0</v>
      </c>
      <c r="BA859" s="101">
        <f>+VLOOKUP($S859,'CODE GENERATOR'!$P:$AM,20,FALSE)</f>
        <v>0</v>
      </c>
      <c r="BB859" s="101">
        <f>+VLOOKUP($S859,'CODE GENERATOR'!$P:$AM,21,FALSE)</f>
        <v>0</v>
      </c>
      <c r="BC859" s="101">
        <f>+VLOOKUP($S859,'CODE GENERATOR'!$P:$AM,22,FALSE)</f>
        <v>0</v>
      </c>
      <c r="BD859" s="101">
        <f>+VLOOKUP($S859,'CODE GENERATOR'!$P:$AM,23,FALSE)</f>
        <v>0</v>
      </c>
      <c r="BE859" s="101">
        <f>+VLOOKUP($S859,'CODE GENERATOR'!$P:$AM,24,FALSE)</f>
        <v>0</v>
      </c>
      <c r="BF859" s="101">
        <f>IF(C859&gt;0,+VLOOKUP(G859,'CATEGORY ID'!$A$1:$L$118,3,FALSE),"")</f>
        <v>30</v>
      </c>
      <c r="BG859" s="101">
        <f>IF(C859&gt;0,+VLOOKUP(H859,'CATEGORY ID'!$D$1:$L$118,3,FALSE),"")</f>
        <v>3</v>
      </c>
      <c r="BH859" s="101">
        <f>IF(C859&gt;0,+VLOOKUP((+H859&amp;I859),'CATEGORY ID'!$H$1:$I$121,2,FALSE),"")</f>
        <v>109</v>
      </c>
      <c r="BJ859" s="101">
        <f>IF(C859&gt;0,IF(COUNTIF('CATEGORY ID'!$K$1:$K$121,+H859&amp;K859) &gt; 0, +VLOOKUP(+H859&amp;K859,'CATEGORY ID'!$K$1:$L$121,2,FALSE),""),"")</f>
        <v>46</v>
      </c>
      <c r="BK859" s="101" t="str">
        <f>IF(C859&gt;0,IF(COUNTIF('CATEGORY ID'!$K$124:$K$165, +VLOOKUP(C859,'STYLE NAMES'!$B:$AE,30,FALSE)) &gt; 0, +VLOOKUP(VLOOKUP(C859,'STYLE NAMES'!$B:$AE,30,FALSE),'CATEGORY ID'!K:M,2,FALSE),""),"")</f>
        <v/>
      </c>
      <c r="BM859" s="101">
        <v>204</v>
      </c>
      <c r="BR859" s="101" t="str" cm="1">
        <f t="array" ref="BR859">IF(C859&gt;0,_xlfn.TEXTJOIN(";", TRUE,_xlfn.UNIQUE(_xlfn._xlws.FILTER(BF859:BQ859,(BF859:BQ859&gt;0)),TRUE,FALSE)),"")&amp;";"&amp;BS859</f>
        <v>30;3;109;46;204;228</v>
      </c>
      <c r="BS859" s="101">
        <v>228</v>
      </c>
      <c r="BU859" s="106">
        <f>IF(C859&gt;0,+VLOOKUP($C859,'STYLE NAMES'!$B:$AC,26,FALSE),"")</f>
        <v>69.900000000000006</v>
      </c>
      <c r="BV859" s="106">
        <f>IF(C859&gt;0,+VLOOKUP($C859,'STYLE NAMES'!$B:$AC,27,FALSE),"")</f>
        <v>3840</v>
      </c>
      <c r="BW859" s="106">
        <f>IF(C859&gt;0,+VLOOKUP($C859,'STYLE NAMES'!$B:$AC,28,FALSE),"")</f>
        <v>80.385000000000005</v>
      </c>
      <c r="BY859"/>
      <c r="BZ859" s="101">
        <v>10</v>
      </c>
      <c r="CA859" s="137">
        <f t="shared" si="58"/>
        <v>1</v>
      </c>
      <c r="CB859" s="137" t="str">
        <f>+VLOOKUP(C859,'[2]STYLES &amp; MODELS MATRIX'!$A:$G,7,FALSE)</f>
        <v>AK</v>
      </c>
      <c r="CC859" s="137" t="str">
        <f>+VLOOKUP(C859,'[1]STYLES &amp; SIZE CHARTS'!$A:$H,8,FALSE)</f>
        <v>WT-BTTS1</v>
      </c>
      <c r="CD859" s="137"/>
      <c r="CE859" s="205"/>
      <c r="CF859" s="141"/>
    </row>
    <row r="860" spans="1:84" s="101" customFormat="1" ht="12" customHeight="1" x14ac:dyDescent="0.2">
      <c r="A860" s="102">
        <f t="shared" si="56"/>
        <v>8683711009177</v>
      </c>
      <c r="B860" s="101" t="s">
        <v>991</v>
      </c>
      <c r="C860" s="101" t="s">
        <v>172</v>
      </c>
      <c r="D860" s="101" t="s">
        <v>173</v>
      </c>
      <c r="E860" s="203" t="s">
        <v>2481</v>
      </c>
      <c r="F860" s="101" t="s">
        <v>2247</v>
      </c>
      <c r="G860" s="101" t="str">
        <f>IF(C860&gt;0,+VLOOKUP($C860,'STYLE NAMES'!$B:$AC,4,FALSE),"")</f>
        <v>RIDER</v>
      </c>
      <c r="H860" s="101" t="str">
        <f>IF(C860&gt;0,+VLOOKUP($C860,'STYLE NAMES'!$B:$AC,5,FALSE),"")</f>
        <v>WOMEN</v>
      </c>
      <c r="I860" s="101" t="str">
        <f>IF(C860&gt;0,+VLOOKUP($C860,'STYLE NAMES'!$B:$AC,6,FALSE),"")</f>
        <v>TOPS</v>
      </c>
      <c r="J860" s="101" t="str">
        <f>IF(C860&gt;0,+VLOOKUP($C860,'STYLE NAMES'!$B:$AC,7,FALSE),"")</f>
        <v>WOMEN</v>
      </c>
      <c r="K860" s="101" t="str">
        <f>IF(C860&gt;0,+VLOOKUP($C860,'STYLE NAMES'!$B:$AC,8,FALSE),"")</f>
        <v>TECH T-SHIRTS</v>
      </c>
      <c r="L860" s="101" t="str">
        <f>IF(E860&gt;0,+VLOOKUP($E860,'CODE GENERATOR'!$D:$T,3,FALSE),"")</f>
        <v>S</v>
      </c>
      <c r="M860" s="101" t="str">
        <f>IF(E860&gt;0,+VLOOKUP($E860,'CODE GENERATOR'!$D:$T,4,FALSE),"")</f>
        <v>SUPREME</v>
      </c>
      <c r="N860" s="101" t="str">
        <f>IF(E860&gt;0,+VLOOKUP($E860,'CODE GENERATOR'!$D:$T,6,FALSE),"")</f>
        <v>ANTHRA</v>
      </c>
      <c r="O860" s="101" t="str">
        <f>IF(E860&gt;0,+VLOOKUP($E860,'CODE GENERATOR'!$D:$T,7,FALSE),"")</f>
        <v>ANTHRA</v>
      </c>
      <c r="P860" s="101" t="str">
        <f t="shared" si="57"/>
        <v>ANTHRA</v>
      </c>
      <c r="Q860" s="104" t="str">
        <f>IF(E860&gt;0,+VLOOKUP($E860,'CODE GENERATOR'!$D:$T,11,FALSE),"")</f>
        <v>R.TOPWN_TTS0076</v>
      </c>
      <c r="R860" s="104" t="str">
        <f>IF(E860&gt;0,+VLOOKUP($E860,'CODE GENERATOR'!$D:$T,12,FALSE),"")</f>
        <v>SUP0030ANTANT</v>
      </c>
      <c r="S860" s="104" t="str">
        <f>IF(E860&gt;0,+VLOOKUP($E860,'CODE GENERATOR'!$D:$T,13,FALSE),"")</f>
        <v>R.TOPWN_TTS0076_SUP0030ANTANT</v>
      </c>
      <c r="T860" s="104" t="str">
        <f t="shared" si="55"/>
        <v>R.TOPWN_TTS0076_SUP0030ANTANT_M</v>
      </c>
      <c r="U860" s="105">
        <v>8683711009177</v>
      </c>
      <c r="V860" s="107" t="str" cm="1">
        <f t="array" ref="V860">_xlfn.TEXTJOIN(";", TRUE, _xlfn.UNIQUE(_xlfn._xlws.FILTER(P$3:P$10029, C$3:C$10029=C860)))</f>
        <v>BLACK;WHITE;ECRU;ROSE;MINK;LIGHT GRAY;ANTHRA</v>
      </c>
      <c r="W860" s="107" t="str" cm="1">
        <f t="array" ref="W860">_xlfn.TEXTJOIN(";", TRUE, _xlfn.UNIQUE(_xlfn._xlws.FILTER(F$3:F$10029, C$3:C$10029=C860)))</f>
        <v>XS;S;M;L;XL;XXS</v>
      </c>
      <c r="X860" s="101" t="str">
        <f>IF(E860&gt;0,+VLOOKUP($E860,'CODE GENERATOR'!$D:$AC,19,FALSE),0)</f>
        <v>2507_W_3313</v>
      </c>
      <c r="Y860" s="101" t="str">
        <f>IF(E860&gt;0,+VLOOKUP($E860,'CODE GENERATOR'!$D:$AC,20,FALSE),0)</f>
        <v>2507_W_3322</v>
      </c>
      <c r="Z860" s="101" t="str">
        <f>IF(E860&gt;0,+VLOOKUP($E860,'CODE GENERATOR'!$D:$AC,21,FALSE),0)</f>
        <v>2507_W_3324</v>
      </c>
      <c r="AA860" s="101" t="str">
        <f>IF(E860&gt;0,+VLOOKUP($E860,'CODE GENERATOR'!$D:$AC,22,FALSE),0)</f>
        <v>2507_W_3333</v>
      </c>
      <c r="AB860" s="101" t="str">
        <f>IF(E860&gt;0,+VLOOKUP($E860,'CODE GENERATOR'!$D:$AC,23,FALSE),0)</f>
        <v>2507_D_cavalier_detay_0093</v>
      </c>
      <c r="AC860" s="101" t="str">
        <f>IF(E860&gt;0,+VLOOKUP($E860,'CODE GENERATOR'!$D:$AC,24,FALSE),0)</f>
        <v/>
      </c>
      <c r="AD860" s="101" t="str">
        <f>IF(E860&gt;0,+VLOOKUP($E860,'CODE GENERATOR'!$D:$AC,25,FALSE),0)</f>
        <v>2507_VW_Web_78</v>
      </c>
      <c r="AE860" s="101" t="str">
        <f>IF(E860&gt;0,+VLOOKUP($E860,'CODE GENERATOR'!$D:$AC,26,FALSE),0)</f>
        <v/>
      </c>
      <c r="AF860" s="149" t="str">
        <f>IF($C860&gt;0,$C860&amp;" "&amp;$P860&amp;" "&amp;+VLOOKUP($C860,'STYLE NAMES'!$B:$AC,10,FALSE),"""")</f>
        <v>BELLA ANTHRA WOMEN'S TECH T-SHIRT</v>
      </c>
      <c r="AG860" s="101" t="str">
        <f>"Enjoy our "&amp;(AF860)&amp;"; "&amp;IF(C860&gt;0,+VLOOKUP($C860,'STYLE NAMES'!$B:$AC,11,FALSE),"")</f>
        <v xml:space="preserve">Enjoy our BELLA ANTHRA WOMEN'S TECH T-SHIRT; Women's Short Sleeve Technical T-shirt
One of our staff's favorites!
These tech t-shirts are very chic and so comfortable to wear </v>
      </c>
      <c r="AH860" s="101" t="str">
        <f>IF(C860&gt;0,+VLOOKUP($C860,'STYLE NAMES'!$B:$AC,12,FALSE),"")</f>
        <v>*Extra-soft and comfortable technical jersey
* 4-way stretch fabric
* Breathable and Quick Dry
* Wrinkle-free and Easy Care
Composition:
95% Polyamide 5% Elasthane</v>
      </c>
      <c r="AI860" s="101" t="str">
        <f>IF(C860&gt;0,+VLOOKUP($C860,'STYLE NAMES'!$B:$AC,13,FALSE),"")</f>
        <v>Machine Wash at 30°C
Mild process
Iron at low temperature
Iron from REVERSE
Do NOT iron on logos or prints
Do not bleach
Do NOT Tumble Dry</v>
      </c>
      <c r="AJ860" s="149" t="str">
        <f>IF($C860&gt;0,$C860&amp;" "&amp;$P860&amp;" "&amp;+VLOOKUP($C860,'STYLE NAMES'!$B:$AC,14,FALSE),"""")</f>
        <v>BELLA ANTHRA KADIN TECH T-SHIRT</v>
      </c>
      <c r="AK860" s="149" t="str">
        <f>"Cavalier SanMarco tarafından tasarlanan "&amp;(AJ860)&amp;"; "&amp;IF(C860&gt;0,+VLOOKUP($C860,'STYLE NAMES'!$B:$AC,15,FALSE),"")</f>
        <v>Cavalier SanMarco tarafından tasarlanan BELLA ANTHRA KADIN TECH T-SHIRT; Kadın Kısa Kol Teknik T-shirt
Ekibin favorilerinden!
Bu teknik t-shirtler çok şık olmakla birlikte çok da rahatlar</v>
      </c>
      <c r="AL860" s="149" t="str">
        <f>IF(C860&gt;0,+VLOOKUP($C860,'STYLE NAMES'!$B:$AC,16,FALSE),"")</f>
        <v>*Ekstra yumuşak ve rahat teknik örme kumaş
* 4 yöne esneyen kumaş
* Nefes Alabilir ve Hızlı Kuruma
* Kırışmaz ve Bakımı Kolay
Kompozisyon:
%95 Polyamid %5 Elastan</v>
      </c>
      <c r="AM860" s="149" t="str">
        <f>IF(C860&gt;0,+VLOOKUP($C860,'STYLE NAMES'!$B:$AC,17,FALSE),"")</f>
        <v>Makinede 30°C' de Yıkayın
Hassas Yıkama
Ilık ütü yapın
Tersten ütüleyin
Logo ve baskıları ÜTÜLEMEYİN
Çamaşır suyu kullanmayın
Kurutma Makinesinde Kurutmayın</v>
      </c>
      <c r="AN860" s="149" t="str">
        <f>IF($C860&gt;0,$C860&amp;" "&amp;$P860&amp;" "&amp;+VLOOKUP($C860,'STYLE NAMES'!$B:$AC,18,FALSE),"""")</f>
        <v>BELLA ANTHRA T-SHIRT TECNICA DA DONNA</v>
      </c>
      <c r="AO860" s="101" t="str">
        <f>"Disegnato da Cavalier SanMarco "&amp;(AN860)&amp;"; "&amp;IF(C860&gt;0,+VLOOKUP($C860,'STYLE NAMES'!$B:$AC,19,FALSE),"")</f>
        <v>Disegnato da Cavalier SanMarco BELLA ANTHRA T-SHIRT TECNICA DA DONNA; T-shirt tecnica a maniche corte da donna 
Uno dei nostri prodotti preferiti! 
Queste magliette tecniche sono molto eleganti e confortevoli da indossare.</v>
      </c>
      <c r="AP860" s="101" t="str">
        <f>IF(C860&gt;0,+VLOOKUP($C860,'STYLE NAMES'!$B:$AC,20,FALSE),"")</f>
        <v>Jersey tecnico extra-morbido e confortevole 
Tessuto elasticizzato 4-way stretch 
Traspirante e ad asciugatura rapida 
No stiro e di facile manutenzione 
Composizione: 
95% Poliammide, 5% Elastan</v>
      </c>
      <c r="AQ860" s="101" t="str">
        <f>IF(C860&gt;0,+VLOOKUP($C860,'STYLE NAMES'!$B:$AC,21,FALSE),"")</f>
        <v>Lavare in lavatrice a 30°C Ciclo delicato 
Stirare a bassa temperatura
Stirare al rovescio 
Non stirare su loghi o stampe 
Non candeggiare 
Non asciugare in asciugatrice</v>
      </c>
      <c r="AR860" s="101">
        <f>IF(D860&gt;0,+VLOOKUP($C860,'STYLE NAMES'!$B:$AC,22,FALSE),"")</f>
        <v>0</v>
      </c>
      <c r="AS860" s="101">
        <f>IF(E860&gt;0,+VLOOKUP($C860,'STYLE NAMES'!$B:$AC,23,FALSE),"")</f>
        <v>0</v>
      </c>
      <c r="AT860" s="101">
        <f>IF(F860&gt;0,+VLOOKUP($C860,'STYLE NAMES'!$B:$AC,24,FALSE),"")</f>
        <v>0</v>
      </c>
      <c r="AU860" s="101">
        <f>IF(G860&gt;0,+VLOOKUP($C860,'STYLE NAMES'!$B:$AC,25,FALSE),"")</f>
        <v>0</v>
      </c>
      <c r="AV860" s="101" t="str">
        <f>+VLOOKUP($S860,'CODE GENERATOR'!$P:$AM,15,FALSE)</f>
        <v>R.BOTWN_LGN0069_TJR0028BLKBLK</v>
      </c>
      <c r="AW860" s="101" t="str">
        <f>+VLOOKUP($S860,'CODE GENERATOR'!$P:$AM,16,FALSE)</f>
        <v>A.RACAU_SOC0018_NYL00003XBST1</v>
      </c>
      <c r="AX860" s="101">
        <f>+VLOOKUP($S860,'CODE GENERATOR'!$P:$AM,17,FALSE)</f>
        <v>0</v>
      </c>
      <c r="AY860" s="101">
        <f>+VLOOKUP($S860,'CODE GENERATOR'!$P:$AM,18,FALSE)</f>
        <v>0</v>
      </c>
      <c r="AZ860" s="101">
        <f>+VLOOKUP($S860,'CODE GENERATOR'!$P:$AM,19,FALSE)</f>
        <v>0</v>
      </c>
      <c r="BA860" s="101">
        <f>+VLOOKUP($S860,'CODE GENERATOR'!$P:$AM,20,FALSE)</f>
        <v>0</v>
      </c>
      <c r="BB860" s="101">
        <f>+VLOOKUP($S860,'CODE GENERATOR'!$P:$AM,21,FALSE)</f>
        <v>0</v>
      </c>
      <c r="BC860" s="101">
        <f>+VLOOKUP($S860,'CODE GENERATOR'!$P:$AM,22,FALSE)</f>
        <v>0</v>
      </c>
      <c r="BD860" s="101">
        <f>+VLOOKUP($S860,'CODE GENERATOR'!$P:$AM,23,FALSE)</f>
        <v>0</v>
      </c>
      <c r="BE860" s="101">
        <f>+VLOOKUP($S860,'CODE GENERATOR'!$P:$AM,24,FALSE)</f>
        <v>0</v>
      </c>
      <c r="BF860" s="101">
        <f>IF(C860&gt;0,+VLOOKUP(G860,'CATEGORY ID'!$A$1:$L$118,3,FALSE),"")</f>
        <v>30</v>
      </c>
      <c r="BG860" s="101">
        <f>IF(C860&gt;0,+VLOOKUP(H860,'CATEGORY ID'!$D$1:$L$118,3,FALSE),"")</f>
        <v>3</v>
      </c>
      <c r="BH860" s="101">
        <f>IF(C860&gt;0,+VLOOKUP((+H860&amp;I860),'CATEGORY ID'!$H$1:$I$121,2,FALSE),"")</f>
        <v>109</v>
      </c>
      <c r="BJ860" s="101">
        <f>IF(C860&gt;0,IF(COUNTIF('CATEGORY ID'!$K$1:$K$121,+H860&amp;K860) &gt; 0, +VLOOKUP(+H860&amp;K860,'CATEGORY ID'!$K$1:$L$121,2,FALSE),""),"")</f>
        <v>46</v>
      </c>
      <c r="BK860" s="101" t="str">
        <f>IF(C860&gt;0,IF(COUNTIF('CATEGORY ID'!$K$124:$K$165, +VLOOKUP(C860,'STYLE NAMES'!$B:$AE,30,FALSE)) &gt; 0, +VLOOKUP(VLOOKUP(C860,'STYLE NAMES'!$B:$AE,30,FALSE),'CATEGORY ID'!K:M,2,FALSE),""),"")</f>
        <v/>
      </c>
      <c r="BM860" s="101">
        <v>204</v>
      </c>
      <c r="BR860" s="101" t="str" cm="1">
        <f t="array" ref="BR860">IF(C860&gt;0,_xlfn.TEXTJOIN(";", TRUE,_xlfn.UNIQUE(_xlfn._xlws.FILTER(BF860:BQ860,(BF860:BQ860&gt;0)),TRUE,FALSE)),"")&amp;";"&amp;BS860</f>
        <v>30;3;109;46;204;228</v>
      </c>
      <c r="BS860" s="101">
        <v>228</v>
      </c>
      <c r="BU860" s="106">
        <f>IF(C860&gt;0,+VLOOKUP($C860,'STYLE NAMES'!$B:$AC,26,FALSE),"")</f>
        <v>69.900000000000006</v>
      </c>
      <c r="BV860" s="106">
        <f>IF(C860&gt;0,+VLOOKUP($C860,'STYLE NAMES'!$B:$AC,27,FALSE),"")</f>
        <v>3840</v>
      </c>
      <c r="BW860" s="106">
        <f>IF(C860&gt;0,+VLOOKUP($C860,'STYLE NAMES'!$B:$AC,28,FALSE),"")</f>
        <v>80.385000000000005</v>
      </c>
      <c r="BY860"/>
      <c r="BZ860" s="101">
        <v>8</v>
      </c>
      <c r="CA860" s="137">
        <f t="shared" si="58"/>
        <v>1</v>
      </c>
      <c r="CB860" s="137" t="str">
        <f>+VLOOKUP(C860,'[2]STYLES &amp; MODELS MATRIX'!$A:$G,7,FALSE)</f>
        <v>AK</v>
      </c>
      <c r="CC860" s="137" t="str">
        <f>+VLOOKUP(C860,'[1]STYLES &amp; SIZE CHARTS'!$A:$H,8,FALSE)</f>
        <v>WT-BTTS1</v>
      </c>
      <c r="CD860" s="137"/>
      <c r="CE860" s="205"/>
      <c r="CF860" s="141"/>
    </row>
    <row r="861" spans="1:84" s="101" customFormat="1" ht="12" customHeight="1" x14ac:dyDescent="0.2">
      <c r="A861" s="102">
        <f t="shared" si="56"/>
        <v>8683711009184</v>
      </c>
      <c r="B861" s="101" t="s">
        <v>991</v>
      </c>
      <c r="C861" s="101" t="s">
        <v>172</v>
      </c>
      <c r="D861" s="101" t="s">
        <v>173</v>
      </c>
      <c r="E861" s="203" t="s">
        <v>2481</v>
      </c>
      <c r="F861" s="101" t="s">
        <v>2248</v>
      </c>
      <c r="G861" s="101" t="str">
        <f>IF(C861&gt;0,+VLOOKUP($C861,'STYLE NAMES'!$B:$AC,4,FALSE),"")</f>
        <v>RIDER</v>
      </c>
      <c r="H861" s="101" t="str">
        <f>IF(C861&gt;0,+VLOOKUP($C861,'STYLE NAMES'!$B:$AC,5,FALSE),"")</f>
        <v>WOMEN</v>
      </c>
      <c r="I861" s="101" t="str">
        <f>IF(C861&gt;0,+VLOOKUP($C861,'STYLE NAMES'!$B:$AC,6,FALSE),"")</f>
        <v>TOPS</v>
      </c>
      <c r="J861" s="101" t="str">
        <f>IF(C861&gt;0,+VLOOKUP($C861,'STYLE NAMES'!$B:$AC,7,FALSE),"")</f>
        <v>WOMEN</v>
      </c>
      <c r="K861" s="101" t="str">
        <f>IF(C861&gt;0,+VLOOKUP($C861,'STYLE NAMES'!$B:$AC,8,FALSE),"")</f>
        <v>TECH T-SHIRTS</v>
      </c>
      <c r="L861" s="101" t="str">
        <f>IF(E861&gt;0,+VLOOKUP($E861,'CODE GENERATOR'!$D:$T,3,FALSE),"")</f>
        <v>S</v>
      </c>
      <c r="M861" s="101" t="str">
        <f>IF(E861&gt;0,+VLOOKUP($E861,'CODE GENERATOR'!$D:$T,4,FALSE),"")</f>
        <v>SUPREME</v>
      </c>
      <c r="N861" s="101" t="str">
        <f>IF(E861&gt;0,+VLOOKUP($E861,'CODE GENERATOR'!$D:$T,6,FALSE),"")</f>
        <v>ANTHRA</v>
      </c>
      <c r="O861" s="101" t="str">
        <f>IF(E861&gt;0,+VLOOKUP($E861,'CODE GENERATOR'!$D:$T,7,FALSE),"")</f>
        <v>ANTHRA</v>
      </c>
      <c r="P861" s="101" t="str">
        <f t="shared" si="57"/>
        <v>ANTHRA</v>
      </c>
      <c r="Q861" s="104" t="str">
        <f>IF(E861&gt;0,+VLOOKUP($E861,'CODE GENERATOR'!$D:$T,11,FALSE),"")</f>
        <v>R.TOPWN_TTS0076</v>
      </c>
      <c r="R861" s="104" t="str">
        <f>IF(E861&gt;0,+VLOOKUP($E861,'CODE GENERATOR'!$D:$T,12,FALSE),"")</f>
        <v>SUP0030ANTANT</v>
      </c>
      <c r="S861" s="104" t="str">
        <f>IF(E861&gt;0,+VLOOKUP($E861,'CODE GENERATOR'!$D:$T,13,FALSE),"")</f>
        <v>R.TOPWN_TTS0076_SUP0030ANTANT</v>
      </c>
      <c r="T861" s="104" t="str">
        <f t="shared" si="55"/>
        <v>R.TOPWN_TTS0076_SUP0030ANTANT_L</v>
      </c>
      <c r="U861" s="105">
        <v>8683711009184</v>
      </c>
      <c r="V861" s="107" t="str" cm="1">
        <f t="array" ref="V861">_xlfn.TEXTJOIN(";", TRUE, _xlfn.UNIQUE(_xlfn._xlws.FILTER(P$3:P$10029, C$3:C$10029=C861)))</f>
        <v>BLACK;WHITE;ECRU;ROSE;MINK;LIGHT GRAY;ANTHRA</v>
      </c>
      <c r="W861" s="107" t="str" cm="1">
        <f t="array" ref="W861">_xlfn.TEXTJOIN(";", TRUE, _xlfn.UNIQUE(_xlfn._xlws.FILTER(F$3:F$10029, C$3:C$10029=C861)))</f>
        <v>XS;S;M;L;XL;XXS</v>
      </c>
      <c r="X861" s="101" t="str">
        <f>IF(E861&gt;0,+VLOOKUP($E861,'CODE GENERATOR'!$D:$AC,19,FALSE),0)</f>
        <v>2507_W_3313</v>
      </c>
      <c r="Y861" s="101" t="str">
        <f>IF(E861&gt;0,+VLOOKUP($E861,'CODE GENERATOR'!$D:$AC,20,FALSE),0)</f>
        <v>2507_W_3322</v>
      </c>
      <c r="Z861" s="101" t="str">
        <f>IF(E861&gt;0,+VLOOKUP($E861,'CODE GENERATOR'!$D:$AC,21,FALSE),0)</f>
        <v>2507_W_3324</v>
      </c>
      <c r="AA861" s="101" t="str">
        <f>IF(E861&gt;0,+VLOOKUP($E861,'CODE GENERATOR'!$D:$AC,22,FALSE),0)</f>
        <v>2507_W_3333</v>
      </c>
      <c r="AB861" s="101" t="str">
        <f>IF(E861&gt;0,+VLOOKUP($E861,'CODE GENERATOR'!$D:$AC,23,FALSE),0)</f>
        <v>2507_D_cavalier_detay_0093</v>
      </c>
      <c r="AC861" s="101" t="str">
        <f>IF(E861&gt;0,+VLOOKUP($E861,'CODE GENERATOR'!$D:$AC,24,FALSE),0)</f>
        <v/>
      </c>
      <c r="AD861" s="101" t="str">
        <f>IF(E861&gt;0,+VLOOKUP($E861,'CODE GENERATOR'!$D:$AC,25,FALSE),0)</f>
        <v>2507_VW_Web_78</v>
      </c>
      <c r="AE861" s="101" t="str">
        <f>IF(E861&gt;0,+VLOOKUP($E861,'CODE GENERATOR'!$D:$AC,26,FALSE),0)</f>
        <v/>
      </c>
      <c r="AF861" s="149" t="str">
        <f>IF($C861&gt;0,$C861&amp;" "&amp;$P861&amp;" "&amp;+VLOOKUP($C861,'STYLE NAMES'!$B:$AC,10,FALSE),"""")</f>
        <v>BELLA ANTHRA WOMEN'S TECH T-SHIRT</v>
      </c>
      <c r="AG861" s="101" t="str">
        <f>"Enjoy our "&amp;(AF861)&amp;"; "&amp;IF(C861&gt;0,+VLOOKUP($C861,'STYLE NAMES'!$B:$AC,11,FALSE),"")</f>
        <v xml:space="preserve">Enjoy our BELLA ANTHRA WOMEN'S TECH T-SHIRT; Women's Short Sleeve Technical T-shirt
One of our staff's favorites!
These tech t-shirts are very chic and so comfortable to wear </v>
      </c>
      <c r="AH861" s="101" t="str">
        <f>IF(C861&gt;0,+VLOOKUP($C861,'STYLE NAMES'!$B:$AC,12,FALSE),"")</f>
        <v>*Extra-soft and comfortable technical jersey
* 4-way stretch fabric
* Breathable and Quick Dry
* Wrinkle-free and Easy Care
Composition:
95% Polyamide 5% Elasthane</v>
      </c>
      <c r="AI861" s="101" t="str">
        <f>IF(C861&gt;0,+VLOOKUP($C861,'STYLE NAMES'!$B:$AC,13,FALSE),"")</f>
        <v>Machine Wash at 30°C
Mild process
Iron at low temperature
Iron from REVERSE
Do NOT iron on logos or prints
Do not bleach
Do NOT Tumble Dry</v>
      </c>
      <c r="AJ861" s="149" t="str">
        <f>IF($C861&gt;0,$C861&amp;" "&amp;$P861&amp;" "&amp;+VLOOKUP($C861,'STYLE NAMES'!$B:$AC,14,FALSE),"""")</f>
        <v>BELLA ANTHRA KADIN TECH T-SHIRT</v>
      </c>
      <c r="AK861" s="149" t="str">
        <f>"Cavalier SanMarco tarafından tasarlanan "&amp;(AJ861)&amp;"; "&amp;IF(C861&gt;0,+VLOOKUP($C861,'STYLE NAMES'!$B:$AC,15,FALSE),"")</f>
        <v>Cavalier SanMarco tarafından tasarlanan BELLA ANTHRA KADIN TECH T-SHIRT; Kadın Kısa Kol Teknik T-shirt
Ekibin favorilerinden!
Bu teknik t-shirtler çok şık olmakla birlikte çok da rahatlar</v>
      </c>
      <c r="AL861" s="149" t="str">
        <f>IF(C861&gt;0,+VLOOKUP($C861,'STYLE NAMES'!$B:$AC,16,FALSE),"")</f>
        <v>*Ekstra yumuşak ve rahat teknik örme kumaş
* 4 yöne esneyen kumaş
* Nefes Alabilir ve Hızlı Kuruma
* Kırışmaz ve Bakımı Kolay
Kompozisyon:
%95 Polyamid %5 Elastan</v>
      </c>
      <c r="AM861" s="149" t="str">
        <f>IF(C861&gt;0,+VLOOKUP($C861,'STYLE NAMES'!$B:$AC,17,FALSE),"")</f>
        <v>Makinede 30°C' de Yıkayın
Hassas Yıkama
Ilık ütü yapın
Tersten ütüleyin
Logo ve baskıları ÜTÜLEMEYİN
Çamaşır suyu kullanmayın
Kurutma Makinesinde Kurutmayın</v>
      </c>
      <c r="AN861" s="149" t="str">
        <f>IF($C861&gt;0,$C861&amp;" "&amp;$P861&amp;" "&amp;+VLOOKUP($C861,'STYLE NAMES'!$B:$AC,18,FALSE),"""")</f>
        <v>BELLA ANTHRA T-SHIRT TECNICA DA DONNA</v>
      </c>
      <c r="AO861" s="101" t="str">
        <f>"Disegnato da Cavalier SanMarco "&amp;(AN861)&amp;"; "&amp;IF(C861&gt;0,+VLOOKUP($C861,'STYLE NAMES'!$B:$AC,19,FALSE),"")</f>
        <v>Disegnato da Cavalier SanMarco BELLA ANTHRA T-SHIRT TECNICA DA DONNA; T-shirt tecnica a maniche corte da donna 
Uno dei nostri prodotti preferiti! 
Queste magliette tecniche sono molto eleganti e confortevoli da indossare.</v>
      </c>
      <c r="AP861" s="101" t="str">
        <f>IF(C861&gt;0,+VLOOKUP($C861,'STYLE NAMES'!$B:$AC,20,FALSE),"")</f>
        <v>Jersey tecnico extra-morbido e confortevole 
Tessuto elasticizzato 4-way stretch 
Traspirante e ad asciugatura rapida 
No stiro e di facile manutenzione 
Composizione: 
95% Poliammide, 5% Elastan</v>
      </c>
      <c r="AQ861" s="101" t="str">
        <f>IF(C861&gt;0,+VLOOKUP($C861,'STYLE NAMES'!$B:$AC,21,FALSE),"")</f>
        <v>Lavare in lavatrice a 30°C Ciclo delicato 
Stirare a bassa temperatura
Stirare al rovescio 
Non stirare su loghi o stampe 
Non candeggiare 
Non asciugare in asciugatrice</v>
      </c>
      <c r="AR861" s="101">
        <f>IF(D861&gt;0,+VLOOKUP($C861,'STYLE NAMES'!$B:$AC,22,FALSE),"")</f>
        <v>0</v>
      </c>
      <c r="AS861" s="101">
        <f>IF(E861&gt;0,+VLOOKUP($C861,'STYLE NAMES'!$B:$AC,23,FALSE),"")</f>
        <v>0</v>
      </c>
      <c r="AT861" s="101">
        <f>IF(F861&gt;0,+VLOOKUP($C861,'STYLE NAMES'!$B:$AC,24,FALSE),"")</f>
        <v>0</v>
      </c>
      <c r="AU861" s="101">
        <f>IF(G861&gt;0,+VLOOKUP($C861,'STYLE NAMES'!$B:$AC,25,FALSE),"")</f>
        <v>0</v>
      </c>
      <c r="AV861" s="101" t="str">
        <f>+VLOOKUP($S861,'CODE GENERATOR'!$P:$AM,15,FALSE)</f>
        <v>R.BOTWN_LGN0069_TJR0028BLKBLK</v>
      </c>
      <c r="AW861" s="101" t="str">
        <f>+VLOOKUP($S861,'CODE GENERATOR'!$P:$AM,16,FALSE)</f>
        <v>A.RACAU_SOC0018_NYL00003XBST1</v>
      </c>
      <c r="AX861" s="101">
        <f>+VLOOKUP($S861,'CODE GENERATOR'!$P:$AM,17,FALSE)</f>
        <v>0</v>
      </c>
      <c r="AY861" s="101">
        <f>+VLOOKUP($S861,'CODE GENERATOR'!$P:$AM,18,FALSE)</f>
        <v>0</v>
      </c>
      <c r="AZ861" s="101">
        <f>+VLOOKUP($S861,'CODE GENERATOR'!$P:$AM,19,FALSE)</f>
        <v>0</v>
      </c>
      <c r="BA861" s="101">
        <f>+VLOOKUP($S861,'CODE GENERATOR'!$P:$AM,20,FALSE)</f>
        <v>0</v>
      </c>
      <c r="BB861" s="101">
        <f>+VLOOKUP($S861,'CODE GENERATOR'!$P:$AM,21,FALSE)</f>
        <v>0</v>
      </c>
      <c r="BC861" s="101">
        <f>+VLOOKUP($S861,'CODE GENERATOR'!$P:$AM,22,FALSE)</f>
        <v>0</v>
      </c>
      <c r="BD861" s="101">
        <f>+VLOOKUP($S861,'CODE GENERATOR'!$P:$AM,23,FALSE)</f>
        <v>0</v>
      </c>
      <c r="BE861" s="101">
        <f>+VLOOKUP($S861,'CODE GENERATOR'!$P:$AM,24,FALSE)</f>
        <v>0</v>
      </c>
      <c r="BF861" s="101">
        <f>IF(C861&gt;0,+VLOOKUP(G861,'CATEGORY ID'!$A$1:$L$118,3,FALSE),"")</f>
        <v>30</v>
      </c>
      <c r="BG861" s="101">
        <f>IF(C861&gt;0,+VLOOKUP(H861,'CATEGORY ID'!$D$1:$L$118,3,FALSE),"")</f>
        <v>3</v>
      </c>
      <c r="BH861" s="101">
        <f>IF(C861&gt;0,+VLOOKUP((+H861&amp;I861),'CATEGORY ID'!$H$1:$I$121,2,FALSE),"")</f>
        <v>109</v>
      </c>
      <c r="BJ861" s="101">
        <f>IF(C861&gt;0,IF(COUNTIF('CATEGORY ID'!$K$1:$K$121,+H861&amp;K861) &gt; 0, +VLOOKUP(+H861&amp;K861,'CATEGORY ID'!$K$1:$L$121,2,FALSE),""),"")</f>
        <v>46</v>
      </c>
      <c r="BK861" s="101" t="str">
        <f>IF(C861&gt;0,IF(COUNTIF('CATEGORY ID'!$K$124:$K$165, +VLOOKUP(C861,'STYLE NAMES'!$B:$AE,30,FALSE)) &gt; 0, +VLOOKUP(VLOOKUP(C861,'STYLE NAMES'!$B:$AE,30,FALSE),'CATEGORY ID'!K:M,2,FALSE),""),"")</f>
        <v/>
      </c>
      <c r="BM861" s="101">
        <v>204</v>
      </c>
      <c r="BR861" s="101" t="str" cm="1">
        <f t="array" ref="BR861">IF(C861&gt;0,_xlfn.TEXTJOIN(";", TRUE,_xlfn.UNIQUE(_xlfn._xlws.FILTER(BF861:BQ861,(BF861:BQ861&gt;0)),TRUE,FALSE)),"")&amp;";"&amp;BS861</f>
        <v>30;3;109;46;204;228</v>
      </c>
      <c r="BS861" s="101">
        <v>228</v>
      </c>
      <c r="BU861" s="106">
        <f>IF(C861&gt;0,+VLOOKUP($C861,'STYLE NAMES'!$B:$AC,26,FALSE),"")</f>
        <v>69.900000000000006</v>
      </c>
      <c r="BV861" s="106">
        <f>IF(C861&gt;0,+VLOOKUP($C861,'STYLE NAMES'!$B:$AC,27,FALSE),"")</f>
        <v>3840</v>
      </c>
      <c r="BW861" s="106">
        <f>IF(C861&gt;0,+VLOOKUP($C861,'STYLE NAMES'!$B:$AC,28,FALSE),"")</f>
        <v>80.385000000000005</v>
      </c>
      <c r="BY861"/>
      <c r="BZ861" s="101">
        <v>4</v>
      </c>
      <c r="CA861" s="137">
        <f t="shared" si="58"/>
        <v>1</v>
      </c>
      <c r="CB861" s="137" t="str">
        <f>+VLOOKUP(C861,'[2]STYLES &amp; MODELS MATRIX'!$A:$G,7,FALSE)</f>
        <v>AK</v>
      </c>
      <c r="CC861" s="137" t="str">
        <f>+VLOOKUP(C861,'[1]STYLES &amp; SIZE CHARTS'!$A:$H,8,FALSE)</f>
        <v>WT-BTTS1</v>
      </c>
      <c r="CD861" s="137"/>
      <c r="CE861" s="205"/>
      <c r="CF861" s="141"/>
    </row>
    <row r="862" spans="1:84" s="101" customFormat="1" ht="12" customHeight="1" x14ac:dyDescent="0.2">
      <c r="A862" s="102">
        <f t="shared" si="56"/>
        <v>8683711009191</v>
      </c>
      <c r="B862" s="101" t="s">
        <v>991</v>
      </c>
      <c r="C862" s="101" t="s">
        <v>172</v>
      </c>
      <c r="D862" s="101" t="s">
        <v>173</v>
      </c>
      <c r="E862" s="203" t="s">
        <v>2481</v>
      </c>
      <c r="F862" s="101" t="s">
        <v>2249</v>
      </c>
      <c r="G862" s="101" t="str">
        <f>IF(C862&gt;0,+VLOOKUP($C862,'STYLE NAMES'!$B:$AC,4,FALSE),"")</f>
        <v>RIDER</v>
      </c>
      <c r="H862" s="101" t="str">
        <f>IF(C862&gt;0,+VLOOKUP($C862,'STYLE NAMES'!$B:$AC,5,FALSE),"")</f>
        <v>WOMEN</v>
      </c>
      <c r="I862" s="101" t="str">
        <f>IF(C862&gt;0,+VLOOKUP($C862,'STYLE NAMES'!$B:$AC,6,FALSE),"")</f>
        <v>TOPS</v>
      </c>
      <c r="J862" s="101" t="str">
        <f>IF(C862&gt;0,+VLOOKUP($C862,'STYLE NAMES'!$B:$AC,7,FALSE),"")</f>
        <v>WOMEN</v>
      </c>
      <c r="K862" s="101" t="str">
        <f>IF(C862&gt;0,+VLOOKUP($C862,'STYLE NAMES'!$B:$AC,8,FALSE),"")</f>
        <v>TECH T-SHIRTS</v>
      </c>
      <c r="L862" s="101" t="str">
        <f>IF(E862&gt;0,+VLOOKUP($E862,'CODE GENERATOR'!$D:$T,3,FALSE),"")</f>
        <v>S</v>
      </c>
      <c r="M862" s="101" t="str">
        <f>IF(E862&gt;0,+VLOOKUP($E862,'CODE GENERATOR'!$D:$T,4,FALSE),"")</f>
        <v>SUPREME</v>
      </c>
      <c r="N862" s="101" t="str">
        <f>IF(E862&gt;0,+VLOOKUP($E862,'CODE GENERATOR'!$D:$T,6,FALSE),"")</f>
        <v>ANTHRA</v>
      </c>
      <c r="O862" s="101" t="str">
        <f>IF(E862&gt;0,+VLOOKUP($E862,'CODE GENERATOR'!$D:$T,7,FALSE),"")</f>
        <v>ANTHRA</v>
      </c>
      <c r="P862" s="101" t="str">
        <f t="shared" si="57"/>
        <v>ANTHRA</v>
      </c>
      <c r="Q862" s="104" t="str">
        <f>IF(E862&gt;0,+VLOOKUP($E862,'CODE GENERATOR'!$D:$T,11,FALSE),"")</f>
        <v>R.TOPWN_TTS0076</v>
      </c>
      <c r="R862" s="104" t="str">
        <f>IF(E862&gt;0,+VLOOKUP($E862,'CODE GENERATOR'!$D:$T,12,FALSE),"")</f>
        <v>SUP0030ANTANT</v>
      </c>
      <c r="S862" s="104" t="str">
        <f>IF(E862&gt;0,+VLOOKUP($E862,'CODE GENERATOR'!$D:$T,13,FALSE),"")</f>
        <v>R.TOPWN_TTS0076_SUP0030ANTANT</v>
      </c>
      <c r="T862" s="104" t="str">
        <f t="shared" si="55"/>
        <v>R.TOPWN_TTS0076_SUP0030ANTANT_XL</v>
      </c>
      <c r="U862" s="105">
        <v>8683711009191</v>
      </c>
      <c r="V862" s="107" t="str" cm="1">
        <f t="array" ref="V862">_xlfn.TEXTJOIN(";", TRUE, _xlfn.UNIQUE(_xlfn._xlws.FILTER(P$3:P$10029, C$3:C$10029=C862)))</f>
        <v>BLACK;WHITE;ECRU;ROSE;MINK;LIGHT GRAY;ANTHRA</v>
      </c>
      <c r="W862" s="107" t="str" cm="1">
        <f t="array" ref="W862">_xlfn.TEXTJOIN(";", TRUE, _xlfn.UNIQUE(_xlfn._xlws.FILTER(F$3:F$10029, C$3:C$10029=C862)))</f>
        <v>XS;S;M;L;XL;XXS</v>
      </c>
      <c r="X862" s="101" t="str">
        <f>IF(E862&gt;0,+VLOOKUP($E862,'CODE GENERATOR'!$D:$AC,19,FALSE),0)</f>
        <v>2507_W_3313</v>
      </c>
      <c r="Y862" s="101" t="str">
        <f>IF(E862&gt;0,+VLOOKUP($E862,'CODE GENERATOR'!$D:$AC,20,FALSE),0)</f>
        <v>2507_W_3322</v>
      </c>
      <c r="Z862" s="101" t="str">
        <f>IF(E862&gt;0,+VLOOKUP($E862,'CODE GENERATOR'!$D:$AC,21,FALSE),0)</f>
        <v>2507_W_3324</v>
      </c>
      <c r="AA862" s="101" t="str">
        <f>IF(E862&gt;0,+VLOOKUP($E862,'CODE GENERATOR'!$D:$AC,22,FALSE),0)</f>
        <v>2507_W_3333</v>
      </c>
      <c r="AB862" s="101" t="str">
        <f>IF(E862&gt;0,+VLOOKUP($E862,'CODE GENERATOR'!$D:$AC,23,FALSE),0)</f>
        <v>2507_D_cavalier_detay_0093</v>
      </c>
      <c r="AC862" s="101" t="str">
        <f>IF(E862&gt;0,+VLOOKUP($E862,'CODE GENERATOR'!$D:$AC,24,FALSE),0)</f>
        <v/>
      </c>
      <c r="AD862" s="101" t="str">
        <f>IF(E862&gt;0,+VLOOKUP($E862,'CODE GENERATOR'!$D:$AC,25,FALSE),0)</f>
        <v>2507_VW_Web_78</v>
      </c>
      <c r="AE862" s="101" t="str">
        <f>IF(E862&gt;0,+VLOOKUP($E862,'CODE GENERATOR'!$D:$AC,26,FALSE),0)</f>
        <v/>
      </c>
      <c r="AF862" s="149" t="str">
        <f>IF($C862&gt;0,$C862&amp;" "&amp;$P862&amp;" "&amp;+VLOOKUP($C862,'STYLE NAMES'!$B:$AC,10,FALSE),"""")</f>
        <v>BELLA ANTHRA WOMEN'S TECH T-SHIRT</v>
      </c>
      <c r="AG862" s="101" t="str">
        <f>"Enjoy our "&amp;(AF862)&amp;"; "&amp;IF(C862&gt;0,+VLOOKUP($C862,'STYLE NAMES'!$B:$AC,11,FALSE),"")</f>
        <v xml:space="preserve">Enjoy our BELLA ANTHRA WOMEN'S TECH T-SHIRT; Women's Short Sleeve Technical T-shirt
One of our staff's favorites!
These tech t-shirts are very chic and so comfortable to wear </v>
      </c>
      <c r="AH862" s="101" t="str">
        <f>IF(C862&gt;0,+VLOOKUP($C862,'STYLE NAMES'!$B:$AC,12,FALSE),"")</f>
        <v>*Extra-soft and comfortable technical jersey
* 4-way stretch fabric
* Breathable and Quick Dry
* Wrinkle-free and Easy Care
Composition:
95% Polyamide 5% Elasthane</v>
      </c>
      <c r="AI862" s="101" t="str">
        <f>IF(C862&gt;0,+VLOOKUP($C862,'STYLE NAMES'!$B:$AC,13,FALSE),"")</f>
        <v>Machine Wash at 30°C
Mild process
Iron at low temperature
Iron from REVERSE
Do NOT iron on logos or prints
Do not bleach
Do NOT Tumble Dry</v>
      </c>
      <c r="AJ862" s="149" t="str">
        <f>IF($C862&gt;0,$C862&amp;" "&amp;$P862&amp;" "&amp;+VLOOKUP($C862,'STYLE NAMES'!$B:$AC,14,FALSE),"""")</f>
        <v>BELLA ANTHRA KADIN TECH T-SHIRT</v>
      </c>
      <c r="AK862" s="149" t="str">
        <f>"Cavalier SanMarco tarafından tasarlanan "&amp;(AJ862)&amp;"; "&amp;IF(C862&gt;0,+VLOOKUP($C862,'STYLE NAMES'!$B:$AC,15,FALSE),"")</f>
        <v>Cavalier SanMarco tarafından tasarlanan BELLA ANTHRA KADIN TECH T-SHIRT; Kadın Kısa Kol Teknik T-shirt
Ekibin favorilerinden!
Bu teknik t-shirtler çok şık olmakla birlikte çok da rahatlar</v>
      </c>
      <c r="AL862" s="149" t="str">
        <f>IF(C862&gt;0,+VLOOKUP($C862,'STYLE NAMES'!$B:$AC,16,FALSE),"")</f>
        <v>*Ekstra yumuşak ve rahat teknik örme kumaş
* 4 yöne esneyen kumaş
* Nefes Alabilir ve Hızlı Kuruma
* Kırışmaz ve Bakımı Kolay
Kompozisyon:
%95 Polyamid %5 Elastan</v>
      </c>
      <c r="AM862" s="149" t="str">
        <f>IF(C862&gt;0,+VLOOKUP($C862,'STYLE NAMES'!$B:$AC,17,FALSE),"")</f>
        <v>Makinede 30°C' de Yıkayın
Hassas Yıkama
Ilık ütü yapın
Tersten ütüleyin
Logo ve baskıları ÜTÜLEMEYİN
Çamaşır suyu kullanmayın
Kurutma Makinesinde Kurutmayın</v>
      </c>
      <c r="AN862" s="149" t="str">
        <f>IF($C862&gt;0,$C862&amp;" "&amp;$P862&amp;" "&amp;+VLOOKUP($C862,'STYLE NAMES'!$B:$AC,18,FALSE),"""")</f>
        <v>BELLA ANTHRA T-SHIRT TECNICA DA DONNA</v>
      </c>
      <c r="AO862" s="101" t="str">
        <f>"Disegnato da Cavalier SanMarco "&amp;(AN862)&amp;"; "&amp;IF(C862&gt;0,+VLOOKUP($C862,'STYLE NAMES'!$B:$AC,19,FALSE),"")</f>
        <v>Disegnato da Cavalier SanMarco BELLA ANTHRA T-SHIRT TECNICA DA DONNA; T-shirt tecnica a maniche corte da donna 
Uno dei nostri prodotti preferiti! 
Queste magliette tecniche sono molto eleganti e confortevoli da indossare.</v>
      </c>
      <c r="AP862" s="101" t="str">
        <f>IF(C862&gt;0,+VLOOKUP($C862,'STYLE NAMES'!$B:$AC,20,FALSE),"")</f>
        <v>Jersey tecnico extra-morbido e confortevole 
Tessuto elasticizzato 4-way stretch 
Traspirante e ad asciugatura rapida 
No stiro e di facile manutenzione 
Composizione: 
95% Poliammide, 5% Elastan</v>
      </c>
      <c r="AQ862" s="101" t="str">
        <f>IF(C862&gt;0,+VLOOKUP($C862,'STYLE NAMES'!$B:$AC,21,FALSE),"")</f>
        <v>Lavare in lavatrice a 30°C Ciclo delicato 
Stirare a bassa temperatura
Stirare al rovescio 
Non stirare su loghi o stampe 
Non candeggiare 
Non asciugare in asciugatrice</v>
      </c>
      <c r="AR862" s="101">
        <f>IF(D862&gt;0,+VLOOKUP($C862,'STYLE NAMES'!$B:$AC,22,FALSE),"")</f>
        <v>0</v>
      </c>
      <c r="AS862" s="101">
        <f>IF(E862&gt;0,+VLOOKUP($C862,'STYLE NAMES'!$B:$AC,23,FALSE),"")</f>
        <v>0</v>
      </c>
      <c r="AT862" s="101">
        <f>IF(F862&gt;0,+VLOOKUP($C862,'STYLE NAMES'!$B:$AC,24,FALSE),"")</f>
        <v>0</v>
      </c>
      <c r="AU862" s="101">
        <f>IF(G862&gt;0,+VLOOKUP($C862,'STYLE NAMES'!$B:$AC,25,FALSE),"")</f>
        <v>0</v>
      </c>
      <c r="AV862" s="101" t="str">
        <f>+VLOOKUP($S862,'CODE GENERATOR'!$P:$AM,15,FALSE)</f>
        <v>R.BOTWN_LGN0069_TJR0028BLKBLK</v>
      </c>
      <c r="AW862" s="101" t="str">
        <f>+VLOOKUP($S862,'CODE GENERATOR'!$P:$AM,16,FALSE)</f>
        <v>A.RACAU_SOC0018_NYL00003XBST1</v>
      </c>
      <c r="AX862" s="101">
        <f>+VLOOKUP($S862,'CODE GENERATOR'!$P:$AM,17,FALSE)</f>
        <v>0</v>
      </c>
      <c r="AY862" s="101">
        <f>+VLOOKUP($S862,'CODE GENERATOR'!$P:$AM,18,FALSE)</f>
        <v>0</v>
      </c>
      <c r="AZ862" s="101">
        <f>+VLOOKUP($S862,'CODE GENERATOR'!$P:$AM,19,FALSE)</f>
        <v>0</v>
      </c>
      <c r="BA862" s="101">
        <f>+VLOOKUP($S862,'CODE GENERATOR'!$P:$AM,20,FALSE)</f>
        <v>0</v>
      </c>
      <c r="BB862" s="101">
        <f>+VLOOKUP($S862,'CODE GENERATOR'!$P:$AM,21,FALSE)</f>
        <v>0</v>
      </c>
      <c r="BC862" s="101">
        <f>+VLOOKUP($S862,'CODE GENERATOR'!$P:$AM,22,FALSE)</f>
        <v>0</v>
      </c>
      <c r="BD862" s="101">
        <f>+VLOOKUP($S862,'CODE GENERATOR'!$P:$AM,23,FALSE)</f>
        <v>0</v>
      </c>
      <c r="BE862" s="101">
        <f>+VLOOKUP($S862,'CODE GENERATOR'!$P:$AM,24,FALSE)</f>
        <v>0</v>
      </c>
      <c r="BF862" s="101">
        <f>IF(C862&gt;0,+VLOOKUP(G862,'CATEGORY ID'!$A$1:$L$118,3,FALSE),"")</f>
        <v>30</v>
      </c>
      <c r="BG862" s="101">
        <f>IF(C862&gt;0,+VLOOKUP(H862,'CATEGORY ID'!$D$1:$L$118,3,FALSE),"")</f>
        <v>3</v>
      </c>
      <c r="BH862" s="101">
        <f>IF(C862&gt;0,+VLOOKUP((+H862&amp;I862),'CATEGORY ID'!$H$1:$I$121,2,FALSE),"")</f>
        <v>109</v>
      </c>
      <c r="BJ862" s="101">
        <f>IF(C862&gt;0,IF(COUNTIF('CATEGORY ID'!$K$1:$K$121,+H862&amp;K862) &gt; 0, +VLOOKUP(+H862&amp;K862,'CATEGORY ID'!$K$1:$L$121,2,FALSE),""),"")</f>
        <v>46</v>
      </c>
      <c r="BK862" s="101" t="str">
        <f>IF(C862&gt;0,IF(COUNTIF('CATEGORY ID'!$K$124:$K$165, +VLOOKUP(C862,'STYLE NAMES'!$B:$AE,30,FALSE)) &gt; 0, +VLOOKUP(VLOOKUP(C862,'STYLE NAMES'!$B:$AE,30,FALSE),'CATEGORY ID'!K:M,2,FALSE),""),"")</f>
        <v/>
      </c>
      <c r="BM862" s="101">
        <v>204</v>
      </c>
      <c r="BR862" s="101" t="str" cm="1">
        <f t="array" ref="BR862">IF(C862&gt;0,_xlfn.TEXTJOIN(";", TRUE,_xlfn.UNIQUE(_xlfn._xlws.FILTER(BF862:BQ862,(BF862:BQ862&gt;0)),TRUE,FALSE)),"")&amp;";"&amp;BS862</f>
        <v>30;3;109;46;204;228</v>
      </c>
      <c r="BS862" s="101">
        <v>228</v>
      </c>
      <c r="BU862" s="106">
        <f>IF(C862&gt;0,+VLOOKUP($C862,'STYLE NAMES'!$B:$AC,26,FALSE),"")</f>
        <v>69.900000000000006</v>
      </c>
      <c r="BV862" s="106">
        <f>IF(C862&gt;0,+VLOOKUP($C862,'STYLE NAMES'!$B:$AC,27,FALSE),"")</f>
        <v>3840</v>
      </c>
      <c r="BW862" s="106">
        <f>IF(C862&gt;0,+VLOOKUP($C862,'STYLE NAMES'!$B:$AC,28,FALSE),"")</f>
        <v>80.385000000000005</v>
      </c>
      <c r="BY862"/>
      <c r="BZ862" s="101">
        <v>4</v>
      </c>
      <c r="CA862" s="137">
        <f t="shared" si="58"/>
        <v>1</v>
      </c>
      <c r="CB862" s="137" t="str">
        <f>+VLOOKUP(C862,'[2]STYLES &amp; MODELS MATRIX'!$A:$G,7,FALSE)</f>
        <v>AK</v>
      </c>
      <c r="CC862" s="137" t="str">
        <f>+VLOOKUP(C862,'[1]STYLES &amp; SIZE CHARTS'!$A:$H,8,FALSE)</f>
        <v>WT-BTTS1</v>
      </c>
      <c r="CD862" s="137"/>
      <c r="CE862" s="205"/>
      <c r="CF862" s="141"/>
    </row>
    <row r="863" spans="1:84" s="101" customFormat="1" ht="12" customHeight="1" x14ac:dyDescent="0.2">
      <c r="A863" s="102">
        <f t="shared" si="56"/>
        <v>8683711011194</v>
      </c>
      <c r="B863" s="101" t="s">
        <v>991</v>
      </c>
      <c r="C863" s="101" t="s">
        <v>172</v>
      </c>
      <c r="D863" s="101" t="s">
        <v>173</v>
      </c>
      <c r="E863" s="203" t="s">
        <v>2482</v>
      </c>
      <c r="F863" s="101" t="s">
        <v>2475</v>
      </c>
      <c r="G863" s="101" t="str">
        <f>IF(C863&gt;0,+VLOOKUP($C863,'STYLE NAMES'!$B:$AC,4,FALSE),"")</f>
        <v>RIDER</v>
      </c>
      <c r="H863" s="101" t="str">
        <f>IF(C863&gt;0,+VLOOKUP($C863,'STYLE NAMES'!$B:$AC,5,FALSE),"")</f>
        <v>WOMEN</v>
      </c>
      <c r="I863" s="101" t="str">
        <f>IF(C863&gt;0,+VLOOKUP($C863,'STYLE NAMES'!$B:$AC,6,FALSE),"")</f>
        <v>TOPS</v>
      </c>
      <c r="J863" s="101" t="str">
        <f>IF(C863&gt;0,+VLOOKUP($C863,'STYLE NAMES'!$B:$AC,7,FALSE),"")</f>
        <v>WOMEN</v>
      </c>
      <c r="K863" s="101" t="str">
        <f>IF(C863&gt;0,+VLOOKUP($C863,'STYLE NAMES'!$B:$AC,8,FALSE),"")</f>
        <v>TECH T-SHIRTS</v>
      </c>
      <c r="L863" s="101" t="str">
        <f>IF(E863&gt;0,+VLOOKUP($E863,'CODE GENERATOR'!$D:$T,3,FALSE),"")</f>
        <v>S</v>
      </c>
      <c r="M863" s="101" t="str">
        <f>IF(E863&gt;0,+VLOOKUP($E863,'CODE GENERATOR'!$D:$T,4,FALSE),"")</f>
        <v>SUPREME</v>
      </c>
      <c r="N863" s="101" t="str">
        <f>IF(E863&gt;0,+VLOOKUP($E863,'CODE GENERATOR'!$D:$T,6,FALSE),"")</f>
        <v>BLACK</v>
      </c>
      <c r="O863" s="101" t="str">
        <f>IF(E863&gt;0,+VLOOKUP($E863,'CODE GENERATOR'!$D:$T,7,FALSE),"")</f>
        <v>BLACK</v>
      </c>
      <c r="P863" s="101" t="str">
        <f t="shared" si="57"/>
        <v>BLACK</v>
      </c>
      <c r="Q863" s="104" t="str">
        <f>IF(E863&gt;0,+VLOOKUP($E863,'CODE GENERATOR'!$D:$T,11,FALSE),"")</f>
        <v>R.TOPWN_TTS0076</v>
      </c>
      <c r="R863" s="104" t="str">
        <f>IF(E863&gt;0,+VLOOKUP($E863,'CODE GENERATOR'!$D:$T,12,FALSE),"")</f>
        <v>SUP0030BLKBLK</v>
      </c>
      <c r="S863" s="104" t="str">
        <f>IF(E863&gt;0,+VLOOKUP($E863,'CODE GENERATOR'!$D:$T,13,FALSE),"")</f>
        <v>R.TOPWN_TTS0076_SUP0030BLKBLK</v>
      </c>
      <c r="T863" s="104" t="str">
        <f t="shared" si="55"/>
        <v>R.TOPWN_TTS0076_SUP0030BLKBLK_XXS</v>
      </c>
      <c r="U863" s="105">
        <v>8683711011194</v>
      </c>
      <c r="V863" s="107" t="str" cm="1">
        <f t="array" ref="V863">_xlfn.TEXTJOIN(";", TRUE, _xlfn.UNIQUE(_xlfn._xlws.FILTER(P$3:P$10029, C$3:C$10029=C863)))</f>
        <v>BLACK;WHITE;ECRU;ROSE;MINK;LIGHT GRAY;ANTHRA</v>
      </c>
      <c r="W863" s="107" t="str" cm="1">
        <f t="array" ref="W863">_xlfn.TEXTJOIN(";", TRUE, _xlfn.UNIQUE(_xlfn._xlws.FILTER(F$3:F$10029, C$3:C$10029=C863)))</f>
        <v>XS;S;M;L;XL;XXS</v>
      </c>
      <c r="X863" s="101" t="str">
        <f>IF(E863&gt;0,+VLOOKUP($E863,'CODE GENERATOR'!$D:$AC,19,FALSE),0)</f>
        <v>2507_W_0275</v>
      </c>
      <c r="Y863" s="101" t="str">
        <f>IF(E863&gt;0,+VLOOKUP($E863,'CODE GENERATOR'!$D:$AC,20,FALSE),0)</f>
        <v>2507_W_0289</v>
      </c>
      <c r="Z863" s="101" t="str">
        <f>IF(E863&gt;0,+VLOOKUP($E863,'CODE GENERATOR'!$D:$AC,21,FALSE),0)</f>
        <v>2507_W_0306</v>
      </c>
      <c r="AA863" s="101" t="str">
        <f>IF(E863&gt;0,+VLOOKUP($E863,'CODE GENERATOR'!$D:$AC,22,FALSE),0)</f>
        <v>2507_W_0296</v>
      </c>
      <c r="AB863" s="101" t="str">
        <f>IF(E863&gt;0,+VLOOKUP($E863,'CODE GENERATOR'!$D:$AC,23,FALSE),0)</f>
        <v>2507_D_cavalier_detay_0091</v>
      </c>
      <c r="AC863" s="101" t="str">
        <f>IF(E863&gt;0,+VLOOKUP($E863,'CODE GENERATOR'!$D:$AC,24,FALSE),0)</f>
        <v/>
      </c>
      <c r="AD863" s="101" t="str">
        <f>IF(E863&gt;0,+VLOOKUP($E863,'CODE GENERATOR'!$D:$AC,25,FALSE),0)</f>
        <v>2507_VW_Web_7</v>
      </c>
      <c r="AE863" s="101" t="str">
        <f>IF(E863&gt;0,+VLOOKUP($E863,'CODE GENERATOR'!$D:$AC,26,FALSE),0)</f>
        <v/>
      </c>
      <c r="AF863" s="149" t="str">
        <f>IF($C863&gt;0,$C863&amp;" "&amp;$P863&amp;" "&amp;+VLOOKUP($C863,'STYLE NAMES'!$B:$AC,10,FALSE),"""")</f>
        <v>BELLA BLACK WOMEN'S TECH T-SHIRT</v>
      </c>
      <c r="AG863" s="101" t="str">
        <f>"Enjoy our "&amp;(AF863)&amp;"; "&amp;IF(C863&gt;0,+VLOOKUP($C863,'STYLE NAMES'!$B:$AC,11,FALSE),"")</f>
        <v xml:space="preserve">Enjoy our BELLA BLACK WOMEN'S TECH T-SHIRT; Women's Short Sleeve Technical T-shirt
One of our staff's favorites!
These tech t-shirts are very chic and so comfortable to wear </v>
      </c>
      <c r="AH863" s="101" t="str">
        <f>IF(C863&gt;0,+VLOOKUP($C863,'STYLE NAMES'!$B:$AC,12,FALSE),"")</f>
        <v>*Extra-soft and comfortable technical jersey
* 4-way stretch fabric
* Breathable and Quick Dry
* Wrinkle-free and Easy Care
Composition:
95% Polyamide 5% Elasthane</v>
      </c>
      <c r="AI863" s="101" t="str">
        <f>IF(C863&gt;0,+VLOOKUP($C863,'STYLE NAMES'!$B:$AC,13,FALSE),"")</f>
        <v>Machine Wash at 30°C
Mild process
Iron at low temperature
Iron from REVERSE
Do NOT iron on logos or prints
Do not bleach
Do NOT Tumble Dry</v>
      </c>
      <c r="AJ863" s="149" t="str">
        <f>IF($C863&gt;0,$C863&amp;" "&amp;$P863&amp;" "&amp;+VLOOKUP($C863,'STYLE NAMES'!$B:$AC,14,FALSE),"""")</f>
        <v>BELLA BLACK KADIN TECH T-SHIRT</v>
      </c>
      <c r="AK863" s="149" t="str">
        <f>"Cavalier SanMarco tarafından tasarlanan "&amp;(AJ863)&amp;"; "&amp;IF(C863&gt;0,+VLOOKUP($C863,'STYLE NAMES'!$B:$AC,15,FALSE),"")</f>
        <v>Cavalier SanMarco tarafından tasarlanan BELLA BLACK KADIN TECH T-SHIRT; Kadın Kısa Kol Teknik T-shirt
Ekibin favorilerinden!
Bu teknik t-shirtler çok şık olmakla birlikte çok da rahatlar</v>
      </c>
      <c r="AL863" s="149" t="str">
        <f>IF(C863&gt;0,+VLOOKUP($C863,'STYLE NAMES'!$B:$AC,16,FALSE),"")</f>
        <v>*Ekstra yumuşak ve rahat teknik örme kumaş
* 4 yöne esneyen kumaş
* Nefes Alabilir ve Hızlı Kuruma
* Kırışmaz ve Bakımı Kolay
Kompozisyon:
%95 Polyamid %5 Elastan</v>
      </c>
      <c r="AM863" s="149" t="str">
        <f>IF(C863&gt;0,+VLOOKUP($C863,'STYLE NAMES'!$B:$AC,17,FALSE),"")</f>
        <v>Makinede 30°C' de Yıkayın
Hassas Yıkama
Ilık ütü yapın
Tersten ütüleyin
Logo ve baskıları ÜTÜLEMEYİN
Çamaşır suyu kullanmayın
Kurutma Makinesinde Kurutmayın</v>
      </c>
      <c r="AN863" s="149" t="str">
        <f>IF($C863&gt;0,$C863&amp;" "&amp;$P863&amp;" "&amp;+VLOOKUP($C863,'STYLE NAMES'!$B:$AC,18,FALSE),"""")</f>
        <v>BELLA BLACK T-SHIRT TECNICA DA DONNA</v>
      </c>
      <c r="AO863" s="101" t="str">
        <f>"Disegnato da Cavalier SanMarco "&amp;(AN863)&amp;"; "&amp;IF(C863&gt;0,+VLOOKUP($C863,'STYLE NAMES'!$B:$AC,19,FALSE),"")</f>
        <v>Disegnato da Cavalier SanMarco BELLA BLACK T-SHIRT TECNICA DA DONNA; T-shirt tecnica a maniche corte da donna 
Uno dei nostri prodotti preferiti! 
Queste magliette tecniche sono molto eleganti e confortevoli da indossare.</v>
      </c>
      <c r="AP863" s="101" t="str">
        <f>IF(C863&gt;0,+VLOOKUP($C863,'STYLE NAMES'!$B:$AC,20,FALSE),"")</f>
        <v>Jersey tecnico extra-morbido e confortevole 
Tessuto elasticizzato 4-way stretch 
Traspirante e ad asciugatura rapida 
No stiro e di facile manutenzione 
Composizione: 
95% Poliammide, 5% Elastan</v>
      </c>
      <c r="AQ863" s="101" t="str">
        <f>IF(C863&gt;0,+VLOOKUP($C863,'STYLE NAMES'!$B:$AC,21,FALSE),"")</f>
        <v>Lavare in lavatrice a 30°C Ciclo delicato 
Stirare a bassa temperatura
Stirare al rovescio 
Non stirare su loghi o stampe 
Non candeggiare 
Non asciugare in asciugatrice</v>
      </c>
      <c r="AR863" s="101">
        <f>IF(D863&gt;0,+VLOOKUP($C863,'STYLE NAMES'!$B:$AC,22,FALSE),"")</f>
        <v>0</v>
      </c>
      <c r="AS863" s="101">
        <f>IF(E863&gt;0,+VLOOKUP($C863,'STYLE NAMES'!$B:$AC,23,FALSE),"")</f>
        <v>0</v>
      </c>
      <c r="AT863" s="101">
        <f>IF(F863&gt;0,+VLOOKUP($C863,'STYLE NAMES'!$B:$AC,24,FALSE),"")</f>
        <v>0</v>
      </c>
      <c r="AU863" s="101">
        <f>IF(G863&gt;0,+VLOOKUP($C863,'STYLE NAMES'!$B:$AC,25,FALSE),"")</f>
        <v>0</v>
      </c>
      <c r="AV863" s="101" t="str">
        <f>+VLOOKUP($S863,'CODE GENERATOR'!$P:$AM,15,FALSE)</f>
        <v>R.BOTWN_BRC0067_TJR0027BLKBLK</v>
      </c>
      <c r="AW863" s="101" t="str">
        <f>+VLOOKUP($S863,'CODE GENERATOR'!$P:$AM,16,FALSE)</f>
        <v>A.RACUX_BLT0015_BRD0012GRYBBL</v>
      </c>
      <c r="AX863" s="101" t="str">
        <f>+VLOOKUP($S863,'CODE GENERATOR'!$P:$AM,17,FALSE)</f>
        <v>A.RACAU_SOC0020_NYL00003XBST1</v>
      </c>
      <c r="AY863" s="101">
        <f>+VLOOKUP($S863,'CODE GENERATOR'!$P:$AM,18,FALSE)</f>
        <v>0</v>
      </c>
      <c r="AZ863" s="101">
        <f>+VLOOKUP($S863,'CODE GENERATOR'!$P:$AM,19,FALSE)</f>
        <v>0</v>
      </c>
      <c r="BA863" s="101">
        <f>+VLOOKUP($S863,'CODE GENERATOR'!$P:$AM,20,FALSE)</f>
        <v>0</v>
      </c>
      <c r="BB863" s="101">
        <f>+VLOOKUP($S863,'CODE GENERATOR'!$P:$AM,21,FALSE)</f>
        <v>0</v>
      </c>
      <c r="BC863" s="101">
        <f>+VLOOKUP($S863,'CODE GENERATOR'!$P:$AM,22,FALSE)</f>
        <v>0</v>
      </c>
      <c r="BD863" s="101">
        <f>+VLOOKUP($S863,'CODE GENERATOR'!$P:$AM,23,FALSE)</f>
        <v>0</v>
      </c>
      <c r="BE863" s="101">
        <f>+VLOOKUP($S863,'CODE GENERATOR'!$P:$AM,24,FALSE)</f>
        <v>0</v>
      </c>
      <c r="BF863" s="101">
        <f>IF(C863&gt;0,+VLOOKUP(G863,'CATEGORY ID'!$A$1:$L$118,3,FALSE),"")</f>
        <v>30</v>
      </c>
      <c r="BG863" s="101">
        <f>IF(C863&gt;0,+VLOOKUP(H863,'CATEGORY ID'!$D$1:$L$118,3,FALSE),"")</f>
        <v>3</v>
      </c>
      <c r="BH863" s="101">
        <f>IF(C863&gt;0,+VLOOKUP((+H863&amp;I863),'CATEGORY ID'!$H$1:$I$121,2,FALSE),"")</f>
        <v>109</v>
      </c>
      <c r="BJ863" s="101">
        <f>IF(C863&gt;0,IF(COUNTIF('CATEGORY ID'!$K$1:$K$121,+H863&amp;K863) &gt; 0, +VLOOKUP(+H863&amp;K863,'CATEGORY ID'!$K$1:$L$121,2,FALSE),""),"")</f>
        <v>46</v>
      </c>
      <c r="BK863" s="101" t="str">
        <f>IF(C863&gt;0,IF(COUNTIF('CATEGORY ID'!$K$124:$K$165, +VLOOKUP(C863,'STYLE NAMES'!$B:$AE,30,FALSE)) &gt; 0, +VLOOKUP(VLOOKUP(C863,'STYLE NAMES'!$B:$AE,30,FALSE),'CATEGORY ID'!K:M,2,FALSE),""),"")</f>
        <v/>
      </c>
      <c r="BM863" s="101">
        <v>204</v>
      </c>
      <c r="BR863" s="101" t="str" cm="1">
        <f t="array" ref="BR863">IF(C863&gt;0,_xlfn.TEXTJOIN(";", TRUE,_xlfn.UNIQUE(_xlfn._xlws.FILTER(BF863:BQ863,(BF863:BQ863&gt;0)),TRUE,FALSE)),"")&amp;";"&amp;BS863</f>
        <v>30;3;109;46;204;228</v>
      </c>
      <c r="BS863" s="101">
        <v>228</v>
      </c>
      <c r="BU863" s="106">
        <f>IF(C863&gt;0,+VLOOKUP($C863,'STYLE NAMES'!$B:$AC,26,FALSE),"")</f>
        <v>69.900000000000006</v>
      </c>
      <c r="BV863" s="106">
        <f>IF(C863&gt;0,+VLOOKUP($C863,'STYLE NAMES'!$B:$AC,27,FALSE),"")</f>
        <v>3840</v>
      </c>
      <c r="BW863" s="106">
        <f>IF(C863&gt;0,+VLOOKUP($C863,'STYLE NAMES'!$B:$AC,28,FALSE),"")</f>
        <v>80.385000000000005</v>
      </c>
      <c r="BY863"/>
      <c r="BZ863" s="101">
        <v>6</v>
      </c>
      <c r="CA863" s="137">
        <f t="shared" si="58"/>
        <v>1</v>
      </c>
      <c r="CB863" s="137" t="str">
        <f>+VLOOKUP(C863,'[2]STYLES &amp; MODELS MATRIX'!$A:$G,7,FALSE)</f>
        <v>AK</v>
      </c>
      <c r="CC863" s="137" t="str">
        <f>+VLOOKUP(C863,'[1]STYLES &amp; SIZE CHARTS'!$A:$H,8,FALSE)</f>
        <v>WT-BTTS1</v>
      </c>
      <c r="CD863" s="137"/>
      <c r="CE863" s="205"/>
      <c r="CF863" s="141"/>
    </row>
    <row r="864" spans="1:84" s="101" customFormat="1" ht="12" customHeight="1" x14ac:dyDescent="0.2">
      <c r="A864" s="102">
        <f t="shared" si="56"/>
        <v>8683711009214</v>
      </c>
      <c r="B864" s="101" t="s">
        <v>991</v>
      </c>
      <c r="C864" s="101" t="s">
        <v>172</v>
      </c>
      <c r="D864" s="101" t="s">
        <v>173</v>
      </c>
      <c r="E864" s="203" t="s">
        <v>2482</v>
      </c>
      <c r="F864" s="101" t="s">
        <v>2346</v>
      </c>
      <c r="G864" s="101" t="str">
        <f>IF(C864&gt;0,+VLOOKUP($C864,'STYLE NAMES'!$B:$AC,4,FALSE),"")</f>
        <v>RIDER</v>
      </c>
      <c r="H864" s="101" t="str">
        <f>IF(C864&gt;0,+VLOOKUP($C864,'STYLE NAMES'!$B:$AC,5,FALSE),"")</f>
        <v>WOMEN</v>
      </c>
      <c r="I864" s="101" t="str">
        <f>IF(C864&gt;0,+VLOOKUP($C864,'STYLE NAMES'!$B:$AC,6,FALSE),"")</f>
        <v>TOPS</v>
      </c>
      <c r="J864" s="101" t="str">
        <f>IF(C864&gt;0,+VLOOKUP($C864,'STYLE NAMES'!$B:$AC,7,FALSE),"")</f>
        <v>WOMEN</v>
      </c>
      <c r="K864" s="101" t="str">
        <f>IF(C864&gt;0,+VLOOKUP($C864,'STYLE NAMES'!$B:$AC,8,FALSE),"")</f>
        <v>TECH T-SHIRTS</v>
      </c>
      <c r="L864" s="101" t="str">
        <f>IF(E864&gt;0,+VLOOKUP($E864,'CODE GENERATOR'!$D:$T,3,FALSE),"")</f>
        <v>S</v>
      </c>
      <c r="M864" s="101" t="str">
        <f>IF(E864&gt;0,+VLOOKUP($E864,'CODE GENERATOR'!$D:$T,4,FALSE),"")</f>
        <v>SUPREME</v>
      </c>
      <c r="N864" s="101" t="str">
        <f>IF(E864&gt;0,+VLOOKUP($E864,'CODE GENERATOR'!$D:$T,6,FALSE),"")</f>
        <v>BLACK</v>
      </c>
      <c r="O864" s="101" t="str">
        <f>IF(E864&gt;0,+VLOOKUP($E864,'CODE GENERATOR'!$D:$T,7,FALSE),"")</f>
        <v>BLACK</v>
      </c>
      <c r="P864" s="101" t="str">
        <f t="shared" si="57"/>
        <v>BLACK</v>
      </c>
      <c r="Q864" s="104" t="str">
        <f>IF(E864&gt;0,+VLOOKUP($E864,'CODE GENERATOR'!$D:$T,11,FALSE),"")</f>
        <v>R.TOPWN_TTS0076</v>
      </c>
      <c r="R864" s="104" t="str">
        <f>IF(E864&gt;0,+VLOOKUP($E864,'CODE GENERATOR'!$D:$T,12,FALSE),"")</f>
        <v>SUP0030BLKBLK</v>
      </c>
      <c r="S864" s="104" t="str">
        <f>IF(E864&gt;0,+VLOOKUP($E864,'CODE GENERATOR'!$D:$T,13,FALSE),"")</f>
        <v>R.TOPWN_TTS0076_SUP0030BLKBLK</v>
      </c>
      <c r="T864" s="104" t="str">
        <f t="shared" si="55"/>
        <v>R.TOPWN_TTS0076_SUP0030BLKBLK_XS</v>
      </c>
      <c r="U864" s="105">
        <v>8683711009214</v>
      </c>
      <c r="V864" s="107" t="str" cm="1">
        <f t="array" ref="V864">_xlfn.TEXTJOIN(";", TRUE, _xlfn.UNIQUE(_xlfn._xlws.FILTER(P$3:P$10029, C$3:C$10029=C864)))</f>
        <v>BLACK;WHITE;ECRU;ROSE;MINK;LIGHT GRAY;ANTHRA</v>
      </c>
      <c r="W864" s="107" t="str" cm="1">
        <f t="array" ref="W864">_xlfn.TEXTJOIN(";", TRUE, _xlfn.UNIQUE(_xlfn._xlws.FILTER(F$3:F$10029, C$3:C$10029=C864)))</f>
        <v>XS;S;M;L;XL;XXS</v>
      </c>
      <c r="X864" s="101" t="str">
        <f>IF(E864&gt;0,+VLOOKUP($E864,'CODE GENERATOR'!$D:$AC,19,FALSE),0)</f>
        <v>2507_W_0275</v>
      </c>
      <c r="Y864" s="101" t="str">
        <f>IF(E864&gt;0,+VLOOKUP($E864,'CODE GENERATOR'!$D:$AC,20,FALSE),0)</f>
        <v>2507_W_0289</v>
      </c>
      <c r="Z864" s="101" t="str">
        <f>IF(E864&gt;0,+VLOOKUP($E864,'CODE GENERATOR'!$D:$AC,21,FALSE),0)</f>
        <v>2507_W_0306</v>
      </c>
      <c r="AA864" s="101" t="str">
        <f>IF(E864&gt;0,+VLOOKUP($E864,'CODE GENERATOR'!$D:$AC,22,FALSE),0)</f>
        <v>2507_W_0296</v>
      </c>
      <c r="AB864" s="101" t="str">
        <f>IF(E864&gt;0,+VLOOKUP($E864,'CODE GENERATOR'!$D:$AC,23,FALSE),0)</f>
        <v>2507_D_cavalier_detay_0091</v>
      </c>
      <c r="AC864" s="101" t="str">
        <f>IF(E864&gt;0,+VLOOKUP($E864,'CODE GENERATOR'!$D:$AC,24,FALSE),0)</f>
        <v/>
      </c>
      <c r="AD864" s="101" t="str">
        <f>IF(E864&gt;0,+VLOOKUP($E864,'CODE GENERATOR'!$D:$AC,25,FALSE),0)</f>
        <v>2507_VW_Web_7</v>
      </c>
      <c r="AE864" s="101" t="str">
        <f>IF(E864&gt;0,+VLOOKUP($E864,'CODE GENERATOR'!$D:$AC,26,FALSE),0)</f>
        <v/>
      </c>
      <c r="AF864" s="149" t="str">
        <f>IF($C864&gt;0,$C864&amp;" "&amp;$P864&amp;" "&amp;+VLOOKUP($C864,'STYLE NAMES'!$B:$AC,10,FALSE),"""")</f>
        <v>BELLA BLACK WOMEN'S TECH T-SHIRT</v>
      </c>
      <c r="AG864" s="101" t="str">
        <f>"Enjoy our "&amp;(AF864)&amp;"; "&amp;IF(C864&gt;0,+VLOOKUP($C864,'STYLE NAMES'!$B:$AC,11,FALSE),"")</f>
        <v xml:space="preserve">Enjoy our BELLA BLACK WOMEN'S TECH T-SHIRT; Women's Short Sleeve Technical T-shirt
One of our staff's favorites!
These tech t-shirts are very chic and so comfortable to wear </v>
      </c>
      <c r="AH864" s="101" t="str">
        <f>IF(C864&gt;0,+VLOOKUP($C864,'STYLE NAMES'!$B:$AC,12,FALSE),"")</f>
        <v>*Extra-soft and comfortable technical jersey
* 4-way stretch fabric
* Breathable and Quick Dry
* Wrinkle-free and Easy Care
Composition:
95% Polyamide 5% Elasthane</v>
      </c>
      <c r="AI864" s="101" t="str">
        <f>IF(C864&gt;0,+VLOOKUP($C864,'STYLE NAMES'!$B:$AC,13,FALSE),"")</f>
        <v>Machine Wash at 30°C
Mild process
Iron at low temperature
Iron from REVERSE
Do NOT iron on logos or prints
Do not bleach
Do NOT Tumble Dry</v>
      </c>
      <c r="AJ864" s="149" t="str">
        <f>IF($C864&gt;0,$C864&amp;" "&amp;$P864&amp;" "&amp;+VLOOKUP($C864,'STYLE NAMES'!$B:$AC,14,FALSE),"""")</f>
        <v>BELLA BLACK KADIN TECH T-SHIRT</v>
      </c>
      <c r="AK864" s="149" t="str">
        <f>"Cavalier SanMarco tarafından tasarlanan "&amp;(AJ864)&amp;"; "&amp;IF(C864&gt;0,+VLOOKUP($C864,'STYLE NAMES'!$B:$AC,15,FALSE),"")</f>
        <v>Cavalier SanMarco tarafından tasarlanan BELLA BLACK KADIN TECH T-SHIRT; Kadın Kısa Kol Teknik T-shirt
Ekibin favorilerinden!
Bu teknik t-shirtler çok şık olmakla birlikte çok da rahatlar</v>
      </c>
      <c r="AL864" s="149" t="str">
        <f>IF(C864&gt;0,+VLOOKUP($C864,'STYLE NAMES'!$B:$AC,16,FALSE),"")</f>
        <v>*Ekstra yumuşak ve rahat teknik örme kumaş
* 4 yöne esneyen kumaş
* Nefes Alabilir ve Hızlı Kuruma
* Kırışmaz ve Bakımı Kolay
Kompozisyon:
%95 Polyamid %5 Elastan</v>
      </c>
      <c r="AM864" s="149" t="str">
        <f>IF(C864&gt;0,+VLOOKUP($C864,'STYLE NAMES'!$B:$AC,17,FALSE),"")</f>
        <v>Makinede 30°C' de Yıkayın
Hassas Yıkama
Ilık ütü yapın
Tersten ütüleyin
Logo ve baskıları ÜTÜLEMEYİN
Çamaşır suyu kullanmayın
Kurutma Makinesinde Kurutmayın</v>
      </c>
      <c r="AN864" s="149" t="str">
        <f>IF($C864&gt;0,$C864&amp;" "&amp;$P864&amp;" "&amp;+VLOOKUP($C864,'STYLE NAMES'!$B:$AC,18,FALSE),"""")</f>
        <v>BELLA BLACK T-SHIRT TECNICA DA DONNA</v>
      </c>
      <c r="AO864" s="101" t="str">
        <f>"Disegnato da Cavalier SanMarco "&amp;(AN864)&amp;"; "&amp;IF(C864&gt;0,+VLOOKUP($C864,'STYLE NAMES'!$B:$AC,19,FALSE),"")</f>
        <v>Disegnato da Cavalier SanMarco BELLA BLACK T-SHIRT TECNICA DA DONNA; T-shirt tecnica a maniche corte da donna 
Uno dei nostri prodotti preferiti! 
Queste magliette tecniche sono molto eleganti e confortevoli da indossare.</v>
      </c>
      <c r="AP864" s="101" t="str">
        <f>IF(C864&gt;0,+VLOOKUP($C864,'STYLE NAMES'!$B:$AC,20,FALSE),"")</f>
        <v>Jersey tecnico extra-morbido e confortevole 
Tessuto elasticizzato 4-way stretch 
Traspirante e ad asciugatura rapida 
No stiro e di facile manutenzione 
Composizione: 
95% Poliammide, 5% Elastan</v>
      </c>
      <c r="AQ864" s="101" t="str">
        <f>IF(C864&gt;0,+VLOOKUP($C864,'STYLE NAMES'!$B:$AC,21,FALSE),"")</f>
        <v>Lavare in lavatrice a 30°C Ciclo delicato 
Stirare a bassa temperatura
Stirare al rovescio 
Non stirare su loghi o stampe 
Non candeggiare 
Non asciugare in asciugatrice</v>
      </c>
      <c r="AR864" s="101">
        <f>IF(D864&gt;0,+VLOOKUP($C864,'STYLE NAMES'!$B:$AC,22,FALSE),"")</f>
        <v>0</v>
      </c>
      <c r="AS864" s="101">
        <f>IF(E864&gt;0,+VLOOKUP($C864,'STYLE NAMES'!$B:$AC,23,FALSE),"")</f>
        <v>0</v>
      </c>
      <c r="AT864" s="101">
        <f>IF(F864&gt;0,+VLOOKUP($C864,'STYLE NAMES'!$B:$AC,24,FALSE),"")</f>
        <v>0</v>
      </c>
      <c r="AU864" s="101">
        <f>IF(G864&gt;0,+VLOOKUP($C864,'STYLE NAMES'!$B:$AC,25,FALSE),"")</f>
        <v>0</v>
      </c>
      <c r="AV864" s="101" t="str">
        <f>+VLOOKUP($S864,'CODE GENERATOR'!$P:$AM,15,FALSE)</f>
        <v>R.BOTWN_BRC0067_TJR0027BLKBLK</v>
      </c>
      <c r="AW864" s="101" t="str">
        <f>+VLOOKUP($S864,'CODE GENERATOR'!$P:$AM,16,FALSE)</f>
        <v>A.RACUX_BLT0015_BRD0012GRYBBL</v>
      </c>
      <c r="AX864" s="101" t="str">
        <f>+VLOOKUP($S864,'CODE GENERATOR'!$P:$AM,17,FALSE)</f>
        <v>A.RACAU_SOC0020_NYL00003XBST1</v>
      </c>
      <c r="AY864" s="101">
        <f>+VLOOKUP($S864,'CODE GENERATOR'!$P:$AM,18,FALSE)</f>
        <v>0</v>
      </c>
      <c r="AZ864" s="101">
        <f>+VLOOKUP($S864,'CODE GENERATOR'!$P:$AM,19,FALSE)</f>
        <v>0</v>
      </c>
      <c r="BA864" s="101">
        <f>+VLOOKUP($S864,'CODE GENERATOR'!$P:$AM,20,FALSE)</f>
        <v>0</v>
      </c>
      <c r="BB864" s="101">
        <f>+VLOOKUP($S864,'CODE GENERATOR'!$P:$AM,21,FALSE)</f>
        <v>0</v>
      </c>
      <c r="BC864" s="101">
        <f>+VLOOKUP($S864,'CODE GENERATOR'!$P:$AM,22,FALSE)</f>
        <v>0</v>
      </c>
      <c r="BD864" s="101">
        <f>+VLOOKUP($S864,'CODE GENERATOR'!$P:$AM,23,FALSE)</f>
        <v>0</v>
      </c>
      <c r="BE864" s="101">
        <f>+VLOOKUP($S864,'CODE GENERATOR'!$P:$AM,24,FALSE)</f>
        <v>0</v>
      </c>
      <c r="BF864" s="101">
        <f>IF(C864&gt;0,+VLOOKUP(G864,'CATEGORY ID'!$A$1:$L$118,3,FALSE),"")</f>
        <v>30</v>
      </c>
      <c r="BG864" s="101">
        <f>IF(C864&gt;0,+VLOOKUP(H864,'CATEGORY ID'!$D$1:$L$118,3,FALSE),"")</f>
        <v>3</v>
      </c>
      <c r="BH864" s="101">
        <f>IF(C864&gt;0,+VLOOKUP((+H864&amp;I864),'CATEGORY ID'!$H$1:$I$121,2,FALSE),"")</f>
        <v>109</v>
      </c>
      <c r="BJ864" s="101">
        <f>IF(C864&gt;0,IF(COUNTIF('CATEGORY ID'!$K$1:$K$121,+H864&amp;K864) &gt; 0, +VLOOKUP(+H864&amp;K864,'CATEGORY ID'!$K$1:$L$121,2,FALSE),""),"")</f>
        <v>46</v>
      </c>
      <c r="BK864" s="101" t="str">
        <f>IF(C864&gt;0,IF(COUNTIF('CATEGORY ID'!$K$124:$K$165, +VLOOKUP(C864,'STYLE NAMES'!$B:$AE,30,FALSE)) &gt; 0, +VLOOKUP(VLOOKUP(C864,'STYLE NAMES'!$B:$AE,30,FALSE),'CATEGORY ID'!K:M,2,FALSE),""),"")</f>
        <v/>
      </c>
      <c r="BM864" s="101">
        <v>204</v>
      </c>
      <c r="BR864" s="101" t="str" cm="1">
        <f t="array" ref="BR864">IF(C864&gt;0,_xlfn.TEXTJOIN(";", TRUE,_xlfn.UNIQUE(_xlfn._xlws.FILTER(BF864:BQ864,(BF864:BQ864&gt;0)),TRUE,FALSE)),"")&amp;";"&amp;BS864</f>
        <v>30;3;109;46;204;228</v>
      </c>
      <c r="BS864" s="101">
        <v>228</v>
      </c>
      <c r="BU864" s="106">
        <f>IF(C864&gt;0,+VLOOKUP($C864,'STYLE NAMES'!$B:$AC,26,FALSE),"")</f>
        <v>69.900000000000006</v>
      </c>
      <c r="BV864" s="106">
        <f>IF(C864&gt;0,+VLOOKUP($C864,'STYLE NAMES'!$B:$AC,27,FALSE),"")</f>
        <v>3840</v>
      </c>
      <c r="BW864" s="106">
        <f>IF(C864&gt;0,+VLOOKUP($C864,'STYLE NAMES'!$B:$AC,28,FALSE),"")</f>
        <v>80.385000000000005</v>
      </c>
      <c r="BY864"/>
      <c r="BZ864" s="101">
        <v>14</v>
      </c>
      <c r="CA864" s="137">
        <f t="shared" si="58"/>
        <v>1</v>
      </c>
      <c r="CB864" s="137" t="str">
        <f>+VLOOKUP(C864,'[2]STYLES &amp; MODELS MATRIX'!$A:$G,7,FALSE)</f>
        <v>AK</v>
      </c>
      <c r="CC864" s="137" t="str">
        <f>+VLOOKUP(C864,'[1]STYLES &amp; SIZE CHARTS'!$A:$H,8,FALSE)</f>
        <v>WT-BTTS1</v>
      </c>
      <c r="CD864" s="137"/>
      <c r="CE864" s="205"/>
      <c r="CF864" s="141"/>
    </row>
    <row r="865" spans="1:84" s="101" customFormat="1" ht="12" customHeight="1" x14ac:dyDescent="0.2">
      <c r="A865" s="102">
        <f t="shared" si="56"/>
        <v>8683711009221</v>
      </c>
      <c r="B865" s="101" t="s">
        <v>991</v>
      </c>
      <c r="C865" s="101" t="s">
        <v>172</v>
      </c>
      <c r="D865" s="101" t="s">
        <v>173</v>
      </c>
      <c r="E865" s="203" t="s">
        <v>2482</v>
      </c>
      <c r="F865" s="101" t="s">
        <v>785</v>
      </c>
      <c r="G865" s="101" t="str">
        <f>IF(C865&gt;0,+VLOOKUP($C865,'STYLE NAMES'!$B:$AC,4,FALSE),"")</f>
        <v>RIDER</v>
      </c>
      <c r="H865" s="101" t="str">
        <f>IF(C865&gt;0,+VLOOKUP($C865,'STYLE NAMES'!$B:$AC,5,FALSE),"")</f>
        <v>WOMEN</v>
      </c>
      <c r="I865" s="101" t="str">
        <f>IF(C865&gt;0,+VLOOKUP($C865,'STYLE NAMES'!$B:$AC,6,FALSE),"")</f>
        <v>TOPS</v>
      </c>
      <c r="J865" s="101" t="str">
        <f>IF(C865&gt;0,+VLOOKUP($C865,'STYLE NAMES'!$B:$AC,7,FALSE),"")</f>
        <v>WOMEN</v>
      </c>
      <c r="K865" s="101" t="str">
        <f>IF(C865&gt;0,+VLOOKUP($C865,'STYLE NAMES'!$B:$AC,8,FALSE),"")</f>
        <v>TECH T-SHIRTS</v>
      </c>
      <c r="L865" s="101" t="str">
        <f>IF(E865&gt;0,+VLOOKUP($E865,'CODE GENERATOR'!$D:$T,3,FALSE),"")</f>
        <v>S</v>
      </c>
      <c r="M865" s="101" t="str">
        <f>IF(E865&gt;0,+VLOOKUP($E865,'CODE GENERATOR'!$D:$T,4,FALSE),"")</f>
        <v>SUPREME</v>
      </c>
      <c r="N865" s="101" t="str">
        <f>IF(E865&gt;0,+VLOOKUP($E865,'CODE GENERATOR'!$D:$T,6,FALSE),"")</f>
        <v>BLACK</v>
      </c>
      <c r="O865" s="101" t="str">
        <f>IF(E865&gt;0,+VLOOKUP($E865,'CODE GENERATOR'!$D:$T,7,FALSE),"")</f>
        <v>BLACK</v>
      </c>
      <c r="P865" s="101" t="str">
        <f t="shared" si="57"/>
        <v>BLACK</v>
      </c>
      <c r="Q865" s="104" t="str">
        <f>IF(E865&gt;0,+VLOOKUP($E865,'CODE GENERATOR'!$D:$T,11,FALSE),"")</f>
        <v>R.TOPWN_TTS0076</v>
      </c>
      <c r="R865" s="104" t="str">
        <f>IF(E865&gt;0,+VLOOKUP($E865,'CODE GENERATOR'!$D:$T,12,FALSE),"")</f>
        <v>SUP0030BLKBLK</v>
      </c>
      <c r="S865" s="104" t="str">
        <f>IF(E865&gt;0,+VLOOKUP($E865,'CODE GENERATOR'!$D:$T,13,FALSE),"")</f>
        <v>R.TOPWN_TTS0076_SUP0030BLKBLK</v>
      </c>
      <c r="T865" s="104" t="str">
        <f t="shared" si="55"/>
        <v>R.TOPWN_TTS0076_SUP0030BLKBLK_S</v>
      </c>
      <c r="U865" s="105">
        <v>8683711009221</v>
      </c>
      <c r="V865" s="107" t="str" cm="1">
        <f t="array" ref="V865">_xlfn.TEXTJOIN(";", TRUE, _xlfn.UNIQUE(_xlfn._xlws.FILTER(P$3:P$10029, C$3:C$10029=C865)))</f>
        <v>BLACK;WHITE;ECRU;ROSE;MINK;LIGHT GRAY;ANTHRA</v>
      </c>
      <c r="W865" s="107" t="str" cm="1">
        <f t="array" ref="W865">_xlfn.TEXTJOIN(";", TRUE, _xlfn.UNIQUE(_xlfn._xlws.FILTER(F$3:F$10029, C$3:C$10029=C865)))</f>
        <v>XS;S;M;L;XL;XXS</v>
      </c>
      <c r="X865" s="101" t="str">
        <f>IF(E865&gt;0,+VLOOKUP($E865,'CODE GENERATOR'!$D:$AC,19,FALSE),0)</f>
        <v>2507_W_0275</v>
      </c>
      <c r="Y865" s="101" t="str">
        <f>IF(E865&gt;0,+VLOOKUP($E865,'CODE GENERATOR'!$D:$AC,20,FALSE),0)</f>
        <v>2507_W_0289</v>
      </c>
      <c r="Z865" s="101" t="str">
        <f>IF(E865&gt;0,+VLOOKUP($E865,'CODE GENERATOR'!$D:$AC,21,FALSE),0)</f>
        <v>2507_W_0306</v>
      </c>
      <c r="AA865" s="101" t="str">
        <f>IF(E865&gt;0,+VLOOKUP($E865,'CODE GENERATOR'!$D:$AC,22,FALSE),0)</f>
        <v>2507_W_0296</v>
      </c>
      <c r="AB865" s="101" t="str">
        <f>IF(E865&gt;0,+VLOOKUP($E865,'CODE GENERATOR'!$D:$AC,23,FALSE),0)</f>
        <v>2507_D_cavalier_detay_0091</v>
      </c>
      <c r="AC865" s="101" t="str">
        <f>IF(E865&gt;0,+VLOOKUP($E865,'CODE GENERATOR'!$D:$AC,24,FALSE),0)</f>
        <v/>
      </c>
      <c r="AD865" s="101" t="str">
        <f>IF(E865&gt;0,+VLOOKUP($E865,'CODE GENERATOR'!$D:$AC,25,FALSE),0)</f>
        <v>2507_VW_Web_7</v>
      </c>
      <c r="AE865" s="101" t="str">
        <f>IF(E865&gt;0,+VLOOKUP($E865,'CODE GENERATOR'!$D:$AC,26,FALSE),0)</f>
        <v/>
      </c>
      <c r="AF865" s="149" t="str">
        <f>IF($C865&gt;0,$C865&amp;" "&amp;$P865&amp;" "&amp;+VLOOKUP($C865,'STYLE NAMES'!$B:$AC,10,FALSE),"""")</f>
        <v>BELLA BLACK WOMEN'S TECH T-SHIRT</v>
      </c>
      <c r="AG865" s="101" t="str">
        <f>"Enjoy our "&amp;(AF865)&amp;"; "&amp;IF(C865&gt;0,+VLOOKUP($C865,'STYLE NAMES'!$B:$AC,11,FALSE),"")</f>
        <v xml:space="preserve">Enjoy our BELLA BLACK WOMEN'S TECH T-SHIRT; Women's Short Sleeve Technical T-shirt
One of our staff's favorites!
These tech t-shirts are very chic and so comfortable to wear </v>
      </c>
      <c r="AH865" s="101" t="str">
        <f>IF(C865&gt;0,+VLOOKUP($C865,'STYLE NAMES'!$B:$AC,12,FALSE),"")</f>
        <v>*Extra-soft and comfortable technical jersey
* 4-way stretch fabric
* Breathable and Quick Dry
* Wrinkle-free and Easy Care
Composition:
95% Polyamide 5% Elasthane</v>
      </c>
      <c r="AI865" s="101" t="str">
        <f>IF(C865&gt;0,+VLOOKUP($C865,'STYLE NAMES'!$B:$AC,13,FALSE),"")</f>
        <v>Machine Wash at 30°C
Mild process
Iron at low temperature
Iron from REVERSE
Do NOT iron on logos or prints
Do not bleach
Do NOT Tumble Dry</v>
      </c>
      <c r="AJ865" s="149" t="str">
        <f>IF($C865&gt;0,$C865&amp;" "&amp;$P865&amp;" "&amp;+VLOOKUP($C865,'STYLE NAMES'!$B:$AC,14,FALSE),"""")</f>
        <v>BELLA BLACK KADIN TECH T-SHIRT</v>
      </c>
      <c r="AK865" s="149" t="str">
        <f>"Cavalier SanMarco tarafından tasarlanan "&amp;(AJ865)&amp;"; "&amp;IF(C865&gt;0,+VLOOKUP($C865,'STYLE NAMES'!$B:$AC,15,FALSE),"")</f>
        <v>Cavalier SanMarco tarafından tasarlanan BELLA BLACK KADIN TECH T-SHIRT; Kadın Kısa Kol Teknik T-shirt
Ekibin favorilerinden!
Bu teknik t-shirtler çok şık olmakla birlikte çok da rahatlar</v>
      </c>
      <c r="AL865" s="149" t="str">
        <f>IF(C865&gt;0,+VLOOKUP($C865,'STYLE NAMES'!$B:$AC,16,FALSE),"")</f>
        <v>*Ekstra yumuşak ve rahat teknik örme kumaş
* 4 yöne esneyen kumaş
* Nefes Alabilir ve Hızlı Kuruma
* Kırışmaz ve Bakımı Kolay
Kompozisyon:
%95 Polyamid %5 Elastan</v>
      </c>
      <c r="AM865" s="149" t="str">
        <f>IF(C865&gt;0,+VLOOKUP($C865,'STYLE NAMES'!$B:$AC,17,FALSE),"")</f>
        <v>Makinede 30°C' de Yıkayın
Hassas Yıkama
Ilık ütü yapın
Tersten ütüleyin
Logo ve baskıları ÜTÜLEMEYİN
Çamaşır suyu kullanmayın
Kurutma Makinesinde Kurutmayın</v>
      </c>
      <c r="AN865" s="149" t="str">
        <f>IF($C865&gt;0,$C865&amp;" "&amp;$P865&amp;" "&amp;+VLOOKUP($C865,'STYLE NAMES'!$B:$AC,18,FALSE),"""")</f>
        <v>BELLA BLACK T-SHIRT TECNICA DA DONNA</v>
      </c>
      <c r="AO865" s="101" t="str">
        <f>"Disegnato da Cavalier SanMarco "&amp;(AN865)&amp;"; "&amp;IF(C865&gt;0,+VLOOKUP($C865,'STYLE NAMES'!$B:$AC,19,FALSE),"")</f>
        <v>Disegnato da Cavalier SanMarco BELLA BLACK T-SHIRT TECNICA DA DONNA; T-shirt tecnica a maniche corte da donna 
Uno dei nostri prodotti preferiti! 
Queste magliette tecniche sono molto eleganti e confortevoli da indossare.</v>
      </c>
      <c r="AP865" s="101" t="str">
        <f>IF(C865&gt;0,+VLOOKUP($C865,'STYLE NAMES'!$B:$AC,20,FALSE),"")</f>
        <v>Jersey tecnico extra-morbido e confortevole 
Tessuto elasticizzato 4-way stretch 
Traspirante e ad asciugatura rapida 
No stiro e di facile manutenzione 
Composizione: 
95% Poliammide, 5% Elastan</v>
      </c>
      <c r="AQ865" s="101" t="str">
        <f>IF(C865&gt;0,+VLOOKUP($C865,'STYLE NAMES'!$B:$AC,21,FALSE),"")</f>
        <v>Lavare in lavatrice a 30°C Ciclo delicato 
Stirare a bassa temperatura
Stirare al rovescio 
Non stirare su loghi o stampe 
Non candeggiare 
Non asciugare in asciugatrice</v>
      </c>
      <c r="AR865" s="101">
        <f>IF(D865&gt;0,+VLOOKUP($C865,'STYLE NAMES'!$B:$AC,22,FALSE),"")</f>
        <v>0</v>
      </c>
      <c r="AS865" s="101">
        <f>IF(E865&gt;0,+VLOOKUP($C865,'STYLE NAMES'!$B:$AC,23,FALSE),"")</f>
        <v>0</v>
      </c>
      <c r="AT865" s="101">
        <f>IF(F865&gt;0,+VLOOKUP($C865,'STYLE NAMES'!$B:$AC,24,FALSE),"")</f>
        <v>0</v>
      </c>
      <c r="AU865" s="101">
        <f>IF(G865&gt;0,+VLOOKUP($C865,'STYLE NAMES'!$B:$AC,25,FALSE),"")</f>
        <v>0</v>
      </c>
      <c r="AV865" s="101" t="str">
        <f>+VLOOKUP($S865,'CODE GENERATOR'!$P:$AM,15,FALSE)</f>
        <v>R.BOTWN_BRC0067_TJR0027BLKBLK</v>
      </c>
      <c r="AW865" s="101" t="str">
        <f>+VLOOKUP($S865,'CODE GENERATOR'!$P:$AM,16,FALSE)</f>
        <v>A.RACUX_BLT0015_BRD0012GRYBBL</v>
      </c>
      <c r="AX865" s="101" t="str">
        <f>+VLOOKUP($S865,'CODE GENERATOR'!$P:$AM,17,FALSE)</f>
        <v>A.RACAU_SOC0020_NYL00003XBST1</v>
      </c>
      <c r="AY865" s="101">
        <f>+VLOOKUP($S865,'CODE GENERATOR'!$P:$AM,18,FALSE)</f>
        <v>0</v>
      </c>
      <c r="AZ865" s="101">
        <f>+VLOOKUP($S865,'CODE GENERATOR'!$P:$AM,19,FALSE)</f>
        <v>0</v>
      </c>
      <c r="BA865" s="101">
        <f>+VLOOKUP($S865,'CODE GENERATOR'!$P:$AM,20,FALSE)</f>
        <v>0</v>
      </c>
      <c r="BB865" s="101">
        <f>+VLOOKUP($S865,'CODE GENERATOR'!$P:$AM,21,FALSE)</f>
        <v>0</v>
      </c>
      <c r="BC865" s="101">
        <f>+VLOOKUP($S865,'CODE GENERATOR'!$P:$AM,22,FALSE)</f>
        <v>0</v>
      </c>
      <c r="BD865" s="101">
        <f>+VLOOKUP($S865,'CODE GENERATOR'!$P:$AM,23,FALSE)</f>
        <v>0</v>
      </c>
      <c r="BE865" s="101">
        <f>+VLOOKUP($S865,'CODE GENERATOR'!$P:$AM,24,FALSE)</f>
        <v>0</v>
      </c>
      <c r="BF865" s="101">
        <f>IF(C865&gt;0,+VLOOKUP(G865,'CATEGORY ID'!$A$1:$L$118,3,FALSE),"")</f>
        <v>30</v>
      </c>
      <c r="BG865" s="101">
        <f>IF(C865&gt;0,+VLOOKUP(H865,'CATEGORY ID'!$D$1:$L$118,3,FALSE),"")</f>
        <v>3</v>
      </c>
      <c r="BH865" s="101">
        <f>IF(C865&gt;0,+VLOOKUP((+H865&amp;I865),'CATEGORY ID'!$H$1:$I$121,2,FALSE),"")</f>
        <v>109</v>
      </c>
      <c r="BJ865" s="101">
        <f>IF(C865&gt;0,IF(COUNTIF('CATEGORY ID'!$K$1:$K$121,+H865&amp;K865) &gt; 0, +VLOOKUP(+H865&amp;K865,'CATEGORY ID'!$K$1:$L$121,2,FALSE),""),"")</f>
        <v>46</v>
      </c>
      <c r="BK865" s="101" t="str">
        <f>IF(C865&gt;0,IF(COUNTIF('CATEGORY ID'!$K$124:$K$165, +VLOOKUP(C865,'STYLE NAMES'!$B:$AE,30,FALSE)) &gt; 0, +VLOOKUP(VLOOKUP(C865,'STYLE NAMES'!$B:$AE,30,FALSE),'CATEGORY ID'!K:M,2,FALSE),""),"")</f>
        <v/>
      </c>
      <c r="BM865" s="101">
        <v>204</v>
      </c>
      <c r="BR865" s="101" t="str" cm="1">
        <f t="array" ref="BR865">IF(C865&gt;0,_xlfn.TEXTJOIN(";", TRUE,_xlfn.UNIQUE(_xlfn._xlws.FILTER(BF865:BQ865,(BF865:BQ865&gt;0)),TRUE,FALSE)),"")&amp;";"&amp;BS865</f>
        <v>30;3;109;46;204;228</v>
      </c>
      <c r="BS865" s="101">
        <v>228</v>
      </c>
      <c r="BU865" s="106">
        <f>IF(C865&gt;0,+VLOOKUP($C865,'STYLE NAMES'!$B:$AC,26,FALSE),"")</f>
        <v>69.900000000000006</v>
      </c>
      <c r="BV865" s="106">
        <f>IF(C865&gt;0,+VLOOKUP($C865,'STYLE NAMES'!$B:$AC,27,FALSE),"")</f>
        <v>3840</v>
      </c>
      <c r="BW865" s="106">
        <f>IF(C865&gt;0,+VLOOKUP($C865,'STYLE NAMES'!$B:$AC,28,FALSE),"")</f>
        <v>80.385000000000005</v>
      </c>
      <c r="BY865"/>
      <c r="BZ865" s="101">
        <v>5</v>
      </c>
      <c r="CA865" s="137">
        <f t="shared" si="58"/>
        <v>1</v>
      </c>
      <c r="CB865" s="137" t="str">
        <f>+VLOOKUP(C865,'[2]STYLES &amp; MODELS MATRIX'!$A:$G,7,FALSE)</f>
        <v>AK</v>
      </c>
      <c r="CC865" s="137" t="str">
        <f>+VLOOKUP(C865,'[1]STYLES &amp; SIZE CHARTS'!$A:$H,8,FALSE)</f>
        <v>WT-BTTS1</v>
      </c>
      <c r="CD865" s="137"/>
      <c r="CE865" s="205"/>
      <c r="CF865" s="141"/>
    </row>
    <row r="866" spans="1:84" s="101" customFormat="1" ht="12" customHeight="1" x14ac:dyDescent="0.2">
      <c r="A866" s="102">
        <f t="shared" si="56"/>
        <v>8683711009238</v>
      </c>
      <c r="B866" s="101" t="s">
        <v>991</v>
      </c>
      <c r="C866" s="101" t="s">
        <v>172</v>
      </c>
      <c r="D866" s="101" t="s">
        <v>173</v>
      </c>
      <c r="E866" s="203" t="s">
        <v>2482</v>
      </c>
      <c r="F866" s="101" t="s">
        <v>2247</v>
      </c>
      <c r="G866" s="101" t="str">
        <f>IF(C866&gt;0,+VLOOKUP($C866,'STYLE NAMES'!$B:$AC,4,FALSE),"")</f>
        <v>RIDER</v>
      </c>
      <c r="H866" s="101" t="str">
        <f>IF(C866&gt;0,+VLOOKUP($C866,'STYLE NAMES'!$B:$AC,5,FALSE),"")</f>
        <v>WOMEN</v>
      </c>
      <c r="I866" s="101" t="str">
        <f>IF(C866&gt;0,+VLOOKUP($C866,'STYLE NAMES'!$B:$AC,6,FALSE),"")</f>
        <v>TOPS</v>
      </c>
      <c r="J866" s="101" t="str">
        <f>IF(C866&gt;0,+VLOOKUP($C866,'STYLE NAMES'!$B:$AC,7,FALSE),"")</f>
        <v>WOMEN</v>
      </c>
      <c r="K866" s="101" t="str">
        <f>IF(C866&gt;0,+VLOOKUP($C866,'STYLE NAMES'!$B:$AC,8,FALSE),"")</f>
        <v>TECH T-SHIRTS</v>
      </c>
      <c r="L866" s="101" t="str">
        <f>IF(E866&gt;0,+VLOOKUP($E866,'CODE GENERATOR'!$D:$T,3,FALSE),"")</f>
        <v>S</v>
      </c>
      <c r="M866" s="101" t="str">
        <f>IF(E866&gt;0,+VLOOKUP($E866,'CODE GENERATOR'!$D:$T,4,FALSE),"")</f>
        <v>SUPREME</v>
      </c>
      <c r="N866" s="101" t="str">
        <f>IF(E866&gt;0,+VLOOKUP($E866,'CODE GENERATOR'!$D:$T,6,FALSE),"")</f>
        <v>BLACK</v>
      </c>
      <c r="O866" s="101" t="str">
        <f>IF(E866&gt;0,+VLOOKUP($E866,'CODE GENERATOR'!$D:$T,7,FALSE),"")</f>
        <v>BLACK</v>
      </c>
      <c r="P866" s="101" t="str">
        <f t="shared" si="57"/>
        <v>BLACK</v>
      </c>
      <c r="Q866" s="104" t="str">
        <f>IF(E866&gt;0,+VLOOKUP($E866,'CODE GENERATOR'!$D:$T,11,FALSE),"")</f>
        <v>R.TOPWN_TTS0076</v>
      </c>
      <c r="R866" s="104" t="str">
        <f>IF(E866&gt;0,+VLOOKUP($E866,'CODE GENERATOR'!$D:$T,12,FALSE),"")</f>
        <v>SUP0030BLKBLK</v>
      </c>
      <c r="S866" s="104" t="str">
        <f>IF(E866&gt;0,+VLOOKUP($E866,'CODE GENERATOR'!$D:$T,13,FALSE),"")</f>
        <v>R.TOPWN_TTS0076_SUP0030BLKBLK</v>
      </c>
      <c r="T866" s="104" t="str">
        <f t="shared" si="55"/>
        <v>R.TOPWN_TTS0076_SUP0030BLKBLK_M</v>
      </c>
      <c r="U866" s="105">
        <v>8683711009238</v>
      </c>
      <c r="V866" s="107" t="str" cm="1">
        <f t="array" ref="V866">_xlfn.TEXTJOIN(";", TRUE, _xlfn.UNIQUE(_xlfn._xlws.FILTER(P$3:P$10029, C$3:C$10029=C866)))</f>
        <v>BLACK;WHITE;ECRU;ROSE;MINK;LIGHT GRAY;ANTHRA</v>
      </c>
      <c r="W866" s="107" t="str" cm="1">
        <f t="array" ref="W866">_xlfn.TEXTJOIN(";", TRUE, _xlfn.UNIQUE(_xlfn._xlws.FILTER(F$3:F$10029, C$3:C$10029=C866)))</f>
        <v>XS;S;M;L;XL;XXS</v>
      </c>
      <c r="X866" s="101" t="str">
        <f>IF(E866&gt;0,+VLOOKUP($E866,'CODE GENERATOR'!$D:$AC,19,FALSE),0)</f>
        <v>2507_W_0275</v>
      </c>
      <c r="Y866" s="101" t="str">
        <f>IF(E866&gt;0,+VLOOKUP($E866,'CODE GENERATOR'!$D:$AC,20,FALSE),0)</f>
        <v>2507_W_0289</v>
      </c>
      <c r="Z866" s="101" t="str">
        <f>IF(E866&gt;0,+VLOOKUP($E866,'CODE GENERATOR'!$D:$AC,21,FALSE),0)</f>
        <v>2507_W_0306</v>
      </c>
      <c r="AA866" s="101" t="str">
        <f>IF(E866&gt;0,+VLOOKUP($E866,'CODE GENERATOR'!$D:$AC,22,FALSE),0)</f>
        <v>2507_W_0296</v>
      </c>
      <c r="AB866" s="101" t="str">
        <f>IF(E866&gt;0,+VLOOKUP($E866,'CODE GENERATOR'!$D:$AC,23,FALSE),0)</f>
        <v>2507_D_cavalier_detay_0091</v>
      </c>
      <c r="AC866" s="101" t="str">
        <f>IF(E866&gt;0,+VLOOKUP($E866,'CODE GENERATOR'!$D:$AC,24,FALSE),0)</f>
        <v/>
      </c>
      <c r="AD866" s="101" t="str">
        <f>IF(E866&gt;0,+VLOOKUP($E866,'CODE GENERATOR'!$D:$AC,25,FALSE),0)</f>
        <v>2507_VW_Web_7</v>
      </c>
      <c r="AE866" s="101" t="str">
        <f>IF(E866&gt;0,+VLOOKUP($E866,'CODE GENERATOR'!$D:$AC,26,FALSE),0)</f>
        <v/>
      </c>
      <c r="AF866" s="149" t="str">
        <f>IF($C866&gt;0,$C866&amp;" "&amp;$P866&amp;" "&amp;+VLOOKUP($C866,'STYLE NAMES'!$B:$AC,10,FALSE),"""")</f>
        <v>BELLA BLACK WOMEN'S TECH T-SHIRT</v>
      </c>
      <c r="AG866" s="101" t="str">
        <f>"Enjoy our "&amp;(AF866)&amp;"; "&amp;IF(C866&gt;0,+VLOOKUP($C866,'STYLE NAMES'!$B:$AC,11,FALSE),"")</f>
        <v xml:space="preserve">Enjoy our BELLA BLACK WOMEN'S TECH T-SHIRT; Women's Short Sleeve Technical T-shirt
One of our staff's favorites!
These tech t-shirts are very chic and so comfortable to wear </v>
      </c>
      <c r="AH866" s="101" t="str">
        <f>IF(C866&gt;0,+VLOOKUP($C866,'STYLE NAMES'!$B:$AC,12,FALSE),"")</f>
        <v>*Extra-soft and comfortable technical jersey
* 4-way stretch fabric
* Breathable and Quick Dry
* Wrinkle-free and Easy Care
Composition:
95% Polyamide 5% Elasthane</v>
      </c>
      <c r="AI866" s="101" t="str">
        <f>IF(C866&gt;0,+VLOOKUP($C866,'STYLE NAMES'!$B:$AC,13,FALSE),"")</f>
        <v>Machine Wash at 30°C
Mild process
Iron at low temperature
Iron from REVERSE
Do NOT iron on logos or prints
Do not bleach
Do NOT Tumble Dry</v>
      </c>
      <c r="AJ866" s="149" t="str">
        <f>IF($C866&gt;0,$C866&amp;" "&amp;$P866&amp;" "&amp;+VLOOKUP($C866,'STYLE NAMES'!$B:$AC,14,FALSE),"""")</f>
        <v>BELLA BLACK KADIN TECH T-SHIRT</v>
      </c>
      <c r="AK866" s="149" t="str">
        <f>"Cavalier SanMarco tarafından tasarlanan "&amp;(AJ866)&amp;"; "&amp;IF(C866&gt;0,+VLOOKUP($C866,'STYLE NAMES'!$B:$AC,15,FALSE),"")</f>
        <v>Cavalier SanMarco tarafından tasarlanan BELLA BLACK KADIN TECH T-SHIRT; Kadın Kısa Kol Teknik T-shirt
Ekibin favorilerinden!
Bu teknik t-shirtler çok şık olmakla birlikte çok da rahatlar</v>
      </c>
      <c r="AL866" s="149" t="str">
        <f>IF(C866&gt;0,+VLOOKUP($C866,'STYLE NAMES'!$B:$AC,16,FALSE),"")</f>
        <v>*Ekstra yumuşak ve rahat teknik örme kumaş
* 4 yöne esneyen kumaş
* Nefes Alabilir ve Hızlı Kuruma
* Kırışmaz ve Bakımı Kolay
Kompozisyon:
%95 Polyamid %5 Elastan</v>
      </c>
      <c r="AM866" s="149" t="str">
        <f>IF(C866&gt;0,+VLOOKUP($C866,'STYLE NAMES'!$B:$AC,17,FALSE),"")</f>
        <v>Makinede 30°C' de Yıkayın
Hassas Yıkama
Ilık ütü yapın
Tersten ütüleyin
Logo ve baskıları ÜTÜLEMEYİN
Çamaşır suyu kullanmayın
Kurutma Makinesinde Kurutmayın</v>
      </c>
      <c r="AN866" s="149" t="str">
        <f>IF($C866&gt;0,$C866&amp;" "&amp;$P866&amp;" "&amp;+VLOOKUP($C866,'STYLE NAMES'!$B:$AC,18,FALSE),"""")</f>
        <v>BELLA BLACK T-SHIRT TECNICA DA DONNA</v>
      </c>
      <c r="AO866" s="101" t="str">
        <f>"Disegnato da Cavalier SanMarco "&amp;(AN866)&amp;"; "&amp;IF(C866&gt;0,+VLOOKUP($C866,'STYLE NAMES'!$B:$AC,19,FALSE),"")</f>
        <v>Disegnato da Cavalier SanMarco BELLA BLACK T-SHIRT TECNICA DA DONNA; T-shirt tecnica a maniche corte da donna 
Uno dei nostri prodotti preferiti! 
Queste magliette tecniche sono molto eleganti e confortevoli da indossare.</v>
      </c>
      <c r="AP866" s="101" t="str">
        <f>IF(C866&gt;0,+VLOOKUP($C866,'STYLE NAMES'!$B:$AC,20,FALSE),"")</f>
        <v>Jersey tecnico extra-morbido e confortevole 
Tessuto elasticizzato 4-way stretch 
Traspirante e ad asciugatura rapida 
No stiro e di facile manutenzione 
Composizione: 
95% Poliammide, 5% Elastan</v>
      </c>
      <c r="AQ866" s="101" t="str">
        <f>IF(C866&gt;0,+VLOOKUP($C866,'STYLE NAMES'!$B:$AC,21,FALSE),"")</f>
        <v>Lavare in lavatrice a 30°C Ciclo delicato 
Stirare a bassa temperatura
Stirare al rovescio 
Non stirare su loghi o stampe 
Non candeggiare 
Non asciugare in asciugatrice</v>
      </c>
      <c r="AR866" s="101">
        <f>IF(D866&gt;0,+VLOOKUP($C866,'STYLE NAMES'!$B:$AC,22,FALSE),"")</f>
        <v>0</v>
      </c>
      <c r="AS866" s="101">
        <f>IF(E866&gt;0,+VLOOKUP($C866,'STYLE NAMES'!$B:$AC,23,FALSE),"")</f>
        <v>0</v>
      </c>
      <c r="AT866" s="101">
        <f>IF(F866&gt;0,+VLOOKUP($C866,'STYLE NAMES'!$B:$AC,24,FALSE),"")</f>
        <v>0</v>
      </c>
      <c r="AU866" s="101">
        <f>IF(G866&gt;0,+VLOOKUP($C866,'STYLE NAMES'!$B:$AC,25,FALSE),"")</f>
        <v>0</v>
      </c>
      <c r="AV866" s="101" t="str">
        <f>+VLOOKUP($S866,'CODE GENERATOR'!$P:$AM,15,FALSE)</f>
        <v>R.BOTWN_BRC0067_TJR0027BLKBLK</v>
      </c>
      <c r="AW866" s="101" t="str">
        <f>+VLOOKUP($S866,'CODE GENERATOR'!$P:$AM,16,FALSE)</f>
        <v>A.RACUX_BLT0015_BRD0012GRYBBL</v>
      </c>
      <c r="AX866" s="101" t="str">
        <f>+VLOOKUP($S866,'CODE GENERATOR'!$P:$AM,17,FALSE)</f>
        <v>A.RACAU_SOC0020_NYL00003XBST1</v>
      </c>
      <c r="AY866" s="101">
        <f>+VLOOKUP($S866,'CODE GENERATOR'!$P:$AM,18,FALSE)</f>
        <v>0</v>
      </c>
      <c r="AZ866" s="101">
        <f>+VLOOKUP($S866,'CODE GENERATOR'!$P:$AM,19,FALSE)</f>
        <v>0</v>
      </c>
      <c r="BA866" s="101">
        <f>+VLOOKUP($S866,'CODE GENERATOR'!$P:$AM,20,FALSE)</f>
        <v>0</v>
      </c>
      <c r="BB866" s="101">
        <f>+VLOOKUP($S866,'CODE GENERATOR'!$P:$AM,21,FALSE)</f>
        <v>0</v>
      </c>
      <c r="BC866" s="101">
        <f>+VLOOKUP($S866,'CODE GENERATOR'!$P:$AM,22,FALSE)</f>
        <v>0</v>
      </c>
      <c r="BD866" s="101">
        <f>+VLOOKUP($S866,'CODE GENERATOR'!$P:$AM,23,FALSE)</f>
        <v>0</v>
      </c>
      <c r="BE866" s="101">
        <f>+VLOOKUP($S866,'CODE GENERATOR'!$P:$AM,24,FALSE)</f>
        <v>0</v>
      </c>
      <c r="BF866" s="101">
        <f>IF(C866&gt;0,+VLOOKUP(G866,'CATEGORY ID'!$A$1:$L$118,3,FALSE),"")</f>
        <v>30</v>
      </c>
      <c r="BG866" s="101">
        <f>IF(C866&gt;0,+VLOOKUP(H866,'CATEGORY ID'!$D$1:$L$118,3,FALSE),"")</f>
        <v>3</v>
      </c>
      <c r="BH866" s="101">
        <f>IF(C866&gt;0,+VLOOKUP((+H866&amp;I866),'CATEGORY ID'!$H$1:$I$121,2,FALSE),"")</f>
        <v>109</v>
      </c>
      <c r="BJ866" s="101">
        <f>IF(C866&gt;0,IF(COUNTIF('CATEGORY ID'!$K$1:$K$121,+H866&amp;K866) &gt; 0, +VLOOKUP(+H866&amp;K866,'CATEGORY ID'!$K$1:$L$121,2,FALSE),""),"")</f>
        <v>46</v>
      </c>
      <c r="BK866" s="101" t="str">
        <f>IF(C866&gt;0,IF(COUNTIF('CATEGORY ID'!$K$124:$K$165, +VLOOKUP(C866,'STYLE NAMES'!$B:$AE,30,FALSE)) &gt; 0, +VLOOKUP(VLOOKUP(C866,'STYLE NAMES'!$B:$AE,30,FALSE),'CATEGORY ID'!K:M,2,FALSE),""),"")</f>
        <v/>
      </c>
      <c r="BM866" s="101">
        <v>204</v>
      </c>
      <c r="BR866" s="101" t="str" cm="1">
        <f t="array" ref="BR866">IF(C866&gt;0,_xlfn.TEXTJOIN(";", TRUE,_xlfn.UNIQUE(_xlfn._xlws.FILTER(BF866:BQ866,(BF866:BQ866&gt;0)),TRUE,FALSE)),"")&amp;";"&amp;BS866</f>
        <v>30;3;109;46;204;228</v>
      </c>
      <c r="BS866" s="101">
        <v>228</v>
      </c>
      <c r="BU866" s="106">
        <f>IF(C866&gt;0,+VLOOKUP($C866,'STYLE NAMES'!$B:$AC,26,FALSE),"")</f>
        <v>69.900000000000006</v>
      </c>
      <c r="BV866" s="106">
        <f>IF(C866&gt;0,+VLOOKUP($C866,'STYLE NAMES'!$B:$AC,27,FALSE),"")</f>
        <v>3840</v>
      </c>
      <c r="BW866" s="106">
        <f>IF(C866&gt;0,+VLOOKUP($C866,'STYLE NAMES'!$B:$AC,28,FALSE),"")</f>
        <v>80.385000000000005</v>
      </c>
      <c r="BY866"/>
      <c r="BZ866" s="101">
        <v>8</v>
      </c>
      <c r="CA866" s="137">
        <f t="shared" si="58"/>
        <v>1</v>
      </c>
      <c r="CB866" s="137" t="str">
        <f>+VLOOKUP(C866,'[2]STYLES &amp; MODELS MATRIX'!$A:$G,7,FALSE)</f>
        <v>AK</v>
      </c>
      <c r="CC866" s="137" t="str">
        <f>+VLOOKUP(C866,'[1]STYLES &amp; SIZE CHARTS'!$A:$H,8,FALSE)</f>
        <v>WT-BTTS1</v>
      </c>
      <c r="CD866" s="137"/>
      <c r="CE866" s="205"/>
      <c r="CF866" s="141"/>
    </row>
    <row r="867" spans="1:84" s="101" customFormat="1" ht="12" customHeight="1" x14ac:dyDescent="0.2">
      <c r="A867" s="102">
        <f t="shared" si="56"/>
        <v>8683711009245</v>
      </c>
      <c r="B867" s="101" t="s">
        <v>991</v>
      </c>
      <c r="C867" s="101" t="s">
        <v>172</v>
      </c>
      <c r="D867" s="101" t="s">
        <v>173</v>
      </c>
      <c r="E867" s="203" t="s">
        <v>2482</v>
      </c>
      <c r="F867" s="101" t="s">
        <v>2248</v>
      </c>
      <c r="G867" s="101" t="str">
        <f>IF(C867&gt;0,+VLOOKUP($C867,'STYLE NAMES'!$B:$AC,4,FALSE),"")</f>
        <v>RIDER</v>
      </c>
      <c r="H867" s="101" t="str">
        <f>IF(C867&gt;0,+VLOOKUP($C867,'STYLE NAMES'!$B:$AC,5,FALSE),"")</f>
        <v>WOMEN</v>
      </c>
      <c r="I867" s="101" t="str">
        <f>IF(C867&gt;0,+VLOOKUP($C867,'STYLE NAMES'!$B:$AC,6,FALSE),"")</f>
        <v>TOPS</v>
      </c>
      <c r="J867" s="101" t="str">
        <f>IF(C867&gt;0,+VLOOKUP($C867,'STYLE NAMES'!$B:$AC,7,FALSE),"")</f>
        <v>WOMEN</v>
      </c>
      <c r="K867" s="101" t="str">
        <f>IF(C867&gt;0,+VLOOKUP($C867,'STYLE NAMES'!$B:$AC,8,FALSE),"")</f>
        <v>TECH T-SHIRTS</v>
      </c>
      <c r="L867" s="101" t="str">
        <f>IF(E867&gt;0,+VLOOKUP($E867,'CODE GENERATOR'!$D:$T,3,FALSE),"")</f>
        <v>S</v>
      </c>
      <c r="M867" s="101" t="str">
        <f>IF(E867&gt;0,+VLOOKUP($E867,'CODE GENERATOR'!$D:$T,4,FALSE),"")</f>
        <v>SUPREME</v>
      </c>
      <c r="N867" s="101" t="str">
        <f>IF(E867&gt;0,+VLOOKUP($E867,'CODE GENERATOR'!$D:$T,6,FALSE),"")</f>
        <v>BLACK</v>
      </c>
      <c r="O867" s="101" t="str">
        <f>IF(E867&gt;0,+VLOOKUP($E867,'CODE GENERATOR'!$D:$T,7,FALSE),"")</f>
        <v>BLACK</v>
      </c>
      <c r="P867" s="101" t="str">
        <f t="shared" si="57"/>
        <v>BLACK</v>
      </c>
      <c r="Q867" s="104" t="str">
        <f>IF(E867&gt;0,+VLOOKUP($E867,'CODE GENERATOR'!$D:$T,11,FALSE),"")</f>
        <v>R.TOPWN_TTS0076</v>
      </c>
      <c r="R867" s="104" t="str">
        <f>IF(E867&gt;0,+VLOOKUP($E867,'CODE GENERATOR'!$D:$T,12,FALSE),"")</f>
        <v>SUP0030BLKBLK</v>
      </c>
      <c r="S867" s="104" t="str">
        <f>IF(E867&gt;0,+VLOOKUP($E867,'CODE GENERATOR'!$D:$T,13,FALSE),"")</f>
        <v>R.TOPWN_TTS0076_SUP0030BLKBLK</v>
      </c>
      <c r="T867" s="104" t="str">
        <f t="shared" si="55"/>
        <v>R.TOPWN_TTS0076_SUP0030BLKBLK_L</v>
      </c>
      <c r="U867" s="105">
        <v>8683711009245</v>
      </c>
      <c r="V867" s="107" t="str" cm="1">
        <f t="array" ref="V867">_xlfn.TEXTJOIN(";", TRUE, _xlfn.UNIQUE(_xlfn._xlws.FILTER(P$3:P$10029, C$3:C$10029=C867)))</f>
        <v>BLACK;WHITE;ECRU;ROSE;MINK;LIGHT GRAY;ANTHRA</v>
      </c>
      <c r="W867" s="107" t="str" cm="1">
        <f t="array" ref="W867">_xlfn.TEXTJOIN(";", TRUE, _xlfn.UNIQUE(_xlfn._xlws.FILTER(F$3:F$10029, C$3:C$10029=C867)))</f>
        <v>XS;S;M;L;XL;XXS</v>
      </c>
      <c r="X867" s="101" t="str">
        <f>IF(E867&gt;0,+VLOOKUP($E867,'CODE GENERATOR'!$D:$AC,19,FALSE),0)</f>
        <v>2507_W_0275</v>
      </c>
      <c r="Y867" s="101" t="str">
        <f>IF(E867&gt;0,+VLOOKUP($E867,'CODE GENERATOR'!$D:$AC,20,FALSE),0)</f>
        <v>2507_W_0289</v>
      </c>
      <c r="Z867" s="101" t="str">
        <f>IF(E867&gt;0,+VLOOKUP($E867,'CODE GENERATOR'!$D:$AC,21,FALSE),0)</f>
        <v>2507_W_0306</v>
      </c>
      <c r="AA867" s="101" t="str">
        <f>IF(E867&gt;0,+VLOOKUP($E867,'CODE GENERATOR'!$D:$AC,22,FALSE),0)</f>
        <v>2507_W_0296</v>
      </c>
      <c r="AB867" s="101" t="str">
        <f>IF(E867&gt;0,+VLOOKUP($E867,'CODE GENERATOR'!$D:$AC,23,FALSE),0)</f>
        <v>2507_D_cavalier_detay_0091</v>
      </c>
      <c r="AC867" s="101" t="str">
        <f>IF(E867&gt;0,+VLOOKUP($E867,'CODE GENERATOR'!$D:$AC,24,FALSE),0)</f>
        <v/>
      </c>
      <c r="AD867" s="101" t="str">
        <f>IF(E867&gt;0,+VLOOKUP($E867,'CODE GENERATOR'!$D:$AC,25,FALSE),0)</f>
        <v>2507_VW_Web_7</v>
      </c>
      <c r="AE867" s="101" t="str">
        <f>IF(E867&gt;0,+VLOOKUP($E867,'CODE GENERATOR'!$D:$AC,26,FALSE),0)</f>
        <v/>
      </c>
      <c r="AF867" s="149" t="str">
        <f>IF($C867&gt;0,$C867&amp;" "&amp;$P867&amp;" "&amp;+VLOOKUP($C867,'STYLE NAMES'!$B:$AC,10,FALSE),"""")</f>
        <v>BELLA BLACK WOMEN'S TECH T-SHIRT</v>
      </c>
      <c r="AG867" s="101" t="str">
        <f>"Enjoy our "&amp;(AF867)&amp;"; "&amp;IF(C867&gt;0,+VLOOKUP($C867,'STYLE NAMES'!$B:$AC,11,FALSE),"")</f>
        <v xml:space="preserve">Enjoy our BELLA BLACK WOMEN'S TECH T-SHIRT; Women's Short Sleeve Technical T-shirt
One of our staff's favorites!
These tech t-shirts are very chic and so comfortable to wear </v>
      </c>
      <c r="AH867" s="101" t="str">
        <f>IF(C867&gt;0,+VLOOKUP($C867,'STYLE NAMES'!$B:$AC,12,FALSE),"")</f>
        <v>*Extra-soft and comfortable technical jersey
* 4-way stretch fabric
* Breathable and Quick Dry
* Wrinkle-free and Easy Care
Composition:
95% Polyamide 5% Elasthane</v>
      </c>
      <c r="AI867" s="101" t="str">
        <f>IF(C867&gt;0,+VLOOKUP($C867,'STYLE NAMES'!$B:$AC,13,FALSE),"")</f>
        <v>Machine Wash at 30°C
Mild process
Iron at low temperature
Iron from REVERSE
Do NOT iron on logos or prints
Do not bleach
Do NOT Tumble Dry</v>
      </c>
      <c r="AJ867" s="149" t="str">
        <f>IF($C867&gt;0,$C867&amp;" "&amp;$P867&amp;" "&amp;+VLOOKUP($C867,'STYLE NAMES'!$B:$AC,14,FALSE),"""")</f>
        <v>BELLA BLACK KADIN TECH T-SHIRT</v>
      </c>
      <c r="AK867" s="149" t="str">
        <f>"Cavalier SanMarco tarafından tasarlanan "&amp;(AJ867)&amp;"; "&amp;IF(C867&gt;0,+VLOOKUP($C867,'STYLE NAMES'!$B:$AC,15,FALSE),"")</f>
        <v>Cavalier SanMarco tarafından tasarlanan BELLA BLACK KADIN TECH T-SHIRT; Kadın Kısa Kol Teknik T-shirt
Ekibin favorilerinden!
Bu teknik t-shirtler çok şık olmakla birlikte çok da rahatlar</v>
      </c>
      <c r="AL867" s="149" t="str">
        <f>IF(C867&gt;0,+VLOOKUP($C867,'STYLE NAMES'!$B:$AC,16,FALSE),"")</f>
        <v>*Ekstra yumuşak ve rahat teknik örme kumaş
* 4 yöne esneyen kumaş
* Nefes Alabilir ve Hızlı Kuruma
* Kırışmaz ve Bakımı Kolay
Kompozisyon:
%95 Polyamid %5 Elastan</v>
      </c>
      <c r="AM867" s="149" t="str">
        <f>IF(C867&gt;0,+VLOOKUP($C867,'STYLE NAMES'!$B:$AC,17,FALSE),"")</f>
        <v>Makinede 30°C' de Yıkayın
Hassas Yıkama
Ilık ütü yapın
Tersten ütüleyin
Logo ve baskıları ÜTÜLEMEYİN
Çamaşır suyu kullanmayın
Kurutma Makinesinde Kurutmayın</v>
      </c>
      <c r="AN867" s="149" t="str">
        <f>IF($C867&gt;0,$C867&amp;" "&amp;$P867&amp;" "&amp;+VLOOKUP($C867,'STYLE NAMES'!$B:$AC,18,FALSE),"""")</f>
        <v>BELLA BLACK T-SHIRT TECNICA DA DONNA</v>
      </c>
      <c r="AO867" s="101" t="str">
        <f>"Disegnato da Cavalier SanMarco "&amp;(AN867)&amp;"; "&amp;IF(C867&gt;0,+VLOOKUP($C867,'STYLE NAMES'!$B:$AC,19,FALSE),"")</f>
        <v>Disegnato da Cavalier SanMarco BELLA BLACK T-SHIRT TECNICA DA DONNA; T-shirt tecnica a maniche corte da donna 
Uno dei nostri prodotti preferiti! 
Queste magliette tecniche sono molto eleganti e confortevoli da indossare.</v>
      </c>
      <c r="AP867" s="101" t="str">
        <f>IF(C867&gt;0,+VLOOKUP($C867,'STYLE NAMES'!$B:$AC,20,FALSE),"")</f>
        <v>Jersey tecnico extra-morbido e confortevole 
Tessuto elasticizzato 4-way stretch 
Traspirante e ad asciugatura rapida 
No stiro e di facile manutenzione 
Composizione: 
95% Poliammide, 5% Elastan</v>
      </c>
      <c r="AQ867" s="101" t="str">
        <f>IF(C867&gt;0,+VLOOKUP($C867,'STYLE NAMES'!$B:$AC,21,FALSE),"")</f>
        <v>Lavare in lavatrice a 30°C Ciclo delicato 
Stirare a bassa temperatura
Stirare al rovescio 
Non stirare su loghi o stampe 
Non candeggiare 
Non asciugare in asciugatrice</v>
      </c>
      <c r="AR867" s="101">
        <f>IF(D867&gt;0,+VLOOKUP($C867,'STYLE NAMES'!$B:$AC,22,FALSE),"")</f>
        <v>0</v>
      </c>
      <c r="AS867" s="101">
        <f>IF(E867&gt;0,+VLOOKUP($C867,'STYLE NAMES'!$B:$AC,23,FALSE),"")</f>
        <v>0</v>
      </c>
      <c r="AT867" s="101">
        <f>IF(F867&gt;0,+VLOOKUP($C867,'STYLE NAMES'!$B:$AC,24,FALSE),"")</f>
        <v>0</v>
      </c>
      <c r="AU867" s="101">
        <f>IF(G867&gt;0,+VLOOKUP($C867,'STYLE NAMES'!$B:$AC,25,FALSE),"")</f>
        <v>0</v>
      </c>
      <c r="AV867" s="101" t="str">
        <f>+VLOOKUP($S867,'CODE GENERATOR'!$P:$AM,15,FALSE)</f>
        <v>R.BOTWN_BRC0067_TJR0027BLKBLK</v>
      </c>
      <c r="AW867" s="101" t="str">
        <f>+VLOOKUP($S867,'CODE GENERATOR'!$P:$AM,16,FALSE)</f>
        <v>A.RACUX_BLT0015_BRD0012GRYBBL</v>
      </c>
      <c r="AX867" s="101" t="str">
        <f>+VLOOKUP($S867,'CODE GENERATOR'!$P:$AM,17,FALSE)</f>
        <v>A.RACAU_SOC0020_NYL00003XBST1</v>
      </c>
      <c r="AY867" s="101">
        <f>+VLOOKUP($S867,'CODE GENERATOR'!$P:$AM,18,FALSE)</f>
        <v>0</v>
      </c>
      <c r="AZ867" s="101">
        <f>+VLOOKUP($S867,'CODE GENERATOR'!$P:$AM,19,FALSE)</f>
        <v>0</v>
      </c>
      <c r="BA867" s="101">
        <f>+VLOOKUP($S867,'CODE GENERATOR'!$P:$AM,20,FALSE)</f>
        <v>0</v>
      </c>
      <c r="BB867" s="101">
        <f>+VLOOKUP($S867,'CODE GENERATOR'!$P:$AM,21,FALSE)</f>
        <v>0</v>
      </c>
      <c r="BC867" s="101">
        <f>+VLOOKUP($S867,'CODE GENERATOR'!$P:$AM,22,FALSE)</f>
        <v>0</v>
      </c>
      <c r="BD867" s="101">
        <f>+VLOOKUP($S867,'CODE GENERATOR'!$P:$AM,23,FALSE)</f>
        <v>0</v>
      </c>
      <c r="BE867" s="101">
        <f>+VLOOKUP($S867,'CODE GENERATOR'!$P:$AM,24,FALSE)</f>
        <v>0</v>
      </c>
      <c r="BF867" s="101">
        <f>IF(C867&gt;0,+VLOOKUP(G867,'CATEGORY ID'!$A$1:$L$118,3,FALSE),"")</f>
        <v>30</v>
      </c>
      <c r="BG867" s="101">
        <f>IF(C867&gt;0,+VLOOKUP(H867,'CATEGORY ID'!$D$1:$L$118,3,FALSE),"")</f>
        <v>3</v>
      </c>
      <c r="BH867" s="101">
        <f>IF(C867&gt;0,+VLOOKUP((+H867&amp;I867),'CATEGORY ID'!$H$1:$I$121,2,FALSE),"")</f>
        <v>109</v>
      </c>
      <c r="BJ867" s="101">
        <f>IF(C867&gt;0,IF(COUNTIF('CATEGORY ID'!$K$1:$K$121,+H867&amp;K867) &gt; 0, +VLOOKUP(+H867&amp;K867,'CATEGORY ID'!$K$1:$L$121,2,FALSE),""),"")</f>
        <v>46</v>
      </c>
      <c r="BK867" s="101" t="str">
        <f>IF(C867&gt;0,IF(COUNTIF('CATEGORY ID'!$K$124:$K$165, +VLOOKUP(C867,'STYLE NAMES'!$B:$AE,30,FALSE)) &gt; 0, +VLOOKUP(VLOOKUP(C867,'STYLE NAMES'!$B:$AE,30,FALSE),'CATEGORY ID'!K:M,2,FALSE),""),"")</f>
        <v/>
      </c>
      <c r="BM867" s="101">
        <v>204</v>
      </c>
      <c r="BR867" s="101" t="str" cm="1">
        <f t="array" ref="BR867">IF(C867&gt;0,_xlfn.TEXTJOIN(";", TRUE,_xlfn.UNIQUE(_xlfn._xlws.FILTER(BF867:BQ867,(BF867:BQ867&gt;0)),TRUE,FALSE)),"")&amp;";"&amp;BS867</f>
        <v>30;3;109;46;204;228</v>
      </c>
      <c r="BS867" s="101">
        <v>228</v>
      </c>
      <c r="BU867" s="106">
        <f>IF(C867&gt;0,+VLOOKUP($C867,'STYLE NAMES'!$B:$AC,26,FALSE),"")</f>
        <v>69.900000000000006</v>
      </c>
      <c r="BV867" s="106">
        <f>IF(C867&gt;0,+VLOOKUP($C867,'STYLE NAMES'!$B:$AC,27,FALSE),"")</f>
        <v>3840</v>
      </c>
      <c r="BW867" s="106">
        <f>IF(C867&gt;0,+VLOOKUP($C867,'STYLE NAMES'!$B:$AC,28,FALSE),"")</f>
        <v>80.385000000000005</v>
      </c>
      <c r="BY867"/>
      <c r="BZ867" s="101">
        <v>3</v>
      </c>
      <c r="CA867" s="137">
        <f t="shared" si="58"/>
        <v>1</v>
      </c>
      <c r="CB867" s="137" t="str">
        <f>+VLOOKUP(C867,'[2]STYLES &amp; MODELS MATRIX'!$A:$G,7,FALSE)</f>
        <v>AK</v>
      </c>
      <c r="CC867" s="137" t="str">
        <f>+VLOOKUP(C867,'[1]STYLES &amp; SIZE CHARTS'!$A:$H,8,FALSE)</f>
        <v>WT-BTTS1</v>
      </c>
      <c r="CD867" s="137"/>
      <c r="CE867" s="205"/>
      <c r="CF867" s="141"/>
    </row>
    <row r="868" spans="1:84" s="101" customFormat="1" ht="12" customHeight="1" x14ac:dyDescent="0.2">
      <c r="A868" s="102">
        <f t="shared" si="56"/>
        <v>8683711009252</v>
      </c>
      <c r="B868" s="101" t="s">
        <v>991</v>
      </c>
      <c r="C868" s="101" t="s">
        <v>172</v>
      </c>
      <c r="D868" s="101" t="s">
        <v>173</v>
      </c>
      <c r="E868" s="203" t="s">
        <v>2482</v>
      </c>
      <c r="F868" s="101" t="s">
        <v>2249</v>
      </c>
      <c r="G868" s="101" t="str">
        <f>IF(C868&gt;0,+VLOOKUP($C868,'STYLE NAMES'!$B:$AC,4,FALSE),"")</f>
        <v>RIDER</v>
      </c>
      <c r="H868" s="101" t="str">
        <f>IF(C868&gt;0,+VLOOKUP($C868,'STYLE NAMES'!$B:$AC,5,FALSE),"")</f>
        <v>WOMEN</v>
      </c>
      <c r="I868" s="101" t="str">
        <f>IF(C868&gt;0,+VLOOKUP($C868,'STYLE NAMES'!$B:$AC,6,FALSE),"")</f>
        <v>TOPS</v>
      </c>
      <c r="J868" s="101" t="str">
        <f>IF(C868&gt;0,+VLOOKUP($C868,'STYLE NAMES'!$B:$AC,7,FALSE),"")</f>
        <v>WOMEN</v>
      </c>
      <c r="K868" s="101" t="str">
        <f>IF(C868&gt;0,+VLOOKUP($C868,'STYLE NAMES'!$B:$AC,8,FALSE),"")</f>
        <v>TECH T-SHIRTS</v>
      </c>
      <c r="L868" s="101" t="str">
        <f>IF(E868&gt;0,+VLOOKUP($E868,'CODE GENERATOR'!$D:$T,3,FALSE),"")</f>
        <v>S</v>
      </c>
      <c r="M868" s="101" t="str">
        <f>IF(E868&gt;0,+VLOOKUP($E868,'CODE GENERATOR'!$D:$T,4,FALSE),"")</f>
        <v>SUPREME</v>
      </c>
      <c r="N868" s="101" t="str">
        <f>IF(E868&gt;0,+VLOOKUP($E868,'CODE GENERATOR'!$D:$T,6,FALSE),"")</f>
        <v>BLACK</v>
      </c>
      <c r="O868" s="101" t="str">
        <f>IF(E868&gt;0,+VLOOKUP($E868,'CODE GENERATOR'!$D:$T,7,FALSE),"")</f>
        <v>BLACK</v>
      </c>
      <c r="P868" s="101" t="str">
        <f t="shared" si="57"/>
        <v>BLACK</v>
      </c>
      <c r="Q868" s="104" t="str">
        <f>IF(E868&gt;0,+VLOOKUP($E868,'CODE GENERATOR'!$D:$T,11,FALSE),"")</f>
        <v>R.TOPWN_TTS0076</v>
      </c>
      <c r="R868" s="104" t="str">
        <f>IF(E868&gt;0,+VLOOKUP($E868,'CODE GENERATOR'!$D:$T,12,FALSE),"")</f>
        <v>SUP0030BLKBLK</v>
      </c>
      <c r="S868" s="104" t="str">
        <f>IF(E868&gt;0,+VLOOKUP($E868,'CODE GENERATOR'!$D:$T,13,FALSE),"")</f>
        <v>R.TOPWN_TTS0076_SUP0030BLKBLK</v>
      </c>
      <c r="T868" s="104" t="str">
        <f t="shared" si="55"/>
        <v>R.TOPWN_TTS0076_SUP0030BLKBLK_XL</v>
      </c>
      <c r="U868" s="105">
        <v>8683711009252</v>
      </c>
      <c r="V868" s="107" t="str" cm="1">
        <f t="array" ref="V868">_xlfn.TEXTJOIN(";", TRUE, _xlfn.UNIQUE(_xlfn._xlws.FILTER(P$3:P$10029, C$3:C$10029=C868)))</f>
        <v>BLACK;WHITE;ECRU;ROSE;MINK;LIGHT GRAY;ANTHRA</v>
      </c>
      <c r="W868" s="107" t="str" cm="1">
        <f t="array" ref="W868">_xlfn.TEXTJOIN(";", TRUE, _xlfn.UNIQUE(_xlfn._xlws.FILTER(F$3:F$10029, C$3:C$10029=C868)))</f>
        <v>XS;S;M;L;XL;XXS</v>
      </c>
      <c r="X868" s="101" t="str">
        <f>IF(E868&gt;0,+VLOOKUP($E868,'CODE GENERATOR'!$D:$AC,19,FALSE),0)</f>
        <v>2507_W_0275</v>
      </c>
      <c r="Y868" s="101" t="str">
        <f>IF(E868&gt;0,+VLOOKUP($E868,'CODE GENERATOR'!$D:$AC,20,FALSE),0)</f>
        <v>2507_W_0289</v>
      </c>
      <c r="Z868" s="101" t="str">
        <f>IF(E868&gt;0,+VLOOKUP($E868,'CODE GENERATOR'!$D:$AC,21,FALSE),0)</f>
        <v>2507_W_0306</v>
      </c>
      <c r="AA868" s="101" t="str">
        <f>IF(E868&gt;0,+VLOOKUP($E868,'CODE GENERATOR'!$D:$AC,22,FALSE),0)</f>
        <v>2507_W_0296</v>
      </c>
      <c r="AB868" s="101" t="str">
        <f>IF(E868&gt;0,+VLOOKUP($E868,'CODE GENERATOR'!$D:$AC,23,FALSE),0)</f>
        <v>2507_D_cavalier_detay_0091</v>
      </c>
      <c r="AC868" s="101" t="str">
        <f>IF(E868&gt;0,+VLOOKUP($E868,'CODE GENERATOR'!$D:$AC,24,FALSE),0)</f>
        <v/>
      </c>
      <c r="AD868" s="101" t="str">
        <f>IF(E868&gt;0,+VLOOKUP($E868,'CODE GENERATOR'!$D:$AC,25,FALSE),0)</f>
        <v>2507_VW_Web_7</v>
      </c>
      <c r="AE868" s="101" t="str">
        <f>IF(E868&gt;0,+VLOOKUP($E868,'CODE GENERATOR'!$D:$AC,26,FALSE),0)</f>
        <v/>
      </c>
      <c r="AF868" s="149" t="str">
        <f>IF($C868&gt;0,$C868&amp;" "&amp;$P868&amp;" "&amp;+VLOOKUP($C868,'STYLE NAMES'!$B:$AC,10,FALSE),"""")</f>
        <v>BELLA BLACK WOMEN'S TECH T-SHIRT</v>
      </c>
      <c r="AG868" s="101" t="str">
        <f>"Enjoy our "&amp;(AF868)&amp;"; "&amp;IF(C868&gt;0,+VLOOKUP($C868,'STYLE NAMES'!$B:$AC,11,FALSE),"")</f>
        <v xml:space="preserve">Enjoy our BELLA BLACK WOMEN'S TECH T-SHIRT; Women's Short Sleeve Technical T-shirt
One of our staff's favorites!
These tech t-shirts are very chic and so comfortable to wear </v>
      </c>
      <c r="AH868" s="101" t="str">
        <f>IF(C868&gt;0,+VLOOKUP($C868,'STYLE NAMES'!$B:$AC,12,FALSE),"")</f>
        <v>*Extra-soft and comfortable technical jersey
* 4-way stretch fabric
* Breathable and Quick Dry
* Wrinkle-free and Easy Care
Composition:
95% Polyamide 5% Elasthane</v>
      </c>
      <c r="AI868" s="101" t="str">
        <f>IF(C868&gt;0,+VLOOKUP($C868,'STYLE NAMES'!$B:$AC,13,FALSE),"")</f>
        <v>Machine Wash at 30°C
Mild process
Iron at low temperature
Iron from REVERSE
Do NOT iron on logos or prints
Do not bleach
Do NOT Tumble Dry</v>
      </c>
      <c r="AJ868" s="149" t="str">
        <f>IF($C868&gt;0,$C868&amp;" "&amp;$P868&amp;" "&amp;+VLOOKUP($C868,'STYLE NAMES'!$B:$AC,14,FALSE),"""")</f>
        <v>BELLA BLACK KADIN TECH T-SHIRT</v>
      </c>
      <c r="AK868" s="149" t="str">
        <f>"Cavalier SanMarco tarafından tasarlanan "&amp;(AJ868)&amp;"; "&amp;IF(C868&gt;0,+VLOOKUP($C868,'STYLE NAMES'!$B:$AC,15,FALSE),"")</f>
        <v>Cavalier SanMarco tarafından tasarlanan BELLA BLACK KADIN TECH T-SHIRT; Kadın Kısa Kol Teknik T-shirt
Ekibin favorilerinden!
Bu teknik t-shirtler çok şık olmakla birlikte çok da rahatlar</v>
      </c>
      <c r="AL868" s="149" t="str">
        <f>IF(C868&gt;0,+VLOOKUP($C868,'STYLE NAMES'!$B:$AC,16,FALSE),"")</f>
        <v>*Ekstra yumuşak ve rahat teknik örme kumaş
* 4 yöne esneyen kumaş
* Nefes Alabilir ve Hızlı Kuruma
* Kırışmaz ve Bakımı Kolay
Kompozisyon:
%95 Polyamid %5 Elastan</v>
      </c>
      <c r="AM868" s="149" t="str">
        <f>IF(C868&gt;0,+VLOOKUP($C868,'STYLE NAMES'!$B:$AC,17,FALSE),"")</f>
        <v>Makinede 30°C' de Yıkayın
Hassas Yıkama
Ilık ütü yapın
Tersten ütüleyin
Logo ve baskıları ÜTÜLEMEYİN
Çamaşır suyu kullanmayın
Kurutma Makinesinde Kurutmayın</v>
      </c>
      <c r="AN868" s="149" t="str">
        <f>IF($C868&gt;0,$C868&amp;" "&amp;$P868&amp;" "&amp;+VLOOKUP($C868,'STYLE NAMES'!$B:$AC,18,FALSE),"""")</f>
        <v>BELLA BLACK T-SHIRT TECNICA DA DONNA</v>
      </c>
      <c r="AO868" s="101" t="str">
        <f>"Disegnato da Cavalier SanMarco "&amp;(AN868)&amp;"; "&amp;IF(C868&gt;0,+VLOOKUP($C868,'STYLE NAMES'!$B:$AC,19,FALSE),"")</f>
        <v>Disegnato da Cavalier SanMarco BELLA BLACK T-SHIRT TECNICA DA DONNA; T-shirt tecnica a maniche corte da donna 
Uno dei nostri prodotti preferiti! 
Queste magliette tecniche sono molto eleganti e confortevoli da indossare.</v>
      </c>
      <c r="AP868" s="101" t="str">
        <f>IF(C868&gt;0,+VLOOKUP($C868,'STYLE NAMES'!$B:$AC,20,FALSE),"")</f>
        <v>Jersey tecnico extra-morbido e confortevole 
Tessuto elasticizzato 4-way stretch 
Traspirante e ad asciugatura rapida 
No stiro e di facile manutenzione 
Composizione: 
95% Poliammide, 5% Elastan</v>
      </c>
      <c r="AQ868" s="101" t="str">
        <f>IF(C868&gt;0,+VLOOKUP($C868,'STYLE NAMES'!$B:$AC,21,FALSE),"")</f>
        <v>Lavare in lavatrice a 30°C Ciclo delicato 
Stirare a bassa temperatura
Stirare al rovescio 
Non stirare su loghi o stampe 
Non candeggiare 
Non asciugare in asciugatrice</v>
      </c>
      <c r="AR868" s="101">
        <f>IF(D868&gt;0,+VLOOKUP($C868,'STYLE NAMES'!$B:$AC,22,FALSE),"")</f>
        <v>0</v>
      </c>
      <c r="AS868" s="101">
        <f>IF(E868&gt;0,+VLOOKUP($C868,'STYLE NAMES'!$B:$AC,23,FALSE),"")</f>
        <v>0</v>
      </c>
      <c r="AT868" s="101">
        <f>IF(F868&gt;0,+VLOOKUP($C868,'STYLE NAMES'!$B:$AC,24,FALSE),"")</f>
        <v>0</v>
      </c>
      <c r="AU868" s="101">
        <f>IF(G868&gt;0,+VLOOKUP($C868,'STYLE NAMES'!$B:$AC,25,FALSE),"")</f>
        <v>0</v>
      </c>
      <c r="AV868" s="101" t="str">
        <f>+VLOOKUP($S868,'CODE GENERATOR'!$P:$AM,15,FALSE)</f>
        <v>R.BOTWN_BRC0067_TJR0027BLKBLK</v>
      </c>
      <c r="AW868" s="101" t="str">
        <f>+VLOOKUP($S868,'CODE GENERATOR'!$P:$AM,16,FALSE)</f>
        <v>A.RACUX_BLT0015_BRD0012GRYBBL</v>
      </c>
      <c r="AX868" s="101" t="str">
        <f>+VLOOKUP($S868,'CODE GENERATOR'!$P:$AM,17,FALSE)</f>
        <v>A.RACAU_SOC0020_NYL00003XBST1</v>
      </c>
      <c r="AY868" s="101">
        <f>+VLOOKUP($S868,'CODE GENERATOR'!$P:$AM,18,FALSE)</f>
        <v>0</v>
      </c>
      <c r="AZ868" s="101">
        <f>+VLOOKUP($S868,'CODE GENERATOR'!$P:$AM,19,FALSE)</f>
        <v>0</v>
      </c>
      <c r="BA868" s="101">
        <f>+VLOOKUP($S868,'CODE GENERATOR'!$P:$AM,20,FALSE)</f>
        <v>0</v>
      </c>
      <c r="BB868" s="101">
        <f>+VLOOKUP($S868,'CODE GENERATOR'!$P:$AM,21,FALSE)</f>
        <v>0</v>
      </c>
      <c r="BC868" s="101">
        <f>+VLOOKUP($S868,'CODE GENERATOR'!$P:$AM,22,FALSE)</f>
        <v>0</v>
      </c>
      <c r="BD868" s="101">
        <f>+VLOOKUP($S868,'CODE GENERATOR'!$P:$AM,23,FALSE)</f>
        <v>0</v>
      </c>
      <c r="BE868" s="101">
        <f>+VLOOKUP($S868,'CODE GENERATOR'!$P:$AM,24,FALSE)</f>
        <v>0</v>
      </c>
      <c r="BF868" s="101">
        <f>IF(C868&gt;0,+VLOOKUP(G868,'CATEGORY ID'!$A$1:$L$118,3,FALSE),"")</f>
        <v>30</v>
      </c>
      <c r="BG868" s="101">
        <f>IF(C868&gt;0,+VLOOKUP(H868,'CATEGORY ID'!$D$1:$L$118,3,FALSE),"")</f>
        <v>3</v>
      </c>
      <c r="BH868" s="101">
        <f>IF(C868&gt;0,+VLOOKUP((+H868&amp;I868),'CATEGORY ID'!$H$1:$I$121,2,FALSE),"")</f>
        <v>109</v>
      </c>
      <c r="BJ868" s="101">
        <f>IF(C868&gt;0,IF(COUNTIF('CATEGORY ID'!$K$1:$K$121,+H868&amp;K868) &gt; 0, +VLOOKUP(+H868&amp;K868,'CATEGORY ID'!$K$1:$L$121,2,FALSE),""),"")</f>
        <v>46</v>
      </c>
      <c r="BK868" s="101" t="str">
        <f>IF(C868&gt;0,IF(COUNTIF('CATEGORY ID'!$K$124:$K$165, +VLOOKUP(C868,'STYLE NAMES'!$B:$AE,30,FALSE)) &gt; 0, +VLOOKUP(VLOOKUP(C868,'STYLE NAMES'!$B:$AE,30,FALSE),'CATEGORY ID'!K:M,2,FALSE),""),"")</f>
        <v/>
      </c>
      <c r="BM868" s="101">
        <v>204</v>
      </c>
      <c r="BR868" s="101" t="str" cm="1">
        <f t="array" ref="BR868">IF(C868&gt;0,_xlfn.TEXTJOIN(";", TRUE,_xlfn.UNIQUE(_xlfn._xlws.FILTER(BF868:BQ868,(BF868:BQ868&gt;0)),TRUE,FALSE)),"")&amp;";"&amp;BS868</f>
        <v>30;3;109;46;204;228</v>
      </c>
      <c r="BS868" s="101">
        <v>228</v>
      </c>
      <c r="BU868" s="106">
        <f>IF(C868&gt;0,+VLOOKUP($C868,'STYLE NAMES'!$B:$AC,26,FALSE),"")</f>
        <v>69.900000000000006</v>
      </c>
      <c r="BV868" s="106">
        <f>IF(C868&gt;0,+VLOOKUP($C868,'STYLE NAMES'!$B:$AC,27,FALSE),"")</f>
        <v>3840</v>
      </c>
      <c r="BW868" s="106">
        <f>IF(C868&gt;0,+VLOOKUP($C868,'STYLE NAMES'!$B:$AC,28,FALSE),"")</f>
        <v>80.385000000000005</v>
      </c>
      <c r="BY868"/>
      <c r="BZ868" s="101">
        <v>3</v>
      </c>
      <c r="CA868" s="137">
        <f t="shared" si="58"/>
        <v>1</v>
      </c>
      <c r="CB868" s="137" t="str">
        <f>+VLOOKUP(C868,'[2]STYLES &amp; MODELS MATRIX'!$A:$G,7,FALSE)</f>
        <v>AK</v>
      </c>
      <c r="CC868" s="137" t="str">
        <f>+VLOOKUP(C868,'[1]STYLES &amp; SIZE CHARTS'!$A:$H,8,FALSE)</f>
        <v>WT-BTTS1</v>
      </c>
      <c r="CD868" s="137"/>
      <c r="CE868" s="205"/>
      <c r="CF868" s="141"/>
    </row>
    <row r="869" spans="1:84" s="101" customFormat="1" ht="12" customHeight="1" x14ac:dyDescent="0.2">
      <c r="A869" s="102">
        <f t="shared" si="56"/>
        <v>8683711009276</v>
      </c>
      <c r="B869" s="101" t="s">
        <v>992</v>
      </c>
      <c r="C869" s="101" t="s">
        <v>705</v>
      </c>
      <c r="D869" s="101" t="s">
        <v>2986</v>
      </c>
      <c r="E869" s="203" t="s">
        <v>2483</v>
      </c>
      <c r="F869" s="101" t="s">
        <v>2346</v>
      </c>
      <c r="G869" s="101" t="str">
        <f>IF(C869&gt;0,+VLOOKUP($C869,'STYLE NAMES'!$B:$AC,4,FALSE),"")</f>
        <v>RIDER</v>
      </c>
      <c r="H869" s="101" t="str">
        <f>IF(C869&gt;0,+VLOOKUP($C869,'STYLE NAMES'!$B:$AC,5,FALSE),"")</f>
        <v>WOMEN</v>
      </c>
      <c r="I869" s="101" t="str">
        <f>IF(C869&gt;0,+VLOOKUP($C869,'STYLE NAMES'!$B:$AC,6,FALSE),"")</f>
        <v>TOPS</v>
      </c>
      <c r="J869" s="101" t="str">
        <f>IF(C869&gt;0,+VLOOKUP($C869,'STYLE NAMES'!$B:$AC,7,FALSE),"")</f>
        <v>WOMEN</v>
      </c>
      <c r="K869" s="101" t="str">
        <f>IF(C869&gt;0,+VLOOKUP($C869,'STYLE NAMES'!$B:$AC,8,FALSE),"")</f>
        <v>COMPETITION POLOS</v>
      </c>
      <c r="L869" s="101" t="str">
        <f>IF(E869&gt;0,+VLOOKUP($E869,'CODE GENERATOR'!$D:$T,3,FALSE),"")</f>
        <v>S</v>
      </c>
      <c r="M869" s="101" t="str">
        <f>IF(E869&gt;0,+VLOOKUP($E869,'CODE GENERATOR'!$D:$T,4,FALSE),"")</f>
        <v>PIQUET</v>
      </c>
      <c r="N869" s="101" t="str">
        <f>IF(E869&gt;0,+VLOOKUP($E869,'CODE GENERATOR'!$D:$T,6,FALSE),"")</f>
        <v>WHITE</v>
      </c>
      <c r="O869" s="101" t="str">
        <f>IF(E869&gt;0,+VLOOKUP($E869,'CODE GENERATOR'!$D:$T,7,FALSE),"")</f>
        <v>WHITE</v>
      </c>
      <c r="P869" s="101" t="str">
        <f t="shared" si="57"/>
        <v>WHITE</v>
      </c>
      <c r="Q869" s="104" t="str">
        <f>IF(E869&gt;0,+VLOOKUP($E869,'CODE GENERATOR'!$D:$T,11,FALSE),"")</f>
        <v>R.TOPWN_CPL0077</v>
      </c>
      <c r="R869" s="104" t="str">
        <f>IF(E869&gt;0,+VLOOKUP($E869,'CODE GENERATOR'!$D:$T,12,FALSE),"")</f>
        <v>PIQ0015WHTWHT</v>
      </c>
      <c r="S869" s="104" t="str">
        <f>IF(E869&gt;0,+VLOOKUP($E869,'CODE GENERATOR'!$D:$T,13,FALSE),"")</f>
        <v>R.TOPWN_CPL0077_PIQ0015WHTWHT</v>
      </c>
      <c r="T869" s="104" t="str">
        <f t="shared" si="55"/>
        <v>R.TOPWN_CPL0077_PIQ0015WHTWHT_XS</v>
      </c>
      <c r="U869" s="105">
        <v>8683711009276</v>
      </c>
      <c r="V869" s="107" t="str" cm="1">
        <f t="array" ref="V869">_xlfn.TEXTJOIN(";", TRUE, _xlfn.UNIQUE(_xlfn._xlws.FILTER(P$3:P$10029, C$3:C$10029=C869)))</f>
        <v>WHITE;NAVY</v>
      </c>
      <c r="W869" s="107" t="str" cm="1">
        <f t="array" ref="W869">_xlfn.TEXTJOIN(";", TRUE, _xlfn.UNIQUE(_xlfn._xlws.FILTER(F$3:F$10029, C$3:C$10029=C869)))</f>
        <v>XS;S;M;L;XL</v>
      </c>
      <c r="X869" s="101" t="str">
        <f>IF(E869&gt;0,+VLOOKUP($E869,'CODE GENERATOR'!$D:$AC,19,FALSE),0)</f>
        <v>2507_W_0401</v>
      </c>
      <c r="Y869" s="101" t="str">
        <f>IF(E869&gt;0,+VLOOKUP($E869,'CODE GENERATOR'!$D:$AC,20,FALSE),0)</f>
        <v>2507_W_0424</v>
      </c>
      <c r="Z869" s="101" t="str">
        <f>IF(E869&gt;0,+VLOOKUP($E869,'CODE GENERATOR'!$D:$AC,21,FALSE),0)</f>
        <v>2507_W_0447</v>
      </c>
      <c r="AA869" s="101" t="str">
        <f>IF(E869&gt;0,+VLOOKUP($E869,'CODE GENERATOR'!$D:$AC,22,FALSE),0)</f>
        <v>2507_W_0445</v>
      </c>
      <c r="AB869" s="101" t="str">
        <f>IF(E869&gt;0,+VLOOKUP($E869,'CODE GENERATOR'!$D:$AC,23,FALSE),0)</f>
        <v>2507_D_cavalier_detay_0074</v>
      </c>
      <c r="AC869" s="101" t="str">
        <f>IF(E869&gt;0,+VLOOKUP($E869,'CODE GENERATOR'!$D:$AC,24,FALSE),0)</f>
        <v/>
      </c>
      <c r="AD869" s="101" t="str">
        <f>IF(E869&gt;0,+VLOOKUP($E869,'CODE GENERATOR'!$D:$AC,25,FALSE),0)</f>
        <v>2507_VW_Web_9</v>
      </c>
      <c r="AE869" s="101" t="str">
        <f>IF(E869&gt;0,+VLOOKUP($E869,'CODE GENERATOR'!$D:$AC,26,FALSE),0)</f>
        <v/>
      </c>
      <c r="AF869" s="149" t="str">
        <f>IF($C869&gt;0,$C869&amp;" "&amp;$P869&amp;" "&amp;+VLOOKUP($C869,'STYLE NAMES'!$B:$AC,10,FALSE),"""")</f>
        <v>VENEZIA WHITE WOMEN'S COMPETITION POLO SHORT SLEEVE - WITH STRASS DETAIL</v>
      </c>
      <c r="AG869" s="101" t="str">
        <f>"Enjoy our "&amp;(AF869)&amp;"; "&amp;IF(C869&gt;0,+VLOOKUP($C869,'STYLE NAMES'!$B:$AC,11,FALSE),"")</f>
        <v>Enjoy our VENEZIA WHITE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69" s="101" t="str">
        <f>IF(C869&gt;0,+VLOOKUP($C869,'STYLE NAMES'!$B:$AC,12,FALSE),"")</f>
        <v>* Specially engineered design for high performance
* 4-way super stretch piquet jersey
* Soft and comfortable
* Breathable
* Quick dry
Composition:
95% Poliamide 5% Elasthane</v>
      </c>
      <c r="AI869" s="101" t="str">
        <f>IF(C869&gt;0,+VLOOKUP($C869,'STYLE NAMES'!$B:$AC,13,FALSE),"")</f>
        <v>Machine Wash at 30°C
Mild process
Iron at low temperature
Iron from REVERSE
Do NOT iron on logos or prints
Do not bleach
Do NOT Tumble Dry</v>
      </c>
      <c r="AJ869" s="149" t="str">
        <f>IF($C869&gt;0,$C869&amp;" "&amp;$P869&amp;" "&amp;+VLOOKUP($C869,'STYLE NAMES'!$B:$AC,14,FALSE),"""")</f>
        <v>VENEZIA WHITE STRASS TAŞ DETAYLI KADIN KISA KOL YARIŞMA POLO</v>
      </c>
      <c r="AK869" s="149" t="str">
        <f>"Cavalier SanMarco tarafından tasarlanan "&amp;(AJ869)&amp;"; "&amp;IF(C869&gt;0,+VLOOKUP($C869,'STYLE NAMES'!$B:$AC,15,FALSE),"")</f>
        <v>Cavalier SanMarco tarafından tasarlanan VENEZIA WHITE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69" s="149" t="str">
        <f>IF(C869&gt;0,+VLOOKUP($C869,'STYLE NAMES'!$B:$AC,16,FALSE),"")</f>
        <v>* Yüksek performans için özel tasarım
* 4 yönlü süper streç pike kumaş
* Yumuşak ve rahat
* Nefes alabilir
* Hızlı kuruma
Kompozisyon:
%95 Polyamid  %5 Elastan</v>
      </c>
      <c r="AM869" s="149" t="str">
        <f>IF(C869&gt;0,+VLOOKUP($C869,'STYLE NAMES'!$B:$AC,17,FALSE),"")</f>
        <v>Makinede 30°C' de Yıkayın
Hassas Yıkama
Ilık ütü yapın
Tersten ütüleyin
Logo ve baskıları ÜTÜLEMEYİN
Çamaşır suyu kullanmayın
Kurutma Makinesinde Kurutmayın</v>
      </c>
      <c r="AN869" s="149" t="str">
        <f>IF($C869&gt;0,$C869&amp;" "&amp;$P869&amp;" "&amp;+VLOOKUP($C869,'STYLE NAMES'!$B:$AC,18,FALSE),"""")</f>
        <v>VENEZIA WHITE POLO DA CONCORSO DONNA MANICA CORTA CON DETTAGLIO STRASS</v>
      </c>
      <c r="AO869" s="101" t="str">
        <f>"Disegnato da Cavalier SanMarco "&amp;(AN869)&amp;"; "&amp;IF(C869&gt;0,+VLOOKUP($C869,'STYLE NAMES'!$B:$AC,19,FALSE),"")</f>
        <v>Disegnato da Cavalier SanMarco VENEZIA WHITE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69" s="101" t="str">
        <f>IF(C869&gt;0,+VLOOKUP($C869,'STYLE NAMES'!$B:$AC,20,FALSE),"")</f>
        <v>Design ingegnerizzato per alte prestazioni 
Jersey piqué elasticizzato  4-way-stretch 
Morbido e confortevole 
Traspirante Asciugatura rapida 
Composizione: 
95% Poliammide  5% Elastan</v>
      </c>
      <c r="AQ869" s="101" t="str">
        <f>IF(C869&gt;0,+VLOOKUP($C869,'STYLE NAMES'!$B:$AC,21,FALSE),"")</f>
        <v>Lavare in lavatrice a 30°C Ciclo delicato 
Stirare a bassa temperatura
Stirare al rovescio 
Non stirare su loghi o stampe 
Non candeggiare 
Non asciugare in asciugatrice</v>
      </c>
      <c r="AR869" s="101">
        <f>IF(D869&gt;0,+VLOOKUP($C869,'STYLE NAMES'!$B:$AC,22,FALSE),"")</f>
        <v>0</v>
      </c>
      <c r="AS869" s="101">
        <f>IF(E869&gt;0,+VLOOKUP($C869,'STYLE NAMES'!$B:$AC,23,FALSE),"")</f>
        <v>0</v>
      </c>
      <c r="AT869" s="101">
        <f>IF(F869&gt;0,+VLOOKUP($C869,'STYLE NAMES'!$B:$AC,24,FALSE),"")</f>
        <v>0</v>
      </c>
      <c r="AU869" s="101">
        <f>IF(G869&gt;0,+VLOOKUP($C869,'STYLE NAMES'!$B:$AC,25,FALSE),"")</f>
        <v>0</v>
      </c>
      <c r="AV869" s="101" t="str">
        <f>+VLOOKUP($S869,'CODE GENERATOR'!$P:$AM,15,FALSE)</f>
        <v>R.BOTWN_BRC0067_TJR0027BLKBLK</v>
      </c>
      <c r="AW869" s="101" t="str">
        <f>+VLOOKUP($S869,'CODE GENERATOR'!$P:$AM,16,FALSE)</f>
        <v>A.RACUX_BLT0015_BRD0012LGYLGY</v>
      </c>
      <c r="AX869" s="101" t="str">
        <f>+VLOOKUP($S869,'CODE GENERATOR'!$P:$AM,17,FALSE)</f>
        <v>A.RACAU_SOC0018_NYL00003XBST1</v>
      </c>
      <c r="AY869" s="101">
        <f>+VLOOKUP($S869,'CODE GENERATOR'!$P:$AM,18,FALSE)</f>
        <v>0</v>
      </c>
      <c r="AZ869" s="101">
        <f>+VLOOKUP($S869,'CODE GENERATOR'!$P:$AM,19,FALSE)</f>
        <v>0</v>
      </c>
      <c r="BA869" s="101">
        <f>+VLOOKUP($S869,'CODE GENERATOR'!$P:$AM,20,FALSE)</f>
        <v>0</v>
      </c>
      <c r="BB869" s="101">
        <f>+VLOOKUP($S869,'CODE GENERATOR'!$P:$AM,21,FALSE)</f>
        <v>0</v>
      </c>
      <c r="BC869" s="101">
        <f>+VLOOKUP($S869,'CODE GENERATOR'!$P:$AM,22,FALSE)</f>
        <v>0</v>
      </c>
      <c r="BD869" s="101">
        <f>+VLOOKUP($S869,'CODE GENERATOR'!$P:$AM,23,FALSE)</f>
        <v>0</v>
      </c>
      <c r="BE869" s="101">
        <f>+VLOOKUP($S869,'CODE GENERATOR'!$P:$AM,24,FALSE)</f>
        <v>0</v>
      </c>
      <c r="BF869" s="101">
        <f>IF(C869&gt;0,+VLOOKUP(G869,'CATEGORY ID'!$A$1:$L$118,3,FALSE),"")</f>
        <v>30</v>
      </c>
      <c r="BG869" s="101">
        <f>IF(C869&gt;0,+VLOOKUP(H869,'CATEGORY ID'!$D$1:$L$118,3,FALSE),"")</f>
        <v>3</v>
      </c>
      <c r="BH869" s="101">
        <f>IF(C869&gt;0,+VLOOKUP((+H869&amp;I869),'CATEGORY ID'!$H$1:$I$121,2,FALSE),"")</f>
        <v>109</v>
      </c>
      <c r="BJ869" s="101">
        <f>IF(C869&gt;0,IF(COUNTIF('CATEGORY ID'!$K$1:$K$121,+H869&amp;K869) &gt; 0, +VLOOKUP(+H869&amp;K869,'CATEGORY ID'!$K$1:$L$121,2,FALSE),""),"")</f>
        <v>225</v>
      </c>
      <c r="BK869" s="101" t="str">
        <f>IF(C869&gt;0,IF(COUNTIF('CATEGORY ID'!$K$124:$K$165, +VLOOKUP(C869,'STYLE NAMES'!$B:$AE,30,FALSE)) &gt; 0, +VLOOKUP(VLOOKUP(C869,'STYLE NAMES'!$B:$AE,30,FALSE),'CATEGORY ID'!K:M,2,FALSE),""),"")</f>
        <v/>
      </c>
      <c r="BM869" s="101">
        <v>204</v>
      </c>
      <c r="BO869" s="101">
        <v>21</v>
      </c>
      <c r="BR869" s="101" t="str" cm="1">
        <f t="array" ref="BR869">IF(C869&gt;0,_xlfn.TEXTJOIN(";", TRUE,_xlfn.UNIQUE(_xlfn._xlws.FILTER(BF869:BQ869,(BF869:BQ869&gt;0)),TRUE,FALSE)),"")&amp;";"&amp;BS869</f>
        <v>30;3;109;225;204;21;209;231</v>
      </c>
      <c r="BS869" s="101" t="s">
        <v>3453</v>
      </c>
      <c r="BU869" s="106">
        <f>IF(C869&gt;0,+VLOOKUP($C869,'STYLE NAMES'!$B:$AC,26,FALSE),"")</f>
        <v>109.9</v>
      </c>
      <c r="BV869" s="106">
        <f>IF(C869&gt;0,+VLOOKUP($C869,'STYLE NAMES'!$B:$AC,27,FALSE),"")</f>
        <v>6040</v>
      </c>
      <c r="BW869" s="106">
        <f>IF(C869&gt;0,+VLOOKUP($C869,'STYLE NAMES'!$B:$AC,28,FALSE),"")</f>
        <v>126.38499999999999</v>
      </c>
      <c r="BY869"/>
      <c r="BZ869" s="101">
        <v>0</v>
      </c>
      <c r="CA869" s="137">
        <f t="shared" si="58"/>
        <v>1</v>
      </c>
      <c r="CB869" s="137" t="str">
        <f>+VLOOKUP(C869,'[2]STYLES &amp; MODELS MATRIX'!$A:$G,7,FALSE)</f>
        <v>AK</v>
      </c>
      <c r="CC869" s="137" t="str">
        <f>+VLOOKUP(C869,'[1]STYLES &amp; SIZE CHARTS'!$A:$H,8,FALSE)</f>
        <v>WT-SSCP1</v>
      </c>
      <c r="CD869" s="137"/>
      <c r="CE869" s="205"/>
      <c r="CF869" s="141"/>
    </row>
    <row r="870" spans="1:84" s="101" customFormat="1" ht="12" customHeight="1" x14ac:dyDescent="0.2">
      <c r="A870" s="102">
        <f t="shared" si="56"/>
        <v>8683711009283</v>
      </c>
      <c r="B870" s="101" t="s">
        <v>992</v>
      </c>
      <c r="C870" s="101" t="s">
        <v>705</v>
      </c>
      <c r="D870" s="101" t="s">
        <v>2986</v>
      </c>
      <c r="E870" s="203" t="s">
        <v>2483</v>
      </c>
      <c r="F870" s="101" t="s">
        <v>785</v>
      </c>
      <c r="G870" s="101" t="str">
        <f>IF(C870&gt;0,+VLOOKUP($C870,'STYLE NAMES'!$B:$AC,4,FALSE),"")</f>
        <v>RIDER</v>
      </c>
      <c r="H870" s="101" t="str">
        <f>IF(C870&gt;0,+VLOOKUP($C870,'STYLE NAMES'!$B:$AC,5,FALSE),"")</f>
        <v>WOMEN</v>
      </c>
      <c r="I870" s="101" t="str">
        <f>IF(C870&gt;0,+VLOOKUP($C870,'STYLE NAMES'!$B:$AC,6,FALSE),"")</f>
        <v>TOPS</v>
      </c>
      <c r="J870" s="101" t="str">
        <f>IF(C870&gt;0,+VLOOKUP($C870,'STYLE NAMES'!$B:$AC,7,FALSE),"")</f>
        <v>WOMEN</v>
      </c>
      <c r="K870" s="101" t="str">
        <f>IF(C870&gt;0,+VLOOKUP($C870,'STYLE NAMES'!$B:$AC,8,FALSE),"")</f>
        <v>COMPETITION POLOS</v>
      </c>
      <c r="L870" s="101" t="str">
        <f>IF(E870&gt;0,+VLOOKUP($E870,'CODE GENERATOR'!$D:$T,3,FALSE),"")</f>
        <v>S</v>
      </c>
      <c r="M870" s="101" t="str">
        <f>IF(E870&gt;0,+VLOOKUP($E870,'CODE GENERATOR'!$D:$T,4,FALSE),"")</f>
        <v>PIQUET</v>
      </c>
      <c r="N870" s="101" t="str">
        <f>IF(E870&gt;0,+VLOOKUP($E870,'CODE GENERATOR'!$D:$T,6,FALSE),"")</f>
        <v>WHITE</v>
      </c>
      <c r="O870" s="101" t="str">
        <f>IF(E870&gt;0,+VLOOKUP($E870,'CODE GENERATOR'!$D:$T,7,FALSE),"")</f>
        <v>WHITE</v>
      </c>
      <c r="P870" s="101" t="str">
        <f t="shared" si="57"/>
        <v>WHITE</v>
      </c>
      <c r="Q870" s="104" t="str">
        <f>IF(E870&gt;0,+VLOOKUP($E870,'CODE GENERATOR'!$D:$T,11,FALSE),"")</f>
        <v>R.TOPWN_CPL0077</v>
      </c>
      <c r="R870" s="104" t="str">
        <f>IF(E870&gt;0,+VLOOKUP($E870,'CODE GENERATOR'!$D:$T,12,FALSE),"")</f>
        <v>PIQ0015WHTWHT</v>
      </c>
      <c r="S870" s="104" t="str">
        <f>IF(E870&gt;0,+VLOOKUP($E870,'CODE GENERATOR'!$D:$T,13,FALSE),"")</f>
        <v>R.TOPWN_CPL0077_PIQ0015WHTWHT</v>
      </c>
      <c r="T870" s="104" t="str">
        <f t="shared" si="55"/>
        <v>R.TOPWN_CPL0077_PIQ0015WHTWHT_S</v>
      </c>
      <c r="U870" s="105">
        <v>8683711009283</v>
      </c>
      <c r="V870" s="107" t="str" cm="1">
        <f t="array" ref="V870">_xlfn.TEXTJOIN(";", TRUE, _xlfn.UNIQUE(_xlfn._xlws.FILTER(P$3:P$10029, C$3:C$10029=C870)))</f>
        <v>WHITE;NAVY</v>
      </c>
      <c r="W870" s="107" t="str" cm="1">
        <f t="array" ref="W870">_xlfn.TEXTJOIN(";", TRUE, _xlfn.UNIQUE(_xlfn._xlws.FILTER(F$3:F$10029, C$3:C$10029=C870)))</f>
        <v>XS;S;M;L;XL</v>
      </c>
      <c r="X870" s="101" t="str">
        <f>IF(E870&gt;0,+VLOOKUP($E870,'CODE GENERATOR'!$D:$AC,19,FALSE),0)</f>
        <v>2507_W_0401</v>
      </c>
      <c r="Y870" s="101" t="str">
        <f>IF(E870&gt;0,+VLOOKUP($E870,'CODE GENERATOR'!$D:$AC,20,FALSE),0)</f>
        <v>2507_W_0424</v>
      </c>
      <c r="Z870" s="101" t="str">
        <f>IF(E870&gt;0,+VLOOKUP($E870,'CODE GENERATOR'!$D:$AC,21,FALSE),0)</f>
        <v>2507_W_0447</v>
      </c>
      <c r="AA870" s="101" t="str">
        <f>IF(E870&gt;0,+VLOOKUP($E870,'CODE GENERATOR'!$D:$AC,22,FALSE),0)</f>
        <v>2507_W_0445</v>
      </c>
      <c r="AB870" s="101" t="str">
        <f>IF(E870&gt;0,+VLOOKUP($E870,'CODE GENERATOR'!$D:$AC,23,FALSE),0)</f>
        <v>2507_D_cavalier_detay_0074</v>
      </c>
      <c r="AC870" s="101" t="str">
        <f>IF(E870&gt;0,+VLOOKUP($E870,'CODE GENERATOR'!$D:$AC,24,FALSE),0)</f>
        <v/>
      </c>
      <c r="AD870" s="101" t="str">
        <f>IF(E870&gt;0,+VLOOKUP($E870,'CODE GENERATOR'!$D:$AC,25,FALSE),0)</f>
        <v>2507_VW_Web_9</v>
      </c>
      <c r="AE870" s="101" t="str">
        <f>IF(E870&gt;0,+VLOOKUP($E870,'CODE GENERATOR'!$D:$AC,26,FALSE),0)</f>
        <v/>
      </c>
      <c r="AF870" s="149" t="str">
        <f>IF($C870&gt;0,$C870&amp;" "&amp;$P870&amp;" "&amp;+VLOOKUP($C870,'STYLE NAMES'!$B:$AC,10,FALSE),"""")</f>
        <v>VENEZIA WHITE WOMEN'S COMPETITION POLO SHORT SLEEVE - WITH STRASS DETAIL</v>
      </c>
      <c r="AG870" s="101" t="str">
        <f>"Enjoy our "&amp;(AF870)&amp;"; "&amp;IF(C870&gt;0,+VLOOKUP($C870,'STYLE NAMES'!$B:$AC,11,FALSE),"")</f>
        <v>Enjoy our VENEZIA WHITE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70" s="101" t="str">
        <f>IF(C870&gt;0,+VLOOKUP($C870,'STYLE NAMES'!$B:$AC,12,FALSE),"")</f>
        <v>* Specially engineered design for high performance
* 4-way super stretch piquet jersey
* Soft and comfortable
* Breathable
* Quick dry
Composition:
95% Poliamide 5% Elasthane</v>
      </c>
      <c r="AI870" s="101" t="str">
        <f>IF(C870&gt;0,+VLOOKUP($C870,'STYLE NAMES'!$B:$AC,13,FALSE),"")</f>
        <v>Machine Wash at 30°C
Mild process
Iron at low temperature
Iron from REVERSE
Do NOT iron on logos or prints
Do not bleach
Do NOT Tumble Dry</v>
      </c>
      <c r="AJ870" s="149" t="str">
        <f>IF($C870&gt;0,$C870&amp;" "&amp;$P870&amp;" "&amp;+VLOOKUP($C870,'STYLE NAMES'!$B:$AC,14,FALSE),"""")</f>
        <v>VENEZIA WHITE STRASS TAŞ DETAYLI KADIN KISA KOL YARIŞMA POLO</v>
      </c>
      <c r="AK870" s="149" t="str">
        <f>"Cavalier SanMarco tarafından tasarlanan "&amp;(AJ870)&amp;"; "&amp;IF(C870&gt;0,+VLOOKUP($C870,'STYLE NAMES'!$B:$AC,15,FALSE),"")</f>
        <v>Cavalier SanMarco tarafından tasarlanan VENEZIA WHITE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70" s="149" t="str">
        <f>IF(C870&gt;0,+VLOOKUP($C870,'STYLE NAMES'!$B:$AC,16,FALSE),"")</f>
        <v>* Yüksek performans için özel tasarım
* 4 yönlü süper streç pike kumaş
* Yumuşak ve rahat
* Nefes alabilir
* Hızlı kuruma
Kompozisyon:
%95 Polyamid  %5 Elastan</v>
      </c>
      <c r="AM870" s="149" t="str">
        <f>IF(C870&gt;0,+VLOOKUP($C870,'STYLE NAMES'!$B:$AC,17,FALSE),"")</f>
        <v>Makinede 30°C' de Yıkayın
Hassas Yıkama
Ilık ütü yapın
Tersten ütüleyin
Logo ve baskıları ÜTÜLEMEYİN
Çamaşır suyu kullanmayın
Kurutma Makinesinde Kurutmayın</v>
      </c>
      <c r="AN870" s="149" t="str">
        <f>IF($C870&gt;0,$C870&amp;" "&amp;$P870&amp;" "&amp;+VLOOKUP($C870,'STYLE NAMES'!$B:$AC,18,FALSE),"""")</f>
        <v>VENEZIA WHITE POLO DA CONCORSO DONNA MANICA CORTA CON DETTAGLIO STRASS</v>
      </c>
      <c r="AO870" s="101" t="str">
        <f>"Disegnato da Cavalier SanMarco "&amp;(AN870)&amp;"; "&amp;IF(C870&gt;0,+VLOOKUP($C870,'STYLE NAMES'!$B:$AC,19,FALSE),"")</f>
        <v>Disegnato da Cavalier SanMarco VENEZIA WHITE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70" s="101" t="str">
        <f>IF(C870&gt;0,+VLOOKUP($C870,'STYLE NAMES'!$B:$AC,20,FALSE),"")</f>
        <v>Design ingegnerizzato per alte prestazioni 
Jersey piqué elasticizzato  4-way-stretch 
Morbido e confortevole 
Traspirante Asciugatura rapida 
Composizione: 
95% Poliammide  5% Elastan</v>
      </c>
      <c r="AQ870" s="101" t="str">
        <f>IF(C870&gt;0,+VLOOKUP($C870,'STYLE NAMES'!$B:$AC,21,FALSE),"")</f>
        <v>Lavare in lavatrice a 30°C Ciclo delicato 
Stirare a bassa temperatura
Stirare al rovescio 
Non stirare su loghi o stampe 
Non candeggiare 
Non asciugare in asciugatrice</v>
      </c>
      <c r="AR870" s="101">
        <f>IF(D870&gt;0,+VLOOKUP($C870,'STYLE NAMES'!$B:$AC,22,FALSE),"")</f>
        <v>0</v>
      </c>
      <c r="AS870" s="101">
        <f>IF(E870&gt;0,+VLOOKUP($C870,'STYLE NAMES'!$B:$AC,23,FALSE),"")</f>
        <v>0</v>
      </c>
      <c r="AT870" s="101">
        <f>IF(F870&gt;0,+VLOOKUP($C870,'STYLE NAMES'!$B:$AC,24,FALSE),"")</f>
        <v>0</v>
      </c>
      <c r="AU870" s="101">
        <f>IF(G870&gt;0,+VLOOKUP($C870,'STYLE NAMES'!$B:$AC,25,FALSE),"")</f>
        <v>0</v>
      </c>
      <c r="AV870" s="101" t="str">
        <f>+VLOOKUP($S870,'CODE GENERATOR'!$P:$AM,15,FALSE)</f>
        <v>R.BOTWN_BRC0067_TJR0027BLKBLK</v>
      </c>
      <c r="AW870" s="101" t="str">
        <f>+VLOOKUP($S870,'CODE GENERATOR'!$P:$AM,16,FALSE)</f>
        <v>A.RACUX_BLT0015_BRD0012LGYLGY</v>
      </c>
      <c r="AX870" s="101" t="str">
        <f>+VLOOKUP($S870,'CODE GENERATOR'!$P:$AM,17,FALSE)</f>
        <v>A.RACAU_SOC0018_NYL00003XBST1</v>
      </c>
      <c r="AY870" s="101">
        <f>+VLOOKUP($S870,'CODE GENERATOR'!$P:$AM,18,FALSE)</f>
        <v>0</v>
      </c>
      <c r="AZ870" s="101">
        <f>+VLOOKUP($S870,'CODE GENERATOR'!$P:$AM,19,FALSE)</f>
        <v>0</v>
      </c>
      <c r="BA870" s="101">
        <f>+VLOOKUP($S870,'CODE GENERATOR'!$P:$AM,20,FALSE)</f>
        <v>0</v>
      </c>
      <c r="BB870" s="101">
        <f>+VLOOKUP($S870,'CODE GENERATOR'!$P:$AM,21,FALSE)</f>
        <v>0</v>
      </c>
      <c r="BC870" s="101">
        <f>+VLOOKUP($S870,'CODE GENERATOR'!$P:$AM,22,FALSE)</f>
        <v>0</v>
      </c>
      <c r="BD870" s="101">
        <f>+VLOOKUP($S870,'CODE GENERATOR'!$P:$AM,23,FALSE)</f>
        <v>0</v>
      </c>
      <c r="BE870" s="101">
        <f>+VLOOKUP($S870,'CODE GENERATOR'!$P:$AM,24,FALSE)</f>
        <v>0</v>
      </c>
      <c r="BF870" s="101">
        <f>IF(C870&gt;0,+VLOOKUP(G870,'CATEGORY ID'!$A$1:$L$118,3,FALSE),"")</f>
        <v>30</v>
      </c>
      <c r="BG870" s="101">
        <f>IF(C870&gt;0,+VLOOKUP(H870,'CATEGORY ID'!$D$1:$L$118,3,FALSE),"")</f>
        <v>3</v>
      </c>
      <c r="BH870" s="101">
        <f>IF(C870&gt;0,+VLOOKUP((+H870&amp;I870),'CATEGORY ID'!$H$1:$I$121,2,FALSE),"")</f>
        <v>109</v>
      </c>
      <c r="BJ870" s="101">
        <f>IF(C870&gt;0,IF(COUNTIF('CATEGORY ID'!$K$1:$K$121,+H870&amp;K870) &gt; 0, +VLOOKUP(+H870&amp;K870,'CATEGORY ID'!$K$1:$L$121,2,FALSE),""),"")</f>
        <v>225</v>
      </c>
      <c r="BK870" s="101" t="str">
        <f>IF(C870&gt;0,IF(COUNTIF('CATEGORY ID'!$K$124:$K$165, +VLOOKUP(C870,'STYLE NAMES'!$B:$AE,30,FALSE)) &gt; 0, +VLOOKUP(VLOOKUP(C870,'STYLE NAMES'!$B:$AE,30,FALSE),'CATEGORY ID'!K:M,2,FALSE),""),"")</f>
        <v/>
      </c>
      <c r="BM870" s="101">
        <v>204</v>
      </c>
      <c r="BO870" s="101">
        <v>21</v>
      </c>
      <c r="BR870" s="101" t="str" cm="1">
        <f t="array" ref="BR870">IF(C870&gt;0,_xlfn.TEXTJOIN(";", TRUE,_xlfn.UNIQUE(_xlfn._xlws.FILTER(BF870:BQ870,(BF870:BQ870&gt;0)),TRUE,FALSE)),"")&amp;";"&amp;BS870</f>
        <v>30;3;109;225;204;21;209;231</v>
      </c>
      <c r="BS870" s="101" t="s">
        <v>3453</v>
      </c>
      <c r="BU870" s="106">
        <f>IF(C870&gt;0,+VLOOKUP($C870,'STYLE NAMES'!$B:$AC,26,FALSE),"")</f>
        <v>109.9</v>
      </c>
      <c r="BV870" s="106">
        <f>IF(C870&gt;0,+VLOOKUP($C870,'STYLE NAMES'!$B:$AC,27,FALSE),"")</f>
        <v>6040</v>
      </c>
      <c r="BW870" s="106">
        <f>IF(C870&gt;0,+VLOOKUP($C870,'STYLE NAMES'!$B:$AC,28,FALSE),"")</f>
        <v>126.38499999999999</v>
      </c>
      <c r="BY870"/>
      <c r="BZ870" s="101">
        <v>4</v>
      </c>
      <c r="CA870" s="137">
        <f t="shared" si="58"/>
        <v>1</v>
      </c>
      <c r="CB870" s="137" t="str">
        <f>+VLOOKUP(C870,'[2]STYLES &amp; MODELS MATRIX'!$A:$G,7,FALSE)</f>
        <v>AK</v>
      </c>
      <c r="CC870" s="137" t="str">
        <f>+VLOOKUP(C870,'[1]STYLES &amp; SIZE CHARTS'!$A:$H,8,FALSE)</f>
        <v>WT-SSCP1</v>
      </c>
      <c r="CD870" s="137"/>
      <c r="CE870" s="205"/>
      <c r="CF870" s="141"/>
    </row>
    <row r="871" spans="1:84" s="101" customFormat="1" ht="12" customHeight="1" x14ac:dyDescent="0.2">
      <c r="A871" s="102">
        <f t="shared" si="56"/>
        <v>8683711009290</v>
      </c>
      <c r="B871" s="101" t="s">
        <v>992</v>
      </c>
      <c r="C871" s="101" t="s">
        <v>705</v>
      </c>
      <c r="D871" s="101" t="s">
        <v>2986</v>
      </c>
      <c r="E871" s="203" t="s">
        <v>2483</v>
      </c>
      <c r="F871" s="101" t="s">
        <v>2247</v>
      </c>
      <c r="G871" s="101" t="str">
        <f>IF(C871&gt;0,+VLOOKUP($C871,'STYLE NAMES'!$B:$AC,4,FALSE),"")</f>
        <v>RIDER</v>
      </c>
      <c r="H871" s="101" t="str">
        <f>IF(C871&gt;0,+VLOOKUP($C871,'STYLE NAMES'!$B:$AC,5,FALSE),"")</f>
        <v>WOMEN</v>
      </c>
      <c r="I871" s="101" t="str">
        <f>IF(C871&gt;0,+VLOOKUP($C871,'STYLE NAMES'!$B:$AC,6,FALSE),"")</f>
        <v>TOPS</v>
      </c>
      <c r="J871" s="101" t="str">
        <f>IF(C871&gt;0,+VLOOKUP($C871,'STYLE NAMES'!$B:$AC,7,FALSE),"")</f>
        <v>WOMEN</v>
      </c>
      <c r="K871" s="101" t="str">
        <f>IF(C871&gt;0,+VLOOKUP($C871,'STYLE NAMES'!$B:$AC,8,FALSE),"")</f>
        <v>COMPETITION POLOS</v>
      </c>
      <c r="L871" s="101" t="str">
        <f>IF(E871&gt;0,+VLOOKUP($E871,'CODE GENERATOR'!$D:$T,3,FALSE),"")</f>
        <v>S</v>
      </c>
      <c r="M871" s="101" t="str">
        <f>IF(E871&gt;0,+VLOOKUP($E871,'CODE GENERATOR'!$D:$T,4,FALSE),"")</f>
        <v>PIQUET</v>
      </c>
      <c r="N871" s="101" t="str">
        <f>IF(E871&gt;0,+VLOOKUP($E871,'CODE GENERATOR'!$D:$T,6,FALSE),"")</f>
        <v>WHITE</v>
      </c>
      <c r="O871" s="101" t="str">
        <f>IF(E871&gt;0,+VLOOKUP($E871,'CODE GENERATOR'!$D:$T,7,FALSE),"")</f>
        <v>WHITE</v>
      </c>
      <c r="P871" s="101" t="str">
        <f t="shared" si="57"/>
        <v>WHITE</v>
      </c>
      <c r="Q871" s="104" t="str">
        <f>IF(E871&gt;0,+VLOOKUP($E871,'CODE GENERATOR'!$D:$T,11,FALSE),"")</f>
        <v>R.TOPWN_CPL0077</v>
      </c>
      <c r="R871" s="104" t="str">
        <f>IF(E871&gt;0,+VLOOKUP($E871,'CODE GENERATOR'!$D:$T,12,FALSE),"")</f>
        <v>PIQ0015WHTWHT</v>
      </c>
      <c r="S871" s="104" t="str">
        <f>IF(E871&gt;0,+VLOOKUP($E871,'CODE GENERATOR'!$D:$T,13,FALSE),"")</f>
        <v>R.TOPWN_CPL0077_PIQ0015WHTWHT</v>
      </c>
      <c r="T871" s="104" t="str">
        <f t="shared" si="55"/>
        <v>R.TOPWN_CPL0077_PIQ0015WHTWHT_M</v>
      </c>
      <c r="U871" s="105">
        <v>8683711009290</v>
      </c>
      <c r="V871" s="107" t="str" cm="1">
        <f t="array" ref="V871">_xlfn.TEXTJOIN(";", TRUE, _xlfn.UNIQUE(_xlfn._xlws.FILTER(P$3:P$10029, C$3:C$10029=C871)))</f>
        <v>WHITE;NAVY</v>
      </c>
      <c r="W871" s="107" t="str" cm="1">
        <f t="array" ref="W871">_xlfn.TEXTJOIN(";", TRUE, _xlfn.UNIQUE(_xlfn._xlws.FILTER(F$3:F$10029, C$3:C$10029=C871)))</f>
        <v>XS;S;M;L;XL</v>
      </c>
      <c r="X871" s="101" t="str">
        <f>IF(E871&gt;0,+VLOOKUP($E871,'CODE GENERATOR'!$D:$AC,19,FALSE),0)</f>
        <v>2507_W_0401</v>
      </c>
      <c r="Y871" s="101" t="str">
        <f>IF(E871&gt;0,+VLOOKUP($E871,'CODE GENERATOR'!$D:$AC,20,FALSE),0)</f>
        <v>2507_W_0424</v>
      </c>
      <c r="Z871" s="101" t="str">
        <f>IF(E871&gt;0,+VLOOKUP($E871,'CODE GENERATOR'!$D:$AC,21,FALSE),0)</f>
        <v>2507_W_0447</v>
      </c>
      <c r="AA871" s="101" t="str">
        <f>IF(E871&gt;0,+VLOOKUP($E871,'CODE GENERATOR'!$D:$AC,22,FALSE),0)</f>
        <v>2507_W_0445</v>
      </c>
      <c r="AB871" s="101" t="str">
        <f>IF(E871&gt;0,+VLOOKUP($E871,'CODE GENERATOR'!$D:$AC,23,FALSE),0)</f>
        <v>2507_D_cavalier_detay_0074</v>
      </c>
      <c r="AC871" s="101" t="str">
        <f>IF(E871&gt;0,+VLOOKUP($E871,'CODE GENERATOR'!$D:$AC,24,FALSE),0)</f>
        <v/>
      </c>
      <c r="AD871" s="101" t="str">
        <f>IF(E871&gt;0,+VLOOKUP($E871,'CODE GENERATOR'!$D:$AC,25,FALSE),0)</f>
        <v>2507_VW_Web_9</v>
      </c>
      <c r="AE871" s="101" t="str">
        <f>IF(E871&gt;0,+VLOOKUP($E871,'CODE GENERATOR'!$D:$AC,26,FALSE),0)</f>
        <v/>
      </c>
      <c r="AF871" s="149" t="str">
        <f>IF($C871&gt;0,$C871&amp;" "&amp;$P871&amp;" "&amp;+VLOOKUP($C871,'STYLE NAMES'!$B:$AC,10,FALSE),"""")</f>
        <v>VENEZIA WHITE WOMEN'S COMPETITION POLO SHORT SLEEVE - WITH STRASS DETAIL</v>
      </c>
      <c r="AG871" s="101" t="str">
        <f>"Enjoy our "&amp;(AF871)&amp;"; "&amp;IF(C871&gt;0,+VLOOKUP($C871,'STYLE NAMES'!$B:$AC,11,FALSE),"")</f>
        <v>Enjoy our VENEZIA WHITE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71" s="101" t="str">
        <f>IF(C871&gt;0,+VLOOKUP($C871,'STYLE NAMES'!$B:$AC,12,FALSE),"")</f>
        <v>* Specially engineered design for high performance
* 4-way super stretch piquet jersey
* Soft and comfortable
* Breathable
* Quick dry
Composition:
95% Poliamide 5% Elasthane</v>
      </c>
      <c r="AI871" s="101" t="str">
        <f>IF(C871&gt;0,+VLOOKUP($C871,'STYLE NAMES'!$B:$AC,13,FALSE),"")</f>
        <v>Machine Wash at 30°C
Mild process
Iron at low temperature
Iron from REVERSE
Do NOT iron on logos or prints
Do not bleach
Do NOT Tumble Dry</v>
      </c>
      <c r="AJ871" s="149" t="str">
        <f>IF($C871&gt;0,$C871&amp;" "&amp;$P871&amp;" "&amp;+VLOOKUP($C871,'STYLE NAMES'!$B:$AC,14,FALSE),"""")</f>
        <v>VENEZIA WHITE STRASS TAŞ DETAYLI KADIN KISA KOL YARIŞMA POLO</v>
      </c>
      <c r="AK871" s="149" t="str">
        <f>"Cavalier SanMarco tarafından tasarlanan "&amp;(AJ871)&amp;"; "&amp;IF(C871&gt;0,+VLOOKUP($C871,'STYLE NAMES'!$B:$AC,15,FALSE),"")</f>
        <v>Cavalier SanMarco tarafından tasarlanan VENEZIA WHITE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71" s="149" t="str">
        <f>IF(C871&gt;0,+VLOOKUP($C871,'STYLE NAMES'!$B:$AC,16,FALSE),"")</f>
        <v>* Yüksek performans için özel tasarım
* 4 yönlü süper streç pike kumaş
* Yumuşak ve rahat
* Nefes alabilir
* Hızlı kuruma
Kompozisyon:
%95 Polyamid  %5 Elastan</v>
      </c>
      <c r="AM871" s="149" t="str">
        <f>IF(C871&gt;0,+VLOOKUP($C871,'STYLE NAMES'!$B:$AC,17,FALSE),"")</f>
        <v>Makinede 30°C' de Yıkayın
Hassas Yıkama
Ilık ütü yapın
Tersten ütüleyin
Logo ve baskıları ÜTÜLEMEYİN
Çamaşır suyu kullanmayın
Kurutma Makinesinde Kurutmayın</v>
      </c>
      <c r="AN871" s="149" t="str">
        <f>IF($C871&gt;0,$C871&amp;" "&amp;$P871&amp;" "&amp;+VLOOKUP($C871,'STYLE NAMES'!$B:$AC,18,FALSE),"""")</f>
        <v>VENEZIA WHITE POLO DA CONCORSO DONNA MANICA CORTA CON DETTAGLIO STRASS</v>
      </c>
      <c r="AO871" s="101" t="str">
        <f>"Disegnato da Cavalier SanMarco "&amp;(AN871)&amp;"; "&amp;IF(C871&gt;0,+VLOOKUP($C871,'STYLE NAMES'!$B:$AC,19,FALSE),"")</f>
        <v>Disegnato da Cavalier SanMarco VENEZIA WHITE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71" s="101" t="str">
        <f>IF(C871&gt;0,+VLOOKUP($C871,'STYLE NAMES'!$B:$AC,20,FALSE),"")</f>
        <v>Design ingegnerizzato per alte prestazioni 
Jersey piqué elasticizzato  4-way-stretch 
Morbido e confortevole 
Traspirante Asciugatura rapida 
Composizione: 
95% Poliammide  5% Elastan</v>
      </c>
      <c r="AQ871" s="101" t="str">
        <f>IF(C871&gt;0,+VLOOKUP($C871,'STYLE NAMES'!$B:$AC,21,FALSE),"")</f>
        <v>Lavare in lavatrice a 30°C Ciclo delicato 
Stirare a bassa temperatura
Stirare al rovescio 
Non stirare su loghi o stampe 
Non candeggiare 
Non asciugare in asciugatrice</v>
      </c>
      <c r="AR871" s="101">
        <f>IF(D871&gt;0,+VLOOKUP($C871,'STYLE NAMES'!$B:$AC,22,FALSE),"")</f>
        <v>0</v>
      </c>
      <c r="AS871" s="101">
        <f>IF(E871&gt;0,+VLOOKUP($C871,'STYLE NAMES'!$B:$AC,23,FALSE),"")</f>
        <v>0</v>
      </c>
      <c r="AT871" s="101">
        <f>IF(F871&gt;0,+VLOOKUP($C871,'STYLE NAMES'!$B:$AC,24,FALSE),"")</f>
        <v>0</v>
      </c>
      <c r="AU871" s="101">
        <f>IF(G871&gt;0,+VLOOKUP($C871,'STYLE NAMES'!$B:$AC,25,FALSE),"")</f>
        <v>0</v>
      </c>
      <c r="AV871" s="101" t="str">
        <f>+VLOOKUP($S871,'CODE GENERATOR'!$P:$AM,15,FALSE)</f>
        <v>R.BOTWN_BRC0067_TJR0027BLKBLK</v>
      </c>
      <c r="AW871" s="101" t="str">
        <f>+VLOOKUP($S871,'CODE GENERATOR'!$P:$AM,16,FALSE)</f>
        <v>A.RACUX_BLT0015_BRD0012LGYLGY</v>
      </c>
      <c r="AX871" s="101" t="str">
        <f>+VLOOKUP($S871,'CODE GENERATOR'!$P:$AM,17,FALSE)</f>
        <v>A.RACAU_SOC0018_NYL00003XBST1</v>
      </c>
      <c r="AY871" s="101">
        <f>+VLOOKUP($S871,'CODE GENERATOR'!$P:$AM,18,FALSE)</f>
        <v>0</v>
      </c>
      <c r="AZ871" s="101">
        <f>+VLOOKUP($S871,'CODE GENERATOR'!$P:$AM,19,FALSE)</f>
        <v>0</v>
      </c>
      <c r="BA871" s="101">
        <f>+VLOOKUP($S871,'CODE GENERATOR'!$P:$AM,20,FALSE)</f>
        <v>0</v>
      </c>
      <c r="BB871" s="101">
        <f>+VLOOKUP($S871,'CODE GENERATOR'!$P:$AM,21,FALSE)</f>
        <v>0</v>
      </c>
      <c r="BC871" s="101">
        <f>+VLOOKUP($S871,'CODE GENERATOR'!$P:$AM,22,FALSE)</f>
        <v>0</v>
      </c>
      <c r="BD871" s="101">
        <f>+VLOOKUP($S871,'CODE GENERATOR'!$P:$AM,23,FALSE)</f>
        <v>0</v>
      </c>
      <c r="BE871" s="101">
        <f>+VLOOKUP($S871,'CODE GENERATOR'!$P:$AM,24,FALSE)</f>
        <v>0</v>
      </c>
      <c r="BF871" s="101">
        <f>IF(C871&gt;0,+VLOOKUP(G871,'CATEGORY ID'!$A$1:$L$118,3,FALSE),"")</f>
        <v>30</v>
      </c>
      <c r="BG871" s="101">
        <f>IF(C871&gt;0,+VLOOKUP(H871,'CATEGORY ID'!$D$1:$L$118,3,FALSE),"")</f>
        <v>3</v>
      </c>
      <c r="BH871" s="101">
        <f>IF(C871&gt;0,+VLOOKUP((+H871&amp;I871),'CATEGORY ID'!$H$1:$I$121,2,FALSE),"")</f>
        <v>109</v>
      </c>
      <c r="BJ871" s="101">
        <f>IF(C871&gt;0,IF(COUNTIF('CATEGORY ID'!$K$1:$K$121,+H871&amp;K871) &gt; 0, +VLOOKUP(+H871&amp;K871,'CATEGORY ID'!$K$1:$L$121,2,FALSE),""),"")</f>
        <v>225</v>
      </c>
      <c r="BK871" s="101" t="str">
        <f>IF(C871&gt;0,IF(COUNTIF('CATEGORY ID'!$K$124:$K$165, +VLOOKUP(C871,'STYLE NAMES'!$B:$AE,30,FALSE)) &gt; 0, +VLOOKUP(VLOOKUP(C871,'STYLE NAMES'!$B:$AE,30,FALSE),'CATEGORY ID'!K:M,2,FALSE),""),"")</f>
        <v/>
      </c>
      <c r="BM871" s="101">
        <v>204</v>
      </c>
      <c r="BO871" s="101">
        <v>21</v>
      </c>
      <c r="BR871" s="101" t="str" cm="1">
        <f t="array" ref="BR871">IF(C871&gt;0,_xlfn.TEXTJOIN(";", TRUE,_xlfn.UNIQUE(_xlfn._xlws.FILTER(BF871:BQ871,(BF871:BQ871&gt;0)),TRUE,FALSE)),"")&amp;";"&amp;BS871</f>
        <v>30;3;109;225;204;21;209;231</v>
      </c>
      <c r="BS871" s="101" t="s">
        <v>3453</v>
      </c>
      <c r="BU871" s="106">
        <f>IF(C871&gt;0,+VLOOKUP($C871,'STYLE NAMES'!$B:$AC,26,FALSE),"")</f>
        <v>109.9</v>
      </c>
      <c r="BV871" s="106">
        <f>IF(C871&gt;0,+VLOOKUP($C871,'STYLE NAMES'!$B:$AC,27,FALSE),"")</f>
        <v>6040</v>
      </c>
      <c r="BW871" s="106">
        <f>IF(C871&gt;0,+VLOOKUP($C871,'STYLE NAMES'!$B:$AC,28,FALSE),"")</f>
        <v>126.38499999999999</v>
      </c>
      <c r="BY871"/>
      <c r="BZ871" s="101">
        <v>3</v>
      </c>
      <c r="CA871" s="137">
        <f t="shared" si="58"/>
        <v>1</v>
      </c>
      <c r="CB871" s="137" t="str">
        <f>+VLOOKUP(C871,'[2]STYLES &amp; MODELS MATRIX'!$A:$G,7,FALSE)</f>
        <v>AK</v>
      </c>
      <c r="CC871" s="137" t="str">
        <f>+VLOOKUP(C871,'[1]STYLES &amp; SIZE CHARTS'!$A:$H,8,FALSE)</f>
        <v>WT-SSCP1</v>
      </c>
      <c r="CD871" s="137"/>
      <c r="CE871" s="205"/>
      <c r="CF871" s="141"/>
    </row>
    <row r="872" spans="1:84" s="101" customFormat="1" ht="12" customHeight="1" x14ac:dyDescent="0.2">
      <c r="A872" s="102">
        <f t="shared" si="56"/>
        <v>8683711009306</v>
      </c>
      <c r="B872" s="101" t="s">
        <v>992</v>
      </c>
      <c r="C872" s="101" t="s">
        <v>705</v>
      </c>
      <c r="D872" s="101" t="s">
        <v>2986</v>
      </c>
      <c r="E872" s="203" t="s">
        <v>2483</v>
      </c>
      <c r="F872" s="101" t="s">
        <v>2248</v>
      </c>
      <c r="G872" s="101" t="str">
        <f>IF(C872&gt;0,+VLOOKUP($C872,'STYLE NAMES'!$B:$AC,4,FALSE),"")</f>
        <v>RIDER</v>
      </c>
      <c r="H872" s="101" t="str">
        <f>IF(C872&gt;0,+VLOOKUP($C872,'STYLE NAMES'!$B:$AC,5,FALSE),"")</f>
        <v>WOMEN</v>
      </c>
      <c r="I872" s="101" t="str">
        <f>IF(C872&gt;0,+VLOOKUP($C872,'STYLE NAMES'!$B:$AC,6,FALSE),"")</f>
        <v>TOPS</v>
      </c>
      <c r="J872" s="101" t="str">
        <f>IF(C872&gt;0,+VLOOKUP($C872,'STYLE NAMES'!$B:$AC,7,FALSE),"")</f>
        <v>WOMEN</v>
      </c>
      <c r="K872" s="101" t="str">
        <f>IF(C872&gt;0,+VLOOKUP($C872,'STYLE NAMES'!$B:$AC,8,FALSE),"")</f>
        <v>COMPETITION POLOS</v>
      </c>
      <c r="L872" s="101" t="str">
        <f>IF(E872&gt;0,+VLOOKUP($E872,'CODE GENERATOR'!$D:$T,3,FALSE),"")</f>
        <v>S</v>
      </c>
      <c r="M872" s="101" t="str">
        <f>IF(E872&gt;0,+VLOOKUP($E872,'CODE GENERATOR'!$D:$T,4,FALSE),"")</f>
        <v>PIQUET</v>
      </c>
      <c r="N872" s="101" t="str">
        <f>IF(E872&gt;0,+VLOOKUP($E872,'CODE GENERATOR'!$D:$T,6,FALSE),"")</f>
        <v>WHITE</v>
      </c>
      <c r="O872" s="101" t="str">
        <f>IF(E872&gt;0,+VLOOKUP($E872,'CODE GENERATOR'!$D:$T,7,FALSE),"")</f>
        <v>WHITE</v>
      </c>
      <c r="P872" s="101" t="str">
        <f t="shared" si="57"/>
        <v>WHITE</v>
      </c>
      <c r="Q872" s="104" t="str">
        <f>IF(E872&gt;0,+VLOOKUP($E872,'CODE GENERATOR'!$D:$T,11,FALSE),"")</f>
        <v>R.TOPWN_CPL0077</v>
      </c>
      <c r="R872" s="104" t="str">
        <f>IF(E872&gt;0,+VLOOKUP($E872,'CODE GENERATOR'!$D:$T,12,FALSE),"")</f>
        <v>PIQ0015WHTWHT</v>
      </c>
      <c r="S872" s="104" t="str">
        <f>IF(E872&gt;0,+VLOOKUP($E872,'CODE GENERATOR'!$D:$T,13,FALSE),"")</f>
        <v>R.TOPWN_CPL0077_PIQ0015WHTWHT</v>
      </c>
      <c r="T872" s="104" t="str">
        <f t="shared" si="55"/>
        <v>R.TOPWN_CPL0077_PIQ0015WHTWHT_L</v>
      </c>
      <c r="U872" s="105">
        <v>8683711009306</v>
      </c>
      <c r="V872" s="107" t="str" cm="1">
        <f t="array" ref="V872">_xlfn.TEXTJOIN(";", TRUE, _xlfn.UNIQUE(_xlfn._xlws.FILTER(P$3:P$10029, C$3:C$10029=C872)))</f>
        <v>WHITE;NAVY</v>
      </c>
      <c r="W872" s="107" t="str" cm="1">
        <f t="array" ref="W872">_xlfn.TEXTJOIN(";", TRUE, _xlfn.UNIQUE(_xlfn._xlws.FILTER(F$3:F$10029, C$3:C$10029=C872)))</f>
        <v>XS;S;M;L;XL</v>
      </c>
      <c r="X872" s="101" t="str">
        <f>IF(E872&gt;0,+VLOOKUP($E872,'CODE GENERATOR'!$D:$AC,19,FALSE),0)</f>
        <v>2507_W_0401</v>
      </c>
      <c r="Y872" s="101" t="str">
        <f>IF(E872&gt;0,+VLOOKUP($E872,'CODE GENERATOR'!$D:$AC,20,FALSE),0)</f>
        <v>2507_W_0424</v>
      </c>
      <c r="Z872" s="101" t="str">
        <f>IF(E872&gt;0,+VLOOKUP($E872,'CODE GENERATOR'!$D:$AC,21,FALSE),0)</f>
        <v>2507_W_0447</v>
      </c>
      <c r="AA872" s="101" t="str">
        <f>IF(E872&gt;0,+VLOOKUP($E872,'CODE GENERATOR'!$D:$AC,22,FALSE),0)</f>
        <v>2507_W_0445</v>
      </c>
      <c r="AB872" s="101" t="str">
        <f>IF(E872&gt;0,+VLOOKUP($E872,'CODE GENERATOR'!$D:$AC,23,FALSE),0)</f>
        <v>2507_D_cavalier_detay_0074</v>
      </c>
      <c r="AC872" s="101" t="str">
        <f>IF(E872&gt;0,+VLOOKUP($E872,'CODE GENERATOR'!$D:$AC,24,FALSE),0)</f>
        <v/>
      </c>
      <c r="AD872" s="101" t="str">
        <f>IF(E872&gt;0,+VLOOKUP($E872,'CODE GENERATOR'!$D:$AC,25,FALSE),0)</f>
        <v>2507_VW_Web_9</v>
      </c>
      <c r="AE872" s="101" t="str">
        <f>IF(E872&gt;0,+VLOOKUP($E872,'CODE GENERATOR'!$D:$AC,26,FALSE),0)</f>
        <v/>
      </c>
      <c r="AF872" s="149" t="str">
        <f>IF($C872&gt;0,$C872&amp;" "&amp;$P872&amp;" "&amp;+VLOOKUP($C872,'STYLE NAMES'!$B:$AC,10,FALSE),"""")</f>
        <v>VENEZIA WHITE WOMEN'S COMPETITION POLO SHORT SLEEVE - WITH STRASS DETAIL</v>
      </c>
      <c r="AG872" s="101" t="str">
        <f>"Enjoy our "&amp;(AF872)&amp;"; "&amp;IF(C872&gt;0,+VLOOKUP($C872,'STYLE NAMES'!$B:$AC,11,FALSE),"")</f>
        <v>Enjoy our VENEZIA WHITE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72" s="101" t="str">
        <f>IF(C872&gt;0,+VLOOKUP($C872,'STYLE NAMES'!$B:$AC,12,FALSE),"")</f>
        <v>* Specially engineered design for high performance
* 4-way super stretch piquet jersey
* Soft and comfortable
* Breathable
* Quick dry
Composition:
95% Poliamide 5% Elasthane</v>
      </c>
      <c r="AI872" s="101" t="str">
        <f>IF(C872&gt;0,+VLOOKUP($C872,'STYLE NAMES'!$B:$AC,13,FALSE),"")</f>
        <v>Machine Wash at 30°C
Mild process
Iron at low temperature
Iron from REVERSE
Do NOT iron on logos or prints
Do not bleach
Do NOT Tumble Dry</v>
      </c>
      <c r="AJ872" s="149" t="str">
        <f>IF($C872&gt;0,$C872&amp;" "&amp;$P872&amp;" "&amp;+VLOOKUP($C872,'STYLE NAMES'!$B:$AC,14,FALSE),"""")</f>
        <v>VENEZIA WHITE STRASS TAŞ DETAYLI KADIN KISA KOL YARIŞMA POLO</v>
      </c>
      <c r="AK872" s="149" t="str">
        <f>"Cavalier SanMarco tarafından tasarlanan "&amp;(AJ872)&amp;"; "&amp;IF(C872&gt;0,+VLOOKUP($C872,'STYLE NAMES'!$B:$AC,15,FALSE),"")</f>
        <v>Cavalier SanMarco tarafından tasarlanan VENEZIA WHITE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72" s="149" t="str">
        <f>IF(C872&gt;0,+VLOOKUP($C872,'STYLE NAMES'!$B:$AC,16,FALSE),"")</f>
        <v>* Yüksek performans için özel tasarım
* 4 yönlü süper streç pike kumaş
* Yumuşak ve rahat
* Nefes alabilir
* Hızlı kuruma
Kompozisyon:
%95 Polyamid  %5 Elastan</v>
      </c>
      <c r="AM872" s="149" t="str">
        <f>IF(C872&gt;0,+VLOOKUP($C872,'STYLE NAMES'!$B:$AC,17,FALSE),"")</f>
        <v>Makinede 30°C' de Yıkayın
Hassas Yıkama
Ilık ütü yapın
Tersten ütüleyin
Logo ve baskıları ÜTÜLEMEYİN
Çamaşır suyu kullanmayın
Kurutma Makinesinde Kurutmayın</v>
      </c>
      <c r="AN872" s="149" t="str">
        <f>IF($C872&gt;0,$C872&amp;" "&amp;$P872&amp;" "&amp;+VLOOKUP($C872,'STYLE NAMES'!$B:$AC,18,FALSE),"""")</f>
        <v>VENEZIA WHITE POLO DA CONCORSO DONNA MANICA CORTA CON DETTAGLIO STRASS</v>
      </c>
      <c r="AO872" s="101" t="str">
        <f>"Disegnato da Cavalier SanMarco "&amp;(AN872)&amp;"; "&amp;IF(C872&gt;0,+VLOOKUP($C872,'STYLE NAMES'!$B:$AC,19,FALSE),"")</f>
        <v>Disegnato da Cavalier SanMarco VENEZIA WHITE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72" s="101" t="str">
        <f>IF(C872&gt;0,+VLOOKUP($C872,'STYLE NAMES'!$B:$AC,20,FALSE),"")</f>
        <v>Design ingegnerizzato per alte prestazioni 
Jersey piqué elasticizzato  4-way-stretch 
Morbido e confortevole 
Traspirante Asciugatura rapida 
Composizione: 
95% Poliammide  5% Elastan</v>
      </c>
      <c r="AQ872" s="101" t="str">
        <f>IF(C872&gt;0,+VLOOKUP($C872,'STYLE NAMES'!$B:$AC,21,FALSE),"")</f>
        <v>Lavare in lavatrice a 30°C Ciclo delicato 
Stirare a bassa temperatura
Stirare al rovescio 
Non stirare su loghi o stampe 
Non candeggiare 
Non asciugare in asciugatrice</v>
      </c>
      <c r="AR872" s="101">
        <f>IF(D872&gt;0,+VLOOKUP($C872,'STYLE NAMES'!$B:$AC,22,FALSE),"")</f>
        <v>0</v>
      </c>
      <c r="AS872" s="101">
        <f>IF(E872&gt;0,+VLOOKUP($C872,'STYLE NAMES'!$B:$AC,23,FALSE),"")</f>
        <v>0</v>
      </c>
      <c r="AT872" s="101">
        <f>IF(F872&gt;0,+VLOOKUP($C872,'STYLE NAMES'!$B:$AC,24,FALSE),"")</f>
        <v>0</v>
      </c>
      <c r="AU872" s="101">
        <f>IF(G872&gt;0,+VLOOKUP($C872,'STYLE NAMES'!$B:$AC,25,FALSE),"")</f>
        <v>0</v>
      </c>
      <c r="AV872" s="101" t="str">
        <f>+VLOOKUP($S872,'CODE GENERATOR'!$P:$AM,15,FALSE)</f>
        <v>R.BOTWN_BRC0067_TJR0027BLKBLK</v>
      </c>
      <c r="AW872" s="101" t="str">
        <f>+VLOOKUP($S872,'CODE GENERATOR'!$P:$AM,16,FALSE)</f>
        <v>A.RACUX_BLT0015_BRD0012LGYLGY</v>
      </c>
      <c r="AX872" s="101" t="str">
        <f>+VLOOKUP($S872,'CODE GENERATOR'!$P:$AM,17,FALSE)</f>
        <v>A.RACAU_SOC0018_NYL00003XBST1</v>
      </c>
      <c r="AY872" s="101">
        <f>+VLOOKUP($S872,'CODE GENERATOR'!$P:$AM,18,FALSE)</f>
        <v>0</v>
      </c>
      <c r="AZ872" s="101">
        <f>+VLOOKUP($S872,'CODE GENERATOR'!$P:$AM,19,FALSE)</f>
        <v>0</v>
      </c>
      <c r="BA872" s="101">
        <f>+VLOOKUP($S872,'CODE GENERATOR'!$P:$AM,20,FALSE)</f>
        <v>0</v>
      </c>
      <c r="BB872" s="101">
        <f>+VLOOKUP($S872,'CODE GENERATOR'!$P:$AM,21,FALSE)</f>
        <v>0</v>
      </c>
      <c r="BC872" s="101">
        <f>+VLOOKUP($S872,'CODE GENERATOR'!$P:$AM,22,FALSE)</f>
        <v>0</v>
      </c>
      <c r="BD872" s="101">
        <f>+VLOOKUP($S872,'CODE GENERATOR'!$P:$AM,23,FALSE)</f>
        <v>0</v>
      </c>
      <c r="BE872" s="101">
        <f>+VLOOKUP($S872,'CODE GENERATOR'!$P:$AM,24,FALSE)</f>
        <v>0</v>
      </c>
      <c r="BF872" s="101">
        <f>IF(C872&gt;0,+VLOOKUP(G872,'CATEGORY ID'!$A$1:$L$118,3,FALSE),"")</f>
        <v>30</v>
      </c>
      <c r="BG872" s="101">
        <f>IF(C872&gt;0,+VLOOKUP(H872,'CATEGORY ID'!$D$1:$L$118,3,FALSE),"")</f>
        <v>3</v>
      </c>
      <c r="BH872" s="101">
        <f>IF(C872&gt;0,+VLOOKUP((+H872&amp;I872),'CATEGORY ID'!$H$1:$I$121,2,FALSE),"")</f>
        <v>109</v>
      </c>
      <c r="BJ872" s="101">
        <f>IF(C872&gt;0,IF(COUNTIF('CATEGORY ID'!$K$1:$K$121,+H872&amp;K872) &gt; 0, +VLOOKUP(+H872&amp;K872,'CATEGORY ID'!$K$1:$L$121,2,FALSE),""),"")</f>
        <v>225</v>
      </c>
      <c r="BK872" s="101" t="str">
        <f>IF(C872&gt;0,IF(COUNTIF('CATEGORY ID'!$K$124:$K$165, +VLOOKUP(C872,'STYLE NAMES'!$B:$AE,30,FALSE)) &gt; 0, +VLOOKUP(VLOOKUP(C872,'STYLE NAMES'!$B:$AE,30,FALSE),'CATEGORY ID'!K:M,2,FALSE),""),"")</f>
        <v/>
      </c>
      <c r="BM872" s="101">
        <v>204</v>
      </c>
      <c r="BO872" s="101">
        <v>21</v>
      </c>
      <c r="BR872" s="101" t="str" cm="1">
        <f t="array" ref="BR872">IF(C872&gt;0,_xlfn.TEXTJOIN(";", TRUE,_xlfn.UNIQUE(_xlfn._xlws.FILTER(BF872:BQ872,(BF872:BQ872&gt;0)),TRUE,FALSE)),"")&amp;";"&amp;BS872</f>
        <v>30;3;109;225;204;21;209;231</v>
      </c>
      <c r="BS872" s="101" t="s">
        <v>3453</v>
      </c>
      <c r="BU872" s="106">
        <f>IF(C872&gt;0,+VLOOKUP($C872,'STYLE NAMES'!$B:$AC,26,FALSE),"")</f>
        <v>109.9</v>
      </c>
      <c r="BV872" s="106">
        <f>IF(C872&gt;0,+VLOOKUP($C872,'STYLE NAMES'!$B:$AC,27,FALSE),"")</f>
        <v>6040</v>
      </c>
      <c r="BW872" s="106">
        <f>IF(C872&gt;0,+VLOOKUP($C872,'STYLE NAMES'!$B:$AC,28,FALSE),"")</f>
        <v>126.38499999999999</v>
      </c>
      <c r="BY872"/>
      <c r="BZ872" s="101">
        <v>5</v>
      </c>
      <c r="CA872" s="137">
        <f t="shared" si="58"/>
        <v>1</v>
      </c>
      <c r="CB872" s="137" t="str">
        <f>+VLOOKUP(C872,'[2]STYLES &amp; MODELS MATRIX'!$A:$G,7,FALSE)</f>
        <v>AK</v>
      </c>
      <c r="CC872" s="137" t="str">
        <f>+VLOOKUP(C872,'[1]STYLES &amp; SIZE CHARTS'!$A:$H,8,FALSE)</f>
        <v>WT-SSCP1</v>
      </c>
      <c r="CD872" s="137"/>
      <c r="CE872" s="205"/>
      <c r="CF872" s="141"/>
    </row>
    <row r="873" spans="1:84" s="101" customFormat="1" ht="12" customHeight="1" x14ac:dyDescent="0.2">
      <c r="A873" s="102">
        <f t="shared" si="56"/>
        <v>8683711009313</v>
      </c>
      <c r="B873" s="101" t="s">
        <v>992</v>
      </c>
      <c r="C873" s="101" t="s">
        <v>705</v>
      </c>
      <c r="D873" s="101" t="s">
        <v>2986</v>
      </c>
      <c r="E873" s="203" t="s">
        <v>2483</v>
      </c>
      <c r="F873" s="101" t="s">
        <v>2249</v>
      </c>
      <c r="G873" s="101" t="str">
        <f>IF(C873&gt;0,+VLOOKUP($C873,'STYLE NAMES'!$B:$AC,4,FALSE),"")</f>
        <v>RIDER</v>
      </c>
      <c r="H873" s="101" t="str">
        <f>IF(C873&gt;0,+VLOOKUP($C873,'STYLE NAMES'!$B:$AC,5,FALSE),"")</f>
        <v>WOMEN</v>
      </c>
      <c r="I873" s="101" t="str">
        <f>IF(C873&gt;0,+VLOOKUP($C873,'STYLE NAMES'!$B:$AC,6,FALSE),"")</f>
        <v>TOPS</v>
      </c>
      <c r="J873" s="101" t="str">
        <f>IF(C873&gt;0,+VLOOKUP($C873,'STYLE NAMES'!$B:$AC,7,FALSE),"")</f>
        <v>WOMEN</v>
      </c>
      <c r="K873" s="101" t="str">
        <f>IF(C873&gt;0,+VLOOKUP($C873,'STYLE NAMES'!$B:$AC,8,FALSE),"")</f>
        <v>COMPETITION POLOS</v>
      </c>
      <c r="L873" s="101" t="str">
        <f>IF(E873&gt;0,+VLOOKUP($E873,'CODE GENERATOR'!$D:$T,3,FALSE),"")</f>
        <v>S</v>
      </c>
      <c r="M873" s="101" t="str">
        <f>IF(E873&gt;0,+VLOOKUP($E873,'CODE GENERATOR'!$D:$T,4,FALSE),"")</f>
        <v>PIQUET</v>
      </c>
      <c r="N873" s="101" t="str">
        <f>IF(E873&gt;0,+VLOOKUP($E873,'CODE GENERATOR'!$D:$T,6,FALSE),"")</f>
        <v>WHITE</v>
      </c>
      <c r="O873" s="101" t="str">
        <f>IF(E873&gt;0,+VLOOKUP($E873,'CODE GENERATOR'!$D:$T,7,FALSE),"")</f>
        <v>WHITE</v>
      </c>
      <c r="P873" s="101" t="str">
        <f t="shared" si="57"/>
        <v>WHITE</v>
      </c>
      <c r="Q873" s="104" t="str">
        <f>IF(E873&gt;0,+VLOOKUP($E873,'CODE GENERATOR'!$D:$T,11,FALSE),"")</f>
        <v>R.TOPWN_CPL0077</v>
      </c>
      <c r="R873" s="104" t="str">
        <f>IF(E873&gt;0,+VLOOKUP($E873,'CODE GENERATOR'!$D:$T,12,FALSE),"")</f>
        <v>PIQ0015WHTWHT</v>
      </c>
      <c r="S873" s="104" t="str">
        <f>IF(E873&gt;0,+VLOOKUP($E873,'CODE GENERATOR'!$D:$T,13,FALSE),"")</f>
        <v>R.TOPWN_CPL0077_PIQ0015WHTWHT</v>
      </c>
      <c r="T873" s="104" t="str">
        <f t="shared" si="55"/>
        <v>R.TOPWN_CPL0077_PIQ0015WHTWHT_XL</v>
      </c>
      <c r="U873" s="105">
        <v>8683711009313</v>
      </c>
      <c r="V873" s="107" t="str" cm="1">
        <f t="array" ref="V873">_xlfn.TEXTJOIN(";", TRUE, _xlfn.UNIQUE(_xlfn._xlws.FILTER(P$3:P$10029, C$3:C$10029=C873)))</f>
        <v>WHITE;NAVY</v>
      </c>
      <c r="W873" s="107" t="str" cm="1">
        <f t="array" ref="W873">_xlfn.TEXTJOIN(";", TRUE, _xlfn.UNIQUE(_xlfn._xlws.FILTER(F$3:F$10029, C$3:C$10029=C873)))</f>
        <v>XS;S;M;L;XL</v>
      </c>
      <c r="X873" s="101" t="str">
        <f>IF(E873&gt;0,+VLOOKUP($E873,'CODE GENERATOR'!$D:$AC,19,FALSE),0)</f>
        <v>2507_W_0401</v>
      </c>
      <c r="Y873" s="101" t="str">
        <f>IF(E873&gt;0,+VLOOKUP($E873,'CODE GENERATOR'!$D:$AC,20,FALSE),0)</f>
        <v>2507_W_0424</v>
      </c>
      <c r="Z873" s="101" t="str">
        <f>IF(E873&gt;0,+VLOOKUP($E873,'CODE GENERATOR'!$D:$AC,21,FALSE),0)</f>
        <v>2507_W_0447</v>
      </c>
      <c r="AA873" s="101" t="str">
        <f>IF(E873&gt;0,+VLOOKUP($E873,'CODE GENERATOR'!$D:$AC,22,FALSE),0)</f>
        <v>2507_W_0445</v>
      </c>
      <c r="AB873" s="101" t="str">
        <f>IF(E873&gt;0,+VLOOKUP($E873,'CODE GENERATOR'!$D:$AC,23,FALSE),0)</f>
        <v>2507_D_cavalier_detay_0074</v>
      </c>
      <c r="AC873" s="101" t="str">
        <f>IF(E873&gt;0,+VLOOKUP($E873,'CODE GENERATOR'!$D:$AC,24,FALSE),0)</f>
        <v/>
      </c>
      <c r="AD873" s="101" t="str">
        <f>IF(E873&gt;0,+VLOOKUP($E873,'CODE GENERATOR'!$D:$AC,25,FALSE),0)</f>
        <v>2507_VW_Web_9</v>
      </c>
      <c r="AE873" s="101" t="str">
        <f>IF(E873&gt;0,+VLOOKUP($E873,'CODE GENERATOR'!$D:$AC,26,FALSE),0)</f>
        <v/>
      </c>
      <c r="AF873" s="149" t="str">
        <f>IF($C873&gt;0,$C873&amp;" "&amp;$P873&amp;" "&amp;+VLOOKUP($C873,'STYLE NAMES'!$B:$AC,10,FALSE),"""")</f>
        <v>VENEZIA WHITE WOMEN'S COMPETITION POLO SHORT SLEEVE - WITH STRASS DETAIL</v>
      </c>
      <c r="AG873" s="101" t="str">
        <f>"Enjoy our "&amp;(AF873)&amp;"; "&amp;IF(C873&gt;0,+VLOOKUP($C873,'STYLE NAMES'!$B:$AC,11,FALSE),"")</f>
        <v>Enjoy our VENEZIA WHITE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73" s="101" t="str">
        <f>IF(C873&gt;0,+VLOOKUP($C873,'STYLE NAMES'!$B:$AC,12,FALSE),"")</f>
        <v>* Specially engineered design for high performance
* 4-way super stretch piquet jersey
* Soft and comfortable
* Breathable
* Quick dry
Composition:
95% Poliamide 5% Elasthane</v>
      </c>
      <c r="AI873" s="101" t="str">
        <f>IF(C873&gt;0,+VLOOKUP($C873,'STYLE NAMES'!$B:$AC,13,FALSE),"")</f>
        <v>Machine Wash at 30°C
Mild process
Iron at low temperature
Iron from REVERSE
Do NOT iron on logos or prints
Do not bleach
Do NOT Tumble Dry</v>
      </c>
      <c r="AJ873" s="149" t="str">
        <f>IF($C873&gt;0,$C873&amp;" "&amp;$P873&amp;" "&amp;+VLOOKUP($C873,'STYLE NAMES'!$B:$AC,14,FALSE),"""")</f>
        <v>VENEZIA WHITE STRASS TAŞ DETAYLI KADIN KISA KOL YARIŞMA POLO</v>
      </c>
      <c r="AK873" s="149" t="str">
        <f>"Cavalier SanMarco tarafından tasarlanan "&amp;(AJ873)&amp;"; "&amp;IF(C873&gt;0,+VLOOKUP($C873,'STYLE NAMES'!$B:$AC,15,FALSE),"")</f>
        <v>Cavalier SanMarco tarafından tasarlanan VENEZIA WHITE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73" s="149" t="str">
        <f>IF(C873&gt;0,+VLOOKUP($C873,'STYLE NAMES'!$B:$AC,16,FALSE),"")</f>
        <v>* Yüksek performans için özel tasarım
* 4 yönlü süper streç pike kumaş
* Yumuşak ve rahat
* Nefes alabilir
* Hızlı kuruma
Kompozisyon:
%95 Polyamid  %5 Elastan</v>
      </c>
      <c r="AM873" s="149" t="str">
        <f>IF(C873&gt;0,+VLOOKUP($C873,'STYLE NAMES'!$B:$AC,17,FALSE),"")</f>
        <v>Makinede 30°C' de Yıkayın
Hassas Yıkama
Ilık ütü yapın
Tersten ütüleyin
Logo ve baskıları ÜTÜLEMEYİN
Çamaşır suyu kullanmayın
Kurutma Makinesinde Kurutmayın</v>
      </c>
      <c r="AN873" s="149" t="str">
        <f>IF($C873&gt;0,$C873&amp;" "&amp;$P873&amp;" "&amp;+VLOOKUP($C873,'STYLE NAMES'!$B:$AC,18,FALSE),"""")</f>
        <v>VENEZIA WHITE POLO DA CONCORSO DONNA MANICA CORTA CON DETTAGLIO STRASS</v>
      </c>
      <c r="AO873" s="101" t="str">
        <f>"Disegnato da Cavalier SanMarco "&amp;(AN873)&amp;"; "&amp;IF(C873&gt;0,+VLOOKUP($C873,'STYLE NAMES'!$B:$AC,19,FALSE),"")</f>
        <v>Disegnato da Cavalier SanMarco VENEZIA WHITE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73" s="101" t="str">
        <f>IF(C873&gt;0,+VLOOKUP($C873,'STYLE NAMES'!$B:$AC,20,FALSE),"")</f>
        <v>Design ingegnerizzato per alte prestazioni 
Jersey piqué elasticizzato  4-way-stretch 
Morbido e confortevole 
Traspirante Asciugatura rapida 
Composizione: 
95% Poliammide  5% Elastan</v>
      </c>
      <c r="AQ873" s="101" t="str">
        <f>IF(C873&gt;0,+VLOOKUP($C873,'STYLE NAMES'!$B:$AC,21,FALSE),"")</f>
        <v>Lavare in lavatrice a 30°C Ciclo delicato 
Stirare a bassa temperatura
Stirare al rovescio 
Non stirare su loghi o stampe 
Non candeggiare 
Non asciugare in asciugatrice</v>
      </c>
      <c r="AR873" s="101">
        <f>IF(D873&gt;0,+VLOOKUP($C873,'STYLE NAMES'!$B:$AC,22,FALSE),"")</f>
        <v>0</v>
      </c>
      <c r="AS873" s="101">
        <f>IF(E873&gt;0,+VLOOKUP($C873,'STYLE NAMES'!$B:$AC,23,FALSE),"")</f>
        <v>0</v>
      </c>
      <c r="AT873" s="101">
        <f>IF(F873&gt;0,+VLOOKUP($C873,'STYLE NAMES'!$B:$AC,24,FALSE),"")</f>
        <v>0</v>
      </c>
      <c r="AU873" s="101">
        <f>IF(G873&gt;0,+VLOOKUP($C873,'STYLE NAMES'!$B:$AC,25,FALSE),"")</f>
        <v>0</v>
      </c>
      <c r="AV873" s="101" t="str">
        <f>+VLOOKUP($S873,'CODE GENERATOR'!$P:$AM,15,FALSE)</f>
        <v>R.BOTWN_BRC0067_TJR0027BLKBLK</v>
      </c>
      <c r="AW873" s="101" t="str">
        <f>+VLOOKUP($S873,'CODE GENERATOR'!$P:$AM,16,FALSE)</f>
        <v>A.RACUX_BLT0015_BRD0012LGYLGY</v>
      </c>
      <c r="AX873" s="101" t="str">
        <f>+VLOOKUP($S873,'CODE GENERATOR'!$P:$AM,17,FALSE)</f>
        <v>A.RACAU_SOC0018_NYL00003XBST1</v>
      </c>
      <c r="AY873" s="101">
        <f>+VLOOKUP($S873,'CODE GENERATOR'!$P:$AM,18,FALSE)</f>
        <v>0</v>
      </c>
      <c r="AZ873" s="101">
        <f>+VLOOKUP($S873,'CODE GENERATOR'!$P:$AM,19,FALSE)</f>
        <v>0</v>
      </c>
      <c r="BA873" s="101">
        <f>+VLOOKUP($S873,'CODE GENERATOR'!$P:$AM,20,FALSE)</f>
        <v>0</v>
      </c>
      <c r="BB873" s="101">
        <f>+VLOOKUP($S873,'CODE GENERATOR'!$P:$AM,21,FALSE)</f>
        <v>0</v>
      </c>
      <c r="BC873" s="101">
        <f>+VLOOKUP($S873,'CODE GENERATOR'!$P:$AM,22,FALSE)</f>
        <v>0</v>
      </c>
      <c r="BD873" s="101">
        <f>+VLOOKUP($S873,'CODE GENERATOR'!$P:$AM,23,FALSE)</f>
        <v>0</v>
      </c>
      <c r="BE873" s="101">
        <f>+VLOOKUP($S873,'CODE GENERATOR'!$P:$AM,24,FALSE)</f>
        <v>0</v>
      </c>
      <c r="BF873" s="101">
        <f>IF(C873&gt;0,+VLOOKUP(G873,'CATEGORY ID'!$A$1:$L$118,3,FALSE),"")</f>
        <v>30</v>
      </c>
      <c r="BG873" s="101">
        <f>IF(C873&gt;0,+VLOOKUP(H873,'CATEGORY ID'!$D$1:$L$118,3,FALSE),"")</f>
        <v>3</v>
      </c>
      <c r="BH873" s="101">
        <f>IF(C873&gt;0,+VLOOKUP((+H873&amp;I873),'CATEGORY ID'!$H$1:$I$121,2,FALSE),"")</f>
        <v>109</v>
      </c>
      <c r="BJ873" s="101">
        <f>IF(C873&gt;0,IF(COUNTIF('CATEGORY ID'!$K$1:$K$121,+H873&amp;K873) &gt; 0, +VLOOKUP(+H873&amp;K873,'CATEGORY ID'!$K$1:$L$121,2,FALSE),""),"")</f>
        <v>225</v>
      </c>
      <c r="BK873" s="101" t="str">
        <f>IF(C873&gt;0,IF(COUNTIF('CATEGORY ID'!$K$124:$K$165, +VLOOKUP(C873,'STYLE NAMES'!$B:$AE,30,FALSE)) &gt; 0, +VLOOKUP(VLOOKUP(C873,'STYLE NAMES'!$B:$AE,30,FALSE),'CATEGORY ID'!K:M,2,FALSE),""),"")</f>
        <v/>
      </c>
      <c r="BM873" s="101">
        <v>204</v>
      </c>
      <c r="BO873" s="101">
        <v>21</v>
      </c>
      <c r="BR873" s="101" t="str" cm="1">
        <f t="array" ref="BR873">IF(C873&gt;0,_xlfn.TEXTJOIN(";", TRUE,_xlfn.UNIQUE(_xlfn._xlws.FILTER(BF873:BQ873,(BF873:BQ873&gt;0)),TRUE,FALSE)),"")&amp;";"&amp;BS873</f>
        <v>30;3;109;225;204;21;209;231</v>
      </c>
      <c r="BS873" s="101" t="s">
        <v>3453</v>
      </c>
      <c r="BU873" s="106">
        <f>IF(C873&gt;0,+VLOOKUP($C873,'STYLE NAMES'!$B:$AC,26,FALSE),"")</f>
        <v>109.9</v>
      </c>
      <c r="BV873" s="106">
        <f>IF(C873&gt;0,+VLOOKUP($C873,'STYLE NAMES'!$B:$AC,27,FALSE),"")</f>
        <v>6040</v>
      </c>
      <c r="BW873" s="106">
        <f>IF(C873&gt;0,+VLOOKUP($C873,'STYLE NAMES'!$B:$AC,28,FALSE),"")</f>
        <v>126.38499999999999</v>
      </c>
      <c r="BY873"/>
      <c r="BZ873" s="101">
        <v>3</v>
      </c>
      <c r="CA873" s="137">
        <f t="shared" si="58"/>
        <v>1</v>
      </c>
      <c r="CB873" s="137" t="str">
        <f>+VLOOKUP(C873,'[2]STYLES &amp; MODELS MATRIX'!$A:$G,7,FALSE)</f>
        <v>AK</v>
      </c>
      <c r="CC873" s="137" t="str">
        <f>+VLOOKUP(C873,'[1]STYLES &amp; SIZE CHARTS'!$A:$H,8,FALSE)</f>
        <v>WT-SSCP1</v>
      </c>
      <c r="CD873" s="137"/>
      <c r="CE873" s="205"/>
      <c r="CF873" s="141"/>
    </row>
    <row r="874" spans="1:84" s="101" customFormat="1" ht="12" customHeight="1" x14ac:dyDescent="0.2">
      <c r="A874" s="102">
        <f t="shared" si="56"/>
        <v>8683711009337</v>
      </c>
      <c r="B874" s="101" t="s">
        <v>992</v>
      </c>
      <c r="C874" s="101" t="s">
        <v>705</v>
      </c>
      <c r="D874" s="101" t="s">
        <v>2986</v>
      </c>
      <c r="E874" s="203" t="s">
        <v>2484</v>
      </c>
      <c r="F874" s="101" t="s">
        <v>2346</v>
      </c>
      <c r="G874" s="101" t="str">
        <f>IF(C874&gt;0,+VLOOKUP($C874,'STYLE NAMES'!$B:$AC,4,FALSE),"")</f>
        <v>RIDER</v>
      </c>
      <c r="H874" s="101" t="str">
        <f>IF(C874&gt;0,+VLOOKUP($C874,'STYLE NAMES'!$B:$AC,5,FALSE),"")</f>
        <v>WOMEN</v>
      </c>
      <c r="I874" s="101" t="str">
        <f>IF(C874&gt;0,+VLOOKUP($C874,'STYLE NAMES'!$B:$AC,6,FALSE),"")</f>
        <v>TOPS</v>
      </c>
      <c r="J874" s="101" t="str">
        <f>IF(C874&gt;0,+VLOOKUP($C874,'STYLE NAMES'!$B:$AC,7,FALSE),"")</f>
        <v>WOMEN</v>
      </c>
      <c r="K874" s="101" t="str">
        <f>IF(C874&gt;0,+VLOOKUP($C874,'STYLE NAMES'!$B:$AC,8,FALSE),"")</f>
        <v>COMPETITION POLOS</v>
      </c>
      <c r="L874" s="101" t="str">
        <f>IF(E874&gt;0,+VLOOKUP($E874,'CODE GENERATOR'!$D:$T,3,FALSE),"")</f>
        <v>S</v>
      </c>
      <c r="M874" s="101" t="str">
        <f>IF(E874&gt;0,+VLOOKUP($E874,'CODE GENERATOR'!$D:$T,4,FALSE),"")</f>
        <v>PIQUET</v>
      </c>
      <c r="N874" s="101" t="str">
        <f>IF(E874&gt;0,+VLOOKUP($E874,'CODE GENERATOR'!$D:$T,6,FALSE),"")</f>
        <v>NAVY</v>
      </c>
      <c r="O874" s="101" t="str">
        <f>IF(E874&gt;0,+VLOOKUP($E874,'CODE GENERATOR'!$D:$T,7,FALSE),"")</f>
        <v>NAVY</v>
      </c>
      <c r="P874" s="101" t="str">
        <f t="shared" si="57"/>
        <v>NAVY</v>
      </c>
      <c r="Q874" s="104" t="str">
        <f>IF(E874&gt;0,+VLOOKUP($E874,'CODE GENERATOR'!$D:$T,11,FALSE),"")</f>
        <v>R.TOPWN_CPL0077</v>
      </c>
      <c r="R874" s="104" t="str">
        <f>IF(E874&gt;0,+VLOOKUP($E874,'CODE GENERATOR'!$D:$T,12,FALSE),"")</f>
        <v>PIQ0015NAVNAV</v>
      </c>
      <c r="S874" s="104" t="str">
        <f>IF(E874&gt;0,+VLOOKUP($E874,'CODE GENERATOR'!$D:$T,13,FALSE),"")</f>
        <v>R.TOPWN_CPL0077_PIQ0015NAVNAV</v>
      </c>
      <c r="T874" s="104" t="str">
        <f t="shared" si="55"/>
        <v>R.TOPWN_CPL0077_PIQ0015NAVNAV_XS</v>
      </c>
      <c r="U874" s="105">
        <v>8683711009337</v>
      </c>
      <c r="V874" s="107" t="str" cm="1">
        <f t="array" ref="V874">_xlfn.TEXTJOIN(";", TRUE, _xlfn.UNIQUE(_xlfn._xlws.FILTER(P$3:P$10029, C$3:C$10029=C874)))</f>
        <v>WHITE;NAVY</v>
      </c>
      <c r="W874" s="107" t="str" cm="1">
        <f t="array" ref="W874">_xlfn.TEXTJOIN(";", TRUE, _xlfn.UNIQUE(_xlfn._xlws.FILTER(F$3:F$10029, C$3:C$10029=C874)))</f>
        <v>XS;S;M;L;XL</v>
      </c>
      <c r="X874" s="101" t="str">
        <f>IF(E874&gt;0,+VLOOKUP($E874,'CODE GENERATOR'!$D:$AC,19,FALSE),0)</f>
        <v>2507_W_2362</v>
      </c>
      <c r="Y874" s="101" t="str">
        <f>IF(E874&gt;0,+VLOOKUP($E874,'CODE GENERATOR'!$D:$AC,20,FALSE),0)</f>
        <v>2507_W_2369</v>
      </c>
      <c r="Z874" s="101" t="str">
        <f>IF(E874&gt;0,+VLOOKUP($E874,'CODE GENERATOR'!$D:$AC,21,FALSE),0)</f>
        <v>2507_W_2389</v>
      </c>
      <c r="AA874" s="101" t="str">
        <f>IF(E874&gt;0,+VLOOKUP($E874,'CODE GENERATOR'!$D:$AC,22,FALSE),0)</f>
        <v>2507_W_2377</v>
      </c>
      <c r="AB874" s="101" t="str">
        <f>IF(E874&gt;0,+VLOOKUP($E874,'CODE GENERATOR'!$D:$AC,23,FALSE),0)</f>
        <v>2507_D_cavalier_detay_0075</v>
      </c>
      <c r="AC874" s="101" t="str">
        <f>IF(E874&gt;0,+VLOOKUP($E874,'CODE GENERATOR'!$D:$AC,24,FALSE),0)</f>
        <v/>
      </c>
      <c r="AD874" s="101" t="str">
        <f>IF(E874&gt;0,+VLOOKUP($E874,'CODE GENERATOR'!$D:$AC,25,FALSE),0)</f>
        <v>2507_VW_Web_51</v>
      </c>
      <c r="AE874" s="101" t="str">
        <f>IF(E874&gt;0,+VLOOKUP($E874,'CODE GENERATOR'!$D:$AC,26,FALSE),0)</f>
        <v/>
      </c>
      <c r="AF874" s="149" t="str">
        <f>IF($C874&gt;0,$C874&amp;" "&amp;$P874&amp;" "&amp;+VLOOKUP($C874,'STYLE NAMES'!$B:$AC,10,FALSE),"""")</f>
        <v>VENEZIA NAVY WOMEN'S COMPETITION POLO SHORT SLEEVE - WITH STRASS DETAIL</v>
      </c>
      <c r="AG874" s="101" t="str">
        <f>"Enjoy our "&amp;(AF874)&amp;"; "&amp;IF(C874&gt;0,+VLOOKUP($C874,'STYLE NAMES'!$B:$AC,11,FALSE),"")</f>
        <v>Enjoy our VENEZIA NAVY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74" s="101" t="str">
        <f>IF(C874&gt;0,+VLOOKUP($C874,'STYLE NAMES'!$B:$AC,12,FALSE),"")</f>
        <v>* Specially engineered design for high performance
* 4-way super stretch piquet jersey
* Soft and comfortable
* Breathable
* Quick dry
Composition:
95% Poliamide 5% Elasthane</v>
      </c>
      <c r="AI874" s="101" t="str">
        <f>IF(C874&gt;0,+VLOOKUP($C874,'STYLE NAMES'!$B:$AC,13,FALSE),"")</f>
        <v>Machine Wash at 30°C
Mild process
Iron at low temperature
Iron from REVERSE
Do NOT iron on logos or prints
Do not bleach
Do NOT Tumble Dry</v>
      </c>
      <c r="AJ874" s="149" t="str">
        <f>IF($C874&gt;0,$C874&amp;" "&amp;$P874&amp;" "&amp;+VLOOKUP($C874,'STYLE NAMES'!$B:$AC,14,FALSE),"""")</f>
        <v>VENEZIA NAVY STRASS TAŞ DETAYLI KADIN KISA KOL YARIŞMA POLO</v>
      </c>
      <c r="AK874" s="149" t="str">
        <f>"Cavalier SanMarco tarafından tasarlanan "&amp;(AJ874)&amp;"; "&amp;IF(C874&gt;0,+VLOOKUP($C874,'STYLE NAMES'!$B:$AC,15,FALSE),"")</f>
        <v>Cavalier SanMarco tarafından tasarlanan VENEZIA NAVY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74" s="149" t="str">
        <f>IF(C874&gt;0,+VLOOKUP($C874,'STYLE NAMES'!$B:$AC,16,FALSE),"")</f>
        <v>* Yüksek performans için özel tasarım
* 4 yönlü süper streç pike kumaş
* Yumuşak ve rahat
* Nefes alabilir
* Hızlı kuruma
Kompozisyon:
%95 Polyamid  %5 Elastan</v>
      </c>
      <c r="AM874" s="149" t="str">
        <f>IF(C874&gt;0,+VLOOKUP($C874,'STYLE NAMES'!$B:$AC,17,FALSE),"")</f>
        <v>Makinede 30°C' de Yıkayın
Hassas Yıkama
Ilık ütü yapın
Tersten ütüleyin
Logo ve baskıları ÜTÜLEMEYİN
Çamaşır suyu kullanmayın
Kurutma Makinesinde Kurutmayın</v>
      </c>
      <c r="AN874" s="149" t="str">
        <f>IF($C874&gt;0,$C874&amp;" "&amp;$P874&amp;" "&amp;+VLOOKUP($C874,'STYLE NAMES'!$B:$AC,18,FALSE),"""")</f>
        <v>VENEZIA NAVY POLO DA CONCORSO DONNA MANICA CORTA CON DETTAGLIO STRASS</v>
      </c>
      <c r="AO874" s="101" t="str">
        <f>"Disegnato da Cavalier SanMarco "&amp;(AN874)&amp;"; "&amp;IF(C874&gt;0,+VLOOKUP($C874,'STYLE NAMES'!$B:$AC,19,FALSE),"")</f>
        <v>Disegnato da Cavalier SanMarco VENEZIA NAVY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74" s="101" t="str">
        <f>IF(C874&gt;0,+VLOOKUP($C874,'STYLE NAMES'!$B:$AC,20,FALSE),"")</f>
        <v>Design ingegnerizzato per alte prestazioni 
Jersey piqué elasticizzato  4-way-stretch 
Morbido e confortevole 
Traspirante Asciugatura rapida 
Composizione: 
95% Poliammide  5% Elastan</v>
      </c>
      <c r="AQ874" s="101" t="str">
        <f>IF(C874&gt;0,+VLOOKUP($C874,'STYLE NAMES'!$B:$AC,21,FALSE),"")</f>
        <v>Lavare in lavatrice a 30°C Ciclo delicato 
Stirare a bassa temperatura
Stirare al rovescio 
Non stirare su loghi o stampe 
Non candeggiare 
Non asciugare in asciugatrice</v>
      </c>
      <c r="AR874" s="101">
        <f>IF(D874&gt;0,+VLOOKUP($C874,'STYLE NAMES'!$B:$AC,22,FALSE),"")</f>
        <v>0</v>
      </c>
      <c r="AS874" s="101">
        <f>IF(E874&gt;0,+VLOOKUP($C874,'STYLE NAMES'!$B:$AC,23,FALSE),"")</f>
        <v>0</v>
      </c>
      <c r="AT874" s="101">
        <f>IF(F874&gt;0,+VLOOKUP($C874,'STYLE NAMES'!$B:$AC,24,FALSE),"")</f>
        <v>0</v>
      </c>
      <c r="AU874" s="101">
        <f>IF(G874&gt;0,+VLOOKUP($C874,'STYLE NAMES'!$B:$AC,25,FALSE),"")</f>
        <v>0</v>
      </c>
      <c r="AV874" s="101" t="str">
        <f>+VLOOKUP($S874,'CODE GENERATOR'!$P:$AM,15,FALSE)</f>
        <v>R.BOTWN_BRC0067_TJR0027WHTWHT</v>
      </c>
      <c r="AW874" s="101" t="str">
        <f>+VLOOKUP($S874,'CODE GENERATOR'!$P:$AM,16,FALSE)</f>
        <v>A.RACUX_BLT0015_BRD0012WHTWHT</v>
      </c>
      <c r="AX874" s="101" t="str">
        <f>+VLOOKUP($S874,'CODE GENERATOR'!$P:$AM,17,FALSE)</f>
        <v>A.RACAU_SOC0018_NYL00003XBST1</v>
      </c>
      <c r="AY874" s="101">
        <f>+VLOOKUP($S874,'CODE GENERATOR'!$P:$AM,18,FALSE)</f>
        <v>0</v>
      </c>
      <c r="AZ874" s="101">
        <f>+VLOOKUP($S874,'CODE GENERATOR'!$P:$AM,19,FALSE)</f>
        <v>0</v>
      </c>
      <c r="BA874" s="101">
        <f>+VLOOKUP($S874,'CODE GENERATOR'!$P:$AM,20,FALSE)</f>
        <v>0</v>
      </c>
      <c r="BB874" s="101">
        <f>+VLOOKUP($S874,'CODE GENERATOR'!$P:$AM,21,FALSE)</f>
        <v>0</v>
      </c>
      <c r="BC874" s="101">
        <f>+VLOOKUP($S874,'CODE GENERATOR'!$P:$AM,22,FALSE)</f>
        <v>0</v>
      </c>
      <c r="BD874" s="101">
        <f>+VLOOKUP($S874,'CODE GENERATOR'!$P:$AM,23,FALSE)</f>
        <v>0</v>
      </c>
      <c r="BE874" s="101">
        <f>+VLOOKUP($S874,'CODE GENERATOR'!$P:$AM,24,FALSE)</f>
        <v>0</v>
      </c>
      <c r="BF874" s="101">
        <f>IF(C874&gt;0,+VLOOKUP(G874,'CATEGORY ID'!$A$1:$L$118,3,FALSE),"")</f>
        <v>30</v>
      </c>
      <c r="BG874" s="101">
        <f>IF(C874&gt;0,+VLOOKUP(H874,'CATEGORY ID'!$D$1:$L$118,3,FALSE),"")</f>
        <v>3</v>
      </c>
      <c r="BH874" s="101">
        <f>IF(C874&gt;0,+VLOOKUP((+H874&amp;I874),'CATEGORY ID'!$H$1:$I$121,2,FALSE),"")</f>
        <v>109</v>
      </c>
      <c r="BJ874" s="101">
        <f>IF(C874&gt;0,IF(COUNTIF('CATEGORY ID'!$K$1:$K$121,+H874&amp;K874) &gt; 0, +VLOOKUP(+H874&amp;K874,'CATEGORY ID'!$K$1:$L$121,2,FALSE),""),"")</f>
        <v>225</v>
      </c>
      <c r="BK874" s="101" t="str">
        <f>IF(C874&gt;0,IF(COUNTIF('CATEGORY ID'!$K$124:$K$165, +VLOOKUP(C874,'STYLE NAMES'!$B:$AE,30,FALSE)) &gt; 0, +VLOOKUP(VLOOKUP(C874,'STYLE NAMES'!$B:$AE,30,FALSE),'CATEGORY ID'!K:M,2,FALSE),""),"")</f>
        <v/>
      </c>
      <c r="BM874" s="101">
        <v>204</v>
      </c>
      <c r="BO874" s="101">
        <v>21</v>
      </c>
      <c r="BR874" s="101" t="str" cm="1">
        <f t="array" ref="BR874">IF(C874&gt;0,_xlfn.TEXTJOIN(";", TRUE,_xlfn.UNIQUE(_xlfn._xlws.FILTER(BF874:BQ874,(BF874:BQ874&gt;0)),TRUE,FALSE)),"")&amp;";"&amp;BS874</f>
        <v>30;3;109;225;204;21;209;231</v>
      </c>
      <c r="BS874" s="101" t="s">
        <v>3453</v>
      </c>
      <c r="BU874" s="106">
        <f>IF(C874&gt;0,+VLOOKUP($C874,'STYLE NAMES'!$B:$AC,26,FALSE),"")</f>
        <v>109.9</v>
      </c>
      <c r="BV874" s="106">
        <f>IF(C874&gt;0,+VLOOKUP($C874,'STYLE NAMES'!$B:$AC,27,FALSE),"")</f>
        <v>6040</v>
      </c>
      <c r="BW874" s="106">
        <f>IF(C874&gt;0,+VLOOKUP($C874,'STYLE NAMES'!$B:$AC,28,FALSE),"")</f>
        <v>126.38499999999999</v>
      </c>
      <c r="BY874"/>
      <c r="BZ874" s="101">
        <v>0</v>
      </c>
      <c r="CA874" s="137">
        <f t="shared" si="58"/>
        <v>1</v>
      </c>
      <c r="CB874" s="137" t="str">
        <f>+VLOOKUP(C874,'[2]STYLES &amp; MODELS MATRIX'!$A:$G,7,FALSE)</f>
        <v>AK</v>
      </c>
      <c r="CC874" s="137" t="str">
        <f>+VLOOKUP(C874,'[1]STYLES &amp; SIZE CHARTS'!$A:$H,8,FALSE)</f>
        <v>WT-SSCP1</v>
      </c>
      <c r="CD874" s="137"/>
      <c r="CE874" s="205"/>
      <c r="CF874" s="141"/>
    </row>
    <row r="875" spans="1:84" s="101" customFormat="1" ht="12" customHeight="1" x14ac:dyDescent="0.2">
      <c r="A875" s="102">
        <f t="shared" si="56"/>
        <v>8683711009344</v>
      </c>
      <c r="B875" s="101" t="s">
        <v>992</v>
      </c>
      <c r="C875" s="101" t="s">
        <v>705</v>
      </c>
      <c r="D875" s="101" t="s">
        <v>2986</v>
      </c>
      <c r="E875" s="203" t="s">
        <v>2484</v>
      </c>
      <c r="F875" s="101" t="s">
        <v>785</v>
      </c>
      <c r="G875" s="101" t="str">
        <f>IF(C875&gt;0,+VLOOKUP($C875,'STYLE NAMES'!$B:$AC,4,FALSE),"")</f>
        <v>RIDER</v>
      </c>
      <c r="H875" s="101" t="str">
        <f>IF(C875&gt;0,+VLOOKUP($C875,'STYLE NAMES'!$B:$AC,5,FALSE),"")</f>
        <v>WOMEN</v>
      </c>
      <c r="I875" s="101" t="str">
        <f>IF(C875&gt;0,+VLOOKUP($C875,'STYLE NAMES'!$B:$AC,6,FALSE),"")</f>
        <v>TOPS</v>
      </c>
      <c r="J875" s="101" t="str">
        <f>IF(C875&gt;0,+VLOOKUP($C875,'STYLE NAMES'!$B:$AC,7,FALSE),"")</f>
        <v>WOMEN</v>
      </c>
      <c r="K875" s="101" t="str">
        <f>IF(C875&gt;0,+VLOOKUP($C875,'STYLE NAMES'!$B:$AC,8,FALSE),"")</f>
        <v>COMPETITION POLOS</v>
      </c>
      <c r="L875" s="101" t="str">
        <f>IF(E875&gt;0,+VLOOKUP($E875,'CODE GENERATOR'!$D:$T,3,FALSE),"")</f>
        <v>S</v>
      </c>
      <c r="M875" s="101" t="str">
        <f>IF(E875&gt;0,+VLOOKUP($E875,'CODE GENERATOR'!$D:$T,4,FALSE),"")</f>
        <v>PIQUET</v>
      </c>
      <c r="N875" s="101" t="str">
        <f>IF(E875&gt;0,+VLOOKUP($E875,'CODE GENERATOR'!$D:$T,6,FALSE),"")</f>
        <v>NAVY</v>
      </c>
      <c r="O875" s="101" t="str">
        <f>IF(E875&gt;0,+VLOOKUP($E875,'CODE GENERATOR'!$D:$T,7,FALSE),"")</f>
        <v>NAVY</v>
      </c>
      <c r="P875" s="101" t="str">
        <f t="shared" si="57"/>
        <v>NAVY</v>
      </c>
      <c r="Q875" s="104" t="str">
        <f>IF(E875&gt;0,+VLOOKUP($E875,'CODE GENERATOR'!$D:$T,11,FALSE),"")</f>
        <v>R.TOPWN_CPL0077</v>
      </c>
      <c r="R875" s="104" t="str">
        <f>IF(E875&gt;0,+VLOOKUP($E875,'CODE GENERATOR'!$D:$T,12,FALSE),"")</f>
        <v>PIQ0015NAVNAV</v>
      </c>
      <c r="S875" s="104" t="str">
        <f>IF(E875&gt;0,+VLOOKUP($E875,'CODE GENERATOR'!$D:$T,13,FALSE),"")</f>
        <v>R.TOPWN_CPL0077_PIQ0015NAVNAV</v>
      </c>
      <c r="T875" s="104" t="str">
        <f t="shared" si="55"/>
        <v>R.TOPWN_CPL0077_PIQ0015NAVNAV_S</v>
      </c>
      <c r="U875" s="105">
        <v>8683711009344</v>
      </c>
      <c r="V875" s="107" t="str" cm="1">
        <f t="array" ref="V875">_xlfn.TEXTJOIN(";", TRUE, _xlfn.UNIQUE(_xlfn._xlws.FILTER(P$3:P$10029, C$3:C$10029=C875)))</f>
        <v>WHITE;NAVY</v>
      </c>
      <c r="W875" s="107" t="str" cm="1">
        <f t="array" ref="W875">_xlfn.TEXTJOIN(";", TRUE, _xlfn.UNIQUE(_xlfn._xlws.FILTER(F$3:F$10029, C$3:C$10029=C875)))</f>
        <v>XS;S;M;L;XL</v>
      </c>
      <c r="X875" s="101" t="str">
        <f>IF(E875&gt;0,+VLOOKUP($E875,'CODE GENERATOR'!$D:$AC,19,FALSE),0)</f>
        <v>2507_W_2362</v>
      </c>
      <c r="Y875" s="101" t="str">
        <f>IF(E875&gt;0,+VLOOKUP($E875,'CODE GENERATOR'!$D:$AC,20,FALSE),0)</f>
        <v>2507_W_2369</v>
      </c>
      <c r="Z875" s="101" t="str">
        <f>IF(E875&gt;0,+VLOOKUP($E875,'CODE GENERATOR'!$D:$AC,21,FALSE),0)</f>
        <v>2507_W_2389</v>
      </c>
      <c r="AA875" s="101" t="str">
        <f>IF(E875&gt;0,+VLOOKUP($E875,'CODE GENERATOR'!$D:$AC,22,FALSE),0)</f>
        <v>2507_W_2377</v>
      </c>
      <c r="AB875" s="101" t="str">
        <f>IF(E875&gt;0,+VLOOKUP($E875,'CODE GENERATOR'!$D:$AC,23,FALSE),0)</f>
        <v>2507_D_cavalier_detay_0075</v>
      </c>
      <c r="AC875" s="101" t="str">
        <f>IF(E875&gt;0,+VLOOKUP($E875,'CODE GENERATOR'!$D:$AC,24,FALSE),0)</f>
        <v/>
      </c>
      <c r="AD875" s="101" t="str">
        <f>IF(E875&gt;0,+VLOOKUP($E875,'CODE GENERATOR'!$D:$AC,25,FALSE),0)</f>
        <v>2507_VW_Web_51</v>
      </c>
      <c r="AE875" s="101" t="str">
        <f>IF(E875&gt;0,+VLOOKUP($E875,'CODE GENERATOR'!$D:$AC,26,FALSE),0)</f>
        <v/>
      </c>
      <c r="AF875" s="149" t="str">
        <f>IF($C875&gt;0,$C875&amp;" "&amp;$P875&amp;" "&amp;+VLOOKUP($C875,'STYLE NAMES'!$B:$AC,10,FALSE),"""")</f>
        <v>VENEZIA NAVY WOMEN'S COMPETITION POLO SHORT SLEEVE - WITH STRASS DETAIL</v>
      </c>
      <c r="AG875" s="101" t="str">
        <f>"Enjoy our "&amp;(AF875)&amp;"; "&amp;IF(C875&gt;0,+VLOOKUP($C875,'STYLE NAMES'!$B:$AC,11,FALSE),"")</f>
        <v>Enjoy our VENEZIA NAVY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75" s="101" t="str">
        <f>IF(C875&gt;0,+VLOOKUP($C875,'STYLE NAMES'!$B:$AC,12,FALSE),"")</f>
        <v>* Specially engineered design for high performance
* 4-way super stretch piquet jersey
* Soft and comfortable
* Breathable
* Quick dry
Composition:
95% Poliamide 5% Elasthane</v>
      </c>
      <c r="AI875" s="101" t="str">
        <f>IF(C875&gt;0,+VLOOKUP($C875,'STYLE NAMES'!$B:$AC,13,FALSE),"")</f>
        <v>Machine Wash at 30°C
Mild process
Iron at low temperature
Iron from REVERSE
Do NOT iron on logos or prints
Do not bleach
Do NOT Tumble Dry</v>
      </c>
      <c r="AJ875" s="149" t="str">
        <f>IF($C875&gt;0,$C875&amp;" "&amp;$P875&amp;" "&amp;+VLOOKUP($C875,'STYLE NAMES'!$B:$AC,14,FALSE),"""")</f>
        <v>VENEZIA NAVY STRASS TAŞ DETAYLI KADIN KISA KOL YARIŞMA POLO</v>
      </c>
      <c r="AK875" s="149" t="str">
        <f>"Cavalier SanMarco tarafından tasarlanan "&amp;(AJ875)&amp;"; "&amp;IF(C875&gt;0,+VLOOKUP($C875,'STYLE NAMES'!$B:$AC,15,FALSE),"")</f>
        <v>Cavalier SanMarco tarafından tasarlanan VENEZIA NAVY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75" s="149" t="str">
        <f>IF(C875&gt;0,+VLOOKUP($C875,'STYLE NAMES'!$B:$AC,16,FALSE),"")</f>
        <v>* Yüksek performans için özel tasarım
* 4 yönlü süper streç pike kumaş
* Yumuşak ve rahat
* Nefes alabilir
* Hızlı kuruma
Kompozisyon:
%95 Polyamid  %5 Elastan</v>
      </c>
      <c r="AM875" s="149" t="str">
        <f>IF(C875&gt;0,+VLOOKUP($C875,'STYLE NAMES'!$B:$AC,17,FALSE),"")</f>
        <v>Makinede 30°C' de Yıkayın
Hassas Yıkama
Ilık ütü yapın
Tersten ütüleyin
Logo ve baskıları ÜTÜLEMEYİN
Çamaşır suyu kullanmayın
Kurutma Makinesinde Kurutmayın</v>
      </c>
      <c r="AN875" s="149" t="str">
        <f>IF($C875&gt;0,$C875&amp;" "&amp;$P875&amp;" "&amp;+VLOOKUP($C875,'STYLE NAMES'!$B:$AC,18,FALSE),"""")</f>
        <v>VENEZIA NAVY POLO DA CONCORSO DONNA MANICA CORTA CON DETTAGLIO STRASS</v>
      </c>
      <c r="AO875" s="101" t="str">
        <f>"Disegnato da Cavalier SanMarco "&amp;(AN875)&amp;"; "&amp;IF(C875&gt;0,+VLOOKUP($C875,'STYLE NAMES'!$B:$AC,19,FALSE),"")</f>
        <v>Disegnato da Cavalier SanMarco VENEZIA NAVY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75" s="101" t="str">
        <f>IF(C875&gt;0,+VLOOKUP($C875,'STYLE NAMES'!$B:$AC,20,FALSE),"")</f>
        <v>Design ingegnerizzato per alte prestazioni 
Jersey piqué elasticizzato  4-way-stretch 
Morbido e confortevole 
Traspirante Asciugatura rapida 
Composizione: 
95% Poliammide  5% Elastan</v>
      </c>
      <c r="AQ875" s="101" t="str">
        <f>IF(C875&gt;0,+VLOOKUP($C875,'STYLE NAMES'!$B:$AC,21,FALSE),"")</f>
        <v>Lavare in lavatrice a 30°C Ciclo delicato 
Stirare a bassa temperatura
Stirare al rovescio 
Non stirare su loghi o stampe 
Non candeggiare 
Non asciugare in asciugatrice</v>
      </c>
      <c r="AR875" s="101">
        <f>IF(D875&gt;0,+VLOOKUP($C875,'STYLE NAMES'!$B:$AC,22,FALSE),"")</f>
        <v>0</v>
      </c>
      <c r="AS875" s="101">
        <f>IF(E875&gt;0,+VLOOKUP($C875,'STYLE NAMES'!$B:$AC,23,FALSE),"")</f>
        <v>0</v>
      </c>
      <c r="AT875" s="101">
        <f>IF(F875&gt;0,+VLOOKUP($C875,'STYLE NAMES'!$B:$AC,24,FALSE),"")</f>
        <v>0</v>
      </c>
      <c r="AU875" s="101">
        <f>IF(G875&gt;0,+VLOOKUP($C875,'STYLE NAMES'!$B:$AC,25,FALSE),"")</f>
        <v>0</v>
      </c>
      <c r="AV875" s="101" t="str">
        <f>+VLOOKUP($S875,'CODE GENERATOR'!$P:$AM,15,FALSE)</f>
        <v>R.BOTWN_BRC0067_TJR0027WHTWHT</v>
      </c>
      <c r="AW875" s="101" t="str">
        <f>+VLOOKUP($S875,'CODE GENERATOR'!$P:$AM,16,FALSE)</f>
        <v>A.RACUX_BLT0015_BRD0012WHTWHT</v>
      </c>
      <c r="AX875" s="101" t="str">
        <f>+VLOOKUP($S875,'CODE GENERATOR'!$P:$AM,17,FALSE)</f>
        <v>A.RACAU_SOC0018_NYL00003XBST1</v>
      </c>
      <c r="AY875" s="101">
        <f>+VLOOKUP($S875,'CODE GENERATOR'!$P:$AM,18,FALSE)</f>
        <v>0</v>
      </c>
      <c r="AZ875" s="101">
        <f>+VLOOKUP($S875,'CODE GENERATOR'!$P:$AM,19,FALSE)</f>
        <v>0</v>
      </c>
      <c r="BA875" s="101">
        <f>+VLOOKUP($S875,'CODE GENERATOR'!$P:$AM,20,FALSE)</f>
        <v>0</v>
      </c>
      <c r="BB875" s="101">
        <f>+VLOOKUP($S875,'CODE GENERATOR'!$P:$AM,21,FALSE)</f>
        <v>0</v>
      </c>
      <c r="BC875" s="101">
        <f>+VLOOKUP($S875,'CODE GENERATOR'!$P:$AM,22,FALSE)</f>
        <v>0</v>
      </c>
      <c r="BD875" s="101">
        <f>+VLOOKUP($S875,'CODE GENERATOR'!$P:$AM,23,FALSE)</f>
        <v>0</v>
      </c>
      <c r="BE875" s="101">
        <f>+VLOOKUP($S875,'CODE GENERATOR'!$P:$AM,24,FALSE)</f>
        <v>0</v>
      </c>
      <c r="BF875" s="101">
        <f>IF(C875&gt;0,+VLOOKUP(G875,'CATEGORY ID'!$A$1:$L$118,3,FALSE),"")</f>
        <v>30</v>
      </c>
      <c r="BG875" s="101">
        <f>IF(C875&gt;0,+VLOOKUP(H875,'CATEGORY ID'!$D$1:$L$118,3,FALSE),"")</f>
        <v>3</v>
      </c>
      <c r="BH875" s="101">
        <f>IF(C875&gt;0,+VLOOKUP((+H875&amp;I875),'CATEGORY ID'!$H$1:$I$121,2,FALSE),"")</f>
        <v>109</v>
      </c>
      <c r="BJ875" s="101">
        <f>IF(C875&gt;0,IF(COUNTIF('CATEGORY ID'!$K$1:$K$121,+H875&amp;K875) &gt; 0, +VLOOKUP(+H875&amp;K875,'CATEGORY ID'!$K$1:$L$121,2,FALSE),""),"")</f>
        <v>225</v>
      </c>
      <c r="BK875" s="101" t="str">
        <f>IF(C875&gt;0,IF(COUNTIF('CATEGORY ID'!$K$124:$K$165, +VLOOKUP(C875,'STYLE NAMES'!$B:$AE,30,FALSE)) &gt; 0, +VLOOKUP(VLOOKUP(C875,'STYLE NAMES'!$B:$AE,30,FALSE),'CATEGORY ID'!K:M,2,FALSE),""),"")</f>
        <v/>
      </c>
      <c r="BM875" s="101">
        <v>204</v>
      </c>
      <c r="BO875" s="101">
        <v>21</v>
      </c>
      <c r="BR875" s="101" t="str" cm="1">
        <f t="array" ref="BR875">IF(C875&gt;0,_xlfn.TEXTJOIN(";", TRUE,_xlfn.UNIQUE(_xlfn._xlws.FILTER(BF875:BQ875,(BF875:BQ875&gt;0)),TRUE,FALSE)),"")&amp;";"&amp;BS875</f>
        <v>30;3;109;225;204;21;209;231</v>
      </c>
      <c r="BS875" s="101" t="s">
        <v>3453</v>
      </c>
      <c r="BU875" s="106">
        <f>IF(C875&gt;0,+VLOOKUP($C875,'STYLE NAMES'!$B:$AC,26,FALSE),"")</f>
        <v>109.9</v>
      </c>
      <c r="BV875" s="106">
        <f>IF(C875&gt;0,+VLOOKUP($C875,'STYLE NAMES'!$B:$AC,27,FALSE),"")</f>
        <v>6040</v>
      </c>
      <c r="BW875" s="106">
        <f>IF(C875&gt;0,+VLOOKUP($C875,'STYLE NAMES'!$B:$AC,28,FALSE),"")</f>
        <v>126.38499999999999</v>
      </c>
      <c r="BY875"/>
      <c r="BZ875" s="101">
        <v>0</v>
      </c>
      <c r="CA875" s="137">
        <f t="shared" si="58"/>
        <v>1</v>
      </c>
      <c r="CB875" s="137" t="str">
        <f>+VLOOKUP(C875,'[2]STYLES &amp; MODELS MATRIX'!$A:$G,7,FALSE)</f>
        <v>AK</v>
      </c>
      <c r="CC875" s="137" t="str">
        <f>+VLOOKUP(C875,'[1]STYLES &amp; SIZE CHARTS'!$A:$H,8,FALSE)</f>
        <v>WT-SSCP1</v>
      </c>
      <c r="CD875" s="137"/>
      <c r="CE875" s="205"/>
      <c r="CF875" s="141"/>
    </row>
    <row r="876" spans="1:84" s="101" customFormat="1" ht="12" customHeight="1" x14ac:dyDescent="0.2">
      <c r="A876" s="102">
        <f t="shared" si="56"/>
        <v>8683711009351</v>
      </c>
      <c r="B876" s="101" t="s">
        <v>992</v>
      </c>
      <c r="C876" s="101" t="s">
        <v>705</v>
      </c>
      <c r="D876" s="101" t="s">
        <v>2986</v>
      </c>
      <c r="E876" s="203" t="s">
        <v>2484</v>
      </c>
      <c r="F876" s="101" t="s">
        <v>2247</v>
      </c>
      <c r="G876" s="101" t="str">
        <f>IF(C876&gt;0,+VLOOKUP($C876,'STYLE NAMES'!$B:$AC,4,FALSE),"")</f>
        <v>RIDER</v>
      </c>
      <c r="H876" s="101" t="str">
        <f>IF(C876&gt;0,+VLOOKUP($C876,'STYLE NAMES'!$B:$AC,5,FALSE),"")</f>
        <v>WOMEN</v>
      </c>
      <c r="I876" s="101" t="str">
        <f>IF(C876&gt;0,+VLOOKUP($C876,'STYLE NAMES'!$B:$AC,6,FALSE),"")</f>
        <v>TOPS</v>
      </c>
      <c r="J876" s="101" t="str">
        <f>IF(C876&gt;0,+VLOOKUP($C876,'STYLE NAMES'!$B:$AC,7,FALSE),"")</f>
        <v>WOMEN</v>
      </c>
      <c r="K876" s="101" t="str">
        <f>IF(C876&gt;0,+VLOOKUP($C876,'STYLE NAMES'!$B:$AC,8,FALSE),"")</f>
        <v>COMPETITION POLOS</v>
      </c>
      <c r="L876" s="101" t="str">
        <f>IF(E876&gt;0,+VLOOKUP($E876,'CODE GENERATOR'!$D:$T,3,FALSE),"")</f>
        <v>S</v>
      </c>
      <c r="M876" s="101" t="str">
        <f>IF(E876&gt;0,+VLOOKUP($E876,'CODE GENERATOR'!$D:$T,4,FALSE),"")</f>
        <v>PIQUET</v>
      </c>
      <c r="N876" s="101" t="str">
        <f>IF(E876&gt;0,+VLOOKUP($E876,'CODE GENERATOR'!$D:$T,6,FALSE),"")</f>
        <v>NAVY</v>
      </c>
      <c r="O876" s="101" t="str">
        <f>IF(E876&gt;0,+VLOOKUP($E876,'CODE GENERATOR'!$D:$T,7,FALSE),"")</f>
        <v>NAVY</v>
      </c>
      <c r="P876" s="101" t="str">
        <f t="shared" si="57"/>
        <v>NAVY</v>
      </c>
      <c r="Q876" s="104" t="str">
        <f>IF(E876&gt;0,+VLOOKUP($E876,'CODE GENERATOR'!$D:$T,11,FALSE),"")</f>
        <v>R.TOPWN_CPL0077</v>
      </c>
      <c r="R876" s="104" t="str">
        <f>IF(E876&gt;0,+VLOOKUP($E876,'CODE GENERATOR'!$D:$T,12,FALSE),"")</f>
        <v>PIQ0015NAVNAV</v>
      </c>
      <c r="S876" s="104" t="str">
        <f>IF(E876&gt;0,+VLOOKUP($E876,'CODE GENERATOR'!$D:$T,13,FALSE),"")</f>
        <v>R.TOPWN_CPL0077_PIQ0015NAVNAV</v>
      </c>
      <c r="T876" s="104" t="str">
        <f t="shared" si="55"/>
        <v>R.TOPWN_CPL0077_PIQ0015NAVNAV_M</v>
      </c>
      <c r="U876" s="105">
        <v>8683711009351</v>
      </c>
      <c r="V876" s="107" t="str" cm="1">
        <f t="array" ref="V876">_xlfn.TEXTJOIN(";", TRUE, _xlfn.UNIQUE(_xlfn._xlws.FILTER(P$3:P$10029, C$3:C$10029=C876)))</f>
        <v>WHITE;NAVY</v>
      </c>
      <c r="W876" s="107" t="str" cm="1">
        <f t="array" ref="W876">_xlfn.TEXTJOIN(";", TRUE, _xlfn.UNIQUE(_xlfn._xlws.FILTER(F$3:F$10029, C$3:C$10029=C876)))</f>
        <v>XS;S;M;L;XL</v>
      </c>
      <c r="X876" s="101" t="str">
        <f>IF(E876&gt;0,+VLOOKUP($E876,'CODE GENERATOR'!$D:$AC,19,FALSE),0)</f>
        <v>2507_W_2362</v>
      </c>
      <c r="Y876" s="101" t="str">
        <f>IF(E876&gt;0,+VLOOKUP($E876,'CODE GENERATOR'!$D:$AC,20,FALSE),0)</f>
        <v>2507_W_2369</v>
      </c>
      <c r="Z876" s="101" t="str">
        <f>IF(E876&gt;0,+VLOOKUP($E876,'CODE GENERATOR'!$D:$AC,21,FALSE),0)</f>
        <v>2507_W_2389</v>
      </c>
      <c r="AA876" s="101" t="str">
        <f>IF(E876&gt;0,+VLOOKUP($E876,'CODE GENERATOR'!$D:$AC,22,FALSE),0)</f>
        <v>2507_W_2377</v>
      </c>
      <c r="AB876" s="101" t="str">
        <f>IF(E876&gt;0,+VLOOKUP($E876,'CODE GENERATOR'!$D:$AC,23,FALSE),0)</f>
        <v>2507_D_cavalier_detay_0075</v>
      </c>
      <c r="AC876" s="101" t="str">
        <f>IF(E876&gt;0,+VLOOKUP($E876,'CODE GENERATOR'!$D:$AC,24,FALSE),0)</f>
        <v/>
      </c>
      <c r="AD876" s="101" t="str">
        <f>IF(E876&gt;0,+VLOOKUP($E876,'CODE GENERATOR'!$D:$AC,25,FALSE),0)</f>
        <v>2507_VW_Web_51</v>
      </c>
      <c r="AE876" s="101" t="str">
        <f>IF(E876&gt;0,+VLOOKUP($E876,'CODE GENERATOR'!$D:$AC,26,FALSE),0)</f>
        <v/>
      </c>
      <c r="AF876" s="149" t="str">
        <f>IF($C876&gt;0,$C876&amp;" "&amp;$P876&amp;" "&amp;+VLOOKUP($C876,'STYLE NAMES'!$B:$AC,10,FALSE),"""")</f>
        <v>VENEZIA NAVY WOMEN'S COMPETITION POLO SHORT SLEEVE - WITH STRASS DETAIL</v>
      </c>
      <c r="AG876" s="101" t="str">
        <f>"Enjoy our "&amp;(AF876)&amp;"; "&amp;IF(C876&gt;0,+VLOOKUP($C876,'STYLE NAMES'!$B:$AC,11,FALSE),"")</f>
        <v>Enjoy our VENEZIA NAVY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76" s="101" t="str">
        <f>IF(C876&gt;0,+VLOOKUP($C876,'STYLE NAMES'!$B:$AC,12,FALSE),"")</f>
        <v>* Specially engineered design for high performance
* 4-way super stretch piquet jersey
* Soft and comfortable
* Breathable
* Quick dry
Composition:
95% Poliamide 5% Elasthane</v>
      </c>
      <c r="AI876" s="101" t="str">
        <f>IF(C876&gt;0,+VLOOKUP($C876,'STYLE NAMES'!$B:$AC,13,FALSE),"")</f>
        <v>Machine Wash at 30°C
Mild process
Iron at low temperature
Iron from REVERSE
Do NOT iron on logos or prints
Do not bleach
Do NOT Tumble Dry</v>
      </c>
      <c r="AJ876" s="149" t="str">
        <f>IF($C876&gt;0,$C876&amp;" "&amp;$P876&amp;" "&amp;+VLOOKUP($C876,'STYLE NAMES'!$B:$AC,14,FALSE),"""")</f>
        <v>VENEZIA NAVY STRASS TAŞ DETAYLI KADIN KISA KOL YARIŞMA POLO</v>
      </c>
      <c r="AK876" s="149" t="str">
        <f>"Cavalier SanMarco tarafından tasarlanan "&amp;(AJ876)&amp;"; "&amp;IF(C876&gt;0,+VLOOKUP($C876,'STYLE NAMES'!$B:$AC,15,FALSE),"")</f>
        <v>Cavalier SanMarco tarafından tasarlanan VENEZIA NAVY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76" s="149" t="str">
        <f>IF(C876&gt;0,+VLOOKUP($C876,'STYLE NAMES'!$B:$AC,16,FALSE),"")</f>
        <v>* Yüksek performans için özel tasarım
* 4 yönlü süper streç pike kumaş
* Yumuşak ve rahat
* Nefes alabilir
* Hızlı kuruma
Kompozisyon:
%95 Polyamid  %5 Elastan</v>
      </c>
      <c r="AM876" s="149" t="str">
        <f>IF(C876&gt;0,+VLOOKUP($C876,'STYLE NAMES'!$B:$AC,17,FALSE),"")</f>
        <v>Makinede 30°C' de Yıkayın
Hassas Yıkama
Ilık ütü yapın
Tersten ütüleyin
Logo ve baskıları ÜTÜLEMEYİN
Çamaşır suyu kullanmayın
Kurutma Makinesinde Kurutmayın</v>
      </c>
      <c r="AN876" s="149" t="str">
        <f>IF($C876&gt;0,$C876&amp;" "&amp;$P876&amp;" "&amp;+VLOOKUP($C876,'STYLE NAMES'!$B:$AC,18,FALSE),"""")</f>
        <v>VENEZIA NAVY POLO DA CONCORSO DONNA MANICA CORTA CON DETTAGLIO STRASS</v>
      </c>
      <c r="AO876" s="101" t="str">
        <f>"Disegnato da Cavalier SanMarco "&amp;(AN876)&amp;"; "&amp;IF(C876&gt;0,+VLOOKUP($C876,'STYLE NAMES'!$B:$AC,19,FALSE),"")</f>
        <v>Disegnato da Cavalier SanMarco VENEZIA NAVY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76" s="101" t="str">
        <f>IF(C876&gt;0,+VLOOKUP($C876,'STYLE NAMES'!$B:$AC,20,FALSE),"")</f>
        <v>Design ingegnerizzato per alte prestazioni 
Jersey piqué elasticizzato  4-way-stretch 
Morbido e confortevole 
Traspirante Asciugatura rapida 
Composizione: 
95% Poliammide  5% Elastan</v>
      </c>
      <c r="AQ876" s="101" t="str">
        <f>IF(C876&gt;0,+VLOOKUP($C876,'STYLE NAMES'!$B:$AC,21,FALSE),"")</f>
        <v>Lavare in lavatrice a 30°C Ciclo delicato 
Stirare a bassa temperatura
Stirare al rovescio 
Non stirare su loghi o stampe 
Non candeggiare 
Non asciugare in asciugatrice</v>
      </c>
      <c r="AR876" s="101">
        <f>IF(D876&gt;0,+VLOOKUP($C876,'STYLE NAMES'!$B:$AC,22,FALSE),"")</f>
        <v>0</v>
      </c>
      <c r="AS876" s="101">
        <f>IF(E876&gt;0,+VLOOKUP($C876,'STYLE NAMES'!$B:$AC,23,FALSE),"")</f>
        <v>0</v>
      </c>
      <c r="AT876" s="101">
        <f>IF(F876&gt;0,+VLOOKUP($C876,'STYLE NAMES'!$B:$AC,24,FALSE),"")</f>
        <v>0</v>
      </c>
      <c r="AU876" s="101">
        <f>IF(G876&gt;0,+VLOOKUP($C876,'STYLE NAMES'!$B:$AC,25,FALSE),"")</f>
        <v>0</v>
      </c>
      <c r="AV876" s="101" t="str">
        <f>+VLOOKUP($S876,'CODE GENERATOR'!$P:$AM,15,FALSE)</f>
        <v>R.BOTWN_BRC0067_TJR0027WHTWHT</v>
      </c>
      <c r="AW876" s="101" t="str">
        <f>+VLOOKUP($S876,'CODE GENERATOR'!$P:$AM,16,FALSE)</f>
        <v>A.RACUX_BLT0015_BRD0012WHTWHT</v>
      </c>
      <c r="AX876" s="101" t="str">
        <f>+VLOOKUP($S876,'CODE GENERATOR'!$P:$AM,17,FALSE)</f>
        <v>A.RACAU_SOC0018_NYL00003XBST1</v>
      </c>
      <c r="AY876" s="101">
        <f>+VLOOKUP($S876,'CODE GENERATOR'!$P:$AM,18,FALSE)</f>
        <v>0</v>
      </c>
      <c r="AZ876" s="101">
        <f>+VLOOKUP($S876,'CODE GENERATOR'!$P:$AM,19,FALSE)</f>
        <v>0</v>
      </c>
      <c r="BA876" s="101">
        <f>+VLOOKUP($S876,'CODE GENERATOR'!$P:$AM,20,FALSE)</f>
        <v>0</v>
      </c>
      <c r="BB876" s="101">
        <f>+VLOOKUP($S876,'CODE GENERATOR'!$P:$AM,21,FALSE)</f>
        <v>0</v>
      </c>
      <c r="BC876" s="101">
        <f>+VLOOKUP($S876,'CODE GENERATOR'!$P:$AM,22,FALSE)</f>
        <v>0</v>
      </c>
      <c r="BD876" s="101">
        <f>+VLOOKUP($S876,'CODE GENERATOR'!$P:$AM,23,FALSE)</f>
        <v>0</v>
      </c>
      <c r="BE876" s="101">
        <f>+VLOOKUP($S876,'CODE GENERATOR'!$P:$AM,24,FALSE)</f>
        <v>0</v>
      </c>
      <c r="BF876" s="101">
        <f>IF(C876&gt;0,+VLOOKUP(G876,'CATEGORY ID'!$A$1:$L$118,3,FALSE),"")</f>
        <v>30</v>
      </c>
      <c r="BG876" s="101">
        <f>IF(C876&gt;0,+VLOOKUP(H876,'CATEGORY ID'!$D$1:$L$118,3,FALSE),"")</f>
        <v>3</v>
      </c>
      <c r="BH876" s="101">
        <f>IF(C876&gt;0,+VLOOKUP((+H876&amp;I876),'CATEGORY ID'!$H$1:$I$121,2,FALSE),"")</f>
        <v>109</v>
      </c>
      <c r="BJ876" s="101">
        <f>IF(C876&gt;0,IF(COUNTIF('CATEGORY ID'!$K$1:$K$121,+H876&amp;K876) &gt; 0, +VLOOKUP(+H876&amp;K876,'CATEGORY ID'!$K$1:$L$121,2,FALSE),""),"")</f>
        <v>225</v>
      </c>
      <c r="BK876" s="101" t="str">
        <f>IF(C876&gt;0,IF(COUNTIF('CATEGORY ID'!$K$124:$K$165, +VLOOKUP(C876,'STYLE NAMES'!$B:$AE,30,FALSE)) &gt; 0, +VLOOKUP(VLOOKUP(C876,'STYLE NAMES'!$B:$AE,30,FALSE),'CATEGORY ID'!K:M,2,FALSE),""),"")</f>
        <v/>
      </c>
      <c r="BM876" s="101">
        <v>204</v>
      </c>
      <c r="BO876" s="101">
        <v>21</v>
      </c>
      <c r="BR876" s="101" t="str" cm="1">
        <f t="array" ref="BR876">IF(C876&gt;0,_xlfn.TEXTJOIN(";", TRUE,_xlfn.UNIQUE(_xlfn._xlws.FILTER(BF876:BQ876,(BF876:BQ876&gt;0)),TRUE,FALSE)),"")&amp;";"&amp;BS876</f>
        <v>30;3;109;225;204;21;209;231</v>
      </c>
      <c r="BS876" s="101" t="s">
        <v>3453</v>
      </c>
      <c r="BU876" s="106">
        <f>IF(C876&gt;0,+VLOOKUP($C876,'STYLE NAMES'!$B:$AC,26,FALSE),"")</f>
        <v>109.9</v>
      </c>
      <c r="BV876" s="106">
        <f>IF(C876&gt;0,+VLOOKUP($C876,'STYLE NAMES'!$B:$AC,27,FALSE),"")</f>
        <v>6040</v>
      </c>
      <c r="BW876" s="106">
        <f>IF(C876&gt;0,+VLOOKUP($C876,'STYLE NAMES'!$B:$AC,28,FALSE),"")</f>
        <v>126.38499999999999</v>
      </c>
      <c r="BY876"/>
      <c r="BZ876" s="101">
        <v>0</v>
      </c>
      <c r="CA876" s="137">
        <f t="shared" si="58"/>
        <v>1</v>
      </c>
      <c r="CB876" s="137" t="str">
        <f>+VLOOKUP(C876,'[2]STYLES &amp; MODELS MATRIX'!$A:$G,7,FALSE)</f>
        <v>AK</v>
      </c>
      <c r="CC876" s="137" t="str">
        <f>+VLOOKUP(C876,'[1]STYLES &amp; SIZE CHARTS'!$A:$H,8,FALSE)</f>
        <v>WT-SSCP1</v>
      </c>
      <c r="CD876" s="137"/>
      <c r="CE876" s="205"/>
      <c r="CF876" s="141"/>
    </row>
    <row r="877" spans="1:84" s="101" customFormat="1" ht="12" customHeight="1" x14ac:dyDescent="0.2">
      <c r="A877" s="102">
        <f t="shared" si="56"/>
        <v>8683711009368</v>
      </c>
      <c r="B877" s="101" t="s">
        <v>992</v>
      </c>
      <c r="C877" s="101" t="s">
        <v>705</v>
      </c>
      <c r="D877" s="101" t="s">
        <v>2986</v>
      </c>
      <c r="E877" s="203" t="s">
        <v>2484</v>
      </c>
      <c r="F877" s="101" t="s">
        <v>2248</v>
      </c>
      <c r="G877" s="101" t="str">
        <f>IF(C877&gt;0,+VLOOKUP($C877,'STYLE NAMES'!$B:$AC,4,FALSE),"")</f>
        <v>RIDER</v>
      </c>
      <c r="H877" s="101" t="str">
        <f>IF(C877&gt;0,+VLOOKUP($C877,'STYLE NAMES'!$B:$AC,5,FALSE),"")</f>
        <v>WOMEN</v>
      </c>
      <c r="I877" s="101" t="str">
        <f>IF(C877&gt;0,+VLOOKUP($C877,'STYLE NAMES'!$B:$AC,6,FALSE),"")</f>
        <v>TOPS</v>
      </c>
      <c r="J877" s="101" t="str">
        <f>IF(C877&gt;0,+VLOOKUP($C877,'STYLE NAMES'!$B:$AC,7,FALSE),"")</f>
        <v>WOMEN</v>
      </c>
      <c r="K877" s="101" t="str">
        <f>IF(C877&gt;0,+VLOOKUP($C877,'STYLE NAMES'!$B:$AC,8,FALSE),"")</f>
        <v>COMPETITION POLOS</v>
      </c>
      <c r="L877" s="101" t="str">
        <f>IF(E877&gt;0,+VLOOKUP($E877,'CODE GENERATOR'!$D:$T,3,FALSE),"")</f>
        <v>S</v>
      </c>
      <c r="M877" s="101" t="str">
        <f>IF(E877&gt;0,+VLOOKUP($E877,'CODE GENERATOR'!$D:$T,4,FALSE),"")</f>
        <v>PIQUET</v>
      </c>
      <c r="N877" s="101" t="str">
        <f>IF(E877&gt;0,+VLOOKUP($E877,'CODE GENERATOR'!$D:$T,6,FALSE),"")</f>
        <v>NAVY</v>
      </c>
      <c r="O877" s="101" t="str">
        <f>IF(E877&gt;0,+VLOOKUP($E877,'CODE GENERATOR'!$D:$T,7,FALSE),"")</f>
        <v>NAVY</v>
      </c>
      <c r="P877" s="101" t="str">
        <f t="shared" si="57"/>
        <v>NAVY</v>
      </c>
      <c r="Q877" s="104" t="str">
        <f>IF(E877&gt;0,+VLOOKUP($E877,'CODE GENERATOR'!$D:$T,11,FALSE),"")</f>
        <v>R.TOPWN_CPL0077</v>
      </c>
      <c r="R877" s="104" t="str">
        <f>IF(E877&gt;0,+VLOOKUP($E877,'CODE GENERATOR'!$D:$T,12,FALSE),"")</f>
        <v>PIQ0015NAVNAV</v>
      </c>
      <c r="S877" s="104" t="str">
        <f>IF(E877&gt;0,+VLOOKUP($E877,'CODE GENERATOR'!$D:$T,13,FALSE),"")</f>
        <v>R.TOPWN_CPL0077_PIQ0015NAVNAV</v>
      </c>
      <c r="T877" s="104" t="str">
        <f t="shared" si="55"/>
        <v>R.TOPWN_CPL0077_PIQ0015NAVNAV_L</v>
      </c>
      <c r="U877" s="105">
        <v>8683711009368</v>
      </c>
      <c r="V877" s="107" t="str" cm="1">
        <f t="array" ref="V877">_xlfn.TEXTJOIN(";", TRUE, _xlfn.UNIQUE(_xlfn._xlws.FILTER(P$3:P$10029, C$3:C$10029=C877)))</f>
        <v>WHITE;NAVY</v>
      </c>
      <c r="W877" s="107" t="str" cm="1">
        <f t="array" ref="W877">_xlfn.TEXTJOIN(";", TRUE, _xlfn.UNIQUE(_xlfn._xlws.FILTER(F$3:F$10029, C$3:C$10029=C877)))</f>
        <v>XS;S;M;L;XL</v>
      </c>
      <c r="X877" s="101" t="str">
        <f>IF(E877&gt;0,+VLOOKUP($E877,'CODE GENERATOR'!$D:$AC,19,FALSE),0)</f>
        <v>2507_W_2362</v>
      </c>
      <c r="Y877" s="101" t="str">
        <f>IF(E877&gt;0,+VLOOKUP($E877,'CODE GENERATOR'!$D:$AC,20,FALSE),0)</f>
        <v>2507_W_2369</v>
      </c>
      <c r="Z877" s="101" t="str">
        <f>IF(E877&gt;0,+VLOOKUP($E877,'CODE GENERATOR'!$D:$AC,21,FALSE),0)</f>
        <v>2507_W_2389</v>
      </c>
      <c r="AA877" s="101" t="str">
        <f>IF(E877&gt;0,+VLOOKUP($E877,'CODE GENERATOR'!$D:$AC,22,FALSE),0)</f>
        <v>2507_W_2377</v>
      </c>
      <c r="AB877" s="101" t="str">
        <f>IF(E877&gt;0,+VLOOKUP($E877,'CODE GENERATOR'!$D:$AC,23,FALSE),0)</f>
        <v>2507_D_cavalier_detay_0075</v>
      </c>
      <c r="AC877" s="101" t="str">
        <f>IF(E877&gt;0,+VLOOKUP($E877,'CODE GENERATOR'!$D:$AC,24,FALSE),0)</f>
        <v/>
      </c>
      <c r="AD877" s="101" t="str">
        <f>IF(E877&gt;0,+VLOOKUP($E877,'CODE GENERATOR'!$D:$AC,25,FALSE),0)</f>
        <v>2507_VW_Web_51</v>
      </c>
      <c r="AE877" s="101" t="str">
        <f>IF(E877&gt;0,+VLOOKUP($E877,'CODE GENERATOR'!$D:$AC,26,FALSE),0)</f>
        <v/>
      </c>
      <c r="AF877" s="149" t="str">
        <f>IF($C877&gt;0,$C877&amp;" "&amp;$P877&amp;" "&amp;+VLOOKUP($C877,'STYLE NAMES'!$B:$AC,10,FALSE),"""")</f>
        <v>VENEZIA NAVY WOMEN'S COMPETITION POLO SHORT SLEEVE - WITH STRASS DETAIL</v>
      </c>
      <c r="AG877" s="101" t="str">
        <f>"Enjoy our "&amp;(AF877)&amp;"; "&amp;IF(C877&gt;0,+VLOOKUP($C877,'STYLE NAMES'!$B:$AC,11,FALSE),"")</f>
        <v>Enjoy our VENEZIA NAVY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77" s="101" t="str">
        <f>IF(C877&gt;0,+VLOOKUP($C877,'STYLE NAMES'!$B:$AC,12,FALSE),"")</f>
        <v>* Specially engineered design for high performance
* 4-way super stretch piquet jersey
* Soft and comfortable
* Breathable
* Quick dry
Composition:
95% Poliamide 5% Elasthane</v>
      </c>
      <c r="AI877" s="101" t="str">
        <f>IF(C877&gt;0,+VLOOKUP($C877,'STYLE NAMES'!$B:$AC,13,FALSE),"")</f>
        <v>Machine Wash at 30°C
Mild process
Iron at low temperature
Iron from REVERSE
Do NOT iron on logos or prints
Do not bleach
Do NOT Tumble Dry</v>
      </c>
      <c r="AJ877" s="149" t="str">
        <f>IF($C877&gt;0,$C877&amp;" "&amp;$P877&amp;" "&amp;+VLOOKUP($C877,'STYLE NAMES'!$B:$AC,14,FALSE),"""")</f>
        <v>VENEZIA NAVY STRASS TAŞ DETAYLI KADIN KISA KOL YARIŞMA POLO</v>
      </c>
      <c r="AK877" s="149" t="str">
        <f>"Cavalier SanMarco tarafından tasarlanan "&amp;(AJ877)&amp;"; "&amp;IF(C877&gt;0,+VLOOKUP($C877,'STYLE NAMES'!$B:$AC,15,FALSE),"")</f>
        <v>Cavalier SanMarco tarafından tasarlanan VENEZIA NAVY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77" s="149" t="str">
        <f>IF(C877&gt;0,+VLOOKUP($C877,'STYLE NAMES'!$B:$AC,16,FALSE),"")</f>
        <v>* Yüksek performans için özel tasarım
* 4 yönlü süper streç pike kumaş
* Yumuşak ve rahat
* Nefes alabilir
* Hızlı kuruma
Kompozisyon:
%95 Polyamid  %5 Elastan</v>
      </c>
      <c r="AM877" s="149" t="str">
        <f>IF(C877&gt;0,+VLOOKUP($C877,'STYLE NAMES'!$B:$AC,17,FALSE),"")</f>
        <v>Makinede 30°C' de Yıkayın
Hassas Yıkama
Ilık ütü yapın
Tersten ütüleyin
Logo ve baskıları ÜTÜLEMEYİN
Çamaşır suyu kullanmayın
Kurutma Makinesinde Kurutmayın</v>
      </c>
      <c r="AN877" s="149" t="str">
        <f>IF($C877&gt;0,$C877&amp;" "&amp;$P877&amp;" "&amp;+VLOOKUP($C877,'STYLE NAMES'!$B:$AC,18,FALSE),"""")</f>
        <v>VENEZIA NAVY POLO DA CONCORSO DONNA MANICA CORTA CON DETTAGLIO STRASS</v>
      </c>
      <c r="AO877" s="101" t="str">
        <f>"Disegnato da Cavalier SanMarco "&amp;(AN877)&amp;"; "&amp;IF(C877&gt;0,+VLOOKUP($C877,'STYLE NAMES'!$B:$AC,19,FALSE),"")</f>
        <v>Disegnato da Cavalier SanMarco VENEZIA NAVY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77" s="101" t="str">
        <f>IF(C877&gt;0,+VLOOKUP($C877,'STYLE NAMES'!$B:$AC,20,FALSE),"")</f>
        <v>Design ingegnerizzato per alte prestazioni 
Jersey piqué elasticizzato  4-way-stretch 
Morbido e confortevole 
Traspirante Asciugatura rapida 
Composizione: 
95% Poliammide  5% Elastan</v>
      </c>
      <c r="AQ877" s="101" t="str">
        <f>IF(C877&gt;0,+VLOOKUP($C877,'STYLE NAMES'!$B:$AC,21,FALSE),"")</f>
        <v>Lavare in lavatrice a 30°C Ciclo delicato 
Stirare a bassa temperatura
Stirare al rovescio 
Non stirare su loghi o stampe 
Non candeggiare 
Non asciugare in asciugatrice</v>
      </c>
      <c r="AR877" s="101">
        <f>IF(D877&gt;0,+VLOOKUP($C877,'STYLE NAMES'!$B:$AC,22,FALSE),"")</f>
        <v>0</v>
      </c>
      <c r="AS877" s="101">
        <f>IF(E877&gt;0,+VLOOKUP($C877,'STYLE NAMES'!$B:$AC,23,FALSE),"")</f>
        <v>0</v>
      </c>
      <c r="AT877" s="101">
        <f>IF(F877&gt;0,+VLOOKUP($C877,'STYLE NAMES'!$B:$AC,24,FALSE),"")</f>
        <v>0</v>
      </c>
      <c r="AU877" s="101">
        <f>IF(G877&gt;0,+VLOOKUP($C877,'STYLE NAMES'!$B:$AC,25,FALSE),"")</f>
        <v>0</v>
      </c>
      <c r="AV877" s="101" t="str">
        <f>+VLOOKUP($S877,'CODE GENERATOR'!$P:$AM,15,FALSE)</f>
        <v>R.BOTWN_BRC0067_TJR0027WHTWHT</v>
      </c>
      <c r="AW877" s="101" t="str">
        <f>+VLOOKUP($S877,'CODE GENERATOR'!$P:$AM,16,FALSE)</f>
        <v>A.RACUX_BLT0015_BRD0012WHTWHT</v>
      </c>
      <c r="AX877" s="101" t="str">
        <f>+VLOOKUP($S877,'CODE GENERATOR'!$P:$AM,17,FALSE)</f>
        <v>A.RACAU_SOC0018_NYL00003XBST1</v>
      </c>
      <c r="AY877" s="101">
        <f>+VLOOKUP($S877,'CODE GENERATOR'!$P:$AM,18,FALSE)</f>
        <v>0</v>
      </c>
      <c r="AZ877" s="101">
        <f>+VLOOKUP($S877,'CODE GENERATOR'!$P:$AM,19,FALSE)</f>
        <v>0</v>
      </c>
      <c r="BA877" s="101">
        <f>+VLOOKUP($S877,'CODE GENERATOR'!$P:$AM,20,FALSE)</f>
        <v>0</v>
      </c>
      <c r="BB877" s="101">
        <f>+VLOOKUP($S877,'CODE GENERATOR'!$P:$AM,21,FALSE)</f>
        <v>0</v>
      </c>
      <c r="BC877" s="101">
        <f>+VLOOKUP($S877,'CODE GENERATOR'!$P:$AM,22,FALSE)</f>
        <v>0</v>
      </c>
      <c r="BD877" s="101">
        <f>+VLOOKUP($S877,'CODE GENERATOR'!$P:$AM,23,FALSE)</f>
        <v>0</v>
      </c>
      <c r="BE877" s="101">
        <f>+VLOOKUP($S877,'CODE GENERATOR'!$P:$AM,24,FALSE)</f>
        <v>0</v>
      </c>
      <c r="BF877" s="101">
        <f>IF(C877&gt;0,+VLOOKUP(G877,'CATEGORY ID'!$A$1:$L$118,3,FALSE),"")</f>
        <v>30</v>
      </c>
      <c r="BG877" s="101">
        <f>IF(C877&gt;0,+VLOOKUP(H877,'CATEGORY ID'!$D$1:$L$118,3,FALSE),"")</f>
        <v>3</v>
      </c>
      <c r="BH877" s="101">
        <f>IF(C877&gt;0,+VLOOKUP((+H877&amp;I877),'CATEGORY ID'!$H$1:$I$121,2,FALSE),"")</f>
        <v>109</v>
      </c>
      <c r="BJ877" s="101">
        <f>IF(C877&gt;0,IF(COUNTIF('CATEGORY ID'!$K$1:$K$121,+H877&amp;K877) &gt; 0, +VLOOKUP(+H877&amp;K877,'CATEGORY ID'!$K$1:$L$121,2,FALSE),""),"")</f>
        <v>225</v>
      </c>
      <c r="BK877" s="101" t="str">
        <f>IF(C877&gt;0,IF(COUNTIF('CATEGORY ID'!$K$124:$K$165, +VLOOKUP(C877,'STYLE NAMES'!$B:$AE,30,FALSE)) &gt; 0, +VLOOKUP(VLOOKUP(C877,'STYLE NAMES'!$B:$AE,30,FALSE),'CATEGORY ID'!K:M,2,FALSE),""),"")</f>
        <v/>
      </c>
      <c r="BM877" s="101">
        <v>204</v>
      </c>
      <c r="BO877" s="101">
        <v>21</v>
      </c>
      <c r="BR877" s="101" t="str" cm="1">
        <f t="array" ref="BR877">IF(C877&gt;0,_xlfn.TEXTJOIN(";", TRUE,_xlfn.UNIQUE(_xlfn._xlws.FILTER(BF877:BQ877,(BF877:BQ877&gt;0)),TRUE,FALSE)),"")&amp;";"&amp;BS877</f>
        <v>30;3;109;225;204;21;209;231</v>
      </c>
      <c r="BS877" s="101" t="s">
        <v>3453</v>
      </c>
      <c r="BU877" s="106">
        <f>IF(C877&gt;0,+VLOOKUP($C877,'STYLE NAMES'!$B:$AC,26,FALSE),"")</f>
        <v>109.9</v>
      </c>
      <c r="BV877" s="106">
        <f>IF(C877&gt;0,+VLOOKUP($C877,'STYLE NAMES'!$B:$AC,27,FALSE),"")</f>
        <v>6040</v>
      </c>
      <c r="BW877" s="106">
        <f>IF(C877&gt;0,+VLOOKUP($C877,'STYLE NAMES'!$B:$AC,28,FALSE),"")</f>
        <v>126.38499999999999</v>
      </c>
      <c r="BY877"/>
      <c r="BZ877" s="101">
        <v>2</v>
      </c>
      <c r="CA877" s="137">
        <f t="shared" si="58"/>
        <v>1</v>
      </c>
      <c r="CB877" s="137" t="str">
        <f>+VLOOKUP(C877,'[2]STYLES &amp; MODELS MATRIX'!$A:$G,7,FALSE)</f>
        <v>AK</v>
      </c>
      <c r="CC877" s="137" t="str">
        <f>+VLOOKUP(C877,'[1]STYLES &amp; SIZE CHARTS'!$A:$H,8,FALSE)</f>
        <v>WT-SSCP1</v>
      </c>
      <c r="CD877" s="137"/>
      <c r="CE877" s="205"/>
      <c r="CF877" s="141"/>
    </row>
    <row r="878" spans="1:84" s="101" customFormat="1" ht="12" customHeight="1" x14ac:dyDescent="0.2">
      <c r="A878" s="102">
        <f t="shared" si="56"/>
        <v>8683711009375</v>
      </c>
      <c r="B878" s="101" t="s">
        <v>992</v>
      </c>
      <c r="C878" s="101" t="s">
        <v>705</v>
      </c>
      <c r="D878" s="101" t="s">
        <v>2986</v>
      </c>
      <c r="E878" s="203" t="s">
        <v>2484</v>
      </c>
      <c r="F878" s="101" t="s">
        <v>2249</v>
      </c>
      <c r="G878" s="101" t="str">
        <f>IF(C878&gt;0,+VLOOKUP($C878,'STYLE NAMES'!$B:$AC,4,FALSE),"")</f>
        <v>RIDER</v>
      </c>
      <c r="H878" s="101" t="str">
        <f>IF(C878&gt;0,+VLOOKUP($C878,'STYLE NAMES'!$B:$AC,5,FALSE),"")</f>
        <v>WOMEN</v>
      </c>
      <c r="I878" s="101" t="str">
        <f>IF(C878&gt;0,+VLOOKUP($C878,'STYLE NAMES'!$B:$AC,6,FALSE),"")</f>
        <v>TOPS</v>
      </c>
      <c r="J878" s="101" t="str">
        <f>IF(C878&gt;0,+VLOOKUP($C878,'STYLE NAMES'!$B:$AC,7,FALSE),"")</f>
        <v>WOMEN</v>
      </c>
      <c r="K878" s="101" t="str">
        <f>IF(C878&gt;0,+VLOOKUP($C878,'STYLE NAMES'!$B:$AC,8,FALSE),"")</f>
        <v>COMPETITION POLOS</v>
      </c>
      <c r="L878" s="101" t="str">
        <f>IF(E878&gt;0,+VLOOKUP($E878,'CODE GENERATOR'!$D:$T,3,FALSE),"")</f>
        <v>S</v>
      </c>
      <c r="M878" s="101" t="str">
        <f>IF(E878&gt;0,+VLOOKUP($E878,'CODE GENERATOR'!$D:$T,4,FALSE),"")</f>
        <v>PIQUET</v>
      </c>
      <c r="N878" s="101" t="str">
        <f>IF(E878&gt;0,+VLOOKUP($E878,'CODE GENERATOR'!$D:$T,6,FALSE),"")</f>
        <v>NAVY</v>
      </c>
      <c r="O878" s="101" t="str">
        <f>IF(E878&gt;0,+VLOOKUP($E878,'CODE GENERATOR'!$D:$T,7,FALSE),"")</f>
        <v>NAVY</v>
      </c>
      <c r="P878" s="101" t="str">
        <f t="shared" si="57"/>
        <v>NAVY</v>
      </c>
      <c r="Q878" s="104" t="str">
        <f>IF(E878&gt;0,+VLOOKUP($E878,'CODE GENERATOR'!$D:$T,11,FALSE),"")</f>
        <v>R.TOPWN_CPL0077</v>
      </c>
      <c r="R878" s="104" t="str">
        <f>IF(E878&gt;0,+VLOOKUP($E878,'CODE GENERATOR'!$D:$T,12,FALSE),"")</f>
        <v>PIQ0015NAVNAV</v>
      </c>
      <c r="S878" s="104" t="str">
        <f>IF(E878&gt;0,+VLOOKUP($E878,'CODE GENERATOR'!$D:$T,13,FALSE),"")</f>
        <v>R.TOPWN_CPL0077_PIQ0015NAVNAV</v>
      </c>
      <c r="T878" s="104" t="str">
        <f t="shared" si="55"/>
        <v>R.TOPWN_CPL0077_PIQ0015NAVNAV_XL</v>
      </c>
      <c r="U878" s="105">
        <v>8683711009375</v>
      </c>
      <c r="V878" s="107" t="str" cm="1">
        <f t="array" ref="V878">_xlfn.TEXTJOIN(";", TRUE, _xlfn.UNIQUE(_xlfn._xlws.FILTER(P$3:P$10029, C$3:C$10029=C878)))</f>
        <v>WHITE;NAVY</v>
      </c>
      <c r="W878" s="107" t="str" cm="1">
        <f t="array" ref="W878">_xlfn.TEXTJOIN(";", TRUE, _xlfn.UNIQUE(_xlfn._xlws.FILTER(F$3:F$10029, C$3:C$10029=C878)))</f>
        <v>XS;S;M;L;XL</v>
      </c>
      <c r="X878" s="101" t="str">
        <f>IF(E878&gt;0,+VLOOKUP($E878,'CODE GENERATOR'!$D:$AC,19,FALSE),0)</f>
        <v>2507_W_2362</v>
      </c>
      <c r="Y878" s="101" t="str">
        <f>IF(E878&gt;0,+VLOOKUP($E878,'CODE GENERATOR'!$D:$AC,20,FALSE),0)</f>
        <v>2507_W_2369</v>
      </c>
      <c r="Z878" s="101" t="str">
        <f>IF(E878&gt;0,+VLOOKUP($E878,'CODE GENERATOR'!$D:$AC,21,FALSE),0)</f>
        <v>2507_W_2389</v>
      </c>
      <c r="AA878" s="101" t="str">
        <f>IF(E878&gt;0,+VLOOKUP($E878,'CODE GENERATOR'!$D:$AC,22,FALSE),0)</f>
        <v>2507_W_2377</v>
      </c>
      <c r="AB878" s="101" t="str">
        <f>IF(E878&gt;0,+VLOOKUP($E878,'CODE GENERATOR'!$D:$AC,23,FALSE),0)</f>
        <v>2507_D_cavalier_detay_0075</v>
      </c>
      <c r="AC878" s="101" t="str">
        <f>IF(E878&gt;0,+VLOOKUP($E878,'CODE GENERATOR'!$D:$AC,24,FALSE),0)</f>
        <v/>
      </c>
      <c r="AD878" s="101" t="str">
        <f>IF(E878&gt;0,+VLOOKUP($E878,'CODE GENERATOR'!$D:$AC,25,FALSE),0)</f>
        <v>2507_VW_Web_51</v>
      </c>
      <c r="AE878" s="101" t="str">
        <f>IF(E878&gt;0,+VLOOKUP($E878,'CODE GENERATOR'!$D:$AC,26,FALSE),0)</f>
        <v/>
      </c>
      <c r="AF878" s="149" t="str">
        <f>IF($C878&gt;0,$C878&amp;" "&amp;$P878&amp;" "&amp;+VLOOKUP($C878,'STYLE NAMES'!$B:$AC,10,FALSE),"""")</f>
        <v>VENEZIA NAVY WOMEN'S COMPETITION POLO SHORT SLEEVE - WITH STRASS DETAIL</v>
      </c>
      <c r="AG878" s="101" t="str">
        <f>"Enjoy our "&amp;(AF878)&amp;"; "&amp;IF(C878&gt;0,+VLOOKUP($C878,'STYLE NAMES'!$B:$AC,11,FALSE),"")</f>
        <v>Enjoy our VENEZIA NAVY WOMEN'S COMPETITION POLO SHORT SLEEVE - WITH STRASS DETAIL; 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
      <c r="AH878" s="101" t="str">
        <f>IF(C878&gt;0,+VLOOKUP($C878,'STYLE NAMES'!$B:$AC,12,FALSE),"")</f>
        <v>* Specially engineered design for high performance
* 4-way super stretch piquet jersey
* Soft and comfortable
* Breathable
* Quick dry
Composition:
95% Poliamide 5% Elasthane</v>
      </c>
      <c r="AI878" s="101" t="str">
        <f>IF(C878&gt;0,+VLOOKUP($C878,'STYLE NAMES'!$B:$AC,13,FALSE),"")</f>
        <v>Machine Wash at 30°C
Mild process
Iron at low temperature
Iron from REVERSE
Do NOT iron on logos or prints
Do not bleach
Do NOT Tumble Dry</v>
      </c>
      <c r="AJ878" s="149" t="str">
        <f>IF($C878&gt;0,$C878&amp;" "&amp;$P878&amp;" "&amp;+VLOOKUP($C878,'STYLE NAMES'!$B:$AC,14,FALSE),"""")</f>
        <v>VENEZIA NAVY STRASS TAŞ DETAYLI KADIN KISA KOL YARIŞMA POLO</v>
      </c>
      <c r="AK878" s="149" t="str">
        <f>"Cavalier SanMarco tarafından tasarlanan "&amp;(AJ878)&amp;"; "&amp;IF(C878&gt;0,+VLOOKUP($C878,'STYLE NAMES'!$B:$AC,15,FALSE),"")</f>
        <v>Cavalier SanMarco tarafından tasarlanan VENEZIA NAVY STRASS TAŞ DETAYLI KADIN KISA KOL YARIŞMA POLO; En popüler ve talep gören yarışma pololarımız, yarışmalar sırasındaki yüksek performans ihtiyaçlarınızı karşılayacak şekilde yüksek kaliteli teknik kumaştan üretilmiştir.
Bu modelin patında elegan Strass taş detayı bulunmaktadır.
Özel polyamid pike örme kumaş vücudunuzla öyle bir uyum içinde hareket edecek ki varlığını neredeyse hissetmeyeceksiniz.
Göz alıcı uyum ve tasarımıyla!</v>
      </c>
      <c r="AL878" s="149" t="str">
        <f>IF(C878&gt;0,+VLOOKUP($C878,'STYLE NAMES'!$B:$AC,16,FALSE),"")</f>
        <v>* Yüksek performans için özel tasarım
* 4 yönlü süper streç pike kumaş
* Yumuşak ve rahat
* Nefes alabilir
* Hızlı kuruma
Kompozisyon:
%95 Polyamid  %5 Elastan</v>
      </c>
      <c r="AM878" s="149" t="str">
        <f>IF(C878&gt;0,+VLOOKUP($C878,'STYLE NAMES'!$B:$AC,17,FALSE),"")</f>
        <v>Makinede 30°C' de Yıkayın
Hassas Yıkama
Ilık ütü yapın
Tersten ütüleyin
Logo ve baskıları ÜTÜLEMEYİN
Çamaşır suyu kullanmayın
Kurutma Makinesinde Kurutmayın</v>
      </c>
      <c r="AN878" s="149" t="str">
        <f>IF($C878&gt;0,$C878&amp;" "&amp;$P878&amp;" "&amp;+VLOOKUP($C878,'STYLE NAMES'!$B:$AC,18,FALSE),"""")</f>
        <v>VENEZIA NAVY POLO DA CONCORSO DONNA MANICA CORTA CON DETTAGLIO STRASS</v>
      </c>
      <c r="AO878" s="101" t="str">
        <f>"Disegnato da Cavalier SanMarco "&amp;(AN878)&amp;"; "&amp;IF(C878&gt;0,+VLOOKUP($C878,'STYLE NAMES'!$B:$AC,19,FALSE),"")</f>
        <v>Disegnato da Cavalier SanMarco VENEZIA NAVY POLO DA CONCORSO DONNA MANICA CORTA CON DETTAGLIO STRASS; Le nostre polo da competizione più richieste 
Realizzate con tessuto tecnico di alta qualità per soddisfare le esigenze di alte prestazioni durante le gare.
Questo modello particolare ha un dettaglio Strass sulla pattina.
Il tessuto speciale in jersey piqué di poliammide si muove in perfetta armonia con il corpo, tanto che difficilmente sentirai la sua presenza.
Con stile e vestibilita elegante!</v>
      </c>
      <c r="AP878" s="101" t="str">
        <f>IF(C878&gt;0,+VLOOKUP($C878,'STYLE NAMES'!$B:$AC,20,FALSE),"")</f>
        <v>Design ingegnerizzato per alte prestazioni 
Jersey piqué elasticizzato  4-way-stretch 
Morbido e confortevole 
Traspirante Asciugatura rapida 
Composizione: 
95% Poliammide  5% Elastan</v>
      </c>
      <c r="AQ878" s="101" t="str">
        <f>IF(C878&gt;0,+VLOOKUP($C878,'STYLE NAMES'!$B:$AC,21,FALSE),"")</f>
        <v>Lavare in lavatrice a 30°C Ciclo delicato 
Stirare a bassa temperatura
Stirare al rovescio 
Non stirare su loghi o stampe 
Non candeggiare 
Non asciugare in asciugatrice</v>
      </c>
      <c r="AR878" s="101">
        <f>IF(D878&gt;0,+VLOOKUP($C878,'STYLE NAMES'!$B:$AC,22,FALSE),"")</f>
        <v>0</v>
      </c>
      <c r="AS878" s="101">
        <f>IF(E878&gt;0,+VLOOKUP($C878,'STYLE NAMES'!$B:$AC,23,FALSE),"")</f>
        <v>0</v>
      </c>
      <c r="AT878" s="101">
        <f>IF(F878&gt;0,+VLOOKUP($C878,'STYLE NAMES'!$B:$AC,24,FALSE),"")</f>
        <v>0</v>
      </c>
      <c r="AU878" s="101">
        <f>IF(G878&gt;0,+VLOOKUP($C878,'STYLE NAMES'!$B:$AC,25,FALSE),"")</f>
        <v>0</v>
      </c>
      <c r="AV878" s="101" t="str">
        <f>+VLOOKUP($S878,'CODE GENERATOR'!$P:$AM,15,FALSE)</f>
        <v>R.BOTWN_BRC0067_TJR0027WHTWHT</v>
      </c>
      <c r="AW878" s="101" t="str">
        <f>+VLOOKUP($S878,'CODE GENERATOR'!$P:$AM,16,FALSE)</f>
        <v>A.RACUX_BLT0015_BRD0012WHTWHT</v>
      </c>
      <c r="AX878" s="101" t="str">
        <f>+VLOOKUP($S878,'CODE GENERATOR'!$P:$AM,17,FALSE)</f>
        <v>A.RACAU_SOC0018_NYL00003XBST1</v>
      </c>
      <c r="AY878" s="101">
        <f>+VLOOKUP($S878,'CODE GENERATOR'!$P:$AM,18,FALSE)</f>
        <v>0</v>
      </c>
      <c r="AZ878" s="101">
        <f>+VLOOKUP($S878,'CODE GENERATOR'!$P:$AM,19,FALSE)</f>
        <v>0</v>
      </c>
      <c r="BA878" s="101">
        <f>+VLOOKUP($S878,'CODE GENERATOR'!$P:$AM,20,FALSE)</f>
        <v>0</v>
      </c>
      <c r="BB878" s="101">
        <f>+VLOOKUP($S878,'CODE GENERATOR'!$P:$AM,21,FALSE)</f>
        <v>0</v>
      </c>
      <c r="BC878" s="101">
        <f>+VLOOKUP($S878,'CODE GENERATOR'!$P:$AM,22,FALSE)</f>
        <v>0</v>
      </c>
      <c r="BD878" s="101">
        <f>+VLOOKUP($S878,'CODE GENERATOR'!$P:$AM,23,FALSE)</f>
        <v>0</v>
      </c>
      <c r="BE878" s="101">
        <f>+VLOOKUP($S878,'CODE GENERATOR'!$P:$AM,24,FALSE)</f>
        <v>0</v>
      </c>
      <c r="BF878" s="101">
        <f>IF(C878&gt;0,+VLOOKUP(G878,'CATEGORY ID'!$A$1:$L$118,3,FALSE),"")</f>
        <v>30</v>
      </c>
      <c r="BG878" s="101">
        <f>IF(C878&gt;0,+VLOOKUP(H878,'CATEGORY ID'!$D$1:$L$118,3,FALSE),"")</f>
        <v>3</v>
      </c>
      <c r="BH878" s="101">
        <f>IF(C878&gt;0,+VLOOKUP((+H878&amp;I878),'CATEGORY ID'!$H$1:$I$121,2,FALSE),"")</f>
        <v>109</v>
      </c>
      <c r="BJ878" s="101">
        <f>IF(C878&gt;0,IF(COUNTIF('CATEGORY ID'!$K$1:$K$121,+H878&amp;K878) &gt; 0, +VLOOKUP(+H878&amp;K878,'CATEGORY ID'!$K$1:$L$121,2,FALSE),""),"")</f>
        <v>225</v>
      </c>
      <c r="BK878" s="101" t="str">
        <f>IF(C878&gt;0,IF(COUNTIF('CATEGORY ID'!$K$124:$K$165, +VLOOKUP(C878,'STYLE NAMES'!$B:$AE,30,FALSE)) &gt; 0, +VLOOKUP(VLOOKUP(C878,'STYLE NAMES'!$B:$AE,30,FALSE),'CATEGORY ID'!K:M,2,FALSE),""),"")</f>
        <v/>
      </c>
      <c r="BM878" s="101">
        <v>204</v>
      </c>
      <c r="BO878" s="101">
        <v>21</v>
      </c>
      <c r="BR878" s="101" t="str" cm="1">
        <f t="array" ref="BR878">IF(C878&gt;0,_xlfn.TEXTJOIN(";", TRUE,_xlfn.UNIQUE(_xlfn._xlws.FILTER(BF878:BQ878,(BF878:BQ878&gt;0)),TRUE,FALSE)),"")&amp;";"&amp;BS878</f>
        <v>30;3;109;225;204;21;209;231</v>
      </c>
      <c r="BS878" s="101" t="s">
        <v>3453</v>
      </c>
      <c r="BU878" s="106">
        <f>IF(C878&gt;0,+VLOOKUP($C878,'STYLE NAMES'!$B:$AC,26,FALSE),"")</f>
        <v>109.9</v>
      </c>
      <c r="BV878" s="106">
        <f>IF(C878&gt;0,+VLOOKUP($C878,'STYLE NAMES'!$B:$AC,27,FALSE),"")</f>
        <v>6040</v>
      </c>
      <c r="BW878" s="106">
        <f>IF(C878&gt;0,+VLOOKUP($C878,'STYLE NAMES'!$B:$AC,28,FALSE),"")</f>
        <v>126.38499999999999</v>
      </c>
      <c r="BY878"/>
      <c r="BZ878" s="101">
        <v>3</v>
      </c>
      <c r="CA878" s="137">
        <f t="shared" si="58"/>
        <v>1</v>
      </c>
      <c r="CB878" s="137" t="str">
        <f>+VLOOKUP(C878,'[2]STYLES &amp; MODELS MATRIX'!$A:$G,7,FALSE)</f>
        <v>AK</v>
      </c>
      <c r="CC878" s="137" t="str">
        <f>+VLOOKUP(C878,'[1]STYLES &amp; SIZE CHARTS'!$A:$H,8,FALSE)</f>
        <v>WT-SSCP1</v>
      </c>
      <c r="CD878" s="137"/>
      <c r="CE878" s="205"/>
      <c r="CF878" s="141"/>
    </row>
    <row r="879" spans="1:84" s="101" customFormat="1" ht="12" customHeight="1" x14ac:dyDescent="0.2">
      <c r="A879" s="102">
        <f t="shared" si="56"/>
        <v>8683711009399</v>
      </c>
      <c r="B879" s="101" t="s">
        <v>993</v>
      </c>
      <c r="C879" s="101" t="s">
        <v>708</v>
      </c>
      <c r="D879" s="101" t="s">
        <v>2986</v>
      </c>
      <c r="E879" s="203" t="s">
        <v>2485</v>
      </c>
      <c r="F879" s="101" t="s">
        <v>2346</v>
      </c>
      <c r="G879" s="101" t="str">
        <f>IF(C879&gt;0,+VLOOKUP($C879,'STYLE NAMES'!$B:$AC,4,FALSE),"")</f>
        <v>RIDER</v>
      </c>
      <c r="H879" s="101" t="str">
        <f>IF(C879&gt;0,+VLOOKUP($C879,'STYLE NAMES'!$B:$AC,5,FALSE),"")</f>
        <v>WOMEN</v>
      </c>
      <c r="I879" s="101" t="str">
        <f>IF(C879&gt;0,+VLOOKUP($C879,'STYLE NAMES'!$B:$AC,6,FALSE),"")</f>
        <v>TOPS</v>
      </c>
      <c r="J879" s="101" t="str">
        <f>IF(C879&gt;0,+VLOOKUP($C879,'STYLE NAMES'!$B:$AC,7,FALSE),"")</f>
        <v>WOMEN</v>
      </c>
      <c r="K879" s="101" t="str">
        <f>IF(C879&gt;0,+VLOOKUP($C879,'STYLE NAMES'!$B:$AC,8,FALSE),"")</f>
        <v>COMPETITION POLOS</v>
      </c>
      <c r="L879" s="101" t="str">
        <f>IF(E879&gt;0,+VLOOKUP($E879,'CODE GENERATOR'!$D:$T,3,FALSE),"")</f>
        <v>S</v>
      </c>
      <c r="M879" s="101" t="str">
        <f>IF(E879&gt;0,+VLOOKUP($E879,'CODE GENERATOR'!$D:$T,4,FALSE),"")</f>
        <v>PIQUET</v>
      </c>
      <c r="N879" s="101" t="str">
        <f>IF(E879&gt;0,+VLOOKUP($E879,'CODE GENERATOR'!$D:$T,6,FALSE),"")</f>
        <v>WHITE</v>
      </c>
      <c r="O879" s="101" t="str">
        <f>IF(E879&gt;0,+VLOOKUP($E879,'CODE GENERATOR'!$D:$T,7,FALSE),"")</f>
        <v>WHITE</v>
      </c>
      <c r="P879" s="101" t="str">
        <f t="shared" si="57"/>
        <v>WHITE</v>
      </c>
      <c r="Q879" s="104" t="str">
        <f>IF(E879&gt;0,+VLOOKUP($E879,'CODE GENERATOR'!$D:$T,11,FALSE),"")</f>
        <v>R.TOPWN_CPL0078</v>
      </c>
      <c r="R879" s="104" t="str">
        <f>IF(E879&gt;0,+VLOOKUP($E879,'CODE GENERATOR'!$D:$T,12,FALSE),"")</f>
        <v>PIQ0015WHTWHT</v>
      </c>
      <c r="S879" s="104" t="str">
        <f>IF(E879&gt;0,+VLOOKUP($E879,'CODE GENERATOR'!$D:$T,13,FALSE),"")</f>
        <v>R.TOPWN_CPL0078_PIQ0015WHTWHT</v>
      </c>
      <c r="T879" s="104" t="str">
        <f t="shared" si="55"/>
        <v>R.TOPWN_CPL0078_PIQ0015WHTWHT_XS</v>
      </c>
      <c r="U879" s="105">
        <v>8683711009399</v>
      </c>
      <c r="V879" s="107" t="str" cm="1">
        <f t="array" ref="V879">_xlfn.TEXTJOIN(";", TRUE, _xlfn.UNIQUE(_xlfn._xlws.FILTER(P$3:P$10029, C$3:C$10029=C879)))</f>
        <v>WHITE;TAUPE</v>
      </c>
      <c r="W879" s="107" t="str" cm="1">
        <f t="array" ref="W879">_xlfn.TEXTJOIN(";", TRUE, _xlfn.UNIQUE(_xlfn._xlws.FILTER(F$3:F$10029, C$3:C$10029=C879)))</f>
        <v>XS;S;M;L;XL</v>
      </c>
      <c r="X879" s="101" t="str">
        <f>IF(E879&gt;0,+VLOOKUP($E879,'CODE GENERATOR'!$D:$AC,19,FALSE),0)</f>
        <v>2507_W_0103</v>
      </c>
      <c r="Y879" s="101" t="str">
        <f>IF(E879&gt;0,+VLOOKUP($E879,'CODE GENERATOR'!$D:$AC,20,FALSE),0)</f>
        <v>2507_W_0125</v>
      </c>
      <c r="Z879" s="101" t="str">
        <f>IF(E879&gt;0,+VLOOKUP($E879,'CODE GENERATOR'!$D:$AC,21,FALSE),0)</f>
        <v>2507_W_0136</v>
      </c>
      <c r="AA879" s="101" t="str">
        <f>IF(E879&gt;0,+VLOOKUP($E879,'CODE GENERATOR'!$D:$AC,22,FALSE),0)</f>
        <v>2507_W_0132</v>
      </c>
      <c r="AB879" s="101" t="str">
        <f>IF(E879&gt;0,+VLOOKUP($E879,'CODE GENERATOR'!$D:$AC,23,FALSE),0)</f>
        <v>2507_D_cavalier_detay_0078</v>
      </c>
      <c r="AC879" s="101" t="str">
        <f>IF(E879&gt;0,+VLOOKUP($E879,'CODE GENERATOR'!$D:$AC,24,FALSE),0)</f>
        <v/>
      </c>
      <c r="AD879" s="101" t="str">
        <f>IF(E879&gt;0,+VLOOKUP($E879,'CODE GENERATOR'!$D:$AC,25,FALSE),0)</f>
        <v>2507_VW_Web_1</v>
      </c>
      <c r="AE879" s="101" t="str">
        <f>IF(E879&gt;0,+VLOOKUP($E879,'CODE GENERATOR'!$D:$AC,26,FALSE),0)</f>
        <v/>
      </c>
      <c r="AF879" s="149" t="str">
        <f>IF($C879&gt;0,$C879&amp;" "&amp;$P879&amp;" "&amp;+VLOOKUP($C879,'STYLE NAMES'!$B:$AC,10,FALSE),"""")</f>
        <v>VERONA WHITE WOMEN'S COMPETITION POLO SHORT SLEEVE</v>
      </c>
      <c r="AG879" s="101" t="str">
        <f>"Enjoy our "&amp;(AF879)&amp;"; "&amp;IF(C879&gt;0,+VLOOKUP($C879,'STYLE NAMES'!$B:$AC,11,FALSE),"")</f>
        <v>Enjoy our VERONA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79" s="101" t="str">
        <f>IF(C879&gt;0,+VLOOKUP($C879,'STYLE NAMES'!$B:$AC,12,FALSE),"")</f>
        <v>* Specially engineered design for high performance
* 4-way super stretch piquet jersey
* Soft and comfortable
* Breathable
* Quick dry
Composition:
95% Poliamide 5% Elasthane</v>
      </c>
      <c r="AI879" s="101" t="str">
        <f>IF(C879&gt;0,+VLOOKUP($C879,'STYLE NAMES'!$B:$AC,13,FALSE),"")</f>
        <v>Machine Wash at 30°C
Mild process
Iron at low temperature
Iron from REVERSE
Do NOT iron on logos or prints
Do not bleach
Do NOT Tumble Dry</v>
      </c>
      <c r="AJ879" s="149" t="str">
        <f>IF($C879&gt;0,$C879&amp;" "&amp;$P879&amp;" "&amp;+VLOOKUP($C879,'STYLE NAMES'!$B:$AC,14,FALSE),"""")</f>
        <v>VERONA WHITE KADIN KISA KOL YARIŞMA POLO</v>
      </c>
      <c r="AK879" s="149" t="str">
        <f>"Cavalier SanMarco tarafından tasarlanan "&amp;(AJ879)&amp;"; "&amp;IF(C879&gt;0,+VLOOKUP($C879,'STYLE NAMES'!$B:$AC,15,FALSE),"")</f>
        <v>Cavalier SanMarco tarafından tasarlanan VERONA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79" s="149" t="str">
        <f>IF(C879&gt;0,+VLOOKUP($C879,'STYLE NAMES'!$B:$AC,16,FALSE),"")</f>
        <v>* Yüksek performans için özel tasarım
* 4 yönlü süper streç pike kumaş
* Yumuşak ve rahat
* Nefes alabilir
* Hızlı kuruma
Kompozisyon:
%95 Polyamid  %5 Elastan</v>
      </c>
      <c r="AM879" s="149" t="str">
        <f>IF(C879&gt;0,+VLOOKUP($C879,'STYLE NAMES'!$B:$AC,17,FALSE),"")</f>
        <v>Makinede 30°C' de Yıkayın
Hassas Yıkama
Ilık ütü yapın
Tersten ütüleyin
Logo ve baskıları ÜTÜLEMEYİN
Çamaşır suyu kullanmayın
Kurutma Makinesinde Kurutmayın</v>
      </c>
      <c r="AN879" s="149" t="str">
        <f>IF($C879&gt;0,$C879&amp;" "&amp;$P879&amp;" "&amp;+VLOOKUP($C879,'STYLE NAMES'!$B:$AC,18,FALSE),"""")</f>
        <v>VERONA WHITE POLO DA CONCORSO DONNA MANICA CORTA</v>
      </c>
      <c r="AO879" s="101" t="str">
        <f>"Disegnato da Cavalier SanMarco "&amp;(AN879)&amp;"; "&amp;IF(C879&gt;0,+VLOOKUP($C879,'STYLE NAMES'!$B:$AC,19,FALSE),"")</f>
        <v>Disegnato da Cavalier SanMarco VERONA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79" s="101" t="str">
        <f>IF(C879&gt;0,+VLOOKUP($C879,'STYLE NAMES'!$B:$AC,20,FALSE),"")</f>
        <v>Design ingegnerizzato per alte prestazioni 
Jersey piqué elasticizzato  4-way-stretch 
Morbido e confortevole 
Traspirante Asciugatura rapida 
Composizione: 
95% Poliammide  5% Elastan</v>
      </c>
      <c r="AQ879" s="101" t="str">
        <f>IF(C879&gt;0,+VLOOKUP($C879,'STYLE NAMES'!$B:$AC,21,FALSE),"")</f>
        <v>Lavare in lavatrice a 30°C Ciclo delicato 
Stirare a bassa temperatura
Stirare al rovescio 
Non stirare su loghi o stampe 
Non candeggiare 
Non asciugare in asciugatrice</v>
      </c>
      <c r="AR879" s="101">
        <f>IF(D879&gt;0,+VLOOKUP($C879,'STYLE NAMES'!$B:$AC,22,FALSE),"")</f>
        <v>0</v>
      </c>
      <c r="AS879" s="101">
        <f>IF(E879&gt;0,+VLOOKUP($C879,'STYLE NAMES'!$B:$AC,23,FALSE),"")</f>
        <v>0</v>
      </c>
      <c r="AT879" s="101">
        <f>IF(F879&gt;0,+VLOOKUP($C879,'STYLE NAMES'!$B:$AC,24,FALSE),"")</f>
        <v>0</v>
      </c>
      <c r="AU879" s="101">
        <f>IF(G879&gt;0,+VLOOKUP($C879,'STYLE NAMES'!$B:$AC,25,FALSE),"")</f>
        <v>0</v>
      </c>
      <c r="AV879" s="101" t="str">
        <f>+VLOOKUP($S879,'CODE GENERATOR'!$P:$AM,15,FALSE)</f>
        <v>R.BOTWN_BRC0067_TJR0027BLKBLK</v>
      </c>
      <c r="AW879" s="101" t="str">
        <f>+VLOOKUP($S879,'CODE GENERATOR'!$P:$AM,16,FALSE)</f>
        <v>A.RACUX_BLT0015_BRD0012GRYBBL</v>
      </c>
      <c r="AX879" s="101" t="str">
        <f>+VLOOKUP($S879,'CODE GENERATOR'!$P:$AM,17,FALSE)</f>
        <v>A.RACAU_SOC0018_NYL00003XBST1</v>
      </c>
      <c r="AY879" s="101">
        <f>+VLOOKUP($S879,'CODE GENERATOR'!$P:$AM,18,FALSE)</f>
        <v>0</v>
      </c>
      <c r="AZ879" s="101">
        <f>+VLOOKUP($S879,'CODE GENERATOR'!$P:$AM,19,FALSE)</f>
        <v>0</v>
      </c>
      <c r="BA879" s="101">
        <f>+VLOOKUP($S879,'CODE GENERATOR'!$P:$AM,20,FALSE)</f>
        <v>0</v>
      </c>
      <c r="BB879" s="101">
        <f>+VLOOKUP($S879,'CODE GENERATOR'!$P:$AM,21,FALSE)</f>
        <v>0</v>
      </c>
      <c r="BC879" s="101">
        <f>+VLOOKUP($S879,'CODE GENERATOR'!$P:$AM,22,FALSE)</f>
        <v>0</v>
      </c>
      <c r="BD879" s="101">
        <f>+VLOOKUP($S879,'CODE GENERATOR'!$P:$AM,23,FALSE)</f>
        <v>0</v>
      </c>
      <c r="BE879" s="101">
        <f>+VLOOKUP($S879,'CODE GENERATOR'!$P:$AM,24,FALSE)</f>
        <v>0</v>
      </c>
      <c r="BF879" s="101">
        <f>IF(C879&gt;0,+VLOOKUP(G879,'CATEGORY ID'!$A$1:$L$118,3,FALSE),"")</f>
        <v>30</v>
      </c>
      <c r="BG879" s="101">
        <f>IF(C879&gt;0,+VLOOKUP(H879,'CATEGORY ID'!$D$1:$L$118,3,FALSE),"")</f>
        <v>3</v>
      </c>
      <c r="BH879" s="101">
        <f>IF(C879&gt;0,+VLOOKUP((+H879&amp;I879),'CATEGORY ID'!$H$1:$I$121,2,FALSE),"")</f>
        <v>109</v>
      </c>
      <c r="BJ879" s="101">
        <f>IF(C879&gt;0,IF(COUNTIF('CATEGORY ID'!$K$1:$K$121,+H879&amp;K879) &gt; 0, +VLOOKUP(+H879&amp;K879,'CATEGORY ID'!$K$1:$L$121,2,FALSE),""),"")</f>
        <v>225</v>
      </c>
      <c r="BK879" s="101" t="str">
        <f>IF(C879&gt;0,IF(COUNTIF('CATEGORY ID'!$K$124:$K$165, +VLOOKUP(C879,'STYLE NAMES'!$B:$AE,30,FALSE)) &gt; 0, +VLOOKUP(VLOOKUP(C879,'STYLE NAMES'!$B:$AE,30,FALSE),'CATEGORY ID'!K:M,2,FALSE),""),"")</f>
        <v/>
      </c>
      <c r="BM879" s="101">
        <v>204</v>
      </c>
      <c r="BO879" s="101">
        <v>21</v>
      </c>
      <c r="BR879" s="101" t="str" cm="1">
        <f t="array" ref="BR879">IF(C879&gt;0,_xlfn.TEXTJOIN(";", TRUE,_xlfn.UNIQUE(_xlfn._xlws.FILTER(BF879:BQ879,(BF879:BQ879&gt;0)),TRUE,FALSE)),"")&amp;";"&amp;BS879</f>
        <v>30;3;109;225;204;21;209;231</v>
      </c>
      <c r="BS879" s="101" t="s">
        <v>3453</v>
      </c>
      <c r="BU879" s="106">
        <f>IF(C879&gt;0,+VLOOKUP($C879,'STYLE NAMES'!$B:$AC,26,FALSE),"")</f>
        <v>99.9</v>
      </c>
      <c r="BV879" s="106">
        <f>IF(C879&gt;0,+VLOOKUP($C879,'STYLE NAMES'!$B:$AC,27,FALSE),"")</f>
        <v>5490</v>
      </c>
      <c r="BW879" s="106">
        <f>IF(C879&gt;0,+VLOOKUP($C879,'STYLE NAMES'!$B:$AC,28,FALSE),"")</f>
        <v>114.88499999999999</v>
      </c>
      <c r="BY879"/>
      <c r="BZ879" s="101">
        <v>7</v>
      </c>
      <c r="CA879" s="137">
        <f t="shared" si="58"/>
        <v>1</v>
      </c>
      <c r="CB879" s="137" t="str">
        <f>+VLOOKUP(C879,'[2]STYLES &amp; MODELS MATRIX'!$A:$G,7,FALSE)</f>
        <v>AK</v>
      </c>
      <c r="CC879" s="137" t="str">
        <f>+VLOOKUP(C879,'[1]STYLES &amp; SIZE CHARTS'!$A:$H,8,FALSE)</f>
        <v>WT-SSCP1</v>
      </c>
      <c r="CD879" s="137"/>
      <c r="CE879" s="205"/>
      <c r="CF879" s="141"/>
    </row>
    <row r="880" spans="1:84" s="101" customFormat="1" ht="12" customHeight="1" x14ac:dyDescent="0.2">
      <c r="A880" s="102">
        <f t="shared" si="56"/>
        <v>8683711009405</v>
      </c>
      <c r="B880" s="101" t="s">
        <v>993</v>
      </c>
      <c r="C880" s="101" t="s">
        <v>708</v>
      </c>
      <c r="D880" s="101" t="s">
        <v>2986</v>
      </c>
      <c r="E880" s="203" t="s">
        <v>2485</v>
      </c>
      <c r="F880" s="101" t="s">
        <v>785</v>
      </c>
      <c r="G880" s="101" t="str">
        <f>IF(C880&gt;0,+VLOOKUP($C880,'STYLE NAMES'!$B:$AC,4,FALSE),"")</f>
        <v>RIDER</v>
      </c>
      <c r="H880" s="101" t="str">
        <f>IF(C880&gt;0,+VLOOKUP($C880,'STYLE NAMES'!$B:$AC,5,FALSE),"")</f>
        <v>WOMEN</v>
      </c>
      <c r="I880" s="101" t="str">
        <f>IF(C880&gt;0,+VLOOKUP($C880,'STYLE NAMES'!$B:$AC,6,FALSE),"")</f>
        <v>TOPS</v>
      </c>
      <c r="J880" s="101" t="str">
        <f>IF(C880&gt;0,+VLOOKUP($C880,'STYLE NAMES'!$B:$AC,7,FALSE),"")</f>
        <v>WOMEN</v>
      </c>
      <c r="K880" s="101" t="str">
        <f>IF(C880&gt;0,+VLOOKUP($C880,'STYLE NAMES'!$B:$AC,8,FALSE),"")</f>
        <v>COMPETITION POLOS</v>
      </c>
      <c r="L880" s="101" t="str">
        <f>IF(E880&gt;0,+VLOOKUP($E880,'CODE GENERATOR'!$D:$T,3,FALSE),"")</f>
        <v>S</v>
      </c>
      <c r="M880" s="101" t="str">
        <f>IF(E880&gt;0,+VLOOKUP($E880,'CODE GENERATOR'!$D:$T,4,FALSE),"")</f>
        <v>PIQUET</v>
      </c>
      <c r="N880" s="101" t="str">
        <f>IF(E880&gt;0,+VLOOKUP($E880,'CODE GENERATOR'!$D:$T,6,FALSE),"")</f>
        <v>WHITE</v>
      </c>
      <c r="O880" s="101" t="str">
        <f>IF(E880&gt;0,+VLOOKUP($E880,'CODE GENERATOR'!$D:$T,7,FALSE),"")</f>
        <v>WHITE</v>
      </c>
      <c r="P880" s="101" t="str">
        <f t="shared" si="57"/>
        <v>WHITE</v>
      </c>
      <c r="Q880" s="104" t="str">
        <f>IF(E880&gt;0,+VLOOKUP($E880,'CODE GENERATOR'!$D:$T,11,FALSE),"")</f>
        <v>R.TOPWN_CPL0078</v>
      </c>
      <c r="R880" s="104" t="str">
        <f>IF(E880&gt;0,+VLOOKUP($E880,'CODE GENERATOR'!$D:$T,12,FALSE),"")</f>
        <v>PIQ0015WHTWHT</v>
      </c>
      <c r="S880" s="104" t="str">
        <f>IF(E880&gt;0,+VLOOKUP($E880,'CODE GENERATOR'!$D:$T,13,FALSE),"")</f>
        <v>R.TOPWN_CPL0078_PIQ0015WHTWHT</v>
      </c>
      <c r="T880" s="104" t="str">
        <f t="shared" si="55"/>
        <v>R.TOPWN_CPL0078_PIQ0015WHTWHT_S</v>
      </c>
      <c r="U880" s="105">
        <v>8683711009405</v>
      </c>
      <c r="V880" s="107" t="str" cm="1">
        <f t="array" ref="V880">_xlfn.TEXTJOIN(";", TRUE, _xlfn.UNIQUE(_xlfn._xlws.FILTER(P$3:P$10029, C$3:C$10029=C880)))</f>
        <v>WHITE;TAUPE</v>
      </c>
      <c r="W880" s="107" t="str" cm="1">
        <f t="array" ref="W880">_xlfn.TEXTJOIN(";", TRUE, _xlfn.UNIQUE(_xlfn._xlws.FILTER(F$3:F$10029, C$3:C$10029=C880)))</f>
        <v>XS;S;M;L;XL</v>
      </c>
      <c r="X880" s="101" t="str">
        <f>IF(E880&gt;0,+VLOOKUP($E880,'CODE GENERATOR'!$D:$AC,19,FALSE),0)</f>
        <v>2507_W_0103</v>
      </c>
      <c r="Y880" s="101" t="str">
        <f>IF(E880&gt;0,+VLOOKUP($E880,'CODE GENERATOR'!$D:$AC,20,FALSE),0)</f>
        <v>2507_W_0125</v>
      </c>
      <c r="Z880" s="101" t="str">
        <f>IF(E880&gt;0,+VLOOKUP($E880,'CODE GENERATOR'!$D:$AC,21,FALSE),0)</f>
        <v>2507_W_0136</v>
      </c>
      <c r="AA880" s="101" t="str">
        <f>IF(E880&gt;0,+VLOOKUP($E880,'CODE GENERATOR'!$D:$AC,22,FALSE),0)</f>
        <v>2507_W_0132</v>
      </c>
      <c r="AB880" s="101" t="str">
        <f>IF(E880&gt;0,+VLOOKUP($E880,'CODE GENERATOR'!$D:$AC,23,FALSE),0)</f>
        <v>2507_D_cavalier_detay_0078</v>
      </c>
      <c r="AC880" s="101" t="str">
        <f>IF(E880&gt;0,+VLOOKUP($E880,'CODE GENERATOR'!$D:$AC,24,FALSE),0)</f>
        <v/>
      </c>
      <c r="AD880" s="101" t="str">
        <f>IF(E880&gt;0,+VLOOKUP($E880,'CODE GENERATOR'!$D:$AC,25,FALSE),0)</f>
        <v>2507_VW_Web_1</v>
      </c>
      <c r="AE880" s="101" t="str">
        <f>IF(E880&gt;0,+VLOOKUP($E880,'CODE GENERATOR'!$D:$AC,26,FALSE),0)</f>
        <v/>
      </c>
      <c r="AF880" s="149" t="str">
        <f>IF($C880&gt;0,$C880&amp;" "&amp;$P880&amp;" "&amp;+VLOOKUP($C880,'STYLE NAMES'!$B:$AC,10,FALSE),"""")</f>
        <v>VERONA WHITE WOMEN'S COMPETITION POLO SHORT SLEEVE</v>
      </c>
      <c r="AG880" s="101" t="str">
        <f>"Enjoy our "&amp;(AF880)&amp;"; "&amp;IF(C880&gt;0,+VLOOKUP($C880,'STYLE NAMES'!$B:$AC,11,FALSE),"")</f>
        <v>Enjoy our VERONA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0" s="101" t="str">
        <f>IF(C880&gt;0,+VLOOKUP($C880,'STYLE NAMES'!$B:$AC,12,FALSE),"")</f>
        <v>* Specially engineered design for high performance
* 4-way super stretch piquet jersey
* Soft and comfortable
* Breathable
* Quick dry
Composition:
95% Poliamide 5% Elasthane</v>
      </c>
      <c r="AI880" s="101" t="str">
        <f>IF(C880&gt;0,+VLOOKUP($C880,'STYLE NAMES'!$B:$AC,13,FALSE),"")</f>
        <v>Machine Wash at 30°C
Mild process
Iron at low temperature
Iron from REVERSE
Do NOT iron on logos or prints
Do not bleach
Do NOT Tumble Dry</v>
      </c>
      <c r="AJ880" s="149" t="str">
        <f>IF($C880&gt;0,$C880&amp;" "&amp;$P880&amp;" "&amp;+VLOOKUP($C880,'STYLE NAMES'!$B:$AC,14,FALSE),"""")</f>
        <v>VERONA WHITE KADIN KISA KOL YARIŞMA POLO</v>
      </c>
      <c r="AK880" s="149" t="str">
        <f>"Cavalier SanMarco tarafından tasarlanan "&amp;(AJ880)&amp;"; "&amp;IF(C880&gt;0,+VLOOKUP($C880,'STYLE NAMES'!$B:$AC,15,FALSE),"")</f>
        <v>Cavalier SanMarco tarafından tasarlanan VERONA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0" s="149" t="str">
        <f>IF(C880&gt;0,+VLOOKUP($C880,'STYLE NAMES'!$B:$AC,16,FALSE),"")</f>
        <v>* Yüksek performans için özel tasarım
* 4 yönlü süper streç pike kumaş
* Yumuşak ve rahat
* Nefes alabilir
* Hızlı kuruma
Kompozisyon:
%95 Polyamid  %5 Elastan</v>
      </c>
      <c r="AM880" s="149" t="str">
        <f>IF(C880&gt;0,+VLOOKUP($C880,'STYLE NAMES'!$B:$AC,17,FALSE),"")</f>
        <v>Makinede 30°C' de Yıkayın
Hassas Yıkama
Ilık ütü yapın
Tersten ütüleyin
Logo ve baskıları ÜTÜLEMEYİN
Çamaşır suyu kullanmayın
Kurutma Makinesinde Kurutmayın</v>
      </c>
      <c r="AN880" s="149" t="str">
        <f>IF($C880&gt;0,$C880&amp;" "&amp;$P880&amp;" "&amp;+VLOOKUP($C880,'STYLE NAMES'!$B:$AC,18,FALSE),"""")</f>
        <v>VERONA WHITE POLO DA CONCORSO DONNA MANICA CORTA</v>
      </c>
      <c r="AO880" s="101" t="str">
        <f>"Disegnato da Cavalier SanMarco "&amp;(AN880)&amp;"; "&amp;IF(C880&gt;0,+VLOOKUP($C880,'STYLE NAMES'!$B:$AC,19,FALSE),"")</f>
        <v>Disegnato da Cavalier SanMarco VERONA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0" s="101" t="str">
        <f>IF(C880&gt;0,+VLOOKUP($C880,'STYLE NAMES'!$B:$AC,20,FALSE),"")</f>
        <v>Design ingegnerizzato per alte prestazioni 
Jersey piqué elasticizzato  4-way-stretch 
Morbido e confortevole 
Traspirante Asciugatura rapida 
Composizione: 
95% Poliammide  5% Elastan</v>
      </c>
      <c r="AQ880" s="101" t="str">
        <f>IF(C880&gt;0,+VLOOKUP($C880,'STYLE NAMES'!$B:$AC,21,FALSE),"")</f>
        <v>Lavare in lavatrice a 30°C Ciclo delicato 
Stirare a bassa temperatura
Stirare al rovescio 
Non stirare su loghi o stampe 
Non candeggiare 
Non asciugare in asciugatrice</v>
      </c>
      <c r="AR880" s="101">
        <f>IF(D880&gt;0,+VLOOKUP($C880,'STYLE NAMES'!$B:$AC,22,FALSE),"")</f>
        <v>0</v>
      </c>
      <c r="AS880" s="101">
        <f>IF(E880&gt;0,+VLOOKUP($C880,'STYLE NAMES'!$B:$AC,23,FALSE),"")</f>
        <v>0</v>
      </c>
      <c r="AT880" s="101">
        <f>IF(F880&gt;0,+VLOOKUP($C880,'STYLE NAMES'!$B:$AC,24,FALSE),"")</f>
        <v>0</v>
      </c>
      <c r="AU880" s="101">
        <f>IF(G880&gt;0,+VLOOKUP($C880,'STYLE NAMES'!$B:$AC,25,FALSE),"")</f>
        <v>0</v>
      </c>
      <c r="AV880" s="101" t="str">
        <f>+VLOOKUP($S880,'CODE GENERATOR'!$P:$AM,15,FALSE)</f>
        <v>R.BOTWN_BRC0067_TJR0027BLKBLK</v>
      </c>
      <c r="AW880" s="101" t="str">
        <f>+VLOOKUP($S880,'CODE GENERATOR'!$P:$AM,16,FALSE)</f>
        <v>A.RACUX_BLT0015_BRD0012GRYBBL</v>
      </c>
      <c r="AX880" s="101" t="str">
        <f>+VLOOKUP($S880,'CODE GENERATOR'!$P:$AM,17,FALSE)</f>
        <v>A.RACAU_SOC0018_NYL00003XBST1</v>
      </c>
      <c r="AY880" s="101">
        <f>+VLOOKUP($S880,'CODE GENERATOR'!$P:$AM,18,FALSE)</f>
        <v>0</v>
      </c>
      <c r="AZ880" s="101">
        <f>+VLOOKUP($S880,'CODE GENERATOR'!$P:$AM,19,FALSE)</f>
        <v>0</v>
      </c>
      <c r="BA880" s="101">
        <f>+VLOOKUP($S880,'CODE GENERATOR'!$P:$AM,20,FALSE)</f>
        <v>0</v>
      </c>
      <c r="BB880" s="101">
        <f>+VLOOKUP($S880,'CODE GENERATOR'!$P:$AM,21,FALSE)</f>
        <v>0</v>
      </c>
      <c r="BC880" s="101">
        <f>+VLOOKUP($S880,'CODE GENERATOR'!$P:$AM,22,FALSE)</f>
        <v>0</v>
      </c>
      <c r="BD880" s="101">
        <f>+VLOOKUP($S880,'CODE GENERATOR'!$P:$AM,23,FALSE)</f>
        <v>0</v>
      </c>
      <c r="BE880" s="101">
        <f>+VLOOKUP($S880,'CODE GENERATOR'!$P:$AM,24,FALSE)</f>
        <v>0</v>
      </c>
      <c r="BF880" s="101">
        <f>IF(C880&gt;0,+VLOOKUP(G880,'CATEGORY ID'!$A$1:$L$118,3,FALSE),"")</f>
        <v>30</v>
      </c>
      <c r="BG880" s="101">
        <f>IF(C880&gt;0,+VLOOKUP(H880,'CATEGORY ID'!$D$1:$L$118,3,FALSE),"")</f>
        <v>3</v>
      </c>
      <c r="BH880" s="101">
        <f>IF(C880&gt;0,+VLOOKUP((+H880&amp;I880),'CATEGORY ID'!$H$1:$I$121,2,FALSE),"")</f>
        <v>109</v>
      </c>
      <c r="BJ880" s="101">
        <f>IF(C880&gt;0,IF(COUNTIF('CATEGORY ID'!$K$1:$K$121,+H880&amp;K880) &gt; 0, +VLOOKUP(+H880&amp;K880,'CATEGORY ID'!$K$1:$L$121,2,FALSE),""),"")</f>
        <v>225</v>
      </c>
      <c r="BK880" s="101" t="str">
        <f>IF(C880&gt;0,IF(COUNTIF('CATEGORY ID'!$K$124:$K$165, +VLOOKUP(C880,'STYLE NAMES'!$B:$AE,30,FALSE)) &gt; 0, +VLOOKUP(VLOOKUP(C880,'STYLE NAMES'!$B:$AE,30,FALSE),'CATEGORY ID'!K:M,2,FALSE),""),"")</f>
        <v/>
      </c>
      <c r="BM880" s="101">
        <v>204</v>
      </c>
      <c r="BO880" s="101">
        <v>21</v>
      </c>
      <c r="BR880" s="101" t="str" cm="1">
        <f t="array" ref="BR880">IF(C880&gt;0,_xlfn.TEXTJOIN(";", TRUE,_xlfn.UNIQUE(_xlfn._xlws.FILTER(BF880:BQ880,(BF880:BQ880&gt;0)),TRUE,FALSE)),"")&amp;";"&amp;BS880</f>
        <v>30;3;109;225;204;21;209;231</v>
      </c>
      <c r="BS880" s="101" t="s">
        <v>3453</v>
      </c>
      <c r="BU880" s="106">
        <f>IF(C880&gt;0,+VLOOKUP($C880,'STYLE NAMES'!$B:$AC,26,FALSE),"")</f>
        <v>99.9</v>
      </c>
      <c r="BV880" s="106">
        <f>IF(C880&gt;0,+VLOOKUP($C880,'STYLE NAMES'!$B:$AC,27,FALSE),"")</f>
        <v>5490</v>
      </c>
      <c r="BW880" s="106">
        <f>IF(C880&gt;0,+VLOOKUP($C880,'STYLE NAMES'!$B:$AC,28,FALSE),"")</f>
        <v>114.88499999999999</v>
      </c>
      <c r="BY880"/>
      <c r="BZ880" s="101">
        <v>10</v>
      </c>
      <c r="CA880" s="137">
        <f t="shared" si="58"/>
        <v>1</v>
      </c>
      <c r="CB880" s="137" t="str">
        <f>+VLOOKUP(C880,'[2]STYLES &amp; MODELS MATRIX'!$A:$G,7,FALSE)</f>
        <v>AK</v>
      </c>
      <c r="CC880" s="137" t="str">
        <f>+VLOOKUP(C880,'[1]STYLES &amp; SIZE CHARTS'!$A:$H,8,FALSE)</f>
        <v>WT-SSCP1</v>
      </c>
      <c r="CD880" s="137"/>
      <c r="CE880" s="205"/>
      <c r="CF880" s="141"/>
    </row>
    <row r="881" spans="1:84" s="101" customFormat="1" ht="12" customHeight="1" x14ac:dyDescent="0.2">
      <c r="A881" s="102">
        <f t="shared" si="56"/>
        <v>8683711009412</v>
      </c>
      <c r="B881" s="101" t="s">
        <v>993</v>
      </c>
      <c r="C881" s="101" t="s">
        <v>708</v>
      </c>
      <c r="D881" s="101" t="s">
        <v>2986</v>
      </c>
      <c r="E881" s="203" t="s">
        <v>2485</v>
      </c>
      <c r="F881" s="101" t="s">
        <v>2247</v>
      </c>
      <c r="G881" s="101" t="str">
        <f>IF(C881&gt;0,+VLOOKUP($C881,'STYLE NAMES'!$B:$AC,4,FALSE),"")</f>
        <v>RIDER</v>
      </c>
      <c r="H881" s="101" t="str">
        <f>IF(C881&gt;0,+VLOOKUP($C881,'STYLE NAMES'!$B:$AC,5,FALSE),"")</f>
        <v>WOMEN</v>
      </c>
      <c r="I881" s="101" t="str">
        <f>IF(C881&gt;0,+VLOOKUP($C881,'STYLE NAMES'!$B:$AC,6,FALSE),"")</f>
        <v>TOPS</v>
      </c>
      <c r="J881" s="101" t="str">
        <f>IF(C881&gt;0,+VLOOKUP($C881,'STYLE NAMES'!$B:$AC,7,FALSE),"")</f>
        <v>WOMEN</v>
      </c>
      <c r="K881" s="101" t="str">
        <f>IF(C881&gt;0,+VLOOKUP($C881,'STYLE NAMES'!$B:$AC,8,FALSE),"")</f>
        <v>COMPETITION POLOS</v>
      </c>
      <c r="L881" s="101" t="str">
        <f>IF(E881&gt;0,+VLOOKUP($E881,'CODE GENERATOR'!$D:$T,3,FALSE),"")</f>
        <v>S</v>
      </c>
      <c r="M881" s="101" t="str">
        <f>IF(E881&gt;0,+VLOOKUP($E881,'CODE GENERATOR'!$D:$T,4,FALSE),"")</f>
        <v>PIQUET</v>
      </c>
      <c r="N881" s="101" t="str">
        <f>IF(E881&gt;0,+VLOOKUP($E881,'CODE GENERATOR'!$D:$T,6,FALSE),"")</f>
        <v>WHITE</v>
      </c>
      <c r="O881" s="101" t="str">
        <f>IF(E881&gt;0,+VLOOKUP($E881,'CODE GENERATOR'!$D:$T,7,FALSE),"")</f>
        <v>WHITE</v>
      </c>
      <c r="P881" s="101" t="str">
        <f t="shared" si="57"/>
        <v>WHITE</v>
      </c>
      <c r="Q881" s="104" t="str">
        <f>IF(E881&gt;0,+VLOOKUP($E881,'CODE GENERATOR'!$D:$T,11,FALSE),"")</f>
        <v>R.TOPWN_CPL0078</v>
      </c>
      <c r="R881" s="104" t="str">
        <f>IF(E881&gt;0,+VLOOKUP($E881,'CODE GENERATOR'!$D:$T,12,FALSE),"")</f>
        <v>PIQ0015WHTWHT</v>
      </c>
      <c r="S881" s="104" t="str">
        <f>IF(E881&gt;0,+VLOOKUP($E881,'CODE GENERATOR'!$D:$T,13,FALSE),"")</f>
        <v>R.TOPWN_CPL0078_PIQ0015WHTWHT</v>
      </c>
      <c r="T881" s="104" t="str">
        <f t="shared" si="55"/>
        <v>R.TOPWN_CPL0078_PIQ0015WHTWHT_M</v>
      </c>
      <c r="U881" s="105">
        <v>8683711009412</v>
      </c>
      <c r="V881" s="107" t="str" cm="1">
        <f t="array" ref="V881">_xlfn.TEXTJOIN(";", TRUE, _xlfn.UNIQUE(_xlfn._xlws.FILTER(P$3:P$10029, C$3:C$10029=C881)))</f>
        <v>WHITE;TAUPE</v>
      </c>
      <c r="W881" s="107" t="str" cm="1">
        <f t="array" ref="W881">_xlfn.TEXTJOIN(";", TRUE, _xlfn.UNIQUE(_xlfn._xlws.FILTER(F$3:F$10029, C$3:C$10029=C881)))</f>
        <v>XS;S;M;L;XL</v>
      </c>
      <c r="X881" s="101" t="str">
        <f>IF(E881&gt;0,+VLOOKUP($E881,'CODE GENERATOR'!$D:$AC,19,FALSE),0)</f>
        <v>2507_W_0103</v>
      </c>
      <c r="Y881" s="101" t="str">
        <f>IF(E881&gt;0,+VLOOKUP($E881,'CODE GENERATOR'!$D:$AC,20,FALSE),0)</f>
        <v>2507_W_0125</v>
      </c>
      <c r="Z881" s="101" t="str">
        <f>IF(E881&gt;0,+VLOOKUP($E881,'CODE GENERATOR'!$D:$AC,21,FALSE),0)</f>
        <v>2507_W_0136</v>
      </c>
      <c r="AA881" s="101" t="str">
        <f>IF(E881&gt;0,+VLOOKUP($E881,'CODE GENERATOR'!$D:$AC,22,FALSE),0)</f>
        <v>2507_W_0132</v>
      </c>
      <c r="AB881" s="101" t="str">
        <f>IF(E881&gt;0,+VLOOKUP($E881,'CODE GENERATOR'!$D:$AC,23,FALSE),0)</f>
        <v>2507_D_cavalier_detay_0078</v>
      </c>
      <c r="AC881" s="101" t="str">
        <f>IF(E881&gt;0,+VLOOKUP($E881,'CODE GENERATOR'!$D:$AC,24,FALSE),0)</f>
        <v/>
      </c>
      <c r="AD881" s="101" t="str">
        <f>IF(E881&gt;0,+VLOOKUP($E881,'CODE GENERATOR'!$D:$AC,25,FALSE),0)</f>
        <v>2507_VW_Web_1</v>
      </c>
      <c r="AE881" s="101" t="str">
        <f>IF(E881&gt;0,+VLOOKUP($E881,'CODE GENERATOR'!$D:$AC,26,FALSE),0)</f>
        <v/>
      </c>
      <c r="AF881" s="149" t="str">
        <f>IF($C881&gt;0,$C881&amp;" "&amp;$P881&amp;" "&amp;+VLOOKUP($C881,'STYLE NAMES'!$B:$AC,10,FALSE),"""")</f>
        <v>VERONA WHITE WOMEN'S COMPETITION POLO SHORT SLEEVE</v>
      </c>
      <c r="AG881" s="101" t="str">
        <f>"Enjoy our "&amp;(AF881)&amp;"; "&amp;IF(C881&gt;0,+VLOOKUP($C881,'STYLE NAMES'!$B:$AC,11,FALSE),"")</f>
        <v>Enjoy our VERONA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1" s="101" t="str">
        <f>IF(C881&gt;0,+VLOOKUP($C881,'STYLE NAMES'!$B:$AC,12,FALSE),"")</f>
        <v>* Specially engineered design for high performance
* 4-way super stretch piquet jersey
* Soft and comfortable
* Breathable
* Quick dry
Composition:
95% Poliamide 5% Elasthane</v>
      </c>
      <c r="AI881" s="101" t="str">
        <f>IF(C881&gt;0,+VLOOKUP($C881,'STYLE NAMES'!$B:$AC,13,FALSE),"")</f>
        <v>Machine Wash at 30°C
Mild process
Iron at low temperature
Iron from REVERSE
Do NOT iron on logos or prints
Do not bleach
Do NOT Tumble Dry</v>
      </c>
      <c r="AJ881" s="149" t="str">
        <f>IF($C881&gt;0,$C881&amp;" "&amp;$P881&amp;" "&amp;+VLOOKUP($C881,'STYLE NAMES'!$B:$AC,14,FALSE),"""")</f>
        <v>VERONA WHITE KADIN KISA KOL YARIŞMA POLO</v>
      </c>
      <c r="AK881" s="149" t="str">
        <f>"Cavalier SanMarco tarafından tasarlanan "&amp;(AJ881)&amp;"; "&amp;IF(C881&gt;0,+VLOOKUP($C881,'STYLE NAMES'!$B:$AC,15,FALSE),"")</f>
        <v>Cavalier SanMarco tarafından tasarlanan VERONA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1" s="149" t="str">
        <f>IF(C881&gt;0,+VLOOKUP($C881,'STYLE NAMES'!$B:$AC,16,FALSE),"")</f>
        <v>* Yüksek performans için özel tasarım
* 4 yönlü süper streç pike kumaş
* Yumuşak ve rahat
* Nefes alabilir
* Hızlı kuruma
Kompozisyon:
%95 Polyamid  %5 Elastan</v>
      </c>
      <c r="AM881" s="149" t="str">
        <f>IF(C881&gt;0,+VLOOKUP($C881,'STYLE NAMES'!$B:$AC,17,FALSE),"")</f>
        <v>Makinede 30°C' de Yıkayın
Hassas Yıkama
Ilık ütü yapın
Tersten ütüleyin
Logo ve baskıları ÜTÜLEMEYİN
Çamaşır suyu kullanmayın
Kurutma Makinesinde Kurutmayın</v>
      </c>
      <c r="AN881" s="149" t="str">
        <f>IF($C881&gt;0,$C881&amp;" "&amp;$P881&amp;" "&amp;+VLOOKUP($C881,'STYLE NAMES'!$B:$AC,18,FALSE),"""")</f>
        <v>VERONA WHITE POLO DA CONCORSO DONNA MANICA CORTA</v>
      </c>
      <c r="AO881" s="101" t="str">
        <f>"Disegnato da Cavalier SanMarco "&amp;(AN881)&amp;"; "&amp;IF(C881&gt;0,+VLOOKUP($C881,'STYLE NAMES'!$B:$AC,19,FALSE),"")</f>
        <v>Disegnato da Cavalier SanMarco VERONA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1" s="101" t="str">
        <f>IF(C881&gt;0,+VLOOKUP($C881,'STYLE NAMES'!$B:$AC,20,FALSE),"")</f>
        <v>Design ingegnerizzato per alte prestazioni 
Jersey piqué elasticizzato  4-way-stretch 
Morbido e confortevole 
Traspirante Asciugatura rapida 
Composizione: 
95% Poliammide  5% Elastan</v>
      </c>
      <c r="AQ881" s="101" t="str">
        <f>IF(C881&gt;0,+VLOOKUP($C881,'STYLE NAMES'!$B:$AC,21,FALSE),"")</f>
        <v>Lavare in lavatrice a 30°C Ciclo delicato 
Stirare a bassa temperatura
Stirare al rovescio 
Non stirare su loghi o stampe 
Non candeggiare 
Non asciugare in asciugatrice</v>
      </c>
      <c r="AR881" s="101">
        <f>IF(D881&gt;0,+VLOOKUP($C881,'STYLE NAMES'!$B:$AC,22,FALSE),"")</f>
        <v>0</v>
      </c>
      <c r="AS881" s="101">
        <f>IF(E881&gt;0,+VLOOKUP($C881,'STYLE NAMES'!$B:$AC,23,FALSE),"")</f>
        <v>0</v>
      </c>
      <c r="AT881" s="101">
        <f>IF(F881&gt;0,+VLOOKUP($C881,'STYLE NAMES'!$B:$AC,24,FALSE),"")</f>
        <v>0</v>
      </c>
      <c r="AU881" s="101">
        <f>IF(G881&gt;0,+VLOOKUP($C881,'STYLE NAMES'!$B:$AC,25,FALSE),"")</f>
        <v>0</v>
      </c>
      <c r="AV881" s="101" t="str">
        <f>+VLOOKUP($S881,'CODE GENERATOR'!$P:$AM,15,FALSE)</f>
        <v>R.BOTWN_BRC0067_TJR0027BLKBLK</v>
      </c>
      <c r="AW881" s="101" t="str">
        <f>+VLOOKUP($S881,'CODE GENERATOR'!$P:$AM,16,FALSE)</f>
        <v>A.RACUX_BLT0015_BRD0012GRYBBL</v>
      </c>
      <c r="AX881" s="101" t="str">
        <f>+VLOOKUP($S881,'CODE GENERATOR'!$P:$AM,17,FALSE)</f>
        <v>A.RACAU_SOC0018_NYL00003XBST1</v>
      </c>
      <c r="AY881" s="101">
        <f>+VLOOKUP($S881,'CODE GENERATOR'!$P:$AM,18,FALSE)</f>
        <v>0</v>
      </c>
      <c r="AZ881" s="101">
        <f>+VLOOKUP($S881,'CODE GENERATOR'!$P:$AM,19,FALSE)</f>
        <v>0</v>
      </c>
      <c r="BA881" s="101">
        <f>+VLOOKUP($S881,'CODE GENERATOR'!$P:$AM,20,FALSE)</f>
        <v>0</v>
      </c>
      <c r="BB881" s="101">
        <f>+VLOOKUP($S881,'CODE GENERATOR'!$P:$AM,21,FALSE)</f>
        <v>0</v>
      </c>
      <c r="BC881" s="101">
        <f>+VLOOKUP($S881,'CODE GENERATOR'!$P:$AM,22,FALSE)</f>
        <v>0</v>
      </c>
      <c r="BD881" s="101">
        <f>+VLOOKUP($S881,'CODE GENERATOR'!$P:$AM,23,FALSE)</f>
        <v>0</v>
      </c>
      <c r="BE881" s="101">
        <f>+VLOOKUP($S881,'CODE GENERATOR'!$P:$AM,24,FALSE)</f>
        <v>0</v>
      </c>
      <c r="BF881" s="101">
        <f>IF(C881&gt;0,+VLOOKUP(G881,'CATEGORY ID'!$A$1:$L$118,3,FALSE),"")</f>
        <v>30</v>
      </c>
      <c r="BG881" s="101">
        <f>IF(C881&gt;0,+VLOOKUP(H881,'CATEGORY ID'!$D$1:$L$118,3,FALSE),"")</f>
        <v>3</v>
      </c>
      <c r="BH881" s="101">
        <f>IF(C881&gt;0,+VLOOKUP((+H881&amp;I881),'CATEGORY ID'!$H$1:$I$121,2,FALSE),"")</f>
        <v>109</v>
      </c>
      <c r="BJ881" s="101">
        <f>IF(C881&gt;0,IF(COUNTIF('CATEGORY ID'!$K$1:$K$121,+H881&amp;K881) &gt; 0, +VLOOKUP(+H881&amp;K881,'CATEGORY ID'!$K$1:$L$121,2,FALSE),""),"")</f>
        <v>225</v>
      </c>
      <c r="BK881" s="101" t="str">
        <f>IF(C881&gt;0,IF(COUNTIF('CATEGORY ID'!$K$124:$K$165, +VLOOKUP(C881,'STYLE NAMES'!$B:$AE,30,FALSE)) &gt; 0, +VLOOKUP(VLOOKUP(C881,'STYLE NAMES'!$B:$AE,30,FALSE),'CATEGORY ID'!K:M,2,FALSE),""),"")</f>
        <v/>
      </c>
      <c r="BM881" s="101">
        <v>204</v>
      </c>
      <c r="BO881" s="101">
        <v>21</v>
      </c>
      <c r="BR881" s="101" t="str" cm="1">
        <f t="array" ref="BR881">IF(C881&gt;0,_xlfn.TEXTJOIN(";", TRUE,_xlfn.UNIQUE(_xlfn._xlws.FILTER(BF881:BQ881,(BF881:BQ881&gt;0)),TRUE,FALSE)),"")&amp;";"&amp;BS881</f>
        <v>30;3;109;225;204;21;209;231</v>
      </c>
      <c r="BS881" s="101" t="s">
        <v>3453</v>
      </c>
      <c r="BU881" s="106">
        <f>IF(C881&gt;0,+VLOOKUP($C881,'STYLE NAMES'!$B:$AC,26,FALSE),"")</f>
        <v>99.9</v>
      </c>
      <c r="BV881" s="106">
        <f>IF(C881&gt;0,+VLOOKUP($C881,'STYLE NAMES'!$B:$AC,27,FALSE),"")</f>
        <v>5490</v>
      </c>
      <c r="BW881" s="106">
        <f>IF(C881&gt;0,+VLOOKUP($C881,'STYLE NAMES'!$B:$AC,28,FALSE),"")</f>
        <v>114.88499999999999</v>
      </c>
      <c r="BY881"/>
      <c r="BZ881" s="101">
        <v>9</v>
      </c>
      <c r="CA881" s="137">
        <f t="shared" si="58"/>
        <v>1</v>
      </c>
      <c r="CB881" s="137" t="str">
        <f>+VLOOKUP(C881,'[2]STYLES &amp; MODELS MATRIX'!$A:$G,7,FALSE)</f>
        <v>AK</v>
      </c>
      <c r="CC881" s="137" t="str">
        <f>+VLOOKUP(C881,'[1]STYLES &amp; SIZE CHARTS'!$A:$H,8,FALSE)</f>
        <v>WT-SSCP1</v>
      </c>
      <c r="CD881" s="137"/>
      <c r="CE881" s="205"/>
      <c r="CF881" s="141"/>
    </row>
    <row r="882" spans="1:84" s="101" customFormat="1" ht="12" customHeight="1" x14ac:dyDescent="0.2">
      <c r="A882" s="102">
        <f t="shared" si="56"/>
        <v>8683711009429</v>
      </c>
      <c r="B882" s="101" t="s">
        <v>993</v>
      </c>
      <c r="C882" s="101" t="s">
        <v>708</v>
      </c>
      <c r="D882" s="101" t="s">
        <v>2986</v>
      </c>
      <c r="E882" s="203" t="s">
        <v>2485</v>
      </c>
      <c r="F882" s="101" t="s">
        <v>2248</v>
      </c>
      <c r="G882" s="101" t="str">
        <f>IF(C882&gt;0,+VLOOKUP($C882,'STYLE NAMES'!$B:$AC,4,FALSE),"")</f>
        <v>RIDER</v>
      </c>
      <c r="H882" s="101" t="str">
        <f>IF(C882&gt;0,+VLOOKUP($C882,'STYLE NAMES'!$B:$AC,5,FALSE),"")</f>
        <v>WOMEN</v>
      </c>
      <c r="I882" s="101" t="str">
        <f>IF(C882&gt;0,+VLOOKUP($C882,'STYLE NAMES'!$B:$AC,6,FALSE),"")</f>
        <v>TOPS</v>
      </c>
      <c r="J882" s="101" t="str">
        <f>IF(C882&gt;0,+VLOOKUP($C882,'STYLE NAMES'!$B:$AC,7,FALSE),"")</f>
        <v>WOMEN</v>
      </c>
      <c r="K882" s="101" t="str">
        <f>IF(C882&gt;0,+VLOOKUP($C882,'STYLE NAMES'!$B:$AC,8,FALSE),"")</f>
        <v>COMPETITION POLOS</v>
      </c>
      <c r="L882" s="101" t="str">
        <f>IF(E882&gt;0,+VLOOKUP($E882,'CODE GENERATOR'!$D:$T,3,FALSE),"")</f>
        <v>S</v>
      </c>
      <c r="M882" s="101" t="str">
        <f>IF(E882&gt;0,+VLOOKUP($E882,'CODE GENERATOR'!$D:$T,4,FALSE),"")</f>
        <v>PIQUET</v>
      </c>
      <c r="N882" s="101" t="str">
        <f>IF(E882&gt;0,+VLOOKUP($E882,'CODE GENERATOR'!$D:$T,6,FALSE),"")</f>
        <v>WHITE</v>
      </c>
      <c r="O882" s="101" t="str">
        <f>IF(E882&gt;0,+VLOOKUP($E882,'CODE GENERATOR'!$D:$T,7,FALSE),"")</f>
        <v>WHITE</v>
      </c>
      <c r="P882" s="101" t="str">
        <f t="shared" si="57"/>
        <v>WHITE</v>
      </c>
      <c r="Q882" s="104" t="str">
        <f>IF(E882&gt;0,+VLOOKUP($E882,'CODE GENERATOR'!$D:$T,11,FALSE),"")</f>
        <v>R.TOPWN_CPL0078</v>
      </c>
      <c r="R882" s="104" t="str">
        <f>IF(E882&gt;0,+VLOOKUP($E882,'CODE GENERATOR'!$D:$T,12,FALSE),"")</f>
        <v>PIQ0015WHTWHT</v>
      </c>
      <c r="S882" s="104" t="str">
        <f>IF(E882&gt;0,+VLOOKUP($E882,'CODE GENERATOR'!$D:$T,13,FALSE),"")</f>
        <v>R.TOPWN_CPL0078_PIQ0015WHTWHT</v>
      </c>
      <c r="T882" s="104" t="str">
        <f t="shared" si="55"/>
        <v>R.TOPWN_CPL0078_PIQ0015WHTWHT_L</v>
      </c>
      <c r="U882" s="105">
        <v>8683711009429</v>
      </c>
      <c r="V882" s="107" t="str" cm="1">
        <f t="array" ref="V882">_xlfn.TEXTJOIN(";", TRUE, _xlfn.UNIQUE(_xlfn._xlws.FILTER(P$3:P$10029, C$3:C$10029=C882)))</f>
        <v>WHITE;TAUPE</v>
      </c>
      <c r="W882" s="107" t="str" cm="1">
        <f t="array" ref="W882">_xlfn.TEXTJOIN(";", TRUE, _xlfn.UNIQUE(_xlfn._xlws.FILTER(F$3:F$10029, C$3:C$10029=C882)))</f>
        <v>XS;S;M;L;XL</v>
      </c>
      <c r="X882" s="101" t="str">
        <f>IF(E882&gt;0,+VLOOKUP($E882,'CODE GENERATOR'!$D:$AC,19,FALSE),0)</f>
        <v>2507_W_0103</v>
      </c>
      <c r="Y882" s="101" t="str">
        <f>IF(E882&gt;0,+VLOOKUP($E882,'CODE GENERATOR'!$D:$AC,20,FALSE),0)</f>
        <v>2507_W_0125</v>
      </c>
      <c r="Z882" s="101" t="str">
        <f>IF(E882&gt;0,+VLOOKUP($E882,'CODE GENERATOR'!$D:$AC,21,FALSE),0)</f>
        <v>2507_W_0136</v>
      </c>
      <c r="AA882" s="101" t="str">
        <f>IF(E882&gt;0,+VLOOKUP($E882,'CODE GENERATOR'!$D:$AC,22,FALSE),0)</f>
        <v>2507_W_0132</v>
      </c>
      <c r="AB882" s="101" t="str">
        <f>IF(E882&gt;0,+VLOOKUP($E882,'CODE GENERATOR'!$D:$AC,23,FALSE),0)</f>
        <v>2507_D_cavalier_detay_0078</v>
      </c>
      <c r="AC882" s="101" t="str">
        <f>IF(E882&gt;0,+VLOOKUP($E882,'CODE GENERATOR'!$D:$AC,24,FALSE),0)</f>
        <v/>
      </c>
      <c r="AD882" s="101" t="str">
        <f>IF(E882&gt;0,+VLOOKUP($E882,'CODE GENERATOR'!$D:$AC,25,FALSE),0)</f>
        <v>2507_VW_Web_1</v>
      </c>
      <c r="AE882" s="101" t="str">
        <f>IF(E882&gt;0,+VLOOKUP($E882,'CODE GENERATOR'!$D:$AC,26,FALSE),0)</f>
        <v/>
      </c>
      <c r="AF882" s="149" t="str">
        <f>IF($C882&gt;0,$C882&amp;" "&amp;$P882&amp;" "&amp;+VLOOKUP($C882,'STYLE NAMES'!$B:$AC,10,FALSE),"""")</f>
        <v>VERONA WHITE WOMEN'S COMPETITION POLO SHORT SLEEVE</v>
      </c>
      <c r="AG882" s="101" t="str">
        <f>"Enjoy our "&amp;(AF882)&amp;"; "&amp;IF(C882&gt;0,+VLOOKUP($C882,'STYLE NAMES'!$B:$AC,11,FALSE),"")</f>
        <v>Enjoy our VERONA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2" s="101" t="str">
        <f>IF(C882&gt;0,+VLOOKUP($C882,'STYLE NAMES'!$B:$AC,12,FALSE),"")</f>
        <v>* Specially engineered design for high performance
* 4-way super stretch piquet jersey
* Soft and comfortable
* Breathable
* Quick dry
Composition:
95% Poliamide 5% Elasthane</v>
      </c>
      <c r="AI882" s="101" t="str">
        <f>IF(C882&gt;0,+VLOOKUP($C882,'STYLE NAMES'!$B:$AC,13,FALSE),"")</f>
        <v>Machine Wash at 30°C
Mild process
Iron at low temperature
Iron from REVERSE
Do NOT iron on logos or prints
Do not bleach
Do NOT Tumble Dry</v>
      </c>
      <c r="AJ882" s="149" t="str">
        <f>IF($C882&gt;0,$C882&amp;" "&amp;$P882&amp;" "&amp;+VLOOKUP($C882,'STYLE NAMES'!$B:$AC,14,FALSE),"""")</f>
        <v>VERONA WHITE KADIN KISA KOL YARIŞMA POLO</v>
      </c>
      <c r="AK882" s="149" t="str">
        <f>"Cavalier SanMarco tarafından tasarlanan "&amp;(AJ882)&amp;"; "&amp;IF(C882&gt;0,+VLOOKUP($C882,'STYLE NAMES'!$B:$AC,15,FALSE),"")</f>
        <v>Cavalier SanMarco tarafından tasarlanan VERONA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2" s="149" t="str">
        <f>IF(C882&gt;0,+VLOOKUP($C882,'STYLE NAMES'!$B:$AC,16,FALSE),"")</f>
        <v>* Yüksek performans için özel tasarım
* 4 yönlü süper streç pike kumaş
* Yumuşak ve rahat
* Nefes alabilir
* Hızlı kuruma
Kompozisyon:
%95 Polyamid  %5 Elastan</v>
      </c>
      <c r="AM882" s="149" t="str">
        <f>IF(C882&gt;0,+VLOOKUP($C882,'STYLE NAMES'!$B:$AC,17,FALSE),"")</f>
        <v>Makinede 30°C' de Yıkayın
Hassas Yıkama
Ilık ütü yapın
Tersten ütüleyin
Logo ve baskıları ÜTÜLEMEYİN
Çamaşır suyu kullanmayın
Kurutma Makinesinde Kurutmayın</v>
      </c>
      <c r="AN882" s="149" t="str">
        <f>IF($C882&gt;0,$C882&amp;" "&amp;$P882&amp;" "&amp;+VLOOKUP($C882,'STYLE NAMES'!$B:$AC,18,FALSE),"""")</f>
        <v>VERONA WHITE POLO DA CONCORSO DONNA MANICA CORTA</v>
      </c>
      <c r="AO882" s="101" t="str">
        <f>"Disegnato da Cavalier SanMarco "&amp;(AN882)&amp;"; "&amp;IF(C882&gt;0,+VLOOKUP($C882,'STYLE NAMES'!$B:$AC,19,FALSE),"")</f>
        <v>Disegnato da Cavalier SanMarco VERONA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2" s="101" t="str">
        <f>IF(C882&gt;0,+VLOOKUP($C882,'STYLE NAMES'!$B:$AC,20,FALSE),"")</f>
        <v>Design ingegnerizzato per alte prestazioni 
Jersey piqué elasticizzato  4-way-stretch 
Morbido e confortevole 
Traspirante Asciugatura rapida 
Composizione: 
95% Poliammide  5% Elastan</v>
      </c>
      <c r="AQ882" s="101" t="str">
        <f>IF(C882&gt;0,+VLOOKUP($C882,'STYLE NAMES'!$B:$AC,21,FALSE),"")</f>
        <v>Lavare in lavatrice a 30°C Ciclo delicato 
Stirare a bassa temperatura
Stirare al rovescio 
Non stirare su loghi o stampe 
Non candeggiare 
Non asciugare in asciugatrice</v>
      </c>
      <c r="AR882" s="101">
        <f>IF(D882&gt;0,+VLOOKUP($C882,'STYLE NAMES'!$B:$AC,22,FALSE),"")</f>
        <v>0</v>
      </c>
      <c r="AS882" s="101">
        <f>IF(E882&gt;0,+VLOOKUP($C882,'STYLE NAMES'!$B:$AC,23,FALSE),"")</f>
        <v>0</v>
      </c>
      <c r="AT882" s="101">
        <f>IF(F882&gt;0,+VLOOKUP($C882,'STYLE NAMES'!$B:$AC,24,FALSE),"")</f>
        <v>0</v>
      </c>
      <c r="AU882" s="101">
        <f>IF(G882&gt;0,+VLOOKUP($C882,'STYLE NAMES'!$B:$AC,25,FALSE),"")</f>
        <v>0</v>
      </c>
      <c r="AV882" s="101" t="str">
        <f>+VLOOKUP($S882,'CODE GENERATOR'!$P:$AM,15,FALSE)</f>
        <v>R.BOTWN_BRC0067_TJR0027BLKBLK</v>
      </c>
      <c r="AW882" s="101" t="str">
        <f>+VLOOKUP($S882,'CODE GENERATOR'!$P:$AM,16,FALSE)</f>
        <v>A.RACUX_BLT0015_BRD0012GRYBBL</v>
      </c>
      <c r="AX882" s="101" t="str">
        <f>+VLOOKUP($S882,'CODE GENERATOR'!$P:$AM,17,FALSE)</f>
        <v>A.RACAU_SOC0018_NYL00003XBST1</v>
      </c>
      <c r="AY882" s="101">
        <f>+VLOOKUP($S882,'CODE GENERATOR'!$P:$AM,18,FALSE)</f>
        <v>0</v>
      </c>
      <c r="AZ882" s="101">
        <f>+VLOOKUP($S882,'CODE GENERATOR'!$P:$AM,19,FALSE)</f>
        <v>0</v>
      </c>
      <c r="BA882" s="101">
        <f>+VLOOKUP($S882,'CODE GENERATOR'!$P:$AM,20,FALSE)</f>
        <v>0</v>
      </c>
      <c r="BB882" s="101">
        <f>+VLOOKUP($S882,'CODE GENERATOR'!$P:$AM,21,FALSE)</f>
        <v>0</v>
      </c>
      <c r="BC882" s="101">
        <f>+VLOOKUP($S882,'CODE GENERATOR'!$P:$AM,22,FALSE)</f>
        <v>0</v>
      </c>
      <c r="BD882" s="101">
        <f>+VLOOKUP($S882,'CODE GENERATOR'!$P:$AM,23,FALSE)</f>
        <v>0</v>
      </c>
      <c r="BE882" s="101">
        <f>+VLOOKUP($S882,'CODE GENERATOR'!$P:$AM,24,FALSE)</f>
        <v>0</v>
      </c>
      <c r="BF882" s="101">
        <f>IF(C882&gt;0,+VLOOKUP(G882,'CATEGORY ID'!$A$1:$L$118,3,FALSE),"")</f>
        <v>30</v>
      </c>
      <c r="BG882" s="101">
        <f>IF(C882&gt;0,+VLOOKUP(H882,'CATEGORY ID'!$D$1:$L$118,3,FALSE),"")</f>
        <v>3</v>
      </c>
      <c r="BH882" s="101">
        <f>IF(C882&gt;0,+VLOOKUP((+H882&amp;I882),'CATEGORY ID'!$H$1:$I$121,2,FALSE),"")</f>
        <v>109</v>
      </c>
      <c r="BJ882" s="101">
        <f>IF(C882&gt;0,IF(COUNTIF('CATEGORY ID'!$K$1:$K$121,+H882&amp;K882) &gt; 0, +VLOOKUP(+H882&amp;K882,'CATEGORY ID'!$K$1:$L$121,2,FALSE),""),"")</f>
        <v>225</v>
      </c>
      <c r="BK882" s="101" t="str">
        <f>IF(C882&gt;0,IF(COUNTIF('CATEGORY ID'!$K$124:$K$165, +VLOOKUP(C882,'STYLE NAMES'!$B:$AE,30,FALSE)) &gt; 0, +VLOOKUP(VLOOKUP(C882,'STYLE NAMES'!$B:$AE,30,FALSE),'CATEGORY ID'!K:M,2,FALSE),""),"")</f>
        <v/>
      </c>
      <c r="BM882" s="101">
        <v>204</v>
      </c>
      <c r="BO882" s="101">
        <v>21</v>
      </c>
      <c r="BR882" s="101" t="str" cm="1">
        <f t="array" ref="BR882">IF(C882&gt;0,_xlfn.TEXTJOIN(";", TRUE,_xlfn.UNIQUE(_xlfn._xlws.FILTER(BF882:BQ882,(BF882:BQ882&gt;0)),TRUE,FALSE)),"")&amp;";"&amp;BS882</f>
        <v>30;3;109;225;204;21;209;231</v>
      </c>
      <c r="BS882" s="101" t="s">
        <v>3453</v>
      </c>
      <c r="BU882" s="106">
        <f>IF(C882&gt;0,+VLOOKUP($C882,'STYLE NAMES'!$B:$AC,26,FALSE),"")</f>
        <v>99.9</v>
      </c>
      <c r="BV882" s="106">
        <f>IF(C882&gt;0,+VLOOKUP($C882,'STYLE NAMES'!$B:$AC,27,FALSE),"")</f>
        <v>5490</v>
      </c>
      <c r="BW882" s="106">
        <f>IF(C882&gt;0,+VLOOKUP($C882,'STYLE NAMES'!$B:$AC,28,FALSE),"")</f>
        <v>114.88499999999999</v>
      </c>
      <c r="BY882"/>
      <c r="BZ882" s="101">
        <v>6</v>
      </c>
      <c r="CA882" s="137">
        <f t="shared" si="58"/>
        <v>1</v>
      </c>
      <c r="CB882" s="137" t="str">
        <f>+VLOOKUP(C882,'[2]STYLES &amp; MODELS MATRIX'!$A:$G,7,FALSE)</f>
        <v>AK</v>
      </c>
      <c r="CC882" s="137" t="str">
        <f>+VLOOKUP(C882,'[1]STYLES &amp; SIZE CHARTS'!$A:$H,8,FALSE)</f>
        <v>WT-SSCP1</v>
      </c>
      <c r="CD882" s="137"/>
      <c r="CE882" s="205"/>
      <c r="CF882" s="141"/>
    </row>
    <row r="883" spans="1:84" s="101" customFormat="1" ht="12" customHeight="1" x14ac:dyDescent="0.2">
      <c r="A883" s="102">
        <f t="shared" si="56"/>
        <v>8683711009436</v>
      </c>
      <c r="B883" s="101" t="s">
        <v>993</v>
      </c>
      <c r="C883" s="101" t="s">
        <v>708</v>
      </c>
      <c r="D883" s="101" t="s">
        <v>2986</v>
      </c>
      <c r="E883" s="203" t="s">
        <v>2485</v>
      </c>
      <c r="F883" s="101" t="s">
        <v>2249</v>
      </c>
      <c r="G883" s="101" t="str">
        <f>IF(C883&gt;0,+VLOOKUP($C883,'STYLE NAMES'!$B:$AC,4,FALSE),"")</f>
        <v>RIDER</v>
      </c>
      <c r="H883" s="101" t="str">
        <f>IF(C883&gt;0,+VLOOKUP($C883,'STYLE NAMES'!$B:$AC,5,FALSE),"")</f>
        <v>WOMEN</v>
      </c>
      <c r="I883" s="101" t="str">
        <f>IF(C883&gt;0,+VLOOKUP($C883,'STYLE NAMES'!$B:$AC,6,FALSE),"")</f>
        <v>TOPS</v>
      </c>
      <c r="J883" s="101" t="str">
        <f>IF(C883&gt;0,+VLOOKUP($C883,'STYLE NAMES'!$B:$AC,7,FALSE),"")</f>
        <v>WOMEN</v>
      </c>
      <c r="K883" s="101" t="str">
        <f>IF(C883&gt;0,+VLOOKUP($C883,'STYLE NAMES'!$B:$AC,8,FALSE),"")</f>
        <v>COMPETITION POLOS</v>
      </c>
      <c r="L883" s="101" t="str">
        <f>IF(E883&gt;0,+VLOOKUP($E883,'CODE GENERATOR'!$D:$T,3,FALSE),"")</f>
        <v>S</v>
      </c>
      <c r="M883" s="101" t="str">
        <f>IF(E883&gt;0,+VLOOKUP($E883,'CODE GENERATOR'!$D:$T,4,FALSE),"")</f>
        <v>PIQUET</v>
      </c>
      <c r="N883" s="101" t="str">
        <f>IF(E883&gt;0,+VLOOKUP($E883,'CODE GENERATOR'!$D:$T,6,FALSE),"")</f>
        <v>WHITE</v>
      </c>
      <c r="O883" s="101" t="str">
        <f>IF(E883&gt;0,+VLOOKUP($E883,'CODE GENERATOR'!$D:$T,7,FALSE),"")</f>
        <v>WHITE</v>
      </c>
      <c r="P883" s="101" t="str">
        <f t="shared" si="57"/>
        <v>WHITE</v>
      </c>
      <c r="Q883" s="104" t="str">
        <f>IF(E883&gt;0,+VLOOKUP($E883,'CODE GENERATOR'!$D:$T,11,FALSE),"")</f>
        <v>R.TOPWN_CPL0078</v>
      </c>
      <c r="R883" s="104" t="str">
        <f>IF(E883&gt;0,+VLOOKUP($E883,'CODE GENERATOR'!$D:$T,12,FALSE),"")</f>
        <v>PIQ0015WHTWHT</v>
      </c>
      <c r="S883" s="104" t="str">
        <f>IF(E883&gt;0,+VLOOKUP($E883,'CODE GENERATOR'!$D:$T,13,FALSE),"")</f>
        <v>R.TOPWN_CPL0078_PIQ0015WHTWHT</v>
      </c>
      <c r="T883" s="104" t="str">
        <f t="shared" si="55"/>
        <v>R.TOPWN_CPL0078_PIQ0015WHTWHT_XL</v>
      </c>
      <c r="U883" s="105">
        <v>8683711009436</v>
      </c>
      <c r="V883" s="107" t="str" cm="1">
        <f t="array" ref="V883">_xlfn.TEXTJOIN(";", TRUE, _xlfn.UNIQUE(_xlfn._xlws.FILTER(P$3:P$10029, C$3:C$10029=C883)))</f>
        <v>WHITE;TAUPE</v>
      </c>
      <c r="W883" s="107" t="str" cm="1">
        <f t="array" ref="W883">_xlfn.TEXTJOIN(";", TRUE, _xlfn.UNIQUE(_xlfn._xlws.FILTER(F$3:F$10029, C$3:C$10029=C883)))</f>
        <v>XS;S;M;L;XL</v>
      </c>
      <c r="X883" s="101" t="str">
        <f>IF(E883&gt;0,+VLOOKUP($E883,'CODE GENERATOR'!$D:$AC,19,FALSE),0)</f>
        <v>2507_W_0103</v>
      </c>
      <c r="Y883" s="101" t="str">
        <f>IF(E883&gt;0,+VLOOKUP($E883,'CODE GENERATOR'!$D:$AC,20,FALSE),0)</f>
        <v>2507_W_0125</v>
      </c>
      <c r="Z883" s="101" t="str">
        <f>IF(E883&gt;0,+VLOOKUP($E883,'CODE GENERATOR'!$D:$AC,21,FALSE),0)</f>
        <v>2507_W_0136</v>
      </c>
      <c r="AA883" s="101" t="str">
        <f>IF(E883&gt;0,+VLOOKUP($E883,'CODE GENERATOR'!$D:$AC,22,FALSE),0)</f>
        <v>2507_W_0132</v>
      </c>
      <c r="AB883" s="101" t="str">
        <f>IF(E883&gt;0,+VLOOKUP($E883,'CODE GENERATOR'!$D:$AC,23,FALSE),0)</f>
        <v>2507_D_cavalier_detay_0078</v>
      </c>
      <c r="AC883" s="101" t="str">
        <f>IF(E883&gt;0,+VLOOKUP($E883,'CODE GENERATOR'!$D:$AC,24,FALSE),0)</f>
        <v/>
      </c>
      <c r="AD883" s="101" t="str">
        <f>IF(E883&gt;0,+VLOOKUP($E883,'CODE GENERATOR'!$D:$AC,25,FALSE),0)</f>
        <v>2507_VW_Web_1</v>
      </c>
      <c r="AE883" s="101" t="str">
        <f>IF(E883&gt;0,+VLOOKUP($E883,'CODE GENERATOR'!$D:$AC,26,FALSE),0)</f>
        <v/>
      </c>
      <c r="AF883" s="149" t="str">
        <f>IF($C883&gt;0,$C883&amp;" "&amp;$P883&amp;" "&amp;+VLOOKUP($C883,'STYLE NAMES'!$B:$AC,10,FALSE),"""")</f>
        <v>VERONA WHITE WOMEN'S COMPETITION POLO SHORT SLEEVE</v>
      </c>
      <c r="AG883" s="101" t="str">
        <f>"Enjoy our "&amp;(AF883)&amp;"; "&amp;IF(C883&gt;0,+VLOOKUP($C883,'STYLE NAMES'!$B:$AC,11,FALSE),"")</f>
        <v>Enjoy our VERONA WHITE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3" s="101" t="str">
        <f>IF(C883&gt;0,+VLOOKUP($C883,'STYLE NAMES'!$B:$AC,12,FALSE),"")</f>
        <v>* Specially engineered design for high performance
* 4-way super stretch piquet jersey
* Soft and comfortable
* Breathable
* Quick dry
Composition:
95% Poliamide 5% Elasthane</v>
      </c>
      <c r="AI883" s="101" t="str">
        <f>IF(C883&gt;0,+VLOOKUP($C883,'STYLE NAMES'!$B:$AC,13,FALSE),"")</f>
        <v>Machine Wash at 30°C
Mild process
Iron at low temperature
Iron from REVERSE
Do NOT iron on logos or prints
Do not bleach
Do NOT Tumble Dry</v>
      </c>
      <c r="AJ883" s="149" t="str">
        <f>IF($C883&gt;0,$C883&amp;" "&amp;$P883&amp;" "&amp;+VLOOKUP($C883,'STYLE NAMES'!$B:$AC,14,FALSE),"""")</f>
        <v>VERONA WHITE KADIN KISA KOL YARIŞMA POLO</v>
      </c>
      <c r="AK883" s="149" t="str">
        <f>"Cavalier SanMarco tarafından tasarlanan "&amp;(AJ883)&amp;"; "&amp;IF(C883&gt;0,+VLOOKUP($C883,'STYLE NAMES'!$B:$AC,15,FALSE),"")</f>
        <v>Cavalier SanMarco tarafından tasarlanan VERONA WHITE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3" s="149" t="str">
        <f>IF(C883&gt;0,+VLOOKUP($C883,'STYLE NAMES'!$B:$AC,16,FALSE),"")</f>
        <v>* Yüksek performans için özel tasarım
* 4 yönlü süper streç pike kumaş
* Yumuşak ve rahat
* Nefes alabilir
* Hızlı kuruma
Kompozisyon:
%95 Polyamid  %5 Elastan</v>
      </c>
      <c r="AM883" s="149" t="str">
        <f>IF(C883&gt;0,+VLOOKUP($C883,'STYLE NAMES'!$B:$AC,17,FALSE),"")</f>
        <v>Makinede 30°C' de Yıkayın
Hassas Yıkama
Ilık ütü yapın
Tersten ütüleyin
Logo ve baskıları ÜTÜLEMEYİN
Çamaşır suyu kullanmayın
Kurutma Makinesinde Kurutmayın</v>
      </c>
      <c r="AN883" s="149" t="str">
        <f>IF($C883&gt;0,$C883&amp;" "&amp;$P883&amp;" "&amp;+VLOOKUP($C883,'STYLE NAMES'!$B:$AC,18,FALSE),"""")</f>
        <v>VERONA WHITE POLO DA CONCORSO DONNA MANICA CORTA</v>
      </c>
      <c r="AO883" s="101" t="str">
        <f>"Disegnato da Cavalier SanMarco "&amp;(AN883)&amp;"; "&amp;IF(C883&gt;0,+VLOOKUP($C883,'STYLE NAMES'!$B:$AC,19,FALSE),"")</f>
        <v>Disegnato da Cavalier SanMarco VERONA WHITE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3" s="101" t="str">
        <f>IF(C883&gt;0,+VLOOKUP($C883,'STYLE NAMES'!$B:$AC,20,FALSE),"")</f>
        <v>Design ingegnerizzato per alte prestazioni 
Jersey piqué elasticizzato  4-way-stretch 
Morbido e confortevole 
Traspirante Asciugatura rapida 
Composizione: 
95% Poliammide  5% Elastan</v>
      </c>
      <c r="AQ883" s="101" t="str">
        <f>IF(C883&gt;0,+VLOOKUP($C883,'STYLE NAMES'!$B:$AC,21,FALSE),"")</f>
        <v>Lavare in lavatrice a 30°C Ciclo delicato 
Stirare a bassa temperatura
Stirare al rovescio 
Non stirare su loghi o stampe 
Non candeggiare 
Non asciugare in asciugatrice</v>
      </c>
      <c r="AR883" s="101">
        <f>IF(D883&gt;0,+VLOOKUP($C883,'STYLE NAMES'!$B:$AC,22,FALSE),"")</f>
        <v>0</v>
      </c>
      <c r="AS883" s="101">
        <f>IF(E883&gt;0,+VLOOKUP($C883,'STYLE NAMES'!$B:$AC,23,FALSE),"")</f>
        <v>0</v>
      </c>
      <c r="AT883" s="101">
        <f>IF(F883&gt;0,+VLOOKUP($C883,'STYLE NAMES'!$B:$AC,24,FALSE),"")</f>
        <v>0</v>
      </c>
      <c r="AU883" s="101">
        <f>IF(G883&gt;0,+VLOOKUP($C883,'STYLE NAMES'!$B:$AC,25,FALSE),"")</f>
        <v>0</v>
      </c>
      <c r="AV883" s="101" t="str">
        <f>+VLOOKUP($S883,'CODE GENERATOR'!$P:$AM,15,FALSE)</f>
        <v>R.BOTWN_BRC0067_TJR0027BLKBLK</v>
      </c>
      <c r="AW883" s="101" t="str">
        <f>+VLOOKUP($S883,'CODE GENERATOR'!$P:$AM,16,FALSE)</f>
        <v>A.RACUX_BLT0015_BRD0012GRYBBL</v>
      </c>
      <c r="AX883" s="101" t="str">
        <f>+VLOOKUP($S883,'CODE GENERATOR'!$P:$AM,17,FALSE)</f>
        <v>A.RACAU_SOC0018_NYL00003XBST1</v>
      </c>
      <c r="AY883" s="101">
        <f>+VLOOKUP($S883,'CODE GENERATOR'!$P:$AM,18,FALSE)</f>
        <v>0</v>
      </c>
      <c r="AZ883" s="101">
        <f>+VLOOKUP($S883,'CODE GENERATOR'!$P:$AM,19,FALSE)</f>
        <v>0</v>
      </c>
      <c r="BA883" s="101">
        <f>+VLOOKUP($S883,'CODE GENERATOR'!$P:$AM,20,FALSE)</f>
        <v>0</v>
      </c>
      <c r="BB883" s="101">
        <f>+VLOOKUP($S883,'CODE GENERATOR'!$P:$AM,21,FALSE)</f>
        <v>0</v>
      </c>
      <c r="BC883" s="101">
        <f>+VLOOKUP($S883,'CODE GENERATOR'!$P:$AM,22,FALSE)</f>
        <v>0</v>
      </c>
      <c r="BD883" s="101">
        <f>+VLOOKUP($S883,'CODE GENERATOR'!$P:$AM,23,FALSE)</f>
        <v>0</v>
      </c>
      <c r="BE883" s="101">
        <f>+VLOOKUP($S883,'CODE GENERATOR'!$P:$AM,24,FALSE)</f>
        <v>0</v>
      </c>
      <c r="BF883" s="101">
        <f>IF(C883&gt;0,+VLOOKUP(G883,'CATEGORY ID'!$A$1:$L$118,3,FALSE),"")</f>
        <v>30</v>
      </c>
      <c r="BG883" s="101">
        <f>IF(C883&gt;0,+VLOOKUP(H883,'CATEGORY ID'!$D$1:$L$118,3,FALSE),"")</f>
        <v>3</v>
      </c>
      <c r="BH883" s="101">
        <f>IF(C883&gt;0,+VLOOKUP((+H883&amp;I883),'CATEGORY ID'!$H$1:$I$121,2,FALSE),"")</f>
        <v>109</v>
      </c>
      <c r="BJ883" s="101">
        <f>IF(C883&gt;0,IF(COUNTIF('CATEGORY ID'!$K$1:$K$121,+H883&amp;K883) &gt; 0, +VLOOKUP(+H883&amp;K883,'CATEGORY ID'!$K$1:$L$121,2,FALSE),""),"")</f>
        <v>225</v>
      </c>
      <c r="BK883" s="101" t="str">
        <f>IF(C883&gt;0,IF(COUNTIF('CATEGORY ID'!$K$124:$K$165, +VLOOKUP(C883,'STYLE NAMES'!$B:$AE,30,FALSE)) &gt; 0, +VLOOKUP(VLOOKUP(C883,'STYLE NAMES'!$B:$AE,30,FALSE),'CATEGORY ID'!K:M,2,FALSE),""),"")</f>
        <v/>
      </c>
      <c r="BM883" s="101">
        <v>204</v>
      </c>
      <c r="BO883" s="101">
        <v>21</v>
      </c>
      <c r="BR883" s="101" t="str" cm="1">
        <f t="array" ref="BR883">IF(C883&gt;0,_xlfn.TEXTJOIN(";", TRUE,_xlfn.UNIQUE(_xlfn._xlws.FILTER(BF883:BQ883,(BF883:BQ883&gt;0)),TRUE,FALSE)),"")&amp;";"&amp;BS883</f>
        <v>30;3;109;225;204;21;209;231</v>
      </c>
      <c r="BS883" s="101" t="s">
        <v>3453</v>
      </c>
      <c r="BU883" s="106">
        <f>IF(C883&gt;0,+VLOOKUP($C883,'STYLE NAMES'!$B:$AC,26,FALSE),"")</f>
        <v>99.9</v>
      </c>
      <c r="BV883" s="106">
        <f>IF(C883&gt;0,+VLOOKUP($C883,'STYLE NAMES'!$B:$AC,27,FALSE),"")</f>
        <v>5490</v>
      </c>
      <c r="BW883" s="106">
        <f>IF(C883&gt;0,+VLOOKUP($C883,'STYLE NAMES'!$B:$AC,28,FALSE),"")</f>
        <v>114.88499999999999</v>
      </c>
      <c r="BY883"/>
      <c r="BZ883" s="101">
        <v>3</v>
      </c>
      <c r="CA883" s="137">
        <f t="shared" si="58"/>
        <v>1</v>
      </c>
      <c r="CB883" s="137" t="str">
        <f>+VLOOKUP(C883,'[2]STYLES &amp; MODELS MATRIX'!$A:$G,7,FALSE)</f>
        <v>AK</v>
      </c>
      <c r="CC883" s="137" t="str">
        <f>+VLOOKUP(C883,'[1]STYLES &amp; SIZE CHARTS'!$A:$H,8,FALSE)</f>
        <v>WT-SSCP1</v>
      </c>
      <c r="CD883" s="137"/>
      <c r="CE883" s="205"/>
      <c r="CF883" s="141"/>
    </row>
    <row r="884" spans="1:84" s="101" customFormat="1" ht="12" customHeight="1" x14ac:dyDescent="0.2">
      <c r="A884" s="102">
        <f t="shared" si="56"/>
        <v>8683711009450</v>
      </c>
      <c r="B884" s="101" t="s">
        <v>993</v>
      </c>
      <c r="C884" s="101" t="s">
        <v>708</v>
      </c>
      <c r="D884" s="101" t="s">
        <v>2986</v>
      </c>
      <c r="E884" s="203" t="s">
        <v>2486</v>
      </c>
      <c r="F884" s="101" t="s">
        <v>2346</v>
      </c>
      <c r="G884" s="101" t="str">
        <f>IF(C884&gt;0,+VLOOKUP($C884,'STYLE NAMES'!$B:$AC,4,FALSE),"")</f>
        <v>RIDER</v>
      </c>
      <c r="H884" s="101" t="str">
        <f>IF(C884&gt;0,+VLOOKUP($C884,'STYLE NAMES'!$B:$AC,5,FALSE),"")</f>
        <v>WOMEN</v>
      </c>
      <c r="I884" s="101" t="str">
        <f>IF(C884&gt;0,+VLOOKUP($C884,'STYLE NAMES'!$B:$AC,6,FALSE),"")</f>
        <v>TOPS</v>
      </c>
      <c r="J884" s="101" t="str">
        <f>IF(C884&gt;0,+VLOOKUP($C884,'STYLE NAMES'!$B:$AC,7,FALSE),"")</f>
        <v>WOMEN</v>
      </c>
      <c r="K884" s="101" t="str">
        <f>IF(C884&gt;0,+VLOOKUP($C884,'STYLE NAMES'!$B:$AC,8,FALSE),"")</f>
        <v>COMPETITION POLOS</v>
      </c>
      <c r="L884" s="101" t="str">
        <f>IF(E884&gt;0,+VLOOKUP($E884,'CODE GENERATOR'!$D:$T,3,FALSE),"")</f>
        <v>S</v>
      </c>
      <c r="M884" s="101" t="str">
        <f>IF(E884&gt;0,+VLOOKUP($E884,'CODE GENERATOR'!$D:$T,4,FALSE),"")</f>
        <v>PIQUET</v>
      </c>
      <c r="N884" s="101" t="str">
        <f>IF(E884&gt;0,+VLOOKUP($E884,'CODE GENERATOR'!$D:$T,6,FALSE),"")</f>
        <v>TAUPE</v>
      </c>
      <c r="O884" s="101" t="str">
        <f>IF(E884&gt;0,+VLOOKUP($E884,'CODE GENERATOR'!$D:$T,7,FALSE),"")</f>
        <v>TAUPE</v>
      </c>
      <c r="P884" s="101" t="str">
        <f t="shared" si="57"/>
        <v>TAUPE</v>
      </c>
      <c r="Q884" s="104" t="str">
        <f>IF(E884&gt;0,+VLOOKUP($E884,'CODE GENERATOR'!$D:$T,11,FALSE),"")</f>
        <v>R.TOPWN_CPL0078</v>
      </c>
      <c r="R884" s="104" t="str">
        <f>IF(E884&gt;0,+VLOOKUP($E884,'CODE GENERATOR'!$D:$T,12,FALSE),"")</f>
        <v>PIQ0015TAUTAU</v>
      </c>
      <c r="S884" s="104" t="str">
        <f>IF(E884&gt;0,+VLOOKUP($E884,'CODE GENERATOR'!$D:$T,13,FALSE),"")</f>
        <v>R.TOPWN_CPL0078_PIQ0015TAUTAU</v>
      </c>
      <c r="T884" s="104" t="str">
        <f t="shared" si="55"/>
        <v>R.TOPWN_CPL0078_PIQ0015TAUTAU_XS</v>
      </c>
      <c r="U884" s="105">
        <v>8683711009450</v>
      </c>
      <c r="V884" s="107" t="str" cm="1">
        <f t="array" ref="V884">_xlfn.TEXTJOIN(";", TRUE, _xlfn.UNIQUE(_xlfn._xlws.FILTER(P$3:P$10029, C$3:C$10029=C884)))</f>
        <v>WHITE;TAUPE</v>
      </c>
      <c r="W884" s="107" t="str" cm="1">
        <f t="array" ref="W884">_xlfn.TEXTJOIN(";", TRUE, _xlfn.UNIQUE(_xlfn._xlws.FILTER(F$3:F$10029, C$3:C$10029=C884)))</f>
        <v>XS;S;M;L;XL</v>
      </c>
      <c r="X884" s="101" t="str">
        <f>IF(E884&gt;0,+VLOOKUP($E884,'CODE GENERATOR'!$D:$AC,19,FALSE),0)</f>
        <v>2507_W_2019</v>
      </c>
      <c r="Y884" s="101" t="str">
        <f>IF(E884&gt;0,+VLOOKUP($E884,'CODE GENERATOR'!$D:$AC,20,FALSE),0)</f>
        <v>2507_W_2029</v>
      </c>
      <c r="Z884" s="101" t="str">
        <f>IF(E884&gt;0,+VLOOKUP($E884,'CODE GENERATOR'!$D:$AC,21,FALSE),0)</f>
        <v>2507_W_2054</v>
      </c>
      <c r="AA884" s="101" t="str">
        <f>IF(E884&gt;0,+VLOOKUP($E884,'CODE GENERATOR'!$D:$AC,22,FALSE),0)</f>
        <v>2507_W_2043</v>
      </c>
      <c r="AB884" s="101" t="str">
        <f>IF(E884&gt;0,+VLOOKUP($E884,'CODE GENERATOR'!$D:$AC,23,FALSE),0)</f>
        <v>2507_D_cavalier_detay_0077</v>
      </c>
      <c r="AC884" s="101" t="str">
        <f>IF(E884&gt;0,+VLOOKUP($E884,'CODE GENERATOR'!$D:$AC,24,FALSE),0)</f>
        <v/>
      </c>
      <c r="AD884" s="101" t="str">
        <f>IF(E884&gt;0,+VLOOKUP($E884,'CODE GENERATOR'!$D:$AC,25,FALSE),0)</f>
        <v>2507_VW_Web_40</v>
      </c>
      <c r="AE884" s="101" t="str">
        <f>IF(E884&gt;0,+VLOOKUP($E884,'CODE GENERATOR'!$D:$AC,26,FALSE),0)</f>
        <v/>
      </c>
      <c r="AF884" s="149" t="str">
        <f>IF($C884&gt;0,$C884&amp;" "&amp;$P884&amp;" "&amp;+VLOOKUP($C884,'STYLE NAMES'!$B:$AC,10,FALSE),"""")</f>
        <v>VERONA TAUPE WOMEN'S COMPETITION POLO SHORT SLEEVE</v>
      </c>
      <c r="AG884" s="101" t="str">
        <f>"Enjoy our "&amp;(AF884)&amp;"; "&amp;IF(C884&gt;0,+VLOOKUP($C884,'STYLE NAMES'!$B:$AC,11,FALSE),"")</f>
        <v>Enjoy our VERONA TAUPE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4" s="101" t="str">
        <f>IF(C884&gt;0,+VLOOKUP($C884,'STYLE NAMES'!$B:$AC,12,FALSE),"")</f>
        <v>* Specially engineered design for high performance
* 4-way super stretch piquet jersey
* Soft and comfortable
* Breathable
* Quick dry
Composition:
95% Poliamide 5% Elasthane</v>
      </c>
      <c r="AI884" s="101" t="str">
        <f>IF(C884&gt;0,+VLOOKUP($C884,'STYLE NAMES'!$B:$AC,13,FALSE),"")</f>
        <v>Machine Wash at 30°C
Mild process
Iron at low temperature
Iron from REVERSE
Do NOT iron on logos or prints
Do not bleach
Do NOT Tumble Dry</v>
      </c>
      <c r="AJ884" s="149" t="str">
        <f>IF($C884&gt;0,$C884&amp;" "&amp;$P884&amp;" "&amp;+VLOOKUP($C884,'STYLE NAMES'!$B:$AC,14,FALSE),"""")</f>
        <v>VERONA TAUPE KADIN KISA KOL YARIŞMA POLO</v>
      </c>
      <c r="AK884" s="149" t="str">
        <f>"Cavalier SanMarco tarafından tasarlanan "&amp;(AJ884)&amp;"; "&amp;IF(C884&gt;0,+VLOOKUP($C884,'STYLE NAMES'!$B:$AC,15,FALSE),"")</f>
        <v>Cavalier SanMarco tarafından tasarlanan VERONA TAUPE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4" s="149" t="str">
        <f>IF(C884&gt;0,+VLOOKUP($C884,'STYLE NAMES'!$B:$AC,16,FALSE),"")</f>
        <v>* Yüksek performans için özel tasarım
* 4 yönlü süper streç pike kumaş
* Yumuşak ve rahat
* Nefes alabilir
* Hızlı kuruma
Kompozisyon:
%95 Polyamid  %5 Elastan</v>
      </c>
      <c r="AM884" s="149" t="str">
        <f>IF(C884&gt;0,+VLOOKUP($C884,'STYLE NAMES'!$B:$AC,17,FALSE),"")</f>
        <v>Makinede 30°C' de Yıkayın
Hassas Yıkama
Ilık ütü yapın
Tersten ütüleyin
Logo ve baskıları ÜTÜLEMEYİN
Çamaşır suyu kullanmayın
Kurutma Makinesinde Kurutmayın</v>
      </c>
      <c r="AN884" s="149" t="str">
        <f>IF($C884&gt;0,$C884&amp;" "&amp;$P884&amp;" "&amp;+VLOOKUP($C884,'STYLE NAMES'!$B:$AC,18,FALSE),"""")</f>
        <v>VERONA TAUPE POLO DA CONCORSO DONNA MANICA CORTA</v>
      </c>
      <c r="AO884" s="101" t="str">
        <f>"Disegnato da Cavalier SanMarco "&amp;(AN884)&amp;"; "&amp;IF(C884&gt;0,+VLOOKUP($C884,'STYLE NAMES'!$B:$AC,19,FALSE),"")</f>
        <v>Disegnato da Cavalier SanMarco VERONA TAUPE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4" s="101" t="str">
        <f>IF(C884&gt;0,+VLOOKUP($C884,'STYLE NAMES'!$B:$AC,20,FALSE),"")</f>
        <v>Design ingegnerizzato per alte prestazioni 
Jersey piqué elasticizzato  4-way-stretch 
Morbido e confortevole 
Traspirante Asciugatura rapida 
Composizione: 
95% Poliammide  5% Elastan</v>
      </c>
      <c r="AQ884" s="101" t="str">
        <f>IF(C884&gt;0,+VLOOKUP($C884,'STYLE NAMES'!$B:$AC,21,FALSE),"")</f>
        <v>Lavare in lavatrice a 30°C Ciclo delicato 
Stirare a bassa temperatura
Stirare al rovescio 
Non stirare su loghi o stampe 
Non candeggiare 
Non asciugare in asciugatrice</v>
      </c>
      <c r="AR884" s="101">
        <f>IF(D884&gt;0,+VLOOKUP($C884,'STYLE NAMES'!$B:$AC,22,FALSE),"")</f>
        <v>0</v>
      </c>
      <c r="AS884" s="101">
        <f>IF(E884&gt;0,+VLOOKUP($C884,'STYLE NAMES'!$B:$AC,23,FALSE),"")</f>
        <v>0</v>
      </c>
      <c r="AT884" s="101">
        <f>IF(F884&gt;0,+VLOOKUP($C884,'STYLE NAMES'!$B:$AC,24,FALSE),"")</f>
        <v>0</v>
      </c>
      <c r="AU884" s="101">
        <f>IF(G884&gt;0,+VLOOKUP($C884,'STYLE NAMES'!$B:$AC,25,FALSE),"")</f>
        <v>0</v>
      </c>
      <c r="AV884" s="101" t="str">
        <f>+VLOOKUP($S884,'CODE GENERATOR'!$P:$AM,15,FALSE)</f>
        <v>R.BOTWN_BRC0067_TJR0027WHTWHT</v>
      </c>
      <c r="AW884" s="101" t="str">
        <f>+VLOOKUP($S884,'CODE GENERATOR'!$P:$AM,16,FALSE)</f>
        <v>A.RACUX_BLT0094A_BRD0002BEGBEG</v>
      </c>
      <c r="AX884" s="101" t="str">
        <f>+VLOOKUP($S884,'CODE GENERATOR'!$P:$AM,17,FALSE)</f>
        <v>A.RACAU_SOC0020_NYL00003XBST1</v>
      </c>
      <c r="AY884" s="101">
        <f>+VLOOKUP($S884,'CODE GENERATOR'!$P:$AM,18,FALSE)</f>
        <v>0</v>
      </c>
      <c r="AZ884" s="101">
        <f>+VLOOKUP($S884,'CODE GENERATOR'!$P:$AM,19,FALSE)</f>
        <v>0</v>
      </c>
      <c r="BA884" s="101">
        <f>+VLOOKUP($S884,'CODE GENERATOR'!$P:$AM,20,FALSE)</f>
        <v>0</v>
      </c>
      <c r="BB884" s="101">
        <f>+VLOOKUP($S884,'CODE GENERATOR'!$P:$AM,21,FALSE)</f>
        <v>0</v>
      </c>
      <c r="BC884" s="101">
        <f>+VLOOKUP($S884,'CODE GENERATOR'!$P:$AM,22,FALSE)</f>
        <v>0</v>
      </c>
      <c r="BD884" s="101">
        <f>+VLOOKUP($S884,'CODE GENERATOR'!$P:$AM,23,FALSE)</f>
        <v>0</v>
      </c>
      <c r="BE884" s="101">
        <f>+VLOOKUP($S884,'CODE GENERATOR'!$P:$AM,24,FALSE)</f>
        <v>0</v>
      </c>
      <c r="BF884" s="101">
        <f>IF(C884&gt;0,+VLOOKUP(G884,'CATEGORY ID'!$A$1:$L$118,3,FALSE),"")</f>
        <v>30</v>
      </c>
      <c r="BG884" s="101">
        <f>IF(C884&gt;0,+VLOOKUP(H884,'CATEGORY ID'!$D$1:$L$118,3,FALSE),"")</f>
        <v>3</v>
      </c>
      <c r="BH884" s="101">
        <f>IF(C884&gt;0,+VLOOKUP((+H884&amp;I884),'CATEGORY ID'!$H$1:$I$121,2,FALSE),"")</f>
        <v>109</v>
      </c>
      <c r="BJ884" s="101">
        <f>IF(C884&gt;0,IF(COUNTIF('CATEGORY ID'!$K$1:$K$121,+H884&amp;K884) &gt; 0, +VLOOKUP(+H884&amp;K884,'CATEGORY ID'!$K$1:$L$121,2,FALSE),""),"")</f>
        <v>225</v>
      </c>
      <c r="BK884" s="101" t="str">
        <f>IF(C884&gt;0,IF(COUNTIF('CATEGORY ID'!$K$124:$K$165, +VLOOKUP(C884,'STYLE NAMES'!$B:$AE,30,FALSE)) &gt; 0, +VLOOKUP(VLOOKUP(C884,'STYLE NAMES'!$B:$AE,30,FALSE),'CATEGORY ID'!K:M,2,FALSE),""),"")</f>
        <v/>
      </c>
      <c r="BM884" s="101">
        <v>204</v>
      </c>
      <c r="BO884" s="101">
        <v>21</v>
      </c>
      <c r="BR884" s="101" t="str" cm="1">
        <f t="array" ref="BR884">IF(C884&gt;0,_xlfn.TEXTJOIN(";", TRUE,_xlfn.UNIQUE(_xlfn._xlws.FILTER(BF884:BQ884,(BF884:BQ884&gt;0)),TRUE,FALSE)),"")&amp;";"&amp;BS884</f>
        <v>30;3;109;225;204;21;209;231</v>
      </c>
      <c r="BS884" s="101" t="s">
        <v>3453</v>
      </c>
      <c r="BU884" s="106">
        <f>IF(C884&gt;0,+VLOOKUP($C884,'STYLE NAMES'!$B:$AC,26,FALSE),"")</f>
        <v>99.9</v>
      </c>
      <c r="BV884" s="106">
        <f>IF(C884&gt;0,+VLOOKUP($C884,'STYLE NAMES'!$B:$AC,27,FALSE),"")</f>
        <v>5490</v>
      </c>
      <c r="BW884" s="106">
        <f>IF(C884&gt;0,+VLOOKUP($C884,'STYLE NAMES'!$B:$AC,28,FALSE),"")</f>
        <v>114.88499999999999</v>
      </c>
      <c r="BY884"/>
      <c r="BZ884" s="101">
        <v>0</v>
      </c>
      <c r="CA884" s="137">
        <f t="shared" si="58"/>
        <v>1</v>
      </c>
      <c r="CB884" s="137" t="str">
        <f>+VLOOKUP(C884,'[2]STYLES &amp; MODELS MATRIX'!$A:$G,7,FALSE)</f>
        <v>AK</v>
      </c>
      <c r="CC884" s="137" t="str">
        <f>+VLOOKUP(C884,'[1]STYLES &amp; SIZE CHARTS'!$A:$H,8,FALSE)</f>
        <v>WT-SSCP1</v>
      </c>
      <c r="CD884" s="137"/>
      <c r="CE884" s="205"/>
      <c r="CF884" s="141"/>
    </row>
    <row r="885" spans="1:84" s="101" customFormat="1" ht="12" customHeight="1" x14ac:dyDescent="0.2">
      <c r="A885" s="102">
        <f t="shared" si="56"/>
        <v>8683711009467</v>
      </c>
      <c r="B885" s="101" t="s">
        <v>993</v>
      </c>
      <c r="C885" s="101" t="s">
        <v>708</v>
      </c>
      <c r="D885" s="101" t="s">
        <v>2986</v>
      </c>
      <c r="E885" s="203" t="s">
        <v>2486</v>
      </c>
      <c r="F885" s="101" t="s">
        <v>785</v>
      </c>
      <c r="G885" s="101" t="str">
        <f>IF(C885&gt;0,+VLOOKUP($C885,'STYLE NAMES'!$B:$AC,4,FALSE),"")</f>
        <v>RIDER</v>
      </c>
      <c r="H885" s="101" t="str">
        <f>IF(C885&gt;0,+VLOOKUP($C885,'STYLE NAMES'!$B:$AC,5,FALSE),"")</f>
        <v>WOMEN</v>
      </c>
      <c r="I885" s="101" t="str">
        <f>IF(C885&gt;0,+VLOOKUP($C885,'STYLE NAMES'!$B:$AC,6,FALSE),"")</f>
        <v>TOPS</v>
      </c>
      <c r="J885" s="101" t="str">
        <f>IF(C885&gt;0,+VLOOKUP($C885,'STYLE NAMES'!$B:$AC,7,FALSE),"")</f>
        <v>WOMEN</v>
      </c>
      <c r="K885" s="101" t="str">
        <f>IF(C885&gt;0,+VLOOKUP($C885,'STYLE NAMES'!$B:$AC,8,FALSE),"")</f>
        <v>COMPETITION POLOS</v>
      </c>
      <c r="L885" s="101" t="str">
        <f>IF(E885&gt;0,+VLOOKUP($E885,'CODE GENERATOR'!$D:$T,3,FALSE),"")</f>
        <v>S</v>
      </c>
      <c r="M885" s="101" t="str">
        <f>IF(E885&gt;0,+VLOOKUP($E885,'CODE GENERATOR'!$D:$T,4,FALSE),"")</f>
        <v>PIQUET</v>
      </c>
      <c r="N885" s="101" t="str">
        <f>IF(E885&gt;0,+VLOOKUP($E885,'CODE GENERATOR'!$D:$T,6,FALSE),"")</f>
        <v>TAUPE</v>
      </c>
      <c r="O885" s="101" t="str">
        <f>IF(E885&gt;0,+VLOOKUP($E885,'CODE GENERATOR'!$D:$T,7,FALSE),"")</f>
        <v>TAUPE</v>
      </c>
      <c r="P885" s="101" t="str">
        <f t="shared" si="57"/>
        <v>TAUPE</v>
      </c>
      <c r="Q885" s="104" t="str">
        <f>IF(E885&gt;0,+VLOOKUP($E885,'CODE GENERATOR'!$D:$T,11,FALSE),"")</f>
        <v>R.TOPWN_CPL0078</v>
      </c>
      <c r="R885" s="104" t="str">
        <f>IF(E885&gt;0,+VLOOKUP($E885,'CODE GENERATOR'!$D:$T,12,FALSE),"")</f>
        <v>PIQ0015TAUTAU</v>
      </c>
      <c r="S885" s="104" t="str">
        <f>IF(E885&gt;0,+VLOOKUP($E885,'CODE GENERATOR'!$D:$T,13,FALSE),"")</f>
        <v>R.TOPWN_CPL0078_PIQ0015TAUTAU</v>
      </c>
      <c r="T885" s="104" t="str">
        <f t="shared" si="55"/>
        <v>R.TOPWN_CPL0078_PIQ0015TAUTAU_S</v>
      </c>
      <c r="U885" s="105">
        <v>8683711009467</v>
      </c>
      <c r="V885" s="107" t="str" cm="1">
        <f t="array" ref="V885">_xlfn.TEXTJOIN(";", TRUE, _xlfn.UNIQUE(_xlfn._xlws.FILTER(P$3:P$10029, C$3:C$10029=C885)))</f>
        <v>WHITE;TAUPE</v>
      </c>
      <c r="W885" s="107" t="str" cm="1">
        <f t="array" ref="W885">_xlfn.TEXTJOIN(";", TRUE, _xlfn.UNIQUE(_xlfn._xlws.FILTER(F$3:F$10029, C$3:C$10029=C885)))</f>
        <v>XS;S;M;L;XL</v>
      </c>
      <c r="X885" s="101" t="str">
        <f>IF(E885&gt;0,+VLOOKUP($E885,'CODE GENERATOR'!$D:$AC,19,FALSE),0)</f>
        <v>2507_W_2019</v>
      </c>
      <c r="Y885" s="101" t="str">
        <f>IF(E885&gt;0,+VLOOKUP($E885,'CODE GENERATOR'!$D:$AC,20,FALSE),0)</f>
        <v>2507_W_2029</v>
      </c>
      <c r="Z885" s="101" t="str">
        <f>IF(E885&gt;0,+VLOOKUP($E885,'CODE GENERATOR'!$D:$AC,21,FALSE),0)</f>
        <v>2507_W_2054</v>
      </c>
      <c r="AA885" s="101" t="str">
        <f>IF(E885&gt;0,+VLOOKUP($E885,'CODE GENERATOR'!$D:$AC,22,FALSE),0)</f>
        <v>2507_W_2043</v>
      </c>
      <c r="AB885" s="101" t="str">
        <f>IF(E885&gt;0,+VLOOKUP($E885,'CODE GENERATOR'!$D:$AC,23,FALSE),0)</f>
        <v>2507_D_cavalier_detay_0077</v>
      </c>
      <c r="AC885" s="101" t="str">
        <f>IF(E885&gt;0,+VLOOKUP($E885,'CODE GENERATOR'!$D:$AC,24,FALSE),0)</f>
        <v/>
      </c>
      <c r="AD885" s="101" t="str">
        <f>IF(E885&gt;0,+VLOOKUP($E885,'CODE GENERATOR'!$D:$AC,25,FALSE),0)</f>
        <v>2507_VW_Web_40</v>
      </c>
      <c r="AE885" s="101" t="str">
        <f>IF(E885&gt;0,+VLOOKUP($E885,'CODE GENERATOR'!$D:$AC,26,FALSE),0)</f>
        <v/>
      </c>
      <c r="AF885" s="149" t="str">
        <f>IF($C885&gt;0,$C885&amp;" "&amp;$P885&amp;" "&amp;+VLOOKUP($C885,'STYLE NAMES'!$B:$AC,10,FALSE),"""")</f>
        <v>VERONA TAUPE WOMEN'S COMPETITION POLO SHORT SLEEVE</v>
      </c>
      <c r="AG885" s="101" t="str">
        <f>"Enjoy our "&amp;(AF885)&amp;"; "&amp;IF(C885&gt;0,+VLOOKUP($C885,'STYLE NAMES'!$B:$AC,11,FALSE),"")</f>
        <v>Enjoy our VERONA TAUPE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5" s="101" t="str">
        <f>IF(C885&gt;0,+VLOOKUP($C885,'STYLE NAMES'!$B:$AC,12,FALSE),"")</f>
        <v>* Specially engineered design for high performance
* 4-way super stretch piquet jersey
* Soft and comfortable
* Breathable
* Quick dry
Composition:
95% Poliamide 5% Elasthane</v>
      </c>
      <c r="AI885" s="101" t="str">
        <f>IF(C885&gt;0,+VLOOKUP($C885,'STYLE NAMES'!$B:$AC,13,FALSE),"")</f>
        <v>Machine Wash at 30°C
Mild process
Iron at low temperature
Iron from REVERSE
Do NOT iron on logos or prints
Do not bleach
Do NOT Tumble Dry</v>
      </c>
      <c r="AJ885" s="149" t="str">
        <f>IF($C885&gt;0,$C885&amp;" "&amp;$P885&amp;" "&amp;+VLOOKUP($C885,'STYLE NAMES'!$B:$AC,14,FALSE),"""")</f>
        <v>VERONA TAUPE KADIN KISA KOL YARIŞMA POLO</v>
      </c>
      <c r="AK885" s="149" t="str">
        <f>"Cavalier SanMarco tarafından tasarlanan "&amp;(AJ885)&amp;"; "&amp;IF(C885&gt;0,+VLOOKUP($C885,'STYLE NAMES'!$B:$AC,15,FALSE),"")</f>
        <v>Cavalier SanMarco tarafından tasarlanan VERONA TAUPE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5" s="149" t="str">
        <f>IF(C885&gt;0,+VLOOKUP($C885,'STYLE NAMES'!$B:$AC,16,FALSE),"")</f>
        <v>* Yüksek performans için özel tasarım
* 4 yönlü süper streç pike kumaş
* Yumuşak ve rahat
* Nefes alabilir
* Hızlı kuruma
Kompozisyon:
%95 Polyamid  %5 Elastan</v>
      </c>
      <c r="AM885" s="149" t="str">
        <f>IF(C885&gt;0,+VLOOKUP($C885,'STYLE NAMES'!$B:$AC,17,FALSE),"")</f>
        <v>Makinede 30°C' de Yıkayın
Hassas Yıkama
Ilık ütü yapın
Tersten ütüleyin
Logo ve baskıları ÜTÜLEMEYİN
Çamaşır suyu kullanmayın
Kurutma Makinesinde Kurutmayın</v>
      </c>
      <c r="AN885" s="149" t="str">
        <f>IF($C885&gt;0,$C885&amp;" "&amp;$P885&amp;" "&amp;+VLOOKUP($C885,'STYLE NAMES'!$B:$AC,18,FALSE),"""")</f>
        <v>VERONA TAUPE POLO DA CONCORSO DONNA MANICA CORTA</v>
      </c>
      <c r="AO885" s="101" t="str">
        <f>"Disegnato da Cavalier SanMarco "&amp;(AN885)&amp;"; "&amp;IF(C885&gt;0,+VLOOKUP($C885,'STYLE NAMES'!$B:$AC,19,FALSE),"")</f>
        <v>Disegnato da Cavalier SanMarco VERONA TAUPE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5" s="101" t="str">
        <f>IF(C885&gt;0,+VLOOKUP($C885,'STYLE NAMES'!$B:$AC,20,FALSE),"")</f>
        <v>Design ingegnerizzato per alte prestazioni 
Jersey piqué elasticizzato  4-way-stretch 
Morbido e confortevole 
Traspirante Asciugatura rapida 
Composizione: 
95% Poliammide  5% Elastan</v>
      </c>
      <c r="AQ885" s="101" t="str">
        <f>IF(C885&gt;0,+VLOOKUP($C885,'STYLE NAMES'!$B:$AC,21,FALSE),"")</f>
        <v>Lavare in lavatrice a 30°C Ciclo delicato 
Stirare a bassa temperatura
Stirare al rovescio 
Non stirare su loghi o stampe 
Non candeggiare 
Non asciugare in asciugatrice</v>
      </c>
      <c r="AR885" s="101">
        <f>IF(D885&gt;0,+VLOOKUP($C885,'STYLE NAMES'!$B:$AC,22,FALSE),"")</f>
        <v>0</v>
      </c>
      <c r="AS885" s="101">
        <f>IF(E885&gt;0,+VLOOKUP($C885,'STYLE NAMES'!$B:$AC,23,FALSE),"")</f>
        <v>0</v>
      </c>
      <c r="AT885" s="101">
        <f>IF(F885&gt;0,+VLOOKUP($C885,'STYLE NAMES'!$B:$AC,24,FALSE),"")</f>
        <v>0</v>
      </c>
      <c r="AU885" s="101">
        <f>IF(G885&gt;0,+VLOOKUP($C885,'STYLE NAMES'!$B:$AC,25,FALSE),"")</f>
        <v>0</v>
      </c>
      <c r="AV885" s="101" t="str">
        <f>+VLOOKUP($S885,'CODE GENERATOR'!$P:$AM,15,FALSE)</f>
        <v>R.BOTWN_BRC0067_TJR0027WHTWHT</v>
      </c>
      <c r="AW885" s="101" t="str">
        <f>+VLOOKUP($S885,'CODE GENERATOR'!$P:$AM,16,FALSE)</f>
        <v>A.RACUX_BLT0094A_BRD0002BEGBEG</v>
      </c>
      <c r="AX885" s="101" t="str">
        <f>+VLOOKUP($S885,'CODE GENERATOR'!$P:$AM,17,FALSE)</f>
        <v>A.RACAU_SOC0020_NYL00003XBST1</v>
      </c>
      <c r="AY885" s="101">
        <f>+VLOOKUP($S885,'CODE GENERATOR'!$P:$AM,18,FALSE)</f>
        <v>0</v>
      </c>
      <c r="AZ885" s="101">
        <f>+VLOOKUP($S885,'CODE GENERATOR'!$P:$AM,19,FALSE)</f>
        <v>0</v>
      </c>
      <c r="BA885" s="101">
        <f>+VLOOKUP($S885,'CODE GENERATOR'!$P:$AM,20,FALSE)</f>
        <v>0</v>
      </c>
      <c r="BB885" s="101">
        <f>+VLOOKUP($S885,'CODE GENERATOR'!$P:$AM,21,FALSE)</f>
        <v>0</v>
      </c>
      <c r="BC885" s="101">
        <f>+VLOOKUP($S885,'CODE GENERATOR'!$P:$AM,22,FALSE)</f>
        <v>0</v>
      </c>
      <c r="BD885" s="101">
        <f>+VLOOKUP($S885,'CODE GENERATOR'!$P:$AM,23,FALSE)</f>
        <v>0</v>
      </c>
      <c r="BE885" s="101">
        <f>+VLOOKUP($S885,'CODE GENERATOR'!$P:$AM,24,FALSE)</f>
        <v>0</v>
      </c>
      <c r="BF885" s="101">
        <f>IF(C885&gt;0,+VLOOKUP(G885,'CATEGORY ID'!$A$1:$L$118,3,FALSE),"")</f>
        <v>30</v>
      </c>
      <c r="BG885" s="101">
        <f>IF(C885&gt;0,+VLOOKUP(H885,'CATEGORY ID'!$D$1:$L$118,3,FALSE),"")</f>
        <v>3</v>
      </c>
      <c r="BH885" s="101">
        <f>IF(C885&gt;0,+VLOOKUP((+H885&amp;I885),'CATEGORY ID'!$H$1:$I$121,2,FALSE),"")</f>
        <v>109</v>
      </c>
      <c r="BJ885" s="101">
        <f>IF(C885&gt;0,IF(COUNTIF('CATEGORY ID'!$K$1:$K$121,+H885&amp;K885) &gt; 0, +VLOOKUP(+H885&amp;K885,'CATEGORY ID'!$K$1:$L$121,2,FALSE),""),"")</f>
        <v>225</v>
      </c>
      <c r="BK885" s="101" t="str">
        <f>IF(C885&gt;0,IF(COUNTIF('CATEGORY ID'!$K$124:$K$165, +VLOOKUP(C885,'STYLE NAMES'!$B:$AE,30,FALSE)) &gt; 0, +VLOOKUP(VLOOKUP(C885,'STYLE NAMES'!$B:$AE,30,FALSE),'CATEGORY ID'!K:M,2,FALSE),""),"")</f>
        <v/>
      </c>
      <c r="BM885" s="101">
        <v>204</v>
      </c>
      <c r="BO885" s="101">
        <v>21</v>
      </c>
      <c r="BR885" s="101" t="str" cm="1">
        <f t="array" ref="BR885">IF(C885&gt;0,_xlfn.TEXTJOIN(";", TRUE,_xlfn.UNIQUE(_xlfn._xlws.FILTER(BF885:BQ885,(BF885:BQ885&gt;0)),TRUE,FALSE)),"")&amp;";"&amp;BS885</f>
        <v>30;3;109;225;204;21;209;231</v>
      </c>
      <c r="BS885" s="101" t="s">
        <v>3453</v>
      </c>
      <c r="BU885" s="106">
        <f>IF(C885&gt;0,+VLOOKUP($C885,'STYLE NAMES'!$B:$AC,26,FALSE),"")</f>
        <v>99.9</v>
      </c>
      <c r="BV885" s="106">
        <f>IF(C885&gt;0,+VLOOKUP($C885,'STYLE NAMES'!$B:$AC,27,FALSE),"")</f>
        <v>5490</v>
      </c>
      <c r="BW885" s="106">
        <f>IF(C885&gt;0,+VLOOKUP($C885,'STYLE NAMES'!$B:$AC,28,FALSE),"")</f>
        <v>114.88499999999999</v>
      </c>
      <c r="BY885"/>
      <c r="BZ885" s="101">
        <v>3</v>
      </c>
      <c r="CA885" s="137">
        <f t="shared" si="58"/>
        <v>1</v>
      </c>
      <c r="CB885" s="137" t="str">
        <f>+VLOOKUP(C885,'[2]STYLES &amp; MODELS MATRIX'!$A:$G,7,FALSE)</f>
        <v>AK</v>
      </c>
      <c r="CC885" s="137" t="str">
        <f>+VLOOKUP(C885,'[1]STYLES &amp; SIZE CHARTS'!$A:$H,8,FALSE)</f>
        <v>WT-SSCP1</v>
      </c>
      <c r="CD885" s="137"/>
      <c r="CE885" s="205"/>
      <c r="CF885" s="141"/>
    </row>
    <row r="886" spans="1:84" s="101" customFormat="1" ht="12" customHeight="1" x14ac:dyDescent="0.2">
      <c r="A886" s="102">
        <f t="shared" si="56"/>
        <v>8683711009474</v>
      </c>
      <c r="B886" s="101" t="s">
        <v>993</v>
      </c>
      <c r="C886" s="101" t="s">
        <v>708</v>
      </c>
      <c r="D886" s="101" t="s">
        <v>2986</v>
      </c>
      <c r="E886" s="203" t="s">
        <v>2486</v>
      </c>
      <c r="F886" s="101" t="s">
        <v>2247</v>
      </c>
      <c r="G886" s="101" t="str">
        <f>IF(C886&gt;0,+VLOOKUP($C886,'STYLE NAMES'!$B:$AC,4,FALSE),"")</f>
        <v>RIDER</v>
      </c>
      <c r="H886" s="101" t="str">
        <f>IF(C886&gt;0,+VLOOKUP($C886,'STYLE NAMES'!$B:$AC,5,FALSE),"")</f>
        <v>WOMEN</v>
      </c>
      <c r="I886" s="101" t="str">
        <f>IF(C886&gt;0,+VLOOKUP($C886,'STYLE NAMES'!$B:$AC,6,FALSE),"")</f>
        <v>TOPS</v>
      </c>
      <c r="J886" s="101" t="str">
        <f>IF(C886&gt;0,+VLOOKUP($C886,'STYLE NAMES'!$B:$AC,7,FALSE),"")</f>
        <v>WOMEN</v>
      </c>
      <c r="K886" s="101" t="str">
        <f>IF(C886&gt;0,+VLOOKUP($C886,'STYLE NAMES'!$B:$AC,8,FALSE),"")</f>
        <v>COMPETITION POLOS</v>
      </c>
      <c r="L886" s="101" t="str">
        <f>IF(E886&gt;0,+VLOOKUP($E886,'CODE GENERATOR'!$D:$T,3,FALSE),"")</f>
        <v>S</v>
      </c>
      <c r="M886" s="101" t="str">
        <f>IF(E886&gt;0,+VLOOKUP($E886,'CODE GENERATOR'!$D:$T,4,FALSE),"")</f>
        <v>PIQUET</v>
      </c>
      <c r="N886" s="101" t="str">
        <f>IF(E886&gt;0,+VLOOKUP($E886,'CODE GENERATOR'!$D:$T,6,FALSE),"")</f>
        <v>TAUPE</v>
      </c>
      <c r="O886" s="101" t="str">
        <f>IF(E886&gt;0,+VLOOKUP($E886,'CODE GENERATOR'!$D:$T,7,FALSE),"")</f>
        <v>TAUPE</v>
      </c>
      <c r="P886" s="101" t="str">
        <f t="shared" si="57"/>
        <v>TAUPE</v>
      </c>
      <c r="Q886" s="104" t="str">
        <f>IF(E886&gt;0,+VLOOKUP($E886,'CODE GENERATOR'!$D:$T,11,FALSE),"")</f>
        <v>R.TOPWN_CPL0078</v>
      </c>
      <c r="R886" s="104" t="str">
        <f>IF(E886&gt;0,+VLOOKUP($E886,'CODE GENERATOR'!$D:$T,12,FALSE),"")</f>
        <v>PIQ0015TAUTAU</v>
      </c>
      <c r="S886" s="104" t="str">
        <f>IF(E886&gt;0,+VLOOKUP($E886,'CODE GENERATOR'!$D:$T,13,FALSE),"")</f>
        <v>R.TOPWN_CPL0078_PIQ0015TAUTAU</v>
      </c>
      <c r="T886" s="104" t="str">
        <f t="shared" si="55"/>
        <v>R.TOPWN_CPL0078_PIQ0015TAUTAU_M</v>
      </c>
      <c r="U886" s="105">
        <v>8683711009474</v>
      </c>
      <c r="V886" s="107" t="str" cm="1">
        <f t="array" ref="V886">_xlfn.TEXTJOIN(";", TRUE, _xlfn.UNIQUE(_xlfn._xlws.FILTER(P$3:P$10029, C$3:C$10029=C886)))</f>
        <v>WHITE;TAUPE</v>
      </c>
      <c r="W886" s="107" t="str" cm="1">
        <f t="array" ref="W886">_xlfn.TEXTJOIN(";", TRUE, _xlfn.UNIQUE(_xlfn._xlws.FILTER(F$3:F$10029, C$3:C$10029=C886)))</f>
        <v>XS;S;M;L;XL</v>
      </c>
      <c r="X886" s="101" t="str">
        <f>IF(E886&gt;0,+VLOOKUP($E886,'CODE GENERATOR'!$D:$AC,19,FALSE),0)</f>
        <v>2507_W_2019</v>
      </c>
      <c r="Y886" s="101" t="str">
        <f>IF(E886&gt;0,+VLOOKUP($E886,'CODE GENERATOR'!$D:$AC,20,FALSE),0)</f>
        <v>2507_W_2029</v>
      </c>
      <c r="Z886" s="101" t="str">
        <f>IF(E886&gt;0,+VLOOKUP($E886,'CODE GENERATOR'!$D:$AC,21,FALSE),0)</f>
        <v>2507_W_2054</v>
      </c>
      <c r="AA886" s="101" t="str">
        <f>IF(E886&gt;0,+VLOOKUP($E886,'CODE GENERATOR'!$D:$AC,22,FALSE),0)</f>
        <v>2507_W_2043</v>
      </c>
      <c r="AB886" s="101" t="str">
        <f>IF(E886&gt;0,+VLOOKUP($E886,'CODE GENERATOR'!$D:$AC,23,FALSE),0)</f>
        <v>2507_D_cavalier_detay_0077</v>
      </c>
      <c r="AC886" s="101" t="str">
        <f>IF(E886&gt;0,+VLOOKUP($E886,'CODE GENERATOR'!$D:$AC,24,FALSE),0)</f>
        <v/>
      </c>
      <c r="AD886" s="101" t="str">
        <f>IF(E886&gt;0,+VLOOKUP($E886,'CODE GENERATOR'!$D:$AC,25,FALSE),0)</f>
        <v>2507_VW_Web_40</v>
      </c>
      <c r="AE886" s="101" t="str">
        <f>IF(E886&gt;0,+VLOOKUP($E886,'CODE GENERATOR'!$D:$AC,26,FALSE),0)</f>
        <v/>
      </c>
      <c r="AF886" s="149" t="str">
        <f>IF($C886&gt;0,$C886&amp;" "&amp;$P886&amp;" "&amp;+VLOOKUP($C886,'STYLE NAMES'!$B:$AC,10,FALSE),"""")</f>
        <v>VERONA TAUPE WOMEN'S COMPETITION POLO SHORT SLEEVE</v>
      </c>
      <c r="AG886" s="101" t="str">
        <f>"Enjoy our "&amp;(AF886)&amp;"; "&amp;IF(C886&gt;0,+VLOOKUP($C886,'STYLE NAMES'!$B:$AC,11,FALSE),"")</f>
        <v>Enjoy our VERONA TAUPE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6" s="101" t="str">
        <f>IF(C886&gt;0,+VLOOKUP($C886,'STYLE NAMES'!$B:$AC,12,FALSE),"")</f>
        <v>* Specially engineered design for high performance
* 4-way super stretch piquet jersey
* Soft and comfortable
* Breathable
* Quick dry
Composition:
95% Poliamide 5% Elasthane</v>
      </c>
      <c r="AI886" s="101" t="str">
        <f>IF(C886&gt;0,+VLOOKUP($C886,'STYLE NAMES'!$B:$AC,13,FALSE),"")</f>
        <v>Machine Wash at 30°C
Mild process
Iron at low temperature
Iron from REVERSE
Do NOT iron on logos or prints
Do not bleach
Do NOT Tumble Dry</v>
      </c>
      <c r="AJ886" s="149" t="str">
        <f>IF($C886&gt;0,$C886&amp;" "&amp;$P886&amp;" "&amp;+VLOOKUP($C886,'STYLE NAMES'!$B:$AC,14,FALSE),"""")</f>
        <v>VERONA TAUPE KADIN KISA KOL YARIŞMA POLO</v>
      </c>
      <c r="AK886" s="149" t="str">
        <f>"Cavalier SanMarco tarafından tasarlanan "&amp;(AJ886)&amp;"; "&amp;IF(C886&gt;0,+VLOOKUP($C886,'STYLE NAMES'!$B:$AC,15,FALSE),"")</f>
        <v>Cavalier SanMarco tarafından tasarlanan VERONA TAUPE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6" s="149" t="str">
        <f>IF(C886&gt;0,+VLOOKUP($C886,'STYLE NAMES'!$B:$AC,16,FALSE),"")</f>
        <v>* Yüksek performans için özel tasarım
* 4 yönlü süper streç pike kumaş
* Yumuşak ve rahat
* Nefes alabilir
* Hızlı kuruma
Kompozisyon:
%95 Polyamid  %5 Elastan</v>
      </c>
      <c r="AM886" s="149" t="str">
        <f>IF(C886&gt;0,+VLOOKUP($C886,'STYLE NAMES'!$B:$AC,17,FALSE),"")</f>
        <v>Makinede 30°C' de Yıkayın
Hassas Yıkama
Ilık ütü yapın
Tersten ütüleyin
Logo ve baskıları ÜTÜLEMEYİN
Çamaşır suyu kullanmayın
Kurutma Makinesinde Kurutmayın</v>
      </c>
      <c r="AN886" s="149" t="str">
        <f>IF($C886&gt;0,$C886&amp;" "&amp;$P886&amp;" "&amp;+VLOOKUP($C886,'STYLE NAMES'!$B:$AC,18,FALSE),"""")</f>
        <v>VERONA TAUPE POLO DA CONCORSO DONNA MANICA CORTA</v>
      </c>
      <c r="AO886" s="101" t="str">
        <f>"Disegnato da Cavalier SanMarco "&amp;(AN886)&amp;"; "&amp;IF(C886&gt;0,+VLOOKUP($C886,'STYLE NAMES'!$B:$AC,19,FALSE),"")</f>
        <v>Disegnato da Cavalier SanMarco VERONA TAUPE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6" s="101" t="str">
        <f>IF(C886&gt;0,+VLOOKUP($C886,'STYLE NAMES'!$B:$AC,20,FALSE),"")</f>
        <v>Design ingegnerizzato per alte prestazioni 
Jersey piqué elasticizzato  4-way-stretch 
Morbido e confortevole 
Traspirante Asciugatura rapida 
Composizione: 
95% Poliammide  5% Elastan</v>
      </c>
      <c r="AQ886" s="101" t="str">
        <f>IF(C886&gt;0,+VLOOKUP($C886,'STYLE NAMES'!$B:$AC,21,FALSE),"")</f>
        <v>Lavare in lavatrice a 30°C Ciclo delicato 
Stirare a bassa temperatura
Stirare al rovescio 
Non stirare su loghi o stampe 
Non candeggiare 
Non asciugare in asciugatrice</v>
      </c>
      <c r="AR886" s="101">
        <f>IF(D886&gt;0,+VLOOKUP($C886,'STYLE NAMES'!$B:$AC,22,FALSE),"")</f>
        <v>0</v>
      </c>
      <c r="AS886" s="101">
        <f>IF(E886&gt;0,+VLOOKUP($C886,'STYLE NAMES'!$B:$AC,23,FALSE),"")</f>
        <v>0</v>
      </c>
      <c r="AT886" s="101">
        <f>IF(F886&gt;0,+VLOOKUP($C886,'STYLE NAMES'!$B:$AC,24,FALSE),"")</f>
        <v>0</v>
      </c>
      <c r="AU886" s="101">
        <f>IF(G886&gt;0,+VLOOKUP($C886,'STYLE NAMES'!$B:$AC,25,FALSE),"")</f>
        <v>0</v>
      </c>
      <c r="AV886" s="101" t="str">
        <f>+VLOOKUP($S886,'CODE GENERATOR'!$P:$AM,15,FALSE)</f>
        <v>R.BOTWN_BRC0067_TJR0027WHTWHT</v>
      </c>
      <c r="AW886" s="101" t="str">
        <f>+VLOOKUP($S886,'CODE GENERATOR'!$P:$AM,16,FALSE)</f>
        <v>A.RACUX_BLT0094A_BRD0002BEGBEG</v>
      </c>
      <c r="AX886" s="101" t="str">
        <f>+VLOOKUP($S886,'CODE GENERATOR'!$P:$AM,17,FALSE)</f>
        <v>A.RACAU_SOC0020_NYL00003XBST1</v>
      </c>
      <c r="AY886" s="101">
        <f>+VLOOKUP($S886,'CODE GENERATOR'!$P:$AM,18,FALSE)</f>
        <v>0</v>
      </c>
      <c r="AZ886" s="101">
        <f>+VLOOKUP($S886,'CODE GENERATOR'!$P:$AM,19,FALSE)</f>
        <v>0</v>
      </c>
      <c r="BA886" s="101">
        <f>+VLOOKUP($S886,'CODE GENERATOR'!$P:$AM,20,FALSE)</f>
        <v>0</v>
      </c>
      <c r="BB886" s="101">
        <f>+VLOOKUP($S886,'CODE GENERATOR'!$P:$AM,21,FALSE)</f>
        <v>0</v>
      </c>
      <c r="BC886" s="101">
        <f>+VLOOKUP($S886,'CODE GENERATOR'!$P:$AM,22,FALSE)</f>
        <v>0</v>
      </c>
      <c r="BD886" s="101">
        <f>+VLOOKUP($S886,'CODE GENERATOR'!$P:$AM,23,FALSE)</f>
        <v>0</v>
      </c>
      <c r="BE886" s="101">
        <f>+VLOOKUP($S886,'CODE GENERATOR'!$P:$AM,24,FALSE)</f>
        <v>0</v>
      </c>
      <c r="BF886" s="101">
        <f>IF(C886&gt;0,+VLOOKUP(G886,'CATEGORY ID'!$A$1:$L$118,3,FALSE),"")</f>
        <v>30</v>
      </c>
      <c r="BG886" s="101">
        <f>IF(C886&gt;0,+VLOOKUP(H886,'CATEGORY ID'!$D$1:$L$118,3,FALSE),"")</f>
        <v>3</v>
      </c>
      <c r="BH886" s="101">
        <f>IF(C886&gt;0,+VLOOKUP((+H886&amp;I886),'CATEGORY ID'!$H$1:$I$121,2,FALSE),"")</f>
        <v>109</v>
      </c>
      <c r="BJ886" s="101">
        <f>IF(C886&gt;0,IF(COUNTIF('CATEGORY ID'!$K$1:$K$121,+H886&amp;K886) &gt; 0, +VLOOKUP(+H886&amp;K886,'CATEGORY ID'!$K$1:$L$121,2,FALSE),""),"")</f>
        <v>225</v>
      </c>
      <c r="BK886" s="101" t="str">
        <f>IF(C886&gt;0,IF(COUNTIF('CATEGORY ID'!$K$124:$K$165, +VLOOKUP(C886,'STYLE NAMES'!$B:$AE,30,FALSE)) &gt; 0, +VLOOKUP(VLOOKUP(C886,'STYLE NAMES'!$B:$AE,30,FALSE),'CATEGORY ID'!K:M,2,FALSE),""),"")</f>
        <v/>
      </c>
      <c r="BM886" s="101">
        <v>204</v>
      </c>
      <c r="BO886" s="101">
        <v>21</v>
      </c>
      <c r="BR886" s="101" t="str" cm="1">
        <f t="array" ref="BR886">IF(C886&gt;0,_xlfn.TEXTJOIN(";", TRUE,_xlfn.UNIQUE(_xlfn._xlws.FILTER(BF886:BQ886,(BF886:BQ886&gt;0)),TRUE,FALSE)),"")&amp;";"&amp;BS886</f>
        <v>30;3;109;225;204;21;209;231</v>
      </c>
      <c r="BS886" s="101" t="s">
        <v>3453</v>
      </c>
      <c r="BU886" s="106">
        <f>IF(C886&gt;0,+VLOOKUP($C886,'STYLE NAMES'!$B:$AC,26,FALSE),"")</f>
        <v>99.9</v>
      </c>
      <c r="BV886" s="106">
        <f>IF(C886&gt;0,+VLOOKUP($C886,'STYLE NAMES'!$B:$AC,27,FALSE),"")</f>
        <v>5490</v>
      </c>
      <c r="BW886" s="106">
        <f>IF(C886&gt;0,+VLOOKUP($C886,'STYLE NAMES'!$B:$AC,28,FALSE),"")</f>
        <v>114.88499999999999</v>
      </c>
      <c r="BY886"/>
      <c r="BZ886" s="101">
        <v>4</v>
      </c>
      <c r="CA886" s="137">
        <f t="shared" si="58"/>
        <v>1</v>
      </c>
      <c r="CB886" s="137" t="str">
        <f>+VLOOKUP(C886,'[2]STYLES &amp; MODELS MATRIX'!$A:$G,7,FALSE)</f>
        <v>AK</v>
      </c>
      <c r="CC886" s="137" t="str">
        <f>+VLOOKUP(C886,'[1]STYLES &amp; SIZE CHARTS'!$A:$H,8,FALSE)</f>
        <v>WT-SSCP1</v>
      </c>
      <c r="CD886" s="137"/>
      <c r="CE886" s="205"/>
      <c r="CF886" s="141"/>
    </row>
    <row r="887" spans="1:84" s="101" customFormat="1" ht="12" customHeight="1" x14ac:dyDescent="0.2">
      <c r="A887" s="102">
        <f t="shared" si="56"/>
        <v>8683711009481</v>
      </c>
      <c r="B887" s="101" t="s">
        <v>993</v>
      </c>
      <c r="C887" s="101" t="s">
        <v>708</v>
      </c>
      <c r="D887" s="101" t="s">
        <v>2986</v>
      </c>
      <c r="E887" s="203" t="s">
        <v>2486</v>
      </c>
      <c r="F887" s="101" t="s">
        <v>2248</v>
      </c>
      <c r="G887" s="101" t="str">
        <f>IF(C887&gt;0,+VLOOKUP($C887,'STYLE NAMES'!$B:$AC,4,FALSE),"")</f>
        <v>RIDER</v>
      </c>
      <c r="H887" s="101" t="str">
        <f>IF(C887&gt;0,+VLOOKUP($C887,'STYLE NAMES'!$B:$AC,5,FALSE),"")</f>
        <v>WOMEN</v>
      </c>
      <c r="I887" s="101" t="str">
        <f>IF(C887&gt;0,+VLOOKUP($C887,'STYLE NAMES'!$B:$AC,6,FALSE),"")</f>
        <v>TOPS</v>
      </c>
      <c r="J887" s="101" t="str">
        <f>IF(C887&gt;0,+VLOOKUP($C887,'STYLE NAMES'!$B:$AC,7,FALSE),"")</f>
        <v>WOMEN</v>
      </c>
      <c r="K887" s="101" t="str">
        <f>IF(C887&gt;0,+VLOOKUP($C887,'STYLE NAMES'!$B:$AC,8,FALSE),"")</f>
        <v>COMPETITION POLOS</v>
      </c>
      <c r="L887" s="101" t="str">
        <f>IF(E887&gt;0,+VLOOKUP($E887,'CODE GENERATOR'!$D:$T,3,FALSE),"")</f>
        <v>S</v>
      </c>
      <c r="M887" s="101" t="str">
        <f>IF(E887&gt;0,+VLOOKUP($E887,'CODE GENERATOR'!$D:$T,4,FALSE),"")</f>
        <v>PIQUET</v>
      </c>
      <c r="N887" s="101" t="str">
        <f>IF(E887&gt;0,+VLOOKUP($E887,'CODE GENERATOR'!$D:$T,6,FALSE),"")</f>
        <v>TAUPE</v>
      </c>
      <c r="O887" s="101" t="str">
        <f>IF(E887&gt;0,+VLOOKUP($E887,'CODE GENERATOR'!$D:$T,7,FALSE),"")</f>
        <v>TAUPE</v>
      </c>
      <c r="P887" s="101" t="str">
        <f t="shared" si="57"/>
        <v>TAUPE</v>
      </c>
      <c r="Q887" s="104" t="str">
        <f>IF(E887&gt;0,+VLOOKUP($E887,'CODE GENERATOR'!$D:$T,11,FALSE),"")</f>
        <v>R.TOPWN_CPL0078</v>
      </c>
      <c r="R887" s="104" t="str">
        <f>IF(E887&gt;0,+VLOOKUP($E887,'CODE GENERATOR'!$D:$T,12,FALSE),"")</f>
        <v>PIQ0015TAUTAU</v>
      </c>
      <c r="S887" s="104" t="str">
        <f>IF(E887&gt;0,+VLOOKUP($E887,'CODE GENERATOR'!$D:$T,13,FALSE),"")</f>
        <v>R.TOPWN_CPL0078_PIQ0015TAUTAU</v>
      </c>
      <c r="T887" s="104" t="str">
        <f t="shared" si="55"/>
        <v>R.TOPWN_CPL0078_PIQ0015TAUTAU_L</v>
      </c>
      <c r="U887" s="105">
        <v>8683711009481</v>
      </c>
      <c r="V887" s="107" t="str" cm="1">
        <f t="array" ref="V887">_xlfn.TEXTJOIN(";", TRUE, _xlfn.UNIQUE(_xlfn._xlws.FILTER(P$3:P$10029, C$3:C$10029=C887)))</f>
        <v>WHITE;TAUPE</v>
      </c>
      <c r="W887" s="107" t="str" cm="1">
        <f t="array" ref="W887">_xlfn.TEXTJOIN(";", TRUE, _xlfn.UNIQUE(_xlfn._xlws.FILTER(F$3:F$10029, C$3:C$10029=C887)))</f>
        <v>XS;S;M;L;XL</v>
      </c>
      <c r="X887" s="101" t="str">
        <f>IF(E887&gt;0,+VLOOKUP($E887,'CODE GENERATOR'!$D:$AC,19,FALSE),0)</f>
        <v>2507_W_2019</v>
      </c>
      <c r="Y887" s="101" t="str">
        <f>IF(E887&gt;0,+VLOOKUP($E887,'CODE GENERATOR'!$D:$AC,20,FALSE),0)</f>
        <v>2507_W_2029</v>
      </c>
      <c r="Z887" s="101" t="str">
        <f>IF(E887&gt;0,+VLOOKUP($E887,'CODE GENERATOR'!$D:$AC,21,FALSE),0)</f>
        <v>2507_W_2054</v>
      </c>
      <c r="AA887" s="101" t="str">
        <f>IF(E887&gt;0,+VLOOKUP($E887,'CODE GENERATOR'!$D:$AC,22,FALSE),0)</f>
        <v>2507_W_2043</v>
      </c>
      <c r="AB887" s="101" t="str">
        <f>IF(E887&gt;0,+VLOOKUP($E887,'CODE GENERATOR'!$D:$AC,23,FALSE),0)</f>
        <v>2507_D_cavalier_detay_0077</v>
      </c>
      <c r="AC887" s="101" t="str">
        <f>IF(E887&gt;0,+VLOOKUP($E887,'CODE GENERATOR'!$D:$AC,24,FALSE),0)</f>
        <v/>
      </c>
      <c r="AD887" s="101" t="str">
        <f>IF(E887&gt;0,+VLOOKUP($E887,'CODE GENERATOR'!$D:$AC,25,FALSE),0)</f>
        <v>2507_VW_Web_40</v>
      </c>
      <c r="AE887" s="101" t="str">
        <f>IF(E887&gt;0,+VLOOKUP($E887,'CODE GENERATOR'!$D:$AC,26,FALSE),0)</f>
        <v/>
      </c>
      <c r="AF887" s="149" t="str">
        <f>IF($C887&gt;0,$C887&amp;" "&amp;$P887&amp;" "&amp;+VLOOKUP($C887,'STYLE NAMES'!$B:$AC,10,FALSE),"""")</f>
        <v>VERONA TAUPE WOMEN'S COMPETITION POLO SHORT SLEEVE</v>
      </c>
      <c r="AG887" s="101" t="str">
        <f>"Enjoy our "&amp;(AF887)&amp;"; "&amp;IF(C887&gt;0,+VLOOKUP($C887,'STYLE NAMES'!$B:$AC,11,FALSE),"")</f>
        <v>Enjoy our VERONA TAUPE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7" s="101" t="str">
        <f>IF(C887&gt;0,+VLOOKUP($C887,'STYLE NAMES'!$B:$AC,12,FALSE),"")</f>
        <v>* Specially engineered design for high performance
* 4-way super stretch piquet jersey
* Soft and comfortable
* Breathable
* Quick dry
Composition:
95% Poliamide 5% Elasthane</v>
      </c>
      <c r="AI887" s="101" t="str">
        <f>IF(C887&gt;0,+VLOOKUP($C887,'STYLE NAMES'!$B:$AC,13,FALSE),"")</f>
        <v>Machine Wash at 30°C
Mild process
Iron at low temperature
Iron from REVERSE
Do NOT iron on logos or prints
Do not bleach
Do NOT Tumble Dry</v>
      </c>
      <c r="AJ887" s="149" t="str">
        <f>IF($C887&gt;0,$C887&amp;" "&amp;$P887&amp;" "&amp;+VLOOKUP($C887,'STYLE NAMES'!$B:$AC,14,FALSE),"""")</f>
        <v>VERONA TAUPE KADIN KISA KOL YARIŞMA POLO</v>
      </c>
      <c r="AK887" s="149" t="str">
        <f>"Cavalier SanMarco tarafından tasarlanan "&amp;(AJ887)&amp;"; "&amp;IF(C887&gt;0,+VLOOKUP($C887,'STYLE NAMES'!$B:$AC,15,FALSE),"")</f>
        <v>Cavalier SanMarco tarafından tasarlanan VERONA TAUPE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7" s="149" t="str">
        <f>IF(C887&gt;0,+VLOOKUP($C887,'STYLE NAMES'!$B:$AC,16,FALSE),"")</f>
        <v>* Yüksek performans için özel tasarım
* 4 yönlü süper streç pike kumaş
* Yumuşak ve rahat
* Nefes alabilir
* Hızlı kuruma
Kompozisyon:
%95 Polyamid  %5 Elastan</v>
      </c>
      <c r="AM887" s="149" t="str">
        <f>IF(C887&gt;0,+VLOOKUP($C887,'STYLE NAMES'!$B:$AC,17,FALSE),"")</f>
        <v>Makinede 30°C' de Yıkayın
Hassas Yıkama
Ilık ütü yapın
Tersten ütüleyin
Logo ve baskıları ÜTÜLEMEYİN
Çamaşır suyu kullanmayın
Kurutma Makinesinde Kurutmayın</v>
      </c>
      <c r="AN887" s="149" t="str">
        <f>IF($C887&gt;0,$C887&amp;" "&amp;$P887&amp;" "&amp;+VLOOKUP($C887,'STYLE NAMES'!$B:$AC,18,FALSE),"""")</f>
        <v>VERONA TAUPE POLO DA CONCORSO DONNA MANICA CORTA</v>
      </c>
      <c r="AO887" s="101" t="str">
        <f>"Disegnato da Cavalier SanMarco "&amp;(AN887)&amp;"; "&amp;IF(C887&gt;0,+VLOOKUP($C887,'STYLE NAMES'!$B:$AC,19,FALSE),"")</f>
        <v>Disegnato da Cavalier SanMarco VERONA TAUPE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7" s="101" t="str">
        <f>IF(C887&gt;0,+VLOOKUP($C887,'STYLE NAMES'!$B:$AC,20,FALSE),"")</f>
        <v>Design ingegnerizzato per alte prestazioni 
Jersey piqué elasticizzato  4-way-stretch 
Morbido e confortevole 
Traspirante Asciugatura rapida 
Composizione: 
95% Poliammide  5% Elastan</v>
      </c>
      <c r="AQ887" s="101" t="str">
        <f>IF(C887&gt;0,+VLOOKUP($C887,'STYLE NAMES'!$B:$AC,21,FALSE),"")</f>
        <v>Lavare in lavatrice a 30°C Ciclo delicato 
Stirare a bassa temperatura
Stirare al rovescio 
Non stirare su loghi o stampe 
Non candeggiare 
Non asciugare in asciugatrice</v>
      </c>
      <c r="AR887" s="101">
        <f>IF(D887&gt;0,+VLOOKUP($C887,'STYLE NAMES'!$B:$AC,22,FALSE),"")</f>
        <v>0</v>
      </c>
      <c r="AS887" s="101">
        <f>IF(E887&gt;0,+VLOOKUP($C887,'STYLE NAMES'!$B:$AC,23,FALSE),"")</f>
        <v>0</v>
      </c>
      <c r="AT887" s="101">
        <f>IF(F887&gt;0,+VLOOKUP($C887,'STYLE NAMES'!$B:$AC,24,FALSE),"")</f>
        <v>0</v>
      </c>
      <c r="AU887" s="101">
        <f>IF(G887&gt;0,+VLOOKUP($C887,'STYLE NAMES'!$B:$AC,25,FALSE),"")</f>
        <v>0</v>
      </c>
      <c r="AV887" s="101" t="str">
        <f>+VLOOKUP($S887,'CODE GENERATOR'!$P:$AM,15,FALSE)</f>
        <v>R.BOTWN_BRC0067_TJR0027WHTWHT</v>
      </c>
      <c r="AW887" s="101" t="str">
        <f>+VLOOKUP($S887,'CODE GENERATOR'!$P:$AM,16,FALSE)</f>
        <v>A.RACUX_BLT0094A_BRD0002BEGBEG</v>
      </c>
      <c r="AX887" s="101" t="str">
        <f>+VLOOKUP($S887,'CODE GENERATOR'!$P:$AM,17,FALSE)</f>
        <v>A.RACAU_SOC0020_NYL00003XBST1</v>
      </c>
      <c r="AY887" s="101">
        <f>+VLOOKUP($S887,'CODE GENERATOR'!$P:$AM,18,FALSE)</f>
        <v>0</v>
      </c>
      <c r="AZ887" s="101">
        <f>+VLOOKUP($S887,'CODE GENERATOR'!$P:$AM,19,FALSE)</f>
        <v>0</v>
      </c>
      <c r="BA887" s="101">
        <f>+VLOOKUP($S887,'CODE GENERATOR'!$P:$AM,20,FALSE)</f>
        <v>0</v>
      </c>
      <c r="BB887" s="101">
        <f>+VLOOKUP($S887,'CODE GENERATOR'!$P:$AM,21,FALSE)</f>
        <v>0</v>
      </c>
      <c r="BC887" s="101">
        <f>+VLOOKUP($S887,'CODE GENERATOR'!$P:$AM,22,FALSE)</f>
        <v>0</v>
      </c>
      <c r="BD887" s="101">
        <f>+VLOOKUP($S887,'CODE GENERATOR'!$P:$AM,23,FALSE)</f>
        <v>0</v>
      </c>
      <c r="BE887" s="101">
        <f>+VLOOKUP($S887,'CODE GENERATOR'!$P:$AM,24,FALSE)</f>
        <v>0</v>
      </c>
      <c r="BF887" s="101">
        <f>IF(C887&gt;0,+VLOOKUP(G887,'CATEGORY ID'!$A$1:$L$118,3,FALSE),"")</f>
        <v>30</v>
      </c>
      <c r="BG887" s="101">
        <f>IF(C887&gt;0,+VLOOKUP(H887,'CATEGORY ID'!$D$1:$L$118,3,FALSE),"")</f>
        <v>3</v>
      </c>
      <c r="BH887" s="101">
        <f>IF(C887&gt;0,+VLOOKUP((+H887&amp;I887),'CATEGORY ID'!$H$1:$I$121,2,FALSE),"")</f>
        <v>109</v>
      </c>
      <c r="BJ887" s="101">
        <f>IF(C887&gt;0,IF(COUNTIF('CATEGORY ID'!$K$1:$K$121,+H887&amp;K887) &gt; 0, +VLOOKUP(+H887&amp;K887,'CATEGORY ID'!$K$1:$L$121,2,FALSE),""),"")</f>
        <v>225</v>
      </c>
      <c r="BK887" s="101" t="str">
        <f>IF(C887&gt;0,IF(COUNTIF('CATEGORY ID'!$K$124:$K$165, +VLOOKUP(C887,'STYLE NAMES'!$B:$AE,30,FALSE)) &gt; 0, +VLOOKUP(VLOOKUP(C887,'STYLE NAMES'!$B:$AE,30,FALSE),'CATEGORY ID'!K:M,2,FALSE),""),"")</f>
        <v/>
      </c>
      <c r="BM887" s="101">
        <v>204</v>
      </c>
      <c r="BO887" s="101">
        <v>21</v>
      </c>
      <c r="BR887" s="101" t="str" cm="1">
        <f t="array" ref="BR887">IF(C887&gt;0,_xlfn.TEXTJOIN(";", TRUE,_xlfn.UNIQUE(_xlfn._xlws.FILTER(BF887:BQ887,(BF887:BQ887&gt;0)),TRUE,FALSE)),"")&amp;";"&amp;BS887</f>
        <v>30;3;109;225;204;21;209;231</v>
      </c>
      <c r="BS887" s="101" t="s">
        <v>3453</v>
      </c>
      <c r="BU887" s="106">
        <f>IF(C887&gt;0,+VLOOKUP($C887,'STYLE NAMES'!$B:$AC,26,FALSE),"")</f>
        <v>99.9</v>
      </c>
      <c r="BV887" s="106">
        <f>IF(C887&gt;0,+VLOOKUP($C887,'STYLE NAMES'!$B:$AC,27,FALSE),"")</f>
        <v>5490</v>
      </c>
      <c r="BW887" s="106">
        <f>IF(C887&gt;0,+VLOOKUP($C887,'STYLE NAMES'!$B:$AC,28,FALSE),"")</f>
        <v>114.88499999999999</v>
      </c>
      <c r="BY887"/>
      <c r="BZ887" s="101">
        <v>5</v>
      </c>
      <c r="CA887" s="137">
        <f t="shared" si="58"/>
        <v>1</v>
      </c>
      <c r="CB887" s="137" t="str">
        <f>+VLOOKUP(C887,'[2]STYLES &amp; MODELS MATRIX'!$A:$G,7,FALSE)</f>
        <v>AK</v>
      </c>
      <c r="CC887" s="137" t="str">
        <f>+VLOOKUP(C887,'[1]STYLES &amp; SIZE CHARTS'!$A:$H,8,FALSE)</f>
        <v>WT-SSCP1</v>
      </c>
      <c r="CD887" s="137"/>
      <c r="CE887" s="205"/>
      <c r="CF887" s="141"/>
    </row>
    <row r="888" spans="1:84" s="101" customFormat="1" ht="12" customHeight="1" x14ac:dyDescent="0.2">
      <c r="A888" s="102">
        <f t="shared" si="56"/>
        <v>8683711009498</v>
      </c>
      <c r="B888" s="101" t="s">
        <v>993</v>
      </c>
      <c r="C888" s="101" t="s">
        <v>708</v>
      </c>
      <c r="D888" s="101" t="s">
        <v>2986</v>
      </c>
      <c r="E888" s="203" t="s">
        <v>2486</v>
      </c>
      <c r="F888" s="101" t="s">
        <v>2249</v>
      </c>
      <c r="G888" s="101" t="str">
        <f>IF(C888&gt;0,+VLOOKUP($C888,'STYLE NAMES'!$B:$AC,4,FALSE),"")</f>
        <v>RIDER</v>
      </c>
      <c r="H888" s="101" t="str">
        <f>IF(C888&gt;0,+VLOOKUP($C888,'STYLE NAMES'!$B:$AC,5,FALSE),"")</f>
        <v>WOMEN</v>
      </c>
      <c r="I888" s="101" t="str">
        <f>IF(C888&gt;0,+VLOOKUP($C888,'STYLE NAMES'!$B:$AC,6,FALSE),"")</f>
        <v>TOPS</v>
      </c>
      <c r="J888" s="101" t="str">
        <f>IF(C888&gt;0,+VLOOKUP($C888,'STYLE NAMES'!$B:$AC,7,FALSE),"")</f>
        <v>WOMEN</v>
      </c>
      <c r="K888" s="101" t="str">
        <f>IF(C888&gt;0,+VLOOKUP($C888,'STYLE NAMES'!$B:$AC,8,FALSE),"")</f>
        <v>COMPETITION POLOS</v>
      </c>
      <c r="L888" s="101" t="str">
        <f>IF(E888&gt;0,+VLOOKUP($E888,'CODE GENERATOR'!$D:$T,3,FALSE),"")</f>
        <v>S</v>
      </c>
      <c r="M888" s="101" t="str">
        <f>IF(E888&gt;0,+VLOOKUP($E888,'CODE GENERATOR'!$D:$T,4,FALSE),"")</f>
        <v>PIQUET</v>
      </c>
      <c r="N888" s="101" t="str">
        <f>IF(E888&gt;0,+VLOOKUP($E888,'CODE GENERATOR'!$D:$T,6,FALSE),"")</f>
        <v>TAUPE</v>
      </c>
      <c r="O888" s="101" t="str">
        <f>IF(E888&gt;0,+VLOOKUP($E888,'CODE GENERATOR'!$D:$T,7,FALSE),"")</f>
        <v>TAUPE</v>
      </c>
      <c r="P888" s="101" t="str">
        <f t="shared" si="57"/>
        <v>TAUPE</v>
      </c>
      <c r="Q888" s="104" t="str">
        <f>IF(E888&gt;0,+VLOOKUP($E888,'CODE GENERATOR'!$D:$T,11,FALSE),"")</f>
        <v>R.TOPWN_CPL0078</v>
      </c>
      <c r="R888" s="104" t="str">
        <f>IF(E888&gt;0,+VLOOKUP($E888,'CODE GENERATOR'!$D:$T,12,FALSE),"")</f>
        <v>PIQ0015TAUTAU</v>
      </c>
      <c r="S888" s="104" t="str">
        <f>IF(E888&gt;0,+VLOOKUP($E888,'CODE GENERATOR'!$D:$T,13,FALSE),"")</f>
        <v>R.TOPWN_CPL0078_PIQ0015TAUTAU</v>
      </c>
      <c r="T888" s="104" t="str">
        <f t="shared" si="55"/>
        <v>R.TOPWN_CPL0078_PIQ0015TAUTAU_XL</v>
      </c>
      <c r="U888" s="105">
        <v>8683711009498</v>
      </c>
      <c r="V888" s="107" t="str" cm="1">
        <f t="array" ref="V888">_xlfn.TEXTJOIN(";", TRUE, _xlfn.UNIQUE(_xlfn._xlws.FILTER(P$3:P$10029, C$3:C$10029=C888)))</f>
        <v>WHITE;TAUPE</v>
      </c>
      <c r="W888" s="107" t="str" cm="1">
        <f t="array" ref="W888">_xlfn.TEXTJOIN(";", TRUE, _xlfn.UNIQUE(_xlfn._xlws.FILTER(F$3:F$10029, C$3:C$10029=C888)))</f>
        <v>XS;S;M;L;XL</v>
      </c>
      <c r="X888" s="101" t="str">
        <f>IF(E888&gt;0,+VLOOKUP($E888,'CODE GENERATOR'!$D:$AC,19,FALSE),0)</f>
        <v>2507_W_2019</v>
      </c>
      <c r="Y888" s="101" t="str">
        <f>IF(E888&gt;0,+VLOOKUP($E888,'CODE GENERATOR'!$D:$AC,20,FALSE),0)</f>
        <v>2507_W_2029</v>
      </c>
      <c r="Z888" s="101" t="str">
        <f>IF(E888&gt;0,+VLOOKUP($E888,'CODE GENERATOR'!$D:$AC,21,FALSE),0)</f>
        <v>2507_W_2054</v>
      </c>
      <c r="AA888" s="101" t="str">
        <f>IF(E888&gt;0,+VLOOKUP($E888,'CODE GENERATOR'!$D:$AC,22,FALSE),0)</f>
        <v>2507_W_2043</v>
      </c>
      <c r="AB888" s="101" t="str">
        <f>IF(E888&gt;0,+VLOOKUP($E888,'CODE GENERATOR'!$D:$AC,23,FALSE),0)</f>
        <v>2507_D_cavalier_detay_0077</v>
      </c>
      <c r="AC888" s="101" t="str">
        <f>IF(E888&gt;0,+VLOOKUP($E888,'CODE GENERATOR'!$D:$AC,24,FALSE),0)</f>
        <v/>
      </c>
      <c r="AD888" s="101" t="str">
        <f>IF(E888&gt;0,+VLOOKUP($E888,'CODE GENERATOR'!$D:$AC,25,FALSE),0)</f>
        <v>2507_VW_Web_40</v>
      </c>
      <c r="AE888" s="101" t="str">
        <f>IF(E888&gt;0,+VLOOKUP($E888,'CODE GENERATOR'!$D:$AC,26,FALSE),0)</f>
        <v/>
      </c>
      <c r="AF888" s="149" t="str">
        <f>IF($C888&gt;0,$C888&amp;" "&amp;$P888&amp;" "&amp;+VLOOKUP($C888,'STYLE NAMES'!$B:$AC,10,FALSE),"""")</f>
        <v>VERONA TAUPE WOMEN'S COMPETITION POLO SHORT SLEEVE</v>
      </c>
      <c r="AG888" s="101" t="str">
        <f>"Enjoy our "&amp;(AF888)&amp;"; "&amp;IF(C888&gt;0,+VLOOKUP($C888,'STYLE NAMES'!$B:$AC,11,FALSE),"")</f>
        <v>Enjoy our VERONA TAUPE WOMEN'S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8" s="101" t="str">
        <f>IF(C888&gt;0,+VLOOKUP($C888,'STYLE NAMES'!$B:$AC,12,FALSE),"")</f>
        <v>* Specially engineered design for high performance
* 4-way super stretch piquet jersey
* Soft and comfortable
* Breathable
* Quick dry
Composition:
95% Poliamide 5% Elasthane</v>
      </c>
      <c r="AI888" s="101" t="str">
        <f>IF(C888&gt;0,+VLOOKUP($C888,'STYLE NAMES'!$B:$AC,13,FALSE),"")</f>
        <v>Machine Wash at 30°C
Mild process
Iron at low temperature
Iron from REVERSE
Do NOT iron on logos or prints
Do not bleach
Do NOT Tumble Dry</v>
      </c>
      <c r="AJ888" s="149" t="str">
        <f>IF($C888&gt;0,$C888&amp;" "&amp;$P888&amp;" "&amp;+VLOOKUP($C888,'STYLE NAMES'!$B:$AC,14,FALSE),"""")</f>
        <v>VERONA TAUPE KADIN KISA KOL YARIŞMA POLO</v>
      </c>
      <c r="AK888" s="149" t="str">
        <f>"Cavalier SanMarco tarafından tasarlanan "&amp;(AJ888)&amp;"; "&amp;IF(C888&gt;0,+VLOOKUP($C888,'STYLE NAMES'!$B:$AC,15,FALSE),"")</f>
        <v>Cavalier SanMarco tarafından tasarlanan VERONA TAUPE KADIN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8" s="149" t="str">
        <f>IF(C888&gt;0,+VLOOKUP($C888,'STYLE NAMES'!$B:$AC,16,FALSE),"")</f>
        <v>* Yüksek performans için özel tasarım
* 4 yönlü süper streç pike kumaş
* Yumuşak ve rahat
* Nefes alabilir
* Hızlı kuruma
Kompozisyon:
%95 Polyamid  %5 Elastan</v>
      </c>
      <c r="AM888" s="149" t="str">
        <f>IF(C888&gt;0,+VLOOKUP($C888,'STYLE NAMES'!$B:$AC,17,FALSE),"")</f>
        <v>Makinede 30°C' de Yıkayın
Hassas Yıkama
Ilık ütü yapın
Tersten ütüleyin
Logo ve baskıları ÜTÜLEMEYİN
Çamaşır suyu kullanmayın
Kurutma Makinesinde Kurutmayın</v>
      </c>
      <c r="AN888" s="149" t="str">
        <f>IF($C888&gt;0,$C888&amp;" "&amp;$P888&amp;" "&amp;+VLOOKUP($C888,'STYLE NAMES'!$B:$AC,18,FALSE),"""")</f>
        <v>VERONA TAUPE POLO DA CONCORSO DONNA MANICA CORTA</v>
      </c>
      <c r="AO888" s="101" t="str">
        <f>"Disegnato da Cavalier SanMarco "&amp;(AN888)&amp;"; "&amp;IF(C888&gt;0,+VLOOKUP($C888,'STYLE NAMES'!$B:$AC,19,FALSE),"")</f>
        <v>Disegnato da Cavalier SanMarco VERONA TAUPE POLO DA CONCORSO DONNA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8" s="101" t="str">
        <f>IF(C888&gt;0,+VLOOKUP($C888,'STYLE NAMES'!$B:$AC,20,FALSE),"")</f>
        <v>Design ingegnerizzato per alte prestazioni 
Jersey piqué elasticizzato  4-way-stretch 
Morbido e confortevole 
Traspirante Asciugatura rapida 
Composizione: 
95% Poliammide  5% Elastan</v>
      </c>
      <c r="AQ888" s="101" t="str">
        <f>IF(C888&gt;0,+VLOOKUP($C888,'STYLE NAMES'!$B:$AC,21,FALSE),"")</f>
        <v>Lavare in lavatrice a 30°C Ciclo delicato 
Stirare a bassa temperatura
Stirare al rovescio 
Non stirare su loghi o stampe 
Non candeggiare 
Non asciugare in asciugatrice</v>
      </c>
      <c r="AR888" s="101">
        <f>IF(D888&gt;0,+VLOOKUP($C888,'STYLE NAMES'!$B:$AC,22,FALSE),"")</f>
        <v>0</v>
      </c>
      <c r="AS888" s="101">
        <f>IF(E888&gt;0,+VLOOKUP($C888,'STYLE NAMES'!$B:$AC,23,FALSE),"")</f>
        <v>0</v>
      </c>
      <c r="AT888" s="101">
        <f>IF(F888&gt;0,+VLOOKUP($C888,'STYLE NAMES'!$B:$AC,24,FALSE),"")</f>
        <v>0</v>
      </c>
      <c r="AU888" s="101">
        <f>IF(G888&gt;0,+VLOOKUP($C888,'STYLE NAMES'!$B:$AC,25,FALSE),"")</f>
        <v>0</v>
      </c>
      <c r="AV888" s="101" t="str">
        <f>+VLOOKUP($S888,'CODE GENERATOR'!$P:$AM,15,FALSE)</f>
        <v>R.BOTWN_BRC0067_TJR0027WHTWHT</v>
      </c>
      <c r="AW888" s="101" t="str">
        <f>+VLOOKUP($S888,'CODE GENERATOR'!$P:$AM,16,FALSE)</f>
        <v>A.RACUX_BLT0094A_BRD0002BEGBEG</v>
      </c>
      <c r="AX888" s="101" t="str">
        <f>+VLOOKUP($S888,'CODE GENERATOR'!$P:$AM,17,FALSE)</f>
        <v>A.RACAU_SOC0020_NYL00003XBST1</v>
      </c>
      <c r="AY888" s="101">
        <f>+VLOOKUP($S888,'CODE GENERATOR'!$P:$AM,18,FALSE)</f>
        <v>0</v>
      </c>
      <c r="AZ888" s="101">
        <f>+VLOOKUP($S888,'CODE GENERATOR'!$P:$AM,19,FALSE)</f>
        <v>0</v>
      </c>
      <c r="BA888" s="101">
        <f>+VLOOKUP($S888,'CODE GENERATOR'!$P:$AM,20,FALSE)</f>
        <v>0</v>
      </c>
      <c r="BB888" s="101">
        <f>+VLOOKUP($S888,'CODE GENERATOR'!$P:$AM,21,FALSE)</f>
        <v>0</v>
      </c>
      <c r="BC888" s="101">
        <f>+VLOOKUP($S888,'CODE GENERATOR'!$P:$AM,22,FALSE)</f>
        <v>0</v>
      </c>
      <c r="BD888" s="101">
        <f>+VLOOKUP($S888,'CODE GENERATOR'!$P:$AM,23,FALSE)</f>
        <v>0</v>
      </c>
      <c r="BE888" s="101">
        <f>+VLOOKUP($S888,'CODE GENERATOR'!$P:$AM,24,FALSE)</f>
        <v>0</v>
      </c>
      <c r="BF888" s="101">
        <f>IF(C888&gt;0,+VLOOKUP(G888,'CATEGORY ID'!$A$1:$L$118,3,FALSE),"")</f>
        <v>30</v>
      </c>
      <c r="BG888" s="101">
        <f>IF(C888&gt;0,+VLOOKUP(H888,'CATEGORY ID'!$D$1:$L$118,3,FALSE),"")</f>
        <v>3</v>
      </c>
      <c r="BH888" s="101">
        <f>IF(C888&gt;0,+VLOOKUP((+H888&amp;I888),'CATEGORY ID'!$H$1:$I$121,2,FALSE),"")</f>
        <v>109</v>
      </c>
      <c r="BJ888" s="101">
        <f>IF(C888&gt;0,IF(COUNTIF('CATEGORY ID'!$K$1:$K$121,+H888&amp;K888) &gt; 0, +VLOOKUP(+H888&amp;K888,'CATEGORY ID'!$K$1:$L$121,2,FALSE),""),"")</f>
        <v>225</v>
      </c>
      <c r="BK888" s="101" t="str">
        <f>IF(C888&gt;0,IF(COUNTIF('CATEGORY ID'!$K$124:$K$165, +VLOOKUP(C888,'STYLE NAMES'!$B:$AE,30,FALSE)) &gt; 0, +VLOOKUP(VLOOKUP(C888,'STYLE NAMES'!$B:$AE,30,FALSE),'CATEGORY ID'!K:M,2,FALSE),""),"")</f>
        <v/>
      </c>
      <c r="BM888" s="101">
        <v>204</v>
      </c>
      <c r="BO888" s="101">
        <v>21</v>
      </c>
      <c r="BR888" s="101" t="str" cm="1">
        <f t="array" ref="BR888">IF(C888&gt;0,_xlfn.TEXTJOIN(";", TRUE,_xlfn.UNIQUE(_xlfn._xlws.FILTER(BF888:BQ888,(BF888:BQ888&gt;0)),TRUE,FALSE)),"")&amp;";"&amp;BS888</f>
        <v>30;3;109;225;204;21;209;231</v>
      </c>
      <c r="BS888" s="101" t="s">
        <v>3453</v>
      </c>
      <c r="BU888" s="106">
        <f>IF(C888&gt;0,+VLOOKUP($C888,'STYLE NAMES'!$B:$AC,26,FALSE),"")</f>
        <v>99.9</v>
      </c>
      <c r="BV888" s="106">
        <f>IF(C888&gt;0,+VLOOKUP($C888,'STYLE NAMES'!$B:$AC,27,FALSE),"")</f>
        <v>5490</v>
      </c>
      <c r="BW888" s="106">
        <f>IF(C888&gt;0,+VLOOKUP($C888,'STYLE NAMES'!$B:$AC,28,FALSE),"")</f>
        <v>114.88499999999999</v>
      </c>
      <c r="BY888"/>
      <c r="BZ888" s="101">
        <v>3</v>
      </c>
      <c r="CA888" s="137">
        <f t="shared" si="58"/>
        <v>1</v>
      </c>
      <c r="CB888" s="137" t="str">
        <f>+VLOOKUP(C888,'[2]STYLES &amp; MODELS MATRIX'!$A:$G,7,FALSE)</f>
        <v>AK</v>
      </c>
      <c r="CC888" s="137" t="str">
        <f>+VLOOKUP(C888,'[1]STYLES &amp; SIZE CHARTS'!$A:$H,8,FALSE)</f>
        <v>WT-SSCP1</v>
      </c>
      <c r="CD888" s="137"/>
      <c r="CE888" s="205"/>
      <c r="CF888" s="141"/>
    </row>
    <row r="889" spans="1:84" s="101" customFormat="1" ht="12" customHeight="1" x14ac:dyDescent="0.2">
      <c r="A889" s="102">
        <f t="shared" si="56"/>
        <v>8683711009504</v>
      </c>
      <c r="B889" s="101" t="s">
        <v>994</v>
      </c>
      <c r="C889" s="101" t="s">
        <v>1862</v>
      </c>
      <c r="D889" s="101" t="s">
        <v>2989</v>
      </c>
      <c r="E889" s="203" t="s">
        <v>2487</v>
      </c>
      <c r="F889" s="101" t="s">
        <v>2352</v>
      </c>
      <c r="G889" s="101" t="str">
        <f>IF(C889&gt;0,+VLOOKUP($C889,'STYLE NAMES'!$B:$AC,4,FALSE),"")</f>
        <v>RIDER</v>
      </c>
      <c r="H889" s="101" t="str">
        <f>IF(C889&gt;0,+VLOOKUP($C889,'STYLE NAMES'!$B:$AC,5,FALSE),"")</f>
        <v>JUNIOR</v>
      </c>
      <c r="I889" s="101" t="str">
        <f>IF(C889&gt;0,+VLOOKUP($C889,'STYLE NAMES'!$B:$AC,6,FALSE),"")</f>
        <v>TOPS</v>
      </c>
      <c r="J889" s="101" t="str">
        <f>IF(C889&gt;0,+VLOOKUP($C889,'STYLE NAMES'!$B:$AC,7,FALSE),"")</f>
        <v>KIDS GIRL</v>
      </c>
      <c r="K889" s="101" t="str">
        <f>IF(C889&gt;0,+VLOOKUP($C889,'STYLE NAMES'!$B:$AC,8,FALSE),"")</f>
        <v>COMPETITION POLOS</v>
      </c>
      <c r="L889" s="101" t="str">
        <f>IF(E889&gt;0,+VLOOKUP($E889,'CODE GENERATOR'!$D:$T,3,FALSE),"")</f>
        <v>S</v>
      </c>
      <c r="M889" s="101" t="str">
        <f>IF(E889&gt;0,+VLOOKUP($E889,'CODE GENERATOR'!$D:$T,4,FALSE),"")</f>
        <v>SUPREME</v>
      </c>
      <c r="N889" s="101" t="str">
        <f>IF(E889&gt;0,+VLOOKUP($E889,'CODE GENERATOR'!$D:$T,6,FALSE),"")</f>
        <v>PINK</v>
      </c>
      <c r="O889" s="101" t="str">
        <f>IF(E889&gt;0,+VLOOKUP($E889,'CODE GENERATOR'!$D:$T,7,FALSE),"")</f>
        <v>PINK</v>
      </c>
      <c r="P889" s="101" t="str">
        <f t="shared" si="57"/>
        <v>PINK</v>
      </c>
      <c r="Q889" s="104" t="str">
        <f>IF(E889&gt;0,+VLOOKUP($E889,'CODE GENERATOR'!$D:$T,11,FALSE),"")</f>
        <v>R.TOPKG_CPL0079</v>
      </c>
      <c r="R889" s="104" t="str">
        <f>IF(E889&gt;0,+VLOOKUP($E889,'CODE GENERATOR'!$D:$T,12,FALSE),"")</f>
        <v>SUP0016PNKPNK</v>
      </c>
      <c r="S889" s="104" t="str">
        <f>IF(E889&gt;0,+VLOOKUP($E889,'CODE GENERATOR'!$D:$T,13,FALSE),"")</f>
        <v>R.TOPKG_CPL0079_SUP0016PNKPNK</v>
      </c>
      <c r="T889" s="104" t="str">
        <f t="shared" si="55"/>
        <v>R.TOPKG_CPL0079_SUP0016PNKPNK_6-7 Y</v>
      </c>
      <c r="U889" s="105">
        <v>8683711009504</v>
      </c>
      <c r="V889" s="107" t="str" cm="1">
        <f t="array" ref="V889">_xlfn.TEXTJOIN(";", TRUE, _xlfn.UNIQUE(_xlfn._xlws.FILTER(P$3:P$10029, C$3:C$10029=C889)))</f>
        <v>PINK</v>
      </c>
      <c r="W889" s="107" t="str" cm="1">
        <f t="array" ref="W889">_xlfn.TEXTJOIN(";", TRUE, _xlfn.UNIQUE(_xlfn._xlws.FILTER(F$3:F$10029, C$3:C$10029=C889)))</f>
        <v>6-7 Y;8-9 Y;10-11 Y;12-13 Y;14-15 Y</v>
      </c>
      <c r="X889" s="101" t="str">
        <f>IF(E889&gt;0,+VLOOKUP($E889,'CODE GENERATOR'!$D:$AC,19,FALSE),0)</f>
        <v>CavalierSanmarco_27.01.2026_0370</v>
      </c>
      <c r="Y889" s="101" t="str">
        <f>IF(E889&gt;0,+VLOOKUP($E889,'CODE GENERATOR'!$D:$AC,20,FALSE),0)</f>
        <v/>
      </c>
      <c r="Z889" s="101" t="str">
        <f>IF(E889&gt;0,+VLOOKUP($E889,'CODE GENERATOR'!$D:$AC,21,FALSE),0)</f>
        <v/>
      </c>
      <c r="AA889" s="101" t="str">
        <f>IF(E889&gt;0,+VLOOKUP($E889,'CODE GENERATOR'!$D:$AC,22,FALSE),0)</f>
        <v/>
      </c>
      <c r="AB889" s="101" t="str">
        <f>IF(E889&gt;0,+VLOOKUP($E889,'CODE GENERATOR'!$D:$AC,23,FALSE),0)</f>
        <v/>
      </c>
      <c r="AC889" s="101" t="str">
        <f>IF(E889&gt;0,+VLOOKUP($E889,'CODE GENERATOR'!$D:$AC,24,FALSE),0)</f>
        <v/>
      </c>
      <c r="AD889" s="101" t="str">
        <f>IF(E889&gt;0,+VLOOKUP($E889,'CODE GENERATOR'!$D:$AC,25,FALSE),0)</f>
        <v/>
      </c>
      <c r="AE889" s="101" t="str">
        <f>IF(E889&gt;0,+VLOOKUP($E889,'CODE GENERATOR'!$D:$AC,26,FALSE),0)</f>
        <v/>
      </c>
      <c r="AF889" s="149" t="str">
        <f>IF($C889&gt;0,$C889&amp;" "&amp;$P889&amp;" "&amp;+VLOOKUP($C889,'STYLE NAMES'!$B:$AC,10,FALSE),"""")</f>
        <v>SAVONA-JR PINK GIRL'S COMPETITION POLO SHORT SLEEVE</v>
      </c>
      <c r="AG889" s="101" t="str">
        <f>"Enjoy our "&amp;(AF889)&amp;"; "&amp;IF(C889&gt;0,+VLOOKUP($C889,'STYLE NAMES'!$B:$AC,11,FALSE),"")</f>
        <v>Enjoy our SAVONA-JR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89" s="101" t="str">
        <f>IF(C889&gt;0,+VLOOKUP($C889,'STYLE NAMES'!$B:$AC,12,FALSE),"")</f>
        <v>* Specially engineered design for high performance
* 4-way super stretch piquet jersey
* Soft and comfortable
* Breathable
* Quick dry
Composition:
95% Poliamide 5% Elasthane</v>
      </c>
      <c r="AI889" s="101" t="str">
        <f>IF(C889&gt;0,+VLOOKUP($C889,'STYLE NAMES'!$B:$AC,13,FALSE),"")</f>
        <v>Machine Wash at 30°C
Mild process
Iron at low temperature
Iron from REVERSE
Do NOT iron on logos or prints
Do not bleach
Do NOT Tumble Dry</v>
      </c>
      <c r="AJ889" s="149" t="str">
        <f>IF($C889&gt;0,$C889&amp;" "&amp;$P889&amp;" "&amp;+VLOOKUP($C889,'STYLE NAMES'!$B:$AC,14,FALSE),"""")</f>
        <v>SAVONA-JR PINK KIZ ÇOCUK KISA KOL YARIŞMA POLO</v>
      </c>
      <c r="AK889" s="149" t="str">
        <f>"Cavalier SanMarco tarafından tasarlanan "&amp;(AJ889)&amp;"; "&amp;IF(C889&gt;0,+VLOOKUP($C889,'STYLE NAMES'!$B:$AC,15,FALSE),"")</f>
        <v>Cavalier SanMarco tarafından tasarlanan SAVONA-JR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89" s="149" t="str">
        <f>IF(C889&gt;0,+VLOOKUP($C889,'STYLE NAMES'!$B:$AC,16,FALSE),"")</f>
        <v>* Yüksek performans için özel tasarım
* 4 yönlü süper streç pike kumaş
* Yumuşak ve rahat
* Nefes alabilir
* Hızlı kuruma
Kompozisyon:
%95 Polyamid  %5 Elastan</v>
      </c>
      <c r="AM889" s="149" t="str">
        <f>IF(C889&gt;0,+VLOOKUP($C889,'STYLE NAMES'!$B:$AC,17,FALSE),"")</f>
        <v>Makinede 30°C' de Yıkayın
Hassas Yıkama
Ilık ütü yapın
Tersten ütüleyin
Logo ve baskıları ÜTÜLEMEYİN
Çamaşır suyu kullanmayın
Kurutma Makinesinde Kurutmayın</v>
      </c>
      <c r="AN889" s="149" t="str">
        <f>IF($C889&gt;0,$C889&amp;" "&amp;$P889&amp;" "&amp;+VLOOKUP($C889,'STYLE NAMES'!$B:$AC,18,FALSE),"""")</f>
        <v>SAVONA-JR PINK POLO DA CONCORSO RAGAZZA MANICA CORTA</v>
      </c>
      <c r="AO889" s="101" t="str">
        <f>"Disegnato da Cavalier SanMarco "&amp;(AN889)&amp;"; "&amp;IF(C889&gt;0,+VLOOKUP($C889,'STYLE NAMES'!$B:$AC,19,FALSE),"")</f>
        <v>Disegnato da Cavalier SanMarco SAVONA-JR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89" s="101" t="str">
        <f>IF(C889&gt;0,+VLOOKUP($C889,'STYLE NAMES'!$B:$AC,20,FALSE),"")</f>
        <v>Design ingegnerizzato per alte prestazioni 
Jersey piqué elasticizzato  4-way-stretch 
Morbido e confortevole 
Traspirante Asciugatura rapida 
Composizione: 
95% Poliammide  5% Elastan</v>
      </c>
      <c r="AQ889" s="101" t="str">
        <f>IF(C889&gt;0,+VLOOKUP($C889,'STYLE NAMES'!$B:$AC,21,FALSE),"")</f>
        <v>Lavare in lavatrice a 30°C Ciclo delicato 
Stirare a bassa temperatura
Stirare al rovescio 
Non stirare su loghi o stampe 
Non candeggiare 
Non asciugare in asciugatrice</v>
      </c>
      <c r="AR889" s="101">
        <f>IF(D889&gt;0,+VLOOKUP($C889,'STYLE NAMES'!$B:$AC,22,FALSE),"")</f>
        <v>0</v>
      </c>
      <c r="AS889" s="101">
        <f>IF(E889&gt;0,+VLOOKUP($C889,'STYLE NAMES'!$B:$AC,23,FALSE),"")</f>
        <v>0</v>
      </c>
      <c r="AT889" s="101">
        <f>IF(F889&gt;0,+VLOOKUP($C889,'STYLE NAMES'!$B:$AC,24,FALSE),"")</f>
        <v>0</v>
      </c>
      <c r="AU889" s="101">
        <f>IF(G889&gt;0,+VLOOKUP($C889,'STYLE NAMES'!$B:$AC,25,FALSE),"")</f>
        <v>0</v>
      </c>
      <c r="AV889" s="101">
        <f>+VLOOKUP($S889,'CODE GENERATOR'!$P:$AM,15,FALSE)</f>
        <v>0</v>
      </c>
      <c r="AW889" s="101">
        <f>+VLOOKUP($S889,'CODE GENERATOR'!$P:$AM,16,FALSE)</f>
        <v>0</v>
      </c>
      <c r="AX889" s="101">
        <f>+VLOOKUP($S889,'CODE GENERATOR'!$P:$AM,17,FALSE)</f>
        <v>0</v>
      </c>
      <c r="AY889" s="101">
        <f>+VLOOKUP($S889,'CODE GENERATOR'!$P:$AM,18,FALSE)</f>
        <v>0</v>
      </c>
      <c r="AZ889" s="101">
        <f>+VLOOKUP($S889,'CODE GENERATOR'!$P:$AM,19,FALSE)</f>
        <v>0</v>
      </c>
      <c r="BA889" s="101">
        <f>+VLOOKUP($S889,'CODE GENERATOR'!$P:$AM,20,FALSE)</f>
        <v>0</v>
      </c>
      <c r="BB889" s="101">
        <f>+VLOOKUP($S889,'CODE GENERATOR'!$P:$AM,21,FALSE)</f>
        <v>0</v>
      </c>
      <c r="BC889" s="101">
        <f>+VLOOKUP($S889,'CODE GENERATOR'!$P:$AM,22,FALSE)</f>
        <v>0</v>
      </c>
      <c r="BD889" s="101">
        <f>+VLOOKUP($S889,'CODE GENERATOR'!$P:$AM,23,FALSE)</f>
        <v>0</v>
      </c>
      <c r="BE889" s="101">
        <f>+VLOOKUP($S889,'CODE GENERATOR'!$P:$AM,24,FALSE)</f>
        <v>0</v>
      </c>
      <c r="BF889" s="101">
        <f>IF(C889&gt;0,+VLOOKUP(G889,'CATEGORY ID'!$A$1:$L$118,3,FALSE),"")</f>
        <v>30</v>
      </c>
      <c r="BG889" s="101">
        <f>IF(C889&gt;0,+VLOOKUP(H889,'CATEGORY ID'!$D$1:$L$118,3,FALSE),"")</f>
        <v>4</v>
      </c>
      <c r="BH889" s="101">
        <f>IF(C889&gt;0,+VLOOKUP((+H889&amp;I889),'CATEGORY ID'!$H$1:$I$121,2,FALSE),"")</f>
        <v>110</v>
      </c>
      <c r="BJ889" s="101">
        <f>IF(C889&gt;0,IF(COUNTIF('CATEGORY ID'!$K$1:$K$121,+H889&amp;K889) &gt; 0, +VLOOKUP(+H889&amp;K889,'CATEGORY ID'!$K$1:$L$121,2,FALSE),""),"")</f>
        <v>226</v>
      </c>
      <c r="BK889" s="101">
        <v>158</v>
      </c>
      <c r="BO889" s="101">
        <v>21</v>
      </c>
      <c r="BR889" s="101" t="str" cm="1">
        <f t="array" ref="BR889">IF(C889&gt;0,_xlfn.TEXTJOIN(";", TRUE,_xlfn.UNIQUE(_xlfn._xlws.FILTER(BF889:BQ889,(BF889:BQ889&gt;0)),TRUE,FALSE)),"")&amp;";"&amp;BS889</f>
        <v>30;4;110;226;158;21;209;232</v>
      </c>
      <c r="BS889" s="101" t="s">
        <v>3450</v>
      </c>
      <c r="BU889" s="106">
        <f>IF(C889&gt;0,+VLOOKUP($C889,'STYLE NAMES'!$B:$AC,26,FALSE),"")</f>
        <v>69.900000000000006</v>
      </c>
      <c r="BV889" s="106">
        <f>IF(C889&gt;0,+VLOOKUP($C889,'STYLE NAMES'!$B:$AC,27,FALSE),"")</f>
        <v>3840</v>
      </c>
      <c r="BW889" s="106">
        <f>IF(C889&gt;0,+VLOOKUP($C889,'STYLE NAMES'!$B:$AC,28,FALSE),"")</f>
        <v>80.385000000000005</v>
      </c>
      <c r="BY889"/>
      <c r="BZ889" s="101">
        <v>0</v>
      </c>
      <c r="CA889" s="137">
        <f t="shared" si="58"/>
        <v>1</v>
      </c>
      <c r="CB889" s="137">
        <f>+VLOOKUP(C889,'[2]STYLES &amp; MODELS MATRIX'!$A:$G,7,FALSE)</f>
        <v>0</v>
      </c>
      <c r="CC889" s="137" t="str">
        <f>+VLOOKUP(C889,'[1]STYLES &amp; SIZE CHARTS'!$A:$H,8,FALSE)</f>
        <v>JT-GSSP1</v>
      </c>
      <c r="CD889" s="137"/>
      <c r="CE889" s="205"/>
      <c r="CF889" s="141"/>
    </row>
    <row r="890" spans="1:84" s="101" customFormat="1" ht="12" customHeight="1" x14ac:dyDescent="0.2">
      <c r="A890" s="102">
        <f t="shared" si="56"/>
        <v>8683711009511</v>
      </c>
      <c r="B890" s="101" t="s">
        <v>994</v>
      </c>
      <c r="C890" s="101" t="s">
        <v>1862</v>
      </c>
      <c r="D890" s="101" t="s">
        <v>2989</v>
      </c>
      <c r="E890" s="203" t="s">
        <v>2487</v>
      </c>
      <c r="F890" s="101" t="s">
        <v>2353</v>
      </c>
      <c r="G890" s="101" t="str">
        <f>IF(C890&gt;0,+VLOOKUP($C890,'STYLE NAMES'!$B:$AC,4,FALSE),"")</f>
        <v>RIDER</v>
      </c>
      <c r="H890" s="101" t="str">
        <f>IF(C890&gt;0,+VLOOKUP($C890,'STYLE NAMES'!$B:$AC,5,FALSE),"")</f>
        <v>JUNIOR</v>
      </c>
      <c r="I890" s="101" t="str">
        <f>IF(C890&gt;0,+VLOOKUP($C890,'STYLE NAMES'!$B:$AC,6,FALSE),"")</f>
        <v>TOPS</v>
      </c>
      <c r="J890" s="101" t="str">
        <f>IF(C890&gt;0,+VLOOKUP($C890,'STYLE NAMES'!$B:$AC,7,FALSE),"")</f>
        <v>KIDS GIRL</v>
      </c>
      <c r="K890" s="101" t="str">
        <f>IF(C890&gt;0,+VLOOKUP($C890,'STYLE NAMES'!$B:$AC,8,FALSE),"")</f>
        <v>COMPETITION POLOS</v>
      </c>
      <c r="L890" s="101" t="str">
        <f>IF(E890&gt;0,+VLOOKUP($E890,'CODE GENERATOR'!$D:$T,3,FALSE),"")</f>
        <v>S</v>
      </c>
      <c r="M890" s="101" t="str">
        <f>IF(E890&gt;0,+VLOOKUP($E890,'CODE GENERATOR'!$D:$T,4,FALSE),"")</f>
        <v>SUPREME</v>
      </c>
      <c r="N890" s="101" t="str">
        <f>IF(E890&gt;0,+VLOOKUP($E890,'CODE GENERATOR'!$D:$T,6,FALSE),"")</f>
        <v>PINK</v>
      </c>
      <c r="O890" s="101" t="str">
        <f>IF(E890&gt;0,+VLOOKUP($E890,'CODE GENERATOR'!$D:$T,7,FALSE),"")</f>
        <v>PINK</v>
      </c>
      <c r="P890" s="101" t="str">
        <f t="shared" si="57"/>
        <v>PINK</v>
      </c>
      <c r="Q890" s="104" t="str">
        <f>IF(E890&gt;0,+VLOOKUP($E890,'CODE GENERATOR'!$D:$T,11,FALSE),"")</f>
        <v>R.TOPKG_CPL0079</v>
      </c>
      <c r="R890" s="104" t="str">
        <f>IF(E890&gt;0,+VLOOKUP($E890,'CODE GENERATOR'!$D:$T,12,FALSE),"")</f>
        <v>SUP0016PNKPNK</v>
      </c>
      <c r="S890" s="104" t="str">
        <f>IF(E890&gt;0,+VLOOKUP($E890,'CODE GENERATOR'!$D:$T,13,FALSE),"")</f>
        <v>R.TOPKG_CPL0079_SUP0016PNKPNK</v>
      </c>
      <c r="T890" s="104" t="str">
        <f t="shared" si="55"/>
        <v>R.TOPKG_CPL0079_SUP0016PNKPNK_8-9 Y</v>
      </c>
      <c r="U890" s="105">
        <v>8683711009511</v>
      </c>
      <c r="V890" s="107" t="str" cm="1">
        <f t="array" ref="V890">_xlfn.TEXTJOIN(";", TRUE, _xlfn.UNIQUE(_xlfn._xlws.FILTER(P$3:P$10029, C$3:C$10029=C890)))</f>
        <v>PINK</v>
      </c>
      <c r="W890" s="107" t="str" cm="1">
        <f t="array" ref="W890">_xlfn.TEXTJOIN(";", TRUE, _xlfn.UNIQUE(_xlfn._xlws.FILTER(F$3:F$10029, C$3:C$10029=C890)))</f>
        <v>6-7 Y;8-9 Y;10-11 Y;12-13 Y;14-15 Y</v>
      </c>
      <c r="X890" s="101" t="str">
        <f>IF(E890&gt;0,+VLOOKUP($E890,'CODE GENERATOR'!$D:$AC,19,FALSE),0)</f>
        <v>CavalierSanmarco_27.01.2026_0370</v>
      </c>
      <c r="Y890" s="101" t="str">
        <f>IF(E890&gt;0,+VLOOKUP($E890,'CODE GENERATOR'!$D:$AC,20,FALSE),0)</f>
        <v/>
      </c>
      <c r="Z890" s="101" t="str">
        <f>IF(E890&gt;0,+VLOOKUP($E890,'CODE GENERATOR'!$D:$AC,21,FALSE),0)</f>
        <v/>
      </c>
      <c r="AA890" s="101" t="str">
        <f>IF(E890&gt;0,+VLOOKUP($E890,'CODE GENERATOR'!$D:$AC,22,FALSE),0)</f>
        <v/>
      </c>
      <c r="AB890" s="101" t="str">
        <f>IF(E890&gt;0,+VLOOKUP($E890,'CODE GENERATOR'!$D:$AC,23,FALSE),0)</f>
        <v/>
      </c>
      <c r="AC890" s="101" t="str">
        <f>IF(E890&gt;0,+VLOOKUP($E890,'CODE GENERATOR'!$D:$AC,24,FALSE),0)</f>
        <v/>
      </c>
      <c r="AD890" s="101" t="str">
        <f>IF(E890&gt;0,+VLOOKUP($E890,'CODE GENERATOR'!$D:$AC,25,FALSE),0)</f>
        <v/>
      </c>
      <c r="AE890" s="101" t="str">
        <f>IF(E890&gt;0,+VLOOKUP($E890,'CODE GENERATOR'!$D:$AC,26,FALSE),0)</f>
        <v/>
      </c>
      <c r="AF890" s="149" t="str">
        <f>IF($C890&gt;0,$C890&amp;" "&amp;$P890&amp;" "&amp;+VLOOKUP($C890,'STYLE NAMES'!$B:$AC,10,FALSE),"""")</f>
        <v>SAVONA-JR PINK GIRL'S COMPETITION POLO SHORT SLEEVE</v>
      </c>
      <c r="AG890" s="101" t="str">
        <f>"Enjoy our "&amp;(AF890)&amp;"; "&amp;IF(C890&gt;0,+VLOOKUP($C890,'STYLE NAMES'!$B:$AC,11,FALSE),"")</f>
        <v>Enjoy our SAVONA-JR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90" s="101" t="str">
        <f>IF(C890&gt;0,+VLOOKUP($C890,'STYLE NAMES'!$B:$AC,12,FALSE),"")</f>
        <v>* Specially engineered design for high performance
* 4-way super stretch piquet jersey
* Soft and comfortable
* Breathable
* Quick dry
Composition:
95% Poliamide 5% Elasthane</v>
      </c>
      <c r="AI890" s="101" t="str">
        <f>IF(C890&gt;0,+VLOOKUP($C890,'STYLE NAMES'!$B:$AC,13,FALSE),"")</f>
        <v>Machine Wash at 30°C
Mild process
Iron at low temperature
Iron from REVERSE
Do NOT iron on logos or prints
Do not bleach
Do NOT Tumble Dry</v>
      </c>
      <c r="AJ890" s="149" t="str">
        <f>IF($C890&gt;0,$C890&amp;" "&amp;$P890&amp;" "&amp;+VLOOKUP($C890,'STYLE NAMES'!$B:$AC,14,FALSE),"""")</f>
        <v>SAVONA-JR PINK KIZ ÇOCUK KISA KOL YARIŞMA POLO</v>
      </c>
      <c r="AK890" s="149" t="str">
        <f>"Cavalier SanMarco tarafından tasarlanan "&amp;(AJ890)&amp;"; "&amp;IF(C890&gt;0,+VLOOKUP($C890,'STYLE NAMES'!$B:$AC,15,FALSE),"")</f>
        <v>Cavalier SanMarco tarafından tasarlanan SAVONA-JR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90" s="149" t="str">
        <f>IF(C890&gt;0,+VLOOKUP($C890,'STYLE NAMES'!$B:$AC,16,FALSE),"")</f>
        <v>* Yüksek performans için özel tasarım
* 4 yönlü süper streç pike kumaş
* Yumuşak ve rahat
* Nefes alabilir
* Hızlı kuruma
Kompozisyon:
%95 Polyamid  %5 Elastan</v>
      </c>
      <c r="AM890" s="149" t="str">
        <f>IF(C890&gt;0,+VLOOKUP($C890,'STYLE NAMES'!$B:$AC,17,FALSE),"")</f>
        <v>Makinede 30°C' de Yıkayın
Hassas Yıkama
Ilık ütü yapın
Tersten ütüleyin
Logo ve baskıları ÜTÜLEMEYİN
Çamaşır suyu kullanmayın
Kurutma Makinesinde Kurutmayın</v>
      </c>
      <c r="AN890" s="149" t="str">
        <f>IF($C890&gt;0,$C890&amp;" "&amp;$P890&amp;" "&amp;+VLOOKUP($C890,'STYLE NAMES'!$B:$AC,18,FALSE),"""")</f>
        <v>SAVONA-JR PINK POLO DA CONCORSO RAGAZZA MANICA CORTA</v>
      </c>
      <c r="AO890" s="101" t="str">
        <f>"Disegnato da Cavalier SanMarco "&amp;(AN890)&amp;"; "&amp;IF(C890&gt;0,+VLOOKUP($C890,'STYLE NAMES'!$B:$AC,19,FALSE),"")</f>
        <v>Disegnato da Cavalier SanMarco SAVONA-JR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90" s="101" t="str">
        <f>IF(C890&gt;0,+VLOOKUP($C890,'STYLE NAMES'!$B:$AC,20,FALSE),"")</f>
        <v>Design ingegnerizzato per alte prestazioni 
Jersey piqué elasticizzato  4-way-stretch 
Morbido e confortevole 
Traspirante Asciugatura rapida 
Composizione: 
95% Poliammide  5% Elastan</v>
      </c>
      <c r="AQ890" s="101" t="str">
        <f>IF(C890&gt;0,+VLOOKUP($C890,'STYLE NAMES'!$B:$AC,21,FALSE),"")</f>
        <v>Lavare in lavatrice a 30°C Ciclo delicato 
Stirare a bassa temperatura
Stirare al rovescio 
Non stirare su loghi o stampe 
Non candeggiare 
Non asciugare in asciugatrice</v>
      </c>
      <c r="AR890" s="101">
        <f>IF(D890&gt;0,+VLOOKUP($C890,'STYLE NAMES'!$B:$AC,22,FALSE),"")</f>
        <v>0</v>
      </c>
      <c r="AS890" s="101">
        <f>IF(E890&gt;0,+VLOOKUP($C890,'STYLE NAMES'!$B:$AC,23,FALSE),"")</f>
        <v>0</v>
      </c>
      <c r="AT890" s="101">
        <f>IF(F890&gt;0,+VLOOKUP($C890,'STYLE NAMES'!$B:$AC,24,FALSE),"")</f>
        <v>0</v>
      </c>
      <c r="AU890" s="101">
        <f>IF(G890&gt;0,+VLOOKUP($C890,'STYLE NAMES'!$B:$AC,25,FALSE),"")</f>
        <v>0</v>
      </c>
      <c r="AV890" s="101">
        <f>+VLOOKUP($S890,'CODE GENERATOR'!$P:$AM,15,FALSE)</f>
        <v>0</v>
      </c>
      <c r="AW890" s="101">
        <f>+VLOOKUP($S890,'CODE GENERATOR'!$P:$AM,16,FALSE)</f>
        <v>0</v>
      </c>
      <c r="AX890" s="101">
        <f>+VLOOKUP($S890,'CODE GENERATOR'!$P:$AM,17,FALSE)</f>
        <v>0</v>
      </c>
      <c r="AY890" s="101">
        <f>+VLOOKUP($S890,'CODE GENERATOR'!$P:$AM,18,FALSE)</f>
        <v>0</v>
      </c>
      <c r="AZ890" s="101">
        <f>+VLOOKUP($S890,'CODE GENERATOR'!$P:$AM,19,FALSE)</f>
        <v>0</v>
      </c>
      <c r="BA890" s="101">
        <f>+VLOOKUP($S890,'CODE GENERATOR'!$P:$AM,20,FALSE)</f>
        <v>0</v>
      </c>
      <c r="BB890" s="101">
        <f>+VLOOKUP($S890,'CODE GENERATOR'!$P:$AM,21,FALSE)</f>
        <v>0</v>
      </c>
      <c r="BC890" s="101">
        <f>+VLOOKUP($S890,'CODE GENERATOR'!$P:$AM,22,FALSE)</f>
        <v>0</v>
      </c>
      <c r="BD890" s="101">
        <f>+VLOOKUP($S890,'CODE GENERATOR'!$P:$AM,23,FALSE)</f>
        <v>0</v>
      </c>
      <c r="BE890" s="101">
        <f>+VLOOKUP($S890,'CODE GENERATOR'!$P:$AM,24,FALSE)</f>
        <v>0</v>
      </c>
      <c r="BF890" s="101">
        <f>IF(C890&gt;0,+VLOOKUP(G890,'CATEGORY ID'!$A$1:$L$118,3,FALSE),"")</f>
        <v>30</v>
      </c>
      <c r="BG890" s="101">
        <f>IF(C890&gt;0,+VLOOKUP(H890,'CATEGORY ID'!$D$1:$L$118,3,FALSE),"")</f>
        <v>4</v>
      </c>
      <c r="BH890" s="101">
        <f>IF(C890&gt;0,+VLOOKUP((+H890&amp;I890),'CATEGORY ID'!$H$1:$I$121,2,FALSE),"")</f>
        <v>110</v>
      </c>
      <c r="BJ890" s="101">
        <f>IF(C890&gt;0,IF(COUNTIF('CATEGORY ID'!$K$1:$K$121,+H890&amp;K890) &gt; 0, +VLOOKUP(+H890&amp;K890,'CATEGORY ID'!$K$1:$L$121,2,FALSE),""),"")</f>
        <v>226</v>
      </c>
      <c r="BK890" s="101">
        <v>158</v>
      </c>
      <c r="BO890" s="101">
        <v>21</v>
      </c>
      <c r="BR890" s="101" t="str" cm="1">
        <f t="array" ref="BR890">IF(C890&gt;0,_xlfn.TEXTJOIN(";", TRUE,_xlfn.UNIQUE(_xlfn._xlws.FILTER(BF890:BQ890,(BF890:BQ890&gt;0)),TRUE,FALSE)),"")&amp;";"&amp;BS890</f>
        <v>30;4;110;226;158;21;209;232</v>
      </c>
      <c r="BS890" s="101" t="s">
        <v>3450</v>
      </c>
      <c r="BU890" s="106">
        <f>IF(C890&gt;0,+VLOOKUP($C890,'STYLE NAMES'!$B:$AC,26,FALSE),"")</f>
        <v>69.900000000000006</v>
      </c>
      <c r="BV890" s="106">
        <f>IF(C890&gt;0,+VLOOKUP($C890,'STYLE NAMES'!$B:$AC,27,FALSE),"")</f>
        <v>3840</v>
      </c>
      <c r="BW890" s="106">
        <f>IF(C890&gt;0,+VLOOKUP($C890,'STYLE NAMES'!$B:$AC,28,FALSE),"")</f>
        <v>80.385000000000005</v>
      </c>
      <c r="BY890"/>
      <c r="BZ890" s="101">
        <v>8</v>
      </c>
      <c r="CA890" s="137">
        <f t="shared" si="58"/>
        <v>1</v>
      </c>
      <c r="CB890" s="137">
        <f>+VLOOKUP(C890,'[2]STYLES &amp; MODELS MATRIX'!$A:$G,7,FALSE)</f>
        <v>0</v>
      </c>
      <c r="CC890" s="137" t="str">
        <f>+VLOOKUP(C890,'[1]STYLES &amp; SIZE CHARTS'!$A:$H,8,FALSE)</f>
        <v>JT-GSSP1</v>
      </c>
      <c r="CD890" s="137"/>
      <c r="CE890" s="205"/>
      <c r="CF890" s="141"/>
    </row>
    <row r="891" spans="1:84" s="101" customFormat="1" ht="12" customHeight="1" x14ac:dyDescent="0.2">
      <c r="A891" s="102">
        <f t="shared" si="56"/>
        <v>8683711009528</v>
      </c>
      <c r="B891" s="101" t="s">
        <v>994</v>
      </c>
      <c r="C891" s="101" t="s">
        <v>1862</v>
      </c>
      <c r="D891" s="101" t="s">
        <v>2989</v>
      </c>
      <c r="E891" s="203" t="s">
        <v>2487</v>
      </c>
      <c r="F891" s="101" t="s">
        <v>2354</v>
      </c>
      <c r="G891" s="101" t="str">
        <f>IF(C891&gt;0,+VLOOKUP($C891,'STYLE NAMES'!$B:$AC,4,FALSE),"")</f>
        <v>RIDER</v>
      </c>
      <c r="H891" s="101" t="str">
        <f>IF(C891&gt;0,+VLOOKUP($C891,'STYLE NAMES'!$B:$AC,5,FALSE),"")</f>
        <v>JUNIOR</v>
      </c>
      <c r="I891" s="101" t="str">
        <f>IF(C891&gt;0,+VLOOKUP($C891,'STYLE NAMES'!$B:$AC,6,FALSE),"")</f>
        <v>TOPS</v>
      </c>
      <c r="J891" s="101" t="str">
        <f>IF(C891&gt;0,+VLOOKUP($C891,'STYLE NAMES'!$B:$AC,7,FALSE),"")</f>
        <v>KIDS GIRL</v>
      </c>
      <c r="K891" s="101" t="str">
        <f>IF(C891&gt;0,+VLOOKUP($C891,'STYLE NAMES'!$B:$AC,8,FALSE),"")</f>
        <v>COMPETITION POLOS</v>
      </c>
      <c r="L891" s="101" t="str">
        <f>IF(E891&gt;0,+VLOOKUP($E891,'CODE GENERATOR'!$D:$T,3,FALSE),"")</f>
        <v>S</v>
      </c>
      <c r="M891" s="101" t="str">
        <f>IF(E891&gt;0,+VLOOKUP($E891,'CODE GENERATOR'!$D:$T,4,FALSE),"")</f>
        <v>SUPREME</v>
      </c>
      <c r="N891" s="101" t="str">
        <f>IF(E891&gt;0,+VLOOKUP($E891,'CODE GENERATOR'!$D:$T,6,FALSE),"")</f>
        <v>PINK</v>
      </c>
      <c r="O891" s="101" t="str">
        <f>IF(E891&gt;0,+VLOOKUP($E891,'CODE GENERATOR'!$D:$T,7,FALSE),"")</f>
        <v>PINK</v>
      </c>
      <c r="P891" s="101" t="str">
        <f t="shared" si="57"/>
        <v>PINK</v>
      </c>
      <c r="Q891" s="104" t="str">
        <f>IF(E891&gt;0,+VLOOKUP($E891,'CODE GENERATOR'!$D:$T,11,FALSE),"")</f>
        <v>R.TOPKG_CPL0079</v>
      </c>
      <c r="R891" s="104" t="str">
        <f>IF(E891&gt;0,+VLOOKUP($E891,'CODE GENERATOR'!$D:$T,12,FALSE),"")</f>
        <v>SUP0016PNKPNK</v>
      </c>
      <c r="S891" s="104" t="str">
        <f>IF(E891&gt;0,+VLOOKUP($E891,'CODE GENERATOR'!$D:$T,13,FALSE),"")</f>
        <v>R.TOPKG_CPL0079_SUP0016PNKPNK</v>
      </c>
      <c r="T891" s="104" t="str">
        <f t="shared" si="55"/>
        <v>R.TOPKG_CPL0079_SUP0016PNKPNK_10-11 Y</v>
      </c>
      <c r="U891" s="105">
        <v>8683711009528</v>
      </c>
      <c r="V891" s="107" t="str" cm="1">
        <f t="array" ref="V891">_xlfn.TEXTJOIN(";", TRUE, _xlfn.UNIQUE(_xlfn._xlws.FILTER(P$3:P$10029, C$3:C$10029=C891)))</f>
        <v>PINK</v>
      </c>
      <c r="W891" s="107" t="str" cm="1">
        <f t="array" ref="W891">_xlfn.TEXTJOIN(";", TRUE, _xlfn.UNIQUE(_xlfn._xlws.FILTER(F$3:F$10029, C$3:C$10029=C891)))</f>
        <v>6-7 Y;8-9 Y;10-11 Y;12-13 Y;14-15 Y</v>
      </c>
      <c r="X891" s="101" t="str">
        <f>IF(E891&gt;0,+VLOOKUP($E891,'CODE GENERATOR'!$D:$AC,19,FALSE),0)</f>
        <v>CavalierSanmarco_27.01.2026_0370</v>
      </c>
      <c r="Y891" s="101" t="str">
        <f>IF(E891&gt;0,+VLOOKUP($E891,'CODE GENERATOR'!$D:$AC,20,FALSE),0)</f>
        <v/>
      </c>
      <c r="Z891" s="101" t="str">
        <f>IF(E891&gt;0,+VLOOKUP($E891,'CODE GENERATOR'!$D:$AC,21,FALSE),0)</f>
        <v/>
      </c>
      <c r="AA891" s="101" t="str">
        <f>IF(E891&gt;0,+VLOOKUP($E891,'CODE GENERATOR'!$D:$AC,22,FALSE),0)</f>
        <v/>
      </c>
      <c r="AB891" s="101" t="str">
        <f>IF(E891&gt;0,+VLOOKUP($E891,'CODE GENERATOR'!$D:$AC,23,FALSE),0)</f>
        <v/>
      </c>
      <c r="AC891" s="101" t="str">
        <f>IF(E891&gt;0,+VLOOKUP($E891,'CODE GENERATOR'!$D:$AC,24,FALSE),0)</f>
        <v/>
      </c>
      <c r="AD891" s="101" t="str">
        <f>IF(E891&gt;0,+VLOOKUP($E891,'CODE GENERATOR'!$D:$AC,25,FALSE),0)</f>
        <v/>
      </c>
      <c r="AE891" s="101" t="str">
        <f>IF(E891&gt;0,+VLOOKUP($E891,'CODE GENERATOR'!$D:$AC,26,FALSE),0)</f>
        <v/>
      </c>
      <c r="AF891" s="149" t="str">
        <f>IF($C891&gt;0,$C891&amp;" "&amp;$P891&amp;" "&amp;+VLOOKUP($C891,'STYLE NAMES'!$B:$AC,10,FALSE),"""")</f>
        <v>SAVONA-JR PINK GIRL'S COMPETITION POLO SHORT SLEEVE</v>
      </c>
      <c r="AG891" s="101" t="str">
        <f>"Enjoy our "&amp;(AF891)&amp;"; "&amp;IF(C891&gt;0,+VLOOKUP($C891,'STYLE NAMES'!$B:$AC,11,FALSE),"")</f>
        <v>Enjoy our SAVONA-JR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91" s="101" t="str">
        <f>IF(C891&gt;0,+VLOOKUP($C891,'STYLE NAMES'!$B:$AC,12,FALSE),"")</f>
        <v>* Specially engineered design for high performance
* 4-way super stretch piquet jersey
* Soft and comfortable
* Breathable
* Quick dry
Composition:
95% Poliamide 5% Elasthane</v>
      </c>
      <c r="AI891" s="101" t="str">
        <f>IF(C891&gt;0,+VLOOKUP($C891,'STYLE NAMES'!$B:$AC,13,FALSE),"")</f>
        <v>Machine Wash at 30°C
Mild process
Iron at low temperature
Iron from REVERSE
Do NOT iron on logos or prints
Do not bleach
Do NOT Tumble Dry</v>
      </c>
      <c r="AJ891" s="149" t="str">
        <f>IF($C891&gt;0,$C891&amp;" "&amp;$P891&amp;" "&amp;+VLOOKUP($C891,'STYLE NAMES'!$B:$AC,14,FALSE),"""")</f>
        <v>SAVONA-JR PINK KIZ ÇOCUK KISA KOL YARIŞMA POLO</v>
      </c>
      <c r="AK891" s="149" t="str">
        <f>"Cavalier SanMarco tarafından tasarlanan "&amp;(AJ891)&amp;"; "&amp;IF(C891&gt;0,+VLOOKUP($C891,'STYLE NAMES'!$B:$AC,15,FALSE),"")</f>
        <v>Cavalier SanMarco tarafından tasarlanan SAVONA-JR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91" s="149" t="str">
        <f>IF(C891&gt;0,+VLOOKUP($C891,'STYLE NAMES'!$B:$AC,16,FALSE),"")</f>
        <v>* Yüksek performans için özel tasarım
* 4 yönlü süper streç pike kumaş
* Yumuşak ve rahat
* Nefes alabilir
* Hızlı kuruma
Kompozisyon:
%95 Polyamid  %5 Elastan</v>
      </c>
      <c r="AM891" s="149" t="str">
        <f>IF(C891&gt;0,+VLOOKUP($C891,'STYLE NAMES'!$B:$AC,17,FALSE),"")</f>
        <v>Makinede 30°C' de Yıkayın
Hassas Yıkama
Ilık ütü yapın
Tersten ütüleyin
Logo ve baskıları ÜTÜLEMEYİN
Çamaşır suyu kullanmayın
Kurutma Makinesinde Kurutmayın</v>
      </c>
      <c r="AN891" s="149" t="str">
        <f>IF($C891&gt;0,$C891&amp;" "&amp;$P891&amp;" "&amp;+VLOOKUP($C891,'STYLE NAMES'!$B:$AC,18,FALSE),"""")</f>
        <v>SAVONA-JR PINK POLO DA CONCORSO RAGAZZA MANICA CORTA</v>
      </c>
      <c r="AO891" s="101" t="str">
        <f>"Disegnato da Cavalier SanMarco "&amp;(AN891)&amp;"; "&amp;IF(C891&gt;0,+VLOOKUP($C891,'STYLE NAMES'!$B:$AC,19,FALSE),"")</f>
        <v>Disegnato da Cavalier SanMarco SAVONA-JR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91" s="101" t="str">
        <f>IF(C891&gt;0,+VLOOKUP($C891,'STYLE NAMES'!$B:$AC,20,FALSE),"")</f>
        <v>Design ingegnerizzato per alte prestazioni 
Jersey piqué elasticizzato  4-way-stretch 
Morbido e confortevole 
Traspirante Asciugatura rapida 
Composizione: 
95% Poliammide  5% Elastan</v>
      </c>
      <c r="AQ891" s="101" t="str">
        <f>IF(C891&gt;0,+VLOOKUP($C891,'STYLE NAMES'!$B:$AC,21,FALSE),"")</f>
        <v>Lavare in lavatrice a 30°C Ciclo delicato 
Stirare a bassa temperatura
Stirare al rovescio 
Non stirare su loghi o stampe 
Non candeggiare 
Non asciugare in asciugatrice</v>
      </c>
      <c r="AR891" s="101">
        <f>IF(D891&gt;0,+VLOOKUP($C891,'STYLE NAMES'!$B:$AC,22,FALSE),"")</f>
        <v>0</v>
      </c>
      <c r="AS891" s="101">
        <f>IF(E891&gt;0,+VLOOKUP($C891,'STYLE NAMES'!$B:$AC,23,FALSE),"")</f>
        <v>0</v>
      </c>
      <c r="AT891" s="101">
        <f>IF(F891&gt;0,+VLOOKUP($C891,'STYLE NAMES'!$B:$AC,24,FALSE),"")</f>
        <v>0</v>
      </c>
      <c r="AU891" s="101">
        <f>IF(G891&gt;0,+VLOOKUP($C891,'STYLE NAMES'!$B:$AC,25,FALSE),"")</f>
        <v>0</v>
      </c>
      <c r="AV891" s="101">
        <f>+VLOOKUP($S891,'CODE GENERATOR'!$P:$AM,15,FALSE)</f>
        <v>0</v>
      </c>
      <c r="AW891" s="101">
        <f>+VLOOKUP($S891,'CODE GENERATOR'!$P:$AM,16,FALSE)</f>
        <v>0</v>
      </c>
      <c r="AX891" s="101">
        <f>+VLOOKUP($S891,'CODE GENERATOR'!$P:$AM,17,FALSE)</f>
        <v>0</v>
      </c>
      <c r="AY891" s="101">
        <f>+VLOOKUP($S891,'CODE GENERATOR'!$P:$AM,18,FALSE)</f>
        <v>0</v>
      </c>
      <c r="AZ891" s="101">
        <f>+VLOOKUP($S891,'CODE GENERATOR'!$P:$AM,19,FALSE)</f>
        <v>0</v>
      </c>
      <c r="BA891" s="101">
        <f>+VLOOKUP($S891,'CODE GENERATOR'!$P:$AM,20,FALSE)</f>
        <v>0</v>
      </c>
      <c r="BB891" s="101">
        <f>+VLOOKUP($S891,'CODE GENERATOR'!$P:$AM,21,FALSE)</f>
        <v>0</v>
      </c>
      <c r="BC891" s="101">
        <f>+VLOOKUP($S891,'CODE GENERATOR'!$P:$AM,22,FALSE)</f>
        <v>0</v>
      </c>
      <c r="BD891" s="101">
        <f>+VLOOKUP($S891,'CODE GENERATOR'!$P:$AM,23,FALSE)</f>
        <v>0</v>
      </c>
      <c r="BE891" s="101">
        <f>+VLOOKUP($S891,'CODE GENERATOR'!$P:$AM,24,FALSE)</f>
        <v>0</v>
      </c>
      <c r="BF891" s="101">
        <f>IF(C891&gt;0,+VLOOKUP(G891,'CATEGORY ID'!$A$1:$L$118,3,FALSE),"")</f>
        <v>30</v>
      </c>
      <c r="BG891" s="101">
        <f>IF(C891&gt;0,+VLOOKUP(H891,'CATEGORY ID'!$D$1:$L$118,3,FALSE),"")</f>
        <v>4</v>
      </c>
      <c r="BH891" s="101">
        <f>IF(C891&gt;0,+VLOOKUP((+H891&amp;I891),'CATEGORY ID'!$H$1:$I$121,2,FALSE),"")</f>
        <v>110</v>
      </c>
      <c r="BJ891" s="101">
        <f>IF(C891&gt;0,IF(COUNTIF('CATEGORY ID'!$K$1:$K$121,+H891&amp;K891) &gt; 0, +VLOOKUP(+H891&amp;K891,'CATEGORY ID'!$K$1:$L$121,2,FALSE),""),"")</f>
        <v>226</v>
      </c>
      <c r="BK891" s="101">
        <v>158</v>
      </c>
      <c r="BO891" s="101">
        <v>21</v>
      </c>
      <c r="BR891" s="101" t="str" cm="1">
        <f t="array" ref="BR891">IF(C891&gt;0,_xlfn.TEXTJOIN(";", TRUE,_xlfn.UNIQUE(_xlfn._xlws.FILTER(BF891:BQ891,(BF891:BQ891&gt;0)),TRUE,FALSE)),"")&amp;";"&amp;BS891</f>
        <v>30;4;110;226;158;21;209;232</v>
      </c>
      <c r="BS891" s="101" t="s">
        <v>3450</v>
      </c>
      <c r="BU891" s="106">
        <f>IF(C891&gt;0,+VLOOKUP($C891,'STYLE NAMES'!$B:$AC,26,FALSE),"")</f>
        <v>69.900000000000006</v>
      </c>
      <c r="BV891" s="106">
        <f>IF(C891&gt;0,+VLOOKUP($C891,'STYLE NAMES'!$B:$AC,27,FALSE),"")</f>
        <v>3840</v>
      </c>
      <c r="BW891" s="106">
        <f>IF(C891&gt;0,+VLOOKUP($C891,'STYLE NAMES'!$B:$AC,28,FALSE),"")</f>
        <v>80.385000000000005</v>
      </c>
      <c r="BY891"/>
      <c r="BZ891" s="101">
        <v>9</v>
      </c>
      <c r="CA891" s="137">
        <f t="shared" si="58"/>
        <v>1</v>
      </c>
      <c r="CB891" s="137">
        <f>+VLOOKUP(C891,'[2]STYLES &amp; MODELS MATRIX'!$A:$G,7,FALSE)</f>
        <v>0</v>
      </c>
      <c r="CC891" s="137" t="str">
        <f>+VLOOKUP(C891,'[1]STYLES &amp; SIZE CHARTS'!$A:$H,8,FALSE)</f>
        <v>JT-GSSP1</v>
      </c>
      <c r="CD891" s="137"/>
      <c r="CE891" s="205"/>
      <c r="CF891" s="141"/>
    </row>
    <row r="892" spans="1:84" s="101" customFormat="1" ht="12" customHeight="1" x14ac:dyDescent="0.2">
      <c r="A892" s="102">
        <f t="shared" si="56"/>
        <v>8683711009535</v>
      </c>
      <c r="B892" s="101" t="s">
        <v>994</v>
      </c>
      <c r="C892" s="101" t="s">
        <v>1862</v>
      </c>
      <c r="D892" s="101" t="s">
        <v>2989</v>
      </c>
      <c r="E892" s="203" t="s">
        <v>2487</v>
      </c>
      <c r="F892" s="101" t="s">
        <v>2355</v>
      </c>
      <c r="G892" s="101" t="str">
        <f>IF(C892&gt;0,+VLOOKUP($C892,'STYLE NAMES'!$B:$AC,4,FALSE),"")</f>
        <v>RIDER</v>
      </c>
      <c r="H892" s="101" t="str">
        <f>IF(C892&gt;0,+VLOOKUP($C892,'STYLE NAMES'!$B:$AC,5,FALSE),"")</f>
        <v>JUNIOR</v>
      </c>
      <c r="I892" s="101" t="str">
        <f>IF(C892&gt;0,+VLOOKUP($C892,'STYLE NAMES'!$B:$AC,6,FALSE),"")</f>
        <v>TOPS</v>
      </c>
      <c r="J892" s="101" t="str">
        <f>IF(C892&gt;0,+VLOOKUP($C892,'STYLE NAMES'!$B:$AC,7,FALSE),"")</f>
        <v>KIDS GIRL</v>
      </c>
      <c r="K892" s="101" t="str">
        <f>IF(C892&gt;0,+VLOOKUP($C892,'STYLE NAMES'!$B:$AC,8,FALSE),"")</f>
        <v>COMPETITION POLOS</v>
      </c>
      <c r="L892" s="101" t="str">
        <f>IF(E892&gt;0,+VLOOKUP($E892,'CODE GENERATOR'!$D:$T,3,FALSE),"")</f>
        <v>S</v>
      </c>
      <c r="M892" s="101" t="str">
        <f>IF(E892&gt;0,+VLOOKUP($E892,'CODE GENERATOR'!$D:$T,4,FALSE),"")</f>
        <v>SUPREME</v>
      </c>
      <c r="N892" s="101" t="str">
        <f>IF(E892&gt;0,+VLOOKUP($E892,'CODE GENERATOR'!$D:$T,6,FALSE),"")</f>
        <v>PINK</v>
      </c>
      <c r="O892" s="101" t="str">
        <f>IF(E892&gt;0,+VLOOKUP($E892,'CODE GENERATOR'!$D:$T,7,FALSE),"")</f>
        <v>PINK</v>
      </c>
      <c r="P892" s="101" t="str">
        <f t="shared" si="57"/>
        <v>PINK</v>
      </c>
      <c r="Q892" s="104" t="str">
        <f>IF(E892&gt;0,+VLOOKUP($E892,'CODE GENERATOR'!$D:$T,11,FALSE),"")</f>
        <v>R.TOPKG_CPL0079</v>
      </c>
      <c r="R892" s="104" t="str">
        <f>IF(E892&gt;0,+VLOOKUP($E892,'CODE GENERATOR'!$D:$T,12,FALSE),"")</f>
        <v>SUP0016PNKPNK</v>
      </c>
      <c r="S892" s="104" t="str">
        <f>IF(E892&gt;0,+VLOOKUP($E892,'CODE GENERATOR'!$D:$T,13,FALSE),"")</f>
        <v>R.TOPKG_CPL0079_SUP0016PNKPNK</v>
      </c>
      <c r="T892" s="104" t="str">
        <f t="shared" si="55"/>
        <v>R.TOPKG_CPL0079_SUP0016PNKPNK_12-13 Y</v>
      </c>
      <c r="U892" s="105">
        <v>8683711009535</v>
      </c>
      <c r="V892" s="107" t="str" cm="1">
        <f t="array" ref="V892">_xlfn.TEXTJOIN(";", TRUE, _xlfn.UNIQUE(_xlfn._xlws.FILTER(P$3:P$10029, C$3:C$10029=C892)))</f>
        <v>PINK</v>
      </c>
      <c r="W892" s="107" t="str" cm="1">
        <f t="array" ref="W892">_xlfn.TEXTJOIN(";", TRUE, _xlfn.UNIQUE(_xlfn._xlws.FILTER(F$3:F$10029, C$3:C$10029=C892)))</f>
        <v>6-7 Y;8-9 Y;10-11 Y;12-13 Y;14-15 Y</v>
      </c>
      <c r="X892" s="101" t="str">
        <f>IF(E892&gt;0,+VLOOKUP($E892,'CODE GENERATOR'!$D:$AC,19,FALSE),0)</f>
        <v>CavalierSanmarco_27.01.2026_0370</v>
      </c>
      <c r="Y892" s="101" t="str">
        <f>IF(E892&gt;0,+VLOOKUP($E892,'CODE GENERATOR'!$D:$AC,20,FALSE),0)</f>
        <v/>
      </c>
      <c r="Z892" s="101" t="str">
        <f>IF(E892&gt;0,+VLOOKUP($E892,'CODE GENERATOR'!$D:$AC,21,FALSE),0)</f>
        <v/>
      </c>
      <c r="AA892" s="101" t="str">
        <f>IF(E892&gt;0,+VLOOKUP($E892,'CODE GENERATOR'!$D:$AC,22,FALSE),0)</f>
        <v/>
      </c>
      <c r="AB892" s="101" t="str">
        <f>IF(E892&gt;0,+VLOOKUP($E892,'CODE GENERATOR'!$D:$AC,23,FALSE),0)</f>
        <v/>
      </c>
      <c r="AC892" s="101" t="str">
        <f>IF(E892&gt;0,+VLOOKUP($E892,'CODE GENERATOR'!$D:$AC,24,FALSE),0)</f>
        <v/>
      </c>
      <c r="AD892" s="101" t="str">
        <f>IF(E892&gt;0,+VLOOKUP($E892,'CODE GENERATOR'!$D:$AC,25,FALSE),0)</f>
        <v/>
      </c>
      <c r="AE892" s="101" t="str">
        <f>IF(E892&gt;0,+VLOOKUP($E892,'CODE GENERATOR'!$D:$AC,26,FALSE),0)</f>
        <v/>
      </c>
      <c r="AF892" s="149" t="str">
        <f>IF($C892&gt;0,$C892&amp;" "&amp;$P892&amp;" "&amp;+VLOOKUP($C892,'STYLE NAMES'!$B:$AC,10,FALSE),"""")</f>
        <v>SAVONA-JR PINK GIRL'S COMPETITION POLO SHORT SLEEVE</v>
      </c>
      <c r="AG892" s="101" t="str">
        <f>"Enjoy our "&amp;(AF892)&amp;"; "&amp;IF(C892&gt;0,+VLOOKUP($C892,'STYLE NAMES'!$B:$AC,11,FALSE),"")</f>
        <v>Enjoy our SAVONA-JR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92" s="101" t="str">
        <f>IF(C892&gt;0,+VLOOKUP($C892,'STYLE NAMES'!$B:$AC,12,FALSE),"")</f>
        <v>* Specially engineered design for high performance
* 4-way super stretch piquet jersey
* Soft and comfortable
* Breathable
* Quick dry
Composition:
95% Poliamide 5% Elasthane</v>
      </c>
      <c r="AI892" s="101" t="str">
        <f>IF(C892&gt;0,+VLOOKUP($C892,'STYLE NAMES'!$B:$AC,13,FALSE),"")</f>
        <v>Machine Wash at 30°C
Mild process
Iron at low temperature
Iron from REVERSE
Do NOT iron on logos or prints
Do not bleach
Do NOT Tumble Dry</v>
      </c>
      <c r="AJ892" s="149" t="str">
        <f>IF($C892&gt;0,$C892&amp;" "&amp;$P892&amp;" "&amp;+VLOOKUP($C892,'STYLE NAMES'!$B:$AC,14,FALSE),"""")</f>
        <v>SAVONA-JR PINK KIZ ÇOCUK KISA KOL YARIŞMA POLO</v>
      </c>
      <c r="AK892" s="149" t="str">
        <f>"Cavalier SanMarco tarafından tasarlanan "&amp;(AJ892)&amp;"; "&amp;IF(C892&gt;0,+VLOOKUP($C892,'STYLE NAMES'!$B:$AC,15,FALSE),"")</f>
        <v>Cavalier SanMarco tarafından tasarlanan SAVONA-JR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92" s="149" t="str">
        <f>IF(C892&gt;0,+VLOOKUP($C892,'STYLE NAMES'!$B:$AC,16,FALSE),"")</f>
        <v>* Yüksek performans için özel tasarım
* 4 yönlü süper streç pike kumaş
* Yumuşak ve rahat
* Nefes alabilir
* Hızlı kuruma
Kompozisyon:
%95 Polyamid  %5 Elastan</v>
      </c>
      <c r="AM892" s="149" t="str">
        <f>IF(C892&gt;0,+VLOOKUP($C892,'STYLE NAMES'!$B:$AC,17,FALSE),"")</f>
        <v>Makinede 30°C' de Yıkayın
Hassas Yıkama
Ilık ütü yapın
Tersten ütüleyin
Logo ve baskıları ÜTÜLEMEYİN
Çamaşır suyu kullanmayın
Kurutma Makinesinde Kurutmayın</v>
      </c>
      <c r="AN892" s="149" t="str">
        <f>IF($C892&gt;0,$C892&amp;" "&amp;$P892&amp;" "&amp;+VLOOKUP($C892,'STYLE NAMES'!$B:$AC,18,FALSE),"""")</f>
        <v>SAVONA-JR PINK POLO DA CONCORSO RAGAZZA MANICA CORTA</v>
      </c>
      <c r="AO892" s="101" t="str">
        <f>"Disegnato da Cavalier SanMarco "&amp;(AN892)&amp;"; "&amp;IF(C892&gt;0,+VLOOKUP($C892,'STYLE NAMES'!$B:$AC,19,FALSE),"")</f>
        <v>Disegnato da Cavalier SanMarco SAVONA-JR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92" s="101" t="str">
        <f>IF(C892&gt;0,+VLOOKUP($C892,'STYLE NAMES'!$B:$AC,20,FALSE),"")</f>
        <v>Design ingegnerizzato per alte prestazioni 
Jersey piqué elasticizzato  4-way-stretch 
Morbido e confortevole 
Traspirante Asciugatura rapida 
Composizione: 
95% Poliammide  5% Elastan</v>
      </c>
      <c r="AQ892" s="101" t="str">
        <f>IF(C892&gt;0,+VLOOKUP($C892,'STYLE NAMES'!$B:$AC,21,FALSE),"")</f>
        <v>Lavare in lavatrice a 30°C Ciclo delicato 
Stirare a bassa temperatura
Stirare al rovescio 
Non stirare su loghi o stampe 
Non candeggiare 
Non asciugare in asciugatrice</v>
      </c>
      <c r="AR892" s="101">
        <f>IF(D892&gt;0,+VLOOKUP($C892,'STYLE NAMES'!$B:$AC,22,FALSE),"")</f>
        <v>0</v>
      </c>
      <c r="AS892" s="101">
        <f>IF(E892&gt;0,+VLOOKUP($C892,'STYLE NAMES'!$B:$AC,23,FALSE),"")</f>
        <v>0</v>
      </c>
      <c r="AT892" s="101">
        <f>IF(F892&gt;0,+VLOOKUP($C892,'STYLE NAMES'!$B:$AC,24,FALSE),"")</f>
        <v>0</v>
      </c>
      <c r="AU892" s="101">
        <f>IF(G892&gt;0,+VLOOKUP($C892,'STYLE NAMES'!$B:$AC,25,FALSE),"")</f>
        <v>0</v>
      </c>
      <c r="AV892" s="101">
        <f>+VLOOKUP($S892,'CODE GENERATOR'!$P:$AM,15,FALSE)</f>
        <v>0</v>
      </c>
      <c r="AW892" s="101">
        <f>+VLOOKUP($S892,'CODE GENERATOR'!$P:$AM,16,FALSE)</f>
        <v>0</v>
      </c>
      <c r="AX892" s="101">
        <f>+VLOOKUP($S892,'CODE GENERATOR'!$P:$AM,17,FALSE)</f>
        <v>0</v>
      </c>
      <c r="AY892" s="101">
        <f>+VLOOKUP($S892,'CODE GENERATOR'!$P:$AM,18,FALSE)</f>
        <v>0</v>
      </c>
      <c r="AZ892" s="101">
        <f>+VLOOKUP($S892,'CODE GENERATOR'!$P:$AM,19,FALSE)</f>
        <v>0</v>
      </c>
      <c r="BA892" s="101">
        <f>+VLOOKUP($S892,'CODE GENERATOR'!$P:$AM,20,FALSE)</f>
        <v>0</v>
      </c>
      <c r="BB892" s="101">
        <f>+VLOOKUP($S892,'CODE GENERATOR'!$P:$AM,21,FALSE)</f>
        <v>0</v>
      </c>
      <c r="BC892" s="101">
        <f>+VLOOKUP($S892,'CODE GENERATOR'!$P:$AM,22,FALSE)</f>
        <v>0</v>
      </c>
      <c r="BD892" s="101">
        <f>+VLOOKUP($S892,'CODE GENERATOR'!$P:$AM,23,FALSE)</f>
        <v>0</v>
      </c>
      <c r="BE892" s="101">
        <f>+VLOOKUP($S892,'CODE GENERATOR'!$P:$AM,24,FALSE)</f>
        <v>0</v>
      </c>
      <c r="BF892" s="101">
        <f>IF(C892&gt;0,+VLOOKUP(G892,'CATEGORY ID'!$A$1:$L$118,3,FALSE),"")</f>
        <v>30</v>
      </c>
      <c r="BG892" s="101">
        <f>IF(C892&gt;0,+VLOOKUP(H892,'CATEGORY ID'!$D$1:$L$118,3,FALSE),"")</f>
        <v>4</v>
      </c>
      <c r="BH892" s="101">
        <f>IF(C892&gt;0,+VLOOKUP((+H892&amp;I892),'CATEGORY ID'!$H$1:$I$121,2,FALSE),"")</f>
        <v>110</v>
      </c>
      <c r="BJ892" s="101">
        <f>IF(C892&gt;0,IF(COUNTIF('CATEGORY ID'!$K$1:$K$121,+H892&amp;K892) &gt; 0, +VLOOKUP(+H892&amp;K892,'CATEGORY ID'!$K$1:$L$121,2,FALSE),""),"")</f>
        <v>226</v>
      </c>
      <c r="BK892" s="101">
        <v>158</v>
      </c>
      <c r="BO892" s="101">
        <v>21</v>
      </c>
      <c r="BR892" s="101" t="str" cm="1">
        <f t="array" ref="BR892">IF(C892&gt;0,_xlfn.TEXTJOIN(";", TRUE,_xlfn.UNIQUE(_xlfn._xlws.FILTER(BF892:BQ892,(BF892:BQ892&gt;0)),TRUE,FALSE)),"")&amp;";"&amp;BS892</f>
        <v>30;4;110;226;158;21;209;232</v>
      </c>
      <c r="BS892" s="101" t="s">
        <v>3450</v>
      </c>
      <c r="BU892" s="106">
        <f>IF(C892&gt;0,+VLOOKUP($C892,'STYLE NAMES'!$B:$AC,26,FALSE),"")</f>
        <v>69.900000000000006</v>
      </c>
      <c r="BV892" s="106">
        <f>IF(C892&gt;0,+VLOOKUP($C892,'STYLE NAMES'!$B:$AC,27,FALSE),"")</f>
        <v>3840</v>
      </c>
      <c r="BW892" s="106">
        <f>IF(C892&gt;0,+VLOOKUP($C892,'STYLE NAMES'!$B:$AC,28,FALSE),"")</f>
        <v>80.385000000000005</v>
      </c>
      <c r="BY892"/>
      <c r="BZ892" s="101">
        <v>2</v>
      </c>
      <c r="CA892" s="137">
        <f t="shared" si="58"/>
        <v>1</v>
      </c>
      <c r="CB892" s="137">
        <f>+VLOOKUP(C892,'[2]STYLES &amp; MODELS MATRIX'!$A:$G,7,FALSE)</f>
        <v>0</v>
      </c>
      <c r="CC892" s="137" t="str">
        <f>+VLOOKUP(C892,'[1]STYLES &amp; SIZE CHARTS'!$A:$H,8,FALSE)</f>
        <v>JT-GSSP1</v>
      </c>
      <c r="CD892" s="137"/>
      <c r="CE892" s="205"/>
      <c r="CF892" s="141"/>
    </row>
    <row r="893" spans="1:84" s="101" customFormat="1" ht="12" customHeight="1" x14ac:dyDescent="0.2">
      <c r="A893" s="102">
        <f t="shared" si="56"/>
        <v>8683711009542</v>
      </c>
      <c r="B893" s="101" t="s">
        <v>994</v>
      </c>
      <c r="C893" s="101" t="s">
        <v>1862</v>
      </c>
      <c r="D893" s="101" t="s">
        <v>2989</v>
      </c>
      <c r="E893" s="203" t="s">
        <v>2487</v>
      </c>
      <c r="F893" s="101" t="s">
        <v>2356</v>
      </c>
      <c r="G893" s="101" t="str">
        <f>IF(C893&gt;0,+VLOOKUP($C893,'STYLE NAMES'!$B:$AC,4,FALSE),"")</f>
        <v>RIDER</v>
      </c>
      <c r="H893" s="101" t="str">
        <f>IF(C893&gt;0,+VLOOKUP($C893,'STYLE NAMES'!$B:$AC,5,FALSE),"")</f>
        <v>JUNIOR</v>
      </c>
      <c r="I893" s="101" t="str">
        <f>IF(C893&gt;0,+VLOOKUP($C893,'STYLE NAMES'!$B:$AC,6,FALSE),"")</f>
        <v>TOPS</v>
      </c>
      <c r="J893" s="101" t="str">
        <f>IF(C893&gt;0,+VLOOKUP($C893,'STYLE NAMES'!$B:$AC,7,FALSE),"")</f>
        <v>KIDS GIRL</v>
      </c>
      <c r="K893" s="101" t="str">
        <f>IF(C893&gt;0,+VLOOKUP($C893,'STYLE NAMES'!$B:$AC,8,FALSE),"")</f>
        <v>COMPETITION POLOS</v>
      </c>
      <c r="L893" s="101" t="str">
        <f>IF(E893&gt;0,+VLOOKUP($E893,'CODE GENERATOR'!$D:$T,3,FALSE),"")</f>
        <v>S</v>
      </c>
      <c r="M893" s="101" t="str">
        <f>IF(E893&gt;0,+VLOOKUP($E893,'CODE GENERATOR'!$D:$T,4,FALSE),"")</f>
        <v>SUPREME</v>
      </c>
      <c r="N893" s="101" t="str">
        <f>IF(E893&gt;0,+VLOOKUP($E893,'CODE GENERATOR'!$D:$T,6,FALSE),"")</f>
        <v>PINK</v>
      </c>
      <c r="O893" s="101" t="str">
        <f>IF(E893&gt;0,+VLOOKUP($E893,'CODE GENERATOR'!$D:$T,7,FALSE),"")</f>
        <v>PINK</v>
      </c>
      <c r="P893" s="101" t="str">
        <f t="shared" si="57"/>
        <v>PINK</v>
      </c>
      <c r="Q893" s="104" t="str">
        <f>IF(E893&gt;0,+VLOOKUP($E893,'CODE GENERATOR'!$D:$T,11,FALSE),"")</f>
        <v>R.TOPKG_CPL0079</v>
      </c>
      <c r="R893" s="104" t="str">
        <f>IF(E893&gt;0,+VLOOKUP($E893,'CODE GENERATOR'!$D:$T,12,FALSE),"")</f>
        <v>SUP0016PNKPNK</v>
      </c>
      <c r="S893" s="104" t="str">
        <f>IF(E893&gt;0,+VLOOKUP($E893,'CODE GENERATOR'!$D:$T,13,FALSE),"")</f>
        <v>R.TOPKG_CPL0079_SUP0016PNKPNK</v>
      </c>
      <c r="T893" s="104" t="str">
        <f t="shared" si="55"/>
        <v>R.TOPKG_CPL0079_SUP0016PNKPNK_14-15 Y</v>
      </c>
      <c r="U893" s="105">
        <v>8683711009542</v>
      </c>
      <c r="V893" s="107" t="str" cm="1">
        <f t="array" ref="V893">_xlfn.TEXTJOIN(";", TRUE, _xlfn.UNIQUE(_xlfn._xlws.FILTER(P$3:P$10029, C$3:C$10029=C893)))</f>
        <v>PINK</v>
      </c>
      <c r="W893" s="107" t="str" cm="1">
        <f t="array" ref="W893">_xlfn.TEXTJOIN(";", TRUE, _xlfn.UNIQUE(_xlfn._xlws.FILTER(F$3:F$10029, C$3:C$10029=C893)))</f>
        <v>6-7 Y;8-9 Y;10-11 Y;12-13 Y;14-15 Y</v>
      </c>
      <c r="X893" s="101" t="str">
        <f>IF(E893&gt;0,+VLOOKUP($E893,'CODE GENERATOR'!$D:$AC,19,FALSE),0)</f>
        <v>CavalierSanmarco_27.01.2026_0370</v>
      </c>
      <c r="Y893" s="101" t="str">
        <f>IF(E893&gt;0,+VLOOKUP($E893,'CODE GENERATOR'!$D:$AC,20,FALSE),0)</f>
        <v/>
      </c>
      <c r="Z893" s="101" t="str">
        <f>IF(E893&gt;0,+VLOOKUP($E893,'CODE GENERATOR'!$D:$AC,21,FALSE),0)</f>
        <v/>
      </c>
      <c r="AA893" s="101" t="str">
        <f>IF(E893&gt;0,+VLOOKUP($E893,'CODE GENERATOR'!$D:$AC,22,FALSE),0)</f>
        <v/>
      </c>
      <c r="AB893" s="101" t="str">
        <f>IF(E893&gt;0,+VLOOKUP($E893,'CODE GENERATOR'!$D:$AC,23,FALSE),0)</f>
        <v/>
      </c>
      <c r="AC893" s="101" t="str">
        <f>IF(E893&gt;0,+VLOOKUP($E893,'CODE GENERATOR'!$D:$AC,24,FALSE),0)</f>
        <v/>
      </c>
      <c r="AD893" s="101" t="str">
        <f>IF(E893&gt;0,+VLOOKUP($E893,'CODE GENERATOR'!$D:$AC,25,FALSE),0)</f>
        <v/>
      </c>
      <c r="AE893" s="101" t="str">
        <f>IF(E893&gt;0,+VLOOKUP($E893,'CODE GENERATOR'!$D:$AC,26,FALSE),0)</f>
        <v/>
      </c>
      <c r="AF893" s="149" t="str">
        <f>IF($C893&gt;0,$C893&amp;" "&amp;$P893&amp;" "&amp;+VLOOKUP($C893,'STYLE NAMES'!$B:$AC,10,FALSE),"""")</f>
        <v>SAVONA-JR PINK GIRL'S COMPETITION POLO SHORT SLEEVE</v>
      </c>
      <c r="AG893" s="101" t="str">
        <f>"Enjoy our "&amp;(AF893)&amp;"; "&amp;IF(C893&gt;0,+VLOOKUP($C893,'STYLE NAMES'!$B:$AC,11,FALSE),"")</f>
        <v>Enjoy our SAVONA-JR PINK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93" s="101" t="str">
        <f>IF(C893&gt;0,+VLOOKUP($C893,'STYLE NAMES'!$B:$AC,12,FALSE),"")</f>
        <v>* Specially engineered design for high performance
* 4-way super stretch piquet jersey
* Soft and comfortable
* Breathable
* Quick dry
Composition:
95% Poliamide 5% Elasthane</v>
      </c>
      <c r="AI893" s="101" t="str">
        <f>IF(C893&gt;0,+VLOOKUP($C893,'STYLE NAMES'!$B:$AC,13,FALSE),"")</f>
        <v>Machine Wash at 30°C
Mild process
Iron at low temperature
Iron from REVERSE
Do NOT iron on logos or prints
Do not bleach
Do NOT Tumble Dry</v>
      </c>
      <c r="AJ893" s="149" t="str">
        <f>IF($C893&gt;0,$C893&amp;" "&amp;$P893&amp;" "&amp;+VLOOKUP($C893,'STYLE NAMES'!$B:$AC,14,FALSE),"""")</f>
        <v>SAVONA-JR PINK KIZ ÇOCUK KISA KOL YARIŞMA POLO</v>
      </c>
      <c r="AK893" s="149" t="str">
        <f>"Cavalier SanMarco tarafından tasarlanan "&amp;(AJ893)&amp;"; "&amp;IF(C893&gt;0,+VLOOKUP($C893,'STYLE NAMES'!$B:$AC,15,FALSE),"")</f>
        <v>Cavalier SanMarco tarafından tasarlanan SAVONA-JR PINK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93" s="149" t="str">
        <f>IF(C893&gt;0,+VLOOKUP($C893,'STYLE NAMES'!$B:$AC,16,FALSE),"")</f>
        <v>* Yüksek performans için özel tasarım
* 4 yönlü süper streç pike kumaş
* Yumuşak ve rahat
* Nefes alabilir
* Hızlı kuruma
Kompozisyon:
%95 Polyamid  %5 Elastan</v>
      </c>
      <c r="AM893" s="149" t="str">
        <f>IF(C893&gt;0,+VLOOKUP($C893,'STYLE NAMES'!$B:$AC,17,FALSE),"")</f>
        <v>Makinede 30°C' de Yıkayın
Hassas Yıkama
Ilık ütü yapın
Tersten ütüleyin
Logo ve baskıları ÜTÜLEMEYİN
Çamaşır suyu kullanmayın
Kurutma Makinesinde Kurutmayın</v>
      </c>
      <c r="AN893" s="149" t="str">
        <f>IF($C893&gt;0,$C893&amp;" "&amp;$P893&amp;" "&amp;+VLOOKUP($C893,'STYLE NAMES'!$B:$AC,18,FALSE),"""")</f>
        <v>SAVONA-JR PINK POLO DA CONCORSO RAGAZZA MANICA CORTA</v>
      </c>
      <c r="AO893" s="101" t="str">
        <f>"Disegnato da Cavalier SanMarco "&amp;(AN893)&amp;"; "&amp;IF(C893&gt;0,+VLOOKUP($C893,'STYLE NAMES'!$B:$AC,19,FALSE),"")</f>
        <v>Disegnato da Cavalier SanMarco SAVONA-JR PINK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93" s="101" t="str">
        <f>IF(C893&gt;0,+VLOOKUP($C893,'STYLE NAMES'!$B:$AC,20,FALSE),"")</f>
        <v>Design ingegnerizzato per alte prestazioni 
Jersey piqué elasticizzato  4-way-stretch 
Morbido e confortevole 
Traspirante Asciugatura rapida 
Composizione: 
95% Poliammide  5% Elastan</v>
      </c>
      <c r="AQ893" s="101" t="str">
        <f>IF(C893&gt;0,+VLOOKUP($C893,'STYLE NAMES'!$B:$AC,21,FALSE),"")</f>
        <v>Lavare in lavatrice a 30°C Ciclo delicato 
Stirare a bassa temperatura
Stirare al rovescio 
Non stirare su loghi o stampe 
Non candeggiare 
Non asciugare in asciugatrice</v>
      </c>
      <c r="AR893" s="101">
        <f>IF(D893&gt;0,+VLOOKUP($C893,'STYLE NAMES'!$B:$AC,22,FALSE),"")</f>
        <v>0</v>
      </c>
      <c r="AS893" s="101">
        <f>IF(E893&gt;0,+VLOOKUP($C893,'STYLE NAMES'!$B:$AC,23,FALSE),"")</f>
        <v>0</v>
      </c>
      <c r="AT893" s="101">
        <f>IF(F893&gt;0,+VLOOKUP($C893,'STYLE NAMES'!$B:$AC,24,FALSE),"")</f>
        <v>0</v>
      </c>
      <c r="AU893" s="101">
        <f>IF(G893&gt;0,+VLOOKUP($C893,'STYLE NAMES'!$B:$AC,25,FALSE),"")</f>
        <v>0</v>
      </c>
      <c r="AV893" s="101">
        <f>+VLOOKUP($S893,'CODE GENERATOR'!$P:$AM,15,FALSE)</f>
        <v>0</v>
      </c>
      <c r="AW893" s="101">
        <f>+VLOOKUP($S893,'CODE GENERATOR'!$P:$AM,16,FALSE)</f>
        <v>0</v>
      </c>
      <c r="AX893" s="101">
        <f>+VLOOKUP($S893,'CODE GENERATOR'!$P:$AM,17,FALSE)</f>
        <v>0</v>
      </c>
      <c r="AY893" s="101">
        <f>+VLOOKUP($S893,'CODE GENERATOR'!$P:$AM,18,FALSE)</f>
        <v>0</v>
      </c>
      <c r="AZ893" s="101">
        <f>+VLOOKUP($S893,'CODE GENERATOR'!$P:$AM,19,FALSE)</f>
        <v>0</v>
      </c>
      <c r="BA893" s="101">
        <f>+VLOOKUP($S893,'CODE GENERATOR'!$P:$AM,20,FALSE)</f>
        <v>0</v>
      </c>
      <c r="BB893" s="101">
        <f>+VLOOKUP($S893,'CODE GENERATOR'!$P:$AM,21,FALSE)</f>
        <v>0</v>
      </c>
      <c r="BC893" s="101">
        <f>+VLOOKUP($S893,'CODE GENERATOR'!$P:$AM,22,FALSE)</f>
        <v>0</v>
      </c>
      <c r="BD893" s="101">
        <f>+VLOOKUP($S893,'CODE GENERATOR'!$P:$AM,23,FALSE)</f>
        <v>0</v>
      </c>
      <c r="BE893" s="101">
        <f>+VLOOKUP($S893,'CODE GENERATOR'!$P:$AM,24,FALSE)</f>
        <v>0</v>
      </c>
      <c r="BF893" s="101">
        <f>IF(C893&gt;0,+VLOOKUP(G893,'CATEGORY ID'!$A$1:$L$118,3,FALSE),"")</f>
        <v>30</v>
      </c>
      <c r="BG893" s="101">
        <f>IF(C893&gt;0,+VLOOKUP(H893,'CATEGORY ID'!$D$1:$L$118,3,FALSE),"")</f>
        <v>4</v>
      </c>
      <c r="BH893" s="101">
        <f>IF(C893&gt;0,+VLOOKUP((+H893&amp;I893),'CATEGORY ID'!$H$1:$I$121,2,FALSE),"")</f>
        <v>110</v>
      </c>
      <c r="BJ893" s="101">
        <f>IF(C893&gt;0,IF(COUNTIF('CATEGORY ID'!$K$1:$K$121,+H893&amp;K893) &gt; 0, +VLOOKUP(+H893&amp;K893,'CATEGORY ID'!$K$1:$L$121,2,FALSE),""),"")</f>
        <v>226</v>
      </c>
      <c r="BK893" s="101">
        <v>158</v>
      </c>
      <c r="BO893" s="101">
        <v>21</v>
      </c>
      <c r="BR893" s="101" t="str" cm="1">
        <f t="array" ref="BR893">IF(C893&gt;0,_xlfn.TEXTJOIN(";", TRUE,_xlfn.UNIQUE(_xlfn._xlws.FILTER(BF893:BQ893,(BF893:BQ893&gt;0)),TRUE,FALSE)),"")&amp;";"&amp;BS893</f>
        <v>30;4;110;226;158;21;209;232</v>
      </c>
      <c r="BS893" s="101" t="s">
        <v>3450</v>
      </c>
      <c r="BU893" s="106">
        <f>IF(C893&gt;0,+VLOOKUP($C893,'STYLE NAMES'!$B:$AC,26,FALSE),"")</f>
        <v>69.900000000000006</v>
      </c>
      <c r="BV893" s="106">
        <f>IF(C893&gt;0,+VLOOKUP($C893,'STYLE NAMES'!$B:$AC,27,FALSE),"")</f>
        <v>3840</v>
      </c>
      <c r="BW893" s="106">
        <f>IF(C893&gt;0,+VLOOKUP($C893,'STYLE NAMES'!$B:$AC,28,FALSE),"")</f>
        <v>80.385000000000005</v>
      </c>
      <c r="BY893"/>
      <c r="BZ893" s="101">
        <v>0</v>
      </c>
      <c r="CA893" s="137">
        <f t="shared" si="58"/>
        <v>1</v>
      </c>
      <c r="CB893" s="137">
        <f>+VLOOKUP(C893,'[2]STYLES &amp; MODELS MATRIX'!$A:$G,7,FALSE)</f>
        <v>0</v>
      </c>
      <c r="CC893" s="137" t="str">
        <f>+VLOOKUP(C893,'[1]STYLES &amp; SIZE CHARTS'!$A:$H,8,FALSE)</f>
        <v>JT-GSSP1</v>
      </c>
      <c r="CD893" s="137"/>
      <c r="CE893" s="205"/>
      <c r="CF893" s="141"/>
    </row>
    <row r="894" spans="1:84" s="101" customFormat="1" ht="12" customHeight="1" x14ac:dyDescent="0.2">
      <c r="A894" s="102">
        <f t="shared" si="56"/>
        <v>8683711009559</v>
      </c>
      <c r="B894" s="101" t="s">
        <v>995</v>
      </c>
      <c r="C894" s="101" t="s">
        <v>1863</v>
      </c>
      <c r="D894" s="101" t="s">
        <v>2989</v>
      </c>
      <c r="E894" s="203" t="s">
        <v>2488</v>
      </c>
      <c r="F894" s="101" t="s">
        <v>2352</v>
      </c>
      <c r="G894" s="101" t="str">
        <f>IF(C894&gt;0,+VLOOKUP($C894,'STYLE NAMES'!$B:$AC,4,FALSE),"")</f>
        <v>RIDER</v>
      </c>
      <c r="H894" s="101" t="str">
        <f>IF(C894&gt;0,+VLOOKUP($C894,'STYLE NAMES'!$B:$AC,5,FALSE),"")</f>
        <v>JUNIOR</v>
      </c>
      <c r="I894" s="101" t="str">
        <f>IF(C894&gt;0,+VLOOKUP($C894,'STYLE NAMES'!$B:$AC,6,FALSE),"")</f>
        <v>TOPS</v>
      </c>
      <c r="J894" s="101" t="str">
        <f>IF(C894&gt;0,+VLOOKUP($C894,'STYLE NAMES'!$B:$AC,7,FALSE),"")</f>
        <v>KIDS GIRL</v>
      </c>
      <c r="K894" s="101" t="str">
        <f>IF(C894&gt;0,+VLOOKUP($C894,'STYLE NAMES'!$B:$AC,8,FALSE),"")</f>
        <v>COMPETITION POLOS</v>
      </c>
      <c r="L894" s="101" t="str">
        <f>IF(E894&gt;0,+VLOOKUP($E894,'CODE GENERATOR'!$D:$T,3,FALSE),"")</f>
        <v>S</v>
      </c>
      <c r="M894" s="101" t="str">
        <f>IF(E894&gt;0,+VLOOKUP($E894,'CODE GENERATOR'!$D:$T,4,FALSE),"")</f>
        <v>SUPREME</v>
      </c>
      <c r="N894" s="101" t="str">
        <f>IF(E894&gt;0,+VLOOKUP($E894,'CODE GENERATOR'!$D:$T,6,FALSE),"")</f>
        <v>MINT</v>
      </c>
      <c r="O894" s="101" t="str">
        <f>IF(E894&gt;0,+VLOOKUP($E894,'CODE GENERATOR'!$D:$T,7,FALSE),"")</f>
        <v>MINT</v>
      </c>
      <c r="P894" s="101" t="str">
        <f t="shared" si="57"/>
        <v>MINT</v>
      </c>
      <c r="Q894" s="104" t="str">
        <f>IF(E894&gt;0,+VLOOKUP($E894,'CODE GENERATOR'!$D:$T,11,FALSE),"")</f>
        <v>R.TOPKG_CPL0080</v>
      </c>
      <c r="R894" s="104" t="str">
        <f>IF(E894&gt;0,+VLOOKUP($E894,'CODE GENERATOR'!$D:$T,12,FALSE),"")</f>
        <v>SUP0016MNTMNT</v>
      </c>
      <c r="S894" s="104" t="str">
        <f>IF(E894&gt;0,+VLOOKUP($E894,'CODE GENERATOR'!$D:$T,13,FALSE),"")</f>
        <v>R.TOPKG_CPL0080_SUP0016MNTMNT</v>
      </c>
      <c r="T894" s="104" t="str">
        <f t="shared" si="55"/>
        <v>R.TOPKG_CPL0080_SUP0016MNTMNT_6-7 Y</v>
      </c>
      <c r="U894" s="105">
        <v>8683711009559</v>
      </c>
      <c r="V894" s="107" t="str" cm="1">
        <f t="array" ref="V894">_xlfn.TEXTJOIN(";", TRUE, _xlfn.UNIQUE(_xlfn._xlws.FILTER(P$3:P$10029, C$3:C$10029=C894)))</f>
        <v>MINT</v>
      </c>
      <c r="W894" s="107" t="str" cm="1">
        <f t="array" ref="W894">_xlfn.TEXTJOIN(";", TRUE, _xlfn.UNIQUE(_xlfn._xlws.FILTER(F$3:F$10029, C$3:C$10029=C894)))</f>
        <v>6-7 Y;8-9 Y;10-11 Y;12-13 Y;14-15 Y</v>
      </c>
      <c r="X894" s="101" t="str">
        <f>IF(E894&gt;0,+VLOOKUP($E894,'CODE GENERATOR'!$D:$AC,19,FALSE),0)</f>
        <v>CavalierSanmarco_27.01.2026_0371</v>
      </c>
      <c r="Y894" s="101" t="str">
        <f>IF(E894&gt;0,+VLOOKUP($E894,'CODE GENERATOR'!$D:$AC,20,FALSE),0)</f>
        <v/>
      </c>
      <c r="Z894" s="101" t="str">
        <f>IF(E894&gt;0,+VLOOKUP($E894,'CODE GENERATOR'!$D:$AC,21,FALSE),0)</f>
        <v/>
      </c>
      <c r="AA894" s="101" t="str">
        <f>IF(E894&gt;0,+VLOOKUP($E894,'CODE GENERATOR'!$D:$AC,22,FALSE),0)</f>
        <v/>
      </c>
      <c r="AB894" s="101" t="str">
        <f>IF(E894&gt;0,+VLOOKUP($E894,'CODE GENERATOR'!$D:$AC,23,FALSE),0)</f>
        <v/>
      </c>
      <c r="AC894" s="101" t="str">
        <f>IF(E894&gt;0,+VLOOKUP($E894,'CODE GENERATOR'!$D:$AC,24,FALSE),0)</f>
        <v/>
      </c>
      <c r="AD894" s="101" t="str">
        <f>IF(E894&gt;0,+VLOOKUP($E894,'CODE GENERATOR'!$D:$AC,25,FALSE),0)</f>
        <v/>
      </c>
      <c r="AE894" s="101" t="str">
        <f>IF(E894&gt;0,+VLOOKUP($E894,'CODE GENERATOR'!$D:$AC,26,FALSE),0)</f>
        <v/>
      </c>
      <c r="AF894" s="149" t="str">
        <f>IF($C894&gt;0,$C894&amp;" "&amp;$P894&amp;" "&amp;+VLOOKUP($C894,'STYLE NAMES'!$B:$AC,10,FALSE),"""")</f>
        <v>PADOVA-JR MINT GIRL'S COMPETITION POLO SHORT SLEEVE</v>
      </c>
      <c r="AG894" s="101" t="str">
        <f>"Enjoy our "&amp;(AF894)&amp;"; "&amp;IF(C894&gt;0,+VLOOKUP($C894,'STYLE NAMES'!$B:$AC,11,FALSE),"")</f>
        <v>Enjoy our PADOVA-JR MINT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94" s="101" t="str">
        <f>IF(C894&gt;0,+VLOOKUP($C894,'STYLE NAMES'!$B:$AC,12,FALSE),"")</f>
        <v>* Specially engineered design for high performance
* 4-way super stretch piquet jersey
* Soft and comfortable
* Breathable
* Quick dry
Composition:
95% Poliamide 5% Elasthane</v>
      </c>
      <c r="AI894" s="101" t="str">
        <f>IF(C894&gt;0,+VLOOKUP($C894,'STYLE NAMES'!$B:$AC,13,FALSE),"")</f>
        <v>Machine Wash at 30°C
Mild process
Iron at low temperature
Iron from REVERSE
Do NOT iron on logos or prints
Do not bleach
Do NOT Tumble Dry</v>
      </c>
      <c r="AJ894" s="149" t="str">
        <f>IF($C894&gt;0,$C894&amp;" "&amp;$P894&amp;" "&amp;+VLOOKUP($C894,'STYLE NAMES'!$B:$AC,14,FALSE),"""")</f>
        <v>PADOVA-JR MINT KIZ ÇOCUK KISA KOL YARIŞMA POLO</v>
      </c>
      <c r="AK894" s="149" t="str">
        <f>"Cavalier SanMarco tarafından tasarlanan "&amp;(AJ894)&amp;"; "&amp;IF(C894&gt;0,+VLOOKUP($C894,'STYLE NAMES'!$B:$AC,15,FALSE),"")</f>
        <v>Cavalier SanMarco tarafından tasarlanan PADOVA-JR MINT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94" s="149" t="str">
        <f>IF(C894&gt;0,+VLOOKUP($C894,'STYLE NAMES'!$B:$AC,16,FALSE),"")</f>
        <v>* Yüksek performans için özel tasarım
* 4 yönlü süper streç pike kumaş
* Yumuşak ve rahat
* Nefes alabilir
* Hızlı kuruma
Kompozisyon:
%95 Polyamid  %5 Elastan</v>
      </c>
      <c r="AM894" s="149" t="str">
        <f>IF(C894&gt;0,+VLOOKUP($C894,'STYLE NAMES'!$B:$AC,17,FALSE),"")</f>
        <v>Makinede 30°C' de Yıkayın
Hassas Yıkama
Ilık ütü yapın
Tersten ütüleyin
Logo ve baskıları ÜTÜLEMEYİN
Çamaşır suyu kullanmayın
Kurutma Makinesinde Kurutmayın</v>
      </c>
      <c r="AN894" s="149" t="str">
        <f>IF($C894&gt;0,$C894&amp;" "&amp;$P894&amp;" "&amp;+VLOOKUP($C894,'STYLE NAMES'!$B:$AC,18,FALSE),"""")</f>
        <v>PADOVA-JR MINT POLO DA CONCORSO RAGAZZA MANICA CORTA</v>
      </c>
      <c r="AO894" s="101" t="str">
        <f>"Disegnato da Cavalier SanMarco "&amp;(AN894)&amp;"; "&amp;IF(C894&gt;0,+VLOOKUP($C894,'STYLE NAMES'!$B:$AC,19,FALSE),"")</f>
        <v>Disegnato da Cavalier SanMarco PADOVA-JR MINT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94" s="101" t="str">
        <f>IF(C894&gt;0,+VLOOKUP($C894,'STYLE NAMES'!$B:$AC,20,FALSE),"")</f>
        <v>Design ingegnerizzato per alte prestazioni 
Jersey piqué elasticizzato  4-way-stretch 
Morbido e confortevole 
Traspirante Asciugatura rapida 
Composizione: 
95% Poliammide  5% Elastan</v>
      </c>
      <c r="AQ894" s="101" t="str">
        <f>IF(C894&gt;0,+VLOOKUP($C894,'STYLE NAMES'!$B:$AC,21,FALSE),"")</f>
        <v>Lavare in lavatrice a 30°C Ciclo delicato 
Stirare a bassa temperatura
Stirare al rovescio 
Non stirare su loghi o stampe 
Non candeggiare 
Non asciugare in asciugatrice</v>
      </c>
      <c r="AR894" s="101">
        <f>IF(D894&gt;0,+VLOOKUP($C894,'STYLE NAMES'!$B:$AC,22,FALSE),"")</f>
        <v>0</v>
      </c>
      <c r="AS894" s="101">
        <f>IF(E894&gt;0,+VLOOKUP($C894,'STYLE NAMES'!$B:$AC,23,FALSE),"")</f>
        <v>0</v>
      </c>
      <c r="AT894" s="101">
        <f>IF(F894&gt;0,+VLOOKUP($C894,'STYLE NAMES'!$B:$AC,24,FALSE),"")</f>
        <v>0</v>
      </c>
      <c r="AU894" s="101">
        <f>IF(G894&gt;0,+VLOOKUP($C894,'STYLE NAMES'!$B:$AC,25,FALSE),"")</f>
        <v>0</v>
      </c>
      <c r="AV894" s="101">
        <f>+VLOOKUP($S894,'CODE GENERATOR'!$P:$AM,15,FALSE)</f>
        <v>0</v>
      </c>
      <c r="AW894" s="101">
        <f>+VLOOKUP($S894,'CODE GENERATOR'!$P:$AM,16,FALSE)</f>
        <v>0</v>
      </c>
      <c r="AX894" s="101">
        <f>+VLOOKUP($S894,'CODE GENERATOR'!$P:$AM,17,FALSE)</f>
        <v>0</v>
      </c>
      <c r="AY894" s="101">
        <f>+VLOOKUP($S894,'CODE GENERATOR'!$P:$AM,18,FALSE)</f>
        <v>0</v>
      </c>
      <c r="AZ894" s="101">
        <f>+VLOOKUP($S894,'CODE GENERATOR'!$P:$AM,19,FALSE)</f>
        <v>0</v>
      </c>
      <c r="BA894" s="101">
        <f>+VLOOKUP($S894,'CODE GENERATOR'!$P:$AM,20,FALSE)</f>
        <v>0</v>
      </c>
      <c r="BB894" s="101">
        <f>+VLOOKUP($S894,'CODE GENERATOR'!$P:$AM,21,FALSE)</f>
        <v>0</v>
      </c>
      <c r="BC894" s="101">
        <f>+VLOOKUP($S894,'CODE GENERATOR'!$P:$AM,22,FALSE)</f>
        <v>0</v>
      </c>
      <c r="BD894" s="101">
        <f>+VLOOKUP($S894,'CODE GENERATOR'!$P:$AM,23,FALSE)</f>
        <v>0</v>
      </c>
      <c r="BE894" s="101">
        <f>+VLOOKUP($S894,'CODE GENERATOR'!$P:$AM,24,FALSE)</f>
        <v>0</v>
      </c>
      <c r="BF894" s="101">
        <f>IF(C894&gt;0,+VLOOKUP(G894,'CATEGORY ID'!$A$1:$L$118,3,FALSE),"")</f>
        <v>30</v>
      </c>
      <c r="BG894" s="101">
        <f>IF(C894&gt;0,+VLOOKUP(H894,'CATEGORY ID'!$D$1:$L$118,3,FALSE),"")</f>
        <v>4</v>
      </c>
      <c r="BH894" s="101">
        <f>IF(C894&gt;0,+VLOOKUP((+H894&amp;I894),'CATEGORY ID'!$H$1:$I$121,2,FALSE),"")</f>
        <v>110</v>
      </c>
      <c r="BJ894" s="101">
        <f>IF(C894&gt;0,IF(COUNTIF('CATEGORY ID'!$K$1:$K$121,+H894&amp;K894) &gt; 0, +VLOOKUP(+H894&amp;K894,'CATEGORY ID'!$K$1:$L$121,2,FALSE),""),"")</f>
        <v>226</v>
      </c>
      <c r="BK894" s="101">
        <v>158</v>
      </c>
      <c r="BO894" s="101">
        <v>21</v>
      </c>
      <c r="BR894" s="101" t="str" cm="1">
        <f t="array" ref="BR894">IF(C894&gt;0,_xlfn.TEXTJOIN(";", TRUE,_xlfn.UNIQUE(_xlfn._xlws.FILTER(BF894:BQ894,(BF894:BQ894&gt;0)),TRUE,FALSE)),"")&amp;";"&amp;BS894</f>
        <v>30;4;110;226;158;21;209;232</v>
      </c>
      <c r="BS894" s="101" t="s">
        <v>3450</v>
      </c>
      <c r="BU894" s="106">
        <f>IF(C894&gt;0,+VLOOKUP($C894,'STYLE NAMES'!$B:$AC,26,FALSE),"")</f>
        <v>69.900000000000006</v>
      </c>
      <c r="BV894" s="106">
        <f>IF(C894&gt;0,+VLOOKUP($C894,'STYLE NAMES'!$B:$AC,27,FALSE),"")</f>
        <v>3840</v>
      </c>
      <c r="BW894" s="106">
        <f>IF(C894&gt;0,+VLOOKUP($C894,'STYLE NAMES'!$B:$AC,28,FALSE),"")</f>
        <v>80.385000000000005</v>
      </c>
      <c r="BY894"/>
      <c r="BZ894" s="101">
        <v>0</v>
      </c>
      <c r="CA894" s="137">
        <f t="shared" si="58"/>
        <v>1</v>
      </c>
      <c r="CB894" s="137">
        <f>+VLOOKUP(C894,'[2]STYLES &amp; MODELS MATRIX'!$A:$G,7,FALSE)</f>
        <v>0</v>
      </c>
      <c r="CC894" s="137" t="str">
        <f>+VLOOKUP(C894,'[1]STYLES &amp; SIZE CHARTS'!$A:$H,8,FALSE)</f>
        <v>JT-GSSP1</v>
      </c>
      <c r="CD894" s="137"/>
      <c r="CE894" s="205"/>
      <c r="CF894" s="141"/>
    </row>
    <row r="895" spans="1:84" s="101" customFormat="1" ht="12" customHeight="1" x14ac:dyDescent="0.2">
      <c r="A895" s="102">
        <f t="shared" si="56"/>
        <v>8683711009566</v>
      </c>
      <c r="B895" s="101" t="s">
        <v>995</v>
      </c>
      <c r="C895" s="101" t="s">
        <v>1863</v>
      </c>
      <c r="D895" s="101" t="s">
        <v>2989</v>
      </c>
      <c r="E895" s="203" t="s">
        <v>2488</v>
      </c>
      <c r="F895" s="101" t="s">
        <v>2353</v>
      </c>
      <c r="G895" s="101" t="str">
        <f>IF(C895&gt;0,+VLOOKUP($C895,'STYLE NAMES'!$B:$AC,4,FALSE),"")</f>
        <v>RIDER</v>
      </c>
      <c r="H895" s="101" t="str">
        <f>IF(C895&gt;0,+VLOOKUP($C895,'STYLE NAMES'!$B:$AC,5,FALSE),"")</f>
        <v>JUNIOR</v>
      </c>
      <c r="I895" s="101" t="str">
        <f>IF(C895&gt;0,+VLOOKUP($C895,'STYLE NAMES'!$B:$AC,6,FALSE),"")</f>
        <v>TOPS</v>
      </c>
      <c r="J895" s="101" t="str">
        <f>IF(C895&gt;0,+VLOOKUP($C895,'STYLE NAMES'!$B:$AC,7,FALSE),"")</f>
        <v>KIDS GIRL</v>
      </c>
      <c r="K895" s="101" t="str">
        <f>IF(C895&gt;0,+VLOOKUP($C895,'STYLE NAMES'!$B:$AC,8,FALSE),"")</f>
        <v>COMPETITION POLOS</v>
      </c>
      <c r="L895" s="101" t="str">
        <f>IF(E895&gt;0,+VLOOKUP($E895,'CODE GENERATOR'!$D:$T,3,FALSE),"")</f>
        <v>S</v>
      </c>
      <c r="M895" s="101" t="str">
        <f>IF(E895&gt;0,+VLOOKUP($E895,'CODE GENERATOR'!$D:$T,4,FALSE),"")</f>
        <v>SUPREME</v>
      </c>
      <c r="N895" s="101" t="str">
        <f>IF(E895&gt;0,+VLOOKUP($E895,'CODE GENERATOR'!$D:$T,6,FALSE),"")</f>
        <v>MINT</v>
      </c>
      <c r="O895" s="101" t="str">
        <f>IF(E895&gt;0,+VLOOKUP($E895,'CODE GENERATOR'!$D:$T,7,FALSE),"")</f>
        <v>MINT</v>
      </c>
      <c r="P895" s="101" t="str">
        <f t="shared" si="57"/>
        <v>MINT</v>
      </c>
      <c r="Q895" s="104" t="str">
        <f>IF(E895&gt;0,+VLOOKUP($E895,'CODE GENERATOR'!$D:$T,11,FALSE),"")</f>
        <v>R.TOPKG_CPL0080</v>
      </c>
      <c r="R895" s="104" t="str">
        <f>IF(E895&gt;0,+VLOOKUP($E895,'CODE GENERATOR'!$D:$T,12,FALSE),"")</f>
        <v>SUP0016MNTMNT</v>
      </c>
      <c r="S895" s="104" t="str">
        <f>IF(E895&gt;0,+VLOOKUP($E895,'CODE GENERATOR'!$D:$T,13,FALSE),"")</f>
        <v>R.TOPKG_CPL0080_SUP0016MNTMNT</v>
      </c>
      <c r="T895" s="104" t="str">
        <f t="shared" si="55"/>
        <v>R.TOPKG_CPL0080_SUP0016MNTMNT_8-9 Y</v>
      </c>
      <c r="U895" s="105">
        <v>8683711009566</v>
      </c>
      <c r="V895" s="107" t="str" cm="1">
        <f t="array" ref="V895">_xlfn.TEXTJOIN(";", TRUE, _xlfn.UNIQUE(_xlfn._xlws.FILTER(P$3:P$10029, C$3:C$10029=C895)))</f>
        <v>MINT</v>
      </c>
      <c r="W895" s="107" t="str" cm="1">
        <f t="array" ref="W895">_xlfn.TEXTJOIN(";", TRUE, _xlfn.UNIQUE(_xlfn._xlws.FILTER(F$3:F$10029, C$3:C$10029=C895)))</f>
        <v>6-7 Y;8-9 Y;10-11 Y;12-13 Y;14-15 Y</v>
      </c>
      <c r="X895" s="101" t="str">
        <f>IF(E895&gt;0,+VLOOKUP($E895,'CODE GENERATOR'!$D:$AC,19,FALSE),0)</f>
        <v>CavalierSanmarco_27.01.2026_0371</v>
      </c>
      <c r="Y895" s="101" t="str">
        <f>IF(E895&gt;0,+VLOOKUP($E895,'CODE GENERATOR'!$D:$AC,20,FALSE),0)</f>
        <v/>
      </c>
      <c r="Z895" s="101" t="str">
        <f>IF(E895&gt;0,+VLOOKUP($E895,'CODE GENERATOR'!$D:$AC,21,FALSE),0)</f>
        <v/>
      </c>
      <c r="AA895" s="101" t="str">
        <f>IF(E895&gt;0,+VLOOKUP($E895,'CODE GENERATOR'!$D:$AC,22,FALSE),0)</f>
        <v/>
      </c>
      <c r="AB895" s="101" t="str">
        <f>IF(E895&gt;0,+VLOOKUP($E895,'CODE GENERATOR'!$D:$AC,23,FALSE),0)</f>
        <v/>
      </c>
      <c r="AC895" s="101" t="str">
        <f>IF(E895&gt;0,+VLOOKUP($E895,'CODE GENERATOR'!$D:$AC,24,FALSE),0)</f>
        <v/>
      </c>
      <c r="AD895" s="101" t="str">
        <f>IF(E895&gt;0,+VLOOKUP($E895,'CODE GENERATOR'!$D:$AC,25,FALSE),0)</f>
        <v/>
      </c>
      <c r="AE895" s="101" t="str">
        <f>IF(E895&gt;0,+VLOOKUP($E895,'CODE GENERATOR'!$D:$AC,26,FALSE),0)</f>
        <v/>
      </c>
      <c r="AF895" s="149" t="str">
        <f>IF($C895&gt;0,$C895&amp;" "&amp;$P895&amp;" "&amp;+VLOOKUP($C895,'STYLE NAMES'!$B:$AC,10,FALSE),"""")</f>
        <v>PADOVA-JR MINT GIRL'S COMPETITION POLO SHORT SLEEVE</v>
      </c>
      <c r="AG895" s="101" t="str">
        <f>"Enjoy our "&amp;(AF895)&amp;"; "&amp;IF(C895&gt;0,+VLOOKUP($C895,'STYLE NAMES'!$B:$AC,11,FALSE),"")</f>
        <v>Enjoy our PADOVA-JR MINT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95" s="101" t="str">
        <f>IF(C895&gt;0,+VLOOKUP($C895,'STYLE NAMES'!$B:$AC,12,FALSE),"")</f>
        <v>* Specially engineered design for high performance
* 4-way super stretch piquet jersey
* Soft and comfortable
* Breathable
* Quick dry
Composition:
95% Poliamide 5% Elasthane</v>
      </c>
      <c r="AI895" s="101" t="str">
        <f>IF(C895&gt;0,+VLOOKUP($C895,'STYLE NAMES'!$B:$AC,13,FALSE),"")</f>
        <v>Machine Wash at 30°C
Mild process
Iron at low temperature
Iron from REVERSE
Do NOT iron on logos or prints
Do not bleach
Do NOT Tumble Dry</v>
      </c>
      <c r="AJ895" s="149" t="str">
        <f>IF($C895&gt;0,$C895&amp;" "&amp;$P895&amp;" "&amp;+VLOOKUP($C895,'STYLE NAMES'!$B:$AC,14,FALSE),"""")</f>
        <v>PADOVA-JR MINT KIZ ÇOCUK KISA KOL YARIŞMA POLO</v>
      </c>
      <c r="AK895" s="149" t="str">
        <f>"Cavalier SanMarco tarafından tasarlanan "&amp;(AJ895)&amp;"; "&amp;IF(C895&gt;0,+VLOOKUP($C895,'STYLE NAMES'!$B:$AC,15,FALSE),"")</f>
        <v>Cavalier SanMarco tarafından tasarlanan PADOVA-JR MINT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95" s="149" t="str">
        <f>IF(C895&gt;0,+VLOOKUP($C895,'STYLE NAMES'!$B:$AC,16,FALSE),"")</f>
        <v>* Yüksek performans için özel tasarım
* 4 yönlü süper streç pike kumaş
* Yumuşak ve rahat
* Nefes alabilir
* Hızlı kuruma
Kompozisyon:
%95 Polyamid  %5 Elastan</v>
      </c>
      <c r="AM895" s="149" t="str">
        <f>IF(C895&gt;0,+VLOOKUP($C895,'STYLE NAMES'!$B:$AC,17,FALSE),"")</f>
        <v>Makinede 30°C' de Yıkayın
Hassas Yıkama
Ilık ütü yapın
Tersten ütüleyin
Logo ve baskıları ÜTÜLEMEYİN
Çamaşır suyu kullanmayın
Kurutma Makinesinde Kurutmayın</v>
      </c>
      <c r="AN895" s="149" t="str">
        <f>IF($C895&gt;0,$C895&amp;" "&amp;$P895&amp;" "&amp;+VLOOKUP($C895,'STYLE NAMES'!$B:$AC,18,FALSE),"""")</f>
        <v>PADOVA-JR MINT POLO DA CONCORSO RAGAZZA MANICA CORTA</v>
      </c>
      <c r="AO895" s="101" t="str">
        <f>"Disegnato da Cavalier SanMarco "&amp;(AN895)&amp;"; "&amp;IF(C895&gt;0,+VLOOKUP($C895,'STYLE NAMES'!$B:$AC,19,FALSE),"")</f>
        <v>Disegnato da Cavalier SanMarco PADOVA-JR MINT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95" s="101" t="str">
        <f>IF(C895&gt;0,+VLOOKUP($C895,'STYLE NAMES'!$B:$AC,20,FALSE),"")</f>
        <v>Design ingegnerizzato per alte prestazioni 
Jersey piqué elasticizzato  4-way-stretch 
Morbido e confortevole 
Traspirante Asciugatura rapida 
Composizione: 
95% Poliammide  5% Elastan</v>
      </c>
      <c r="AQ895" s="101" t="str">
        <f>IF(C895&gt;0,+VLOOKUP($C895,'STYLE NAMES'!$B:$AC,21,FALSE),"")</f>
        <v>Lavare in lavatrice a 30°C Ciclo delicato 
Stirare a bassa temperatura
Stirare al rovescio 
Non stirare su loghi o stampe 
Non candeggiare 
Non asciugare in asciugatrice</v>
      </c>
      <c r="AR895" s="101">
        <f>IF(D895&gt;0,+VLOOKUP($C895,'STYLE NAMES'!$B:$AC,22,FALSE),"")</f>
        <v>0</v>
      </c>
      <c r="AS895" s="101">
        <f>IF(E895&gt;0,+VLOOKUP($C895,'STYLE NAMES'!$B:$AC,23,FALSE),"")</f>
        <v>0</v>
      </c>
      <c r="AT895" s="101">
        <f>IF(F895&gt;0,+VLOOKUP($C895,'STYLE NAMES'!$B:$AC,24,FALSE),"")</f>
        <v>0</v>
      </c>
      <c r="AU895" s="101">
        <f>IF(G895&gt;0,+VLOOKUP($C895,'STYLE NAMES'!$B:$AC,25,FALSE),"")</f>
        <v>0</v>
      </c>
      <c r="AV895" s="101">
        <f>+VLOOKUP($S895,'CODE GENERATOR'!$P:$AM,15,FALSE)</f>
        <v>0</v>
      </c>
      <c r="AW895" s="101">
        <f>+VLOOKUP($S895,'CODE GENERATOR'!$P:$AM,16,FALSE)</f>
        <v>0</v>
      </c>
      <c r="AX895" s="101">
        <f>+VLOOKUP($S895,'CODE GENERATOR'!$P:$AM,17,FALSE)</f>
        <v>0</v>
      </c>
      <c r="AY895" s="101">
        <f>+VLOOKUP($S895,'CODE GENERATOR'!$P:$AM,18,FALSE)</f>
        <v>0</v>
      </c>
      <c r="AZ895" s="101">
        <f>+VLOOKUP($S895,'CODE GENERATOR'!$P:$AM,19,FALSE)</f>
        <v>0</v>
      </c>
      <c r="BA895" s="101">
        <f>+VLOOKUP($S895,'CODE GENERATOR'!$P:$AM,20,FALSE)</f>
        <v>0</v>
      </c>
      <c r="BB895" s="101">
        <f>+VLOOKUP($S895,'CODE GENERATOR'!$P:$AM,21,FALSE)</f>
        <v>0</v>
      </c>
      <c r="BC895" s="101">
        <f>+VLOOKUP($S895,'CODE GENERATOR'!$P:$AM,22,FALSE)</f>
        <v>0</v>
      </c>
      <c r="BD895" s="101">
        <f>+VLOOKUP($S895,'CODE GENERATOR'!$P:$AM,23,FALSE)</f>
        <v>0</v>
      </c>
      <c r="BE895" s="101">
        <f>+VLOOKUP($S895,'CODE GENERATOR'!$P:$AM,24,FALSE)</f>
        <v>0</v>
      </c>
      <c r="BF895" s="101">
        <f>IF(C895&gt;0,+VLOOKUP(G895,'CATEGORY ID'!$A$1:$L$118,3,FALSE),"")</f>
        <v>30</v>
      </c>
      <c r="BG895" s="101">
        <f>IF(C895&gt;0,+VLOOKUP(H895,'CATEGORY ID'!$D$1:$L$118,3,FALSE),"")</f>
        <v>4</v>
      </c>
      <c r="BH895" s="101">
        <f>IF(C895&gt;0,+VLOOKUP((+H895&amp;I895),'CATEGORY ID'!$H$1:$I$121,2,FALSE),"")</f>
        <v>110</v>
      </c>
      <c r="BJ895" s="101">
        <f>IF(C895&gt;0,IF(COUNTIF('CATEGORY ID'!$K$1:$K$121,+H895&amp;K895) &gt; 0, +VLOOKUP(+H895&amp;K895,'CATEGORY ID'!$K$1:$L$121,2,FALSE),""),"")</f>
        <v>226</v>
      </c>
      <c r="BK895" s="101">
        <v>158</v>
      </c>
      <c r="BO895" s="101">
        <v>21</v>
      </c>
      <c r="BR895" s="101" t="str" cm="1">
        <f t="array" ref="BR895">IF(C895&gt;0,_xlfn.TEXTJOIN(";", TRUE,_xlfn.UNIQUE(_xlfn._xlws.FILTER(BF895:BQ895,(BF895:BQ895&gt;0)),TRUE,FALSE)),"")&amp;";"&amp;BS895</f>
        <v>30;4;110;226;158;21;209;232</v>
      </c>
      <c r="BS895" s="101" t="s">
        <v>3450</v>
      </c>
      <c r="BU895" s="106">
        <f>IF(C895&gt;0,+VLOOKUP($C895,'STYLE NAMES'!$B:$AC,26,FALSE),"")</f>
        <v>69.900000000000006</v>
      </c>
      <c r="BV895" s="106">
        <f>IF(C895&gt;0,+VLOOKUP($C895,'STYLE NAMES'!$B:$AC,27,FALSE),"")</f>
        <v>3840</v>
      </c>
      <c r="BW895" s="106">
        <f>IF(C895&gt;0,+VLOOKUP($C895,'STYLE NAMES'!$B:$AC,28,FALSE),"")</f>
        <v>80.385000000000005</v>
      </c>
      <c r="BY895"/>
      <c r="BZ895" s="101">
        <v>11</v>
      </c>
      <c r="CA895" s="137">
        <f t="shared" si="58"/>
        <v>1</v>
      </c>
      <c r="CB895" s="137">
        <f>+VLOOKUP(C895,'[2]STYLES &amp; MODELS MATRIX'!$A:$G,7,FALSE)</f>
        <v>0</v>
      </c>
      <c r="CC895" s="137" t="str">
        <f>+VLOOKUP(C895,'[1]STYLES &amp; SIZE CHARTS'!$A:$H,8,FALSE)</f>
        <v>JT-GSSP1</v>
      </c>
      <c r="CD895" s="137"/>
      <c r="CE895" s="205"/>
      <c r="CF895" s="141"/>
    </row>
    <row r="896" spans="1:84" s="101" customFormat="1" ht="12" customHeight="1" x14ac:dyDescent="0.2">
      <c r="A896" s="102">
        <f t="shared" si="56"/>
        <v>8683711009573</v>
      </c>
      <c r="B896" s="101" t="s">
        <v>995</v>
      </c>
      <c r="C896" s="101" t="s">
        <v>1863</v>
      </c>
      <c r="D896" s="101" t="s">
        <v>2989</v>
      </c>
      <c r="E896" s="203" t="s">
        <v>2488</v>
      </c>
      <c r="F896" s="101" t="s">
        <v>2354</v>
      </c>
      <c r="G896" s="101" t="str">
        <f>IF(C896&gt;0,+VLOOKUP($C896,'STYLE NAMES'!$B:$AC,4,FALSE),"")</f>
        <v>RIDER</v>
      </c>
      <c r="H896" s="101" t="str">
        <f>IF(C896&gt;0,+VLOOKUP($C896,'STYLE NAMES'!$B:$AC,5,FALSE),"")</f>
        <v>JUNIOR</v>
      </c>
      <c r="I896" s="101" t="str">
        <f>IF(C896&gt;0,+VLOOKUP($C896,'STYLE NAMES'!$B:$AC,6,FALSE),"")</f>
        <v>TOPS</v>
      </c>
      <c r="J896" s="101" t="str">
        <f>IF(C896&gt;0,+VLOOKUP($C896,'STYLE NAMES'!$B:$AC,7,FALSE),"")</f>
        <v>KIDS GIRL</v>
      </c>
      <c r="K896" s="101" t="str">
        <f>IF(C896&gt;0,+VLOOKUP($C896,'STYLE NAMES'!$B:$AC,8,FALSE),"")</f>
        <v>COMPETITION POLOS</v>
      </c>
      <c r="L896" s="101" t="str">
        <f>IF(E896&gt;0,+VLOOKUP($E896,'CODE GENERATOR'!$D:$T,3,FALSE),"")</f>
        <v>S</v>
      </c>
      <c r="M896" s="101" t="str">
        <f>IF(E896&gt;0,+VLOOKUP($E896,'CODE GENERATOR'!$D:$T,4,FALSE),"")</f>
        <v>SUPREME</v>
      </c>
      <c r="N896" s="101" t="str">
        <f>IF(E896&gt;0,+VLOOKUP($E896,'CODE GENERATOR'!$D:$T,6,FALSE),"")</f>
        <v>MINT</v>
      </c>
      <c r="O896" s="101" t="str">
        <f>IF(E896&gt;0,+VLOOKUP($E896,'CODE GENERATOR'!$D:$T,7,FALSE),"")</f>
        <v>MINT</v>
      </c>
      <c r="P896" s="101" t="str">
        <f t="shared" si="57"/>
        <v>MINT</v>
      </c>
      <c r="Q896" s="104" t="str">
        <f>IF(E896&gt;0,+VLOOKUP($E896,'CODE GENERATOR'!$D:$T,11,FALSE),"")</f>
        <v>R.TOPKG_CPL0080</v>
      </c>
      <c r="R896" s="104" t="str">
        <f>IF(E896&gt;0,+VLOOKUP($E896,'CODE GENERATOR'!$D:$T,12,FALSE),"")</f>
        <v>SUP0016MNTMNT</v>
      </c>
      <c r="S896" s="104" t="str">
        <f>IF(E896&gt;0,+VLOOKUP($E896,'CODE GENERATOR'!$D:$T,13,FALSE),"")</f>
        <v>R.TOPKG_CPL0080_SUP0016MNTMNT</v>
      </c>
      <c r="T896" s="104" t="str">
        <f t="shared" si="55"/>
        <v>R.TOPKG_CPL0080_SUP0016MNTMNT_10-11 Y</v>
      </c>
      <c r="U896" s="105">
        <v>8683711009573</v>
      </c>
      <c r="V896" s="107" t="str" cm="1">
        <f t="array" ref="V896">_xlfn.TEXTJOIN(";", TRUE, _xlfn.UNIQUE(_xlfn._xlws.FILTER(P$3:P$10029, C$3:C$10029=C896)))</f>
        <v>MINT</v>
      </c>
      <c r="W896" s="107" t="str" cm="1">
        <f t="array" ref="W896">_xlfn.TEXTJOIN(";", TRUE, _xlfn.UNIQUE(_xlfn._xlws.FILTER(F$3:F$10029, C$3:C$10029=C896)))</f>
        <v>6-7 Y;8-9 Y;10-11 Y;12-13 Y;14-15 Y</v>
      </c>
      <c r="X896" s="101" t="str">
        <f>IF(E896&gt;0,+VLOOKUP($E896,'CODE GENERATOR'!$D:$AC,19,FALSE),0)</f>
        <v>CavalierSanmarco_27.01.2026_0371</v>
      </c>
      <c r="Y896" s="101" t="str">
        <f>IF(E896&gt;0,+VLOOKUP($E896,'CODE GENERATOR'!$D:$AC,20,FALSE),0)</f>
        <v/>
      </c>
      <c r="Z896" s="101" t="str">
        <f>IF(E896&gt;0,+VLOOKUP($E896,'CODE GENERATOR'!$D:$AC,21,FALSE),0)</f>
        <v/>
      </c>
      <c r="AA896" s="101" t="str">
        <f>IF(E896&gt;0,+VLOOKUP($E896,'CODE GENERATOR'!$D:$AC,22,FALSE),0)</f>
        <v/>
      </c>
      <c r="AB896" s="101" t="str">
        <f>IF(E896&gt;0,+VLOOKUP($E896,'CODE GENERATOR'!$D:$AC,23,FALSE),0)</f>
        <v/>
      </c>
      <c r="AC896" s="101" t="str">
        <f>IF(E896&gt;0,+VLOOKUP($E896,'CODE GENERATOR'!$D:$AC,24,FALSE),0)</f>
        <v/>
      </c>
      <c r="AD896" s="101" t="str">
        <f>IF(E896&gt;0,+VLOOKUP($E896,'CODE GENERATOR'!$D:$AC,25,FALSE),0)</f>
        <v/>
      </c>
      <c r="AE896" s="101" t="str">
        <f>IF(E896&gt;0,+VLOOKUP($E896,'CODE GENERATOR'!$D:$AC,26,FALSE),0)</f>
        <v/>
      </c>
      <c r="AF896" s="149" t="str">
        <f>IF($C896&gt;0,$C896&amp;" "&amp;$P896&amp;" "&amp;+VLOOKUP($C896,'STYLE NAMES'!$B:$AC,10,FALSE),"""")</f>
        <v>PADOVA-JR MINT GIRL'S COMPETITION POLO SHORT SLEEVE</v>
      </c>
      <c r="AG896" s="101" t="str">
        <f>"Enjoy our "&amp;(AF896)&amp;"; "&amp;IF(C896&gt;0,+VLOOKUP($C896,'STYLE NAMES'!$B:$AC,11,FALSE),"")</f>
        <v>Enjoy our PADOVA-JR MINT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96" s="101" t="str">
        <f>IF(C896&gt;0,+VLOOKUP($C896,'STYLE NAMES'!$B:$AC,12,FALSE),"")</f>
        <v>* Specially engineered design for high performance
* 4-way super stretch piquet jersey
* Soft and comfortable
* Breathable
* Quick dry
Composition:
95% Poliamide 5% Elasthane</v>
      </c>
      <c r="AI896" s="101" t="str">
        <f>IF(C896&gt;0,+VLOOKUP($C896,'STYLE NAMES'!$B:$AC,13,FALSE),"")</f>
        <v>Machine Wash at 30°C
Mild process
Iron at low temperature
Iron from REVERSE
Do NOT iron on logos or prints
Do not bleach
Do NOT Tumble Dry</v>
      </c>
      <c r="AJ896" s="149" t="str">
        <f>IF($C896&gt;0,$C896&amp;" "&amp;$P896&amp;" "&amp;+VLOOKUP($C896,'STYLE NAMES'!$B:$AC,14,FALSE),"""")</f>
        <v>PADOVA-JR MINT KIZ ÇOCUK KISA KOL YARIŞMA POLO</v>
      </c>
      <c r="AK896" s="149" t="str">
        <f>"Cavalier SanMarco tarafından tasarlanan "&amp;(AJ896)&amp;"; "&amp;IF(C896&gt;0,+VLOOKUP($C896,'STYLE NAMES'!$B:$AC,15,FALSE),"")</f>
        <v>Cavalier SanMarco tarafından tasarlanan PADOVA-JR MINT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96" s="149" t="str">
        <f>IF(C896&gt;0,+VLOOKUP($C896,'STYLE NAMES'!$B:$AC,16,FALSE),"")</f>
        <v>* Yüksek performans için özel tasarım
* 4 yönlü süper streç pike kumaş
* Yumuşak ve rahat
* Nefes alabilir
* Hızlı kuruma
Kompozisyon:
%95 Polyamid  %5 Elastan</v>
      </c>
      <c r="AM896" s="149" t="str">
        <f>IF(C896&gt;0,+VLOOKUP($C896,'STYLE NAMES'!$B:$AC,17,FALSE),"")</f>
        <v>Makinede 30°C' de Yıkayın
Hassas Yıkama
Ilık ütü yapın
Tersten ütüleyin
Logo ve baskıları ÜTÜLEMEYİN
Çamaşır suyu kullanmayın
Kurutma Makinesinde Kurutmayın</v>
      </c>
      <c r="AN896" s="149" t="str">
        <f>IF($C896&gt;0,$C896&amp;" "&amp;$P896&amp;" "&amp;+VLOOKUP($C896,'STYLE NAMES'!$B:$AC,18,FALSE),"""")</f>
        <v>PADOVA-JR MINT POLO DA CONCORSO RAGAZZA MANICA CORTA</v>
      </c>
      <c r="AO896" s="101" t="str">
        <f>"Disegnato da Cavalier SanMarco "&amp;(AN896)&amp;"; "&amp;IF(C896&gt;0,+VLOOKUP($C896,'STYLE NAMES'!$B:$AC,19,FALSE),"")</f>
        <v>Disegnato da Cavalier SanMarco PADOVA-JR MINT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96" s="101" t="str">
        <f>IF(C896&gt;0,+VLOOKUP($C896,'STYLE NAMES'!$B:$AC,20,FALSE),"")</f>
        <v>Design ingegnerizzato per alte prestazioni 
Jersey piqué elasticizzato  4-way-stretch 
Morbido e confortevole 
Traspirante Asciugatura rapida 
Composizione: 
95% Poliammide  5% Elastan</v>
      </c>
      <c r="AQ896" s="101" t="str">
        <f>IF(C896&gt;0,+VLOOKUP($C896,'STYLE NAMES'!$B:$AC,21,FALSE),"")</f>
        <v>Lavare in lavatrice a 30°C Ciclo delicato 
Stirare a bassa temperatura
Stirare al rovescio 
Non stirare su loghi o stampe 
Non candeggiare 
Non asciugare in asciugatrice</v>
      </c>
      <c r="AR896" s="101">
        <f>IF(D896&gt;0,+VLOOKUP($C896,'STYLE NAMES'!$B:$AC,22,FALSE),"")</f>
        <v>0</v>
      </c>
      <c r="AS896" s="101">
        <f>IF(E896&gt;0,+VLOOKUP($C896,'STYLE NAMES'!$B:$AC,23,FALSE),"")</f>
        <v>0</v>
      </c>
      <c r="AT896" s="101">
        <f>IF(F896&gt;0,+VLOOKUP($C896,'STYLE NAMES'!$B:$AC,24,FALSE),"")</f>
        <v>0</v>
      </c>
      <c r="AU896" s="101">
        <f>IF(G896&gt;0,+VLOOKUP($C896,'STYLE NAMES'!$B:$AC,25,FALSE),"")</f>
        <v>0</v>
      </c>
      <c r="AV896" s="101">
        <f>+VLOOKUP($S896,'CODE GENERATOR'!$P:$AM,15,FALSE)</f>
        <v>0</v>
      </c>
      <c r="AW896" s="101">
        <f>+VLOOKUP($S896,'CODE GENERATOR'!$P:$AM,16,FALSE)</f>
        <v>0</v>
      </c>
      <c r="AX896" s="101">
        <f>+VLOOKUP($S896,'CODE GENERATOR'!$P:$AM,17,FALSE)</f>
        <v>0</v>
      </c>
      <c r="AY896" s="101">
        <f>+VLOOKUP($S896,'CODE GENERATOR'!$P:$AM,18,FALSE)</f>
        <v>0</v>
      </c>
      <c r="AZ896" s="101">
        <f>+VLOOKUP($S896,'CODE GENERATOR'!$P:$AM,19,FALSE)</f>
        <v>0</v>
      </c>
      <c r="BA896" s="101">
        <f>+VLOOKUP($S896,'CODE GENERATOR'!$P:$AM,20,FALSE)</f>
        <v>0</v>
      </c>
      <c r="BB896" s="101">
        <f>+VLOOKUP($S896,'CODE GENERATOR'!$P:$AM,21,FALSE)</f>
        <v>0</v>
      </c>
      <c r="BC896" s="101">
        <f>+VLOOKUP($S896,'CODE GENERATOR'!$P:$AM,22,FALSE)</f>
        <v>0</v>
      </c>
      <c r="BD896" s="101">
        <f>+VLOOKUP($S896,'CODE GENERATOR'!$P:$AM,23,FALSE)</f>
        <v>0</v>
      </c>
      <c r="BE896" s="101">
        <f>+VLOOKUP($S896,'CODE GENERATOR'!$P:$AM,24,FALSE)</f>
        <v>0</v>
      </c>
      <c r="BF896" s="101">
        <f>IF(C896&gt;0,+VLOOKUP(G896,'CATEGORY ID'!$A$1:$L$118,3,FALSE),"")</f>
        <v>30</v>
      </c>
      <c r="BG896" s="101">
        <f>IF(C896&gt;0,+VLOOKUP(H896,'CATEGORY ID'!$D$1:$L$118,3,FALSE),"")</f>
        <v>4</v>
      </c>
      <c r="BH896" s="101">
        <f>IF(C896&gt;0,+VLOOKUP((+H896&amp;I896),'CATEGORY ID'!$H$1:$I$121,2,FALSE),"")</f>
        <v>110</v>
      </c>
      <c r="BJ896" s="101">
        <f>IF(C896&gt;0,IF(COUNTIF('CATEGORY ID'!$K$1:$K$121,+H896&amp;K896) &gt; 0, +VLOOKUP(+H896&amp;K896,'CATEGORY ID'!$K$1:$L$121,2,FALSE),""),"")</f>
        <v>226</v>
      </c>
      <c r="BK896" s="101">
        <v>158</v>
      </c>
      <c r="BO896" s="101">
        <v>21</v>
      </c>
      <c r="BR896" s="101" t="str" cm="1">
        <f t="array" ref="BR896">IF(C896&gt;0,_xlfn.TEXTJOIN(";", TRUE,_xlfn.UNIQUE(_xlfn._xlws.FILTER(BF896:BQ896,(BF896:BQ896&gt;0)),TRUE,FALSE)),"")&amp;";"&amp;BS896</f>
        <v>30;4;110;226;158;21;209;232</v>
      </c>
      <c r="BS896" s="101" t="s">
        <v>3450</v>
      </c>
      <c r="BU896" s="106">
        <f>IF(C896&gt;0,+VLOOKUP($C896,'STYLE NAMES'!$B:$AC,26,FALSE),"")</f>
        <v>69.900000000000006</v>
      </c>
      <c r="BV896" s="106">
        <f>IF(C896&gt;0,+VLOOKUP($C896,'STYLE NAMES'!$B:$AC,27,FALSE),"")</f>
        <v>3840</v>
      </c>
      <c r="BW896" s="106">
        <f>IF(C896&gt;0,+VLOOKUP($C896,'STYLE NAMES'!$B:$AC,28,FALSE),"")</f>
        <v>80.385000000000005</v>
      </c>
      <c r="BY896"/>
      <c r="BZ896" s="101">
        <v>8</v>
      </c>
      <c r="CA896" s="137">
        <f t="shared" si="58"/>
        <v>1</v>
      </c>
      <c r="CB896" s="137">
        <f>+VLOOKUP(C896,'[2]STYLES &amp; MODELS MATRIX'!$A:$G,7,FALSE)</f>
        <v>0</v>
      </c>
      <c r="CC896" s="137" t="str">
        <f>+VLOOKUP(C896,'[1]STYLES &amp; SIZE CHARTS'!$A:$H,8,FALSE)</f>
        <v>JT-GSSP1</v>
      </c>
      <c r="CD896" s="137"/>
      <c r="CE896" s="205"/>
      <c r="CF896" s="141"/>
    </row>
    <row r="897" spans="1:84" s="101" customFormat="1" ht="12" customHeight="1" x14ac:dyDescent="0.2">
      <c r="A897" s="102">
        <f t="shared" si="56"/>
        <v>8683711009580</v>
      </c>
      <c r="B897" s="101" t="s">
        <v>995</v>
      </c>
      <c r="C897" s="101" t="s">
        <v>1863</v>
      </c>
      <c r="D897" s="101" t="s">
        <v>2989</v>
      </c>
      <c r="E897" s="203" t="s">
        <v>2488</v>
      </c>
      <c r="F897" s="101" t="s">
        <v>2355</v>
      </c>
      <c r="G897" s="101" t="str">
        <f>IF(C897&gt;0,+VLOOKUP($C897,'STYLE NAMES'!$B:$AC,4,FALSE),"")</f>
        <v>RIDER</v>
      </c>
      <c r="H897" s="101" t="str">
        <f>IF(C897&gt;0,+VLOOKUP($C897,'STYLE NAMES'!$B:$AC,5,FALSE),"")</f>
        <v>JUNIOR</v>
      </c>
      <c r="I897" s="101" t="str">
        <f>IF(C897&gt;0,+VLOOKUP($C897,'STYLE NAMES'!$B:$AC,6,FALSE),"")</f>
        <v>TOPS</v>
      </c>
      <c r="J897" s="101" t="str">
        <f>IF(C897&gt;0,+VLOOKUP($C897,'STYLE NAMES'!$B:$AC,7,FALSE),"")</f>
        <v>KIDS GIRL</v>
      </c>
      <c r="K897" s="101" t="str">
        <f>IF(C897&gt;0,+VLOOKUP($C897,'STYLE NAMES'!$B:$AC,8,FALSE),"")</f>
        <v>COMPETITION POLOS</v>
      </c>
      <c r="L897" s="101" t="str">
        <f>IF(E897&gt;0,+VLOOKUP($E897,'CODE GENERATOR'!$D:$T,3,FALSE),"")</f>
        <v>S</v>
      </c>
      <c r="M897" s="101" t="str">
        <f>IF(E897&gt;0,+VLOOKUP($E897,'CODE GENERATOR'!$D:$T,4,FALSE),"")</f>
        <v>SUPREME</v>
      </c>
      <c r="N897" s="101" t="str">
        <f>IF(E897&gt;0,+VLOOKUP($E897,'CODE GENERATOR'!$D:$T,6,FALSE),"")</f>
        <v>MINT</v>
      </c>
      <c r="O897" s="101" t="str">
        <f>IF(E897&gt;0,+VLOOKUP($E897,'CODE GENERATOR'!$D:$T,7,FALSE),"")</f>
        <v>MINT</v>
      </c>
      <c r="P897" s="101" t="str">
        <f t="shared" si="57"/>
        <v>MINT</v>
      </c>
      <c r="Q897" s="104" t="str">
        <f>IF(E897&gt;0,+VLOOKUP($E897,'CODE GENERATOR'!$D:$T,11,FALSE),"")</f>
        <v>R.TOPKG_CPL0080</v>
      </c>
      <c r="R897" s="104" t="str">
        <f>IF(E897&gt;0,+VLOOKUP($E897,'CODE GENERATOR'!$D:$T,12,FALSE),"")</f>
        <v>SUP0016MNTMNT</v>
      </c>
      <c r="S897" s="104" t="str">
        <f>IF(E897&gt;0,+VLOOKUP($E897,'CODE GENERATOR'!$D:$T,13,FALSE),"")</f>
        <v>R.TOPKG_CPL0080_SUP0016MNTMNT</v>
      </c>
      <c r="T897" s="104" t="str">
        <f t="shared" si="55"/>
        <v>R.TOPKG_CPL0080_SUP0016MNTMNT_12-13 Y</v>
      </c>
      <c r="U897" s="105">
        <v>8683711009580</v>
      </c>
      <c r="V897" s="107" t="str" cm="1">
        <f t="array" ref="V897">_xlfn.TEXTJOIN(";", TRUE, _xlfn.UNIQUE(_xlfn._xlws.FILTER(P$3:P$10029, C$3:C$10029=C897)))</f>
        <v>MINT</v>
      </c>
      <c r="W897" s="107" t="str" cm="1">
        <f t="array" ref="W897">_xlfn.TEXTJOIN(";", TRUE, _xlfn.UNIQUE(_xlfn._xlws.FILTER(F$3:F$10029, C$3:C$10029=C897)))</f>
        <v>6-7 Y;8-9 Y;10-11 Y;12-13 Y;14-15 Y</v>
      </c>
      <c r="X897" s="101" t="str">
        <f>IF(E897&gt;0,+VLOOKUP($E897,'CODE GENERATOR'!$D:$AC,19,FALSE),0)</f>
        <v>CavalierSanmarco_27.01.2026_0371</v>
      </c>
      <c r="Y897" s="101" t="str">
        <f>IF(E897&gt;0,+VLOOKUP($E897,'CODE GENERATOR'!$D:$AC,20,FALSE),0)</f>
        <v/>
      </c>
      <c r="Z897" s="101" t="str">
        <f>IF(E897&gt;0,+VLOOKUP($E897,'CODE GENERATOR'!$D:$AC,21,FALSE),0)</f>
        <v/>
      </c>
      <c r="AA897" s="101" t="str">
        <f>IF(E897&gt;0,+VLOOKUP($E897,'CODE GENERATOR'!$D:$AC,22,FALSE),0)</f>
        <v/>
      </c>
      <c r="AB897" s="101" t="str">
        <f>IF(E897&gt;0,+VLOOKUP($E897,'CODE GENERATOR'!$D:$AC,23,FALSE),0)</f>
        <v/>
      </c>
      <c r="AC897" s="101" t="str">
        <f>IF(E897&gt;0,+VLOOKUP($E897,'CODE GENERATOR'!$D:$AC,24,FALSE),0)</f>
        <v/>
      </c>
      <c r="AD897" s="101" t="str">
        <f>IF(E897&gt;0,+VLOOKUP($E897,'CODE GENERATOR'!$D:$AC,25,FALSE),0)</f>
        <v/>
      </c>
      <c r="AE897" s="101" t="str">
        <f>IF(E897&gt;0,+VLOOKUP($E897,'CODE GENERATOR'!$D:$AC,26,FALSE),0)</f>
        <v/>
      </c>
      <c r="AF897" s="149" t="str">
        <f>IF($C897&gt;0,$C897&amp;" "&amp;$P897&amp;" "&amp;+VLOOKUP($C897,'STYLE NAMES'!$B:$AC,10,FALSE),"""")</f>
        <v>PADOVA-JR MINT GIRL'S COMPETITION POLO SHORT SLEEVE</v>
      </c>
      <c r="AG897" s="101" t="str">
        <f>"Enjoy our "&amp;(AF897)&amp;"; "&amp;IF(C897&gt;0,+VLOOKUP($C897,'STYLE NAMES'!$B:$AC,11,FALSE),"")</f>
        <v>Enjoy our PADOVA-JR MINT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97" s="101" t="str">
        <f>IF(C897&gt;0,+VLOOKUP($C897,'STYLE NAMES'!$B:$AC,12,FALSE),"")</f>
        <v>* Specially engineered design for high performance
* 4-way super stretch piquet jersey
* Soft and comfortable
* Breathable
* Quick dry
Composition:
95% Poliamide 5% Elasthane</v>
      </c>
      <c r="AI897" s="101" t="str">
        <f>IF(C897&gt;0,+VLOOKUP($C897,'STYLE NAMES'!$B:$AC,13,FALSE),"")</f>
        <v>Machine Wash at 30°C
Mild process
Iron at low temperature
Iron from REVERSE
Do NOT iron on logos or prints
Do not bleach
Do NOT Tumble Dry</v>
      </c>
      <c r="AJ897" s="149" t="str">
        <f>IF($C897&gt;0,$C897&amp;" "&amp;$P897&amp;" "&amp;+VLOOKUP($C897,'STYLE NAMES'!$B:$AC,14,FALSE),"""")</f>
        <v>PADOVA-JR MINT KIZ ÇOCUK KISA KOL YARIŞMA POLO</v>
      </c>
      <c r="AK897" s="149" t="str">
        <f>"Cavalier SanMarco tarafından tasarlanan "&amp;(AJ897)&amp;"; "&amp;IF(C897&gt;0,+VLOOKUP($C897,'STYLE NAMES'!$B:$AC,15,FALSE),"")</f>
        <v>Cavalier SanMarco tarafından tasarlanan PADOVA-JR MINT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97" s="149" t="str">
        <f>IF(C897&gt;0,+VLOOKUP($C897,'STYLE NAMES'!$B:$AC,16,FALSE),"")</f>
        <v>* Yüksek performans için özel tasarım
* 4 yönlü süper streç pike kumaş
* Yumuşak ve rahat
* Nefes alabilir
* Hızlı kuruma
Kompozisyon:
%95 Polyamid  %5 Elastan</v>
      </c>
      <c r="AM897" s="149" t="str">
        <f>IF(C897&gt;0,+VLOOKUP($C897,'STYLE NAMES'!$B:$AC,17,FALSE),"")</f>
        <v>Makinede 30°C' de Yıkayın
Hassas Yıkama
Ilık ütü yapın
Tersten ütüleyin
Logo ve baskıları ÜTÜLEMEYİN
Çamaşır suyu kullanmayın
Kurutma Makinesinde Kurutmayın</v>
      </c>
      <c r="AN897" s="149" t="str">
        <f>IF($C897&gt;0,$C897&amp;" "&amp;$P897&amp;" "&amp;+VLOOKUP($C897,'STYLE NAMES'!$B:$AC,18,FALSE),"""")</f>
        <v>PADOVA-JR MINT POLO DA CONCORSO RAGAZZA MANICA CORTA</v>
      </c>
      <c r="AO897" s="101" t="str">
        <f>"Disegnato da Cavalier SanMarco "&amp;(AN897)&amp;"; "&amp;IF(C897&gt;0,+VLOOKUP($C897,'STYLE NAMES'!$B:$AC,19,FALSE),"")</f>
        <v>Disegnato da Cavalier SanMarco PADOVA-JR MINT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97" s="101" t="str">
        <f>IF(C897&gt;0,+VLOOKUP($C897,'STYLE NAMES'!$B:$AC,20,FALSE),"")</f>
        <v>Design ingegnerizzato per alte prestazioni 
Jersey piqué elasticizzato  4-way-stretch 
Morbido e confortevole 
Traspirante Asciugatura rapida 
Composizione: 
95% Poliammide  5% Elastan</v>
      </c>
      <c r="AQ897" s="101" t="str">
        <f>IF(C897&gt;0,+VLOOKUP($C897,'STYLE NAMES'!$B:$AC,21,FALSE),"")</f>
        <v>Lavare in lavatrice a 30°C Ciclo delicato 
Stirare a bassa temperatura
Stirare al rovescio 
Non stirare su loghi o stampe 
Non candeggiare 
Non asciugare in asciugatrice</v>
      </c>
      <c r="AR897" s="101">
        <f>IF(D897&gt;0,+VLOOKUP($C897,'STYLE NAMES'!$B:$AC,22,FALSE),"")</f>
        <v>0</v>
      </c>
      <c r="AS897" s="101">
        <f>IF(E897&gt;0,+VLOOKUP($C897,'STYLE NAMES'!$B:$AC,23,FALSE),"")</f>
        <v>0</v>
      </c>
      <c r="AT897" s="101">
        <f>IF(F897&gt;0,+VLOOKUP($C897,'STYLE NAMES'!$B:$AC,24,FALSE),"")</f>
        <v>0</v>
      </c>
      <c r="AU897" s="101">
        <f>IF(G897&gt;0,+VLOOKUP($C897,'STYLE NAMES'!$B:$AC,25,FALSE),"")</f>
        <v>0</v>
      </c>
      <c r="AV897" s="101">
        <f>+VLOOKUP($S897,'CODE GENERATOR'!$P:$AM,15,FALSE)</f>
        <v>0</v>
      </c>
      <c r="AW897" s="101">
        <f>+VLOOKUP($S897,'CODE GENERATOR'!$P:$AM,16,FALSE)</f>
        <v>0</v>
      </c>
      <c r="AX897" s="101">
        <f>+VLOOKUP($S897,'CODE GENERATOR'!$P:$AM,17,FALSE)</f>
        <v>0</v>
      </c>
      <c r="AY897" s="101">
        <f>+VLOOKUP($S897,'CODE GENERATOR'!$P:$AM,18,FALSE)</f>
        <v>0</v>
      </c>
      <c r="AZ897" s="101">
        <f>+VLOOKUP($S897,'CODE GENERATOR'!$P:$AM,19,FALSE)</f>
        <v>0</v>
      </c>
      <c r="BA897" s="101">
        <f>+VLOOKUP($S897,'CODE GENERATOR'!$P:$AM,20,FALSE)</f>
        <v>0</v>
      </c>
      <c r="BB897" s="101">
        <f>+VLOOKUP($S897,'CODE GENERATOR'!$P:$AM,21,FALSE)</f>
        <v>0</v>
      </c>
      <c r="BC897" s="101">
        <f>+VLOOKUP($S897,'CODE GENERATOR'!$P:$AM,22,FALSE)</f>
        <v>0</v>
      </c>
      <c r="BD897" s="101">
        <f>+VLOOKUP($S897,'CODE GENERATOR'!$P:$AM,23,FALSE)</f>
        <v>0</v>
      </c>
      <c r="BE897" s="101">
        <f>+VLOOKUP($S897,'CODE GENERATOR'!$P:$AM,24,FALSE)</f>
        <v>0</v>
      </c>
      <c r="BF897" s="101">
        <f>IF(C897&gt;0,+VLOOKUP(G897,'CATEGORY ID'!$A$1:$L$118,3,FALSE),"")</f>
        <v>30</v>
      </c>
      <c r="BG897" s="101">
        <f>IF(C897&gt;0,+VLOOKUP(H897,'CATEGORY ID'!$D$1:$L$118,3,FALSE),"")</f>
        <v>4</v>
      </c>
      <c r="BH897" s="101">
        <f>IF(C897&gt;0,+VLOOKUP((+H897&amp;I897),'CATEGORY ID'!$H$1:$I$121,2,FALSE),"")</f>
        <v>110</v>
      </c>
      <c r="BJ897" s="101">
        <f>IF(C897&gt;0,IF(COUNTIF('CATEGORY ID'!$K$1:$K$121,+H897&amp;K897) &gt; 0, +VLOOKUP(+H897&amp;K897,'CATEGORY ID'!$K$1:$L$121,2,FALSE),""),"")</f>
        <v>226</v>
      </c>
      <c r="BK897" s="101">
        <v>158</v>
      </c>
      <c r="BO897" s="101">
        <v>21</v>
      </c>
      <c r="BR897" s="101" t="str" cm="1">
        <f t="array" ref="BR897">IF(C897&gt;0,_xlfn.TEXTJOIN(";", TRUE,_xlfn.UNIQUE(_xlfn._xlws.FILTER(BF897:BQ897,(BF897:BQ897&gt;0)),TRUE,FALSE)),"")&amp;";"&amp;BS897</f>
        <v>30;4;110;226;158;21;209;232</v>
      </c>
      <c r="BS897" s="101" t="s">
        <v>3450</v>
      </c>
      <c r="BU897" s="106">
        <f>IF(C897&gt;0,+VLOOKUP($C897,'STYLE NAMES'!$B:$AC,26,FALSE),"")</f>
        <v>69.900000000000006</v>
      </c>
      <c r="BV897" s="106">
        <f>IF(C897&gt;0,+VLOOKUP($C897,'STYLE NAMES'!$B:$AC,27,FALSE),"")</f>
        <v>3840</v>
      </c>
      <c r="BW897" s="106">
        <f>IF(C897&gt;0,+VLOOKUP($C897,'STYLE NAMES'!$B:$AC,28,FALSE),"")</f>
        <v>80.385000000000005</v>
      </c>
      <c r="BY897"/>
      <c r="BZ897" s="101">
        <v>1</v>
      </c>
      <c r="CA897" s="137">
        <f t="shared" si="58"/>
        <v>1</v>
      </c>
      <c r="CB897" s="137">
        <f>+VLOOKUP(C897,'[2]STYLES &amp; MODELS MATRIX'!$A:$G,7,FALSE)</f>
        <v>0</v>
      </c>
      <c r="CC897" s="137" t="str">
        <f>+VLOOKUP(C897,'[1]STYLES &amp; SIZE CHARTS'!$A:$H,8,FALSE)</f>
        <v>JT-GSSP1</v>
      </c>
      <c r="CD897" s="137"/>
      <c r="CE897" s="205"/>
      <c r="CF897" s="141"/>
    </row>
    <row r="898" spans="1:84" s="101" customFormat="1" ht="12" customHeight="1" x14ac:dyDescent="0.2">
      <c r="A898" s="102">
        <f t="shared" si="56"/>
        <v>8683711009597</v>
      </c>
      <c r="B898" s="101" t="s">
        <v>995</v>
      </c>
      <c r="C898" s="101" t="s">
        <v>1863</v>
      </c>
      <c r="D898" s="101" t="s">
        <v>2989</v>
      </c>
      <c r="E898" s="203" t="s">
        <v>2488</v>
      </c>
      <c r="F898" s="101" t="s">
        <v>2356</v>
      </c>
      <c r="G898" s="101" t="str">
        <f>IF(C898&gt;0,+VLOOKUP($C898,'STYLE NAMES'!$B:$AC,4,FALSE),"")</f>
        <v>RIDER</v>
      </c>
      <c r="H898" s="101" t="str">
        <f>IF(C898&gt;0,+VLOOKUP($C898,'STYLE NAMES'!$B:$AC,5,FALSE),"")</f>
        <v>JUNIOR</v>
      </c>
      <c r="I898" s="101" t="str">
        <f>IF(C898&gt;0,+VLOOKUP($C898,'STYLE NAMES'!$B:$AC,6,FALSE),"")</f>
        <v>TOPS</v>
      </c>
      <c r="J898" s="101" t="str">
        <f>IF(C898&gt;0,+VLOOKUP($C898,'STYLE NAMES'!$B:$AC,7,FALSE),"")</f>
        <v>KIDS GIRL</v>
      </c>
      <c r="K898" s="101" t="str">
        <f>IF(C898&gt;0,+VLOOKUP($C898,'STYLE NAMES'!$B:$AC,8,FALSE),"")</f>
        <v>COMPETITION POLOS</v>
      </c>
      <c r="L898" s="101" t="str">
        <f>IF(E898&gt;0,+VLOOKUP($E898,'CODE GENERATOR'!$D:$T,3,FALSE),"")</f>
        <v>S</v>
      </c>
      <c r="M898" s="101" t="str">
        <f>IF(E898&gt;0,+VLOOKUP($E898,'CODE GENERATOR'!$D:$T,4,FALSE),"")</f>
        <v>SUPREME</v>
      </c>
      <c r="N898" s="101" t="str">
        <f>IF(E898&gt;0,+VLOOKUP($E898,'CODE GENERATOR'!$D:$T,6,FALSE),"")</f>
        <v>MINT</v>
      </c>
      <c r="O898" s="101" t="str">
        <f>IF(E898&gt;0,+VLOOKUP($E898,'CODE GENERATOR'!$D:$T,7,FALSE),"")</f>
        <v>MINT</v>
      </c>
      <c r="P898" s="101" t="str">
        <f t="shared" si="57"/>
        <v>MINT</v>
      </c>
      <c r="Q898" s="104" t="str">
        <f>IF(E898&gt;0,+VLOOKUP($E898,'CODE GENERATOR'!$D:$T,11,FALSE),"")</f>
        <v>R.TOPKG_CPL0080</v>
      </c>
      <c r="R898" s="104" t="str">
        <f>IF(E898&gt;0,+VLOOKUP($E898,'CODE GENERATOR'!$D:$T,12,FALSE),"")</f>
        <v>SUP0016MNTMNT</v>
      </c>
      <c r="S898" s="104" t="str">
        <f>IF(E898&gt;0,+VLOOKUP($E898,'CODE GENERATOR'!$D:$T,13,FALSE),"")</f>
        <v>R.TOPKG_CPL0080_SUP0016MNTMNT</v>
      </c>
      <c r="T898" s="104" t="str">
        <f t="shared" ref="T898:T961" si="59">+S898&amp;"_"&amp;F898</f>
        <v>R.TOPKG_CPL0080_SUP0016MNTMNT_14-15 Y</v>
      </c>
      <c r="U898" s="105">
        <v>8683711009597</v>
      </c>
      <c r="V898" s="107" t="str" cm="1">
        <f t="array" ref="V898">_xlfn.TEXTJOIN(";", TRUE, _xlfn.UNIQUE(_xlfn._xlws.FILTER(P$3:P$10029, C$3:C$10029=C898)))</f>
        <v>MINT</v>
      </c>
      <c r="W898" s="107" t="str" cm="1">
        <f t="array" ref="W898">_xlfn.TEXTJOIN(";", TRUE, _xlfn.UNIQUE(_xlfn._xlws.FILTER(F$3:F$10029, C$3:C$10029=C898)))</f>
        <v>6-7 Y;8-9 Y;10-11 Y;12-13 Y;14-15 Y</v>
      </c>
      <c r="X898" s="101" t="str">
        <f>IF(E898&gt;0,+VLOOKUP($E898,'CODE GENERATOR'!$D:$AC,19,FALSE),0)</f>
        <v>CavalierSanmarco_27.01.2026_0371</v>
      </c>
      <c r="Y898" s="101" t="str">
        <f>IF(E898&gt;0,+VLOOKUP($E898,'CODE GENERATOR'!$D:$AC,20,FALSE),0)</f>
        <v/>
      </c>
      <c r="Z898" s="101" t="str">
        <f>IF(E898&gt;0,+VLOOKUP($E898,'CODE GENERATOR'!$D:$AC,21,FALSE),0)</f>
        <v/>
      </c>
      <c r="AA898" s="101" t="str">
        <f>IF(E898&gt;0,+VLOOKUP($E898,'CODE GENERATOR'!$D:$AC,22,FALSE),0)</f>
        <v/>
      </c>
      <c r="AB898" s="101" t="str">
        <f>IF(E898&gt;0,+VLOOKUP($E898,'CODE GENERATOR'!$D:$AC,23,FALSE),0)</f>
        <v/>
      </c>
      <c r="AC898" s="101" t="str">
        <f>IF(E898&gt;0,+VLOOKUP($E898,'CODE GENERATOR'!$D:$AC,24,FALSE),0)</f>
        <v/>
      </c>
      <c r="AD898" s="101" t="str">
        <f>IF(E898&gt;0,+VLOOKUP($E898,'CODE GENERATOR'!$D:$AC,25,FALSE),0)</f>
        <v/>
      </c>
      <c r="AE898" s="101" t="str">
        <f>IF(E898&gt;0,+VLOOKUP($E898,'CODE GENERATOR'!$D:$AC,26,FALSE),0)</f>
        <v/>
      </c>
      <c r="AF898" s="149" t="str">
        <f>IF($C898&gt;0,$C898&amp;" "&amp;$P898&amp;" "&amp;+VLOOKUP($C898,'STYLE NAMES'!$B:$AC,10,FALSE),"""")</f>
        <v>PADOVA-JR MINT GIRL'S COMPETITION POLO SHORT SLEEVE</v>
      </c>
      <c r="AG898" s="101" t="str">
        <f>"Enjoy our "&amp;(AF898)&amp;"; "&amp;IF(C898&gt;0,+VLOOKUP($C898,'STYLE NAMES'!$B:$AC,11,FALSE),"")</f>
        <v>Enjoy our PADOVA-JR MINT GIRL'S COMPETITION POLO SHORT SLEEVE;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898" s="101" t="str">
        <f>IF(C898&gt;0,+VLOOKUP($C898,'STYLE NAMES'!$B:$AC,12,FALSE),"")</f>
        <v>* Specially engineered design for high performance
* 4-way super stretch piquet jersey
* Soft and comfortable
* Breathable
* Quick dry
Composition:
95% Poliamide 5% Elasthane</v>
      </c>
      <c r="AI898" s="101" t="str">
        <f>IF(C898&gt;0,+VLOOKUP($C898,'STYLE NAMES'!$B:$AC,13,FALSE),"")</f>
        <v>Machine Wash at 30°C
Mild process
Iron at low temperature
Iron from REVERSE
Do NOT iron on logos or prints
Do not bleach
Do NOT Tumble Dry</v>
      </c>
      <c r="AJ898" s="149" t="str">
        <f>IF($C898&gt;0,$C898&amp;" "&amp;$P898&amp;" "&amp;+VLOOKUP($C898,'STYLE NAMES'!$B:$AC,14,FALSE),"""")</f>
        <v>PADOVA-JR MINT KIZ ÇOCUK KISA KOL YARIŞMA POLO</v>
      </c>
      <c r="AK898" s="149" t="str">
        <f>"Cavalier SanMarco tarafından tasarlanan "&amp;(AJ898)&amp;"; "&amp;IF(C898&gt;0,+VLOOKUP($C898,'STYLE NAMES'!$B:$AC,15,FALSE),"")</f>
        <v>Cavalier SanMarco tarafından tasarlanan PADOVA-JR MINT KIZ ÇOCUK KISA KOL YARIŞMA POLO;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898" s="149" t="str">
        <f>IF(C898&gt;0,+VLOOKUP($C898,'STYLE NAMES'!$B:$AC,16,FALSE),"")</f>
        <v>* Yüksek performans için özel tasarım
* 4 yönlü süper streç pike kumaş
* Yumuşak ve rahat
* Nefes alabilir
* Hızlı kuruma
Kompozisyon:
%95 Polyamid  %5 Elastan</v>
      </c>
      <c r="AM898" s="149" t="str">
        <f>IF(C898&gt;0,+VLOOKUP($C898,'STYLE NAMES'!$B:$AC,17,FALSE),"")</f>
        <v>Makinede 30°C' de Yıkayın
Hassas Yıkama
Ilık ütü yapın
Tersten ütüleyin
Logo ve baskıları ÜTÜLEMEYİN
Çamaşır suyu kullanmayın
Kurutma Makinesinde Kurutmayın</v>
      </c>
      <c r="AN898" s="149" t="str">
        <f>IF($C898&gt;0,$C898&amp;" "&amp;$P898&amp;" "&amp;+VLOOKUP($C898,'STYLE NAMES'!$B:$AC,18,FALSE),"""")</f>
        <v>PADOVA-JR MINT POLO DA CONCORSO RAGAZZA MANICA CORTA</v>
      </c>
      <c r="AO898" s="101" t="str">
        <f>"Disegnato da Cavalier SanMarco "&amp;(AN898)&amp;"; "&amp;IF(C898&gt;0,+VLOOKUP($C898,'STYLE NAMES'!$B:$AC,19,FALSE),"")</f>
        <v>Disegnato da Cavalier SanMarco PADOVA-JR MINT POLO DA CONCORSO RAGAZZA MANICA CORTA;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898" s="101" t="str">
        <f>IF(C898&gt;0,+VLOOKUP($C898,'STYLE NAMES'!$B:$AC,20,FALSE),"")</f>
        <v>Design ingegnerizzato per alte prestazioni 
Jersey piqué elasticizzato  4-way-stretch 
Morbido e confortevole 
Traspirante Asciugatura rapida 
Composizione: 
95% Poliammide  5% Elastan</v>
      </c>
      <c r="AQ898" s="101" t="str">
        <f>IF(C898&gt;0,+VLOOKUP($C898,'STYLE NAMES'!$B:$AC,21,FALSE),"")</f>
        <v>Lavare in lavatrice a 30°C Ciclo delicato 
Stirare a bassa temperatura
Stirare al rovescio 
Non stirare su loghi o stampe 
Non candeggiare 
Non asciugare in asciugatrice</v>
      </c>
      <c r="AR898" s="101">
        <f>IF(D898&gt;0,+VLOOKUP($C898,'STYLE NAMES'!$B:$AC,22,FALSE),"")</f>
        <v>0</v>
      </c>
      <c r="AS898" s="101">
        <f>IF(E898&gt;0,+VLOOKUP($C898,'STYLE NAMES'!$B:$AC,23,FALSE),"")</f>
        <v>0</v>
      </c>
      <c r="AT898" s="101">
        <f>IF(F898&gt;0,+VLOOKUP($C898,'STYLE NAMES'!$B:$AC,24,FALSE),"")</f>
        <v>0</v>
      </c>
      <c r="AU898" s="101">
        <f>IF(G898&gt;0,+VLOOKUP($C898,'STYLE NAMES'!$B:$AC,25,FALSE),"")</f>
        <v>0</v>
      </c>
      <c r="AV898" s="101">
        <f>+VLOOKUP($S898,'CODE GENERATOR'!$P:$AM,15,FALSE)</f>
        <v>0</v>
      </c>
      <c r="AW898" s="101">
        <f>+VLOOKUP($S898,'CODE GENERATOR'!$P:$AM,16,FALSE)</f>
        <v>0</v>
      </c>
      <c r="AX898" s="101">
        <f>+VLOOKUP($S898,'CODE GENERATOR'!$P:$AM,17,FALSE)</f>
        <v>0</v>
      </c>
      <c r="AY898" s="101">
        <f>+VLOOKUP($S898,'CODE GENERATOR'!$P:$AM,18,FALSE)</f>
        <v>0</v>
      </c>
      <c r="AZ898" s="101">
        <f>+VLOOKUP($S898,'CODE GENERATOR'!$P:$AM,19,FALSE)</f>
        <v>0</v>
      </c>
      <c r="BA898" s="101">
        <f>+VLOOKUP($S898,'CODE GENERATOR'!$P:$AM,20,FALSE)</f>
        <v>0</v>
      </c>
      <c r="BB898" s="101">
        <f>+VLOOKUP($S898,'CODE GENERATOR'!$P:$AM,21,FALSE)</f>
        <v>0</v>
      </c>
      <c r="BC898" s="101">
        <f>+VLOOKUP($S898,'CODE GENERATOR'!$P:$AM,22,FALSE)</f>
        <v>0</v>
      </c>
      <c r="BD898" s="101">
        <f>+VLOOKUP($S898,'CODE GENERATOR'!$P:$AM,23,FALSE)</f>
        <v>0</v>
      </c>
      <c r="BE898" s="101">
        <f>+VLOOKUP($S898,'CODE GENERATOR'!$P:$AM,24,FALSE)</f>
        <v>0</v>
      </c>
      <c r="BF898" s="101">
        <f>IF(C898&gt;0,+VLOOKUP(G898,'CATEGORY ID'!$A$1:$L$118,3,FALSE),"")</f>
        <v>30</v>
      </c>
      <c r="BG898" s="101">
        <f>IF(C898&gt;0,+VLOOKUP(H898,'CATEGORY ID'!$D$1:$L$118,3,FALSE),"")</f>
        <v>4</v>
      </c>
      <c r="BH898" s="101">
        <f>IF(C898&gt;0,+VLOOKUP((+H898&amp;I898),'CATEGORY ID'!$H$1:$I$121,2,FALSE),"")</f>
        <v>110</v>
      </c>
      <c r="BJ898" s="101">
        <f>IF(C898&gt;0,IF(COUNTIF('CATEGORY ID'!$K$1:$K$121,+H898&amp;K898) &gt; 0, +VLOOKUP(+H898&amp;K898,'CATEGORY ID'!$K$1:$L$121,2,FALSE),""),"")</f>
        <v>226</v>
      </c>
      <c r="BK898" s="101">
        <v>158</v>
      </c>
      <c r="BO898" s="101">
        <v>21</v>
      </c>
      <c r="BR898" s="101" t="str" cm="1">
        <f t="array" ref="BR898">IF(C898&gt;0,_xlfn.TEXTJOIN(";", TRUE,_xlfn.UNIQUE(_xlfn._xlws.FILTER(BF898:BQ898,(BF898:BQ898&gt;0)),TRUE,FALSE)),"")&amp;";"&amp;BS898</f>
        <v>30;4;110;226;158;21;209;232</v>
      </c>
      <c r="BS898" s="101" t="s">
        <v>3450</v>
      </c>
      <c r="BU898" s="106">
        <f>IF(C898&gt;0,+VLOOKUP($C898,'STYLE NAMES'!$B:$AC,26,FALSE),"")</f>
        <v>69.900000000000006</v>
      </c>
      <c r="BV898" s="106">
        <f>IF(C898&gt;0,+VLOOKUP($C898,'STYLE NAMES'!$B:$AC,27,FALSE),"")</f>
        <v>3840</v>
      </c>
      <c r="BW898" s="106">
        <f>IF(C898&gt;0,+VLOOKUP($C898,'STYLE NAMES'!$B:$AC,28,FALSE),"")</f>
        <v>80.385000000000005</v>
      </c>
      <c r="BY898"/>
      <c r="BZ898" s="101">
        <v>0</v>
      </c>
      <c r="CA898" s="137">
        <f t="shared" si="58"/>
        <v>1</v>
      </c>
      <c r="CB898" s="137">
        <f>+VLOOKUP(C898,'[2]STYLES &amp; MODELS MATRIX'!$A:$G,7,FALSE)</f>
        <v>0</v>
      </c>
      <c r="CC898" s="137" t="str">
        <f>+VLOOKUP(C898,'[1]STYLES &amp; SIZE CHARTS'!$A:$H,8,FALSE)</f>
        <v>JT-GSSP1</v>
      </c>
      <c r="CD898" s="137"/>
      <c r="CE898" s="205"/>
      <c r="CF898" s="141"/>
    </row>
    <row r="899" spans="1:84" s="101" customFormat="1" ht="12" customHeight="1" x14ac:dyDescent="0.2">
      <c r="A899" s="102">
        <f t="shared" ref="A899:A962" si="60">+U899</f>
        <v>8683711009658</v>
      </c>
      <c r="B899" s="101" t="s">
        <v>996</v>
      </c>
      <c r="C899" s="101" t="s">
        <v>1912</v>
      </c>
      <c r="D899" s="101" t="s">
        <v>3000</v>
      </c>
      <c r="E899" s="203" t="s">
        <v>2489</v>
      </c>
      <c r="F899" s="101" t="s">
        <v>2352</v>
      </c>
      <c r="G899" s="101" t="str">
        <f>IF(C899&gt;0,+VLOOKUP($C899,'STYLE NAMES'!$B:$AC,4,FALSE),"")</f>
        <v>RIDER</v>
      </c>
      <c r="H899" s="101" t="str">
        <f>IF(C899&gt;0,+VLOOKUP($C899,'STYLE NAMES'!$B:$AC,5,FALSE),"")</f>
        <v>JUNIOR</v>
      </c>
      <c r="I899" s="101" t="str">
        <f>IF(C899&gt;0,+VLOOKUP($C899,'STYLE NAMES'!$B:$AC,6,FALSE),"")</f>
        <v>TOPS</v>
      </c>
      <c r="J899" s="101" t="str">
        <f>IF(C899&gt;0,+VLOOKUP($C899,'STYLE NAMES'!$B:$AC,7,FALSE),"")</f>
        <v>KIDS BOY</v>
      </c>
      <c r="K899" s="101" t="str">
        <f>IF(C899&gt;0,+VLOOKUP($C899,'STYLE NAMES'!$B:$AC,8,FALSE),"")</f>
        <v>TECH POLOS</v>
      </c>
      <c r="L899" s="101" t="str">
        <f>IF(E899&gt;0,+VLOOKUP($E899,'CODE GENERATOR'!$D:$T,3,FALSE),"")</f>
        <v>S</v>
      </c>
      <c r="M899" s="101" t="str">
        <f>IF(E899&gt;0,+VLOOKUP($E899,'CODE GENERATOR'!$D:$T,4,FALSE),"")</f>
        <v>PIQUET</v>
      </c>
      <c r="N899" s="101" t="str">
        <f>IF(E899&gt;0,+VLOOKUP($E899,'CODE GENERATOR'!$D:$T,6,FALSE),"")</f>
        <v>NAVY</v>
      </c>
      <c r="O899" s="101" t="str">
        <f>IF(E899&gt;0,+VLOOKUP($E899,'CODE GENERATOR'!$D:$T,7,FALSE),"")</f>
        <v>NAVY</v>
      </c>
      <c r="P899" s="101" t="str">
        <f t="shared" ref="P899:P962" si="61">IF(E899&gt;0,+IF(N899=O899,N899,N899&amp;"/"&amp;O899),"")</f>
        <v>NAVY</v>
      </c>
      <c r="Q899" s="104" t="str">
        <f>IF(E899&gt;0,+VLOOKUP($E899,'CODE GENERATOR'!$D:$T,11,FALSE),"")</f>
        <v>R.TOPKB_TPL0081</v>
      </c>
      <c r="R899" s="104" t="str">
        <f>IF(E899&gt;0,+VLOOKUP($E899,'CODE GENERATOR'!$D:$T,12,FALSE),"")</f>
        <v>PIQ0015NAVNAV</v>
      </c>
      <c r="S899" s="104" t="str">
        <f>IF(E899&gt;0,+VLOOKUP($E899,'CODE GENERATOR'!$D:$T,13,FALSE),"")</f>
        <v>R.TOPKB_TPL0081_PIQ0015NAVNAV</v>
      </c>
      <c r="T899" s="104" t="str">
        <f t="shared" si="59"/>
        <v>R.TOPKB_TPL0081_PIQ0015NAVNAV_6-7 Y</v>
      </c>
      <c r="U899" s="105">
        <v>8683711009658</v>
      </c>
      <c r="V899" s="107" t="str" cm="1">
        <f t="array" ref="V899">_xlfn.TEXTJOIN(";", TRUE, _xlfn.UNIQUE(_xlfn._xlws.FILTER(P$3:P$10029, C$3:C$10029=C899)))</f>
        <v>NAVY;TURQUOISE</v>
      </c>
      <c r="W899" s="107" t="str" cm="1">
        <f t="array" ref="W899">_xlfn.TEXTJOIN(";", TRUE, _xlfn.UNIQUE(_xlfn._xlws.FILTER(F$3:F$10029, C$3:C$10029=C899)))</f>
        <v>6-7 Y;8-9 Y;10-11 Y;12-13 Y;14-15 Y</v>
      </c>
      <c r="X899" s="101">
        <f>IF(E899&gt;0,+VLOOKUP($E899,'CODE GENERATOR'!$D:$AC,19,FALSE),0)</f>
        <v>0</v>
      </c>
      <c r="Y899" s="101" t="str">
        <f>IF(E899&gt;0,+VLOOKUP($E899,'CODE GENERATOR'!$D:$AC,20,FALSE),0)</f>
        <v/>
      </c>
      <c r="Z899" s="101" t="str">
        <f>IF(E899&gt;0,+VLOOKUP($E899,'CODE GENERATOR'!$D:$AC,21,FALSE),0)</f>
        <v/>
      </c>
      <c r="AA899" s="101" t="str">
        <f>IF(E899&gt;0,+VLOOKUP($E899,'CODE GENERATOR'!$D:$AC,22,FALSE),0)</f>
        <v/>
      </c>
      <c r="AB899" s="101" t="str">
        <f>IF(E899&gt;0,+VLOOKUP($E899,'CODE GENERATOR'!$D:$AC,23,FALSE),0)</f>
        <v/>
      </c>
      <c r="AC899" s="101" t="str">
        <f>IF(E899&gt;0,+VLOOKUP($E899,'CODE GENERATOR'!$D:$AC,24,FALSE),0)</f>
        <v/>
      </c>
      <c r="AD899" s="101" t="str">
        <f>IF(E899&gt;0,+VLOOKUP($E899,'CODE GENERATOR'!$D:$AC,25,FALSE),0)</f>
        <v/>
      </c>
      <c r="AE899" s="101" t="str">
        <f>IF(E899&gt;0,+VLOOKUP($E899,'CODE GENERATOR'!$D:$AC,26,FALSE),0)</f>
        <v/>
      </c>
      <c r="AF899" s="149" t="str">
        <f>IF($C899&gt;0,$C899&amp;" "&amp;$P899&amp;" "&amp;+VLOOKUP($C899,'STYLE NAMES'!$B:$AC,10,FALSE),"""")</f>
        <v>SAN DIEGO-JR NAVY BOY'S TECH TRAINING POLO SHORT SLEEVE</v>
      </c>
      <c r="AG899" s="101" t="str">
        <f>"Enjoy our "&amp;(AF899)&amp;"; "&amp;IF(C899&gt;0,+VLOOKUP($C899,'STYLE NAMES'!$B:$AC,11,FALSE),"")</f>
        <v>Enjoy our SAN DIEGO-JR NAVY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899" s="101" t="str">
        <f>IF(C899&gt;0,+VLOOKUP($C899,'STYLE NAMES'!$B:$AC,12,FALSE),"")</f>
        <v>* Specially engineered design for high performance
* 4-way super stretch piquet jersey
* Soft and comfortable
* Breathable
* Quick dry
Composition:
95% Poliamide 5% Elasthane</v>
      </c>
      <c r="AI899" s="101" t="str">
        <f>IF(C899&gt;0,+VLOOKUP($C899,'STYLE NAMES'!$B:$AC,13,FALSE),"")</f>
        <v>Machine Wash at 30°C
Mild process
Iron at low temperature
Iron from REVERSE
Do NOT iron on logos or prints
Do not bleach
Do NOT Tumble Dry</v>
      </c>
      <c r="AJ899" s="149" t="str">
        <f>IF($C899&gt;0,$C899&amp;" "&amp;$P899&amp;" "&amp;+VLOOKUP($C899,'STYLE NAMES'!$B:$AC,14,FALSE),"""")</f>
        <v>SAN DIEGO-JR NAVY ERKEK ÇOCUK KISA KOL TEKNİK ANTRENMAN POLO</v>
      </c>
      <c r="AK899" s="149" t="str">
        <f>"Cavalier SanMarco tarafından tasarlanan "&amp;(AJ899)&amp;"; "&amp;IF(C899&gt;0,+VLOOKUP($C899,'STYLE NAMES'!$B:$AC,15,FALSE),"")</f>
        <v>Cavalier SanMarco tarafından tasarlanan SAN DIEGO-JR NAVY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899" s="149" t="str">
        <f>IF(C899&gt;0,+VLOOKUP($C899,'STYLE NAMES'!$B:$AC,16,FALSE),"")</f>
        <v>* Yüksek performans için özel tasarım
* 4 yönlü süper streç pike kumaş
* Yumuşak ve rahat
* Nefes alabilir
* Hızlı kuruma
Kompozisyon:
%95 Polyamid  %5 Elastan</v>
      </c>
      <c r="AM899" s="149" t="str">
        <f>IF(C899&gt;0,+VLOOKUP($C899,'STYLE NAMES'!$B:$AC,17,FALSE),"")</f>
        <v>Makinede 30°C' de Yıkayın
Hassas Yıkama
Ilık ütü yapın
Tersten ütüleyin
Logo ve baskıları ÜTÜLEMEYİN
Çamaşır suyu kullanmayın
Kurutma Makinesinde Kurutmayın</v>
      </c>
      <c r="AN899" s="149" t="str">
        <f>IF($C899&gt;0,$C899&amp;" "&amp;$P899&amp;" "&amp;+VLOOKUP($C899,'STYLE NAMES'!$B:$AC,18,FALSE),"""")</f>
        <v>SAN DIEGO-JR NAVY POLO DA ALLENAMENTO TECH DA RAGAZZO MANICA CORTA</v>
      </c>
      <c r="AO899" s="101" t="str">
        <f>"Disegnato da Cavalier SanMarco "&amp;(AN899)&amp;"; "&amp;IF(C899&gt;0,+VLOOKUP($C899,'STYLE NAMES'!$B:$AC,19,FALSE),"")</f>
        <v>Disegnato da Cavalier SanMarco SAN DIEGO-JR NAVY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899" s="101" t="str">
        <f>IF(C899&gt;0,+VLOOKUP($C899,'STYLE NAMES'!$B:$AC,20,FALSE),"")</f>
        <v>Design ingegnerizzato per alte prestazioni 
Jersey piqué elasticizzato  4-way-stretch 
Morbido e confortevole 
Traspirante Asciugatura rapida 
Composizione: 
95% Poliammide  5% Elastan</v>
      </c>
      <c r="AQ899" s="101" t="str">
        <f>IF(C899&gt;0,+VLOOKUP($C899,'STYLE NAMES'!$B:$AC,21,FALSE),"")</f>
        <v>Lavare in lavatrice a 30°C Ciclo delicato 
Stirare a bassa temperatura
Stirare al rovescio 
Non stirare su loghi o stampe 
Non candeggiare 
Non asciugare in asciugatrice</v>
      </c>
      <c r="AR899" s="101">
        <f>IF(D899&gt;0,+VLOOKUP($C899,'STYLE NAMES'!$B:$AC,22,FALSE),"")</f>
        <v>0</v>
      </c>
      <c r="AS899" s="101">
        <f>IF(E899&gt;0,+VLOOKUP($C899,'STYLE NAMES'!$B:$AC,23,FALSE),"")</f>
        <v>0</v>
      </c>
      <c r="AT899" s="101">
        <f>IF(F899&gt;0,+VLOOKUP($C899,'STYLE NAMES'!$B:$AC,24,FALSE),"")</f>
        <v>0</v>
      </c>
      <c r="AU899" s="101">
        <f>IF(G899&gt;0,+VLOOKUP($C899,'STYLE NAMES'!$B:$AC,25,FALSE),"")</f>
        <v>0</v>
      </c>
      <c r="AV899" s="101">
        <f>+VLOOKUP($S899,'CODE GENERATOR'!$P:$AM,15,FALSE)</f>
        <v>0</v>
      </c>
      <c r="AW899" s="101">
        <f>+VLOOKUP($S899,'CODE GENERATOR'!$P:$AM,16,FALSE)</f>
        <v>0</v>
      </c>
      <c r="AX899" s="101">
        <f>+VLOOKUP($S899,'CODE GENERATOR'!$P:$AM,17,FALSE)</f>
        <v>0</v>
      </c>
      <c r="AY899" s="101">
        <f>+VLOOKUP($S899,'CODE GENERATOR'!$P:$AM,18,FALSE)</f>
        <v>0</v>
      </c>
      <c r="AZ899" s="101">
        <f>+VLOOKUP($S899,'CODE GENERATOR'!$P:$AM,19,FALSE)</f>
        <v>0</v>
      </c>
      <c r="BA899" s="101">
        <f>+VLOOKUP($S899,'CODE GENERATOR'!$P:$AM,20,FALSE)</f>
        <v>0</v>
      </c>
      <c r="BB899" s="101">
        <f>+VLOOKUP($S899,'CODE GENERATOR'!$P:$AM,21,FALSE)</f>
        <v>0</v>
      </c>
      <c r="BC899" s="101">
        <f>+VLOOKUP($S899,'CODE GENERATOR'!$P:$AM,22,FALSE)</f>
        <v>0</v>
      </c>
      <c r="BD899" s="101">
        <f>+VLOOKUP($S899,'CODE GENERATOR'!$P:$AM,23,FALSE)</f>
        <v>0</v>
      </c>
      <c r="BE899" s="101">
        <f>+VLOOKUP($S899,'CODE GENERATOR'!$P:$AM,24,FALSE)</f>
        <v>0</v>
      </c>
      <c r="BF899" s="101">
        <f>IF(C899&gt;0,+VLOOKUP(G899,'CATEGORY ID'!$A$1:$L$118,3,FALSE),"")</f>
        <v>30</v>
      </c>
      <c r="BG899" s="101">
        <f>IF(C899&gt;0,+VLOOKUP(H899,'CATEGORY ID'!$D$1:$L$118,3,FALSE),"")</f>
        <v>4</v>
      </c>
      <c r="BH899" s="101">
        <f>IF(C899&gt;0,+VLOOKUP((+H899&amp;I899),'CATEGORY ID'!$H$1:$I$121,2,FALSE),"")</f>
        <v>110</v>
      </c>
      <c r="BJ899" s="101">
        <f>IF(C899&gt;0,IF(COUNTIF('CATEGORY ID'!$K$1:$K$121,+H899&amp;K899) &gt; 0, +VLOOKUP(+H899&amp;K899,'CATEGORY ID'!$K$1:$L$121,2,FALSE),""),"")</f>
        <v>220</v>
      </c>
      <c r="BK899" s="101" t="str">
        <f>IF(C899&gt;0,IF(COUNTIF('CATEGORY ID'!$K$124:$K$165, +VLOOKUP(C899,'STYLE NAMES'!$B:$AE,30,FALSE)) &gt; 0, +VLOOKUP(VLOOKUP(C899,'STYLE NAMES'!$B:$AE,30,FALSE),'CATEGORY ID'!K:M,2,FALSE),""),"")</f>
        <v/>
      </c>
      <c r="BR899" s="101" t="str" cm="1">
        <f t="array" ref="BR899">IF(C899&gt;0,_xlfn.TEXTJOIN(";", TRUE,_xlfn.UNIQUE(_xlfn._xlws.FILTER(BF899:BQ899,(BF899:BQ899&gt;0)),TRUE,FALSE)),"")&amp;";"&amp;BS899</f>
        <v>30;4;110;220;235</v>
      </c>
      <c r="BS899" s="101">
        <v>235</v>
      </c>
      <c r="BU899" s="106">
        <f>IF(C899&gt;0,+VLOOKUP($C899,'STYLE NAMES'!$B:$AC,26,FALSE),"")</f>
        <v>59.9</v>
      </c>
      <c r="BV899" s="106">
        <f>IF(C899&gt;0,+VLOOKUP($C899,'STYLE NAMES'!$B:$AC,27,FALSE),"")</f>
        <v>3290</v>
      </c>
      <c r="BW899" s="106">
        <f>IF(C899&gt;0,+VLOOKUP($C899,'STYLE NAMES'!$B:$AC,28,FALSE),"")</f>
        <v>68.884999999999991</v>
      </c>
      <c r="BY899"/>
      <c r="BZ899" s="101">
        <v>0</v>
      </c>
      <c r="CA899" s="137">
        <f t="shared" ref="CA899:CA962" si="62">+IF(X899=0,0,1)</f>
        <v>0</v>
      </c>
      <c r="CB899" s="137">
        <f>+VLOOKUP(C899,'[2]STYLES &amp; MODELS MATRIX'!$A:$G,7,FALSE)</f>
        <v>0</v>
      </c>
      <c r="CC899" s="137" t="str">
        <f>+VLOOKUP(C899,'[1]STYLES &amp; SIZE CHARTS'!$A:$H,8,FALSE)</f>
        <v>JT-BSSP1</v>
      </c>
      <c r="CD899" s="137"/>
      <c r="CE899" s="205"/>
      <c r="CF899" s="141"/>
    </row>
    <row r="900" spans="1:84" s="101" customFormat="1" ht="12" customHeight="1" x14ac:dyDescent="0.2">
      <c r="A900" s="102">
        <f t="shared" si="60"/>
        <v>8683711009665</v>
      </c>
      <c r="B900" s="101" t="s">
        <v>996</v>
      </c>
      <c r="C900" s="101" t="s">
        <v>1912</v>
      </c>
      <c r="D900" s="101" t="s">
        <v>3000</v>
      </c>
      <c r="E900" s="203" t="s">
        <v>2489</v>
      </c>
      <c r="F900" s="101" t="s">
        <v>2353</v>
      </c>
      <c r="G900" s="101" t="str">
        <f>IF(C900&gt;0,+VLOOKUP($C900,'STYLE NAMES'!$B:$AC,4,FALSE),"")</f>
        <v>RIDER</v>
      </c>
      <c r="H900" s="101" t="str">
        <f>IF(C900&gt;0,+VLOOKUP($C900,'STYLE NAMES'!$B:$AC,5,FALSE),"")</f>
        <v>JUNIOR</v>
      </c>
      <c r="I900" s="101" t="str">
        <f>IF(C900&gt;0,+VLOOKUP($C900,'STYLE NAMES'!$B:$AC,6,FALSE),"")</f>
        <v>TOPS</v>
      </c>
      <c r="J900" s="101" t="str">
        <f>IF(C900&gt;0,+VLOOKUP($C900,'STYLE NAMES'!$B:$AC,7,FALSE),"")</f>
        <v>KIDS BOY</v>
      </c>
      <c r="K900" s="101" t="str">
        <f>IF(C900&gt;0,+VLOOKUP($C900,'STYLE NAMES'!$B:$AC,8,FALSE),"")</f>
        <v>TECH POLOS</v>
      </c>
      <c r="L900" s="101" t="str">
        <f>IF(E900&gt;0,+VLOOKUP($E900,'CODE GENERATOR'!$D:$T,3,FALSE),"")</f>
        <v>S</v>
      </c>
      <c r="M900" s="101" t="str">
        <f>IF(E900&gt;0,+VLOOKUP($E900,'CODE GENERATOR'!$D:$T,4,FALSE),"")</f>
        <v>PIQUET</v>
      </c>
      <c r="N900" s="101" t="str">
        <f>IF(E900&gt;0,+VLOOKUP($E900,'CODE GENERATOR'!$D:$T,6,FALSE),"")</f>
        <v>NAVY</v>
      </c>
      <c r="O900" s="101" t="str">
        <f>IF(E900&gt;0,+VLOOKUP($E900,'CODE GENERATOR'!$D:$T,7,FALSE),"")</f>
        <v>NAVY</v>
      </c>
      <c r="P900" s="101" t="str">
        <f t="shared" si="61"/>
        <v>NAVY</v>
      </c>
      <c r="Q900" s="104" t="str">
        <f>IF(E900&gt;0,+VLOOKUP($E900,'CODE GENERATOR'!$D:$T,11,FALSE),"")</f>
        <v>R.TOPKB_TPL0081</v>
      </c>
      <c r="R900" s="104" t="str">
        <f>IF(E900&gt;0,+VLOOKUP($E900,'CODE GENERATOR'!$D:$T,12,FALSE),"")</f>
        <v>PIQ0015NAVNAV</v>
      </c>
      <c r="S900" s="104" t="str">
        <f>IF(E900&gt;0,+VLOOKUP($E900,'CODE GENERATOR'!$D:$T,13,FALSE),"")</f>
        <v>R.TOPKB_TPL0081_PIQ0015NAVNAV</v>
      </c>
      <c r="T900" s="104" t="str">
        <f t="shared" si="59"/>
        <v>R.TOPKB_TPL0081_PIQ0015NAVNAV_8-9 Y</v>
      </c>
      <c r="U900" s="105">
        <v>8683711009665</v>
      </c>
      <c r="V900" s="107" t="str" cm="1">
        <f t="array" ref="V900">_xlfn.TEXTJOIN(";", TRUE, _xlfn.UNIQUE(_xlfn._xlws.FILTER(P$3:P$10029, C$3:C$10029=C900)))</f>
        <v>NAVY;TURQUOISE</v>
      </c>
      <c r="W900" s="107" t="str" cm="1">
        <f t="array" ref="W900">_xlfn.TEXTJOIN(";", TRUE, _xlfn.UNIQUE(_xlfn._xlws.FILTER(F$3:F$10029, C$3:C$10029=C900)))</f>
        <v>6-7 Y;8-9 Y;10-11 Y;12-13 Y;14-15 Y</v>
      </c>
      <c r="X900" s="101">
        <f>IF(E900&gt;0,+VLOOKUP($E900,'CODE GENERATOR'!$D:$AC,19,FALSE),0)</f>
        <v>0</v>
      </c>
      <c r="Y900" s="101" t="str">
        <f>IF(E900&gt;0,+VLOOKUP($E900,'CODE GENERATOR'!$D:$AC,20,FALSE),0)</f>
        <v/>
      </c>
      <c r="Z900" s="101" t="str">
        <f>IF(E900&gt;0,+VLOOKUP($E900,'CODE GENERATOR'!$D:$AC,21,FALSE),0)</f>
        <v/>
      </c>
      <c r="AA900" s="101" t="str">
        <f>IF(E900&gt;0,+VLOOKUP($E900,'CODE GENERATOR'!$D:$AC,22,FALSE),0)</f>
        <v/>
      </c>
      <c r="AB900" s="101" t="str">
        <f>IF(E900&gt;0,+VLOOKUP($E900,'CODE GENERATOR'!$D:$AC,23,FALSE),0)</f>
        <v/>
      </c>
      <c r="AC900" s="101" t="str">
        <f>IF(E900&gt;0,+VLOOKUP($E900,'CODE GENERATOR'!$D:$AC,24,FALSE),0)</f>
        <v/>
      </c>
      <c r="AD900" s="101" t="str">
        <f>IF(E900&gt;0,+VLOOKUP($E900,'CODE GENERATOR'!$D:$AC,25,FALSE),0)</f>
        <v/>
      </c>
      <c r="AE900" s="101" t="str">
        <f>IF(E900&gt;0,+VLOOKUP($E900,'CODE GENERATOR'!$D:$AC,26,FALSE),0)</f>
        <v/>
      </c>
      <c r="AF900" s="149" t="str">
        <f>IF($C900&gt;0,$C900&amp;" "&amp;$P900&amp;" "&amp;+VLOOKUP($C900,'STYLE NAMES'!$B:$AC,10,FALSE),"""")</f>
        <v>SAN DIEGO-JR NAVY BOY'S TECH TRAINING POLO SHORT SLEEVE</v>
      </c>
      <c r="AG900" s="101" t="str">
        <f>"Enjoy our "&amp;(AF900)&amp;"; "&amp;IF(C900&gt;0,+VLOOKUP($C900,'STYLE NAMES'!$B:$AC,11,FALSE),"")</f>
        <v>Enjoy our SAN DIEGO-JR NAVY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0" s="101" t="str">
        <f>IF(C900&gt;0,+VLOOKUP($C900,'STYLE NAMES'!$B:$AC,12,FALSE),"")</f>
        <v>* Specially engineered design for high performance
* 4-way super stretch piquet jersey
* Soft and comfortable
* Breathable
* Quick dry
Composition:
95% Poliamide 5% Elasthane</v>
      </c>
      <c r="AI900" s="101" t="str">
        <f>IF(C900&gt;0,+VLOOKUP($C900,'STYLE NAMES'!$B:$AC,13,FALSE),"")</f>
        <v>Machine Wash at 30°C
Mild process
Iron at low temperature
Iron from REVERSE
Do NOT iron on logos or prints
Do not bleach
Do NOT Tumble Dry</v>
      </c>
      <c r="AJ900" s="149" t="str">
        <f>IF($C900&gt;0,$C900&amp;" "&amp;$P900&amp;" "&amp;+VLOOKUP($C900,'STYLE NAMES'!$B:$AC,14,FALSE),"""")</f>
        <v>SAN DIEGO-JR NAVY ERKEK ÇOCUK KISA KOL TEKNİK ANTRENMAN POLO</v>
      </c>
      <c r="AK900" s="149" t="str">
        <f>"Cavalier SanMarco tarafından tasarlanan "&amp;(AJ900)&amp;"; "&amp;IF(C900&gt;0,+VLOOKUP($C900,'STYLE NAMES'!$B:$AC,15,FALSE),"")</f>
        <v>Cavalier SanMarco tarafından tasarlanan SAN DIEGO-JR NAVY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0" s="149" t="str">
        <f>IF(C900&gt;0,+VLOOKUP($C900,'STYLE NAMES'!$B:$AC,16,FALSE),"")</f>
        <v>* Yüksek performans için özel tasarım
* 4 yönlü süper streç pike kumaş
* Yumuşak ve rahat
* Nefes alabilir
* Hızlı kuruma
Kompozisyon:
%95 Polyamid  %5 Elastan</v>
      </c>
      <c r="AM900" s="149" t="str">
        <f>IF(C900&gt;0,+VLOOKUP($C900,'STYLE NAMES'!$B:$AC,17,FALSE),"")</f>
        <v>Makinede 30°C' de Yıkayın
Hassas Yıkama
Ilık ütü yapın
Tersten ütüleyin
Logo ve baskıları ÜTÜLEMEYİN
Çamaşır suyu kullanmayın
Kurutma Makinesinde Kurutmayın</v>
      </c>
      <c r="AN900" s="149" t="str">
        <f>IF($C900&gt;0,$C900&amp;" "&amp;$P900&amp;" "&amp;+VLOOKUP($C900,'STYLE NAMES'!$B:$AC,18,FALSE),"""")</f>
        <v>SAN DIEGO-JR NAVY POLO DA ALLENAMENTO TECH DA RAGAZZO MANICA CORTA</v>
      </c>
      <c r="AO900" s="101" t="str">
        <f>"Disegnato da Cavalier SanMarco "&amp;(AN900)&amp;"; "&amp;IF(C900&gt;0,+VLOOKUP($C900,'STYLE NAMES'!$B:$AC,19,FALSE),"")</f>
        <v>Disegnato da Cavalier SanMarco SAN DIEGO-JR NAVY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0" s="101" t="str">
        <f>IF(C900&gt;0,+VLOOKUP($C900,'STYLE NAMES'!$B:$AC,20,FALSE),"")</f>
        <v>Design ingegnerizzato per alte prestazioni 
Jersey piqué elasticizzato  4-way-stretch 
Morbido e confortevole 
Traspirante Asciugatura rapida 
Composizione: 
95% Poliammide  5% Elastan</v>
      </c>
      <c r="AQ900" s="101" t="str">
        <f>IF(C900&gt;0,+VLOOKUP($C900,'STYLE NAMES'!$B:$AC,21,FALSE),"")</f>
        <v>Lavare in lavatrice a 30°C Ciclo delicato 
Stirare a bassa temperatura
Stirare al rovescio 
Non stirare su loghi o stampe 
Non candeggiare 
Non asciugare in asciugatrice</v>
      </c>
      <c r="AR900" s="101">
        <f>IF(D900&gt;0,+VLOOKUP($C900,'STYLE NAMES'!$B:$AC,22,FALSE),"")</f>
        <v>0</v>
      </c>
      <c r="AS900" s="101">
        <f>IF(E900&gt;0,+VLOOKUP($C900,'STYLE NAMES'!$B:$AC,23,FALSE),"")</f>
        <v>0</v>
      </c>
      <c r="AT900" s="101">
        <f>IF(F900&gt;0,+VLOOKUP($C900,'STYLE NAMES'!$B:$AC,24,FALSE),"")</f>
        <v>0</v>
      </c>
      <c r="AU900" s="101">
        <f>IF(G900&gt;0,+VLOOKUP($C900,'STYLE NAMES'!$B:$AC,25,FALSE),"")</f>
        <v>0</v>
      </c>
      <c r="AV900" s="101">
        <f>+VLOOKUP($S900,'CODE GENERATOR'!$P:$AM,15,FALSE)</f>
        <v>0</v>
      </c>
      <c r="AW900" s="101">
        <f>+VLOOKUP($S900,'CODE GENERATOR'!$P:$AM,16,FALSE)</f>
        <v>0</v>
      </c>
      <c r="AX900" s="101">
        <f>+VLOOKUP($S900,'CODE GENERATOR'!$P:$AM,17,FALSE)</f>
        <v>0</v>
      </c>
      <c r="AY900" s="101">
        <f>+VLOOKUP($S900,'CODE GENERATOR'!$P:$AM,18,FALSE)</f>
        <v>0</v>
      </c>
      <c r="AZ900" s="101">
        <f>+VLOOKUP($S900,'CODE GENERATOR'!$P:$AM,19,FALSE)</f>
        <v>0</v>
      </c>
      <c r="BA900" s="101">
        <f>+VLOOKUP($S900,'CODE GENERATOR'!$P:$AM,20,FALSE)</f>
        <v>0</v>
      </c>
      <c r="BB900" s="101">
        <f>+VLOOKUP($S900,'CODE GENERATOR'!$P:$AM,21,FALSE)</f>
        <v>0</v>
      </c>
      <c r="BC900" s="101">
        <f>+VLOOKUP($S900,'CODE GENERATOR'!$P:$AM,22,FALSE)</f>
        <v>0</v>
      </c>
      <c r="BD900" s="101">
        <f>+VLOOKUP($S900,'CODE GENERATOR'!$P:$AM,23,FALSE)</f>
        <v>0</v>
      </c>
      <c r="BE900" s="101">
        <f>+VLOOKUP($S900,'CODE GENERATOR'!$P:$AM,24,FALSE)</f>
        <v>0</v>
      </c>
      <c r="BF900" s="101">
        <f>IF(C900&gt;0,+VLOOKUP(G900,'CATEGORY ID'!$A$1:$L$118,3,FALSE),"")</f>
        <v>30</v>
      </c>
      <c r="BG900" s="101">
        <f>IF(C900&gt;0,+VLOOKUP(H900,'CATEGORY ID'!$D$1:$L$118,3,FALSE),"")</f>
        <v>4</v>
      </c>
      <c r="BH900" s="101">
        <f>IF(C900&gt;0,+VLOOKUP((+H900&amp;I900),'CATEGORY ID'!$H$1:$I$121,2,FALSE),"")</f>
        <v>110</v>
      </c>
      <c r="BJ900" s="101">
        <f>IF(C900&gt;0,IF(COUNTIF('CATEGORY ID'!$K$1:$K$121,+H900&amp;K900) &gt; 0, +VLOOKUP(+H900&amp;K900,'CATEGORY ID'!$K$1:$L$121,2,FALSE),""),"")</f>
        <v>220</v>
      </c>
      <c r="BK900" s="101" t="str">
        <f>IF(C900&gt;0,IF(COUNTIF('CATEGORY ID'!$K$124:$K$165, +VLOOKUP(C900,'STYLE NAMES'!$B:$AE,30,FALSE)) &gt; 0, +VLOOKUP(VLOOKUP(C900,'STYLE NAMES'!$B:$AE,30,FALSE),'CATEGORY ID'!K:M,2,FALSE),""),"")</f>
        <v/>
      </c>
      <c r="BR900" s="101" t="str" cm="1">
        <f t="array" ref="BR900">IF(C900&gt;0,_xlfn.TEXTJOIN(";", TRUE,_xlfn.UNIQUE(_xlfn._xlws.FILTER(BF900:BQ900,(BF900:BQ900&gt;0)),TRUE,FALSE)),"")&amp;";"&amp;BS900</f>
        <v>30;4;110;220;235</v>
      </c>
      <c r="BS900" s="101">
        <v>235</v>
      </c>
      <c r="BU900" s="106">
        <f>IF(C900&gt;0,+VLOOKUP($C900,'STYLE NAMES'!$B:$AC,26,FALSE),"")</f>
        <v>59.9</v>
      </c>
      <c r="BV900" s="106">
        <f>IF(C900&gt;0,+VLOOKUP($C900,'STYLE NAMES'!$B:$AC,27,FALSE),"")</f>
        <v>3290</v>
      </c>
      <c r="BW900" s="106">
        <f>IF(C900&gt;0,+VLOOKUP($C900,'STYLE NAMES'!$B:$AC,28,FALSE),"")</f>
        <v>68.884999999999991</v>
      </c>
      <c r="BY900"/>
      <c r="BZ900" s="101">
        <v>0</v>
      </c>
      <c r="CA900" s="137">
        <f t="shared" si="62"/>
        <v>0</v>
      </c>
      <c r="CB900" s="137">
        <f>+VLOOKUP(C900,'[2]STYLES &amp; MODELS MATRIX'!$A:$G,7,FALSE)</f>
        <v>0</v>
      </c>
      <c r="CC900" s="137" t="str">
        <f>+VLOOKUP(C900,'[1]STYLES &amp; SIZE CHARTS'!$A:$H,8,FALSE)</f>
        <v>JT-BSSP1</v>
      </c>
      <c r="CD900" s="137"/>
      <c r="CE900" s="205"/>
      <c r="CF900" s="141"/>
    </row>
    <row r="901" spans="1:84" s="101" customFormat="1" ht="12" customHeight="1" x14ac:dyDescent="0.2">
      <c r="A901" s="102">
        <f t="shared" si="60"/>
        <v>8683711009672</v>
      </c>
      <c r="B901" s="101" t="s">
        <v>996</v>
      </c>
      <c r="C901" s="101" t="s">
        <v>1912</v>
      </c>
      <c r="D901" s="101" t="s">
        <v>3000</v>
      </c>
      <c r="E901" s="203" t="s">
        <v>2489</v>
      </c>
      <c r="F901" s="101" t="s">
        <v>2354</v>
      </c>
      <c r="G901" s="101" t="str">
        <f>IF(C901&gt;0,+VLOOKUP($C901,'STYLE NAMES'!$B:$AC,4,FALSE),"")</f>
        <v>RIDER</v>
      </c>
      <c r="H901" s="101" t="str">
        <f>IF(C901&gt;0,+VLOOKUP($C901,'STYLE NAMES'!$B:$AC,5,FALSE),"")</f>
        <v>JUNIOR</v>
      </c>
      <c r="I901" s="101" t="str">
        <f>IF(C901&gt;0,+VLOOKUP($C901,'STYLE NAMES'!$B:$AC,6,FALSE),"")</f>
        <v>TOPS</v>
      </c>
      <c r="J901" s="101" t="str">
        <f>IF(C901&gt;0,+VLOOKUP($C901,'STYLE NAMES'!$B:$AC,7,FALSE),"")</f>
        <v>KIDS BOY</v>
      </c>
      <c r="K901" s="101" t="str">
        <f>IF(C901&gt;0,+VLOOKUP($C901,'STYLE NAMES'!$B:$AC,8,FALSE),"")</f>
        <v>TECH POLOS</v>
      </c>
      <c r="L901" s="101" t="str">
        <f>IF(E901&gt;0,+VLOOKUP($E901,'CODE GENERATOR'!$D:$T,3,FALSE),"")</f>
        <v>S</v>
      </c>
      <c r="M901" s="101" t="str">
        <f>IF(E901&gt;0,+VLOOKUP($E901,'CODE GENERATOR'!$D:$T,4,FALSE),"")</f>
        <v>PIQUET</v>
      </c>
      <c r="N901" s="101" t="str">
        <f>IF(E901&gt;0,+VLOOKUP($E901,'CODE GENERATOR'!$D:$T,6,FALSE),"")</f>
        <v>NAVY</v>
      </c>
      <c r="O901" s="101" t="str">
        <f>IF(E901&gt;0,+VLOOKUP($E901,'CODE GENERATOR'!$D:$T,7,FALSE),"")</f>
        <v>NAVY</v>
      </c>
      <c r="P901" s="101" t="str">
        <f t="shared" si="61"/>
        <v>NAVY</v>
      </c>
      <c r="Q901" s="104" t="str">
        <f>IF(E901&gt;0,+VLOOKUP($E901,'CODE GENERATOR'!$D:$T,11,FALSE),"")</f>
        <v>R.TOPKB_TPL0081</v>
      </c>
      <c r="R901" s="104" t="str">
        <f>IF(E901&gt;0,+VLOOKUP($E901,'CODE GENERATOR'!$D:$T,12,FALSE),"")</f>
        <v>PIQ0015NAVNAV</v>
      </c>
      <c r="S901" s="104" t="str">
        <f>IF(E901&gt;0,+VLOOKUP($E901,'CODE GENERATOR'!$D:$T,13,FALSE),"")</f>
        <v>R.TOPKB_TPL0081_PIQ0015NAVNAV</v>
      </c>
      <c r="T901" s="104" t="str">
        <f t="shared" si="59"/>
        <v>R.TOPKB_TPL0081_PIQ0015NAVNAV_10-11 Y</v>
      </c>
      <c r="U901" s="105">
        <v>8683711009672</v>
      </c>
      <c r="V901" s="107" t="str" cm="1">
        <f t="array" ref="V901">_xlfn.TEXTJOIN(";", TRUE, _xlfn.UNIQUE(_xlfn._xlws.FILTER(P$3:P$10029, C$3:C$10029=C901)))</f>
        <v>NAVY;TURQUOISE</v>
      </c>
      <c r="W901" s="107" t="str" cm="1">
        <f t="array" ref="W901">_xlfn.TEXTJOIN(";", TRUE, _xlfn.UNIQUE(_xlfn._xlws.FILTER(F$3:F$10029, C$3:C$10029=C901)))</f>
        <v>6-7 Y;8-9 Y;10-11 Y;12-13 Y;14-15 Y</v>
      </c>
      <c r="X901" s="101">
        <f>IF(E901&gt;0,+VLOOKUP($E901,'CODE GENERATOR'!$D:$AC,19,FALSE),0)</f>
        <v>0</v>
      </c>
      <c r="Y901" s="101" t="str">
        <f>IF(E901&gt;0,+VLOOKUP($E901,'CODE GENERATOR'!$D:$AC,20,FALSE),0)</f>
        <v/>
      </c>
      <c r="Z901" s="101" t="str">
        <f>IF(E901&gt;0,+VLOOKUP($E901,'CODE GENERATOR'!$D:$AC,21,FALSE),0)</f>
        <v/>
      </c>
      <c r="AA901" s="101" t="str">
        <f>IF(E901&gt;0,+VLOOKUP($E901,'CODE GENERATOR'!$D:$AC,22,FALSE),0)</f>
        <v/>
      </c>
      <c r="AB901" s="101" t="str">
        <f>IF(E901&gt;0,+VLOOKUP($E901,'CODE GENERATOR'!$D:$AC,23,FALSE),0)</f>
        <v/>
      </c>
      <c r="AC901" s="101" t="str">
        <f>IF(E901&gt;0,+VLOOKUP($E901,'CODE GENERATOR'!$D:$AC,24,FALSE),0)</f>
        <v/>
      </c>
      <c r="AD901" s="101" t="str">
        <f>IF(E901&gt;0,+VLOOKUP($E901,'CODE GENERATOR'!$D:$AC,25,FALSE),0)</f>
        <v/>
      </c>
      <c r="AE901" s="101" t="str">
        <f>IF(E901&gt;0,+VLOOKUP($E901,'CODE GENERATOR'!$D:$AC,26,FALSE),0)</f>
        <v/>
      </c>
      <c r="AF901" s="149" t="str">
        <f>IF($C901&gt;0,$C901&amp;" "&amp;$P901&amp;" "&amp;+VLOOKUP($C901,'STYLE NAMES'!$B:$AC,10,FALSE),"""")</f>
        <v>SAN DIEGO-JR NAVY BOY'S TECH TRAINING POLO SHORT SLEEVE</v>
      </c>
      <c r="AG901" s="101" t="str">
        <f>"Enjoy our "&amp;(AF901)&amp;"; "&amp;IF(C901&gt;0,+VLOOKUP($C901,'STYLE NAMES'!$B:$AC,11,FALSE),"")</f>
        <v>Enjoy our SAN DIEGO-JR NAVY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1" s="101" t="str">
        <f>IF(C901&gt;0,+VLOOKUP($C901,'STYLE NAMES'!$B:$AC,12,FALSE),"")</f>
        <v>* Specially engineered design for high performance
* 4-way super stretch piquet jersey
* Soft and comfortable
* Breathable
* Quick dry
Composition:
95% Poliamide 5% Elasthane</v>
      </c>
      <c r="AI901" s="101" t="str">
        <f>IF(C901&gt;0,+VLOOKUP($C901,'STYLE NAMES'!$B:$AC,13,FALSE),"")</f>
        <v>Machine Wash at 30°C
Mild process
Iron at low temperature
Iron from REVERSE
Do NOT iron on logos or prints
Do not bleach
Do NOT Tumble Dry</v>
      </c>
      <c r="AJ901" s="149" t="str">
        <f>IF($C901&gt;0,$C901&amp;" "&amp;$P901&amp;" "&amp;+VLOOKUP($C901,'STYLE NAMES'!$B:$AC,14,FALSE),"""")</f>
        <v>SAN DIEGO-JR NAVY ERKEK ÇOCUK KISA KOL TEKNİK ANTRENMAN POLO</v>
      </c>
      <c r="AK901" s="149" t="str">
        <f>"Cavalier SanMarco tarafından tasarlanan "&amp;(AJ901)&amp;"; "&amp;IF(C901&gt;0,+VLOOKUP($C901,'STYLE NAMES'!$B:$AC,15,FALSE),"")</f>
        <v>Cavalier SanMarco tarafından tasarlanan SAN DIEGO-JR NAVY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1" s="149" t="str">
        <f>IF(C901&gt;0,+VLOOKUP($C901,'STYLE NAMES'!$B:$AC,16,FALSE),"")</f>
        <v>* Yüksek performans için özel tasarım
* 4 yönlü süper streç pike kumaş
* Yumuşak ve rahat
* Nefes alabilir
* Hızlı kuruma
Kompozisyon:
%95 Polyamid  %5 Elastan</v>
      </c>
      <c r="AM901" s="149" t="str">
        <f>IF(C901&gt;0,+VLOOKUP($C901,'STYLE NAMES'!$B:$AC,17,FALSE),"")</f>
        <v>Makinede 30°C' de Yıkayın
Hassas Yıkama
Ilık ütü yapın
Tersten ütüleyin
Logo ve baskıları ÜTÜLEMEYİN
Çamaşır suyu kullanmayın
Kurutma Makinesinde Kurutmayın</v>
      </c>
      <c r="AN901" s="149" t="str">
        <f>IF($C901&gt;0,$C901&amp;" "&amp;$P901&amp;" "&amp;+VLOOKUP($C901,'STYLE NAMES'!$B:$AC,18,FALSE),"""")</f>
        <v>SAN DIEGO-JR NAVY POLO DA ALLENAMENTO TECH DA RAGAZZO MANICA CORTA</v>
      </c>
      <c r="AO901" s="101" t="str">
        <f>"Disegnato da Cavalier SanMarco "&amp;(AN901)&amp;"; "&amp;IF(C901&gt;0,+VLOOKUP($C901,'STYLE NAMES'!$B:$AC,19,FALSE),"")</f>
        <v>Disegnato da Cavalier SanMarco SAN DIEGO-JR NAVY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1" s="101" t="str">
        <f>IF(C901&gt;0,+VLOOKUP($C901,'STYLE NAMES'!$B:$AC,20,FALSE),"")</f>
        <v>Design ingegnerizzato per alte prestazioni 
Jersey piqué elasticizzato  4-way-stretch 
Morbido e confortevole 
Traspirante Asciugatura rapida 
Composizione: 
95% Poliammide  5% Elastan</v>
      </c>
      <c r="AQ901" s="101" t="str">
        <f>IF(C901&gt;0,+VLOOKUP($C901,'STYLE NAMES'!$B:$AC,21,FALSE),"")</f>
        <v>Lavare in lavatrice a 30°C Ciclo delicato 
Stirare a bassa temperatura
Stirare al rovescio 
Non stirare su loghi o stampe 
Non candeggiare 
Non asciugare in asciugatrice</v>
      </c>
      <c r="AR901" s="101">
        <f>IF(D901&gt;0,+VLOOKUP($C901,'STYLE NAMES'!$B:$AC,22,FALSE),"")</f>
        <v>0</v>
      </c>
      <c r="AS901" s="101">
        <f>IF(E901&gt;0,+VLOOKUP($C901,'STYLE NAMES'!$B:$AC,23,FALSE),"")</f>
        <v>0</v>
      </c>
      <c r="AT901" s="101">
        <f>IF(F901&gt;0,+VLOOKUP($C901,'STYLE NAMES'!$B:$AC,24,FALSE),"")</f>
        <v>0</v>
      </c>
      <c r="AU901" s="101">
        <f>IF(G901&gt;0,+VLOOKUP($C901,'STYLE NAMES'!$B:$AC,25,FALSE),"")</f>
        <v>0</v>
      </c>
      <c r="AV901" s="101">
        <f>+VLOOKUP($S901,'CODE GENERATOR'!$P:$AM,15,FALSE)</f>
        <v>0</v>
      </c>
      <c r="AW901" s="101">
        <f>+VLOOKUP($S901,'CODE GENERATOR'!$P:$AM,16,FALSE)</f>
        <v>0</v>
      </c>
      <c r="AX901" s="101">
        <f>+VLOOKUP($S901,'CODE GENERATOR'!$P:$AM,17,FALSE)</f>
        <v>0</v>
      </c>
      <c r="AY901" s="101">
        <f>+VLOOKUP($S901,'CODE GENERATOR'!$P:$AM,18,FALSE)</f>
        <v>0</v>
      </c>
      <c r="AZ901" s="101">
        <f>+VLOOKUP($S901,'CODE GENERATOR'!$P:$AM,19,FALSE)</f>
        <v>0</v>
      </c>
      <c r="BA901" s="101">
        <f>+VLOOKUP($S901,'CODE GENERATOR'!$P:$AM,20,FALSE)</f>
        <v>0</v>
      </c>
      <c r="BB901" s="101">
        <f>+VLOOKUP($S901,'CODE GENERATOR'!$P:$AM,21,FALSE)</f>
        <v>0</v>
      </c>
      <c r="BC901" s="101">
        <f>+VLOOKUP($S901,'CODE GENERATOR'!$P:$AM,22,FALSE)</f>
        <v>0</v>
      </c>
      <c r="BD901" s="101">
        <f>+VLOOKUP($S901,'CODE GENERATOR'!$P:$AM,23,FALSE)</f>
        <v>0</v>
      </c>
      <c r="BE901" s="101">
        <f>+VLOOKUP($S901,'CODE GENERATOR'!$P:$AM,24,FALSE)</f>
        <v>0</v>
      </c>
      <c r="BF901" s="101">
        <f>IF(C901&gt;0,+VLOOKUP(G901,'CATEGORY ID'!$A$1:$L$118,3,FALSE),"")</f>
        <v>30</v>
      </c>
      <c r="BG901" s="101">
        <f>IF(C901&gt;0,+VLOOKUP(H901,'CATEGORY ID'!$D$1:$L$118,3,FALSE),"")</f>
        <v>4</v>
      </c>
      <c r="BH901" s="101">
        <f>IF(C901&gt;0,+VLOOKUP((+H901&amp;I901),'CATEGORY ID'!$H$1:$I$121,2,FALSE),"")</f>
        <v>110</v>
      </c>
      <c r="BJ901" s="101">
        <f>IF(C901&gt;0,IF(COUNTIF('CATEGORY ID'!$K$1:$K$121,+H901&amp;K901) &gt; 0, +VLOOKUP(+H901&amp;K901,'CATEGORY ID'!$K$1:$L$121,2,FALSE),""),"")</f>
        <v>220</v>
      </c>
      <c r="BK901" s="101" t="str">
        <f>IF(C901&gt;0,IF(COUNTIF('CATEGORY ID'!$K$124:$K$165, +VLOOKUP(C901,'STYLE NAMES'!$B:$AE,30,FALSE)) &gt; 0, +VLOOKUP(VLOOKUP(C901,'STYLE NAMES'!$B:$AE,30,FALSE),'CATEGORY ID'!K:M,2,FALSE),""),"")</f>
        <v/>
      </c>
      <c r="BR901" s="101" t="str" cm="1">
        <f t="array" ref="BR901">IF(C901&gt;0,_xlfn.TEXTJOIN(";", TRUE,_xlfn.UNIQUE(_xlfn._xlws.FILTER(BF901:BQ901,(BF901:BQ901&gt;0)),TRUE,FALSE)),"")&amp;";"&amp;BS901</f>
        <v>30;4;110;220;235</v>
      </c>
      <c r="BS901" s="101">
        <v>235</v>
      </c>
      <c r="BU901" s="106">
        <f>IF(C901&gt;0,+VLOOKUP($C901,'STYLE NAMES'!$B:$AC,26,FALSE),"")</f>
        <v>59.9</v>
      </c>
      <c r="BV901" s="106">
        <f>IF(C901&gt;0,+VLOOKUP($C901,'STYLE NAMES'!$B:$AC,27,FALSE),"")</f>
        <v>3290</v>
      </c>
      <c r="BW901" s="106">
        <f>IF(C901&gt;0,+VLOOKUP($C901,'STYLE NAMES'!$B:$AC,28,FALSE),"")</f>
        <v>68.884999999999991</v>
      </c>
      <c r="BY901"/>
      <c r="BZ901" s="101">
        <v>0</v>
      </c>
      <c r="CA901" s="137">
        <f t="shared" si="62"/>
        <v>0</v>
      </c>
      <c r="CB901" s="137">
        <f>+VLOOKUP(C901,'[2]STYLES &amp; MODELS MATRIX'!$A:$G,7,FALSE)</f>
        <v>0</v>
      </c>
      <c r="CC901" s="137" t="str">
        <f>+VLOOKUP(C901,'[1]STYLES &amp; SIZE CHARTS'!$A:$H,8,FALSE)</f>
        <v>JT-BSSP1</v>
      </c>
      <c r="CD901" s="137"/>
      <c r="CE901" s="205"/>
      <c r="CF901" s="141"/>
    </row>
    <row r="902" spans="1:84" s="101" customFormat="1" ht="12" customHeight="1" x14ac:dyDescent="0.2">
      <c r="A902" s="102">
        <f t="shared" si="60"/>
        <v>8683711009689</v>
      </c>
      <c r="B902" s="101" t="s">
        <v>996</v>
      </c>
      <c r="C902" s="101" t="s">
        <v>1912</v>
      </c>
      <c r="D902" s="101" t="s">
        <v>3000</v>
      </c>
      <c r="E902" s="203" t="s">
        <v>2489</v>
      </c>
      <c r="F902" s="101" t="s">
        <v>2355</v>
      </c>
      <c r="G902" s="101" t="str">
        <f>IF(C902&gt;0,+VLOOKUP($C902,'STYLE NAMES'!$B:$AC,4,FALSE),"")</f>
        <v>RIDER</v>
      </c>
      <c r="H902" s="101" t="str">
        <f>IF(C902&gt;0,+VLOOKUP($C902,'STYLE NAMES'!$B:$AC,5,FALSE),"")</f>
        <v>JUNIOR</v>
      </c>
      <c r="I902" s="101" t="str">
        <f>IF(C902&gt;0,+VLOOKUP($C902,'STYLE NAMES'!$B:$AC,6,FALSE),"")</f>
        <v>TOPS</v>
      </c>
      <c r="J902" s="101" t="str">
        <f>IF(C902&gt;0,+VLOOKUP($C902,'STYLE NAMES'!$B:$AC,7,FALSE),"")</f>
        <v>KIDS BOY</v>
      </c>
      <c r="K902" s="101" t="str">
        <f>IF(C902&gt;0,+VLOOKUP($C902,'STYLE NAMES'!$B:$AC,8,FALSE),"")</f>
        <v>TECH POLOS</v>
      </c>
      <c r="L902" s="101" t="str">
        <f>IF(E902&gt;0,+VLOOKUP($E902,'CODE GENERATOR'!$D:$T,3,FALSE),"")</f>
        <v>S</v>
      </c>
      <c r="M902" s="101" t="str">
        <f>IF(E902&gt;0,+VLOOKUP($E902,'CODE GENERATOR'!$D:$T,4,FALSE),"")</f>
        <v>PIQUET</v>
      </c>
      <c r="N902" s="101" t="str">
        <f>IF(E902&gt;0,+VLOOKUP($E902,'CODE GENERATOR'!$D:$T,6,FALSE),"")</f>
        <v>NAVY</v>
      </c>
      <c r="O902" s="101" t="str">
        <f>IF(E902&gt;0,+VLOOKUP($E902,'CODE GENERATOR'!$D:$T,7,FALSE),"")</f>
        <v>NAVY</v>
      </c>
      <c r="P902" s="101" t="str">
        <f t="shared" si="61"/>
        <v>NAVY</v>
      </c>
      <c r="Q902" s="104" t="str">
        <f>IF(E902&gt;0,+VLOOKUP($E902,'CODE GENERATOR'!$D:$T,11,FALSE),"")</f>
        <v>R.TOPKB_TPL0081</v>
      </c>
      <c r="R902" s="104" t="str">
        <f>IF(E902&gt;0,+VLOOKUP($E902,'CODE GENERATOR'!$D:$T,12,FALSE),"")</f>
        <v>PIQ0015NAVNAV</v>
      </c>
      <c r="S902" s="104" t="str">
        <f>IF(E902&gt;0,+VLOOKUP($E902,'CODE GENERATOR'!$D:$T,13,FALSE),"")</f>
        <v>R.TOPKB_TPL0081_PIQ0015NAVNAV</v>
      </c>
      <c r="T902" s="104" t="str">
        <f t="shared" si="59"/>
        <v>R.TOPKB_TPL0081_PIQ0015NAVNAV_12-13 Y</v>
      </c>
      <c r="U902" s="105">
        <v>8683711009689</v>
      </c>
      <c r="V902" s="107" t="str" cm="1">
        <f t="array" ref="V902">_xlfn.TEXTJOIN(";", TRUE, _xlfn.UNIQUE(_xlfn._xlws.FILTER(P$3:P$10029, C$3:C$10029=C902)))</f>
        <v>NAVY;TURQUOISE</v>
      </c>
      <c r="W902" s="107" t="str" cm="1">
        <f t="array" ref="W902">_xlfn.TEXTJOIN(";", TRUE, _xlfn.UNIQUE(_xlfn._xlws.FILTER(F$3:F$10029, C$3:C$10029=C902)))</f>
        <v>6-7 Y;8-9 Y;10-11 Y;12-13 Y;14-15 Y</v>
      </c>
      <c r="X902" s="101">
        <f>IF(E902&gt;0,+VLOOKUP($E902,'CODE GENERATOR'!$D:$AC,19,FALSE),0)</f>
        <v>0</v>
      </c>
      <c r="Y902" s="101" t="str">
        <f>IF(E902&gt;0,+VLOOKUP($E902,'CODE GENERATOR'!$D:$AC,20,FALSE),0)</f>
        <v/>
      </c>
      <c r="Z902" s="101" t="str">
        <f>IF(E902&gt;0,+VLOOKUP($E902,'CODE GENERATOR'!$D:$AC,21,FALSE),0)</f>
        <v/>
      </c>
      <c r="AA902" s="101" t="str">
        <f>IF(E902&gt;0,+VLOOKUP($E902,'CODE GENERATOR'!$D:$AC,22,FALSE),0)</f>
        <v/>
      </c>
      <c r="AB902" s="101" t="str">
        <f>IF(E902&gt;0,+VLOOKUP($E902,'CODE GENERATOR'!$D:$AC,23,FALSE),0)</f>
        <v/>
      </c>
      <c r="AC902" s="101" t="str">
        <f>IF(E902&gt;0,+VLOOKUP($E902,'CODE GENERATOR'!$D:$AC,24,FALSE),0)</f>
        <v/>
      </c>
      <c r="AD902" s="101" t="str">
        <f>IF(E902&gt;0,+VLOOKUP($E902,'CODE GENERATOR'!$D:$AC,25,FALSE),0)</f>
        <v/>
      </c>
      <c r="AE902" s="101" t="str">
        <f>IF(E902&gt;0,+VLOOKUP($E902,'CODE GENERATOR'!$D:$AC,26,FALSE),0)</f>
        <v/>
      </c>
      <c r="AF902" s="149" t="str">
        <f>IF($C902&gt;0,$C902&amp;" "&amp;$P902&amp;" "&amp;+VLOOKUP($C902,'STYLE NAMES'!$B:$AC,10,FALSE),"""")</f>
        <v>SAN DIEGO-JR NAVY BOY'S TECH TRAINING POLO SHORT SLEEVE</v>
      </c>
      <c r="AG902" s="101" t="str">
        <f>"Enjoy our "&amp;(AF902)&amp;"; "&amp;IF(C902&gt;0,+VLOOKUP($C902,'STYLE NAMES'!$B:$AC,11,FALSE),"")</f>
        <v>Enjoy our SAN DIEGO-JR NAVY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2" s="101" t="str">
        <f>IF(C902&gt;0,+VLOOKUP($C902,'STYLE NAMES'!$B:$AC,12,FALSE),"")</f>
        <v>* Specially engineered design for high performance
* 4-way super stretch piquet jersey
* Soft and comfortable
* Breathable
* Quick dry
Composition:
95% Poliamide 5% Elasthane</v>
      </c>
      <c r="AI902" s="101" t="str">
        <f>IF(C902&gt;0,+VLOOKUP($C902,'STYLE NAMES'!$B:$AC,13,FALSE),"")</f>
        <v>Machine Wash at 30°C
Mild process
Iron at low temperature
Iron from REVERSE
Do NOT iron on logos or prints
Do not bleach
Do NOT Tumble Dry</v>
      </c>
      <c r="AJ902" s="149" t="str">
        <f>IF($C902&gt;0,$C902&amp;" "&amp;$P902&amp;" "&amp;+VLOOKUP($C902,'STYLE NAMES'!$B:$AC,14,FALSE),"""")</f>
        <v>SAN DIEGO-JR NAVY ERKEK ÇOCUK KISA KOL TEKNİK ANTRENMAN POLO</v>
      </c>
      <c r="AK902" s="149" t="str">
        <f>"Cavalier SanMarco tarafından tasarlanan "&amp;(AJ902)&amp;"; "&amp;IF(C902&gt;0,+VLOOKUP($C902,'STYLE NAMES'!$B:$AC,15,FALSE),"")</f>
        <v>Cavalier SanMarco tarafından tasarlanan SAN DIEGO-JR NAVY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2" s="149" t="str">
        <f>IF(C902&gt;0,+VLOOKUP($C902,'STYLE NAMES'!$B:$AC,16,FALSE),"")</f>
        <v>* Yüksek performans için özel tasarım
* 4 yönlü süper streç pike kumaş
* Yumuşak ve rahat
* Nefes alabilir
* Hızlı kuruma
Kompozisyon:
%95 Polyamid  %5 Elastan</v>
      </c>
      <c r="AM902" s="149" t="str">
        <f>IF(C902&gt;0,+VLOOKUP($C902,'STYLE NAMES'!$B:$AC,17,FALSE),"")</f>
        <v>Makinede 30°C' de Yıkayın
Hassas Yıkama
Ilık ütü yapın
Tersten ütüleyin
Logo ve baskıları ÜTÜLEMEYİN
Çamaşır suyu kullanmayın
Kurutma Makinesinde Kurutmayın</v>
      </c>
      <c r="AN902" s="149" t="str">
        <f>IF($C902&gt;0,$C902&amp;" "&amp;$P902&amp;" "&amp;+VLOOKUP($C902,'STYLE NAMES'!$B:$AC,18,FALSE),"""")</f>
        <v>SAN DIEGO-JR NAVY POLO DA ALLENAMENTO TECH DA RAGAZZO MANICA CORTA</v>
      </c>
      <c r="AO902" s="101" t="str">
        <f>"Disegnato da Cavalier SanMarco "&amp;(AN902)&amp;"; "&amp;IF(C902&gt;0,+VLOOKUP($C902,'STYLE NAMES'!$B:$AC,19,FALSE),"")</f>
        <v>Disegnato da Cavalier SanMarco SAN DIEGO-JR NAVY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2" s="101" t="str">
        <f>IF(C902&gt;0,+VLOOKUP($C902,'STYLE NAMES'!$B:$AC,20,FALSE),"")</f>
        <v>Design ingegnerizzato per alte prestazioni 
Jersey piqué elasticizzato  4-way-stretch 
Morbido e confortevole 
Traspirante Asciugatura rapida 
Composizione: 
95% Poliammide  5% Elastan</v>
      </c>
      <c r="AQ902" s="101" t="str">
        <f>IF(C902&gt;0,+VLOOKUP($C902,'STYLE NAMES'!$B:$AC,21,FALSE),"")</f>
        <v>Lavare in lavatrice a 30°C Ciclo delicato 
Stirare a bassa temperatura
Stirare al rovescio 
Non stirare su loghi o stampe 
Non candeggiare 
Non asciugare in asciugatrice</v>
      </c>
      <c r="AR902" s="101">
        <f>IF(D902&gt;0,+VLOOKUP($C902,'STYLE NAMES'!$B:$AC,22,FALSE),"")</f>
        <v>0</v>
      </c>
      <c r="AS902" s="101">
        <f>IF(E902&gt;0,+VLOOKUP($C902,'STYLE NAMES'!$B:$AC,23,FALSE),"")</f>
        <v>0</v>
      </c>
      <c r="AT902" s="101">
        <f>IF(F902&gt;0,+VLOOKUP($C902,'STYLE NAMES'!$B:$AC,24,FALSE),"")</f>
        <v>0</v>
      </c>
      <c r="AU902" s="101">
        <f>IF(G902&gt;0,+VLOOKUP($C902,'STYLE NAMES'!$B:$AC,25,FALSE),"")</f>
        <v>0</v>
      </c>
      <c r="AV902" s="101">
        <f>+VLOOKUP($S902,'CODE GENERATOR'!$P:$AM,15,FALSE)</f>
        <v>0</v>
      </c>
      <c r="AW902" s="101">
        <f>+VLOOKUP($S902,'CODE GENERATOR'!$P:$AM,16,FALSE)</f>
        <v>0</v>
      </c>
      <c r="AX902" s="101">
        <f>+VLOOKUP($S902,'CODE GENERATOR'!$P:$AM,17,FALSE)</f>
        <v>0</v>
      </c>
      <c r="AY902" s="101">
        <f>+VLOOKUP($S902,'CODE GENERATOR'!$P:$AM,18,FALSE)</f>
        <v>0</v>
      </c>
      <c r="AZ902" s="101">
        <f>+VLOOKUP($S902,'CODE GENERATOR'!$P:$AM,19,FALSE)</f>
        <v>0</v>
      </c>
      <c r="BA902" s="101">
        <f>+VLOOKUP($S902,'CODE GENERATOR'!$P:$AM,20,FALSE)</f>
        <v>0</v>
      </c>
      <c r="BB902" s="101">
        <f>+VLOOKUP($S902,'CODE GENERATOR'!$P:$AM,21,FALSE)</f>
        <v>0</v>
      </c>
      <c r="BC902" s="101">
        <f>+VLOOKUP($S902,'CODE GENERATOR'!$P:$AM,22,FALSE)</f>
        <v>0</v>
      </c>
      <c r="BD902" s="101">
        <f>+VLOOKUP($S902,'CODE GENERATOR'!$P:$AM,23,FALSE)</f>
        <v>0</v>
      </c>
      <c r="BE902" s="101">
        <f>+VLOOKUP($S902,'CODE GENERATOR'!$P:$AM,24,FALSE)</f>
        <v>0</v>
      </c>
      <c r="BF902" s="101">
        <f>IF(C902&gt;0,+VLOOKUP(G902,'CATEGORY ID'!$A$1:$L$118,3,FALSE),"")</f>
        <v>30</v>
      </c>
      <c r="BG902" s="101">
        <f>IF(C902&gt;0,+VLOOKUP(H902,'CATEGORY ID'!$D$1:$L$118,3,FALSE),"")</f>
        <v>4</v>
      </c>
      <c r="BH902" s="101">
        <f>IF(C902&gt;0,+VLOOKUP((+H902&amp;I902),'CATEGORY ID'!$H$1:$I$121,2,FALSE),"")</f>
        <v>110</v>
      </c>
      <c r="BJ902" s="101">
        <f>IF(C902&gt;0,IF(COUNTIF('CATEGORY ID'!$K$1:$K$121,+H902&amp;K902) &gt; 0, +VLOOKUP(+H902&amp;K902,'CATEGORY ID'!$K$1:$L$121,2,FALSE),""),"")</f>
        <v>220</v>
      </c>
      <c r="BK902" s="101" t="str">
        <f>IF(C902&gt;0,IF(COUNTIF('CATEGORY ID'!$K$124:$K$165, +VLOOKUP(C902,'STYLE NAMES'!$B:$AE,30,FALSE)) &gt; 0, +VLOOKUP(VLOOKUP(C902,'STYLE NAMES'!$B:$AE,30,FALSE),'CATEGORY ID'!K:M,2,FALSE),""),"")</f>
        <v/>
      </c>
      <c r="BR902" s="101" t="str" cm="1">
        <f t="array" ref="BR902">IF(C902&gt;0,_xlfn.TEXTJOIN(";", TRUE,_xlfn.UNIQUE(_xlfn._xlws.FILTER(BF902:BQ902,(BF902:BQ902&gt;0)),TRUE,FALSE)),"")&amp;";"&amp;BS902</f>
        <v>30;4;110;220;235</v>
      </c>
      <c r="BS902" s="101">
        <v>235</v>
      </c>
      <c r="BU902" s="106">
        <f>IF(C902&gt;0,+VLOOKUP($C902,'STYLE NAMES'!$B:$AC,26,FALSE),"")</f>
        <v>59.9</v>
      </c>
      <c r="BV902" s="106">
        <f>IF(C902&gt;0,+VLOOKUP($C902,'STYLE NAMES'!$B:$AC,27,FALSE),"")</f>
        <v>3290</v>
      </c>
      <c r="BW902" s="106">
        <f>IF(C902&gt;0,+VLOOKUP($C902,'STYLE NAMES'!$B:$AC,28,FALSE),"")</f>
        <v>68.884999999999991</v>
      </c>
      <c r="BY902"/>
      <c r="BZ902" s="101">
        <v>0</v>
      </c>
      <c r="CA902" s="137">
        <f t="shared" si="62"/>
        <v>0</v>
      </c>
      <c r="CB902" s="137">
        <f>+VLOOKUP(C902,'[2]STYLES &amp; MODELS MATRIX'!$A:$G,7,FALSE)</f>
        <v>0</v>
      </c>
      <c r="CC902" s="137" t="str">
        <f>+VLOOKUP(C902,'[1]STYLES &amp; SIZE CHARTS'!$A:$H,8,FALSE)</f>
        <v>JT-BSSP1</v>
      </c>
      <c r="CD902" s="137"/>
      <c r="CE902" s="205"/>
      <c r="CF902" s="141"/>
    </row>
    <row r="903" spans="1:84" s="101" customFormat="1" ht="12" customHeight="1" x14ac:dyDescent="0.2">
      <c r="A903" s="102">
        <f t="shared" si="60"/>
        <v>8683711009696</v>
      </c>
      <c r="B903" s="101" t="s">
        <v>996</v>
      </c>
      <c r="C903" s="101" t="s">
        <v>1912</v>
      </c>
      <c r="D903" s="101" t="s">
        <v>3000</v>
      </c>
      <c r="E903" s="203" t="s">
        <v>2489</v>
      </c>
      <c r="F903" s="101" t="s">
        <v>2356</v>
      </c>
      <c r="G903" s="101" t="str">
        <f>IF(C903&gt;0,+VLOOKUP($C903,'STYLE NAMES'!$B:$AC,4,FALSE),"")</f>
        <v>RIDER</v>
      </c>
      <c r="H903" s="101" t="str">
        <f>IF(C903&gt;0,+VLOOKUP($C903,'STYLE NAMES'!$B:$AC,5,FALSE),"")</f>
        <v>JUNIOR</v>
      </c>
      <c r="I903" s="101" t="str">
        <f>IF(C903&gt;0,+VLOOKUP($C903,'STYLE NAMES'!$B:$AC,6,FALSE),"")</f>
        <v>TOPS</v>
      </c>
      <c r="J903" s="101" t="str">
        <f>IF(C903&gt;0,+VLOOKUP($C903,'STYLE NAMES'!$B:$AC,7,FALSE),"")</f>
        <v>KIDS BOY</v>
      </c>
      <c r="K903" s="101" t="str">
        <f>IF(C903&gt;0,+VLOOKUP($C903,'STYLE NAMES'!$B:$AC,8,FALSE),"")</f>
        <v>TECH POLOS</v>
      </c>
      <c r="L903" s="101" t="str">
        <f>IF(E903&gt;0,+VLOOKUP($E903,'CODE GENERATOR'!$D:$T,3,FALSE),"")</f>
        <v>S</v>
      </c>
      <c r="M903" s="101" t="str">
        <f>IF(E903&gt;0,+VLOOKUP($E903,'CODE GENERATOR'!$D:$T,4,FALSE),"")</f>
        <v>PIQUET</v>
      </c>
      <c r="N903" s="101" t="str">
        <f>IF(E903&gt;0,+VLOOKUP($E903,'CODE GENERATOR'!$D:$T,6,FALSE),"")</f>
        <v>NAVY</v>
      </c>
      <c r="O903" s="101" t="str">
        <f>IF(E903&gt;0,+VLOOKUP($E903,'CODE GENERATOR'!$D:$T,7,FALSE),"")</f>
        <v>NAVY</v>
      </c>
      <c r="P903" s="101" t="str">
        <f t="shared" si="61"/>
        <v>NAVY</v>
      </c>
      <c r="Q903" s="104" t="str">
        <f>IF(E903&gt;0,+VLOOKUP($E903,'CODE GENERATOR'!$D:$T,11,FALSE),"")</f>
        <v>R.TOPKB_TPL0081</v>
      </c>
      <c r="R903" s="104" t="str">
        <f>IF(E903&gt;0,+VLOOKUP($E903,'CODE GENERATOR'!$D:$T,12,FALSE),"")</f>
        <v>PIQ0015NAVNAV</v>
      </c>
      <c r="S903" s="104" t="str">
        <f>IF(E903&gt;0,+VLOOKUP($E903,'CODE GENERATOR'!$D:$T,13,FALSE),"")</f>
        <v>R.TOPKB_TPL0081_PIQ0015NAVNAV</v>
      </c>
      <c r="T903" s="104" t="str">
        <f t="shared" si="59"/>
        <v>R.TOPKB_TPL0081_PIQ0015NAVNAV_14-15 Y</v>
      </c>
      <c r="U903" s="105">
        <v>8683711009696</v>
      </c>
      <c r="V903" s="107" t="str" cm="1">
        <f t="array" ref="V903">_xlfn.TEXTJOIN(";", TRUE, _xlfn.UNIQUE(_xlfn._xlws.FILTER(P$3:P$10029, C$3:C$10029=C903)))</f>
        <v>NAVY;TURQUOISE</v>
      </c>
      <c r="W903" s="107" t="str" cm="1">
        <f t="array" ref="W903">_xlfn.TEXTJOIN(";", TRUE, _xlfn.UNIQUE(_xlfn._xlws.FILTER(F$3:F$10029, C$3:C$10029=C903)))</f>
        <v>6-7 Y;8-9 Y;10-11 Y;12-13 Y;14-15 Y</v>
      </c>
      <c r="X903" s="101">
        <f>IF(E903&gt;0,+VLOOKUP($E903,'CODE GENERATOR'!$D:$AC,19,FALSE),0)</f>
        <v>0</v>
      </c>
      <c r="Y903" s="101" t="str">
        <f>IF(E903&gt;0,+VLOOKUP($E903,'CODE GENERATOR'!$D:$AC,20,FALSE),0)</f>
        <v/>
      </c>
      <c r="Z903" s="101" t="str">
        <f>IF(E903&gt;0,+VLOOKUP($E903,'CODE GENERATOR'!$D:$AC,21,FALSE),0)</f>
        <v/>
      </c>
      <c r="AA903" s="101" t="str">
        <f>IF(E903&gt;0,+VLOOKUP($E903,'CODE GENERATOR'!$D:$AC,22,FALSE),0)</f>
        <v/>
      </c>
      <c r="AB903" s="101" t="str">
        <f>IF(E903&gt;0,+VLOOKUP($E903,'CODE GENERATOR'!$D:$AC,23,FALSE),0)</f>
        <v/>
      </c>
      <c r="AC903" s="101" t="str">
        <f>IF(E903&gt;0,+VLOOKUP($E903,'CODE GENERATOR'!$D:$AC,24,FALSE),0)</f>
        <v/>
      </c>
      <c r="AD903" s="101" t="str">
        <f>IF(E903&gt;0,+VLOOKUP($E903,'CODE GENERATOR'!$D:$AC,25,FALSE),0)</f>
        <v/>
      </c>
      <c r="AE903" s="101" t="str">
        <f>IF(E903&gt;0,+VLOOKUP($E903,'CODE GENERATOR'!$D:$AC,26,FALSE),0)</f>
        <v/>
      </c>
      <c r="AF903" s="149" t="str">
        <f>IF($C903&gt;0,$C903&amp;" "&amp;$P903&amp;" "&amp;+VLOOKUP($C903,'STYLE NAMES'!$B:$AC,10,FALSE),"""")</f>
        <v>SAN DIEGO-JR NAVY BOY'S TECH TRAINING POLO SHORT SLEEVE</v>
      </c>
      <c r="AG903" s="101" t="str">
        <f>"Enjoy our "&amp;(AF903)&amp;"; "&amp;IF(C903&gt;0,+VLOOKUP($C903,'STYLE NAMES'!$B:$AC,11,FALSE),"")</f>
        <v>Enjoy our SAN DIEGO-JR NAVY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3" s="101" t="str">
        <f>IF(C903&gt;0,+VLOOKUP($C903,'STYLE NAMES'!$B:$AC,12,FALSE),"")</f>
        <v>* Specially engineered design for high performance
* 4-way super stretch piquet jersey
* Soft and comfortable
* Breathable
* Quick dry
Composition:
95% Poliamide 5% Elasthane</v>
      </c>
      <c r="AI903" s="101" t="str">
        <f>IF(C903&gt;0,+VLOOKUP($C903,'STYLE NAMES'!$B:$AC,13,FALSE),"")</f>
        <v>Machine Wash at 30°C
Mild process
Iron at low temperature
Iron from REVERSE
Do NOT iron on logos or prints
Do not bleach
Do NOT Tumble Dry</v>
      </c>
      <c r="AJ903" s="149" t="str">
        <f>IF($C903&gt;0,$C903&amp;" "&amp;$P903&amp;" "&amp;+VLOOKUP($C903,'STYLE NAMES'!$B:$AC,14,FALSE),"""")</f>
        <v>SAN DIEGO-JR NAVY ERKEK ÇOCUK KISA KOL TEKNİK ANTRENMAN POLO</v>
      </c>
      <c r="AK903" s="149" t="str">
        <f>"Cavalier SanMarco tarafından tasarlanan "&amp;(AJ903)&amp;"; "&amp;IF(C903&gt;0,+VLOOKUP($C903,'STYLE NAMES'!$B:$AC,15,FALSE),"")</f>
        <v>Cavalier SanMarco tarafından tasarlanan SAN DIEGO-JR NAVY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3" s="149" t="str">
        <f>IF(C903&gt;0,+VLOOKUP($C903,'STYLE NAMES'!$B:$AC,16,FALSE),"")</f>
        <v>* Yüksek performans için özel tasarım
* 4 yönlü süper streç pike kumaş
* Yumuşak ve rahat
* Nefes alabilir
* Hızlı kuruma
Kompozisyon:
%95 Polyamid  %5 Elastan</v>
      </c>
      <c r="AM903" s="149" t="str">
        <f>IF(C903&gt;0,+VLOOKUP($C903,'STYLE NAMES'!$B:$AC,17,FALSE),"")</f>
        <v>Makinede 30°C' de Yıkayın
Hassas Yıkama
Ilık ütü yapın
Tersten ütüleyin
Logo ve baskıları ÜTÜLEMEYİN
Çamaşır suyu kullanmayın
Kurutma Makinesinde Kurutmayın</v>
      </c>
      <c r="AN903" s="149" t="str">
        <f>IF($C903&gt;0,$C903&amp;" "&amp;$P903&amp;" "&amp;+VLOOKUP($C903,'STYLE NAMES'!$B:$AC,18,FALSE),"""")</f>
        <v>SAN DIEGO-JR NAVY POLO DA ALLENAMENTO TECH DA RAGAZZO MANICA CORTA</v>
      </c>
      <c r="AO903" s="101" t="str">
        <f>"Disegnato da Cavalier SanMarco "&amp;(AN903)&amp;"; "&amp;IF(C903&gt;0,+VLOOKUP($C903,'STYLE NAMES'!$B:$AC,19,FALSE),"")</f>
        <v>Disegnato da Cavalier SanMarco SAN DIEGO-JR NAVY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3" s="101" t="str">
        <f>IF(C903&gt;0,+VLOOKUP($C903,'STYLE NAMES'!$B:$AC,20,FALSE),"")</f>
        <v>Design ingegnerizzato per alte prestazioni 
Jersey piqué elasticizzato  4-way-stretch 
Morbido e confortevole 
Traspirante Asciugatura rapida 
Composizione: 
95% Poliammide  5% Elastan</v>
      </c>
      <c r="AQ903" s="101" t="str">
        <f>IF(C903&gt;0,+VLOOKUP($C903,'STYLE NAMES'!$B:$AC,21,FALSE),"")</f>
        <v>Lavare in lavatrice a 30°C Ciclo delicato 
Stirare a bassa temperatura
Stirare al rovescio 
Non stirare su loghi o stampe 
Non candeggiare 
Non asciugare in asciugatrice</v>
      </c>
      <c r="AR903" s="101">
        <f>IF(D903&gt;0,+VLOOKUP($C903,'STYLE NAMES'!$B:$AC,22,FALSE),"")</f>
        <v>0</v>
      </c>
      <c r="AS903" s="101">
        <f>IF(E903&gt;0,+VLOOKUP($C903,'STYLE NAMES'!$B:$AC,23,FALSE),"")</f>
        <v>0</v>
      </c>
      <c r="AT903" s="101">
        <f>IF(F903&gt;0,+VLOOKUP($C903,'STYLE NAMES'!$B:$AC,24,FALSE),"")</f>
        <v>0</v>
      </c>
      <c r="AU903" s="101">
        <f>IF(G903&gt;0,+VLOOKUP($C903,'STYLE NAMES'!$B:$AC,25,FALSE),"")</f>
        <v>0</v>
      </c>
      <c r="AV903" s="101">
        <f>+VLOOKUP($S903,'CODE GENERATOR'!$P:$AM,15,FALSE)</f>
        <v>0</v>
      </c>
      <c r="AW903" s="101">
        <f>+VLOOKUP($S903,'CODE GENERATOR'!$P:$AM,16,FALSE)</f>
        <v>0</v>
      </c>
      <c r="AX903" s="101">
        <f>+VLOOKUP($S903,'CODE GENERATOR'!$P:$AM,17,FALSE)</f>
        <v>0</v>
      </c>
      <c r="AY903" s="101">
        <f>+VLOOKUP($S903,'CODE GENERATOR'!$P:$AM,18,FALSE)</f>
        <v>0</v>
      </c>
      <c r="AZ903" s="101">
        <f>+VLOOKUP($S903,'CODE GENERATOR'!$P:$AM,19,FALSE)</f>
        <v>0</v>
      </c>
      <c r="BA903" s="101">
        <f>+VLOOKUP($S903,'CODE GENERATOR'!$P:$AM,20,FALSE)</f>
        <v>0</v>
      </c>
      <c r="BB903" s="101">
        <f>+VLOOKUP($S903,'CODE GENERATOR'!$P:$AM,21,FALSE)</f>
        <v>0</v>
      </c>
      <c r="BC903" s="101">
        <f>+VLOOKUP($S903,'CODE GENERATOR'!$P:$AM,22,FALSE)</f>
        <v>0</v>
      </c>
      <c r="BD903" s="101">
        <f>+VLOOKUP($S903,'CODE GENERATOR'!$P:$AM,23,FALSE)</f>
        <v>0</v>
      </c>
      <c r="BE903" s="101">
        <f>+VLOOKUP($S903,'CODE GENERATOR'!$P:$AM,24,FALSE)</f>
        <v>0</v>
      </c>
      <c r="BF903" s="101">
        <f>IF(C903&gt;0,+VLOOKUP(G903,'CATEGORY ID'!$A$1:$L$118,3,FALSE),"")</f>
        <v>30</v>
      </c>
      <c r="BG903" s="101">
        <f>IF(C903&gt;0,+VLOOKUP(H903,'CATEGORY ID'!$D$1:$L$118,3,FALSE),"")</f>
        <v>4</v>
      </c>
      <c r="BH903" s="101">
        <f>IF(C903&gt;0,+VLOOKUP((+H903&amp;I903),'CATEGORY ID'!$H$1:$I$121,2,FALSE),"")</f>
        <v>110</v>
      </c>
      <c r="BJ903" s="101">
        <f>IF(C903&gt;0,IF(COUNTIF('CATEGORY ID'!$K$1:$K$121,+H903&amp;K903) &gt; 0, +VLOOKUP(+H903&amp;K903,'CATEGORY ID'!$K$1:$L$121,2,FALSE),""),"")</f>
        <v>220</v>
      </c>
      <c r="BK903" s="101" t="str">
        <f>IF(C903&gt;0,IF(COUNTIF('CATEGORY ID'!$K$124:$K$165, +VLOOKUP(C903,'STYLE NAMES'!$B:$AE,30,FALSE)) &gt; 0, +VLOOKUP(VLOOKUP(C903,'STYLE NAMES'!$B:$AE,30,FALSE),'CATEGORY ID'!K:M,2,FALSE),""),"")</f>
        <v/>
      </c>
      <c r="BR903" s="101" t="str" cm="1">
        <f t="array" ref="BR903">IF(C903&gt;0,_xlfn.TEXTJOIN(";", TRUE,_xlfn.UNIQUE(_xlfn._xlws.FILTER(BF903:BQ903,(BF903:BQ903&gt;0)),TRUE,FALSE)),"")&amp;";"&amp;BS903</f>
        <v>30;4;110;220;235</v>
      </c>
      <c r="BS903" s="101">
        <v>235</v>
      </c>
      <c r="BU903" s="106">
        <f>IF(C903&gt;0,+VLOOKUP($C903,'STYLE NAMES'!$B:$AC,26,FALSE),"")</f>
        <v>59.9</v>
      </c>
      <c r="BV903" s="106">
        <f>IF(C903&gt;0,+VLOOKUP($C903,'STYLE NAMES'!$B:$AC,27,FALSE),"")</f>
        <v>3290</v>
      </c>
      <c r="BW903" s="106">
        <f>IF(C903&gt;0,+VLOOKUP($C903,'STYLE NAMES'!$B:$AC,28,FALSE),"")</f>
        <v>68.884999999999991</v>
      </c>
      <c r="BY903"/>
      <c r="BZ903" s="101">
        <v>0</v>
      </c>
      <c r="CA903" s="137">
        <f t="shared" si="62"/>
        <v>0</v>
      </c>
      <c r="CB903" s="137">
        <f>+VLOOKUP(C903,'[2]STYLES &amp; MODELS MATRIX'!$A:$G,7,FALSE)</f>
        <v>0</v>
      </c>
      <c r="CC903" s="137" t="str">
        <f>+VLOOKUP(C903,'[1]STYLES &amp; SIZE CHARTS'!$A:$H,8,FALSE)</f>
        <v>JT-BSSP1</v>
      </c>
      <c r="CD903" s="137"/>
      <c r="CE903" s="205"/>
      <c r="CF903" s="141"/>
    </row>
    <row r="904" spans="1:84" s="101" customFormat="1" ht="12" customHeight="1" x14ac:dyDescent="0.2">
      <c r="A904" s="102">
        <f t="shared" si="60"/>
        <v>8683711010289</v>
      </c>
      <c r="B904" s="101" t="s">
        <v>996</v>
      </c>
      <c r="C904" s="101" t="s">
        <v>1912</v>
      </c>
      <c r="D904" s="101" t="s">
        <v>3000</v>
      </c>
      <c r="E904" s="203" t="s">
        <v>2490</v>
      </c>
      <c r="F904" s="101" t="s">
        <v>2352</v>
      </c>
      <c r="G904" s="101" t="str">
        <f>IF(C904&gt;0,+VLOOKUP($C904,'STYLE NAMES'!$B:$AC,4,FALSE),"")</f>
        <v>RIDER</v>
      </c>
      <c r="H904" s="101" t="str">
        <f>IF(C904&gt;0,+VLOOKUP($C904,'STYLE NAMES'!$B:$AC,5,FALSE),"")</f>
        <v>JUNIOR</v>
      </c>
      <c r="I904" s="101" t="str">
        <f>IF(C904&gt;0,+VLOOKUP($C904,'STYLE NAMES'!$B:$AC,6,FALSE),"")</f>
        <v>TOPS</v>
      </c>
      <c r="J904" s="101" t="str">
        <f>IF(C904&gt;0,+VLOOKUP($C904,'STYLE NAMES'!$B:$AC,7,FALSE),"")</f>
        <v>KIDS BOY</v>
      </c>
      <c r="K904" s="101" t="str">
        <f>IF(C904&gt;0,+VLOOKUP($C904,'STYLE NAMES'!$B:$AC,8,FALSE),"")</f>
        <v>TECH POLOS</v>
      </c>
      <c r="L904" s="101" t="str">
        <f>IF(E904&gt;0,+VLOOKUP($E904,'CODE GENERATOR'!$D:$T,3,FALSE),"")</f>
        <v>S</v>
      </c>
      <c r="M904" s="101" t="str">
        <f>IF(E904&gt;0,+VLOOKUP($E904,'CODE GENERATOR'!$D:$T,4,FALSE),"")</f>
        <v>PIQUET</v>
      </c>
      <c r="N904" s="101" t="str">
        <f>IF(E904&gt;0,+VLOOKUP($E904,'CODE GENERATOR'!$D:$T,6,FALSE),"")</f>
        <v>TURQUOISE</v>
      </c>
      <c r="O904" s="101" t="str">
        <f>IF(E904&gt;0,+VLOOKUP($E904,'CODE GENERATOR'!$D:$T,7,FALSE),"")</f>
        <v>TURQUOISE</v>
      </c>
      <c r="P904" s="101" t="str">
        <f t="shared" si="61"/>
        <v>TURQUOISE</v>
      </c>
      <c r="Q904" s="104" t="str">
        <f>IF(E904&gt;0,+VLOOKUP($E904,'CODE GENERATOR'!$D:$T,11,FALSE),"")</f>
        <v>R.TOPKB_TPL0081</v>
      </c>
      <c r="R904" s="104" t="str">
        <f>IF(E904&gt;0,+VLOOKUP($E904,'CODE GENERATOR'!$D:$T,12,FALSE),"")</f>
        <v>PIQ0015TURTUR</v>
      </c>
      <c r="S904" s="104" t="str">
        <f>IF(E904&gt;0,+VLOOKUP($E904,'CODE GENERATOR'!$D:$T,13,FALSE),"")</f>
        <v>R.TOPKB_TPL0081_PIQ0015TURTUR</v>
      </c>
      <c r="T904" s="104" t="str">
        <f t="shared" si="59"/>
        <v>R.TOPKB_TPL0081_PIQ0015TURTUR_6-7 Y</v>
      </c>
      <c r="U904" s="105">
        <v>8683711010289</v>
      </c>
      <c r="V904" s="107" t="str" cm="1">
        <f t="array" ref="V904">_xlfn.TEXTJOIN(";", TRUE, _xlfn.UNIQUE(_xlfn._xlws.FILTER(P$3:P$10029, C$3:C$10029=C904)))</f>
        <v>NAVY;TURQUOISE</v>
      </c>
      <c r="W904" s="107" t="str" cm="1">
        <f t="array" ref="W904">_xlfn.TEXTJOIN(";", TRUE, _xlfn.UNIQUE(_xlfn._xlws.FILTER(F$3:F$10029, C$3:C$10029=C904)))</f>
        <v>6-7 Y;8-9 Y;10-11 Y;12-13 Y;14-15 Y</v>
      </c>
      <c r="X904" s="101">
        <f>IF(E904&gt;0,+VLOOKUP($E904,'CODE GENERATOR'!$D:$AC,19,FALSE),0)</f>
        <v>0</v>
      </c>
      <c r="Y904" s="101" t="str">
        <f>IF(E904&gt;0,+VLOOKUP($E904,'CODE GENERATOR'!$D:$AC,20,FALSE),0)</f>
        <v/>
      </c>
      <c r="Z904" s="101" t="str">
        <f>IF(E904&gt;0,+VLOOKUP($E904,'CODE GENERATOR'!$D:$AC,21,FALSE),0)</f>
        <v/>
      </c>
      <c r="AA904" s="101" t="str">
        <f>IF(E904&gt;0,+VLOOKUP($E904,'CODE GENERATOR'!$D:$AC,22,FALSE),0)</f>
        <v/>
      </c>
      <c r="AB904" s="101" t="str">
        <f>IF(E904&gt;0,+VLOOKUP($E904,'CODE GENERATOR'!$D:$AC,23,FALSE),0)</f>
        <v/>
      </c>
      <c r="AC904" s="101" t="str">
        <f>IF(E904&gt;0,+VLOOKUP($E904,'CODE GENERATOR'!$D:$AC,24,FALSE),0)</f>
        <v/>
      </c>
      <c r="AD904" s="101" t="str">
        <f>IF(E904&gt;0,+VLOOKUP($E904,'CODE GENERATOR'!$D:$AC,25,FALSE),0)</f>
        <v/>
      </c>
      <c r="AE904" s="101" t="str">
        <f>IF(E904&gt;0,+VLOOKUP($E904,'CODE GENERATOR'!$D:$AC,26,FALSE),0)</f>
        <v/>
      </c>
      <c r="AF904" s="149" t="str">
        <f>IF($C904&gt;0,$C904&amp;" "&amp;$P904&amp;" "&amp;+VLOOKUP($C904,'STYLE NAMES'!$B:$AC,10,FALSE),"""")</f>
        <v>SAN DIEGO-JR TURQUOISE BOY'S TECH TRAINING POLO SHORT SLEEVE</v>
      </c>
      <c r="AG904" s="101" t="str">
        <f>"Enjoy our "&amp;(AF904)&amp;"; "&amp;IF(C904&gt;0,+VLOOKUP($C904,'STYLE NAMES'!$B:$AC,11,FALSE),"")</f>
        <v>Enjoy our SAN DIEGO-JR TURQUOISE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4" s="101" t="str">
        <f>IF(C904&gt;0,+VLOOKUP($C904,'STYLE NAMES'!$B:$AC,12,FALSE),"")</f>
        <v>* Specially engineered design for high performance
* 4-way super stretch piquet jersey
* Soft and comfortable
* Breathable
* Quick dry
Composition:
95% Poliamide 5% Elasthane</v>
      </c>
      <c r="AI904" s="101" t="str">
        <f>IF(C904&gt;0,+VLOOKUP($C904,'STYLE NAMES'!$B:$AC,13,FALSE),"")</f>
        <v>Machine Wash at 30°C
Mild process
Iron at low temperature
Iron from REVERSE
Do NOT iron on logos or prints
Do not bleach
Do NOT Tumble Dry</v>
      </c>
      <c r="AJ904" s="149" t="str">
        <f>IF($C904&gt;0,$C904&amp;" "&amp;$P904&amp;" "&amp;+VLOOKUP($C904,'STYLE NAMES'!$B:$AC,14,FALSE),"""")</f>
        <v>SAN DIEGO-JR TURQUOISE ERKEK ÇOCUK KISA KOL TEKNİK ANTRENMAN POLO</v>
      </c>
      <c r="AK904" s="149" t="str">
        <f>"Cavalier SanMarco tarafından tasarlanan "&amp;(AJ904)&amp;"; "&amp;IF(C904&gt;0,+VLOOKUP($C904,'STYLE NAMES'!$B:$AC,15,FALSE),"")</f>
        <v>Cavalier SanMarco tarafından tasarlanan SAN DIEGO-JR TURQUOISE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4" s="149" t="str">
        <f>IF(C904&gt;0,+VLOOKUP($C904,'STYLE NAMES'!$B:$AC,16,FALSE),"")</f>
        <v>* Yüksek performans için özel tasarım
* 4 yönlü süper streç pike kumaş
* Yumuşak ve rahat
* Nefes alabilir
* Hızlı kuruma
Kompozisyon:
%95 Polyamid  %5 Elastan</v>
      </c>
      <c r="AM904" s="149" t="str">
        <f>IF(C904&gt;0,+VLOOKUP($C904,'STYLE NAMES'!$B:$AC,17,FALSE),"")</f>
        <v>Makinede 30°C' de Yıkayın
Hassas Yıkama
Ilık ütü yapın
Tersten ütüleyin
Logo ve baskıları ÜTÜLEMEYİN
Çamaşır suyu kullanmayın
Kurutma Makinesinde Kurutmayın</v>
      </c>
      <c r="AN904" s="149" t="str">
        <f>IF($C904&gt;0,$C904&amp;" "&amp;$P904&amp;" "&amp;+VLOOKUP($C904,'STYLE NAMES'!$B:$AC,18,FALSE),"""")</f>
        <v>SAN DIEGO-JR TURQUOISE POLO DA ALLENAMENTO TECH DA RAGAZZO MANICA CORTA</v>
      </c>
      <c r="AO904" s="101" t="str">
        <f>"Disegnato da Cavalier SanMarco "&amp;(AN904)&amp;"; "&amp;IF(C904&gt;0,+VLOOKUP($C904,'STYLE NAMES'!$B:$AC,19,FALSE),"")</f>
        <v>Disegnato da Cavalier SanMarco SAN DIEGO-JR TURQUOISE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4" s="101" t="str">
        <f>IF(C904&gt;0,+VLOOKUP($C904,'STYLE NAMES'!$B:$AC,20,FALSE),"")</f>
        <v>Design ingegnerizzato per alte prestazioni 
Jersey piqué elasticizzato  4-way-stretch 
Morbido e confortevole 
Traspirante Asciugatura rapida 
Composizione: 
95% Poliammide  5% Elastan</v>
      </c>
      <c r="AQ904" s="101" t="str">
        <f>IF(C904&gt;0,+VLOOKUP($C904,'STYLE NAMES'!$B:$AC,21,FALSE),"")</f>
        <v>Lavare in lavatrice a 30°C Ciclo delicato 
Stirare a bassa temperatura
Stirare al rovescio 
Non stirare su loghi o stampe 
Non candeggiare 
Non asciugare in asciugatrice</v>
      </c>
      <c r="AR904" s="101">
        <f>IF(D904&gt;0,+VLOOKUP($C904,'STYLE NAMES'!$B:$AC,22,FALSE),"")</f>
        <v>0</v>
      </c>
      <c r="AS904" s="101">
        <f>IF(E904&gt;0,+VLOOKUP($C904,'STYLE NAMES'!$B:$AC,23,FALSE),"")</f>
        <v>0</v>
      </c>
      <c r="AT904" s="101">
        <f>IF(F904&gt;0,+VLOOKUP($C904,'STYLE NAMES'!$B:$AC,24,FALSE),"")</f>
        <v>0</v>
      </c>
      <c r="AU904" s="101">
        <f>IF(G904&gt;0,+VLOOKUP($C904,'STYLE NAMES'!$B:$AC,25,FALSE),"")</f>
        <v>0</v>
      </c>
      <c r="AV904" s="101">
        <f>+VLOOKUP($S904,'CODE GENERATOR'!$P:$AM,15,FALSE)</f>
        <v>0</v>
      </c>
      <c r="AW904" s="101">
        <f>+VLOOKUP($S904,'CODE GENERATOR'!$P:$AM,16,FALSE)</f>
        <v>0</v>
      </c>
      <c r="AX904" s="101">
        <f>+VLOOKUP($S904,'CODE GENERATOR'!$P:$AM,17,FALSE)</f>
        <v>0</v>
      </c>
      <c r="AY904" s="101">
        <f>+VLOOKUP($S904,'CODE GENERATOR'!$P:$AM,18,FALSE)</f>
        <v>0</v>
      </c>
      <c r="AZ904" s="101">
        <f>+VLOOKUP($S904,'CODE GENERATOR'!$P:$AM,19,FALSE)</f>
        <v>0</v>
      </c>
      <c r="BA904" s="101">
        <f>+VLOOKUP($S904,'CODE GENERATOR'!$P:$AM,20,FALSE)</f>
        <v>0</v>
      </c>
      <c r="BB904" s="101">
        <f>+VLOOKUP($S904,'CODE GENERATOR'!$P:$AM,21,FALSE)</f>
        <v>0</v>
      </c>
      <c r="BC904" s="101">
        <f>+VLOOKUP($S904,'CODE GENERATOR'!$P:$AM,22,FALSE)</f>
        <v>0</v>
      </c>
      <c r="BD904" s="101">
        <f>+VLOOKUP($S904,'CODE GENERATOR'!$P:$AM,23,FALSE)</f>
        <v>0</v>
      </c>
      <c r="BE904" s="101">
        <f>+VLOOKUP($S904,'CODE GENERATOR'!$P:$AM,24,FALSE)</f>
        <v>0</v>
      </c>
      <c r="BF904" s="101">
        <f>IF(C904&gt;0,+VLOOKUP(G904,'CATEGORY ID'!$A$1:$L$118,3,FALSE),"")</f>
        <v>30</v>
      </c>
      <c r="BG904" s="101">
        <f>IF(C904&gt;0,+VLOOKUP(H904,'CATEGORY ID'!$D$1:$L$118,3,FALSE),"")</f>
        <v>4</v>
      </c>
      <c r="BH904" s="101">
        <f>IF(C904&gt;0,+VLOOKUP((+H904&amp;I904),'CATEGORY ID'!$H$1:$I$121,2,FALSE),"")</f>
        <v>110</v>
      </c>
      <c r="BJ904" s="101">
        <f>IF(C904&gt;0,IF(COUNTIF('CATEGORY ID'!$K$1:$K$121,+H904&amp;K904) &gt; 0, +VLOOKUP(+H904&amp;K904,'CATEGORY ID'!$K$1:$L$121,2,FALSE),""),"")</f>
        <v>220</v>
      </c>
      <c r="BK904" s="101" t="str">
        <f>IF(C904&gt;0,IF(COUNTIF('CATEGORY ID'!$K$124:$K$165, +VLOOKUP(C904,'STYLE NAMES'!$B:$AE,30,FALSE)) &gt; 0, +VLOOKUP(VLOOKUP(C904,'STYLE NAMES'!$B:$AE,30,FALSE),'CATEGORY ID'!K:M,2,FALSE),""),"")</f>
        <v/>
      </c>
      <c r="BR904" s="101" t="str" cm="1">
        <f t="array" ref="BR904">IF(C904&gt;0,_xlfn.TEXTJOIN(";", TRUE,_xlfn.UNIQUE(_xlfn._xlws.FILTER(BF904:BQ904,(BF904:BQ904&gt;0)),TRUE,FALSE)),"")&amp;";"&amp;BS904</f>
        <v>30;4;110;220;235</v>
      </c>
      <c r="BS904" s="101">
        <v>235</v>
      </c>
      <c r="BU904" s="106">
        <f>IF(C904&gt;0,+VLOOKUP($C904,'STYLE NAMES'!$B:$AC,26,FALSE),"")</f>
        <v>59.9</v>
      </c>
      <c r="BV904" s="106">
        <f>IF(C904&gt;0,+VLOOKUP($C904,'STYLE NAMES'!$B:$AC,27,FALSE),"")</f>
        <v>3290</v>
      </c>
      <c r="BW904" s="106">
        <f>IF(C904&gt;0,+VLOOKUP($C904,'STYLE NAMES'!$B:$AC,28,FALSE),"")</f>
        <v>68.884999999999991</v>
      </c>
      <c r="BY904"/>
      <c r="BZ904" s="101">
        <v>0</v>
      </c>
      <c r="CA904" s="137">
        <f t="shared" si="62"/>
        <v>0</v>
      </c>
      <c r="CB904" s="137">
        <f>+VLOOKUP(C904,'[2]STYLES &amp; MODELS MATRIX'!$A:$G,7,FALSE)</f>
        <v>0</v>
      </c>
      <c r="CC904" s="137" t="str">
        <f>+VLOOKUP(C904,'[1]STYLES &amp; SIZE CHARTS'!$A:$H,8,FALSE)</f>
        <v>JT-BSSP1</v>
      </c>
      <c r="CD904" s="137"/>
      <c r="CE904" s="205"/>
      <c r="CF904" s="141"/>
    </row>
    <row r="905" spans="1:84" s="101" customFormat="1" ht="12" customHeight="1" x14ac:dyDescent="0.2">
      <c r="A905" s="102">
        <f t="shared" si="60"/>
        <v>8683711010296</v>
      </c>
      <c r="B905" s="101" t="s">
        <v>996</v>
      </c>
      <c r="C905" s="101" t="s">
        <v>1912</v>
      </c>
      <c r="D905" s="101" t="s">
        <v>3000</v>
      </c>
      <c r="E905" s="203" t="s">
        <v>2490</v>
      </c>
      <c r="F905" s="101" t="s">
        <v>2353</v>
      </c>
      <c r="G905" s="101" t="str">
        <f>IF(C905&gt;0,+VLOOKUP($C905,'STYLE NAMES'!$B:$AC,4,FALSE),"")</f>
        <v>RIDER</v>
      </c>
      <c r="H905" s="101" t="str">
        <f>IF(C905&gt;0,+VLOOKUP($C905,'STYLE NAMES'!$B:$AC,5,FALSE),"")</f>
        <v>JUNIOR</v>
      </c>
      <c r="I905" s="101" t="str">
        <f>IF(C905&gt;0,+VLOOKUP($C905,'STYLE NAMES'!$B:$AC,6,FALSE),"")</f>
        <v>TOPS</v>
      </c>
      <c r="J905" s="101" t="str">
        <f>IF(C905&gt;0,+VLOOKUP($C905,'STYLE NAMES'!$B:$AC,7,FALSE),"")</f>
        <v>KIDS BOY</v>
      </c>
      <c r="K905" s="101" t="str">
        <f>IF(C905&gt;0,+VLOOKUP($C905,'STYLE NAMES'!$B:$AC,8,FALSE),"")</f>
        <v>TECH POLOS</v>
      </c>
      <c r="L905" s="101" t="str">
        <f>IF(E905&gt;0,+VLOOKUP($E905,'CODE GENERATOR'!$D:$T,3,FALSE),"")</f>
        <v>S</v>
      </c>
      <c r="M905" s="101" t="str">
        <f>IF(E905&gt;0,+VLOOKUP($E905,'CODE GENERATOR'!$D:$T,4,FALSE),"")</f>
        <v>PIQUET</v>
      </c>
      <c r="N905" s="101" t="str">
        <f>IF(E905&gt;0,+VLOOKUP($E905,'CODE GENERATOR'!$D:$T,6,FALSE),"")</f>
        <v>TURQUOISE</v>
      </c>
      <c r="O905" s="101" t="str">
        <f>IF(E905&gt;0,+VLOOKUP($E905,'CODE GENERATOR'!$D:$T,7,FALSE),"")</f>
        <v>TURQUOISE</v>
      </c>
      <c r="P905" s="101" t="str">
        <f t="shared" si="61"/>
        <v>TURQUOISE</v>
      </c>
      <c r="Q905" s="104" t="str">
        <f>IF(E905&gt;0,+VLOOKUP($E905,'CODE GENERATOR'!$D:$T,11,FALSE),"")</f>
        <v>R.TOPKB_TPL0081</v>
      </c>
      <c r="R905" s="104" t="str">
        <f>IF(E905&gt;0,+VLOOKUP($E905,'CODE GENERATOR'!$D:$T,12,FALSE),"")</f>
        <v>PIQ0015TURTUR</v>
      </c>
      <c r="S905" s="104" t="str">
        <f>IF(E905&gt;0,+VLOOKUP($E905,'CODE GENERATOR'!$D:$T,13,FALSE),"")</f>
        <v>R.TOPKB_TPL0081_PIQ0015TURTUR</v>
      </c>
      <c r="T905" s="104" t="str">
        <f t="shared" si="59"/>
        <v>R.TOPKB_TPL0081_PIQ0015TURTUR_8-9 Y</v>
      </c>
      <c r="U905" s="105">
        <v>8683711010296</v>
      </c>
      <c r="V905" s="107" t="str" cm="1">
        <f t="array" ref="V905">_xlfn.TEXTJOIN(";", TRUE, _xlfn.UNIQUE(_xlfn._xlws.FILTER(P$3:P$10029, C$3:C$10029=C905)))</f>
        <v>NAVY;TURQUOISE</v>
      </c>
      <c r="W905" s="107" t="str" cm="1">
        <f t="array" ref="W905">_xlfn.TEXTJOIN(";", TRUE, _xlfn.UNIQUE(_xlfn._xlws.FILTER(F$3:F$10029, C$3:C$10029=C905)))</f>
        <v>6-7 Y;8-9 Y;10-11 Y;12-13 Y;14-15 Y</v>
      </c>
      <c r="X905" s="101">
        <f>IF(E905&gt;0,+VLOOKUP($E905,'CODE GENERATOR'!$D:$AC,19,FALSE),0)</f>
        <v>0</v>
      </c>
      <c r="Y905" s="101" t="str">
        <f>IF(E905&gt;0,+VLOOKUP($E905,'CODE GENERATOR'!$D:$AC,20,FALSE),0)</f>
        <v/>
      </c>
      <c r="Z905" s="101" t="str">
        <f>IF(E905&gt;0,+VLOOKUP($E905,'CODE GENERATOR'!$D:$AC,21,FALSE),0)</f>
        <v/>
      </c>
      <c r="AA905" s="101" t="str">
        <f>IF(E905&gt;0,+VLOOKUP($E905,'CODE GENERATOR'!$D:$AC,22,FALSE),0)</f>
        <v/>
      </c>
      <c r="AB905" s="101" t="str">
        <f>IF(E905&gt;0,+VLOOKUP($E905,'CODE GENERATOR'!$D:$AC,23,FALSE),0)</f>
        <v/>
      </c>
      <c r="AC905" s="101" t="str">
        <f>IF(E905&gt;0,+VLOOKUP($E905,'CODE GENERATOR'!$D:$AC,24,FALSE),0)</f>
        <v/>
      </c>
      <c r="AD905" s="101" t="str">
        <f>IF(E905&gt;0,+VLOOKUP($E905,'CODE GENERATOR'!$D:$AC,25,FALSE),0)</f>
        <v/>
      </c>
      <c r="AE905" s="101" t="str">
        <f>IF(E905&gt;0,+VLOOKUP($E905,'CODE GENERATOR'!$D:$AC,26,FALSE),0)</f>
        <v/>
      </c>
      <c r="AF905" s="149" t="str">
        <f>IF($C905&gt;0,$C905&amp;" "&amp;$P905&amp;" "&amp;+VLOOKUP($C905,'STYLE NAMES'!$B:$AC,10,FALSE),"""")</f>
        <v>SAN DIEGO-JR TURQUOISE BOY'S TECH TRAINING POLO SHORT SLEEVE</v>
      </c>
      <c r="AG905" s="101" t="str">
        <f>"Enjoy our "&amp;(AF905)&amp;"; "&amp;IF(C905&gt;0,+VLOOKUP($C905,'STYLE NAMES'!$B:$AC,11,FALSE),"")</f>
        <v>Enjoy our SAN DIEGO-JR TURQUOISE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5" s="101" t="str">
        <f>IF(C905&gt;0,+VLOOKUP($C905,'STYLE NAMES'!$B:$AC,12,FALSE),"")</f>
        <v>* Specially engineered design for high performance
* 4-way super stretch piquet jersey
* Soft and comfortable
* Breathable
* Quick dry
Composition:
95% Poliamide 5% Elasthane</v>
      </c>
      <c r="AI905" s="101" t="str">
        <f>IF(C905&gt;0,+VLOOKUP($C905,'STYLE NAMES'!$B:$AC,13,FALSE),"")</f>
        <v>Machine Wash at 30°C
Mild process
Iron at low temperature
Iron from REVERSE
Do NOT iron on logos or prints
Do not bleach
Do NOT Tumble Dry</v>
      </c>
      <c r="AJ905" s="149" t="str">
        <f>IF($C905&gt;0,$C905&amp;" "&amp;$P905&amp;" "&amp;+VLOOKUP($C905,'STYLE NAMES'!$B:$AC,14,FALSE),"""")</f>
        <v>SAN DIEGO-JR TURQUOISE ERKEK ÇOCUK KISA KOL TEKNİK ANTRENMAN POLO</v>
      </c>
      <c r="AK905" s="149" t="str">
        <f>"Cavalier SanMarco tarafından tasarlanan "&amp;(AJ905)&amp;"; "&amp;IF(C905&gt;0,+VLOOKUP($C905,'STYLE NAMES'!$B:$AC,15,FALSE),"")</f>
        <v>Cavalier SanMarco tarafından tasarlanan SAN DIEGO-JR TURQUOISE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5" s="149" t="str">
        <f>IF(C905&gt;0,+VLOOKUP($C905,'STYLE NAMES'!$B:$AC,16,FALSE),"")</f>
        <v>* Yüksek performans için özel tasarım
* 4 yönlü süper streç pike kumaş
* Yumuşak ve rahat
* Nefes alabilir
* Hızlı kuruma
Kompozisyon:
%95 Polyamid  %5 Elastan</v>
      </c>
      <c r="AM905" s="149" t="str">
        <f>IF(C905&gt;0,+VLOOKUP($C905,'STYLE NAMES'!$B:$AC,17,FALSE),"")</f>
        <v>Makinede 30°C' de Yıkayın
Hassas Yıkama
Ilık ütü yapın
Tersten ütüleyin
Logo ve baskıları ÜTÜLEMEYİN
Çamaşır suyu kullanmayın
Kurutma Makinesinde Kurutmayın</v>
      </c>
      <c r="AN905" s="149" t="str">
        <f>IF($C905&gt;0,$C905&amp;" "&amp;$P905&amp;" "&amp;+VLOOKUP($C905,'STYLE NAMES'!$B:$AC,18,FALSE),"""")</f>
        <v>SAN DIEGO-JR TURQUOISE POLO DA ALLENAMENTO TECH DA RAGAZZO MANICA CORTA</v>
      </c>
      <c r="AO905" s="101" t="str">
        <f>"Disegnato da Cavalier SanMarco "&amp;(AN905)&amp;"; "&amp;IF(C905&gt;0,+VLOOKUP($C905,'STYLE NAMES'!$B:$AC,19,FALSE),"")</f>
        <v>Disegnato da Cavalier SanMarco SAN DIEGO-JR TURQUOISE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5" s="101" t="str">
        <f>IF(C905&gt;0,+VLOOKUP($C905,'STYLE NAMES'!$B:$AC,20,FALSE),"")</f>
        <v>Design ingegnerizzato per alte prestazioni 
Jersey piqué elasticizzato  4-way-stretch 
Morbido e confortevole 
Traspirante Asciugatura rapida 
Composizione: 
95% Poliammide  5% Elastan</v>
      </c>
      <c r="AQ905" s="101" t="str">
        <f>IF(C905&gt;0,+VLOOKUP($C905,'STYLE NAMES'!$B:$AC,21,FALSE),"")</f>
        <v>Lavare in lavatrice a 30°C Ciclo delicato 
Stirare a bassa temperatura
Stirare al rovescio 
Non stirare su loghi o stampe 
Non candeggiare 
Non asciugare in asciugatrice</v>
      </c>
      <c r="AR905" s="101">
        <f>IF(D905&gt;0,+VLOOKUP($C905,'STYLE NAMES'!$B:$AC,22,FALSE),"")</f>
        <v>0</v>
      </c>
      <c r="AS905" s="101">
        <f>IF(E905&gt;0,+VLOOKUP($C905,'STYLE NAMES'!$B:$AC,23,FALSE),"")</f>
        <v>0</v>
      </c>
      <c r="AT905" s="101">
        <f>IF(F905&gt;0,+VLOOKUP($C905,'STYLE NAMES'!$B:$AC,24,FALSE),"")</f>
        <v>0</v>
      </c>
      <c r="AU905" s="101">
        <f>IF(G905&gt;0,+VLOOKUP($C905,'STYLE NAMES'!$B:$AC,25,FALSE),"")</f>
        <v>0</v>
      </c>
      <c r="AV905" s="101">
        <f>+VLOOKUP($S905,'CODE GENERATOR'!$P:$AM,15,FALSE)</f>
        <v>0</v>
      </c>
      <c r="AW905" s="101">
        <f>+VLOOKUP($S905,'CODE GENERATOR'!$P:$AM,16,FALSE)</f>
        <v>0</v>
      </c>
      <c r="AX905" s="101">
        <f>+VLOOKUP($S905,'CODE GENERATOR'!$P:$AM,17,FALSE)</f>
        <v>0</v>
      </c>
      <c r="AY905" s="101">
        <f>+VLOOKUP($S905,'CODE GENERATOR'!$P:$AM,18,FALSE)</f>
        <v>0</v>
      </c>
      <c r="AZ905" s="101">
        <f>+VLOOKUP($S905,'CODE GENERATOR'!$P:$AM,19,FALSE)</f>
        <v>0</v>
      </c>
      <c r="BA905" s="101">
        <f>+VLOOKUP($S905,'CODE GENERATOR'!$P:$AM,20,FALSE)</f>
        <v>0</v>
      </c>
      <c r="BB905" s="101">
        <f>+VLOOKUP($S905,'CODE GENERATOR'!$P:$AM,21,FALSE)</f>
        <v>0</v>
      </c>
      <c r="BC905" s="101">
        <f>+VLOOKUP($S905,'CODE GENERATOR'!$P:$AM,22,FALSE)</f>
        <v>0</v>
      </c>
      <c r="BD905" s="101">
        <f>+VLOOKUP($S905,'CODE GENERATOR'!$P:$AM,23,FALSE)</f>
        <v>0</v>
      </c>
      <c r="BE905" s="101">
        <f>+VLOOKUP($S905,'CODE GENERATOR'!$P:$AM,24,FALSE)</f>
        <v>0</v>
      </c>
      <c r="BF905" s="101">
        <f>IF(C905&gt;0,+VLOOKUP(G905,'CATEGORY ID'!$A$1:$L$118,3,FALSE),"")</f>
        <v>30</v>
      </c>
      <c r="BG905" s="101">
        <f>IF(C905&gt;0,+VLOOKUP(H905,'CATEGORY ID'!$D$1:$L$118,3,FALSE),"")</f>
        <v>4</v>
      </c>
      <c r="BH905" s="101">
        <f>IF(C905&gt;0,+VLOOKUP((+H905&amp;I905),'CATEGORY ID'!$H$1:$I$121,2,FALSE),"")</f>
        <v>110</v>
      </c>
      <c r="BJ905" s="101">
        <f>IF(C905&gt;0,IF(COUNTIF('CATEGORY ID'!$K$1:$K$121,+H905&amp;K905) &gt; 0, +VLOOKUP(+H905&amp;K905,'CATEGORY ID'!$K$1:$L$121,2,FALSE),""),"")</f>
        <v>220</v>
      </c>
      <c r="BK905" s="101" t="str">
        <f>IF(C905&gt;0,IF(COUNTIF('CATEGORY ID'!$K$124:$K$165, +VLOOKUP(C905,'STYLE NAMES'!$B:$AE,30,FALSE)) &gt; 0, +VLOOKUP(VLOOKUP(C905,'STYLE NAMES'!$B:$AE,30,FALSE),'CATEGORY ID'!K:M,2,FALSE),""),"")</f>
        <v/>
      </c>
      <c r="BR905" s="101" t="str" cm="1">
        <f t="array" ref="BR905">IF(C905&gt;0,_xlfn.TEXTJOIN(";", TRUE,_xlfn.UNIQUE(_xlfn._xlws.FILTER(BF905:BQ905,(BF905:BQ905&gt;0)),TRUE,FALSE)),"")&amp;";"&amp;BS905</f>
        <v>30;4;110;220;235</v>
      </c>
      <c r="BS905" s="101">
        <v>235</v>
      </c>
      <c r="BU905" s="106">
        <f>IF(C905&gt;0,+VLOOKUP($C905,'STYLE NAMES'!$B:$AC,26,FALSE),"")</f>
        <v>59.9</v>
      </c>
      <c r="BV905" s="106">
        <f>IF(C905&gt;0,+VLOOKUP($C905,'STYLE NAMES'!$B:$AC,27,FALSE),"")</f>
        <v>3290</v>
      </c>
      <c r="BW905" s="106">
        <f>IF(C905&gt;0,+VLOOKUP($C905,'STYLE NAMES'!$B:$AC,28,FALSE),"")</f>
        <v>68.884999999999991</v>
      </c>
      <c r="BY905"/>
      <c r="BZ905" s="101">
        <v>0</v>
      </c>
      <c r="CA905" s="137">
        <f t="shared" si="62"/>
        <v>0</v>
      </c>
      <c r="CB905" s="137">
        <f>+VLOOKUP(C905,'[2]STYLES &amp; MODELS MATRIX'!$A:$G,7,FALSE)</f>
        <v>0</v>
      </c>
      <c r="CC905" s="137" t="str">
        <f>+VLOOKUP(C905,'[1]STYLES &amp; SIZE CHARTS'!$A:$H,8,FALSE)</f>
        <v>JT-BSSP1</v>
      </c>
      <c r="CD905" s="137"/>
      <c r="CE905" s="205"/>
      <c r="CF905" s="141"/>
    </row>
    <row r="906" spans="1:84" s="101" customFormat="1" ht="12" customHeight="1" x14ac:dyDescent="0.2">
      <c r="A906" s="102">
        <f t="shared" si="60"/>
        <v>8683711010302</v>
      </c>
      <c r="B906" s="101" t="s">
        <v>996</v>
      </c>
      <c r="C906" s="101" t="s">
        <v>1912</v>
      </c>
      <c r="D906" s="101" t="s">
        <v>3000</v>
      </c>
      <c r="E906" s="203" t="s">
        <v>2490</v>
      </c>
      <c r="F906" s="101" t="s">
        <v>2354</v>
      </c>
      <c r="G906" s="101" t="str">
        <f>IF(C906&gt;0,+VLOOKUP($C906,'STYLE NAMES'!$B:$AC,4,FALSE),"")</f>
        <v>RIDER</v>
      </c>
      <c r="H906" s="101" t="str">
        <f>IF(C906&gt;0,+VLOOKUP($C906,'STYLE NAMES'!$B:$AC,5,FALSE),"")</f>
        <v>JUNIOR</v>
      </c>
      <c r="I906" s="101" t="str">
        <f>IF(C906&gt;0,+VLOOKUP($C906,'STYLE NAMES'!$B:$AC,6,FALSE),"")</f>
        <v>TOPS</v>
      </c>
      <c r="J906" s="101" t="str">
        <f>IF(C906&gt;0,+VLOOKUP($C906,'STYLE NAMES'!$B:$AC,7,FALSE),"")</f>
        <v>KIDS BOY</v>
      </c>
      <c r="K906" s="101" t="str">
        <f>IF(C906&gt;0,+VLOOKUP($C906,'STYLE NAMES'!$B:$AC,8,FALSE),"")</f>
        <v>TECH POLOS</v>
      </c>
      <c r="L906" s="101" t="str">
        <f>IF(E906&gt;0,+VLOOKUP($E906,'CODE GENERATOR'!$D:$T,3,FALSE),"")</f>
        <v>S</v>
      </c>
      <c r="M906" s="101" t="str">
        <f>IF(E906&gt;0,+VLOOKUP($E906,'CODE GENERATOR'!$D:$T,4,FALSE),"")</f>
        <v>PIQUET</v>
      </c>
      <c r="N906" s="101" t="str">
        <f>IF(E906&gt;0,+VLOOKUP($E906,'CODE GENERATOR'!$D:$T,6,FALSE),"")</f>
        <v>TURQUOISE</v>
      </c>
      <c r="O906" s="101" t="str">
        <f>IF(E906&gt;0,+VLOOKUP($E906,'CODE GENERATOR'!$D:$T,7,FALSE),"")</f>
        <v>TURQUOISE</v>
      </c>
      <c r="P906" s="101" t="str">
        <f t="shared" si="61"/>
        <v>TURQUOISE</v>
      </c>
      <c r="Q906" s="104" t="str">
        <f>IF(E906&gt;0,+VLOOKUP($E906,'CODE GENERATOR'!$D:$T,11,FALSE),"")</f>
        <v>R.TOPKB_TPL0081</v>
      </c>
      <c r="R906" s="104" t="str">
        <f>IF(E906&gt;0,+VLOOKUP($E906,'CODE GENERATOR'!$D:$T,12,FALSE),"")</f>
        <v>PIQ0015TURTUR</v>
      </c>
      <c r="S906" s="104" t="str">
        <f>IF(E906&gt;0,+VLOOKUP($E906,'CODE GENERATOR'!$D:$T,13,FALSE),"")</f>
        <v>R.TOPKB_TPL0081_PIQ0015TURTUR</v>
      </c>
      <c r="T906" s="104" t="str">
        <f t="shared" si="59"/>
        <v>R.TOPKB_TPL0081_PIQ0015TURTUR_10-11 Y</v>
      </c>
      <c r="U906" s="105">
        <v>8683711010302</v>
      </c>
      <c r="V906" s="107" t="str" cm="1">
        <f t="array" ref="V906">_xlfn.TEXTJOIN(";", TRUE, _xlfn.UNIQUE(_xlfn._xlws.FILTER(P$3:P$10029, C$3:C$10029=C906)))</f>
        <v>NAVY;TURQUOISE</v>
      </c>
      <c r="W906" s="107" t="str" cm="1">
        <f t="array" ref="W906">_xlfn.TEXTJOIN(";", TRUE, _xlfn.UNIQUE(_xlfn._xlws.FILTER(F$3:F$10029, C$3:C$10029=C906)))</f>
        <v>6-7 Y;8-9 Y;10-11 Y;12-13 Y;14-15 Y</v>
      </c>
      <c r="X906" s="101">
        <f>IF(E906&gt;0,+VLOOKUP($E906,'CODE GENERATOR'!$D:$AC,19,FALSE),0)</f>
        <v>0</v>
      </c>
      <c r="Y906" s="101" t="str">
        <f>IF(E906&gt;0,+VLOOKUP($E906,'CODE GENERATOR'!$D:$AC,20,FALSE),0)</f>
        <v/>
      </c>
      <c r="Z906" s="101" t="str">
        <f>IF(E906&gt;0,+VLOOKUP($E906,'CODE GENERATOR'!$D:$AC,21,FALSE),0)</f>
        <v/>
      </c>
      <c r="AA906" s="101" t="str">
        <f>IF(E906&gt;0,+VLOOKUP($E906,'CODE GENERATOR'!$D:$AC,22,FALSE),0)</f>
        <v/>
      </c>
      <c r="AB906" s="101" t="str">
        <f>IF(E906&gt;0,+VLOOKUP($E906,'CODE GENERATOR'!$D:$AC,23,FALSE),0)</f>
        <v/>
      </c>
      <c r="AC906" s="101" t="str">
        <f>IF(E906&gt;0,+VLOOKUP($E906,'CODE GENERATOR'!$D:$AC,24,FALSE),0)</f>
        <v/>
      </c>
      <c r="AD906" s="101" t="str">
        <f>IF(E906&gt;0,+VLOOKUP($E906,'CODE GENERATOR'!$D:$AC,25,FALSE),0)</f>
        <v/>
      </c>
      <c r="AE906" s="101" t="str">
        <f>IF(E906&gt;0,+VLOOKUP($E906,'CODE GENERATOR'!$D:$AC,26,FALSE),0)</f>
        <v/>
      </c>
      <c r="AF906" s="149" t="str">
        <f>IF($C906&gt;0,$C906&amp;" "&amp;$P906&amp;" "&amp;+VLOOKUP($C906,'STYLE NAMES'!$B:$AC,10,FALSE),"""")</f>
        <v>SAN DIEGO-JR TURQUOISE BOY'S TECH TRAINING POLO SHORT SLEEVE</v>
      </c>
      <c r="AG906" s="101" t="str">
        <f>"Enjoy our "&amp;(AF906)&amp;"; "&amp;IF(C906&gt;0,+VLOOKUP($C906,'STYLE NAMES'!$B:$AC,11,FALSE),"")</f>
        <v>Enjoy our SAN DIEGO-JR TURQUOISE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6" s="101" t="str">
        <f>IF(C906&gt;0,+VLOOKUP($C906,'STYLE NAMES'!$B:$AC,12,FALSE),"")</f>
        <v>* Specially engineered design for high performance
* 4-way super stretch piquet jersey
* Soft and comfortable
* Breathable
* Quick dry
Composition:
95% Poliamide 5% Elasthane</v>
      </c>
      <c r="AI906" s="101" t="str">
        <f>IF(C906&gt;0,+VLOOKUP($C906,'STYLE NAMES'!$B:$AC,13,FALSE),"")</f>
        <v>Machine Wash at 30°C
Mild process
Iron at low temperature
Iron from REVERSE
Do NOT iron on logos or prints
Do not bleach
Do NOT Tumble Dry</v>
      </c>
      <c r="AJ906" s="149" t="str">
        <f>IF($C906&gt;0,$C906&amp;" "&amp;$P906&amp;" "&amp;+VLOOKUP($C906,'STYLE NAMES'!$B:$AC,14,FALSE),"""")</f>
        <v>SAN DIEGO-JR TURQUOISE ERKEK ÇOCUK KISA KOL TEKNİK ANTRENMAN POLO</v>
      </c>
      <c r="AK906" s="149" t="str">
        <f>"Cavalier SanMarco tarafından tasarlanan "&amp;(AJ906)&amp;"; "&amp;IF(C906&gt;0,+VLOOKUP($C906,'STYLE NAMES'!$B:$AC,15,FALSE),"")</f>
        <v>Cavalier SanMarco tarafından tasarlanan SAN DIEGO-JR TURQUOISE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6" s="149" t="str">
        <f>IF(C906&gt;0,+VLOOKUP($C906,'STYLE NAMES'!$B:$AC,16,FALSE),"")</f>
        <v>* Yüksek performans için özel tasarım
* 4 yönlü süper streç pike kumaş
* Yumuşak ve rahat
* Nefes alabilir
* Hızlı kuruma
Kompozisyon:
%95 Polyamid  %5 Elastan</v>
      </c>
      <c r="AM906" s="149" t="str">
        <f>IF(C906&gt;0,+VLOOKUP($C906,'STYLE NAMES'!$B:$AC,17,FALSE),"")</f>
        <v>Makinede 30°C' de Yıkayın
Hassas Yıkama
Ilık ütü yapın
Tersten ütüleyin
Logo ve baskıları ÜTÜLEMEYİN
Çamaşır suyu kullanmayın
Kurutma Makinesinde Kurutmayın</v>
      </c>
      <c r="AN906" s="149" t="str">
        <f>IF($C906&gt;0,$C906&amp;" "&amp;$P906&amp;" "&amp;+VLOOKUP($C906,'STYLE NAMES'!$B:$AC,18,FALSE),"""")</f>
        <v>SAN DIEGO-JR TURQUOISE POLO DA ALLENAMENTO TECH DA RAGAZZO MANICA CORTA</v>
      </c>
      <c r="AO906" s="101" t="str">
        <f>"Disegnato da Cavalier SanMarco "&amp;(AN906)&amp;"; "&amp;IF(C906&gt;0,+VLOOKUP($C906,'STYLE NAMES'!$B:$AC,19,FALSE),"")</f>
        <v>Disegnato da Cavalier SanMarco SAN DIEGO-JR TURQUOISE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6" s="101" t="str">
        <f>IF(C906&gt;0,+VLOOKUP($C906,'STYLE NAMES'!$B:$AC,20,FALSE),"")</f>
        <v>Design ingegnerizzato per alte prestazioni 
Jersey piqué elasticizzato  4-way-stretch 
Morbido e confortevole 
Traspirante Asciugatura rapida 
Composizione: 
95% Poliammide  5% Elastan</v>
      </c>
      <c r="AQ906" s="101" t="str">
        <f>IF(C906&gt;0,+VLOOKUP($C906,'STYLE NAMES'!$B:$AC,21,FALSE),"")</f>
        <v>Lavare in lavatrice a 30°C Ciclo delicato 
Stirare a bassa temperatura
Stirare al rovescio 
Non stirare su loghi o stampe 
Non candeggiare 
Non asciugare in asciugatrice</v>
      </c>
      <c r="AR906" s="101">
        <f>IF(D906&gt;0,+VLOOKUP($C906,'STYLE NAMES'!$B:$AC,22,FALSE),"")</f>
        <v>0</v>
      </c>
      <c r="AS906" s="101">
        <f>IF(E906&gt;0,+VLOOKUP($C906,'STYLE NAMES'!$B:$AC,23,FALSE),"")</f>
        <v>0</v>
      </c>
      <c r="AT906" s="101">
        <f>IF(F906&gt;0,+VLOOKUP($C906,'STYLE NAMES'!$B:$AC,24,FALSE),"")</f>
        <v>0</v>
      </c>
      <c r="AU906" s="101">
        <f>IF(G906&gt;0,+VLOOKUP($C906,'STYLE NAMES'!$B:$AC,25,FALSE),"")</f>
        <v>0</v>
      </c>
      <c r="AV906" s="101">
        <f>+VLOOKUP($S906,'CODE GENERATOR'!$P:$AM,15,FALSE)</f>
        <v>0</v>
      </c>
      <c r="AW906" s="101">
        <f>+VLOOKUP($S906,'CODE GENERATOR'!$P:$AM,16,FALSE)</f>
        <v>0</v>
      </c>
      <c r="AX906" s="101">
        <f>+VLOOKUP($S906,'CODE GENERATOR'!$P:$AM,17,FALSE)</f>
        <v>0</v>
      </c>
      <c r="AY906" s="101">
        <f>+VLOOKUP($S906,'CODE GENERATOR'!$P:$AM,18,FALSE)</f>
        <v>0</v>
      </c>
      <c r="AZ906" s="101">
        <f>+VLOOKUP($S906,'CODE GENERATOR'!$P:$AM,19,FALSE)</f>
        <v>0</v>
      </c>
      <c r="BA906" s="101">
        <f>+VLOOKUP($S906,'CODE GENERATOR'!$P:$AM,20,FALSE)</f>
        <v>0</v>
      </c>
      <c r="BB906" s="101">
        <f>+VLOOKUP($S906,'CODE GENERATOR'!$P:$AM,21,FALSE)</f>
        <v>0</v>
      </c>
      <c r="BC906" s="101">
        <f>+VLOOKUP($S906,'CODE GENERATOR'!$P:$AM,22,FALSE)</f>
        <v>0</v>
      </c>
      <c r="BD906" s="101">
        <f>+VLOOKUP($S906,'CODE GENERATOR'!$P:$AM,23,FALSE)</f>
        <v>0</v>
      </c>
      <c r="BE906" s="101">
        <f>+VLOOKUP($S906,'CODE GENERATOR'!$P:$AM,24,FALSE)</f>
        <v>0</v>
      </c>
      <c r="BF906" s="101">
        <f>IF(C906&gt;0,+VLOOKUP(G906,'CATEGORY ID'!$A$1:$L$118,3,FALSE),"")</f>
        <v>30</v>
      </c>
      <c r="BG906" s="101">
        <f>IF(C906&gt;0,+VLOOKUP(H906,'CATEGORY ID'!$D$1:$L$118,3,FALSE),"")</f>
        <v>4</v>
      </c>
      <c r="BH906" s="101">
        <f>IF(C906&gt;0,+VLOOKUP((+H906&amp;I906),'CATEGORY ID'!$H$1:$I$121,2,FALSE),"")</f>
        <v>110</v>
      </c>
      <c r="BJ906" s="101">
        <f>IF(C906&gt;0,IF(COUNTIF('CATEGORY ID'!$K$1:$K$121,+H906&amp;K906) &gt; 0, +VLOOKUP(+H906&amp;K906,'CATEGORY ID'!$K$1:$L$121,2,FALSE),""),"")</f>
        <v>220</v>
      </c>
      <c r="BK906" s="101" t="str">
        <f>IF(C906&gt;0,IF(COUNTIF('CATEGORY ID'!$K$124:$K$165, +VLOOKUP(C906,'STYLE NAMES'!$B:$AE,30,FALSE)) &gt; 0, +VLOOKUP(VLOOKUP(C906,'STYLE NAMES'!$B:$AE,30,FALSE),'CATEGORY ID'!K:M,2,FALSE),""),"")</f>
        <v/>
      </c>
      <c r="BR906" s="101" t="str" cm="1">
        <f t="array" ref="BR906">IF(C906&gt;0,_xlfn.TEXTJOIN(";", TRUE,_xlfn.UNIQUE(_xlfn._xlws.FILTER(BF906:BQ906,(BF906:BQ906&gt;0)),TRUE,FALSE)),"")&amp;";"&amp;BS906</f>
        <v>30;4;110;220;235</v>
      </c>
      <c r="BS906" s="101">
        <v>235</v>
      </c>
      <c r="BU906" s="106">
        <f>IF(C906&gt;0,+VLOOKUP($C906,'STYLE NAMES'!$B:$AC,26,FALSE),"")</f>
        <v>59.9</v>
      </c>
      <c r="BV906" s="106">
        <f>IF(C906&gt;0,+VLOOKUP($C906,'STYLE NAMES'!$B:$AC,27,FALSE),"")</f>
        <v>3290</v>
      </c>
      <c r="BW906" s="106">
        <f>IF(C906&gt;0,+VLOOKUP($C906,'STYLE NAMES'!$B:$AC,28,FALSE),"")</f>
        <v>68.884999999999991</v>
      </c>
      <c r="BY906"/>
      <c r="BZ906" s="101">
        <v>0</v>
      </c>
      <c r="CA906" s="137">
        <f t="shared" si="62"/>
        <v>0</v>
      </c>
      <c r="CB906" s="137">
        <f>+VLOOKUP(C906,'[2]STYLES &amp; MODELS MATRIX'!$A:$G,7,FALSE)</f>
        <v>0</v>
      </c>
      <c r="CC906" s="137" t="str">
        <f>+VLOOKUP(C906,'[1]STYLES &amp; SIZE CHARTS'!$A:$H,8,FALSE)</f>
        <v>JT-BSSP1</v>
      </c>
      <c r="CD906" s="137"/>
      <c r="CE906" s="205"/>
      <c r="CF906" s="141"/>
    </row>
    <row r="907" spans="1:84" s="101" customFormat="1" ht="12" customHeight="1" x14ac:dyDescent="0.2">
      <c r="A907" s="102">
        <f t="shared" si="60"/>
        <v>8683711010319</v>
      </c>
      <c r="B907" s="101" t="s">
        <v>996</v>
      </c>
      <c r="C907" s="101" t="s">
        <v>1912</v>
      </c>
      <c r="D907" s="101" t="s">
        <v>3000</v>
      </c>
      <c r="E907" s="203" t="s">
        <v>2490</v>
      </c>
      <c r="F907" s="101" t="s">
        <v>2355</v>
      </c>
      <c r="G907" s="101" t="str">
        <f>IF(C907&gt;0,+VLOOKUP($C907,'STYLE NAMES'!$B:$AC,4,FALSE),"")</f>
        <v>RIDER</v>
      </c>
      <c r="H907" s="101" t="str">
        <f>IF(C907&gt;0,+VLOOKUP($C907,'STYLE NAMES'!$B:$AC,5,FALSE),"")</f>
        <v>JUNIOR</v>
      </c>
      <c r="I907" s="101" t="str">
        <f>IF(C907&gt;0,+VLOOKUP($C907,'STYLE NAMES'!$B:$AC,6,FALSE),"")</f>
        <v>TOPS</v>
      </c>
      <c r="J907" s="101" t="str">
        <f>IF(C907&gt;0,+VLOOKUP($C907,'STYLE NAMES'!$B:$AC,7,FALSE),"")</f>
        <v>KIDS BOY</v>
      </c>
      <c r="K907" s="101" t="str">
        <f>IF(C907&gt;0,+VLOOKUP($C907,'STYLE NAMES'!$B:$AC,8,FALSE),"")</f>
        <v>TECH POLOS</v>
      </c>
      <c r="L907" s="101" t="str">
        <f>IF(E907&gt;0,+VLOOKUP($E907,'CODE GENERATOR'!$D:$T,3,FALSE),"")</f>
        <v>S</v>
      </c>
      <c r="M907" s="101" t="str">
        <f>IF(E907&gt;0,+VLOOKUP($E907,'CODE GENERATOR'!$D:$T,4,FALSE),"")</f>
        <v>PIQUET</v>
      </c>
      <c r="N907" s="101" t="str">
        <f>IF(E907&gt;0,+VLOOKUP($E907,'CODE GENERATOR'!$D:$T,6,FALSE),"")</f>
        <v>TURQUOISE</v>
      </c>
      <c r="O907" s="101" t="str">
        <f>IF(E907&gt;0,+VLOOKUP($E907,'CODE GENERATOR'!$D:$T,7,FALSE),"")</f>
        <v>TURQUOISE</v>
      </c>
      <c r="P907" s="101" t="str">
        <f t="shared" si="61"/>
        <v>TURQUOISE</v>
      </c>
      <c r="Q907" s="104" t="str">
        <f>IF(E907&gt;0,+VLOOKUP($E907,'CODE GENERATOR'!$D:$T,11,FALSE),"")</f>
        <v>R.TOPKB_TPL0081</v>
      </c>
      <c r="R907" s="104" t="str">
        <f>IF(E907&gt;0,+VLOOKUP($E907,'CODE GENERATOR'!$D:$T,12,FALSE),"")</f>
        <v>PIQ0015TURTUR</v>
      </c>
      <c r="S907" s="104" t="str">
        <f>IF(E907&gt;0,+VLOOKUP($E907,'CODE GENERATOR'!$D:$T,13,FALSE),"")</f>
        <v>R.TOPKB_TPL0081_PIQ0015TURTUR</v>
      </c>
      <c r="T907" s="104" t="str">
        <f t="shared" si="59"/>
        <v>R.TOPKB_TPL0081_PIQ0015TURTUR_12-13 Y</v>
      </c>
      <c r="U907" s="105">
        <v>8683711010319</v>
      </c>
      <c r="V907" s="107" t="str" cm="1">
        <f t="array" ref="V907">_xlfn.TEXTJOIN(";", TRUE, _xlfn.UNIQUE(_xlfn._xlws.FILTER(P$3:P$10029, C$3:C$10029=C907)))</f>
        <v>NAVY;TURQUOISE</v>
      </c>
      <c r="W907" s="107" t="str" cm="1">
        <f t="array" ref="W907">_xlfn.TEXTJOIN(";", TRUE, _xlfn.UNIQUE(_xlfn._xlws.FILTER(F$3:F$10029, C$3:C$10029=C907)))</f>
        <v>6-7 Y;8-9 Y;10-11 Y;12-13 Y;14-15 Y</v>
      </c>
      <c r="X907" s="101">
        <f>IF(E907&gt;0,+VLOOKUP($E907,'CODE GENERATOR'!$D:$AC,19,FALSE),0)</f>
        <v>0</v>
      </c>
      <c r="Y907" s="101" t="str">
        <f>IF(E907&gt;0,+VLOOKUP($E907,'CODE GENERATOR'!$D:$AC,20,FALSE),0)</f>
        <v/>
      </c>
      <c r="Z907" s="101" t="str">
        <f>IF(E907&gt;0,+VLOOKUP($E907,'CODE GENERATOR'!$D:$AC,21,FALSE),0)</f>
        <v/>
      </c>
      <c r="AA907" s="101" t="str">
        <f>IF(E907&gt;0,+VLOOKUP($E907,'CODE GENERATOR'!$D:$AC,22,FALSE),0)</f>
        <v/>
      </c>
      <c r="AB907" s="101" t="str">
        <f>IF(E907&gt;0,+VLOOKUP($E907,'CODE GENERATOR'!$D:$AC,23,FALSE),0)</f>
        <v/>
      </c>
      <c r="AC907" s="101" t="str">
        <f>IF(E907&gt;0,+VLOOKUP($E907,'CODE GENERATOR'!$D:$AC,24,FALSE),0)</f>
        <v/>
      </c>
      <c r="AD907" s="101" t="str">
        <f>IF(E907&gt;0,+VLOOKUP($E907,'CODE GENERATOR'!$D:$AC,25,FALSE),0)</f>
        <v/>
      </c>
      <c r="AE907" s="101" t="str">
        <f>IF(E907&gt;0,+VLOOKUP($E907,'CODE GENERATOR'!$D:$AC,26,FALSE),0)</f>
        <v/>
      </c>
      <c r="AF907" s="149" t="str">
        <f>IF($C907&gt;0,$C907&amp;" "&amp;$P907&amp;" "&amp;+VLOOKUP($C907,'STYLE NAMES'!$B:$AC,10,FALSE),"""")</f>
        <v>SAN DIEGO-JR TURQUOISE BOY'S TECH TRAINING POLO SHORT SLEEVE</v>
      </c>
      <c r="AG907" s="101" t="str">
        <f>"Enjoy our "&amp;(AF907)&amp;"; "&amp;IF(C907&gt;0,+VLOOKUP($C907,'STYLE NAMES'!$B:$AC,11,FALSE),"")</f>
        <v>Enjoy our SAN DIEGO-JR TURQUOISE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7" s="101" t="str">
        <f>IF(C907&gt;0,+VLOOKUP($C907,'STYLE NAMES'!$B:$AC,12,FALSE),"")</f>
        <v>* Specially engineered design for high performance
* 4-way super stretch piquet jersey
* Soft and comfortable
* Breathable
* Quick dry
Composition:
95% Poliamide 5% Elasthane</v>
      </c>
      <c r="AI907" s="101" t="str">
        <f>IF(C907&gt;0,+VLOOKUP($C907,'STYLE NAMES'!$B:$AC,13,FALSE),"")</f>
        <v>Machine Wash at 30°C
Mild process
Iron at low temperature
Iron from REVERSE
Do NOT iron on logos or prints
Do not bleach
Do NOT Tumble Dry</v>
      </c>
      <c r="AJ907" s="149" t="str">
        <f>IF($C907&gt;0,$C907&amp;" "&amp;$P907&amp;" "&amp;+VLOOKUP($C907,'STYLE NAMES'!$B:$AC,14,FALSE),"""")</f>
        <v>SAN DIEGO-JR TURQUOISE ERKEK ÇOCUK KISA KOL TEKNİK ANTRENMAN POLO</v>
      </c>
      <c r="AK907" s="149" t="str">
        <f>"Cavalier SanMarco tarafından tasarlanan "&amp;(AJ907)&amp;"; "&amp;IF(C907&gt;0,+VLOOKUP($C907,'STYLE NAMES'!$B:$AC,15,FALSE),"")</f>
        <v>Cavalier SanMarco tarafından tasarlanan SAN DIEGO-JR TURQUOISE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7" s="149" t="str">
        <f>IF(C907&gt;0,+VLOOKUP($C907,'STYLE NAMES'!$B:$AC,16,FALSE),"")</f>
        <v>* Yüksek performans için özel tasarım
* 4 yönlü süper streç pike kumaş
* Yumuşak ve rahat
* Nefes alabilir
* Hızlı kuruma
Kompozisyon:
%95 Polyamid  %5 Elastan</v>
      </c>
      <c r="AM907" s="149" t="str">
        <f>IF(C907&gt;0,+VLOOKUP($C907,'STYLE NAMES'!$B:$AC,17,FALSE),"")</f>
        <v>Makinede 30°C' de Yıkayın
Hassas Yıkama
Ilık ütü yapın
Tersten ütüleyin
Logo ve baskıları ÜTÜLEMEYİN
Çamaşır suyu kullanmayın
Kurutma Makinesinde Kurutmayın</v>
      </c>
      <c r="AN907" s="149" t="str">
        <f>IF($C907&gt;0,$C907&amp;" "&amp;$P907&amp;" "&amp;+VLOOKUP($C907,'STYLE NAMES'!$B:$AC,18,FALSE),"""")</f>
        <v>SAN DIEGO-JR TURQUOISE POLO DA ALLENAMENTO TECH DA RAGAZZO MANICA CORTA</v>
      </c>
      <c r="AO907" s="101" t="str">
        <f>"Disegnato da Cavalier SanMarco "&amp;(AN907)&amp;"; "&amp;IF(C907&gt;0,+VLOOKUP($C907,'STYLE NAMES'!$B:$AC,19,FALSE),"")</f>
        <v>Disegnato da Cavalier SanMarco SAN DIEGO-JR TURQUOISE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7" s="101" t="str">
        <f>IF(C907&gt;0,+VLOOKUP($C907,'STYLE NAMES'!$B:$AC,20,FALSE),"")</f>
        <v>Design ingegnerizzato per alte prestazioni 
Jersey piqué elasticizzato  4-way-stretch 
Morbido e confortevole 
Traspirante Asciugatura rapida 
Composizione: 
95% Poliammide  5% Elastan</v>
      </c>
      <c r="AQ907" s="101" t="str">
        <f>IF(C907&gt;0,+VLOOKUP($C907,'STYLE NAMES'!$B:$AC,21,FALSE),"")</f>
        <v>Lavare in lavatrice a 30°C Ciclo delicato 
Stirare a bassa temperatura
Stirare al rovescio 
Non stirare su loghi o stampe 
Non candeggiare 
Non asciugare in asciugatrice</v>
      </c>
      <c r="AR907" s="101">
        <f>IF(D907&gt;0,+VLOOKUP($C907,'STYLE NAMES'!$B:$AC,22,FALSE),"")</f>
        <v>0</v>
      </c>
      <c r="AS907" s="101">
        <f>IF(E907&gt;0,+VLOOKUP($C907,'STYLE NAMES'!$B:$AC,23,FALSE),"")</f>
        <v>0</v>
      </c>
      <c r="AT907" s="101">
        <f>IF(F907&gt;0,+VLOOKUP($C907,'STYLE NAMES'!$B:$AC,24,FALSE),"")</f>
        <v>0</v>
      </c>
      <c r="AU907" s="101">
        <f>IF(G907&gt;0,+VLOOKUP($C907,'STYLE NAMES'!$B:$AC,25,FALSE),"")</f>
        <v>0</v>
      </c>
      <c r="AV907" s="101">
        <f>+VLOOKUP($S907,'CODE GENERATOR'!$P:$AM,15,FALSE)</f>
        <v>0</v>
      </c>
      <c r="AW907" s="101">
        <f>+VLOOKUP($S907,'CODE GENERATOR'!$P:$AM,16,FALSE)</f>
        <v>0</v>
      </c>
      <c r="AX907" s="101">
        <f>+VLOOKUP($S907,'CODE GENERATOR'!$P:$AM,17,FALSE)</f>
        <v>0</v>
      </c>
      <c r="AY907" s="101">
        <f>+VLOOKUP($S907,'CODE GENERATOR'!$P:$AM,18,FALSE)</f>
        <v>0</v>
      </c>
      <c r="AZ907" s="101">
        <f>+VLOOKUP($S907,'CODE GENERATOR'!$P:$AM,19,FALSE)</f>
        <v>0</v>
      </c>
      <c r="BA907" s="101">
        <f>+VLOOKUP($S907,'CODE GENERATOR'!$P:$AM,20,FALSE)</f>
        <v>0</v>
      </c>
      <c r="BB907" s="101">
        <f>+VLOOKUP($S907,'CODE GENERATOR'!$P:$AM,21,FALSE)</f>
        <v>0</v>
      </c>
      <c r="BC907" s="101">
        <f>+VLOOKUP($S907,'CODE GENERATOR'!$P:$AM,22,FALSE)</f>
        <v>0</v>
      </c>
      <c r="BD907" s="101">
        <f>+VLOOKUP($S907,'CODE GENERATOR'!$P:$AM,23,FALSE)</f>
        <v>0</v>
      </c>
      <c r="BE907" s="101">
        <f>+VLOOKUP($S907,'CODE GENERATOR'!$P:$AM,24,FALSE)</f>
        <v>0</v>
      </c>
      <c r="BF907" s="101">
        <f>IF(C907&gt;0,+VLOOKUP(G907,'CATEGORY ID'!$A$1:$L$118,3,FALSE),"")</f>
        <v>30</v>
      </c>
      <c r="BG907" s="101">
        <f>IF(C907&gt;0,+VLOOKUP(H907,'CATEGORY ID'!$D$1:$L$118,3,FALSE),"")</f>
        <v>4</v>
      </c>
      <c r="BH907" s="101">
        <f>IF(C907&gt;0,+VLOOKUP((+H907&amp;I907),'CATEGORY ID'!$H$1:$I$121,2,FALSE),"")</f>
        <v>110</v>
      </c>
      <c r="BJ907" s="101">
        <f>IF(C907&gt;0,IF(COUNTIF('CATEGORY ID'!$K$1:$K$121,+H907&amp;K907) &gt; 0, +VLOOKUP(+H907&amp;K907,'CATEGORY ID'!$K$1:$L$121,2,FALSE),""),"")</f>
        <v>220</v>
      </c>
      <c r="BK907" s="101" t="str">
        <f>IF(C907&gt;0,IF(COUNTIF('CATEGORY ID'!$K$124:$K$165, +VLOOKUP(C907,'STYLE NAMES'!$B:$AE,30,FALSE)) &gt; 0, +VLOOKUP(VLOOKUP(C907,'STYLE NAMES'!$B:$AE,30,FALSE),'CATEGORY ID'!K:M,2,FALSE),""),"")</f>
        <v/>
      </c>
      <c r="BR907" s="101" t="str" cm="1">
        <f t="array" ref="BR907">IF(C907&gt;0,_xlfn.TEXTJOIN(";", TRUE,_xlfn.UNIQUE(_xlfn._xlws.FILTER(BF907:BQ907,(BF907:BQ907&gt;0)),TRUE,FALSE)),"")&amp;";"&amp;BS907</f>
        <v>30;4;110;220;235</v>
      </c>
      <c r="BS907" s="101">
        <v>235</v>
      </c>
      <c r="BU907" s="106">
        <f>IF(C907&gt;0,+VLOOKUP($C907,'STYLE NAMES'!$B:$AC,26,FALSE),"")</f>
        <v>59.9</v>
      </c>
      <c r="BV907" s="106">
        <f>IF(C907&gt;0,+VLOOKUP($C907,'STYLE NAMES'!$B:$AC,27,FALSE),"")</f>
        <v>3290</v>
      </c>
      <c r="BW907" s="106">
        <f>IF(C907&gt;0,+VLOOKUP($C907,'STYLE NAMES'!$B:$AC,28,FALSE),"")</f>
        <v>68.884999999999991</v>
      </c>
      <c r="BY907"/>
      <c r="BZ907" s="101">
        <v>0</v>
      </c>
      <c r="CA907" s="137">
        <f t="shared" si="62"/>
        <v>0</v>
      </c>
      <c r="CB907" s="137">
        <f>+VLOOKUP(C907,'[2]STYLES &amp; MODELS MATRIX'!$A:$G,7,FALSE)</f>
        <v>0</v>
      </c>
      <c r="CC907" s="137" t="str">
        <f>+VLOOKUP(C907,'[1]STYLES &amp; SIZE CHARTS'!$A:$H,8,FALSE)</f>
        <v>JT-BSSP1</v>
      </c>
      <c r="CD907" s="137"/>
      <c r="CE907" s="205"/>
      <c r="CF907" s="141"/>
    </row>
    <row r="908" spans="1:84" s="101" customFormat="1" ht="12" customHeight="1" x14ac:dyDescent="0.2">
      <c r="A908" s="102">
        <f t="shared" si="60"/>
        <v>8683711010326</v>
      </c>
      <c r="B908" s="101" t="s">
        <v>996</v>
      </c>
      <c r="C908" s="101" t="s">
        <v>1912</v>
      </c>
      <c r="D908" s="101" t="s">
        <v>3000</v>
      </c>
      <c r="E908" s="203" t="s">
        <v>2490</v>
      </c>
      <c r="F908" s="101" t="s">
        <v>2356</v>
      </c>
      <c r="G908" s="101" t="str">
        <f>IF(C908&gt;0,+VLOOKUP($C908,'STYLE NAMES'!$B:$AC,4,FALSE),"")</f>
        <v>RIDER</v>
      </c>
      <c r="H908" s="101" t="str">
        <f>IF(C908&gt;0,+VLOOKUP($C908,'STYLE NAMES'!$B:$AC,5,FALSE),"")</f>
        <v>JUNIOR</v>
      </c>
      <c r="I908" s="101" t="str">
        <f>IF(C908&gt;0,+VLOOKUP($C908,'STYLE NAMES'!$B:$AC,6,FALSE),"")</f>
        <v>TOPS</v>
      </c>
      <c r="J908" s="101" t="str">
        <f>IF(C908&gt;0,+VLOOKUP($C908,'STYLE NAMES'!$B:$AC,7,FALSE),"")</f>
        <v>KIDS BOY</v>
      </c>
      <c r="K908" s="101" t="str">
        <f>IF(C908&gt;0,+VLOOKUP($C908,'STYLE NAMES'!$B:$AC,8,FALSE),"")</f>
        <v>TECH POLOS</v>
      </c>
      <c r="L908" s="101" t="str">
        <f>IF(E908&gt;0,+VLOOKUP($E908,'CODE GENERATOR'!$D:$T,3,FALSE),"")</f>
        <v>S</v>
      </c>
      <c r="M908" s="101" t="str">
        <f>IF(E908&gt;0,+VLOOKUP($E908,'CODE GENERATOR'!$D:$T,4,FALSE),"")</f>
        <v>PIQUET</v>
      </c>
      <c r="N908" s="101" t="str">
        <f>IF(E908&gt;0,+VLOOKUP($E908,'CODE GENERATOR'!$D:$T,6,FALSE),"")</f>
        <v>TURQUOISE</v>
      </c>
      <c r="O908" s="101" t="str">
        <f>IF(E908&gt;0,+VLOOKUP($E908,'CODE GENERATOR'!$D:$T,7,FALSE),"")</f>
        <v>TURQUOISE</v>
      </c>
      <c r="P908" s="101" t="str">
        <f t="shared" si="61"/>
        <v>TURQUOISE</v>
      </c>
      <c r="Q908" s="104" t="str">
        <f>IF(E908&gt;0,+VLOOKUP($E908,'CODE GENERATOR'!$D:$T,11,FALSE),"")</f>
        <v>R.TOPKB_TPL0081</v>
      </c>
      <c r="R908" s="104" t="str">
        <f>IF(E908&gt;0,+VLOOKUP($E908,'CODE GENERATOR'!$D:$T,12,FALSE),"")</f>
        <v>PIQ0015TURTUR</v>
      </c>
      <c r="S908" s="104" t="str">
        <f>IF(E908&gt;0,+VLOOKUP($E908,'CODE GENERATOR'!$D:$T,13,FALSE),"")</f>
        <v>R.TOPKB_TPL0081_PIQ0015TURTUR</v>
      </c>
      <c r="T908" s="104" t="str">
        <f t="shared" si="59"/>
        <v>R.TOPKB_TPL0081_PIQ0015TURTUR_14-15 Y</v>
      </c>
      <c r="U908" s="105">
        <v>8683711010326</v>
      </c>
      <c r="V908" s="107" t="str" cm="1">
        <f t="array" ref="V908">_xlfn.TEXTJOIN(";", TRUE, _xlfn.UNIQUE(_xlfn._xlws.FILTER(P$3:P$10029, C$3:C$10029=C908)))</f>
        <v>NAVY;TURQUOISE</v>
      </c>
      <c r="W908" s="107" t="str" cm="1">
        <f t="array" ref="W908">_xlfn.TEXTJOIN(";", TRUE, _xlfn.UNIQUE(_xlfn._xlws.FILTER(F$3:F$10029, C$3:C$10029=C908)))</f>
        <v>6-7 Y;8-9 Y;10-11 Y;12-13 Y;14-15 Y</v>
      </c>
      <c r="X908" s="101">
        <f>IF(E908&gt;0,+VLOOKUP($E908,'CODE GENERATOR'!$D:$AC,19,FALSE),0)</f>
        <v>0</v>
      </c>
      <c r="Y908" s="101" t="str">
        <f>IF(E908&gt;0,+VLOOKUP($E908,'CODE GENERATOR'!$D:$AC,20,FALSE),0)</f>
        <v/>
      </c>
      <c r="Z908" s="101" t="str">
        <f>IF(E908&gt;0,+VLOOKUP($E908,'CODE GENERATOR'!$D:$AC,21,FALSE),0)</f>
        <v/>
      </c>
      <c r="AA908" s="101" t="str">
        <f>IF(E908&gt;0,+VLOOKUP($E908,'CODE GENERATOR'!$D:$AC,22,FALSE),0)</f>
        <v/>
      </c>
      <c r="AB908" s="101" t="str">
        <f>IF(E908&gt;0,+VLOOKUP($E908,'CODE GENERATOR'!$D:$AC,23,FALSE),0)</f>
        <v/>
      </c>
      <c r="AC908" s="101" t="str">
        <f>IF(E908&gt;0,+VLOOKUP($E908,'CODE GENERATOR'!$D:$AC,24,FALSE),0)</f>
        <v/>
      </c>
      <c r="AD908" s="101" t="str">
        <f>IF(E908&gt;0,+VLOOKUP($E908,'CODE GENERATOR'!$D:$AC,25,FALSE),0)</f>
        <v/>
      </c>
      <c r="AE908" s="101" t="str">
        <f>IF(E908&gt;0,+VLOOKUP($E908,'CODE GENERATOR'!$D:$AC,26,FALSE),0)</f>
        <v/>
      </c>
      <c r="AF908" s="149" t="str">
        <f>IF($C908&gt;0,$C908&amp;" "&amp;$P908&amp;" "&amp;+VLOOKUP($C908,'STYLE NAMES'!$B:$AC,10,FALSE),"""")</f>
        <v>SAN DIEGO-JR TURQUOISE BOY'S TECH TRAINING POLO SHORT SLEEVE</v>
      </c>
      <c r="AG908" s="101" t="str">
        <f>"Enjoy our "&amp;(AF908)&amp;"; "&amp;IF(C908&gt;0,+VLOOKUP($C908,'STYLE NAMES'!$B:$AC,11,FALSE),"")</f>
        <v>Enjoy our SAN DIEGO-JR TURQUOISE BOY'S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8" s="101" t="str">
        <f>IF(C908&gt;0,+VLOOKUP($C908,'STYLE NAMES'!$B:$AC,12,FALSE),"")</f>
        <v>* Specially engineered design for high performance
* 4-way super stretch piquet jersey
* Soft and comfortable
* Breathable
* Quick dry
Composition:
95% Poliamide 5% Elasthane</v>
      </c>
      <c r="AI908" s="101" t="str">
        <f>IF(C908&gt;0,+VLOOKUP($C908,'STYLE NAMES'!$B:$AC,13,FALSE),"")</f>
        <v>Machine Wash at 30°C
Mild process
Iron at low temperature
Iron from REVERSE
Do NOT iron on logos or prints
Do not bleach
Do NOT Tumble Dry</v>
      </c>
      <c r="AJ908" s="149" t="str">
        <f>IF($C908&gt;0,$C908&amp;" "&amp;$P908&amp;" "&amp;+VLOOKUP($C908,'STYLE NAMES'!$B:$AC,14,FALSE),"""")</f>
        <v>SAN DIEGO-JR TURQUOISE ERKEK ÇOCUK KISA KOL TEKNİK ANTRENMAN POLO</v>
      </c>
      <c r="AK908" s="149" t="str">
        <f>"Cavalier SanMarco tarafından tasarlanan "&amp;(AJ908)&amp;"; "&amp;IF(C908&gt;0,+VLOOKUP($C908,'STYLE NAMES'!$B:$AC,15,FALSE),"")</f>
        <v>Cavalier SanMarco tarafından tasarlanan SAN DIEGO-JR TURQUOISE ERKEK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8" s="149" t="str">
        <f>IF(C908&gt;0,+VLOOKUP($C908,'STYLE NAMES'!$B:$AC,16,FALSE),"")</f>
        <v>* Yüksek performans için özel tasarım
* 4 yönlü süper streç pike kumaş
* Yumuşak ve rahat
* Nefes alabilir
* Hızlı kuruma
Kompozisyon:
%95 Polyamid  %5 Elastan</v>
      </c>
      <c r="AM908" s="149" t="str">
        <f>IF(C908&gt;0,+VLOOKUP($C908,'STYLE NAMES'!$B:$AC,17,FALSE),"")</f>
        <v>Makinede 30°C' de Yıkayın
Hassas Yıkama
Ilık ütü yapın
Tersten ütüleyin
Logo ve baskıları ÜTÜLEMEYİN
Çamaşır suyu kullanmayın
Kurutma Makinesinde Kurutmayın</v>
      </c>
      <c r="AN908" s="149" t="str">
        <f>IF($C908&gt;0,$C908&amp;" "&amp;$P908&amp;" "&amp;+VLOOKUP($C908,'STYLE NAMES'!$B:$AC,18,FALSE),"""")</f>
        <v>SAN DIEGO-JR TURQUOISE POLO DA ALLENAMENTO TECH DA RAGAZZO MANICA CORTA</v>
      </c>
      <c r="AO908" s="101" t="str">
        <f>"Disegnato da Cavalier SanMarco "&amp;(AN908)&amp;"; "&amp;IF(C908&gt;0,+VLOOKUP($C908,'STYLE NAMES'!$B:$AC,19,FALSE),"")</f>
        <v>Disegnato da Cavalier SanMarco SAN DIEGO-JR TURQUOISE POLO DA ALLENAMENTO TECH DA RAGAZZO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8" s="101" t="str">
        <f>IF(C908&gt;0,+VLOOKUP($C908,'STYLE NAMES'!$B:$AC,20,FALSE),"")</f>
        <v>Design ingegnerizzato per alte prestazioni 
Jersey piqué elasticizzato  4-way-stretch 
Morbido e confortevole 
Traspirante Asciugatura rapida 
Composizione: 
95% Poliammide  5% Elastan</v>
      </c>
      <c r="AQ908" s="101" t="str">
        <f>IF(C908&gt;0,+VLOOKUP($C908,'STYLE NAMES'!$B:$AC,21,FALSE),"")</f>
        <v>Lavare in lavatrice a 30°C Ciclo delicato 
Stirare a bassa temperatura
Stirare al rovescio 
Non stirare su loghi o stampe 
Non candeggiare 
Non asciugare in asciugatrice</v>
      </c>
      <c r="AR908" s="101">
        <f>IF(D908&gt;0,+VLOOKUP($C908,'STYLE NAMES'!$B:$AC,22,FALSE),"")</f>
        <v>0</v>
      </c>
      <c r="AS908" s="101">
        <f>IF(E908&gt;0,+VLOOKUP($C908,'STYLE NAMES'!$B:$AC,23,FALSE),"")</f>
        <v>0</v>
      </c>
      <c r="AT908" s="101">
        <f>IF(F908&gt;0,+VLOOKUP($C908,'STYLE NAMES'!$B:$AC,24,FALSE),"")</f>
        <v>0</v>
      </c>
      <c r="AU908" s="101">
        <f>IF(G908&gt;0,+VLOOKUP($C908,'STYLE NAMES'!$B:$AC,25,FALSE),"")</f>
        <v>0</v>
      </c>
      <c r="AV908" s="101">
        <f>+VLOOKUP($S908,'CODE GENERATOR'!$P:$AM,15,FALSE)</f>
        <v>0</v>
      </c>
      <c r="AW908" s="101">
        <f>+VLOOKUP($S908,'CODE GENERATOR'!$P:$AM,16,FALSE)</f>
        <v>0</v>
      </c>
      <c r="AX908" s="101">
        <f>+VLOOKUP($S908,'CODE GENERATOR'!$P:$AM,17,FALSE)</f>
        <v>0</v>
      </c>
      <c r="AY908" s="101">
        <f>+VLOOKUP($S908,'CODE GENERATOR'!$P:$AM,18,FALSE)</f>
        <v>0</v>
      </c>
      <c r="AZ908" s="101">
        <f>+VLOOKUP($S908,'CODE GENERATOR'!$P:$AM,19,FALSE)</f>
        <v>0</v>
      </c>
      <c r="BA908" s="101">
        <f>+VLOOKUP($S908,'CODE GENERATOR'!$P:$AM,20,FALSE)</f>
        <v>0</v>
      </c>
      <c r="BB908" s="101">
        <f>+VLOOKUP($S908,'CODE GENERATOR'!$P:$AM,21,FALSE)</f>
        <v>0</v>
      </c>
      <c r="BC908" s="101">
        <f>+VLOOKUP($S908,'CODE GENERATOR'!$P:$AM,22,FALSE)</f>
        <v>0</v>
      </c>
      <c r="BD908" s="101">
        <f>+VLOOKUP($S908,'CODE GENERATOR'!$P:$AM,23,FALSE)</f>
        <v>0</v>
      </c>
      <c r="BE908" s="101">
        <f>+VLOOKUP($S908,'CODE GENERATOR'!$P:$AM,24,FALSE)</f>
        <v>0</v>
      </c>
      <c r="BF908" s="101">
        <f>IF(C908&gt;0,+VLOOKUP(G908,'CATEGORY ID'!$A$1:$L$118,3,FALSE),"")</f>
        <v>30</v>
      </c>
      <c r="BG908" s="101">
        <f>IF(C908&gt;0,+VLOOKUP(H908,'CATEGORY ID'!$D$1:$L$118,3,FALSE),"")</f>
        <v>4</v>
      </c>
      <c r="BH908" s="101">
        <f>IF(C908&gt;0,+VLOOKUP((+H908&amp;I908),'CATEGORY ID'!$H$1:$I$121,2,FALSE),"")</f>
        <v>110</v>
      </c>
      <c r="BJ908" s="101">
        <f>IF(C908&gt;0,IF(COUNTIF('CATEGORY ID'!$K$1:$K$121,+H908&amp;K908) &gt; 0, +VLOOKUP(+H908&amp;K908,'CATEGORY ID'!$K$1:$L$121,2,FALSE),""),"")</f>
        <v>220</v>
      </c>
      <c r="BK908" s="101" t="str">
        <f>IF(C908&gt;0,IF(COUNTIF('CATEGORY ID'!$K$124:$K$165, +VLOOKUP(C908,'STYLE NAMES'!$B:$AE,30,FALSE)) &gt; 0, +VLOOKUP(VLOOKUP(C908,'STYLE NAMES'!$B:$AE,30,FALSE),'CATEGORY ID'!K:M,2,FALSE),""),"")</f>
        <v/>
      </c>
      <c r="BR908" s="101" t="str" cm="1">
        <f t="array" ref="BR908">IF(C908&gt;0,_xlfn.TEXTJOIN(";", TRUE,_xlfn.UNIQUE(_xlfn._xlws.FILTER(BF908:BQ908,(BF908:BQ908&gt;0)),TRUE,FALSE)),"")&amp;";"&amp;BS908</f>
        <v>30;4;110;220;235</v>
      </c>
      <c r="BS908" s="101">
        <v>235</v>
      </c>
      <c r="BU908" s="106">
        <f>IF(C908&gt;0,+VLOOKUP($C908,'STYLE NAMES'!$B:$AC,26,FALSE),"")</f>
        <v>59.9</v>
      </c>
      <c r="BV908" s="106">
        <f>IF(C908&gt;0,+VLOOKUP($C908,'STYLE NAMES'!$B:$AC,27,FALSE),"")</f>
        <v>3290</v>
      </c>
      <c r="BW908" s="106">
        <f>IF(C908&gt;0,+VLOOKUP($C908,'STYLE NAMES'!$B:$AC,28,FALSE),"")</f>
        <v>68.884999999999991</v>
      </c>
      <c r="BY908"/>
      <c r="BZ908" s="101">
        <v>0</v>
      </c>
      <c r="CA908" s="137">
        <f t="shared" si="62"/>
        <v>0</v>
      </c>
      <c r="CB908" s="137">
        <f>+VLOOKUP(C908,'[2]STYLES &amp; MODELS MATRIX'!$A:$G,7,FALSE)</f>
        <v>0</v>
      </c>
      <c r="CC908" s="137" t="str">
        <f>+VLOOKUP(C908,'[1]STYLES &amp; SIZE CHARTS'!$A:$H,8,FALSE)</f>
        <v>JT-BSSP1</v>
      </c>
      <c r="CD908" s="137"/>
      <c r="CE908" s="205"/>
      <c r="CF908" s="141"/>
    </row>
    <row r="909" spans="1:84" s="101" customFormat="1" ht="12" customHeight="1" x14ac:dyDescent="0.2">
      <c r="A909" s="102">
        <f t="shared" si="60"/>
        <v>8683711010333</v>
      </c>
      <c r="B909" s="101" t="s">
        <v>997</v>
      </c>
      <c r="C909" s="101" t="s">
        <v>1911</v>
      </c>
      <c r="D909" s="101" t="s">
        <v>2995</v>
      </c>
      <c r="E909" s="203" t="s">
        <v>2491</v>
      </c>
      <c r="F909" s="101" t="s">
        <v>2352</v>
      </c>
      <c r="G909" s="101" t="str">
        <f>IF(C909&gt;0,+VLOOKUP($C909,'STYLE NAMES'!$B:$AC,4,FALSE),"")</f>
        <v>RIDER</v>
      </c>
      <c r="H909" s="101" t="str">
        <f>IF(C909&gt;0,+VLOOKUP($C909,'STYLE NAMES'!$B:$AC,5,FALSE),"")</f>
        <v>JUNIOR</v>
      </c>
      <c r="I909" s="101" t="str">
        <f>IF(C909&gt;0,+VLOOKUP($C909,'STYLE NAMES'!$B:$AC,6,FALSE),"")</f>
        <v>TOPS</v>
      </c>
      <c r="J909" s="101" t="str">
        <f>IF(C909&gt;0,+VLOOKUP($C909,'STYLE NAMES'!$B:$AC,7,FALSE),"")</f>
        <v>KIDS GIRL</v>
      </c>
      <c r="K909" s="101" t="str">
        <f>IF(C909&gt;0,+VLOOKUP($C909,'STYLE NAMES'!$B:$AC,8,FALSE),"")</f>
        <v>TECH POLOS</v>
      </c>
      <c r="L909" s="101" t="str">
        <f>IF(E909&gt;0,+VLOOKUP($E909,'CODE GENERATOR'!$D:$T,3,FALSE),"")</f>
        <v>S</v>
      </c>
      <c r="M909" s="101" t="str">
        <f>IF(E909&gt;0,+VLOOKUP($E909,'CODE GENERATOR'!$D:$T,4,FALSE),"")</f>
        <v>PIQUET</v>
      </c>
      <c r="N909" s="101" t="str">
        <f>IF(E909&gt;0,+VLOOKUP($E909,'CODE GENERATOR'!$D:$T,6,FALSE),"")</f>
        <v>PINK</v>
      </c>
      <c r="O909" s="101" t="str">
        <f>IF(E909&gt;0,+VLOOKUP($E909,'CODE GENERATOR'!$D:$T,7,FALSE),"")</f>
        <v>PINK</v>
      </c>
      <c r="P909" s="101" t="str">
        <f t="shared" si="61"/>
        <v>PINK</v>
      </c>
      <c r="Q909" s="104" t="str">
        <f>IF(E909&gt;0,+VLOOKUP($E909,'CODE GENERATOR'!$D:$T,11,FALSE),"")</f>
        <v>R.TOPKG_TPL0082</v>
      </c>
      <c r="R909" s="104" t="str">
        <f>IF(E909&gt;0,+VLOOKUP($E909,'CODE GENERATOR'!$D:$T,12,FALSE),"")</f>
        <v>PIQ0015PNKPNK</v>
      </c>
      <c r="S909" s="104" t="str">
        <f>IF(E909&gt;0,+VLOOKUP($E909,'CODE GENERATOR'!$D:$T,13,FALSE),"")</f>
        <v>R.TOPKG_TPL0082_PIQ0015PNKPNK</v>
      </c>
      <c r="T909" s="104" t="str">
        <f t="shared" si="59"/>
        <v>R.TOPKG_TPL0082_PIQ0015PNKPNK_6-7 Y</v>
      </c>
      <c r="U909" s="105">
        <v>8683711010333</v>
      </c>
      <c r="V909" s="107" t="str" cm="1">
        <f t="array" ref="V909">_xlfn.TEXTJOIN(";", TRUE, _xlfn.UNIQUE(_xlfn._xlws.FILTER(P$3:P$10029, C$3:C$10029=C909)))</f>
        <v>PINK;NAVY</v>
      </c>
      <c r="W909" s="107" t="str" cm="1">
        <f t="array" ref="W909">_xlfn.TEXTJOIN(";", TRUE, _xlfn.UNIQUE(_xlfn._xlws.FILTER(F$3:F$10029, C$3:C$10029=C909)))</f>
        <v>6-7 Y;8-9 Y;10-11 Y;12-13 Y;14-15 Y</v>
      </c>
      <c r="X909" s="101">
        <f>IF(E909&gt;0,+VLOOKUP($E909,'CODE GENERATOR'!$D:$AC,19,FALSE),0)</f>
        <v>0</v>
      </c>
      <c r="Y909" s="101" t="str">
        <f>IF(E909&gt;0,+VLOOKUP($E909,'CODE GENERATOR'!$D:$AC,20,FALSE),0)</f>
        <v/>
      </c>
      <c r="Z909" s="101" t="str">
        <f>IF(E909&gt;0,+VLOOKUP($E909,'CODE GENERATOR'!$D:$AC,21,FALSE),0)</f>
        <v/>
      </c>
      <c r="AA909" s="101" t="str">
        <f>IF(E909&gt;0,+VLOOKUP($E909,'CODE GENERATOR'!$D:$AC,22,FALSE),0)</f>
        <v/>
      </c>
      <c r="AB909" s="101" t="str">
        <f>IF(E909&gt;0,+VLOOKUP($E909,'CODE GENERATOR'!$D:$AC,23,FALSE),0)</f>
        <v/>
      </c>
      <c r="AC909" s="101" t="str">
        <f>IF(E909&gt;0,+VLOOKUP($E909,'CODE GENERATOR'!$D:$AC,24,FALSE),0)</f>
        <v/>
      </c>
      <c r="AD909" s="101" t="str">
        <f>IF(E909&gt;0,+VLOOKUP($E909,'CODE GENERATOR'!$D:$AC,25,FALSE),0)</f>
        <v/>
      </c>
      <c r="AE909" s="101" t="str">
        <f>IF(E909&gt;0,+VLOOKUP($E909,'CODE GENERATOR'!$D:$AC,26,FALSE),0)</f>
        <v/>
      </c>
      <c r="AF909" s="149" t="str">
        <f>IF($C909&gt;0,$C909&amp;" "&amp;$P909&amp;" "&amp;+VLOOKUP($C909,'STYLE NAMES'!$B:$AC,10,FALSE),"""")</f>
        <v>MALTA-JR PINK GIRL'S TECH TRAINING POLO SHORT SLEEVE</v>
      </c>
      <c r="AG909" s="101" t="str">
        <f>"Enjoy our "&amp;(AF909)&amp;"; "&amp;IF(C909&gt;0,+VLOOKUP($C909,'STYLE NAMES'!$B:$AC,11,FALSE),"")</f>
        <v>Enjoy our MALTA-JR PINK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09" s="101" t="str">
        <f>IF(C909&gt;0,+VLOOKUP($C909,'STYLE NAMES'!$B:$AC,12,FALSE),"")</f>
        <v>* Specially engineered design for high performance
* 4-way super stretch piquet jersey
* Soft and comfortable
* Breathable
* Quick dry
Composition:
95% Poliamide 5% Elasthane</v>
      </c>
      <c r="AI909" s="101" t="str">
        <f>IF(C909&gt;0,+VLOOKUP($C909,'STYLE NAMES'!$B:$AC,13,FALSE),"")</f>
        <v>Machine Wash at 30°C
Mild process
Iron at low temperature
Iron from REVERSE
Do NOT iron on logos or prints
Do not bleach
Do NOT Tumble Dry</v>
      </c>
      <c r="AJ909" s="149" t="str">
        <f>IF($C909&gt;0,$C909&amp;" "&amp;$P909&amp;" "&amp;+VLOOKUP($C909,'STYLE NAMES'!$B:$AC,14,FALSE),"""")</f>
        <v>MALTA-JR PINK KIZ ÇOCUK KISA KOL TEKNİK ANTRENMAN POLO</v>
      </c>
      <c r="AK909" s="149" t="str">
        <f>"Cavalier SanMarco tarafından tasarlanan "&amp;(AJ909)&amp;"; "&amp;IF(C909&gt;0,+VLOOKUP($C909,'STYLE NAMES'!$B:$AC,15,FALSE),"")</f>
        <v>Cavalier SanMarco tarafından tasarlanan MALTA-JR PINK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09" s="149" t="str">
        <f>IF(C909&gt;0,+VLOOKUP($C909,'STYLE NAMES'!$B:$AC,16,FALSE),"")</f>
        <v>* Yüksek performans için özel tasarım
* 4 yönlü süper streç pike kumaş
* Yumuşak ve rahat
* Nefes alabilir
* Hızlı kuruma
Kompozisyon:
%95 Polyamid  %5 Elastan</v>
      </c>
      <c r="AM909" s="149" t="str">
        <f>IF(C909&gt;0,+VLOOKUP($C909,'STYLE NAMES'!$B:$AC,17,FALSE),"")</f>
        <v>Makinede 30°C' de Yıkayın
Hassas Yıkama
Ilık ütü yapın
Tersten ütüleyin
Logo ve baskıları ÜTÜLEMEYİN
Çamaşır suyu kullanmayın
Kurutma Makinesinde Kurutmayın</v>
      </c>
      <c r="AN909" s="149" t="str">
        <f>IF($C909&gt;0,$C909&amp;" "&amp;$P909&amp;" "&amp;+VLOOKUP($C909,'STYLE NAMES'!$B:$AC,18,FALSE),"""")</f>
        <v>MALTA-JR PINK POLO DA ALLENAMENTO TECH DA RAGAZZA MANICA CORTA</v>
      </c>
      <c r="AO909" s="101" t="str">
        <f>"Disegnato da Cavalier SanMarco "&amp;(AN909)&amp;"; "&amp;IF(C909&gt;0,+VLOOKUP($C909,'STYLE NAMES'!$B:$AC,19,FALSE),"")</f>
        <v>Disegnato da Cavalier SanMarco MALTA-JR PINK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09" s="101" t="str">
        <f>IF(C909&gt;0,+VLOOKUP($C909,'STYLE NAMES'!$B:$AC,20,FALSE),"")</f>
        <v>Design ingegnerizzato per alte prestazioni 
Jersey piqué elasticizzato  4-way-stretch 
Morbido e confortevole 
Traspirante Asciugatura rapida 
Composizione: 
95% Poliammide  5% Elastan</v>
      </c>
      <c r="AQ909" s="101" t="str">
        <f>IF(C909&gt;0,+VLOOKUP($C909,'STYLE NAMES'!$B:$AC,21,FALSE),"")</f>
        <v>Lavare in lavatrice a 30°C Ciclo delicato 
Stirare a bassa temperatura
Stirare al rovescio 
Non stirare su loghi o stampe 
Non candeggiare 
Non asciugare in asciugatrice</v>
      </c>
      <c r="AR909" s="101">
        <f>IF(D909&gt;0,+VLOOKUP($C909,'STYLE NAMES'!$B:$AC,22,FALSE),"")</f>
        <v>0</v>
      </c>
      <c r="AS909" s="101">
        <f>IF(E909&gt;0,+VLOOKUP($C909,'STYLE NAMES'!$B:$AC,23,FALSE),"")</f>
        <v>0</v>
      </c>
      <c r="AT909" s="101">
        <f>IF(F909&gt;0,+VLOOKUP($C909,'STYLE NAMES'!$B:$AC,24,FALSE),"")</f>
        <v>0</v>
      </c>
      <c r="AU909" s="101">
        <f>IF(G909&gt;0,+VLOOKUP($C909,'STYLE NAMES'!$B:$AC,25,FALSE),"")</f>
        <v>0</v>
      </c>
      <c r="AV909" s="101">
        <f>+VLOOKUP($S909,'CODE GENERATOR'!$P:$AM,15,FALSE)</f>
        <v>0</v>
      </c>
      <c r="AW909" s="101">
        <f>+VLOOKUP($S909,'CODE GENERATOR'!$P:$AM,16,FALSE)</f>
        <v>0</v>
      </c>
      <c r="AX909" s="101">
        <f>+VLOOKUP($S909,'CODE GENERATOR'!$P:$AM,17,FALSE)</f>
        <v>0</v>
      </c>
      <c r="AY909" s="101">
        <f>+VLOOKUP($S909,'CODE GENERATOR'!$P:$AM,18,FALSE)</f>
        <v>0</v>
      </c>
      <c r="AZ909" s="101">
        <f>+VLOOKUP($S909,'CODE GENERATOR'!$P:$AM,19,FALSE)</f>
        <v>0</v>
      </c>
      <c r="BA909" s="101">
        <f>+VLOOKUP($S909,'CODE GENERATOR'!$P:$AM,20,FALSE)</f>
        <v>0</v>
      </c>
      <c r="BB909" s="101">
        <f>+VLOOKUP($S909,'CODE GENERATOR'!$P:$AM,21,FALSE)</f>
        <v>0</v>
      </c>
      <c r="BC909" s="101">
        <f>+VLOOKUP($S909,'CODE GENERATOR'!$P:$AM,22,FALSE)</f>
        <v>0</v>
      </c>
      <c r="BD909" s="101">
        <f>+VLOOKUP($S909,'CODE GENERATOR'!$P:$AM,23,FALSE)</f>
        <v>0</v>
      </c>
      <c r="BE909" s="101">
        <f>+VLOOKUP($S909,'CODE GENERATOR'!$P:$AM,24,FALSE)</f>
        <v>0</v>
      </c>
      <c r="BF909" s="101">
        <f>IF(C909&gt;0,+VLOOKUP(G909,'CATEGORY ID'!$A$1:$L$118,3,FALSE),"")</f>
        <v>30</v>
      </c>
      <c r="BG909" s="101">
        <f>IF(C909&gt;0,+VLOOKUP(H909,'CATEGORY ID'!$D$1:$L$118,3,FALSE),"")</f>
        <v>4</v>
      </c>
      <c r="BH909" s="101">
        <f>IF(C909&gt;0,+VLOOKUP((+H909&amp;I909),'CATEGORY ID'!$H$1:$I$121,2,FALSE),"")</f>
        <v>110</v>
      </c>
      <c r="BJ909" s="101">
        <f>IF(C909&gt;0,IF(COUNTIF('CATEGORY ID'!$K$1:$K$121,+H909&amp;K909) &gt; 0, +VLOOKUP(+H909&amp;K909,'CATEGORY ID'!$K$1:$L$121,2,FALSE),""),"")</f>
        <v>220</v>
      </c>
      <c r="BK909" s="101" t="str">
        <f>IF(C909&gt;0,IF(COUNTIF('CATEGORY ID'!$K$124:$K$165, +VLOOKUP(C909,'STYLE NAMES'!$B:$AE,30,FALSE)) &gt; 0, +VLOOKUP(VLOOKUP(C909,'STYLE NAMES'!$B:$AE,30,FALSE),'CATEGORY ID'!K:M,2,FALSE),""),"")</f>
        <v/>
      </c>
      <c r="BR909" s="101" t="str" cm="1">
        <f t="array" ref="BR909">IF(C909&gt;0,_xlfn.TEXTJOIN(";", TRUE,_xlfn.UNIQUE(_xlfn._xlws.FILTER(BF909:BQ909,(BF909:BQ909&gt;0)),TRUE,FALSE)),"")&amp;";"&amp;BS909</f>
        <v>30;4;110;220;235</v>
      </c>
      <c r="BS909" s="101">
        <v>235</v>
      </c>
      <c r="BU909" s="106">
        <f>IF(C909&gt;0,+VLOOKUP($C909,'STYLE NAMES'!$B:$AC,26,FALSE),"")</f>
        <v>59.9</v>
      </c>
      <c r="BV909" s="106">
        <f>IF(C909&gt;0,+VLOOKUP($C909,'STYLE NAMES'!$B:$AC,27,FALSE),"")</f>
        <v>3290</v>
      </c>
      <c r="BW909" s="106">
        <f>IF(C909&gt;0,+VLOOKUP($C909,'STYLE NAMES'!$B:$AC,28,FALSE),"")</f>
        <v>68.884999999999991</v>
      </c>
      <c r="BY909"/>
      <c r="BZ909" s="101">
        <v>0</v>
      </c>
      <c r="CA909" s="137">
        <f t="shared" si="62"/>
        <v>0</v>
      </c>
      <c r="CB909" s="137">
        <f>+VLOOKUP(C909,'[2]STYLES &amp; MODELS MATRIX'!$A:$G,7,FALSE)</f>
        <v>0</v>
      </c>
      <c r="CC909" s="137" t="str">
        <f>+VLOOKUP(C909,'[1]STYLES &amp; SIZE CHARTS'!$A:$H,8,FALSE)</f>
        <v>JT-GSSP1</v>
      </c>
      <c r="CD909" s="137"/>
      <c r="CE909" s="205"/>
      <c r="CF909" s="141"/>
    </row>
    <row r="910" spans="1:84" s="101" customFormat="1" ht="12" customHeight="1" x14ac:dyDescent="0.2">
      <c r="A910" s="102">
        <f t="shared" si="60"/>
        <v>8683711010340</v>
      </c>
      <c r="B910" s="101" t="s">
        <v>997</v>
      </c>
      <c r="C910" s="101" t="s">
        <v>1911</v>
      </c>
      <c r="D910" s="101" t="s">
        <v>2995</v>
      </c>
      <c r="E910" s="203" t="s">
        <v>2491</v>
      </c>
      <c r="F910" s="101" t="s">
        <v>2353</v>
      </c>
      <c r="G910" s="101" t="str">
        <f>IF(C910&gt;0,+VLOOKUP($C910,'STYLE NAMES'!$B:$AC,4,FALSE),"")</f>
        <v>RIDER</v>
      </c>
      <c r="H910" s="101" t="str">
        <f>IF(C910&gt;0,+VLOOKUP($C910,'STYLE NAMES'!$B:$AC,5,FALSE),"")</f>
        <v>JUNIOR</v>
      </c>
      <c r="I910" s="101" t="str">
        <f>IF(C910&gt;0,+VLOOKUP($C910,'STYLE NAMES'!$B:$AC,6,FALSE),"")</f>
        <v>TOPS</v>
      </c>
      <c r="J910" s="101" t="str">
        <f>IF(C910&gt;0,+VLOOKUP($C910,'STYLE NAMES'!$B:$AC,7,FALSE),"")</f>
        <v>KIDS GIRL</v>
      </c>
      <c r="K910" s="101" t="str">
        <f>IF(C910&gt;0,+VLOOKUP($C910,'STYLE NAMES'!$B:$AC,8,FALSE),"")</f>
        <v>TECH POLOS</v>
      </c>
      <c r="L910" s="101" t="str">
        <f>IF(E910&gt;0,+VLOOKUP($E910,'CODE GENERATOR'!$D:$T,3,FALSE),"")</f>
        <v>S</v>
      </c>
      <c r="M910" s="101" t="str">
        <f>IF(E910&gt;0,+VLOOKUP($E910,'CODE GENERATOR'!$D:$T,4,FALSE),"")</f>
        <v>PIQUET</v>
      </c>
      <c r="N910" s="101" t="str">
        <f>IF(E910&gt;0,+VLOOKUP($E910,'CODE GENERATOR'!$D:$T,6,FALSE),"")</f>
        <v>PINK</v>
      </c>
      <c r="O910" s="101" t="str">
        <f>IF(E910&gt;0,+VLOOKUP($E910,'CODE GENERATOR'!$D:$T,7,FALSE),"")</f>
        <v>PINK</v>
      </c>
      <c r="P910" s="101" t="str">
        <f t="shared" si="61"/>
        <v>PINK</v>
      </c>
      <c r="Q910" s="104" t="str">
        <f>IF(E910&gt;0,+VLOOKUP($E910,'CODE GENERATOR'!$D:$T,11,FALSE),"")</f>
        <v>R.TOPKG_TPL0082</v>
      </c>
      <c r="R910" s="104" t="str">
        <f>IF(E910&gt;0,+VLOOKUP($E910,'CODE GENERATOR'!$D:$T,12,FALSE),"")</f>
        <v>PIQ0015PNKPNK</v>
      </c>
      <c r="S910" s="104" t="str">
        <f>IF(E910&gt;0,+VLOOKUP($E910,'CODE GENERATOR'!$D:$T,13,FALSE),"")</f>
        <v>R.TOPKG_TPL0082_PIQ0015PNKPNK</v>
      </c>
      <c r="T910" s="104" t="str">
        <f t="shared" si="59"/>
        <v>R.TOPKG_TPL0082_PIQ0015PNKPNK_8-9 Y</v>
      </c>
      <c r="U910" s="105">
        <v>8683711010340</v>
      </c>
      <c r="V910" s="107" t="str" cm="1">
        <f t="array" ref="V910">_xlfn.TEXTJOIN(";", TRUE, _xlfn.UNIQUE(_xlfn._xlws.FILTER(P$3:P$10029, C$3:C$10029=C910)))</f>
        <v>PINK;NAVY</v>
      </c>
      <c r="W910" s="107" t="str" cm="1">
        <f t="array" ref="W910">_xlfn.TEXTJOIN(";", TRUE, _xlfn.UNIQUE(_xlfn._xlws.FILTER(F$3:F$10029, C$3:C$10029=C910)))</f>
        <v>6-7 Y;8-9 Y;10-11 Y;12-13 Y;14-15 Y</v>
      </c>
      <c r="X910" s="101">
        <f>IF(E910&gt;0,+VLOOKUP($E910,'CODE GENERATOR'!$D:$AC,19,FALSE),0)</f>
        <v>0</v>
      </c>
      <c r="Y910" s="101" t="str">
        <f>IF(E910&gt;0,+VLOOKUP($E910,'CODE GENERATOR'!$D:$AC,20,FALSE),0)</f>
        <v/>
      </c>
      <c r="Z910" s="101" t="str">
        <f>IF(E910&gt;0,+VLOOKUP($E910,'CODE GENERATOR'!$D:$AC,21,FALSE),0)</f>
        <v/>
      </c>
      <c r="AA910" s="101" t="str">
        <f>IF(E910&gt;0,+VLOOKUP($E910,'CODE GENERATOR'!$D:$AC,22,FALSE),0)</f>
        <v/>
      </c>
      <c r="AB910" s="101" t="str">
        <f>IF(E910&gt;0,+VLOOKUP($E910,'CODE GENERATOR'!$D:$AC,23,FALSE),0)</f>
        <v/>
      </c>
      <c r="AC910" s="101" t="str">
        <f>IF(E910&gt;0,+VLOOKUP($E910,'CODE GENERATOR'!$D:$AC,24,FALSE),0)</f>
        <v/>
      </c>
      <c r="AD910" s="101" t="str">
        <f>IF(E910&gt;0,+VLOOKUP($E910,'CODE GENERATOR'!$D:$AC,25,FALSE),0)</f>
        <v/>
      </c>
      <c r="AE910" s="101" t="str">
        <f>IF(E910&gt;0,+VLOOKUP($E910,'CODE GENERATOR'!$D:$AC,26,FALSE),0)</f>
        <v/>
      </c>
      <c r="AF910" s="149" t="str">
        <f>IF($C910&gt;0,$C910&amp;" "&amp;$P910&amp;" "&amp;+VLOOKUP($C910,'STYLE NAMES'!$B:$AC,10,FALSE),"""")</f>
        <v>MALTA-JR PINK GIRL'S TECH TRAINING POLO SHORT SLEEVE</v>
      </c>
      <c r="AG910" s="101" t="str">
        <f>"Enjoy our "&amp;(AF910)&amp;"; "&amp;IF(C910&gt;0,+VLOOKUP($C910,'STYLE NAMES'!$B:$AC,11,FALSE),"")</f>
        <v>Enjoy our MALTA-JR PINK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10" s="101" t="str">
        <f>IF(C910&gt;0,+VLOOKUP($C910,'STYLE NAMES'!$B:$AC,12,FALSE),"")</f>
        <v>* Specially engineered design for high performance
* 4-way super stretch piquet jersey
* Soft and comfortable
* Breathable
* Quick dry
Composition:
95% Poliamide 5% Elasthane</v>
      </c>
      <c r="AI910" s="101" t="str">
        <f>IF(C910&gt;0,+VLOOKUP($C910,'STYLE NAMES'!$B:$AC,13,FALSE),"")</f>
        <v>Machine Wash at 30°C
Mild process
Iron at low temperature
Iron from REVERSE
Do NOT iron on logos or prints
Do not bleach
Do NOT Tumble Dry</v>
      </c>
      <c r="AJ910" s="149" t="str">
        <f>IF($C910&gt;0,$C910&amp;" "&amp;$P910&amp;" "&amp;+VLOOKUP($C910,'STYLE NAMES'!$B:$AC,14,FALSE),"""")</f>
        <v>MALTA-JR PINK KIZ ÇOCUK KISA KOL TEKNİK ANTRENMAN POLO</v>
      </c>
      <c r="AK910" s="149" t="str">
        <f>"Cavalier SanMarco tarafından tasarlanan "&amp;(AJ910)&amp;"; "&amp;IF(C910&gt;0,+VLOOKUP($C910,'STYLE NAMES'!$B:$AC,15,FALSE),"")</f>
        <v>Cavalier SanMarco tarafından tasarlanan MALTA-JR PINK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10" s="149" t="str">
        <f>IF(C910&gt;0,+VLOOKUP($C910,'STYLE NAMES'!$B:$AC,16,FALSE),"")</f>
        <v>* Yüksek performans için özel tasarım
* 4 yönlü süper streç pike kumaş
* Yumuşak ve rahat
* Nefes alabilir
* Hızlı kuruma
Kompozisyon:
%95 Polyamid  %5 Elastan</v>
      </c>
      <c r="AM910" s="149" t="str">
        <f>IF(C910&gt;0,+VLOOKUP($C910,'STYLE NAMES'!$B:$AC,17,FALSE),"")</f>
        <v>Makinede 30°C' de Yıkayın
Hassas Yıkama
Ilık ütü yapın
Tersten ütüleyin
Logo ve baskıları ÜTÜLEMEYİN
Çamaşır suyu kullanmayın
Kurutma Makinesinde Kurutmayın</v>
      </c>
      <c r="AN910" s="149" t="str">
        <f>IF($C910&gt;0,$C910&amp;" "&amp;$P910&amp;" "&amp;+VLOOKUP($C910,'STYLE NAMES'!$B:$AC,18,FALSE),"""")</f>
        <v>MALTA-JR PINK POLO DA ALLENAMENTO TECH DA RAGAZZA MANICA CORTA</v>
      </c>
      <c r="AO910" s="101" t="str">
        <f>"Disegnato da Cavalier SanMarco "&amp;(AN910)&amp;"; "&amp;IF(C910&gt;0,+VLOOKUP($C910,'STYLE NAMES'!$B:$AC,19,FALSE),"")</f>
        <v>Disegnato da Cavalier SanMarco MALTA-JR PINK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10" s="101" t="str">
        <f>IF(C910&gt;0,+VLOOKUP($C910,'STYLE NAMES'!$B:$AC,20,FALSE),"")</f>
        <v>Design ingegnerizzato per alte prestazioni 
Jersey piqué elasticizzato  4-way-stretch 
Morbido e confortevole 
Traspirante Asciugatura rapida 
Composizione: 
95% Poliammide  5% Elastan</v>
      </c>
      <c r="AQ910" s="101" t="str">
        <f>IF(C910&gt;0,+VLOOKUP($C910,'STYLE NAMES'!$B:$AC,21,FALSE),"")</f>
        <v>Lavare in lavatrice a 30°C Ciclo delicato 
Stirare a bassa temperatura
Stirare al rovescio 
Non stirare su loghi o stampe 
Non candeggiare 
Non asciugare in asciugatrice</v>
      </c>
      <c r="AR910" s="101">
        <f>IF(D910&gt;0,+VLOOKUP($C910,'STYLE NAMES'!$B:$AC,22,FALSE),"")</f>
        <v>0</v>
      </c>
      <c r="AS910" s="101">
        <f>IF(E910&gt;0,+VLOOKUP($C910,'STYLE NAMES'!$B:$AC,23,FALSE),"")</f>
        <v>0</v>
      </c>
      <c r="AT910" s="101">
        <f>IF(F910&gt;0,+VLOOKUP($C910,'STYLE NAMES'!$B:$AC,24,FALSE),"")</f>
        <v>0</v>
      </c>
      <c r="AU910" s="101">
        <f>IF(G910&gt;0,+VLOOKUP($C910,'STYLE NAMES'!$B:$AC,25,FALSE),"")</f>
        <v>0</v>
      </c>
      <c r="AV910" s="101">
        <f>+VLOOKUP($S910,'CODE GENERATOR'!$P:$AM,15,FALSE)</f>
        <v>0</v>
      </c>
      <c r="AW910" s="101">
        <f>+VLOOKUP($S910,'CODE GENERATOR'!$P:$AM,16,FALSE)</f>
        <v>0</v>
      </c>
      <c r="AX910" s="101">
        <f>+VLOOKUP($S910,'CODE GENERATOR'!$P:$AM,17,FALSE)</f>
        <v>0</v>
      </c>
      <c r="AY910" s="101">
        <f>+VLOOKUP($S910,'CODE GENERATOR'!$P:$AM,18,FALSE)</f>
        <v>0</v>
      </c>
      <c r="AZ910" s="101">
        <f>+VLOOKUP($S910,'CODE GENERATOR'!$P:$AM,19,FALSE)</f>
        <v>0</v>
      </c>
      <c r="BA910" s="101">
        <f>+VLOOKUP($S910,'CODE GENERATOR'!$P:$AM,20,FALSE)</f>
        <v>0</v>
      </c>
      <c r="BB910" s="101">
        <f>+VLOOKUP($S910,'CODE GENERATOR'!$P:$AM,21,FALSE)</f>
        <v>0</v>
      </c>
      <c r="BC910" s="101">
        <f>+VLOOKUP($S910,'CODE GENERATOR'!$P:$AM,22,FALSE)</f>
        <v>0</v>
      </c>
      <c r="BD910" s="101">
        <f>+VLOOKUP($S910,'CODE GENERATOR'!$P:$AM,23,FALSE)</f>
        <v>0</v>
      </c>
      <c r="BE910" s="101">
        <f>+VLOOKUP($S910,'CODE GENERATOR'!$P:$AM,24,FALSE)</f>
        <v>0</v>
      </c>
      <c r="BF910" s="101">
        <f>IF(C910&gt;0,+VLOOKUP(G910,'CATEGORY ID'!$A$1:$L$118,3,FALSE),"")</f>
        <v>30</v>
      </c>
      <c r="BG910" s="101">
        <f>IF(C910&gt;0,+VLOOKUP(H910,'CATEGORY ID'!$D$1:$L$118,3,FALSE),"")</f>
        <v>4</v>
      </c>
      <c r="BH910" s="101">
        <f>IF(C910&gt;0,+VLOOKUP((+H910&amp;I910),'CATEGORY ID'!$H$1:$I$121,2,FALSE),"")</f>
        <v>110</v>
      </c>
      <c r="BJ910" s="101">
        <f>IF(C910&gt;0,IF(COUNTIF('CATEGORY ID'!$K$1:$K$121,+H910&amp;K910) &gt; 0, +VLOOKUP(+H910&amp;K910,'CATEGORY ID'!$K$1:$L$121,2,FALSE),""),"")</f>
        <v>220</v>
      </c>
      <c r="BK910" s="101" t="str">
        <f>IF(C910&gt;0,IF(COUNTIF('CATEGORY ID'!$K$124:$K$165, +VLOOKUP(C910,'STYLE NAMES'!$B:$AE,30,FALSE)) &gt; 0, +VLOOKUP(VLOOKUP(C910,'STYLE NAMES'!$B:$AE,30,FALSE),'CATEGORY ID'!K:M,2,FALSE),""),"")</f>
        <v/>
      </c>
      <c r="BR910" s="101" t="str" cm="1">
        <f t="array" ref="BR910">IF(C910&gt;0,_xlfn.TEXTJOIN(";", TRUE,_xlfn.UNIQUE(_xlfn._xlws.FILTER(BF910:BQ910,(BF910:BQ910&gt;0)),TRUE,FALSE)),"")&amp;";"&amp;BS910</f>
        <v>30;4;110;220;235</v>
      </c>
      <c r="BS910" s="101">
        <v>235</v>
      </c>
      <c r="BU910" s="106">
        <f>IF(C910&gt;0,+VLOOKUP($C910,'STYLE NAMES'!$B:$AC,26,FALSE),"")</f>
        <v>59.9</v>
      </c>
      <c r="BV910" s="106">
        <f>IF(C910&gt;0,+VLOOKUP($C910,'STYLE NAMES'!$B:$AC,27,FALSE),"")</f>
        <v>3290</v>
      </c>
      <c r="BW910" s="106">
        <f>IF(C910&gt;0,+VLOOKUP($C910,'STYLE NAMES'!$B:$AC,28,FALSE),"")</f>
        <v>68.884999999999991</v>
      </c>
      <c r="BY910"/>
      <c r="BZ910" s="101">
        <v>0</v>
      </c>
      <c r="CA910" s="137">
        <f t="shared" si="62"/>
        <v>0</v>
      </c>
      <c r="CB910" s="137">
        <f>+VLOOKUP(C910,'[2]STYLES &amp; MODELS MATRIX'!$A:$G,7,FALSE)</f>
        <v>0</v>
      </c>
      <c r="CC910" s="137" t="str">
        <f>+VLOOKUP(C910,'[1]STYLES &amp; SIZE CHARTS'!$A:$H,8,FALSE)</f>
        <v>JT-GSSP1</v>
      </c>
      <c r="CD910" s="137"/>
      <c r="CE910" s="205"/>
      <c r="CF910" s="141"/>
    </row>
    <row r="911" spans="1:84" s="101" customFormat="1" ht="12" customHeight="1" x14ac:dyDescent="0.2">
      <c r="A911" s="102">
        <f t="shared" si="60"/>
        <v>8683711010357</v>
      </c>
      <c r="B911" s="101" t="s">
        <v>997</v>
      </c>
      <c r="C911" s="101" t="s">
        <v>1911</v>
      </c>
      <c r="D911" s="101" t="s">
        <v>2995</v>
      </c>
      <c r="E911" s="203" t="s">
        <v>2491</v>
      </c>
      <c r="F911" s="101" t="s">
        <v>2354</v>
      </c>
      <c r="G911" s="101" t="str">
        <f>IF(C911&gt;0,+VLOOKUP($C911,'STYLE NAMES'!$B:$AC,4,FALSE),"")</f>
        <v>RIDER</v>
      </c>
      <c r="H911" s="101" t="str">
        <f>IF(C911&gt;0,+VLOOKUP($C911,'STYLE NAMES'!$B:$AC,5,FALSE),"")</f>
        <v>JUNIOR</v>
      </c>
      <c r="I911" s="101" t="str">
        <f>IF(C911&gt;0,+VLOOKUP($C911,'STYLE NAMES'!$B:$AC,6,FALSE),"")</f>
        <v>TOPS</v>
      </c>
      <c r="J911" s="101" t="str">
        <f>IF(C911&gt;0,+VLOOKUP($C911,'STYLE NAMES'!$B:$AC,7,FALSE),"")</f>
        <v>KIDS GIRL</v>
      </c>
      <c r="K911" s="101" t="str">
        <f>IF(C911&gt;0,+VLOOKUP($C911,'STYLE NAMES'!$B:$AC,8,FALSE),"")</f>
        <v>TECH POLOS</v>
      </c>
      <c r="L911" s="101" t="str">
        <f>IF(E911&gt;0,+VLOOKUP($E911,'CODE GENERATOR'!$D:$T,3,FALSE),"")</f>
        <v>S</v>
      </c>
      <c r="M911" s="101" t="str">
        <f>IF(E911&gt;0,+VLOOKUP($E911,'CODE GENERATOR'!$D:$T,4,FALSE),"")</f>
        <v>PIQUET</v>
      </c>
      <c r="N911" s="101" t="str">
        <f>IF(E911&gt;0,+VLOOKUP($E911,'CODE GENERATOR'!$D:$T,6,FALSE),"")</f>
        <v>PINK</v>
      </c>
      <c r="O911" s="101" t="str">
        <f>IF(E911&gt;0,+VLOOKUP($E911,'CODE GENERATOR'!$D:$T,7,FALSE),"")</f>
        <v>PINK</v>
      </c>
      <c r="P911" s="101" t="str">
        <f t="shared" si="61"/>
        <v>PINK</v>
      </c>
      <c r="Q911" s="104" t="str">
        <f>IF(E911&gt;0,+VLOOKUP($E911,'CODE GENERATOR'!$D:$T,11,FALSE),"")</f>
        <v>R.TOPKG_TPL0082</v>
      </c>
      <c r="R911" s="104" t="str">
        <f>IF(E911&gt;0,+VLOOKUP($E911,'CODE GENERATOR'!$D:$T,12,FALSE),"")</f>
        <v>PIQ0015PNKPNK</v>
      </c>
      <c r="S911" s="104" t="str">
        <f>IF(E911&gt;0,+VLOOKUP($E911,'CODE GENERATOR'!$D:$T,13,FALSE),"")</f>
        <v>R.TOPKG_TPL0082_PIQ0015PNKPNK</v>
      </c>
      <c r="T911" s="104" t="str">
        <f t="shared" si="59"/>
        <v>R.TOPKG_TPL0082_PIQ0015PNKPNK_10-11 Y</v>
      </c>
      <c r="U911" s="105">
        <v>8683711010357</v>
      </c>
      <c r="V911" s="107" t="str" cm="1">
        <f t="array" ref="V911">_xlfn.TEXTJOIN(";", TRUE, _xlfn.UNIQUE(_xlfn._xlws.FILTER(P$3:P$10029, C$3:C$10029=C911)))</f>
        <v>PINK;NAVY</v>
      </c>
      <c r="W911" s="107" t="str" cm="1">
        <f t="array" ref="W911">_xlfn.TEXTJOIN(";", TRUE, _xlfn.UNIQUE(_xlfn._xlws.FILTER(F$3:F$10029, C$3:C$10029=C911)))</f>
        <v>6-7 Y;8-9 Y;10-11 Y;12-13 Y;14-15 Y</v>
      </c>
      <c r="X911" s="101">
        <f>IF(E911&gt;0,+VLOOKUP($E911,'CODE GENERATOR'!$D:$AC,19,FALSE),0)</f>
        <v>0</v>
      </c>
      <c r="Y911" s="101" t="str">
        <f>IF(E911&gt;0,+VLOOKUP($E911,'CODE GENERATOR'!$D:$AC,20,FALSE),0)</f>
        <v/>
      </c>
      <c r="Z911" s="101" t="str">
        <f>IF(E911&gt;0,+VLOOKUP($E911,'CODE GENERATOR'!$D:$AC,21,FALSE),0)</f>
        <v/>
      </c>
      <c r="AA911" s="101" t="str">
        <f>IF(E911&gt;0,+VLOOKUP($E911,'CODE GENERATOR'!$D:$AC,22,FALSE),0)</f>
        <v/>
      </c>
      <c r="AB911" s="101" t="str">
        <f>IF(E911&gt;0,+VLOOKUP($E911,'CODE GENERATOR'!$D:$AC,23,FALSE),0)</f>
        <v/>
      </c>
      <c r="AC911" s="101" t="str">
        <f>IF(E911&gt;0,+VLOOKUP($E911,'CODE GENERATOR'!$D:$AC,24,FALSE),0)</f>
        <v/>
      </c>
      <c r="AD911" s="101" t="str">
        <f>IF(E911&gt;0,+VLOOKUP($E911,'CODE GENERATOR'!$D:$AC,25,FALSE),0)</f>
        <v/>
      </c>
      <c r="AE911" s="101" t="str">
        <f>IF(E911&gt;0,+VLOOKUP($E911,'CODE GENERATOR'!$D:$AC,26,FALSE),0)</f>
        <v/>
      </c>
      <c r="AF911" s="149" t="str">
        <f>IF($C911&gt;0,$C911&amp;" "&amp;$P911&amp;" "&amp;+VLOOKUP($C911,'STYLE NAMES'!$B:$AC,10,FALSE),"""")</f>
        <v>MALTA-JR PINK GIRL'S TECH TRAINING POLO SHORT SLEEVE</v>
      </c>
      <c r="AG911" s="101" t="str">
        <f>"Enjoy our "&amp;(AF911)&amp;"; "&amp;IF(C911&gt;0,+VLOOKUP($C911,'STYLE NAMES'!$B:$AC,11,FALSE),"")</f>
        <v>Enjoy our MALTA-JR PINK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11" s="101" t="str">
        <f>IF(C911&gt;0,+VLOOKUP($C911,'STYLE NAMES'!$B:$AC,12,FALSE),"")</f>
        <v>* Specially engineered design for high performance
* 4-way super stretch piquet jersey
* Soft and comfortable
* Breathable
* Quick dry
Composition:
95% Poliamide 5% Elasthane</v>
      </c>
      <c r="AI911" s="101" t="str">
        <f>IF(C911&gt;0,+VLOOKUP($C911,'STYLE NAMES'!$B:$AC,13,FALSE),"")</f>
        <v>Machine Wash at 30°C
Mild process
Iron at low temperature
Iron from REVERSE
Do NOT iron on logos or prints
Do not bleach
Do NOT Tumble Dry</v>
      </c>
      <c r="AJ911" s="149" t="str">
        <f>IF($C911&gt;0,$C911&amp;" "&amp;$P911&amp;" "&amp;+VLOOKUP($C911,'STYLE NAMES'!$B:$AC,14,FALSE),"""")</f>
        <v>MALTA-JR PINK KIZ ÇOCUK KISA KOL TEKNİK ANTRENMAN POLO</v>
      </c>
      <c r="AK911" s="149" t="str">
        <f>"Cavalier SanMarco tarafından tasarlanan "&amp;(AJ911)&amp;"; "&amp;IF(C911&gt;0,+VLOOKUP($C911,'STYLE NAMES'!$B:$AC,15,FALSE),"")</f>
        <v>Cavalier SanMarco tarafından tasarlanan MALTA-JR PINK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11" s="149" t="str">
        <f>IF(C911&gt;0,+VLOOKUP($C911,'STYLE NAMES'!$B:$AC,16,FALSE),"")</f>
        <v>* Yüksek performans için özel tasarım
* 4 yönlü süper streç pike kumaş
* Yumuşak ve rahat
* Nefes alabilir
* Hızlı kuruma
Kompozisyon:
%95 Polyamid  %5 Elastan</v>
      </c>
      <c r="AM911" s="149" t="str">
        <f>IF(C911&gt;0,+VLOOKUP($C911,'STYLE NAMES'!$B:$AC,17,FALSE),"")</f>
        <v>Makinede 30°C' de Yıkayın
Hassas Yıkama
Ilık ütü yapın
Tersten ütüleyin
Logo ve baskıları ÜTÜLEMEYİN
Çamaşır suyu kullanmayın
Kurutma Makinesinde Kurutmayın</v>
      </c>
      <c r="AN911" s="149" t="str">
        <f>IF($C911&gt;0,$C911&amp;" "&amp;$P911&amp;" "&amp;+VLOOKUP($C911,'STYLE NAMES'!$B:$AC,18,FALSE),"""")</f>
        <v>MALTA-JR PINK POLO DA ALLENAMENTO TECH DA RAGAZZA MANICA CORTA</v>
      </c>
      <c r="AO911" s="101" t="str">
        <f>"Disegnato da Cavalier SanMarco "&amp;(AN911)&amp;"; "&amp;IF(C911&gt;0,+VLOOKUP($C911,'STYLE NAMES'!$B:$AC,19,FALSE),"")</f>
        <v>Disegnato da Cavalier SanMarco MALTA-JR PINK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11" s="101" t="str">
        <f>IF(C911&gt;0,+VLOOKUP($C911,'STYLE NAMES'!$B:$AC,20,FALSE),"")</f>
        <v>Design ingegnerizzato per alte prestazioni 
Jersey piqué elasticizzato  4-way-stretch 
Morbido e confortevole 
Traspirante Asciugatura rapida 
Composizione: 
95% Poliammide  5% Elastan</v>
      </c>
      <c r="AQ911" s="101" t="str">
        <f>IF(C911&gt;0,+VLOOKUP($C911,'STYLE NAMES'!$B:$AC,21,FALSE),"")</f>
        <v>Lavare in lavatrice a 30°C Ciclo delicato 
Stirare a bassa temperatura
Stirare al rovescio 
Non stirare su loghi o stampe 
Non candeggiare 
Non asciugare in asciugatrice</v>
      </c>
      <c r="AR911" s="101">
        <f>IF(D911&gt;0,+VLOOKUP($C911,'STYLE NAMES'!$B:$AC,22,FALSE),"")</f>
        <v>0</v>
      </c>
      <c r="AS911" s="101">
        <f>IF(E911&gt;0,+VLOOKUP($C911,'STYLE NAMES'!$B:$AC,23,FALSE),"")</f>
        <v>0</v>
      </c>
      <c r="AT911" s="101">
        <f>IF(F911&gt;0,+VLOOKUP($C911,'STYLE NAMES'!$B:$AC,24,FALSE),"")</f>
        <v>0</v>
      </c>
      <c r="AU911" s="101">
        <f>IF(G911&gt;0,+VLOOKUP($C911,'STYLE NAMES'!$B:$AC,25,FALSE),"")</f>
        <v>0</v>
      </c>
      <c r="AV911" s="101">
        <f>+VLOOKUP($S911,'CODE GENERATOR'!$P:$AM,15,FALSE)</f>
        <v>0</v>
      </c>
      <c r="AW911" s="101">
        <f>+VLOOKUP($S911,'CODE GENERATOR'!$P:$AM,16,FALSE)</f>
        <v>0</v>
      </c>
      <c r="AX911" s="101">
        <f>+VLOOKUP($S911,'CODE GENERATOR'!$P:$AM,17,FALSE)</f>
        <v>0</v>
      </c>
      <c r="AY911" s="101">
        <f>+VLOOKUP($S911,'CODE GENERATOR'!$P:$AM,18,FALSE)</f>
        <v>0</v>
      </c>
      <c r="AZ911" s="101">
        <f>+VLOOKUP($S911,'CODE GENERATOR'!$P:$AM,19,FALSE)</f>
        <v>0</v>
      </c>
      <c r="BA911" s="101">
        <f>+VLOOKUP($S911,'CODE GENERATOR'!$P:$AM,20,FALSE)</f>
        <v>0</v>
      </c>
      <c r="BB911" s="101">
        <f>+VLOOKUP($S911,'CODE GENERATOR'!$P:$AM,21,FALSE)</f>
        <v>0</v>
      </c>
      <c r="BC911" s="101">
        <f>+VLOOKUP($S911,'CODE GENERATOR'!$P:$AM,22,FALSE)</f>
        <v>0</v>
      </c>
      <c r="BD911" s="101">
        <f>+VLOOKUP($S911,'CODE GENERATOR'!$P:$AM,23,FALSE)</f>
        <v>0</v>
      </c>
      <c r="BE911" s="101">
        <f>+VLOOKUP($S911,'CODE GENERATOR'!$P:$AM,24,FALSE)</f>
        <v>0</v>
      </c>
      <c r="BF911" s="101">
        <f>IF(C911&gt;0,+VLOOKUP(G911,'CATEGORY ID'!$A$1:$L$118,3,FALSE),"")</f>
        <v>30</v>
      </c>
      <c r="BG911" s="101">
        <f>IF(C911&gt;0,+VLOOKUP(H911,'CATEGORY ID'!$D$1:$L$118,3,FALSE),"")</f>
        <v>4</v>
      </c>
      <c r="BH911" s="101">
        <f>IF(C911&gt;0,+VLOOKUP((+H911&amp;I911),'CATEGORY ID'!$H$1:$I$121,2,FALSE),"")</f>
        <v>110</v>
      </c>
      <c r="BJ911" s="101">
        <f>IF(C911&gt;0,IF(COUNTIF('CATEGORY ID'!$K$1:$K$121,+H911&amp;K911) &gt; 0, +VLOOKUP(+H911&amp;K911,'CATEGORY ID'!$K$1:$L$121,2,FALSE),""),"")</f>
        <v>220</v>
      </c>
      <c r="BK911" s="101" t="str">
        <f>IF(C911&gt;0,IF(COUNTIF('CATEGORY ID'!$K$124:$K$165, +VLOOKUP(C911,'STYLE NAMES'!$B:$AE,30,FALSE)) &gt; 0, +VLOOKUP(VLOOKUP(C911,'STYLE NAMES'!$B:$AE,30,FALSE),'CATEGORY ID'!K:M,2,FALSE),""),"")</f>
        <v/>
      </c>
      <c r="BR911" s="101" t="str" cm="1">
        <f t="array" ref="BR911">IF(C911&gt;0,_xlfn.TEXTJOIN(";", TRUE,_xlfn.UNIQUE(_xlfn._xlws.FILTER(BF911:BQ911,(BF911:BQ911&gt;0)),TRUE,FALSE)),"")&amp;";"&amp;BS911</f>
        <v>30;4;110;220;235</v>
      </c>
      <c r="BS911" s="101">
        <v>235</v>
      </c>
      <c r="BU911" s="106">
        <f>IF(C911&gt;0,+VLOOKUP($C911,'STYLE NAMES'!$B:$AC,26,FALSE),"")</f>
        <v>59.9</v>
      </c>
      <c r="BV911" s="106">
        <f>IF(C911&gt;0,+VLOOKUP($C911,'STYLE NAMES'!$B:$AC,27,FALSE),"")</f>
        <v>3290</v>
      </c>
      <c r="BW911" s="106">
        <f>IF(C911&gt;0,+VLOOKUP($C911,'STYLE NAMES'!$B:$AC,28,FALSE),"")</f>
        <v>68.884999999999991</v>
      </c>
      <c r="BY911"/>
      <c r="BZ911" s="101">
        <v>0</v>
      </c>
      <c r="CA911" s="137">
        <f t="shared" si="62"/>
        <v>0</v>
      </c>
      <c r="CB911" s="137">
        <f>+VLOOKUP(C911,'[2]STYLES &amp; MODELS MATRIX'!$A:$G,7,FALSE)</f>
        <v>0</v>
      </c>
      <c r="CC911" s="137" t="str">
        <f>+VLOOKUP(C911,'[1]STYLES &amp; SIZE CHARTS'!$A:$H,8,FALSE)</f>
        <v>JT-GSSP1</v>
      </c>
      <c r="CD911" s="137"/>
      <c r="CE911" s="205"/>
      <c r="CF911" s="141"/>
    </row>
    <row r="912" spans="1:84" s="101" customFormat="1" ht="12" customHeight="1" x14ac:dyDescent="0.2">
      <c r="A912" s="102">
        <f t="shared" si="60"/>
        <v>8683711010364</v>
      </c>
      <c r="B912" s="101" t="s">
        <v>997</v>
      </c>
      <c r="C912" s="101" t="s">
        <v>1911</v>
      </c>
      <c r="D912" s="101" t="s">
        <v>2995</v>
      </c>
      <c r="E912" s="203" t="s">
        <v>2491</v>
      </c>
      <c r="F912" s="101" t="s">
        <v>2355</v>
      </c>
      <c r="G912" s="101" t="str">
        <f>IF(C912&gt;0,+VLOOKUP($C912,'STYLE NAMES'!$B:$AC,4,FALSE),"")</f>
        <v>RIDER</v>
      </c>
      <c r="H912" s="101" t="str">
        <f>IF(C912&gt;0,+VLOOKUP($C912,'STYLE NAMES'!$B:$AC,5,FALSE),"")</f>
        <v>JUNIOR</v>
      </c>
      <c r="I912" s="101" t="str">
        <f>IF(C912&gt;0,+VLOOKUP($C912,'STYLE NAMES'!$B:$AC,6,FALSE),"")</f>
        <v>TOPS</v>
      </c>
      <c r="J912" s="101" t="str">
        <f>IF(C912&gt;0,+VLOOKUP($C912,'STYLE NAMES'!$B:$AC,7,FALSE),"")</f>
        <v>KIDS GIRL</v>
      </c>
      <c r="K912" s="101" t="str">
        <f>IF(C912&gt;0,+VLOOKUP($C912,'STYLE NAMES'!$B:$AC,8,FALSE),"")</f>
        <v>TECH POLOS</v>
      </c>
      <c r="L912" s="101" t="str">
        <f>IF(E912&gt;0,+VLOOKUP($E912,'CODE GENERATOR'!$D:$T,3,FALSE),"")</f>
        <v>S</v>
      </c>
      <c r="M912" s="101" t="str">
        <f>IF(E912&gt;0,+VLOOKUP($E912,'CODE GENERATOR'!$D:$T,4,FALSE),"")</f>
        <v>PIQUET</v>
      </c>
      <c r="N912" s="101" t="str">
        <f>IF(E912&gt;0,+VLOOKUP($E912,'CODE GENERATOR'!$D:$T,6,FALSE),"")</f>
        <v>PINK</v>
      </c>
      <c r="O912" s="101" t="str">
        <f>IF(E912&gt;0,+VLOOKUP($E912,'CODE GENERATOR'!$D:$T,7,FALSE),"")</f>
        <v>PINK</v>
      </c>
      <c r="P912" s="101" t="str">
        <f t="shared" si="61"/>
        <v>PINK</v>
      </c>
      <c r="Q912" s="104" t="str">
        <f>IF(E912&gt;0,+VLOOKUP($E912,'CODE GENERATOR'!$D:$T,11,FALSE),"")</f>
        <v>R.TOPKG_TPL0082</v>
      </c>
      <c r="R912" s="104" t="str">
        <f>IF(E912&gt;0,+VLOOKUP($E912,'CODE GENERATOR'!$D:$T,12,FALSE),"")</f>
        <v>PIQ0015PNKPNK</v>
      </c>
      <c r="S912" s="104" t="str">
        <f>IF(E912&gt;0,+VLOOKUP($E912,'CODE GENERATOR'!$D:$T,13,FALSE),"")</f>
        <v>R.TOPKG_TPL0082_PIQ0015PNKPNK</v>
      </c>
      <c r="T912" s="104" t="str">
        <f t="shared" si="59"/>
        <v>R.TOPKG_TPL0082_PIQ0015PNKPNK_12-13 Y</v>
      </c>
      <c r="U912" s="105">
        <v>8683711010364</v>
      </c>
      <c r="V912" s="107" t="str" cm="1">
        <f t="array" ref="V912">_xlfn.TEXTJOIN(";", TRUE, _xlfn.UNIQUE(_xlfn._xlws.FILTER(P$3:P$10029, C$3:C$10029=C912)))</f>
        <v>PINK;NAVY</v>
      </c>
      <c r="W912" s="107" t="str" cm="1">
        <f t="array" ref="W912">_xlfn.TEXTJOIN(";", TRUE, _xlfn.UNIQUE(_xlfn._xlws.FILTER(F$3:F$10029, C$3:C$10029=C912)))</f>
        <v>6-7 Y;8-9 Y;10-11 Y;12-13 Y;14-15 Y</v>
      </c>
      <c r="X912" s="101">
        <f>IF(E912&gt;0,+VLOOKUP($E912,'CODE GENERATOR'!$D:$AC,19,FALSE),0)</f>
        <v>0</v>
      </c>
      <c r="Y912" s="101" t="str">
        <f>IF(E912&gt;0,+VLOOKUP($E912,'CODE GENERATOR'!$D:$AC,20,FALSE),0)</f>
        <v/>
      </c>
      <c r="Z912" s="101" t="str">
        <f>IF(E912&gt;0,+VLOOKUP($E912,'CODE GENERATOR'!$D:$AC,21,FALSE),0)</f>
        <v/>
      </c>
      <c r="AA912" s="101" t="str">
        <f>IF(E912&gt;0,+VLOOKUP($E912,'CODE GENERATOR'!$D:$AC,22,FALSE),0)</f>
        <v/>
      </c>
      <c r="AB912" s="101" t="str">
        <f>IF(E912&gt;0,+VLOOKUP($E912,'CODE GENERATOR'!$D:$AC,23,FALSE),0)</f>
        <v/>
      </c>
      <c r="AC912" s="101" t="str">
        <f>IF(E912&gt;0,+VLOOKUP($E912,'CODE GENERATOR'!$D:$AC,24,FALSE),0)</f>
        <v/>
      </c>
      <c r="AD912" s="101" t="str">
        <f>IF(E912&gt;0,+VLOOKUP($E912,'CODE GENERATOR'!$D:$AC,25,FALSE),0)</f>
        <v/>
      </c>
      <c r="AE912" s="101" t="str">
        <f>IF(E912&gt;0,+VLOOKUP($E912,'CODE GENERATOR'!$D:$AC,26,FALSE),0)</f>
        <v/>
      </c>
      <c r="AF912" s="149" t="str">
        <f>IF($C912&gt;0,$C912&amp;" "&amp;$P912&amp;" "&amp;+VLOOKUP($C912,'STYLE NAMES'!$B:$AC,10,FALSE),"""")</f>
        <v>MALTA-JR PINK GIRL'S TECH TRAINING POLO SHORT SLEEVE</v>
      </c>
      <c r="AG912" s="101" t="str">
        <f>"Enjoy our "&amp;(AF912)&amp;"; "&amp;IF(C912&gt;0,+VLOOKUP($C912,'STYLE NAMES'!$B:$AC,11,FALSE),"")</f>
        <v>Enjoy our MALTA-JR PINK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12" s="101" t="str">
        <f>IF(C912&gt;0,+VLOOKUP($C912,'STYLE NAMES'!$B:$AC,12,FALSE),"")</f>
        <v>* Specially engineered design for high performance
* 4-way super stretch piquet jersey
* Soft and comfortable
* Breathable
* Quick dry
Composition:
95% Poliamide 5% Elasthane</v>
      </c>
      <c r="AI912" s="101" t="str">
        <f>IF(C912&gt;0,+VLOOKUP($C912,'STYLE NAMES'!$B:$AC,13,FALSE),"")</f>
        <v>Machine Wash at 30°C
Mild process
Iron at low temperature
Iron from REVERSE
Do NOT iron on logos or prints
Do not bleach
Do NOT Tumble Dry</v>
      </c>
      <c r="AJ912" s="149" t="str">
        <f>IF($C912&gt;0,$C912&amp;" "&amp;$P912&amp;" "&amp;+VLOOKUP($C912,'STYLE NAMES'!$B:$AC,14,FALSE),"""")</f>
        <v>MALTA-JR PINK KIZ ÇOCUK KISA KOL TEKNİK ANTRENMAN POLO</v>
      </c>
      <c r="AK912" s="149" t="str">
        <f>"Cavalier SanMarco tarafından tasarlanan "&amp;(AJ912)&amp;"; "&amp;IF(C912&gt;0,+VLOOKUP($C912,'STYLE NAMES'!$B:$AC,15,FALSE),"")</f>
        <v>Cavalier SanMarco tarafından tasarlanan MALTA-JR PINK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12" s="149" t="str">
        <f>IF(C912&gt;0,+VLOOKUP($C912,'STYLE NAMES'!$B:$AC,16,FALSE),"")</f>
        <v>* Yüksek performans için özel tasarım
* 4 yönlü süper streç pike kumaş
* Yumuşak ve rahat
* Nefes alabilir
* Hızlı kuruma
Kompozisyon:
%95 Polyamid  %5 Elastan</v>
      </c>
      <c r="AM912" s="149" t="str">
        <f>IF(C912&gt;0,+VLOOKUP($C912,'STYLE NAMES'!$B:$AC,17,FALSE),"")</f>
        <v>Makinede 30°C' de Yıkayın
Hassas Yıkama
Ilık ütü yapın
Tersten ütüleyin
Logo ve baskıları ÜTÜLEMEYİN
Çamaşır suyu kullanmayın
Kurutma Makinesinde Kurutmayın</v>
      </c>
      <c r="AN912" s="149" t="str">
        <f>IF($C912&gt;0,$C912&amp;" "&amp;$P912&amp;" "&amp;+VLOOKUP($C912,'STYLE NAMES'!$B:$AC,18,FALSE),"""")</f>
        <v>MALTA-JR PINK POLO DA ALLENAMENTO TECH DA RAGAZZA MANICA CORTA</v>
      </c>
      <c r="AO912" s="101" t="str">
        <f>"Disegnato da Cavalier SanMarco "&amp;(AN912)&amp;"; "&amp;IF(C912&gt;0,+VLOOKUP($C912,'STYLE NAMES'!$B:$AC,19,FALSE),"")</f>
        <v>Disegnato da Cavalier SanMarco MALTA-JR PINK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12" s="101" t="str">
        <f>IF(C912&gt;0,+VLOOKUP($C912,'STYLE NAMES'!$B:$AC,20,FALSE),"")</f>
        <v>Design ingegnerizzato per alte prestazioni 
Jersey piqué elasticizzato  4-way-stretch 
Morbido e confortevole 
Traspirante Asciugatura rapida 
Composizione: 
95% Poliammide  5% Elastan</v>
      </c>
      <c r="AQ912" s="101" t="str">
        <f>IF(C912&gt;0,+VLOOKUP($C912,'STYLE NAMES'!$B:$AC,21,FALSE),"")</f>
        <v>Lavare in lavatrice a 30°C Ciclo delicato 
Stirare a bassa temperatura
Stirare al rovescio 
Non stirare su loghi o stampe 
Non candeggiare 
Non asciugare in asciugatrice</v>
      </c>
      <c r="AR912" s="101">
        <f>IF(D912&gt;0,+VLOOKUP($C912,'STYLE NAMES'!$B:$AC,22,FALSE),"")</f>
        <v>0</v>
      </c>
      <c r="AS912" s="101">
        <f>IF(E912&gt;0,+VLOOKUP($C912,'STYLE NAMES'!$B:$AC,23,FALSE),"")</f>
        <v>0</v>
      </c>
      <c r="AT912" s="101">
        <f>IF(F912&gt;0,+VLOOKUP($C912,'STYLE NAMES'!$B:$AC,24,FALSE),"")</f>
        <v>0</v>
      </c>
      <c r="AU912" s="101">
        <f>IF(G912&gt;0,+VLOOKUP($C912,'STYLE NAMES'!$B:$AC,25,FALSE),"")</f>
        <v>0</v>
      </c>
      <c r="AV912" s="101">
        <f>+VLOOKUP($S912,'CODE GENERATOR'!$P:$AM,15,FALSE)</f>
        <v>0</v>
      </c>
      <c r="AW912" s="101">
        <f>+VLOOKUP($S912,'CODE GENERATOR'!$P:$AM,16,FALSE)</f>
        <v>0</v>
      </c>
      <c r="AX912" s="101">
        <f>+VLOOKUP($S912,'CODE GENERATOR'!$P:$AM,17,FALSE)</f>
        <v>0</v>
      </c>
      <c r="AY912" s="101">
        <f>+VLOOKUP($S912,'CODE GENERATOR'!$P:$AM,18,FALSE)</f>
        <v>0</v>
      </c>
      <c r="AZ912" s="101">
        <f>+VLOOKUP($S912,'CODE GENERATOR'!$P:$AM,19,FALSE)</f>
        <v>0</v>
      </c>
      <c r="BA912" s="101">
        <f>+VLOOKUP($S912,'CODE GENERATOR'!$P:$AM,20,FALSE)</f>
        <v>0</v>
      </c>
      <c r="BB912" s="101">
        <f>+VLOOKUP($S912,'CODE GENERATOR'!$P:$AM,21,FALSE)</f>
        <v>0</v>
      </c>
      <c r="BC912" s="101">
        <f>+VLOOKUP($S912,'CODE GENERATOR'!$P:$AM,22,FALSE)</f>
        <v>0</v>
      </c>
      <c r="BD912" s="101">
        <f>+VLOOKUP($S912,'CODE GENERATOR'!$P:$AM,23,FALSE)</f>
        <v>0</v>
      </c>
      <c r="BE912" s="101">
        <f>+VLOOKUP($S912,'CODE GENERATOR'!$P:$AM,24,FALSE)</f>
        <v>0</v>
      </c>
      <c r="BF912" s="101">
        <f>IF(C912&gt;0,+VLOOKUP(G912,'CATEGORY ID'!$A$1:$L$118,3,FALSE),"")</f>
        <v>30</v>
      </c>
      <c r="BG912" s="101">
        <f>IF(C912&gt;0,+VLOOKUP(H912,'CATEGORY ID'!$D$1:$L$118,3,FALSE),"")</f>
        <v>4</v>
      </c>
      <c r="BH912" s="101">
        <f>IF(C912&gt;0,+VLOOKUP((+H912&amp;I912),'CATEGORY ID'!$H$1:$I$121,2,FALSE),"")</f>
        <v>110</v>
      </c>
      <c r="BJ912" s="101">
        <f>IF(C912&gt;0,IF(COUNTIF('CATEGORY ID'!$K$1:$K$121,+H912&amp;K912) &gt; 0, +VLOOKUP(+H912&amp;K912,'CATEGORY ID'!$K$1:$L$121,2,FALSE),""),"")</f>
        <v>220</v>
      </c>
      <c r="BK912" s="101" t="str">
        <f>IF(C912&gt;0,IF(COUNTIF('CATEGORY ID'!$K$124:$K$165, +VLOOKUP(C912,'STYLE NAMES'!$B:$AE,30,FALSE)) &gt; 0, +VLOOKUP(VLOOKUP(C912,'STYLE NAMES'!$B:$AE,30,FALSE),'CATEGORY ID'!K:M,2,FALSE),""),"")</f>
        <v/>
      </c>
      <c r="BR912" s="101" t="str" cm="1">
        <f t="array" ref="BR912">IF(C912&gt;0,_xlfn.TEXTJOIN(";", TRUE,_xlfn.UNIQUE(_xlfn._xlws.FILTER(BF912:BQ912,(BF912:BQ912&gt;0)),TRUE,FALSE)),"")&amp;";"&amp;BS912</f>
        <v>30;4;110;220;235</v>
      </c>
      <c r="BS912" s="101">
        <v>235</v>
      </c>
      <c r="BU912" s="106">
        <f>IF(C912&gt;0,+VLOOKUP($C912,'STYLE NAMES'!$B:$AC,26,FALSE),"")</f>
        <v>59.9</v>
      </c>
      <c r="BV912" s="106">
        <f>IF(C912&gt;0,+VLOOKUP($C912,'STYLE NAMES'!$B:$AC,27,FALSE),"")</f>
        <v>3290</v>
      </c>
      <c r="BW912" s="106">
        <f>IF(C912&gt;0,+VLOOKUP($C912,'STYLE NAMES'!$B:$AC,28,FALSE),"")</f>
        <v>68.884999999999991</v>
      </c>
      <c r="BY912"/>
      <c r="BZ912" s="101">
        <v>0</v>
      </c>
      <c r="CA912" s="137">
        <f t="shared" si="62"/>
        <v>0</v>
      </c>
      <c r="CB912" s="137">
        <f>+VLOOKUP(C912,'[2]STYLES &amp; MODELS MATRIX'!$A:$G,7,FALSE)</f>
        <v>0</v>
      </c>
      <c r="CC912" s="137" t="str">
        <f>+VLOOKUP(C912,'[1]STYLES &amp; SIZE CHARTS'!$A:$H,8,FALSE)</f>
        <v>JT-GSSP1</v>
      </c>
      <c r="CD912" s="137"/>
      <c r="CE912" s="205"/>
      <c r="CF912" s="141"/>
    </row>
    <row r="913" spans="1:84" s="101" customFormat="1" ht="12" customHeight="1" x14ac:dyDescent="0.2">
      <c r="A913" s="102">
        <f t="shared" si="60"/>
        <v>8683711010371</v>
      </c>
      <c r="B913" s="101" t="s">
        <v>997</v>
      </c>
      <c r="C913" s="101" t="s">
        <v>1911</v>
      </c>
      <c r="D913" s="101" t="s">
        <v>2995</v>
      </c>
      <c r="E913" s="203" t="s">
        <v>2491</v>
      </c>
      <c r="F913" s="101" t="s">
        <v>2356</v>
      </c>
      <c r="G913" s="101" t="str">
        <f>IF(C913&gt;0,+VLOOKUP($C913,'STYLE NAMES'!$B:$AC,4,FALSE),"")</f>
        <v>RIDER</v>
      </c>
      <c r="H913" s="101" t="str">
        <f>IF(C913&gt;0,+VLOOKUP($C913,'STYLE NAMES'!$B:$AC,5,FALSE),"")</f>
        <v>JUNIOR</v>
      </c>
      <c r="I913" s="101" t="str">
        <f>IF(C913&gt;0,+VLOOKUP($C913,'STYLE NAMES'!$B:$AC,6,FALSE),"")</f>
        <v>TOPS</v>
      </c>
      <c r="J913" s="101" t="str">
        <f>IF(C913&gt;0,+VLOOKUP($C913,'STYLE NAMES'!$B:$AC,7,FALSE),"")</f>
        <v>KIDS GIRL</v>
      </c>
      <c r="K913" s="101" t="str">
        <f>IF(C913&gt;0,+VLOOKUP($C913,'STYLE NAMES'!$B:$AC,8,FALSE),"")</f>
        <v>TECH POLOS</v>
      </c>
      <c r="L913" s="101" t="str">
        <f>IF(E913&gt;0,+VLOOKUP($E913,'CODE GENERATOR'!$D:$T,3,FALSE),"")</f>
        <v>S</v>
      </c>
      <c r="M913" s="101" t="str">
        <f>IF(E913&gt;0,+VLOOKUP($E913,'CODE GENERATOR'!$D:$T,4,FALSE),"")</f>
        <v>PIQUET</v>
      </c>
      <c r="N913" s="101" t="str">
        <f>IF(E913&gt;0,+VLOOKUP($E913,'CODE GENERATOR'!$D:$T,6,FALSE),"")</f>
        <v>PINK</v>
      </c>
      <c r="O913" s="101" t="str">
        <f>IF(E913&gt;0,+VLOOKUP($E913,'CODE GENERATOR'!$D:$T,7,FALSE),"")</f>
        <v>PINK</v>
      </c>
      <c r="P913" s="101" t="str">
        <f t="shared" si="61"/>
        <v>PINK</v>
      </c>
      <c r="Q913" s="104" t="str">
        <f>IF(E913&gt;0,+VLOOKUP($E913,'CODE GENERATOR'!$D:$T,11,FALSE),"")</f>
        <v>R.TOPKG_TPL0082</v>
      </c>
      <c r="R913" s="104" t="str">
        <f>IF(E913&gt;0,+VLOOKUP($E913,'CODE GENERATOR'!$D:$T,12,FALSE),"")</f>
        <v>PIQ0015PNKPNK</v>
      </c>
      <c r="S913" s="104" t="str">
        <f>IF(E913&gt;0,+VLOOKUP($E913,'CODE GENERATOR'!$D:$T,13,FALSE),"")</f>
        <v>R.TOPKG_TPL0082_PIQ0015PNKPNK</v>
      </c>
      <c r="T913" s="104" t="str">
        <f t="shared" si="59"/>
        <v>R.TOPKG_TPL0082_PIQ0015PNKPNK_14-15 Y</v>
      </c>
      <c r="U913" s="105">
        <v>8683711010371</v>
      </c>
      <c r="V913" s="107" t="str" cm="1">
        <f t="array" ref="V913">_xlfn.TEXTJOIN(";", TRUE, _xlfn.UNIQUE(_xlfn._xlws.FILTER(P$3:P$10029, C$3:C$10029=C913)))</f>
        <v>PINK;NAVY</v>
      </c>
      <c r="W913" s="107" t="str" cm="1">
        <f t="array" ref="W913">_xlfn.TEXTJOIN(";", TRUE, _xlfn.UNIQUE(_xlfn._xlws.FILTER(F$3:F$10029, C$3:C$10029=C913)))</f>
        <v>6-7 Y;8-9 Y;10-11 Y;12-13 Y;14-15 Y</v>
      </c>
      <c r="X913" s="101">
        <f>IF(E913&gt;0,+VLOOKUP($E913,'CODE GENERATOR'!$D:$AC,19,FALSE),0)</f>
        <v>0</v>
      </c>
      <c r="Y913" s="101" t="str">
        <f>IF(E913&gt;0,+VLOOKUP($E913,'CODE GENERATOR'!$D:$AC,20,FALSE),0)</f>
        <v/>
      </c>
      <c r="Z913" s="101" t="str">
        <f>IF(E913&gt;0,+VLOOKUP($E913,'CODE GENERATOR'!$D:$AC,21,FALSE),0)</f>
        <v/>
      </c>
      <c r="AA913" s="101" t="str">
        <f>IF(E913&gt;0,+VLOOKUP($E913,'CODE GENERATOR'!$D:$AC,22,FALSE),0)</f>
        <v/>
      </c>
      <c r="AB913" s="101" t="str">
        <f>IF(E913&gt;0,+VLOOKUP($E913,'CODE GENERATOR'!$D:$AC,23,FALSE),0)</f>
        <v/>
      </c>
      <c r="AC913" s="101" t="str">
        <f>IF(E913&gt;0,+VLOOKUP($E913,'CODE GENERATOR'!$D:$AC,24,FALSE),0)</f>
        <v/>
      </c>
      <c r="AD913" s="101" t="str">
        <f>IF(E913&gt;0,+VLOOKUP($E913,'CODE GENERATOR'!$D:$AC,25,FALSE),0)</f>
        <v/>
      </c>
      <c r="AE913" s="101" t="str">
        <f>IF(E913&gt;0,+VLOOKUP($E913,'CODE GENERATOR'!$D:$AC,26,FALSE),0)</f>
        <v/>
      </c>
      <c r="AF913" s="149" t="str">
        <f>IF($C913&gt;0,$C913&amp;" "&amp;$P913&amp;" "&amp;+VLOOKUP($C913,'STYLE NAMES'!$B:$AC,10,FALSE),"""")</f>
        <v>MALTA-JR PINK GIRL'S TECH TRAINING POLO SHORT SLEEVE</v>
      </c>
      <c r="AG913" s="101" t="str">
        <f>"Enjoy our "&amp;(AF913)&amp;"; "&amp;IF(C913&gt;0,+VLOOKUP($C913,'STYLE NAMES'!$B:$AC,11,FALSE),"")</f>
        <v>Enjoy our MALTA-JR PINK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13" s="101" t="str">
        <f>IF(C913&gt;0,+VLOOKUP($C913,'STYLE NAMES'!$B:$AC,12,FALSE),"")</f>
        <v>* Specially engineered design for high performance
* 4-way super stretch piquet jersey
* Soft and comfortable
* Breathable
* Quick dry
Composition:
95% Poliamide 5% Elasthane</v>
      </c>
      <c r="AI913" s="101" t="str">
        <f>IF(C913&gt;0,+VLOOKUP($C913,'STYLE NAMES'!$B:$AC,13,FALSE),"")</f>
        <v>Machine Wash at 30°C
Mild process
Iron at low temperature
Iron from REVERSE
Do NOT iron on logos or prints
Do not bleach
Do NOT Tumble Dry</v>
      </c>
      <c r="AJ913" s="149" t="str">
        <f>IF($C913&gt;0,$C913&amp;" "&amp;$P913&amp;" "&amp;+VLOOKUP($C913,'STYLE NAMES'!$B:$AC,14,FALSE),"""")</f>
        <v>MALTA-JR PINK KIZ ÇOCUK KISA KOL TEKNİK ANTRENMAN POLO</v>
      </c>
      <c r="AK913" s="149" t="str">
        <f>"Cavalier SanMarco tarafından tasarlanan "&amp;(AJ913)&amp;"; "&amp;IF(C913&gt;0,+VLOOKUP($C913,'STYLE NAMES'!$B:$AC,15,FALSE),"")</f>
        <v>Cavalier SanMarco tarafından tasarlanan MALTA-JR PINK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13" s="149" t="str">
        <f>IF(C913&gt;0,+VLOOKUP($C913,'STYLE NAMES'!$B:$AC,16,FALSE),"")</f>
        <v>* Yüksek performans için özel tasarım
* 4 yönlü süper streç pike kumaş
* Yumuşak ve rahat
* Nefes alabilir
* Hızlı kuruma
Kompozisyon:
%95 Polyamid  %5 Elastan</v>
      </c>
      <c r="AM913" s="149" t="str">
        <f>IF(C913&gt;0,+VLOOKUP($C913,'STYLE NAMES'!$B:$AC,17,FALSE),"")</f>
        <v>Makinede 30°C' de Yıkayın
Hassas Yıkama
Ilık ütü yapın
Tersten ütüleyin
Logo ve baskıları ÜTÜLEMEYİN
Çamaşır suyu kullanmayın
Kurutma Makinesinde Kurutmayın</v>
      </c>
      <c r="AN913" s="149" t="str">
        <f>IF($C913&gt;0,$C913&amp;" "&amp;$P913&amp;" "&amp;+VLOOKUP($C913,'STYLE NAMES'!$B:$AC,18,FALSE),"""")</f>
        <v>MALTA-JR PINK POLO DA ALLENAMENTO TECH DA RAGAZZA MANICA CORTA</v>
      </c>
      <c r="AO913" s="101" t="str">
        <f>"Disegnato da Cavalier SanMarco "&amp;(AN913)&amp;"; "&amp;IF(C913&gt;0,+VLOOKUP($C913,'STYLE NAMES'!$B:$AC,19,FALSE),"")</f>
        <v>Disegnato da Cavalier SanMarco MALTA-JR PINK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13" s="101" t="str">
        <f>IF(C913&gt;0,+VLOOKUP($C913,'STYLE NAMES'!$B:$AC,20,FALSE),"")</f>
        <v>Design ingegnerizzato per alte prestazioni 
Jersey piqué elasticizzato  4-way-stretch 
Morbido e confortevole 
Traspirante Asciugatura rapida 
Composizione: 
95% Poliammide  5% Elastan</v>
      </c>
      <c r="AQ913" s="101" t="str">
        <f>IF(C913&gt;0,+VLOOKUP($C913,'STYLE NAMES'!$B:$AC,21,FALSE),"")</f>
        <v>Lavare in lavatrice a 30°C Ciclo delicato 
Stirare a bassa temperatura
Stirare al rovescio 
Non stirare su loghi o stampe 
Non candeggiare 
Non asciugare in asciugatrice</v>
      </c>
      <c r="AR913" s="101">
        <f>IF(D913&gt;0,+VLOOKUP($C913,'STYLE NAMES'!$B:$AC,22,FALSE),"")</f>
        <v>0</v>
      </c>
      <c r="AS913" s="101">
        <f>IF(E913&gt;0,+VLOOKUP($C913,'STYLE NAMES'!$B:$AC,23,FALSE),"")</f>
        <v>0</v>
      </c>
      <c r="AT913" s="101">
        <f>IF(F913&gt;0,+VLOOKUP($C913,'STYLE NAMES'!$B:$AC,24,FALSE),"")</f>
        <v>0</v>
      </c>
      <c r="AU913" s="101">
        <f>IF(G913&gt;0,+VLOOKUP($C913,'STYLE NAMES'!$B:$AC,25,FALSE),"")</f>
        <v>0</v>
      </c>
      <c r="AV913" s="101">
        <f>+VLOOKUP($S913,'CODE GENERATOR'!$P:$AM,15,FALSE)</f>
        <v>0</v>
      </c>
      <c r="AW913" s="101">
        <f>+VLOOKUP($S913,'CODE GENERATOR'!$P:$AM,16,FALSE)</f>
        <v>0</v>
      </c>
      <c r="AX913" s="101">
        <f>+VLOOKUP($S913,'CODE GENERATOR'!$P:$AM,17,FALSE)</f>
        <v>0</v>
      </c>
      <c r="AY913" s="101">
        <f>+VLOOKUP($S913,'CODE GENERATOR'!$P:$AM,18,FALSE)</f>
        <v>0</v>
      </c>
      <c r="AZ913" s="101">
        <f>+VLOOKUP($S913,'CODE GENERATOR'!$P:$AM,19,FALSE)</f>
        <v>0</v>
      </c>
      <c r="BA913" s="101">
        <f>+VLOOKUP($S913,'CODE GENERATOR'!$P:$AM,20,FALSE)</f>
        <v>0</v>
      </c>
      <c r="BB913" s="101">
        <f>+VLOOKUP($S913,'CODE GENERATOR'!$P:$AM,21,FALSE)</f>
        <v>0</v>
      </c>
      <c r="BC913" s="101">
        <f>+VLOOKUP($S913,'CODE GENERATOR'!$P:$AM,22,FALSE)</f>
        <v>0</v>
      </c>
      <c r="BD913" s="101">
        <f>+VLOOKUP($S913,'CODE GENERATOR'!$P:$AM,23,FALSE)</f>
        <v>0</v>
      </c>
      <c r="BE913" s="101">
        <f>+VLOOKUP($S913,'CODE GENERATOR'!$P:$AM,24,FALSE)</f>
        <v>0</v>
      </c>
      <c r="BF913" s="101">
        <f>IF(C913&gt;0,+VLOOKUP(G913,'CATEGORY ID'!$A$1:$L$118,3,FALSE),"")</f>
        <v>30</v>
      </c>
      <c r="BG913" s="101">
        <f>IF(C913&gt;0,+VLOOKUP(H913,'CATEGORY ID'!$D$1:$L$118,3,FALSE),"")</f>
        <v>4</v>
      </c>
      <c r="BH913" s="101">
        <f>IF(C913&gt;0,+VLOOKUP((+H913&amp;I913),'CATEGORY ID'!$H$1:$I$121,2,FALSE),"")</f>
        <v>110</v>
      </c>
      <c r="BJ913" s="101">
        <f>IF(C913&gt;0,IF(COUNTIF('CATEGORY ID'!$K$1:$K$121,+H913&amp;K913) &gt; 0, +VLOOKUP(+H913&amp;K913,'CATEGORY ID'!$K$1:$L$121,2,FALSE),""),"")</f>
        <v>220</v>
      </c>
      <c r="BK913" s="101" t="str">
        <f>IF(C913&gt;0,IF(COUNTIF('CATEGORY ID'!$K$124:$K$165, +VLOOKUP(C913,'STYLE NAMES'!$B:$AE,30,FALSE)) &gt; 0, +VLOOKUP(VLOOKUP(C913,'STYLE NAMES'!$B:$AE,30,FALSE),'CATEGORY ID'!K:M,2,FALSE),""),"")</f>
        <v/>
      </c>
      <c r="BR913" s="101" t="str" cm="1">
        <f t="array" ref="BR913">IF(C913&gt;0,_xlfn.TEXTJOIN(";", TRUE,_xlfn.UNIQUE(_xlfn._xlws.FILTER(BF913:BQ913,(BF913:BQ913&gt;0)),TRUE,FALSE)),"")&amp;";"&amp;BS913</f>
        <v>30;4;110;220;235</v>
      </c>
      <c r="BS913" s="101">
        <v>235</v>
      </c>
      <c r="BU913" s="106">
        <f>IF(C913&gt;0,+VLOOKUP($C913,'STYLE NAMES'!$B:$AC,26,FALSE),"")</f>
        <v>59.9</v>
      </c>
      <c r="BV913" s="106">
        <f>IF(C913&gt;0,+VLOOKUP($C913,'STYLE NAMES'!$B:$AC,27,FALSE),"")</f>
        <v>3290</v>
      </c>
      <c r="BW913" s="106">
        <f>IF(C913&gt;0,+VLOOKUP($C913,'STYLE NAMES'!$B:$AC,28,FALSE),"")</f>
        <v>68.884999999999991</v>
      </c>
      <c r="BY913"/>
      <c r="BZ913" s="101">
        <v>0</v>
      </c>
      <c r="CA913" s="137">
        <f t="shared" si="62"/>
        <v>0</v>
      </c>
      <c r="CB913" s="137">
        <f>+VLOOKUP(C913,'[2]STYLES &amp; MODELS MATRIX'!$A:$G,7,FALSE)</f>
        <v>0</v>
      </c>
      <c r="CC913" s="137" t="str">
        <f>+VLOOKUP(C913,'[1]STYLES &amp; SIZE CHARTS'!$A:$H,8,FALSE)</f>
        <v>JT-GSSP1</v>
      </c>
      <c r="CD913" s="137"/>
      <c r="CE913" s="205"/>
      <c r="CF913" s="141"/>
    </row>
    <row r="914" spans="1:84" s="101" customFormat="1" ht="12" customHeight="1" x14ac:dyDescent="0.2">
      <c r="A914" s="102">
        <f t="shared" si="60"/>
        <v>8683711010388</v>
      </c>
      <c r="B914" s="101" t="s">
        <v>997</v>
      </c>
      <c r="C914" s="101" t="s">
        <v>1911</v>
      </c>
      <c r="D914" s="101" t="s">
        <v>2995</v>
      </c>
      <c r="E914" s="203" t="s">
        <v>2492</v>
      </c>
      <c r="F914" s="101" t="s">
        <v>2352</v>
      </c>
      <c r="G914" s="101" t="str">
        <f>IF(C914&gt;0,+VLOOKUP($C914,'STYLE NAMES'!$B:$AC,4,FALSE),"")</f>
        <v>RIDER</v>
      </c>
      <c r="H914" s="101" t="str">
        <f>IF(C914&gt;0,+VLOOKUP($C914,'STYLE NAMES'!$B:$AC,5,FALSE),"")</f>
        <v>JUNIOR</v>
      </c>
      <c r="I914" s="101" t="str">
        <f>IF(C914&gt;0,+VLOOKUP($C914,'STYLE NAMES'!$B:$AC,6,FALSE),"")</f>
        <v>TOPS</v>
      </c>
      <c r="J914" s="101" t="str">
        <f>IF(C914&gt;0,+VLOOKUP($C914,'STYLE NAMES'!$B:$AC,7,FALSE),"")</f>
        <v>KIDS GIRL</v>
      </c>
      <c r="K914" s="101" t="str">
        <f>IF(C914&gt;0,+VLOOKUP($C914,'STYLE NAMES'!$B:$AC,8,FALSE),"")</f>
        <v>TECH POLOS</v>
      </c>
      <c r="L914" s="101" t="str">
        <f>IF(E914&gt;0,+VLOOKUP($E914,'CODE GENERATOR'!$D:$T,3,FALSE),"")</f>
        <v>S</v>
      </c>
      <c r="M914" s="101" t="str">
        <f>IF(E914&gt;0,+VLOOKUP($E914,'CODE GENERATOR'!$D:$T,4,FALSE),"")</f>
        <v>PIQUET</v>
      </c>
      <c r="N914" s="101" t="str">
        <f>IF(E914&gt;0,+VLOOKUP($E914,'CODE GENERATOR'!$D:$T,6,FALSE),"")</f>
        <v>NAVY</v>
      </c>
      <c r="O914" s="101" t="str">
        <f>IF(E914&gt;0,+VLOOKUP($E914,'CODE GENERATOR'!$D:$T,7,FALSE),"")</f>
        <v>NAVY</v>
      </c>
      <c r="P914" s="101" t="str">
        <f t="shared" si="61"/>
        <v>NAVY</v>
      </c>
      <c r="Q914" s="104" t="str">
        <f>IF(E914&gt;0,+VLOOKUP($E914,'CODE GENERATOR'!$D:$T,11,FALSE),"")</f>
        <v>R.TOPKG_TPL0082</v>
      </c>
      <c r="R914" s="104" t="str">
        <f>IF(E914&gt;0,+VLOOKUP($E914,'CODE GENERATOR'!$D:$T,12,FALSE),"")</f>
        <v>PIQ0015NAVNAV</v>
      </c>
      <c r="S914" s="104" t="str">
        <f>IF(E914&gt;0,+VLOOKUP($E914,'CODE GENERATOR'!$D:$T,13,FALSE),"")</f>
        <v>R.TOPKG_TPL0082_PIQ0015NAVNAV</v>
      </c>
      <c r="T914" s="104" t="str">
        <f t="shared" si="59"/>
        <v>R.TOPKG_TPL0082_PIQ0015NAVNAV_6-7 Y</v>
      </c>
      <c r="U914" s="105">
        <v>8683711010388</v>
      </c>
      <c r="V914" s="107" t="str" cm="1">
        <f t="array" ref="V914">_xlfn.TEXTJOIN(";", TRUE, _xlfn.UNIQUE(_xlfn._xlws.FILTER(P$3:P$10029, C$3:C$10029=C914)))</f>
        <v>PINK;NAVY</v>
      </c>
      <c r="W914" s="107" t="str" cm="1">
        <f t="array" ref="W914">_xlfn.TEXTJOIN(";", TRUE, _xlfn.UNIQUE(_xlfn._xlws.FILTER(F$3:F$10029, C$3:C$10029=C914)))</f>
        <v>6-7 Y;8-9 Y;10-11 Y;12-13 Y;14-15 Y</v>
      </c>
      <c r="X914" s="101">
        <f>IF(E914&gt;0,+VLOOKUP($E914,'CODE GENERATOR'!$D:$AC,19,FALSE),0)</f>
        <v>0</v>
      </c>
      <c r="Y914" s="101" t="str">
        <f>IF(E914&gt;0,+VLOOKUP($E914,'CODE GENERATOR'!$D:$AC,20,FALSE),0)</f>
        <v/>
      </c>
      <c r="Z914" s="101" t="str">
        <f>IF(E914&gt;0,+VLOOKUP($E914,'CODE GENERATOR'!$D:$AC,21,FALSE),0)</f>
        <v/>
      </c>
      <c r="AA914" s="101" t="str">
        <f>IF(E914&gt;0,+VLOOKUP($E914,'CODE GENERATOR'!$D:$AC,22,FALSE),0)</f>
        <v/>
      </c>
      <c r="AB914" s="101" t="str">
        <f>IF(E914&gt;0,+VLOOKUP($E914,'CODE GENERATOR'!$D:$AC,23,FALSE),0)</f>
        <v/>
      </c>
      <c r="AC914" s="101" t="str">
        <f>IF(E914&gt;0,+VLOOKUP($E914,'CODE GENERATOR'!$D:$AC,24,FALSE),0)</f>
        <v/>
      </c>
      <c r="AD914" s="101" t="str">
        <f>IF(E914&gt;0,+VLOOKUP($E914,'CODE GENERATOR'!$D:$AC,25,FALSE),0)</f>
        <v/>
      </c>
      <c r="AE914" s="101" t="str">
        <f>IF(E914&gt;0,+VLOOKUP($E914,'CODE GENERATOR'!$D:$AC,26,FALSE),0)</f>
        <v/>
      </c>
      <c r="AF914" s="149" t="str">
        <f>IF($C914&gt;0,$C914&amp;" "&amp;$P914&amp;" "&amp;+VLOOKUP($C914,'STYLE NAMES'!$B:$AC,10,FALSE),"""")</f>
        <v>MALTA-JR NAVY GIRL'S TECH TRAINING POLO SHORT SLEEVE</v>
      </c>
      <c r="AG914" s="101" t="str">
        <f>"Enjoy our "&amp;(AF914)&amp;"; "&amp;IF(C914&gt;0,+VLOOKUP($C914,'STYLE NAMES'!$B:$AC,11,FALSE),"")</f>
        <v>Enjoy our MALTA-JR NAVY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14" s="101" t="str">
        <f>IF(C914&gt;0,+VLOOKUP($C914,'STYLE NAMES'!$B:$AC,12,FALSE),"")</f>
        <v>* Specially engineered design for high performance
* 4-way super stretch piquet jersey
* Soft and comfortable
* Breathable
* Quick dry
Composition:
95% Poliamide 5% Elasthane</v>
      </c>
      <c r="AI914" s="101" t="str">
        <f>IF(C914&gt;0,+VLOOKUP($C914,'STYLE NAMES'!$B:$AC,13,FALSE),"")</f>
        <v>Machine Wash at 30°C
Mild process
Iron at low temperature
Iron from REVERSE
Do NOT iron on logos or prints
Do not bleach
Do NOT Tumble Dry</v>
      </c>
      <c r="AJ914" s="149" t="str">
        <f>IF($C914&gt;0,$C914&amp;" "&amp;$P914&amp;" "&amp;+VLOOKUP($C914,'STYLE NAMES'!$B:$AC,14,FALSE),"""")</f>
        <v>MALTA-JR NAVY KIZ ÇOCUK KISA KOL TEKNİK ANTRENMAN POLO</v>
      </c>
      <c r="AK914" s="149" t="str">
        <f>"Cavalier SanMarco tarafından tasarlanan "&amp;(AJ914)&amp;"; "&amp;IF(C914&gt;0,+VLOOKUP($C914,'STYLE NAMES'!$B:$AC,15,FALSE),"")</f>
        <v>Cavalier SanMarco tarafından tasarlanan MALTA-JR NAVY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14" s="149" t="str">
        <f>IF(C914&gt;0,+VLOOKUP($C914,'STYLE NAMES'!$B:$AC,16,FALSE),"")</f>
        <v>* Yüksek performans için özel tasarım
* 4 yönlü süper streç pike kumaş
* Yumuşak ve rahat
* Nefes alabilir
* Hızlı kuruma
Kompozisyon:
%95 Polyamid  %5 Elastan</v>
      </c>
      <c r="AM914" s="149" t="str">
        <f>IF(C914&gt;0,+VLOOKUP($C914,'STYLE NAMES'!$B:$AC,17,FALSE),"")</f>
        <v>Makinede 30°C' de Yıkayın
Hassas Yıkama
Ilık ütü yapın
Tersten ütüleyin
Logo ve baskıları ÜTÜLEMEYİN
Çamaşır suyu kullanmayın
Kurutma Makinesinde Kurutmayın</v>
      </c>
      <c r="AN914" s="149" t="str">
        <f>IF($C914&gt;0,$C914&amp;" "&amp;$P914&amp;" "&amp;+VLOOKUP($C914,'STYLE NAMES'!$B:$AC,18,FALSE),"""")</f>
        <v>MALTA-JR NAVY POLO DA ALLENAMENTO TECH DA RAGAZZA MANICA CORTA</v>
      </c>
      <c r="AO914" s="101" t="str">
        <f>"Disegnato da Cavalier SanMarco "&amp;(AN914)&amp;"; "&amp;IF(C914&gt;0,+VLOOKUP($C914,'STYLE NAMES'!$B:$AC,19,FALSE),"")</f>
        <v>Disegnato da Cavalier SanMarco MALTA-JR NAVY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14" s="101" t="str">
        <f>IF(C914&gt;0,+VLOOKUP($C914,'STYLE NAMES'!$B:$AC,20,FALSE),"")</f>
        <v>Design ingegnerizzato per alte prestazioni 
Jersey piqué elasticizzato  4-way-stretch 
Morbido e confortevole 
Traspirante Asciugatura rapida 
Composizione: 
95% Poliammide  5% Elastan</v>
      </c>
      <c r="AQ914" s="101" t="str">
        <f>IF(C914&gt;0,+VLOOKUP($C914,'STYLE NAMES'!$B:$AC,21,FALSE),"")</f>
        <v>Lavare in lavatrice a 30°C Ciclo delicato 
Stirare a bassa temperatura
Stirare al rovescio 
Non stirare su loghi o stampe 
Non candeggiare 
Non asciugare in asciugatrice</v>
      </c>
      <c r="AR914" s="101">
        <f>IF(D914&gt;0,+VLOOKUP($C914,'STYLE NAMES'!$B:$AC,22,FALSE),"")</f>
        <v>0</v>
      </c>
      <c r="AS914" s="101">
        <f>IF(E914&gt;0,+VLOOKUP($C914,'STYLE NAMES'!$B:$AC,23,FALSE),"")</f>
        <v>0</v>
      </c>
      <c r="AT914" s="101">
        <f>IF(F914&gt;0,+VLOOKUP($C914,'STYLE NAMES'!$B:$AC,24,FALSE),"")</f>
        <v>0</v>
      </c>
      <c r="AU914" s="101">
        <f>IF(G914&gt;0,+VLOOKUP($C914,'STYLE NAMES'!$B:$AC,25,FALSE),"")</f>
        <v>0</v>
      </c>
      <c r="AV914" s="101">
        <f>+VLOOKUP($S914,'CODE GENERATOR'!$P:$AM,15,FALSE)</f>
        <v>0</v>
      </c>
      <c r="AW914" s="101">
        <f>+VLOOKUP($S914,'CODE GENERATOR'!$P:$AM,16,FALSE)</f>
        <v>0</v>
      </c>
      <c r="AX914" s="101">
        <f>+VLOOKUP($S914,'CODE GENERATOR'!$P:$AM,17,FALSE)</f>
        <v>0</v>
      </c>
      <c r="AY914" s="101">
        <f>+VLOOKUP($S914,'CODE GENERATOR'!$P:$AM,18,FALSE)</f>
        <v>0</v>
      </c>
      <c r="AZ914" s="101">
        <f>+VLOOKUP($S914,'CODE GENERATOR'!$P:$AM,19,FALSE)</f>
        <v>0</v>
      </c>
      <c r="BA914" s="101">
        <f>+VLOOKUP($S914,'CODE GENERATOR'!$P:$AM,20,FALSE)</f>
        <v>0</v>
      </c>
      <c r="BB914" s="101">
        <f>+VLOOKUP($S914,'CODE GENERATOR'!$P:$AM,21,FALSE)</f>
        <v>0</v>
      </c>
      <c r="BC914" s="101">
        <f>+VLOOKUP($S914,'CODE GENERATOR'!$P:$AM,22,FALSE)</f>
        <v>0</v>
      </c>
      <c r="BD914" s="101">
        <f>+VLOOKUP($S914,'CODE GENERATOR'!$P:$AM,23,FALSE)</f>
        <v>0</v>
      </c>
      <c r="BE914" s="101">
        <f>+VLOOKUP($S914,'CODE GENERATOR'!$P:$AM,24,FALSE)</f>
        <v>0</v>
      </c>
      <c r="BF914" s="101">
        <f>IF(C914&gt;0,+VLOOKUP(G914,'CATEGORY ID'!$A$1:$L$118,3,FALSE),"")</f>
        <v>30</v>
      </c>
      <c r="BG914" s="101">
        <f>IF(C914&gt;0,+VLOOKUP(H914,'CATEGORY ID'!$D$1:$L$118,3,FALSE),"")</f>
        <v>4</v>
      </c>
      <c r="BH914" s="101">
        <f>IF(C914&gt;0,+VLOOKUP((+H914&amp;I914),'CATEGORY ID'!$H$1:$I$121,2,FALSE),"")</f>
        <v>110</v>
      </c>
      <c r="BJ914" s="101">
        <f>IF(C914&gt;0,IF(COUNTIF('CATEGORY ID'!$K$1:$K$121,+H914&amp;K914) &gt; 0, +VLOOKUP(+H914&amp;K914,'CATEGORY ID'!$K$1:$L$121,2,FALSE),""),"")</f>
        <v>220</v>
      </c>
      <c r="BK914" s="101" t="str">
        <f>IF(C914&gt;0,IF(COUNTIF('CATEGORY ID'!$K$124:$K$165, +VLOOKUP(C914,'STYLE NAMES'!$B:$AE,30,FALSE)) &gt; 0, +VLOOKUP(VLOOKUP(C914,'STYLE NAMES'!$B:$AE,30,FALSE),'CATEGORY ID'!K:M,2,FALSE),""),"")</f>
        <v/>
      </c>
      <c r="BR914" s="101" t="str" cm="1">
        <f t="array" ref="BR914">IF(C914&gt;0,_xlfn.TEXTJOIN(";", TRUE,_xlfn.UNIQUE(_xlfn._xlws.FILTER(BF914:BQ914,(BF914:BQ914&gt;0)),TRUE,FALSE)),"")&amp;";"&amp;BS914</f>
        <v>30;4;110;220;235</v>
      </c>
      <c r="BS914" s="101">
        <v>235</v>
      </c>
      <c r="BU914" s="106">
        <f>IF(C914&gt;0,+VLOOKUP($C914,'STYLE NAMES'!$B:$AC,26,FALSE),"")</f>
        <v>59.9</v>
      </c>
      <c r="BV914" s="106">
        <f>IF(C914&gt;0,+VLOOKUP($C914,'STYLE NAMES'!$B:$AC,27,FALSE),"")</f>
        <v>3290</v>
      </c>
      <c r="BW914" s="106">
        <f>IF(C914&gt;0,+VLOOKUP($C914,'STYLE NAMES'!$B:$AC,28,FALSE),"")</f>
        <v>68.884999999999991</v>
      </c>
      <c r="BY914"/>
      <c r="BZ914" s="101">
        <v>0</v>
      </c>
      <c r="CA914" s="137">
        <f t="shared" si="62"/>
        <v>0</v>
      </c>
      <c r="CB914" s="137">
        <f>+VLOOKUP(C914,'[2]STYLES &amp; MODELS MATRIX'!$A:$G,7,FALSE)</f>
        <v>0</v>
      </c>
      <c r="CC914" s="137" t="str">
        <f>+VLOOKUP(C914,'[1]STYLES &amp; SIZE CHARTS'!$A:$H,8,FALSE)</f>
        <v>JT-GSSP1</v>
      </c>
      <c r="CD914" s="137"/>
      <c r="CE914" s="205"/>
      <c r="CF914" s="141"/>
    </row>
    <row r="915" spans="1:84" s="101" customFormat="1" ht="12" customHeight="1" x14ac:dyDescent="0.2">
      <c r="A915" s="102">
        <f t="shared" si="60"/>
        <v>8683711010395</v>
      </c>
      <c r="B915" s="101" t="s">
        <v>997</v>
      </c>
      <c r="C915" s="101" t="s">
        <v>1911</v>
      </c>
      <c r="D915" s="101" t="s">
        <v>2995</v>
      </c>
      <c r="E915" s="203" t="s">
        <v>2492</v>
      </c>
      <c r="F915" s="101" t="s">
        <v>2353</v>
      </c>
      <c r="G915" s="101" t="str">
        <f>IF(C915&gt;0,+VLOOKUP($C915,'STYLE NAMES'!$B:$AC,4,FALSE),"")</f>
        <v>RIDER</v>
      </c>
      <c r="H915" s="101" t="str">
        <f>IF(C915&gt;0,+VLOOKUP($C915,'STYLE NAMES'!$B:$AC,5,FALSE),"")</f>
        <v>JUNIOR</v>
      </c>
      <c r="I915" s="101" t="str">
        <f>IF(C915&gt;0,+VLOOKUP($C915,'STYLE NAMES'!$B:$AC,6,FALSE),"")</f>
        <v>TOPS</v>
      </c>
      <c r="J915" s="101" t="str">
        <f>IF(C915&gt;0,+VLOOKUP($C915,'STYLE NAMES'!$B:$AC,7,FALSE),"")</f>
        <v>KIDS GIRL</v>
      </c>
      <c r="K915" s="101" t="str">
        <f>IF(C915&gt;0,+VLOOKUP($C915,'STYLE NAMES'!$B:$AC,8,FALSE),"")</f>
        <v>TECH POLOS</v>
      </c>
      <c r="L915" s="101" t="str">
        <f>IF(E915&gt;0,+VLOOKUP($E915,'CODE GENERATOR'!$D:$T,3,FALSE),"")</f>
        <v>S</v>
      </c>
      <c r="M915" s="101" t="str">
        <f>IF(E915&gt;0,+VLOOKUP($E915,'CODE GENERATOR'!$D:$T,4,FALSE),"")</f>
        <v>PIQUET</v>
      </c>
      <c r="N915" s="101" t="str">
        <f>IF(E915&gt;0,+VLOOKUP($E915,'CODE GENERATOR'!$D:$T,6,FALSE),"")</f>
        <v>NAVY</v>
      </c>
      <c r="O915" s="101" t="str">
        <f>IF(E915&gt;0,+VLOOKUP($E915,'CODE GENERATOR'!$D:$T,7,FALSE),"")</f>
        <v>NAVY</v>
      </c>
      <c r="P915" s="101" t="str">
        <f t="shared" si="61"/>
        <v>NAVY</v>
      </c>
      <c r="Q915" s="104" t="str">
        <f>IF(E915&gt;0,+VLOOKUP($E915,'CODE GENERATOR'!$D:$T,11,FALSE),"")</f>
        <v>R.TOPKG_TPL0082</v>
      </c>
      <c r="R915" s="104" t="str">
        <f>IF(E915&gt;0,+VLOOKUP($E915,'CODE GENERATOR'!$D:$T,12,FALSE),"")</f>
        <v>PIQ0015NAVNAV</v>
      </c>
      <c r="S915" s="104" t="str">
        <f>IF(E915&gt;0,+VLOOKUP($E915,'CODE GENERATOR'!$D:$T,13,FALSE),"")</f>
        <v>R.TOPKG_TPL0082_PIQ0015NAVNAV</v>
      </c>
      <c r="T915" s="104" t="str">
        <f t="shared" si="59"/>
        <v>R.TOPKG_TPL0082_PIQ0015NAVNAV_8-9 Y</v>
      </c>
      <c r="U915" s="105">
        <v>8683711010395</v>
      </c>
      <c r="V915" s="107" t="str" cm="1">
        <f t="array" ref="V915">_xlfn.TEXTJOIN(";", TRUE, _xlfn.UNIQUE(_xlfn._xlws.FILTER(P$3:P$10029, C$3:C$10029=C915)))</f>
        <v>PINK;NAVY</v>
      </c>
      <c r="W915" s="107" t="str" cm="1">
        <f t="array" ref="W915">_xlfn.TEXTJOIN(";", TRUE, _xlfn.UNIQUE(_xlfn._xlws.FILTER(F$3:F$10029, C$3:C$10029=C915)))</f>
        <v>6-7 Y;8-9 Y;10-11 Y;12-13 Y;14-15 Y</v>
      </c>
      <c r="X915" s="101">
        <f>IF(E915&gt;0,+VLOOKUP($E915,'CODE GENERATOR'!$D:$AC,19,FALSE),0)</f>
        <v>0</v>
      </c>
      <c r="Y915" s="101" t="str">
        <f>IF(E915&gt;0,+VLOOKUP($E915,'CODE GENERATOR'!$D:$AC,20,FALSE),0)</f>
        <v/>
      </c>
      <c r="Z915" s="101" t="str">
        <f>IF(E915&gt;0,+VLOOKUP($E915,'CODE GENERATOR'!$D:$AC,21,FALSE),0)</f>
        <v/>
      </c>
      <c r="AA915" s="101" t="str">
        <f>IF(E915&gt;0,+VLOOKUP($E915,'CODE GENERATOR'!$D:$AC,22,FALSE),0)</f>
        <v/>
      </c>
      <c r="AB915" s="101" t="str">
        <f>IF(E915&gt;0,+VLOOKUP($E915,'CODE GENERATOR'!$D:$AC,23,FALSE),0)</f>
        <v/>
      </c>
      <c r="AC915" s="101" t="str">
        <f>IF(E915&gt;0,+VLOOKUP($E915,'CODE GENERATOR'!$D:$AC,24,FALSE),0)</f>
        <v/>
      </c>
      <c r="AD915" s="101" t="str">
        <f>IF(E915&gt;0,+VLOOKUP($E915,'CODE GENERATOR'!$D:$AC,25,FALSE),0)</f>
        <v/>
      </c>
      <c r="AE915" s="101" t="str">
        <f>IF(E915&gt;0,+VLOOKUP($E915,'CODE GENERATOR'!$D:$AC,26,FALSE),0)</f>
        <v/>
      </c>
      <c r="AF915" s="149" t="str">
        <f>IF($C915&gt;0,$C915&amp;" "&amp;$P915&amp;" "&amp;+VLOOKUP($C915,'STYLE NAMES'!$B:$AC,10,FALSE),"""")</f>
        <v>MALTA-JR NAVY GIRL'S TECH TRAINING POLO SHORT SLEEVE</v>
      </c>
      <c r="AG915" s="101" t="str">
        <f>"Enjoy our "&amp;(AF915)&amp;"; "&amp;IF(C915&gt;0,+VLOOKUP($C915,'STYLE NAMES'!$B:$AC,11,FALSE),"")</f>
        <v>Enjoy our MALTA-JR NAVY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15" s="101" t="str">
        <f>IF(C915&gt;0,+VLOOKUP($C915,'STYLE NAMES'!$B:$AC,12,FALSE),"")</f>
        <v>* Specially engineered design for high performance
* 4-way super stretch piquet jersey
* Soft and comfortable
* Breathable
* Quick dry
Composition:
95% Poliamide 5% Elasthane</v>
      </c>
      <c r="AI915" s="101" t="str">
        <f>IF(C915&gt;0,+VLOOKUP($C915,'STYLE NAMES'!$B:$AC,13,FALSE),"")</f>
        <v>Machine Wash at 30°C
Mild process
Iron at low temperature
Iron from REVERSE
Do NOT iron on logos or prints
Do not bleach
Do NOT Tumble Dry</v>
      </c>
      <c r="AJ915" s="149" t="str">
        <f>IF($C915&gt;0,$C915&amp;" "&amp;$P915&amp;" "&amp;+VLOOKUP($C915,'STYLE NAMES'!$B:$AC,14,FALSE),"""")</f>
        <v>MALTA-JR NAVY KIZ ÇOCUK KISA KOL TEKNİK ANTRENMAN POLO</v>
      </c>
      <c r="AK915" s="149" t="str">
        <f>"Cavalier SanMarco tarafından tasarlanan "&amp;(AJ915)&amp;"; "&amp;IF(C915&gt;0,+VLOOKUP($C915,'STYLE NAMES'!$B:$AC,15,FALSE),"")</f>
        <v>Cavalier SanMarco tarafından tasarlanan MALTA-JR NAVY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15" s="149" t="str">
        <f>IF(C915&gt;0,+VLOOKUP($C915,'STYLE NAMES'!$B:$AC,16,FALSE),"")</f>
        <v>* Yüksek performans için özel tasarım
* 4 yönlü süper streç pike kumaş
* Yumuşak ve rahat
* Nefes alabilir
* Hızlı kuruma
Kompozisyon:
%95 Polyamid  %5 Elastan</v>
      </c>
      <c r="AM915" s="149" t="str">
        <f>IF(C915&gt;0,+VLOOKUP($C915,'STYLE NAMES'!$B:$AC,17,FALSE),"")</f>
        <v>Makinede 30°C' de Yıkayın
Hassas Yıkama
Ilık ütü yapın
Tersten ütüleyin
Logo ve baskıları ÜTÜLEMEYİN
Çamaşır suyu kullanmayın
Kurutma Makinesinde Kurutmayın</v>
      </c>
      <c r="AN915" s="149" t="str">
        <f>IF($C915&gt;0,$C915&amp;" "&amp;$P915&amp;" "&amp;+VLOOKUP($C915,'STYLE NAMES'!$B:$AC,18,FALSE),"""")</f>
        <v>MALTA-JR NAVY POLO DA ALLENAMENTO TECH DA RAGAZZA MANICA CORTA</v>
      </c>
      <c r="AO915" s="101" t="str">
        <f>"Disegnato da Cavalier SanMarco "&amp;(AN915)&amp;"; "&amp;IF(C915&gt;0,+VLOOKUP($C915,'STYLE NAMES'!$B:$AC,19,FALSE),"")</f>
        <v>Disegnato da Cavalier SanMarco MALTA-JR NAVY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15" s="101" t="str">
        <f>IF(C915&gt;0,+VLOOKUP($C915,'STYLE NAMES'!$B:$AC,20,FALSE),"")</f>
        <v>Design ingegnerizzato per alte prestazioni 
Jersey piqué elasticizzato  4-way-stretch 
Morbido e confortevole 
Traspirante Asciugatura rapida 
Composizione: 
95% Poliammide  5% Elastan</v>
      </c>
      <c r="AQ915" s="101" t="str">
        <f>IF(C915&gt;0,+VLOOKUP($C915,'STYLE NAMES'!$B:$AC,21,FALSE),"")</f>
        <v>Lavare in lavatrice a 30°C Ciclo delicato 
Stirare a bassa temperatura
Stirare al rovescio 
Non stirare su loghi o stampe 
Non candeggiare 
Non asciugare in asciugatrice</v>
      </c>
      <c r="AR915" s="101">
        <f>IF(D915&gt;0,+VLOOKUP($C915,'STYLE NAMES'!$B:$AC,22,FALSE),"")</f>
        <v>0</v>
      </c>
      <c r="AS915" s="101">
        <f>IF(E915&gt;0,+VLOOKUP($C915,'STYLE NAMES'!$B:$AC,23,FALSE),"")</f>
        <v>0</v>
      </c>
      <c r="AT915" s="101">
        <f>IF(F915&gt;0,+VLOOKUP($C915,'STYLE NAMES'!$B:$AC,24,FALSE),"")</f>
        <v>0</v>
      </c>
      <c r="AU915" s="101">
        <f>IF(G915&gt;0,+VLOOKUP($C915,'STYLE NAMES'!$B:$AC,25,FALSE),"")</f>
        <v>0</v>
      </c>
      <c r="AV915" s="101">
        <f>+VLOOKUP($S915,'CODE GENERATOR'!$P:$AM,15,FALSE)</f>
        <v>0</v>
      </c>
      <c r="AW915" s="101">
        <f>+VLOOKUP($S915,'CODE GENERATOR'!$P:$AM,16,FALSE)</f>
        <v>0</v>
      </c>
      <c r="AX915" s="101">
        <f>+VLOOKUP($S915,'CODE GENERATOR'!$P:$AM,17,FALSE)</f>
        <v>0</v>
      </c>
      <c r="AY915" s="101">
        <f>+VLOOKUP($S915,'CODE GENERATOR'!$P:$AM,18,FALSE)</f>
        <v>0</v>
      </c>
      <c r="AZ915" s="101">
        <f>+VLOOKUP($S915,'CODE GENERATOR'!$P:$AM,19,FALSE)</f>
        <v>0</v>
      </c>
      <c r="BA915" s="101">
        <f>+VLOOKUP($S915,'CODE GENERATOR'!$P:$AM,20,FALSE)</f>
        <v>0</v>
      </c>
      <c r="BB915" s="101">
        <f>+VLOOKUP($S915,'CODE GENERATOR'!$P:$AM,21,FALSE)</f>
        <v>0</v>
      </c>
      <c r="BC915" s="101">
        <f>+VLOOKUP($S915,'CODE GENERATOR'!$P:$AM,22,FALSE)</f>
        <v>0</v>
      </c>
      <c r="BD915" s="101">
        <f>+VLOOKUP($S915,'CODE GENERATOR'!$P:$AM,23,FALSE)</f>
        <v>0</v>
      </c>
      <c r="BE915" s="101">
        <f>+VLOOKUP($S915,'CODE GENERATOR'!$P:$AM,24,FALSE)</f>
        <v>0</v>
      </c>
      <c r="BF915" s="101">
        <f>IF(C915&gt;0,+VLOOKUP(G915,'CATEGORY ID'!$A$1:$L$118,3,FALSE),"")</f>
        <v>30</v>
      </c>
      <c r="BG915" s="101">
        <f>IF(C915&gt;0,+VLOOKUP(H915,'CATEGORY ID'!$D$1:$L$118,3,FALSE),"")</f>
        <v>4</v>
      </c>
      <c r="BH915" s="101">
        <f>IF(C915&gt;0,+VLOOKUP((+H915&amp;I915),'CATEGORY ID'!$H$1:$I$121,2,FALSE),"")</f>
        <v>110</v>
      </c>
      <c r="BJ915" s="101">
        <f>IF(C915&gt;0,IF(COUNTIF('CATEGORY ID'!$K$1:$K$121,+H915&amp;K915) &gt; 0, +VLOOKUP(+H915&amp;K915,'CATEGORY ID'!$K$1:$L$121,2,FALSE),""),"")</f>
        <v>220</v>
      </c>
      <c r="BK915" s="101" t="str">
        <f>IF(C915&gt;0,IF(COUNTIF('CATEGORY ID'!$K$124:$K$165, +VLOOKUP(C915,'STYLE NAMES'!$B:$AE,30,FALSE)) &gt; 0, +VLOOKUP(VLOOKUP(C915,'STYLE NAMES'!$B:$AE,30,FALSE),'CATEGORY ID'!K:M,2,FALSE),""),"")</f>
        <v/>
      </c>
      <c r="BR915" s="101" t="str" cm="1">
        <f t="array" ref="BR915">IF(C915&gt;0,_xlfn.TEXTJOIN(";", TRUE,_xlfn.UNIQUE(_xlfn._xlws.FILTER(BF915:BQ915,(BF915:BQ915&gt;0)),TRUE,FALSE)),"")&amp;";"&amp;BS915</f>
        <v>30;4;110;220;235</v>
      </c>
      <c r="BS915" s="101">
        <v>235</v>
      </c>
      <c r="BU915" s="106">
        <f>IF(C915&gt;0,+VLOOKUP($C915,'STYLE NAMES'!$B:$AC,26,FALSE),"")</f>
        <v>59.9</v>
      </c>
      <c r="BV915" s="106">
        <f>IF(C915&gt;0,+VLOOKUP($C915,'STYLE NAMES'!$B:$AC,27,FALSE),"")</f>
        <v>3290</v>
      </c>
      <c r="BW915" s="106">
        <f>IF(C915&gt;0,+VLOOKUP($C915,'STYLE NAMES'!$B:$AC,28,FALSE),"")</f>
        <v>68.884999999999991</v>
      </c>
      <c r="BY915"/>
      <c r="BZ915" s="101">
        <v>0</v>
      </c>
      <c r="CA915" s="137">
        <f t="shared" si="62"/>
        <v>0</v>
      </c>
      <c r="CB915" s="137">
        <f>+VLOOKUP(C915,'[2]STYLES &amp; MODELS MATRIX'!$A:$G,7,FALSE)</f>
        <v>0</v>
      </c>
      <c r="CC915" s="137" t="str">
        <f>+VLOOKUP(C915,'[1]STYLES &amp; SIZE CHARTS'!$A:$H,8,FALSE)</f>
        <v>JT-GSSP1</v>
      </c>
      <c r="CD915" s="137"/>
      <c r="CE915" s="205"/>
      <c r="CF915" s="141"/>
    </row>
    <row r="916" spans="1:84" s="101" customFormat="1" ht="12" customHeight="1" x14ac:dyDescent="0.2">
      <c r="A916" s="102">
        <f t="shared" si="60"/>
        <v>8683711010401</v>
      </c>
      <c r="B916" s="101" t="s">
        <v>997</v>
      </c>
      <c r="C916" s="101" t="s">
        <v>1911</v>
      </c>
      <c r="D916" s="101" t="s">
        <v>2995</v>
      </c>
      <c r="E916" s="203" t="s">
        <v>2492</v>
      </c>
      <c r="F916" s="101" t="s">
        <v>2354</v>
      </c>
      <c r="G916" s="101" t="str">
        <f>IF(C916&gt;0,+VLOOKUP($C916,'STYLE NAMES'!$B:$AC,4,FALSE),"")</f>
        <v>RIDER</v>
      </c>
      <c r="H916" s="101" t="str">
        <f>IF(C916&gt;0,+VLOOKUP($C916,'STYLE NAMES'!$B:$AC,5,FALSE),"")</f>
        <v>JUNIOR</v>
      </c>
      <c r="I916" s="101" t="str">
        <f>IF(C916&gt;0,+VLOOKUP($C916,'STYLE NAMES'!$B:$AC,6,FALSE),"")</f>
        <v>TOPS</v>
      </c>
      <c r="J916" s="101" t="str">
        <f>IF(C916&gt;0,+VLOOKUP($C916,'STYLE NAMES'!$B:$AC,7,FALSE),"")</f>
        <v>KIDS GIRL</v>
      </c>
      <c r="K916" s="101" t="str">
        <f>IF(C916&gt;0,+VLOOKUP($C916,'STYLE NAMES'!$B:$AC,8,FALSE),"")</f>
        <v>TECH POLOS</v>
      </c>
      <c r="L916" s="101" t="str">
        <f>IF(E916&gt;0,+VLOOKUP($E916,'CODE GENERATOR'!$D:$T,3,FALSE),"")</f>
        <v>S</v>
      </c>
      <c r="M916" s="101" t="str">
        <f>IF(E916&gt;0,+VLOOKUP($E916,'CODE GENERATOR'!$D:$T,4,FALSE),"")</f>
        <v>PIQUET</v>
      </c>
      <c r="N916" s="101" t="str">
        <f>IF(E916&gt;0,+VLOOKUP($E916,'CODE GENERATOR'!$D:$T,6,FALSE),"")</f>
        <v>NAVY</v>
      </c>
      <c r="O916" s="101" t="str">
        <f>IF(E916&gt;0,+VLOOKUP($E916,'CODE GENERATOR'!$D:$T,7,FALSE),"")</f>
        <v>NAVY</v>
      </c>
      <c r="P916" s="101" t="str">
        <f t="shared" si="61"/>
        <v>NAVY</v>
      </c>
      <c r="Q916" s="104" t="str">
        <f>IF(E916&gt;0,+VLOOKUP($E916,'CODE GENERATOR'!$D:$T,11,FALSE),"")</f>
        <v>R.TOPKG_TPL0082</v>
      </c>
      <c r="R916" s="104" t="str">
        <f>IF(E916&gt;0,+VLOOKUP($E916,'CODE GENERATOR'!$D:$T,12,FALSE),"")</f>
        <v>PIQ0015NAVNAV</v>
      </c>
      <c r="S916" s="104" t="str">
        <f>IF(E916&gt;0,+VLOOKUP($E916,'CODE GENERATOR'!$D:$T,13,FALSE),"")</f>
        <v>R.TOPKG_TPL0082_PIQ0015NAVNAV</v>
      </c>
      <c r="T916" s="104" t="str">
        <f t="shared" si="59"/>
        <v>R.TOPKG_TPL0082_PIQ0015NAVNAV_10-11 Y</v>
      </c>
      <c r="U916" s="105">
        <v>8683711010401</v>
      </c>
      <c r="V916" s="107" t="str" cm="1">
        <f t="array" ref="V916">_xlfn.TEXTJOIN(";", TRUE, _xlfn.UNIQUE(_xlfn._xlws.FILTER(P$3:P$10029, C$3:C$10029=C916)))</f>
        <v>PINK;NAVY</v>
      </c>
      <c r="W916" s="107" t="str" cm="1">
        <f t="array" ref="W916">_xlfn.TEXTJOIN(";", TRUE, _xlfn.UNIQUE(_xlfn._xlws.FILTER(F$3:F$10029, C$3:C$10029=C916)))</f>
        <v>6-7 Y;8-9 Y;10-11 Y;12-13 Y;14-15 Y</v>
      </c>
      <c r="X916" s="101">
        <f>IF(E916&gt;0,+VLOOKUP($E916,'CODE GENERATOR'!$D:$AC,19,FALSE),0)</f>
        <v>0</v>
      </c>
      <c r="Y916" s="101" t="str">
        <f>IF(E916&gt;0,+VLOOKUP($E916,'CODE GENERATOR'!$D:$AC,20,FALSE),0)</f>
        <v/>
      </c>
      <c r="Z916" s="101" t="str">
        <f>IF(E916&gt;0,+VLOOKUP($E916,'CODE GENERATOR'!$D:$AC,21,FALSE),0)</f>
        <v/>
      </c>
      <c r="AA916" s="101" t="str">
        <f>IF(E916&gt;0,+VLOOKUP($E916,'CODE GENERATOR'!$D:$AC,22,FALSE),0)</f>
        <v/>
      </c>
      <c r="AB916" s="101" t="str">
        <f>IF(E916&gt;0,+VLOOKUP($E916,'CODE GENERATOR'!$D:$AC,23,FALSE),0)</f>
        <v/>
      </c>
      <c r="AC916" s="101" t="str">
        <f>IF(E916&gt;0,+VLOOKUP($E916,'CODE GENERATOR'!$D:$AC,24,FALSE),0)</f>
        <v/>
      </c>
      <c r="AD916" s="101" t="str">
        <f>IF(E916&gt;0,+VLOOKUP($E916,'CODE GENERATOR'!$D:$AC,25,FALSE),0)</f>
        <v/>
      </c>
      <c r="AE916" s="101" t="str">
        <f>IF(E916&gt;0,+VLOOKUP($E916,'CODE GENERATOR'!$D:$AC,26,FALSE),0)</f>
        <v/>
      </c>
      <c r="AF916" s="149" t="str">
        <f>IF($C916&gt;0,$C916&amp;" "&amp;$P916&amp;" "&amp;+VLOOKUP($C916,'STYLE NAMES'!$B:$AC,10,FALSE),"""")</f>
        <v>MALTA-JR NAVY GIRL'S TECH TRAINING POLO SHORT SLEEVE</v>
      </c>
      <c r="AG916" s="101" t="str">
        <f>"Enjoy our "&amp;(AF916)&amp;"; "&amp;IF(C916&gt;0,+VLOOKUP($C916,'STYLE NAMES'!$B:$AC,11,FALSE),"")</f>
        <v>Enjoy our MALTA-JR NAVY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16" s="101" t="str">
        <f>IF(C916&gt;0,+VLOOKUP($C916,'STYLE NAMES'!$B:$AC,12,FALSE),"")</f>
        <v>* Specially engineered design for high performance
* 4-way super stretch piquet jersey
* Soft and comfortable
* Breathable
* Quick dry
Composition:
95% Poliamide 5% Elasthane</v>
      </c>
      <c r="AI916" s="101" t="str">
        <f>IF(C916&gt;0,+VLOOKUP($C916,'STYLE NAMES'!$B:$AC,13,FALSE),"")</f>
        <v>Machine Wash at 30°C
Mild process
Iron at low temperature
Iron from REVERSE
Do NOT iron on logos or prints
Do not bleach
Do NOT Tumble Dry</v>
      </c>
      <c r="AJ916" s="149" t="str">
        <f>IF($C916&gt;0,$C916&amp;" "&amp;$P916&amp;" "&amp;+VLOOKUP($C916,'STYLE NAMES'!$B:$AC,14,FALSE),"""")</f>
        <v>MALTA-JR NAVY KIZ ÇOCUK KISA KOL TEKNİK ANTRENMAN POLO</v>
      </c>
      <c r="AK916" s="149" t="str">
        <f>"Cavalier SanMarco tarafından tasarlanan "&amp;(AJ916)&amp;"; "&amp;IF(C916&gt;0,+VLOOKUP($C916,'STYLE NAMES'!$B:$AC,15,FALSE),"")</f>
        <v>Cavalier SanMarco tarafından tasarlanan MALTA-JR NAVY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16" s="149" t="str">
        <f>IF(C916&gt;0,+VLOOKUP($C916,'STYLE NAMES'!$B:$AC,16,FALSE),"")</f>
        <v>* Yüksek performans için özel tasarım
* 4 yönlü süper streç pike kumaş
* Yumuşak ve rahat
* Nefes alabilir
* Hızlı kuruma
Kompozisyon:
%95 Polyamid  %5 Elastan</v>
      </c>
      <c r="AM916" s="149" t="str">
        <f>IF(C916&gt;0,+VLOOKUP($C916,'STYLE NAMES'!$B:$AC,17,FALSE),"")</f>
        <v>Makinede 30°C' de Yıkayın
Hassas Yıkama
Ilık ütü yapın
Tersten ütüleyin
Logo ve baskıları ÜTÜLEMEYİN
Çamaşır suyu kullanmayın
Kurutma Makinesinde Kurutmayın</v>
      </c>
      <c r="AN916" s="149" t="str">
        <f>IF($C916&gt;0,$C916&amp;" "&amp;$P916&amp;" "&amp;+VLOOKUP($C916,'STYLE NAMES'!$B:$AC,18,FALSE),"""")</f>
        <v>MALTA-JR NAVY POLO DA ALLENAMENTO TECH DA RAGAZZA MANICA CORTA</v>
      </c>
      <c r="AO916" s="101" t="str">
        <f>"Disegnato da Cavalier SanMarco "&amp;(AN916)&amp;"; "&amp;IF(C916&gt;0,+VLOOKUP($C916,'STYLE NAMES'!$B:$AC,19,FALSE),"")</f>
        <v>Disegnato da Cavalier SanMarco MALTA-JR NAVY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16" s="101" t="str">
        <f>IF(C916&gt;0,+VLOOKUP($C916,'STYLE NAMES'!$B:$AC,20,FALSE),"")</f>
        <v>Design ingegnerizzato per alte prestazioni 
Jersey piqué elasticizzato  4-way-stretch 
Morbido e confortevole 
Traspirante Asciugatura rapida 
Composizione: 
95% Poliammide  5% Elastan</v>
      </c>
      <c r="AQ916" s="101" t="str">
        <f>IF(C916&gt;0,+VLOOKUP($C916,'STYLE NAMES'!$B:$AC,21,FALSE),"")</f>
        <v>Lavare in lavatrice a 30°C Ciclo delicato 
Stirare a bassa temperatura
Stirare al rovescio 
Non stirare su loghi o stampe 
Non candeggiare 
Non asciugare in asciugatrice</v>
      </c>
      <c r="AR916" s="101">
        <f>IF(D916&gt;0,+VLOOKUP($C916,'STYLE NAMES'!$B:$AC,22,FALSE),"")</f>
        <v>0</v>
      </c>
      <c r="AS916" s="101">
        <f>IF(E916&gt;0,+VLOOKUP($C916,'STYLE NAMES'!$B:$AC,23,FALSE),"")</f>
        <v>0</v>
      </c>
      <c r="AT916" s="101">
        <f>IF(F916&gt;0,+VLOOKUP($C916,'STYLE NAMES'!$B:$AC,24,FALSE),"")</f>
        <v>0</v>
      </c>
      <c r="AU916" s="101">
        <f>IF(G916&gt;0,+VLOOKUP($C916,'STYLE NAMES'!$B:$AC,25,FALSE),"")</f>
        <v>0</v>
      </c>
      <c r="AV916" s="101">
        <f>+VLOOKUP($S916,'CODE GENERATOR'!$P:$AM,15,FALSE)</f>
        <v>0</v>
      </c>
      <c r="AW916" s="101">
        <f>+VLOOKUP($S916,'CODE GENERATOR'!$P:$AM,16,FALSE)</f>
        <v>0</v>
      </c>
      <c r="AX916" s="101">
        <f>+VLOOKUP($S916,'CODE GENERATOR'!$P:$AM,17,FALSE)</f>
        <v>0</v>
      </c>
      <c r="AY916" s="101">
        <f>+VLOOKUP($S916,'CODE GENERATOR'!$P:$AM,18,FALSE)</f>
        <v>0</v>
      </c>
      <c r="AZ916" s="101">
        <f>+VLOOKUP($S916,'CODE GENERATOR'!$P:$AM,19,FALSE)</f>
        <v>0</v>
      </c>
      <c r="BA916" s="101">
        <f>+VLOOKUP($S916,'CODE GENERATOR'!$P:$AM,20,FALSE)</f>
        <v>0</v>
      </c>
      <c r="BB916" s="101">
        <f>+VLOOKUP($S916,'CODE GENERATOR'!$P:$AM,21,FALSE)</f>
        <v>0</v>
      </c>
      <c r="BC916" s="101">
        <f>+VLOOKUP($S916,'CODE GENERATOR'!$P:$AM,22,FALSE)</f>
        <v>0</v>
      </c>
      <c r="BD916" s="101">
        <f>+VLOOKUP($S916,'CODE GENERATOR'!$P:$AM,23,FALSE)</f>
        <v>0</v>
      </c>
      <c r="BE916" s="101">
        <f>+VLOOKUP($S916,'CODE GENERATOR'!$P:$AM,24,FALSE)</f>
        <v>0</v>
      </c>
      <c r="BF916" s="101">
        <f>IF(C916&gt;0,+VLOOKUP(G916,'CATEGORY ID'!$A$1:$L$118,3,FALSE),"")</f>
        <v>30</v>
      </c>
      <c r="BG916" s="101">
        <f>IF(C916&gt;0,+VLOOKUP(H916,'CATEGORY ID'!$D$1:$L$118,3,FALSE),"")</f>
        <v>4</v>
      </c>
      <c r="BH916" s="101">
        <f>IF(C916&gt;0,+VLOOKUP((+H916&amp;I916),'CATEGORY ID'!$H$1:$I$121,2,FALSE),"")</f>
        <v>110</v>
      </c>
      <c r="BJ916" s="101">
        <f>IF(C916&gt;0,IF(COUNTIF('CATEGORY ID'!$K$1:$K$121,+H916&amp;K916) &gt; 0, +VLOOKUP(+H916&amp;K916,'CATEGORY ID'!$K$1:$L$121,2,FALSE),""),"")</f>
        <v>220</v>
      </c>
      <c r="BK916" s="101" t="str">
        <f>IF(C916&gt;0,IF(COUNTIF('CATEGORY ID'!$K$124:$K$165, +VLOOKUP(C916,'STYLE NAMES'!$B:$AE,30,FALSE)) &gt; 0, +VLOOKUP(VLOOKUP(C916,'STYLE NAMES'!$B:$AE,30,FALSE),'CATEGORY ID'!K:M,2,FALSE),""),"")</f>
        <v/>
      </c>
      <c r="BR916" s="101" t="str" cm="1">
        <f t="array" ref="BR916">IF(C916&gt;0,_xlfn.TEXTJOIN(";", TRUE,_xlfn.UNIQUE(_xlfn._xlws.FILTER(BF916:BQ916,(BF916:BQ916&gt;0)),TRUE,FALSE)),"")&amp;";"&amp;BS916</f>
        <v>30;4;110;220;235</v>
      </c>
      <c r="BS916" s="101">
        <v>235</v>
      </c>
      <c r="BU916" s="106">
        <f>IF(C916&gt;0,+VLOOKUP($C916,'STYLE NAMES'!$B:$AC,26,FALSE),"")</f>
        <v>59.9</v>
      </c>
      <c r="BV916" s="106">
        <f>IF(C916&gt;0,+VLOOKUP($C916,'STYLE NAMES'!$B:$AC,27,FALSE),"")</f>
        <v>3290</v>
      </c>
      <c r="BW916" s="106">
        <f>IF(C916&gt;0,+VLOOKUP($C916,'STYLE NAMES'!$B:$AC,28,FALSE),"")</f>
        <v>68.884999999999991</v>
      </c>
      <c r="BY916"/>
      <c r="BZ916" s="101">
        <v>0</v>
      </c>
      <c r="CA916" s="137">
        <f t="shared" si="62"/>
        <v>0</v>
      </c>
      <c r="CB916" s="137">
        <f>+VLOOKUP(C916,'[2]STYLES &amp; MODELS MATRIX'!$A:$G,7,FALSE)</f>
        <v>0</v>
      </c>
      <c r="CC916" s="137" t="str">
        <f>+VLOOKUP(C916,'[1]STYLES &amp; SIZE CHARTS'!$A:$H,8,FALSE)</f>
        <v>JT-GSSP1</v>
      </c>
      <c r="CD916" s="137"/>
      <c r="CE916" s="205"/>
      <c r="CF916" s="141"/>
    </row>
    <row r="917" spans="1:84" s="101" customFormat="1" ht="12" customHeight="1" x14ac:dyDescent="0.2">
      <c r="A917" s="102">
        <f t="shared" si="60"/>
        <v>8683711010418</v>
      </c>
      <c r="B917" s="101" t="s">
        <v>997</v>
      </c>
      <c r="C917" s="101" t="s">
        <v>1911</v>
      </c>
      <c r="D917" s="101" t="s">
        <v>2995</v>
      </c>
      <c r="E917" s="203" t="s">
        <v>2492</v>
      </c>
      <c r="F917" s="101" t="s">
        <v>2355</v>
      </c>
      <c r="G917" s="101" t="str">
        <f>IF(C917&gt;0,+VLOOKUP($C917,'STYLE NAMES'!$B:$AC,4,FALSE),"")</f>
        <v>RIDER</v>
      </c>
      <c r="H917" s="101" t="str">
        <f>IF(C917&gt;0,+VLOOKUP($C917,'STYLE NAMES'!$B:$AC,5,FALSE),"")</f>
        <v>JUNIOR</v>
      </c>
      <c r="I917" s="101" t="str">
        <f>IF(C917&gt;0,+VLOOKUP($C917,'STYLE NAMES'!$B:$AC,6,FALSE),"")</f>
        <v>TOPS</v>
      </c>
      <c r="J917" s="101" t="str">
        <f>IF(C917&gt;0,+VLOOKUP($C917,'STYLE NAMES'!$B:$AC,7,FALSE),"")</f>
        <v>KIDS GIRL</v>
      </c>
      <c r="K917" s="101" t="str">
        <f>IF(C917&gt;0,+VLOOKUP($C917,'STYLE NAMES'!$B:$AC,8,FALSE),"")</f>
        <v>TECH POLOS</v>
      </c>
      <c r="L917" s="101" t="str">
        <f>IF(E917&gt;0,+VLOOKUP($E917,'CODE GENERATOR'!$D:$T,3,FALSE),"")</f>
        <v>S</v>
      </c>
      <c r="M917" s="101" t="str">
        <f>IF(E917&gt;0,+VLOOKUP($E917,'CODE GENERATOR'!$D:$T,4,FALSE),"")</f>
        <v>PIQUET</v>
      </c>
      <c r="N917" s="101" t="str">
        <f>IF(E917&gt;0,+VLOOKUP($E917,'CODE GENERATOR'!$D:$T,6,FALSE),"")</f>
        <v>NAVY</v>
      </c>
      <c r="O917" s="101" t="str">
        <f>IF(E917&gt;0,+VLOOKUP($E917,'CODE GENERATOR'!$D:$T,7,FALSE),"")</f>
        <v>NAVY</v>
      </c>
      <c r="P917" s="101" t="str">
        <f t="shared" si="61"/>
        <v>NAVY</v>
      </c>
      <c r="Q917" s="104" t="str">
        <f>IF(E917&gt;0,+VLOOKUP($E917,'CODE GENERATOR'!$D:$T,11,FALSE),"")</f>
        <v>R.TOPKG_TPL0082</v>
      </c>
      <c r="R917" s="104" t="str">
        <f>IF(E917&gt;0,+VLOOKUP($E917,'CODE GENERATOR'!$D:$T,12,FALSE),"")</f>
        <v>PIQ0015NAVNAV</v>
      </c>
      <c r="S917" s="104" t="str">
        <f>IF(E917&gt;0,+VLOOKUP($E917,'CODE GENERATOR'!$D:$T,13,FALSE),"")</f>
        <v>R.TOPKG_TPL0082_PIQ0015NAVNAV</v>
      </c>
      <c r="T917" s="104" t="str">
        <f t="shared" si="59"/>
        <v>R.TOPKG_TPL0082_PIQ0015NAVNAV_12-13 Y</v>
      </c>
      <c r="U917" s="105">
        <v>8683711010418</v>
      </c>
      <c r="V917" s="107" t="str" cm="1">
        <f t="array" ref="V917">_xlfn.TEXTJOIN(";", TRUE, _xlfn.UNIQUE(_xlfn._xlws.FILTER(P$3:P$10029, C$3:C$10029=C917)))</f>
        <v>PINK;NAVY</v>
      </c>
      <c r="W917" s="107" t="str" cm="1">
        <f t="array" ref="W917">_xlfn.TEXTJOIN(";", TRUE, _xlfn.UNIQUE(_xlfn._xlws.FILTER(F$3:F$10029, C$3:C$10029=C917)))</f>
        <v>6-7 Y;8-9 Y;10-11 Y;12-13 Y;14-15 Y</v>
      </c>
      <c r="X917" s="101">
        <f>IF(E917&gt;0,+VLOOKUP($E917,'CODE GENERATOR'!$D:$AC,19,FALSE),0)</f>
        <v>0</v>
      </c>
      <c r="Y917" s="101" t="str">
        <f>IF(E917&gt;0,+VLOOKUP($E917,'CODE GENERATOR'!$D:$AC,20,FALSE),0)</f>
        <v/>
      </c>
      <c r="Z917" s="101" t="str">
        <f>IF(E917&gt;0,+VLOOKUP($E917,'CODE GENERATOR'!$D:$AC,21,FALSE),0)</f>
        <v/>
      </c>
      <c r="AA917" s="101" t="str">
        <f>IF(E917&gt;0,+VLOOKUP($E917,'CODE GENERATOR'!$D:$AC,22,FALSE),0)</f>
        <v/>
      </c>
      <c r="AB917" s="101" t="str">
        <f>IF(E917&gt;0,+VLOOKUP($E917,'CODE GENERATOR'!$D:$AC,23,FALSE),0)</f>
        <v/>
      </c>
      <c r="AC917" s="101" t="str">
        <f>IF(E917&gt;0,+VLOOKUP($E917,'CODE GENERATOR'!$D:$AC,24,FALSE),0)</f>
        <v/>
      </c>
      <c r="AD917" s="101" t="str">
        <f>IF(E917&gt;0,+VLOOKUP($E917,'CODE GENERATOR'!$D:$AC,25,FALSE),0)</f>
        <v/>
      </c>
      <c r="AE917" s="101" t="str">
        <f>IF(E917&gt;0,+VLOOKUP($E917,'CODE GENERATOR'!$D:$AC,26,FALSE),0)</f>
        <v/>
      </c>
      <c r="AF917" s="149" t="str">
        <f>IF($C917&gt;0,$C917&amp;" "&amp;$P917&amp;" "&amp;+VLOOKUP($C917,'STYLE NAMES'!$B:$AC,10,FALSE),"""")</f>
        <v>MALTA-JR NAVY GIRL'S TECH TRAINING POLO SHORT SLEEVE</v>
      </c>
      <c r="AG917" s="101" t="str">
        <f>"Enjoy our "&amp;(AF917)&amp;"; "&amp;IF(C917&gt;0,+VLOOKUP($C917,'STYLE NAMES'!$B:$AC,11,FALSE),"")</f>
        <v>Enjoy our MALTA-JR NAVY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17" s="101" t="str">
        <f>IF(C917&gt;0,+VLOOKUP($C917,'STYLE NAMES'!$B:$AC,12,FALSE),"")</f>
        <v>* Specially engineered design for high performance
* 4-way super stretch piquet jersey
* Soft and comfortable
* Breathable
* Quick dry
Composition:
95% Poliamide 5% Elasthane</v>
      </c>
      <c r="AI917" s="101" t="str">
        <f>IF(C917&gt;0,+VLOOKUP($C917,'STYLE NAMES'!$B:$AC,13,FALSE),"")</f>
        <v>Machine Wash at 30°C
Mild process
Iron at low temperature
Iron from REVERSE
Do NOT iron on logos or prints
Do not bleach
Do NOT Tumble Dry</v>
      </c>
      <c r="AJ917" s="149" t="str">
        <f>IF($C917&gt;0,$C917&amp;" "&amp;$P917&amp;" "&amp;+VLOOKUP($C917,'STYLE NAMES'!$B:$AC,14,FALSE),"""")</f>
        <v>MALTA-JR NAVY KIZ ÇOCUK KISA KOL TEKNİK ANTRENMAN POLO</v>
      </c>
      <c r="AK917" s="149" t="str">
        <f>"Cavalier SanMarco tarafından tasarlanan "&amp;(AJ917)&amp;"; "&amp;IF(C917&gt;0,+VLOOKUP($C917,'STYLE NAMES'!$B:$AC,15,FALSE),"")</f>
        <v>Cavalier SanMarco tarafından tasarlanan MALTA-JR NAVY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17" s="149" t="str">
        <f>IF(C917&gt;0,+VLOOKUP($C917,'STYLE NAMES'!$B:$AC,16,FALSE),"")</f>
        <v>* Yüksek performans için özel tasarım
* 4 yönlü süper streç pike kumaş
* Yumuşak ve rahat
* Nefes alabilir
* Hızlı kuruma
Kompozisyon:
%95 Polyamid  %5 Elastan</v>
      </c>
      <c r="AM917" s="149" t="str">
        <f>IF(C917&gt;0,+VLOOKUP($C917,'STYLE NAMES'!$B:$AC,17,FALSE),"")</f>
        <v>Makinede 30°C' de Yıkayın
Hassas Yıkama
Ilık ütü yapın
Tersten ütüleyin
Logo ve baskıları ÜTÜLEMEYİN
Çamaşır suyu kullanmayın
Kurutma Makinesinde Kurutmayın</v>
      </c>
      <c r="AN917" s="149" t="str">
        <f>IF($C917&gt;0,$C917&amp;" "&amp;$P917&amp;" "&amp;+VLOOKUP($C917,'STYLE NAMES'!$B:$AC,18,FALSE),"""")</f>
        <v>MALTA-JR NAVY POLO DA ALLENAMENTO TECH DA RAGAZZA MANICA CORTA</v>
      </c>
      <c r="AO917" s="101" t="str">
        <f>"Disegnato da Cavalier SanMarco "&amp;(AN917)&amp;"; "&amp;IF(C917&gt;0,+VLOOKUP($C917,'STYLE NAMES'!$B:$AC,19,FALSE),"")</f>
        <v>Disegnato da Cavalier SanMarco MALTA-JR NAVY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17" s="101" t="str">
        <f>IF(C917&gt;0,+VLOOKUP($C917,'STYLE NAMES'!$B:$AC,20,FALSE),"")</f>
        <v>Design ingegnerizzato per alte prestazioni 
Jersey piqué elasticizzato  4-way-stretch 
Morbido e confortevole 
Traspirante Asciugatura rapida 
Composizione: 
95% Poliammide  5% Elastan</v>
      </c>
      <c r="AQ917" s="101" t="str">
        <f>IF(C917&gt;0,+VLOOKUP($C917,'STYLE NAMES'!$B:$AC,21,FALSE),"")</f>
        <v>Lavare in lavatrice a 30°C Ciclo delicato 
Stirare a bassa temperatura
Stirare al rovescio 
Non stirare su loghi o stampe 
Non candeggiare 
Non asciugare in asciugatrice</v>
      </c>
      <c r="AR917" s="101">
        <f>IF(D917&gt;0,+VLOOKUP($C917,'STYLE NAMES'!$B:$AC,22,FALSE),"")</f>
        <v>0</v>
      </c>
      <c r="AS917" s="101">
        <f>IF(E917&gt;0,+VLOOKUP($C917,'STYLE NAMES'!$B:$AC,23,FALSE),"")</f>
        <v>0</v>
      </c>
      <c r="AT917" s="101">
        <f>IF(F917&gt;0,+VLOOKUP($C917,'STYLE NAMES'!$B:$AC,24,FALSE),"")</f>
        <v>0</v>
      </c>
      <c r="AU917" s="101">
        <f>IF(G917&gt;0,+VLOOKUP($C917,'STYLE NAMES'!$B:$AC,25,FALSE),"")</f>
        <v>0</v>
      </c>
      <c r="AV917" s="101">
        <f>+VLOOKUP($S917,'CODE GENERATOR'!$P:$AM,15,FALSE)</f>
        <v>0</v>
      </c>
      <c r="AW917" s="101">
        <f>+VLOOKUP($S917,'CODE GENERATOR'!$P:$AM,16,FALSE)</f>
        <v>0</v>
      </c>
      <c r="AX917" s="101">
        <f>+VLOOKUP($S917,'CODE GENERATOR'!$P:$AM,17,FALSE)</f>
        <v>0</v>
      </c>
      <c r="AY917" s="101">
        <f>+VLOOKUP($S917,'CODE GENERATOR'!$P:$AM,18,FALSE)</f>
        <v>0</v>
      </c>
      <c r="AZ917" s="101">
        <f>+VLOOKUP($S917,'CODE GENERATOR'!$P:$AM,19,FALSE)</f>
        <v>0</v>
      </c>
      <c r="BA917" s="101">
        <f>+VLOOKUP($S917,'CODE GENERATOR'!$P:$AM,20,FALSE)</f>
        <v>0</v>
      </c>
      <c r="BB917" s="101">
        <f>+VLOOKUP($S917,'CODE GENERATOR'!$P:$AM,21,FALSE)</f>
        <v>0</v>
      </c>
      <c r="BC917" s="101">
        <f>+VLOOKUP($S917,'CODE GENERATOR'!$P:$AM,22,FALSE)</f>
        <v>0</v>
      </c>
      <c r="BD917" s="101">
        <f>+VLOOKUP($S917,'CODE GENERATOR'!$P:$AM,23,FALSE)</f>
        <v>0</v>
      </c>
      <c r="BE917" s="101">
        <f>+VLOOKUP($S917,'CODE GENERATOR'!$P:$AM,24,FALSE)</f>
        <v>0</v>
      </c>
      <c r="BF917" s="101">
        <f>IF(C917&gt;0,+VLOOKUP(G917,'CATEGORY ID'!$A$1:$L$118,3,FALSE),"")</f>
        <v>30</v>
      </c>
      <c r="BG917" s="101">
        <f>IF(C917&gt;0,+VLOOKUP(H917,'CATEGORY ID'!$D$1:$L$118,3,FALSE),"")</f>
        <v>4</v>
      </c>
      <c r="BH917" s="101">
        <f>IF(C917&gt;0,+VLOOKUP((+H917&amp;I917),'CATEGORY ID'!$H$1:$I$121,2,FALSE),"")</f>
        <v>110</v>
      </c>
      <c r="BJ917" s="101">
        <f>IF(C917&gt;0,IF(COUNTIF('CATEGORY ID'!$K$1:$K$121,+H917&amp;K917) &gt; 0, +VLOOKUP(+H917&amp;K917,'CATEGORY ID'!$K$1:$L$121,2,FALSE),""),"")</f>
        <v>220</v>
      </c>
      <c r="BK917" s="101" t="str">
        <f>IF(C917&gt;0,IF(COUNTIF('CATEGORY ID'!$K$124:$K$165, +VLOOKUP(C917,'STYLE NAMES'!$B:$AE,30,FALSE)) &gt; 0, +VLOOKUP(VLOOKUP(C917,'STYLE NAMES'!$B:$AE,30,FALSE),'CATEGORY ID'!K:M,2,FALSE),""),"")</f>
        <v/>
      </c>
      <c r="BR917" s="101" t="str" cm="1">
        <f t="array" ref="BR917">IF(C917&gt;0,_xlfn.TEXTJOIN(";", TRUE,_xlfn.UNIQUE(_xlfn._xlws.FILTER(BF917:BQ917,(BF917:BQ917&gt;0)),TRUE,FALSE)),"")&amp;";"&amp;BS917</f>
        <v>30;4;110;220;235</v>
      </c>
      <c r="BS917" s="101">
        <v>235</v>
      </c>
      <c r="BU917" s="106">
        <f>IF(C917&gt;0,+VLOOKUP($C917,'STYLE NAMES'!$B:$AC,26,FALSE),"")</f>
        <v>59.9</v>
      </c>
      <c r="BV917" s="106">
        <f>IF(C917&gt;0,+VLOOKUP($C917,'STYLE NAMES'!$B:$AC,27,FALSE),"")</f>
        <v>3290</v>
      </c>
      <c r="BW917" s="106">
        <f>IF(C917&gt;0,+VLOOKUP($C917,'STYLE NAMES'!$B:$AC,28,FALSE),"")</f>
        <v>68.884999999999991</v>
      </c>
      <c r="BY917"/>
      <c r="BZ917" s="101">
        <v>0</v>
      </c>
      <c r="CA917" s="137">
        <f t="shared" si="62"/>
        <v>0</v>
      </c>
      <c r="CB917" s="137">
        <f>+VLOOKUP(C917,'[2]STYLES &amp; MODELS MATRIX'!$A:$G,7,FALSE)</f>
        <v>0</v>
      </c>
      <c r="CC917" s="137" t="str">
        <f>+VLOOKUP(C917,'[1]STYLES &amp; SIZE CHARTS'!$A:$H,8,FALSE)</f>
        <v>JT-GSSP1</v>
      </c>
      <c r="CD917" s="137"/>
      <c r="CE917" s="205"/>
      <c r="CF917" s="141"/>
    </row>
    <row r="918" spans="1:84" s="101" customFormat="1" ht="12" customHeight="1" x14ac:dyDescent="0.2">
      <c r="A918" s="102">
        <f t="shared" si="60"/>
        <v>8683711010425</v>
      </c>
      <c r="B918" s="101" t="s">
        <v>997</v>
      </c>
      <c r="C918" s="101" t="s">
        <v>1911</v>
      </c>
      <c r="D918" s="101" t="s">
        <v>2995</v>
      </c>
      <c r="E918" s="203" t="s">
        <v>2492</v>
      </c>
      <c r="F918" s="101" t="s">
        <v>2356</v>
      </c>
      <c r="G918" s="101" t="str">
        <f>IF(C918&gt;0,+VLOOKUP($C918,'STYLE NAMES'!$B:$AC,4,FALSE),"")</f>
        <v>RIDER</v>
      </c>
      <c r="H918" s="101" t="str">
        <f>IF(C918&gt;0,+VLOOKUP($C918,'STYLE NAMES'!$B:$AC,5,FALSE),"")</f>
        <v>JUNIOR</v>
      </c>
      <c r="I918" s="101" t="str">
        <f>IF(C918&gt;0,+VLOOKUP($C918,'STYLE NAMES'!$B:$AC,6,FALSE),"")</f>
        <v>TOPS</v>
      </c>
      <c r="J918" s="101" t="str">
        <f>IF(C918&gt;0,+VLOOKUP($C918,'STYLE NAMES'!$B:$AC,7,FALSE),"")</f>
        <v>KIDS GIRL</v>
      </c>
      <c r="K918" s="101" t="str">
        <f>IF(C918&gt;0,+VLOOKUP($C918,'STYLE NAMES'!$B:$AC,8,FALSE),"")</f>
        <v>TECH POLOS</v>
      </c>
      <c r="L918" s="101" t="str">
        <f>IF(E918&gt;0,+VLOOKUP($E918,'CODE GENERATOR'!$D:$T,3,FALSE),"")</f>
        <v>S</v>
      </c>
      <c r="M918" s="101" t="str">
        <f>IF(E918&gt;0,+VLOOKUP($E918,'CODE GENERATOR'!$D:$T,4,FALSE),"")</f>
        <v>PIQUET</v>
      </c>
      <c r="N918" s="101" t="str">
        <f>IF(E918&gt;0,+VLOOKUP($E918,'CODE GENERATOR'!$D:$T,6,FALSE),"")</f>
        <v>NAVY</v>
      </c>
      <c r="O918" s="101" t="str">
        <f>IF(E918&gt;0,+VLOOKUP($E918,'CODE GENERATOR'!$D:$T,7,FALSE),"")</f>
        <v>NAVY</v>
      </c>
      <c r="P918" s="101" t="str">
        <f t="shared" si="61"/>
        <v>NAVY</v>
      </c>
      <c r="Q918" s="104" t="str">
        <f>IF(E918&gt;0,+VLOOKUP($E918,'CODE GENERATOR'!$D:$T,11,FALSE),"")</f>
        <v>R.TOPKG_TPL0082</v>
      </c>
      <c r="R918" s="104" t="str">
        <f>IF(E918&gt;0,+VLOOKUP($E918,'CODE GENERATOR'!$D:$T,12,FALSE),"")</f>
        <v>PIQ0015NAVNAV</v>
      </c>
      <c r="S918" s="104" t="str">
        <f>IF(E918&gt;0,+VLOOKUP($E918,'CODE GENERATOR'!$D:$T,13,FALSE),"")</f>
        <v>R.TOPKG_TPL0082_PIQ0015NAVNAV</v>
      </c>
      <c r="T918" s="104" t="str">
        <f t="shared" si="59"/>
        <v>R.TOPKG_TPL0082_PIQ0015NAVNAV_14-15 Y</v>
      </c>
      <c r="U918" s="105">
        <v>8683711010425</v>
      </c>
      <c r="V918" s="107" t="str" cm="1">
        <f t="array" ref="V918">_xlfn.TEXTJOIN(";", TRUE, _xlfn.UNIQUE(_xlfn._xlws.FILTER(P$3:P$10029, C$3:C$10029=C918)))</f>
        <v>PINK;NAVY</v>
      </c>
      <c r="W918" s="107" t="str" cm="1">
        <f t="array" ref="W918">_xlfn.TEXTJOIN(";", TRUE, _xlfn.UNIQUE(_xlfn._xlws.FILTER(F$3:F$10029, C$3:C$10029=C918)))</f>
        <v>6-7 Y;8-9 Y;10-11 Y;12-13 Y;14-15 Y</v>
      </c>
      <c r="X918" s="101">
        <f>IF(E918&gt;0,+VLOOKUP($E918,'CODE GENERATOR'!$D:$AC,19,FALSE),0)</f>
        <v>0</v>
      </c>
      <c r="Y918" s="101" t="str">
        <f>IF(E918&gt;0,+VLOOKUP($E918,'CODE GENERATOR'!$D:$AC,20,FALSE),0)</f>
        <v/>
      </c>
      <c r="Z918" s="101" t="str">
        <f>IF(E918&gt;0,+VLOOKUP($E918,'CODE GENERATOR'!$D:$AC,21,FALSE),0)</f>
        <v/>
      </c>
      <c r="AA918" s="101" t="str">
        <f>IF(E918&gt;0,+VLOOKUP($E918,'CODE GENERATOR'!$D:$AC,22,FALSE),0)</f>
        <v/>
      </c>
      <c r="AB918" s="101" t="str">
        <f>IF(E918&gt;0,+VLOOKUP($E918,'CODE GENERATOR'!$D:$AC,23,FALSE),0)</f>
        <v/>
      </c>
      <c r="AC918" s="101" t="str">
        <f>IF(E918&gt;0,+VLOOKUP($E918,'CODE GENERATOR'!$D:$AC,24,FALSE),0)</f>
        <v/>
      </c>
      <c r="AD918" s="101" t="str">
        <f>IF(E918&gt;0,+VLOOKUP($E918,'CODE GENERATOR'!$D:$AC,25,FALSE),0)</f>
        <v/>
      </c>
      <c r="AE918" s="101" t="str">
        <f>IF(E918&gt;0,+VLOOKUP($E918,'CODE GENERATOR'!$D:$AC,26,FALSE),0)</f>
        <v/>
      </c>
      <c r="AF918" s="149" t="str">
        <f>IF($C918&gt;0,$C918&amp;" "&amp;$P918&amp;" "&amp;+VLOOKUP($C918,'STYLE NAMES'!$B:$AC,10,FALSE),"""")</f>
        <v>MALTA-JR NAVY GIRL'S TECH TRAINING POLO SHORT SLEEVE</v>
      </c>
      <c r="AG918" s="101" t="str">
        <f>"Enjoy our "&amp;(AF918)&amp;"; "&amp;IF(C918&gt;0,+VLOOKUP($C918,'STYLE NAMES'!$B:$AC,11,FALSE),"")</f>
        <v>Enjoy our MALTA-JR NAVY GIRL'S TECH TRAINING POLO SHORT SLEEVE; 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
      <c r="AH918" s="101" t="str">
        <f>IF(C918&gt;0,+VLOOKUP($C918,'STYLE NAMES'!$B:$AC,12,FALSE),"")</f>
        <v>* Specially engineered design for high performance
* 4-way super stretch piquet jersey
* Soft and comfortable
* Breathable
* Quick dry
Composition:
95% Poliamide 5% Elasthane</v>
      </c>
      <c r="AI918" s="101" t="str">
        <f>IF(C918&gt;0,+VLOOKUP($C918,'STYLE NAMES'!$B:$AC,13,FALSE),"")</f>
        <v>Machine Wash at 30°C
Mild process
Iron at low temperature
Iron from REVERSE
Do NOT iron on logos or prints
Do not bleach
Do NOT Tumble Dry</v>
      </c>
      <c r="AJ918" s="149" t="str">
        <f>IF($C918&gt;0,$C918&amp;" "&amp;$P918&amp;" "&amp;+VLOOKUP($C918,'STYLE NAMES'!$B:$AC,14,FALSE),"""")</f>
        <v>MALTA-JR NAVY KIZ ÇOCUK KISA KOL TEKNİK ANTRENMAN POLO</v>
      </c>
      <c r="AK918" s="149" t="str">
        <f>"Cavalier SanMarco tarafından tasarlanan "&amp;(AJ918)&amp;"; "&amp;IF(C918&gt;0,+VLOOKUP($C918,'STYLE NAMES'!$B:$AC,15,FALSE),"")</f>
        <v>Cavalier SanMarco tarafından tasarlanan MALTA-JR NAVY KIZ ÇOCUK KISA KOL TEKNİK ANTRENMAN POLO; Teknik polo tişörtlerimiz, yüksek performans ihtiyaçlarınıza uyum sağlamak için yüksek kaliteli örme kumaşla üretilmiştir.
Antrenmanlar ve her türlü sportif aktivitenin yanı sıra günlük şıklık için uygundur.
Özel poliamid pike örme kumaş, vücudunuzla öyle bir uyum içinde hareket eder ki, varlığını neredeyse hissetmezsiniz.</v>
      </c>
      <c r="AL918" s="149" t="str">
        <f>IF(C918&gt;0,+VLOOKUP($C918,'STYLE NAMES'!$B:$AC,16,FALSE),"")</f>
        <v>* Yüksek performans için özel tasarım
* 4 yönlü süper streç pike kumaş
* Yumuşak ve rahat
* Nefes alabilir
* Hızlı kuruma
Kompozisyon:
%95 Polyamid  %5 Elastan</v>
      </c>
      <c r="AM918" s="149" t="str">
        <f>IF(C918&gt;0,+VLOOKUP($C918,'STYLE NAMES'!$B:$AC,17,FALSE),"")</f>
        <v>Makinede 30°C' de Yıkayın
Hassas Yıkama
Ilık ütü yapın
Tersten ütüleyin
Logo ve baskıları ÜTÜLEMEYİN
Çamaşır suyu kullanmayın
Kurutma Makinesinde Kurutmayın</v>
      </c>
      <c r="AN918" s="149" t="str">
        <f>IF($C918&gt;0,$C918&amp;" "&amp;$P918&amp;" "&amp;+VLOOKUP($C918,'STYLE NAMES'!$B:$AC,18,FALSE),"""")</f>
        <v>MALTA-JR NAVY POLO DA ALLENAMENTO TECH DA RAGAZZA MANICA CORTA</v>
      </c>
      <c r="AO918" s="101" t="str">
        <f>"Disegnato da Cavalier SanMarco "&amp;(AN918)&amp;"; "&amp;IF(C918&gt;0,+VLOOKUP($C918,'STYLE NAMES'!$B:$AC,19,FALSE),"")</f>
        <v>Disegnato da Cavalier SanMarco MALTA-JR NAVY POLO DA ALLENAMENTO TECH DA RAGAZZA MANICA CORTA; Le nostre polo tecniche sono realizzate con tessuto jersey di alta qualità per soddisfare le tue esigenze ad alte prestazioni.
Adatte all’allenamento e a tutte le attività sportive, oltre che all’eleganza quotidiana.
Il tessuto speciale in jersey piqué di poliammide si muove in perfetta armonia con il tuo corpo, tanto che difficilmente ne percepirai la presenza.</v>
      </c>
      <c r="AP918" s="101" t="str">
        <f>IF(C918&gt;0,+VLOOKUP($C918,'STYLE NAMES'!$B:$AC,20,FALSE),"")</f>
        <v>Design ingegnerizzato per alte prestazioni 
Jersey piqué elasticizzato  4-way-stretch 
Morbido e confortevole 
Traspirante Asciugatura rapida 
Composizione: 
95% Poliammide  5% Elastan</v>
      </c>
      <c r="AQ918" s="101" t="str">
        <f>IF(C918&gt;0,+VLOOKUP($C918,'STYLE NAMES'!$B:$AC,21,FALSE),"")</f>
        <v>Lavare in lavatrice a 30°C Ciclo delicato 
Stirare a bassa temperatura
Stirare al rovescio 
Non stirare su loghi o stampe 
Non candeggiare 
Non asciugare in asciugatrice</v>
      </c>
      <c r="AR918" s="101">
        <f>IF(D918&gt;0,+VLOOKUP($C918,'STYLE NAMES'!$B:$AC,22,FALSE),"")</f>
        <v>0</v>
      </c>
      <c r="AS918" s="101">
        <f>IF(E918&gt;0,+VLOOKUP($C918,'STYLE NAMES'!$B:$AC,23,FALSE),"")</f>
        <v>0</v>
      </c>
      <c r="AT918" s="101">
        <f>IF(F918&gt;0,+VLOOKUP($C918,'STYLE NAMES'!$B:$AC,24,FALSE),"")</f>
        <v>0</v>
      </c>
      <c r="AU918" s="101">
        <f>IF(G918&gt;0,+VLOOKUP($C918,'STYLE NAMES'!$B:$AC,25,FALSE),"")</f>
        <v>0</v>
      </c>
      <c r="AV918" s="101">
        <f>+VLOOKUP($S918,'CODE GENERATOR'!$P:$AM,15,FALSE)</f>
        <v>0</v>
      </c>
      <c r="AW918" s="101">
        <f>+VLOOKUP($S918,'CODE GENERATOR'!$P:$AM,16,FALSE)</f>
        <v>0</v>
      </c>
      <c r="AX918" s="101">
        <f>+VLOOKUP($S918,'CODE GENERATOR'!$P:$AM,17,FALSE)</f>
        <v>0</v>
      </c>
      <c r="AY918" s="101">
        <f>+VLOOKUP($S918,'CODE GENERATOR'!$P:$AM,18,FALSE)</f>
        <v>0</v>
      </c>
      <c r="AZ918" s="101">
        <f>+VLOOKUP($S918,'CODE GENERATOR'!$P:$AM,19,FALSE)</f>
        <v>0</v>
      </c>
      <c r="BA918" s="101">
        <f>+VLOOKUP($S918,'CODE GENERATOR'!$P:$AM,20,FALSE)</f>
        <v>0</v>
      </c>
      <c r="BB918" s="101">
        <f>+VLOOKUP($S918,'CODE GENERATOR'!$P:$AM,21,FALSE)</f>
        <v>0</v>
      </c>
      <c r="BC918" s="101">
        <f>+VLOOKUP($S918,'CODE GENERATOR'!$P:$AM,22,FALSE)</f>
        <v>0</v>
      </c>
      <c r="BD918" s="101">
        <f>+VLOOKUP($S918,'CODE GENERATOR'!$P:$AM,23,FALSE)</f>
        <v>0</v>
      </c>
      <c r="BE918" s="101">
        <f>+VLOOKUP($S918,'CODE GENERATOR'!$P:$AM,24,FALSE)</f>
        <v>0</v>
      </c>
      <c r="BF918" s="101">
        <f>IF(C918&gt;0,+VLOOKUP(G918,'CATEGORY ID'!$A$1:$L$118,3,FALSE),"")</f>
        <v>30</v>
      </c>
      <c r="BG918" s="101">
        <f>IF(C918&gt;0,+VLOOKUP(H918,'CATEGORY ID'!$D$1:$L$118,3,FALSE),"")</f>
        <v>4</v>
      </c>
      <c r="BH918" s="101">
        <f>IF(C918&gt;0,+VLOOKUP((+H918&amp;I918),'CATEGORY ID'!$H$1:$I$121,2,FALSE),"")</f>
        <v>110</v>
      </c>
      <c r="BJ918" s="101">
        <f>IF(C918&gt;0,IF(COUNTIF('CATEGORY ID'!$K$1:$K$121,+H918&amp;K918) &gt; 0, +VLOOKUP(+H918&amp;K918,'CATEGORY ID'!$K$1:$L$121,2,FALSE),""),"")</f>
        <v>220</v>
      </c>
      <c r="BK918" s="101" t="str">
        <f>IF(C918&gt;0,IF(COUNTIF('CATEGORY ID'!$K$124:$K$165, +VLOOKUP(C918,'STYLE NAMES'!$B:$AE,30,FALSE)) &gt; 0, +VLOOKUP(VLOOKUP(C918,'STYLE NAMES'!$B:$AE,30,FALSE),'CATEGORY ID'!K:M,2,FALSE),""),"")</f>
        <v/>
      </c>
      <c r="BR918" s="101" t="str" cm="1">
        <f t="array" ref="BR918">IF(C918&gt;0,_xlfn.TEXTJOIN(";", TRUE,_xlfn.UNIQUE(_xlfn._xlws.FILTER(BF918:BQ918,(BF918:BQ918&gt;0)),TRUE,FALSE)),"")&amp;";"&amp;BS918</f>
        <v>30;4;110;220;235</v>
      </c>
      <c r="BS918" s="101">
        <v>235</v>
      </c>
      <c r="BU918" s="106">
        <f>IF(C918&gt;0,+VLOOKUP($C918,'STYLE NAMES'!$B:$AC,26,FALSE),"")</f>
        <v>59.9</v>
      </c>
      <c r="BV918" s="106">
        <f>IF(C918&gt;0,+VLOOKUP($C918,'STYLE NAMES'!$B:$AC,27,FALSE),"")</f>
        <v>3290</v>
      </c>
      <c r="BW918" s="106">
        <f>IF(C918&gt;0,+VLOOKUP($C918,'STYLE NAMES'!$B:$AC,28,FALSE),"")</f>
        <v>68.884999999999991</v>
      </c>
      <c r="BY918"/>
      <c r="BZ918" s="101">
        <v>0</v>
      </c>
      <c r="CA918" s="137">
        <f t="shared" si="62"/>
        <v>0</v>
      </c>
      <c r="CB918" s="137">
        <f>+VLOOKUP(C918,'[2]STYLES &amp; MODELS MATRIX'!$A:$G,7,FALSE)</f>
        <v>0</v>
      </c>
      <c r="CC918" s="137" t="str">
        <f>+VLOOKUP(C918,'[1]STYLES &amp; SIZE CHARTS'!$A:$H,8,FALSE)</f>
        <v>JT-GSSP1</v>
      </c>
      <c r="CD918" s="137"/>
      <c r="CE918" s="205"/>
      <c r="CF918" s="141"/>
    </row>
    <row r="919" spans="1:84" s="101" customFormat="1" ht="12" customHeight="1" x14ac:dyDescent="0.2">
      <c r="A919" s="102">
        <f t="shared" si="60"/>
        <v>8683711010432</v>
      </c>
      <c r="B919" s="101" t="s">
        <v>998</v>
      </c>
      <c r="C919" s="101" t="s">
        <v>519</v>
      </c>
      <c r="D919" s="101" t="s">
        <v>1918</v>
      </c>
      <c r="E919" s="203" t="s">
        <v>2493</v>
      </c>
      <c r="F919" s="101" t="s">
        <v>2326</v>
      </c>
      <c r="G919" s="101" t="str">
        <f>IF(C919&gt;0,+VLOOKUP($C919,'STYLE NAMES'!$B:$AC,4,FALSE),"")</f>
        <v>ACCESSORIES</v>
      </c>
      <c r="H919" s="101" t="str">
        <f>IF(C919&gt;0,+VLOOKUP($C919,'STYLE NAMES'!$B:$AC,5,FALSE),"")</f>
        <v>ACCESSORIES</v>
      </c>
      <c r="I919" s="101" t="str">
        <f>IF(C919&gt;0,+VLOOKUP($C919,'STYLE NAMES'!$B:$AC,6,FALSE),"")</f>
        <v>RIDER ACCESSORIES</v>
      </c>
      <c r="J919" s="101" t="str">
        <f>IF(C919&gt;0,+VLOOKUP($C919,'STYLE NAMES'!$B:$AC,7,FALSE),"")</f>
        <v>MEN</v>
      </c>
      <c r="K919" s="101" t="str">
        <f>IF(C919&gt;0,+VLOOKUP($C919,'STYLE NAMES'!$B:$AC,8,FALSE),"")</f>
        <v>COMPETITION TIES</v>
      </c>
      <c r="L919" s="101" t="str">
        <f>IF(E919&gt;0,+VLOOKUP($E919,'CODE GENERATOR'!$D:$T,3,FALSE),"")</f>
        <v>A</v>
      </c>
      <c r="M919" s="101" t="str">
        <f>IF(E919&gt;0,+VLOOKUP($E919,'CODE GENERATOR'!$D:$T,4,FALSE),"")</f>
        <v>KNIT</v>
      </c>
      <c r="N919" s="101" t="str">
        <f>IF(E919&gt;0,+VLOOKUP($E919,'CODE GENERATOR'!$D:$T,6,FALSE),"")</f>
        <v>WHITE</v>
      </c>
      <c r="O919" s="101" t="str">
        <f>IF(E919&gt;0,+VLOOKUP($E919,'CODE GENERATOR'!$D:$T,7,FALSE),"")</f>
        <v>WHITE</v>
      </c>
      <c r="P919" s="101" t="str">
        <f t="shared" si="61"/>
        <v>WHITE</v>
      </c>
      <c r="Q919" s="104" t="str">
        <f>IF(E919&gt;0,+VLOOKUP($E919,'CODE GENERATOR'!$D:$T,11,FALSE),"")</f>
        <v>A.RACMN_TIE0083</v>
      </c>
      <c r="R919" s="104" t="str">
        <f>IF(E919&gt;0,+VLOOKUP($E919,'CODE GENERATOR'!$D:$T,12,FALSE),"")</f>
        <v>KNT0000WHTWHT</v>
      </c>
      <c r="S919" s="104" t="str">
        <f>IF(E919&gt;0,+VLOOKUP($E919,'CODE GENERATOR'!$D:$T,13,FALSE),"")</f>
        <v>A.RACMN_TIE0083_KNT0000WHTWHT</v>
      </c>
      <c r="T919" s="104" t="str">
        <f t="shared" si="59"/>
        <v>A.RACMN_TIE0083_KNT0000WHTWHT_STD</v>
      </c>
      <c r="U919" s="105">
        <v>8683711010432</v>
      </c>
      <c r="V919" s="107" t="str" cm="1">
        <f t="array" ref="V919">_xlfn.TEXTJOIN(";", TRUE, _xlfn.UNIQUE(_xlfn._xlws.FILTER(P$3:P$10029, C$3:C$10029=C919)))</f>
        <v>WHITE</v>
      </c>
      <c r="W919" s="107" t="str" cm="1">
        <f t="array" ref="W919">_xlfn.TEXTJOIN(";", TRUE, _xlfn.UNIQUE(_xlfn._xlws.FILTER(F$3:F$10029, C$3:C$10029=C919)))</f>
        <v>STD</v>
      </c>
      <c r="X919" s="101" t="str">
        <f>IF(E919&gt;0,+VLOOKUP($E919,'CODE GENERATOR'!$D:$AC,19,FALSE),0)</f>
        <v>2507_W_2105</v>
      </c>
      <c r="Y919" s="101" t="str">
        <f>IF(E919&gt;0,+VLOOKUP($E919,'CODE GENERATOR'!$D:$AC,20,FALSE),0)</f>
        <v>2507_W_2062</v>
      </c>
      <c r="Z919" s="101" t="str">
        <f>IF(E919&gt;0,+VLOOKUP($E919,'CODE GENERATOR'!$D:$AC,21,FALSE),0)</f>
        <v>2507_W_2084</v>
      </c>
      <c r="AA919" s="101" t="str">
        <f>IF(E919&gt;0,+VLOOKUP($E919,'CODE GENERATOR'!$D:$AC,22,FALSE),0)</f>
        <v>2507_W_1934</v>
      </c>
      <c r="AB919" s="101" t="str">
        <f>IF(E919&gt;0,+VLOOKUP($E919,'CODE GENERATOR'!$D:$AC,23,FALSE),0)</f>
        <v/>
      </c>
      <c r="AC919" s="101" t="str">
        <f>IF(E919&gt;0,+VLOOKUP($E919,'CODE GENERATOR'!$D:$AC,24,FALSE),0)</f>
        <v/>
      </c>
      <c r="AD919" s="101" t="str">
        <f>IF(E919&gt;0,+VLOOKUP($E919,'CODE GENERATOR'!$D:$AC,25,FALSE),0)</f>
        <v>2507_VW_Web_44</v>
      </c>
      <c r="AE919" s="101" t="str">
        <f>IF(E919&gt;0,+VLOOKUP($E919,'CODE GENERATOR'!$D:$AC,26,FALSE),0)</f>
        <v/>
      </c>
      <c r="AF919" s="149" t="str">
        <f>IF($C919&gt;0,$C919&amp;" "&amp;$P919&amp;" "&amp;+VLOOKUP($C919,'STYLE NAMES'!$B:$AC,10,FALSE),"""")</f>
        <v>OXFORD WHITE KNIT COMPETITION TIE</v>
      </c>
      <c r="AG919" s="101" t="str">
        <f>"Enjoy our "&amp;(AF919)&amp;"; "&amp;IF(C919&gt;0,+VLOOKUP($C919,'STYLE NAMES'!$B:$AC,11,FALSE),"")</f>
        <v>Enjoy our OXFORD WHITE KNIT COMPETITION TIE; Textured knit competition tie with printed 4 horses logo
Soft, elegant and comfortable
Matches perfectly with your SanMarco competition polos</v>
      </c>
      <c r="AH919" s="101" t="str">
        <f>IF(C919&gt;0,+VLOOKUP($C919,'STYLE NAMES'!$B:$AC,12,FALSE),"")</f>
        <v>Composition:
100% Polyester</v>
      </c>
      <c r="AI919" s="101" t="str">
        <f>IF(C919&gt;0,+VLOOKUP($C919,'STYLE NAMES'!$B:$AC,13,FALSE),"")</f>
        <v>Hand Wash at 30°C degrees
Dry Cleaning
Mild iron</v>
      </c>
      <c r="AJ919" s="149" t="str">
        <f>IF($C919&gt;0,$C919&amp;" "&amp;$P919&amp;" "&amp;+VLOOKUP($C919,'STYLE NAMES'!$B:$AC,14,FALSE),"""")</f>
        <v>OXFORD WHITE ÖRME YARIŞMA KRAVATI</v>
      </c>
      <c r="AK919" s="149" t="str">
        <f>"Cavalier SanMarco tarafından tasarlanan "&amp;(AJ919)&amp;"; "&amp;IF(C919&gt;0,+VLOOKUP($C919,'STYLE NAMES'!$B:$AC,15,FALSE),"")</f>
        <v>Cavalier SanMarco tarafından tasarlanan OXFORD WHITE ÖRME YARIŞMA KRAVATI; 4 at baskı logolu örme yarışma karavatı
Yumuşak, şık ve rahat
SanMarco yarışma pololarınızla harika uyumlu</v>
      </c>
      <c r="AL919" s="149" t="str">
        <f>IF(C919&gt;0,+VLOOKUP($C919,'STYLE NAMES'!$B:$AC,16,FALSE),"")</f>
        <v>Kompozisyon: 
100% Polyester</v>
      </c>
      <c r="AM919" s="149" t="str">
        <f>IF(C919&gt;0,+VLOOKUP($C919,'STYLE NAMES'!$B:$AC,17,FALSE),"")</f>
        <v>30°C derecede elde yıkama
Kuru Temizleme yapılabilir
Ilık Ütü</v>
      </c>
      <c r="AN919" s="149" t="str">
        <f>IF($C919&gt;0,$C919&amp;" "&amp;$P919&amp;" "&amp;+VLOOKUP($C919,'STYLE NAMES'!$B:$AC,18,FALSE),"""")</f>
        <v>OXFORD WHITE CRAVATTA DA CONCORSO IN MAGLIA</v>
      </c>
      <c r="AO919" s="101" t="str">
        <f>"Disegnato da Cavalier SanMarco "&amp;(AN919)&amp;"; "&amp;IF(C919&gt;0,+VLOOKUP($C919,'STYLE NAMES'!$B:$AC,19,FALSE),"")</f>
        <v>Disegnato da Cavalier SanMarco OXFORD WHITE CRAVATTA DA CONCORSO IN MAGLIA; Cravatta da gara in maglia con logo 4 cavalli in stampa
Soffice, elegante e comodo
Si abbina perfettamente con le vs. Polo da gara SanMarco</v>
      </c>
      <c r="AP919" s="101" t="str">
        <f>IF(C919&gt;0,+VLOOKUP($C919,'STYLE NAMES'!$B:$AC,20,FALSE),"")</f>
        <v>Composizione: 
100% Poliestere</v>
      </c>
      <c r="AQ919" s="101" t="str">
        <f>IF(C919&gt;0,+VLOOKUP($C919,'STYLE NAMES'!$B:$AC,21,FALSE),"")</f>
        <v>Lavaggio a mano a 30°C Lavaggio a secco 
Stiratura delicata</v>
      </c>
      <c r="AR919" s="101">
        <f>IF(D919&gt;0,+VLOOKUP($C919,'STYLE NAMES'!$B:$AC,22,FALSE),"")</f>
        <v>0</v>
      </c>
      <c r="AS919" s="101">
        <f>IF(E919&gt;0,+VLOOKUP($C919,'STYLE NAMES'!$B:$AC,23,FALSE),"")</f>
        <v>0</v>
      </c>
      <c r="AT919" s="101">
        <f>IF(F919&gt;0,+VLOOKUP($C919,'STYLE NAMES'!$B:$AC,24,FALSE),"")</f>
        <v>0</v>
      </c>
      <c r="AU919" s="101">
        <f>IF(G919&gt;0,+VLOOKUP($C919,'STYLE NAMES'!$B:$AC,25,FALSE),"")</f>
        <v>0</v>
      </c>
      <c r="AV919" s="101">
        <f>+VLOOKUP($S919,'CODE GENERATOR'!$P:$AM,15,FALSE)</f>
        <v>0</v>
      </c>
      <c r="AW919" s="101">
        <f>+VLOOKUP($S919,'CODE GENERATOR'!$P:$AM,16,FALSE)</f>
        <v>0</v>
      </c>
      <c r="AX919" s="101">
        <f>+VLOOKUP($S919,'CODE GENERATOR'!$P:$AM,17,FALSE)</f>
        <v>0</v>
      </c>
      <c r="AY919" s="101">
        <f>+VLOOKUP($S919,'CODE GENERATOR'!$P:$AM,18,FALSE)</f>
        <v>0</v>
      </c>
      <c r="AZ919" s="101">
        <f>+VLOOKUP($S919,'CODE GENERATOR'!$P:$AM,19,FALSE)</f>
        <v>0</v>
      </c>
      <c r="BA919" s="101">
        <f>+VLOOKUP($S919,'CODE GENERATOR'!$P:$AM,20,FALSE)</f>
        <v>0</v>
      </c>
      <c r="BB919" s="101">
        <f>+VLOOKUP($S919,'CODE GENERATOR'!$P:$AM,21,FALSE)</f>
        <v>0</v>
      </c>
      <c r="BC919" s="101">
        <f>+VLOOKUP($S919,'CODE GENERATOR'!$P:$AM,22,FALSE)</f>
        <v>0</v>
      </c>
      <c r="BD919" s="101">
        <f>+VLOOKUP($S919,'CODE GENERATOR'!$P:$AM,23,FALSE)</f>
        <v>0</v>
      </c>
      <c r="BE919" s="101">
        <f>+VLOOKUP($S919,'CODE GENERATOR'!$P:$AM,24,FALSE)</f>
        <v>0</v>
      </c>
      <c r="BF919" s="101">
        <f>IF(C919&gt;0,+VLOOKUP(G919,'CATEGORY ID'!$A$1:$L$118,3,FALSE),"")</f>
        <v>17</v>
      </c>
      <c r="BG919" s="101">
        <f>IF(C919&gt;0,+VLOOKUP(H919,'CATEGORY ID'!$D$1:$L$118,3,FALSE),"")</f>
        <v>17</v>
      </c>
      <c r="BH919" s="101">
        <f>IF(C919&gt;0,+VLOOKUP((+H919&amp;I919),'CATEGORY ID'!$H$1:$I$121,2,FALSE),"")</f>
        <v>18</v>
      </c>
      <c r="BJ919" s="101">
        <f>IF(C919&gt;0,IF(COUNTIF('CATEGORY ID'!$K$1:$K$121,+H919&amp;K919) &gt; 0, +VLOOKUP(+H919&amp;K919,'CATEGORY ID'!$K$1:$L$121,2,FALSE),""),"")</f>
        <v>71</v>
      </c>
      <c r="BK919" s="101" t="str">
        <f>IF(C919&gt;0,IF(COUNTIF('CATEGORY ID'!$K$124:$K$165, +VLOOKUP(C919,'STYLE NAMES'!$B:$AE,30,FALSE)) &gt; 0, +VLOOKUP(VLOOKUP(C919,'STYLE NAMES'!$B:$AE,30,FALSE),'CATEGORY ID'!K:M,2,FALSE),""),"")</f>
        <v/>
      </c>
      <c r="BO919" s="101">
        <v>21</v>
      </c>
      <c r="BR919" s="101" t="str" cm="1">
        <f t="array" ref="BR919">IF(C919&gt;0,_xlfn.TEXTJOIN(";", TRUE,_xlfn.UNIQUE(_xlfn._xlws.FILTER(BF919:BQ919,(BF919:BQ919&gt;0)),TRUE,FALSE)),"")&amp;";"&amp;BS919</f>
        <v>17;18;71;21;</v>
      </c>
      <c r="BU919" s="106">
        <f>IF(C919&gt;0,+VLOOKUP($C919,'STYLE NAMES'!$B:$AC,26,FALSE),"")</f>
        <v>39.9</v>
      </c>
      <c r="BV919" s="106">
        <f>IF(C919&gt;0,+VLOOKUP($C919,'STYLE NAMES'!$B:$AC,27,FALSE),"")</f>
        <v>2190</v>
      </c>
      <c r="BW919" s="106">
        <f>IF(C919&gt;0,+VLOOKUP($C919,'STYLE NAMES'!$B:$AC,28,FALSE),"")</f>
        <v>45.884999999999998</v>
      </c>
      <c r="BY919"/>
      <c r="BZ919" s="101">
        <v>16</v>
      </c>
      <c r="CA919" s="137">
        <f t="shared" si="62"/>
        <v>1</v>
      </c>
      <c r="CB919" s="137">
        <f>+VLOOKUP(C919,'[2]STYLES &amp; MODELS MATRIX'!$A:$G,7,FALSE)</f>
        <v>0</v>
      </c>
      <c r="CC919" s="137">
        <f>+VLOOKUP(C919,'[1]STYLES &amp; SIZE CHARTS'!$A:$H,8,FALSE)</f>
        <v>0</v>
      </c>
      <c r="CD919" s="137"/>
      <c r="CE919" s="205"/>
      <c r="CF919" s="141"/>
    </row>
    <row r="920" spans="1:84" s="101" customFormat="1" ht="12" customHeight="1" x14ac:dyDescent="0.2">
      <c r="A920" s="102">
        <f t="shared" si="60"/>
        <v>8683711010449</v>
      </c>
      <c r="B920" s="101" t="s">
        <v>999</v>
      </c>
      <c r="C920" s="101" t="s">
        <v>2178</v>
      </c>
      <c r="D920" s="101" t="s">
        <v>1961</v>
      </c>
      <c r="E920" s="203" t="s">
        <v>2494</v>
      </c>
      <c r="F920" s="101" t="s">
        <v>795</v>
      </c>
      <c r="G920" s="101" t="str">
        <f>IF(C920&gt;0,+VLOOKUP($C920,'STYLE NAMES'!$B:$AC,4,FALSE),"")</f>
        <v>HORSE</v>
      </c>
      <c r="H920" s="101" t="str">
        <f>IF(C920&gt;0,+VLOOKUP($C920,'STYLE NAMES'!$B:$AC,5,FALSE),"")</f>
        <v>HORSE</v>
      </c>
      <c r="I920" s="101" t="str">
        <f>IF(C920&gt;0,+VLOOKUP($C920,'STYLE NAMES'!$B:$AC,6,FALSE),"")</f>
        <v>FLY PROTECTION</v>
      </c>
      <c r="J920" s="101" t="str">
        <f>IF(C920&gt;0,+VLOOKUP($C920,'STYLE NAMES'!$B:$AC,7,FALSE),"")</f>
        <v>FULL</v>
      </c>
      <c r="K920" s="101" t="str">
        <f>IF(C920&gt;0,+VLOOKUP($C920,'STYLE NAMES'!$B:$AC,8,FALSE),"")</f>
        <v>EAR BONNETS / FLY VEILS</v>
      </c>
      <c r="L920" s="101" t="str">
        <f>IF(E920&gt;0,+VLOOKUP($E920,'CODE GENERATOR'!$D:$T,3,FALSE),"")</f>
        <v>A</v>
      </c>
      <c r="M920" s="101" t="str">
        <f>IF(E920&gt;0,+VLOOKUP($E920,'CODE GENERATOR'!$D:$T,4,FALSE),"")</f>
        <v>TECH JERSEY</v>
      </c>
      <c r="N920" s="101" t="str">
        <f>IF(E920&gt;0,+VLOOKUP($E920,'CODE GENERATOR'!$D:$T,6,FALSE),"")</f>
        <v>BLACK</v>
      </c>
      <c r="O920" s="101" t="str">
        <f>IF(E920&gt;0,+VLOOKUP($E920,'CODE GENERATOR'!$D:$T,7,FALSE),"")</f>
        <v>BLACK</v>
      </c>
      <c r="P920" s="101" t="str">
        <f t="shared" si="61"/>
        <v>BLACK</v>
      </c>
      <c r="Q920" s="104" t="str">
        <f>IF(E920&gt;0,+VLOOKUP($E920,'CODE GENERATOR'!$D:$T,11,FALSE),"")</f>
        <v>H.FLYFL_EAR0084</v>
      </c>
      <c r="R920" s="104" t="str">
        <f>IF(E920&gt;0,+VLOOKUP($E920,'CODE GENERATOR'!$D:$T,12,FALSE),"")</f>
        <v>TJR0031BLKBLK</v>
      </c>
      <c r="S920" s="104" t="str">
        <f>IF(E920&gt;0,+VLOOKUP($E920,'CODE GENERATOR'!$D:$T,13,FALSE),"")</f>
        <v>H.FLYFL_EAR0084_TJR0031BLKBLK</v>
      </c>
      <c r="T920" s="104" t="str">
        <f t="shared" si="59"/>
        <v>H.FLYFL_EAR0084_TJR0031BLKBLK_FULL</v>
      </c>
      <c r="U920" s="105">
        <v>8683711010449</v>
      </c>
      <c r="V920" s="107" t="str" cm="1">
        <f t="array" ref="V920">_xlfn.TEXTJOIN(";", TRUE, _xlfn.UNIQUE(_xlfn._xlws.FILTER(P$3:P$10029, C$3:C$10029=C920)))</f>
        <v>BLACK;NAVY</v>
      </c>
      <c r="W920" s="107" t="str" cm="1">
        <f t="array" ref="W920">_xlfn.TEXTJOIN(";", TRUE, _xlfn.UNIQUE(_xlfn._xlws.FILTER(F$3:F$10029, C$3:C$10029=C920)))</f>
        <v>FULL</v>
      </c>
      <c r="X920" s="101">
        <f>IF(E920&gt;0,+VLOOKUP($E920,'CODE GENERATOR'!$D:$AC,19,FALSE),0)</f>
        <v>0</v>
      </c>
      <c r="Y920" s="101" t="str">
        <f>IF(E920&gt;0,+VLOOKUP($E920,'CODE GENERATOR'!$D:$AC,20,FALSE),0)</f>
        <v/>
      </c>
      <c r="Z920" s="101" t="str">
        <f>IF(E920&gt;0,+VLOOKUP($E920,'CODE GENERATOR'!$D:$AC,21,FALSE),0)</f>
        <v/>
      </c>
      <c r="AA920" s="101" t="str">
        <f>IF(E920&gt;0,+VLOOKUP($E920,'CODE GENERATOR'!$D:$AC,22,FALSE),0)</f>
        <v/>
      </c>
      <c r="AB920" s="101" t="str">
        <f>IF(E920&gt;0,+VLOOKUP($E920,'CODE GENERATOR'!$D:$AC,23,FALSE),0)</f>
        <v/>
      </c>
      <c r="AC920" s="101" t="str">
        <f>IF(E920&gt;0,+VLOOKUP($E920,'CODE GENERATOR'!$D:$AC,24,FALSE),0)</f>
        <v/>
      </c>
      <c r="AD920" s="101" t="str">
        <f>IF(E920&gt;0,+VLOOKUP($E920,'CODE GENERATOR'!$D:$AC,25,FALSE),0)</f>
        <v/>
      </c>
      <c r="AE920" s="101" t="str">
        <f>IF(E920&gt;0,+VLOOKUP($E920,'CODE GENERATOR'!$D:$AC,26,FALSE),0)</f>
        <v/>
      </c>
      <c r="AF920" s="149" t="str">
        <f>IF($C920&gt;0,$C920&amp;" "&amp;$P920&amp;" "&amp;+VLOOKUP($C920,'STYLE NAMES'!$B:$AC,10,FALSE),"""")</f>
        <v>CAPPA BLACK TECH EAR BONNET</v>
      </c>
      <c r="AG920" s="101" t="str">
        <f>"Enjoy our "&amp;(AF920)&amp;"; "&amp;IF(C920&gt;0,+VLOOKUP($C920,'STYLE NAMES'!$B:$AC,11,FALSE),"")</f>
        <v>Enjoy our CAPPA BLACK TECH EAR BONNET; Elegant and flexible ear bonnet made with Italian technical jersey.
Cavalier SanMarco Tech Earbonnets can be matched with our Tech Series products; Tech Saddlepads, Breeches, Leggings and Show Jackets.</v>
      </c>
      <c r="AH920" s="101" t="str">
        <f>IF(C920&gt;0,+VLOOKUP($C920,'STYLE NAMES'!$B:$AC,12,FALSE),"")</f>
        <v>*Italian Premium fabric
*Easy fit
*Extra-soft and comfortable technical jersey
*4-way stretch fabric
*Breathable and Quick Dry
*Wrinkle-free and Easy Care
Composition:
74% Micro PA /  26% Elasthane</v>
      </c>
      <c r="AI920" s="101" t="str">
        <f>IF(C920&gt;0,+VLOOKUP($C920,'STYLE NAMES'!$B:$AC,13,FALSE),"")</f>
        <v>Machine Wash at 30°C
Mild process
Iron at low temperature
Iron from REVERSE
Do NOT iron on logos or prints
Do not bleach
Do NOT Tumble Dry</v>
      </c>
      <c r="AJ920" s="149" t="str">
        <f>IF($C920&gt;0,$C920&amp;" "&amp;$P920&amp;" "&amp;+VLOOKUP($C920,'STYLE NAMES'!$B:$AC,14,FALSE),"""")</f>
        <v>CAPPA BLACK TECH SERİSİ KULAKLIK</v>
      </c>
      <c r="AK920" s="149" t="str">
        <f>"Cavalier SanMarco tarafından tasarlanan "&amp;(AJ920)&amp;"; "&amp;IF(C920&gt;0,+VLOOKUP($C920,'STYLE NAMES'!$B:$AC,15,FALSE),"")</f>
        <v>Cavalier SanMarco tarafından tasarlanan CAPPA BLACK TECH SERİSİ KULAKLIK; İtalyan teknik örme kumaştan üretilmiş zarif ve esnek kulaklık. Cavalier SanMarco Tech kulaklıkları Tech Serisi ürünlerimizle eşleştirilebilir: Tech eyer altlıkları, binici pantolonları, taytlar ve yarış ceketleri.</v>
      </c>
      <c r="AL920" s="149" t="str">
        <f>IF(C920&gt;0,+VLOOKUP($C920,'STYLE NAMES'!$B:$AC,16,FALSE),"")</f>
        <v>*İtalyan Premium kumaş
*Ekstra yumuşak ve konforlu teknik jarse
*Kolay Fit
*4 yönlü esneme özelliği
*Nefes alabilir ve hızlı kurur
*Kırışmaz ve kolay bakım
Bileşimi:
%74 Mikro PA / %26 Elastan</v>
      </c>
      <c r="AM920" s="149" t="str">
        <f>IF(C920&gt;0,+VLOOKUP($C920,'STYLE NAMES'!$B:$AC,17,FALSE),"")</f>
        <v>Makinede 30°C' de Yıkayın
Hassas Yıkama
Ilık ütü yapın
Tersten ütüleyin
Logo ve baskıları ÜTÜLEMEYİN
Çamaşır suyu kullanmayın
Kurutma Makinesinde Kurutmayın</v>
      </c>
      <c r="AN920" s="149" t="str">
        <f>IF($C920&gt;0,$C920&amp;" "&amp;$P920&amp;" "&amp;+VLOOKUP($C920,'STYLE NAMES'!$B:$AC,18,FALSE),"""")</f>
        <v>CAPPA BLACK CUFFIE TECH</v>
      </c>
      <c r="AO920" s="101" t="str">
        <f>"Disegnato da Cavalier SanMarco "&amp;(AN920)&amp;"; "&amp;IF(C920&gt;0,+VLOOKUP($C920,'STYLE NAMES'!$B:$AC,19,FALSE),"")</f>
        <v>Disegnato da Cavalier SanMarco CAPPA BLACK CUFFIE TECH; Elegante e flessibile cuffie realizzata in jersey tecnico Italiano. Le cuffie Tech di Cavalier SanMarco possono essere abbinate ai nostri prodotti della Tech Series: sottosella tecnici, pantaloni da equitazione, leggings e giacche da concorso.</v>
      </c>
      <c r="AP920" s="101" t="str">
        <f>IF(C920&gt;0,+VLOOKUP($C920,'STYLE NAMES'!$B:$AC,20,FALSE),"")</f>
        <v>*Tessuto premium italiano
*Jersey tecnico extra morbido e confortevole
*Fit facile
*Tessuto elasticizzato in 4 direzioni
*Traspirante e ad asciugatura rapida
*Antipiega e facile da curare
Composizione:
74% Micro PA / 26% Elastan</v>
      </c>
      <c r="AQ920" s="101" t="str">
        <f>IF(C920&gt;0,+VLOOKUP($C920,'STYLE NAMES'!$B:$AC,21,FALSE),"")</f>
        <v>Lavare in lavatrice a 30°C Ciclo delicato 
Stirare a bassa temperatura
Stirare al rovescio 
Non stirare su loghi o stampe 
Non candeggiare 
Non asciugare in asciugatrice</v>
      </c>
      <c r="AR920" s="101">
        <f>IF(D920&gt;0,+VLOOKUP($C920,'STYLE NAMES'!$B:$AC,22,FALSE),"")</f>
        <v>0</v>
      </c>
      <c r="AS920" s="101">
        <f>IF(E920&gt;0,+VLOOKUP($C920,'STYLE NAMES'!$B:$AC,23,FALSE),"")</f>
        <v>0</v>
      </c>
      <c r="AT920" s="101">
        <f>IF(F920&gt;0,+VLOOKUP($C920,'STYLE NAMES'!$B:$AC,24,FALSE),"")</f>
        <v>0</v>
      </c>
      <c r="AU920" s="101">
        <f>IF(G920&gt;0,+VLOOKUP($C920,'STYLE NAMES'!$B:$AC,25,FALSE),"")</f>
        <v>0</v>
      </c>
      <c r="AV920" s="101">
        <f>+VLOOKUP($S920,'CODE GENERATOR'!$P:$AM,15,FALSE)</f>
        <v>0</v>
      </c>
      <c r="AW920" s="101">
        <f>+VLOOKUP($S920,'CODE GENERATOR'!$P:$AM,16,FALSE)</f>
        <v>0</v>
      </c>
      <c r="AX920" s="101">
        <f>+VLOOKUP($S920,'CODE GENERATOR'!$P:$AM,17,FALSE)</f>
        <v>0</v>
      </c>
      <c r="AY920" s="101">
        <f>+VLOOKUP($S920,'CODE GENERATOR'!$P:$AM,18,FALSE)</f>
        <v>0</v>
      </c>
      <c r="AZ920" s="101">
        <f>+VLOOKUP($S920,'CODE GENERATOR'!$P:$AM,19,FALSE)</f>
        <v>0</v>
      </c>
      <c r="BA920" s="101">
        <f>+VLOOKUP($S920,'CODE GENERATOR'!$P:$AM,20,FALSE)</f>
        <v>0</v>
      </c>
      <c r="BB920" s="101">
        <f>+VLOOKUP($S920,'CODE GENERATOR'!$P:$AM,21,FALSE)</f>
        <v>0</v>
      </c>
      <c r="BC920" s="101">
        <f>+VLOOKUP($S920,'CODE GENERATOR'!$P:$AM,22,FALSE)</f>
        <v>0</v>
      </c>
      <c r="BD920" s="101">
        <f>+VLOOKUP($S920,'CODE GENERATOR'!$P:$AM,23,FALSE)</f>
        <v>0</v>
      </c>
      <c r="BE920" s="101">
        <f>+VLOOKUP($S920,'CODE GENERATOR'!$P:$AM,24,FALSE)</f>
        <v>0</v>
      </c>
      <c r="BF920" s="101">
        <f>IF(C920&gt;0,+VLOOKUP(G920,'CATEGORY ID'!$A$1:$L$118,3,FALSE),"")</f>
        <v>5</v>
      </c>
      <c r="BG920" s="101">
        <f>IF(C920&gt;0,+VLOOKUP(H920,'CATEGORY ID'!$D$1:$L$118,3,FALSE),"")</f>
        <v>5</v>
      </c>
      <c r="BH920" s="101">
        <f>IF(C920&gt;0,+VLOOKUP((+H920&amp;I920),'CATEGORY ID'!$H$1:$I$121,2,FALSE),"")</f>
        <v>65</v>
      </c>
      <c r="BJ920" s="101">
        <f>IF(C920&gt;0,IF(COUNTIF('CATEGORY ID'!$K$1:$K$121,+H920&amp;K920) &gt; 0, +VLOOKUP(+H920&amp;K920,'CATEGORY ID'!$K$1:$L$121,2,FALSE),""),"")</f>
        <v>68</v>
      </c>
      <c r="BK920" s="101" t="str">
        <f>IF(C920&gt;0,IF(COUNTIF('CATEGORY ID'!$K$124:$K$165, +VLOOKUP(C920,'STYLE NAMES'!$B:$AE,30,FALSE)) &gt; 0, +VLOOKUP(VLOOKUP(C920,'STYLE NAMES'!$B:$AE,30,FALSE),'CATEGORY ID'!K:M,2,FALSE),""),"")</f>
        <v/>
      </c>
      <c r="BR920" s="101" t="str" cm="1">
        <f t="array" ref="BR920">IF(C920&gt;0,_xlfn.TEXTJOIN(";", TRUE,_xlfn.UNIQUE(_xlfn._xlws.FILTER(BF920:BQ920,(BF920:BQ920&gt;0)),TRUE,FALSE)),"")&amp;";"&amp;BS920</f>
        <v>5;65;68;</v>
      </c>
      <c r="BU920" s="106">
        <f>IF(C920&gt;0,+VLOOKUP($C920,'STYLE NAMES'!$B:$AC,26,FALSE),"")</f>
        <v>49.9</v>
      </c>
      <c r="BV920" s="106">
        <f>IF(C920&gt;0,+VLOOKUP($C920,'STYLE NAMES'!$B:$AC,27,FALSE),"")</f>
        <v>2740</v>
      </c>
      <c r="BW920" s="106">
        <f>IF(C920&gt;0,+VLOOKUP($C920,'STYLE NAMES'!$B:$AC,28,FALSE),"")</f>
        <v>57.384999999999991</v>
      </c>
      <c r="BY920"/>
      <c r="BZ920" s="101">
        <v>0</v>
      </c>
      <c r="CA920" s="137">
        <f t="shared" si="62"/>
        <v>0</v>
      </c>
      <c r="CB920" s="137">
        <f>+VLOOKUP(C920,'[2]STYLES &amp; MODELS MATRIX'!$A:$G,7,FALSE)</f>
        <v>0</v>
      </c>
      <c r="CC920" s="137">
        <f>+VLOOKUP(C920,'[1]STYLES &amp; SIZE CHARTS'!$A:$H,8,FALSE)</f>
        <v>0</v>
      </c>
      <c r="CD920" s="137"/>
      <c r="CE920" s="205"/>
      <c r="CF920" s="141"/>
    </row>
    <row r="921" spans="1:84" s="101" customFormat="1" ht="12" customHeight="1" x14ac:dyDescent="0.2">
      <c r="A921" s="102">
        <f t="shared" si="60"/>
        <v>8683711010456</v>
      </c>
      <c r="B921" s="101" t="s">
        <v>999</v>
      </c>
      <c r="C921" s="101" t="s">
        <v>2178</v>
      </c>
      <c r="D921" s="101" t="s">
        <v>1961</v>
      </c>
      <c r="E921" s="203" t="s">
        <v>2495</v>
      </c>
      <c r="F921" s="101" t="s">
        <v>795</v>
      </c>
      <c r="G921" s="101" t="str">
        <f>IF(C921&gt;0,+VLOOKUP($C921,'STYLE NAMES'!$B:$AC,4,FALSE),"")</f>
        <v>HORSE</v>
      </c>
      <c r="H921" s="101" t="str">
        <f>IF(C921&gt;0,+VLOOKUP($C921,'STYLE NAMES'!$B:$AC,5,FALSE),"")</f>
        <v>HORSE</v>
      </c>
      <c r="I921" s="101" t="str">
        <f>IF(C921&gt;0,+VLOOKUP($C921,'STYLE NAMES'!$B:$AC,6,FALSE),"")</f>
        <v>FLY PROTECTION</v>
      </c>
      <c r="J921" s="101" t="str">
        <f>IF(C921&gt;0,+VLOOKUP($C921,'STYLE NAMES'!$B:$AC,7,FALSE),"")</f>
        <v>FULL</v>
      </c>
      <c r="K921" s="101" t="str">
        <f>IF(C921&gt;0,+VLOOKUP($C921,'STYLE NAMES'!$B:$AC,8,FALSE),"")</f>
        <v>EAR BONNETS / FLY VEILS</v>
      </c>
      <c r="L921" s="101" t="str">
        <f>IF(E921&gt;0,+VLOOKUP($E921,'CODE GENERATOR'!$D:$T,3,FALSE),"")</f>
        <v>A</v>
      </c>
      <c r="M921" s="101" t="str">
        <f>IF(E921&gt;0,+VLOOKUP($E921,'CODE GENERATOR'!$D:$T,4,FALSE),"")</f>
        <v>TECH JERSEY</v>
      </c>
      <c r="N921" s="101" t="str">
        <f>IF(E921&gt;0,+VLOOKUP($E921,'CODE GENERATOR'!$D:$T,6,FALSE),"")</f>
        <v>NAVY</v>
      </c>
      <c r="O921" s="101" t="str">
        <f>IF(E921&gt;0,+VLOOKUP($E921,'CODE GENERATOR'!$D:$T,7,FALSE),"")</f>
        <v>NAVY</v>
      </c>
      <c r="P921" s="101" t="str">
        <f t="shared" si="61"/>
        <v>NAVY</v>
      </c>
      <c r="Q921" s="104" t="str">
        <f>IF(E921&gt;0,+VLOOKUP($E921,'CODE GENERATOR'!$D:$T,11,FALSE),"")</f>
        <v>H.FLYFL_EAR0084</v>
      </c>
      <c r="R921" s="104" t="str">
        <f>IF(E921&gt;0,+VLOOKUP($E921,'CODE GENERATOR'!$D:$T,12,FALSE),"")</f>
        <v>TJR0031NAVNAV</v>
      </c>
      <c r="S921" s="104" t="str">
        <f>IF(E921&gt;0,+VLOOKUP($E921,'CODE GENERATOR'!$D:$T,13,FALSE),"")</f>
        <v>H.FLYFL_EAR0084_TJR0031NAVNAV</v>
      </c>
      <c r="T921" s="104" t="str">
        <f t="shared" si="59"/>
        <v>H.FLYFL_EAR0084_TJR0031NAVNAV_FULL</v>
      </c>
      <c r="U921" s="105">
        <v>8683711010456</v>
      </c>
      <c r="V921" s="107" t="str" cm="1">
        <f t="array" ref="V921">_xlfn.TEXTJOIN(";", TRUE, _xlfn.UNIQUE(_xlfn._xlws.FILTER(P$3:P$10029, C$3:C$10029=C921)))</f>
        <v>BLACK;NAVY</v>
      </c>
      <c r="W921" s="107" t="str" cm="1">
        <f t="array" ref="W921">_xlfn.TEXTJOIN(";", TRUE, _xlfn.UNIQUE(_xlfn._xlws.FILTER(F$3:F$10029, C$3:C$10029=C921)))</f>
        <v>FULL</v>
      </c>
      <c r="X921" s="101">
        <f>IF(E921&gt;0,+VLOOKUP($E921,'CODE GENERATOR'!$D:$AC,19,FALSE),0)</f>
        <v>0</v>
      </c>
      <c r="Y921" s="101" t="str">
        <f>IF(E921&gt;0,+VLOOKUP($E921,'CODE GENERATOR'!$D:$AC,20,FALSE),0)</f>
        <v/>
      </c>
      <c r="Z921" s="101" t="str">
        <f>IF(E921&gt;0,+VLOOKUP($E921,'CODE GENERATOR'!$D:$AC,21,FALSE),0)</f>
        <v/>
      </c>
      <c r="AA921" s="101" t="str">
        <f>IF(E921&gt;0,+VLOOKUP($E921,'CODE GENERATOR'!$D:$AC,22,FALSE),0)</f>
        <v/>
      </c>
      <c r="AB921" s="101" t="str">
        <f>IF(E921&gt;0,+VLOOKUP($E921,'CODE GENERATOR'!$D:$AC,23,FALSE),0)</f>
        <v/>
      </c>
      <c r="AC921" s="101" t="str">
        <f>IF(E921&gt;0,+VLOOKUP($E921,'CODE GENERATOR'!$D:$AC,24,FALSE),0)</f>
        <v/>
      </c>
      <c r="AD921" s="101" t="str">
        <f>IF(E921&gt;0,+VLOOKUP($E921,'CODE GENERATOR'!$D:$AC,25,FALSE),0)</f>
        <v/>
      </c>
      <c r="AE921" s="101" t="str">
        <f>IF(E921&gt;0,+VLOOKUP($E921,'CODE GENERATOR'!$D:$AC,26,FALSE),0)</f>
        <v/>
      </c>
      <c r="AF921" s="149" t="str">
        <f>IF($C921&gt;0,$C921&amp;" "&amp;$P921&amp;" "&amp;+VLOOKUP($C921,'STYLE NAMES'!$B:$AC,10,FALSE),"""")</f>
        <v>CAPPA NAVY TECH EAR BONNET</v>
      </c>
      <c r="AG921" s="101" t="str">
        <f>"Enjoy our "&amp;(AF921)&amp;"; "&amp;IF(C921&gt;0,+VLOOKUP($C921,'STYLE NAMES'!$B:$AC,11,FALSE),"")</f>
        <v>Enjoy our CAPPA NAVY TECH EAR BONNET; Elegant and flexible ear bonnet made with Italian technical jersey.
Cavalier SanMarco Tech Earbonnets can be matched with our Tech Series products; Tech Saddlepads, Breeches, Leggings and Show Jackets.</v>
      </c>
      <c r="AH921" s="101" t="str">
        <f>IF(C921&gt;0,+VLOOKUP($C921,'STYLE NAMES'!$B:$AC,12,FALSE),"")</f>
        <v>*Italian Premium fabric
*Easy fit
*Extra-soft and comfortable technical jersey
*4-way stretch fabric
*Breathable and Quick Dry
*Wrinkle-free and Easy Care
Composition:
74% Micro PA /  26% Elasthane</v>
      </c>
      <c r="AI921" s="101" t="str">
        <f>IF(C921&gt;0,+VLOOKUP($C921,'STYLE NAMES'!$B:$AC,13,FALSE),"")</f>
        <v>Machine Wash at 30°C
Mild process
Iron at low temperature
Iron from REVERSE
Do NOT iron on logos or prints
Do not bleach
Do NOT Tumble Dry</v>
      </c>
      <c r="AJ921" s="149" t="str">
        <f>IF($C921&gt;0,$C921&amp;" "&amp;$P921&amp;" "&amp;+VLOOKUP($C921,'STYLE NAMES'!$B:$AC,14,FALSE),"""")</f>
        <v>CAPPA NAVY TECH SERİSİ KULAKLIK</v>
      </c>
      <c r="AK921" s="149" t="str">
        <f>"Cavalier SanMarco tarafından tasarlanan "&amp;(AJ921)&amp;"; "&amp;IF(C921&gt;0,+VLOOKUP($C921,'STYLE NAMES'!$B:$AC,15,FALSE),"")</f>
        <v>Cavalier SanMarco tarafından tasarlanan CAPPA NAVY TECH SERİSİ KULAKLIK; İtalyan teknik örme kumaştan üretilmiş zarif ve esnek kulaklık. Cavalier SanMarco Tech kulaklıkları Tech Serisi ürünlerimizle eşleştirilebilir: Tech eyer altlıkları, binici pantolonları, taytlar ve yarış ceketleri.</v>
      </c>
      <c r="AL921" s="149" t="str">
        <f>IF(C921&gt;0,+VLOOKUP($C921,'STYLE NAMES'!$B:$AC,16,FALSE),"")</f>
        <v>*İtalyan Premium kumaş
*Ekstra yumuşak ve konforlu teknik jarse
*Kolay Fit
*4 yönlü esneme özelliği
*Nefes alabilir ve hızlı kurur
*Kırışmaz ve kolay bakım
Bileşimi:
%74 Mikro PA / %26 Elastan</v>
      </c>
      <c r="AM921" s="149" t="str">
        <f>IF(C921&gt;0,+VLOOKUP($C921,'STYLE NAMES'!$B:$AC,17,FALSE),"")</f>
        <v>Makinede 30°C' de Yıkayın
Hassas Yıkama
Ilık ütü yapın
Tersten ütüleyin
Logo ve baskıları ÜTÜLEMEYİN
Çamaşır suyu kullanmayın
Kurutma Makinesinde Kurutmayın</v>
      </c>
      <c r="AN921" s="149" t="str">
        <f>IF($C921&gt;0,$C921&amp;" "&amp;$P921&amp;" "&amp;+VLOOKUP($C921,'STYLE NAMES'!$B:$AC,18,FALSE),"""")</f>
        <v>CAPPA NAVY CUFFIE TECH</v>
      </c>
      <c r="AO921" s="101" t="str">
        <f>"Disegnato da Cavalier SanMarco "&amp;(AN921)&amp;"; "&amp;IF(C921&gt;0,+VLOOKUP($C921,'STYLE NAMES'!$B:$AC,19,FALSE),"")</f>
        <v>Disegnato da Cavalier SanMarco CAPPA NAVY CUFFIE TECH; Elegante e flessibile cuffie realizzata in jersey tecnico Italiano. Le cuffie Tech di Cavalier SanMarco possono essere abbinate ai nostri prodotti della Tech Series: sottosella tecnici, pantaloni da equitazione, leggings e giacche da concorso.</v>
      </c>
      <c r="AP921" s="101" t="str">
        <f>IF(C921&gt;0,+VLOOKUP($C921,'STYLE NAMES'!$B:$AC,20,FALSE),"")</f>
        <v>*Tessuto premium italiano
*Jersey tecnico extra morbido e confortevole
*Fit facile
*Tessuto elasticizzato in 4 direzioni
*Traspirante e ad asciugatura rapida
*Antipiega e facile da curare
Composizione:
74% Micro PA / 26% Elastan</v>
      </c>
      <c r="AQ921" s="101" t="str">
        <f>IF(C921&gt;0,+VLOOKUP($C921,'STYLE NAMES'!$B:$AC,21,FALSE),"")</f>
        <v>Lavare in lavatrice a 30°C Ciclo delicato 
Stirare a bassa temperatura
Stirare al rovescio 
Non stirare su loghi o stampe 
Non candeggiare 
Non asciugare in asciugatrice</v>
      </c>
      <c r="AR921" s="101">
        <f>IF(D921&gt;0,+VLOOKUP($C921,'STYLE NAMES'!$B:$AC,22,FALSE),"")</f>
        <v>0</v>
      </c>
      <c r="AS921" s="101">
        <f>IF(E921&gt;0,+VLOOKUP($C921,'STYLE NAMES'!$B:$AC,23,FALSE),"")</f>
        <v>0</v>
      </c>
      <c r="AT921" s="101">
        <f>IF(F921&gt;0,+VLOOKUP($C921,'STYLE NAMES'!$B:$AC,24,FALSE),"")</f>
        <v>0</v>
      </c>
      <c r="AU921" s="101">
        <f>IF(G921&gt;0,+VLOOKUP($C921,'STYLE NAMES'!$B:$AC,25,FALSE),"")</f>
        <v>0</v>
      </c>
      <c r="AV921" s="101">
        <f>+VLOOKUP($S921,'CODE GENERATOR'!$P:$AM,15,FALSE)</f>
        <v>0</v>
      </c>
      <c r="AW921" s="101">
        <f>+VLOOKUP($S921,'CODE GENERATOR'!$P:$AM,16,FALSE)</f>
        <v>0</v>
      </c>
      <c r="AX921" s="101">
        <f>+VLOOKUP($S921,'CODE GENERATOR'!$P:$AM,17,FALSE)</f>
        <v>0</v>
      </c>
      <c r="AY921" s="101">
        <f>+VLOOKUP($S921,'CODE GENERATOR'!$P:$AM,18,FALSE)</f>
        <v>0</v>
      </c>
      <c r="AZ921" s="101">
        <f>+VLOOKUP($S921,'CODE GENERATOR'!$P:$AM,19,FALSE)</f>
        <v>0</v>
      </c>
      <c r="BA921" s="101">
        <f>+VLOOKUP($S921,'CODE GENERATOR'!$P:$AM,20,FALSE)</f>
        <v>0</v>
      </c>
      <c r="BB921" s="101">
        <f>+VLOOKUP($S921,'CODE GENERATOR'!$P:$AM,21,FALSE)</f>
        <v>0</v>
      </c>
      <c r="BC921" s="101">
        <f>+VLOOKUP($S921,'CODE GENERATOR'!$P:$AM,22,FALSE)</f>
        <v>0</v>
      </c>
      <c r="BD921" s="101">
        <f>+VLOOKUP($S921,'CODE GENERATOR'!$P:$AM,23,FALSE)</f>
        <v>0</v>
      </c>
      <c r="BE921" s="101">
        <f>+VLOOKUP($S921,'CODE GENERATOR'!$P:$AM,24,FALSE)</f>
        <v>0</v>
      </c>
      <c r="BF921" s="101">
        <f>IF(C921&gt;0,+VLOOKUP(G921,'CATEGORY ID'!$A$1:$L$118,3,FALSE),"")</f>
        <v>5</v>
      </c>
      <c r="BG921" s="101">
        <f>IF(C921&gt;0,+VLOOKUP(H921,'CATEGORY ID'!$D$1:$L$118,3,FALSE),"")</f>
        <v>5</v>
      </c>
      <c r="BH921" s="101">
        <f>IF(C921&gt;0,+VLOOKUP((+H921&amp;I921),'CATEGORY ID'!$H$1:$I$121,2,FALSE),"")</f>
        <v>65</v>
      </c>
      <c r="BJ921" s="101">
        <f>IF(C921&gt;0,IF(COUNTIF('CATEGORY ID'!$K$1:$K$121,+H921&amp;K921) &gt; 0, +VLOOKUP(+H921&amp;K921,'CATEGORY ID'!$K$1:$L$121,2,FALSE),""),"")</f>
        <v>68</v>
      </c>
      <c r="BK921" s="101" t="str">
        <f>IF(C921&gt;0,IF(COUNTIF('CATEGORY ID'!$K$124:$K$165, +VLOOKUP(C921,'STYLE NAMES'!$B:$AE,30,FALSE)) &gt; 0, +VLOOKUP(VLOOKUP(C921,'STYLE NAMES'!$B:$AE,30,FALSE),'CATEGORY ID'!K:M,2,FALSE),""),"")</f>
        <v/>
      </c>
      <c r="BR921" s="101" t="str" cm="1">
        <f t="array" ref="BR921">IF(C921&gt;0,_xlfn.TEXTJOIN(";", TRUE,_xlfn.UNIQUE(_xlfn._xlws.FILTER(BF921:BQ921,(BF921:BQ921&gt;0)),TRUE,FALSE)),"")&amp;";"&amp;BS921</f>
        <v>5;65;68;</v>
      </c>
      <c r="BU921" s="106">
        <f>IF(C921&gt;0,+VLOOKUP($C921,'STYLE NAMES'!$B:$AC,26,FALSE),"")</f>
        <v>49.9</v>
      </c>
      <c r="BV921" s="106">
        <f>IF(C921&gt;0,+VLOOKUP($C921,'STYLE NAMES'!$B:$AC,27,FALSE),"")</f>
        <v>2740</v>
      </c>
      <c r="BW921" s="106">
        <f>IF(C921&gt;0,+VLOOKUP($C921,'STYLE NAMES'!$B:$AC,28,FALSE),"")</f>
        <v>57.384999999999991</v>
      </c>
      <c r="BY921"/>
      <c r="BZ921" s="101">
        <v>0</v>
      </c>
      <c r="CA921" s="137">
        <f t="shared" si="62"/>
        <v>0</v>
      </c>
      <c r="CB921" s="137">
        <f>+VLOOKUP(C921,'[2]STYLES &amp; MODELS MATRIX'!$A:$G,7,FALSE)</f>
        <v>0</v>
      </c>
      <c r="CC921" s="137">
        <f>+VLOOKUP(C921,'[1]STYLES &amp; SIZE CHARTS'!$A:$H,8,FALSE)</f>
        <v>0</v>
      </c>
      <c r="CD921" s="137"/>
      <c r="CE921" s="205"/>
      <c r="CF921" s="141"/>
    </row>
    <row r="922" spans="1:84" s="101" customFormat="1" ht="12" customHeight="1" x14ac:dyDescent="0.2">
      <c r="A922" s="102">
        <f t="shared" si="60"/>
        <v>8683711010463</v>
      </c>
      <c r="B922" s="101" t="s">
        <v>1000</v>
      </c>
      <c r="C922" s="101" t="s">
        <v>1934</v>
      </c>
      <c r="D922" s="101" t="s">
        <v>1961</v>
      </c>
      <c r="E922" s="203" t="s">
        <v>2211</v>
      </c>
      <c r="F922" s="101" t="s">
        <v>808</v>
      </c>
      <c r="G922" s="101" t="str">
        <f>IF(C922&gt;0,+VLOOKUP($C922,'STYLE NAMES'!$B:$AC,4,FALSE),"")</f>
        <v>HORSE</v>
      </c>
      <c r="H922" s="101" t="str">
        <f>IF(C922&gt;0,+VLOOKUP($C922,'STYLE NAMES'!$B:$AC,5,FALSE),"")</f>
        <v>PONY</v>
      </c>
      <c r="I922" s="101" t="str">
        <f>IF(C922&gt;0,+VLOOKUP($C922,'STYLE NAMES'!$B:$AC,6,FALSE),"")</f>
        <v>FLY PROTECTION</v>
      </c>
      <c r="J922" s="101" t="str">
        <f>IF(C922&gt;0,+VLOOKUP($C922,'STYLE NAMES'!$B:$AC,7,FALSE),"")</f>
        <v>PONY</v>
      </c>
      <c r="K922" s="101" t="str">
        <f>IF(C922&gt;0,+VLOOKUP($C922,'STYLE NAMES'!$B:$AC,8,FALSE),"")</f>
        <v>EAR BONNETS / FLY VEILS</v>
      </c>
      <c r="L922" s="101" t="str">
        <f>IF(E922&gt;0,+VLOOKUP($E922,'CODE GENERATOR'!$D:$T,3,FALSE),"")</f>
        <v>A</v>
      </c>
      <c r="M922" s="101" t="str">
        <f>IF(E922&gt;0,+VLOOKUP($E922,'CODE GENERATOR'!$D:$T,4,FALSE),"")</f>
        <v>TECH JERSEY</v>
      </c>
      <c r="N922" s="101" t="str">
        <f>IF(E922&gt;0,+VLOOKUP($E922,'CODE GENERATOR'!$D:$T,6,FALSE),"")</f>
        <v>BLACK</v>
      </c>
      <c r="O922" s="101" t="str">
        <f>IF(E922&gt;0,+VLOOKUP($E922,'CODE GENERATOR'!$D:$T,7,FALSE),"")</f>
        <v>BLACK</v>
      </c>
      <c r="P922" s="101" t="str">
        <f t="shared" si="61"/>
        <v>BLACK</v>
      </c>
      <c r="Q922" s="104" t="str">
        <f>IF(E922&gt;0,+VLOOKUP($E922,'CODE GENERATOR'!$D:$T,11,FALSE),"")</f>
        <v>H.FLYPN_EAR0085</v>
      </c>
      <c r="R922" s="104" t="str">
        <f>IF(E922&gt;0,+VLOOKUP($E922,'CODE GENERATOR'!$D:$T,12,FALSE),"")</f>
        <v>TJR0031BLKBLK</v>
      </c>
      <c r="S922" s="104" t="str">
        <f>IF(E922&gt;0,+VLOOKUP($E922,'CODE GENERATOR'!$D:$T,13,FALSE),"")</f>
        <v>H.FLYPN_EAR0085_TJR0031BLKBLK</v>
      </c>
      <c r="T922" s="104" t="str">
        <f t="shared" si="59"/>
        <v>H.FLYPN_EAR0085_TJR0031BLKBLK_PONY</v>
      </c>
      <c r="U922" s="105">
        <v>8683711010463</v>
      </c>
      <c r="V922" s="107" t="str" cm="1">
        <f t="array" ref="V922">_xlfn.TEXTJOIN(";", TRUE, _xlfn.UNIQUE(_xlfn._xlws.FILTER(P$3:P$10029, C$3:C$10029=C922)))</f>
        <v>BLACK;NAVY</v>
      </c>
      <c r="W922" s="107" t="str" cm="1">
        <f t="array" ref="W922">_xlfn.TEXTJOIN(";", TRUE, _xlfn.UNIQUE(_xlfn._xlws.FILTER(F$3:F$10029, C$3:C$10029=C922)))</f>
        <v>PONY</v>
      </c>
      <c r="X922" s="101">
        <f>IF(E922&gt;0,+VLOOKUP($E922,'CODE GENERATOR'!$D:$AC,19,FALSE),0)</f>
        <v>0</v>
      </c>
      <c r="Y922" s="101" t="str">
        <f>IF(E922&gt;0,+VLOOKUP($E922,'CODE GENERATOR'!$D:$AC,20,FALSE),0)</f>
        <v/>
      </c>
      <c r="Z922" s="101" t="str">
        <f>IF(E922&gt;0,+VLOOKUP($E922,'CODE GENERATOR'!$D:$AC,21,FALSE),0)</f>
        <v/>
      </c>
      <c r="AA922" s="101" t="str">
        <f>IF(E922&gt;0,+VLOOKUP($E922,'CODE GENERATOR'!$D:$AC,22,FALSE),0)</f>
        <v/>
      </c>
      <c r="AB922" s="101" t="str">
        <f>IF(E922&gt;0,+VLOOKUP($E922,'CODE GENERATOR'!$D:$AC,23,FALSE),0)</f>
        <v/>
      </c>
      <c r="AC922" s="101" t="str">
        <f>IF(E922&gt;0,+VLOOKUP($E922,'CODE GENERATOR'!$D:$AC,24,FALSE),0)</f>
        <v/>
      </c>
      <c r="AD922" s="101" t="str">
        <f>IF(E922&gt;0,+VLOOKUP($E922,'CODE GENERATOR'!$D:$AC,25,FALSE),0)</f>
        <v/>
      </c>
      <c r="AE922" s="101" t="str">
        <f>IF(E922&gt;0,+VLOOKUP($E922,'CODE GENERATOR'!$D:$AC,26,FALSE),0)</f>
        <v/>
      </c>
      <c r="AF922" s="149" t="str">
        <f>IF($C922&gt;0,$C922&amp;" "&amp;$P922&amp;" "&amp;+VLOOKUP($C922,'STYLE NAMES'!$B:$AC,10,FALSE),"""")</f>
        <v>CAPPA-P BLACK PONY - TECH EAR BONNET</v>
      </c>
      <c r="AG922" s="101" t="str">
        <f>"Enjoy our "&amp;(AF922)&amp;"; "&amp;IF(C922&gt;0,+VLOOKUP($C922,'STYLE NAMES'!$B:$AC,11,FALSE),"")</f>
        <v>Enjoy our CAPPA-P BLACK PONY - TECH EAR BONNET; Elegant and flexible Pony ear bonnet made with Italian technical jersey.
Cavalier SanMarco Tech Earbonnets can be matched with our Tech Series products; Tech Saddlepads, Breeches, Leggings and Show Jackets.</v>
      </c>
      <c r="AH922" s="101" t="str">
        <f>IF(C922&gt;0,+VLOOKUP($C922,'STYLE NAMES'!$B:$AC,12,FALSE),"")</f>
        <v>*Italian Premium fabric
*Easy fit
*Extra-soft and comfortable technical jersey
*4-way stretch fabric
*Breathable and Quick Dry
*Wrinkle-free and Easy Care
Composition:
74% Micro PA /  26% Elasthane</v>
      </c>
      <c r="AI922" s="101" t="str">
        <f>IF(C922&gt;0,+VLOOKUP($C922,'STYLE NAMES'!$B:$AC,13,FALSE),"")</f>
        <v>Machine Wash at 30°C
Mild process
Iron at low temperature
Iron from REVERSE
Do NOT iron on logos or prints
Do not bleach
Do NOT Tumble Dry</v>
      </c>
      <c r="AJ922" s="149" t="str">
        <f>IF($C922&gt;0,$C922&amp;" "&amp;$P922&amp;" "&amp;+VLOOKUP($C922,'STYLE NAMES'!$B:$AC,14,FALSE),"""")</f>
        <v>CAPPA-P BLACK TECH SERİSİ PONY KULAKLIK</v>
      </c>
      <c r="AK922" s="149" t="str">
        <f>"Cavalier SanMarco tarafından tasarlanan "&amp;(AJ922)&amp;"; "&amp;IF(C922&gt;0,+VLOOKUP($C922,'STYLE NAMES'!$B:$AC,15,FALSE),"")</f>
        <v>Cavalier SanMarco tarafından tasarlanan CAPPA-P BLACK TECH SERİSİ PONY KULAKLIK; İtalyan teknik örme kumaştan üretilmiş zarif ve esnek Pony  kulaklık. Cavalier SanMarco Tech kulaklıkları Tech Serisi ürünlerimizle eşleştirilebilir: Tech eyer altlıkları, binici pantolonları, taytlar ve yarış ceketleri.</v>
      </c>
      <c r="AL922" s="149" t="str">
        <f>IF(C922&gt;0,+VLOOKUP($C922,'STYLE NAMES'!$B:$AC,16,FALSE),"")</f>
        <v>*İtalyan Premium kumaş
*Ekstra yumuşak ve konforlu teknik jarse
*Kolay Fit
*4 yönlü esneme özelliği
*Nefes alabilir ve hızlı kurur
*Kırışmaz ve kolay bakım
Bileşimi:
%74 Mikro PA / %26 Elastan</v>
      </c>
      <c r="AM922" s="149" t="str">
        <f>IF(C922&gt;0,+VLOOKUP($C922,'STYLE NAMES'!$B:$AC,17,FALSE),"")</f>
        <v>Makinede 30°C' de Yıkayın
Hassas Yıkama
Ilık ütü yapın
Tersten ütüleyin
Logo ve baskıları ÜTÜLEMEYİN
Çamaşır suyu kullanmayın
Kurutma Makinesinde Kurutmayın</v>
      </c>
      <c r="AN922" s="149" t="str">
        <f>IF($C922&gt;0,$C922&amp;" "&amp;$P922&amp;" "&amp;+VLOOKUP($C922,'STYLE NAMES'!$B:$AC,18,FALSE),"""")</f>
        <v>CAPPA-P BLACK CUFFIE TECH X PONY</v>
      </c>
      <c r="AO922" s="101" t="str">
        <f>"Disegnato da Cavalier SanMarco "&amp;(AN922)&amp;"; "&amp;IF(C922&gt;0,+VLOOKUP($C922,'STYLE NAMES'!$B:$AC,19,FALSE),"")</f>
        <v>Disegnato da Cavalier SanMarco CAPPA-P BLACK CUFFIE TECH X PONY; Elegante e flessibile cuffie per Pony realizzata in jersey tecnico Italiano. Le cuffie Tech di Cavalier SanMarco possono essere abbinate ai nostri prodotti della Tech Series: sottosella tecnici, pantaloni da equitazione, leggings e giacche da concorso.</v>
      </c>
      <c r="AP922" s="101" t="str">
        <f>IF(C922&gt;0,+VLOOKUP($C922,'STYLE NAMES'!$B:$AC,20,FALSE),"")</f>
        <v>*Tessuto premium italiano
*Jersey tecnico extra morbido e confortevole
*Fit facile
*Tessuto elasticizzato in 4 direzioni
*Traspirante e ad asciugatura rapida
*Antipiega e facile da curare
Composizione:
74% Micro PA / 26% Elastan</v>
      </c>
      <c r="AQ922" s="101" t="str">
        <f>IF(C922&gt;0,+VLOOKUP($C922,'STYLE NAMES'!$B:$AC,21,FALSE),"")</f>
        <v>Lavare in lavatrice a 30°C Ciclo delicato 
Stirare a bassa temperatura
Stirare al rovescio 
Non stirare su loghi o stampe 
Non candeggiare 
Non asciugare in asciugatrice</v>
      </c>
      <c r="AR922" s="101">
        <f>IF(D922&gt;0,+VLOOKUP($C922,'STYLE NAMES'!$B:$AC,22,FALSE),"")</f>
        <v>0</v>
      </c>
      <c r="AS922" s="101">
        <f>IF(E922&gt;0,+VLOOKUP($C922,'STYLE NAMES'!$B:$AC,23,FALSE),"")</f>
        <v>0</v>
      </c>
      <c r="AT922" s="101">
        <f>IF(F922&gt;0,+VLOOKUP($C922,'STYLE NAMES'!$B:$AC,24,FALSE),"")</f>
        <v>0</v>
      </c>
      <c r="AU922" s="101">
        <f>IF(G922&gt;0,+VLOOKUP($C922,'STYLE NAMES'!$B:$AC,25,FALSE),"")</f>
        <v>0</v>
      </c>
      <c r="AV922" s="101">
        <f>+VLOOKUP($S922,'CODE GENERATOR'!$P:$AM,15,FALSE)</f>
        <v>0</v>
      </c>
      <c r="AW922" s="101">
        <f>+VLOOKUP($S922,'CODE GENERATOR'!$P:$AM,16,FALSE)</f>
        <v>0</v>
      </c>
      <c r="AX922" s="101">
        <f>+VLOOKUP($S922,'CODE GENERATOR'!$P:$AM,17,FALSE)</f>
        <v>0</v>
      </c>
      <c r="AY922" s="101">
        <f>+VLOOKUP($S922,'CODE GENERATOR'!$P:$AM,18,FALSE)</f>
        <v>0</v>
      </c>
      <c r="AZ922" s="101">
        <f>+VLOOKUP($S922,'CODE GENERATOR'!$P:$AM,19,FALSE)</f>
        <v>0</v>
      </c>
      <c r="BA922" s="101">
        <f>+VLOOKUP($S922,'CODE GENERATOR'!$P:$AM,20,FALSE)</f>
        <v>0</v>
      </c>
      <c r="BB922" s="101">
        <f>+VLOOKUP($S922,'CODE GENERATOR'!$P:$AM,21,FALSE)</f>
        <v>0</v>
      </c>
      <c r="BC922" s="101">
        <f>+VLOOKUP($S922,'CODE GENERATOR'!$P:$AM,22,FALSE)</f>
        <v>0</v>
      </c>
      <c r="BD922" s="101">
        <f>+VLOOKUP($S922,'CODE GENERATOR'!$P:$AM,23,FALSE)</f>
        <v>0</v>
      </c>
      <c r="BE922" s="101">
        <f>+VLOOKUP($S922,'CODE GENERATOR'!$P:$AM,24,FALSE)</f>
        <v>0</v>
      </c>
      <c r="BF922" s="101">
        <f>IF(C922&gt;0,+VLOOKUP(G922,'CATEGORY ID'!$A$1:$L$118,3,FALSE),"")</f>
        <v>5</v>
      </c>
      <c r="BG922" s="101">
        <f>IF(C922&gt;0,+VLOOKUP(H922,'CATEGORY ID'!$D$1:$L$118,3,FALSE),"")</f>
        <v>78</v>
      </c>
      <c r="BH922" s="101">
        <f>IF(C922&gt;0,+VLOOKUP((+H922&amp;I922),'CATEGORY ID'!$H$1:$I$121,2,FALSE),"")</f>
        <v>118</v>
      </c>
      <c r="BJ922" s="101">
        <f>IF(C922&gt;0,IF(COUNTIF('CATEGORY ID'!$K$1:$K$121,+H922&amp;K922) &gt; 0, +VLOOKUP(+H922&amp;K922,'CATEGORY ID'!$K$1:$L$121,2,FALSE),""),"")</f>
        <v>185</v>
      </c>
      <c r="BK922" s="101" t="str">
        <f>IF(C922&gt;0,IF(COUNTIF('CATEGORY ID'!$K$124:$K$165, +VLOOKUP(C922,'STYLE NAMES'!$B:$AE,30,FALSE)) &gt; 0, +VLOOKUP(VLOOKUP(C922,'STYLE NAMES'!$B:$AE,30,FALSE),'CATEGORY ID'!K:M,2,FALSE),""),"")</f>
        <v/>
      </c>
      <c r="BR922" s="101" t="str" cm="1">
        <f t="array" ref="BR922">IF(C922&gt;0,_xlfn.TEXTJOIN(";", TRUE,_xlfn.UNIQUE(_xlfn._xlws.FILTER(BF922:BQ922,(BF922:BQ922&gt;0)),TRUE,FALSE)),"")&amp;";"&amp;BS922</f>
        <v>5;78;118;185;</v>
      </c>
      <c r="BU922" s="106">
        <f>IF(C922&gt;0,+VLOOKUP($C922,'STYLE NAMES'!$B:$AC,26,FALSE),"")</f>
        <v>49.9</v>
      </c>
      <c r="BV922" s="106">
        <f>IF(C922&gt;0,+VLOOKUP($C922,'STYLE NAMES'!$B:$AC,27,FALSE),"")</f>
        <v>2740</v>
      </c>
      <c r="BW922" s="106">
        <f>IF(C922&gt;0,+VLOOKUP($C922,'STYLE NAMES'!$B:$AC,28,FALSE),"")</f>
        <v>57.384999999999991</v>
      </c>
      <c r="BY922"/>
      <c r="BZ922" s="101">
        <v>0</v>
      </c>
      <c r="CA922" s="137">
        <f t="shared" si="62"/>
        <v>0</v>
      </c>
      <c r="CB922" s="137">
        <f>+VLOOKUP(C922,'[2]STYLES &amp; MODELS MATRIX'!$A:$G,7,FALSE)</f>
        <v>0</v>
      </c>
      <c r="CC922" s="137">
        <f>+VLOOKUP(C922,'[1]STYLES &amp; SIZE CHARTS'!$A:$H,8,FALSE)</f>
        <v>0</v>
      </c>
      <c r="CD922" s="137"/>
      <c r="CE922" s="205"/>
      <c r="CF922" s="141"/>
    </row>
    <row r="923" spans="1:84" s="101" customFormat="1" ht="12" customHeight="1" x14ac:dyDescent="0.2">
      <c r="A923" s="102">
        <f t="shared" si="60"/>
        <v>8683711010470</v>
      </c>
      <c r="B923" s="101" t="s">
        <v>1000</v>
      </c>
      <c r="C923" s="101" t="s">
        <v>1934</v>
      </c>
      <c r="D923" s="101" t="s">
        <v>1961</v>
      </c>
      <c r="E923" s="203" t="s">
        <v>2212</v>
      </c>
      <c r="F923" s="101" t="s">
        <v>808</v>
      </c>
      <c r="G923" s="101" t="str">
        <f>IF(C923&gt;0,+VLOOKUP($C923,'STYLE NAMES'!$B:$AC,4,FALSE),"")</f>
        <v>HORSE</v>
      </c>
      <c r="H923" s="101" t="str">
        <f>IF(C923&gt;0,+VLOOKUP($C923,'STYLE NAMES'!$B:$AC,5,FALSE),"")</f>
        <v>PONY</v>
      </c>
      <c r="I923" s="101" t="str">
        <f>IF(C923&gt;0,+VLOOKUP($C923,'STYLE NAMES'!$B:$AC,6,FALSE),"")</f>
        <v>FLY PROTECTION</v>
      </c>
      <c r="J923" s="101" t="str">
        <f>IF(C923&gt;0,+VLOOKUP($C923,'STYLE NAMES'!$B:$AC,7,FALSE),"")</f>
        <v>PONY</v>
      </c>
      <c r="K923" s="101" t="str">
        <f>IF(C923&gt;0,+VLOOKUP($C923,'STYLE NAMES'!$B:$AC,8,FALSE),"")</f>
        <v>EAR BONNETS / FLY VEILS</v>
      </c>
      <c r="L923" s="101" t="str">
        <f>IF(E923&gt;0,+VLOOKUP($E923,'CODE GENERATOR'!$D:$T,3,FALSE),"")</f>
        <v>A</v>
      </c>
      <c r="M923" s="101" t="str">
        <f>IF(E923&gt;0,+VLOOKUP($E923,'CODE GENERATOR'!$D:$T,4,FALSE),"")</f>
        <v>TECH JERSEY</v>
      </c>
      <c r="N923" s="101" t="str">
        <f>IF(E923&gt;0,+VLOOKUP($E923,'CODE GENERATOR'!$D:$T,6,FALSE),"")</f>
        <v>NAVY</v>
      </c>
      <c r="O923" s="101" t="str">
        <f>IF(E923&gt;0,+VLOOKUP($E923,'CODE GENERATOR'!$D:$T,7,FALSE),"")</f>
        <v>NAVY</v>
      </c>
      <c r="P923" s="101" t="str">
        <f t="shared" si="61"/>
        <v>NAVY</v>
      </c>
      <c r="Q923" s="104" t="str">
        <f>IF(E923&gt;0,+VLOOKUP($E923,'CODE GENERATOR'!$D:$T,11,FALSE),"")</f>
        <v>H.FLYPN_EAR0085</v>
      </c>
      <c r="R923" s="104" t="str">
        <f>IF(E923&gt;0,+VLOOKUP($E923,'CODE GENERATOR'!$D:$T,12,FALSE),"")</f>
        <v>TJR0031NAVNAV</v>
      </c>
      <c r="S923" s="104" t="str">
        <f>IF(E923&gt;0,+VLOOKUP($E923,'CODE GENERATOR'!$D:$T,13,FALSE),"")</f>
        <v>H.FLYPN_EAR0085_TJR0031NAVNAV</v>
      </c>
      <c r="T923" s="104" t="str">
        <f t="shared" si="59"/>
        <v>H.FLYPN_EAR0085_TJR0031NAVNAV_PONY</v>
      </c>
      <c r="U923" s="105">
        <v>8683711010470</v>
      </c>
      <c r="V923" s="107" t="str" cm="1">
        <f t="array" ref="V923">_xlfn.TEXTJOIN(";", TRUE, _xlfn.UNIQUE(_xlfn._xlws.FILTER(P$3:P$10029, C$3:C$10029=C923)))</f>
        <v>BLACK;NAVY</v>
      </c>
      <c r="W923" s="107" t="str" cm="1">
        <f t="array" ref="W923">_xlfn.TEXTJOIN(";", TRUE, _xlfn.UNIQUE(_xlfn._xlws.FILTER(F$3:F$10029, C$3:C$10029=C923)))</f>
        <v>PONY</v>
      </c>
      <c r="X923" s="101">
        <f>IF(E923&gt;0,+VLOOKUP($E923,'CODE GENERATOR'!$D:$AC,19,FALSE),0)</f>
        <v>0</v>
      </c>
      <c r="Y923" s="101" t="str">
        <f>IF(E923&gt;0,+VLOOKUP($E923,'CODE GENERATOR'!$D:$AC,20,FALSE),0)</f>
        <v/>
      </c>
      <c r="Z923" s="101" t="str">
        <f>IF(E923&gt;0,+VLOOKUP($E923,'CODE GENERATOR'!$D:$AC,21,FALSE),0)</f>
        <v/>
      </c>
      <c r="AA923" s="101" t="str">
        <f>IF(E923&gt;0,+VLOOKUP($E923,'CODE GENERATOR'!$D:$AC,22,FALSE),0)</f>
        <v/>
      </c>
      <c r="AB923" s="101" t="str">
        <f>IF(E923&gt;0,+VLOOKUP($E923,'CODE GENERATOR'!$D:$AC,23,FALSE),0)</f>
        <v/>
      </c>
      <c r="AC923" s="101" t="str">
        <f>IF(E923&gt;0,+VLOOKUP($E923,'CODE GENERATOR'!$D:$AC,24,FALSE),0)</f>
        <v/>
      </c>
      <c r="AD923" s="101" t="str">
        <f>IF(E923&gt;0,+VLOOKUP($E923,'CODE GENERATOR'!$D:$AC,25,FALSE),0)</f>
        <v/>
      </c>
      <c r="AE923" s="101" t="str">
        <f>IF(E923&gt;0,+VLOOKUP($E923,'CODE GENERATOR'!$D:$AC,26,FALSE),0)</f>
        <v/>
      </c>
      <c r="AF923" s="149" t="str">
        <f>IF($C923&gt;0,$C923&amp;" "&amp;$P923&amp;" "&amp;+VLOOKUP($C923,'STYLE NAMES'!$B:$AC,10,FALSE),"""")</f>
        <v>CAPPA-P NAVY PONY - TECH EAR BONNET</v>
      </c>
      <c r="AG923" s="101" t="str">
        <f>"Enjoy our "&amp;(AF923)&amp;"; "&amp;IF(C923&gt;0,+VLOOKUP($C923,'STYLE NAMES'!$B:$AC,11,FALSE),"")</f>
        <v>Enjoy our CAPPA-P NAVY PONY - TECH EAR BONNET; Elegant and flexible Pony ear bonnet made with Italian technical jersey.
Cavalier SanMarco Tech Earbonnets can be matched with our Tech Series products; Tech Saddlepads, Breeches, Leggings and Show Jackets.</v>
      </c>
      <c r="AH923" s="101" t="str">
        <f>IF(C923&gt;0,+VLOOKUP($C923,'STYLE NAMES'!$B:$AC,12,FALSE),"")</f>
        <v>*Italian Premium fabric
*Easy fit
*Extra-soft and comfortable technical jersey
*4-way stretch fabric
*Breathable and Quick Dry
*Wrinkle-free and Easy Care
Composition:
74% Micro PA /  26% Elasthane</v>
      </c>
      <c r="AI923" s="101" t="str">
        <f>IF(C923&gt;0,+VLOOKUP($C923,'STYLE NAMES'!$B:$AC,13,FALSE),"")</f>
        <v>Machine Wash at 30°C
Mild process
Iron at low temperature
Iron from REVERSE
Do NOT iron on logos or prints
Do not bleach
Do NOT Tumble Dry</v>
      </c>
      <c r="AJ923" s="149" t="str">
        <f>IF($C923&gt;0,$C923&amp;" "&amp;$P923&amp;" "&amp;+VLOOKUP($C923,'STYLE NAMES'!$B:$AC,14,FALSE),"""")</f>
        <v>CAPPA-P NAVY TECH SERİSİ PONY KULAKLIK</v>
      </c>
      <c r="AK923" s="149" t="str">
        <f>"Cavalier SanMarco tarafından tasarlanan "&amp;(AJ923)&amp;"; "&amp;IF(C923&gt;0,+VLOOKUP($C923,'STYLE NAMES'!$B:$AC,15,FALSE),"")</f>
        <v>Cavalier SanMarco tarafından tasarlanan CAPPA-P NAVY TECH SERİSİ PONY KULAKLIK; İtalyan teknik örme kumaştan üretilmiş zarif ve esnek Pony  kulaklık. Cavalier SanMarco Tech kulaklıkları Tech Serisi ürünlerimizle eşleştirilebilir: Tech eyer altlıkları, binici pantolonları, taytlar ve yarış ceketleri.</v>
      </c>
      <c r="AL923" s="149" t="str">
        <f>IF(C923&gt;0,+VLOOKUP($C923,'STYLE NAMES'!$B:$AC,16,FALSE),"")</f>
        <v>*İtalyan Premium kumaş
*Ekstra yumuşak ve konforlu teknik jarse
*Kolay Fit
*4 yönlü esneme özelliği
*Nefes alabilir ve hızlı kurur
*Kırışmaz ve kolay bakım
Bileşimi:
%74 Mikro PA / %26 Elastan</v>
      </c>
      <c r="AM923" s="149" t="str">
        <f>IF(C923&gt;0,+VLOOKUP($C923,'STYLE NAMES'!$B:$AC,17,FALSE),"")</f>
        <v>Makinede 30°C' de Yıkayın
Hassas Yıkama
Ilık ütü yapın
Tersten ütüleyin
Logo ve baskıları ÜTÜLEMEYİN
Çamaşır suyu kullanmayın
Kurutma Makinesinde Kurutmayın</v>
      </c>
      <c r="AN923" s="149" t="str">
        <f>IF($C923&gt;0,$C923&amp;" "&amp;$P923&amp;" "&amp;+VLOOKUP($C923,'STYLE NAMES'!$B:$AC,18,FALSE),"""")</f>
        <v>CAPPA-P NAVY CUFFIE TECH X PONY</v>
      </c>
      <c r="AO923" s="101" t="str">
        <f>"Disegnato da Cavalier SanMarco "&amp;(AN923)&amp;"; "&amp;IF(C923&gt;0,+VLOOKUP($C923,'STYLE NAMES'!$B:$AC,19,FALSE),"")</f>
        <v>Disegnato da Cavalier SanMarco CAPPA-P NAVY CUFFIE TECH X PONY; Elegante e flessibile cuffie per Pony realizzata in jersey tecnico Italiano. Le cuffie Tech di Cavalier SanMarco possono essere abbinate ai nostri prodotti della Tech Series: sottosella tecnici, pantaloni da equitazione, leggings e giacche da concorso.</v>
      </c>
      <c r="AP923" s="101" t="str">
        <f>IF(C923&gt;0,+VLOOKUP($C923,'STYLE NAMES'!$B:$AC,20,FALSE),"")</f>
        <v>*Tessuto premium italiano
*Jersey tecnico extra morbido e confortevole
*Fit facile
*Tessuto elasticizzato in 4 direzioni
*Traspirante e ad asciugatura rapida
*Antipiega e facile da curare
Composizione:
74% Micro PA / 26% Elastan</v>
      </c>
      <c r="AQ923" s="101" t="str">
        <f>IF(C923&gt;0,+VLOOKUP($C923,'STYLE NAMES'!$B:$AC,21,FALSE),"")</f>
        <v>Lavare in lavatrice a 30°C Ciclo delicato 
Stirare a bassa temperatura
Stirare al rovescio 
Non stirare su loghi o stampe 
Non candeggiare 
Non asciugare in asciugatrice</v>
      </c>
      <c r="AR923" s="101">
        <f>IF(D923&gt;0,+VLOOKUP($C923,'STYLE NAMES'!$B:$AC,22,FALSE),"")</f>
        <v>0</v>
      </c>
      <c r="AS923" s="101">
        <f>IF(E923&gt;0,+VLOOKUP($C923,'STYLE NAMES'!$B:$AC,23,FALSE),"")</f>
        <v>0</v>
      </c>
      <c r="AT923" s="101">
        <f>IF(F923&gt;0,+VLOOKUP($C923,'STYLE NAMES'!$B:$AC,24,FALSE),"")</f>
        <v>0</v>
      </c>
      <c r="AU923" s="101">
        <f>IF(G923&gt;0,+VLOOKUP($C923,'STYLE NAMES'!$B:$AC,25,FALSE),"")</f>
        <v>0</v>
      </c>
      <c r="AV923" s="101">
        <f>+VLOOKUP($S923,'CODE GENERATOR'!$P:$AM,15,FALSE)</f>
        <v>0</v>
      </c>
      <c r="AW923" s="101">
        <f>+VLOOKUP($S923,'CODE GENERATOR'!$P:$AM,16,FALSE)</f>
        <v>0</v>
      </c>
      <c r="AX923" s="101">
        <f>+VLOOKUP($S923,'CODE GENERATOR'!$P:$AM,17,FALSE)</f>
        <v>0</v>
      </c>
      <c r="AY923" s="101">
        <f>+VLOOKUP($S923,'CODE GENERATOR'!$P:$AM,18,FALSE)</f>
        <v>0</v>
      </c>
      <c r="AZ923" s="101">
        <f>+VLOOKUP($S923,'CODE GENERATOR'!$P:$AM,19,FALSE)</f>
        <v>0</v>
      </c>
      <c r="BA923" s="101">
        <f>+VLOOKUP($S923,'CODE GENERATOR'!$P:$AM,20,FALSE)</f>
        <v>0</v>
      </c>
      <c r="BB923" s="101">
        <f>+VLOOKUP($S923,'CODE GENERATOR'!$P:$AM,21,FALSE)</f>
        <v>0</v>
      </c>
      <c r="BC923" s="101">
        <f>+VLOOKUP($S923,'CODE GENERATOR'!$P:$AM,22,FALSE)</f>
        <v>0</v>
      </c>
      <c r="BD923" s="101">
        <f>+VLOOKUP($S923,'CODE GENERATOR'!$P:$AM,23,FALSE)</f>
        <v>0</v>
      </c>
      <c r="BE923" s="101">
        <f>+VLOOKUP($S923,'CODE GENERATOR'!$P:$AM,24,FALSE)</f>
        <v>0</v>
      </c>
      <c r="BF923" s="101">
        <f>IF(C923&gt;0,+VLOOKUP(G923,'CATEGORY ID'!$A$1:$L$118,3,FALSE),"")</f>
        <v>5</v>
      </c>
      <c r="BG923" s="101">
        <f>IF(C923&gt;0,+VLOOKUP(H923,'CATEGORY ID'!$D$1:$L$118,3,FALSE),"")</f>
        <v>78</v>
      </c>
      <c r="BH923" s="101">
        <f>IF(C923&gt;0,+VLOOKUP((+H923&amp;I923),'CATEGORY ID'!$H$1:$I$121,2,FALSE),"")</f>
        <v>118</v>
      </c>
      <c r="BJ923" s="101">
        <f>IF(C923&gt;0,IF(COUNTIF('CATEGORY ID'!$K$1:$K$121,+H923&amp;K923) &gt; 0, +VLOOKUP(+H923&amp;K923,'CATEGORY ID'!$K$1:$L$121,2,FALSE),""),"")</f>
        <v>185</v>
      </c>
      <c r="BK923" s="101" t="str">
        <f>IF(C923&gt;0,IF(COUNTIF('CATEGORY ID'!$K$124:$K$165, +VLOOKUP(C923,'STYLE NAMES'!$B:$AE,30,FALSE)) &gt; 0, +VLOOKUP(VLOOKUP(C923,'STYLE NAMES'!$B:$AE,30,FALSE),'CATEGORY ID'!K:M,2,FALSE),""),"")</f>
        <v/>
      </c>
      <c r="BR923" s="101" t="str" cm="1">
        <f t="array" ref="BR923">IF(C923&gt;0,_xlfn.TEXTJOIN(";", TRUE,_xlfn.UNIQUE(_xlfn._xlws.FILTER(BF923:BQ923,(BF923:BQ923&gt;0)),TRUE,FALSE)),"")&amp;";"&amp;BS923</f>
        <v>5;78;118;185;</v>
      </c>
      <c r="BU923" s="106">
        <f>IF(C923&gt;0,+VLOOKUP($C923,'STYLE NAMES'!$B:$AC,26,FALSE),"")</f>
        <v>49.9</v>
      </c>
      <c r="BV923" s="106">
        <f>IF(C923&gt;0,+VLOOKUP($C923,'STYLE NAMES'!$B:$AC,27,FALSE),"")</f>
        <v>2740</v>
      </c>
      <c r="BW923" s="106">
        <f>IF(C923&gt;0,+VLOOKUP($C923,'STYLE NAMES'!$B:$AC,28,FALSE),"")</f>
        <v>57.384999999999991</v>
      </c>
      <c r="BY923"/>
      <c r="BZ923" s="101">
        <v>0</v>
      </c>
      <c r="CA923" s="137">
        <f t="shared" si="62"/>
        <v>0</v>
      </c>
      <c r="CB923" s="137">
        <f>+VLOOKUP(C923,'[2]STYLES &amp; MODELS MATRIX'!$A:$G,7,FALSE)</f>
        <v>0</v>
      </c>
      <c r="CC923" s="137">
        <f>+VLOOKUP(C923,'[1]STYLES &amp; SIZE CHARTS'!$A:$H,8,FALSE)</f>
        <v>0</v>
      </c>
      <c r="CD923" s="137"/>
      <c r="CE923" s="205"/>
      <c r="CF923" s="141"/>
    </row>
    <row r="924" spans="1:84" s="101" customFormat="1" ht="12" customHeight="1" x14ac:dyDescent="0.2">
      <c r="A924" s="102">
        <f t="shared" si="60"/>
        <v>8683711000006</v>
      </c>
      <c r="B924" s="101" t="s">
        <v>1001</v>
      </c>
      <c r="C924" s="101" t="s">
        <v>2190</v>
      </c>
      <c r="D924" s="101" t="s">
        <v>689</v>
      </c>
      <c r="E924" s="203" t="s">
        <v>2496</v>
      </c>
      <c r="F924" s="101" t="s">
        <v>2475</v>
      </c>
      <c r="G924" s="101" t="str">
        <f>IF(C924&gt;0,+VLOOKUP($C924,'STYLE NAMES'!$B:$AC,4,FALSE),"")</f>
        <v>HORSE</v>
      </c>
      <c r="H924" s="101" t="str">
        <f>IF(C924&gt;0,+VLOOKUP($C924,'STYLE NAMES'!$B:$AC,5,FALSE),"")</f>
        <v>PONY</v>
      </c>
      <c r="I924" s="101" t="str">
        <f>IF(C924&gt;0,+VLOOKUP($C924,'STYLE NAMES'!$B:$AC,6,FALSE),"")</f>
        <v>RUGS</v>
      </c>
      <c r="J924" s="101" t="str">
        <f>IF(C924&gt;0,+VLOOKUP($C924,'STYLE NAMES'!$B:$AC,7,FALSE),"")</f>
        <v>PONY</v>
      </c>
      <c r="K924" s="101" t="str">
        <f>IF(C924&gt;0,+VLOOKUP($C924,'STYLE NAMES'!$B:$AC,8,FALSE),"")</f>
        <v>FLEECE BLANKETS</v>
      </c>
      <c r="L924" s="101" t="str">
        <f>IF(E924&gt;0,+VLOOKUP($E924,'CODE GENERATOR'!$D:$T,3,FALSE),"")</f>
        <v>W</v>
      </c>
      <c r="M924" s="101" t="str">
        <f>IF(E924&gt;0,+VLOOKUP($E924,'CODE GENERATOR'!$D:$T,4,FALSE),"")</f>
        <v>FLEECE</v>
      </c>
      <c r="N924" s="101" t="str">
        <f>IF(E924&gt;0,+VLOOKUP($E924,'CODE GENERATOR'!$D:$T,6,FALSE),"")</f>
        <v>NAVY</v>
      </c>
      <c r="O924" s="101" t="str">
        <f>IF(E924&gt;0,+VLOOKUP($E924,'CODE GENERATOR'!$D:$T,7,FALSE),"")</f>
        <v>GOLD</v>
      </c>
      <c r="P924" s="101" t="str">
        <f t="shared" si="61"/>
        <v>NAVY/GOLD</v>
      </c>
      <c r="Q924" s="104" t="str">
        <f>IF(E924&gt;0,+VLOOKUP($E924,'CODE GENERATOR'!$D:$T,11,FALSE),"")</f>
        <v>H.RUGPN_FLC0086</v>
      </c>
      <c r="R924" s="104" t="str">
        <f>IF(E924&gt;0,+VLOOKUP($E924,'CODE GENERATOR'!$D:$T,12,FALSE),"")</f>
        <v>FLC0001NAVGLD</v>
      </c>
      <c r="S924" s="104" t="str">
        <f>IF(E924&gt;0,+VLOOKUP($E924,'CODE GENERATOR'!$D:$T,13,FALSE),"")</f>
        <v>H.RUGPN_FLC0086_FLC0001NAVGLD</v>
      </c>
      <c r="T924" s="104" t="str">
        <f t="shared" si="59"/>
        <v>H.RUGPN_FLC0086_FLC0001NAVGLD_XXS</v>
      </c>
      <c r="U924" s="105">
        <v>8683711000006</v>
      </c>
      <c r="V924" s="107" t="str" cm="1">
        <f t="array" ref="V924">_xlfn.TEXTJOIN(";", TRUE, _xlfn.UNIQUE(_xlfn._xlws.FILTER(P$3:P$10029, C$3:C$10029=C924)))</f>
        <v>NAVY/GOLD;PURPLE/GOLD;GREEN/NAVY;BLACK/ROSE GOLD;RED/GOLD;BORDEAUX/GOLD;LILAC/WHITE;BLACK/GOLD;NAVY/RED;RED/WHITE</v>
      </c>
      <c r="W924" s="107" t="str" cm="1">
        <f t="array" ref="W924">_xlfn.TEXTJOIN(";", TRUE, _xlfn.UNIQUE(_xlfn._xlws.FILTER(F$3:F$10029, C$3:C$10029=C924)))</f>
        <v>XXS;XS</v>
      </c>
      <c r="X924" s="101" t="str">
        <f>IF(E924&gt;0,+VLOOKUP($E924,'CODE GENERATOR'!$D:$AC,19,FALSE),0)</f>
        <v>2402_S01_33883</v>
      </c>
      <c r="Y924" s="101" t="str">
        <f>IF(E924&gt;0,+VLOOKUP($E924,'CODE GENERATOR'!$D:$AC,20,FALSE),0)</f>
        <v>2402_S01_33884</v>
      </c>
      <c r="Z924" s="101" t="str">
        <f>IF(E924&gt;0,+VLOOKUP($E924,'CODE GENERATOR'!$D:$AC,21,FALSE),0)</f>
        <v>2402_S01_33888</v>
      </c>
      <c r="AA924" s="101" t="str">
        <f>IF(E924&gt;0,+VLOOKUP($E924,'CODE GENERATOR'!$D:$AC,22,FALSE),0)</f>
        <v>2402_S01_33886</v>
      </c>
      <c r="AB924" s="101" t="str">
        <f>IF(E924&gt;0,+VLOOKUP($E924,'CODE GENERATOR'!$D:$AC,23,FALSE),0)</f>
        <v/>
      </c>
      <c r="AC924" s="101" t="str">
        <f>IF(E924&gt;0,+VLOOKUP($E924,'CODE GENERATOR'!$D:$AC,24,FALSE),0)</f>
        <v/>
      </c>
      <c r="AD924" s="101" t="str">
        <f>IF(E924&gt;0,+VLOOKUP($E924,'CODE GENERATOR'!$D:$AC,25,FALSE),0)</f>
        <v/>
      </c>
      <c r="AE924" s="101" t="str">
        <f>IF(E924&gt;0,+VLOOKUP($E924,'CODE GENERATOR'!$D:$AC,26,FALSE),0)</f>
        <v/>
      </c>
      <c r="AF924" s="149" t="str">
        <f>IF($C924&gt;0,$C924&amp;" "&amp;$P924&amp;" "&amp;+VLOOKUP($C924,'STYLE NAMES'!$B:$AC,10,FALSE),"""")</f>
        <v>TORONTO-P NAVY/GOLD PONY - FLEECE BLANKET</v>
      </c>
      <c r="AG924" s="101" t="str">
        <f>"Enjoy our "&amp;(AF924)&amp;"; "&amp;IF(C924&gt;0,+VLOOKUP($C924,'STYLE NAMES'!$B:$AC,11,FALSE),"")</f>
        <v>Enjoy our TORONTO-P NAVY/GOLD PONY - FLEECE BLANKET; High density and high quality cooler fleece blanket will keep your pony extra warm while allowing cool down.
These soft and beautiful fleece blankets come in a wide variety of profound and nice colors.</v>
      </c>
      <c r="AH924" s="101" t="str">
        <f>IF(C924&gt;0,+VLOOKUP($C924,'STYLE NAMES'!$B:$AC,12,FALSE),"")</f>
        <v xml:space="preserve">*High density fleece fabric
*Super soft hand feel
*Keeps warmer with respect to traditional standard density fleece blankets
Composition:
100% Polyester
</v>
      </c>
      <c r="AI924" s="101" t="str">
        <f>IF(C924&gt;0,+VLOOKUP($C924,'STYLE NAMES'!$B:$AC,13,FALSE),"")</f>
        <v>Machine Wash at 30°C
Mild process
Do not bleach
Do NOT Tumble Dry</v>
      </c>
      <c r="AJ924" s="149" t="str">
        <f>IF($C924&gt;0,$C924&amp;" "&amp;$P924&amp;" "&amp;+VLOOKUP($C924,'STYLE NAMES'!$B:$AC,14,FALSE),"""")</f>
        <v>TORONTO-P NAVY/GOLD PONY POLAR BLANKET</v>
      </c>
      <c r="AK924" s="149" t="str">
        <f>"Cavalier SanMarco tarafından tasarlanan "&amp;(AJ924)&amp;"; "&amp;IF(C924&gt;0,+VLOOKUP($C924,'STYLE NAMES'!$B:$AC,15,FALSE),"")</f>
        <v>Cavalier SanMarco tarafından tasarlanan TORONTO-P NAVY/GOLD PONY POLAR BLANKET; Yüksek denye ve kaliteli, Pony polar ter blanketleri atınızı ekstra sıcak tutarken soğumasına da olanak tanır.
Bu yumuşak ve güzel polar battaniyeler çok çeşitli, derin ve hoş renklerde sunuluyor</v>
      </c>
      <c r="AL924" s="149" t="str">
        <f>IF(C924&gt;0,+VLOOKUP($C924,'STYLE NAMES'!$B:$AC,16,FALSE),"")</f>
        <v>*Yüksek denye polar kumaş
*Süper yumuşak tuşe
*Geleneksel standart denye polar blanketlere göre daha sıcak tutar
Kompozisyon:
%100 Polyester</v>
      </c>
      <c r="AM924" s="149" t="str">
        <f>IF(C924&gt;0,+VLOOKUP($C924,'STYLE NAMES'!$B:$AC,17,FALSE),"")</f>
        <v>Makinede 30°C' de Yıkayın
Hassas Yıkama
Çamaşır suyu kullanmayın
Kurutma Makinesinde Kurutmayın</v>
      </c>
      <c r="AN924" s="149" t="str">
        <f>IF($C924&gt;0,$C924&amp;" "&amp;$P924&amp;" "&amp;+VLOOKUP($C924,'STYLE NAMES'!$B:$AC,18,FALSE),"""")</f>
        <v>TORONTO-P NAVY/GOLD COPERTA IN PILE X PONY</v>
      </c>
      <c r="AO924" s="101" t="str">
        <f>"Disegnato da Cavalier SanMarco "&amp;(AN924)&amp;"; "&amp;IF(C924&gt;0,+VLOOKUP($C924,'STYLE NAMES'!$B:$AC,19,FALSE),"")</f>
        <v>Disegnato da Cavalier SanMarco TORONTO-P NAVY/GOLD COPERTA IN PILE X PONY; Coperta in pile refrigerante per Pony ad alta densità e alta qualità manterrà il tuo cavallo extra caldo mentre si raffredda. Queste morbide e bellissime coperte in pile sono disponibili in una vasta gamma di colori intensi e piacevoli.</v>
      </c>
      <c r="AP924" s="101" t="str">
        <f>IF(C924&gt;0,+VLOOKUP($C924,'STYLE NAMES'!$B:$AC,20,FALSE),"")</f>
        <v>Tessuto in pile ad alta densità
Sensazione super morbida al tatto 
Mantiene più caldo rispetto alle tradizionali coperte in pile a densità standard 
Composizione: 
100% Poliestere</v>
      </c>
      <c r="AQ924" s="101" t="str">
        <f>IF(C924&gt;0,+VLOOKUP($C924,'STYLE NAMES'!$B:$AC,21,FALSE),"")</f>
        <v>Lavare in lavatrice a 30°C Ciclo delicato 
Non candeggiare 
Non asciugare in asciugatrice</v>
      </c>
      <c r="AR924" s="101">
        <f>IF(D924&gt;0,+VLOOKUP($C924,'STYLE NAMES'!$B:$AC,22,FALSE),"")</f>
        <v>0</v>
      </c>
      <c r="AS924" s="101">
        <f>IF(E924&gt;0,+VLOOKUP($C924,'STYLE NAMES'!$B:$AC,23,FALSE),"")</f>
        <v>0</v>
      </c>
      <c r="AT924" s="101">
        <f>IF(F924&gt;0,+VLOOKUP($C924,'STYLE NAMES'!$B:$AC,24,FALSE),"")</f>
        <v>0</v>
      </c>
      <c r="AU924" s="101">
        <f>IF(G924&gt;0,+VLOOKUP($C924,'STYLE NAMES'!$B:$AC,25,FALSE),"")</f>
        <v>0</v>
      </c>
      <c r="AV924" s="101">
        <f>+VLOOKUP($S924,'CODE GENERATOR'!$P:$AM,15,FALSE)</f>
        <v>0</v>
      </c>
      <c r="AW924" s="101">
        <f>+VLOOKUP($S924,'CODE GENERATOR'!$P:$AM,16,FALSE)</f>
        <v>0</v>
      </c>
      <c r="AX924" s="101">
        <f>+VLOOKUP($S924,'CODE GENERATOR'!$P:$AM,17,FALSE)</f>
        <v>0</v>
      </c>
      <c r="AY924" s="101">
        <f>+VLOOKUP($S924,'CODE GENERATOR'!$P:$AM,18,FALSE)</f>
        <v>0</v>
      </c>
      <c r="AZ924" s="101">
        <f>+VLOOKUP($S924,'CODE GENERATOR'!$P:$AM,19,FALSE)</f>
        <v>0</v>
      </c>
      <c r="BA924" s="101">
        <f>+VLOOKUP($S924,'CODE GENERATOR'!$P:$AM,20,FALSE)</f>
        <v>0</v>
      </c>
      <c r="BB924" s="101">
        <f>+VLOOKUP($S924,'CODE GENERATOR'!$P:$AM,21,FALSE)</f>
        <v>0</v>
      </c>
      <c r="BC924" s="101">
        <f>+VLOOKUP($S924,'CODE GENERATOR'!$P:$AM,22,FALSE)</f>
        <v>0</v>
      </c>
      <c r="BD924" s="101">
        <f>+VLOOKUP($S924,'CODE GENERATOR'!$P:$AM,23,FALSE)</f>
        <v>0</v>
      </c>
      <c r="BE924" s="101">
        <f>+VLOOKUP($S924,'CODE GENERATOR'!$P:$AM,24,FALSE)</f>
        <v>0</v>
      </c>
      <c r="BF924" s="101">
        <f>IF(C924&gt;0,+VLOOKUP(G924,'CATEGORY ID'!$A$1:$L$118,3,FALSE),"")</f>
        <v>5</v>
      </c>
      <c r="BG924" s="101">
        <f>IF(C924&gt;0,+VLOOKUP(H924,'CATEGORY ID'!$D$1:$L$118,3,FALSE),"")</f>
        <v>78</v>
      </c>
      <c r="BH924" s="101">
        <f>IF(C924&gt;0,+VLOOKUP((+H924&amp;I924),'CATEGORY ID'!$H$1:$I$121,2,FALSE),"")</f>
        <v>79</v>
      </c>
      <c r="BJ924" s="101">
        <f>IF(C924&gt;0,IF(COUNTIF('CATEGORY ID'!$K$1:$K$121,+H924&amp;K924) &gt; 0, +VLOOKUP(+H924&amp;K924,'CATEGORY ID'!$K$1:$L$121,2,FALSE),""),"")</f>
        <v>198</v>
      </c>
      <c r="BK924" s="101" t="str">
        <f>IF(C924&gt;0,IF(COUNTIF('CATEGORY ID'!$K$124:$K$165, +VLOOKUP(C924,'STYLE NAMES'!$B:$AE,30,FALSE)) &gt; 0, +VLOOKUP(VLOOKUP(C924,'STYLE NAMES'!$B:$AE,30,FALSE),'CATEGORY ID'!K:M,2,FALSE),""),"")</f>
        <v/>
      </c>
      <c r="BR924" s="101" t="str" cm="1">
        <f t="array" ref="BR924">IF(C924&gt;0,_xlfn.TEXTJOIN(";", TRUE,_xlfn.UNIQUE(_xlfn._xlws.FILTER(BF924:BQ924,(BF924:BQ924&gt;0)),TRUE,FALSE)),"")&amp;";"&amp;BS924</f>
        <v>5;78;79;198;</v>
      </c>
      <c r="BU924" s="106">
        <f>IF(C924&gt;0,+VLOOKUP($C924,'STYLE NAMES'!$B:$AC,26,FALSE),"")</f>
        <v>89.9</v>
      </c>
      <c r="BV924" s="106">
        <f>IF(C924&gt;0,+VLOOKUP($C924,'STYLE NAMES'!$B:$AC,27,FALSE),"")</f>
        <v>4940</v>
      </c>
      <c r="BW924" s="106">
        <f>IF(C924&gt;0,+VLOOKUP($C924,'STYLE NAMES'!$B:$AC,28,FALSE),"")</f>
        <v>103.38500000000001</v>
      </c>
      <c r="BY924"/>
      <c r="BZ924" s="101">
        <v>99</v>
      </c>
      <c r="CA924" s="137">
        <f t="shared" si="62"/>
        <v>1</v>
      </c>
      <c r="CB924" s="137">
        <f>+VLOOKUP(C924,'[2]STYLES &amp; MODELS MATRIX'!$A:$G,7,FALSE)</f>
        <v>0</v>
      </c>
      <c r="CC924" s="137" t="str">
        <f>+VLOOKUP(C924,'[1]STYLES &amp; SIZE CHARTS'!$A:$H,8,FALSE)</f>
        <v>HP-RUGS1</v>
      </c>
      <c r="CD924" s="137"/>
      <c r="CE924" s="205"/>
      <c r="CF924" s="141"/>
    </row>
    <row r="925" spans="1:84" s="101" customFormat="1" ht="12" customHeight="1" x14ac:dyDescent="0.2">
      <c r="A925" s="102">
        <f t="shared" si="60"/>
        <v>8683711000013</v>
      </c>
      <c r="B925" s="101" t="s">
        <v>1001</v>
      </c>
      <c r="C925" s="101" t="s">
        <v>2190</v>
      </c>
      <c r="D925" s="101" t="s">
        <v>689</v>
      </c>
      <c r="E925" s="203" t="s">
        <v>2496</v>
      </c>
      <c r="F925" s="101" t="s">
        <v>2346</v>
      </c>
      <c r="G925" s="101" t="str">
        <f>IF(C925&gt;0,+VLOOKUP($C925,'STYLE NAMES'!$B:$AC,4,FALSE),"")</f>
        <v>HORSE</v>
      </c>
      <c r="H925" s="101" t="str">
        <f>IF(C925&gt;0,+VLOOKUP($C925,'STYLE NAMES'!$B:$AC,5,FALSE),"")</f>
        <v>PONY</v>
      </c>
      <c r="I925" s="101" t="str">
        <f>IF(C925&gt;0,+VLOOKUP($C925,'STYLE NAMES'!$B:$AC,6,FALSE),"")</f>
        <v>RUGS</v>
      </c>
      <c r="J925" s="101" t="str">
        <f>IF(C925&gt;0,+VLOOKUP($C925,'STYLE NAMES'!$B:$AC,7,FALSE),"")</f>
        <v>PONY</v>
      </c>
      <c r="K925" s="101" t="str">
        <f>IF(C925&gt;0,+VLOOKUP($C925,'STYLE NAMES'!$B:$AC,8,FALSE),"")</f>
        <v>FLEECE BLANKETS</v>
      </c>
      <c r="L925" s="101" t="str">
        <f>IF(E925&gt;0,+VLOOKUP($E925,'CODE GENERATOR'!$D:$T,3,FALSE),"")</f>
        <v>W</v>
      </c>
      <c r="M925" s="101" t="str">
        <f>IF(E925&gt;0,+VLOOKUP($E925,'CODE GENERATOR'!$D:$T,4,FALSE),"")</f>
        <v>FLEECE</v>
      </c>
      <c r="N925" s="101" t="str">
        <f>IF(E925&gt;0,+VLOOKUP($E925,'CODE GENERATOR'!$D:$T,6,FALSE),"")</f>
        <v>NAVY</v>
      </c>
      <c r="O925" s="101" t="str">
        <f>IF(E925&gt;0,+VLOOKUP($E925,'CODE GENERATOR'!$D:$T,7,FALSE),"")</f>
        <v>GOLD</v>
      </c>
      <c r="P925" s="101" t="str">
        <f t="shared" si="61"/>
        <v>NAVY/GOLD</v>
      </c>
      <c r="Q925" s="104" t="str">
        <f>IF(E925&gt;0,+VLOOKUP($E925,'CODE GENERATOR'!$D:$T,11,FALSE),"")</f>
        <v>H.RUGPN_FLC0086</v>
      </c>
      <c r="R925" s="104" t="str">
        <f>IF(E925&gt;0,+VLOOKUP($E925,'CODE GENERATOR'!$D:$T,12,FALSE),"")</f>
        <v>FLC0001NAVGLD</v>
      </c>
      <c r="S925" s="104" t="str">
        <f>IF(E925&gt;0,+VLOOKUP($E925,'CODE GENERATOR'!$D:$T,13,FALSE),"")</f>
        <v>H.RUGPN_FLC0086_FLC0001NAVGLD</v>
      </c>
      <c r="T925" s="104" t="str">
        <f t="shared" si="59"/>
        <v>H.RUGPN_FLC0086_FLC0001NAVGLD_XS</v>
      </c>
      <c r="U925" s="105">
        <v>8683711000013</v>
      </c>
      <c r="V925" s="107" t="str" cm="1">
        <f t="array" ref="V925">_xlfn.TEXTJOIN(";", TRUE, _xlfn.UNIQUE(_xlfn._xlws.FILTER(P$3:P$10029, C$3:C$10029=C925)))</f>
        <v>NAVY/GOLD;PURPLE/GOLD;GREEN/NAVY;BLACK/ROSE GOLD;RED/GOLD;BORDEAUX/GOLD;LILAC/WHITE;BLACK/GOLD;NAVY/RED;RED/WHITE</v>
      </c>
      <c r="W925" s="107" t="str" cm="1">
        <f t="array" ref="W925">_xlfn.TEXTJOIN(";", TRUE, _xlfn.UNIQUE(_xlfn._xlws.FILTER(F$3:F$10029, C$3:C$10029=C925)))</f>
        <v>XXS;XS</v>
      </c>
      <c r="X925" s="101" t="str">
        <f>IF(E925&gt;0,+VLOOKUP($E925,'CODE GENERATOR'!$D:$AC,19,FALSE),0)</f>
        <v>2402_S01_33883</v>
      </c>
      <c r="Y925" s="101" t="str">
        <f>IF(E925&gt;0,+VLOOKUP($E925,'CODE GENERATOR'!$D:$AC,20,FALSE),0)</f>
        <v>2402_S01_33884</v>
      </c>
      <c r="Z925" s="101" t="str">
        <f>IF(E925&gt;0,+VLOOKUP($E925,'CODE GENERATOR'!$D:$AC,21,FALSE),0)</f>
        <v>2402_S01_33888</v>
      </c>
      <c r="AA925" s="101" t="str">
        <f>IF(E925&gt;0,+VLOOKUP($E925,'CODE GENERATOR'!$D:$AC,22,FALSE),0)</f>
        <v>2402_S01_33886</v>
      </c>
      <c r="AB925" s="101" t="str">
        <f>IF(E925&gt;0,+VLOOKUP($E925,'CODE GENERATOR'!$D:$AC,23,FALSE),0)</f>
        <v/>
      </c>
      <c r="AC925" s="101" t="str">
        <f>IF(E925&gt;0,+VLOOKUP($E925,'CODE GENERATOR'!$D:$AC,24,FALSE),0)</f>
        <v/>
      </c>
      <c r="AD925" s="101" t="str">
        <f>IF(E925&gt;0,+VLOOKUP($E925,'CODE GENERATOR'!$D:$AC,25,FALSE),0)</f>
        <v/>
      </c>
      <c r="AE925" s="101" t="str">
        <f>IF(E925&gt;0,+VLOOKUP($E925,'CODE GENERATOR'!$D:$AC,26,FALSE),0)</f>
        <v/>
      </c>
      <c r="AF925" s="149" t="str">
        <f>IF($C925&gt;0,$C925&amp;" "&amp;$P925&amp;" "&amp;+VLOOKUP($C925,'STYLE NAMES'!$B:$AC,10,FALSE),"""")</f>
        <v>TORONTO-P NAVY/GOLD PONY - FLEECE BLANKET</v>
      </c>
      <c r="AG925" s="101" t="str">
        <f>"Enjoy our "&amp;(AF925)&amp;"; "&amp;IF(C925&gt;0,+VLOOKUP($C925,'STYLE NAMES'!$B:$AC,11,FALSE),"")</f>
        <v>Enjoy our TORONTO-P NAVY/GOLD PONY - FLEECE BLANKET; High density and high quality cooler fleece blanket will keep your pony extra warm while allowing cool down.
These soft and beautiful fleece blankets come in a wide variety of profound and nice colors.</v>
      </c>
      <c r="AH925" s="101" t="str">
        <f>IF(C925&gt;0,+VLOOKUP($C925,'STYLE NAMES'!$B:$AC,12,FALSE),"")</f>
        <v xml:space="preserve">*High density fleece fabric
*Super soft hand feel
*Keeps warmer with respect to traditional standard density fleece blankets
Composition:
100% Polyester
</v>
      </c>
      <c r="AI925" s="101" t="str">
        <f>IF(C925&gt;0,+VLOOKUP($C925,'STYLE NAMES'!$B:$AC,13,FALSE),"")</f>
        <v>Machine Wash at 30°C
Mild process
Do not bleach
Do NOT Tumble Dry</v>
      </c>
      <c r="AJ925" s="149" t="str">
        <f>IF($C925&gt;0,$C925&amp;" "&amp;$P925&amp;" "&amp;+VLOOKUP($C925,'STYLE NAMES'!$B:$AC,14,FALSE),"""")</f>
        <v>TORONTO-P NAVY/GOLD PONY POLAR BLANKET</v>
      </c>
      <c r="AK925" s="149" t="str">
        <f>"Cavalier SanMarco tarafından tasarlanan "&amp;(AJ925)&amp;"; "&amp;IF(C925&gt;0,+VLOOKUP($C925,'STYLE NAMES'!$B:$AC,15,FALSE),"")</f>
        <v>Cavalier SanMarco tarafından tasarlanan TORONTO-P NAVY/GOLD PONY POLAR BLANKET; Yüksek denye ve kaliteli, Pony polar ter blanketleri atınızı ekstra sıcak tutarken soğumasına da olanak tanır.
Bu yumuşak ve güzel polar battaniyeler çok çeşitli, derin ve hoş renklerde sunuluyor</v>
      </c>
      <c r="AL925" s="149" t="str">
        <f>IF(C925&gt;0,+VLOOKUP($C925,'STYLE NAMES'!$B:$AC,16,FALSE),"")</f>
        <v>*Yüksek denye polar kumaş
*Süper yumuşak tuşe
*Geleneksel standart denye polar blanketlere göre daha sıcak tutar
Kompozisyon:
%100 Polyester</v>
      </c>
      <c r="AM925" s="149" t="str">
        <f>IF(C925&gt;0,+VLOOKUP($C925,'STYLE NAMES'!$B:$AC,17,FALSE),"")</f>
        <v>Makinede 30°C' de Yıkayın
Hassas Yıkama
Çamaşır suyu kullanmayın
Kurutma Makinesinde Kurutmayın</v>
      </c>
      <c r="AN925" s="149" t="str">
        <f>IF($C925&gt;0,$C925&amp;" "&amp;$P925&amp;" "&amp;+VLOOKUP($C925,'STYLE NAMES'!$B:$AC,18,FALSE),"""")</f>
        <v>TORONTO-P NAVY/GOLD COPERTA IN PILE X PONY</v>
      </c>
      <c r="AO925" s="101" t="str">
        <f>"Disegnato da Cavalier SanMarco "&amp;(AN925)&amp;"; "&amp;IF(C925&gt;0,+VLOOKUP($C925,'STYLE NAMES'!$B:$AC,19,FALSE),"")</f>
        <v>Disegnato da Cavalier SanMarco TORONTO-P NAVY/GOLD COPERTA IN PILE X PONY; Coperta in pile refrigerante per Pony ad alta densità e alta qualità manterrà il tuo cavallo extra caldo mentre si raffredda. Queste morbide e bellissime coperte in pile sono disponibili in una vasta gamma di colori intensi e piacevoli.</v>
      </c>
      <c r="AP925" s="101" t="str">
        <f>IF(C925&gt;0,+VLOOKUP($C925,'STYLE NAMES'!$B:$AC,20,FALSE),"")</f>
        <v>Tessuto in pile ad alta densità
Sensazione super morbida al tatto 
Mantiene più caldo rispetto alle tradizionali coperte in pile a densità standard 
Composizione: 
100% Poliestere</v>
      </c>
      <c r="AQ925" s="101" t="str">
        <f>IF(C925&gt;0,+VLOOKUP($C925,'STYLE NAMES'!$B:$AC,21,FALSE),"")</f>
        <v>Lavare in lavatrice a 30°C Ciclo delicato 
Non candeggiare 
Non asciugare in asciugatrice</v>
      </c>
      <c r="AR925" s="101">
        <f>IF(D925&gt;0,+VLOOKUP($C925,'STYLE NAMES'!$B:$AC,22,FALSE),"")</f>
        <v>0</v>
      </c>
      <c r="AS925" s="101">
        <f>IF(E925&gt;0,+VLOOKUP($C925,'STYLE NAMES'!$B:$AC,23,FALSE),"")</f>
        <v>0</v>
      </c>
      <c r="AT925" s="101">
        <f>IF(F925&gt;0,+VLOOKUP($C925,'STYLE NAMES'!$B:$AC,24,FALSE),"")</f>
        <v>0</v>
      </c>
      <c r="AU925" s="101">
        <f>IF(G925&gt;0,+VLOOKUP($C925,'STYLE NAMES'!$B:$AC,25,FALSE),"")</f>
        <v>0</v>
      </c>
      <c r="AV925" s="101">
        <f>+VLOOKUP($S925,'CODE GENERATOR'!$P:$AM,15,FALSE)</f>
        <v>0</v>
      </c>
      <c r="AW925" s="101">
        <f>+VLOOKUP($S925,'CODE GENERATOR'!$P:$AM,16,FALSE)</f>
        <v>0</v>
      </c>
      <c r="AX925" s="101">
        <f>+VLOOKUP($S925,'CODE GENERATOR'!$P:$AM,17,FALSE)</f>
        <v>0</v>
      </c>
      <c r="AY925" s="101">
        <f>+VLOOKUP($S925,'CODE GENERATOR'!$P:$AM,18,FALSE)</f>
        <v>0</v>
      </c>
      <c r="AZ925" s="101">
        <f>+VLOOKUP($S925,'CODE GENERATOR'!$P:$AM,19,FALSE)</f>
        <v>0</v>
      </c>
      <c r="BA925" s="101">
        <f>+VLOOKUP($S925,'CODE GENERATOR'!$P:$AM,20,FALSE)</f>
        <v>0</v>
      </c>
      <c r="BB925" s="101">
        <f>+VLOOKUP($S925,'CODE GENERATOR'!$P:$AM,21,FALSE)</f>
        <v>0</v>
      </c>
      <c r="BC925" s="101">
        <f>+VLOOKUP($S925,'CODE GENERATOR'!$P:$AM,22,FALSE)</f>
        <v>0</v>
      </c>
      <c r="BD925" s="101">
        <f>+VLOOKUP($S925,'CODE GENERATOR'!$P:$AM,23,FALSE)</f>
        <v>0</v>
      </c>
      <c r="BE925" s="101">
        <f>+VLOOKUP($S925,'CODE GENERATOR'!$P:$AM,24,FALSE)</f>
        <v>0</v>
      </c>
      <c r="BF925" s="101">
        <f>IF(C925&gt;0,+VLOOKUP(G925,'CATEGORY ID'!$A$1:$L$118,3,FALSE),"")</f>
        <v>5</v>
      </c>
      <c r="BG925" s="101">
        <f>IF(C925&gt;0,+VLOOKUP(H925,'CATEGORY ID'!$D$1:$L$118,3,FALSE),"")</f>
        <v>78</v>
      </c>
      <c r="BH925" s="101">
        <f>IF(C925&gt;0,+VLOOKUP((+H925&amp;I925),'CATEGORY ID'!$H$1:$I$121,2,FALSE),"")</f>
        <v>79</v>
      </c>
      <c r="BJ925" s="101">
        <f>IF(C925&gt;0,IF(COUNTIF('CATEGORY ID'!$K$1:$K$121,+H925&amp;K925) &gt; 0, +VLOOKUP(+H925&amp;K925,'CATEGORY ID'!$K$1:$L$121,2,FALSE),""),"")</f>
        <v>198</v>
      </c>
      <c r="BK925" s="101" t="str">
        <f>IF(C925&gt;0,IF(COUNTIF('CATEGORY ID'!$K$124:$K$165, +VLOOKUP(C925,'STYLE NAMES'!$B:$AE,30,FALSE)) &gt; 0, +VLOOKUP(VLOOKUP(C925,'STYLE NAMES'!$B:$AE,30,FALSE),'CATEGORY ID'!K:M,2,FALSE),""),"")</f>
        <v/>
      </c>
      <c r="BR925" s="101" t="str" cm="1">
        <f t="array" ref="BR925">IF(C925&gt;0,_xlfn.TEXTJOIN(";", TRUE,_xlfn.UNIQUE(_xlfn._xlws.FILTER(BF925:BQ925,(BF925:BQ925&gt;0)),TRUE,FALSE)),"")&amp;";"&amp;BS925</f>
        <v>5;78;79;198;</v>
      </c>
      <c r="BU925" s="106">
        <f>IF(C925&gt;0,+VLOOKUP($C925,'STYLE NAMES'!$B:$AC,26,FALSE),"")</f>
        <v>89.9</v>
      </c>
      <c r="BV925" s="106">
        <f>IF(C925&gt;0,+VLOOKUP($C925,'STYLE NAMES'!$B:$AC,27,FALSE),"")</f>
        <v>4940</v>
      </c>
      <c r="BW925" s="106">
        <f>IF(C925&gt;0,+VLOOKUP($C925,'STYLE NAMES'!$B:$AC,28,FALSE),"")</f>
        <v>103.38500000000001</v>
      </c>
      <c r="BY925"/>
      <c r="BZ925" s="101">
        <v>99</v>
      </c>
      <c r="CA925" s="137">
        <f t="shared" si="62"/>
        <v>1</v>
      </c>
      <c r="CB925" s="137">
        <f>+VLOOKUP(C925,'[2]STYLES &amp; MODELS MATRIX'!$A:$G,7,FALSE)</f>
        <v>0</v>
      </c>
      <c r="CC925" s="137" t="str">
        <f>+VLOOKUP(C925,'[1]STYLES &amp; SIZE CHARTS'!$A:$H,8,FALSE)</f>
        <v>HP-RUGS1</v>
      </c>
      <c r="CD925" s="137"/>
      <c r="CE925" s="205"/>
      <c r="CF925" s="141"/>
    </row>
    <row r="926" spans="1:84" s="101" customFormat="1" ht="12" customHeight="1" x14ac:dyDescent="0.2">
      <c r="A926" s="102">
        <f t="shared" si="60"/>
        <v>8683711010579</v>
      </c>
      <c r="B926" s="101" t="s">
        <v>1001</v>
      </c>
      <c r="C926" s="101" t="s">
        <v>2190</v>
      </c>
      <c r="D926" s="101" t="s">
        <v>689</v>
      </c>
      <c r="E926" s="203" t="s">
        <v>2497</v>
      </c>
      <c r="F926" s="101" t="s">
        <v>2475</v>
      </c>
      <c r="G926" s="101" t="str">
        <f>IF(C926&gt;0,+VLOOKUP($C926,'STYLE NAMES'!$B:$AC,4,FALSE),"")</f>
        <v>HORSE</v>
      </c>
      <c r="H926" s="101" t="str">
        <f>IF(C926&gt;0,+VLOOKUP($C926,'STYLE NAMES'!$B:$AC,5,FALSE),"")</f>
        <v>PONY</v>
      </c>
      <c r="I926" s="101" t="str">
        <f>IF(C926&gt;0,+VLOOKUP($C926,'STYLE NAMES'!$B:$AC,6,FALSE),"")</f>
        <v>RUGS</v>
      </c>
      <c r="J926" s="101" t="str">
        <f>IF(C926&gt;0,+VLOOKUP($C926,'STYLE NAMES'!$B:$AC,7,FALSE),"")</f>
        <v>PONY</v>
      </c>
      <c r="K926" s="101" t="str">
        <f>IF(C926&gt;0,+VLOOKUP($C926,'STYLE NAMES'!$B:$AC,8,FALSE),"")</f>
        <v>FLEECE BLANKETS</v>
      </c>
      <c r="L926" s="101" t="str">
        <f>IF(E926&gt;0,+VLOOKUP($E926,'CODE GENERATOR'!$D:$T,3,FALSE),"")</f>
        <v>W</v>
      </c>
      <c r="M926" s="101" t="str">
        <f>IF(E926&gt;0,+VLOOKUP($E926,'CODE GENERATOR'!$D:$T,4,FALSE),"")</f>
        <v>FLEECE</v>
      </c>
      <c r="N926" s="101" t="str">
        <f>IF(E926&gt;0,+VLOOKUP($E926,'CODE GENERATOR'!$D:$T,6,FALSE),"")</f>
        <v>PURPLE</v>
      </c>
      <c r="O926" s="101" t="str">
        <f>IF(E926&gt;0,+VLOOKUP($E926,'CODE GENERATOR'!$D:$T,7,FALSE),"")</f>
        <v>GOLD</v>
      </c>
      <c r="P926" s="101" t="str">
        <f t="shared" si="61"/>
        <v>PURPLE/GOLD</v>
      </c>
      <c r="Q926" s="104" t="str">
        <f>IF(E926&gt;0,+VLOOKUP($E926,'CODE GENERATOR'!$D:$T,11,FALSE),"")</f>
        <v>H.RUGPN_FLC0086</v>
      </c>
      <c r="R926" s="104" t="str">
        <f>IF(E926&gt;0,+VLOOKUP($E926,'CODE GENERATOR'!$D:$T,12,FALSE),"")</f>
        <v>FLC0001PURGLD</v>
      </c>
      <c r="S926" s="104" t="str">
        <f>IF(E926&gt;0,+VLOOKUP($E926,'CODE GENERATOR'!$D:$T,13,FALSE),"")</f>
        <v>H.RUGPN_FLC0086_FLC0001PURGLD</v>
      </c>
      <c r="T926" s="104" t="str">
        <f t="shared" si="59"/>
        <v>H.RUGPN_FLC0086_FLC0001PURGLD_XXS</v>
      </c>
      <c r="U926" s="105">
        <v>8683711010579</v>
      </c>
      <c r="V926" s="107" t="str" cm="1">
        <f t="array" ref="V926">_xlfn.TEXTJOIN(";", TRUE, _xlfn.UNIQUE(_xlfn._xlws.FILTER(P$3:P$10029, C$3:C$10029=C926)))</f>
        <v>NAVY/GOLD;PURPLE/GOLD;GREEN/NAVY;BLACK/ROSE GOLD;RED/GOLD;BORDEAUX/GOLD;LILAC/WHITE;BLACK/GOLD;NAVY/RED;RED/WHITE</v>
      </c>
      <c r="W926" s="107" t="str" cm="1">
        <f t="array" ref="W926">_xlfn.TEXTJOIN(";", TRUE, _xlfn.UNIQUE(_xlfn._xlws.FILTER(F$3:F$10029, C$3:C$10029=C926)))</f>
        <v>XXS;XS</v>
      </c>
      <c r="X926" s="101" t="str">
        <f>IF(E926&gt;0,+VLOOKUP($E926,'CODE GENERATOR'!$D:$AC,19,FALSE),0)</f>
        <v>2402_S01_33857</v>
      </c>
      <c r="Y926" s="101" t="str">
        <f>IF(E926&gt;0,+VLOOKUP($E926,'CODE GENERATOR'!$D:$AC,20,FALSE),0)</f>
        <v>2402_S01_33861</v>
      </c>
      <c r="Z926" s="101" t="str">
        <f>IF(E926&gt;0,+VLOOKUP($E926,'CODE GENERATOR'!$D:$AC,21,FALSE),0)</f>
        <v>2402_S01_33858</v>
      </c>
      <c r="AA926" s="101" t="str">
        <f>IF(E926&gt;0,+VLOOKUP($E926,'CODE GENERATOR'!$D:$AC,22,FALSE),0)</f>
        <v/>
      </c>
      <c r="AB926" s="101" t="str">
        <f>IF(E926&gt;0,+VLOOKUP($E926,'CODE GENERATOR'!$D:$AC,23,FALSE),0)</f>
        <v/>
      </c>
      <c r="AC926" s="101" t="str">
        <f>IF(E926&gt;0,+VLOOKUP($E926,'CODE GENERATOR'!$D:$AC,24,FALSE),0)</f>
        <v/>
      </c>
      <c r="AD926" s="101" t="str">
        <f>IF(E926&gt;0,+VLOOKUP($E926,'CODE GENERATOR'!$D:$AC,25,FALSE),0)</f>
        <v/>
      </c>
      <c r="AE926" s="101" t="str">
        <f>IF(E926&gt;0,+VLOOKUP($E926,'CODE GENERATOR'!$D:$AC,26,FALSE),0)</f>
        <v/>
      </c>
      <c r="AF926" s="149" t="str">
        <f>IF($C926&gt;0,$C926&amp;" "&amp;$P926&amp;" "&amp;+VLOOKUP($C926,'STYLE NAMES'!$B:$AC,10,FALSE),"""")</f>
        <v>TORONTO-P PURPLE/GOLD PONY - FLEECE BLANKET</v>
      </c>
      <c r="AG926" s="101" t="str">
        <f>"Enjoy our "&amp;(AF926)&amp;"; "&amp;IF(C926&gt;0,+VLOOKUP($C926,'STYLE NAMES'!$B:$AC,11,FALSE),"")</f>
        <v>Enjoy our TORONTO-P PURPLE/GOLD PONY - FLEECE BLANKET; High density and high quality cooler fleece blanket will keep your pony extra warm while allowing cool down.
These soft and beautiful fleece blankets come in a wide variety of profound and nice colors.</v>
      </c>
      <c r="AH926" s="101" t="str">
        <f>IF(C926&gt;0,+VLOOKUP($C926,'STYLE NAMES'!$B:$AC,12,FALSE),"")</f>
        <v xml:space="preserve">*High density fleece fabric
*Super soft hand feel
*Keeps warmer with respect to traditional standard density fleece blankets
Composition:
100% Polyester
</v>
      </c>
      <c r="AI926" s="101" t="str">
        <f>IF(C926&gt;0,+VLOOKUP($C926,'STYLE NAMES'!$B:$AC,13,FALSE),"")</f>
        <v>Machine Wash at 30°C
Mild process
Do not bleach
Do NOT Tumble Dry</v>
      </c>
      <c r="AJ926" s="149" t="str">
        <f>IF($C926&gt;0,$C926&amp;" "&amp;$P926&amp;" "&amp;+VLOOKUP($C926,'STYLE NAMES'!$B:$AC,14,FALSE),"""")</f>
        <v>TORONTO-P PURPLE/GOLD PONY POLAR BLANKET</v>
      </c>
      <c r="AK926" s="149" t="str">
        <f>"Cavalier SanMarco tarafından tasarlanan "&amp;(AJ926)&amp;"; "&amp;IF(C926&gt;0,+VLOOKUP($C926,'STYLE NAMES'!$B:$AC,15,FALSE),"")</f>
        <v>Cavalier SanMarco tarafından tasarlanan TORONTO-P PURPLE/GOLD PONY POLAR BLANKET; Yüksek denye ve kaliteli, Pony polar ter blanketleri atınızı ekstra sıcak tutarken soğumasına da olanak tanır.
Bu yumuşak ve güzel polar battaniyeler çok çeşitli, derin ve hoş renklerde sunuluyor</v>
      </c>
      <c r="AL926" s="149" t="str">
        <f>IF(C926&gt;0,+VLOOKUP($C926,'STYLE NAMES'!$B:$AC,16,FALSE),"")</f>
        <v>*Yüksek denye polar kumaş
*Süper yumuşak tuşe
*Geleneksel standart denye polar blanketlere göre daha sıcak tutar
Kompozisyon:
%100 Polyester</v>
      </c>
      <c r="AM926" s="149" t="str">
        <f>IF(C926&gt;0,+VLOOKUP($C926,'STYLE NAMES'!$B:$AC,17,FALSE),"")</f>
        <v>Makinede 30°C' de Yıkayın
Hassas Yıkama
Çamaşır suyu kullanmayın
Kurutma Makinesinde Kurutmayın</v>
      </c>
      <c r="AN926" s="149" t="str">
        <f>IF($C926&gt;0,$C926&amp;" "&amp;$P926&amp;" "&amp;+VLOOKUP($C926,'STYLE NAMES'!$B:$AC,18,FALSE),"""")</f>
        <v>TORONTO-P PURPLE/GOLD COPERTA IN PILE X PONY</v>
      </c>
      <c r="AO926" s="101" t="str">
        <f>"Disegnato da Cavalier SanMarco "&amp;(AN926)&amp;"; "&amp;IF(C926&gt;0,+VLOOKUP($C926,'STYLE NAMES'!$B:$AC,19,FALSE),"")</f>
        <v>Disegnato da Cavalier SanMarco TORONTO-P PURPLE/GOLD COPERTA IN PILE X PONY; Coperta in pile refrigerante per Pony ad alta densità e alta qualità manterrà il tuo cavallo extra caldo mentre si raffredda. Queste morbide e bellissime coperte in pile sono disponibili in una vasta gamma di colori intensi e piacevoli.</v>
      </c>
      <c r="AP926" s="101" t="str">
        <f>IF(C926&gt;0,+VLOOKUP($C926,'STYLE NAMES'!$B:$AC,20,FALSE),"")</f>
        <v>Tessuto in pile ad alta densità
Sensazione super morbida al tatto 
Mantiene più caldo rispetto alle tradizionali coperte in pile a densità standard 
Composizione: 
100% Poliestere</v>
      </c>
      <c r="AQ926" s="101" t="str">
        <f>IF(C926&gt;0,+VLOOKUP($C926,'STYLE NAMES'!$B:$AC,21,FALSE),"")</f>
        <v>Lavare in lavatrice a 30°C Ciclo delicato 
Non candeggiare 
Non asciugare in asciugatrice</v>
      </c>
      <c r="AR926" s="101">
        <f>IF(D926&gt;0,+VLOOKUP($C926,'STYLE NAMES'!$B:$AC,22,FALSE),"")</f>
        <v>0</v>
      </c>
      <c r="AS926" s="101">
        <f>IF(E926&gt;0,+VLOOKUP($C926,'STYLE NAMES'!$B:$AC,23,FALSE),"")</f>
        <v>0</v>
      </c>
      <c r="AT926" s="101">
        <f>IF(F926&gt;0,+VLOOKUP($C926,'STYLE NAMES'!$B:$AC,24,FALSE),"")</f>
        <v>0</v>
      </c>
      <c r="AU926" s="101">
        <f>IF(G926&gt;0,+VLOOKUP($C926,'STYLE NAMES'!$B:$AC,25,FALSE),"")</f>
        <v>0</v>
      </c>
      <c r="AV926" s="101">
        <f>+VLOOKUP($S926,'CODE GENERATOR'!$P:$AM,15,FALSE)</f>
        <v>0</v>
      </c>
      <c r="AW926" s="101">
        <f>+VLOOKUP($S926,'CODE GENERATOR'!$P:$AM,16,FALSE)</f>
        <v>0</v>
      </c>
      <c r="AX926" s="101">
        <f>+VLOOKUP($S926,'CODE GENERATOR'!$P:$AM,17,FALSE)</f>
        <v>0</v>
      </c>
      <c r="AY926" s="101">
        <f>+VLOOKUP($S926,'CODE GENERATOR'!$P:$AM,18,FALSE)</f>
        <v>0</v>
      </c>
      <c r="AZ926" s="101">
        <f>+VLOOKUP($S926,'CODE GENERATOR'!$P:$AM,19,FALSE)</f>
        <v>0</v>
      </c>
      <c r="BA926" s="101">
        <f>+VLOOKUP($S926,'CODE GENERATOR'!$P:$AM,20,FALSE)</f>
        <v>0</v>
      </c>
      <c r="BB926" s="101">
        <f>+VLOOKUP($S926,'CODE GENERATOR'!$P:$AM,21,FALSE)</f>
        <v>0</v>
      </c>
      <c r="BC926" s="101">
        <f>+VLOOKUP($S926,'CODE GENERATOR'!$P:$AM,22,FALSE)</f>
        <v>0</v>
      </c>
      <c r="BD926" s="101">
        <f>+VLOOKUP($S926,'CODE GENERATOR'!$P:$AM,23,FALSE)</f>
        <v>0</v>
      </c>
      <c r="BE926" s="101">
        <f>+VLOOKUP($S926,'CODE GENERATOR'!$P:$AM,24,FALSE)</f>
        <v>0</v>
      </c>
      <c r="BF926" s="101">
        <f>IF(C926&gt;0,+VLOOKUP(G926,'CATEGORY ID'!$A$1:$L$118,3,FALSE),"")</f>
        <v>5</v>
      </c>
      <c r="BG926" s="101">
        <f>IF(C926&gt;0,+VLOOKUP(H926,'CATEGORY ID'!$D$1:$L$118,3,FALSE),"")</f>
        <v>78</v>
      </c>
      <c r="BH926" s="101">
        <f>IF(C926&gt;0,+VLOOKUP((+H926&amp;I926),'CATEGORY ID'!$H$1:$I$121,2,FALSE),"")</f>
        <v>79</v>
      </c>
      <c r="BJ926" s="101">
        <f>IF(C926&gt;0,IF(COUNTIF('CATEGORY ID'!$K$1:$K$121,+H926&amp;K926) &gt; 0, +VLOOKUP(+H926&amp;K926,'CATEGORY ID'!$K$1:$L$121,2,FALSE),""),"")</f>
        <v>198</v>
      </c>
      <c r="BK926" s="101" t="str">
        <f>IF(C926&gt;0,IF(COUNTIF('CATEGORY ID'!$K$124:$K$165, +VLOOKUP(C926,'STYLE NAMES'!$B:$AE,30,FALSE)) &gt; 0, +VLOOKUP(VLOOKUP(C926,'STYLE NAMES'!$B:$AE,30,FALSE),'CATEGORY ID'!K:M,2,FALSE),""),"")</f>
        <v/>
      </c>
      <c r="BR926" s="101" t="str" cm="1">
        <f t="array" ref="BR926">IF(C926&gt;0,_xlfn.TEXTJOIN(";", TRUE,_xlfn.UNIQUE(_xlfn._xlws.FILTER(BF926:BQ926,(BF926:BQ926&gt;0)),TRUE,FALSE)),"")&amp;";"&amp;BS926</f>
        <v>5;78;79;198;</v>
      </c>
      <c r="BU926" s="106">
        <f>IF(C926&gt;0,+VLOOKUP($C926,'STYLE NAMES'!$B:$AC,26,FALSE),"")</f>
        <v>89.9</v>
      </c>
      <c r="BV926" s="106">
        <f>IF(C926&gt;0,+VLOOKUP($C926,'STYLE NAMES'!$B:$AC,27,FALSE),"")</f>
        <v>4940</v>
      </c>
      <c r="BW926" s="106">
        <f>IF(C926&gt;0,+VLOOKUP($C926,'STYLE NAMES'!$B:$AC,28,FALSE),"")</f>
        <v>103.38500000000001</v>
      </c>
      <c r="BY926"/>
      <c r="BZ926" s="101">
        <v>99</v>
      </c>
      <c r="CA926" s="137">
        <f t="shared" si="62"/>
        <v>1</v>
      </c>
      <c r="CB926" s="137">
        <f>+VLOOKUP(C926,'[2]STYLES &amp; MODELS MATRIX'!$A:$G,7,FALSE)</f>
        <v>0</v>
      </c>
      <c r="CC926" s="137" t="str">
        <f>+VLOOKUP(C926,'[1]STYLES &amp; SIZE CHARTS'!$A:$H,8,FALSE)</f>
        <v>HP-RUGS1</v>
      </c>
      <c r="CD926" s="137"/>
      <c r="CE926" s="205"/>
      <c r="CF926" s="141"/>
    </row>
    <row r="927" spans="1:84" s="101" customFormat="1" ht="12" customHeight="1" x14ac:dyDescent="0.2">
      <c r="A927" s="102">
        <f t="shared" si="60"/>
        <v>8683711010586</v>
      </c>
      <c r="B927" s="101" t="s">
        <v>1001</v>
      </c>
      <c r="C927" s="101" t="s">
        <v>2190</v>
      </c>
      <c r="D927" s="101" t="s">
        <v>689</v>
      </c>
      <c r="E927" s="203" t="s">
        <v>2497</v>
      </c>
      <c r="F927" s="101" t="s">
        <v>2346</v>
      </c>
      <c r="G927" s="101" t="str">
        <f>IF(C927&gt;0,+VLOOKUP($C927,'STYLE NAMES'!$B:$AC,4,FALSE),"")</f>
        <v>HORSE</v>
      </c>
      <c r="H927" s="101" t="str">
        <f>IF(C927&gt;0,+VLOOKUP($C927,'STYLE NAMES'!$B:$AC,5,FALSE),"")</f>
        <v>PONY</v>
      </c>
      <c r="I927" s="101" t="str">
        <f>IF(C927&gt;0,+VLOOKUP($C927,'STYLE NAMES'!$B:$AC,6,FALSE),"")</f>
        <v>RUGS</v>
      </c>
      <c r="J927" s="101" t="str">
        <f>IF(C927&gt;0,+VLOOKUP($C927,'STYLE NAMES'!$B:$AC,7,FALSE),"")</f>
        <v>PONY</v>
      </c>
      <c r="K927" s="101" t="str">
        <f>IF(C927&gt;0,+VLOOKUP($C927,'STYLE NAMES'!$B:$AC,8,FALSE),"")</f>
        <v>FLEECE BLANKETS</v>
      </c>
      <c r="L927" s="101" t="str">
        <f>IF(E927&gt;0,+VLOOKUP($E927,'CODE GENERATOR'!$D:$T,3,FALSE),"")</f>
        <v>W</v>
      </c>
      <c r="M927" s="101" t="str">
        <f>IF(E927&gt;0,+VLOOKUP($E927,'CODE GENERATOR'!$D:$T,4,FALSE),"")</f>
        <v>FLEECE</v>
      </c>
      <c r="N927" s="101" t="str">
        <f>IF(E927&gt;0,+VLOOKUP($E927,'CODE GENERATOR'!$D:$T,6,FALSE),"")</f>
        <v>PURPLE</v>
      </c>
      <c r="O927" s="101" t="str">
        <f>IF(E927&gt;0,+VLOOKUP($E927,'CODE GENERATOR'!$D:$T,7,FALSE),"")</f>
        <v>GOLD</v>
      </c>
      <c r="P927" s="101" t="str">
        <f t="shared" si="61"/>
        <v>PURPLE/GOLD</v>
      </c>
      <c r="Q927" s="104" t="str">
        <f>IF(E927&gt;0,+VLOOKUP($E927,'CODE GENERATOR'!$D:$T,11,FALSE),"")</f>
        <v>H.RUGPN_FLC0086</v>
      </c>
      <c r="R927" s="104" t="str">
        <f>IF(E927&gt;0,+VLOOKUP($E927,'CODE GENERATOR'!$D:$T,12,FALSE),"")</f>
        <v>FLC0001PURGLD</v>
      </c>
      <c r="S927" s="104" t="str">
        <f>IF(E927&gt;0,+VLOOKUP($E927,'CODE GENERATOR'!$D:$T,13,FALSE),"")</f>
        <v>H.RUGPN_FLC0086_FLC0001PURGLD</v>
      </c>
      <c r="T927" s="104" t="str">
        <f t="shared" si="59"/>
        <v>H.RUGPN_FLC0086_FLC0001PURGLD_XS</v>
      </c>
      <c r="U927" s="105">
        <v>8683711010586</v>
      </c>
      <c r="V927" s="107" t="str" cm="1">
        <f t="array" ref="V927">_xlfn.TEXTJOIN(";", TRUE, _xlfn.UNIQUE(_xlfn._xlws.FILTER(P$3:P$10029, C$3:C$10029=C927)))</f>
        <v>NAVY/GOLD;PURPLE/GOLD;GREEN/NAVY;BLACK/ROSE GOLD;RED/GOLD;BORDEAUX/GOLD;LILAC/WHITE;BLACK/GOLD;NAVY/RED;RED/WHITE</v>
      </c>
      <c r="W927" s="107" t="str" cm="1">
        <f t="array" ref="W927">_xlfn.TEXTJOIN(";", TRUE, _xlfn.UNIQUE(_xlfn._xlws.FILTER(F$3:F$10029, C$3:C$10029=C927)))</f>
        <v>XXS;XS</v>
      </c>
      <c r="X927" s="101" t="str">
        <f>IF(E927&gt;0,+VLOOKUP($E927,'CODE GENERATOR'!$D:$AC,19,FALSE),0)</f>
        <v>2402_S01_33857</v>
      </c>
      <c r="Y927" s="101" t="str">
        <f>IF(E927&gt;0,+VLOOKUP($E927,'CODE GENERATOR'!$D:$AC,20,FALSE),0)</f>
        <v>2402_S01_33861</v>
      </c>
      <c r="Z927" s="101" t="str">
        <f>IF(E927&gt;0,+VLOOKUP($E927,'CODE GENERATOR'!$D:$AC,21,FALSE),0)</f>
        <v>2402_S01_33858</v>
      </c>
      <c r="AA927" s="101" t="str">
        <f>IF(E927&gt;0,+VLOOKUP($E927,'CODE GENERATOR'!$D:$AC,22,FALSE),0)</f>
        <v/>
      </c>
      <c r="AB927" s="101" t="str">
        <f>IF(E927&gt;0,+VLOOKUP($E927,'CODE GENERATOR'!$D:$AC,23,FALSE),0)</f>
        <v/>
      </c>
      <c r="AC927" s="101" t="str">
        <f>IF(E927&gt;0,+VLOOKUP($E927,'CODE GENERATOR'!$D:$AC,24,FALSE),0)</f>
        <v/>
      </c>
      <c r="AD927" s="101" t="str">
        <f>IF(E927&gt;0,+VLOOKUP($E927,'CODE GENERATOR'!$D:$AC,25,FALSE),0)</f>
        <v/>
      </c>
      <c r="AE927" s="101" t="str">
        <f>IF(E927&gt;0,+VLOOKUP($E927,'CODE GENERATOR'!$D:$AC,26,FALSE),0)</f>
        <v/>
      </c>
      <c r="AF927" s="149" t="str">
        <f>IF($C927&gt;0,$C927&amp;" "&amp;$P927&amp;" "&amp;+VLOOKUP($C927,'STYLE NAMES'!$B:$AC,10,FALSE),"""")</f>
        <v>TORONTO-P PURPLE/GOLD PONY - FLEECE BLANKET</v>
      </c>
      <c r="AG927" s="101" t="str">
        <f>"Enjoy our "&amp;(AF927)&amp;"; "&amp;IF(C927&gt;0,+VLOOKUP($C927,'STYLE NAMES'!$B:$AC,11,FALSE),"")</f>
        <v>Enjoy our TORONTO-P PURPLE/GOLD PONY - FLEECE BLANKET; High density and high quality cooler fleece blanket will keep your pony extra warm while allowing cool down.
These soft and beautiful fleece blankets come in a wide variety of profound and nice colors.</v>
      </c>
      <c r="AH927" s="101" t="str">
        <f>IF(C927&gt;0,+VLOOKUP($C927,'STYLE NAMES'!$B:$AC,12,FALSE),"")</f>
        <v xml:space="preserve">*High density fleece fabric
*Super soft hand feel
*Keeps warmer with respect to traditional standard density fleece blankets
Composition:
100% Polyester
</v>
      </c>
      <c r="AI927" s="101" t="str">
        <f>IF(C927&gt;0,+VLOOKUP($C927,'STYLE NAMES'!$B:$AC,13,FALSE),"")</f>
        <v>Machine Wash at 30°C
Mild process
Do not bleach
Do NOT Tumble Dry</v>
      </c>
      <c r="AJ927" s="149" t="str">
        <f>IF($C927&gt;0,$C927&amp;" "&amp;$P927&amp;" "&amp;+VLOOKUP($C927,'STYLE NAMES'!$B:$AC,14,FALSE),"""")</f>
        <v>TORONTO-P PURPLE/GOLD PONY POLAR BLANKET</v>
      </c>
      <c r="AK927" s="149" t="str">
        <f>"Cavalier SanMarco tarafından tasarlanan "&amp;(AJ927)&amp;"; "&amp;IF(C927&gt;0,+VLOOKUP($C927,'STYLE NAMES'!$B:$AC,15,FALSE),"")</f>
        <v>Cavalier SanMarco tarafından tasarlanan TORONTO-P PURPLE/GOLD PONY POLAR BLANKET; Yüksek denye ve kaliteli, Pony polar ter blanketleri atınızı ekstra sıcak tutarken soğumasına da olanak tanır.
Bu yumuşak ve güzel polar battaniyeler çok çeşitli, derin ve hoş renklerde sunuluyor</v>
      </c>
      <c r="AL927" s="149" t="str">
        <f>IF(C927&gt;0,+VLOOKUP($C927,'STYLE NAMES'!$B:$AC,16,FALSE),"")</f>
        <v>*Yüksek denye polar kumaş
*Süper yumuşak tuşe
*Geleneksel standart denye polar blanketlere göre daha sıcak tutar
Kompozisyon:
%100 Polyester</v>
      </c>
      <c r="AM927" s="149" t="str">
        <f>IF(C927&gt;0,+VLOOKUP($C927,'STYLE NAMES'!$B:$AC,17,FALSE),"")</f>
        <v>Makinede 30°C' de Yıkayın
Hassas Yıkama
Çamaşır suyu kullanmayın
Kurutma Makinesinde Kurutmayın</v>
      </c>
      <c r="AN927" s="149" t="str">
        <f>IF($C927&gt;0,$C927&amp;" "&amp;$P927&amp;" "&amp;+VLOOKUP($C927,'STYLE NAMES'!$B:$AC,18,FALSE),"""")</f>
        <v>TORONTO-P PURPLE/GOLD COPERTA IN PILE X PONY</v>
      </c>
      <c r="AO927" s="101" t="str">
        <f>"Disegnato da Cavalier SanMarco "&amp;(AN927)&amp;"; "&amp;IF(C927&gt;0,+VLOOKUP($C927,'STYLE NAMES'!$B:$AC,19,FALSE),"")</f>
        <v>Disegnato da Cavalier SanMarco TORONTO-P PURPLE/GOLD COPERTA IN PILE X PONY; Coperta in pile refrigerante per Pony ad alta densità e alta qualità manterrà il tuo cavallo extra caldo mentre si raffredda. Queste morbide e bellissime coperte in pile sono disponibili in una vasta gamma di colori intensi e piacevoli.</v>
      </c>
      <c r="AP927" s="101" t="str">
        <f>IF(C927&gt;0,+VLOOKUP($C927,'STYLE NAMES'!$B:$AC,20,FALSE),"")</f>
        <v>Tessuto in pile ad alta densità
Sensazione super morbida al tatto 
Mantiene più caldo rispetto alle tradizionali coperte in pile a densità standard 
Composizione: 
100% Poliestere</v>
      </c>
      <c r="AQ927" s="101" t="str">
        <f>IF(C927&gt;0,+VLOOKUP($C927,'STYLE NAMES'!$B:$AC,21,FALSE),"")</f>
        <v>Lavare in lavatrice a 30°C Ciclo delicato 
Non candeggiare 
Non asciugare in asciugatrice</v>
      </c>
      <c r="AR927" s="101">
        <f>IF(D927&gt;0,+VLOOKUP($C927,'STYLE NAMES'!$B:$AC,22,FALSE),"")</f>
        <v>0</v>
      </c>
      <c r="AS927" s="101">
        <f>IF(E927&gt;0,+VLOOKUP($C927,'STYLE NAMES'!$B:$AC,23,FALSE),"")</f>
        <v>0</v>
      </c>
      <c r="AT927" s="101">
        <f>IF(F927&gt;0,+VLOOKUP($C927,'STYLE NAMES'!$B:$AC,24,FALSE),"")</f>
        <v>0</v>
      </c>
      <c r="AU927" s="101">
        <f>IF(G927&gt;0,+VLOOKUP($C927,'STYLE NAMES'!$B:$AC,25,FALSE),"")</f>
        <v>0</v>
      </c>
      <c r="AV927" s="101">
        <f>+VLOOKUP($S927,'CODE GENERATOR'!$P:$AM,15,FALSE)</f>
        <v>0</v>
      </c>
      <c r="AW927" s="101">
        <f>+VLOOKUP($S927,'CODE GENERATOR'!$P:$AM,16,FALSE)</f>
        <v>0</v>
      </c>
      <c r="AX927" s="101">
        <f>+VLOOKUP($S927,'CODE GENERATOR'!$P:$AM,17,FALSE)</f>
        <v>0</v>
      </c>
      <c r="AY927" s="101">
        <f>+VLOOKUP($S927,'CODE GENERATOR'!$P:$AM,18,FALSE)</f>
        <v>0</v>
      </c>
      <c r="AZ927" s="101">
        <f>+VLOOKUP($S927,'CODE GENERATOR'!$P:$AM,19,FALSE)</f>
        <v>0</v>
      </c>
      <c r="BA927" s="101">
        <f>+VLOOKUP($S927,'CODE GENERATOR'!$P:$AM,20,FALSE)</f>
        <v>0</v>
      </c>
      <c r="BB927" s="101">
        <f>+VLOOKUP($S927,'CODE GENERATOR'!$P:$AM,21,FALSE)</f>
        <v>0</v>
      </c>
      <c r="BC927" s="101">
        <f>+VLOOKUP($S927,'CODE GENERATOR'!$P:$AM,22,FALSE)</f>
        <v>0</v>
      </c>
      <c r="BD927" s="101">
        <f>+VLOOKUP($S927,'CODE GENERATOR'!$P:$AM,23,FALSE)</f>
        <v>0</v>
      </c>
      <c r="BE927" s="101">
        <f>+VLOOKUP($S927,'CODE GENERATOR'!$P:$AM,24,FALSE)</f>
        <v>0</v>
      </c>
      <c r="BF927" s="101">
        <f>IF(C927&gt;0,+VLOOKUP(G927,'CATEGORY ID'!$A$1:$L$118,3,FALSE),"")</f>
        <v>5</v>
      </c>
      <c r="BG927" s="101">
        <f>IF(C927&gt;0,+VLOOKUP(H927,'CATEGORY ID'!$D$1:$L$118,3,FALSE),"")</f>
        <v>78</v>
      </c>
      <c r="BH927" s="101">
        <f>IF(C927&gt;0,+VLOOKUP((+H927&amp;I927),'CATEGORY ID'!$H$1:$I$121,2,FALSE),"")</f>
        <v>79</v>
      </c>
      <c r="BJ927" s="101">
        <f>IF(C927&gt;0,IF(COUNTIF('CATEGORY ID'!$K$1:$K$121,+H927&amp;K927) &gt; 0, +VLOOKUP(+H927&amp;K927,'CATEGORY ID'!$K$1:$L$121,2,FALSE),""),"")</f>
        <v>198</v>
      </c>
      <c r="BK927" s="101" t="str">
        <f>IF(C927&gt;0,IF(COUNTIF('CATEGORY ID'!$K$124:$K$165, +VLOOKUP(C927,'STYLE NAMES'!$B:$AE,30,FALSE)) &gt; 0, +VLOOKUP(VLOOKUP(C927,'STYLE NAMES'!$B:$AE,30,FALSE),'CATEGORY ID'!K:M,2,FALSE),""),"")</f>
        <v/>
      </c>
      <c r="BR927" s="101" t="str" cm="1">
        <f t="array" ref="BR927">IF(C927&gt;0,_xlfn.TEXTJOIN(";", TRUE,_xlfn.UNIQUE(_xlfn._xlws.FILTER(BF927:BQ927,(BF927:BQ927&gt;0)),TRUE,FALSE)),"")&amp;";"&amp;BS927</f>
        <v>5;78;79;198;</v>
      </c>
      <c r="BU927" s="106">
        <f>IF(C927&gt;0,+VLOOKUP($C927,'STYLE NAMES'!$B:$AC,26,FALSE),"")</f>
        <v>89.9</v>
      </c>
      <c r="BV927" s="106">
        <f>IF(C927&gt;0,+VLOOKUP($C927,'STYLE NAMES'!$B:$AC,27,FALSE),"")</f>
        <v>4940</v>
      </c>
      <c r="BW927" s="106">
        <f>IF(C927&gt;0,+VLOOKUP($C927,'STYLE NAMES'!$B:$AC,28,FALSE),"")</f>
        <v>103.38500000000001</v>
      </c>
      <c r="BY927"/>
      <c r="BZ927" s="101">
        <v>99</v>
      </c>
      <c r="CA927" s="137">
        <f t="shared" si="62"/>
        <v>1</v>
      </c>
      <c r="CB927" s="137">
        <f>+VLOOKUP(C927,'[2]STYLES &amp; MODELS MATRIX'!$A:$G,7,FALSE)</f>
        <v>0</v>
      </c>
      <c r="CC927" s="137" t="str">
        <f>+VLOOKUP(C927,'[1]STYLES &amp; SIZE CHARTS'!$A:$H,8,FALSE)</f>
        <v>HP-RUGS1</v>
      </c>
      <c r="CD927" s="137"/>
      <c r="CE927" s="205"/>
      <c r="CF927" s="141"/>
    </row>
    <row r="928" spans="1:84" s="101" customFormat="1" ht="12" customHeight="1" x14ac:dyDescent="0.2">
      <c r="A928" s="102">
        <f t="shared" si="60"/>
        <v>8683711000136</v>
      </c>
      <c r="B928" s="101" t="s">
        <v>1001</v>
      </c>
      <c r="C928" s="101" t="s">
        <v>2190</v>
      </c>
      <c r="D928" s="101" t="s">
        <v>689</v>
      </c>
      <c r="E928" s="203" t="s">
        <v>2498</v>
      </c>
      <c r="F928" s="101" t="s">
        <v>2475</v>
      </c>
      <c r="G928" s="101" t="str">
        <f>IF(C928&gt;0,+VLOOKUP($C928,'STYLE NAMES'!$B:$AC,4,FALSE),"")</f>
        <v>HORSE</v>
      </c>
      <c r="H928" s="101" t="str">
        <f>IF(C928&gt;0,+VLOOKUP($C928,'STYLE NAMES'!$B:$AC,5,FALSE),"")</f>
        <v>PONY</v>
      </c>
      <c r="I928" s="101" t="str">
        <f>IF(C928&gt;0,+VLOOKUP($C928,'STYLE NAMES'!$B:$AC,6,FALSE),"")</f>
        <v>RUGS</v>
      </c>
      <c r="J928" s="101" t="str">
        <f>IF(C928&gt;0,+VLOOKUP($C928,'STYLE NAMES'!$B:$AC,7,FALSE),"")</f>
        <v>PONY</v>
      </c>
      <c r="K928" s="101" t="str">
        <f>IF(C928&gt;0,+VLOOKUP($C928,'STYLE NAMES'!$B:$AC,8,FALSE),"")</f>
        <v>FLEECE BLANKETS</v>
      </c>
      <c r="L928" s="101" t="str">
        <f>IF(E928&gt;0,+VLOOKUP($E928,'CODE GENERATOR'!$D:$T,3,FALSE),"")</f>
        <v>W</v>
      </c>
      <c r="M928" s="101" t="str">
        <f>IF(E928&gt;0,+VLOOKUP($E928,'CODE GENERATOR'!$D:$T,4,FALSE),"")</f>
        <v>FLEECE</v>
      </c>
      <c r="N928" s="101" t="str">
        <f>IF(E928&gt;0,+VLOOKUP($E928,'CODE GENERATOR'!$D:$T,6,FALSE),"")</f>
        <v>GREEN</v>
      </c>
      <c r="O928" s="101" t="str">
        <f>IF(E928&gt;0,+VLOOKUP($E928,'CODE GENERATOR'!$D:$T,7,FALSE),"")</f>
        <v>NAVY</v>
      </c>
      <c r="P928" s="101" t="str">
        <f t="shared" si="61"/>
        <v>GREEN/NAVY</v>
      </c>
      <c r="Q928" s="104" t="str">
        <f>IF(E928&gt;0,+VLOOKUP($E928,'CODE GENERATOR'!$D:$T,11,FALSE),"")</f>
        <v>H.RUGPN_FLC0086</v>
      </c>
      <c r="R928" s="104" t="str">
        <f>IF(E928&gt;0,+VLOOKUP($E928,'CODE GENERATOR'!$D:$T,12,FALSE),"")</f>
        <v>FLC0001GRNNAV</v>
      </c>
      <c r="S928" s="104" t="str">
        <f>IF(E928&gt;0,+VLOOKUP($E928,'CODE GENERATOR'!$D:$T,13,FALSE),"")</f>
        <v>H.RUGPN_FLC0086_FLC0001GRNNAV</v>
      </c>
      <c r="T928" s="104" t="str">
        <f t="shared" si="59"/>
        <v>H.RUGPN_FLC0086_FLC0001GRNNAV_XXS</v>
      </c>
      <c r="U928" s="105">
        <v>8683711000136</v>
      </c>
      <c r="V928" s="107" t="str" cm="1">
        <f t="array" ref="V928">_xlfn.TEXTJOIN(";", TRUE, _xlfn.UNIQUE(_xlfn._xlws.FILTER(P$3:P$10029, C$3:C$10029=C928)))</f>
        <v>NAVY/GOLD;PURPLE/GOLD;GREEN/NAVY;BLACK/ROSE GOLD;RED/GOLD;BORDEAUX/GOLD;LILAC/WHITE;BLACK/GOLD;NAVY/RED;RED/WHITE</v>
      </c>
      <c r="W928" s="107" t="str" cm="1">
        <f t="array" ref="W928">_xlfn.TEXTJOIN(";", TRUE, _xlfn.UNIQUE(_xlfn._xlws.FILTER(F$3:F$10029, C$3:C$10029=C928)))</f>
        <v>XXS;XS</v>
      </c>
      <c r="X928" s="101" t="str">
        <f>IF(E928&gt;0,+VLOOKUP($E928,'CODE GENERATOR'!$D:$AC,19,FALSE),0)</f>
        <v>2402_S01_33840</v>
      </c>
      <c r="Y928" s="101" t="str">
        <f>IF(E928&gt;0,+VLOOKUP($E928,'CODE GENERATOR'!$D:$AC,20,FALSE),0)</f>
        <v>2402_S01_33842</v>
      </c>
      <c r="Z928" s="101" t="str">
        <f>IF(E928&gt;0,+VLOOKUP($E928,'CODE GENERATOR'!$D:$AC,21,FALSE),0)</f>
        <v>2402_S01_33843</v>
      </c>
      <c r="AA928" s="101" t="str">
        <f>IF(E928&gt;0,+VLOOKUP($E928,'CODE GENERATOR'!$D:$AC,22,FALSE),0)</f>
        <v>2402_S01_33846</v>
      </c>
      <c r="AB928" s="101" t="str">
        <f>IF(E928&gt;0,+VLOOKUP($E928,'CODE GENERATOR'!$D:$AC,23,FALSE),0)</f>
        <v/>
      </c>
      <c r="AC928" s="101" t="str">
        <f>IF(E928&gt;0,+VLOOKUP($E928,'CODE GENERATOR'!$D:$AC,24,FALSE),0)</f>
        <v/>
      </c>
      <c r="AD928" s="101" t="str">
        <f>IF(E928&gt;0,+VLOOKUP($E928,'CODE GENERATOR'!$D:$AC,25,FALSE),0)</f>
        <v/>
      </c>
      <c r="AE928" s="101" t="str">
        <f>IF(E928&gt;0,+VLOOKUP($E928,'CODE GENERATOR'!$D:$AC,26,FALSE),0)</f>
        <v/>
      </c>
      <c r="AF928" s="149" t="str">
        <f>IF($C928&gt;0,$C928&amp;" "&amp;$P928&amp;" "&amp;+VLOOKUP($C928,'STYLE NAMES'!$B:$AC,10,FALSE),"""")</f>
        <v>TORONTO-P GREEN/NAVY PONY - FLEECE BLANKET</v>
      </c>
      <c r="AG928" s="101" t="str">
        <f>"Enjoy our "&amp;(AF928)&amp;"; "&amp;IF(C928&gt;0,+VLOOKUP($C928,'STYLE NAMES'!$B:$AC,11,FALSE),"")</f>
        <v>Enjoy our TORONTO-P GREEN/NAVY PONY - FLEECE BLANKET; High density and high quality cooler fleece blanket will keep your pony extra warm while allowing cool down.
These soft and beautiful fleece blankets come in a wide variety of profound and nice colors.</v>
      </c>
      <c r="AH928" s="101" t="str">
        <f>IF(C928&gt;0,+VLOOKUP($C928,'STYLE NAMES'!$B:$AC,12,FALSE),"")</f>
        <v xml:space="preserve">*High density fleece fabric
*Super soft hand feel
*Keeps warmer with respect to traditional standard density fleece blankets
Composition:
100% Polyester
</v>
      </c>
      <c r="AI928" s="101" t="str">
        <f>IF(C928&gt;0,+VLOOKUP($C928,'STYLE NAMES'!$B:$AC,13,FALSE),"")</f>
        <v>Machine Wash at 30°C
Mild process
Do not bleach
Do NOT Tumble Dry</v>
      </c>
      <c r="AJ928" s="149" t="str">
        <f>IF($C928&gt;0,$C928&amp;" "&amp;$P928&amp;" "&amp;+VLOOKUP($C928,'STYLE NAMES'!$B:$AC,14,FALSE),"""")</f>
        <v>TORONTO-P GREEN/NAVY PONY POLAR BLANKET</v>
      </c>
      <c r="AK928" s="149" t="str">
        <f>"Cavalier SanMarco tarafından tasarlanan "&amp;(AJ928)&amp;"; "&amp;IF(C928&gt;0,+VLOOKUP($C928,'STYLE NAMES'!$B:$AC,15,FALSE),"")</f>
        <v>Cavalier SanMarco tarafından tasarlanan TORONTO-P GREEN/NAVY PONY POLAR BLANKET; Yüksek denye ve kaliteli, Pony polar ter blanketleri atınızı ekstra sıcak tutarken soğumasına da olanak tanır.
Bu yumuşak ve güzel polar battaniyeler çok çeşitli, derin ve hoş renklerde sunuluyor</v>
      </c>
      <c r="AL928" s="149" t="str">
        <f>IF(C928&gt;0,+VLOOKUP($C928,'STYLE NAMES'!$B:$AC,16,FALSE),"")</f>
        <v>*Yüksek denye polar kumaş
*Süper yumuşak tuşe
*Geleneksel standart denye polar blanketlere göre daha sıcak tutar
Kompozisyon:
%100 Polyester</v>
      </c>
      <c r="AM928" s="149" t="str">
        <f>IF(C928&gt;0,+VLOOKUP($C928,'STYLE NAMES'!$B:$AC,17,FALSE),"")</f>
        <v>Makinede 30°C' de Yıkayın
Hassas Yıkama
Çamaşır suyu kullanmayın
Kurutma Makinesinde Kurutmayın</v>
      </c>
      <c r="AN928" s="149" t="str">
        <f>IF($C928&gt;0,$C928&amp;" "&amp;$P928&amp;" "&amp;+VLOOKUP($C928,'STYLE NAMES'!$B:$AC,18,FALSE),"""")</f>
        <v>TORONTO-P GREEN/NAVY COPERTA IN PILE X PONY</v>
      </c>
      <c r="AO928" s="101" t="str">
        <f>"Disegnato da Cavalier SanMarco "&amp;(AN928)&amp;"; "&amp;IF(C928&gt;0,+VLOOKUP($C928,'STYLE NAMES'!$B:$AC,19,FALSE),"")</f>
        <v>Disegnato da Cavalier SanMarco TORONTO-P GREEN/NAVY COPERTA IN PILE X PONY; Coperta in pile refrigerante per Pony ad alta densità e alta qualità manterrà il tuo cavallo extra caldo mentre si raffredda. Queste morbide e bellissime coperte in pile sono disponibili in una vasta gamma di colori intensi e piacevoli.</v>
      </c>
      <c r="AP928" s="101" t="str">
        <f>IF(C928&gt;0,+VLOOKUP($C928,'STYLE NAMES'!$B:$AC,20,FALSE),"")</f>
        <v>Tessuto in pile ad alta densità
Sensazione super morbida al tatto 
Mantiene più caldo rispetto alle tradizionali coperte in pile a densità standard 
Composizione: 
100% Poliestere</v>
      </c>
      <c r="AQ928" s="101" t="str">
        <f>IF(C928&gt;0,+VLOOKUP($C928,'STYLE NAMES'!$B:$AC,21,FALSE),"")</f>
        <v>Lavare in lavatrice a 30°C Ciclo delicato 
Non candeggiare 
Non asciugare in asciugatrice</v>
      </c>
      <c r="AR928" s="101">
        <f>IF(D928&gt;0,+VLOOKUP($C928,'STYLE NAMES'!$B:$AC,22,FALSE),"")</f>
        <v>0</v>
      </c>
      <c r="AS928" s="101">
        <f>IF(E928&gt;0,+VLOOKUP($C928,'STYLE NAMES'!$B:$AC,23,FALSE),"")</f>
        <v>0</v>
      </c>
      <c r="AT928" s="101">
        <f>IF(F928&gt;0,+VLOOKUP($C928,'STYLE NAMES'!$B:$AC,24,FALSE),"")</f>
        <v>0</v>
      </c>
      <c r="AU928" s="101">
        <f>IF(G928&gt;0,+VLOOKUP($C928,'STYLE NAMES'!$B:$AC,25,FALSE),"")</f>
        <v>0</v>
      </c>
      <c r="AV928" s="101">
        <f>+VLOOKUP($S928,'CODE GENERATOR'!$P:$AM,15,FALSE)</f>
        <v>0</v>
      </c>
      <c r="AW928" s="101">
        <f>+VLOOKUP($S928,'CODE GENERATOR'!$P:$AM,16,FALSE)</f>
        <v>0</v>
      </c>
      <c r="AX928" s="101">
        <f>+VLOOKUP($S928,'CODE GENERATOR'!$P:$AM,17,FALSE)</f>
        <v>0</v>
      </c>
      <c r="AY928" s="101">
        <f>+VLOOKUP($S928,'CODE GENERATOR'!$P:$AM,18,FALSE)</f>
        <v>0</v>
      </c>
      <c r="AZ928" s="101">
        <f>+VLOOKUP($S928,'CODE GENERATOR'!$P:$AM,19,FALSE)</f>
        <v>0</v>
      </c>
      <c r="BA928" s="101">
        <f>+VLOOKUP($S928,'CODE GENERATOR'!$P:$AM,20,FALSE)</f>
        <v>0</v>
      </c>
      <c r="BB928" s="101">
        <f>+VLOOKUP($S928,'CODE GENERATOR'!$P:$AM,21,FALSE)</f>
        <v>0</v>
      </c>
      <c r="BC928" s="101">
        <f>+VLOOKUP($S928,'CODE GENERATOR'!$P:$AM,22,FALSE)</f>
        <v>0</v>
      </c>
      <c r="BD928" s="101">
        <f>+VLOOKUP($S928,'CODE GENERATOR'!$P:$AM,23,FALSE)</f>
        <v>0</v>
      </c>
      <c r="BE928" s="101">
        <f>+VLOOKUP($S928,'CODE GENERATOR'!$P:$AM,24,FALSE)</f>
        <v>0</v>
      </c>
      <c r="BF928" s="101">
        <f>IF(C928&gt;0,+VLOOKUP(G928,'CATEGORY ID'!$A$1:$L$118,3,FALSE),"")</f>
        <v>5</v>
      </c>
      <c r="BG928" s="101">
        <f>IF(C928&gt;0,+VLOOKUP(H928,'CATEGORY ID'!$D$1:$L$118,3,FALSE),"")</f>
        <v>78</v>
      </c>
      <c r="BH928" s="101">
        <f>IF(C928&gt;0,+VLOOKUP((+H928&amp;I928),'CATEGORY ID'!$H$1:$I$121,2,FALSE),"")</f>
        <v>79</v>
      </c>
      <c r="BJ928" s="101">
        <f>IF(C928&gt;0,IF(COUNTIF('CATEGORY ID'!$K$1:$K$121,+H928&amp;K928) &gt; 0, +VLOOKUP(+H928&amp;K928,'CATEGORY ID'!$K$1:$L$121,2,FALSE),""),"")</f>
        <v>198</v>
      </c>
      <c r="BK928" s="101" t="str">
        <f>IF(C928&gt;0,IF(COUNTIF('CATEGORY ID'!$K$124:$K$165, +VLOOKUP(C928,'STYLE NAMES'!$B:$AE,30,FALSE)) &gt; 0, +VLOOKUP(VLOOKUP(C928,'STYLE NAMES'!$B:$AE,30,FALSE),'CATEGORY ID'!K:M,2,FALSE),""),"")</f>
        <v/>
      </c>
      <c r="BR928" s="101" t="str" cm="1">
        <f t="array" ref="BR928">IF(C928&gt;0,_xlfn.TEXTJOIN(";", TRUE,_xlfn.UNIQUE(_xlfn._xlws.FILTER(BF928:BQ928,(BF928:BQ928&gt;0)),TRUE,FALSE)),"")&amp;";"&amp;BS928</f>
        <v>5;78;79;198;</v>
      </c>
      <c r="BU928" s="106">
        <f>IF(C928&gt;0,+VLOOKUP($C928,'STYLE NAMES'!$B:$AC,26,FALSE),"")</f>
        <v>89.9</v>
      </c>
      <c r="BV928" s="106">
        <f>IF(C928&gt;0,+VLOOKUP($C928,'STYLE NAMES'!$B:$AC,27,FALSE),"")</f>
        <v>4940</v>
      </c>
      <c r="BW928" s="106">
        <f>IF(C928&gt;0,+VLOOKUP($C928,'STYLE NAMES'!$B:$AC,28,FALSE),"")</f>
        <v>103.38500000000001</v>
      </c>
      <c r="BY928"/>
      <c r="BZ928" s="101">
        <v>99</v>
      </c>
      <c r="CA928" s="137">
        <f t="shared" si="62"/>
        <v>1</v>
      </c>
      <c r="CB928" s="137">
        <f>+VLOOKUP(C928,'[2]STYLES &amp; MODELS MATRIX'!$A:$G,7,FALSE)</f>
        <v>0</v>
      </c>
      <c r="CC928" s="137" t="str">
        <f>+VLOOKUP(C928,'[1]STYLES &amp; SIZE CHARTS'!$A:$H,8,FALSE)</f>
        <v>HP-RUGS1</v>
      </c>
      <c r="CD928" s="137"/>
      <c r="CE928" s="205"/>
      <c r="CF928" s="141"/>
    </row>
    <row r="929" spans="1:84" s="101" customFormat="1" ht="12" customHeight="1" x14ac:dyDescent="0.2">
      <c r="A929" s="102">
        <f t="shared" si="60"/>
        <v>8683711000143</v>
      </c>
      <c r="B929" s="101" t="s">
        <v>1001</v>
      </c>
      <c r="C929" s="101" t="s">
        <v>2190</v>
      </c>
      <c r="D929" s="101" t="s">
        <v>689</v>
      </c>
      <c r="E929" s="203" t="s">
        <v>2498</v>
      </c>
      <c r="F929" s="101" t="s">
        <v>2346</v>
      </c>
      <c r="G929" s="101" t="str">
        <f>IF(C929&gt;0,+VLOOKUP($C929,'STYLE NAMES'!$B:$AC,4,FALSE),"")</f>
        <v>HORSE</v>
      </c>
      <c r="H929" s="101" t="str">
        <f>IF(C929&gt;0,+VLOOKUP($C929,'STYLE NAMES'!$B:$AC,5,FALSE),"")</f>
        <v>PONY</v>
      </c>
      <c r="I929" s="101" t="str">
        <f>IF(C929&gt;0,+VLOOKUP($C929,'STYLE NAMES'!$B:$AC,6,FALSE),"")</f>
        <v>RUGS</v>
      </c>
      <c r="J929" s="101" t="str">
        <f>IF(C929&gt;0,+VLOOKUP($C929,'STYLE NAMES'!$B:$AC,7,FALSE),"")</f>
        <v>PONY</v>
      </c>
      <c r="K929" s="101" t="str">
        <f>IF(C929&gt;0,+VLOOKUP($C929,'STYLE NAMES'!$B:$AC,8,FALSE),"")</f>
        <v>FLEECE BLANKETS</v>
      </c>
      <c r="L929" s="101" t="str">
        <f>IF(E929&gt;0,+VLOOKUP($E929,'CODE GENERATOR'!$D:$T,3,FALSE),"")</f>
        <v>W</v>
      </c>
      <c r="M929" s="101" t="str">
        <f>IF(E929&gt;0,+VLOOKUP($E929,'CODE GENERATOR'!$D:$T,4,FALSE),"")</f>
        <v>FLEECE</v>
      </c>
      <c r="N929" s="101" t="str">
        <f>IF(E929&gt;0,+VLOOKUP($E929,'CODE GENERATOR'!$D:$T,6,FALSE),"")</f>
        <v>GREEN</v>
      </c>
      <c r="O929" s="101" t="str">
        <f>IF(E929&gt;0,+VLOOKUP($E929,'CODE GENERATOR'!$D:$T,7,FALSE),"")</f>
        <v>NAVY</v>
      </c>
      <c r="P929" s="101" t="str">
        <f t="shared" si="61"/>
        <v>GREEN/NAVY</v>
      </c>
      <c r="Q929" s="104" t="str">
        <f>IF(E929&gt;0,+VLOOKUP($E929,'CODE GENERATOR'!$D:$T,11,FALSE),"")</f>
        <v>H.RUGPN_FLC0086</v>
      </c>
      <c r="R929" s="104" t="str">
        <f>IF(E929&gt;0,+VLOOKUP($E929,'CODE GENERATOR'!$D:$T,12,FALSE),"")</f>
        <v>FLC0001GRNNAV</v>
      </c>
      <c r="S929" s="104" t="str">
        <f>IF(E929&gt;0,+VLOOKUP($E929,'CODE GENERATOR'!$D:$T,13,FALSE),"")</f>
        <v>H.RUGPN_FLC0086_FLC0001GRNNAV</v>
      </c>
      <c r="T929" s="104" t="str">
        <f t="shared" si="59"/>
        <v>H.RUGPN_FLC0086_FLC0001GRNNAV_XS</v>
      </c>
      <c r="U929" s="105">
        <v>8683711000143</v>
      </c>
      <c r="V929" s="107" t="str" cm="1">
        <f t="array" ref="V929">_xlfn.TEXTJOIN(";", TRUE, _xlfn.UNIQUE(_xlfn._xlws.FILTER(P$3:P$10029, C$3:C$10029=C929)))</f>
        <v>NAVY/GOLD;PURPLE/GOLD;GREEN/NAVY;BLACK/ROSE GOLD;RED/GOLD;BORDEAUX/GOLD;LILAC/WHITE;BLACK/GOLD;NAVY/RED;RED/WHITE</v>
      </c>
      <c r="W929" s="107" t="str" cm="1">
        <f t="array" ref="W929">_xlfn.TEXTJOIN(";", TRUE, _xlfn.UNIQUE(_xlfn._xlws.FILTER(F$3:F$10029, C$3:C$10029=C929)))</f>
        <v>XXS;XS</v>
      </c>
      <c r="X929" s="101" t="str">
        <f>IF(E929&gt;0,+VLOOKUP($E929,'CODE GENERATOR'!$D:$AC,19,FALSE),0)</f>
        <v>2402_S01_33840</v>
      </c>
      <c r="Y929" s="101" t="str">
        <f>IF(E929&gt;0,+VLOOKUP($E929,'CODE GENERATOR'!$D:$AC,20,FALSE),0)</f>
        <v>2402_S01_33842</v>
      </c>
      <c r="Z929" s="101" t="str">
        <f>IF(E929&gt;0,+VLOOKUP($E929,'CODE GENERATOR'!$D:$AC,21,FALSE),0)</f>
        <v>2402_S01_33843</v>
      </c>
      <c r="AA929" s="101" t="str">
        <f>IF(E929&gt;0,+VLOOKUP($E929,'CODE GENERATOR'!$D:$AC,22,FALSE),0)</f>
        <v>2402_S01_33846</v>
      </c>
      <c r="AB929" s="101" t="str">
        <f>IF(E929&gt;0,+VLOOKUP($E929,'CODE GENERATOR'!$D:$AC,23,FALSE),0)</f>
        <v/>
      </c>
      <c r="AC929" s="101" t="str">
        <f>IF(E929&gt;0,+VLOOKUP($E929,'CODE GENERATOR'!$D:$AC,24,FALSE),0)</f>
        <v/>
      </c>
      <c r="AD929" s="101" t="str">
        <f>IF(E929&gt;0,+VLOOKUP($E929,'CODE GENERATOR'!$D:$AC,25,FALSE),0)</f>
        <v/>
      </c>
      <c r="AE929" s="101" t="str">
        <f>IF(E929&gt;0,+VLOOKUP($E929,'CODE GENERATOR'!$D:$AC,26,FALSE),0)</f>
        <v/>
      </c>
      <c r="AF929" s="149" t="str">
        <f>IF($C929&gt;0,$C929&amp;" "&amp;$P929&amp;" "&amp;+VLOOKUP($C929,'STYLE NAMES'!$B:$AC,10,FALSE),"""")</f>
        <v>TORONTO-P GREEN/NAVY PONY - FLEECE BLANKET</v>
      </c>
      <c r="AG929" s="101" t="str">
        <f>"Enjoy our "&amp;(AF929)&amp;"; "&amp;IF(C929&gt;0,+VLOOKUP($C929,'STYLE NAMES'!$B:$AC,11,FALSE),"")</f>
        <v>Enjoy our TORONTO-P GREEN/NAVY PONY - FLEECE BLANKET; High density and high quality cooler fleece blanket will keep your pony extra warm while allowing cool down.
These soft and beautiful fleece blankets come in a wide variety of profound and nice colors.</v>
      </c>
      <c r="AH929" s="101" t="str">
        <f>IF(C929&gt;0,+VLOOKUP($C929,'STYLE NAMES'!$B:$AC,12,FALSE),"")</f>
        <v xml:space="preserve">*High density fleece fabric
*Super soft hand feel
*Keeps warmer with respect to traditional standard density fleece blankets
Composition:
100% Polyester
</v>
      </c>
      <c r="AI929" s="101" t="str">
        <f>IF(C929&gt;0,+VLOOKUP($C929,'STYLE NAMES'!$B:$AC,13,FALSE),"")</f>
        <v>Machine Wash at 30°C
Mild process
Do not bleach
Do NOT Tumble Dry</v>
      </c>
      <c r="AJ929" s="149" t="str">
        <f>IF($C929&gt;0,$C929&amp;" "&amp;$P929&amp;" "&amp;+VLOOKUP($C929,'STYLE NAMES'!$B:$AC,14,FALSE),"""")</f>
        <v>TORONTO-P GREEN/NAVY PONY POLAR BLANKET</v>
      </c>
      <c r="AK929" s="149" t="str">
        <f>"Cavalier SanMarco tarafından tasarlanan "&amp;(AJ929)&amp;"; "&amp;IF(C929&gt;0,+VLOOKUP($C929,'STYLE NAMES'!$B:$AC,15,FALSE),"")</f>
        <v>Cavalier SanMarco tarafından tasarlanan TORONTO-P GREEN/NAVY PONY POLAR BLANKET; Yüksek denye ve kaliteli, Pony polar ter blanketleri atınızı ekstra sıcak tutarken soğumasına da olanak tanır.
Bu yumuşak ve güzel polar battaniyeler çok çeşitli, derin ve hoş renklerde sunuluyor</v>
      </c>
      <c r="AL929" s="149" t="str">
        <f>IF(C929&gt;0,+VLOOKUP($C929,'STYLE NAMES'!$B:$AC,16,FALSE),"")</f>
        <v>*Yüksek denye polar kumaş
*Süper yumuşak tuşe
*Geleneksel standart denye polar blanketlere göre daha sıcak tutar
Kompozisyon:
%100 Polyester</v>
      </c>
      <c r="AM929" s="149" t="str">
        <f>IF(C929&gt;0,+VLOOKUP($C929,'STYLE NAMES'!$B:$AC,17,FALSE),"")</f>
        <v>Makinede 30°C' de Yıkayın
Hassas Yıkama
Çamaşır suyu kullanmayın
Kurutma Makinesinde Kurutmayın</v>
      </c>
      <c r="AN929" s="149" t="str">
        <f>IF($C929&gt;0,$C929&amp;" "&amp;$P929&amp;" "&amp;+VLOOKUP($C929,'STYLE NAMES'!$B:$AC,18,FALSE),"""")</f>
        <v>TORONTO-P GREEN/NAVY COPERTA IN PILE X PONY</v>
      </c>
      <c r="AO929" s="101" t="str">
        <f>"Disegnato da Cavalier SanMarco "&amp;(AN929)&amp;"; "&amp;IF(C929&gt;0,+VLOOKUP($C929,'STYLE NAMES'!$B:$AC,19,FALSE),"")</f>
        <v>Disegnato da Cavalier SanMarco TORONTO-P GREEN/NAVY COPERTA IN PILE X PONY; Coperta in pile refrigerante per Pony ad alta densità e alta qualità manterrà il tuo cavallo extra caldo mentre si raffredda. Queste morbide e bellissime coperte in pile sono disponibili in una vasta gamma di colori intensi e piacevoli.</v>
      </c>
      <c r="AP929" s="101" t="str">
        <f>IF(C929&gt;0,+VLOOKUP($C929,'STYLE NAMES'!$B:$AC,20,FALSE),"")</f>
        <v>Tessuto in pile ad alta densità
Sensazione super morbida al tatto 
Mantiene più caldo rispetto alle tradizionali coperte in pile a densità standard 
Composizione: 
100% Poliestere</v>
      </c>
      <c r="AQ929" s="101" t="str">
        <f>IF(C929&gt;0,+VLOOKUP($C929,'STYLE NAMES'!$B:$AC,21,FALSE),"")</f>
        <v>Lavare in lavatrice a 30°C Ciclo delicato 
Non candeggiare 
Non asciugare in asciugatrice</v>
      </c>
      <c r="AR929" s="101">
        <f>IF(D929&gt;0,+VLOOKUP($C929,'STYLE NAMES'!$B:$AC,22,FALSE),"")</f>
        <v>0</v>
      </c>
      <c r="AS929" s="101">
        <f>IF(E929&gt;0,+VLOOKUP($C929,'STYLE NAMES'!$B:$AC,23,FALSE),"")</f>
        <v>0</v>
      </c>
      <c r="AT929" s="101">
        <f>IF(F929&gt;0,+VLOOKUP($C929,'STYLE NAMES'!$B:$AC,24,FALSE),"")</f>
        <v>0</v>
      </c>
      <c r="AU929" s="101">
        <f>IF(G929&gt;0,+VLOOKUP($C929,'STYLE NAMES'!$B:$AC,25,FALSE),"")</f>
        <v>0</v>
      </c>
      <c r="AV929" s="101">
        <f>+VLOOKUP($S929,'CODE GENERATOR'!$P:$AM,15,FALSE)</f>
        <v>0</v>
      </c>
      <c r="AW929" s="101">
        <f>+VLOOKUP($S929,'CODE GENERATOR'!$P:$AM,16,FALSE)</f>
        <v>0</v>
      </c>
      <c r="AX929" s="101">
        <f>+VLOOKUP($S929,'CODE GENERATOR'!$P:$AM,17,FALSE)</f>
        <v>0</v>
      </c>
      <c r="AY929" s="101">
        <f>+VLOOKUP($S929,'CODE GENERATOR'!$P:$AM,18,FALSE)</f>
        <v>0</v>
      </c>
      <c r="AZ929" s="101">
        <f>+VLOOKUP($S929,'CODE GENERATOR'!$P:$AM,19,FALSE)</f>
        <v>0</v>
      </c>
      <c r="BA929" s="101">
        <f>+VLOOKUP($S929,'CODE GENERATOR'!$P:$AM,20,FALSE)</f>
        <v>0</v>
      </c>
      <c r="BB929" s="101">
        <f>+VLOOKUP($S929,'CODE GENERATOR'!$P:$AM,21,FALSE)</f>
        <v>0</v>
      </c>
      <c r="BC929" s="101">
        <f>+VLOOKUP($S929,'CODE GENERATOR'!$P:$AM,22,FALSE)</f>
        <v>0</v>
      </c>
      <c r="BD929" s="101">
        <f>+VLOOKUP($S929,'CODE GENERATOR'!$P:$AM,23,FALSE)</f>
        <v>0</v>
      </c>
      <c r="BE929" s="101">
        <f>+VLOOKUP($S929,'CODE GENERATOR'!$P:$AM,24,FALSE)</f>
        <v>0</v>
      </c>
      <c r="BF929" s="101">
        <f>IF(C929&gt;0,+VLOOKUP(G929,'CATEGORY ID'!$A$1:$L$118,3,FALSE),"")</f>
        <v>5</v>
      </c>
      <c r="BG929" s="101">
        <f>IF(C929&gt;0,+VLOOKUP(H929,'CATEGORY ID'!$D$1:$L$118,3,FALSE),"")</f>
        <v>78</v>
      </c>
      <c r="BH929" s="101">
        <f>IF(C929&gt;0,+VLOOKUP((+H929&amp;I929),'CATEGORY ID'!$H$1:$I$121,2,FALSE),"")</f>
        <v>79</v>
      </c>
      <c r="BJ929" s="101">
        <f>IF(C929&gt;0,IF(COUNTIF('CATEGORY ID'!$K$1:$K$121,+H929&amp;K929) &gt; 0, +VLOOKUP(+H929&amp;K929,'CATEGORY ID'!$K$1:$L$121,2,FALSE),""),"")</f>
        <v>198</v>
      </c>
      <c r="BK929" s="101" t="str">
        <f>IF(C929&gt;0,IF(COUNTIF('CATEGORY ID'!$K$124:$K$165, +VLOOKUP(C929,'STYLE NAMES'!$B:$AE,30,FALSE)) &gt; 0, +VLOOKUP(VLOOKUP(C929,'STYLE NAMES'!$B:$AE,30,FALSE),'CATEGORY ID'!K:M,2,FALSE),""),"")</f>
        <v/>
      </c>
      <c r="BR929" s="101" t="str" cm="1">
        <f t="array" ref="BR929">IF(C929&gt;0,_xlfn.TEXTJOIN(";", TRUE,_xlfn.UNIQUE(_xlfn._xlws.FILTER(BF929:BQ929,(BF929:BQ929&gt;0)),TRUE,FALSE)),"")&amp;";"&amp;BS929</f>
        <v>5;78;79;198;</v>
      </c>
      <c r="BU929" s="106">
        <f>IF(C929&gt;0,+VLOOKUP($C929,'STYLE NAMES'!$B:$AC,26,FALSE),"")</f>
        <v>89.9</v>
      </c>
      <c r="BV929" s="106">
        <f>IF(C929&gt;0,+VLOOKUP($C929,'STYLE NAMES'!$B:$AC,27,FALSE),"")</f>
        <v>4940</v>
      </c>
      <c r="BW929" s="106">
        <f>IF(C929&gt;0,+VLOOKUP($C929,'STYLE NAMES'!$B:$AC,28,FALSE),"")</f>
        <v>103.38500000000001</v>
      </c>
      <c r="BY929"/>
      <c r="BZ929" s="101">
        <v>99</v>
      </c>
      <c r="CA929" s="137">
        <f t="shared" si="62"/>
        <v>1</v>
      </c>
      <c r="CB929" s="137">
        <f>+VLOOKUP(C929,'[2]STYLES &amp; MODELS MATRIX'!$A:$G,7,FALSE)</f>
        <v>0</v>
      </c>
      <c r="CC929" s="137" t="str">
        <f>+VLOOKUP(C929,'[1]STYLES &amp; SIZE CHARTS'!$A:$H,8,FALSE)</f>
        <v>HP-RUGS1</v>
      </c>
      <c r="CD929" s="137"/>
      <c r="CE929" s="205"/>
      <c r="CF929" s="141"/>
    </row>
    <row r="930" spans="1:84" s="101" customFormat="1" ht="12" customHeight="1" x14ac:dyDescent="0.2">
      <c r="A930" s="102">
        <f t="shared" si="60"/>
        <v>8683711000198</v>
      </c>
      <c r="B930" s="101" t="s">
        <v>1001</v>
      </c>
      <c r="C930" s="101" t="s">
        <v>2190</v>
      </c>
      <c r="D930" s="101" t="s">
        <v>689</v>
      </c>
      <c r="E930" s="203" t="s">
        <v>2499</v>
      </c>
      <c r="F930" s="101" t="s">
        <v>2475</v>
      </c>
      <c r="G930" s="101" t="str">
        <f>IF(C930&gt;0,+VLOOKUP($C930,'STYLE NAMES'!$B:$AC,4,FALSE),"")</f>
        <v>HORSE</v>
      </c>
      <c r="H930" s="101" t="str">
        <f>IF(C930&gt;0,+VLOOKUP($C930,'STYLE NAMES'!$B:$AC,5,FALSE),"")</f>
        <v>PONY</v>
      </c>
      <c r="I930" s="101" t="str">
        <f>IF(C930&gt;0,+VLOOKUP($C930,'STYLE NAMES'!$B:$AC,6,FALSE),"")</f>
        <v>RUGS</v>
      </c>
      <c r="J930" s="101" t="str">
        <f>IF(C930&gt;0,+VLOOKUP($C930,'STYLE NAMES'!$B:$AC,7,FALSE),"")</f>
        <v>PONY</v>
      </c>
      <c r="K930" s="101" t="str">
        <f>IF(C930&gt;0,+VLOOKUP($C930,'STYLE NAMES'!$B:$AC,8,FALSE),"")</f>
        <v>FLEECE BLANKETS</v>
      </c>
      <c r="L930" s="101" t="str">
        <f>IF(E930&gt;0,+VLOOKUP($E930,'CODE GENERATOR'!$D:$T,3,FALSE),"")</f>
        <v>W</v>
      </c>
      <c r="M930" s="101" t="str">
        <f>IF(E930&gt;0,+VLOOKUP($E930,'CODE GENERATOR'!$D:$T,4,FALSE),"")</f>
        <v>FLEECE</v>
      </c>
      <c r="N930" s="101" t="str">
        <f>IF(E930&gt;0,+VLOOKUP($E930,'CODE GENERATOR'!$D:$T,6,FALSE),"")</f>
        <v>BLACK</v>
      </c>
      <c r="O930" s="101" t="str">
        <f>IF(E930&gt;0,+VLOOKUP($E930,'CODE GENERATOR'!$D:$T,7,FALSE),"")</f>
        <v>ROSE GOLD</v>
      </c>
      <c r="P930" s="101" t="str">
        <f t="shared" si="61"/>
        <v>BLACK/ROSE GOLD</v>
      </c>
      <c r="Q930" s="104" t="str">
        <f>IF(E930&gt;0,+VLOOKUP($E930,'CODE GENERATOR'!$D:$T,11,FALSE),"")</f>
        <v>H.RUGPN_FLC0086</v>
      </c>
      <c r="R930" s="104" t="str">
        <f>IF(E930&gt;0,+VLOOKUP($E930,'CODE GENERATOR'!$D:$T,12,FALSE),"")</f>
        <v>FLC0001BLKRGL</v>
      </c>
      <c r="S930" s="104" t="str">
        <f>IF(E930&gt;0,+VLOOKUP($E930,'CODE GENERATOR'!$D:$T,13,FALSE),"")</f>
        <v>H.RUGPN_FLC0086_FLC0001BLKRGL</v>
      </c>
      <c r="T930" s="104" t="str">
        <f t="shared" si="59"/>
        <v>H.RUGPN_FLC0086_FLC0001BLKRGL_XXS</v>
      </c>
      <c r="U930" s="105">
        <v>8683711000198</v>
      </c>
      <c r="V930" s="107" t="str" cm="1">
        <f t="array" ref="V930">_xlfn.TEXTJOIN(";", TRUE, _xlfn.UNIQUE(_xlfn._xlws.FILTER(P$3:P$10029, C$3:C$10029=C930)))</f>
        <v>NAVY/GOLD;PURPLE/GOLD;GREEN/NAVY;BLACK/ROSE GOLD;RED/GOLD;BORDEAUX/GOLD;LILAC/WHITE;BLACK/GOLD;NAVY/RED;RED/WHITE</v>
      </c>
      <c r="W930" s="107" t="str" cm="1">
        <f t="array" ref="W930">_xlfn.TEXTJOIN(";", TRUE, _xlfn.UNIQUE(_xlfn._xlws.FILTER(F$3:F$10029, C$3:C$10029=C930)))</f>
        <v>XXS;XS</v>
      </c>
      <c r="X930" s="101" t="str">
        <f>IF(E930&gt;0,+VLOOKUP($E930,'CODE GENERATOR'!$D:$AC,19,FALSE),0)</f>
        <v>2402_S01_33893</v>
      </c>
      <c r="Y930" s="101" t="str">
        <f>IF(E930&gt;0,+VLOOKUP($E930,'CODE GENERATOR'!$D:$AC,20,FALSE),0)</f>
        <v>2402_S01_33894</v>
      </c>
      <c r="Z930" s="101" t="str">
        <f>IF(E930&gt;0,+VLOOKUP($E930,'CODE GENERATOR'!$D:$AC,21,FALSE),0)</f>
        <v>2402_S01_33896</v>
      </c>
      <c r="AA930" s="101" t="str">
        <f>IF(E930&gt;0,+VLOOKUP($E930,'CODE GENERATOR'!$D:$AC,22,FALSE),0)</f>
        <v/>
      </c>
      <c r="AB930" s="101" t="str">
        <f>IF(E930&gt;0,+VLOOKUP($E930,'CODE GENERATOR'!$D:$AC,23,FALSE),0)</f>
        <v/>
      </c>
      <c r="AC930" s="101" t="str">
        <f>IF(E930&gt;0,+VLOOKUP($E930,'CODE GENERATOR'!$D:$AC,24,FALSE),0)</f>
        <v/>
      </c>
      <c r="AD930" s="101" t="str">
        <f>IF(E930&gt;0,+VLOOKUP($E930,'CODE GENERATOR'!$D:$AC,25,FALSE),0)</f>
        <v/>
      </c>
      <c r="AE930" s="101" t="str">
        <f>IF(E930&gt;0,+VLOOKUP($E930,'CODE GENERATOR'!$D:$AC,26,FALSE),0)</f>
        <v/>
      </c>
      <c r="AF930" s="149" t="str">
        <f>IF($C930&gt;0,$C930&amp;" "&amp;$P930&amp;" "&amp;+VLOOKUP($C930,'STYLE NAMES'!$B:$AC,10,FALSE),"""")</f>
        <v>TORONTO-P BLACK/ROSE GOLD PONY - FLEECE BLANKET</v>
      </c>
      <c r="AG930" s="101" t="str">
        <f>"Enjoy our "&amp;(AF930)&amp;"; "&amp;IF(C930&gt;0,+VLOOKUP($C930,'STYLE NAMES'!$B:$AC,11,FALSE),"")</f>
        <v>Enjoy our TORONTO-P BLACK/ROSE GOLD PONY - FLEECE BLANKET; High density and high quality cooler fleece blanket will keep your pony extra warm while allowing cool down.
These soft and beautiful fleece blankets come in a wide variety of profound and nice colors.</v>
      </c>
      <c r="AH930" s="101" t="str">
        <f>IF(C930&gt;0,+VLOOKUP($C930,'STYLE NAMES'!$B:$AC,12,FALSE),"")</f>
        <v xml:space="preserve">*High density fleece fabric
*Super soft hand feel
*Keeps warmer with respect to traditional standard density fleece blankets
Composition:
100% Polyester
</v>
      </c>
      <c r="AI930" s="101" t="str">
        <f>IF(C930&gt;0,+VLOOKUP($C930,'STYLE NAMES'!$B:$AC,13,FALSE),"")</f>
        <v>Machine Wash at 30°C
Mild process
Do not bleach
Do NOT Tumble Dry</v>
      </c>
      <c r="AJ930" s="149" t="str">
        <f>IF($C930&gt;0,$C930&amp;" "&amp;$P930&amp;" "&amp;+VLOOKUP($C930,'STYLE NAMES'!$B:$AC,14,FALSE),"""")</f>
        <v>TORONTO-P BLACK/ROSE GOLD PONY POLAR BLANKET</v>
      </c>
      <c r="AK930" s="149" t="str">
        <f>"Cavalier SanMarco tarafından tasarlanan "&amp;(AJ930)&amp;"; "&amp;IF(C930&gt;0,+VLOOKUP($C930,'STYLE NAMES'!$B:$AC,15,FALSE),"")</f>
        <v>Cavalier SanMarco tarafından tasarlanan TORONTO-P BLACK/ROSE GOLD PONY POLAR BLANKET; Yüksek denye ve kaliteli, Pony polar ter blanketleri atınızı ekstra sıcak tutarken soğumasına da olanak tanır.
Bu yumuşak ve güzel polar battaniyeler çok çeşitli, derin ve hoş renklerde sunuluyor</v>
      </c>
      <c r="AL930" s="149" t="str">
        <f>IF(C930&gt;0,+VLOOKUP($C930,'STYLE NAMES'!$B:$AC,16,FALSE),"")</f>
        <v>*Yüksek denye polar kumaş
*Süper yumuşak tuşe
*Geleneksel standart denye polar blanketlere göre daha sıcak tutar
Kompozisyon:
%100 Polyester</v>
      </c>
      <c r="AM930" s="149" t="str">
        <f>IF(C930&gt;0,+VLOOKUP($C930,'STYLE NAMES'!$B:$AC,17,FALSE),"")</f>
        <v>Makinede 30°C' de Yıkayın
Hassas Yıkama
Çamaşır suyu kullanmayın
Kurutma Makinesinde Kurutmayın</v>
      </c>
      <c r="AN930" s="149" t="str">
        <f>IF($C930&gt;0,$C930&amp;" "&amp;$P930&amp;" "&amp;+VLOOKUP($C930,'STYLE NAMES'!$B:$AC,18,FALSE),"""")</f>
        <v>TORONTO-P BLACK/ROSE GOLD COPERTA IN PILE X PONY</v>
      </c>
      <c r="AO930" s="101" t="str">
        <f>"Disegnato da Cavalier SanMarco "&amp;(AN930)&amp;"; "&amp;IF(C930&gt;0,+VLOOKUP($C930,'STYLE NAMES'!$B:$AC,19,FALSE),"")</f>
        <v>Disegnato da Cavalier SanMarco TORONTO-P BLACK/ROSE GOLD COPERTA IN PILE X PONY; Coperta in pile refrigerante per Pony ad alta densità e alta qualità manterrà il tuo cavallo extra caldo mentre si raffredda. Queste morbide e bellissime coperte in pile sono disponibili in una vasta gamma di colori intensi e piacevoli.</v>
      </c>
      <c r="AP930" s="101" t="str">
        <f>IF(C930&gt;0,+VLOOKUP($C930,'STYLE NAMES'!$B:$AC,20,FALSE),"")</f>
        <v>Tessuto in pile ad alta densità
Sensazione super morbida al tatto 
Mantiene più caldo rispetto alle tradizionali coperte in pile a densità standard 
Composizione: 
100% Poliestere</v>
      </c>
      <c r="AQ930" s="101" t="str">
        <f>IF(C930&gt;0,+VLOOKUP($C930,'STYLE NAMES'!$B:$AC,21,FALSE),"")</f>
        <v>Lavare in lavatrice a 30°C Ciclo delicato 
Non candeggiare 
Non asciugare in asciugatrice</v>
      </c>
      <c r="AR930" s="101">
        <f>IF(D930&gt;0,+VLOOKUP($C930,'STYLE NAMES'!$B:$AC,22,FALSE),"")</f>
        <v>0</v>
      </c>
      <c r="AS930" s="101">
        <f>IF(E930&gt;0,+VLOOKUP($C930,'STYLE NAMES'!$B:$AC,23,FALSE),"")</f>
        <v>0</v>
      </c>
      <c r="AT930" s="101">
        <f>IF(F930&gt;0,+VLOOKUP($C930,'STYLE NAMES'!$B:$AC,24,FALSE),"")</f>
        <v>0</v>
      </c>
      <c r="AU930" s="101">
        <f>IF(G930&gt;0,+VLOOKUP($C930,'STYLE NAMES'!$B:$AC,25,FALSE),"")</f>
        <v>0</v>
      </c>
      <c r="AV930" s="101">
        <f>+VLOOKUP($S930,'CODE GENERATOR'!$P:$AM,15,FALSE)</f>
        <v>0</v>
      </c>
      <c r="AW930" s="101">
        <f>+VLOOKUP($S930,'CODE GENERATOR'!$P:$AM,16,FALSE)</f>
        <v>0</v>
      </c>
      <c r="AX930" s="101">
        <f>+VLOOKUP($S930,'CODE GENERATOR'!$P:$AM,17,FALSE)</f>
        <v>0</v>
      </c>
      <c r="AY930" s="101">
        <f>+VLOOKUP($S930,'CODE GENERATOR'!$P:$AM,18,FALSE)</f>
        <v>0</v>
      </c>
      <c r="AZ930" s="101">
        <f>+VLOOKUP($S930,'CODE GENERATOR'!$P:$AM,19,FALSE)</f>
        <v>0</v>
      </c>
      <c r="BA930" s="101">
        <f>+VLOOKUP($S930,'CODE GENERATOR'!$P:$AM,20,FALSE)</f>
        <v>0</v>
      </c>
      <c r="BB930" s="101">
        <f>+VLOOKUP($S930,'CODE GENERATOR'!$P:$AM,21,FALSE)</f>
        <v>0</v>
      </c>
      <c r="BC930" s="101">
        <f>+VLOOKUP($S930,'CODE GENERATOR'!$P:$AM,22,FALSE)</f>
        <v>0</v>
      </c>
      <c r="BD930" s="101">
        <f>+VLOOKUP($S930,'CODE GENERATOR'!$P:$AM,23,FALSE)</f>
        <v>0</v>
      </c>
      <c r="BE930" s="101">
        <f>+VLOOKUP($S930,'CODE GENERATOR'!$P:$AM,24,FALSE)</f>
        <v>0</v>
      </c>
      <c r="BF930" s="101">
        <f>IF(C930&gt;0,+VLOOKUP(G930,'CATEGORY ID'!$A$1:$L$118,3,FALSE),"")</f>
        <v>5</v>
      </c>
      <c r="BG930" s="101">
        <f>IF(C930&gt;0,+VLOOKUP(H930,'CATEGORY ID'!$D$1:$L$118,3,FALSE),"")</f>
        <v>78</v>
      </c>
      <c r="BH930" s="101">
        <f>IF(C930&gt;0,+VLOOKUP((+H930&amp;I930),'CATEGORY ID'!$H$1:$I$121,2,FALSE),"")</f>
        <v>79</v>
      </c>
      <c r="BJ930" s="101">
        <f>IF(C930&gt;0,IF(COUNTIF('CATEGORY ID'!$K$1:$K$121,+H930&amp;K930) &gt; 0, +VLOOKUP(+H930&amp;K930,'CATEGORY ID'!$K$1:$L$121,2,FALSE),""),"")</f>
        <v>198</v>
      </c>
      <c r="BK930" s="101" t="str">
        <f>IF(C930&gt;0,IF(COUNTIF('CATEGORY ID'!$K$124:$K$165, +VLOOKUP(C930,'STYLE NAMES'!$B:$AE,30,FALSE)) &gt; 0, +VLOOKUP(VLOOKUP(C930,'STYLE NAMES'!$B:$AE,30,FALSE),'CATEGORY ID'!K:M,2,FALSE),""),"")</f>
        <v/>
      </c>
      <c r="BR930" s="101" t="str" cm="1">
        <f t="array" ref="BR930">IF(C930&gt;0,_xlfn.TEXTJOIN(";", TRUE,_xlfn.UNIQUE(_xlfn._xlws.FILTER(BF930:BQ930,(BF930:BQ930&gt;0)),TRUE,FALSE)),"")&amp;";"&amp;BS930</f>
        <v>5;78;79;198;</v>
      </c>
      <c r="BU930" s="106">
        <f>IF(C930&gt;0,+VLOOKUP($C930,'STYLE NAMES'!$B:$AC,26,FALSE),"")</f>
        <v>89.9</v>
      </c>
      <c r="BV930" s="106">
        <f>IF(C930&gt;0,+VLOOKUP($C930,'STYLE NAMES'!$B:$AC,27,FALSE),"")</f>
        <v>4940</v>
      </c>
      <c r="BW930" s="106">
        <f>IF(C930&gt;0,+VLOOKUP($C930,'STYLE NAMES'!$B:$AC,28,FALSE),"")</f>
        <v>103.38500000000001</v>
      </c>
      <c r="BY930"/>
      <c r="BZ930" s="101">
        <v>99</v>
      </c>
      <c r="CA930" s="137">
        <f t="shared" si="62"/>
        <v>1</v>
      </c>
      <c r="CB930" s="137">
        <f>+VLOOKUP(C930,'[2]STYLES &amp; MODELS MATRIX'!$A:$G,7,FALSE)</f>
        <v>0</v>
      </c>
      <c r="CC930" s="137" t="str">
        <f>+VLOOKUP(C930,'[1]STYLES &amp; SIZE CHARTS'!$A:$H,8,FALSE)</f>
        <v>HP-RUGS1</v>
      </c>
      <c r="CD930" s="137"/>
      <c r="CE930" s="205"/>
      <c r="CF930" s="141"/>
    </row>
    <row r="931" spans="1:84" s="101" customFormat="1" ht="12" customHeight="1" x14ac:dyDescent="0.2">
      <c r="A931" s="102">
        <f t="shared" si="60"/>
        <v>8683711000204</v>
      </c>
      <c r="B931" s="101" t="s">
        <v>1001</v>
      </c>
      <c r="C931" s="101" t="s">
        <v>2190</v>
      </c>
      <c r="D931" s="101" t="s">
        <v>689</v>
      </c>
      <c r="E931" s="203" t="s">
        <v>2499</v>
      </c>
      <c r="F931" s="101" t="s">
        <v>2346</v>
      </c>
      <c r="G931" s="101" t="str">
        <f>IF(C931&gt;0,+VLOOKUP($C931,'STYLE NAMES'!$B:$AC,4,FALSE),"")</f>
        <v>HORSE</v>
      </c>
      <c r="H931" s="101" t="str">
        <f>IF(C931&gt;0,+VLOOKUP($C931,'STYLE NAMES'!$B:$AC,5,FALSE),"")</f>
        <v>PONY</v>
      </c>
      <c r="I931" s="101" t="str">
        <f>IF(C931&gt;0,+VLOOKUP($C931,'STYLE NAMES'!$B:$AC,6,FALSE),"")</f>
        <v>RUGS</v>
      </c>
      <c r="J931" s="101" t="str">
        <f>IF(C931&gt;0,+VLOOKUP($C931,'STYLE NAMES'!$B:$AC,7,FALSE),"")</f>
        <v>PONY</v>
      </c>
      <c r="K931" s="101" t="str">
        <f>IF(C931&gt;0,+VLOOKUP($C931,'STYLE NAMES'!$B:$AC,8,FALSE),"")</f>
        <v>FLEECE BLANKETS</v>
      </c>
      <c r="L931" s="101" t="str">
        <f>IF(E931&gt;0,+VLOOKUP($E931,'CODE GENERATOR'!$D:$T,3,FALSE),"")</f>
        <v>W</v>
      </c>
      <c r="M931" s="101" t="str">
        <f>IF(E931&gt;0,+VLOOKUP($E931,'CODE GENERATOR'!$D:$T,4,FALSE),"")</f>
        <v>FLEECE</v>
      </c>
      <c r="N931" s="101" t="str">
        <f>IF(E931&gt;0,+VLOOKUP($E931,'CODE GENERATOR'!$D:$T,6,FALSE),"")</f>
        <v>BLACK</v>
      </c>
      <c r="O931" s="101" t="str">
        <f>IF(E931&gt;0,+VLOOKUP($E931,'CODE GENERATOR'!$D:$T,7,FALSE),"")</f>
        <v>ROSE GOLD</v>
      </c>
      <c r="P931" s="101" t="str">
        <f t="shared" si="61"/>
        <v>BLACK/ROSE GOLD</v>
      </c>
      <c r="Q931" s="104" t="str">
        <f>IF(E931&gt;0,+VLOOKUP($E931,'CODE GENERATOR'!$D:$T,11,FALSE),"")</f>
        <v>H.RUGPN_FLC0086</v>
      </c>
      <c r="R931" s="104" t="str">
        <f>IF(E931&gt;0,+VLOOKUP($E931,'CODE GENERATOR'!$D:$T,12,FALSE),"")</f>
        <v>FLC0001BLKRGL</v>
      </c>
      <c r="S931" s="104" t="str">
        <f>IF(E931&gt;0,+VLOOKUP($E931,'CODE GENERATOR'!$D:$T,13,FALSE),"")</f>
        <v>H.RUGPN_FLC0086_FLC0001BLKRGL</v>
      </c>
      <c r="T931" s="104" t="str">
        <f t="shared" si="59"/>
        <v>H.RUGPN_FLC0086_FLC0001BLKRGL_XS</v>
      </c>
      <c r="U931" s="105">
        <v>8683711000204</v>
      </c>
      <c r="V931" s="107" t="str" cm="1">
        <f t="array" ref="V931">_xlfn.TEXTJOIN(";", TRUE, _xlfn.UNIQUE(_xlfn._xlws.FILTER(P$3:P$10029, C$3:C$10029=C931)))</f>
        <v>NAVY/GOLD;PURPLE/GOLD;GREEN/NAVY;BLACK/ROSE GOLD;RED/GOLD;BORDEAUX/GOLD;LILAC/WHITE;BLACK/GOLD;NAVY/RED;RED/WHITE</v>
      </c>
      <c r="W931" s="107" t="str" cm="1">
        <f t="array" ref="W931">_xlfn.TEXTJOIN(";", TRUE, _xlfn.UNIQUE(_xlfn._xlws.FILTER(F$3:F$10029, C$3:C$10029=C931)))</f>
        <v>XXS;XS</v>
      </c>
      <c r="X931" s="101" t="str">
        <f>IF(E931&gt;0,+VLOOKUP($E931,'CODE GENERATOR'!$D:$AC,19,FALSE),0)</f>
        <v>2402_S01_33893</v>
      </c>
      <c r="Y931" s="101" t="str">
        <f>IF(E931&gt;0,+VLOOKUP($E931,'CODE GENERATOR'!$D:$AC,20,FALSE),0)</f>
        <v>2402_S01_33894</v>
      </c>
      <c r="Z931" s="101" t="str">
        <f>IF(E931&gt;0,+VLOOKUP($E931,'CODE GENERATOR'!$D:$AC,21,FALSE),0)</f>
        <v>2402_S01_33896</v>
      </c>
      <c r="AA931" s="101" t="str">
        <f>IF(E931&gt;0,+VLOOKUP($E931,'CODE GENERATOR'!$D:$AC,22,FALSE),0)</f>
        <v/>
      </c>
      <c r="AB931" s="101" t="str">
        <f>IF(E931&gt;0,+VLOOKUP($E931,'CODE GENERATOR'!$D:$AC,23,FALSE),0)</f>
        <v/>
      </c>
      <c r="AC931" s="101" t="str">
        <f>IF(E931&gt;0,+VLOOKUP($E931,'CODE GENERATOR'!$D:$AC,24,FALSE),0)</f>
        <v/>
      </c>
      <c r="AD931" s="101" t="str">
        <f>IF(E931&gt;0,+VLOOKUP($E931,'CODE GENERATOR'!$D:$AC,25,FALSE),0)</f>
        <v/>
      </c>
      <c r="AE931" s="101" t="str">
        <f>IF(E931&gt;0,+VLOOKUP($E931,'CODE GENERATOR'!$D:$AC,26,FALSE),0)</f>
        <v/>
      </c>
      <c r="AF931" s="149" t="str">
        <f>IF($C931&gt;0,$C931&amp;" "&amp;$P931&amp;" "&amp;+VLOOKUP($C931,'STYLE NAMES'!$B:$AC,10,FALSE),"""")</f>
        <v>TORONTO-P BLACK/ROSE GOLD PONY - FLEECE BLANKET</v>
      </c>
      <c r="AG931" s="101" t="str">
        <f>"Enjoy our "&amp;(AF931)&amp;"; "&amp;IF(C931&gt;0,+VLOOKUP($C931,'STYLE NAMES'!$B:$AC,11,FALSE),"")</f>
        <v>Enjoy our TORONTO-P BLACK/ROSE GOLD PONY - FLEECE BLANKET; High density and high quality cooler fleece blanket will keep your pony extra warm while allowing cool down.
These soft and beautiful fleece blankets come in a wide variety of profound and nice colors.</v>
      </c>
      <c r="AH931" s="101" t="str">
        <f>IF(C931&gt;0,+VLOOKUP($C931,'STYLE NAMES'!$B:$AC,12,FALSE),"")</f>
        <v xml:space="preserve">*High density fleece fabric
*Super soft hand feel
*Keeps warmer with respect to traditional standard density fleece blankets
Composition:
100% Polyester
</v>
      </c>
      <c r="AI931" s="101" t="str">
        <f>IF(C931&gt;0,+VLOOKUP($C931,'STYLE NAMES'!$B:$AC,13,FALSE),"")</f>
        <v>Machine Wash at 30°C
Mild process
Do not bleach
Do NOT Tumble Dry</v>
      </c>
      <c r="AJ931" s="149" t="str">
        <f>IF($C931&gt;0,$C931&amp;" "&amp;$P931&amp;" "&amp;+VLOOKUP($C931,'STYLE NAMES'!$B:$AC,14,FALSE),"""")</f>
        <v>TORONTO-P BLACK/ROSE GOLD PONY POLAR BLANKET</v>
      </c>
      <c r="AK931" s="149" t="str">
        <f>"Cavalier SanMarco tarafından tasarlanan "&amp;(AJ931)&amp;"; "&amp;IF(C931&gt;0,+VLOOKUP($C931,'STYLE NAMES'!$B:$AC,15,FALSE),"")</f>
        <v>Cavalier SanMarco tarafından tasarlanan TORONTO-P BLACK/ROSE GOLD PONY POLAR BLANKET; Yüksek denye ve kaliteli, Pony polar ter blanketleri atınızı ekstra sıcak tutarken soğumasına da olanak tanır.
Bu yumuşak ve güzel polar battaniyeler çok çeşitli, derin ve hoş renklerde sunuluyor</v>
      </c>
      <c r="AL931" s="149" t="str">
        <f>IF(C931&gt;0,+VLOOKUP($C931,'STYLE NAMES'!$B:$AC,16,FALSE),"")</f>
        <v>*Yüksek denye polar kumaş
*Süper yumuşak tuşe
*Geleneksel standart denye polar blanketlere göre daha sıcak tutar
Kompozisyon:
%100 Polyester</v>
      </c>
      <c r="AM931" s="149" t="str">
        <f>IF(C931&gt;0,+VLOOKUP($C931,'STYLE NAMES'!$B:$AC,17,FALSE),"")</f>
        <v>Makinede 30°C' de Yıkayın
Hassas Yıkama
Çamaşır suyu kullanmayın
Kurutma Makinesinde Kurutmayın</v>
      </c>
      <c r="AN931" s="149" t="str">
        <f>IF($C931&gt;0,$C931&amp;" "&amp;$P931&amp;" "&amp;+VLOOKUP($C931,'STYLE NAMES'!$B:$AC,18,FALSE),"""")</f>
        <v>TORONTO-P BLACK/ROSE GOLD COPERTA IN PILE X PONY</v>
      </c>
      <c r="AO931" s="101" t="str">
        <f>"Disegnato da Cavalier SanMarco "&amp;(AN931)&amp;"; "&amp;IF(C931&gt;0,+VLOOKUP($C931,'STYLE NAMES'!$B:$AC,19,FALSE),"")</f>
        <v>Disegnato da Cavalier SanMarco TORONTO-P BLACK/ROSE GOLD COPERTA IN PILE X PONY; Coperta in pile refrigerante per Pony ad alta densità e alta qualità manterrà il tuo cavallo extra caldo mentre si raffredda. Queste morbide e bellissime coperte in pile sono disponibili in una vasta gamma di colori intensi e piacevoli.</v>
      </c>
      <c r="AP931" s="101" t="str">
        <f>IF(C931&gt;0,+VLOOKUP($C931,'STYLE NAMES'!$B:$AC,20,FALSE),"")</f>
        <v>Tessuto in pile ad alta densità
Sensazione super morbida al tatto 
Mantiene più caldo rispetto alle tradizionali coperte in pile a densità standard 
Composizione: 
100% Poliestere</v>
      </c>
      <c r="AQ931" s="101" t="str">
        <f>IF(C931&gt;0,+VLOOKUP($C931,'STYLE NAMES'!$B:$AC,21,FALSE),"")</f>
        <v>Lavare in lavatrice a 30°C Ciclo delicato 
Non candeggiare 
Non asciugare in asciugatrice</v>
      </c>
      <c r="AR931" s="101">
        <f>IF(D931&gt;0,+VLOOKUP($C931,'STYLE NAMES'!$B:$AC,22,FALSE),"")</f>
        <v>0</v>
      </c>
      <c r="AS931" s="101">
        <f>IF(E931&gt;0,+VLOOKUP($C931,'STYLE NAMES'!$B:$AC,23,FALSE),"")</f>
        <v>0</v>
      </c>
      <c r="AT931" s="101">
        <f>IF(F931&gt;0,+VLOOKUP($C931,'STYLE NAMES'!$B:$AC,24,FALSE),"")</f>
        <v>0</v>
      </c>
      <c r="AU931" s="101">
        <f>IF(G931&gt;0,+VLOOKUP($C931,'STYLE NAMES'!$B:$AC,25,FALSE),"")</f>
        <v>0</v>
      </c>
      <c r="AV931" s="101">
        <f>+VLOOKUP($S931,'CODE GENERATOR'!$P:$AM,15,FALSE)</f>
        <v>0</v>
      </c>
      <c r="AW931" s="101">
        <f>+VLOOKUP($S931,'CODE GENERATOR'!$P:$AM,16,FALSE)</f>
        <v>0</v>
      </c>
      <c r="AX931" s="101">
        <f>+VLOOKUP($S931,'CODE GENERATOR'!$P:$AM,17,FALSE)</f>
        <v>0</v>
      </c>
      <c r="AY931" s="101">
        <f>+VLOOKUP($S931,'CODE GENERATOR'!$P:$AM,18,FALSE)</f>
        <v>0</v>
      </c>
      <c r="AZ931" s="101">
        <f>+VLOOKUP($S931,'CODE GENERATOR'!$P:$AM,19,FALSE)</f>
        <v>0</v>
      </c>
      <c r="BA931" s="101">
        <f>+VLOOKUP($S931,'CODE GENERATOR'!$P:$AM,20,FALSE)</f>
        <v>0</v>
      </c>
      <c r="BB931" s="101">
        <f>+VLOOKUP($S931,'CODE GENERATOR'!$P:$AM,21,FALSE)</f>
        <v>0</v>
      </c>
      <c r="BC931" s="101">
        <f>+VLOOKUP($S931,'CODE GENERATOR'!$P:$AM,22,FALSE)</f>
        <v>0</v>
      </c>
      <c r="BD931" s="101">
        <f>+VLOOKUP($S931,'CODE GENERATOR'!$P:$AM,23,FALSE)</f>
        <v>0</v>
      </c>
      <c r="BE931" s="101">
        <f>+VLOOKUP($S931,'CODE GENERATOR'!$P:$AM,24,FALSE)</f>
        <v>0</v>
      </c>
      <c r="BF931" s="101">
        <f>IF(C931&gt;0,+VLOOKUP(G931,'CATEGORY ID'!$A$1:$L$118,3,FALSE),"")</f>
        <v>5</v>
      </c>
      <c r="BG931" s="101">
        <f>IF(C931&gt;0,+VLOOKUP(H931,'CATEGORY ID'!$D$1:$L$118,3,FALSE),"")</f>
        <v>78</v>
      </c>
      <c r="BH931" s="101">
        <f>IF(C931&gt;0,+VLOOKUP((+H931&amp;I931),'CATEGORY ID'!$H$1:$I$121,2,FALSE),"")</f>
        <v>79</v>
      </c>
      <c r="BJ931" s="101">
        <f>IF(C931&gt;0,IF(COUNTIF('CATEGORY ID'!$K$1:$K$121,+H931&amp;K931) &gt; 0, +VLOOKUP(+H931&amp;K931,'CATEGORY ID'!$K$1:$L$121,2,FALSE),""),"")</f>
        <v>198</v>
      </c>
      <c r="BK931" s="101" t="str">
        <f>IF(C931&gt;0,IF(COUNTIF('CATEGORY ID'!$K$124:$K$165, +VLOOKUP(C931,'STYLE NAMES'!$B:$AE,30,FALSE)) &gt; 0, +VLOOKUP(VLOOKUP(C931,'STYLE NAMES'!$B:$AE,30,FALSE),'CATEGORY ID'!K:M,2,FALSE),""),"")</f>
        <v/>
      </c>
      <c r="BR931" s="101" t="str" cm="1">
        <f t="array" ref="BR931">IF(C931&gt;0,_xlfn.TEXTJOIN(";", TRUE,_xlfn.UNIQUE(_xlfn._xlws.FILTER(BF931:BQ931,(BF931:BQ931&gt;0)),TRUE,FALSE)),"")&amp;";"&amp;BS931</f>
        <v>5;78;79;198;</v>
      </c>
      <c r="BU931" s="106">
        <f>IF(C931&gt;0,+VLOOKUP($C931,'STYLE NAMES'!$B:$AC,26,FALSE),"")</f>
        <v>89.9</v>
      </c>
      <c r="BV931" s="106">
        <f>IF(C931&gt;0,+VLOOKUP($C931,'STYLE NAMES'!$B:$AC,27,FALSE),"")</f>
        <v>4940</v>
      </c>
      <c r="BW931" s="106">
        <f>IF(C931&gt;0,+VLOOKUP($C931,'STYLE NAMES'!$B:$AC,28,FALSE),"")</f>
        <v>103.38500000000001</v>
      </c>
      <c r="BY931"/>
      <c r="BZ931" s="101">
        <v>99</v>
      </c>
      <c r="CA931" s="137">
        <f t="shared" si="62"/>
        <v>1</v>
      </c>
      <c r="CB931" s="137">
        <f>+VLOOKUP(C931,'[2]STYLES &amp; MODELS MATRIX'!$A:$G,7,FALSE)</f>
        <v>0</v>
      </c>
      <c r="CC931" s="137" t="str">
        <f>+VLOOKUP(C931,'[1]STYLES &amp; SIZE CHARTS'!$A:$H,8,FALSE)</f>
        <v>HP-RUGS1</v>
      </c>
      <c r="CD931" s="137"/>
      <c r="CE931" s="205"/>
      <c r="CF931" s="141"/>
    </row>
    <row r="932" spans="1:84" s="101" customFormat="1" ht="12" customHeight="1" x14ac:dyDescent="0.2">
      <c r="A932" s="102">
        <f t="shared" si="60"/>
        <v>8683711000259</v>
      </c>
      <c r="B932" s="101" t="s">
        <v>1001</v>
      </c>
      <c r="C932" s="101" t="s">
        <v>2190</v>
      </c>
      <c r="D932" s="101" t="s">
        <v>689</v>
      </c>
      <c r="E932" s="203" t="s">
        <v>2500</v>
      </c>
      <c r="F932" s="101" t="s">
        <v>2475</v>
      </c>
      <c r="G932" s="101" t="str">
        <f>IF(C932&gt;0,+VLOOKUP($C932,'STYLE NAMES'!$B:$AC,4,FALSE),"")</f>
        <v>HORSE</v>
      </c>
      <c r="H932" s="101" t="str">
        <f>IF(C932&gt;0,+VLOOKUP($C932,'STYLE NAMES'!$B:$AC,5,FALSE),"")</f>
        <v>PONY</v>
      </c>
      <c r="I932" s="101" t="str">
        <f>IF(C932&gt;0,+VLOOKUP($C932,'STYLE NAMES'!$B:$AC,6,FALSE),"")</f>
        <v>RUGS</v>
      </c>
      <c r="J932" s="101" t="str">
        <f>IF(C932&gt;0,+VLOOKUP($C932,'STYLE NAMES'!$B:$AC,7,FALSE),"")</f>
        <v>PONY</v>
      </c>
      <c r="K932" s="101" t="str">
        <f>IF(C932&gt;0,+VLOOKUP($C932,'STYLE NAMES'!$B:$AC,8,FALSE),"")</f>
        <v>FLEECE BLANKETS</v>
      </c>
      <c r="L932" s="101" t="str">
        <f>IF(E932&gt;0,+VLOOKUP($E932,'CODE GENERATOR'!$D:$T,3,FALSE),"")</f>
        <v>W</v>
      </c>
      <c r="M932" s="101" t="str">
        <f>IF(E932&gt;0,+VLOOKUP($E932,'CODE GENERATOR'!$D:$T,4,FALSE),"")</f>
        <v>FLEECE</v>
      </c>
      <c r="N932" s="101" t="str">
        <f>IF(E932&gt;0,+VLOOKUP($E932,'CODE GENERATOR'!$D:$T,6,FALSE),"")</f>
        <v>RED</v>
      </c>
      <c r="O932" s="101" t="str">
        <f>IF(E932&gt;0,+VLOOKUP($E932,'CODE GENERATOR'!$D:$T,7,FALSE),"")</f>
        <v>GOLD</v>
      </c>
      <c r="P932" s="101" t="str">
        <f t="shared" si="61"/>
        <v>RED/GOLD</v>
      </c>
      <c r="Q932" s="104" t="str">
        <f>IF(E932&gt;0,+VLOOKUP($E932,'CODE GENERATOR'!$D:$T,11,FALSE),"")</f>
        <v>H.RUGPN_FLC0086</v>
      </c>
      <c r="R932" s="104" t="str">
        <f>IF(E932&gt;0,+VLOOKUP($E932,'CODE GENERATOR'!$D:$T,12,FALSE),"")</f>
        <v>FLC0001REDGLD</v>
      </c>
      <c r="S932" s="104" t="str">
        <f>IF(E932&gt;0,+VLOOKUP($E932,'CODE GENERATOR'!$D:$T,13,FALSE),"")</f>
        <v>H.RUGPN_FLC0086_FLC0001REDGLD</v>
      </c>
      <c r="T932" s="104" t="str">
        <f t="shared" si="59"/>
        <v>H.RUGPN_FLC0086_FLC0001REDGLD_XXS</v>
      </c>
      <c r="U932" s="105">
        <v>8683711000259</v>
      </c>
      <c r="V932" s="107" t="str" cm="1">
        <f t="array" ref="V932">_xlfn.TEXTJOIN(";", TRUE, _xlfn.UNIQUE(_xlfn._xlws.FILTER(P$3:P$10029, C$3:C$10029=C932)))</f>
        <v>NAVY/GOLD;PURPLE/GOLD;GREEN/NAVY;BLACK/ROSE GOLD;RED/GOLD;BORDEAUX/GOLD;LILAC/WHITE;BLACK/GOLD;NAVY/RED;RED/WHITE</v>
      </c>
      <c r="W932" s="107" t="str" cm="1">
        <f t="array" ref="W932">_xlfn.TEXTJOIN(";", TRUE, _xlfn.UNIQUE(_xlfn._xlws.FILTER(F$3:F$10029, C$3:C$10029=C932)))</f>
        <v>XXS;XS</v>
      </c>
      <c r="X932" s="101" t="str">
        <f>IF(E932&gt;0,+VLOOKUP($E932,'CODE GENERATOR'!$D:$AC,19,FALSE),0)</f>
        <v>2402_S01_33930</v>
      </c>
      <c r="Y932" s="101" t="str">
        <f>IF(E932&gt;0,+VLOOKUP($E932,'CODE GENERATOR'!$D:$AC,20,FALSE),0)</f>
        <v>2402_S01_33932</v>
      </c>
      <c r="Z932" s="101" t="str">
        <f>IF(E932&gt;0,+VLOOKUP($E932,'CODE GENERATOR'!$D:$AC,21,FALSE),0)</f>
        <v>2402_S01_33933</v>
      </c>
      <c r="AA932" s="101" t="str">
        <f>IF(E932&gt;0,+VLOOKUP($E932,'CODE GENERATOR'!$D:$AC,22,FALSE),0)</f>
        <v>2402_S01_33935</v>
      </c>
      <c r="AB932" s="101" t="str">
        <f>IF(E932&gt;0,+VLOOKUP($E932,'CODE GENERATOR'!$D:$AC,23,FALSE),0)</f>
        <v/>
      </c>
      <c r="AC932" s="101" t="str">
        <f>IF(E932&gt;0,+VLOOKUP($E932,'CODE GENERATOR'!$D:$AC,24,FALSE),0)</f>
        <v/>
      </c>
      <c r="AD932" s="101" t="str">
        <f>IF(E932&gt;0,+VLOOKUP($E932,'CODE GENERATOR'!$D:$AC,25,FALSE),0)</f>
        <v/>
      </c>
      <c r="AE932" s="101" t="str">
        <f>IF(E932&gt;0,+VLOOKUP($E932,'CODE GENERATOR'!$D:$AC,26,FALSE),0)</f>
        <v/>
      </c>
      <c r="AF932" s="149" t="str">
        <f>IF($C932&gt;0,$C932&amp;" "&amp;$P932&amp;" "&amp;+VLOOKUP($C932,'STYLE NAMES'!$B:$AC,10,FALSE),"""")</f>
        <v>TORONTO-P RED/GOLD PONY - FLEECE BLANKET</v>
      </c>
      <c r="AG932" s="101" t="str">
        <f>"Enjoy our "&amp;(AF932)&amp;"; "&amp;IF(C932&gt;0,+VLOOKUP($C932,'STYLE NAMES'!$B:$AC,11,FALSE),"")</f>
        <v>Enjoy our TORONTO-P RED/GOLD PONY - FLEECE BLANKET; High density and high quality cooler fleece blanket will keep your pony extra warm while allowing cool down.
These soft and beautiful fleece blankets come in a wide variety of profound and nice colors.</v>
      </c>
      <c r="AH932" s="101" t="str">
        <f>IF(C932&gt;0,+VLOOKUP($C932,'STYLE NAMES'!$B:$AC,12,FALSE),"")</f>
        <v xml:space="preserve">*High density fleece fabric
*Super soft hand feel
*Keeps warmer with respect to traditional standard density fleece blankets
Composition:
100% Polyester
</v>
      </c>
      <c r="AI932" s="101" t="str">
        <f>IF(C932&gt;0,+VLOOKUP($C932,'STYLE NAMES'!$B:$AC,13,FALSE),"")</f>
        <v>Machine Wash at 30°C
Mild process
Do not bleach
Do NOT Tumble Dry</v>
      </c>
      <c r="AJ932" s="149" t="str">
        <f>IF($C932&gt;0,$C932&amp;" "&amp;$P932&amp;" "&amp;+VLOOKUP($C932,'STYLE NAMES'!$B:$AC,14,FALSE),"""")</f>
        <v>TORONTO-P RED/GOLD PONY POLAR BLANKET</v>
      </c>
      <c r="AK932" s="149" t="str">
        <f>"Cavalier SanMarco tarafından tasarlanan "&amp;(AJ932)&amp;"; "&amp;IF(C932&gt;0,+VLOOKUP($C932,'STYLE NAMES'!$B:$AC,15,FALSE),"")</f>
        <v>Cavalier SanMarco tarafından tasarlanan TORONTO-P RED/GOLD PONY POLAR BLANKET; Yüksek denye ve kaliteli, Pony polar ter blanketleri atınızı ekstra sıcak tutarken soğumasına da olanak tanır.
Bu yumuşak ve güzel polar battaniyeler çok çeşitli, derin ve hoş renklerde sunuluyor</v>
      </c>
      <c r="AL932" s="149" t="str">
        <f>IF(C932&gt;0,+VLOOKUP($C932,'STYLE NAMES'!$B:$AC,16,FALSE),"")</f>
        <v>*Yüksek denye polar kumaş
*Süper yumuşak tuşe
*Geleneksel standart denye polar blanketlere göre daha sıcak tutar
Kompozisyon:
%100 Polyester</v>
      </c>
      <c r="AM932" s="149" t="str">
        <f>IF(C932&gt;0,+VLOOKUP($C932,'STYLE NAMES'!$B:$AC,17,FALSE),"")</f>
        <v>Makinede 30°C' de Yıkayın
Hassas Yıkama
Çamaşır suyu kullanmayın
Kurutma Makinesinde Kurutmayın</v>
      </c>
      <c r="AN932" s="149" t="str">
        <f>IF($C932&gt;0,$C932&amp;" "&amp;$P932&amp;" "&amp;+VLOOKUP($C932,'STYLE NAMES'!$B:$AC,18,FALSE),"""")</f>
        <v>TORONTO-P RED/GOLD COPERTA IN PILE X PONY</v>
      </c>
      <c r="AO932" s="101" t="str">
        <f>"Disegnato da Cavalier SanMarco "&amp;(AN932)&amp;"; "&amp;IF(C932&gt;0,+VLOOKUP($C932,'STYLE NAMES'!$B:$AC,19,FALSE),"")</f>
        <v>Disegnato da Cavalier SanMarco TORONTO-P RED/GOLD COPERTA IN PILE X PONY; Coperta in pile refrigerante per Pony ad alta densità e alta qualità manterrà il tuo cavallo extra caldo mentre si raffredda. Queste morbide e bellissime coperte in pile sono disponibili in una vasta gamma di colori intensi e piacevoli.</v>
      </c>
      <c r="AP932" s="101" t="str">
        <f>IF(C932&gt;0,+VLOOKUP($C932,'STYLE NAMES'!$B:$AC,20,FALSE),"")</f>
        <v>Tessuto in pile ad alta densità
Sensazione super morbida al tatto 
Mantiene più caldo rispetto alle tradizionali coperte in pile a densità standard 
Composizione: 
100% Poliestere</v>
      </c>
      <c r="AQ932" s="101" t="str">
        <f>IF(C932&gt;0,+VLOOKUP($C932,'STYLE NAMES'!$B:$AC,21,FALSE),"")</f>
        <v>Lavare in lavatrice a 30°C Ciclo delicato 
Non candeggiare 
Non asciugare in asciugatrice</v>
      </c>
      <c r="AR932" s="101">
        <f>IF(D932&gt;0,+VLOOKUP($C932,'STYLE NAMES'!$B:$AC,22,FALSE),"")</f>
        <v>0</v>
      </c>
      <c r="AS932" s="101">
        <f>IF(E932&gt;0,+VLOOKUP($C932,'STYLE NAMES'!$B:$AC,23,FALSE),"")</f>
        <v>0</v>
      </c>
      <c r="AT932" s="101">
        <f>IF(F932&gt;0,+VLOOKUP($C932,'STYLE NAMES'!$B:$AC,24,FALSE),"")</f>
        <v>0</v>
      </c>
      <c r="AU932" s="101">
        <f>IF(G932&gt;0,+VLOOKUP($C932,'STYLE NAMES'!$B:$AC,25,FALSE),"")</f>
        <v>0</v>
      </c>
      <c r="AV932" s="101">
        <f>+VLOOKUP($S932,'CODE GENERATOR'!$P:$AM,15,FALSE)</f>
        <v>0</v>
      </c>
      <c r="AW932" s="101">
        <f>+VLOOKUP($S932,'CODE GENERATOR'!$P:$AM,16,FALSE)</f>
        <v>0</v>
      </c>
      <c r="AX932" s="101">
        <f>+VLOOKUP($S932,'CODE GENERATOR'!$P:$AM,17,FALSE)</f>
        <v>0</v>
      </c>
      <c r="AY932" s="101">
        <f>+VLOOKUP($S932,'CODE GENERATOR'!$P:$AM,18,FALSE)</f>
        <v>0</v>
      </c>
      <c r="AZ932" s="101">
        <f>+VLOOKUP($S932,'CODE GENERATOR'!$P:$AM,19,FALSE)</f>
        <v>0</v>
      </c>
      <c r="BA932" s="101">
        <f>+VLOOKUP($S932,'CODE GENERATOR'!$P:$AM,20,FALSE)</f>
        <v>0</v>
      </c>
      <c r="BB932" s="101">
        <f>+VLOOKUP($S932,'CODE GENERATOR'!$P:$AM,21,FALSE)</f>
        <v>0</v>
      </c>
      <c r="BC932" s="101">
        <f>+VLOOKUP($S932,'CODE GENERATOR'!$P:$AM,22,FALSE)</f>
        <v>0</v>
      </c>
      <c r="BD932" s="101">
        <f>+VLOOKUP($S932,'CODE GENERATOR'!$P:$AM,23,FALSE)</f>
        <v>0</v>
      </c>
      <c r="BE932" s="101">
        <f>+VLOOKUP($S932,'CODE GENERATOR'!$P:$AM,24,FALSE)</f>
        <v>0</v>
      </c>
      <c r="BF932" s="101">
        <f>IF(C932&gt;0,+VLOOKUP(G932,'CATEGORY ID'!$A$1:$L$118,3,FALSE),"")</f>
        <v>5</v>
      </c>
      <c r="BG932" s="101">
        <f>IF(C932&gt;0,+VLOOKUP(H932,'CATEGORY ID'!$D$1:$L$118,3,FALSE),"")</f>
        <v>78</v>
      </c>
      <c r="BH932" s="101">
        <f>IF(C932&gt;0,+VLOOKUP((+H932&amp;I932),'CATEGORY ID'!$H$1:$I$121,2,FALSE),"")</f>
        <v>79</v>
      </c>
      <c r="BJ932" s="101">
        <f>IF(C932&gt;0,IF(COUNTIF('CATEGORY ID'!$K$1:$K$121,+H932&amp;K932) &gt; 0, +VLOOKUP(+H932&amp;K932,'CATEGORY ID'!$K$1:$L$121,2,FALSE),""),"")</f>
        <v>198</v>
      </c>
      <c r="BK932" s="101" t="str">
        <f>IF(C932&gt;0,IF(COUNTIF('CATEGORY ID'!$K$124:$K$165, +VLOOKUP(C932,'STYLE NAMES'!$B:$AE,30,FALSE)) &gt; 0, +VLOOKUP(VLOOKUP(C932,'STYLE NAMES'!$B:$AE,30,FALSE),'CATEGORY ID'!K:M,2,FALSE),""),"")</f>
        <v/>
      </c>
      <c r="BR932" s="101" t="str" cm="1">
        <f t="array" ref="BR932">IF(C932&gt;0,_xlfn.TEXTJOIN(";", TRUE,_xlfn.UNIQUE(_xlfn._xlws.FILTER(BF932:BQ932,(BF932:BQ932&gt;0)),TRUE,FALSE)),"")&amp;";"&amp;BS932</f>
        <v>5;78;79;198;</v>
      </c>
      <c r="BU932" s="106">
        <f>IF(C932&gt;0,+VLOOKUP($C932,'STYLE NAMES'!$B:$AC,26,FALSE),"")</f>
        <v>89.9</v>
      </c>
      <c r="BV932" s="106">
        <f>IF(C932&gt;0,+VLOOKUP($C932,'STYLE NAMES'!$B:$AC,27,FALSE),"")</f>
        <v>4940</v>
      </c>
      <c r="BW932" s="106">
        <f>IF(C932&gt;0,+VLOOKUP($C932,'STYLE NAMES'!$B:$AC,28,FALSE),"")</f>
        <v>103.38500000000001</v>
      </c>
      <c r="BY932"/>
      <c r="BZ932" s="101">
        <v>99</v>
      </c>
      <c r="CA932" s="137">
        <f t="shared" si="62"/>
        <v>1</v>
      </c>
      <c r="CB932" s="137">
        <f>+VLOOKUP(C932,'[2]STYLES &amp; MODELS MATRIX'!$A:$G,7,FALSE)</f>
        <v>0</v>
      </c>
      <c r="CC932" s="137" t="str">
        <f>+VLOOKUP(C932,'[1]STYLES &amp; SIZE CHARTS'!$A:$H,8,FALSE)</f>
        <v>HP-RUGS1</v>
      </c>
      <c r="CD932" s="137"/>
      <c r="CE932" s="205"/>
      <c r="CF932" s="141"/>
    </row>
    <row r="933" spans="1:84" s="101" customFormat="1" ht="12" customHeight="1" x14ac:dyDescent="0.2">
      <c r="A933" s="102">
        <f t="shared" si="60"/>
        <v>8683711000266</v>
      </c>
      <c r="B933" s="101" t="s">
        <v>1001</v>
      </c>
      <c r="C933" s="101" t="s">
        <v>2190</v>
      </c>
      <c r="D933" s="101" t="s">
        <v>689</v>
      </c>
      <c r="E933" s="203" t="s">
        <v>2500</v>
      </c>
      <c r="F933" s="101" t="s">
        <v>2346</v>
      </c>
      <c r="G933" s="101" t="str">
        <f>IF(C933&gt;0,+VLOOKUP($C933,'STYLE NAMES'!$B:$AC,4,FALSE),"")</f>
        <v>HORSE</v>
      </c>
      <c r="H933" s="101" t="str">
        <f>IF(C933&gt;0,+VLOOKUP($C933,'STYLE NAMES'!$B:$AC,5,FALSE),"")</f>
        <v>PONY</v>
      </c>
      <c r="I933" s="101" t="str">
        <f>IF(C933&gt;0,+VLOOKUP($C933,'STYLE NAMES'!$B:$AC,6,FALSE),"")</f>
        <v>RUGS</v>
      </c>
      <c r="J933" s="101" t="str">
        <f>IF(C933&gt;0,+VLOOKUP($C933,'STYLE NAMES'!$B:$AC,7,FALSE),"")</f>
        <v>PONY</v>
      </c>
      <c r="K933" s="101" t="str">
        <f>IF(C933&gt;0,+VLOOKUP($C933,'STYLE NAMES'!$B:$AC,8,FALSE),"")</f>
        <v>FLEECE BLANKETS</v>
      </c>
      <c r="L933" s="101" t="str">
        <f>IF(E933&gt;0,+VLOOKUP($E933,'CODE GENERATOR'!$D:$T,3,FALSE),"")</f>
        <v>W</v>
      </c>
      <c r="M933" s="101" t="str">
        <f>IF(E933&gt;0,+VLOOKUP($E933,'CODE GENERATOR'!$D:$T,4,FALSE),"")</f>
        <v>FLEECE</v>
      </c>
      <c r="N933" s="101" t="str">
        <f>IF(E933&gt;0,+VLOOKUP($E933,'CODE GENERATOR'!$D:$T,6,FALSE),"")</f>
        <v>RED</v>
      </c>
      <c r="O933" s="101" t="str">
        <f>IF(E933&gt;0,+VLOOKUP($E933,'CODE GENERATOR'!$D:$T,7,FALSE),"")</f>
        <v>GOLD</v>
      </c>
      <c r="P933" s="101" t="str">
        <f t="shared" si="61"/>
        <v>RED/GOLD</v>
      </c>
      <c r="Q933" s="104" t="str">
        <f>IF(E933&gt;0,+VLOOKUP($E933,'CODE GENERATOR'!$D:$T,11,FALSE),"")</f>
        <v>H.RUGPN_FLC0086</v>
      </c>
      <c r="R933" s="104" t="str">
        <f>IF(E933&gt;0,+VLOOKUP($E933,'CODE GENERATOR'!$D:$T,12,FALSE),"")</f>
        <v>FLC0001REDGLD</v>
      </c>
      <c r="S933" s="104" t="str">
        <f>IF(E933&gt;0,+VLOOKUP($E933,'CODE GENERATOR'!$D:$T,13,FALSE),"")</f>
        <v>H.RUGPN_FLC0086_FLC0001REDGLD</v>
      </c>
      <c r="T933" s="104" t="str">
        <f t="shared" si="59"/>
        <v>H.RUGPN_FLC0086_FLC0001REDGLD_XS</v>
      </c>
      <c r="U933" s="105">
        <v>8683711000266</v>
      </c>
      <c r="V933" s="107" t="str" cm="1">
        <f t="array" ref="V933">_xlfn.TEXTJOIN(";", TRUE, _xlfn.UNIQUE(_xlfn._xlws.FILTER(P$3:P$10029, C$3:C$10029=C933)))</f>
        <v>NAVY/GOLD;PURPLE/GOLD;GREEN/NAVY;BLACK/ROSE GOLD;RED/GOLD;BORDEAUX/GOLD;LILAC/WHITE;BLACK/GOLD;NAVY/RED;RED/WHITE</v>
      </c>
      <c r="W933" s="107" t="str" cm="1">
        <f t="array" ref="W933">_xlfn.TEXTJOIN(";", TRUE, _xlfn.UNIQUE(_xlfn._xlws.FILTER(F$3:F$10029, C$3:C$10029=C933)))</f>
        <v>XXS;XS</v>
      </c>
      <c r="X933" s="101" t="str">
        <f>IF(E933&gt;0,+VLOOKUP($E933,'CODE GENERATOR'!$D:$AC,19,FALSE),0)</f>
        <v>2402_S01_33930</v>
      </c>
      <c r="Y933" s="101" t="str">
        <f>IF(E933&gt;0,+VLOOKUP($E933,'CODE GENERATOR'!$D:$AC,20,FALSE),0)</f>
        <v>2402_S01_33932</v>
      </c>
      <c r="Z933" s="101" t="str">
        <f>IF(E933&gt;0,+VLOOKUP($E933,'CODE GENERATOR'!$D:$AC,21,FALSE),0)</f>
        <v>2402_S01_33933</v>
      </c>
      <c r="AA933" s="101" t="str">
        <f>IF(E933&gt;0,+VLOOKUP($E933,'CODE GENERATOR'!$D:$AC,22,FALSE),0)</f>
        <v>2402_S01_33935</v>
      </c>
      <c r="AB933" s="101" t="str">
        <f>IF(E933&gt;0,+VLOOKUP($E933,'CODE GENERATOR'!$D:$AC,23,FALSE),0)</f>
        <v/>
      </c>
      <c r="AC933" s="101" t="str">
        <f>IF(E933&gt;0,+VLOOKUP($E933,'CODE GENERATOR'!$D:$AC,24,FALSE),0)</f>
        <v/>
      </c>
      <c r="AD933" s="101" t="str">
        <f>IF(E933&gt;0,+VLOOKUP($E933,'CODE GENERATOR'!$D:$AC,25,FALSE),0)</f>
        <v/>
      </c>
      <c r="AE933" s="101" t="str">
        <f>IF(E933&gt;0,+VLOOKUP($E933,'CODE GENERATOR'!$D:$AC,26,FALSE),0)</f>
        <v/>
      </c>
      <c r="AF933" s="149" t="str">
        <f>IF($C933&gt;0,$C933&amp;" "&amp;$P933&amp;" "&amp;+VLOOKUP($C933,'STYLE NAMES'!$B:$AC,10,FALSE),"""")</f>
        <v>TORONTO-P RED/GOLD PONY - FLEECE BLANKET</v>
      </c>
      <c r="AG933" s="101" t="str">
        <f>"Enjoy our "&amp;(AF933)&amp;"; "&amp;IF(C933&gt;0,+VLOOKUP($C933,'STYLE NAMES'!$B:$AC,11,FALSE),"")</f>
        <v>Enjoy our TORONTO-P RED/GOLD PONY - FLEECE BLANKET; High density and high quality cooler fleece blanket will keep your pony extra warm while allowing cool down.
These soft and beautiful fleece blankets come in a wide variety of profound and nice colors.</v>
      </c>
      <c r="AH933" s="101" t="str">
        <f>IF(C933&gt;0,+VLOOKUP($C933,'STYLE NAMES'!$B:$AC,12,FALSE),"")</f>
        <v xml:space="preserve">*High density fleece fabric
*Super soft hand feel
*Keeps warmer with respect to traditional standard density fleece blankets
Composition:
100% Polyester
</v>
      </c>
      <c r="AI933" s="101" t="str">
        <f>IF(C933&gt;0,+VLOOKUP($C933,'STYLE NAMES'!$B:$AC,13,FALSE),"")</f>
        <v>Machine Wash at 30°C
Mild process
Do not bleach
Do NOT Tumble Dry</v>
      </c>
      <c r="AJ933" s="149" t="str">
        <f>IF($C933&gt;0,$C933&amp;" "&amp;$P933&amp;" "&amp;+VLOOKUP($C933,'STYLE NAMES'!$B:$AC,14,FALSE),"""")</f>
        <v>TORONTO-P RED/GOLD PONY POLAR BLANKET</v>
      </c>
      <c r="AK933" s="149" t="str">
        <f>"Cavalier SanMarco tarafından tasarlanan "&amp;(AJ933)&amp;"; "&amp;IF(C933&gt;0,+VLOOKUP($C933,'STYLE NAMES'!$B:$AC,15,FALSE),"")</f>
        <v>Cavalier SanMarco tarafından tasarlanan TORONTO-P RED/GOLD PONY POLAR BLANKET; Yüksek denye ve kaliteli, Pony polar ter blanketleri atınızı ekstra sıcak tutarken soğumasına da olanak tanır.
Bu yumuşak ve güzel polar battaniyeler çok çeşitli, derin ve hoş renklerde sunuluyor</v>
      </c>
      <c r="AL933" s="149" t="str">
        <f>IF(C933&gt;0,+VLOOKUP($C933,'STYLE NAMES'!$B:$AC,16,FALSE),"")</f>
        <v>*Yüksek denye polar kumaş
*Süper yumuşak tuşe
*Geleneksel standart denye polar blanketlere göre daha sıcak tutar
Kompozisyon:
%100 Polyester</v>
      </c>
      <c r="AM933" s="149" t="str">
        <f>IF(C933&gt;0,+VLOOKUP($C933,'STYLE NAMES'!$B:$AC,17,FALSE),"")</f>
        <v>Makinede 30°C' de Yıkayın
Hassas Yıkama
Çamaşır suyu kullanmayın
Kurutma Makinesinde Kurutmayın</v>
      </c>
      <c r="AN933" s="149" t="str">
        <f>IF($C933&gt;0,$C933&amp;" "&amp;$P933&amp;" "&amp;+VLOOKUP($C933,'STYLE NAMES'!$B:$AC,18,FALSE),"""")</f>
        <v>TORONTO-P RED/GOLD COPERTA IN PILE X PONY</v>
      </c>
      <c r="AO933" s="101" t="str">
        <f>"Disegnato da Cavalier SanMarco "&amp;(AN933)&amp;"; "&amp;IF(C933&gt;0,+VLOOKUP($C933,'STYLE NAMES'!$B:$AC,19,FALSE),"")</f>
        <v>Disegnato da Cavalier SanMarco TORONTO-P RED/GOLD COPERTA IN PILE X PONY; Coperta in pile refrigerante per Pony ad alta densità e alta qualità manterrà il tuo cavallo extra caldo mentre si raffredda. Queste morbide e bellissime coperte in pile sono disponibili in una vasta gamma di colori intensi e piacevoli.</v>
      </c>
      <c r="AP933" s="101" t="str">
        <f>IF(C933&gt;0,+VLOOKUP($C933,'STYLE NAMES'!$B:$AC,20,FALSE),"")</f>
        <v>Tessuto in pile ad alta densità
Sensazione super morbida al tatto 
Mantiene più caldo rispetto alle tradizionali coperte in pile a densità standard 
Composizione: 
100% Poliestere</v>
      </c>
      <c r="AQ933" s="101" t="str">
        <f>IF(C933&gt;0,+VLOOKUP($C933,'STYLE NAMES'!$B:$AC,21,FALSE),"")</f>
        <v>Lavare in lavatrice a 30°C Ciclo delicato 
Non candeggiare 
Non asciugare in asciugatrice</v>
      </c>
      <c r="AR933" s="101">
        <f>IF(D933&gt;0,+VLOOKUP($C933,'STYLE NAMES'!$B:$AC,22,FALSE),"")</f>
        <v>0</v>
      </c>
      <c r="AS933" s="101">
        <f>IF(E933&gt;0,+VLOOKUP($C933,'STYLE NAMES'!$B:$AC,23,FALSE),"")</f>
        <v>0</v>
      </c>
      <c r="AT933" s="101">
        <f>IF(F933&gt;0,+VLOOKUP($C933,'STYLE NAMES'!$B:$AC,24,FALSE),"")</f>
        <v>0</v>
      </c>
      <c r="AU933" s="101">
        <f>IF(G933&gt;0,+VLOOKUP($C933,'STYLE NAMES'!$B:$AC,25,FALSE),"")</f>
        <v>0</v>
      </c>
      <c r="AV933" s="101">
        <f>+VLOOKUP($S933,'CODE GENERATOR'!$P:$AM,15,FALSE)</f>
        <v>0</v>
      </c>
      <c r="AW933" s="101">
        <f>+VLOOKUP($S933,'CODE GENERATOR'!$P:$AM,16,FALSE)</f>
        <v>0</v>
      </c>
      <c r="AX933" s="101">
        <f>+VLOOKUP($S933,'CODE GENERATOR'!$P:$AM,17,FALSE)</f>
        <v>0</v>
      </c>
      <c r="AY933" s="101">
        <f>+VLOOKUP($S933,'CODE GENERATOR'!$P:$AM,18,FALSE)</f>
        <v>0</v>
      </c>
      <c r="AZ933" s="101">
        <f>+VLOOKUP($S933,'CODE GENERATOR'!$P:$AM,19,FALSE)</f>
        <v>0</v>
      </c>
      <c r="BA933" s="101">
        <f>+VLOOKUP($S933,'CODE GENERATOR'!$P:$AM,20,FALSE)</f>
        <v>0</v>
      </c>
      <c r="BB933" s="101">
        <f>+VLOOKUP($S933,'CODE GENERATOR'!$P:$AM,21,FALSE)</f>
        <v>0</v>
      </c>
      <c r="BC933" s="101">
        <f>+VLOOKUP($S933,'CODE GENERATOR'!$P:$AM,22,FALSE)</f>
        <v>0</v>
      </c>
      <c r="BD933" s="101">
        <f>+VLOOKUP($S933,'CODE GENERATOR'!$P:$AM,23,FALSE)</f>
        <v>0</v>
      </c>
      <c r="BE933" s="101">
        <f>+VLOOKUP($S933,'CODE GENERATOR'!$P:$AM,24,FALSE)</f>
        <v>0</v>
      </c>
      <c r="BF933" s="101">
        <f>IF(C933&gt;0,+VLOOKUP(G933,'CATEGORY ID'!$A$1:$L$118,3,FALSE),"")</f>
        <v>5</v>
      </c>
      <c r="BG933" s="101">
        <f>IF(C933&gt;0,+VLOOKUP(H933,'CATEGORY ID'!$D$1:$L$118,3,FALSE),"")</f>
        <v>78</v>
      </c>
      <c r="BH933" s="101">
        <f>IF(C933&gt;0,+VLOOKUP((+H933&amp;I933),'CATEGORY ID'!$H$1:$I$121,2,FALSE),"")</f>
        <v>79</v>
      </c>
      <c r="BJ933" s="101">
        <f>IF(C933&gt;0,IF(COUNTIF('CATEGORY ID'!$K$1:$K$121,+H933&amp;K933) &gt; 0, +VLOOKUP(+H933&amp;K933,'CATEGORY ID'!$K$1:$L$121,2,FALSE),""),"")</f>
        <v>198</v>
      </c>
      <c r="BK933" s="101" t="str">
        <f>IF(C933&gt;0,IF(COUNTIF('CATEGORY ID'!$K$124:$K$165, +VLOOKUP(C933,'STYLE NAMES'!$B:$AE,30,FALSE)) &gt; 0, +VLOOKUP(VLOOKUP(C933,'STYLE NAMES'!$B:$AE,30,FALSE),'CATEGORY ID'!K:M,2,FALSE),""),"")</f>
        <v/>
      </c>
      <c r="BR933" s="101" t="str" cm="1">
        <f t="array" ref="BR933">IF(C933&gt;0,_xlfn.TEXTJOIN(";", TRUE,_xlfn.UNIQUE(_xlfn._xlws.FILTER(BF933:BQ933,(BF933:BQ933&gt;0)),TRUE,FALSE)),"")&amp;";"&amp;BS933</f>
        <v>5;78;79;198;</v>
      </c>
      <c r="BU933" s="106">
        <f>IF(C933&gt;0,+VLOOKUP($C933,'STYLE NAMES'!$B:$AC,26,FALSE),"")</f>
        <v>89.9</v>
      </c>
      <c r="BV933" s="106">
        <f>IF(C933&gt;0,+VLOOKUP($C933,'STYLE NAMES'!$B:$AC,27,FALSE),"")</f>
        <v>4940</v>
      </c>
      <c r="BW933" s="106">
        <f>IF(C933&gt;0,+VLOOKUP($C933,'STYLE NAMES'!$B:$AC,28,FALSE),"")</f>
        <v>103.38500000000001</v>
      </c>
      <c r="BY933"/>
      <c r="BZ933" s="101">
        <v>99</v>
      </c>
      <c r="CA933" s="137">
        <f t="shared" si="62"/>
        <v>1</v>
      </c>
      <c r="CB933" s="137">
        <f>+VLOOKUP(C933,'[2]STYLES &amp; MODELS MATRIX'!$A:$G,7,FALSE)</f>
        <v>0</v>
      </c>
      <c r="CC933" s="137" t="str">
        <f>+VLOOKUP(C933,'[1]STYLES &amp; SIZE CHARTS'!$A:$H,8,FALSE)</f>
        <v>HP-RUGS1</v>
      </c>
      <c r="CD933" s="137"/>
      <c r="CE933" s="205"/>
      <c r="CF933" s="141"/>
    </row>
    <row r="934" spans="1:84" s="101" customFormat="1" ht="12" customHeight="1" x14ac:dyDescent="0.2">
      <c r="A934" s="102">
        <f t="shared" si="60"/>
        <v>8683711000310</v>
      </c>
      <c r="B934" s="101" t="s">
        <v>1001</v>
      </c>
      <c r="C934" s="101" t="s">
        <v>2190</v>
      </c>
      <c r="D934" s="101" t="s">
        <v>689</v>
      </c>
      <c r="E934" s="203" t="s">
        <v>2501</v>
      </c>
      <c r="F934" s="101" t="s">
        <v>2475</v>
      </c>
      <c r="G934" s="101" t="str">
        <f>IF(C934&gt;0,+VLOOKUP($C934,'STYLE NAMES'!$B:$AC,4,FALSE),"")</f>
        <v>HORSE</v>
      </c>
      <c r="H934" s="101" t="str">
        <f>IF(C934&gt;0,+VLOOKUP($C934,'STYLE NAMES'!$B:$AC,5,FALSE),"")</f>
        <v>PONY</v>
      </c>
      <c r="I934" s="101" t="str">
        <f>IF(C934&gt;0,+VLOOKUP($C934,'STYLE NAMES'!$B:$AC,6,FALSE),"")</f>
        <v>RUGS</v>
      </c>
      <c r="J934" s="101" t="str">
        <f>IF(C934&gt;0,+VLOOKUP($C934,'STYLE NAMES'!$B:$AC,7,FALSE),"")</f>
        <v>PONY</v>
      </c>
      <c r="K934" s="101" t="str">
        <f>IF(C934&gt;0,+VLOOKUP($C934,'STYLE NAMES'!$B:$AC,8,FALSE),"")</f>
        <v>FLEECE BLANKETS</v>
      </c>
      <c r="L934" s="101" t="str">
        <f>IF(E934&gt;0,+VLOOKUP($E934,'CODE GENERATOR'!$D:$T,3,FALSE),"")</f>
        <v>W</v>
      </c>
      <c r="M934" s="101" t="str">
        <f>IF(E934&gt;0,+VLOOKUP($E934,'CODE GENERATOR'!$D:$T,4,FALSE),"")</f>
        <v>FLEECE</v>
      </c>
      <c r="N934" s="101" t="str">
        <f>IF(E934&gt;0,+VLOOKUP($E934,'CODE GENERATOR'!$D:$T,6,FALSE),"")</f>
        <v>BORDEAUX</v>
      </c>
      <c r="O934" s="101" t="str">
        <f>IF(E934&gt;0,+VLOOKUP($E934,'CODE GENERATOR'!$D:$T,7,FALSE),"")</f>
        <v>GOLD</v>
      </c>
      <c r="P934" s="101" t="str">
        <f t="shared" si="61"/>
        <v>BORDEAUX/GOLD</v>
      </c>
      <c r="Q934" s="104" t="str">
        <f>IF(E934&gt;0,+VLOOKUP($E934,'CODE GENERATOR'!$D:$T,11,FALSE),"")</f>
        <v>H.RUGPN_FLC0086</v>
      </c>
      <c r="R934" s="104" t="str">
        <f>IF(E934&gt;0,+VLOOKUP($E934,'CODE GENERATOR'!$D:$T,12,FALSE),"")</f>
        <v>FLC0001BORGLD</v>
      </c>
      <c r="S934" s="104" t="str">
        <f>IF(E934&gt;0,+VLOOKUP($E934,'CODE GENERATOR'!$D:$T,13,FALSE),"")</f>
        <v>H.RUGPN_FLC0086_FLC0001BORGLD</v>
      </c>
      <c r="T934" s="104" t="str">
        <f t="shared" si="59"/>
        <v>H.RUGPN_FLC0086_FLC0001BORGLD_XXS</v>
      </c>
      <c r="U934" s="105">
        <v>8683711000310</v>
      </c>
      <c r="V934" s="107" t="str" cm="1">
        <f t="array" ref="V934">_xlfn.TEXTJOIN(";", TRUE, _xlfn.UNIQUE(_xlfn._xlws.FILTER(P$3:P$10029, C$3:C$10029=C934)))</f>
        <v>NAVY/GOLD;PURPLE/GOLD;GREEN/NAVY;BLACK/ROSE GOLD;RED/GOLD;BORDEAUX/GOLD;LILAC/WHITE;BLACK/GOLD;NAVY/RED;RED/WHITE</v>
      </c>
      <c r="W934" s="107" t="str" cm="1">
        <f t="array" ref="W934">_xlfn.TEXTJOIN(";", TRUE, _xlfn.UNIQUE(_xlfn._xlws.FILTER(F$3:F$10029, C$3:C$10029=C934)))</f>
        <v>XXS;XS</v>
      </c>
      <c r="X934" s="101" t="str">
        <f>IF(E934&gt;0,+VLOOKUP($E934,'CODE GENERATOR'!$D:$AC,19,FALSE),0)</f>
        <v>2402_S01_33864</v>
      </c>
      <c r="Y934" s="101" t="str">
        <f>IF(E934&gt;0,+VLOOKUP($E934,'CODE GENERATOR'!$D:$AC,20,FALSE),0)</f>
        <v>2402_S01_33865</v>
      </c>
      <c r="Z934" s="101" t="str">
        <f>IF(E934&gt;0,+VLOOKUP($E934,'CODE GENERATOR'!$D:$AC,21,FALSE),0)</f>
        <v>2402_S01_33868</v>
      </c>
      <c r="AA934" s="101" t="str">
        <f>IF(E934&gt;0,+VLOOKUP($E934,'CODE GENERATOR'!$D:$AC,22,FALSE),0)</f>
        <v>2402_S01_33869</v>
      </c>
      <c r="AB934" s="101" t="str">
        <f>IF(E934&gt;0,+VLOOKUP($E934,'CODE GENERATOR'!$D:$AC,23,FALSE),0)</f>
        <v/>
      </c>
      <c r="AC934" s="101" t="str">
        <f>IF(E934&gt;0,+VLOOKUP($E934,'CODE GENERATOR'!$D:$AC,24,FALSE),0)</f>
        <v/>
      </c>
      <c r="AD934" s="101" t="str">
        <f>IF(E934&gt;0,+VLOOKUP($E934,'CODE GENERATOR'!$D:$AC,25,FALSE),0)</f>
        <v/>
      </c>
      <c r="AE934" s="101" t="str">
        <f>IF(E934&gt;0,+VLOOKUP($E934,'CODE GENERATOR'!$D:$AC,26,FALSE),0)</f>
        <v/>
      </c>
      <c r="AF934" s="149" t="str">
        <f>IF($C934&gt;0,$C934&amp;" "&amp;$P934&amp;" "&amp;+VLOOKUP($C934,'STYLE NAMES'!$B:$AC,10,FALSE),"""")</f>
        <v>TORONTO-P BORDEAUX/GOLD PONY - FLEECE BLANKET</v>
      </c>
      <c r="AG934" s="101" t="str">
        <f>"Enjoy our "&amp;(AF934)&amp;"; "&amp;IF(C934&gt;0,+VLOOKUP($C934,'STYLE NAMES'!$B:$AC,11,FALSE),"")</f>
        <v>Enjoy our TORONTO-P BORDEAUX/GOLD PONY - FLEECE BLANKET; High density and high quality cooler fleece blanket will keep your pony extra warm while allowing cool down.
These soft and beautiful fleece blankets come in a wide variety of profound and nice colors.</v>
      </c>
      <c r="AH934" s="101" t="str">
        <f>IF(C934&gt;0,+VLOOKUP($C934,'STYLE NAMES'!$B:$AC,12,FALSE),"")</f>
        <v xml:space="preserve">*High density fleece fabric
*Super soft hand feel
*Keeps warmer with respect to traditional standard density fleece blankets
Composition:
100% Polyester
</v>
      </c>
      <c r="AI934" s="101" t="str">
        <f>IF(C934&gt;0,+VLOOKUP($C934,'STYLE NAMES'!$B:$AC,13,FALSE),"")</f>
        <v>Machine Wash at 30°C
Mild process
Do not bleach
Do NOT Tumble Dry</v>
      </c>
      <c r="AJ934" s="149" t="str">
        <f>IF($C934&gt;0,$C934&amp;" "&amp;$P934&amp;" "&amp;+VLOOKUP($C934,'STYLE NAMES'!$B:$AC,14,FALSE),"""")</f>
        <v>TORONTO-P BORDEAUX/GOLD PONY POLAR BLANKET</v>
      </c>
      <c r="AK934" s="149" t="str">
        <f>"Cavalier SanMarco tarafından tasarlanan "&amp;(AJ934)&amp;"; "&amp;IF(C934&gt;0,+VLOOKUP($C934,'STYLE NAMES'!$B:$AC,15,FALSE),"")</f>
        <v>Cavalier SanMarco tarafından tasarlanan TORONTO-P BORDEAUX/GOLD PONY POLAR BLANKET; Yüksek denye ve kaliteli, Pony polar ter blanketleri atınızı ekstra sıcak tutarken soğumasına da olanak tanır.
Bu yumuşak ve güzel polar battaniyeler çok çeşitli, derin ve hoş renklerde sunuluyor</v>
      </c>
      <c r="AL934" s="149" t="str">
        <f>IF(C934&gt;0,+VLOOKUP($C934,'STYLE NAMES'!$B:$AC,16,FALSE),"")</f>
        <v>*Yüksek denye polar kumaş
*Süper yumuşak tuşe
*Geleneksel standart denye polar blanketlere göre daha sıcak tutar
Kompozisyon:
%100 Polyester</v>
      </c>
      <c r="AM934" s="149" t="str">
        <f>IF(C934&gt;0,+VLOOKUP($C934,'STYLE NAMES'!$B:$AC,17,FALSE),"")</f>
        <v>Makinede 30°C' de Yıkayın
Hassas Yıkama
Çamaşır suyu kullanmayın
Kurutma Makinesinde Kurutmayın</v>
      </c>
      <c r="AN934" s="149" t="str">
        <f>IF($C934&gt;0,$C934&amp;" "&amp;$P934&amp;" "&amp;+VLOOKUP($C934,'STYLE NAMES'!$B:$AC,18,FALSE),"""")</f>
        <v>TORONTO-P BORDEAUX/GOLD COPERTA IN PILE X PONY</v>
      </c>
      <c r="AO934" s="101" t="str">
        <f>"Disegnato da Cavalier SanMarco "&amp;(AN934)&amp;"; "&amp;IF(C934&gt;0,+VLOOKUP($C934,'STYLE NAMES'!$B:$AC,19,FALSE),"")</f>
        <v>Disegnato da Cavalier SanMarco TORONTO-P BORDEAUX/GOLD COPERTA IN PILE X PONY; Coperta in pile refrigerante per Pony ad alta densità e alta qualità manterrà il tuo cavallo extra caldo mentre si raffredda. Queste morbide e bellissime coperte in pile sono disponibili in una vasta gamma di colori intensi e piacevoli.</v>
      </c>
      <c r="AP934" s="101" t="str">
        <f>IF(C934&gt;0,+VLOOKUP($C934,'STYLE NAMES'!$B:$AC,20,FALSE),"")</f>
        <v>Tessuto in pile ad alta densità
Sensazione super morbida al tatto 
Mantiene più caldo rispetto alle tradizionali coperte in pile a densità standard 
Composizione: 
100% Poliestere</v>
      </c>
      <c r="AQ934" s="101" t="str">
        <f>IF(C934&gt;0,+VLOOKUP($C934,'STYLE NAMES'!$B:$AC,21,FALSE),"")</f>
        <v>Lavare in lavatrice a 30°C Ciclo delicato 
Non candeggiare 
Non asciugare in asciugatrice</v>
      </c>
      <c r="AR934" s="101">
        <f>IF(D934&gt;0,+VLOOKUP($C934,'STYLE NAMES'!$B:$AC,22,FALSE),"")</f>
        <v>0</v>
      </c>
      <c r="AS934" s="101">
        <f>IF(E934&gt;0,+VLOOKUP($C934,'STYLE NAMES'!$B:$AC,23,FALSE),"")</f>
        <v>0</v>
      </c>
      <c r="AT934" s="101">
        <f>IF(F934&gt;0,+VLOOKUP($C934,'STYLE NAMES'!$B:$AC,24,FALSE),"")</f>
        <v>0</v>
      </c>
      <c r="AU934" s="101">
        <f>IF(G934&gt;0,+VLOOKUP($C934,'STYLE NAMES'!$B:$AC,25,FALSE),"")</f>
        <v>0</v>
      </c>
      <c r="AV934" s="101">
        <f>+VLOOKUP($S934,'CODE GENERATOR'!$P:$AM,15,FALSE)</f>
        <v>0</v>
      </c>
      <c r="AW934" s="101">
        <f>+VLOOKUP($S934,'CODE GENERATOR'!$P:$AM,16,FALSE)</f>
        <v>0</v>
      </c>
      <c r="AX934" s="101">
        <f>+VLOOKUP($S934,'CODE GENERATOR'!$P:$AM,17,FALSE)</f>
        <v>0</v>
      </c>
      <c r="AY934" s="101">
        <f>+VLOOKUP($S934,'CODE GENERATOR'!$P:$AM,18,FALSE)</f>
        <v>0</v>
      </c>
      <c r="AZ934" s="101">
        <f>+VLOOKUP($S934,'CODE GENERATOR'!$P:$AM,19,FALSE)</f>
        <v>0</v>
      </c>
      <c r="BA934" s="101">
        <f>+VLOOKUP($S934,'CODE GENERATOR'!$P:$AM,20,FALSE)</f>
        <v>0</v>
      </c>
      <c r="BB934" s="101">
        <f>+VLOOKUP($S934,'CODE GENERATOR'!$P:$AM,21,FALSE)</f>
        <v>0</v>
      </c>
      <c r="BC934" s="101">
        <f>+VLOOKUP($S934,'CODE GENERATOR'!$P:$AM,22,FALSE)</f>
        <v>0</v>
      </c>
      <c r="BD934" s="101">
        <f>+VLOOKUP($S934,'CODE GENERATOR'!$P:$AM,23,FALSE)</f>
        <v>0</v>
      </c>
      <c r="BE934" s="101">
        <f>+VLOOKUP($S934,'CODE GENERATOR'!$P:$AM,24,FALSE)</f>
        <v>0</v>
      </c>
      <c r="BF934" s="101">
        <f>IF(C934&gt;0,+VLOOKUP(G934,'CATEGORY ID'!$A$1:$L$118,3,FALSE),"")</f>
        <v>5</v>
      </c>
      <c r="BG934" s="101">
        <f>IF(C934&gt;0,+VLOOKUP(H934,'CATEGORY ID'!$D$1:$L$118,3,FALSE),"")</f>
        <v>78</v>
      </c>
      <c r="BH934" s="101">
        <f>IF(C934&gt;0,+VLOOKUP((+H934&amp;I934),'CATEGORY ID'!$H$1:$I$121,2,FALSE),"")</f>
        <v>79</v>
      </c>
      <c r="BJ934" s="101">
        <f>IF(C934&gt;0,IF(COUNTIF('CATEGORY ID'!$K$1:$K$121,+H934&amp;K934) &gt; 0, +VLOOKUP(+H934&amp;K934,'CATEGORY ID'!$K$1:$L$121,2,FALSE),""),"")</f>
        <v>198</v>
      </c>
      <c r="BK934" s="101" t="str">
        <f>IF(C934&gt;0,IF(COUNTIF('CATEGORY ID'!$K$124:$K$165, +VLOOKUP(C934,'STYLE NAMES'!$B:$AE,30,FALSE)) &gt; 0, +VLOOKUP(VLOOKUP(C934,'STYLE NAMES'!$B:$AE,30,FALSE),'CATEGORY ID'!K:M,2,FALSE),""),"")</f>
        <v/>
      </c>
      <c r="BR934" s="101" t="str" cm="1">
        <f t="array" ref="BR934">IF(C934&gt;0,_xlfn.TEXTJOIN(";", TRUE,_xlfn.UNIQUE(_xlfn._xlws.FILTER(BF934:BQ934,(BF934:BQ934&gt;0)),TRUE,FALSE)),"")&amp;";"&amp;BS934</f>
        <v>5;78;79;198;</v>
      </c>
      <c r="BU934" s="106">
        <f>IF(C934&gt;0,+VLOOKUP($C934,'STYLE NAMES'!$B:$AC,26,FALSE),"")</f>
        <v>89.9</v>
      </c>
      <c r="BV934" s="106">
        <f>IF(C934&gt;0,+VLOOKUP($C934,'STYLE NAMES'!$B:$AC,27,FALSE),"")</f>
        <v>4940</v>
      </c>
      <c r="BW934" s="106">
        <f>IF(C934&gt;0,+VLOOKUP($C934,'STYLE NAMES'!$B:$AC,28,FALSE),"")</f>
        <v>103.38500000000001</v>
      </c>
      <c r="BY934"/>
      <c r="BZ934" s="101">
        <v>99</v>
      </c>
      <c r="CA934" s="137">
        <f t="shared" si="62"/>
        <v>1</v>
      </c>
      <c r="CB934" s="137">
        <f>+VLOOKUP(C934,'[2]STYLES &amp; MODELS MATRIX'!$A:$G,7,FALSE)</f>
        <v>0</v>
      </c>
      <c r="CC934" s="137" t="str">
        <f>+VLOOKUP(C934,'[1]STYLES &amp; SIZE CHARTS'!$A:$H,8,FALSE)</f>
        <v>HP-RUGS1</v>
      </c>
      <c r="CD934" s="137"/>
      <c r="CE934" s="205"/>
      <c r="CF934" s="141"/>
    </row>
    <row r="935" spans="1:84" s="101" customFormat="1" ht="12" customHeight="1" x14ac:dyDescent="0.2">
      <c r="A935" s="102">
        <f t="shared" si="60"/>
        <v>8683711000327</v>
      </c>
      <c r="B935" s="101" t="s">
        <v>1001</v>
      </c>
      <c r="C935" s="101" t="s">
        <v>2190</v>
      </c>
      <c r="D935" s="101" t="s">
        <v>689</v>
      </c>
      <c r="E935" s="203" t="s">
        <v>2501</v>
      </c>
      <c r="F935" s="101" t="s">
        <v>2346</v>
      </c>
      <c r="G935" s="101" t="str">
        <f>IF(C935&gt;0,+VLOOKUP($C935,'STYLE NAMES'!$B:$AC,4,FALSE),"")</f>
        <v>HORSE</v>
      </c>
      <c r="H935" s="101" t="str">
        <f>IF(C935&gt;0,+VLOOKUP($C935,'STYLE NAMES'!$B:$AC,5,FALSE),"")</f>
        <v>PONY</v>
      </c>
      <c r="I935" s="101" t="str">
        <f>IF(C935&gt;0,+VLOOKUP($C935,'STYLE NAMES'!$B:$AC,6,FALSE),"")</f>
        <v>RUGS</v>
      </c>
      <c r="J935" s="101" t="str">
        <f>IF(C935&gt;0,+VLOOKUP($C935,'STYLE NAMES'!$B:$AC,7,FALSE),"")</f>
        <v>PONY</v>
      </c>
      <c r="K935" s="101" t="str">
        <f>IF(C935&gt;0,+VLOOKUP($C935,'STYLE NAMES'!$B:$AC,8,FALSE),"")</f>
        <v>FLEECE BLANKETS</v>
      </c>
      <c r="L935" s="101" t="str">
        <f>IF(E935&gt;0,+VLOOKUP($E935,'CODE GENERATOR'!$D:$T,3,FALSE),"")</f>
        <v>W</v>
      </c>
      <c r="M935" s="101" t="str">
        <f>IF(E935&gt;0,+VLOOKUP($E935,'CODE GENERATOR'!$D:$T,4,FALSE),"")</f>
        <v>FLEECE</v>
      </c>
      <c r="N935" s="101" t="str">
        <f>IF(E935&gt;0,+VLOOKUP($E935,'CODE GENERATOR'!$D:$T,6,FALSE),"")</f>
        <v>BORDEAUX</v>
      </c>
      <c r="O935" s="101" t="str">
        <f>IF(E935&gt;0,+VLOOKUP($E935,'CODE GENERATOR'!$D:$T,7,FALSE),"")</f>
        <v>GOLD</v>
      </c>
      <c r="P935" s="101" t="str">
        <f t="shared" si="61"/>
        <v>BORDEAUX/GOLD</v>
      </c>
      <c r="Q935" s="104" t="str">
        <f>IF(E935&gt;0,+VLOOKUP($E935,'CODE GENERATOR'!$D:$T,11,FALSE),"")</f>
        <v>H.RUGPN_FLC0086</v>
      </c>
      <c r="R935" s="104" t="str">
        <f>IF(E935&gt;0,+VLOOKUP($E935,'CODE GENERATOR'!$D:$T,12,FALSE),"")</f>
        <v>FLC0001BORGLD</v>
      </c>
      <c r="S935" s="104" t="str">
        <f>IF(E935&gt;0,+VLOOKUP($E935,'CODE GENERATOR'!$D:$T,13,FALSE),"")</f>
        <v>H.RUGPN_FLC0086_FLC0001BORGLD</v>
      </c>
      <c r="T935" s="104" t="str">
        <f t="shared" si="59"/>
        <v>H.RUGPN_FLC0086_FLC0001BORGLD_XS</v>
      </c>
      <c r="U935" s="105">
        <v>8683711000327</v>
      </c>
      <c r="V935" s="107" t="str" cm="1">
        <f t="array" ref="V935">_xlfn.TEXTJOIN(";", TRUE, _xlfn.UNIQUE(_xlfn._xlws.FILTER(P$3:P$10029, C$3:C$10029=C935)))</f>
        <v>NAVY/GOLD;PURPLE/GOLD;GREEN/NAVY;BLACK/ROSE GOLD;RED/GOLD;BORDEAUX/GOLD;LILAC/WHITE;BLACK/GOLD;NAVY/RED;RED/WHITE</v>
      </c>
      <c r="W935" s="107" t="str" cm="1">
        <f t="array" ref="W935">_xlfn.TEXTJOIN(";", TRUE, _xlfn.UNIQUE(_xlfn._xlws.FILTER(F$3:F$10029, C$3:C$10029=C935)))</f>
        <v>XXS;XS</v>
      </c>
      <c r="X935" s="101" t="str">
        <f>IF(E935&gt;0,+VLOOKUP($E935,'CODE GENERATOR'!$D:$AC,19,FALSE),0)</f>
        <v>2402_S01_33864</v>
      </c>
      <c r="Y935" s="101" t="str">
        <f>IF(E935&gt;0,+VLOOKUP($E935,'CODE GENERATOR'!$D:$AC,20,FALSE),0)</f>
        <v>2402_S01_33865</v>
      </c>
      <c r="Z935" s="101" t="str">
        <f>IF(E935&gt;0,+VLOOKUP($E935,'CODE GENERATOR'!$D:$AC,21,FALSE),0)</f>
        <v>2402_S01_33868</v>
      </c>
      <c r="AA935" s="101" t="str">
        <f>IF(E935&gt;0,+VLOOKUP($E935,'CODE GENERATOR'!$D:$AC,22,FALSE),0)</f>
        <v>2402_S01_33869</v>
      </c>
      <c r="AB935" s="101" t="str">
        <f>IF(E935&gt;0,+VLOOKUP($E935,'CODE GENERATOR'!$D:$AC,23,FALSE),0)</f>
        <v/>
      </c>
      <c r="AC935" s="101" t="str">
        <f>IF(E935&gt;0,+VLOOKUP($E935,'CODE GENERATOR'!$D:$AC,24,FALSE),0)</f>
        <v/>
      </c>
      <c r="AD935" s="101" t="str">
        <f>IF(E935&gt;0,+VLOOKUP($E935,'CODE GENERATOR'!$D:$AC,25,FALSE),0)</f>
        <v/>
      </c>
      <c r="AE935" s="101" t="str">
        <f>IF(E935&gt;0,+VLOOKUP($E935,'CODE GENERATOR'!$D:$AC,26,FALSE),0)</f>
        <v/>
      </c>
      <c r="AF935" s="149" t="str">
        <f>IF($C935&gt;0,$C935&amp;" "&amp;$P935&amp;" "&amp;+VLOOKUP($C935,'STYLE NAMES'!$B:$AC,10,FALSE),"""")</f>
        <v>TORONTO-P BORDEAUX/GOLD PONY - FLEECE BLANKET</v>
      </c>
      <c r="AG935" s="101" t="str">
        <f>"Enjoy our "&amp;(AF935)&amp;"; "&amp;IF(C935&gt;0,+VLOOKUP($C935,'STYLE NAMES'!$B:$AC,11,FALSE),"")</f>
        <v>Enjoy our TORONTO-P BORDEAUX/GOLD PONY - FLEECE BLANKET; High density and high quality cooler fleece blanket will keep your pony extra warm while allowing cool down.
These soft and beautiful fleece blankets come in a wide variety of profound and nice colors.</v>
      </c>
      <c r="AH935" s="101" t="str">
        <f>IF(C935&gt;0,+VLOOKUP($C935,'STYLE NAMES'!$B:$AC,12,FALSE),"")</f>
        <v xml:space="preserve">*High density fleece fabric
*Super soft hand feel
*Keeps warmer with respect to traditional standard density fleece blankets
Composition:
100% Polyester
</v>
      </c>
      <c r="AI935" s="101" t="str">
        <f>IF(C935&gt;0,+VLOOKUP($C935,'STYLE NAMES'!$B:$AC,13,FALSE),"")</f>
        <v>Machine Wash at 30°C
Mild process
Do not bleach
Do NOT Tumble Dry</v>
      </c>
      <c r="AJ935" s="149" t="str">
        <f>IF($C935&gt;0,$C935&amp;" "&amp;$P935&amp;" "&amp;+VLOOKUP($C935,'STYLE NAMES'!$B:$AC,14,FALSE),"""")</f>
        <v>TORONTO-P BORDEAUX/GOLD PONY POLAR BLANKET</v>
      </c>
      <c r="AK935" s="149" t="str">
        <f>"Cavalier SanMarco tarafından tasarlanan "&amp;(AJ935)&amp;"; "&amp;IF(C935&gt;0,+VLOOKUP($C935,'STYLE NAMES'!$B:$AC,15,FALSE),"")</f>
        <v>Cavalier SanMarco tarafından tasarlanan TORONTO-P BORDEAUX/GOLD PONY POLAR BLANKET; Yüksek denye ve kaliteli, Pony polar ter blanketleri atınızı ekstra sıcak tutarken soğumasına da olanak tanır.
Bu yumuşak ve güzel polar battaniyeler çok çeşitli, derin ve hoş renklerde sunuluyor</v>
      </c>
      <c r="AL935" s="149" t="str">
        <f>IF(C935&gt;0,+VLOOKUP($C935,'STYLE NAMES'!$B:$AC,16,FALSE),"")</f>
        <v>*Yüksek denye polar kumaş
*Süper yumuşak tuşe
*Geleneksel standart denye polar blanketlere göre daha sıcak tutar
Kompozisyon:
%100 Polyester</v>
      </c>
      <c r="AM935" s="149" t="str">
        <f>IF(C935&gt;0,+VLOOKUP($C935,'STYLE NAMES'!$B:$AC,17,FALSE),"")</f>
        <v>Makinede 30°C' de Yıkayın
Hassas Yıkama
Çamaşır suyu kullanmayın
Kurutma Makinesinde Kurutmayın</v>
      </c>
      <c r="AN935" s="149" t="str">
        <f>IF($C935&gt;0,$C935&amp;" "&amp;$P935&amp;" "&amp;+VLOOKUP($C935,'STYLE NAMES'!$B:$AC,18,FALSE),"""")</f>
        <v>TORONTO-P BORDEAUX/GOLD COPERTA IN PILE X PONY</v>
      </c>
      <c r="AO935" s="101" t="str">
        <f>"Disegnato da Cavalier SanMarco "&amp;(AN935)&amp;"; "&amp;IF(C935&gt;0,+VLOOKUP($C935,'STYLE NAMES'!$B:$AC,19,FALSE),"")</f>
        <v>Disegnato da Cavalier SanMarco TORONTO-P BORDEAUX/GOLD COPERTA IN PILE X PONY; Coperta in pile refrigerante per Pony ad alta densità e alta qualità manterrà il tuo cavallo extra caldo mentre si raffredda. Queste morbide e bellissime coperte in pile sono disponibili in una vasta gamma di colori intensi e piacevoli.</v>
      </c>
      <c r="AP935" s="101" t="str">
        <f>IF(C935&gt;0,+VLOOKUP($C935,'STYLE NAMES'!$B:$AC,20,FALSE),"")</f>
        <v>Tessuto in pile ad alta densità
Sensazione super morbida al tatto 
Mantiene più caldo rispetto alle tradizionali coperte in pile a densità standard 
Composizione: 
100% Poliestere</v>
      </c>
      <c r="AQ935" s="101" t="str">
        <f>IF(C935&gt;0,+VLOOKUP($C935,'STYLE NAMES'!$B:$AC,21,FALSE),"")</f>
        <v>Lavare in lavatrice a 30°C Ciclo delicato 
Non candeggiare 
Non asciugare in asciugatrice</v>
      </c>
      <c r="AR935" s="101">
        <f>IF(D935&gt;0,+VLOOKUP($C935,'STYLE NAMES'!$B:$AC,22,FALSE),"")</f>
        <v>0</v>
      </c>
      <c r="AS935" s="101">
        <f>IF(E935&gt;0,+VLOOKUP($C935,'STYLE NAMES'!$B:$AC,23,FALSE),"")</f>
        <v>0</v>
      </c>
      <c r="AT935" s="101">
        <f>IF(F935&gt;0,+VLOOKUP($C935,'STYLE NAMES'!$B:$AC,24,FALSE),"")</f>
        <v>0</v>
      </c>
      <c r="AU935" s="101">
        <f>IF(G935&gt;0,+VLOOKUP($C935,'STYLE NAMES'!$B:$AC,25,FALSE),"")</f>
        <v>0</v>
      </c>
      <c r="AV935" s="101">
        <f>+VLOOKUP($S935,'CODE GENERATOR'!$P:$AM,15,FALSE)</f>
        <v>0</v>
      </c>
      <c r="AW935" s="101">
        <f>+VLOOKUP($S935,'CODE GENERATOR'!$P:$AM,16,FALSE)</f>
        <v>0</v>
      </c>
      <c r="AX935" s="101">
        <f>+VLOOKUP($S935,'CODE GENERATOR'!$P:$AM,17,FALSE)</f>
        <v>0</v>
      </c>
      <c r="AY935" s="101">
        <f>+VLOOKUP($S935,'CODE GENERATOR'!$P:$AM,18,FALSE)</f>
        <v>0</v>
      </c>
      <c r="AZ935" s="101">
        <f>+VLOOKUP($S935,'CODE GENERATOR'!$P:$AM,19,FALSE)</f>
        <v>0</v>
      </c>
      <c r="BA935" s="101">
        <f>+VLOOKUP($S935,'CODE GENERATOR'!$P:$AM,20,FALSE)</f>
        <v>0</v>
      </c>
      <c r="BB935" s="101">
        <f>+VLOOKUP($S935,'CODE GENERATOR'!$P:$AM,21,FALSE)</f>
        <v>0</v>
      </c>
      <c r="BC935" s="101">
        <f>+VLOOKUP($S935,'CODE GENERATOR'!$P:$AM,22,FALSE)</f>
        <v>0</v>
      </c>
      <c r="BD935" s="101">
        <f>+VLOOKUP($S935,'CODE GENERATOR'!$P:$AM,23,FALSE)</f>
        <v>0</v>
      </c>
      <c r="BE935" s="101">
        <f>+VLOOKUP($S935,'CODE GENERATOR'!$P:$AM,24,FALSE)</f>
        <v>0</v>
      </c>
      <c r="BF935" s="101">
        <f>IF(C935&gt;0,+VLOOKUP(G935,'CATEGORY ID'!$A$1:$L$118,3,FALSE),"")</f>
        <v>5</v>
      </c>
      <c r="BG935" s="101">
        <f>IF(C935&gt;0,+VLOOKUP(H935,'CATEGORY ID'!$D$1:$L$118,3,FALSE),"")</f>
        <v>78</v>
      </c>
      <c r="BH935" s="101">
        <f>IF(C935&gt;0,+VLOOKUP((+H935&amp;I935),'CATEGORY ID'!$H$1:$I$121,2,FALSE),"")</f>
        <v>79</v>
      </c>
      <c r="BJ935" s="101">
        <f>IF(C935&gt;0,IF(COUNTIF('CATEGORY ID'!$K$1:$K$121,+H935&amp;K935) &gt; 0, +VLOOKUP(+H935&amp;K935,'CATEGORY ID'!$K$1:$L$121,2,FALSE),""),"")</f>
        <v>198</v>
      </c>
      <c r="BK935" s="101" t="str">
        <f>IF(C935&gt;0,IF(COUNTIF('CATEGORY ID'!$K$124:$K$165, +VLOOKUP(C935,'STYLE NAMES'!$B:$AE,30,FALSE)) &gt; 0, +VLOOKUP(VLOOKUP(C935,'STYLE NAMES'!$B:$AE,30,FALSE),'CATEGORY ID'!K:M,2,FALSE),""),"")</f>
        <v/>
      </c>
      <c r="BR935" s="101" t="str" cm="1">
        <f t="array" ref="BR935">IF(C935&gt;0,_xlfn.TEXTJOIN(";", TRUE,_xlfn.UNIQUE(_xlfn._xlws.FILTER(BF935:BQ935,(BF935:BQ935&gt;0)),TRUE,FALSE)),"")&amp;";"&amp;BS935</f>
        <v>5;78;79;198;</v>
      </c>
      <c r="BU935" s="106">
        <f>IF(C935&gt;0,+VLOOKUP($C935,'STYLE NAMES'!$B:$AC,26,FALSE),"")</f>
        <v>89.9</v>
      </c>
      <c r="BV935" s="106">
        <f>IF(C935&gt;0,+VLOOKUP($C935,'STYLE NAMES'!$B:$AC,27,FALSE),"")</f>
        <v>4940</v>
      </c>
      <c r="BW935" s="106">
        <f>IF(C935&gt;0,+VLOOKUP($C935,'STYLE NAMES'!$B:$AC,28,FALSE),"")</f>
        <v>103.38500000000001</v>
      </c>
      <c r="BY935"/>
      <c r="BZ935" s="101">
        <v>99</v>
      </c>
      <c r="CA935" s="137">
        <f t="shared" si="62"/>
        <v>1</v>
      </c>
      <c r="CB935" s="137">
        <f>+VLOOKUP(C935,'[2]STYLES &amp; MODELS MATRIX'!$A:$G,7,FALSE)</f>
        <v>0</v>
      </c>
      <c r="CC935" s="137" t="str">
        <f>+VLOOKUP(C935,'[1]STYLES &amp; SIZE CHARTS'!$A:$H,8,FALSE)</f>
        <v>HP-RUGS1</v>
      </c>
      <c r="CD935" s="137"/>
      <c r="CE935" s="205"/>
      <c r="CF935" s="141"/>
    </row>
    <row r="936" spans="1:84" s="101" customFormat="1" ht="12" customHeight="1" x14ac:dyDescent="0.2">
      <c r="A936" s="102">
        <f t="shared" si="60"/>
        <v>8683711000372</v>
      </c>
      <c r="B936" s="101" t="s">
        <v>1001</v>
      </c>
      <c r="C936" s="101" t="s">
        <v>2190</v>
      </c>
      <c r="D936" s="101" t="s">
        <v>689</v>
      </c>
      <c r="E936" s="203" t="s">
        <v>2502</v>
      </c>
      <c r="F936" s="101" t="s">
        <v>2475</v>
      </c>
      <c r="G936" s="101" t="str">
        <f>IF(C936&gt;0,+VLOOKUP($C936,'STYLE NAMES'!$B:$AC,4,FALSE),"")</f>
        <v>HORSE</v>
      </c>
      <c r="H936" s="101" t="str">
        <f>IF(C936&gt;0,+VLOOKUP($C936,'STYLE NAMES'!$B:$AC,5,FALSE),"")</f>
        <v>PONY</v>
      </c>
      <c r="I936" s="101" t="str">
        <f>IF(C936&gt;0,+VLOOKUP($C936,'STYLE NAMES'!$B:$AC,6,FALSE),"")</f>
        <v>RUGS</v>
      </c>
      <c r="J936" s="101" t="str">
        <f>IF(C936&gt;0,+VLOOKUP($C936,'STYLE NAMES'!$B:$AC,7,FALSE),"")</f>
        <v>PONY</v>
      </c>
      <c r="K936" s="101" t="str">
        <f>IF(C936&gt;0,+VLOOKUP($C936,'STYLE NAMES'!$B:$AC,8,FALSE),"")</f>
        <v>FLEECE BLANKETS</v>
      </c>
      <c r="L936" s="101" t="str">
        <f>IF(E936&gt;0,+VLOOKUP($E936,'CODE GENERATOR'!$D:$T,3,FALSE),"")</f>
        <v>W</v>
      </c>
      <c r="M936" s="101" t="str">
        <f>IF(E936&gt;0,+VLOOKUP($E936,'CODE GENERATOR'!$D:$T,4,FALSE),"")</f>
        <v>FLEECE</v>
      </c>
      <c r="N936" s="101" t="str">
        <f>IF(E936&gt;0,+VLOOKUP($E936,'CODE GENERATOR'!$D:$T,6,FALSE),"")</f>
        <v>LILAC</v>
      </c>
      <c r="O936" s="101" t="str">
        <f>IF(E936&gt;0,+VLOOKUP($E936,'CODE GENERATOR'!$D:$T,7,FALSE),"")</f>
        <v>WHITE</v>
      </c>
      <c r="P936" s="101" t="str">
        <f t="shared" si="61"/>
        <v>LILAC/WHITE</v>
      </c>
      <c r="Q936" s="104" t="str">
        <f>IF(E936&gt;0,+VLOOKUP($E936,'CODE GENERATOR'!$D:$T,11,FALSE),"")</f>
        <v>H.RUGPN_FLC0086</v>
      </c>
      <c r="R936" s="104" t="str">
        <f>IF(E936&gt;0,+VLOOKUP($E936,'CODE GENERATOR'!$D:$T,12,FALSE),"")</f>
        <v>FLC0001LILWHT</v>
      </c>
      <c r="S936" s="104" t="str">
        <f>IF(E936&gt;0,+VLOOKUP($E936,'CODE GENERATOR'!$D:$T,13,FALSE),"")</f>
        <v>H.RUGPN_FLC0086_FLC0001LILWHT</v>
      </c>
      <c r="T936" s="104" t="str">
        <f t="shared" si="59"/>
        <v>H.RUGPN_FLC0086_FLC0001LILWHT_XXS</v>
      </c>
      <c r="U936" s="105">
        <v>8683711000372</v>
      </c>
      <c r="V936" s="107" t="str" cm="1">
        <f t="array" ref="V936">_xlfn.TEXTJOIN(";", TRUE, _xlfn.UNIQUE(_xlfn._xlws.FILTER(P$3:P$10029, C$3:C$10029=C936)))</f>
        <v>NAVY/GOLD;PURPLE/GOLD;GREEN/NAVY;BLACK/ROSE GOLD;RED/GOLD;BORDEAUX/GOLD;LILAC/WHITE;BLACK/GOLD;NAVY/RED;RED/WHITE</v>
      </c>
      <c r="W936" s="107" t="str" cm="1">
        <f t="array" ref="W936">_xlfn.TEXTJOIN(";", TRUE, _xlfn.UNIQUE(_xlfn._xlws.FILTER(F$3:F$10029, C$3:C$10029=C936)))</f>
        <v>XXS;XS</v>
      </c>
      <c r="X936" s="101" t="str">
        <f>IF(E936&gt;0,+VLOOKUP($E936,'CODE GENERATOR'!$D:$AC,19,FALSE),0)</f>
        <v>2402_S01_33848</v>
      </c>
      <c r="Y936" s="101" t="str">
        <f>IF(E936&gt;0,+VLOOKUP($E936,'CODE GENERATOR'!$D:$AC,20,FALSE),0)</f>
        <v>2402_S01_33850</v>
      </c>
      <c r="Z936" s="101" t="str">
        <f>IF(E936&gt;0,+VLOOKUP($E936,'CODE GENERATOR'!$D:$AC,21,FALSE),0)</f>
        <v>2402_S01_33852</v>
      </c>
      <c r="AA936" s="101" t="str">
        <f>IF(E936&gt;0,+VLOOKUP($E936,'CODE GENERATOR'!$D:$AC,22,FALSE),0)</f>
        <v>2402_S01_33855</v>
      </c>
      <c r="AB936" s="101" t="str">
        <f>IF(E936&gt;0,+VLOOKUP($E936,'CODE GENERATOR'!$D:$AC,23,FALSE),0)</f>
        <v/>
      </c>
      <c r="AC936" s="101" t="str">
        <f>IF(E936&gt;0,+VLOOKUP($E936,'CODE GENERATOR'!$D:$AC,24,FALSE),0)</f>
        <v/>
      </c>
      <c r="AD936" s="101" t="str">
        <f>IF(E936&gt;0,+VLOOKUP($E936,'CODE GENERATOR'!$D:$AC,25,FALSE),0)</f>
        <v/>
      </c>
      <c r="AE936" s="101" t="str">
        <f>IF(E936&gt;0,+VLOOKUP($E936,'CODE GENERATOR'!$D:$AC,26,FALSE),0)</f>
        <v/>
      </c>
      <c r="AF936" s="149" t="str">
        <f>IF($C936&gt;0,$C936&amp;" "&amp;$P936&amp;" "&amp;+VLOOKUP($C936,'STYLE NAMES'!$B:$AC,10,FALSE),"""")</f>
        <v>TORONTO-P LILAC/WHITE PONY - FLEECE BLANKET</v>
      </c>
      <c r="AG936" s="101" t="str">
        <f>"Enjoy our "&amp;(AF936)&amp;"; "&amp;IF(C936&gt;0,+VLOOKUP($C936,'STYLE NAMES'!$B:$AC,11,FALSE),"")</f>
        <v>Enjoy our TORONTO-P LILAC/WHITE PONY - FLEECE BLANKET; High density and high quality cooler fleece blanket will keep your pony extra warm while allowing cool down.
These soft and beautiful fleece blankets come in a wide variety of profound and nice colors.</v>
      </c>
      <c r="AH936" s="101" t="str">
        <f>IF(C936&gt;0,+VLOOKUP($C936,'STYLE NAMES'!$B:$AC,12,FALSE),"")</f>
        <v xml:space="preserve">*High density fleece fabric
*Super soft hand feel
*Keeps warmer with respect to traditional standard density fleece blankets
Composition:
100% Polyester
</v>
      </c>
      <c r="AI936" s="101" t="str">
        <f>IF(C936&gt;0,+VLOOKUP($C936,'STYLE NAMES'!$B:$AC,13,FALSE),"")</f>
        <v>Machine Wash at 30°C
Mild process
Do not bleach
Do NOT Tumble Dry</v>
      </c>
      <c r="AJ936" s="149" t="str">
        <f>IF($C936&gt;0,$C936&amp;" "&amp;$P936&amp;" "&amp;+VLOOKUP($C936,'STYLE NAMES'!$B:$AC,14,FALSE),"""")</f>
        <v>TORONTO-P LILAC/WHITE PONY POLAR BLANKET</v>
      </c>
      <c r="AK936" s="149" t="str">
        <f>"Cavalier SanMarco tarafından tasarlanan "&amp;(AJ936)&amp;"; "&amp;IF(C936&gt;0,+VLOOKUP($C936,'STYLE NAMES'!$B:$AC,15,FALSE),"")</f>
        <v>Cavalier SanMarco tarafından tasarlanan TORONTO-P LILAC/WHITE PONY POLAR BLANKET; Yüksek denye ve kaliteli, Pony polar ter blanketleri atınızı ekstra sıcak tutarken soğumasına da olanak tanır.
Bu yumuşak ve güzel polar battaniyeler çok çeşitli, derin ve hoş renklerde sunuluyor</v>
      </c>
      <c r="AL936" s="149" t="str">
        <f>IF(C936&gt;0,+VLOOKUP($C936,'STYLE NAMES'!$B:$AC,16,FALSE),"")</f>
        <v>*Yüksek denye polar kumaş
*Süper yumuşak tuşe
*Geleneksel standart denye polar blanketlere göre daha sıcak tutar
Kompozisyon:
%100 Polyester</v>
      </c>
      <c r="AM936" s="149" t="str">
        <f>IF(C936&gt;0,+VLOOKUP($C936,'STYLE NAMES'!$B:$AC,17,FALSE),"")</f>
        <v>Makinede 30°C' de Yıkayın
Hassas Yıkama
Çamaşır suyu kullanmayın
Kurutma Makinesinde Kurutmayın</v>
      </c>
      <c r="AN936" s="149" t="str">
        <f>IF($C936&gt;0,$C936&amp;" "&amp;$P936&amp;" "&amp;+VLOOKUP($C936,'STYLE NAMES'!$B:$AC,18,FALSE),"""")</f>
        <v>TORONTO-P LILAC/WHITE COPERTA IN PILE X PONY</v>
      </c>
      <c r="AO936" s="101" t="str">
        <f>"Disegnato da Cavalier SanMarco "&amp;(AN936)&amp;"; "&amp;IF(C936&gt;0,+VLOOKUP($C936,'STYLE NAMES'!$B:$AC,19,FALSE),"")</f>
        <v>Disegnato da Cavalier SanMarco TORONTO-P LILAC/WHITE COPERTA IN PILE X PONY; Coperta in pile refrigerante per Pony ad alta densità e alta qualità manterrà il tuo cavallo extra caldo mentre si raffredda. Queste morbide e bellissime coperte in pile sono disponibili in una vasta gamma di colori intensi e piacevoli.</v>
      </c>
      <c r="AP936" s="101" t="str">
        <f>IF(C936&gt;0,+VLOOKUP($C936,'STYLE NAMES'!$B:$AC,20,FALSE),"")</f>
        <v>Tessuto in pile ad alta densità
Sensazione super morbida al tatto 
Mantiene più caldo rispetto alle tradizionali coperte in pile a densità standard 
Composizione: 
100% Poliestere</v>
      </c>
      <c r="AQ936" s="101" t="str">
        <f>IF(C936&gt;0,+VLOOKUP($C936,'STYLE NAMES'!$B:$AC,21,FALSE),"")</f>
        <v>Lavare in lavatrice a 30°C Ciclo delicato 
Non candeggiare 
Non asciugare in asciugatrice</v>
      </c>
      <c r="AR936" s="101">
        <f>IF(D936&gt;0,+VLOOKUP($C936,'STYLE NAMES'!$B:$AC,22,FALSE),"")</f>
        <v>0</v>
      </c>
      <c r="AS936" s="101">
        <f>IF(E936&gt;0,+VLOOKUP($C936,'STYLE NAMES'!$B:$AC,23,FALSE),"")</f>
        <v>0</v>
      </c>
      <c r="AT936" s="101">
        <f>IF(F936&gt;0,+VLOOKUP($C936,'STYLE NAMES'!$B:$AC,24,FALSE),"")</f>
        <v>0</v>
      </c>
      <c r="AU936" s="101">
        <f>IF(G936&gt;0,+VLOOKUP($C936,'STYLE NAMES'!$B:$AC,25,FALSE),"")</f>
        <v>0</v>
      </c>
      <c r="AV936" s="101">
        <f>+VLOOKUP($S936,'CODE GENERATOR'!$P:$AM,15,FALSE)</f>
        <v>0</v>
      </c>
      <c r="AW936" s="101">
        <f>+VLOOKUP($S936,'CODE GENERATOR'!$P:$AM,16,FALSE)</f>
        <v>0</v>
      </c>
      <c r="AX936" s="101">
        <f>+VLOOKUP($S936,'CODE GENERATOR'!$P:$AM,17,FALSE)</f>
        <v>0</v>
      </c>
      <c r="AY936" s="101">
        <f>+VLOOKUP($S936,'CODE GENERATOR'!$P:$AM,18,FALSE)</f>
        <v>0</v>
      </c>
      <c r="AZ936" s="101">
        <f>+VLOOKUP($S936,'CODE GENERATOR'!$P:$AM,19,FALSE)</f>
        <v>0</v>
      </c>
      <c r="BA936" s="101">
        <f>+VLOOKUP($S936,'CODE GENERATOR'!$P:$AM,20,FALSE)</f>
        <v>0</v>
      </c>
      <c r="BB936" s="101">
        <f>+VLOOKUP($S936,'CODE GENERATOR'!$P:$AM,21,FALSE)</f>
        <v>0</v>
      </c>
      <c r="BC936" s="101">
        <f>+VLOOKUP($S936,'CODE GENERATOR'!$P:$AM,22,FALSE)</f>
        <v>0</v>
      </c>
      <c r="BD936" s="101">
        <f>+VLOOKUP($S936,'CODE GENERATOR'!$P:$AM,23,FALSE)</f>
        <v>0</v>
      </c>
      <c r="BE936" s="101">
        <f>+VLOOKUP($S936,'CODE GENERATOR'!$P:$AM,24,FALSE)</f>
        <v>0</v>
      </c>
      <c r="BF936" s="101">
        <f>IF(C936&gt;0,+VLOOKUP(G936,'CATEGORY ID'!$A$1:$L$118,3,FALSE),"")</f>
        <v>5</v>
      </c>
      <c r="BG936" s="101">
        <f>IF(C936&gt;0,+VLOOKUP(H936,'CATEGORY ID'!$D$1:$L$118,3,FALSE),"")</f>
        <v>78</v>
      </c>
      <c r="BH936" s="101">
        <f>IF(C936&gt;0,+VLOOKUP((+H936&amp;I936),'CATEGORY ID'!$H$1:$I$121,2,FALSE),"")</f>
        <v>79</v>
      </c>
      <c r="BJ936" s="101">
        <f>IF(C936&gt;0,IF(COUNTIF('CATEGORY ID'!$K$1:$K$121,+H936&amp;K936) &gt; 0, +VLOOKUP(+H936&amp;K936,'CATEGORY ID'!$K$1:$L$121,2,FALSE),""),"")</f>
        <v>198</v>
      </c>
      <c r="BK936" s="101" t="str">
        <f>IF(C936&gt;0,IF(COUNTIF('CATEGORY ID'!$K$124:$K$165, +VLOOKUP(C936,'STYLE NAMES'!$B:$AE,30,FALSE)) &gt; 0, +VLOOKUP(VLOOKUP(C936,'STYLE NAMES'!$B:$AE,30,FALSE),'CATEGORY ID'!K:M,2,FALSE),""),"")</f>
        <v/>
      </c>
      <c r="BR936" s="101" t="str" cm="1">
        <f t="array" ref="BR936">IF(C936&gt;0,_xlfn.TEXTJOIN(";", TRUE,_xlfn.UNIQUE(_xlfn._xlws.FILTER(BF936:BQ936,(BF936:BQ936&gt;0)),TRUE,FALSE)),"")&amp;";"&amp;BS936</f>
        <v>5;78;79;198;</v>
      </c>
      <c r="BU936" s="106">
        <f>IF(C936&gt;0,+VLOOKUP($C936,'STYLE NAMES'!$B:$AC,26,FALSE),"")</f>
        <v>89.9</v>
      </c>
      <c r="BV936" s="106">
        <f>IF(C936&gt;0,+VLOOKUP($C936,'STYLE NAMES'!$B:$AC,27,FALSE),"")</f>
        <v>4940</v>
      </c>
      <c r="BW936" s="106">
        <f>IF(C936&gt;0,+VLOOKUP($C936,'STYLE NAMES'!$B:$AC,28,FALSE),"")</f>
        <v>103.38500000000001</v>
      </c>
      <c r="BY936"/>
      <c r="BZ936" s="101">
        <v>99</v>
      </c>
      <c r="CA936" s="137">
        <f t="shared" si="62"/>
        <v>1</v>
      </c>
      <c r="CB936" s="137">
        <f>+VLOOKUP(C936,'[2]STYLES &amp; MODELS MATRIX'!$A:$G,7,FALSE)</f>
        <v>0</v>
      </c>
      <c r="CC936" s="137" t="str">
        <f>+VLOOKUP(C936,'[1]STYLES &amp; SIZE CHARTS'!$A:$H,8,FALSE)</f>
        <v>HP-RUGS1</v>
      </c>
      <c r="CD936" s="137"/>
      <c r="CE936" s="205"/>
      <c r="CF936" s="141"/>
    </row>
    <row r="937" spans="1:84" s="101" customFormat="1" ht="12" customHeight="1" x14ac:dyDescent="0.2">
      <c r="A937" s="102">
        <f t="shared" si="60"/>
        <v>8683711000389</v>
      </c>
      <c r="B937" s="101" t="s">
        <v>1001</v>
      </c>
      <c r="C937" s="101" t="s">
        <v>2190</v>
      </c>
      <c r="D937" s="101" t="s">
        <v>689</v>
      </c>
      <c r="E937" s="203" t="s">
        <v>2502</v>
      </c>
      <c r="F937" s="101" t="s">
        <v>2346</v>
      </c>
      <c r="G937" s="101" t="str">
        <f>IF(C937&gt;0,+VLOOKUP($C937,'STYLE NAMES'!$B:$AC,4,FALSE),"")</f>
        <v>HORSE</v>
      </c>
      <c r="H937" s="101" t="str">
        <f>IF(C937&gt;0,+VLOOKUP($C937,'STYLE NAMES'!$B:$AC,5,FALSE),"")</f>
        <v>PONY</v>
      </c>
      <c r="I937" s="101" t="str">
        <f>IF(C937&gt;0,+VLOOKUP($C937,'STYLE NAMES'!$B:$AC,6,FALSE),"")</f>
        <v>RUGS</v>
      </c>
      <c r="J937" s="101" t="str">
        <f>IF(C937&gt;0,+VLOOKUP($C937,'STYLE NAMES'!$B:$AC,7,FALSE),"")</f>
        <v>PONY</v>
      </c>
      <c r="K937" s="101" t="str">
        <f>IF(C937&gt;0,+VLOOKUP($C937,'STYLE NAMES'!$B:$AC,8,FALSE),"")</f>
        <v>FLEECE BLANKETS</v>
      </c>
      <c r="L937" s="101" t="str">
        <f>IF(E937&gt;0,+VLOOKUP($E937,'CODE GENERATOR'!$D:$T,3,FALSE),"")</f>
        <v>W</v>
      </c>
      <c r="M937" s="101" t="str">
        <f>IF(E937&gt;0,+VLOOKUP($E937,'CODE GENERATOR'!$D:$T,4,FALSE),"")</f>
        <v>FLEECE</v>
      </c>
      <c r="N937" s="101" t="str">
        <f>IF(E937&gt;0,+VLOOKUP($E937,'CODE GENERATOR'!$D:$T,6,FALSE),"")</f>
        <v>LILAC</v>
      </c>
      <c r="O937" s="101" t="str">
        <f>IF(E937&gt;0,+VLOOKUP($E937,'CODE GENERATOR'!$D:$T,7,FALSE),"")</f>
        <v>WHITE</v>
      </c>
      <c r="P937" s="101" t="str">
        <f t="shared" si="61"/>
        <v>LILAC/WHITE</v>
      </c>
      <c r="Q937" s="104" t="str">
        <f>IF(E937&gt;0,+VLOOKUP($E937,'CODE GENERATOR'!$D:$T,11,FALSE),"")</f>
        <v>H.RUGPN_FLC0086</v>
      </c>
      <c r="R937" s="104" t="str">
        <f>IF(E937&gt;0,+VLOOKUP($E937,'CODE GENERATOR'!$D:$T,12,FALSE),"")</f>
        <v>FLC0001LILWHT</v>
      </c>
      <c r="S937" s="104" t="str">
        <f>IF(E937&gt;0,+VLOOKUP($E937,'CODE GENERATOR'!$D:$T,13,FALSE),"")</f>
        <v>H.RUGPN_FLC0086_FLC0001LILWHT</v>
      </c>
      <c r="T937" s="104" t="str">
        <f t="shared" si="59"/>
        <v>H.RUGPN_FLC0086_FLC0001LILWHT_XS</v>
      </c>
      <c r="U937" s="105">
        <v>8683711000389</v>
      </c>
      <c r="V937" s="107" t="str" cm="1">
        <f t="array" ref="V937">_xlfn.TEXTJOIN(";", TRUE, _xlfn.UNIQUE(_xlfn._xlws.FILTER(P$3:P$10029, C$3:C$10029=C937)))</f>
        <v>NAVY/GOLD;PURPLE/GOLD;GREEN/NAVY;BLACK/ROSE GOLD;RED/GOLD;BORDEAUX/GOLD;LILAC/WHITE;BLACK/GOLD;NAVY/RED;RED/WHITE</v>
      </c>
      <c r="W937" s="107" t="str" cm="1">
        <f t="array" ref="W937">_xlfn.TEXTJOIN(";", TRUE, _xlfn.UNIQUE(_xlfn._xlws.FILTER(F$3:F$10029, C$3:C$10029=C937)))</f>
        <v>XXS;XS</v>
      </c>
      <c r="X937" s="101" t="str">
        <f>IF(E937&gt;0,+VLOOKUP($E937,'CODE GENERATOR'!$D:$AC,19,FALSE),0)</f>
        <v>2402_S01_33848</v>
      </c>
      <c r="Y937" s="101" t="str">
        <f>IF(E937&gt;0,+VLOOKUP($E937,'CODE GENERATOR'!$D:$AC,20,FALSE),0)</f>
        <v>2402_S01_33850</v>
      </c>
      <c r="Z937" s="101" t="str">
        <f>IF(E937&gt;0,+VLOOKUP($E937,'CODE GENERATOR'!$D:$AC,21,FALSE),0)</f>
        <v>2402_S01_33852</v>
      </c>
      <c r="AA937" s="101" t="str">
        <f>IF(E937&gt;0,+VLOOKUP($E937,'CODE GENERATOR'!$D:$AC,22,FALSE),0)</f>
        <v>2402_S01_33855</v>
      </c>
      <c r="AB937" s="101" t="str">
        <f>IF(E937&gt;0,+VLOOKUP($E937,'CODE GENERATOR'!$D:$AC,23,FALSE),0)</f>
        <v/>
      </c>
      <c r="AC937" s="101" t="str">
        <f>IF(E937&gt;0,+VLOOKUP($E937,'CODE GENERATOR'!$D:$AC,24,FALSE),0)</f>
        <v/>
      </c>
      <c r="AD937" s="101" t="str">
        <f>IF(E937&gt;0,+VLOOKUP($E937,'CODE GENERATOR'!$D:$AC,25,FALSE),0)</f>
        <v/>
      </c>
      <c r="AE937" s="101" t="str">
        <f>IF(E937&gt;0,+VLOOKUP($E937,'CODE GENERATOR'!$D:$AC,26,FALSE),0)</f>
        <v/>
      </c>
      <c r="AF937" s="149" t="str">
        <f>IF($C937&gt;0,$C937&amp;" "&amp;$P937&amp;" "&amp;+VLOOKUP($C937,'STYLE NAMES'!$B:$AC,10,FALSE),"""")</f>
        <v>TORONTO-P LILAC/WHITE PONY - FLEECE BLANKET</v>
      </c>
      <c r="AG937" s="101" t="str">
        <f>"Enjoy our "&amp;(AF937)&amp;"; "&amp;IF(C937&gt;0,+VLOOKUP($C937,'STYLE NAMES'!$B:$AC,11,FALSE),"")</f>
        <v>Enjoy our TORONTO-P LILAC/WHITE PONY - FLEECE BLANKET; High density and high quality cooler fleece blanket will keep your pony extra warm while allowing cool down.
These soft and beautiful fleece blankets come in a wide variety of profound and nice colors.</v>
      </c>
      <c r="AH937" s="101" t="str">
        <f>IF(C937&gt;0,+VLOOKUP($C937,'STYLE NAMES'!$B:$AC,12,FALSE),"")</f>
        <v xml:space="preserve">*High density fleece fabric
*Super soft hand feel
*Keeps warmer with respect to traditional standard density fleece blankets
Composition:
100% Polyester
</v>
      </c>
      <c r="AI937" s="101" t="str">
        <f>IF(C937&gt;0,+VLOOKUP($C937,'STYLE NAMES'!$B:$AC,13,FALSE),"")</f>
        <v>Machine Wash at 30°C
Mild process
Do not bleach
Do NOT Tumble Dry</v>
      </c>
      <c r="AJ937" s="149" t="str">
        <f>IF($C937&gt;0,$C937&amp;" "&amp;$P937&amp;" "&amp;+VLOOKUP($C937,'STYLE NAMES'!$B:$AC,14,FALSE),"""")</f>
        <v>TORONTO-P LILAC/WHITE PONY POLAR BLANKET</v>
      </c>
      <c r="AK937" s="149" t="str">
        <f>"Cavalier SanMarco tarafından tasarlanan "&amp;(AJ937)&amp;"; "&amp;IF(C937&gt;0,+VLOOKUP($C937,'STYLE NAMES'!$B:$AC,15,FALSE),"")</f>
        <v>Cavalier SanMarco tarafından tasarlanan TORONTO-P LILAC/WHITE PONY POLAR BLANKET; Yüksek denye ve kaliteli, Pony polar ter blanketleri atınızı ekstra sıcak tutarken soğumasına da olanak tanır.
Bu yumuşak ve güzel polar battaniyeler çok çeşitli, derin ve hoş renklerde sunuluyor</v>
      </c>
      <c r="AL937" s="149" t="str">
        <f>IF(C937&gt;0,+VLOOKUP($C937,'STYLE NAMES'!$B:$AC,16,FALSE),"")</f>
        <v>*Yüksek denye polar kumaş
*Süper yumuşak tuşe
*Geleneksel standart denye polar blanketlere göre daha sıcak tutar
Kompozisyon:
%100 Polyester</v>
      </c>
      <c r="AM937" s="149" t="str">
        <f>IF(C937&gt;0,+VLOOKUP($C937,'STYLE NAMES'!$B:$AC,17,FALSE),"")</f>
        <v>Makinede 30°C' de Yıkayın
Hassas Yıkama
Çamaşır suyu kullanmayın
Kurutma Makinesinde Kurutmayın</v>
      </c>
      <c r="AN937" s="149" t="str">
        <f>IF($C937&gt;0,$C937&amp;" "&amp;$P937&amp;" "&amp;+VLOOKUP($C937,'STYLE NAMES'!$B:$AC,18,FALSE),"""")</f>
        <v>TORONTO-P LILAC/WHITE COPERTA IN PILE X PONY</v>
      </c>
      <c r="AO937" s="101" t="str">
        <f>"Disegnato da Cavalier SanMarco "&amp;(AN937)&amp;"; "&amp;IF(C937&gt;0,+VLOOKUP($C937,'STYLE NAMES'!$B:$AC,19,FALSE),"")</f>
        <v>Disegnato da Cavalier SanMarco TORONTO-P LILAC/WHITE COPERTA IN PILE X PONY; Coperta in pile refrigerante per Pony ad alta densità e alta qualità manterrà il tuo cavallo extra caldo mentre si raffredda. Queste morbide e bellissime coperte in pile sono disponibili in una vasta gamma di colori intensi e piacevoli.</v>
      </c>
      <c r="AP937" s="101" t="str">
        <f>IF(C937&gt;0,+VLOOKUP($C937,'STYLE NAMES'!$B:$AC,20,FALSE),"")</f>
        <v>Tessuto in pile ad alta densità
Sensazione super morbida al tatto 
Mantiene più caldo rispetto alle tradizionali coperte in pile a densità standard 
Composizione: 
100% Poliestere</v>
      </c>
      <c r="AQ937" s="101" t="str">
        <f>IF(C937&gt;0,+VLOOKUP($C937,'STYLE NAMES'!$B:$AC,21,FALSE),"")</f>
        <v>Lavare in lavatrice a 30°C Ciclo delicato 
Non candeggiare 
Non asciugare in asciugatrice</v>
      </c>
      <c r="AR937" s="101">
        <f>IF(D937&gt;0,+VLOOKUP($C937,'STYLE NAMES'!$B:$AC,22,FALSE),"")</f>
        <v>0</v>
      </c>
      <c r="AS937" s="101">
        <f>IF(E937&gt;0,+VLOOKUP($C937,'STYLE NAMES'!$B:$AC,23,FALSE),"")</f>
        <v>0</v>
      </c>
      <c r="AT937" s="101">
        <f>IF(F937&gt;0,+VLOOKUP($C937,'STYLE NAMES'!$B:$AC,24,FALSE),"")</f>
        <v>0</v>
      </c>
      <c r="AU937" s="101">
        <f>IF(G937&gt;0,+VLOOKUP($C937,'STYLE NAMES'!$B:$AC,25,FALSE),"")</f>
        <v>0</v>
      </c>
      <c r="AV937" s="101">
        <f>+VLOOKUP($S937,'CODE GENERATOR'!$P:$AM,15,FALSE)</f>
        <v>0</v>
      </c>
      <c r="AW937" s="101">
        <f>+VLOOKUP($S937,'CODE GENERATOR'!$P:$AM,16,FALSE)</f>
        <v>0</v>
      </c>
      <c r="AX937" s="101">
        <f>+VLOOKUP($S937,'CODE GENERATOR'!$P:$AM,17,FALSE)</f>
        <v>0</v>
      </c>
      <c r="AY937" s="101">
        <f>+VLOOKUP($S937,'CODE GENERATOR'!$P:$AM,18,FALSE)</f>
        <v>0</v>
      </c>
      <c r="AZ937" s="101">
        <f>+VLOOKUP($S937,'CODE GENERATOR'!$P:$AM,19,FALSE)</f>
        <v>0</v>
      </c>
      <c r="BA937" s="101">
        <f>+VLOOKUP($S937,'CODE GENERATOR'!$P:$AM,20,FALSE)</f>
        <v>0</v>
      </c>
      <c r="BB937" s="101">
        <f>+VLOOKUP($S937,'CODE GENERATOR'!$P:$AM,21,FALSE)</f>
        <v>0</v>
      </c>
      <c r="BC937" s="101">
        <f>+VLOOKUP($S937,'CODE GENERATOR'!$P:$AM,22,FALSE)</f>
        <v>0</v>
      </c>
      <c r="BD937" s="101">
        <f>+VLOOKUP($S937,'CODE GENERATOR'!$P:$AM,23,FALSE)</f>
        <v>0</v>
      </c>
      <c r="BE937" s="101">
        <f>+VLOOKUP($S937,'CODE GENERATOR'!$P:$AM,24,FALSE)</f>
        <v>0</v>
      </c>
      <c r="BF937" s="101">
        <f>IF(C937&gt;0,+VLOOKUP(G937,'CATEGORY ID'!$A$1:$L$118,3,FALSE),"")</f>
        <v>5</v>
      </c>
      <c r="BG937" s="101">
        <f>IF(C937&gt;0,+VLOOKUP(H937,'CATEGORY ID'!$D$1:$L$118,3,FALSE),"")</f>
        <v>78</v>
      </c>
      <c r="BH937" s="101">
        <f>IF(C937&gt;0,+VLOOKUP((+H937&amp;I937),'CATEGORY ID'!$H$1:$I$121,2,FALSE),"")</f>
        <v>79</v>
      </c>
      <c r="BJ937" s="101">
        <f>IF(C937&gt;0,IF(COUNTIF('CATEGORY ID'!$K$1:$K$121,+H937&amp;K937) &gt; 0, +VLOOKUP(+H937&amp;K937,'CATEGORY ID'!$K$1:$L$121,2,FALSE),""),"")</f>
        <v>198</v>
      </c>
      <c r="BK937" s="101" t="str">
        <f>IF(C937&gt;0,IF(COUNTIF('CATEGORY ID'!$K$124:$K$165, +VLOOKUP(C937,'STYLE NAMES'!$B:$AE,30,FALSE)) &gt; 0, +VLOOKUP(VLOOKUP(C937,'STYLE NAMES'!$B:$AE,30,FALSE),'CATEGORY ID'!K:M,2,FALSE),""),"")</f>
        <v/>
      </c>
      <c r="BR937" s="101" t="str" cm="1">
        <f t="array" ref="BR937">IF(C937&gt;0,_xlfn.TEXTJOIN(";", TRUE,_xlfn.UNIQUE(_xlfn._xlws.FILTER(BF937:BQ937,(BF937:BQ937&gt;0)),TRUE,FALSE)),"")&amp;";"&amp;BS937</f>
        <v>5;78;79;198;</v>
      </c>
      <c r="BU937" s="106">
        <f>IF(C937&gt;0,+VLOOKUP($C937,'STYLE NAMES'!$B:$AC,26,FALSE),"")</f>
        <v>89.9</v>
      </c>
      <c r="BV937" s="106">
        <f>IF(C937&gt;0,+VLOOKUP($C937,'STYLE NAMES'!$B:$AC,27,FALSE),"")</f>
        <v>4940</v>
      </c>
      <c r="BW937" s="106">
        <f>IF(C937&gt;0,+VLOOKUP($C937,'STYLE NAMES'!$B:$AC,28,FALSE),"")</f>
        <v>103.38500000000001</v>
      </c>
      <c r="BY937"/>
      <c r="BZ937" s="101">
        <v>99</v>
      </c>
      <c r="CA937" s="137">
        <f t="shared" si="62"/>
        <v>1</v>
      </c>
      <c r="CB937" s="137">
        <f>+VLOOKUP(C937,'[2]STYLES &amp; MODELS MATRIX'!$A:$G,7,FALSE)</f>
        <v>0</v>
      </c>
      <c r="CC937" s="137" t="str">
        <f>+VLOOKUP(C937,'[1]STYLES &amp; SIZE CHARTS'!$A:$H,8,FALSE)</f>
        <v>HP-RUGS1</v>
      </c>
      <c r="CD937" s="137"/>
      <c r="CE937" s="205"/>
      <c r="CF937" s="141"/>
    </row>
    <row r="938" spans="1:84" s="101" customFormat="1" ht="12" customHeight="1" x14ac:dyDescent="0.2">
      <c r="A938" s="102">
        <f t="shared" si="60"/>
        <v>8683711000433</v>
      </c>
      <c r="B938" s="101" t="s">
        <v>1001</v>
      </c>
      <c r="C938" s="101" t="s">
        <v>2190</v>
      </c>
      <c r="D938" s="101" t="s">
        <v>689</v>
      </c>
      <c r="E938" s="203" t="s">
        <v>2503</v>
      </c>
      <c r="F938" s="101" t="s">
        <v>2475</v>
      </c>
      <c r="G938" s="101" t="str">
        <f>IF(C938&gt;0,+VLOOKUP($C938,'STYLE NAMES'!$B:$AC,4,FALSE),"")</f>
        <v>HORSE</v>
      </c>
      <c r="H938" s="101" t="str">
        <f>IF(C938&gt;0,+VLOOKUP($C938,'STYLE NAMES'!$B:$AC,5,FALSE),"")</f>
        <v>PONY</v>
      </c>
      <c r="I938" s="101" t="str">
        <f>IF(C938&gt;0,+VLOOKUP($C938,'STYLE NAMES'!$B:$AC,6,FALSE),"")</f>
        <v>RUGS</v>
      </c>
      <c r="J938" s="101" t="str">
        <f>IF(C938&gt;0,+VLOOKUP($C938,'STYLE NAMES'!$B:$AC,7,FALSE),"")</f>
        <v>PONY</v>
      </c>
      <c r="K938" s="101" t="str">
        <f>IF(C938&gt;0,+VLOOKUP($C938,'STYLE NAMES'!$B:$AC,8,FALSE),"")</f>
        <v>FLEECE BLANKETS</v>
      </c>
      <c r="L938" s="101" t="str">
        <f>IF(E938&gt;0,+VLOOKUP($E938,'CODE GENERATOR'!$D:$T,3,FALSE),"")</f>
        <v>W</v>
      </c>
      <c r="M938" s="101" t="str">
        <f>IF(E938&gt;0,+VLOOKUP($E938,'CODE GENERATOR'!$D:$T,4,FALSE),"")</f>
        <v>FLEECE</v>
      </c>
      <c r="N938" s="101" t="str">
        <f>IF(E938&gt;0,+VLOOKUP($E938,'CODE GENERATOR'!$D:$T,6,FALSE),"")</f>
        <v>BLACK</v>
      </c>
      <c r="O938" s="101" t="str">
        <f>IF(E938&gt;0,+VLOOKUP($E938,'CODE GENERATOR'!$D:$T,7,FALSE),"")</f>
        <v>GOLD</v>
      </c>
      <c r="P938" s="101" t="str">
        <f t="shared" si="61"/>
        <v>BLACK/GOLD</v>
      </c>
      <c r="Q938" s="104" t="str">
        <f>IF(E938&gt;0,+VLOOKUP($E938,'CODE GENERATOR'!$D:$T,11,FALSE),"")</f>
        <v>H.RUGPN_FLC0086</v>
      </c>
      <c r="R938" s="104" t="str">
        <f>IF(E938&gt;0,+VLOOKUP($E938,'CODE GENERATOR'!$D:$T,12,FALSE),"")</f>
        <v>FLC0001BLKGLD</v>
      </c>
      <c r="S938" s="104" t="str">
        <f>IF(E938&gt;0,+VLOOKUP($E938,'CODE GENERATOR'!$D:$T,13,FALSE),"")</f>
        <v>H.RUGPN_FLC0086_FLC0001BLKGLD</v>
      </c>
      <c r="T938" s="104" t="str">
        <f t="shared" si="59"/>
        <v>H.RUGPN_FLC0086_FLC0001BLKGLD_XXS</v>
      </c>
      <c r="U938" s="105">
        <v>8683711000433</v>
      </c>
      <c r="V938" s="107" t="str" cm="1">
        <f t="array" ref="V938">_xlfn.TEXTJOIN(";", TRUE, _xlfn.UNIQUE(_xlfn._xlws.FILTER(P$3:P$10029, C$3:C$10029=C938)))</f>
        <v>NAVY/GOLD;PURPLE/GOLD;GREEN/NAVY;BLACK/ROSE GOLD;RED/GOLD;BORDEAUX/GOLD;LILAC/WHITE;BLACK/GOLD;NAVY/RED;RED/WHITE</v>
      </c>
      <c r="W938" s="107" t="str" cm="1">
        <f t="array" ref="W938">_xlfn.TEXTJOIN(";", TRUE, _xlfn.UNIQUE(_xlfn._xlws.FILTER(F$3:F$10029, C$3:C$10029=C938)))</f>
        <v>XXS;XS</v>
      </c>
      <c r="X938" s="101" t="str">
        <f>IF(E938&gt;0,+VLOOKUP($E938,'CODE GENERATOR'!$D:$AC,19,FALSE),0)</f>
        <v>2402_S01_33899</v>
      </c>
      <c r="Y938" s="101" t="str">
        <f>IF(E938&gt;0,+VLOOKUP($E938,'CODE GENERATOR'!$D:$AC,20,FALSE),0)</f>
        <v>2402_S01_33900</v>
      </c>
      <c r="Z938" s="101" t="str">
        <f>IF(E938&gt;0,+VLOOKUP($E938,'CODE GENERATOR'!$D:$AC,21,FALSE),0)</f>
        <v>2402_S01_33902</v>
      </c>
      <c r="AA938" s="101" t="str">
        <f>IF(E938&gt;0,+VLOOKUP($E938,'CODE GENERATOR'!$D:$AC,22,FALSE),0)</f>
        <v>2402_S01_33904</v>
      </c>
      <c r="AB938" s="101" t="str">
        <f>IF(E938&gt;0,+VLOOKUP($E938,'CODE GENERATOR'!$D:$AC,23,FALSE),0)</f>
        <v>2402_S01_33906</v>
      </c>
      <c r="AC938" s="101" t="str">
        <f>IF(E938&gt;0,+VLOOKUP($E938,'CODE GENERATOR'!$D:$AC,24,FALSE),0)</f>
        <v/>
      </c>
      <c r="AD938" s="101" t="str">
        <f>IF(E938&gt;0,+VLOOKUP($E938,'CODE GENERATOR'!$D:$AC,25,FALSE),0)</f>
        <v/>
      </c>
      <c r="AE938" s="101" t="str">
        <f>IF(E938&gt;0,+VLOOKUP($E938,'CODE GENERATOR'!$D:$AC,26,FALSE),0)</f>
        <v/>
      </c>
      <c r="AF938" s="149" t="str">
        <f>IF($C938&gt;0,$C938&amp;" "&amp;$P938&amp;" "&amp;+VLOOKUP($C938,'STYLE NAMES'!$B:$AC,10,FALSE),"""")</f>
        <v>TORONTO-P BLACK/GOLD PONY - FLEECE BLANKET</v>
      </c>
      <c r="AG938" s="101" t="str">
        <f>"Enjoy our "&amp;(AF938)&amp;"; "&amp;IF(C938&gt;0,+VLOOKUP($C938,'STYLE NAMES'!$B:$AC,11,FALSE),"")</f>
        <v>Enjoy our TORONTO-P BLACK/GOLD PONY - FLEECE BLANKET; High density and high quality cooler fleece blanket will keep your pony extra warm while allowing cool down.
These soft and beautiful fleece blankets come in a wide variety of profound and nice colors.</v>
      </c>
      <c r="AH938" s="101" t="str">
        <f>IF(C938&gt;0,+VLOOKUP($C938,'STYLE NAMES'!$B:$AC,12,FALSE),"")</f>
        <v xml:space="preserve">*High density fleece fabric
*Super soft hand feel
*Keeps warmer with respect to traditional standard density fleece blankets
Composition:
100% Polyester
</v>
      </c>
      <c r="AI938" s="101" t="str">
        <f>IF(C938&gt;0,+VLOOKUP($C938,'STYLE NAMES'!$B:$AC,13,FALSE),"")</f>
        <v>Machine Wash at 30°C
Mild process
Do not bleach
Do NOT Tumble Dry</v>
      </c>
      <c r="AJ938" s="149" t="str">
        <f>IF($C938&gt;0,$C938&amp;" "&amp;$P938&amp;" "&amp;+VLOOKUP($C938,'STYLE NAMES'!$B:$AC,14,FALSE),"""")</f>
        <v>TORONTO-P BLACK/GOLD PONY POLAR BLANKET</v>
      </c>
      <c r="AK938" s="149" t="str">
        <f>"Cavalier SanMarco tarafından tasarlanan "&amp;(AJ938)&amp;"; "&amp;IF(C938&gt;0,+VLOOKUP($C938,'STYLE NAMES'!$B:$AC,15,FALSE),"")</f>
        <v>Cavalier SanMarco tarafından tasarlanan TORONTO-P BLACK/GOLD PONY POLAR BLANKET; Yüksek denye ve kaliteli, Pony polar ter blanketleri atınızı ekstra sıcak tutarken soğumasına da olanak tanır.
Bu yumuşak ve güzel polar battaniyeler çok çeşitli, derin ve hoş renklerde sunuluyor</v>
      </c>
      <c r="AL938" s="149" t="str">
        <f>IF(C938&gt;0,+VLOOKUP($C938,'STYLE NAMES'!$B:$AC,16,FALSE),"")</f>
        <v>*Yüksek denye polar kumaş
*Süper yumuşak tuşe
*Geleneksel standart denye polar blanketlere göre daha sıcak tutar
Kompozisyon:
%100 Polyester</v>
      </c>
      <c r="AM938" s="149" t="str">
        <f>IF(C938&gt;0,+VLOOKUP($C938,'STYLE NAMES'!$B:$AC,17,FALSE),"")</f>
        <v>Makinede 30°C' de Yıkayın
Hassas Yıkama
Çamaşır suyu kullanmayın
Kurutma Makinesinde Kurutmayın</v>
      </c>
      <c r="AN938" s="149" t="str">
        <f>IF($C938&gt;0,$C938&amp;" "&amp;$P938&amp;" "&amp;+VLOOKUP($C938,'STYLE NAMES'!$B:$AC,18,FALSE),"""")</f>
        <v>TORONTO-P BLACK/GOLD COPERTA IN PILE X PONY</v>
      </c>
      <c r="AO938" s="101" t="str">
        <f>"Disegnato da Cavalier SanMarco "&amp;(AN938)&amp;"; "&amp;IF(C938&gt;0,+VLOOKUP($C938,'STYLE NAMES'!$B:$AC,19,FALSE),"")</f>
        <v>Disegnato da Cavalier SanMarco TORONTO-P BLACK/GOLD COPERTA IN PILE X PONY; Coperta in pile refrigerante per Pony ad alta densità e alta qualità manterrà il tuo cavallo extra caldo mentre si raffredda. Queste morbide e bellissime coperte in pile sono disponibili in una vasta gamma di colori intensi e piacevoli.</v>
      </c>
      <c r="AP938" s="101" t="str">
        <f>IF(C938&gt;0,+VLOOKUP($C938,'STYLE NAMES'!$B:$AC,20,FALSE),"")</f>
        <v>Tessuto in pile ad alta densità
Sensazione super morbida al tatto 
Mantiene più caldo rispetto alle tradizionali coperte in pile a densità standard 
Composizione: 
100% Poliestere</v>
      </c>
      <c r="AQ938" s="101" t="str">
        <f>IF(C938&gt;0,+VLOOKUP($C938,'STYLE NAMES'!$B:$AC,21,FALSE),"")</f>
        <v>Lavare in lavatrice a 30°C Ciclo delicato 
Non candeggiare 
Non asciugare in asciugatrice</v>
      </c>
      <c r="AR938" s="101">
        <f>IF(D938&gt;0,+VLOOKUP($C938,'STYLE NAMES'!$B:$AC,22,FALSE),"")</f>
        <v>0</v>
      </c>
      <c r="AS938" s="101">
        <f>IF(E938&gt;0,+VLOOKUP($C938,'STYLE NAMES'!$B:$AC,23,FALSE),"")</f>
        <v>0</v>
      </c>
      <c r="AT938" s="101">
        <f>IF(F938&gt;0,+VLOOKUP($C938,'STYLE NAMES'!$B:$AC,24,FALSE),"")</f>
        <v>0</v>
      </c>
      <c r="AU938" s="101">
        <f>IF(G938&gt;0,+VLOOKUP($C938,'STYLE NAMES'!$B:$AC,25,FALSE),"")</f>
        <v>0</v>
      </c>
      <c r="AV938" s="101">
        <f>+VLOOKUP($S938,'CODE GENERATOR'!$P:$AM,15,FALSE)</f>
        <v>0</v>
      </c>
      <c r="AW938" s="101">
        <f>+VLOOKUP($S938,'CODE GENERATOR'!$P:$AM,16,FALSE)</f>
        <v>0</v>
      </c>
      <c r="AX938" s="101">
        <f>+VLOOKUP($S938,'CODE GENERATOR'!$P:$AM,17,FALSE)</f>
        <v>0</v>
      </c>
      <c r="AY938" s="101">
        <f>+VLOOKUP($S938,'CODE GENERATOR'!$P:$AM,18,FALSE)</f>
        <v>0</v>
      </c>
      <c r="AZ938" s="101">
        <f>+VLOOKUP($S938,'CODE GENERATOR'!$P:$AM,19,FALSE)</f>
        <v>0</v>
      </c>
      <c r="BA938" s="101">
        <f>+VLOOKUP($S938,'CODE GENERATOR'!$P:$AM,20,FALSE)</f>
        <v>0</v>
      </c>
      <c r="BB938" s="101">
        <f>+VLOOKUP($S938,'CODE GENERATOR'!$P:$AM,21,FALSE)</f>
        <v>0</v>
      </c>
      <c r="BC938" s="101">
        <f>+VLOOKUP($S938,'CODE GENERATOR'!$P:$AM,22,FALSE)</f>
        <v>0</v>
      </c>
      <c r="BD938" s="101">
        <f>+VLOOKUP($S938,'CODE GENERATOR'!$P:$AM,23,FALSE)</f>
        <v>0</v>
      </c>
      <c r="BE938" s="101">
        <f>+VLOOKUP($S938,'CODE GENERATOR'!$P:$AM,24,FALSE)</f>
        <v>0</v>
      </c>
      <c r="BF938" s="101">
        <f>IF(C938&gt;0,+VLOOKUP(G938,'CATEGORY ID'!$A$1:$L$118,3,FALSE),"")</f>
        <v>5</v>
      </c>
      <c r="BG938" s="101">
        <f>IF(C938&gt;0,+VLOOKUP(H938,'CATEGORY ID'!$D$1:$L$118,3,FALSE),"")</f>
        <v>78</v>
      </c>
      <c r="BH938" s="101">
        <f>IF(C938&gt;0,+VLOOKUP((+H938&amp;I938),'CATEGORY ID'!$H$1:$I$121,2,FALSE),"")</f>
        <v>79</v>
      </c>
      <c r="BJ938" s="101">
        <f>IF(C938&gt;0,IF(COUNTIF('CATEGORY ID'!$K$1:$K$121,+H938&amp;K938) &gt; 0, +VLOOKUP(+H938&amp;K938,'CATEGORY ID'!$K$1:$L$121,2,FALSE),""),"")</f>
        <v>198</v>
      </c>
      <c r="BK938" s="101" t="str">
        <f>IF(C938&gt;0,IF(COUNTIF('CATEGORY ID'!$K$124:$K$165, +VLOOKUP(C938,'STYLE NAMES'!$B:$AE,30,FALSE)) &gt; 0, +VLOOKUP(VLOOKUP(C938,'STYLE NAMES'!$B:$AE,30,FALSE),'CATEGORY ID'!K:M,2,FALSE),""),"")</f>
        <v/>
      </c>
      <c r="BR938" s="101" t="str" cm="1">
        <f t="array" ref="BR938">IF(C938&gt;0,_xlfn.TEXTJOIN(";", TRUE,_xlfn.UNIQUE(_xlfn._xlws.FILTER(BF938:BQ938,(BF938:BQ938&gt;0)),TRUE,FALSE)),"")&amp;";"&amp;BS938</f>
        <v>5;78;79;198;</v>
      </c>
      <c r="BU938" s="106">
        <f>IF(C938&gt;0,+VLOOKUP($C938,'STYLE NAMES'!$B:$AC,26,FALSE),"")</f>
        <v>89.9</v>
      </c>
      <c r="BV938" s="106">
        <f>IF(C938&gt;0,+VLOOKUP($C938,'STYLE NAMES'!$B:$AC,27,FALSE),"")</f>
        <v>4940</v>
      </c>
      <c r="BW938" s="106">
        <f>IF(C938&gt;0,+VLOOKUP($C938,'STYLE NAMES'!$B:$AC,28,FALSE),"")</f>
        <v>103.38500000000001</v>
      </c>
      <c r="BY938"/>
      <c r="BZ938" s="101">
        <v>99</v>
      </c>
      <c r="CA938" s="137">
        <f t="shared" si="62"/>
        <v>1</v>
      </c>
      <c r="CB938" s="137">
        <f>+VLOOKUP(C938,'[2]STYLES &amp; MODELS MATRIX'!$A:$G,7,FALSE)</f>
        <v>0</v>
      </c>
      <c r="CC938" s="137" t="str">
        <f>+VLOOKUP(C938,'[1]STYLES &amp; SIZE CHARTS'!$A:$H,8,FALSE)</f>
        <v>HP-RUGS1</v>
      </c>
      <c r="CD938" s="137"/>
      <c r="CE938" s="205"/>
      <c r="CF938" s="141"/>
    </row>
    <row r="939" spans="1:84" s="101" customFormat="1" ht="12" customHeight="1" x14ac:dyDescent="0.2">
      <c r="A939" s="102">
        <f t="shared" si="60"/>
        <v>8683711000440</v>
      </c>
      <c r="B939" s="101" t="s">
        <v>1001</v>
      </c>
      <c r="C939" s="101" t="s">
        <v>2190</v>
      </c>
      <c r="D939" s="101" t="s">
        <v>689</v>
      </c>
      <c r="E939" s="203" t="s">
        <v>2503</v>
      </c>
      <c r="F939" s="101" t="s">
        <v>2346</v>
      </c>
      <c r="G939" s="101" t="str">
        <f>IF(C939&gt;0,+VLOOKUP($C939,'STYLE NAMES'!$B:$AC,4,FALSE),"")</f>
        <v>HORSE</v>
      </c>
      <c r="H939" s="101" t="str">
        <f>IF(C939&gt;0,+VLOOKUP($C939,'STYLE NAMES'!$B:$AC,5,FALSE),"")</f>
        <v>PONY</v>
      </c>
      <c r="I939" s="101" t="str">
        <f>IF(C939&gt;0,+VLOOKUP($C939,'STYLE NAMES'!$B:$AC,6,FALSE),"")</f>
        <v>RUGS</v>
      </c>
      <c r="J939" s="101" t="str">
        <f>IF(C939&gt;0,+VLOOKUP($C939,'STYLE NAMES'!$B:$AC,7,FALSE),"")</f>
        <v>PONY</v>
      </c>
      <c r="K939" s="101" t="str">
        <f>IF(C939&gt;0,+VLOOKUP($C939,'STYLE NAMES'!$B:$AC,8,FALSE),"")</f>
        <v>FLEECE BLANKETS</v>
      </c>
      <c r="L939" s="101" t="str">
        <f>IF(E939&gt;0,+VLOOKUP($E939,'CODE GENERATOR'!$D:$T,3,FALSE),"")</f>
        <v>W</v>
      </c>
      <c r="M939" s="101" t="str">
        <f>IF(E939&gt;0,+VLOOKUP($E939,'CODE GENERATOR'!$D:$T,4,FALSE),"")</f>
        <v>FLEECE</v>
      </c>
      <c r="N939" s="101" t="str">
        <f>IF(E939&gt;0,+VLOOKUP($E939,'CODE GENERATOR'!$D:$T,6,FALSE),"")</f>
        <v>BLACK</v>
      </c>
      <c r="O939" s="101" t="str">
        <f>IF(E939&gt;0,+VLOOKUP($E939,'CODE GENERATOR'!$D:$T,7,FALSE),"")</f>
        <v>GOLD</v>
      </c>
      <c r="P939" s="101" t="str">
        <f t="shared" si="61"/>
        <v>BLACK/GOLD</v>
      </c>
      <c r="Q939" s="104" t="str">
        <f>IF(E939&gt;0,+VLOOKUP($E939,'CODE GENERATOR'!$D:$T,11,FALSE),"")</f>
        <v>H.RUGPN_FLC0086</v>
      </c>
      <c r="R939" s="104" t="str">
        <f>IF(E939&gt;0,+VLOOKUP($E939,'CODE GENERATOR'!$D:$T,12,FALSE),"")</f>
        <v>FLC0001BLKGLD</v>
      </c>
      <c r="S939" s="104" t="str">
        <f>IF(E939&gt;0,+VLOOKUP($E939,'CODE GENERATOR'!$D:$T,13,FALSE),"")</f>
        <v>H.RUGPN_FLC0086_FLC0001BLKGLD</v>
      </c>
      <c r="T939" s="104" t="str">
        <f t="shared" si="59"/>
        <v>H.RUGPN_FLC0086_FLC0001BLKGLD_XS</v>
      </c>
      <c r="U939" s="105">
        <v>8683711000440</v>
      </c>
      <c r="V939" s="107" t="str" cm="1">
        <f t="array" ref="V939">_xlfn.TEXTJOIN(";", TRUE, _xlfn.UNIQUE(_xlfn._xlws.FILTER(P$3:P$10029, C$3:C$10029=C939)))</f>
        <v>NAVY/GOLD;PURPLE/GOLD;GREEN/NAVY;BLACK/ROSE GOLD;RED/GOLD;BORDEAUX/GOLD;LILAC/WHITE;BLACK/GOLD;NAVY/RED;RED/WHITE</v>
      </c>
      <c r="W939" s="107" t="str" cm="1">
        <f t="array" ref="W939">_xlfn.TEXTJOIN(";", TRUE, _xlfn.UNIQUE(_xlfn._xlws.FILTER(F$3:F$10029, C$3:C$10029=C939)))</f>
        <v>XXS;XS</v>
      </c>
      <c r="X939" s="101" t="str">
        <f>IF(E939&gt;0,+VLOOKUP($E939,'CODE GENERATOR'!$D:$AC,19,FALSE),0)</f>
        <v>2402_S01_33899</v>
      </c>
      <c r="Y939" s="101" t="str">
        <f>IF(E939&gt;0,+VLOOKUP($E939,'CODE GENERATOR'!$D:$AC,20,FALSE),0)</f>
        <v>2402_S01_33900</v>
      </c>
      <c r="Z939" s="101" t="str">
        <f>IF(E939&gt;0,+VLOOKUP($E939,'CODE GENERATOR'!$D:$AC,21,FALSE),0)</f>
        <v>2402_S01_33902</v>
      </c>
      <c r="AA939" s="101" t="str">
        <f>IF(E939&gt;0,+VLOOKUP($E939,'CODE GENERATOR'!$D:$AC,22,FALSE),0)</f>
        <v>2402_S01_33904</v>
      </c>
      <c r="AB939" s="101" t="str">
        <f>IF(E939&gt;0,+VLOOKUP($E939,'CODE GENERATOR'!$D:$AC,23,FALSE),0)</f>
        <v>2402_S01_33906</v>
      </c>
      <c r="AC939" s="101" t="str">
        <f>IF(E939&gt;0,+VLOOKUP($E939,'CODE GENERATOR'!$D:$AC,24,FALSE),0)</f>
        <v/>
      </c>
      <c r="AD939" s="101" t="str">
        <f>IF(E939&gt;0,+VLOOKUP($E939,'CODE GENERATOR'!$D:$AC,25,FALSE),0)</f>
        <v/>
      </c>
      <c r="AE939" s="101" t="str">
        <f>IF(E939&gt;0,+VLOOKUP($E939,'CODE GENERATOR'!$D:$AC,26,FALSE),0)</f>
        <v/>
      </c>
      <c r="AF939" s="149" t="str">
        <f>IF($C939&gt;0,$C939&amp;" "&amp;$P939&amp;" "&amp;+VLOOKUP($C939,'STYLE NAMES'!$B:$AC,10,FALSE),"""")</f>
        <v>TORONTO-P BLACK/GOLD PONY - FLEECE BLANKET</v>
      </c>
      <c r="AG939" s="101" t="str">
        <f>"Enjoy our "&amp;(AF939)&amp;"; "&amp;IF(C939&gt;0,+VLOOKUP($C939,'STYLE NAMES'!$B:$AC,11,FALSE),"")</f>
        <v>Enjoy our TORONTO-P BLACK/GOLD PONY - FLEECE BLANKET; High density and high quality cooler fleece blanket will keep your pony extra warm while allowing cool down.
These soft and beautiful fleece blankets come in a wide variety of profound and nice colors.</v>
      </c>
      <c r="AH939" s="101" t="str">
        <f>IF(C939&gt;0,+VLOOKUP($C939,'STYLE NAMES'!$B:$AC,12,FALSE),"")</f>
        <v xml:space="preserve">*High density fleece fabric
*Super soft hand feel
*Keeps warmer with respect to traditional standard density fleece blankets
Composition:
100% Polyester
</v>
      </c>
      <c r="AI939" s="101" t="str">
        <f>IF(C939&gt;0,+VLOOKUP($C939,'STYLE NAMES'!$B:$AC,13,FALSE),"")</f>
        <v>Machine Wash at 30°C
Mild process
Do not bleach
Do NOT Tumble Dry</v>
      </c>
      <c r="AJ939" s="149" t="str">
        <f>IF($C939&gt;0,$C939&amp;" "&amp;$P939&amp;" "&amp;+VLOOKUP($C939,'STYLE NAMES'!$B:$AC,14,FALSE),"""")</f>
        <v>TORONTO-P BLACK/GOLD PONY POLAR BLANKET</v>
      </c>
      <c r="AK939" s="149" t="str">
        <f>"Cavalier SanMarco tarafından tasarlanan "&amp;(AJ939)&amp;"; "&amp;IF(C939&gt;0,+VLOOKUP($C939,'STYLE NAMES'!$B:$AC,15,FALSE),"")</f>
        <v>Cavalier SanMarco tarafından tasarlanan TORONTO-P BLACK/GOLD PONY POLAR BLANKET; Yüksek denye ve kaliteli, Pony polar ter blanketleri atınızı ekstra sıcak tutarken soğumasına da olanak tanır.
Bu yumuşak ve güzel polar battaniyeler çok çeşitli, derin ve hoş renklerde sunuluyor</v>
      </c>
      <c r="AL939" s="149" t="str">
        <f>IF(C939&gt;0,+VLOOKUP($C939,'STYLE NAMES'!$B:$AC,16,FALSE),"")</f>
        <v>*Yüksek denye polar kumaş
*Süper yumuşak tuşe
*Geleneksel standart denye polar blanketlere göre daha sıcak tutar
Kompozisyon:
%100 Polyester</v>
      </c>
      <c r="AM939" s="149" t="str">
        <f>IF(C939&gt;0,+VLOOKUP($C939,'STYLE NAMES'!$B:$AC,17,FALSE),"")</f>
        <v>Makinede 30°C' de Yıkayın
Hassas Yıkama
Çamaşır suyu kullanmayın
Kurutma Makinesinde Kurutmayın</v>
      </c>
      <c r="AN939" s="149" t="str">
        <f>IF($C939&gt;0,$C939&amp;" "&amp;$P939&amp;" "&amp;+VLOOKUP($C939,'STYLE NAMES'!$B:$AC,18,FALSE),"""")</f>
        <v>TORONTO-P BLACK/GOLD COPERTA IN PILE X PONY</v>
      </c>
      <c r="AO939" s="101" t="str">
        <f>"Disegnato da Cavalier SanMarco "&amp;(AN939)&amp;"; "&amp;IF(C939&gt;0,+VLOOKUP($C939,'STYLE NAMES'!$B:$AC,19,FALSE),"")</f>
        <v>Disegnato da Cavalier SanMarco TORONTO-P BLACK/GOLD COPERTA IN PILE X PONY; Coperta in pile refrigerante per Pony ad alta densità e alta qualità manterrà il tuo cavallo extra caldo mentre si raffredda. Queste morbide e bellissime coperte in pile sono disponibili in una vasta gamma di colori intensi e piacevoli.</v>
      </c>
      <c r="AP939" s="101" t="str">
        <f>IF(C939&gt;0,+VLOOKUP($C939,'STYLE NAMES'!$B:$AC,20,FALSE),"")</f>
        <v>Tessuto in pile ad alta densità
Sensazione super morbida al tatto 
Mantiene più caldo rispetto alle tradizionali coperte in pile a densità standard 
Composizione: 
100% Poliestere</v>
      </c>
      <c r="AQ939" s="101" t="str">
        <f>IF(C939&gt;0,+VLOOKUP($C939,'STYLE NAMES'!$B:$AC,21,FALSE),"")</f>
        <v>Lavare in lavatrice a 30°C Ciclo delicato 
Non candeggiare 
Non asciugare in asciugatrice</v>
      </c>
      <c r="AR939" s="101">
        <f>IF(D939&gt;0,+VLOOKUP($C939,'STYLE NAMES'!$B:$AC,22,FALSE),"")</f>
        <v>0</v>
      </c>
      <c r="AS939" s="101">
        <f>IF(E939&gt;0,+VLOOKUP($C939,'STYLE NAMES'!$B:$AC,23,FALSE),"")</f>
        <v>0</v>
      </c>
      <c r="AT939" s="101">
        <f>IF(F939&gt;0,+VLOOKUP($C939,'STYLE NAMES'!$B:$AC,24,FALSE),"")</f>
        <v>0</v>
      </c>
      <c r="AU939" s="101">
        <f>IF(G939&gt;0,+VLOOKUP($C939,'STYLE NAMES'!$B:$AC,25,FALSE),"")</f>
        <v>0</v>
      </c>
      <c r="AV939" s="101">
        <f>+VLOOKUP($S939,'CODE GENERATOR'!$P:$AM,15,FALSE)</f>
        <v>0</v>
      </c>
      <c r="AW939" s="101">
        <f>+VLOOKUP($S939,'CODE GENERATOR'!$P:$AM,16,FALSE)</f>
        <v>0</v>
      </c>
      <c r="AX939" s="101">
        <f>+VLOOKUP($S939,'CODE GENERATOR'!$P:$AM,17,FALSE)</f>
        <v>0</v>
      </c>
      <c r="AY939" s="101">
        <f>+VLOOKUP($S939,'CODE GENERATOR'!$P:$AM,18,FALSE)</f>
        <v>0</v>
      </c>
      <c r="AZ939" s="101">
        <f>+VLOOKUP($S939,'CODE GENERATOR'!$P:$AM,19,FALSE)</f>
        <v>0</v>
      </c>
      <c r="BA939" s="101">
        <f>+VLOOKUP($S939,'CODE GENERATOR'!$P:$AM,20,FALSE)</f>
        <v>0</v>
      </c>
      <c r="BB939" s="101">
        <f>+VLOOKUP($S939,'CODE GENERATOR'!$P:$AM,21,FALSE)</f>
        <v>0</v>
      </c>
      <c r="BC939" s="101">
        <f>+VLOOKUP($S939,'CODE GENERATOR'!$P:$AM,22,FALSE)</f>
        <v>0</v>
      </c>
      <c r="BD939" s="101">
        <f>+VLOOKUP($S939,'CODE GENERATOR'!$P:$AM,23,FALSE)</f>
        <v>0</v>
      </c>
      <c r="BE939" s="101">
        <f>+VLOOKUP($S939,'CODE GENERATOR'!$P:$AM,24,FALSE)</f>
        <v>0</v>
      </c>
      <c r="BF939" s="101">
        <f>IF(C939&gt;0,+VLOOKUP(G939,'CATEGORY ID'!$A$1:$L$118,3,FALSE),"")</f>
        <v>5</v>
      </c>
      <c r="BG939" s="101">
        <f>IF(C939&gt;0,+VLOOKUP(H939,'CATEGORY ID'!$D$1:$L$118,3,FALSE),"")</f>
        <v>78</v>
      </c>
      <c r="BH939" s="101">
        <f>IF(C939&gt;0,+VLOOKUP((+H939&amp;I939),'CATEGORY ID'!$H$1:$I$121,2,FALSE),"")</f>
        <v>79</v>
      </c>
      <c r="BJ939" s="101">
        <f>IF(C939&gt;0,IF(COUNTIF('CATEGORY ID'!$K$1:$K$121,+H939&amp;K939) &gt; 0, +VLOOKUP(+H939&amp;K939,'CATEGORY ID'!$K$1:$L$121,2,FALSE),""),"")</f>
        <v>198</v>
      </c>
      <c r="BK939" s="101" t="str">
        <f>IF(C939&gt;0,IF(COUNTIF('CATEGORY ID'!$K$124:$K$165, +VLOOKUP(C939,'STYLE NAMES'!$B:$AE,30,FALSE)) &gt; 0, +VLOOKUP(VLOOKUP(C939,'STYLE NAMES'!$B:$AE,30,FALSE),'CATEGORY ID'!K:M,2,FALSE),""),"")</f>
        <v/>
      </c>
      <c r="BR939" s="101" t="str" cm="1">
        <f t="array" ref="BR939">IF(C939&gt;0,_xlfn.TEXTJOIN(";", TRUE,_xlfn.UNIQUE(_xlfn._xlws.FILTER(BF939:BQ939,(BF939:BQ939&gt;0)),TRUE,FALSE)),"")&amp;";"&amp;BS939</f>
        <v>5;78;79;198;</v>
      </c>
      <c r="BU939" s="106">
        <f>IF(C939&gt;0,+VLOOKUP($C939,'STYLE NAMES'!$B:$AC,26,FALSE),"")</f>
        <v>89.9</v>
      </c>
      <c r="BV939" s="106">
        <f>IF(C939&gt;0,+VLOOKUP($C939,'STYLE NAMES'!$B:$AC,27,FALSE),"")</f>
        <v>4940</v>
      </c>
      <c r="BW939" s="106">
        <f>IF(C939&gt;0,+VLOOKUP($C939,'STYLE NAMES'!$B:$AC,28,FALSE),"")</f>
        <v>103.38500000000001</v>
      </c>
      <c r="BY939"/>
      <c r="BZ939" s="101">
        <v>99</v>
      </c>
      <c r="CA939" s="137">
        <f t="shared" si="62"/>
        <v>1</v>
      </c>
      <c r="CB939" s="137">
        <f>+VLOOKUP(C939,'[2]STYLES &amp; MODELS MATRIX'!$A:$G,7,FALSE)</f>
        <v>0</v>
      </c>
      <c r="CC939" s="137" t="str">
        <f>+VLOOKUP(C939,'[1]STYLES &amp; SIZE CHARTS'!$A:$H,8,FALSE)</f>
        <v>HP-RUGS1</v>
      </c>
      <c r="CD939" s="137"/>
      <c r="CE939" s="205"/>
      <c r="CF939" s="141"/>
    </row>
    <row r="940" spans="1:84" s="101" customFormat="1" ht="12" customHeight="1" x14ac:dyDescent="0.2">
      <c r="A940" s="102">
        <f t="shared" si="60"/>
        <v>8683711000495</v>
      </c>
      <c r="B940" s="101" t="s">
        <v>1001</v>
      </c>
      <c r="C940" s="101" t="s">
        <v>2190</v>
      </c>
      <c r="D940" s="101" t="s">
        <v>689</v>
      </c>
      <c r="E940" s="203" t="s">
        <v>2504</v>
      </c>
      <c r="F940" s="101" t="s">
        <v>2475</v>
      </c>
      <c r="G940" s="101" t="str">
        <f>IF(C940&gt;0,+VLOOKUP($C940,'STYLE NAMES'!$B:$AC,4,FALSE),"")</f>
        <v>HORSE</v>
      </c>
      <c r="H940" s="101" t="str">
        <f>IF(C940&gt;0,+VLOOKUP($C940,'STYLE NAMES'!$B:$AC,5,FALSE),"")</f>
        <v>PONY</v>
      </c>
      <c r="I940" s="101" t="str">
        <f>IF(C940&gt;0,+VLOOKUP($C940,'STYLE NAMES'!$B:$AC,6,FALSE),"")</f>
        <v>RUGS</v>
      </c>
      <c r="J940" s="101" t="str">
        <f>IF(C940&gt;0,+VLOOKUP($C940,'STYLE NAMES'!$B:$AC,7,FALSE),"")</f>
        <v>PONY</v>
      </c>
      <c r="K940" s="101" t="str">
        <f>IF(C940&gt;0,+VLOOKUP($C940,'STYLE NAMES'!$B:$AC,8,FALSE),"")</f>
        <v>FLEECE BLANKETS</v>
      </c>
      <c r="L940" s="101" t="str">
        <f>IF(E940&gt;0,+VLOOKUP($E940,'CODE GENERATOR'!$D:$T,3,FALSE),"")</f>
        <v>W</v>
      </c>
      <c r="M940" s="101" t="str">
        <f>IF(E940&gt;0,+VLOOKUP($E940,'CODE GENERATOR'!$D:$T,4,FALSE),"")</f>
        <v>FLEECE</v>
      </c>
      <c r="N940" s="101" t="str">
        <f>IF(E940&gt;0,+VLOOKUP($E940,'CODE GENERATOR'!$D:$T,6,FALSE),"")</f>
        <v>NAVY</v>
      </c>
      <c r="O940" s="101" t="str">
        <f>IF(E940&gt;0,+VLOOKUP($E940,'CODE GENERATOR'!$D:$T,7,FALSE),"")</f>
        <v>RED</v>
      </c>
      <c r="P940" s="101" t="str">
        <f t="shared" si="61"/>
        <v>NAVY/RED</v>
      </c>
      <c r="Q940" s="104" t="str">
        <f>IF(E940&gt;0,+VLOOKUP($E940,'CODE GENERATOR'!$D:$T,11,FALSE),"")</f>
        <v>H.RUGPN_FLC0086</v>
      </c>
      <c r="R940" s="104" t="str">
        <f>IF(E940&gt;0,+VLOOKUP($E940,'CODE GENERATOR'!$D:$T,12,FALSE),"")</f>
        <v>FLC0001NAVRED</v>
      </c>
      <c r="S940" s="104" t="str">
        <f>IF(E940&gt;0,+VLOOKUP($E940,'CODE GENERATOR'!$D:$T,13,FALSE),"")</f>
        <v>H.RUGPN_FLC0086_FLC0001NAVRED</v>
      </c>
      <c r="T940" s="104" t="str">
        <f t="shared" si="59"/>
        <v>H.RUGPN_FLC0086_FLC0001NAVRED_XXS</v>
      </c>
      <c r="U940" s="105">
        <v>8683711000495</v>
      </c>
      <c r="V940" s="107" t="str" cm="1">
        <f t="array" ref="V940">_xlfn.TEXTJOIN(";", TRUE, _xlfn.UNIQUE(_xlfn._xlws.FILTER(P$3:P$10029, C$3:C$10029=C940)))</f>
        <v>NAVY/GOLD;PURPLE/GOLD;GREEN/NAVY;BLACK/ROSE GOLD;RED/GOLD;BORDEAUX/GOLD;LILAC/WHITE;BLACK/GOLD;NAVY/RED;RED/WHITE</v>
      </c>
      <c r="W940" s="107" t="str" cm="1">
        <f t="array" ref="W940">_xlfn.TEXTJOIN(";", TRUE, _xlfn.UNIQUE(_xlfn._xlws.FILTER(F$3:F$10029, C$3:C$10029=C940)))</f>
        <v>XXS;XS</v>
      </c>
      <c r="X940" s="101" t="str">
        <f>IF(E940&gt;0,+VLOOKUP($E940,'CODE GENERATOR'!$D:$AC,19,FALSE),0)</f>
        <v>2402_S01_33872</v>
      </c>
      <c r="Y940" s="101" t="str">
        <f>IF(E940&gt;0,+VLOOKUP($E940,'CODE GENERATOR'!$D:$AC,20,FALSE),0)</f>
        <v>2402_S01_33876</v>
      </c>
      <c r="Z940" s="101" t="str">
        <f>IF(E940&gt;0,+VLOOKUP($E940,'CODE GENERATOR'!$D:$AC,21,FALSE),0)</f>
        <v>2402_S01_33878</v>
      </c>
      <c r="AA940" s="101" t="str">
        <f>IF(E940&gt;0,+VLOOKUP($E940,'CODE GENERATOR'!$D:$AC,22,FALSE),0)</f>
        <v>2402_S01_33880</v>
      </c>
      <c r="AB940" s="101" t="str">
        <f>IF(E940&gt;0,+VLOOKUP($E940,'CODE GENERATOR'!$D:$AC,23,FALSE),0)</f>
        <v/>
      </c>
      <c r="AC940" s="101" t="str">
        <f>IF(E940&gt;0,+VLOOKUP($E940,'CODE GENERATOR'!$D:$AC,24,FALSE),0)</f>
        <v/>
      </c>
      <c r="AD940" s="101" t="str">
        <f>IF(E940&gt;0,+VLOOKUP($E940,'CODE GENERATOR'!$D:$AC,25,FALSE),0)</f>
        <v/>
      </c>
      <c r="AE940" s="101" t="str">
        <f>IF(E940&gt;0,+VLOOKUP($E940,'CODE GENERATOR'!$D:$AC,26,FALSE),0)</f>
        <v/>
      </c>
      <c r="AF940" s="149" t="str">
        <f>IF($C940&gt;0,$C940&amp;" "&amp;$P940&amp;" "&amp;+VLOOKUP($C940,'STYLE NAMES'!$B:$AC,10,FALSE),"""")</f>
        <v>TORONTO-P NAVY/RED PONY - FLEECE BLANKET</v>
      </c>
      <c r="AG940" s="101" t="str">
        <f>"Enjoy our "&amp;(AF940)&amp;"; "&amp;IF(C940&gt;0,+VLOOKUP($C940,'STYLE NAMES'!$B:$AC,11,FALSE),"")</f>
        <v>Enjoy our TORONTO-P NAVY/RED PONY - FLEECE BLANKET; High density and high quality cooler fleece blanket will keep your pony extra warm while allowing cool down.
These soft and beautiful fleece blankets come in a wide variety of profound and nice colors.</v>
      </c>
      <c r="AH940" s="101" t="str">
        <f>IF(C940&gt;0,+VLOOKUP($C940,'STYLE NAMES'!$B:$AC,12,FALSE),"")</f>
        <v xml:space="preserve">*High density fleece fabric
*Super soft hand feel
*Keeps warmer with respect to traditional standard density fleece blankets
Composition:
100% Polyester
</v>
      </c>
      <c r="AI940" s="101" t="str">
        <f>IF(C940&gt;0,+VLOOKUP($C940,'STYLE NAMES'!$B:$AC,13,FALSE),"")</f>
        <v>Machine Wash at 30°C
Mild process
Do not bleach
Do NOT Tumble Dry</v>
      </c>
      <c r="AJ940" s="149" t="str">
        <f>IF($C940&gt;0,$C940&amp;" "&amp;$P940&amp;" "&amp;+VLOOKUP($C940,'STYLE NAMES'!$B:$AC,14,FALSE),"""")</f>
        <v>TORONTO-P NAVY/RED PONY POLAR BLANKET</v>
      </c>
      <c r="AK940" s="149" t="str">
        <f>"Cavalier SanMarco tarafından tasarlanan "&amp;(AJ940)&amp;"; "&amp;IF(C940&gt;0,+VLOOKUP($C940,'STYLE NAMES'!$B:$AC,15,FALSE),"")</f>
        <v>Cavalier SanMarco tarafından tasarlanan TORONTO-P NAVY/RED PONY POLAR BLANKET; Yüksek denye ve kaliteli, Pony polar ter blanketleri atınızı ekstra sıcak tutarken soğumasına da olanak tanır.
Bu yumuşak ve güzel polar battaniyeler çok çeşitli, derin ve hoş renklerde sunuluyor</v>
      </c>
      <c r="AL940" s="149" t="str">
        <f>IF(C940&gt;0,+VLOOKUP($C940,'STYLE NAMES'!$B:$AC,16,FALSE),"")</f>
        <v>*Yüksek denye polar kumaş
*Süper yumuşak tuşe
*Geleneksel standart denye polar blanketlere göre daha sıcak tutar
Kompozisyon:
%100 Polyester</v>
      </c>
      <c r="AM940" s="149" t="str">
        <f>IF(C940&gt;0,+VLOOKUP($C940,'STYLE NAMES'!$B:$AC,17,FALSE),"")</f>
        <v>Makinede 30°C' de Yıkayın
Hassas Yıkama
Çamaşır suyu kullanmayın
Kurutma Makinesinde Kurutmayın</v>
      </c>
      <c r="AN940" s="149" t="str">
        <f>IF($C940&gt;0,$C940&amp;" "&amp;$P940&amp;" "&amp;+VLOOKUP($C940,'STYLE NAMES'!$B:$AC,18,FALSE),"""")</f>
        <v>TORONTO-P NAVY/RED COPERTA IN PILE X PONY</v>
      </c>
      <c r="AO940" s="101" t="str">
        <f>"Disegnato da Cavalier SanMarco "&amp;(AN940)&amp;"; "&amp;IF(C940&gt;0,+VLOOKUP($C940,'STYLE NAMES'!$B:$AC,19,FALSE),"")</f>
        <v>Disegnato da Cavalier SanMarco TORONTO-P NAVY/RED COPERTA IN PILE X PONY; Coperta in pile refrigerante per Pony ad alta densità e alta qualità manterrà il tuo cavallo extra caldo mentre si raffredda. Queste morbide e bellissime coperte in pile sono disponibili in una vasta gamma di colori intensi e piacevoli.</v>
      </c>
      <c r="AP940" s="101" t="str">
        <f>IF(C940&gt;0,+VLOOKUP($C940,'STYLE NAMES'!$B:$AC,20,FALSE),"")</f>
        <v>Tessuto in pile ad alta densità
Sensazione super morbida al tatto 
Mantiene più caldo rispetto alle tradizionali coperte in pile a densità standard 
Composizione: 
100% Poliestere</v>
      </c>
      <c r="AQ940" s="101" t="str">
        <f>IF(C940&gt;0,+VLOOKUP($C940,'STYLE NAMES'!$B:$AC,21,FALSE),"")</f>
        <v>Lavare in lavatrice a 30°C Ciclo delicato 
Non candeggiare 
Non asciugare in asciugatrice</v>
      </c>
      <c r="AR940" s="101">
        <f>IF(D940&gt;0,+VLOOKUP($C940,'STYLE NAMES'!$B:$AC,22,FALSE),"")</f>
        <v>0</v>
      </c>
      <c r="AS940" s="101">
        <f>IF(E940&gt;0,+VLOOKUP($C940,'STYLE NAMES'!$B:$AC,23,FALSE),"")</f>
        <v>0</v>
      </c>
      <c r="AT940" s="101">
        <f>IF(F940&gt;0,+VLOOKUP($C940,'STYLE NAMES'!$B:$AC,24,FALSE),"")</f>
        <v>0</v>
      </c>
      <c r="AU940" s="101">
        <f>IF(G940&gt;0,+VLOOKUP($C940,'STYLE NAMES'!$B:$AC,25,FALSE),"")</f>
        <v>0</v>
      </c>
      <c r="AV940" s="101">
        <f>+VLOOKUP($S940,'CODE GENERATOR'!$P:$AM,15,FALSE)</f>
        <v>0</v>
      </c>
      <c r="AW940" s="101">
        <f>+VLOOKUP($S940,'CODE GENERATOR'!$P:$AM,16,FALSE)</f>
        <v>0</v>
      </c>
      <c r="AX940" s="101">
        <f>+VLOOKUP($S940,'CODE GENERATOR'!$P:$AM,17,FALSE)</f>
        <v>0</v>
      </c>
      <c r="AY940" s="101">
        <f>+VLOOKUP($S940,'CODE GENERATOR'!$P:$AM,18,FALSE)</f>
        <v>0</v>
      </c>
      <c r="AZ940" s="101">
        <f>+VLOOKUP($S940,'CODE GENERATOR'!$P:$AM,19,FALSE)</f>
        <v>0</v>
      </c>
      <c r="BA940" s="101">
        <f>+VLOOKUP($S940,'CODE GENERATOR'!$P:$AM,20,FALSE)</f>
        <v>0</v>
      </c>
      <c r="BB940" s="101">
        <f>+VLOOKUP($S940,'CODE GENERATOR'!$P:$AM,21,FALSE)</f>
        <v>0</v>
      </c>
      <c r="BC940" s="101">
        <f>+VLOOKUP($S940,'CODE GENERATOR'!$P:$AM,22,FALSE)</f>
        <v>0</v>
      </c>
      <c r="BD940" s="101">
        <f>+VLOOKUP($S940,'CODE GENERATOR'!$P:$AM,23,FALSE)</f>
        <v>0</v>
      </c>
      <c r="BE940" s="101">
        <f>+VLOOKUP($S940,'CODE GENERATOR'!$P:$AM,24,FALSE)</f>
        <v>0</v>
      </c>
      <c r="BF940" s="101">
        <f>IF(C940&gt;0,+VLOOKUP(G940,'CATEGORY ID'!$A$1:$L$118,3,FALSE),"")</f>
        <v>5</v>
      </c>
      <c r="BG940" s="101">
        <f>IF(C940&gt;0,+VLOOKUP(H940,'CATEGORY ID'!$D$1:$L$118,3,FALSE),"")</f>
        <v>78</v>
      </c>
      <c r="BH940" s="101">
        <f>IF(C940&gt;0,+VLOOKUP((+H940&amp;I940),'CATEGORY ID'!$H$1:$I$121,2,FALSE),"")</f>
        <v>79</v>
      </c>
      <c r="BJ940" s="101">
        <f>IF(C940&gt;0,IF(COUNTIF('CATEGORY ID'!$K$1:$K$121,+H940&amp;K940) &gt; 0, +VLOOKUP(+H940&amp;K940,'CATEGORY ID'!$K$1:$L$121,2,FALSE),""),"")</f>
        <v>198</v>
      </c>
      <c r="BK940" s="101" t="str">
        <f>IF(C940&gt;0,IF(COUNTIF('CATEGORY ID'!$K$124:$K$165, +VLOOKUP(C940,'STYLE NAMES'!$B:$AE,30,FALSE)) &gt; 0, +VLOOKUP(VLOOKUP(C940,'STYLE NAMES'!$B:$AE,30,FALSE),'CATEGORY ID'!K:M,2,FALSE),""),"")</f>
        <v/>
      </c>
      <c r="BR940" s="101" t="str" cm="1">
        <f t="array" ref="BR940">IF(C940&gt;0,_xlfn.TEXTJOIN(";", TRUE,_xlfn.UNIQUE(_xlfn._xlws.FILTER(BF940:BQ940,(BF940:BQ940&gt;0)),TRUE,FALSE)),"")&amp;";"&amp;BS940</f>
        <v>5;78;79;198;</v>
      </c>
      <c r="BU940" s="106">
        <f>IF(C940&gt;0,+VLOOKUP($C940,'STYLE NAMES'!$B:$AC,26,FALSE),"")</f>
        <v>89.9</v>
      </c>
      <c r="BV940" s="106">
        <f>IF(C940&gt;0,+VLOOKUP($C940,'STYLE NAMES'!$B:$AC,27,FALSE),"")</f>
        <v>4940</v>
      </c>
      <c r="BW940" s="106">
        <f>IF(C940&gt;0,+VLOOKUP($C940,'STYLE NAMES'!$B:$AC,28,FALSE),"")</f>
        <v>103.38500000000001</v>
      </c>
      <c r="BY940"/>
      <c r="BZ940" s="101">
        <v>99</v>
      </c>
      <c r="CA940" s="137">
        <f t="shared" si="62"/>
        <v>1</v>
      </c>
      <c r="CB940" s="137">
        <f>+VLOOKUP(C940,'[2]STYLES &amp; MODELS MATRIX'!$A:$G,7,FALSE)</f>
        <v>0</v>
      </c>
      <c r="CC940" s="137" t="str">
        <f>+VLOOKUP(C940,'[1]STYLES &amp; SIZE CHARTS'!$A:$H,8,FALSE)</f>
        <v>HP-RUGS1</v>
      </c>
      <c r="CD940" s="137"/>
      <c r="CE940" s="205"/>
      <c r="CF940" s="141"/>
    </row>
    <row r="941" spans="1:84" s="101" customFormat="1" ht="12" customHeight="1" x14ac:dyDescent="0.2">
      <c r="A941" s="102">
        <f t="shared" si="60"/>
        <v>8683711000501</v>
      </c>
      <c r="B941" s="101" t="s">
        <v>1001</v>
      </c>
      <c r="C941" s="101" t="s">
        <v>2190</v>
      </c>
      <c r="D941" s="101" t="s">
        <v>689</v>
      </c>
      <c r="E941" s="203" t="s">
        <v>2504</v>
      </c>
      <c r="F941" s="101" t="s">
        <v>2346</v>
      </c>
      <c r="G941" s="101" t="str">
        <f>IF(C941&gt;0,+VLOOKUP($C941,'STYLE NAMES'!$B:$AC,4,FALSE),"")</f>
        <v>HORSE</v>
      </c>
      <c r="H941" s="101" t="str">
        <f>IF(C941&gt;0,+VLOOKUP($C941,'STYLE NAMES'!$B:$AC,5,FALSE),"")</f>
        <v>PONY</v>
      </c>
      <c r="I941" s="101" t="str">
        <f>IF(C941&gt;0,+VLOOKUP($C941,'STYLE NAMES'!$B:$AC,6,FALSE),"")</f>
        <v>RUGS</v>
      </c>
      <c r="J941" s="101" t="str">
        <f>IF(C941&gt;0,+VLOOKUP($C941,'STYLE NAMES'!$B:$AC,7,FALSE),"")</f>
        <v>PONY</v>
      </c>
      <c r="K941" s="101" t="str">
        <f>IF(C941&gt;0,+VLOOKUP($C941,'STYLE NAMES'!$B:$AC,8,FALSE),"")</f>
        <v>FLEECE BLANKETS</v>
      </c>
      <c r="L941" s="101" t="str">
        <f>IF(E941&gt;0,+VLOOKUP($E941,'CODE GENERATOR'!$D:$T,3,FALSE),"")</f>
        <v>W</v>
      </c>
      <c r="M941" s="101" t="str">
        <f>IF(E941&gt;0,+VLOOKUP($E941,'CODE GENERATOR'!$D:$T,4,FALSE),"")</f>
        <v>FLEECE</v>
      </c>
      <c r="N941" s="101" t="str">
        <f>IF(E941&gt;0,+VLOOKUP($E941,'CODE GENERATOR'!$D:$T,6,FALSE),"")</f>
        <v>NAVY</v>
      </c>
      <c r="O941" s="101" t="str">
        <f>IF(E941&gt;0,+VLOOKUP($E941,'CODE GENERATOR'!$D:$T,7,FALSE),"")</f>
        <v>RED</v>
      </c>
      <c r="P941" s="101" t="str">
        <f t="shared" si="61"/>
        <v>NAVY/RED</v>
      </c>
      <c r="Q941" s="104" t="str">
        <f>IF(E941&gt;0,+VLOOKUP($E941,'CODE GENERATOR'!$D:$T,11,FALSE),"")</f>
        <v>H.RUGPN_FLC0086</v>
      </c>
      <c r="R941" s="104" t="str">
        <f>IF(E941&gt;0,+VLOOKUP($E941,'CODE GENERATOR'!$D:$T,12,FALSE),"")</f>
        <v>FLC0001NAVRED</v>
      </c>
      <c r="S941" s="104" t="str">
        <f>IF(E941&gt;0,+VLOOKUP($E941,'CODE GENERATOR'!$D:$T,13,FALSE),"")</f>
        <v>H.RUGPN_FLC0086_FLC0001NAVRED</v>
      </c>
      <c r="T941" s="104" t="str">
        <f t="shared" si="59"/>
        <v>H.RUGPN_FLC0086_FLC0001NAVRED_XS</v>
      </c>
      <c r="U941" s="105">
        <v>8683711000501</v>
      </c>
      <c r="V941" s="107" t="str" cm="1">
        <f t="array" ref="V941">_xlfn.TEXTJOIN(";", TRUE, _xlfn.UNIQUE(_xlfn._xlws.FILTER(P$3:P$10029, C$3:C$10029=C941)))</f>
        <v>NAVY/GOLD;PURPLE/GOLD;GREEN/NAVY;BLACK/ROSE GOLD;RED/GOLD;BORDEAUX/GOLD;LILAC/WHITE;BLACK/GOLD;NAVY/RED;RED/WHITE</v>
      </c>
      <c r="W941" s="107" t="str" cm="1">
        <f t="array" ref="W941">_xlfn.TEXTJOIN(";", TRUE, _xlfn.UNIQUE(_xlfn._xlws.FILTER(F$3:F$10029, C$3:C$10029=C941)))</f>
        <v>XXS;XS</v>
      </c>
      <c r="X941" s="101" t="str">
        <f>IF(E941&gt;0,+VLOOKUP($E941,'CODE GENERATOR'!$D:$AC,19,FALSE),0)</f>
        <v>2402_S01_33872</v>
      </c>
      <c r="Y941" s="101" t="str">
        <f>IF(E941&gt;0,+VLOOKUP($E941,'CODE GENERATOR'!$D:$AC,20,FALSE),0)</f>
        <v>2402_S01_33876</v>
      </c>
      <c r="Z941" s="101" t="str">
        <f>IF(E941&gt;0,+VLOOKUP($E941,'CODE GENERATOR'!$D:$AC,21,FALSE),0)</f>
        <v>2402_S01_33878</v>
      </c>
      <c r="AA941" s="101" t="str">
        <f>IF(E941&gt;0,+VLOOKUP($E941,'CODE GENERATOR'!$D:$AC,22,FALSE),0)</f>
        <v>2402_S01_33880</v>
      </c>
      <c r="AB941" s="101" t="str">
        <f>IF(E941&gt;0,+VLOOKUP($E941,'CODE GENERATOR'!$D:$AC,23,FALSE),0)</f>
        <v/>
      </c>
      <c r="AC941" s="101" t="str">
        <f>IF(E941&gt;0,+VLOOKUP($E941,'CODE GENERATOR'!$D:$AC,24,FALSE),0)</f>
        <v/>
      </c>
      <c r="AD941" s="101" t="str">
        <f>IF(E941&gt;0,+VLOOKUP($E941,'CODE GENERATOR'!$D:$AC,25,FALSE),0)</f>
        <v/>
      </c>
      <c r="AE941" s="101" t="str">
        <f>IF(E941&gt;0,+VLOOKUP($E941,'CODE GENERATOR'!$D:$AC,26,FALSE),0)</f>
        <v/>
      </c>
      <c r="AF941" s="149" t="str">
        <f>IF($C941&gt;0,$C941&amp;" "&amp;$P941&amp;" "&amp;+VLOOKUP($C941,'STYLE NAMES'!$B:$AC,10,FALSE),"""")</f>
        <v>TORONTO-P NAVY/RED PONY - FLEECE BLANKET</v>
      </c>
      <c r="AG941" s="101" t="str">
        <f>"Enjoy our "&amp;(AF941)&amp;"; "&amp;IF(C941&gt;0,+VLOOKUP($C941,'STYLE NAMES'!$B:$AC,11,FALSE),"")</f>
        <v>Enjoy our TORONTO-P NAVY/RED PONY - FLEECE BLANKET; High density and high quality cooler fleece blanket will keep your pony extra warm while allowing cool down.
These soft and beautiful fleece blankets come in a wide variety of profound and nice colors.</v>
      </c>
      <c r="AH941" s="101" t="str">
        <f>IF(C941&gt;0,+VLOOKUP($C941,'STYLE NAMES'!$B:$AC,12,FALSE),"")</f>
        <v xml:space="preserve">*High density fleece fabric
*Super soft hand feel
*Keeps warmer with respect to traditional standard density fleece blankets
Composition:
100% Polyester
</v>
      </c>
      <c r="AI941" s="101" t="str">
        <f>IF(C941&gt;0,+VLOOKUP($C941,'STYLE NAMES'!$B:$AC,13,FALSE),"")</f>
        <v>Machine Wash at 30°C
Mild process
Do not bleach
Do NOT Tumble Dry</v>
      </c>
      <c r="AJ941" s="149" t="str">
        <f>IF($C941&gt;0,$C941&amp;" "&amp;$P941&amp;" "&amp;+VLOOKUP($C941,'STYLE NAMES'!$B:$AC,14,FALSE),"""")</f>
        <v>TORONTO-P NAVY/RED PONY POLAR BLANKET</v>
      </c>
      <c r="AK941" s="149" t="str">
        <f>"Cavalier SanMarco tarafından tasarlanan "&amp;(AJ941)&amp;"; "&amp;IF(C941&gt;0,+VLOOKUP($C941,'STYLE NAMES'!$B:$AC,15,FALSE),"")</f>
        <v>Cavalier SanMarco tarafından tasarlanan TORONTO-P NAVY/RED PONY POLAR BLANKET; Yüksek denye ve kaliteli, Pony polar ter blanketleri atınızı ekstra sıcak tutarken soğumasına da olanak tanır.
Bu yumuşak ve güzel polar battaniyeler çok çeşitli, derin ve hoş renklerde sunuluyor</v>
      </c>
      <c r="AL941" s="149" t="str">
        <f>IF(C941&gt;0,+VLOOKUP($C941,'STYLE NAMES'!$B:$AC,16,FALSE),"")</f>
        <v>*Yüksek denye polar kumaş
*Süper yumuşak tuşe
*Geleneksel standart denye polar blanketlere göre daha sıcak tutar
Kompozisyon:
%100 Polyester</v>
      </c>
      <c r="AM941" s="149" t="str">
        <f>IF(C941&gt;0,+VLOOKUP($C941,'STYLE NAMES'!$B:$AC,17,FALSE),"")</f>
        <v>Makinede 30°C' de Yıkayın
Hassas Yıkama
Çamaşır suyu kullanmayın
Kurutma Makinesinde Kurutmayın</v>
      </c>
      <c r="AN941" s="149" t="str">
        <f>IF($C941&gt;0,$C941&amp;" "&amp;$P941&amp;" "&amp;+VLOOKUP($C941,'STYLE NAMES'!$B:$AC,18,FALSE),"""")</f>
        <v>TORONTO-P NAVY/RED COPERTA IN PILE X PONY</v>
      </c>
      <c r="AO941" s="101" t="str">
        <f>"Disegnato da Cavalier SanMarco "&amp;(AN941)&amp;"; "&amp;IF(C941&gt;0,+VLOOKUP($C941,'STYLE NAMES'!$B:$AC,19,FALSE),"")</f>
        <v>Disegnato da Cavalier SanMarco TORONTO-P NAVY/RED COPERTA IN PILE X PONY; Coperta in pile refrigerante per Pony ad alta densità e alta qualità manterrà il tuo cavallo extra caldo mentre si raffredda. Queste morbide e bellissime coperte in pile sono disponibili in una vasta gamma di colori intensi e piacevoli.</v>
      </c>
      <c r="AP941" s="101" t="str">
        <f>IF(C941&gt;0,+VLOOKUP($C941,'STYLE NAMES'!$B:$AC,20,FALSE),"")</f>
        <v>Tessuto in pile ad alta densità
Sensazione super morbida al tatto 
Mantiene più caldo rispetto alle tradizionali coperte in pile a densità standard 
Composizione: 
100% Poliestere</v>
      </c>
      <c r="AQ941" s="101" t="str">
        <f>IF(C941&gt;0,+VLOOKUP($C941,'STYLE NAMES'!$B:$AC,21,FALSE),"")</f>
        <v>Lavare in lavatrice a 30°C Ciclo delicato 
Non candeggiare 
Non asciugare in asciugatrice</v>
      </c>
      <c r="AR941" s="101">
        <f>IF(D941&gt;0,+VLOOKUP($C941,'STYLE NAMES'!$B:$AC,22,FALSE),"")</f>
        <v>0</v>
      </c>
      <c r="AS941" s="101">
        <f>IF(E941&gt;0,+VLOOKUP($C941,'STYLE NAMES'!$B:$AC,23,FALSE),"")</f>
        <v>0</v>
      </c>
      <c r="AT941" s="101">
        <f>IF(F941&gt;0,+VLOOKUP($C941,'STYLE NAMES'!$B:$AC,24,FALSE),"")</f>
        <v>0</v>
      </c>
      <c r="AU941" s="101">
        <f>IF(G941&gt;0,+VLOOKUP($C941,'STYLE NAMES'!$B:$AC,25,FALSE),"")</f>
        <v>0</v>
      </c>
      <c r="AV941" s="101">
        <f>+VLOOKUP($S941,'CODE GENERATOR'!$P:$AM,15,FALSE)</f>
        <v>0</v>
      </c>
      <c r="AW941" s="101">
        <f>+VLOOKUP($S941,'CODE GENERATOR'!$P:$AM,16,FALSE)</f>
        <v>0</v>
      </c>
      <c r="AX941" s="101">
        <f>+VLOOKUP($S941,'CODE GENERATOR'!$P:$AM,17,FALSE)</f>
        <v>0</v>
      </c>
      <c r="AY941" s="101">
        <f>+VLOOKUP($S941,'CODE GENERATOR'!$P:$AM,18,FALSE)</f>
        <v>0</v>
      </c>
      <c r="AZ941" s="101">
        <f>+VLOOKUP($S941,'CODE GENERATOR'!$P:$AM,19,FALSE)</f>
        <v>0</v>
      </c>
      <c r="BA941" s="101">
        <f>+VLOOKUP($S941,'CODE GENERATOR'!$P:$AM,20,FALSE)</f>
        <v>0</v>
      </c>
      <c r="BB941" s="101">
        <f>+VLOOKUP($S941,'CODE GENERATOR'!$P:$AM,21,FALSE)</f>
        <v>0</v>
      </c>
      <c r="BC941" s="101">
        <f>+VLOOKUP($S941,'CODE GENERATOR'!$P:$AM,22,FALSE)</f>
        <v>0</v>
      </c>
      <c r="BD941" s="101">
        <f>+VLOOKUP($S941,'CODE GENERATOR'!$P:$AM,23,FALSE)</f>
        <v>0</v>
      </c>
      <c r="BE941" s="101">
        <f>+VLOOKUP($S941,'CODE GENERATOR'!$P:$AM,24,FALSE)</f>
        <v>0</v>
      </c>
      <c r="BF941" s="101">
        <f>IF(C941&gt;0,+VLOOKUP(G941,'CATEGORY ID'!$A$1:$L$118,3,FALSE),"")</f>
        <v>5</v>
      </c>
      <c r="BG941" s="101">
        <f>IF(C941&gt;0,+VLOOKUP(H941,'CATEGORY ID'!$D$1:$L$118,3,FALSE),"")</f>
        <v>78</v>
      </c>
      <c r="BH941" s="101">
        <f>IF(C941&gt;0,+VLOOKUP((+H941&amp;I941),'CATEGORY ID'!$H$1:$I$121,2,FALSE),"")</f>
        <v>79</v>
      </c>
      <c r="BJ941" s="101">
        <f>IF(C941&gt;0,IF(COUNTIF('CATEGORY ID'!$K$1:$K$121,+H941&amp;K941) &gt; 0, +VLOOKUP(+H941&amp;K941,'CATEGORY ID'!$K$1:$L$121,2,FALSE),""),"")</f>
        <v>198</v>
      </c>
      <c r="BK941" s="101" t="str">
        <f>IF(C941&gt;0,IF(COUNTIF('CATEGORY ID'!$K$124:$K$165, +VLOOKUP(C941,'STYLE NAMES'!$B:$AE,30,FALSE)) &gt; 0, +VLOOKUP(VLOOKUP(C941,'STYLE NAMES'!$B:$AE,30,FALSE),'CATEGORY ID'!K:M,2,FALSE),""),"")</f>
        <v/>
      </c>
      <c r="BR941" s="101" t="str" cm="1">
        <f t="array" ref="BR941">IF(C941&gt;0,_xlfn.TEXTJOIN(";", TRUE,_xlfn.UNIQUE(_xlfn._xlws.FILTER(BF941:BQ941,(BF941:BQ941&gt;0)),TRUE,FALSE)),"")&amp;";"&amp;BS941</f>
        <v>5;78;79;198;</v>
      </c>
      <c r="BU941" s="106">
        <f>IF(C941&gt;0,+VLOOKUP($C941,'STYLE NAMES'!$B:$AC,26,FALSE),"")</f>
        <v>89.9</v>
      </c>
      <c r="BV941" s="106">
        <f>IF(C941&gt;0,+VLOOKUP($C941,'STYLE NAMES'!$B:$AC,27,FALSE),"")</f>
        <v>4940</v>
      </c>
      <c r="BW941" s="106">
        <f>IF(C941&gt;0,+VLOOKUP($C941,'STYLE NAMES'!$B:$AC,28,FALSE),"")</f>
        <v>103.38500000000001</v>
      </c>
      <c r="BY941"/>
      <c r="BZ941" s="101">
        <v>99</v>
      </c>
      <c r="CA941" s="137">
        <f t="shared" si="62"/>
        <v>1</v>
      </c>
      <c r="CB941" s="137">
        <f>+VLOOKUP(C941,'[2]STYLES &amp; MODELS MATRIX'!$A:$G,7,FALSE)</f>
        <v>0</v>
      </c>
      <c r="CC941" s="137" t="str">
        <f>+VLOOKUP(C941,'[1]STYLES &amp; SIZE CHARTS'!$A:$H,8,FALSE)</f>
        <v>HP-RUGS1</v>
      </c>
      <c r="CD941" s="137"/>
      <c r="CE941" s="205"/>
      <c r="CF941" s="141"/>
    </row>
    <row r="942" spans="1:84" s="101" customFormat="1" ht="12" customHeight="1" x14ac:dyDescent="0.2">
      <c r="A942" s="102">
        <f t="shared" si="60"/>
        <v>8683711000556</v>
      </c>
      <c r="B942" s="101" t="s">
        <v>1001</v>
      </c>
      <c r="C942" s="101" t="s">
        <v>2190</v>
      </c>
      <c r="D942" s="101" t="s">
        <v>689</v>
      </c>
      <c r="E942" s="203" t="s">
        <v>2505</v>
      </c>
      <c r="F942" s="101" t="s">
        <v>2475</v>
      </c>
      <c r="G942" s="101" t="str">
        <f>IF(C942&gt;0,+VLOOKUP($C942,'STYLE NAMES'!$B:$AC,4,FALSE),"")</f>
        <v>HORSE</v>
      </c>
      <c r="H942" s="101" t="str">
        <f>IF(C942&gt;0,+VLOOKUP($C942,'STYLE NAMES'!$B:$AC,5,FALSE),"")</f>
        <v>PONY</v>
      </c>
      <c r="I942" s="101" t="str">
        <f>IF(C942&gt;0,+VLOOKUP($C942,'STYLE NAMES'!$B:$AC,6,FALSE),"")</f>
        <v>RUGS</v>
      </c>
      <c r="J942" s="101" t="str">
        <f>IF(C942&gt;0,+VLOOKUP($C942,'STYLE NAMES'!$B:$AC,7,FALSE),"")</f>
        <v>PONY</v>
      </c>
      <c r="K942" s="101" t="str">
        <f>IF(C942&gt;0,+VLOOKUP($C942,'STYLE NAMES'!$B:$AC,8,FALSE),"")</f>
        <v>FLEECE BLANKETS</v>
      </c>
      <c r="L942" s="101" t="str">
        <f>IF(E942&gt;0,+VLOOKUP($E942,'CODE GENERATOR'!$D:$T,3,FALSE),"")</f>
        <v>W</v>
      </c>
      <c r="M942" s="101" t="str">
        <f>IF(E942&gt;0,+VLOOKUP($E942,'CODE GENERATOR'!$D:$T,4,FALSE),"")</f>
        <v>FLEECE</v>
      </c>
      <c r="N942" s="101" t="str">
        <f>IF(E942&gt;0,+VLOOKUP($E942,'CODE GENERATOR'!$D:$T,6,FALSE),"")</f>
        <v>RED</v>
      </c>
      <c r="O942" s="101" t="str">
        <f>IF(E942&gt;0,+VLOOKUP($E942,'CODE GENERATOR'!$D:$T,7,FALSE),"")</f>
        <v>WHITE</v>
      </c>
      <c r="P942" s="101" t="str">
        <f t="shared" si="61"/>
        <v>RED/WHITE</v>
      </c>
      <c r="Q942" s="104" t="str">
        <f>IF(E942&gt;0,+VLOOKUP($E942,'CODE GENERATOR'!$D:$T,11,FALSE),"")</f>
        <v>H.RUGPN_FLC0086</v>
      </c>
      <c r="R942" s="104" t="str">
        <f>IF(E942&gt;0,+VLOOKUP($E942,'CODE GENERATOR'!$D:$T,12,FALSE),"")</f>
        <v>FLC0001REDWHT</v>
      </c>
      <c r="S942" s="104" t="str">
        <f>IF(E942&gt;0,+VLOOKUP($E942,'CODE GENERATOR'!$D:$T,13,FALSE),"")</f>
        <v>H.RUGPN_FLC0086_FLC0001REDWHT</v>
      </c>
      <c r="T942" s="104" t="str">
        <f t="shared" si="59"/>
        <v>H.RUGPN_FLC0086_FLC0001REDWHT_XXS</v>
      </c>
      <c r="U942" s="105">
        <v>8683711000556</v>
      </c>
      <c r="V942" s="107" t="str" cm="1">
        <f t="array" ref="V942">_xlfn.TEXTJOIN(";", TRUE, _xlfn.UNIQUE(_xlfn._xlws.FILTER(P$3:P$10029, C$3:C$10029=C942)))</f>
        <v>NAVY/GOLD;PURPLE/GOLD;GREEN/NAVY;BLACK/ROSE GOLD;RED/GOLD;BORDEAUX/GOLD;LILAC/WHITE;BLACK/GOLD;NAVY/RED;RED/WHITE</v>
      </c>
      <c r="W942" s="107" t="str" cm="1">
        <f t="array" ref="W942">_xlfn.TEXTJOIN(";", TRUE, _xlfn.UNIQUE(_xlfn._xlws.FILTER(F$3:F$10029, C$3:C$10029=C942)))</f>
        <v>XXS;XS</v>
      </c>
      <c r="X942" s="101" t="str">
        <f>IF(E942&gt;0,+VLOOKUP($E942,'CODE GENERATOR'!$D:$AC,19,FALSE),0)</f>
        <v>2402_S01_33958</v>
      </c>
      <c r="Y942" s="101" t="str">
        <f>IF(E942&gt;0,+VLOOKUP($E942,'CODE GENERATOR'!$D:$AC,20,FALSE),0)</f>
        <v>2402_S01_33960</v>
      </c>
      <c r="Z942" s="101" t="str">
        <f>IF(E942&gt;0,+VLOOKUP($E942,'CODE GENERATOR'!$D:$AC,21,FALSE),0)</f>
        <v>2402_S01_33963</v>
      </c>
      <c r="AA942" s="101" t="str">
        <f>IF(E942&gt;0,+VLOOKUP($E942,'CODE GENERATOR'!$D:$AC,22,FALSE),0)</f>
        <v>2402_S01_33965</v>
      </c>
      <c r="AB942" s="101" t="str">
        <f>IF(E942&gt;0,+VLOOKUP($E942,'CODE GENERATOR'!$D:$AC,23,FALSE),0)</f>
        <v/>
      </c>
      <c r="AC942" s="101" t="str">
        <f>IF(E942&gt;0,+VLOOKUP($E942,'CODE GENERATOR'!$D:$AC,24,FALSE),0)</f>
        <v/>
      </c>
      <c r="AD942" s="101" t="str">
        <f>IF(E942&gt;0,+VLOOKUP($E942,'CODE GENERATOR'!$D:$AC,25,FALSE),0)</f>
        <v/>
      </c>
      <c r="AE942" s="101" t="str">
        <f>IF(E942&gt;0,+VLOOKUP($E942,'CODE GENERATOR'!$D:$AC,26,FALSE),0)</f>
        <v/>
      </c>
      <c r="AF942" s="149" t="str">
        <f>IF($C942&gt;0,$C942&amp;" "&amp;$P942&amp;" "&amp;+VLOOKUP($C942,'STYLE NAMES'!$B:$AC,10,FALSE),"""")</f>
        <v>TORONTO-P RED/WHITE PONY - FLEECE BLANKET</v>
      </c>
      <c r="AG942" s="101" t="str">
        <f>"Enjoy our "&amp;(AF942)&amp;"; "&amp;IF(C942&gt;0,+VLOOKUP($C942,'STYLE NAMES'!$B:$AC,11,FALSE),"")</f>
        <v>Enjoy our TORONTO-P RED/WHITE PONY - FLEECE BLANKET; High density and high quality cooler fleece blanket will keep your pony extra warm while allowing cool down.
These soft and beautiful fleece blankets come in a wide variety of profound and nice colors.</v>
      </c>
      <c r="AH942" s="101" t="str">
        <f>IF(C942&gt;0,+VLOOKUP($C942,'STYLE NAMES'!$B:$AC,12,FALSE),"")</f>
        <v xml:space="preserve">*High density fleece fabric
*Super soft hand feel
*Keeps warmer with respect to traditional standard density fleece blankets
Composition:
100% Polyester
</v>
      </c>
      <c r="AI942" s="101" t="str">
        <f>IF(C942&gt;0,+VLOOKUP($C942,'STYLE NAMES'!$B:$AC,13,FALSE),"")</f>
        <v>Machine Wash at 30°C
Mild process
Do not bleach
Do NOT Tumble Dry</v>
      </c>
      <c r="AJ942" s="149" t="str">
        <f>IF($C942&gt;0,$C942&amp;" "&amp;$P942&amp;" "&amp;+VLOOKUP($C942,'STYLE NAMES'!$B:$AC,14,FALSE),"""")</f>
        <v>TORONTO-P RED/WHITE PONY POLAR BLANKET</v>
      </c>
      <c r="AK942" s="149" t="str">
        <f>"Cavalier SanMarco tarafından tasarlanan "&amp;(AJ942)&amp;"; "&amp;IF(C942&gt;0,+VLOOKUP($C942,'STYLE NAMES'!$B:$AC,15,FALSE),"")</f>
        <v>Cavalier SanMarco tarafından tasarlanan TORONTO-P RED/WHITE PONY POLAR BLANKET; Yüksek denye ve kaliteli, Pony polar ter blanketleri atınızı ekstra sıcak tutarken soğumasına da olanak tanır.
Bu yumuşak ve güzel polar battaniyeler çok çeşitli, derin ve hoş renklerde sunuluyor</v>
      </c>
      <c r="AL942" s="149" t="str">
        <f>IF(C942&gt;0,+VLOOKUP($C942,'STYLE NAMES'!$B:$AC,16,FALSE),"")</f>
        <v>*Yüksek denye polar kumaş
*Süper yumuşak tuşe
*Geleneksel standart denye polar blanketlere göre daha sıcak tutar
Kompozisyon:
%100 Polyester</v>
      </c>
      <c r="AM942" s="149" t="str">
        <f>IF(C942&gt;0,+VLOOKUP($C942,'STYLE NAMES'!$B:$AC,17,FALSE),"")</f>
        <v>Makinede 30°C' de Yıkayın
Hassas Yıkama
Çamaşır suyu kullanmayın
Kurutma Makinesinde Kurutmayın</v>
      </c>
      <c r="AN942" s="149" t="str">
        <f>IF($C942&gt;0,$C942&amp;" "&amp;$P942&amp;" "&amp;+VLOOKUP($C942,'STYLE NAMES'!$B:$AC,18,FALSE),"""")</f>
        <v>TORONTO-P RED/WHITE COPERTA IN PILE X PONY</v>
      </c>
      <c r="AO942" s="101" t="str">
        <f>"Disegnato da Cavalier SanMarco "&amp;(AN942)&amp;"; "&amp;IF(C942&gt;0,+VLOOKUP($C942,'STYLE NAMES'!$B:$AC,19,FALSE),"")</f>
        <v>Disegnato da Cavalier SanMarco TORONTO-P RED/WHITE COPERTA IN PILE X PONY; Coperta in pile refrigerante per Pony ad alta densità e alta qualità manterrà il tuo cavallo extra caldo mentre si raffredda. Queste morbide e bellissime coperte in pile sono disponibili in una vasta gamma di colori intensi e piacevoli.</v>
      </c>
      <c r="AP942" s="101" t="str">
        <f>IF(C942&gt;0,+VLOOKUP($C942,'STYLE NAMES'!$B:$AC,20,FALSE),"")</f>
        <v>Tessuto in pile ad alta densità
Sensazione super morbida al tatto 
Mantiene più caldo rispetto alle tradizionali coperte in pile a densità standard 
Composizione: 
100% Poliestere</v>
      </c>
      <c r="AQ942" s="101" t="str">
        <f>IF(C942&gt;0,+VLOOKUP($C942,'STYLE NAMES'!$B:$AC,21,FALSE),"")</f>
        <v>Lavare in lavatrice a 30°C Ciclo delicato 
Non candeggiare 
Non asciugare in asciugatrice</v>
      </c>
      <c r="AR942" s="101">
        <f>IF(D942&gt;0,+VLOOKUP($C942,'STYLE NAMES'!$B:$AC,22,FALSE),"")</f>
        <v>0</v>
      </c>
      <c r="AS942" s="101">
        <f>IF(E942&gt;0,+VLOOKUP($C942,'STYLE NAMES'!$B:$AC,23,FALSE),"")</f>
        <v>0</v>
      </c>
      <c r="AT942" s="101">
        <f>IF(F942&gt;0,+VLOOKUP($C942,'STYLE NAMES'!$B:$AC,24,FALSE),"")</f>
        <v>0</v>
      </c>
      <c r="AU942" s="101">
        <f>IF(G942&gt;0,+VLOOKUP($C942,'STYLE NAMES'!$B:$AC,25,FALSE),"")</f>
        <v>0</v>
      </c>
      <c r="AV942" s="101">
        <f>+VLOOKUP($S942,'CODE GENERATOR'!$P:$AM,15,FALSE)</f>
        <v>0</v>
      </c>
      <c r="AW942" s="101">
        <f>+VLOOKUP($S942,'CODE GENERATOR'!$P:$AM,16,FALSE)</f>
        <v>0</v>
      </c>
      <c r="AX942" s="101">
        <f>+VLOOKUP($S942,'CODE GENERATOR'!$P:$AM,17,FALSE)</f>
        <v>0</v>
      </c>
      <c r="AY942" s="101">
        <f>+VLOOKUP($S942,'CODE GENERATOR'!$P:$AM,18,FALSE)</f>
        <v>0</v>
      </c>
      <c r="AZ942" s="101">
        <f>+VLOOKUP($S942,'CODE GENERATOR'!$P:$AM,19,FALSE)</f>
        <v>0</v>
      </c>
      <c r="BA942" s="101">
        <f>+VLOOKUP($S942,'CODE GENERATOR'!$P:$AM,20,FALSE)</f>
        <v>0</v>
      </c>
      <c r="BB942" s="101">
        <f>+VLOOKUP($S942,'CODE GENERATOR'!$P:$AM,21,FALSE)</f>
        <v>0</v>
      </c>
      <c r="BC942" s="101">
        <f>+VLOOKUP($S942,'CODE GENERATOR'!$P:$AM,22,FALSE)</f>
        <v>0</v>
      </c>
      <c r="BD942" s="101">
        <f>+VLOOKUP($S942,'CODE GENERATOR'!$P:$AM,23,FALSE)</f>
        <v>0</v>
      </c>
      <c r="BE942" s="101">
        <f>+VLOOKUP($S942,'CODE GENERATOR'!$P:$AM,24,FALSE)</f>
        <v>0</v>
      </c>
      <c r="BF942" s="101">
        <f>IF(C942&gt;0,+VLOOKUP(G942,'CATEGORY ID'!$A$1:$L$118,3,FALSE),"")</f>
        <v>5</v>
      </c>
      <c r="BG942" s="101">
        <f>IF(C942&gt;0,+VLOOKUP(H942,'CATEGORY ID'!$D$1:$L$118,3,FALSE),"")</f>
        <v>78</v>
      </c>
      <c r="BH942" s="101">
        <f>IF(C942&gt;0,+VLOOKUP((+H942&amp;I942),'CATEGORY ID'!$H$1:$I$121,2,FALSE),"")</f>
        <v>79</v>
      </c>
      <c r="BJ942" s="101">
        <f>IF(C942&gt;0,IF(COUNTIF('CATEGORY ID'!$K$1:$K$121,+H942&amp;K942) &gt; 0, +VLOOKUP(+H942&amp;K942,'CATEGORY ID'!$K$1:$L$121,2,FALSE),""),"")</f>
        <v>198</v>
      </c>
      <c r="BK942" s="101" t="str">
        <f>IF(C942&gt;0,IF(COUNTIF('CATEGORY ID'!$K$124:$K$165, +VLOOKUP(C942,'STYLE NAMES'!$B:$AE,30,FALSE)) &gt; 0, +VLOOKUP(VLOOKUP(C942,'STYLE NAMES'!$B:$AE,30,FALSE),'CATEGORY ID'!K:M,2,FALSE),""),"")</f>
        <v/>
      </c>
      <c r="BR942" s="101" t="str" cm="1">
        <f t="array" ref="BR942">IF(C942&gt;0,_xlfn.TEXTJOIN(";", TRUE,_xlfn.UNIQUE(_xlfn._xlws.FILTER(BF942:BQ942,(BF942:BQ942&gt;0)),TRUE,FALSE)),"")&amp;";"&amp;BS942</f>
        <v>5;78;79;198;</v>
      </c>
      <c r="BU942" s="106">
        <f>IF(C942&gt;0,+VLOOKUP($C942,'STYLE NAMES'!$B:$AC,26,FALSE),"")</f>
        <v>89.9</v>
      </c>
      <c r="BV942" s="106">
        <f>IF(C942&gt;0,+VLOOKUP($C942,'STYLE NAMES'!$B:$AC,27,FALSE),"")</f>
        <v>4940</v>
      </c>
      <c r="BW942" s="106">
        <f>IF(C942&gt;0,+VLOOKUP($C942,'STYLE NAMES'!$B:$AC,28,FALSE),"")</f>
        <v>103.38500000000001</v>
      </c>
      <c r="BY942"/>
      <c r="BZ942" s="101">
        <v>99</v>
      </c>
      <c r="CA942" s="137">
        <f t="shared" si="62"/>
        <v>1</v>
      </c>
      <c r="CB942" s="137">
        <f>+VLOOKUP(C942,'[2]STYLES &amp; MODELS MATRIX'!$A:$G,7,FALSE)</f>
        <v>0</v>
      </c>
      <c r="CC942" s="137" t="str">
        <f>+VLOOKUP(C942,'[1]STYLES &amp; SIZE CHARTS'!$A:$H,8,FALSE)</f>
        <v>HP-RUGS1</v>
      </c>
      <c r="CD942" s="137"/>
      <c r="CE942" s="205"/>
      <c r="CF942" s="141"/>
    </row>
    <row r="943" spans="1:84" s="101" customFormat="1" ht="12" customHeight="1" x14ac:dyDescent="0.2">
      <c r="A943" s="102">
        <f t="shared" si="60"/>
        <v>8683711000563</v>
      </c>
      <c r="B943" s="101" t="s">
        <v>1001</v>
      </c>
      <c r="C943" s="101" t="s">
        <v>2190</v>
      </c>
      <c r="D943" s="101" t="s">
        <v>689</v>
      </c>
      <c r="E943" s="203" t="s">
        <v>2505</v>
      </c>
      <c r="F943" s="101" t="s">
        <v>2346</v>
      </c>
      <c r="G943" s="101" t="str">
        <f>IF(C943&gt;0,+VLOOKUP($C943,'STYLE NAMES'!$B:$AC,4,FALSE),"")</f>
        <v>HORSE</v>
      </c>
      <c r="H943" s="101" t="str">
        <f>IF(C943&gt;0,+VLOOKUP($C943,'STYLE NAMES'!$B:$AC,5,FALSE),"")</f>
        <v>PONY</v>
      </c>
      <c r="I943" s="101" t="str">
        <f>IF(C943&gt;0,+VLOOKUP($C943,'STYLE NAMES'!$B:$AC,6,FALSE),"")</f>
        <v>RUGS</v>
      </c>
      <c r="J943" s="101" t="str">
        <f>IF(C943&gt;0,+VLOOKUP($C943,'STYLE NAMES'!$B:$AC,7,FALSE),"")</f>
        <v>PONY</v>
      </c>
      <c r="K943" s="101" t="str">
        <f>IF(C943&gt;0,+VLOOKUP($C943,'STYLE NAMES'!$B:$AC,8,FALSE),"")</f>
        <v>FLEECE BLANKETS</v>
      </c>
      <c r="L943" s="101" t="str">
        <f>IF(E943&gt;0,+VLOOKUP($E943,'CODE GENERATOR'!$D:$T,3,FALSE),"")</f>
        <v>W</v>
      </c>
      <c r="M943" s="101" t="str">
        <f>IF(E943&gt;0,+VLOOKUP($E943,'CODE GENERATOR'!$D:$T,4,FALSE),"")</f>
        <v>FLEECE</v>
      </c>
      <c r="N943" s="101" t="str">
        <f>IF(E943&gt;0,+VLOOKUP($E943,'CODE GENERATOR'!$D:$T,6,FALSE),"")</f>
        <v>RED</v>
      </c>
      <c r="O943" s="101" t="str">
        <f>IF(E943&gt;0,+VLOOKUP($E943,'CODE GENERATOR'!$D:$T,7,FALSE),"")</f>
        <v>WHITE</v>
      </c>
      <c r="P943" s="101" t="str">
        <f t="shared" si="61"/>
        <v>RED/WHITE</v>
      </c>
      <c r="Q943" s="104" t="str">
        <f>IF(E943&gt;0,+VLOOKUP($E943,'CODE GENERATOR'!$D:$T,11,FALSE),"")</f>
        <v>H.RUGPN_FLC0086</v>
      </c>
      <c r="R943" s="104" t="str">
        <f>IF(E943&gt;0,+VLOOKUP($E943,'CODE GENERATOR'!$D:$T,12,FALSE),"")</f>
        <v>FLC0001REDWHT</v>
      </c>
      <c r="S943" s="104" t="str">
        <f>IF(E943&gt;0,+VLOOKUP($E943,'CODE GENERATOR'!$D:$T,13,FALSE),"")</f>
        <v>H.RUGPN_FLC0086_FLC0001REDWHT</v>
      </c>
      <c r="T943" s="104" t="str">
        <f t="shared" si="59"/>
        <v>H.RUGPN_FLC0086_FLC0001REDWHT_XS</v>
      </c>
      <c r="U943" s="105">
        <v>8683711000563</v>
      </c>
      <c r="V943" s="107" t="str" cm="1">
        <f t="array" ref="V943">_xlfn.TEXTJOIN(";", TRUE, _xlfn.UNIQUE(_xlfn._xlws.FILTER(P$3:P$10029, C$3:C$10029=C943)))</f>
        <v>NAVY/GOLD;PURPLE/GOLD;GREEN/NAVY;BLACK/ROSE GOLD;RED/GOLD;BORDEAUX/GOLD;LILAC/WHITE;BLACK/GOLD;NAVY/RED;RED/WHITE</v>
      </c>
      <c r="W943" s="107" t="str" cm="1">
        <f t="array" ref="W943">_xlfn.TEXTJOIN(";", TRUE, _xlfn.UNIQUE(_xlfn._xlws.FILTER(F$3:F$10029, C$3:C$10029=C943)))</f>
        <v>XXS;XS</v>
      </c>
      <c r="X943" s="101" t="str">
        <f>IF(E943&gt;0,+VLOOKUP($E943,'CODE GENERATOR'!$D:$AC,19,FALSE),0)</f>
        <v>2402_S01_33958</v>
      </c>
      <c r="Y943" s="101" t="str">
        <f>IF(E943&gt;0,+VLOOKUP($E943,'CODE GENERATOR'!$D:$AC,20,FALSE),0)</f>
        <v>2402_S01_33960</v>
      </c>
      <c r="Z943" s="101" t="str">
        <f>IF(E943&gt;0,+VLOOKUP($E943,'CODE GENERATOR'!$D:$AC,21,FALSE),0)</f>
        <v>2402_S01_33963</v>
      </c>
      <c r="AA943" s="101" t="str">
        <f>IF(E943&gt;0,+VLOOKUP($E943,'CODE GENERATOR'!$D:$AC,22,FALSE),0)</f>
        <v>2402_S01_33965</v>
      </c>
      <c r="AB943" s="101" t="str">
        <f>IF(E943&gt;0,+VLOOKUP($E943,'CODE GENERATOR'!$D:$AC,23,FALSE),0)</f>
        <v/>
      </c>
      <c r="AC943" s="101" t="str">
        <f>IF(E943&gt;0,+VLOOKUP($E943,'CODE GENERATOR'!$D:$AC,24,FALSE),0)</f>
        <v/>
      </c>
      <c r="AD943" s="101" t="str">
        <f>IF(E943&gt;0,+VLOOKUP($E943,'CODE GENERATOR'!$D:$AC,25,FALSE),0)</f>
        <v/>
      </c>
      <c r="AE943" s="101" t="str">
        <f>IF(E943&gt;0,+VLOOKUP($E943,'CODE GENERATOR'!$D:$AC,26,FALSE),0)</f>
        <v/>
      </c>
      <c r="AF943" s="149" t="str">
        <f>IF($C943&gt;0,$C943&amp;" "&amp;$P943&amp;" "&amp;+VLOOKUP($C943,'STYLE NAMES'!$B:$AC,10,FALSE),"""")</f>
        <v>TORONTO-P RED/WHITE PONY - FLEECE BLANKET</v>
      </c>
      <c r="AG943" s="101" t="str">
        <f>"Enjoy our "&amp;(AF943)&amp;"; "&amp;IF(C943&gt;0,+VLOOKUP($C943,'STYLE NAMES'!$B:$AC,11,FALSE),"")</f>
        <v>Enjoy our TORONTO-P RED/WHITE PONY - FLEECE BLANKET; High density and high quality cooler fleece blanket will keep your pony extra warm while allowing cool down.
These soft and beautiful fleece blankets come in a wide variety of profound and nice colors.</v>
      </c>
      <c r="AH943" s="101" t="str">
        <f>IF(C943&gt;0,+VLOOKUP($C943,'STYLE NAMES'!$B:$AC,12,FALSE),"")</f>
        <v xml:space="preserve">*High density fleece fabric
*Super soft hand feel
*Keeps warmer with respect to traditional standard density fleece blankets
Composition:
100% Polyester
</v>
      </c>
      <c r="AI943" s="101" t="str">
        <f>IF(C943&gt;0,+VLOOKUP($C943,'STYLE NAMES'!$B:$AC,13,FALSE),"")</f>
        <v>Machine Wash at 30°C
Mild process
Do not bleach
Do NOT Tumble Dry</v>
      </c>
      <c r="AJ943" s="149" t="str">
        <f>IF($C943&gt;0,$C943&amp;" "&amp;$P943&amp;" "&amp;+VLOOKUP($C943,'STYLE NAMES'!$B:$AC,14,FALSE),"""")</f>
        <v>TORONTO-P RED/WHITE PONY POLAR BLANKET</v>
      </c>
      <c r="AK943" s="149" t="str">
        <f>"Cavalier SanMarco tarafından tasarlanan "&amp;(AJ943)&amp;"; "&amp;IF(C943&gt;0,+VLOOKUP($C943,'STYLE NAMES'!$B:$AC,15,FALSE),"")</f>
        <v>Cavalier SanMarco tarafından tasarlanan TORONTO-P RED/WHITE PONY POLAR BLANKET; Yüksek denye ve kaliteli, Pony polar ter blanketleri atınızı ekstra sıcak tutarken soğumasına da olanak tanır.
Bu yumuşak ve güzel polar battaniyeler çok çeşitli, derin ve hoş renklerde sunuluyor</v>
      </c>
      <c r="AL943" s="149" t="str">
        <f>IF(C943&gt;0,+VLOOKUP($C943,'STYLE NAMES'!$B:$AC,16,FALSE),"")</f>
        <v>*Yüksek denye polar kumaş
*Süper yumuşak tuşe
*Geleneksel standart denye polar blanketlere göre daha sıcak tutar
Kompozisyon:
%100 Polyester</v>
      </c>
      <c r="AM943" s="149" t="str">
        <f>IF(C943&gt;0,+VLOOKUP($C943,'STYLE NAMES'!$B:$AC,17,FALSE),"")</f>
        <v>Makinede 30°C' de Yıkayın
Hassas Yıkama
Çamaşır suyu kullanmayın
Kurutma Makinesinde Kurutmayın</v>
      </c>
      <c r="AN943" s="149" t="str">
        <f>IF($C943&gt;0,$C943&amp;" "&amp;$P943&amp;" "&amp;+VLOOKUP($C943,'STYLE NAMES'!$B:$AC,18,FALSE),"""")</f>
        <v>TORONTO-P RED/WHITE COPERTA IN PILE X PONY</v>
      </c>
      <c r="AO943" s="101" t="str">
        <f>"Disegnato da Cavalier SanMarco "&amp;(AN943)&amp;"; "&amp;IF(C943&gt;0,+VLOOKUP($C943,'STYLE NAMES'!$B:$AC,19,FALSE),"")</f>
        <v>Disegnato da Cavalier SanMarco TORONTO-P RED/WHITE COPERTA IN PILE X PONY; Coperta in pile refrigerante per Pony ad alta densità e alta qualità manterrà il tuo cavallo extra caldo mentre si raffredda. Queste morbide e bellissime coperte in pile sono disponibili in una vasta gamma di colori intensi e piacevoli.</v>
      </c>
      <c r="AP943" s="101" t="str">
        <f>IF(C943&gt;0,+VLOOKUP($C943,'STYLE NAMES'!$B:$AC,20,FALSE),"")</f>
        <v>Tessuto in pile ad alta densità
Sensazione super morbida al tatto 
Mantiene più caldo rispetto alle tradizionali coperte in pile a densità standard 
Composizione: 
100% Poliestere</v>
      </c>
      <c r="AQ943" s="101" t="str">
        <f>IF(C943&gt;0,+VLOOKUP($C943,'STYLE NAMES'!$B:$AC,21,FALSE),"")</f>
        <v>Lavare in lavatrice a 30°C Ciclo delicato 
Non candeggiare 
Non asciugare in asciugatrice</v>
      </c>
      <c r="AR943" s="101">
        <f>IF(D943&gt;0,+VLOOKUP($C943,'STYLE NAMES'!$B:$AC,22,FALSE),"")</f>
        <v>0</v>
      </c>
      <c r="AS943" s="101">
        <f>IF(E943&gt;0,+VLOOKUP($C943,'STYLE NAMES'!$B:$AC,23,FALSE),"")</f>
        <v>0</v>
      </c>
      <c r="AT943" s="101">
        <f>IF(F943&gt;0,+VLOOKUP($C943,'STYLE NAMES'!$B:$AC,24,FALSE),"")</f>
        <v>0</v>
      </c>
      <c r="AU943" s="101">
        <f>IF(G943&gt;0,+VLOOKUP($C943,'STYLE NAMES'!$B:$AC,25,FALSE),"")</f>
        <v>0</v>
      </c>
      <c r="AV943" s="101">
        <f>+VLOOKUP($S943,'CODE GENERATOR'!$P:$AM,15,FALSE)</f>
        <v>0</v>
      </c>
      <c r="AW943" s="101">
        <f>+VLOOKUP($S943,'CODE GENERATOR'!$P:$AM,16,FALSE)</f>
        <v>0</v>
      </c>
      <c r="AX943" s="101">
        <f>+VLOOKUP($S943,'CODE GENERATOR'!$P:$AM,17,FALSE)</f>
        <v>0</v>
      </c>
      <c r="AY943" s="101">
        <f>+VLOOKUP($S943,'CODE GENERATOR'!$P:$AM,18,FALSE)</f>
        <v>0</v>
      </c>
      <c r="AZ943" s="101">
        <f>+VLOOKUP($S943,'CODE GENERATOR'!$P:$AM,19,FALSE)</f>
        <v>0</v>
      </c>
      <c r="BA943" s="101">
        <f>+VLOOKUP($S943,'CODE GENERATOR'!$P:$AM,20,FALSE)</f>
        <v>0</v>
      </c>
      <c r="BB943" s="101">
        <f>+VLOOKUP($S943,'CODE GENERATOR'!$P:$AM,21,FALSE)</f>
        <v>0</v>
      </c>
      <c r="BC943" s="101">
        <f>+VLOOKUP($S943,'CODE GENERATOR'!$P:$AM,22,FALSE)</f>
        <v>0</v>
      </c>
      <c r="BD943" s="101">
        <f>+VLOOKUP($S943,'CODE GENERATOR'!$P:$AM,23,FALSE)</f>
        <v>0</v>
      </c>
      <c r="BE943" s="101">
        <f>+VLOOKUP($S943,'CODE GENERATOR'!$P:$AM,24,FALSE)</f>
        <v>0</v>
      </c>
      <c r="BF943" s="101">
        <f>IF(C943&gt;0,+VLOOKUP(G943,'CATEGORY ID'!$A$1:$L$118,3,FALSE),"")</f>
        <v>5</v>
      </c>
      <c r="BG943" s="101">
        <f>IF(C943&gt;0,+VLOOKUP(H943,'CATEGORY ID'!$D$1:$L$118,3,FALSE),"")</f>
        <v>78</v>
      </c>
      <c r="BH943" s="101">
        <f>IF(C943&gt;0,+VLOOKUP((+H943&amp;I943),'CATEGORY ID'!$H$1:$I$121,2,FALSE),"")</f>
        <v>79</v>
      </c>
      <c r="BJ943" s="101">
        <f>IF(C943&gt;0,IF(COUNTIF('CATEGORY ID'!$K$1:$K$121,+H943&amp;K943) &gt; 0, +VLOOKUP(+H943&amp;K943,'CATEGORY ID'!$K$1:$L$121,2,FALSE),""),"")</f>
        <v>198</v>
      </c>
      <c r="BK943" s="101" t="str">
        <f>IF(C943&gt;0,IF(COUNTIF('CATEGORY ID'!$K$124:$K$165, +VLOOKUP(C943,'STYLE NAMES'!$B:$AE,30,FALSE)) &gt; 0, +VLOOKUP(VLOOKUP(C943,'STYLE NAMES'!$B:$AE,30,FALSE),'CATEGORY ID'!K:M,2,FALSE),""),"")</f>
        <v/>
      </c>
      <c r="BR943" s="101" t="str" cm="1">
        <f t="array" ref="BR943">IF(C943&gt;0,_xlfn.TEXTJOIN(";", TRUE,_xlfn.UNIQUE(_xlfn._xlws.FILTER(BF943:BQ943,(BF943:BQ943&gt;0)),TRUE,FALSE)),"")&amp;";"&amp;BS943</f>
        <v>5;78;79;198;</v>
      </c>
      <c r="BU943" s="106">
        <f>IF(C943&gt;0,+VLOOKUP($C943,'STYLE NAMES'!$B:$AC,26,FALSE),"")</f>
        <v>89.9</v>
      </c>
      <c r="BV943" s="106">
        <f>IF(C943&gt;0,+VLOOKUP($C943,'STYLE NAMES'!$B:$AC,27,FALSE),"")</f>
        <v>4940</v>
      </c>
      <c r="BW943" s="106">
        <f>IF(C943&gt;0,+VLOOKUP($C943,'STYLE NAMES'!$B:$AC,28,FALSE),"")</f>
        <v>103.38500000000001</v>
      </c>
      <c r="BY943"/>
      <c r="BZ943" s="101">
        <v>99</v>
      </c>
      <c r="CA943" s="137">
        <f t="shared" si="62"/>
        <v>1</v>
      </c>
      <c r="CB943" s="137">
        <f>+VLOOKUP(C943,'[2]STYLES &amp; MODELS MATRIX'!$A:$G,7,FALSE)</f>
        <v>0</v>
      </c>
      <c r="CC943" s="137" t="str">
        <f>+VLOOKUP(C943,'[1]STYLES &amp; SIZE CHARTS'!$A:$H,8,FALSE)</f>
        <v>HP-RUGS1</v>
      </c>
      <c r="CD943" s="137"/>
      <c r="CE943" s="205"/>
      <c r="CF943" s="141"/>
    </row>
    <row r="944" spans="1:84" s="101" customFormat="1" ht="12" customHeight="1" x14ac:dyDescent="0.2">
      <c r="A944" s="102">
        <f t="shared" si="60"/>
        <v>8683711000617</v>
      </c>
      <c r="B944" s="101" t="s">
        <v>1002</v>
      </c>
      <c r="C944" s="101" t="s">
        <v>2192</v>
      </c>
      <c r="D944" s="101" t="s">
        <v>726</v>
      </c>
      <c r="E944" s="203" t="s">
        <v>2506</v>
      </c>
      <c r="F944" s="101" t="s">
        <v>2475</v>
      </c>
      <c r="G944" s="101" t="str">
        <f>IF(C944&gt;0,+VLOOKUP($C944,'STYLE NAMES'!$B:$AC,4,FALSE),"")</f>
        <v>HORSE</v>
      </c>
      <c r="H944" s="101" t="str">
        <f>IF(C944&gt;0,+VLOOKUP($C944,'STYLE NAMES'!$B:$AC,5,FALSE),"")</f>
        <v>PONY</v>
      </c>
      <c r="I944" s="101" t="str">
        <f>IF(C944&gt;0,+VLOOKUP($C944,'STYLE NAMES'!$B:$AC,6,FALSE),"")</f>
        <v>RUGS</v>
      </c>
      <c r="J944" s="101" t="str">
        <f>IF(C944&gt;0,+VLOOKUP($C944,'STYLE NAMES'!$B:$AC,7,FALSE),"")</f>
        <v>PONY</v>
      </c>
      <c r="K944" s="101" t="str">
        <f>IF(C944&gt;0,+VLOOKUP($C944,'STYLE NAMES'!$B:$AC,8,FALSE),"")</f>
        <v>FLEECE BLANKETS</v>
      </c>
      <c r="L944" s="101" t="str">
        <f>IF(E944&gt;0,+VLOOKUP($E944,'CODE GENERATOR'!$D:$T,3,FALSE),"")</f>
        <v>W</v>
      </c>
      <c r="M944" s="101" t="str">
        <f>IF(E944&gt;0,+VLOOKUP($E944,'CODE GENERATOR'!$D:$T,4,FALSE),"")</f>
        <v>FLEECE</v>
      </c>
      <c r="N944" s="101" t="str">
        <f>IF(E944&gt;0,+VLOOKUP($E944,'CODE GENERATOR'!$D:$T,6,FALSE),"")</f>
        <v>BROWN</v>
      </c>
      <c r="O944" s="101" t="str">
        <f>IF(E944&gt;0,+VLOOKUP($E944,'CODE GENERATOR'!$D:$T,7,FALSE),"")</f>
        <v>ROSE GOLD</v>
      </c>
      <c r="P944" s="101" t="str">
        <f t="shared" si="61"/>
        <v>BROWN/ROSE GOLD</v>
      </c>
      <c r="Q944" s="104" t="str">
        <f>IF(E944&gt;0,+VLOOKUP($E944,'CODE GENERATOR'!$D:$T,11,FALSE),"")</f>
        <v>H.RUGPN_FLC0087</v>
      </c>
      <c r="R944" s="104" t="str">
        <f>IF(E944&gt;0,+VLOOKUP($E944,'CODE GENERATOR'!$D:$T,12,FALSE),"")</f>
        <v>FLC0001BRWRGL</v>
      </c>
      <c r="S944" s="104" t="str">
        <f>IF(E944&gt;0,+VLOOKUP($E944,'CODE GENERATOR'!$D:$T,13,FALSE),"")</f>
        <v>H.RUGPN_FLC0087_FLC0001BRWRGL</v>
      </c>
      <c r="T944" s="104" t="str">
        <f t="shared" si="59"/>
        <v>H.RUGPN_FLC0087_FLC0001BRWRGL_XXS</v>
      </c>
      <c r="U944" s="105">
        <v>8683711000617</v>
      </c>
      <c r="V944" s="107" t="str" cm="1">
        <f t="array" ref="V944">_xlfn.TEXTJOIN(";", TRUE, _xlfn.UNIQUE(_xlfn._xlws.FILTER(P$3:P$10029, C$3:C$10029=C944)))</f>
        <v>BROWN/ROSE GOLD;ELECTRIC BLUE/ORANGE</v>
      </c>
      <c r="W944" s="107" t="str" cm="1">
        <f t="array" ref="W944">_xlfn.TEXTJOIN(";", TRUE, _xlfn.UNIQUE(_xlfn._xlws.FILTER(F$3:F$10029, C$3:C$10029=C944)))</f>
        <v>XXS;XS</v>
      </c>
      <c r="X944" s="101" t="str">
        <f>IF(E944&gt;0,+VLOOKUP($E944,'CODE GENERATOR'!$D:$AC,19,FALSE),0)</f>
        <v>2402_S01_33816</v>
      </c>
      <c r="Y944" s="101" t="str">
        <f>IF(E944&gt;0,+VLOOKUP($E944,'CODE GENERATOR'!$D:$AC,20,FALSE),0)</f>
        <v>2402_S01_33894</v>
      </c>
      <c r="Z944" s="101" t="str">
        <f>IF(E944&gt;0,+VLOOKUP($E944,'CODE GENERATOR'!$D:$AC,21,FALSE),0)</f>
        <v>2402_S01_33986</v>
      </c>
      <c r="AA944" s="101" t="str">
        <f>IF(E944&gt;0,+VLOOKUP($E944,'CODE GENERATOR'!$D:$AC,22,FALSE),0)</f>
        <v>2402_S01_33826</v>
      </c>
      <c r="AB944" s="101" t="str">
        <f>IF(E944&gt;0,+VLOOKUP($E944,'CODE GENERATOR'!$D:$AC,23,FALSE),0)</f>
        <v/>
      </c>
      <c r="AC944" s="101" t="str">
        <f>IF(E944&gt;0,+VLOOKUP($E944,'CODE GENERATOR'!$D:$AC,24,FALSE),0)</f>
        <v/>
      </c>
      <c r="AD944" s="101" t="str">
        <f>IF(E944&gt;0,+VLOOKUP($E944,'CODE GENERATOR'!$D:$AC,25,FALSE),0)</f>
        <v/>
      </c>
      <c r="AE944" s="101" t="str">
        <f>IF(E944&gt;0,+VLOOKUP($E944,'CODE GENERATOR'!$D:$AC,26,FALSE),0)</f>
        <v/>
      </c>
      <c r="AF944" s="149" t="str">
        <f>IF($C944&gt;0,$C944&amp;" "&amp;$P944&amp;" "&amp;+VLOOKUP($C944,'STYLE NAMES'!$B:$AC,10,FALSE),"""")</f>
        <v>WINDSOR-P BROWN/ROSE GOLD PONY - FLEECE BLANKET WITH COLLAR</v>
      </c>
      <c r="AG944" s="101" t="str">
        <f>"Enjoy our "&amp;(AF944)&amp;"; "&amp;IF(C944&gt;0,+VLOOKUP($C944,'STYLE NAMES'!$B:$AC,11,FALSE),"")</f>
        <v>Enjoy our WINDSOR-P BROWN/ROSE GOLD PONY - FLEECE BLANKET WITH COLLAR; The cooler with an aristocratic collar to give your pony a more prestigious look!
High density and high quality cooler fleece blanket will keep your horse extra warm while allowing cool down.
These soft and beautiful fleece blankets come in a wide variety of profound and nice colors.</v>
      </c>
      <c r="AH944" s="101" t="str">
        <f>IF(C944&gt;0,+VLOOKUP($C944,'STYLE NAMES'!$B:$AC,12,FALSE),"")</f>
        <v xml:space="preserve">*High density fleece fabric
*Super soft hand feel
*Keeps warmer with respect to traditional standard density fleece blankets
Composition:
100% Polyester
</v>
      </c>
      <c r="AI944" s="101" t="str">
        <f>IF(C944&gt;0,+VLOOKUP($C944,'STYLE NAMES'!$B:$AC,13,FALSE),"")</f>
        <v>Machine Wash at 30°C
Mild process
Do not bleach
Do NOT Tumble Dry</v>
      </c>
      <c r="AJ944" s="149" t="str">
        <f>IF($C944&gt;0,$C944&amp;" "&amp;$P944&amp;" "&amp;+VLOOKUP($C944,'STYLE NAMES'!$B:$AC,14,FALSE),"""")</f>
        <v>WINDSOR-P BROWN/ROSE GOLD YAKALI PONY POLAR BLANKET</v>
      </c>
      <c r="AK944" s="149" t="str">
        <f>"Cavalier SanMarco tarafından tasarlanan "&amp;(AJ944)&amp;"; "&amp;IF(C944&gt;0,+VLOOKUP($C944,'STYLE NAMES'!$B:$AC,15,FALSE),"")</f>
        <v>Cavalier SanMarco tarafından tasarlanan WINDSOR-P BROWN/ROSE GOLD YAKALI PONY POLAR BLANKET; Atınızı daha prestijli gösterecek yakalı Pony ter blanketi
Yüksek denye ve kaliteli, polar ter blanketleri atınızı ekstra sıcak tutarken soğumasına da olanak tanır.
Bu yumuşak ve güzel polar battaniyeler çok çeşitli, derin ve hoş renklerde sunuluyor</v>
      </c>
      <c r="AL944" s="149" t="str">
        <f>IF(C944&gt;0,+VLOOKUP($C944,'STYLE NAMES'!$B:$AC,16,FALSE),"")</f>
        <v>*Yüksek denye polar kumaş
*Süper yumuşak tuşe
*Geleneksel standart denye polar blanketlere göre daha sıcak tutar
Kompozisyon:
%100 Polyester</v>
      </c>
      <c r="AM944" s="149" t="str">
        <f>IF(C944&gt;0,+VLOOKUP($C944,'STYLE NAMES'!$B:$AC,17,FALSE),"")</f>
        <v>Makinede 30°C' de Yıkayın
Hassas Yıkama
Çamaşır suyu kullanmayın
Kurutma Makinesinde Kurutmayın</v>
      </c>
      <c r="AN944" s="149" t="str">
        <f>IF($C944&gt;0,$C944&amp;" "&amp;$P944&amp;" "&amp;+VLOOKUP($C944,'STYLE NAMES'!$B:$AC,18,FALSE),"""")</f>
        <v>WINDSOR-P BROWN/ROSE GOLD COPERTA IN PILE CON COLLETTO X PONY</v>
      </c>
      <c r="AO944" s="101" t="str">
        <f>"Disegnato da Cavalier SanMarco "&amp;(AN944)&amp;"; "&amp;IF(C944&gt;0,+VLOOKUP($C944,'STYLE NAMES'!$B:$AC,19,FALSE),"")</f>
        <v>Disegnato da Cavalier SanMarco WINDSOR-P BROWN/ROSE GOLD COPERTA IN PILE CON COLLETTO X PONY; Il cooler con un colletto aristocratico per dare al tuo pony un aspetto più prestigioso! Coperta in pile refrigerante ad alta densità e alta qualità manterrà il tuo cavallo extra caldo mentre si raffredda. Queste morbide e bellissime coperte in pile sono disponibili in una vasta gamma di colori intensi e piacevoli.</v>
      </c>
      <c r="AP944" s="101" t="str">
        <f>IF(C944&gt;0,+VLOOKUP($C944,'STYLE NAMES'!$B:$AC,20,FALSE),"")</f>
        <v>Tessuto in pile ad alta densità
Sensazione super morbida al tatto 
Mantiene più caldo rispetto alle tradizionali coperte in pile a densità standard 
Composizione: 
100% Poliestere</v>
      </c>
      <c r="AQ944" s="101" t="str">
        <f>IF(C944&gt;0,+VLOOKUP($C944,'STYLE NAMES'!$B:$AC,21,FALSE),"")</f>
        <v>Lavare in lavatrice a 30°C Ciclo delicato 
Non candeggiare 
Non asciugare in asciugatrice</v>
      </c>
      <c r="AR944" s="101">
        <f>IF(D944&gt;0,+VLOOKUP($C944,'STYLE NAMES'!$B:$AC,22,FALSE),"")</f>
        <v>0</v>
      </c>
      <c r="AS944" s="101">
        <f>IF(E944&gt;0,+VLOOKUP($C944,'STYLE NAMES'!$B:$AC,23,FALSE),"")</f>
        <v>0</v>
      </c>
      <c r="AT944" s="101">
        <f>IF(F944&gt;0,+VLOOKUP($C944,'STYLE NAMES'!$B:$AC,24,FALSE),"")</f>
        <v>0</v>
      </c>
      <c r="AU944" s="101">
        <f>IF(G944&gt;0,+VLOOKUP($C944,'STYLE NAMES'!$B:$AC,25,FALSE),"")</f>
        <v>0</v>
      </c>
      <c r="AV944" s="101">
        <f>+VLOOKUP($S944,'CODE GENERATOR'!$P:$AM,15,FALSE)</f>
        <v>0</v>
      </c>
      <c r="AW944" s="101">
        <f>+VLOOKUP($S944,'CODE GENERATOR'!$P:$AM,16,FALSE)</f>
        <v>0</v>
      </c>
      <c r="AX944" s="101">
        <f>+VLOOKUP($S944,'CODE GENERATOR'!$P:$AM,17,FALSE)</f>
        <v>0</v>
      </c>
      <c r="AY944" s="101">
        <f>+VLOOKUP($S944,'CODE GENERATOR'!$P:$AM,18,FALSE)</f>
        <v>0</v>
      </c>
      <c r="AZ944" s="101">
        <f>+VLOOKUP($S944,'CODE GENERATOR'!$P:$AM,19,FALSE)</f>
        <v>0</v>
      </c>
      <c r="BA944" s="101">
        <f>+VLOOKUP($S944,'CODE GENERATOR'!$P:$AM,20,FALSE)</f>
        <v>0</v>
      </c>
      <c r="BB944" s="101">
        <f>+VLOOKUP($S944,'CODE GENERATOR'!$P:$AM,21,FALSE)</f>
        <v>0</v>
      </c>
      <c r="BC944" s="101">
        <f>+VLOOKUP($S944,'CODE GENERATOR'!$P:$AM,22,FALSE)</f>
        <v>0</v>
      </c>
      <c r="BD944" s="101">
        <f>+VLOOKUP($S944,'CODE GENERATOR'!$P:$AM,23,FALSE)</f>
        <v>0</v>
      </c>
      <c r="BE944" s="101">
        <f>+VLOOKUP($S944,'CODE GENERATOR'!$P:$AM,24,FALSE)</f>
        <v>0</v>
      </c>
      <c r="BF944" s="101">
        <f>IF(C944&gt;0,+VLOOKUP(G944,'CATEGORY ID'!$A$1:$L$118,3,FALSE),"")</f>
        <v>5</v>
      </c>
      <c r="BG944" s="101">
        <f>IF(C944&gt;0,+VLOOKUP(H944,'CATEGORY ID'!$D$1:$L$118,3,FALSE),"")</f>
        <v>78</v>
      </c>
      <c r="BH944" s="101">
        <f>IF(C944&gt;0,+VLOOKUP((+H944&amp;I944),'CATEGORY ID'!$H$1:$I$121,2,FALSE),"")</f>
        <v>79</v>
      </c>
      <c r="BJ944" s="101">
        <f>IF(C944&gt;0,IF(COUNTIF('CATEGORY ID'!$K$1:$K$121,+H944&amp;K944) &gt; 0, +VLOOKUP(+H944&amp;K944,'CATEGORY ID'!$K$1:$L$121,2,FALSE),""),"")</f>
        <v>198</v>
      </c>
      <c r="BK944" s="101" t="str">
        <f>IF(C944&gt;0,IF(COUNTIF('CATEGORY ID'!$K$124:$K$165, +VLOOKUP(C944,'STYLE NAMES'!$B:$AE,30,FALSE)) &gt; 0, +VLOOKUP(VLOOKUP(C944,'STYLE NAMES'!$B:$AE,30,FALSE),'CATEGORY ID'!K:M,2,FALSE),""),"")</f>
        <v/>
      </c>
      <c r="BR944" s="101" t="str" cm="1">
        <f t="array" ref="BR944">IF(C944&gt;0,_xlfn.TEXTJOIN(";", TRUE,_xlfn.UNIQUE(_xlfn._xlws.FILTER(BF944:BQ944,(BF944:BQ944&gt;0)),TRUE,FALSE)),"")&amp;";"&amp;BS944</f>
        <v>5;78;79;198;</v>
      </c>
      <c r="BU944" s="106">
        <f>IF(C944&gt;0,+VLOOKUP($C944,'STYLE NAMES'!$B:$AC,26,FALSE),"")</f>
        <v>99.9</v>
      </c>
      <c r="BV944" s="106">
        <f>IF(C944&gt;0,+VLOOKUP($C944,'STYLE NAMES'!$B:$AC,27,FALSE),"")</f>
        <v>5490</v>
      </c>
      <c r="BW944" s="106">
        <f>IF(C944&gt;0,+VLOOKUP($C944,'STYLE NAMES'!$B:$AC,28,FALSE),"")</f>
        <v>114.88499999999999</v>
      </c>
      <c r="BY944"/>
      <c r="BZ944" s="101">
        <v>99</v>
      </c>
      <c r="CA944" s="137">
        <f t="shared" si="62"/>
        <v>1</v>
      </c>
      <c r="CB944" s="137">
        <f>+VLOOKUP(C944,'[2]STYLES &amp; MODELS MATRIX'!$A:$G,7,FALSE)</f>
        <v>0</v>
      </c>
      <c r="CC944" s="137" t="str">
        <f>+VLOOKUP(C944,'[1]STYLES &amp; SIZE CHARTS'!$A:$H,8,FALSE)</f>
        <v>HP-RUGS1</v>
      </c>
      <c r="CD944" s="137"/>
      <c r="CE944" s="205"/>
      <c r="CF944" s="141"/>
    </row>
    <row r="945" spans="1:84" s="101" customFormat="1" ht="12" customHeight="1" x14ac:dyDescent="0.2">
      <c r="A945" s="102">
        <f t="shared" si="60"/>
        <v>8683711000624</v>
      </c>
      <c r="B945" s="101" t="s">
        <v>1002</v>
      </c>
      <c r="C945" s="101" t="s">
        <v>2192</v>
      </c>
      <c r="D945" s="101" t="s">
        <v>726</v>
      </c>
      <c r="E945" s="203" t="s">
        <v>2506</v>
      </c>
      <c r="F945" s="101" t="s">
        <v>2346</v>
      </c>
      <c r="G945" s="101" t="str">
        <f>IF(C945&gt;0,+VLOOKUP($C945,'STYLE NAMES'!$B:$AC,4,FALSE),"")</f>
        <v>HORSE</v>
      </c>
      <c r="H945" s="101" t="str">
        <f>IF(C945&gt;0,+VLOOKUP($C945,'STYLE NAMES'!$B:$AC,5,FALSE),"")</f>
        <v>PONY</v>
      </c>
      <c r="I945" s="101" t="str">
        <f>IF(C945&gt;0,+VLOOKUP($C945,'STYLE NAMES'!$B:$AC,6,FALSE),"")</f>
        <v>RUGS</v>
      </c>
      <c r="J945" s="101" t="str">
        <f>IF(C945&gt;0,+VLOOKUP($C945,'STYLE NAMES'!$B:$AC,7,FALSE),"")</f>
        <v>PONY</v>
      </c>
      <c r="K945" s="101" t="str">
        <f>IF(C945&gt;0,+VLOOKUP($C945,'STYLE NAMES'!$B:$AC,8,FALSE),"")</f>
        <v>FLEECE BLANKETS</v>
      </c>
      <c r="L945" s="101" t="str">
        <f>IF(E945&gt;0,+VLOOKUP($E945,'CODE GENERATOR'!$D:$T,3,FALSE),"")</f>
        <v>W</v>
      </c>
      <c r="M945" s="101" t="str">
        <f>IF(E945&gt;0,+VLOOKUP($E945,'CODE GENERATOR'!$D:$T,4,FALSE),"")</f>
        <v>FLEECE</v>
      </c>
      <c r="N945" s="101" t="str">
        <f>IF(E945&gt;0,+VLOOKUP($E945,'CODE GENERATOR'!$D:$T,6,FALSE),"")</f>
        <v>BROWN</v>
      </c>
      <c r="O945" s="101" t="str">
        <f>IF(E945&gt;0,+VLOOKUP($E945,'CODE GENERATOR'!$D:$T,7,FALSE),"")</f>
        <v>ROSE GOLD</v>
      </c>
      <c r="P945" s="101" t="str">
        <f t="shared" si="61"/>
        <v>BROWN/ROSE GOLD</v>
      </c>
      <c r="Q945" s="104" t="str">
        <f>IF(E945&gt;0,+VLOOKUP($E945,'CODE GENERATOR'!$D:$T,11,FALSE),"")</f>
        <v>H.RUGPN_FLC0087</v>
      </c>
      <c r="R945" s="104" t="str">
        <f>IF(E945&gt;0,+VLOOKUP($E945,'CODE GENERATOR'!$D:$T,12,FALSE),"")</f>
        <v>FLC0001BRWRGL</v>
      </c>
      <c r="S945" s="104" t="str">
        <f>IF(E945&gt;0,+VLOOKUP($E945,'CODE GENERATOR'!$D:$T,13,FALSE),"")</f>
        <v>H.RUGPN_FLC0087_FLC0001BRWRGL</v>
      </c>
      <c r="T945" s="104" t="str">
        <f t="shared" si="59"/>
        <v>H.RUGPN_FLC0087_FLC0001BRWRGL_XS</v>
      </c>
      <c r="U945" s="105">
        <v>8683711000624</v>
      </c>
      <c r="V945" s="107" t="str" cm="1">
        <f t="array" ref="V945">_xlfn.TEXTJOIN(";", TRUE, _xlfn.UNIQUE(_xlfn._xlws.FILTER(P$3:P$10029, C$3:C$10029=C945)))</f>
        <v>BROWN/ROSE GOLD;ELECTRIC BLUE/ORANGE</v>
      </c>
      <c r="W945" s="107" t="str" cm="1">
        <f t="array" ref="W945">_xlfn.TEXTJOIN(";", TRUE, _xlfn.UNIQUE(_xlfn._xlws.FILTER(F$3:F$10029, C$3:C$10029=C945)))</f>
        <v>XXS;XS</v>
      </c>
      <c r="X945" s="101" t="str">
        <f>IF(E945&gt;0,+VLOOKUP($E945,'CODE GENERATOR'!$D:$AC,19,FALSE),0)</f>
        <v>2402_S01_33816</v>
      </c>
      <c r="Y945" s="101" t="str">
        <f>IF(E945&gt;0,+VLOOKUP($E945,'CODE GENERATOR'!$D:$AC,20,FALSE),0)</f>
        <v>2402_S01_33894</v>
      </c>
      <c r="Z945" s="101" t="str">
        <f>IF(E945&gt;0,+VLOOKUP($E945,'CODE GENERATOR'!$D:$AC,21,FALSE),0)</f>
        <v>2402_S01_33986</v>
      </c>
      <c r="AA945" s="101" t="str">
        <f>IF(E945&gt;0,+VLOOKUP($E945,'CODE GENERATOR'!$D:$AC,22,FALSE),0)</f>
        <v>2402_S01_33826</v>
      </c>
      <c r="AB945" s="101" t="str">
        <f>IF(E945&gt;0,+VLOOKUP($E945,'CODE GENERATOR'!$D:$AC,23,FALSE),0)</f>
        <v/>
      </c>
      <c r="AC945" s="101" t="str">
        <f>IF(E945&gt;0,+VLOOKUP($E945,'CODE GENERATOR'!$D:$AC,24,FALSE),0)</f>
        <v/>
      </c>
      <c r="AD945" s="101" t="str">
        <f>IF(E945&gt;0,+VLOOKUP($E945,'CODE GENERATOR'!$D:$AC,25,FALSE),0)</f>
        <v/>
      </c>
      <c r="AE945" s="101" t="str">
        <f>IF(E945&gt;0,+VLOOKUP($E945,'CODE GENERATOR'!$D:$AC,26,FALSE),0)</f>
        <v/>
      </c>
      <c r="AF945" s="149" t="str">
        <f>IF($C945&gt;0,$C945&amp;" "&amp;$P945&amp;" "&amp;+VLOOKUP($C945,'STYLE NAMES'!$B:$AC,10,FALSE),"""")</f>
        <v>WINDSOR-P BROWN/ROSE GOLD PONY - FLEECE BLANKET WITH COLLAR</v>
      </c>
      <c r="AG945" s="101" t="str">
        <f>"Enjoy our "&amp;(AF945)&amp;"; "&amp;IF(C945&gt;0,+VLOOKUP($C945,'STYLE NAMES'!$B:$AC,11,FALSE),"")</f>
        <v>Enjoy our WINDSOR-P BROWN/ROSE GOLD PONY - FLEECE BLANKET WITH COLLAR; The cooler with an aristocratic collar to give your pony a more prestigious look!
High density and high quality cooler fleece blanket will keep your horse extra warm while allowing cool down.
These soft and beautiful fleece blankets come in a wide variety of profound and nice colors.</v>
      </c>
      <c r="AH945" s="101" t="str">
        <f>IF(C945&gt;0,+VLOOKUP($C945,'STYLE NAMES'!$B:$AC,12,FALSE),"")</f>
        <v xml:space="preserve">*High density fleece fabric
*Super soft hand feel
*Keeps warmer with respect to traditional standard density fleece blankets
Composition:
100% Polyester
</v>
      </c>
      <c r="AI945" s="101" t="str">
        <f>IF(C945&gt;0,+VLOOKUP($C945,'STYLE NAMES'!$B:$AC,13,FALSE),"")</f>
        <v>Machine Wash at 30°C
Mild process
Do not bleach
Do NOT Tumble Dry</v>
      </c>
      <c r="AJ945" s="149" t="str">
        <f>IF($C945&gt;0,$C945&amp;" "&amp;$P945&amp;" "&amp;+VLOOKUP($C945,'STYLE NAMES'!$B:$AC,14,FALSE),"""")</f>
        <v>WINDSOR-P BROWN/ROSE GOLD YAKALI PONY POLAR BLANKET</v>
      </c>
      <c r="AK945" s="149" t="str">
        <f>"Cavalier SanMarco tarafından tasarlanan "&amp;(AJ945)&amp;"; "&amp;IF(C945&gt;0,+VLOOKUP($C945,'STYLE NAMES'!$B:$AC,15,FALSE),"")</f>
        <v>Cavalier SanMarco tarafından tasarlanan WINDSOR-P BROWN/ROSE GOLD YAKALI PONY POLAR BLANKET; Atınızı daha prestijli gösterecek yakalı Pony ter blanketi
Yüksek denye ve kaliteli, polar ter blanketleri atınızı ekstra sıcak tutarken soğumasına da olanak tanır.
Bu yumuşak ve güzel polar battaniyeler çok çeşitli, derin ve hoş renklerde sunuluyor</v>
      </c>
      <c r="AL945" s="149" t="str">
        <f>IF(C945&gt;0,+VLOOKUP($C945,'STYLE NAMES'!$B:$AC,16,FALSE),"")</f>
        <v>*Yüksek denye polar kumaş
*Süper yumuşak tuşe
*Geleneksel standart denye polar blanketlere göre daha sıcak tutar
Kompozisyon:
%100 Polyester</v>
      </c>
      <c r="AM945" s="149" t="str">
        <f>IF(C945&gt;0,+VLOOKUP($C945,'STYLE NAMES'!$B:$AC,17,FALSE),"")</f>
        <v>Makinede 30°C' de Yıkayın
Hassas Yıkama
Çamaşır suyu kullanmayın
Kurutma Makinesinde Kurutmayın</v>
      </c>
      <c r="AN945" s="149" t="str">
        <f>IF($C945&gt;0,$C945&amp;" "&amp;$P945&amp;" "&amp;+VLOOKUP($C945,'STYLE NAMES'!$B:$AC,18,FALSE),"""")</f>
        <v>WINDSOR-P BROWN/ROSE GOLD COPERTA IN PILE CON COLLETTO X PONY</v>
      </c>
      <c r="AO945" s="101" t="str">
        <f>"Disegnato da Cavalier SanMarco "&amp;(AN945)&amp;"; "&amp;IF(C945&gt;0,+VLOOKUP($C945,'STYLE NAMES'!$B:$AC,19,FALSE),"")</f>
        <v>Disegnato da Cavalier SanMarco WINDSOR-P BROWN/ROSE GOLD COPERTA IN PILE CON COLLETTO X PONY; Il cooler con un colletto aristocratico per dare al tuo pony un aspetto più prestigioso! Coperta in pile refrigerante ad alta densità e alta qualità manterrà il tuo cavallo extra caldo mentre si raffredda. Queste morbide e bellissime coperte in pile sono disponibili in una vasta gamma di colori intensi e piacevoli.</v>
      </c>
      <c r="AP945" s="101" t="str">
        <f>IF(C945&gt;0,+VLOOKUP($C945,'STYLE NAMES'!$B:$AC,20,FALSE),"")</f>
        <v>Tessuto in pile ad alta densità
Sensazione super morbida al tatto 
Mantiene più caldo rispetto alle tradizionali coperte in pile a densità standard 
Composizione: 
100% Poliestere</v>
      </c>
      <c r="AQ945" s="101" t="str">
        <f>IF(C945&gt;0,+VLOOKUP($C945,'STYLE NAMES'!$B:$AC,21,FALSE),"")</f>
        <v>Lavare in lavatrice a 30°C Ciclo delicato 
Non candeggiare 
Non asciugare in asciugatrice</v>
      </c>
      <c r="AR945" s="101">
        <f>IF(D945&gt;0,+VLOOKUP($C945,'STYLE NAMES'!$B:$AC,22,FALSE),"")</f>
        <v>0</v>
      </c>
      <c r="AS945" s="101">
        <f>IF(E945&gt;0,+VLOOKUP($C945,'STYLE NAMES'!$B:$AC,23,FALSE),"")</f>
        <v>0</v>
      </c>
      <c r="AT945" s="101">
        <f>IF(F945&gt;0,+VLOOKUP($C945,'STYLE NAMES'!$B:$AC,24,FALSE),"")</f>
        <v>0</v>
      </c>
      <c r="AU945" s="101">
        <f>IF(G945&gt;0,+VLOOKUP($C945,'STYLE NAMES'!$B:$AC,25,FALSE),"")</f>
        <v>0</v>
      </c>
      <c r="AV945" s="101">
        <f>+VLOOKUP($S945,'CODE GENERATOR'!$P:$AM,15,FALSE)</f>
        <v>0</v>
      </c>
      <c r="AW945" s="101">
        <f>+VLOOKUP($S945,'CODE GENERATOR'!$P:$AM,16,FALSE)</f>
        <v>0</v>
      </c>
      <c r="AX945" s="101">
        <f>+VLOOKUP($S945,'CODE GENERATOR'!$P:$AM,17,FALSE)</f>
        <v>0</v>
      </c>
      <c r="AY945" s="101">
        <f>+VLOOKUP($S945,'CODE GENERATOR'!$P:$AM,18,FALSE)</f>
        <v>0</v>
      </c>
      <c r="AZ945" s="101">
        <f>+VLOOKUP($S945,'CODE GENERATOR'!$P:$AM,19,FALSE)</f>
        <v>0</v>
      </c>
      <c r="BA945" s="101">
        <f>+VLOOKUP($S945,'CODE GENERATOR'!$P:$AM,20,FALSE)</f>
        <v>0</v>
      </c>
      <c r="BB945" s="101">
        <f>+VLOOKUP($S945,'CODE GENERATOR'!$P:$AM,21,FALSE)</f>
        <v>0</v>
      </c>
      <c r="BC945" s="101">
        <f>+VLOOKUP($S945,'CODE GENERATOR'!$P:$AM,22,FALSE)</f>
        <v>0</v>
      </c>
      <c r="BD945" s="101">
        <f>+VLOOKUP($S945,'CODE GENERATOR'!$P:$AM,23,FALSE)</f>
        <v>0</v>
      </c>
      <c r="BE945" s="101">
        <f>+VLOOKUP($S945,'CODE GENERATOR'!$P:$AM,24,FALSE)</f>
        <v>0</v>
      </c>
      <c r="BF945" s="101">
        <f>IF(C945&gt;0,+VLOOKUP(G945,'CATEGORY ID'!$A$1:$L$118,3,FALSE),"")</f>
        <v>5</v>
      </c>
      <c r="BG945" s="101">
        <f>IF(C945&gt;0,+VLOOKUP(H945,'CATEGORY ID'!$D$1:$L$118,3,FALSE),"")</f>
        <v>78</v>
      </c>
      <c r="BH945" s="101">
        <f>IF(C945&gt;0,+VLOOKUP((+H945&amp;I945),'CATEGORY ID'!$H$1:$I$121,2,FALSE),"")</f>
        <v>79</v>
      </c>
      <c r="BJ945" s="101">
        <f>IF(C945&gt;0,IF(COUNTIF('CATEGORY ID'!$K$1:$K$121,+H945&amp;K945) &gt; 0, +VLOOKUP(+H945&amp;K945,'CATEGORY ID'!$K$1:$L$121,2,FALSE),""),"")</f>
        <v>198</v>
      </c>
      <c r="BK945" s="101" t="str">
        <f>IF(C945&gt;0,IF(COUNTIF('CATEGORY ID'!$K$124:$K$165, +VLOOKUP(C945,'STYLE NAMES'!$B:$AE,30,FALSE)) &gt; 0, +VLOOKUP(VLOOKUP(C945,'STYLE NAMES'!$B:$AE,30,FALSE),'CATEGORY ID'!K:M,2,FALSE),""),"")</f>
        <v/>
      </c>
      <c r="BR945" s="101" t="str" cm="1">
        <f t="array" ref="BR945">IF(C945&gt;0,_xlfn.TEXTJOIN(";", TRUE,_xlfn.UNIQUE(_xlfn._xlws.FILTER(BF945:BQ945,(BF945:BQ945&gt;0)),TRUE,FALSE)),"")&amp;";"&amp;BS945</f>
        <v>5;78;79;198;</v>
      </c>
      <c r="BU945" s="106">
        <f>IF(C945&gt;0,+VLOOKUP($C945,'STYLE NAMES'!$B:$AC,26,FALSE),"")</f>
        <v>99.9</v>
      </c>
      <c r="BV945" s="106">
        <f>IF(C945&gt;0,+VLOOKUP($C945,'STYLE NAMES'!$B:$AC,27,FALSE),"")</f>
        <v>5490</v>
      </c>
      <c r="BW945" s="106">
        <f>IF(C945&gt;0,+VLOOKUP($C945,'STYLE NAMES'!$B:$AC,28,FALSE),"")</f>
        <v>114.88499999999999</v>
      </c>
      <c r="BY945"/>
      <c r="BZ945" s="101">
        <v>99</v>
      </c>
      <c r="CA945" s="137">
        <f t="shared" si="62"/>
        <v>1</v>
      </c>
      <c r="CB945" s="137">
        <f>+VLOOKUP(C945,'[2]STYLES &amp; MODELS MATRIX'!$A:$G,7,FALSE)</f>
        <v>0</v>
      </c>
      <c r="CC945" s="137" t="str">
        <f>+VLOOKUP(C945,'[1]STYLES &amp; SIZE CHARTS'!$A:$H,8,FALSE)</f>
        <v>HP-RUGS1</v>
      </c>
      <c r="CD945" s="137"/>
      <c r="CE945" s="205"/>
      <c r="CF945" s="141"/>
    </row>
    <row r="946" spans="1:84" s="101" customFormat="1" ht="12" customHeight="1" x14ac:dyDescent="0.2">
      <c r="A946" s="102">
        <f t="shared" si="60"/>
        <v>8683711000679</v>
      </c>
      <c r="B946" s="101" t="s">
        <v>1002</v>
      </c>
      <c r="C946" s="101" t="s">
        <v>2192</v>
      </c>
      <c r="D946" s="101" t="s">
        <v>726</v>
      </c>
      <c r="E946" s="203" t="s">
        <v>2507</v>
      </c>
      <c r="F946" s="101" t="s">
        <v>2475</v>
      </c>
      <c r="G946" s="101" t="str">
        <f>IF(C946&gt;0,+VLOOKUP($C946,'STYLE NAMES'!$B:$AC,4,FALSE),"")</f>
        <v>HORSE</v>
      </c>
      <c r="H946" s="101" t="str">
        <f>IF(C946&gt;0,+VLOOKUP($C946,'STYLE NAMES'!$B:$AC,5,FALSE),"")</f>
        <v>PONY</v>
      </c>
      <c r="I946" s="101" t="str">
        <f>IF(C946&gt;0,+VLOOKUP($C946,'STYLE NAMES'!$B:$AC,6,FALSE),"")</f>
        <v>RUGS</v>
      </c>
      <c r="J946" s="101" t="str">
        <f>IF(C946&gt;0,+VLOOKUP($C946,'STYLE NAMES'!$B:$AC,7,FALSE),"")</f>
        <v>PONY</v>
      </c>
      <c r="K946" s="101" t="str">
        <f>IF(C946&gt;0,+VLOOKUP($C946,'STYLE NAMES'!$B:$AC,8,FALSE),"")</f>
        <v>FLEECE BLANKETS</v>
      </c>
      <c r="L946" s="101" t="str">
        <f>IF(E946&gt;0,+VLOOKUP($E946,'CODE GENERATOR'!$D:$T,3,FALSE),"")</f>
        <v>W</v>
      </c>
      <c r="M946" s="101" t="str">
        <f>IF(E946&gt;0,+VLOOKUP($E946,'CODE GENERATOR'!$D:$T,4,FALSE),"")</f>
        <v>FLEECE</v>
      </c>
      <c r="N946" s="101" t="str">
        <f>IF(E946&gt;0,+VLOOKUP($E946,'CODE GENERATOR'!$D:$T,6,FALSE),"")</f>
        <v>ELECTRIC BLUE</v>
      </c>
      <c r="O946" s="101" t="str">
        <f>IF(E946&gt;0,+VLOOKUP($E946,'CODE GENERATOR'!$D:$T,7,FALSE),"")</f>
        <v>ORANGE</v>
      </c>
      <c r="P946" s="101" t="str">
        <f t="shared" si="61"/>
        <v>ELECTRIC BLUE/ORANGE</v>
      </c>
      <c r="Q946" s="104" t="str">
        <f>IF(E946&gt;0,+VLOOKUP($E946,'CODE GENERATOR'!$D:$T,11,FALSE),"")</f>
        <v>H.RUGPN_FLC0087</v>
      </c>
      <c r="R946" s="104" t="str">
        <f>IF(E946&gt;0,+VLOOKUP($E946,'CODE GENERATOR'!$D:$T,12,FALSE),"")</f>
        <v>FLC0001ELBORG</v>
      </c>
      <c r="S946" s="104" t="str">
        <f>IF(E946&gt;0,+VLOOKUP($E946,'CODE GENERATOR'!$D:$T,13,FALSE),"")</f>
        <v>H.RUGPN_FLC0087_FLC0001ELBORG</v>
      </c>
      <c r="T946" s="104" t="str">
        <f t="shared" si="59"/>
        <v>H.RUGPN_FLC0087_FLC0001ELBORG_XXS</v>
      </c>
      <c r="U946" s="105">
        <v>8683711000679</v>
      </c>
      <c r="V946" s="107" t="str" cm="1">
        <f t="array" ref="V946">_xlfn.TEXTJOIN(";", TRUE, _xlfn.UNIQUE(_xlfn._xlws.FILTER(P$3:P$10029, C$3:C$10029=C946)))</f>
        <v>BROWN/ROSE GOLD;ELECTRIC BLUE/ORANGE</v>
      </c>
      <c r="W946" s="107" t="str" cm="1">
        <f t="array" ref="W946">_xlfn.TEXTJOIN(";", TRUE, _xlfn.UNIQUE(_xlfn._xlws.FILTER(F$3:F$10029, C$3:C$10029=C946)))</f>
        <v>XXS;XS</v>
      </c>
      <c r="X946" s="101" t="str">
        <f>IF(E946&gt;0,+VLOOKUP($E946,'CODE GENERATOR'!$D:$AC,19,FALSE),0)</f>
        <v>2402_S01_33909</v>
      </c>
      <c r="Y946" s="101" t="str">
        <f>IF(E946&gt;0,+VLOOKUP($E946,'CODE GENERATOR'!$D:$AC,20,FALSE),0)</f>
        <v>2402_S01_33911</v>
      </c>
      <c r="Z946" s="101" t="str">
        <f>IF(E946&gt;0,+VLOOKUP($E946,'CODE GENERATOR'!$D:$AC,21,FALSE),0)</f>
        <v>2402_S01_33912</v>
      </c>
      <c r="AA946" s="101" t="str">
        <f>IF(E946&gt;0,+VLOOKUP($E946,'CODE GENERATOR'!$D:$AC,22,FALSE),0)</f>
        <v>2402_S01_33916</v>
      </c>
      <c r="AB946" s="101" t="str">
        <f>IF(E946&gt;0,+VLOOKUP($E946,'CODE GENERATOR'!$D:$AC,23,FALSE),0)</f>
        <v/>
      </c>
      <c r="AC946" s="101" t="str">
        <f>IF(E946&gt;0,+VLOOKUP($E946,'CODE GENERATOR'!$D:$AC,24,FALSE),0)</f>
        <v/>
      </c>
      <c r="AD946" s="101" t="str">
        <f>IF(E946&gt;0,+VLOOKUP($E946,'CODE GENERATOR'!$D:$AC,25,FALSE),0)</f>
        <v/>
      </c>
      <c r="AE946" s="101" t="str">
        <f>IF(E946&gt;0,+VLOOKUP($E946,'CODE GENERATOR'!$D:$AC,26,FALSE),0)</f>
        <v/>
      </c>
      <c r="AF946" s="149" t="str">
        <f>IF($C946&gt;0,$C946&amp;" "&amp;$P946&amp;" "&amp;+VLOOKUP($C946,'STYLE NAMES'!$B:$AC,10,FALSE),"""")</f>
        <v>WINDSOR-P ELECTRIC BLUE/ORANGE PONY - FLEECE BLANKET WITH COLLAR</v>
      </c>
      <c r="AG946" s="101" t="str">
        <f>"Enjoy our "&amp;(AF946)&amp;"; "&amp;IF(C946&gt;0,+VLOOKUP($C946,'STYLE NAMES'!$B:$AC,11,FALSE),"")</f>
        <v>Enjoy our WINDSOR-P ELECTRIC BLUE/ORANGE PONY - FLEECE BLANKET WITH COLLAR; The cooler with an aristocratic collar to give your pony a more prestigious look!
High density and high quality cooler fleece blanket will keep your horse extra warm while allowing cool down.
These soft and beautiful fleece blankets come in a wide variety of profound and nice colors.</v>
      </c>
      <c r="AH946" s="101" t="str">
        <f>IF(C946&gt;0,+VLOOKUP($C946,'STYLE NAMES'!$B:$AC,12,FALSE),"")</f>
        <v xml:space="preserve">*High density fleece fabric
*Super soft hand feel
*Keeps warmer with respect to traditional standard density fleece blankets
Composition:
100% Polyester
</v>
      </c>
      <c r="AI946" s="101" t="str">
        <f>IF(C946&gt;0,+VLOOKUP($C946,'STYLE NAMES'!$B:$AC,13,FALSE),"")</f>
        <v>Machine Wash at 30°C
Mild process
Do not bleach
Do NOT Tumble Dry</v>
      </c>
      <c r="AJ946" s="149" t="str">
        <f>IF($C946&gt;0,$C946&amp;" "&amp;$P946&amp;" "&amp;+VLOOKUP($C946,'STYLE NAMES'!$B:$AC,14,FALSE),"""")</f>
        <v>WINDSOR-P ELECTRIC BLUE/ORANGE YAKALI PONY POLAR BLANKET</v>
      </c>
      <c r="AK946" s="149" t="str">
        <f>"Cavalier SanMarco tarafından tasarlanan "&amp;(AJ946)&amp;"; "&amp;IF(C946&gt;0,+VLOOKUP($C946,'STYLE NAMES'!$B:$AC,15,FALSE),"")</f>
        <v>Cavalier SanMarco tarafından tasarlanan WINDSOR-P ELECTRIC BLUE/ORANGE YAKALI PONY POLAR BLANKET; Atınızı daha prestijli gösterecek yakalı Pony ter blanketi
Yüksek denye ve kaliteli, polar ter blanketleri atınızı ekstra sıcak tutarken soğumasına da olanak tanır.
Bu yumuşak ve güzel polar battaniyeler çok çeşitli, derin ve hoş renklerde sunuluyor</v>
      </c>
      <c r="AL946" s="149" t="str">
        <f>IF(C946&gt;0,+VLOOKUP($C946,'STYLE NAMES'!$B:$AC,16,FALSE),"")</f>
        <v>*Yüksek denye polar kumaş
*Süper yumuşak tuşe
*Geleneksel standart denye polar blanketlere göre daha sıcak tutar
Kompozisyon:
%100 Polyester</v>
      </c>
      <c r="AM946" s="149" t="str">
        <f>IF(C946&gt;0,+VLOOKUP($C946,'STYLE NAMES'!$B:$AC,17,FALSE),"")</f>
        <v>Makinede 30°C' de Yıkayın
Hassas Yıkama
Çamaşır suyu kullanmayın
Kurutma Makinesinde Kurutmayın</v>
      </c>
      <c r="AN946" s="149" t="str">
        <f>IF($C946&gt;0,$C946&amp;" "&amp;$P946&amp;" "&amp;+VLOOKUP($C946,'STYLE NAMES'!$B:$AC,18,FALSE),"""")</f>
        <v>WINDSOR-P ELECTRIC BLUE/ORANGE COPERTA IN PILE CON COLLETTO X PONY</v>
      </c>
      <c r="AO946" s="101" t="str">
        <f>"Disegnato da Cavalier SanMarco "&amp;(AN946)&amp;"; "&amp;IF(C946&gt;0,+VLOOKUP($C946,'STYLE NAMES'!$B:$AC,19,FALSE),"")</f>
        <v>Disegnato da Cavalier SanMarco WINDSOR-P ELECTRIC BLUE/ORANGE COPERTA IN PILE CON COLLETTO X PONY; Il cooler con un colletto aristocratico per dare al tuo pony un aspetto più prestigioso! Coperta in pile refrigerante ad alta densità e alta qualità manterrà il tuo cavallo extra caldo mentre si raffredda. Queste morbide e bellissime coperte in pile sono disponibili in una vasta gamma di colori intensi e piacevoli.</v>
      </c>
      <c r="AP946" s="101" t="str">
        <f>IF(C946&gt;0,+VLOOKUP($C946,'STYLE NAMES'!$B:$AC,20,FALSE),"")</f>
        <v>Tessuto in pile ad alta densità
Sensazione super morbida al tatto 
Mantiene più caldo rispetto alle tradizionali coperte in pile a densità standard 
Composizione: 
100% Poliestere</v>
      </c>
      <c r="AQ946" s="101" t="str">
        <f>IF(C946&gt;0,+VLOOKUP($C946,'STYLE NAMES'!$B:$AC,21,FALSE),"")</f>
        <v>Lavare in lavatrice a 30°C Ciclo delicato 
Non candeggiare 
Non asciugare in asciugatrice</v>
      </c>
      <c r="AR946" s="101">
        <f>IF(D946&gt;0,+VLOOKUP($C946,'STYLE NAMES'!$B:$AC,22,FALSE),"")</f>
        <v>0</v>
      </c>
      <c r="AS946" s="101">
        <f>IF(E946&gt;0,+VLOOKUP($C946,'STYLE NAMES'!$B:$AC,23,FALSE),"")</f>
        <v>0</v>
      </c>
      <c r="AT946" s="101">
        <f>IF(F946&gt;0,+VLOOKUP($C946,'STYLE NAMES'!$B:$AC,24,FALSE),"")</f>
        <v>0</v>
      </c>
      <c r="AU946" s="101">
        <f>IF(G946&gt;0,+VLOOKUP($C946,'STYLE NAMES'!$B:$AC,25,FALSE),"")</f>
        <v>0</v>
      </c>
      <c r="AV946" s="101">
        <f>+VLOOKUP($S946,'CODE GENERATOR'!$P:$AM,15,FALSE)</f>
        <v>0</v>
      </c>
      <c r="AW946" s="101">
        <f>+VLOOKUP($S946,'CODE GENERATOR'!$P:$AM,16,FALSE)</f>
        <v>0</v>
      </c>
      <c r="AX946" s="101">
        <f>+VLOOKUP($S946,'CODE GENERATOR'!$P:$AM,17,FALSE)</f>
        <v>0</v>
      </c>
      <c r="AY946" s="101">
        <f>+VLOOKUP($S946,'CODE GENERATOR'!$P:$AM,18,FALSE)</f>
        <v>0</v>
      </c>
      <c r="AZ946" s="101">
        <f>+VLOOKUP($S946,'CODE GENERATOR'!$P:$AM,19,FALSE)</f>
        <v>0</v>
      </c>
      <c r="BA946" s="101">
        <f>+VLOOKUP($S946,'CODE GENERATOR'!$P:$AM,20,FALSE)</f>
        <v>0</v>
      </c>
      <c r="BB946" s="101">
        <f>+VLOOKUP($S946,'CODE GENERATOR'!$P:$AM,21,FALSE)</f>
        <v>0</v>
      </c>
      <c r="BC946" s="101">
        <f>+VLOOKUP($S946,'CODE GENERATOR'!$P:$AM,22,FALSE)</f>
        <v>0</v>
      </c>
      <c r="BD946" s="101">
        <f>+VLOOKUP($S946,'CODE GENERATOR'!$P:$AM,23,FALSE)</f>
        <v>0</v>
      </c>
      <c r="BE946" s="101">
        <f>+VLOOKUP($S946,'CODE GENERATOR'!$P:$AM,24,FALSE)</f>
        <v>0</v>
      </c>
      <c r="BF946" s="101">
        <f>IF(C946&gt;0,+VLOOKUP(G946,'CATEGORY ID'!$A$1:$L$118,3,FALSE),"")</f>
        <v>5</v>
      </c>
      <c r="BG946" s="101">
        <f>IF(C946&gt;0,+VLOOKUP(H946,'CATEGORY ID'!$D$1:$L$118,3,FALSE),"")</f>
        <v>78</v>
      </c>
      <c r="BH946" s="101">
        <f>IF(C946&gt;0,+VLOOKUP((+H946&amp;I946),'CATEGORY ID'!$H$1:$I$121,2,FALSE),"")</f>
        <v>79</v>
      </c>
      <c r="BJ946" s="101">
        <f>IF(C946&gt;0,IF(COUNTIF('CATEGORY ID'!$K$1:$K$121,+H946&amp;K946) &gt; 0, +VLOOKUP(+H946&amp;K946,'CATEGORY ID'!$K$1:$L$121,2,FALSE),""),"")</f>
        <v>198</v>
      </c>
      <c r="BK946" s="101" t="str">
        <f>IF(C946&gt;0,IF(COUNTIF('CATEGORY ID'!$K$124:$K$165, +VLOOKUP(C946,'STYLE NAMES'!$B:$AE,30,FALSE)) &gt; 0, +VLOOKUP(VLOOKUP(C946,'STYLE NAMES'!$B:$AE,30,FALSE),'CATEGORY ID'!K:M,2,FALSE),""),"")</f>
        <v/>
      </c>
      <c r="BR946" s="101" t="str" cm="1">
        <f t="array" ref="BR946">IF(C946&gt;0,_xlfn.TEXTJOIN(";", TRUE,_xlfn.UNIQUE(_xlfn._xlws.FILTER(BF946:BQ946,(BF946:BQ946&gt;0)),TRUE,FALSE)),"")&amp;";"&amp;BS946</f>
        <v>5;78;79;198;</v>
      </c>
      <c r="BU946" s="106">
        <f>IF(C946&gt;0,+VLOOKUP($C946,'STYLE NAMES'!$B:$AC,26,FALSE),"")</f>
        <v>99.9</v>
      </c>
      <c r="BV946" s="106">
        <f>IF(C946&gt;0,+VLOOKUP($C946,'STYLE NAMES'!$B:$AC,27,FALSE),"")</f>
        <v>5490</v>
      </c>
      <c r="BW946" s="106">
        <f>IF(C946&gt;0,+VLOOKUP($C946,'STYLE NAMES'!$B:$AC,28,FALSE),"")</f>
        <v>114.88499999999999</v>
      </c>
      <c r="BY946"/>
      <c r="BZ946" s="101">
        <v>99</v>
      </c>
      <c r="CA946" s="137">
        <f t="shared" si="62"/>
        <v>1</v>
      </c>
      <c r="CB946" s="137">
        <f>+VLOOKUP(C946,'[2]STYLES &amp; MODELS MATRIX'!$A:$G,7,FALSE)</f>
        <v>0</v>
      </c>
      <c r="CC946" s="137" t="str">
        <f>+VLOOKUP(C946,'[1]STYLES &amp; SIZE CHARTS'!$A:$H,8,FALSE)</f>
        <v>HP-RUGS1</v>
      </c>
      <c r="CD946" s="137"/>
      <c r="CE946" s="205"/>
      <c r="CF946" s="141"/>
    </row>
    <row r="947" spans="1:84" s="101" customFormat="1" ht="12" customHeight="1" x14ac:dyDescent="0.2">
      <c r="A947" s="102">
        <f t="shared" si="60"/>
        <v>8683711000686</v>
      </c>
      <c r="B947" s="101" t="s">
        <v>1002</v>
      </c>
      <c r="C947" s="101" t="s">
        <v>2192</v>
      </c>
      <c r="D947" s="101" t="s">
        <v>726</v>
      </c>
      <c r="E947" s="203" t="s">
        <v>2507</v>
      </c>
      <c r="F947" s="101" t="s">
        <v>2346</v>
      </c>
      <c r="G947" s="101" t="str">
        <f>IF(C947&gt;0,+VLOOKUP($C947,'STYLE NAMES'!$B:$AC,4,FALSE),"")</f>
        <v>HORSE</v>
      </c>
      <c r="H947" s="101" t="str">
        <f>IF(C947&gt;0,+VLOOKUP($C947,'STYLE NAMES'!$B:$AC,5,FALSE),"")</f>
        <v>PONY</v>
      </c>
      <c r="I947" s="101" t="str">
        <f>IF(C947&gt;0,+VLOOKUP($C947,'STYLE NAMES'!$B:$AC,6,FALSE),"")</f>
        <v>RUGS</v>
      </c>
      <c r="J947" s="101" t="str">
        <f>IF(C947&gt;0,+VLOOKUP($C947,'STYLE NAMES'!$B:$AC,7,FALSE),"")</f>
        <v>PONY</v>
      </c>
      <c r="K947" s="101" t="str">
        <f>IF(C947&gt;0,+VLOOKUP($C947,'STYLE NAMES'!$B:$AC,8,FALSE),"")</f>
        <v>FLEECE BLANKETS</v>
      </c>
      <c r="L947" s="101" t="str">
        <f>IF(E947&gt;0,+VLOOKUP($E947,'CODE GENERATOR'!$D:$T,3,FALSE),"")</f>
        <v>W</v>
      </c>
      <c r="M947" s="101" t="str">
        <f>IF(E947&gt;0,+VLOOKUP($E947,'CODE GENERATOR'!$D:$T,4,FALSE),"")</f>
        <v>FLEECE</v>
      </c>
      <c r="N947" s="101" t="str">
        <f>IF(E947&gt;0,+VLOOKUP($E947,'CODE GENERATOR'!$D:$T,6,FALSE),"")</f>
        <v>ELECTRIC BLUE</v>
      </c>
      <c r="O947" s="101" t="str">
        <f>IF(E947&gt;0,+VLOOKUP($E947,'CODE GENERATOR'!$D:$T,7,FALSE),"")</f>
        <v>ORANGE</v>
      </c>
      <c r="P947" s="101" t="str">
        <f t="shared" si="61"/>
        <v>ELECTRIC BLUE/ORANGE</v>
      </c>
      <c r="Q947" s="104" t="str">
        <f>IF(E947&gt;0,+VLOOKUP($E947,'CODE GENERATOR'!$D:$T,11,FALSE),"")</f>
        <v>H.RUGPN_FLC0087</v>
      </c>
      <c r="R947" s="104" t="str">
        <f>IF(E947&gt;0,+VLOOKUP($E947,'CODE GENERATOR'!$D:$T,12,FALSE),"")</f>
        <v>FLC0001ELBORG</v>
      </c>
      <c r="S947" s="104" t="str">
        <f>IF(E947&gt;0,+VLOOKUP($E947,'CODE GENERATOR'!$D:$T,13,FALSE),"")</f>
        <v>H.RUGPN_FLC0087_FLC0001ELBORG</v>
      </c>
      <c r="T947" s="104" t="str">
        <f t="shared" si="59"/>
        <v>H.RUGPN_FLC0087_FLC0001ELBORG_XS</v>
      </c>
      <c r="U947" s="105">
        <v>8683711000686</v>
      </c>
      <c r="V947" s="107" t="str" cm="1">
        <f t="array" ref="V947">_xlfn.TEXTJOIN(";", TRUE, _xlfn.UNIQUE(_xlfn._xlws.FILTER(P$3:P$10029, C$3:C$10029=C947)))</f>
        <v>BROWN/ROSE GOLD;ELECTRIC BLUE/ORANGE</v>
      </c>
      <c r="W947" s="107" t="str" cm="1">
        <f t="array" ref="W947">_xlfn.TEXTJOIN(";", TRUE, _xlfn.UNIQUE(_xlfn._xlws.FILTER(F$3:F$10029, C$3:C$10029=C947)))</f>
        <v>XXS;XS</v>
      </c>
      <c r="X947" s="101" t="str">
        <f>IF(E947&gt;0,+VLOOKUP($E947,'CODE GENERATOR'!$D:$AC,19,FALSE),0)</f>
        <v>2402_S01_33909</v>
      </c>
      <c r="Y947" s="101" t="str">
        <f>IF(E947&gt;0,+VLOOKUP($E947,'CODE GENERATOR'!$D:$AC,20,FALSE),0)</f>
        <v>2402_S01_33911</v>
      </c>
      <c r="Z947" s="101" t="str">
        <f>IF(E947&gt;0,+VLOOKUP($E947,'CODE GENERATOR'!$D:$AC,21,FALSE),0)</f>
        <v>2402_S01_33912</v>
      </c>
      <c r="AA947" s="101" t="str">
        <f>IF(E947&gt;0,+VLOOKUP($E947,'CODE GENERATOR'!$D:$AC,22,FALSE),0)</f>
        <v>2402_S01_33916</v>
      </c>
      <c r="AB947" s="101" t="str">
        <f>IF(E947&gt;0,+VLOOKUP($E947,'CODE GENERATOR'!$D:$AC,23,FALSE),0)</f>
        <v/>
      </c>
      <c r="AC947" s="101" t="str">
        <f>IF(E947&gt;0,+VLOOKUP($E947,'CODE GENERATOR'!$D:$AC,24,FALSE),0)</f>
        <v/>
      </c>
      <c r="AD947" s="101" t="str">
        <f>IF(E947&gt;0,+VLOOKUP($E947,'CODE GENERATOR'!$D:$AC,25,FALSE),0)</f>
        <v/>
      </c>
      <c r="AE947" s="101" t="str">
        <f>IF(E947&gt;0,+VLOOKUP($E947,'CODE GENERATOR'!$D:$AC,26,FALSE),0)</f>
        <v/>
      </c>
      <c r="AF947" s="149" t="str">
        <f>IF($C947&gt;0,$C947&amp;" "&amp;$P947&amp;" "&amp;+VLOOKUP($C947,'STYLE NAMES'!$B:$AC,10,FALSE),"""")</f>
        <v>WINDSOR-P ELECTRIC BLUE/ORANGE PONY - FLEECE BLANKET WITH COLLAR</v>
      </c>
      <c r="AG947" s="101" t="str">
        <f>"Enjoy our "&amp;(AF947)&amp;"; "&amp;IF(C947&gt;0,+VLOOKUP($C947,'STYLE NAMES'!$B:$AC,11,FALSE),"")</f>
        <v>Enjoy our WINDSOR-P ELECTRIC BLUE/ORANGE PONY - FLEECE BLANKET WITH COLLAR; The cooler with an aristocratic collar to give your pony a more prestigious look!
High density and high quality cooler fleece blanket will keep your horse extra warm while allowing cool down.
These soft and beautiful fleece blankets come in a wide variety of profound and nice colors.</v>
      </c>
      <c r="AH947" s="101" t="str">
        <f>IF(C947&gt;0,+VLOOKUP($C947,'STYLE NAMES'!$B:$AC,12,FALSE),"")</f>
        <v xml:space="preserve">*High density fleece fabric
*Super soft hand feel
*Keeps warmer with respect to traditional standard density fleece blankets
Composition:
100% Polyester
</v>
      </c>
      <c r="AI947" s="101" t="str">
        <f>IF(C947&gt;0,+VLOOKUP($C947,'STYLE NAMES'!$B:$AC,13,FALSE),"")</f>
        <v>Machine Wash at 30°C
Mild process
Do not bleach
Do NOT Tumble Dry</v>
      </c>
      <c r="AJ947" s="149" t="str">
        <f>IF($C947&gt;0,$C947&amp;" "&amp;$P947&amp;" "&amp;+VLOOKUP($C947,'STYLE NAMES'!$B:$AC,14,FALSE),"""")</f>
        <v>WINDSOR-P ELECTRIC BLUE/ORANGE YAKALI PONY POLAR BLANKET</v>
      </c>
      <c r="AK947" s="149" t="str">
        <f>"Cavalier SanMarco tarafından tasarlanan "&amp;(AJ947)&amp;"; "&amp;IF(C947&gt;0,+VLOOKUP($C947,'STYLE NAMES'!$B:$AC,15,FALSE),"")</f>
        <v>Cavalier SanMarco tarafından tasarlanan WINDSOR-P ELECTRIC BLUE/ORANGE YAKALI PONY POLAR BLANKET; Atınızı daha prestijli gösterecek yakalı Pony ter blanketi
Yüksek denye ve kaliteli, polar ter blanketleri atınızı ekstra sıcak tutarken soğumasına da olanak tanır.
Bu yumuşak ve güzel polar battaniyeler çok çeşitli, derin ve hoş renklerde sunuluyor</v>
      </c>
      <c r="AL947" s="149" t="str">
        <f>IF(C947&gt;0,+VLOOKUP($C947,'STYLE NAMES'!$B:$AC,16,FALSE),"")</f>
        <v>*Yüksek denye polar kumaş
*Süper yumuşak tuşe
*Geleneksel standart denye polar blanketlere göre daha sıcak tutar
Kompozisyon:
%100 Polyester</v>
      </c>
      <c r="AM947" s="149" t="str">
        <f>IF(C947&gt;0,+VLOOKUP($C947,'STYLE NAMES'!$B:$AC,17,FALSE),"")</f>
        <v>Makinede 30°C' de Yıkayın
Hassas Yıkama
Çamaşır suyu kullanmayın
Kurutma Makinesinde Kurutmayın</v>
      </c>
      <c r="AN947" s="149" t="str">
        <f>IF($C947&gt;0,$C947&amp;" "&amp;$P947&amp;" "&amp;+VLOOKUP($C947,'STYLE NAMES'!$B:$AC,18,FALSE),"""")</f>
        <v>WINDSOR-P ELECTRIC BLUE/ORANGE COPERTA IN PILE CON COLLETTO X PONY</v>
      </c>
      <c r="AO947" s="101" t="str">
        <f>"Disegnato da Cavalier SanMarco "&amp;(AN947)&amp;"; "&amp;IF(C947&gt;0,+VLOOKUP($C947,'STYLE NAMES'!$B:$AC,19,FALSE),"")</f>
        <v>Disegnato da Cavalier SanMarco WINDSOR-P ELECTRIC BLUE/ORANGE COPERTA IN PILE CON COLLETTO X PONY; Il cooler con un colletto aristocratico per dare al tuo pony un aspetto più prestigioso! Coperta in pile refrigerante ad alta densità e alta qualità manterrà il tuo cavallo extra caldo mentre si raffredda. Queste morbide e bellissime coperte in pile sono disponibili in una vasta gamma di colori intensi e piacevoli.</v>
      </c>
      <c r="AP947" s="101" t="str">
        <f>IF(C947&gt;0,+VLOOKUP($C947,'STYLE NAMES'!$B:$AC,20,FALSE),"")</f>
        <v>Tessuto in pile ad alta densità
Sensazione super morbida al tatto 
Mantiene più caldo rispetto alle tradizionali coperte in pile a densità standard 
Composizione: 
100% Poliestere</v>
      </c>
      <c r="AQ947" s="101" t="str">
        <f>IF(C947&gt;0,+VLOOKUP($C947,'STYLE NAMES'!$B:$AC,21,FALSE),"")</f>
        <v>Lavare in lavatrice a 30°C Ciclo delicato 
Non candeggiare 
Non asciugare in asciugatrice</v>
      </c>
      <c r="AR947" s="101">
        <f>IF(D947&gt;0,+VLOOKUP($C947,'STYLE NAMES'!$B:$AC,22,FALSE),"")</f>
        <v>0</v>
      </c>
      <c r="AS947" s="101">
        <f>IF(E947&gt;0,+VLOOKUP($C947,'STYLE NAMES'!$B:$AC,23,FALSE),"")</f>
        <v>0</v>
      </c>
      <c r="AT947" s="101">
        <f>IF(F947&gt;0,+VLOOKUP($C947,'STYLE NAMES'!$B:$AC,24,FALSE),"")</f>
        <v>0</v>
      </c>
      <c r="AU947" s="101">
        <f>IF(G947&gt;0,+VLOOKUP($C947,'STYLE NAMES'!$B:$AC,25,FALSE),"")</f>
        <v>0</v>
      </c>
      <c r="AV947" s="101">
        <f>+VLOOKUP($S947,'CODE GENERATOR'!$P:$AM,15,FALSE)</f>
        <v>0</v>
      </c>
      <c r="AW947" s="101">
        <f>+VLOOKUP($S947,'CODE GENERATOR'!$P:$AM,16,FALSE)</f>
        <v>0</v>
      </c>
      <c r="AX947" s="101">
        <f>+VLOOKUP($S947,'CODE GENERATOR'!$P:$AM,17,FALSE)</f>
        <v>0</v>
      </c>
      <c r="AY947" s="101">
        <f>+VLOOKUP($S947,'CODE GENERATOR'!$P:$AM,18,FALSE)</f>
        <v>0</v>
      </c>
      <c r="AZ947" s="101">
        <f>+VLOOKUP($S947,'CODE GENERATOR'!$P:$AM,19,FALSE)</f>
        <v>0</v>
      </c>
      <c r="BA947" s="101">
        <f>+VLOOKUP($S947,'CODE GENERATOR'!$P:$AM,20,FALSE)</f>
        <v>0</v>
      </c>
      <c r="BB947" s="101">
        <f>+VLOOKUP($S947,'CODE GENERATOR'!$P:$AM,21,FALSE)</f>
        <v>0</v>
      </c>
      <c r="BC947" s="101">
        <f>+VLOOKUP($S947,'CODE GENERATOR'!$P:$AM,22,FALSE)</f>
        <v>0</v>
      </c>
      <c r="BD947" s="101">
        <f>+VLOOKUP($S947,'CODE GENERATOR'!$P:$AM,23,FALSE)</f>
        <v>0</v>
      </c>
      <c r="BE947" s="101">
        <f>+VLOOKUP($S947,'CODE GENERATOR'!$P:$AM,24,FALSE)</f>
        <v>0</v>
      </c>
      <c r="BF947" s="101">
        <f>IF(C947&gt;0,+VLOOKUP(G947,'CATEGORY ID'!$A$1:$L$118,3,FALSE),"")</f>
        <v>5</v>
      </c>
      <c r="BG947" s="101">
        <f>IF(C947&gt;0,+VLOOKUP(H947,'CATEGORY ID'!$D$1:$L$118,3,FALSE),"")</f>
        <v>78</v>
      </c>
      <c r="BH947" s="101">
        <f>IF(C947&gt;0,+VLOOKUP((+H947&amp;I947),'CATEGORY ID'!$H$1:$I$121,2,FALSE),"")</f>
        <v>79</v>
      </c>
      <c r="BJ947" s="101">
        <f>IF(C947&gt;0,IF(COUNTIF('CATEGORY ID'!$K$1:$K$121,+H947&amp;K947) &gt; 0, +VLOOKUP(+H947&amp;K947,'CATEGORY ID'!$K$1:$L$121,2,FALSE),""),"")</f>
        <v>198</v>
      </c>
      <c r="BK947" s="101" t="str">
        <f>IF(C947&gt;0,IF(COUNTIF('CATEGORY ID'!$K$124:$K$165, +VLOOKUP(C947,'STYLE NAMES'!$B:$AE,30,FALSE)) &gt; 0, +VLOOKUP(VLOOKUP(C947,'STYLE NAMES'!$B:$AE,30,FALSE),'CATEGORY ID'!K:M,2,FALSE),""),"")</f>
        <v/>
      </c>
      <c r="BR947" s="101" t="str" cm="1">
        <f t="array" ref="BR947">IF(C947&gt;0,_xlfn.TEXTJOIN(";", TRUE,_xlfn.UNIQUE(_xlfn._xlws.FILTER(BF947:BQ947,(BF947:BQ947&gt;0)),TRUE,FALSE)),"")&amp;";"&amp;BS947</f>
        <v>5;78;79;198;</v>
      </c>
      <c r="BU947" s="106">
        <f>IF(C947&gt;0,+VLOOKUP($C947,'STYLE NAMES'!$B:$AC,26,FALSE),"")</f>
        <v>99.9</v>
      </c>
      <c r="BV947" s="106">
        <f>IF(C947&gt;0,+VLOOKUP($C947,'STYLE NAMES'!$B:$AC,27,FALSE),"")</f>
        <v>5490</v>
      </c>
      <c r="BW947" s="106">
        <f>IF(C947&gt;0,+VLOOKUP($C947,'STYLE NAMES'!$B:$AC,28,FALSE),"")</f>
        <v>114.88499999999999</v>
      </c>
      <c r="BY947"/>
      <c r="BZ947" s="101">
        <v>99</v>
      </c>
      <c r="CA947" s="137">
        <f t="shared" si="62"/>
        <v>1</v>
      </c>
      <c r="CB947" s="137">
        <f>+VLOOKUP(C947,'[2]STYLES &amp; MODELS MATRIX'!$A:$G,7,FALSE)</f>
        <v>0</v>
      </c>
      <c r="CC947" s="137" t="str">
        <f>+VLOOKUP(C947,'[1]STYLES &amp; SIZE CHARTS'!$A:$H,8,FALSE)</f>
        <v>HP-RUGS1</v>
      </c>
      <c r="CD947" s="137"/>
      <c r="CE947" s="205"/>
      <c r="CF947" s="141"/>
    </row>
    <row r="948" spans="1:84" s="101" customFormat="1" ht="12" customHeight="1" x14ac:dyDescent="0.2">
      <c r="A948" s="102">
        <f t="shared" si="60"/>
        <v>8683711000730</v>
      </c>
      <c r="B948" s="101" t="s">
        <v>1003</v>
      </c>
      <c r="C948" s="101" t="s">
        <v>2186</v>
      </c>
      <c r="D948" s="101" t="s">
        <v>288</v>
      </c>
      <c r="E948" s="203" t="s">
        <v>2508</v>
      </c>
      <c r="F948" s="101" t="s">
        <v>2475</v>
      </c>
      <c r="G948" s="101" t="str">
        <f>IF(C948&gt;0,+VLOOKUP($C948,'STYLE NAMES'!$B:$AC,4,FALSE),"")</f>
        <v>HORSE</v>
      </c>
      <c r="H948" s="101" t="str">
        <f>IF(C948&gt;0,+VLOOKUP($C948,'STYLE NAMES'!$B:$AC,5,FALSE),"")</f>
        <v>PONY</v>
      </c>
      <c r="I948" s="101" t="str">
        <f>IF(C948&gt;0,+VLOOKUP($C948,'STYLE NAMES'!$B:$AC,6,FALSE),"")</f>
        <v>RUGS</v>
      </c>
      <c r="J948" s="101" t="str">
        <f>IF(C948&gt;0,+VLOOKUP($C948,'STYLE NAMES'!$B:$AC,7,FALSE),"")</f>
        <v>PONY</v>
      </c>
      <c r="K948" s="101" t="str">
        <f>IF(C948&gt;0,+VLOOKUP($C948,'STYLE NAMES'!$B:$AC,8,FALSE),"")</f>
        <v>COOLER BLANKETS</v>
      </c>
      <c r="L948" s="101" t="str">
        <f>IF(E948&gt;0,+VLOOKUP($E948,'CODE GENERATOR'!$D:$T,3,FALSE),"")</f>
        <v>W</v>
      </c>
      <c r="M948" s="101" t="str">
        <f>IF(E948&gt;0,+VLOOKUP($E948,'CODE GENERATOR'!$D:$T,4,FALSE),"")</f>
        <v>KNIT</v>
      </c>
      <c r="N948" s="101" t="str">
        <f>IF(E948&gt;0,+VLOOKUP($E948,'CODE GENERATOR'!$D:$T,6,FALSE),"")</f>
        <v>MULTI-COLOR CHECK</v>
      </c>
      <c r="O948" s="101" t="str">
        <f>IF(E948&gt;0,+VLOOKUP($E948,'CODE GENERATOR'!$D:$T,7,FALSE),"")</f>
        <v>NAVY</v>
      </c>
      <c r="P948" s="101" t="str">
        <f t="shared" si="61"/>
        <v>MULTI-COLOR CHECK/NAVY</v>
      </c>
      <c r="Q948" s="104" t="str">
        <f>IF(E948&gt;0,+VLOOKUP($E948,'CODE GENERATOR'!$D:$T,11,FALSE),"")</f>
        <v>H.RUGPN_COO0088</v>
      </c>
      <c r="R948" s="104" t="str">
        <f>IF(E948&gt;0,+VLOOKUP($E948,'CODE GENERATOR'!$D:$T,12,FALSE),"")</f>
        <v>KNT0002MTCNAV</v>
      </c>
      <c r="S948" s="104" t="str">
        <f>IF(E948&gt;0,+VLOOKUP($E948,'CODE GENERATOR'!$D:$T,13,FALSE),"")</f>
        <v>H.RUGPN_COO0088_KNT0002MTCNAV</v>
      </c>
      <c r="T948" s="104" t="str">
        <f t="shared" si="59"/>
        <v>H.RUGPN_COO0088_KNT0002MTCNAV_XXS</v>
      </c>
      <c r="U948" s="105">
        <v>8683711000730</v>
      </c>
      <c r="V948" s="107" t="str" cm="1">
        <f t="array" ref="V948">_xlfn.TEXTJOIN(";", TRUE, _xlfn.UNIQUE(_xlfn._xlws.FILTER(P$3:P$10029, C$3:C$10029=C948)))</f>
        <v>MULTI-COLOR CHECK/NAVY</v>
      </c>
      <c r="W948" s="107" t="str" cm="1">
        <f t="array" ref="W948">_xlfn.TEXTJOIN(";", TRUE, _xlfn.UNIQUE(_xlfn._xlws.FILTER(F$3:F$10029, C$3:C$10029=C948)))</f>
        <v>XXS;XS</v>
      </c>
      <c r="X948" s="101">
        <f>IF(E948&gt;0,+VLOOKUP($E948,'CODE GENERATOR'!$D:$AC,19,FALSE),0)</f>
        <v>0</v>
      </c>
      <c r="Y948" s="101" t="str">
        <f>IF(E948&gt;0,+VLOOKUP($E948,'CODE GENERATOR'!$D:$AC,20,FALSE),0)</f>
        <v/>
      </c>
      <c r="Z948" s="101" t="str">
        <f>IF(E948&gt;0,+VLOOKUP($E948,'CODE GENERATOR'!$D:$AC,21,FALSE),0)</f>
        <v/>
      </c>
      <c r="AA948" s="101" t="str">
        <f>IF(E948&gt;0,+VLOOKUP($E948,'CODE GENERATOR'!$D:$AC,22,FALSE),0)</f>
        <v/>
      </c>
      <c r="AB948" s="101" t="str">
        <f>IF(E948&gt;0,+VLOOKUP($E948,'CODE GENERATOR'!$D:$AC,23,FALSE),0)</f>
        <v/>
      </c>
      <c r="AC948" s="101" t="str">
        <f>IF(E948&gt;0,+VLOOKUP($E948,'CODE GENERATOR'!$D:$AC,24,FALSE),0)</f>
        <v/>
      </c>
      <c r="AD948" s="101" t="str">
        <f>IF(E948&gt;0,+VLOOKUP($E948,'CODE GENERATOR'!$D:$AC,25,FALSE),0)</f>
        <v/>
      </c>
      <c r="AE948" s="101" t="str">
        <f>IF(E948&gt;0,+VLOOKUP($E948,'CODE GENERATOR'!$D:$AC,26,FALSE),0)</f>
        <v/>
      </c>
      <c r="AF948" s="149" t="str">
        <f>IF($C948&gt;0,$C948&amp;" "&amp;$P948&amp;" "&amp;+VLOOKUP($C948,'STYLE NAMES'!$B:$AC,10,FALSE),"""")</f>
        <v>DUBLIN-P MULTI-COLOR CHECK/NAVY PONY - COOLER BLANKET</v>
      </c>
      <c r="AG948" s="101" t="str">
        <f>"Enjoy our "&amp;(AF948)&amp;"; "&amp;IF(C948&gt;0,+VLOOKUP($C948,'STYLE NAMES'!$B:$AC,11,FALSE),"")</f>
        <v>Enjoy our DUBLIN-P MULTI-COLOR CHECK/NAVY PONY - COOLER BLANKET; Tartan knitted Pony cooler blanket
An alternative and a different approach to fleece coolers.
Lighter weight and stylish
Your horse will be noticed with these designer cooler blankets</v>
      </c>
      <c r="AH948" s="101" t="str">
        <f>IF(C948&gt;0,+VLOOKUP($C948,'STYLE NAMES'!$B:$AC,12,FALSE),"")</f>
        <v>*Lighter weight
*Yarn-dyed knitted fabric
Composition:
Cotton, Acrylic, Polyester</v>
      </c>
      <c r="AI948" s="101" t="str">
        <f>IF(C948&gt;0,+VLOOKUP($C948,'STYLE NAMES'!$B:$AC,13,FALSE),"")</f>
        <v>Machine Wash at 30°C
Mild process
Do not bleach
Do NOT Tumble Dry</v>
      </c>
      <c r="AJ948" s="149" t="str">
        <f>IF($C948&gt;0,$C948&amp;" "&amp;$P948&amp;" "&amp;+VLOOKUP($C948,'STYLE NAMES'!$B:$AC,14,FALSE),"""")</f>
        <v>DUBLIN-P MULTI-COLOR CHECK/NAVY PONY TER BLANKETİ</v>
      </c>
      <c r="AK948" s="149" t="str">
        <f>"Cavalier SanMarco tarafından tasarlanan "&amp;(AJ948)&amp;"; "&amp;IF(C948&gt;0,+VLOOKUP($C948,'STYLE NAMES'!$B:$AC,15,FALSE),"")</f>
        <v>Cavalier SanMarco tarafından tasarlanan DUBLIN-P MULTI-COLOR CHECK/NAVY PONY TER BLANKETİ; Tartan desenli örme Pony ter blanketi
Klasik ter blanketlerine alternatif bir yaklaşım
Bu hafif ve şık ter blanketleri ile atıınız hemen farkedilecek</v>
      </c>
      <c r="AL948" s="149" t="str">
        <f>IF(C948&gt;0,+VLOOKUP($C948,'STYLE NAMES'!$B:$AC,16,FALSE),"")</f>
        <v>* Hafif kumaş
* Desenli örme kumaş
Kompozisyon:
Pamuk, Akrilik, Polyester</v>
      </c>
      <c r="AM948" s="149" t="str">
        <f>IF(C948&gt;0,+VLOOKUP($C948,'STYLE NAMES'!$B:$AC,17,FALSE),"")</f>
        <v>Makinede 30°C' de Yıkayın
Hassas Yıkama
Çamaşır suyu kullanmayın
Kurutma Makinesinde Kurutmayın</v>
      </c>
      <c r="AN948" s="149" t="str">
        <f>IF($C948&gt;0,$C948&amp;" "&amp;$P948&amp;" "&amp;+VLOOKUP($C948,'STYLE NAMES'!$B:$AC,18,FALSE),"""")</f>
        <v>DUBLIN-P MULTI-COLOR CHECK/NAVY COPERTA DA RAFFREDDEMENTO X PONY</v>
      </c>
      <c r="AO948" s="101" t="str">
        <f>"Disegnato da Cavalier SanMarco "&amp;(AN948)&amp;"; "&amp;IF(C948&gt;0,+VLOOKUP($C948,'STYLE NAMES'!$B:$AC,19,FALSE),"")</f>
        <v>Disegnato da Cavalier SanMarco DUBLIN-P MULTI-COLOR CHECK/NAVY COPERTA DA RAFFREDDEMENTO X PONY; Coperta refrigerante Pony lavorata a maglia tartan 
Un'alternativa e un approccio diverso ai cooler in pile
Più leggera e alla moda
Il tuo cavallo sarà notato con queste coperte refrigeranti dal design esclusivo</v>
      </c>
      <c r="AP948" s="101" t="str">
        <f>IF(C948&gt;0,+VLOOKUP($C948,'STYLE NAMES'!$B:$AC,20,FALSE),"")</f>
        <v>Più leggera Tessuto lavorato a maglia tinto in filo
Composizione: 
Cotone, Acrilico, Poliestere</v>
      </c>
      <c r="AQ948" s="101" t="str">
        <f>IF(C948&gt;0,+VLOOKUP($C948,'STYLE NAMES'!$B:$AC,21,FALSE),"")</f>
        <v>Lavare in lavatrice a 30°C Ciclo delicato 
Non candeggiare 
Non asciugare in asciugatrice</v>
      </c>
      <c r="AR948" s="101">
        <f>IF(D948&gt;0,+VLOOKUP($C948,'STYLE NAMES'!$B:$AC,22,FALSE),"")</f>
        <v>0</v>
      </c>
      <c r="AS948" s="101">
        <f>IF(E948&gt;0,+VLOOKUP($C948,'STYLE NAMES'!$B:$AC,23,FALSE),"")</f>
        <v>0</v>
      </c>
      <c r="AT948" s="101">
        <f>IF(F948&gt;0,+VLOOKUP($C948,'STYLE NAMES'!$B:$AC,24,FALSE),"")</f>
        <v>0</v>
      </c>
      <c r="AU948" s="101">
        <f>IF(G948&gt;0,+VLOOKUP($C948,'STYLE NAMES'!$B:$AC,25,FALSE),"")</f>
        <v>0</v>
      </c>
      <c r="AV948" s="101">
        <f>+VLOOKUP($S948,'CODE GENERATOR'!$P:$AM,15,FALSE)</f>
        <v>0</v>
      </c>
      <c r="AW948" s="101">
        <f>+VLOOKUP($S948,'CODE GENERATOR'!$P:$AM,16,FALSE)</f>
        <v>0</v>
      </c>
      <c r="AX948" s="101">
        <f>+VLOOKUP($S948,'CODE GENERATOR'!$P:$AM,17,FALSE)</f>
        <v>0</v>
      </c>
      <c r="AY948" s="101">
        <f>+VLOOKUP($S948,'CODE GENERATOR'!$P:$AM,18,FALSE)</f>
        <v>0</v>
      </c>
      <c r="AZ948" s="101">
        <f>+VLOOKUP($S948,'CODE GENERATOR'!$P:$AM,19,FALSE)</f>
        <v>0</v>
      </c>
      <c r="BA948" s="101">
        <f>+VLOOKUP($S948,'CODE GENERATOR'!$P:$AM,20,FALSE)</f>
        <v>0</v>
      </c>
      <c r="BB948" s="101">
        <f>+VLOOKUP($S948,'CODE GENERATOR'!$P:$AM,21,FALSE)</f>
        <v>0</v>
      </c>
      <c r="BC948" s="101">
        <f>+VLOOKUP($S948,'CODE GENERATOR'!$P:$AM,22,FALSE)</f>
        <v>0</v>
      </c>
      <c r="BD948" s="101">
        <f>+VLOOKUP($S948,'CODE GENERATOR'!$P:$AM,23,FALSE)</f>
        <v>0</v>
      </c>
      <c r="BE948" s="101">
        <f>+VLOOKUP($S948,'CODE GENERATOR'!$P:$AM,24,FALSE)</f>
        <v>0</v>
      </c>
      <c r="BF948" s="101">
        <f>IF(C948&gt;0,+VLOOKUP(G948,'CATEGORY ID'!$A$1:$L$118,3,FALSE),"")</f>
        <v>5</v>
      </c>
      <c r="BG948" s="101">
        <f>IF(C948&gt;0,+VLOOKUP(H948,'CATEGORY ID'!$D$1:$L$118,3,FALSE),"")</f>
        <v>78</v>
      </c>
      <c r="BH948" s="101">
        <f>IF(C948&gt;0,+VLOOKUP((+H948&amp;I948),'CATEGORY ID'!$H$1:$I$121,2,FALSE),"")</f>
        <v>79</v>
      </c>
      <c r="BJ948" s="101">
        <f>IF(C948&gt;0,IF(COUNTIF('CATEGORY ID'!$K$1:$K$121,+H948&amp;K948) &gt; 0, +VLOOKUP(+H948&amp;K948,'CATEGORY ID'!$K$1:$L$121,2,FALSE),""),"")</f>
        <v>203</v>
      </c>
      <c r="BK948" s="101" t="str">
        <f>IF(C948&gt;0,IF(COUNTIF('CATEGORY ID'!$K$124:$K$165, +VLOOKUP(C948,'STYLE NAMES'!$B:$AE,30,FALSE)) &gt; 0, +VLOOKUP(VLOOKUP(C948,'STYLE NAMES'!$B:$AE,30,FALSE),'CATEGORY ID'!K:M,2,FALSE),""),"")</f>
        <v/>
      </c>
      <c r="BR948" s="101" t="str" cm="1">
        <f t="array" ref="BR948">IF(C948&gt;0,_xlfn.TEXTJOIN(";", TRUE,_xlfn.UNIQUE(_xlfn._xlws.FILTER(BF948:BQ948,(BF948:BQ948&gt;0)),TRUE,FALSE)),"")&amp;";"&amp;BS948</f>
        <v>5;78;79;203;</v>
      </c>
      <c r="BU948" s="106">
        <f>IF(C948&gt;0,+VLOOKUP($C948,'STYLE NAMES'!$B:$AC,26,FALSE),"")</f>
        <v>99.9</v>
      </c>
      <c r="BV948" s="106">
        <f>IF(C948&gt;0,+VLOOKUP($C948,'STYLE NAMES'!$B:$AC,27,FALSE),"")</f>
        <v>5490</v>
      </c>
      <c r="BW948" s="106">
        <f>IF(C948&gt;0,+VLOOKUP($C948,'STYLE NAMES'!$B:$AC,28,FALSE),"")</f>
        <v>114.88499999999999</v>
      </c>
      <c r="BY948"/>
      <c r="BZ948" s="101">
        <v>0</v>
      </c>
      <c r="CA948" s="137">
        <f t="shared" si="62"/>
        <v>0</v>
      </c>
      <c r="CB948" s="137">
        <f>+VLOOKUP(C948,'[2]STYLES &amp; MODELS MATRIX'!$A:$G,7,FALSE)</f>
        <v>0</v>
      </c>
      <c r="CC948" s="137" t="str">
        <f>+VLOOKUP(C948,'[1]STYLES &amp; SIZE CHARTS'!$A:$H,8,FALSE)</f>
        <v>HP-RUGS1</v>
      </c>
      <c r="CD948" s="137"/>
      <c r="CE948" s="205"/>
      <c r="CF948" s="141"/>
    </row>
    <row r="949" spans="1:84" s="101" customFormat="1" ht="12" customHeight="1" x14ac:dyDescent="0.2">
      <c r="A949" s="102">
        <f t="shared" si="60"/>
        <v>8683711000747</v>
      </c>
      <c r="B949" s="101" t="s">
        <v>1003</v>
      </c>
      <c r="C949" s="101" t="s">
        <v>2186</v>
      </c>
      <c r="D949" s="101" t="s">
        <v>288</v>
      </c>
      <c r="E949" s="203" t="s">
        <v>2508</v>
      </c>
      <c r="F949" s="101" t="s">
        <v>2346</v>
      </c>
      <c r="G949" s="101" t="str">
        <f>IF(C949&gt;0,+VLOOKUP($C949,'STYLE NAMES'!$B:$AC,4,FALSE),"")</f>
        <v>HORSE</v>
      </c>
      <c r="H949" s="101" t="str">
        <f>IF(C949&gt;0,+VLOOKUP($C949,'STYLE NAMES'!$B:$AC,5,FALSE),"")</f>
        <v>PONY</v>
      </c>
      <c r="I949" s="101" t="str">
        <f>IF(C949&gt;0,+VLOOKUP($C949,'STYLE NAMES'!$B:$AC,6,FALSE),"")</f>
        <v>RUGS</v>
      </c>
      <c r="J949" s="101" t="str">
        <f>IF(C949&gt;0,+VLOOKUP($C949,'STYLE NAMES'!$B:$AC,7,FALSE),"")</f>
        <v>PONY</v>
      </c>
      <c r="K949" s="101" t="str">
        <f>IF(C949&gt;0,+VLOOKUP($C949,'STYLE NAMES'!$B:$AC,8,FALSE),"")</f>
        <v>COOLER BLANKETS</v>
      </c>
      <c r="L949" s="101" t="str">
        <f>IF(E949&gt;0,+VLOOKUP($E949,'CODE GENERATOR'!$D:$T,3,FALSE),"")</f>
        <v>W</v>
      </c>
      <c r="M949" s="101" t="str">
        <f>IF(E949&gt;0,+VLOOKUP($E949,'CODE GENERATOR'!$D:$T,4,FALSE),"")</f>
        <v>KNIT</v>
      </c>
      <c r="N949" s="101" t="str">
        <f>IF(E949&gt;0,+VLOOKUP($E949,'CODE GENERATOR'!$D:$T,6,FALSE),"")</f>
        <v>MULTI-COLOR CHECK</v>
      </c>
      <c r="O949" s="101" t="str">
        <f>IF(E949&gt;0,+VLOOKUP($E949,'CODE GENERATOR'!$D:$T,7,FALSE),"")</f>
        <v>NAVY</v>
      </c>
      <c r="P949" s="101" t="str">
        <f t="shared" si="61"/>
        <v>MULTI-COLOR CHECK/NAVY</v>
      </c>
      <c r="Q949" s="104" t="str">
        <f>IF(E949&gt;0,+VLOOKUP($E949,'CODE GENERATOR'!$D:$T,11,FALSE),"")</f>
        <v>H.RUGPN_COO0088</v>
      </c>
      <c r="R949" s="104" t="str">
        <f>IF(E949&gt;0,+VLOOKUP($E949,'CODE GENERATOR'!$D:$T,12,FALSE),"")</f>
        <v>KNT0002MTCNAV</v>
      </c>
      <c r="S949" s="104" t="str">
        <f>IF(E949&gt;0,+VLOOKUP($E949,'CODE GENERATOR'!$D:$T,13,FALSE),"")</f>
        <v>H.RUGPN_COO0088_KNT0002MTCNAV</v>
      </c>
      <c r="T949" s="104" t="str">
        <f t="shared" si="59"/>
        <v>H.RUGPN_COO0088_KNT0002MTCNAV_XS</v>
      </c>
      <c r="U949" s="105">
        <v>8683711000747</v>
      </c>
      <c r="V949" s="107" t="str" cm="1">
        <f t="array" ref="V949">_xlfn.TEXTJOIN(";", TRUE, _xlfn.UNIQUE(_xlfn._xlws.FILTER(P$3:P$10029, C$3:C$10029=C949)))</f>
        <v>MULTI-COLOR CHECK/NAVY</v>
      </c>
      <c r="W949" s="107" t="str" cm="1">
        <f t="array" ref="W949">_xlfn.TEXTJOIN(";", TRUE, _xlfn.UNIQUE(_xlfn._xlws.FILTER(F$3:F$10029, C$3:C$10029=C949)))</f>
        <v>XXS;XS</v>
      </c>
      <c r="X949" s="101">
        <f>IF(E949&gt;0,+VLOOKUP($E949,'CODE GENERATOR'!$D:$AC,19,FALSE),0)</f>
        <v>0</v>
      </c>
      <c r="Y949" s="101" t="str">
        <f>IF(E949&gt;0,+VLOOKUP($E949,'CODE GENERATOR'!$D:$AC,20,FALSE),0)</f>
        <v/>
      </c>
      <c r="Z949" s="101" t="str">
        <f>IF(E949&gt;0,+VLOOKUP($E949,'CODE GENERATOR'!$D:$AC,21,FALSE),0)</f>
        <v/>
      </c>
      <c r="AA949" s="101" t="str">
        <f>IF(E949&gt;0,+VLOOKUP($E949,'CODE GENERATOR'!$D:$AC,22,FALSE),0)</f>
        <v/>
      </c>
      <c r="AB949" s="101" t="str">
        <f>IF(E949&gt;0,+VLOOKUP($E949,'CODE GENERATOR'!$D:$AC,23,FALSE),0)</f>
        <v/>
      </c>
      <c r="AC949" s="101" t="str">
        <f>IF(E949&gt;0,+VLOOKUP($E949,'CODE GENERATOR'!$D:$AC,24,FALSE),0)</f>
        <v/>
      </c>
      <c r="AD949" s="101" t="str">
        <f>IF(E949&gt;0,+VLOOKUP($E949,'CODE GENERATOR'!$D:$AC,25,FALSE),0)</f>
        <v/>
      </c>
      <c r="AE949" s="101" t="str">
        <f>IF(E949&gt;0,+VLOOKUP($E949,'CODE GENERATOR'!$D:$AC,26,FALSE),0)</f>
        <v/>
      </c>
      <c r="AF949" s="149" t="str">
        <f>IF($C949&gt;0,$C949&amp;" "&amp;$P949&amp;" "&amp;+VLOOKUP($C949,'STYLE NAMES'!$B:$AC,10,FALSE),"""")</f>
        <v>DUBLIN-P MULTI-COLOR CHECK/NAVY PONY - COOLER BLANKET</v>
      </c>
      <c r="AG949" s="101" t="str">
        <f>"Enjoy our "&amp;(AF949)&amp;"; "&amp;IF(C949&gt;0,+VLOOKUP($C949,'STYLE NAMES'!$B:$AC,11,FALSE),"")</f>
        <v>Enjoy our DUBLIN-P MULTI-COLOR CHECK/NAVY PONY - COOLER BLANKET; Tartan knitted Pony cooler blanket
An alternative and a different approach to fleece coolers.
Lighter weight and stylish
Your horse will be noticed with these designer cooler blankets</v>
      </c>
      <c r="AH949" s="101" t="str">
        <f>IF(C949&gt;0,+VLOOKUP($C949,'STYLE NAMES'!$B:$AC,12,FALSE),"")</f>
        <v>*Lighter weight
*Yarn-dyed knitted fabric
Composition:
Cotton, Acrylic, Polyester</v>
      </c>
      <c r="AI949" s="101" t="str">
        <f>IF(C949&gt;0,+VLOOKUP($C949,'STYLE NAMES'!$B:$AC,13,FALSE),"")</f>
        <v>Machine Wash at 30°C
Mild process
Do not bleach
Do NOT Tumble Dry</v>
      </c>
      <c r="AJ949" s="149" t="str">
        <f>IF($C949&gt;0,$C949&amp;" "&amp;$P949&amp;" "&amp;+VLOOKUP($C949,'STYLE NAMES'!$B:$AC,14,FALSE),"""")</f>
        <v>DUBLIN-P MULTI-COLOR CHECK/NAVY PONY TER BLANKETİ</v>
      </c>
      <c r="AK949" s="149" t="str">
        <f>"Cavalier SanMarco tarafından tasarlanan "&amp;(AJ949)&amp;"; "&amp;IF(C949&gt;0,+VLOOKUP($C949,'STYLE NAMES'!$B:$AC,15,FALSE),"")</f>
        <v>Cavalier SanMarco tarafından tasarlanan DUBLIN-P MULTI-COLOR CHECK/NAVY PONY TER BLANKETİ; Tartan desenli örme Pony ter blanketi
Klasik ter blanketlerine alternatif bir yaklaşım
Bu hafif ve şık ter blanketleri ile atıınız hemen farkedilecek</v>
      </c>
      <c r="AL949" s="149" t="str">
        <f>IF(C949&gt;0,+VLOOKUP($C949,'STYLE NAMES'!$B:$AC,16,FALSE),"")</f>
        <v>* Hafif kumaş
* Desenli örme kumaş
Kompozisyon:
Pamuk, Akrilik, Polyester</v>
      </c>
      <c r="AM949" s="149" t="str">
        <f>IF(C949&gt;0,+VLOOKUP($C949,'STYLE NAMES'!$B:$AC,17,FALSE),"")</f>
        <v>Makinede 30°C' de Yıkayın
Hassas Yıkama
Çamaşır suyu kullanmayın
Kurutma Makinesinde Kurutmayın</v>
      </c>
      <c r="AN949" s="149" t="str">
        <f>IF($C949&gt;0,$C949&amp;" "&amp;$P949&amp;" "&amp;+VLOOKUP($C949,'STYLE NAMES'!$B:$AC,18,FALSE),"""")</f>
        <v>DUBLIN-P MULTI-COLOR CHECK/NAVY COPERTA DA RAFFREDDEMENTO X PONY</v>
      </c>
      <c r="AO949" s="101" t="str">
        <f>"Disegnato da Cavalier SanMarco "&amp;(AN949)&amp;"; "&amp;IF(C949&gt;0,+VLOOKUP($C949,'STYLE NAMES'!$B:$AC,19,FALSE),"")</f>
        <v>Disegnato da Cavalier SanMarco DUBLIN-P MULTI-COLOR CHECK/NAVY COPERTA DA RAFFREDDEMENTO X PONY; Coperta refrigerante Pony lavorata a maglia tartan 
Un'alternativa e un approccio diverso ai cooler in pile
Più leggera e alla moda
Il tuo cavallo sarà notato con queste coperte refrigeranti dal design esclusivo</v>
      </c>
      <c r="AP949" s="101" t="str">
        <f>IF(C949&gt;0,+VLOOKUP($C949,'STYLE NAMES'!$B:$AC,20,FALSE),"")</f>
        <v>Più leggera Tessuto lavorato a maglia tinto in filo
Composizione: 
Cotone, Acrilico, Poliestere</v>
      </c>
      <c r="AQ949" s="101" t="str">
        <f>IF(C949&gt;0,+VLOOKUP($C949,'STYLE NAMES'!$B:$AC,21,FALSE),"")</f>
        <v>Lavare in lavatrice a 30°C Ciclo delicato 
Non candeggiare 
Non asciugare in asciugatrice</v>
      </c>
      <c r="AR949" s="101">
        <f>IF(D949&gt;0,+VLOOKUP($C949,'STYLE NAMES'!$B:$AC,22,FALSE),"")</f>
        <v>0</v>
      </c>
      <c r="AS949" s="101">
        <f>IF(E949&gt;0,+VLOOKUP($C949,'STYLE NAMES'!$B:$AC,23,FALSE),"")</f>
        <v>0</v>
      </c>
      <c r="AT949" s="101">
        <f>IF(F949&gt;0,+VLOOKUP($C949,'STYLE NAMES'!$B:$AC,24,FALSE),"")</f>
        <v>0</v>
      </c>
      <c r="AU949" s="101">
        <f>IF(G949&gt;0,+VLOOKUP($C949,'STYLE NAMES'!$B:$AC,25,FALSE),"")</f>
        <v>0</v>
      </c>
      <c r="AV949" s="101">
        <f>+VLOOKUP($S949,'CODE GENERATOR'!$P:$AM,15,FALSE)</f>
        <v>0</v>
      </c>
      <c r="AW949" s="101">
        <f>+VLOOKUP($S949,'CODE GENERATOR'!$P:$AM,16,FALSE)</f>
        <v>0</v>
      </c>
      <c r="AX949" s="101">
        <f>+VLOOKUP($S949,'CODE GENERATOR'!$P:$AM,17,FALSE)</f>
        <v>0</v>
      </c>
      <c r="AY949" s="101">
        <f>+VLOOKUP($S949,'CODE GENERATOR'!$P:$AM,18,FALSE)</f>
        <v>0</v>
      </c>
      <c r="AZ949" s="101">
        <f>+VLOOKUP($S949,'CODE GENERATOR'!$P:$AM,19,FALSE)</f>
        <v>0</v>
      </c>
      <c r="BA949" s="101">
        <f>+VLOOKUP($S949,'CODE GENERATOR'!$P:$AM,20,FALSE)</f>
        <v>0</v>
      </c>
      <c r="BB949" s="101">
        <f>+VLOOKUP($S949,'CODE GENERATOR'!$P:$AM,21,FALSE)</f>
        <v>0</v>
      </c>
      <c r="BC949" s="101">
        <f>+VLOOKUP($S949,'CODE GENERATOR'!$P:$AM,22,FALSE)</f>
        <v>0</v>
      </c>
      <c r="BD949" s="101">
        <f>+VLOOKUP($S949,'CODE GENERATOR'!$P:$AM,23,FALSE)</f>
        <v>0</v>
      </c>
      <c r="BE949" s="101">
        <f>+VLOOKUP($S949,'CODE GENERATOR'!$P:$AM,24,FALSE)</f>
        <v>0</v>
      </c>
      <c r="BF949" s="101">
        <f>IF(C949&gt;0,+VLOOKUP(G949,'CATEGORY ID'!$A$1:$L$118,3,FALSE),"")</f>
        <v>5</v>
      </c>
      <c r="BG949" s="101">
        <f>IF(C949&gt;0,+VLOOKUP(H949,'CATEGORY ID'!$D$1:$L$118,3,FALSE),"")</f>
        <v>78</v>
      </c>
      <c r="BH949" s="101">
        <f>IF(C949&gt;0,+VLOOKUP((+H949&amp;I949),'CATEGORY ID'!$H$1:$I$121,2,FALSE),"")</f>
        <v>79</v>
      </c>
      <c r="BJ949" s="101">
        <f>IF(C949&gt;0,IF(COUNTIF('CATEGORY ID'!$K$1:$K$121,+H949&amp;K949) &gt; 0, +VLOOKUP(+H949&amp;K949,'CATEGORY ID'!$K$1:$L$121,2,FALSE),""),"")</f>
        <v>203</v>
      </c>
      <c r="BK949" s="101" t="str">
        <f>IF(C949&gt;0,IF(COUNTIF('CATEGORY ID'!$K$124:$K$165, +VLOOKUP(C949,'STYLE NAMES'!$B:$AE,30,FALSE)) &gt; 0, +VLOOKUP(VLOOKUP(C949,'STYLE NAMES'!$B:$AE,30,FALSE),'CATEGORY ID'!K:M,2,FALSE),""),"")</f>
        <v/>
      </c>
      <c r="BR949" s="101" t="str" cm="1">
        <f t="array" ref="BR949">IF(C949&gt;0,_xlfn.TEXTJOIN(";", TRUE,_xlfn.UNIQUE(_xlfn._xlws.FILTER(BF949:BQ949,(BF949:BQ949&gt;0)),TRUE,FALSE)),"")&amp;";"&amp;BS949</f>
        <v>5;78;79;203;</v>
      </c>
      <c r="BU949" s="106">
        <f>IF(C949&gt;0,+VLOOKUP($C949,'STYLE NAMES'!$B:$AC,26,FALSE),"")</f>
        <v>99.9</v>
      </c>
      <c r="BV949" s="106">
        <f>IF(C949&gt;0,+VLOOKUP($C949,'STYLE NAMES'!$B:$AC,27,FALSE),"")</f>
        <v>5490</v>
      </c>
      <c r="BW949" s="106">
        <f>IF(C949&gt;0,+VLOOKUP($C949,'STYLE NAMES'!$B:$AC,28,FALSE),"")</f>
        <v>114.88499999999999</v>
      </c>
      <c r="BY949"/>
      <c r="BZ949" s="101">
        <v>0</v>
      </c>
      <c r="CA949" s="137">
        <f t="shared" si="62"/>
        <v>0</v>
      </c>
      <c r="CB949" s="137">
        <f>+VLOOKUP(C949,'[2]STYLES &amp; MODELS MATRIX'!$A:$G,7,FALSE)</f>
        <v>0</v>
      </c>
      <c r="CC949" s="137" t="str">
        <f>+VLOOKUP(C949,'[1]STYLES &amp; SIZE CHARTS'!$A:$H,8,FALSE)</f>
        <v>HP-RUGS1</v>
      </c>
      <c r="CD949" s="137"/>
      <c r="CE949" s="205"/>
      <c r="CF949" s="141"/>
    </row>
    <row r="950" spans="1:84" s="101" customFormat="1" ht="12" customHeight="1" x14ac:dyDescent="0.2">
      <c r="A950" s="102">
        <f t="shared" si="60"/>
        <v>8683711000792</v>
      </c>
      <c r="B950" s="101" t="s">
        <v>1004</v>
      </c>
      <c r="C950" s="101" t="s">
        <v>2193</v>
      </c>
      <c r="D950" s="101" t="s">
        <v>735</v>
      </c>
      <c r="E950" s="203" t="s">
        <v>2509</v>
      </c>
      <c r="F950" s="101" t="s">
        <v>2475</v>
      </c>
      <c r="G950" s="101" t="str">
        <f>IF(C950&gt;0,+VLOOKUP($C950,'STYLE NAMES'!$B:$AC,4,FALSE),"")</f>
        <v>HORSE</v>
      </c>
      <c r="H950" s="101" t="str">
        <f>IF(C950&gt;0,+VLOOKUP($C950,'STYLE NAMES'!$B:$AC,5,FALSE),"")</f>
        <v>PONY</v>
      </c>
      <c r="I950" s="101" t="str">
        <f>IF(C950&gt;0,+VLOOKUP($C950,'STYLE NAMES'!$B:$AC,6,FALSE),"")</f>
        <v>RUGS</v>
      </c>
      <c r="J950" s="101" t="str">
        <f>IF(C950&gt;0,+VLOOKUP($C950,'STYLE NAMES'!$B:$AC,7,FALSE),"")</f>
        <v>PONY</v>
      </c>
      <c r="K950" s="101" t="str">
        <f>IF(C950&gt;0,+VLOOKUP($C950,'STYLE NAMES'!$B:$AC,8,FALSE),"")</f>
        <v>FLEECE BLANKETS</v>
      </c>
      <c r="L950" s="101" t="str">
        <f>IF(E950&gt;0,+VLOOKUP($E950,'CODE GENERATOR'!$D:$T,3,FALSE),"")</f>
        <v>W</v>
      </c>
      <c r="M950" s="101" t="str">
        <f>IF(E950&gt;0,+VLOOKUP($E950,'CODE GENERATOR'!$D:$T,4,FALSE),"")</f>
        <v>FLEECE</v>
      </c>
      <c r="N950" s="101" t="str">
        <f>IF(E950&gt;0,+VLOOKUP($E950,'CODE GENERATOR'!$D:$T,6,FALSE),"")</f>
        <v>GREEN</v>
      </c>
      <c r="O950" s="101" t="str">
        <f>IF(E950&gt;0,+VLOOKUP($E950,'CODE GENERATOR'!$D:$T,7,FALSE),"")</f>
        <v>NAVY</v>
      </c>
      <c r="P950" s="101" t="str">
        <f t="shared" si="61"/>
        <v>GREEN/NAVY</v>
      </c>
      <c r="Q950" s="104" t="str">
        <f>IF(E950&gt;0,+VLOOKUP($E950,'CODE GENERATOR'!$D:$T,11,FALSE),"")</f>
        <v>H.RUGPN_FLC0089</v>
      </c>
      <c r="R950" s="104" t="str">
        <f>IF(E950&gt;0,+VLOOKUP($E950,'CODE GENERATOR'!$D:$T,12,FALSE),"")</f>
        <v>FLC0001GRNNAV</v>
      </c>
      <c r="S950" s="104" t="str">
        <f>IF(E950&gt;0,+VLOOKUP($E950,'CODE GENERATOR'!$D:$T,13,FALSE),"")</f>
        <v>H.RUGPN_FLC0089_FLC0001GRNNAV</v>
      </c>
      <c r="T950" s="104" t="str">
        <f t="shared" si="59"/>
        <v>H.RUGPN_FLC0089_FLC0001GRNNAV_XXS</v>
      </c>
      <c r="U950" s="105">
        <v>8683711000792</v>
      </c>
      <c r="V950" s="107" t="str" cm="1">
        <f t="array" ref="V950">_xlfn.TEXTJOIN(";", TRUE, _xlfn.UNIQUE(_xlfn._xlws.FILTER(P$3:P$10029, C$3:C$10029=C950)))</f>
        <v>GREEN/NAVY;NAVY/BORDEAUX</v>
      </c>
      <c r="W950" s="107" t="str" cm="1">
        <f t="array" ref="W950">_xlfn.TEXTJOIN(";", TRUE, _xlfn.UNIQUE(_xlfn._xlws.FILTER(F$3:F$10029, C$3:C$10029=C950)))</f>
        <v>XXS;XS</v>
      </c>
      <c r="X950" s="101">
        <f>IF(E950&gt;0,+VLOOKUP($E950,'CODE GENERATOR'!$D:$AC,19,FALSE),0)</f>
        <v>0</v>
      </c>
      <c r="Y950" s="101" t="str">
        <f>IF(E950&gt;0,+VLOOKUP($E950,'CODE GENERATOR'!$D:$AC,20,FALSE),0)</f>
        <v/>
      </c>
      <c r="Z950" s="101" t="str">
        <f>IF(E950&gt;0,+VLOOKUP($E950,'CODE GENERATOR'!$D:$AC,21,FALSE),0)</f>
        <v/>
      </c>
      <c r="AA950" s="101" t="str">
        <f>IF(E950&gt;0,+VLOOKUP($E950,'CODE GENERATOR'!$D:$AC,22,FALSE),0)</f>
        <v/>
      </c>
      <c r="AB950" s="101" t="str">
        <f>IF(E950&gt;0,+VLOOKUP($E950,'CODE GENERATOR'!$D:$AC,23,FALSE),0)</f>
        <v/>
      </c>
      <c r="AC950" s="101" t="str">
        <f>IF(E950&gt;0,+VLOOKUP($E950,'CODE GENERATOR'!$D:$AC,24,FALSE),0)</f>
        <v/>
      </c>
      <c r="AD950" s="101" t="str">
        <f>IF(E950&gt;0,+VLOOKUP($E950,'CODE GENERATOR'!$D:$AC,25,FALSE),0)</f>
        <v/>
      </c>
      <c r="AE950" s="101" t="str">
        <f>IF(E950&gt;0,+VLOOKUP($E950,'CODE GENERATOR'!$D:$AC,26,FALSE),0)</f>
        <v/>
      </c>
      <c r="AF950" s="149" t="str">
        <f>IF($C950&gt;0,$C950&amp;" "&amp;$P950&amp;" "&amp;+VLOOKUP($C950,'STYLE NAMES'!$B:$AC,10,FALSE),"""")</f>
        <v>YORK-P GREEN/NAVY PONY - TWO COLOR FLEECE BLANKET</v>
      </c>
      <c r="AG950" s="101" t="str">
        <f>"Enjoy our "&amp;(AF950)&amp;"; "&amp;IF(C950&gt;0,+VLOOKUP($C950,'STYLE NAMES'!$B:$AC,11,FALSE),"")</f>
        <v>Enjoy our YORK-P GREEN/NAVY PONY - TWO COLOR FLEECE BLANKET; Two-color stylish Pony cooloer blanket
High density and high quality cooler fleece blanket will keep your horse extra warm while allowing cool down.
These soft and beautiful fleece blankets come in a wide variety of profound and nice colors.</v>
      </c>
      <c r="AH950" s="101" t="str">
        <f>IF(C950&gt;0,+VLOOKUP($C950,'STYLE NAMES'!$B:$AC,12,FALSE),"")</f>
        <v xml:space="preserve">*High density fleece fabric
*Super soft hand feel
*Keeps warmer with respect to traditional standard density fleece blankets
Composition:
100% Polyester
</v>
      </c>
      <c r="AI950" s="101" t="str">
        <f>IF(C950&gt;0,+VLOOKUP($C950,'STYLE NAMES'!$B:$AC,13,FALSE),"")</f>
        <v>Machine Wash at 30°C
Mild process
Do not bleach
Do NOT Tumble Dry</v>
      </c>
      <c r="AJ950" s="149" t="str">
        <f>IF($C950&gt;0,$C950&amp;" "&amp;$P950&amp;" "&amp;+VLOOKUP($C950,'STYLE NAMES'!$B:$AC,14,FALSE),"""")</f>
        <v>YORK-P GREEN/NAVY ÇİFT RENK PONY POLAR BLANKET</v>
      </c>
      <c r="AK950" s="149" t="str">
        <f>"Cavalier SanMarco tarafından tasarlanan "&amp;(AJ950)&amp;"; "&amp;IF(C950&gt;0,+VLOOKUP($C950,'STYLE NAMES'!$B:$AC,15,FALSE),"")</f>
        <v>Cavalier SanMarco tarafından tasarlanan YORK-P GREEN/NAVY ÇİFT RENK PONY POLAR BLANKET; Çift renkli şık Pony ter blanketi
Yüksek denye ve kaliteli, polar ter blanketleri atınızı ekstra sıcak tutarken soğumasına da olanak tanır.
Bu yumuşak ve güzel polar battaniyeler çok çeşitli, derin ve hoş renklerde sunuluyor</v>
      </c>
      <c r="AL950" s="149" t="str">
        <f>IF(C950&gt;0,+VLOOKUP($C950,'STYLE NAMES'!$B:$AC,16,FALSE),"")</f>
        <v>*Yüksek denye polar kumaş
*Süper yumuşak tuşe
*Geleneksel standart denye polar blanketlere göre daha sıcak tutar
Kompozisyon:
%100 Polyester</v>
      </c>
      <c r="AM950" s="149" t="str">
        <f>IF(C950&gt;0,+VLOOKUP($C950,'STYLE NAMES'!$B:$AC,17,FALSE),"")</f>
        <v>Makinede 30°C' de Yıkayın
Hassas Yıkama
Çamaşır suyu kullanmayın
Kurutma Makinesinde Kurutmayın</v>
      </c>
      <c r="AN950" s="149" t="str">
        <f>IF($C950&gt;0,$C950&amp;" "&amp;$P950&amp;" "&amp;+VLOOKUP($C950,'STYLE NAMES'!$B:$AC,18,FALSE),"""")</f>
        <v>YORK-P GREEN/NAVY COPERTA IN PILE BICOLORE X PONY</v>
      </c>
      <c r="AO950" s="101" t="str">
        <f>"Disegnato da Cavalier SanMarco "&amp;(AN950)&amp;"; "&amp;IF(C950&gt;0,+VLOOKUP($C950,'STYLE NAMES'!$B:$AC,19,FALSE),"")</f>
        <v>Disegnato da Cavalier SanMarco YORK-P GREEN/NAVY COPERTA IN PILE BICOLORE X PONY; Coperta refrigerante elegante bicolore per Pony
Coperta in pile refrigerante ad alta densità e alta qualità manterrà il tuo cavallo extra caldo mentre si raffredda. Queste morbide e bellissime coperte in pile sono disponibili in una vasta gamma di colori intensi e piacevoli.</v>
      </c>
      <c r="AP950" s="101" t="str">
        <f>IF(C950&gt;0,+VLOOKUP($C950,'STYLE NAMES'!$B:$AC,20,FALSE),"")</f>
        <v>Tessuto in pile ad alta densità
Sensazione super morbida al tatto 
Mantiene più caldo rispetto alle tradizionali coperte in pile a densità standard 
Composizione: 
100% Poliestere</v>
      </c>
      <c r="AQ950" s="101" t="str">
        <f>IF(C950&gt;0,+VLOOKUP($C950,'STYLE NAMES'!$B:$AC,21,FALSE),"")</f>
        <v>Lavare in lavatrice a 30°C Ciclo delicato 
Non candeggiare 
Non asciugare in asciugatrice</v>
      </c>
      <c r="AR950" s="101">
        <f>IF(D950&gt;0,+VLOOKUP($C950,'STYLE NAMES'!$B:$AC,22,FALSE),"")</f>
        <v>0</v>
      </c>
      <c r="AS950" s="101">
        <f>IF(E950&gt;0,+VLOOKUP($C950,'STYLE NAMES'!$B:$AC,23,FALSE),"")</f>
        <v>0</v>
      </c>
      <c r="AT950" s="101">
        <f>IF(F950&gt;0,+VLOOKUP($C950,'STYLE NAMES'!$B:$AC,24,FALSE),"")</f>
        <v>0</v>
      </c>
      <c r="AU950" s="101">
        <f>IF(G950&gt;0,+VLOOKUP($C950,'STYLE NAMES'!$B:$AC,25,FALSE),"")</f>
        <v>0</v>
      </c>
      <c r="AV950" s="101">
        <f>+VLOOKUP($S950,'CODE GENERATOR'!$P:$AM,15,FALSE)</f>
        <v>0</v>
      </c>
      <c r="AW950" s="101">
        <f>+VLOOKUP($S950,'CODE GENERATOR'!$P:$AM,16,FALSE)</f>
        <v>0</v>
      </c>
      <c r="AX950" s="101">
        <f>+VLOOKUP($S950,'CODE GENERATOR'!$P:$AM,17,FALSE)</f>
        <v>0</v>
      </c>
      <c r="AY950" s="101">
        <f>+VLOOKUP($S950,'CODE GENERATOR'!$P:$AM,18,FALSE)</f>
        <v>0</v>
      </c>
      <c r="AZ950" s="101">
        <f>+VLOOKUP($S950,'CODE GENERATOR'!$P:$AM,19,FALSE)</f>
        <v>0</v>
      </c>
      <c r="BA950" s="101">
        <f>+VLOOKUP($S950,'CODE GENERATOR'!$P:$AM,20,FALSE)</f>
        <v>0</v>
      </c>
      <c r="BB950" s="101">
        <f>+VLOOKUP($S950,'CODE GENERATOR'!$P:$AM,21,FALSE)</f>
        <v>0</v>
      </c>
      <c r="BC950" s="101">
        <f>+VLOOKUP($S950,'CODE GENERATOR'!$P:$AM,22,FALSE)</f>
        <v>0</v>
      </c>
      <c r="BD950" s="101">
        <f>+VLOOKUP($S950,'CODE GENERATOR'!$P:$AM,23,FALSE)</f>
        <v>0</v>
      </c>
      <c r="BE950" s="101">
        <f>+VLOOKUP($S950,'CODE GENERATOR'!$P:$AM,24,FALSE)</f>
        <v>0</v>
      </c>
      <c r="BF950" s="101">
        <f>IF(C950&gt;0,+VLOOKUP(G950,'CATEGORY ID'!$A$1:$L$118,3,FALSE),"")</f>
        <v>5</v>
      </c>
      <c r="BG950" s="101">
        <f>IF(C950&gt;0,+VLOOKUP(H950,'CATEGORY ID'!$D$1:$L$118,3,FALSE),"")</f>
        <v>78</v>
      </c>
      <c r="BH950" s="101">
        <f>IF(C950&gt;0,+VLOOKUP((+H950&amp;I950),'CATEGORY ID'!$H$1:$I$121,2,FALSE),"")</f>
        <v>79</v>
      </c>
      <c r="BJ950" s="101">
        <f>IF(C950&gt;0,IF(COUNTIF('CATEGORY ID'!$K$1:$K$121,+H950&amp;K950) &gt; 0, +VLOOKUP(+H950&amp;K950,'CATEGORY ID'!$K$1:$L$121,2,FALSE),""),"")</f>
        <v>198</v>
      </c>
      <c r="BK950" s="101" t="str">
        <f>IF(C950&gt;0,IF(COUNTIF('CATEGORY ID'!$K$124:$K$165, +VLOOKUP(C950,'STYLE NAMES'!$B:$AE,30,FALSE)) &gt; 0, +VLOOKUP(VLOOKUP(C950,'STYLE NAMES'!$B:$AE,30,FALSE),'CATEGORY ID'!K:M,2,FALSE),""),"")</f>
        <v/>
      </c>
      <c r="BR950" s="101" t="str" cm="1">
        <f t="array" ref="BR950">IF(C950&gt;0,_xlfn.TEXTJOIN(";", TRUE,_xlfn.UNIQUE(_xlfn._xlws.FILTER(BF950:BQ950,(BF950:BQ950&gt;0)),TRUE,FALSE)),"")&amp;";"&amp;BS950</f>
        <v>5;78;79;198;</v>
      </c>
      <c r="BU950" s="106">
        <f>IF(C950&gt;0,+VLOOKUP($C950,'STYLE NAMES'!$B:$AC,26,FALSE),"")</f>
        <v>99.9</v>
      </c>
      <c r="BV950" s="106">
        <f>IF(C950&gt;0,+VLOOKUP($C950,'STYLE NAMES'!$B:$AC,27,FALSE),"")</f>
        <v>5490</v>
      </c>
      <c r="BW950" s="106">
        <f>IF(C950&gt;0,+VLOOKUP($C950,'STYLE NAMES'!$B:$AC,28,FALSE),"")</f>
        <v>114.88499999999999</v>
      </c>
      <c r="BY950"/>
      <c r="BZ950" s="101">
        <v>99</v>
      </c>
      <c r="CA950" s="137">
        <f t="shared" si="62"/>
        <v>0</v>
      </c>
      <c r="CB950" s="137">
        <f>+VLOOKUP(C950,'[2]STYLES &amp; MODELS MATRIX'!$A:$G,7,FALSE)</f>
        <v>0</v>
      </c>
      <c r="CC950" s="137" t="str">
        <f>+VLOOKUP(C950,'[1]STYLES &amp; SIZE CHARTS'!$A:$H,8,FALSE)</f>
        <v>HP-RUGS1</v>
      </c>
      <c r="CD950" s="137"/>
      <c r="CE950" s="205"/>
      <c r="CF950" s="141"/>
    </row>
    <row r="951" spans="1:84" s="101" customFormat="1" ht="12" customHeight="1" x14ac:dyDescent="0.2">
      <c r="A951" s="102">
        <f t="shared" si="60"/>
        <v>8683711000808</v>
      </c>
      <c r="B951" s="101" t="s">
        <v>1004</v>
      </c>
      <c r="C951" s="101" t="s">
        <v>2193</v>
      </c>
      <c r="D951" s="101" t="s">
        <v>735</v>
      </c>
      <c r="E951" s="203" t="s">
        <v>2509</v>
      </c>
      <c r="F951" s="101" t="s">
        <v>2346</v>
      </c>
      <c r="G951" s="101" t="str">
        <f>IF(C951&gt;0,+VLOOKUP($C951,'STYLE NAMES'!$B:$AC,4,FALSE),"")</f>
        <v>HORSE</v>
      </c>
      <c r="H951" s="101" t="str">
        <f>IF(C951&gt;0,+VLOOKUP($C951,'STYLE NAMES'!$B:$AC,5,FALSE),"")</f>
        <v>PONY</v>
      </c>
      <c r="I951" s="101" t="str">
        <f>IF(C951&gt;0,+VLOOKUP($C951,'STYLE NAMES'!$B:$AC,6,FALSE),"")</f>
        <v>RUGS</v>
      </c>
      <c r="J951" s="101" t="str">
        <f>IF(C951&gt;0,+VLOOKUP($C951,'STYLE NAMES'!$B:$AC,7,FALSE),"")</f>
        <v>PONY</v>
      </c>
      <c r="K951" s="101" t="str">
        <f>IF(C951&gt;0,+VLOOKUP($C951,'STYLE NAMES'!$B:$AC,8,FALSE),"")</f>
        <v>FLEECE BLANKETS</v>
      </c>
      <c r="L951" s="101" t="str">
        <f>IF(E951&gt;0,+VLOOKUP($E951,'CODE GENERATOR'!$D:$T,3,FALSE),"")</f>
        <v>W</v>
      </c>
      <c r="M951" s="101" t="str">
        <f>IF(E951&gt;0,+VLOOKUP($E951,'CODE GENERATOR'!$D:$T,4,FALSE),"")</f>
        <v>FLEECE</v>
      </c>
      <c r="N951" s="101" t="str">
        <f>IF(E951&gt;0,+VLOOKUP($E951,'CODE GENERATOR'!$D:$T,6,FALSE),"")</f>
        <v>GREEN</v>
      </c>
      <c r="O951" s="101" t="str">
        <f>IF(E951&gt;0,+VLOOKUP($E951,'CODE GENERATOR'!$D:$T,7,FALSE),"")</f>
        <v>NAVY</v>
      </c>
      <c r="P951" s="101" t="str">
        <f t="shared" si="61"/>
        <v>GREEN/NAVY</v>
      </c>
      <c r="Q951" s="104" t="str">
        <f>IF(E951&gt;0,+VLOOKUP($E951,'CODE GENERATOR'!$D:$T,11,FALSE),"")</f>
        <v>H.RUGPN_FLC0089</v>
      </c>
      <c r="R951" s="104" t="str">
        <f>IF(E951&gt;0,+VLOOKUP($E951,'CODE GENERATOR'!$D:$T,12,FALSE),"")</f>
        <v>FLC0001GRNNAV</v>
      </c>
      <c r="S951" s="104" t="str">
        <f>IF(E951&gt;0,+VLOOKUP($E951,'CODE GENERATOR'!$D:$T,13,FALSE),"")</f>
        <v>H.RUGPN_FLC0089_FLC0001GRNNAV</v>
      </c>
      <c r="T951" s="104" t="str">
        <f t="shared" si="59"/>
        <v>H.RUGPN_FLC0089_FLC0001GRNNAV_XS</v>
      </c>
      <c r="U951" s="105">
        <v>8683711000808</v>
      </c>
      <c r="V951" s="107" t="str" cm="1">
        <f t="array" ref="V951">_xlfn.TEXTJOIN(";", TRUE, _xlfn.UNIQUE(_xlfn._xlws.FILTER(P$3:P$10029, C$3:C$10029=C951)))</f>
        <v>GREEN/NAVY;NAVY/BORDEAUX</v>
      </c>
      <c r="W951" s="107" t="str" cm="1">
        <f t="array" ref="W951">_xlfn.TEXTJOIN(";", TRUE, _xlfn.UNIQUE(_xlfn._xlws.FILTER(F$3:F$10029, C$3:C$10029=C951)))</f>
        <v>XXS;XS</v>
      </c>
      <c r="X951" s="101">
        <f>IF(E951&gt;0,+VLOOKUP($E951,'CODE GENERATOR'!$D:$AC,19,FALSE),0)</f>
        <v>0</v>
      </c>
      <c r="Y951" s="101" t="str">
        <f>IF(E951&gt;0,+VLOOKUP($E951,'CODE GENERATOR'!$D:$AC,20,FALSE),0)</f>
        <v/>
      </c>
      <c r="Z951" s="101" t="str">
        <f>IF(E951&gt;0,+VLOOKUP($E951,'CODE GENERATOR'!$D:$AC,21,FALSE),0)</f>
        <v/>
      </c>
      <c r="AA951" s="101" t="str">
        <f>IF(E951&gt;0,+VLOOKUP($E951,'CODE GENERATOR'!$D:$AC,22,FALSE),0)</f>
        <v/>
      </c>
      <c r="AB951" s="101" t="str">
        <f>IF(E951&gt;0,+VLOOKUP($E951,'CODE GENERATOR'!$D:$AC,23,FALSE),0)</f>
        <v/>
      </c>
      <c r="AC951" s="101" t="str">
        <f>IF(E951&gt;0,+VLOOKUP($E951,'CODE GENERATOR'!$D:$AC,24,FALSE),0)</f>
        <v/>
      </c>
      <c r="AD951" s="101" t="str">
        <f>IF(E951&gt;0,+VLOOKUP($E951,'CODE GENERATOR'!$D:$AC,25,FALSE),0)</f>
        <v/>
      </c>
      <c r="AE951" s="101" t="str">
        <f>IF(E951&gt;0,+VLOOKUP($E951,'CODE GENERATOR'!$D:$AC,26,FALSE),0)</f>
        <v/>
      </c>
      <c r="AF951" s="149" t="str">
        <f>IF($C951&gt;0,$C951&amp;" "&amp;$P951&amp;" "&amp;+VLOOKUP($C951,'STYLE NAMES'!$B:$AC,10,FALSE),"""")</f>
        <v>YORK-P GREEN/NAVY PONY - TWO COLOR FLEECE BLANKET</v>
      </c>
      <c r="AG951" s="101" t="str">
        <f>"Enjoy our "&amp;(AF951)&amp;"; "&amp;IF(C951&gt;0,+VLOOKUP($C951,'STYLE NAMES'!$B:$AC,11,FALSE),"")</f>
        <v>Enjoy our YORK-P GREEN/NAVY PONY - TWO COLOR FLEECE BLANKET; Two-color stylish Pony cooloer blanket
High density and high quality cooler fleece blanket will keep your horse extra warm while allowing cool down.
These soft and beautiful fleece blankets come in a wide variety of profound and nice colors.</v>
      </c>
      <c r="AH951" s="101" t="str">
        <f>IF(C951&gt;0,+VLOOKUP($C951,'STYLE NAMES'!$B:$AC,12,FALSE),"")</f>
        <v xml:space="preserve">*High density fleece fabric
*Super soft hand feel
*Keeps warmer with respect to traditional standard density fleece blankets
Composition:
100% Polyester
</v>
      </c>
      <c r="AI951" s="101" t="str">
        <f>IF(C951&gt;0,+VLOOKUP($C951,'STYLE NAMES'!$B:$AC,13,FALSE),"")</f>
        <v>Machine Wash at 30°C
Mild process
Do not bleach
Do NOT Tumble Dry</v>
      </c>
      <c r="AJ951" s="149" t="str">
        <f>IF($C951&gt;0,$C951&amp;" "&amp;$P951&amp;" "&amp;+VLOOKUP($C951,'STYLE NAMES'!$B:$AC,14,FALSE),"""")</f>
        <v>YORK-P GREEN/NAVY ÇİFT RENK PONY POLAR BLANKET</v>
      </c>
      <c r="AK951" s="149" t="str">
        <f>"Cavalier SanMarco tarafından tasarlanan "&amp;(AJ951)&amp;"; "&amp;IF(C951&gt;0,+VLOOKUP($C951,'STYLE NAMES'!$B:$AC,15,FALSE),"")</f>
        <v>Cavalier SanMarco tarafından tasarlanan YORK-P GREEN/NAVY ÇİFT RENK PONY POLAR BLANKET; Çift renkli şık Pony ter blanketi
Yüksek denye ve kaliteli, polar ter blanketleri atınızı ekstra sıcak tutarken soğumasına da olanak tanır.
Bu yumuşak ve güzel polar battaniyeler çok çeşitli, derin ve hoş renklerde sunuluyor</v>
      </c>
      <c r="AL951" s="149" t="str">
        <f>IF(C951&gt;0,+VLOOKUP($C951,'STYLE NAMES'!$B:$AC,16,FALSE),"")</f>
        <v>*Yüksek denye polar kumaş
*Süper yumuşak tuşe
*Geleneksel standart denye polar blanketlere göre daha sıcak tutar
Kompozisyon:
%100 Polyester</v>
      </c>
      <c r="AM951" s="149" t="str">
        <f>IF(C951&gt;0,+VLOOKUP($C951,'STYLE NAMES'!$B:$AC,17,FALSE),"")</f>
        <v>Makinede 30°C' de Yıkayın
Hassas Yıkama
Çamaşır suyu kullanmayın
Kurutma Makinesinde Kurutmayın</v>
      </c>
      <c r="AN951" s="149" t="str">
        <f>IF($C951&gt;0,$C951&amp;" "&amp;$P951&amp;" "&amp;+VLOOKUP($C951,'STYLE NAMES'!$B:$AC,18,FALSE),"""")</f>
        <v>YORK-P GREEN/NAVY COPERTA IN PILE BICOLORE X PONY</v>
      </c>
      <c r="AO951" s="101" t="str">
        <f>"Disegnato da Cavalier SanMarco "&amp;(AN951)&amp;"; "&amp;IF(C951&gt;0,+VLOOKUP($C951,'STYLE NAMES'!$B:$AC,19,FALSE),"")</f>
        <v>Disegnato da Cavalier SanMarco YORK-P GREEN/NAVY COPERTA IN PILE BICOLORE X PONY; Coperta refrigerante elegante bicolore per Pony
Coperta in pile refrigerante ad alta densità e alta qualità manterrà il tuo cavallo extra caldo mentre si raffredda. Queste morbide e bellissime coperte in pile sono disponibili in una vasta gamma di colori intensi e piacevoli.</v>
      </c>
      <c r="AP951" s="101" t="str">
        <f>IF(C951&gt;0,+VLOOKUP($C951,'STYLE NAMES'!$B:$AC,20,FALSE),"")</f>
        <v>Tessuto in pile ad alta densità
Sensazione super morbida al tatto 
Mantiene più caldo rispetto alle tradizionali coperte in pile a densità standard 
Composizione: 
100% Poliestere</v>
      </c>
      <c r="AQ951" s="101" t="str">
        <f>IF(C951&gt;0,+VLOOKUP($C951,'STYLE NAMES'!$B:$AC,21,FALSE),"")</f>
        <v>Lavare in lavatrice a 30°C Ciclo delicato 
Non candeggiare 
Non asciugare in asciugatrice</v>
      </c>
      <c r="AR951" s="101">
        <f>IF(D951&gt;0,+VLOOKUP($C951,'STYLE NAMES'!$B:$AC,22,FALSE),"")</f>
        <v>0</v>
      </c>
      <c r="AS951" s="101">
        <f>IF(E951&gt;0,+VLOOKUP($C951,'STYLE NAMES'!$B:$AC,23,FALSE),"")</f>
        <v>0</v>
      </c>
      <c r="AT951" s="101">
        <f>IF(F951&gt;0,+VLOOKUP($C951,'STYLE NAMES'!$B:$AC,24,FALSE),"")</f>
        <v>0</v>
      </c>
      <c r="AU951" s="101">
        <f>IF(G951&gt;0,+VLOOKUP($C951,'STYLE NAMES'!$B:$AC,25,FALSE),"")</f>
        <v>0</v>
      </c>
      <c r="AV951" s="101">
        <f>+VLOOKUP($S951,'CODE GENERATOR'!$P:$AM,15,FALSE)</f>
        <v>0</v>
      </c>
      <c r="AW951" s="101">
        <f>+VLOOKUP($S951,'CODE GENERATOR'!$P:$AM,16,FALSE)</f>
        <v>0</v>
      </c>
      <c r="AX951" s="101">
        <f>+VLOOKUP($S951,'CODE GENERATOR'!$P:$AM,17,FALSE)</f>
        <v>0</v>
      </c>
      <c r="AY951" s="101">
        <f>+VLOOKUP($S951,'CODE GENERATOR'!$P:$AM,18,FALSE)</f>
        <v>0</v>
      </c>
      <c r="AZ951" s="101">
        <f>+VLOOKUP($S951,'CODE GENERATOR'!$P:$AM,19,FALSE)</f>
        <v>0</v>
      </c>
      <c r="BA951" s="101">
        <f>+VLOOKUP($S951,'CODE GENERATOR'!$P:$AM,20,FALSE)</f>
        <v>0</v>
      </c>
      <c r="BB951" s="101">
        <f>+VLOOKUP($S951,'CODE GENERATOR'!$P:$AM,21,FALSE)</f>
        <v>0</v>
      </c>
      <c r="BC951" s="101">
        <f>+VLOOKUP($S951,'CODE GENERATOR'!$P:$AM,22,FALSE)</f>
        <v>0</v>
      </c>
      <c r="BD951" s="101">
        <f>+VLOOKUP($S951,'CODE GENERATOR'!$P:$AM,23,FALSE)</f>
        <v>0</v>
      </c>
      <c r="BE951" s="101">
        <f>+VLOOKUP($S951,'CODE GENERATOR'!$P:$AM,24,FALSE)</f>
        <v>0</v>
      </c>
      <c r="BF951" s="101">
        <f>IF(C951&gt;0,+VLOOKUP(G951,'CATEGORY ID'!$A$1:$L$118,3,FALSE),"")</f>
        <v>5</v>
      </c>
      <c r="BG951" s="101">
        <f>IF(C951&gt;0,+VLOOKUP(H951,'CATEGORY ID'!$D$1:$L$118,3,FALSE),"")</f>
        <v>78</v>
      </c>
      <c r="BH951" s="101">
        <f>IF(C951&gt;0,+VLOOKUP((+H951&amp;I951),'CATEGORY ID'!$H$1:$I$121,2,FALSE),"")</f>
        <v>79</v>
      </c>
      <c r="BJ951" s="101">
        <f>IF(C951&gt;0,IF(COUNTIF('CATEGORY ID'!$K$1:$K$121,+H951&amp;K951) &gt; 0, +VLOOKUP(+H951&amp;K951,'CATEGORY ID'!$K$1:$L$121,2,FALSE),""),"")</f>
        <v>198</v>
      </c>
      <c r="BK951" s="101" t="str">
        <f>IF(C951&gt;0,IF(COUNTIF('CATEGORY ID'!$K$124:$K$165, +VLOOKUP(C951,'STYLE NAMES'!$B:$AE,30,FALSE)) &gt; 0, +VLOOKUP(VLOOKUP(C951,'STYLE NAMES'!$B:$AE,30,FALSE),'CATEGORY ID'!K:M,2,FALSE),""),"")</f>
        <v/>
      </c>
      <c r="BR951" s="101" t="str" cm="1">
        <f t="array" ref="BR951">IF(C951&gt;0,_xlfn.TEXTJOIN(";", TRUE,_xlfn.UNIQUE(_xlfn._xlws.FILTER(BF951:BQ951,(BF951:BQ951&gt;0)),TRUE,FALSE)),"")&amp;";"&amp;BS951</f>
        <v>5;78;79;198;</v>
      </c>
      <c r="BU951" s="106">
        <f>IF(C951&gt;0,+VLOOKUP($C951,'STYLE NAMES'!$B:$AC,26,FALSE),"")</f>
        <v>99.9</v>
      </c>
      <c r="BV951" s="106">
        <f>IF(C951&gt;0,+VLOOKUP($C951,'STYLE NAMES'!$B:$AC,27,FALSE),"")</f>
        <v>5490</v>
      </c>
      <c r="BW951" s="106">
        <f>IF(C951&gt;0,+VLOOKUP($C951,'STYLE NAMES'!$B:$AC,28,FALSE),"")</f>
        <v>114.88499999999999</v>
      </c>
      <c r="BY951"/>
      <c r="BZ951" s="101">
        <v>99</v>
      </c>
      <c r="CA951" s="137">
        <f t="shared" si="62"/>
        <v>0</v>
      </c>
      <c r="CB951" s="137">
        <f>+VLOOKUP(C951,'[2]STYLES &amp; MODELS MATRIX'!$A:$G,7,FALSE)</f>
        <v>0</v>
      </c>
      <c r="CC951" s="137" t="str">
        <f>+VLOOKUP(C951,'[1]STYLES &amp; SIZE CHARTS'!$A:$H,8,FALSE)</f>
        <v>HP-RUGS1</v>
      </c>
      <c r="CD951" s="137"/>
      <c r="CE951" s="205"/>
      <c r="CF951" s="141"/>
    </row>
    <row r="952" spans="1:84" s="101" customFormat="1" ht="12" customHeight="1" x14ac:dyDescent="0.2">
      <c r="A952" s="102">
        <f t="shared" si="60"/>
        <v>8683711000853</v>
      </c>
      <c r="B952" s="101" t="s">
        <v>1004</v>
      </c>
      <c r="C952" s="101" t="s">
        <v>2193</v>
      </c>
      <c r="D952" s="101" t="s">
        <v>735</v>
      </c>
      <c r="E952" s="203" t="s">
        <v>2510</v>
      </c>
      <c r="F952" s="101" t="s">
        <v>2475</v>
      </c>
      <c r="G952" s="101" t="str">
        <f>IF(C952&gt;0,+VLOOKUP($C952,'STYLE NAMES'!$B:$AC,4,FALSE),"")</f>
        <v>HORSE</v>
      </c>
      <c r="H952" s="101" t="str">
        <f>IF(C952&gt;0,+VLOOKUP($C952,'STYLE NAMES'!$B:$AC,5,FALSE),"")</f>
        <v>PONY</v>
      </c>
      <c r="I952" s="101" t="str">
        <f>IF(C952&gt;0,+VLOOKUP($C952,'STYLE NAMES'!$B:$AC,6,FALSE),"")</f>
        <v>RUGS</v>
      </c>
      <c r="J952" s="101" t="str">
        <f>IF(C952&gt;0,+VLOOKUP($C952,'STYLE NAMES'!$B:$AC,7,FALSE),"")</f>
        <v>PONY</v>
      </c>
      <c r="K952" s="101" t="str">
        <f>IF(C952&gt;0,+VLOOKUP($C952,'STYLE NAMES'!$B:$AC,8,FALSE),"")</f>
        <v>FLEECE BLANKETS</v>
      </c>
      <c r="L952" s="101" t="str">
        <f>IF(E952&gt;0,+VLOOKUP($E952,'CODE GENERATOR'!$D:$T,3,FALSE),"")</f>
        <v>W</v>
      </c>
      <c r="M952" s="101" t="str">
        <f>IF(E952&gt;0,+VLOOKUP($E952,'CODE GENERATOR'!$D:$T,4,FALSE),"")</f>
        <v>FLEECE</v>
      </c>
      <c r="N952" s="101" t="str">
        <f>IF(E952&gt;0,+VLOOKUP($E952,'CODE GENERATOR'!$D:$T,6,FALSE),"")</f>
        <v>NAVY</v>
      </c>
      <c r="O952" s="101" t="str">
        <f>IF(E952&gt;0,+VLOOKUP($E952,'CODE GENERATOR'!$D:$T,7,FALSE),"")</f>
        <v>BORDEAUX</v>
      </c>
      <c r="P952" s="101" t="str">
        <f t="shared" si="61"/>
        <v>NAVY/BORDEAUX</v>
      </c>
      <c r="Q952" s="104" t="str">
        <f>IF(E952&gt;0,+VLOOKUP($E952,'CODE GENERATOR'!$D:$T,11,FALSE),"")</f>
        <v>H.RUGPN_FLC0089</v>
      </c>
      <c r="R952" s="104" t="str">
        <f>IF(E952&gt;0,+VLOOKUP($E952,'CODE GENERATOR'!$D:$T,12,FALSE),"")</f>
        <v>FLC0001NAVBOR</v>
      </c>
      <c r="S952" s="104" t="str">
        <f>IF(E952&gt;0,+VLOOKUP($E952,'CODE GENERATOR'!$D:$T,13,FALSE),"")</f>
        <v>H.RUGPN_FLC0089_FLC0001NAVBOR</v>
      </c>
      <c r="T952" s="104" t="str">
        <f t="shared" si="59"/>
        <v>H.RUGPN_FLC0089_FLC0001NAVBOR_XXS</v>
      </c>
      <c r="U952" s="105">
        <v>8683711000853</v>
      </c>
      <c r="V952" s="107" t="str" cm="1">
        <f t="array" ref="V952">_xlfn.TEXTJOIN(";", TRUE, _xlfn.UNIQUE(_xlfn._xlws.FILTER(P$3:P$10029, C$3:C$10029=C952)))</f>
        <v>GREEN/NAVY;NAVY/BORDEAUX</v>
      </c>
      <c r="W952" s="107" t="str" cm="1">
        <f t="array" ref="W952">_xlfn.TEXTJOIN(";", TRUE, _xlfn.UNIQUE(_xlfn._xlws.FILTER(F$3:F$10029, C$3:C$10029=C952)))</f>
        <v>XXS;XS</v>
      </c>
      <c r="X952" s="101">
        <f>IF(E952&gt;0,+VLOOKUP($E952,'CODE GENERATOR'!$D:$AC,19,FALSE),0)</f>
        <v>0</v>
      </c>
      <c r="Y952" s="101" t="str">
        <f>IF(E952&gt;0,+VLOOKUP($E952,'CODE GENERATOR'!$D:$AC,20,FALSE),0)</f>
        <v/>
      </c>
      <c r="Z952" s="101" t="str">
        <f>IF(E952&gt;0,+VLOOKUP($E952,'CODE GENERATOR'!$D:$AC,21,FALSE),0)</f>
        <v/>
      </c>
      <c r="AA952" s="101" t="str">
        <f>IF(E952&gt;0,+VLOOKUP($E952,'CODE GENERATOR'!$D:$AC,22,FALSE),0)</f>
        <v/>
      </c>
      <c r="AB952" s="101" t="str">
        <f>IF(E952&gt;0,+VLOOKUP($E952,'CODE GENERATOR'!$D:$AC,23,FALSE),0)</f>
        <v/>
      </c>
      <c r="AC952" s="101" t="str">
        <f>IF(E952&gt;0,+VLOOKUP($E952,'CODE GENERATOR'!$D:$AC,24,FALSE),0)</f>
        <v/>
      </c>
      <c r="AD952" s="101" t="str">
        <f>IF(E952&gt;0,+VLOOKUP($E952,'CODE GENERATOR'!$D:$AC,25,FALSE),0)</f>
        <v/>
      </c>
      <c r="AE952" s="101" t="str">
        <f>IF(E952&gt;0,+VLOOKUP($E952,'CODE GENERATOR'!$D:$AC,26,FALSE),0)</f>
        <v/>
      </c>
      <c r="AF952" s="149" t="str">
        <f>IF($C952&gt;0,$C952&amp;" "&amp;$P952&amp;" "&amp;+VLOOKUP($C952,'STYLE NAMES'!$B:$AC,10,FALSE),"""")</f>
        <v>YORK-P NAVY/BORDEAUX PONY - TWO COLOR FLEECE BLANKET</v>
      </c>
      <c r="AG952" s="101" t="str">
        <f>"Enjoy our "&amp;(AF952)&amp;"; "&amp;IF(C952&gt;0,+VLOOKUP($C952,'STYLE NAMES'!$B:$AC,11,FALSE),"")</f>
        <v>Enjoy our YORK-P NAVY/BORDEAUX PONY - TWO COLOR FLEECE BLANKET; Two-color stylish Pony cooloer blanket
High density and high quality cooler fleece blanket will keep your horse extra warm while allowing cool down.
These soft and beautiful fleece blankets come in a wide variety of profound and nice colors.</v>
      </c>
      <c r="AH952" s="101" t="str">
        <f>IF(C952&gt;0,+VLOOKUP($C952,'STYLE NAMES'!$B:$AC,12,FALSE),"")</f>
        <v xml:space="preserve">*High density fleece fabric
*Super soft hand feel
*Keeps warmer with respect to traditional standard density fleece blankets
Composition:
100% Polyester
</v>
      </c>
      <c r="AI952" s="101" t="str">
        <f>IF(C952&gt;0,+VLOOKUP($C952,'STYLE NAMES'!$B:$AC,13,FALSE),"")</f>
        <v>Machine Wash at 30°C
Mild process
Do not bleach
Do NOT Tumble Dry</v>
      </c>
      <c r="AJ952" s="149" t="str">
        <f>IF($C952&gt;0,$C952&amp;" "&amp;$P952&amp;" "&amp;+VLOOKUP($C952,'STYLE NAMES'!$B:$AC,14,FALSE),"""")</f>
        <v>YORK-P NAVY/BORDEAUX ÇİFT RENK PONY POLAR BLANKET</v>
      </c>
      <c r="AK952" s="149" t="str">
        <f>"Cavalier SanMarco tarafından tasarlanan "&amp;(AJ952)&amp;"; "&amp;IF(C952&gt;0,+VLOOKUP($C952,'STYLE NAMES'!$B:$AC,15,FALSE),"")</f>
        <v>Cavalier SanMarco tarafından tasarlanan YORK-P NAVY/BORDEAUX ÇİFT RENK PONY POLAR BLANKET; Çift renkli şık Pony ter blanketi
Yüksek denye ve kaliteli, polar ter blanketleri atınızı ekstra sıcak tutarken soğumasına da olanak tanır.
Bu yumuşak ve güzel polar battaniyeler çok çeşitli, derin ve hoş renklerde sunuluyor</v>
      </c>
      <c r="AL952" s="149" t="str">
        <f>IF(C952&gt;0,+VLOOKUP($C952,'STYLE NAMES'!$B:$AC,16,FALSE),"")</f>
        <v>*Yüksek denye polar kumaş
*Süper yumuşak tuşe
*Geleneksel standart denye polar blanketlere göre daha sıcak tutar
Kompozisyon:
%100 Polyester</v>
      </c>
      <c r="AM952" s="149" t="str">
        <f>IF(C952&gt;0,+VLOOKUP($C952,'STYLE NAMES'!$B:$AC,17,FALSE),"")</f>
        <v>Makinede 30°C' de Yıkayın
Hassas Yıkama
Çamaşır suyu kullanmayın
Kurutma Makinesinde Kurutmayın</v>
      </c>
      <c r="AN952" s="149" t="str">
        <f>IF($C952&gt;0,$C952&amp;" "&amp;$P952&amp;" "&amp;+VLOOKUP($C952,'STYLE NAMES'!$B:$AC,18,FALSE),"""")</f>
        <v>YORK-P NAVY/BORDEAUX COPERTA IN PILE BICOLORE X PONY</v>
      </c>
      <c r="AO952" s="101" t="str">
        <f>"Disegnato da Cavalier SanMarco "&amp;(AN952)&amp;"; "&amp;IF(C952&gt;0,+VLOOKUP($C952,'STYLE NAMES'!$B:$AC,19,FALSE),"")</f>
        <v>Disegnato da Cavalier SanMarco YORK-P NAVY/BORDEAUX COPERTA IN PILE BICOLORE X PONY; Coperta refrigerante elegante bicolore per Pony
Coperta in pile refrigerante ad alta densità e alta qualità manterrà il tuo cavallo extra caldo mentre si raffredda. Queste morbide e bellissime coperte in pile sono disponibili in una vasta gamma di colori intensi e piacevoli.</v>
      </c>
      <c r="AP952" s="101" t="str">
        <f>IF(C952&gt;0,+VLOOKUP($C952,'STYLE NAMES'!$B:$AC,20,FALSE),"")</f>
        <v>Tessuto in pile ad alta densità
Sensazione super morbida al tatto 
Mantiene più caldo rispetto alle tradizionali coperte in pile a densità standard 
Composizione: 
100% Poliestere</v>
      </c>
      <c r="AQ952" s="101" t="str">
        <f>IF(C952&gt;0,+VLOOKUP($C952,'STYLE NAMES'!$B:$AC,21,FALSE),"")</f>
        <v>Lavare in lavatrice a 30°C Ciclo delicato 
Non candeggiare 
Non asciugare in asciugatrice</v>
      </c>
      <c r="AR952" s="101">
        <f>IF(D952&gt;0,+VLOOKUP($C952,'STYLE NAMES'!$B:$AC,22,FALSE),"")</f>
        <v>0</v>
      </c>
      <c r="AS952" s="101">
        <f>IF(E952&gt;0,+VLOOKUP($C952,'STYLE NAMES'!$B:$AC,23,FALSE),"")</f>
        <v>0</v>
      </c>
      <c r="AT952" s="101">
        <f>IF(F952&gt;0,+VLOOKUP($C952,'STYLE NAMES'!$B:$AC,24,FALSE),"")</f>
        <v>0</v>
      </c>
      <c r="AU952" s="101">
        <f>IF(G952&gt;0,+VLOOKUP($C952,'STYLE NAMES'!$B:$AC,25,FALSE),"")</f>
        <v>0</v>
      </c>
      <c r="AV952" s="101">
        <f>+VLOOKUP($S952,'CODE GENERATOR'!$P:$AM,15,FALSE)</f>
        <v>0</v>
      </c>
      <c r="AW952" s="101">
        <f>+VLOOKUP($S952,'CODE GENERATOR'!$P:$AM,16,FALSE)</f>
        <v>0</v>
      </c>
      <c r="AX952" s="101">
        <f>+VLOOKUP($S952,'CODE GENERATOR'!$P:$AM,17,FALSE)</f>
        <v>0</v>
      </c>
      <c r="AY952" s="101">
        <f>+VLOOKUP($S952,'CODE GENERATOR'!$P:$AM,18,FALSE)</f>
        <v>0</v>
      </c>
      <c r="AZ952" s="101">
        <f>+VLOOKUP($S952,'CODE GENERATOR'!$P:$AM,19,FALSE)</f>
        <v>0</v>
      </c>
      <c r="BA952" s="101">
        <f>+VLOOKUP($S952,'CODE GENERATOR'!$P:$AM,20,FALSE)</f>
        <v>0</v>
      </c>
      <c r="BB952" s="101">
        <f>+VLOOKUP($S952,'CODE GENERATOR'!$P:$AM,21,FALSE)</f>
        <v>0</v>
      </c>
      <c r="BC952" s="101">
        <f>+VLOOKUP($S952,'CODE GENERATOR'!$P:$AM,22,FALSE)</f>
        <v>0</v>
      </c>
      <c r="BD952" s="101">
        <f>+VLOOKUP($S952,'CODE GENERATOR'!$P:$AM,23,FALSE)</f>
        <v>0</v>
      </c>
      <c r="BE952" s="101">
        <f>+VLOOKUP($S952,'CODE GENERATOR'!$P:$AM,24,FALSE)</f>
        <v>0</v>
      </c>
      <c r="BF952" s="101">
        <f>IF(C952&gt;0,+VLOOKUP(G952,'CATEGORY ID'!$A$1:$L$118,3,FALSE),"")</f>
        <v>5</v>
      </c>
      <c r="BG952" s="101">
        <f>IF(C952&gt;0,+VLOOKUP(H952,'CATEGORY ID'!$D$1:$L$118,3,FALSE),"")</f>
        <v>78</v>
      </c>
      <c r="BH952" s="101">
        <f>IF(C952&gt;0,+VLOOKUP((+H952&amp;I952),'CATEGORY ID'!$H$1:$I$121,2,FALSE),"")</f>
        <v>79</v>
      </c>
      <c r="BJ952" s="101">
        <f>IF(C952&gt;0,IF(COUNTIF('CATEGORY ID'!$K$1:$K$121,+H952&amp;K952) &gt; 0, +VLOOKUP(+H952&amp;K952,'CATEGORY ID'!$K$1:$L$121,2,FALSE),""),"")</f>
        <v>198</v>
      </c>
      <c r="BK952" s="101" t="str">
        <f>IF(C952&gt;0,IF(COUNTIF('CATEGORY ID'!$K$124:$K$165, +VLOOKUP(C952,'STYLE NAMES'!$B:$AE,30,FALSE)) &gt; 0, +VLOOKUP(VLOOKUP(C952,'STYLE NAMES'!$B:$AE,30,FALSE),'CATEGORY ID'!K:M,2,FALSE),""),"")</f>
        <v/>
      </c>
      <c r="BR952" s="101" t="str" cm="1">
        <f t="array" ref="BR952">IF(C952&gt;0,_xlfn.TEXTJOIN(";", TRUE,_xlfn.UNIQUE(_xlfn._xlws.FILTER(BF952:BQ952,(BF952:BQ952&gt;0)),TRUE,FALSE)),"")&amp;";"&amp;BS952</f>
        <v>5;78;79;198;</v>
      </c>
      <c r="BU952" s="106">
        <f>IF(C952&gt;0,+VLOOKUP($C952,'STYLE NAMES'!$B:$AC,26,FALSE),"")</f>
        <v>99.9</v>
      </c>
      <c r="BV952" s="106">
        <f>IF(C952&gt;0,+VLOOKUP($C952,'STYLE NAMES'!$B:$AC,27,FALSE),"")</f>
        <v>5490</v>
      </c>
      <c r="BW952" s="106">
        <f>IF(C952&gt;0,+VLOOKUP($C952,'STYLE NAMES'!$B:$AC,28,FALSE),"")</f>
        <v>114.88499999999999</v>
      </c>
      <c r="BY952"/>
      <c r="BZ952" s="101">
        <v>99</v>
      </c>
      <c r="CA952" s="137">
        <f t="shared" si="62"/>
        <v>0</v>
      </c>
      <c r="CB952" s="137">
        <f>+VLOOKUP(C952,'[2]STYLES &amp; MODELS MATRIX'!$A:$G,7,FALSE)</f>
        <v>0</v>
      </c>
      <c r="CC952" s="137" t="str">
        <f>+VLOOKUP(C952,'[1]STYLES &amp; SIZE CHARTS'!$A:$H,8,FALSE)</f>
        <v>HP-RUGS1</v>
      </c>
      <c r="CD952" s="137"/>
      <c r="CE952" s="205"/>
      <c r="CF952" s="141"/>
    </row>
    <row r="953" spans="1:84" s="101" customFormat="1" ht="12" customHeight="1" x14ac:dyDescent="0.2">
      <c r="A953" s="102">
        <f t="shared" si="60"/>
        <v>8683711000860</v>
      </c>
      <c r="B953" s="101" t="s">
        <v>1004</v>
      </c>
      <c r="C953" s="101" t="s">
        <v>2193</v>
      </c>
      <c r="D953" s="101" t="s">
        <v>735</v>
      </c>
      <c r="E953" s="203" t="s">
        <v>2510</v>
      </c>
      <c r="F953" s="101" t="s">
        <v>2346</v>
      </c>
      <c r="G953" s="101" t="str">
        <f>IF(C953&gt;0,+VLOOKUP($C953,'STYLE NAMES'!$B:$AC,4,FALSE),"")</f>
        <v>HORSE</v>
      </c>
      <c r="H953" s="101" t="str">
        <f>IF(C953&gt;0,+VLOOKUP($C953,'STYLE NAMES'!$B:$AC,5,FALSE),"")</f>
        <v>PONY</v>
      </c>
      <c r="I953" s="101" t="str">
        <f>IF(C953&gt;0,+VLOOKUP($C953,'STYLE NAMES'!$B:$AC,6,FALSE),"")</f>
        <v>RUGS</v>
      </c>
      <c r="J953" s="101" t="str">
        <f>IF(C953&gt;0,+VLOOKUP($C953,'STYLE NAMES'!$B:$AC,7,FALSE),"")</f>
        <v>PONY</v>
      </c>
      <c r="K953" s="101" t="str">
        <f>IF(C953&gt;0,+VLOOKUP($C953,'STYLE NAMES'!$B:$AC,8,FALSE),"")</f>
        <v>FLEECE BLANKETS</v>
      </c>
      <c r="L953" s="101" t="str">
        <f>IF(E953&gt;0,+VLOOKUP($E953,'CODE GENERATOR'!$D:$T,3,FALSE),"")</f>
        <v>W</v>
      </c>
      <c r="M953" s="101" t="str">
        <f>IF(E953&gt;0,+VLOOKUP($E953,'CODE GENERATOR'!$D:$T,4,FALSE),"")</f>
        <v>FLEECE</v>
      </c>
      <c r="N953" s="101" t="str">
        <f>IF(E953&gt;0,+VLOOKUP($E953,'CODE GENERATOR'!$D:$T,6,FALSE),"")</f>
        <v>NAVY</v>
      </c>
      <c r="O953" s="101" t="str">
        <f>IF(E953&gt;0,+VLOOKUP($E953,'CODE GENERATOR'!$D:$T,7,FALSE),"")</f>
        <v>BORDEAUX</v>
      </c>
      <c r="P953" s="101" t="str">
        <f t="shared" si="61"/>
        <v>NAVY/BORDEAUX</v>
      </c>
      <c r="Q953" s="104" t="str">
        <f>IF(E953&gt;0,+VLOOKUP($E953,'CODE GENERATOR'!$D:$T,11,FALSE),"")</f>
        <v>H.RUGPN_FLC0089</v>
      </c>
      <c r="R953" s="104" t="str">
        <f>IF(E953&gt;0,+VLOOKUP($E953,'CODE GENERATOR'!$D:$T,12,FALSE),"")</f>
        <v>FLC0001NAVBOR</v>
      </c>
      <c r="S953" s="104" t="str">
        <f>IF(E953&gt;0,+VLOOKUP($E953,'CODE GENERATOR'!$D:$T,13,FALSE),"")</f>
        <v>H.RUGPN_FLC0089_FLC0001NAVBOR</v>
      </c>
      <c r="T953" s="104" t="str">
        <f t="shared" si="59"/>
        <v>H.RUGPN_FLC0089_FLC0001NAVBOR_XS</v>
      </c>
      <c r="U953" s="105">
        <v>8683711000860</v>
      </c>
      <c r="V953" s="107" t="str" cm="1">
        <f t="array" ref="V953">_xlfn.TEXTJOIN(";", TRUE, _xlfn.UNIQUE(_xlfn._xlws.FILTER(P$3:P$10029, C$3:C$10029=C953)))</f>
        <v>GREEN/NAVY;NAVY/BORDEAUX</v>
      </c>
      <c r="W953" s="107" t="str" cm="1">
        <f t="array" ref="W953">_xlfn.TEXTJOIN(";", TRUE, _xlfn.UNIQUE(_xlfn._xlws.FILTER(F$3:F$10029, C$3:C$10029=C953)))</f>
        <v>XXS;XS</v>
      </c>
      <c r="X953" s="101">
        <f>IF(E953&gt;0,+VLOOKUP($E953,'CODE GENERATOR'!$D:$AC,19,FALSE),0)</f>
        <v>0</v>
      </c>
      <c r="Y953" s="101" t="str">
        <f>IF(E953&gt;0,+VLOOKUP($E953,'CODE GENERATOR'!$D:$AC,20,FALSE),0)</f>
        <v/>
      </c>
      <c r="Z953" s="101" t="str">
        <f>IF(E953&gt;0,+VLOOKUP($E953,'CODE GENERATOR'!$D:$AC,21,FALSE),0)</f>
        <v/>
      </c>
      <c r="AA953" s="101" t="str">
        <f>IF(E953&gt;0,+VLOOKUP($E953,'CODE GENERATOR'!$D:$AC,22,FALSE),0)</f>
        <v/>
      </c>
      <c r="AB953" s="101" t="str">
        <f>IF(E953&gt;0,+VLOOKUP($E953,'CODE GENERATOR'!$D:$AC,23,FALSE),0)</f>
        <v/>
      </c>
      <c r="AC953" s="101" t="str">
        <f>IF(E953&gt;0,+VLOOKUP($E953,'CODE GENERATOR'!$D:$AC,24,FALSE),0)</f>
        <v/>
      </c>
      <c r="AD953" s="101" t="str">
        <f>IF(E953&gt;0,+VLOOKUP($E953,'CODE GENERATOR'!$D:$AC,25,FALSE),0)</f>
        <v/>
      </c>
      <c r="AE953" s="101" t="str">
        <f>IF(E953&gt;0,+VLOOKUP($E953,'CODE GENERATOR'!$D:$AC,26,FALSE),0)</f>
        <v/>
      </c>
      <c r="AF953" s="149" t="str">
        <f>IF($C953&gt;0,$C953&amp;" "&amp;$P953&amp;" "&amp;+VLOOKUP($C953,'STYLE NAMES'!$B:$AC,10,FALSE),"""")</f>
        <v>YORK-P NAVY/BORDEAUX PONY - TWO COLOR FLEECE BLANKET</v>
      </c>
      <c r="AG953" s="101" t="str">
        <f>"Enjoy our "&amp;(AF953)&amp;"; "&amp;IF(C953&gt;0,+VLOOKUP($C953,'STYLE NAMES'!$B:$AC,11,FALSE),"")</f>
        <v>Enjoy our YORK-P NAVY/BORDEAUX PONY - TWO COLOR FLEECE BLANKET; Two-color stylish Pony cooloer blanket
High density and high quality cooler fleece blanket will keep your horse extra warm while allowing cool down.
These soft and beautiful fleece blankets come in a wide variety of profound and nice colors.</v>
      </c>
      <c r="AH953" s="101" t="str">
        <f>IF(C953&gt;0,+VLOOKUP($C953,'STYLE NAMES'!$B:$AC,12,FALSE),"")</f>
        <v xml:space="preserve">*High density fleece fabric
*Super soft hand feel
*Keeps warmer with respect to traditional standard density fleece blankets
Composition:
100% Polyester
</v>
      </c>
      <c r="AI953" s="101" t="str">
        <f>IF(C953&gt;0,+VLOOKUP($C953,'STYLE NAMES'!$B:$AC,13,FALSE),"")</f>
        <v>Machine Wash at 30°C
Mild process
Do not bleach
Do NOT Tumble Dry</v>
      </c>
      <c r="AJ953" s="149" t="str">
        <f>IF($C953&gt;0,$C953&amp;" "&amp;$P953&amp;" "&amp;+VLOOKUP($C953,'STYLE NAMES'!$B:$AC,14,FALSE),"""")</f>
        <v>YORK-P NAVY/BORDEAUX ÇİFT RENK PONY POLAR BLANKET</v>
      </c>
      <c r="AK953" s="149" t="str">
        <f>"Cavalier SanMarco tarafından tasarlanan "&amp;(AJ953)&amp;"; "&amp;IF(C953&gt;0,+VLOOKUP($C953,'STYLE NAMES'!$B:$AC,15,FALSE),"")</f>
        <v>Cavalier SanMarco tarafından tasarlanan YORK-P NAVY/BORDEAUX ÇİFT RENK PONY POLAR BLANKET; Çift renkli şık Pony ter blanketi
Yüksek denye ve kaliteli, polar ter blanketleri atınızı ekstra sıcak tutarken soğumasına da olanak tanır.
Bu yumuşak ve güzel polar battaniyeler çok çeşitli, derin ve hoş renklerde sunuluyor</v>
      </c>
      <c r="AL953" s="149" t="str">
        <f>IF(C953&gt;0,+VLOOKUP($C953,'STYLE NAMES'!$B:$AC,16,FALSE),"")</f>
        <v>*Yüksek denye polar kumaş
*Süper yumuşak tuşe
*Geleneksel standart denye polar blanketlere göre daha sıcak tutar
Kompozisyon:
%100 Polyester</v>
      </c>
      <c r="AM953" s="149" t="str">
        <f>IF(C953&gt;0,+VLOOKUP($C953,'STYLE NAMES'!$B:$AC,17,FALSE),"")</f>
        <v>Makinede 30°C' de Yıkayın
Hassas Yıkama
Çamaşır suyu kullanmayın
Kurutma Makinesinde Kurutmayın</v>
      </c>
      <c r="AN953" s="149" t="str">
        <f>IF($C953&gt;0,$C953&amp;" "&amp;$P953&amp;" "&amp;+VLOOKUP($C953,'STYLE NAMES'!$B:$AC,18,FALSE),"""")</f>
        <v>YORK-P NAVY/BORDEAUX COPERTA IN PILE BICOLORE X PONY</v>
      </c>
      <c r="AO953" s="101" t="str">
        <f>"Disegnato da Cavalier SanMarco "&amp;(AN953)&amp;"; "&amp;IF(C953&gt;0,+VLOOKUP($C953,'STYLE NAMES'!$B:$AC,19,FALSE),"")</f>
        <v>Disegnato da Cavalier SanMarco YORK-P NAVY/BORDEAUX COPERTA IN PILE BICOLORE X PONY; Coperta refrigerante elegante bicolore per Pony
Coperta in pile refrigerante ad alta densità e alta qualità manterrà il tuo cavallo extra caldo mentre si raffredda. Queste morbide e bellissime coperte in pile sono disponibili in una vasta gamma di colori intensi e piacevoli.</v>
      </c>
      <c r="AP953" s="101" t="str">
        <f>IF(C953&gt;0,+VLOOKUP($C953,'STYLE NAMES'!$B:$AC,20,FALSE),"")</f>
        <v>Tessuto in pile ad alta densità
Sensazione super morbida al tatto 
Mantiene più caldo rispetto alle tradizionali coperte in pile a densità standard 
Composizione: 
100% Poliestere</v>
      </c>
      <c r="AQ953" s="101" t="str">
        <f>IF(C953&gt;0,+VLOOKUP($C953,'STYLE NAMES'!$B:$AC,21,FALSE),"")</f>
        <v>Lavare in lavatrice a 30°C Ciclo delicato 
Non candeggiare 
Non asciugare in asciugatrice</v>
      </c>
      <c r="AR953" s="101">
        <f>IF(D953&gt;0,+VLOOKUP($C953,'STYLE NAMES'!$B:$AC,22,FALSE),"")</f>
        <v>0</v>
      </c>
      <c r="AS953" s="101">
        <f>IF(E953&gt;0,+VLOOKUP($C953,'STYLE NAMES'!$B:$AC,23,FALSE),"")</f>
        <v>0</v>
      </c>
      <c r="AT953" s="101">
        <f>IF(F953&gt;0,+VLOOKUP($C953,'STYLE NAMES'!$B:$AC,24,FALSE),"")</f>
        <v>0</v>
      </c>
      <c r="AU953" s="101">
        <f>IF(G953&gt;0,+VLOOKUP($C953,'STYLE NAMES'!$B:$AC,25,FALSE),"")</f>
        <v>0</v>
      </c>
      <c r="AV953" s="101">
        <f>+VLOOKUP($S953,'CODE GENERATOR'!$P:$AM,15,FALSE)</f>
        <v>0</v>
      </c>
      <c r="AW953" s="101">
        <f>+VLOOKUP($S953,'CODE GENERATOR'!$P:$AM,16,FALSE)</f>
        <v>0</v>
      </c>
      <c r="AX953" s="101">
        <f>+VLOOKUP($S953,'CODE GENERATOR'!$P:$AM,17,FALSE)</f>
        <v>0</v>
      </c>
      <c r="AY953" s="101">
        <f>+VLOOKUP($S953,'CODE GENERATOR'!$P:$AM,18,FALSE)</f>
        <v>0</v>
      </c>
      <c r="AZ953" s="101">
        <f>+VLOOKUP($S953,'CODE GENERATOR'!$P:$AM,19,FALSE)</f>
        <v>0</v>
      </c>
      <c r="BA953" s="101">
        <f>+VLOOKUP($S953,'CODE GENERATOR'!$P:$AM,20,FALSE)</f>
        <v>0</v>
      </c>
      <c r="BB953" s="101">
        <f>+VLOOKUP($S953,'CODE GENERATOR'!$P:$AM,21,FALSE)</f>
        <v>0</v>
      </c>
      <c r="BC953" s="101">
        <f>+VLOOKUP($S953,'CODE GENERATOR'!$P:$AM,22,FALSE)</f>
        <v>0</v>
      </c>
      <c r="BD953" s="101">
        <f>+VLOOKUP($S953,'CODE GENERATOR'!$P:$AM,23,FALSE)</f>
        <v>0</v>
      </c>
      <c r="BE953" s="101">
        <f>+VLOOKUP($S953,'CODE GENERATOR'!$P:$AM,24,FALSE)</f>
        <v>0</v>
      </c>
      <c r="BF953" s="101">
        <f>IF(C953&gt;0,+VLOOKUP(G953,'CATEGORY ID'!$A$1:$L$118,3,FALSE),"")</f>
        <v>5</v>
      </c>
      <c r="BG953" s="101">
        <f>IF(C953&gt;0,+VLOOKUP(H953,'CATEGORY ID'!$D$1:$L$118,3,FALSE),"")</f>
        <v>78</v>
      </c>
      <c r="BH953" s="101">
        <f>IF(C953&gt;0,+VLOOKUP((+H953&amp;I953),'CATEGORY ID'!$H$1:$I$121,2,FALSE),"")</f>
        <v>79</v>
      </c>
      <c r="BJ953" s="101">
        <f>IF(C953&gt;0,IF(COUNTIF('CATEGORY ID'!$K$1:$K$121,+H953&amp;K953) &gt; 0, +VLOOKUP(+H953&amp;K953,'CATEGORY ID'!$K$1:$L$121,2,FALSE),""),"")</f>
        <v>198</v>
      </c>
      <c r="BK953" s="101" t="str">
        <f>IF(C953&gt;0,IF(COUNTIF('CATEGORY ID'!$K$124:$K$165, +VLOOKUP(C953,'STYLE NAMES'!$B:$AE,30,FALSE)) &gt; 0, +VLOOKUP(VLOOKUP(C953,'STYLE NAMES'!$B:$AE,30,FALSE),'CATEGORY ID'!K:M,2,FALSE),""),"")</f>
        <v/>
      </c>
      <c r="BR953" s="101" t="str" cm="1">
        <f t="array" ref="BR953">IF(C953&gt;0,_xlfn.TEXTJOIN(";", TRUE,_xlfn.UNIQUE(_xlfn._xlws.FILTER(BF953:BQ953,(BF953:BQ953&gt;0)),TRUE,FALSE)),"")&amp;";"&amp;BS953</f>
        <v>5;78;79;198;</v>
      </c>
      <c r="BU953" s="106">
        <f>IF(C953&gt;0,+VLOOKUP($C953,'STYLE NAMES'!$B:$AC,26,FALSE),"")</f>
        <v>99.9</v>
      </c>
      <c r="BV953" s="106">
        <f>IF(C953&gt;0,+VLOOKUP($C953,'STYLE NAMES'!$B:$AC,27,FALSE),"")</f>
        <v>5490</v>
      </c>
      <c r="BW953" s="106">
        <f>IF(C953&gt;0,+VLOOKUP($C953,'STYLE NAMES'!$B:$AC,28,FALSE),"")</f>
        <v>114.88499999999999</v>
      </c>
      <c r="BY953"/>
      <c r="BZ953" s="101">
        <v>99</v>
      </c>
      <c r="CA953" s="137">
        <f t="shared" si="62"/>
        <v>0</v>
      </c>
      <c r="CB953" s="137">
        <f>+VLOOKUP(C953,'[2]STYLES &amp; MODELS MATRIX'!$A:$G,7,FALSE)</f>
        <v>0</v>
      </c>
      <c r="CC953" s="137" t="str">
        <f>+VLOOKUP(C953,'[1]STYLES &amp; SIZE CHARTS'!$A:$H,8,FALSE)</f>
        <v>HP-RUGS1</v>
      </c>
      <c r="CD953" s="137"/>
      <c r="CE953" s="205"/>
      <c r="CF953" s="141"/>
    </row>
    <row r="954" spans="1:84" s="101" customFormat="1" ht="12" customHeight="1" x14ac:dyDescent="0.2">
      <c r="A954" s="102">
        <f t="shared" si="60"/>
        <v>8683711000914</v>
      </c>
      <c r="B954" s="101" t="s">
        <v>1005</v>
      </c>
      <c r="C954" s="101" t="s">
        <v>2161</v>
      </c>
      <c r="D954" s="101" t="s">
        <v>87</v>
      </c>
      <c r="E954" s="203" t="s">
        <v>2511</v>
      </c>
      <c r="F954" s="101" t="s">
        <v>2475</v>
      </c>
      <c r="G954" s="101" t="str">
        <f>IF(C954&gt;0,+VLOOKUP($C954,'STYLE NAMES'!$B:$AC,4,FALSE),"")</f>
        <v>HORSE</v>
      </c>
      <c r="H954" s="101" t="str">
        <f>IF(C954&gt;0,+VLOOKUP($C954,'STYLE NAMES'!$B:$AC,5,FALSE),"")</f>
        <v>PONY</v>
      </c>
      <c r="I954" s="101" t="str">
        <f>IF(C954&gt;0,+VLOOKUP($C954,'STYLE NAMES'!$B:$AC,6,FALSE),"")</f>
        <v>RUGS</v>
      </c>
      <c r="J954" s="101" t="str">
        <f>IF(C954&gt;0,+VLOOKUP($C954,'STYLE NAMES'!$B:$AC,7,FALSE),"")</f>
        <v>PONY</v>
      </c>
      <c r="K954" s="101" t="str">
        <f>IF(C954&gt;0,+VLOOKUP($C954,'STYLE NAMES'!$B:$AC,8,FALSE),"")</f>
        <v>STABLE RUGS</v>
      </c>
      <c r="L954" s="101" t="str">
        <f>IF(E954&gt;0,+VLOOKUP($E954,'CODE GENERATOR'!$D:$T,3,FALSE),"")</f>
        <v>W</v>
      </c>
      <c r="M954" s="101" t="str">
        <f>IF(E954&gt;0,+VLOOKUP($E954,'CODE GENERATOR'!$D:$T,4,FALSE),"")</f>
        <v>RAINPROOF SHELL</v>
      </c>
      <c r="N954" s="101" t="str">
        <f>IF(E954&gt;0,+VLOOKUP($E954,'CODE GENERATOR'!$D:$T,6,FALSE),"")</f>
        <v>BLACK</v>
      </c>
      <c r="O954" s="101" t="str">
        <f>IF(E954&gt;0,+VLOOKUP($E954,'CODE GENERATOR'!$D:$T,7,FALSE),"")</f>
        <v>BLACK</v>
      </c>
      <c r="P954" s="101" t="str">
        <f t="shared" si="61"/>
        <v>BLACK</v>
      </c>
      <c r="Q954" s="104" t="str">
        <f>IF(E954&gt;0,+VLOOKUP($E954,'CODE GENERATOR'!$D:$T,11,FALSE),"")</f>
        <v>H.RUGPN_STR0090</v>
      </c>
      <c r="R954" s="104" t="str">
        <f>IF(E954&gt;0,+VLOOKUP($E954,'CODE GENERATOR'!$D:$T,12,FALSE),"")</f>
        <v>RPS0003BLKBLK</v>
      </c>
      <c r="S954" s="104" t="str">
        <f>IF(E954&gt;0,+VLOOKUP($E954,'CODE GENERATOR'!$D:$T,13,FALSE),"")</f>
        <v>H.RUGPN_STR0090_RPS0003BLKBLK</v>
      </c>
      <c r="T954" s="104" t="str">
        <f t="shared" si="59"/>
        <v>H.RUGPN_STR0090_RPS0003BLKBLK_XXS</v>
      </c>
      <c r="U954" s="105">
        <v>8683711000914</v>
      </c>
      <c r="V954" s="107" t="str" cm="1">
        <f t="array" ref="V954">_xlfn.TEXTJOIN(";", TRUE, _xlfn.UNIQUE(_xlfn._xlws.FILTER(P$3:P$10029, C$3:C$10029=C954)))</f>
        <v>BLACK;NAVY;BORDEAUX;GREEN;ELECTRIC BLUE</v>
      </c>
      <c r="W954" s="107" t="str" cm="1">
        <f t="array" ref="W954">_xlfn.TEXTJOIN(";", TRUE, _xlfn.UNIQUE(_xlfn._xlws.FILTER(F$3:F$10029, C$3:C$10029=C954)))</f>
        <v>XXS;XS</v>
      </c>
      <c r="X954" s="101" t="str">
        <f>IF(E954&gt;0,+VLOOKUP($E954,'CODE GENERATOR'!$D:$AC,19,FALSE),0)</f>
        <v>2402_S01_33770</v>
      </c>
      <c r="Y954" s="101" t="str">
        <f>IF(E954&gt;0,+VLOOKUP($E954,'CODE GENERATOR'!$D:$AC,20,FALSE),0)</f>
        <v>2402_S01_33772</v>
      </c>
      <c r="Z954" s="101" t="str">
        <f>IF(E954&gt;0,+VLOOKUP($E954,'CODE GENERATOR'!$D:$AC,21,FALSE),0)</f>
        <v>2402_S01_33773</v>
      </c>
      <c r="AA954" s="101" t="str">
        <f>IF(E954&gt;0,+VLOOKUP($E954,'CODE GENERATOR'!$D:$AC,22,FALSE),0)</f>
        <v>2402_S01_33774</v>
      </c>
      <c r="AB954" s="101" t="str">
        <f>IF(E954&gt;0,+VLOOKUP($E954,'CODE GENERATOR'!$D:$AC,23,FALSE),0)</f>
        <v>2402_S01_33776</v>
      </c>
      <c r="AC954" s="101" t="str">
        <f>IF(E954&gt;0,+VLOOKUP($E954,'CODE GENERATOR'!$D:$AC,24,FALSE),0)</f>
        <v>2402_S01_33778</v>
      </c>
      <c r="AD954" s="101">
        <f>IF(E954&gt;0,+VLOOKUP($E954,'CODE GENERATOR'!$D:$AC,25,FALSE),0)</f>
        <v>0</v>
      </c>
      <c r="AE954" s="101">
        <f>IF(E954&gt;0,+VLOOKUP($E954,'CODE GENERATOR'!$D:$AC,26,FALSE),0)</f>
        <v>0</v>
      </c>
      <c r="AF954" s="149" t="str">
        <f>IF($C954&gt;0,$C954&amp;" "&amp;$P954&amp;" "&amp;+VLOOKUP($C954,'STYLE NAMES'!$B:$AC,10,FALSE),"""")</f>
        <v>ALASKA-P BLACK PONY - WINTER STABLE RUG</v>
      </c>
      <c r="AG954" s="101" t="str">
        <f>"Enjoy our "&amp;(AF954)&amp;"; "&amp;IF(C954&gt;0,+VLOOKUP($C954,'STYLE NAMES'!$B:$AC,11,FALSE),"")</f>
        <v>Enjoy our ALASKA-P BLACK PONY - WINTER STABLE RUG; Pony Winter Stable Rug - 300 GR.
Thanks to its quality and high-tech components, our winter rugs will keep your horse extra warm in the stable. Not to mention the elegant look!</v>
      </c>
      <c r="AH954" s="101" t="str">
        <f>IF(C954&gt;0,+VLOOKUP($C954,'STYLE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954" s="101" t="str">
        <f>IF(C954&gt;0,+VLOOKUP($C954,'STYLE NAMES'!$B:$AC,13,FALSE),"")</f>
        <v>Industrial washing is recommended</v>
      </c>
      <c r="AJ954" s="149" t="str">
        <f>IF($C954&gt;0,$C954&amp;" "&amp;$P954&amp;" "&amp;+VLOOKUP($C954,'STYLE NAMES'!$B:$AC,14,FALSE),"""")</f>
        <v>ALASKA-P BLACK PONY KIŞLIK AHIR BLANKETİ</v>
      </c>
      <c r="AK954" s="149" t="str">
        <f>"Cavalier SanMarco tarafından tasarlanan "&amp;(AJ954)&amp;"; "&amp;IF(C954&gt;0,+VLOOKUP($C954,'STYLE NAMES'!$B:$AC,15,FALSE),"")</f>
        <v>Cavalier SanMarco tarafından tasarlanan ALASKA-P BLACK PONY KIŞLIK AHIR BLANKETİ; Pony Kışlık Ahır Blanketi - 300 GR
Kaliteli ve yüksek teknik özellikli materyalleri ile Ahır Blanketlerimiz atınızı box içinde extra sıcak ve şık tutacak</v>
      </c>
      <c r="AL954" s="149" t="str">
        <f>IF(C954&gt;0,+VLOOKUP($C954,'STYLE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954" s="149" t="str">
        <f>IF(C954&gt;0,+VLOOKUP($C954,'STYLE NAMES'!$B:$AC,17,FALSE),"")</f>
        <v>Endüstriyel yıkama tavsiye edilir</v>
      </c>
      <c r="AN954" s="149" t="str">
        <f>IF($C954&gt;0,$C954&amp;" "&amp;$P954&amp;" "&amp;+VLOOKUP($C954,'STYLE NAMES'!$B:$AC,18,FALSE),"""")</f>
        <v>ALASKA-P BLACK COPERTA DA BOX INVERNALE X PONY</v>
      </c>
      <c r="AO954" s="101" t="str">
        <f>"Disegnato da Cavalier SanMarco "&amp;(AN954)&amp;"; "&amp;IF(C954&gt;0,+VLOOKUP($C954,'STYLE NAMES'!$B:$AC,19,FALSE),"")</f>
        <v>Disegnato da Cavalier SanMarco ALASKA-P BLACK COPERTA DA BOX INVERNALE X PONY; Coperta invernale da box per Pony - 300 GR
Grazie alla sua qualità e ai suoi componenti high-tech, le nostre coperte invernali manterranno il tuo cavallo extra caldo nella stalla con un elegante aspetto!</v>
      </c>
      <c r="AP954" s="101" t="str">
        <f>IF(C954&gt;0,+VLOOKUP($C954,'STYLE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954" s="101" t="str">
        <f>IF(C954&gt;0,+VLOOKUP($C954,'STYLE NAMES'!$B:$AC,21,FALSE),"")</f>
        <v>Si consiglia il lavaggio industriale</v>
      </c>
      <c r="AR954" s="101">
        <f>IF(D954&gt;0,+VLOOKUP($C954,'STYLE NAMES'!$B:$AC,22,FALSE),"")</f>
        <v>0</v>
      </c>
      <c r="AS954" s="101">
        <f>IF(E954&gt;0,+VLOOKUP($C954,'STYLE NAMES'!$B:$AC,23,FALSE),"")</f>
        <v>0</v>
      </c>
      <c r="AT954" s="101">
        <f>IF(F954&gt;0,+VLOOKUP($C954,'STYLE NAMES'!$B:$AC,24,FALSE),"")</f>
        <v>0</v>
      </c>
      <c r="AU954" s="101">
        <f>IF(G954&gt;0,+VLOOKUP($C954,'STYLE NAMES'!$B:$AC,25,FALSE),"")</f>
        <v>0</v>
      </c>
      <c r="AV954" s="101">
        <f>+VLOOKUP($S954,'CODE GENERATOR'!$P:$AM,15,FALSE)</f>
        <v>0</v>
      </c>
      <c r="AW954" s="101">
        <f>+VLOOKUP($S954,'CODE GENERATOR'!$P:$AM,16,FALSE)</f>
        <v>0</v>
      </c>
      <c r="AX954" s="101">
        <f>+VLOOKUP($S954,'CODE GENERATOR'!$P:$AM,17,FALSE)</f>
        <v>0</v>
      </c>
      <c r="AY954" s="101">
        <f>+VLOOKUP($S954,'CODE GENERATOR'!$P:$AM,18,FALSE)</f>
        <v>0</v>
      </c>
      <c r="AZ954" s="101">
        <f>+VLOOKUP($S954,'CODE GENERATOR'!$P:$AM,19,FALSE)</f>
        <v>0</v>
      </c>
      <c r="BA954" s="101">
        <f>+VLOOKUP($S954,'CODE GENERATOR'!$P:$AM,20,FALSE)</f>
        <v>0</v>
      </c>
      <c r="BB954" s="101">
        <f>+VLOOKUP($S954,'CODE GENERATOR'!$P:$AM,21,FALSE)</f>
        <v>0</v>
      </c>
      <c r="BC954" s="101">
        <f>+VLOOKUP($S954,'CODE GENERATOR'!$P:$AM,22,FALSE)</f>
        <v>0</v>
      </c>
      <c r="BD954" s="101">
        <f>+VLOOKUP($S954,'CODE GENERATOR'!$P:$AM,23,FALSE)</f>
        <v>0</v>
      </c>
      <c r="BE954" s="101">
        <f>+VLOOKUP($S954,'CODE GENERATOR'!$P:$AM,24,FALSE)</f>
        <v>0</v>
      </c>
      <c r="BF954" s="101">
        <f>IF(C954&gt;0,+VLOOKUP(G954,'CATEGORY ID'!$A$1:$L$118,3,FALSE),"")</f>
        <v>5</v>
      </c>
      <c r="BG954" s="101">
        <f>IF(C954&gt;0,+VLOOKUP(H954,'CATEGORY ID'!$D$1:$L$118,3,FALSE),"")</f>
        <v>78</v>
      </c>
      <c r="BH954" s="101">
        <f>IF(C954&gt;0,+VLOOKUP((+H954&amp;I954),'CATEGORY ID'!$H$1:$I$121,2,FALSE),"")</f>
        <v>79</v>
      </c>
      <c r="BJ954" s="101">
        <f>IF(C954&gt;0,IF(COUNTIF('CATEGORY ID'!$K$1:$K$121,+H954&amp;K954) &gt; 0, +VLOOKUP(+H954&amp;K954,'CATEGORY ID'!$K$1:$L$121,2,FALSE),""),"")</f>
        <v>201</v>
      </c>
      <c r="BK954" s="101" t="str">
        <f>IF(C954&gt;0,IF(COUNTIF('CATEGORY ID'!$K$124:$K$165, +VLOOKUP(C954,'STYLE NAMES'!$B:$AE,30,FALSE)) &gt; 0, +VLOOKUP(VLOOKUP(C954,'STYLE NAMES'!$B:$AE,30,FALSE),'CATEGORY ID'!K:M,2,FALSE),""),"")</f>
        <v/>
      </c>
      <c r="BR954" s="101" t="str" cm="1">
        <f t="array" ref="BR954">IF(C954&gt;0,_xlfn.TEXTJOIN(";", TRUE,_xlfn.UNIQUE(_xlfn._xlws.FILTER(BF954:BQ954,(BF954:BQ954&gt;0)),TRUE,FALSE)),"")&amp;";"&amp;BS954</f>
        <v>5;78;79;201;</v>
      </c>
      <c r="BU954" s="106">
        <f>IF(C954&gt;0,+VLOOKUP($C954,'STYLE NAMES'!$B:$AC,26,FALSE),"")</f>
        <v>249.9</v>
      </c>
      <c r="BV954" s="106">
        <f>IF(C954&gt;0,+VLOOKUP($C954,'STYLE NAMES'!$B:$AC,27,FALSE),"")</f>
        <v>13740</v>
      </c>
      <c r="BW954" s="106">
        <f>IF(C954&gt;0,+VLOOKUP($C954,'STYLE NAMES'!$B:$AC,28,FALSE),"")</f>
        <v>287.38499999999999</v>
      </c>
      <c r="BY954"/>
      <c r="BZ954" s="101">
        <v>99</v>
      </c>
      <c r="CA954" s="137">
        <f t="shared" si="62"/>
        <v>1</v>
      </c>
      <c r="CB954" s="137">
        <f>+VLOOKUP(C954,'[2]STYLES &amp; MODELS MATRIX'!$A:$G,7,FALSE)</f>
        <v>0</v>
      </c>
      <c r="CC954" s="137" t="str">
        <f>+VLOOKUP(C954,'[1]STYLES &amp; SIZE CHARTS'!$A:$H,8,FALSE)</f>
        <v>HP-RUGS1</v>
      </c>
      <c r="CD954" s="137"/>
      <c r="CE954" s="205"/>
      <c r="CF954" s="141"/>
    </row>
    <row r="955" spans="1:84" s="101" customFormat="1" ht="12" customHeight="1" x14ac:dyDescent="0.2">
      <c r="A955" s="102">
        <f t="shared" si="60"/>
        <v>8683711000921</v>
      </c>
      <c r="B955" s="101" t="s">
        <v>1005</v>
      </c>
      <c r="C955" s="101" t="s">
        <v>2161</v>
      </c>
      <c r="D955" s="101" t="s">
        <v>87</v>
      </c>
      <c r="E955" s="203" t="s">
        <v>2511</v>
      </c>
      <c r="F955" s="101" t="s">
        <v>2346</v>
      </c>
      <c r="G955" s="101" t="str">
        <f>IF(C955&gt;0,+VLOOKUP($C955,'STYLE NAMES'!$B:$AC,4,FALSE),"")</f>
        <v>HORSE</v>
      </c>
      <c r="H955" s="101" t="str">
        <f>IF(C955&gt;0,+VLOOKUP($C955,'STYLE NAMES'!$B:$AC,5,FALSE),"")</f>
        <v>PONY</v>
      </c>
      <c r="I955" s="101" t="str">
        <f>IF(C955&gt;0,+VLOOKUP($C955,'STYLE NAMES'!$B:$AC,6,FALSE),"")</f>
        <v>RUGS</v>
      </c>
      <c r="J955" s="101" t="str">
        <f>IF(C955&gt;0,+VLOOKUP($C955,'STYLE NAMES'!$B:$AC,7,FALSE),"")</f>
        <v>PONY</v>
      </c>
      <c r="K955" s="101" t="str">
        <f>IF(C955&gt;0,+VLOOKUP($C955,'STYLE NAMES'!$B:$AC,8,FALSE),"")</f>
        <v>STABLE RUGS</v>
      </c>
      <c r="L955" s="101" t="str">
        <f>IF(E955&gt;0,+VLOOKUP($E955,'CODE GENERATOR'!$D:$T,3,FALSE),"")</f>
        <v>W</v>
      </c>
      <c r="M955" s="101" t="str">
        <f>IF(E955&gt;0,+VLOOKUP($E955,'CODE GENERATOR'!$D:$T,4,FALSE),"")</f>
        <v>RAINPROOF SHELL</v>
      </c>
      <c r="N955" s="101" t="str">
        <f>IF(E955&gt;0,+VLOOKUP($E955,'CODE GENERATOR'!$D:$T,6,FALSE),"")</f>
        <v>BLACK</v>
      </c>
      <c r="O955" s="101" t="str">
        <f>IF(E955&gt;0,+VLOOKUP($E955,'CODE GENERATOR'!$D:$T,7,FALSE),"")</f>
        <v>BLACK</v>
      </c>
      <c r="P955" s="101" t="str">
        <f t="shared" si="61"/>
        <v>BLACK</v>
      </c>
      <c r="Q955" s="104" t="str">
        <f>IF(E955&gt;0,+VLOOKUP($E955,'CODE GENERATOR'!$D:$T,11,FALSE),"")</f>
        <v>H.RUGPN_STR0090</v>
      </c>
      <c r="R955" s="104" t="str">
        <f>IF(E955&gt;0,+VLOOKUP($E955,'CODE GENERATOR'!$D:$T,12,FALSE),"")</f>
        <v>RPS0003BLKBLK</v>
      </c>
      <c r="S955" s="104" t="str">
        <f>IF(E955&gt;0,+VLOOKUP($E955,'CODE GENERATOR'!$D:$T,13,FALSE),"")</f>
        <v>H.RUGPN_STR0090_RPS0003BLKBLK</v>
      </c>
      <c r="T955" s="104" t="str">
        <f t="shared" si="59"/>
        <v>H.RUGPN_STR0090_RPS0003BLKBLK_XS</v>
      </c>
      <c r="U955" s="105">
        <v>8683711000921</v>
      </c>
      <c r="V955" s="107" t="str" cm="1">
        <f t="array" ref="V955">_xlfn.TEXTJOIN(";", TRUE, _xlfn.UNIQUE(_xlfn._xlws.FILTER(P$3:P$10029, C$3:C$10029=C955)))</f>
        <v>BLACK;NAVY;BORDEAUX;GREEN;ELECTRIC BLUE</v>
      </c>
      <c r="W955" s="107" t="str" cm="1">
        <f t="array" ref="W955">_xlfn.TEXTJOIN(";", TRUE, _xlfn.UNIQUE(_xlfn._xlws.FILTER(F$3:F$10029, C$3:C$10029=C955)))</f>
        <v>XXS;XS</v>
      </c>
      <c r="X955" s="101" t="str">
        <f>IF(E955&gt;0,+VLOOKUP($E955,'CODE GENERATOR'!$D:$AC,19,FALSE),0)</f>
        <v>2402_S01_33770</v>
      </c>
      <c r="Y955" s="101" t="str">
        <f>IF(E955&gt;0,+VLOOKUP($E955,'CODE GENERATOR'!$D:$AC,20,FALSE),0)</f>
        <v>2402_S01_33772</v>
      </c>
      <c r="Z955" s="101" t="str">
        <f>IF(E955&gt;0,+VLOOKUP($E955,'CODE GENERATOR'!$D:$AC,21,FALSE),0)</f>
        <v>2402_S01_33773</v>
      </c>
      <c r="AA955" s="101" t="str">
        <f>IF(E955&gt;0,+VLOOKUP($E955,'CODE GENERATOR'!$D:$AC,22,FALSE),0)</f>
        <v>2402_S01_33774</v>
      </c>
      <c r="AB955" s="101" t="str">
        <f>IF(E955&gt;0,+VLOOKUP($E955,'CODE GENERATOR'!$D:$AC,23,FALSE),0)</f>
        <v>2402_S01_33776</v>
      </c>
      <c r="AC955" s="101" t="str">
        <f>IF(E955&gt;0,+VLOOKUP($E955,'CODE GENERATOR'!$D:$AC,24,FALSE),0)</f>
        <v>2402_S01_33778</v>
      </c>
      <c r="AD955" s="101">
        <f>IF(E955&gt;0,+VLOOKUP($E955,'CODE GENERATOR'!$D:$AC,25,FALSE),0)</f>
        <v>0</v>
      </c>
      <c r="AE955" s="101">
        <f>IF(E955&gt;0,+VLOOKUP($E955,'CODE GENERATOR'!$D:$AC,26,FALSE),0)</f>
        <v>0</v>
      </c>
      <c r="AF955" s="149" t="str">
        <f>IF($C955&gt;0,$C955&amp;" "&amp;$P955&amp;" "&amp;+VLOOKUP($C955,'STYLE NAMES'!$B:$AC,10,FALSE),"""")</f>
        <v>ALASKA-P BLACK PONY - WINTER STABLE RUG</v>
      </c>
      <c r="AG955" s="101" t="str">
        <f>"Enjoy our "&amp;(AF955)&amp;"; "&amp;IF(C955&gt;0,+VLOOKUP($C955,'STYLE NAMES'!$B:$AC,11,FALSE),"")</f>
        <v>Enjoy our ALASKA-P BLACK PONY - WINTER STABLE RUG; Pony Winter Stable Rug - 300 GR.
Thanks to its quality and high-tech components, our winter rugs will keep your horse extra warm in the stable. Not to mention the elegant look!</v>
      </c>
      <c r="AH955" s="101" t="str">
        <f>IF(C955&gt;0,+VLOOKUP($C955,'STYLE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955" s="101" t="str">
        <f>IF(C955&gt;0,+VLOOKUP($C955,'STYLE NAMES'!$B:$AC,13,FALSE),"")</f>
        <v>Industrial washing is recommended</v>
      </c>
      <c r="AJ955" s="149" t="str">
        <f>IF($C955&gt;0,$C955&amp;" "&amp;$P955&amp;" "&amp;+VLOOKUP($C955,'STYLE NAMES'!$B:$AC,14,FALSE),"""")</f>
        <v>ALASKA-P BLACK PONY KIŞLIK AHIR BLANKETİ</v>
      </c>
      <c r="AK955" s="149" t="str">
        <f>"Cavalier SanMarco tarafından tasarlanan "&amp;(AJ955)&amp;"; "&amp;IF(C955&gt;0,+VLOOKUP($C955,'STYLE NAMES'!$B:$AC,15,FALSE),"")</f>
        <v>Cavalier SanMarco tarafından tasarlanan ALASKA-P BLACK PONY KIŞLIK AHIR BLANKETİ; Pony Kışlık Ahır Blanketi - 300 GR
Kaliteli ve yüksek teknik özellikli materyalleri ile Ahır Blanketlerimiz atınızı box içinde extra sıcak ve şık tutacak</v>
      </c>
      <c r="AL955" s="149" t="str">
        <f>IF(C955&gt;0,+VLOOKUP($C955,'STYLE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955" s="149" t="str">
        <f>IF(C955&gt;0,+VLOOKUP($C955,'STYLE NAMES'!$B:$AC,17,FALSE),"")</f>
        <v>Endüstriyel yıkama tavsiye edilir</v>
      </c>
      <c r="AN955" s="149" t="str">
        <f>IF($C955&gt;0,$C955&amp;" "&amp;$P955&amp;" "&amp;+VLOOKUP($C955,'STYLE NAMES'!$B:$AC,18,FALSE),"""")</f>
        <v>ALASKA-P BLACK COPERTA DA BOX INVERNALE X PONY</v>
      </c>
      <c r="AO955" s="101" t="str">
        <f>"Disegnato da Cavalier SanMarco "&amp;(AN955)&amp;"; "&amp;IF(C955&gt;0,+VLOOKUP($C955,'STYLE NAMES'!$B:$AC,19,FALSE),"")</f>
        <v>Disegnato da Cavalier SanMarco ALASKA-P BLACK COPERTA DA BOX INVERNALE X PONY; Coperta invernale da box per Pony - 300 GR
Grazie alla sua qualità e ai suoi componenti high-tech, le nostre coperte invernali manterranno il tuo cavallo extra caldo nella stalla con un elegante aspetto!</v>
      </c>
      <c r="AP955" s="101" t="str">
        <f>IF(C955&gt;0,+VLOOKUP($C955,'STYLE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955" s="101" t="str">
        <f>IF(C955&gt;0,+VLOOKUP($C955,'STYLE NAMES'!$B:$AC,21,FALSE),"")</f>
        <v>Si consiglia il lavaggio industriale</v>
      </c>
      <c r="AR955" s="101">
        <f>IF(D955&gt;0,+VLOOKUP($C955,'STYLE NAMES'!$B:$AC,22,FALSE),"")</f>
        <v>0</v>
      </c>
      <c r="AS955" s="101">
        <f>IF(E955&gt;0,+VLOOKUP($C955,'STYLE NAMES'!$B:$AC,23,FALSE),"")</f>
        <v>0</v>
      </c>
      <c r="AT955" s="101">
        <f>IF(F955&gt;0,+VLOOKUP($C955,'STYLE NAMES'!$B:$AC,24,FALSE),"")</f>
        <v>0</v>
      </c>
      <c r="AU955" s="101">
        <f>IF(G955&gt;0,+VLOOKUP($C955,'STYLE NAMES'!$B:$AC,25,FALSE),"")</f>
        <v>0</v>
      </c>
      <c r="AV955" s="101">
        <f>+VLOOKUP($S955,'CODE GENERATOR'!$P:$AM,15,FALSE)</f>
        <v>0</v>
      </c>
      <c r="AW955" s="101">
        <f>+VLOOKUP($S955,'CODE GENERATOR'!$P:$AM,16,FALSE)</f>
        <v>0</v>
      </c>
      <c r="AX955" s="101">
        <f>+VLOOKUP($S955,'CODE GENERATOR'!$P:$AM,17,FALSE)</f>
        <v>0</v>
      </c>
      <c r="AY955" s="101">
        <f>+VLOOKUP($S955,'CODE GENERATOR'!$P:$AM,18,FALSE)</f>
        <v>0</v>
      </c>
      <c r="AZ955" s="101">
        <f>+VLOOKUP($S955,'CODE GENERATOR'!$P:$AM,19,FALSE)</f>
        <v>0</v>
      </c>
      <c r="BA955" s="101">
        <f>+VLOOKUP($S955,'CODE GENERATOR'!$P:$AM,20,FALSE)</f>
        <v>0</v>
      </c>
      <c r="BB955" s="101">
        <f>+VLOOKUP($S955,'CODE GENERATOR'!$P:$AM,21,FALSE)</f>
        <v>0</v>
      </c>
      <c r="BC955" s="101">
        <f>+VLOOKUP($S955,'CODE GENERATOR'!$P:$AM,22,FALSE)</f>
        <v>0</v>
      </c>
      <c r="BD955" s="101">
        <f>+VLOOKUP($S955,'CODE GENERATOR'!$P:$AM,23,FALSE)</f>
        <v>0</v>
      </c>
      <c r="BE955" s="101">
        <f>+VLOOKUP($S955,'CODE GENERATOR'!$P:$AM,24,FALSE)</f>
        <v>0</v>
      </c>
      <c r="BF955" s="101">
        <f>IF(C955&gt;0,+VLOOKUP(G955,'CATEGORY ID'!$A$1:$L$118,3,FALSE),"")</f>
        <v>5</v>
      </c>
      <c r="BG955" s="101">
        <f>IF(C955&gt;0,+VLOOKUP(H955,'CATEGORY ID'!$D$1:$L$118,3,FALSE),"")</f>
        <v>78</v>
      </c>
      <c r="BH955" s="101">
        <f>IF(C955&gt;0,+VLOOKUP((+H955&amp;I955),'CATEGORY ID'!$H$1:$I$121,2,FALSE),"")</f>
        <v>79</v>
      </c>
      <c r="BJ955" s="101">
        <f>IF(C955&gt;0,IF(COUNTIF('CATEGORY ID'!$K$1:$K$121,+H955&amp;K955) &gt; 0, +VLOOKUP(+H955&amp;K955,'CATEGORY ID'!$K$1:$L$121,2,FALSE),""),"")</f>
        <v>201</v>
      </c>
      <c r="BK955" s="101" t="str">
        <f>IF(C955&gt;0,IF(COUNTIF('CATEGORY ID'!$K$124:$K$165, +VLOOKUP(C955,'STYLE NAMES'!$B:$AE,30,FALSE)) &gt; 0, +VLOOKUP(VLOOKUP(C955,'STYLE NAMES'!$B:$AE,30,FALSE),'CATEGORY ID'!K:M,2,FALSE),""),"")</f>
        <v/>
      </c>
      <c r="BR955" s="101" t="str" cm="1">
        <f t="array" ref="BR955">IF(C955&gt;0,_xlfn.TEXTJOIN(";", TRUE,_xlfn.UNIQUE(_xlfn._xlws.FILTER(BF955:BQ955,(BF955:BQ955&gt;0)),TRUE,FALSE)),"")&amp;";"&amp;BS955</f>
        <v>5;78;79;201;</v>
      </c>
      <c r="BU955" s="106">
        <f>IF(C955&gt;0,+VLOOKUP($C955,'STYLE NAMES'!$B:$AC,26,FALSE),"")</f>
        <v>249.9</v>
      </c>
      <c r="BV955" s="106">
        <f>IF(C955&gt;0,+VLOOKUP($C955,'STYLE NAMES'!$B:$AC,27,FALSE),"")</f>
        <v>13740</v>
      </c>
      <c r="BW955" s="106">
        <f>IF(C955&gt;0,+VLOOKUP($C955,'STYLE NAMES'!$B:$AC,28,FALSE),"")</f>
        <v>287.38499999999999</v>
      </c>
      <c r="BY955"/>
      <c r="BZ955" s="101">
        <v>99</v>
      </c>
      <c r="CA955" s="137">
        <f t="shared" si="62"/>
        <v>1</v>
      </c>
      <c r="CB955" s="137">
        <f>+VLOOKUP(C955,'[2]STYLES &amp; MODELS MATRIX'!$A:$G,7,FALSE)</f>
        <v>0</v>
      </c>
      <c r="CC955" s="137" t="str">
        <f>+VLOOKUP(C955,'[1]STYLES &amp; SIZE CHARTS'!$A:$H,8,FALSE)</f>
        <v>HP-RUGS1</v>
      </c>
      <c r="CD955" s="137"/>
      <c r="CE955" s="205"/>
      <c r="CF955" s="141"/>
    </row>
    <row r="956" spans="1:84" s="101" customFormat="1" ht="12" customHeight="1" x14ac:dyDescent="0.2">
      <c r="A956" s="102">
        <f t="shared" si="60"/>
        <v>8683711000976</v>
      </c>
      <c r="B956" s="101" t="s">
        <v>1005</v>
      </c>
      <c r="C956" s="101" t="s">
        <v>2161</v>
      </c>
      <c r="D956" s="101" t="s">
        <v>87</v>
      </c>
      <c r="E956" s="203" t="s">
        <v>2512</v>
      </c>
      <c r="F956" s="101" t="s">
        <v>2475</v>
      </c>
      <c r="G956" s="101" t="str">
        <f>IF(C956&gt;0,+VLOOKUP($C956,'STYLE NAMES'!$B:$AC,4,FALSE),"")</f>
        <v>HORSE</v>
      </c>
      <c r="H956" s="101" t="str">
        <f>IF(C956&gt;0,+VLOOKUP($C956,'STYLE NAMES'!$B:$AC,5,FALSE),"")</f>
        <v>PONY</v>
      </c>
      <c r="I956" s="101" t="str">
        <f>IF(C956&gt;0,+VLOOKUP($C956,'STYLE NAMES'!$B:$AC,6,FALSE),"")</f>
        <v>RUGS</v>
      </c>
      <c r="J956" s="101" t="str">
        <f>IF(C956&gt;0,+VLOOKUP($C956,'STYLE NAMES'!$B:$AC,7,FALSE),"")</f>
        <v>PONY</v>
      </c>
      <c r="K956" s="101" t="str">
        <f>IF(C956&gt;0,+VLOOKUP($C956,'STYLE NAMES'!$B:$AC,8,FALSE),"")</f>
        <v>STABLE RUGS</v>
      </c>
      <c r="L956" s="101" t="str">
        <f>IF(E956&gt;0,+VLOOKUP($E956,'CODE GENERATOR'!$D:$T,3,FALSE),"")</f>
        <v>W</v>
      </c>
      <c r="M956" s="101" t="str">
        <f>IF(E956&gt;0,+VLOOKUP($E956,'CODE GENERATOR'!$D:$T,4,FALSE),"")</f>
        <v>RAINPROOF SHELL</v>
      </c>
      <c r="N956" s="101" t="str">
        <f>IF(E956&gt;0,+VLOOKUP($E956,'CODE GENERATOR'!$D:$T,6,FALSE),"")</f>
        <v>NAVY</v>
      </c>
      <c r="O956" s="101" t="str">
        <f>IF(E956&gt;0,+VLOOKUP($E956,'CODE GENERATOR'!$D:$T,7,FALSE),"")</f>
        <v>NAVY</v>
      </c>
      <c r="P956" s="101" t="str">
        <f t="shared" si="61"/>
        <v>NAVY</v>
      </c>
      <c r="Q956" s="104" t="str">
        <f>IF(E956&gt;0,+VLOOKUP($E956,'CODE GENERATOR'!$D:$T,11,FALSE),"")</f>
        <v>H.RUGPN_STR0090</v>
      </c>
      <c r="R956" s="104" t="str">
        <f>IF(E956&gt;0,+VLOOKUP($E956,'CODE GENERATOR'!$D:$T,12,FALSE),"")</f>
        <v>RPS0003NAVNAV</v>
      </c>
      <c r="S956" s="104" t="str">
        <f>IF(E956&gt;0,+VLOOKUP($E956,'CODE GENERATOR'!$D:$T,13,FALSE),"")</f>
        <v>H.RUGPN_STR0090_RPS0003NAVNAV</v>
      </c>
      <c r="T956" s="104" t="str">
        <f t="shared" si="59"/>
        <v>H.RUGPN_STR0090_RPS0003NAVNAV_XXS</v>
      </c>
      <c r="U956" s="105">
        <v>8683711000976</v>
      </c>
      <c r="V956" s="107" t="str" cm="1">
        <f t="array" ref="V956">_xlfn.TEXTJOIN(";", TRUE, _xlfn.UNIQUE(_xlfn._xlws.FILTER(P$3:P$10029, C$3:C$10029=C956)))</f>
        <v>BLACK;NAVY;BORDEAUX;GREEN;ELECTRIC BLUE</v>
      </c>
      <c r="W956" s="107" t="str" cm="1">
        <f t="array" ref="W956">_xlfn.TEXTJOIN(";", TRUE, _xlfn.UNIQUE(_xlfn._xlws.FILTER(F$3:F$10029, C$3:C$10029=C956)))</f>
        <v>XXS;XS</v>
      </c>
      <c r="X956" s="101" t="str">
        <f>IF(E956&gt;0,+VLOOKUP($E956,'CODE GENERATOR'!$D:$AC,19,FALSE),0)</f>
        <v>2402_S01_33780</v>
      </c>
      <c r="Y956" s="101" t="str">
        <f>IF(E956&gt;0,+VLOOKUP($E956,'CODE GENERATOR'!$D:$AC,20,FALSE),0)</f>
        <v>2402_S01_33782</v>
      </c>
      <c r="Z956" s="101" t="str">
        <f>IF(E956&gt;0,+VLOOKUP($E956,'CODE GENERATOR'!$D:$AC,21,FALSE),0)</f>
        <v>2402_S01_33783</v>
      </c>
      <c r="AA956" s="101" t="str">
        <f>IF(E956&gt;0,+VLOOKUP($E956,'CODE GENERATOR'!$D:$AC,22,FALSE),0)</f>
        <v>2402_S01_33784</v>
      </c>
      <c r="AB956" s="101" t="str">
        <f>IF(E956&gt;0,+VLOOKUP($E956,'CODE GENERATOR'!$D:$AC,23,FALSE),0)</f>
        <v>2402_S01_33787</v>
      </c>
      <c r="AC956" s="101" t="str">
        <f>IF(E956&gt;0,+VLOOKUP($E956,'CODE GENERATOR'!$D:$AC,24,FALSE),0)</f>
        <v>2402_S01_33788</v>
      </c>
      <c r="AD956" s="101" t="str">
        <f>IF(E956&gt;0,+VLOOKUP($E956,'CODE GENERATOR'!$D:$AC,25,FALSE),0)</f>
        <v/>
      </c>
      <c r="AE956" s="101" t="str">
        <f>IF(E956&gt;0,+VLOOKUP($E956,'CODE GENERATOR'!$D:$AC,26,FALSE),0)</f>
        <v/>
      </c>
      <c r="AF956" s="149" t="str">
        <f>IF($C956&gt;0,$C956&amp;" "&amp;$P956&amp;" "&amp;+VLOOKUP($C956,'STYLE NAMES'!$B:$AC,10,FALSE),"""")</f>
        <v>ALASKA-P NAVY PONY - WINTER STABLE RUG</v>
      </c>
      <c r="AG956" s="101" t="str">
        <f>"Enjoy our "&amp;(AF956)&amp;"; "&amp;IF(C956&gt;0,+VLOOKUP($C956,'STYLE NAMES'!$B:$AC,11,FALSE),"")</f>
        <v>Enjoy our ALASKA-P NAVY PONY - WINTER STABLE RUG; Pony Winter Stable Rug - 300 GR.
Thanks to its quality and high-tech components, our winter rugs will keep your horse extra warm in the stable. Not to mention the elegant look!</v>
      </c>
      <c r="AH956" s="101" t="str">
        <f>IF(C956&gt;0,+VLOOKUP($C956,'STYLE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956" s="101" t="str">
        <f>IF(C956&gt;0,+VLOOKUP($C956,'STYLE NAMES'!$B:$AC,13,FALSE),"")</f>
        <v>Industrial washing is recommended</v>
      </c>
      <c r="AJ956" s="149" t="str">
        <f>IF($C956&gt;0,$C956&amp;" "&amp;$P956&amp;" "&amp;+VLOOKUP($C956,'STYLE NAMES'!$B:$AC,14,FALSE),"""")</f>
        <v>ALASKA-P NAVY PONY KIŞLIK AHIR BLANKETİ</v>
      </c>
      <c r="AK956" s="149" t="str">
        <f>"Cavalier SanMarco tarafından tasarlanan "&amp;(AJ956)&amp;"; "&amp;IF(C956&gt;0,+VLOOKUP($C956,'STYLE NAMES'!$B:$AC,15,FALSE),"")</f>
        <v>Cavalier SanMarco tarafından tasarlanan ALASKA-P NAVY PONY KIŞLIK AHIR BLANKETİ; Pony Kışlık Ahır Blanketi - 300 GR
Kaliteli ve yüksek teknik özellikli materyalleri ile Ahır Blanketlerimiz atınızı box içinde extra sıcak ve şık tutacak</v>
      </c>
      <c r="AL956" s="149" t="str">
        <f>IF(C956&gt;0,+VLOOKUP($C956,'STYLE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956" s="149" t="str">
        <f>IF(C956&gt;0,+VLOOKUP($C956,'STYLE NAMES'!$B:$AC,17,FALSE),"")</f>
        <v>Endüstriyel yıkama tavsiye edilir</v>
      </c>
      <c r="AN956" s="149" t="str">
        <f>IF($C956&gt;0,$C956&amp;" "&amp;$P956&amp;" "&amp;+VLOOKUP($C956,'STYLE NAMES'!$B:$AC,18,FALSE),"""")</f>
        <v>ALASKA-P NAVY COPERTA DA BOX INVERNALE X PONY</v>
      </c>
      <c r="AO956" s="101" t="str">
        <f>"Disegnato da Cavalier SanMarco "&amp;(AN956)&amp;"; "&amp;IF(C956&gt;0,+VLOOKUP($C956,'STYLE NAMES'!$B:$AC,19,FALSE),"")</f>
        <v>Disegnato da Cavalier SanMarco ALASKA-P NAVY COPERTA DA BOX INVERNALE X PONY; Coperta invernale da box per Pony - 300 GR
Grazie alla sua qualità e ai suoi componenti high-tech, le nostre coperte invernali manterranno il tuo cavallo extra caldo nella stalla con un elegante aspetto!</v>
      </c>
      <c r="AP956" s="101" t="str">
        <f>IF(C956&gt;0,+VLOOKUP($C956,'STYLE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956" s="101" t="str">
        <f>IF(C956&gt;0,+VLOOKUP($C956,'STYLE NAMES'!$B:$AC,21,FALSE),"")</f>
        <v>Si consiglia il lavaggio industriale</v>
      </c>
      <c r="AR956" s="101">
        <f>IF(D956&gt;0,+VLOOKUP($C956,'STYLE NAMES'!$B:$AC,22,FALSE),"")</f>
        <v>0</v>
      </c>
      <c r="AS956" s="101">
        <f>IF(E956&gt;0,+VLOOKUP($C956,'STYLE NAMES'!$B:$AC,23,FALSE),"")</f>
        <v>0</v>
      </c>
      <c r="AT956" s="101">
        <f>IF(F956&gt;0,+VLOOKUP($C956,'STYLE NAMES'!$B:$AC,24,FALSE),"")</f>
        <v>0</v>
      </c>
      <c r="AU956" s="101">
        <f>IF(G956&gt;0,+VLOOKUP($C956,'STYLE NAMES'!$B:$AC,25,FALSE),"")</f>
        <v>0</v>
      </c>
      <c r="AV956" s="101">
        <f>+VLOOKUP($S956,'CODE GENERATOR'!$P:$AM,15,FALSE)</f>
        <v>0</v>
      </c>
      <c r="AW956" s="101">
        <f>+VLOOKUP($S956,'CODE GENERATOR'!$P:$AM,16,FALSE)</f>
        <v>0</v>
      </c>
      <c r="AX956" s="101">
        <f>+VLOOKUP($S956,'CODE GENERATOR'!$P:$AM,17,FALSE)</f>
        <v>0</v>
      </c>
      <c r="AY956" s="101">
        <f>+VLOOKUP($S956,'CODE GENERATOR'!$P:$AM,18,FALSE)</f>
        <v>0</v>
      </c>
      <c r="AZ956" s="101">
        <f>+VLOOKUP($S956,'CODE GENERATOR'!$P:$AM,19,FALSE)</f>
        <v>0</v>
      </c>
      <c r="BA956" s="101">
        <f>+VLOOKUP($S956,'CODE GENERATOR'!$P:$AM,20,FALSE)</f>
        <v>0</v>
      </c>
      <c r="BB956" s="101">
        <f>+VLOOKUP($S956,'CODE GENERATOR'!$P:$AM,21,FALSE)</f>
        <v>0</v>
      </c>
      <c r="BC956" s="101">
        <f>+VLOOKUP($S956,'CODE GENERATOR'!$P:$AM,22,FALSE)</f>
        <v>0</v>
      </c>
      <c r="BD956" s="101">
        <f>+VLOOKUP($S956,'CODE GENERATOR'!$P:$AM,23,FALSE)</f>
        <v>0</v>
      </c>
      <c r="BE956" s="101">
        <f>+VLOOKUP($S956,'CODE GENERATOR'!$P:$AM,24,FALSE)</f>
        <v>0</v>
      </c>
      <c r="BF956" s="101">
        <f>IF(C956&gt;0,+VLOOKUP(G956,'CATEGORY ID'!$A$1:$L$118,3,FALSE),"")</f>
        <v>5</v>
      </c>
      <c r="BG956" s="101">
        <f>IF(C956&gt;0,+VLOOKUP(H956,'CATEGORY ID'!$D$1:$L$118,3,FALSE),"")</f>
        <v>78</v>
      </c>
      <c r="BH956" s="101">
        <f>IF(C956&gt;0,+VLOOKUP((+H956&amp;I956),'CATEGORY ID'!$H$1:$I$121,2,FALSE),"")</f>
        <v>79</v>
      </c>
      <c r="BJ956" s="101">
        <f>IF(C956&gt;0,IF(COUNTIF('CATEGORY ID'!$K$1:$K$121,+H956&amp;K956) &gt; 0, +VLOOKUP(+H956&amp;K956,'CATEGORY ID'!$K$1:$L$121,2,FALSE),""),"")</f>
        <v>201</v>
      </c>
      <c r="BK956" s="101" t="str">
        <f>IF(C956&gt;0,IF(COUNTIF('CATEGORY ID'!$K$124:$K$165, +VLOOKUP(C956,'STYLE NAMES'!$B:$AE,30,FALSE)) &gt; 0, +VLOOKUP(VLOOKUP(C956,'STYLE NAMES'!$B:$AE,30,FALSE),'CATEGORY ID'!K:M,2,FALSE),""),"")</f>
        <v/>
      </c>
      <c r="BR956" s="101" t="str" cm="1">
        <f t="array" ref="BR956">IF(C956&gt;0,_xlfn.TEXTJOIN(";", TRUE,_xlfn.UNIQUE(_xlfn._xlws.FILTER(BF956:BQ956,(BF956:BQ956&gt;0)),TRUE,FALSE)),"")&amp;";"&amp;BS956</f>
        <v>5;78;79;201;</v>
      </c>
      <c r="BU956" s="106">
        <f>IF(C956&gt;0,+VLOOKUP($C956,'STYLE NAMES'!$B:$AC,26,FALSE),"")</f>
        <v>249.9</v>
      </c>
      <c r="BV956" s="106">
        <f>IF(C956&gt;0,+VLOOKUP($C956,'STYLE NAMES'!$B:$AC,27,FALSE),"")</f>
        <v>13740</v>
      </c>
      <c r="BW956" s="106">
        <f>IF(C956&gt;0,+VLOOKUP($C956,'STYLE NAMES'!$B:$AC,28,FALSE),"")</f>
        <v>287.38499999999999</v>
      </c>
      <c r="BY956"/>
      <c r="BZ956" s="101">
        <v>99</v>
      </c>
      <c r="CA956" s="137">
        <f t="shared" si="62"/>
        <v>1</v>
      </c>
      <c r="CB956" s="137">
        <f>+VLOOKUP(C956,'[2]STYLES &amp; MODELS MATRIX'!$A:$G,7,FALSE)</f>
        <v>0</v>
      </c>
      <c r="CC956" s="137" t="str">
        <f>+VLOOKUP(C956,'[1]STYLES &amp; SIZE CHARTS'!$A:$H,8,FALSE)</f>
        <v>HP-RUGS1</v>
      </c>
      <c r="CD956" s="137"/>
      <c r="CE956" s="205"/>
      <c r="CF956" s="141"/>
    </row>
    <row r="957" spans="1:84" s="101" customFormat="1" ht="12" customHeight="1" x14ac:dyDescent="0.2">
      <c r="A957" s="102">
        <f t="shared" si="60"/>
        <v>8683711000983</v>
      </c>
      <c r="B957" s="101" t="s">
        <v>1005</v>
      </c>
      <c r="C957" s="101" t="s">
        <v>2161</v>
      </c>
      <c r="D957" s="101" t="s">
        <v>87</v>
      </c>
      <c r="E957" s="203" t="s">
        <v>2512</v>
      </c>
      <c r="F957" s="101" t="s">
        <v>2346</v>
      </c>
      <c r="G957" s="101" t="str">
        <f>IF(C957&gt;0,+VLOOKUP($C957,'STYLE NAMES'!$B:$AC,4,FALSE),"")</f>
        <v>HORSE</v>
      </c>
      <c r="H957" s="101" t="str">
        <f>IF(C957&gt;0,+VLOOKUP($C957,'STYLE NAMES'!$B:$AC,5,FALSE),"")</f>
        <v>PONY</v>
      </c>
      <c r="I957" s="101" t="str">
        <f>IF(C957&gt;0,+VLOOKUP($C957,'STYLE NAMES'!$B:$AC,6,FALSE),"")</f>
        <v>RUGS</v>
      </c>
      <c r="J957" s="101" t="str">
        <f>IF(C957&gt;0,+VLOOKUP($C957,'STYLE NAMES'!$B:$AC,7,FALSE),"")</f>
        <v>PONY</v>
      </c>
      <c r="K957" s="101" t="str">
        <f>IF(C957&gt;0,+VLOOKUP($C957,'STYLE NAMES'!$B:$AC,8,FALSE),"")</f>
        <v>STABLE RUGS</v>
      </c>
      <c r="L957" s="101" t="str">
        <f>IF(E957&gt;0,+VLOOKUP($E957,'CODE GENERATOR'!$D:$T,3,FALSE),"")</f>
        <v>W</v>
      </c>
      <c r="M957" s="101" t="str">
        <f>IF(E957&gt;0,+VLOOKUP($E957,'CODE GENERATOR'!$D:$T,4,FALSE),"")</f>
        <v>RAINPROOF SHELL</v>
      </c>
      <c r="N957" s="101" t="str">
        <f>IF(E957&gt;0,+VLOOKUP($E957,'CODE GENERATOR'!$D:$T,6,FALSE),"")</f>
        <v>NAVY</v>
      </c>
      <c r="O957" s="101" t="str">
        <f>IF(E957&gt;0,+VLOOKUP($E957,'CODE GENERATOR'!$D:$T,7,FALSE),"")</f>
        <v>NAVY</v>
      </c>
      <c r="P957" s="101" t="str">
        <f t="shared" si="61"/>
        <v>NAVY</v>
      </c>
      <c r="Q957" s="104" t="str">
        <f>IF(E957&gt;0,+VLOOKUP($E957,'CODE GENERATOR'!$D:$T,11,FALSE),"")</f>
        <v>H.RUGPN_STR0090</v>
      </c>
      <c r="R957" s="104" t="str">
        <f>IF(E957&gt;0,+VLOOKUP($E957,'CODE GENERATOR'!$D:$T,12,FALSE),"")</f>
        <v>RPS0003NAVNAV</v>
      </c>
      <c r="S957" s="104" t="str">
        <f>IF(E957&gt;0,+VLOOKUP($E957,'CODE GENERATOR'!$D:$T,13,FALSE),"")</f>
        <v>H.RUGPN_STR0090_RPS0003NAVNAV</v>
      </c>
      <c r="T957" s="104" t="str">
        <f t="shared" si="59"/>
        <v>H.RUGPN_STR0090_RPS0003NAVNAV_XS</v>
      </c>
      <c r="U957" s="105">
        <v>8683711000983</v>
      </c>
      <c r="V957" s="107" t="str" cm="1">
        <f t="array" ref="V957">_xlfn.TEXTJOIN(";", TRUE, _xlfn.UNIQUE(_xlfn._xlws.FILTER(P$3:P$10029, C$3:C$10029=C957)))</f>
        <v>BLACK;NAVY;BORDEAUX;GREEN;ELECTRIC BLUE</v>
      </c>
      <c r="W957" s="107" t="str" cm="1">
        <f t="array" ref="W957">_xlfn.TEXTJOIN(";", TRUE, _xlfn.UNIQUE(_xlfn._xlws.FILTER(F$3:F$10029, C$3:C$10029=C957)))</f>
        <v>XXS;XS</v>
      </c>
      <c r="X957" s="101" t="str">
        <f>IF(E957&gt;0,+VLOOKUP($E957,'CODE GENERATOR'!$D:$AC,19,FALSE),0)</f>
        <v>2402_S01_33780</v>
      </c>
      <c r="Y957" s="101" t="str">
        <f>IF(E957&gt;0,+VLOOKUP($E957,'CODE GENERATOR'!$D:$AC,20,FALSE),0)</f>
        <v>2402_S01_33782</v>
      </c>
      <c r="Z957" s="101" t="str">
        <f>IF(E957&gt;0,+VLOOKUP($E957,'CODE GENERATOR'!$D:$AC,21,FALSE),0)</f>
        <v>2402_S01_33783</v>
      </c>
      <c r="AA957" s="101" t="str">
        <f>IF(E957&gt;0,+VLOOKUP($E957,'CODE GENERATOR'!$D:$AC,22,FALSE),0)</f>
        <v>2402_S01_33784</v>
      </c>
      <c r="AB957" s="101" t="str">
        <f>IF(E957&gt;0,+VLOOKUP($E957,'CODE GENERATOR'!$D:$AC,23,FALSE),0)</f>
        <v>2402_S01_33787</v>
      </c>
      <c r="AC957" s="101" t="str">
        <f>IF(E957&gt;0,+VLOOKUP($E957,'CODE GENERATOR'!$D:$AC,24,FALSE),0)</f>
        <v>2402_S01_33788</v>
      </c>
      <c r="AD957" s="101" t="str">
        <f>IF(E957&gt;0,+VLOOKUP($E957,'CODE GENERATOR'!$D:$AC,25,FALSE),0)</f>
        <v/>
      </c>
      <c r="AE957" s="101" t="str">
        <f>IF(E957&gt;0,+VLOOKUP($E957,'CODE GENERATOR'!$D:$AC,26,FALSE),0)</f>
        <v/>
      </c>
      <c r="AF957" s="149" t="str">
        <f>IF($C957&gt;0,$C957&amp;" "&amp;$P957&amp;" "&amp;+VLOOKUP($C957,'STYLE NAMES'!$B:$AC,10,FALSE),"""")</f>
        <v>ALASKA-P NAVY PONY - WINTER STABLE RUG</v>
      </c>
      <c r="AG957" s="101" t="str">
        <f>"Enjoy our "&amp;(AF957)&amp;"; "&amp;IF(C957&gt;0,+VLOOKUP($C957,'STYLE NAMES'!$B:$AC,11,FALSE),"")</f>
        <v>Enjoy our ALASKA-P NAVY PONY - WINTER STABLE RUG; Pony Winter Stable Rug - 300 GR.
Thanks to its quality and high-tech components, our winter rugs will keep your horse extra warm in the stable. Not to mention the elegant look!</v>
      </c>
      <c r="AH957" s="101" t="str">
        <f>IF(C957&gt;0,+VLOOKUP($C957,'STYLE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957" s="101" t="str">
        <f>IF(C957&gt;0,+VLOOKUP($C957,'STYLE NAMES'!$B:$AC,13,FALSE),"")</f>
        <v>Industrial washing is recommended</v>
      </c>
      <c r="AJ957" s="149" t="str">
        <f>IF($C957&gt;0,$C957&amp;" "&amp;$P957&amp;" "&amp;+VLOOKUP($C957,'STYLE NAMES'!$B:$AC,14,FALSE),"""")</f>
        <v>ALASKA-P NAVY PONY KIŞLIK AHIR BLANKETİ</v>
      </c>
      <c r="AK957" s="149" t="str">
        <f>"Cavalier SanMarco tarafından tasarlanan "&amp;(AJ957)&amp;"; "&amp;IF(C957&gt;0,+VLOOKUP($C957,'STYLE NAMES'!$B:$AC,15,FALSE),"")</f>
        <v>Cavalier SanMarco tarafından tasarlanan ALASKA-P NAVY PONY KIŞLIK AHIR BLANKETİ; Pony Kışlık Ahır Blanketi - 300 GR
Kaliteli ve yüksek teknik özellikli materyalleri ile Ahır Blanketlerimiz atınızı box içinde extra sıcak ve şık tutacak</v>
      </c>
      <c r="AL957" s="149" t="str">
        <f>IF(C957&gt;0,+VLOOKUP($C957,'STYLE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957" s="149" t="str">
        <f>IF(C957&gt;0,+VLOOKUP($C957,'STYLE NAMES'!$B:$AC,17,FALSE),"")</f>
        <v>Endüstriyel yıkama tavsiye edilir</v>
      </c>
      <c r="AN957" s="149" t="str">
        <f>IF($C957&gt;0,$C957&amp;" "&amp;$P957&amp;" "&amp;+VLOOKUP($C957,'STYLE NAMES'!$B:$AC,18,FALSE),"""")</f>
        <v>ALASKA-P NAVY COPERTA DA BOX INVERNALE X PONY</v>
      </c>
      <c r="AO957" s="101" t="str">
        <f>"Disegnato da Cavalier SanMarco "&amp;(AN957)&amp;"; "&amp;IF(C957&gt;0,+VLOOKUP($C957,'STYLE NAMES'!$B:$AC,19,FALSE),"")</f>
        <v>Disegnato da Cavalier SanMarco ALASKA-P NAVY COPERTA DA BOX INVERNALE X PONY; Coperta invernale da box per Pony - 300 GR
Grazie alla sua qualità e ai suoi componenti high-tech, le nostre coperte invernali manterranno il tuo cavallo extra caldo nella stalla con un elegante aspetto!</v>
      </c>
      <c r="AP957" s="101" t="str">
        <f>IF(C957&gt;0,+VLOOKUP($C957,'STYLE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957" s="101" t="str">
        <f>IF(C957&gt;0,+VLOOKUP($C957,'STYLE NAMES'!$B:$AC,21,FALSE),"")</f>
        <v>Si consiglia il lavaggio industriale</v>
      </c>
      <c r="AR957" s="101">
        <f>IF(D957&gt;0,+VLOOKUP($C957,'STYLE NAMES'!$B:$AC,22,FALSE),"")</f>
        <v>0</v>
      </c>
      <c r="AS957" s="101">
        <f>IF(E957&gt;0,+VLOOKUP($C957,'STYLE NAMES'!$B:$AC,23,FALSE),"")</f>
        <v>0</v>
      </c>
      <c r="AT957" s="101">
        <f>IF(F957&gt;0,+VLOOKUP($C957,'STYLE NAMES'!$B:$AC,24,FALSE),"")</f>
        <v>0</v>
      </c>
      <c r="AU957" s="101">
        <f>IF(G957&gt;0,+VLOOKUP($C957,'STYLE NAMES'!$B:$AC,25,FALSE),"")</f>
        <v>0</v>
      </c>
      <c r="AV957" s="101">
        <f>+VLOOKUP($S957,'CODE GENERATOR'!$P:$AM,15,FALSE)</f>
        <v>0</v>
      </c>
      <c r="AW957" s="101">
        <f>+VLOOKUP($S957,'CODE GENERATOR'!$P:$AM,16,FALSE)</f>
        <v>0</v>
      </c>
      <c r="AX957" s="101">
        <f>+VLOOKUP($S957,'CODE GENERATOR'!$P:$AM,17,FALSE)</f>
        <v>0</v>
      </c>
      <c r="AY957" s="101">
        <f>+VLOOKUP($S957,'CODE GENERATOR'!$P:$AM,18,FALSE)</f>
        <v>0</v>
      </c>
      <c r="AZ957" s="101">
        <f>+VLOOKUP($S957,'CODE GENERATOR'!$P:$AM,19,FALSE)</f>
        <v>0</v>
      </c>
      <c r="BA957" s="101">
        <f>+VLOOKUP($S957,'CODE GENERATOR'!$P:$AM,20,FALSE)</f>
        <v>0</v>
      </c>
      <c r="BB957" s="101">
        <f>+VLOOKUP($S957,'CODE GENERATOR'!$P:$AM,21,FALSE)</f>
        <v>0</v>
      </c>
      <c r="BC957" s="101">
        <f>+VLOOKUP($S957,'CODE GENERATOR'!$P:$AM,22,FALSE)</f>
        <v>0</v>
      </c>
      <c r="BD957" s="101">
        <f>+VLOOKUP($S957,'CODE GENERATOR'!$P:$AM,23,FALSE)</f>
        <v>0</v>
      </c>
      <c r="BE957" s="101">
        <f>+VLOOKUP($S957,'CODE GENERATOR'!$P:$AM,24,FALSE)</f>
        <v>0</v>
      </c>
      <c r="BF957" s="101">
        <f>IF(C957&gt;0,+VLOOKUP(G957,'CATEGORY ID'!$A$1:$L$118,3,FALSE),"")</f>
        <v>5</v>
      </c>
      <c r="BG957" s="101">
        <f>IF(C957&gt;0,+VLOOKUP(H957,'CATEGORY ID'!$D$1:$L$118,3,FALSE),"")</f>
        <v>78</v>
      </c>
      <c r="BH957" s="101">
        <f>IF(C957&gt;0,+VLOOKUP((+H957&amp;I957),'CATEGORY ID'!$H$1:$I$121,2,FALSE),"")</f>
        <v>79</v>
      </c>
      <c r="BJ957" s="101">
        <f>IF(C957&gt;0,IF(COUNTIF('CATEGORY ID'!$K$1:$K$121,+H957&amp;K957) &gt; 0, +VLOOKUP(+H957&amp;K957,'CATEGORY ID'!$K$1:$L$121,2,FALSE),""),"")</f>
        <v>201</v>
      </c>
      <c r="BK957" s="101" t="str">
        <f>IF(C957&gt;0,IF(COUNTIF('CATEGORY ID'!$K$124:$K$165, +VLOOKUP(C957,'STYLE NAMES'!$B:$AE,30,FALSE)) &gt; 0, +VLOOKUP(VLOOKUP(C957,'STYLE NAMES'!$B:$AE,30,FALSE),'CATEGORY ID'!K:M,2,FALSE),""),"")</f>
        <v/>
      </c>
      <c r="BR957" s="101" t="str" cm="1">
        <f t="array" ref="BR957">IF(C957&gt;0,_xlfn.TEXTJOIN(";", TRUE,_xlfn.UNIQUE(_xlfn._xlws.FILTER(BF957:BQ957,(BF957:BQ957&gt;0)),TRUE,FALSE)),"")&amp;";"&amp;BS957</f>
        <v>5;78;79;201;</v>
      </c>
      <c r="BU957" s="106">
        <f>IF(C957&gt;0,+VLOOKUP($C957,'STYLE NAMES'!$B:$AC,26,FALSE),"")</f>
        <v>249.9</v>
      </c>
      <c r="BV957" s="106">
        <f>IF(C957&gt;0,+VLOOKUP($C957,'STYLE NAMES'!$B:$AC,27,FALSE),"")</f>
        <v>13740</v>
      </c>
      <c r="BW957" s="106">
        <f>IF(C957&gt;0,+VLOOKUP($C957,'STYLE NAMES'!$B:$AC,28,FALSE),"")</f>
        <v>287.38499999999999</v>
      </c>
      <c r="BY957"/>
      <c r="BZ957" s="101">
        <v>99</v>
      </c>
      <c r="CA957" s="137">
        <f t="shared" si="62"/>
        <v>1</v>
      </c>
      <c r="CB957" s="137">
        <f>+VLOOKUP(C957,'[2]STYLES &amp; MODELS MATRIX'!$A:$G,7,FALSE)</f>
        <v>0</v>
      </c>
      <c r="CC957" s="137" t="str">
        <f>+VLOOKUP(C957,'[1]STYLES &amp; SIZE CHARTS'!$A:$H,8,FALSE)</f>
        <v>HP-RUGS1</v>
      </c>
      <c r="CD957" s="137"/>
      <c r="CE957" s="205"/>
      <c r="CF957" s="141"/>
    </row>
    <row r="958" spans="1:84" s="101" customFormat="1" ht="12" customHeight="1" x14ac:dyDescent="0.2">
      <c r="A958" s="102">
        <f t="shared" si="60"/>
        <v>8683711001034</v>
      </c>
      <c r="B958" s="101" t="s">
        <v>1005</v>
      </c>
      <c r="C958" s="101" t="s">
        <v>2161</v>
      </c>
      <c r="D958" s="101" t="s">
        <v>87</v>
      </c>
      <c r="E958" s="203" t="s">
        <v>2513</v>
      </c>
      <c r="F958" s="101" t="s">
        <v>2475</v>
      </c>
      <c r="G958" s="101" t="str">
        <f>IF(C958&gt;0,+VLOOKUP($C958,'STYLE NAMES'!$B:$AC,4,FALSE),"")</f>
        <v>HORSE</v>
      </c>
      <c r="H958" s="101" t="str">
        <f>IF(C958&gt;0,+VLOOKUP($C958,'STYLE NAMES'!$B:$AC,5,FALSE),"")</f>
        <v>PONY</v>
      </c>
      <c r="I958" s="101" t="str">
        <f>IF(C958&gt;0,+VLOOKUP($C958,'STYLE NAMES'!$B:$AC,6,FALSE),"")</f>
        <v>RUGS</v>
      </c>
      <c r="J958" s="101" t="str">
        <f>IF(C958&gt;0,+VLOOKUP($C958,'STYLE NAMES'!$B:$AC,7,FALSE),"")</f>
        <v>PONY</v>
      </c>
      <c r="K958" s="101" t="str">
        <f>IF(C958&gt;0,+VLOOKUP($C958,'STYLE NAMES'!$B:$AC,8,FALSE),"")</f>
        <v>STABLE RUGS</v>
      </c>
      <c r="L958" s="101" t="str">
        <f>IF(E958&gt;0,+VLOOKUP($E958,'CODE GENERATOR'!$D:$T,3,FALSE),"")</f>
        <v>W</v>
      </c>
      <c r="M958" s="101" t="str">
        <f>IF(E958&gt;0,+VLOOKUP($E958,'CODE GENERATOR'!$D:$T,4,FALSE),"")</f>
        <v>RAINPROOF SHELL</v>
      </c>
      <c r="N958" s="101" t="str">
        <f>IF(E958&gt;0,+VLOOKUP($E958,'CODE GENERATOR'!$D:$T,6,FALSE),"")</f>
        <v>BORDEAUX</v>
      </c>
      <c r="O958" s="101" t="str">
        <f>IF(E958&gt;0,+VLOOKUP($E958,'CODE GENERATOR'!$D:$T,7,FALSE),"")</f>
        <v>BORDEAUX</v>
      </c>
      <c r="P958" s="101" t="str">
        <f t="shared" si="61"/>
        <v>BORDEAUX</v>
      </c>
      <c r="Q958" s="104" t="str">
        <f>IF(E958&gt;0,+VLOOKUP($E958,'CODE GENERATOR'!$D:$T,11,FALSE),"")</f>
        <v>H.RUGPN_STR0090</v>
      </c>
      <c r="R958" s="104" t="str">
        <f>IF(E958&gt;0,+VLOOKUP($E958,'CODE GENERATOR'!$D:$T,12,FALSE),"")</f>
        <v>RPS0003BORBOR</v>
      </c>
      <c r="S958" s="104" t="str">
        <f>IF(E958&gt;0,+VLOOKUP($E958,'CODE GENERATOR'!$D:$T,13,FALSE),"")</f>
        <v>H.RUGPN_STR0090_RPS0003BORBOR</v>
      </c>
      <c r="T958" s="104" t="str">
        <f t="shared" si="59"/>
        <v>H.RUGPN_STR0090_RPS0003BORBOR_XXS</v>
      </c>
      <c r="U958" s="105">
        <v>8683711001034</v>
      </c>
      <c r="V958" s="107" t="str" cm="1">
        <f t="array" ref="V958">_xlfn.TEXTJOIN(";", TRUE, _xlfn.UNIQUE(_xlfn._xlws.FILTER(P$3:P$10029, C$3:C$10029=C958)))</f>
        <v>BLACK;NAVY;BORDEAUX;GREEN;ELECTRIC BLUE</v>
      </c>
      <c r="W958" s="107" t="str" cm="1">
        <f t="array" ref="W958">_xlfn.TEXTJOIN(";", TRUE, _xlfn.UNIQUE(_xlfn._xlws.FILTER(F$3:F$10029, C$3:C$10029=C958)))</f>
        <v>XXS;XS</v>
      </c>
      <c r="X958" s="101" t="str">
        <f>IF(E958&gt;0,+VLOOKUP($E958,'CODE GENERATOR'!$D:$AC,19,FALSE),0)</f>
        <v>2402_S01_33791</v>
      </c>
      <c r="Y958" s="101" t="str">
        <f>IF(E958&gt;0,+VLOOKUP($E958,'CODE GENERATOR'!$D:$AC,20,FALSE),0)</f>
        <v>2402_S01_33792</v>
      </c>
      <c r="Z958" s="101" t="str">
        <f>IF(E958&gt;0,+VLOOKUP($E958,'CODE GENERATOR'!$D:$AC,21,FALSE),0)</f>
        <v>2402_S01_33793</v>
      </c>
      <c r="AA958" s="101" t="str">
        <f>IF(E958&gt;0,+VLOOKUP($E958,'CODE GENERATOR'!$D:$AC,22,FALSE),0)</f>
        <v>2402_S01_33796</v>
      </c>
      <c r="AB958" s="101" t="str">
        <f>IF(E958&gt;0,+VLOOKUP($E958,'CODE GENERATOR'!$D:$AC,23,FALSE),0)</f>
        <v>2402_S01_33798</v>
      </c>
      <c r="AC958" s="101" t="str">
        <f>IF(E958&gt;0,+VLOOKUP($E958,'CODE GENERATOR'!$D:$AC,24,FALSE),0)</f>
        <v>2402_S01_33794</v>
      </c>
      <c r="AD958" s="101" t="str">
        <f>IF(E958&gt;0,+VLOOKUP($E958,'CODE GENERATOR'!$D:$AC,25,FALSE),0)</f>
        <v/>
      </c>
      <c r="AE958" s="101" t="str">
        <f>IF(E958&gt;0,+VLOOKUP($E958,'CODE GENERATOR'!$D:$AC,26,FALSE),0)</f>
        <v/>
      </c>
      <c r="AF958" s="149" t="str">
        <f>IF($C958&gt;0,$C958&amp;" "&amp;$P958&amp;" "&amp;+VLOOKUP($C958,'STYLE NAMES'!$B:$AC,10,FALSE),"""")</f>
        <v>ALASKA-P BORDEAUX PONY - WINTER STABLE RUG</v>
      </c>
      <c r="AG958" s="101" t="str">
        <f>"Enjoy our "&amp;(AF958)&amp;"; "&amp;IF(C958&gt;0,+VLOOKUP($C958,'STYLE NAMES'!$B:$AC,11,FALSE),"")</f>
        <v>Enjoy our ALASKA-P BORDEAUX PONY - WINTER STABLE RUG; Pony Winter Stable Rug - 300 GR.
Thanks to its quality and high-tech components, our winter rugs will keep your horse extra warm in the stable. Not to mention the elegant look!</v>
      </c>
      <c r="AH958" s="101" t="str">
        <f>IF(C958&gt;0,+VLOOKUP($C958,'STYLE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958" s="101" t="str">
        <f>IF(C958&gt;0,+VLOOKUP($C958,'STYLE NAMES'!$B:$AC,13,FALSE),"")</f>
        <v>Industrial washing is recommended</v>
      </c>
      <c r="AJ958" s="149" t="str">
        <f>IF($C958&gt;0,$C958&amp;" "&amp;$P958&amp;" "&amp;+VLOOKUP($C958,'STYLE NAMES'!$B:$AC,14,FALSE),"""")</f>
        <v>ALASKA-P BORDEAUX PONY KIŞLIK AHIR BLANKETİ</v>
      </c>
      <c r="AK958" s="149" t="str">
        <f>"Cavalier SanMarco tarafından tasarlanan "&amp;(AJ958)&amp;"; "&amp;IF(C958&gt;0,+VLOOKUP($C958,'STYLE NAMES'!$B:$AC,15,FALSE),"")</f>
        <v>Cavalier SanMarco tarafından tasarlanan ALASKA-P BORDEAUX PONY KIŞLIK AHIR BLANKETİ; Pony Kışlık Ahır Blanketi - 300 GR
Kaliteli ve yüksek teknik özellikli materyalleri ile Ahır Blanketlerimiz atınızı box içinde extra sıcak ve şık tutacak</v>
      </c>
      <c r="AL958" s="149" t="str">
        <f>IF(C958&gt;0,+VLOOKUP($C958,'STYLE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958" s="149" t="str">
        <f>IF(C958&gt;0,+VLOOKUP($C958,'STYLE NAMES'!$B:$AC,17,FALSE),"")</f>
        <v>Endüstriyel yıkama tavsiye edilir</v>
      </c>
      <c r="AN958" s="149" t="str">
        <f>IF($C958&gt;0,$C958&amp;" "&amp;$P958&amp;" "&amp;+VLOOKUP($C958,'STYLE NAMES'!$B:$AC,18,FALSE),"""")</f>
        <v>ALASKA-P BORDEAUX COPERTA DA BOX INVERNALE X PONY</v>
      </c>
      <c r="AO958" s="101" t="str">
        <f>"Disegnato da Cavalier SanMarco "&amp;(AN958)&amp;"; "&amp;IF(C958&gt;0,+VLOOKUP($C958,'STYLE NAMES'!$B:$AC,19,FALSE),"")</f>
        <v>Disegnato da Cavalier SanMarco ALASKA-P BORDEAUX COPERTA DA BOX INVERNALE X PONY; Coperta invernale da box per Pony - 300 GR
Grazie alla sua qualità e ai suoi componenti high-tech, le nostre coperte invernali manterranno il tuo cavallo extra caldo nella stalla con un elegante aspetto!</v>
      </c>
      <c r="AP958" s="101" t="str">
        <f>IF(C958&gt;0,+VLOOKUP($C958,'STYLE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958" s="101" t="str">
        <f>IF(C958&gt;0,+VLOOKUP($C958,'STYLE NAMES'!$B:$AC,21,FALSE),"")</f>
        <v>Si consiglia il lavaggio industriale</v>
      </c>
      <c r="AR958" s="101">
        <f>IF(D958&gt;0,+VLOOKUP($C958,'STYLE NAMES'!$B:$AC,22,FALSE),"")</f>
        <v>0</v>
      </c>
      <c r="AS958" s="101">
        <f>IF(E958&gt;0,+VLOOKUP($C958,'STYLE NAMES'!$B:$AC,23,FALSE),"")</f>
        <v>0</v>
      </c>
      <c r="AT958" s="101">
        <f>IF(F958&gt;0,+VLOOKUP($C958,'STYLE NAMES'!$B:$AC,24,FALSE),"")</f>
        <v>0</v>
      </c>
      <c r="AU958" s="101">
        <f>IF(G958&gt;0,+VLOOKUP($C958,'STYLE NAMES'!$B:$AC,25,FALSE),"")</f>
        <v>0</v>
      </c>
      <c r="AV958" s="101">
        <f>+VLOOKUP($S958,'CODE GENERATOR'!$P:$AM,15,FALSE)</f>
        <v>0</v>
      </c>
      <c r="AW958" s="101">
        <f>+VLOOKUP($S958,'CODE GENERATOR'!$P:$AM,16,FALSE)</f>
        <v>0</v>
      </c>
      <c r="AX958" s="101">
        <f>+VLOOKUP($S958,'CODE GENERATOR'!$P:$AM,17,FALSE)</f>
        <v>0</v>
      </c>
      <c r="AY958" s="101">
        <f>+VLOOKUP($S958,'CODE GENERATOR'!$P:$AM,18,FALSE)</f>
        <v>0</v>
      </c>
      <c r="AZ958" s="101">
        <f>+VLOOKUP($S958,'CODE GENERATOR'!$P:$AM,19,FALSE)</f>
        <v>0</v>
      </c>
      <c r="BA958" s="101">
        <f>+VLOOKUP($S958,'CODE GENERATOR'!$P:$AM,20,FALSE)</f>
        <v>0</v>
      </c>
      <c r="BB958" s="101">
        <f>+VLOOKUP($S958,'CODE GENERATOR'!$P:$AM,21,FALSE)</f>
        <v>0</v>
      </c>
      <c r="BC958" s="101">
        <f>+VLOOKUP($S958,'CODE GENERATOR'!$P:$AM,22,FALSE)</f>
        <v>0</v>
      </c>
      <c r="BD958" s="101">
        <f>+VLOOKUP($S958,'CODE GENERATOR'!$P:$AM,23,FALSE)</f>
        <v>0</v>
      </c>
      <c r="BE958" s="101">
        <f>+VLOOKUP($S958,'CODE GENERATOR'!$P:$AM,24,FALSE)</f>
        <v>0</v>
      </c>
      <c r="BF958" s="101">
        <f>IF(C958&gt;0,+VLOOKUP(G958,'CATEGORY ID'!$A$1:$L$118,3,FALSE),"")</f>
        <v>5</v>
      </c>
      <c r="BG958" s="101">
        <f>IF(C958&gt;0,+VLOOKUP(H958,'CATEGORY ID'!$D$1:$L$118,3,FALSE),"")</f>
        <v>78</v>
      </c>
      <c r="BH958" s="101">
        <f>IF(C958&gt;0,+VLOOKUP((+H958&amp;I958),'CATEGORY ID'!$H$1:$I$121,2,FALSE),"")</f>
        <v>79</v>
      </c>
      <c r="BJ958" s="101">
        <f>IF(C958&gt;0,IF(COUNTIF('CATEGORY ID'!$K$1:$K$121,+H958&amp;K958) &gt; 0, +VLOOKUP(+H958&amp;K958,'CATEGORY ID'!$K$1:$L$121,2,FALSE),""),"")</f>
        <v>201</v>
      </c>
      <c r="BK958" s="101" t="str">
        <f>IF(C958&gt;0,IF(COUNTIF('CATEGORY ID'!$K$124:$K$165, +VLOOKUP(C958,'STYLE NAMES'!$B:$AE,30,FALSE)) &gt; 0, +VLOOKUP(VLOOKUP(C958,'STYLE NAMES'!$B:$AE,30,FALSE),'CATEGORY ID'!K:M,2,FALSE),""),"")</f>
        <v/>
      </c>
      <c r="BR958" s="101" t="str" cm="1">
        <f t="array" ref="BR958">IF(C958&gt;0,_xlfn.TEXTJOIN(";", TRUE,_xlfn.UNIQUE(_xlfn._xlws.FILTER(BF958:BQ958,(BF958:BQ958&gt;0)),TRUE,FALSE)),"")&amp;";"&amp;BS958</f>
        <v>5;78;79;201;</v>
      </c>
      <c r="BU958" s="106">
        <f>IF(C958&gt;0,+VLOOKUP($C958,'STYLE NAMES'!$B:$AC,26,FALSE),"")</f>
        <v>249.9</v>
      </c>
      <c r="BV958" s="106">
        <f>IF(C958&gt;0,+VLOOKUP($C958,'STYLE NAMES'!$B:$AC,27,FALSE),"")</f>
        <v>13740</v>
      </c>
      <c r="BW958" s="106">
        <f>IF(C958&gt;0,+VLOOKUP($C958,'STYLE NAMES'!$B:$AC,28,FALSE),"")</f>
        <v>287.38499999999999</v>
      </c>
      <c r="BY958"/>
      <c r="BZ958" s="101">
        <v>99</v>
      </c>
      <c r="CA958" s="137">
        <f t="shared" si="62"/>
        <v>1</v>
      </c>
      <c r="CB958" s="137">
        <f>+VLOOKUP(C958,'[2]STYLES &amp; MODELS MATRIX'!$A:$G,7,FALSE)</f>
        <v>0</v>
      </c>
      <c r="CC958" s="137" t="str">
        <f>+VLOOKUP(C958,'[1]STYLES &amp; SIZE CHARTS'!$A:$H,8,FALSE)</f>
        <v>HP-RUGS1</v>
      </c>
      <c r="CD958" s="137"/>
      <c r="CE958" s="205"/>
      <c r="CF958" s="141"/>
    </row>
    <row r="959" spans="1:84" s="101" customFormat="1" ht="12" customHeight="1" x14ac:dyDescent="0.2">
      <c r="A959" s="102">
        <f t="shared" si="60"/>
        <v>8683711001041</v>
      </c>
      <c r="B959" s="101" t="s">
        <v>1005</v>
      </c>
      <c r="C959" s="101" t="s">
        <v>2161</v>
      </c>
      <c r="D959" s="101" t="s">
        <v>87</v>
      </c>
      <c r="E959" s="203" t="s">
        <v>2513</v>
      </c>
      <c r="F959" s="101" t="s">
        <v>2346</v>
      </c>
      <c r="G959" s="101" t="str">
        <f>IF(C959&gt;0,+VLOOKUP($C959,'STYLE NAMES'!$B:$AC,4,FALSE),"")</f>
        <v>HORSE</v>
      </c>
      <c r="H959" s="101" t="str">
        <f>IF(C959&gt;0,+VLOOKUP($C959,'STYLE NAMES'!$B:$AC,5,FALSE),"")</f>
        <v>PONY</v>
      </c>
      <c r="I959" s="101" t="str">
        <f>IF(C959&gt;0,+VLOOKUP($C959,'STYLE NAMES'!$B:$AC,6,FALSE),"")</f>
        <v>RUGS</v>
      </c>
      <c r="J959" s="101" t="str">
        <f>IF(C959&gt;0,+VLOOKUP($C959,'STYLE NAMES'!$B:$AC,7,FALSE),"")</f>
        <v>PONY</v>
      </c>
      <c r="K959" s="101" t="str">
        <f>IF(C959&gt;0,+VLOOKUP($C959,'STYLE NAMES'!$B:$AC,8,FALSE),"")</f>
        <v>STABLE RUGS</v>
      </c>
      <c r="L959" s="101" t="str">
        <f>IF(E959&gt;0,+VLOOKUP($E959,'CODE GENERATOR'!$D:$T,3,FALSE),"")</f>
        <v>W</v>
      </c>
      <c r="M959" s="101" t="str">
        <f>IF(E959&gt;0,+VLOOKUP($E959,'CODE GENERATOR'!$D:$T,4,FALSE),"")</f>
        <v>RAINPROOF SHELL</v>
      </c>
      <c r="N959" s="101" t="str">
        <f>IF(E959&gt;0,+VLOOKUP($E959,'CODE GENERATOR'!$D:$T,6,FALSE),"")</f>
        <v>BORDEAUX</v>
      </c>
      <c r="O959" s="101" t="str">
        <f>IF(E959&gt;0,+VLOOKUP($E959,'CODE GENERATOR'!$D:$T,7,FALSE),"")</f>
        <v>BORDEAUX</v>
      </c>
      <c r="P959" s="101" t="str">
        <f t="shared" si="61"/>
        <v>BORDEAUX</v>
      </c>
      <c r="Q959" s="104" t="str">
        <f>IF(E959&gt;0,+VLOOKUP($E959,'CODE GENERATOR'!$D:$T,11,FALSE),"")</f>
        <v>H.RUGPN_STR0090</v>
      </c>
      <c r="R959" s="104" t="str">
        <f>IF(E959&gt;0,+VLOOKUP($E959,'CODE GENERATOR'!$D:$T,12,FALSE),"")</f>
        <v>RPS0003BORBOR</v>
      </c>
      <c r="S959" s="104" t="str">
        <f>IF(E959&gt;0,+VLOOKUP($E959,'CODE GENERATOR'!$D:$T,13,FALSE),"")</f>
        <v>H.RUGPN_STR0090_RPS0003BORBOR</v>
      </c>
      <c r="T959" s="104" t="str">
        <f t="shared" si="59"/>
        <v>H.RUGPN_STR0090_RPS0003BORBOR_XS</v>
      </c>
      <c r="U959" s="105">
        <v>8683711001041</v>
      </c>
      <c r="V959" s="107" t="str" cm="1">
        <f t="array" ref="V959">_xlfn.TEXTJOIN(";", TRUE, _xlfn.UNIQUE(_xlfn._xlws.FILTER(P$3:P$10029, C$3:C$10029=C959)))</f>
        <v>BLACK;NAVY;BORDEAUX;GREEN;ELECTRIC BLUE</v>
      </c>
      <c r="W959" s="107" t="str" cm="1">
        <f t="array" ref="W959">_xlfn.TEXTJOIN(";", TRUE, _xlfn.UNIQUE(_xlfn._xlws.FILTER(F$3:F$10029, C$3:C$10029=C959)))</f>
        <v>XXS;XS</v>
      </c>
      <c r="X959" s="101" t="str">
        <f>IF(E959&gt;0,+VLOOKUP($E959,'CODE GENERATOR'!$D:$AC,19,FALSE),0)</f>
        <v>2402_S01_33791</v>
      </c>
      <c r="Y959" s="101" t="str">
        <f>IF(E959&gt;0,+VLOOKUP($E959,'CODE GENERATOR'!$D:$AC,20,FALSE),0)</f>
        <v>2402_S01_33792</v>
      </c>
      <c r="Z959" s="101" t="str">
        <f>IF(E959&gt;0,+VLOOKUP($E959,'CODE GENERATOR'!$D:$AC,21,FALSE),0)</f>
        <v>2402_S01_33793</v>
      </c>
      <c r="AA959" s="101" t="str">
        <f>IF(E959&gt;0,+VLOOKUP($E959,'CODE GENERATOR'!$D:$AC,22,FALSE),0)</f>
        <v>2402_S01_33796</v>
      </c>
      <c r="AB959" s="101" t="str">
        <f>IF(E959&gt;0,+VLOOKUP($E959,'CODE GENERATOR'!$D:$AC,23,FALSE),0)</f>
        <v>2402_S01_33798</v>
      </c>
      <c r="AC959" s="101" t="str">
        <f>IF(E959&gt;0,+VLOOKUP($E959,'CODE GENERATOR'!$D:$AC,24,FALSE),0)</f>
        <v>2402_S01_33794</v>
      </c>
      <c r="AD959" s="101" t="str">
        <f>IF(E959&gt;0,+VLOOKUP($E959,'CODE GENERATOR'!$D:$AC,25,FALSE),0)</f>
        <v/>
      </c>
      <c r="AE959" s="101" t="str">
        <f>IF(E959&gt;0,+VLOOKUP($E959,'CODE GENERATOR'!$D:$AC,26,FALSE),0)</f>
        <v/>
      </c>
      <c r="AF959" s="149" t="str">
        <f>IF($C959&gt;0,$C959&amp;" "&amp;$P959&amp;" "&amp;+VLOOKUP($C959,'STYLE NAMES'!$B:$AC,10,FALSE),"""")</f>
        <v>ALASKA-P BORDEAUX PONY - WINTER STABLE RUG</v>
      </c>
      <c r="AG959" s="101" t="str">
        <f>"Enjoy our "&amp;(AF959)&amp;"; "&amp;IF(C959&gt;0,+VLOOKUP($C959,'STYLE NAMES'!$B:$AC,11,FALSE),"")</f>
        <v>Enjoy our ALASKA-P BORDEAUX PONY - WINTER STABLE RUG; Pony Winter Stable Rug - 300 GR.
Thanks to its quality and high-tech components, our winter rugs will keep your horse extra warm in the stable. Not to mention the elegant look!</v>
      </c>
      <c r="AH959" s="101" t="str">
        <f>IF(C959&gt;0,+VLOOKUP($C959,'STYLE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959" s="101" t="str">
        <f>IF(C959&gt;0,+VLOOKUP($C959,'STYLE NAMES'!$B:$AC,13,FALSE),"")</f>
        <v>Industrial washing is recommended</v>
      </c>
      <c r="AJ959" s="149" t="str">
        <f>IF($C959&gt;0,$C959&amp;" "&amp;$P959&amp;" "&amp;+VLOOKUP($C959,'STYLE NAMES'!$B:$AC,14,FALSE),"""")</f>
        <v>ALASKA-P BORDEAUX PONY KIŞLIK AHIR BLANKETİ</v>
      </c>
      <c r="AK959" s="149" t="str">
        <f>"Cavalier SanMarco tarafından tasarlanan "&amp;(AJ959)&amp;"; "&amp;IF(C959&gt;0,+VLOOKUP($C959,'STYLE NAMES'!$B:$AC,15,FALSE),"")</f>
        <v>Cavalier SanMarco tarafından tasarlanan ALASKA-P BORDEAUX PONY KIŞLIK AHIR BLANKETİ; Pony Kışlık Ahır Blanketi - 300 GR
Kaliteli ve yüksek teknik özellikli materyalleri ile Ahır Blanketlerimiz atınızı box içinde extra sıcak ve şık tutacak</v>
      </c>
      <c r="AL959" s="149" t="str">
        <f>IF(C959&gt;0,+VLOOKUP($C959,'STYLE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959" s="149" t="str">
        <f>IF(C959&gt;0,+VLOOKUP($C959,'STYLE NAMES'!$B:$AC,17,FALSE),"")</f>
        <v>Endüstriyel yıkama tavsiye edilir</v>
      </c>
      <c r="AN959" s="149" t="str">
        <f>IF($C959&gt;0,$C959&amp;" "&amp;$P959&amp;" "&amp;+VLOOKUP($C959,'STYLE NAMES'!$B:$AC,18,FALSE),"""")</f>
        <v>ALASKA-P BORDEAUX COPERTA DA BOX INVERNALE X PONY</v>
      </c>
      <c r="AO959" s="101" t="str">
        <f>"Disegnato da Cavalier SanMarco "&amp;(AN959)&amp;"; "&amp;IF(C959&gt;0,+VLOOKUP($C959,'STYLE NAMES'!$B:$AC,19,FALSE),"")</f>
        <v>Disegnato da Cavalier SanMarco ALASKA-P BORDEAUX COPERTA DA BOX INVERNALE X PONY; Coperta invernale da box per Pony - 300 GR
Grazie alla sua qualità e ai suoi componenti high-tech, le nostre coperte invernali manterranno il tuo cavallo extra caldo nella stalla con un elegante aspetto!</v>
      </c>
      <c r="AP959" s="101" t="str">
        <f>IF(C959&gt;0,+VLOOKUP($C959,'STYLE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959" s="101" t="str">
        <f>IF(C959&gt;0,+VLOOKUP($C959,'STYLE NAMES'!$B:$AC,21,FALSE),"")</f>
        <v>Si consiglia il lavaggio industriale</v>
      </c>
      <c r="AR959" s="101">
        <f>IF(D959&gt;0,+VLOOKUP($C959,'STYLE NAMES'!$B:$AC,22,FALSE),"")</f>
        <v>0</v>
      </c>
      <c r="AS959" s="101">
        <f>IF(E959&gt;0,+VLOOKUP($C959,'STYLE NAMES'!$B:$AC,23,FALSE),"")</f>
        <v>0</v>
      </c>
      <c r="AT959" s="101">
        <f>IF(F959&gt;0,+VLOOKUP($C959,'STYLE NAMES'!$B:$AC,24,FALSE),"")</f>
        <v>0</v>
      </c>
      <c r="AU959" s="101">
        <f>IF(G959&gt;0,+VLOOKUP($C959,'STYLE NAMES'!$B:$AC,25,FALSE),"")</f>
        <v>0</v>
      </c>
      <c r="AV959" s="101">
        <f>+VLOOKUP($S959,'CODE GENERATOR'!$P:$AM,15,FALSE)</f>
        <v>0</v>
      </c>
      <c r="AW959" s="101">
        <f>+VLOOKUP($S959,'CODE GENERATOR'!$P:$AM,16,FALSE)</f>
        <v>0</v>
      </c>
      <c r="AX959" s="101">
        <f>+VLOOKUP($S959,'CODE GENERATOR'!$P:$AM,17,FALSE)</f>
        <v>0</v>
      </c>
      <c r="AY959" s="101">
        <f>+VLOOKUP($S959,'CODE GENERATOR'!$P:$AM,18,FALSE)</f>
        <v>0</v>
      </c>
      <c r="AZ959" s="101">
        <f>+VLOOKUP($S959,'CODE GENERATOR'!$P:$AM,19,FALSE)</f>
        <v>0</v>
      </c>
      <c r="BA959" s="101">
        <f>+VLOOKUP($S959,'CODE GENERATOR'!$P:$AM,20,FALSE)</f>
        <v>0</v>
      </c>
      <c r="BB959" s="101">
        <f>+VLOOKUP($S959,'CODE GENERATOR'!$P:$AM,21,FALSE)</f>
        <v>0</v>
      </c>
      <c r="BC959" s="101">
        <f>+VLOOKUP($S959,'CODE GENERATOR'!$P:$AM,22,FALSE)</f>
        <v>0</v>
      </c>
      <c r="BD959" s="101">
        <f>+VLOOKUP($S959,'CODE GENERATOR'!$P:$AM,23,FALSE)</f>
        <v>0</v>
      </c>
      <c r="BE959" s="101">
        <f>+VLOOKUP($S959,'CODE GENERATOR'!$P:$AM,24,FALSE)</f>
        <v>0</v>
      </c>
      <c r="BF959" s="101">
        <f>IF(C959&gt;0,+VLOOKUP(G959,'CATEGORY ID'!$A$1:$L$118,3,FALSE),"")</f>
        <v>5</v>
      </c>
      <c r="BG959" s="101">
        <f>IF(C959&gt;0,+VLOOKUP(H959,'CATEGORY ID'!$D$1:$L$118,3,FALSE),"")</f>
        <v>78</v>
      </c>
      <c r="BH959" s="101">
        <f>IF(C959&gt;0,+VLOOKUP((+H959&amp;I959),'CATEGORY ID'!$H$1:$I$121,2,FALSE),"")</f>
        <v>79</v>
      </c>
      <c r="BJ959" s="101">
        <f>IF(C959&gt;0,IF(COUNTIF('CATEGORY ID'!$K$1:$K$121,+H959&amp;K959) &gt; 0, +VLOOKUP(+H959&amp;K959,'CATEGORY ID'!$K$1:$L$121,2,FALSE),""),"")</f>
        <v>201</v>
      </c>
      <c r="BK959" s="101" t="str">
        <f>IF(C959&gt;0,IF(COUNTIF('CATEGORY ID'!$K$124:$K$165, +VLOOKUP(C959,'STYLE NAMES'!$B:$AE,30,FALSE)) &gt; 0, +VLOOKUP(VLOOKUP(C959,'STYLE NAMES'!$B:$AE,30,FALSE),'CATEGORY ID'!K:M,2,FALSE),""),"")</f>
        <v/>
      </c>
      <c r="BR959" s="101" t="str" cm="1">
        <f t="array" ref="BR959">IF(C959&gt;0,_xlfn.TEXTJOIN(";", TRUE,_xlfn.UNIQUE(_xlfn._xlws.FILTER(BF959:BQ959,(BF959:BQ959&gt;0)),TRUE,FALSE)),"")&amp;";"&amp;BS959</f>
        <v>5;78;79;201;</v>
      </c>
      <c r="BU959" s="106">
        <f>IF(C959&gt;0,+VLOOKUP($C959,'STYLE NAMES'!$B:$AC,26,FALSE),"")</f>
        <v>249.9</v>
      </c>
      <c r="BV959" s="106">
        <f>IF(C959&gt;0,+VLOOKUP($C959,'STYLE NAMES'!$B:$AC,27,FALSE),"")</f>
        <v>13740</v>
      </c>
      <c r="BW959" s="106">
        <f>IF(C959&gt;0,+VLOOKUP($C959,'STYLE NAMES'!$B:$AC,28,FALSE),"")</f>
        <v>287.38499999999999</v>
      </c>
      <c r="BY959"/>
      <c r="BZ959" s="101">
        <v>99</v>
      </c>
      <c r="CA959" s="137">
        <f t="shared" si="62"/>
        <v>1</v>
      </c>
      <c r="CB959" s="137">
        <f>+VLOOKUP(C959,'[2]STYLES &amp; MODELS MATRIX'!$A:$G,7,FALSE)</f>
        <v>0</v>
      </c>
      <c r="CC959" s="137" t="str">
        <f>+VLOOKUP(C959,'[1]STYLES &amp; SIZE CHARTS'!$A:$H,8,FALSE)</f>
        <v>HP-RUGS1</v>
      </c>
      <c r="CD959" s="137"/>
      <c r="CE959" s="205"/>
      <c r="CF959" s="141"/>
    </row>
    <row r="960" spans="1:84" s="101" customFormat="1" ht="12" customHeight="1" x14ac:dyDescent="0.2">
      <c r="A960" s="102">
        <f t="shared" si="60"/>
        <v>8683711001096</v>
      </c>
      <c r="B960" s="101" t="s">
        <v>1005</v>
      </c>
      <c r="C960" s="101" t="s">
        <v>2161</v>
      </c>
      <c r="D960" s="101" t="s">
        <v>87</v>
      </c>
      <c r="E960" s="203" t="s">
        <v>2514</v>
      </c>
      <c r="F960" s="101" t="s">
        <v>2475</v>
      </c>
      <c r="G960" s="101" t="str">
        <f>IF(C960&gt;0,+VLOOKUP($C960,'STYLE NAMES'!$B:$AC,4,FALSE),"")</f>
        <v>HORSE</v>
      </c>
      <c r="H960" s="101" t="str">
        <f>IF(C960&gt;0,+VLOOKUP($C960,'STYLE NAMES'!$B:$AC,5,FALSE),"")</f>
        <v>PONY</v>
      </c>
      <c r="I960" s="101" t="str">
        <f>IF(C960&gt;0,+VLOOKUP($C960,'STYLE NAMES'!$B:$AC,6,FALSE),"")</f>
        <v>RUGS</v>
      </c>
      <c r="J960" s="101" t="str">
        <f>IF(C960&gt;0,+VLOOKUP($C960,'STYLE NAMES'!$B:$AC,7,FALSE),"")</f>
        <v>PONY</v>
      </c>
      <c r="K960" s="101" t="str">
        <f>IF(C960&gt;0,+VLOOKUP($C960,'STYLE NAMES'!$B:$AC,8,FALSE),"")</f>
        <v>STABLE RUGS</v>
      </c>
      <c r="L960" s="101" t="str">
        <f>IF(E960&gt;0,+VLOOKUP($E960,'CODE GENERATOR'!$D:$T,3,FALSE),"")</f>
        <v>W</v>
      </c>
      <c r="M960" s="101" t="str">
        <f>IF(E960&gt;0,+VLOOKUP($E960,'CODE GENERATOR'!$D:$T,4,FALSE),"")</f>
        <v>RAINPROOF SHELL</v>
      </c>
      <c r="N960" s="101" t="str">
        <f>IF(E960&gt;0,+VLOOKUP($E960,'CODE GENERATOR'!$D:$T,6,FALSE),"")</f>
        <v>GREEN</v>
      </c>
      <c r="O960" s="101" t="str">
        <f>IF(E960&gt;0,+VLOOKUP($E960,'CODE GENERATOR'!$D:$T,7,FALSE),"")</f>
        <v>GREEN</v>
      </c>
      <c r="P960" s="101" t="str">
        <f t="shared" si="61"/>
        <v>GREEN</v>
      </c>
      <c r="Q960" s="104" t="str">
        <f>IF(E960&gt;0,+VLOOKUP($E960,'CODE GENERATOR'!$D:$T,11,FALSE),"")</f>
        <v>H.RUGPN_STR0090</v>
      </c>
      <c r="R960" s="104" t="str">
        <f>IF(E960&gt;0,+VLOOKUP($E960,'CODE GENERATOR'!$D:$T,12,FALSE),"")</f>
        <v>RPS0003GRNGRN</v>
      </c>
      <c r="S960" s="104" t="str">
        <f>IF(E960&gt;0,+VLOOKUP($E960,'CODE GENERATOR'!$D:$T,13,FALSE),"")</f>
        <v>H.RUGPN_STR0090_RPS0003GRNGRN</v>
      </c>
      <c r="T960" s="104" t="str">
        <f t="shared" si="59"/>
        <v>H.RUGPN_STR0090_RPS0003GRNGRN_XXS</v>
      </c>
      <c r="U960" s="105">
        <v>8683711001096</v>
      </c>
      <c r="V960" s="107" t="str" cm="1">
        <f t="array" ref="V960">_xlfn.TEXTJOIN(";", TRUE, _xlfn.UNIQUE(_xlfn._xlws.FILTER(P$3:P$10029, C$3:C$10029=C960)))</f>
        <v>BLACK;NAVY;BORDEAUX;GREEN;ELECTRIC BLUE</v>
      </c>
      <c r="W960" s="107" t="str" cm="1">
        <f t="array" ref="W960">_xlfn.TEXTJOIN(";", TRUE, _xlfn.UNIQUE(_xlfn._xlws.FILTER(F$3:F$10029, C$3:C$10029=C960)))</f>
        <v>XXS;XS</v>
      </c>
      <c r="X960" s="101" t="str">
        <f>IF(E960&gt;0,+VLOOKUP($E960,'CODE GENERATOR'!$D:$AC,19,FALSE),0)</f>
        <v>2402_S01_86744</v>
      </c>
      <c r="Y960" s="101" t="str">
        <f>IF(E960&gt;0,+VLOOKUP($E960,'CODE GENERATOR'!$D:$AC,20,FALSE),0)</f>
        <v>2402_S01_86748</v>
      </c>
      <c r="Z960" s="101" t="str">
        <f>IF(E960&gt;0,+VLOOKUP($E960,'CODE GENERATOR'!$D:$AC,21,FALSE),0)</f>
        <v>2402_S01_86751</v>
      </c>
      <c r="AA960" s="101" t="str">
        <f>IF(E960&gt;0,+VLOOKUP($E960,'CODE GENERATOR'!$D:$AC,22,FALSE),0)</f>
        <v>2402_S01_86752</v>
      </c>
      <c r="AB960" s="101" t="str">
        <f>IF(E960&gt;0,+VLOOKUP($E960,'CODE GENERATOR'!$D:$AC,23,FALSE),0)</f>
        <v>2402_S01_86754</v>
      </c>
      <c r="AC960" s="101" t="str">
        <f>IF(E960&gt;0,+VLOOKUP($E960,'CODE GENERATOR'!$D:$AC,24,FALSE),0)</f>
        <v>2402_S01_86755</v>
      </c>
      <c r="AD960" s="101" t="str">
        <f>IF(E960&gt;0,+VLOOKUP($E960,'CODE GENERATOR'!$D:$AC,25,FALSE),0)</f>
        <v/>
      </c>
      <c r="AE960" s="101" t="str">
        <f>IF(E960&gt;0,+VLOOKUP($E960,'CODE GENERATOR'!$D:$AC,26,FALSE),0)</f>
        <v/>
      </c>
      <c r="AF960" s="149" t="str">
        <f>IF($C960&gt;0,$C960&amp;" "&amp;$P960&amp;" "&amp;+VLOOKUP($C960,'STYLE NAMES'!$B:$AC,10,FALSE),"""")</f>
        <v>ALASKA-P GREEN PONY - WINTER STABLE RUG</v>
      </c>
      <c r="AG960" s="101" t="str">
        <f>"Enjoy our "&amp;(AF960)&amp;"; "&amp;IF(C960&gt;0,+VLOOKUP($C960,'STYLE NAMES'!$B:$AC,11,FALSE),"")</f>
        <v>Enjoy our ALASKA-P GREEN PONY - WINTER STABLE RUG; Pony Winter Stable Rug - 300 GR.
Thanks to its quality and high-tech components, our winter rugs will keep your horse extra warm in the stable. Not to mention the elegant look!</v>
      </c>
      <c r="AH960" s="101" t="str">
        <f>IF(C960&gt;0,+VLOOKUP($C960,'STYLE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960" s="101" t="str">
        <f>IF(C960&gt;0,+VLOOKUP($C960,'STYLE NAMES'!$B:$AC,13,FALSE),"")</f>
        <v>Industrial washing is recommended</v>
      </c>
      <c r="AJ960" s="149" t="str">
        <f>IF($C960&gt;0,$C960&amp;" "&amp;$P960&amp;" "&amp;+VLOOKUP($C960,'STYLE NAMES'!$B:$AC,14,FALSE),"""")</f>
        <v>ALASKA-P GREEN PONY KIŞLIK AHIR BLANKETİ</v>
      </c>
      <c r="AK960" s="149" t="str">
        <f>"Cavalier SanMarco tarafından tasarlanan "&amp;(AJ960)&amp;"; "&amp;IF(C960&gt;0,+VLOOKUP($C960,'STYLE NAMES'!$B:$AC,15,FALSE),"")</f>
        <v>Cavalier SanMarco tarafından tasarlanan ALASKA-P GREEN PONY KIŞLIK AHIR BLANKETİ; Pony Kışlık Ahır Blanketi - 300 GR
Kaliteli ve yüksek teknik özellikli materyalleri ile Ahır Blanketlerimiz atınızı box içinde extra sıcak ve şık tutacak</v>
      </c>
      <c r="AL960" s="149" t="str">
        <f>IF(C960&gt;0,+VLOOKUP($C960,'STYLE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960" s="149" t="str">
        <f>IF(C960&gt;0,+VLOOKUP($C960,'STYLE NAMES'!$B:$AC,17,FALSE),"")</f>
        <v>Endüstriyel yıkama tavsiye edilir</v>
      </c>
      <c r="AN960" s="149" t="str">
        <f>IF($C960&gt;0,$C960&amp;" "&amp;$P960&amp;" "&amp;+VLOOKUP($C960,'STYLE NAMES'!$B:$AC,18,FALSE),"""")</f>
        <v>ALASKA-P GREEN COPERTA DA BOX INVERNALE X PONY</v>
      </c>
      <c r="AO960" s="101" t="str">
        <f>"Disegnato da Cavalier SanMarco "&amp;(AN960)&amp;"; "&amp;IF(C960&gt;0,+VLOOKUP($C960,'STYLE NAMES'!$B:$AC,19,FALSE),"")</f>
        <v>Disegnato da Cavalier SanMarco ALASKA-P GREEN COPERTA DA BOX INVERNALE X PONY; Coperta invernale da box per Pony - 300 GR
Grazie alla sua qualità e ai suoi componenti high-tech, le nostre coperte invernali manterranno il tuo cavallo extra caldo nella stalla con un elegante aspetto!</v>
      </c>
      <c r="AP960" s="101" t="str">
        <f>IF(C960&gt;0,+VLOOKUP($C960,'STYLE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960" s="101" t="str">
        <f>IF(C960&gt;0,+VLOOKUP($C960,'STYLE NAMES'!$B:$AC,21,FALSE),"")</f>
        <v>Si consiglia il lavaggio industriale</v>
      </c>
      <c r="AR960" s="101">
        <f>IF(D960&gt;0,+VLOOKUP($C960,'STYLE NAMES'!$B:$AC,22,FALSE),"")</f>
        <v>0</v>
      </c>
      <c r="AS960" s="101">
        <f>IF(E960&gt;0,+VLOOKUP($C960,'STYLE NAMES'!$B:$AC,23,FALSE),"")</f>
        <v>0</v>
      </c>
      <c r="AT960" s="101">
        <f>IF(F960&gt;0,+VLOOKUP($C960,'STYLE NAMES'!$B:$AC,24,FALSE),"")</f>
        <v>0</v>
      </c>
      <c r="AU960" s="101">
        <f>IF(G960&gt;0,+VLOOKUP($C960,'STYLE NAMES'!$B:$AC,25,FALSE),"")</f>
        <v>0</v>
      </c>
      <c r="AV960" s="101">
        <f>+VLOOKUP($S960,'CODE GENERATOR'!$P:$AM,15,FALSE)</f>
        <v>0</v>
      </c>
      <c r="AW960" s="101">
        <f>+VLOOKUP($S960,'CODE GENERATOR'!$P:$AM,16,FALSE)</f>
        <v>0</v>
      </c>
      <c r="AX960" s="101">
        <f>+VLOOKUP($S960,'CODE GENERATOR'!$P:$AM,17,FALSE)</f>
        <v>0</v>
      </c>
      <c r="AY960" s="101">
        <f>+VLOOKUP($S960,'CODE GENERATOR'!$P:$AM,18,FALSE)</f>
        <v>0</v>
      </c>
      <c r="AZ960" s="101">
        <f>+VLOOKUP($S960,'CODE GENERATOR'!$P:$AM,19,FALSE)</f>
        <v>0</v>
      </c>
      <c r="BA960" s="101">
        <f>+VLOOKUP($S960,'CODE GENERATOR'!$P:$AM,20,FALSE)</f>
        <v>0</v>
      </c>
      <c r="BB960" s="101">
        <f>+VLOOKUP($S960,'CODE GENERATOR'!$P:$AM,21,FALSE)</f>
        <v>0</v>
      </c>
      <c r="BC960" s="101">
        <f>+VLOOKUP($S960,'CODE GENERATOR'!$P:$AM,22,FALSE)</f>
        <v>0</v>
      </c>
      <c r="BD960" s="101">
        <f>+VLOOKUP($S960,'CODE GENERATOR'!$P:$AM,23,FALSE)</f>
        <v>0</v>
      </c>
      <c r="BE960" s="101">
        <f>+VLOOKUP($S960,'CODE GENERATOR'!$P:$AM,24,FALSE)</f>
        <v>0</v>
      </c>
      <c r="BF960" s="101">
        <f>IF(C960&gt;0,+VLOOKUP(G960,'CATEGORY ID'!$A$1:$L$118,3,FALSE),"")</f>
        <v>5</v>
      </c>
      <c r="BG960" s="101">
        <f>IF(C960&gt;0,+VLOOKUP(H960,'CATEGORY ID'!$D$1:$L$118,3,FALSE),"")</f>
        <v>78</v>
      </c>
      <c r="BH960" s="101">
        <f>IF(C960&gt;0,+VLOOKUP((+H960&amp;I960),'CATEGORY ID'!$H$1:$I$121,2,FALSE),"")</f>
        <v>79</v>
      </c>
      <c r="BJ960" s="101">
        <f>IF(C960&gt;0,IF(COUNTIF('CATEGORY ID'!$K$1:$K$121,+H960&amp;K960) &gt; 0, +VLOOKUP(+H960&amp;K960,'CATEGORY ID'!$K$1:$L$121,2,FALSE),""),"")</f>
        <v>201</v>
      </c>
      <c r="BK960" s="101" t="str">
        <f>IF(C960&gt;0,IF(COUNTIF('CATEGORY ID'!$K$124:$K$165, +VLOOKUP(C960,'STYLE NAMES'!$B:$AE,30,FALSE)) &gt; 0, +VLOOKUP(VLOOKUP(C960,'STYLE NAMES'!$B:$AE,30,FALSE),'CATEGORY ID'!K:M,2,FALSE),""),"")</f>
        <v/>
      </c>
      <c r="BR960" s="101" t="str" cm="1">
        <f t="array" ref="BR960">IF(C960&gt;0,_xlfn.TEXTJOIN(";", TRUE,_xlfn.UNIQUE(_xlfn._xlws.FILTER(BF960:BQ960,(BF960:BQ960&gt;0)),TRUE,FALSE)),"")&amp;";"&amp;BS960</f>
        <v>5;78;79;201;</v>
      </c>
      <c r="BU960" s="106">
        <f>IF(C960&gt;0,+VLOOKUP($C960,'STYLE NAMES'!$B:$AC,26,FALSE),"")</f>
        <v>249.9</v>
      </c>
      <c r="BV960" s="106">
        <f>IF(C960&gt;0,+VLOOKUP($C960,'STYLE NAMES'!$B:$AC,27,FALSE),"")</f>
        <v>13740</v>
      </c>
      <c r="BW960" s="106">
        <f>IF(C960&gt;0,+VLOOKUP($C960,'STYLE NAMES'!$B:$AC,28,FALSE),"")</f>
        <v>287.38499999999999</v>
      </c>
      <c r="BY960"/>
      <c r="BZ960" s="101">
        <v>99</v>
      </c>
      <c r="CA960" s="137">
        <f t="shared" si="62"/>
        <v>1</v>
      </c>
      <c r="CB960" s="137">
        <f>+VLOOKUP(C960,'[2]STYLES &amp; MODELS MATRIX'!$A:$G,7,FALSE)</f>
        <v>0</v>
      </c>
      <c r="CC960" s="137" t="str">
        <f>+VLOOKUP(C960,'[1]STYLES &amp; SIZE CHARTS'!$A:$H,8,FALSE)</f>
        <v>HP-RUGS1</v>
      </c>
      <c r="CD960" s="137"/>
      <c r="CE960" s="205"/>
      <c r="CF960" s="141"/>
    </row>
    <row r="961" spans="1:84" s="101" customFormat="1" ht="12" customHeight="1" x14ac:dyDescent="0.2">
      <c r="A961" s="102">
        <f t="shared" si="60"/>
        <v>8683711001102</v>
      </c>
      <c r="B961" s="101" t="s">
        <v>1005</v>
      </c>
      <c r="C961" s="101" t="s">
        <v>2161</v>
      </c>
      <c r="D961" s="101" t="s">
        <v>87</v>
      </c>
      <c r="E961" s="203" t="s">
        <v>2514</v>
      </c>
      <c r="F961" s="101" t="s">
        <v>2346</v>
      </c>
      <c r="G961" s="101" t="str">
        <f>IF(C961&gt;0,+VLOOKUP($C961,'STYLE NAMES'!$B:$AC,4,FALSE),"")</f>
        <v>HORSE</v>
      </c>
      <c r="H961" s="101" t="str">
        <f>IF(C961&gt;0,+VLOOKUP($C961,'STYLE NAMES'!$B:$AC,5,FALSE),"")</f>
        <v>PONY</v>
      </c>
      <c r="I961" s="101" t="str">
        <f>IF(C961&gt;0,+VLOOKUP($C961,'STYLE NAMES'!$B:$AC,6,FALSE),"")</f>
        <v>RUGS</v>
      </c>
      <c r="J961" s="101" t="str">
        <f>IF(C961&gt;0,+VLOOKUP($C961,'STYLE NAMES'!$B:$AC,7,FALSE),"")</f>
        <v>PONY</v>
      </c>
      <c r="K961" s="101" t="str">
        <f>IF(C961&gt;0,+VLOOKUP($C961,'STYLE NAMES'!$B:$AC,8,FALSE),"")</f>
        <v>STABLE RUGS</v>
      </c>
      <c r="L961" s="101" t="str">
        <f>IF(E961&gt;0,+VLOOKUP($E961,'CODE GENERATOR'!$D:$T,3,FALSE),"")</f>
        <v>W</v>
      </c>
      <c r="M961" s="101" t="str">
        <f>IF(E961&gt;0,+VLOOKUP($E961,'CODE GENERATOR'!$D:$T,4,FALSE),"")</f>
        <v>RAINPROOF SHELL</v>
      </c>
      <c r="N961" s="101" t="str">
        <f>IF(E961&gt;0,+VLOOKUP($E961,'CODE GENERATOR'!$D:$T,6,FALSE),"")</f>
        <v>GREEN</v>
      </c>
      <c r="O961" s="101" t="str">
        <f>IF(E961&gt;0,+VLOOKUP($E961,'CODE GENERATOR'!$D:$T,7,FALSE),"")</f>
        <v>GREEN</v>
      </c>
      <c r="P961" s="101" t="str">
        <f t="shared" si="61"/>
        <v>GREEN</v>
      </c>
      <c r="Q961" s="104" t="str">
        <f>IF(E961&gt;0,+VLOOKUP($E961,'CODE GENERATOR'!$D:$T,11,FALSE),"")</f>
        <v>H.RUGPN_STR0090</v>
      </c>
      <c r="R961" s="104" t="str">
        <f>IF(E961&gt;0,+VLOOKUP($E961,'CODE GENERATOR'!$D:$T,12,FALSE),"")</f>
        <v>RPS0003GRNGRN</v>
      </c>
      <c r="S961" s="104" t="str">
        <f>IF(E961&gt;0,+VLOOKUP($E961,'CODE GENERATOR'!$D:$T,13,FALSE),"")</f>
        <v>H.RUGPN_STR0090_RPS0003GRNGRN</v>
      </c>
      <c r="T961" s="104" t="str">
        <f t="shared" si="59"/>
        <v>H.RUGPN_STR0090_RPS0003GRNGRN_XS</v>
      </c>
      <c r="U961" s="105">
        <v>8683711001102</v>
      </c>
      <c r="V961" s="107" t="str" cm="1">
        <f t="array" ref="V961">_xlfn.TEXTJOIN(";", TRUE, _xlfn.UNIQUE(_xlfn._xlws.FILTER(P$3:P$10029, C$3:C$10029=C961)))</f>
        <v>BLACK;NAVY;BORDEAUX;GREEN;ELECTRIC BLUE</v>
      </c>
      <c r="W961" s="107" t="str" cm="1">
        <f t="array" ref="W961">_xlfn.TEXTJOIN(";", TRUE, _xlfn.UNIQUE(_xlfn._xlws.FILTER(F$3:F$10029, C$3:C$10029=C961)))</f>
        <v>XXS;XS</v>
      </c>
      <c r="X961" s="101" t="str">
        <f>IF(E961&gt;0,+VLOOKUP($E961,'CODE GENERATOR'!$D:$AC,19,FALSE),0)</f>
        <v>2402_S01_86744</v>
      </c>
      <c r="Y961" s="101" t="str">
        <f>IF(E961&gt;0,+VLOOKUP($E961,'CODE GENERATOR'!$D:$AC,20,FALSE),0)</f>
        <v>2402_S01_86748</v>
      </c>
      <c r="Z961" s="101" t="str">
        <f>IF(E961&gt;0,+VLOOKUP($E961,'CODE GENERATOR'!$D:$AC,21,FALSE),0)</f>
        <v>2402_S01_86751</v>
      </c>
      <c r="AA961" s="101" t="str">
        <f>IF(E961&gt;0,+VLOOKUP($E961,'CODE GENERATOR'!$D:$AC,22,FALSE),0)</f>
        <v>2402_S01_86752</v>
      </c>
      <c r="AB961" s="101" t="str">
        <f>IF(E961&gt;0,+VLOOKUP($E961,'CODE GENERATOR'!$D:$AC,23,FALSE),0)</f>
        <v>2402_S01_86754</v>
      </c>
      <c r="AC961" s="101" t="str">
        <f>IF(E961&gt;0,+VLOOKUP($E961,'CODE GENERATOR'!$D:$AC,24,FALSE),0)</f>
        <v>2402_S01_86755</v>
      </c>
      <c r="AD961" s="101" t="str">
        <f>IF(E961&gt;0,+VLOOKUP($E961,'CODE GENERATOR'!$D:$AC,25,FALSE),0)</f>
        <v/>
      </c>
      <c r="AE961" s="101" t="str">
        <f>IF(E961&gt;0,+VLOOKUP($E961,'CODE GENERATOR'!$D:$AC,26,FALSE),0)</f>
        <v/>
      </c>
      <c r="AF961" s="149" t="str">
        <f>IF($C961&gt;0,$C961&amp;" "&amp;$P961&amp;" "&amp;+VLOOKUP($C961,'STYLE NAMES'!$B:$AC,10,FALSE),"""")</f>
        <v>ALASKA-P GREEN PONY - WINTER STABLE RUG</v>
      </c>
      <c r="AG961" s="101" t="str">
        <f>"Enjoy our "&amp;(AF961)&amp;"; "&amp;IF(C961&gt;0,+VLOOKUP($C961,'STYLE NAMES'!$B:$AC,11,FALSE),"")</f>
        <v>Enjoy our ALASKA-P GREEN PONY - WINTER STABLE RUG; Pony Winter Stable Rug - 300 GR.
Thanks to its quality and high-tech components, our winter rugs will keep your horse extra warm in the stable. Not to mention the elegant look!</v>
      </c>
      <c r="AH961" s="101" t="str">
        <f>IF(C961&gt;0,+VLOOKUP($C961,'STYLE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961" s="101" t="str">
        <f>IF(C961&gt;0,+VLOOKUP($C961,'STYLE NAMES'!$B:$AC,13,FALSE),"")</f>
        <v>Industrial washing is recommended</v>
      </c>
      <c r="AJ961" s="149" t="str">
        <f>IF($C961&gt;0,$C961&amp;" "&amp;$P961&amp;" "&amp;+VLOOKUP($C961,'STYLE NAMES'!$B:$AC,14,FALSE),"""")</f>
        <v>ALASKA-P GREEN PONY KIŞLIK AHIR BLANKETİ</v>
      </c>
      <c r="AK961" s="149" t="str">
        <f>"Cavalier SanMarco tarafından tasarlanan "&amp;(AJ961)&amp;"; "&amp;IF(C961&gt;0,+VLOOKUP($C961,'STYLE NAMES'!$B:$AC,15,FALSE),"")</f>
        <v>Cavalier SanMarco tarafından tasarlanan ALASKA-P GREEN PONY KIŞLIK AHIR BLANKETİ; Pony Kışlık Ahır Blanketi - 300 GR
Kaliteli ve yüksek teknik özellikli materyalleri ile Ahır Blanketlerimiz atınızı box içinde extra sıcak ve şık tutacak</v>
      </c>
      <c r="AL961" s="149" t="str">
        <f>IF(C961&gt;0,+VLOOKUP($C961,'STYLE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961" s="149" t="str">
        <f>IF(C961&gt;0,+VLOOKUP($C961,'STYLE NAMES'!$B:$AC,17,FALSE),"")</f>
        <v>Endüstriyel yıkama tavsiye edilir</v>
      </c>
      <c r="AN961" s="149" t="str">
        <f>IF($C961&gt;0,$C961&amp;" "&amp;$P961&amp;" "&amp;+VLOOKUP($C961,'STYLE NAMES'!$B:$AC,18,FALSE),"""")</f>
        <v>ALASKA-P GREEN COPERTA DA BOX INVERNALE X PONY</v>
      </c>
      <c r="AO961" s="101" t="str">
        <f>"Disegnato da Cavalier SanMarco "&amp;(AN961)&amp;"; "&amp;IF(C961&gt;0,+VLOOKUP($C961,'STYLE NAMES'!$B:$AC,19,FALSE),"")</f>
        <v>Disegnato da Cavalier SanMarco ALASKA-P GREEN COPERTA DA BOX INVERNALE X PONY; Coperta invernale da box per Pony - 300 GR
Grazie alla sua qualità e ai suoi componenti high-tech, le nostre coperte invernali manterranno il tuo cavallo extra caldo nella stalla con un elegante aspetto!</v>
      </c>
      <c r="AP961" s="101" t="str">
        <f>IF(C961&gt;0,+VLOOKUP($C961,'STYLE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961" s="101" t="str">
        <f>IF(C961&gt;0,+VLOOKUP($C961,'STYLE NAMES'!$B:$AC,21,FALSE),"")</f>
        <v>Si consiglia il lavaggio industriale</v>
      </c>
      <c r="AR961" s="101">
        <f>IF(D961&gt;0,+VLOOKUP($C961,'STYLE NAMES'!$B:$AC,22,FALSE),"")</f>
        <v>0</v>
      </c>
      <c r="AS961" s="101">
        <f>IF(E961&gt;0,+VLOOKUP($C961,'STYLE NAMES'!$B:$AC,23,FALSE),"")</f>
        <v>0</v>
      </c>
      <c r="AT961" s="101">
        <f>IF(F961&gt;0,+VLOOKUP($C961,'STYLE NAMES'!$B:$AC,24,FALSE),"")</f>
        <v>0</v>
      </c>
      <c r="AU961" s="101">
        <f>IF(G961&gt;0,+VLOOKUP($C961,'STYLE NAMES'!$B:$AC,25,FALSE),"")</f>
        <v>0</v>
      </c>
      <c r="AV961" s="101">
        <f>+VLOOKUP($S961,'CODE GENERATOR'!$P:$AM,15,FALSE)</f>
        <v>0</v>
      </c>
      <c r="AW961" s="101">
        <f>+VLOOKUP($S961,'CODE GENERATOR'!$P:$AM,16,FALSE)</f>
        <v>0</v>
      </c>
      <c r="AX961" s="101">
        <f>+VLOOKUP($S961,'CODE GENERATOR'!$P:$AM,17,FALSE)</f>
        <v>0</v>
      </c>
      <c r="AY961" s="101">
        <f>+VLOOKUP($S961,'CODE GENERATOR'!$P:$AM,18,FALSE)</f>
        <v>0</v>
      </c>
      <c r="AZ961" s="101">
        <f>+VLOOKUP($S961,'CODE GENERATOR'!$P:$AM,19,FALSE)</f>
        <v>0</v>
      </c>
      <c r="BA961" s="101">
        <f>+VLOOKUP($S961,'CODE GENERATOR'!$P:$AM,20,FALSE)</f>
        <v>0</v>
      </c>
      <c r="BB961" s="101">
        <f>+VLOOKUP($S961,'CODE GENERATOR'!$P:$AM,21,FALSE)</f>
        <v>0</v>
      </c>
      <c r="BC961" s="101">
        <f>+VLOOKUP($S961,'CODE GENERATOR'!$P:$AM,22,FALSE)</f>
        <v>0</v>
      </c>
      <c r="BD961" s="101">
        <f>+VLOOKUP($S961,'CODE GENERATOR'!$P:$AM,23,FALSE)</f>
        <v>0</v>
      </c>
      <c r="BE961" s="101">
        <f>+VLOOKUP($S961,'CODE GENERATOR'!$P:$AM,24,FALSE)</f>
        <v>0</v>
      </c>
      <c r="BF961" s="101">
        <f>IF(C961&gt;0,+VLOOKUP(G961,'CATEGORY ID'!$A$1:$L$118,3,FALSE),"")</f>
        <v>5</v>
      </c>
      <c r="BG961" s="101">
        <f>IF(C961&gt;0,+VLOOKUP(H961,'CATEGORY ID'!$D$1:$L$118,3,FALSE),"")</f>
        <v>78</v>
      </c>
      <c r="BH961" s="101">
        <f>IF(C961&gt;0,+VLOOKUP((+H961&amp;I961),'CATEGORY ID'!$H$1:$I$121,2,FALSE),"")</f>
        <v>79</v>
      </c>
      <c r="BJ961" s="101">
        <f>IF(C961&gt;0,IF(COUNTIF('CATEGORY ID'!$K$1:$K$121,+H961&amp;K961) &gt; 0, +VLOOKUP(+H961&amp;K961,'CATEGORY ID'!$K$1:$L$121,2,FALSE),""),"")</f>
        <v>201</v>
      </c>
      <c r="BK961" s="101" t="str">
        <f>IF(C961&gt;0,IF(COUNTIF('CATEGORY ID'!$K$124:$K$165, +VLOOKUP(C961,'STYLE NAMES'!$B:$AE,30,FALSE)) &gt; 0, +VLOOKUP(VLOOKUP(C961,'STYLE NAMES'!$B:$AE,30,FALSE),'CATEGORY ID'!K:M,2,FALSE),""),"")</f>
        <v/>
      </c>
      <c r="BR961" s="101" t="str" cm="1">
        <f t="array" ref="BR961">IF(C961&gt;0,_xlfn.TEXTJOIN(";", TRUE,_xlfn.UNIQUE(_xlfn._xlws.FILTER(BF961:BQ961,(BF961:BQ961&gt;0)),TRUE,FALSE)),"")&amp;";"&amp;BS961</f>
        <v>5;78;79;201;</v>
      </c>
      <c r="BU961" s="106">
        <f>IF(C961&gt;0,+VLOOKUP($C961,'STYLE NAMES'!$B:$AC,26,FALSE),"")</f>
        <v>249.9</v>
      </c>
      <c r="BV961" s="106">
        <f>IF(C961&gt;0,+VLOOKUP($C961,'STYLE NAMES'!$B:$AC,27,FALSE),"")</f>
        <v>13740</v>
      </c>
      <c r="BW961" s="106">
        <f>IF(C961&gt;0,+VLOOKUP($C961,'STYLE NAMES'!$B:$AC,28,FALSE),"")</f>
        <v>287.38499999999999</v>
      </c>
      <c r="BY961"/>
      <c r="BZ961" s="101">
        <v>99</v>
      </c>
      <c r="CA961" s="137">
        <f t="shared" si="62"/>
        <v>1</v>
      </c>
      <c r="CB961" s="137">
        <f>+VLOOKUP(C961,'[2]STYLES &amp; MODELS MATRIX'!$A:$G,7,FALSE)</f>
        <v>0</v>
      </c>
      <c r="CC961" s="137" t="str">
        <f>+VLOOKUP(C961,'[1]STYLES &amp; SIZE CHARTS'!$A:$H,8,FALSE)</f>
        <v>HP-RUGS1</v>
      </c>
      <c r="CD961" s="137"/>
      <c r="CE961" s="205"/>
      <c r="CF961" s="141"/>
    </row>
    <row r="962" spans="1:84" s="101" customFormat="1" ht="12" customHeight="1" x14ac:dyDescent="0.2">
      <c r="A962" s="102">
        <f t="shared" si="60"/>
        <v>8683711001157</v>
      </c>
      <c r="B962" s="101" t="s">
        <v>1006</v>
      </c>
      <c r="C962" s="101" t="s">
        <v>2191</v>
      </c>
      <c r="D962" s="101" t="s">
        <v>714</v>
      </c>
      <c r="E962" s="203" t="s">
        <v>2515</v>
      </c>
      <c r="F962" s="101" t="s">
        <v>2475</v>
      </c>
      <c r="G962" s="101" t="str">
        <f>IF(C962&gt;0,+VLOOKUP($C962,'STYLE NAMES'!$B:$AC,4,FALSE),"")</f>
        <v>HORSE</v>
      </c>
      <c r="H962" s="101" t="str">
        <f>IF(C962&gt;0,+VLOOKUP($C962,'STYLE NAMES'!$B:$AC,5,FALSE),"")</f>
        <v>PONY</v>
      </c>
      <c r="I962" s="101" t="str">
        <f>IF(C962&gt;0,+VLOOKUP($C962,'STYLE NAMES'!$B:$AC,6,FALSE),"")</f>
        <v>FLY PROTECTION</v>
      </c>
      <c r="J962" s="101" t="str">
        <f>IF(C962&gt;0,+VLOOKUP($C962,'STYLE NAMES'!$B:$AC,7,FALSE),"")</f>
        <v>PONY</v>
      </c>
      <c r="K962" s="101" t="str">
        <f>IF(C962&gt;0,+VLOOKUP($C962,'STYLE NAMES'!$B:$AC,8,FALSE),"")</f>
        <v>FLY SHEETS</v>
      </c>
      <c r="L962" s="101" t="str">
        <f>IF(E962&gt;0,+VLOOKUP($E962,'CODE GENERATOR'!$D:$T,3,FALSE),"")</f>
        <v>S</v>
      </c>
      <c r="M962" s="101" t="str">
        <f>IF(E962&gt;0,+VLOOKUP($E962,'CODE GENERATOR'!$D:$T,4,FALSE),"")</f>
        <v>MESH</v>
      </c>
      <c r="N962" s="101" t="str">
        <f>IF(E962&gt;0,+VLOOKUP($E962,'CODE GENERATOR'!$D:$T,6,FALSE),"")</f>
        <v>LIGHT GRAY</v>
      </c>
      <c r="O962" s="101" t="str">
        <f>IF(E962&gt;0,+VLOOKUP($E962,'CODE GENERATOR'!$D:$T,7,FALSE),"")</f>
        <v>BORDEAUX</v>
      </c>
      <c r="P962" s="101" t="str">
        <f t="shared" si="61"/>
        <v>LIGHT GRAY/BORDEAUX</v>
      </c>
      <c r="Q962" s="104" t="str">
        <f>IF(E962&gt;0,+VLOOKUP($E962,'CODE GENERATOR'!$D:$T,11,FALSE),"")</f>
        <v>H.FLYPN_FLS0091</v>
      </c>
      <c r="R962" s="104" t="str">
        <f>IF(E962&gt;0,+VLOOKUP($E962,'CODE GENERATOR'!$D:$T,12,FALSE),"")</f>
        <v>MSH0004LGYBOR</v>
      </c>
      <c r="S962" s="104" t="str">
        <f>IF(E962&gt;0,+VLOOKUP($E962,'CODE GENERATOR'!$D:$T,13,FALSE),"")</f>
        <v>H.FLYPN_FLS0091_MSH0004LGYBOR</v>
      </c>
      <c r="T962" s="104" t="str">
        <f t="shared" ref="T962:T1025" si="63">+S962&amp;"_"&amp;F962</f>
        <v>H.FLYPN_FLS0091_MSH0004LGYBOR_XXS</v>
      </c>
      <c r="U962" s="105">
        <v>8683711001157</v>
      </c>
      <c r="V962" s="107" t="str" cm="1">
        <f t="array" ref="V962">_xlfn.TEXTJOIN(";", TRUE, _xlfn.UNIQUE(_xlfn._xlws.FILTER(P$3:P$10029, C$3:C$10029=C962)))</f>
        <v>LIGHT GRAY/BORDEAUX;BLACK</v>
      </c>
      <c r="W962" s="107" t="str" cm="1">
        <f t="array" ref="W962">_xlfn.TEXTJOIN(";", TRUE, _xlfn.UNIQUE(_xlfn._xlws.FILTER(F$3:F$10029, C$3:C$10029=C962)))</f>
        <v>XXS;XS</v>
      </c>
      <c r="X962" s="101">
        <f>IF(E962&gt;0,+VLOOKUP($E962,'CODE GENERATOR'!$D:$AC,19,FALSE),0)</f>
        <v>0</v>
      </c>
      <c r="Y962" s="101" t="str">
        <f>IF(E962&gt;0,+VLOOKUP($E962,'CODE GENERATOR'!$D:$AC,20,FALSE),0)</f>
        <v/>
      </c>
      <c r="Z962" s="101" t="str">
        <f>IF(E962&gt;0,+VLOOKUP($E962,'CODE GENERATOR'!$D:$AC,21,FALSE),0)</f>
        <v/>
      </c>
      <c r="AA962" s="101" t="str">
        <f>IF(E962&gt;0,+VLOOKUP($E962,'CODE GENERATOR'!$D:$AC,22,FALSE),0)</f>
        <v/>
      </c>
      <c r="AB962" s="101" t="str">
        <f>IF(E962&gt;0,+VLOOKUP($E962,'CODE GENERATOR'!$D:$AC,23,FALSE),0)</f>
        <v/>
      </c>
      <c r="AC962" s="101" t="str">
        <f>IF(E962&gt;0,+VLOOKUP($E962,'CODE GENERATOR'!$D:$AC,24,FALSE),0)</f>
        <v/>
      </c>
      <c r="AD962" s="101" t="str">
        <f>IF(E962&gt;0,+VLOOKUP($E962,'CODE GENERATOR'!$D:$AC,25,FALSE),0)</f>
        <v/>
      </c>
      <c r="AE962" s="101" t="str">
        <f>IF(E962&gt;0,+VLOOKUP($E962,'CODE GENERATOR'!$D:$AC,26,FALSE),0)</f>
        <v/>
      </c>
      <c r="AF962" s="149" t="str">
        <f>IF($C962&gt;0,$C962&amp;" "&amp;$P962&amp;" "&amp;+VLOOKUP($C962,'STYLE NAMES'!$B:$AC,10,FALSE),"""")</f>
        <v>VOLARE-P LIGHT GRAY/BORDEAUX PONY - FLY SHEET</v>
      </c>
      <c r="AG962" s="101" t="str">
        <f>"Enjoy our "&amp;(AF962)&amp;"; "&amp;IF(C962&gt;0,+VLOOKUP($C962,'STYLE NAMES'!$B:$AC,11,FALSE),"")</f>
        <v>Enjoy our VOLARE-P LIGHT GRAY/BORDEAUX PONY - FLY SHEET; Light fly sheet to protect your pony from disturbing and annoying flies</v>
      </c>
      <c r="AH962" s="101" t="str">
        <f>IF(C962&gt;0,+VLOOKUP($C962,'STYLE NAMES'!$B:$AC,12,FALSE),"")</f>
        <v>*Very light and fine density micro polyester mesh fabric
*Breathable texture to allow air flowing
Composition:
100% Micro Polyester</v>
      </c>
      <c r="AI962" s="101" t="str">
        <f>IF(C962&gt;0,+VLOOKUP($C962,'STYLE NAMES'!$B:$AC,13,FALSE),"")</f>
        <v>Machine Wash at 30°C
Mild process
Do not bleach
Do NOT Tumble Dry</v>
      </c>
      <c r="AJ962" s="149" t="str">
        <f>IF($C962&gt;0,$C962&amp;" "&amp;$P962&amp;" "&amp;+VLOOKUP($C962,'STYLE NAMES'!$B:$AC,14,FALSE),"""")</f>
        <v>VOLARE-P LIGHT GRAY/BORDEAUX PONY SİNEKLİK BLANKET</v>
      </c>
      <c r="AK962" s="149" t="str">
        <f>"Cavalier SanMarco tarafından tasarlanan "&amp;(AJ962)&amp;"; "&amp;IF(C962&gt;0,+VLOOKUP($C962,'STYLE NAMES'!$B:$AC,15,FALSE),"")</f>
        <v>Cavalier SanMarco tarafından tasarlanan VOLARE-P LIGHT GRAY/BORDEAUX PONY SİNEKLİK BLANKET; Atınızı rahatsız edici sineklerden korumak için Hafif Pony Sineklik</v>
      </c>
      <c r="AL962" s="149" t="str">
        <f>IF(C962&gt;0,+VLOOKUP($C962,'STYLE NAMES'!$B:$AC,16,FALSE),"")</f>
        <v>*Çok hafif ve mikro denye polyester mesh kumaş
*Yüksek hava geçirgenlikli kumaş örgüsü
Kompozisyon:
100% Mikro Polyester</v>
      </c>
      <c r="AM962" s="149" t="str">
        <f>IF(C962&gt;0,+VLOOKUP($C962,'STYLE NAMES'!$B:$AC,17,FALSE),"")</f>
        <v>Makinede 30°C' de Yıkayın
Hassas Yıkama
Çamaşır suyu kullanmayın
Kurutma Makinesinde Kurutmayın</v>
      </c>
      <c r="AN962" s="149" t="str">
        <f>IF($C962&gt;0,$C962&amp;" "&amp;$P962&amp;" "&amp;+VLOOKUP($C962,'STYLE NAMES'!$B:$AC,18,FALSE),"""")</f>
        <v>VOLARE-P LIGHT GRAY/BORDEAUX COPERTA ANTIMOSCHE X PONY</v>
      </c>
      <c r="AO962" s="101" t="str">
        <f>"Disegnato da Cavalier SanMarco "&amp;(AN962)&amp;"; "&amp;IF(C962&gt;0,+VLOOKUP($C962,'STYLE NAMES'!$B:$AC,19,FALSE),"")</f>
        <v>Disegnato da Cavalier SanMarco VOLARE-P LIGHT GRAY/BORDEAUX COPERTA ANTIMOSCHE X PONY; Coperta leggera anti-mosche Pony per proteggere il tuo cavallo da insetti fastidiosi e irritanti.</v>
      </c>
      <c r="AP962" s="101" t="str">
        <f>IF(C962&gt;0,+VLOOKUP($C962,'STYLE NAMES'!$B:$AC,20,FALSE),"")</f>
        <v>Tessuto a rete micro-poliestere molto leggero e a densità fine 
Struttura traspirante per favorire il flusso d'aria 
Composizione: 
100% Micro Poliestere</v>
      </c>
      <c r="AQ962" s="101" t="str">
        <f>IF(C962&gt;0,+VLOOKUP($C962,'STYLE NAMES'!$B:$AC,21,FALSE),"")</f>
        <v>Lavare in lavatrice a 30°C Ciclo delicato 
Non candeggiare 
Non asciugare in asciugatrice</v>
      </c>
      <c r="AR962" s="101">
        <f>IF(D962&gt;0,+VLOOKUP($C962,'STYLE NAMES'!$B:$AC,22,FALSE),"")</f>
        <v>0</v>
      </c>
      <c r="AS962" s="101">
        <f>IF(E962&gt;0,+VLOOKUP($C962,'STYLE NAMES'!$B:$AC,23,FALSE),"")</f>
        <v>0</v>
      </c>
      <c r="AT962" s="101">
        <f>IF(F962&gt;0,+VLOOKUP($C962,'STYLE NAMES'!$B:$AC,24,FALSE),"")</f>
        <v>0</v>
      </c>
      <c r="AU962" s="101">
        <f>IF(G962&gt;0,+VLOOKUP($C962,'STYLE NAMES'!$B:$AC,25,FALSE),"")</f>
        <v>0</v>
      </c>
      <c r="AV962" s="101">
        <f>+VLOOKUP($S962,'CODE GENERATOR'!$P:$AM,15,FALSE)</f>
        <v>0</v>
      </c>
      <c r="AW962" s="101">
        <f>+VLOOKUP($S962,'CODE GENERATOR'!$P:$AM,16,FALSE)</f>
        <v>0</v>
      </c>
      <c r="AX962" s="101">
        <f>+VLOOKUP($S962,'CODE GENERATOR'!$P:$AM,17,FALSE)</f>
        <v>0</v>
      </c>
      <c r="AY962" s="101">
        <f>+VLOOKUP($S962,'CODE GENERATOR'!$P:$AM,18,FALSE)</f>
        <v>0</v>
      </c>
      <c r="AZ962" s="101">
        <f>+VLOOKUP($S962,'CODE GENERATOR'!$P:$AM,19,FALSE)</f>
        <v>0</v>
      </c>
      <c r="BA962" s="101">
        <f>+VLOOKUP($S962,'CODE GENERATOR'!$P:$AM,20,FALSE)</f>
        <v>0</v>
      </c>
      <c r="BB962" s="101">
        <f>+VLOOKUP($S962,'CODE GENERATOR'!$P:$AM,21,FALSE)</f>
        <v>0</v>
      </c>
      <c r="BC962" s="101">
        <f>+VLOOKUP($S962,'CODE GENERATOR'!$P:$AM,22,FALSE)</f>
        <v>0</v>
      </c>
      <c r="BD962" s="101">
        <f>+VLOOKUP($S962,'CODE GENERATOR'!$P:$AM,23,FALSE)</f>
        <v>0</v>
      </c>
      <c r="BE962" s="101">
        <f>+VLOOKUP($S962,'CODE GENERATOR'!$P:$AM,24,FALSE)</f>
        <v>0</v>
      </c>
      <c r="BF962" s="101">
        <f>IF(C962&gt;0,+VLOOKUP(G962,'CATEGORY ID'!$A$1:$L$118,3,FALSE),"")</f>
        <v>5</v>
      </c>
      <c r="BG962" s="101">
        <f>IF(C962&gt;0,+VLOOKUP(H962,'CATEGORY ID'!$D$1:$L$118,3,FALSE),"")</f>
        <v>78</v>
      </c>
      <c r="BH962" s="101">
        <f>IF(C962&gt;0,+VLOOKUP((+H962&amp;I962),'CATEGORY ID'!$H$1:$I$121,2,FALSE),"")</f>
        <v>118</v>
      </c>
      <c r="BJ962" s="101">
        <f>IF(C962&gt;0,IF(COUNTIF('CATEGORY ID'!$K$1:$K$121,+H962&amp;K962) &gt; 0, +VLOOKUP(+H962&amp;K962,'CATEGORY ID'!$K$1:$L$121,2,FALSE),""),"")</f>
        <v>183</v>
      </c>
      <c r="BK962" s="101" t="str">
        <f>IF(C962&gt;0,IF(COUNTIF('CATEGORY ID'!$K$124:$K$165, +VLOOKUP(C962,'STYLE NAMES'!$B:$AE,30,FALSE)) &gt; 0, +VLOOKUP(VLOOKUP(C962,'STYLE NAMES'!$B:$AE,30,FALSE),'CATEGORY ID'!K:M,2,FALSE),""),"")</f>
        <v/>
      </c>
      <c r="BR962" s="101" t="str" cm="1">
        <f t="array" ref="BR962">IF(C962&gt;0,_xlfn.TEXTJOIN(";", TRUE,_xlfn.UNIQUE(_xlfn._xlws.FILTER(BF962:BQ962,(BF962:BQ962&gt;0)),TRUE,FALSE)),"")&amp;";"&amp;BS962</f>
        <v>5;78;118;183;</v>
      </c>
      <c r="BU962" s="106">
        <f>IF(C962&gt;0,+VLOOKUP($C962,'STYLE NAMES'!$B:$AC,26,FALSE),"")</f>
        <v>79.900000000000006</v>
      </c>
      <c r="BV962" s="106">
        <f>IF(C962&gt;0,+VLOOKUP($C962,'STYLE NAMES'!$B:$AC,27,FALSE),"")</f>
        <v>4390</v>
      </c>
      <c r="BW962" s="106">
        <f>IF(C962&gt;0,+VLOOKUP($C962,'STYLE NAMES'!$B:$AC,28,FALSE),"")</f>
        <v>91.885000000000005</v>
      </c>
      <c r="BY962"/>
      <c r="BZ962" s="101">
        <v>99</v>
      </c>
      <c r="CA962" s="137">
        <f t="shared" si="62"/>
        <v>0</v>
      </c>
      <c r="CB962" s="137">
        <f>+VLOOKUP(C962,'[2]STYLES &amp; MODELS MATRIX'!$A:$G,7,FALSE)</f>
        <v>0</v>
      </c>
      <c r="CC962" s="137">
        <f>+VLOOKUP(C962,'[1]STYLES &amp; SIZE CHARTS'!$A:$H,8,FALSE)</f>
        <v>0</v>
      </c>
      <c r="CD962" s="137"/>
      <c r="CE962" s="205"/>
      <c r="CF962" s="141"/>
    </row>
    <row r="963" spans="1:84" s="101" customFormat="1" ht="12" customHeight="1" x14ac:dyDescent="0.2">
      <c r="A963" s="102">
        <f t="shared" ref="A963:A1026" si="64">+U963</f>
        <v>8683711001164</v>
      </c>
      <c r="B963" s="101" t="s">
        <v>1006</v>
      </c>
      <c r="C963" s="101" t="s">
        <v>2191</v>
      </c>
      <c r="D963" s="101" t="s">
        <v>714</v>
      </c>
      <c r="E963" s="203" t="s">
        <v>2515</v>
      </c>
      <c r="F963" s="101" t="s">
        <v>2346</v>
      </c>
      <c r="G963" s="101" t="str">
        <f>IF(C963&gt;0,+VLOOKUP($C963,'STYLE NAMES'!$B:$AC,4,FALSE),"")</f>
        <v>HORSE</v>
      </c>
      <c r="H963" s="101" t="str">
        <f>IF(C963&gt;0,+VLOOKUP($C963,'STYLE NAMES'!$B:$AC,5,FALSE),"")</f>
        <v>PONY</v>
      </c>
      <c r="I963" s="101" t="str">
        <f>IF(C963&gt;0,+VLOOKUP($C963,'STYLE NAMES'!$B:$AC,6,FALSE),"")</f>
        <v>FLY PROTECTION</v>
      </c>
      <c r="J963" s="101" t="str">
        <f>IF(C963&gt;0,+VLOOKUP($C963,'STYLE NAMES'!$B:$AC,7,FALSE),"")</f>
        <v>PONY</v>
      </c>
      <c r="K963" s="101" t="str">
        <f>IF(C963&gt;0,+VLOOKUP($C963,'STYLE NAMES'!$B:$AC,8,FALSE),"")</f>
        <v>FLY SHEETS</v>
      </c>
      <c r="L963" s="101" t="str">
        <f>IF(E963&gt;0,+VLOOKUP($E963,'CODE GENERATOR'!$D:$T,3,FALSE),"")</f>
        <v>S</v>
      </c>
      <c r="M963" s="101" t="str">
        <f>IF(E963&gt;0,+VLOOKUP($E963,'CODE GENERATOR'!$D:$T,4,FALSE),"")</f>
        <v>MESH</v>
      </c>
      <c r="N963" s="101" t="str">
        <f>IF(E963&gt;0,+VLOOKUP($E963,'CODE GENERATOR'!$D:$T,6,FALSE),"")</f>
        <v>LIGHT GRAY</v>
      </c>
      <c r="O963" s="101" t="str">
        <f>IF(E963&gt;0,+VLOOKUP($E963,'CODE GENERATOR'!$D:$T,7,FALSE),"")</f>
        <v>BORDEAUX</v>
      </c>
      <c r="P963" s="101" t="str">
        <f t="shared" ref="P963:P1026" si="65">IF(E963&gt;0,+IF(N963=O963,N963,N963&amp;"/"&amp;O963),"")</f>
        <v>LIGHT GRAY/BORDEAUX</v>
      </c>
      <c r="Q963" s="104" t="str">
        <f>IF(E963&gt;0,+VLOOKUP($E963,'CODE GENERATOR'!$D:$T,11,FALSE),"")</f>
        <v>H.FLYPN_FLS0091</v>
      </c>
      <c r="R963" s="104" t="str">
        <f>IF(E963&gt;0,+VLOOKUP($E963,'CODE GENERATOR'!$D:$T,12,FALSE),"")</f>
        <v>MSH0004LGYBOR</v>
      </c>
      <c r="S963" s="104" t="str">
        <f>IF(E963&gt;0,+VLOOKUP($E963,'CODE GENERATOR'!$D:$T,13,FALSE),"")</f>
        <v>H.FLYPN_FLS0091_MSH0004LGYBOR</v>
      </c>
      <c r="T963" s="104" t="str">
        <f t="shared" si="63"/>
        <v>H.FLYPN_FLS0091_MSH0004LGYBOR_XS</v>
      </c>
      <c r="U963" s="105">
        <v>8683711001164</v>
      </c>
      <c r="V963" s="107" t="str" cm="1">
        <f t="array" ref="V963">_xlfn.TEXTJOIN(";", TRUE, _xlfn.UNIQUE(_xlfn._xlws.FILTER(P$3:P$10029, C$3:C$10029=C963)))</f>
        <v>LIGHT GRAY/BORDEAUX;BLACK</v>
      </c>
      <c r="W963" s="107" t="str" cm="1">
        <f t="array" ref="W963">_xlfn.TEXTJOIN(";", TRUE, _xlfn.UNIQUE(_xlfn._xlws.FILTER(F$3:F$10029, C$3:C$10029=C963)))</f>
        <v>XXS;XS</v>
      </c>
      <c r="X963" s="101">
        <f>IF(E963&gt;0,+VLOOKUP($E963,'CODE GENERATOR'!$D:$AC,19,FALSE),0)</f>
        <v>0</v>
      </c>
      <c r="Y963" s="101" t="str">
        <f>IF(E963&gt;0,+VLOOKUP($E963,'CODE GENERATOR'!$D:$AC,20,FALSE),0)</f>
        <v/>
      </c>
      <c r="Z963" s="101" t="str">
        <f>IF(E963&gt;0,+VLOOKUP($E963,'CODE GENERATOR'!$D:$AC,21,FALSE),0)</f>
        <v/>
      </c>
      <c r="AA963" s="101" t="str">
        <f>IF(E963&gt;0,+VLOOKUP($E963,'CODE GENERATOR'!$D:$AC,22,FALSE),0)</f>
        <v/>
      </c>
      <c r="AB963" s="101" t="str">
        <f>IF(E963&gt;0,+VLOOKUP($E963,'CODE GENERATOR'!$D:$AC,23,FALSE),0)</f>
        <v/>
      </c>
      <c r="AC963" s="101" t="str">
        <f>IF(E963&gt;0,+VLOOKUP($E963,'CODE GENERATOR'!$D:$AC,24,FALSE),0)</f>
        <v/>
      </c>
      <c r="AD963" s="101" t="str">
        <f>IF(E963&gt;0,+VLOOKUP($E963,'CODE GENERATOR'!$D:$AC,25,FALSE),0)</f>
        <v/>
      </c>
      <c r="AE963" s="101" t="str">
        <f>IF(E963&gt;0,+VLOOKUP($E963,'CODE GENERATOR'!$D:$AC,26,FALSE),0)</f>
        <v/>
      </c>
      <c r="AF963" s="149" t="str">
        <f>IF($C963&gt;0,$C963&amp;" "&amp;$P963&amp;" "&amp;+VLOOKUP($C963,'STYLE NAMES'!$B:$AC,10,FALSE),"""")</f>
        <v>VOLARE-P LIGHT GRAY/BORDEAUX PONY - FLY SHEET</v>
      </c>
      <c r="AG963" s="101" t="str">
        <f>"Enjoy our "&amp;(AF963)&amp;"; "&amp;IF(C963&gt;0,+VLOOKUP($C963,'STYLE NAMES'!$B:$AC,11,FALSE),"")</f>
        <v>Enjoy our VOLARE-P LIGHT GRAY/BORDEAUX PONY - FLY SHEET; Light fly sheet to protect your pony from disturbing and annoying flies</v>
      </c>
      <c r="AH963" s="101" t="str">
        <f>IF(C963&gt;0,+VLOOKUP($C963,'STYLE NAMES'!$B:$AC,12,FALSE),"")</f>
        <v>*Very light and fine density micro polyester mesh fabric
*Breathable texture to allow air flowing
Composition:
100% Micro Polyester</v>
      </c>
      <c r="AI963" s="101" t="str">
        <f>IF(C963&gt;0,+VLOOKUP($C963,'STYLE NAMES'!$B:$AC,13,FALSE),"")</f>
        <v>Machine Wash at 30°C
Mild process
Do not bleach
Do NOT Tumble Dry</v>
      </c>
      <c r="AJ963" s="149" t="str">
        <f>IF($C963&gt;0,$C963&amp;" "&amp;$P963&amp;" "&amp;+VLOOKUP($C963,'STYLE NAMES'!$B:$AC,14,FALSE),"""")</f>
        <v>VOLARE-P LIGHT GRAY/BORDEAUX PONY SİNEKLİK BLANKET</v>
      </c>
      <c r="AK963" s="149" t="str">
        <f>"Cavalier SanMarco tarafından tasarlanan "&amp;(AJ963)&amp;"; "&amp;IF(C963&gt;0,+VLOOKUP($C963,'STYLE NAMES'!$B:$AC,15,FALSE),"")</f>
        <v>Cavalier SanMarco tarafından tasarlanan VOLARE-P LIGHT GRAY/BORDEAUX PONY SİNEKLİK BLANKET; Atınızı rahatsız edici sineklerden korumak için Hafif Pony Sineklik</v>
      </c>
      <c r="AL963" s="149" t="str">
        <f>IF(C963&gt;0,+VLOOKUP($C963,'STYLE NAMES'!$B:$AC,16,FALSE),"")</f>
        <v>*Çok hafif ve mikro denye polyester mesh kumaş
*Yüksek hava geçirgenlikli kumaş örgüsü
Kompozisyon:
100% Mikro Polyester</v>
      </c>
      <c r="AM963" s="149" t="str">
        <f>IF(C963&gt;0,+VLOOKUP($C963,'STYLE NAMES'!$B:$AC,17,FALSE),"")</f>
        <v>Makinede 30°C' de Yıkayın
Hassas Yıkama
Çamaşır suyu kullanmayın
Kurutma Makinesinde Kurutmayın</v>
      </c>
      <c r="AN963" s="149" t="str">
        <f>IF($C963&gt;0,$C963&amp;" "&amp;$P963&amp;" "&amp;+VLOOKUP($C963,'STYLE NAMES'!$B:$AC,18,FALSE),"""")</f>
        <v>VOLARE-P LIGHT GRAY/BORDEAUX COPERTA ANTIMOSCHE X PONY</v>
      </c>
      <c r="AO963" s="101" t="str">
        <f>"Disegnato da Cavalier SanMarco "&amp;(AN963)&amp;"; "&amp;IF(C963&gt;0,+VLOOKUP($C963,'STYLE NAMES'!$B:$AC,19,FALSE),"")</f>
        <v>Disegnato da Cavalier SanMarco VOLARE-P LIGHT GRAY/BORDEAUX COPERTA ANTIMOSCHE X PONY; Coperta leggera anti-mosche Pony per proteggere il tuo cavallo da insetti fastidiosi e irritanti.</v>
      </c>
      <c r="AP963" s="101" t="str">
        <f>IF(C963&gt;0,+VLOOKUP($C963,'STYLE NAMES'!$B:$AC,20,FALSE),"")</f>
        <v>Tessuto a rete micro-poliestere molto leggero e a densità fine 
Struttura traspirante per favorire il flusso d'aria 
Composizione: 
100% Micro Poliestere</v>
      </c>
      <c r="AQ963" s="101" t="str">
        <f>IF(C963&gt;0,+VLOOKUP($C963,'STYLE NAMES'!$B:$AC,21,FALSE),"")</f>
        <v>Lavare in lavatrice a 30°C Ciclo delicato 
Non candeggiare 
Non asciugare in asciugatrice</v>
      </c>
      <c r="AR963" s="101">
        <f>IF(D963&gt;0,+VLOOKUP($C963,'STYLE NAMES'!$B:$AC,22,FALSE),"")</f>
        <v>0</v>
      </c>
      <c r="AS963" s="101">
        <f>IF(E963&gt;0,+VLOOKUP($C963,'STYLE NAMES'!$B:$AC,23,FALSE),"")</f>
        <v>0</v>
      </c>
      <c r="AT963" s="101">
        <f>IF(F963&gt;0,+VLOOKUP($C963,'STYLE NAMES'!$B:$AC,24,FALSE),"")</f>
        <v>0</v>
      </c>
      <c r="AU963" s="101">
        <f>IF(G963&gt;0,+VLOOKUP($C963,'STYLE NAMES'!$B:$AC,25,FALSE),"")</f>
        <v>0</v>
      </c>
      <c r="AV963" s="101">
        <f>+VLOOKUP($S963,'CODE GENERATOR'!$P:$AM,15,FALSE)</f>
        <v>0</v>
      </c>
      <c r="AW963" s="101">
        <f>+VLOOKUP($S963,'CODE GENERATOR'!$P:$AM,16,FALSE)</f>
        <v>0</v>
      </c>
      <c r="AX963" s="101">
        <f>+VLOOKUP($S963,'CODE GENERATOR'!$P:$AM,17,FALSE)</f>
        <v>0</v>
      </c>
      <c r="AY963" s="101">
        <f>+VLOOKUP($S963,'CODE GENERATOR'!$P:$AM,18,FALSE)</f>
        <v>0</v>
      </c>
      <c r="AZ963" s="101">
        <f>+VLOOKUP($S963,'CODE GENERATOR'!$P:$AM,19,FALSE)</f>
        <v>0</v>
      </c>
      <c r="BA963" s="101">
        <f>+VLOOKUP($S963,'CODE GENERATOR'!$P:$AM,20,FALSE)</f>
        <v>0</v>
      </c>
      <c r="BB963" s="101">
        <f>+VLOOKUP($S963,'CODE GENERATOR'!$P:$AM,21,FALSE)</f>
        <v>0</v>
      </c>
      <c r="BC963" s="101">
        <f>+VLOOKUP($S963,'CODE GENERATOR'!$P:$AM,22,FALSE)</f>
        <v>0</v>
      </c>
      <c r="BD963" s="101">
        <f>+VLOOKUP($S963,'CODE GENERATOR'!$P:$AM,23,FALSE)</f>
        <v>0</v>
      </c>
      <c r="BE963" s="101">
        <f>+VLOOKUP($S963,'CODE GENERATOR'!$P:$AM,24,FALSE)</f>
        <v>0</v>
      </c>
      <c r="BF963" s="101">
        <f>IF(C963&gt;0,+VLOOKUP(G963,'CATEGORY ID'!$A$1:$L$118,3,FALSE),"")</f>
        <v>5</v>
      </c>
      <c r="BG963" s="101">
        <f>IF(C963&gt;0,+VLOOKUP(H963,'CATEGORY ID'!$D$1:$L$118,3,FALSE),"")</f>
        <v>78</v>
      </c>
      <c r="BH963" s="101">
        <f>IF(C963&gt;0,+VLOOKUP((+H963&amp;I963),'CATEGORY ID'!$H$1:$I$121,2,FALSE),"")</f>
        <v>118</v>
      </c>
      <c r="BJ963" s="101">
        <f>IF(C963&gt;0,IF(COUNTIF('CATEGORY ID'!$K$1:$K$121,+H963&amp;K963) &gt; 0, +VLOOKUP(+H963&amp;K963,'CATEGORY ID'!$K$1:$L$121,2,FALSE),""),"")</f>
        <v>183</v>
      </c>
      <c r="BK963" s="101" t="str">
        <f>IF(C963&gt;0,IF(COUNTIF('CATEGORY ID'!$K$124:$K$165, +VLOOKUP(C963,'STYLE NAMES'!$B:$AE,30,FALSE)) &gt; 0, +VLOOKUP(VLOOKUP(C963,'STYLE NAMES'!$B:$AE,30,FALSE),'CATEGORY ID'!K:M,2,FALSE),""),"")</f>
        <v/>
      </c>
      <c r="BR963" s="101" t="str" cm="1">
        <f t="array" ref="BR963">IF(C963&gt;0,_xlfn.TEXTJOIN(";", TRUE,_xlfn.UNIQUE(_xlfn._xlws.FILTER(BF963:BQ963,(BF963:BQ963&gt;0)),TRUE,FALSE)),"")&amp;";"&amp;BS963</f>
        <v>5;78;118;183;</v>
      </c>
      <c r="BU963" s="106">
        <f>IF(C963&gt;0,+VLOOKUP($C963,'STYLE NAMES'!$B:$AC,26,FALSE),"")</f>
        <v>79.900000000000006</v>
      </c>
      <c r="BV963" s="106">
        <f>IF(C963&gt;0,+VLOOKUP($C963,'STYLE NAMES'!$B:$AC,27,FALSE),"")</f>
        <v>4390</v>
      </c>
      <c r="BW963" s="106">
        <f>IF(C963&gt;0,+VLOOKUP($C963,'STYLE NAMES'!$B:$AC,28,FALSE),"")</f>
        <v>91.885000000000005</v>
      </c>
      <c r="BY963"/>
      <c r="BZ963" s="101">
        <v>99</v>
      </c>
      <c r="CA963" s="137">
        <f t="shared" ref="CA963:CA1026" si="66">+IF(X963=0,0,1)</f>
        <v>0</v>
      </c>
      <c r="CB963" s="137">
        <f>+VLOOKUP(C963,'[2]STYLES &amp; MODELS MATRIX'!$A:$G,7,FALSE)</f>
        <v>0</v>
      </c>
      <c r="CC963" s="137">
        <f>+VLOOKUP(C963,'[1]STYLES &amp; SIZE CHARTS'!$A:$H,8,FALSE)</f>
        <v>0</v>
      </c>
      <c r="CD963" s="137"/>
      <c r="CE963" s="205"/>
      <c r="CF963" s="141"/>
    </row>
    <row r="964" spans="1:84" s="101" customFormat="1" ht="12" customHeight="1" x14ac:dyDescent="0.2">
      <c r="A964" s="102">
        <f t="shared" si="64"/>
        <v>8683711001218</v>
      </c>
      <c r="B964" s="101" t="s">
        <v>1006</v>
      </c>
      <c r="C964" s="101" t="s">
        <v>2191</v>
      </c>
      <c r="D964" s="101" t="s">
        <v>714</v>
      </c>
      <c r="E964" s="203" t="s">
        <v>2516</v>
      </c>
      <c r="F964" s="101" t="s">
        <v>2475</v>
      </c>
      <c r="G964" s="101" t="str">
        <f>IF(C964&gt;0,+VLOOKUP($C964,'STYLE NAMES'!$B:$AC,4,FALSE),"")</f>
        <v>HORSE</v>
      </c>
      <c r="H964" s="101" t="str">
        <f>IF(C964&gt;0,+VLOOKUP($C964,'STYLE NAMES'!$B:$AC,5,FALSE),"")</f>
        <v>PONY</v>
      </c>
      <c r="I964" s="101" t="str">
        <f>IF(C964&gt;0,+VLOOKUP($C964,'STYLE NAMES'!$B:$AC,6,FALSE),"")</f>
        <v>FLY PROTECTION</v>
      </c>
      <c r="J964" s="101" t="str">
        <f>IF(C964&gt;0,+VLOOKUP($C964,'STYLE NAMES'!$B:$AC,7,FALSE),"")</f>
        <v>PONY</v>
      </c>
      <c r="K964" s="101" t="str">
        <f>IF(C964&gt;0,+VLOOKUP($C964,'STYLE NAMES'!$B:$AC,8,FALSE),"")</f>
        <v>FLY SHEETS</v>
      </c>
      <c r="L964" s="101" t="str">
        <f>IF(E964&gt;0,+VLOOKUP($E964,'CODE GENERATOR'!$D:$T,3,FALSE),"")</f>
        <v>S</v>
      </c>
      <c r="M964" s="101" t="str">
        <f>IF(E964&gt;0,+VLOOKUP($E964,'CODE GENERATOR'!$D:$T,4,FALSE),"")</f>
        <v>MESH</v>
      </c>
      <c r="N964" s="101" t="str">
        <f>IF(E964&gt;0,+VLOOKUP($E964,'CODE GENERATOR'!$D:$T,6,FALSE),"")</f>
        <v>BLACK</v>
      </c>
      <c r="O964" s="101" t="str">
        <f>IF(E964&gt;0,+VLOOKUP($E964,'CODE GENERATOR'!$D:$T,7,FALSE),"")</f>
        <v>BLACK</v>
      </c>
      <c r="P964" s="101" t="str">
        <f t="shared" si="65"/>
        <v>BLACK</v>
      </c>
      <c r="Q964" s="104" t="str">
        <f>IF(E964&gt;0,+VLOOKUP($E964,'CODE GENERATOR'!$D:$T,11,FALSE),"")</f>
        <v>H.FLYPN_FLS0091</v>
      </c>
      <c r="R964" s="104" t="str">
        <f>IF(E964&gt;0,+VLOOKUP($E964,'CODE GENERATOR'!$D:$T,12,FALSE),"")</f>
        <v>MSH0004BLKBLK</v>
      </c>
      <c r="S964" s="104" t="str">
        <f>IF(E964&gt;0,+VLOOKUP($E964,'CODE GENERATOR'!$D:$T,13,FALSE),"")</f>
        <v>H.FLYPN_FLS0091_MSH0004BLKBLK</v>
      </c>
      <c r="T964" s="104" t="str">
        <f t="shared" si="63"/>
        <v>H.FLYPN_FLS0091_MSH0004BLKBLK_XXS</v>
      </c>
      <c r="U964" s="105">
        <v>8683711001218</v>
      </c>
      <c r="V964" s="107" t="str" cm="1">
        <f t="array" ref="V964">_xlfn.TEXTJOIN(";", TRUE, _xlfn.UNIQUE(_xlfn._xlws.FILTER(P$3:P$10029, C$3:C$10029=C964)))</f>
        <v>LIGHT GRAY/BORDEAUX;BLACK</v>
      </c>
      <c r="W964" s="107" t="str" cm="1">
        <f t="array" ref="W964">_xlfn.TEXTJOIN(";", TRUE, _xlfn.UNIQUE(_xlfn._xlws.FILTER(F$3:F$10029, C$3:C$10029=C964)))</f>
        <v>XXS;XS</v>
      </c>
      <c r="X964" s="101">
        <f>IF(E964&gt;0,+VLOOKUP($E964,'CODE GENERATOR'!$D:$AC,19,FALSE),0)</f>
        <v>0</v>
      </c>
      <c r="Y964" s="101" t="str">
        <f>IF(E964&gt;0,+VLOOKUP($E964,'CODE GENERATOR'!$D:$AC,20,FALSE),0)</f>
        <v/>
      </c>
      <c r="Z964" s="101" t="str">
        <f>IF(E964&gt;0,+VLOOKUP($E964,'CODE GENERATOR'!$D:$AC,21,FALSE),0)</f>
        <v/>
      </c>
      <c r="AA964" s="101" t="str">
        <f>IF(E964&gt;0,+VLOOKUP($E964,'CODE GENERATOR'!$D:$AC,22,FALSE),0)</f>
        <v/>
      </c>
      <c r="AB964" s="101" t="str">
        <f>IF(E964&gt;0,+VLOOKUP($E964,'CODE GENERATOR'!$D:$AC,23,FALSE),0)</f>
        <v/>
      </c>
      <c r="AC964" s="101" t="str">
        <f>IF(E964&gt;0,+VLOOKUP($E964,'CODE GENERATOR'!$D:$AC,24,FALSE),0)</f>
        <v/>
      </c>
      <c r="AD964" s="101" t="str">
        <f>IF(E964&gt;0,+VLOOKUP($E964,'CODE GENERATOR'!$D:$AC,25,FALSE),0)</f>
        <v/>
      </c>
      <c r="AE964" s="101" t="str">
        <f>IF(E964&gt;0,+VLOOKUP($E964,'CODE GENERATOR'!$D:$AC,26,FALSE),0)</f>
        <v/>
      </c>
      <c r="AF964" s="149" t="str">
        <f>IF($C964&gt;0,$C964&amp;" "&amp;$P964&amp;" "&amp;+VLOOKUP($C964,'STYLE NAMES'!$B:$AC,10,FALSE),"""")</f>
        <v>VOLARE-P BLACK PONY - FLY SHEET</v>
      </c>
      <c r="AG964" s="101" t="str">
        <f>"Enjoy our "&amp;(AF964)&amp;"; "&amp;IF(C964&gt;0,+VLOOKUP($C964,'STYLE NAMES'!$B:$AC,11,FALSE),"")</f>
        <v>Enjoy our VOLARE-P BLACK PONY - FLY SHEET; Light fly sheet to protect your pony from disturbing and annoying flies</v>
      </c>
      <c r="AH964" s="101" t="str">
        <f>IF(C964&gt;0,+VLOOKUP($C964,'STYLE NAMES'!$B:$AC,12,FALSE),"")</f>
        <v>*Very light and fine density micro polyester mesh fabric
*Breathable texture to allow air flowing
Composition:
100% Micro Polyester</v>
      </c>
      <c r="AI964" s="101" t="str">
        <f>IF(C964&gt;0,+VLOOKUP($C964,'STYLE NAMES'!$B:$AC,13,FALSE),"")</f>
        <v>Machine Wash at 30°C
Mild process
Do not bleach
Do NOT Tumble Dry</v>
      </c>
      <c r="AJ964" s="149" t="str">
        <f>IF($C964&gt;0,$C964&amp;" "&amp;$P964&amp;" "&amp;+VLOOKUP($C964,'STYLE NAMES'!$B:$AC,14,FALSE),"""")</f>
        <v>VOLARE-P BLACK PONY SİNEKLİK BLANKET</v>
      </c>
      <c r="AK964" s="149" t="str">
        <f>"Cavalier SanMarco tarafından tasarlanan "&amp;(AJ964)&amp;"; "&amp;IF(C964&gt;0,+VLOOKUP($C964,'STYLE NAMES'!$B:$AC,15,FALSE),"")</f>
        <v>Cavalier SanMarco tarafından tasarlanan VOLARE-P BLACK PONY SİNEKLİK BLANKET; Atınızı rahatsız edici sineklerden korumak için Hafif Pony Sineklik</v>
      </c>
      <c r="AL964" s="149" t="str">
        <f>IF(C964&gt;0,+VLOOKUP($C964,'STYLE NAMES'!$B:$AC,16,FALSE),"")</f>
        <v>*Çok hafif ve mikro denye polyester mesh kumaş
*Yüksek hava geçirgenlikli kumaş örgüsü
Kompozisyon:
100% Mikro Polyester</v>
      </c>
      <c r="AM964" s="149" t="str">
        <f>IF(C964&gt;0,+VLOOKUP($C964,'STYLE NAMES'!$B:$AC,17,FALSE),"")</f>
        <v>Makinede 30°C' de Yıkayın
Hassas Yıkama
Çamaşır suyu kullanmayın
Kurutma Makinesinde Kurutmayın</v>
      </c>
      <c r="AN964" s="149" t="str">
        <f>IF($C964&gt;0,$C964&amp;" "&amp;$P964&amp;" "&amp;+VLOOKUP($C964,'STYLE NAMES'!$B:$AC,18,FALSE),"""")</f>
        <v>VOLARE-P BLACK COPERTA ANTIMOSCHE X PONY</v>
      </c>
      <c r="AO964" s="101" t="str">
        <f>"Disegnato da Cavalier SanMarco "&amp;(AN964)&amp;"; "&amp;IF(C964&gt;0,+VLOOKUP($C964,'STYLE NAMES'!$B:$AC,19,FALSE),"")</f>
        <v>Disegnato da Cavalier SanMarco VOLARE-P BLACK COPERTA ANTIMOSCHE X PONY; Coperta leggera anti-mosche Pony per proteggere il tuo cavallo da insetti fastidiosi e irritanti.</v>
      </c>
      <c r="AP964" s="101" t="str">
        <f>IF(C964&gt;0,+VLOOKUP($C964,'STYLE NAMES'!$B:$AC,20,FALSE),"")</f>
        <v>Tessuto a rete micro-poliestere molto leggero e a densità fine 
Struttura traspirante per favorire il flusso d'aria 
Composizione: 
100% Micro Poliestere</v>
      </c>
      <c r="AQ964" s="101" t="str">
        <f>IF(C964&gt;0,+VLOOKUP($C964,'STYLE NAMES'!$B:$AC,21,FALSE),"")</f>
        <v>Lavare in lavatrice a 30°C Ciclo delicato 
Non candeggiare 
Non asciugare in asciugatrice</v>
      </c>
      <c r="AR964" s="101">
        <f>IF(D964&gt;0,+VLOOKUP($C964,'STYLE NAMES'!$B:$AC,22,FALSE),"")</f>
        <v>0</v>
      </c>
      <c r="AS964" s="101">
        <f>IF(E964&gt;0,+VLOOKUP($C964,'STYLE NAMES'!$B:$AC,23,FALSE),"")</f>
        <v>0</v>
      </c>
      <c r="AT964" s="101">
        <f>IF(F964&gt;0,+VLOOKUP($C964,'STYLE NAMES'!$B:$AC,24,FALSE),"")</f>
        <v>0</v>
      </c>
      <c r="AU964" s="101">
        <f>IF(G964&gt;0,+VLOOKUP($C964,'STYLE NAMES'!$B:$AC,25,FALSE),"")</f>
        <v>0</v>
      </c>
      <c r="AV964" s="101">
        <f>+VLOOKUP($S964,'CODE GENERATOR'!$P:$AM,15,FALSE)</f>
        <v>0</v>
      </c>
      <c r="AW964" s="101">
        <f>+VLOOKUP($S964,'CODE GENERATOR'!$P:$AM,16,FALSE)</f>
        <v>0</v>
      </c>
      <c r="AX964" s="101">
        <f>+VLOOKUP($S964,'CODE GENERATOR'!$P:$AM,17,FALSE)</f>
        <v>0</v>
      </c>
      <c r="AY964" s="101">
        <f>+VLOOKUP($S964,'CODE GENERATOR'!$P:$AM,18,FALSE)</f>
        <v>0</v>
      </c>
      <c r="AZ964" s="101">
        <f>+VLOOKUP($S964,'CODE GENERATOR'!$P:$AM,19,FALSE)</f>
        <v>0</v>
      </c>
      <c r="BA964" s="101">
        <f>+VLOOKUP($S964,'CODE GENERATOR'!$P:$AM,20,FALSE)</f>
        <v>0</v>
      </c>
      <c r="BB964" s="101">
        <f>+VLOOKUP($S964,'CODE GENERATOR'!$P:$AM,21,FALSE)</f>
        <v>0</v>
      </c>
      <c r="BC964" s="101">
        <f>+VLOOKUP($S964,'CODE GENERATOR'!$P:$AM,22,FALSE)</f>
        <v>0</v>
      </c>
      <c r="BD964" s="101">
        <f>+VLOOKUP($S964,'CODE GENERATOR'!$P:$AM,23,FALSE)</f>
        <v>0</v>
      </c>
      <c r="BE964" s="101">
        <f>+VLOOKUP($S964,'CODE GENERATOR'!$P:$AM,24,FALSE)</f>
        <v>0</v>
      </c>
      <c r="BF964" s="101">
        <f>IF(C964&gt;0,+VLOOKUP(G964,'CATEGORY ID'!$A$1:$L$118,3,FALSE),"")</f>
        <v>5</v>
      </c>
      <c r="BG964" s="101">
        <f>IF(C964&gt;0,+VLOOKUP(H964,'CATEGORY ID'!$D$1:$L$118,3,FALSE),"")</f>
        <v>78</v>
      </c>
      <c r="BH964" s="101">
        <f>IF(C964&gt;0,+VLOOKUP((+H964&amp;I964),'CATEGORY ID'!$H$1:$I$121,2,FALSE),"")</f>
        <v>118</v>
      </c>
      <c r="BJ964" s="101">
        <f>IF(C964&gt;0,IF(COUNTIF('CATEGORY ID'!$K$1:$K$121,+H964&amp;K964) &gt; 0, +VLOOKUP(+H964&amp;K964,'CATEGORY ID'!$K$1:$L$121,2,FALSE),""),"")</f>
        <v>183</v>
      </c>
      <c r="BK964" s="101" t="str">
        <f>IF(C964&gt;0,IF(COUNTIF('CATEGORY ID'!$K$124:$K$165, +VLOOKUP(C964,'STYLE NAMES'!$B:$AE,30,FALSE)) &gt; 0, +VLOOKUP(VLOOKUP(C964,'STYLE NAMES'!$B:$AE,30,FALSE),'CATEGORY ID'!K:M,2,FALSE),""),"")</f>
        <v/>
      </c>
      <c r="BR964" s="101" t="str" cm="1">
        <f t="array" ref="BR964">IF(C964&gt;0,_xlfn.TEXTJOIN(";", TRUE,_xlfn.UNIQUE(_xlfn._xlws.FILTER(BF964:BQ964,(BF964:BQ964&gt;0)),TRUE,FALSE)),"")&amp;";"&amp;BS964</f>
        <v>5;78;118;183;</v>
      </c>
      <c r="BU964" s="106">
        <f>IF(C964&gt;0,+VLOOKUP($C964,'STYLE NAMES'!$B:$AC,26,FALSE),"")</f>
        <v>79.900000000000006</v>
      </c>
      <c r="BV964" s="106">
        <f>IF(C964&gt;0,+VLOOKUP($C964,'STYLE NAMES'!$B:$AC,27,FALSE),"")</f>
        <v>4390</v>
      </c>
      <c r="BW964" s="106">
        <f>IF(C964&gt;0,+VLOOKUP($C964,'STYLE NAMES'!$B:$AC,28,FALSE),"")</f>
        <v>91.885000000000005</v>
      </c>
      <c r="BY964"/>
      <c r="BZ964" s="101">
        <v>99</v>
      </c>
      <c r="CA964" s="137">
        <f t="shared" si="66"/>
        <v>0</v>
      </c>
      <c r="CB964" s="137">
        <f>+VLOOKUP(C964,'[2]STYLES &amp; MODELS MATRIX'!$A:$G,7,FALSE)</f>
        <v>0</v>
      </c>
      <c r="CC964" s="137">
        <f>+VLOOKUP(C964,'[1]STYLES &amp; SIZE CHARTS'!$A:$H,8,FALSE)</f>
        <v>0</v>
      </c>
      <c r="CD964" s="137"/>
      <c r="CE964" s="205"/>
      <c r="CF964" s="141"/>
    </row>
    <row r="965" spans="1:84" s="101" customFormat="1" ht="12" customHeight="1" x14ac:dyDescent="0.2">
      <c r="A965" s="102">
        <f t="shared" si="64"/>
        <v>8683711001225</v>
      </c>
      <c r="B965" s="101" t="s">
        <v>1006</v>
      </c>
      <c r="C965" s="101" t="s">
        <v>2191</v>
      </c>
      <c r="D965" s="101" t="s">
        <v>714</v>
      </c>
      <c r="E965" s="203" t="s">
        <v>2516</v>
      </c>
      <c r="F965" s="101" t="s">
        <v>2346</v>
      </c>
      <c r="G965" s="101" t="str">
        <f>IF(C965&gt;0,+VLOOKUP($C965,'STYLE NAMES'!$B:$AC,4,FALSE),"")</f>
        <v>HORSE</v>
      </c>
      <c r="H965" s="101" t="str">
        <f>IF(C965&gt;0,+VLOOKUP($C965,'STYLE NAMES'!$B:$AC,5,FALSE),"")</f>
        <v>PONY</v>
      </c>
      <c r="I965" s="101" t="str">
        <f>IF(C965&gt;0,+VLOOKUP($C965,'STYLE NAMES'!$B:$AC,6,FALSE),"")</f>
        <v>FLY PROTECTION</v>
      </c>
      <c r="J965" s="101" t="str">
        <f>IF(C965&gt;0,+VLOOKUP($C965,'STYLE NAMES'!$B:$AC,7,FALSE),"")</f>
        <v>PONY</v>
      </c>
      <c r="K965" s="101" t="str">
        <f>IF(C965&gt;0,+VLOOKUP($C965,'STYLE NAMES'!$B:$AC,8,FALSE),"")</f>
        <v>FLY SHEETS</v>
      </c>
      <c r="L965" s="101" t="str">
        <f>IF(E965&gt;0,+VLOOKUP($E965,'CODE GENERATOR'!$D:$T,3,FALSE),"")</f>
        <v>S</v>
      </c>
      <c r="M965" s="101" t="str">
        <f>IF(E965&gt;0,+VLOOKUP($E965,'CODE GENERATOR'!$D:$T,4,FALSE),"")</f>
        <v>MESH</v>
      </c>
      <c r="N965" s="101" t="str">
        <f>IF(E965&gt;0,+VLOOKUP($E965,'CODE GENERATOR'!$D:$T,6,FALSE),"")</f>
        <v>BLACK</v>
      </c>
      <c r="O965" s="101" t="str">
        <f>IF(E965&gt;0,+VLOOKUP($E965,'CODE GENERATOR'!$D:$T,7,FALSE),"")</f>
        <v>BLACK</v>
      </c>
      <c r="P965" s="101" t="str">
        <f t="shared" si="65"/>
        <v>BLACK</v>
      </c>
      <c r="Q965" s="104" t="str">
        <f>IF(E965&gt;0,+VLOOKUP($E965,'CODE GENERATOR'!$D:$T,11,FALSE),"")</f>
        <v>H.FLYPN_FLS0091</v>
      </c>
      <c r="R965" s="104" t="str">
        <f>IF(E965&gt;0,+VLOOKUP($E965,'CODE GENERATOR'!$D:$T,12,FALSE),"")</f>
        <v>MSH0004BLKBLK</v>
      </c>
      <c r="S965" s="104" t="str">
        <f>IF(E965&gt;0,+VLOOKUP($E965,'CODE GENERATOR'!$D:$T,13,FALSE),"")</f>
        <v>H.FLYPN_FLS0091_MSH0004BLKBLK</v>
      </c>
      <c r="T965" s="104" t="str">
        <f t="shared" si="63"/>
        <v>H.FLYPN_FLS0091_MSH0004BLKBLK_XS</v>
      </c>
      <c r="U965" s="105">
        <v>8683711001225</v>
      </c>
      <c r="V965" s="107" t="str" cm="1">
        <f t="array" ref="V965">_xlfn.TEXTJOIN(";", TRUE, _xlfn.UNIQUE(_xlfn._xlws.FILTER(P$3:P$10029, C$3:C$10029=C965)))</f>
        <v>LIGHT GRAY/BORDEAUX;BLACK</v>
      </c>
      <c r="W965" s="107" t="str" cm="1">
        <f t="array" ref="W965">_xlfn.TEXTJOIN(";", TRUE, _xlfn.UNIQUE(_xlfn._xlws.FILTER(F$3:F$10029, C$3:C$10029=C965)))</f>
        <v>XXS;XS</v>
      </c>
      <c r="X965" s="101">
        <f>IF(E965&gt;0,+VLOOKUP($E965,'CODE GENERATOR'!$D:$AC,19,FALSE),0)</f>
        <v>0</v>
      </c>
      <c r="Y965" s="101" t="str">
        <f>IF(E965&gt;0,+VLOOKUP($E965,'CODE GENERATOR'!$D:$AC,20,FALSE),0)</f>
        <v/>
      </c>
      <c r="Z965" s="101" t="str">
        <f>IF(E965&gt;0,+VLOOKUP($E965,'CODE GENERATOR'!$D:$AC,21,FALSE),0)</f>
        <v/>
      </c>
      <c r="AA965" s="101" t="str">
        <f>IF(E965&gt;0,+VLOOKUP($E965,'CODE GENERATOR'!$D:$AC,22,FALSE),0)</f>
        <v/>
      </c>
      <c r="AB965" s="101" t="str">
        <f>IF(E965&gt;0,+VLOOKUP($E965,'CODE GENERATOR'!$D:$AC,23,FALSE),0)</f>
        <v/>
      </c>
      <c r="AC965" s="101" t="str">
        <f>IF(E965&gt;0,+VLOOKUP($E965,'CODE GENERATOR'!$D:$AC,24,FALSE),0)</f>
        <v/>
      </c>
      <c r="AD965" s="101" t="str">
        <f>IF(E965&gt;0,+VLOOKUP($E965,'CODE GENERATOR'!$D:$AC,25,FALSE),0)</f>
        <v/>
      </c>
      <c r="AE965" s="101" t="str">
        <f>IF(E965&gt;0,+VLOOKUP($E965,'CODE GENERATOR'!$D:$AC,26,FALSE),0)</f>
        <v/>
      </c>
      <c r="AF965" s="149" t="str">
        <f>IF($C965&gt;0,$C965&amp;" "&amp;$P965&amp;" "&amp;+VLOOKUP($C965,'STYLE NAMES'!$B:$AC,10,FALSE),"""")</f>
        <v>VOLARE-P BLACK PONY - FLY SHEET</v>
      </c>
      <c r="AG965" s="101" t="str">
        <f>"Enjoy our "&amp;(AF965)&amp;"; "&amp;IF(C965&gt;0,+VLOOKUP($C965,'STYLE NAMES'!$B:$AC,11,FALSE),"")</f>
        <v>Enjoy our VOLARE-P BLACK PONY - FLY SHEET; Light fly sheet to protect your pony from disturbing and annoying flies</v>
      </c>
      <c r="AH965" s="101" t="str">
        <f>IF(C965&gt;0,+VLOOKUP($C965,'STYLE NAMES'!$B:$AC,12,FALSE),"")</f>
        <v>*Very light and fine density micro polyester mesh fabric
*Breathable texture to allow air flowing
Composition:
100% Micro Polyester</v>
      </c>
      <c r="AI965" s="101" t="str">
        <f>IF(C965&gt;0,+VLOOKUP($C965,'STYLE NAMES'!$B:$AC,13,FALSE),"")</f>
        <v>Machine Wash at 30°C
Mild process
Do not bleach
Do NOT Tumble Dry</v>
      </c>
      <c r="AJ965" s="149" t="str">
        <f>IF($C965&gt;0,$C965&amp;" "&amp;$P965&amp;" "&amp;+VLOOKUP($C965,'STYLE NAMES'!$B:$AC,14,FALSE),"""")</f>
        <v>VOLARE-P BLACK PONY SİNEKLİK BLANKET</v>
      </c>
      <c r="AK965" s="149" t="str">
        <f>"Cavalier SanMarco tarafından tasarlanan "&amp;(AJ965)&amp;"; "&amp;IF(C965&gt;0,+VLOOKUP($C965,'STYLE NAMES'!$B:$AC,15,FALSE),"")</f>
        <v>Cavalier SanMarco tarafından tasarlanan VOLARE-P BLACK PONY SİNEKLİK BLANKET; Atınızı rahatsız edici sineklerden korumak için Hafif Pony Sineklik</v>
      </c>
      <c r="AL965" s="149" t="str">
        <f>IF(C965&gt;0,+VLOOKUP($C965,'STYLE NAMES'!$B:$AC,16,FALSE),"")</f>
        <v>*Çok hafif ve mikro denye polyester mesh kumaş
*Yüksek hava geçirgenlikli kumaş örgüsü
Kompozisyon:
100% Mikro Polyester</v>
      </c>
      <c r="AM965" s="149" t="str">
        <f>IF(C965&gt;0,+VLOOKUP($C965,'STYLE NAMES'!$B:$AC,17,FALSE),"")</f>
        <v>Makinede 30°C' de Yıkayın
Hassas Yıkama
Çamaşır suyu kullanmayın
Kurutma Makinesinde Kurutmayın</v>
      </c>
      <c r="AN965" s="149" t="str">
        <f>IF($C965&gt;0,$C965&amp;" "&amp;$P965&amp;" "&amp;+VLOOKUP($C965,'STYLE NAMES'!$B:$AC,18,FALSE),"""")</f>
        <v>VOLARE-P BLACK COPERTA ANTIMOSCHE X PONY</v>
      </c>
      <c r="AO965" s="101" t="str">
        <f>"Disegnato da Cavalier SanMarco "&amp;(AN965)&amp;"; "&amp;IF(C965&gt;0,+VLOOKUP($C965,'STYLE NAMES'!$B:$AC,19,FALSE),"")</f>
        <v>Disegnato da Cavalier SanMarco VOLARE-P BLACK COPERTA ANTIMOSCHE X PONY; Coperta leggera anti-mosche Pony per proteggere il tuo cavallo da insetti fastidiosi e irritanti.</v>
      </c>
      <c r="AP965" s="101" t="str">
        <f>IF(C965&gt;0,+VLOOKUP($C965,'STYLE NAMES'!$B:$AC,20,FALSE),"")</f>
        <v>Tessuto a rete micro-poliestere molto leggero e a densità fine 
Struttura traspirante per favorire il flusso d'aria 
Composizione: 
100% Micro Poliestere</v>
      </c>
      <c r="AQ965" s="101" t="str">
        <f>IF(C965&gt;0,+VLOOKUP($C965,'STYLE NAMES'!$B:$AC,21,FALSE),"")</f>
        <v>Lavare in lavatrice a 30°C Ciclo delicato 
Non candeggiare 
Non asciugare in asciugatrice</v>
      </c>
      <c r="AR965" s="101">
        <f>IF(D965&gt;0,+VLOOKUP($C965,'STYLE NAMES'!$B:$AC,22,FALSE),"")</f>
        <v>0</v>
      </c>
      <c r="AS965" s="101">
        <f>IF(E965&gt;0,+VLOOKUP($C965,'STYLE NAMES'!$B:$AC,23,FALSE),"")</f>
        <v>0</v>
      </c>
      <c r="AT965" s="101">
        <f>IF(F965&gt;0,+VLOOKUP($C965,'STYLE NAMES'!$B:$AC,24,FALSE),"")</f>
        <v>0</v>
      </c>
      <c r="AU965" s="101">
        <f>IF(G965&gt;0,+VLOOKUP($C965,'STYLE NAMES'!$B:$AC,25,FALSE),"")</f>
        <v>0</v>
      </c>
      <c r="AV965" s="101">
        <f>+VLOOKUP($S965,'CODE GENERATOR'!$P:$AM,15,FALSE)</f>
        <v>0</v>
      </c>
      <c r="AW965" s="101">
        <f>+VLOOKUP($S965,'CODE GENERATOR'!$P:$AM,16,FALSE)</f>
        <v>0</v>
      </c>
      <c r="AX965" s="101">
        <f>+VLOOKUP($S965,'CODE GENERATOR'!$P:$AM,17,FALSE)</f>
        <v>0</v>
      </c>
      <c r="AY965" s="101">
        <f>+VLOOKUP($S965,'CODE GENERATOR'!$P:$AM,18,FALSE)</f>
        <v>0</v>
      </c>
      <c r="AZ965" s="101">
        <f>+VLOOKUP($S965,'CODE GENERATOR'!$P:$AM,19,FALSE)</f>
        <v>0</v>
      </c>
      <c r="BA965" s="101">
        <f>+VLOOKUP($S965,'CODE GENERATOR'!$P:$AM,20,FALSE)</f>
        <v>0</v>
      </c>
      <c r="BB965" s="101">
        <f>+VLOOKUP($S965,'CODE GENERATOR'!$P:$AM,21,FALSE)</f>
        <v>0</v>
      </c>
      <c r="BC965" s="101">
        <f>+VLOOKUP($S965,'CODE GENERATOR'!$P:$AM,22,FALSE)</f>
        <v>0</v>
      </c>
      <c r="BD965" s="101">
        <f>+VLOOKUP($S965,'CODE GENERATOR'!$P:$AM,23,FALSE)</f>
        <v>0</v>
      </c>
      <c r="BE965" s="101">
        <f>+VLOOKUP($S965,'CODE GENERATOR'!$P:$AM,24,FALSE)</f>
        <v>0</v>
      </c>
      <c r="BF965" s="101">
        <f>IF(C965&gt;0,+VLOOKUP(G965,'CATEGORY ID'!$A$1:$L$118,3,FALSE),"")</f>
        <v>5</v>
      </c>
      <c r="BG965" s="101">
        <f>IF(C965&gt;0,+VLOOKUP(H965,'CATEGORY ID'!$D$1:$L$118,3,FALSE),"")</f>
        <v>78</v>
      </c>
      <c r="BH965" s="101">
        <f>IF(C965&gt;0,+VLOOKUP((+H965&amp;I965),'CATEGORY ID'!$H$1:$I$121,2,FALSE),"")</f>
        <v>118</v>
      </c>
      <c r="BJ965" s="101">
        <f>IF(C965&gt;0,IF(COUNTIF('CATEGORY ID'!$K$1:$K$121,+H965&amp;K965) &gt; 0, +VLOOKUP(+H965&amp;K965,'CATEGORY ID'!$K$1:$L$121,2,FALSE),""),"")</f>
        <v>183</v>
      </c>
      <c r="BK965" s="101" t="str">
        <f>IF(C965&gt;0,IF(COUNTIF('CATEGORY ID'!$K$124:$K$165, +VLOOKUP(C965,'STYLE NAMES'!$B:$AE,30,FALSE)) &gt; 0, +VLOOKUP(VLOOKUP(C965,'STYLE NAMES'!$B:$AE,30,FALSE),'CATEGORY ID'!K:M,2,FALSE),""),"")</f>
        <v/>
      </c>
      <c r="BR965" s="101" t="str" cm="1">
        <f t="array" ref="BR965">IF(C965&gt;0,_xlfn.TEXTJOIN(";", TRUE,_xlfn.UNIQUE(_xlfn._xlws.FILTER(BF965:BQ965,(BF965:BQ965&gt;0)),TRUE,FALSE)),"")&amp;";"&amp;BS965</f>
        <v>5;78;118;183;</v>
      </c>
      <c r="BU965" s="106">
        <f>IF(C965&gt;0,+VLOOKUP($C965,'STYLE NAMES'!$B:$AC,26,FALSE),"")</f>
        <v>79.900000000000006</v>
      </c>
      <c r="BV965" s="106">
        <f>IF(C965&gt;0,+VLOOKUP($C965,'STYLE NAMES'!$B:$AC,27,FALSE),"")</f>
        <v>4390</v>
      </c>
      <c r="BW965" s="106">
        <f>IF(C965&gt;0,+VLOOKUP($C965,'STYLE NAMES'!$B:$AC,28,FALSE),"")</f>
        <v>91.885000000000005</v>
      </c>
      <c r="BY965"/>
      <c r="BZ965" s="101">
        <v>99</v>
      </c>
      <c r="CA965" s="137">
        <f t="shared" si="66"/>
        <v>0</v>
      </c>
      <c r="CB965" s="137">
        <f>+VLOOKUP(C965,'[2]STYLES &amp; MODELS MATRIX'!$A:$G,7,FALSE)</f>
        <v>0</v>
      </c>
      <c r="CC965" s="137">
        <f>+VLOOKUP(C965,'[1]STYLES &amp; SIZE CHARTS'!$A:$H,8,FALSE)</f>
        <v>0</v>
      </c>
      <c r="CD965" s="137"/>
      <c r="CE965" s="205"/>
      <c r="CF965" s="141"/>
    </row>
    <row r="966" spans="1:84" s="101" customFormat="1" ht="12" customHeight="1" x14ac:dyDescent="0.2">
      <c r="A966" s="102">
        <f t="shared" si="64"/>
        <v>8683711001270</v>
      </c>
      <c r="B966" s="101" t="s">
        <v>1007</v>
      </c>
      <c r="C966" s="101" t="s">
        <v>2187</v>
      </c>
      <c r="D966" s="101" t="s">
        <v>332</v>
      </c>
      <c r="E966" s="203" t="s">
        <v>2517</v>
      </c>
      <c r="F966" s="101" t="s">
        <v>2475</v>
      </c>
      <c r="G966" s="101" t="str">
        <f>IF(C966&gt;0,+VLOOKUP($C966,'STYLE NAMES'!$B:$AC,4,FALSE),"")</f>
        <v>HORSE</v>
      </c>
      <c r="H966" s="101" t="str">
        <f>IF(C966&gt;0,+VLOOKUP($C966,'STYLE NAMES'!$B:$AC,5,FALSE),"")</f>
        <v>PONY</v>
      </c>
      <c r="I966" s="101" t="str">
        <f>IF(C966&gt;0,+VLOOKUP($C966,'STYLE NAMES'!$B:$AC,6,FALSE),"")</f>
        <v>RUGS</v>
      </c>
      <c r="J966" s="101" t="str">
        <f>IF(C966&gt;0,+VLOOKUP($C966,'STYLE NAMES'!$B:$AC,7,FALSE),"")</f>
        <v>PONY</v>
      </c>
      <c r="K966" s="101" t="str">
        <f>IF(C966&gt;0,+VLOOKUP($C966,'STYLE NAMES'!$B:$AC,8,FALSE),"")</f>
        <v>EXERCISE / QUARTER SHEETS</v>
      </c>
      <c r="L966" s="101" t="str">
        <f>IF(E966&gt;0,+VLOOKUP($E966,'CODE GENERATOR'!$D:$T,3,FALSE),"")</f>
        <v>W</v>
      </c>
      <c r="M966" s="101" t="str">
        <f>IF(E966&gt;0,+VLOOKUP($E966,'CODE GENERATOR'!$D:$T,4,FALSE),"")</f>
        <v>FLEECE</v>
      </c>
      <c r="N966" s="101" t="str">
        <f>IF(E966&gt;0,+VLOOKUP($E966,'CODE GENERATOR'!$D:$T,6,FALSE),"")</f>
        <v>BLACK</v>
      </c>
      <c r="O966" s="101" t="str">
        <f>IF(E966&gt;0,+VLOOKUP($E966,'CODE GENERATOR'!$D:$T,7,FALSE),"")</f>
        <v>GOLD</v>
      </c>
      <c r="P966" s="101" t="str">
        <f t="shared" si="65"/>
        <v>BLACK/GOLD</v>
      </c>
      <c r="Q966" s="104" t="str">
        <f>IF(E966&gt;0,+VLOOKUP($E966,'CODE GENERATOR'!$D:$T,11,FALSE),"")</f>
        <v>H.RUGPN_EXS0092</v>
      </c>
      <c r="R966" s="104" t="str">
        <f>IF(E966&gt;0,+VLOOKUP($E966,'CODE GENERATOR'!$D:$T,12,FALSE),"")</f>
        <v>FLC0001BLKGLD</v>
      </c>
      <c r="S966" s="104" t="str">
        <f>IF(E966&gt;0,+VLOOKUP($E966,'CODE GENERATOR'!$D:$T,13,FALSE),"")</f>
        <v>H.RUGPN_EXS0092_FLC0001BLKGLD</v>
      </c>
      <c r="T966" s="104" t="str">
        <f t="shared" si="63"/>
        <v>H.RUGPN_EXS0092_FLC0001BLKGLD_XXS</v>
      </c>
      <c r="U966" s="105">
        <v>8683711001270</v>
      </c>
      <c r="V966" s="107" t="str" cm="1">
        <f t="array" ref="V966">_xlfn.TEXTJOIN(";", TRUE, _xlfn.UNIQUE(_xlfn._xlws.FILTER(P$3:P$10029, C$3:C$10029=C966)))</f>
        <v>BLACK/GOLD;BORDEAUX/GOLD;PURPLE/GOLD;BLACK/ROSE GOLD;DARK GRAY/BLACK</v>
      </c>
      <c r="W966" s="107" t="str" cm="1">
        <f t="array" ref="W966">_xlfn.TEXTJOIN(";", TRUE, _xlfn.UNIQUE(_xlfn._xlws.FILTER(F$3:F$10029, C$3:C$10029=C966)))</f>
        <v>XXS;XS</v>
      </c>
      <c r="X966" s="101" t="str">
        <f>IF(E966&gt;0,+VLOOKUP($E966,'CODE GENERATOR'!$D:$AC,19,FALSE),0)</f>
        <v>2402_S01_34095</v>
      </c>
      <c r="Y966" s="101" t="str">
        <f>IF(E966&gt;0,+VLOOKUP($E966,'CODE GENERATOR'!$D:$AC,20,FALSE),0)</f>
        <v>2402_S01_34097</v>
      </c>
      <c r="Z966" s="101" t="str">
        <f>IF(E966&gt;0,+VLOOKUP($E966,'CODE GENERATOR'!$D:$AC,21,FALSE),0)</f>
        <v/>
      </c>
      <c r="AA966" s="101" t="str">
        <f>IF(E966&gt;0,+VLOOKUP($E966,'CODE GENERATOR'!$D:$AC,22,FALSE),0)</f>
        <v/>
      </c>
      <c r="AB966" s="101" t="str">
        <f>IF(E966&gt;0,+VLOOKUP($E966,'CODE GENERATOR'!$D:$AC,23,FALSE),0)</f>
        <v/>
      </c>
      <c r="AC966" s="101" t="str">
        <f>IF(E966&gt;0,+VLOOKUP($E966,'CODE GENERATOR'!$D:$AC,24,FALSE),0)</f>
        <v/>
      </c>
      <c r="AD966" s="101" t="str">
        <f>IF(E966&gt;0,+VLOOKUP($E966,'CODE GENERATOR'!$D:$AC,25,FALSE),0)</f>
        <v/>
      </c>
      <c r="AE966" s="101" t="str">
        <f>IF(E966&gt;0,+VLOOKUP($E966,'CODE GENERATOR'!$D:$AC,26,FALSE),0)</f>
        <v/>
      </c>
      <c r="AF966" s="149" t="str">
        <f>IF($C966&gt;0,$C966&amp;" "&amp;$P966&amp;" "&amp;+VLOOKUP($C966,'STYLE NAMES'!$B:$AC,10,FALSE),"""")</f>
        <v>FLEECE-XP BLACK/GOLD PONY - FLEECE EXERCISE SHEET</v>
      </c>
      <c r="AG966" s="101" t="str">
        <f>"Enjoy our "&amp;(AF966)&amp;"; "&amp;IF(C966&gt;0,+VLOOKUP($C966,'STYLE NAMES'!$B:$AC,11,FALSE),"")</f>
        <v>Enjoy our FLEECE-XP BLACK/GOLD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66" s="101" t="str">
        <f>IF(C966&gt;0,+VLOOKUP($C966,'STYLE NAMES'!$B:$AC,12,FALSE),"")</f>
        <v xml:space="preserve">*High density fleece fabric
*Custom design and pattern to sit prefectly on the horse during training
*Super soft hand feel
*Keeps warmer with respect to traditional standard density fleece blankets
Composition:
100% Polyester
</v>
      </c>
      <c r="AI966" s="101" t="str">
        <f>IF(C966&gt;0,+VLOOKUP($C966,'STYLE NAMES'!$B:$AC,13,FALSE),"")</f>
        <v>Machine Wash at 30°C
Mild process
Do not bleach
Do NOT Tumble Dry</v>
      </c>
      <c r="AJ966" s="149" t="str">
        <f>IF($C966&gt;0,$C966&amp;" "&amp;$P966&amp;" "&amp;+VLOOKUP($C966,'STYLE NAMES'!$B:$AC,14,FALSE),"""")</f>
        <v>FLEECE-XP BLACK/GOLD PONY POLAR ÇALIŞMA BLANKETİ</v>
      </c>
      <c r="AK966" s="149" t="str">
        <f>"Cavalier SanMarco tarafından tasarlanan "&amp;(AJ966)&amp;"; "&amp;IF(C966&gt;0,+VLOOKUP($C966,'STYLE NAMES'!$B:$AC,15,FALSE),"")</f>
        <v>Cavalier SanMarco tarafından tasarlanan FLEECE-XP BLACK/GOLD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66" s="149" t="str">
        <f>IF(C966&gt;0,+VLOOKUP($C966,'STYLE NAMES'!$B:$AC,16,FALSE),"")</f>
        <v>*Yüksek denye polar kumaş
*Antrenman sırasında atın üstünde mükemmel bir şekilde durması için özel tasarım ve kalıp
*Süper yumuşak tuşe
*Geleneksel standart denye polar blanketlere göre daha sıcak tutar
Kompozisyon:
%100 Polyester</v>
      </c>
      <c r="AM966" s="149" t="str">
        <f>IF(C966&gt;0,+VLOOKUP($C966,'STYLE NAMES'!$B:$AC,17,FALSE),"")</f>
        <v>Makinede 30°C' de Yıkayın
Hassas Yıkama
Çamaşır suyu kullanmayın
Kurutma Makinesinde Kurutmayın</v>
      </c>
      <c r="AN966" s="149" t="str">
        <f>IF($C966&gt;0,$C966&amp;" "&amp;$P966&amp;" "&amp;+VLOOKUP($C966,'STYLE NAMES'!$B:$AC,18,FALSE),"""")</f>
        <v>FLEECE-XP BLACK/GOLD COPERTA DI PILE DA PASSEGGIO X PONY</v>
      </c>
      <c r="AO966" s="101" t="str">
        <f>"Disegnato da Cavalier SanMarco "&amp;(AN966)&amp;"; "&amp;IF(C966&gt;0,+VLOOKUP($C966,'STYLE NAMES'!$B:$AC,19,FALSE),"")</f>
        <v>Disegnato da Cavalier SanMarco FLEECE-XP BLACK/GOLD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66" s="101" t="str">
        <f>IF(C966&gt;0,+VLOOKUP($C966,'STYLE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66" s="101" t="str">
        <f>IF(C966&gt;0,+VLOOKUP($C966,'STYLE NAMES'!$B:$AC,21,FALSE),"")</f>
        <v>Lavare in lavatrice a 30°C Ciclo delicato 
Non candeggiare 
Non asciugare in asciugatrice</v>
      </c>
      <c r="AR966" s="101">
        <f>IF(D966&gt;0,+VLOOKUP($C966,'STYLE NAMES'!$B:$AC,22,FALSE),"")</f>
        <v>0</v>
      </c>
      <c r="AS966" s="101">
        <f>IF(E966&gt;0,+VLOOKUP($C966,'STYLE NAMES'!$B:$AC,23,FALSE),"")</f>
        <v>0</v>
      </c>
      <c r="AT966" s="101">
        <f>IF(F966&gt;0,+VLOOKUP($C966,'STYLE NAMES'!$B:$AC,24,FALSE),"")</f>
        <v>0</v>
      </c>
      <c r="AU966" s="101">
        <f>IF(G966&gt;0,+VLOOKUP($C966,'STYLE NAMES'!$B:$AC,25,FALSE),"")</f>
        <v>0</v>
      </c>
      <c r="AV966" s="101">
        <f>+VLOOKUP($S966,'CODE GENERATOR'!$P:$AM,15,FALSE)</f>
        <v>0</v>
      </c>
      <c r="AW966" s="101">
        <f>+VLOOKUP($S966,'CODE GENERATOR'!$P:$AM,16,FALSE)</f>
        <v>0</v>
      </c>
      <c r="AX966" s="101">
        <f>+VLOOKUP($S966,'CODE GENERATOR'!$P:$AM,17,FALSE)</f>
        <v>0</v>
      </c>
      <c r="AY966" s="101">
        <f>+VLOOKUP($S966,'CODE GENERATOR'!$P:$AM,18,FALSE)</f>
        <v>0</v>
      </c>
      <c r="AZ966" s="101">
        <f>+VLOOKUP($S966,'CODE GENERATOR'!$P:$AM,19,FALSE)</f>
        <v>0</v>
      </c>
      <c r="BA966" s="101">
        <f>+VLOOKUP($S966,'CODE GENERATOR'!$P:$AM,20,FALSE)</f>
        <v>0</v>
      </c>
      <c r="BB966" s="101">
        <f>+VLOOKUP($S966,'CODE GENERATOR'!$P:$AM,21,FALSE)</f>
        <v>0</v>
      </c>
      <c r="BC966" s="101">
        <f>+VLOOKUP($S966,'CODE GENERATOR'!$P:$AM,22,FALSE)</f>
        <v>0</v>
      </c>
      <c r="BD966" s="101">
        <f>+VLOOKUP($S966,'CODE GENERATOR'!$P:$AM,23,FALSE)</f>
        <v>0</v>
      </c>
      <c r="BE966" s="101">
        <f>+VLOOKUP($S966,'CODE GENERATOR'!$P:$AM,24,FALSE)</f>
        <v>0</v>
      </c>
      <c r="BF966" s="101">
        <f>IF(C966&gt;0,+VLOOKUP(G966,'CATEGORY ID'!$A$1:$L$118,3,FALSE),"")</f>
        <v>5</v>
      </c>
      <c r="BG966" s="101">
        <f>IF(C966&gt;0,+VLOOKUP(H966,'CATEGORY ID'!$D$1:$L$118,3,FALSE),"")</f>
        <v>78</v>
      </c>
      <c r="BH966" s="101">
        <f>IF(C966&gt;0,+VLOOKUP((+H966&amp;I966),'CATEGORY ID'!$H$1:$I$121,2,FALSE),"")</f>
        <v>79</v>
      </c>
      <c r="BJ966" s="101">
        <f>IF(C966&gt;0,IF(COUNTIF('CATEGORY ID'!$K$1:$K$121,+H966&amp;K966) &gt; 0, +VLOOKUP(+H966&amp;K966,'CATEGORY ID'!$K$1:$L$121,2,FALSE),""),"")</f>
        <v>197</v>
      </c>
      <c r="BK966" s="101" t="str">
        <f>IF(C966&gt;0,IF(COUNTIF('CATEGORY ID'!$K$124:$K$165, +VLOOKUP(C966,'STYLE NAMES'!$B:$AE,30,FALSE)) &gt; 0, +VLOOKUP(VLOOKUP(C966,'STYLE NAMES'!$B:$AE,30,FALSE),'CATEGORY ID'!K:M,2,FALSE),""),"")</f>
        <v/>
      </c>
      <c r="BR966" s="101" t="str" cm="1">
        <f t="array" ref="BR966">IF(C966&gt;0,_xlfn.TEXTJOIN(";", TRUE,_xlfn.UNIQUE(_xlfn._xlws.FILTER(BF966:BQ966,(BF966:BQ966&gt;0)),TRUE,FALSE)),"")&amp;";"&amp;BS966</f>
        <v>5;78;79;197;</v>
      </c>
      <c r="BU966" s="106">
        <f>IF(C966&gt;0,+VLOOKUP($C966,'STYLE NAMES'!$B:$AC,26,FALSE),"")</f>
        <v>79.900000000000006</v>
      </c>
      <c r="BV966" s="106">
        <f>IF(C966&gt;0,+VLOOKUP($C966,'STYLE NAMES'!$B:$AC,27,FALSE),"")</f>
        <v>4390</v>
      </c>
      <c r="BW966" s="106">
        <f>IF(C966&gt;0,+VLOOKUP($C966,'STYLE NAMES'!$B:$AC,28,FALSE),"")</f>
        <v>91.885000000000005</v>
      </c>
      <c r="BY966"/>
      <c r="BZ966" s="101">
        <v>99</v>
      </c>
      <c r="CA966" s="137">
        <f t="shared" si="66"/>
        <v>1</v>
      </c>
      <c r="CB966" s="137">
        <f>+VLOOKUP(C966,'[2]STYLES &amp; MODELS MATRIX'!$A:$G,7,FALSE)</f>
        <v>0</v>
      </c>
      <c r="CC966" s="137" t="str">
        <f>+VLOOKUP(C966,'[1]STYLES &amp; SIZE CHARTS'!$A:$H,8,FALSE)</f>
        <v>HP-RUGS1</v>
      </c>
      <c r="CD966" s="137"/>
      <c r="CE966" s="205"/>
      <c r="CF966" s="141"/>
    </row>
    <row r="967" spans="1:84" s="101" customFormat="1" ht="12" customHeight="1" x14ac:dyDescent="0.2">
      <c r="A967" s="102">
        <f t="shared" si="64"/>
        <v>8683711001287</v>
      </c>
      <c r="B967" s="101" t="s">
        <v>1007</v>
      </c>
      <c r="C967" s="101" t="s">
        <v>2187</v>
      </c>
      <c r="D967" s="101" t="s">
        <v>332</v>
      </c>
      <c r="E967" s="203" t="s">
        <v>2517</v>
      </c>
      <c r="F967" s="101" t="s">
        <v>2346</v>
      </c>
      <c r="G967" s="101" t="str">
        <f>IF(C967&gt;0,+VLOOKUP($C967,'STYLE NAMES'!$B:$AC,4,FALSE),"")</f>
        <v>HORSE</v>
      </c>
      <c r="H967" s="101" t="str">
        <f>IF(C967&gt;0,+VLOOKUP($C967,'STYLE NAMES'!$B:$AC,5,FALSE),"")</f>
        <v>PONY</v>
      </c>
      <c r="I967" s="101" t="str">
        <f>IF(C967&gt;0,+VLOOKUP($C967,'STYLE NAMES'!$B:$AC,6,FALSE),"")</f>
        <v>RUGS</v>
      </c>
      <c r="J967" s="101" t="str">
        <f>IF(C967&gt;0,+VLOOKUP($C967,'STYLE NAMES'!$B:$AC,7,FALSE),"")</f>
        <v>PONY</v>
      </c>
      <c r="K967" s="101" t="str">
        <f>IF(C967&gt;0,+VLOOKUP($C967,'STYLE NAMES'!$B:$AC,8,FALSE),"")</f>
        <v>EXERCISE / QUARTER SHEETS</v>
      </c>
      <c r="L967" s="101" t="str">
        <f>IF(E967&gt;0,+VLOOKUP($E967,'CODE GENERATOR'!$D:$T,3,FALSE),"")</f>
        <v>W</v>
      </c>
      <c r="M967" s="101" t="str">
        <f>IF(E967&gt;0,+VLOOKUP($E967,'CODE GENERATOR'!$D:$T,4,FALSE),"")</f>
        <v>FLEECE</v>
      </c>
      <c r="N967" s="101" t="str">
        <f>IF(E967&gt;0,+VLOOKUP($E967,'CODE GENERATOR'!$D:$T,6,FALSE),"")</f>
        <v>BLACK</v>
      </c>
      <c r="O967" s="101" t="str">
        <f>IF(E967&gt;0,+VLOOKUP($E967,'CODE GENERATOR'!$D:$T,7,FALSE),"")</f>
        <v>GOLD</v>
      </c>
      <c r="P967" s="101" t="str">
        <f t="shared" si="65"/>
        <v>BLACK/GOLD</v>
      </c>
      <c r="Q967" s="104" t="str">
        <f>IF(E967&gt;0,+VLOOKUP($E967,'CODE GENERATOR'!$D:$T,11,FALSE),"")</f>
        <v>H.RUGPN_EXS0092</v>
      </c>
      <c r="R967" s="104" t="str">
        <f>IF(E967&gt;0,+VLOOKUP($E967,'CODE GENERATOR'!$D:$T,12,FALSE),"")</f>
        <v>FLC0001BLKGLD</v>
      </c>
      <c r="S967" s="104" t="str">
        <f>IF(E967&gt;0,+VLOOKUP($E967,'CODE GENERATOR'!$D:$T,13,FALSE),"")</f>
        <v>H.RUGPN_EXS0092_FLC0001BLKGLD</v>
      </c>
      <c r="T967" s="104" t="str">
        <f t="shared" si="63"/>
        <v>H.RUGPN_EXS0092_FLC0001BLKGLD_XS</v>
      </c>
      <c r="U967" s="105">
        <v>8683711001287</v>
      </c>
      <c r="V967" s="107" t="str" cm="1">
        <f t="array" ref="V967">_xlfn.TEXTJOIN(";", TRUE, _xlfn.UNIQUE(_xlfn._xlws.FILTER(P$3:P$10029, C$3:C$10029=C967)))</f>
        <v>BLACK/GOLD;BORDEAUX/GOLD;PURPLE/GOLD;BLACK/ROSE GOLD;DARK GRAY/BLACK</v>
      </c>
      <c r="W967" s="107" t="str" cm="1">
        <f t="array" ref="W967">_xlfn.TEXTJOIN(";", TRUE, _xlfn.UNIQUE(_xlfn._xlws.FILTER(F$3:F$10029, C$3:C$10029=C967)))</f>
        <v>XXS;XS</v>
      </c>
      <c r="X967" s="101" t="str">
        <f>IF(E967&gt;0,+VLOOKUP($E967,'CODE GENERATOR'!$D:$AC,19,FALSE),0)</f>
        <v>2402_S01_34095</v>
      </c>
      <c r="Y967" s="101" t="str">
        <f>IF(E967&gt;0,+VLOOKUP($E967,'CODE GENERATOR'!$D:$AC,20,FALSE),0)</f>
        <v>2402_S01_34097</v>
      </c>
      <c r="Z967" s="101" t="str">
        <f>IF(E967&gt;0,+VLOOKUP($E967,'CODE GENERATOR'!$D:$AC,21,FALSE),0)</f>
        <v/>
      </c>
      <c r="AA967" s="101" t="str">
        <f>IF(E967&gt;0,+VLOOKUP($E967,'CODE GENERATOR'!$D:$AC,22,FALSE),0)</f>
        <v/>
      </c>
      <c r="AB967" s="101" t="str">
        <f>IF(E967&gt;0,+VLOOKUP($E967,'CODE GENERATOR'!$D:$AC,23,FALSE),0)</f>
        <v/>
      </c>
      <c r="AC967" s="101" t="str">
        <f>IF(E967&gt;0,+VLOOKUP($E967,'CODE GENERATOR'!$D:$AC,24,FALSE),0)</f>
        <v/>
      </c>
      <c r="AD967" s="101" t="str">
        <f>IF(E967&gt;0,+VLOOKUP($E967,'CODE GENERATOR'!$D:$AC,25,FALSE),0)</f>
        <v/>
      </c>
      <c r="AE967" s="101" t="str">
        <f>IF(E967&gt;0,+VLOOKUP($E967,'CODE GENERATOR'!$D:$AC,26,FALSE),0)</f>
        <v/>
      </c>
      <c r="AF967" s="149" t="str">
        <f>IF($C967&gt;0,$C967&amp;" "&amp;$P967&amp;" "&amp;+VLOOKUP($C967,'STYLE NAMES'!$B:$AC,10,FALSE),"""")</f>
        <v>FLEECE-XP BLACK/GOLD PONY - FLEECE EXERCISE SHEET</v>
      </c>
      <c r="AG967" s="101" t="str">
        <f>"Enjoy our "&amp;(AF967)&amp;"; "&amp;IF(C967&gt;0,+VLOOKUP($C967,'STYLE NAMES'!$B:$AC,11,FALSE),"")</f>
        <v>Enjoy our FLEECE-XP BLACK/GOLD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67" s="101" t="str">
        <f>IF(C967&gt;0,+VLOOKUP($C967,'STYLE NAMES'!$B:$AC,12,FALSE),"")</f>
        <v xml:space="preserve">*High density fleece fabric
*Custom design and pattern to sit prefectly on the horse during training
*Super soft hand feel
*Keeps warmer with respect to traditional standard density fleece blankets
Composition:
100% Polyester
</v>
      </c>
      <c r="AI967" s="101" t="str">
        <f>IF(C967&gt;0,+VLOOKUP($C967,'STYLE NAMES'!$B:$AC,13,FALSE),"")</f>
        <v>Machine Wash at 30°C
Mild process
Do not bleach
Do NOT Tumble Dry</v>
      </c>
      <c r="AJ967" s="149" t="str">
        <f>IF($C967&gt;0,$C967&amp;" "&amp;$P967&amp;" "&amp;+VLOOKUP($C967,'STYLE NAMES'!$B:$AC,14,FALSE),"""")</f>
        <v>FLEECE-XP BLACK/GOLD PONY POLAR ÇALIŞMA BLANKETİ</v>
      </c>
      <c r="AK967" s="149" t="str">
        <f>"Cavalier SanMarco tarafından tasarlanan "&amp;(AJ967)&amp;"; "&amp;IF(C967&gt;0,+VLOOKUP($C967,'STYLE NAMES'!$B:$AC,15,FALSE),"")</f>
        <v>Cavalier SanMarco tarafından tasarlanan FLEECE-XP BLACK/GOLD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67" s="149" t="str">
        <f>IF(C967&gt;0,+VLOOKUP($C967,'STYLE NAMES'!$B:$AC,16,FALSE),"")</f>
        <v>*Yüksek denye polar kumaş
*Antrenman sırasında atın üstünde mükemmel bir şekilde durması için özel tasarım ve kalıp
*Süper yumuşak tuşe
*Geleneksel standart denye polar blanketlere göre daha sıcak tutar
Kompozisyon:
%100 Polyester</v>
      </c>
      <c r="AM967" s="149" t="str">
        <f>IF(C967&gt;0,+VLOOKUP($C967,'STYLE NAMES'!$B:$AC,17,FALSE),"")</f>
        <v>Makinede 30°C' de Yıkayın
Hassas Yıkama
Çamaşır suyu kullanmayın
Kurutma Makinesinde Kurutmayın</v>
      </c>
      <c r="AN967" s="149" t="str">
        <f>IF($C967&gt;0,$C967&amp;" "&amp;$P967&amp;" "&amp;+VLOOKUP($C967,'STYLE NAMES'!$B:$AC,18,FALSE),"""")</f>
        <v>FLEECE-XP BLACK/GOLD COPERTA DI PILE DA PASSEGGIO X PONY</v>
      </c>
      <c r="AO967" s="101" t="str">
        <f>"Disegnato da Cavalier SanMarco "&amp;(AN967)&amp;"; "&amp;IF(C967&gt;0,+VLOOKUP($C967,'STYLE NAMES'!$B:$AC,19,FALSE),"")</f>
        <v>Disegnato da Cavalier SanMarco FLEECE-XP BLACK/GOLD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67" s="101" t="str">
        <f>IF(C967&gt;0,+VLOOKUP($C967,'STYLE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67" s="101" t="str">
        <f>IF(C967&gt;0,+VLOOKUP($C967,'STYLE NAMES'!$B:$AC,21,FALSE),"")</f>
        <v>Lavare in lavatrice a 30°C Ciclo delicato 
Non candeggiare 
Non asciugare in asciugatrice</v>
      </c>
      <c r="AR967" s="101">
        <f>IF(D967&gt;0,+VLOOKUP($C967,'STYLE NAMES'!$B:$AC,22,FALSE),"")</f>
        <v>0</v>
      </c>
      <c r="AS967" s="101">
        <f>IF(E967&gt;0,+VLOOKUP($C967,'STYLE NAMES'!$B:$AC,23,FALSE),"")</f>
        <v>0</v>
      </c>
      <c r="AT967" s="101">
        <f>IF(F967&gt;0,+VLOOKUP($C967,'STYLE NAMES'!$B:$AC,24,FALSE),"")</f>
        <v>0</v>
      </c>
      <c r="AU967" s="101">
        <f>IF(G967&gt;0,+VLOOKUP($C967,'STYLE NAMES'!$B:$AC,25,FALSE),"")</f>
        <v>0</v>
      </c>
      <c r="AV967" s="101">
        <f>+VLOOKUP($S967,'CODE GENERATOR'!$P:$AM,15,FALSE)</f>
        <v>0</v>
      </c>
      <c r="AW967" s="101">
        <f>+VLOOKUP($S967,'CODE GENERATOR'!$P:$AM,16,FALSE)</f>
        <v>0</v>
      </c>
      <c r="AX967" s="101">
        <f>+VLOOKUP($S967,'CODE GENERATOR'!$P:$AM,17,FALSE)</f>
        <v>0</v>
      </c>
      <c r="AY967" s="101">
        <f>+VLOOKUP($S967,'CODE GENERATOR'!$P:$AM,18,FALSE)</f>
        <v>0</v>
      </c>
      <c r="AZ967" s="101">
        <f>+VLOOKUP($S967,'CODE GENERATOR'!$P:$AM,19,FALSE)</f>
        <v>0</v>
      </c>
      <c r="BA967" s="101">
        <f>+VLOOKUP($S967,'CODE GENERATOR'!$P:$AM,20,FALSE)</f>
        <v>0</v>
      </c>
      <c r="BB967" s="101">
        <f>+VLOOKUP($S967,'CODE GENERATOR'!$P:$AM,21,FALSE)</f>
        <v>0</v>
      </c>
      <c r="BC967" s="101">
        <f>+VLOOKUP($S967,'CODE GENERATOR'!$P:$AM,22,FALSE)</f>
        <v>0</v>
      </c>
      <c r="BD967" s="101">
        <f>+VLOOKUP($S967,'CODE GENERATOR'!$P:$AM,23,FALSE)</f>
        <v>0</v>
      </c>
      <c r="BE967" s="101">
        <f>+VLOOKUP($S967,'CODE GENERATOR'!$P:$AM,24,FALSE)</f>
        <v>0</v>
      </c>
      <c r="BF967" s="101">
        <f>IF(C967&gt;0,+VLOOKUP(G967,'CATEGORY ID'!$A$1:$L$118,3,FALSE),"")</f>
        <v>5</v>
      </c>
      <c r="BG967" s="101">
        <f>IF(C967&gt;0,+VLOOKUP(H967,'CATEGORY ID'!$D$1:$L$118,3,FALSE),"")</f>
        <v>78</v>
      </c>
      <c r="BH967" s="101">
        <f>IF(C967&gt;0,+VLOOKUP((+H967&amp;I967),'CATEGORY ID'!$H$1:$I$121,2,FALSE),"")</f>
        <v>79</v>
      </c>
      <c r="BJ967" s="101">
        <f>IF(C967&gt;0,IF(COUNTIF('CATEGORY ID'!$K$1:$K$121,+H967&amp;K967) &gt; 0, +VLOOKUP(+H967&amp;K967,'CATEGORY ID'!$K$1:$L$121,2,FALSE),""),"")</f>
        <v>197</v>
      </c>
      <c r="BK967" s="101" t="str">
        <f>IF(C967&gt;0,IF(COUNTIF('CATEGORY ID'!$K$124:$K$165, +VLOOKUP(C967,'STYLE NAMES'!$B:$AE,30,FALSE)) &gt; 0, +VLOOKUP(VLOOKUP(C967,'STYLE NAMES'!$B:$AE,30,FALSE),'CATEGORY ID'!K:M,2,FALSE),""),"")</f>
        <v/>
      </c>
      <c r="BR967" s="101" t="str" cm="1">
        <f t="array" ref="BR967">IF(C967&gt;0,_xlfn.TEXTJOIN(";", TRUE,_xlfn.UNIQUE(_xlfn._xlws.FILTER(BF967:BQ967,(BF967:BQ967&gt;0)),TRUE,FALSE)),"")&amp;";"&amp;BS967</f>
        <v>5;78;79;197;</v>
      </c>
      <c r="BU967" s="106">
        <f>IF(C967&gt;0,+VLOOKUP($C967,'STYLE NAMES'!$B:$AC,26,FALSE),"")</f>
        <v>79.900000000000006</v>
      </c>
      <c r="BV967" s="106">
        <f>IF(C967&gt;0,+VLOOKUP($C967,'STYLE NAMES'!$B:$AC,27,FALSE),"")</f>
        <v>4390</v>
      </c>
      <c r="BW967" s="106">
        <f>IF(C967&gt;0,+VLOOKUP($C967,'STYLE NAMES'!$B:$AC,28,FALSE),"")</f>
        <v>91.885000000000005</v>
      </c>
      <c r="BY967"/>
      <c r="BZ967" s="101">
        <v>99</v>
      </c>
      <c r="CA967" s="137">
        <f t="shared" si="66"/>
        <v>1</v>
      </c>
      <c r="CB967" s="137">
        <f>+VLOOKUP(C967,'[2]STYLES &amp; MODELS MATRIX'!$A:$G,7,FALSE)</f>
        <v>0</v>
      </c>
      <c r="CC967" s="137" t="str">
        <f>+VLOOKUP(C967,'[1]STYLES &amp; SIZE CHARTS'!$A:$H,8,FALSE)</f>
        <v>HP-RUGS1</v>
      </c>
      <c r="CD967" s="137"/>
      <c r="CE967" s="205"/>
      <c r="CF967" s="141"/>
    </row>
    <row r="968" spans="1:84" s="101" customFormat="1" ht="12" customHeight="1" x14ac:dyDescent="0.2">
      <c r="A968" s="102">
        <f t="shared" si="64"/>
        <v>8683711001331</v>
      </c>
      <c r="B968" s="101" t="s">
        <v>1007</v>
      </c>
      <c r="C968" s="101" t="s">
        <v>2187</v>
      </c>
      <c r="D968" s="101" t="s">
        <v>332</v>
      </c>
      <c r="E968" s="203" t="s">
        <v>2518</v>
      </c>
      <c r="F968" s="101" t="s">
        <v>2475</v>
      </c>
      <c r="G968" s="101" t="str">
        <f>IF(C968&gt;0,+VLOOKUP($C968,'STYLE NAMES'!$B:$AC,4,FALSE),"")</f>
        <v>HORSE</v>
      </c>
      <c r="H968" s="101" t="str">
        <f>IF(C968&gt;0,+VLOOKUP($C968,'STYLE NAMES'!$B:$AC,5,FALSE),"")</f>
        <v>PONY</v>
      </c>
      <c r="I968" s="101" t="str">
        <f>IF(C968&gt;0,+VLOOKUP($C968,'STYLE NAMES'!$B:$AC,6,FALSE),"")</f>
        <v>RUGS</v>
      </c>
      <c r="J968" s="101" t="str">
        <f>IF(C968&gt;0,+VLOOKUP($C968,'STYLE NAMES'!$B:$AC,7,FALSE),"")</f>
        <v>PONY</v>
      </c>
      <c r="K968" s="101" t="str">
        <f>IF(C968&gt;0,+VLOOKUP($C968,'STYLE NAMES'!$B:$AC,8,FALSE),"")</f>
        <v>EXERCISE / QUARTER SHEETS</v>
      </c>
      <c r="L968" s="101" t="str">
        <f>IF(E968&gt;0,+VLOOKUP($E968,'CODE GENERATOR'!$D:$T,3,FALSE),"")</f>
        <v>W</v>
      </c>
      <c r="M968" s="101" t="str">
        <f>IF(E968&gt;0,+VLOOKUP($E968,'CODE GENERATOR'!$D:$T,4,FALSE),"")</f>
        <v>FLEECE</v>
      </c>
      <c r="N968" s="101" t="str">
        <f>IF(E968&gt;0,+VLOOKUP($E968,'CODE GENERATOR'!$D:$T,6,FALSE),"")</f>
        <v>BORDEAUX</v>
      </c>
      <c r="O968" s="101" t="str">
        <f>IF(E968&gt;0,+VLOOKUP($E968,'CODE GENERATOR'!$D:$T,7,FALSE),"")</f>
        <v>GOLD</v>
      </c>
      <c r="P968" s="101" t="str">
        <f t="shared" si="65"/>
        <v>BORDEAUX/GOLD</v>
      </c>
      <c r="Q968" s="104" t="str">
        <f>IF(E968&gt;0,+VLOOKUP($E968,'CODE GENERATOR'!$D:$T,11,FALSE),"")</f>
        <v>H.RUGPN_EXS0092</v>
      </c>
      <c r="R968" s="104" t="str">
        <f>IF(E968&gt;0,+VLOOKUP($E968,'CODE GENERATOR'!$D:$T,12,FALSE),"")</f>
        <v>FLC0001BORGLD</v>
      </c>
      <c r="S968" s="104" t="str">
        <f>IF(E968&gt;0,+VLOOKUP($E968,'CODE GENERATOR'!$D:$T,13,FALSE),"")</f>
        <v>H.RUGPN_EXS0092_FLC0001BORGLD</v>
      </c>
      <c r="T968" s="104" t="str">
        <f t="shared" si="63"/>
        <v>H.RUGPN_EXS0092_FLC0001BORGLD_XXS</v>
      </c>
      <c r="U968" s="105">
        <v>8683711001331</v>
      </c>
      <c r="V968" s="107" t="str" cm="1">
        <f t="array" ref="V968">_xlfn.TEXTJOIN(";", TRUE, _xlfn.UNIQUE(_xlfn._xlws.FILTER(P$3:P$10029, C$3:C$10029=C968)))</f>
        <v>BLACK/GOLD;BORDEAUX/GOLD;PURPLE/GOLD;BLACK/ROSE GOLD;DARK GRAY/BLACK</v>
      </c>
      <c r="W968" s="107" t="str" cm="1">
        <f t="array" ref="W968">_xlfn.TEXTJOIN(";", TRUE, _xlfn.UNIQUE(_xlfn._xlws.FILTER(F$3:F$10029, C$3:C$10029=C968)))</f>
        <v>XXS;XS</v>
      </c>
      <c r="X968" s="101" t="str">
        <f>IF(E968&gt;0,+VLOOKUP($E968,'CODE GENERATOR'!$D:$AC,19,FALSE),0)</f>
        <v>2402_S01_34087</v>
      </c>
      <c r="Y968" s="101" t="str">
        <f>IF(E968&gt;0,+VLOOKUP($E968,'CODE GENERATOR'!$D:$AC,20,FALSE),0)</f>
        <v>2402_S01_34089</v>
      </c>
      <c r="Z968" s="101" t="str">
        <f>IF(E968&gt;0,+VLOOKUP($E968,'CODE GENERATOR'!$D:$AC,21,FALSE),0)</f>
        <v/>
      </c>
      <c r="AA968" s="101" t="str">
        <f>IF(E968&gt;0,+VLOOKUP($E968,'CODE GENERATOR'!$D:$AC,22,FALSE),0)</f>
        <v/>
      </c>
      <c r="AB968" s="101" t="str">
        <f>IF(E968&gt;0,+VLOOKUP($E968,'CODE GENERATOR'!$D:$AC,23,FALSE),0)</f>
        <v/>
      </c>
      <c r="AC968" s="101" t="str">
        <f>IF(E968&gt;0,+VLOOKUP($E968,'CODE GENERATOR'!$D:$AC,24,FALSE),0)</f>
        <v/>
      </c>
      <c r="AD968" s="101" t="str">
        <f>IF(E968&gt;0,+VLOOKUP($E968,'CODE GENERATOR'!$D:$AC,25,FALSE),0)</f>
        <v/>
      </c>
      <c r="AE968" s="101" t="str">
        <f>IF(E968&gt;0,+VLOOKUP($E968,'CODE GENERATOR'!$D:$AC,26,FALSE),0)</f>
        <v/>
      </c>
      <c r="AF968" s="149" t="str">
        <f>IF($C968&gt;0,$C968&amp;" "&amp;$P968&amp;" "&amp;+VLOOKUP($C968,'STYLE NAMES'!$B:$AC,10,FALSE),"""")</f>
        <v>FLEECE-XP BORDEAUX/GOLD PONY - FLEECE EXERCISE SHEET</v>
      </c>
      <c r="AG968" s="101" t="str">
        <f>"Enjoy our "&amp;(AF968)&amp;"; "&amp;IF(C968&gt;0,+VLOOKUP($C968,'STYLE NAMES'!$B:$AC,11,FALSE),"")</f>
        <v>Enjoy our FLEECE-XP BORDEAUX/GOLD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68" s="101" t="str">
        <f>IF(C968&gt;0,+VLOOKUP($C968,'STYLE NAMES'!$B:$AC,12,FALSE),"")</f>
        <v xml:space="preserve">*High density fleece fabric
*Custom design and pattern to sit prefectly on the horse during training
*Super soft hand feel
*Keeps warmer with respect to traditional standard density fleece blankets
Composition:
100% Polyester
</v>
      </c>
      <c r="AI968" s="101" t="str">
        <f>IF(C968&gt;0,+VLOOKUP($C968,'STYLE NAMES'!$B:$AC,13,FALSE),"")</f>
        <v>Machine Wash at 30°C
Mild process
Do not bleach
Do NOT Tumble Dry</v>
      </c>
      <c r="AJ968" s="149" t="str">
        <f>IF($C968&gt;0,$C968&amp;" "&amp;$P968&amp;" "&amp;+VLOOKUP($C968,'STYLE NAMES'!$B:$AC,14,FALSE),"""")</f>
        <v>FLEECE-XP BORDEAUX/GOLD PONY POLAR ÇALIŞMA BLANKETİ</v>
      </c>
      <c r="AK968" s="149" t="str">
        <f>"Cavalier SanMarco tarafından tasarlanan "&amp;(AJ968)&amp;"; "&amp;IF(C968&gt;0,+VLOOKUP($C968,'STYLE NAMES'!$B:$AC,15,FALSE),"")</f>
        <v>Cavalier SanMarco tarafından tasarlanan FLEECE-XP BORDEAUX/GOLD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68" s="149" t="str">
        <f>IF(C968&gt;0,+VLOOKUP($C968,'STYLE NAMES'!$B:$AC,16,FALSE),"")</f>
        <v>*Yüksek denye polar kumaş
*Antrenman sırasında atın üstünde mükemmel bir şekilde durması için özel tasarım ve kalıp
*Süper yumuşak tuşe
*Geleneksel standart denye polar blanketlere göre daha sıcak tutar
Kompozisyon:
%100 Polyester</v>
      </c>
      <c r="AM968" s="149" t="str">
        <f>IF(C968&gt;0,+VLOOKUP($C968,'STYLE NAMES'!$B:$AC,17,FALSE),"")</f>
        <v>Makinede 30°C' de Yıkayın
Hassas Yıkama
Çamaşır suyu kullanmayın
Kurutma Makinesinde Kurutmayın</v>
      </c>
      <c r="AN968" s="149" t="str">
        <f>IF($C968&gt;0,$C968&amp;" "&amp;$P968&amp;" "&amp;+VLOOKUP($C968,'STYLE NAMES'!$B:$AC,18,FALSE),"""")</f>
        <v>FLEECE-XP BORDEAUX/GOLD COPERTA DI PILE DA PASSEGGIO X PONY</v>
      </c>
      <c r="AO968" s="101" t="str">
        <f>"Disegnato da Cavalier SanMarco "&amp;(AN968)&amp;"; "&amp;IF(C968&gt;0,+VLOOKUP($C968,'STYLE NAMES'!$B:$AC,19,FALSE),"")</f>
        <v>Disegnato da Cavalier SanMarco FLEECE-XP BORDEAUX/GOLD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68" s="101" t="str">
        <f>IF(C968&gt;0,+VLOOKUP($C968,'STYLE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68" s="101" t="str">
        <f>IF(C968&gt;0,+VLOOKUP($C968,'STYLE NAMES'!$B:$AC,21,FALSE),"")</f>
        <v>Lavare in lavatrice a 30°C Ciclo delicato 
Non candeggiare 
Non asciugare in asciugatrice</v>
      </c>
      <c r="AR968" s="101">
        <f>IF(D968&gt;0,+VLOOKUP($C968,'STYLE NAMES'!$B:$AC,22,FALSE),"")</f>
        <v>0</v>
      </c>
      <c r="AS968" s="101">
        <f>IF(E968&gt;0,+VLOOKUP($C968,'STYLE NAMES'!$B:$AC,23,FALSE),"")</f>
        <v>0</v>
      </c>
      <c r="AT968" s="101">
        <f>IF(F968&gt;0,+VLOOKUP($C968,'STYLE NAMES'!$B:$AC,24,FALSE),"")</f>
        <v>0</v>
      </c>
      <c r="AU968" s="101">
        <f>IF(G968&gt;0,+VLOOKUP($C968,'STYLE NAMES'!$B:$AC,25,FALSE),"")</f>
        <v>0</v>
      </c>
      <c r="AV968" s="101">
        <f>+VLOOKUP($S968,'CODE GENERATOR'!$P:$AM,15,FALSE)</f>
        <v>0</v>
      </c>
      <c r="AW968" s="101">
        <f>+VLOOKUP($S968,'CODE GENERATOR'!$P:$AM,16,FALSE)</f>
        <v>0</v>
      </c>
      <c r="AX968" s="101">
        <f>+VLOOKUP($S968,'CODE GENERATOR'!$P:$AM,17,FALSE)</f>
        <v>0</v>
      </c>
      <c r="AY968" s="101">
        <f>+VLOOKUP($S968,'CODE GENERATOR'!$P:$AM,18,FALSE)</f>
        <v>0</v>
      </c>
      <c r="AZ968" s="101">
        <f>+VLOOKUP($S968,'CODE GENERATOR'!$P:$AM,19,FALSE)</f>
        <v>0</v>
      </c>
      <c r="BA968" s="101">
        <f>+VLOOKUP($S968,'CODE GENERATOR'!$P:$AM,20,FALSE)</f>
        <v>0</v>
      </c>
      <c r="BB968" s="101">
        <f>+VLOOKUP($S968,'CODE GENERATOR'!$P:$AM,21,FALSE)</f>
        <v>0</v>
      </c>
      <c r="BC968" s="101">
        <f>+VLOOKUP($S968,'CODE GENERATOR'!$P:$AM,22,FALSE)</f>
        <v>0</v>
      </c>
      <c r="BD968" s="101">
        <f>+VLOOKUP($S968,'CODE GENERATOR'!$P:$AM,23,FALSE)</f>
        <v>0</v>
      </c>
      <c r="BE968" s="101">
        <f>+VLOOKUP($S968,'CODE GENERATOR'!$P:$AM,24,FALSE)</f>
        <v>0</v>
      </c>
      <c r="BF968" s="101">
        <f>IF(C968&gt;0,+VLOOKUP(G968,'CATEGORY ID'!$A$1:$L$118,3,FALSE),"")</f>
        <v>5</v>
      </c>
      <c r="BG968" s="101">
        <f>IF(C968&gt;0,+VLOOKUP(H968,'CATEGORY ID'!$D$1:$L$118,3,FALSE),"")</f>
        <v>78</v>
      </c>
      <c r="BH968" s="101">
        <f>IF(C968&gt;0,+VLOOKUP((+H968&amp;I968),'CATEGORY ID'!$H$1:$I$121,2,FALSE),"")</f>
        <v>79</v>
      </c>
      <c r="BJ968" s="101">
        <f>IF(C968&gt;0,IF(COUNTIF('CATEGORY ID'!$K$1:$K$121,+H968&amp;K968) &gt; 0, +VLOOKUP(+H968&amp;K968,'CATEGORY ID'!$K$1:$L$121,2,FALSE),""),"")</f>
        <v>197</v>
      </c>
      <c r="BK968" s="101" t="str">
        <f>IF(C968&gt;0,IF(COUNTIF('CATEGORY ID'!$K$124:$K$165, +VLOOKUP(C968,'STYLE NAMES'!$B:$AE,30,FALSE)) &gt; 0, +VLOOKUP(VLOOKUP(C968,'STYLE NAMES'!$B:$AE,30,FALSE),'CATEGORY ID'!K:M,2,FALSE),""),"")</f>
        <v/>
      </c>
      <c r="BR968" s="101" t="str" cm="1">
        <f t="array" ref="BR968">IF(C968&gt;0,_xlfn.TEXTJOIN(";", TRUE,_xlfn.UNIQUE(_xlfn._xlws.FILTER(BF968:BQ968,(BF968:BQ968&gt;0)),TRUE,FALSE)),"")&amp;";"&amp;BS968</f>
        <v>5;78;79;197;</v>
      </c>
      <c r="BU968" s="106">
        <f>IF(C968&gt;0,+VLOOKUP($C968,'STYLE NAMES'!$B:$AC,26,FALSE),"")</f>
        <v>79.900000000000006</v>
      </c>
      <c r="BV968" s="106">
        <f>IF(C968&gt;0,+VLOOKUP($C968,'STYLE NAMES'!$B:$AC,27,FALSE),"")</f>
        <v>4390</v>
      </c>
      <c r="BW968" s="106">
        <f>IF(C968&gt;0,+VLOOKUP($C968,'STYLE NAMES'!$B:$AC,28,FALSE),"")</f>
        <v>91.885000000000005</v>
      </c>
      <c r="BY968"/>
      <c r="BZ968" s="101">
        <v>99</v>
      </c>
      <c r="CA968" s="137">
        <f t="shared" si="66"/>
        <v>1</v>
      </c>
      <c r="CB968" s="137">
        <f>+VLOOKUP(C968,'[2]STYLES &amp; MODELS MATRIX'!$A:$G,7,FALSE)</f>
        <v>0</v>
      </c>
      <c r="CC968" s="137" t="str">
        <f>+VLOOKUP(C968,'[1]STYLES &amp; SIZE CHARTS'!$A:$H,8,FALSE)</f>
        <v>HP-RUGS1</v>
      </c>
      <c r="CD968" s="137"/>
      <c r="CE968" s="205"/>
      <c r="CF968" s="141"/>
    </row>
    <row r="969" spans="1:84" s="101" customFormat="1" ht="12" customHeight="1" x14ac:dyDescent="0.2">
      <c r="A969" s="102">
        <f t="shared" si="64"/>
        <v>8683711001348</v>
      </c>
      <c r="B969" s="101" t="s">
        <v>1007</v>
      </c>
      <c r="C969" s="101" t="s">
        <v>2187</v>
      </c>
      <c r="D969" s="101" t="s">
        <v>332</v>
      </c>
      <c r="E969" s="203" t="s">
        <v>2518</v>
      </c>
      <c r="F969" s="101" t="s">
        <v>2346</v>
      </c>
      <c r="G969" s="101" t="str">
        <f>IF(C969&gt;0,+VLOOKUP($C969,'STYLE NAMES'!$B:$AC,4,FALSE),"")</f>
        <v>HORSE</v>
      </c>
      <c r="H969" s="101" t="str">
        <f>IF(C969&gt;0,+VLOOKUP($C969,'STYLE NAMES'!$B:$AC,5,FALSE),"")</f>
        <v>PONY</v>
      </c>
      <c r="I969" s="101" t="str">
        <f>IF(C969&gt;0,+VLOOKUP($C969,'STYLE NAMES'!$B:$AC,6,FALSE),"")</f>
        <v>RUGS</v>
      </c>
      <c r="J969" s="101" t="str">
        <f>IF(C969&gt;0,+VLOOKUP($C969,'STYLE NAMES'!$B:$AC,7,FALSE),"")</f>
        <v>PONY</v>
      </c>
      <c r="K969" s="101" t="str">
        <f>IF(C969&gt;0,+VLOOKUP($C969,'STYLE NAMES'!$B:$AC,8,FALSE),"")</f>
        <v>EXERCISE / QUARTER SHEETS</v>
      </c>
      <c r="L969" s="101" t="str">
        <f>IF(E969&gt;0,+VLOOKUP($E969,'CODE GENERATOR'!$D:$T,3,FALSE),"")</f>
        <v>W</v>
      </c>
      <c r="M969" s="101" t="str">
        <f>IF(E969&gt;0,+VLOOKUP($E969,'CODE GENERATOR'!$D:$T,4,FALSE),"")</f>
        <v>FLEECE</v>
      </c>
      <c r="N969" s="101" t="str">
        <f>IF(E969&gt;0,+VLOOKUP($E969,'CODE GENERATOR'!$D:$T,6,FALSE),"")</f>
        <v>BORDEAUX</v>
      </c>
      <c r="O969" s="101" t="str">
        <f>IF(E969&gt;0,+VLOOKUP($E969,'CODE GENERATOR'!$D:$T,7,FALSE),"")</f>
        <v>GOLD</v>
      </c>
      <c r="P969" s="101" t="str">
        <f t="shared" si="65"/>
        <v>BORDEAUX/GOLD</v>
      </c>
      <c r="Q969" s="104" t="str">
        <f>IF(E969&gt;0,+VLOOKUP($E969,'CODE GENERATOR'!$D:$T,11,FALSE),"")</f>
        <v>H.RUGPN_EXS0092</v>
      </c>
      <c r="R969" s="104" t="str">
        <f>IF(E969&gt;0,+VLOOKUP($E969,'CODE GENERATOR'!$D:$T,12,FALSE),"")</f>
        <v>FLC0001BORGLD</v>
      </c>
      <c r="S969" s="104" t="str">
        <f>IF(E969&gt;0,+VLOOKUP($E969,'CODE GENERATOR'!$D:$T,13,FALSE),"")</f>
        <v>H.RUGPN_EXS0092_FLC0001BORGLD</v>
      </c>
      <c r="T969" s="104" t="str">
        <f t="shared" si="63"/>
        <v>H.RUGPN_EXS0092_FLC0001BORGLD_XS</v>
      </c>
      <c r="U969" s="105">
        <v>8683711001348</v>
      </c>
      <c r="V969" s="107" t="str" cm="1">
        <f t="array" ref="V969">_xlfn.TEXTJOIN(";", TRUE, _xlfn.UNIQUE(_xlfn._xlws.FILTER(P$3:P$10029, C$3:C$10029=C969)))</f>
        <v>BLACK/GOLD;BORDEAUX/GOLD;PURPLE/GOLD;BLACK/ROSE GOLD;DARK GRAY/BLACK</v>
      </c>
      <c r="W969" s="107" t="str" cm="1">
        <f t="array" ref="W969">_xlfn.TEXTJOIN(";", TRUE, _xlfn.UNIQUE(_xlfn._xlws.FILTER(F$3:F$10029, C$3:C$10029=C969)))</f>
        <v>XXS;XS</v>
      </c>
      <c r="X969" s="101" t="str">
        <f>IF(E969&gt;0,+VLOOKUP($E969,'CODE GENERATOR'!$D:$AC,19,FALSE),0)</f>
        <v>2402_S01_34087</v>
      </c>
      <c r="Y969" s="101" t="str">
        <f>IF(E969&gt;0,+VLOOKUP($E969,'CODE GENERATOR'!$D:$AC,20,FALSE),0)</f>
        <v>2402_S01_34089</v>
      </c>
      <c r="Z969" s="101" t="str">
        <f>IF(E969&gt;0,+VLOOKUP($E969,'CODE GENERATOR'!$D:$AC,21,FALSE),0)</f>
        <v/>
      </c>
      <c r="AA969" s="101" t="str">
        <f>IF(E969&gt;0,+VLOOKUP($E969,'CODE GENERATOR'!$D:$AC,22,FALSE),0)</f>
        <v/>
      </c>
      <c r="AB969" s="101" t="str">
        <f>IF(E969&gt;0,+VLOOKUP($E969,'CODE GENERATOR'!$D:$AC,23,FALSE),0)</f>
        <v/>
      </c>
      <c r="AC969" s="101" t="str">
        <f>IF(E969&gt;0,+VLOOKUP($E969,'CODE GENERATOR'!$D:$AC,24,FALSE),0)</f>
        <v/>
      </c>
      <c r="AD969" s="101" t="str">
        <f>IF(E969&gt;0,+VLOOKUP($E969,'CODE GENERATOR'!$D:$AC,25,FALSE),0)</f>
        <v/>
      </c>
      <c r="AE969" s="101" t="str">
        <f>IF(E969&gt;0,+VLOOKUP($E969,'CODE GENERATOR'!$D:$AC,26,FALSE),0)</f>
        <v/>
      </c>
      <c r="AF969" s="149" t="str">
        <f>IF($C969&gt;0,$C969&amp;" "&amp;$P969&amp;" "&amp;+VLOOKUP($C969,'STYLE NAMES'!$B:$AC,10,FALSE),"""")</f>
        <v>FLEECE-XP BORDEAUX/GOLD PONY - FLEECE EXERCISE SHEET</v>
      </c>
      <c r="AG969" s="101" t="str">
        <f>"Enjoy our "&amp;(AF969)&amp;"; "&amp;IF(C969&gt;0,+VLOOKUP($C969,'STYLE NAMES'!$B:$AC,11,FALSE),"")</f>
        <v>Enjoy our FLEECE-XP BORDEAUX/GOLD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69" s="101" t="str">
        <f>IF(C969&gt;0,+VLOOKUP($C969,'STYLE NAMES'!$B:$AC,12,FALSE),"")</f>
        <v xml:space="preserve">*High density fleece fabric
*Custom design and pattern to sit prefectly on the horse during training
*Super soft hand feel
*Keeps warmer with respect to traditional standard density fleece blankets
Composition:
100% Polyester
</v>
      </c>
      <c r="AI969" s="101" t="str">
        <f>IF(C969&gt;0,+VLOOKUP($C969,'STYLE NAMES'!$B:$AC,13,FALSE),"")</f>
        <v>Machine Wash at 30°C
Mild process
Do not bleach
Do NOT Tumble Dry</v>
      </c>
      <c r="AJ969" s="149" t="str">
        <f>IF($C969&gt;0,$C969&amp;" "&amp;$P969&amp;" "&amp;+VLOOKUP($C969,'STYLE NAMES'!$B:$AC,14,FALSE),"""")</f>
        <v>FLEECE-XP BORDEAUX/GOLD PONY POLAR ÇALIŞMA BLANKETİ</v>
      </c>
      <c r="AK969" s="149" t="str">
        <f>"Cavalier SanMarco tarafından tasarlanan "&amp;(AJ969)&amp;"; "&amp;IF(C969&gt;0,+VLOOKUP($C969,'STYLE NAMES'!$B:$AC,15,FALSE),"")</f>
        <v>Cavalier SanMarco tarafından tasarlanan FLEECE-XP BORDEAUX/GOLD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69" s="149" t="str">
        <f>IF(C969&gt;0,+VLOOKUP($C969,'STYLE NAMES'!$B:$AC,16,FALSE),"")</f>
        <v>*Yüksek denye polar kumaş
*Antrenman sırasında atın üstünde mükemmel bir şekilde durması için özel tasarım ve kalıp
*Süper yumuşak tuşe
*Geleneksel standart denye polar blanketlere göre daha sıcak tutar
Kompozisyon:
%100 Polyester</v>
      </c>
      <c r="AM969" s="149" t="str">
        <f>IF(C969&gt;0,+VLOOKUP($C969,'STYLE NAMES'!$B:$AC,17,FALSE),"")</f>
        <v>Makinede 30°C' de Yıkayın
Hassas Yıkama
Çamaşır suyu kullanmayın
Kurutma Makinesinde Kurutmayın</v>
      </c>
      <c r="AN969" s="149" t="str">
        <f>IF($C969&gt;0,$C969&amp;" "&amp;$P969&amp;" "&amp;+VLOOKUP($C969,'STYLE NAMES'!$B:$AC,18,FALSE),"""")</f>
        <v>FLEECE-XP BORDEAUX/GOLD COPERTA DI PILE DA PASSEGGIO X PONY</v>
      </c>
      <c r="AO969" s="101" t="str">
        <f>"Disegnato da Cavalier SanMarco "&amp;(AN969)&amp;"; "&amp;IF(C969&gt;0,+VLOOKUP($C969,'STYLE NAMES'!$B:$AC,19,FALSE),"")</f>
        <v>Disegnato da Cavalier SanMarco FLEECE-XP BORDEAUX/GOLD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69" s="101" t="str">
        <f>IF(C969&gt;0,+VLOOKUP($C969,'STYLE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69" s="101" t="str">
        <f>IF(C969&gt;0,+VLOOKUP($C969,'STYLE NAMES'!$B:$AC,21,FALSE),"")</f>
        <v>Lavare in lavatrice a 30°C Ciclo delicato 
Non candeggiare 
Non asciugare in asciugatrice</v>
      </c>
      <c r="AR969" s="101">
        <f>IF(D969&gt;0,+VLOOKUP($C969,'STYLE NAMES'!$B:$AC,22,FALSE),"")</f>
        <v>0</v>
      </c>
      <c r="AS969" s="101">
        <f>IF(E969&gt;0,+VLOOKUP($C969,'STYLE NAMES'!$B:$AC,23,FALSE),"")</f>
        <v>0</v>
      </c>
      <c r="AT969" s="101">
        <f>IF(F969&gt;0,+VLOOKUP($C969,'STYLE NAMES'!$B:$AC,24,FALSE),"")</f>
        <v>0</v>
      </c>
      <c r="AU969" s="101">
        <f>IF(G969&gt;0,+VLOOKUP($C969,'STYLE NAMES'!$B:$AC,25,FALSE),"")</f>
        <v>0</v>
      </c>
      <c r="AV969" s="101">
        <f>+VLOOKUP($S969,'CODE GENERATOR'!$P:$AM,15,FALSE)</f>
        <v>0</v>
      </c>
      <c r="AW969" s="101">
        <f>+VLOOKUP($S969,'CODE GENERATOR'!$P:$AM,16,FALSE)</f>
        <v>0</v>
      </c>
      <c r="AX969" s="101">
        <f>+VLOOKUP($S969,'CODE GENERATOR'!$P:$AM,17,FALSE)</f>
        <v>0</v>
      </c>
      <c r="AY969" s="101">
        <f>+VLOOKUP($S969,'CODE GENERATOR'!$P:$AM,18,FALSE)</f>
        <v>0</v>
      </c>
      <c r="AZ969" s="101">
        <f>+VLOOKUP($S969,'CODE GENERATOR'!$P:$AM,19,FALSE)</f>
        <v>0</v>
      </c>
      <c r="BA969" s="101">
        <f>+VLOOKUP($S969,'CODE GENERATOR'!$P:$AM,20,FALSE)</f>
        <v>0</v>
      </c>
      <c r="BB969" s="101">
        <f>+VLOOKUP($S969,'CODE GENERATOR'!$P:$AM,21,FALSE)</f>
        <v>0</v>
      </c>
      <c r="BC969" s="101">
        <f>+VLOOKUP($S969,'CODE GENERATOR'!$P:$AM,22,FALSE)</f>
        <v>0</v>
      </c>
      <c r="BD969" s="101">
        <f>+VLOOKUP($S969,'CODE GENERATOR'!$P:$AM,23,FALSE)</f>
        <v>0</v>
      </c>
      <c r="BE969" s="101">
        <f>+VLOOKUP($S969,'CODE GENERATOR'!$P:$AM,24,FALSE)</f>
        <v>0</v>
      </c>
      <c r="BF969" s="101">
        <f>IF(C969&gt;0,+VLOOKUP(G969,'CATEGORY ID'!$A$1:$L$118,3,FALSE),"")</f>
        <v>5</v>
      </c>
      <c r="BG969" s="101">
        <f>IF(C969&gt;0,+VLOOKUP(H969,'CATEGORY ID'!$D$1:$L$118,3,FALSE),"")</f>
        <v>78</v>
      </c>
      <c r="BH969" s="101">
        <f>IF(C969&gt;0,+VLOOKUP((+H969&amp;I969),'CATEGORY ID'!$H$1:$I$121,2,FALSE),"")</f>
        <v>79</v>
      </c>
      <c r="BJ969" s="101">
        <f>IF(C969&gt;0,IF(COUNTIF('CATEGORY ID'!$K$1:$K$121,+H969&amp;K969) &gt; 0, +VLOOKUP(+H969&amp;K969,'CATEGORY ID'!$K$1:$L$121,2,FALSE),""),"")</f>
        <v>197</v>
      </c>
      <c r="BK969" s="101" t="str">
        <f>IF(C969&gt;0,IF(COUNTIF('CATEGORY ID'!$K$124:$K$165, +VLOOKUP(C969,'STYLE NAMES'!$B:$AE,30,FALSE)) &gt; 0, +VLOOKUP(VLOOKUP(C969,'STYLE NAMES'!$B:$AE,30,FALSE),'CATEGORY ID'!K:M,2,FALSE),""),"")</f>
        <v/>
      </c>
      <c r="BR969" s="101" t="str" cm="1">
        <f t="array" ref="BR969">IF(C969&gt;0,_xlfn.TEXTJOIN(";", TRUE,_xlfn.UNIQUE(_xlfn._xlws.FILTER(BF969:BQ969,(BF969:BQ969&gt;0)),TRUE,FALSE)),"")&amp;";"&amp;BS969</f>
        <v>5;78;79;197;</v>
      </c>
      <c r="BU969" s="106">
        <f>IF(C969&gt;0,+VLOOKUP($C969,'STYLE NAMES'!$B:$AC,26,FALSE),"")</f>
        <v>79.900000000000006</v>
      </c>
      <c r="BV969" s="106">
        <f>IF(C969&gt;0,+VLOOKUP($C969,'STYLE NAMES'!$B:$AC,27,FALSE),"")</f>
        <v>4390</v>
      </c>
      <c r="BW969" s="106">
        <f>IF(C969&gt;0,+VLOOKUP($C969,'STYLE NAMES'!$B:$AC,28,FALSE),"")</f>
        <v>91.885000000000005</v>
      </c>
      <c r="BY969"/>
      <c r="BZ969" s="101">
        <v>99</v>
      </c>
      <c r="CA969" s="137">
        <f t="shared" si="66"/>
        <v>1</v>
      </c>
      <c r="CB969" s="137">
        <f>+VLOOKUP(C969,'[2]STYLES &amp; MODELS MATRIX'!$A:$G,7,FALSE)</f>
        <v>0</v>
      </c>
      <c r="CC969" s="137" t="str">
        <f>+VLOOKUP(C969,'[1]STYLES &amp; SIZE CHARTS'!$A:$H,8,FALSE)</f>
        <v>HP-RUGS1</v>
      </c>
      <c r="CD969" s="137"/>
      <c r="CE969" s="205"/>
      <c r="CF969" s="141"/>
    </row>
    <row r="970" spans="1:84" s="101" customFormat="1" ht="12" customHeight="1" x14ac:dyDescent="0.2">
      <c r="A970" s="102">
        <f t="shared" si="64"/>
        <v>8683711001393</v>
      </c>
      <c r="B970" s="101" t="s">
        <v>1007</v>
      </c>
      <c r="C970" s="101" t="s">
        <v>2187</v>
      </c>
      <c r="D970" s="101" t="s">
        <v>332</v>
      </c>
      <c r="E970" s="203" t="s">
        <v>2519</v>
      </c>
      <c r="F970" s="101" t="s">
        <v>2475</v>
      </c>
      <c r="G970" s="101" t="str">
        <f>IF(C970&gt;0,+VLOOKUP($C970,'STYLE NAMES'!$B:$AC,4,FALSE),"")</f>
        <v>HORSE</v>
      </c>
      <c r="H970" s="101" t="str">
        <f>IF(C970&gt;0,+VLOOKUP($C970,'STYLE NAMES'!$B:$AC,5,FALSE),"")</f>
        <v>PONY</v>
      </c>
      <c r="I970" s="101" t="str">
        <f>IF(C970&gt;0,+VLOOKUP($C970,'STYLE NAMES'!$B:$AC,6,FALSE),"")</f>
        <v>RUGS</v>
      </c>
      <c r="J970" s="101" t="str">
        <f>IF(C970&gt;0,+VLOOKUP($C970,'STYLE NAMES'!$B:$AC,7,FALSE),"")</f>
        <v>PONY</v>
      </c>
      <c r="K970" s="101" t="str">
        <f>IF(C970&gt;0,+VLOOKUP($C970,'STYLE NAMES'!$B:$AC,8,FALSE),"")</f>
        <v>EXERCISE / QUARTER SHEETS</v>
      </c>
      <c r="L970" s="101" t="str">
        <f>IF(E970&gt;0,+VLOOKUP($E970,'CODE GENERATOR'!$D:$T,3,FALSE),"")</f>
        <v>W</v>
      </c>
      <c r="M970" s="101" t="str">
        <f>IF(E970&gt;0,+VLOOKUP($E970,'CODE GENERATOR'!$D:$T,4,FALSE),"")</f>
        <v>FLEECE</v>
      </c>
      <c r="N970" s="101" t="str">
        <f>IF(E970&gt;0,+VLOOKUP($E970,'CODE GENERATOR'!$D:$T,6,FALSE),"")</f>
        <v>PURPLE</v>
      </c>
      <c r="O970" s="101" t="str">
        <f>IF(E970&gt;0,+VLOOKUP($E970,'CODE GENERATOR'!$D:$T,7,FALSE),"")</f>
        <v>GOLD</v>
      </c>
      <c r="P970" s="101" t="str">
        <f t="shared" si="65"/>
        <v>PURPLE/GOLD</v>
      </c>
      <c r="Q970" s="104" t="str">
        <f>IF(E970&gt;0,+VLOOKUP($E970,'CODE GENERATOR'!$D:$T,11,FALSE),"")</f>
        <v>H.RUGPN_EXS0092</v>
      </c>
      <c r="R970" s="104" t="str">
        <f>IF(E970&gt;0,+VLOOKUP($E970,'CODE GENERATOR'!$D:$T,12,FALSE),"")</f>
        <v>FLC0001PURGLD</v>
      </c>
      <c r="S970" s="104" t="str">
        <f>IF(E970&gt;0,+VLOOKUP($E970,'CODE GENERATOR'!$D:$T,13,FALSE),"")</f>
        <v>H.RUGPN_EXS0092_FLC0001PURGLD</v>
      </c>
      <c r="T970" s="104" t="str">
        <f t="shared" si="63"/>
        <v>H.RUGPN_EXS0092_FLC0001PURGLD_XXS</v>
      </c>
      <c r="U970" s="105">
        <v>8683711001393</v>
      </c>
      <c r="V970" s="107" t="str" cm="1">
        <f t="array" ref="V970">_xlfn.TEXTJOIN(";", TRUE, _xlfn.UNIQUE(_xlfn._xlws.FILTER(P$3:P$10029, C$3:C$10029=C970)))</f>
        <v>BLACK/GOLD;BORDEAUX/GOLD;PURPLE/GOLD;BLACK/ROSE GOLD;DARK GRAY/BLACK</v>
      </c>
      <c r="W970" s="107" t="str" cm="1">
        <f t="array" ref="W970">_xlfn.TEXTJOIN(";", TRUE, _xlfn.UNIQUE(_xlfn._xlws.FILTER(F$3:F$10029, C$3:C$10029=C970)))</f>
        <v>XXS;XS</v>
      </c>
      <c r="X970" s="101" t="str">
        <f>IF(E970&gt;0,+VLOOKUP($E970,'CODE GENERATOR'!$D:$AC,19,FALSE),0)</f>
        <v>2402_S01_34092</v>
      </c>
      <c r="Y970" s="101" t="str">
        <f>IF(E970&gt;0,+VLOOKUP($E970,'CODE GENERATOR'!$D:$AC,20,FALSE),0)</f>
        <v>2402_S01_34093</v>
      </c>
      <c r="Z970" s="101" t="str">
        <f>IF(E970&gt;0,+VLOOKUP($E970,'CODE GENERATOR'!$D:$AC,21,FALSE),0)</f>
        <v/>
      </c>
      <c r="AA970" s="101" t="str">
        <f>IF(E970&gt;0,+VLOOKUP($E970,'CODE GENERATOR'!$D:$AC,22,FALSE),0)</f>
        <v/>
      </c>
      <c r="AB970" s="101" t="str">
        <f>IF(E970&gt;0,+VLOOKUP($E970,'CODE GENERATOR'!$D:$AC,23,FALSE),0)</f>
        <v/>
      </c>
      <c r="AC970" s="101" t="str">
        <f>IF(E970&gt;0,+VLOOKUP($E970,'CODE GENERATOR'!$D:$AC,24,FALSE),0)</f>
        <v/>
      </c>
      <c r="AD970" s="101" t="str">
        <f>IF(E970&gt;0,+VLOOKUP($E970,'CODE GENERATOR'!$D:$AC,25,FALSE),0)</f>
        <v/>
      </c>
      <c r="AE970" s="101" t="str">
        <f>IF(E970&gt;0,+VLOOKUP($E970,'CODE GENERATOR'!$D:$AC,26,FALSE),0)</f>
        <v/>
      </c>
      <c r="AF970" s="149" t="str">
        <f>IF($C970&gt;0,$C970&amp;" "&amp;$P970&amp;" "&amp;+VLOOKUP($C970,'STYLE NAMES'!$B:$AC,10,FALSE),"""")</f>
        <v>FLEECE-XP PURPLE/GOLD PONY - FLEECE EXERCISE SHEET</v>
      </c>
      <c r="AG970" s="101" t="str">
        <f>"Enjoy our "&amp;(AF970)&amp;"; "&amp;IF(C970&gt;0,+VLOOKUP($C970,'STYLE NAMES'!$B:$AC,11,FALSE),"")</f>
        <v>Enjoy our FLEECE-XP PURPLE/GOLD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70" s="101" t="str">
        <f>IF(C970&gt;0,+VLOOKUP($C970,'STYLE NAMES'!$B:$AC,12,FALSE),"")</f>
        <v xml:space="preserve">*High density fleece fabric
*Custom design and pattern to sit prefectly on the horse during training
*Super soft hand feel
*Keeps warmer with respect to traditional standard density fleece blankets
Composition:
100% Polyester
</v>
      </c>
      <c r="AI970" s="101" t="str">
        <f>IF(C970&gt;0,+VLOOKUP($C970,'STYLE NAMES'!$B:$AC,13,FALSE),"")</f>
        <v>Machine Wash at 30°C
Mild process
Do not bleach
Do NOT Tumble Dry</v>
      </c>
      <c r="AJ970" s="149" t="str">
        <f>IF($C970&gt;0,$C970&amp;" "&amp;$P970&amp;" "&amp;+VLOOKUP($C970,'STYLE NAMES'!$B:$AC,14,FALSE),"""")</f>
        <v>FLEECE-XP PURPLE/GOLD PONY POLAR ÇALIŞMA BLANKETİ</v>
      </c>
      <c r="AK970" s="149" t="str">
        <f>"Cavalier SanMarco tarafından tasarlanan "&amp;(AJ970)&amp;"; "&amp;IF(C970&gt;0,+VLOOKUP($C970,'STYLE NAMES'!$B:$AC,15,FALSE),"")</f>
        <v>Cavalier SanMarco tarafından tasarlanan FLEECE-XP PURPLE/GOLD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70" s="149" t="str">
        <f>IF(C970&gt;0,+VLOOKUP($C970,'STYLE NAMES'!$B:$AC,16,FALSE),"")</f>
        <v>*Yüksek denye polar kumaş
*Antrenman sırasında atın üstünde mükemmel bir şekilde durması için özel tasarım ve kalıp
*Süper yumuşak tuşe
*Geleneksel standart denye polar blanketlere göre daha sıcak tutar
Kompozisyon:
%100 Polyester</v>
      </c>
      <c r="AM970" s="149" t="str">
        <f>IF(C970&gt;0,+VLOOKUP($C970,'STYLE NAMES'!$B:$AC,17,FALSE),"")</f>
        <v>Makinede 30°C' de Yıkayın
Hassas Yıkama
Çamaşır suyu kullanmayın
Kurutma Makinesinde Kurutmayın</v>
      </c>
      <c r="AN970" s="149" t="str">
        <f>IF($C970&gt;0,$C970&amp;" "&amp;$P970&amp;" "&amp;+VLOOKUP($C970,'STYLE NAMES'!$B:$AC,18,FALSE),"""")</f>
        <v>FLEECE-XP PURPLE/GOLD COPERTA DI PILE DA PASSEGGIO X PONY</v>
      </c>
      <c r="AO970" s="101" t="str">
        <f>"Disegnato da Cavalier SanMarco "&amp;(AN970)&amp;"; "&amp;IF(C970&gt;0,+VLOOKUP($C970,'STYLE NAMES'!$B:$AC,19,FALSE),"")</f>
        <v>Disegnato da Cavalier SanMarco FLEECE-XP PURPLE/GOLD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70" s="101" t="str">
        <f>IF(C970&gt;0,+VLOOKUP($C970,'STYLE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70" s="101" t="str">
        <f>IF(C970&gt;0,+VLOOKUP($C970,'STYLE NAMES'!$B:$AC,21,FALSE),"")</f>
        <v>Lavare in lavatrice a 30°C Ciclo delicato 
Non candeggiare 
Non asciugare in asciugatrice</v>
      </c>
      <c r="AR970" s="101">
        <f>IF(D970&gt;0,+VLOOKUP($C970,'STYLE NAMES'!$B:$AC,22,FALSE),"")</f>
        <v>0</v>
      </c>
      <c r="AS970" s="101">
        <f>IF(E970&gt;0,+VLOOKUP($C970,'STYLE NAMES'!$B:$AC,23,FALSE),"")</f>
        <v>0</v>
      </c>
      <c r="AT970" s="101">
        <f>IF(F970&gt;0,+VLOOKUP($C970,'STYLE NAMES'!$B:$AC,24,FALSE),"")</f>
        <v>0</v>
      </c>
      <c r="AU970" s="101">
        <f>IF(G970&gt;0,+VLOOKUP($C970,'STYLE NAMES'!$B:$AC,25,FALSE),"")</f>
        <v>0</v>
      </c>
      <c r="AV970" s="101">
        <f>+VLOOKUP($S970,'CODE GENERATOR'!$P:$AM,15,FALSE)</f>
        <v>0</v>
      </c>
      <c r="AW970" s="101">
        <f>+VLOOKUP($S970,'CODE GENERATOR'!$P:$AM,16,FALSE)</f>
        <v>0</v>
      </c>
      <c r="AX970" s="101">
        <f>+VLOOKUP($S970,'CODE GENERATOR'!$P:$AM,17,FALSE)</f>
        <v>0</v>
      </c>
      <c r="AY970" s="101">
        <f>+VLOOKUP($S970,'CODE GENERATOR'!$P:$AM,18,FALSE)</f>
        <v>0</v>
      </c>
      <c r="AZ970" s="101">
        <f>+VLOOKUP($S970,'CODE GENERATOR'!$P:$AM,19,FALSE)</f>
        <v>0</v>
      </c>
      <c r="BA970" s="101">
        <f>+VLOOKUP($S970,'CODE GENERATOR'!$P:$AM,20,FALSE)</f>
        <v>0</v>
      </c>
      <c r="BB970" s="101">
        <f>+VLOOKUP($S970,'CODE GENERATOR'!$P:$AM,21,FALSE)</f>
        <v>0</v>
      </c>
      <c r="BC970" s="101">
        <f>+VLOOKUP($S970,'CODE GENERATOR'!$P:$AM,22,FALSE)</f>
        <v>0</v>
      </c>
      <c r="BD970" s="101">
        <f>+VLOOKUP($S970,'CODE GENERATOR'!$P:$AM,23,FALSE)</f>
        <v>0</v>
      </c>
      <c r="BE970" s="101">
        <f>+VLOOKUP($S970,'CODE GENERATOR'!$P:$AM,24,FALSE)</f>
        <v>0</v>
      </c>
      <c r="BF970" s="101">
        <f>IF(C970&gt;0,+VLOOKUP(G970,'CATEGORY ID'!$A$1:$L$118,3,FALSE),"")</f>
        <v>5</v>
      </c>
      <c r="BG970" s="101">
        <f>IF(C970&gt;0,+VLOOKUP(H970,'CATEGORY ID'!$D$1:$L$118,3,FALSE),"")</f>
        <v>78</v>
      </c>
      <c r="BH970" s="101">
        <f>IF(C970&gt;0,+VLOOKUP((+H970&amp;I970),'CATEGORY ID'!$H$1:$I$121,2,FALSE),"")</f>
        <v>79</v>
      </c>
      <c r="BJ970" s="101">
        <f>IF(C970&gt;0,IF(COUNTIF('CATEGORY ID'!$K$1:$K$121,+H970&amp;K970) &gt; 0, +VLOOKUP(+H970&amp;K970,'CATEGORY ID'!$K$1:$L$121,2,FALSE),""),"")</f>
        <v>197</v>
      </c>
      <c r="BK970" s="101" t="str">
        <f>IF(C970&gt;0,IF(COUNTIF('CATEGORY ID'!$K$124:$K$165, +VLOOKUP(C970,'STYLE NAMES'!$B:$AE,30,FALSE)) &gt; 0, +VLOOKUP(VLOOKUP(C970,'STYLE NAMES'!$B:$AE,30,FALSE),'CATEGORY ID'!K:M,2,FALSE),""),"")</f>
        <v/>
      </c>
      <c r="BR970" s="101" t="str" cm="1">
        <f t="array" ref="BR970">IF(C970&gt;0,_xlfn.TEXTJOIN(";", TRUE,_xlfn.UNIQUE(_xlfn._xlws.FILTER(BF970:BQ970,(BF970:BQ970&gt;0)),TRUE,FALSE)),"")&amp;";"&amp;BS970</f>
        <v>5;78;79;197;</v>
      </c>
      <c r="BU970" s="106">
        <f>IF(C970&gt;0,+VLOOKUP($C970,'STYLE NAMES'!$B:$AC,26,FALSE),"")</f>
        <v>79.900000000000006</v>
      </c>
      <c r="BV970" s="106">
        <f>IF(C970&gt;0,+VLOOKUP($C970,'STYLE NAMES'!$B:$AC,27,FALSE),"")</f>
        <v>4390</v>
      </c>
      <c r="BW970" s="106">
        <f>IF(C970&gt;0,+VLOOKUP($C970,'STYLE NAMES'!$B:$AC,28,FALSE),"")</f>
        <v>91.885000000000005</v>
      </c>
      <c r="BY970"/>
      <c r="BZ970" s="101">
        <v>99</v>
      </c>
      <c r="CA970" s="137">
        <f t="shared" si="66"/>
        <v>1</v>
      </c>
      <c r="CB970" s="137">
        <f>+VLOOKUP(C970,'[2]STYLES &amp; MODELS MATRIX'!$A:$G,7,FALSE)</f>
        <v>0</v>
      </c>
      <c r="CC970" s="137" t="str">
        <f>+VLOOKUP(C970,'[1]STYLES &amp; SIZE CHARTS'!$A:$H,8,FALSE)</f>
        <v>HP-RUGS1</v>
      </c>
      <c r="CD970" s="137"/>
      <c r="CE970" s="205"/>
      <c r="CF970" s="141"/>
    </row>
    <row r="971" spans="1:84" s="101" customFormat="1" ht="12" customHeight="1" x14ac:dyDescent="0.2">
      <c r="A971" s="102">
        <f t="shared" si="64"/>
        <v>8683711001409</v>
      </c>
      <c r="B971" s="101" t="s">
        <v>1007</v>
      </c>
      <c r="C971" s="101" t="s">
        <v>2187</v>
      </c>
      <c r="D971" s="101" t="s">
        <v>332</v>
      </c>
      <c r="E971" s="203" t="s">
        <v>2519</v>
      </c>
      <c r="F971" s="101" t="s">
        <v>2346</v>
      </c>
      <c r="G971" s="101" t="str">
        <f>IF(C971&gt;0,+VLOOKUP($C971,'STYLE NAMES'!$B:$AC,4,FALSE),"")</f>
        <v>HORSE</v>
      </c>
      <c r="H971" s="101" t="str">
        <f>IF(C971&gt;0,+VLOOKUP($C971,'STYLE NAMES'!$B:$AC,5,FALSE),"")</f>
        <v>PONY</v>
      </c>
      <c r="I971" s="101" t="str">
        <f>IF(C971&gt;0,+VLOOKUP($C971,'STYLE NAMES'!$B:$AC,6,FALSE),"")</f>
        <v>RUGS</v>
      </c>
      <c r="J971" s="101" t="str">
        <f>IF(C971&gt;0,+VLOOKUP($C971,'STYLE NAMES'!$B:$AC,7,FALSE),"")</f>
        <v>PONY</v>
      </c>
      <c r="K971" s="101" t="str">
        <f>IF(C971&gt;0,+VLOOKUP($C971,'STYLE NAMES'!$B:$AC,8,FALSE),"")</f>
        <v>EXERCISE / QUARTER SHEETS</v>
      </c>
      <c r="L971" s="101" t="str">
        <f>IF(E971&gt;0,+VLOOKUP($E971,'CODE GENERATOR'!$D:$T,3,FALSE),"")</f>
        <v>W</v>
      </c>
      <c r="M971" s="101" t="str">
        <f>IF(E971&gt;0,+VLOOKUP($E971,'CODE GENERATOR'!$D:$T,4,FALSE),"")</f>
        <v>FLEECE</v>
      </c>
      <c r="N971" s="101" t="str">
        <f>IF(E971&gt;0,+VLOOKUP($E971,'CODE GENERATOR'!$D:$T,6,FALSE),"")</f>
        <v>PURPLE</v>
      </c>
      <c r="O971" s="101" t="str">
        <f>IF(E971&gt;0,+VLOOKUP($E971,'CODE GENERATOR'!$D:$T,7,FALSE),"")</f>
        <v>GOLD</v>
      </c>
      <c r="P971" s="101" t="str">
        <f t="shared" si="65"/>
        <v>PURPLE/GOLD</v>
      </c>
      <c r="Q971" s="104" t="str">
        <f>IF(E971&gt;0,+VLOOKUP($E971,'CODE GENERATOR'!$D:$T,11,FALSE),"")</f>
        <v>H.RUGPN_EXS0092</v>
      </c>
      <c r="R971" s="104" t="str">
        <f>IF(E971&gt;0,+VLOOKUP($E971,'CODE GENERATOR'!$D:$T,12,FALSE),"")</f>
        <v>FLC0001PURGLD</v>
      </c>
      <c r="S971" s="104" t="str">
        <f>IF(E971&gt;0,+VLOOKUP($E971,'CODE GENERATOR'!$D:$T,13,FALSE),"")</f>
        <v>H.RUGPN_EXS0092_FLC0001PURGLD</v>
      </c>
      <c r="T971" s="104" t="str">
        <f t="shared" si="63"/>
        <v>H.RUGPN_EXS0092_FLC0001PURGLD_XS</v>
      </c>
      <c r="U971" s="105">
        <v>8683711001409</v>
      </c>
      <c r="V971" s="107" t="str" cm="1">
        <f t="array" ref="V971">_xlfn.TEXTJOIN(";", TRUE, _xlfn.UNIQUE(_xlfn._xlws.FILTER(P$3:P$10029, C$3:C$10029=C971)))</f>
        <v>BLACK/GOLD;BORDEAUX/GOLD;PURPLE/GOLD;BLACK/ROSE GOLD;DARK GRAY/BLACK</v>
      </c>
      <c r="W971" s="107" t="str" cm="1">
        <f t="array" ref="W971">_xlfn.TEXTJOIN(";", TRUE, _xlfn.UNIQUE(_xlfn._xlws.FILTER(F$3:F$10029, C$3:C$10029=C971)))</f>
        <v>XXS;XS</v>
      </c>
      <c r="X971" s="101" t="str">
        <f>IF(E971&gt;0,+VLOOKUP($E971,'CODE GENERATOR'!$D:$AC,19,FALSE),0)</f>
        <v>2402_S01_34092</v>
      </c>
      <c r="Y971" s="101" t="str">
        <f>IF(E971&gt;0,+VLOOKUP($E971,'CODE GENERATOR'!$D:$AC,20,FALSE),0)</f>
        <v>2402_S01_34093</v>
      </c>
      <c r="Z971" s="101" t="str">
        <f>IF(E971&gt;0,+VLOOKUP($E971,'CODE GENERATOR'!$D:$AC,21,FALSE),0)</f>
        <v/>
      </c>
      <c r="AA971" s="101" t="str">
        <f>IF(E971&gt;0,+VLOOKUP($E971,'CODE GENERATOR'!$D:$AC,22,FALSE),0)</f>
        <v/>
      </c>
      <c r="AB971" s="101" t="str">
        <f>IF(E971&gt;0,+VLOOKUP($E971,'CODE GENERATOR'!$D:$AC,23,FALSE),0)</f>
        <v/>
      </c>
      <c r="AC971" s="101" t="str">
        <f>IF(E971&gt;0,+VLOOKUP($E971,'CODE GENERATOR'!$D:$AC,24,FALSE),0)</f>
        <v/>
      </c>
      <c r="AD971" s="101" t="str">
        <f>IF(E971&gt;0,+VLOOKUP($E971,'CODE GENERATOR'!$D:$AC,25,FALSE),0)</f>
        <v/>
      </c>
      <c r="AE971" s="101" t="str">
        <f>IF(E971&gt;0,+VLOOKUP($E971,'CODE GENERATOR'!$D:$AC,26,FALSE),0)</f>
        <v/>
      </c>
      <c r="AF971" s="149" t="str">
        <f>IF($C971&gt;0,$C971&amp;" "&amp;$P971&amp;" "&amp;+VLOOKUP($C971,'STYLE NAMES'!$B:$AC,10,FALSE),"""")</f>
        <v>FLEECE-XP PURPLE/GOLD PONY - FLEECE EXERCISE SHEET</v>
      </c>
      <c r="AG971" s="101" t="str">
        <f>"Enjoy our "&amp;(AF971)&amp;"; "&amp;IF(C971&gt;0,+VLOOKUP($C971,'STYLE NAMES'!$B:$AC,11,FALSE),"")</f>
        <v>Enjoy our FLEECE-XP PURPLE/GOLD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71" s="101" t="str">
        <f>IF(C971&gt;0,+VLOOKUP($C971,'STYLE NAMES'!$B:$AC,12,FALSE),"")</f>
        <v xml:space="preserve">*High density fleece fabric
*Custom design and pattern to sit prefectly on the horse during training
*Super soft hand feel
*Keeps warmer with respect to traditional standard density fleece blankets
Composition:
100% Polyester
</v>
      </c>
      <c r="AI971" s="101" t="str">
        <f>IF(C971&gt;0,+VLOOKUP($C971,'STYLE NAMES'!$B:$AC,13,FALSE),"")</f>
        <v>Machine Wash at 30°C
Mild process
Do not bleach
Do NOT Tumble Dry</v>
      </c>
      <c r="AJ971" s="149" t="str">
        <f>IF($C971&gt;0,$C971&amp;" "&amp;$P971&amp;" "&amp;+VLOOKUP($C971,'STYLE NAMES'!$B:$AC,14,FALSE),"""")</f>
        <v>FLEECE-XP PURPLE/GOLD PONY POLAR ÇALIŞMA BLANKETİ</v>
      </c>
      <c r="AK971" s="149" t="str">
        <f>"Cavalier SanMarco tarafından tasarlanan "&amp;(AJ971)&amp;"; "&amp;IF(C971&gt;0,+VLOOKUP($C971,'STYLE NAMES'!$B:$AC,15,FALSE),"")</f>
        <v>Cavalier SanMarco tarafından tasarlanan FLEECE-XP PURPLE/GOLD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71" s="149" t="str">
        <f>IF(C971&gt;0,+VLOOKUP($C971,'STYLE NAMES'!$B:$AC,16,FALSE),"")</f>
        <v>*Yüksek denye polar kumaş
*Antrenman sırasında atın üstünde mükemmel bir şekilde durması için özel tasarım ve kalıp
*Süper yumuşak tuşe
*Geleneksel standart denye polar blanketlere göre daha sıcak tutar
Kompozisyon:
%100 Polyester</v>
      </c>
      <c r="AM971" s="149" t="str">
        <f>IF(C971&gt;0,+VLOOKUP($C971,'STYLE NAMES'!$B:$AC,17,FALSE),"")</f>
        <v>Makinede 30°C' de Yıkayın
Hassas Yıkama
Çamaşır suyu kullanmayın
Kurutma Makinesinde Kurutmayın</v>
      </c>
      <c r="AN971" s="149" t="str">
        <f>IF($C971&gt;0,$C971&amp;" "&amp;$P971&amp;" "&amp;+VLOOKUP($C971,'STYLE NAMES'!$B:$AC,18,FALSE),"""")</f>
        <v>FLEECE-XP PURPLE/GOLD COPERTA DI PILE DA PASSEGGIO X PONY</v>
      </c>
      <c r="AO971" s="101" t="str">
        <f>"Disegnato da Cavalier SanMarco "&amp;(AN971)&amp;"; "&amp;IF(C971&gt;0,+VLOOKUP($C971,'STYLE NAMES'!$B:$AC,19,FALSE),"")</f>
        <v>Disegnato da Cavalier SanMarco FLEECE-XP PURPLE/GOLD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71" s="101" t="str">
        <f>IF(C971&gt;0,+VLOOKUP($C971,'STYLE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71" s="101" t="str">
        <f>IF(C971&gt;0,+VLOOKUP($C971,'STYLE NAMES'!$B:$AC,21,FALSE),"")</f>
        <v>Lavare in lavatrice a 30°C Ciclo delicato 
Non candeggiare 
Non asciugare in asciugatrice</v>
      </c>
      <c r="AR971" s="101">
        <f>IF(D971&gt;0,+VLOOKUP($C971,'STYLE NAMES'!$B:$AC,22,FALSE),"")</f>
        <v>0</v>
      </c>
      <c r="AS971" s="101">
        <f>IF(E971&gt;0,+VLOOKUP($C971,'STYLE NAMES'!$B:$AC,23,FALSE),"")</f>
        <v>0</v>
      </c>
      <c r="AT971" s="101">
        <f>IF(F971&gt;0,+VLOOKUP($C971,'STYLE NAMES'!$B:$AC,24,FALSE),"")</f>
        <v>0</v>
      </c>
      <c r="AU971" s="101">
        <f>IF(G971&gt;0,+VLOOKUP($C971,'STYLE NAMES'!$B:$AC,25,FALSE),"")</f>
        <v>0</v>
      </c>
      <c r="AV971" s="101">
        <f>+VLOOKUP($S971,'CODE GENERATOR'!$P:$AM,15,FALSE)</f>
        <v>0</v>
      </c>
      <c r="AW971" s="101">
        <f>+VLOOKUP($S971,'CODE GENERATOR'!$P:$AM,16,FALSE)</f>
        <v>0</v>
      </c>
      <c r="AX971" s="101">
        <f>+VLOOKUP($S971,'CODE GENERATOR'!$P:$AM,17,FALSE)</f>
        <v>0</v>
      </c>
      <c r="AY971" s="101">
        <f>+VLOOKUP($S971,'CODE GENERATOR'!$P:$AM,18,FALSE)</f>
        <v>0</v>
      </c>
      <c r="AZ971" s="101">
        <f>+VLOOKUP($S971,'CODE GENERATOR'!$P:$AM,19,FALSE)</f>
        <v>0</v>
      </c>
      <c r="BA971" s="101">
        <f>+VLOOKUP($S971,'CODE GENERATOR'!$P:$AM,20,FALSE)</f>
        <v>0</v>
      </c>
      <c r="BB971" s="101">
        <f>+VLOOKUP($S971,'CODE GENERATOR'!$P:$AM,21,FALSE)</f>
        <v>0</v>
      </c>
      <c r="BC971" s="101">
        <f>+VLOOKUP($S971,'CODE GENERATOR'!$P:$AM,22,FALSE)</f>
        <v>0</v>
      </c>
      <c r="BD971" s="101">
        <f>+VLOOKUP($S971,'CODE GENERATOR'!$P:$AM,23,FALSE)</f>
        <v>0</v>
      </c>
      <c r="BE971" s="101">
        <f>+VLOOKUP($S971,'CODE GENERATOR'!$P:$AM,24,FALSE)</f>
        <v>0</v>
      </c>
      <c r="BF971" s="101">
        <f>IF(C971&gt;0,+VLOOKUP(G971,'CATEGORY ID'!$A$1:$L$118,3,FALSE),"")</f>
        <v>5</v>
      </c>
      <c r="BG971" s="101">
        <f>IF(C971&gt;0,+VLOOKUP(H971,'CATEGORY ID'!$D$1:$L$118,3,FALSE),"")</f>
        <v>78</v>
      </c>
      <c r="BH971" s="101">
        <f>IF(C971&gt;0,+VLOOKUP((+H971&amp;I971),'CATEGORY ID'!$H$1:$I$121,2,FALSE),"")</f>
        <v>79</v>
      </c>
      <c r="BJ971" s="101">
        <f>IF(C971&gt;0,IF(COUNTIF('CATEGORY ID'!$K$1:$K$121,+H971&amp;K971) &gt; 0, +VLOOKUP(+H971&amp;K971,'CATEGORY ID'!$K$1:$L$121,2,FALSE),""),"")</f>
        <v>197</v>
      </c>
      <c r="BK971" s="101" t="str">
        <f>IF(C971&gt;0,IF(COUNTIF('CATEGORY ID'!$K$124:$K$165, +VLOOKUP(C971,'STYLE NAMES'!$B:$AE,30,FALSE)) &gt; 0, +VLOOKUP(VLOOKUP(C971,'STYLE NAMES'!$B:$AE,30,FALSE),'CATEGORY ID'!K:M,2,FALSE),""),"")</f>
        <v/>
      </c>
      <c r="BR971" s="101" t="str" cm="1">
        <f t="array" ref="BR971">IF(C971&gt;0,_xlfn.TEXTJOIN(";", TRUE,_xlfn.UNIQUE(_xlfn._xlws.FILTER(BF971:BQ971,(BF971:BQ971&gt;0)),TRUE,FALSE)),"")&amp;";"&amp;BS971</f>
        <v>5;78;79;197;</v>
      </c>
      <c r="BU971" s="106">
        <f>IF(C971&gt;0,+VLOOKUP($C971,'STYLE NAMES'!$B:$AC,26,FALSE),"")</f>
        <v>79.900000000000006</v>
      </c>
      <c r="BV971" s="106">
        <f>IF(C971&gt;0,+VLOOKUP($C971,'STYLE NAMES'!$B:$AC,27,FALSE),"")</f>
        <v>4390</v>
      </c>
      <c r="BW971" s="106">
        <f>IF(C971&gt;0,+VLOOKUP($C971,'STYLE NAMES'!$B:$AC,28,FALSE),"")</f>
        <v>91.885000000000005</v>
      </c>
      <c r="BY971"/>
      <c r="BZ971" s="101">
        <v>99</v>
      </c>
      <c r="CA971" s="137">
        <f t="shared" si="66"/>
        <v>1</v>
      </c>
      <c r="CB971" s="137">
        <f>+VLOOKUP(C971,'[2]STYLES &amp; MODELS MATRIX'!$A:$G,7,FALSE)</f>
        <v>0</v>
      </c>
      <c r="CC971" s="137" t="str">
        <f>+VLOOKUP(C971,'[1]STYLES &amp; SIZE CHARTS'!$A:$H,8,FALSE)</f>
        <v>HP-RUGS1</v>
      </c>
      <c r="CD971" s="137"/>
      <c r="CE971" s="205"/>
      <c r="CF971" s="141"/>
    </row>
    <row r="972" spans="1:84" s="101" customFormat="1" ht="12" customHeight="1" x14ac:dyDescent="0.2">
      <c r="A972" s="102">
        <f t="shared" si="64"/>
        <v>8683711001454</v>
      </c>
      <c r="B972" s="101" t="s">
        <v>1007</v>
      </c>
      <c r="C972" s="101" t="s">
        <v>2187</v>
      </c>
      <c r="D972" s="101" t="s">
        <v>332</v>
      </c>
      <c r="E972" s="203" t="s">
        <v>2520</v>
      </c>
      <c r="F972" s="101" t="s">
        <v>2475</v>
      </c>
      <c r="G972" s="101" t="str">
        <f>IF(C972&gt;0,+VLOOKUP($C972,'STYLE NAMES'!$B:$AC,4,FALSE),"")</f>
        <v>HORSE</v>
      </c>
      <c r="H972" s="101" t="str">
        <f>IF(C972&gt;0,+VLOOKUP($C972,'STYLE NAMES'!$B:$AC,5,FALSE),"")</f>
        <v>PONY</v>
      </c>
      <c r="I972" s="101" t="str">
        <f>IF(C972&gt;0,+VLOOKUP($C972,'STYLE NAMES'!$B:$AC,6,FALSE),"")</f>
        <v>RUGS</v>
      </c>
      <c r="J972" s="101" t="str">
        <f>IF(C972&gt;0,+VLOOKUP($C972,'STYLE NAMES'!$B:$AC,7,FALSE),"")</f>
        <v>PONY</v>
      </c>
      <c r="K972" s="101" t="str">
        <f>IF(C972&gt;0,+VLOOKUP($C972,'STYLE NAMES'!$B:$AC,8,FALSE),"")</f>
        <v>EXERCISE / QUARTER SHEETS</v>
      </c>
      <c r="L972" s="101" t="str">
        <f>IF(E972&gt;0,+VLOOKUP($E972,'CODE GENERATOR'!$D:$T,3,FALSE),"")</f>
        <v>W</v>
      </c>
      <c r="M972" s="101" t="str">
        <f>IF(E972&gt;0,+VLOOKUP($E972,'CODE GENERATOR'!$D:$T,4,FALSE),"")</f>
        <v>FLEECE</v>
      </c>
      <c r="N972" s="101" t="str">
        <f>IF(E972&gt;0,+VLOOKUP($E972,'CODE GENERATOR'!$D:$T,6,FALSE),"")</f>
        <v>BLACK</v>
      </c>
      <c r="O972" s="101" t="str">
        <f>IF(E972&gt;0,+VLOOKUP($E972,'CODE GENERATOR'!$D:$T,7,FALSE),"")</f>
        <v>ROSE GOLD</v>
      </c>
      <c r="P972" s="101" t="str">
        <f t="shared" si="65"/>
        <v>BLACK/ROSE GOLD</v>
      </c>
      <c r="Q972" s="104" t="str">
        <f>IF(E972&gt;0,+VLOOKUP($E972,'CODE GENERATOR'!$D:$T,11,FALSE),"")</f>
        <v>H.RUGPN_EXS0092</v>
      </c>
      <c r="R972" s="104" t="str">
        <f>IF(E972&gt;0,+VLOOKUP($E972,'CODE GENERATOR'!$D:$T,12,FALSE),"")</f>
        <v>FLC0001BLKRGL</v>
      </c>
      <c r="S972" s="104" t="str">
        <f>IF(E972&gt;0,+VLOOKUP($E972,'CODE GENERATOR'!$D:$T,13,FALSE),"")</f>
        <v>H.RUGPN_EXS0092_FLC0001BLKRGL</v>
      </c>
      <c r="T972" s="104" t="str">
        <f t="shared" si="63"/>
        <v>H.RUGPN_EXS0092_FLC0001BLKRGL_XXS</v>
      </c>
      <c r="U972" s="105">
        <v>8683711001454</v>
      </c>
      <c r="V972" s="107" t="str" cm="1">
        <f t="array" ref="V972">_xlfn.TEXTJOIN(";", TRUE, _xlfn.UNIQUE(_xlfn._xlws.FILTER(P$3:P$10029, C$3:C$10029=C972)))</f>
        <v>BLACK/GOLD;BORDEAUX/GOLD;PURPLE/GOLD;BLACK/ROSE GOLD;DARK GRAY/BLACK</v>
      </c>
      <c r="W972" s="107" t="str" cm="1">
        <f t="array" ref="W972">_xlfn.TEXTJOIN(";", TRUE, _xlfn.UNIQUE(_xlfn._xlws.FILTER(F$3:F$10029, C$3:C$10029=C972)))</f>
        <v>XXS;XS</v>
      </c>
      <c r="X972" s="101" t="str">
        <f>IF(E972&gt;0,+VLOOKUP($E972,'CODE GENERATOR'!$D:$AC,19,FALSE),0)</f>
        <v>2402_S01_34084</v>
      </c>
      <c r="Y972" s="101" t="str">
        <f>IF(E972&gt;0,+VLOOKUP($E972,'CODE GENERATOR'!$D:$AC,20,FALSE),0)</f>
        <v>2402_S01_34086</v>
      </c>
      <c r="Z972" s="101" t="str">
        <f>IF(E972&gt;0,+VLOOKUP($E972,'CODE GENERATOR'!$D:$AC,21,FALSE),0)</f>
        <v/>
      </c>
      <c r="AA972" s="101" t="str">
        <f>IF(E972&gt;0,+VLOOKUP($E972,'CODE GENERATOR'!$D:$AC,22,FALSE),0)</f>
        <v/>
      </c>
      <c r="AB972" s="101" t="str">
        <f>IF(E972&gt;0,+VLOOKUP($E972,'CODE GENERATOR'!$D:$AC,23,FALSE),0)</f>
        <v/>
      </c>
      <c r="AC972" s="101" t="str">
        <f>IF(E972&gt;0,+VLOOKUP($E972,'CODE GENERATOR'!$D:$AC,24,FALSE),0)</f>
        <v/>
      </c>
      <c r="AD972" s="101" t="str">
        <f>IF(E972&gt;0,+VLOOKUP($E972,'CODE GENERATOR'!$D:$AC,25,FALSE),0)</f>
        <v/>
      </c>
      <c r="AE972" s="101" t="str">
        <f>IF(E972&gt;0,+VLOOKUP($E972,'CODE GENERATOR'!$D:$AC,26,FALSE),0)</f>
        <v/>
      </c>
      <c r="AF972" s="149" t="str">
        <f>IF($C972&gt;0,$C972&amp;" "&amp;$P972&amp;" "&amp;+VLOOKUP($C972,'STYLE NAMES'!$B:$AC,10,FALSE),"""")</f>
        <v>FLEECE-XP BLACK/ROSE GOLD PONY - FLEECE EXERCISE SHEET</v>
      </c>
      <c r="AG972" s="101" t="str">
        <f>"Enjoy our "&amp;(AF972)&amp;"; "&amp;IF(C972&gt;0,+VLOOKUP($C972,'STYLE NAMES'!$B:$AC,11,FALSE),"")</f>
        <v>Enjoy our FLEECE-XP BLACK/ROSE 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72" s="101" t="str">
        <f>IF(C972&gt;0,+VLOOKUP($C972,'STYLE NAMES'!$B:$AC,12,FALSE),"")</f>
        <v xml:space="preserve">*High density fleece fabric
*Custom design and pattern to sit prefectly on the horse during training
*Super soft hand feel
*Keeps warmer with respect to traditional standard density fleece blankets
Composition:
100% Polyester
</v>
      </c>
      <c r="AI972" s="101" t="str">
        <f>IF(C972&gt;0,+VLOOKUP($C972,'STYLE NAMES'!$B:$AC,13,FALSE),"")</f>
        <v>Machine Wash at 30°C
Mild process
Do not bleach
Do NOT Tumble Dry</v>
      </c>
      <c r="AJ972" s="149" t="str">
        <f>IF($C972&gt;0,$C972&amp;" "&amp;$P972&amp;" "&amp;+VLOOKUP($C972,'STYLE NAMES'!$B:$AC,14,FALSE),"""")</f>
        <v>FLEECE-XP BLACK/ROSE GOLD PONY POLAR ÇALIŞMA BLANKETİ</v>
      </c>
      <c r="AK972" s="149" t="str">
        <f>"Cavalier SanMarco tarafından tasarlanan "&amp;(AJ972)&amp;"; "&amp;IF(C972&gt;0,+VLOOKUP($C972,'STYLE NAMES'!$B:$AC,15,FALSE),"")</f>
        <v>Cavalier SanMarco tarafından tasarlanan FLEECE-XP BLACK/ROSE 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72" s="149" t="str">
        <f>IF(C972&gt;0,+VLOOKUP($C972,'STYLE NAMES'!$B:$AC,16,FALSE),"")</f>
        <v>*Yüksek denye polar kumaş
*Antrenman sırasında atın üstünde mükemmel bir şekilde durması için özel tasarım ve kalıp
*Süper yumuşak tuşe
*Geleneksel standart denye polar blanketlere göre daha sıcak tutar
Kompozisyon:
%100 Polyester</v>
      </c>
      <c r="AM972" s="149" t="str">
        <f>IF(C972&gt;0,+VLOOKUP($C972,'STYLE NAMES'!$B:$AC,17,FALSE),"")</f>
        <v>Makinede 30°C' de Yıkayın
Hassas Yıkama
Çamaşır suyu kullanmayın
Kurutma Makinesinde Kurutmayın</v>
      </c>
      <c r="AN972" s="149" t="str">
        <f>IF($C972&gt;0,$C972&amp;" "&amp;$P972&amp;" "&amp;+VLOOKUP($C972,'STYLE NAMES'!$B:$AC,18,FALSE),"""")</f>
        <v>FLEECE-XP BLACK/ROSE GOLD COPERTA DI PILE DA PASSEGGIO X PONY</v>
      </c>
      <c r="AO972" s="101" t="str">
        <f>"Disegnato da Cavalier SanMarco "&amp;(AN972)&amp;"; "&amp;IF(C972&gt;0,+VLOOKUP($C972,'STYLE NAMES'!$B:$AC,19,FALSE),"")</f>
        <v>Disegnato da Cavalier SanMarco FLEECE-XP BLACK/ROSE 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72" s="101" t="str">
        <f>IF(C972&gt;0,+VLOOKUP($C972,'STYLE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72" s="101" t="str">
        <f>IF(C972&gt;0,+VLOOKUP($C972,'STYLE NAMES'!$B:$AC,21,FALSE),"")</f>
        <v>Lavare in lavatrice a 30°C Ciclo delicato 
Non candeggiare 
Non asciugare in asciugatrice</v>
      </c>
      <c r="AR972" s="101">
        <f>IF(D972&gt;0,+VLOOKUP($C972,'STYLE NAMES'!$B:$AC,22,FALSE),"")</f>
        <v>0</v>
      </c>
      <c r="AS972" s="101">
        <f>IF(E972&gt;0,+VLOOKUP($C972,'STYLE NAMES'!$B:$AC,23,FALSE),"")</f>
        <v>0</v>
      </c>
      <c r="AT972" s="101">
        <f>IF(F972&gt;0,+VLOOKUP($C972,'STYLE NAMES'!$B:$AC,24,FALSE),"")</f>
        <v>0</v>
      </c>
      <c r="AU972" s="101">
        <f>IF(G972&gt;0,+VLOOKUP($C972,'STYLE NAMES'!$B:$AC,25,FALSE),"")</f>
        <v>0</v>
      </c>
      <c r="AV972" s="101">
        <f>+VLOOKUP($S972,'CODE GENERATOR'!$P:$AM,15,FALSE)</f>
        <v>0</v>
      </c>
      <c r="AW972" s="101">
        <f>+VLOOKUP($S972,'CODE GENERATOR'!$P:$AM,16,FALSE)</f>
        <v>0</v>
      </c>
      <c r="AX972" s="101">
        <f>+VLOOKUP($S972,'CODE GENERATOR'!$P:$AM,17,FALSE)</f>
        <v>0</v>
      </c>
      <c r="AY972" s="101">
        <f>+VLOOKUP($S972,'CODE GENERATOR'!$P:$AM,18,FALSE)</f>
        <v>0</v>
      </c>
      <c r="AZ972" s="101">
        <f>+VLOOKUP($S972,'CODE GENERATOR'!$P:$AM,19,FALSE)</f>
        <v>0</v>
      </c>
      <c r="BA972" s="101">
        <f>+VLOOKUP($S972,'CODE GENERATOR'!$P:$AM,20,FALSE)</f>
        <v>0</v>
      </c>
      <c r="BB972" s="101">
        <f>+VLOOKUP($S972,'CODE GENERATOR'!$P:$AM,21,FALSE)</f>
        <v>0</v>
      </c>
      <c r="BC972" s="101">
        <f>+VLOOKUP($S972,'CODE GENERATOR'!$P:$AM,22,FALSE)</f>
        <v>0</v>
      </c>
      <c r="BD972" s="101">
        <f>+VLOOKUP($S972,'CODE GENERATOR'!$P:$AM,23,FALSE)</f>
        <v>0</v>
      </c>
      <c r="BE972" s="101">
        <f>+VLOOKUP($S972,'CODE GENERATOR'!$P:$AM,24,FALSE)</f>
        <v>0</v>
      </c>
      <c r="BF972" s="101">
        <f>IF(C972&gt;0,+VLOOKUP(G972,'CATEGORY ID'!$A$1:$L$118,3,FALSE),"")</f>
        <v>5</v>
      </c>
      <c r="BG972" s="101">
        <f>IF(C972&gt;0,+VLOOKUP(H972,'CATEGORY ID'!$D$1:$L$118,3,FALSE),"")</f>
        <v>78</v>
      </c>
      <c r="BH972" s="101">
        <f>IF(C972&gt;0,+VLOOKUP((+H972&amp;I972),'CATEGORY ID'!$H$1:$I$121,2,FALSE),"")</f>
        <v>79</v>
      </c>
      <c r="BJ972" s="101">
        <f>IF(C972&gt;0,IF(COUNTIF('CATEGORY ID'!$K$1:$K$121,+H972&amp;K972) &gt; 0, +VLOOKUP(+H972&amp;K972,'CATEGORY ID'!$K$1:$L$121,2,FALSE),""),"")</f>
        <v>197</v>
      </c>
      <c r="BK972" s="101" t="str">
        <f>IF(C972&gt;0,IF(COUNTIF('CATEGORY ID'!$K$124:$K$165, +VLOOKUP(C972,'STYLE NAMES'!$B:$AE,30,FALSE)) &gt; 0, +VLOOKUP(VLOOKUP(C972,'STYLE NAMES'!$B:$AE,30,FALSE),'CATEGORY ID'!K:M,2,FALSE),""),"")</f>
        <v/>
      </c>
      <c r="BR972" s="101" t="str" cm="1">
        <f t="array" ref="BR972">IF(C972&gt;0,_xlfn.TEXTJOIN(";", TRUE,_xlfn.UNIQUE(_xlfn._xlws.FILTER(BF972:BQ972,(BF972:BQ972&gt;0)),TRUE,FALSE)),"")&amp;";"&amp;BS972</f>
        <v>5;78;79;197;</v>
      </c>
      <c r="BU972" s="106">
        <f>IF(C972&gt;0,+VLOOKUP($C972,'STYLE NAMES'!$B:$AC,26,FALSE),"")</f>
        <v>79.900000000000006</v>
      </c>
      <c r="BV972" s="106">
        <f>IF(C972&gt;0,+VLOOKUP($C972,'STYLE NAMES'!$B:$AC,27,FALSE),"")</f>
        <v>4390</v>
      </c>
      <c r="BW972" s="106">
        <f>IF(C972&gt;0,+VLOOKUP($C972,'STYLE NAMES'!$B:$AC,28,FALSE),"")</f>
        <v>91.885000000000005</v>
      </c>
      <c r="BY972"/>
      <c r="BZ972" s="101">
        <v>99</v>
      </c>
      <c r="CA972" s="137">
        <f t="shared" si="66"/>
        <v>1</v>
      </c>
      <c r="CB972" s="137">
        <f>+VLOOKUP(C972,'[2]STYLES &amp; MODELS MATRIX'!$A:$G,7,FALSE)</f>
        <v>0</v>
      </c>
      <c r="CC972" s="137" t="str">
        <f>+VLOOKUP(C972,'[1]STYLES &amp; SIZE CHARTS'!$A:$H,8,FALSE)</f>
        <v>HP-RUGS1</v>
      </c>
      <c r="CD972" s="137"/>
      <c r="CE972" s="205"/>
      <c r="CF972" s="141"/>
    </row>
    <row r="973" spans="1:84" s="101" customFormat="1" ht="12" customHeight="1" x14ac:dyDescent="0.2">
      <c r="A973" s="102">
        <f t="shared" si="64"/>
        <v>8683711001461</v>
      </c>
      <c r="B973" s="101" t="s">
        <v>1007</v>
      </c>
      <c r="C973" s="101" t="s">
        <v>2187</v>
      </c>
      <c r="D973" s="101" t="s">
        <v>332</v>
      </c>
      <c r="E973" s="203" t="s">
        <v>2520</v>
      </c>
      <c r="F973" s="101" t="s">
        <v>2346</v>
      </c>
      <c r="G973" s="101" t="str">
        <f>IF(C973&gt;0,+VLOOKUP($C973,'STYLE NAMES'!$B:$AC,4,FALSE),"")</f>
        <v>HORSE</v>
      </c>
      <c r="H973" s="101" t="str">
        <f>IF(C973&gt;0,+VLOOKUP($C973,'STYLE NAMES'!$B:$AC,5,FALSE),"")</f>
        <v>PONY</v>
      </c>
      <c r="I973" s="101" t="str">
        <f>IF(C973&gt;0,+VLOOKUP($C973,'STYLE NAMES'!$B:$AC,6,FALSE),"")</f>
        <v>RUGS</v>
      </c>
      <c r="J973" s="101" t="str">
        <f>IF(C973&gt;0,+VLOOKUP($C973,'STYLE NAMES'!$B:$AC,7,FALSE),"")</f>
        <v>PONY</v>
      </c>
      <c r="K973" s="101" t="str">
        <f>IF(C973&gt;0,+VLOOKUP($C973,'STYLE NAMES'!$B:$AC,8,FALSE),"")</f>
        <v>EXERCISE / QUARTER SHEETS</v>
      </c>
      <c r="L973" s="101" t="str">
        <f>IF(E973&gt;0,+VLOOKUP($E973,'CODE GENERATOR'!$D:$T,3,FALSE),"")</f>
        <v>W</v>
      </c>
      <c r="M973" s="101" t="str">
        <f>IF(E973&gt;0,+VLOOKUP($E973,'CODE GENERATOR'!$D:$T,4,FALSE),"")</f>
        <v>FLEECE</v>
      </c>
      <c r="N973" s="101" t="str">
        <f>IF(E973&gt;0,+VLOOKUP($E973,'CODE GENERATOR'!$D:$T,6,FALSE),"")</f>
        <v>BLACK</v>
      </c>
      <c r="O973" s="101" t="str">
        <f>IF(E973&gt;0,+VLOOKUP($E973,'CODE GENERATOR'!$D:$T,7,FALSE),"")</f>
        <v>ROSE GOLD</v>
      </c>
      <c r="P973" s="101" t="str">
        <f t="shared" si="65"/>
        <v>BLACK/ROSE GOLD</v>
      </c>
      <c r="Q973" s="104" t="str">
        <f>IF(E973&gt;0,+VLOOKUP($E973,'CODE GENERATOR'!$D:$T,11,FALSE),"")</f>
        <v>H.RUGPN_EXS0092</v>
      </c>
      <c r="R973" s="104" t="str">
        <f>IF(E973&gt;0,+VLOOKUP($E973,'CODE GENERATOR'!$D:$T,12,FALSE),"")</f>
        <v>FLC0001BLKRGL</v>
      </c>
      <c r="S973" s="104" t="str">
        <f>IF(E973&gt;0,+VLOOKUP($E973,'CODE GENERATOR'!$D:$T,13,FALSE),"")</f>
        <v>H.RUGPN_EXS0092_FLC0001BLKRGL</v>
      </c>
      <c r="T973" s="104" t="str">
        <f t="shared" si="63"/>
        <v>H.RUGPN_EXS0092_FLC0001BLKRGL_XS</v>
      </c>
      <c r="U973" s="105">
        <v>8683711001461</v>
      </c>
      <c r="V973" s="107" t="str" cm="1">
        <f t="array" ref="V973">_xlfn.TEXTJOIN(";", TRUE, _xlfn.UNIQUE(_xlfn._xlws.FILTER(P$3:P$10029, C$3:C$10029=C973)))</f>
        <v>BLACK/GOLD;BORDEAUX/GOLD;PURPLE/GOLD;BLACK/ROSE GOLD;DARK GRAY/BLACK</v>
      </c>
      <c r="W973" s="107" t="str" cm="1">
        <f t="array" ref="W973">_xlfn.TEXTJOIN(";", TRUE, _xlfn.UNIQUE(_xlfn._xlws.FILTER(F$3:F$10029, C$3:C$10029=C973)))</f>
        <v>XXS;XS</v>
      </c>
      <c r="X973" s="101" t="str">
        <f>IF(E973&gt;0,+VLOOKUP($E973,'CODE GENERATOR'!$D:$AC,19,FALSE),0)</f>
        <v>2402_S01_34084</v>
      </c>
      <c r="Y973" s="101" t="str">
        <f>IF(E973&gt;0,+VLOOKUP($E973,'CODE GENERATOR'!$D:$AC,20,FALSE),0)</f>
        <v>2402_S01_34086</v>
      </c>
      <c r="Z973" s="101" t="str">
        <f>IF(E973&gt;0,+VLOOKUP($E973,'CODE GENERATOR'!$D:$AC,21,FALSE),0)</f>
        <v/>
      </c>
      <c r="AA973" s="101" t="str">
        <f>IF(E973&gt;0,+VLOOKUP($E973,'CODE GENERATOR'!$D:$AC,22,FALSE),0)</f>
        <v/>
      </c>
      <c r="AB973" s="101" t="str">
        <f>IF(E973&gt;0,+VLOOKUP($E973,'CODE GENERATOR'!$D:$AC,23,FALSE),0)</f>
        <v/>
      </c>
      <c r="AC973" s="101" t="str">
        <f>IF(E973&gt;0,+VLOOKUP($E973,'CODE GENERATOR'!$D:$AC,24,FALSE),0)</f>
        <v/>
      </c>
      <c r="AD973" s="101" t="str">
        <f>IF(E973&gt;0,+VLOOKUP($E973,'CODE GENERATOR'!$D:$AC,25,FALSE),0)</f>
        <v/>
      </c>
      <c r="AE973" s="101" t="str">
        <f>IF(E973&gt;0,+VLOOKUP($E973,'CODE GENERATOR'!$D:$AC,26,FALSE),0)</f>
        <v/>
      </c>
      <c r="AF973" s="149" t="str">
        <f>IF($C973&gt;0,$C973&amp;" "&amp;$P973&amp;" "&amp;+VLOOKUP($C973,'STYLE NAMES'!$B:$AC,10,FALSE),"""")</f>
        <v>FLEECE-XP BLACK/ROSE GOLD PONY - FLEECE EXERCISE SHEET</v>
      </c>
      <c r="AG973" s="101" t="str">
        <f>"Enjoy our "&amp;(AF973)&amp;"; "&amp;IF(C973&gt;0,+VLOOKUP($C973,'STYLE NAMES'!$B:$AC,11,FALSE),"")</f>
        <v>Enjoy our FLEECE-XP BLACK/ROSE GOLD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73" s="101" t="str">
        <f>IF(C973&gt;0,+VLOOKUP($C973,'STYLE NAMES'!$B:$AC,12,FALSE),"")</f>
        <v xml:space="preserve">*High density fleece fabric
*Custom design and pattern to sit prefectly on the horse during training
*Super soft hand feel
*Keeps warmer with respect to traditional standard density fleece blankets
Composition:
100% Polyester
</v>
      </c>
      <c r="AI973" s="101" t="str">
        <f>IF(C973&gt;0,+VLOOKUP($C973,'STYLE NAMES'!$B:$AC,13,FALSE),"")</f>
        <v>Machine Wash at 30°C
Mild process
Do not bleach
Do NOT Tumble Dry</v>
      </c>
      <c r="AJ973" s="149" t="str">
        <f>IF($C973&gt;0,$C973&amp;" "&amp;$P973&amp;" "&amp;+VLOOKUP($C973,'STYLE NAMES'!$B:$AC,14,FALSE),"""")</f>
        <v>FLEECE-XP BLACK/ROSE GOLD PONY POLAR ÇALIŞMA BLANKETİ</v>
      </c>
      <c r="AK973" s="149" t="str">
        <f>"Cavalier SanMarco tarafından tasarlanan "&amp;(AJ973)&amp;"; "&amp;IF(C973&gt;0,+VLOOKUP($C973,'STYLE NAMES'!$B:$AC,15,FALSE),"")</f>
        <v>Cavalier SanMarco tarafından tasarlanan FLEECE-XP BLACK/ROSE GOLD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73" s="149" t="str">
        <f>IF(C973&gt;0,+VLOOKUP($C973,'STYLE NAMES'!$B:$AC,16,FALSE),"")</f>
        <v>*Yüksek denye polar kumaş
*Antrenman sırasında atın üstünde mükemmel bir şekilde durması için özel tasarım ve kalıp
*Süper yumuşak tuşe
*Geleneksel standart denye polar blanketlere göre daha sıcak tutar
Kompozisyon:
%100 Polyester</v>
      </c>
      <c r="AM973" s="149" t="str">
        <f>IF(C973&gt;0,+VLOOKUP($C973,'STYLE NAMES'!$B:$AC,17,FALSE),"")</f>
        <v>Makinede 30°C' de Yıkayın
Hassas Yıkama
Çamaşır suyu kullanmayın
Kurutma Makinesinde Kurutmayın</v>
      </c>
      <c r="AN973" s="149" t="str">
        <f>IF($C973&gt;0,$C973&amp;" "&amp;$P973&amp;" "&amp;+VLOOKUP($C973,'STYLE NAMES'!$B:$AC,18,FALSE),"""")</f>
        <v>FLEECE-XP BLACK/ROSE GOLD COPERTA DI PILE DA PASSEGGIO X PONY</v>
      </c>
      <c r="AO973" s="101" t="str">
        <f>"Disegnato da Cavalier SanMarco "&amp;(AN973)&amp;"; "&amp;IF(C973&gt;0,+VLOOKUP($C973,'STYLE NAMES'!$B:$AC,19,FALSE),"")</f>
        <v>Disegnato da Cavalier SanMarco FLEECE-XP BLACK/ROSE GOLD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73" s="101" t="str">
        <f>IF(C973&gt;0,+VLOOKUP($C973,'STYLE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73" s="101" t="str">
        <f>IF(C973&gt;0,+VLOOKUP($C973,'STYLE NAMES'!$B:$AC,21,FALSE),"")</f>
        <v>Lavare in lavatrice a 30°C Ciclo delicato 
Non candeggiare 
Non asciugare in asciugatrice</v>
      </c>
      <c r="AR973" s="101">
        <f>IF(D973&gt;0,+VLOOKUP($C973,'STYLE NAMES'!$B:$AC,22,FALSE),"")</f>
        <v>0</v>
      </c>
      <c r="AS973" s="101">
        <f>IF(E973&gt;0,+VLOOKUP($C973,'STYLE NAMES'!$B:$AC,23,FALSE),"")</f>
        <v>0</v>
      </c>
      <c r="AT973" s="101">
        <f>IF(F973&gt;0,+VLOOKUP($C973,'STYLE NAMES'!$B:$AC,24,FALSE),"")</f>
        <v>0</v>
      </c>
      <c r="AU973" s="101">
        <f>IF(G973&gt;0,+VLOOKUP($C973,'STYLE NAMES'!$B:$AC,25,FALSE),"")</f>
        <v>0</v>
      </c>
      <c r="AV973" s="101">
        <f>+VLOOKUP($S973,'CODE GENERATOR'!$P:$AM,15,FALSE)</f>
        <v>0</v>
      </c>
      <c r="AW973" s="101">
        <f>+VLOOKUP($S973,'CODE GENERATOR'!$P:$AM,16,FALSE)</f>
        <v>0</v>
      </c>
      <c r="AX973" s="101">
        <f>+VLOOKUP($S973,'CODE GENERATOR'!$P:$AM,17,FALSE)</f>
        <v>0</v>
      </c>
      <c r="AY973" s="101">
        <f>+VLOOKUP($S973,'CODE GENERATOR'!$P:$AM,18,FALSE)</f>
        <v>0</v>
      </c>
      <c r="AZ973" s="101">
        <f>+VLOOKUP($S973,'CODE GENERATOR'!$P:$AM,19,FALSE)</f>
        <v>0</v>
      </c>
      <c r="BA973" s="101">
        <f>+VLOOKUP($S973,'CODE GENERATOR'!$P:$AM,20,FALSE)</f>
        <v>0</v>
      </c>
      <c r="BB973" s="101">
        <f>+VLOOKUP($S973,'CODE GENERATOR'!$P:$AM,21,FALSE)</f>
        <v>0</v>
      </c>
      <c r="BC973" s="101">
        <f>+VLOOKUP($S973,'CODE GENERATOR'!$P:$AM,22,FALSE)</f>
        <v>0</v>
      </c>
      <c r="BD973" s="101">
        <f>+VLOOKUP($S973,'CODE GENERATOR'!$P:$AM,23,FALSE)</f>
        <v>0</v>
      </c>
      <c r="BE973" s="101">
        <f>+VLOOKUP($S973,'CODE GENERATOR'!$P:$AM,24,FALSE)</f>
        <v>0</v>
      </c>
      <c r="BF973" s="101">
        <f>IF(C973&gt;0,+VLOOKUP(G973,'CATEGORY ID'!$A$1:$L$118,3,FALSE),"")</f>
        <v>5</v>
      </c>
      <c r="BG973" s="101">
        <f>IF(C973&gt;0,+VLOOKUP(H973,'CATEGORY ID'!$D$1:$L$118,3,FALSE),"")</f>
        <v>78</v>
      </c>
      <c r="BH973" s="101">
        <f>IF(C973&gt;0,+VLOOKUP((+H973&amp;I973),'CATEGORY ID'!$H$1:$I$121,2,FALSE),"")</f>
        <v>79</v>
      </c>
      <c r="BJ973" s="101">
        <f>IF(C973&gt;0,IF(COUNTIF('CATEGORY ID'!$K$1:$K$121,+H973&amp;K973) &gt; 0, +VLOOKUP(+H973&amp;K973,'CATEGORY ID'!$K$1:$L$121,2,FALSE),""),"")</f>
        <v>197</v>
      </c>
      <c r="BK973" s="101" t="str">
        <f>IF(C973&gt;0,IF(COUNTIF('CATEGORY ID'!$K$124:$K$165, +VLOOKUP(C973,'STYLE NAMES'!$B:$AE,30,FALSE)) &gt; 0, +VLOOKUP(VLOOKUP(C973,'STYLE NAMES'!$B:$AE,30,FALSE),'CATEGORY ID'!K:M,2,FALSE),""),"")</f>
        <v/>
      </c>
      <c r="BR973" s="101" t="str" cm="1">
        <f t="array" ref="BR973">IF(C973&gt;0,_xlfn.TEXTJOIN(";", TRUE,_xlfn.UNIQUE(_xlfn._xlws.FILTER(BF973:BQ973,(BF973:BQ973&gt;0)),TRUE,FALSE)),"")&amp;";"&amp;BS973</f>
        <v>5;78;79;197;</v>
      </c>
      <c r="BU973" s="106">
        <f>IF(C973&gt;0,+VLOOKUP($C973,'STYLE NAMES'!$B:$AC,26,FALSE),"")</f>
        <v>79.900000000000006</v>
      </c>
      <c r="BV973" s="106">
        <f>IF(C973&gt;0,+VLOOKUP($C973,'STYLE NAMES'!$B:$AC,27,FALSE),"")</f>
        <v>4390</v>
      </c>
      <c r="BW973" s="106">
        <f>IF(C973&gt;0,+VLOOKUP($C973,'STYLE NAMES'!$B:$AC,28,FALSE),"")</f>
        <v>91.885000000000005</v>
      </c>
      <c r="BY973"/>
      <c r="BZ973" s="101">
        <v>99</v>
      </c>
      <c r="CA973" s="137">
        <f t="shared" si="66"/>
        <v>1</v>
      </c>
      <c r="CB973" s="137">
        <f>+VLOOKUP(C973,'[2]STYLES &amp; MODELS MATRIX'!$A:$G,7,FALSE)</f>
        <v>0</v>
      </c>
      <c r="CC973" s="137" t="str">
        <f>+VLOOKUP(C973,'[1]STYLES &amp; SIZE CHARTS'!$A:$H,8,FALSE)</f>
        <v>HP-RUGS1</v>
      </c>
      <c r="CD973" s="137"/>
      <c r="CE973" s="205"/>
      <c r="CF973" s="141"/>
    </row>
    <row r="974" spans="1:84" s="101" customFormat="1" ht="12" customHeight="1" x14ac:dyDescent="0.2">
      <c r="A974" s="102">
        <f t="shared" si="64"/>
        <v>8683711001515</v>
      </c>
      <c r="B974" s="101" t="s">
        <v>1007</v>
      </c>
      <c r="C974" s="101" t="s">
        <v>2187</v>
      </c>
      <c r="D974" s="101" t="s">
        <v>332</v>
      </c>
      <c r="E974" s="203" t="s">
        <v>2521</v>
      </c>
      <c r="F974" s="101" t="s">
        <v>2475</v>
      </c>
      <c r="G974" s="101" t="str">
        <f>IF(C974&gt;0,+VLOOKUP($C974,'STYLE NAMES'!$B:$AC,4,FALSE),"")</f>
        <v>HORSE</v>
      </c>
      <c r="H974" s="101" t="str">
        <f>IF(C974&gt;0,+VLOOKUP($C974,'STYLE NAMES'!$B:$AC,5,FALSE),"")</f>
        <v>PONY</v>
      </c>
      <c r="I974" s="101" t="str">
        <f>IF(C974&gt;0,+VLOOKUP($C974,'STYLE NAMES'!$B:$AC,6,FALSE),"")</f>
        <v>RUGS</v>
      </c>
      <c r="J974" s="101" t="str">
        <f>IF(C974&gt;0,+VLOOKUP($C974,'STYLE NAMES'!$B:$AC,7,FALSE),"")</f>
        <v>PONY</v>
      </c>
      <c r="K974" s="101" t="str">
        <f>IF(C974&gt;0,+VLOOKUP($C974,'STYLE NAMES'!$B:$AC,8,FALSE),"")</f>
        <v>EXERCISE / QUARTER SHEETS</v>
      </c>
      <c r="L974" s="101" t="str">
        <f>IF(E974&gt;0,+VLOOKUP($E974,'CODE GENERATOR'!$D:$T,3,FALSE),"")</f>
        <v>W</v>
      </c>
      <c r="M974" s="101" t="str">
        <f>IF(E974&gt;0,+VLOOKUP($E974,'CODE GENERATOR'!$D:$T,4,FALSE),"")</f>
        <v>FLEECE</v>
      </c>
      <c r="N974" s="101" t="str">
        <f>IF(E974&gt;0,+VLOOKUP($E974,'CODE GENERATOR'!$D:$T,6,FALSE),"")</f>
        <v>DARK GRAY</v>
      </c>
      <c r="O974" s="101" t="str">
        <f>IF(E974&gt;0,+VLOOKUP($E974,'CODE GENERATOR'!$D:$T,7,FALSE),"")</f>
        <v>BLACK</v>
      </c>
      <c r="P974" s="101" t="str">
        <f t="shared" si="65"/>
        <v>DARK GRAY/BLACK</v>
      </c>
      <c r="Q974" s="104" t="str">
        <f>IF(E974&gt;0,+VLOOKUP($E974,'CODE GENERATOR'!$D:$T,11,FALSE),"")</f>
        <v>H.RUGPN_EXS0092</v>
      </c>
      <c r="R974" s="104" t="str">
        <f>IF(E974&gt;0,+VLOOKUP($E974,'CODE GENERATOR'!$D:$T,12,FALSE),"")</f>
        <v>FLC0001DGYBLK</v>
      </c>
      <c r="S974" s="104" t="str">
        <f>IF(E974&gt;0,+VLOOKUP($E974,'CODE GENERATOR'!$D:$T,13,FALSE),"")</f>
        <v>H.RUGPN_EXS0092_FLC0001DGYBLK</v>
      </c>
      <c r="T974" s="104" t="str">
        <f t="shared" si="63"/>
        <v>H.RUGPN_EXS0092_FLC0001DGYBLK_XXS</v>
      </c>
      <c r="U974" s="105">
        <v>8683711001515</v>
      </c>
      <c r="V974" s="107" t="str" cm="1">
        <f t="array" ref="V974">_xlfn.TEXTJOIN(";", TRUE, _xlfn.UNIQUE(_xlfn._xlws.FILTER(P$3:P$10029, C$3:C$10029=C974)))</f>
        <v>BLACK/GOLD;BORDEAUX/GOLD;PURPLE/GOLD;BLACK/ROSE GOLD;DARK GRAY/BLACK</v>
      </c>
      <c r="W974" s="107" t="str" cm="1">
        <f t="array" ref="W974">_xlfn.TEXTJOIN(";", TRUE, _xlfn.UNIQUE(_xlfn._xlws.FILTER(F$3:F$10029, C$3:C$10029=C974)))</f>
        <v>XXS;XS</v>
      </c>
      <c r="X974" s="101" t="str">
        <f>IF(E974&gt;0,+VLOOKUP($E974,'CODE GENERATOR'!$D:$AC,19,FALSE),0)</f>
        <v>2402_S01_34099</v>
      </c>
      <c r="Y974" s="101" t="str">
        <f>IF(E974&gt;0,+VLOOKUP($E974,'CODE GENERATOR'!$D:$AC,20,FALSE),0)</f>
        <v>2402_S01_34101</v>
      </c>
      <c r="Z974" s="101" t="str">
        <f>IF(E974&gt;0,+VLOOKUP($E974,'CODE GENERATOR'!$D:$AC,21,FALSE),0)</f>
        <v/>
      </c>
      <c r="AA974" s="101" t="str">
        <f>IF(E974&gt;0,+VLOOKUP($E974,'CODE GENERATOR'!$D:$AC,22,FALSE),0)</f>
        <v/>
      </c>
      <c r="AB974" s="101" t="str">
        <f>IF(E974&gt;0,+VLOOKUP($E974,'CODE GENERATOR'!$D:$AC,23,FALSE),0)</f>
        <v/>
      </c>
      <c r="AC974" s="101" t="str">
        <f>IF(E974&gt;0,+VLOOKUP($E974,'CODE GENERATOR'!$D:$AC,24,FALSE),0)</f>
        <v/>
      </c>
      <c r="AD974" s="101" t="str">
        <f>IF(E974&gt;0,+VLOOKUP($E974,'CODE GENERATOR'!$D:$AC,25,FALSE),0)</f>
        <v/>
      </c>
      <c r="AE974" s="101" t="str">
        <f>IF(E974&gt;0,+VLOOKUP($E974,'CODE GENERATOR'!$D:$AC,26,FALSE),0)</f>
        <v/>
      </c>
      <c r="AF974" s="149" t="str">
        <f>IF($C974&gt;0,$C974&amp;" "&amp;$P974&amp;" "&amp;+VLOOKUP($C974,'STYLE NAMES'!$B:$AC,10,FALSE),"""")</f>
        <v>FLEECE-XP DARK GRAY/BLACK PONY - FLEECE EXERCISE SHEET</v>
      </c>
      <c r="AG974" s="101" t="str">
        <f>"Enjoy our "&amp;(AF974)&amp;"; "&amp;IF(C974&gt;0,+VLOOKUP($C974,'STYLE NAMES'!$B:$AC,11,FALSE),"")</f>
        <v>Enjoy our FLEECE-XP DARK GRAY/BLACK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74" s="101" t="str">
        <f>IF(C974&gt;0,+VLOOKUP($C974,'STYLE NAMES'!$B:$AC,12,FALSE),"")</f>
        <v xml:space="preserve">*High density fleece fabric
*Custom design and pattern to sit prefectly on the horse during training
*Super soft hand feel
*Keeps warmer with respect to traditional standard density fleece blankets
Composition:
100% Polyester
</v>
      </c>
      <c r="AI974" s="101" t="str">
        <f>IF(C974&gt;0,+VLOOKUP($C974,'STYLE NAMES'!$B:$AC,13,FALSE),"")</f>
        <v>Machine Wash at 30°C
Mild process
Do not bleach
Do NOT Tumble Dry</v>
      </c>
      <c r="AJ974" s="149" t="str">
        <f>IF($C974&gt;0,$C974&amp;" "&amp;$P974&amp;" "&amp;+VLOOKUP($C974,'STYLE NAMES'!$B:$AC,14,FALSE),"""")</f>
        <v>FLEECE-XP DARK GRAY/BLACK PONY POLAR ÇALIŞMA BLANKETİ</v>
      </c>
      <c r="AK974" s="149" t="str">
        <f>"Cavalier SanMarco tarafından tasarlanan "&amp;(AJ974)&amp;"; "&amp;IF(C974&gt;0,+VLOOKUP($C974,'STYLE NAMES'!$B:$AC,15,FALSE),"")</f>
        <v>Cavalier SanMarco tarafından tasarlanan FLEECE-XP DARK GRAY/BLACK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74" s="149" t="str">
        <f>IF(C974&gt;0,+VLOOKUP($C974,'STYLE NAMES'!$B:$AC,16,FALSE),"")</f>
        <v>*Yüksek denye polar kumaş
*Antrenman sırasında atın üstünde mükemmel bir şekilde durması için özel tasarım ve kalıp
*Süper yumuşak tuşe
*Geleneksel standart denye polar blanketlere göre daha sıcak tutar
Kompozisyon:
%100 Polyester</v>
      </c>
      <c r="AM974" s="149" t="str">
        <f>IF(C974&gt;0,+VLOOKUP($C974,'STYLE NAMES'!$B:$AC,17,FALSE),"")</f>
        <v>Makinede 30°C' de Yıkayın
Hassas Yıkama
Çamaşır suyu kullanmayın
Kurutma Makinesinde Kurutmayın</v>
      </c>
      <c r="AN974" s="149" t="str">
        <f>IF($C974&gt;0,$C974&amp;" "&amp;$P974&amp;" "&amp;+VLOOKUP($C974,'STYLE NAMES'!$B:$AC,18,FALSE),"""")</f>
        <v>FLEECE-XP DARK GRAY/BLACK COPERTA DI PILE DA PASSEGGIO X PONY</v>
      </c>
      <c r="AO974" s="101" t="str">
        <f>"Disegnato da Cavalier SanMarco "&amp;(AN974)&amp;"; "&amp;IF(C974&gt;0,+VLOOKUP($C974,'STYLE NAMES'!$B:$AC,19,FALSE),"")</f>
        <v>Disegnato da Cavalier SanMarco FLEECE-XP DARK GRAY/BLACK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74" s="101" t="str">
        <f>IF(C974&gt;0,+VLOOKUP($C974,'STYLE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74" s="101" t="str">
        <f>IF(C974&gt;0,+VLOOKUP($C974,'STYLE NAMES'!$B:$AC,21,FALSE),"")</f>
        <v>Lavare in lavatrice a 30°C Ciclo delicato 
Non candeggiare 
Non asciugare in asciugatrice</v>
      </c>
      <c r="AR974" s="101">
        <f>IF(D974&gt;0,+VLOOKUP($C974,'STYLE NAMES'!$B:$AC,22,FALSE),"")</f>
        <v>0</v>
      </c>
      <c r="AS974" s="101">
        <f>IF(E974&gt;0,+VLOOKUP($C974,'STYLE NAMES'!$B:$AC,23,FALSE),"")</f>
        <v>0</v>
      </c>
      <c r="AT974" s="101">
        <f>IF(F974&gt;0,+VLOOKUP($C974,'STYLE NAMES'!$B:$AC,24,FALSE),"")</f>
        <v>0</v>
      </c>
      <c r="AU974" s="101">
        <f>IF(G974&gt;0,+VLOOKUP($C974,'STYLE NAMES'!$B:$AC,25,FALSE),"")</f>
        <v>0</v>
      </c>
      <c r="AV974" s="101">
        <f>+VLOOKUP($S974,'CODE GENERATOR'!$P:$AM,15,FALSE)</f>
        <v>0</v>
      </c>
      <c r="AW974" s="101">
        <f>+VLOOKUP($S974,'CODE GENERATOR'!$P:$AM,16,FALSE)</f>
        <v>0</v>
      </c>
      <c r="AX974" s="101">
        <f>+VLOOKUP($S974,'CODE GENERATOR'!$P:$AM,17,FALSE)</f>
        <v>0</v>
      </c>
      <c r="AY974" s="101">
        <f>+VLOOKUP($S974,'CODE GENERATOR'!$P:$AM,18,FALSE)</f>
        <v>0</v>
      </c>
      <c r="AZ974" s="101">
        <f>+VLOOKUP($S974,'CODE GENERATOR'!$P:$AM,19,FALSE)</f>
        <v>0</v>
      </c>
      <c r="BA974" s="101">
        <f>+VLOOKUP($S974,'CODE GENERATOR'!$P:$AM,20,FALSE)</f>
        <v>0</v>
      </c>
      <c r="BB974" s="101">
        <f>+VLOOKUP($S974,'CODE GENERATOR'!$P:$AM,21,FALSE)</f>
        <v>0</v>
      </c>
      <c r="BC974" s="101">
        <f>+VLOOKUP($S974,'CODE GENERATOR'!$P:$AM,22,FALSE)</f>
        <v>0</v>
      </c>
      <c r="BD974" s="101">
        <f>+VLOOKUP($S974,'CODE GENERATOR'!$P:$AM,23,FALSE)</f>
        <v>0</v>
      </c>
      <c r="BE974" s="101">
        <f>+VLOOKUP($S974,'CODE GENERATOR'!$P:$AM,24,FALSE)</f>
        <v>0</v>
      </c>
      <c r="BF974" s="101">
        <f>IF(C974&gt;0,+VLOOKUP(G974,'CATEGORY ID'!$A$1:$L$118,3,FALSE),"")</f>
        <v>5</v>
      </c>
      <c r="BG974" s="101">
        <f>IF(C974&gt;0,+VLOOKUP(H974,'CATEGORY ID'!$D$1:$L$118,3,FALSE),"")</f>
        <v>78</v>
      </c>
      <c r="BH974" s="101">
        <f>IF(C974&gt;0,+VLOOKUP((+H974&amp;I974),'CATEGORY ID'!$H$1:$I$121,2,FALSE),"")</f>
        <v>79</v>
      </c>
      <c r="BJ974" s="101">
        <f>IF(C974&gt;0,IF(COUNTIF('CATEGORY ID'!$K$1:$K$121,+H974&amp;K974) &gt; 0, +VLOOKUP(+H974&amp;K974,'CATEGORY ID'!$K$1:$L$121,2,FALSE),""),"")</f>
        <v>197</v>
      </c>
      <c r="BK974" s="101" t="str">
        <f>IF(C974&gt;0,IF(COUNTIF('CATEGORY ID'!$K$124:$K$165, +VLOOKUP(C974,'STYLE NAMES'!$B:$AE,30,FALSE)) &gt; 0, +VLOOKUP(VLOOKUP(C974,'STYLE NAMES'!$B:$AE,30,FALSE),'CATEGORY ID'!K:M,2,FALSE),""),"")</f>
        <v/>
      </c>
      <c r="BR974" s="101" t="str" cm="1">
        <f t="array" ref="BR974">IF(C974&gt;0,_xlfn.TEXTJOIN(";", TRUE,_xlfn.UNIQUE(_xlfn._xlws.FILTER(BF974:BQ974,(BF974:BQ974&gt;0)),TRUE,FALSE)),"")&amp;";"&amp;BS974</f>
        <v>5;78;79;197;</v>
      </c>
      <c r="BU974" s="106">
        <f>IF(C974&gt;0,+VLOOKUP($C974,'STYLE NAMES'!$B:$AC,26,FALSE),"")</f>
        <v>79.900000000000006</v>
      </c>
      <c r="BV974" s="106">
        <f>IF(C974&gt;0,+VLOOKUP($C974,'STYLE NAMES'!$B:$AC,27,FALSE),"")</f>
        <v>4390</v>
      </c>
      <c r="BW974" s="106">
        <f>IF(C974&gt;0,+VLOOKUP($C974,'STYLE NAMES'!$B:$AC,28,FALSE),"")</f>
        <v>91.885000000000005</v>
      </c>
      <c r="BY974"/>
      <c r="BZ974" s="101">
        <v>99</v>
      </c>
      <c r="CA974" s="137">
        <f t="shared" si="66"/>
        <v>1</v>
      </c>
      <c r="CB974" s="137">
        <f>+VLOOKUP(C974,'[2]STYLES &amp; MODELS MATRIX'!$A:$G,7,FALSE)</f>
        <v>0</v>
      </c>
      <c r="CC974" s="137" t="str">
        <f>+VLOOKUP(C974,'[1]STYLES &amp; SIZE CHARTS'!$A:$H,8,FALSE)</f>
        <v>HP-RUGS1</v>
      </c>
      <c r="CD974" s="137"/>
      <c r="CE974" s="205"/>
      <c r="CF974" s="141"/>
    </row>
    <row r="975" spans="1:84" s="101" customFormat="1" ht="12" customHeight="1" x14ac:dyDescent="0.2">
      <c r="A975" s="102">
        <f t="shared" si="64"/>
        <v>8683711001522</v>
      </c>
      <c r="B975" s="101" t="s">
        <v>1007</v>
      </c>
      <c r="C975" s="101" t="s">
        <v>2187</v>
      </c>
      <c r="D975" s="101" t="s">
        <v>332</v>
      </c>
      <c r="E975" s="203" t="s">
        <v>2521</v>
      </c>
      <c r="F975" s="101" t="s">
        <v>2346</v>
      </c>
      <c r="G975" s="101" t="str">
        <f>IF(C975&gt;0,+VLOOKUP($C975,'STYLE NAMES'!$B:$AC,4,FALSE),"")</f>
        <v>HORSE</v>
      </c>
      <c r="H975" s="101" t="str">
        <f>IF(C975&gt;0,+VLOOKUP($C975,'STYLE NAMES'!$B:$AC,5,FALSE),"")</f>
        <v>PONY</v>
      </c>
      <c r="I975" s="101" t="str">
        <f>IF(C975&gt;0,+VLOOKUP($C975,'STYLE NAMES'!$B:$AC,6,FALSE),"")</f>
        <v>RUGS</v>
      </c>
      <c r="J975" s="101" t="str">
        <f>IF(C975&gt;0,+VLOOKUP($C975,'STYLE NAMES'!$B:$AC,7,FALSE),"")</f>
        <v>PONY</v>
      </c>
      <c r="K975" s="101" t="str">
        <f>IF(C975&gt;0,+VLOOKUP($C975,'STYLE NAMES'!$B:$AC,8,FALSE),"")</f>
        <v>EXERCISE / QUARTER SHEETS</v>
      </c>
      <c r="L975" s="101" t="str">
        <f>IF(E975&gt;0,+VLOOKUP($E975,'CODE GENERATOR'!$D:$T,3,FALSE),"")</f>
        <v>W</v>
      </c>
      <c r="M975" s="101" t="str">
        <f>IF(E975&gt;0,+VLOOKUP($E975,'CODE GENERATOR'!$D:$T,4,FALSE),"")</f>
        <v>FLEECE</v>
      </c>
      <c r="N975" s="101" t="str">
        <f>IF(E975&gt;0,+VLOOKUP($E975,'CODE GENERATOR'!$D:$T,6,FALSE),"")</f>
        <v>DARK GRAY</v>
      </c>
      <c r="O975" s="101" t="str">
        <f>IF(E975&gt;0,+VLOOKUP($E975,'CODE GENERATOR'!$D:$T,7,FALSE),"")</f>
        <v>BLACK</v>
      </c>
      <c r="P975" s="101" t="str">
        <f t="shared" si="65"/>
        <v>DARK GRAY/BLACK</v>
      </c>
      <c r="Q975" s="104" t="str">
        <f>IF(E975&gt;0,+VLOOKUP($E975,'CODE GENERATOR'!$D:$T,11,FALSE),"")</f>
        <v>H.RUGPN_EXS0092</v>
      </c>
      <c r="R975" s="104" t="str">
        <f>IF(E975&gt;0,+VLOOKUP($E975,'CODE GENERATOR'!$D:$T,12,FALSE),"")</f>
        <v>FLC0001DGYBLK</v>
      </c>
      <c r="S975" s="104" t="str">
        <f>IF(E975&gt;0,+VLOOKUP($E975,'CODE GENERATOR'!$D:$T,13,FALSE),"")</f>
        <v>H.RUGPN_EXS0092_FLC0001DGYBLK</v>
      </c>
      <c r="T975" s="104" t="str">
        <f t="shared" si="63"/>
        <v>H.RUGPN_EXS0092_FLC0001DGYBLK_XS</v>
      </c>
      <c r="U975" s="105">
        <v>8683711001522</v>
      </c>
      <c r="V975" s="107" t="str" cm="1">
        <f t="array" ref="V975">_xlfn.TEXTJOIN(";", TRUE, _xlfn.UNIQUE(_xlfn._xlws.FILTER(P$3:P$10029, C$3:C$10029=C975)))</f>
        <v>BLACK/GOLD;BORDEAUX/GOLD;PURPLE/GOLD;BLACK/ROSE GOLD;DARK GRAY/BLACK</v>
      </c>
      <c r="W975" s="107" t="str" cm="1">
        <f t="array" ref="W975">_xlfn.TEXTJOIN(";", TRUE, _xlfn.UNIQUE(_xlfn._xlws.FILTER(F$3:F$10029, C$3:C$10029=C975)))</f>
        <v>XXS;XS</v>
      </c>
      <c r="X975" s="101" t="str">
        <f>IF(E975&gt;0,+VLOOKUP($E975,'CODE GENERATOR'!$D:$AC,19,FALSE),0)</f>
        <v>2402_S01_34099</v>
      </c>
      <c r="Y975" s="101" t="str">
        <f>IF(E975&gt;0,+VLOOKUP($E975,'CODE GENERATOR'!$D:$AC,20,FALSE),0)</f>
        <v>2402_S01_34101</v>
      </c>
      <c r="Z975" s="101" t="str">
        <f>IF(E975&gt;0,+VLOOKUP($E975,'CODE GENERATOR'!$D:$AC,21,FALSE),0)</f>
        <v/>
      </c>
      <c r="AA975" s="101" t="str">
        <f>IF(E975&gt;0,+VLOOKUP($E975,'CODE GENERATOR'!$D:$AC,22,FALSE),0)</f>
        <v/>
      </c>
      <c r="AB975" s="101" t="str">
        <f>IF(E975&gt;0,+VLOOKUP($E975,'CODE GENERATOR'!$D:$AC,23,FALSE),0)</f>
        <v/>
      </c>
      <c r="AC975" s="101" t="str">
        <f>IF(E975&gt;0,+VLOOKUP($E975,'CODE GENERATOR'!$D:$AC,24,FALSE),0)</f>
        <v/>
      </c>
      <c r="AD975" s="101" t="str">
        <f>IF(E975&gt;0,+VLOOKUP($E975,'CODE GENERATOR'!$D:$AC,25,FALSE),0)</f>
        <v/>
      </c>
      <c r="AE975" s="101" t="str">
        <f>IF(E975&gt;0,+VLOOKUP($E975,'CODE GENERATOR'!$D:$AC,26,FALSE),0)</f>
        <v/>
      </c>
      <c r="AF975" s="149" t="str">
        <f>IF($C975&gt;0,$C975&amp;" "&amp;$P975&amp;" "&amp;+VLOOKUP($C975,'STYLE NAMES'!$B:$AC,10,FALSE),"""")</f>
        <v>FLEECE-XP DARK GRAY/BLACK PONY - FLEECE EXERCISE SHEET</v>
      </c>
      <c r="AG975" s="101" t="str">
        <f>"Enjoy our "&amp;(AF975)&amp;"; "&amp;IF(C975&gt;0,+VLOOKUP($C975,'STYLE NAMES'!$B:$AC,11,FALSE),"")</f>
        <v>Enjoy our FLEECE-XP DARK GRAY/BLACK PONY - FLEECE EXERCISE SHEET; 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
      <c r="AH975" s="101" t="str">
        <f>IF(C975&gt;0,+VLOOKUP($C975,'STYLE NAMES'!$B:$AC,12,FALSE),"")</f>
        <v xml:space="preserve">*High density fleece fabric
*Custom design and pattern to sit prefectly on the horse during training
*Super soft hand feel
*Keeps warmer with respect to traditional standard density fleece blankets
Composition:
100% Polyester
</v>
      </c>
      <c r="AI975" s="101" t="str">
        <f>IF(C975&gt;0,+VLOOKUP($C975,'STYLE NAMES'!$B:$AC,13,FALSE),"")</f>
        <v>Machine Wash at 30°C
Mild process
Do not bleach
Do NOT Tumble Dry</v>
      </c>
      <c r="AJ975" s="149" t="str">
        <f>IF($C975&gt;0,$C975&amp;" "&amp;$P975&amp;" "&amp;+VLOOKUP($C975,'STYLE NAMES'!$B:$AC,14,FALSE),"""")</f>
        <v>FLEECE-XP DARK GRAY/BLACK PONY POLAR ÇALIŞMA BLANKETİ</v>
      </c>
      <c r="AK975" s="149" t="str">
        <f>"Cavalier SanMarco tarafından tasarlanan "&amp;(AJ975)&amp;"; "&amp;IF(C975&gt;0,+VLOOKUP($C975,'STYLE NAMES'!$B:$AC,15,FALSE),"")</f>
        <v>Cavalier SanMarco tarafından tasarlanan FLEECE-XP DARK GRAY/BLACK PONY POLAR ÇALIŞMA BLANKETİ; Yüksek denye ve kaliteli Pony polar çalışma blanketi soğuk günlerde atınızı ekstra sıcak tutacaktır.
Özel tasarımı ve kalıbı sayesinde bu ürünü, çok yüksek hızlar da dahil olmak üzere, tüm antrenmanınız boyunca atınızı ve binişinizi rahatsız etmeden kolaylıkla kullanabilirsiniz.
Bu yumuşak ve güzel polar blanketler çok çeşitli ve hoş renklerde sunuluyor</v>
      </c>
      <c r="AL975" s="149" t="str">
        <f>IF(C975&gt;0,+VLOOKUP($C975,'STYLE NAMES'!$B:$AC,16,FALSE),"")</f>
        <v>*Yüksek denye polar kumaş
*Antrenman sırasında atın üstünde mükemmel bir şekilde durması için özel tasarım ve kalıp
*Süper yumuşak tuşe
*Geleneksel standart denye polar blanketlere göre daha sıcak tutar
Kompozisyon:
%100 Polyester</v>
      </c>
      <c r="AM975" s="149" t="str">
        <f>IF(C975&gt;0,+VLOOKUP($C975,'STYLE NAMES'!$B:$AC,17,FALSE),"")</f>
        <v>Makinede 30°C' de Yıkayın
Hassas Yıkama
Çamaşır suyu kullanmayın
Kurutma Makinesinde Kurutmayın</v>
      </c>
      <c r="AN975" s="149" t="str">
        <f>IF($C975&gt;0,$C975&amp;" "&amp;$P975&amp;" "&amp;+VLOOKUP($C975,'STYLE NAMES'!$B:$AC,18,FALSE),"""")</f>
        <v>FLEECE-XP DARK GRAY/BLACK COPERTA DI PILE DA PASSEGGIO X PONY</v>
      </c>
      <c r="AO975" s="101" t="str">
        <f>"Disegnato da Cavalier SanMarco "&amp;(AN975)&amp;"; "&amp;IF(C975&gt;0,+VLOOKUP($C975,'STYLE NAMES'!$B:$AC,19,FALSE),"")</f>
        <v>Disegnato da Cavalier SanMarco FLEECE-XP DARK GRAY/BLACK COPERTA DI PILE DA PASSEGGIO X PONY; Coperta da esercizio in pile per Pony di alta densità e qualità manterrà il tuo cavallo extra caldo durante i giorni freddi. 
Grazie al suo design personalizzato, puoi usare questo prodotto in tutti i tipi di andatura e persino ad alte velocità durante l'allenamento senza disturbare il cavallo
Queste morbide e bellissime coperte in pile sono disponibili in una vasta gamma di colori intensi e piacevoli.</v>
      </c>
      <c r="AP975" s="101" t="str">
        <f>IF(C975&gt;0,+VLOOKUP($C975,'STYLE NAMES'!$B:$AC,20,FALSE),"")</f>
        <v>Tessuto in pile ad alta densità
Design e modello personalizzati per adattarsi perfettamente al cavallo durante l'allenamento
Sensazione super morbida al tatto 
Mantiene più caldo rispetto alle tradizionali coperte in pile a densità standard 
Composizione: 
100% Poliestere</v>
      </c>
      <c r="AQ975" s="101" t="str">
        <f>IF(C975&gt;0,+VLOOKUP($C975,'STYLE NAMES'!$B:$AC,21,FALSE),"")</f>
        <v>Lavare in lavatrice a 30°C Ciclo delicato 
Non candeggiare 
Non asciugare in asciugatrice</v>
      </c>
      <c r="AR975" s="101">
        <f>IF(D975&gt;0,+VLOOKUP($C975,'STYLE NAMES'!$B:$AC,22,FALSE),"")</f>
        <v>0</v>
      </c>
      <c r="AS975" s="101">
        <f>IF(E975&gt;0,+VLOOKUP($C975,'STYLE NAMES'!$B:$AC,23,FALSE),"")</f>
        <v>0</v>
      </c>
      <c r="AT975" s="101">
        <f>IF(F975&gt;0,+VLOOKUP($C975,'STYLE NAMES'!$B:$AC,24,FALSE),"")</f>
        <v>0</v>
      </c>
      <c r="AU975" s="101">
        <f>IF(G975&gt;0,+VLOOKUP($C975,'STYLE NAMES'!$B:$AC,25,FALSE),"")</f>
        <v>0</v>
      </c>
      <c r="AV975" s="101">
        <f>+VLOOKUP($S975,'CODE GENERATOR'!$P:$AM,15,FALSE)</f>
        <v>0</v>
      </c>
      <c r="AW975" s="101">
        <f>+VLOOKUP($S975,'CODE GENERATOR'!$P:$AM,16,FALSE)</f>
        <v>0</v>
      </c>
      <c r="AX975" s="101">
        <f>+VLOOKUP($S975,'CODE GENERATOR'!$P:$AM,17,FALSE)</f>
        <v>0</v>
      </c>
      <c r="AY975" s="101">
        <f>+VLOOKUP($S975,'CODE GENERATOR'!$P:$AM,18,FALSE)</f>
        <v>0</v>
      </c>
      <c r="AZ975" s="101">
        <f>+VLOOKUP($S975,'CODE GENERATOR'!$P:$AM,19,FALSE)</f>
        <v>0</v>
      </c>
      <c r="BA975" s="101">
        <f>+VLOOKUP($S975,'CODE GENERATOR'!$P:$AM,20,FALSE)</f>
        <v>0</v>
      </c>
      <c r="BB975" s="101">
        <f>+VLOOKUP($S975,'CODE GENERATOR'!$P:$AM,21,FALSE)</f>
        <v>0</v>
      </c>
      <c r="BC975" s="101">
        <f>+VLOOKUP($S975,'CODE GENERATOR'!$P:$AM,22,FALSE)</f>
        <v>0</v>
      </c>
      <c r="BD975" s="101">
        <f>+VLOOKUP($S975,'CODE GENERATOR'!$P:$AM,23,FALSE)</f>
        <v>0</v>
      </c>
      <c r="BE975" s="101">
        <f>+VLOOKUP($S975,'CODE GENERATOR'!$P:$AM,24,FALSE)</f>
        <v>0</v>
      </c>
      <c r="BF975" s="101">
        <f>IF(C975&gt;0,+VLOOKUP(G975,'CATEGORY ID'!$A$1:$L$118,3,FALSE),"")</f>
        <v>5</v>
      </c>
      <c r="BG975" s="101">
        <f>IF(C975&gt;0,+VLOOKUP(H975,'CATEGORY ID'!$D$1:$L$118,3,FALSE),"")</f>
        <v>78</v>
      </c>
      <c r="BH975" s="101">
        <f>IF(C975&gt;0,+VLOOKUP((+H975&amp;I975),'CATEGORY ID'!$H$1:$I$121,2,FALSE),"")</f>
        <v>79</v>
      </c>
      <c r="BJ975" s="101">
        <f>IF(C975&gt;0,IF(COUNTIF('CATEGORY ID'!$K$1:$K$121,+H975&amp;K975) &gt; 0, +VLOOKUP(+H975&amp;K975,'CATEGORY ID'!$K$1:$L$121,2,FALSE),""),"")</f>
        <v>197</v>
      </c>
      <c r="BK975" s="101" t="str">
        <f>IF(C975&gt;0,IF(COUNTIF('CATEGORY ID'!$K$124:$K$165, +VLOOKUP(C975,'STYLE NAMES'!$B:$AE,30,FALSE)) &gt; 0, +VLOOKUP(VLOOKUP(C975,'STYLE NAMES'!$B:$AE,30,FALSE),'CATEGORY ID'!K:M,2,FALSE),""),"")</f>
        <v/>
      </c>
      <c r="BR975" s="101" t="str" cm="1">
        <f t="array" ref="BR975">IF(C975&gt;0,_xlfn.TEXTJOIN(";", TRUE,_xlfn.UNIQUE(_xlfn._xlws.FILTER(BF975:BQ975,(BF975:BQ975&gt;0)),TRUE,FALSE)),"")&amp;";"&amp;BS975</f>
        <v>5;78;79;197;</v>
      </c>
      <c r="BU975" s="106">
        <f>IF(C975&gt;0,+VLOOKUP($C975,'STYLE NAMES'!$B:$AC,26,FALSE),"")</f>
        <v>79.900000000000006</v>
      </c>
      <c r="BV975" s="106">
        <f>IF(C975&gt;0,+VLOOKUP($C975,'STYLE NAMES'!$B:$AC,27,FALSE),"")</f>
        <v>4390</v>
      </c>
      <c r="BW975" s="106">
        <f>IF(C975&gt;0,+VLOOKUP($C975,'STYLE NAMES'!$B:$AC,28,FALSE),"")</f>
        <v>91.885000000000005</v>
      </c>
      <c r="BY975"/>
      <c r="BZ975" s="101">
        <v>99</v>
      </c>
      <c r="CA975" s="137">
        <f t="shared" si="66"/>
        <v>1</v>
      </c>
      <c r="CB975" s="137">
        <f>+VLOOKUP(C975,'[2]STYLES &amp; MODELS MATRIX'!$A:$G,7,FALSE)</f>
        <v>0</v>
      </c>
      <c r="CC975" s="137" t="str">
        <f>+VLOOKUP(C975,'[1]STYLES &amp; SIZE CHARTS'!$A:$H,8,FALSE)</f>
        <v>HP-RUGS1</v>
      </c>
      <c r="CD975" s="137"/>
      <c r="CE975" s="205"/>
      <c r="CF975" s="141"/>
    </row>
    <row r="976" spans="1:84" s="101" customFormat="1" ht="12" customHeight="1" x14ac:dyDescent="0.2">
      <c r="A976" s="102">
        <f t="shared" si="64"/>
        <v>8683711001577</v>
      </c>
      <c r="B976" s="101" t="s">
        <v>1008</v>
      </c>
      <c r="C976" s="101" t="s">
        <v>2189</v>
      </c>
      <c r="D976" s="101" t="s">
        <v>570</v>
      </c>
      <c r="E976" s="203" t="s">
        <v>2522</v>
      </c>
      <c r="F976" s="101" t="s">
        <v>2475</v>
      </c>
      <c r="G976" s="101" t="str">
        <f>IF(C976&gt;0,+VLOOKUP($C976,'STYLE NAMES'!$B:$AC,4,FALSE),"")</f>
        <v>HORSE</v>
      </c>
      <c r="H976" s="101" t="str">
        <f>IF(C976&gt;0,+VLOOKUP($C976,'STYLE NAMES'!$B:$AC,5,FALSE),"")</f>
        <v>PONY</v>
      </c>
      <c r="I976" s="101" t="str">
        <f>IF(C976&gt;0,+VLOOKUP($C976,'STYLE NAMES'!$B:$AC,6,FALSE),"")</f>
        <v>RUGS</v>
      </c>
      <c r="J976" s="101" t="str">
        <f>IF(C976&gt;0,+VLOOKUP($C976,'STYLE NAMES'!$B:$AC,7,FALSE),"")</f>
        <v>PONY</v>
      </c>
      <c r="K976" s="101" t="str">
        <f>IF(C976&gt;0,+VLOOKUP($C976,'STYLE NAMES'!$B:$AC,8,FALSE),"")</f>
        <v>RAINPROOF EXERCISE SHEETS</v>
      </c>
      <c r="L976" s="101" t="str">
        <f>IF(E976&gt;0,+VLOOKUP($E976,'CODE GENERATOR'!$D:$T,3,FALSE),"")</f>
        <v>W</v>
      </c>
      <c r="M976" s="101" t="str">
        <f>IF(E976&gt;0,+VLOOKUP($E976,'CODE GENERATOR'!$D:$T,4,FALSE),"")</f>
        <v>RAINPROOF NYLON</v>
      </c>
      <c r="N976" s="101" t="str">
        <f>IF(E976&gt;0,+VLOOKUP($E976,'CODE GENERATOR'!$D:$T,6,FALSE),"")</f>
        <v>BLUE-BLACK</v>
      </c>
      <c r="O976" s="101" t="str">
        <f>IF(E976&gt;0,+VLOOKUP($E976,'CODE GENERATOR'!$D:$T,7,FALSE),"")</f>
        <v>GOLD</v>
      </c>
      <c r="P976" s="101" t="str">
        <f t="shared" si="65"/>
        <v>BLUE-BLACK/GOLD</v>
      </c>
      <c r="Q976" s="104" t="str">
        <f>IF(E976&gt;0,+VLOOKUP($E976,'CODE GENERATOR'!$D:$T,11,FALSE),"")</f>
        <v>H.RUGPN_RXS0093</v>
      </c>
      <c r="R976" s="104" t="str">
        <f>IF(E976&gt;0,+VLOOKUP($E976,'CODE GENERATOR'!$D:$T,12,FALSE),"")</f>
        <v>RPN0005BBLGLD</v>
      </c>
      <c r="S976" s="104" t="str">
        <f>IF(E976&gt;0,+VLOOKUP($E976,'CODE GENERATOR'!$D:$T,13,FALSE),"")</f>
        <v>H.RUGPN_RXS0093_RPN0005BBLGLD</v>
      </c>
      <c r="T976" s="104" t="str">
        <f t="shared" si="63"/>
        <v>H.RUGPN_RXS0093_RPN0005BBLGLD_XXS</v>
      </c>
      <c r="U976" s="105">
        <v>8683711001577</v>
      </c>
      <c r="V976" s="107" t="str" cm="1">
        <f t="array" ref="V976">_xlfn.TEXTJOIN(";", TRUE, _xlfn.UNIQUE(_xlfn._xlws.FILTER(P$3:P$10029, C$3:C$10029=C976)))</f>
        <v>BLUE-BLACK/GOLD;BORDEAUX/BLACK;BEIGE/BLACK;BLACK/GOLD</v>
      </c>
      <c r="W976" s="107" t="str" cm="1">
        <f t="array" ref="W976">_xlfn.TEXTJOIN(";", TRUE, _xlfn.UNIQUE(_xlfn._xlws.FILTER(F$3:F$10029, C$3:C$10029=C976)))</f>
        <v>XXS;XS</v>
      </c>
      <c r="X976" s="101" t="str">
        <f>IF(E976&gt;0,+VLOOKUP($E976,'CODE GENERATOR'!$D:$AC,19,FALSE),0)</f>
        <v>2402_S01_34064</v>
      </c>
      <c r="Y976" s="101" t="str">
        <f>IF(E976&gt;0,+VLOOKUP($E976,'CODE GENERATOR'!$D:$AC,20,FALSE),0)</f>
        <v>2402_S01_34061</v>
      </c>
      <c r="Z976" s="101" t="str">
        <f>IF(E976&gt;0,+VLOOKUP($E976,'CODE GENERATOR'!$D:$AC,21,FALSE),0)</f>
        <v>2402_S01_34066</v>
      </c>
      <c r="AA976" s="101" t="str">
        <f>IF(E976&gt;0,+VLOOKUP($E976,'CODE GENERATOR'!$D:$AC,22,FALSE),0)</f>
        <v/>
      </c>
      <c r="AB976" s="101" t="str">
        <f>IF(E976&gt;0,+VLOOKUP($E976,'CODE GENERATOR'!$D:$AC,23,FALSE),0)</f>
        <v/>
      </c>
      <c r="AC976" s="101" t="str">
        <f>IF(E976&gt;0,+VLOOKUP($E976,'CODE GENERATOR'!$D:$AC,24,FALSE),0)</f>
        <v/>
      </c>
      <c r="AD976" s="101" t="str">
        <f>IF(E976&gt;0,+VLOOKUP($E976,'CODE GENERATOR'!$D:$AC,25,FALSE),0)</f>
        <v/>
      </c>
      <c r="AE976" s="101" t="str">
        <f>IF(E976&gt;0,+VLOOKUP($E976,'CODE GENERATOR'!$D:$AC,26,FALSE),0)</f>
        <v/>
      </c>
      <c r="AF976" s="149" t="str">
        <f>IF($C976&gt;0,$C976&amp;" "&amp;$P976&amp;" "&amp;+VLOOKUP($C976,'STYLE NAMES'!$B:$AC,10,FALSE),"""")</f>
        <v>RAIN-XP BLUE-BLACK/GOLD PONY - RAINPROOF EXERCISE SHEET</v>
      </c>
      <c r="AG976" s="101" t="str">
        <f>"Enjoy our "&amp;(AF976)&amp;"; "&amp;IF(C976&gt;0,+VLOOKUP($C976,'STYLE NAMES'!$B:$AC,11,FALSE),"")</f>
        <v xml:space="preserve">Enjoy our RAIN-XP BLUE-BLACK/GOLD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976" s="101" t="str">
        <f>IF(C976&gt;0,+VLOOKUP($C976,'STYLE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976" s="101" t="str">
        <f>IF(C976&gt;0,+VLOOKUP($C976,'STYLE NAMES'!$B:$AC,13,FALSE),"")</f>
        <v>Machine wash 40 C
Do not iron
Do not bleach</v>
      </c>
      <c r="AJ976" s="149" t="str">
        <f>IF($C976&gt;0,$C976&amp;" "&amp;$P976&amp;" "&amp;+VLOOKUP($C976,'STYLE NAMES'!$B:$AC,14,FALSE),"""")</f>
        <v>RAIN-XP BLUE-BLACK/GOLD PONY YAĞMUR GEÇİRMEZ ÇALIŞMA BLANKETİ</v>
      </c>
      <c r="AK976" s="149" t="str">
        <f>"Cavalier SanMarco tarafından tasarlanan "&amp;(AJ976)&amp;"; "&amp;IF(C976&gt;0,+VLOOKUP($C976,'STYLE NAMES'!$B:$AC,15,FALSE),"")</f>
        <v>Cavalier SanMarco tarafından tasarlanan RAIN-XP BLUE-BLACK/GOLD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976" s="149" t="str">
        <f>IF(C976&gt;0,+VLOOKUP($C976,'STYLE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976" s="149" t="str">
        <f>IF(C976&gt;0,+VLOOKUP($C976,'STYLE NAMES'!$B:$AC,17,FALSE),"")</f>
        <v>40 C Makine yıkama
Ütülemeyin
Çamaşır suyu kullanmayın</v>
      </c>
      <c r="AN976" s="149" t="str">
        <f>IF($C976&gt;0,$C976&amp;" "&amp;$P976&amp;" "&amp;+VLOOKUP($C976,'STYLE NAMES'!$B:$AC,18,FALSE),"""")</f>
        <v>RAIN-XP BLUE-BLACK/GOLD COPERTA DI PILE DA PASSEGGIO ANTIPIOGGIA X PONY</v>
      </c>
      <c r="AO976" s="101" t="str">
        <f>"Disegnato da Cavalier SanMarco "&amp;(AN976)&amp;"; "&amp;IF(C976&gt;0,+VLOOKUP($C976,'STYLE NAMES'!$B:$AC,19,FALSE),"")</f>
        <v>Disegnato da Cavalier SanMarco RAIN-XP BLUE-BLACK/GOLD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976" s="101" t="str">
        <f>IF(C976&gt;0,+VLOOKUP($C976,'STYLE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976" s="101" t="str">
        <f>IF(C976&gt;0,+VLOOKUP($C976,'STYLE NAMES'!$B:$AC,21,FALSE),"")</f>
        <v>Lavare in lavatrice a 40°C Non stirare Non candeggire</v>
      </c>
      <c r="AR976" s="101">
        <f>IF(D976&gt;0,+VLOOKUP($C976,'STYLE NAMES'!$B:$AC,22,FALSE),"")</f>
        <v>0</v>
      </c>
      <c r="AS976" s="101">
        <f>IF(E976&gt;0,+VLOOKUP($C976,'STYLE NAMES'!$B:$AC,23,FALSE),"")</f>
        <v>0</v>
      </c>
      <c r="AT976" s="101">
        <f>IF(F976&gt;0,+VLOOKUP($C976,'STYLE NAMES'!$B:$AC,24,FALSE),"")</f>
        <v>0</v>
      </c>
      <c r="AU976" s="101">
        <f>IF(G976&gt;0,+VLOOKUP($C976,'STYLE NAMES'!$B:$AC,25,FALSE),"")</f>
        <v>0</v>
      </c>
      <c r="AV976" s="101">
        <f>+VLOOKUP($S976,'CODE GENERATOR'!$P:$AM,15,FALSE)</f>
        <v>0</v>
      </c>
      <c r="AW976" s="101">
        <f>+VLOOKUP($S976,'CODE GENERATOR'!$P:$AM,16,FALSE)</f>
        <v>0</v>
      </c>
      <c r="AX976" s="101">
        <f>+VLOOKUP($S976,'CODE GENERATOR'!$P:$AM,17,FALSE)</f>
        <v>0</v>
      </c>
      <c r="AY976" s="101">
        <f>+VLOOKUP($S976,'CODE GENERATOR'!$P:$AM,18,FALSE)</f>
        <v>0</v>
      </c>
      <c r="AZ976" s="101">
        <f>+VLOOKUP($S976,'CODE GENERATOR'!$P:$AM,19,FALSE)</f>
        <v>0</v>
      </c>
      <c r="BA976" s="101">
        <f>+VLOOKUP($S976,'CODE GENERATOR'!$P:$AM,20,FALSE)</f>
        <v>0</v>
      </c>
      <c r="BB976" s="101">
        <f>+VLOOKUP($S976,'CODE GENERATOR'!$P:$AM,21,FALSE)</f>
        <v>0</v>
      </c>
      <c r="BC976" s="101">
        <f>+VLOOKUP($S976,'CODE GENERATOR'!$P:$AM,22,FALSE)</f>
        <v>0</v>
      </c>
      <c r="BD976" s="101">
        <f>+VLOOKUP($S976,'CODE GENERATOR'!$P:$AM,23,FALSE)</f>
        <v>0</v>
      </c>
      <c r="BE976" s="101">
        <f>+VLOOKUP($S976,'CODE GENERATOR'!$P:$AM,24,FALSE)</f>
        <v>0</v>
      </c>
      <c r="BF976" s="101">
        <f>IF(C976&gt;0,+VLOOKUP(G976,'CATEGORY ID'!$A$1:$L$118,3,FALSE),"")</f>
        <v>5</v>
      </c>
      <c r="BG976" s="101">
        <f>IF(C976&gt;0,+VLOOKUP(H976,'CATEGORY ID'!$D$1:$L$118,3,FALSE),"")</f>
        <v>78</v>
      </c>
      <c r="BH976" s="101">
        <f>IF(C976&gt;0,+VLOOKUP((+H976&amp;I976),'CATEGORY ID'!$H$1:$I$121,2,FALSE),"")</f>
        <v>79</v>
      </c>
      <c r="BJ976" s="101">
        <f>IF(C976&gt;0,IF(COUNTIF('CATEGORY ID'!$K$1:$K$121,+H976&amp;K976) &gt; 0, +VLOOKUP(+H976&amp;K976,'CATEGORY ID'!$K$1:$L$121,2,FALSE),""),"")</f>
        <v>200</v>
      </c>
      <c r="BK976" s="101" t="str">
        <f>IF(C976&gt;0,IF(COUNTIF('CATEGORY ID'!$K$124:$K$165, +VLOOKUP(C976,'STYLE NAMES'!$B:$AE,30,FALSE)) &gt; 0, +VLOOKUP(VLOOKUP(C976,'STYLE NAMES'!$B:$AE,30,FALSE),'CATEGORY ID'!K:M,2,FALSE),""),"")</f>
        <v/>
      </c>
      <c r="BR976" s="101" t="str" cm="1">
        <f t="array" ref="BR976">IF(C976&gt;0,_xlfn.TEXTJOIN(";", TRUE,_xlfn.UNIQUE(_xlfn._xlws.FILTER(BF976:BQ976,(BF976:BQ976&gt;0)),TRUE,FALSE)),"")&amp;";"&amp;BS976</f>
        <v>5;78;79;200;</v>
      </c>
      <c r="BU976" s="106">
        <f>IF(C976&gt;0,+VLOOKUP($C976,'STYLE NAMES'!$B:$AC,26,FALSE),"")</f>
        <v>99.9</v>
      </c>
      <c r="BV976" s="106">
        <f>IF(C976&gt;0,+VLOOKUP($C976,'STYLE NAMES'!$B:$AC,27,FALSE),"")</f>
        <v>5490</v>
      </c>
      <c r="BW976" s="106">
        <f>IF(C976&gt;0,+VLOOKUP($C976,'STYLE NAMES'!$B:$AC,28,FALSE),"")</f>
        <v>114.88499999999999</v>
      </c>
      <c r="BY976"/>
      <c r="BZ976" s="101">
        <v>99</v>
      </c>
      <c r="CA976" s="137">
        <f t="shared" si="66"/>
        <v>1</v>
      </c>
      <c r="CB976" s="137">
        <f>+VLOOKUP(C976,'[2]STYLES &amp; MODELS MATRIX'!$A:$G,7,FALSE)</f>
        <v>0</v>
      </c>
      <c r="CC976" s="137" t="str">
        <f>+VLOOKUP(C976,'[1]STYLES &amp; SIZE CHARTS'!$A:$H,8,FALSE)</f>
        <v>HP-RUGS1</v>
      </c>
      <c r="CD976" s="137"/>
      <c r="CE976" s="205"/>
      <c r="CF976" s="141"/>
    </row>
    <row r="977" spans="1:84" s="101" customFormat="1" ht="12" customHeight="1" x14ac:dyDescent="0.2">
      <c r="A977" s="102">
        <f t="shared" si="64"/>
        <v>8683711001584</v>
      </c>
      <c r="B977" s="101" t="s">
        <v>1008</v>
      </c>
      <c r="C977" s="101" t="s">
        <v>2189</v>
      </c>
      <c r="D977" s="101" t="s">
        <v>570</v>
      </c>
      <c r="E977" s="203" t="s">
        <v>2522</v>
      </c>
      <c r="F977" s="101" t="s">
        <v>2346</v>
      </c>
      <c r="G977" s="101" t="str">
        <f>IF(C977&gt;0,+VLOOKUP($C977,'STYLE NAMES'!$B:$AC,4,FALSE),"")</f>
        <v>HORSE</v>
      </c>
      <c r="H977" s="101" t="str">
        <f>IF(C977&gt;0,+VLOOKUP($C977,'STYLE NAMES'!$B:$AC,5,FALSE),"")</f>
        <v>PONY</v>
      </c>
      <c r="I977" s="101" t="str">
        <f>IF(C977&gt;0,+VLOOKUP($C977,'STYLE NAMES'!$B:$AC,6,FALSE),"")</f>
        <v>RUGS</v>
      </c>
      <c r="J977" s="101" t="str">
        <f>IF(C977&gt;0,+VLOOKUP($C977,'STYLE NAMES'!$B:$AC,7,FALSE),"")</f>
        <v>PONY</v>
      </c>
      <c r="K977" s="101" t="str">
        <f>IF(C977&gt;0,+VLOOKUP($C977,'STYLE NAMES'!$B:$AC,8,FALSE),"")</f>
        <v>RAINPROOF EXERCISE SHEETS</v>
      </c>
      <c r="L977" s="101" t="str">
        <f>IF(E977&gt;0,+VLOOKUP($E977,'CODE GENERATOR'!$D:$T,3,FALSE),"")</f>
        <v>W</v>
      </c>
      <c r="M977" s="101" t="str">
        <f>IF(E977&gt;0,+VLOOKUP($E977,'CODE GENERATOR'!$D:$T,4,FALSE),"")</f>
        <v>RAINPROOF NYLON</v>
      </c>
      <c r="N977" s="101" t="str">
        <f>IF(E977&gt;0,+VLOOKUP($E977,'CODE GENERATOR'!$D:$T,6,FALSE),"")</f>
        <v>BLUE-BLACK</v>
      </c>
      <c r="O977" s="101" t="str">
        <f>IF(E977&gt;0,+VLOOKUP($E977,'CODE GENERATOR'!$D:$T,7,FALSE),"")</f>
        <v>GOLD</v>
      </c>
      <c r="P977" s="101" t="str">
        <f t="shared" si="65"/>
        <v>BLUE-BLACK/GOLD</v>
      </c>
      <c r="Q977" s="104" t="str">
        <f>IF(E977&gt;0,+VLOOKUP($E977,'CODE GENERATOR'!$D:$T,11,FALSE),"")</f>
        <v>H.RUGPN_RXS0093</v>
      </c>
      <c r="R977" s="104" t="str">
        <f>IF(E977&gt;0,+VLOOKUP($E977,'CODE GENERATOR'!$D:$T,12,FALSE),"")</f>
        <v>RPN0005BBLGLD</v>
      </c>
      <c r="S977" s="104" t="str">
        <f>IF(E977&gt;0,+VLOOKUP($E977,'CODE GENERATOR'!$D:$T,13,FALSE),"")</f>
        <v>H.RUGPN_RXS0093_RPN0005BBLGLD</v>
      </c>
      <c r="T977" s="104" t="str">
        <f t="shared" si="63"/>
        <v>H.RUGPN_RXS0093_RPN0005BBLGLD_XS</v>
      </c>
      <c r="U977" s="105">
        <v>8683711001584</v>
      </c>
      <c r="V977" s="107" t="str" cm="1">
        <f t="array" ref="V977">_xlfn.TEXTJOIN(";", TRUE, _xlfn.UNIQUE(_xlfn._xlws.FILTER(P$3:P$10029, C$3:C$10029=C977)))</f>
        <v>BLUE-BLACK/GOLD;BORDEAUX/BLACK;BEIGE/BLACK;BLACK/GOLD</v>
      </c>
      <c r="W977" s="107" t="str" cm="1">
        <f t="array" ref="W977">_xlfn.TEXTJOIN(";", TRUE, _xlfn.UNIQUE(_xlfn._xlws.FILTER(F$3:F$10029, C$3:C$10029=C977)))</f>
        <v>XXS;XS</v>
      </c>
      <c r="X977" s="101" t="str">
        <f>IF(E977&gt;0,+VLOOKUP($E977,'CODE GENERATOR'!$D:$AC,19,FALSE),0)</f>
        <v>2402_S01_34064</v>
      </c>
      <c r="Y977" s="101" t="str">
        <f>IF(E977&gt;0,+VLOOKUP($E977,'CODE GENERATOR'!$D:$AC,20,FALSE),0)</f>
        <v>2402_S01_34061</v>
      </c>
      <c r="Z977" s="101" t="str">
        <f>IF(E977&gt;0,+VLOOKUP($E977,'CODE GENERATOR'!$D:$AC,21,FALSE),0)</f>
        <v>2402_S01_34066</v>
      </c>
      <c r="AA977" s="101" t="str">
        <f>IF(E977&gt;0,+VLOOKUP($E977,'CODE GENERATOR'!$D:$AC,22,FALSE),0)</f>
        <v/>
      </c>
      <c r="AB977" s="101" t="str">
        <f>IF(E977&gt;0,+VLOOKUP($E977,'CODE GENERATOR'!$D:$AC,23,FALSE),0)</f>
        <v/>
      </c>
      <c r="AC977" s="101" t="str">
        <f>IF(E977&gt;0,+VLOOKUP($E977,'CODE GENERATOR'!$D:$AC,24,FALSE),0)</f>
        <v/>
      </c>
      <c r="AD977" s="101" t="str">
        <f>IF(E977&gt;0,+VLOOKUP($E977,'CODE GENERATOR'!$D:$AC,25,FALSE),0)</f>
        <v/>
      </c>
      <c r="AE977" s="101" t="str">
        <f>IF(E977&gt;0,+VLOOKUP($E977,'CODE GENERATOR'!$D:$AC,26,FALSE),0)</f>
        <v/>
      </c>
      <c r="AF977" s="149" t="str">
        <f>IF($C977&gt;0,$C977&amp;" "&amp;$P977&amp;" "&amp;+VLOOKUP($C977,'STYLE NAMES'!$B:$AC,10,FALSE),"""")</f>
        <v>RAIN-XP BLUE-BLACK/GOLD PONY - RAINPROOF EXERCISE SHEET</v>
      </c>
      <c r="AG977" s="101" t="str">
        <f>"Enjoy our "&amp;(AF977)&amp;"; "&amp;IF(C977&gt;0,+VLOOKUP($C977,'STYLE NAMES'!$B:$AC,11,FALSE),"")</f>
        <v xml:space="preserve">Enjoy our RAIN-XP BLUE-BLACK/GOLD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977" s="101" t="str">
        <f>IF(C977&gt;0,+VLOOKUP($C977,'STYLE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977" s="101" t="str">
        <f>IF(C977&gt;0,+VLOOKUP($C977,'STYLE NAMES'!$B:$AC,13,FALSE),"")</f>
        <v>Machine wash 40 C
Do not iron
Do not bleach</v>
      </c>
      <c r="AJ977" s="149" t="str">
        <f>IF($C977&gt;0,$C977&amp;" "&amp;$P977&amp;" "&amp;+VLOOKUP($C977,'STYLE NAMES'!$B:$AC,14,FALSE),"""")</f>
        <v>RAIN-XP BLUE-BLACK/GOLD PONY YAĞMUR GEÇİRMEZ ÇALIŞMA BLANKETİ</v>
      </c>
      <c r="AK977" s="149" t="str">
        <f>"Cavalier SanMarco tarafından tasarlanan "&amp;(AJ977)&amp;"; "&amp;IF(C977&gt;0,+VLOOKUP($C977,'STYLE NAMES'!$B:$AC,15,FALSE),"")</f>
        <v>Cavalier SanMarco tarafından tasarlanan RAIN-XP BLUE-BLACK/GOLD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977" s="149" t="str">
        <f>IF(C977&gt;0,+VLOOKUP($C977,'STYLE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977" s="149" t="str">
        <f>IF(C977&gt;0,+VLOOKUP($C977,'STYLE NAMES'!$B:$AC,17,FALSE),"")</f>
        <v>40 C Makine yıkama
Ütülemeyin
Çamaşır suyu kullanmayın</v>
      </c>
      <c r="AN977" s="149" t="str">
        <f>IF($C977&gt;0,$C977&amp;" "&amp;$P977&amp;" "&amp;+VLOOKUP($C977,'STYLE NAMES'!$B:$AC,18,FALSE),"""")</f>
        <v>RAIN-XP BLUE-BLACK/GOLD COPERTA DI PILE DA PASSEGGIO ANTIPIOGGIA X PONY</v>
      </c>
      <c r="AO977" s="101" t="str">
        <f>"Disegnato da Cavalier SanMarco "&amp;(AN977)&amp;"; "&amp;IF(C977&gt;0,+VLOOKUP($C977,'STYLE NAMES'!$B:$AC,19,FALSE),"")</f>
        <v>Disegnato da Cavalier SanMarco RAIN-XP BLUE-BLACK/GOLD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977" s="101" t="str">
        <f>IF(C977&gt;0,+VLOOKUP($C977,'STYLE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977" s="101" t="str">
        <f>IF(C977&gt;0,+VLOOKUP($C977,'STYLE NAMES'!$B:$AC,21,FALSE),"")</f>
        <v>Lavare in lavatrice a 40°C Non stirare Non candeggire</v>
      </c>
      <c r="AR977" s="101">
        <f>IF(D977&gt;0,+VLOOKUP($C977,'STYLE NAMES'!$B:$AC,22,FALSE),"")</f>
        <v>0</v>
      </c>
      <c r="AS977" s="101">
        <f>IF(E977&gt;0,+VLOOKUP($C977,'STYLE NAMES'!$B:$AC,23,FALSE),"")</f>
        <v>0</v>
      </c>
      <c r="AT977" s="101">
        <f>IF(F977&gt;0,+VLOOKUP($C977,'STYLE NAMES'!$B:$AC,24,FALSE),"")</f>
        <v>0</v>
      </c>
      <c r="AU977" s="101">
        <f>IF(G977&gt;0,+VLOOKUP($C977,'STYLE NAMES'!$B:$AC,25,FALSE),"")</f>
        <v>0</v>
      </c>
      <c r="AV977" s="101">
        <f>+VLOOKUP($S977,'CODE GENERATOR'!$P:$AM,15,FALSE)</f>
        <v>0</v>
      </c>
      <c r="AW977" s="101">
        <f>+VLOOKUP($S977,'CODE GENERATOR'!$P:$AM,16,FALSE)</f>
        <v>0</v>
      </c>
      <c r="AX977" s="101">
        <f>+VLOOKUP($S977,'CODE GENERATOR'!$P:$AM,17,FALSE)</f>
        <v>0</v>
      </c>
      <c r="AY977" s="101">
        <f>+VLOOKUP($S977,'CODE GENERATOR'!$P:$AM,18,FALSE)</f>
        <v>0</v>
      </c>
      <c r="AZ977" s="101">
        <f>+VLOOKUP($S977,'CODE GENERATOR'!$P:$AM,19,FALSE)</f>
        <v>0</v>
      </c>
      <c r="BA977" s="101">
        <f>+VLOOKUP($S977,'CODE GENERATOR'!$P:$AM,20,FALSE)</f>
        <v>0</v>
      </c>
      <c r="BB977" s="101">
        <f>+VLOOKUP($S977,'CODE GENERATOR'!$P:$AM,21,FALSE)</f>
        <v>0</v>
      </c>
      <c r="BC977" s="101">
        <f>+VLOOKUP($S977,'CODE GENERATOR'!$P:$AM,22,FALSE)</f>
        <v>0</v>
      </c>
      <c r="BD977" s="101">
        <f>+VLOOKUP($S977,'CODE GENERATOR'!$P:$AM,23,FALSE)</f>
        <v>0</v>
      </c>
      <c r="BE977" s="101">
        <f>+VLOOKUP($S977,'CODE GENERATOR'!$P:$AM,24,FALSE)</f>
        <v>0</v>
      </c>
      <c r="BF977" s="101">
        <f>IF(C977&gt;0,+VLOOKUP(G977,'CATEGORY ID'!$A$1:$L$118,3,FALSE),"")</f>
        <v>5</v>
      </c>
      <c r="BG977" s="101">
        <f>IF(C977&gt;0,+VLOOKUP(H977,'CATEGORY ID'!$D$1:$L$118,3,FALSE),"")</f>
        <v>78</v>
      </c>
      <c r="BH977" s="101">
        <f>IF(C977&gt;0,+VLOOKUP((+H977&amp;I977),'CATEGORY ID'!$H$1:$I$121,2,FALSE),"")</f>
        <v>79</v>
      </c>
      <c r="BJ977" s="101">
        <f>IF(C977&gt;0,IF(COUNTIF('CATEGORY ID'!$K$1:$K$121,+H977&amp;K977) &gt; 0, +VLOOKUP(+H977&amp;K977,'CATEGORY ID'!$K$1:$L$121,2,FALSE),""),"")</f>
        <v>200</v>
      </c>
      <c r="BK977" s="101" t="str">
        <f>IF(C977&gt;0,IF(COUNTIF('CATEGORY ID'!$K$124:$K$165, +VLOOKUP(C977,'STYLE NAMES'!$B:$AE,30,FALSE)) &gt; 0, +VLOOKUP(VLOOKUP(C977,'STYLE NAMES'!$B:$AE,30,FALSE),'CATEGORY ID'!K:M,2,FALSE),""),"")</f>
        <v/>
      </c>
      <c r="BR977" s="101" t="str" cm="1">
        <f t="array" ref="BR977">IF(C977&gt;0,_xlfn.TEXTJOIN(";", TRUE,_xlfn.UNIQUE(_xlfn._xlws.FILTER(BF977:BQ977,(BF977:BQ977&gt;0)),TRUE,FALSE)),"")&amp;";"&amp;BS977</f>
        <v>5;78;79;200;</v>
      </c>
      <c r="BU977" s="106">
        <f>IF(C977&gt;0,+VLOOKUP($C977,'STYLE NAMES'!$B:$AC,26,FALSE),"")</f>
        <v>99.9</v>
      </c>
      <c r="BV977" s="106">
        <f>IF(C977&gt;0,+VLOOKUP($C977,'STYLE NAMES'!$B:$AC,27,FALSE),"")</f>
        <v>5490</v>
      </c>
      <c r="BW977" s="106">
        <f>IF(C977&gt;0,+VLOOKUP($C977,'STYLE NAMES'!$B:$AC,28,FALSE),"")</f>
        <v>114.88499999999999</v>
      </c>
      <c r="BY977"/>
      <c r="BZ977" s="101">
        <v>99</v>
      </c>
      <c r="CA977" s="137">
        <f t="shared" si="66"/>
        <v>1</v>
      </c>
      <c r="CB977" s="137">
        <f>+VLOOKUP(C977,'[2]STYLES &amp; MODELS MATRIX'!$A:$G,7,FALSE)</f>
        <v>0</v>
      </c>
      <c r="CC977" s="137" t="str">
        <f>+VLOOKUP(C977,'[1]STYLES &amp; SIZE CHARTS'!$A:$H,8,FALSE)</f>
        <v>HP-RUGS1</v>
      </c>
      <c r="CD977" s="137"/>
      <c r="CE977" s="205"/>
      <c r="CF977" s="141"/>
    </row>
    <row r="978" spans="1:84" s="101" customFormat="1" ht="12" customHeight="1" x14ac:dyDescent="0.2">
      <c r="A978" s="102">
        <f t="shared" si="64"/>
        <v>8683711001638</v>
      </c>
      <c r="B978" s="101" t="s">
        <v>1008</v>
      </c>
      <c r="C978" s="101" t="s">
        <v>2189</v>
      </c>
      <c r="D978" s="101" t="s">
        <v>570</v>
      </c>
      <c r="E978" s="203" t="s">
        <v>2523</v>
      </c>
      <c r="F978" s="101" t="s">
        <v>2475</v>
      </c>
      <c r="G978" s="101" t="str">
        <f>IF(C978&gt;0,+VLOOKUP($C978,'STYLE NAMES'!$B:$AC,4,FALSE),"")</f>
        <v>HORSE</v>
      </c>
      <c r="H978" s="101" t="str">
        <f>IF(C978&gt;0,+VLOOKUP($C978,'STYLE NAMES'!$B:$AC,5,FALSE),"")</f>
        <v>PONY</v>
      </c>
      <c r="I978" s="101" t="str">
        <f>IF(C978&gt;0,+VLOOKUP($C978,'STYLE NAMES'!$B:$AC,6,FALSE),"")</f>
        <v>RUGS</v>
      </c>
      <c r="J978" s="101" t="str">
        <f>IF(C978&gt;0,+VLOOKUP($C978,'STYLE NAMES'!$B:$AC,7,FALSE),"")</f>
        <v>PONY</v>
      </c>
      <c r="K978" s="101" t="str">
        <f>IF(C978&gt;0,+VLOOKUP($C978,'STYLE NAMES'!$B:$AC,8,FALSE),"")</f>
        <v>RAINPROOF EXERCISE SHEETS</v>
      </c>
      <c r="L978" s="101" t="str">
        <f>IF(E978&gt;0,+VLOOKUP($E978,'CODE GENERATOR'!$D:$T,3,FALSE),"")</f>
        <v>W</v>
      </c>
      <c r="M978" s="101" t="str">
        <f>IF(E978&gt;0,+VLOOKUP($E978,'CODE GENERATOR'!$D:$T,4,FALSE),"")</f>
        <v>RAINPROOF NYLON</v>
      </c>
      <c r="N978" s="101" t="str">
        <f>IF(E978&gt;0,+VLOOKUP($E978,'CODE GENERATOR'!$D:$T,6,FALSE),"")</f>
        <v>BORDEAUX</v>
      </c>
      <c r="O978" s="101" t="str">
        <f>IF(E978&gt;0,+VLOOKUP($E978,'CODE GENERATOR'!$D:$T,7,FALSE),"")</f>
        <v>BLACK</v>
      </c>
      <c r="P978" s="101" t="str">
        <f t="shared" si="65"/>
        <v>BORDEAUX/BLACK</v>
      </c>
      <c r="Q978" s="104" t="str">
        <f>IF(E978&gt;0,+VLOOKUP($E978,'CODE GENERATOR'!$D:$T,11,FALSE),"")</f>
        <v>H.RUGPN_RXS0093</v>
      </c>
      <c r="R978" s="104" t="str">
        <f>IF(E978&gt;0,+VLOOKUP($E978,'CODE GENERATOR'!$D:$T,12,FALSE),"")</f>
        <v>RPN0005BORBLK</v>
      </c>
      <c r="S978" s="104" t="str">
        <f>IF(E978&gt;0,+VLOOKUP($E978,'CODE GENERATOR'!$D:$T,13,FALSE),"")</f>
        <v>H.RUGPN_RXS0093_RPN0005BORBLK</v>
      </c>
      <c r="T978" s="104" t="str">
        <f t="shared" si="63"/>
        <v>H.RUGPN_RXS0093_RPN0005BORBLK_XXS</v>
      </c>
      <c r="U978" s="105">
        <v>8683711001638</v>
      </c>
      <c r="V978" s="107" t="str" cm="1">
        <f t="array" ref="V978">_xlfn.TEXTJOIN(";", TRUE, _xlfn.UNIQUE(_xlfn._xlws.FILTER(P$3:P$10029, C$3:C$10029=C978)))</f>
        <v>BLUE-BLACK/GOLD;BORDEAUX/BLACK;BEIGE/BLACK;BLACK/GOLD</v>
      </c>
      <c r="W978" s="107" t="str" cm="1">
        <f t="array" ref="W978">_xlfn.TEXTJOIN(";", TRUE, _xlfn.UNIQUE(_xlfn._xlws.FILTER(F$3:F$10029, C$3:C$10029=C978)))</f>
        <v>XXS;XS</v>
      </c>
      <c r="X978" s="101" t="str">
        <f>IF(E978&gt;0,+VLOOKUP($E978,'CODE GENERATOR'!$D:$AC,19,FALSE),0)</f>
        <v>2402_S01_34049</v>
      </c>
      <c r="Y978" s="101" t="str">
        <f>IF(E978&gt;0,+VLOOKUP($E978,'CODE GENERATOR'!$D:$AC,20,FALSE),0)</f>
        <v>2402_S01_34050</v>
      </c>
      <c r="Z978" s="101" t="str">
        <f>IF(E978&gt;0,+VLOOKUP($E978,'CODE GENERATOR'!$D:$AC,21,FALSE),0)</f>
        <v>2402_S01_34053</v>
      </c>
      <c r="AA978" s="101" t="str">
        <f>IF(E978&gt;0,+VLOOKUP($E978,'CODE GENERATOR'!$D:$AC,22,FALSE),0)</f>
        <v/>
      </c>
      <c r="AB978" s="101" t="str">
        <f>IF(E978&gt;0,+VLOOKUP($E978,'CODE GENERATOR'!$D:$AC,23,FALSE),0)</f>
        <v/>
      </c>
      <c r="AC978" s="101" t="str">
        <f>IF(E978&gt;0,+VLOOKUP($E978,'CODE GENERATOR'!$D:$AC,24,FALSE),0)</f>
        <v/>
      </c>
      <c r="AD978" s="101" t="str">
        <f>IF(E978&gt;0,+VLOOKUP($E978,'CODE GENERATOR'!$D:$AC,25,FALSE),0)</f>
        <v/>
      </c>
      <c r="AE978" s="101" t="str">
        <f>IF(E978&gt;0,+VLOOKUP($E978,'CODE GENERATOR'!$D:$AC,26,FALSE),0)</f>
        <v/>
      </c>
      <c r="AF978" s="149" t="str">
        <f>IF($C978&gt;0,$C978&amp;" "&amp;$P978&amp;" "&amp;+VLOOKUP($C978,'STYLE NAMES'!$B:$AC,10,FALSE),"""")</f>
        <v>RAIN-XP BORDEAUX/BLACK PONY - RAINPROOF EXERCISE SHEET</v>
      </c>
      <c r="AG978" s="101" t="str">
        <f>"Enjoy our "&amp;(AF978)&amp;"; "&amp;IF(C978&gt;0,+VLOOKUP($C978,'STYLE NAMES'!$B:$AC,11,FALSE),"")</f>
        <v xml:space="preserve">Enjoy our RAIN-XP BORDEAUX/BLACK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978" s="101" t="str">
        <f>IF(C978&gt;0,+VLOOKUP($C978,'STYLE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978" s="101" t="str">
        <f>IF(C978&gt;0,+VLOOKUP($C978,'STYLE NAMES'!$B:$AC,13,FALSE),"")</f>
        <v>Machine wash 40 C
Do not iron
Do not bleach</v>
      </c>
      <c r="AJ978" s="149" t="str">
        <f>IF($C978&gt;0,$C978&amp;" "&amp;$P978&amp;" "&amp;+VLOOKUP($C978,'STYLE NAMES'!$B:$AC,14,FALSE),"""")</f>
        <v>RAIN-XP BORDEAUX/BLACK PONY YAĞMUR GEÇİRMEZ ÇALIŞMA BLANKETİ</v>
      </c>
      <c r="AK978" s="149" t="str">
        <f>"Cavalier SanMarco tarafından tasarlanan "&amp;(AJ978)&amp;"; "&amp;IF(C978&gt;0,+VLOOKUP($C978,'STYLE NAMES'!$B:$AC,15,FALSE),"")</f>
        <v>Cavalier SanMarco tarafından tasarlanan RAIN-XP BORDEAUX/BLACK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978" s="149" t="str">
        <f>IF(C978&gt;0,+VLOOKUP($C978,'STYLE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978" s="149" t="str">
        <f>IF(C978&gt;0,+VLOOKUP($C978,'STYLE NAMES'!$B:$AC,17,FALSE),"")</f>
        <v>40 C Makine yıkama
Ütülemeyin
Çamaşır suyu kullanmayın</v>
      </c>
      <c r="AN978" s="149" t="str">
        <f>IF($C978&gt;0,$C978&amp;" "&amp;$P978&amp;" "&amp;+VLOOKUP($C978,'STYLE NAMES'!$B:$AC,18,FALSE),"""")</f>
        <v>RAIN-XP BORDEAUX/BLACK COPERTA DI PILE DA PASSEGGIO ANTIPIOGGIA X PONY</v>
      </c>
      <c r="AO978" s="101" t="str">
        <f>"Disegnato da Cavalier SanMarco "&amp;(AN978)&amp;"; "&amp;IF(C978&gt;0,+VLOOKUP($C978,'STYLE NAMES'!$B:$AC,19,FALSE),"")</f>
        <v>Disegnato da Cavalier SanMarco RAIN-XP BORDEAUX/BLACK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978" s="101" t="str">
        <f>IF(C978&gt;0,+VLOOKUP($C978,'STYLE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978" s="101" t="str">
        <f>IF(C978&gt;0,+VLOOKUP($C978,'STYLE NAMES'!$B:$AC,21,FALSE),"")</f>
        <v>Lavare in lavatrice a 40°C Non stirare Non candeggire</v>
      </c>
      <c r="AR978" s="101">
        <f>IF(D978&gt;0,+VLOOKUP($C978,'STYLE NAMES'!$B:$AC,22,FALSE),"")</f>
        <v>0</v>
      </c>
      <c r="AS978" s="101">
        <f>IF(E978&gt;0,+VLOOKUP($C978,'STYLE NAMES'!$B:$AC,23,FALSE),"")</f>
        <v>0</v>
      </c>
      <c r="AT978" s="101">
        <f>IF(F978&gt;0,+VLOOKUP($C978,'STYLE NAMES'!$B:$AC,24,FALSE),"")</f>
        <v>0</v>
      </c>
      <c r="AU978" s="101">
        <f>IF(G978&gt;0,+VLOOKUP($C978,'STYLE NAMES'!$B:$AC,25,FALSE),"")</f>
        <v>0</v>
      </c>
      <c r="AV978" s="101">
        <f>+VLOOKUP($S978,'CODE GENERATOR'!$P:$AM,15,FALSE)</f>
        <v>0</v>
      </c>
      <c r="AW978" s="101">
        <f>+VLOOKUP($S978,'CODE GENERATOR'!$P:$AM,16,FALSE)</f>
        <v>0</v>
      </c>
      <c r="AX978" s="101">
        <f>+VLOOKUP($S978,'CODE GENERATOR'!$P:$AM,17,FALSE)</f>
        <v>0</v>
      </c>
      <c r="AY978" s="101">
        <f>+VLOOKUP($S978,'CODE GENERATOR'!$P:$AM,18,FALSE)</f>
        <v>0</v>
      </c>
      <c r="AZ978" s="101">
        <f>+VLOOKUP($S978,'CODE GENERATOR'!$P:$AM,19,FALSE)</f>
        <v>0</v>
      </c>
      <c r="BA978" s="101">
        <f>+VLOOKUP($S978,'CODE GENERATOR'!$P:$AM,20,FALSE)</f>
        <v>0</v>
      </c>
      <c r="BB978" s="101">
        <f>+VLOOKUP($S978,'CODE GENERATOR'!$P:$AM,21,FALSE)</f>
        <v>0</v>
      </c>
      <c r="BC978" s="101">
        <f>+VLOOKUP($S978,'CODE GENERATOR'!$P:$AM,22,FALSE)</f>
        <v>0</v>
      </c>
      <c r="BD978" s="101">
        <f>+VLOOKUP($S978,'CODE GENERATOR'!$P:$AM,23,FALSE)</f>
        <v>0</v>
      </c>
      <c r="BE978" s="101">
        <f>+VLOOKUP($S978,'CODE GENERATOR'!$P:$AM,24,FALSE)</f>
        <v>0</v>
      </c>
      <c r="BF978" s="101">
        <f>IF(C978&gt;0,+VLOOKUP(G978,'CATEGORY ID'!$A$1:$L$118,3,FALSE),"")</f>
        <v>5</v>
      </c>
      <c r="BG978" s="101">
        <f>IF(C978&gt;0,+VLOOKUP(H978,'CATEGORY ID'!$D$1:$L$118,3,FALSE),"")</f>
        <v>78</v>
      </c>
      <c r="BH978" s="101">
        <f>IF(C978&gt;0,+VLOOKUP((+H978&amp;I978),'CATEGORY ID'!$H$1:$I$121,2,FALSE),"")</f>
        <v>79</v>
      </c>
      <c r="BJ978" s="101">
        <f>IF(C978&gt;0,IF(COUNTIF('CATEGORY ID'!$K$1:$K$121,+H978&amp;K978) &gt; 0, +VLOOKUP(+H978&amp;K978,'CATEGORY ID'!$K$1:$L$121,2,FALSE),""),"")</f>
        <v>200</v>
      </c>
      <c r="BK978" s="101" t="str">
        <f>IF(C978&gt;0,IF(COUNTIF('CATEGORY ID'!$K$124:$K$165, +VLOOKUP(C978,'STYLE NAMES'!$B:$AE,30,FALSE)) &gt; 0, +VLOOKUP(VLOOKUP(C978,'STYLE NAMES'!$B:$AE,30,FALSE),'CATEGORY ID'!K:M,2,FALSE),""),"")</f>
        <v/>
      </c>
      <c r="BR978" s="101" t="str" cm="1">
        <f t="array" ref="BR978">IF(C978&gt;0,_xlfn.TEXTJOIN(";", TRUE,_xlfn.UNIQUE(_xlfn._xlws.FILTER(BF978:BQ978,(BF978:BQ978&gt;0)),TRUE,FALSE)),"")&amp;";"&amp;BS978</f>
        <v>5;78;79;200;</v>
      </c>
      <c r="BU978" s="106">
        <f>IF(C978&gt;0,+VLOOKUP($C978,'STYLE NAMES'!$B:$AC,26,FALSE),"")</f>
        <v>99.9</v>
      </c>
      <c r="BV978" s="106">
        <f>IF(C978&gt;0,+VLOOKUP($C978,'STYLE NAMES'!$B:$AC,27,FALSE),"")</f>
        <v>5490</v>
      </c>
      <c r="BW978" s="106">
        <f>IF(C978&gt;0,+VLOOKUP($C978,'STYLE NAMES'!$B:$AC,28,FALSE),"")</f>
        <v>114.88499999999999</v>
      </c>
      <c r="BY978"/>
      <c r="BZ978" s="101">
        <v>99</v>
      </c>
      <c r="CA978" s="137">
        <f t="shared" si="66"/>
        <v>1</v>
      </c>
      <c r="CB978" s="137">
        <f>+VLOOKUP(C978,'[2]STYLES &amp; MODELS MATRIX'!$A:$G,7,FALSE)</f>
        <v>0</v>
      </c>
      <c r="CC978" s="137" t="str">
        <f>+VLOOKUP(C978,'[1]STYLES &amp; SIZE CHARTS'!$A:$H,8,FALSE)</f>
        <v>HP-RUGS1</v>
      </c>
      <c r="CD978" s="137"/>
      <c r="CE978" s="205"/>
      <c r="CF978" s="141"/>
    </row>
    <row r="979" spans="1:84" s="101" customFormat="1" ht="12" customHeight="1" x14ac:dyDescent="0.2">
      <c r="A979" s="102">
        <f t="shared" si="64"/>
        <v>8683711001645</v>
      </c>
      <c r="B979" s="101" t="s">
        <v>1008</v>
      </c>
      <c r="C979" s="101" t="s">
        <v>2189</v>
      </c>
      <c r="D979" s="101" t="s">
        <v>570</v>
      </c>
      <c r="E979" s="203" t="s">
        <v>2523</v>
      </c>
      <c r="F979" s="101" t="s">
        <v>2346</v>
      </c>
      <c r="G979" s="101" t="str">
        <f>IF(C979&gt;0,+VLOOKUP($C979,'STYLE NAMES'!$B:$AC,4,FALSE),"")</f>
        <v>HORSE</v>
      </c>
      <c r="H979" s="101" t="str">
        <f>IF(C979&gt;0,+VLOOKUP($C979,'STYLE NAMES'!$B:$AC,5,FALSE),"")</f>
        <v>PONY</v>
      </c>
      <c r="I979" s="101" t="str">
        <f>IF(C979&gt;0,+VLOOKUP($C979,'STYLE NAMES'!$B:$AC,6,FALSE),"")</f>
        <v>RUGS</v>
      </c>
      <c r="J979" s="101" t="str">
        <f>IF(C979&gt;0,+VLOOKUP($C979,'STYLE NAMES'!$B:$AC,7,FALSE),"")</f>
        <v>PONY</v>
      </c>
      <c r="K979" s="101" t="str">
        <f>IF(C979&gt;0,+VLOOKUP($C979,'STYLE NAMES'!$B:$AC,8,FALSE),"")</f>
        <v>RAINPROOF EXERCISE SHEETS</v>
      </c>
      <c r="L979" s="101" t="str">
        <f>IF(E979&gt;0,+VLOOKUP($E979,'CODE GENERATOR'!$D:$T,3,FALSE),"")</f>
        <v>W</v>
      </c>
      <c r="M979" s="101" t="str">
        <f>IF(E979&gt;0,+VLOOKUP($E979,'CODE GENERATOR'!$D:$T,4,FALSE),"")</f>
        <v>RAINPROOF NYLON</v>
      </c>
      <c r="N979" s="101" t="str">
        <f>IF(E979&gt;0,+VLOOKUP($E979,'CODE GENERATOR'!$D:$T,6,FALSE),"")</f>
        <v>BORDEAUX</v>
      </c>
      <c r="O979" s="101" t="str">
        <f>IF(E979&gt;0,+VLOOKUP($E979,'CODE GENERATOR'!$D:$T,7,FALSE),"")</f>
        <v>BLACK</v>
      </c>
      <c r="P979" s="101" t="str">
        <f t="shared" si="65"/>
        <v>BORDEAUX/BLACK</v>
      </c>
      <c r="Q979" s="104" t="str">
        <f>IF(E979&gt;0,+VLOOKUP($E979,'CODE GENERATOR'!$D:$T,11,FALSE),"")</f>
        <v>H.RUGPN_RXS0093</v>
      </c>
      <c r="R979" s="104" t="str">
        <f>IF(E979&gt;0,+VLOOKUP($E979,'CODE GENERATOR'!$D:$T,12,FALSE),"")</f>
        <v>RPN0005BORBLK</v>
      </c>
      <c r="S979" s="104" t="str">
        <f>IF(E979&gt;0,+VLOOKUP($E979,'CODE GENERATOR'!$D:$T,13,FALSE),"")</f>
        <v>H.RUGPN_RXS0093_RPN0005BORBLK</v>
      </c>
      <c r="T979" s="104" t="str">
        <f t="shared" si="63"/>
        <v>H.RUGPN_RXS0093_RPN0005BORBLK_XS</v>
      </c>
      <c r="U979" s="105">
        <v>8683711001645</v>
      </c>
      <c r="V979" s="107" t="str" cm="1">
        <f t="array" ref="V979">_xlfn.TEXTJOIN(";", TRUE, _xlfn.UNIQUE(_xlfn._xlws.FILTER(P$3:P$10029, C$3:C$10029=C979)))</f>
        <v>BLUE-BLACK/GOLD;BORDEAUX/BLACK;BEIGE/BLACK;BLACK/GOLD</v>
      </c>
      <c r="W979" s="107" t="str" cm="1">
        <f t="array" ref="W979">_xlfn.TEXTJOIN(";", TRUE, _xlfn.UNIQUE(_xlfn._xlws.FILTER(F$3:F$10029, C$3:C$10029=C979)))</f>
        <v>XXS;XS</v>
      </c>
      <c r="X979" s="101" t="str">
        <f>IF(E979&gt;0,+VLOOKUP($E979,'CODE GENERATOR'!$D:$AC,19,FALSE),0)</f>
        <v>2402_S01_34049</v>
      </c>
      <c r="Y979" s="101" t="str">
        <f>IF(E979&gt;0,+VLOOKUP($E979,'CODE GENERATOR'!$D:$AC,20,FALSE),0)</f>
        <v>2402_S01_34050</v>
      </c>
      <c r="Z979" s="101" t="str">
        <f>IF(E979&gt;0,+VLOOKUP($E979,'CODE GENERATOR'!$D:$AC,21,FALSE),0)</f>
        <v>2402_S01_34053</v>
      </c>
      <c r="AA979" s="101" t="str">
        <f>IF(E979&gt;0,+VLOOKUP($E979,'CODE GENERATOR'!$D:$AC,22,FALSE),0)</f>
        <v/>
      </c>
      <c r="AB979" s="101" t="str">
        <f>IF(E979&gt;0,+VLOOKUP($E979,'CODE GENERATOR'!$D:$AC,23,FALSE),0)</f>
        <v/>
      </c>
      <c r="AC979" s="101" t="str">
        <f>IF(E979&gt;0,+VLOOKUP($E979,'CODE GENERATOR'!$D:$AC,24,FALSE),0)</f>
        <v/>
      </c>
      <c r="AD979" s="101" t="str">
        <f>IF(E979&gt;0,+VLOOKUP($E979,'CODE GENERATOR'!$D:$AC,25,FALSE),0)</f>
        <v/>
      </c>
      <c r="AE979" s="101" t="str">
        <f>IF(E979&gt;0,+VLOOKUP($E979,'CODE GENERATOR'!$D:$AC,26,FALSE),0)</f>
        <v/>
      </c>
      <c r="AF979" s="149" t="str">
        <f>IF($C979&gt;0,$C979&amp;" "&amp;$P979&amp;" "&amp;+VLOOKUP($C979,'STYLE NAMES'!$B:$AC,10,FALSE),"""")</f>
        <v>RAIN-XP BORDEAUX/BLACK PONY - RAINPROOF EXERCISE SHEET</v>
      </c>
      <c r="AG979" s="101" t="str">
        <f>"Enjoy our "&amp;(AF979)&amp;"; "&amp;IF(C979&gt;0,+VLOOKUP($C979,'STYLE NAMES'!$B:$AC,11,FALSE),"")</f>
        <v xml:space="preserve">Enjoy our RAIN-XP BORDEAUX/BLACK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979" s="101" t="str">
        <f>IF(C979&gt;0,+VLOOKUP($C979,'STYLE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979" s="101" t="str">
        <f>IF(C979&gt;0,+VLOOKUP($C979,'STYLE NAMES'!$B:$AC,13,FALSE),"")</f>
        <v>Machine wash 40 C
Do not iron
Do not bleach</v>
      </c>
      <c r="AJ979" s="149" t="str">
        <f>IF($C979&gt;0,$C979&amp;" "&amp;$P979&amp;" "&amp;+VLOOKUP($C979,'STYLE NAMES'!$B:$AC,14,FALSE),"""")</f>
        <v>RAIN-XP BORDEAUX/BLACK PONY YAĞMUR GEÇİRMEZ ÇALIŞMA BLANKETİ</v>
      </c>
      <c r="AK979" s="149" t="str">
        <f>"Cavalier SanMarco tarafından tasarlanan "&amp;(AJ979)&amp;"; "&amp;IF(C979&gt;0,+VLOOKUP($C979,'STYLE NAMES'!$B:$AC,15,FALSE),"")</f>
        <v>Cavalier SanMarco tarafından tasarlanan RAIN-XP BORDEAUX/BLACK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979" s="149" t="str">
        <f>IF(C979&gt;0,+VLOOKUP($C979,'STYLE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979" s="149" t="str">
        <f>IF(C979&gt;0,+VLOOKUP($C979,'STYLE NAMES'!$B:$AC,17,FALSE),"")</f>
        <v>40 C Makine yıkama
Ütülemeyin
Çamaşır suyu kullanmayın</v>
      </c>
      <c r="AN979" s="149" t="str">
        <f>IF($C979&gt;0,$C979&amp;" "&amp;$P979&amp;" "&amp;+VLOOKUP($C979,'STYLE NAMES'!$B:$AC,18,FALSE),"""")</f>
        <v>RAIN-XP BORDEAUX/BLACK COPERTA DI PILE DA PASSEGGIO ANTIPIOGGIA X PONY</v>
      </c>
      <c r="AO979" s="101" t="str">
        <f>"Disegnato da Cavalier SanMarco "&amp;(AN979)&amp;"; "&amp;IF(C979&gt;0,+VLOOKUP($C979,'STYLE NAMES'!$B:$AC,19,FALSE),"")</f>
        <v>Disegnato da Cavalier SanMarco RAIN-XP BORDEAUX/BLACK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979" s="101" t="str">
        <f>IF(C979&gt;0,+VLOOKUP($C979,'STYLE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979" s="101" t="str">
        <f>IF(C979&gt;0,+VLOOKUP($C979,'STYLE NAMES'!$B:$AC,21,FALSE),"")</f>
        <v>Lavare in lavatrice a 40°C Non stirare Non candeggire</v>
      </c>
      <c r="AR979" s="101">
        <f>IF(D979&gt;0,+VLOOKUP($C979,'STYLE NAMES'!$B:$AC,22,FALSE),"")</f>
        <v>0</v>
      </c>
      <c r="AS979" s="101">
        <f>IF(E979&gt;0,+VLOOKUP($C979,'STYLE NAMES'!$B:$AC,23,FALSE),"")</f>
        <v>0</v>
      </c>
      <c r="AT979" s="101">
        <f>IF(F979&gt;0,+VLOOKUP($C979,'STYLE NAMES'!$B:$AC,24,FALSE),"")</f>
        <v>0</v>
      </c>
      <c r="AU979" s="101">
        <f>IF(G979&gt;0,+VLOOKUP($C979,'STYLE NAMES'!$B:$AC,25,FALSE),"")</f>
        <v>0</v>
      </c>
      <c r="AV979" s="101">
        <f>+VLOOKUP($S979,'CODE GENERATOR'!$P:$AM,15,FALSE)</f>
        <v>0</v>
      </c>
      <c r="AW979" s="101">
        <f>+VLOOKUP($S979,'CODE GENERATOR'!$P:$AM,16,FALSE)</f>
        <v>0</v>
      </c>
      <c r="AX979" s="101">
        <f>+VLOOKUP($S979,'CODE GENERATOR'!$P:$AM,17,FALSE)</f>
        <v>0</v>
      </c>
      <c r="AY979" s="101">
        <f>+VLOOKUP($S979,'CODE GENERATOR'!$P:$AM,18,FALSE)</f>
        <v>0</v>
      </c>
      <c r="AZ979" s="101">
        <f>+VLOOKUP($S979,'CODE GENERATOR'!$P:$AM,19,FALSE)</f>
        <v>0</v>
      </c>
      <c r="BA979" s="101">
        <f>+VLOOKUP($S979,'CODE GENERATOR'!$P:$AM,20,FALSE)</f>
        <v>0</v>
      </c>
      <c r="BB979" s="101">
        <f>+VLOOKUP($S979,'CODE GENERATOR'!$P:$AM,21,FALSE)</f>
        <v>0</v>
      </c>
      <c r="BC979" s="101">
        <f>+VLOOKUP($S979,'CODE GENERATOR'!$P:$AM,22,FALSE)</f>
        <v>0</v>
      </c>
      <c r="BD979" s="101">
        <f>+VLOOKUP($S979,'CODE GENERATOR'!$P:$AM,23,FALSE)</f>
        <v>0</v>
      </c>
      <c r="BE979" s="101">
        <f>+VLOOKUP($S979,'CODE GENERATOR'!$P:$AM,24,FALSE)</f>
        <v>0</v>
      </c>
      <c r="BF979" s="101">
        <f>IF(C979&gt;0,+VLOOKUP(G979,'CATEGORY ID'!$A$1:$L$118,3,FALSE),"")</f>
        <v>5</v>
      </c>
      <c r="BG979" s="101">
        <f>IF(C979&gt;0,+VLOOKUP(H979,'CATEGORY ID'!$D$1:$L$118,3,FALSE),"")</f>
        <v>78</v>
      </c>
      <c r="BH979" s="101">
        <f>IF(C979&gt;0,+VLOOKUP((+H979&amp;I979),'CATEGORY ID'!$H$1:$I$121,2,FALSE),"")</f>
        <v>79</v>
      </c>
      <c r="BJ979" s="101">
        <f>IF(C979&gt;0,IF(COUNTIF('CATEGORY ID'!$K$1:$K$121,+H979&amp;K979) &gt; 0, +VLOOKUP(+H979&amp;K979,'CATEGORY ID'!$K$1:$L$121,2,FALSE),""),"")</f>
        <v>200</v>
      </c>
      <c r="BK979" s="101" t="str">
        <f>IF(C979&gt;0,IF(COUNTIF('CATEGORY ID'!$K$124:$K$165, +VLOOKUP(C979,'STYLE NAMES'!$B:$AE,30,FALSE)) &gt; 0, +VLOOKUP(VLOOKUP(C979,'STYLE NAMES'!$B:$AE,30,FALSE),'CATEGORY ID'!K:M,2,FALSE),""),"")</f>
        <v/>
      </c>
      <c r="BR979" s="101" t="str" cm="1">
        <f t="array" ref="BR979">IF(C979&gt;0,_xlfn.TEXTJOIN(";", TRUE,_xlfn.UNIQUE(_xlfn._xlws.FILTER(BF979:BQ979,(BF979:BQ979&gt;0)),TRUE,FALSE)),"")&amp;";"&amp;BS979</f>
        <v>5;78;79;200;</v>
      </c>
      <c r="BU979" s="106">
        <f>IF(C979&gt;0,+VLOOKUP($C979,'STYLE NAMES'!$B:$AC,26,FALSE),"")</f>
        <v>99.9</v>
      </c>
      <c r="BV979" s="106">
        <f>IF(C979&gt;0,+VLOOKUP($C979,'STYLE NAMES'!$B:$AC,27,FALSE),"")</f>
        <v>5490</v>
      </c>
      <c r="BW979" s="106">
        <f>IF(C979&gt;0,+VLOOKUP($C979,'STYLE NAMES'!$B:$AC,28,FALSE),"")</f>
        <v>114.88499999999999</v>
      </c>
      <c r="BY979"/>
      <c r="BZ979" s="101">
        <v>99</v>
      </c>
      <c r="CA979" s="137">
        <f t="shared" si="66"/>
        <v>1</v>
      </c>
      <c r="CB979" s="137">
        <f>+VLOOKUP(C979,'[2]STYLES &amp; MODELS MATRIX'!$A:$G,7,FALSE)</f>
        <v>0</v>
      </c>
      <c r="CC979" s="137" t="str">
        <f>+VLOOKUP(C979,'[1]STYLES &amp; SIZE CHARTS'!$A:$H,8,FALSE)</f>
        <v>HP-RUGS1</v>
      </c>
      <c r="CD979" s="137"/>
      <c r="CE979" s="205"/>
      <c r="CF979" s="141"/>
    </row>
    <row r="980" spans="1:84" s="101" customFormat="1" ht="12" customHeight="1" x14ac:dyDescent="0.2">
      <c r="A980" s="102">
        <f t="shared" si="64"/>
        <v>8683711001690</v>
      </c>
      <c r="B980" s="101" t="s">
        <v>1008</v>
      </c>
      <c r="C980" s="101" t="s">
        <v>2189</v>
      </c>
      <c r="D980" s="101" t="s">
        <v>570</v>
      </c>
      <c r="E980" s="203" t="s">
        <v>2524</v>
      </c>
      <c r="F980" s="101" t="s">
        <v>2475</v>
      </c>
      <c r="G980" s="101" t="str">
        <f>IF(C980&gt;0,+VLOOKUP($C980,'STYLE NAMES'!$B:$AC,4,FALSE),"")</f>
        <v>HORSE</v>
      </c>
      <c r="H980" s="101" t="str">
        <f>IF(C980&gt;0,+VLOOKUP($C980,'STYLE NAMES'!$B:$AC,5,FALSE),"")</f>
        <v>PONY</v>
      </c>
      <c r="I980" s="101" t="str">
        <f>IF(C980&gt;0,+VLOOKUP($C980,'STYLE NAMES'!$B:$AC,6,FALSE),"")</f>
        <v>RUGS</v>
      </c>
      <c r="J980" s="101" t="str">
        <f>IF(C980&gt;0,+VLOOKUP($C980,'STYLE NAMES'!$B:$AC,7,FALSE),"")</f>
        <v>PONY</v>
      </c>
      <c r="K980" s="101" t="str">
        <f>IF(C980&gt;0,+VLOOKUP($C980,'STYLE NAMES'!$B:$AC,8,FALSE),"")</f>
        <v>RAINPROOF EXERCISE SHEETS</v>
      </c>
      <c r="L980" s="101" t="str">
        <f>IF(E980&gt;0,+VLOOKUP($E980,'CODE GENERATOR'!$D:$T,3,FALSE),"")</f>
        <v>W</v>
      </c>
      <c r="M980" s="101" t="str">
        <f>IF(E980&gt;0,+VLOOKUP($E980,'CODE GENERATOR'!$D:$T,4,FALSE),"")</f>
        <v>RAINPROOF NYLON</v>
      </c>
      <c r="N980" s="101" t="str">
        <f>IF(E980&gt;0,+VLOOKUP($E980,'CODE GENERATOR'!$D:$T,6,FALSE),"")</f>
        <v>BEIGE</v>
      </c>
      <c r="O980" s="101" t="str">
        <f>IF(E980&gt;0,+VLOOKUP($E980,'CODE GENERATOR'!$D:$T,7,FALSE),"")</f>
        <v>BLACK</v>
      </c>
      <c r="P980" s="101" t="str">
        <f t="shared" si="65"/>
        <v>BEIGE/BLACK</v>
      </c>
      <c r="Q980" s="104" t="str">
        <f>IF(E980&gt;0,+VLOOKUP($E980,'CODE GENERATOR'!$D:$T,11,FALSE),"")</f>
        <v>H.RUGPN_RXS0093</v>
      </c>
      <c r="R980" s="104" t="str">
        <f>IF(E980&gt;0,+VLOOKUP($E980,'CODE GENERATOR'!$D:$T,12,FALSE),"")</f>
        <v>RPN0005BEGBLK</v>
      </c>
      <c r="S980" s="104" t="str">
        <f>IF(E980&gt;0,+VLOOKUP($E980,'CODE GENERATOR'!$D:$T,13,FALSE),"")</f>
        <v>H.RUGPN_RXS0093_RPN0005BEGBLK</v>
      </c>
      <c r="T980" s="104" t="str">
        <f t="shared" si="63"/>
        <v>H.RUGPN_RXS0093_RPN0005BEGBLK_XXS</v>
      </c>
      <c r="U980" s="105">
        <v>8683711001690</v>
      </c>
      <c r="V980" s="107" t="str" cm="1">
        <f t="array" ref="V980">_xlfn.TEXTJOIN(";", TRUE, _xlfn.UNIQUE(_xlfn._xlws.FILTER(P$3:P$10029, C$3:C$10029=C980)))</f>
        <v>BLUE-BLACK/GOLD;BORDEAUX/BLACK;BEIGE/BLACK;BLACK/GOLD</v>
      </c>
      <c r="W980" s="107" t="str" cm="1">
        <f t="array" ref="W980">_xlfn.TEXTJOIN(";", TRUE, _xlfn.UNIQUE(_xlfn._xlws.FILTER(F$3:F$10029, C$3:C$10029=C980)))</f>
        <v>XXS;XS</v>
      </c>
      <c r="X980" s="101" t="str">
        <f>IF(E980&gt;0,+VLOOKUP($E980,'CODE GENERATOR'!$D:$AC,19,FALSE),0)</f>
        <v>2402_S01_34068</v>
      </c>
      <c r="Y980" s="101" t="str">
        <f>IF(E980&gt;0,+VLOOKUP($E980,'CODE GENERATOR'!$D:$AC,20,FALSE),0)</f>
        <v>2402_S01_34071</v>
      </c>
      <c r="Z980" s="101" t="str">
        <f>IF(E980&gt;0,+VLOOKUP($E980,'CODE GENERATOR'!$D:$AC,21,FALSE),0)</f>
        <v>2402_S01_34075</v>
      </c>
      <c r="AA980" s="101" t="str">
        <f>IF(E980&gt;0,+VLOOKUP($E980,'CODE GENERATOR'!$D:$AC,22,FALSE),0)</f>
        <v>2402_S01_34077</v>
      </c>
      <c r="AB980" s="101" t="str">
        <f>IF(E980&gt;0,+VLOOKUP($E980,'CODE GENERATOR'!$D:$AC,23,FALSE),0)</f>
        <v/>
      </c>
      <c r="AC980" s="101" t="str">
        <f>IF(E980&gt;0,+VLOOKUP($E980,'CODE GENERATOR'!$D:$AC,24,FALSE),0)</f>
        <v/>
      </c>
      <c r="AD980" s="101" t="str">
        <f>IF(E980&gt;0,+VLOOKUP($E980,'CODE GENERATOR'!$D:$AC,25,FALSE),0)</f>
        <v/>
      </c>
      <c r="AE980" s="101" t="str">
        <f>IF(E980&gt;0,+VLOOKUP($E980,'CODE GENERATOR'!$D:$AC,26,FALSE),0)</f>
        <v/>
      </c>
      <c r="AF980" s="149" t="str">
        <f>IF($C980&gt;0,$C980&amp;" "&amp;$P980&amp;" "&amp;+VLOOKUP($C980,'STYLE NAMES'!$B:$AC,10,FALSE),"""")</f>
        <v>RAIN-XP BEIGE/BLACK PONY - RAINPROOF EXERCISE SHEET</v>
      </c>
      <c r="AG980" s="101" t="str">
        <f>"Enjoy our "&amp;(AF980)&amp;"; "&amp;IF(C980&gt;0,+VLOOKUP($C980,'STYLE NAMES'!$B:$AC,11,FALSE),"")</f>
        <v xml:space="preserve">Enjoy our RAIN-XP BEIGE/BLACK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980" s="101" t="str">
        <f>IF(C980&gt;0,+VLOOKUP($C980,'STYLE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980" s="101" t="str">
        <f>IF(C980&gt;0,+VLOOKUP($C980,'STYLE NAMES'!$B:$AC,13,FALSE),"")</f>
        <v>Machine wash 40 C
Do not iron
Do not bleach</v>
      </c>
      <c r="AJ980" s="149" t="str">
        <f>IF($C980&gt;0,$C980&amp;" "&amp;$P980&amp;" "&amp;+VLOOKUP($C980,'STYLE NAMES'!$B:$AC,14,FALSE),"""")</f>
        <v>RAIN-XP BEIGE/BLACK PONY YAĞMUR GEÇİRMEZ ÇALIŞMA BLANKETİ</v>
      </c>
      <c r="AK980" s="149" t="str">
        <f>"Cavalier SanMarco tarafından tasarlanan "&amp;(AJ980)&amp;"; "&amp;IF(C980&gt;0,+VLOOKUP($C980,'STYLE NAMES'!$B:$AC,15,FALSE),"")</f>
        <v>Cavalier SanMarco tarafından tasarlanan RAIN-XP BEIGE/BLACK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980" s="149" t="str">
        <f>IF(C980&gt;0,+VLOOKUP($C980,'STYLE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980" s="149" t="str">
        <f>IF(C980&gt;0,+VLOOKUP($C980,'STYLE NAMES'!$B:$AC,17,FALSE),"")</f>
        <v>40 C Makine yıkama
Ütülemeyin
Çamaşır suyu kullanmayın</v>
      </c>
      <c r="AN980" s="149" t="str">
        <f>IF($C980&gt;0,$C980&amp;" "&amp;$P980&amp;" "&amp;+VLOOKUP($C980,'STYLE NAMES'!$B:$AC,18,FALSE),"""")</f>
        <v>RAIN-XP BEIGE/BLACK COPERTA DI PILE DA PASSEGGIO ANTIPIOGGIA X PONY</v>
      </c>
      <c r="AO980" s="101" t="str">
        <f>"Disegnato da Cavalier SanMarco "&amp;(AN980)&amp;"; "&amp;IF(C980&gt;0,+VLOOKUP($C980,'STYLE NAMES'!$B:$AC,19,FALSE),"")</f>
        <v>Disegnato da Cavalier SanMarco RAIN-XP BEIGE/BLACK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980" s="101" t="str">
        <f>IF(C980&gt;0,+VLOOKUP($C980,'STYLE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980" s="101" t="str">
        <f>IF(C980&gt;0,+VLOOKUP($C980,'STYLE NAMES'!$B:$AC,21,FALSE),"")</f>
        <v>Lavare in lavatrice a 40°C Non stirare Non candeggire</v>
      </c>
      <c r="AR980" s="101">
        <f>IF(D980&gt;0,+VLOOKUP($C980,'STYLE NAMES'!$B:$AC,22,FALSE),"")</f>
        <v>0</v>
      </c>
      <c r="AS980" s="101">
        <f>IF(E980&gt;0,+VLOOKUP($C980,'STYLE NAMES'!$B:$AC,23,FALSE),"")</f>
        <v>0</v>
      </c>
      <c r="AT980" s="101">
        <f>IF(F980&gt;0,+VLOOKUP($C980,'STYLE NAMES'!$B:$AC,24,FALSE),"")</f>
        <v>0</v>
      </c>
      <c r="AU980" s="101">
        <f>IF(G980&gt;0,+VLOOKUP($C980,'STYLE NAMES'!$B:$AC,25,FALSE),"")</f>
        <v>0</v>
      </c>
      <c r="AV980" s="101">
        <f>+VLOOKUP($S980,'CODE GENERATOR'!$P:$AM,15,FALSE)</f>
        <v>0</v>
      </c>
      <c r="AW980" s="101">
        <f>+VLOOKUP($S980,'CODE GENERATOR'!$P:$AM,16,FALSE)</f>
        <v>0</v>
      </c>
      <c r="AX980" s="101">
        <f>+VLOOKUP($S980,'CODE GENERATOR'!$P:$AM,17,FALSE)</f>
        <v>0</v>
      </c>
      <c r="AY980" s="101">
        <f>+VLOOKUP($S980,'CODE GENERATOR'!$P:$AM,18,FALSE)</f>
        <v>0</v>
      </c>
      <c r="AZ980" s="101">
        <f>+VLOOKUP($S980,'CODE GENERATOR'!$P:$AM,19,FALSE)</f>
        <v>0</v>
      </c>
      <c r="BA980" s="101">
        <f>+VLOOKUP($S980,'CODE GENERATOR'!$P:$AM,20,FALSE)</f>
        <v>0</v>
      </c>
      <c r="BB980" s="101">
        <f>+VLOOKUP($S980,'CODE GENERATOR'!$P:$AM,21,FALSE)</f>
        <v>0</v>
      </c>
      <c r="BC980" s="101">
        <f>+VLOOKUP($S980,'CODE GENERATOR'!$P:$AM,22,FALSE)</f>
        <v>0</v>
      </c>
      <c r="BD980" s="101">
        <f>+VLOOKUP($S980,'CODE GENERATOR'!$P:$AM,23,FALSE)</f>
        <v>0</v>
      </c>
      <c r="BE980" s="101">
        <f>+VLOOKUP($S980,'CODE GENERATOR'!$P:$AM,24,FALSE)</f>
        <v>0</v>
      </c>
      <c r="BF980" s="101">
        <f>IF(C980&gt;0,+VLOOKUP(G980,'CATEGORY ID'!$A$1:$L$118,3,FALSE),"")</f>
        <v>5</v>
      </c>
      <c r="BG980" s="101">
        <f>IF(C980&gt;0,+VLOOKUP(H980,'CATEGORY ID'!$D$1:$L$118,3,FALSE),"")</f>
        <v>78</v>
      </c>
      <c r="BH980" s="101">
        <f>IF(C980&gt;0,+VLOOKUP((+H980&amp;I980),'CATEGORY ID'!$H$1:$I$121,2,FALSE),"")</f>
        <v>79</v>
      </c>
      <c r="BJ980" s="101">
        <f>IF(C980&gt;0,IF(COUNTIF('CATEGORY ID'!$K$1:$K$121,+H980&amp;K980) &gt; 0, +VLOOKUP(+H980&amp;K980,'CATEGORY ID'!$K$1:$L$121,2,FALSE),""),"")</f>
        <v>200</v>
      </c>
      <c r="BK980" s="101" t="str">
        <f>IF(C980&gt;0,IF(COUNTIF('CATEGORY ID'!$K$124:$K$165, +VLOOKUP(C980,'STYLE NAMES'!$B:$AE,30,FALSE)) &gt; 0, +VLOOKUP(VLOOKUP(C980,'STYLE NAMES'!$B:$AE,30,FALSE),'CATEGORY ID'!K:M,2,FALSE),""),"")</f>
        <v/>
      </c>
      <c r="BR980" s="101" t="str" cm="1">
        <f t="array" ref="BR980">IF(C980&gt;0,_xlfn.TEXTJOIN(";", TRUE,_xlfn.UNIQUE(_xlfn._xlws.FILTER(BF980:BQ980,(BF980:BQ980&gt;0)),TRUE,FALSE)),"")&amp;";"&amp;BS980</f>
        <v>5;78;79;200;</v>
      </c>
      <c r="BU980" s="106">
        <f>IF(C980&gt;0,+VLOOKUP($C980,'STYLE NAMES'!$B:$AC,26,FALSE),"")</f>
        <v>99.9</v>
      </c>
      <c r="BV980" s="106">
        <f>IF(C980&gt;0,+VLOOKUP($C980,'STYLE NAMES'!$B:$AC,27,FALSE),"")</f>
        <v>5490</v>
      </c>
      <c r="BW980" s="106">
        <f>IF(C980&gt;0,+VLOOKUP($C980,'STYLE NAMES'!$B:$AC,28,FALSE),"")</f>
        <v>114.88499999999999</v>
      </c>
      <c r="BY980"/>
      <c r="BZ980" s="101">
        <v>99</v>
      </c>
      <c r="CA980" s="137">
        <f t="shared" si="66"/>
        <v>1</v>
      </c>
      <c r="CB980" s="137">
        <f>+VLOOKUP(C980,'[2]STYLES &amp; MODELS MATRIX'!$A:$G,7,FALSE)</f>
        <v>0</v>
      </c>
      <c r="CC980" s="137" t="str">
        <f>+VLOOKUP(C980,'[1]STYLES &amp; SIZE CHARTS'!$A:$H,8,FALSE)</f>
        <v>HP-RUGS1</v>
      </c>
      <c r="CD980" s="137"/>
      <c r="CE980" s="205"/>
      <c r="CF980" s="141"/>
    </row>
    <row r="981" spans="1:84" s="101" customFormat="1" ht="12" customHeight="1" x14ac:dyDescent="0.2">
      <c r="A981" s="102">
        <f t="shared" si="64"/>
        <v>8683711001706</v>
      </c>
      <c r="B981" s="101" t="s">
        <v>1008</v>
      </c>
      <c r="C981" s="101" t="s">
        <v>2189</v>
      </c>
      <c r="D981" s="101" t="s">
        <v>570</v>
      </c>
      <c r="E981" s="203" t="s">
        <v>2524</v>
      </c>
      <c r="F981" s="101" t="s">
        <v>2346</v>
      </c>
      <c r="G981" s="101" t="str">
        <f>IF(C981&gt;0,+VLOOKUP($C981,'STYLE NAMES'!$B:$AC,4,FALSE),"")</f>
        <v>HORSE</v>
      </c>
      <c r="H981" s="101" t="str">
        <f>IF(C981&gt;0,+VLOOKUP($C981,'STYLE NAMES'!$B:$AC,5,FALSE),"")</f>
        <v>PONY</v>
      </c>
      <c r="I981" s="101" t="str">
        <f>IF(C981&gt;0,+VLOOKUP($C981,'STYLE NAMES'!$B:$AC,6,FALSE),"")</f>
        <v>RUGS</v>
      </c>
      <c r="J981" s="101" t="str">
        <f>IF(C981&gt;0,+VLOOKUP($C981,'STYLE NAMES'!$B:$AC,7,FALSE),"")</f>
        <v>PONY</v>
      </c>
      <c r="K981" s="101" t="str">
        <f>IF(C981&gt;0,+VLOOKUP($C981,'STYLE NAMES'!$B:$AC,8,FALSE),"")</f>
        <v>RAINPROOF EXERCISE SHEETS</v>
      </c>
      <c r="L981" s="101" t="str">
        <f>IF(E981&gt;0,+VLOOKUP($E981,'CODE GENERATOR'!$D:$T,3,FALSE),"")</f>
        <v>W</v>
      </c>
      <c r="M981" s="101" t="str">
        <f>IF(E981&gt;0,+VLOOKUP($E981,'CODE GENERATOR'!$D:$T,4,FALSE),"")</f>
        <v>RAINPROOF NYLON</v>
      </c>
      <c r="N981" s="101" t="str">
        <f>IF(E981&gt;0,+VLOOKUP($E981,'CODE GENERATOR'!$D:$T,6,FALSE),"")</f>
        <v>BEIGE</v>
      </c>
      <c r="O981" s="101" t="str">
        <f>IF(E981&gt;0,+VLOOKUP($E981,'CODE GENERATOR'!$D:$T,7,FALSE),"")</f>
        <v>BLACK</v>
      </c>
      <c r="P981" s="101" t="str">
        <f t="shared" si="65"/>
        <v>BEIGE/BLACK</v>
      </c>
      <c r="Q981" s="104" t="str">
        <f>IF(E981&gt;0,+VLOOKUP($E981,'CODE GENERATOR'!$D:$T,11,FALSE),"")</f>
        <v>H.RUGPN_RXS0093</v>
      </c>
      <c r="R981" s="104" t="str">
        <f>IF(E981&gt;0,+VLOOKUP($E981,'CODE GENERATOR'!$D:$T,12,FALSE),"")</f>
        <v>RPN0005BEGBLK</v>
      </c>
      <c r="S981" s="104" t="str">
        <f>IF(E981&gt;0,+VLOOKUP($E981,'CODE GENERATOR'!$D:$T,13,FALSE),"")</f>
        <v>H.RUGPN_RXS0093_RPN0005BEGBLK</v>
      </c>
      <c r="T981" s="104" t="str">
        <f t="shared" si="63"/>
        <v>H.RUGPN_RXS0093_RPN0005BEGBLK_XS</v>
      </c>
      <c r="U981" s="105">
        <v>8683711001706</v>
      </c>
      <c r="V981" s="107" t="str" cm="1">
        <f t="array" ref="V981">_xlfn.TEXTJOIN(";", TRUE, _xlfn.UNIQUE(_xlfn._xlws.FILTER(P$3:P$10029, C$3:C$10029=C981)))</f>
        <v>BLUE-BLACK/GOLD;BORDEAUX/BLACK;BEIGE/BLACK;BLACK/GOLD</v>
      </c>
      <c r="W981" s="107" t="str" cm="1">
        <f t="array" ref="W981">_xlfn.TEXTJOIN(";", TRUE, _xlfn.UNIQUE(_xlfn._xlws.FILTER(F$3:F$10029, C$3:C$10029=C981)))</f>
        <v>XXS;XS</v>
      </c>
      <c r="X981" s="101" t="str">
        <f>IF(E981&gt;0,+VLOOKUP($E981,'CODE GENERATOR'!$D:$AC,19,FALSE),0)</f>
        <v>2402_S01_34068</v>
      </c>
      <c r="Y981" s="101" t="str">
        <f>IF(E981&gt;0,+VLOOKUP($E981,'CODE GENERATOR'!$D:$AC,20,FALSE),0)</f>
        <v>2402_S01_34071</v>
      </c>
      <c r="Z981" s="101" t="str">
        <f>IF(E981&gt;0,+VLOOKUP($E981,'CODE GENERATOR'!$D:$AC,21,FALSE),0)</f>
        <v>2402_S01_34075</v>
      </c>
      <c r="AA981" s="101" t="str">
        <f>IF(E981&gt;0,+VLOOKUP($E981,'CODE GENERATOR'!$D:$AC,22,FALSE),0)</f>
        <v>2402_S01_34077</v>
      </c>
      <c r="AB981" s="101" t="str">
        <f>IF(E981&gt;0,+VLOOKUP($E981,'CODE GENERATOR'!$D:$AC,23,FALSE),0)</f>
        <v/>
      </c>
      <c r="AC981" s="101" t="str">
        <f>IF(E981&gt;0,+VLOOKUP($E981,'CODE GENERATOR'!$D:$AC,24,FALSE),0)</f>
        <v/>
      </c>
      <c r="AD981" s="101" t="str">
        <f>IF(E981&gt;0,+VLOOKUP($E981,'CODE GENERATOR'!$D:$AC,25,FALSE),0)</f>
        <v/>
      </c>
      <c r="AE981" s="101" t="str">
        <f>IF(E981&gt;0,+VLOOKUP($E981,'CODE GENERATOR'!$D:$AC,26,FALSE),0)</f>
        <v/>
      </c>
      <c r="AF981" s="149" t="str">
        <f>IF($C981&gt;0,$C981&amp;" "&amp;$P981&amp;" "&amp;+VLOOKUP($C981,'STYLE NAMES'!$B:$AC,10,FALSE),"""")</f>
        <v>RAIN-XP BEIGE/BLACK PONY - RAINPROOF EXERCISE SHEET</v>
      </c>
      <c r="AG981" s="101" t="str">
        <f>"Enjoy our "&amp;(AF981)&amp;"; "&amp;IF(C981&gt;0,+VLOOKUP($C981,'STYLE NAMES'!$B:$AC,11,FALSE),"")</f>
        <v xml:space="preserve">Enjoy our RAIN-XP BEIGE/BLACK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981" s="101" t="str">
        <f>IF(C981&gt;0,+VLOOKUP($C981,'STYLE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981" s="101" t="str">
        <f>IF(C981&gt;0,+VLOOKUP($C981,'STYLE NAMES'!$B:$AC,13,FALSE),"")</f>
        <v>Machine wash 40 C
Do not iron
Do not bleach</v>
      </c>
      <c r="AJ981" s="149" t="str">
        <f>IF($C981&gt;0,$C981&amp;" "&amp;$P981&amp;" "&amp;+VLOOKUP($C981,'STYLE NAMES'!$B:$AC,14,FALSE),"""")</f>
        <v>RAIN-XP BEIGE/BLACK PONY YAĞMUR GEÇİRMEZ ÇALIŞMA BLANKETİ</v>
      </c>
      <c r="AK981" s="149" t="str">
        <f>"Cavalier SanMarco tarafından tasarlanan "&amp;(AJ981)&amp;"; "&amp;IF(C981&gt;0,+VLOOKUP($C981,'STYLE NAMES'!$B:$AC,15,FALSE),"")</f>
        <v>Cavalier SanMarco tarafından tasarlanan RAIN-XP BEIGE/BLACK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981" s="149" t="str">
        <f>IF(C981&gt;0,+VLOOKUP($C981,'STYLE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981" s="149" t="str">
        <f>IF(C981&gt;0,+VLOOKUP($C981,'STYLE NAMES'!$B:$AC,17,FALSE),"")</f>
        <v>40 C Makine yıkama
Ütülemeyin
Çamaşır suyu kullanmayın</v>
      </c>
      <c r="AN981" s="149" t="str">
        <f>IF($C981&gt;0,$C981&amp;" "&amp;$P981&amp;" "&amp;+VLOOKUP($C981,'STYLE NAMES'!$B:$AC,18,FALSE),"""")</f>
        <v>RAIN-XP BEIGE/BLACK COPERTA DI PILE DA PASSEGGIO ANTIPIOGGIA X PONY</v>
      </c>
      <c r="AO981" s="101" t="str">
        <f>"Disegnato da Cavalier SanMarco "&amp;(AN981)&amp;"; "&amp;IF(C981&gt;0,+VLOOKUP($C981,'STYLE NAMES'!$B:$AC,19,FALSE),"")</f>
        <v>Disegnato da Cavalier SanMarco RAIN-XP BEIGE/BLACK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981" s="101" t="str">
        <f>IF(C981&gt;0,+VLOOKUP($C981,'STYLE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981" s="101" t="str">
        <f>IF(C981&gt;0,+VLOOKUP($C981,'STYLE NAMES'!$B:$AC,21,FALSE),"")</f>
        <v>Lavare in lavatrice a 40°C Non stirare Non candeggire</v>
      </c>
      <c r="AR981" s="101">
        <f>IF(D981&gt;0,+VLOOKUP($C981,'STYLE NAMES'!$B:$AC,22,FALSE),"")</f>
        <v>0</v>
      </c>
      <c r="AS981" s="101">
        <f>IF(E981&gt;0,+VLOOKUP($C981,'STYLE NAMES'!$B:$AC,23,FALSE),"")</f>
        <v>0</v>
      </c>
      <c r="AT981" s="101">
        <f>IF(F981&gt;0,+VLOOKUP($C981,'STYLE NAMES'!$B:$AC,24,FALSE),"")</f>
        <v>0</v>
      </c>
      <c r="AU981" s="101">
        <f>IF(G981&gt;0,+VLOOKUP($C981,'STYLE NAMES'!$B:$AC,25,FALSE),"")</f>
        <v>0</v>
      </c>
      <c r="AV981" s="101">
        <f>+VLOOKUP($S981,'CODE GENERATOR'!$P:$AM,15,FALSE)</f>
        <v>0</v>
      </c>
      <c r="AW981" s="101">
        <f>+VLOOKUP($S981,'CODE GENERATOR'!$P:$AM,16,FALSE)</f>
        <v>0</v>
      </c>
      <c r="AX981" s="101">
        <f>+VLOOKUP($S981,'CODE GENERATOR'!$P:$AM,17,FALSE)</f>
        <v>0</v>
      </c>
      <c r="AY981" s="101">
        <f>+VLOOKUP($S981,'CODE GENERATOR'!$P:$AM,18,FALSE)</f>
        <v>0</v>
      </c>
      <c r="AZ981" s="101">
        <f>+VLOOKUP($S981,'CODE GENERATOR'!$P:$AM,19,FALSE)</f>
        <v>0</v>
      </c>
      <c r="BA981" s="101">
        <f>+VLOOKUP($S981,'CODE GENERATOR'!$P:$AM,20,FALSE)</f>
        <v>0</v>
      </c>
      <c r="BB981" s="101">
        <f>+VLOOKUP($S981,'CODE GENERATOR'!$P:$AM,21,FALSE)</f>
        <v>0</v>
      </c>
      <c r="BC981" s="101">
        <f>+VLOOKUP($S981,'CODE GENERATOR'!$P:$AM,22,FALSE)</f>
        <v>0</v>
      </c>
      <c r="BD981" s="101">
        <f>+VLOOKUP($S981,'CODE GENERATOR'!$P:$AM,23,FALSE)</f>
        <v>0</v>
      </c>
      <c r="BE981" s="101">
        <f>+VLOOKUP($S981,'CODE GENERATOR'!$P:$AM,24,FALSE)</f>
        <v>0</v>
      </c>
      <c r="BF981" s="101">
        <f>IF(C981&gt;0,+VLOOKUP(G981,'CATEGORY ID'!$A$1:$L$118,3,FALSE),"")</f>
        <v>5</v>
      </c>
      <c r="BG981" s="101">
        <f>IF(C981&gt;0,+VLOOKUP(H981,'CATEGORY ID'!$D$1:$L$118,3,FALSE),"")</f>
        <v>78</v>
      </c>
      <c r="BH981" s="101">
        <f>IF(C981&gt;0,+VLOOKUP((+H981&amp;I981),'CATEGORY ID'!$H$1:$I$121,2,FALSE),"")</f>
        <v>79</v>
      </c>
      <c r="BJ981" s="101">
        <f>IF(C981&gt;0,IF(COUNTIF('CATEGORY ID'!$K$1:$K$121,+H981&amp;K981) &gt; 0, +VLOOKUP(+H981&amp;K981,'CATEGORY ID'!$K$1:$L$121,2,FALSE),""),"")</f>
        <v>200</v>
      </c>
      <c r="BK981" s="101" t="str">
        <f>IF(C981&gt;0,IF(COUNTIF('CATEGORY ID'!$K$124:$K$165, +VLOOKUP(C981,'STYLE NAMES'!$B:$AE,30,FALSE)) &gt; 0, +VLOOKUP(VLOOKUP(C981,'STYLE NAMES'!$B:$AE,30,FALSE),'CATEGORY ID'!K:M,2,FALSE),""),"")</f>
        <v/>
      </c>
      <c r="BR981" s="101" t="str" cm="1">
        <f t="array" ref="BR981">IF(C981&gt;0,_xlfn.TEXTJOIN(";", TRUE,_xlfn.UNIQUE(_xlfn._xlws.FILTER(BF981:BQ981,(BF981:BQ981&gt;0)),TRUE,FALSE)),"")&amp;";"&amp;BS981</f>
        <v>5;78;79;200;</v>
      </c>
      <c r="BU981" s="106">
        <f>IF(C981&gt;0,+VLOOKUP($C981,'STYLE NAMES'!$B:$AC,26,FALSE),"")</f>
        <v>99.9</v>
      </c>
      <c r="BV981" s="106">
        <f>IF(C981&gt;0,+VLOOKUP($C981,'STYLE NAMES'!$B:$AC,27,FALSE),"")</f>
        <v>5490</v>
      </c>
      <c r="BW981" s="106">
        <f>IF(C981&gt;0,+VLOOKUP($C981,'STYLE NAMES'!$B:$AC,28,FALSE),"")</f>
        <v>114.88499999999999</v>
      </c>
      <c r="BY981"/>
      <c r="BZ981" s="101">
        <v>99</v>
      </c>
      <c r="CA981" s="137">
        <f t="shared" si="66"/>
        <v>1</v>
      </c>
      <c r="CB981" s="137">
        <f>+VLOOKUP(C981,'[2]STYLES &amp; MODELS MATRIX'!$A:$G,7,FALSE)</f>
        <v>0</v>
      </c>
      <c r="CC981" s="137" t="str">
        <f>+VLOOKUP(C981,'[1]STYLES &amp; SIZE CHARTS'!$A:$H,8,FALSE)</f>
        <v>HP-RUGS1</v>
      </c>
      <c r="CD981" s="137"/>
      <c r="CE981" s="205"/>
      <c r="CF981" s="141"/>
    </row>
    <row r="982" spans="1:84" s="101" customFormat="1" ht="12" customHeight="1" x14ac:dyDescent="0.2">
      <c r="A982" s="102">
        <f t="shared" si="64"/>
        <v>8683711001751</v>
      </c>
      <c r="B982" s="101" t="s">
        <v>1008</v>
      </c>
      <c r="C982" s="101" t="s">
        <v>2189</v>
      </c>
      <c r="D982" s="101" t="s">
        <v>570</v>
      </c>
      <c r="E982" s="203" t="s">
        <v>2525</v>
      </c>
      <c r="F982" s="101" t="s">
        <v>2475</v>
      </c>
      <c r="G982" s="101" t="str">
        <f>IF(C982&gt;0,+VLOOKUP($C982,'STYLE NAMES'!$B:$AC,4,FALSE),"")</f>
        <v>HORSE</v>
      </c>
      <c r="H982" s="101" t="str">
        <f>IF(C982&gt;0,+VLOOKUP($C982,'STYLE NAMES'!$B:$AC,5,FALSE),"")</f>
        <v>PONY</v>
      </c>
      <c r="I982" s="101" t="str">
        <f>IF(C982&gt;0,+VLOOKUP($C982,'STYLE NAMES'!$B:$AC,6,FALSE),"")</f>
        <v>RUGS</v>
      </c>
      <c r="J982" s="101" t="str">
        <f>IF(C982&gt;0,+VLOOKUP($C982,'STYLE NAMES'!$B:$AC,7,FALSE),"")</f>
        <v>PONY</v>
      </c>
      <c r="K982" s="101" t="str">
        <f>IF(C982&gt;0,+VLOOKUP($C982,'STYLE NAMES'!$B:$AC,8,FALSE),"")</f>
        <v>RAINPROOF EXERCISE SHEETS</v>
      </c>
      <c r="L982" s="101" t="str">
        <f>IF(E982&gt;0,+VLOOKUP($E982,'CODE GENERATOR'!$D:$T,3,FALSE),"")</f>
        <v>W</v>
      </c>
      <c r="M982" s="101" t="str">
        <f>IF(E982&gt;0,+VLOOKUP($E982,'CODE GENERATOR'!$D:$T,4,FALSE),"")</f>
        <v>RAINPROOF NYLON</v>
      </c>
      <c r="N982" s="101" t="str">
        <f>IF(E982&gt;0,+VLOOKUP($E982,'CODE GENERATOR'!$D:$T,6,FALSE),"")</f>
        <v>BLACK</v>
      </c>
      <c r="O982" s="101" t="str">
        <f>IF(E982&gt;0,+VLOOKUP($E982,'CODE GENERATOR'!$D:$T,7,FALSE),"")</f>
        <v>GOLD</v>
      </c>
      <c r="P982" s="101" t="str">
        <f t="shared" si="65"/>
        <v>BLACK/GOLD</v>
      </c>
      <c r="Q982" s="104" t="str">
        <f>IF(E982&gt;0,+VLOOKUP($E982,'CODE GENERATOR'!$D:$T,11,FALSE),"")</f>
        <v>H.RUGPN_RXS0093</v>
      </c>
      <c r="R982" s="104" t="str">
        <f>IF(E982&gt;0,+VLOOKUP($E982,'CODE GENERATOR'!$D:$T,12,FALSE),"")</f>
        <v>RPN0005BLKGLD</v>
      </c>
      <c r="S982" s="104" t="str">
        <f>IF(E982&gt;0,+VLOOKUP($E982,'CODE GENERATOR'!$D:$T,13,FALSE),"")</f>
        <v>H.RUGPN_RXS0093_RPN0005BLKGLD</v>
      </c>
      <c r="T982" s="104" t="str">
        <f t="shared" si="63"/>
        <v>H.RUGPN_RXS0093_RPN0005BLKGLD_XXS</v>
      </c>
      <c r="U982" s="105">
        <v>8683711001751</v>
      </c>
      <c r="V982" s="107" t="str" cm="1">
        <f t="array" ref="V982">_xlfn.TEXTJOIN(";", TRUE, _xlfn.UNIQUE(_xlfn._xlws.FILTER(P$3:P$10029, C$3:C$10029=C982)))</f>
        <v>BLUE-BLACK/GOLD;BORDEAUX/BLACK;BEIGE/BLACK;BLACK/GOLD</v>
      </c>
      <c r="W982" s="107" t="str" cm="1">
        <f t="array" ref="W982">_xlfn.TEXTJOIN(";", TRUE, _xlfn.UNIQUE(_xlfn._xlws.FILTER(F$3:F$10029, C$3:C$10029=C982)))</f>
        <v>XXS;XS</v>
      </c>
      <c r="X982" s="101" t="str">
        <f>IF(E982&gt;0,+VLOOKUP($E982,'CODE GENERATOR'!$D:$AC,19,FALSE),0)</f>
        <v>2402_S01_34055</v>
      </c>
      <c r="Y982" s="101" t="str">
        <f>IF(E982&gt;0,+VLOOKUP($E982,'CODE GENERATOR'!$D:$AC,20,FALSE),0)</f>
        <v>2402_S01_34058</v>
      </c>
      <c r="Z982" s="101" t="str">
        <f>IF(E982&gt;0,+VLOOKUP($E982,'CODE GENERATOR'!$D:$AC,21,FALSE),0)</f>
        <v>2402_S01_34061</v>
      </c>
      <c r="AA982" s="101" t="str">
        <f>IF(E982&gt;0,+VLOOKUP($E982,'CODE GENERATOR'!$D:$AC,22,FALSE),0)</f>
        <v/>
      </c>
      <c r="AB982" s="101" t="str">
        <f>IF(E982&gt;0,+VLOOKUP($E982,'CODE GENERATOR'!$D:$AC,23,FALSE),0)</f>
        <v/>
      </c>
      <c r="AC982" s="101" t="str">
        <f>IF(E982&gt;0,+VLOOKUP($E982,'CODE GENERATOR'!$D:$AC,24,FALSE),0)</f>
        <v/>
      </c>
      <c r="AD982" s="101" t="str">
        <f>IF(E982&gt;0,+VLOOKUP($E982,'CODE GENERATOR'!$D:$AC,25,FALSE),0)</f>
        <v/>
      </c>
      <c r="AE982" s="101" t="str">
        <f>IF(E982&gt;0,+VLOOKUP($E982,'CODE GENERATOR'!$D:$AC,26,FALSE),0)</f>
        <v/>
      </c>
      <c r="AF982" s="149" t="str">
        <f>IF($C982&gt;0,$C982&amp;" "&amp;$P982&amp;" "&amp;+VLOOKUP($C982,'STYLE NAMES'!$B:$AC,10,FALSE),"""")</f>
        <v>RAIN-XP BLACK/GOLD PONY - RAINPROOF EXERCISE SHEET</v>
      </c>
      <c r="AG982" s="101" t="str">
        <f>"Enjoy our "&amp;(AF982)&amp;"; "&amp;IF(C982&gt;0,+VLOOKUP($C982,'STYLE NAMES'!$B:$AC,11,FALSE),"")</f>
        <v xml:space="preserve">Enjoy our RAIN-XP BLACK/GOLD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982" s="101" t="str">
        <f>IF(C982&gt;0,+VLOOKUP($C982,'STYLE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982" s="101" t="str">
        <f>IF(C982&gt;0,+VLOOKUP($C982,'STYLE NAMES'!$B:$AC,13,FALSE),"")</f>
        <v>Machine wash 40 C
Do not iron
Do not bleach</v>
      </c>
      <c r="AJ982" s="149" t="str">
        <f>IF($C982&gt;0,$C982&amp;" "&amp;$P982&amp;" "&amp;+VLOOKUP($C982,'STYLE NAMES'!$B:$AC,14,FALSE),"""")</f>
        <v>RAIN-XP BLACK/GOLD PONY YAĞMUR GEÇİRMEZ ÇALIŞMA BLANKETİ</v>
      </c>
      <c r="AK982" s="149" t="str">
        <f>"Cavalier SanMarco tarafından tasarlanan "&amp;(AJ982)&amp;"; "&amp;IF(C982&gt;0,+VLOOKUP($C982,'STYLE NAMES'!$B:$AC,15,FALSE),"")</f>
        <v>Cavalier SanMarco tarafından tasarlanan RAIN-XP BLACK/GOLD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982" s="149" t="str">
        <f>IF(C982&gt;0,+VLOOKUP($C982,'STYLE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982" s="149" t="str">
        <f>IF(C982&gt;0,+VLOOKUP($C982,'STYLE NAMES'!$B:$AC,17,FALSE),"")</f>
        <v>40 C Makine yıkama
Ütülemeyin
Çamaşır suyu kullanmayın</v>
      </c>
      <c r="AN982" s="149" t="str">
        <f>IF($C982&gt;0,$C982&amp;" "&amp;$P982&amp;" "&amp;+VLOOKUP($C982,'STYLE NAMES'!$B:$AC,18,FALSE),"""")</f>
        <v>RAIN-XP BLACK/GOLD COPERTA DI PILE DA PASSEGGIO ANTIPIOGGIA X PONY</v>
      </c>
      <c r="AO982" s="101" t="str">
        <f>"Disegnato da Cavalier SanMarco "&amp;(AN982)&amp;"; "&amp;IF(C982&gt;0,+VLOOKUP($C982,'STYLE NAMES'!$B:$AC,19,FALSE),"")</f>
        <v>Disegnato da Cavalier SanMarco RAIN-XP BLACK/GOLD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982" s="101" t="str">
        <f>IF(C982&gt;0,+VLOOKUP($C982,'STYLE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982" s="101" t="str">
        <f>IF(C982&gt;0,+VLOOKUP($C982,'STYLE NAMES'!$B:$AC,21,FALSE),"")</f>
        <v>Lavare in lavatrice a 40°C Non stirare Non candeggire</v>
      </c>
      <c r="AR982" s="101">
        <f>IF(D982&gt;0,+VLOOKUP($C982,'STYLE NAMES'!$B:$AC,22,FALSE),"")</f>
        <v>0</v>
      </c>
      <c r="AS982" s="101">
        <f>IF(E982&gt;0,+VLOOKUP($C982,'STYLE NAMES'!$B:$AC,23,FALSE),"")</f>
        <v>0</v>
      </c>
      <c r="AT982" s="101">
        <f>IF(F982&gt;0,+VLOOKUP($C982,'STYLE NAMES'!$B:$AC,24,FALSE),"")</f>
        <v>0</v>
      </c>
      <c r="AU982" s="101">
        <f>IF(G982&gt;0,+VLOOKUP($C982,'STYLE NAMES'!$B:$AC,25,FALSE),"")</f>
        <v>0</v>
      </c>
      <c r="AV982" s="101">
        <f>+VLOOKUP($S982,'CODE GENERATOR'!$P:$AM,15,FALSE)</f>
        <v>0</v>
      </c>
      <c r="AW982" s="101">
        <f>+VLOOKUP($S982,'CODE GENERATOR'!$P:$AM,16,FALSE)</f>
        <v>0</v>
      </c>
      <c r="AX982" s="101">
        <f>+VLOOKUP($S982,'CODE GENERATOR'!$P:$AM,17,FALSE)</f>
        <v>0</v>
      </c>
      <c r="AY982" s="101">
        <f>+VLOOKUP($S982,'CODE GENERATOR'!$P:$AM,18,FALSE)</f>
        <v>0</v>
      </c>
      <c r="AZ982" s="101">
        <f>+VLOOKUP($S982,'CODE GENERATOR'!$P:$AM,19,FALSE)</f>
        <v>0</v>
      </c>
      <c r="BA982" s="101">
        <f>+VLOOKUP($S982,'CODE GENERATOR'!$P:$AM,20,FALSE)</f>
        <v>0</v>
      </c>
      <c r="BB982" s="101">
        <f>+VLOOKUP($S982,'CODE GENERATOR'!$P:$AM,21,FALSE)</f>
        <v>0</v>
      </c>
      <c r="BC982" s="101">
        <f>+VLOOKUP($S982,'CODE GENERATOR'!$P:$AM,22,FALSE)</f>
        <v>0</v>
      </c>
      <c r="BD982" s="101">
        <f>+VLOOKUP($S982,'CODE GENERATOR'!$P:$AM,23,FALSE)</f>
        <v>0</v>
      </c>
      <c r="BE982" s="101">
        <f>+VLOOKUP($S982,'CODE GENERATOR'!$P:$AM,24,FALSE)</f>
        <v>0</v>
      </c>
      <c r="BF982" s="101">
        <f>IF(C982&gt;0,+VLOOKUP(G982,'CATEGORY ID'!$A$1:$L$118,3,FALSE),"")</f>
        <v>5</v>
      </c>
      <c r="BG982" s="101">
        <f>IF(C982&gt;0,+VLOOKUP(H982,'CATEGORY ID'!$D$1:$L$118,3,FALSE),"")</f>
        <v>78</v>
      </c>
      <c r="BH982" s="101">
        <f>IF(C982&gt;0,+VLOOKUP((+H982&amp;I982),'CATEGORY ID'!$H$1:$I$121,2,FALSE),"")</f>
        <v>79</v>
      </c>
      <c r="BJ982" s="101">
        <f>IF(C982&gt;0,IF(COUNTIF('CATEGORY ID'!$K$1:$K$121,+H982&amp;K982) &gt; 0, +VLOOKUP(+H982&amp;K982,'CATEGORY ID'!$K$1:$L$121,2,FALSE),""),"")</f>
        <v>200</v>
      </c>
      <c r="BK982" s="101" t="str">
        <f>IF(C982&gt;0,IF(COUNTIF('CATEGORY ID'!$K$124:$K$165, +VLOOKUP(C982,'STYLE NAMES'!$B:$AE,30,FALSE)) &gt; 0, +VLOOKUP(VLOOKUP(C982,'STYLE NAMES'!$B:$AE,30,FALSE),'CATEGORY ID'!K:M,2,FALSE),""),"")</f>
        <v/>
      </c>
      <c r="BR982" s="101" t="str" cm="1">
        <f t="array" ref="BR982">IF(C982&gt;0,_xlfn.TEXTJOIN(";", TRUE,_xlfn.UNIQUE(_xlfn._xlws.FILTER(BF982:BQ982,(BF982:BQ982&gt;0)),TRUE,FALSE)),"")&amp;";"&amp;BS982</f>
        <v>5;78;79;200;</v>
      </c>
      <c r="BU982" s="106">
        <f>IF(C982&gt;0,+VLOOKUP($C982,'STYLE NAMES'!$B:$AC,26,FALSE),"")</f>
        <v>99.9</v>
      </c>
      <c r="BV982" s="106">
        <f>IF(C982&gt;0,+VLOOKUP($C982,'STYLE NAMES'!$B:$AC,27,FALSE),"")</f>
        <v>5490</v>
      </c>
      <c r="BW982" s="106">
        <f>IF(C982&gt;0,+VLOOKUP($C982,'STYLE NAMES'!$B:$AC,28,FALSE),"")</f>
        <v>114.88499999999999</v>
      </c>
      <c r="BY982"/>
      <c r="BZ982" s="101">
        <v>99</v>
      </c>
      <c r="CA982" s="137">
        <f t="shared" si="66"/>
        <v>1</v>
      </c>
      <c r="CB982" s="137">
        <f>+VLOOKUP(C982,'[2]STYLES &amp; MODELS MATRIX'!$A:$G,7,FALSE)</f>
        <v>0</v>
      </c>
      <c r="CC982" s="137" t="str">
        <f>+VLOOKUP(C982,'[1]STYLES &amp; SIZE CHARTS'!$A:$H,8,FALSE)</f>
        <v>HP-RUGS1</v>
      </c>
      <c r="CD982" s="137"/>
      <c r="CE982" s="205"/>
      <c r="CF982" s="141"/>
    </row>
    <row r="983" spans="1:84" s="101" customFormat="1" ht="12" customHeight="1" x14ac:dyDescent="0.2">
      <c r="A983" s="102">
        <f t="shared" si="64"/>
        <v>8683711001768</v>
      </c>
      <c r="B983" s="101" t="s">
        <v>1008</v>
      </c>
      <c r="C983" s="101" t="s">
        <v>2189</v>
      </c>
      <c r="D983" s="101" t="s">
        <v>570</v>
      </c>
      <c r="E983" s="203" t="s">
        <v>2525</v>
      </c>
      <c r="F983" s="101" t="s">
        <v>2346</v>
      </c>
      <c r="G983" s="101" t="str">
        <f>IF(C983&gt;0,+VLOOKUP($C983,'STYLE NAMES'!$B:$AC,4,FALSE),"")</f>
        <v>HORSE</v>
      </c>
      <c r="H983" s="101" t="str">
        <f>IF(C983&gt;0,+VLOOKUP($C983,'STYLE NAMES'!$B:$AC,5,FALSE),"")</f>
        <v>PONY</v>
      </c>
      <c r="I983" s="101" t="str">
        <f>IF(C983&gt;0,+VLOOKUP($C983,'STYLE NAMES'!$B:$AC,6,FALSE),"")</f>
        <v>RUGS</v>
      </c>
      <c r="J983" s="101" t="str">
        <f>IF(C983&gt;0,+VLOOKUP($C983,'STYLE NAMES'!$B:$AC,7,FALSE),"")</f>
        <v>PONY</v>
      </c>
      <c r="K983" s="101" t="str">
        <f>IF(C983&gt;0,+VLOOKUP($C983,'STYLE NAMES'!$B:$AC,8,FALSE),"")</f>
        <v>RAINPROOF EXERCISE SHEETS</v>
      </c>
      <c r="L983" s="101" t="str">
        <f>IF(E983&gt;0,+VLOOKUP($E983,'CODE GENERATOR'!$D:$T,3,FALSE),"")</f>
        <v>W</v>
      </c>
      <c r="M983" s="101" t="str">
        <f>IF(E983&gt;0,+VLOOKUP($E983,'CODE GENERATOR'!$D:$T,4,FALSE),"")</f>
        <v>RAINPROOF NYLON</v>
      </c>
      <c r="N983" s="101" t="str">
        <f>IF(E983&gt;0,+VLOOKUP($E983,'CODE GENERATOR'!$D:$T,6,FALSE),"")</f>
        <v>BLACK</v>
      </c>
      <c r="O983" s="101" t="str">
        <f>IF(E983&gt;0,+VLOOKUP($E983,'CODE GENERATOR'!$D:$T,7,FALSE),"")</f>
        <v>GOLD</v>
      </c>
      <c r="P983" s="101" t="str">
        <f t="shared" si="65"/>
        <v>BLACK/GOLD</v>
      </c>
      <c r="Q983" s="104" t="str">
        <f>IF(E983&gt;0,+VLOOKUP($E983,'CODE GENERATOR'!$D:$T,11,FALSE),"")</f>
        <v>H.RUGPN_RXS0093</v>
      </c>
      <c r="R983" s="104" t="str">
        <f>IF(E983&gt;0,+VLOOKUP($E983,'CODE GENERATOR'!$D:$T,12,FALSE),"")</f>
        <v>RPN0005BLKGLD</v>
      </c>
      <c r="S983" s="104" t="str">
        <f>IF(E983&gt;0,+VLOOKUP($E983,'CODE GENERATOR'!$D:$T,13,FALSE),"")</f>
        <v>H.RUGPN_RXS0093_RPN0005BLKGLD</v>
      </c>
      <c r="T983" s="104" t="str">
        <f t="shared" si="63"/>
        <v>H.RUGPN_RXS0093_RPN0005BLKGLD_XS</v>
      </c>
      <c r="U983" s="105">
        <v>8683711001768</v>
      </c>
      <c r="V983" s="107" t="str" cm="1">
        <f t="array" ref="V983">_xlfn.TEXTJOIN(";", TRUE, _xlfn.UNIQUE(_xlfn._xlws.FILTER(P$3:P$10029, C$3:C$10029=C983)))</f>
        <v>BLUE-BLACK/GOLD;BORDEAUX/BLACK;BEIGE/BLACK;BLACK/GOLD</v>
      </c>
      <c r="W983" s="107" t="str" cm="1">
        <f t="array" ref="W983">_xlfn.TEXTJOIN(";", TRUE, _xlfn.UNIQUE(_xlfn._xlws.FILTER(F$3:F$10029, C$3:C$10029=C983)))</f>
        <v>XXS;XS</v>
      </c>
      <c r="X983" s="101" t="str">
        <f>IF(E983&gt;0,+VLOOKUP($E983,'CODE GENERATOR'!$D:$AC,19,FALSE),0)</f>
        <v>2402_S01_34055</v>
      </c>
      <c r="Y983" s="101" t="str">
        <f>IF(E983&gt;0,+VLOOKUP($E983,'CODE GENERATOR'!$D:$AC,20,FALSE),0)</f>
        <v>2402_S01_34058</v>
      </c>
      <c r="Z983" s="101" t="str">
        <f>IF(E983&gt;0,+VLOOKUP($E983,'CODE GENERATOR'!$D:$AC,21,FALSE),0)</f>
        <v>2402_S01_34061</v>
      </c>
      <c r="AA983" s="101" t="str">
        <f>IF(E983&gt;0,+VLOOKUP($E983,'CODE GENERATOR'!$D:$AC,22,FALSE),0)</f>
        <v/>
      </c>
      <c r="AB983" s="101" t="str">
        <f>IF(E983&gt;0,+VLOOKUP($E983,'CODE GENERATOR'!$D:$AC,23,FALSE),0)</f>
        <v/>
      </c>
      <c r="AC983" s="101" t="str">
        <f>IF(E983&gt;0,+VLOOKUP($E983,'CODE GENERATOR'!$D:$AC,24,FALSE),0)</f>
        <v/>
      </c>
      <c r="AD983" s="101" t="str">
        <f>IF(E983&gt;0,+VLOOKUP($E983,'CODE GENERATOR'!$D:$AC,25,FALSE),0)</f>
        <v/>
      </c>
      <c r="AE983" s="101" t="str">
        <f>IF(E983&gt;0,+VLOOKUP($E983,'CODE GENERATOR'!$D:$AC,26,FALSE),0)</f>
        <v/>
      </c>
      <c r="AF983" s="149" t="str">
        <f>IF($C983&gt;0,$C983&amp;" "&amp;$P983&amp;" "&amp;+VLOOKUP($C983,'STYLE NAMES'!$B:$AC,10,FALSE),"""")</f>
        <v>RAIN-XP BLACK/GOLD PONY - RAINPROOF EXERCISE SHEET</v>
      </c>
      <c r="AG983" s="101" t="str">
        <f>"Enjoy our "&amp;(AF983)&amp;"; "&amp;IF(C983&gt;0,+VLOOKUP($C983,'STYLE NAMES'!$B:$AC,11,FALSE),"")</f>
        <v xml:space="preserve">Enjoy our RAIN-XP BLACK/GOLD PONY - RAINPROOF EXERCISE SHEET; 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
      <c r="AH983" s="101" t="str">
        <f>IF(C983&gt;0,+VLOOKUP($C983,'STYLE NAMES'!$B:$AC,12,FALSE),"")</f>
        <v xml:space="preserve">*Two layer fabric; rainproof outer shell to keep your horse dry and suğer soft pile lining to keep your horse warm 
*Custom design and pattern to sit prefectly on the horse during training
Composition:
Outer shell: 100% Rainproof Nylon
Lining: 100% Polyester
</v>
      </c>
      <c r="AI983" s="101" t="str">
        <f>IF(C983&gt;0,+VLOOKUP($C983,'STYLE NAMES'!$B:$AC,13,FALSE),"")</f>
        <v>Machine wash 40 C
Do not iron
Do not bleach</v>
      </c>
      <c r="AJ983" s="149" t="str">
        <f>IF($C983&gt;0,$C983&amp;" "&amp;$P983&amp;" "&amp;+VLOOKUP($C983,'STYLE NAMES'!$B:$AC,14,FALSE),"""")</f>
        <v>RAIN-XP BLACK/GOLD PONY YAĞMUR GEÇİRMEZ ÇALIŞMA BLANKETİ</v>
      </c>
      <c r="AK983" s="149" t="str">
        <f>"Cavalier SanMarco tarafından tasarlanan "&amp;(AJ983)&amp;"; "&amp;IF(C983&gt;0,+VLOOKUP($C983,'STYLE NAMES'!$B:$AC,15,FALSE),"")</f>
        <v>Cavalier SanMarco tarafından tasarlanan RAIN-XP BLACK/GOLD PONY YAĞMUR GEÇİRMEZ ÇALIŞMA BLANKETİ; Şiddetli yağmur, kar veya çok soğuk havalar için Yağmur Geçirmez Pony Çalışma Blanketi
Rain-X, zorlu hava koşullarında atınızı kuru ve sıcak tutacak şekilde tasarlandı! 
Özel tasarımı ve kalıbı sayesinde, yüksek hızlar dahil,  antrenmanınız boyunca atınızı ve sürüşünüzü rahatsız etmeden rahatlıkla kullanabilirsiniz.</v>
      </c>
      <c r="AL983" s="149" t="str">
        <f>IF(C983&gt;0,+VLOOKUP($C983,'STYLE NAMES'!$B:$AC,16,FALSE),"")</f>
        <v xml:space="preserve">*İki katmanlı kumaş; atınızı kuru tutmak için yağmur geçirmez dış kumaş ve atınızı sıcak tutmak için yumuşak tüylü astar 
*Antrenman sırasında atınıza mükemmel bir şekilde oturması için özel tasarım ve kalıp
Kompozisyon:
Dış kabuk: %100 Su Geçirmez Naylon
Astar: %100 Polyester
</v>
      </c>
      <c r="AM983" s="149" t="str">
        <f>IF(C983&gt;0,+VLOOKUP($C983,'STYLE NAMES'!$B:$AC,17,FALSE),"")</f>
        <v>40 C Makine yıkama
Ütülemeyin
Çamaşır suyu kullanmayın</v>
      </c>
      <c r="AN983" s="149" t="str">
        <f>IF($C983&gt;0,$C983&amp;" "&amp;$P983&amp;" "&amp;+VLOOKUP($C983,'STYLE NAMES'!$B:$AC,18,FALSE),"""")</f>
        <v>RAIN-XP BLACK/GOLD COPERTA DI PILE DA PASSEGGIO ANTIPIOGGIA X PONY</v>
      </c>
      <c r="AO983" s="101" t="str">
        <f>"Disegnato da Cavalier SanMarco "&amp;(AN983)&amp;"; "&amp;IF(C983&gt;0,+VLOOKUP($C983,'STYLE NAMES'!$B:$AC,19,FALSE),"")</f>
        <v>Disegnato da Cavalier SanMarco RAIN-XP BLACK/GOLD COPERTA DI PILE DA PASSEGGIO ANTIPIOGGIA X PONY; Coperta da esercizio impermeabile per Pony per pioggia intensa, neve o clima molto freddo 
Rain-X è progettato per mantenere il tuo cavallo asciutto e caldo in condizioni climatiche estreme! 
Grazie al suo design personalizzato, puoi facilmente utilizzare il prodotto in tutte le andature e persino a velocità molto elevate durante l'allenamento senza disturbare il cavallo</v>
      </c>
      <c r="AP983" s="101" t="str">
        <f>IF(C983&gt;0,+VLOOKUP($C983,'STYLE NAMES'!$B:$AC,20,FALSE),"")</f>
        <v xml:space="preserve">Tessuto a due strati; tessuto esterno impermeabile per mantenere il cavallo asciutto e fodera interna super morbida per tenerlo caldo 
Design e modello personalizzati per adattarsi perfettamente al cavallo durante l'allenamento
Composizione: 
Tessuto esterno: 100% Nylon impermeabile 
Fodera: 100% Poliestere
</v>
      </c>
      <c r="AQ983" s="101" t="str">
        <f>IF(C983&gt;0,+VLOOKUP($C983,'STYLE NAMES'!$B:$AC,21,FALSE),"")</f>
        <v>Lavare in lavatrice a 40°C Non stirare Non candeggire</v>
      </c>
      <c r="AR983" s="101">
        <f>IF(D983&gt;0,+VLOOKUP($C983,'STYLE NAMES'!$B:$AC,22,FALSE),"")</f>
        <v>0</v>
      </c>
      <c r="AS983" s="101">
        <f>IF(E983&gt;0,+VLOOKUP($C983,'STYLE NAMES'!$B:$AC,23,FALSE),"")</f>
        <v>0</v>
      </c>
      <c r="AT983" s="101">
        <f>IF(F983&gt;0,+VLOOKUP($C983,'STYLE NAMES'!$B:$AC,24,FALSE),"")</f>
        <v>0</v>
      </c>
      <c r="AU983" s="101">
        <f>IF(G983&gt;0,+VLOOKUP($C983,'STYLE NAMES'!$B:$AC,25,FALSE),"")</f>
        <v>0</v>
      </c>
      <c r="AV983" s="101">
        <f>+VLOOKUP($S983,'CODE GENERATOR'!$P:$AM,15,FALSE)</f>
        <v>0</v>
      </c>
      <c r="AW983" s="101">
        <f>+VLOOKUP($S983,'CODE GENERATOR'!$P:$AM,16,FALSE)</f>
        <v>0</v>
      </c>
      <c r="AX983" s="101">
        <f>+VLOOKUP($S983,'CODE GENERATOR'!$P:$AM,17,FALSE)</f>
        <v>0</v>
      </c>
      <c r="AY983" s="101">
        <f>+VLOOKUP($S983,'CODE GENERATOR'!$P:$AM,18,FALSE)</f>
        <v>0</v>
      </c>
      <c r="AZ983" s="101">
        <f>+VLOOKUP($S983,'CODE GENERATOR'!$P:$AM,19,FALSE)</f>
        <v>0</v>
      </c>
      <c r="BA983" s="101">
        <f>+VLOOKUP($S983,'CODE GENERATOR'!$P:$AM,20,FALSE)</f>
        <v>0</v>
      </c>
      <c r="BB983" s="101">
        <f>+VLOOKUP($S983,'CODE GENERATOR'!$P:$AM,21,FALSE)</f>
        <v>0</v>
      </c>
      <c r="BC983" s="101">
        <f>+VLOOKUP($S983,'CODE GENERATOR'!$P:$AM,22,FALSE)</f>
        <v>0</v>
      </c>
      <c r="BD983" s="101">
        <f>+VLOOKUP($S983,'CODE GENERATOR'!$P:$AM,23,FALSE)</f>
        <v>0</v>
      </c>
      <c r="BE983" s="101">
        <f>+VLOOKUP($S983,'CODE GENERATOR'!$P:$AM,24,FALSE)</f>
        <v>0</v>
      </c>
      <c r="BF983" s="101">
        <f>IF(C983&gt;0,+VLOOKUP(G983,'CATEGORY ID'!$A$1:$L$118,3,FALSE),"")</f>
        <v>5</v>
      </c>
      <c r="BG983" s="101">
        <f>IF(C983&gt;0,+VLOOKUP(H983,'CATEGORY ID'!$D$1:$L$118,3,FALSE),"")</f>
        <v>78</v>
      </c>
      <c r="BH983" s="101">
        <f>IF(C983&gt;0,+VLOOKUP((+H983&amp;I983),'CATEGORY ID'!$H$1:$I$121,2,FALSE),"")</f>
        <v>79</v>
      </c>
      <c r="BJ983" s="101">
        <f>IF(C983&gt;0,IF(COUNTIF('CATEGORY ID'!$K$1:$K$121,+H983&amp;K983) &gt; 0, +VLOOKUP(+H983&amp;K983,'CATEGORY ID'!$K$1:$L$121,2,FALSE),""),"")</f>
        <v>200</v>
      </c>
      <c r="BK983" s="101" t="str">
        <f>IF(C983&gt;0,IF(COUNTIF('CATEGORY ID'!$K$124:$K$165, +VLOOKUP(C983,'STYLE NAMES'!$B:$AE,30,FALSE)) &gt; 0, +VLOOKUP(VLOOKUP(C983,'STYLE NAMES'!$B:$AE,30,FALSE),'CATEGORY ID'!K:M,2,FALSE),""),"")</f>
        <v/>
      </c>
      <c r="BR983" s="101" t="str" cm="1">
        <f t="array" ref="BR983">IF(C983&gt;0,_xlfn.TEXTJOIN(";", TRUE,_xlfn.UNIQUE(_xlfn._xlws.FILTER(BF983:BQ983,(BF983:BQ983&gt;0)),TRUE,FALSE)),"")&amp;";"&amp;BS983</f>
        <v>5;78;79;200;</v>
      </c>
      <c r="BU983" s="106">
        <f>IF(C983&gt;0,+VLOOKUP($C983,'STYLE NAMES'!$B:$AC,26,FALSE),"")</f>
        <v>99.9</v>
      </c>
      <c r="BV983" s="106">
        <f>IF(C983&gt;0,+VLOOKUP($C983,'STYLE NAMES'!$B:$AC,27,FALSE),"")</f>
        <v>5490</v>
      </c>
      <c r="BW983" s="106">
        <f>IF(C983&gt;0,+VLOOKUP($C983,'STYLE NAMES'!$B:$AC,28,FALSE),"")</f>
        <v>114.88499999999999</v>
      </c>
      <c r="BY983"/>
      <c r="BZ983" s="101">
        <v>99</v>
      </c>
      <c r="CA983" s="137">
        <f t="shared" si="66"/>
        <v>1</v>
      </c>
      <c r="CB983" s="137">
        <f>+VLOOKUP(C983,'[2]STYLES &amp; MODELS MATRIX'!$A:$G,7,FALSE)</f>
        <v>0</v>
      </c>
      <c r="CC983" s="137" t="str">
        <f>+VLOOKUP(C983,'[1]STYLES &amp; SIZE CHARTS'!$A:$H,8,FALSE)</f>
        <v>HP-RUGS1</v>
      </c>
      <c r="CD983" s="137"/>
      <c r="CE983" s="205"/>
      <c r="CF983" s="141"/>
    </row>
    <row r="984" spans="1:84" s="101" customFormat="1" ht="12" customHeight="1" x14ac:dyDescent="0.2">
      <c r="A984" s="102">
        <f t="shared" si="64"/>
        <v>8683711010593</v>
      </c>
      <c r="B984" s="101" t="s">
        <v>1009</v>
      </c>
      <c r="C984" s="101" t="s">
        <v>2214</v>
      </c>
      <c r="D984" s="101" t="s">
        <v>630</v>
      </c>
      <c r="E984" s="203" t="s">
        <v>2526</v>
      </c>
      <c r="F984" s="101">
        <v>85</v>
      </c>
      <c r="G984" s="101" t="str">
        <f>IF(C984&gt;0,+VLOOKUP($C984,'STYLE NAMES'!$B:$AC,4,FALSE),"")</f>
        <v>ACCESSORIES</v>
      </c>
      <c r="H984" s="101" t="str">
        <f>IF(C984&gt;0,+VLOOKUP($C984,'STYLE NAMES'!$B:$AC,5,FALSE),"")</f>
        <v>ACCESSORIES</v>
      </c>
      <c r="I984" s="101" t="str">
        <f>IF(C984&gt;0,+VLOOKUP($C984,'STYLE NAMES'!$B:$AC,6,FALSE),"")</f>
        <v>RIDER ACCESSORIES</v>
      </c>
      <c r="J984" s="101" t="str">
        <f>IF(C984&gt;0,+VLOOKUP($C984,'STYLE NAMES'!$B:$AC,7,FALSE),"")</f>
        <v>UNISEX</v>
      </c>
      <c r="K984" s="101" t="str">
        <f>IF(C984&gt;0,+VLOOKUP($C984,'STYLE NAMES'!$B:$AC,8,FALSE),"")</f>
        <v>BELTS</v>
      </c>
      <c r="L984" s="101" t="str">
        <f>IF(E984&gt;0,+VLOOKUP($E984,'CODE GENERATOR'!$D:$T,3,FALSE),"")</f>
        <v>A</v>
      </c>
      <c r="M984" s="101" t="str">
        <f>IF(E984&gt;0,+VLOOKUP($E984,'CODE GENERATOR'!$D:$T,4,FALSE),"")</f>
        <v>BRAIDED</v>
      </c>
      <c r="N984" s="101" t="str">
        <f>IF(E984&gt;0,+VLOOKUP($E984,'CODE GENERATOR'!$D:$T,6,FALSE),"")</f>
        <v>BEIGE</v>
      </c>
      <c r="O984" s="101" t="str">
        <f>IF(E984&gt;0,+VLOOKUP($E984,'CODE GENERATOR'!$D:$T,7,FALSE),"")</f>
        <v>BEIGE</v>
      </c>
      <c r="P984" s="101" t="str">
        <f t="shared" si="65"/>
        <v>BEIGE</v>
      </c>
      <c r="Q984" s="104" t="str">
        <f>IF(E984&gt;0,+VLOOKUP($E984,'CODE GENERATOR'!$D:$T,11,FALSE),"")</f>
        <v>A.RACUX_BLT0094A</v>
      </c>
      <c r="R984" s="104" t="str">
        <f>IF(E984&gt;0,+VLOOKUP($E984,'CODE GENERATOR'!$D:$T,12,FALSE),"")</f>
        <v>BRD0002BEGBEG</v>
      </c>
      <c r="S984" s="104" t="str">
        <f>IF(E984&gt;0,+VLOOKUP($E984,'CODE GENERATOR'!$D:$T,13,FALSE),"")</f>
        <v>A.RACUX_BLT0094A_BRD0002BEGBEG</v>
      </c>
      <c r="T984" s="104" t="str">
        <f t="shared" si="63"/>
        <v>A.RACUX_BLT0094A_BRD0002BEGBEG_85</v>
      </c>
      <c r="U984" s="105">
        <v>8683711010593</v>
      </c>
      <c r="V984" s="107" t="str" cm="1">
        <f t="array" ref="V984">_xlfn.TEXTJOIN(";", TRUE, _xlfn.UNIQUE(_xlfn._xlws.FILTER(P$3:P$10029, C$3:C$10029=C984)))</f>
        <v>BEIGE;NAVY;BLACK</v>
      </c>
      <c r="W984" s="107" t="str" cm="1">
        <f t="array" ref="W984">_xlfn.TEXTJOIN(";", TRUE, _xlfn.UNIQUE(_xlfn._xlws.FILTER(F$3:F$10029, C$3:C$10029=C984)))</f>
        <v>85;90;95;100;105;110;115;120;125</v>
      </c>
      <c r="X984" s="101" t="str">
        <f>IF(E984&gt;0,+VLOOKUP($E984,'CODE GENERATOR'!$D:$AC,19,FALSE),0)</f>
        <v>CavalierSanmarco_03.02.2026_0620</v>
      </c>
      <c r="Y984" s="101" t="str">
        <f>IF(E984&gt;0,+VLOOKUP($E984,'CODE GENERATOR'!$D:$AC,20,FALSE),0)</f>
        <v>CavalierSanmarco_03.02.2026_0627</v>
      </c>
      <c r="Z984" s="101" t="str">
        <f>IF(E984&gt;0,+VLOOKUP($E984,'CODE GENERATOR'!$D:$AC,21,FALSE),0)</f>
        <v>CavalierSanmarco_03.02.2026_0628</v>
      </c>
      <c r="AA984" s="101" t="str">
        <f>IF(E984&gt;0,+VLOOKUP($E984,'CODE GENERATOR'!$D:$AC,22,FALSE),0)</f>
        <v/>
      </c>
      <c r="AB984" s="101" t="str">
        <f>IF(E984&gt;0,+VLOOKUP($E984,'CODE GENERATOR'!$D:$AC,23,FALSE),0)</f>
        <v/>
      </c>
      <c r="AC984" s="101" t="str">
        <f>IF(E984&gt;0,+VLOOKUP($E984,'CODE GENERATOR'!$D:$AC,24,FALSE),0)</f>
        <v/>
      </c>
      <c r="AD984" s="101" t="str">
        <f>IF(E984&gt;0,+VLOOKUP($E984,'CODE GENERATOR'!$D:$AC,25,FALSE),0)</f>
        <v/>
      </c>
      <c r="AE984" s="101" t="str">
        <f>IF(E984&gt;0,+VLOOKUP($E984,'CODE GENERATOR'!$D:$AC,26,FALSE),0)</f>
        <v/>
      </c>
      <c r="AF984" s="149" t="str">
        <f>IF($C984&gt;0,$C984&amp;" "&amp;$P984&amp;" "&amp;+VLOOKUP($C984,'STYLE NAMES'!$B:$AC,10,FALSE),"""")</f>
        <v>SANTINI BEIGE BRAIDED BELT</v>
      </c>
      <c r="AG984" s="101" t="str">
        <f>"Enjoy our "&amp;(AF984)&amp;"; "&amp;IF(C984&gt;0,+VLOOKUP($C984,'STYLE NAMES'!$B:$AC,11,FALSE),"")</f>
        <v>Enjoy our SANTINI BEIGE BRAIDED BELT; Braided Riding Belts
Available in many colors and designs you can use these elegant belts for riding or even at your daily life</v>
      </c>
      <c r="AH984" s="101" t="str">
        <f>IF(C984&gt;0,+VLOOKUP($C984,'STYLE NAMES'!$B:$AC,12,FALSE),"")</f>
        <v>*Super elastic and comfortable riding belts
Composition:
100% Polyester</v>
      </c>
      <c r="AI984" s="101" t="str">
        <f>IF(C984&gt;0,+VLOOKUP($C984,'STYLE NAMES'!$B:$AC,13,FALSE),"")</f>
        <v>Do not wash in washing machine</v>
      </c>
      <c r="AJ984" s="149" t="str">
        <f>IF($C984&gt;0,$C984&amp;" "&amp;$P984&amp;" "&amp;+VLOOKUP($C984,'STYLE NAMES'!$B:$AC,14,FALSE),"""")</f>
        <v>SANTINI BEIGE ÖRGÜ KEMER</v>
      </c>
      <c r="AK984" s="149" t="str">
        <f>"Cavalier SanMarco tarafından tasarlanan "&amp;(AJ984)&amp;"; "&amp;IF(C984&gt;0,+VLOOKUP($C984,'STYLE NAMES'!$B:$AC,15,FALSE),"")</f>
        <v>Cavalier SanMarco tarafından tasarlanan SANTINI BEIGE ÖRGÜ KEMER; Örgü Binicilik Kemeri
Birçok renk ve desenleri ile bu şık kemerleri hem biniş kıyafetleriniz ile hem de günlük kıyafetlerinizle kullanabilirsiniz.</v>
      </c>
      <c r="AL984" s="149" t="str">
        <f>IF(C984&gt;0,+VLOOKUP($C984,'STYLE NAMES'!$B:$AC,16,FALSE),"")</f>
        <v>* Çok esnek ve rahat 
Kompozisyon:
100% Polyester</v>
      </c>
      <c r="AM984" s="149" t="str">
        <f>IF(C984&gt;0,+VLOOKUP($C984,'STYLE NAMES'!$B:$AC,17,FALSE),"")</f>
        <v>Ürünü makinada yıkamayınız</v>
      </c>
      <c r="AN984" s="149" t="str">
        <f>IF($C984&gt;0,$C984&amp;" "&amp;$P984&amp;" "&amp;+VLOOKUP($C984,'STYLE NAMES'!$B:$AC,18,FALSE),"""")</f>
        <v>SANTINI BEIGE CINTURA ELASTICA</v>
      </c>
      <c r="AO984" s="101" t="str">
        <f>"Disegnato da Cavalier SanMarco "&amp;(AN984)&amp;"; "&amp;IF(C984&gt;0,+VLOOKUP($C984,'STYLE NAMES'!$B:$AC,19,FALSE),"")</f>
        <v>Disegnato da Cavalier SanMarco SANTINI BEIGE CINTURA ELASTICA; Cintura intrecciata per equitazione Disponibile in molti colori e design, queste eleganti cinture possono essere utilizzate sia per l'equitazione che nella vita quotidiana.</v>
      </c>
      <c r="AP984" s="101" t="str">
        <f>IF(C984&gt;0,+VLOOKUP($C984,'STYLE NAMES'!$B:$AC,20,FALSE),"")</f>
        <v>Cinture elastiche e confortevoli per l'equitazione Composizione: 100% Poliestere</v>
      </c>
      <c r="AQ984" s="101" t="str">
        <f>IF(C984&gt;0,+VLOOKUP($C984,'STYLE NAMES'!$B:$AC,21,FALSE),"")</f>
        <v>Non lavare in lavatrice</v>
      </c>
      <c r="AR984" s="101">
        <f>IF(D984&gt;0,+VLOOKUP($C984,'STYLE NAMES'!$B:$AC,22,FALSE),"")</f>
        <v>0</v>
      </c>
      <c r="AS984" s="101">
        <f>IF(E984&gt;0,+VLOOKUP($C984,'STYLE NAMES'!$B:$AC,23,FALSE),"")</f>
        <v>0</v>
      </c>
      <c r="AT984" s="101">
        <f>IF(F984&gt;0,+VLOOKUP($C984,'STYLE NAMES'!$B:$AC,24,FALSE),"")</f>
        <v>0</v>
      </c>
      <c r="AU984" s="101">
        <f>IF(G984&gt;0,+VLOOKUP($C984,'STYLE NAMES'!$B:$AC,25,FALSE),"")</f>
        <v>0</v>
      </c>
      <c r="AV984" s="101">
        <f>+VLOOKUP($S984,'CODE GENERATOR'!$P:$AM,15,FALSE)</f>
        <v>0</v>
      </c>
      <c r="AW984" s="101">
        <f>+VLOOKUP($S984,'CODE GENERATOR'!$P:$AM,16,FALSE)</f>
        <v>0</v>
      </c>
      <c r="AX984" s="101">
        <f>+VLOOKUP($S984,'CODE GENERATOR'!$P:$AM,17,FALSE)</f>
        <v>0</v>
      </c>
      <c r="AY984" s="101">
        <f>+VLOOKUP($S984,'CODE GENERATOR'!$P:$AM,18,FALSE)</f>
        <v>0</v>
      </c>
      <c r="AZ984" s="101">
        <f>+VLOOKUP($S984,'CODE GENERATOR'!$P:$AM,19,FALSE)</f>
        <v>0</v>
      </c>
      <c r="BA984" s="101">
        <f>+VLOOKUP($S984,'CODE GENERATOR'!$P:$AM,20,FALSE)</f>
        <v>0</v>
      </c>
      <c r="BB984" s="101">
        <f>+VLOOKUP($S984,'CODE GENERATOR'!$P:$AM,21,FALSE)</f>
        <v>0</v>
      </c>
      <c r="BC984" s="101">
        <f>+VLOOKUP($S984,'CODE GENERATOR'!$P:$AM,22,FALSE)</f>
        <v>0</v>
      </c>
      <c r="BD984" s="101">
        <f>+VLOOKUP($S984,'CODE GENERATOR'!$P:$AM,23,FALSE)</f>
        <v>0</v>
      </c>
      <c r="BE984" s="101">
        <f>+VLOOKUP($S984,'CODE GENERATOR'!$P:$AM,24,FALSE)</f>
        <v>0</v>
      </c>
      <c r="BF984" s="101">
        <f>IF(C984&gt;0,+VLOOKUP(G984,'CATEGORY ID'!$A$1:$L$118,3,FALSE),"")</f>
        <v>17</v>
      </c>
      <c r="BG984" s="101">
        <f>IF(C984&gt;0,+VLOOKUP(H984,'CATEGORY ID'!$D$1:$L$118,3,FALSE),"")</f>
        <v>17</v>
      </c>
      <c r="BH984" s="101">
        <f>IF(C984&gt;0,+VLOOKUP((+H984&amp;I984),'CATEGORY ID'!$H$1:$I$121,2,FALSE),"")</f>
        <v>18</v>
      </c>
      <c r="BJ984" s="101">
        <f>IF(C984&gt;0,IF(COUNTIF('CATEGORY ID'!$K$1:$K$121,+H984&amp;K984) &gt; 0, +VLOOKUP(+H984&amp;K984,'CATEGORY ID'!$K$1:$L$121,2,FALSE),""),"")</f>
        <v>73</v>
      </c>
      <c r="BK984" s="101" t="str">
        <f>IF(C984&gt;0,IF(COUNTIF('CATEGORY ID'!$K$124:$K$165, +VLOOKUP(C984,'STYLE NAMES'!$B:$AE,30,FALSE)) &gt; 0, +VLOOKUP(VLOOKUP(C984,'STYLE NAMES'!$B:$AE,30,FALSE),'CATEGORY ID'!K:M,2,FALSE),""),"")</f>
        <v/>
      </c>
      <c r="BM984" s="101">
        <v>204</v>
      </c>
      <c r="BR984" s="101" t="str" cm="1">
        <f t="array" ref="BR984">IF(C984&gt;0,_xlfn.TEXTJOIN(";", TRUE,_xlfn.UNIQUE(_xlfn._xlws.FILTER(BF984:BQ984,(BF984:BQ984&gt;0)),TRUE,FALSE)),"")&amp;";"&amp;BS984</f>
        <v>17;18;73;204;</v>
      </c>
      <c r="BU984" s="106">
        <f>IF(C984&gt;0,+VLOOKUP($C984,'STYLE NAMES'!$B:$AC,26,FALSE),"")</f>
        <v>49.9</v>
      </c>
      <c r="BV984" s="106">
        <f>IF(C984&gt;0,+VLOOKUP($C984,'STYLE NAMES'!$B:$AC,27,FALSE),"")</f>
        <v>2740</v>
      </c>
      <c r="BW984" s="106">
        <f>IF(C984&gt;0,+VLOOKUP($C984,'STYLE NAMES'!$B:$AC,28,FALSE),"")</f>
        <v>57.384999999999991</v>
      </c>
      <c r="BY984"/>
      <c r="BZ984" s="101">
        <v>2</v>
      </c>
      <c r="CA984" s="137">
        <f t="shared" si="66"/>
        <v>1</v>
      </c>
      <c r="CB984" s="137">
        <f>+VLOOKUP(C984,'[2]STYLES &amp; MODELS MATRIX'!$A:$G,7,FALSE)</f>
        <v>0</v>
      </c>
      <c r="CC984" s="137">
        <f>+VLOOKUP(C984,'[1]STYLES &amp; SIZE CHARTS'!$A:$H,8,FALSE)</f>
        <v>0</v>
      </c>
      <c r="CD984" s="137"/>
      <c r="CE984" s="205"/>
      <c r="CF984" s="141"/>
    </row>
    <row r="985" spans="1:84" s="101" customFormat="1" ht="12" customHeight="1" x14ac:dyDescent="0.2">
      <c r="A985" s="102">
        <f t="shared" si="64"/>
        <v>8683711010609</v>
      </c>
      <c r="B985" s="101" t="s">
        <v>1009</v>
      </c>
      <c r="C985" s="101" t="s">
        <v>2214</v>
      </c>
      <c r="D985" s="101" t="s">
        <v>630</v>
      </c>
      <c r="E985" s="203" t="s">
        <v>2526</v>
      </c>
      <c r="F985" s="101">
        <v>90</v>
      </c>
      <c r="G985" s="101" t="str">
        <f>IF(C985&gt;0,+VLOOKUP($C985,'STYLE NAMES'!$B:$AC,4,FALSE),"")</f>
        <v>ACCESSORIES</v>
      </c>
      <c r="H985" s="101" t="str">
        <f>IF(C985&gt;0,+VLOOKUP($C985,'STYLE NAMES'!$B:$AC,5,FALSE),"")</f>
        <v>ACCESSORIES</v>
      </c>
      <c r="I985" s="101" t="str">
        <f>IF(C985&gt;0,+VLOOKUP($C985,'STYLE NAMES'!$B:$AC,6,FALSE),"")</f>
        <v>RIDER ACCESSORIES</v>
      </c>
      <c r="J985" s="101" t="str">
        <f>IF(C985&gt;0,+VLOOKUP($C985,'STYLE NAMES'!$B:$AC,7,FALSE),"")</f>
        <v>UNISEX</v>
      </c>
      <c r="K985" s="101" t="str">
        <f>IF(C985&gt;0,+VLOOKUP($C985,'STYLE NAMES'!$B:$AC,8,FALSE),"")</f>
        <v>BELTS</v>
      </c>
      <c r="L985" s="101" t="str">
        <f>IF(E985&gt;0,+VLOOKUP($E985,'CODE GENERATOR'!$D:$T,3,FALSE),"")</f>
        <v>A</v>
      </c>
      <c r="M985" s="101" t="str">
        <f>IF(E985&gt;0,+VLOOKUP($E985,'CODE GENERATOR'!$D:$T,4,FALSE),"")</f>
        <v>BRAIDED</v>
      </c>
      <c r="N985" s="101" t="str">
        <f>IF(E985&gt;0,+VLOOKUP($E985,'CODE GENERATOR'!$D:$T,6,FALSE),"")</f>
        <v>BEIGE</v>
      </c>
      <c r="O985" s="101" t="str">
        <f>IF(E985&gt;0,+VLOOKUP($E985,'CODE GENERATOR'!$D:$T,7,FALSE),"")</f>
        <v>BEIGE</v>
      </c>
      <c r="P985" s="101" t="str">
        <f t="shared" si="65"/>
        <v>BEIGE</v>
      </c>
      <c r="Q985" s="104" t="str">
        <f>IF(E985&gt;0,+VLOOKUP($E985,'CODE GENERATOR'!$D:$T,11,FALSE),"")</f>
        <v>A.RACUX_BLT0094A</v>
      </c>
      <c r="R985" s="104" t="str">
        <f>IF(E985&gt;0,+VLOOKUP($E985,'CODE GENERATOR'!$D:$T,12,FALSE),"")</f>
        <v>BRD0002BEGBEG</v>
      </c>
      <c r="S985" s="104" t="str">
        <f>IF(E985&gt;0,+VLOOKUP($E985,'CODE GENERATOR'!$D:$T,13,FALSE),"")</f>
        <v>A.RACUX_BLT0094A_BRD0002BEGBEG</v>
      </c>
      <c r="T985" s="104" t="str">
        <f t="shared" si="63"/>
        <v>A.RACUX_BLT0094A_BRD0002BEGBEG_90</v>
      </c>
      <c r="U985" s="105">
        <v>8683711010609</v>
      </c>
      <c r="V985" s="107" t="str" cm="1">
        <f t="array" ref="V985">_xlfn.TEXTJOIN(";", TRUE, _xlfn.UNIQUE(_xlfn._xlws.FILTER(P$3:P$10029, C$3:C$10029=C985)))</f>
        <v>BEIGE;NAVY;BLACK</v>
      </c>
      <c r="W985" s="107" t="str" cm="1">
        <f t="array" ref="W985">_xlfn.TEXTJOIN(";", TRUE, _xlfn.UNIQUE(_xlfn._xlws.FILTER(F$3:F$10029, C$3:C$10029=C985)))</f>
        <v>85;90;95;100;105;110;115;120;125</v>
      </c>
      <c r="X985" s="101" t="str">
        <f>IF(E985&gt;0,+VLOOKUP($E985,'CODE GENERATOR'!$D:$AC,19,FALSE),0)</f>
        <v>CavalierSanmarco_03.02.2026_0620</v>
      </c>
      <c r="Y985" s="101" t="str">
        <f>IF(E985&gt;0,+VLOOKUP($E985,'CODE GENERATOR'!$D:$AC,20,FALSE),0)</f>
        <v>CavalierSanmarco_03.02.2026_0627</v>
      </c>
      <c r="Z985" s="101" t="str">
        <f>IF(E985&gt;0,+VLOOKUP($E985,'CODE GENERATOR'!$D:$AC,21,FALSE),0)</f>
        <v>CavalierSanmarco_03.02.2026_0628</v>
      </c>
      <c r="AA985" s="101" t="str">
        <f>IF(E985&gt;0,+VLOOKUP($E985,'CODE GENERATOR'!$D:$AC,22,FALSE),0)</f>
        <v/>
      </c>
      <c r="AB985" s="101" t="str">
        <f>IF(E985&gt;0,+VLOOKUP($E985,'CODE GENERATOR'!$D:$AC,23,FALSE),0)</f>
        <v/>
      </c>
      <c r="AC985" s="101" t="str">
        <f>IF(E985&gt;0,+VLOOKUP($E985,'CODE GENERATOR'!$D:$AC,24,FALSE),0)</f>
        <v/>
      </c>
      <c r="AD985" s="101" t="str">
        <f>IF(E985&gt;0,+VLOOKUP($E985,'CODE GENERATOR'!$D:$AC,25,FALSE),0)</f>
        <v/>
      </c>
      <c r="AE985" s="101" t="str">
        <f>IF(E985&gt;0,+VLOOKUP($E985,'CODE GENERATOR'!$D:$AC,26,FALSE),0)</f>
        <v/>
      </c>
      <c r="AF985" s="149" t="str">
        <f>IF($C985&gt;0,$C985&amp;" "&amp;$P985&amp;" "&amp;+VLOOKUP($C985,'STYLE NAMES'!$B:$AC,10,FALSE),"""")</f>
        <v>SANTINI BEIGE BRAIDED BELT</v>
      </c>
      <c r="AG985" s="101" t="str">
        <f>"Enjoy our "&amp;(AF985)&amp;"; "&amp;IF(C985&gt;0,+VLOOKUP($C985,'STYLE NAMES'!$B:$AC,11,FALSE),"")</f>
        <v>Enjoy our SANTINI BEIGE BRAIDED BELT; Braided Riding Belts
Available in many colors and designs you can use these elegant belts for riding or even at your daily life</v>
      </c>
      <c r="AH985" s="101" t="str">
        <f>IF(C985&gt;0,+VLOOKUP($C985,'STYLE NAMES'!$B:$AC,12,FALSE),"")</f>
        <v>*Super elastic and comfortable riding belts
Composition:
100% Polyester</v>
      </c>
      <c r="AI985" s="101" t="str">
        <f>IF(C985&gt;0,+VLOOKUP($C985,'STYLE NAMES'!$B:$AC,13,FALSE),"")</f>
        <v>Do not wash in washing machine</v>
      </c>
      <c r="AJ985" s="149" t="str">
        <f>IF($C985&gt;0,$C985&amp;" "&amp;$P985&amp;" "&amp;+VLOOKUP($C985,'STYLE NAMES'!$B:$AC,14,FALSE),"""")</f>
        <v>SANTINI BEIGE ÖRGÜ KEMER</v>
      </c>
      <c r="AK985" s="149" t="str">
        <f>"Cavalier SanMarco tarafından tasarlanan "&amp;(AJ985)&amp;"; "&amp;IF(C985&gt;0,+VLOOKUP($C985,'STYLE NAMES'!$B:$AC,15,FALSE),"")</f>
        <v>Cavalier SanMarco tarafından tasarlanan SANTINI BEIGE ÖRGÜ KEMER; Örgü Binicilik Kemeri
Birçok renk ve desenleri ile bu şık kemerleri hem biniş kıyafetleriniz ile hem de günlük kıyafetlerinizle kullanabilirsiniz.</v>
      </c>
      <c r="AL985" s="149" t="str">
        <f>IF(C985&gt;0,+VLOOKUP($C985,'STYLE NAMES'!$B:$AC,16,FALSE),"")</f>
        <v>* Çok esnek ve rahat 
Kompozisyon:
100% Polyester</v>
      </c>
      <c r="AM985" s="149" t="str">
        <f>IF(C985&gt;0,+VLOOKUP($C985,'STYLE NAMES'!$B:$AC,17,FALSE),"")</f>
        <v>Ürünü makinada yıkamayınız</v>
      </c>
      <c r="AN985" s="149" t="str">
        <f>IF($C985&gt;0,$C985&amp;" "&amp;$P985&amp;" "&amp;+VLOOKUP($C985,'STYLE NAMES'!$B:$AC,18,FALSE),"""")</f>
        <v>SANTINI BEIGE CINTURA ELASTICA</v>
      </c>
      <c r="AO985" s="101" t="str">
        <f>"Disegnato da Cavalier SanMarco "&amp;(AN985)&amp;"; "&amp;IF(C985&gt;0,+VLOOKUP($C985,'STYLE NAMES'!$B:$AC,19,FALSE),"")</f>
        <v>Disegnato da Cavalier SanMarco SANTINI BEIGE CINTURA ELASTICA; Cintura intrecciata per equitazione Disponibile in molti colori e design, queste eleganti cinture possono essere utilizzate sia per l'equitazione che nella vita quotidiana.</v>
      </c>
      <c r="AP985" s="101" t="str">
        <f>IF(C985&gt;0,+VLOOKUP($C985,'STYLE NAMES'!$B:$AC,20,FALSE),"")</f>
        <v>Cinture elastiche e confortevoli per l'equitazione Composizione: 100% Poliestere</v>
      </c>
      <c r="AQ985" s="101" t="str">
        <f>IF(C985&gt;0,+VLOOKUP($C985,'STYLE NAMES'!$B:$AC,21,FALSE),"")</f>
        <v>Non lavare in lavatrice</v>
      </c>
      <c r="AR985" s="101">
        <f>IF(D985&gt;0,+VLOOKUP($C985,'STYLE NAMES'!$B:$AC,22,FALSE),"")</f>
        <v>0</v>
      </c>
      <c r="AS985" s="101">
        <f>IF(E985&gt;0,+VLOOKUP($C985,'STYLE NAMES'!$B:$AC,23,FALSE),"")</f>
        <v>0</v>
      </c>
      <c r="AT985" s="101">
        <f>IF(F985&gt;0,+VLOOKUP($C985,'STYLE NAMES'!$B:$AC,24,FALSE),"")</f>
        <v>0</v>
      </c>
      <c r="AU985" s="101">
        <f>IF(G985&gt;0,+VLOOKUP($C985,'STYLE NAMES'!$B:$AC,25,FALSE),"")</f>
        <v>0</v>
      </c>
      <c r="AV985" s="101">
        <f>+VLOOKUP($S985,'CODE GENERATOR'!$P:$AM,15,FALSE)</f>
        <v>0</v>
      </c>
      <c r="AW985" s="101">
        <f>+VLOOKUP($S985,'CODE GENERATOR'!$P:$AM,16,FALSE)</f>
        <v>0</v>
      </c>
      <c r="AX985" s="101">
        <f>+VLOOKUP($S985,'CODE GENERATOR'!$P:$AM,17,FALSE)</f>
        <v>0</v>
      </c>
      <c r="AY985" s="101">
        <f>+VLOOKUP($S985,'CODE GENERATOR'!$P:$AM,18,FALSE)</f>
        <v>0</v>
      </c>
      <c r="AZ985" s="101">
        <f>+VLOOKUP($S985,'CODE GENERATOR'!$P:$AM,19,FALSE)</f>
        <v>0</v>
      </c>
      <c r="BA985" s="101">
        <f>+VLOOKUP($S985,'CODE GENERATOR'!$P:$AM,20,FALSE)</f>
        <v>0</v>
      </c>
      <c r="BB985" s="101">
        <f>+VLOOKUP($S985,'CODE GENERATOR'!$P:$AM,21,FALSE)</f>
        <v>0</v>
      </c>
      <c r="BC985" s="101">
        <f>+VLOOKUP($S985,'CODE GENERATOR'!$P:$AM,22,FALSE)</f>
        <v>0</v>
      </c>
      <c r="BD985" s="101">
        <f>+VLOOKUP($S985,'CODE GENERATOR'!$P:$AM,23,FALSE)</f>
        <v>0</v>
      </c>
      <c r="BE985" s="101">
        <f>+VLOOKUP($S985,'CODE GENERATOR'!$P:$AM,24,FALSE)</f>
        <v>0</v>
      </c>
      <c r="BF985" s="101">
        <f>IF(C985&gt;0,+VLOOKUP(G985,'CATEGORY ID'!$A$1:$L$118,3,FALSE),"")</f>
        <v>17</v>
      </c>
      <c r="BG985" s="101">
        <f>IF(C985&gt;0,+VLOOKUP(H985,'CATEGORY ID'!$D$1:$L$118,3,FALSE),"")</f>
        <v>17</v>
      </c>
      <c r="BH985" s="101">
        <f>IF(C985&gt;0,+VLOOKUP((+H985&amp;I985),'CATEGORY ID'!$H$1:$I$121,2,FALSE),"")</f>
        <v>18</v>
      </c>
      <c r="BJ985" s="101">
        <f>IF(C985&gt;0,IF(COUNTIF('CATEGORY ID'!$K$1:$K$121,+H985&amp;K985) &gt; 0, +VLOOKUP(+H985&amp;K985,'CATEGORY ID'!$K$1:$L$121,2,FALSE),""),"")</f>
        <v>73</v>
      </c>
      <c r="BK985" s="101" t="str">
        <f>IF(C985&gt;0,IF(COUNTIF('CATEGORY ID'!$K$124:$K$165, +VLOOKUP(C985,'STYLE NAMES'!$B:$AE,30,FALSE)) &gt; 0, +VLOOKUP(VLOOKUP(C985,'STYLE NAMES'!$B:$AE,30,FALSE),'CATEGORY ID'!K:M,2,FALSE),""),"")</f>
        <v/>
      </c>
      <c r="BM985" s="101">
        <v>204</v>
      </c>
      <c r="BR985" s="101" t="str" cm="1">
        <f t="array" ref="BR985">IF(C985&gt;0,_xlfn.TEXTJOIN(";", TRUE,_xlfn.UNIQUE(_xlfn._xlws.FILTER(BF985:BQ985,(BF985:BQ985&gt;0)),TRUE,FALSE)),"")&amp;";"&amp;BS985</f>
        <v>17;18;73;204;</v>
      </c>
      <c r="BU985" s="106">
        <f>IF(C985&gt;0,+VLOOKUP($C985,'STYLE NAMES'!$B:$AC,26,FALSE),"")</f>
        <v>49.9</v>
      </c>
      <c r="BV985" s="106">
        <f>IF(C985&gt;0,+VLOOKUP($C985,'STYLE NAMES'!$B:$AC,27,FALSE),"")</f>
        <v>2740</v>
      </c>
      <c r="BW985" s="106">
        <f>IF(C985&gt;0,+VLOOKUP($C985,'STYLE NAMES'!$B:$AC,28,FALSE),"")</f>
        <v>57.384999999999991</v>
      </c>
      <c r="BY985"/>
      <c r="BZ985" s="101">
        <v>0</v>
      </c>
      <c r="CA985" s="137">
        <f t="shared" si="66"/>
        <v>1</v>
      </c>
      <c r="CB985" s="137">
        <f>+VLOOKUP(C985,'[2]STYLES &amp; MODELS MATRIX'!$A:$G,7,FALSE)</f>
        <v>0</v>
      </c>
      <c r="CC985" s="137">
        <f>+VLOOKUP(C985,'[1]STYLES &amp; SIZE CHARTS'!$A:$H,8,FALSE)</f>
        <v>0</v>
      </c>
      <c r="CD985" s="137"/>
      <c r="CE985" s="205"/>
      <c r="CF985" s="141"/>
    </row>
    <row r="986" spans="1:84" s="101" customFormat="1" ht="12" customHeight="1" x14ac:dyDescent="0.2">
      <c r="A986" s="102">
        <f t="shared" si="64"/>
        <v>8683711010616</v>
      </c>
      <c r="B986" s="101" t="s">
        <v>1009</v>
      </c>
      <c r="C986" s="101" t="s">
        <v>2214</v>
      </c>
      <c r="D986" s="101" t="s">
        <v>630</v>
      </c>
      <c r="E986" s="203" t="s">
        <v>2526</v>
      </c>
      <c r="F986" s="101">
        <v>95</v>
      </c>
      <c r="G986" s="101" t="str">
        <f>IF(C986&gt;0,+VLOOKUP($C986,'STYLE NAMES'!$B:$AC,4,FALSE),"")</f>
        <v>ACCESSORIES</v>
      </c>
      <c r="H986" s="101" t="str">
        <f>IF(C986&gt;0,+VLOOKUP($C986,'STYLE NAMES'!$B:$AC,5,FALSE),"")</f>
        <v>ACCESSORIES</v>
      </c>
      <c r="I986" s="101" t="str">
        <f>IF(C986&gt;0,+VLOOKUP($C986,'STYLE NAMES'!$B:$AC,6,FALSE),"")</f>
        <v>RIDER ACCESSORIES</v>
      </c>
      <c r="J986" s="101" t="str">
        <f>IF(C986&gt;0,+VLOOKUP($C986,'STYLE NAMES'!$B:$AC,7,FALSE),"")</f>
        <v>UNISEX</v>
      </c>
      <c r="K986" s="101" t="str">
        <f>IF(C986&gt;0,+VLOOKUP($C986,'STYLE NAMES'!$B:$AC,8,FALSE),"")</f>
        <v>BELTS</v>
      </c>
      <c r="L986" s="101" t="str">
        <f>IF(E986&gt;0,+VLOOKUP($E986,'CODE GENERATOR'!$D:$T,3,FALSE),"")</f>
        <v>A</v>
      </c>
      <c r="M986" s="101" t="str">
        <f>IF(E986&gt;0,+VLOOKUP($E986,'CODE GENERATOR'!$D:$T,4,FALSE),"")</f>
        <v>BRAIDED</v>
      </c>
      <c r="N986" s="101" t="str">
        <f>IF(E986&gt;0,+VLOOKUP($E986,'CODE GENERATOR'!$D:$T,6,FALSE),"")</f>
        <v>BEIGE</v>
      </c>
      <c r="O986" s="101" t="str">
        <f>IF(E986&gt;0,+VLOOKUP($E986,'CODE GENERATOR'!$D:$T,7,FALSE),"")</f>
        <v>BEIGE</v>
      </c>
      <c r="P986" s="101" t="str">
        <f t="shared" si="65"/>
        <v>BEIGE</v>
      </c>
      <c r="Q986" s="104" t="str">
        <f>IF(E986&gt;0,+VLOOKUP($E986,'CODE GENERATOR'!$D:$T,11,FALSE),"")</f>
        <v>A.RACUX_BLT0094A</v>
      </c>
      <c r="R986" s="104" t="str">
        <f>IF(E986&gt;0,+VLOOKUP($E986,'CODE GENERATOR'!$D:$T,12,FALSE),"")</f>
        <v>BRD0002BEGBEG</v>
      </c>
      <c r="S986" s="104" t="str">
        <f>IF(E986&gt;0,+VLOOKUP($E986,'CODE GENERATOR'!$D:$T,13,FALSE),"")</f>
        <v>A.RACUX_BLT0094A_BRD0002BEGBEG</v>
      </c>
      <c r="T986" s="104" t="str">
        <f t="shared" si="63"/>
        <v>A.RACUX_BLT0094A_BRD0002BEGBEG_95</v>
      </c>
      <c r="U986" s="105">
        <v>8683711010616</v>
      </c>
      <c r="V986" s="107" t="str" cm="1">
        <f t="array" ref="V986">_xlfn.TEXTJOIN(";", TRUE, _xlfn.UNIQUE(_xlfn._xlws.FILTER(P$3:P$10029, C$3:C$10029=C986)))</f>
        <v>BEIGE;NAVY;BLACK</v>
      </c>
      <c r="W986" s="107" t="str" cm="1">
        <f t="array" ref="W986">_xlfn.TEXTJOIN(";", TRUE, _xlfn.UNIQUE(_xlfn._xlws.FILTER(F$3:F$10029, C$3:C$10029=C986)))</f>
        <v>85;90;95;100;105;110;115;120;125</v>
      </c>
      <c r="X986" s="101" t="str">
        <f>IF(E986&gt;0,+VLOOKUP($E986,'CODE GENERATOR'!$D:$AC,19,FALSE),0)</f>
        <v>CavalierSanmarco_03.02.2026_0620</v>
      </c>
      <c r="Y986" s="101" t="str">
        <f>IF(E986&gt;0,+VLOOKUP($E986,'CODE GENERATOR'!$D:$AC,20,FALSE),0)</f>
        <v>CavalierSanmarco_03.02.2026_0627</v>
      </c>
      <c r="Z986" s="101" t="str">
        <f>IF(E986&gt;0,+VLOOKUP($E986,'CODE GENERATOR'!$D:$AC,21,FALSE),0)</f>
        <v>CavalierSanmarco_03.02.2026_0628</v>
      </c>
      <c r="AA986" s="101" t="str">
        <f>IF(E986&gt;0,+VLOOKUP($E986,'CODE GENERATOR'!$D:$AC,22,FALSE),0)</f>
        <v/>
      </c>
      <c r="AB986" s="101" t="str">
        <f>IF(E986&gt;0,+VLOOKUP($E986,'CODE GENERATOR'!$D:$AC,23,FALSE),0)</f>
        <v/>
      </c>
      <c r="AC986" s="101" t="str">
        <f>IF(E986&gt;0,+VLOOKUP($E986,'CODE GENERATOR'!$D:$AC,24,FALSE),0)</f>
        <v/>
      </c>
      <c r="AD986" s="101" t="str">
        <f>IF(E986&gt;0,+VLOOKUP($E986,'CODE GENERATOR'!$D:$AC,25,FALSE),0)</f>
        <v/>
      </c>
      <c r="AE986" s="101" t="str">
        <f>IF(E986&gt;0,+VLOOKUP($E986,'CODE GENERATOR'!$D:$AC,26,FALSE),0)</f>
        <v/>
      </c>
      <c r="AF986" s="149" t="str">
        <f>IF($C986&gt;0,$C986&amp;" "&amp;$P986&amp;" "&amp;+VLOOKUP($C986,'STYLE NAMES'!$B:$AC,10,FALSE),"""")</f>
        <v>SANTINI BEIGE BRAIDED BELT</v>
      </c>
      <c r="AG986" s="101" t="str">
        <f>"Enjoy our "&amp;(AF986)&amp;"; "&amp;IF(C986&gt;0,+VLOOKUP($C986,'STYLE NAMES'!$B:$AC,11,FALSE),"")</f>
        <v>Enjoy our SANTINI BEIGE BRAIDED BELT; Braided Riding Belts
Available in many colors and designs you can use these elegant belts for riding or even at your daily life</v>
      </c>
      <c r="AH986" s="101" t="str">
        <f>IF(C986&gt;0,+VLOOKUP($C986,'STYLE NAMES'!$B:$AC,12,FALSE),"")</f>
        <v>*Super elastic and comfortable riding belts
Composition:
100% Polyester</v>
      </c>
      <c r="AI986" s="101" t="str">
        <f>IF(C986&gt;0,+VLOOKUP($C986,'STYLE NAMES'!$B:$AC,13,FALSE),"")</f>
        <v>Do not wash in washing machine</v>
      </c>
      <c r="AJ986" s="149" t="str">
        <f>IF($C986&gt;0,$C986&amp;" "&amp;$P986&amp;" "&amp;+VLOOKUP($C986,'STYLE NAMES'!$B:$AC,14,FALSE),"""")</f>
        <v>SANTINI BEIGE ÖRGÜ KEMER</v>
      </c>
      <c r="AK986" s="149" t="str">
        <f>"Cavalier SanMarco tarafından tasarlanan "&amp;(AJ986)&amp;"; "&amp;IF(C986&gt;0,+VLOOKUP($C986,'STYLE NAMES'!$B:$AC,15,FALSE),"")</f>
        <v>Cavalier SanMarco tarafından tasarlanan SANTINI BEIGE ÖRGÜ KEMER; Örgü Binicilik Kemeri
Birçok renk ve desenleri ile bu şık kemerleri hem biniş kıyafetleriniz ile hem de günlük kıyafetlerinizle kullanabilirsiniz.</v>
      </c>
      <c r="AL986" s="149" t="str">
        <f>IF(C986&gt;0,+VLOOKUP($C986,'STYLE NAMES'!$B:$AC,16,FALSE),"")</f>
        <v>* Çok esnek ve rahat 
Kompozisyon:
100% Polyester</v>
      </c>
      <c r="AM986" s="149" t="str">
        <f>IF(C986&gt;0,+VLOOKUP($C986,'STYLE NAMES'!$B:$AC,17,FALSE),"")</f>
        <v>Ürünü makinada yıkamayınız</v>
      </c>
      <c r="AN986" s="149" t="str">
        <f>IF($C986&gt;0,$C986&amp;" "&amp;$P986&amp;" "&amp;+VLOOKUP($C986,'STYLE NAMES'!$B:$AC,18,FALSE),"""")</f>
        <v>SANTINI BEIGE CINTURA ELASTICA</v>
      </c>
      <c r="AO986" s="101" t="str">
        <f>"Disegnato da Cavalier SanMarco "&amp;(AN986)&amp;"; "&amp;IF(C986&gt;0,+VLOOKUP($C986,'STYLE NAMES'!$B:$AC,19,FALSE),"")</f>
        <v>Disegnato da Cavalier SanMarco SANTINI BEIGE CINTURA ELASTICA; Cintura intrecciata per equitazione Disponibile in molti colori e design, queste eleganti cinture possono essere utilizzate sia per l'equitazione che nella vita quotidiana.</v>
      </c>
      <c r="AP986" s="101" t="str">
        <f>IF(C986&gt;0,+VLOOKUP($C986,'STYLE NAMES'!$B:$AC,20,FALSE),"")</f>
        <v>Cinture elastiche e confortevoli per l'equitazione Composizione: 100% Poliestere</v>
      </c>
      <c r="AQ986" s="101" t="str">
        <f>IF(C986&gt;0,+VLOOKUP($C986,'STYLE NAMES'!$B:$AC,21,FALSE),"")</f>
        <v>Non lavare in lavatrice</v>
      </c>
      <c r="AR986" s="101">
        <f>IF(D986&gt;0,+VLOOKUP($C986,'STYLE NAMES'!$B:$AC,22,FALSE),"")</f>
        <v>0</v>
      </c>
      <c r="AS986" s="101">
        <f>IF(E986&gt;0,+VLOOKUP($C986,'STYLE NAMES'!$B:$AC,23,FALSE),"")</f>
        <v>0</v>
      </c>
      <c r="AT986" s="101">
        <f>IF(F986&gt;0,+VLOOKUP($C986,'STYLE NAMES'!$B:$AC,24,FALSE),"")</f>
        <v>0</v>
      </c>
      <c r="AU986" s="101">
        <f>IF(G986&gt;0,+VLOOKUP($C986,'STYLE NAMES'!$B:$AC,25,FALSE),"")</f>
        <v>0</v>
      </c>
      <c r="AV986" s="101">
        <f>+VLOOKUP($S986,'CODE GENERATOR'!$P:$AM,15,FALSE)</f>
        <v>0</v>
      </c>
      <c r="AW986" s="101">
        <f>+VLOOKUP($S986,'CODE GENERATOR'!$P:$AM,16,FALSE)</f>
        <v>0</v>
      </c>
      <c r="AX986" s="101">
        <f>+VLOOKUP($S986,'CODE GENERATOR'!$P:$AM,17,FALSE)</f>
        <v>0</v>
      </c>
      <c r="AY986" s="101">
        <f>+VLOOKUP($S986,'CODE GENERATOR'!$P:$AM,18,FALSE)</f>
        <v>0</v>
      </c>
      <c r="AZ986" s="101">
        <f>+VLOOKUP($S986,'CODE GENERATOR'!$P:$AM,19,FALSE)</f>
        <v>0</v>
      </c>
      <c r="BA986" s="101">
        <f>+VLOOKUP($S986,'CODE GENERATOR'!$P:$AM,20,FALSE)</f>
        <v>0</v>
      </c>
      <c r="BB986" s="101">
        <f>+VLOOKUP($S986,'CODE GENERATOR'!$P:$AM,21,FALSE)</f>
        <v>0</v>
      </c>
      <c r="BC986" s="101">
        <f>+VLOOKUP($S986,'CODE GENERATOR'!$P:$AM,22,FALSE)</f>
        <v>0</v>
      </c>
      <c r="BD986" s="101">
        <f>+VLOOKUP($S986,'CODE GENERATOR'!$P:$AM,23,FALSE)</f>
        <v>0</v>
      </c>
      <c r="BE986" s="101">
        <f>+VLOOKUP($S986,'CODE GENERATOR'!$P:$AM,24,FALSE)</f>
        <v>0</v>
      </c>
      <c r="BF986" s="101">
        <f>IF(C986&gt;0,+VLOOKUP(G986,'CATEGORY ID'!$A$1:$L$118,3,FALSE),"")</f>
        <v>17</v>
      </c>
      <c r="BG986" s="101">
        <f>IF(C986&gt;0,+VLOOKUP(H986,'CATEGORY ID'!$D$1:$L$118,3,FALSE),"")</f>
        <v>17</v>
      </c>
      <c r="BH986" s="101">
        <f>IF(C986&gt;0,+VLOOKUP((+H986&amp;I986),'CATEGORY ID'!$H$1:$I$121,2,FALSE),"")</f>
        <v>18</v>
      </c>
      <c r="BJ986" s="101">
        <f>IF(C986&gt;0,IF(COUNTIF('CATEGORY ID'!$K$1:$K$121,+H986&amp;K986) &gt; 0, +VLOOKUP(+H986&amp;K986,'CATEGORY ID'!$K$1:$L$121,2,FALSE),""),"")</f>
        <v>73</v>
      </c>
      <c r="BK986" s="101" t="str">
        <f>IF(C986&gt;0,IF(COUNTIF('CATEGORY ID'!$K$124:$K$165, +VLOOKUP(C986,'STYLE NAMES'!$B:$AE,30,FALSE)) &gt; 0, +VLOOKUP(VLOOKUP(C986,'STYLE NAMES'!$B:$AE,30,FALSE),'CATEGORY ID'!K:M,2,FALSE),""),"")</f>
        <v/>
      </c>
      <c r="BM986" s="101">
        <v>204</v>
      </c>
      <c r="BR986" s="101" t="str" cm="1">
        <f t="array" ref="BR986">IF(C986&gt;0,_xlfn.TEXTJOIN(";", TRUE,_xlfn.UNIQUE(_xlfn._xlws.FILTER(BF986:BQ986,(BF986:BQ986&gt;0)),TRUE,FALSE)),"")&amp;";"&amp;BS986</f>
        <v>17;18;73;204;</v>
      </c>
      <c r="BU986" s="106">
        <f>IF(C986&gt;0,+VLOOKUP($C986,'STYLE NAMES'!$B:$AC,26,FALSE),"")</f>
        <v>49.9</v>
      </c>
      <c r="BV986" s="106">
        <f>IF(C986&gt;0,+VLOOKUP($C986,'STYLE NAMES'!$B:$AC,27,FALSE),"")</f>
        <v>2740</v>
      </c>
      <c r="BW986" s="106">
        <f>IF(C986&gt;0,+VLOOKUP($C986,'STYLE NAMES'!$B:$AC,28,FALSE),"")</f>
        <v>57.384999999999991</v>
      </c>
      <c r="BY986"/>
      <c r="BZ986" s="101">
        <v>2</v>
      </c>
      <c r="CA986" s="137">
        <f t="shared" si="66"/>
        <v>1</v>
      </c>
      <c r="CB986" s="137">
        <f>+VLOOKUP(C986,'[2]STYLES &amp; MODELS MATRIX'!$A:$G,7,FALSE)</f>
        <v>0</v>
      </c>
      <c r="CC986" s="137">
        <f>+VLOOKUP(C986,'[1]STYLES &amp; SIZE CHARTS'!$A:$H,8,FALSE)</f>
        <v>0</v>
      </c>
      <c r="CD986" s="137"/>
      <c r="CE986" s="205"/>
      <c r="CF986" s="141"/>
    </row>
    <row r="987" spans="1:84" s="101" customFormat="1" ht="12" customHeight="1" x14ac:dyDescent="0.2">
      <c r="A987" s="102">
        <f t="shared" si="64"/>
        <v>8683711010623</v>
      </c>
      <c r="B987" s="101" t="s">
        <v>1009</v>
      </c>
      <c r="C987" s="101" t="s">
        <v>2214</v>
      </c>
      <c r="D987" s="101" t="s">
        <v>630</v>
      </c>
      <c r="E987" s="203" t="s">
        <v>2526</v>
      </c>
      <c r="F987" s="101">
        <v>100</v>
      </c>
      <c r="G987" s="101" t="str">
        <f>IF(C987&gt;0,+VLOOKUP($C987,'STYLE NAMES'!$B:$AC,4,FALSE),"")</f>
        <v>ACCESSORIES</v>
      </c>
      <c r="H987" s="101" t="str">
        <f>IF(C987&gt;0,+VLOOKUP($C987,'STYLE NAMES'!$B:$AC,5,FALSE),"")</f>
        <v>ACCESSORIES</v>
      </c>
      <c r="I987" s="101" t="str">
        <f>IF(C987&gt;0,+VLOOKUP($C987,'STYLE NAMES'!$B:$AC,6,FALSE),"")</f>
        <v>RIDER ACCESSORIES</v>
      </c>
      <c r="J987" s="101" t="str">
        <f>IF(C987&gt;0,+VLOOKUP($C987,'STYLE NAMES'!$B:$AC,7,FALSE),"")</f>
        <v>UNISEX</v>
      </c>
      <c r="K987" s="101" t="str">
        <f>IF(C987&gt;0,+VLOOKUP($C987,'STYLE NAMES'!$B:$AC,8,FALSE),"")</f>
        <v>BELTS</v>
      </c>
      <c r="L987" s="101" t="str">
        <f>IF(E987&gt;0,+VLOOKUP($E987,'CODE GENERATOR'!$D:$T,3,FALSE),"")</f>
        <v>A</v>
      </c>
      <c r="M987" s="101" t="str">
        <f>IF(E987&gt;0,+VLOOKUP($E987,'CODE GENERATOR'!$D:$T,4,FALSE),"")</f>
        <v>BRAIDED</v>
      </c>
      <c r="N987" s="101" t="str">
        <f>IF(E987&gt;0,+VLOOKUP($E987,'CODE GENERATOR'!$D:$T,6,FALSE),"")</f>
        <v>BEIGE</v>
      </c>
      <c r="O987" s="101" t="str">
        <f>IF(E987&gt;0,+VLOOKUP($E987,'CODE GENERATOR'!$D:$T,7,FALSE),"")</f>
        <v>BEIGE</v>
      </c>
      <c r="P987" s="101" t="str">
        <f t="shared" si="65"/>
        <v>BEIGE</v>
      </c>
      <c r="Q987" s="104" t="str">
        <f>IF(E987&gt;0,+VLOOKUP($E987,'CODE GENERATOR'!$D:$T,11,FALSE),"")</f>
        <v>A.RACUX_BLT0094A</v>
      </c>
      <c r="R987" s="104" t="str">
        <f>IF(E987&gt;0,+VLOOKUP($E987,'CODE GENERATOR'!$D:$T,12,FALSE),"")</f>
        <v>BRD0002BEGBEG</v>
      </c>
      <c r="S987" s="104" t="str">
        <f>IF(E987&gt;0,+VLOOKUP($E987,'CODE GENERATOR'!$D:$T,13,FALSE),"")</f>
        <v>A.RACUX_BLT0094A_BRD0002BEGBEG</v>
      </c>
      <c r="T987" s="104" t="str">
        <f t="shared" si="63"/>
        <v>A.RACUX_BLT0094A_BRD0002BEGBEG_100</v>
      </c>
      <c r="U987" s="105">
        <v>8683711010623</v>
      </c>
      <c r="V987" s="107" t="str" cm="1">
        <f t="array" ref="V987">_xlfn.TEXTJOIN(";", TRUE, _xlfn.UNIQUE(_xlfn._xlws.FILTER(P$3:P$10029, C$3:C$10029=C987)))</f>
        <v>BEIGE;NAVY;BLACK</v>
      </c>
      <c r="W987" s="107" t="str" cm="1">
        <f t="array" ref="W987">_xlfn.TEXTJOIN(";", TRUE, _xlfn.UNIQUE(_xlfn._xlws.FILTER(F$3:F$10029, C$3:C$10029=C987)))</f>
        <v>85;90;95;100;105;110;115;120;125</v>
      </c>
      <c r="X987" s="101" t="str">
        <f>IF(E987&gt;0,+VLOOKUP($E987,'CODE GENERATOR'!$D:$AC,19,FALSE),0)</f>
        <v>CavalierSanmarco_03.02.2026_0620</v>
      </c>
      <c r="Y987" s="101" t="str">
        <f>IF(E987&gt;0,+VLOOKUP($E987,'CODE GENERATOR'!$D:$AC,20,FALSE),0)</f>
        <v>CavalierSanmarco_03.02.2026_0627</v>
      </c>
      <c r="Z987" s="101" t="str">
        <f>IF(E987&gt;0,+VLOOKUP($E987,'CODE GENERATOR'!$D:$AC,21,FALSE),0)</f>
        <v>CavalierSanmarco_03.02.2026_0628</v>
      </c>
      <c r="AA987" s="101" t="str">
        <f>IF(E987&gt;0,+VLOOKUP($E987,'CODE GENERATOR'!$D:$AC,22,FALSE),0)</f>
        <v/>
      </c>
      <c r="AB987" s="101" t="str">
        <f>IF(E987&gt;0,+VLOOKUP($E987,'CODE GENERATOR'!$D:$AC,23,FALSE),0)</f>
        <v/>
      </c>
      <c r="AC987" s="101" t="str">
        <f>IF(E987&gt;0,+VLOOKUP($E987,'CODE GENERATOR'!$D:$AC,24,FALSE),0)</f>
        <v/>
      </c>
      <c r="AD987" s="101" t="str">
        <f>IF(E987&gt;0,+VLOOKUP($E987,'CODE GENERATOR'!$D:$AC,25,FALSE),0)</f>
        <v/>
      </c>
      <c r="AE987" s="101" t="str">
        <f>IF(E987&gt;0,+VLOOKUP($E987,'CODE GENERATOR'!$D:$AC,26,FALSE),0)</f>
        <v/>
      </c>
      <c r="AF987" s="149" t="str">
        <f>IF($C987&gt;0,$C987&amp;" "&amp;$P987&amp;" "&amp;+VLOOKUP($C987,'STYLE NAMES'!$B:$AC,10,FALSE),"""")</f>
        <v>SANTINI BEIGE BRAIDED BELT</v>
      </c>
      <c r="AG987" s="101" t="str">
        <f>"Enjoy our "&amp;(AF987)&amp;"; "&amp;IF(C987&gt;0,+VLOOKUP($C987,'STYLE NAMES'!$B:$AC,11,FALSE),"")</f>
        <v>Enjoy our SANTINI BEIGE BRAIDED BELT; Braided Riding Belts
Available in many colors and designs you can use these elegant belts for riding or even at your daily life</v>
      </c>
      <c r="AH987" s="101" t="str">
        <f>IF(C987&gt;0,+VLOOKUP($C987,'STYLE NAMES'!$B:$AC,12,FALSE),"")</f>
        <v>*Super elastic and comfortable riding belts
Composition:
100% Polyester</v>
      </c>
      <c r="AI987" s="101" t="str">
        <f>IF(C987&gt;0,+VLOOKUP($C987,'STYLE NAMES'!$B:$AC,13,FALSE),"")</f>
        <v>Do not wash in washing machine</v>
      </c>
      <c r="AJ987" s="149" t="str">
        <f>IF($C987&gt;0,$C987&amp;" "&amp;$P987&amp;" "&amp;+VLOOKUP($C987,'STYLE NAMES'!$B:$AC,14,FALSE),"""")</f>
        <v>SANTINI BEIGE ÖRGÜ KEMER</v>
      </c>
      <c r="AK987" s="149" t="str">
        <f>"Cavalier SanMarco tarafından tasarlanan "&amp;(AJ987)&amp;"; "&amp;IF(C987&gt;0,+VLOOKUP($C987,'STYLE NAMES'!$B:$AC,15,FALSE),"")</f>
        <v>Cavalier SanMarco tarafından tasarlanan SANTINI BEIGE ÖRGÜ KEMER; Örgü Binicilik Kemeri
Birçok renk ve desenleri ile bu şık kemerleri hem biniş kıyafetleriniz ile hem de günlük kıyafetlerinizle kullanabilirsiniz.</v>
      </c>
      <c r="AL987" s="149" t="str">
        <f>IF(C987&gt;0,+VLOOKUP($C987,'STYLE NAMES'!$B:$AC,16,FALSE),"")</f>
        <v>* Çok esnek ve rahat 
Kompozisyon:
100% Polyester</v>
      </c>
      <c r="AM987" s="149" t="str">
        <f>IF(C987&gt;0,+VLOOKUP($C987,'STYLE NAMES'!$B:$AC,17,FALSE),"")</f>
        <v>Ürünü makinada yıkamayınız</v>
      </c>
      <c r="AN987" s="149" t="str">
        <f>IF($C987&gt;0,$C987&amp;" "&amp;$P987&amp;" "&amp;+VLOOKUP($C987,'STYLE NAMES'!$B:$AC,18,FALSE),"""")</f>
        <v>SANTINI BEIGE CINTURA ELASTICA</v>
      </c>
      <c r="AO987" s="101" t="str">
        <f>"Disegnato da Cavalier SanMarco "&amp;(AN987)&amp;"; "&amp;IF(C987&gt;0,+VLOOKUP($C987,'STYLE NAMES'!$B:$AC,19,FALSE),"")</f>
        <v>Disegnato da Cavalier SanMarco SANTINI BEIGE CINTURA ELASTICA; Cintura intrecciata per equitazione Disponibile in molti colori e design, queste eleganti cinture possono essere utilizzate sia per l'equitazione che nella vita quotidiana.</v>
      </c>
      <c r="AP987" s="101" t="str">
        <f>IF(C987&gt;0,+VLOOKUP($C987,'STYLE NAMES'!$B:$AC,20,FALSE),"")</f>
        <v>Cinture elastiche e confortevoli per l'equitazione Composizione: 100% Poliestere</v>
      </c>
      <c r="AQ987" s="101" t="str">
        <f>IF(C987&gt;0,+VLOOKUP($C987,'STYLE NAMES'!$B:$AC,21,FALSE),"")</f>
        <v>Non lavare in lavatrice</v>
      </c>
      <c r="AR987" s="101">
        <f>IF(D987&gt;0,+VLOOKUP($C987,'STYLE NAMES'!$B:$AC,22,FALSE),"")</f>
        <v>0</v>
      </c>
      <c r="AS987" s="101">
        <f>IF(E987&gt;0,+VLOOKUP($C987,'STYLE NAMES'!$B:$AC,23,FALSE),"")</f>
        <v>0</v>
      </c>
      <c r="AT987" s="101">
        <f>IF(F987&gt;0,+VLOOKUP($C987,'STYLE NAMES'!$B:$AC,24,FALSE),"")</f>
        <v>0</v>
      </c>
      <c r="AU987" s="101">
        <f>IF(G987&gt;0,+VLOOKUP($C987,'STYLE NAMES'!$B:$AC,25,FALSE),"")</f>
        <v>0</v>
      </c>
      <c r="AV987" s="101">
        <f>+VLOOKUP($S987,'CODE GENERATOR'!$P:$AM,15,FALSE)</f>
        <v>0</v>
      </c>
      <c r="AW987" s="101">
        <f>+VLOOKUP($S987,'CODE GENERATOR'!$P:$AM,16,FALSE)</f>
        <v>0</v>
      </c>
      <c r="AX987" s="101">
        <f>+VLOOKUP($S987,'CODE GENERATOR'!$P:$AM,17,FALSE)</f>
        <v>0</v>
      </c>
      <c r="AY987" s="101">
        <f>+VLOOKUP($S987,'CODE GENERATOR'!$P:$AM,18,FALSE)</f>
        <v>0</v>
      </c>
      <c r="AZ987" s="101">
        <f>+VLOOKUP($S987,'CODE GENERATOR'!$P:$AM,19,FALSE)</f>
        <v>0</v>
      </c>
      <c r="BA987" s="101">
        <f>+VLOOKUP($S987,'CODE GENERATOR'!$P:$AM,20,FALSE)</f>
        <v>0</v>
      </c>
      <c r="BB987" s="101">
        <f>+VLOOKUP($S987,'CODE GENERATOR'!$P:$AM,21,FALSE)</f>
        <v>0</v>
      </c>
      <c r="BC987" s="101">
        <f>+VLOOKUP($S987,'CODE GENERATOR'!$P:$AM,22,FALSE)</f>
        <v>0</v>
      </c>
      <c r="BD987" s="101">
        <f>+VLOOKUP($S987,'CODE GENERATOR'!$P:$AM,23,FALSE)</f>
        <v>0</v>
      </c>
      <c r="BE987" s="101">
        <f>+VLOOKUP($S987,'CODE GENERATOR'!$P:$AM,24,FALSE)</f>
        <v>0</v>
      </c>
      <c r="BF987" s="101">
        <f>IF(C987&gt;0,+VLOOKUP(G987,'CATEGORY ID'!$A$1:$L$118,3,FALSE),"")</f>
        <v>17</v>
      </c>
      <c r="BG987" s="101">
        <f>IF(C987&gt;0,+VLOOKUP(H987,'CATEGORY ID'!$D$1:$L$118,3,FALSE),"")</f>
        <v>17</v>
      </c>
      <c r="BH987" s="101">
        <f>IF(C987&gt;0,+VLOOKUP((+H987&amp;I987),'CATEGORY ID'!$H$1:$I$121,2,FALSE),"")</f>
        <v>18</v>
      </c>
      <c r="BJ987" s="101">
        <f>IF(C987&gt;0,IF(COUNTIF('CATEGORY ID'!$K$1:$K$121,+H987&amp;K987) &gt; 0, +VLOOKUP(+H987&amp;K987,'CATEGORY ID'!$K$1:$L$121,2,FALSE),""),"")</f>
        <v>73</v>
      </c>
      <c r="BK987" s="101" t="str">
        <f>IF(C987&gt;0,IF(COUNTIF('CATEGORY ID'!$K$124:$K$165, +VLOOKUP(C987,'STYLE NAMES'!$B:$AE,30,FALSE)) &gt; 0, +VLOOKUP(VLOOKUP(C987,'STYLE NAMES'!$B:$AE,30,FALSE),'CATEGORY ID'!K:M,2,FALSE),""),"")</f>
        <v/>
      </c>
      <c r="BM987" s="101">
        <v>204</v>
      </c>
      <c r="BR987" s="101" t="str" cm="1">
        <f t="array" ref="BR987">IF(C987&gt;0,_xlfn.TEXTJOIN(";", TRUE,_xlfn.UNIQUE(_xlfn._xlws.FILTER(BF987:BQ987,(BF987:BQ987&gt;0)),TRUE,FALSE)),"")&amp;";"&amp;BS987</f>
        <v>17;18;73;204;</v>
      </c>
      <c r="BU987" s="106">
        <f>IF(C987&gt;0,+VLOOKUP($C987,'STYLE NAMES'!$B:$AC,26,FALSE),"")</f>
        <v>49.9</v>
      </c>
      <c r="BV987" s="106">
        <f>IF(C987&gt;0,+VLOOKUP($C987,'STYLE NAMES'!$B:$AC,27,FALSE),"")</f>
        <v>2740</v>
      </c>
      <c r="BW987" s="106">
        <f>IF(C987&gt;0,+VLOOKUP($C987,'STYLE NAMES'!$B:$AC,28,FALSE),"")</f>
        <v>57.384999999999991</v>
      </c>
      <c r="BY987"/>
      <c r="BZ987" s="101">
        <v>0</v>
      </c>
      <c r="CA987" s="137">
        <f t="shared" si="66"/>
        <v>1</v>
      </c>
      <c r="CB987" s="137">
        <f>+VLOOKUP(C987,'[2]STYLES &amp; MODELS MATRIX'!$A:$G,7,FALSE)</f>
        <v>0</v>
      </c>
      <c r="CC987" s="137">
        <f>+VLOOKUP(C987,'[1]STYLES &amp; SIZE CHARTS'!$A:$H,8,FALSE)</f>
        <v>0</v>
      </c>
      <c r="CD987" s="137"/>
      <c r="CE987" s="205"/>
      <c r="CF987" s="141"/>
    </row>
    <row r="988" spans="1:84" s="101" customFormat="1" ht="12" customHeight="1" x14ac:dyDescent="0.2">
      <c r="A988" s="102">
        <f t="shared" si="64"/>
        <v>8683711010630</v>
      </c>
      <c r="B988" s="101" t="s">
        <v>1009</v>
      </c>
      <c r="C988" s="101" t="s">
        <v>2214</v>
      </c>
      <c r="D988" s="101" t="s">
        <v>630</v>
      </c>
      <c r="E988" s="203" t="s">
        <v>2526</v>
      </c>
      <c r="F988" s="101">
        <v>105</v>
      </c>
      <c r="G988" s="101" t="str">
        <f>IF(C988&gt;0,+VLOOKUP($C988,'STYLE NAMES'!$B:$AC,4,FALSE),"")</f>
        <v>ACCESSORIES</v>
      </c>
      <c r="H988" s="101" t="str">
        <f>IF(C988&gt;0,+VLOOKUP($C988,'STYLE NAMES'!$B:$AC,5,FALSE),"")</f>
        <v>ACCESSORIES</v>
      </c>
      <c r="I988" s="101" t="str">
        <f>IF(C988&gt;0,+VLOOKUP($C988,'STYLE NAMES'!$B:$AC,6,FALSE),"")</f>
        <v>RIDER ACCESSORIES</v>
      </c>
      <c r="J988" s="101" t="str">
        <f>IF(C988&gt;0,+VLOOKUP($C988,'STYLE NAMES'!$B:$AC,7,FALSE),"")</f>
        <v>UNISEX</v>
      </c>
      <c r="K988" s="101" t="str">
        <f>IF(C988&gt;0,+VLOOKUP($C988,'STYLE NAMES'!$B:$AC,8,FALSE),"")</f>
        <v>BELTS</v>
      </c>
      <c r="L988" s="101" t="str">
        <f>IF(E988&gt;0,+VLOOKUP($E988,'CODE GENERATOR'!$D:$T,3,FALSE),"")</f>
        <v>A</v>
      </c>
      <c r="M988" s="101" t="str">
        <f>IF(E988&gt;0,+VLOOKUP($E988,'CODE GENERATOR'!$D:$T,4,FALSE),"")</f>
        <v>BRAIDED</v>
      </c>
      <c r="N988" s="101" t="str">
        <f>IF(E988&gt;0,+VLOOKUP($E988,'CODE GENERATOR'!$D:$T,6,FALSE),"")</f>
        <v>BEIGE</v>
      </c>
      <c r="O988" s="101" t="str">
        <f>IF(E988&gt;0,+VLOOKUP($E988,'CODE GENERATOR'!$D:$T,7,FALSE),"")</f>
        <v>BEIGE</v>
      </c>
      <c r="P988" s="101" t="str">
        <f t="shared" si="65"/>
        <v>BEIGE</v>
      </c>
      <c r="Q988" s="104" t="str">
        <f>IF(E988&gt;0,+VLOOKUP($E988,'CODE GENERATOR'!$D:$T,11,FALSE),"")</f>
        <v>A.RACUX_BLT0094A</v>
      </c>
      <c r="R988" s="104" t="str">
        <f>IF(E988&gt;0,+VLOOKUP($E988,'CODE GENERATOR'!$D:$T,12,FALSE),"")</f>
        <v>BRD0002BEGBEG</v>
      </c>
      <c r="S988" s="104" t="str">
        <f>IF(E988&gt;0,+VLOOKUP($E988,'CODE GENERATOR'!$D:$T,13,FALSE),"")</f>
        <v>A.RACUX_BLT0094A_BRD0002BEGBEG</v>
      </c>
      <c r="T988" s="104" t="str">
        <f t="shared" si="63"/>
        <v>A.RACUX_BLT0094A_BRD0002BEGBEG_105</v>
      </c>
      <c r="U988" s="105">
        <v>8683711010630</v>
      </c>
      <c r="V988" s="107" t="str" cm="1">
        <f t="array" ref="V988">_xlfn.TEXTJOIN(";", TRUE, _xlfn.UNIQUE(_xlfn._xlws.FILTER(P$3:P$10029, C$3:C$10029=C988)))</f>
        <v>BEIGE;NAVY;BLACK</v>
      </c>
      <c r="W988" s="107" t="str" cm="1">
        <f t="array" ref="W988">_xlfn.TEXTJOIN(";", TRUE, _xlfn.UNIQUE(_xlfn._xlws.FILTER(F$3:F$10029, C$3:C$10029=C988)))</f>
        <v>85;90;95;100;105;110;115;120;125</v>
      </c>
      <c r="X988" s="101" t="str">
        <f>IF(E988&gt;0,+VLOOKUP($E988,'CODE GENERATOR'!$D:$AC,19,FALSE),0)</f>
        <v>CavalierSanmarco_03.02.2026_0620</v>
      </c>
      <c r="Y988" s="101" t="str">
        <f>IF(E988&gt;0,+VLOOKUP($E988,'CODE GENERATOR'!$D:$AC,20,FALSE),0)</f>
        <v>CavalierSanmarco_03.02.2026_0627</v>
      </c>
      <c r="Z988" s="101" t="str">
        <f>IF(E988&gt;0,+VLOOKUP($E988,'CODE GENERATOR'!$D:$AC,21,FALSE),0)</f>
        <v>CavalierSanmarco_03.02.2026_0628</v>
      </c>
      <c r="AA988" s="101" t="str">
        <f>IF(E988&gt;0,+VLOOKUP($E988,'CODE GENERATOR'!$D:$AC,22,FALSE),0)</f>
        <v/>
      </c>
      <c r="AB988" s="101" t="str">
        <f>IF(E988&gt;0,+VLOOKUP($E988,'CODE GENERATOR'!$D:$AC,23,FALSE),0)</f>
        <v/>
      </c>
      <c r="AC988" s="101" t="str">
        <f>IF(E988&gt;0,+VLOOKUP($E988,'CODE GENERATOR'!$D:$AC,24,FALSE),0)</f>
        <v/>
      </c>
      <c r="AD988" s="101" t="str">
        <f>IF(E988&gt;0,+VLOOKUP($E988,'CODE GENERATOR'!$D:$AC,25,FALSE),0)</f>
        <v/>
      </c>
      <c r="AE988" s="101" t="str">
        <f>IF(E988&gt;0,+VLOOKUP($E988,'CODE GENERATOR'!$D:$AC,26,FALSE),0)</f>
        <v/>
      </c>
      <c r="AF988" s="149" t="str">
        <f>IF($C988&gt;0,$C988&amp;" "&amp;$P988&amp;" "&amp;+VLOOKUP($C988,'STYLE NAMES'!$B:$AC,10,FALSE),"""")</f>
        <v>SANTINI BEIGE BRAIDED BELT</v>
      </c>
      <c r="AG988" s="101" t="str">
        <f>"Enjoy our "&amp;(AF988)&amp;"; "&amp;IF(C988&gt;0,+VLOOKUP($C988,'STYLE NAMES'!$B:$AC,11,FALSE),"")</f>
        <v>Enjoy our SANTINI BEIGE BRAIDED BELT; Braided Riding Belts
Available in many colors and designs you can use these elegant belts for riding or even at your daily life</v>
      </c>
      <c r="AH988" s="101" t="str">
        <f>IF(C988&gt;0,+VLOOKUP($C988,'STYLE NAMES'!$B:$AC,12,FALSE),"")</f>
        <v>*Super elastic and comfortable riding belts
Composition:
100% Polyester</v>
      </c>
      <c r="AI988" s="101" t="str">
        <f>IF(C988&gt;0,+VLOOKUP($C988,'STYLE NAMES'!$B:$AC,13,FALSE),"")</f>
        <v>Do not wash in washing machine</v>
      </c>
      <c r="AJ988" s="149" t="str">
        <f>IF($C988&gt;0,$C988&amp;" "&amp;$P988&amp;" "&amp;+VLOOKUP($C988,'STYLE NAMES'!$B:$AC,14,FALSE),"""")</f>
        <v>SANTINI BEIGE ÖRGÜ KEMER</v>
      </c>
      <c r="AK988" s="149" t="str">
        <f>"Cavalier SanMarco tarafından tasarlanan "&amp;(AJ988)&amp;"; "&amp;IF(C988&gt;0,+VLOOKUP($C988,'STYLE NAMES'!$B:$AC,15,FALSE),"")</f>
        <v>Cavalier SanMarco tarafından tasarlanan SANTINI BEIGE ÖRGÜ KEMER; Örgü Binicilik Kemeri
Birçok renk ve desenleri ile bu şık kemerleri hem biniş kıyafetleriniz ile hem de günlük kıyafetlerinizle kullanabilirsiniz.</v>
      </c>
      <c r="AL988" s="149" t="str">
        <f>IF(C988&gt;0,+VLOOKUP($C988,'STYLE NAMES'!$B:$AC,16,FALSE),"")</f>
        <v>* Çok esnek ve rahat 
Kompozisyon:
100% Polyester</v>
      </c>
      <c r="AM988" s="149" t="str">
        <f>IF(C988&gt;0,+VLOOKUP($C988,'STYLE NAMES'!$B:$AC,17,FALSE),"")</f>
        <v>Ürünü makinada yıkamayınız</v>
      </c>
      <c r="AN988" s="149" t="str">
        <f>IF($C988&gt;0,$C988&amp;" "&amp;$P988&amp;" "&amp;+VLOOKUP($C988,'STYLE NAMES'!$B:$AC,18,FALSE),"""")</f>
        <v>SANTINI BEIGE CINTURA ELASTICA</v>
      </c>
      <c r="AO988" s="101" t="str">
        <f>"Disegnato da Cavalier SanMarco "&amp;(AN988)&amp;"; "&amp;IF(C988&gt;0,+VLOOKUP($C988,'STYLE NAMES'!$B:$AC,19,FALSE),"")</f>
        <v>Disegnato da Cavalier SanMarco SANTINI BEIGE CINTURA ELASTICA; Cintura intrecciata per equitazione Disponibile in molti colori e design, queste eleganti cinture possono essere utilizzate sia per l'equitazione che nella vita quotidiana.</v>
      </c>
      <c r="AP988" s="101" t="str">
        <f>IF(C988&gt;0,+VLOOKUP($C988,'STYLE NAMES'!$B:$AC,20,FALSE),"")</f>
        <v>Cinture elastiche e confortevoli per l'equitazione Composizione: 100% Poliestere</v>
      </c>
      <c r="AQ988" s="101" t="str">
        <f>IF(C988&gt;0,+VLOOKUP($C988,'STYLE NAMES'!$B:$AC,21,FALSE),"")</f>
        <v>Non lavare in lavatrice</v>
      </c>
      <c r="AR988" s="101">
        <f>IF(D988&gt;0,+VLOOKUP($C988,'STYLE NAMES'!$B:$AC,22,FALSE),"")</f>
        <v>0</v>
      </c>
      <c r="AS988" s="101">
        <f>IF(E988&gt;0,+VLOOKUP($C988,'STYLE NAMES'!$B:$AC,23,FALSE),"")</f>
        <v>0</v>
      </c>
      <c r="AT988" s="101">
        <f>IF(F988&gt;0,+VLOOKUP($C988,'STYLE NAMES'!$B:$AC,24,FALSE),"")</f>
        <v>0</v>
      </c>
      <c r="AU988" s="101">
        <f>IF(G988&gt;0,+VLOOKUP($C988,'STYLE NAMES'!$B:$AC,25,FALSE),"")</f>
        <v>0</v>
      </c>
      <c r="AV988" s="101">
        <f>+VLOOKUP($S988,'CODE GENERATOR'!$P:$AM,15,FALSE)</f>
        <v>0</v>
      </c>
      <c r="AW988" s="101">
        <f>+VLOOKUP($S988,'CODE GENERATOR'!$P:$AM,16,FALSE)</f>
        <v>0</v>
      </c>
      <c r="AX988" s="101">
        <f>+VLOOKUP($S988,'CODE GENERATOR'!$P:$AM,17,FALSE)</f>
        <v>0</v>
      </c>
      <c r="AY988" s="101">
        <f>+VLOOKUP($S988,'CODE GENERATOR'!$P:$AM,18,FALSE)</f>
        <v>0</v>
      </c>
      <c r="AZ988" s="101">
        <f>+VLOOKUP($S988,'CODE GENERATOR'!$P:$AM,19,FALSE)</f>
        <v>0</v>
      </c>
      <c r="BA988" s="101">
        <f>+VLOOKUP($S988,'CODE GENERATOR'!$P:$AM,20,FALSE)</f>
        <v>0</v>
      </c>
      <c r="BB988" s="101">
        <f>+VLOOKUP($S988,'CODE GENERATOR'!$P:$AM,21,FALSE)</f>
        <v>0</v>
      </c>
      <c r="BC988" s="101">
        <f>+VLOOKUP($S988,'CODE GENERATOR'!$P:$AM,22,FALSE)</f>
        <v>0</v>
      </c>
      <c r="BD988" s="101">
        <f>+VLOOKUP($S988,'CODE GENERATOR'!$P:$AM,23,FALSE)</f>
        <v>0</v>
      </c>
      <c r="BE988" s="101">
        <f>+VLOOKUP($S988,'CODE GENERATOR'!$P:$AM,24,FALSE)</f>
        <v>0</v>
      </c>
      <c r="BF988" s="101">
        <f>IF(C988&gt;0,+VLOOKUP(G988,'CATEGORY ID'!$A$1:$L$118,3,FALSE),"")</f>
        <v>17</v>
      </c>
      <c r="BG988" s="101">
        <f>IF(C988&gt;0,+VLOOKUP(H988,'CATEGORY ID'!$D$1:$L$118,3,FALSE),"")</f>
        <v>17</v>
      </c>
      <c r="BH988" s="101">
        <f>IF(C988&gt;0,+VLOOKUP((+H988&amp;I988),'CATEGORY ID'!$H$1:$I$121,2,FALSE),"")</f>
        <v>18</v>
      </c>
      <c r="BJ988" s="101">
        <f>IF(C988&gt;0,IF(COUNTIF('CATEGORY ID'!$K$1:$K$121,+H988&amp;K988) &gt; 0, +VLOOKUP(+H988&amp;K988,'CATEGORY ID'!$K$1:$L$121,2,FALSE),""),"")</f>
        <v>73</v>
      </c>
      <c r="BK988" s="101" t="str">
        <f>IF(C988&gt;0,IF(COUNTIF('CATEGORY ID'!$K$124:$K$165, +VLOOKUP(C988,'STYLE NAMES'!$B:$AE,30,FALSE)) &gt; 0, +VLOOKUP(VLOOKUP(C988,'STYLE NAMES'!$B:$AE,30,FALSE),'CATEGORY ID'!K:M,2,FALSE),""),"")</f>
        <v/>
      </c>
      <c r="BM988" s="101">
        <v>204</v>
      </c>
      <c r="BR988" s="101" t="str" cm="1">
        <f t="array" ref="BR988">IF(C988&gt;0,_xlfn.TEXTJOIN(";", TRUE,_xlfn.UNIQUE(_xlfn._xlws.FILTER(BF988:BQ988,(BF988:BQ988&gt;0)),TRUE,FALSE)),"")&amp;";"&amp;BS988</f>
        <v>17;18;73;204;</v>
      </c>
      <c r="BU988" s="106">
        <f>IF(C988&gt;0,+VLOOKUP($C988,'STYLE NAMES'!$B:$AC,26,FALSE),"")</f>
        <v>49.9</v>
      </c>
      <c r="BV988" s="106">
        <f>IF(C988&gt;0,+VLOOKUP($C988,'STYLE NAMES'!$B:$AC,27,FALSE),"")</f>
        <v>2740</v>
      </c>
      <c r="BW988" s="106">
        <f>IF(C988&gt;0,+VLOOKUP($C988,'STYLE NAMES'!$B:$AC,28,FALSE),"")</f>
        <v>57.384999999999991</v>
      </c>
      <c r="BY988"/>
      <c r="BZ988" s="101">
        <v>0</v>
      </c>
      <c r="CA988" s="137">
        <f t="shared" si="66"/>
        <v>1</v>
      </c>
      <c r="CB988" s="137">
        <f>+VLOOKUP(C988,'[2]STYLES &amp; MODELS MATRIX'!$A:$G,7,FALSE)</f>
        <v>0</v>
      </c>
      <c r="CC988" s="137">
        <f>+VLOOKUP(C988,'[1]STYLES &amp; SIZE CHARTS'!$A:$H,8,FALSE)</f>
        <v>0</v>
      </c>
      <c r="CD988" s="137"/>
      <c r="CE988" s="205"/>
      <c r="CF988" s="141"/>
    </row>
    <row r="989" spans="1:84" s="101" customFormat="1" ht="12" customHeight="1" x14ac:dyDescent="0.2">
      <c r="A989" s="102">
        <f t="shared" si="64"/>
        <v>8683711010647</v>
      </c>
      <c r="B989" s="101" t="s">
        <v>1009</v>
      </c>
      <c r="C989" s="101" t="s">
        <v>2214</v>
      </c>
      <c r="D989" s="101" t="s">
        <v>630</v>
      </c>
      <c r="E989" s="203" t="s">
        <v>2526</v>
      </c>
      <c r="F989" s="101">
        <v>110</v>
      </c>
      <c r="G989" s="101" t="str">
        <f>IF(C989&gt;0,+VLOOKUP($C989,'STYLE NAMES'!$B:$AC,4,FALSE),"")</f>
        <v>ACCESSORIES</v>
      </c>
      <c r="H989" s="101" t="str">
        <f>IF(C989&gt;0,+VLOOKUP($C989,'STYLE NAMES'!$B:$AC,5,FALSE),"")</f>
        <v>ACCESSORIES</v>
      </c>
      <c r="I989" s="101" t="str">
        <f>IF(C989&gt;0,+VLOOKUP($C989,'STYLE NAMES'!$B:$AC,6,FALSE),"")</f>
        <v>RIDER ACCESSORIES</v>
      </c>
      <c r="J989" s="101" t="str">
        <f>IF(C989&gt;0,+VLOOKUP($C989,'STYLE NAMES'!$B:$AC,7,FALSE),"")</f>
        <v>UNISEX</v>
      </c>
      <c r="K989" s="101" t="str">
        <f>IF(C989&gt;0,+VLOOKUP($C989,'STYLE NAMES'!$B:$AC,8,FALSE),"")</f>
        <v>BELTS</v>
      </c>
      <c r="L989" s="101" t="str">
        <f>IF(E989&gt;0,+VLOOKUP($E989,'CODE GENERATOR'!$D:$T,3,FALSE),"")</f>
        <v>A</v>
      </c>
      <c r="M989" s="101" t="str">
        <f>IF(E989&gt;0,+VLOOKUP($E989,'CODE GENERATOR'!$D:$T,4,FALSE),"")</f>
        <v>BRAIDED</v>
      </c>
      <c r="N989" s="101" t="str">
        <f>IF(E989&gt;0,+VLOOKUP($E989,'CODE GENERATOR'!$D:$T,6,FALSE),"")</f>
        <v>BEIGE</v>
      </c>
      <c r="O989" s="101" t="str">
        <f>IF(E989&gt;0,+VLOOKUP($E989,'CODE GENERATOR'!$D:$T,7,FALSE),"")</f>
        <v>BEIGE</v>
      </c>
      <c r="P989" s="101" t="str">
        <f t="shared" si="65"/>
        <v>BEIGE</v>
      </c>
      <c r="Q989" s="104" t="str">
        <f>IF(E989&gt;0,+VLOOKUP($E989,'CODE GENERATOR'!$D:$T,11,FALSE),"")</f>
        <v>A.RACUX_BLT0094A</v>
      </c>
      <c r="R989" s="104" t="str">
        <f>IF(E989&gt;0,+VLOOKUP($E989,'CODE GENERATOR'!$D:$T,12,FALSE),"")</f>
        <v>BRD0002BEGBEG</v>
      </c>
      <c r="S989" s="104" t="str">
        <f>IF(E989&gt;0,+VLOOKUP($E989,'CODE GENERATOR'!$D:$T,13,FALSE),"")</f>
        <v>A.RACUX_BLT0094A_BRD0002BEGBEG</v>
      </c>
      <c r="T989" s="104" t="str">
        <f t="shared" si="63"/>
        <v>A.RACUX_BLT0094A_BRD0002BEGBEG_110</v>
      </c>
      <c r="U989" s="105">
        <v>8683711010647</v>
      </c>
      <c r="V989" s="107" t="str" cm="1">
        <f t="array" ref="V989">_xlfn.TEXTJOIN(";", TRUE, _xlfn.UNIQUE(_xlfn._xlws.FILTER(P$3:P$10029, C$3:C$10029=C989)))</f>
        <v>BEIGE;NAVY;BLACK</v>
      </c>
      <c r="W989" s="107" t="str" cm="1">
        <f t="array" ref="W989">_xlfn.TEXTJOIN(";", TRUE, _xlfn.UNIQUE(_xlfn._xlws.FILTER(F$3:F$10029, C$3:C$10029=C989)))</f>
        <v>85;90;95;100;105;110;115;120;125</v>
      </c>
      <c r="X989" s="101" t="str">
        <f>IF(E989&gt;0,+VLOOKUP($E989,'CODE GENERATOR'!$D:$AC,19,FALSE),0)</f>
        <v>CavalierSanmarco_03.02.2026_0620</v>
      </c>
      <c r="Y989" s="101" t="str">
        <f>IF(E989&gt;0,+VLOOKUP($E989,'CODE GENERATOR'!$D:$AC,20,FALSE),0)</f>
        <v>CavalierSanmarco_03.02.2026_0627</v>
      </c>
      <c r="Z989" s="101" t="str">
        <f>IF(E989&gt;0,+VLOOKUP($E989,'CODE GENERATOR'!$D:$AC,21,FALSE),0)</f>
        <v>CavalierSanmarco_03.02.2026_0628</v>
      </c>
      <c r="AA989" s="101" t="str">
        <f>IF(E989&gt;0,+VLOOKUP($E989,'CODE GENERATOR'!$D:$AC,22,FALSE),0)</f>
        <v/>
      </c>
      <c r="AB989" s="101" t="str">
        <f>IF(E989&gt;0,+VLOOKUP($E989,'CODE GENERATOR'!$D:$AC,23,FALSE),0)</f>
        <v/>
      </c>
      <c r="AC989" s="101" t="str">
        <f>IF(E989&gt;0,+VLOOKUP($E989,'CODE GENERATOR'!$D:$AC,24,FALSE),0)</f>
        <v/>
      </c>
      <c r="AD989" s="101" t="str">
        <f>IF(E989&gt;0,+VLOOKUP($E989,'CODE GENERATOR'!$D:$AC,25,FALSE),0)</f>
        <v/>
      </c>
      <c r="AE989" s="101" t="str">
        <f>IF(E989&gt;0,+VLOOKUP($E989,'CODE GENERATOR'!$D:$AC,26,FALSE),0)</f>
        <v/>
      </c>
      <c r="AF989" s="149" t="str">
        <f>IF($C989&gt;0,$C989&amp;" "&amp;$P989&amp;" "&amp;+VLOOKUP($C989,'STYLE NAMES'!$B:$AC,10,FALSE),"""")</f>
        <v>SANTINI BEIGE BRAIDED BELT</v>
      </c>
      <c r="AG989" s="101" t="str">
        <f>"Enjoy our "&amp;(AF989)&amp;"; "&amp;IF(C989&gt;0,+VLOOKUP($C989,'STYLE NAMES'!$B:$AC,11,FALSE),"")</f>
        <v>Enjoy our SANTINI BEIGE BRAIDED BELT; Braided Riding Belts
Available in many colors and designs you can use these elegant belts for riding or even at your daily life</v>
      </c>
      <c r="AH989" s="101" t="str">
        <f>IF(C989&gt;0,+VLOOKUP($C989,'STYLE NAMES'!$B:$AC,12,FALSE),"")</f>
        <v>*Super elastic and comfortable riding belts
Composition:
100% Polyester</v>
      </c>
      <c r="AI989" s="101" t="str">
        <f>IF(C989&gt;0,+VLOOKUP($C989,'STYLE NAMES'!$B:$AC,13,FALSE),"")</f>
        <v>Do not wash in washing machine</v>
      </c>
      <c r="AJ989" s="149" t="str">
        <f>IF($C989&gt;0,$C989&amp;" "&amp;$P989&amp;" "&amp;+VLOOKUP($C989,'STYLE NAMES'!$B:$AC,14,FALSE),"""")</f>
        <v>SANTINI BEIGE ÖRGÜ KEMER</v>
      </c>
      <c r="AK989" s="149" t="str">
        <f>"Cavalier SanMarco tarafından tasarlanan "&amp;(AJ989)&amp;"; "&amp;IF(C989&gt;0,+VLOOKUP($C989,'STYLE NAMES'!$B:$AC,15,FALSE),"")</f>
        <v>Cavalier SanMarco tarafından tasarlanan SANTINI BEIGE ÖRGÜ KEMER; Örgü Binicilik Kemeri
Birçok renk ve desenleri ile bu şık kemerleri hem biniş kıyafetleriniz ile hem de günlük kıyafetlerinizle kullanabilirsiniz.</v>
      </c>
      <c r="AL989" s="149" t="str">
        <f>IF(C989&gt;0,+VLOOKUP($C989,'STYLE NAMES'!$B:$AC,16,FALSE),"")</f>
        <v>* Çok esnek ve rahat 
Kompozisyon:
100% Polyester</v>
      </c>
      <c r="AM989" s="149" t="str">
        <f>IF(C989&gt;0,+VLOOKUP($C989,'STYLE NAMES'!$B:$AC,17,FALSE),"")</f>
        <v>Ürünü makinada yıkamayınız</v>
      </c>
      <c r="AN989" s="149" t="str">
        <f>IF($C989&gt;0,$C989&amp;" "&amp;$P989&amp;" "&amp;+VLOOKUP($C989,'STYLE NAMES'!$B:$AC,18,FALSE),"""")</f>
        <v>SANTINI BEIGE CINTURA ELASTICA</v>
      </c>
      <c r="AO989" s="101" t="str">
        <f>"Disegnato da Cavalier SanMarco "&amp;(AN989)&amp;"; "&amp;IF(C989&gt;0,+VLOOKUP($C989,'STYLE NAMES'!$B:$AC,19,FALSE),"")</f>
        <v>Disegnato da Cavalier SanMarco SANTINI BEIGE CINTURA ELASTICA; Cintura intrecciata per equitazione Disponibile in molti colori e design, queste eleganti cinture possono essere utilizzate sia per l'equitazione che nella vita quotidiana.</v>
      </c>
      <c r="AP989" s="101" t="str">
        <f>IF(C989&gt;0,+VLOOKUP($C989,'STYLE NAMES'!$B:$AC,20,FALSE),"")</f>
        <v>Cinture elastiche e confortevoli per l'equitazione Composizione: 100% Poliestere</v>
      </c>
      <c r="AQ989" s="101" t="str">
        <f>IF(C989&gt;0,+VLOOKUP($C989,'STYLE NAMES'!$B:$AC,21,FALSE),"")</f>
        <v>Non lavare in lavatrice</v>
      </c>
      <c r="AR989" s="101">
        <f>IF(D989&gt;0,+VLOOKUP($C989,'STYLE NAMES'!$B:$AC,22,FALSE),"")</f>
        <v>0</v>
      </c>
      <c r="AS989" s="101">
        <f>IF(E989&gt;0,+VLOOKUP($C989,'STYLE NAMES'!$B:$AC,23,FALSE),"")</f>
        <v>0</v>
      </c>
      <c r="AT989" s="101">
        <f>IF(F989&gt;0,+VLOOKUP($C989,'STYLE NAMES'!$B:$AC,24,FALSE),"")</f>
        <v>0</v>
      </c>
      <c r="AU989" s="101">
        <f>IF(G989&gt;0,+VLOOKUP($C989,'STYLE NAMES'!$B:$AC,25,FALSE),"")</f>
        <v>0</v>
      </c>
      <c r="AV989" s="101">
        <f>+VLOOKUP($S989,'CODE GENERATOR'!$P:$AM,15,FALSE)</f>
        <v>0</v>
      </c>
      <c r="AW989" s="101">
        <f>+VLOOKUP($S989,'CODE GENERATOR'!$P:$AM,16,FALSE)</f>
        <v>0</v>
      </c>
      <c r="AX989" s="101">
        <f>+VLOOKUP($S989,'CODE GENERATOR'!$P:$AM,17,FALSE)</f>
        <v>0</v>
      </c>
      <c r="AY989" s="101">
        <f>+VLOOKUP($S989,'CODE GENERATOR'!$P:$AM,18,FALSE)</f>
        <v>0</v>
      </c>
      <c r="AZ989" s="101">
        <f>+VLOOKUP($S989,'CODE GENERATOR'!$P:$AM,19,FALSE)</f>
        <v>0</v>
      </c>
      <c r="BA989" s="101">
        <f>+VLOOKUP($S989,'CODE GENERATOR'!$P:$AM,20,FALSE)</f>
        <v>0</v>
      </c>
      <c r="BB989" s="101">
        <f>+VLOOKUP($S989,'CODE GENERATOR'!$P:$AM,21,FALSE)</f>
        <v>0</v>
      </c>
      <c r="BC989" s="101">
        <f>+VLOOKUP($S989,'CODE GENERATOR'!$P:$AM,22,FALSE)</f>
        <v>0</v>
      </c>
      <c r="BD989" s="101">
        <f>+VLOOKUP($S989,'CODE GENERATOR'!$P:$AM,23,FALSE)</f>
        <v>0</v>
      </c>
      <c r="BE989" s="101">
        <f>+VLOOKUP($S989,'CODE GENERATOR'!$P:$AM,24,FALSE)</f>
        <v>0</v>
      </c>
      <c r="BF989" s="101">
        <f>IF(C989&gt;0,+VLOOKUP(G989,'CATEGORY ID'!$A$1:$L$118,3,FALSE),"")</f>
        <v>17</v>
      </c>
      <c r="BG989" s="101">
        <f>IF(C989&gt;0,+VLOOKUP(H989,'CATEGORY ID'!$D$1:$L$118,3,FALSE),"")</f>
        <v>17</v>
      </c>
      <c r="BH989" s="101">
        <f>IF(C989&gt;0,+VLOOKUP((+H989&amp;I989),'CATEGORY ID'!$H$1:$I$121,2,FALSE),"")</f>
        <v>18</v>
      </c>
      <c r="BJ989" s="101">
        <f>IF(C989&gt;0,IF(COUNTIF('CATEGORY ID'!$K$1:$K$121,+H989&amp;K989) &gt; 0, +VLOOKUP(+H989&amp;K989,'CATEGORY ID'!$K$1:$L$121,2,FALSE),""),"")</f>
        <v>73</v>
      </c>
      <c r="BK989" s="101" t="str">
        <f>IF(C989&gt;0,IF(COUNTIF('CATEGORY ID'!$K$124:$K$165, +VLOOKUP(C989,'STYLE NAMES'!$B:$AE,30,FALSE)) &gt; 0, +VLOOKUP(VLOOKUP(C989,'STYLE NAMES'!$B:$AE,30,FALSE),'CATEGORY ID'!K:M,2,FALSE),""),"")</f>
        <v/>
      </c>
      <c r="BM989" s="101">
        <v>204</v>
      </c>
      <c r="BR989" s="101" t="str" cm="1">
        <f t="array" ref="BR989">IF(C989&gt;0,_xlfn.TEXTJOIN(";", TRUE,_xlfn.UNIQUE(_xlfn._xlws.FILTER(BF989:BQ989,(BF989:BQ989&gt;0)),TRUE,FALSE)),"")&amp;";"&amp;BS989</f>
        <v>17;18;73;204;</v>
      </c>
      <c r="BU989" s="106">
        <f>IF(C989&gt;0,+VLOOKUP($C989,'STYLE NAMES'!$B:$AC,26,FALSE),"")</f>
        <v>49.9</v>
      </c>
      <c r="BV989" s="106">
        <f>IF(C989&gt;0,+VLOOKUP($C989,'STYLE NAMES'!$B:$AC,27,FALSE),"")</f>
        <v>2740</v>
      </c>
      <c r="BW989" s="106">
        <f>IF(C989&gt;0,+VLOOKUP($C989,'STYLE NAMES'!$B:$AC,28,FALSE),"")</f>
        <v>57.384999999999991</v>
      </c>
      <c r="BY989"/>
      <c r="BZ989" s="101">
        <v>0</v>
      </c>
      <c r="CA989" s="137">
        <f t="shared" si="66"/>
        <v>1</v>
      </c>
      <c r="CB989" s="137">
        <f>+VLOOKUP(C989,'[2]STYLES &amp; MODELS MATRIX'!$A:$G,7,FALSE)</f>
        <v>0</v>
      </c>
      <c r="CC989" s="137">
        <f>+VLOOKUP(C989,'[1]STYLES &amp; SIZE CHARTS'!$A:$H,8,FALSE)</f>
        <v>0</v>
      </c>
      <c r="CD989" s="137"/>
      <c r="CE989" s="205"/>
      <c r="CF989" s="141"/>
    </row>
    <row r="990" spans="1:84" s="101" customFormat="1" ht="12" customHeight="1" x14ac:dyDescent="0.2">
      <c r="A990" s="102">
        <f t="shared" si="64"/>
        <v>8683711010654</v>
      </c>
      <c r="B990" s="101" t="s">
        <v>1009</v>
      </c>
      <c r="C990" s="101" t="s">
        <v>2214</v>
      </c>
      <c r="D990" s="101" t="s">
        <v>630</v>
      </c>
      <c r="E990" s="203" t="s">
        <v>2526</v>
      </c>
      <c r="F990" s="101">
        <v>115</v>
      </c>
      <c r="G990" s="101" t="str">
        <f>IF(C990&gt;0,+VLOOKUP($C990,'STYLE NAMES'!$B:$AC,4,FALSE),"")</f>
        <v>ACCESSORIES</v>
      </c>
      <c r="H990" s="101" t="str">
        <f>IF(C990&gt;0,+VLOOKUP($C990,'STYLE NAMES'!$B:$AC,5,FALSE),"")</f>
        <v>ACCESSORIES</v>
      </c>
      <c r="I990" s="101" t="str">
        <f>IF(C990&gt;0,+VLOOKUP($C990,'STYLE NAMES'!$B:$AC,6,FALSE),"")</f>
        <v>RIDER ACCESSORIES</v>
      </c>
      <c r="J990" s="101" t="str">
        <f>IF(C990&gt;0,+VLOOKUP($C990,'STYLE NAMES'!$B:$AC,7,FALSE),"")</f>
        <v>UNISEX</v>
      </c>
      <c r="K990" s="101" t="str">
        <f>IF(C990&gt;0,+VLOOKUP($C990,'STYLE NAMES'!$B:$AC,8,FALSE),"")</f>
        <v>BELTS</v>
      </c>
      <c r="L990" s="101" t="str">
        <f>IF(E990&gt;0,+VLOOKUP($E990,'CODE GENERATOR'!$D:$T,3,FALSE),"")</f>
        <v>A</v>
      </c>
      <c r="M990" s="101" t="str">
        <f>IF(E990&gt;0,+VLOOKUP($E990,'CODE GENERATOR'!$D:$T,4,FALSE),"")</f>
        <v>BRAIDED</v>
      </c>
      <c r="N990" s="101" t="str">
        <f>IF(E990&gt;0,+VLOOKUP($E990,'CODE GENERATOR'!$D:$T,6,FALSE),"")</f>
        <v>BEIGE</v>
      </c>
      <c r="O990" s="101" t="str">
        <f>IF(E990&gt;0,+VLOOKUP($E990,'CODE GENERATOR'!$D:$T,7,FALSE),"")</f>
        <v>BEIGE</v>
      </c>
      <c r="P990" s="101" t="str">
        <f t="shared" si="65"/>
        <v>BEIGE</v>
      </c>
      <c r="Q990" s="104" t="str">
        <f>IF(E990&gt;0,+VLOOKUP($E990,'CODE GENERATOR'!$D:$T,11,FALSE),"")</f>
        <v>A.RACUX_BLT0094A</v>
      </c>
      <c r="R990" s="104" t="str">
        <f>IF(E990&gt;0,+VLOOKUP($E990,'CODE GENERATOR'!$D:$T,12,FALSE),"")</f>
        <v>BRD0002BEGBEG</v>
      </c>
      <c r="S990" s="104" t="str">
        <f>IF(E990&gt;0,+VLOOKUP($E990,'CODE GENERATOR'!$D:$T,13,FALSE),"")</f>
        <v>A.RACUX_BLT0094A_BRD0002BEGBEG</v>
      </c>
      <c r="T990" s="104" t="str">
        <f t="shared" si="63"/>
        <v>A.RACUX_BLT0094A_BRD0002BEGBEG_115</v>
      </c>
      <c r="U990" s="105">
        <v>8683711010654</v>
      </c>
      <c r="V990" s="107" t="str" cm="1">
        <f t="array" ref="V990">_xlfn.TEXTJOIN(";", TRUE, _xlfn.UNIQUE(_xlfn._xlws.FILTER(P$3:P$10029, C$3:C$10029=C990)))</f>
        <v>BEIGE;NAVY;BLACK</v>
      </c>
      <c r="W990" s="107" t="str" cm="1">
        <f t="array" ref="W990">_xlfn.TEXTJOIN(";", TRUE, _xlfn.UNIQUE(_xlfn._xlws.FILTER(F$3:F$10029, C$3:C$10029=C990)))</f>
        <v>85;90;95;100;105;110;115;120;125</v>
      </c>
      <c r="X990" s="101" t="str">
        <f>IF(E990&gt;0,+VLOOKUP($E990,'CODE GENERATOR'!$D:$AC,19,FALSE),0)</f>
        <v>CavalierSanmarco_03.02.2026_0620</v>
      </c>
      <c r="Y990" s="101" t="str">
        <f>IF(E990&gt;0,+VLOOKUP($E990,'CODE GENERATOR'!$D:$AC,20,FALSE),0)</f>
        <v>CavalierSanmarco_03.02.2026_0627</v>
      </c>
      <c r="Z990" s="101" t="str">
        <f>IF(E990&gt;0,+VLOOKUP($E990,'CODE GENERATOR'!$D:$AC,21,FALSE),0)</f>
        <v>CavalierSanmarco_03.02.2026_0628</v>
      </c>
      <c r="AA990" s="101" t="str">
        <f>IF(E990&gt;0,+VLOOKUP($E990,'CODE GENERATOR'!$D:$AC,22,FALSE),0)</f>
        <v/>
      </c>
      <c r="AB990" s="101" t="str">
        <f>IF(E990&gt;0,+VLOOKUP($E990,'CODE GENERATOR'!$D:$AC,23,FALSE),0)</f>
        <v/>
      </c>
      <c r="AC990" s="101" t="str">
        <f>IF(E990&gt;0,+VLOOKUP($E990,'CODE GENERATOR'!$D:$AC,24,FALSE),0)</f>
        <v/>
      </c>
      <c r="AD990" s="101" t="str">
        <f>IF(E990&gt;0,+VLOOKUP($E990,'CODE GENERATOR'!$D:$AC,25,FALSE),0)</f>
        <v/>
      </c>
      <c r="AE990" s="101" t="str">
        <f>IF(E990&gt;0,+VLOOKUP($E990,'CODE GENERATOR'!$D:$AC,26,FALSE),0)</f>
        <v/>
      </c>
      <c r="AF990" s="149" t="str">
        <f>IF($C990&gt;0,$C990&amp;" "&amp;$P990&amp;" "&amp;+VLOOKUP($C990,'STYLE NAMES'!$B:$AC,10,FALSE),"""")</f>
        <v>SANTINI BEIGE BRAIDED BELT</v>
      </c>
      <c r="AG990" s="101" t="str">
        <f>"Enjoy our "&amp;(AF990)&amp;"; "&amp;IF(C990&gt;0,+VLOOKUP($C990,'STYLE NAMES'!$B:$AC,11,FALSE),"")</f>
        <v>Enjoy our SANTINI BEIGE BRAIDED BELT; Braided Riding Belts
Available in many colors and designs you can use these elegant belts for riding or even at your daily life</v>
      </c>
      <c r="AH990" s="101" t="str">
        <f>IF(C990&gt;0,+VLOOKUP($C990,'STYLE NAMES'!$B:$AC,12,FALSE),"")</f>
        <v>*Super elastic and comfortable riding belts
Composition:
100% Polyester</v>
      </c>
      <c r="AI990" s="101" t="str">
        <f>IF(C990&gt;0,+VLOOKUP($C990,'STYLE NAMES'!$B:$AC,13,FALSE),"")</f>
        <v>Do not wash in washing machine</v>
      </c>
      <c r="AJ990" s="149" t="str">
        <f>IF($C990&gt;0,$C990&amp;" "&amp;$P990&amp;" "&amp;+VLOOKUP($C990,'STYLE NAMES'!$B:$AC,14,FALSE),"""")</f>
        <v>SANTINI BEIGE ÖRGÜ KEMER</v>
      </c>
      <c r="AK990" s="149" t="str">
        <f>"Cavalier SanMarco tarafından tasarlanan "&amp;(AJ990)&amp;"; "&amp;IF(C990&gt;0,+VLOOKUP($C990,'STYLE NAMES'!$B:$AC,15,FALSE),"")</f>
        <v>Cavalier SanMarco tarafından tasarlanan SANTINI BEIGE ÖRGÜ KEMER; Örgü Binicilik Kemeri
Birçok renk ve desenleri ile bu şık kemerleri hem biniş kıyafetleriniz ile hem de günlük kıyafetlerinizle kullanabilirsiniz.</v>
      </c>
      <c r="AL990" s="149" t="str">
        <f>IF(C990&gt;0,+VLOOKUP($C990,'STYLE NAMES'!$B:$AC,16,FALSE),"")</f>
        <v>* Çok esnek ve rahat 
Kompozisyon:
100% Polyester</v>
      </c>
      <c r="AM990" s="149" t="str">
        <f>IF(C990&gt;0,+VLOOKUP($C990,'STYLE NAMES'!$B:$AC,17,FALSE),"")</f>
        <v>Ürünü makinada yıkamayınız</v>
      </c>
      <c r="AN990" s="149" t="str">
        <f>IF($C990&gt;0,$C990&amp;" "&amp;$P990&amp;" "&amp;+VLOOKUP($C990,'STYLE NAMES'!$B:$AC,18,FALSE),"""")</f>
        <v>SANTINI BEIGE CINTURA ELASTICA</v>
      </c>
      <c r="AO990" s="101" t="str">
        <f>"Disegnato da Cavalier SanMarco "&amp;(AN990)&amp;"; "&amp;IF(C990&gt;0,+VLOOKUP($C990,'STYLE NAMES'!$B:$AC,19,FALSE),"")</f>
        <v>Disegnato da Cavalier SanMarco SANTINI BEIGE CINTURA ELASTICA; Cintura intrecciata per equitazione Disponibile in molti colori e design, queste eleganti cinture possono essere utilizzate sia per l'equitazione che nella vita quotidiana.</v>
      </c>
      <c r="AP990" s="101" t="str">
        <f>IF(C990&gt;0,+VLOOKUP($C990,'STYLE NAMES'!$B:$AC,20,FALSE),"")</f>
        <v>Cinture elastiche e confortevoli per l'equitazione Composizione: 100% Poliestere</v>
      </c>
      <c r="AQ990" s="101" t="str">
        <f>IF(C990&gt;0,+VLOOKUP($C990,'STYLE NAMES'!$B:$AC,21,FALSE),"")</f>
        <v>Non lavare in lavatrice</v>
      </c>
      <c r="AR990" s="101">
        <f>IF(D990&gt;0,+VLOOKUP($C990,'STYLE NAMES'!$B:$AC,22,FALSE),"")</f>
        <v>0</v>
      </c>
      <c r="AS990" s="101">
        <f>IF(E990&gt;0,+VLOOKUP($C990,'STYLE NAMES'!$B:$AC,23,FALSE),"")</f>
        <v>0</v>
      </c>
      <c r="AT990" s="101">
        <f>IF(F990&gt;0,+VLOOKUP($C990,'STYLE NAMES'!$B:$AC,24,FALSE),"")</f>
        <v>0</v>
      </c>
      <c r="AU990" s="101">
        <f>IF(G990&gt;0,+VLOOKUP($C990,'STYLE NAMES'!$B:$AC,25,FALSE),"")</f>
        <v>0</v>
      </c>
      <c r="AV990" s="101">
        <f>+VLOOKUP($S990,'CODE GENERATOR'!$P:$AM,15,FALSE)</f>
        <v>0</v>
      </c>
      <c r="AW990" s="101">
        <f>+VLOOKUP($S990,'CODE GENERATOR'!$P:$AM,16,FALSE)</f>
        <v>0</v>
      </c>
      <c r="AX990" s="101">
        <f>+VLOOKUP($S990,'CODE GENERATOR'!$P:$AM,17,FALSE)</f>
        <v>0</v>
      </c>
      <c r="AY990" s="101">
        <f>+VLOOKUP($S990,'CODE GENERATOR'!$P:$AM,18,FALSE)</f>
        <v>0</v>
      </c>
      <c r="AZ990" s="101">
        <f>+VLOOKUP($S990,'CODE GENERATOR'!$P:$AM,19,FALSE)</f>
        <v>0</v>
      </c>
      <c r="BA990" s="101">
        <f>+VLOOKUP($S990,'CODE GENERATOR'!$P:$AM,20,FALSE)</f>
        <v>0</v>
      </c>
      <c r="BB990" s="101">
        <f>+VLOOKUP($S990,'CODE GENERATOR'!$P:$AM,21,FALSE)</f>
        <v>0</v>
      </c>
      <c r="BC990" s="101">
        <f>+VLOOKUP($S990,'CODE GENERATOR'!$P:$AM,22,FALSE)</f>
        <v>0</v>
      </c>
      <c r="BD990" s="101">
        <f>+VLOOKUP($S990,'CODE GENERATOR'!$P:$AM,23,FALSE)</f>
        <v>0</v>
      </c>
      <c r="BE990" s="101">
        <f>+VLOOKUP($S990,'CODE GENERATOR'!$P:$AM,24,FALSE)</f>
        <v>0</v>
      </c>
      <c r="BF990" s="101">
        <f>IF(C990&gt;0,+VLOOKUP(G990,'CATEGORY ID'!$A$1:$L$118,3,FALSE),"")</f>
        <v>17</v>
      </c>
      <c r="BG990" s="101">
        <f>IF(C990&gt;0,+VLOOKUP(H990,'CATEGORY ID'!$D$1:$L$118,3,FALSE),"")</f>
        <v>17</v>
      </c>
      <c r="BH990" s="101">
        <f>IF(C990&gt;0,+VLOOKUP((+H990&amp;I990),'CATEGORY ID'!$H$1:$I$121,2,FALSE),"")</f>
        <v>18</v>
      </c>
      <c r="BJ990" s="101">
        <f>IF(C990&gt;0,IF(COUNTIF('CATEGORY ID'!$K$1:$K$121,+H990&amp;K990) &gt; 0, +VLOOKUP(+H990&amp;K990,'CATEGORY ID'!$K$1:$L$121,2,FALSE),""),"")</f>
        <v>73</v>
      </c>
      <c r="BK990" s="101" t="str">
        <f>IF(C990&gt;0,IF(COUNTIF('CATEGORY ID'!$K$124:$K$165, +VLOOKUP(C990,'STYLE NAMES'!$B:$AE,30,FALSE)) &gt; 0, +VLOOKUP(VLOOKUP(C990,'STYLE NAMES'!$B:$AE,30,FALSE),'CATEGORY ID'!K:M,2,FALSE),""),"")</f>
        <v/>
      </c>
      <c r="BM990" s="101">
        <v>204</v>
      </c>
      <c r="BR990" s="101" t="str" cm="1">
        <f t="array" ref="BR990">IF(C990&gt;0,_xlfn.TEXTJOIN(";", TRUE,_xlfn.UNIQUE(_xlfn._xlws.FILTER(BF990:BQ990,(BF990:BQ990&gt;0)),TRUE,FALSE)),"")&amp;";"&amp;BS990</f>
        <v>17;18;73;204;</v>
      </c>
      <c r="BU990" s="106">
        <f>IF(C990&gt;0,+VLOOKUP($C990,'STYLE NAMES'!$B:$AC,26,FALSE),"")</f>
        <v>49.9</v>
      </c>
      <c r="BV990" s="106">
        <f>IF(C990&gt;0,+VLOOKUP($C990,'STYLE NAMES'!$B:$AC,27,FALSE),"")</f>
        <v>2740</v>
      </c>
      <c r="BW990" s="106">
        <f>IF(C990&gt;0,+VLOOKUP($C990,'STYLE NAMES'!$B:$AC,28,FALSE),"")</f>
        <v>57.384999999999991</v>
      </c>
      <c r="BY990"/>
      <c r="BZ990" s="101">
        <v>7</v>
      </c>
      <c r="CA990" s="137">
        <f t="shared" si="66"/>
        <v>1</v>
      </c>
      <c r="CB990" s="137">
        <f>+VLOOKUP(C990,'[2]STYLES &amp; MODELS MATRIX'!$A:$G,7,FALSE)</f>
        <v>0</v>
      </c>
      <c r="CC990" s="137">
        <f>+VLOOKUP(C990,'[1]STYLES &amp; SIZE CHARTS'!$A:$H,8,FALSE)</f>
        <v>0</v>
      </c>
      <c r="CD990" s="137"/>
      <c r="CE990" s="205"/>
      <c r="CF990" s="141"/>
    </row>
    <row r="991" spans="1:84" s="101" customFormat="1" ht="12" customHeight="1" x14ac:dyDescent="0.2">
      <c r="A991" s="102">
        <f t="shared" si="64"/>
        <v>8683711010661</v>
      </c>
      <c r="B991" s="101" t="s">
        <v>1009</v>
      </c>
      <c r="C991" s="101" t="s">
        <v>2214</v>
      </c>
      <c r="D991" s="101" t="s">
        <v>630</v>
      </c>
      <c r="E991" s="203" t="s">
        <v>2526</v>
      </c>
      <c r="F991" s="101">
        <v>120</v>
      </c>
      <c r="G991" s="101" t="str">
        <f>IF(C991&gt;0,+VLOOKUP($C991,'STYLE NAMES'!$B:$AC,4,FALSE),"")</f>
        <v>ACCESSORIES</v>
      </c>
      <c r="H991" s="101" t="str">
        <f>IF(C991&gt;0,+VLOOKUP($C991,'STYLE NAMES'!$B:$AC,5,FALSE),"")</f>
        <v>ACCESSORIES</v>
      </c>
      <c r="I991" s="101" t="str">
        <f>IF(C991&gt;0,+VLOOKUP($C991,'STYLE NAMES'!$B:$AC,6,FALSE),"")</f>
        <v>RIDER ACCESSORIES</v>
      </c>
      <c r="J991" s="101" t="str">
        <f>IF(C991&gt;0,+VLOOKUP($C991,'STYLE NAMES'!$B:$AC,7,FALSE),"")</f>
        <v>UNISEX</v>
      </c>
      <c r="K991" s="101" t="str">
        <f>IF(C991&gt;0,+VLOOKUP($C991,'STYLE NAMES'!$B:$AC,8,FALSE),"")</f>
        <v>BELTS</v>
      </c>
      <c r="L991" s="101" t="str">
        <f>IF(E991&gt;0,+VLOOKUP($E991,'CODE GENERATOR'!$D:$T,3,FALSE),"")</f>
        <v>A</v>
      </c>
      <c r="M991" s="101" t="str">
        <f>IF(E991&gt;0,+VLOOKUP($E991,'CODE GENERATOR'!$D:$T,4,FALSE),"")</f>
        <v>BRAIDED</v>
      </c>
      <c r="N991" s="101" t="str">
        <f>IF(E991&gt;0,+VLOOKUP($E991,'CODE GENERATOR'!$D:$T,6,FALSE),"")</f>
        <v>BEIGE</v>
      </c>
      <c r="O991" s="101" t="str">
        <f>IF(E991&gt;0,+VLOOKUP($E991,'CODE GENERATOR'!$D:$T,7,FALSE),"")</f>
        <v>BEIGE</v>
      </c>
      <c r="P991" s="101" t="str">
        <f t="shared" si="65"/>
        <v>BEIGE</v>
      </c>
      <c r="Q991" s="104" t="str">
        <f>IF(E991&gt;0,+VLOOKUP($E991,'CODE GENERATOR'!$D:$T,11,FALSE),"")</f>
        <v>A.RACUX_BLT0094A</v>
      </c>
      <c r="R991" s="104" t="str">
        <f>IF(E991&gt;0,+VLOOKUP($E991,'CODE GENERATOR'!$D:$T,12,FALSE),"")</f>
        <v>BRD0002BEGBEG</v>
      </c>
      <c r="S991" s="104" t="str">
        <f>IF(E991&gt;0,+VLOOKUP($E991,'CODE GENERATOR'!$D:$T,13,FALSE),"")</f>
        <v>A.RACUX_BLT0094A_BRD0002BEGBEG</v>
      </c>
      <c r="T991" s="104" t="str">
        <f t="shared" si="63"/>
        <v>A.RACUX_BLT0094A_BRD0002BEGBEG_120</v>
      </c>
      <c r="U991" s="105">
        <v>8683711010661</v>
      </c>
      <c r="V991" s="107" t="str" cm="1">
        <f t="array" ref="V991">_xlfn.TEXTJOIN(";", TRUE, _xlfn.UNIQUE(_xlfn._xlws.FILTER(P$3:P$10029, C$3:C$10029=C991)))</f>
        <v>BEIGE;NAVY;BLACK</v>
      </c>
      <c r="W991" s="107" t="str" cm="1">
        <f t="array" ref="W991">_xlfn.TEXTJOIN(";", TRUE, _xlfn.UNIQUE(_xlfn._xlws.FILTER(F$3:F$10029, C$3:C$10029=C991)))</f>
        <v>85;90;95;100;105;110;115;120;125</v>
      </c>
      <c r="X991" s="101" t="str">
        <f>IF(E991&gt;0,+VLOOKUP($E991,'CODE GENERATOR'!$D:$AC,19,FALSE),0)</f>
        <v>CavalierSanmarco_03.02.2026_0620</v>
      </c>
      <c r="Y991" s="101" t="str">
        <f>IF(E991&gt;0,+VLOOKUP($E991,'CODE GENERATOR'!$D:$AC,20,FALSE),0)</f>
        <v>CavalierSanmarco_03.02.2026_0627</v>
      </c>
      <c r="Z991" s="101" t="str">
        <f>IF(E991&gt;0,+VLOOKUP($E991,'CODE GENERATOR'!$D:$AC,21,FALSE),0)</f>
        <v>CavalierSanmarco_03.02.2026_0628</v>
      </c>
      <c r="AA991" s="101" t="str">
        <f>IF(E991&gt;0,+VLOOKUP($E991,'CODE GENERATOR'!$D:$AC,22,FALSE),0)</f>
        <v/>
      </c>
      <c r="AB991" s="101" t="str">
        <f>IF(E991&gt;0,+VLOOKUP($E991,'CODE GENERATOR'!$D:$AC,23,FALSE),0)</f>
        <v/>
      </c>
      <c r="AC991" s="101" t="str">
        <f>IF(E991&gt;0,+VLOOKUP($E991,'CODE GENERATOR'!$D:$AC,24,FALSE),0)</f>
        <v/>
      </c>
      <c r="AD991" s="101" t="str">
        <f>IF(E991&gt;0,+VLOOKUP($E991,'CODE GENERATOR'!$D:$AC,25,FALSE),0)</f>
        <v/>
      </c>
      <c r="AE991" s="101" t="str">
        <f>IF(E991&gt;0,+VLOOKUP($E991,'CODE GENERATOR'!$D:$AC,26,FALSE),0)</f>
        <v/>
      </c>
      <c r="AF991" s="149" t="str">
        <f>IF($C991&gt;0,$C991&amp;" "&amp;$P991&amp;" "&amp;+VLOOKUP($C991,'STYLE NAMES'!$B:$AC,10,FALSE),"""")</f>
        <v>SANTINI BEIGE BRAIDED BELT</v>
      </c>
      <c r="AG991" s="101" t="str">
        <f>"Enjoy our "&amp;(AF991)&amp;"; "&amp;IF(C991&gt;0,+VLOOKUP($C991,'STYLE NAMES'!$B:$AC,11,FALSE),"")</f>
        <v>Enjoy our SANTINI BEIGE BRAIDED BELT; Braided Riding Belts
Available in many colors and designs you can use these elegant belts for riding or even at your daily life</v>
      </c>
      <c r="AH991" s="101" t="str">
        <f>IF(C991&gt;0,+VLOOKUP($C991,'STYLE NAMES'!$B:$AC,12,FALSE),"")</f>
        <v>*Super elastic and comfortable riding belts
Composition:
100% Polyester</v>
      </c>
      <c r="AI991" s="101" t="str">
        <f>IF(C991&gt;0,+VLOOKUP($C991,'STYLE NAMES'!$B:$AC,13,FALSE),"")</f>
        <v>Do not wash in washing machine</v>
      </c>
      <c r="AJ991" s="149" t="str">
        <f>IF($C991&gt;0,$C991&amp;" "&amp;$P991&amp;" "&amp;+VLOOKUP($C991,'STYLE NAMES'!$B:$AC,14,FALSE),"""")</f>
        <v>SANTINI BEIGE ÖRGÜ KEMER</v>
      </c>
      <c r="AK991" s="149" t="str">
        <f>"Cavalier SanMarco tarafından tasarlanan "&amp;(AJ991)&amp;"; "&amp;IF(C991&gt;0,+VLOOKUP($C991,'STYLE NAMES'!$B:$AC,15,FALSE),"")</f>
        <v>Cavalier SanMarco tarafından tasarlanan SANTINI BEIGE ÖRGÜ KEMER; Örgü Binicilik Kemeri
Birçok renk ve desenleri ile bu şık kemerleri hem biniş kıyafetleriniz ile hem de günlük kıyafetlerinizle kullanabilirsiniz.</v>
      </c>
      <c r="AL991" s="149" t="str">
        <f>IF(C991&gt;0,+VLOOKUP($C991,'STYLE NAMES'!$B:$AC,16,FALSE),"")</f>
        <v>* Çok esnek ve rahat 
Kompozisyon:
100% Polyester</v>
      </c>
      <c r="AM991" s="149" t="str">
        <f>IF(C991&gt;0,+VLOOKUP($C991,'STYLE NAMES'!$B:$AC,17,FALSE),"")</f>
        <v>Ürünü makinada yıkamayınız</v>
      </c>
      <c r="AN991" s="149" t="str">
        <f>IF($C991&gt;0,$C991&amp;" "&amp;$P991&amp;" "&amp;+VLOOKUP($C991,'STYLE NAMES'!$B:$AC,18,FALSE),"""")</f>
        <v>SANTINI BEIGE CINTURA ELASTICA</v>
      </c>
      <c r="AO991" s="101" t="str">
        <f>"Disegnato da Cavalier SanMarco "&amp;(AN991)&amp;"; "&amp;IF(C991&gt;0,+VLOOKUP($C991,'STYLE NAMES'!$B:$AC,19,FALSE),"")</f>
        <v>Disegnato da Cavalier SanMarco SANTINI BEIGE CINTURA ELASTICA; Cintura intrecciata per equitazione Disponibile in molti colori e design, queste eleganti cinture possono essere utilizzate sia per l'equitazione che nella vita quotidiana.</v>
      </c>
      <c r="AP991" s="101" t="str">
        <f>IF(C991&gt;0,+VLOOKUP($C991,'STYLE NAMES'!$B:$AC,20,FALSE),"")</f>
        <v>Cinture elastiche e confortevoli per l'equitazione Composizione: 100% Poliestere</v>
      </c>
      <c r="AQ991" s="101" t="str">
        <f>IF(C991&gt;0,+VLOOKUP($C991,'STYLE NAMES'!$B:$AC,21,FALSE),"")</f>
        <v>Non lavare in lavatrice</v>
      </c>
      <c r="AR991" s="101">
        <f>IF(D991&gt;0,+VLOOKUP($C991,'STYLE NAMES'!$B:$AC,22,FALSE),"")</f>
        <v>0</v>
      </c>
      <c r="AS991" s="101">
        <f>IF(E991&gt;0,+VLOOKUP($C991,'STYLE NAMES'!$B:$AC,23,FALSE),"")</f>
        <v>0</v>
      </c>
      <c r="AT991" s="101">
        <f>IF(F991&gt;0,+VLOOKUP($C991,'STYLE NAMES'!$B:$AC,24,FALSE),"")</f>
        <v>0</v>
      </c>
      <c r="AU991" s="101">
        <f>IF(G991&gt;0,+VLOOKUP($C991,'STYLE NAMES'!$B:$AC,25,FALSE),"")</f>
        <v>0</v>
      </c>
      <c r="AV991" s="101">
        <f>+VLOOKUP($S991,'CODE GENERATOR'!$P:$AM,15,FALSE)</f>
        <v>0</v>
      </c>
      <c r="AW991" s="101">
        <f>+VLOOKUP($S991,'CODE GENERATOR'!$P:$AM,16,FALSE)</f>
        <v>0</v>
      </c>
      <c r="AX991" s="101">
        <f>+VLOOKUP($S991,'CODE GENERATOR'!$P:$AM,17,FALSE)</f>
        <v>0</v>
      </c>
      <c r="AY991" s="101">
        <f>+VLOOKUP($S991,'CODE GENERATOR'!$P:$AM,18,FALSE)</f>
        <v>0</v>
      </c>
      <c r="AZ991" s="101">
        <f>+VLOOKUP($S991,'CODE GENERATOR'!$P:$AM,19,FALSE)</f>
        <v>0</v>
      </c>
      <c r="BA991" s="101">
        <f>+VLOOKUP($S991,'CODE GENERATOR'!$P:$AM,20,FALSE)</f>
        <v>0</v>
      </c>
      <c r="BB991" s="101">
        <f>+VLOOKUP($S991,'CODE GENERATOR'!$P:$AM,21,FALSE)</f>
        <v>0</v>
      </c>
      <c r="BC991" s="101">
        <f>+VLOOKUP($S991,'CODE GENERATOR'!$P:$AM,22,FALSE)</f>
        <v>0</v>
      </c>
      <c r="BD991" s="101">
        <f>+VLOOKUP($S991,'CODE GENERATOR'!$P:$AM,23,FALSE)</f>
        <v>0</v>
      </c>
      <c r="BE991" s="101">
        <f>+VLOOKUP($S991,'CODE GENERATOR'!$P:$AM,24,FALSE)</f>
        <v>0</v>
      </c>
      <c r="BF991" s="101">
        <f>IF(C991&gt;0,+VLOOKUP(G991,'CATEGORY ID'!$A$1:$L$118,3,FALSE),"")</f>
        <v>17</v>
      </c>
      <c r="BG991" s="101">
        <f>IF(C991&gt;0,+VLOOKUP(H991,'CATEGORY ID'!$D$1:$L$118,3,FALSE),"")</f>
        <v>17</v>
      </c>
      <c r="BH991" s="101">
        <f>IF(C991&gt;0,+VLOOKUP((+H991&amp;I991),'CATEGORY ID'!$H$1:$I$121,2,FALSE),"")</f>
        <v>18</v>
      </c>
      <c r="BJ991" s="101">
        <f>IF(C991&gt;0,IF(COUNTIF('CATEGORY ID'!$K$1:$K$121,+H991&amp;K991) &gt; 0, +VLOOKUP(+H991&amp;K991,'CATEGORY ID'!$K$1:$L$121,2,FALSE),""),"")</f>
        <v>73</v>
      </c>
      <c r="BK991" s="101" t="str">
        <f>IF(C991&gt;0,IF(COUNTIF('CATEGORY ID'!$K$124:$K$165, +VLOOKUP(C991,'STYLE NAMES'!$B:$AE,30,FALSE)) &gt; 0, +VLOOKUP(VLOOKUP(C991,'STYLE NAMES'!$B:$AE,30,FALSE),'CATEGORY ID'!K:M,2,FALSE),""),"")</f>
        <v/>
      </c>
      <c r="BM991" s="101">
        <v>204</v>
      </c>
      <c r="BR991" s="101" t="str" cm="1">
        <f t="array" ref="BR991">IF(C991&gt;0,_xlfn.TEXTJOIN(";", TRUE,_xlfn.UNIQUE(_xlfn._xlws.FILTER(BF991:BQ991,(BF991:BQ991&gt;0)),TRUE,FALSE)),"")&amp;";"&amp;BS991</f>
        <v>17;18;73;204;</v>
      </c>
      <c r="BU991" s="106">
        <f>IF(C991&gt;0,+VLOOKUP($C991,'STYLE NAMES'!$B:$AC,26,FALSE),"")</f>
        <v>49.9</v>
      </c>
      <c r="BV991" s="106">
        <f>IF(C991&gt;0,+VLOOKUP($C991,'STYLE NAMES'!$B:$AC,27,FALSE),"")</f>
        <v>2740</v>
      </c>
      <c r="BW991" s="106">
        <f>IF(C991&gt;0,+VLOOKUP($C991,'STYLE NAMES'!$B:$AC,28,FALSE),"")</f>
        <v>57.384999999999991</v>
      </c>
      <c r="BY991"/>
      <c r="BZ991" s="101">
        <v>0</v>
      </c>
      <c r="CA991" s="137">
        <f t="shared" si="66"/>
        <v>1</v>
      </c>
      <c r="CB991" s="137">
        <f>+VLOOKUP(C991,'[2]STYLES &amp; MODELS MATRIX'!$A:$G,7,FALSE)</f>
        <v>0</v>
      </c>
      <c r="CC991" s="137">
        <f>+VLOOKUP(C991,'[1]STYLES &amp; SIZE CHARTS'!$A:$H,8,FALSE)</f>
        <v>0</v>
      </c>
      <c r="CD991" s="137"/>
      <c r="CE991" s="205"/>
      <c r="CF991" s="141"/>
    </row>
    <row r="992" spans="1:84" s="101" customFormat="1" ht="12" customHeight="1" x14ac:dyDescent="0.2">
      <c r="A992" s="102">
        <f t="shared" si="64"/>
        <v>8683711010678</v>
      </c>
      <c r="B992" s="101" t="s">
        <v>1009</v>
      </c>
      <c r="C992" s="101" t="s">
        <v>2214</v>
      </c>
      <c r="D992" s="101" t="s">
        <v>630</v>
      </c>
      <c r="E992" s="203" t="s">
        <v>2526</v>
      </c>
      <c r="F992" s="101">
        <v>125</v>
      </c>
      <c r="G992" s="101" t="str">
        <f>IF(C992&gt;0,+VLOOKUP($C992,'STYLE NAMES'!$B:$AC,4,FALSE),"")</f>
        <v>ACCESSORIES</v>
      </c>
      <c r="H992" s="101" t="str">
        <f>IF(C992&gt;0,+VLOOKUP($C992,'STYLE NAMES'!$B:$AC,5,FALSE),"")</f>
        <v>ACCESSORIES</v>
      </c>
      <c r="I992" s="101" t="str">
        <f>IF(C992&gt;0,+VLOOKUP($C992,'STYLE NAMES'!$B:$AC,6,FALSE),"")</f>
        <v>RIDER ACCESSORIES</v>
      </c>
      <c r="J992" s="101" t="str">
        <f>IF(C992&gt;0,+VLOOKUP($C992,'STYLE NAMES'!$B:$AC,7,FALSE),"")</f>
        <v>UNISEX</v>
      </c>
      <c r="K992" s="101" t="str">
        <f>IF(C992&gt;0,+VLOOKUP($C992,'STYLE NAMES'!$B:$AC,8,FALSE),"")</f>
        <v>BELTS</v>
      </c>
      <c r="L992" s="101" t="str">
        <f>IF(E992&gt;0,+VLOOKUP($E992,'CODE GENERATOR'!$D:$T,3,FALSE),"")</f>
        <v>A</v>
      </c>
      <c r="M992" s="101" t="str">
        <f>IF(E992&gt;0,+VLOOKUP($E992,'CODE GENERATOR'!$D:$T,4,FALSE),"")</f>
        <v>BRAIDED</v>
      </c>
      <c r="N992" s="101" t="str">
        <f>IF(E992&gt;0,+VLOOKUP($E992,'CODE GENERATOR'!$D:$T,6,FALSE),"")</f>
        <v>BEIGE</v>
      </c>
      <c r="O992" s="101" t="str">
        <f>IF(E992&gt;0,+VLOOKUP($E992,'CODE GENERATOR'!$D:$T,7,FALSE),"")</f>
        <v>BEIGE</v>
      </c>
      <c r="P992" s="101" t="str">
        <f t="shared" si="65"/>
        <v>BEIGE</v>
      </c>
      <c r="Q992" s="104" t="str">
        <f>IF(E992&gt;0,+VLOOKUP($E992,'CODE GENERATOR'!$D:$T,11,FALSE),"")</f>
        <v>A.RACUX_BLT0094A</v>
      </c>
      <c r="R992" s="104" t="str">
        <f>IF(E992&gt;0,+VLOOKUP($E992,'CODE GENERATOR'!$D:$T,12,FALSE),"")</f>
        <v>BRD0002BEGBEG</v>
      </c>
      <c r="S992" s="104" t="str">
        <f>IF(E992&gt;0,+VLOOKUP($E992,'CODE GENERATOR'!$D:$T,13,FALSE),"")</f>
        <v>A.RACUX_BLT0094A_BRD0002BEGBEG</v>
      </c>
      <c r="T992" s="104" t="str">
        <f t="shared" si="63"/>
        <v>A.RACUX_BLT0094A_BRD0002BEGBEG_125</v>
      </c>
      <c r="U992" s="105">
        <v>8683711010678</v>
      </c>
      <c r="V992" s="107" t="str" cm="1">
        <f t="array" ref="V992">_xlfn.TEXTJOIN(";", TRUE, _xlfn.UNIQUE(_xlfn._xlws.FILTER(P$3:P$10029, C$3:C$10029=C992)))</f>
        <v>BEIGE;NAVY;BLACK</v>
      </c>
      <c r="W992" s="107" t="str" cm="1">
        <f t="array" ref="W992">_xlfn.TEXTJOIN(";", TRUE, _xlfn.UNIQUE(_xlfn._xlws.FILTER(F$3:F$10029, C$3:C$10029=C992)))</f>
        <v>85;90;95;100;105;110;115;120;125</v>
      </c>
      <c r="X992" s="101" t="str">
        <f>IF(E992&gt;0,+VLOOKUP($E992,'CODE GENERATOR'!$D:$AC,19,FALSE),0)</f>
        <v>CavalierSanmarco_03.02.2026_0620</v>
      </c>
      <c r="Y992" s="101" t="str">
        <f>IF(E992&gt;0,+VLOOKUP($E992,'CODE GENERATOR'!$D:$AC,20,FALSE),0)</f>
        <v>CavalierSanmarco_03.02.2026_0627</v>
      </c>
      <c r="Z992" s="101" t="str">
        <f>IF(E992&gt;0,+VLOOKUP($E992,'CODE GENERATOR'!$D:$AC,21,FALSE),0)</f>
        <v>CavalierSanmarco_03.02.2026_0628</v>
      </c>
      <c r="AA992" s="101" t="str">
        <f>IF(E992&gt;0,+VLOOKUP($E992,'CODE GENERATOR'!$D:$AC,22,FALSE),0)</f>
        <v/>
      </c>
      <c r="AB992" s="101" t="str">
        <f>IF(E992&gt;0,+VLOOKUP($E992,'CODE GENERATOR'!$D:$AC,23,FALSE),0)</f>
        <v/>
      </c>
      <c r="AC992" s="101" t="str">
        <f>IF(E992&gt;0,+VLOOKUP($E992,'CODE GENERATOR'!$D:$AC,24,FALSE),0)</f>
        <v/>
      </c>
      <c r="AD992" s="101" t="str">
        <f>IF(E992&gt;0,+VLOOKUP($E992,'CODE GENERATOR'!$D:$AC,25,FALSE),0)</f>
        <v/>
      </c>
      <c r="AE992" s="101" t="str">
        <f>IF(E992&gt;0,+VLOOKUP($E992,'CODE GENERATOR'!$D:$AC,26,FALSE),0)</f>
        <v/>
      </c>
      <c r="AF992" s="149" t="str">
        <f>IF($C992&gt;0,$C992&amp;" "&amp;$P992&amp;" "&amp;+VLOOKUP($C992,'STYLE NAMES'!$B:$AC,10,FALSE),"""")</f>
        <v>SANTINI BEIGE BRAIDED BELT</v>
      </c>
      <c r="AG992" s="101" t="str">
        <f>"Enjoy our "&amp;(AF992)&amp;"; "&amp;IF(C992&gt;0,+VLOOKUP($C992,'STYLE NAMES'!$B:$AC,11,FALSE),"")</f>
        <v>Enjoy our SANTINI BEIGE BRAIDED BELT; Braided Riding Belts
Available in many colors and designs you can use these elegant belts for riding or even at your daily life</v>
      </c>
      <c r="AH992" s="101" t="str">
        <f>IF(C992&gt;0,+VLOOKUP($C992,'STYLE NAMES'!$B:$AC,12,FALSE),"")</f>
        <v>*Super elastic and comfortable riding belts
Composition:
100% Polyester</v>
      </c>
      <c r="AI992" s="101" t="str">
        <f>IF(C992&gt;0,+VLOOKUP($C992,'STYLE NAMES'!$B:$AC,13,FALSE),"")</f>
        <v>Do not wash in washing machine</v>
      </c>
      <c r="AJ992" s="149" t="str">
        <f>IF($C992&gt;0,$C992&amp;" "&amp;$P992&amp;" "&amp;+VLOOKUP($C992,'STYLE NAMES'!$B:$AC,14,FALSE),"""")</f>
        <v>SANTINI BEIGE ÖRGÜ KEMER</v>
      </c>
      <c r="AK992" s="149" t="str">
        <f>"Cavalier SanMarco tarafından tasarlanan "&amp;(AJ992)&amp;"; "&amp;IF(C992&gt;0,+VLOOKUP($C992,'STYLE NAMES'!$B:$AC,15,FALSE),"")</f>
        <v>Cavalier SanMarco tarafından tasarlanan SANTINI BEIGE ÖRGÜ KEMER; Örgü Binicilik Kemeri
Birçok renk ve desenleri ile bu şık kemerleri hem biniş kıyafetleriniz ile hem de günlük kıyafetlerinizle kullanabilirsiniz.</v>
      </c>
      <c r="AL992" s="149" t="str">
        <f>IF(C992&gt;0,+VLOOKUP($C992,'STYLE NAMES'!$B:$AC,16,FALSE),"")</f>
        <v>* Çok esnek ve rahat 
Kompozisyon:
100% Polyester</v>
      </c>
      <c r="AM992" s="149" t="str">
        <f>IF(C992&gt;0,+VLOOKUP($C992,'STYLE NAMES'!$B:$AC,17,FALSE),"")</f>
        <v>Ürünü makinada yıkamayınız</v>
      </c>
      <c r="AN992" s="149" t="str">
        <f>IF($C992&gt;0,$C992&amp;" "&amp;$P992&amp;" "&amp;+VLOOKUP($C992,'STYLE NAMES'!$B:$AC,18,FALSE),"""")</f>
        <v>SANTINI BEIGE CINTURA ELASTICA</v>
      </c>
      <c r="AO992" s="101" t="str">
        <f>"Disegnato da Cavalier SanMarco "&amp;(AN992)&amp;"; "&amp;IF(C992&gt;0,+VLOOKUP($C992,'STYLE NAMES'!$B:$AC,19,FALSE),"")</f>
        <v>Disegnato da Cavalier SanMarco SANTINI BEIGE CINTURA ELASTICA; Cintura intrecciata per equitazione Disponibile in molti colori e design, queste eleganti cinture possono essere utilizzate sia per l'equitazione che nella vita quotidiana.</v>
      </c>
      <c r="AP992" s="101" t="str">
        <f>IF(C992&gt;0,+VLOOKUP($C992,'STYLE NAMES'!$B:$AC,20,FALSE),"")</f>
        <v>Cinture elastiche e confortevoli per l'equitazione Composizione: 100% Poliestere</v>
      </c>
      <c r="AQ992" s="101" t="str">
        <f>IF(C992&gt;0,+VLOOKUP($C992,'STYLE NAMES'!$B:$AC,21,FALSE),"")</f>
        <v>Non lavare in lavatrice</v>
      </c>
      <c r="AR992" s="101">
        <f>IF(D992&gt;0,+VLOOKUP($C992,'STYLE NAMES'!$B:$AC,22,FALSE),"")</f>
        <v>0</v>
      </c>
      <c r="AS992" s="101">
        <f>IF(E992&gt;0,+VLOOKUP($C992,'STYLE NAMES'!$B:$AC,23,FALSE),"")</f>
        <v>0</v>
      </c>
      <c r="AT992" s="101">
        <f>IF(F992&gt;0,+VLOOKUP($C992,'STYLE NAMES'!$B:$AC,24,FALSE),"")</f>
        <v>0</v>
      </c>
      <c r="AU992" s="101">
        <f>IF(G992&gt;0,+VLOOKUP($C992,'STYLE NAMES'!$B:$AC,25,FALSE),"")</f>
        <v>0</v>
      </c>
      <c r="AV992" s="101">
        <f>+VLOOKUP($S992,'CODE GENERATOR'!$P:$AM,15,FALSE)</f>
        <v>0</v>
      </c>
      <c r="AW992" s="101">
        <f>+VLOOKUP($S992,'CODE GENERATOR'!$P:$AM,16,FALSE)</f>
        <v>0</v>
      </c>
      <c r="AX992" s="101">
        <f>+VLOOKUP($S992,'CODE GENERATOR'!$P:$AM,17,FALSE)</f>
        <v>0</v>
      </c>
      <c r="AY992" s="101">
        <f>+VLOOKUP($S992,'CODE GENERATOR'!$P:$AM,18,FALSE)</f>
        <v>0</v>
      </c>
      <c r="AZ992" s="101">
        <f>+VLOOKUP($S992,'CODE GENERATOR'!$P:$AM,19,FALSE)</f>
        <v>0</v>
      </c>
      <c r="BA992" s="101">
        <f>+VLOOKUP($S992,'CODE GENERATOR'!$P:$AM,20,FALSE)</f>
        <v>0</v>
      </c>
      <c r="BB992" s="101">
        <f>+VLOOKUP($S992,'CODE GENERATOR'!$P:$AM,21,FALSE)</f>
        <v>0</v>
      </c>
      <c r="BC992" s="101">
        <f>+VLOOKUP($S992,'CODE GENERATOR'!$P:$AM,22,FALSE)</f>
        <v>0</v>
      </c>
      <c r="BD992" s="101">
        <f>+VLOOKUP($S992,'CODE GENERATOR'!$P:$AM,23,FALSE)</f>
        <v>0</v>
      </c>
      <c r="BE992" s="101">
        <f>+VLOOKUP($S992,'CODE GENERATOR'!$P:$AM,24,FALSE)</f>
        <v>0</v>
      </c>
      <c r="BF992" s="101">
        <f>IF(C992&gt;0,+VLOOKUP(G992,'CATEGORY ID'!$A$1:$L$118,3,FALSE),"")</f>
        <v>17</v>
      </c>
      <c r="BG992" s="101">
        <f>IF(C992&gt;0,+VLOOKUP(H992,'CATEGORY ID'!$D$1:$L$118,3,FALSE),"")</f>
        <v>17</v>
      </c>
      <c r="BH992" s="101">
        <f>IF(C992&gt;0,+VLOOKUP((+H992&amp;I992),'CATEGORY ID'!$H$1:$I$121,2,FALSE),"")</f>
        <v>18</v>
      </c>
      <c r="BJ992" s="101">
        <f>IF(C992&gt;0,IF(COUNTIF('CATEGORY ID'!$K$1:$K$121,+H992&amp;K992) &gt; 0, +VLOOKUP(+H992&amp;K992,'CATEGORY ID'!$K$1:$L$121,2,FALSE),""),"")</f>
        <v>73</v>
      </c>
      <c r="BK992" s="101" t="str">
        <f>IF(C992&gt;0,IF(COUNTIF('CATEGORY ID'!$K$124:$K$165, +VLOOKUP(C992,'STYLE NAMES'!$B:$AE,30,FALSE)) &gt; 0, +VLOOKUP(VLOOKUP(C992,'STYLE NAMES'!$B:$AE,30,FALSE),'CATEGORY ID'!K:M,2,FALSE),""),"")</f>
        <v/>
      </c>
      <c r="BM992" s="101">
        <v>204</v>
      </c>
      <c r="BR992" s="101" t="str" cm="1">
        <f t="array" ref="BR992">IF(C992&gt;0,_xlfn.TEXTJOIN(";", TRUE,_xlfn.UNIQUE(_xlfn._xlws.FILTER(BF992:BQ992,(BF992:BQ992&gt;0)),TRUE,FALSE)),"")&amp;";"&amp;BS992</f>
        <v>17;18;73;204;</v>
      </c>
      <c r="BU992" s="106">
        <f>IF(C992&gt;0,+VLOOKUP($C992,'STYLE NAMES'!$B:$AC,26,FALSE),"")</f>
        <v>49.9</v>
      </c>
      <c r="BV992" s="106">
        <f>IF(C992&gt;0,+VLOOKUP($C992,'STYLE NAMES'!$B:$AC,27,FALSE),"")</f>
        <v>2740</v>
      </c>
      <c r="BW992" s="106">
        <f>IF(C992&gt;0,+VLOOKUP($C992,'STYLE NAMES'!$B:$AC,28,FALSE),"")</f>
        <v>57.384999999999991</v>
      </c>
      <c r="BY992"/>
      <c r="BZ992" s="101">
        <v>2</v>
      </c>
      <c r="CA992" s="137">
        <f t="shared" si="66"/>
        <v>1</v>
      </c>
      <c r="CB992" s="137">
        <f>+VLOOKUP(C992,'[2]STYLES &amp; MODELS MATRIX'!$A:$G,7,FALSE)</f>
        <v>0</v>
      </c>
      <c r="CC992" s="137">
        <f>+VLOOKUP(C992,'[1]STYLES &amp; SIZE CHARTS'!$A:$H,8,FALSE)</f>
        <v>0</v>
      </c>
      <c r="CD992" s="137"/>
      <c r="CE992" s="205"/>
      <c r="CF992" s="141"/>
    </row>
    <row r="993" spans="1:84" s="101" customFormat="1" ht="12" customHeight="1" x14ac:dyDescent="0.2">
      <c r="A993" s="102">
        <f t="shared" si="64"/>
        <v>8683711010685</v>
      </c>
      <c r="B993" s="101" t="s">
        <v>1009</v>
      </c>
      <c r="C993" s="101" t="s">
        <v>2214</v>
      </c>
      <c r="D993" s="101" t="s">
        <v>630</v>
      </c>
      <c r="E993" s="203" t="s">
        <v>2527</v>
      </c>
      <c r="F993" s="101">
        <v>85</v>
      </c>
      <c r="G993" s="101" t="str">
        <f>IF(C993&gt;0,+VLOOKUP($C993,'STYLE NAMES'!$B:$AC,4,FALSE),"")</f>
        <v>ACCESSORIES</v>
      </c>
      <c r="H993" s="101" t="str">
        <f>IF(C993&gt;0,+VLOOKUP($C993,'STYLE NAMES'!$B:$AC,5,FALSE),"")</f>
        <v>ACCESSORIES</v>
      </c>
      <c r="I993" s="101" t="str">
        <f>IF(C993&gt;0,+VLOOKUP($C993,'STYLE NAMES'!$B:$AC,6,FALSE),"")</f>
        <v>RIDER ACCESSORIES</v>
      </c>
      <c r="J993" s="101" t="str">
        <f>IF(C993&gt;0,+VLOOKUP($C993,'STYLE NAMES'!$B:$AC,7,FALSE),"")</f>
        <v>UNISEX</v>
      </c>
      <c r="K993" s="101" t="str">
        <f>IF(C993&gt;0,+VLOOKUP($C993,'STYLE NAMES'!$B:$AC,8,FALSE),"")</f>
        <v>BELTS</v>
      </c>
      <c r="L993" s="101" t="str">
        <f>IF(E993&gt;0,+VLOOKUP($E993,'CODE GENERATOR'!$D:$T,3,FALSE),"")</f>
        <v>A</v>
      </c>
      <c r="M993" s="101" t="str">
        <f>IF(E993&gt;0,+VLOOKUP($E993,'CODE GENERATOR'!$D:$T,4,FALSE),"")</f>
        <v>BRAIDED</v>
      </c>
      <c r="N993" s="101" t="str">
        <f>IF(E993&gt;0,+VLOOKUP($E993,'CODE GENERATOR'!$D:$T,6,FALSE),"")</f>
        <v>NAVY</v>
      </c>
      <c r="O993" s="101" t="str">
        <f>IF(E993&gt;0,+VLOOKUP($E993,'CODE GENERATOR'!$D:$T,7,FALSE),"")</f>
        <v>NAVY</v>
      </c>
      <c r="P993" s="101" t="str">
        <f t="shared" si="65"/>
        <v>NAVY</v>
      </c>
      <c r="Q993" s="104" t="str">
        <f>IF(E993&gt;0,+VLOOKUP($E993,'CODE GENERATOR'!$D:$T,11,FALSE),"")</f>
        <v>A.RACUX_BLT0094A</v>
      </c>
      <c r="R993" s="104" t="str">
        <f>IF(E993&gt;0,+VLOOKUP($E993,'CODE GENERATOR'!$D:$T,12,FALSE),"")</f>
        <v>BRD0002NAVNAV</v>
      </c>
      <c r="S993" s="104" t="str">
        <f>IF(E993&gt;0,+VLOOKUP($E993,'CODE GENERATOR'!$D:$T,13,FALSE),"")</f>
        <v>A.RACUX_BLT0094A_BRD0002NAVNAV</v>
      </c>
      <c r="T993" s="104" t="str">
        <f t="shared" si="63"/>
        <v>A.RACUX_BLT0094A_BRD0002NAVNAV_85</v>
      </c>
      <c r="U993" s="105">
        <v>8683711010685</v>
      </c>
      <c r="V993" s="107" t="str" cm="1">
        <f t="array" ref="V993">_xlfn.TEXTJOIN(";", TRUE, _xlfn.UNIQUE(_xlfn._xlws.FILTER(P$3:P$10029, C$3:C$10029=C993)))</f>
        <v>BEIGE;NAVY;BLACK</v>
      </c>
      <c r="W993" s="107" t="str" cm="1">
        <f t="array" ref="W993">_xlfn.TEXTJOIN(";", TRUE, _xlfn.UNIQUE(_xlfn._xlws.FILTER(F$3:F$10029, C$3:C$10029=C993)))</f>
        <v>85;90;95;100;105;110;115;120;125</v>
      </c>
      <c r="X993" s="101" t="str">
        <f>IF(E993&gt;0,+VLOOKUP($E993,'CODE GENERATOR'!$D:$AC,19,FALSE),0)</f>
        <v>CavalierSanmarco_03.02.2026_0621</v>
      </c>
      <c r="Y993" s="101" t="str">
        <f>IF(E993&gt;0,+VLOOKUP($E993,'CODE GENERATOR'!$D:$AC,20,FALSE),0)</f>
        <v>CavalierSanmarco_03.02.2026_0625</v>
      </c>
      <c r="Z993" s="101" t="str">
        <f>IF(E993&gt;0,+VLOOKUP($E993,'CODE GENERATOR'!$D:$AC,21,FALSE),0)</f>
        <v>CavalierSanmarco_03.02.2026_0626</v>
      </c>
      <c r="AA993" s="101" t="str">
        <f>IF(E993&gt;0,+VLOOKUP($E993,'CODE GENERATOR'!$D:$AC,22,FALSE),0)</f>
        <v/>
      </c>
      <c r="AB993" s="101" t="str">
        <f>IF(E993&gt;0,+VLOOKUP($E993,'CODE GENERATOR'!$D:$AC,23,FALSE),0)</f>
        <v/>
      </c>
      <c r="AC993" s="101" t="str">
        <f>IF(E993&gt;0,+VLOOKUP($E993,'CODE GENERATOR'!$D:$AC,24,FALSE),0)</f>
        <v/>
      </c>
      <c r="AD993" s="101" t="str">
        <f>IF(E993&gt;0,+VLOOKUP($E993,'CODE GENERATOR'!$D:$AC,25,FALSE),0)</f>
        <v/>
      </c>
      <c r="AE993" s="101" t="str">
        <f>IF(E993&gt;0,+VLOOKUP($E993,'CODE GENERATOR'!$D:$AC,26,FALSE),0)</f>
        <v/>
      </c>
      <c r="AF993" s="149" t="str">
        <f>IF($C993&gt;0,$C993&amp;" "&amp;$P993&amp;" "&amp;+VLOOKUP($C993,'STYLE NAMES'!$B:$AC,10,FALSE),"""")</f>
        <v>SANTINI NAVY BRAIDED BELT</v>
      </c>
      <c r="AG993" s="101" t="str">
        <f>"Enjoy our "&amp;(AF993)&amp;"; "&amp;IF(C993&gt;0,+VLOOKUP($C993,'STYLE NAMES'!$B:$AC,11,FALSE),"")</f>
        <v>Enjoy our SANTINI NAVY BRAIDED BELT; Braided Riding Belts
Available in many colors and designs you can use these elegant belts for riding or even at your daily life</v>
      </c>
      <c r="AH993" s="101" t="str">
        <f>IF(C993&gt;0,+VLOOKUP($C993,'STYLE NAMES'!$B:$AC,12,FALSE),"")</f>
        <v>*Super elastic and comfortable riding belts
Composition:
100% Polyester</v>
      </c>
      <c r="AI993" s="101" t="str">
        <f>IF(C993&gt;0,+VLOOKUP($C993,'STYLE NAMES'!$B:$AC,13,FALSE),"")</f>
        <v>Do not wash in washing machine</v>
      </c>
      <c r="AJ993" s="149" t="str">
        <f>IF($C993&gt;0,$C993&amp;" "&amp;$P993&amp;" "&amp;+VLOOKUP($C993,'STYLE NAMES'!$B:$AC,14,FALSE),"""")</f>
        <v>SANTINI NAVY ÖRGÜ KEMER</v>
      </c>
      <c r="AK993" s="149" t="str">
        <f>"Cavalier SanMarco tarafından tasarlanan "&amp;(AJ993)&amp;"; "&amp;IF(C993&gt;0,+VLOOKUP($C993,'STYLE NAMES'!$B:$AC,15,FALSE),"")</f>
        <v>Cavalier SanMarco tarafından tasarlanan SANTINI NAVY ÖRGÜ KEMER; Örgü Binicilik Kemeri
Birçok renk ve desenleri ile bu şık kemerleri hem biniş kıyafetleriniz ile hem de günlük kıyafetlerinizle kullanabilirsiniz.</v>
      </c>
      <c r="AL993" s="149" t="str">
        <f>IF(C993&gt;0,+VLOOKUP($C993,'STYLE NAMES'!$B:$AC,16,FALSE),"")</f>
        <v>* Çok esnek ve rahat 
Kompozisyon:
100% Polyester</v>
      </c>
      <c r="AM993" s="149" t="str">
        <f>IF(C993&gt;0,+VLOOKUP($C993,'STYLE NAMES'!$B:$AC,17,FALSE),"")</f>
        <v>Ürünü makinada yıkamayınız</v>
      </c>
      <c r="AN993" s="149" t="str">
        <f>IF($C993&gt;0,$C993&amp;" "&amp;$P993&amp;" "&amp;+VLOOKUP($C993,'STYLE NAMES'!$B:$AC,18,FALSE),"""")</f>
        <v>SANTINI NAVY CINTURA ELASTICA</v>
      </c>
      <c r="AO993" s="101" t="str">
        <f>"Disegnato da Cavalier SanMarco "&amp;(AN993)&amp;"; "&amp;IF(C993&gt;0,+VLOOKUP($C993,'STYLE NAMES'!$B:$AC,19,FALSE),"")</f>
        <v>Disegnato da Cavalier SanMarco SANTINI NAVY CINTURA ELASTICA; Cintura intrecciata per equitazione Disponibile in molti colori e design, queste eleganti cinture possono essere utilizzate sia per l'equitazione che nella vita quotidiana.</v>
      </c>
      <c r="AP993" s="101" t="str">
        <f>IF(C993&gt;0,+VLOOKUP($C993,'STYLE NAMES'!$B:$AC,20,FALSE),"")</f>
        <v>Cinture elastiche e confortevoli per l'equitazione Composizione: 100% Poliestere</v>
      </c>
      <c r="AQ993" s="101" t="str">
        <f>IF(C993&gt;0,+VLOOKUP($C993,'STYLE NAMES'!$B:$AC,21,FALSE),"")</f>
        <v>Non lavare in lavatrice</v>
      </c>
      <c r="AR993" s="101">
        <f>IF(D993&gt;0,+VLOOKUP($C993,'STYLE NAMES'!$B:$AC,22,FALSE),"")</f>
        <v>0</v>
      </c>
      <c r="AS993" s="101">
        <f>IF(E993&gt;0,+VLOOKUP($C993,'STYLE NAMES'!$B:$AC,23,FALSE),"")</f>
        <v>0</v>
      </c>
      <c r="AT993" s="101">
        <f>IF(F993&gt;0,+VLOOKUP($C993,'STYLE NAMES'!$B:$AC,24,FALSE),"")</f>
        <v>0</v>
      </c>
      <c r="AU993" s="101">
        <f>IF(G993&gt;0,+VLOOKUP($C993,'STYLE NAMES'!$B:$AC,25,FALSE),"")</f>
        <v>0</v>
      </c>
      <c r="AV993" s="101">
        <f>+VLOOKUP($S993,'CODE GENERATOR'!$P:$AM,15,FALSE)</f>
        <v>0</v>
      </c>
      <c r="AW993" s="101">
        <f>+VLOOKUP($S993,'CODE GENERATOR'!$P:$AM,16,FALSE)</f>
        <v>0</v>
      </c>
      <c r="AX993" s="101">
        <f>+VLOOKUP($S993,'CODE GENERATOR'!$P:$AM,17,FALSE)</f>
        <v>0</v>
      </c>
      <c r="AY993" s="101">
        <f>+VLOOKUP($S993,'CODE GENERATOR'!$P:$AM,18,FALSE)</f>
        <v>0</v>
      </c>
      <c r="AZ993" s="101">
        <f>+VLOOKUP($S993,'CODE GENERATOR'!$P:$AM,19,FALSE)</f>
        <v>0</v>
      </c>
      <c r="BA993" s="101">
        <f>+VLOOKUP($S993,'CODE GENERATOR'!$P:$AM,20,FALSE)</f>
        <v>0</v>
      </c>
      <c r="BB993" s="101">
        <f>+VLOOKUP($S993,'CODE GENERATOR'!$P:$AM,21,FALSE)</f>
        <v>0</v>
      </c>
      <c r="BC993" s="101">
        <f>+VLOOKUP($S993,'CODE GENERATOR'!$P:$AM,22,FALSE)</f>
        <v>0</v>
      </c>
      <c r="BD993" s="101">
        <f>+VLOOKUP($S993,'CODE GENERATOR'!$P:$AM,23,FALSE)</f>
        <v>0</v>
      </c>
      <c r="BE993" s="101">
        <f>+VLOOKUP($S993,'CODE GENERATOR'!$P:$AM,24,FALSE)</f>
        <v>0</v>
      </c>
      <c r="BF993" s="101">
        <f>IF(C993&gt;0,+VLOOKUP(G993,'CATEGORY ID'!$A$1:$L$118,3,FALSE),"")</f>
        <v>17</v>
      </c>
      <c r="BG993" s="101">
        <f>IF(C993&gt;0,+VLOOKUP(H993,'CATEGORY ID'!$D$1:$L$118,3,FALSE),"")</f>
        <v>17</v>
      </c>
      <c r="BH993" s="101">
        <f>IF(C993&gt;0,+VLOOKUP((+H993&amp;I993),'CATEGORY ID'!$H$1:$I$121,2,FALSE),"")</f>
        <v>18</v>
      </c>
      <c r="BJ993" s="101">
        <f>IF(C993&gt;0,IF(COUNTIF('CATEGORY ID'!$K$1:$K$121,+H993&amp;K993) &gt; 0, +VLOOKUP(+H993&amp;K993,'CATEGORY ID'!$K$1:$L$121,2,FALSE),""),"")</f>
        <v>73</v>
      </c>
      <c r="BK993" s="101" t="str">
        <f>IF(C993&gt;0,IF(COUNTIF('CATEGORY ID'!$K$124:$K$165, +VLOOKUP(C993,'STYLE NAMES'!$B:$AE,30,FALSE)) &gt; 0, +VLOOKUP(VLOOKUP(C993,'STYLE NAMES'!$B:$AE,30,FALSE),'CATEGORY ID'!K:M,2,FALSE),""),"")</f>
        <v/>
      </c>
      <c r="BM993" s="101">
        <v>204</v>
      </c>
      <c r="BR993" s="101" t="str" cm="1">
        <f t="array" ref="BR993">IF(C993&gt;0,_xlfn.TEXTJOIN(";", TRUE,_xlfn.UNIQUE(_xlfn._xlws.FILTER(BF993:BQ993,(BF993:BQ993&gt;0)),TRUE,FALSE)),"")&amp;";"&amp;BS993</f>
        <v>17;18;73;204;</v>
      </c>
      <c r="BU993" s="106">
        <f>IF(C993&gt;0,+VLOOKUP($C993,'STYLE NAMES'!$B:$AC,26,FALSE),"")</f>
        <v>49.9</v>
      </c>
      <c r="BV993" s="106">
        <f>IF(C993&gt;0,+VLOOKUP($C993,'STYLE NAMES'!$B:$AC,27,FALSE),"")</f>
        <v>2740</v>
      </c>
      <c r="BW993" s="106">
        <f>IF(C993&gt;0,+VLOOKUP($C993,'STYLE NAMES'!$B:$AC,28,FALSE),"")</f>
        <v>57.384999999999991</v>
      </c>
      <c r="BY993"/>
      <c r="BZ993" s="101">
        <v>0</v>
      </c>
      <c r="CA993" s="137">
        <f t="shared" si="66"/>
        <v>1</v>
      </c>
      <c r="CB993" s="137">
        <f>+VLOOKUP(C993,'[2]STYLES &amp; MODELS MATRIX'!$A:$G,7,FALSE)</f>
        <v>0</v>
      </c>
      <c r="CC993" s="137">
        <f>+VLOOKUP(C993,'[1]STYLES &amp; SIZE CHARTS'!$A:$H,8,FALSE)</f>
        <v>0</v>
      </c>
      <c r="CD993" s="137"/>
      <c r="CE993" s="205"/>
      <c r="CF993" s="141"/>
    </row>
    <row r="994" spans="1:84" s="101" customFormat="1" ht="12" customHeight="1" x14ac:dyDescent="0.2">
      <c r="A994" s="102">
        <f t="shared" si="64"/>
        <v>8683711010692</v>
      </c>
      <c r="B994" s="101" t="s">
        <v>1009</v>
      </c>
      <c r="C994" s="101" t="s">
        <v>2214</v>
      </c>
      <c r="D994" s="101" t="s">
        <v>630</v>
      </c>
      <c r="E994" s="203" t="s">
        <v>2527</v>
      </c>
      <c r="F994" s="101">
        <v>90</v>
      </c>
      <c r="G994" s="101" t="str">
        <f>IF(C994&gt;0,+VLOOKUP($C994,'STYLE NAMES'!$B:$AC,4,FALSE),"")</f>
        <v>ACCESSORIES</v>
      </c>
      <c r="H994" s="101" t="str">
        <f>IF(C994&gt;0,+VLOOKUP($C994,'STYLE NAMES'!$B:$AC,5,FALSE),"")</f>
        <v>ACCESSORIES</v>
      </c>
      <c r="I994" s="101" t="str">
        <f>IF(C994&gt;0,+VLOOKUP($C994,'STYLE NAMES'!$B:$AC,6,FALSE),"")</f>
        <v>RIDER ACCESSORIES</v>
      </c>
      <c r="J994" s="101" t="str">
        <f>IF(C994&gt;0,+VLOOKUP($C994,'STYLE NAMES'!$B:$AC,7,FALSE),"")</f>
        <v>UNISEX</v>
      </c>
      <c r="K994" s="101" t="str">
        <f>IF(C994&gt;0,+VLOOKUP($C994,'STYLE NAMES'!$B:$AC,8,FALSE),"")</f>
        <v>BELTS</v>
      </c>
      <c r="L994" s="101" t="str">
        <f>IF(E994&gt;0,+VLOOKUP($E994,'CODE GENERATOR'!$D:$T,3,FALSE),"")</f>
        <v>A</v>
      </c>
      <c r="M994" s="101" t="str">
        <f>IF(E994&gt;0,+VLOOKUP($E994,'CODE GENERATOR'!$D:$T,4,FALSE),"")</f>
        <v>BRAIDED</v>
      </c>
      <c r="N994" s="101" t="str">
        <f>IF(E994&gt;0,+VLOOKUP($E994,'CODE GENERATOR'!$D:$T,6,FALSE),"")</f>
        <v>NAVY</v>
      </c>
      <c r="O994" s="101" t="str">
        <f>IF(E994&gt;0,+VLOOKUP($E994,'CODE GENERATOR'!$D:$T,7,FALSE),"")</f>
        <v>NAVY</v>
      </c>
      <c r="P994" s="101" t="str">
        <f t="shared" si="65"/>
        <v>NAVY</v>
      </c>
      <c r="Q994" s="104" t="str">
        <f>IF(E994&gt;0,+VLOOKUP($E994,'CODE GENERATOR'!$D:$T,11,FALSE),"")</f>
        <v>A.RACUX_BLT0094A</v>
      </c>
      <c r="R994" s="104" t="str">
        <f>IF(E994&gt;0,+VLOOKUP($E994,'CODE GENERATOR'!$D:$T,12,FALSE),"")</f>
        <v>BRD0002NAVNAV</v>
      </c>
      <c r="S994" s="104" t="str">
        <f>IF(E994&gt;0,+VLOOKUP($E994,'CODE GENERATOR'!$D:$T,13,FALSE),"")</f>
        <v>A.RACUX_BLT0094A_BRD0002NAVNAV</v>
      </c>
      <c r="T994" s="104" t="str">
        <f t="shared" si="63"/>
        <v>A.RACUX_BLT0094A_BRD0002NAVNAV_90</v>
      </c>
      <c r="U994" s="105">
        <v>8683711010692</v>
      </c>
      <c r="V994" s="107" t="str" cm="1">
        <f t="array" ref="V994">_xlfn.TEXTJOIN(";", TRUE, _xlfn.UNIQUE(_xlfn._xlws.FILTER(P$3:P$10029, C$3:C$10029=C994)))</f>
        <v>BEIGE;NAVY;BLACK</v>
      </c>
      <c r="W994" s="107" t="str" cm="1">
        <f t="array" ref="W994">_xlfn.TEXTJOIN(";", TRUE, _xlfn.UNIQUE(_xlfn._xlws.FILTER(F$3:F$10029, C$3:C$10029=C994)))</f>
        <v>85;90;95;100;105;110;115;120;125</v>
      </c>
      <c r="X994" s="101" t="str">
        <f>IF(E994&gt;0,+VLOOKUP($E994,'CODE GENERATOR'!$D:$AC,19,FALSE),0)</f>
        <v>CavalierSanmarco_03.02.2026_0621</v>
      </c>
      <c r="Y994" s="101" t="str">
        <f>IF(E994&gt;0,+VLOOKUP($E994,'CODE GENERATOR'!$D:$AC,20,FALSE),0)</f>
        <v>CavalierSanmarco_03.02.2026_0625</v>
      </c>
      <c r="Z994" s="101" t="str">
        <f>IF(E994&gt;0,+VLOOKUP($E994,'CODE GENERATOR'!$D:$AC,21,FALSE),0)</f>
        <v>CavalierSanmarco_03.02.2026_0626</v>
      </c>
      <c r="AA994" s="101" t="str">
        <f>IF(E994&gt;0,+VLOOKUP($E994,'CODE GENERATOR'!$D:$AC,22,FALSE),0)</f>
        <v/>
      </c>
      <c r="AB994" s="101" t="str">
        <f>IF(E994&gt;0,+VLOOKUP($E994,'CODE GENERATOR'!$D:$AC,23,FALSE),0)</f>
        <v/>
      </c>
      <c r="AC994" s="101" t="str">
        <f>IF(E994&gt;0,+VLOOKUP($E994,'CODE GENERATOR'!$D:$AC,24,FALSE),0)</f>
        <v/>
      </c>
      <c r="AD994" s="101" t="str">
        <f>IF(E994&gt;0,+VLOOKUP($E994,'CODE GENERATOR'!$D:$AC,25,FALSE),0)</f>
        <v/>
      </c>
      <c r="AE994" s="101" t="str">
        <f>IF(E994&gt;0,+VLOOKUP($E994,'CODE GENERATOR'!$D:$AC,26,FALSE),0)</f>
        <v/>
      </c>
      <c r="AF994" s="149" t="str">
        <f>IF($C994&gt;0,$C994&amp;" "&amp;$P994&amp;" "&amp;+VLOOKUP($C994,'STYLE NAMES'!$B:$AC,10,FALSE),"""")</f>
        <v>SANTINI NAVY BRAIDED BELT</v>
      </c>
      <c r="AG994" s="101" t="str">
        <f>"Enjoy our "&amp;(AF994)&amp;"; "&amp;IF(C994&gt;0,+VLOOKUP($C994,'STYLE NAMES'!$B:$AC,11,FALSE),"")</f>
        <v>Enjoy our SANTINI NAVY BRAIDED BELT; Braided Riding Belts
Available in many colors and designs you can use these elegant belts for riding or even at your daily life</v>
      </c>
      <c r="AH994" s="101" t="str">
        <f>IF(C994&gt;0,+VLOOKUP($C994,'STYLE NAMES'!$B:$AC,12,FALSE),"")</f>
        <v>*Super elastic and comfortable riding belts
Composition:
100% Polyester</v>
      </c>
      <c r="AI994" s="101" t="str">
        <f>IF(C994&gt;0,+VLOOKUP($C994,'STYLE NAMES'!$B:$AC,13,FALSE),"")</f>
        <v>Do not wash in washing machine</v>
      </c>
      <c r="AJ994" s="149" t="str">
        <f>IF($C994&gt;0,$C994&amp;" "&amp;$P994&amp;" "&amp;+VLOOKUP($C994,'STYLE NAMES'!$B:$AC,14,FALSE),"""")</f>
        <v>SANTINI NAVY ÖRGÜ KEMER</v>
      </c>
      <c r="AK994" s="149" t="str">
        <f>"Cavalier SanMarco tarafından tasarlanan "&amp;(AJ994)&amp;"; "&amp;IF(C994&gt;0,+VLOOKUP($C994,'STYLE NAMES'!$B:$AC,15,FALSE),"")</f>
        <v>Cavalier SanMarco tarafından tasarlanan SANTINI NAVY ÖRGÜ KEMER; Örgü Binicilik Kemeri
Birçok renk ve desenleri ile bu şık kemerleri hem biniş kıyafetleriniz ile hem de günlük kıyafetlerinizle kullanabilirsiniz.</v>
      </c>
      <c r="AL994" s="149" t="str">
        <f>IF(C994&gt;0,+VLOOKUP($C994,'STYLE NAMES'!$B:$AC,16,FALSE),"")</f>
        <v>* Çok esnek ve rahat 
Kompozisyon:
100% Polyester</v>
      </c>
      <c r="AM994" s="149" t="str">
        <f>IF(C994&gt;0,+VLOOKUP($C994,'STYLE NAMES'!$B:$AC,17,FALSE),"")</f>
        <v>Ürünü makinada yıkamayınız</v>
      </c>
      <c r="AN994" s="149" t="str">
        <f>IF($C994&gt;0,$C994&amp;" "&amp;$P994&amp;" "&amp;+VLOOKUP($C994,'STYLE NAMES'!$B:$AC,18,FALSE),"""")</f>
        <v>SANTINI NAVY CINTURA ELASTICA</v>
      </c>
      <c r="AO994" s="101" t="str">
        <f>"Disegnato da Cavalier SanMarco "&amp;(AN994)&amp;"; "&amp;IF(C994&gt;0,+VLOOKUP($C994,'STYLE NAMES'!$B:$AC,19,FALSE),"")</f>
        <v>Disegnato da Cavalier SanMarco SANTINI NAVY CINTURA ELASTICA; Cintura intrecciata per equitazione Disponibile in molti colori e design, queste eleganti cinture possono essere utilizzate sia per l'equitazione che nella vita quotidiana.</v>
      </c>
      <c r="AP994" s="101" t="str">
        <f>IF(C994&gt;0,+VLOOKUP($C994,'STYLE NAMES'!$B:$AC,20,FALSE),"")</f>
        <v>Cinture elastiche e confortevoli per l'equitazione Composizione: 100% Poliestere</v>
      </c>
      <c r="AQ994" s="101" t="str">
        <f>IF(C994&gt;0,+VLOOKUP($C994,'STYLE NAMES'!$B:$AC,21,FALSE),"")</f>
        <v>Non lavare in lavatrice</v>
      </c>
      <c r="AR994" s="101">
        <f>IF(D994&gt;0,+VLOOKUP($C994,'STYLE NAMES'!$B:$AC,22,FALSE),"")</f>
        <v>0</v>
      </c>
      <c r="AS994" s="101">
        <f>IF(E994&gt;0,+VLOOKUP($C994,'STYLE NAMES'!$B:$AC,23,FALSE),"")</f>
        <v>0</v>
      </c>
      <c r="AT994" s="101">
        <f>IF(F994&gt;0,+VLOOKUP($C994,'STYLE NAMES'!$B:$AC,24,FALSE),"")</f>
        <v>0</v>
      </c>
      <c r="AU994" s="101">
        <f>IF(G994&gt;0,+VLOOKUP($C994,'STYLE NAMES'!$B:$AC,25,FALSE),"")</f>
        <v>0</v>
      </c>
      <c r="AV994" s="101">
        <f>+VLOOKUP($S994,'CODE GENERATOR'!$P:$AM,15,FALSE)</f>
        <v>0</v>
      </c>
      <c r="AW994" s="101">
        <f>+VLOOKUP($S994,'CODE GENERATOR'!$P:$AM,16,FALSE)</f>
        <v>0</v>
      </c>
      <c r="AX994" s="101">
        <f>+VLOOKUP($S994,'CODE GENERATOR'!$P:$AM,17,FALSE)</f>
        <v>0</v>
      </c>
      <c r="AY994" s="101">
        <f>+VLOOKUP($S994,'CODE GENERATOR'!$P:$AM,18,FALSE)</f>
        <v>0</v>
      </c>
      <c r="AZ994" s="101">
        <f>+VLOOKUP($S994,'CODE GENERATOR'!$P:$AM,19,FALSE)</f>
        <v>0</v>
      </c>
      <c r="BA994" s="101">
        <f>+VLOOKUP($S994,'CODE GENERATOR'!$P:$AM,20,FALSE)</f>
        <v>0</v>
      </c>
      <c r="BB994" s="101">
        <f>+VLOOKUP($S994,'CODE GENERATOR'!$P:$AM,21,FALSE)</f>
        <v>0</v>
      </c>
      <c r="BC994" s="101">
        <f>+VLOOKUP($S994,'CODE GENERATOR'!$P:$AM,22,FALSE)</f>
        <v>0</v>
      </c>
      <c r="BD994" s="101">
        <f>+VLOOKUP($S994,'CODE GENERATOR'!$P:$AM,23,FALSE)</f>
        <v>0</v>
      </c>
      <c r="BE994" s="101">
        <f>+VLOOKUP($S994,'CODE GENERATOR'!$P:$AM,24,FALSE)</f>
        <v>0</v>
      </c>
      <c r="BF994" s="101">
        <f>IF(C994&gt;0,+VLOOKUP(G994,'CATEGORY ID'!$A$1:$L$118,3,FALSE),"")</f>
        <v>17</v>
      </c>
      <c r="BG994" s="101">
        <f>IF(C994&gt;0,+VLOOKUP(H994,'CATEGORY ID'!$D$1:$L$118,3,FALSE),"")</f>
        <v>17</v>
      </c>
      <c r="BH994" s="101">
        <f>IF(C994&gt;0,+VLOOKUP((+H994&amp;I994),'CATEGORY ID'!$H$1:$I$121,2,FALSE),"")</f>
        <v>18</v>
      </c>
      <c r="BJ994" s="101">
        <f>IF(C994&gt;0,IF(COUNTIF('CATEGORY ID'!$K$1:$K$121,+H994&amp;K994) &gt; 0, +VLOOKUP(+H994&amp;K994,'CATEGORY ID'!$K$1:$L$121,2,FALSE),""),"")</f>
        <v>73</v>
      </c>
      <c r="BK994" s="101" t="str">
        <f>IF(C994&gt;0,IF(COUNTIF('CATEGORY ID'!$K$124:$K$165, +VLOOKUP(C994,'STYLE NAMES'!$B:$AE,30,FALSE)) &gt; 0, +VLOOKUP(VLOOKUP(C994,'STYLE NAMES'!$B:$AE,30,FALSE),'CATEGORY ID'!K:M,2,FALSE),""),"")</f>
        <v/>
      </c>
      <c r="BM994" s="101">
        <v>204</v>
      </c>
      <c r="BR994" s="101" t="str" cm="1">
        <f t="array" ref="BR994">IF(C994&gt;0,_xlfn.TEXTJOIN(";", TRUE,_xlfn.UNIQUE(_xlfn._xlws.FILTER(BF994:BQ994,(BF994:BQ994&gt;0)),TRUE,FALSE)),"")&amp;";"&amp;BS994</f>
        <v>17;18;73;204;</v>
      </c>
      <c r="BU994" s="106">
        <f>IF(C994&gt;0,+VLOOKUP($C994,'STYLE NAMES'!$B:$AC,26,FALSE),"")</f>
        <v>49.9</v>
      </c>
      <c r="BV994" s="106">
        <f>IF(C994&gt;0,+VLOOKUP($C994,'STYLE NAMES'!$B:$AC,27,FALSE),"")</f>
        <v>2740</v>
      </c>
      <c r="BW994" s="106">
        <f>IF(C994&gt;0,+VLOOKUP($C994,'STYLE NAMES'!$B:$AC,28,FALSE),"")</f>
        <v>57.384999999999991</v>
      </c>
      <c r="BY994"/>
      <c r="BZ994" s="101">
        <v>0</v>
      </c>
      <c r="CA994" s="137">
        <f t="shared" si="66"/>
        <v>1</v>
      </c>
      <c r="CB994" s="137">
        <f>+VLOOKUP(C994,'[2]STYLES &amp; MODELS MATRIX'!$A:$G,7,FALSE)</f>
        <v>0</v>
      </c>
      <c r="CC994" s="137">
        <f>+VLOOKUP(C994,'[1]STYLES &amp; SIZE CHARTS'!$A:$H,8,FALSE)</f>
        <v>0</v>
      </c>
      <c r="CD994" s="137"/>
      <c r="CE994" s="205"/>
      <c r="CF994" s="141"/>
    </row>
    <row r="995" spans="1:84" s="101" customFormat="1" ht="12" customHeight="1" x14ac:dyDescent="0.2">
      <c r="A995" s="102">
        <f t="shared" si="64"/>
        <v>8683711010708</v>
      </c>
      <c r="B995" s="101" t="s">
        <v>1009</v>
      </c>
      <c r="C995" s="101" t="s">
        <v>2214</v>
      </c>
      <c r="D995" s="101" t="s">
        <v>630</v>
      </c>
      <c r="E995" s="203" t="s">
        <v>2527</v>
      </c>
      <c r="F995" s="101">
        <v>95</v>
      </c>
      <c r="G995" s="101" t="str">
        <f>IF(C995&gt;0,+VLOOKUP($C995,'STYLE NAMES'!$B:$AC,4,FALSE),"")</f>
        <v>ACCESSORIES</v>
      </c>
      <c r="H995" s="101" t="str">
        <f>IF(C995&gt;0,+VLOOKUP($C995,'STYLE NAMES'!$B:$AC,5,FALSE),"")</f>
        <v>ACCESSORIES</v>
      </c>
      <c r="I995" s="101" t="str">
        <f>IF(C995&gt;0,+VLOOKUP($C995,'STYLE NAMES'!$B:$AC,6,FALSE),"")</f>
        <v>RIDER ACCESSORIES</v>
      </c>
      <c r="J995" s="101" t="str">
        <f>IF(C995&gt;0,+VLOOKUP($C995,'STYLE NAMES'!$B:$AC,7,FALSE),"")</f>
        <v>UNISEX</v>
      </c>
      <c r="K995" s="101" t="str">
        <f>IF(C995&gt;0,+VLOOKUP($C995,'STYLE NAMES'!$B:$AC,8,FALSE),"")</f>
        <v>BELTS</v>
      </c>
      <c r="L995" s="101" t="str">
        <f>IF(E995&gt;0,+VLOOKUP($E995,'CODE GENERATOR'!$D:$T,3,FALSE),"")</f>
        <v>A</v>
      </c>
      <c r="M995" s="101" t="str">
        <f>IF(E995&gt;0,+VLOOKUP($E995,'CODE GENERATOR'!$D:$T,4,FALSE),"")</f>
        <v>BRAIDED</v>
      </c>
      <c r="N995" s="101" t="str">
        <f>IF(E995&gt;0,+VLOOKUP($E995,'CODE GENERATOR'!$D:$T,6,FALSE),"")</f>
        <v>NAVY</v>
      </c>
      <c r="O995" s="101" t="str">
        <f>IF(E995&gt;0,+VLOOKUP($E995,'CODE GENERATOR'!$D:$T,7,FALSE),"")</f>
        <v>NAVY</v>
      </c>
      <c r="P995" s="101" t="str">
        <f t="shared" si="65"/>
        <v>NAVY</v>
      </c>
      <c r="Q995" s="104" t="str">
        <f>IF(E995&gt;0,+VLOOKUP($E995,'CODE GENERATOR'!$D:$T,11,FALSE),"")</f>
        <v>A.RACUX_BLT0094A</v>
      </c>
      <c r="R995" s="104" t="str">
        <f>IF(E995&gt;0,+VLOOKUP($E995,'CODE GENERATOR'!$D:$T,12,FALSE),"")</f>
        <v>BRD0002NAVNAV</v>
      </c>
      <c r="S995" s="104" t="str">
        <f>IF(E995&gt;0,+VLOOKUP($E995,'CODE GENERATOR'!$D:$T,13,FALSE),"")</f>
        <v>A.RACUX_BLT0094A_BRD0002NAVNAV</v>
      </c>
      <c r="T995" s="104" t="str">
        <f t="shared" si="63"/>
        <v>A.RACUX_BLT0094A_BRD0002NAVNAV_95</v>
      </c>
      <c r="U995" s="105">
        <v>8683711010708</v>
      </c>
      <c r="V995" s="107" t="str" cm="1">
        <f t="array" ref="V995">_xlfn.TEXTJOIN(";", TRUE, _xlfn.UNIQUE(_xlfn._xlws.FILTER(P$3:P$10029, C$3:C$10029=C995)))</f>
        <v>BEIGE;NAVY;BLACK</v>
      </c>
      <c r="W995" s="107" t="str" cm="1">
        <f t="array" ref="W995">_xlfn.TEXTJOIN(";", TRUE, _xlfn.UNIQUE(_xlfn._xlws.FILTER(F$3:F$10029, C$3:C$10029=C995)))</f>
        <v>85;90;95;100;105;110;115;120;125</v>
      </c>
      <c r="X995" s="101" t="str">
        <f>IF(E995&gt;0,+VLOOKUP($E995,'CODE GENERATOR'!$D:$AC,19,FALSE),0)</f>
        <v>CavalierSanmarco_03.02.2026_0621</v>
      </c>
      <c r="Y995" s="101" t="str">
        <f>IF(E995&gt;0,+VLOOKUP($E995,'CODE GENERATOR'!$D:$AC,20,FALSE),0)</f>
        <v>CavalierSanmarco_03.02.2026_0625</v>
      </c>
      <c r="Z995" s="101" t="str">
        <f>IF(E995&gt;0,+VLOOKUP($E995,'CODE GENERATOR'!$D:$AC,21,FALSE),0)</f>
        <v>CavalierSanmarco_03.02.2026_0626</v>
      </c>
      <c r="AA995" s="101" t="str">
        <f>IF(E995&gt;0,+VLOOKUP($E995,'CODE GENERATOR'!$D:$AC,22,FALSE),0)</f>
        <v/>
      </c>
      <c r="AB995" s="101" t="str">
        <f>IF(E995&gt;0,+VLOOKUP($E995,'CODE GENERATOR'!$D:$AC,23,FALSE),0)</f>
        <v/>
      </c>
      <c r="AC995" s="101" t="str">
        <f>IF(E995&gt;0,+VLOOKUP($E995,'CODE GENERATOR'!$D:$AC,24,FALSE),0)</f>
        <v/>
      </c>
      <c r="AD995" s="101" t="str">
        <f>IF(E995&gt;0,+VLOOKUP($E995,'CODE GENERATOR'!$D:$AC,25,FALSE),0)</f>
        <v/>
      </c>
      <c r="AE995" s="101" t="str">
        <f>IF(E995&gt;0,+VLOOKUP($E995,'CODE GENERATOR'!$D:$AC,26,FALSE),0)</f>
        <v/>
      </c>
      <c r="AF995" s="149" t="str">
        <f>IF($C995&gt;0,$C995&amp;" "&amp;$P995&amp;" "&amp;+VLOOKUP($C995,'STYLE NAMES'!$B:$AC,10,FALSE),"""")</f>
        <v>SANTINI NAVY BRAIDED BELT</v>
      </c>
      <c r="AG995" s="101" t="str">
        <f>"Enjoy our "&amp;(AF995)&amp;"; "&amp;IF(C995&gt;0,+VLOOKUP($C995,'STYLE NAMES'!$B:$AC,11,FALSE),"")</f>
        <v>Enjoy our SANTINI NAVY BRAIDED BELT; Braided Riding Belts
Available in many colors and designs you can use these elegant belts for riding or even at your daily life</v>
      </c>
      <c r="AH995" s="101" t="str">
        <f>IF(C995&gt;0,+VLOOKUP($C995,'STYLE NAMES'!$B:$AC,12,FALSE),"")</f>
        <v>*Super elastic and comfortable riding belts
Composition:
100% Polyester</v>
      </c>
      <c r="AI995" s="101" t="str">
        <f>IF(C995&gt;0,+VLOOKUP($C995,'STYLE NAMES'!$B:$AC,13,FALSE),"")</f>
        <v>Do not wash in washing machine</v>
      </c>
      <c r="AJ995" s="149" t="str">
        <f>IF($C995&gt;0,$C995&amp;" "&amp;$P995&amp;" "&amp;+VLOOKUP($C995,'STYLE NAMES'!$B:$AC,14,FALSE),"""")</f>
        <v>SANTINI NAVY ÖRGÜ KEMER</v>
      </c>
      <c r="AK995" s="149" t="str">
        <f>"Cavalier SanMarco tarafından tasarlanan "&amp;(AJ995)&amp;"; "&amp;IF(C995&gt;0,+VLOOKUP($C995,'STYLE NAMES'!$B:$AC,15,FALSE),"")</f>
        <v>Cavalier SanMarco tarafından tasarlanan SANTINI NAVY ÖRGÜ KEMER; Örgü Binicilik Kemeri
Birçok renk ve desenleri ile bu şık kemerleri hem biniş kıyafetleriniz ile hem de günlük kıyafetlerinizle kullanabilirsiniz.</v>
      </c>
      <c r="AL995" s="149" t="str">
        <f>IF(C995&gt;0,+VLOOKUP($C995,'STYLE NAMES'!$B:$AC,16,FALSE),"")</f>
        <v>* Çok esnek ve rahat 
Kompozisyon:
100% Polyester</v>
      </c>
      <c r="AM995" s="149" t="str">
        <f>IF(C995&gt;0,+VLOOKUP($C995,'STYLE NAMES'!$B:$AC,17,FALSE),"")</f>
        <v>Ürünü makinada yıkamayınız</v>
      </c>
      <c r="AN995" s="149" t="str">
        <f>IF($C995&gt;0,$C995&amp;" "&amp;$P995&amp;" "&amp;+VLOOKUP($C995,'STYLE NAMES'!$B:$AC,18,FALSE),"""")</f>
        <v>SANTINI NAVY CINTURA ELASTICA</v>
      </c>
      <c r="AO995" s="101" t="str">
        <f>"Disegnato da Cavalier SanMarco "&amp;(AN995)&amp;"; "&amp;IF(C995&gt;0,+VLOOKUP($C995,'STYLE NAMES'!$B:$AC,19,FALSE),"")</f>
        <v>Disegnato da Cavalier SanMarco SANTINI NAVY CINTURA ELASTICA; Cintura intrecciata per equitazione Disponibile in molti colori e design, queste eleganti cinture possono essere utilizzate sia per l'equitazione che nella vita quotidiana.</v>
      </c>
      <c r="AP995" s="101" t="str">
        <f>IF(C995&gt;0,+VLOOKUP($C995,'STYLE NAMES'!$B:$AC,20,FALSE),"")</f>
        <v>Cinture elastiche e confortevoli per l'equitazione Composizione: 100% Poliestere</v>
      </c>
      <c r="AQ995" s="101" t="str">
        <f>IF(C995&gt;0,+VLOOKUP($C995,'STYLE NAMES'!$B:$AC,21,FALSE),"")</f>
        <v>Non lavare in lavatrice</v>
      </c>
      <c r="AR995" s="101">
        <f>IF(D995&gt;0,+VLOOKUP($C995,'STYLE NAMES'!$B:$AC,22,FALSE),"")</f>
        <v>0</v>
      </c>
      <c r="AS995" s="101">
        <f>IF(E995&gt;0,+VLOOKUP($C995,'STYLE NAMES'!$B:$AC,23,FALSE),"")</f>
        <v>0</v>
      </c>
      <c r="AT995" s="101">
        <f>IF(F995&gt;0,+VLOOKUP($C995,'STYLE NAMES'!$B:$AC,24,FALSE),"")</f>
        <v>0</v>
      </c>
      <c r="AU995" s="101">
        <f>IF(G995&gt;0,+VLOOKUP($C995,'STYLE NAMES'!$B:$AC,25,FALSE),"")</f>
        <v>0</v>
      </c>
      <c r="AV995" s="101">
        <f>+VLOOKUP($S995,'CODE GENERATOR'!$P:$AM,15,FALSE)</f>
        <v>0</v>
      </c>
      <c r="AW995" s="101">
        <f>+VLOOKUP($S995,'CODE GENERATOR'!$P:$AM,16,FALSE)</f>
        <v>0</v>
      </c>
      <c r="AX995" s="101">
        <f>+VLOOKUP($S995,'CODE GENERATOR'!$P:$AM,17,FALSE)</f>
        <v>0</v>
      </c>
      <c r="AY995" s="101">
        <f>+VLOOKUP($S995,'CODE GENERATOR'!$P:$AM,18,FALSE)</f>
        <v>0</v>
      </c>
      <c r="AZ995" s="101">
        <f>+VLOOKUP($S995,'CODE GENERATOR'!$P:$AM,19,FALSE)</f>
        <v>0</v>
      </c>
      <c r="BA995" s="101">
        <f>+VLOOKUP($S995,'CODE GENERATOR'!$P:$AM,20,FALSE)</f>
        <v>0</v>
      </c>
      <c r="BB995" s="101">
        <f>+VLOOKUP($S995,'CODE GENERATOR'!$P:$AM,21,FALSE)</f>
        <v>0</v>
      </c>
      <c r="BC995" s="101">
        <f>+VLOOKUP($S995,'CODE GENERATOR'!$P:$AM,22,FALSE)</f>
        <v>0</v>
      </c>
      <c r="BD995" s="101">
        <f>+VLOOKUP($S995,'CODE GENERATOR'!$P:$AM,23,FALSE)</f>
        <v>0</v>
      </c>
      <c r="BE995" s="101">
        <f>+VLOOKUP($S995,'CODE GENERATOR'!$P:$AM,24,FALSE)</f>
        <v>0</v>
      </c>
      <c r="BF995" s="101">
        <f>IF(C995&gt;0,+VLOOKUP(G995,'CATEGORY ID'!$A$1:$L$118,3,FALSE),"")</f>
        <v>17</v>
      </c>
      <c r="BG995" s="101">
        <f>IF(C995&gt;0,+VLOOKUP(H995,'CATEGORY ID'!$D$1:$L$118,3,FALSE),"")</f>
        <v>17</v>
      </c>
      <c r="BH995" s="101">
        <f>IF(C995&gt;0,+VLOOKUP((+H995&amp;I995),'CATEGORY ID'!$H$1:$I$121,2,FALSE),"")</f>
        <v>18</v>
      </c>
      <c r="BJ995" s="101">
        <f>IF(C995&gt;0,IF(COUNTIF('CATEGORY ID'!$K$1:$K$121,+H995&amp;K995) &gt; 0, +VLOOKUP(+H995&amp;K995,'CATEGORY ID'!$K$1:$L$121,2,FALSE),""),"")</f>
        <v>73</v>
      </c>
      <c r="BK995" s="101" t="str">
        <f>IF(C995&gt;0,IF(COUNTIF('CATEGORY ID'!$K$124:$K$165, +VLOOKUP(C995,'STYLE NAMES'!$B:$AE,30,FALSE)) &gt; 0, +VLOOKUP(VLOOKUP(C995,'STYLE NAMES'!$B:$AE,30,FALSE),'CATEGORY ID'!K:M,2,FALSE),""),"")</f>
        <v/>
      </c>
      <c r="BM995" s="101">
        <v>204</v>
      </c>
      <c r="BR995" s="101" t="str" cm="1">
        <f t="array" ref="BR995">IF(C995&gt;0,_xlfn.TEXTJOIN(";", TRUE,_xlfn.UNIQUE(_xlfn._xlws.FILTER(BF995:BQ995,(BF995:BQ995&gt;0)),TRUE,FALSE)),"")&amp;";"&amp;BS995</f>
        <v>17;18;73;204;</v>
      </c>
      <c r="BU995" s="106">
        <f>IF(C995&gt;0,+VLOOKUP($C995,'STYLE NAMES'!$B:$AC,26,FALSE),"")</f>
        <v>49.9</v>
      </c>
      <c r="BV995" s="106">
        <f>IF(C995&gt;0,+VLOOKUP($C995,'STYLE NAMES'!$B:$AC,27,FALSE),"")</f>
        <v>2740</v>
      </c>
      <c r="BW995" s="106">
        <f>IF(C995&gt;0,+VLOOKUP($C995,'STYLE NAMES'!$B:$AC,28,FALSE),"")</f>
        <v>57.384999999999991</v>
      </c>
      <c r="BY995"/>
      <c r="BZ995" s="101">
        <v>2</v>
      </c>
      <c r="CA995" s="137">
        <f t="shared" si="66"/>
        <v>1</v>
      </c>
      <c r="CB995" s="137">
        <f>+VLOOKUP(C995,'[2]STYLES &amp; MODELS MATRIX'!$A:$G,7,FALSE)</f>
        <v>0</v>
      </c>
      <c r="CC995" s="137">
        <f>+VLOOKUP(C995,'[1]STYLES &amp; SIZE CHARTS'!$A:$H,8,FALSE)</f>
        <v>0</v>
      </c>
      <c r="CD995" s="137"/>
      <c r="CE995" s="205"/>
      <c r="CF995" s="141"/>
    </row>
    <row r="996" spans="1:84" s="101" customFormat="1" ht="12" customHeight="1" x14ac:dyDescent="0.2">
      <c r="A996" s="102">
        <f t="shared" si="64"/>
        <v>8683711010715</v>
      </c>
      <c r="B996" s="101" t="s">
        <v>1009</v>
      </c>
      <c r="C996" s="101" t="s">
        <v>2214</v>
      </c>
      <c r="D996" s="101" t="s">
        <v>630</v>
      </c>
      <c r="E996" s="203" t="s">
        <v>2527</v>
      </c>
      <c r="F996" s="101">
        <v>100</v>
      </c>
      <c r="G996" s="101" t="str">
        <f>IF(C996&gt;0,+VLOOKUP($C996,'STYLE NAMES'!$B:$AC,4,FALSE),"")</f>
        <v>ACCESSORIES</v>
      </c>
      <c r="H996" s="101" t="str">
        <f>IF(C996&gt;0,+VLOOKUP($C996,'STYLE NAMES'!$B:$AC,5,FALSE),"")</f>
        <v>ACCESSORIES</v>
      </c>
      <c r="I996" s="101" t="str">
        <f>IF(C996&gt;0,+VLOOKUP($C996,'STYLE NAMES'!$B:$AC,6,FALSE),"")</f>
        <v>RIDER ACCESSORIES</v>
      </c>
      <c r="J996" s="101" t="str">
        <f>IF(C996&gt;0,+VLOOKUP($C996,'STYLE NAMES'!$B:$AC,7,FALSE),"")</f>
        <v>UNISEX</v>
      </c>
      <c r="K996" s="101" t="str">
        <f>IF(C996&gt;0,+VLOOKUP($C996,'STYLE NAMES'!$B:$AC,8,FALSE),"")</f>
        <v>BELTS</v>
      </c>
      <c r="L996" s="101" t="str">
        <f>IF(E996&gt;0,+VLOOKUP($E996,'CODE GENERATOR'!$D:$T,3,FALSE),"")</f>
        <v>A</v>
      </c>
      <c r="M996" s="101" t="str">
        <f>IF(E996&gt;0,+VLOOKUP($E996,'CODE GENERATOR'!$D:$T,4,FALSE),"")</f>
        <v>BRAIDED</v>
      </c>
      <c r="N996" s="101" t="str">
        <f>IF(E996&gt;0,+VLOOKUP($E996,'CODE GENERATOR'!$D:$T,6,FALSE),"")</f>
        <v>NAVY</v>
      </c>
      <c r="O996" s="101" t="str">
        <f>IF(E996&gt;0,+VLOOKUP($E996,'CODE GENERATOR'!$D:$T,7,FALSE),"")</f>
        <v>NAVY</v>
      </c>
      <c r="P996" s="101" t="str">
        <f t="shared" si="65"/>
        <v>NAVY</v>
      </c>
      <c r="Q996" s="104" t="str">
        <f>IF(E996&gt;0,+VLOOKUP($E996,'CODE GENERATOR'!$D:$T,11,FALSE),"")</f>
        <v>A.RACUX_BLT0094A</v>
      </c>
      <c r="R996" s="104" t="str">
        <f>IF(E996&gt;0,+VLOOKUP($E996,'CODE GENERATOR'!$D:$T,12,FALSE),"")</f>
        <v>BRD0002NAVNAV</v>
      </c>
      <c r="S996" s="104" t="str">
        <f>IF(E996&gt;0,+VLOOKUP($E996,'CODE GENERATOR'!$D:$T,13,FALSE),"")</f>
        <v>A.RACUX_BLT0094A_BRD0002NAVNAV</v>
      </c>
      <c r="T996" s="104" t="str">
        <f t="shared" si="63"/>
        <v>A.RACUX_BLT0094A_BRD0002NAVNAV_100</v>
      </c>
      <c r="U996" s="105">
        <v>8683711010715</v>
      </c>
      <c r="V996" s="107" t="str" cm="1">
        <f t="array" ref="V996">_xlfn.TEXTJOIN(";", TRUE, _xlfn.UNIQUE(_xlfn._xlws.FILTER(P$3:P$10029, C$3:C$10029=C996)))</f>
        <v>BEIGE;NAVY;BLACK</v>
      </c>
      <c r="W996" s="107" t="str" cm="1">
        <f t="array" ref="W996">_xlfn.TEXTJOIN(";", TRUE, _xlfn.UNIQUE(_xlfn._xlws.FILTER(F$3:F$10029, C$3:C$10029=C996)))</f>
        <v>85;90;95;100;105;110;115;120;125</v>
      </c>
      <c r="X996" s="101" t="str">
        <f>IF(E996&gt;0,+VLOOKUP($E996,'CODE GENERATOR'!$D:$AC,19,FALSE),0)</f>
        <v>CavalierSanmarco_03.02.2026_0621</v>
      </c>
      <c r="Y996" s="101" t="str">
        <f>IF(E996&gt;0,+VLOOKUP($E996,'CODE GENERATOR'!$D:$AC,20,FALSE),0)</f>
        <v>CavalierSanmarco_03.02.2026_0625</v>
      </c>
      <c r="Z996" s="101" t="str">
        <f>IF(E996&gt;0,+VLOOKUP($E996,'CODE GENERATOR'!$D:$AC,21,FALSE),0)</f>
        <v>CavalierSanmarco_03.02.2026_0626</v>
      </c>
      <c r="AA996" s="101" t="str">
        <f>IF(E996&gt;0,+VLOOKUP($E996,'CODE GENERATOR'!$D:$AC,22,FALSE),0)</f>
        <v/>
      </c>
      <c r="AB996" s="101" t="str">
        <f>IF(E996&gt;0,+VLOOKUP($E996,'CODE GENERATOR'!$D:$AC,23,FALSE),0)</f>
        <v/>
      </c>
      <c r="AC996" s="101" t="str">
        <f>IF(E996&gt;0,+VLOOKUP($E996,'CODE GENERATOR'!$D:$AC,24,FALSE),0)</f>
        <v/>
      </c>
      <c r="AD996" s="101" t="str">
        <f>IF(E996&gt;0,+VLOOKUP($E996,'CODE GENERATOR'!$D:$AC,25,FALSE),0)</f>
        <v/>
      </c>
      <c r="AE996" s="101" t="str">
        <f>IF(E996&gt;0,+VLOOKUP($E996,'CODE GENERATOR'!$D:$AC,26,FALSE),0)</f>
        <v/>
      </c>
      <c r="AF996" s="149" t="str">
        <f>IF($C996&gt;0,$C996&amp;" "&amp;$P996&amp;" "&amp;+VLOOKUP($C996,'STYLE NAMES'!$B:$AC,10,FALSE),"""")</f>
        <v>SANTINI NAVY BRAIDED BELT</v>
      </c>
      <c r="AG996" s="101" t="str">
        <f>"Enjoy our "&amp;(AF996)&amp;"; "&amp;IF(C996&gt;0,+VLOOKUP($C996,'STYLE NAMES'!$B:$AC,11,FALSE),"")</f>
        <v>Enjoy our SANTINI NAVY BRAIDED BELT; Braided Riding Belts
Available in many colors and designs you can use these elegant belts for riding or even at your daily life</v>
      </c>
      <c r="AH996" s="101" t="str">
        <f>IF(C996&gt;0,+VLOOKUP($C996,'STYLE NAMES'!$B:$AC,12,FALSE),"")</f>
        <v>*Super elastic and comfortable riding belts
Composition:
100% Polyester</v>
      </c>
      <c r="AI996" s="101" t="str">
        <f>IF(C996&gt;0,+VLOOKUP($C996,'STYLE NAMES'!$B:$AC,13,FALSE),"")</f>
        <v>Do not wash in washing machine</v>
      </c>
      <c r="AJ996" s="149" t="str">
        <f>IF($C996&gt;0,$C996&amp;" "&amp;$P996&amp;" "&amp;+VLOOKUP($C996,'STYLE NAMES'!$B:$AC,14,FALSE),"""")</f>
        <v>SANTINI NAVY ÖRGÜ KEMER</v>
      </c>
      <c r="AK996" s="149" t="str">
        <f>"Cavalier SanMarco tarafından tasarlanan "&amp;(AJ996)&amp;"; "&amp;IF(C996&gt;0,+VLOOKUP($C996,'STYLE NAMES'!$B:$AC,15,FALSE),"")</f>
        <v>Cavalier SanMarco tarafından tasarlanan SANTINI NAVY ÖRGÜ KEMER; Örgü Binicilik Kemeri
Birçok renk ve desenleri ile bu şık kemerleri hem biniş kıyafetleriniz ile hem de günlük kıyafetlerinizle kullanabilirsiniz.</v>
      </c>
      <c r="AL996" s="149" t="str">
        <f>IF(C996&gt;0,+VLOOKUP($C996,'STYLE NAMES'!$B:$AC,16,FALSE),"")</f>
        <v>* Çok esnek ve rahat 
Kompozisyon:
100% Polyester</v>
      </c>
      <c r="AM996" s="149" t="str">
        <f>IF(C996&gt;0,+VLOOKUP($C996,'STYLE NAMES'!$B:$AC,17,FALSE),"")</f>
        <v>Ürünü makinada yıkamayınız</v>
      </c>
      <c r="AN996" s="149" t="str">
        <f>IF($C996&gt;0,$C996&amp;" "&amp;$P996&amp;" "&amp;+VLOOKUP($C996,'STYLE NAMES'!$B:$AC,18,FALSE),"""")</f>
        <v>SANTINI NAVY CINTURA ELASTICA</v>
      </c>
      <c r="AO996" s="101" t="str">
        <f>"Disegnato da Cavalier SanMarco "&amp;(AN996)&amp;"; "&amp;IF(C996&gt;0,+VLOOKUP($C996,'STYLE NAMES'!$B:$AC,19,FALSE),"")</f>
        <v>Disegnato da Cavalier SanMarco SANTINI NAVY CINTURA ELASTICA; Cintura intrecciata per equitazione Disponibile in molti colori e design, queste eleganti cinture possono essere utilizzate sia per l'equitazione che nella vita quotidiana.</v>
      </c>
      <c r="AP996" s="101" t="str">
        <f>IF(C996&gt;0,+VLOOKUP($C996,'STYLE NAMES'!$B:$AC,20,FALSE),"")</f>
        <v>Cinture elastiche e confortevoli per l'equitazione Composizione: 100% Poliestere</v>
      </c>
      <c r="AQ996" s="101" t="str">
        <f>IF(C996&gt;0,+VLOOKUP($C996,'STYLE NAMES'!$B:$AC,21,FALSE),"")</f>
        <v>Non lavare in lavatrice</v>
      </c>
      <c r="AR996" s="101">
        <f>IF(D996&gt;0,+VLOOKUP($C996,'STYLE NAMES'!$B:$AC,22,FALSE),"")</f>
        <v>0</v>
      </c>
      <c r="AS996" s="101">
        <f>IF(E996&gt;0,+VLOOKUP($C996,'STYLE NAMES'!$B:$AC,23,FALSE),"")</f>
        <v>0</v>
      </c>
      <c r="AT996" s="101">
        <f>IF(F996&gt;0,+VLOOKUP($C996,'STYLE NAMES'!$B:$AC,24,FALSE),"")</f>
        <v>0</v>
      </c>
      <c r="AU996" s="101">
        <f>IF(G996&gt;0,+VLOOKUP($C996,'STYLE NAMES'!$B:$AC,25,FALSE),"")</f>
        <v>0</v>
      </c>
      <c r="AV996" s="101">
        <f>+VLOOKUP($S996,'CODE GENERATOR'!$P:$AM,15,FALSE)</f>
        <v>0</v>
      </c>
      <c r="AW996" s="101">
        <f>+VLOOKUP($S996,'CODE GENERATOR'!$P:$AM,16,FALSE)</f>
        <v>0</v>
      </c>
      <c r="AX996" s="101">
        <f>+VLOOKUP($S996,'CODE GENERATOR'!$P:$AM,17,FALSE)</f>
        <v>0</v>
      </c>
      <c r="AY996" s="101">
        <f>+VLOOKUP($S996,'CODE GENERATOR'!$P:$AM,18,FALSE)</f>
        <v>0</v>
      </c>
      <c r="AZ996" s="101">
        <f>+VLOOKUP($S996,'CODE GENERATOR'!$P:$AM,19,FALSE)</f>
        <v>0</v>
      </c>
      <c r="BA996" s="101">
        <f>+VLOOKUP($S996,'CODE GENERATOR'!$P:$AM,20,FALSE)</f>
        <v>0</v>
      </c>
      <c r="BB996" s="101">
        <f>+VLOOKUP($S996,'CODE GENERATOR'!$P:$AM,21,FALSE)</f>
        <v>0</v>
      </c>
      <c r="BC996" s="101">
        <f>+VLOOKUP($S996,'CODE GENERATOR'!$P:$AM,22,FALSE)</f>
        <v>0</v>
      </c>
      <c r="BD996" s="101">
        <f>+VLOOKUP($S996,'CODE GENERATOR'!$P:$AM,23,FALSE)</f>
        <v>0</v>
      </c>
      <c r="BE996" s="101">
        <f>+VLOOKUP($S996,'CODE GENERATOR'!$P:$AM,24,FALSE)</f>
        <v>0</v>
      </c>
      <c r="BF996" s="101">
        <f>IF(C996&gt;0,+VLOOKUP(G996,'CATEGORY ID'!$A$1:$L$118,3,FALSE),"")</f>
        <v>17</v>
      </c>
      <c r="BG996" s="101">
        <f>IF(C996&gt;0,+VLOOKUP(H996,'CATEGORY ID'!$D$1:$L$118,3,FALSE),"")</f>
        <v>17</v>
      </c>
      <c r="BH996" s="101">
        <f>IF(C996&gt;0,+VLOOKUP((+H996&amp;I996),'CATEGORY ID'!$H$1:$I$121,2,FALSE),"")</f>
        <v>18</v>
      </c>
      <c r="BJ996" s="101">
        <f>IF(C996&gt;0,IF(COUNTIF('CATEGORY ID'!$K$1:$K$121,+H996&amp;K996) &gt; 0, +VLOOKUP(+H996&amp;K996,'CATEGORY ID'!$K$1:$L$121,2,FALSE),""),"")</f>
        <v>73</v>
      </c>
      <c r="BK996" s="101" t="str">
        <f>IF(C996&gt;0,IF(COUNTIF('CATEGORY ID'!$K$124:$K$165, +VLOOKUP(C996,'STYLE NAMES'!$B:$AE,30,FALSE)) &gt; 0, +VLOOKUP(VLOOKUP(C996,'STYLE NAMES'!$B:$AE,30,FALSE),'CATEGORY ID'!K:M,2,FALSE),""),"")</f>
        <v/>
      </c>
      <c r="BM996" s="101">
        <v>204</v>
      </c>
      <c r="BR996" s="101" t="str" cm="1">
        <f t="array" ref="BR996">IF(C996&gt;0,_xlfn.TEXTJOIN(";", TRUE,_xlfn.UNIQUE(_xlfn._xlws.FILTER(BF996:BQ996,(BF996:BQ996&gt;0)),TRUE,FALSE)),"")&amp;";"&amp;BS996</f>
        <v>17;18;73;204;</v>
      </c>
      <c r="BU996" s="106">
        <f>IF(C996&gt;0,+VLOOKUP($C996,'STYLE NAMES'!$B:$AC,26,FALSE),"")</f>
        <v>49.9</v>
      </c>
      <c r="BV996" s="106">
        <f>IF(C996&gt;0,+VLOOKUP($C996,'STYLE NAMES'!$B:$AC,27,FALSE),"")</f>
        <v>2740</v>
      </c>
      <c r="BW996" s="106">
        <f>IF(C996&gt;0,+VLOOKUP($C996,'STYLE NAMES'!$B:$AC,28,FALSE),"")</f>
        <v>57.384999999999991</v>
      </c>
      <c r="BY996"/>
      <c r="BZ996" s="101">
        <v>0</v>
      </c>
      <c r="CA996" s="137">
        <f t="shared" si="66"/>
        <v>1</v>
      </c>
      <c r="CB996" s="137">
        <f>+VLOOKUP(C996,'[2]STYLES &amp; MODELS MATRIX'!$A:$G,7,FALSE)</f>
        <v>0</v>
      </c>
      <c r="CC996" s="137">
        <f>+VLOOKUP(C996,'[1]STYLES &amp; SIZE CHARTS'!$A:$H,8,FALSE)</f>
        <v>0</v>
      </c>
      <c r="CD996" s="137"/>
      <c r="CE996" s="205"/>
      <c r="CF996" s="141"/>
    </row>
    <row r="997" spans="1:84" s="101" customFormat="1" ht="12" customHeight="1" x14ac:dyDescent="0.2">
      <c r="A997" s="102">
        <f t="shared" si="64"/>
        <v>8683711010722</v>
      </c>
      <c r="B997" s="101" t="s">
        <v>1009</v>
      </c>
      <c r="C997" s="101" t="s">
        <v>2214</v>
      </c>
      <c r="D997" s="101" t="s">
        <v>630</v>
      </c>
      <c r="E997" s="203" t="s">
        <v>2527</v>
      </c>
      <c r="F997" s="101">
        <v>105</v>
      </c>
      <c r="G997" s="101" t="str">
        <f>IF(C997&gt;0,+VLOOKUP($C997,'STYLE NAMES'!$B:$AC,4,FALSE),"")</f>
        <v>ACCESSORIES</v>
      </c>
      <c r="H997" s="101" t="str">
        <f>IF(C997&gt;0,+VLOOKUP($C997,'STYLE NAMES'!$B:$AC,5,FALSE),"")</f>
        <v>ACCESSORIES</v>
      </c>
      <c r="I997" s="101" t="str">
        <f>IF(C997&gt;0,+VLOOKUP($C997,'STYLE NAMES'!$B:$AC,6,FALSE),"")</f>
        <v>RIDER ACCESSORIES</v>
      </c>
      <c r="J997" s="101" t="str">
        <f>IF(C997&gt;0,+VLOOKUP($C997,'STYLE NAMES'!$B:$AC,7,FALSE),"")</f>
        <v>UNISEX</v>
      </c>
      <c r="K997" s="101" t="str">
        <f>IF(C997&gt;0,+VLOOKUP($C997,'STYLE NAMES'!$B:$AC,8,FALSE),"")</f>
        <v>BELTS</v>
      </c>
      <c r="L997" s="101" t="str">
        <f>IF(E997&gt;0,+VLOOKUP($E997,'CODE GENERATOR'!$D:$T,3,FALSE),"")</f>
        <v>A</v>
      </c>
      <c r="M997" s="101" t="str">
        <f>IF(E997&gt;0,+VLOOKUP($E997,'CODE GENERATOR'!$D:$T,4,FALSE),"")</f>
        <v>BRAIDED</v>
      </c>
      <c r="N997" s="101" t="str">
        <f>IF(E997&gt;0,+VLOOKUP($E997,'CODE GENERATOR'!$D:$T,6,FALSE),"")</f>
        <v>NAVY</v>
      </c>
      <c r="O997" s="101" t="str">
        <f>IF(E997&gt;0,+VLOOKUP($E997,'CODE GENERATOR'!$D:$T,7,FALSE),"")</f>
        <v>NAVY</v>
      </c>
      <c r="P997" s="101" t="str">
        <f t="shared" si="65"/>
        <v>NAVY</v>
      </c>
      <c r="Q997" s="104" t="str">
        <f>IF(E997&gt;0,+VLOOKUP($E997,'CODE GENERATOR'!$D:$T,11,FALSE),"")</f>
        <v>A.RACUX_BLT0094A</v>
      </c>
      <c r="R997" s="104" t="str">
        <f>IF(E997&gt;0,+VLOOKUP($E997,'CODE GENERATOR'!$D:$T,12,FALSE),"")</f>
        <v>BRD0002NAVNAV</v>
      </c>
      <c r="S997" s="104" t="str">
        <f>IF(E997&gt;0,+VLOOKUP($E997,'CODE GENERATOR'!$D:$T,13,FALSE),"")</f>
        <v>A.RACUX_BLT0094A_BRD0002NAVNAV</v>
      </c>
      <c r="T997" s="104" t="str">
        <f t="shared" si="63"/>
        <v>A.RACUX_BLT0094A_BRD0002NAVNAV_105</v>
      </c>
      <c r="U997" s="105">
        <v>8683711010722</v>
      </c>
      <c r="V997" s="107" t="str" cm="1">
        <f t="array" ref="V997">_xlfn.TEXTJOIN(";", TRUE, _xlfn.UNIQUE(_xlfn._xlws.FILTER(P$3:P$10029, C$3:C$10029=C997)))</f>
        <v>BEIGE;NAVY;BLACK</v>
      </c>
      <c r="W997" s="107" t="str" cm="1">
        <f t="array" ref="W997">_xlfn.TEXTJOIN(";", TRUE, _xlfn.UNIQUE(_xlfn._xlws.FILTER(F$3:F$10029, C$3:C$10029=C997)))</f>
        <v>85;90;95;100;105;110;115;120;125</v>
      </c>
      <c r="X997" s="101" t="str">
        <f>IF(E997&gt;0,+VLOOKUP($E997,'CODE GENERATOR'!$D:$AC,19,FALSE),0)</f>
        <v>CavalierSanmarco_03.02.2026_0621</v>
      </c>
      <c r="Y997" s="101" t="str">
        <f>IF(E997&gt;0,+VLOOKUP($E997,'CODE GENERATOR'!$D:$AC,20,FALSE),0)</f>
        <v>CavalierSanmarco_03.02.2026_0625</v>
      </c>
      <c r="Z997" s="101" t="str">
        <f>IF(E997&gt;0,+VLOOKUP($E997,'CODE GENERATOR'!$D:$AC,21,FALSE),0)</f>
        <v>CavalierSanmarco_03.02.2026_0626</v>
      </c>
      <c r="AA997" s="101" t="str">
        <f>IF(E997&gt;0,+VLOOKUP($E997,'CODE GENERATOR'!$D:$AC,22,FALSE),0)</f>
        <v/>
      </c>
      <c r="AB997" s="101" t="str">
        <f>IF(E997&gt;0,+VLOOKUP($E997,'CODE GENERATOR'!$D:$AC,23,FALSE),0)</f>
        <v/>
      </c>
      <c r="AC997" s="101" t="str">
        <f>IF(E997&gt;0,+VLOOKUP($E997,'CODE GENERATOR'!$D:$AC,24,FALSE),0)</f>
        <v/>
      </c>
      <c r="AD997" s="101" t="str">
        <f>IF(E997&gt;0,+VLOOKUP($E997,'CODE GENERATOR'!$D:$AC,25,FALSE),0)</f>
        <v/>
      </c>
      <c r="AE997" s="101" t="str">
        <f>IF(E997&gt;0,+VLOOKUP($E997,'CODE GENERATOR'!$D:$AC,26,FALSE),0)</f>
        <v/>
      </c>
      <c r="AF997" s="149" t="str">
        <f>IF($C997&gt;0,$C997&amp;" "&amp;$P997&amp;" "&amp;+VLOOKUP($C997,'STYLE NAMES'!$B:$AC,10,FALSE),"""")</f>
        <v>SANTINI NAVY BRAIDED BELT</v>
      </c>
      <c r="AG997" s="101" t="str">
        <f>"Enjoy our "&amp;(AF997)&amp;"; "&amp;IF(C997&gt;0,+VLOOKUP($C997,'STYLE NAMES'!$B:$AC,11,FALSE),"")</f>
        <v>Enjoy our SANTINI NAVY BRAIDED BELT; Braided Riding Belts
Available in many colors and designs you can use these elegant belts for riding or even at your daily life</v>
      </c>
      <c r="AH997" s="101" t="str">
        <f>IF(C997&gt;0,+VLOOKUP($C997,'STYLE NAMES'!$B:$AC,12,FALSE),"")</f>
        <v>*Super elastic and comfortable riding belts
Composition:
100% Polyester</v>
      </c>
      <c r="AI997" s="101" t="str">
        <f>IF(C997&gt;0,+VLOOKUP($C997,'STYLE NAMES'!$B:$AC,13,FALSE),"")</f>
        <v>Do not wash in washing machine</v>
      </c>
      <c r="AJ997" s="149" t="str">
        <f>IF($C997&gt;0,$C997&amp;" "&amp;$P997&amp;" "&amp;+VLOOKUP($C997,'STYLE NAMES'!$B:$AC,14,FALSE),"""")</f>
        <v>SANTINI NAVY ÖRGÜ KEMER</v>
      </c>
      <c r="AK997" s="149" t="str">
        <f>"Cavalier SanMarco tarafından tasarlanan "&amp;(AJ997)&amp;"; "&amp;IF(C997&gt;0,+VLOOKUP($C997,'STYLE NAMES'!$B:$AC,15,FALSE),"")</f>
        <v>Cavalier SanMarco tarafından tasarlanan SANTINI NAVY ÖRGÜ KEMER; Örgü Binicilik Kemeri
Birçok renk ve desenleri ile bu şık kemerleri hem biniş kıyafetleriniz ile hem de günlük kıyafetlerinizle kullanabilirsiniz.</v>
      </c>
      <c r="AL997" s="149" t="str">
        <f>IF(C997&gt;0,+VLOOKUP($C997,'STYLE NAMES'!$B:$AC,16,FALSE),"")</f>
        <v>* Çok esnek ve rahat 
Kompozisyon:
100% Polyester</v>
      </c>
      <c r="AM997" s="149" t="str">
        <f>IF(C997&gt;0,+VLOOKUP($C997,'STYLE NAMES'!$B:$AC,17,FALSE),"")</f>
        <v>Ürünü makinada yıkamayınız</v>
      </c>
      <c r="AN997" s="149" t="str">
        <f>IF($C997&gt;0,$C997&amp;" "&amp;$P997&amp;" "&amp;+VLOOKUP($C997,'STYLE NAMES'!$B:$AC,18,FALSE),"""")</f>
        <v>SANTINI NAVY CINTURA ELASTICA</v>
      </c>
      <c r="AO997" s="101" t="str">
        <f>"Disegnato da Cavalier SanMarco "&amp;(AN997)&amp;"; "&amp;IF(C997&gt;0,+VLOOKUP($C997,'STYLE NAMES'!$B:$AC,19,FALSE),"")</f>
        <v>Disegnato da Cavalier SanMarco SANTINI NAVY CINTURA ELASTICA; Cintura intrecciata per equitazione Disponibile in molti colori e design, queste eleganti cinture possono essere utilizzate sia per l'equitazione che nella vita quotidiana.</v>
      </c>
      <c r="AP997" s="101" t="str">
        <f>IF(C997&gt;0,+VLOOKUP($C997,'STYLE NAMES'!$B:$AC,20,FALSE),"")</f>
        <v>Cinture elastiche e confortevoli per l'equitazione Composizione: 100% Poliestere</v>
      </c>
      <c r="AQ997" s="101" t="str">
        <f>IF(C997&gt;0,+VLOOKUP($C997,'STYLE NAMES'!$B:$AC,21,FALSE),"")</f>
        <v>Non lavare in lavatrice</v>
      </c>
      <c r="AR997" s="101">
        <f>IF(D997&gt;0,+VLOOKUP($C997,'STYLE NAMES'!$B:$AC,22,FALSE),"")</f>
        <v>0</v>
      </c>
      <c r="AS997" s="101">
        <f>IF(E997&gt;0,+VLOOKUP($C997,'STYLE NAMES'!$B:$AC,23,FALSE),"")</f>
        <v>0</v>
      </c>
      <c r="AT997" s="101">
        <f>IF(F997&gt;0,+VLOOKUP($C997,'STYLE NAMES'!$B:$AC,24,FALSE),"")</f>
        <v>0</v>
      </c>
      <c r="AU997" s="101">
        <f>IF(G997&gt;0,+VLOOKUP($C997,'STYLE NAMES'!$B:$AC,25,FALSE),"")</f>
        <v>0</v>
      </c>
      <c r="AV997" s="101">
        <f>+VLOOKUP($S997,'CODE GENERATOR'!$P:$AM,15,FALSE)</f>
        <v>0</v>
      </c>
      <c r="AW997" s="101">
        <f>+VLOOKUP($S997,'CODE GENERATOR'!$P:$AM,16,FALSE)</f>
        <v>0</v>
      </c>
      <c r="AX997" s="101">
        <f>+VLOOKUP($S997,'CODE GENERATOR'!$P:$AM,17,FALSE)</f>
        <v>0</v>
      </c>
      <c r="AY997" s="101">
        <f>+VLOOKUP($S997,'CODE GENERATOR'!$P:$AM,18,FALSE)</f>
        <v>0</v>
      </c>
      <c r="AZ997" s="101">
        <f>+VLOOKUP($S997,'CODE GENERATOR'!$P:$AM,19,FALSE)</f>
        <v>0</v>
      </c>
      <c r="BA997" s="101">
        <f>+VLOOKUP($S997,'CODE GENERATOR'!$P:$AM,20,FALSE)</f>
        <v>0</v>
      </c>
      <c r="BB997" s="101">
        <f>+VLOOKUP($S997,'CODE GENERATOR'!$P:$AM,21,FALSE)</f>
        <v>0</v>
      </c>
      <c r="BC997" s="101">
        <f>+VLOOKUP($S997,'CODE GENERATOR'!$P:$AM,22,FALSE)</f>
        <v>0</v>
      </c>
      <c r="BD997" s="101">
        <f>+VLOOKUP($S997,'CODE GENERATOR'!$P:$AM,23,FALSE)</f>
        <v>0</v>
      </c>
      <c r="BE997" s="101">
        <f>+VLOOKUP($S997,'CODE GENERATOR'!$P:$AM,24,FALSE)</f>
        <v>0</v>
      </c>
      <c r="BF997" s="101">
        <f>IF(C997&gt;0,+VLOOKUP(G997,'CATEGORY ID'!$A$1:$L$118,3,FALSE),"")</f>
        <v>17</v>
      </c>
      <c r="BG997" s="101">
        <f>IF(C997&gt;0,+VLOOKUP(H997,'CATEGORY ID'!$D$1:$L$118,3,FALSE),"")</f>
        <v>17</v>
      </c>
      <c r="BH997" s="101">
        <f>IF(C997&gt;0,+VLOOKUP((+H997&amp;I997),'CATEGORY ID'!$H$1:$I$121,2,FALSE),"")</f>
        <v>18</v>
      </c>
      <c r="BJ997" s="101">
        <f>IF(C997&gt;0,IF(COUNTIF('CATEGORY ID'!$K$1:$K$121,+H997&amp;K997) &gt; 0, +VLOOKUP(+H997&amp;K997,'CATEGORY ID'!$K$1:$L$121,2,FALSE),""),"")</f>
        <v>73</v>
      </c>
      <c r="BK997" s="101" t="str">
        <f>IF(C997&gt;0,IF(COUNTIF('CATEGORY ID'!$K$124:$K$165, +VLOOKUP(C997,'STYLE NAMES'!$B:$AE,30,FALSE)) &gt; 0, +VLOOKUP(VLOOKUP(C997,'STYLE NAMES'!$B:$AE,30,FALSE),'CATEGORY ID'!K:M,2,FALSE),""),"")</f>
        <v/>
      </c>
      <c r="BM997" s="101">
        <v>204</v>
      </c>
      <c r="BR997" s="101" t="str" cm="1">
        <f t="array" ref="BR997">IF(C997&gt;0,_xlfn.TEXTJOIN(";", TRUE,_xlfn.UNIQUE(_xlfn._xlws.FILTER(BF997:BQ997,(BF997:BQ997&gt;0)),TRUE,FALSE)),"")&amp;";"&amp;BS997</f>
        <v>17;18;73;204;</v>
      </c>
      <c r="BU997" s="106">
        <f>IF(C997&gt;0,+VLOOKUP($C997,'STYLE NAMES'!$B:$AC,26,FALSE),"")</f>
        <v>49.9</v>
      </c>
      <c r="BV997" s="106">
        <f>IF(C997&gt;0,+VLOOKUP($C997,'STYLE NAMES'!$B:$AC,27,FALSE),"")</f>
        <v>2740</v>
      </c>
      <c r="BW997" s="106">
        <f>IF(C997&gt;0,+VLOOKUP($C997,'STYLE NAMES'!$B:$AC,28,FALSE),"")</f>
        <v>57.384999999999991</v>
      </c>
      <c r="BY997"/>
      <c r="BZ997" s="101">
        <v>1</v>
      </c>
      <c r="CA997" s="137">
        <f t="shared" si="66"/>
        <v>1</v>
      </c>
      <c r="CB997" s="137">
        <f>+VLOOKUP(C997,'[2]STYLES &amp; MODELS MATRIX'!$A:$G,7,FALSE)</f>
        <v>0</v>
      </c>
      <c r="CC997" s="137">
        <f>+VLOOKUP(C997,'[1]STYLES &amp; SIZE CHARTS'!$A:$H,8,FALSE)</f>
        <v>0</v>
      </c>
      <c r="CD997" s="137"/>
      <c r="CE997" s="205"/>
      <c r="CF997" s="141"/>
    </row>
    <row r="998" spans="1:84" s="101" customFormat="1" ht="12" customHeight="1" x14ac:dyDescent="0.2">
      <c r="A998" s="102">
        <f t="shared" si="64"/>
        <v>8683711010739</v>
      </c>
      <c r="B998" s="101" t="s">
        <v>1009</v>
      </c>
      <c r="C998" s="101" t="s">
        <v>2214</v>
      </c>
      <c r="D998" s="101" t="s">
        <v>630</v>
      </c>
      <c r="E998" s="203" t="s">
        <v>2527</v>
      </c>
      <c r="F998" s="101">
        <v>110</v>
      </c>
      <c r="G998" s="101" t="str">
        <f>IF(C998&gt;0,+VLOOKUP($C998,'STYLE NAMES'!$B:$AC,4,FALSE),"")</f>
        <v>ACCESSORIES</v>
      </c>
      <c r="H998" s="101" t="str">
        <f>IF(C998&gt;0,+VLOOKUP($C998,'STYLE NAMES'!$B:$AC,5,FALSE),"")</f>
        <v>ACCESSORIES</v>
      </c>
      <c r="I998" s="101" t="str">
        <f>IF(C998&gt;0,+VLOOKUP($C998,'STYLE NAMES'!$B:$AC,6,FALSE),"")</f>
        <v>RIDER ACCESSORIES</v>
      </c>
      <c r="J998" s="101" t="str">
        <f>IF(C998&gt;0,+VLOOKUP($C998,'STYLE NAMES'!$B:$AC,7,FALSE),"")</f>
        <v>UNISEX</v>
      </c>
      <c r="K998" s="101" t="str">
        <f>IF(C998&gt;0,+VLOOKUP($C998,'STYLE NAMES'!$B:$AC,8,FALSE),"")</f>
        <v>BELTS</v>
      </c>
      <c r="L998" s="101" t="str">
        <f>IF(E998&gt;0,+VLOOKUP($E998,'CODE GENERATOR'!$D:$T,3,FALSE),"")</f>
        <v>A</v>
      </c>
      <c r="M998" s="101" t="str">
        <f>IF(E998&gt;0,+VLOOKUP($E998,'CODE GENERATOR'!$D:$T,4,FALSE),"")</f>
        <v>BRAIDED</v>
      </c>
      <c r="N998" s="101" t="str">
        <f>IF(E998&gt;0,+VLOOKUP($E998,'CODE GENERATOR'!$D:$T,6,FALSE),"")</f>
        <v>NAVY</v>
      </c>
      <c r="O998" s="101" t="str">
        <f>IF(E998&gt;0,+VLOOKUP($E998,'CODE GENERATOR'!$D:$T,7,FALSE),"")</f>
        <v>NAVY</v>
      </c>
      <c r="P998" s="101" t="str">
        <f t="shared" si="65"/>
        <v>NAVY</v>
      </c>
      <c r="Q998" s="104" t="str">
        <f>IF(E998&gt;0,+VLOOKUP($E998,'CODE GENERATOR'!$D:$T,11,FALSE),"")</f>
        <v>A.RACUX_BLT0094A</v>
      </c>
      <c r="R998" s="104" t="str">
        <f>IF(E998&gt;0,+VLOOKUP($E998,'CODE GENERATOR'!$D:$T,12,FALSE),"")</f>
        <v>BRD0002NAVNAV</v>
      </c>
      <c r="S998" s="104" t="str">
        <f>IF(E998&gt;0,+VLOOKUP($E998,'CODE GENERATOR'!$D:$T,13,FALSE),"")</f>
        <v>A.RACUX_BLT0094A_BRD0002NAVNAV</v>
      </c>
      <c r="T998" s="104" t="str">
        <f t="shared" si="63"/>
        <v>A.RACUX_BLT0094A_BRD0002NAVNAV_110</v>
      </c>
      <c r="U998" s="105">
        <v>8683711010739</v>
      </c>
      <c r="V998" s="107" t="str" cm="1">
        <f t="array" ref="V998">_xlfn.TEXTJOIN(";", TRUE, _xlfn.UNIQUE(_xlfn._xlws.FILTER(P$3:P$10029, C$3:C$10029=C998)))</f>
        <v>BEIGE;NAVY;BLACK</v>
      </c>
      <c r="W998" s="107" t="str" cm="1">
        <f t="array" ref="W998">_xlfn.TEXTJOIN(";", TRUE, _xlfn.UNIQUE(_xlfn._xlws.FILTER(F$3:F$10029, C$3:C$10029=C998)))</f>
        <v>85;90;95;100;105;110;115;120;125</v>
      </c>
      <c r="X998" s="101" t="str">
        <f>IF(E998&gt;0,+VLOOKUP($E998,'CODE GENERATOR'!$D:$AC,19,FALSE),0)</f>
        <v>CavalierSanmarco_03.02.2026_0621</v>
      </c>
      <c r="Y998" s="101" t="str">
        <f>IF(E998&gt;0,+VLOOKUP($E998,'CODE GENERATOR'!$D:$AC,20,FALSE),0)</f>
        <v>CavalierSanmarco_03.02.2026_0625</v>
      </c>
      <c r="Z998" s="101" t="str">
        <f>IF(E998&gt;0,+VLOOKUP($E998,'CODE GENERATOR'!$D:$AC,21,FALSE),0)</f>
        <v>CavalierSanmarco_03.02.2026_0626</v>
      </c>
      <c r="AA998" s="101" t="str">
        <f>IF(E998&gt;0,+VLOOKUP($E998,'CODE GENERATOR'!$D:$AC,22,FALSE),0)</f>
        <v/>
      </c>
      <c r="AB998" s="101" t="str">
        <f>IF(E998&gt;0,+VLOOKUP($E998,'CODE GENERATOR'!$D:$AC,23,FALSE),0)</f>
        <v/>
      </c>
      <c r="AC998" s="101" t="str">
        <f>IF(E998&gt;0,+VLOOKUP($E998,'CODE GENERATOR'!$D:$AC,24,FALSE),0)</f>
        <v/>
      </c>
      <c r="AD998" s="101" t="str">
        <f>IF(E998&gt;0,+VLOOKUP($E998,'CODE GENERATOR'!$D:$AC,25,FALSE),0)</f>
        <v/>
      </c>
      <c r="AE998" s="101" t="str">
        <f>IF(E998&gt;0,+VLOOKUP($E998,'CODE GENERATOR'!$D:$AC,26,FALSE),0)</f>
        <v/>
      </c>
      <c r="AF998" s="149" t="str">
        <f>IF($C998&gt;0,$C998&amp;" "&amp;$P998&amp;" "&amp;+VLOOKUP($C998,'STYLE NAMES'!$B:$AC,10,FALSE),"""")</f>
        <v>SANTINI NAVY BRAIDED BELT</v>
      </c>
      <c r="AG998" s="101" t="str">
        <f>"Enjoy our "&amp;(AF998)&amp;"; "&amp;IF(C998&gt;0,+VLOOKUP($C998,'STYLE NAMES'!$B:$AC,11,FALSE),"")</f>
        <v>Enjoy our SANTINI NAVY BRAIDED BELT; Braided Riding Belts
Available in many colors and designs you can use these elegant belts for riding or even at your daily life</v>
      </c>
      <c r="AH998" s="101" t="str">
        <f>IF(C998&gt;0,+VLOOKUP($C998,'STYLE NAMES'!$B:$AC,12,FALSE),"")</f>
        <v>*Super elastic and comfortable riding belts
Composition:
100% Polyester</v>
      </c>
      <c r="AI998" s="101" t="str">
        <f>IF(C998&gt;0,+VLOOKUP($C998,'STYLE NAMES'!$B:$AC,13,FALSE),"")</f>
        <v>Do not wash in washing machine</v>
      </c>
      <c r="AJ998" s="149" t="str">
        <f>IF($C998&gt;0,$C998&amp;" "&amp;$P998&amp;" "&amp;+VLOOKUP($C998,'STYLE NAMES'!$B:$AC,14,FALSE),"""")</f>
        <v>SANTINI NAVY ÖRGÜ KEMER</v>
      </c>
      <c r="AK998" s="149" t="str">
        <f>"Cavalier SanMarco tarafından tasarlanan "&amp;(AJ998)&amp;"; "&amp;IF(C998&gt;0,+VLOOKUP($C998,'STYLE NAMES'!$B:$AC,15,FALSE),"")</f>
        <v>Cavalier SanMarco tarafından tasarlanan SANTINI NAVY ÖRGÜ KEMER; Örgü Binicilik Kemeri
Birçok renk ve desenleri ile bu şık kemerleri hem biniş kıyafetleriniz ile hem de günlük kıyafetlerinizle kullanabilirsiniz.</v>
      </c>
      <c r="AL998" s="149" t="str">
        <f>IF(C998&gt;0,+VLOOKUP($C998,'STYLE NAMES'!$B:$AC,16,FALSE),"")</f>
        <v>* Çok esnek ve rahat 
Kompozisyon:
100% Polyester</v>
      </c>
      <c r="AM998" s="149" t="str">
        <f>IF(C998&gt;0,+VLOOKUP($C998,'STYLE NAMES'!$B:$AC,17,FALSE),"")</f>
        <v>Ürünü makinada yıkamayınız</v>
      </c>
      <c r="AN998" s="149" t="str">
        <f>IF($C998&gt;0,$C998&amp;" "&amp;$P998&amp;" "&amp;+VLOOKUP($C998,'STYLE NAMES'!$B:$AC,18,FALSE),"""")</f>
        <v>SANTINI NAVY CINTURA ELASTICA</v>
      </c>
      <c r="AO998" s="101" t="str">
        <f>"Disegnato da Cavalier SanMarco "&amp;(AN998)&amp;"; "&amp;IF(C998&gt;0,+VLOOKUP($C998,'STYLE NAMES'!$B:$AC,19,FALSE),"")</f>
        <v>Disegnato da Cavalier SanMarco SANTINI NAVY CINTURA ELASTICA; Cintura intrecciata per equitazione Disponibile in molti colori e design, queste eleganti cinture possono essere utilizzate sia per l'equitazione che nella vita quotidiana.</v>
      </c>
      <c r="AP998" s="101" t="str">
        <f>IF(C998&gt;0,+VLOOKUP($C998,'STYLE NAMES'!$B:$AC,20,FALSE),"")</f>
        <v>Cinture elastiche e confortevoli per l'equitazione Composizione: 100% Poliestere</v>
      </c>
      <c r="AQ998" s="101" t="str">
        <f>IF(C998&gt;0,+VLOOKUP($C998,'STYLE NAMES'!$B:$AC,21,FALSE),"")</f>
        <v>Non lavare in lavatrice</v>
      </c>
      <c r="AR998" s="101">
        <f>IF(D998&gt;0,+VLOOKUP($C998,'STYLE NAMES'!$B:$AC,22,FALSE),"")</f>
        <v>0</v>
      </c>
      <c r="AS998" s="101">
        <f>IF(E998&gt;0,+VLOOKUP($C998,'STYLE NAMES'!$B:$AC,23,FALSE),"")</f>
        <v>0</v>
      </c>
      <c r="AT998" s="101">
        <f>IF(F998&gt;0,+VLOOKUP($C998,'STYLE NAMES'!$B:$AC,24,FALSE),"")</f>
        <v>0</v>
      </c>
      <c r="AU998" s="101">
        <f>IF(G998&gt;0,+VLOOKUP($C998,'STYLE NAMES'!$B:$AC,25,FALSE),"")</f>
        <v>0</v>
      </c>
      <c r="AV998" s="101">
        <f>+VLOOKUP($S998,'CODE GENERATOR'!$P:$AM,15,FALSE)</f>
        <v>0</v>
      </c>
      <c r="AW998" s="101">
        <f>+VLOOKUP($S998,'CODE GENERATOR'!$P:$AM,16,FALSE)</f>
        <v>0</v>
      </c>
      <c r="AX998" s="101">
        <f>+VLOOKUP($S998,'CODE GENERATOR'!$P:$AM,17,FALSE)</f>
        <v>0</v>
      </c>
      <c r="AY998" s="101">
        <f>+VLOOKUP($S998,'CODE GENERATOR'!$P:$AM,18,FALSE)</f>
        <v>0</v>
      </c>
      <c r="AZ998" s="101">
        <f>+VLOOKUP($S998,'CODE GENERATOR'!$P:$AM,19,FALSE)</f>
        <v>0</v>
      </c>
      <c r="BA998" s="101">
        <f>+VLOOKUP($S998,'CODE GENERATOR'!$P:$AM,20,FALSE)</f>
        <v>0</v>
      </c>
      <c r="BB998" s="101">
        <f>+VLOOKUP($S998,'CODE GENERATOR'!$P:$AM,21,FALSE)</f>
        <v>0</v>
      </c>
      <c r="BC998" s="101">
        <f>+VLOOKUP($S998,'CODE GENERATOR'!$P:$AM,22,FALSE)</f>
        <v>0</v>
      </c>
      <c r="BD998" s="101">
        <f>+VLOOKUP($S998,'CODE GENERATOR'!$P:$AM,23,FALSE)</f>
        <v>0</v>
      </c>
      <c r="BE998" s="101">
        <f>+VLOOKUP($S998,'CODE GENERATOR'!$P:$AM,24,FALSE)</f>
        <v>0</v>
      </c>
      <c r="BF998" s="101">
        <f>IF(C998&gt;0,+VLOOKUP(G998,'CATEGORY ID'!$A$1:$L$118,3,FALSE),"")</f>
        <v>17</v>
      </c>
      <c r="BG998" s="101">
        <f>IF(C998&gt;0,+VLOOKUP(H998,'CATEGORY ID'!$D$1:$L$118,3,FALSE),"")</f>
        <v>17</v>
      </c>
      <c r="BH998" s="101">
        <f>IF(C998&gt;0,+VLOOKUP((+H998&amp;I998),'CATEGORY ID'!$H$1:$I$121,2,FALSE),"")</f>
        <v>18</v>
      </c>
      <c r="BJ998" s="101">
        <f>IF(C998&gt;0,IF(COUNTIF('CATEGORY ID'!$K$1:$K$121,+H998&amp;K998) &gt; 0, +VLOOKUP(+H998&amp;K998,'CATEGORY ID'!$K$1:$L$121,2,FALSE),""),"")</f>
        <v>73</v>
      </c>
      <c r="BK998" s="101" t="str">
        <f>IF(C998&gt;0,IF(COUNTIF('CATEGORY ID'!$K$124:$K$165, +VLOOKUP(C998,'STYLE NAMES'!$B:$AE,30,FALSE)) &gt; 0, +VLOOKUP(VLOOKUP(C998,'STYLE NAMES'!$B:$AE,30,FALSE),'CATEGORY ID'!K:M,2,FALSE),""),"")</f>
        <v/>
      </c>
      <c r="BM998" s="101">
        <v>204</v>
      </c>
      <c r="BR998" s="101" t="str" cm="1">
        <f t="array" ref="BR998">IF(C998&gt;0,_xlfn.TEXTJOIN(";", TRUE,_xlfn.UNIQUE(_xlfn._xlws.FILTER(BF998:BQ998,(BF998:BQ998&gt;0)),TRUE,FALSE)),"")&amp;";"&amp;BS998</f>
        <v>17;18;73;204;</v>
      </c>
      <c r="BU998" s="106">
        <f>IF(C998&gt;0,+VLOOKUP($C998,'STYLE NAMES'!$B:$AC,26,FALSE),"")</f>
        <v>49.9</v>
      </c>
      <c r="BV998" s="106">
        <f>IF(C998&gt;0,+VLOOKUP($C998,'STYLE NAMES'!$B:$AC,27,FALSE),"")</f>
        <v>2740</v>
      </c>
      <c r="BW998" s="106">
        <f>IF(C998&gt;0,+VLOOKUP($C998,'STYLE NAMES'!$B:$AC,28,FALSE),"")</f>
        <v>57.384999999999991</v>
      </c>
      <c r="BY998"/>
      <c r="BZ998" s="101">
        <v>0</v>
      </c>
      <c r="CA998" s="137">
        <f t="shared" si="66"/>
        <v>1</v>
      </c>
      <c r="CB998" s="137">
        <f>+VLOOKUP(C998,'[2]STYLES &amp; MODELS MATRIX'!$A:$G,7,FALSE)</f>
        <v>0</v>
      </c>
      <c r="CC998" s="137">
        <f>+VLOOKUP(C998,'[1]STYLES &amp; SIZE CHARTS'!$A:$H,8,FALSE)</f>
        <v>0</v>
      </c>
      <c r="CD998" s="137"/>
      <c r="CE998" s="205"/>
      <c r="CF998" s="141"/>
    </row>
    <row r="999" spans="1:84" s="101" customFormat="1" ht="12" customHeight="1" x14ac:dyDescent="0.2">
      <c r="A999" s="102">
        <f t="shared" si="64"/>
        <v>8683711010746</v>
      </c>
      <c r="B999" s="101" t="s">
        <v>1009</v>
      </c>
      <c r="C999" s="101" t="s">
        <v>2214</v>
      </c>
      <c r="D999" s="101" t="s">
        <v>630</v>
      </c>
      <c r="E999" s="203" t="s">
        <v>2527</v>
      </c>
      <c r="F999" s="101">
        <v>115</v>
      </c>
      <c r="G999" s="101" t="str">
        <f>IF(C999&gt;0,+VLOOKUP($C999,'STYLE NAMES'!$B:$AC,4,FALSE),"")</f>
        <v>ACCESSORIES</v>
      </c>
      <c r="H999" s="101" t="str">
        <f>IF(C999&gt;0,+VLOOKUP($C999,'STYLE NAMES'!$B:$AC,5,FALSE),"")</f>
        <v>ACCESSORIES</v>
      </c>
      <c r="I999" s="101" t="str">
        <f>IF(C999&gt;0,+VLOOKUP($C999,'STYLE NAMES'!$B:$AC,6,FALSE),"")</f>
        <v>RIDER ACCESSORIES</v>
      </c>
      <c r="J999" s="101" t="str">
        <f>IF(C999&gt;0,+VLOOKUP($C999,'STYLE NAMES'!$B:$AC,7,FALSE),"")</f>
        <v>UNISEX</v>
      </c>
      <c r="K999" s="101" t="str">
        <f>IF(C999&gt;0,+VLOOKUP($C999,'STYLE NAMES'!$B:$AC,8,FALSE),"")</f>
        <v>BELTS</v>
      </c>
      <c r="L999" s="101" t="str">
        <f>IF(E999&gt;0,+VLOOKUP($E999,'CODE GENERATOR'!$D:$T,3,FALSE),"")</f>
        <v>A</v>
      </c>
      <c r="M999" s="101" t="str">
        <f>IF(E999&gt;0,+VLOOKUP($E999,'CODE GENERATOR'!$D:$T,4,FALSE),"")</f>
        <v>BRAIDED</v>
      </c>
      <c r="N999" s="101" t="str">
        <f>IF(E999&gt;0,+VLOOKUP($E999,'CODE GENERATOR'!$D:$T,6,FALSE),"")</f>
        <v>NAVY</v>
      </c>
      <c r="O999" s="101" t="str">
        <f>IF(E999&gt;0,+VLOOKUP($E999,'CODE GENERATOR'!$D:$T,7,FALSE),"")</f>
        <v>NAVY</v>
      </c>
      <c r="P999" s="101" t="str">
        <f t="shared" si="65"/>
        <v>NAVY</v>
      </c>
      <c r="Q999" s="104" t="str">
        <f>IF(E999&gt;0,+VLOOKUP($E999,'CODE GENERATOR'!$D:$T,11,FALSE),"")</f>
        <v>A.RACUX_BLT0094A</v>
      </c>
      <c r="R999" s="104" t="str">
        <f>IF(E999&gt;0,+VLOOKUP($E999,'CODE GENERATOR'!$D:$T,12,FALSE),"")</f>
        <v>BRD0002NAVNAV</v>
      </c>
      <c r="S999" s="104" t="str">
        <f>IF(E999&gt;0,+VLOOKUP($E999,'CODE GENERATOR'!$D:$T,13,FALSE),"")</f>
        <v>A.RACUX_BLT0094A_BRD0002NAVNAV</v>
      </c>
      <c r="T999" s="104" t="str">
        <f t="shared" si="63"/>
        <v>A.RACUX_BLT0094A_BRD0002NAVNAV_115</v>
      </c>
      <c r="U999" s="105">
        <v>8683711010746</v>
      </c>
      <c r="V999" s="107" t="str" cm="1">
        <f t="array" ref="V999">_xlfn.TEXTJOIN(";", TRUE, _xlfn.UNIQUE(_xlfn._xlws.FILTER(P$3:P$10029, C$3:C$10029=C999)))</f>
        <v>BEIGE;NAVY;BLACK</v>
      </c>
      <c r="W999" s="107" t="str" cm="1">
        <f t="array" ref="W999">_xlfn.TEXTJOIN(";", TRUE, _xlfn.UNIQUE(_xlfn._xlws.FILTER(F$3:F$10029, C$3:C$10029=C999)))</f>
        <v>85;90;95;100;105;110;115;120;125</v>
      </c>
      <c r="X999" s="101" t="str">
        <f>IF(E999&gt;0,+VLOOKUP($E999,'CODE GENERATOR'!$D:$AC,19,FALSE),0)</f>
        <v>CavalierSanmarco_03.02.2026_0621</v>
      </c>
      <c r="Y999" s="101" t="str">
        <f>IF(E999&gt;0,+VLOOKUP($E999,'CODE GENERATOR'!$D:$AC,20,FALSE),0)</f>
        <v>CavalierSanmarco_03.02.2026_0625</v>
      </c>
      <c r="Z999" s="101" t="str">
        <f>IF(E999&gt;0,+VLOOKUP($E999,'CODE GENERATOR'!$D:$AC,21,FALSE),0)</f>
        <v>CavalierSanmarco_03.02.2026_0626</v>
      </c>
      <c r="AA999" s="101" t="str">
        <f>IF(E999&gt;0,+VLOOKUP($E999,'CODE GENERATOR'!$D:$AC,22,FALSE),0)</f>
        <v/>
      </c>
      <c r="AB999" s="101" t="str">
        <f>IF(E999&gt;0,+VLOOKUP($E999,'CODE GENERATOR'!$D:$AC,23,FALSE),0)</f>
        <v/>
      </c>
      <c r="AC999" s="101" t="str">
        <f>IF(E999&gt;0,+VLOOKUP($E999,'CODE GENERATOR'!$D:$AC,24,FALSE),0)</f>
        <v/>
      </c>
      <c r="AD999" s="101" t="str">
        <f>IF(E999&gt;0,+VLOOKUP($E999,'CODE GENERATOR'!$D:$AC,25,FALSE),0)</f>
        <v/>
      </c>
      <c r="AE999" s="101" t="str">
        <f>IF(E999&gt;0,+VLOOKUP($E999,'CODE GENERATOR'!$D:$AC,26,FALSE),0)</f>
        <v/>
      </c>
      <c r="AF999" s="149" t="str">
        <f>IF($C999&gt;0,$C999&amp;" "&amp;$P999&amp;" "&amp;+VLOOKUP($C999,'STYLE NAMES'!$B:$AC,10,FALSE),"""")</f>
        <v>SANTINI NAVY BRAIDED BELT</v>
      </c>
      <c r="AG999" s="101" t="str">
        <f>"Enjoy our "&amp;(AF999)&amp;"; "&amp;IF(C999&gt;0,+VLOOKUP($C999,'STYLE NAMES'!$B:$AC,11,FALSE),"")</f>
        <v>Enjoy our SANTINI NAVY BRAIDED BELT; Braided Riding Belts
Available in many colors and designs you can use these elegant belts for riding or even at your daily life</v>
      </c>
      <c r="AH999" s="101" t="str">
        <f>IF(C999&gt;0,+VLOOKUP($C999,'STYLE NAMES'!$B:$AC,12,FALSE),"")</f>
        <v>*Super elastic and comfortable riding belts
Composition:
100% Polyester</v>
      </c>
      <c r="AI999" s="101" t="str">
        <f>IF(C999&gt;0,+VLOOKUP($C999,'STYLE NAMES'!$B:$AC,13,FALSE),"")</f>
        <v>Do not wash in washing machine</v>
      </c>
      <c r="AJ999" s="149" t="str">
        <f>IF($C999&gt;0,$C999&amp;" "&amp;$P999&amp;" "&amp;+VLOOKUP($C999,'STYLE NAMES'!$B:$AC,14,FALSE),"""")</f>
        <v>SANTINI NAVY ÖRGÜ KEMER</v>
      </c>
      <c r="AK999" s="149" t="str">
        <f>"Cavalier SanMarco tarafından tasarlanan "&amp;(AJ999)&amp;"; "&amp;IF(C999&gt;0,+VLOOKUP($C999,'STYLE NAMES'!$B:$AC,15,FALSE),"")</f>
        <v>Cavalier SanMarco tarafından tasarlanan SANTINI NAVY ÖRGÜ KEMER; Örgü Binicilik Kemeri
Birçok renk ve desenleri ile bu şık kemerleri hem biniş kıyafetleriniz ile hem de günlük kıyafetlerinizle kullanabilirsiniz.</v>
      </c>
      <c r="AL999" s="149" t="str">
        <f>IF(C999&gt;0,+VLOOKUP($C999,'STYLE NAMES'!$B:$AC,16,FALSE),"")</f>
        <v>* Çok esnek ve rahat 
Kompozisyon:
100% Polyester</v>
      </c>
      <c r="AM999" s="149" t="str">
        <f>IF(C999&gt;0,+VLOOKUP($C999,'STYLE NAMES'!$B:$AC,17,FALSE),"")</f>
        <v>Ürünü makinada yıkamayınız</v>
      </c>
      <c r="AN999" s="149" t="str">
        <f>IF($C999&gt;0,$C999&amp;" "&amp;$P999&amp;" "&amp;+VLOOKUP($C999,'STYLE NAMES'!$B:$AC,18,FALSE),"""")</f>
        <v>SANTINI NAVY CINTURA ELASTICA</v>
      </c>
      <c r="AO999" s="101" t="str">
        <f>"Disegnato da Cavalier SanMarco "&amp;(AN999)&amp;"; "&amp;IF(C999&gt;0,+VLOOKUP($C999,'STYLE NAMES'!$B:$AC,19,FALSE),"")</f>
        <v>Disegnato da Cavalier SanMarco SANTINI NAVY CINTURA ELASTICA; Cintura intrecciata per equitazione Disponibile in molti colori e design, queste eleganti cinture possono essere utilizzate sia per l'equitazione che nella vita quotidiana.</v>
      </c>
      <c r="AP999" s="101" t="str">
        <f>IF(C999&gt;0,+VLOOKUP($C999,'STYLE NAMES'!$B:$AC,20,FALSE),"")</f>
        <v>Cinture elastiche e confortevoli per l'equitazione Composizione: 100% Poliestere</v>
      </c>
      <c r="AQ999" s="101" t="str">
        <f>IF(C999&gt;0,+VLOOKUP($C999,'STYLE NAMES'!$B:$AC,21,FALSE),"")</f>
        <v>Non lavare in lavatrice</v>
      </c>
      <c r="AR999" s="101">
        <f>IF(D999&gt;0,+VLOOKUP($C999,'STYLE NAMES'!$B:$AC,22,FALSE),"")</f>
        <v>0</v>
      </c>
      <c r="AS999" s="101">
        <f>IF(E999&gt;0,+VLOOKUP($C999,'STYLE NAMES'!$B:$AC,23,FALSE),"")</f>
        <v>0</v>
      </c>
      <c r="AT999" s="101">
        <f>IF(F999&gt;0,+VLOOKUP($C999,'STYLE NAMES'!$B:$AC,24,FALSE),"")</f>
        <v>0</v>
      </c>
      <c r="AU999" s="101">
        <f>IF(G999&gt;0,+VLOOKUP($C999,'STYLE NAMES'!$B:$AC,25,FALSE),"")</f>
        <v>0</v>
      </c>
      <c r="AV999" s="101">
        <f>+VLOOKUP($S999,'CODE GENERATOR'!$P:$AM,15,FALSE)</f>
        <v>0</v>
      </c>
      <c r="AW999" s="101">
        <f>+VLOOKUP($S999,'CODE GENERATOR'!$P:$AM,16,FALSE)</f>
        <v>0</v>
      </c>
      <c r="AX999" s="101">
        <f>+VLOOKUP($S999,'CODE GENERATOR'!$P:$AM,17,FALSE)</f>
        <v>0</v>
      </c>
      <c r="AY999" s="101">
        <f>+VLOOKUP($S999,'CODE GENERATOR'!$P:$AM,18,FALSE)</f>
        <v>0</v>
      </c>
      <c r="AZ999" s="101">
        <f>+VLOOKUP($S999,'CODE GENERATOR'!$P:$AM,19,FALSE)</f>
        <v>0</v>
      </c>
      <c r="BA999" s="101">
        <f>+VLOOKUP($S999,'CODE GENERATOR'!$P:$AM,20,FALSE)</f>
        <v>0</v>
      </c>
      <c r="BB999" s="101">
        <f>+VLOOKUP($S999,'CODE GENERATOR'!$P:$AM,21,FALSE)</f>
        <v>0</v>
      </c>
      <c r="BC999" s="101">
        <f>+VLOOKUP($S999,'CODE GENERATOR'!$P:$AM,22,FALSE)</f>
        <v>0</v>
      </c>
      <c r="BD999" s="101">
        <f>+VLOOKUP($S999,'CODE GENERATOR'!$P:$AM,23,FALSE)</f>
        <v>0</v>
      </c>
      <c r="BE999" s="101">
        <f>+VLOOKUP($S999,'CODE GENERATOR'!$P:$AM,24,FALSE)</f>
        <v>0</v>
      </c>
      <c r="BF999" s="101">
        <f>IF(C999&gt;0,+VLOOKUP(G999,'CATEGORY ID'!$A$1:$L$118,3,FALSE),"")</f>
        <v>17</v>
      </c>
      <c r="BG999" s="101">
        <f>IF(C999&gt;0,+VLOOKUP(H999,'CATEGORY ID'!$D$1:$L$118,3,FALSE),"")</f>
        <v>17</v>
      </c>
      <c r="BH999" s="101">
        <f>IF(C999&gt;0,+VLOOKUP((+H999&amp;I999),'CATEGORY ID'!$H$1:$I$121,2,FALSE),"")</f>
        <v>18</v>
      </c>
      <c r="BJ999" s="101">
        <f>IF(C999&gt;0,IF(COUNTIF('CATEGORY ID'!$K$1:$K$121,+H999&amp;K999) &gt; 0, +VLOOKUP(+H999&amp;K999,'CATEGORY ID'!$K$1:$L$121,2,FALSE),""),"")</f>
        <v>73</v>
      </c>
      <c r="BK999" s="101" t="str">
        <f>IF(C999&gt;0,IF(COUNTIF('CATEGORY ID'!$K$124:$K$165, +VLOOKUP(C999,'STYLE NAMES'!$B:$AE,30,FALSE)) &gt; 0, +VLOOKUP(VLOOKUP(C999,'STYLE NAMES'!$B:$AE,30,FALSE),'CATEGORY ID'!K:M,2,FALSE),""),"")</f>
        <v/>
      </c>
      <c r="BM999" s="101">
        <v>204</v>
      </c>
      <c r="BR999" s="101" t="str" cm="1">
        <f t="array" ref="BR999">IF(C999&gt;0,_xlfn.TEXTJOIN(";", TRUE,_xlfn.UNIQUE(_xlfn._xlws.FILTER(BF999:BQ999,(BF999:BQ999&gt;0)),TRUE,FALSE)),"")&amp;";"&amp;BS999</f>
        <v>17;18;73;204;</v>
      </c>
      <c r="BU999" s="106">
        <f>IF(C999&gt;0,+VLOOKUP($C999,'STYLE NAMES'!$B:$AC,26,FALSE),"")</f>
        <v>49.9</v>
      </c>
      <c r="BV999" s="106">
        <f>IF(C999&gt;0,+VLOOKUP($C999,'STYLE NAMES'!$B:$AC,27,FALSE),"")</f>
        <v>2740</v>
      </c>
      <c r="BW999" s="106">
        <f>IF(C999&gt;0,+VLOOKUP($C999,'STYLE NAMES'!$B:$AC,28,FALSE),"")</f>
        <v>57.384999999999991</v>
      </c>
      <c r="BY999"/>
      <c r="BZ999" s="101">
        <v>0</v>
      </c>
      <c r="CA999" s="137">
        <f t="shared" si="66"/>
        <v>1</v>
      </c>
      <c r="CB999" s="137">
        <f>+VLOOKUP(C999,'[2]STYLES &amp; MODELS MATRIX'!$A:$G,7,FALSE)</f>
        <v>0</v>
      </c>
      <c r="CC999" s="137">
        <f>+VLOOKUP(C999,'[1]STYLES &amp; SIZE CHARTS'!$A:$H,8,FALSE)</f>
        <v>0</v>
      </c>
      <c r="CD999" s="137"/>
      <c r="CE999" s="205"/>
      <c r="CF999" s="141"/>
    </row>
    <row r="1000" spans="1:84" s="101" customFormat="1" ht="12" customHeight="1" x14ac:dyDescent="0.2">
      <c r="A1000" s="102">
        <f t="shared" si="64"/>
        <v>8683711010753</v>
      </c>
      <c r="B1000" s="101" t="s">
        <v>1009</v>
      </c>
      <c r="C1000" s="101" t="s">
        <v>2214</v>
      </c>
      <c r="D1000" s="101" t="s">
        <v>630</v>
      </c>
      <c r="E1000" s="203" t="s">
        <v>2527</v>
      </c>
      <c r="F1000" s="101">
        <v>120</v>
      </c>
      <c r="G1000" s="101" t="str">
        <f>IF(C1000&gt;0,+VLOOKUP($C1000,'STYLE NAMES'!$B:$AC,4,FALSE),"")</f>
        <v>ACCESSORIES</v>
      </c>
      <c r="H1000" s="101" t="str">
        <f>IF(C1000&gt;0,+VLOOKUP($C1000,'STYLE NAMES'!$B:$AC,5,FALSE),"")</f>
        <v>ACCESSORIES</v>
      </c>
      <c r="I1000" s="101" t="str">
        <f>IF(C1000&gt;0,+VLOOKUP($C1000,'STYLE NAMES'!$B:$AC,6,FALSE),"")</f>
        <v>RIDER ACCESSORIES</v>
      </c>
      <c r="J1000" s="101" t="str">
        <f>IF(C1000&gt;0,+VLOOKUP($C1000,'STYLE NAMES'!$B:$AC,7,FALSE),"")</f>
        <v>UNISEX</v>
      </c>
      <c r="K1000" s="101" t="str">
        <f>IF(C1000&gt;0,+VLOOKUP($C1000,'STYLE NAMES'!$B:$AC,8,FALSE),"")</f>
        <v>BELTS</v>
      </c>
      <c r="L1000" s="101" t="str">
        <f>IF(E1000&gt;0,+VLOOKUP($E1000,'CODE GENERATOR'!$D:$T,3,FALSE),"")</f>
        <v>A</v>
      </c>
      <c r="M1000" s="101" t="str">
        <f>IF(E1000&gt;0,+VLOOKUP($E1000,'CODE GENERATOR'!$D:$T,4,FALSE),"")</f>
        <v>BRAIDED</v>
      </c>
      <c r="N1000" s="101" t="str">
        <f>IF(E1000&gt;0,+VLOOKUP($E1000,'CODE GENERATOR'!$D:$T,6,FALSE),"")</f>
        <v>NAVY</v>
      </c>
      <c r="O1000" s="101" t="str">
        <f>IF(E1000&gt;0,+VLOOKUP($E1000,'CODE GENERATOR'!$D:$T,7,FALSE),"")</f>
        <v>NAVY</v>
      </c>
      <c r="P1000" s="101" t="str">
        <f t="shared" si="65"/>
        <v>NAVY</v>
      </c>
      <c r="Q1000" s="104" t="str">
        <f>IF(E1000&gt;0,+VLOOKUP($E1000,'CODE GENERATOR'!$D:$T,11,FALSE),"")</f>
        <v>A.RACUX_BLT0094A</v>
      </c>
      <c r="R1000" s="104" t="str">
        <f>IF(E1000&gt;0,+VLOOKUP($E1000,'CODE GENERATOR'!$D:$T,12,FALSE),"")</f>
        <v>BRD0002NAVNAV</v>
      </c>
      <c r="S1000" s="104" t="str">
        <f>IF(E1000&gt;0,+VLOOKUP($E1000,'CODE GENERATOR'!$D:$T,13,FALSE),"")</f>
        <v>A.RACUX_BLT0094A_BRD0002NAVNAV</v>
      </c>
      <c r="T1000" s="104" t="str">
        <f t="shared" si="63"/>
        <v>A.RACUX_BLT0094A_BRD0002NAVNAV_120</v>
      </c>
      <c r="U1000" s="105">
        <v>8683711010753</v>
      </c>
      <c r="V1000" s="107" t="str" cm="1">
        <f t="array" ref="V1000">_xlfn.TEXTJOIN(";", TRUE, _xlfn.UNIQUE(_xlfn._xlws.FILTER(P$3:P$10029, C$3:C$10029=C1000)))</f>
        <v>BEIGE;NAVY;BLACK</v>
      </c>
      <c r="W1000" s="107" t="str" cm="1">
        <f t="array" ref="W1000">_xlfn.TEXTJOIN(";", TRUE, _xlfn.UNIQUE(_xlfn._xlws.FILTER(F$3:F$10029, C$3:C$10029=C1000)))</f>
        <v>85;90;95;100;105;110;115;120;125</v>
      </c>
      <c r="X1000" s="101" t="str">
        <f>IF(E1000&gt;0,+VLOOKUP($E1000,'CODE GENERATOR'!$D:$AC,19,FALSE),0)</f>
        <v>CavalierSanmarco_03.02.2026_0621</v>
      </c>
      <c r="Y1000" s="101" t="str">
        <f>IF(E1000&gt;0,+VLOOKUP($E1000,'CODE GENERATOR'!$D:$AC,20,FALSE),0)</f>
        <v>CavalierSanmarco_03.02.2026_0625</v>
      </c>
      <c r="Z1000" s="101" t="str">
        <f>IF(E1000&gt;0,+VLOOKUP($E1000,'CODE GENERATOR'!$D:$AC,21,FALSE),0)</f>
        <v>CavalierSanmarco_03.02.2026_0626</v>
      </c>
      <c r="AA1000" s="101" t="str">
        <f>IF(E1000&gt;0,+VLOOKUP($E1000,'CODE GENERATOR'!$D:$AC,22,FALSE),0)</f>
        <v/>
      </c>
      <c r="AB1000" s="101" t="str">
        <f>IF(E1000&gt;0,+VLOOKUP($E1000,'CODE GENERATOR'!$D:$AC,23,FALSE),0)</f>
        <v/>
      </c>
      <c r="AC1000" s="101" t="str">
        <f>IF(E1000&gt;0,+VLOOKUP($E1000,'CODE GENERATOR'!$D:$AC,24,FALSE),0)</f>
        <v/>
      </c>
      <c r="AD1000" s="101" t="str">
        <f>IF(E1000&gt;0,+VLOOKUP($E1000,'CODE GENERATOR'!$D:$AC,25,FALSE),0)</f>
        <v/>
      </c>
      <c r="AE1000" s="101" t="str">
        <f>IF(E1000&gt;0,+VLOOKUP($E1000,'CODE GENERATOR'!$D:$AC,26,FALSE),0)</f>
        <v/>
      </c>
      <c r="AF1000" s="149" t="str">
        <f>IF($C1000&gt;0,$C1000&amp;" "&amp;$P1000&amp;" "&amp;+VLOOKUP($C1000,'STYLE NAMES'!$B:$AC,10,FALSE),"""")</f>
        <v>SANTINI NAVY BRAIDED BELT</v>
      </c>
      <c r="AG1000" s="101" t="str">
        <f>"Enjoy our "&amp;(AF1000)&amp;"; "&amp;IF(C1000&gt;0,+VLOOKUP($C1000,'STYLE NAMES'!$B:$AC,11,FALSE),"")</f>
        <v>Enjoy our SANTINI NAVY BRAIDED BELT; Braided Riding Belts
Available in many colors and designs you can use these elegant belts for riding or even at your daily life</v>
      </c>
      <c r="AH1000" s="101" t="str">
        <f>IF(C1000&gt;0,+VLOOKUP($C1000,'STYLE NAMES'!$B:$AC,12,FALSE),"")</f>
        <v>*Super elastic and comfortable riding belts
Composition:
100% Polyester</v>
      </c>
      <c r="AI1000" s="101" t="str">
        <f>IF(C1000&gt;0,+VLOOKUP($C1000,'STYLE NAMES'!$B:$AC,13,FALSE),"")</f>
        <v>Do not wash in washing machine</v>
      </c>
      <c r="AJ1000" s="149" t="str">
        <f>IF($C1000&gt;0,$C1000&amp;" "&amp;$P1000&amp;" "&amp;+VLOOKUP($C1000,'STYLE NAMES'!$B:$AC,14,FALSE),"""")</f>
        <v>SANTINI NAVY ÖRGÜ KEMER</v>
      </c>
      <c r="AK1000" s="149" t="str">
        <f>"Cavalier SanMarco tarafından tasarlanan "&amp;(AJ1000)&amp;"; "&amp;IF(C1000&gt;0,+VLOOKUP($C1000,'STYLE NAMES'!$B:$AC,15,FALSE),"")</f>
        <v>Cavalier SanMarco tarafından tasarlanan SANTINI NAVY ÖRGÜ KEMER; Örgü Binicilik Kemeri
Birçok renk ve desenleri ile bu şık kemerleri hem biniş kıyafetleriniz ile hem de günlük kıyafetlerinizle kullanabilirsiniz.</v>
      </c>
      <c r="AL1000" s="149" t="str">
        <f>IF(C1000&gt;0,+VLOOKUP($C1000,'STYLE NAMES'!$B:$AC,16,FALSE),"")</f>
        <v>* Çok esnek ve rahat 
Kompozisyon:
100% Polyester</v>
      </c>
      <c r="AM1000" s="149" t="str">
        <f>IF(C1000&gt;0,+VLOOKUP($C1000,'STYLE NAMES'!$B:$AC,17,FALSE),"")</f>
        <v>Ürünü makinada yıkamayınız</v>
      </c>
      <c r="AN1000" s="149" t="str">
        <f>IF($C1000&gt;0,$C1000&amp;" "&amp;$P1000&amp;" "&amp;+VLOOKUP($C1000,'STYLE NAMES'!$B:$AC,18,FALSE),"""")</f>
        <v>SANTINI NAVY CINTURA ELASTICA</v>
      </c>
      <c r="AO1000" s="101" t="str">
        <f>"Disegnato da Cavalier SanMarco "&amp;(AN1000)&amp;"; "&amp;IF(C1000&gt;0,+VLOOKUP($C1000,'STYLE NAMES'!$B:$AC,19,FALSE),"")</f>
        <v>Disegnato da Cavalier SanMarco SANTINI NAVY CINTURA ELASTICA; Cintura intrecciata per equitazione Disponibile in molti colori e design, queste eleganti cinture possono essere utilizzate sia per l'equitazione che nella vita quotidiana.</v>
      </c>
      <c r="AP1000" s="101" t="str">
        <f>IF(C1000&gt;0,+VLOOKUP($C1000,'STYLE NAMES'!$B:$AC,20,FALSE),"")</f>
        <v>Cinture elastiche e confortevoli per l'equitazione Composizione: 100% Poliestere</v>
      </c>
      <c r="AQ1000" s="101" t="str">
        <f>IF(C1000&gt;0,+VLOOKUP($C1000,'STYLE NAMES'!$B:$AC,21,FALSE),"")</f>
        <v>Non lavare in lavatrice</v>
      </c>
      <c r="AR1000" s="101">
        <f>IF(D1000&gt;0,+VLOOKUP($C1000,'STYLE NAMES'!$B:$AC,22,FALSE),"")</f>
        <v>0</v>
      </c>
      <c r="AS1000" s="101">
        <f>IF(E1000&gt;0,+VLOOKUP($C1000,'STYLE NAMES'!$B:$AC,23,FALSE),"")</f>
        <v>0</v>
      </c>
      <c r="AT1000" s="101">
        <f>IF(F1000&gt;0,+VLOOKUP($C1000,'STYLE NAMES'!$B:$AC,24,FALSE),"")</f>
        <v>0</v>
      </c>
      <c r="AU1000" s="101">
        <f>IF(G1000&gt;0,+VLOOKUP($C1000,'STYLE NAMES'!$B:$AC,25,FALSE),"")</f>
        <v>0</v>
      </c>
      <c r="AV1000" s="101">
        <f>+VLOOKUP($S1000,'CODE GENERATOR'!$P:$AM,15,FALSE)</f>
        <v>0</v>
      </c>
      <c r="AW1000" s="101">
        <f>+VLOOKUP($S1000,'CODE GENERATOR'!$P:$AM,16,FALSE)</f>
        <v>0</v>
      </c>
      <c r="AX1000" s="101">
        <f>+VLOOKUP($S1000,'CODE GENERATOR'!$P:$AM,17,FALSE)</f>
        <v>0</v>
      </c>
      <c r="AY1000" s="101">
        <f>+VLOOKUP($S1000,'CODE GENERATOR'!$P:$AM,18,FALSE)</f>
        <v>0</v>
      </c>
      <c r="AZ1000" s="101">
        <f>+VLOOKUP($S1000,'CODE GENERATOR'!$P:$AM,19,FALSE)</f>
        <v>0</v>
      </c>
      <c r="BA1000" s="101">
        <f>+VLOOKUP($S1000,'CODE GENERATOR'!$P:$AM,20,FALSE)</f>
        <v>0</v>
      </c>
      <c r="BB1000" s="101">
        <f>+VLOOKUP($S1000,'CODE GENERATOR'!$P:$AM,21,FALSE)</f>
        <v>0</v>
      </c>
      <c r="BC1000" s="101">
        <f>+VLOOKUP($S1000,'CODE GENERATOR'!$P:$AM,22,FALSE)</f>
        <v>0</v>
      </c>
      <c r="BD1000" s="101">
        <f>+VLOOKUP($S1000,'CODE GENERATOR'!$P:$AM,23,FALSE)</f>
        <v>0</v>
      </c>
      <c r="BE1000" s="101">
        <f>+VLOOKUP($S1000,'CODE GENERATOR'!$P:$AM,24,FALSE)</f>
        <v>0</v>
      </c>
      <c r="BF1000" s="101">
        <f>IF(C1000&gt;0,+VLOOKUP(G1000,'CATEGORY ID'!$A$1:$L$118,3,FALSE),"")</f>
        <v>17</v>
      </c>
      <c r="BG1000" s="101">
        <f>IF(C1000&gt;0,+VLOOKUP(H1000,'CATEGORY ID'!$D$1:$L$118,3,FALSE),"")</f>
        <v>17</v>
      </c>
      <c r="BH1000" s="101">
        <f>IF(C1000&gt;0,+VLOOKUP((+H1000&amp;I1000),'CATEGORY ID'!$H$1:$I$121,2,FALSE),"")</f>
        <v>18</v>
      </c>
      <c r="BJ1000" s="101">
        <f>IF(C1000&gt;0,IF(COUNTIF('CATEGORY ID'!$K$1:$K$121,+H1000&amp;K1000) &gt; 0, +VLOOKUP(+H1000&amp;K1000,'CATEGORY ID'!$K$1:$L$121,2,FALSE),""),"")</f>
        <v>73</v>
      </c>
      <c r="BK1000" s="101" t="str">
        <f>IF(C1000&gt;0,IF(COUNTIF('CATEGORY ID'!$K$124:$K$165, +VLOOKUP(C1000,'STYLE NAMES'!$B:$AE,30,FALSE)) &gt; 0, +VLOOKUP(VLOOKUP(C1000,'STYLE NAMES'!$B:$AE,30,FALSE),'CATEGORY ID'!K:M,2,FALSE),""),"")</f>
        <v/>
      </c>
      <c r="BM1000" s="101">
        <v>204</v>
      </c>
      <c r="BR1000" s="101" t="str" cm="1">
        <f t="array" ref="BR1000">IF(C1000&gt;0,_xlfn.TEXTJOIN(";", TRUE,_xlfn.UNIQUE(_xlfn._xlws.FILTER(BF1000:BQ1000,(BF1000:BQ1000&gt;0)),TRUE,FALSE)),"")&amp;";"&amp;BS1000</f>
        <v>17;18;73;204;</v>
      </c>
      <c r="BU1000" s="106">
        <f>IF(C1000&gt;0,+VLOOKUP($C1000,'STYLE NAMES'!$B:$AC,26,FALSE),"")</f>
        <v>49.9</v>
      </c>
      <c r="BV1000" s="106">
        <f>IF(C1000&gt;0,+VLOOKUP($C1000,'STYLE NAMES'!$B:$AC,27,FALSE),"")</f>
        <v>2740</v>
      </c>
      <c r="BW1000" s="106">
        <f>IF(C1000&gt;0,+VLOOKUP($C1000,'STYLE NAMES'!$B:$AC,28,FALSE),"")</f>
        <v>57.384999999999991</v>
      </c>
      <c r="BY1000"/>
      <c r="BZ1000" s="101">
        <v>0</v>
      </c>
      <c r="CA1000" s="137">
        <f t="shared" si="66"/>
        <v>1</v>
      </c>
      <c r="CB1000" s="137">
        <f>+VLOOKUP(C1000,'[2]STYLES &amp; MODELS MATRIX'!$A:$G,7,FALSE)</f>
        <v>0</v>
      </c>
      <c r="CC1000" s="137">
        <f>+VLOOKUP(C1000,'[1]STYLES &amp; SIZE CHARTS'!$A:$H,8,FALSE)</f>
        <v>0</v>
      </c>
      <c r="CD1000" s="137"/>
      <c r="CE1000" s="205"/>
      <c r="CF1000" s="141"/>
    </row>
    <row r="1001" spans="1:84" s="101" customFormat="1" ht="12" customHeight="1" x14ac:dyDescent="0.2">
      <c r="A1001" s="102">
        <f t="shared" si="64"/>
        <v>8683711010760</v>
      </c>
      <c r="B1001" s="101" t="s">
        <v>1009</v>
      </c>
      <c r="C1001" s="101" t="s">
        <v>2214</v>
      </c>
      <c r="D1001" s="101" t="s">
        <v>630</v>
      </c>
      <c r="E1001" s="203" t="s">
        <v>2527</v>
      </c>
      <c r="F1001" s="101">
        <v>125</v>
      </c>
      <c r="G1001" s="101" t="str">
        <f>IF(C1001&gt;0,+VLOOKUP($C1001,'STYLE NAMES'!$B:$AC,4,FALSE),"")</f>
        <v>ACCESSORIES</v>
      </c>
      <c r="H1001" s="101" t="str">
        <f>IF(C1001&gt;0,+VLOOKUP($C1001,'STYLE NAMES'!$B:$AC,5,FALSE),"")</f>
        <v>ACCESSORIES</v>
      </c>
      <c r="I1001" s="101" t="str">
        <f>IF(C1001&gt;0,+VLOOKUP($C1001,'STYLE NAMES'!$B:$AC,6,FALSE),"")</f>
        <v>RIDER ACCESSORIES</v>
      </c>
      <c r="J1001" s="101" t="str">
        <f>IF(C1001&gt;0,+VLOOKUP($C1001,'STYLE NAMES'!$B:$AC,7,FALSE),"")</f>
        <v>UNISEX</v>
      </c>
      <c r="K1001" s="101" t="str">
        <f>IF(C1001&gt;0,+VLOOKUP($C1001,'STYLE NAMES'!$B:$AC,8,FALSE),"")</f>
        <v>BELTS</v>
      </c>
      <c r="L1001" s="101" t="str">
        <f>IF(E1001&gt;0,+VLOOKUP($E1001,'CODE GENERATOR'!$D:$T,3,FALSE),"")</f>
        <v>A</v>
      </c>
      <c r="M1001" s="101" t="str">
        <f>IF(E1001&gt;0,+VLOOKUP($E1001,'CODE GENERATOR'!$D:$T,4,FALSE),"")</f>
        <v>BRAIDED</v>
      </c>
      <c r="N1001" s="101" t="str">
        <f>IF(E1001&gt;0,+VLOOKUP($E1001,'CODE GENERATOR'!$D:$T,6,FALSE),"")</f>
        <v>NAVY</v>
      </c>
      <c r="O1001" s="101" t="str">
        <f>IF(E1001&gt;0,+VLOOKUP($E1001,'CODE GENERATOR'!$D:$T,7,FALSE),"")</f>
        <v>NAVY</v>
      </c>
      <c r="P1001" s="101" t="str">
        <f t="shared" si="65"/>
        <v>NAVY</v>
      </c>
      <c r="Q1001" s="104" t="str">
        <f>IF(E1001&gt;0,+VLOOKUP($E1001,'CODE GENERATOR'!$D:$T,11,FALSE),"")</f>
        <v>A.RACUX_BLT0094A</v>
      </c>
      <c r="R1001" s="104" t="str">
        <f>IF(E1001&gt;0,+VLOOKUP($E1001,'CODE GENERATOR'!$D:$T,12,FALSE),"")</f>
        <v>BRD0002NAVNAV</v>
      </c>
      <c r="S1001" s="104" t="str">
        <f>IF(E1001&gt;0,+VLOOKUP($E1001,'CODE GENERATOR'!$D:$T,13,FALSE),"")</f>
        <v>A.RACUX_BLT0094A_BRD0002NAVNAV</v>
      </c>
      <c r="T1001" s="104" t="str">
        <f t="shared" si="63"/>
        <v>A.RACUX_BLT0094A_BRD0002NAVNAV_125</v>
      </c>
      <c r="U1001" s="105">
        <v>8683711010760</v>
      </c>
      <c r="V1001" s="107" t="str" cm="1">
        <f t="array" ref="V1001">_xlfn.TEXTJOIN(";", TRUE, _xlfn.UNIQUE(_xlfn._xlws.FILTER(P$3:P$10029, C$3:C$10029=C1001)))</f>
        <v>BEIGE;NAVY;BLACK</v>
      </c>
      <c r="W1001" s="107" t="str" cm="1">
        <f t="array" ref="W1001">_xlfn.TEXTJOIN(";", TRUE, _xlfn.UNIQUE(_xlfn._xlws.FILTER(F$3:F$10029, C$3:C$10029=C1001)))</f>
        <v>85;90;95;100;105;110;115;120;125</v>
      </c>
      <c r="X1001" s="101" t="str">
        <f>IF(E1001&gt;0,+VLOOKUP($E1001,'CODE GENERATOR'!$D:$AC,19,FALSE),0)</f>
        <v>CavalierSanmarco_03.02.2026_0621</v>
      </c>
      <c r="Y1001" s="101" t="str">
        <f>IF(E1001&gt;0,+VLOOKUP($E1001,'CODE GENERATOR'!$D:$AC,20,FALSE),0)</f>
        <v>CavalierSanmarco_03.02.2026_0625</v>
      </c>
      <c r="Z1001" s="101" t="str">
        <f>IF(E1001&gt;0,+VLOOKUP($E1001,'CODE GENERATOR'!$D:$AC,21,FALSE),0)</f>
        <v>CavalierSanmarco_03.02.2026_0626</v>
      </c>
      <c r="AA1001" s="101" t="str">
        <f>IF(E1001&gt;0,+VLOOKUP($E1001,'CODE GENERATOR'!$D:$AC,22,FALSE),0)</f>
        <v/>
      </c>
      <c r="AB1001" s="101" t="str">
        <f>IF(E1001&gt;0,+VLOOKUP($E1001,'CODE GENERATOR'!$D:$AC,23,FALSE),0)</f>
        <v/>
      </c>
      <c r="AC1001" s="101" t="str">
        <f>IF(E1001&gt;0,+VLOOKUP($E1001,'CODE GENERATOR'!$D:$AC,24,FALSE),0)</f>
        <v/>
      </c>
      <c r="AD1001" s="101" t="str">
        <f>IF(E1001&gt;0,+VLOOKUP($E1001,'CODE GENERATOR'!$D:$AC,25,FALSE),0)</f>
        <v/>
      </c>
      <c r="AE1001" s="101" t="str">
        <f>IF(E1001&gt;0,+VLOOKUP($E1001,'CODE GENERATOR'!$D:$AC,26,FALSE),0)</f>
        <v/>
      </c>
      <c r="AF1001" s="149" t="str">
        <f>IF($C1001&gt;0,$C1001&amp;" "&amp;$P1001&amp;" "&amp;+VLOOKUP($C1001,'STYLE NAMES'!$B:$AC,10,FALSE),"""")</f>
        <v>SANTINI NAVY BRAIDED BELT</v>
      </c>
      <c r="AG1001" s="101" t="str">
        <f>"Enjoy our "&amp;(AF1001)&amp;"; "&amp;IF(C1001&gt;0,+VLOOKUP($C1001,'STYLE NAMES'!$B:$AC,11,FALSE),"")</f>
        <v>Enjoy our SANTINI NAVY BRAIDED BELT; Braided Riding Belts
Available in many colors and designs you can use these elegant belts for riding or even at your daily life</v>
      </c>
      <c r="AH1001" s="101" t="str">
        <f>IF(C1001&gt;0,+VLOOKUP($C1001,'STYLE NAMES'!$B:$AC,12,FALSE),"")</f>
        <v>*Super elastic and comfortable riding belts
Composition:
100% Polyester</v>
      </c>
      <c r="AI1001" s="101" t="str">
        <f>IF(C1001&gt;0,+VLOOKUP($C1001,'STYLE NAMES'!$B:$AC,13,FALSE),"")</f>
        <v>Do not wash in washing machine</v>
      </c>
      <c r="AJ1001" s="149" t="str">
        <f>IF($C1001&gt;0,$C1001&amp;" "&amp;$P1001&amp;" "&amp;+VLOOKUP($C1001,'STYLE NAMES'!$B:$AC,14,FALSE),"""")</f>
        <v>SANTINI NAVY ÖRGÜ KEMER</v>
      </c>
      <c r="AK1001" s="149" t="str">
        <f>"Cavalier SanMarco tarafından tasarlanan "&amp;(AJ1001)&amp;"; "&amp;IF(C1001&gt;0,+VLOOKUP($C1001,'STYLE NAMES'!$B:$AC,15,FALSE),"")</f>
        <v>Cavalier SanMarco tarafından tasarlanan SANTINI NAVY ÖRGÜ KEMER; Örgü Binicilik Kemeri
Birçok renk ve desenleri ile bu şık kemerleri hem biniş kıyafetleriniz ile hem de günlük kıyafetlerinizle kullanabilirsiniz.</v>
      </c>
      <c r="AL1001" s="149" t="str">
        <f>IF(C1001&gt;0,+VLOOKUP($C1001,'STYLE NAMES'!$B:$AC,16,FALSE),"")</f>
        <v>* Çok esnek ve rahat 
Kompozisyon:
100% Polyester</v>
      </c>
      <c r="AM1001" s="149" t="str">
        <f>IF(C1001&gt;0,+VLOOKUP($C1001,'STYLE NAMES'!$B:$AC,17,FALSE),"")</f>
        <v>Ürünü makinada yıkamayınız</v>
      </c>
      <c r="AN1001" s="149" t="str">
        <f>IF($C1001&gt;0,$C1001&amp;" "&amp;$P1001&amp;" "&amp;+VLOOKUP($C1001,'STYLE NAMES'!$B:$AC,18,FALSE),"""")</f>
        <v>SANTINI NAVY CINTURA ELASTICA</v>
      </c>
      <c r="AO1001" s="101" t="str">
        <f>"Disegnato da Cavalier SanMarco "&amp;(AN1001)&amp;"; "&amp;IF(C1001&gt;0,+VLOOKUP($C1001,'STYLE NAMES'!$B:$AC,19,FALSE),"")</f>
        <v>Disegnato da Cavalier SanMarco SANTINI NAVY CINTURA ELASTICA; Cintura intrecciata per equitazione Disponibile in molti colori e design, queste eleganti cinture possono essere utilizzate sia per l'equitazione che nella vita quotidiana.</v>
      </c>
      <c r="AP1001" s="101" t="str">
        <f>IF(C1001&gt;0,+VLOOKUP($C1001,'STYLE NAMES'!$B:$AC,20,FALSE),"")</f>
        <v>Cinture elastiche e confortevoli per l'equitazione Composizione: 100% Poliestere</v>
      </c>
      <c r="AQ1001" s="101" t="str">
        <f>IF(C1001&gt;0,+VLOOKUP($C1001,'STYLE NAMES'!$B:$AC,21,FALSE),"")</f>
        <v>Non lavare in lavatrice</v>
      </c>
      <c r="AR1001" s="101">
        <f>IF(D1001&gt;0,+VLOOKUP($C1001,'STYLE NAMES'!$B:$AC,22,FALSE),"")</f>
        <v>0</v>
      </c>
      <c r="AS1001" s="101">
        <f>IF(E1001&gt;0,+VLOOKUP($C1001,'STYLE NAMES'!$B:$AC,23,FALSE),"")</f>
        <v>0</v>
      </c>
      <c r="AT1001" s="101">
        <f>IF(F1001&gt;0,+VLOOKUP($C1001,'STYLE NAMES'!$B:$AC,24,FALSE),"")</f>
        <v>0</v>
      </c>
      <c r="AU1001" s="101">
        <f>IF(G1001&gt;0,+VLOOKUP($C1001,'STYLE NAMES'!$B:$AC,25,FALSE),"")</f>
        <v>0</v>
      </c>
      <c r="AV1001" s="101">
        <f>+VLOOKUP($S1001,'CODE GENERATOR'!$P:$AM,15,FALSE)</f>
        <v>0</v>
      </c>
      <c r="AW1001" s="101">
        <f>+VLOOKUP($S1001,'CODE GENERATOR'!$P:$AM,16,FALSE)</f>
        <v>0</v>
      </c>
      <c r="AX1001" s="101">
        <f>+VLOOKUP($S1001,'CODE GENERATOR'!$P:$AM,17,FALSE)</f>
        <v>0</v>
      </c>
      <c r="AY1001" s="101">
        <f>+VLOOKUP($S1001,'CODE GENERATOR'!$P:$AM,18,FALSE)</f>
        <v>0</v>
      </c>
      <c r="AZ1001" s="101">
        <f>+VLOOKUP($S1001,'CODE GENERATOR'!$P:$AM,19,FALSE)</f>
        <v>0</v>
      </c>
      <c r="BA1001" s="101">
        <f>+VLOOKUP($S1001,'CODE GENERATOR'!$P:$AM,20,FALSE)</f>
        <v>0</v>
      </c>
      <c r="BB1001" s="101">
        <f>+VLOOKUP($S1001,'CODE GENERATOR'!$P:$AM,21,FALSE)</f>
        <v>0</v>
      </c>
      <c r="BC1001" s="101">
        <f>+VLOOKUP($S1001,'CODE GENERATOR'!$P:$AM,22,FALSE)</f>
        <v>0</v>
      </c>
      <c r="BD1001" s="101">
        <f>+VLOOKUP($S1001,'CODE GENERATOR'!$P:$AM,23,FALSE)</f>
        <v>0</v>
      </c>
      <c r="BE1001" s="101">
        <f>+VLOOKUP($S1001,'CODE GENERATOR'!$P:$AM,24,FALSE)</f>
        <v>0</v>
      </c>
      <c r="BF1001" s="101">
        <f>IF(C1001&gt;0,+VLOOKUP(G1001,'CATEGORY ID'!$A$1:$L$118,3,FALSE),"")</f>
        <v>17</v>
      </c>
      <c r="BG1001" s="101">
        <f>IF(C1001&gt;0,+VLOOKUP(H1001,'CATEGORY ID'!$D$1:$L$118,3,FALSE),"")</f>
        <v>17</v>
      </c>
      <c r="BH1001" s="101">
        <f>IF(C1001&gt;0,+VLOOKUP((+H1001&amp;I1001),'CATEGORY ID'!$H$1:$I$121,2,FALSE),"")</f>
        <v>18</v>
      </c>
      <c r="BJ1001" s="101">
        <f>IF(C1001&gt;0,IF(COUNTIF('CATEGORY ID'!$K$1:$K$121,+H1001&amp;K1001) &gt; 0, +VLOOKUP(+H1001&amp;K1001,'CATEGORY ID'!$K$1:$L$121,2,FALSE),""),"")</f>
        <v>73</v>
      </c>
      <c r="BK1001" s="101" t="str">
        <f>IF(C1001&gt;0,IF(COUNTIF('CATEGORY ID'!$K$124:$K$165, +VLOOKUP(C1001,'STYLE NAMES'!$B:$AE,30,FALSE)) &gt; 0, +VLOOKUP(VLOOKUP(C1001,'STYLE NAMES'!$B:$AE,30,FALSE),'CATEGORY ID'!K:M,2,FALSE),""),"")</f>
        <v/>
      </c>
      <c r="BM1001" s="101">
        <v>204</v>
      </c>
      <c r="BR1001" s="101" t="str" cm="1">
        <f t="array" ref="BR1001">IF(C1001&gt;0,_xlfn.TEXTJOIN(";", TRUE,_xlfn.UNIQUE(_xlfn._xlws.FILTER(BF1001:BQ1001,(BF1001:BQ1001&gt;0)),TRUE,FALSE)),"")&amp;";"&amp;BS1001</f>
        <v>17;18;73;204;</v>
      </c>
      <c r="BU1001" s="106">
        <f>IF(C1001&gt;0,+VLOOKUP($C1001,'STYLE NAMES'!$B:$AC,26,FALSE),"")</f>
        <v>49.9</v>
      </c>
      <c r="BV1001" s="106">
        <f>IF(C1001&gt;0,+VLOOKUP($C1001,'STYLE NAMES'!$B:$AC,27,FALSE),"")</f>
        <v>2740</v>
      </c>
      <c r="BW1001" s="106">
        <f>IF(C1001&gt;0,+VLOOKUP($C1001,'STYLE NAMES'!$B:$AC,28,FALSE),"")</f>
        <v>57.384999999999991</v>
      </c>
      <c r="BY1001"/>
      <c r="BZ1001" s="101">
        <v>1</v>
      </c>
      <c r="CA1001" s="137">
        <f t="shared" si="66"/>
        <v>1</v>
      </c>
      <c r="CB1001" s="137">
        <f>+VLOOKUP(C1001,'[2]STYLES &amp; MODELS MATRIX'!$A:$G,7,FALSE)</f>
        <v>0</v>
      </c>
      <c r="CC1001" s="137">
        <f>+VLOOKUP(C1001,'[1]STYLES &amp; SIZE CHARTS'!$A:$H,8,FALSE)</f>
        <v>0</v>
      </c>
      <c r="CD1001" s="137"/>
      <c r="CE1001" s="205"/>
      <c r="CF1001" s="141"/>
    </row>
    <row r="1002" spans="1:84" s="101" customFormat="1" ht="12" customHeight="1" x14ac:dyDescent="0.2">
      <c r="A1002" s="102">
        <f t="shared" si="64"/>
        <v>8683711010777</v>
      </c>
      <c r="B1002" s="101" t="s">
        <v>1010</v>
      </c>
      <c r="C1002" s="101" t="s">
        <v>554</v>
      </c>
      <c r="D1002" s="101" t="s">
        <v>1871</v>
      </c>
      <c r="E1002" s="203" t="s">
        <v>2528</v>
      </c>
      <c r="F1002" s="101" t="s">
        <v>2438</v>
      </c>
      <c r="G1002" s="101" t="str">
        <f>IF(C1002&gt;0,+VLOOKUP($C1002,'STYLE NAMES'!$B:$AC,4,FALSE),"")</f>
        <v>RIDER</v>
      </c>
      <c r="H1002" s="101" t="str">
        <f>IF(C1002&gt;0,+VLOOKUP($C1002,'STYLE NAMES'!$B:$AC,5,FALSE),"")</f>
        <v>WOMEN</v>
      </c>
      <c r="I1002" s="101" t="str">
        <f>IF(C1002&gt;0,+VLOOKUP($C1002,'STYLE NAMES'!$B:$AC,6,FALSE),"")</f>
        <v>JACKETS &amp; TAILCOATS</v>
      </c>
      <c r="J1002" s="101" t="str">
        <f>IF(C1002&gt;0,+VLOOKUP($C1002,'STYLE NAMES'!$B:$AC,7,FALSE),"")</f>
        <v>WOMEN</v>
      </c>
      <c r="K1002" s="101" t="str">
        <f>IF(C1002&gt;0,+VLOOKUP($C1002,'STYLE NAMES'!$B:$AC,8,FALSE),"")</f>
        <v>COMPETITION JACKETS</v>
      </c>
      <c r="L1002" s="101" t="str">
        <f>IF(E1002&gt;0,+VLOOKUP($E1002,'CODE GENERATOR'!$D:$T,3,FALSE),"")</f>
        <v>A</v>
      </c>
      <c r="M1002" s="101" t="str">
        <f>IF(E1002&gt;0,+VLOOKUP($E1002,'CODE GENERATOR'!$D:$T,4,FALSE),"")</f>
        <v>TECH JERSEY</v>
      </c>
      <c r="N1002" s="101" t="str">
        <f>IF(E1002&gt;0,+VLOOKUP($E1002,'CODE GENERATOR'!$D:$T,6,FALSE),"")</f>
        <v>ELECTRIC BLUE</v>
      </c>
      <c r="O1002" s="101" t="str">
        <f>IF(E1002&gt;0,+VLOOKUP($E1002,'CODE GENERATOR'!$D:$T,7,FALSE),"")</f>
        <v>ELECTRIC BLUE</v>
      </c>
      <c r="P1002" s="101" t="str">
        <f t="shared" si="65"/>
        <v>ELECTRIC BLUE</v>
      </c>
      <c r="Q1002" s="104" t="str">
        <f>IF(E1002&gt;0,+VLOOKUP($E1002,'CODE GENERATOR'!$D:$T,11,FALSE),"")</f>
        <v>R.J&amp;TWN_CJK0095A</v>
      </c>
      <c r="R1002" s="104" t="str">
        <f>IF(E1002&gt;0,+VLOOKUP($E1002,'CODE GENERATOR'!$D:$T,12,FALSE),"")</f>
        <v>TJR0027ELBELB</v>
      </c>
      <c r="S1002" s="104" t="str">
        <f>IF(E1002&gt;0,+VLOOKUP($E1002,'CODE GENERATOR'!$D:$T,13,FALSE),"")</f>
        <v>R.J&amp;TWN_CJK0095A_TJR0027ELBELB</v>
      </c>
      <c r="T1002" s="104" t="str">
        <f t="shared" si="63"/>
        <v>R.J&amp;TWN_CJK0095A_TJR0027ELBELB_XS / 34-36</v>
      </c>
      <c r="U1002" s="105">
        <v>8683711010777</v>
      </c>
      <c r="V1002" s="107" t="str" cm="1">
        <f t="array" ref="V1002">_xlfn.TEXTJOIN(";", TRUE, _xlfn.UNIQUE(_xlfn._xlws.FILTER(P$3:P$10029, C$3:C$10029=C1002)))</f>
        <v>ELECTRIC BLUE</v>
      </c>
      <c r="W1002" s="107" t="str" cm="1">
        <f t="array" ref="W1002">_xlfn.TEXTJOIN(";", TRUE, _xlfn.UNIQUE(_xlfn._xlws.FILTER(F$3:F$10029, C$3:C$10029=C1002)))</f>
        <v>XS / 34-36;S / 36-38;M / 38-40;L / 40-42;XL / 42-44;XXL / 44-46</v>
      </c>
      <c r="X1002" s="101" t="str">
        <f>IF(E1002&gt;0,+VLOOKUP($E1002,'CODE GENERATOR'!$D:$AC,19,FALSE),0)</f>
        <v>2507_W_2857</v>
      </c>
      <c r="Y1002" s="101" t="str">
        <f>IF(E1002&gt;0,+VLOOKUP($E1002,'CODE GENERATOR'!$D:$AC,20,FALSE),0)</f>
        <v>2507_W_2866</v>
      </c>
      <c r="Z1002" s="101" t="str">
        <f>IF(E1002&gt;0,+VLOOKUP($E1002,'CODE GENERATOR'!$D:$AC,21,FALSE),0)</f>
        <v>2507_W_2896</v>
      </c>
      <c r="AA1002" s="101" t="str">
        <f>IF(E1002&gt;0,+VLOOKUP($E1002,'CODE GENERATOR'!$D:$AC,22,FALSE),0)</f>
        <v>2507_W_2886</v>
      </c>
      <c r="AB1002" s="101" t="str">
        <f>IF(E1002&gt;0,+VLOOKUP($E1002,'CODE GENERATOR'!$D:$AC,23,FALSE),0)</f>
        <v/>
      </c>
      <c r="AC1002" s="101" t="str">
        <f>IF(E1002&gt;0,+VLOOKUP($E1002,'CODE GENERATOR'!$D:$AC,24,FALSE),0)</f>
        <v/>
      </c>
      <c r="AD1002" s="101" t="str">
        <f>IF(E1002&gt;0,+VLOOKUP($E1002,'CODE GENERATOR'!$D:$AC,25,FALSE),0)</f>
        <v>2507_VW_Web_67</v>
      </c>
      <c r="AE1002" s="101" t="str">
        <f>IF(E1002&gt;0,+VLOOKUP($E1002,'CODE GENERATOR'!$D:$AC,26,FALSE),0)</f>
        <v/>
      </c>
      <c r="AF1002" s="149" t="str">
        <f>IF($C1002&gt;0,$C1002&amp;" "&amp;$P1002&amp;" "&amp;+VLOOKUP($C1002,'STYLE NAMES'!$B:$AC,10,FALSE),"""")</f>
        <v>PISA ELECTRIC BLUE WOMEN'S PRO COMPETITION JACKET</v>
      </c>
      <c r="AG1002" s="101" t="str">
        <f>"Enjoy our "&amp;(AF1002)&amp;"; "&amp;IF(C1002&gt;0,+VLOOKUP($C1002,'STYLE NAMES'!$B:$AC,11,FALSE),"")</f>
        <v>Enjoy our PISA ELECTRIC BLUE WOMEN'S PRO COMPETITION JACKET; MADE IN ITALY WITH PREMIUM ITALIAN FABRICS
Professional Series Competition jacket with soft-shell microfibre that is waterproof, highly elastic and breathable technical jersey fabric. Machine washable</v>
      </c>
      <c r="AH1002" s="101" t="str">
        <f>IF(C1002&gt;0,+VLOOKUP($C1002,'STYLE NAMES'!$B:$AC,12,FALSE),"")</f>
        <v>*Italian Premium fabric
*Extra-soft and comfortable technical jersey
* 4-way stretch fabric
* Breathable and Quick Dry
* Wrinkle-free and Easy Care
Composition:
74% Micro PA /  26% Elasthane</v>
      </c>
      <c r="AI1002" s="101" t="str">
        <f>IF(C1002&gt;0,+VLOOKUP($C1002,'STYLE NAMES'!$B:$AC,13,FALSE),"")</f>
        <v>Machine Wash at 30°C
Mild process
Iron at low temperature
Iron from REVERSE
Do NOT iron on logos or prints
Do not bleach
Do NOT Tumble Dry</v>
      </c>
      <c r="AJ1002" s="149" t="str">
        <f>IF($C1002&gt;0,$C1002&amp;" "&amp;$P1002&amp;" "&amp;+VLOOKUP($C1002,'STYLE NAMES'!$B:$AC,14,FALSE),"""")</f>
        <v>PISA ELECTRIC BLUE KADIN PRO YARIŞMA CEKETİ</v>
      </c>
      <c r="AK1002" s="149" t="str">
        <f>"Cavalier SanMarco tarafından tasarlanan "&amp;(AJ1002)&amp;"; "&amp;IF(C1002&gt;0,+VLOOKUP($C1002,'STYLE NAMES'!$B:$AC,15,FALSE),"")</f>
        <v>Cavalier SanMarco tarafından tasarlanan PISA ELECTRIC BLUE KADIN PRO YARIŞMA CEKETİ; EN İYİ KALİTE İTALYAN KUMAŞLAR İLE İTALYA'DA ÜRETİLMİŞTİR
Dört yöne esneyen mikrofiberden üretilmiş Profesyonel Seri Yarış Ceketi; su geçirmez, yüksek elastikiyetli ve nefes alabilir teknik örme kumaştan oluşur. Makinede yıkanabilir.</v>
      </c>
      <c r="AL1002" s="149" t="str">
        <f>IF(C1002&gt;0,+VLOOKUP($C1002,'STYLE NAMES'!$B:$AC,16,FALSE),"")</f>
        <v>*İtalyan Premium kumaş
*Ekstra yumuşak ve konforlu teknik jarse
*4 yönlü esneme özelliği
*Nefes alabilir ve hızlı kurur
*Kırışmaz ve kolay bakım
Bileşimi:
%72 Mikro PA / %28 Elastan</v>
      </c>
      <c r="AM1002" s="149" t="str">
        <f>IF(C1002&gt;0,+VLOOKUP($C1002,'STYLE NAMES'!$B:$AC,17,FALSE),"")</f>
        <v>Makinede 30°C' de Yıkayın
Hassas Yıkama
Ilık ütü yapın
Tersten ütüleyin
Logo ve baskıları ÜTÜLEMEYİN
Çamaşır suyu kullanmayın
Kurutma Makinesinde Kurutmayın</v>
      </c>
      <c r="AN1002" s="149" t="str">
        <f>IF($C1002&gt;0,$C1002&amp;" "&amp;$P1002&amp;" "&amp;+VLOOKUP($C1002,'STYLE NAMES'!$B:$AC,18,FALSE),"""")</f>
        <v>PISA ELECTRIC BLUE GIACCHE PRO DA GARA DA DONNA</v>
      </c>
      <c r="AO1002" s="101" t="str">
        <f>"Disegnato da Cavalier SanMarco "&amp;(AN1002)&amp;"; "&amp;IF(C1002&gt;0,+VLOOKUP($C1002,'STYLE NAMES'!$B:$AC,19,FALSE),"")</f>
        <v>Disegnato da Cavalier SanMarco PISA ELECTRIC BLUE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02" s="101" t="str">
        <f>IF(C1002&gt;0,+VLOOKUP($C1002,'STYLE NAMES'!$B:$AC,20,FALSE),"")</f>
        <v>*Tessuto premium italiano
*Jersey tecnico extra morbido e confortevole
*Tessuto elasticizzato in 4 direzioni
*Traspirante e ad asciugatura rapida
*Antipiega e facile da curare
Composizione:
74% Micro PA / 26% Elastan</v>
      </c>
      <c r="AQ1002" s="101" t="str">
        <f>IF(C1002&gt;0,+VLOOKUP($C1002,'STYLE NAMES'!$B:$AC,21,FALSE),"")</f>
        <v>Lavare in lavatrice a 30°C Ciclo delicato 
Stirare a bassa temperatura
Stirare al rovescio 
Non stirare su loghi o stampe 
Non candeggiare 
Non asciugare in asciugatrice</v>
      </c>
      <c r="AR1002" s="101">
        <f>IF(D1002&gt;0,+VLOOKUP($C1002,'STYLE NAMES'!$B:$AC,22,FALSE),"")</f>
        <v>0</v>
      </c>
      <c r="AS1002" s="101">
        <f>IF(E1002&gt;0,+VLOOKUP($C1002,'STYLE NAMES'!$B:$AC,23,FALSE),"")</f>
        <v>0</v>
      </c>
      <c r="AT1002" s="101">
        <f>IF(F1002&gt;0,+VLOOKUP($C1002,'STYLE NAMES'!$B:$AC,24,FALSE),"")</f>
        <v>0</v>
      </c>
      <c r="AU1002" s="101">
        <f>IF(G1002&gt;0,+VLOOKUP($C1002,'STYLE NAMES'!$B:$AC,25,FALSE),"")</f>
        <v>0</v>
      </c>
      <c r="AV1002" s="101">
        <f>+VLOOKUP($S1002,'CODE GENERATOR'!$P:$AM,15,FALSE)</f>
        <v>0</v>
      </c>
      <c r="AW1002" s="101">
        <f>+VLOOKUP($S1002,'CODE GENERATOR'!$P:$AM,16,FALSE)</f>
        <v>0</v>
      </c>
      <c r="AX1002" s="101">
        <f>+VLOOKUP($S1002,'CODE GENERATOR'!$P:$AM,17,FALSE)</f>
        <v>0</v>
      </c>
      <c r="AY1002" s="101">
        <f>+VLOOKUP($S1002,'CODE GENERATOR'!$P:$AM,18,FALSE)</f>
        <v>0</v>
      </c>
      <c r="AZ1002" s="101">
        <f>+VLOOKUP($S1002,'CODE GENERATOR'!$P:$AM,19,FALSE)</f>
        <v>0</v>
      </c>
      <c r="BA1002" s="101">
        <f>+VLOOKUP($S1002,'CODE GENERATOR'!$P:$AM,20,FALSE)</f>
        <v>0</v>
      </c>
      <c r="BB1002" s="101">
        <f>+VLOOKUP($S1002,'CODE GENERATOR'!$P:$AM,21,FALSE)</f>
        <v>0</v>
      </c>
      <c r="BC1002" s="101">
        <f>+VLOOKUP($S1002,'CODE GENERATOR'!$P:$AM,22,FALSE)</f>
        <v>0</v>
      </c>
      <c r="BD1002" s="101">
        <f>+VLOOKUP($S1002,'CODE GENERATOR'!$P:$AM,23,FALSE)</f>
        <v>0</v>
      </c>
      <c r="BE1002" s="101">
        <f>+VLOOKUP($S1002,'CODE GENERATOR'!$P:$AM,24,FALSE)</f>
        <v>0</v>
      </c>
      <c r="BF1002" s="101">
        <f>IF(C1002&gt;0,+VLOOKUP(G1002,'CATEGORY ID'!$A$1:$L$118,3,FALSE),"")</f>
        <v>30</v>
      </c>
      <c r="BG1002" s="101">
        <f>IF(C1002&gt;0,+VLOOKUP(H1002,'CATEGORY ID'!$D$1:$L$118,3,FALSE),"")</f>
        <v>3</v>
      </c>
      <c r="BH1002" s="101">
        <f>IF(C1002&gt;0,+VLOOKUP((+H1002&amp;I1002),'CATEGORY ID'!$H$1:$I$121,2,FALSE),"")</f>
        <v>115</v>
      </c>
      <c r="BJ1002" s="101">
        <f>IF(C1002&gt;0,IF(COUNTIF('CATEGORY ID'!$K$1:$K$121,+H1002&amp;K1002) &gt; 0, +VLOOKUP(+H1002&amp;K1002,'CATEGORY ID'!$K$1:$L$121,2,FALSE),""),"")</f>
        <v>96</v>
      </c>
      <c r="BK1002" s="101" t="str">
        <f>IF(C1002&gt;0,IF(COUNTIF('CATEGORY ID'!$K$124:$K$165, +VLOOKUP(C1002,'STYLE NAMES'!$B:$AE,30,FALSE)) &gt; 0, +VLOOKUP(VLOOKUP(C1002,'STYLE NAMES'!$B:$AE,30,FALSE),'CATEGORY ID'!K:M,2,FALSE),""),"")</f>
        <v/>
      </c>
      <c r="BL1002" s="101">
        <v>75</v>
      </c>
      <c r="BO1002" s="101">
        <v>21</v>
      </c>
      <c r="BR1002" s="101" t="str" cm="1">
        <f t="array" ref="BR1002">IF(C1002&gt;0,_xlfn.TEXTJOIN(";", TRUE,_xlfn.UNIQUE(_xlfn._xlws.FILTER(BF1002:BQ1002,(BF1002:BQ1002&gt;0)),TRUE,FALSE)),"")&amp;";"&amp;BS1002</f>
        <v>30;3;115;96;75;21;207</v>
      </c>
      <c r="BS1002" s="101">
        <v>207</v>
      </c>
      <c r="BU1002" s="106">
        <f>IF(C1002&gt;0,+VLOOKUP($C1002,'STYLE NAMES'!$B:$AC,26,FALSE),"")</f>
        <v>449.9</v>
      </c>
      <c r="BV1002" s="106">
        <f>IF(C1002&gt;0,+VLOOKUP($C1002,'STYLE NAMES'!$B:$AC,27,FALSE),"")</f>
        <v>24740</v>
      </c>
      <c r="BW1002" s="106">
        <f>IF(C1002&gt;0,+VLOOKUP($C1002,'STYLE NAMES'!$B:$AC,28,FALSE),"")</f>
        <v>517.38499999999988</v>
      </c>
      <c r="BY1002"/>
      <c r="BZ1002" s="101">
        <v>2</v>
      </c>
      <c r="CA1002" s="137">
        <f t="shared" si="66"/>
        <v>1</v>
      </c>
      <c r="CB1002" s="137" t="str">
        <f>+VLOOKUP(C1002,'[2]STYLES &amp; MODELS MATRIX'!$A:$G,7,FALSE)</f>
        <v>AK</v>
      </c>
      <c r="CC1002" s="137" t="str">
        <f>+VLOOKUP(C1002,'[1]STYLES &amp; SIZE CHARTS'!$A:$H,8,FALSE)</f>
        <v>WJT-CJ1</v>
      </c>
      <c r="CD1002" s="137">
        <v>1</v>
      </c>
      <c r="CE1002" s="205"/>
      <c r="CF1002" s="141"/>
    </row>
    <row r="1003" spans="1:84" s="101" customFormat="1" ht="12" customHeight="1" x14ac:dyDescent="0.2">
      <c r="A1003" s="102">
        <f t="shared" si="64"/>
        <v>8683711010784</v>
      </c>
      <c r="B1003" s="101" t="s">
        <v>1010</v>
      </c>
      <c r="C1003" s="101" t="s">
        <v>554</v>
      </c>
      <c r="D1003" s="101" t="s">
        <v>1871</v>
      </c>
      <c r="E1003" s="203" t="s">
        <v>2528</v>
      </c>
      <c r="F1003" s="101" t="s">
        <v>2439</v>
      </c>
      <c r="G1003" s="101" t="str">
        <f>IF(C1003&gt;0,+VLOOKUP($C1003,'STYLE NAMES'!$B:$AC,4,FALSE),"")</f>
        <v>RIDER</v>
      </c>
      <c r="H1003" s="101" t="str">
        <f>IF(C1003&gt;0,+VLOOKUP($C1003,'STYLE NAMES'!$B:$AC,5,FALSE),"")</f>
        <v>WOMEN</v>
      </c>
      <c r="I1003" s="101" t="str">
        <f>IF(C1003&gt;0,+VLOOKUP($C1003,'STYLE NAMES'!$B:$AC,6,FALSE),"")</f>
        <v>JACKETS &amp; TAILCOATS</v>
      </c>
      <c r="J1003" s="101" t="str">
        <f>IF(C1003&gt;0,+VLOOKUP($C1003,'STYLE NAMES'!$B:$AC,7,FALSE),"")</f>
        <v>WOMEN</v>
      </c>
      <c r="K1003" s="101" t="str">
        <f>IF(C1003&gt;0,+VLOOKUP($C1003,'STYLE NAMES'!$B:$AC,8,FALSE),"")</f>
        <v>COMPETITION JACKETS</v>
      </c>
      <c r="L1003" s="101" t="str">
        <f>IF(E1003&gt;0,+VLOOKUP($E1003,'CODE GENERATOR'!$D:$T,3,FALSE),"")</f>
        <v>A</v>
      </c>
      <c r="M1003" s="101" t="str">
        <f>IF(E1003&gt;0,+VLOOKUP($E1003,'CODE GENERATOR'!$D:$T,4,FALSE),"")</f>
        <v>TECH JERSEY</v>
      </c>
      <c r="N1003" s="101" t="str">
        <f>IF(E1003&gt;0,+VLOOKUP($E1003,'CODE GENERATOR'!$D:$T,6,FALSE),"")</f>
        <v>ELECTRIC BLUE</v>
      </c>
      <c r="O1003" s="101" t="str">
        <f>IF(E1003&gt;0,+VLOOKUP($E1003,'CODE GENERATOR'!$D:$T,7,FALSE),"")</f>
        <v>ELECTRIC BLUE</v>
      </c>
      <c r="P1003" s="101" t="str">
        <f t="shared" si="65"/>
        <v>ELECTRIC BLUE</v>
      </c>
      <c r="Q1003" s="104" t="str">
        <f>IF(E1003&gt;0,+VLOOKUP($E1003,'CODE GENERATOR'!$D:$T,11,FALSE),"")</f>
        <v>R.J&amp;TWN_CJK0095A</v>
      </c>
      <c r="R1003" s="104" t="str">
        <f>IF(E1003&gt;0,+VLOOKUP($E1003,'CODE GENERATOR'!$D:$T,12,FALSE),"")</f>
        <v>TJR0027ELBELB</v>
      </c>
      <c r="S1003" s="104" t="str">
        <f>IF(E1003&gt;0,+VLOOKUP($E1003,'CODE GENERATOR'!$D:$T,13,FALSE),"")</f>
        <v>R.J&amp;TWN_CJK0095A_TJR0027ELBELB</v>
      </c>
      <c r="T1003" s="104" t="str">
        <f t="shared" si="63"/>
        <v>R.J&amp;TWN_CJK0095A_TJR0027ELBELB_S / 36-38</v>
      </c>
      <c r="U1003" s="105">
        <v>8683711010784</v>
      </c>
      <c r="V1003" s="107" t="str" cm="1">
        <f t="array" ref="V1003">_xlfn.TEXTJOIN(";", TRUE, _xlfn.UNIQUE(_xlfn._xlws.FILTER(P$3:P$10029, C$3:C$10029=C1003)))</f>
        <v>ELECTRIC BLUE</v>
      </c>
      <c r="W1003" s="107" t="str" cm="1">
        <f t="array" ref="W1003">_xlfn.TEXTJOIN(";", TRUE, _xlfn.UNIQUE(_xlfn._xlws.FILTER(F$3:F$10029, C$3:C$10029=C1003)))</f>
        <v>XS / 34-36;S / 36-38;M / 38-40;L / 40-42;XL / 42-44;XXL / 44-46</v>
      </c>
      <c r="X1003" s="101" t="str">
        <f>IF(E1003&gt;0,+VLOOKUP($E1003,'CODE GENERATOR'!$D:$AC,19,FALSE),0)</f>
        <v>2507_W_2857</v>
      </c>
      <c r="Y1003" s="101" t="str">
        <f>IF(E1003&gt;0,+VLOOKUP($E1003,'CODE GENERATOR'!$D:$AC,20,FALSE),0)</f>
        <v>2507_W_2866</v>
      </c>
      <c r="Z1003" s="101" t="str">
        <f>IF(E1003&gt;0,+VLOOKUP($E1003,'CODE GENERATOR'!$D:$AC,21,FALSE),0)</f>
        <v>2507_W_2896</v>
      </c>
      <c r="AA1003" s="101" t="str">
        <f>IF(E1003&gt;0,+VLOOKUP($E1003,'CODE GENERATOR'!$D:$AC,22,FALSE),0)</f>
        <v>2507_W_2886</v>
      </c>
      <c r="AB1003" s="101" t="str">
        <f>IF(E1003&gt;0,+VLOOKUP($E1003,'CODE GENERATOR'!$D:$AC,23,FALSE),0)</f>
        <v/>
      </c>
      <c r="AC1003" s="101" t="str">
        <f>IF(E1003&gt;0,+VLOOKUP($E1003,'CODE GENERATOR'!$D:$AC,24,FALSE),0)</f>
        <v/>
      </c>
      <c r="AD1003" s="101" t="str">
        <f>IF(E1003&gt;0,+VLOOKUP($E1003,'CODE GENERATOR'!$D:$AC,25,FALSE),0)</f>
        <v>2507_VW_Web_67</v>
      </c>
      <c r="AE1003" s="101" t="str">
        <f>IF(E1003&gt;0,+VLOOKUP($E1003,'CODE GENERATOR'!$D:$AC,26,FALSE),0)</f>
        <v/>
      </c>
      <c r="AF1003" s="149" t="str">
        <f>IF($C1003&gt;0,$C1003&amp;" "&amp;$P1003&amp;" "&amp;+VLOOKUP($C1003,'STYLE NAMES'!$B:$AC,10,FALSE),"""")</f>
        <v>PISA ELECTRIC BLUE WOMEN'S PRO COMPETITION JACKET</v>
      </c>
      <c r="AG1003" s="101" t="str">
        <f>"Enjoy our "&amp;(AF1003)&amp;"; "&amp;IF(C1003&gt;0,+VLOOKUP($C1003,'STYLE NAMES'!$B:$AC,11,FALSE),"")</f>
        <v>Enjoy our PISA ELECTRIC BLUE WOMEN'S PRO COMPETITION JACKET; MADE IN ITALY WITH PREMIUM ITALIAN FABRICS
Professional Series Competition jacket with soft-shell microfibre that is waterproof, highly elastic and breathable technical jersey fabric. Machine washable</v>
      </c>
      <c r="AH1003" s="101" t="str">
        <f>IF(C1003&gt;0,+VLOOKUP($C1003,'STYLE NAMES'!$B:$AC,12,FALSE),"")</f>
        <v>*Italian Premium fabric
*Extra-soft and comfortable technical jersey
* 4-way stretch fabric
* Breathable and Quick Dry
* Wrinkle-free and Easy Care
Composition:
74% Micro PA /  26% Elasthane</v>
      </c>
      <c r="AI1003" s="101" t="str">
        <f>IF(C1003&gt;0,+VLOOKUP($C1003,'STYLE NAMES'!$B:$AC,13,FALSE),"")</f>
        <v>Machine Wash at 30°C
Mild process
Iron at low temperature
Iron from REVERSE
Do NOT iron on logos or prints
Do not bleach
Do NOT Tumble Dry</v>
      </c>
      <c r="AJ1003" s="149" t="str">
        <f>IF($C1003&gt;0,$C1003&amp;" "&amp;$P1003&amp;" "&amp;+VLOOKUP($C1003,'STYLE NAMES'!$B:$AC,14,FALSE),"""")</f>
        <v>PISA ELECTRIC BLUE KADIN PRO YARIŞMA CEKETİ</v>
      </c>
      <c r="AK1003" s="149" t="str">
        <f>"Cavalier SanMarco tarafından tasarlanan "&amp;(AJ1003)&amp;"; "&amp;IF(C1003&gt;0,+VLOOKUP($C1003,'STYLE NAMES'!$B:$AC,15,FALSE),"")</f>
        <v>Cavalier SanMarco tarafından tasarlanan PISA ELECTRIC BLUE KADIN PRO YARIŞMA CEKETİ; EN İYİ KALİTE İTALYAN KUMAŞLAR İLE İTALYA'DA ÜRETİLMİŞTİR
Dört yöne esneyen mikrofiberden üretilmiş Profesyonel Seri Yarış Ceketi; su geçirmez, yüksek elastikiyetli ve nefes alabilir teknik örme kumaştan oluşur. Makinede yıkanabilir.</v>
      </c>
      <c r="AL1003" s="149" t="str">
        <f>IF(C1003&gt;0,+VLOOKUP($C1003,'STYLE NAMES'!$B:$AC,16,FALSE),"")</f>
        <v>*İtalyan Premium kumaş
*Ekstra yumuşak ve konforlu teknik jarse
*4 yönlü esneme özelliği
*Nefes alabilir ve hızlı kurur
*Kırışmaz ve kolay bakım
Bileşimi:
%72 Mikro PA / %28 Elastan</v>
      </c>
      <c r="AM1003" s="149" t="str">
        <f>IF(C1003&gt;0,+VLOOKUP($C1003,'STYLE NAMES'!$B:$AC,17,FALSE),"")</f>
        <v>Makinede 30°C' de Yıkayın
Hassas Yıkama
Ilık ütü yapın
Tersten ütüleyin
Logo ve baskıları ÜTÜLEMEYİN
Çamaşır suyu kullanmayın
Kurutma Makinesinde Kurutmayın</v>
      </c>
      <c r="AN1003" s="149" t="str">
        <f>IF($C1003&gt;0,$C1003&amp;" "&amp;$P1003&amp;" "&amp;+VLOOKUP($C1003,'STYLE NAMES'!$B:$AC,18,FALSE),"""")</f>
        <v>PISA ELECTRIC BLUE GIACCHE PRO DA GARA DA DONNA</v>
      </c>
      <c r="AO1003" s="101" t="str">
        <f>"Disegnato da Cavalier SanMarco "&amp;(AN1003)&amp;"; "&amp;IF(C1003&gt;0,+VLOOKUP($C1003,'STYLE NAMES'!$B:$AC,19,FALSE),"")</f>
        <v>Disegnato da Cavalier SanMarco PISA ELECTRIC BLUE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03" s="101" t="str">
        <f>IF(C1003&gt;0,+VLOOKUP($C1003,'STYLE NAMES'!$B:$AC,20,FALSE),"")</f>
        <v>*Tessuto premium italiano
*Jersey tecnico extra morbido e confortevole
*Tessuto elasticizzato in 4 direzioni
*Traspirante e ad asciugatura rapida
*Antipiega e facile da curare
Composizione:
74% Micro PA / 26% Elastan</v>
      </c>
      <c r="AQ1003" s="101" t="str">
        <f>IF(C1003&gt;0,+VLOOKUP($C1003,'STYLE NAMES'!$B:$AC,21,FALSE),"")</f>
        <v>Lavare in lavatrice a 30°C Ciclo delicato 
Stirare a bassa temperatura
Stirare al rovescio 
Non stirare su loghi o stampe 
Non candeggiare 
Non asciugare in asciugatrice</v>
      </c>
      <c r="AR1003" s="101">
        <f>IF(D1003&gt;0,+VLOOKUP($C1003,'STYLE NAMES'!$B:$AC,22,FALSE),"")</f>
        <v>0</v>
      </c>
      <c r="AS1003" s="101">
        <f>IF(E1003&gt;0,+VLOOKUP($C1003,'STYLE NAMES'!$B:$AC,23,FALSE),"")</f>
        <v>0</v>
      </c>
      <c r="AT1003" s="101">
        <f>IF(F1003&gt;0,+VLOOKUP($C1003,'STYLE NAMES'!$B:$AC,24,FALSE),"")</f>
        <v>0</v>
      </c>
      <c r="AU1003" s="101">
        <f>IF(G1003&gt;0,+VLOOKUP($C1003,'STYLE NAMES'!$B:$AC,25,FALSE),"")</f>
        <v>0</v>
      </c>
      <c r="AV1003" s="101">
        <f>+VLOOKUP($S1003,'CODE GENERATOR'!$P:$AM,15,FALSE)</f>
        <v>0</v>
      </c>
      <c r="AW1003" s="101">
        <f>+VLOOKUP($S1003,'CODE GENERATOR'!$P:$AM,16,FALSE)</f>
        <v>0</v>
      </c>
      <c r="AX1003" s="101">
        <f>+VLOOKUP($S1003,'CODE GENERATOR'!$P:$AM,17,FALSE)</f>
        <v>0</v>
      </c>
      <c r="AY1003" s="101">
        <f>+VLOOKUP($S1003,'CODE GENERATOR'!$P:$AM,18,FALSE)</f>
        <v>0</v>
      </c>
      <c r="AZ1003" s="101">
        <f>+VLOOKUP($S1003,'CODE GENERATOR'!$P:$AM,19,FALSE)</f>
        <v>0</v>
      </c>
      <c r="BA1003" s="101">
        <f>+VLOOKUP($S1003,'CODE GENERATOR'!$P:$AM,20,FALSE)</f>
        <v>0</v>
      </c>
      <c r="BB1003" s="101">
        <f>+VLOOKUP($S1003,'CODE GENERATOR'!$P:$AM,21,FALSE)</f>
        <v>0</v>
      </c>
      <c r="BC1003" s="101">
        <f>+VLOOKUP($S1003,'CODE GENERATOR'!$P:$AM,22,FALSE)</f>
        <v>0</v>
      </c>
      <c r="BD1003" s="101">
        <f>+VLOOKUP($S1003,'CODE GENERATOR'!$P:$AM,23,FALSE)</f>
        <v>0</v>
      </c>
      <c r="BE1003" s="101">
        <f>+VLOOKUP($S1003,'CODE GENERATOR'!$P:$AM,24,FALSE)</f>
        <v>0</v>
      </c>
      <c r="BF1003" s="101">
        <f>IF(C1003&gt;0,+VLOOKUP(G1003,'CATEGORY ID'!$A$1:$L$118,3,FALSE),"")</f>
        <v>30</v>
      </c>
      <c r="BG1003" s="101">
        <f>IF(C1003&gt;0,+VLOOKUP(H1003,'CATEGORY ID'!$D$1:$L$118,3,FALSE),"")</f>
        <v>3</v>
      </c>
      <c r="BH1003" s="101">
        <f>IF(C1003&gt;0,+VLOOKUP((+H1003&amp;I1003),'CATEGORY ID'!$H$1:$I$121,2,FALSE),"")</f>
        <v>115</v>
      </c>
      <c r="BJ1003" s="101">
        <f>IF(C1003&gt;0,IF(COUNTIF('CATEGORY ID'!$K$1:$K$121,+H1003&amp;K1003) &gt; 0, +VLOOKUP(+H1003&amp;K1003,'CATEGORY ID'!$K$1:$L$121,2,FALSE),""),"")</f>
        <v>96</v>
      </c>
      <c r="BK1003" s="101" t="str">
        <f>IF(C1003&gt;0,IF(COUNTIF('CATEGORY ID'!$K$124:$K$165, +VLOOKUP(C1003,'STYLE NAMES'!$B:$AE,30,FALSE)) &gt; 0, +VLOOKUP(VLOOKUP(C1003,'STYLE NAMES'!$B:$AE,30,FALSE),'CATEGORY ID'!K:M,2,FALSE),""),"")</f>
        <v/>
      </c>
      <c r="BL1003" s="101">
        <v>75</v>
      </c>
      <c r="BO1003" s="101">
        <v>21</v>
      </c>
      <c r="BR1003" s="101" t="str" cm="1">
        <f t="array" ref="BR1003">IF(C1003&gt;0,_xlfn.TEXTJOIN(";", TRUE,_xlfn.UNIQUE(_xlfn._xlws.FILTER(BF1003:BQ1003,(BF1003:BQ1003&gt;0)),TRUE,FALSE)),"")&amp;";"&amp;BS1003</f>
        <v>30;3;115;96;75;21;207</v>
      </c>
      <c r="BS1003" s="101">
        <v>207</v>
      </c>
      <c r="BU1003" s="106">
        <f>IF(C1003&gt;0,+VLOOKUP($C1003,'STYLE NAMES'!$B:$AC,26,FALSE),"")</f>
        <v>449.9</v>
      </c>
      <c r="BV1003" s="106">
        <f>IF(C1003&gt;0,+VLOOKUP($C1003,'STYLE NAMES'!$B:$AC,27,FALSE),"")</f>
        <v>24740</v>
      </c>
      <c r="BW1003" s="106">
        <f>IF(C1003&gt;0,+VLOOKUP($C1003,'STYLE NAMES'!$B:$AC,28,FALSE),"")</f>
        <v>517.38499999999988</v>
      </c>
      <c r="BY1003"/>
      <c r="BZ1003" s="101">
        <v>3</v>
      </c>
      <c r="CA1003" s="137">
        <f t="shared" si="66"/>
        <v>1</v>
      </c>
      <c r="CB1003" s="137" t="str">
        <f>+VLOOKUP(C1003,'[2]STYLES &amp; MODELS MATRIX'!$A:$G,7,FALSE)</f>
        <v>AK</v>
      </c>
      <c r="CC1003" s="137" t="str">
        <f>+VLOOKUP(C1003,'[1]STYLES &amp; SIZE CHARTS'!$A:$H,8,FALSE)</f>
        <v>WJT-CJ1</v>
      </c>
      <c r="CD1003" s="137">
        <v>1</v>
      </c>
      <c r="CE1003" s="205"/>
      <c r="CF1003" s="141"/>
    </row>
    <row r="1004" spans="1:84" s="101" customFormat="1" ht="12" customHeight="1" x14ac:dyDescent="0.2">
      <c r="A1004" s="102">
        <f t="shared" si="64"/>
        <v>8683711010791</v>
      </c>
      <c r="B1004" s="101" t="s">
        <v>1010</v>
      </c>
      <c r="C1004" s="101" t="s">
        <v>554</v>
      </c>
      <c r="D1004" s="101" t="s">
        <v>1871</v>
      </c>
      <c r="E1004" s="203" t="s">
        <v>2528</v>
      </c>
      <c r="F1004" s="101" t="s">
        <v>2440</v>
      </c>
      <c r="G1004" s="101" t="str">
        <f>IF(C1004&gt;0,+VLOOKUP($C1004,'STYLE NAMES'!$B:$AC,4,FALSE),"")</f>
        <v>RIDER</v>
      </c>
      <c r="H1004" s="101" t="str">
        <f>IF(C1004&gt;0,+VLOOKUP($C1004,'STYLE NAMES'!$B:$AC,5,FALSE),"")</f>
        <v>WOMEN</v>
      </c>
      <c r="I1004" s="101" t="str">
        <f>IF(C1004&gt;0,+VLOOKUP($C1004,'STYLE NAMES'!$B:$AC,6,FALSE),"")</f>
        <v>JACKETS &amp; TAILCOATS</v>
      </c>
      <c r="J1004" s="101" t="str">
        <f>IF(C1004&gt;0,+VLOOKUP($C1004,'STYLE NAMES'!$B:$AC,7,FALSE),"")</f>
        <v>WOMEN</v>
      </c>
      <c r="K1004" s="101" t="str">
        <f>IF(C1004&gt;0,+VLOOKUP($C1004,'STYLE NAMES'!$B:$AC,8,FALSE),"")</f>
        <v>COMPETITION JACKETS</v>
      </c>
      <c r="L1004" s="101" t="str">
        <f>IF(E1004&gt;0,+VLOOKUP($E1004,'CODE GENERATOR'!$D:$T,3,FALSE),"")</f>
        <v>A</v>
      </c>
      <c r="M1004" s="101" t="str">
        <f>IF(E1004&gt;0,+VLOOKUP($E1004,'CODE GENERATOR'!$D:$T,4,FALSE),"")</f>
        <v>TECH JERSEY</v>
      </c>
      <c r="N1004" s="101" t="str">
        <f>IF(E1004&gt;0,+VLOOKUP($E1004,'CODE GENERATOR'!$D:$T,6,FALSE),"")</f>
        <v>ELECTRIC BLUE</v>
      </c>
      <c r="O1004" s="101" t="str">
        <f>IF(E1004&gt;0,+VLOOKUP($E1004,'CODE GENERATOR'!$D:$T,7,FALSE),"")</f>
        <v>ELECTRIC BLUE</v>
      </c>
      <c r="P1004" s="101" t="str">
        <f t="shared" si="65"/>
        <v>ELECTRIC BLUE</v>
      </c>
      <c r="Q1004" s="104" t="str">
        <f>IF(E1004&gt;0,+VLOOKUP($E1004,'CODE GENERATOR'!$D:$T,11,FALSE),"")</f>
        <v>R.J&amp;TWN_CJK0095A</v>
      </c>
      <c r="R1004" s="104" t="str">
        <f>IF(E1004&gt;0,+VLOOKUP($E1004,'CODE GENERATOR'!$D:$T,12,FALSE),"")</f>
        <v>TJR0027ELBELB</v>
      </c>
      <c r="S1004" s="104" t="str">
        <f>IF(E1004&gt;0,+VLOOKUP($E1004,'CODE GENERATOR'!$D:$T,13,FALSE),"")</f>
        <v>R.J&amp;TWN_CJK0095A_TJR0027ELBELB</v>
      </c>
      <c r="T1004" s="104" t="str">
        <f t="shared" si="63"/>
        <v>R.J&amp;TWN_CJK0095A_TJR0027ELBELB_M / 38-40</v>
      </c>
      <c r="U1004" s="105">
        <v>8683711010791</v>
      </c>
      <c r="V1004" s="107" t="str" cm="1">
        <f t="array" ref="V1004">_xlfn.TEXTJOIN(";", TRUE, _xlfn.UNIQUE(_xlfn._xlws.FILTER(P$3:P$10029, C$3:C$10029=C1004)))</f>
        <v>ELECTRIC BLUE</v>
      </c>
      <c r="W1004" s="107" t="str" cm="1">
        <f t="array" ref="W1004">_xlfn.TEXTJOIN(";", TRUE, _xlfn.UNIQUE(_xlfn._xlws.FILTER(F$3:F$10029, C$3:C$10029=C1004)))</f>
        <v>XS / 34-36;S / 36-38;M / 38-40;L / 40-42;XL / 42-44;XXL / 44-46</v>
      </c>
      <c r="X1004" s="101" t="str">
        <f>IF(E1004&gt;0,+VLOOKUP($E1004,'CODE GENERATOR'!$D:$AC,19,FALSE),0)</f>
        <v>2507_W_2857</v>
      </c>
      <c r="Y1004" s="101" t="str">
        <f>IF(E1004&gt;0,+VLOOKUP($E1004,'CODE GENERATOR'!$D:$AC,20,FALSE),0)</f>
        <v>2507_W_2866</v>
      </c>
      <c r="Z1004" s="101" t="str">
        <f>IF(E1004&gt;0,+VLOOKUP($E1004,'CODE GENERATOR'!$D:$AC,21,FALSE),0)</f>
        <v>2507_W_2896</v>
      </c>
      <c r="AA1004" s="101" t="str">
        <f>IF(E1004&gt;0,+VLOOKUP($E1004,'CODE GENERATOR'!$D:$AC,22,FALSE),0)</f>
        <v>2507_W_2886</v>
      </c>
      <c r="AB1004" s="101" t="str">
        <f>IF(E1004&gt;0,+VLOOKUP($E1004,'CODE GENERATOR'!$D:$AC,23,FALSE),0)</f>
        <v/>
      </c>
      <c r="AC1004" s="101" t="str">
        <f>IF(E1004&gt;0,+VLOOKUP($E1004,'CODE GENERATOR'!$D:$AC,24,FALSE),0)</f>
        <v/>
      </c>
      <c r="AD1004" s="101" t="str">
        <f>IF(E1004&gt;0,+VLOOKUP($E1004,'CODE GENERATOR'!$D:$AC,25,FALSE),0)</f>
        <v>2507_VW_Web_67</v>
      </c>
      <c r="AE1004" s="101" t="str">
        <f>IF(E1004&gt;0,+VLOOKUP($E1004,'CODE GENERATOR'!$D:$AC,26,FALSE),0)</f>
        <v/>
      </c>
      <c r="AF1004" s="149" t="str">
        <f>IF($C1004&gt;0,$C1004&amp;" "&amp;$P1004&amp;" "&amp;+VLOOKUP($C1004,'STYLE NAMES'!$B:$AC,10,FALSE),"""")</f>
        <v>PISA ELECTRIC BLUE WOMEN'S PRO COMPETITION JACKET</v>
      </c>
      <c r="AG1004" s="101" t="str">
        <f>"Enjoy our "&amp;(AF1004)&amp;"; "&amp;IF(C1004&gt;0,+VLOOKUP($C1004,'STYLE NAMES'!$B:$AC,11,FALSE),"")</f>
        <v>Enjoy our PISA ELECTRIC BLUE WOMEN'S PRO COMPETITION JACKET; MADE IN ITALY WITH PREMIUM ITALIAN FABRICS
Professional Series Competition jacket with soft-shell microfibre that is waterproof, highly elastic and breathable technical jersey fabric. Machine washable</v>
      </c>
      <c r="AH1004" s="101" t="str">
        <f>IF(C1004&gt;0,+VLOOKUP($C1004,'STYLE NAMES'!$B:$AC,12,FALSE),"")</f>
        <v>*Italian Premium fabric
*Extra-soft and comfortable technical jersey
* 4-way stretch fabric
* Breathable and Quick Dry
* Wrinkle-free and Easy Care
Composition:
74% Micro PA /  26% Elasthane</v>
      </c>
      <c r="AI1004" s="101" t="str">
        <f>IF(C1004&gt;0,+VLOOKUP($C1004,'STYLE NAMES'!$B:$AC,13,FALSE),"")</f>
        <v>Machine Wash at 30°C
Mild process
Iron at low temperature
Iron from REVERSE
Do NOT iron on logos or prints
Do not bleach
Do NOT Tumble Dry</v>
      </c>
      <c r="AJ1004" s="149" t="str">
        <f>IF($C1004&gt;0,$C1004&amp;" "&amp;$P1004&amp;" "&amp;+VLOOKUP($C1004,'STYLE NAMES'!$B:$AC,14,FALSE),"""")</f>
        <v>PISA ELECTRIC BLUE KADIN PRO YARIŞMA CEKETİ</v>
      </c>
      <c r="AK1004" s="149" t="str">
        <f>"Cavalier SanMarco tarafından tasarlanan "&amp;(AJ1004)&amp;"; "&amp;IF(C1004&gt;0,+VLOOKUP($C1004,'STYLE NAMES'!$B:$AC,15,FALSE),"")</f>
        <v>Cavalier SanMarco tarafından tasarlanan PISA ELECTRIC BLUE KADIN PRO YARIŞMA CEKETİ; EN İYİ KALİTE İTALYAN KUMAŞLAR İLE İTALYA'DA ÜRETİLMİŞTİR
Dört yöne esneyen mikrofiberden üretilmiş Profesyonel Seri Yarış Ceketi; su geçirmez, yüksek elastikiyetli ve nefes alabilir teknik örme kumaştan oluşur. Makinede yıkanabilir.</v>
      </c>
      <c r="AL1004" s="149" t="str">
        <f>IF(C1004&gt;0,+VLOOKUP($C1004,'STYLE NAMES'!$B:$AC,16,FALSE),"")</f>
        <v>*İtalyan Premium kumaş
*Ekstra yumuşak ve konforlu teknik jarse
*4 yönlü esneme özelliği
*Nefes alabilir ve hızlı kurur
*Kırışmaz ve kolay bakım
Bileşimi:
%72 Mikro PA / %28 Elastan</v>
      </c>
      <c r="AM1004" s="149" t="str">
        <f>IF(C1004&gt;0,+VLOOKUP($C1004,'STYLE NAMES'!$B:$AC,17,FALSE),"")</f>
        <v>Makinede 30°C' de Yıkayın
Hassas Yıkama
Ilık ütü yapın
Tersten ütüleyin
Logo ve baskıları ÜTÜLEMEYİN
Çamaşır suyu kullanmayın
Kurutma Makinesinde Kurutmayın</v>
      </c>
      <c r="AN1004" s="149" t="str">
        <f>IF($C1004&gt;0,$C1004&amp;" "&amp;$P1004&amp;" "&amp;+VLOOKUP($C1004,'STYLE NAMES'!$B:$AC,18,FALSE),"""")</f>
        <v>PISA ELECTRIC BLUE GIACCHE PRO DA GARA DA DONNA</v>
      </c>
      <c r="AO1004" s="101" t="str">
        <f>"Disegnato da Cavalier SanMarco "&amp;(AN1004)&amp;"; "&amp;IF(C1004&gt;0,+VLOOKUP($C1004,'STYLE NAMES'!$B:$AC,19,FALSE),"")</f>
        <v>Disegnato da Cavalier SanMarco PISA ELECTRIC BLUE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04" s="101" t="str">
        <f>IF(C1004&gt;0,+VLOOKUP($C1004,'STYLE NAMES'!$B:$AC,20,FALSE),"")</f>
        <v>*Tessuto premium italiano
*Jersey tecnico extra morbido e confortevole
*Tessuto elasticizzato in 4 direzioni
*Traspirante e ad asciugatura rapida
*Antipiega e facile da curare
Composizione:
74% Micro PA / 26% Elastan</v>
      </c>
      <c r="AQ1004" s="101" t="str">
        <f>IF(C1004&gt;0,+VLOOKUP($C1004,'STYLE NAMES'!$B:$AC,21,FALSE),"")</f>
        <v>Lavare in lavatrice a 30°C Ciclo delicato 
Stirare a bassa temperatura
Stirare al rovescio 
Non stirare su loghi o stampe 
Non candeggiare 
Non asciugare in asciugatrice</v>
      </c>
      <c r="AR1004" s="101">
        <f>IF(D1004&gt;0,+VLOOKUP($C1004,'STYLE NAMES'!$B:$AC,22,FALSE),"")</f>
        <v>0</v>
      </c>
      <c r="AS1004" s="101">
        <f>IF(E1004&gt;0,+VLOOKUP($C1004,'STYLE NAMES'!$B:$AC,23,FALSE),"")</f>
        <v>0</v>
      </c>
      <c r="AT1004" s="101">
        <f>IF(F1004&gt;0,+VLOOKUP($C1004,'STYLE NAMES'!$B:$AC,24,FALSE),"")</f>
        <v>0</v>
      </c>
      <c r="AU1004" s="101">
        <f>IF(G1004&gt;0,+VLOOKUP($C1004,'STYLE NAMES'!$B:$AC,25,FALSE),"")</f>
        <v>0</v>
      </c>
      <c r="AV1004" s="101">
        <f>+VLOOKUP($S1004,'CODE GENERATOR'!$P:$AM,15,FALSE)</f>
        <v>0</v>
      </c>
      <c r="AW1004" s="101">
        <f>+VLOOKUP($S1004,'CODE GENERATOR'!$P:$AM,16,FALSE)</f>
        <v>0</v>
      </c>
      <c r="AX1004" s="101">
        <f>+VLOOKUP($S1004,'CODE GENERATOR'!$P:$AM,17,FALSE)</f>
        <v>0</v>
      </c>
      <c r="AY1004" s="101">
        <f>+VLOOKUP($S1004,'CODE GENERATOR'!$P:$AM,18,FALSE)</f>
        <v>0</v>
      </c>
      <c r="AZ1004" s="101">
        <f>+VLOOKUP($S1004,'CODE GENERATOR'!$P:$AM,19,FALSE)</f>
        <v>0</v>
      </c>
      <c r="BA1004" s="101">
        <f>+VLOOKUP($S1004,'CODE GENERATOR'!$P:$AM,20,FALSE)</f>
        <v>0</v>
      </c>
      <c r="BB1004" s="101">
        <f>+VLOOKUP($S1004,'CODE GENERATOR'!$P:$AM,21,FALSE)</f>
        <v>0</v>
      </c>
      <c r="BC1004" s="101">
        <f>+VLOOKUP($S1004,'CODE GENERATOR'!$P:$AM,22,FALSE)</f>
        <v>0</v>
      </c>
      <c r="BD1004" s="101">
        <f>+VLOOKUP($S1004,'CODE GENERATOR'!$P:$AM,23,FALSE)</f>
        <v>0</v>
      </c>
      <c r="BE1004" s="101">
        <f>+VLOOKUP($S1004,'CODE GENERATOR'!$P:$AM,24,FALSE)</f>
        <v>0</v>
      </c>
      <c r="BF1004" s="101">
        <f>IF(C1004&gt;0,+VLOOKUP(G1004,'CATEGORY ID'!$A$1:$L$118,3,FALSE),"")</f>
        <v>30</v>
      </c>
      <c r="BG1004" s="101">
        <f>IF(C1004&gt;0,+VLOOKUP(H1004,'CATEGORY ID'!$D$1:$L$118,3,FALSE),"")</f>
        <v>3</v>
      </c>
      <c r="BH1004" s="101">
        <f>IF(C1004&gt;0,+VLOOKUP((+H1004&amp;I1004),'CATEGORY ID'!$H$1:$I$121,2,FALSE),"")</f>
        <v>115</v>
      </c>
      <c r="BJ1004" s="101">
        <f>IF(C1004&gt;0,IF(COUNTIF('CATEGORY ID'!$K$1:$K$121,+H1004&amp;K1004) &gt; 0, +VLOOKUP(+H1004&amp;K1004,'CATEGORY ID'!$K$1:$L$121,2,FALSE),""),"")</f>
        <v>96</v>
      </c>
      <c r="BK1004" s="101" t="str">
        <f>IF(C1004&gt;0,IF(COUNTIF('CATEGORY ID'!$K$124:$K$165, +VLOOKUP(C1004,'STYLE NAMES'!$B:$AE,30,FALSE)) &gt; 0, +VLOOKUP(VLOOKUP(C1004,'STYLE NAMES'!$B:$AE,30,FALSE),'CATEGORY ID'!K:M,2,FALSE),""),"")</f>
        <v/>
      </c>
      <c r="BL1004" s="101">
        <v>75</v>
      </c>
      <c r="BO1004" s="101">
        <v>21</v>
      </c>
      <c r="BR1004" s="101" t="str" cm="1">
        <f t="array" ref="BR1004">IF(C1004&gt;0,_xlfn.TEXTJOIN(";", TRUE,_xlfn.UNIQUE(_xlfn._xlws.FILTER(BF1004:BQ1004,(BF1004:BQ1004&gt;0)),TRUE,FALSE)),"")&amp;";"&amp;BS1004</f>
        <v>30;3;115;96;75;21;207</v>
      </c>
      <c r="BS1004" s="101">
        <v>207</v>
      </c>
      <c r="BU1004" s="106">
        <f>IF(C1004&gt;0,+VLOOKUP($C1004,'STYLE NAMES'!$B:$AC,26,FALSE),"")</f>
        <v>449.9</v>
      </c>
      <c r="BV1004" s="106">
        <f>IF(C1004&gt;0,+VLOOKUP($C1004,'STYLE NAMES'!$B:$AC,27,FALSE),"")</f>
        <v>24740</v>
      </c>
      <c r="BW1004" s="106">
        <f>IF(C1004&gt;0,+VLOOKUP($C1004,'STYLE NAMES'!$B:$AC,28,FALSE),"")</f>
        <v>517.38499999999988</v>
      </c>
      <c r="BY1004"/>
      <c r="BZ1004" s="101">
        <v>4</v>
      </c>
      <c r="CA1004" s="137">
        <f t="shared" si="66"/>
        <v>1</v>
      </c>
      <c r="CB1004" s="137" t="str">
        <f>+VLOOKUP(C1004,'[2]STYLES &amp; MODELS MATRIX'!$A:$G,7,FALSE)</f>
        <v>AK</v>
      </c>
      <c r="CC1004" s="137" t="str">
        <f>+VLOOKUP(C1004,'[1]STYLES &amp; SIZE CHARTS'!$A:$H,8,FALSE)</f>
        <v>WJT-CJ1</v>
      </c>
      <c r="CD1004" s="137">
        <v>1</v>
      </c>
      <c r="CE1004" s="205"/>
      <c r="CF1004" s="141"/>
    </row>
    <row r="1005" spans="1:84" s="101" customFormat="1" ht="12" customHeight="1" x14ac:dyDescent="0.2">
      <c r="A1005" s="102">
        <f t="shared" si="64"/>
        <v>8683711010807</v>
      </c>
      <c r="B1005" s="101" t="s">
        <v>1010</v>
      </c>
      <c r="C1005" s="101" t="s">
        <v>554</v>
      </c>
      <c r="D1005" s="101" t="s">
        <v>1871</v>
      </c>
      <c r="E1005" s="203" t="s">
        <v>2528</v>
      </c>
      <c r="F1005" s="101" t="s">
        <v>2441</v>
      </c>
      <c r="G1005" s="101" t="str">
        <f>IF(C1005&gt;0,+VLOOKUP($C1005,'STYLE NAMES'!$B:$AC,4,FALSE),"")</f>
        <v>RIDER</v>
      </c>
      <c r="H1005" s="101" t="str">
        <f>IF(C1005&gt;0,+VLOOKUP($C1005,'STYLE NAMES'!$B:$AC,5,FALSE),"")</f>
        <v>WOMEN</v>
      </c>
      <c r="I1005" s="101" t="str">
        <f>IF(C1005&gt;0,+VLOOKUP($C1005,'STYLE NAMES'!$B:$AC,6,FALSE),"")</f>
        <v>JACKETS &amp; TAILCOATS</v>
      </c>
      <c r="J1005" s="101" t="str">
        <f>IF(C1005&gt;0,+VLOOKUP($C1005,'STYLE NAMES'!$B:$AC,7,FALSE),"")</f>
        <v>WOMEN</v>
      </c>
      <c r="K1005" s="101" t="str">
        <f>IF(C1005&gt;0,+VLOOKUP($C1005,'STYLE NAMES'!$B:$AC,8,FALSE),"")</f>
        <v>COMPETITION JACKETS</v>
      </c>
      <c r="L1005" s="101" t="str">
        <f>IF(E1005&gt;0,+VLOOKUP($E1005,'CODE GENERATOR'!$D:$T,3,FALSE),"")</f>
        <v>A</v>
      </c>
      <c r="M1005" s="101" t="str">
        <f>IF(E1005&gt;0,+VLOOKUP($E1005,'CODE GENERATOR'!$D:$T,4,FALSE),"")</f>
        <v>TECH JERSEY</v>
      </c>
      <c r="N1005" s="101" t="str">
        <f>IF(E1005&gt;0,+VLOOKUP($E1005,'CODE GENERATOR'!$D:$T,6,FALSE),"")</f>
        <v>ELECTRIC BLUE</v>
      </c>
      <c r="O1005" s="101" t="str">
        <f>IF(E1005&gt;0,+VLOOKUP($E1005,'CODE GENERATOR'!$D:$T,7,FALSE),"")</f>
        <v>ELECTRIC BLUE</v>
      </c>
      <c r="P1005" s="101" t="str">
        <f t="shared" si="65"/>
        <v>ELECTRIC BLUE</v>
      </c>
      <c r="Q1005" s="104" t="str">
        <f>IF(E1005&gt;0,+VLOOKUP($E1005,'CODE GENERATOR'!$D:$T,11,FALSE),"")</f>
        <v>R.J&amp;TWN_CJK0095A</v>
      </c>
      <c r="R1005" s="104" t="str">
        <f>IF(E1005&gt;0,+VLOOKUP($E1005,'CODE GENERATOR'!$D:$T,12,FALSE),"")</f>
        <v>TJR0027ELBELB</v>
      </c>
      <c r="S1005" s="104" t="str">
        <f>IF(E1005&gt;0,+VLOOKUP($E1005,'CODE GENERATOR'!$D:$T,13,FALSE),"")</f>
        <v>R.J&amp;TWN_CJK0095A_TJR0027ELBELB</v>
      </c>
      <c r="T1005" s="104" t="str">
        <f t="shared" si="63"/>
        <v>R.J&amp;TWN_CJK0095A_TJR0027ELBELB_L / 40-42</v>
      </c>
      <c r="U1005" s="105">
        <v>8683711010807</v>
      </c>
      <c r="V1005" s="107" t="str" cm="1">
        <f t="array" ref="V1005">_xlfn.TEXTJOIN(";", TRUE, _xlfn.UNIQUE(_xlfn._xlws.FILTER(P$3:P$10029, C$3:C$10029=C1005)))</f>
        <v>ELECTRIC BLUE</v>
      </c>
      <c r="W1005" s="107" t="str" cm="1">
        <f t="array" ref="W1005">_xlfn.TEXTJOIN(";", TRUE, _xlfn.UNIQUE(_xlfn._xlws.FILTER(F$3:F$10029, C$3:C$10029=C1005)))</f>
        <v>XS / 34-36;S / 36-38;M / 38-40;L / 40-42;XL / 42-44;XXL / 44-46</v>
      </c>
      <c r="X1005" s="101" t="str">
        <f>IF(E1005&gt;0,+VLOOKUP($E1005,'CODE GENERATOR'!$D:$AC,19,FALSE),0)</f>
        <v>2507_W_2857</v>
      </c>
      <c r="Y1005" s="101" t="str">
        <f>IF(E1005&gt;0,+VLOOKUP($E1005,'CODE GENERATOR'!$D:$AC,20,FALSE),0)</f>
        <v>2507_W_2866</v>
      </c>
      <c r="Z1005" s="101" t="str">
        <f>IF(E1005&gt;0,+VLOOKUP($E1005,'CODE GENERATOR'!$D:$AC,21,FALSE),0)</f>
        <v>2507_W_2896</v>
      </c>
      <c r="AA1005" s="101" t="str">
        <f>IF(E1005&gt;0,+VLOOKUP($E1005,'CODE GENERATOR'!$D:$AC,22,FALSE),0)</f>
        <v>2507_W_2886</v>
      </c>
      <c r="AB1005" s="101" t="str">
        <f>IF(E1005&gt;0,+VLOOKUP($E1005,'CODE GENERATOR'!$D:$AC,23,FALSE),0)</f>
        <v/>
      </c>
      <c r="AC1005" s="101" t="str">
        <f>IF(E1005&gt;0,+VLOOKUP($E1005,'CODE GENERATOR'!$D:$AC,24,FALSE),0)</f>
        <v/>
      </c>
      <c r="AD1005" s="101" t="str">
        <f>IF(E1005&gt;0,+VLOOKUP($E1005,'CODE GENERATOR'!$D:$AC,25,FALSE),0)</f>
        <v>2507_VW_Web_67</v>
      </c>
      <c r="AE1005" s="101" t="str">
        <f>IF(E1005&gt;0,+VLOOKUP($E1005,'CODE GENERATOR'!$D:$AC,26,FALSE),0)</f>
        <v/>
      </c>
      <c r="AF1005" s="149" t="str">
        <f>IF($C1005&gt;0,$C1005&amp;" "&amp;$P1005&amp;" "&amp;+VLOOKUP($C1005,'STYLE NAMES'!$B:$AC,10,FALSE),"""")</f>
        <v>PISA ELECTRIC BLUE WOMEN'S PRO COMPETITION JACKET</v>
      </c>
      <c r="AG1005" s="101" t="str">
        <f>"Enjoy our "&amp;(AF1005)&amp;"; "&amp;IF(C1005&gt;0,+VLOOKUP($C1005,'STYLE NAMES'!$B:$AC,11,FALSE),"")</f>
        <v>Enjoy our PISA ELECTRIC BLUE WOMEN'S PRO COMPETITION JACKET; MADE IN ITALY WITH PREMIUM ITALIAN FABRICS
Professional Series Competition jacket with soft-shell microfibre that is waterproof, highly elastic and breathable technical jersey fabric. Machine washable</v>
      </c>
      <c r="AH1005" s="101" t="str">
        <f>IF(C1005&gt;0,+VLOOKUP($C1005,'STYLE NAMES'!$B:$AC,12,FALSE),"")</f>
        <v>*Italian Premium fabric
*Extra-soft and comfortable technical jersey
* 4-way stretch fabric
* Breathable and Quick Dry
* Wrinkle-free and Easy Care
Composition:
74% Micro PA /  26% Elasthane</v>
      </c>
      <c r="AI1005" s="101" t="str">
        <f>IF(C1005&gt;0,+VLOOKUP($C1005,'STYLE NAMES'!$B:$AC,13,FALSE),"")</f>
        <v>Machine Wash at 30°C
Mild process
Iron at low temperature
Iron from REVERSE
Do NOT iron on logos or prints
Do not bleach
Do NOT Tumble Dry</v>
      </c>
      <c r="AJ1005" s="149" t="str">
        <f>IF($C1005&gt;0,$C1005&amp;" "&amp;$P1005&amp;" "&amp;+VLOOKUP($C1005,'STYLE NAMES'!$B:$AC,14,FALSE),"""")</f>
        <v>PISA ELECTRIC BLUE KADIN PRO YARIŞMA CEKETİ</v>
      </c>
      <c r="AK1005" s="149" t="str">
        <f>"Cavalier SanMarco tarafından tasarlanan "&amp;(AJ1005)&amp;"; "&amp;IF(C1005&gt;0,+VLOOKUP($C1005,'STYLE NAMES'!$B:$AC,15,FALSE),"")</f>
        <v>Cavalier SanMarco tarafından tasarlanan PISA ELECTRIC BLUE KADIN PRO YARIŞMA CEKETİ; EN İYİ KALİTE İTALYAN KUMAŞLAR İLE İTALYA'DA ÜRETİLMİŞTİR
Dört yöne esneyen mikrofiberden üretilmiş Profesyonel Seri Yarış Ceketi; su geçirmez, yüksek elastikiyetli ve nefes alabilir teknik örme kumaştan oluşur. Makinede yıkanabilir.</v>
      </c>
      <c r="AL1005" s="149" t="str">
        <f>IF(C1005&gt;0,+VLOOKUP($C1005,'STYLE NAMES'!$B:$AC,16,FALSE),"")</f>
        <v>*İtalyan Premium kumaş
*Ekstra yumuşak ve konforlu teknik jarse
*4 yönlü esneme özelliği
*Nefes alabilir ve hızlı kurur
*Kırışmaz ve kolay bakım
Bileşimi:
%72 Mikro PA / %28 Elastan</v>
      </c>
      <c r="AM1005" s="149" t="str">
        <f>IF(C1005&gt;0,+VLOOKUP($C1005,'STYLE NAMES'!$B:$AC,17,FALSE),"")</f>
        <v>Makinede 30°C' de Yıkayın
Hassas Yıkama
Ilık ütü yapın
Tersten ütüleyin
Logo ve baskıları ÜTÜLEMEYİN
Çamaşır suyu kullanmayın
Kurutma Makinesinde Kurutmayın</v>
      </c>
      <c r="AN1005" s="149" t="str">
        <f>IF($C1005&gt;0,$C1005&amp;" "&amp;$P1005&amp;" "&amp;+VLOOKUP($C1005,'STYLE NAMES'!$B:$AC,18,FALSE),"""")</f>
        <v>PISA ELECTRIC BLUE GIACCHE PRO DA GARA DA DONNA</v>
      </c>
      <c r="AO1005" s="101" t="str">
        <f>"Disegnato da Cavalier SanMarco "&amp;(AN1005)&amp;"; "&amp;IF(C1005&gt;0,+VLOOKUP($C1005,'STYLE NAMES'!$B:$AC,19,FALSE),"")</f>
        <v>Disegnato da Cavalier SanMarco PISA ELECTRIC BLUE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05" s="101" t="str">
        <f>IF(C1005&gt;0,+VLOOKUP($C1005,'STYLE NAMES'!$B:$AC,20,FALSE),"")</f>
        <v>*Tessuto premium italiano
*Jersey tecnico extra morbido e confortevole
*Tessuto elasticizzato in 4 direzioni
*Traspirante e ad asciugatura rapida
*Antipiega e facile da curare
Composizione:
74% Micro PA / 26% Elastan</v>
      </c>
      <c r="AQ1005" s="101" t="str">
        <f>IF(C1005&gt;0,+VLOOKUP($C1005,'STYLE NAMES'!$B:$AC,21,FALSE),"")</f>
        <v>Lavare in lavatrice a 30°C Ciclo delicato 
Stirare a bassa temperatura
Stirare al rovescio 
Non stirare su loghi o stampe 
Non candeggiare 
Non asciugare in asciugatrice</v>
      </c>
      <c r="AR1005" s="101">
        <f>IF(D1005&gt;0,+VLOOKUP($C1005,'STYLE NAMES'!$B:$AC,22,FALSE),"")</f>
        <v>0</v>
      </c>
      <c r="AS1005" s="101">
        <f>IF(E1005&gt;0,+VLOOKUP($C1005,'STYLE NAMES'!$B:$AC,23,FALSE),"")</f>
        <v>0</v>
      </c>
      <c r="AT1005" s="101">
        <f>IF(F1005&gt;0,+VLOOKUP($C1005,'STYLE NAMES'!$B:$AC,24,FALSE),"")</f>
        <v>0</v>
      </c>
      <c r="AU1005" s="101">
        <f>IF(G1005&gt;0,+VLOOKUP($C1005,'STYLE NAMES'!$B:$AC,25,FALSE),"")</f>
        <v>0</v>
      </c>
      <c r="AV1005" s="101">
        <f>+VLOOKUP($S1005,'CODE GENERATOR'!$P:$AM,15,FALSE)</f>
        <v>0</v>
      </c>
      <c r="AW1005" s="101">
        <f>+VLOOKUP($S1005,'CODE GENERATOR'!$P:$AM,16,FALSE)</f>
        <v>0</v>
      </c>
      <c r="AX1005" s="101">
        <f>+VLOOKUP($S1005,'CODE GENERATOR'!$P:$AM,17,FALSE)</f>
        <v>0</v>
      </c>
      <c r="AY1005" s="101">
        <f>+VLOOKUP($S1005,'CODE GENERATOR'!$P:$AM,18,FALSE)</f>
        <v>0</v>
      </c>
      <c r="AZ1005" s="101">
        <f>+VLOOKUP($S1005,'CODE GENERATOR'!$P:$AM,19,FALSE)</f>
        <v>0</v>
      </c>
      <c r="BA1005" s="101">
        <f>+VLOOKUP($S1005,'CODE GENERATOR'!$P:$AM,20,FALSE)</f>
        <v>0</v>
      </c>
      <c r="BB1005" s="101">
        <f>+VLOOKUP($S1005,'CODE GENERATOR'!$P:$AM,21,FALSE)</f>
        <v>0</v>
      </c>
      <c r="BC1005" s="101">
        <f>+VLOOKUP($S1005,'CODE GENERATOR'!$P:$AM,22,FALSE)</f>
        <v>0</v>
      </c>
      <c r="BD1005" s="101">
        <f>+VLOOKUP($S1005,'CODE GENERATOR'!$P:$AM,23,FALSE)</f>
        <v>0</v>
      </c>
      <c r="BE1005" s="101">
        <f>+VLOOKUP($S1005,'CODE GENERATOR'!$P:$AM,24,FALSE)</f>
        <v>0</v>
      </c>
      <c r="BF1005" s="101">
        <f>IF(C1005&gt;0,+VLOOKUP(G1005,'CATEGORY ID'!$A$1:$L$118,3,FALSE),"")</f>
        <v>30</v>
      </c>
      <c r="BG1005" s="101">
        <f>IF(C1005&gt;0,+VLOOKUP(H1005,'CATEGORY ID'!$D$1:$L$118,3,FALSE),"")</f>
        <v>3</v>
      </c>
      <c r="BH1005" s="101">
        <f>IF(C1005&gt;0,+VLOOKUP((+H1005&amp;I1005),'CATEGORY ID'!$H$1:$I$121,2,FALSE),"")</f>
        <v>115</v>
      </c>
      <c r="BJ1005" s="101">
        <f>IF(C1005&gt;0,IF(COUNTIF('CATEGORY ID'!$K$1:$K$121,+H1005&amp;K1005) &gt; 0, +VLOOKUP(+H1005&amp;K1005,'CATEGORY ID'!$K$1:$L$121,2,FALSE),""),"")</f>
        <v>96</v>
      </c>
      <c r="BK1005" s="101" t="str">
        <f>IF(C1005&gt;0,IF(COUNTIF('CATEGORY ID'!$K$124:$K$165, +VLOOKUP(C1005,'STYLE NAMES'!$B:$AE,30,FALSE)) &gt; 0, +VLOOKUP(VLOOKUP(C1005,'STYLE NAMES'!$B:$AE,30,FALSE),'CATEGORY ID'!K:M,2,FALSE),""),"")</f>
        <v/>
      </c>
      <c r="BL1005" s="101">
        <v>75</v>
      </c>
      <c r="BO1005" s="101">
        <v>21</v>
      </c>
      <c r="BR1005" s="101" t="str" cm="1">
        <f t="array" ref="BR1005">IF(C1005&gt;0,_xlfn.TEXTJOIN(";", TRUE,_xlfn.UNIQUE(_xlfn._xlws.FILTER(BF1005:BQ1005,(BF1005:BQ1005&gt;0)),TRUE,FALSE)),"")&amp;";"&amp;BS1005</f>
        <v>30;3;115;96;75;21;207</v>
      </c>
      <c r="BS1005" s="101">
        <v>207</v>
      </c>
      <c r="BU1005" s="106">
        <f>IF(C1005&gt;0,+VLOOKUP($C1005,'STYLE NAMES'!$B:$AC,26,FALSE),"")</f>
        <v>449.9</v>
      </c>
      <c r="BV1005" s="106">
        <f>IF(C1005&gt;0,+VLOOKUP($C1005,'STYLE NAMES'!$B:$AC,27,FALSE),"")</f>
        <v>24740</v>
      </c>
      <c r="BW1005" s="106">
        <f>IF(C1005&gt;0,+VLOOKUP($C1005,'STYLE NAMES'!$B:$AC,28,FALSE),"")</f>
        <v>517.38499999999988</v>
      </c>
      <c r="BY1005"/>
      <c r="BZ1005" s="101">
        <v>2</v>
      </c>
      <c r="CA1005" s="137">
        <f t="shared" si="66"/>
        <v>1</v>
      </c>
      <c r="CB1005" s="137" t="str">
        <f>+VLOOKUP(C1005,'[2]STYLES &amp; MODELS MATRIX'!$A:$G,7,FALSE)</f>
        <v>AK</v>
      </c>
      <c r="CC1005" s="137" t="str">
        <f>+VLOOKUP(C1005,'[1]STYLES &amp; SIZE CHARTS'!$A:$H,8,FALSE)</f>
        <v>WJT-CJ1</v>
      </c>
      <c r="CD1005" s="137">
        <v>1</v>
      </c>
      <c r="CE1005" s="205"/>
      <c r="CF1005" s="141"/>
    </row>
    <row r="1006" spans="1:84" s="101" customFormat="1" ht="12" customHeight="1" x14ac:dyDescent="0.2">
      <c r="A1006" s="102">
        <f t="shared" si="64"/>
        <v>8683711010814</v>
      </c>
      <c r="B1006" s="101" t="s">
        <v>1010</v>
      </c>
      <c r="C1006" s="101" t="s">
        <v>554</v>
      </c>
      <c r="D1006" s="101" t="s">
        <v>1871</v>
      </c>
      <c r="E1006" s="203" t="s">
        <v>2528</v>
      </c>
      <c r="F1006" s="101" t="s">
        <v>2442</v>
      </c>
      <c r="G1006" s="101" t="str">
        <f>IF(C1006&gt;0,+VLOOKUP($C1006,'STYLE NAMES'!$B:$AC,4,FALSE),"")</f>
        <v>RIDER</v>
      </c>
      <c r="H1006" s="101" t="str">
        <f>IF(C1006&gt;0,+VLOOKUP($C1006,'STYLE NAMES'!$B:$AC,5,FALSE),"")</f>
        <v>WOMEN</v>
      </c>
      <c r="I1006" s="101" t="str">
        <f>IF(C1006&gt;0,+VLOOKUP($C1006,'STYLE NAMES'!$B:$AC,6,FALSE),"")</f>
        <v>JACKETS &amp; TAILCOATS</v>
      </c>
      <c r="J1006" s="101" t="str">
        <f>IF(C1006&gt;0,+VLOOKUP($C1006,'STYLE NAMES'!$B:$AC,7,FALSE),"")</f>
        <v>WOMEN</v>
      </c>
      <c r="K1006" s="101" t="str">
        <f>IF(C1006&gt;0,+VLOOKUP($C1006,'STYLE NAMES'!$B:$AC,8,FALSE),"")</f>
        <v>COMPETITION JACKETS</v>
      </c>
      <c r="L1006" s="101" t="str">
        <f>IF(E1006&gt;0,+VLOOKUP($E1006,'CODE GENERATOR'!$D:$T,3,FALSE),"")</f>
        <v>A</v>
      </c>
      <c r="M1006" s="101" t="str">
        <f>IF(E1006&gt;0,+VLOOKUP($E1006,'CODE GENERATOR'!$D:$T,4,FALSE),"")</f>
        <v>TECH JERSEY</v>
      </c>
      <c r="N1006" s="101" t="str">
        <f>IF(E1006&gt;0,+VLOOKUP($E1006,'CODE GENERATOR'!$D:$T,6,FALSE),"")</f>
        <v>ELECTRIC BLUE</v>
      </c>
      <c r="O1006" s="101" t="str">
        <f>IF(E1006&gt;0,+VLOOKUP($E1006,'CODE GENERATOR'!$D:$T,7,FALSE),"")</f>
        <v>ELECTRIC BLUE</v>
      </c>
      <c r="P1006" s="101" t="str">
        <f t="shared" si="65"/>
        <v>ELECTRIC BLUE</v>
      </c>
      <c r="Q1006" s="104" t="str">
        <f>IF(E1006&gt;0,+VLOOKUP($E1006,'CODE GENERATOR'!$D:$T,11,FALSE),"")</f>
        <v>R.J&amp;TWN_CJK0095A</v>
      </c>
      <c r="R1006" s="104" t="str">
        <f>IF(E1006&gt;0,+VLOOKUP($E1006,'CODE GENERATOR'!$D:$T,12,FALSE),"")</f>
        <v>TJR0027ELBELB</v>
      </c>
      <c r="S1006" s="104" t="str">
        <f>IF(E1006&gt;0,+VLOOKUP($E1006,'CODE GENERATOR'!$D:$T,13,FALSE),"")</f>
        <v>R.J&amp;TWN_CJK0095A_TJR0027ELBELB</v>
      </c>
      <c r="T1006" s="104" t="str">
        <f t="shared" si="63"/>
        <v>R.J&amp;TWN_CJK0095A_TJR0027ELBELB_XL / 42-44</v>
      </c>
      <c r="U1006" s="105">
        <v>8683711010814</v>
      </c>
      <c r="V1006" s="107" t="str" cm="1">
        <f t="array" ref="V1006">_xlfn.TEXTJOIN(";", TRUE, _xlfn.UNIQUE(_xlfn._xlws.FILTER(P$3:P$10029, C$3:C$10029=C1006)))</f>
        <v>ELECTRIC BLUE</v>
      </c>
      <c r="W1006" s="107" t="str" cm="1">
        <f t="array" ref="W1006">_xlfn.TEXTJOIN(";", TRUE, _xlfn.UNIQUE(_xlfn._xlws.FILTER(F$3:F$10029, C$3:C$10029=C1006)))</f>
        <v>XS / 34-36;S / 36-38;M / 38-40;L / 40-42;XL / 42-44;XXL / 44-46</v>
      </c>
      <c r="X1006" s="101" t="str">
        <f>IF(E1006&gt;0,+VLOOKUP($E1006,'CODE GENERATOR'!$D:$AC,19,FALSE),0)</f>
        <v>2507_W_2857</v>
      </c>
      <c r="Y1006" s="101" t="str">
        <f>IF(E1006&gt;0,+VLOOKUP($E1006,'CODE GENERATOR'!$D:$AC,20,FALSE),0)</f>
        <v>2507_W_2866</v>
      </c>
      <c r="Z1006" s="101" t="str">
        <f>IF(E1006&gt;0,+VLOOKUP($E1006,'CODE GENERATOR'!$D:$AC,21,FALSE),0)</f>
        <v>2507_W_2896</v>
      </c>
      <c r="AA1006" s="101" t="str">
        <f>IF(E1006&gt;0,+VLOOKUP($E1006,'CODE GENERATOR'!$D:$AC,22,FALSE),0)</f>
        <v>2507_W_2886</v>
      </c>
      <c r="AB1006" s="101" t="str">
        <f>IF(E1006&gt;0,+VLOOKUP($E1006,'CODE GENERATOR'!$D:$AC,23,FALSE),0)</f>
        <v/>
      </c>
      <c r="AC1006" s="101" t="str">
        <f>IF(E1006&gt;0,+VLOOKUP($E1006,'CODE GENERATOR'!$D:$AC,24,FALSE),0)</f>
        <v/>
      </c>
      <c r="AD1006" s="101" t="str">
        <f>IF(E1006&gt;0,+VLOOKUP($E1006,'CODE GENERATOR'!$D:$AC,25,FALSE),0)</f>
        <v>2507_VW_Web_67</v>
      </c>
      <c r="AE1006" s="101" t="str">
        <f>IF(E1006&gt;0,+VLOOKUP($E1006,'CODE GENERATOR'!$D:$AC,26,FALSE),0)</f>
        <v/>
      </c>
      <c r="AF1006" s="149" t="str">
        <f>IF($C1006&gt;0,$C1006&amp;" "&amp;$P1006&amp;" "&amp;+VLOOKUP($C1006,'STYLE NAMES'!$B:$AC,10,FALSE),"""")</f>
        <v>PISA ELECTRIC BLUE WOMEN'S PRO COMPETITION JACKET</v>
      </c>
      <c r="AG1006" s="101" t="str">
        <f>"Enjoy our "&amp;(AF1006)&amp;"; "&amp;IF(C1006&gt;0,+VLOOKUP($C1006,'STYLE NAMES'!$B:$AC,11,FALSE),"")</f>
        <v>Enjoy our PISA ELECTRIC BLUE WOMEN'S PRO COMPETITION JACKET; MADE IN ITALY WITH PREMIUM ITALIAN FABRICS
Professional Series Competition jacket with soft-shell microfibre that is waterproof, highly elastic and breathable technical jersey fabric. Machine washable</v>
      </c>
      <c r="AH1006" s="101" t="str">
        <f>IF(C1006&gt;0,+VLOOKUP($C1006,'STYLE NAMES'!$B:$AC,12,FALSE),"")</f>
        <v>*Italian Premium fabric
*Extra-soft and comfortable technical jersey
* 4-way stretch fabric
* Breathable and Quick Dry
* Wrinkle-free and Easy Care
Composition:
74% Micro PA /  26% Elasthane</v>
      </c>
      <c r="AI1006" s="101" t="str">
        <f>IF(C1006&gt;0,+VLOOKUP($C1006,'STYLE NAMES'!$B:$AC,13,FALSE),"")</f>
        <v>Machine Wash at 30°C
Mild process
Iron at low temperature
Iron from REVERSE
Do NOT iron on logos or prints
Do not bleach
Do NOT Tumble Dry</v>
      </c>
      <c r="AJ1006" s="149" t="str">
        <f>IF($C1006&gt;0,$C1006&amp;" "&amp;$P1006&amp;" "&amp;+VLOOKUP($C1006,'STYLE NAMES'!$B:$AC,14,FALSE),"""")</f>
        <v>PISA ELECTRIC BLUE KADIN PRO YARIŞMA CEKETİ</v>
      </c>
      <c r="AK1006" s="149" t="str">
        <f>"Cavalier SanMarco tarafından tasarlanan "&amp;(AJ1006)&amp;"; "&amp;IF(C1006&gt;0,+VLOOKUP($C1006,'STYLE NAMES'!$B:$AC,15,FALSE),"")</f>
        <v>Cavalier SanMarco tarafından tasarlanan PISA ELECTRIC BLUE KADIN PRO YARIŞMA CEKETİ; EN İYİ KALİTE İTALYAN KUMAŞLAR İLE İTALYA'DA ÜRETİLMİŞTİR
Dört yöne esneyen mikrofiberden üretilmiş Profesyonel Seri Yarış Ceketi; su geçirmez, yüksek elastikiyetli ve nefes alabilir teknik örme kumaştan oluşur. Makinede yıkanabilir.</v>
      </c>
      <c r="AL1006" s="149" t="str">
        <f>IF(C1006&gt;0,+VLOOKUP($C1006,'STYLE NAMES'!$B:$AC,16,FALSE),"")</f>
        <v>*İtalyan Premium kumaş
*Ekstra yumuşak ve konforlu teknik jarse
*4 yönlü esneme özelliği
*Nefes alabilir ve hızlı kurur
*Kırışmaz ve kolay bakım
Bileşimi:
%72 Mikro PA / %28 Elastan</v>
      </c>
      <c r="AM1006" s="149" t="str">
        <f>IF(C1006&gt;0,+VLOOKUP($C1006,'STYLE NAMES'!$B:$AC,17,FALSE),"")</f>
        <v>Makinede 30°C' de Yıkayın
Hassas Yıkama
Ilık ütü yapın
Tersten ütüleyin
Logo ve baskıları ÜTÜLEMEYİN
Çamaşır suyu kullanmayın
Kurutma Makinesinde Kurutmayın</v>
      </c>
      <c r="AN1006" s="149" t="str">
        <f>IF($C1006&gt;0,$C1006&amp;" "&amp;$P1006&amp;" "&amp;+VLOOKUP($C1006,'STYLE NAMES'!$B:$AC,18,FALSE),"""")</f>
        <v>PISA ELECTRIC BLUE GIACCHE PRO DA GARA DA DONNA</v>
      </c>
      <c r="AO1006" s="101" t="str">
        <f>"Disegnato da Cavalier SanMarco "&amp;(AN1006)&amp;"; "&amp;IF(C1006&gt;0,+VLOOKUP($C1006,'STYLE NAMES'!$B:$AC,19,FALSE),"")</f>
        <v>Disegnato da Cavalier SanMarco PISA ELECTRIC BLUE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06" s="101" t="str">
        <f>IF(C1006&gt;0,+VLOOKUP($C1006,'STYLE NAMES'!$B:$AC,20,FALSE),"")</f>
        <v>*Tessuto premium italiano
*Jersey tecnico extra morbido e confortevole
*Tessuto elasticizzato in 4 direzioni
*Traspirante e ad asciugatura rapida
*Antipiega e facile da curare
Composizione:
74% Micro PA / 26% Elastan</v>
      </c>
      <c r="AQ1006" s="101" t="str">
        <f>IF(C1006&gt;0,+VLOOKUP($C1006,'STYLE NAMES'!$B:$AC,21,FALSE),"")</f>
        <v>Lavare in lavatrice a 30°C Ciclo delicato 
Stirare a bassa temperatura
Stirare al rovescio 
Non stirare su loghi o stampe 
Non candeggiare 
Non asciugare in asciugatrice</v>
      </c>
      <c r="AR1006" s="101">
        <f>IF(D1006&gt;0,+VLOOKUP($C1006,'STYLE NAMES'!$B:$AC,22,FALSE),"")</f>
        <v>0</v>
      </c>
      <c r="AS1006" s="101">
        <f>IF(E1006&gt;0,+VLOOKUP($C1006,'STYLE NAMES'!$B:$AC,23,FALSE),"")</f>
        <v>0</v>
      </c>
      <c r="AT1006" s="101">
        <f>IF(F1006&gt;0,+VLOOKUP($C1006,'STYLE NAMES'!$B:$AC,24,FALSE),"")</f>
        <v>0</v>
      </c>
      <c r="AU1006" s="101">
        <f>IF(G1006&gt;0,+VLOOKUP($C1006,'STYLE NAMES'!$B:$AC,25,FALSE),"")</f>
        <v>0</v>
      </c>
      <c r="AV1006" s="101">
        <f>+VLOOKUP($S1006,'CODE GENERATOR'!$P:$AM,15,FALSE)</f>
        <v>0</v>
      </c>
      <c r="AW1006" s="101">
        <f>+VLOOKUP($S1006,'CODE GENERATOR'!$P:$AM,16,FALSE)</f>
        <v>0</v>
      </c>
      <c r="AX1006" s="101">
        <f>+VLOOKUP($S1006,'CODE GENERATOR'!$P:$AM,17,FALSE)</f>
        <v>0</v>
      </c>
      <c r="AY1006" s="101">
        <f>+VLOOKUP($S1006,'CODE GENERATOR'!$P:$AM,18,FALSE)</f>
        <v>0</v>
      </c>
      <c r="AZ1006" s="101">
        <f>+VLOOKUP($S1006,'CODE GENERATOR'!$P:$AM,19,FALSE)</f>
        <v>0</v>
      </c>
      <c r="BA1006" s="101">
        <f>+VLOOKUP($S1006,'CODE GENERATOR'!$P:$AM,20,FALSE)</f>
        <v>0</v>
      </c>
      <c r="BB1006" s="101">
        <f>+VLOOKUP($S1006,'CODE GENERATOR'!$P:$AM,21,FALSE)</f>
        <v>0</v>
      </c>
      <c r="BC1006" s="101">
        <f>+VLOOKUP($S1006,'CODE GENERATOR'!$P:$AM,22,FALSE)</f>
        <v>0</v>
      </c>
      <c r="BD1006" s="101">
        <f>+VLOOKUP($S1006,'CODE GENERATOR'!$P:$AM,23,FALSE)</f>
        <v>0</v>
      </c>
      <c r="BE1006" s="101">
        <f>+VLOOKUP($S1006,'CODE GENERATOR'!$P:$AM,24,FALSE)</f>
        <v>0</v>
      </c>
      <c r="BF1006" s="101">
        <f>IF(C1006&gt;0,+VLOOKUP(G1006,'CATEGORY ID'!$A$1:$L$118,3,FALSE),"")</f>
        <v>30</v>
      </c>
      <c r="BG1006" s="101">
        <f>IF(C1006&gt;0,+VLOOKUP(H1006,'CATEGORY ID'!$D$1:$L$118,3,FALSE),"")</f>
        <v>3</v>
      </c>
      <c r="BH1006" s="101">
        <f>IF(C1006&gt;0,+VLOOKUP((+H1006&amp;I1006),'CATEGORY ID'!$H$1:$I$121,2,FALSE),"")</f>
        <v>115</v>
      </c>
      <c r="BJ1006" s="101">
        <f>IF(C1006&gt;0,IF(COUNTIF('CATEGORY ID'!$K$1:$K$121,+H1006&amp;K1006) &gt; 0, +VLOOKUP(+H1006&amp;K1006,'CATEGORY ID'!$K$1:$L$121,2,FALSE),""),"")</f>
        <v>96</v>
      </c>
      <c r="BK1006" s="101" t="str">
        <f>IF(C1006&gt;0,IF(COUNTIF('CATEGORY ID'!$K$124:$K$165, +VLOOKUP(C1006,'STYLE NAMES'!$B:$AE,30,FALSE)) &gt; 0, +VLOOKUP(VLOOKUP(C1006,'STYLE NAMES'!$B:$AE,30,FALSE),'CATEGORY ID'!K:M,2,FALSE),""),"")</f>
        <v/>
      </c>
      <c r="BL1006" s="101">
        <v>75</v>
      </c>
      <c r="BO1006" s="101">
        <v>21</v>
      </c>
      <c r="BR1006" s="101" t="str" cm="1">
        <f t="array" ref="BR1006">IF(C1006&gt;0,_xlfn.TEXTJOIN(";", TRUE,_xlfn.UNIQUE(_xlfn._xlws.FILTER(BF1006:BQ1006,(BF1006:BQ1006&gt;0)),TRUE,FALSE)),"")&amp;";"&amp;BS1006</f>
        <v>30;3;115;96;75;21;207</v>
      </c>
      <c r="BS1006" s="101">
        <v>207</v>
      </c>
      <c r="BU1006" s="106">
        <f>IF(C1006&gt;0,+VLOOKUP($C1006,'STYLE NAMES'!$B:$AC,26,FALSE),"")</f>
        <v>449.9</v>
      </c>
      <c r="BV1006" s="106">
        <f>IF(C1006&gt;0,+VLOOKUP($C1006,'STYLE NAMES'!$B:$AC,27,FALSE),"")</f>
        <v>24740</v>
      </c>
      <c r="BW1006" s="106">
        <f>IF(C1006&gt;0,+VLOOKUP($C1006,'STYLE NAMES'!$B:$AC,28,FALSE),"")</f>
        <v>517.38499999999988</v>
      </c>
      <c r="BY1006"/>
      <c r="BZ1006" s="101">
        <v>1</v>
      </c>
      <c r="CA1006" s="137">
        <f t="shared" si="66"/>
        <v>1</v>
      </c>
      <c r="CB1006" s="137" t="str">
        <f>+VLOOKUP(C1006,'[2]STYLES &amp; MODELS MATRIX'!$A:$G,7,FALSE)</f>
        <v>AK</v>
      </c>
      <c r="CC1006" s="137" t="str">
        <f>+VLOOKUP(C1006,'[1]STYLES &amp; SIZE CHARTS'!$A:$H,8,FALSE)</f>
        <v>WJT-CJ1</v>
      </c>
      <c r="CD1006" s="137">
        <v>1</v>
      </c>
      <c r="CE1006" s="205"/>
      <c r="CF1006" s="141"/>
    </row>
    <row r="1007" spans="1:84" s="101" customFormat="1" ht="12" customHeight="1" x14ac:dyDescent="0.2">
      <c r="A1007" s="102">
        <f t="shared" si="64"/>
        <v>8683711010821</v>
      </c>
      <c r="B1007" s="101" t="s">
        <v>1010</v>
      </c>
      <c r="C1007" s="101" t="s">
        <v>554</v>
      </c>
      <c r="D1007" s="101" t="s">
        <v>1871</v>
      </c>
      <c r="E1007" s="203" t="s">
        <v>2528</v>
      </c>
      <c r="F1007" s="101" t="s">
        <v>2463</v>
      </c>
      <c r="G1007" s="101" t="str">
        <f>IF(C1007&gt;0,+VLOOKUP($C1007,'STYLE NAMES'!$B:$AC,4,FALSE),"")</f>
        <v>RIDER</v>
      </c>
      <c r="H1007" s="101" t="str">
        <f>IF(C1007&gt;0,+VLOOKUP($C1007,'STYLE NAMES'!$B:$AC,5,FALSE),"")</f>
        <v>WOMEN</v>
      </c>
      <c r="I1007" s="101" t="str">
        <f>IF(C1007&gt;0,+VLOOKUP($C1007,'STYLE NAMES'!$B:$AC,6,FALSE),"")</f>
        <v>JACKETS &amp; TAILCOATS</v>
      </c>
      <c r="J1007" s="101" t="str">
        <f>IF(C1007&gt;0,+VLOOKUP($C1007,'STYLE NAMES'!$B:$AC,7,FALSE),"")</f>
        <v>WOMEN</v>
      </c>
      <c r="K1007" s="101" t="str">
        <f>IF(C1007&gt;0,+VLOOKUP($C1007,'STYLE NAMES'!$B:$AC,8,FALSE),"")</f>
        <v>COMPETITION JACKETS</v>
      </c>
      <c r="L1007" s="101" t="str">
        <f>IF(E1007&gt;0,+VLOOKUP($E1007,'CODE GENERATOR'!$D:$T,3,FALSE),"")</f>
        <v>A</v>
      </c>
      <c r="M1007" s="101" t="str">
        <f>IF(E1007&gt;0,+VLOOKUP($E1007,'CODE GENERATOR'!$D:$T,4,FALSE),"")</f>
        <v>TECH JERSEY</v>
      </c>
      <c r="N1007" s="101" t="str">
        <f>IF(E1007&gt;0,+VLOOKUP($E1007,'CODE GENERATOR'!$D:$T,6,FALSE),"")</f>
        <v>ELECTRIC BLUE</v>
      </c>
      <c r="O1007" s="101" t="str">
        <f>IF(E1007&gt;0,+VLOOKUP($E1007,'CODE GENERATOR'!$D:$T,7,FALSE),"")</f>
        <v>ELECTRIC BLUE</v>
      </c>
      <c r="P1007" s="101" t="str">
        <f t="shared" si="65"/>
        <v>ELECTRIC BLUE</v>
      </c>
      <c r="Q1007" s="104" t="str">
        <f>IF(E1007&gt;0,+VLOOKUP($E1007,'CODE GENERATOR'!$D:$T,11,FALSE),"")</f>
        <v>R.J&amp;TWN_CJK0095A</v>
      </c>
      <c r="R1007" s="104" t="str">
        <f>IF(E1007&gt;0,+VLOOKUP($E1007,'CODE GENERATOR'!$D:$T,12,FALSE),"")</f>
        <v>TJR0027ELBELB</v>
      </c>
      <c r="S1007" s="104" t="str">
        <f>IF(E1007&gt;0,+VLOOKUP($E1007,'CODE GENERATOR'!$D:$T,13,FALSE),"")</f>
        <v>R.J&amp;TWN_CJK0095A_TJR0027ELBELB</v>
      </c>
      <c r="T1007" s="104" t="str">
        <f t="shared" si="63"/>
        <v>R.J&amp;TWN_CJK0095A_TJR0027ELBELB_XXL / 44-46</v>
      </c>
      <c r="U1007" s="105">
        <v>8683711010821</v>
      </c>
      <c r="V1007" s="107" t="str" cm="1">
        <f t="array" ref="V1007">_xlfn.TEXTJOIN(";", TRUE, _xlfn.UNIQUE(_xlfn._xlws.FILTER(P$3:P$10029, C$3:C$10029=C1007)))</f>
        <v>ELECTRIC BLUE</v>
      </c>
      <c r="W1007" s="107" t="str" cm="1">
        <f t="array" ref="W1007">_xlfn.TEXTJOIN(";", TRUE, _xlfn.UNIQUE(_xlfn._xlws.FILTER(F$3:F$10029, C$3:C$10029=C1007)))</f>
        <v>XS / 34-36;S / 36-38;M / 38-40;L / 40-42;XL / 42-44;XXL / 44-46</v>
      </c>
      <c r="X1007" s="101" t="str">
        <f>IF(E1007&gt;0,+VLOOKUP($E1007,'CODE GENERATOR'!$D:$AC,19,FALSE),0)</f>
        <v>2507_W_2857</v>
      </c>
      <c r="Y1007" s="101" t="str">
        <f>IF(E1007&gt;0,+VLOOKUP($E1007,'CODE GENERATOR'!$D:$AC,20,FALSE),0)</f>
        <v>2507_W_2866</v>
      </c>
      <c r="Z1007" s="101" t="str">
        <f>IF(E1007&gt;0,+VLOOKUP($E1007,'CODE GENERATOR'!$D:$AC,21,FALSE),0)</f>
        <v>2507_W_2896</v>
      </c>
      <c r="AA1007" s="101" t="str">
        <f>IF(E1007&gt;0,+VLOOKUP($E1007,'CODE GENERATOR'!$D:$AC,22,FALSE),0)</f>
        <v>2507_W_2886</v>
      </c>
      <c r="AB1007" s="101" t="str">
        <f>IF(E1007&gt;0,+VLOOKUP($E1007,'CODE GENERATOR'!$D:$AC,23,FALSE),0)</f>
        <v/>
      </c>
      <c r="AC1007" s="101" t="str">
        <f>IF(E1007&gt;0,+VLOOKUP($E1007,'CODE GENERATOR'!$D:$AC,24,FALSE),0)</f>
        <v/>
      </c>
      <c r="AD1007" s="101" t="str">
        <f>IF(E1007&gt;0,+VLOOKUP($E1007,'CODE GENERATOR'!$D:$AC,25,FALSE),0)</f>
        <v>2507_VW_Web_67</v>
      </c>
      <c r="AE1007" s="101" t="str">
        <f>IF(E1007&gt;0,+VLOOKUP($E1007,'CODE GENERATOR'!$D:$AC,26,FALSE),0)</f>
        <v/>
      </c>
      <c r="AF1007" s="149" t="str">
        <f>IF($C1007&gt;0,$C1007&amp;" "&amp;$P1007&amp;" "&amp;+VLOOKUP($C1007,'STYLE NAMES'!$B:$AC,10,FALSE),"""")</f>
        <v>PISA ELECTRIC BLUE WOMEN'S PRO COMPETITION JACKET</v>
      </c>
      <c r="AG1007" s="101" t="str">
        <f>"Enjoy our "&amp;(AF1007)&amp;"; "&amp;IF(C1007&gt;0,+VLOOKUP($C1007,'STYLE NAMES'!$B:$AC,11,FALSE),"")</f>
        <v>Enjoy our PISA ELECTRIC BLUE WOMEN'S PRO COMPETITION JACKET; MADE IN ITALY WITH PREMIUM ITALIAN FABRICS
Professional Series Competition jacket with soft-shell microfibre that is waterproof, highly elastic and breathable technical jersey fabric. Machine washable</v>
      </c>
      <c r="AH1007" s="101" t="str">
        <f>IF(C1007&gt;0,+VLOOKUP($C1007,'STYLE NAMES'!$B:$AC,12,FALSE),"")</f>
        <v>*Italian Premium fabric
*Extra-soft and comfortable technical jersey
* 4-way stretch fabric
* Breathable and Quick Dry
* Wrinkle-free and Easy Care
Composition:
74% Micro PA /  26% Elasthane</v>
      </c>
      <c r="AI1007" s="101" t="str">
        <f>IF(C1007&gt;0,+VLOOKUP($C1007,'STYLE NAMES'!$B:$AC,13,FALSE),"")</f>
        <v>Machine Wash at 30°C
Mild process
Iron at low temperature
Iron from REVERSE
Do NOT iron on logos or prints
Do not bleach
Do NOT Tumble Dry</v>
      </c>
      <c r="AJ1007" s="149" t="str">
        <f>IF($C1007&gt;0,$C1007&amp;" "&amp;$P1007&amp;" "&amp;+VLOOKUP($C1007,'STYLE NAMES'!$B:$AC,14,FALSE),"""")</f>
        <v>PISA ELECTRIC BLUE KADIN PRO YARIŞMA CEKETİ</v>
      </c>
      <c r="AK1007" s="149" t="str">
        <f>"Cavalier SanMarco tarafından tasarlanan "&amp;(AJ1007)&amp;"; "&amp;IF(C1007&gt;0,+VLOOKUP($C1007,'STYLE NAMES'!$B:$AC,15,FALSE),"")</f>
        <v>Cavalier SanMarco tarafından tasarlanan PISA ELECTRIC BLUE KADIN PRO YARIŞMA CEKETİ; EN İYİ KALİTE İTALYAN KUMAŞLAR İLE İTALYA'DA ÜRETİLMİŞTİR
Dört yöne esneyen mikrofiberden üretilmiş Profesyonel Seri Yarış Ceketi; su geçirmez, yüksek elastikiyetli ve nefes alabilir teknik örme kumaştan oluşur. Makinede yıkanabilir.</v>
      </c>
      <c r="AL1007" s="149" t="str">
        <f>IF(C1007&gt;0,+VLOOKUP($C1007,'STYLE NAMES'!$B:$AC,16,FALSE),"")</f>
        <v>*İtalyan Premium kumaş
*Ekstra yumuşak ve konforlu teknik jarse
*4 yönlü esneme özelliği
*Nefes alabilir ve hızlı kurur
*Kırışmaz ve kolay bakım
Bileşimi:
%72 Mikro PA / %28 Elastan</v>
      </c>
      <c r="AM1007" s="149" t="str">
        <f>IF(C1007&gt;0,+VLOOKUP($C1007,'STYLE NAMES'!$B:$AC,17,FALSE),"")</f>
        <v>Makinede 30°C' de Yıkayın
Hassas Yıkama
Ilık ütü yapın
Tersten ütüleyin
Logo ve baskıları ÜTÜLEMEYİN
Çamaşır suyu kullanmayın
Kurutma Makinesinde Kurutmayın</v>
      </c>
      <c r="AN1007" s="149" t="str">
        <f>IF($C1007&gt;0,$C1007&amp;" "&amp;$P1007&amp;" "&amp;+VLOOKUP($C1007,'STYLE NAMES'!$B:$AC,18,FALSE),"""")</f>
        <v>PISA ELECTRIC BLUE GIACCHE PRO DA GARA DA DONNA</v>
      </c>
      <c r="AO1007" s="101" t="str">
        <f>"Disegnato da Cavalier SanMarco "&amp;(AN1007)&amp;"; "&amp;IF(C1007&gt;0,+VLOOKUP($C1007,'STYLE NAMES'!$B:$AC,19,FALSE),"")</f>
        <v>Disegnato da Cavalier SanMarco PISA ELECTRIC BLUE GIACCHE PRO DA GARA DA DONNA;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07" s="101" t="str">
        <f>IF(C1007&gt;0,+VLOOKUP($C1007,'STYLE NAMES'!$B:$AC,20,FALSE),"")</f>
        <v>*Tessuto premium italiano
*Jersey tecnico extra morbido e confortevole
*Tessuto elasticizzato in 4 direzioni
*Traspirante e ad asciugatura rapida
*Antipiega e facile da curare
Composizione:
74% Micro PA / 26% Elastan</v>
      </c>
      <c r="AQ1007" s="101" t="str">
        <f>IF(C1007&gt;0,+VLOOKUP($C1007,'STYLE NAMES'!$B:$AC,21,FALSE),"")</f>
        <v>Lavare in lavatrice a 30°C Ciclo delicato 
Stirare a bassa temperatura
Stirare al rovescio 
Non stirare su loghi o stampe 
Non candeggiare 
Non asciugare in asciugatrice</v>
      </c>
      <c r="AR1007" s="101">
        <f>IF(D1007&gt;0,+VLOOKUP($C1007,'STYLE NAMES'!$B:$AC,22,FALSE),"")</f>
        <v>0</v>
      </c>
      <c r="AS1007" s="101">
        <f>IF(E1007&gt;0,+VLOOKUP($C1007,'STYLE NAMES'!$B:$AC,23,FALSE),"")</f>
        <v>0</v>
      </c>
      <c r="AT1007" s="101">
        <f>IF(F1007&gt;0,+VLOOKUP($C1007,'STYLE NAMES'!$B:$AC,24,FALSE),"")</f>
        <v>0</v>
      </c>
      <c r="AU1007" s="101">
        <f>IF(G1007&gt;0,+VLOOKUP($C1007,'STYLE NAMES'!$B:$AC,25,FALSE),"")</f>
        <v>0</v>
      </c>
      <c r="AV1007" s="101">
        <f>+VLOOKUP($S1007,'CODE GENERATOR'!$P:$AM,15,FALSE)</f>
        <v>0</v>
      </c>
      <c r="AW1007" s="101">
        <f>+VLOOKUP($S1007,'CODE GENERATOR'!$P:$AM,16,FALSE)</f>
        <v>0</v>
      </c>
      <c r="AX1007" s="101">
        <f>+VLOOKUP($S1007,'CODE GENERATOR'!$P:$AM,17,FALSE)</f>
        <v>0</v>
      </c>
      <c r="AY1007" s="101">
        <f>+VLOOKUP($S1007,'CODE GENERATOR'!$P:$AM,18,FALSE)</f>
        <v>0</v>
      </c>
      <c r="AZ1007" s="101">
        <f>+VLOOKUP($S1007,'CODE GENERATOR'!$P:$AM,19,FALSE)</f>
        <v>0</v>
      </c>
      <c r="BA1007" s="101">
        <f>+VLOOKUP($S1007,'CODE GENERATOR'!$P:$AM,20,FALSE)</f>
        <v>0</v>
      </c>
      <c r="BB1007" s="101">
        <f>+VLOOKUP($S1007,'CODE GENERATOR'!$P:$AM,21,FALSE)</f>
        <v>0</v>
      </c>
      <c r="BC1007" s="101">
        <f>+VLOOKUP($S1007,'CODE GENERATOR'!$P:$AM,22,FALSE)</f>
        <v>0</v>
      </c>
      <c r="BD1007" s="101">
        <f>+VLOOKUP($S1007,'CODE GENERATOR'!$P:$AM,23,FALSE)</f>
        <v>0</v>
      </c>
      <c r="BE1007" s="101">
        <f>+VLOOKUP($S1007,'CODE GENERATOR'!$P:$AM,24,FALSE)</f>
        <v>0</v>
      </c>
      <c r="BF1007" s="101">
        <f>IF(C1007&gt;0,+VLOOKUP(G1007,'CATEGORY ID'!$A$1:$L$118,3,FALSE),"")</f>
        <v>30</v>
      </c>
      <c r="BG1007" s="101">
        <f>IF(C1007&gt;0,+VLOOKUP(H1007,'CATEGORY ID'!$D$1:$L$118,3,FALSE),"")</f>
        <v>3</v>
      </c>
      <c r="BH1007" s="101">
        <f>IF(C1007&gt;0,+VLOOKUP((+H1007&amp;I1007),'CATEGORY ID'!$H$1:$I$121,2,FALSE),"")</f>
        <v>115</v>
      </c>
      <c r="BJ1007" s="101">
        <f>IF(C1007&gt;0,IF(COUNTIF('CATEGORY ID'!$K$1:$K$121,+H1007&amp;K1007) &gt; 0, +VLOOKUP(+H1007&amp;K1007,'CATEGORY ID'!$K$1:$L$121,2,FALSE),""),"")</f>
        <v>96</v>
      </c>
      <c r="BK1007" s="101" t="str">
        <f>IF(C1007&gt;0,IF(COUNTIF('CATEGORY ID'!$K$124:$K$165, +VLOOKUP(C1007,'STYLE NAMES'!$B:$AE,30,FALSE)) &gt; 0, +VLOOKUP(VLOOKUP(C1007,'STYLE NAMES'!$B:$AE,30,FALSE),'CATEGORY ID'!K:M,2,FALSE),""),"")</f>
        <v/>
      </c>
      <c r="BL1007" s="101">
        <v>75</v>
      </c>
      <c r="BO1007" s="101">
        <v>21</v>
      </c>
      <c r="BR1007" s="101" t="str" cm="1">
        <f t="array" ref="BR1007">IF(C1007&gt;0,_xlfn.TEXTJOIN(";", TRUE,_xlfn.UNIQUE(_xlfn._xlws.FILTER(BF1007:BQ1007,(BF1007:BQ1007&gt;0)),TRUE,FALSE)),"")&amp;";"&amp;BS1007</f>
        <v>30;3;115;96;75;21;207</v>
      </c>
      <c r="BS1007" s="101">
        <v>207</v>
      </c>
      <c r="BU1007" s="106">
        <f>IF(C1007&gt;0,+VLOOKUP($C1007,'STYLE NAMES'!$B:$AC,26,FALSE),"")</f>
        <v>449.9</v>
      </c>
      <c r="BV1007" s="106">
        <f>IF(C1007&gt;0,+VLOOKUP($C1007,'STYLE NAMES'!$B:$AC,27,FALSE),"")</f>
        <v>24740</v>
      </c>
      <c r="BW1007" s="106">
        <f>IF(C1007&gt;0,+VLOOKUP($C1007,'STYLE NAMES'!$B:$AC,28,FALSE),"")</f>
        <v>517.38499999999988</v>
      </c>
      <c r="BY1007"/>
      <c r="BZ1007" s="101">
        <v>0</v>
      </c>
      <c r="CA1007" s="137">
        <f t="shared" si="66"/>
        <v>1</v>
      </c>
      <c r="CB1007" s="137" t="str">
        <f>+VLOOKUP(C1007,'[2]STYLES &amp; MODELS MATRIX'!$A:$G,7,FALSE)</f>
        <v>AK</v>
      </c>
      <c r="CC1007" s="137" t="str">
        <f>+VLOOKUP(C1007,'[1]STYLES &amp; SIZE CHARTS'!$A:$H,8,FALSE)</f>
        <v>WJT-CJ1</v>
      </c>
      <c r="CD1007" s="137">
        <v>1</v>
      </c>
      <c r="CE1007" s="205"/>
      <c r="CF1007" s="141"/>
    </row>
    <row r="1008" spans="1:84" s="101" customFormat="1" ht="12" customHeight="1" x14ac:dyDescent="0.2">
      <c r="A1008" s="102">
        <f t="shared" si="64"/>
        <v>8683711010838</v>
      </c>
      <c r="B1008" s="101" t="s">
        <v>986</v>
      </c>
      <c r="C1008" s="101" t="s">
        <v>122</v>
      </c>
      <c r="D1008" s="101" t="s">
        <v>1870</v>
      </c>
      <c r="E1008" s="203" t="s">
        <v>2529</v>
      </c>
      <c r="F1008" s="101" t="s">
        <v>2461</v>
      </c>
      <c r="G1008" s="101" t="str">
        <f>IF(C1008&gt;0,+VLOOKUP($C1008,'STYLE NAMES'!$B:$AC,4,FALSE),"")</f>
        <v>RIDER</v>
      </c>
      <c r="H1008" s="101" t="str">
        <f>IF(C1008&gt;0,+VLOOKUP($C1008,'STYLE NAMES'!$B:$AC,5,FALSE),"")</f>
        <v>MEN</v>
      </c>
      <c r="I1008" s="101" t="str">
        <f>IF(C1008&gt;0,+VLOOKUP($C1008,'STYLE NAMES'!$B:$AC,6,FALSE),"")</f>
        <v>JACKETS &amp; TAILCOATS</v>
      </c>
      <c r="J1008" s="101" t="str">
        <f>IF(C1008&gt;0,+VLOOKUP($C1008,'STYLE NAMES'!$B:$AC,7,FALSE),"")</f>
        <v>MEN</v>
      </c>
      <c r="K1008" s="101" t="str">
        <f>IF(C1008&gt;0,+VLOOKUP($C1008,'STYLE NAMES'!$B:$AC,8,FALSE),"")</f>
        <v>COMPETITION JACKETS</v>
      </c>
      <c r="L1008" s="101" t="str">
        <f>IF(E1008&gt;0,+VLOOKUP($E1008,'CODE GENERATOR'!$D:$T,3,FALSE),"")</f>
        <v>A</v>
      </c>
      <c r="M1008" s="101" t="str">
        <f>IF(E1008&gt;0,+VLOOKUP($E1008,'CODE GENERATOR'!$D:$T,4,FALSE),"")</f>
        <v>TECH JERSEY</v>
      </c>
      <c r="N1008" s="101" t="str">
        <f>IF(E1008&gt;0,+VLOOKUP($E1008,'CODE GENERATOR'!$D:$T,6,FALSE),"")</f>
        <v>DARK GRAY</v>
      </c>
      <c r="O1008" s="101" t="str">
        <f>IF(E1008&gt;0,+VLOOKUP($E1008,'CODE GENERATOR'!$D:$T,7,FALSE),"")</f>
        <v>DARK GRAY</v>
      </c>
      <c r="P1008" s="101" t="str">
        <f t="shared" si="65"/>
        <v>DARK GRAY</v>
      </c>
      <c r="Q1008" s="104" t="str">
        <f>IF(E1008&gt;0,+VLOOKUP($E1008,'CODE GENERATOR'!$D:$T,11,FALSE),"")</f>
        <v>R.J&amp;TMN_CJK0071</v>
      </c>
      <c r="R1008" s="104" t="str">
        <f>IF(E1008&gt;0,+VLOOKUP($E1008,'CODE GENERATOR'!$D:$T,12,FALSE),"")</f>
        <v>TJR0026DGYDGY</v>
      </c>
      <c r="S1008" s="104" t="str">
        <f>IF(E1008&gt;0,+VLOOKUP($E1008,'CODE GENERATOR'!$D:$T,13,FALSE),"")</f>
        <v>R.J&amp;TMN_CJK0071_TJR0026DGYDGY</v>
      </c>
      <c r="T1008" s="104" t="str">
        <f t="shared" si="63"/>
        <v>R.J&amp;TMN_CJK0071_TJR0026DGYDGY_XS / 42</v>
      </c>
      <c r="U1008" s="105">
        <v>8683711010838</v>
      </c>
      <c r="V1008" s="107" t="str" cm="1">
        <f t="array" ref="V1008">_xlfn.TEXTJOIN(";", TRUE, _xlfn.UNIQUE(_xlfn._xlws.FILTER(P$3:P$10029, C$3:C$10029=C1008)))</f>
        <v>BLACK;DARK GRAY</v>
      </c>
      <c r="W1008" s="107" t="str" cm="1">
        <f t="array" ref="W1008">_xlfn.TEXTJOIN(";", TRUE, _xlfn.UNIQUE(_xlfn._xlws.FILTER(F$3:F$10029, C$3:C$10029=C1008)))</f>
        <v>XS / 42;S / 44;M / 46;L / 48;XL / 50;XXL / 52</v>
      </c>
      <c r="X1008" s="101">
        <f>IF(E1008&gt;0,+VLOOKUP($E1008,'CODE GENERATOR'!$D:$AC,19,FALSE),0)</f>
        <v>0</v>
      </c>
      <c r="Y1008" s="101" t="str">
        <f>IF(E1008&gt;0,+VLOOKUP($E1008,'CODE GENERATOR'!$D:$AC,20,FALSE),0)</f>
        <v/>
      </c>
      <c r="Z1008" s="101" t="str">
        <f>IF(E1008&gt;0,+VLOOKUP($E1008,'CODE GENERATOR'!$D:$AC,21,FALSE),0)</f>
        <v/>
      </c>
      <c r="AA1008" s="101" t="str">
        <f>IF(E1008&gt;0,+VLOOKUP($E1008,'CODE GENERATOR'!$D:$AC,22,FALSE),0)</f>
        <v/>
      </c>
      <c r="AB1008" s="101" t="str">
        <f>IF(E1008&gt;0,+VLOOKUP($E1008,'CODE GENERATOR'!$D:$AC,23,FALSE),0)</f>
        <v/>
      </c>
      <c r="AC1008" s="101" t="str">
        <f>IF(E1008&gt;0,+VLOOKUP($E1008,'CODE GENERATOR'!$D:$AC,24,FALSE),0)</f>
        <v/>
      </c>
      <c r="AD1008" s="101" t="str">
        <f>IF(E1008&gt;0,+VLOOKUP($E1008,'CODE GENERATOR'!$D:$AC,25,FALSE),0)</f>
        <v/>
      </c>
      <c r="AE1008" s="101" t="str">
        <f>IF(E1008&gt;0,+VLOOKUP($E1008,'CODE GENERATOR'!$D:$AC,26,FALSE),0)</f>
        <v/>
      </c>
      <c r="AF1008" s="149" t="str">
        <f>IF($C1008&gt;0,$C1008&amp;" "&amp;$P1008&amp;" "&amp;+VLOOKUP($C1008,'STYLE NAMES'!$B:$AC,10,FALSE),"""")</f>
        <v>AREZZO DARK GRAY MEN'S PRO COMPETITION JACKET</v>
      </c>
      <c r="AG1008" s="101" t="str">
        <f>"Enjoy our "&amp;(AF1008)&amp;"; "&amp;IF(C1008&gt;0,+VLOOKUP($C1008,'STYLE NAMES'!$B:$AC,11,FALSE),"")</f>
        <v>Enjoy our AREZZO DARK GRAY MEN'S PRO COMPETITION JACKET; MADE IN ITALY WITH PREMIUM ITALIAN FABRICS
Professional Series Competition jacket with soft-shell microfibre that is waterproof, highly elastic and breathable technical jersey fabric. Machine washable</v>
      </c>
      <c r="AH1008" s="101" t="str">
        <f>IF(C1008&gt;0,+VLOOKUP($C1008,'STYLE NAMES'!$B:$AC,12,FALSE),"")</f>
        <v>*Italian Premium fabric
*Extra-soft and comfortable technical jersey
* 4-way stretch fabric
* Breathable and Quick Dry
* Wrinkle-free and Easy Care
Composition:
74% Micro PA /  26% Elasthane</v>
      </c>
      <c r="AI1008" s="101" t="str">
        <f>IF(C1008&gt;0,+VLOOKUP($C1008,'STYLE NAMES'!$B:$AC,13,FALSE),"")</f>
        <v>Machine Wash at 30°C
Mild process
Iron at low temperature
Iron from REVERSE
Do NOT iron on logos or prints
Do not bleach
Do NOT Tumble Dry</v>
      </c>
      <c r="AJ1008" s="149" t="str">
        <f>IF($C1008&gt;0,$C1008&amp;" "&amp;$P1008&amp;" "&amp;+VLOOKUP($C1008,'STYLE NAMES'!$B:$AC,14,FALSE),"""")</f>
        <v>AREZZO DARK GRAY ERKEK PRO YARIŞMA CEKETİ</v>
      </c>
      <c r="AK1008" s="149" t="str">
        <f>"Cavalier SanMarco tarafından tasarlanan "&amp;(AJ1008)&amp;"; "&amp;IF(C1008&gt;0,+VLOOKUP($C1008,'STYLE NAMES'!$B:$AC,15,FALSE),"")</f>
        <v>Cavalier SanMarco tarafından tasarlanan AREZZO DARK GRAY ERKEK PRO YARIŞMA CEKETİ; EN İYİ KALİTE İTALYAN KUMAŞLAR İLE İTALYA'DA ÜRETİLMİŞTİR
Dört yöne esneyen mikrofiberden üretilmiş Profesyonel Seri Yarış Ceketi; su geçirmez, yüksek elastikiyetli ve nefes alabilir teknik örme kumaştan oluşur. Makinede yıkanabilir.</v>
      </c>
      <c r="AL1008" s="149" t="str">
        <f>IF(C1008&gt;0,+VLOOKUP($C1008,'STYLE NAMES'!$B:$AC,16,FALSE),"")</f>
        <v>*İtalyan Premium kumaş
*Ekstra yumuşak ve konforlu teknik jarse
*4 yönlü esneme özelliği
*Nefes alabilir ve hızlı kurur
*Kırışmaz ve kolay bakım
Bileşimi:
%72 Mikro PA / %28 Elastan</v>
      </c>
      <c r="AM1008" s="149" t="str">
        <f>IF(C1008&gt;0,+VLOOKUP($C1008,'STYLE NAMES'!$B:$AC,17,FALSE),"")</f>
        <v>Makinede 30°C' de Yıkayın
Hassas Yıkama
Ilık ütü yapın
Tersten ütüleyin
Logo ve baskıları ÜTÜLEMEYİN
Çamaşır suyu kullanmayın
Kurutma Makinesinde Kurutmayın</v>
      </c>
      <c r="AN1008" s="149" t="str">
        <f>IF($C1008&gt;0,$C1008&amp;" "&amp;$P1008&amp;" "&amp;+VLOOKUP($C1008,'STYLE NAMES'!$B:$AC,18,FALSE),"""")</f>
        <v>AREZZO DARK GRAY GIACCHE PRO DA GARA DA UOMO</v>
      </c>
      <c r="AO1008" s="101" t="str">
        <f>"Disegnato da Cavalier SanMarco "&amp;(AN1008)&amp;"; "&amp;IF(C1008&gt;0,+VLOOKUP($C1008,'STYLE NAMES'!$B:$AC,19,FALSE),"")</f>
        <v>Disegnato da Cavalier SanMarco AREZZO DARK GRAY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08" s="101" t="str">
        <f>IF(C1008&gt;0,+VLOOKUP($C1008,'STYLE NAMES'!$B:$AC,20,FALSE),"")</f>
        <v>*Tessuto premium italiano
*Jersey tecnico extra morbido e confortevole
*Tessuto elasticizzato in 4 direzioni
*Traspirante e ad asciugatura rapida
*Antipiega e facile da curare
Composizione:
74% Micro PA / 26% Elastan</v>
      </c>
      <c r="AQ1008" s="101" t="str">
        <f>IF(C1008&gt;0,+VLOOKUP($C1008,'STYLE NAMES'!$B:$AC,21,FALSE),"")</f>
        <v>Lavare in lavatrice a 30°C Ciclo delicato 
Stirare a bassa temperatura
Stirare al rovescio 
Non stirare su loghi o stampe 
Non candeggiare 
Non asciugare in asciugatrice</v>
      </c>
      <c r="AR1008" s="101">
        <f>IF(D1008&gt;0,+VLOOKUP($C1008,'STYLE NAMES'!$B:$AC,22,FALSE),"")</f>
        <v>0</v>
      </c>
      <c r="AS1008" s="101">
        <f>IF(E1008&gt;0,+VLOOKUP($C1008,'STYLE NAMES'!$B:$AC,23,FALSE),"")</f>
        <v>0</v>
      </c>
      <c r="AT1008" s="101">
        <f>IF(F1008&gt;0,+VLOOKUP($C1008,'STYLE NAMES'!$B:$AC,24,FALSE),"")</f>
        <v>0</v>
      </c>
      <c r="AU1008" s="101">
        <f>IF(G1008&gt;0,+VLOOKUP($C1008,'STYLE NAMES'!$B:$AC,25,FALSE),"")</f>
        <v>0</v>
      </c>
      <c r="AV1008" s="101" t="str">
        <f>+VLOOKUP($S1008,'CODE GENERATOR'!$P:$AM,15,FALSE)</f>
        <v>R.BOTMN_BRC0066_TJR0026WHTWHT</v>
      </c>
      <c r="AW1008" s="101" t="str">
        <f>+VLOOKUP($S1008,'CODE GENERATOR'!$P:$AM,16,FALSE)</f>
        <v>A.RACUX_BLT0015_BRD0012WHTWHT</v>
      </c>
      <c r="AX1008" s="101" t="str">
        <f>+VLOOKUP($S1008,'CODE GENERATOR'!$P:$AM,17,FALSE)</f>
        <v>A.RACAU_SOC0018_NYL00003XBST6</v>
      </c>
      <c r="AY1008" s="101" t="str">
        <f>+VLOOKUP($S1008,'CODE GENERATOR'!$P:$AM,18,FALSE)</f>
        <v>A.RACMN_TIE0083_KNT0000WHTWHT</v>
      </c>
      <c r="AZ1008" s="101">
        <f>+VLOOKUP($S1008,'CODE GENERATOR'!$P:$AM,19,FALSE)</f>
        <v>0</v>
      </c>
      <c r="BA1008" s="101">
        <f>+VLOOKUP($S1008,'CODE GENERATOR'!$P:$AM,20,FALSE)</f>
        <v>0</v>
      </c>
      <c r="BB1008" s="101">
        <f>+VLOOKUP($S1008,'CODE GENERATOR'!$P:$AM,21,FALSE)</f>
        <v>0</v>
      </c>
      <c r="BC1008" s="101">
        <f>+VLOOKUP($S1008,'CODE GENERATOR'!$P:$AM,22,FALSE)</f>
        <v>0</v>
      </c>
      <c r="BD1008" s="101">
        <f>+VLOOKUP($S1008,'CODE GENERATOR'!$P:$AM,23,FALSE)</f>
        <v>0</v>
      </c>
      <c r="BE1008" s="101">
        <f>+VLOOKUP($S1008,'CODE GENERATOR'!$P:$AM,24,FALSE)</f>
        <v>0</v>
      </c>
      <c r="BF1008" s="101">
        <f>IF(C1008&gt;0,+VLOOKUP(G1008,'CATEGORY ID'!$A$1:$L$118,3,FALSE),"")</f>
        <v>30</v>
      </c>
      <c r="BG1008" s="101">
        <f>IF(C1008&gt;0,+VLOOKUP(H1008,'CATEGORY ID'!$D$1:$L$118,3,FALSE),"")</f>
        <v>2</v>
      </c>
      <c r="BH1008" s="101">
        <f>IF(C1008&gt;0,+VLOOKUP((+H1008&amp;I1008),'CATEGORY ID'!$H$1:$I$121,2,FALSE),"")</f>
        <v>114</v>
      </c>
      <c r="BJ1008" s="101">
        <f>IF(C1008&gt;0,IF(COUNTIF('CATEGORY ID'!$K$1:$K$121,+H1008&amp;K1008) &gt; 0, +VLOOKUP(+H1008&amp;K1008,'CATEGORY ID'!$K$1:$L$121,2,FALSE),""),"")</f>
        <v>94</v>
      </c>
      <c r="BK1008" s="101" t="str">
        <f>IF(C1008&gt;0,IF(COUNTIF('CATEGORY ID'!$K$124:$K$165, +VLOOKUP(C1008,'STYLE NAMES'!$B:$AE,30,FALSE)) &gt; 0, +VLOOKUP(VLOOKUP(C1008,'STYLE NAMES'!$B:$AE,30,FALSE),'CATEGORY ID'!K:M,2,FALSE),""),"")</f>
        <v/>
      </c>
      <c r="BO1008" s="101">
        <v>21</v>
      </c>
      <c r="BR1008" s="101" t="str" cm="1">
        <f t="array" ref="BR1008">IF(C1008&gt;0,_xlfn.TEXTJOIN(";", TRUE,_xlfn.UNIQUE(_xlfn._xlws.FILTER(BF1008:BQ1008,(BF1008:BQ1008&gt;0)),TRUE,FALSE)),"")&amp;";"&amp;BS1008</f>
        <v>30;2;114;94;21;207</v>
      </c>
      <c r="BS1008" s="101">
        <v>207</v>
      </c>
      <c r="BU1008" s="106">
        <f>IF(C1008&gt;0,+VLOOKUP($C1008,'STYLE NAMES'!$B:$AC,26,FALSE),"")</f>
        <v>449.9</v>
      </c>
      <c r="BV1008" s="106">
        <f>IF(C1008&gt;0,+VLOOKUP($C1008,'STYLE NAMES'!$B:$AC,27,FALSE),"")</f>
        <v>24740</v>
      </c>
      <c r="BW1008" s="106">
        <f>IF(C1008&gt;0,+VLOOKUP($C1008,'STYLE NAMES'!$B:$AC,28,FALSE),"")</f>
        <v>517.38499999999988</v>
      </c>
      <c r="BY1008"/>
      <c r="BZ1008" s="101">
        <v>0</v>
      </c>
      <c r="CA1008" s="137">
        <f t="shared" si="66"/>
        <v>0</v>
      </c>
      <c r="CB1008" s="137" t="str">
        <f>+VLOOKUP(C1008,'[2]STYLES &amp; MODELS MATRIX'!$A:$G,7,FALSE)</f>
        <v>HDJ</v>
      </c>
      <c r="CC1008" s="137" t="str">
        <f>+VLOOKUP(C1008,'[1]STYLES &amp; SIZE CHARTS'!$A:$H,8,FALSE)</f>
        <v>MJT-CJ1</v>
      </c>
      <c r="CD1008" s="137">
        <v>1</v>
      </c>
      <c r="CE1008" s="205"/>
      <c r="CF1008" s="141"/>
    </row>
    <row r="1009" spans="1:84" s="101" customFormat="1" ht="12" customHeight="1" x14ac:dyDescent="0.2">
      <c r="A1009" s="102">
        <f t="shared" si="64"/>
        <v>8683711010845</v>
      </c>
      <c r="B1009" s="101" t="s">
        <v>986</v>
      </c>
      <c r="C1009" s="101" t="s">
        <v>122</v>
      </c>
      <c r="D1009" s="101" t="s">
        <v>1870</v>
      </c>
      <c r="E1009" s="203" t="s">
        <v>2529</v>
      </c>
      <c r="F1009" s="101" t="s">
        <v>2427</v>
      </c>
      <c r="G1009" s="101" t="str">
        <f>IF(C1009&gt;0,+VLOOKUP($C1009,'STYLE NAMES'!$B:$AC,4,FALSE),"")</f>
        <v>RIDER</v>
      </c>
      <c r="H1009" s="101" t="str">
        <f>IF(C1009&gt;0,+VLOOKUP($C1009,'STYLE NAMES'!$B:$AC,5,FALSE),"")</f>
        <v>MEN</v>
      </c>
      <c r="I1009" s="101" t="str">
        <f>IF(C1009&gt;0,+VLOOKUP($C1009,'STYLE NAMES'!$B:$AC,6,FALSE),"")</f>
        <v>JACKETS &amp; TAILCOATS</v>
      </c>
      <c r="J1009" s="101" t="str">
        <f>IF(C1009&gt;0,+VLOOKUP($C1009,'STYLE NAMES'!$B:$AC,7,FALSE),"")</f>
        <v>MEN</v>
      </c>
      <c r="K1009" s="101" t="str">
        <f>IF(C1009&gt;0,+VLOOKUP($C1009,'STYLE NAMES'!$B:$AC,8,FALSE),"")</f>
        <v>COMPETITION JACKETS</v>
      </c>
      <c r="L1009" s="101" t="str">
        <f>IF(E1009&gt;0,+VLOOKUP($E1009,'CODE GENERATOR'!$D:$T,3,FALSE),"")</f>
        <v>A</v>
      </c>
      <c r="M1009" s="101" t="str">
        <f>IF(E1009&gt;0,+VLOOKUP($E1009,'CODE GENERATOR'!$D:$T,4,FALSE),"")</f>
        <v>TECH JERSEY</v>
      </c>
      <c r="N1009" s="101" t="str">
        <f>IF(E1009&gt;0,+VLOOKUP($E1009,'CODE GENERATOR'!$D:$T,6,FALSE),"")</f>
        <v>DARK GRAY</v>
      </c>
      <c r="O1009" s="101" t="str">
        <f>IF(E1009&gt;0,+VLOOKUP($E1009,'CODE GENERATOR'!$D:$T,7,FALSE),"")</f>
        <v>DARK GRAY</v>
      </c>
      <c r="P1009" s="101" t="str">
        <f t="shared" si="65"/>
        <v>DARK GRAY</v>
      </c>
      <c r="Q1009" s="104" t="str">
        <f>IF(E1009&gt;0,+VLOOKUP($E1009,'CODE GENERATOR'!$D:$T,11,FALSE),"")</f>
        <v>R.J&amp;TMN_CJK0071</v>
      </c>
      <c r="R1009" s="104" t="str">
        <f>IF(E1009&gt;0,+VLOOKUP($E1009,'CODE GENERATOR'!$D:$T,12,FALSE),"")</f>
        <v>TJR0026DGYDGY</v>
      </c>
      <c r="S1009" s="104" t="str">
        <f>IF(E1009&gt;0,+VLOOKUP($E1009,'CODE GENERATOR'!$D:$T,13,FALSE),"")</f>
        <v>R.J&amp;TMN_CJK0071_TJR0026DGYDGY</v>
      </c>
      <c r="T1009" s="104" t="str">
        <f t="shared" si="63"/>
        <v>R.J&amp;TMN_CJK0071_TJR0026DGYDGY_S / 44</v>
      </c>
      <c r="U1009" s="105">
        <v>8683711010845</v>
      </c>
      <c r="V1009" s="107" t="str" cm="1">
        <f t="array" ref="V1009">_xlfn.TEXTJOIN(";", TRUE, _xlfn.UNIQUE(_xlfn._xlws.FILTER(P$3:P$10029, C$3:C$10029=C1009)))</f>
        <v>BLACK;DARK GRAY</v>
      </c>
      <c r="W1009" s="107" t="str" cm="1">
        <f t="array" ref="W1009">_xlfn.TEXTJOIN(";", TRUE, _xlfn.UNIQUE(_xlfn._xlws.FILTER(F$3:F$10029, C$3:C$10029=C1009)))</f>
        <v>XS / 42;S / 44;M / 46;L / 48;XL / 50;XXL / 52</v>
      </c>
      <c r="X1009" s="101">
        <f>IF(E1009&gt;0,+VLOOKUP($E1009,'CODE GENERATOR'!$D:$AC,19,FALSE),0)</f>
        <v>0</v>
      </c>
      <c r="Y1009" s="101" t="str">
        <f>IF(E1009&gt;0,+VLOOKUP($E1009,'CODE GENERATOR'!$D:$AC,20,FALSE),0)</f>
        <v/>
      </c>
      <c r="Z1009" s="101" t="str">
        <f>IF(E1009&gt;0,+VLOOKUP($E1009,'CODE GENERATOR'!$D:$AC,21,FALSE),0)</f>
        <v/>
      </c>
      <c r="AA1009" s="101" t="str">
        <f>IF(E1009&gt;0,+VLOOKUP($E1009,'CODE GENERATOR'!$D:$AC,22,FALSE),0)</f>
        <v/>
      </c>
      <c r="AB1009" s="101" t="str">
        <f>IF(E1009&gt;0,+VLOOKUP($E1009,'CODE GENERATOR'!$D:$AC,23,FALSE),0)</f>
        <v/>
      </c>
      <c r="AC1009" s="101" t="str">
        <f>IF(E1009&gt;0,+VLOOKUP($E1009,'CODE GENERATOR'!$D:$AC,24,FALSE),0)</f>
        <v/>
      </c>
      <c r="AD1009" s="101" t="str">
        <f>IF(E1009&gt;0,+VLOOKUP($E1009,'CODE GENERATOR'!$D:$AC,25,FALSE),0)</f>
        <v/>
      </c>
      <c r="AE1009" s="101" t="str">
        <f>IF(E1009&gt;0,+VLOOKUP($E1009,'CODE GENERATOR'!$D:$AC,26,FALSE),0)</f>
        <v/>
      </c>
      <c r="AF1009" s="149" t="str">
        <f>IF($C1009&gt;0,$C1009&amp;" "&amp;$P1009&amp;" "&amp;+VLOOKUP($C1009,'STYLE NAMES'!$B:$AC,10,FALSE),"""")</f>
        <v>AREZZO DARK GRAY MEN'S PRO COMPETITION JACKET</v>
      </c>
      <c r="AG1009" s="101" t="str">
        <f>"Enjoy our "&amp;(AF1009)&amp;"; "&amp;IF(C1009&gt;0,+VLOOKUP($C1009,'STYLE NAMES'!$B:$AC,11,FALSE),"")</f>
        <v>Enjoy our AREZZO DARK GRAY MEN'S PRO COMPETITION JACKET; MADE IN ITALY WITH PREMIUM ITALIAN FABRICS
Professional Series Competition jacket with soft-shell microfibre that is waterproof, highly elastic and breathable technical jersey fabric. Machine washable</v>
      </c>
      <c r="AH1009" s="101" t="str">
        <f>IF(C1009&gt;0,+VLOOKUP($C1009,'STYLE NAMES'!$B:$AC,12,FALSE),"")</f>
        <v>*Italian Premium fabric
*Extra-soft and comfortable technical jersey
* 4-way stretch fabric
* Breathable and Quick Dry
* Wrinkle-free and Easy Care
Composition:
74% Micro PA /  26% Elasthane</v>
      </c>
      <c r="AI1009" s="101" t="str">
        <f>IF(C1009&gt;0,+VLOOKUP($C1009,'STYLE NAMES'!$B:$AC,13,FALSE),"")</f>
        <v>Machine Wash at 30°C
Mild process
Iron at low temperature
Iron from REVERSE
Do NOT iron on logos or prints
Do not bleach
Do NOT Tumble Dry</v>
      </c>
      <c r="AJ1009" s="149" t="str">
        <f>IF($C1009&gt;0,$C1009&amp;" "&amp;$P1009&amp;" "&amp;+VLOOKUP($C1009,'STYLE NAMES'!$B:$AC,14,FALSE),"""")</f>
        <v>AREZZO DARK GRAY ERKEK PRO YARIŞMA CEKETİ</v>
      </c>
      <c r="AK1009" s="149" t="str">
        <f>"Cavalier SanMarco tarafından tasarlanan "&amp;(AJ1009)&amp;"; "&amp;IF(C1009&gt;0,+VLOOKUP($C1009,'STYLE NAMES'!$B:$AC,15,FALSE),"")</f>
        <v>Cavalier SanMarco tarafından tasarlanan AREZZO DARK GRAY ERKEK PRO YARIŞMA CEKETİ; EN İYİ KALİTE İTALYAN KUMAŞLAR İLE İTALYA'DA ÜRETİLMİŞTİR
Dört yöne esneyen mikrofiberden üretilmiş Profesyonel Seri Yarış Ceketi; su geçirmez, yüksek elastikiyetli ve nefes alabilir teknik örme kumaştan oluşur. Makinede yıkanabilir.</v>
      </c>
      <c r="AL1009" s="149" t="str">
        <f>IF(C1009&gt;0,+VLOOKUP($C1009,'STYLE NAMES'!$B:$AC,16,FALSE),"")</f>
        <v>*İtalyan Premium kumaş
*Ekstra yumuşak ve konforlu teknik jarse
*4 yönlü esneme özelliği
*Nefes alabilir ve hızlı kurur
*Kırışmaz ve kolay bakım
Bileşimi:
%72 Mikro PA / %28 Elastan</v>
      </c>
      <c r="AM1009" s="149" t="str">
        <f>IF(C1009&gt;0,+VLOOKUP($C1009,'STYLE NAMES'!$B:$AC,17,FALSE),"")</f>
        <v>Makinede 30°C' de Yıkayın
Hassas Yıkama
Ilık ütü yapın
Tersten ütüleyin
Logo ve baskıları ÜTÜLEMEYİN
Çamaşır suyu kullanmayın
Kurutma Makinesinde Kurutmayın</v>
      </c>
      <c r="AN1009" s="149" t="str">
        <f>IF($C1009&gt;0,$C1009&amp;" "&amp;$P1009&amp;" "&amp;+VLOOKUP($C1009,'STYLE NAMES'!$B:$AC,18,FALSE),"""")</f>
        <v>AREZZO DARK GRAY GIACCHE PRO DA GARA DA UOMO</v>
      </c>
      <c r="AO1009" s="101" t="str">
        <f>"Disegnato da Cavalier SanMarco "&amp;(AN1009)&amp;"; "&amp;IF(C1009&gt;0,+VLOOKUP($C1009,'STYLE NAMES'!$B:$AC,19,FALSE),"")</f>
        <v>Disegnato da Cavalier SanMarco AREZZO DARK GRAY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09" s="101" t="str">
        <f>IF(C1009&gt;0,+VLOOKUP($C1009,'STYLE NAMES'!$B:$AC,20,FALSE),"")</f>
        <v>*Tessuto premium italiano
*Jersey tecnico extra morbido e confortevole
*Tessuto elasticizzato in 4 direzioni
*Traspirante e ad asciugatura rapida
*Antipiega e facile da curare
Composizione:
74% Micro PA / 26% Elastan</v>
      </c>
      <c r="AQ1009" s="101" t="str">
        <f>IF(C1009&gt;0,+VLOOKUP($C1009,'STYLE NAMES'!$B:$AC,21,FALSE),"")</f>
        <v>Lavare in lavatrice a 30°C Ciclo delicato 
Stirare a bassa temperatura
Stirare al rovescio 
Non stirare su loghi o stampe 
Non candeggiare 
Non asciugare in asciugatrice</v>
      </c>
      <c r="AR1009" s="101">
        <f>IF(D1009&gt;0,+VLOOKUP($C1009,'STYLE NAMES'!$B:$AC,22,FALSE),"")</f>
        <v>0</v>
      </c>
      <c r="AS1009" s="101">
        <f>IF(E1009&gt;0,+VLOOKUP($C1009,'STYLE NAMES'!$B:$AC,23,FALSE),"")</f>
        <v>0</v>
      </c>
      <c r="AT1009" s="101">
        <f>IF(F1009&gt;0,+VLOOKUP($C1009,'STYLE NAMES'!$B:$AC,24,FALSE),"")</f>
        <v>0</v>
      </c>
      <c r="AU1009" s="101">
        <f>IF(G1009&gt;0,+VLOOKUP($C1009,'STYLE NAMES'!$B:$AC,25,FALSE),"")</f>
        <v>0</v>
      </c>
      <c r="AV1009" s="101" t="str">
        <f>+VLOOKUP($S1009,'CODE GENERATOR'!$P:$AM,15,FALSE)</f>
        <v>R.BOTMN_BRC0066_TJR0026WHTWHT</v>
      </c>
      <c r="AW1009" s="101" t="str">
        <f>+VLOOKUP($S1009,'CODE GENERATOR'!$P:$AM,16,FALSE)</f>
        <v>A.RACUX_BLT0015_BRD0012WHTWHT</v>
      </c>
      <c r="AX1009" s="101" t="str">
        <f>+VLOOKUP($S1009,'CODE GENERATOR'!$P:$AM,17,FALSE)</f>
        <v>A.RACAU_SOC0018_NYL00003XBST6</v>
      </c>
      <c r="AY1009" s="101" t="str">
        <f>+VLOOKUP($S1009,'CODE GENERATOR'!$P:$AM,18,FALSE)</f>
        <v>A.RACMN_TIE0083_KNT0000WHTWHT</v>
      </c>
      <c r="AZ1009" s="101">
        <f>+VLOOKUP($S1009,'CODE GENERATOR'!$P:$AM,19,FALSE)</f>
        <v>0</v>
      </c>
      <c r="BA1009" s="101">
        <f>+VLOOKUP($S1009,'CODE GENERATOR'!$P:$AM,20,FALSE)</f>
        <v>0</v>
      </c>
      <c r="BB1009" s="101">
        <f>+VLOOKUP($S1009,'CODE GENERATOR'!$P:$AM,21,FALSE)</f>
        <v>0</v>
      </c>
      <c r="BC1009" s="101">
        <f>+VLOOKUP($S1009,'CODE GENERATOR'!$P:$AM,22,FALSE)</f>
        <v>0</v>
      </c>
      <c r="BD1009" s="101">
        <f>+VLOOKUP($S1009,'CODE GENERATOR'!$P:$AM,23,FALSE)</f>
        <v>0</v>
      </c>
      <c r="BE1009" s="101">
        <f>+VLOOKUP($S1009,'CODE GENERATOR'!$P:$AM,24,FALSE)</f>
        <v>0</v>
      </c>
      <c r="BF1009" s="101">
        <f>IF(C1009&gt;0,+VLOOKUP(G1009,'CATEGORY ID'!$A$1:$L$118,3,FALSE),"")</f>
        <v>30</v>
      </c>
      <c r="BG1009" s="101">
        <f>IF(C1009&gt;0,+VLOOKUP(H1009,'CATEGORY ID'!$D$1:$L$118,3,FALSE),"")</f>
        <v>2</v>
      </c>
      <c r="BH1009" s="101">
        <f>IF(C1009&gt;0,+VLOOKUP((+H1009&amp;I1009),'CATEGORY ID'!$H$1:$I$121,2,FALSE),"")</f>
        <v>114</v>
      </c>
      <c r="BJ1009" s="101">
        <f>IF(C1009&gt;0,IF(COUNTIF('CATEGORY ID'!$K$1:$K$121,+H1009&amp;K1009) &gt; 0, +VLOOKUP(+H1009&amp;K1009,'CATEGORY ID'!$K$1:$L$121,2,FALSE),""),"")</f>
        <v>94</v>
      </c>
      <c r="BK1009" s="101" t="str">
        <f>IF(C1009&gt;0,IF(COUNTIF('CATEGORY ID'!$K$124:$K$165, +VLOOKUP(C1009,'STYLE NAMES'!$B:$AE,30,FALSE)) &gt; 0, +VLOOKUP(VLOOKUP(C1009,'STYLE NAMES'!$B:$AE,30,FALSE),'CATEGORY ID'!K:M,2,FALSE),""),"")</f>
        <v/>
      </c>
      <c r="BO1009" s="101">
        <v>21</v>
      </c>
      <c r="BR1009" s="101" t="str" cm="1">
        <f t="array" ref="BR1009">IF(C1009&gt;0,_xlfn.TEXTJOIN(";", TRUE,_xlfn.UNIQUE(_xlfn._xlws.FILTER(BF1009:BQ1009,(BF1009:BQ1009&gt;0)),TRUE,FALSE)),"")&amp;";"&amp;BS1009</f>
        <v>30;2;114;94;21;207</v>
      </c>
      <c r="BS1009" s="101">
        <v>207</v>
      </c>
      <c r="BU1009" s="106">
        <f>IF(C1009&gt;0,+VLOOKUP($C1009,'STYLE NAMES'!$B:$AC,26,FALSE),"")</f>
        <v>449.9</v>
      </c>
      <c r="BV1009" s="106">
        <f>IF(C1009&gt;0,+VLOOKUP($C1009,'STYLE NAMES'!$B:$AC,27,FALSE),"")</f>
        <v>24740</v>
      </c>
      <c r="BW1009" s="106">
        <f>IF(C1009&gt;0,+VLOOKUP($C1009,'STYLE NAMES'!$B:$AC,28,FALSE),"")</f>
        <v>517.38499999999988</v>
      </c>
      <c r="BY1009"/>
      <c r="BZ1009" s="101">
        <v>0</v>
      </c>
      <c r="CA1009" s="137">
        <f t="shared" si="66"/>
        <v>0</v>
      </c>
      <c r="CB1009" s="137" t="str">
        <f>+VLOOKUP(C1009,'[2]STYLES &amp; MODELS MATRIX'!$A:$G,7,FALSE)</f>
        <v>HDJ</v>
      </c>
      <c r="CC1009" s="137" t="str">
        <f>+VLOOKUP(C1009,'[1]STYLES &amp; SIZE CHARTS'!$A:$H,8,FALSE)</f>
        <v>MJT-CJ1</v>
      </c>
      <c r="CD1009" s="137">
        <v>1</v>
      </c>
      <c r="CE1009" s="205"/>
      <c r="CF1009" s="141"/>
    </row>
    <row r="1010" spans="1:84" s="101" customFormat="1" ht="12" customHeight="1" x14ac:dyDescent="0.2">
      <c r="A1010" s="102">
        <f t="shared" si="64"/>
        <v>8683711010852</v>
      </c>
      <c r="B1010" s="101" t="s">
        <v>986</v>
      </c>
      <c r="C1010" s="101" t="s">
        <v>122</v>
      </c>
      <c r="D1010" s="101" t="s">
        <v>1870</v>
      </c>
      <c r="E1010" s="203" t="s">
        <v>2529</v>
      </c>
      <c r="F1010" s="101" t="s">
        <v>2428</v>
      </c>
      <c r="G1010" s="101" t="str">
        <f>IF(C1010&gt;0,+VLOOKUP($C1010,'STYLE NAMES'!$B:$AC,4,FALSE),"")</f>
        <v>RIDER</v>
      </c>
      <c r="H1010" s="101" t="str">
        <f>IF(C1010&gt;0,+VLOOKUP($C1010,'STYLE NAMES'!$B:$AC,5,FALSE),"")</f>
        <v>MEN</v>
      </c>
      <c r="I1010" s="101" t="str">
        <f>IF(C1010&gt;0,+VLOOKUP($C1010,'STYLE NAMES'!$B:$AC,6,FALSE),"")</f>
        <v>JACKETS &amp; TAILCOATS</v>
      </c>
      <c r="J1010" s="101" t="str">
        <f>IF(C1010&gt;0,+VLOOKUP($C1010,'STYLE NAMES'!$B:$AC,7,FALSE),"")</f>
        <v>MEN</v>
      </c>
      <c r="K1010" s="101" t="str">
        <f>IF(C1010&gt;0,+VLOOKUP($C1010,'STYLE NAMES'!$B:$AC,8,FALSE),"")</f>
        <v>COMPETITION JACKETS</v>
      </c>
      <c r="L1010" s="101" t="str">
        <f>IF(E1010&gt;0,+VLOOKUP($E1010,'CODE GENERATOR'!$D:$T,3,FALSE),"")</f>
        <v>A</v>
      </c>
      <c r="M1010" s="101" t="str">
        <f>IF(E1010&gt;0,+VLOOKUP($E1010,'CODE GENERATOR'!$D:$T,4,FALSE),"")</f>
        <v>TECH JERSEY</v>
      </c>
      <c r="N1010" s="101" t="str">
        <f>IF(E1010&gt;0,+VLOOKUP($E1010,'CODE GENERATOR'!$D:$T,6,FALSE),"")</f>
        <v>DARK GRAY</v>
      </c>
      <c r="O1010" s="101" t="str">
        <f>IF(E1010&gt;0,+VLOOKUP($E1010,'CODE GENERATOR'!$D:$T,7,FALSE),"")</f>
        <v>DARK GRAY</v>
      </c>
      <c r="P1010" s="101" t="str">
        <f t="shared" si="65"/>
        <v>DARK GRAY</v>
      </c>
      <c r="Q1010" s="104" t="str">
        <f>IF(E1010&gt;0,+VLOOKUP($E1010,'CODE GENERATOR'!$D:$T,11,FALSE),"")</f>
        <v>R.J&amp;TMN_CJK0071</v>
      </c>
      <c r="R1010" s="104" t="str">
        <f>IF(E1010&gt;0,+VLOOKUP($E1010,'CODE GENERATOR'!$D:$T,12,FALSE),"")</f>
        <v>TJR0026DGYDGY</v>
      </c>
      <c r="S1010" s="104" t="str">
        <f>IF(E1010&gt;0,+VLOOKUP($E1010,'CODE GENERATOR'!$D:$T,13,FALSE),"")</f>
        <v>R.J&amp;TMN_CJK0071_TJR0026DGYDGY</v>
      </c>
      <c r="T1010" s="104" t="str">
        <f t="shared" si="63"/>
        <v>R.J&amp;TMN_CJK0071_TJR0026DGYDGY_M / 46</v>
      </c>
      <c r="U1010" s="105">
        <v>8683711010852</v>
      </c>
      <c r="V1010" s="107" t="str" cm="1">
        <f t="array" ref="V1010">_xlfn.TEXTJOIN(";", TRUE, _xlfn.UNIQUE(_xlfn._xlws.FILTER(P$3:P$10029, C$3:C$10029=C1010)))</f>
        <v>BLACK;DARK GRAY</v>
      </c>
      <c r="W1010" s="107" t="str" cm="1">
        <f t="array" ref="W1010">_xlfn.TEXTJOIN(";", TRUE, _xlfn.UNIQUE(_xlfn._xlws.FILTER(F$3:F$10029, C$3:C$10029=C1010)))</f>
        <v>XS / 42;S / 44;M / 46;L / 48;XL / 50;XXL / 52</v>
      </c>
      <c r="X1010" s="101">
        <f>IF(E1010&gt;0,+VLOOKUP($E1010,'CODE GENERATOR'!$D:$AC,19,FALSE),0)</f>
        <v>0</v>
      </c>
      <c r="Y1010" s="101" t="str">
        <f>IF(E1010&gt;0,+VLOOKUP($E1010,'CODE GENERATOR'!$D:$AC,20,FALSE),0)</f>
        <v/>
      </c>
      <c r="Z1010" s="101" t="str">
        <f>IF(E1010&gt;0,+VLOOKUP($E1010,'CODE GENERATOR'!$D:$AC,21,FALSE),0)</f>
        <v/>
      </c>
      <c r="AA1010" s="101" t="str">
        <f>IF(E1010&gt;0,+VLOOKUP($E1010,'CODE GENERATOR'!$D:$AC,22,FALSE),0)</f>
        <v/>
      </c>
      <c r="AB1010" s="101" t="str">
        <f>IF(E1010&gt;0,+VLOOKUP($E1010,'CODE GENERATOR'!$D:$AC,23,FALSE),0)</f>
        <v/>
      </c>
      <c r="AC1010" s="101" t="str">
        <f>IF(E1010&gt;0,+VLOOKUP($E1010,'CODE GENERATOR'!$D:$AC,24,FALSE),0)</f>
        <v/>
      </c>
      <c r="AD1010" s="101" t="str">
        <f>IF(E1010&gt;0,+VLOOKUP($E1010,'CODE GENERATOR'!$D:$AC,25,FALSE),0)</f>
        <v/>
      </c>
      <c r="AE1010" s="101" t="str">
        <f>IF(E1010&gt;0,+VLOOKUP($E1010,'CODE GENERATOR'!$D:$AC,26,FALSE),0)</f>
        <v/>
      </c>
      <c r="AF1010" s="149" t="str">
        <f>IF($C1010&gt;0,$C1010&amp;" "&amp;$P1010&amp;" "&amp;+VLOOKUP($C1010,'STYLE NAMES'!$B:$AC,10,FALSE),"""")</f>
        <v>AREZZO DARK GRAY MEN'S PRO COMPETITION JACKET</v>
      </c>
      <c r="AG1010" s="101" t="str">
        <f>"Enjoy our "&amp;(AF1010)&amp;"; "&amp;IF(C1010&gt;0,+VLOOKUP($C1010,'STYLE NAMES'!$B:$AC,11,FALSE),"")</f>
        <v>Enjoy our AREZZO DARK GRAY MEN'S PRO COMPETITION JACKET; MADE IN ITALY WITH PREMIUM ITALIAN FABRICS
Professional Series Competition jacket with soft-shell microfibre that is waterproof, highly elastic and breathable technical jersey fabric. Machine washable</v>
      </c>
      <c r="AH1010" s="101" t="str">
        <f>IF(C1010&gt;0,+VLOOKUP($C1010,'STYLE NAMES'!$B:$AC,12,FALSE),"")</f>
        <v>*Italian Premium fabric
*Extra-soft and comfortable technical jersey
* 4-way stretch fabric
* Breathable and Quick Dry
* Wrinkle-free and Easy Care
Composition:
74% Micro PA /  26% Elasthane</v>
      </c>
      <c r="AI1010" s="101" t="str">
        <f>IF(C1010&gt;0,+VLOOKUP($C1010,'STYLE NAMES'!$B:$AC,13,FALSE),"")</f>
        <v>Machine Wash at 30°C
Mild process
Iron at low temperature
Iron from REVERSE
Do NOT iron on logos or prints
Do not bleach
Do NOT Tumble Dry</v>
      </c>
      <c r="AJ1010" s="149" t="str">
        <f>IF($C1010&gt;0,$C1010&amp;" "&amp;$P1010&amp;" "&amp;+VLOOKUP($C1010,'STYLE NAMES'!$B:$AC,14,FALSE),"""")</f>
        <v>AREZZO DARK GRAY ERKEK PRO YARIŞMA CEKETİ</v>
      </c>
      <c r="AK1010" s="149" t="str">
        <f>"Cavalier SanMarco tarafından tasarlanan "&amp;(AJ1010)&amp;"; "&amp;IF(C1010&gt;0,+VLOOKUP($C1010,'STYLE NAMES'!$B:$AC,15,FALSE),"")</f>
        <v>Cavalier SanMarco tarafından tasarlanan AREZZO DARK GRAY ERKEK PRO YARIŞMA CEKETİ; EN İYİ KALİTE İTALYAN KUMAŞLAR İLE İTALYA'DA ÜRETİLMİŞTİR
Dört yöne esneyen mikrofiberden üretilmiş Profesyonel Seri Yarış Ceketi; su geçirmez, yüksek elastikiyetli ve nefes alabilir teknik örme kumaştan oluşur. Makinede yıkanabilir.</v>
      </c>
      <c r="AL1010" s="149" t="str">
        <f>IF(C1010&gt;0,+VLOOKUP($C1010,'STYLE NAMES'!$B:$AC,16,FALSE),"")</f>
        <v>*İtalyan Premium kumaş
*Ekstra yumuşak ve konforlu teknik jarse
*4 yönlü esneme özelliği
*Nefes alabilir ve hızlı kurur
*Kırışmaz ve kolay bakım
Bileşimi:
%72 Mikro PA / %28 Elastan</v>
      </c>
      <c r="AM1010" s="149" t="str">
        <f>IF(C1010&gt;0,+VLOOKUP($C1010,'STYLE NAMES'!$B:$AC,17,FALSE),"")</f>
        <v>Makinede 30°C' de Yıkayın
Hassas Yıkama
Ilık ütü yapın
Tersten ütüleyin
Logo ve baskıları ÜTÜLEMEYİN
Çamaşır suyu kullanmayın
Kurutma Makinesinde Kurutmayın</v>
      </c>
      <c r="AN1010" s="149" t="str">
        <f>IF($C1010&gt;0,$C1010&amp;" "&amp;$P1010&amp;" "&amp;+VLOOKUP($C1010,'STYLE NAMES'!$B:$AC,18,FALSE),"""")</f>
        <v>AREZZO DARK GRAY GIACCHE PRO DA GARA DA UOMO</v>
      </c>
      <c r="AO1010" s="101" t="str">
        <f>"Disegnato da Cavalier SanMarco "&amp;(AN1010)&amp;"; "&amp;IF(C1010&gt;0,+VLOOKUP($C1010,'STYLE NAMES'!$B:$AC,19,FALSE),"")</f>
        <v>Disegnato da Cavalier SanMarco AREZZO DARK GRAY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0" s="101" t="str">
        <f>IF(C1010&gt;0,+VLOOKUP($C1010,'STYLE NAMES'!$B:$AC,20,FALSE),"")</f>
        <v>*Tessuto premium italiano
*Jersey tecnico extra morbido e confortevole
*Tessuto elasticizzato in 4 direzioni
*Traspirante e ad asciugatura rapida
*Antipiega e facile da curare
Composizione:
74% Micro PA / 26% Elastan</v>
      </c>
      <c r="AQ1010" s="101" t="str">
        <f>IF(C1010&gt;0,+VLOOKUP($C1010,'STYLE NAMES'!$B:$AC,21,FALSE),"")</f>
        <v>Lavare in lavatrice a 30°C Ciclo delicato 
Stirare a bassa temperatura
Stirare al rovescio 
Non stirare su loghi o stampe 
Non candeggiare 
Non asciugare in asciugatrice</v>
      </c>
      <c r="AR1010" s="101">
        <f>IF(D1010&gt;0,+VLOOKUP($C1010,'STYLE NAMES'!$B:$AC,22,FALSE),"")</f>
        <v>0</v>
      </c>
      <c r="AS1010" s="101">
        <f>IF(E1010&gt;0,+VLOOKUP($C1010,'STYLE NAMES'!$B:$AC,23,FALSE),"")</f>
        <v>0</v>
      </c>
      <c r="AT1010" s="101">
        <f>IF(F1010&gt;0,+VLOOKUP($C1010,'STYLE NAMES'!$B:$AC,24,FALSE),"")</f>
        <v>0</v>
      </c>
      <c r="AU1010" s="101">
        <f>IF(G1010&gt;0,+VLOOKUP($C1010,'STYLE NAMES'!$B:$AC,25,FALSE),"")</f>
        <v>0</v>
      </c>
      <c r="AV1010" s="101" t="str">
        <f>+VLOOKUP($S1010,'CODE GENERATOR'!$P:$AM,15,FALSE)</f>
        <v>R.BOTMN_BRC0066_TJR0026WHTWHT</v>
      </c>
      <c r="AW1010" s="101" t="str">
        <f>+VLOOKUP($S1010,'CODE GENERATOR'!$P:$AM,16,FALSE)</f>
        <v>A.RACUX_BLT0015_BRD0012WHTWHT</v>
      </c>
      <c r="AX1010" s="101" t="str">
        <f>+VLOOKUP($S1010,'CODE GENERATOR'!$P:$AM,17,FALSE)</f>
        <v>A.RACAU_SOC0018_NYL00003XBST6</v>
      </c>
      <c r="AY1010" s="101" t="str">
        <f>+VLOOKUP($S1010,'CODE GENERATOR'!$P:$AM,18,FALSE)</f>
        <v>A.RACMN_TIE0083_KNT0000WHTWHT</v>
      </c>
      <c r="AZ1010" s="101">
        <f>+VLOOKUP($S1010,'CODE GENERATOR'!$P:$AM,19,FALSE)</f>
        <v>0</v>
      </c>
      <c r="BA1010" s="101">
        <f>+VLOOKUP($S1010,'CODE GENERATOR'!$P:$AM,20,FALSE)</f>
        <v>0</v>
      </c>
      <c r="BB1010" s="101">
        <f>+VLOOKUP($S1010,'CODE GENERATOR'!$P:$AM,21,FALSE)</f>
        <v>0</v>
      </c>
      <c r="BC1010" s="101">
        <f>+VLOOKUP($S1010,'CODE GENERATOR'!$P:$AM,22,FALSE)</f>
        <v>0</v>
      </c>
      <c r="BD1010" s="101">
        <f>+VLOOKUP($S1010,'CODE GENERATOR'!$P:$AM,23,FALSE)</f>
        <v>0</v>
      </c>
      <c r="BE1010" s="101">
        <f>+VLOOKUP($S1010,'CODE GENERATOR'!$P:$AM,24,FALSE)</f>
        <v>0</v>
      </c>
      <c r="BF1010" s="101">
        <f>IF(C1010&gt;0,+VLOOKUP(G1010,'CATEGORY ID'!$A$1:$L$118,3,FALSE),"")</f>
        <v>30</v>
      </c>
      <c r="BG1010" s="101">
        <f>IF(C1010&gt;0,+VLOOKUP(H1010,'CATEGORY ID'!$D$1:$L$118,3,FALSE),"")</f>
        <v>2</v>
      </c>
      <c r="BH1010" s="101">
        <f>IF(C1010&gt;0,+VLOOKUP((+H1010&amp;I1010),'CATEGORY ID'!$H$1:$I$121,2,FALSE),"")</f>
        <v>114</v>
      </c>
      <c r="BJ1010" s="101">
        <f>IF(C1010&gt;0,IF(COUNTIF('CATEGORY ID'!$K$1:$K$121,+H1010&amp;K1010) &gt; 0, +VLOOKUP(+H1010&amp;K1010,'CATEGORY ID'!$K$1:$L$121,2,FALSE),""),"")</f>
        <v>94</v>
      </c>
      <c r="BK1010" s="101" t="str">
        <f>IF(C1010&gt;0,IF(COUNTIF('CATEGORY ID'!$K$124:$K$165, +VLOOKUP(C1010,'STYLE NAMES'!$B:$AE,30,FALSE)) &gt; 0, +VLOOKUP(VLOOKUP(C1010,'STYLE NAMES'!$B:$AE,30,FALSE),'CATEGORY ID'!K:M,2,FALSE),""),"")</f>
        <v/>
      </c>
      <c r="BO1010" s="101">
        <v>21</v>
      </c>
      <c r="BR1010" s="101" t="str" cm="1">
        <f t="array" ref="BR1010">IF(C1010&gt;0,_xlfn.TEXTJOIN(";", TRUE,_xlfn.UNIQUE(_xlfn._xlws.FILTER(BF1010:BQ1010,(BF1010:BQ1010&gt;0)),TRUE,FALSE)),"")&amp;";"&amp;BS1010</f>
        <v>30;2;114;94;21;207</v>
      </c>
      <c r="BS1010" s="101">
        <v>207</v>
      </c>
      <c r="BU1010" s="106">
        <f>IF(C1010&gt;0,+VLOOKUP($C1010,'STYLE NAMES'!$B:$AC,26,FALSE),"")</f>
        <v>449.9</v>
      </c>
      <c r="BV1010" s="106">
        <f>IF(C1010&gt;0,+VLOOKUP($C1010,'STYLE NAMES'!$B:$AC,27,FALSE),"")</f>
        <v>24740</v>
      </c>
      <c r="BW1010" s="106">
        <f>IF(C1010&gt;0,+VLOOKUP($C1010,'STYLE NAMES'!$B:$AC,28,FALSE),"")</f>
        <v>517.38499999999988</v>
      </c>
      <c r="BY1010"/>
      <c r="BZ1010" s="101">
        <v>0</v>
      </c>
      <c r="CA1010" s="137">
        <f t="shared" si="66"/>
        <v>0</v>
      </c>
      <c r="CB1010" s="137" t="str">
        <f>+VLOOKUP(C1010,'[2]STYLES &amp; MODELS MATRIX'!$A:$G,7,FALSE)</f>
        <v>HDJ</v>
      </c>
      <c r="CC1010" s="137" t="str">
        <f>+VLOOKUP(C1010,'[1]STYLES &amp; SIZE CHARTS'!$A:$H,8,FALSE)</f>
        <v>MJT-CJ1</v>
      </c>
      <c r="CD1010" s="137">
        <v>1</v>
      </c>
      <c r="CE1010" s="205"/>
      <c r="CF1010" s="141"/>
    </row>
    <row r="1011" spans="1:84" s="101" customFormat="1" ht="12" customHeight="1" x14ac:dyDescent="0.2">
      <c r="A1011" s="102">
        <f t="shared" si="64"/>
        <v>8683711010869</v>
      </c>
      <c r="B1011" s="101" t="s">
        <v>986</v>
      </c>
      <c r="C1011" s="101" t="s">
        <v>122</v>
      </c>
      <c r="D1011" s="101" t="s">
        <v>1870</v>
      </c>
      <c r="E1011" s="203" t="s">
        <v>2529</v>
      </c>
      <c r="F1011" s="101" t="s">
        <v>2429</v>
      </c>
      <c r="G1011" s="101" t="str">
        <f>IF(C1011&gt;0,+VLOOKUP($C1011,'STYLE NAMES'!$B:$AC,4,FALSE),"")</f>
        <v>RIDER</v>
      </c>
      <c r="H1011" s="101" t="str">
        <f>IF(C1011&gt;0,+VLOOKUP($C1011,'STYLE NAMES'!$B:$AC,5,FALSE),"")</f>
        <v>MEN</v>
      </c>
      <c r="I1011" s="101" t="str">
        <f>IF(C1011&gt;0,+VLOOKUP($C1011,'STYLE NAMES'!$B:$AC,6,FALSE),"")</f>
        <v>JACKETS &amp; TAILCOATS</v>
      </c>
      <c r="J1011" s="101" t="str">
        <f>IF(C1011&gt;0,+VLOOKUP($C1011,'STYLE NAMES'!$B:$AC,7,FALSE),"")</f>
        <v>MEN</v>
      </c>
      <c r="K1011" s="101" t="str">
        <f>IF(C1011&gt;0,+VLOOKUP($C1011,'STYLE NAMES'!$B:$AC,8,FALSE),"")</f>
        <v>COMPETITION JACKETS</v>
      </c>
      <c r="L1011" s="101" t="str">
        <f>IF(E1011&gt;0,+VLOOKUP($E1011,'CODE GENERATOR'!$D:$T,3,FALSE),"")</f>
        <v>A</v>
      </c>
      <c r="M1011" s="101" t="str">
        <f>IF(E1011&gt;0,+VLOOKUP($E1011,'CODE GENERATOR'!$D:$T,4,FALSE),"")</f>
        <v>TECH JERSEY</v>
      </c>
      <c r="N1011" s="101" t="str">
        <f>IF(E1011&gt;0,+VLOOKUP($E1011,'CODE GENERATOR'!$D:$T,6,FALSE),"")</f>
        <v>DARK GRAY</v>
      </c>
      <c r="O1011" s="101" t="str">
        <f>IF(E1011&gt;0,+VLOOKUP($E1011,'CODE GENERATOR'!$D:$T,7,FALSE),"")</f>
        <v>DARK GRAY</v>
      </c>
      <c r="P1011" s="101" t="str">
        <f t="shared" si="65"/>
        <v>DARK GRAY</v>
      </c>
      <c r="Q1011" s="104" t="str">
        <f>IF(E1011&gt;0,+VLOOKUP($E1011,'CODE GENERATOR'!$D:$T,11,FALSE),"")</f>
        <v>R.J&amp;TMN_CJK0071</v>
      </c>
      <c r="R1011" s="104" t="str">
        <f>IF(E1011&gt;0,+VLOOKUP($E1011,'CODE GENERATOR'!$D:$T,12,FALSE),"")</f>
        <v>TJR0026DGYDGY</v>
      </c>
      <c r="S1011" s="104" t="str">
        <f>IF(E1011&gt;0,+VLOOKUP($E1011,'CODE GENERATOR'!$D:$T,13,FALSE),"")</f>
        <v>R.J&amp;TMN_CJK0071_TJR0026DGYDGY</v>
      </c>
      <c r="T1011" s="104" t="str">
        <f t="shared" si="63"/>
        <v>R.J&amp;TMN_CJK0071_TJR0026DGYDGY_L / 48</v>
      </c>
      <c r="U1011" s="105">
        <v>8683711010869</v>
      </c>
      <c r="V1011" s="107" t="str" cm="1">
        <f t="array" ref="V1011">_xlfn.TEXTJOIN(";", TRUE, _xlfn.UNIQUE(_xlfn._xlws.FILTER(P$3:P$10029, C$3:C$10029=C1011)))</f>
        <v>BLACK;DARK GRAY</v>
      </c>
      <c r="W1011" s="107" t="str" cm="1">
        <f t="array" ref="W1011">_xlfn.TEXTJOIN(";", TRUE, _xlfn.UNIQUE(_xlfn._xlws.FILTER(F$3:F$10029, C$3:C$10029=C1011)))</f>
        <v>XS / 42;S / 44;M / 46;L / 48;XL / 50;XXL / 52</v>
      </c>
      <c r="X1011" s="101">
        <f>IF(E1011&gt;0,+VLOOKUP($E1011,'CODE GENERATOR'!$D:$AC,19,FALSE),0)</f>
        <v>0</v>
      </c>
      <c r="Y1011" s="101" t="str">
        <f>IF(E1011&gt;0,+VLOOKUP($E1011,'CODE GENERATOR'!$D:$AC,20,FALSE),0)</f>
        <v/>
      </c>
      <c r="Z1011" s="101" t="str">
        <f>IF(E1011&gt;0,+VLOOKUP($E1011,'CODE GENERATOR'!$D:$AC,21,FALSE),0)</f>
        <v/>
      </c>
      <c r="AA1011" s="101" t="str">
        <f>IF(E1011&gt;0,+VLOOKUP($E1011,'CODE GENERATOR'!$D:$AC,22,FALSE),0)</f>
        <v/>
      </c>
      <c r="AB1011" s="101" t="str">
        <f>IF(E1011&gt;0,+VLOOKUP($E1011,'CODE GENERATOR'!$D:$AC,23,FALSE),0)</f>
        <v/>
      </c>
      <c r="AC1011" s="101" t="str">
        <f>IF(E1011&gt;0,+VLOOKUP($E1011,'CODE GENERATOR'!$D:$AC,24,FALSE),0)</f>
        <v/>
      </c>
      <c r="AD1011" s="101" t="str">
        <f>IF(E1011&gt;0,+VLOOKUP($E1011,'CODE GENERATOR'!$D:$AC,25,FALSE),0)</f>
        <v/>
      </c>
      <c r="AE1011" s="101" t="str">
        <f>IF(E1011&gt;0,+VLOOKUP($E1011,'CODE GENERATOR'!$D:$AC,26,FALSE),0)</f>
        <v/>
      </c>
      <c r="AF1011" s="149" t="str">
        <f>IF($C1011&gt;0,$C1011&amp;" "&amp;$P1011&amp;" "&amp;+VLOOKUP($C1011,'STYLE NAMES'!$B:$AC,10,FALSE),"""")</f>
        <v>AREZZO DARK GRAY MEN'S PRO COMPETITION JACKET</v>
      </c>
      <c r="AG1011" s="101" t="str">
        <f>"Enjoy our "&amp;(AF1011)&amp;"; "&amp;IF(C1011&gt;0,+VLOOKUP($C1011,'STYLE NAMES'!$B:$AC,11,FALSE),"")</f>
        <v>Enjoy our AREZZO DARK GRAY MEN'S PRO COMPETITION JACKET; MADE IN ITALY WITH PREMIUM ITALIAN FABRICS
Professional Series Competition jacket with soft-shell microfibre that is waterproof, highly elastic and breathable technical jersey fabric. Machine washable</v>
      </c>
      <c r="AH1011" s="101" t="str">
        <f>IF(C1011&gt;0,+VLOOKUP($C1011,'STYLE NAMES'!$B:$AC,12,FALSE),"")</f>
        <v>*Italian Premium fabric
*Extra-soft and comfortable technical jersey
* 4-way stretch fabric
* Breathable and Quick Dry
* Wrinkle-free and Easy Care
Composition:
74% Micro PA /  26% Elasthane</v>
      </c>
      <c r="AI1011" s="101" t="str">
        <f>IF(C1011&gt;0,+VLOOKUP($C1011,'STYLE NAMES'!$B:$AC,13,FALSE),"")</f>
        <v>Machine Wash at 30°C
Mild process
Iron at low temperature
Iron from REVERSE
Do NOT iron on logos or prints
Do not bleach
Do NOT Tumble Dry</v>
      </c>
      <c r="AJ1011" s="149" t="str">
        <f>IF($C1011&gt;0,$C1011&amp;" "&amp;$P1011&amp;" "&amp;+VLOOKUP($C1011,'STYLE NAMES'!$B:$AC,14,FALSE),"""")</f>
        <v>AREZZO DARK GRAY ERKEK PRO YARIŞMA CEKETİ</v>
      </c>
      <c r="AK1011" s="149" t="str">
        <f>"Cavalier SanMarco tarafından tasarlanan "&amp;(AJ1011)&amp;"; "&amp;IF(C1011&gt;0,+VLOOKUP($C1011,'STYLE NAMES'!$B:$AC,15,FALSE),"")</f>
        <v>Cavalier SanMarco tarafından tasarlanan AREZZO DARK GRAY ERKEK PRO YARIŞMA CEKETİ; EN İYİ KALİTE İTALYAN KUMAŞLAR İLE İTALYA'DA ÜRETİLMİŞTİR
Dört yöne esneyen mikrofiberden üretilmiş Profesyonel Seri Yarış Ceketi; su geçirmez, yüksek elastikiyetli ve nefes alabilir teknik örme kumaştan oluşur. Makinede yıkanabilir.</v>
      </c>
      <c r="AL1011" s="149" t="str">
        <f>IF(C1011&gt;0,+VLOOKUP($C1011,'STYLE NAMES'!$B:$AC,16,FALSE),"")</f>
        <v>*İtalyan Premium kumaş
*Ekstra yumuşak ve konforlu teknik jarse
*4 yönlü esneme özelliği
*Nefes alabilir ve hızlı kurur
*Kırışmaz ve kolay bakım
Bileşimi:
%72 Mikro PA / %28 Elastan</v>
      </c>
      <c r="AM1011" s="149" t="str">
        <f>IF(C1011&gt;0,+VLOOKUP($C1011,'STYLE NAMES'!$B:$AC,17,FALSE),"")</f>
        <v>Makinede 30°C' de Yıkayın
Hassas Yıkama
Ilık ütü yapın
Tersten ütüleyin
Logo ve baskıları ÜTÜLEMEYİN
Çamaşır suyu kullanmayın
Kurutma Makinesinde Kurutmayın</v>
      </c>
      <c r="AN1011" s="149" t="str">
        <f>IF($C1011&gt;0,$C1011&amp;" "&amp;$P1011&amp;" "&amp;+VLOOKUP($C1011,'STYLE NAMES'!$B:$AC,18,FALSE),"""")</f>
        <v>AREZZO DARK GRAY GIACCHE PRO DA GARA DA UOMO</v>
      </c>
      <c r="AO1011" s="101" t="str">
        <f>"Disegnato da Cavalier SanMarco "&amp;(AN1011)&amp;"; "&amp;IF(C1011&gt;0,+VLOOKUP($C1011,'STYLE NAMES'!$B:$AC,19,FALSE),"")</f>
        <v>Disegnato da Cavalier SanMarco AREZZO DARK GRAY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1" s="101" t="str">
        <f>IF(C1011&gt;0,+VLOOKUP($C1011,'STYLE NAMES'!$B:$AC,20,FALSE),"")</f>
        <v>*Tessuto premium italiano
*Jersey tecnico extra morbido e confortevole
*Tessuto elasticizzato in 4 direzioni
*Traspirante e ad asciugatura rapida
*Antipiega e facile da curare
Composizione:
74% Micro PA / 26% Elastan</v>
      </c>
      <c r="AQ1011" s="101" t="str">
        <f>IF(C1011&gt;0,+VLOOKUP($C1011,'STYLE NAMES'!$B:$AC,21,FALSE),"")</f>
        <v>Lavare in lavatrice a 30°C Ciclo delicato 
Stirare a bassa temperatura
Stirare al rovescio 
Non stirare su loghi o stampe 
Non candeggiare 
Non asciugare in asciugatrice</v>
      </c>
      <c r="AR1011" s="101">
        <f>IF(D1011&gt;0,+VLOOKUP($C1011,'STYLE NAMES'!$B:$AC,22,FALSE),"")</f>
        <v>0</v>
      </c>
      <c r="AS1011" s="101">
        <f>IF(E1011&gt;0,+VLOOKUP($C1011,'STYLE NAMES'!$B:$AC,23,FALSE),"")</f>
        <v>0</v>
      </c>
      <c r="AT1011" s="101">
        <f>IF(F1011&gt;0,+VLOOKUP($C1011,'STYLE NAMES'!$B:$AC,24,FALSE),"")</f>
        <v>0</v>
      </c>
      <c r="AU1011" s="101">
        <f>IF(G1011&gt;0,+VLOOKUP($C1011,'STYLE NAMES'!$B:$AC,25,FALSE),"")</f>
        <v>0</v>
      </c>
      <c r="AV1011" s="101" t="str">
        <f>+VLOOKUP($S1011,'CODE GENERATOR'!$P:$AM,15,FALSE)</f>
        <v>R.BOTMN_BRC0066_TJR0026WHTWHT</v>
      </c>
      <c r="AW1011" s="101" t="str">
        <f>+VLOOKUP($S1011,'CODE GENERATOR'!$P:$AM,16,FALSE)</f>
        <v>A.RACUX_BLT0015_BRD0012WHTWHT</v>
      </c>
      <c r="AX1011" s="101" t="str">
        <f>+VLOOKUP($S1011,'CODE GENERATOR'!$P:$AM,17,FALSE)</f>
        <v>A.RACAU_SOC0018_NYL00003XBST6</v>
      </c>
      <c r="AY1011" s="101" t="str">
        <f>+VLOOKUP($S1011,'CODE GENERATOR'!$P:$AM,18,FALSE)</f>
        <v>A.RACMN_TIE0083_KNT0000WHTWHT</v>
      </c>
      <c r="AZ1011" s="101">
        <f>+VLOOKUP($S1011,'CODE GENERATOR'!$P:$AM,19,FALSE)</f>
        <v>0</v>
      </c>
      <c r="BA1011" s="101">
        <f>+VLOOKUP($S1011,'CODE GENERATOR'!$P:$AM,20,FALSE)</f>
        <v>0</v>
      </c>
      <c r="BB1011" s="101">
        <f>+VLOOKUP($S1011,'CODE GENERATOR'!$P:$AM,21,FALSE)</f>
        <v>0</v>
      </c>
      <c r="BC1011" s="101">
        <f>+VLOOKUP($S1011,'CODE GENERATOR'!$P:$AM,22,FALSE)</f>
        <v>0</v>
      </c>
      <c r="BD1011" s="101">
        <f>+VLOOKUP($S1011,'CODE GENERATOR'!$P:$AM,23,FALSE)</f>
        <v>0</v>
      </c>
      <c r="BE1011" s="101">
        <f>+VLOOKUP($S1011,'CODE GENERATOR'!$P:$AM,24,FALSE)</f>
        <v>0</v>
      </c>
      <c r="BF1011" s="101">
        <f>IF(C1011&gt;0,+VLOOKUP(G1011,'CATEGORY ID'!$A$1:$L$118,3,FALSE),"")</f>
        <v>30</v>
      </c>
      <c r="BG1011" s="101">
        <f>IF(C1011&gt;0,+VLOOKUP(H1011,'CATEGORY ID'!$D$1:$L$118,3,FALSE),"")</f>
        <v>2</v>
      </c>
      <c r="BH1011" s="101">
        <f>IF(C1011&gt;0,+VLOOKUP((+H1011&amp;I1011),'CATEGORY ID'!$H$1:$I$121,2,FALSE),"")</f>
        <v>114</v>
      </c>
      <c r="BJ1011" s="101">
        <f>IF(C1011&gt;0,IF(COUNTIF('CATEGORY ID'!$K$1:$K$121,+H1011&amp;K1011) &gt; 0, +VLOOKUP(+H1011&amp;K1011,'CATEGORY ID'!$K$1:$L$121,2,FALSE),""),"")</f>
        <v>94</v>
      </c>
      <c r="BK1011" s="101" t="str">
        <f>IF(C1011&gt;0,IF(COUNTIF('CATEGORY ID'!$K$124:$K$165, +VLOOKUP(C1011,'STYLE NAMES'!$B:$AE,30,FALSE)) &gt; 0, +VLOOKUP(VLOOKUP(C1011,'STYLE NAMES'!$B:$AE,30,FALSE),'CATEGORY ID'!K:M,2,FALSE),""),"")</f>
        <v/>
      </c>
      <c r="BO1011" s="101">
        <v>21</v>
      </c>
      <c r="BR1011" s="101" t="str" cm="1">
        <f t="array" ref="BR1011">IF(C1011&gt;0,_xlfn.TEXTJOIN(";", TRUE,_xlfn.UNIQUE(_xlfn._xlws.FILTER(BF1011:BQ1011,(BF1011:BQ1011&gt;0)),TRUE,FALSE)),"")&amp;";"&amp;BS1011</f>
        <v>30;2;114;94;21;207</v>
      </c>
      <c r="BS1011" s="101">
        <v>207</v>
      </c>
      <c r="BU1011" s="106">
        <f>IF(C1011&gt;0,+VLOOKUP($C1011,'STYLE NAMES'!$B:$AC,26,FALSE),"")</f>
        <v>449.9</v>
      </c>
      <c r="BV1011" s="106">
        <f>IF(C1011&gt;0,+VLOOKUP($C1011,'STYLE NAMES'!$B:$AC,27,FALSE),"")</f>
        <v>24740</v>
      </c>
      <c r="BW1011" s="106">
        <f>IF(C1011&gt;0,+VLOOKUP($C1011,'STYLE NAMES'!$B:$AC,28,FALSE),"")</f>
        <v>517.38499999999988</v>
      </c>
      <c r="BY1011"/>
      <c r="BZ1011" s="101">
        <v>0</v>
      </c>
      <c r="CA1011" s="137">
        <f t="shared" si="66"/>
        <v>0</v>
      </c>
      <c r="CB1011" s="137" t="str">
        <f>+VLOOKUP(C1011,'[2]STYLES &amp; MODELS MATRIX'!$A:$G,7,FALSE)</f>
        <v>HDJ</v>
      </c>
      <c r="CC1011" s="137" t="str">
        <f>+VLOOKUP(C1011,'[1]STYLES &amp; SIZE CHARTS'!$A:$H,8,FALSE)</f>
        <v>MJT-CJ1</v>
      </c>
      <c r="CD1011" s="137">
        <v>1</v>
      </c>
      <c r="CE1011" s="205"/>
      <c r="CF1011" s="141"/>
    </row>
    <row r="1012" spans="1:84" s="101" customFormat="1" ht="12" customHeight="1" x14ac:dyDescent="0.2">
      <c r="A1012" s="102">
        <f t="shared" si="64"/>
        <v>8683711010876</v>
      </c>
      <c r="B1012" s="101" t="s">
        <v>986</v>
      </c>
      <c r="C1012" s="101" t="s">
        <v>122</v>
      </c>
      <c r="D1012" s="101" t="s">
        <v>1870</v>
      </c>
      <c r="E1012" s="203" t="s">
        <v>2529</v>
      </c>
      <c r="F1012" s="101" t="s">
        <v>2430</v>
      </c>
      <c r="G1012" s="101" t="str">
        <f>IF(C1012&gt;0,+VLOOKUP($C1012,'STYLE NAMES'!$B:$AC,4,FALSE),"")</f>
        <v>RIDER</v>
      </c>
      <c r="H1012" s="101" t="str">
        <f>IF(C1012&gt;0,+VLOOKUP($C1012,'STYLE NAMES'!$B:$AC,5,FALSE),"")</f>
        <v>MEN</v>
      </c>
      <c r="I1012" s="101" t="str">
        <f>IF(C1012&gt;0,+VLOOKUP($C1012,'STYLE NAMES'!$B:$AC,6,FALSE),"")</f>
        <v>JACKETS &amp; TAILCOATS</v>
      </c>
      <c r="J1012" s="101" t="str">
        <f>IF(C1012&gt;0,+VLOOKUP($C1012,'STYLE NAMES'!$B:$AC,7,FALSE),"")</f>
        <v>MEN</v>
      </c>
      <c r="K1012" s="101" t="str">
        <f>IF(C1012&gt;0,+VLOOKUP($C1012,'STYLE NAMES'!$B:$AC,8,FALSE),"")</f>
        <v>COMPETITION JACKETS</v>
      </c>
      <c r="L1012" s="101" t="str">
        <f>IF(E1012&gt;0,+VLOOKUP($E1012,'CODE GENERATOR'!$D:$T,3,FALSE),"")</f>
        <v>A</v>
      </c>
      <c r="M1012" s="101" t="str">
        <f>IF(E1012&gt;0,+VLOOKUP($E1012,'CODE GENERATOR'!$D:$T,4,FALSE),"")</f>
        <v>TECH JERSEY</v>
      </c>
      <c r="N1012" s="101" t="str">
        <f>IF(E1012&gt;0,+VLOOKUP($E1012,'CODE GENERATOR'!$D:$T,6,FALSE),"")</f>
        <v>DARK GRAY</v>
      </c>
      <c r="O1012" s="101" t="str">
        <f>IF(E1012&gt;0,+VLOOKUP($E1012,'CODE GENERATOR'!$D:$T,7,FALSE),"")</f>
        <v>DARK GRAY</v>
      </c>
      <c r="P1012" s="101" t="str">
        <f t="shared" si="65"/>
        <v>DARK GRAY</v>
      </c>
      <c r="Q1012" s="104" t="str">
        <f>IF(E1012&gt;0,+VLOOKUP($E1012,'CODE GENERATOR'!$D:$T,11,FALSE),"")</f>
        <v>R.J&amp;TMN_CJK0071</v>
      </c>
      <c r="R1012" s="104" t="str">
        <f>IF(E1012&gt;0,+VLOOKUP($E1012,'CODE GENERATOR'!$D:$T,12,FALSE),"")</f>
        <v>TJR0026DGYDGY</v>
      </c>
      <c r="S1012" s="104" t="str">
        <f>IF(E1012&gt;0,+VLOOKUP($E1012,'CODE GENERATOR'!$D:$T,13,FALSE),"")</f>
        <v>R.J&amp;TMN_CJK0071_TJR0026DGYDGY</v>
      </c>
      <c r="T1012" s="104" t="str">
        <f t="shared" si="63"/>
        <v>R.J&amp;TMN_CJK0071_TJR0026DGYDGY_XL / 50</v>
      </c>
      <c r="U1012" s="105">
        <v>8683711010876</v>
      </c>
      <c r="V1012" s="107" t="str" cm="1">
        <f t="array" ref="V1012">_xlfn.TEXTJOIN(";", TRUE, _xlfn.UNIQUE(_xlfn._xlws.FILTER(P$3:P$10029, C$3:C$10029=C1012)))</f>
        <v>BLACK;DARK GRAY</v>
      </c>
      <c r="W1012" s="107" t="str" cm="1">
        <f t="array" ref="W1012">_xlfn.TEXTJOIN(";", TRUE, _xlfn.UNIQUE(_xlfn._xlws.FILTER(F$3:F$10029, C$3:C$10029=C1012)))</f>
        <v>XS / 42;S / 44;M / 46;L / 48;XL / 50;XXL / 52</v>
      </c>
      <c r="X1012" s="101">
        <f>IF(E1012&gt;0,+VLOOKUP($E1012,'CODE GENERATOR'!$D:$AC,19,FALSE),0)</f>
        <v>0</v>
      </c>
      <c r="Y1012" s="101" t="str">
        <f>IF(E1012&gt;0,+VLOOKUP($E1012,'CODE GENERATOR'!$D:$AC,20,FALSE),0)</f>
        <v/>
      </c>
      <c r="Z1012" s="101" t="str">
        <f>IF(E1012&gt;0,+VLOOKUP($E1012,'CODE GENERATOR'!$D:$AC,21,FALSE),0)</f>
        <v/>
      </c>
      <c r="AA1012" s="101" t="str">
        <f>IF(E1012&gt;0,+VLOOKUP($E1012,'CODE GENERATOR'!$D:$AC,22,FALSE),0)</f>
        <v/>
      </c>
      <c r="AB1012" s="101" t="str">
        <f>IF(E1012&gt;0,+VLOOKUP($E1012,'CODE GENERATOR'!$D:$AC,23,FALSE),0)</f>
        <v/>
      </c>
      <c r="AC1012" s="101" t="str">
        <f>IF(E1012&gt;0,+VLOOKUP($E1012,'CODE GENERATOR'!$D:$AC,24,FALSE),0)</f>
        <v/>
      </c>
      <c r="AD1012" s="101" t="str">
        <f>IF(E1012&gt;0,+VLOOKUP($E1012,'CODE GENERATOR'!$D:$AC,25,FALSE),0)</f>
        <v/>
      </c>
      <c r="AE1012" s="101" t="str">
        <f>IF(E1012&gt;0,+VLOOKUP($E1012,'CODE GENERATOR'!$D:$AC,26,FALSE),0)</f>
        <v/>
      </c>
      <c r="AF1012" s="149" t="str">
        <f>IF($C1012&gt;0,$C1012&amp;" "&amp;$P1012&amp;" "&amp;+VLOOKUP($C1012,'STYLE NAMES'!$B:$AC,10,FALSE),"""")</f>
        <v>AREZZO DARK GRAY MEN'S PRO COMPETITION JACKET</v>
      </c>
      <c r="AG1012" s="101" t="str">
        <f>"Enjoy our "&amp;(AF1012)&amp;"; "&amp;IF(C1012&gt;0,+VLOOKUP($C1012,'STYLE NAMES'!$B:$AC,11,FALSE),"")</f>
        <v>Enjoy our AREZZO DARK GRAY MEN'S PRO COMPETITION JACKET; MADE IN ITALY WITH PREMIUM ITALIAN FABRICS
Professional Series Competition jacket with soft-shell microfibre that is waterproof, highly elastic and breathable technical jersey fabric. Machine washable</v>
      </c>
      <c r="AH1012" s="101" t="str">
        <f>IF(C1012&gt;0,+VLOOKUP($C1012,'STYLE NAMES'!$B:$AC,12,FALSE),"")</f>
        <v>*Italian Premium fabric
*Extra-soft and comfortable technical jersey
* 4-way stretch fabric
* Breathable and Quick Dry
* Wrinkle-free and Easy Care
Composition:
74% Micro PA /  26% Elasthane</v>
      </c>
      <c r="AI1012" s="101" t="str">
        <f>IF(C1012&gt;0,+VLOOKUP($C1012,'STYLE NAMES'!$B:$AC,13,FALSE),"")</f>
        <v>Machine Wash at 30°C
Mild process
Iron at low temperature
Iron from REVERSE
Do NOT iron on logos or prints
Do not bleach
Do NOT Tumble Dry</v>
      </c>
      <c r="AJ1012" s="149" t="str">
        <f>IF($C1012&gt;0,$C1012&amp;" "&amp;$P1012&amp;" "&amp;+VLOOKUP($C1012,'STYLE NAMES'!$B:$AC,14,FALSE),"""")</f>
        <v>AREZZO DARK GRAY ERKEK PRO YARIŞMA CEKETİ</v>
      </c>
      <c r="AK1012" s="149" t="str">
        <f>"Cavalier SanMarco tarafından tasarlanan "&amp;(AJ1012)&amp;"; "&amp;IF(C1012&gt;0,+VLOOKUP($C1012,'STYLE NAMES'!$B:$AC,15,FALSE),"")</f>
        <v>Cavalier SanMarco tarafından tasarlanan AREZZO DARK GRAY ERKEK PRO YARIŞMA CEKETİ; EN İYİ KALİTE İTALYAN KUMAŞLAR İLE İTALYA'DA ÜRETİLMİŞTİR
Dört yöne esneyen mikrofiberden üretilmiş Profesyonel Seri Yarış Ceketi; su geçirmez, yüksek elastikiyetli ve nefes alabilir teknik örme kumaştan oluşur. Makinede yıkanabilir.</v>
      </c>
      <c r="AL1012" s="149" t="str">
        <f>IF(C1012&gt;0,+VLOOKUP($C1012,'STYLE NAMES'!$B:$AC,16,FALSE),"")</f>
        <v>*İtalyan Premium kumaş
*Ekstra yumuşak ve konforlu teknik jarse
*4 yönlü esneme özelliği
*Nefes alabilir ve hızlı kurur
*Kırışmaz ve kolay bakım
Bileşimi:
%72 Mikro PA / %28 Elastan</v>
      </c>
      <c r="AM1012" s="149" t="str">
        <f>IF(C1012&gt;0,+VLOOKUP($C1012,'STYLE NAMES'!$B:$AC,17,FALSE),"")</f>
        <v>Makinede 30°C' de Yıkayın
Hassas Yıkama
Ilık ütü yapın
Tersten ütüleyin
Logo ve baskıları ÜTÜLEMEYİN
Çamaşır suyu kullanmayın
Kurutma Makinesinde Kurutmayın</v>
      </c>
      <c r="AN1012" s="149" t="str">
        <f>IF($C1012&gt;0,$C1012&amp;" "&amp;$P1012&amp;" "&amp;+VLOOKUP($C1012,'STYLE NAMES'!$B:$AC,18,FALSE),"""")</f>
        <v>AREZZO DARK GRAY GIACCHE PRO DA GARA DA UOMO</v>
      </c>
      <c r="AO1012" s="101" t="str">
        <f>"Disegnato da Cavalier SanMarco "&amp;(AN1012)&amp;"; "&amp;IF(C1012&gt;0,+VLOOKUP($C1012,'STYLE NAMES'!$B:$AC,19,FALSE),"")</f>
        <v>Disegnato da Cavalier SanMarco AREZZO DARK GRAY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2" s="101" t="str">
        <f>IF(C1012&gt;0,+VLOOKUP($C1012,'STYLE NAMES'!$B:$AC,20,FALSE),"")</f>
        <v>*Tessuto premium italiano
*Jersey tecnico extra morbido e confortevole
*Tessuto elasticizzato in 4 direzioni
*Traspirante e ad asciugatura rapida
*Antipiega e facile da curare
Composizione:
74% Micro PA / 26% Elastan</v>
      </c>
      <c r="AQ1012" s="101" t="str">
        <f>IF(C1012&gt;0,+VLOOKUP($C1012,'STYLE NAMES'!$B:$AC,21,FALSE),"")</f>
        <v>Lavare in lavatrice a 30°C Ciclo delicato 
Stirare a bassa temperatura
Stirare al rovescio 
Non stirare su loghi o stampe 
Non candeggiare 
Non asciugare in asciugatrice</v>
      </c>
      <c r="AR1012" s="101">
        <f>IF(D1012&gt;0,+VLOOKUP($C1012,'STYLE NAMES'!$B:$AC,22,FALSE),"")</f>
        <v>0</v>
      </c>
      <c r="AS1012" s="101">
        <f>IF(E1012&gt;0,+VLOOKUP($C1012,'STYLE NAMES'!$B:$AC,23,FALSE),"")</f>
        <v>0</v>
      </c>
      <c r="AT1012" s="101">
        <f>IF(F1012&gt;0,+VLOOKUP($C1012,'STYLE NAMES'!$B:$AC,24,FALSE),"")</f>
        <v>0</v>
      </c>
      <c r="AU1012" s="101">
        <f>IF(G1012&gt;0,+VLOOKUP($C1012,'STYLE NAMES'!$B:$AC,25,FALSE),"")</f>
        <v>0</v>
      </c>
      <c r="AV1012" s="101" t="str">
        <f>+VLOOKUP($S1012,'CODE GENERATOR'!$P:$AM,15,FALSE)</f>
        <v>R.BOTMN_BRC0066_TJR0026WHTWHT</v>
      </c>
      <c r="AW1012" s="101" t="str">
        <f>+VLOOKUP($S1012,'CODE GENERATOR'!$P:$AM,16,FALSE)</f>
        <v>A.RACUX_BLT0015_BRD0012WHTWHT</v>
      </c>
      <c r="AX1012" s="101" t="str">
        <f>+VLOOKUP($S1012,'CODE GENERATOR'!$P:$AM,17,FALSE)</f>
        <v>A.RACAU_SOC0018_NYL00003XBST6</v>
      </c>
      <c r="AY1012" s="101" t="str">
        <f>+VLOOKUP($S1012,'CODE GENERATOR'!$P:$AM,18,FALSE)</f>
        <v>A.RACMN_TIE0083_KNT0000WHTWHT</v>
      </c>
      <c r="AZ1012" s="101">
        <f>+VLOOKUP($S1012,'CODE GENERATOR'!$P:$AM,19,FALSE)</f>
        <v>0</v>
      </c>
      <c r="BA1012" s="101">
        <f>+VLOOKUP($S1012,'CODE GENERATOR'!$P:$AM,20,FALSE)</f>
        <v>0</v>
      </c>
      <c r="BB1012" s="101">
        <f>+VLOOKUP($S1012,'CODE GENERATOR'!$P:$AM,21,FALSE)</f>
        <v>0</v>
      </c>
      <c r="BC1012" s="101">
        <f>+VLOOKUP($S1012,'CODE GENERATOR'!$P:$AM,22,FALSE)</f>
        <v>0</v>
      </c>
      <c r="BD1012" s="101">
        <f>+VLOOKUP($S1012,'CODE GENERATOR'!$P:$AM,23,FALSE)</f>
        <v>0</v>
      </c>
      <c r="BE1012" s="101">
        <f>+VLOOKUP($S1012,'CODE GENERATOR'!$P:$AM,24,FALSE)</f>
        <v>0</v>
      </c>
      <c r="BF1012" s="101">
        <f>IF(C1012&gt;0,+VLOOKUP(G1012,'CATEGORY ID'!$A$1:$L$118,3,FALSE),"")</f>
        <v>30</v>
      </c>
      <c r="BG1012" s="101">
        <f>IF(C1012&gt;0,+VLOOKUP(H1012,'CATEGORY ID'!$D$1:$L$118,3,FALSE),"")</f>
        <v>2</v>
      </c>
      <c r="BH1012" s="101">
        <f>IF(C1012&gt;0,+VLOOKUP((+H1012&amp;I1012),'CATEGORY ID'!$H$1:$I$121,2,FALSE),"")</f>
        <v>114</v>
      </c>
      <c r="BJ1012" s="101">
        <f>IF(C1012&gt;0,IF(COUNTIF('CATEGORY ID'!$K$1:$K$121,+H1012&amp;K1012) &gt; 0, +VLOOKUP(+H1012&amp;K1012,'CATEGORY ID'!$K$1:$L$121,2,FALSE),""),"")</f>
        <v>94</v>
      </c>
      <c r="BK1012" s="101" t="str">
        <f>IF(C1012&gt;0,IF(COUNTIF('CATEGORY ID'!$K$124:$K$165, +VLOOKUP(C1012,'STYLE NAMES'!$B:$AE,30,FALSE)) &gt; 0, +VLOOKUP(VLOOKUP(C1012,'STYLE NAMES'!$B:$AE,30,FALSE),'CATEGORY ID'!K:M,2,FALSE),""),"")</f>
        <v/>
      </c>
      <c r="BO1012" s="101">
        <v>21</v>
      </c>
      <c r="BR1012" s="101" t="str" cm="1">
        <f t="array" ref="BR1012">IF(C1012&gt;0,_xlfn.TEXTJOIN(";", TRUE,_xlfn.UNIQUE(_xlfn._xlws.FILTER(BF1012:BQ1012,(BF1012:BQ1012&gt;0)),TRUE,FALSE)),"")&amp;";"&amp;BS1012</f>
        <v>30;2;114;94;21;207</v>
      </c>
      <c r="BS1012" s="101">
        <v>207</v>
      </c>
      <c r="BU1012" s="106">
        <f>IF(C1012&gt;0,+VLOOKUP($C1012,'STYLE NAMES'!$B:$AC,26,FALSE),"")</f>
        <v>449.9</v>
      </c>
      <c r="BV1012" s="106">
        <f>IF(C1012&gt;0,+VLOOKUP($C1012,'STYLE NAMES'!$B:$AC,27,FALSE),"")</f>
        <v>24740</v>
      </c>
      <c r="BW1012" s="106">
        <f>IF(C1012&gt;0,+VLOOKUP($C1012,'STYLE NAMES'!$B:$AC,28,FALSE),"")</f>
        <v>517.38499999999988</v>
      </c>
      <c r="BY1012"/>
      <c r="BZ1012" s="101">
        <v>0</v>
      </c>
      <c r="CA1012" s="137">
        <f t="shared" si="66"/>
        <v>0</v>
      </c>
      <c r="CB1012" s="137" t="str">
        <f>+VLOOKUP(C1012,'[2]STYLES &amp; MODELS MATRIX'!$A:$G,7,FALSE)</f>
        <v>HDJ</v>
      </c>
      <c r="CC1012" s="137" t="str">
        <f>+VLOOKUP(C1012,'[1]STYLES &amp; SIZE CHARTS'!$A:$H,8,FALSE)</f>
        <v>MJT-CJ1</v>
      </c>
      <c r="CD1012" s="137">
        <v>1</v>
      </c>
      <c r="CE1012" s="205"/>
      <c r="CF1012" s="141"/>
    </row>
    <row r="1013" spans="1:84" s="101" customFormat="1" ht="12" customHeight="1" x14ac:dyDescent="0.2">
      <c r="A1013" s="102">
        <f t="shared" si="64"/>
        <v>8683711010883</v>
      </c>
      <c r="B1013" s="101" t="s">
        <v>986</v>
      </c>
      <c r="C1013" s="101" t="s">
        <v>122</v>
      </c>
      <c r="D1013" s="101" t="s">
        <v>1870</v>
      </c>
      <c r="E1013" s="203" t="s">
        <v>2529</v>
      </c>
      <c r="F1013" s="101" t="s">
        <v>2431</v>
      </c>
      <c r="G1013" s="101" t="str">
        <f>IF(C1013&gt;0,+VLOOKUP($C1013,'STYLE NAMES'!$B:$AC,4,FALSE),"")</f>
        <v>RIDER</v>
      </c>
      <c r="H1013" s="101" t="str">
        <f>IF(C1013&gt;0,+VLOOKUP($C1013,'STYLE NAMES'!$B:$AC,5,FALSE),"")</f>
        <v>MEN</v>
      </c>
      <c r="I1013" s="101" t="str">
        <f>IF(C1013&gt;0,+VLOOKUP($C1013,'STYLE NAMES'!$B:$AC,6,FALSE),"")</f>
        <v>JACKETS &amp; TAILCOATS</v>
      </c>
      <c r="J1013" s="101" t="str">
        <f>IF(C1013&gt;0,+VLOOKUP($C1013,'STYLE NAMES'!$B:$AC,7,FALSE),"")</f>
        <v>MEN</v>
      </c>
      <c r="K1013" s="101" t="str">
        <f>IF(C1013&gt;0,+VLOOKUP($C1013,'STYLE NAMES'!$B:$AC,8,FALSE),"")</f>
        <v>COMPETITION JACKETS</v>
      </c>
      <c r="L1013" s="101" t="str">
        <f>IF(E1013&gt;0,+VLOOKUP($E1013,'CODE GENERATOR'!$D:$T,3,FALSE),"")</f>
        <v>A</v>
      </c>
      <c r="M1013" s="101" t="str">
        <f>IF(E1013&gt;0,+VLOOKUP($E1013,'CODE GENERATOR'!$D:$T,4,FALSE),"")</f>
        <v>TECH JERSEY</v>
      </c>
      <c r="N1013" s="101" t="str">
        <f>IF(E1013&gt;0,+VLOOKUP($E1013,'CODE GENERATOR'!$D:$T,6,FALSE),"")</f>
        <v>DARK GRAY</v>
      </c>
      <c r="O1013" s="101" t="str">
        <f>IF(E1013&gt;0,+VLOOKUP($E1013,'CODE GENERATOR'!$D:$T,7,FALSE),"")</f>
        <v>DARK GRAY</v>
      </c>
      <c r="P1013" s="101" t="str">
        <f t="shared" si="65"/>
        <v>DARK GRAY</v>
      </c>
      <c r="Q1013" s="104" t="str">
        <f>IF(E1013&gt;0,+VLOOKUP($E1013,'CODE GENERATOR'!$D:$T,11,FALSE),"")</f>
        <v>R.J&amp;TMN_CJK0071</v>
      </c>
      <c r="R1013" s="104" t="str">
        <f>IF(E1013&gt;0,+VLOOKUP($E1013,'CODE GENERATOR'!$D:$T,12,FALSE),"")</f>
        <v>TJR0026DGYDGY</v>
      </c>
      <c r="S1013" s="104" t="str">
        <f>IF(E1013&gt;0,+VLOOKUP($E1013,'CODE GENERATOR'!$D:$T,13,FALSE),"")</f>
        <v>R.J&amp;TMN_CJK0071_TJR0026DGYDGY</v>
      </c>
      <c r="T1013" s="104" t="str">
        <f t="shared" si="63"/>
        <v>R.J&amp;TMN_CJK0071_TJR0026DGYDGY_XXL / 52</v>
      </c>
      <c r="U1013" s="105">
        <v>8683711010883</v>
      </c>
      <c r="V1013" s="107" t="str" cm="1">
        <f t="array" ref="V1013">_xlfn.TEXTJOIN(";", TRUE, _xlfn.UNIQUE(_xlfn._xlws.FILTER(P$3:P$10029, C$3:C$10029=C1013)))</f>
        <v>BLACK;DARK GRAY</v>
      </c>
      <c r="W1013" s="107" t="str" cm="1">
        <f t="array" ref="W1013">_xlfn.TEXTJOIN(";", TRUE, _xlfn.UNIQUE(_xlfn._xlws.FILTER(F$3:F$10029, C$3:C$10029=C1013)))</f>
        <v>XS / 42;S / 44;M / 46;L / 48;XL / 50;XXL / 52</v>
      </c>
      <c r="X1013" s="101">
        <f>IF(E1013&gt;0,+VLOOKUP($E1013,'CODE GENERATOR'!$D:$AC,19,FALSE),0)</f>
        <v>0</v>
      </c>
      <c r="Y1013" s="101" t="str">
        <f>IF(E1013&gt;0,+VLOOKUP($E1013,'CODE GENERATOR'!$D:$AC,20,FALSE),0)</f>
        <v/>
      </c>
      <c r="Z1013" s="101" t="str">
        <f>IF(E1013&gt;0,+VLOOKUP($E1013,'CODE GENERATOR'!$D:$AC,21,FALSE),0)</f>
        <v/>
      </c>
      <c r="AA1013" s="101" t="str">
        <f>IF(E1013&gt;0,+VLOOKUP($E1013,'CODE GENERATOR'!$D:$AC,22,FALSE),0)</f>
        <v/>
      </c>
      <c r="AB1013" s="101" t="str">
        <f>IF(E1013&gt;0,+VLOOKUP($E1013,'CODE GENERATOR'!$D:$AC,23,FALSE),0)</f>
        <v/>
      </c>
      <c r="AC1013" s="101" t="str">
        <f>IF(E1013&gt;0,+VLOOKUP($E1013,'CODE GENERATOR'!$D:$AC,24,FALSE),0)</f>
        <v/>
      </c>
      <c r="AD1013" s="101" t="str">
        <f>IF(E1013&gt;0,+VLOOKUP($E1013,'CODE GENERATOR'!$D:$AC,25,FALSE),0)</f>
        <v/>
      </c>
      <c r="AE1013" s="101" t="str">
        <f>IF(E1013&gt;0,+VLOOKUP($E1013,'CODE GENERATOR'!$D:$AC,26,FALSE),0)</f>
        <v/>
      </c>
      <c r="AF1013" s="149" t="str">
        <f>IF($C1013&gt;0,$C1013&amp;" "&amp;$P1013&amp;" "&amp;+VLOOKUP($C1013,'STYLE NAMES'!$B:$AC,10,FALSE),"""")</f>
        <v>AREZZO DARK GRAY MEN'S PRO COMPETITION JACKET</v>
      </c>
      <c r="AG1013" s="101" t="str">
        <f>"Enjoy our "&amp;(AF1013)&amp;"; "&amp;IF(C1013&gt;0,+VLOOKUP($C1013,'STYLE NAMES'!$B:$AC,11,FALSE),"")</f>
        <v>Enjoy our AREZZO DARK GRAY MEN'S PRO COMPETITION JACKET; MADE IN ITALY WITH PREMIUM ITALIAN FABRICS
Professional Series Competition jacket with soft-shell microfibre that is waterproof, highly elastic and breathable technical jersey fabric. Machine washable</v>
      </c>
      <c r="AH1013" s="101" t="str">
        <f>IF(C1013&gt;0,+VLOOKUP($C1013,'STYLE NAMES'!$B:$AC,12,FALSE),"")</f>
        <v>*Italian Premium fabric
*Extra-soft and comfortable technical jersey
* 4-way stretch fabric
* Breathable and Quick Dry
* Wrinkle-free and Easy Care
Composition:
74% Micro PA /  26% Elasthane</v>
      </c>
      <c r="AI1013" s="101" t="str">
        <f>IF(C1013&gt;0,+VLOOKUP($C1013,'STYLE NAMES'!$B:$AC,13,FALSE),"")</f>
        <v>Machine Wash at 30°C
Mild process
Iron at low temperature
Iron from REVERSE
Do NOT iron on logos or prints
Do not bleach
Do NOT Tumble Dry</v>
      </c>
      <c r="AJ1013" s="149" t="str">
        <f>IF($C1013&gt;0,$C1013&amp;" "&amp;$P1013&amp;" "&amp;+VLOOKUP($C1013,'STYLE NAMES'!$B:$AC,14,FALSE),"""")</f>
        <v>AREZZO DARK GRAY ERKEK PRO YARIŞMA CEKETİ</v>
      </c>
      <c r="AK1013" s="149" t="str">
        <f>"Cavalier SanMarco tarafından tasarlanan "&amp;(AJ1013)&amp;"; "&amp;IF(C1013&gt;0,+VLOOKUP($C1013,'STYLE NAMES'!$B:$AC,15,FALSE),"")</f>
        <v>Cavalier SanMarco tarafından tasarlanan AREZZO DARK GRAY ERKEK PRO YARIŞMA CEKETİ; EN İYİ KALİTE İTALYAN KUMAŞLAR İLE İTALYA'DA ÜRETİLMİŞTİR
Dört yöne esneyen mikrofiberden üretilmiş Profesyonel Seri Yarış Ceketi; su geçirmez, yüksek elastikiyetli ve nefes alabilir teknik örme kumaştan oluşur. Makinede yıkanabilir.</v>
      </c>
      <c r="AL1013" s="149" t="str">
        <f>IF(C1013&gt;0,+VLOOKUP($C1013,'STYLE NAMES'!$B:$AC,16,FALSE),"")</f>
        <v>*İtalyan Premium kumaş
*Ekstra yumuşak ve konforlu teknik jarse
*4 yönlü esneme özelliği
*Nefes alabilir ve hızlı kurur
*Kırışmaz ve kolay bakım
Bileşimi:
%72 Mikro PA / %28 Elastan</v>
      </c>
      <c r="AM1013" s="149" t="str">
        <f>IF(C1013&gt;0,+VLOOKUP($C1013,'STYLE NAMES'!$B:$AC,17,FALSE),"")</f>
        <v>Makinede 30°C' de Yıkayın
Hassas Yıkama
Ilık ütü yapın
Tersten ütüleyin
Logo ve baskıları ÜTÜLEMEYİN
Çamaşır suyu kullanmayın
Kurutma Makinesinde Kurutmayın</v>
      </c>
      <c r="AN1013" s="149" t="str">
        <f>IF($C1013&gt;0,$C1013&amp;" "&amp;$P1013&amp;" "&amp;+VLOOKUP($C1013,'STYLE NAMES'!$B:$AC,18,FALSE),"""")</f>
        <v>AREZZO DARK GRAY GIACCHE PRO DA GARA DA UOMO</v>
      </c>
      <c r="AO1013" s="101" t="str">
        <f>"Disegnato da Cavalier SanMarco "&amp;(AN1013)&amp;"; "&amp;IF(C1013&gt;0,+VLOOKUP($C1013,'STYLE NAMES'!$B:$AC,19,FALSE),"")</f>
        <v>Disegnato da Cavalier SanMarco AREZZO DARK GRAY GIACCHE PRO DA GARA DA UOMO;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3" s="101" t="str">
        <f>IF(C1013&gt;0,+VLOOKUP($C1013,'STYLE NAMES'!$B:$AC,20,FALSE),"")</f>
        <v>*Tessuto premium italiano
*Jersey tecnico extra morbido e confortevole
*Tessuto elasticizzato in 4 direzioni
*Traspirante e ad asciugatura rapida
*Antipiega e facile da curare
Composizione:
74% Micro PA / 26% Elastan</v>
      </c>
      <c r="AQ1013" s="101" t="str">
        <f>IF(C1013&gt;0,+VLOOKUP($C1013,'STYLE NAMES'!$B:$AC,21,FALSE),"")</f>
        <v>Lavare in lavatrice a 30°C Ciclo delicato 
Stirare a bassa temperatura
Stirare al rovescio 
Non stirare su loghi o stampe 
Non candeggiare 
Non asciugare in asciugatrice</v>
      </c>
      <c r="AR1013" s="101">
        <f>IF(D1013&gt;0,+VLOOKUP($C1013,'STYLE NAMES'!$B:$AC,22,FALSE),"")</f>
        <v>0</v>
      </c>
      <c r="AS1013" s="101">
        <f>IF(E1013&gt;0,+VLOOKUP($C1013,'STYLE NAMES'!$B:$AC,23,FALSE),"")</f>
        <v>0</v>
      </c>
      <c r="AT1013" s="101">
        <f>IF(F1013&gt;0,+VLOOKUP($C1013,'STYLE NAMES'!$B:$AC,24,FALSE),"")</f>
        <v>0</v>
      </c>
      <c r="AU1013" s="101">
        <f>IF(G1013&gt;0,+VLOOKUP($C1013,'STYLE NAMES'!$B:$AC,25,FALSE),"")</f>
        <v>0</v>
      </c>
      <c r="AV1013" s="101" t="str">
        <f>+VLOOKUP($S1013,'CODE GENERATOR'!$P:$AM,15,FALSE)</f>
        <v>R.BOTMN_BRC0066_TJR0026WHTWHT</v>
      </c>
      <c r="AW1013" s="101" t="str">
        <f>+VLOOKUP($S1013,'CODE GENERATOR'!$P:$AM,16,FALSE)</f>
        <v>A.RACUX_BLT0015_BRD0012WHTWHT</v>
      </c>
      <c r="AX1013" s="101" t="str">
        <f>+VLOOKUP($S1013,'CODE GENERATOR'!$P:$AM,17,FALSE)</f>
        <v>A.RACAU_SOC0018_NYL00003XBST6</v>
      </c>
      <c r="AY1013" s="101" t="str">
        <f>+VLOOKUP($S1013,'CODE GENERATOR'!$P:$AM,18,FALSE)</f>
        <v>A.RACMN_TIE0083_KNT0000WHTWHT</v>
      </c>
      <c r="AZ1013" s="101">
        <f>+VLOOKUP($S1013,'CODE GENERATOR'!$P:$AM,19,FALSE)</f>
        <v>0</v>
      </c>
      <c r="BA1013" s="101">
        <f>+VLOOKUP($S1013,'CODE GENERATOR'!$P:$AM,20,FALSE)</f>
        <v>0</v>
      </c>
      <c r="BB1013" s="101">
        <f>+VLOOKUP($S1013,'CODE GENERATOR'!$P:$AM,21,FALSE)</f>
        <v>0</v>
      </c>
      <c r="BC1013" s="101">
        <f>+VLOOKUP($S1013,'CODE GENERATOR'!$P:$AM,22,FALSE)</f>
        <v>0</v>
      </c>
      <c r="BD1013" s="101">
        <f>+VLOOKUP($S1013,'CODE GENERATOR'!$P:$AM,23,FALSE)</f>
        <v>0</v>
      </c>
      <c r="BE1013" s="101">
        <f>+VLOOKUP($S1013,'CODE GENERATOR'!$P:$AM,24,FALSE)</f>
        <v>0</v>
      </c>
      <c r="BF1013" s="101">
        <f>IF(C1013&gt;0,+VLOOKUP(G1013,'CATEGORY ID'!$A$1:$L$118,3,FALSE),"")</f>
        <v>30</v>
      </c>
      <c r="BG1013" s="101">
        <f>IF(C1013&gt;0,+VLOOKUP(H1013,'CATEGORY ID'!$D$1:$L$118,3,FALSE),"")</f>
        <v>2</v>
      </c>
      <c r="BH1013" s="101">
        <f>IF(C1013&gt;0,+VLOOKUP((+H1013&amp;I1013),'CATEGORY ID'!$H$1:$I$121,2,FALSE),"")</f>
        <v>114</v>
      </c>
      <c r="BJ1013" s="101">
        <f>IF(C1013&gt;0,IF(COUNTIF('CATEGORY ID'!$K$1:$K$121,+H1013&amp;K1013) &gt; 0, +VLOOKUP(+H1013&amp;K1013,'CATEGORY ID'!$K$1:$L$121,2,FALSE),""),"")</f>
        <v>94</v>
      </c>
      <c r="BK1013" s="101" t="str">
        <f>IF(C1013&gt;0,IF(COUNTIF('CATEGORY ID'!$K$124:$K$165, +VLOOKUP(C1013,'STYLE NAMES'!$B:$AE,30,FALSE)) &gt; 0, +VLOOKUP(VLOOKUP(C1013,'STYLE NAMES'!$B:$AE,30,FALSE),'CATEGORY ID'!K:M,2,FALSE),""),"")</f>
        <v/>
      </c>
      <c r="BO1013" s="101">
        <v>21</v>
      </c>
      <c r="BR1013" s="101" t="str" cm="1">
        <f t="array" ref="BR1013">IF(C1013&gt;0,_xlfn.TEXTJOIN(";", TRUE,_xlfn.UNIQUE(_xlfn._xlws.FILTER(BF1013:BQ1013,(BF1013:BQ1013&gt;0)),TRUE,FALSE)),"")&amp;";"&amp;BS1013</f>
        <v>30;2;114;94;21;207</v>
      </c>
      <c r="BS1013" s="101">
        <v>207</v>
      </c>
      <c r="BU1013" s="106">
        <f>IF(C1013&gt;0,+VLOOKUP($C1013,'STYLE NAMES'!$B:$AC,26,FALSE),"")</f>
        <v>449.9</v>
      </c>
      <c r="BV1013" s="106">
        <f>IF(C1013&gt;0,+VLOOKUP($C1013,'STYLE NAMES'!$B:$AC,27,FALSE),"")</f>
        <v>24740</v>
      </c>
      <c r="BW1013" s="106">
        <f>IF(C1013&gt;0,+VLOOKUP($C1013,'STYLE NAMES'!$B:$AC,28,FALSE),"")</f>
        <v>517.38499999999988</v>
      </c>
      <c r="BY1013"/>
      <c r="BZ1013" s="101">
        <v>0</v>
      </c>
      <c r="CA1013" s="137">
        <f t="shared" si="66"/>
        <v>0</v>
      </c>
      <c r="CB1013" s="137" t="str">
        <f>+VLOOKUP(C1013,'[2]STYLES &amp; MODELS MATRIX'!$A:$G,7,FALSE)</f>
        <v>HDJ</v>
      </c>
      <c r="CC1013" s="137" t="str">
        <f>+VLOOKUP(C1013,'[1]STYLES &amp; SIZE CHARTS'!$A:$H,8,FALSE)</f>
        <v>MJT-CJ1</v>
      </c>
      <c r="CD1013" s="137">
        <v>1</v>
      </c>
      <c r="CE1013" s="205"/>
      <c r="CF1013" s="141"/>
    </row>
    <row r="1014" spans="1:84" s="101" customFormat="1" ht="12" customHeight="1" x14ac:dyDescent="0.2">
      <c r="A1014" s="102">
        <f t="shared" si="64"/>
        <v>8683711010890</v>
      </c>
      <c r="B1014" s="101" t="s">
        <v>1011</v>
      </c>
      <c r="C1014" s="101" t="s">
        <v>2546</v>
      </c>
      <c r="D1014" s="101" t="s">
        <v>2547</v>
      </c>
      <c r="E1014" s="203" t="s">
        <v>2558</v>
      </c>
      <c r="F1014" s="101" t="s">
        <v>2461</v>
      </c>
      <c r="G1014" s="101" t="str">
        <f>IF(C1014&gt;0,+VLOOKUP($C1014,'STYLE NAMES'!$B:$AC,4,FALSE),"")</f>
        <v>RIDER</v>
      </c>
      <c r="H1014" s="101" t="str">
        <f>IF(C1014&gt;0,+VLOOKUP($C1014,'STYLE NAMES'!$B:$AC,5,FALSE),"")</f>
        <v>MEN</v>
      </c>
      <c r="I1014" s="101" t="str">
        <f>IF(C1014&gt;0,+VLOOKUP($C1014,'STYLE NAMES'!$B:$AC,6,FALSE),"")</f>
        <v>JACKETS &amp; TAILCOATS</v>
      </c>
      <c r="J1014" s="101" t="str">
        <f>IF(C1014&gt;0,+VLOOKUP($C1014,'STYLE NAMES'!$B:$AC,7,FALSE),"")</f>
        <v>MEN</v>
      </c>
      <c r="K1014" s="101" t="str">
        <f>IF(C1014&gt;0,+VLOOKUP($C1014,'STYLE NAMES'!$B:$AC,8,FALSE),"")</f>
        <v>COMPETITION JACKETS</v>
      </c>
      <c r="L1014" s="101" t="str">
        <f>IF(E1014&gt;0,+VLOOKUP($E1014,'CODE GENERATOR'!$D:$T,3,FALSE),"")</f>
        <v>A</v>
      </c>
      <c r="M1014" s="101" t="str">
        <f>IF(E1014&gt;0,+VLOOKUP($E1014,'CODE GENERATOR'!$D:$T,4,FALSE),"")</f>
        <v>TECH JERSEY</v>
      </c>
      <c r="N1014" s="101" t="str">
        <f>IF(E1014&gt;0,+VLOOKUP($E1014,'CODE GENERATOR'!$D:$T,6,FALSE),"")</f>
        <v>RED</v>
      </c>
      <c r="O1014" s="101" t="str">
        <f>IF(E1014&gt;0,+VLOOKUP($E1014,'CODE GENERATOR'!$D:$T,7,FALSE),"")</f>
        <v>RED</v>
      </c>
      <c r="P1014" s="101" t="str">
        <f t="shared" si="65"/>
        <v>RED</v>
      </c>
      <c r="Q1014" s="104" t="str">
        <f>IF(E1014&gt;0,+VLOOKUP($E1014,'CODE GENERATOR'!$D:$T,11,FALSE),"")</f>
        <v>R.J&amp;TMN_CJK0096</v>
      </c>
      <c r="R1014" s="104" t="str">
        <f>IF(E1014&gt;0,+VLOOKUP($E1014,'CODE GENERATOR'!$D:$T,12,FALSE),"")</f>
        <v>TJR0026REDRED</v>
      </c>
      <c r="S1014" s="104" t="str">
        <f>IF(E1014&gt;0,+VLOOKUP($E1014,'CODE GENERATOR'!$D:$T,13,FALSE),"")</f>
        <v>R.J&amp;TMN_CJK0096_TJR0026REDRED</v>
      </c>
      <c r="T1014" s="104" t="str">
        <f t="shared" si="63"/>
        <v>R.J&amp;TMN_CJK0096_TJR0026REDRED_XS / 42</v>
      </c>
      <c r="U1014" s="105">
        <v>8683711010890</v>
      </c>
      <c r="V1014" s="107" t="str" cm="1">
        <f t="array" ref="V1014">_xlfn.TEXTJOIN(";", TRUE, _xlfn.UNIQUE(_xlfn._xlws.FILTER(P$3:P$10029, C$3:C$10029=C1014)))</f>
        <v>RED</v>
      </c>
      <c r="W1014" s="107" t="str" cm="1">
        <f t="array" ref="W1014">_xlfn.TEXTJOIN(";", TRUE, _xlfn.UNIQUE(_xlfn._xlws.FILTER(F$3:F$10029, C$3:C$10029=C1014)))</f>
        <v>XS / 42;S / 44;M / 46;L / 48;XL / 50;XXL / 52</v>
      </c>
      <c r="X1014" s="101" t="str">
        <f>IF(E1014&gt;0,+VLOOKUP($E1014,'CODE GENERATOR'!$D:$AC,19,FALSE),0)</f>
        <v>2507_W_2708</v>
      </c>
      <c r="Y1014" s="101" t="str">
        <f>IF(E1014&gt;0,+VLOOKUP($E1014,'CODE GENERATOR'!$D:$AC,20,FALSE),0)</f>
        <v>2507_W_2721</v>
      </c>
      <c r="Z1014" s="101" t="str">
        <f>IF(E1014&gt;0,+VLOOKUP($E1014,'CODE GENERATOR'!$D:$AC,21,FALSE),0)</f>
        <v>2507_W_2740</v>
      </c>
      <c r="AA1014" s="101" t="str">
        <f>IF(E1014&gt;0,+VLOOKUP($E1014,'CODE GENERATOR'!$D:$AC,22,FALSE),0)</f>
        <v>2507_W_2733</v>
      </c>
      <c r="AB1014" s="101" t="str">
        <f>IF(E1014&gt;0,+VLOOKUP($E1014,'CODE GENERATOR'!$D:$AC,23,FALSE),0)</f>
        <v>2507_D_cavalier_detay_0108</v>
      </c>
      <c r="AC1014" s="101" t="str">
        <f>IF(E1014&gt;0,+VLOOKUP($E1014,'CODE GENERATOR'!$D:$AC,24,FALSE),0)</f>
        <v>2507_D_cavalier_detay_0109</v>
      </c>
      <c r="AD1014" s="101" t="str">
        <f>IF(E1014&gt;0,+VLOOKUP($E1014,'CODE GENERATOR'!$D:$AC,25,FALSE),0)</f>
        <v>2507_VW_Web_64</v>
      </c>
      <c r="AE1014" s="101" t="str">
        <f>IF(E1014&gt;0,+VLOOKUP($E1014,'CODE GENERATOR'!$D:$AC,26,FALSE),0)</f>
        <v/>
      </c>
      <c r="AF1014" s="149" t="str">
        <f>IF($C1014&gt;0,$C1014&amp;" "&amp;$P1014&amp;" "&amp;+VLOOKUP($C1014,'STYLE NAMES'!$B:$AC,10,FALSE),"""")</f>
        <v>AREZZO-TBF RED MEN'S PRO COMPETITION JACKET X TEAM TÜRKİYE</v>
      </c>
      <c r="AG1014" s="101" t="str">
        <f>"Enjoy our "&amp;(AF1014)&amp;"; "&amp;IF(C1014&gt;0,+VLOOKUP($C1014,'STYLE NAMES'!$B:$AC,11,FALSE),"")</f>
        <v>Enjoy our AREZZO-TBF RED MEN'S PRO COMPETITION JACKET X TEAM TÜRKİYE; MADE IN ITALY WITH PREMIUM ITALIAN FABRICS
Professional Series Competition jacket with soft-shell microfibre that is waterproof, highly elastic and breathable technical jersey fabric. Machine washable</v>
      </c>
      <c r="AH1014" s="101" t="str">
        <f>IF(C1014&gt;0,+VLOOKUP($C1014,'STYLE NAMES'!$B:$AC,12,FALSE),"")</f>
        <v>*Italian Premium fabric
*Extra-soft and comfortable technical jersey
* 4-way stretch fabric
* Breathable and Quick Dry
* Wrinkle-free and Easy Care
Composition:
74% Micro PA /  26% Elasthane</v>
      </c>
      <c r="AI1014" s="101" t="str">
        <f>IF(C1014&gt;0,+VLOOKUP($C1014,'STYLE NAMES'!$B:$AC,13,FALSE),"")</f>
        <v>Machine Wash at 30°C
Mild process
Iron at low temperature
Iron from REVERSE
Do NOT iron on logos or prints
Do not bleach
Do NOT Tumble Dry</v>
      </c>
      <c r="AJ1014" s="149" t="str">
        <f>IF($C1014&gt;0,$C1014&amp;" "&amp;$P1014&amp;" "&amp;+VLOOKUP($C1014,'STYLE NAMES'!$B:$AC,14,FALSE),"""")</f>
        <v>AREZZO-TBF RED ERKEK PRO YARIŞMA CEKETİ X TEAM TÜRKİYE</v>
      </c>
      <c r="AK1014" s="149" t="str">
        <f>"Cavalier SanMarco tarafından tasarlanan "&amp;(AJ1014)&amp;"; "&amp;IF(C1014&gt;0,+VLOOKUP($C1014,'STYLE NAMES'!$B:$AC,15,FALSE),"")</f>
        <v>Cavalier SanMarco tarafından tasarlanan AREZZO-TBF RED ERKEK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14" s="149" t="str">
        <f>IF(C1014&gt;0,+VLOOKUP($C1014,'STYLE NAMES'!$B:$AC,16,FALSE),"")</f>
        <v>*İtalyan Premium kumaş
*Ekstra yumuşak ve konforlu teknik jarse
*4 yönlü esneme özelliği
*Nefes alabilir ve hızlı kurur
*Kırışmaz ve kolay bakım
Bileşimi:
%72 Mikro PA / %28 Elastan</v>
      </c>
      <c r="AM1014" s="149" t="str">
        <f>IF(C1014&gt;0,+VLOOKUP($C1014,'STYLE NAMES'!$B:$AC,17,FALSE),"")</f>
        <v>Makinede 30°C' de Yıkayın
Hassas Yıkama
Ilık ütü yapın
Tersten ütüleyin
Logo ve baskıları ÜTÜLEMEYİN
Çamaşır suyu kullanmayın
Kurutma Makinesinde Kurutmayın</v>
      </c>
      <c r="AN1014" s="149" t="str">
        <f>IF($C1014&gt;0,$C1014&amp;" "&amp;$P1014&amp;" "&amp;+VLOOKUP($C1014,'STYLE NAMES'!$B:$AC,18,FALSE),"""")</f>
        <v>AREZZO-TBF RED GIACCHE PRO DA GARA DA UOMO X TEAM TÜRKİYE</v>
      </c>
      <c r="AO1014" s="101" t="str">
        <f>"Disegnato da Cavalier SanMarco "&amp;(AN1014)&amp;"; "&amp;IF(C1014&gt;0,+VLOOKUP($C1014,'STYLE NAMES'!$B:$AC,19,FALSE),"")</f>
        <v>Disegnato da Cavalier SanMarco AREZZO-TBF RED GIACCHE PRO DA GARA DA UOMO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4" s="101" t="str">
        <f>IF(C1014&gt;0,+VLOOKUP($C1014,'STYLE NAMES'!$B:$AC,20,FALSE),"")</f>
        <v>*Tessuto premium italiano
*Jersey tecnico extra morbido e confortevole
*Tessuto elasticizzato in 4 direzioni
*Traspirante e ad asciugatura rapida
*Antipiega e facile da curare
Composizione:
74% Micro PA / 26% Elastan</v>
      </c>
      <c r="AQ1014" s="101" t="str">
        <f>IF(C1014&gt;0,+VLOOKUP($C1014,'STYLE NAMES'!$B:$AC,21,FALSE),"")</f>
        <v>Lavare in lavatrice a 30°C Ciclo delicato 
Stirare a bassa temperatura
Stirare al rovescio 
Non stirare su loghi o stampe 
Non candeggiare 
Non asciugare in asciugatrice</v>
      </c>
      <c r="AR1014" s="101">
        <f>IF(D1014&gt;0,+VLOOKUP($C1014,'STYLE NAMES'!$B:$AC,22,FALSE),"")</f>
        <v>0</v>
      </c>
      <c r="AS1014" s="101">
        <f>IF(E1014&gt;0,+VLOOKUP($C1014,'STYLE NAMES'!$B:$AC,23,FALSE),"")</f>
        <v>0</v>
      </c>
      <c r="AT1014" s="101">
        <f>IF(F1014&gt;0,+VLOOKUP($C1014,'STYLE NAMES'!$B:$AC,24,FALSE),"")</f>
        <v>0</v>
      </c>
      <c r="AU1014" s="101">
        <f>IF(G1014&gt;0,+VLOOKUP($C1014,'STYLE NAMES'!$B:$AC,25,FALSE),"")</f>
        <v>0</v>
      </c>
      <c r="AV1014" s="101" t="str">
        <f>+VLOOKUP($S1014,'CODE GENERATOR'!$P:$AM,15,FALSE)</f>
        <v>R.BOTMN_BRC0066_TJR0026WHTWHT</v>
      </c>
      <c r="AW1014" s="101" t="str">
        <f>+VLOOKUP($S1014,'CODE GENERATOR'!$P:$AM,16,FALSE)</f>
        <v>R.TOPMN_CPL0098S_TJR0015WHTRED</v>
      </c>
      <c r="AX1014" s="101" t="str">
        <f>+VLOOKUP($S1014,'CODE GENERATOR'!$P:$AM,17,FALSE)</f>
        <v>A.RACAU_SOC0018_NYL00003XBST6</v>
      </c>
      <c r="AY1014" s="101" t="str">
        <f>+VLOOKUP($S1014,'CODE GENERATOR'!$P:$AM,18,FALSE)</f>
        <v>A.RACMN_TIE0083_KNT0000WHTWHT</v>
      </c>
      <c r="AZ1014" s="101">
        <f>+VLOOKUP($S1014,'CODE GENERATOR'!$P:$AM,19,FALSE)</f>
        <v>0</v>
      </c>
      <c r="BA1014" s="101">
        <f>+VLOOKUP($S1014,'CODE GENERATOR'!$P:$AM,20,FALSE)</f>
        <v>0</v>
      </c>
      <c r="BB1014" s="101">
        <f>+VLOOKUP($S1014,'CODE GENERATOR'!$P:$AM,21,FALSE)</f>
        <v>0</v>
      </c>
      <c r="BC1014" s="101">
        <f>+VLOOKUP($S1014,'CODE GENERATOR'!$P:$AM,22,FALSE)</f>
        <v>0</v>
      </c>
      <c r="BD1014" s="101">
        <f>+VLOOKUP($S1014,'CODE GENERATOR'!$P:$AM,23,FALSE)</f>
        <v>0</v>
      </c>
      <c r="BE1014" s="101">
        <f>+VLOOKUP($S1014,'CODE GENERATOR'!$P:$AM,24,FALSE)</f>
        <v>0</v>
      </c>
      <c r="BF1014" s="101">
        <f>IF(C1014&gt;0,+VLOOKUP(G1014,'CATEGORY ID'!$A$1:$L$118,3,FALSE),"")</f>
        <v>30</v>
      </c>
      <c r="BG1014" s="101">
        <f>IF(C1014&gt;0,+VLOOKUP(H1014,'CATEGORY ID'!$D$1:$L$118,3,FALSE),"")</f>
        <v>2</v>
      </c>
      <c r="BH1014" s="101">
        <f>IF(C1014&gt;0,+VLOOKUP((+H1014&amp;I1014),'CATEGORY ID'!$H$1:$I$121,2,FALSE),"")</f>
        <v>114</v>
      </c>
      <c r="BJ1014" s="101">
        <f>IF(C1014&gt;0,IF(COUNTIF('CATEGORY ID'!$K$1:$K$121,+H1014&amp;K1014) &gt; 0, +VLOOKUP(+H1014&amp;K1014,'CATEGORY ID'!$K$1:$L$121,2,FALSE),""),"")</f>
        <v>94</v>
      </c>
      <c r="BK1014" s="101" t="str">
        <f>IF(C1014&gt;0,IF(COUNTIF('CATEGORY ID'!$K$124:$K$165, +VLOOKUP(C1014,'STYLE NAMES'!$B:$AE,30,FALSE)) &gt; 0, +VLOOKUP(VLOOKUP(C1014,'STYLE NAMES'!$B:$AE,30,FALSE),'CATEGORY ID'!K:M,2,FALSE),""),"")</f>
        <v/>
      </c>
      <c r="BO1014" s="101">
        <v>21</v>
      </c>
      <c r="BQ1014" s="101">
        <v>206</v>
      </c>
      <c r="BR1014" s="101" t="str" cm="1">
        <f t="array" ref="BR1014">IF(C1014&gt;0,_xlfn.TEXTJOIN(";", TRUE,_xlfn.UNIQUE(_xlfn._xlws.FILTER(BF1014:BQ1014,(BF1014:BQ1014&gt;0)),TRUE,FALSE)),"")&amp;";"&amp;BS1014</f>
        <v>30;2;114;94;21;206;207</v>
      </c>
      <c r="BS1014" s="101">
        <v>207</v>
      </c>
      <c r="BU1014" s="106">
        <f>IF(C1014&gt;0,+VLOOKUP($C1014,'STYLE NAMES'!$B:$AC,26,FALSE),"")</f>
        <v>499.9</v>
      </c>
      <c r="BV1014" s="106">
        <f>IF(C1014&gt;0,+VLOOKUP($C1014,'STYLE NAMES'!$B:$AC,27,FALSE),"")</f>
        <v>27490</v>
      </c>
      <c r="BW1014" s="106">
        <f>IF(C1014&gt;0,+VLOOKUP($C1014,'STYLE NAMES'!$B:$AC,28,FALSE),"")</f>
        <v>574.88499999999988</v>
      </c>
      <c r="BY1014"/>
      <c r="BZ1014" s="101">
        <v>0</v>
      </c>
      <c r="CA1014" s="137">
        <f t="shared" si="66"/>
        <v>1</v>
      </c>
      <c r="CB1014" s="137" t="str">
        <f>+VLOOKUP(C1014,'[2]STYLES &amp; MODELS MATRIX'!$A:$G,7,FALSE)</f>
        <v>HDJ</v>
      </c>
      <c r="CC1014" s="137" t="str">
        <f>+VLOOKUP(C1014,'[1]STYLES &amp; SIZE CHARTS'!$A:$H,8,FALSE)</f>
        <v>MJT-CJ1</v>
      </c>
      <c r="CD1014" s="137">
        <v>1</v>
      </c>
      <c r="CE1014" s="205"/>
      <c r="CF1014" s="141"/>
    </row>
    <row r="1015" spans="1:84" s="101" customFormat="1" ht="12" customHeight="1" x14ac:dyDescent="0.2">
      <c r="A1015" s="102">
        <f t="shared" si="64"/>
        <v>8683711010906</v>
      </c>
      <c r="B1015" s="101" t="s">
        <v>1011</v>
      </c>
      <c r="C1015" s="101" t="s">
        <v>2546</v>
      </c>
      <c r="D1015" s="101" t="s">
        <v>2547</v>
      </c>
      <c r="E1015" s="203" t="s">
        <v>2558</v>
      </c>
      <c r="F1015" s="101" t="s">
        <v>2427</v>
      </c>
      <c r="G1015" s="101" t="str">
        <f>IF(C1015&gt;0,+VLOOKUP($C1015,'STYLE NAMES'!$B:$AC,4,FALSE),"")</f>
        <v>RIDER</v>
      </c>
      <c r="H1015" s="101" t="str">
        <f>IF(C1015&gt;0,+VLOOKUP($C1015,'STYLE NAMES'!$B:$AC,5,FALSE),"")</f>
        <v>MEN</v>
      </c>
      <c r="I1015" s="101" t="str">
        <f>IF(C1015&gt;0,+VLOOKUP($C1015,'STYLE NAMES'!$B:$AC,6,FALSE),"")</f>
        <v>JACKETS &amp; TAILCOATS</v>
      </c>
      <c r="J1015" s="101" t="str">
        <f>IF(C1015&gt;0,+VLOOKUP($C1015,'STYLE NAMES'!$B:$AC,7,FALSE),"")</f>
        <v>MEN</v>
      </c>
      <c r="K1015" s="101" t="str">
        <f>IF(C1015&gt;0,+VLOOKUP($C1015,'STYLE NAMES'!$B:$AC,8,FALSE),"")</f>
        <v>COMPETITION JACKETS</v>
      </c>
      <c r="L1015" s="101" t="str">
        <f>IF(E1015&gt;0,+VLOOKUP($E1015,'CODE GENERATOR'!$D:$T,3,FALSE),"")</f>
        <v>A</v>
      </c>
      <c r="M1015" s="101" t="str">
        <f>IF(E1015&gt;0,+VLOOKUP($E1015,'CODE GENERATOR'!$D:$T,4,FALSE),"")</f>
        <v>TECH JERSEY</v>
      </c>
      <c r="N1015" s="101" t="str">
        <f>IF(E1015&gt;0,+VLOOKUP($E1015,'CODE GENERATOR'!$D:$T,6,FALSE),"")</f>
        <v>RED</v>
      </c>
      <c r="O1015" s="101" t="str">
        <f>IF(E1015&gt;0,+VLOOKUP($E1015,'CODE GENERATOR'!$D:$T,7,FALSE),"")</f>
        <v>RED</v>
      </c>
      <c r="P1015" s="101" t="str">
        <f t="shared" si="65"/>
        <v>RED</v>
      </c>
      <c r="Q1015" s="104" t="str">
        <f>IF(E1015&gt;0,+VLOOKUP($E1015,'CODE GENERATOR'!$D:$T,11,FALSE),"")</f>
        <v>R.J&amp;TMN_CJK0096</v>
      </c>
      <c r="R1015" s="104" t="str">
        <f>IF(E1015&gt;0,+VLOOKUP($E1015,'CODE GENERATOR'!$D:$T,12,FALSE),"")</f>
        <v>TJR0026REDRED</v>
      </c>
      <c r="S1015" s="104" t="str">
        <f>IF(E1015&gt;0,+VLOOKUP($E1015,'CODE GENERATOR'!$D:$T,13,FALSE),"")</f>
        <v>R.J&amp;TMN_CJK0096_TJR0026REDRED</v>
      </c>
      <c r="T1015" s="104" t="str">
        <f t="shared" si="63"/>
        <v>R.J&amp;TMN_CJK0096_TJR0026REDRED_S / 44</v>
      </c>
      <c r="U1015" s="105">
        <v>8683711010906</v>
      </c>
      <c r="V1015" s="107" t="str" cm="1">
        <f t="array" ref="V1015">_xlfn.TEXTJOIN(";", TRUE, _xlfn.UNIQUE(_xlfn._xlws.FILTER(P$3:P$10029, C$3:C$10029=C1015)))</f>
        <v>RED</v>
      </c>
      <c r="W1015" s="107" t="str" cm="1">
        <f t="array" ref="W1015">_xlfn.TEXTJOIN(";", TRUE, _xlfn.UNIQUE(_xlfn._xlws.FILTER(F$3:F$10029, C$3:C$10029=C1015)))</f>
        <v>XS / 42;S / 44;M / 46;L / 48;XL / 50;XXL / 52</v>
      </c>
      <c r="X1015" s="101" t="str">
        <f>IF(E1015&gt;0,+VLOOKUP($E1015,'CODE GENERATOR'!$D:$AC,19,FALSE),0)</f>
        <v>2507_W_2708</v>
      </c>
      <c r="Y1015" s="101" t="str">
        <f>IF(E1015&gt;0,+VLOOKUP($E1015,'CODE GENERATOR'!$D:$AC,20,FALSE),0)</f>
        <v>2507_W_2721</v>
      </c>
      <c r="Z1015" s="101" t="str">
        <f>IF(E1015&gt;0,+VLOOKUP($E1015,'CODE GENERATOR'!$D:$AC,21,FALSE),0)</f>
        <v>2507_W_2740</v>
      </c>
      <c r="AA1015" s="101" t="str">
        <f>IF(E1015&gt;0,+VLOOKUP($E1015,'CODE GENERATOR'!$D:$AC,22,FALSE),0)</f>
        <v>2507_W_2733</v>
      </c>
      <c r="AB1015" s="101" t="str">
        <f>IF(E1015&gt;0,+VLOOKUP($E1015,'CODE GENERATOR'!$D:$AC,23,FALSE),0)</f>
        <v>2507_D_cavalier_detay_0108</v>
      </c>
      <c r="AC1015" s="101" t="str">
        <f>IF(E1015&gt;0,+VLOOKUP($E1015,'CODE GENERATOR'!$D:$AC,24,FALSE),0)</f>
        <v>2507_D_cavalier_detay_0109</v>
      </c>
      <c r="AD1015" s="101" t="str">
        <f>IF(E1015&gt;0,+VLOOKUP($E1015,'CODE GENERATOR'!$D:$AC,25,FALSE),0)</f>
        <v>2507_VW_Web_64</v>
      </c>
      <c r="AE1015" s="101" t="str">
        <f>IF(E1015&gt;0,+VLOOKUP($E1015,'CODE GENERATOR'!$D:$AC,26,FALSE),0)</f>
        <v/>
      </c>
      <c r="AF1015" s="149" t="str">
        <f>IF($C1015&gt;0,$C1015&amp;" "&amp;$P1015&amp;" "&amp;+VLOOKUP($C1015,'STYLE NAMES'!$B:$AC,10,FALSE),"""")</f>
        <v>AREZZO-TBF RED MEN'S PRO COMPETITION JACKET X TEAM TÜRKİYE</v>
      </c>
      <c r="AG1015" s="101" t="str">
        <f>"Enjoy our "&amp;(AF1015)&amp;"; "&amp;IF(C1015&gt;0,+VLOOKUP($C1015,'STYLE NAMES'!$B:$AC,11,FALSE),"")</f>
        <v>Enjoy our AREZZO-TBF RED MEN'S PRO COMPETITION JACKET X TEAM TÜRKİYE; MADE IN ITALY WITH PREMIUM ITALIAN FABRICS
Professional Series Competition jacket with soft-shell microfibre that is waterproof, highly elastic and breathable technical jersey fabric. Machine washable</v>
      </c>
      <c r="AH1015" s="101" t="str">
        <f>IF(C1015&gt;0,+VLOOKUP($C1015,'STYLE NAMES'!$B:$AC,12,FALSE),"")</f>
        <v>*Italian Premium fabric
*Extra-soft and comfortable technical jersey
* 4-way stretch fabric
* Breathable and Quick Dry
* Wrinkle-free and Easy Care
Composition:
74% Micro PA /  26% Elasthane</v>
      </c>
      <c r="AI1015" s="101" t="str">
        <f>IF(C1015&gt;0,+VLOOKUP($C1015,'STYLE NAMES'!$B:$AC,13,FALSE),"")</f>
        <v>Machine Wash at 30°C
Mild process
Iron at low temperature
Iron from REVERSE
Do NOT iron on logos or prints
Do not bleach
Do NOT Tumble Dry</v>
      </c>
      <c r="AJ1015" s="149" t="str">
        <f>IF($C1015&gt;0,$C1015&amp;" "&amp;$P1015&amp;" "&amp;+VLOOKUP($C1015,'STYLE NAMES'!$B:$AC,14,FALSE),"""")</f>
        <v>AREZZO-TBF RED ERKEK PRO YARIŞMA CEKETİ X TEAM TÜRKİYE</v>
      </c>
      <c r="AK1015" s="149" t="str">
        <f>"Cavalier SanMarco tarafından tasarlanan "&amp;(AJ1015)&amp;"; "&amp;IF(C1015&gt;0,+VLOOKUP($C1015,'STYLE NAMES'!$B:$AC,15,FALSE),"")</f>
        <v>Cavalier SanMarco tarafından tasarlanan AREZZO-TBF RED ERKEK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15" s="149" t="str">
        <f>IF(C1015&gt;0,+VLOOKUP($C1015,'STYLE NAMES'!$B:$AC,16,FALSE),"")</f>
        <v>*İtalyan Premium kumaş
*Ekstra yumuşak ve konforlu teknik jarse
*4 yönlü esneme özelliği
*Nefes alabilir ve hızlı kurur
*Kırışmaz ve kolay bakım
Bileşimi:
%72 Mikro PA / %28 Elastan</v>
      </c>
      <c r="AM1015" s="149" t="str">
        <f>IF(C1015&gt;0,+VLOOKUP($C1015,'STYLE NAMES'!$B:$AC,17,FALSE),"")</f>
        <v>Makinede 30°C' de Yıkayın
Hassas Yıkama
Ilık ütü yapın
Tersten ütüleyin
Logo ve baskıları ÜTÜLEMEYİN
Çamaşır suyu kullanmayın
Kurutma Makinesinde Kurutmayın</v>
      </c>
      <c r="AN1015" s="149" t="str">
        <f>IF($C1015&gt;0,$C1015&amp;" "&amp;$P1015&amp;" "&amp;+VLOOKUP($C1015,'STYLE NAMES'!$B:$AC,18,FALSE),"""")</f>
        <v>AREZZO-TBF RED GIACCHE PRO DA GARA DA UOMO X TEAM TÜRKİYE</v>
      </c>
      <c r="AO1015" s="101" t="str">
        <f>"Disegnato da Cavalier SanMarco "&amp;(AN1015)&amp;"; "&amp;IF(C1015&gt;0,+VLOOKUP($C1015,'STYLE NAMES'!$B:$AC,19,FALSE),"")</f>
        <v>Disegnato da Cavalier SanMarco AREZZO-TBF RED GIACCHE PRO DA GARA DA UOMO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5" s="101" t="str">
        <f>IF(C1015&gt;0,+VLOOKUP($C1015,'STYLE NAMES'!$B:$AC,20,FALSE),"")</f>
        <v>*Tessuto premium italiano
*Jersey tecnico extra morbido e confortevole
*Tessuto elasticizzato in 4 direzioni
*Traspirante e ad asciugatura rapida
*Antipiega e facile da curare
Composizione:
74% Micro PA / 26% Elastan</v>
      </c>
      <c r="AQ1015" s="101" t="str">
        <f>IF(C1015&gt;0,+VLOOKUP($C1015,'STYLE NAMES'!$B:$AC,21,FALSE),"")</f>
        <v>Lavare in lavatrice a 30°C Ciclo delicato 
Stirare a bassa temperatura
Stirare al rovescio 
Non stirare su loghi o stampe 
Non candeggiare 
Non asciugare in asciugatrice</v>
      </c>
      <c r="AR1015" s="101">
        <f>IF(D1015&gt;0,+VLOOKUP($C1015,'STYLE NAMES'!$B:$AC,22,FALSE),"")</f>
        <v>0</v>
      </c>
      <c r="AS1015" s="101">
        <f>IF(E1015&gt;0,+VLOOKUP($C1015,'STYLE NAMES'!$B:$AC,23,FALSE),"")</f>
        <v>0</v>
      </c>
      <c r="AT1015" s="101">
        <f>IF(F1015&gt;0,+VLOOKUP($C1015,'STYLE NAMES'!$B:$AC,24,FALSE),"")</f>
        <v>0</v>
      </c>
      <c r="AU1015" s="101">
        <f>IF(G1015&gt;0,+VLOOKUP($C1015,'STYLE NAMES'!$B:$AC,25,FALSE),"")</f>
        <v>0</v>
      </c>
      <c r="AV1015" s="101" t="str">
        <f>+VLOOKUP($S1015,'CODE GENERATOR'!$P:$AM,15,FALSE)</f>
        <v>R.BOTMN_BRC0066_TJR0026WHTWHT</v>
      </c>
      <c r="AW1015" s="101" t="str">
        <f>+VLOOKUP($S1015,'CODE GENERATOR'!$P:$AM,16,FALSE)</f>
        <v>R.TOPMN_CPL0098S_TJR0015WHTRED</v>
      </c>
      <c r="AX1015" s="101" t="str">
        <f>+VLOOKUP($S1015,'CODE GENERATOR'!$P:$AM,17,FALSE)</f>
        <v>A.RACAU_SOC0018_NYL00003XBST6</v>
      </c>
      <c r="AY1015" s="101" t="str">
        <f>+VLOOKUP($S1015,'CODE GENERATOR'!$P:$AM,18,FALSE)</f>
        <v>A.RACMN_TIE0083_KNT0000WHTWHT</v>
      </c>
      <c r="AZ1015" s="101">
        <f>+VLOOKUP($S1015,'CODE GENERATOR'!$P:$AM,19,FALSE)</f>
        <v>0</v>
      </c>
      <c r="BA1015" s="101">
        <f>+VLOOKUP($S1015,'CODE GENERATOR'!$P:$AM,20,FALSE)</f>
        <v>0</v>
      </c>
      <c r="BB1015" s="101">
        <f>+VLOOKUP($S1015,'CODE GENERATOR'!$P:$AM,21,FALSE)</f>
        <v>0</v>
      </c>
      <c r="BC1015" s="101">
        <f>+VLOOKUP($S1015,'CODE GENERATOR'!$P:$AM,22,FALSE)</f>
        <v>0</v>
      </c>
      <c r="BD1015" s="101">
        <f>+VLOOKUP($S1015,'CODE GENERATOR'!$P:$AM,23,FALSE)</f>
        <v>0</v>
      </c>
      <c r="BE1015" s="101">
        <f>+VLOOKUP($S1015,'CODE GENERATOR'!$P:$AM,24,FALSE)</f>
        <v>0</v>
      </c>
      <c r="BF1015" s="101">
        <f>IF(C1015&gt;0,+VLOOKUP(G1015,'CATEGORY ID'!$A$1:$L$118,3,FALSE),"")</f>
        <v>30</v>
      </c>
      <c r="BG1015" s="101">
        <f>IF(C1015&gt;0,+VLOOKUP(H1015,'CATEGORY ID'!$D$1:$L$118,3,FALSE),"")</f>
        <v>2</v>
      </c>
      <c r="BH1015" s="101">
        <f>IF(C1015&gt;0,+VLOOKUP((+H1015&amp;I1015),'CATEGORY ID'!$H$1:$I$121,2,FALSE),"")</f>
        <v>114</v>
      </c>
      <c r="BJ1015" s="101">
        <f>IF(C1015&gt;0,IF(COUNTIF('CATEGORY ID'!$K$1:$K$121,+H1015&amp;K1015) &gt; 0, +VLOOKUP(+H1015&amp;K1015,'CATEGORY ID'!$K$1:$L$121,2,FALSE),""),"")</f>
        <v>94</v>
      </c>
      <c r="BK1015" s="101" t="str">
        <f>IF(C1015&gt;0,IF(COUNTIF('CATEGORY ID'!$K$124:$K$165, +VLOOKUP(C1015,'STYLE NAMES'!$B:$AE,30,FALSE)) &gt; 0, +VLOOKUP(VLOOKUP(C1015,'STYLE NAMES'!$B:$AE,30,FALSE),'CATEGORY ID'!K:M,2,FALSE),""),"")</f>
        <v/>
      </c>
      <c r="BO1015" s="101">
        <v>21</v>
      </c>
      <c r="BQ1015" s="101">
        <v>206</v>
      </c>
      <c r="BR1015" s="101" t="str" cm="1">
        <f t="array" ref="BR1015">IF(C1015&gt;0,_xlfn.TEXTJOIN(";", TRUE,_xlfn.UNIQUE(_xlfn._xlws.FILTER(BF1015:BQ1015,(BF1015:BQ1015&gt;0)),TRUE,FALSE)),"")&amp;";"&amp;BS1015</f>
        <v>30;2;114;94;21;206;207</v>
      </c>
      <c r="BS1015" s="101">
        <v>207</v>
      </c>
      <c r="BU1015" s="106">
        <f>IF(C1015&gt;0,+VLOOKUP($C1015,'STYLE NAMES'!$B:$AC,26,FALSE),"")</f>
        <v>499.9</v>
      </c>
      <c r="BV1015" s="106">
        <f>IF(C1015&gt;0,+VLOOKUP($C1015,'STYLE NAMES'!$B:$AC,27,FALSE),"")</f>
        <v>27490</v>
      </c>
      <c r="BW1015" s="106">
        <f>IF(C1015&gt;0,+VLOOKUP($C1015,'STYLE NAMES'!$B:$AC,28,FALSE),"")</f>
        <v>574.88499999999988</v>
      </c>
      <c r="BY1015"/>
      <c r="BZ1015" s="101">
        <v>0</v>
      </c>
      <c r="CA1015" s="137">
        <f t="shared" si="66"/>
        <v>1</v>
      </c>
      <c r="CB1015" s="137" t="str">
        <f>+VLOOKUP(C1015,'[2]STYLES &amp; MODELS MATRIX'!$A:$G,7,FALSE)</f>
        <v>HDJ</v>
      </c>
      <c r="CC1015" s="137" t="str">
        <f>+VLOOKUP(C1015,'[1]STYLES &amp; SIZE CHARTS'!$A:$H,8,FALSE)</f>
        <v>MJT-CJ1</v>
      </c>
      <c r="CD1015" s="137">
        <v>1</v>
      </c>
      <c r="CE1015" s="205"/>
      <c r="CF1015" s="141"/>
    </row>
    <row r="1016" spans="1:84" s="101" customFormat="1" ht="12" customHeight="1" x14ac:dyDescent="0.2">
      <c r="A1016" s="102">
        <f t="shared" si="64"/>
        <v>8683711010913</v>
      </c>
      <c r="B1016" s="101" t="s">
        <v>1011</v>
      </c>
      <c r="C1016" s="101" t="s">
        <v>2546</v>
      </c>
      <c r="D1016" s="101" t="s">
        <v>2547</v>
      </c>
      <c r="E1016" s="203" t="s">
        <v>2558</v>
      </c>
      <c r="F1016" s="101" t="s">
        <v>2428</v>
      </c>
      <c r="G1016" s="101" t="str">
        <f>IF(C1016&gt;0,+VLOOKUP($C1016,'STYLE NAMES'!$B:$AC,4,FALSE),"")</f>
        <v>RIDER</v>
      </c>
      <c r="H1016" s="101" t="str">
        <f>IF(C1016&gt;0,+VLOOKUP($C1016,'STYLE NAMES'!$B:$AC,5,FALSE),"")</f>
        <v>MEN</v>
      </c>
      <c r="I1016" s="101" t="str">
        <f>IF(C1016&gt;0,+VLOOKUP($C1016,'STYLE NAMES'!$B:$AC,6,FALSE),"")</f>
        <v>JACKETS &amp; TAILCOATS</v>
      </c>
      <c r="J1016" s="101" t="str">
        <f>IF(C1016&gt;0,+VLOOKUP($C1016,'STYLE NAMES'!$B:$AC,7,FALSE),"")</f>
        <v>MEN</v>
      </c>
      <c r="K1016" s="101" t="str">
        <f>IF(C1016&gt;0,+VLOOKUP($C1016,'STYLE NAMES'!$B:$AC,8,FALSE),"")</f>
        <v>COMPETITION JACKETS</v>
      </c>
      <c r="L1016" s="101" t="str">
        <f>IF(E1016&gt;0,+VLOOKUP($E1016,'CODE GENERATOR'!$D:$T,3,FALSE),"")</f>
        <v>A</v>
      </c>
      <c r="M1016" s="101" t="str">
        <f>IF(E1016&gt;0,+VLOOKUP($E1016,'CODE GENERATOR'!$D:$T,4,FALSE),"")</f>
        <v>TECH JERSEY</v>
      </c>
      <c r="N1016" s="101" t="str">
        <f>IF(E1016&gt;0,+VLOOKUP($E1016,'CODE GENERATOR'!$D:$T,6,FALSE),"")</f>
        <v>RED</v>
      </c>
      <c r="O1016" s="101" t="str">
        <f>IF(E1016&gt;0,+VLOOKUP($E1016,'CODE GENERATOR'!$D:$T,7,FALSE),"")</f>
        <v>RED</v>
      </c>
      <c r="P1016" s="101" t="str">
        <f t="shared" si="65"/>
        <v>RED</v>
      </c>
      <c r="Q1016" s="104" t="str">
        <f>IF(E1016&gt;0,+VLOOKUP($E1016,'CODE GENERATOR'!$D:$T,11,FALSE),"")</f>
        <v>R.J&amp;TMN_CJK0096</v>
      </c>
      <c r="R1016" s="104" t="str">
        <f>IF(E1016&gt;0,+VLOOKUP($E1016,'CODE GENERATOR'!$D:$T,12,FALSE),"")</f>
        <v>TJR0026REDRED</v>
      </c>
      <c r="S1016" s="104" t="str">
        <f>IF(E1016&gt;0,+VLOOKUP($E1016,'CODE GENERATOR'!$D:$T,13,FALSE),"")</f>
        <v>R.J&amp;TMN_CJK0096_TJR0026REDRED</v>
      </c>
      <c r="T1016" s="104" t="str">
        <f t="shared" si="63"/>
        <v>R.J&amp;TMN_CJK0096_TJR0026REDRED_M / 46</v>
      </c>
      <c r="U1016" s="105">
        <v>8683711010913</v>
      </c>
      <c r="V1016" s="107" t="str" cm="1">
        <f t="array" ref="V1016">_xlfn.TEXTJOIN(";", TRUE, _xlfn.UNIQUE(_xlfn._xlws.FILTER(P$3:P$10029, C$3:C$10029=C1016)))</f>
        <v>RED</v>
      </c>
      <c r="W1016" s="107" t="str" cm="1">
        <f t="array" ref="W1016">_xlfn.TEXTJOIN(";", TRUE, _xlfn.UNIQUE(_xlfn._xlws.FILTER(F$3:F$10029, C$3:C$10029=C1016)))</f>
        <v>XS / 42;S / 44;M / 46;L / 48;XL / 50;XXL / 52</v>
      </c>
      <c r="X1016" s="101" t="str">
        <f>IF(E1016&gt;0,+VLOOKUP($E1016,'CODE GENERATOR'!$D:$AC,19,FALSE),0)</f>
        <v>2507_W_2708</v>
      </c>
      <c r="Y1016" s="101" t="str">
        <f>IF(E1016&gt;0,+VLOOKUP($E1016,'CODE GENERATOR'!$D:$AC,20,FALSE),0)</f>
        <v>2507_W_2721</v>
      </c>
      <c r="Z1016" s="101" t="str">
        <f>IF(E1016&gt;0,+VLOOKUP($E1016,'CODE GENERATOR'!$D:$AC,21,FALSE),0)</f>
        <v>2507_W_2740</v>
      </c>
      <c r="AA1016" s="101" t="str">
        <f>IF(E1016&gt;0,+VLOOKUP($E1016,'CODE GENERATOR'!$D:$AC,22,FALSE),0)</f>
        <v>2507_W_2733</v>
      </c>
      <c r="AB1016" s="101" t="str">
        <f>IF(E1016&gt;0,+VLOOKUP($E1016,'CODE GENERATOR'!$D:$AC,23,FALSE),0)</f>
        <v>2507_D_cavalier_detay_0108</v>
      </c>
      <c r="AC1016" s="101" t="str">
        <f>IF(E1016&gt;0,+VLOOKUP($E1016,'CODE GENERATOR'!$D:$AC,24,FALSE),0)</f>
        <v>2507_D_cavalier_detay_0109</v>
      </c>
      <c r="AD1016" s="101" t="str">
        <f>IF(E1016&gt;0,+VLOOKUP($E1016,'CODE GENERATOR'!$D:$AC,25,FALSE),0)</f>
        <v>2507_VW_Web_64</v>
      </c>
      <c r="AE1016" s="101" t="str">
        <f>IF(E1016&gt;0,+VLOOKUP($E1016,'CODE GENERATOR'!$D:$AC,26,FALSE),0)</f>
        <v/>
      </c>
      <c r="AF1016" s="149" t="str">
        <f>IF($C1016&gt;0,$C1016&amp;" "&amp;$P1016&amp;" "&amp;+VLOOKUP($C1016,'STYLE NAMES'!$B:$AC,10,FALSE),"""")</f>
        <v>AREZZO-TBF RED MEN'S PRO COMPETITION JACKET X TEAM TÜRKİYE</v>
      </c>
      <c r="AG1016" s="101" t="str">
        <f>"Enjoy our "&amp;(AF1016)&amp;"; "&amp;IF(C1016&gt;0,+VLOOKUP($C1016,'STYLE NAMES'!$B:$AC,11,FALSE),"")</f>
        <v>Enjoy our AREZZO-TBF RED MEN'S PRO COMPETITION JACKET X TEAM TÜRKİYE; MADE IN ITALY WITH PREMIUM ITALIAN FABRICS
Professional Series Competition jacket with soft-shell microfibre that is waterproof, highly elastic and breathable technical jersey fabric. Machine washable</v>
      </c>
      <c r="AH1016" s="101" t="str">
        <f>IF(C1016&gt;0,+VLOOKUP($C1016,'STYLE NAMES'!$B:$AC,12,FALSE),"")</f>
        <v>*Italian Premium fabric
*Extra-soft and comfortable technical jersey
* 4-way stretch fabric
* Breathable and Quick Dry
* Wrinkle-free and Easy Care
Composition:
74% Micro PA /  26% Elasthane</v>
      </c>
      <c r="AI1016" s="101" t="str">
        <f>IF(C1016&gt;0,+VLOOKUP($C1016,'STYLE NAMES'!$B:$AC,13,FALSE),"")</f>
        <v>Machine Wash at 30°C
Mild process
Iron at low temperature
Iron from REVERSE
Do NOT iron on logos or prints
Do not bleach
Do NOT Tumble Dry</v>
      </c>
      <c r="AJ1016" s="149" t="str">
        <f>IF($C1016&gt;0,$C1016&amp;" "&amp;$P1016&amp;" "&amp;+VLOOKUP($C1016,'STYLE NAMES'!$B:$AC,14,FALSE),"""")</f>
        <v>AREZZO-TBF RED ERKEK PRO YARIŞMA CEKETİ X TEAM TÜRKİYE</v>
      </c>
      <c r="AK1016" s="149" t="str">
        <f>"Cavalier SanMarco tarafından tasarlanan "&amp;(AJ1016)&amp;"; "&amp;IF(C1016&gt;0,+VLOOKUP($C1016,'STYLE NAMES'!$B:$AC,15,FALSE),"")</f>
        <v>Cavalier SanMarco tarafından tasarlanan AREZZO-TBF RED ERKEK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16" s="149" t="str">
        <f>IF(C1016&gt;0,+VLOOKUP($C1016,'STYLE NAMES'!$B:$AC,16,FALSE),"")</f>
        <v>*İtalyan Premium kumaş
*Ekstra yumuşak ve konforlu teknik jarse
*4 yönlü esneme özelliği
*Nefes alabilir ve hızlı kurur
*Kırışmaz ve kolay bakım
Bileşimi:
%72 Mikro PA / %28 Elastan</v>
      </c>
      <c r="AM1016" s="149" t="str">
        <f>IF(C1016&gt;0,+VLOOKUP($C1016,'STYLE NAMES'!$B:$AC,17,FALSE),"")</f>
        <v>Makinede 30°C' de Yıkayın
Hassas Yıkama
Ilık ütü yapın
Tersten ütüleyin
Logo ve baskıları ÜTÜLEMEYİN
Çamaşır suyu kullanmayın
Kurutma Makinesinde Kurutmayın</v>
      </c>
      <c r="AN1016" s="149" t="str">
        <f>IF($C1016&gt;0,$C1016&amp;" "&amp;$P1016&amp;" "&amp;+VLOOKUP($C1016,'STYLE NAMES'!$B:$AC,18,FALSE),"""")</f>
        <v>AREZZO-TBF RED GIACCHE PRO DA GARA DA UOMO X TEAM TÜRKİYE</v>
      </c>
      <c r="AO1016" s="101" t="str">
        <f>"Disegnato da Cavalier SanMarco "&amp;(AN1016)&amp;"; "&amp;IF(C1016&gt;0,+VLOOKUP($C1016,'STYLE NAMES'!$B:$AC,19,FALSE),"")</f>
        <v>Disegnato da Cavalier SanMarco AREZZO-TBF RED GIACCHE PRO DA GARA DA UOMO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6" s="101" t="str">
        <f>IF(C1016&gt;0,+VLOOKUP($C1016,'STYLE NAMES'!$B:$AC,20,FALSE),"")</f>
        <v>*Tessuto premium italiano
*Jersey tecnico extra morbido e confortevole
*Tessuto elasticizzato in 4 direzioni
*Traspirante e ad asciugatura rapida
*Antipiega e facile da curare
Composizione:
74% Micro PA / 26% Elastan</v>
      </c>
      <c r="AQ1016" s="101" t="str">
        <f>IF(C1016&gt;0,+VLOOKUP($C1016,'STYLE NAMES'!$B:$AC,21,FALSE),"")</f>
        <v>Lavare in lavatrice a 30°C Ciclo delicato 
Stirare a bassa temperatura
Stirare al rovescio 
Non stirare su loghi o stampe 
Non candeggiare 
Non asciugare in asciugatrice</v>
      </c>
      <c r="AR1016" s="101">
        <f>IF(D1016&gt;0,+VLOOKUP($C1016,'STYLE NAMES'!$B:$AC,22,FALSE),"")</f>
        <v>0</v>
      </c>
      <c r="AS1016" s="101">
        <f>IF(E1016&gt;0,+VLOOKUP($C1016,'STYLE NAMES'!$B:$AC,23,FALSE),"")</f>
        <v>0</v>
      </c>
      <c r="AT1016" s="101">
        <f>IF(F1016&gt;0,+VLOOKUP($C1016,'STYLE NAMES'!$B:$AC,24,FALSE),"")</f>
        <v>0</v>
      </c>
      <c r="AU1016" s="101">
        <f>IF(G1016&gt;0,+VLOOKUP($C1016,'STYLE NAMES'!$B:$AC,25,FALSE),"")</f>
        <v>0</v>
      </c>
      <c r="AV1016" s="101" t="str">
        <f>+VLOOKUP($S1016,'CODE GENERATOR'!$P:$AM,15,FALSE)</f>
        <v>R.BOTMN_BRC0066_TJR0026WHTWHT</v>
      </c>
      <c r="AW1016" s="101" t="str">
        <f>+VLOOKUP($S1016,'CODE GENERATOR'!$P:$AM,16,FALSE)</f>
        <v>R.TOPMN_CPL0098S_TJR0015WHTRED</v>
      </c>
      <c r="AX1016" s="101" t="str">
        <f>+VLOOKUP($S1016,'CODE GENERATOR'!$P:$AM,17,FALSE)</f>
        <v>A.RACAU_SOC0018_NYL00003XBST6</v>
      </c>
      <c r="AY1016" s="101" t="str">
        <f>+VLOOKUP($S1016,'CODE GENERATOR'!$P:$AM,18,FALSE)</f>
        <v>A.RACMN_TIE0083_KNT0000WHTWHT</v>
      </c>
      <c r="AZ1016" s="101">
        <f>+VLOOKUP($S1016,'CODE GENERATOR'!$P:$AM,19,FALSE)</f>
        <v>0</v>
      </c>
      <c r="BA1016" s="101">
        <f>+VLOOKUP($S1016,'CODE GENERATOR'!$P:$AM,20,FALSE)</f>
        <v>0</v>
      </c>
      <c r="BB1016" s="101">
        <f>+VLOOKUP($S1016,'CODE GENERATOR'!$P:$AM,21,FALSE)</f>
        <v>0</v>
      </c>
      <c r="BC1016" s="101">
        <f>+VLOOKUP($S1016,'CODE GENERATOR'!$P:$AM,22,FALSE)</f>
        <v>0</v>
      </c>
      <c r="BD1016" s="101">
        <f>+VLOOKUP($S1016,'CODE GENERATOR'!$P:$AM,23,FALSE)</f>
        <v>0</v>
      </c>
      <c r="BE1016" s="101">
        <f>+VLOOKUP($S1016,'CODE GENERATOR'!$P:$AM,24,FALSE)</f>
        <v>0</v>
      </c>
      <c r="BF1016" s="101">
        <f>IF(C1016&gt;0,+VLOOKUP(G1016,'CATEGORY ID'!$A$1:$L$118,3,FALSE),"")</f>
        <v>30</v>
      </c>
      <c r="BG1016" s="101">
        <f>IF(C1016&gt;0,+VLOOKUP(H1016,'CATEGORY ID'!$D$1:$L$118,3,FALSE),"")</f>
        <v>2</v>
      </c>
      <c r="BH1016" s="101">
        <f>IF(C1016&gt;0,+VLOOKUP((+H1016&amp;I1016),'CATEGORY ID'!$H$1:$I$121,2,FALSE),"")</f>
        <v>114</v>
      </c>
      <c r="BJ1016" s="101">
        <f>IF(C1016&gt;0,IF(COUNTIF('CATEGORY ID'!$K$1:$K$121,+H1016&amp;K1016) &gt; 0, +VLOOKUP(+H1016&amp;K1016,'CATEGORY ID'!$K$1:$L$121,2,FALSE),""),"")</f>
        <v>94</v>
      </c>
      <c r="BK1016" s="101" t="str">
        <f>IF(C1016&gt;0,IF(COUNTIF('CATEGORY ID'!$K$124:$K$165, +VLOOKUP(C1016,'STYLE NAMES'!$B:$AE,30,FALSE)) &gt; 0, +VLOOKUP(VLOOKUP(C1016,'STYLE NAMES'!$B:$AE,30,FALSE),'CATEGORY ID'!K:M,2,FALSE),""),"")</f>
        <v/>
      </c>
      <c r="BO1016" s="101">
        <v>21</v>
      </c>
      <c r="BQ1016" s="101">
        <v>206</v>
      </c>
      <c r="BR1016" s="101" t="str" cm="1">
        <f t="array" ref="BR1016">IF(C1016&gt;0,_xlfn.TEXTJOIN(";", TRUE,_xlfn.UNIQUE(_xlfn._xlws.FILTER(BF1016:BQ1016,(BF1016:BQ1016&gt;0)),TRUE,FALSE)),"")&amp;";"&amp;BS1016</f>
        <v>30;2;114;94;21;206;207</v>
      </c>
      <c r="BS1016" s="101">
        <v>207</v>
      </c>
      <c r="BU1016" s="106">
        <f>IF(C1016&gt;0,+VLOOKUP($C1016,'STYLE NAMES'!$B:$AC,26,FALSE),"")</f>
        <v>499.9</v>
      </c>
      <c r="BV1016" s="106">
        <f>IF(C1016&gt;0,+VLOOKUP($C1016,'STYLE NAMES'!$B:$AC,27,FALSE),"")</f>
        <v>27490</v>
      </c>
      <c r="BW1016" s="106">
        <f>IF(C1016&gt;0,+VLOOKUP($C1016,'STYLE NAMES'!$B:$AC,28,FALSE),"")</f>
        <v>574.88499999999988</v>
      </c>
      <c r="BY1016"/>
      <c r="BZ1016" s="101">
        <v>0</v>
      </c>
      <c r="CA1016" s="137">
        <f t="shared" si="66"/>
        <v>1</v>
      </c>
      <c r="CB1016" s="137" t="str">
        <f>+VLOOKUP(C1016,'[2]STYLES &amp; MODELS MATRIX'!$A:$G,7,FALSE)</f>
        <v>HDJ</v>
      </c>
      <c r="CC1016" s="137" t="str">
        <f>+VLOOKUP(C1016,'[1]STYLES &amp; SIZE CHARTS'!$A:$H,8,FALSE)</f>
        <v>MJT-CJ1</v>
      </c>
      <c r="CD1016" s="137">
        <v>1</v>
      </c>
      <c r="CE1016" s="205"/>
      <c r="CF1016" s="141"/>
    </row>
    <row r="1017" spans="1:84" s="101" customFormat="1" ht="12" customHeight="1" x14ac:dyDescent="0.2">
      <c r="A1017" s="102">
        <f t="shared" si="64"/>
        <v>8683711010920</v>
      </c>
      <c r="B1017" s="101" t="s">
        <v>1011</v>
      </c>
      <c r="C1017" s="101" t="s">
        <v>2546</v>
      </c>
      <c r="D1017" s="101" t="s">
        <v>2547</v>
      </c>
      <c r="E1017" s="203" t="s">
        <v>2558</v>
      </c>
      <c r="F1017" s="101" t="s">
        <v>2429</v>
      </c>
      <c r="G1017" s="101" t="str">
        <f>IF(C1017&gt;0,+VLOOKUP($C1017,'STYLE NAMES'!$B:$AC,4,FALSE),"")</f>
        <v>RIDER</v>
      </c>
      <c r="H1017" s="101" t="str">
        <f>IF(C1017&gt;0,+VLOOKUP($C1017,'STYLE NAMES'!$B:$AC,5,FALSE),"")</f>
        <v>MEN</v>
      </c>
      <c r="I1017" s="101" t="str">
        <f>IF(C1017&gt;0,+VLOOKUP($C1017,'STYLE NAMES'!$B:$AC,6,FALSE),"")</f>
        <v>JACKETS &amp; TAILCOATS</v>
      </c>
      <c r="J1017" s="101" t="str">
        <f>IF(C1017&gt;0,+VLOOKUP($C1017,'STYLE NAMES'!$B:$AC,7,FALSE),"")</f>
        <v>MEN</v>
      </c>
      <c r="K1017" s="101" t="str">
        <f>IF(C1017&gt;0,+VLOOKUP($C1017,'STYLE NAMES'!$B:$AC,8,FALSE),"")</f>
        <v>COMPETITION JACKETS</v>
      </c>
      <c r="L1017" s="101" t="str">
        <f>IF(E1017&gt;0,+VLOOKUP($E1017,'CODE GENERATOR'!$D:$T,3,FALSE),"")</f>
        <v>A</v>
      </c>
      <c r="M1017" s="101" t="str">
        <f>IF(E1017&gt;0,+VLOOKUP($E1017,'CODE GENERATOR'!$D:$T,4,FALSE),"")</f>
        <v>TECH JERSEY</v>
      </c>
      <c r="N1017" s="101" t="str">
        <f>IF(E1017&gt;0,+VLOOKUP($E1017,'CODE GENERATOR'!$D:$T,6,FALSE),"")</f>
        <v>RED</v>
      </c>
      <c r="O1017" s="101" t="str">
        <f>IF(E1017&gt;0,+VLOOKUP($E1017,'CODE GENERATOR'!$D:$T,7,FALSE),"")</f>
        <v>RED</v>
      </c>
      <c r="P1017" s="101" t="str">
        <f t="shared" si="65"/>
        <v>RED</v>
      </c>
      <c r="Q1017" s="104" t="str">
        <f>IF(E1017&gt;0,+VLOOKUP($E1017,'CODE GENERATOR'!$D:$T,11,FALSE),"")</f>
        <v>R.J&amp;TMN_CJK0096</v>
      </c>
      <c r="R1017" s="104" t="str">
        <f>IF(E1017&gt;0,+VLOOKUP($E1017,'CODE GENERATOR'!$D:$T,12,FALSE),"")</f>
        <v>TJR0026REDRED</v>
      </c>
      <c r="S1017" s="104" t="str">
        <f>IF(E1017&gt;0,+VLOOKUP($E1017,'CODE GENERATOR'!$D:$T,13,FALSE),"")</f>
        <v>R.J&amp;TMN_CJK0096_TJR0026REDRED</v>
      </c>
      <c r="T1017" s="104" t="str">
        <f t="shared" si="63"/>
        <v>R.J&amp;TMN_CJK0096_TJR0026REDRED_L / 48</v>
      </c>
      <c r="U1017" s="105">
        <v>8683711010920</v>
      </c>
      <c r="V1017" s="107" t="str" cm="1">
        <f t="array" ref="V1017">_xlfn.TEXTJOIN(";", TRUE, _xlfn.UNIQUE(_xlfn._xlws.FILTER(P$3:P$10029, C$3:C$10029=C1017)))</f>
        <v>RED</v>
      </c>
      <c r="W1017" s="107" t="str" cm="1">
        <f t="array" ref="W1017">_xlfn.TEXTJOIN(";", TRUE, _xlfn.UNIQUE(_xlfn._xlws.FILTER(F$3:F$10029, C$3:C$10029=C1017)))</f>
        <v>XS / 42;S / 44;M / 46;L / 48;XL / 50;XXL / 52</v>
      </c>
      <c r="X1017" s="101" t="str">
        <f>IF(E1017&gt;0,+VLOOKUP($E1017,'CODE GENERATOR'!$D:$AC,19,FALSE),0)</f>
        <v>2507_W_2708</v>
      </c>
      <c r="Y1017" s="101" t="str">
        <f>IF(E1017&gt;0,+VLOOKUP($E1017,'CODE GENERATOR'!$D:$AC,20,FALSE),0)</f>
        <v>2507_W_2721</v>
      </c>
      <c r="Z1017" s="101" t="str">
        <f>IF(E1017&gt;0,+VLOOKUP($E1017,'CODE GENERATOR'!$D:$AC,21,FALSE),0)</f>
        <v>2507_W_2740</v>
      </c>
      <c r="AA1017" s="101" t="str">
        <f>IF(E1017&gt;0,+VLOOKUP($E1017,'CODE GENERATOR'!$D:$AC,22,FALSE),0)</f>
        <v>2507_W_2733</v>
      </c>
      <c r="AB1017" s="101" t="str">
        <f>IF(E1017&gt;0,+VLOOKUP($E1017,'CODE GENERATOR'!$D:$AC,23,FALSE),0)</f>
        <v>2507_D_cavalier_detay_0108</v>
      </c>
      <c r="AC1017" s="101" t="str">
        <f>IF(E1017&gt;0,+VLOOKUP($E1017,'CODE GENERATOR'!$D:$AC,24,FALSE),0)</f>
        <v>2507_D_cavalier_detay_0109</v>
      </c>
      <c r="AD1017" s="101" t="str">
        <f>IF(E1017&gt;0,+VLOOKUP($E1017,'CODE GENERATOR'!$D:$AC,25,FALSE),0)</f>
        <v>2507_VW_Web_64</v>
      </c>
      <c r="AE1017" s="101" t="str">
        <f>IF(E1017&gt;0,+VLOOKUP($E1017,'CODE GENERATOR'!$D:$AC,26,FALSE),0)</f>
        <v/>
      </c>
      <c r="AF1017" s="149" t="str">
        <f>IF($C1017&gt;0,$C1017&amp;" "&amp;$P1017&amp;" "&amp;+VLOOKUP($C1017,'STYLE NAMES'!$B:$AC,10,FALSE),"""")</f>
        <v>AREZZO-TBF RED MEN'S PRO COMPETITION JACKET X TEAM TÜRKİYE</v>
      </c>
      <c r="AG1017" s="101" t="str">
        <f>"Enjoy our "&amp;(AF1017)&amp;"; "&amp;IF(C1017&gt;0,+VLOOKUP($C1017,'STYLE NAMES'!$B:$AC,11,FALSE),"")</f>
        <v>Enjoy our AREZZO-TBF RED MEN'S PRO COMPETITION JACKET X TEAM TÜRKİYE; MADE IN ITALY WITH PREMIUM ITALIAN FABRICS
Professional Series Competition jacket with soft-shell microfibre that is waterproof, highly elastic and breathable technical jersey fabric. Machine washable</v>
      </c>
      <c r="AH1017" s="101" t="str">
        <f>IF(C1017&gt;0,+VLOOKUP($C1017,'STYLE NAMES'!$B:$AC,12,FALSE),"")</f>
        <v>*Italian Premium fabric
*Extra-soft and comfortable technical jersey
* 4-way stretch fabric
* Breathable and Quick Dry
* Wrinkle-free and Easy Care
Composition:
74% Micro PA /  26% Elasthane</v>
      </c>
      <c r="AI1017" s="101" t="str">
        <f>IF(C1017&gt;0,+VLOOKUP($C1017,'STYLE NAMES'!$B:$AC,13,FALSE),"")</f>
        <v>Machine Wash at 30°C
Mild process
Iron at low temperature
Iron from REVERSE
Do NOT iron on logos or prints
Do not bleach
Do NOT Tumble Dry</v>
      </c>
      <c r="AJ1017" s="149" t="str">
        <f>IF($C1017&gt;0,$C1017&amp;" "&amp;$P1017&amp;" "&amp;+VLOOKUP($C1017,'STYLE NAMES'!$B:$AC,14,FALSE),"""")</f>
        <v>AREZZO-TBF RED ERKEK PRO YARIŞMA CEKETİ X TEAM TÜRKİYE</v>
      </c>
      <c r="AK1017" s="149" t="str">
        <f>"Cavalier SanMarco tarafından tasarlanan "&amp;(AJ1017)&amp;"; "&amp;IF(C1017&gt;0,+VLOOKUP($C1017,'STYLE NAMES'!$B:$AC,15,FALSE),"")</f>
        <v>Cavalier SanMarco tarafından tasarlanan AREZZO-TBF RED ERKEK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17" s="149" t="str">
        <f>IF(C1017&gt;0,+VLOOKUP($C1017,'STYLE NAMES'!$B:$AC,16,FALSE),"")</f>
        <v>*İtalyan Premium kumaş
*Ekstra yumuşak ve konforlu teknik jarse
*4 yönlü esneme özelliği
*Nefes alabilir ve hızlı kurur
*Kırışmaz ve kolay bakım
Bileşimi:
%72 Mikro PA / %28 Elastan</v>
      </c>
      <c r="AM1017" s="149" t="str">
        <f>IF(C1017&gt;0,+VLOOKUP($C1017,'STYLE NAMES'!$B:$AC,17,FALSE),"")</f>
        <v>Makinede 30°C' de Yıkayın
Hassas Yıkama
Ilık ütü yapın
Tersten ütüleyin
Logo ve baskıları ÜTÜLEMEYİN
Çamaşır suyu kullanmayın
Kurutma Makinesinde Kurutmayın</v>
      </c>
      <c r="AN1017" s="149" t="str">
        <f>IF($C1017&gt;0,$C1017&amp;" "&amp;$P1017&amp;" "&amp;+VLOOKUP($C1017,'STYLE NAMES'!$B:$AC,18,FALSE),"""")</f>
        <v>AREZZO-TBF RED GIACCHE PRO DA GARA DA UOMO X TEAM TÜRKİYE</v>
      </c>
      <c r="AO1017" s="101" t="str">
        <f>"Disegnato da Cavalier SanMarco "&amp;(AN1017)&amp;"; "&amp;IF(C1017&gt;0,+VLOOKUP($C1017,'STYLE NAMES'!$B:$AC,19,FALSE),"")</f>
        <v>Disegnato da Cavalier SanMarco AREZZO-TBF RED GIACCHE PRO DA GARA DA UOMO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7" s="101" t="str">
        <f>IF(C1017&gt;0,+VLOOKUP($C1017,'STYLE NAMES'!$B:$AC,20,FALSE),"")</f>
        <v>*Tessuto premium italiano
*Jersey tecnico extra morbido e confortevole
*Tessuto elasticizzato in 4 direzioni
*Traspirante e ad asciugatura rapida
*Antipiega e facile da curare
Composizione:
74% Micro PA / 26% Elastan</v>
      </c>
      <c r="AQ1017" s="101" t="str">
        <f>IF(C1017&gt;0,+VLOOKUP($C1017,'STYLE NAMES'!$B:$AC,21,FALSE),"")</f>
        <v>Lavare in lavatrice a 30°C Ciclo delicato 
Stirare a bassa temperatura
Stirare al rovescio 
Non stirare su loghi o stampe 
Non candeggiare 
Non asciugare in asciugatrice</v>
      </c>
      <c r="AR1017" s="101">
        <f>IF(D1017&gt;0,+VLOOKUP($C1017,'STYLE NAMES'!$B:$AC,22,FALSE),"")</f>
        <v>0</v>
      </c>
      <c r="AS1017" s="101">
        <f>IF(E1017&gt;0,+VLOOKUP($C1017,'STYLE NAMES'!$B:$AC,23,FALSE),"")</f>
        <v>0</v>
      </c>
      <c r="AT1017" s="101">
        <f>IF(F1017&gt;0,+VLOOKUP($C1017,'STYLE NAMES'!$B:$AC,24,FALSE),"")</f>
        <v>0</v>
      </c>
      <c r="AU1017" s="101">
        <f>IF(G1017&gt;0,+VLOOKUP($C1017,'STYLE NAMES'!$B:$AC,25,FALSE),"")</f>
        <v>0</v>
      </c>
      <c r="AV1017" s="101" t="str">
        <f>+VLOOKUP($S1017,'CODE GENERATOR'!$P:$AM,15,FALSE)</f>
        <v>R.BOTMN_BRC0066_TJR0026WHTWHT</v>
      </c>
      <c r="AW1017" s="101" t="str">
        <f>+VLOOKUP($S1017,'CODE GENERATOR'!$P:$AM,16,FALSE)</f>
        <v>R.TOPMN_CPL0098S_TJR0015WHTRED</v>
      </c>
      <c r="AX1017" s="101" t="str">
        <f>+VLOOKUP($S1017,'CODE GENERATOR'!$P:$AM,17,FALSE)</f>
        <v>A.RACAU_SOC0018_NYL00003XBST6</v>
      </c>
      <c r="AY1017" s="101" t="str">
        <f>+VLOOKUP($S1017,'CODE GENERATOR'!$P:$AM,18,FALSE)</f>
        <v>A.RACMN_TIE0083_KNT0000WHTWHT</v>
      </c>
      <c r="AZ1017" s="101">
        <f>+VLOOKUP($S1017,'CODE GENERATOR'!$P:$AM,19,FALSE)</f>
        <v>0</v>
      </c>
      <c r="BA1017" s="101">
        <f>+VLOOKUP($S1017,'CODE GENERATOR'!$P:$AM,20,FALSE)</f>
        <v>0</v>
      </c>
      <c r="BB1017" s="101">
        <f>+VLOOKUP($S1017,'CODE GENERATOR'!$P:$AM,21,FALSE)</f>
        <v>0</v>
      </c>
      <c r="BC1017" s="101">
        <f>+VLOOKUP($S1017,'CODE GENERATOR'!$P:$AM,22,FALSE)</f>
        <v>0</v>
      </c>
      <c r="BD1017" s="101">
        <f>+VLOOKUP($S1017,'CODE GENERATOR'!$P:$AM,23,FALSE)</f>
        <v>0</v>
      </c>
      <c r="BE1017" s="101">
        <f>+VLOOKUP($S1017,'CODE GENERATOR'!$P:$AM,24,FALSE)</f>
        <v>0</v>
      </c>
      <c r="BF1017" s="101">
        <f>IF(C1017&gt;0,+VLOOKUP(G1017,'CATEGORY ID'!$A$1:$L$118,3,FALSE),"")</f>
        <v>30</v>
      </c>
      <c r="BG1017" s="101">
        <f>IF(C1017&gt;0,+VLOOKUP(H1017,'CATEGORY ID'!$D$1:$L$118,3,FALSE),"")</f>
        <v>2</v>
      </c>
      <c r="BH1017" s="101">
        <f>IF(C1017&gt;0,+VLOOKUP((+H1017&amp;I1017),'CATEGORY ID'!$H$1:$I$121,2,FALSE),"")</f>
        <v>114</v>
      </c>
      <c r="BJ1017" s="101">
        <f>IF(C1017&gt;0,IF(COUNTIF('CATEGORY ID'!$K$1:$K$121,+H1017&amp;K1017) &gt; 0, +VLOOKUP(+H1017&amp;K1017,'CATEGORY ID'!$K$1:$L$121,2,FALSE),""),"")</f>
        <v>94</v>
      </c>
      <c r="BK1017" s="101" t="str">
        <f>IF(C1017&gt;0,IF(COUNTIF('CATEGORY ID'!$K$124:$K$165, +VLOOKUP(C1017,'STYLE NAMES'!$B:$AE,30,FALSE)) &gt; 0, +VLOOKUP(VLOOKUP(C1017,'STYLE NAMES'!$B:$AE,30,FALSE),'CATEGORY ID'!K:M,2,FALSE),""),"")</f>
        <v/>
      </c>
      <c r="BO1017" s="101">
        <v>21</v>
      </c>
      <c r="BQ1017" s="101">
        <v>206</v>
      </c>
      <c r="BR1017" s="101" t="str" cm="1">
        <f t="array" ref="BR1017">IF(C1017&gt;0,_xlfn.TEXTJOIN(";", TRUE,_xlfn.UNIQUE(_xlfn._xlws.FILTER(BF1017:BQ1017,(BF1017:BQ1017&gt;0)),TRUE,FALSE)),"")&amp;";"&amp;BS1017</f>
        <v>30;2;114;94;21;206;207</v>
      </c>
      <c r="BS1017" s="101">
        <v>207</v>
      </c>
      <c r="BU1017" s="106">
        <f>IF(C1017&gt;0,+VLOOKUP($C1017,'STYLE NAMES'!$B:$AC,26,FALSE),"")</f>
        <v>499.9</v>
      </c>
      <c r="BV1017" s="106">
        <f>IF(C1017&gt;0,+VLOOKUP($C1017,'STYLE NAMES'!$B:$AC,27,FALSE),"")</f>
        <v>27490</v>
      </c>
      <c r="BW1017" s="106">
        <f>IF(C1017&gt;0,+VLOOKUP($C1017,'STYLE NAMES'!$B:$AC,28,FALSE),"")</f>
        <v>574.88499999999988</v>
      </c>
      <c r="BY1017"/>
      <c r="BZ1017" s="101">
        <v>0</v>
      </c>
      <c r="CA1017" s="137">
        <f t="shared" si="66"/>
        <v>1</v>
      </c>
      <c r="CB1017" s="137" t="str">
        <f>+VLOOKUP(C1017,'[2]STYLES &amp; MODELS MATRIX'!$A:$G,7,FALSE)</f>
        <v>HDJ</v>
      </c>
      <c r="CC1017" s="137" t="str">
        <f>+VLOOKUP(C1017,'[1]STYLES &amp; SIZE CHARTS'!$A:$H,8,FALSE)</f>
        <v>MJT-CJ1</v>
      </c>
      <c r="CD1017" s="137">
        <v>1</v>
      </c>
      <c r="CE1017" s="205"/>
      <c r="CF1017" s="141"/>
    </row>
    <row r="1018" spans="1:84" s="101" customFormat="1" ht="12" customHeight="1" x14ac:dyDescent="0.2">
      <c r="A1018" s="102">
        <f t="shared" si="64"/>
        <v>8683711010937</v>
      </c>
      <c r="B1018" s="101" t="s">
        <v>1011</v>
      </c>
      <c r="C1018" s="101" t="s">
        <v>2546</v>
      </c>
      <c r="D1018" s="101" t="s">
        <v>2547</v>
      </c>
      <c r="E1018" s="203" t="s">
        <v>2558</v>
      </c>
      <c r="F1018" s="101" t="s">
        <v>2430</v>
      </c>
      <c r="G1018" s="101" t="str">
        <f>IF(C1018&gt;0,+VLOOKUP($C1018,'STYLE NAMES'!$B:$AC,4,FALSE),"")</f>
        <v>RIDER</v>
      </c>
      <c r="H1018" s="101" t="str">
        <f>IF(C1018&gt;0,+VLOOKUP($C1018,'STYLE NAMES'!$B:$AC,5,FALSE),"")</f>
        <v>MEN</v>
      </c>
      <c r="I1018" s="101" t="str">
        <f>IF(C1018&gt;0,+VLOOKUP($C1018,'STYLE NAMES'!$B:$AC,6,FALSE),"")</f>
        <v>JACKETS &amp; TAILCOATS</v>
      </c>
      <c r="J1018" s="101" t="str">
        <f>IF(C1018&gt;0,+VLOOKUP($C1018,'STYLE NAMES'!$B:$AC,7,FALSE),"")</f>
        <v>MEN</v>
      </c>
      <c r="K1018" s="101" t="str">
        <f>IF(C1018&gt;0,+VLOOKUP($C1018,'STYLE NAMES'!$B:$AC,8,FALSE),"")</f>
        <v>COMPETITION JACKETS</v>
      </c>
      <c r="L1018" s="101" t="str">
        <f>IF(E1018&gt;0,+VLOOKUP($E1018,'CODE GENERATOR'!$D:$T,3,FALSE),"")</f>
        <v>A</v>
      </c>
      <c r="M1018" s="101" t="str">
        <f>IF(E1018&gt;0,+VLOOKUP($E1018,'CODE GENERATOR'!$D:$T,4,FALSE),"")</f>
        <v>TECH JERSEY</v>
      </c>
      <c r="N1018" s="101" t="str">
        <f>IF(E1018&gt;0,+VLOOKUP($E1018,'CODE GENERATOR'!$D:$T,6,FALSE),"")</f>
        <v>RED</v>
      </c>
      <c r="O1018" s="101" t="str">
        <f>IF(E1018&gt;0,+VLOOKUP($E1018,'CODE GENERATOR'!$D:$T,7,FALSE),"")</f>
        <v>RED</v>
      </c>
      <c r="P1018" s="101" t="str">
        <f t="shared" si="65"/>
        <v>RED</v>
      </c>
      <c r="Q1018" s="104" t="str">
        <f>IF(E1018&gt;0,+VLOOKUP($E1018,'CODE GENERATOR'!$D:$T,11,FALSE),"")</f>
        <v>R.J&amp;TMN_CJK0096</v>
      </c>
      <c r="R1018" s="104" t="str">
        <f>IF(E1018&gt;0,+VLOOKUP($E1018,'CODE GENERATOR'!$D:$T,12,FALSE),"")</f>
        <v>TJR0026REDRED</v>
      </c>
      <c r="S1018" s="104" t="str">
        <f>IF(E1018&gt;0,+VLOOKUP($E1018,'CODE GENERATOR'!$D:$T,13,FALSE),"")</f>
        <v>R.J&amp;TMN_CJK0096_TJR0026REDRED</v>
      </c>
      <c r="T1018" s="104" t="str">
        <f t="shared" si="63"/>
        <v>R.J&amp;TMN_CJK0096_TJR0026REDRED_XL / 50</v>
      </c>
      <c r="U1018" s="105">
        <v>8683711010937</v>
      </c>
      <c r="V1018" s="107" t="str" cm="1">
        <f t="array" ref="V1018">_xlfn.TEXTJOIN(";", TRUE, _xlfn.UNIQUE(_xlfn._xlws.FILTER(P$3:P$10029, C$3:C$10029=C1018)))</f>
        <v>RED</v>
      </c>
      <c r="W1018" s="107" t="str" cm="1">
        <f t="array" ref="W1018">_xlfn.TEXTJOIN(";", TRUE, _xlfn.UNIQUE(_xlfn._xlws.FILTER(F$3:F$10029, C$3:C$10029=C1018)))</f>
        <v>XS / 42;S / 44;M / 46;L / 48;XL / 50;XXL / 52</v>
      </c>
      <c r="X1018" s="101" t="str">
        <f>IF(E1018&gt;0,+VLOOKUP($E1018,'CODE GENERATOR'!$D:$AC,19,FALSE),0)</f>
        <v>2507_W_2708</v>
      </c>
      <c r="Y1018" s="101" t="str">
        <f>IF(E1018&gt;0,+VLOOKUP($E1018,'CODE GENERATOR'!$D:$AC,20,FALSE),0)</f>
        <v>2507_W_2721</v>
      </c>
      <c r="Z1018" s="101" t="str">
        <f>IF(E1018&gt;0,+VLOOKUP($E1018,'CODE GENERATOR'!$D:$AC,21,FALSE),0)</f>
        <v>2507_W_2740</v>
      </c>
      <c r="AA1018" s="101" t="str">
        <f>IF(E1018&gt;0,+VLOOKUP($E1018,'CODE GENERATOR'!$D:$AC,22,FALSE),0)</f>
        <v>2507_W_2733</v>
      </c>
      <c r="AB1018" s="101" t="str">
        <f>IF(E1018&gt;0,+VLOOKUP($E1018,'CODE GENERATOR'!$D:$AC,23,FALSE),0)</f>
        <v>2507_D_cavalier_detay_0108</v>
      </c>
      <c r="AC1018" s="101" t="str">
        <f>IF(E1018&gt;0,+VLOOKUP($E1018,'CODE GENERATOR'!$D:$AC,24,FALSE),0)</f>
        <v>2507_D_cavalier_detay_0109</v>
      </c>
      <c r="AD1018" s="101" t="str">
        <f>IF(E1018&gt;0,+VLOOKUP($E1018,'CODE GENERATOR'!$D:$AC,25,FALSE),0)</f>
        <v>2507_VW_Web_64</v>
      </c>
      <c r="AE1018" s="101" t="str">
        <f>IF(E1018&gt;0,+VLOOKUP($E1018,'CODE GENERATOR'!$D:$AC,26,FALSE),0)</f>
        <v/>
      </c>
      <c r="AF1018" s="149" t="str">
        <f>IF($C1018&gt;0,$C1018&amp;" "&amp;$P1018&amp;" "&amp;+VLOOKUP($C1018,'STYLE NAMES'!$B:$AC,10,FALSE),"""")</f>
        <v>AREZZO-TBF RED MEN'S PRO COMPETITION JACKET X TEAM TÜRKİYE</v>
      </c>
      <c r="AG1018" s="101" t="str">
        <f>"Enjoy our "&amp;(AF1018)&amp;"; "&amp;IF(C1018&gt;0,+VLOOKUP($C1018,'STYLE NAMES'!$B:$AC,11,FALSE),"")</f>
        <v>Enjoy our AREZZO-TBF RED MEN'S PRO COMPETITION JACKET X TEAM TÜRKİYE; MADE IN ITALY WITH PREMIUM ITALIAN FABRICS
Professional Series Competition jacket with soft-shell microfibre that is waterproof, highly elastic and breathable technical jersey fabric. Machine washable</v>
      </c>
      <c r="AH1018" s="101" t="str">
        <f>IF(C1018&gt;0,+VLOOKUP($C1018,'STYLE NAMES'!$B:$AC,12,FALSE),"")</f>
        <v>*Italian Premium fabric
*Extra-soft and comfortable technical jersey
* 4-way stretch fabric
* Breathable and Quick Dry
* Wrinkle-free and Easy Care
Composition:
74% Micro PA /  26% Elasthane</v>
      </c>
      <c r="AI1018" s="101" t="str">
        <f>IF(C1018&gt;0,+VLOOKUP($C1018,'STYLE NAMES'!$B:$AC,13,FALSE),"")</f>
        <v>Machine Wash at 30°C
Mild process
Iron at low temperature
Iron from REVERSE
Do NOT iron on logos or prints
Do not bleach
Do NOT Tumble Dry</v>
      </c>
      <c r="AJ1018" s="149" t="str">
        <f>IF($C1018&gt;0,$C1018&amp;" "&amp;$P1018&amp;" "&amp;+VLOOKUP($C1018,'STYLE NAMES'!$B:$AC,14,FALSE),"""")</f>
        <v>AREZZO-TBF RED ERKEK PRO YARIŞMA CEKETİ X TEAM TÜRKİYE</v>
      </c>
      <c r="AK1018" s="149" t="str">
        <f>"Cavalier SanMarco tarafından tasarlanan "&amp;(AJ1018)&amp;"; "&amp;IF(C1018&gt;0,+VLOOKUP($C1018,'STYLE NAMES'!$B:$AC,15,FALSE),"")</f>
        <v>Cavalier SanMarco tarafından tasarlanan AREZZO-TBF RED ERKEK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18" s="149" t="str">
        <f>IF(C1018&gt;0,+VLOOKUP($C1018,'STYLE NAMES'!$B:$AC,16,FALSE),"")</f>
        <v>*İtalyan Premium kumaş
*Ekstra yumuşak ve konforlu teknik jarse
*4 yönlü esneme özelliği
*Nefes alabilir ve hızlı kurur
*Kırışmaz ve kolay bakım
Bileşimi:
%72 Mikro PA / %28 Elastan</v>
      </c>
      <c r="AM1018" s="149" t="str">
        <f>IF(C1018&gt;0,+VLOOKUP($C1018,'STYLE NAMES'!$B:$AC,17,FALSE),"")</f>
        <v>Makinede 30°C' de Yıkayın
Hassas Yıkama
Ilık ütü yapın
Tersten ütüleyin
Logo ve baskıları ÜTÜLEMEYİN
Çamaşır suyu kullanmayın
Kurutma Makinesinde Kurutmayın</v>
      </c>
      <c r="AN1018" s="149" t="str">
        <f>IF($C1018&gt;0,$C1018&amp;" "&amp;$P1018&amp;" "&amp;+VLOOKUP($C1018,'STYLE NAMES'!$B:$AC,18,FALSE),"""")</f>
        <v>AREZZO-TBF RED GIACCHE PRO DA GARA DA UOMO X TEAM TÜRKİYE</v>
      </c>
      <c r="AO1018" s="101" t="str">
        <f>"Disegnato da Cavalier SanMarco "&amp;(AN1018)&amp;"; "&amp;IF(C1018&gt;0,+VLOOKUP($C1018,'STYLE NAMES'!$B:$AC,19,FALSE),"")</f>
        <v>Disegnato da Cavalier SanMarco AREZZO-TBF RED GIACCHE PRO DA GARA DA UOMO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8" s="101" t="str">
        <f>IF(C1018&gt;0,+VLOOKUP($C1018,'STYLE NAMES'!$B:$AC,20,FALSE),"")</f>
        <v>*Tessuto premium italiano
*Jersey tecnico extra morbido e confortevole
*Tessuto elasticizzato in 4 direzioni
*Traspirante e ad asciugatura rapida
*Antipiega e facile da curare
Composizione:
74% Micro PA / 26% Elastan</v>
      </c>
      <c r="AQ1018" s="101" t="str">
        <f>IF(C1018&gt;0,+VLOOKUP($C1018,'STYLE NAMES'!$B:$AC,21,FALSE),"")</f>
        <v>Lavare in lavatrice a 30°C Ciclo delicato 
Stirare a bassa temperatura
Stirare al rovescio 
Non stirare su loghi o stampe 
Non candeggiare 
Non asciugare in asciugatrice</v>
      </c>
      <c r="AR1018" s="101">
        <f>IF(D1018&gt;0,+VLOOKUP($C1018,'STYLE NAMES'!$B:$AC,22,FALSE),"")</f>
        <v>0</v>
      </c>
      <c r="AS1018" s="101">
        <f>IF(E1018&gt;0,+VLOOKUP($C1018,'STYLE NAMES'!$B:$AC,23,FALSE),"")</f>
        <v>0</v>
      </c>
      <c r="AT1018" s="101">
        <f>IF(F1018&gt;0,+VLOOKUP($C1018,'STYLE NAMES'!$B:$AC,24,FALSE),"")</f>
        <v>0</v>
      </c>
      <c r="AU1018" s="101">
        <f>IF(G1018&gt;0,+VLOOKUP($C1018,'STYLE NAMES'!$B:$AC,25,FALSE),"")</f>
        <v>0</v>
      </c>
      <c r="AV1018" s="101" t="str">
        <f>+VLOOKUP($S1018,'CODE GENERATOR'!$P:$AM,15,FALSE)</f>
        <v>R.BOTMN_BRC0066_TJR0026WHTWHT</v>
      </c>
      <c r="AW1018" s="101" t="str">
        <f>+VLOOKUP($S1018,'CODE GENERATOR'!$P:$AM,16,FALSE)</f>
        <v>R.TOPMN_CPL0098S_TJR0015WHTRED</v>
      </c>
      <c r="AX1018" s="101" t="str">
        <f>+VLOOKUP($S1018,'CODE GENERATOR'!$P:$AM,17,FALSE)</f>
        <v>A.RACAU_SOC0018_NYL00003XBST6</v>
      </c>
      <c r="AY1018" s="101" t="str">
        <f>+VLOOKUP($S1018,'CODE GENERATOR'!$P:$AM,18,FALSE)</f>
        <v>A.RACMN_TIE0083_KNT0000WHTWHT</v>
      </c>
      <c r="AZ1018" s="101">
        <f>+VLOOKUP($S1018,'CODE GENERATOR'!$P:$AM,19,FALSE)</f>
        <v>0</v>
      </c>
      <c r="BA1018" s="101">
        <f>+VLOOKUP($S1018,'CODE GENERATOR'!$P:$AM,20,FALSE)</f>
        <v>0</v>
      </c>
      <c r="BB1018" s="101">
        <f>+VLOOKUP($S1018,'CODE GENERATOR'!$P:$AM,21,FALSE)</f>
        <v>0</v>
      </c>
      <c r="BC1018" s="101">
        <f>+VLOOKUP($S1018,'CODE GENERATOR'!$P:$AM,22,FALSE)</f>
        <v>0</v>
      </c>
      <c r="BD1018" s="101">
        <f>+VLOOKUP($S1018,'CODE GENERATOR'!$P:$AM,23,FALSE)</f>
        <v>0</v>
      </c>
      <c r="BE1018" s="101">
        <f>+VLOOKUP($S1018,'CODE GENERATOR'!$P:$AM,24,FALSE)</f>
        <v>0</v>
      </c>
      <c r="BF1018" s="101">
        <f>IF(C1018&gt;0,+VLOOKUP(G1018,'CATEGORY ID'!$A$1:$L$118,3,FALSE),"")</f>
        <v>30</v>
      </c>
      <c r="BG1018" s="101">
        <f>IF(C1018&gt;0,+VLOOKUP(H1018,'CATEGORY ID'!$D$1:$L$118,3,FALSE),"")</f>
        <v>2</v>
      </c>
      <c r="BH1018" s="101">
        <f>IF(C1018&gt;0,+VLOOKUP((+H1018&amp;I1018),'CATEGORY ID'!$H$1:$I$121,2,FALSE),"")</f>
        <v>114</v>
      </c>
      <c r="BJ1018" s="101">
        <f>IF(C1018&gt;0,IF(COUNTIF('CATEGORY ID'!$K$1:$K$121,+H1018&amp;K1018) &gt; 0, +VLOOKUP(+H1018&amp;K1018,'CATEGORY ID'!$K$1:$L$121,2,FALSE),""),"")</f>
        <v>94</v>
      </c>
      <c r="BK1018" s="101" t="str">
        <f>IF(C1018&gt;0,IF(COUNTIF('CATEGORY ID'!$K$124:$K$165, +VLOOKUP(C1018,'STYLE NAMES'!$B:$AE,30,FALSE)) &gt; 0, +VLOOKUP(VLOOKUP(C1018,'STYLE NAMES'!$B:$AE,30,FALSE),'CATEGORY ID'!K:M,2,FALSE),""),"")</f>
        <v/>
      </c>
      <c r="BO1018" s="101">
        <v>21</v>
      </c>
      <c r="BQ1018" s="101">
        <v>206</v>
      </c>
      <c r="BR1018" s="101" t="str" cm="1">
        <f t="array" ref="BR1018">IF(C1018&gt;0,_xlfn.TEXTJOIN(";", TRUE,_xlfn.UNIQUE(_xlfn._xlws.FILTER(BF1018:BQ1018,(BF1018:BQ1018&gt;0)),TRUE,FALSE)),"")&amp;";"&amp;BS1018</f>
        <v>30;2;114;94;21;206;207</v>
      </c>
      <c r="BS1018" s="101">
        <v>207</v>
      </c>
      <c r="BU1018" s="106">
        <f>IF(C1018&gt;0,+VLOOKUP($C1018,'STYLE NAMES'!$B:$AC,26,FALSE),"")</f>
        <v>499.9</v>
      </c>
      <c r="BV1018" s="106">
        <f>IF(C1018&gt;0,+VLOOKUP($C1018,'STYLE NAMES'!$B:$AC,27,FALSE),"")</f>
        <v>27490</v>
      </c>
      <c r="BW1018" s="106">
        <f>IF(C1018&gt;0,+VLOOKUP($C1018,'STYLE NAMES'!$B:$AC,28,FALSE),"")</f>
        <v>574.88499999999988</v>
      </c>
      <c r="BY1018"/>
      <c r="BZ1018" s="101">
        <v>0</v>
      </c>
      <c r="CA1018" s="137">
        <f t="shared" si="66"/>
        <v>1</v>
      </c>
      <c r="CB1018" s="137" t="str">
        <f>+VLOOKUP(C1018,'[2]STYLES &amp; MODELS MATRIX'!$A:$G,7,FALSE)</f>
        <v>HDJ</v>
      </c>
      <c r="CC1018" s="137" t="str">
        <f>+VLOOKUP(C1018,'[1]STYLES &amp; SIZE CHARTS'!$A:$H,8,FALSE)</f>
        <v>MJT-CJ1</v>
      </c>
      <c r="CD1018" s="137">
        <v>1</v>
      </c>
      <c r="CE1018" s="205"/>
      <c r="CF1018" s="141"/>
    </row>
    <row r="1019" spans="1:84" s="101" customFormat="1" ht="12" customHeight="1" x14ac:dyDescent="0.2">
      <c r="A1019" s="102">
        <f t="shared" si="64"/>
        <v>8683711010944</v>
      </c>
      <c r="B1019" s="101" t="s">
        <v>1011</v>
      </c>
      <c r="C1019" s="101" t="s">
        <v>2546</v>
      </c>
      <c r="D1019" s="101" t="s">
        <v>2547</v>
      </c>
      <c r="E1019" s="203" t="s">
        <v>2558</v>
      </c>
      <c r="F1019" s="101" t="s">
        <v>2431</v>
      </c>
      <c r="G1019" s="101" t="str">
        <f>IF(C1019&gt;0,+VLOOKUP($C1019,'STYLE NAMES'!$B:$AC,4,FALSE),"")</f>
        <v>RIDER</v>
      </c>
      <c r="H1019" s="101" t="str">
        <f>IF(C1019&gt;0,+VLOOKUP($C1019,'STYLE NAMES'!$B:$AC,5,FALSE),"")</f>
        <v>MEN</v>
      </c>
      <c r="I1019" s="101" t="str">
        <f>IF(C1019&gt;0,+VLOOKUP($C1019,'STYLE NAMES'!$B:$AC,6,FALSE),"")</f>
        <v>JACKETS &amp; TAILCOATS</v>
      </c>
      <c r="J1019" s="101" t="str">
        <f>IF(C1019&gt;0,+VLOOKUP($C1019,'STYLE NAMES'!$B:$AC,7,FALSE),"")</f>
        <v>MEN</v>
      </c>
      <c r="K1019" s="101" t="str">
        <f>IF(C1019&gt;0,+VLOOKUP($C1019,'STYLE NAMES'!$B:$AC,8,FALSE),"")</f>
        <v>COMPETITION JACKETS</v>
      </c>
      <c r="L1019" s="101" t="str">
        <f>IF(E1019&gt;0,+VLOOKUP($E1019,'CODE GENERATOR'!$D:$T,3,FALSE),"")</f>
        <v>A</v>
      </c>
      <c r="M1019" s="101" t="str">
        <f>IF(E1019&gt;0,+VLOOKUP($E1019,'CODE GENERATOR'!$D:$T,4,FALSE),"")</f>
        <v>TECH JERSEY</v>
      </c>
      <c r="N1019" s="101" t="str">
        <f>IF(E1019&gt;0,+VLOOKUP($E1019,'CODE GENERATOR'!$D:$T,6,FALSE),"")</f>
        <v>RED</v>
      </c>
      <c r="O1019" s="101" t="str">
        <f>IF(E1019&gt;0,+VLOOKUP($E1019,'CODE GENERATOR'!$D:$T,7,FALSE),"")</f>
        <v>RED</v>
      </c>
      <c r="P1019" s="101" t="str">
        <f t="shared" si="65"/>
        <v>RED</v>
      </c>
      <c r="Q1019" s="104" t="str">
        <f>IF(E1019&gt;0,+VLOOKUP($E1019,'CODE GENERATOR'!$D:$T,11,FALSE),"")</f>
        <v>R.J&amp;TMN_CJK0096</v>
      </c>
      <c r="R1019" s="104" t="str">
        <f>IF(E1019&gt;0,+VLOOKUP($E1019,'CODE GENERATOR'!$D:$T,12,FALSE),"")</f>
        <v>TJR0026REDRED</v>
      </c>
      <c r="S1019" s="104" t="str">
        <f>IF(E1019&gt;0,+VLOOKUP($E1019,'CODE GENERATOR'!$D:$T,13,FALSE),"")</f>
        <v>R.J&amp;TMN_CJK0096_TJR0026REDRED</v>
      </c>
      <c r="T1019" s="104" t="str">
        <f t="shared" si="63"/>
        <v>R.J&amp;TMN_CJK0096_TJR0026REDRED_XXL / 52</v>
      </c>
      <c r="U1019" s="105">
        <v>8683711010944</v>
      </c>
      <c r="V1019" s="107" t="str" cm="1">
        <f t="array" ref="V1019">_xlfn.TEXTJOIN(";", TRUE, _xlfn.UNIQUE(_xlfn._xlws.FILTER(P$3:P$10029, C$3:C$10029=C1019)))</f>
        <v>RED</v>
      </c>
      <c r="W1019" s="107" t="str" cm="1">
        <f t="array" ref="W1019">_xlfn.TEXTJOIN(";", TRUE, _xlfn.UNIQUE(_xlfn._xlws.FILTER(F$3:F$10029, C$3:C$10029=C1019)))</f>
        <v>XS / 42;S / 44;M / 46;L / 48;XL / 50;XXL / 52</v>
      </c>
      <c r="X1019" s="101" t="str">
        <f>IF(E1019&gt;0,+VLOOKUP($E1019,'CODE GENERATOR'!$D:$AC,19,FALSE),0)</f>
        <v>2507_W_2708</v>
      </c>
      <c r="Y1019" s="101" t="str">
        <f>IF(E1019&gt;0,+VLOOKUP($E1019,'CODE GENERATOR'!$D:$AC,20,FALSE),0)</f>
        <v>2507_W_2721</v>
      </c>
      <c r="Z1019" s="101" t="str">
        <f>IF(E1019&gt;0,+VLOOKUP($E1019,'CODE GENERATOR'!$D:$AC,21,FALSE),0)</f>
        <v>2507_W_2740</v>
      </c>
      <c r="AA1019" s="101" t="str">
        <f>IF(E1019&gt;0,+VLOOKUP($E1019,'CODE GENERATOR'!$D:$AC,22,FALSE),0)</f>
        <v>2507_W_2733</v>
      </c>
      <c r="AB1019" s="101" t="str">
        <f>IF(E1019&gt;0,+VLOOKUP($E1019,'CODE GENERATOR'!$D:$AC,23,FALSE),0)</f>
        <v>2507_D_cavalier_detay_0108</v>
      </c>
      <c r="AC1019" s="101" t="str">
        <f>IF(E1019&gt;0,+VLOOKUP($E1019,'CODE GENERATOR'!$D:$AC,24,FALSE),0)</f>
        <v>2507_D_cavalier_detay_0109</v>
      </c>
      <c r="AD1019" s="101" t="str">
        <f>IF(E1019&gt;0,+VLOOKUP($E1019,'CODE GENERATOR'!$D:$AC,25,FALSE),0)</f>
        <v>2507_VW_Web_64</v>
      </c>
      <c r="AE1019" s="101" t="str">
        <f>IF(E1019&gt;0,+VLOOKUP($E1019,'CODE GENERATOR'!$D:$AC,26,FALSE),0)</f>
        <v/>
      </c>
      <c r="AF1019" s="149" t="str">
        <f>IF($C1019&gt;0,$C1019&amp;" "&amp;$P1019&amp;" "&amp;+VLOOKUP($C1019,'STYLE NAMES'!$B:$AC,10,FALSE),"""")</f>
        <v>AREZZO-TBF RED MEN'S PRO COMPETITION JACKET X TEAM TÜRKİYE</v>
      </c>
      <c r="AG1019" s="101" t="str">
        <f>"Enjoy our "&amp;(AF1019)&amp;"; "&amp;IF(C1019&gt;0,+VLOOKUP($C1019,'STYLE NAMES'!$B:$AC,11,FALSE),"")</f>
        <v>Enjoy our AREZZO-TBF RED MEN'S PRO COMPETITION JACKET X TEAM TÜRKİYE; MADE IN ITALY WITH PREMIUM ITALIAN FABRICS
Professional Series Competition jacket with soft-shell microfibre that is waterproof, highly elastic and breathable technical jersey fabric. Machine washable</v>
      </c>
      <c r="AH1019" s="101" t="str">
        <f>IF(C1019&gt;0,+VLOOKUP($C1019,'STYLE NAMES'!$B:$AC,12,FALSE),"")</f>
        <v>*Italian Premium fabric
*Extra-soft and comfortable technical jersey
* 4-way stretch fabric
* Breathable and Quick Dry
* Wrinkle-free and Easy Care
Composition:
74% Micro PA /  26% Elasthane</v>
      </c>
      <c r="AI1019" s="101" t="str">
        <f>IF(C1019&gt;0,+VLOOKUP($C1019,'STYLE NAMES'!$B:$AC,13,FALSE),"")</f>
        <v>Machine Wash at 30°C
Mild process
Iron at low temperature
Iron from REVERSE
Do NOT iron on logos or prints
Do not bleach
Do NOT Tumble Dry</v>
      </c>
      <c r="AJ1019" s="149" t="str">
        <f>IF($C1019&gt;0,$C1019&amp;" "&amp;$P1019&amp;" "&amp;+VLOOKUP($C1019,'STYLE NAMES'!$B:$AC,14,FALSE),"""")</f>
        <v>AREZZO-TBF RED ERKEK PRO YARIŞMA CEKETİ X TEAM TÜRKİYE</v>
      </c>
      <c r="AK1019" s="149" t="str">
        <f>"Cavalier SanMarco tarafından tasarlanan "&amp;(AJ1019)&amp;"; "&amp;IF(C1019&gt;0,+VLOOKUP($C1019,'STYLE NAMES'!$B:$AC,15,FALSE),"")</f>
        <v>Cavalier SanMarco tarafından tasarlanan AREZZO-TBF RED ERKEK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19" s="149" t="str">
        <f>IF(C1019&gt;0,+VLOOKUP($C1019,'STYLE NAMES'!$B:$AC,16,FALSE),"")</f>
        <v>*İtalyan Premium kumaş
*Ekstra yumuşak ve konforlu teknik jarse
*4 yönlü esneme özelliği
*Nefes alabilir ve hızlı kurur
*Kırışmaz ve kolay bakım
Bileşimi:
%72 Mikro PA / %28 Elastan</v>
      </c>
      <c r="AM1019" s="149" t="str">
        <f>IF(C1019&gt;0,+VLOOKUP($C1019,'STYLE NAMES'!$B:$AC,17,FALSE),"")</f>
        <v>Makinede 30°C' de Yıkayın
Hassas Yıkama
Ilık ütü yapın
Tersten ütüleyin
Logo ve baskıları ÜTÜLEMEYİN
Çamaşır suyu kullanmayın
Kurutma Makinesinde Kurutmayın</v>
      </c>
      <c r="AN1019" s="149" t="str">
        <f>IF($C1019&gt;0,$C1019&amp;" "&amp;$P1019&amp;" "&amp;+VLOOKUP($C1019,'STYLE NAMES'!$B:$AC,18,FALSE),"""")</f>
        <v>AREZZO-TBF RED GIACCHE PRO DA GARA DA UOMO X TEAM TÜRKİYE</v>
      </c>
      <c r="AO1019" s="101" t="str">
        <f>"Disegnato da Cavalier SanMarco "&amp;(AN1019)&amp;"; "&amp;IF(C1019&gt;0,+VLOOKUP($C1019,'STYLE NAMES'!$B:$AC,19,FALSE),"")</f>
        <v>Disegnato da Cavalier SanMarco AREZZO-TBF RED GIACCHE PRO DA GARA DA UOMO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19" s="101" t="str">
        <f>IF(C1019&gt;0,+VLOOKUP($C1019,'STYLE NAMES'!$B:$AC,20,FALSE),"")</f>
        <v>*Tessuto premium italiano
*Jersey tecnico extra morbido e confortevole
*Tessuto elasticizzato in 4 direzioni
*Traspirante e ad asciugatura rapida
*Antipiega e facile da curare
Composizione:
74% Micro PA / 26% Elastan</v>
      </c>
      <c r="AQ1019" s="101" t="str">
        <f>IF(C1019&gt;0,+VLOOKUP($C1019,'STYLE NAMES'!$B:$AC,21,FALSE),"")</f>
        <v>Lavare in lavatrice a 30°C Ciclo delicato 
Stirare a bassa temperatura
Stirare al rovescio 
Non stirare su loghi o stampe 
Non candeggiare 
Non asciugare in asciugatrice</v>
      </c>
      <c r="AR1019" s="101">
        <f>IF(D1019&gt;0,+VLOOKUP($C1019,'STYLE NAMES'!$B:$AC,22,FALSE),"")</f>
        <v>0</v>
      </c>
      <c r="AS1019" s="101">
        <f>IF(E1019&gt;0,+VLOOKUP($C1019,'STYLE NAMES'!$B:$AC,23,FALSE),"")</f>
        <v>0</v>
      </c>
      <c r="AT1019" s="101">
        <f>IF(F1019&gt;0,+VLOOKUP($C1019,'STYLE NAMES'!$B:$AC,24,FALSE),"")</f>
        <v>0</v>
      </c>
      <c r="AU1019" s="101">
        <f>IF(G1019&gt;0,+VLOOKUP($C1019,'STYLE NAMES'!$B:$AC,25,FALSE),"")</f>
        <v>0</v>
      </c>
      <c r="AV1019" s="101" t="str">
        <f>+VLOOKUP($S1019,'CODE GENERATOR'!$P:$AM,15,FALSE)</f>
        <v>R.BOTMN_BRC0066_TJR0026WHTWHT</v>
      </c>
      <c r="AW1019" s="101" t="str">
        <f>+VLOOKUP($S1019,'CODE GENERATOR'!$P:$AM,16,FALSE)</f>
        <v>R.TOPMN_CPL0098S_TJR0015WHTRED</v>
      </c>
      <c r="AX1019" s="101" t="str">
        <f>+VLOOKUP($S1019,'CODE GENERATOR'!$P:$AM,17,FALSE)</f>
        <v>A.RACAU_SOC0018_NYL00003XBST6</v>
      </c>
      <c r="AY1019" s="101" t="str">
        <f>+VLOOKUP($S1019,'CODE GENERATOR'!$P:$AM,18,FALSE)</f>
        <v>A.RACMN_TIE0083_KNT0000WHTWHT</v>
      </c>
      <c r="AZ1019" s="101">
        <f>+VLOOKUP($S1019,'CODE GENERATOR'!$P:$AM,19,FALSE)</f>
        <v>0</v>
      </c>
      <c r="BA1019" s="101">
        <f>+VLOOKUP($S1019,'CODE GENERATOR'!$P:$AM,20,FALSE)</f>
        <v>0</v>
      </c>
      <c r="BB1019" s="101">
        <f>+VLOOKUP($S1019,'CODE GENERATOR'!$P:$AM,21,FALSE)</f>
        <v>0</v>
      </c>
      <c r="BC1019" s="101">
        <f>+VLOOKUP($S1019,'CODE GENERATOR'!$P:$AM,22,FALSE)</f>
        <v>0</v>
      </c>
      <c r="BD1019" s="101">
        <f>+VLOOKUP($S1019,'CODE GENERATOR'!$P:$AM,23,FALSE)</f>
        <v>0</v>
      </c>
      <c r="BE1019" s="101">
        <f>+VLOOKUP($S1019,'CODE GENERATOR'!$P:$AM,24,FALSE)</f>
        <v>0</v>
      </c>
      <c r="BF1019" s="101">
        <f>IF(C1019&gt;0,+VLOOKUP(G1019,'CATEGORY ID'!$A$1:$L$118,3,FALSE),"")</f>
        <v>30</v>
      </c>
      <c r="BG1019" s="101">
        <f>IF(C1019&gt;0,+VLOOKUP(H1019,'CATEGORY ID'!$D$1:$L$118,3,FALSE),"")</f>
        <v>2</v>
      </c>
      <c r="BH1019" s="101">
        <f>IF(C1019&gt;0,+VLOOKUP((+H1019&amp;I1019),'CATEGORY ID'!$H$1:$I$121,2,FALSE),"")</f>
        <v>114</v>
      </c>
      <c r="BJ1019" s="101">
        <f>IF(C1019&gt;0,IF(COUNTIF('CATEGORY ID'!$K$1:$K$121,+H1019&amp;K1019) &gt; 0, +VLOOKUP(+H1019&amp;K1019,'CATEGORY ID'!$K$1:$L$121,2,FALSE),""),"")</f>
        <v>94</v>
      </c>
      <c r="BK1019" s="101" t="str">
        <f>IF(C1019&gt;0,IF(COUNTIF('CATEGORY ID'!$K$124:$K$165, +VLOOKUP(C1019,'STYLE NAMES'!$B:$AE,30,FALSE)) &gt; 0, +VLOOKUP(VLOOKUP(C1019,'STYLE NAMES'!$B:$AE,30,FALSE),'CATEGORY ID'!K:M,2,FALSE),""),"")</f>
        <v/>
      </c>
      <c r="BO1019" s="101">
        <v>21</v>
      </c>
      <c r="BQ1019" s="101">
        <v>206</v>
      </c>
      <c r="BR1019" s="101" t="str" cm="1">
        <f t="array" ref="BR1019">IF(C1019&gt;0,_xlfn.TEXTJOIN(";", TRUE,_xlfn.UNIQUE(_xlfn._xlws.FILTER(BF1019:BQ1019,(BF1019:BQ1019&gt;0)),TRUE,FALSE)),"")&amp;";"&amp;BS1019</f>
        <v>30;2;114;94;21;206;207</v>
      </c>
      <c r="BS1019" s="101">
        <v>207</v>
      </c>
      <c r="BU1019" s="106">
        <f>IF(C1019&gt;0,+VLOOKUP($C1019,'STYLE NAMES'!$B:$AC,26,FALSE),"")</f>
        <v>499.9</v>
      </c>
      <c r="BV1019" s="106">
        <f>IF(C1019&gt;0,+VLOOKUP($C1019,'STYLE NAMES'!$B:$AC,27,FALSE),"")</f>
        <v>27490</v>
      </c>
      <c r="BW1019" s="106">
        <f>IF(C1019&gt;0,+VLOOKUP($C1019,'STYLE NAMES'!$B:$AC,28,FALSE),"")</f>
        <v>574.88499999999988</v>
      </c>
      <c r="BY1019"/>
      <c r="BZ1019" s="101">
        <v>0</v>
      </c>
      <c r="CA1019" s="137">
        <f t="shared" si="66"/>
        <v>1</v>
      </c>
      <c r="CB1019" s="137" t="str">
        <f>+VLOOKUP(C1019,'[2]STYLES &amp; MODELS MATRIX'!$A:$G,7,FALSE)</f>
        <v>HDJ</v>
      </c>
      <c r="CC1019" s="137" t="str">
        <f>+VLOOKUP(C1019,'[1]STYLES &amp; SIZE CHARTS'!$A:$H,8,FALSE)</f>
        <v>MJT-CJ1</v>
      </c>
      <c r="CD1019" s="137">
        <v>1</v>
      </c>
      <c r="CE1019" s="205"/>
      <c r="CF1019" s="141"/>
    </row>
    <row r="1020" spans="1:84" s="101" customFormat="1" ht="12" customHeight="1" x14ac:dyDescent="0.2">
      <c r="A1020" s="102">
        <f t="shared" si="64"/>
        <v>8683711010951</v>
      </c>
      <c r="B1020" s="101" t="s">
        <v>1012</v>
      </c>
      <c r="C1020" s="101" t="s">
        <v>2554</v>
      </c>
      <c r="D1020" s="101" t="s">
        <v>2555</v>
      </c>
      <c r="E1020" s="203" t="s">
        <v>2559</v>
      </c>
      <c r="F1020" s="101" t="s">
        <v>2438</v>
      </c>
      <c r="G1020" s="101" t="str">
        <f>IF(C1020&gt;0,+VLOOKUP($C1020,'STYLE NAMES'!$B:$AC,4,FALSE),"")</f>
        <v>RIDER</v>
      </c>
      <c r="H1020" s="101" t="str">
        <f>IF(C1020&gt;0,+VLOOKUP($C1020,'STYLE NAMES'!$B:$AC,5,FALSE),"")</f>
        <v>WOMEN</v>
      </c>
      <c r="I1020" s="101" t="str">
        <f>IF(C1020&gt;0,+VLOOKUP($C1020,'STYLE NAMES'!$B:$AC,6,FALSE),"")</f>
        <v>JACKETS &amp; TAILCOATS</v>
      </c>
      <c r="J1020" s="101" t="str">
        <f>IF(C1020&gt;0,+VLOOKUP($C1020,'STYLE NAMES'!$B:$AC,7,FALSE),"")</f>
        <v>WOMEN</v>
      </c>
      <c r="K1020" s="101" t="str">
        <f>IF(C1020&gt;0,+VLOOKUP($C1020,'STYLE NAMES'!$B:$AC,8,FALSE),"")</f>
        <v>COMPETITION JACKETS</v>
      </c>
      <c r="L1020" s="101" t="str">
        <f>IF(E1020&gt;0,+VLOOKUP($E1020,'CODE GENERATOR'!$D:$T,3,FALSE),"")</f>
        <v>A</v>
      </c>
      <c r="M1020" s="101" t="str">
        <f>IF(E1020&gt;0,+VLOOKUP($E1020,'CODE GENERATOR'!$D:$T,4,FALSE),"")</f>
        <v>TECH JERSEY</v>
      </c>
      <c r="N1020" s="101" t="str">
        <f>IF(E1020&gt;0,+VLOOKUP($E1020,'CODE GENERATOR'!$D:$T,6,FALSE),"")</f>
        <v>RED</v>
      </c>
      <c r="O1020" s="101" t="str">
        <f>IF(E1020&gt;0,+VLOOKUP($E1020,'CODE GENERATOR'!$D:$T,7,FALSE),"")</f>
        <v>RED</v>
      </c>
      <c r="P1020" s="101" t="str">
        <f t="shared" si="65"/>
        <v>RED</v>
      </c>
      <c r="Q1020" s="104" t="str">
        <f>IF(E1020&gt;0,+VLOOKUP($E1020,'CODE GENERATOR'!$D:$T,11,FALSE),"")</f>
        <v>R.J&amp;TWN_CJK0097</v>
      </c>
      <c r="R1020" s="104" t="str">
        <f>IF(E1020&gt;0,+VLOOKUP($E1020,'CODE GENERATOR'!$D:$T,12,FALSE),"")</f>
        <v>TJR0027REDRED</v>
      </c>
      <c r="S1020" s="104" t="str">
        <f>IF(E1020&gt;0,+VLOOKUP($E1020,'CODE GENERATOR'!$D:$T,13,FALSE),"")</f>
        <v>R.J&amp;TWN_CJK0097_TJR0027REDRED</v>
      </c>
      <c r="T1020" s="104" t="str">
        <f t="shared" si="63"/>
        <v>R.J&amp;TWN_CJK0097_TJR0027REDRED_XS / 34-36</v>
      </c>
      <c r="U1020" s="105">
        <v>8683711010951</v>
      </c>
      <c r="V1020" s="107" t="str" cm="1">
        <f t="array" ref="V1020">_xlfn.TEXTJOIN(";", TRUE, _xlfn.UNIQUE(_xlfn._xlws.FILTER(P$3:P$10029, C$3:C$10029=C1020)))</f>
        <v>RED</v>
      </c>
      <c r="W1020" s="107" t="str" cm="1">
        <f t="array" ref="W1020">_xlfn.TEXTJOIN(";", TRUE, _xlfn.UNIQUE(_xlfn._xlws.FILTER(F$3:F$10029, C$3:C$10029=C1020)))</f>
        <v>XS / 34-36;S / 36-38;M / 38-40;L / 40-42;XL / 42-44;XXL / 44-46</v>
      </c>
      <c r="X1020" s="101" t="str">
        <f>IF(E1020&gt;0,+VLOOKUP($E1020,'CODE GENERATOR'!$D:$AC,19,FALSE),0)</f>
        <v>2507_W_2801</v>
      </c>
      <c r="Y1020" s="101" t="str">
        <f>IF(E1020&gt;0,+VLOOKUP($E1020,'CODE GENERATOR'!$D:$AC,20,FALSE),0)</f>
        <v>2507_W_2810</v>
      </c>
      <c r="Z1020" s="101" t="str">
        <f>IF(E1020&gt;0,+VLOOKUP($E1020,'CODE GENERATOR'!$D:$AC,21,FALSE),0)</f>
        <v>2507_W_2834</v>
      </c>
      <c r="AA1020" s="101" t="str">
        <f>IF(E1020&gt;0,+VLOOKUP($E1020,'CODE GENERATOR'!$D:$AC,22,FALSE),0)</f>
        <v>2507_W_2828</v>
      </c>
      <c r="AB1020" s="101" t="str">
        <f>IF(E1020&gt;0,+VLOOKUP($E1020,'CODE GENERATOR'!$D:$AC,23,FALSE),0)</f>
        <v>2507_D_cavalier_detay_0106</v>
      </c>
      <c r="AC1020" s="101" t="str">
        <f>IF(E1020&gt;0,+VLOOKUP($E1020,'CODE GENERATOR'!$D:$AC,24,FALSE),0)</f>
        <v>2507_D_cavalier_detay_0107</v>
      </c>
      <c r="AD1020" s="101" t="str">
        <f>IF(E1020&gt;0,+VLOOKUP($E1020,'CODE GENERATOR'!$D:$AC,25,FALSE),0)</f>
        <v>2507_VW_Web_62</v>
      </c>
      <c r="AE1020" s="101" t="str">
        <f>IF(E1020&gt;0,+VLOOKUP($E1020,'CODE GENERATOR'!$D:$AC,26,FALSE),0)</f>
        <v/>
      </c>
      <c r="AF1020" s="149" t="str">
        <f>IF($C1020&gt;0,$C1020&amp;" "&amp;$P1020&amp;" "&amp;+VLOOKUP($C1020,'STYLE NAMES'!$B:$AC,10,FALSE),"""")</f>
        <v>GORLA MINORE-TBF RED WOMEN'S PRO COMPETITION JACKET X TEAM TÜRKİYE</v>
      </c>
      <c r="AG1020" s="101" t="str">
        <f>"Enjoy our "&amp;(AF1020)&amp;"; "&amp;IF(C1020&gt;0,+VLOOKUP($C1020,'STYLE NAMES'!$B:$AC,11,FALSE),"")</f>
        <v>Enjoy our GORLA MINORE-TBF RED WOMEN'S PRO COMPETITION JACKET X TEAM TÜRKİYE; MADE IN ITALY WITH PREMIUM ITALIAN FABRICS
Professional Series Competition jacket with soft-shell microfibre that is waterproof, highly elastic and breathable technical jersey fabric. Machine washable</v>
      </c>
      <c r="AH1020" s="101" t="str">
        <f>IF(C1020&gt;0,+VLOOKUP($C1020,'STYLE NAMES'!$B:$AC,12,FALSE),"")</f>
        <v>*Italian Premium fabric
*Extra-soft and comfortable technical jersey
* 4-way stretch fabric
* Breathable and Quick Dry
* Wrinkle-free and Easy Care
Composition:
74% Micro PA /  26% Elasthane</v>
      </c>
      <c r="AI1020" s="101" t="str">
        <f>IF(C1020&gt;0,+VLOOKUP($C1020,'STYLE NAMES'!$B:$AC,13,FALSE),"")</f>
        <v>Machine Wash at 30°C
Mild process
Iron at low temperature
Iron from REVERSE
Do NOT iron on logos or prints
Do not bleach
Do NOT Tumble Dry</v>
      </c>
      <c r="AJ1020" s="149" t="str">
        <f>IF($C1020&gt;0,$C1020&amp;" "&amp;$P1020&amp;" "&amp;+VLOOKUP($C1020,'STYLE NAMES'!$B:$AC,14,FALSE),"""")</f>
        <v>GORLA MINORE-TBF RED KADIN PRO YARIŞMA CEKETİ X TEAM TÜRKİYE</v>
      </c>
      <c r="AK1020" s="149" t="str">
        <f>"Cavalier SanMarco tarafından tasarlanan "&amp;(AJ1020)&amp;"; "&amp;IF(C1020&gt;0,+VLOOKUP($C1020,'STYLE NAMES'!$B:$AC,15,FALSE),"")</f>
        <v>Cavalier SanMarco tarafından tasarlanan GORLA MINORE-TBF RED KADIN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20" s="149" t="str">
        <f>IF(C1020&gt;0,+VLOOKUP($C1020,'STYLE NAMES'!$B:$AC,16,FALSE),"")</f>
        <v>*İtalyan Premium kumaş
*Ekstra yumuşak ve konforlu teknik jarse
*4 yönlü esneme özelliği
*Nefes alabilir ve hızlı kurur
*Kırışmaz ve kolay bakım
Bileşimi:
%72 Mikro PA / %28 Elastan</v>
      </c>
      <c r="AM1020" s="149" t="str">
        <f>IF(C1020&gt;0,+VLOOKUP($C1020,'STYLE NAMES'!$B:$AC,17,FALSE),"")</f>
        <v>Makinede 30°C' de Yıkayın
Hassas Yıkama
Ilık ütü yapın
Tersten ütüleyin
Logo ve baskıları ÜTÜLEMEYİN
Çamaşır suyu kullanmayın
Kurutma Makinesinde Kurutmayın</v>
      </c>
      <c r="AN1020" s="149" t="str">
        <f>IF($C1020&gt;0,$C1020&amp;" "&amp;$P1020&amp;" "&amp;+VLOOKUP($C1020,'STYLE NAMES'!$B:$AC,18,FALSE),"""")</f>
        <v>GORLA MINORE-TBF RED GIACCHE PRO DA GARA DA DONNA X TEAM TÜRKİYE</v>
      </c>
      <c r="AO1020" s="101" t="str">
        <f>"Disegnato da Cavalier SanMarco "&amp;(AN1020)&amp;"; "&amp;IF(C1020&gt;0,+VLOOKUP($C1020,'STYLE NAMES'!$B:$AC,19,FALSE),"")</f>
        <v>Disegnato da Cavalier SanMarco GORLA MINORE-TBF RED GIACCHE PRO DA GARA DA DONNA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20" s="101" t="str">
        <f>IF(C1020&gt;0,+VLOOKUP($C1020,'STYLE NAMES'!$B:$AC,20,FALSE),"")</f>
        <v>*Tessuto premium italiano
*Jersey tecnico extra morbido e confortevole
*Tessuto elasticizzato in 4 direzioni
*Traspirante e ad asciugatura rapida
*Antipiega e facile da curare
Composizione:
74% Micro PA / 26% Elastan</v>
      </c>
      <c r="AQ1020" s="101" t="str">
        <f>IF(C1020&gt;0,+VLOOKUP($C1020,'STYLE NAMES'!$B:$AC,21,FALSE),"")</f>
        <v>Lavare in lavatrice a 30°C Ciclo delicato 
Stirare a bassa temperatura
Stirare al rovescio 
Non stirare su loghi o stampe 
Non candeggiare 
Non asciugare in asciugatrice</v>
      </c>
      <c r="AR1020" s="101">
        <f>IF(D1020&gt;0,+VLOOKUP($C1020,'STYLE NAMES'!$B:$AC,22,FALSE),"")</f>
        <v>0</v>
      </c>
      <c r="AS1020" s="101">
        <f>IF(E1020&gt;0,+VLOOKUP($C1020,'STYLE NAMES'!$B:$AC,23,FALSE),"")</f>
        <v>0</v>
      </c>
      <c r="AT1020" s="101">
        <f>IF(F1020&gt;0,+VLOOKUP($C1020,'STYLE NAMES'!$B:$AC,24,FALSE),"")</f>
        <v>0</v>
      </c>
      <c r="AU1020" s="101">
        <f>IF(G1020&gt;0,+VLOOKUP($C1020,'STYLE NAMES'!$B:$AC,25,FALSE),"")</f>
        <v>0</v>
      </c>
      <c r="AV1020" s="101" t="str">
        <f>+VLOOKUP($S1020,'CODE GENERATOR'!$P:$AM,15,FALSE)</f>
        <v>R.BOTWN_BRC0067_TJR0027WHTWHT</v>
      </c>
      <c r="AW1020" s="101" t="str">
        <f>+VLOOKUP($S1020,'CODE GENERATOR'!$P:$AM,16,FALSE)</f>
        <v>A.RACUX_BLT0015_BRD0012WHTWHT</v>
      </c>
      <c r="AX1020" s="101" t="str">
        <f>+VLOOKUP($S1020,'CODE GENERATOR'!$P:$AM,17,FALSE)</f>
        <v>A.RACAU_SOC0018_NYL00003XBST1</v>
      </c>
      <c r="AY1020" s="101">
        <f>+VLOOKUP($S1020,'CODE GENERATOR'!$P:$AM,18,FALSE)</f>
        <v>0</v>
      </c>
      <c r="AZ1020" s="101">
        <f>+VLOOKUP($S1020,'CODE GENERATOR'!$P:$AM,19,FALSE)</f>
        <v>0</v>
      </c>
      <c r="BA1020" s="101">
        <f>+VLOOKUP($S1020,'CODE GENERATOR'!$P:$AM,20,FALSE)</f>
        <v>0</v>
      </c>
      <c r="BB1020" s="101">
        <f>+VLOOKUP($S1020,'CODE GENERATOR'!$P:$AM,21,FALSE)</f>
        <v>0</v>
      </c>
      <c r="BC1020" s="101">
        <f>+VLOOKUP($S1020,'CODE GENERATOR'!$P:$AM,22,FALSE)</f>
        <v>0</v>
      </c>
      <c r="BD1020" s="101">
        <f>+VLOOKUP($S1020,'CODE GENERATOR'!$P:$AM,23,FALSE)</f>
        <v>0</v>
      </c>
      <c r="BE1020" s="101">
        <f>+VLOOKUP($S1020,'CODE GENERATOR'!$P:$AM,24,FALSE)</f>
        <v>0</v>
      </c>
      <c r="BF1020" s="101">
        <f>IF(C1020&gt;0,+VLOOKUP(G1020,'CATEGORY ID'!$A$1:$L$118,3,FALSE),"")</f>
        <v>30</v>
      </c>
      <c r="BG1020" s="101">
        <f>IF(C1020&gt;0,+VLOOKUP(H1020,'CATEGORY ID'!$D$1:$L$118,3,FALSE),"")</f>
        <v>3</v>
      </c>
      <c r="BH1020" s="101">
        <f>IF(C1020&gt;0,+VLOOKUP((+H1020&amp;I1020),'CATEGORY ID'!$H$1:$I$121,2,FALSE),"")</f>
        <v>115</v>
      </c>
      <c r="BJ1020" s="101">
        <f>IF(C1020&gt;0,IF(COUNTIF('CATEGORY ID'!$K$1:$K$121,+H1020&amp;K1020) &gt; 0, +VLOOKUP(+H1020&amp;K1020,'CATEGORY ID'!$K$1:$L$121,2,FALSE),""),"")</f>
        <v>96</v>
      </c>
      <c r="BK1020" s="101" t="str">
        <f>IF(C1020&gt;0,IF(COUNTIF('CATEGORY ID'!$K$124:$K$165, +VLOOKUP(C1020,'STYLE NAMES'!$B:$AE,30,FALSE)) &gt; 0, +VLOOKUP(VLOOKUP(C1020,'STYLE NAMES'!$B:$AE,30,FALSE),'CATEGORY ID'!K:M,2,FALSE),""),"")</f>
        <v/>
      </c>
      <c r="BO1020" s="101">
        <v>21</v>
      </c>
      <c r="BQ1020" s="101">
        <v>206</v>
      </c>
      <c r="BR1020" s="101" t="str" cm="1">
        <f t="array" ref="BR1020">IF(C1020&gt;0,_xlfn.TEXTJOIN(";", TRUE,_xlfn.UNIQUE(_xlfn._xlws.FILTER(BF1020:BQ1020,(BF1020:BQ1020&gt;0)),TRUE,FALSE)),"")&amp;";"&amp;BS1020</f>
        <v>30;3;115;96;21;206;207</v>
      </c>
      <c r="BS1020" s="101">
        <v>207</v>
      </c>
      <c r="BU1020" s="106">
        <f>IF(C1020&gt;0,+VLOOKUP($C1020,'STYLE NAMES'!$B:$AC,26,FALSE),"")</f>
        <v>499.9</v>
      </c>
      <c r="BV1020" s="106">
        <f>IF(C1020&gt;0,+VLOOKUP($C1020,'STYLE NAMES'!$B:$AC,27,FALSE),"")</f>
        <v>27490</v>
      </c>
      <c r="BW1020" s="106">
        <f>IF(C1020&gt;0,+VLOOKUP($C1020,'STYLE NAMES'!$B:$AC,28,FALSE),"")</f>
        <v>574.88499999999988</v>
      </c>
      <c r="BY1020"/>
      <c r="BZ1020" s="101">
        <v>0</v>
      </c>
      <c r="CA1020" s="137">
        <f t="shared" si="66"/>
        <v>1</v>
      </c>
      <c r="CB1020" s="137" t="str">
        <f>+VLOOKUP(C1020,'[2]STYLES &amp; MODELS MATRIX'!$A:$G,7,FALSE)</f>
        <v>AK</v>
      </c>
      <c r="CC1020" s="137" t="str">
        <f>+VLOOKUP(C1020,'[1]STYLES &amp; SIZE CHARTS'!$A:$H,8,FALSE)</f>
        <v>WJT-CJ1</v>
      </c>
      <c r="CD1020" s="137">
        <v>1</v>
      </c>
      <c r="CE1020" s="205"/>
      <c r="CF1020" s="141"/>
    </row>
    <row r="1021" spans="1:84" s="101" customFormat="1" ht="12" customHeight="1" x14ac:dyDescent="0.2">
      <c r="A1021" s="102">
        <f t="shared" si="64"/>
        <v>8683711010968</v>
      </c>
      <c r="B1021" s="101" t="s">
        <v>1012</v>
      </c>
      <c r="C1021" s="101" t="s">
        <v>2554</v>
      </c>
      <c r="D1021" s="101" t="s">
        <v>2555</v>
      </c>
      <c r="E1021" s="203" t="s">
        <v>2559</v>
      </c>
      <c r="F1021" s="101" t="s">
        <v>2439</v>
      </c>
      <c r="G1021" s="101" t="str">
        <f>IF(C1021&gt;0,+VLOOKUP($C1021,'STYLE NAMES'!$B:$AC,4,FALSE),"")</f>
        <v>RIDER</v>
      </c>
      <c r="H1021" s="101" t="str">
        <f>IF(C1021&gt;0,+VLOOKUP($C1021,'STYLE NAMES'!$B:$AC,5,FALSE),"")</f>
        <v>WOMEN</v>
      </c>
      <c r="I1021" s="101" t="str">
        <f>IF(C1021&gt;0,+VLOOKUP($C1021,'STYLE NAMES'!$B:$AC,6,FALSE),"")</f>
        <v>JACKETS &amp; TAILCOATS</v>
      </c>
      <c r="J1021" s="101" t="str">
        <f>IF(C1021&gt;0,+VLOOKUP($C1021,'STYLE NAMES'!$B:$AC,7,FALSE),"")</f>
        <v>WOMEN</v>
      </c>
      <c r="K1021" s="101" t="str">
        <f>IF(C1021&gt;0,+VLOOKUP($C1021,'STYLE NAMES'!$B:$AC,8,FALSE),"")</f>
        <v>COMPETITION JACKETS</v>
      </c>
      <c r="L1021" s="101" t="str">
        <f>IF(E1021&gt;0,+VLOOKUP($E1021,'CODE GENERATOR'!$D:$T,3,FALSE),"")</f>
        <v>A</v>
      </c>
      <c r="M1021" s="101" t="str">
        <f>IF(E1021&gt;0,+VLOOKUP($E1021,'CODE GENERATOR'!$D:$T,4,FALSE),"")</f>
        <v>TECH JERSEY</v>
      </c>
      <c r="N1021" s="101" t="str">
        <f>IF(E1021&gt;0,+VLOOKUP($E1021,'CODE GENERATOR'!$D:$T,6,FALSE),"")</f>
        <v>RED</v>
      </c>
      <c r="O1021" s="101" t="str">
        <f>IF(E1021&gt;0,+VLOOKUP($E1021,'CODE GENERATOR'!$D:$T,7,FALSE),"")</f>
        <v>RED</v>
      </c>
      <c r="P1021" s="101" t="str">
        <f t="shared" si="65"/>
        <v>RED</v>
      </c>
      <c r="Q1021" s="104" t="str">
        <f>IF(E1021&gt;0,+VLOOKUP($E1021,'CODE GENERATOR'!$D:$T,11,FALSE),"")</f>
        <v>R.J&amp;TWN_CJK0097</v>
      </c>
      <c r="R1021" s="104" t="str">
        <f>IF(E1021&gt;0,+VLOOKUP($E1021,'CODE GENERATOR'!$D:$T,12,FALSE),"")</f>
        <v>TJR0027REDRED</v>
      </c>
      <c r="S1021" s="104" t="str">
        <f>IF(E1021&gt;0,+VLOOKUP($E1021,'CODE GENERATOR'!$D:$T,13,FALSE),"")</f>
        <v>R.J&amp;TWN_CJK0097_TJR0027REDRED</v>
      </c>
      <c r="T1021" s="104" t="str">
        <f t="shared" si="63"/>
        <v>R.J&amp;TWN_CJK0097_TJR0027REDRED_S / 36-38</v>
      </c>
      <c r="U1021" s="105">
        <v>8683711010968</v>
      </c>
      <c r="V1021" s="107" t="str" cm="1">
        <f t="array" ref="V1021">_xlfn.TEXTJOIN(";", TRUE, _xlfn.UNIQUE(_xlfn._xlws.FILTER(P$3:P$10029, C$3:C$10029=C1021)))</f>
        <v>RED</v>
      </c>
      <c r="W1021" s="107" t="str" cm="1">
        <f t="array" ref="W1021">_xlfn.TEXTJOIN(";", TRUE, _xlfn.UNIQUE(_xlfn._xlws.FILTER(F$3:F$10029, C$3:C$10029=C1021)))</f>
        <v>XS / 34-36;S / 36-38;M / 38-40;L / 40-42;XL / 42-44;XXL / 44-46</v>
      </c>
      <c r="X1021" s="101" t="str">
        <f>IF(E1021&gt;0,+VLOOKUP($E1021,'CODE GENERATOR'!$D:$AC,19,FALSE),0)</f>
        <v>2507_W_2801</v>
      </c>
      <c r="Y1021" s="101" t="str">
        <f>IF(E1021&gt;0,+VLOOKUP($E1021,'CODE GENERATOR'!$D:$AC,20,FALSE),0)</f>
        <v>2507_W_2810</v>
      </c>
      <c r="Z1021" s="101" t="str">
        <f>IF(E1021&gt;0,+VLOOKUP($E1021,'CODE GENERATOR'!$D:$AC,21,FALSE),0)</f>
        <v>2507_W_2834</v>
      </c>
      <c r="AA1021" s="101" t="str">
        <f>IF(E1021&gt;0,+VLOOKUP($E1021,'CODE GENERATOR'!$D:$AC,22,FALSE),0)</f>
        <v>2507_W_2828</v>
      </c>
      <c r="AB1021" s="101" t="str">
        <f>IF(E1021&gt;0,+VLOOKUP($E1021,'CODE GENERATOR'!$D:$AC,23,FALSE),0)</f>
        <v>2507_D_cavalier_detay_0106</v>
      </c>
      <c r="AC1021" s="101" t="str">
        <f>IF(E1021&gt;0,+VLOOKUP($E1021,'CODE GENERATOR'!$D:$AC,24,FALSE),0)</f>
        <v>2507_D_cavalier_detay_0107</v>
      </c>
      <c r="AD1021" s="101" t="str">
        <f>IF(E1021&gt;0,+VLOOKUP($E1021,'CODE GENERATOR'!$D:$AC,25,FALSE),0)</f>
        <v>2507_VW_Web_62</v>
      </c>
      <c r="AE1021" s="101" t="str">
        <f>IF(E1021&gt;0,+VLOOKUP($E1021,'CODE GENERATOR'!$D:$AC,26,FALSE),0)</f>
        <v/>
      </c>
      <c r="AF1021" s="149" t="str">
        <f>IF($C1021&gt;0,$C1021&amp;" "&amp;$P1021&amp;" "&amp;+VLOOKUP($C1021,'STYLE NAMES'!$B:$AC,10,FALSE),"""")</f>
        <v>GORLA MINORE-TBF RED WOMEN'S PRO COMPETITION JACKET X TEAM TÜRKİYE</v>
      </c>
      <c r="AG1021" s="101" t="str">
        <f>"Enjoy our "&amp;(AF1021)&amp;"; "&amp;IF(C1021&gt;0,+VLOOKUP($C1021,'STYLE NAMES'!$B:$AC,11,FALSE),"")</f>
        <v>Enjoy our GORLA MINORE-TBF RED WOMEN'S PRO COMPETITION JACKET X TEAM TÜRKİYE; MADE IN ITALY WITH PREMIUM ITALIAN FABRICS
Professional Series Competition jacket with soft-shell microfibre that is waterproof, highly elastic and breathable technical jersey fabric. Machine washable</v>
      </c>
      <c r="AH1021" s="101" t="str">
        <f>IF(C1021&gt;0,+VLOOKUP($C1021,'STYLE NAMES'!$B:$AC,12,FALSE),"")</f>
        <v>*Italian Premium fabric
*Extra-soft and comfortable technical jersey
* 4-way stretch fabric
* Breathable and Quick Dry
* Wrinkle-free and Easy Care
Composition:
74% Micro PA /  26% Elasthane</v>
      </c>
      <c r="AI1021" s="101" t="str">
        <f>IF(C1021&gt;0,+VLOOKUP($C1021,'STYLE NAMES'!$B:$AC,13,FALSE),"")</f>
        <v>Machine Wash at 30°C
Mild process
Iron at low temperature
Iron from REVERSE
Do NOT iron on logos or prints
Do not bleach
Do NOT Tumble Dry</v>
      </c>
      <c r="AJ1021" s="149" t="str">
        <f>IF($C1021&gt;0,$C1021&amp;" "&amp;$P1021&amp;" "&amp;+VLOOKUP($C1021,'STYLE NAMES'!$B:$AC,14,FALSE),"""")</f>
        <v>GORLA MINORE-TBF RED KADIN PRO YARIŞMA CEKETİ X TEAM TÜRKİYE</v>
      </c>
      <c r="AK1021" s="149" t="str">
        <f>"Cavalier SanMarco tarafından tasarlanan "&amp;(AJ1021)&amp;"; "&amp;IF(C1021&gt;0,+VLOOKUP($C1021,'STYLE NAMES'!$B:$AC,15,FALSE),"")</f>
        <v>Cavalier SanMarco tarafından tasarlanan GORLA MINORE-TBF RED KADIN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21" s="149" t="str">
        <f>IF(C1021&gt;0,+VLOOKUP($C1021,'STYLE NAMES'!$B:$AC,16,FALSE),"")</f>
        <v>*İtalyan Premium kumaş
*Ekstra yumuşak ve konforlu teknik jarse
*4 yönlü esneme özelliği
*Nefes alabilir ve hızlı kurur
*Kırışmaz ve kolay bakım
Bileşimi:
%72 Mikro PA / %28 Elastan</v>
      </c>
      <c r="AM1021" s="149" t="str">
        <f>IF(C1021&gt;0,+VLOOKUP($C1021,'STYLE NAMES'!$B:$AC,17,FALSE),"")</f>
        <v>Makinede 30°C' de Yıkayın
Hassas Yıkama
Ilık ütü yapın
Tersten ütüleyin
Logo ve baskıları ÜTÜLEMEYİN
Çamaşır suyu kullanmayın
Kurutma Makinesinde Kurutmayın</v>
      </c>
      <c r="AN1021" s="149" t="str">
        <f>IF($C1021&gt;0,$C1021&amp;" "&amp;$P1021&amp;" "&amp;+VLOOKUP($C1021,'STYLE NAMES'!$B:$AC,18,FALSE),"""")</f>
        <v>GORLA MINORE-TBF RED GIACCHE PRO DA GARA DA DONNA X TEAM TÜRKİYE</v>
      </c>
      <c r="AO1021" s="101" t="str">
        <f>"Disegnato da Cavalier SanMarco "&amp;(AN1021)&amp;"; "&amp;IF(C1021&gt;0,+VLOOKUP($C1021,'STYLE NAMES'!$B:$AC,19,FALSE),"")</f>
        <v>Disegnato da Cavalier SanMarco GORLA MINORE-TBF RED GIACCHE PRO DA GARA DA DONNA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21" s="101" t="str">
        <f>IF(C1021&gt;0,+VLOOKUP($C1021,'STYLE NAMES'!$B:$AC,20,FALSE),"")</f>
        <v>*Tessuto premium italiano
*Jersey tecnico extra morbido e confortevole
*Tessuto elasticizzato in 4 direzioni
*Traspirante e ad asciugatura rapida
*Antipiega e facile da curare
Composizione:
74% Micro PA / 26% Elastan</v>
      </c>
      <c r="AQ1021" s="101" t="str">
        <f>IF(C1021&gt;0,+VLOOKUP($C1021,'STYLE NAMES'!$B:$AC,21,FALSE),"")</f>
        <v>Lavare in lavatrice a 30°C Ciclo delicato 
Stirare a bassa temperatura
Stirare al rovescio 
Non stirare su loghi o stampe 
Non candeggiare 
Non asciugare in asciugatrice</v>
      </c>
      <c r="AR1021" s="101">
        <f>IF(D1021&gt;0,+VLOOKUP($C1021,'STYLE NAMES'!$B:$AC,22,FALSE),"")</f>
        <v>0</v>
      </c>
      <c r="AS1021" s="101">
        <f>IF(E1021&gt;0,+VLOOKUP($C1021,'STYLE NAMES'!$B:$AC,23,FALSE),"")</f>
        <v>0</v>
      </c>
      <c r="AT1021" s="101">
        <f>IF(F1021&gt;0,+VLOOKUP($C1021,'STYLE NAMES'!$B:$AC,24,FALSE),"")</f>
        <v>0</v>
      </c>
      <c r="AU1021" s="101">
        <f>IF(G1021&gt;0,+VLOOKUP($C1021,'STYLE NAMES'!$B:$AC,25,FALSE),"")</f>
        <v>0</v>
      </c>
      <c r="AV1021" s="101" t="str">
        <f>+VLOOKUP($S1021,'CODE GENERATOR'!$P:$AM,15,FALSE)</f>
        <v>R.BOTWN_BRC0067_TJR0027WHTWHT</v>
      </c>
      <c r="AW1021" s="101" t="str">
        <f>+VLOOKUP($S1021,'CODE GENERATOR'!$P:$AM,16,FALSE)</f>
        <v>A.RACUX_BLT0015_BRD0012WHTWHT</v>
      </c>
      <c r="AX1021" s="101" t="str">
        <f>+VLOOKUP($S1021,'CODE GENERATOR'!$P:$AM,17,FALSE)</f>
        <v>A.RACAU_SOC0018_NYL00003XBST1</v>
      </c>
      <c r="AY1021" s="101">
        <f>+VLOOKUP($S1021,'CODE GENERATOR'!$P:$AM,18,FALSE)</f>
        <v>0</v>
      </c>
      <c r="AZ1021" s="101">
        <f>+VLOOKUP($S1021,'CODE GENERATOR'!$P:$AM,19,FALSE)</f>
        <v>0</v>
      </c>
      <c r="BA1021" s="101">
        <f>+VLOOKUP($S1021,'CODE GENERATOR'!$P:$AM,20,FALSE)</f>
        <v>0</v>
      </c>
      <c r="BB1021" s="101">
        <f>+VLOOKUP($S1021,'CODE GENERATOR'!$P:$AM,21,FALSE)</f>
        <v>0</v>
      </c>
      <c r="BC1021" s="101">
        <f>+VLOOKUP($S1021,'CODE GENERATOR'!$P:$AM,22,FALSE)</f>
        <v>0</v>
      </c>
      <c r="BD1021" s="101">
        <f>+VLOOKUP($S1021,'CODE GENERATOR'!$P:$AM,23,FALSE)</f>
        <v>0</v>
      </c>
      <c r="BE1021" s="101">
        <f>+VLOOKUP($S1021,'CODE GENERATOR'!$P:$AM,24,FALSE)</f>
        <v>0</v>
      </c>
      <c r="BF1021" s="101">
        <f>IF(C1021&gt;0,+VLOOKUP(G1021,'CATEGORY ID'!$A$1:$L$118,3,FALSE),"")</f>
        <v>30</v>
      </c>
      <c r="BG1021" s="101">
        <f>IF(C1021&gt;0,+VLOOKUP(H1021,'CATEGORY ID'!$D$1:$L$118,3,FALSE),"")</f>
        <v>3</v>
      </c>
      <c r="BH1021" s="101">
        <f>IF(C1021&gt;0,+VLOOKUP((+H1021&amp;I1021),'CATEGORY ID'!$H$1:$I$121,2,FALSE),"")</f>
        <v>115</v>
      </c>
      <c r="BJ1021" s="101">
        <f>IF(C1021&gt;0,IF(COUNTIF('CATEGORY ID'!$K$1:$K$121,+H1021&amp;K1021) &gt; 0, +VLOOKUP(+H1021&amp;K1021,'CATEGORY ID'!$K$1:$L$121,2,FALSE),""),"")</f>
        <v>96</v>
      </c>
      <c r="BK1021" s="101" t="str">
        <f>IF(C1021&gt;0,IF(COUNTIF('CATEGORY ID'!$K$124:$K$165, +VLOOKUP(C1021,'STYLE NAMES'!$B:$AE,30,FALSE)) &gt; 0, +VLOOKUP(VLOOKUP(C1021,'STYLE NAMES'!$B:$AE,30,FALSE),'CATEGORY ID'!K:M,2,FALSE),""),"")</f>
        <v/>
      </c>
      <c r="BO1021" s="101">
        <v>21</v>
      </c>
      <c r="BQ1021" s="101">
        <v>206</v>
      </c>
      <c r="BR1021" s="101" t="str" cm="1">
        <f t="array" ref="BR1021">IF(C1021&gt;0,_xlfn.TEXTJOIN(";", TRUE,_xlfn.UNIQUE(_xlfn._xlws.FILTER(BF1021:BQ1021,(BF1021:BQ1021&gt;0)),TRUE,FALSE)),"")&amp;";"&amp;BS1021</f>
        <v>30;3;115;96;21;206;207</v>
      </c>
      <c r="BS1021" s="101">
        <v>207</v>
      </c>
      <c r="BU1021" s="106">
        <f>IF(C1021&gt;0,+VLOOKUP($C1021,'STYLE NAMES'!$B:$AC,26,FALSE),"")</f>
        <v>499.9</v>
      </c>
      <c r="BV1021" s="106">
        <f>IF(C1021&gt;0,+VLOOKUP($C1021,'STYLE NAMES'!$B:$AC,27,FALSE),"")</f>
        <v>27490</v>
      </c>
      <c r="BW1021" s="106">
        <f>IF(C1021&gt;0,+VLOOKUP($C1021,'STYLE NAMES'!$B:$AC,28,FALSE),"")</f>
        <v>574.88499999999988</v>
      </c>
      <c r="BY1021"/>
      <c r="BZ1021" s="101">
        <v>0</v>
      </c>
      <c r="CA1021" s="137">
        <f t="shared" si="66"/>
        <v>1</v>
      </c>
      <c r="CB1021" s="137" t="str">
        <f>+VLOOKUP(C1021,'[2]STYLES &amp; MODELS MATRIX'!$A:$G,7,FALSE)</f>
        <v>AK</v>
      </c>
      <c r="CC1021" s="137" t="str">
        <f>+VLOOKUP(C1021,'[1]STYLES &amp; SIZE CHARTS'!$A:$H,8,FALSE)</f>
        <v>WJT-CJ1</v>
      </c>
      <c r="CD1021" s="137">
        <v>1</v>
      </c>
      <c r="CE1021" s="205"/>
      <c r="CF1021" s="141"/>
    </row>
    <row r="1022" spans="1:84" s="101" customFormat="1" ht="12" customHeight="1" x14ac:dyDescent="0.2">
      <c r="A1022" s="102">
        <f t="shared" si="64"/>
        <v>8683711010975</v>
      </c>
      <c r="B1022" s="101" t="s">
        <v>1012</v>
      </c>
      <c r="C1022" s="101" t="s">
        <v>2554</v>
      </c>
      <c r="D1022" s="101" t="s">
        <v>2555</v>
      </c>
      <c r="E1022" s="203" t="s">
        <v>2559</v>
      </c>
      <c r="F1022" s="101" t="s">
        <v>2440</v>
      </c>
      <c r="G1022" s="101" t="str">
        <f>IF(C1022&gt;0,+VLOOKUP($C1022,'STYLE NAMES'!$B:$AC,4,FALSE),"")</f>
        <v>RIDER</v>
      </c>
      <c r="H1022" s="101" t="str">
        <f>IF(C1022&gt;0,+VLOOKUP($C1022,'STYLE NAMES'!$B:$AC,5,FALSE),"")</f>
        <v>WOMEN</v>
      </c>
      <c r="I1022" s="101" t="str">
        <f>IF(C1022&gt;0,+VLOOKUP($C1022,'STYLE NAMES'!$B:$AC,6,FALSE),"")</f>
        <v>JACKETS &amp; TAILCOATS</v>
      </c>
      <c r="J1022" s="101" t="str">
        <f>IF(C1022&gt;0,+VLOOKUP($C1022,'STYLE NAMES'!$B:$AC,7,FALSE),"")</f>
        <v>WOMEN</v>
      </c>
      <c r="K1022" s="101" t="str">
        <f>IF(C1022&gt;0,+VLOOKUP($C1022,'STYLE NAMES'!$B:$AC,8,FALSE),"")</f>
        <v>COMPETITION JACKETS</v>
      </c>
      <c r="L1022" s="101" t="str">
        <f>IF(E1022&gt;0,+VLOOKUP($E1022,'CODE GENERATOR'!$D:$T,3,FALSE),"")</f>
        <v>A</v>
      </c>
      <c r="M1022" s="101" t="str">
        <f>IF(E1022&gt;0,+VLOOKUP($E1022,'CODE GENERATOR'!$D:$T,4,FALSE),"")</f>
        <v>TECH JERSEY</v>
      </c>
      <c r="N1022" s="101" t="str">
        <f>IF(E1022&gt;0,+VLOOKUP($E1022,'CODE GENERATOR'!$D:$T,6,FALSE),"")</f>
        <v>RED</v>
      </c>
      <c r="O1022" s="101" t="str">
        <f>IF(E1022&gt;0,+VLOOKUP($E1022,'CODE GENERATOR'!$D:$T,7,FALSE),"")</f>
        <v>RED</v>
      </c>
      <c r="P1022" s="101" t="str">
        <f t="shared" si="65"/>
        <v>RED</v>
      </c>
      <c r="Q1022" s="104" t="str">
        <f>IF(E1022&gt;0,+VLOOKUP($E1022,'CODE GENERATOR'!$D:$T,11,FALSE),"")</f>
        <v>R.J&amp;TWN_CJK0097</v>
      </c>
      <c r="R1022" s="104" t="str">
        <f>IF(E1022&gt;0,+VLOOKUP($E1022,'CODE GENERATOR'!$D:$T,12,FALSE),"")</f>
        <v>TJR0027REDRED</v>
      </c>
      <c r="S1022" s="104" t="str">
        <f>IF(E1022&gt;0,+VLOOKUP($E1022,'CODE GENERATOR'!$D:$T,13,FALSE),"")</f>
        <v>R.J&amp;TWN_CJK0097_TJR0027REDRED</v>
      </c>
      <c r="T1022" s="104" t="str">
        <f t="shared" si="63"/>
        <v>R.J&amp;TWN_CJK0097_TJR0027REDRED_M / 38-40</v>
      </c>
      <c r="U1022" s="105">
        <v>8683711010975</v>
      </c>
      <c r="V1022" s="107" t="str" cm="1">
        <f t="array" ref="V1022">_xlfn.TEXTJOIN(";", TRUE, _xlfn.UNIQUE(_xlfn._xlws.FILTER(P$3:P$10029, C$3:C$10029=C1022)))</f>
        <v>RED</v>
      </c>
      <c r="W1022" s="107" t="str" cm="1">
        <f t="array" ref="W1022">_xlfn.TEXTJOIN(";", TRUE, _xlfn.UNIQUE(_xlfn._xlws.FILTER(F$3:F$10029, C$3:C$10029=C1022)))</f>
        <v>XS / 34-36;S / 36-38;M / 38-40;L / 40-42;XL / 42-44;XXL / 44-46</v>
      </c>
      <c r="X1022" s="101" t="str">
        <f>IF(E1022&gt;0,+VLOOKUP($E1022,'CODE GENERATOR'!$D:$AC,19,FALSE),0)</f>
        <v>2507_W_2801</v>
      </c>
      <c r="Y1022" s="101" t="str">
        <f>IF(E1022&gt;0,+VLOOKUP($E1022,'CODE GENERATOR'!$D:$AC,20,FALSE),0)</f>
        <v>2507_W_2810</v>
      </c>
      <c r="Z1022" s="101" t="str">
        <f>IF(E1022&gt;0,+VLOOKUP($E1022,'CODE GENERATOR'!$D:$AC,21,FALSE),0)</f>
        <v>2507_W_2834</v>
      </c>
      <c r="AA1022" s="101" t="str">
        <f>IF(E1022&gt;0,+VLOOKUP($E1022,'CODE GENERATOR'!$D:$AC,22,FALSE),0)</f>
        <v>2507_W_2828</v>
      </c>
      <c r="AB1022" s="101" t="str">
        <f>IF(E1022&gt;0,+VLOOKUP($E1022,'CODE GENERATOR'!$D:$AC,23,FALSE),0)</f>
        <v>2507_D_cavalier_detay_0106</v>
      </c>
      <c r="AC1022" s="101" t="str">
        <f>IF(E1022&gt;0,+VLOOKUP($E1022,'CODE GENERATOR'!$D:$AC,24,FALSE),0)</f>
        <v>2507_D_cavalier_detay_0107</v>
      </c>
      <c r="AD1022" s="101" t="str">
        <f>IF(E1022&gt;0,+VLOOKUP($E1022,'CODE GENERATOR'!$D:$AC,25,FALSE),0)</f>
        <v>2507_VW_Web_62</v>
      </c>
      <c r="AE1022" s="101" t="str">
        <f>IF(E1022&gt;0,+VLOOKUP($E1022,'CODE GENERATOR'!$D:$AC,26,FALSE),0)</f>
        <v/>
      </c>
      <c r="AF1022" s="149" t="str">
        <f>IF($C1022&gt;0,$C1022&amp;" "&amp;$P1022&amp;" "&amp;+VLOOKUP($C1022,'STYLE NAMES'!$B:$AC,10,FALSE),"""")</f>
        <v>GORLA MINORE-TBF RED WOMEN'S PRO COMPETITION JACKET X TEAM TÜRKİYE</v>
      </c>
      <c r="AG1022" s="101" t="str">
        <f>"Enjoy our "&amp;(AF1022)&amp;"; "&amp;IF(C1022&gt;0,+VLOOKUP($C1022,'STYLE NAMES'!$B:$AC,11,FALSE),"")</f>
        <v>Enjoy our GORLA MINORE-TBF RED WOMEN'S PRO COMPETITION JACKET X TEAM TÜRKİYE; MADE IN ITALY WITH PREMIUM ITALIAN FABRICS
Professional Series Competition jacket with soft-shell microfibre that is waterproof, highly elastic and breathable technical jersey fabric. Machine washable</v>
      </c>
      <c r="AH1022" s="101" t="str">
        <f>IF(C1022&gt;0,+VLOOKUP($C1022,'STYLE NAMES'!$B:$AC,12,FALSE),"")</f>
        <v>*Italian Premium fabric
*Extra-soft and comfortable technical jersey
* 4-way stretch fabric
* Breathable and Quick Dry
* Wrinkle-free and Easy Care
Composition:
74% Micro PA /  26% Elasthane</v>
      </c>
      <c r="AI1022" s="101" t="str">
        <f>IF(C1022&gt;0,+VLOOKUP($C1022,'STYLE NAMES'!$B:$AC,13,FALSE),"")</f>
        <v>Machine Wash at 30°C
Mild process
Iron at low temperature
Iron from REVERSE
Do NOT iron on logos or prints
Do not bleach
Do NOT Tumble Dry</v>
      </c>
      <c r="AJ1022" s="149" t="str">
        <f>IF($C1022&gt;0,$C1022&amp;" "&amp;$P1022&amp;" "&amp;+VLOOKUP($C1022,'STYLE NAMES'!$B:$AC,14,FALSE),"""")</f>
        <v>GORLA MINORE-TBF RED KADIN PRO YARIŞMA CEKETİ X TEAM TÜRKİYE</v>
      </c>
      <c r="AK1022" s="149" t="str">
        <f>"Cavalier SanMarco tarafından tasarlanan "&amp;(AJ1022)&amp;"; "&amp;IF(C1022&gt;0,+VLOOKUP($C1022,'STYLE NAMES'!$B:$AC,15,FALSE),"")</f>
        <v>Cavalier SanMarco tarafından tasarlanan GORLA MINORE-TBF RED KADIN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22" s="149" t="str">
        <f>IF(C1022&gt;0,+VLOOKUP($C1022,'STYLE NAMES'!$B:$AC,16,FALSE),"")</f>
        <v>*İtalyan Premium kumaş
*Ekstra yumuşak ve konforlu teknik jarse
*4 yönlü esneme özelliği
*Nefes alabilir ve hızlı kurur
*Kırışmaz ve kolay bakım
Bileşimi:
%72 Mikro PA / %28 Elastan</v>
      </c>
      <c r="AM1022" s="149" t="str">
        <f>IF(C1022&gt;0,+VLOOKUP($C1022,'STYLE NAMES'!$B:$AC,17,FALSE),"")</f>
        <v>Makinede 30°C' de Yıkayın
Hassas Yıkama
Ilık ütü yapın
Tersten ütüleyin
Logo ve baskıları ÜTÜLEMEYİN
Çamaşır suyu kullanmayın
Kurutma Makinesinde Kurutmayın</v>
      </c>
      <c r="AN1022" s="149" t="str">
        <f>IF($C1022&gt;0,$C1022&amp;" "&amp;$P1022&amp;" "&amp;+VLOOKUP($C1022,'STYLE NAMES'!$B:$AC,18,FALSE),"""")</f>
        <v>GORLA MINORE-TBF RED GIACCHE PRO DA GARA DA DONNA X TEAM TÜRKİYE</v>
      </c>
      <c r="AO1022" s="101" t="str">
        <f>"Disegnato da Cavalier SanMarco "&amp;(AN1022)&amp;"; "&amp;IF(C1022&gt;0,+VLOOKUP($C1022,'STYLE NAMES'!$B:$AC,19,FALSE),"")</f>
        <v>Disegnato da Cavalier SanMarco GORLA MINORE-TBF RED GIACCHE PRO DA GARA DA DONNA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22" s="101" t="str">
        <f>IF(C1022&gt;0,+VLOOKUP($C1022,'STYLE NAMES'!$B:$AC,20,FALSE),"")</f>
        <v>*Tessuto premium italiano
*Jersey tecnico extra morbido e confortevole
*Tessuto elasticizzato in 4 direzioni
*Traspirante e ad asciugatura rapida
*Antipiega e facile da curare
Composizione:
74% Micro PA / 26% Elastan</v>
      </c>
      <c r="AQ1022" s="101" t="str">
        <f>IF(C1022&gt;0,+VLOOKUP($C1022,'STYLE NAMES'!$B:$AC,21,FALSE),"")</f>
        <v>Lavare in lavatrice a 30°C Ciclo delicato 
Stirare a bassa temperatura
Stirare al rovescio 
Non stirare su loghi o stampe 
Non candeggiare 
Non asciugare in asciugatrice</v>
      </c>
      <c r="AR1022" s="101">
        <f>IF(D1022&gt;0,+VLOOKUP($C1022,'STYLE NAMES'!$B:$AC,22,FALSE),"")</f>
        <v>0</v>
      </c>
      <c r="AS1022" s="101">
        <f>IF(E1022&gt;0,+VLOOKUP($C1022,'STYLE NAMES'!$B:$AC,23,FALSE),"")</f>
        <v>0</v>
      </c>
      <c r="AT1022" s="101">
        <f>IF(F1022&gt;0,+VLOOKUP($C1022,'STYLE NAMES'!$B:$AC,24,FALSE),"")</f>
        <v>0</v>
      </c>
      <c r="AU1022" s="101">
        <f>IF(G1022&gt;0,+VLOOKUP($C1022,'STYLE NAMES'!$B:$AC,25,FALSE),"")</f>
        <v>0</v>
      </c>
      <c r="AV1022" s="101" t="str">
        <f>+VLOOKUP($S1022,'CODE GENERATOR'!$P:$AM,15,FALSE)</f>
        <v>R.BOTWN_BRC0067_TJR0027WHTWHT</v>
      </c>
      <c r="AW1022" s="101" t="str">
        <f>+VLOOKUP($S1022,'CODE GENERATOR'!$P:$AM,16,FALSE)</f>
        <v>A.RACUX_BLT0015_BRD0012WHTWHT</v>
      </c>
      <c r="AX1022" s="101" t="str">
        <f>+VLOOKUP($S1022,'CODE GENERATOR'!$P:$AM,17,FALSE)</f>
        <v>A.RACAU_SOC0018_NYL00003XBST1</v>
      </c>
      <c r="AY1022" s="101">
        <f>+VLOOKUP($S1022,'CODE GENERATOR'!$P:$AM,18,FALSE)</f>
        <v>0</v>
      </c>
      <c r="AZ1022" s="101">
        <f>+VLOOKUP($S1022,'CODE GENERATOR'!$P:$AM,19,FALSE)</f>
        <v>0</v>
      </c>
      <c r="BA1022" s="101">
        <f>+VLOOKUP($S1022,'CODE GENERATOR'!$P:$AM,20,FALSE)</f>
        <v>0</v>
      </c>
      <c r="BB1022" s="101">
        <f>+VLOOKUP($S1022,'CODE GENERATOR'!$P:$AM,21,FALSE)</f>
        <v>0</v>
      </c>
      <c r="BC1022" s="101">
        <f>+VLOOKUP($S1022,'CODE GENERATOR'!$P:$AM,22,FALSE)</f>
        <v>0</v>
      </c>
      <c r="BD1022" s="101">
        <f>+VLOOKUP($S1022,'CODE GENERATOR'!$P:$AM,23,FALSE)</f>
        <v>0</v>
      </c>
      <c r="BE1022" s="101">
        <f>+VLOOKUP($S1022,'CODE GENERATOR'!$P:$AM,24,FALSE)</f>
        <v>0</v>
      </c>
      <c r="BF1022" s="101">
        <f>IF(C1022&gt;0,+VLOOKUP(G1022,'CATEGORY ID'!$A$1:$L$118,3,FALSE),"")</f>
        <v>30</v>
      </c>
      <c r="BG1022" s="101">
        <f>IF(C1022&gt;0,+VLOOKUP(H1022,'CATEGORY ID'!$D$1:$L$118,3,FALSE),"")</f>
        <v>3</v>
      </c>
      <c r="BH1022" s="101">
        <f>IF(C1022&gt;0,+VLOOKUP((+H1022&amp;I1022),'CATEGORY ID'!$H$1:$I$121,2,FALSE),"")</f>
        <v>115</v>
      </c>
      <c r="BJ1022" s="101">
        <f>IF(C1022&gt;0,IF(COUNTIF('CATEGORY ID'!$K$1:$K$121,+H1022&amp;K1022) &gt; 0, +VLOOKUP(+H1022&amp;K1022,'CATEGORY ID'!$K$1:$L$121,2,FALSE),""),"")</f>
        <v>96</v>
      </c>
      <c r="BK1022" s="101" t="str">
        <f>IF(C1022&gt;0,IF(COUNTIF('CATEGORY ID'!$K$124:$K$165, +VLOOKUP(C1022,'STYLE NAMES'!$B:$AE,30,FALSE)) &gt; 0, +VLOOKUP(VLOOKUP(C1022,'STYLE NAMES'!$B:$AE,30,FALSE),'CATEGORY ID'!K:M,2,FALSE),""),"")</f>
        <v/>
      </c>
      <c r="BO1022" s="101">
        <v>21</v>
      </c>
      <c r="BQ1022" s="101">
        <v>206</v>
      </c>
      <c r="BR1022" s="101" t="str" cm="1">
        <f t="array" ref="BR1022">IF(C1022&gt;0,_xlfn.TEXTJOIN(";", TRUE,_xlfn.UNIQUE(_xlfn._xlws.FILTER(BF1022:BQ1022,(BF1022:BQ1022&gt;0)),TRUE,FALSE)),"")&amp;";"&amp;BS1022</f>
        <v>30;3;115;96;21;206;207</v>
      </c>
      <c r="BS1022" s="101">
        <v>207</v>
      </c>
      <c r="BU1022" s="106">
        <f>IF(C1022&gt;0,+VLOOKUP($C1022,'STYLE NAMES'!$B:$AC,26,FALSE),"")</f>
        <v>499.9</v>
      </c>
      <c r="BV1022" s="106">
        <f>IF(C1022&gt;0,+VLOOKUP($C1022,'STYLE NAMES'!$B:$AC,27,FALSE),"")</f>
        <v>27490</v>
      </c>
      <c r="BW1022" s="106">
        <f>IF(C1022&gt;0,+VLOOKUP($C1022,'STYLE NAMES'!$B:$AC,28,FALSE),"")</f>
        <v>574.88499999999988</v>
      </c>
      <c r="BY1022"/>
      <c r="BZ1022" s="101">
        <v>0</v>
      </c>
      <c r="CA1022" s="137">
        <f t="shared" si="66"/>
        <v>1</v>
      </c>
      <c r="CB1022" s="137" t="str">
        <f>+VLOOKUP(C1022,'[2]STYLES &amp; MODELS MATRIX'!$A:$G,7,FALSE)</f>
        <v>AK</v>
      </c>
      <c r="CC1022" s="137" t="str">
        <f>+VLOOKUP(C1022,'[1]STYLES &amp; SIZE CHARTS'!$A:$H,8,FALSE)</f>
        <v>WJT-CJ1</v>
      </c>
      <c r="CD1022" s="137">
        <v>1</v>
      </c>
      <c r="CE1022" s="205"/>
      <c r="CF1022" s="141"/>
    </row>
    <row r="1023" spans="1:84" s="101" customFormat="1" ht="12" customHeight="1" x14ac:dyDescent="0.2">
      <c r="A1023" s="102">
        <f t="shared" si="64"/>
        <v>8683711010982</v>
      </c>
      <c r="B1023" s="101" t="s">
        <v>1012</v>
      </c>
      <c r="C1023" s="101" t="s">
        <v>2554</v>
      </c>
      <c r="D1023" s="101" t="s">
        <v>2555</v>
      </c>
      <c r="E1023" s="203" t="s">
        <v>2559</v>
      </c>
      <c r="F1023" s="101" t="s">
        <v>2441</v>
      </c>
      <c r="G1023" s="101" t="str">
        <f>IF(C1023&gt;0,+VLOOKUP($C1023,'STYLE NAMES'!$B:$AC,4,FALSE),"")</f>
        <v>RIDER</v>
      </c>
      <c r="H1023" s="101" t="str">
        <f>IF(C1023&gt;0,+VLOOKUP($C1023,'STYLE NAMES'!$B:$AC,5,FALSE),"")</f>
        <v>WOMEN</v>
      </c>
      <c r="I1023" s="101" t="str">
        <f>IF(C1023&gt;0,+VLOOKUP($C1023,'STYLE NAMES'!$B:$AC,6,FALSE),"")</f>
        <v>JACKETS &amp; TAILCOATS</v>
      </c>
      <c r="J1023" s="101" t="str">
        <f>IF(C1023&gt;0,+VLOOKUP($C1023,'STYLE NAMES'!$B:$AC,7,FALSE),"")</f>
        <v>WOMEN</v>
      </c>
      <c r="K1023" s="101" t="str">
        <f>IF(C1023&gt;0,+VLOOKUP($C1023,'STYLE NAMES'!$B:$AC,8,FALSE),"")</f>
        <v>COMPETITION JACKETS</v>
      </c>
      <c r="L1023" s="101" t="str">
        <f>IF(E1023&gt;0,+VLOOKUP($E1023,'CODE GENERATOR'!$D:$T,3,FALSE),"")</f>
        <v>A</v>
      </c>
      <c r="M1023" s="101" t="str">
        <f>IF(E1023&gt;0,+VLOOKUP($E1023,'CODE GENERATOR'!$D:$T,4,FALSE),"")</f>
        <v>TECH JERSEY</v>
      </c>
      <c r="N1023" s="101" t="str">
        <f>IF(E1023&gt;0,+VLOOKUP($E1023,'CODE GENERATOR'!$D:$T,6,FALSE),"")</f>
        <v>RED</v>
      </c>
      <c r="O1023" s="101" t="str">
        <f>IF(E1023&gt;0,+VLOOKUP($E1023,'CODE GENERATOR'!$D:$T,7,FALSE),"")</f>
        <v>RED</v>
      </c>
      <c r="P1023" s="101" t="str">
        <f t="shared" si="65"/>
        <v>RED</v>
      </c>
      <c r="Q1023" s="104" t="str">
        <f>IF(E1023&gt;0,+VLOOKUP($E1023,'CODE GENERATOR'!$D:$T,11,FALSE),"")</f>
        <v>R.J&amp;TWN_CJK0097</v>
      </c>
      <c r="R1023" s="104" t="str">
        <f>IF(E1023&gt;0,+VLOOKUP($E1023,'CODE GENERATOR'!$D:$T,12,FALSE),"")</f>
        <v>TJR0027REDRED</v>
      </c>
      <c r="S1023" s="104" t="str">
        <f>IF(E1023&gt;0,+VLOOKUP($E1023,'CODE GENERATOR'!$D:$T,13,FALSE),"")</f>
        <v>R.J&amp;TWN_CJK0097_TJR0027REDRED</v>
      </c>
      <c r="T1023" s="104" t="str">
        <f t="shared" si="63"/>
        <v>R.J&amp;TWN_CJK0097_TJR0027REDRED_L / 40-42</v>
      </c>
      <c r="U1023" s="105">
        <v>8683711010982</v>
      </c>
      <c r="V1023" s="107" t="str" cm="1">
        <f t="array" ref="V1023">_xlfn.TEXTJOIN(";", TRUE, _xlfn.UNIQUE(_xlfn._xlws.FILTER(P$3:P$10029, C$3:C$10029=C1023)))</f>
        <v>RED</v>
      </c>
      <c r="W1023" s="107" t="str" cm="1">
        <f t="array" ref="W1023">_xlfn.TEXTJOIN(";", TRUE, _xlfn.UNIQUE(_xlfn._xlws.FILTER(F$3:F$10029, C$3:C$10029=C1023)))</f>
        <v>XS / 34-36;S / 36-38;M / 38-40;L / 40-42;XL / 42-44;XXL / 44-46</v>
      </c>
      <c r="X1023" s="101" t="str">
        <f>IF(E1023&gt;0,+VLOOKUP($E1023,'CODE GENERATOR'!$D:$AC,19,FALSE),0)</f>
        <v>2507_W_2801</v>
      </c>
      <c r="Y1023" s="101" t="str">
        <f>IF(E1023&gt;0,+VLOOKUP($E1023,'CODE GENERATOR'!$D:$AC,20,FALSE),0)</f>
        <v>2507_W_2810</v>
      </c>
      <c r="Z1023" s="101" t="str">
        <f>IF(E1023&gt;0,+VLOOKUP($E1023,'CODE GENERATOR'!$D:$AC,21,FALSE),0)</f>
        <v>2507_W_2834</v>
      </c>
      <c r="AA1023" s="101" t="str">
        <f>IF(E1023&gt;0,+VLOOKUP($E1023,'CODE GENERATOR'!$D:$AC,22,FALSE),0)</f>
        <v>2507_W_2828</v>
      </c>
      <c r="AB1023" s="101" t="str">
        <f>IF(E1023&gt;0,+VLOOKUP($E1023,'CODE GENERATOR'!$D:$AC,23,FALSE),0)</f>
        <v>2507_D_cavalier_detay_0106</v>
      </c>
      <c r="AC1023" s="101" t="str">
        <f>IF(E1023&gt;0,+VLOOKUP($E1023,'CODE GENERATOR'!$D:$AC,24,FALSE),0)</f>
        <v>2507_D_cavalier_detay_0107</v>
      </c>
      <c r="AD1023" s="101" t="str">
        <f>IF(E1023&gt;0,+VLOOKUP($E1023,'CODE GENERATOR'!$D:$AC,25,FALSE),0)</f>
        <v>2507_VW_Web_62</v>
      </c>
      <c r="AE1023" s="101" t="str">
        <f>IF(E1023&gt;0,+VLOOKUP($E1023,'CODE GENERATOR'!$D:$AC,26,FALSE),0)</f>
        <v/>
      </c>
      <c r="AF1023" s="149" t="str">
        <f>IF($C1023&gt;0,$C1023&amp;" "&amp;$P1023&amp;" "&amp;+VLOOKUP($C1023,'STYLE NAMES'!$B:$AC,10,FALSE),"""")</f>
        <v>GORLA MINORE-TBF RED WOMEN'S PRO COMPETITION JACKET X TEAM TÜRKİYE</v>
      </c>
      <c r="AG1023" s="101" t="str">
        <f>"Enjoy our "&amp;(AF1023)&amp;"; "&amp;IF(C1023&gt;0,+VLOOKUP($C1023,'STYLE NAMES'!$B:$AC,11,FALSE),"")</f>
        <v>Enjoy our GORLA MINORE-TBF RED WOMEN'S PRO COMPETITION JACKET X TEAM TÜRKİYE; MADE IN ITALY WITH PREMIUM ITALIAN FABRICS
Professional Series Competition jacket with soft-shell microfibre that is waterproof, highly elastic and breathable technical jersey fabric. Machine washable</v>
      </c>
      <c r="AH1023" s="101" t="str">
        <f>IF(C1023&gt;0,+VLOOKUP($C1023,'STYLE NAMES'!$B:$AC,12,FALSE),"")</f>
        <v>*Italian Premium fabric
*Extra-soft and comfortable technical jersey
* 4-way stretch fabric
* Breathable and Quick Dry
* Wrinkle-free and Easy Care
Composition:
74% Micro PA /  26% Elasthane</v>
      </c>
      <c r="AI1023" s="101" t="str">
        <f>IF(C1023&gt;0,+VLOOKUP($C1023,'STYLE NAMES'!$B:$AC,13,FALSE),"")</f>
        <v>Machine Wash at 30°C
Mild process
Iron at low temperature
Iron from REVERSE
Do NOT iron on logos or prints
Do not bleach
Do NOT Tumble Dry</v>
      </c>
      <c r="AJ1023" s="149" t="str">
        <f>IF($C1023&gt;0,$C1023&amp;" "&amp;$P1023&amp;" "&amp;+VLOOKUP($C1023,'STYLE NAMES'!$B:$AC,14,FALSE),"""")</f>
        <v>GORLA MINORE-TBF RED KADIN PRO YARIŞMA CEKETİ X TEAM TÜRKİYE</v>
      </c>
      <c r="AK1023" s="149" t="str">
        <f>"Cavalier SanMarco tarafından tasarlanan "&amp;(AJ1023)&amp;"; "&amp;IF(C1023&gt;0,+VLOOKUP($C1023,'STYLE NAMES'!$B:$AC,15,FALSE),"")</f>
        <v>Cavalier SanMarco tarafından tasarlanan GORLA MINORE-TBF RED KADIN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23" s="149" t="str">
        <f>IF(C1023&gt;0,+VLOOKUP($C1023,'STYLE NAMES'!$B:$AC,16,FALSE),"")</f>
        <v>*İtalyan Premium kumaş
*Ekstra yumuşak ve konforlu teknik jarse
*4 yönlü esneme özelliği
*Nefes alabilir ve hızlı kurur
*Kırışmaz ve kolay bakım
Bileşimi:
%72 Mikro PA / %28 Elastan</v>
      </c>
      <c r="AM1023" s="149" t="str">
        <f>IF(C1023&gt;0,+VLOOKUP($C1023,'STYLE NAMES'!$B:$AC,17,FALSE),"")</f>
        <v>Makinede 30°C' de Yıkayın
Hassas Yıkama
Ilık ütü yapın
Tersten ütüleyin
Logo ve baskıları ÜTÜLEMEYİN
Çamaşır suyu kullanmayın
Kurutma Makinesinde Kurutmayın</v>
      </c>
      <c r="AN1023" s="149" t="str">
        <f>IF($C1023&gt;0,$C1023&amp;" "&amp;$P1023&amp;" "&amp;+VLOOKUP($C1023,'STYLE NAMES'!$B:$AC,18,FALSE),"""")</f>
        <v>GORLA MINORE-TBF RED GIACCHE PRO DA GARA DA DONNA X TEAM TÜRKİYE</v>
      </c>
      <c r="AO1023" s="101" t="str">
        <f>"Disegnato da Cavalier SanMarco "&amp;(AN1023)&amp;"; "&amp;IF(C1023&gt;0,+VLOOKUP($C1023,'STYLE NAMES'!$B:$AC,19,FALSE),"")</f>
        <v>Disegnato da Cavalier SanMarco GORLA MINORE-TBF RED GIACCHE PRO DA GARA DA DONNA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23" s="101" t="str">
        <f>IF(C1023&gt;0,+VLOOKUP($C1023,'STYLE NAMES'!$B:$AC,20,FALSE),"")</f>
        <v>*Tessuto premium italiano
*Jersey tecnico extra morbido e confortevole
*Tessuto elasticizzato in 4 direzioni
*Traspirante e ad asciugatura rapida
*Antipiega e facile da curare
Composizione:
74% Micro PA / 26% Elastan</v>
      </c>
      <c r="AQ1023" s="101" t="str">
        <f>IF(C1023&gt;0,+VLOOKUP($C1023,'STYLE NAMES'!$B:$AC,21,FALSE),"")</f>
        <v>Lavare in lavatrice a 30°C Ciclo delicato 
Stirare a bassa temperatura
Stirare al rovescio 
Non stirare su loghi o stampe 
Non candeggiare 
Non asciugare in asciugatrice</v>
      </c>
      <c r="AR1023" s="101">
        <f>IF(D1023&gt;0,+VLOOKUP($C1023,'STYLE NAMES'!$B:$AC,22,FALSE),"")</f>
        <v>0</v>
      </c>
      <c r="AS1023" s="101">
        <f>IF(E1023&gt;0,+VLOOKUP($C1023,'STYLE NAMES'!$B:$AC,23,FALSE),"")</f>
        <v>0</v>
      </c>
      <c r="AT1023" s="101">
        <f>IF(F1023&gt;0,+VLOOKUP($C1023,'STYLE NAMES'!$B:$AC,24,FALSE),"")</f>
        <v>0</v>
      </c>
      <c r="AU1023" s="101">
        <f>IF(G1023&gt;0,+VLOOKUP($C1023,'STYLE NAMES'!$B:$AC,25,FALSE),"")</f>
        <v>0</v>
      </c>
      <c r="AV1023" s="101" t="str">
        <f>+VLOOKUP($S1023,'CODE GENERATOR'!$P:$AM,15,FALSE)</f>
        <v>R.BOTWN_BRC0067_TJR0027WHTWHT</v>
      </c>
      <c r="AW1023" s="101" t="str">
        <f>+VLOOKUP($S1023,'CODE GENERATOR'!$P:$AM,16,FALSE)</f>
        <v>A.RACUX_BLT0015_BRD0012WHTWHT</v>
      </c>
      <c r="AX1023" s="101" t="str">
        <f>+VLOOKUP($S1023,'CODE GENERATOR'!$P:$AM,17,FALSE)</f>
        <v>A.RACAU_SOC0018_NYL00003XBST1</v>
      </c>
      <c r="AY1023" s="101">
        <f>+VLOOKUP($S1023,'CODE GENERATOR'!$P:$AM,18,FALSE)</f>
        <v>0</v>
      </c>
      <c r="AZ1023" s="101">
        <f>+VLOOKUP($S1023,'CODE GENERATOR'!$P:$AM,19,FALSE)</f>
        <v>0</v>
      </c>
      <c r="BA1023" s="101">
        <f>+VLOOKUP($S1023,'CODE GENERATOR'!$P:$AM,20,FALSE)</f>
        <v>0</v>
      </c>
      <c r="BB1023" s="101">
        <f>+VLOOKUP($S1023,'CODE GENERATOR'!$P:$AM,21,FALSE)</f>
        <v>0</v>
      </c>
      <c r="BC1023" s="101">
        <f>+VLOOKUP($S1023,'CODE GENERATOR'!$P:$AM,22,FALSE)</f>
        <v>0</v>
      </c>
      <c r="BD1023" s="101">
        <f>+VLOOKUP($S1023,'CODE GENERATOR'!$P:$AM,23,FALSE)</f>
        <v>0</v>
      </c>
      <c r="BE1023" s="101">
        <f>+VLOOKUP($S1023,'CODE GENERATOR'!$P:$AM,24,FALSE)</f>
        <v>0</v>
      </c>
      <c r="BF1023" s="101">
        <f>IF(C1023&gt;0,+VLOOKUP(G1023,'CATEGORY ID'!$A$1:$L$118,3,FALSE),"")</f>
        <v>30</v>
      </c>
      <c r="BG1023" s="101">
        <f>IF(C1023&gt;0,+VLOOKUP(H1023,'CATEGORY ID'!$D$1:$L$118,3,FALSE),"")</f>
        <v>3</v>
      </c>
      <c r="BH1023" s="101">
        <f>IF(C1023&gt;0,+VLOOKUP((+H1023&amp;I1023),'CATEGORY ID'!$H$1:$I$121,2,FALSE),"")</f>
        <v>115</v>
      </c>
      <c r="BJ1023" s="101">
        <f>IF(C1023&gt;0,IF(COUNTIF('CATEGORY ID'!$K$1:$K$121,+H1023&amp;K1023) &gt; 0, +VLOOKUP(+H1023&amp;K1023,'CATEGORY ID'!$K$1:$L$121,2,FALSE),""),"")</f>
        <v>96</v>
      </c>
      <c r="BK1023" s="101" t="str">
        <f>IF(C1023&gt;0,IF(COUNTIF('CATEGORY ID'!$K$124:$K$165, +VLOOKUP(C1023,'STYLE NAMES'!$B:$AE,30,FALSE)) &gt; 0, +VLOOKUP(VLOOKUP(C1023,'STYLE NAMES'!$B:$AE,30,FALSE),'CATEGORY ID'!K:M,2,FALSE),""),"")</f>
        <v/>
      </c>
      <c r="BO1023" s="101">
        <v>21</v>
      </c>
      <c r="BQ1023" s="101">
        <v>206</v>
      </c>
      <c r="BR1023" s="101" t="str" cm="1">
        <f t="array" ref="BR1023">IF(C1023&gt;0,_xlfn.TEXTJOIN(";", TRUE,_xlfn.UNIQUE(_xlfn._xlws.FILTER(BF1023:BQ1023,(BF1023:BQ1023&gt;0)),TRUE,FALSE)),"")&amp;";"&amp;BS1023</f>
        <v>30;3;115;96;21;206;207</v>
      </c>
      <c r="BS1023" s="101">
        <v>207</v>
      </c>
      <c r="BU1023" s="106">
        <f>IF(C1023&gt;0,+VLOOKUP($C1023,'STYLE NAMES'!$B:$AC,26,FALSE),"")</f>
        <v>499.9</v>
      </c>
      <c r="BV1023" s="106">
        <f>IF(C1023&gt;0,+VLOOKUP($C1023,'STYLE NAMES'!$B:$AC,27,FALSE),"")</f>
        <v>27490</v>
      </c>
      <c r="BW1023" s="106">
        <f>IF(C1023&gt;0,+VLOOKUP($C1023,'STYLE NAMES'!$B:$AC,28,FALSE),"")</f>
        <v>574.88499999999988</v>
      </c>
      <c r="BY1023"/>
      <c r="BZ1023" s="101">
        <v>0</v>
      </c>
      <c r="CA1023" s="137">
        <f t="shared" si="66"/>
        <v>1</v>
      </c>
      <c r="CB1023" s="137" t="str">
        <f>+VLOOKUP(C1023,'[2]STYLES &amp; MODELS MATRIX'!$A:$G,7,FALSE)</f>
        <v>AK</v>
      </c>
      <c r="CC1023" s="137" t="str">
        <f>+VLOOKUP(C1023,'[1]STYLES &amp; SIZE CHARTS'!$A:$H,8,FALSE)</f>
        <v>WJT-CJ1</v>
      </c>
      <c r="CD1023" s="137">
        <v>1</v>
      </c>
      <c r="CE1023" s="205"/>
      <c r="CF1023" s="141"/>
    </row>
    <row r="1024" spans="1:84" s="101" customFormat="1" ht="12" customHeight="1" x14ac:dyDescent="0.2">
      <c r="A1024" s="102">
        <f t="shared" si="64"/>
        <v>8683711010999</v>
      </c>
      <c r="B1024" s="101" t="s">
        <v>1012</v>
      </c>
      <c r="C1024" s="101" t="s">
        <v>2554</v>
      </c>
      <c r="D1024" s="101" t="s">
        <v>2555</v>
      </c>
      <c r="E1024" s="203" t="s">
        <v>2559</v>
      </c>
      <c r="F1024" s="101" t="s">
        <v>2442</v>
      </c>
      <c r="G1024" s="101" t="str">
        <f>IF(C1024&gt;0,+VLOOKUP($C1024,'STYLE NAMES'!$B:$AC,4,FALSE),"")</f>
        <v>RIDER</v>
      </c>
      <c r="H1024" s="101" t="str">
        <f>IF(C1024&gt;0,+VLOOKUP($C1024,'STYLE NAMES'!$B:$AC,5,FALSE),"")</f>
        <v>WOMEN</v>
      </c>
      <c r="I1024" s="101" t="str">
        <f>IF(C1024&gt;0,+VLOOKUP($C1024,'STYLE NAMES'!$B:$AC,6,FALSE),"")</f>
        <v>JACKETS &amp; TAILCOATS</v>
      </c>
      <c r="J1024" s="101" t="str">
        <f>IF(C1024&gt;0,+VLOOKUP($C1024,'STYLE NAMES'!$B:$AC,7,FALSE),"")</f>
        <v>WOMEN</v>
      </c>
      <c r="K1024" s="101" t="str">
        <f>IF(C1024&gt;0,+VLOOKUP($C1024,'STYLE NAMES'!$B:$AC,8,FALSE),"")</f>
        <v>COMPETITION JACKETS</v>
      </c>
      <c r="L1024" s="101" t="str">
        <f>IF(E1024&gt;0,+VLOOKUP($E1024,'CODE GENERATOR'!$D:$T,3,FALSE),"")</f>
        <v>A</v>
      </c>
      <c r="M1024" s="101" t="str">
        <f>IF(E1024&gt;0,+VLOOKUP($E1024,'CODE GENERATOR'!$D:$T,4,FALSE),"")</f>
        <v>TECH JERSEY</v>
      </c>
      <c r="N1024" s="101" t="str">
        <f>IF(E1024&gt;0,+VLOOKUP($E1024,'CODE GENERATOR'!$D:$T,6,FALSE),"")</f>
        <v>RED</v>
      </c>
      <c r="O1024" s="101" t="str">
        <f>IF(E1024&gt;0,+VLOOKUP($E1024,'CODE GENERATOR'!$D:$T,7,FALSE),"")</f>
        <v>RED</v>
      </c>
      <c r="P1024" s="101" t="str">
        <f t="shared" si="65"/>
        <v>RED</v>
      </c>
      <c r="Q1024" s="104" t="str">
        <f>IF(E1024&gt;0,+VLOOKUP($E1024,'CODE GENERATOR'!$D:$T,11,FALSE),"")</f>
        <v>R.J&amp;TWN_CJK0097</v>
      </c>
      <c r="R1024" s="104" t="str">
        <f>IF(E1024&gt;0,+VLOOKUP($E1024,'CODE GENERATOR'!$D:$T,12,FALSE),"")</f>
        <v>TJR0027REDRED</v>
      </c>
      <c r="S1024" s="104" t="str">
        <f>IF(E1024&gt;0,+VLOOKUP($E1024,'CODE GENERATOR'!$D:$T,13,FALSE),"")</f>
        <v>R.J&amp;TWN_CJK0097_TJR0027REDRED</v>
      </c>
      <c r="T1024" s="104" t="str">
        <f t="shared" si="63"/>
        <v>R.J&amp;TWN_CJK0097_TJR0027REDRED_XL / 42-44</v>
      </c>
      <c r="U1024" s="105">
        <v>8683711010999</v>
      </c>
      <c r="V1024" s="107" t="str" cm="1">
        <f t="array" ref="V1024">_xlfn.TEXTJOIN(";", TRUE, _xlfn.UNIQUE(_xlfn._xlws.FILTER(P$3:P$10029, C$3:C$10029=C1024)))</f>
        <v>RED</v>
      </c>
      <c r="W1024" s="107" t="str" cm="1">
        <f t="array" ref="W1024">_xlfn.TEXTJOIN(";", TRUE, _xlfn.UNIQUE(_xlfn._xlws.FILTER(F$3:F$10029, C$3:C$10029=C1024)))</f>
        <v>XS / 34-36;S / 36-38;M / 38-40;L / 40-42;XL / 42-44;XXL / 44-46</v>
      </c>
      <c r="X1024" s="101" t="str">
        <f>IF(E1024&gt;0,+VLOOKUP($E1024,'CODE GENERATOR'!$D:$AC,19,FALSE),0)</f>
        <v>2507_W_2801</v>
      </c>
      <c r="Y1024" s="101" t="str">
        <f>IF(E1024&gt;0,+VLOOKUP($E1024,'CODE GENERATOR'!$D:$AC,20,FALSE),0)</f>
        <v>2507_W_2810</v>
      </c>
      <c r="Z1024" s="101" t="str">
        <f>IF(E1024&gt;0,+VLOOKUP($E1024,'CODE GENERATOR'!$D:$AC,21,FALSE),0)</f>
        <v>2507_W_2834</v>
      </c>
      <c r="AA1024" s="101" t="str">
        <f>IF(E1024&gt;0,+VLOOKUP($E1024,'CODE GENERATOR'!$D:$AC,22,FALSE),0)</f>
        <v>2507_W_2828</v>
      </c>
      <c r="AB1024" s="101" t="str">
        <f>IF(E1024&gt;0,+VLOOKUP($E1024,'CODE GENERATOR'!$D:$AC,23,FALSE),0)</f>
        <v>2507_D_cavalier_detay_0106</v>
      </c>
      <c r="AC1024" s="101" t="str">
        <f>IF(E1024&gt;0,+VLOOKUP($E1024,'CODE GENERATOR'!$D:$AC,24,FALSE),0)</f>
        <v>2507_D_cavalier_detay_0107</v>
      </c>
      <c r="AD1024" s="101" t="str">
        <f>IF(E1024&gt;0,+VLOOKUP($E1024,'CODE GENERATOR'!$D:$AC,25,FALSE),0)</f>
        <v>2507_VW_Web_62</v>
      </c>
      <c r="AE1024" s="101" t="str">
        <f>IF(E1024&gt;0,+VLOOKUP($E1024,'CODE GENERATOR'!$D:$AC,26,FALSE),0)</f>
        <v/>
      </c>
      <c r="AF1024" s="149" t="str">
        <f>IF($C1024&gt;0,$C1024&amp;" "&amp;$P1024&amp;" "&amp;+VLOOKUP($C1024,'STYLE NAMES'!$B:$AC,10,FALSE),"""")</f>
        <v>GORLA MINORE-TBF RED WOMEN'S PRO COMPETITION JACKET X TEAM TÜRKİYE</v>
      </c>
      <c r="AG1024" s="101" t="str">
        <f>"Enjoy our "&amp;(AF1024)&amp;"; "&amp;IF(C1024&gt;0,+VLOOKUP($C1024,'STYLE NAMES'!$B:$AC,11,FALSE),"")</f>
        <v>Enjoy our GORLA MINORE-TBF RED WOMEN'S PRO COMPETITION JACKET X TEAM TÜRKİYE; MADE IN ITALY WITH PREMIUM ITALIAN FABRICS
Professional Series Competition jacket with soft-shell microfibre that is waterproof, highly elastic and breathable technical jersey fabric. Machine washable</v>
      </c>
      <c r="AH1024" s="101" t="str">
        <f>IF(C1024&gt;0,+VLOOKUP($C1024,'STYLE NAMES'!$B:$AC,12,FALSE),"")</f>
        <v>*Italian Premium fabric
*Extra-soft and comfortable technical jersey
* 4-way stretch fabric
* Breathable and Quick Dry
* Wrinkle-free and Easy Care
Composition:
74% Micro PA /  26% Elasthane</v>
      </c>
      <c r="AI1024" s="101" t="str">
        <f>IF(C1024&gt;0,+VLOOKUP($C1024,'STYLE NAMES'!$B:$AC,13,FALSE),"")</f>
        <v>Machine Wash at 30°C
Mild process
Iron at low temperature
Iron from REVERSE
Do NOT iron on logos or prints
Do not bleach
Do NOT Tumble Dry</v>
      </c>
      <c r="AJ1024" s="149" t="str">
        <f>IF($C1024&gt;0,$C1024&amp;" "&amp;$P1024&amp;" "&amp;+VLOOKUP($C1024,'STYLE NAMES'!$B:$AC,14,FALSE),"""")</f>
        <v>GORLA MINORE-TBF RED KADIN PRO YARIŞMA CEKETİ X TEAM TÜRKİYE</v>
      </c>
      <c r="AK1024" s="149" t="str">
        <f>"Cavalier SanMarco tarafından tasarlanan "&amp;(AJ1024)&amp;"; "&amp;IF(C1024&gt;0,+VLOOKUP($C1024,'STYLE NAMES'!$B:$AC,15,FALSE),"")</f>
        <v>Cavalier SanMarco tarafından tasarlanan GORLA MINORE-TBF RED KADIN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24" s="149" t="str">
        <f>IF(C1024&gt;0,+VLOOKUP($C1024,'STYLE NAMES'!$B:$AC,16,FALSE),"")</f>
        <v>*İtalyan Premium kumaş
*Ekstra yumuşak ve konforlu teknik jarse
*4 yönlü esneme özelliği
*Nefes alabilir ve hızlı kurur
*Kırışmaz ve kolay bakım
Bileşimi:
%72 Mikro PA / %28 Elastan</v>
      </c>
      <c r="AM1024" s="149" t="str">
        <f>IF(C1024&gt;0,+VLOOKUP($C1024,'STYLE NAMES'!$B:$AC,17,FALSE),"")</f>
        <v>Makinede 30°C' de Yıkayın
Hassas Yıkama
Ilık ütü yapın
Tersten ütüleyin
Logo ve baskıları ÜTÜLEMEYİN
Çamaşır suyu kullanmayın
Kurutma Makinesinde Kurutmayın</v>
      </c>
      <c r="AN1024" s="149" t="str">
        <f>IF($C1024&gt;0,$C1024&amp;" "&amp;$P1024&amp;" "&amp;+VLOOKUP($C1024,'STYLE NAMES'!$B:$AC,18,FALSE),"""")</f>
        <v>GORLA MINORE-TBF RED GIACCHE PRO DA GARA DA DONNA X TEAM TÜRKİYE</v>
      </c>
      <c r="AO1024" s="101" t="str">
        <f>"Disegnato da Cavalier SanMarco "&amp;(AN1024)&amp;"; "&amp;IF(C1024&gt;0,+VLOOKUP($C1024,'STYLE NAMES'!$B:$AC,19,FALSE),"")</f>
        <v>Disegnato da Cavalier SanMarco GORLA MINORE-TBF RED GIACCHE PRO DA GARA DA DONNA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24" s="101" t="str">
        <f>IF(C1024&gt;0,+VLOOKUP($C1024,'STYLE NAMES'!$B:$AC,20,FALSE),"")</f>
        <v>*Tessuto premium italiano
*Jersey tecnico extra morbido e confortevole
*Tessuto elasticizzato in 4 direzioni
*Traspirante e ad asciugatura rapida
*Antipiega e facile da curare
Composizione:
74% Micro PA / 26% Elastan</v>
      </c>
      <c r="AQ1024" s="101" t="str">
        <f>IF(C1024&gt;0,+VLOOKUP($C1024,'STYLE NAMES'!$B:$AC,21,FALSE),"")</f>
        <v>Lavare in lavatrice a 30°C Ciclo delicato 
Stirare a bassa temperatura
Stirare al rovescio 
Non stirare su loghi o stampe 
Non candeggiare 
Non asciugare in asciugatrice</v>
      </c>
      <c r="AR1024" s="101">
        <f>IF(D1024&gt;0,+VLOOKUP($C1024,'STYLE NAMES'!$B:$AC,22,FALSE),"")</f>
        <v>0</v>
      </c>
      <c r="AS1024" s="101">
        <f>IF(E1024&gt;0,+VLOOKUP($C1024,'STYLE NAMES'!$B:$AC,23,FALSE),"")</f>
        <v>0</v>
      </c>
      <c r="AT1024" s="101">
        <f>IF(F1024&gt;0,+VLOOKUP($C1024,'STYLE NAMES'!$B:$AC,24,FALSE),"")</f>
        <v>0</v>
      </c>
      <c r="AU1024" s="101">
        <f>IF(G1024&gt;0,+VLOOKUP($C1024,'STYLE NAMES'!$B:$AC,25,FALSE),"")</f>
        <v>0</v>
      </c>
      <c r="AV1024" s="101" t="str">
        <f>+VLOOKUP($S1024,'CODE GENERATOR'!$P:$AM,15,FALSE)</f>
        <v>R.BOTWN_BRC0067_TJR0027WHTWHT</v>
      </c>
      <c r="AW1024" s="101" t="str">
        <f>+VLOOKUP($S1024,'CODE GENERATOR'!$P:$AM,16,FALSE)</f>
        <v>A.RACUX_BLT0015_BRD0012WHTWHT</v>
      </c>
      <c r="AX1024" s="101" t="str">
        <f>+VLOOKUP($S1024,'CODE GENERATOR'!$P:$AM,17,FALSE)</f>
        <v>A.RACAU_SOC0018_NYL00003XBST1</v>
      </c>
      <c r="AY1024" s="101">
        <f>+VLOOKUP($S1024,'CODE GENERATOR'!$P:$AM,18,FALSE)</f>
        <v>0</v>
      </c>
      <c r="AZ1024" s="101">
        <f>+VLOOKUP($S1024,'CODE GENERATOR'!$P:$AM,19,FALSE)</f>
        <v>0</v>
      </c>
      <c r="BA1024" s="101">
        <f>+VLOOKUP($S1024,'CODE GENERATOR'!$P:$AM,20,FALSE)</f>
        <v>0</v>
      </c>
      <c r="BB1024" s="101">
        <f>+VLOOKUP($S1024,'CODE GENERATOR'!$P:$AM,21,FALSE)</f>
        <v>0</v>
      </c>
      <c r="BC1024" s="101">
        <f>+VLOOKUP($S1024,'CODE GENERATOR'!$P:$AM,22,FALSE)</f>
        <v>0</v>
      </c>
      <c r="BD1024" s="101">
        <f>+VLOOKUP($S1024,'CODE GENERATOR'!$P:$AM,23,FALSE)</f>
        <v>0</v>
      </c>
      <c r="BE1024" s="101">
        <f>+VLOOKUP($S1024,'CODE GENERATOR'!$P:$AM,24,FALSE)</f>
        <v>0</v>
      </c>
      <c r="BF1024" s="101">
        <f>IF(C1024&gt;0,+VLOOKUP(G1024,'CATEGORY ID'!$A$1:$L$118,3,FALSE),"")</f>
        <v>30</v>
      </c>
      <c r="BG1024" s="101">
        <f>IF(C1024&gt;0,+VLOOKUP(H1024,'CATEGORY ID'!$D$1:$L$118,3,FALSE),"")</f>
        <v>3</v>
      </c>
      <c r="BH1024" s="101">
        <f>IF(C1024&gt;0,+VLOOKUP((+H1024&amp;I1024),'CATEGORY ID'!$H$1:$I$121,2,FALSE),"")</f>
        <v>115</v>
      </c>
      <c r="BJ1024" s="101">
        <f>IF(C1024&gt;0,IF(COUNTIF('CATEGORY ID'!$K$1:$K$121,+H1024&amp;K1024) &gt; 0, +VLOOKUP(+H1024&amp;K1024,'CATEGORY ID'!$K$1:$L$121,2,FALSE),""),"")</f>
        <v>96</v>
      </c>
      <c r="BK1024" s="101" t="str">
        <f>IF(C1024&gt;0,IF(COUNTIF('CATEGORY ID'!$K$124:$K$165, +VLOOKUP(C1024,'STYLE NAMES'!$B:$AE,30,FALSE)) &gt; 0, +VLOOKUP(VLOOKUP(C1024,'STYLE NAMES'!$B:$AE,30,FALSE),'CATEGORY ID'!K:M,2,FALSE),""),"")</f>
        <v/>
      </c>
      <c r="BO1024" s="101">
        <v>21</v>
      </c>
      <c r="BQ1024" s="101">
        <v>206</v>
      </c>
      <c r="BR1024" s="101" t="str" cm="1">
        <f t="array" ref="BR1024">IF(C1024&gt;0,_xlfn.TEXTJOIN(";", TRUE,_xlfn.UNIQUE(_xlfn._xlws.FILTER(BF1024:BQ1024,(BF1024:BQ1024&gt;0)),TRUE,FALSE)),"")&amp;";"&amp;BS1024</f>
        <v>30;3;115;96;21;206;207</v>
      </c>
      <c r="BS1024" s="101">
        <v>207</v>
      </c>
      <c r="BU1024" s="106">
        <f>IF(C1024&gt;0,+VLOOKUP($C1024,'STYLE NAMES'!$B:$AC,26,FALSE),"")</f>
        <v>499.9</v>
      </c>
      <c r="BV1024" s="106">
        <f>IF(C1024&gt;0,+VLOOKUP($C1024,'STYLE NAMES'!$B:$AC,27,FALSE),"")</f>
        <v>27490</v>
      </c>
      <c r="BW1024" s="106">
        <f>IF(C1024&gt;0,+VLOOKUP($C1024,'STYLE NAMES'!$B:$AC,28,FALSE),"")</f>
        <v>574.88499999999988</v>
      </c>
      <c r="BY1024"/>
      <c r="BZ1024" s="101">
        <v>0</v>
      </c>
      <c r="CA1024" s="137">
        <f t="shared" si="66"/>
        <v>1</v>
      </c>
      <c r="CB1024" s="137" t="str">
        <f>+VLOOKUP(C1024,'[2]STYLES &amp; MODELS MATRIX'!$A:$G,7,FALSE)</f>
        <v>AK</v>
      </c>
      <c r="CC1024" s="137" t="str">
        <f>+VLOOKUP(C1024,'[1]STYLES &amp; SIZE CHARTS'!$A:$H,8,FALSE)</f>
        <v>WJT-CJ1</v>
      </c>
      <c r="CD1024" s="137">
        <v>1</v>
      </c>
      <c r="CE1024" s="205"/>
      <c r="CF1024" s="141"/>
    </row>
    <row r="1025" spans="1:84" s="101" customFormat="1" ht="12" customHeight="1" x14ac:dyDescent="0.2">
      <c r="A1025" s="102">
        <f t="shared" si="64"/>
        <v>8683711011002</v>
      </c>
      <c r="B1025" s="101" t="s">
        <v>1012</v>
      </c>
      <c r="C1025" s="101" t="s">
        <v>2554</v>
      </c>
      <c r="D1025" s="101" t="s">
        <v>2555</v>
      </c>
      <c r="E1025" s="203" t="s">
        <v>2559</v>
      </c>
      <c r="F1025" s="101" t="s">
        <v>2463</v>
      </c>
      <c r="G1025" s="101" t="str">
        <f>IF(C1025&gt;0,+VLOOKUP($C1025,'STYLE NAMES'!$B:$AC,4,FALSE),"")</f>
        <v>RIDER</v>
      </c>
      <c r="H1025" s="101" t="str">
        <f>IF(C1025&gt;0,+VLOOKUP($C1025,'STYLE NAMES'!$B:$AC,5,FALSE),"")</f>
        <v>WOMEN</v>
      </c>
      <c r="I1025" s="101" t="str">
        <f>IF(C1025&gt;0,+VLOOKUP($C1025,'STYLE NAMES'!$B:$AC,6,FALSE),"")</f>
        <v>JACKETS &amp; TAILCOATS</v>
      </c>
      <c r="J1025" s="101" t="str">
        <f>IF(C1025&gt;0,+VLOOKUP($C1025,'STYLE NAMES'!$B:$AC,7,FALSE),"")</f>
        <v>WOMEN</v>
      </c>
      <c r="K1025" s="101" t="str">
        <f>IF(C1025&gt;0,+VLOOKUP($C1025,'STYLE NAMES'!$B:$AC,8,FALSE),"")</f>
        <v>COMPETITION JACKETS</v>
      </c>
      <c r="L1025" s="101" t="str">
        <f>IF(E1025&gt;0,+VLOOKUP($E1025,'CODE GENERATOR'!$D:$T,3,FALSE),"")</f>
        <v>A</v>
      </c>
      <c r="M1025" s="101" t="str">
        <f>IF(E1025&gt;0,+VLOOKUP($E1025,'CODE GENERATOR'!$D:$T,4,FALSE),"")</f>
        <v>TECH JERSEY</v>
      </c>
      <c r="N1025" s="101" t="str">
        <f>IF(E1025&gt;0,+VLOOKUP($E1025,'CODE GENERATOR'!$D:$T,6,FALSE),"")</f>
        <v>RED</v>
      </c>
      <c r="O1025" s="101" t="str">
        <f>IF(E1025&gt;0,+VLOOKUP($E1025,'CODE GENERATOR'!$D:$T,7,FALSE),"")</f>
        <v>RED</v>
      </c>
      <c r="P1025" s="101" t="str">
        <f t="shared" si="65"/>
        <v>RED</v>
      </c>
      <c r="Q1025" s="104" t="str">
        <f>IF(E1025&gt;0,+VLOOKUP($E1025,'CODE GENERATOR'!$D:$T,11,FALSE),"")</f>
        <v>R.J&amp;TWN_CJK0097</v>
      </c>
      <c r="R1025" s="104" t="str">
        <f>IF(E1025&gt;0,+VLOOKUP($E1025,'CODE GENERATOR'!$D:$T,12,FALSE),"")</f>
        <v>TJR0027REDRED</v>
      </c>
      <c r="S1025" s="104" t="str">
        <f>IF(E1025&gt;0,+VLOOKUP($E1025,'CODE GENERATOR'!$D:$T,13,FALSE),"")</f>
        <v>R.J&amp;TWN_CJK0097_TJR0027REDRED</v>
      </c>
      <c r="T1025" s="104" t="str">
        <f t="shared" si="63"/>
        <v>R.J&amp;TWN_CJK0097_TJR0027REDRED_XXL / 44-46</v>
      </c>
      <c r="U1025" s="105">
        <v>8683711011002</v>
      </c>
      <c r="V1025" s="107" t="str" cm="1">
        <f t="array" ref="V1025">_xlfn.TEXTJOIN(";", TRUE, _xlfn.UNIQUE(_xlfn._xlws.FILTER(P$3:P$10029, C$3:C$10029=C1025)))</f>
        <v>RED</v>
      </c>
      <c r="W1025" s="107" t="str" cm="1">
        <f t="array" ref="W1025">_xlfn.TEXTJOIN(";", TRUE, _xlfn.UNIQUE(_xlfn._xlws.FILTER(F$3:F$10029, C$3:C$10029=C1025)))</f>
        <v>XS / 34-36;S / 36-38;M / 38-40;L / 40-42;XL / 42-44;XXL / 44-46</v>
      </c>
      <c r="X1025" s="101" t="str">
        <f>IF(E1025&gt;0,+VLOOKUP($E1025,'CODE GENERATOR'!$D:$AC,19,FALSE),0)</f>
        <v>2507_W_2801</v>
      </c>
      <c r="Y1025" s="101" t="str">
        <f>IF(E1025&gt;0,+VLOOKUP($E1025,'CODE GENERATOR'!$D:$AC,20,FALSE),0)</f>
        <v>2507_W_2810</v>
      </c>
      <c r="Z1025" s="101" t="str">
        <f>IF(E1025&gt;0,+VLOOKUP($E1025,'CODE GENERATOR'!$D:$AC,21,FALSE),0)</f>
        <v>2507_W_2834</v>
      </c>
      <c r="AA1025" s="101" t="str">
        <f>IF(E1025&gt;0,+VLOOKUP($E1025,'CODE GENERATOR'!$D:$AC,22,FALSE),0)</f>
        <v>2507_W_2828</v>
      </c>
      <c r="AB1025" s="101" t="str">
        <f>IF(E1025&gt;0,+VLOOKUP($E1025,'CODE GENERATOR'!$D:$AC,23,FALSE),0)</f>
        <v>2507_D_cavalier_detay_0106</v>
      </c>
      <c r="AC1025" s="101" t="str">
        <f>IF(E1025&gt;0,+VLOOKUP($E1025,'CODE GENERATOR'!$D:$AC,24,FALSE),0)</f>
        <v>2507_D_cavalier_detay_0107</v>
      </c>
      <c r="AD1025" s="101" t="str">
        <f>IF(E1025&gt;0,+VLOOKUP($E1025,'CODE GENERATOR'!$D:$AC,25,FALSE),0)</f>
        <v>2507_VW_Web_62</v>
      </c>
      <c r="AE1025" s="101" t="str">
        <f>IF(E1025&gt;0,+VLOOKUP($E1025,'CODE GENERATOR'!$D:$AC,26,FALSE),0)</f>
        <v/>
      </c>
      <c r="AF1025" s="149" t="str">
        <f>IF($C1025&gt;0,$C1025&amp;" "&amp;$P1025&amp;" "&amp;+VLOOKUP($C1025,'STYLE NAMES'!$B:$AC,10,FALSE),"""")</f>
        <v>GORLA MINORE-TBF RED WOMEN'S PRO COMPETITION JACKET X TEAM TÜRKİYE</v>
      </c>
      <c r="AG1025" s="101" t="str">
        <f>"Enjoy our "&amp;(AF1025)&amp;"; "&amp;IF(C1025&gt;0,+VLOOKUP($C1025,'STYLE NAMES'!$B:$AC,11,FALSE),"")</f>
        <v>Enjoy our GORLA MINORE-TBF RED WOMEN'S PRO COMPETITION JACKET X TEAM TÜRKİYE; MADE IN ITALY WITH PREMIUM ITALIAN FABRICS
Professional Series Competition jacket with soft-shell microfibre that is waterproof, highly elastic and breathable technical jersey fabric. Machine washable</v>
      </c>
      <c r="AH1025" s="101" t="str">
        <f>IF(C1025&gt;0,+VLOOKUP($C1025,'STYLE NAMES'!$B:$AC,12,FALSE),"")</f>
        <v>*Italian Premium fabric
*Extra-soft and comfortable technical jersey
* 4-way stretch fabric
* Breathable and Quick Dry
* Wrinkle-free and Easy Care
Composition:
74% Micro PA /  26% Elasthane</v>
      </c>
      <c r="AI1025" s="101" t="str">
        <f>IF(C1025&gt;0,+VLOOKUP($C1025,'STYLE NAMES'!$B:$AC,13,FALSE),"")</f>
        <v>Machine Wash at 30°C
Mild process
Iron at low temperature
Iron from REVERSE
Do NOT iron on logos or prints
Do not bleach
Do NOT Tumble Dry</v>
      </c>
      <c r="AJ1025" s="149" t="str">
        <f>IF($C1025&gt;0,$C1025&amp;" "&amp;$P1025&amp;" "&amp;+VLOOKUP($C1025,'STYLE NAMES'!$B:$AC,14,FALSE),"""")</f>
        <v>GORLA MINORE-TBF RED KADIN PRO YARIŞMA CEKETİ X TEAM TÜRKİYE</v>
      </c>
      <c r="AK1025" s="149" t="str">
        <f>"Cavalier SanMarco tarafından tasarlanan "&amp;(AJ1025)&amp;"; "&amp;IF(C1025&gt;0,+VLOOKUP($C1025,'STYLE NAMES'!$B:$AC,15,FALSE),"")</f>
        <v>Cavalier SanMarco tarafından tasarlanan GORLA MINORE-TBF RED KADIN PRO YARIŞMA CEKETİ X TEAM TÜRKİYE; EN İYİ KALİTE İTALYAN KUMAŞLAR İLE İTALYA'DA ÜRETİLMİŞTİR
Dört yöne esneyen mikrofiberden üretilmiş Profesyonel Seri Yarış Ceketi; su geçirmez, yüksek elastikiyetli ve nefes alabilir teknik örme kumaştan oluşur. Makinede yıkanabilir.</v>
      </c>
      <c r="AL1025" s="149" t="str">
        <f>IF(C1025&gt;0,+VLOOKUP($C1025,'STYLE NAMES'!$B:$AC,16,FALSE),"")</f>
        <v>*İtalyan Premium kumaş
*Ekstra yumuşak ve konforlu teknik jarse
*4 yönlü esneme özelliği
*Nefes alabilir ve hızlı kurur
*Kırışmaz ve kolay bakım
Bileşimi:
%72 Mikro PA / %28 Elastan</v>
      </c>
      <c r="AM1025" s="149" t="str">
        <f>IF(C1025&gt;0,+VLOOKUP($C1025,'STYLE NAMES'!$B:$AC,17,FALSE),"")</f>
        <v>Makinede 30°C' de Yıkayın
Hassas Yıkama
Ilık ütü yapın
Tersten ütüleyin
Logo ve baskıları ÜTÜLEMEYİN
Çamaşır suyu kullanmayın
Kurutma Makinesinde Kurutmayın</v>
      </c>
      <c r="AN1025" s="149" t="str">
        <f>IF($C1025&gt;0,$C1025&amp;" "&amp;$P1025&amp;" "&amp;+VLOOKUP($C1025,'STYLE NAMES'!$B:$AC,18,FALSE),"""")</f>
        <v>GORLA MINORE-TBF RED GIACCHE PRO DA GARA DA DONNA X TEAM TÜRKİYE</v>
      </c>
      <c r="AO1025" s="101" t="str">
        <f>"Disegnato da Cavalier SanMarco "&amp;(AN1025)&amp;"; "&amp;IF(C1025&gt;0,+VLOOKUP($C1025,'STYLE NAMES'!$B:$AC,19,FALSE),"")</f>
        <v>Disegnato da Cavalier SanMarco GORLA MINORE-TBF RED GIACCHE PRO DA GARA DA DONNA X TEAM TÜRKİYE; PRODOTTO IN ITALIA CON TESSUTI ITALIANI DI ALTA QUALITÀ
Giacca in microfibra Sensitive ad elevate prestazioni, estremamente elastica e traspirante. Lavabile in lavatrice. Grazie allo studio e alla particolare costruzione delle cuciture di spalle e dorso garantisce una perfetta vestibilità.</v>
      </c>
      <c r="AP1025" s="101" t="str">
        <f>IF(C1025&gt;0,+VLOOKUP($C1025,'STYLE NAMES'!$B:$AC,20,FALSE),"")</f>
        <v>*Tessuto premium italiano
*Jersey tecnico extra morbido e confortevole
*Tessuto elasticizzato in 4 direzioni
*Traspirante e ad asciugatura rapida
*Antipiega e facile da curare
Composizione:
74% Micro PA / 26% Elastan</v>
      </c>
      <c r="AQ1025" s="101" t="str">
        <f>IF(C1025&gt;0,+VLOOKUP($C1025,'STYLE NAMES'!$B:$AC,21,FALSE),"")</f>
        <v>Lavare in lavatrice a 30°C Ciclo delicato 
Stirare a bassa temperatura
Stirare al rovescio 
Non stirare su loghi o stampe 
Non candeggiare 
Non asciugare in asciugatrice</v>
      </c>
      <c r="AR1025" s="101">
        <f>IF(D1025&gt;0,+VLOOKUP($C1025,'STYLE NAMES'!$B:$AC,22,FALSE),"")</f>
        <v>0</v>
      </c>
      <c r="AS1025" s="101">
        <f>IF(E1025&gt;0,+VLOOKUP($C1025,'STYLE NAMES'!$B:$AC,23,FALSE),"")</f>
        <v>0</v>
      </c>
      <c r="AT1025" s="101">
        <f>IF(F1025&gt;0,+VLOOKUP($C1025,'STYLE NAMES'!$B:$AC,24,FALSE),"")</f>
        <v>0</v>
      </c>
      <c r="AU1025" s="101">
        <f>IF(G1025&gt;0,+VLOOKUP($C1025,'STYLE NAMES'!$B:$AC,25,FALSE),"")</f>
        <v>0</v>
      </c>
      <c r="AV1025" s="101" t="str">
        <f>+VLOOKUP($S1025,'CODE GENERATOR'!$P:$AM,15,FALSE)</f>
        <v>R.BOTWN_BRC0067_TJR0027WHTWHT</v>
      </c>
      <c r="AW1025" s="101" t="str">
        <f>+VLOOKUP($S1025,'CODE GENERATOR'!$P:$AM,16,FALSE)</f>
        <v>A.RACUX_BLT0015_BRD0012WHTWHT</v>
      </c>
      <c r="AX1025" s="101" t="str">
        <f>+VLOOKUP($S1025,'CODE GENERATOR'!$P:$AM,17,FALSE)</f>
        <v>A.RACAU_SOC0018_NYL00003XBST1</v>
      </c>
      <c r="AY1025" s="101">
        <f>+VLOOKUP($S1025,'CODE GENERATOR'!$P:$AM,18,FALSE)</f>
        <v>0</v>
      </c>
      <c r="AZ1025" s="101">
        <f>+VLOOKUP($S1025,'CODE GENERATOR'!$P:$AM,19,FALSE)</f>
        <v>0</v>
      </c>
      <c r="BA1025" s="101">
        <f>+VLOOKUP($S1025,'CODE GENERATOR'!$P:$AM,20,FALSE)</f>
        <v>0</v>
      </c>
      <c r="BB1025" s="101">
        <f>+VLOOKUP($S1025,'CODE GENERATOR'!$P:$AM,21,FALSE)</f>
        <v>0</v>
      </c>
      <c r="BC1025" s="101">
        <f>+VLOOKUP($S1025,'CODE GENERATOR'!$P:$AM,22,FALSE)</f>
        <v>0</v>
      </c>
      <c r="BD1025" s="101">
        <f>+VLOOKUP($S1025,'CODE GENERATOR'!$P:$AM,23,FALSE)</f>
        <v>0</v>
      </c>
      <c r="BE1025" s="101">
        <f>+VLOOKUP($S1025,'CODE GENERATOR'!$P:$AM,24,FALSE)</f>
        <v>0</v>
      </c>
      <c r="BF1025" s="101">
        <f>IF(C1025&gt;0,+VLOOKUP(G1025,'CATEGORY ID'!$A$1:$L$118,3,FALSE),"")</f>
        <v>30</v>
      </c>
      <c r="BG1025" s="101">
        <f>IF(C1025&gt;0,+VLOOKUP(H1025,'CATEGORY ID'!$D$1:$L$118,3,FALSE),"")</f>
        <v>3</v>
      </c>
      <c r="BH1025" s="101">
        <f>IF(C1025&gt;0,+VLOOKUP((+H1025&amp;I1025),'CATEGORY ID'!$H$1:$I$121,2,FALSE),"")</f>
        <v>115</v>
      </c>
      <c r="BJ1025" s="101">
        <f>IF(C1025&gt;0,IF(COUNTIF('CATEGORY ID'!$K$1:$K$121,+H1025&amp;K1025) &gt; 0, +VLOOKUP(+H1025&amp;K1025,'CATEGORY ID'!$K$1:$L$121,2,FALSE),""),"")</f>
        <v>96</v>
      </c>
      <c r="BK1025" s="101" t="str">
        <f>IF(C1025&gt;0,IF(COUNTIF('CATEGORY ID'!$K$124:$K$165, +VLOOKUP(C1025,'STYLE NAMES'!$B:$AE,30,FALSE)) &gt; 0, +VLOOKUP(VLOOKUP(C1025,'STYLE NAMES'!$B:$AE,30,FALSE),'CATEGORY ID'!K:M,2,FALSE),""),"")</f>
        <v/>
      </c>
      <c r="BO1025" s="101">
        <v>21</v>
      </c>
      <c r="BQ1025" s="101">
        <v>206</v>
      </c>
      <c r="BR1025" s="101" t="str" cm="1">
        <f t="array" ref="BR1025">IF(C1025&gt;0,_xlfn.TEXTJOIN(";", TRUE,_xlfn.UNIQUE(_xlfn._xlws.FILTER(BF1025:BQ1025,(BF1025:BQ1025&gt;0)),TRUE,FALSE)),"")&amp;";"&amp;BS1025</f>
        <v>30;3;115;96;21;206;207</v>
      </c>
      <c r="BS1025" s="101">
        <v>207</v>
      </c>
      <c r="BU1025" s="106">
        <f>IF(C1025&gt;0,+VLOOKUP($C1025,'STYLE NAMES'!$B:$AC,26,FALSE),"")</f>
        <v>499.9</v>
      </c>
      <c r="BV1025" s="106">
        <f>IF(C1025&gt;0,+VLOOKUP($C1025,'STYLE NAMES'!$B:$AC,27,FALSE),"")</f>
        <v>27490</v>
      </c>
      <c r="BW1025" s="106">
        <f>IF(C1025&gt;0,+VLOOKUP($C1025,'STYLE NAMES'!$B:$AC,28,FALSE),"")</f>
        <v>574.88499999999988</v>
      </c>
      <c r="BY1025"/>
      <c r="BZ1025" s="101">
        <v>0</v>
      </c>
      <c r="CA1025" s="137">
        <f t="shared" si="66"/>
        <v>1</v>
      </c>
      <c r="CB1025" s="137" t="str">
        <f>+VLOOKUP(C1025,'[2]STYLES &amp; MODELS MATRIX'!$A:$G,7,FALSE)</f>
        <v>AK</v>
      </c>
      <c r="CC1025" s="137" t="str">
        <f>+VLOOKUP(C1025,'[1]STYLES &amp; SIZE CHARTS'!$A:$H,8,FALSE)</f>
        <v>WJT-CJ1</v>
      </c>
      <c r="CD1025" s="137">
        <v>1</v>
      </c>
      <c r="CE1025" s="205"/>
      <c r="CF1025" s="141"/>
    </row>
    <row r="1026" spans="1:84" s="101" customFormat="1" ht="12" customHeight="1" x14ac:dyDescent="0.2">
      <c r="A1026" s="102">
        <f t="shared" si="64"/>
        <v>8683711011019</v>
      </c>
      <c r="B1026" s="101" t="s">
        <v>1013</v>
      </c>
      <c r="C1026" s="101" t="s">
        <v>2551</v>
      </c>
      <c r="D1026" s="101" t="s">
        <v>2991</v>
      </c>
      <c r="E1026" s="203" t="s">
        <v>2560</v>
      </c>
      <c r="F1026" s="101" t="s">
        <v>2346</v>
      </c>
      <c r="G1026" s="101" t="str">
        <f>IF(C1026&gt;0,+VLOOKUP($C1026,'STYLE NAMES'!$B:$AC,4,FALSE),"")</f>
        <v>RIDER</v>
      </c>
      <c r="H1026" s="101" t="str">
        <f>IF(C1026&gt;0,+VLOOKUP($C1026,'STYLE NAMES'!$B:$AC,5,FALSE),"")</f>
        <v>MEN</v>
      </c>
      <c r="I1026" s="101" t="str">
        <f>IF(C1026&gt;0,+VLOOKUP($C1026,'STYLE NAMES'!$B:$AC,6,FALSE),"")</f>
        <v>TOPS</v>
      </c>
      <c r="J1026" s="101" t="str">
        <f>IF(C1026&gt;0,+VLOOKUP($C1026,'STYLE NAMES'!$B:$AC,7,FALSE),"")</f>
        <v>MEN</v>
      </c>
      <c r="K1026" s="101" t="str">
        <f>IF(C1026&gt;0,+VLOOKUP($C1026,'STYLE NAMES'!$B:$AC,8,FALSE),"")</f>
        <v>COMPETITION POLOS</v>
      </c>
      <c r="L1026" s="101" t="str">
        <f>IF(E1026&gt;0,+VLOOKUP($E1026,'CODE GENERATOR'!$D:$T,3,FALSE),"")</f>
        <v>S</v>
      </c>
      <c r="M1026" s="101" t="str">
        <f>IF(E1026&gt;0,+VLOOKUP($E1026,'CODE GENERATOR'!$D:$T,4,FALSE),"")</f>
        <v>TECH JERSEY</v>
      </c>
      <c r="N1026" s="101" t="str">
        <f>IF(E1026&gt;0,+VLOOKUP($E1026,'CODE GENERATOR'!$D:$T,6,FALSE),"")</f>
        <v>WHITE</v>
      </c>
      <c r="O1026" s="101" t="str">
        <f>IF(E1026&gt;0,+VLOOKUP($E1026,'CODE GENERATOR'!$D:$T,7,FALSE),"")</f>
        <v>RED</v>
      </c>
      <c r="P1026" s="101" t="str">
        <f t="shared" si="65"/>
        <v>WHITE/RED</v>
      </c>
      <c r="Q1026" s="104" t="str">
        <f>IF(E1026&gt;0,+VLOOKUP($E1026,'CODE GENERATOR'!$D:$T,11,FALSE),"")</f>
        <v>R.TOPMN_CPL0098S</v>
      </c>
      <c r="R1026" s="104" t="str">
        <f>IF(E1026&gt;0,+VLOOKUP($E1026,'CODE GENERATOR'!$D:$T,12,FALSE),"")</f>
        <v>TJR0015WHTRED</v>
      </c>
      <c r="S1026" s="104" t="str">
        <f>IF(E1026&gt;0,+VLOOKUP($E1026,'CODE GENERATOR'!$D:$T,13,FALSE),"")</f>
        <v>R.TOPMN_CPL0098S_TJR0015WHTRED</v>
      </c>
      <c r="T1026" s="104" t="str">
        <f t="shared" ref="T1026:T1071" si="67">+S1026&amp;"_"&amp;F1026</f>
        <v>R.TOPMN_CPL0098S_TJR0015WHTRED_XS</v>
      </c>
      <c r="U1026" s="105">
        <v>8683711011019</v>
      </c>
      <c r="V1026" s="107" t="str" cm="1">
        <f t="array" ref="V1026">_xlfn.TEXTJOIN(";", TRUE, _xlfn.UNIQUE(_xlfn._xlws.FILTER(P$3:P$10029, C$3:C$10029=C1026)))</f>
        <v>WHITE/RED</v>
      </c>
      <c r="W1026" s="107" t="str" cm="1">
        <f t="array" ref="W1026">_xlfn.TEXTJOIN(";", TRUE, _xlfn.UNIQUE(_xlfn._xlws.FILTER(F$3:F$10029, C$3:C$10029=C1026)))</f>
        <v>XS;S;M;L;XL;XXL</v>
      </c>
      <c r="X1026" s="101" t="str">
        <f>IF(E1026&gt;0,+VLOOKUP($E1026,'CODE GENERATOR'!$D:$AC,19,FALSE),0)</f>
        <v>2507_W_V59338</v>
      </c>
      <c r="Y1026" s="101" t="str">
        <f>IF(E1026&gt;0,+VLOOKUP($E1026,'CODE GENERATOR'!$D:$AC,20,FALSE),0)</f>
        <v>2507_W_V59286</v>
      </c>
      <c r="Z1026" s="101" t="str">
        <f>IF(E1026&gt;0,+VLOOKUP($E1026,'CODE GENERATOR'!$D:$AC,21,FALSE),0)</f>
        <v>2507_W_V59210</v>
      </c>
      <c r="AA1026" s="101" t="str">
        <f>IF(E1026&gt;0,+VLOOKUP($E1026,'CODE GENERATOR'!$D:$AC,22,FALSE),0)</f>
        <v/>
      </c>
      <c r="AB1026" s="101" t="str">
        <f>IF(E1026&gt;0,+VLOOKUP($E1026,'CODE GENERATOR'!$D:$AC,23,FALSE),0)</f>
        <v/>
      </c>
      <c r="AC1026" s="101" t="str">
        <f>IF(E1026&gt;0,+VLOOKUP($E1026,'CODE GENERATOR'!$D:$AC,24,FALSE),0)</f>
        <v/>
      </c>
      <c r="AD1026" s="101" t="str">
        <f>IF(E1026&gt;0,+VLOOKUP($E1026,'CODE GENERATOR'!$D:$AC,25,FALSE),0)</f>
        <v>2507_VW_Web_59</v>
      </c>
      <c r="AE1026" s="101" t="str">
        <f>IF(E1026&gt;0,+VLOOKUP($E1026,'CODE GENERATOR'!$D:$AC,26,FALSE),0)</f>
        <v/>
      </c>
      <c r="AF1026" s="149" t="str">
        <f>IF($C1026&gt;0,$C1026&amp;" "&amp;$P1026&amp;" "&amp;+VLOOKUP($C1026,'STYLE NAMES'!$B:$AC,10,FALSE),"""")</f>
        <v>ENZO-TBF WHITE/RED MEN'S COMPETITION POLO SHORT SLEEVE X TEAM TÜRKİYE</v>
      </c>
      <c r="AG1026" s="101" t="str">
        <f>"Enjoy our "&amp;(AF1026)&amp;"; "&amp;IF(C1026&gt;0,+VLOOKUP($C1026,'STYLE NAMES'!$B:$AC,11,FALSE),"")</f>
        <v>Enjoy our ENZO-TBF WHITE/RED 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26" s="101" t="str">
        <f>IF(C1026&gt;0,+VLOOKUP($C1026,'STYLE NAMES'!$B:$AC,12,FALSE),"")</f>
        <v>* Specially engineered design for high performance
* 4-way super stretch piquet jersey
* Soft and comfortable
* Breathable
* Quick dry
Composition:
95% Poliamide 5% Elasthane</v>
      </c>
      <c r="AI1026" s="101" t="str">
        <f>IF(C1026&gt;0,+VLOOKUP($C1026,'STYLE NAMES'!$B:$AC,13,FALSE),"")</f>
        <v>Machine Wash at 30°C
Mild process
Iron at low temperature
Iron from REVERSE
Do NOT iron on logos or prints
Do not bleach
Do NOT Tumble Dry</v>
      </c>
      <c r="AJ1026" s="149" t="str">
        <f>IF($C1026&gt;0,$C1026&amp;" "&amp;$P1026&amp;" "&amp;+VLOOKUP($C1026,'STYLE NAMES'!$B:$AC,14,FALSE),"""")</f>
        <v>ENZO-TBF WHITE/RED ERKEK KISA KOL YARIŞMA POLO X TEAM TÜRKİYE</v>
      </c>
      <c r="AK1026" s="149" t="str">
        <f>"Cavalier SanMarco tarafından tasarlanan "&amp;(AJ1026)&amp;"; "&amp;IF(C1026&gt;0,+VLOOKUP($C1026,'STYLE NAMES'!$B:$AC,15,FALSE),"")</f>
        <v>Cavalier SanMarco tarafından tasarlanan ENZO-TBF WHITE/RED ERKEK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26" s="149" t="str">
        <f>IF(C1026&gt;0,+VLOOKUP($C1026,'STYLE NAMES'!$B:$AC,16,FALSE),"")</f>
        <v>* Yüksek performans için özel tasarım
* 4 yönlü süper streç pike kumaş
* Yumuşak ve rahat
* Nefes alabilir
* Hızlı kuruma
Kompozisyon:
%95 Polyamid  %5 Elastan</v>
      </c>
      <c r="AM1026" s="149" t="str">
        <f>IF(C1026&gt;0,+VLOOKUP($C1026,'STYLE NAMES'!$B:$AC,17,FALSE),"")</f>
        <v>Makinede 30°C' de Yıkayın
Hassas Yıkama
Ilık ütü yapın
Tersten ütüleyin
Logo ve baskıları ÜTÜLEMEYİN
Çamaşır suyu kullanmayın
Kurutma Makinesinde Kurutmayın</v>
      </c>
      <c r="AN1026" s="149" t="str">
        <f>IF($C1026&gt;0,$C1026&amp;" "&amp;$P1026&amp;" "&amp;+VLOOKUP($C1026,'STYLE NAMES'!$B:$AC,18,FALSE),"""")</f>
        <v>ENZO-TBF WHITE/RED POLO DA CONCORSO UOMO MANICA CORTA X TEAM TÜRKİYE</v>
      </c>
      <c r="AO1026" s="101" t="str">
        <f>"Disegnato da Cavalier SanMarco "&amp;(AN1026)&amp;"; "&amp;IF(C1026&gt;0,+VLOOKUP($C1026,'STYLE NAMES'!$B:$AC,19,FALSE),"")</f>
        <v>Disegnato da Cavalier SanMarco ENZO-TBF WHITE/RED POLO DA CONCORSO UOMO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26" s="101" t="str">
        <f>IF(C1026&gt;0,+VLOOKUP($C1026,'STYLE NAMES'!$B:$AC,20,FALSE),"")</f>
        <v>Design ingegnerizzato per alte prestazioni 
Jersey piqué elasticizzato  4-way-stretch 
Morbido e confortevole 
Traspirante Asciugatura rapida 
Composizione: 
95% Poliammide  5% Elastan</v>
      </c>
      <c r="AQ1026" s="101" t="str">
        <f>IF(C1026&gt;0,+VLOOKUP($C1026,'STYLE NAMES'!$B:$AC,21,FALSE),"")</f>
        <v>Lavare in lavatrice a 30°C Ciclo delicato 
Stirare a bassa temperatura
Stirare al rovescio 
Non stirare su loghi o stampe 
Non candeggiare 
Non asciugare in asciugatrice</v>
      </c>
      <c r="AR1026" s="101">
        <f>IF(D1026&gt;0,+VLOOKUP($C1026,'STYLE NAMES'!$B:$AC,22,FALSE),"")</f>
        <v>0</v>
      </c>
      <c r="AS1026" s="101">
        <f>IF(E1026&gt;0,+VLOOKUP($C1026,'STYLE NAMES'!$B:$AC,23,FALSE),"")</f>
        <v>0</v>
      </c>
      <c r="AT1026" s="101">
        <f>IF(F1026&gt;0,+VLOOKUP($C1026,'STYLE NAMES'!$B:$AC,24,FALSE),"")</f>
        <v>0</v>
      </c>
      <c r="AU1026" s="101">
        <f>IF(G1026&gt;0,+VLOOKUP($C1026,'STYLE NAMES'!$B:$AC,25,FALSE),"")</f>
        <v>0</v>
      </c>
      <c r="AV1026" s="101" t="str">
        <f>+VLOOKUP($S1026,'CODE GENERATOR'!$P:$AM,15,FALSE)</f>
        <v>R.BOTMN_BRC0066_TJR0026WHTWHT</v>
      </c>
      <c r="AW1026" s="101" t="str">
        <f>+VLOOKUP($S1026,'CODE GENERATOR'!$P:$AM,16,FALSE)</f>
        <v>A.RACUX_BLT0015_BRD0012WHTWHT</v>
      </c>
      <c r="AX1026" s="101" t="str">
        <f>+VLOOKUP($S1026,'CODE GENERATOR'!$P:$AM,17,FALSE)</f>
        <v>A.RACAU_SOC0018_NYL00003XBST6</v>
      </c>
      <c r="AY1026" s="101">
        <f>+VLOOKUP($S1026,'CODE GENERATOR'!$P:$AM,18,FALSE)</f>
        <v>0</v>
      </c>
      <c r="AZ1026" s="101">
        <f>+VLOOKUP($S1026,'CODE GENERATOR'!$P:$AM,19,FALSE)</f>
        <v>0</v>
      </c>
      <c r="BA1026" s="101">
        <f>+VLOOKUP($S1026,'CODE GENERATOR'!$P:$AM,20,FALSE)</f>
        <v>0</v>
      </c>
      <c r="BB1026" s="101">
        <f>+VLOOKUP($S1026,'CODE GENERATOR'!$P:$AM,21,FALSE)</f>
        <v>0</v>
      </c>
      <c r="BC1026" s="101">
        <f>+VLOOKUP($S1026,'CODE GENERATOR'!$P:$AM,22,FALSE)</f>
        <v>0</v>
      </c>
      <c r="BD1026" s="101">
        <f>+VLOOKUP($S1026,'CODE GENERATOR'!$P:$AM,23,FALSE)</f>
        <v>0</v>
      </c>
      <c r="BE1026" s="101">
        <f>+VLOOKUP($S1026,'CODE GENERATOR'!$P:$AM,24,FALSE)</f>
        <v>0</v>
      </c>
      <c r="BF1026" s="101">
        <f>IF(C1026&gt;0,+VLOOKUP(G1026,'CATEGORY ID'!$A$1:$L$118,3,FALSE),"")</f>
        <v>30</v>
      </c>
      <c r="BG1026" s="101">
        <f>IF(C1026&gt;0,+VLOOKUP(H1026,'CATEGORY ID'!$D$1:$L$118,3,FALSE),"")</f>
        <v>2</v>
      </c>
      <c r="BH1026" s="101">
        <f>IF(C1026&gt;0,+VLOOKUP((+H1026&amp;I1026),'CATEGORY ID'!$H$1:$I$121,2,FALSE),"")</f>
        <v>108</v>
      </c>
      <c r="BJ1026" s="101">
        <f>IF(C1026&gt;0,IF(COUNTIF('CATEGORY ID'!$K$1:$K$121,+H1026&amp;K1026) &gt; 0, +VLOOKUP(+H1026&amp;K1026,'CATEGORY ID'!$K$1:$L$121,2,FALSE),""),"")</f>
        <v>224</v>
      </c>
      <c r="BK1026" s="101" t="str">
        <f>IF(C1026&gt;0,IF(COUNTIF('CATEGORY ID'!$K$124:$K$165, +VLOOKUP(C1026,'STYLE NAMES'!$B:$AE,30,FALSE)) &gt; 0, +VLOOKUP(VLOOKUP(C1026,'STYLE NAMES'!$B:$AE,30,FALSE),'CATEGORY ID'!K:M,2,FALSE),""),"")</f>
        <v/>
      </c>
      <c r="BO1026" s="101">
        <v>21</v>
      </c>
      <c r="BQ1026" s="101">
        <v>206</v>
      </c>
      <c r="BR1026" s="101" t="str" cm="1">
        <f t="array" ref="BR1026">IF(C1026&gt;0,_xlfn.TEXTJOIN(";", TRUE,_xlfn.UNIQUE(_xlfn._xlws.FILTER(BF1026:BQ1026,(BF1026:BQ1026&gt;0)),TRUE,FALSE)),"")&amp;";"&amp;BS1026</f>
        <v>30;2;108;224;21;206;209;230</v>
      </c>
      <c r="BS1026" s="101" t="s">
        <v>3455</v>
      </c>
      <c r="BU1026" s="106">
        <f>IF(C1026&gt;0,+VLOOKUP($C1026,'STYLE NAMES'!$B:$AC,26,FALSE),"")</f>
        <v>99.9</v>
      </c>
      <c r="BV1026" s="106">
        <f>IF(C1026&gt;0,+VLOOKUP($C1026,'STYLE NAMES'!$B:$AC,27,FALSE),"")</f>
        <v>5490</v>
      </c>
      <c r="BW1026" s="106">
        <f>IF(C1026&gt;0,+VLOOKUP($C1026,'STYLE NAMES'!$B:$AC,28,FALSE),"")</f>
        <v>114.88499999999999</v>
      </c>
      <c r="BY1026"/>
      <c r="BZ1026" s="101">
        <v>0</v>
      </c>
      <c r="CA1026" s="137">
        <f t="shared" si="66"/>
        <v>1</v>
      </c>
      <c r="CB1026" s="137" t="str">
        <f>+VLOOKUP(C1026,'[2]STYLES &amp; MODELS MATRIX'!$A:$G,7,FALSE)</f>
        <v>HDJ</v>
      </c>
      <c r="CC1026" s="137" t="str">
        <f>+VLOOKUP(C1026,'[1]STYLES &amp; SIZE CHARTS'!$A:$H,8,FALSE)</f>
        <v>MT-SSCP1</v>
      </c>
      <c r="CD1026" s="137"/>
      <c r="CE1026" s="205"/>
      <c r="CF1026" s="141"/>
    </row>
    <row r="1027" spans="1:84" s="101" customFormat="1" ht="12" customHeight="1" x14ac:dyDescent="0.2">
      <c r="A1027" s="102">
        <f t="shared" ref="A1027:A1085" si="68">+U1027</f>
        <v>8683711011026</v>
      </c>
      <c r="B1027" s="101" t="s">
        <v>1013</v>
      </c>
      <c r="C1027" s="101" t="s">
        <v>2551</v>
      </c>
      <c r="D1027" s="101" t="s">
        <v>2991</v>
      </c>
      <c r="E1027" s="203" t="s">
        <v>2560</v>
      </c>
      <c r="F1027" s="101" t="s">
        <v>785</v>
      </c>
      <c r="G1027" s="101" t="str">
        <f>IF(C1027&gt;0,+VLOOKUP($C1027,'STYLE NAMES'!$B:$AC,4,FALSE),"")</f>
        <v>RIDER</v>
      </c>
      <c r="H1027" s="101" t="str">
        <f>IF(C1027&gt;0,+VLOOKUP($C1027,'STYLE NAMES'!$B:$AC,5,FALSE),"")</f>
        <v>MEN</v>
      </c>
      <c r="I1027" s="101" t="str">
        <f>IF(C1027&gt;0,+VLOOKUP($C1027,'STYLE NAMES'!$B:$AC,6,FALSE),"")</f>
        <v>TOPS</v>
      </c>
      <c r="J1027" s="101" t="str">
        <f>IF(C1027&gt;0,+VLOOKUP($C1027,'STYLE NAMES'!$B:$AC,7,FALSE),"")</f>
        <v>MEN</v>
      </c>
      <c r="K1027" s="101" t="str">
        <f>IF(C1027&gt;0,+VLOOKUP($C1027,'STYLE NAMES'!$B:$AC,8,FALSE),"")</f>
        <v>COMPETITION POLOS</v>
      </c>
      <c r="L1027" s="101" t="str">
        <f>IF(E1027&gt;0,+VLOOKUP($E1027,'CODE GENERATOR'!$D:$T,3,FALSE),"")</f>
        <v>S</v>
      </c>
      <c r="M1027" s="101" t="str">
        <f>IF(E1027&gt;0,+VLOOKUP($E1027,'CODE GENERATOR'!$D:$T,4,FALSE),"")</f>
        <v>TECH JERSEY</v>
      </c>
      <c r="N1027" s="101" t="str">
        <f>IF(E1027&gt;0,+VLOOKUP($E1027,'CODE GENERATOR'!$D:$T,6,FALSE),"")</f>
        <v>WHITE</v>
      </c>
      <c r="O1027" s="101" t="str">
        <f>IF(E1027&gt;0,+VLOOKUP($E1027,'CODE GENERATOR'!$D:$T,7,FALSE),"")</f>
        <v>RED</v>
      </c>
      <c r="P1027" s="101" t="str">
        <f t="shared" ref="P1027:P1071" si="69">IF(E1027&gt;0,+IF(N1027=O1027,N1027,N1027&amp;"/"&amp;O1027),"")</f>
        <v>WHITE/RED</v>
      </c>
      <c r="Q1027" s="104" t="str">
        <f>IF(E1027&gt;0,+VLOOKUP($E1027,'CODE GENERATOR'!$D:$T,11,FALSE),"")</f>
        <v>R.TOPMN_CPL0098S</v>
      </c>
      <c r="R1027" s="104" t="str">
        <f>IF(E1027&gt;0,+VLOOKUP($E1027,'CODE GENERATOR'!$D:$T,12,FALSE),"")</f>
        <v>TJR0015WHTRED</v>
      </c>
      <c r="S1027" s="104" t="str">
        <f>IF(E1027&gt;0,+VLOOKUP($E1027,'CODE GENERATOR'!$D:$T,13,FALSE),"")</f>
        <v>R.TOPMN_CPL0098S_TJR0015WHTRED</v>
      </c>
      <c r="T1027" s="104" t="str">
        <f t="shared" si="67"/>
        <v>R.TOPMN_CPL0098S_TJR0015WHTRED_S</v>
      </c>
      <c r="U1027" s="105">
        <v>8683711011026</v>
      </c>
      <c r="V1027" s="107" t="str" cm="1">
        <f t="array" ref="V1027">_xlfn.TEXTJOIN(";", TRUE, _xlfn.UNIQUE(_xlfn._xlws.FILTER(P$3:P$10029, C$3:C$10029=C1027)))</f>
        <v>WHITE/RED</v>
      </c>
      <c r="W1027" s="107" t="str" cm="1">
        <f t="array" ref="W1027">_xlfn.TEXTJOIN(";", TRUE, _xlfn.UNIQUE(_xlfn._xlws.FILTER(F$3:F$10029, C$3:C$10029=C1027)))</f>
        <v>XS;S;M;L;XL;XXL</v>
      </c>
      <c r="X1027" s="101" t="str">
        <f>IF(E1027&gt;0,+VLOOKUP($E1027,'CODE GENERATOR'!$D:$AC,19,FALSE),0)</f>
        <v>2507_W_V59338</v>
      </c>
      <c r="Y1027" s="101" t="str">
        <f>IF(E1027&gt;0,+VLOOKUP($E1027,'CODE GENERATOR'!$D:$AC,20,FALSE),0)</f>
        <v>2507_W_V59286</v>
      </c>
      <c r="Z1027" s="101" t="str">
        <f>IF(E1027&gt;0,+VLOOKUP($E1027,'CODE GENERATOR'!$D:$AC,21,FALSE),0)</f>
        <v>2507_W_V59210</v>
      </c>
      <c r="AA1027" s="101" t="str">
        <f>IF(E1027&gt;0,+VLOOKUP($E1027,'CODE GENERATOR'!$D:$AC,22,FALSE),0)</f>
        <v/>
      </c>
      <c r="AB1027" s="101" t="str">
        <f>IF(E1027&gt;0,+VLOOKUP($E1027,'CODE GENERATOR'!$D:$AC,23,FALSE),0)</f>
        <v/>
      </c>
      <c r="AC1027" s="101" t="str">
        <f>IF(E1027&gt;0,+VLOOKUP($E1027,'CODE GENERATOR'!$D:$AC,24,FALSE),0)</f>
        <v/>
      </c>
      <c r="AD1027" s="101" t="str">
        <f>IF(E1027&gt;0,+VLOOKUP($E1027,'CODE GENERATOR'!$D:$AC,25,FALSE),0)</f>
        <v>2507_VW_Web_59</v>
      </c>
      <c r="AE1027" s="101" t="str">
        <f>IF(E1027&gt;0,+VLOOKUP($E1027,'CODE GENERATOR'!$D:$AC,26,FALSE),0)</f>
        <v/>
      </c>
      <c r="AF1027" s="149" t="str">
        <f>IF($C1027&gt;0,$C1027&amp;" "&amp;$P1027&amp;" "&amp;+VLOOKUP($C1027,'STYLE NAMES'!$B:$AC,10,FALSE),"""")</f>
        <v>ENZO-TBF WHITE/RED MEN'S COMPETITION POLO SHORT SLEEVE X TEAM TÜRKİYE</v>
      </c>
      <c r="AG1027" s="101" t="str">
        <f>"Enjoy our "&amp;(AF1027)&amp;"; "&amp;IF(C1027&gt;0,+VLOOKUP($C1027,'STYLE NAMES'!$B:$AC,11,FALSE),"")</f>
        <v>Enjoy our ENZO-TBF WHITE/RED 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27" s="101" t="str">
        <f>IF(C1027&gt;0,+VLOOKUP($C1027,'STYLE NAMES'!$B:$AC,12,FALSE),"")</f>
        <v>* Specially engineered design for high performance
* 4-way super stretch piquet jersey
* Soft and comfortable
* Breathable
* Quick dry
Composition:
95% Poliamide 5% Elasthane</v>
      </c>
      <c r="AI1027" s="101" t="str">
        <f>IF(C1027&gt;0,+VLOOKUP($C1027,'STYLE NAMES'!$B:$AC,13,FALSE),"")</f>
        <v>Machine Wash at 30°C
Mild process
Iron at low temperature
Iron from REVERSE
Do NOT iron on logos or prints
Do not bleach
Do NOT Tumble Dry</v>
      </c>
      <c r="AJ1027" s="149" t="str">
        <f>IF($C1027&gt;0,$C1027&amp;" "&amp;$P1027&amp;" "&amp;+VLOOKUP($C1027,'STYLE NAMES'!$B:$AC,14,FALSE),"""")</f>
        <v>ENZO-TBF WHITE/RED ERKEK KISA KOL YARIŞMA POLO X TEAM TÜRKİYE</v>
      </c>
      <c r="AK1027" s="149" t="str">
        <f>"Cavalier SanMarco tarafından tasarlanan "&amp;(AJ1027)&amp;"; "&amp;IF(C1027&gt;0,+VLOOKUP($C1027,'STYLE NAMES'!$B:$AC,15,FALSE),"")</f>
        <v>Cavalier SanMarco tarafından tasarlanan ENZO-TBF WHITE/RED ERKEK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27" s="149" t="str">
        <f>IF(C1027&gt;0,+VLOOKUP($C1027,'STYLE NAMES'!$B:$AC,16,FALSE),"")</f>
        <v>* Yüksek performans için özel tasarım
* 4 yönlü süper streç pike kumaş
* Yumuşak ve rahat
* Nefes alabilir
* Hızlı kuruma
Kompozisyon:
%95 Polyamid  %5 Elastan</v>
      </c>
      <c r="AM1027" s="149" t="str">
        <f>IF(C1027&gt;0,+VLOOKUP($C1027,'STYLE NAMES'!$B:$AC,17,FALSE),"")</f>
        <v>Makinede 30°C' de Yıkayın
Hassas Yıkama
Ilık ütü yapın
Tersten ütüleyin
Logo ve baskıları ÜTÜLEMEYİN
Çamaşır suyu kullanmayın
Kurutma Makinesinde Kurutmayın</v>
      </c>
      <c r="AN1027" s="149" t="str">
        <f>IF($C1027&gt;0,$C1027&amp;" "&amp;$P1027&amp;" "&amp;+VLOOKUP($C1027,'STYLE NAMES'!$B:$AC,18,FALSE),"""")</f>
        <v>ENZO-TBF WHITE/RED POLO DA CONCORSO UOMO MANICA CORTA X TEAM TÜRKİYE</v>
      </c>
      <c r="AO1027" s="101" t="str">
        <f>"Disegnato da Cavalier SanMarco "&amp;(AN1027)&amp;"; "&amp;IF(C1027&gt;0,+VLOOKUP($C1027,'STYLE NAMES'!$B:$AC,19,FALSE),"")</f>
        <v>Disegnato da Cavalier SanMarco ENZO-TBF WHITE/RED POLO DA CONCORSO UOMO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27" s="101" t="str">
        <f>IF(C1027&gt;0,+VLOOKUP($C1027,'STYLE NAMES'!$B:$AC,20,FALSE),"")</f>
        <v>Design ingegnerizzato per alte prestazioni 
Jersey piqué elasticizzato  4-way-stretch 
Morbido e confortevole 
Traspirante Asciugatura rapida 
Composizione: 
95% Poliammide  5% Elastan</v>
      </c>
      <c r="AQ1027" s="101" t="str">
        <f>IF(C1027&gt;0,+VLOOKUP($C1027,'STYLE NAMES'!$B:$AC,21,FALSE),"")</f>
        <v>Lavare in lavatrice a 30°C Ciclo delicato 
Stirare a bassa temperatura
Stirare al rovescio 
Non stirare su loghi o stampe 
Non candeggiare 
Non asciugare in asciugatrice</v>
      </c>
      <c r="AR1027" s="101">
        <f>IF(D1027&gt;0,+VLOOKUP($C1027,'STYLE NAMES'!$B:$AC,22,FALSE),"")</f>
        <v>0</v>
      </c>
      <c r="AS1027" s="101">
        <f>IF(E1027&gt;0,+VLOOKUP($C1027,'STYLE NAMES'!$B:$AC,23,FALSE),"")</f>
        <v>0</v>
      </c>
      <c r="AT1027" s="101">
        <f>IF(F1027&gt;0,+VLOOKUP($C1027,'STYLE NAMES'!$B:$AC,24,FALSE),"")</f>
        <v>0</v>
      </c>
      <c r="AU1027" s="101">
        <f>IF(G1027&gt;0,+VLOOKUP($C1027,'STYLE NAMES'!$B:$AC,25,FALSE),"")</f>
        <v>0</v>
      </c>
      <c r="AV1027" s="101" t="str">
        <f>+VLOOKUP($S1027,'CODE GENERATOR'!$P:$AM,15,FALSE)</f>
        <v>R.BOTMN_BRC0066_TJR0026WHTWHT</v>
      </c>
      <c r="AW1027" s="101" t="str">
        <f>+VLOOKUP($S1027,'CODE GENERATOR'!$P:$AM,16,FALSE)</f>
        <v>A.RACUX_BLT0015_BRD0012WHTWHT</v>
      </c>
      <c r="AX1027" s="101" t="str">
        <f>+VLOOKUP($S1027,'CODE GENERATOR'!$P:$AM,17,FALSE)</f>
        <v>A.RACAU_SOC0018_NYL00003XBST6</v>
      </c>
      <c r="AY1027" s="101">
        <f>+VLOOKUP($S1027,'CODE GENERATOR'!$P:$AM,18,FALSE)</f>
        <v>0</v>
      </c>
      <c r="AZ1027" s="101">
        <f>+VLOOKUP($S1027,'CODE GENERATOR'!$P:$AM,19,FALSE)</f>
        <v>0</v>
      </c>
      <c r="BA1027" s="101">
        <f>+VLOOKUP($S1027,'CODE GENERATOR'!$P:$AM,20,FALSE)</f>
        <v>0</v>
      </c>
      <c r="BB1027" s="101">
        <f>+VLOOKUP($S1027,'CODE GENERATOR'!$P:$AM,21,FALSE)</f>
        <v>0</v>
      </c>
      <c r="BC1027" s="101">
        <f>+VLOOKUP($S1027,'CODE GENERATOR'!$P:$AM,22,FALSE)</f>
        <v>0</v>
      </c>
      <c r="BD1027" s="101">
        <f>+VLOOKUP($S1027,'CODE GENERATOR'!$P:$AM,23,FALSE)</f>
        <v>0</v>
      </c>
      <c r="BE1027" s="101">
        <f>+VLOOKUP($S1027,'CODE GENERATOR'!$P:$AM,24,FALSE)</f>
        <v>0</v>
      </c>
      <c r="BF1027" s="101">
        <f>IF(C1027&gt;0,+VLOOKUP(G1027,'CATEGORY ID'!$A$1:$L$118,3,FALSE),"")</f>
        <v>30</v>
      </c>
      <c r="BG1027" s="101">
        <f>IF(C1027&gt;0,+VLOOKUP(H1027,'CATEGORY ID'!$D$1:$L$118,3,FALSE),"")</f>
        <v>2</v>
      </c>
      <c r="BH1027" s="101">
        <f>IF(C1027&gt;0,+VLOOKUP((+H1027&amp;I1027),'CATEGORY ID'!$H$1:$I$121,2,FALSE),"")</f>
        <v>108</v>
      </c>
      <c r="BJ1027" s="101">
        <f>IF(C1027&gt;0,IF(COUNTIF('CATEGORY ID'!$K$1:$K$121,+H1027&amp;K1027) &gt; 0, +VLOOKUP(+H1027&amp;K1027,'CATEGORY ID'!$K$1:$L$121,2,FALSE),""),"")</f>
        <v>224</v>
      </c>
      <c r="BK1027" s="101" t="str">
        <f>IF(C1027&gt;0,IF(COUNTIF('CATEGORY ID'!$K$124:$K$165, +VLOOKUP(C1027,'STYLE NAMES'!$B:$AE,30,FALSE)) &gt; 0, +VLOOKUP(VLOOKUP(C1027,'STYLE NAMES'!$B:$AE,30,FALSE),'CATEGORY ID'!K:M,2,FALSE),""),"")</f>
        <v/>
      </c>
      <c r="BO1027" s="101">
        <v>21</v>
      </c>
      <c r="BQ1027" s="101">
        <v>206</v>
      </c>
      <c r="BR1027" s="101" t="str" cm="1">
        <f t="array" ref="BR1027">IF(C1027&gt;0,_xlfn.TEXTJOIN(";", TRUE,_xlfn.UNIQUE(_xlfn._xlws.FILTER(BF1027:BQ1027,(BF1027:BQ1027&gt;0)),TRUE,FALSE)),"")&amp;";"&amp;BS1027</f>
        <v>30;2;108;224;21;206;209;230</v>
      </c>
      <c r="BS1027" s="101" t="s">
        <v>3455</v>
      </c>
      <c r="BU1027" s="106">
        <f>IF(C1027&gt;0,+VLOOKUP($C1027,'STYLE NAMES'!$B:$AC,26,FALSE),"")</f>
        <v>99.9</v>
      </c>
      <c r="BV1027" s="106">
        <f>IF(C1027&gt;0,+VLOOKUP($C1027,'STYLE NAMES'!$B:$AC,27,FALSE),"")</f>
        <v>5490</v>
      </c>
      <c r="BW1027" s="106">
        <f>IF(C1027&gt;0,+VLOOKUP($C1027,'STYLE NAMES'!$B:$AC,28,FALSE),"")</f>
        <v>114.88499999999999</v>
      </c>
      <c r="BY1027"/>
      <c r="BZ1027" s="101">
        <v>0</v>
      </c>
      <c r="CA1027" s="137">
        <f t="shared" ref="CA1027:CA1089" si="70">+IF(X1027=0,0,1)</f>
        <v>1</v>
      </c>
      <c r="CB1027" s="137" t="str">
        <f>+VLOOKUP(C1027,'[2]STYLES &amp; MODELS MATRIX'!$A:$G,7,FALSE)</f>
        <v>HDJ</v>
      </c>
      <c r="CC1027" s="137" t="str">
        <f>+VLOOKUP(C1027,'[1]STYLES &amp; SIZE CHARTS'!$A:$H,8,FALSE)</f>
        <v>MT-SSCP1</v>
      </c>
      <c r="CD1027" s="137"/>
      <c r="CE1027" s="205"/>
      <c r="CF1027" s="141"/>
    </row>
    <row r="1028" spans="1:84" s="101" customFormat="1" ht="12" customHeight="1" x14ac:dyDescent="0.2">
      <c r="A1028" s="102">
        <f t="shared" si="68"/>
        <v>8683711011033</v>
      </c>
      <c r="B1028" s="101" t="s">
        <v>1013</v>
      </c>
      <c r="C1028" s="101" t="s">
        <v>2551</v>
      </c>
      <c r="D1028" s="101" t="s">
        <v>2991</v>
      </c>
      <c r="E1028" s="203" t="s">
        <v>2560</v>
      </c>
      <c r="F1028" s="101" t="s">
        <v>2247</v>
      </c>
      <c r="G1028" s="101" t="str">
        <f>IF(C1028&gt;0,+VLOOKUP($C1028,'STYLE NAMES'!$B:$AC,4,FALSE),"")</f>
        <v>RIDER</v>
      </c>
      <c r="H1028" s="101" t="str">
        <f>IF(C1028&gt;0,+VLOOKUP($C1028,'STYLE NAMES'!$B:$AC,5,FALSE),"")</f>
        <v>MEN</v>
      </c>
      <c r="I1028" s="101" t="str">
        <f>IF(C1028&gt;0,+VLOOKUP($C1028,'STYLE NAMES'!$B:$AC,6,FALSE),"")</f>
        <v>TOPS</v>
      </c>
      <c r="J1028" s="101" t="str">
        <f>IF(C1028&gt;0,+VLOOKUP($C1028,'STYLE NAMES'!$B:$AC,7,FALSE),"")</f>
        <v>MEN</v>
      </c>
      <c r="K1028" s="101" t="str">
        <f>IF(C1028&gt;0,+VLOOKUP($C1028,'STYLE NAMES'!$B:$AC,8,FALSE),"")</f>
        <v>COMPETITION POLOS</v>
      </c>
      <c r="L1028" s="101" t="str">
        <f>IF(E1028&gt;0,+VLOOKUP($E1028,'CODE GENERATOR'!$D:$T,3,FALSE),"")</f>
        <v>S</v>
      </c>
      <c r="M1028" s="101" t="str">
        <f>IF(E1028&gt;0,+VLOOKUP($E1028,'CODE GENERATOR'!$D:$T,4,FALSE),"")</f>
        <v>TECH JERSEY</v>
      </c>
      <c r="N1028" s="101" t="str">
        <f>IF(E1028&gt;0,+VLOOKUP($E1028,'CODE GENERATOR'!$D:$T,6,FALSE),"")</f>
        <v>WHITE</v>
      </c>
      <c r="O1028" s="101" t="str">
        <f>IF(E1028&gt;0,+VLOOKUP($E1028,'CODE GENERATOR'!$D:$T,7,FALSE),"")</f>
        <v>RED</v>
      </c>
      <c r="P1028" s="101" t="str">
        <f t="shared" si="69"/>
        <v>WHITE/RED</v>
      </c>
      <c r="Q1028" s="104" t="str">
        <f>IF(E1028&gt;0,+VLOOKUP($E1028,'CODE GENERATOR'!$D:$T,11,FALSE),"")</f>
        <v>R.TOPMN_CPL0098S</v>
      </c>
      <c r="R1028" s="104" t="str">
        <f>IF(E1028&gt;0,+VLOOKUP($E1028,'CODE GENERATOR'!$D:$T,12,FALSE),"")</f>
        <v>TJR0015WHTRED</v>
      </c>
      <c r="S1028" s="104" t="str">
        <f>IF(E1028&gt;0,+VLOOKUP($E1028,'CODE GENERATOR'!$D:$T,13,FALSE),"")</f>
        <v>R.TOPMN_CPL0098S_TJR0015WHTRED</v>
      </c>
      <c r="T1028" s="104" t="str">
        <f t="shared" si="67"/>
        <v>R.TOPMN_CPL0098S_TJR0015WHTRED_M</v>
      </c>
      <c r="U1028" s="105">
        <v>8683711011033</v>
      </c>
      <c r="V1028" s="107" t="str" cm="1">
        <f t="array" ref="V1028">_xlfn.TEXTJOIN(";", TRUE, _xlfn.UNIQUE(_xlfn._xlws.FILTER(P$3:P$10029, C$3:C$10029=C1028)))</f>
        <v>WHITE/RED</v>
      </c>
      <c r="W1028" s="107" t="str" cm="1">
        <f t="array" ref="W1028">_xlfn.TEXTJOIN(";", TRUE, _xlfn.UNIQUE(_xlfn._xlws.FILTER(F$3:F$10029, C$3:C$10029=C1028)))</f>
        <v>XS;S;M;L;XL;XXL</v>
      </c>
      <c r="X1028" s="101" t="str">
        <f>IF(E1028&gt;0,+VLOOKUP($E1028,'CODE GENERATOR'!$D:$AC,19,FALSE),0)</f>
        <v>2507_W_V59338</v>
      </c>
      <c r="Y1028" s="101" t="str">
        <f>IF(E1028&gt;0,+VLOOKUP($E1028,'CODE GENERATOR'!$D:$AC,20,FALSE),0)</f>
        <v>2507_W_V59286</v>
      </c>
      <c r="Z1028" s="101" t="str">
        <f>IF(E1028&gt;0,+VLOOKUP($E1028,'CODE GENERATOR'!$D:$AC,21,FALSE),0)</f>
        <v>2507_W_V59210</v>
      </c>
      <c r="AA1028" s="101" t="str">
        <f>IF(E1028&gt;0,+VLOOKUP($E1028,'CODE GENERATOR'!$D:$AC,22,FALSE),0)</f>
        <v/>
      </c>
      <c r="AB1028" s="101" t="str">
        <f>IF(E1028&gt;0,+VLOOKUP($E1028,'CODE GENERATOR'!$D:$AC,23,FALSE),0)</f>
        <v/>
      </c>
      <c r="AC1028" s="101" t="str">
        <f>IF(E1028&gt;0,+VLOOKUP($E1028,'CODE GENERATOR'!$D:$AC,24,FALSE),0)</f>
        <v/>
      </c>
      <c r="AD1028" s="101" t="str">
        <f>IF(E1028&gt;0,+VLOOKUP($E1028,'CODE GENERATOR'!$D:$AC,25,FALSE),0)</f>
        <v>2507_VW_Web_59</v>
      </c>
      <c r="AE1028" s="101" t="str">
        <f>IF(E1028&gt;0,+VLOOKUP($E1028,'CODE GENERATOR'!$D:$AC,26,FALSE),0)</f>
        <v/>
      </c>
      <c r="AF1028" s="149" t="str">
        <f>IF($C1028&gt;0,$C1028&amp;" "&amp;$P1028&amp;" "&amp;+VLOOKUP($C1028,'STYLE NAMES'!$B:$AC,10,FALSE),"""")</f>
        <v>ENZO-TBF WHITE/RED MEN'S COMPETITION POLO SHORT SLEEVE X TEAM TÜRKİYE</v>
      </c>
      <c r="AG1028" s="101" t="str">
        <f>"Enjoy our "&amp;(AF1028)&amp;"; "&amp;IF(C1028&gt;0,+VLOOKUP($C1028,'STYLE NAMES'!$B:$AC,11,FALSE),"")</f>
        <v>Enjoy our ENZO-TBF WHITE/RED 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28" s="101" t="str">
        <f>IF(C1028&gt;0,+VLOOKUP($C1028,'STYLE NAMES'!$B:$AC,12,FALSE),"")</f>
        <v>* Specially engineered design for high performance
* 4-way super stretch piquet jersey
* Soft and comfortable
* Breathable
* Quick dry
Composition:
95% Poliamide 5% Elasthane</v>
      </c>
      <c r="AI1028" s="101" t="str">
        <f>IF(C1028&gt;0,+VLOOKUP($C1028,'STYLE NAMES'!$B:$AC,13,FALSE),"")</f>
        <v>Machine Wash at 30°C
Mild process
Iron at low temperature
Iron from REVERSE
Do NOT iron on logos or prints
Do not bleach
Do NOT Tumble Dry</v>
      </c>
      <c r="AJ1028" s="149" t="str">
        <f>IF($C1028&gt;0,$C1028&amp;" "&amp;$P1028&amp;" "&amp;+VLOOKUP($C1028,'STYLE NAMES'!$B:$AC,14,FALSE),"""")</f>
        <v>ENZO-TBF WHITE/RED ERKEK KISA KOL YARIŞMA POLO X TEAM TÜRKİYE</v>
      </c>
      <c r="AK1028" s="149" t="str">
        <f>"Cavalier SanMarco tarafından tasarlanan "&amp;(AJ1028)&amp;"; "&amp;IF(C1028&gt;0,+VLOOKUP($C1028,'STYLE NAMES'!$B:$AC,15,FALSE),"")</f>
        <v>Cavalier SanMarco tarafından tasarlanan ENZO-TBF WHITE/RED ERKEK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28" s="149" t="str">
        <f>IF(C1028&gt;0,+VLOOKUP($C1028,'STYLE NAMES'!$B:$AC,16,FALSE),"")</f>
        <v>* Yüksek performans için özel tasarım
* 4 yönlü süper streç pike kumaş
* Yumuşak ve rahat
* Nefes alabilir
* Hızlı kuruma
Kompozisyon:
%95 Polyamid  %5 Elastan</v>
      </c>
      <c r="AM1028" s="149" t="str">
        <f>IF(C1028&gt;0,+VLOOKUP($C1028,'STYLE NAMES'!$B:$AC,17,FALSE),"")</f>
        <v>Makinede 30°C' de Yıkayın
Hassas Yıkama
Ilık ütü yapın
Tersten ütüleyin
Logo ve baskıları ÜTÜLEMEYİN
Çamaşır suyu kullanmayın
Kurutma Makinesinde Kurutmayın</v>
      </c>
      <c r="AN1028" s="149" t="str">
        <f>IF($C1028&gt;0,$C1028&amp;" "&amp;$P1028&amp;" "&amp;+VLOOKUP($C1028,'STYLE NAMES'!$B:$AC,18,FALSE),"""")</f>
        <v>ENZO-TBF WHITE/RED POLO DA CONCORSO UOMO MANICA CORTA X TEAM TÜRKİYE</v>
      </c>
      <c r="AO1028" s="101" t="str">
        <f>"Disegnato da Cavalier SanMarco "&amp;(AN1028)&amp;"; "&amp;IF(C1028&gt;0,+VLOOKUP($C1028,'STYLE NAMES'!$B:$AC,19,FALSE),"")</f>
        <v>Disegnato da Cavalier SanMarco ENZO-TBF WHITE/RED POLO DA CONCORSO UOMO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28" s="101" t="str">
        <f>IF(C1028&gt;0,+VLOOKUP($C1028,'STYLE NAMES'!$B:$AC,20,FALSE),"")</f>
        <v>Design ingegnerizzato per alte prestazioni 
Jersey piqué elasticizzato  4-way-stretch 
Morbido e confortevole 
Traspirante Asciugatura rapida 
Composizione: 
95% Poliammide  5% Elastan</v>
      </c>
      <c r="AQ1028" s="101" t="str">
        <f>IF(C1028&gt;0,+VLOOKUP($C1028,'STYLE NAMES'!$B:$AC,21,FALSE),"")</f>
        <v>Lavare in lavatrice a 30°C Ciclo delicato 
Stirare a bassa temperatura
Stirare al rovescio 
Non stirare su loghi o stampe 
Non candeggiare 
Non asciugare in asciugatrice</v>
      </c>
      <c r="AR1028" s="101">
        <f>IF(D1028&gt;0,+VLOOKUP($C1028,'STYLE NAMES'!$B:$AC,22,FALSE),"")</f>
        <v>0</v>
      </c>
      <c r="AS1028" s="101">
        <f>IF(E1028&gt;0,+VLOOKUP($C1028,'STYLE NAMES'!$B:$AC,23,FALSE),"")</f>
        <v>0</v>
      </c>
      <c r="AT1028" s="101">
        <f>IF(F1028&gt;0,+VLOOKUP($C1028,'STYLE NAMES'!$B:$AC,24,FALSE),"")</f>
        <v>0</v>
      </c>
      <c r="AU1028" s="101">
        <f>IF(G1028&gt;0,+VLOOKUP($C1028,'STYLE NAMES'!$B:$AC,25,FALSE),"")</f>
        <v>0</v>
      </c>
      <c r="AV1028" s="101" t="str">
        <f>+VLOOKUP($S1028,'CODE GENERATOR'!$P:$AM,15,FALSE)</f>
        <v>R.BOTMN_BRC0066_TJR0026WHTWHT</v>
      </c>
      <c r="AW1028" s="101" t="str">
        <f>+VLOOKUP($S1028,'CODE GENERATOR'!$P:$AM,16,FALSE)</f>
        <v>A.RACUX_BLT0015_BRD0012WHTWHT</v>
      </c>
      <c r="AX1028" s="101" t="str">
        <f>+VLOOKUP($S1028,'CODE GENERATOR'!$P:$AM,17,FALSE)</f>
        <v>A.RACAU_SOC0018_NYL00003XBST6</v>
      </c>
      <c r="AY1028" s="101">
        <f>+VLOOKUP($S1028,'CODE GENERATOR'!$P:$AM,18,FALSE)</f>
        <v>0</v>
      </c>
      <c r="AZ1028" s="101">
        <f>+VLOOKUP($S1028,'CODE GENERATOR'!$P:$AM,19,FALSE)</f>
        <v>0</v>
      </c>
      <c r="BA1028" s="101">
        <f>+VLOOKUP($S1028,'CODE GENERATOR'!$P:$AM,20,FALSE)</f>
        <v>0</v>
      </c>
      <c r="BB1028" s="101">
        <f>+VLOOKUP($S1028,'CODE GENERATOR'!$P:$AM,21,FALSE)</f>
        <v>0</v>
      </c>
      <c r="BC1028" s="101">
        <f>+VLOOKUP($S1028,'CODE GENERATOR'!$P:$AM,22,FALSE)</f>
        <v>0</v>
      </c>
      <c r="BD1028" s="101">
        <f>+VLOOKUP($S1028,'CODE GENERATOR'!$P:$AM,23,FALSE)</f>
        <v>0</v>
      </c>
      <c r="BE1028" s="101">
        <f>+VLOOKUP($S1028,'CODE GENERATOR'!$P:$AM,24,FALSE)</f>
        <v>0</v>
      </c>
      <c r="BF1028" s="101">
        <f>IF(C1028&gt;0,+VLOOKUP(G1028,'CATEGORY ID'!$A$1:$L$118,3,FALSE),"")</f>
        <v>30</v>
      </c>
      <c r="BG1028" s="101">
        <f>IF(C1028&gt;0,+VLOOKUP(H1028,'CATEGORY ID'!$D$1:$L$118,3,FALSE),"")</f>
        <v>2</v>
      </c>
      <c r="BH1028" s="101">
        <f>IF(C1028&gt;0,+VLOOKUP((+H1028&amp;I1028),'CATEGORY ID'!$H$1:$I$121,2,FALSE),"")</f>
        <v>108</v>
      </c>
      <c r="BJ1028" s="101">
        <f>IF(C1028&gt;0,IF(COUNTIF('CATEGORY ID'!$K$1:$K$121,+H1028&amp;K1028) &gt; 0, +VLOOKUP(+H1028&amp;K1028,'CATEGORY ID'!$K$1:$L$121,2,FALSE),""),"")</f>
        <v>224</v>
      </c>
      <c r="BK1028" s="101" t="str">
        <f>IF(C1028&gt;0,IF(COUNTIF('CATEGORY ID'!$K$124:$K$165, +VLOOKUP(C1028,'STYLE NAMES'!$B:$AE,30,FALSE)) &gt; 0, +VLOOKUP(VLOOKUP(C1028,'STYLE NAMES'!$B:$AE,30,FALSE),'CATEGORY ID'!K:M,2,FALSE),""),"")</f>
        <v/>
      </c>
      <c r="BO1028" s="101">
        <v>21</v>
      </c>
      <c r="BQ1028" s="101">
        <v>206</v>
      </c>
      <c r="BR1028" s="101" t="str" cm="1">
        <f t="array" ref="BR1028">IF(C1028&gt;0,_xlfn.TEXTJOIN(";", TRUE,_xlfn.UNIQUE(_xlfn._xlws.FILTER(BF1028:BQ1028,(BF1028:BQ1028&gt;0)),TRUE,FALSE)),"")&amp;";"&amp;BS1028</f>
        <v>30;2;108;224;21;206;209;230</v>
      </c>
      <c r="BS1028" s="101" t="s">
        <v>3455</v>
      </c>
      <c r="BU1028" s="106">
        <f>IF(C1028&gt;0,+VLOOKUP($C1028,'STYLE NAMES'!$B:$AC,26,FALSE),"")</f>
        <v>99.9</v>
      </c>
      <c r="BV1028" s="106">
        <f>IF(C1028&gt;0,+VLOOKUP($C1028,'STYLE NAMES'!$B:$AC,27,FALSE),"")</f>
        <v>5490</v>
      </c>
      <c r="BW1028" s="106">
        <f>IF(C1028&gt;0,+VLOOKUP($C1028,'STYLE NAMES'!$B:$AC,28,FALSE),"")</f>
        <v>114.88499999999999</v>
      </c>
      <c r="BY1028"/>
      <c r="BZ1028" s="101">
        <v>0</v>
      </c>
      <c r="CA1028" s="137">
        <f t="shared" si="70"/>
        <v>1</v>
      </c>
      <c r="CB1028" s="137" t="str">
        <f>+VLOOKUP(C1028,'[2]STYLES &amp; MODELS MATRIX'!$A:$G,7,FALSE)</f>
        <v>HDJ</v>
      </c>
      <c r="CC1028" s="137" t="str">
        <f>+VLOOKUP(C1028,'[1]STYLES &amp; SIZE CHARTS'!$A:$H,8,FALSE)</f>
        <v>MT-SSCP1</v>
      </c>
      <c r="CD1028" s="137"/>
      <c r="CE1028" s="205"/>
      <c r="CF1028" s="141"/>
    </row>
    <row r="1029" spans="1:84" s="101" customFormat="1" ht="12" customHeight="1" x14ac:dyDescent="0.2">
      <c r="A1029" s="102">
        <f t="shared" si="68"/>
        <v>8683711011040</v>
      </c>
      <c r="B1029" s="101" t="s">
        <v>1013</v>
      </c>
      <c r="C1029" s="101" t="s">
        <v>2551</v>
      </c>
      <c r="D1029" s="101" t="s">
        <v>2991</v>
      </c>
      <c r="E1029" s="203" t="s">
        <v>2560</v>
      </c>
      <c r="F1029" s="101" t="s">
        <v>2248</v>
      </c>
      <c r="G1029" s="101" t="str">
        <f>IF(C1029&gt;0,+VLOOKUP($C1029,'STYLE NAMES'!$B:$AC,4,FALSE),"")</f>
        <v>RIDER</v>
      </c>
      <c r="H1029" s="101" t="str">
        <f>IF(C1029&gt;0,+VLOOKUP($C1029,'STYLE NAMES'!$B:$AC,5,FALSE),"")</f>
        <v>MEN</v>
      </c>
      <c r="I1029" s="101" t="str">
        <f>IF(C1029&gt;0,+VLOOKUP($C1029,'STYLE NAMES'!$B:$AC,6,FALSE),"")</f>
        <v>TOPS</v>
      </c>
      <c r="J1029" s="101" t="str">
        <f>IF(C1029&gt;0,+VLOOKUP($C1029,'STYLE NAMES'!$B:$AC,7,FALSE),"")</f>
        <v>MEN</v>
      </c>
      <c r="K1029" s="101" t="str">
        <f>IF(C1029&gt;0,+VLOOKUP($C1029,'STYLE NAMES'!$B:$AC,8,FALSE),"")</f>
        <v>COMPETITION POLOS</v>
      </c>
      <c r="L1029" s="101" t="str">
        <f>IF(E1029&gt;0,+VLOOKUP($E1029,'CODE GENERATOR'!$D:$T,3,FALSE),"")</f>
        <v>S</v>
      </c>
      <c r="M1029" s="101" t="str">
        <f>IF(E1029&gt;0,+VLOOKUP($E1029,'CODE GENERATOR'!$D:$T,4,FALSE),"")</f>
        <v>TECH JERSEY</v>
      </c>
      <c r="N1029" s="101" t="str">
        <f>IF(E1029&gt;0,+VLOOKUP($E1029,'CODE GENERATOR'!$D:$T,6,FALSE),"")</f>
        <v>WHITE</v>
      </c>
      <c r="O1029" s="101" t="str">
        <f>IF(E1029&gt;0,+VLOOKUP($E1029,'CODE GENERATOR'!$D:$T,7,FALSE),"")</f>
        <v>RED</v>
      </c>
      <c r="P1029" s="101" t="str">
        <f t="shared" si="69"/>
        <v>WHITE/RED</v>
      </c>
      <c r="Q1029" s="104" t="str">
        <f>IF(E1029&gt;0,+VLOOKUP($E1029,'CODE GENERATOR'!$D:$T,11,FALSE),"")</f>
        <v>R.TOPMN_CPL0098S</v>
      </c>
      <c r="R1029" s="104" t="str">
        <f>IF(E1029&gt;0,+VLOOKUP($E1029,'CODE GENERATOR'!$D:$T,12,FALSE),"")</f>
        <v>TJR0015WHTRED</v>
      </c>
      <c r="S1029" s="104" t="str">
        <f>IF(E1029&gt;0,+VLOOKUP($E1029,'CODE GENERATOR'!$D:$T,13,FALSE),"")</f>
        <v>R.TOPMN_CPL0098S_TJR0015WHTRED</v>
      </c>
      <c r="T1029" s="104" t="str">
        <f t="shared" si="67"/>
        <v>R.TOPMN_CPL0098S_TJR0015WHTRED_L</v>
      </c>
      <c r="U1029" s="105">
        <v>8683711011040</v>
      </c>
      <c r="V1029" s="107" t="str" cm="1">
        <f t="array" ref="V1029">_xlfn.TEXTJOIN(";", TRUE, _xlfn.UNIQUE(_xlfn._xlws.FILTER(P$3:P$10029, C$3:C$10029=C1029)))</f>
        <v>WHITE/RED</v>
      </c>
      <c r="W1029" s="107" t="str" cm="1">
        <f t="array" ref="W1029">_xlfn.TEXTJOIN(";", TRUE, _xlfn.UNIQUE(_xlfn._xlws.FILTER(F$3:F$10029, C$3:C$10029=C1029)))</f>
        <v>XS;S;M;L;XL;XXL</v>
      </c>
      <c r="X1029" s="101" t="str">
        <f>IF(E1029&gt;0,+VLOOKUP($E1029,'CODE GENERATOR'!$D:$AC,19,FALSE),0)</f>
        <v>2507_W_V59338</v>
      </c>
      <c r="Y1029" s="101" t="str">
        <f>IF(E1029&gt;0,+VLOOKUP($E1029,'CODE GENERATOR'!$D:$AC,20,FALSE),0)</f>
        <v>2507_W_V59286</v>
      </c>
      <c r="Z1029" s="101" t="str">
        <f>IF(E1029&gt;0,+VLOOKUP($E1029,'CODE GENERATOR'!$D:$AC,21,FALSE),0)</f>
        <v>2507_W_V59210</v>
      </c>
      <c r="AA1029" s="101" t="str">
        <f>IF(E1029&gt;0,+VLOOKUP($E1029,'CODE GENERATOR'!$D:$AC,22,FALSE),0)</f>
        <v/>
      </c>
      <c r="AB1029" s="101" t="str">
        <f>IF(E1029&gt;0,+VLOOKUP($E1029,'CODE GENERATOR'!$D:$AC,23,FALSE),0)</f>
        <v/>
      </c>
      <c r="AC1029" s="101" t="str">
        <f>IF(E1029&gt;0,+VLOOKUP($E1029,'CODE GENERATOR'!$D:$AC,24,FALSE),0)</f>
        <v/>
      </c>
      <c r="AD1029" s="101" t="str">
        <f>IF(E1029&gt;0,+VLOOKUP($E1029,'CODE GENERATOR'!$D:$AC,25,FALSE),0)</f>
        <v>2507_VW_Web_59</v>
      </c>
      <c r="AE1029" s="101" t="str">
        <f>IF(E1029&gt;0,+VLOOKUP($E1029,'CODE GENERATOR'!$D:$AC,26,FALSE),0)</f>
        <v/>
      </c>
      <c r="AF1029" s="149" t="str">
        <f>IF($C1029&gt;0,$C1029&amp;" "&amp;$P1029&amp;" "&amp;+VLOOKUP($C1029,'STYLE NAMES'!$B:$AC,10,FALSE),"""")</f>
        <v>ENZO-TBF WHITE/RED MEN'S COMPETITION POLO SHORT SLEEVE X TEAM TÜRKİYE</v>
      </c>
      <c r="AG1029" s="101" t="str">
        <f>"Enjoy our "&amp;(AF1029)&amp;"; "&amp;IF(C1029&gt;0,+VLOOKUP($C1029,'STYLE NAMES'!$B:$AC,11,FALSE),"")</f>
        <v>Enjoy our ENZO-TBF WHITE/RED 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29" s="101" t="str">
        <f>IF(C1029&gt;0,+VLOOKUP($C1029,'STYLE NAMES'!$B:$AC,12,FALSE),"")</f>
        <v>* Specially engineered design for high performance
* 4-way super stretch piquet jersey
* Soft and comfortable
* Breathable
* Quick dry
Composition:
95% Poliamide 5% Elasthane</v>
      </c>
      <c r="AI1029" s="101" t="str">
        <f>IF(C1029&gt;0,+VLOOKUP($C1029,'STYLE NAMES'!$B:$AC,13,FALSE),"")</f>
        <v>Machine Wash at 30°C
Mild process
Iron at low temperature
Iron from REVERSE
Do NOT iron on logos or prints
Do not bleach
Do NOT Tumble Dry</v>
      </c>
      <c r="AJ1029" s="149" t="str">
        <f>IF($C1029&gt;0,$C1029&amp;" "&amp;$P1029&amp;" "&amp;+VLOOKUP($C1029,'STYLE NAMES'!$B:$AC,14,FALSE),"""")</f>
        <v>ENZO-TBF WHITE/RED ERKEK KISA KOL YARIŞMA POLO X TEAM TÜRKİYE</v>
      </c>
      <c r="AK1029" s="149" t="str">
        <f>"Cavalier SanMarco tarafından tasarlanan "&amp;(AJ1029)&amp;"; "&amp;IF(C1029&gt;0,+VLOOKUP($C1029,'STYLE NAMES'!$B:$AC,15,FALSE),"")</f>
        <v>Cavalier SanMarco tarafından tasarlanan ENZO-TBF WHITE/RED ERKEK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29" s="149" t="str">
        <f>IF(C1029&gt;0,+VLOOKUP($C1029,'STYLE NAMES'!$B:$AC,16,FALSE),"")</f>
        <v>* Yüksek performans için özel tasarım
* 4 yönlü süper streç pike kumaş
* Yumuşak ve rahat
* Nefes alabilir
* Hızlı kuruma
Kompozisyon:
%95 Polyamid  %5 Elastan</v>
      </c>
      <c r="AM1029" s="149" t="str">
        <f>IF(C1029&gt;0,+VLOOKUP($C1029,'STYLE NAMES'!$B:$AC,17,FALSE),"")</f>
        <v>Makinede 30°C' de Yıkayın
Hassas Yıkama
Ilık ütü yapın
Tersten ütüleyin
Logo ve baskıları ÜTÜLEMEYİN
Çamaşır suyu kullanmayın
Kurutma Makinesinde Kurutmayın</v>
      </c>
      <c r="AN1029" s="149" t="str">
        <f>IF($C1029&gt;0,$C1029&amp;" "&amp;$P1029&amp;" "&amp;+VLOOKUP($C1029,'STYLE NAMES'!$B:$AC,18,FALSE),"""")</f>
        <v>ENZO-TBF WHITE/RED POLO DA CONCORSO UOMO MANICA CORTA X TEAM TÜRKİYE</v>
      </c>
      <c r="AO1029" s="101" t="str">
        <f>"Disegnato da Cavalier SanMarco "&amp;(AN1029)&amp;"; "&amp;IF(C1029&gt;0,+VLOOKUP($C1029,'STYLE NAMES'!$B:$AC,19,FALSE),"")</f>
        <v>Disegnato da Cavalier SanMarco ENZO-TBF WHITE/RED POLO DA CONCORSO UOMO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29" s="101" t="str">
        <f>IF(C1029&gt;0,+VLOOKUP($C1029,'STYLE NAMES'!$B:$AC,20,FALSE),"")</f>
        <v>Design ingegnerizzato per alte prestazioni 
Jersey piqué elasticizzato  4-way-stretch 
Morbido e confortevole 
Traspirante Asciugatura rapida 
Composizione: 
95% Poliammide  5% Elastan</v>
      </c>
      <c r="AQ1029" s="101" t="str">
        <f>IF(C1029&gt;0,+VLOOKUP($C1029,'STYLE NAMES'!$B:$AC,21,FALSE),"")</f>
        <v>Lavare in lavatrice a 30°C Ciclo delicato 
Stirare a bassa temperatura
Stirare al rovescio 
Non stirare su loghi o stampe 
Non candeggiare 
Non asciugare in asciugatrice</v>
      </c>
      <c r="AR1029" s="101">
        <f>IF(D1029&gt;0,+VLOOKUP($C1029,'STYLE NAMES'!$B:$AC,22,FALSE),"")</f>
        <v>0</v>
      </c>
      <c r="AS1029" s="101">
        <f>IF(E1029&gt;0,+VLOOKUP($C1029,'STYLE NAMES'!$B:$AC,23,FALSE),"")</f>
        <v>0</v>
      </c>
      <c r="AT1029" s="101">
        <f>IF(F1029&gt;0,+VLOOKUP($C1029,'STYLE NAMES'!$B:$AC,24,FALSE),"")</f>
        <v>0</v>
      </c>
      <c r="AU1029" s="101">
        <f>IF(G1029&gt;0,+VLOOKUP($C1029,'STYLE NAMES'!$B:$AC,25,FALSE),"")</f>
        <v>0</v>
      </c>
      <c r="AV1029" s="101" t="str">
        <f>+VLOOKUP($S1029,'CODE GENERATOR'!$P:$AM,15,FALSE)</f>
        <v>R.BOTMN_BRC0066_TJR0026WHTWHT</v>
      </c>
      <c r="AW1029" s="101" t="str">
        <f>+VLOOKUP($S1029,'CODE GENERATOR'!$P:$AM,16,FALSE)</f>
        <v>A.RACUX_BLT0015_BRD0012WHTWHT</v>
      </c>
      <c r="AX1029" s="101" t="str">
        <f>+VLOOKUP($S1029,'CODE GENERATOR'!$P:$AM,17,FALSE)</f>
        <v>A.RACAU_SOC0018_NYL00003XBST6</v>
      </c>
      <c r="AY1029" s="101">
        <f>+VLOOKUP($S1029,'CODE GENERATOR'!$P:$AM,18,FALSE)</f>
        <v>0</v>
      </c>
      <c r="AZ1029" s="101">
        <f>+VLOOKUP($S1029,'CODE GENERATOR'!$P:$AM,19,FALSE)</f>
        <v>0</v>
      </c>
      <c r="BA1029" s="101">
        <f>+VLOOKUP($S1029,'CODE GENERATOR'!$P:$AM,20,FALSE)</f>
        <v>0</v>
      </c>
      <c r="BB1029" s="101">
        <f>+VLOOKUP($S1029,'CODE GENERATOR'!$P:$AM,21,FALSE)</f>
        <v>0</v>
      </c>
      <c r="BC1029" s="101">
        <f>+VLOOKUP($S1029,'CODE GENERATOR'!$P:$AM,22,FALSE)</f>
        <v>0</v>
      </c>
      <c r="BD1029" s="101">
        <f>+VLOOKUP($S1029,'CODE GENERATOR'!$P:$AM,23,FALSE)</f>
        <v>0</v>
      </c>
      <c r="BE1029" s="101">
        <f>+VLOOKUP($S1029,'CODE GENERATOR'!$P:$AM,24,FALSE)</f>
        <v>0</v>
      </c>
      <c r="BF1029" s="101">
        <f>IF(C1029&gt;0,+VLOOKUP(G1029,'CATEGORY ID'!$A$1:$L$118,3,FALSE),"")</f>
        <v>30</v>
      </c>
      <c r="BG1029" s="101">
        <f>IF(C1029&gt;0,+VLOOKUP(H1029,'CATEGORY ID'!$D$1:$L$118,3,FALSE),"")</f>
        <v>2</v>
      </c>
      <c r="BH1029" s="101">
        <f>IF(C1029&gt;0,+VLOOKUP((+H1029&amp;I1029),'CATEGORY ID'!$H$1:$I$121,2,FALSE),"")</f>
        <v>108</v>
      </c>
      <c r="BJ1029" s="101">
        <f>IF(C1029&gt;0,IF(COUNTIF('CATEGORY ID'!$K$1:$K$121,+H1029&amp;K1029) &gt; 0, +VLOOKUP(+H1029&amp;K1029,'CATEGORY ID'!$K$1:$L$121,2,FALSE),""),"")</f>
        <v>224</v>
      </c>
      <c r="BK1029" s="101" t="str">
        <f>IF(C1029&gt;0,IF(COUNTIF('CATEGORY ID'!$K$124:$K$165, +VLOOKUP(C1029,'STYLE NAMES'!$B:$AE,30,FALSE)) &gt; 0, +VLOOKUP(VLOOKUP(C1029,'STYLE NAMES'!$B:$AE,30,FALSE),'CATEGORY ID'!K:M,2,FALSE),""),"")</f>
        <v/>
      </c>
      <c r="BO1029" s="101">
        <v>21</v>
      </c>
      <c r="BQ1029" s="101">
        <v>206</v>
      </c>
      <c r="BR1029" s="101" t="str" cm="1">
        <f t="array" ref="BR1029">IF(C1029&gt;0,_xlfn.TEXTJOIN(";", TRUE,_xlfn.UNIQUE(_xlfn._xlws.FILTER(BF1029:BQ1029,(BF1029:BQ1029&gt;0)),TRUE,FALSE)),"")&amp;";"&amp;BS1029</f>
        <v>30;2;108;224;21;206;209;230</v>
      </c>
      <c r="BS1029" s="101" t="s">
        <v>3455</v>
      </c>
      <c r="BU1029" s="106">
        <f>IF(C1029&gt;0,+VLOOKUP($C1029,'STYLE NAMES'!$B:$AC,26,FALSE),"")</f>
        <v>99.9</v>
      </c>
      <c r="BV1029" s="106">
        <f>IF(C1029&gt;0,+VLOOKUP($C1029,'STYLE NAMES'!$B:$AC,27,FALSE),"")</f>
        <v>5490</v>
      </c>
      <c r="BW1029" s="106">
        <f>IF(C1029&gt;0,+VLOOKUP($C1029,'STYLE NAMES'!$B:$AC,28,FALSE),"")</f>
        <v>114.88499999999999</v>
      </c>
      <c r="BY1029"/>
      <c r="BZ1029" s="101">
        <v>0</v>
      </c>
      <c r="CA1029" s="137">
        <f t="shared" si="70"/>
        <v>1</v>
      </c>
      <c r="CB1029" s="137" t="str">
        <f>+VLOOKUP(C1029,'[2]STYLES &amp; MODELS MATRIX'!$A:$G,7,FALSE)</f>
        <v>HDJ</v>
      </c>
      <c r="CC1029" s="137" t="str">
        <f>+VLOOKUP(C1029,'[1]STYLES &amp; SIZE CHARTS'!$A:$H,8,FALSE)</f>
        <v>MT-SSCP1</v>
      </c>
      <c r="CD1029" s="137"/>
      <c r="CE1029" s="205"/>
      <c r="CF1029" s="141"/>
    </row>
    <row r="1030" spans="1:84" s="101" customFormat="1" ht="12" customHeight="1" x14ac:dyDescent="0.2">
      <c r="A1030" s="102">
        <f t="shared" si="68"/>
        <v>8683711011057</v>
      </c>
      <c r="B1030" s="101" t="s">
        <v>1013</v>
      </c>
      <c r="C1030" s="101" t="s">
        <v>2551</v>
      </c>
      <c r="D1030" s="101" t="s">
        <v>2991</v>
      </c>
      <c r="E1030" s="203" t="s">
        <v>2560</v>
      </c>
      <c r="F1030" s="101" t="s">
        <v>2249</v>
      </c>
      <c r="G1030" s="101" t="str">
        <f>IF(C1030&gt;0,+VLOOKUP($C1030,'STYLE NAMES'!$B:$AC,4,FALSE),"")</f>
        <v>RIDER</v>
      </c>
      <c r="H1030" s="101" t="str">
        <f>IF(C1030&gt;0,+VLOOKUP($C1030,'STYLE NAMES'!$B:$AC,5,FALSE),"")</f>
        <v>MEN</v>
      </c>
      <c r="I1030" s="101" t="str">
        <f>IF(C1030&gt;0,+VLOOKUP($C1030,'STYLE NAMES'!$B:$AC,6,FALSE),"")</f>
        <v>TOPS</v>
      </c>
      <c r="J1030" s="101" t="str">
        <f>IF(C1030&gt;0,+VLOOKUP($C1030,'STYLE NAMES'!$B:$AC,7,FALSE),"")</f>
        <v>MEN</v>
      </c>
      <c r="K1030" s="101" t="str">
        <f>IF(C1030&gt;0,+VLOOKUP($C1030,'STYLE NAMES'!$B:$AC,8,FALSE),"")</f>
        <v>COMPETITION POLOS</v>
      </c>
      <c r="L1030" s="101" t="str">
        <f>IF(E1030&gt;0,+VLOOKUP($E1030,'CODE GENERATOR'!$D:$T,3,FALSE),"")</f>
        <v>S</v>
      </c>
      <c r="M1030" s="101" t="str">
        <f>IF(E1030&gt;0,+VLOOKUP($E1030,'CODE GENERATOR'!$D:$T,4,FALSE),"")</f>
        <v>TECH JERSEY</v>
      </c>
      <c r="N1030" s="101" t="str">
        <f>IF(E1030&gt;0,+VLOOKUP($E1030,'CODE GENERATOR'!$D:$T,6,FALSE),"")</f>
        <v>WHITE</v>
      </c>
      <c r="O1030" s="101" t="str">
        <f>IF(E1030&gt;0,+VLOOKUP($E1030,'CODE GENERATOR'!$D:$T,7,FALSE),"")</f>
        <v>RED</v>
      </c>
      <c r="P1030" s="101" t="str">
        <f t="shared" si="69"/>
        <v>WHITE/RED</v>
      </c>
      <c r="Q1030" s="104" t="str">
        <f>IF(E1030&gt;0,+VLOOKUP($E1030,'CODE GENERATOR'!$D:$T,11,FALSE),"")</f>
        <v>R.TOPMN_CPL0098S</v>
      </c>
      <c r="R1030" s="104" t="str">
        <f>IF(E1030&gt;0,+VLOOKUP($E1030,'CODE GENERATOR'!$D:$T,12,FALSE),"")</f>
        <v>TJR0015WHTRED</v>
      </c>
      <c r="S1030" s="104" t="str">
        <f>IF(E1030&gt;0,+VLOOKUP($E1030,'CODE GENERATOR'!$D:$T,13,FALSE),"")</f>
        <v>R.TOPMN_CPL0098S_TJR0015WHTRED</v>
      </c>
      <c r="T1030" s="104" t="str">
        <f t="shared" si="67"/>
        <v>R.TOPMN_CPL0098S_TJR0015WHTRED_XL</v>
      </c>
      <c r="U1030" s="105">
        <v>8683711011057</v>
      </c>
      <c r="V1030" s="107" t="str" cm="1">
        <f t="array" ref="V1030">_xlfn.TEXTJOIN(";", TRUE, _xlfn.UNIQUE(_xlfn._xlws.FILTER(P$3:P$10029, C$3:C$10029=C1030)))</f>
        <v>WHITE/RED</v>
      </c>
      <c r="W1030" s="107" t="str" cm="1">
        <f t="array" ref="W1030">_xlfn.TEXTJOIN(";", TRUE, _xlfn.UNIQUE(_xlfn._xlws.FILTER(F$3:F$10029, C$3:C$10029=C1030)))</f>
        <v>XS;S;M;L;XL;XXL</v>
      </c>
      <c r="X1030" s="101" t="str">
        <f>IF(E1030&gt;0,+VLOOKUP($E1030,'CODE GENERATOR'!$D:$AC,19,FALSE),0)</f>
        <v>2507_W_V59338</v>
      </c>
      <c r="Y1030" s="101" t="str">
        <f>IF(E1030&gt;0,+VLOOKUP($E1030,'CODE GENERATOR'!$D:$AC,20,FALSE),0)</f>
        <v>2507_W_V59286</v>
      </c>
      <c r="Z1030" s="101" t="str">
        <f>IF(E1030&gt;0,+VLOOKUP($E1030,'CODE GENERATOR'!$D:$AC,21,FALSE),0)</f>
        <v>2507_W_V59210</v>
      </c>
      <c r="AA1030" s="101" t="str">
        <f>IF(E1030&gt;0,+VLOOKUP($E1030,'CODE GENERATOR'!$D:$AC,22,FALSE),0)</f>
        <v/>
      </c>
      <c r="AB1030" s="101" t="str">
        <f>IF(E1030&gt;0,+VLOOKUP($E1030,'CODE GENERATOR'!$D:$AC,23,FALSE),0)</f>
        <v/>
      </c>
      <c r="AC1030" s="101" t="str">
        <f>IF(E1030&gt;0,+VLOOKUP($E1030,'CODE GENERATOR'!$D:$AC,24,FALSE),0)</f>
        <v/>
      </c>
      <c r="AD1030" s="101" t="str">
        <f>IF(E1030&gt;0,+VLOOKUP($E1030,'CODE GENERATOR'!$D:$AC,25,FALSE),0)</f>
        <v>2507_VW_Web_59</v>
      </c>
      <c r="AE1030" s="101" t="str">
        <f>IF(E1030&gt;0,+VLOOKUP($E1030,'CODE GENERATOR'!$D:$AC,26,FALSE),0)</f>
        <v/>
      </c>
      <c r="AF1030" s="149" t="str">
        <f>IF($C1030&gt;0,$C1030&amp;" "&amp;$P1030&amp;" "&amp;+VLOOKUP($C1030,'STYLE NAMES'!$B:$AC,10,FALSE),"""")</f>
        <v>ENZO-TBF WHITE/RED MEN'S COMPETITION POLO SHORT SLEEVE X TEAM TÜRKİYE</v>
      </c>
      <c r="AG1030" s="101" t="str">
        <f>"Enjoy our "&amp;(AF1030)&amp;"; "&amp;IF(C1030&gt;0,+VLOOKUP($C1030,'STYLE NAMES'!$B:$AC,11,FALSE),"")</f>
        <v>Enjoy our ENZO-TBF WHITE/RED 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30" s="101" t="str">
        <f>IF(C1030&gt;0,+VLOOKUP($C1030,'STYLE NAMES'!$B:$AC,12,FALSE),"")</f>
        <v>* Specially engineered design for high performance
* 4-way super stretch piquet jersey
* Soft and comfortable
* Breathable
* Quick dry
Composition:
95% Poliamide 5% Elasthane</v>
      </c>
      <c r="AI1030" s="101" t="str">
        <f>IF(C1030&gt;0,+VLOOKUP($C1030,'STYLE NAMES'!$B:$AC,13,FALSE),"")</f>
        <v>Machine Wash at 30°C
Mild process
Iron at low temperature
Iron from REVERSE
Do NOT iron on logos or prints
Do not bleach
Do NOT Tumble Dry</v>
      </c>
      <c r="AJ1030" s="149" t="str">
        <f>IF($C1030&gt;0,$C1030&amp;" "&amp;$P1030&amp;" "&amp;+VLOOKUP($C1030,'STYLE NAMES'!$B:$AC,14,FALSE),"""")</f>
        <v>ENZO-TBF WHITE/RED ERKEK KISA KOL YARIŞMA POLO X TEAM TÜRKİYE</v>
      </c>
      <c r="AK1030" s="149" t="str">
        <f>"Cavalier SanMarco tarafından tasarlanan "&amp;(AJ1030)&amp;"; "&amp;IF(C1030&gt;0,+VLOOKUP($C1030,'STYLE NAMES'!$B:$AC,15,FALSE),"")</f>
        <v>Cavalier SanMarco tarafından tasarlanan ENZO-TBF WHITE/RED ERKEK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30" s="149" t="str">
        <f>IF(C1030&gt;0,+VLOOKUP($C1030,'STYLE NAMES'!$B:$AC,16,FALSE),"")</f>
        <v>* Yüksek performans için özel tasarım
* 4 yönlü süper streç pike kumaş
* Yumuşak ve rahat
* Nefes alabilir
* Hızlı kuruma
Kompozisyon:
%95 Polyamid  %5 Elastan</v>
      </c>
      <c r="AM1030" s="149" t="str">
        <f>IF(C1030&gt;0,+VLOOKUP($C1030,'STYLE NAMES'!$B:$AC,17,FALSE),"")</f>
        <v>Makinede 30°C' de Yıkayın
Hassas Yıkama
Ilık ütü yapın
Tersten ütüleyin
Logo ve baskıları ÜTÜLEMEYİN
Çamaşır suyu kullanmayın
Kurutma Makinesinde Kurutmayın</v>
      </c>
      <c r="AN1030" s="149" t="str">
        <f>IF($C1030&gt;0,$C1030&amp;" "&amp;$P1030&amp;" "&amp;+VLOOKUP($C1030,'STYLE NAMES'!$B:$AC,18,FALSE),"""")</f>
        <v>ENZO-TBF WHITE/RED POLO DA CONCORSO UOMO MANICA CORTA X TEAM TÜRKİYE</v>
      </c>
      <c r="AO1030" s="101" t="str">
        <f>"Disegnato da Cavalier SanMarco "&amp;(AN1030)&amp;"; "&amp;IF(C1030&gt;0,+VLOOKUP($C1030,'STYLE NAMES'!$B:$AC,19,FALSE),"")</f>
        <v>Disegnato da Cavalier SanMarco ENZO-TBF WHITE/RED POLO DA CONCORSO UOMO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30" s="101" t="str">
        <f>IF(C1030&gt;0,+VLOOKUP($C1030,'STYLE NAMES'!$B:$AC,20,FALSE),"")</f>
        <v>Design ingegnerizzato per alte prestazioni 
Jersey piqué elasticizzato  4-way-stretch 
Morbido e confortevole 
Traspirante Asciugatura rapida 
Composizione: 
95% Poliammide  5% Elastan</v>
      </c>
      <c r="AQ1030" s="101" t="str">
        <f>IF(C1030&gt;0,+VLOOKUP($C1030,'STYLE NAMES'!$B:$AC,21,FALSE),"")</f>
        <v>Lavare in lavatrice a 30°C Ciclo delicato 
Stirare a bassa temperatura
Stirare al rovescio 
Non stirare su loghi o stampe 
Non candeggiare 
Non asciugare in asciugatrice</v>
      </c>
      <c r="AR1030" s="101">
        <f>IF(D1030&gt;0,+VLOOKUP($C1030,'STYLE NAMES'!$B:$AC,22,FALSE),"")</f>
        <v>0</v>
      </c>
      <c r="AS1030" s="101">
        <f>IF(E1030&gt;0,+VLOOKUP($C1030,'STYLE NAMES'!$B:$AC,23,FALSE),"")</f>
        <v>0</v>
      </c>
      <c r="AT1030" s="101">
        <f>IF(F1030&gt;0,+VLOOKUP($C1030,'STYLE NAMES'!$B:$AC,24,FALSE),"")</f>
        <v>0</v>
      </c>
      <c r="AU1030" s="101">
        <f>IF(G1030&gt;0,+VLOOKUP($C1030,'STYLE NAMES'!$B:$AC,25,FALSE),"")</f>
        <v>0</v>
      </c>
      <c r="AV1030" s="101" t="str">
        <f>+VLOOKUP($S1030,'CODE GENERATOR'!$P:$AM,15,FALSE)</f>
        <v>R.BOTMN_BRC0066_TJR0026WHTWHT</v>
      </c>
      <c r="AW1030" s="101" t="str">
        <f>+VLOOKUP($S1030,'CODE GENERATOR'!$P:$AM,16,FALSE)</f>
        <v>A.RACUX_BLT0015_BRD0012WHTWHT</v>
      </c>
      <c r="AX1030" s="101" t="str">
        <f>+VLOOKUP($S1030,'CODE GENERATOR'!$P:$AM,17,FALSE)</f>
        <v>A.RACAU_SOC0018_NYL00003XBST6</v>
      </c>
      <c r="AY1030" s="101">
        <f>+VLOOKUP($S1030,'CODE GENERATOR'!$P:$AM,18,FALSE)</f>
        <v>0</v>
      </c>
      <c r="AZ1030" s="101">
        <f>+VLOOKUP($S1030,'CODE GENERATOR'!$P:$AM,19,FALSE)</f>
        <v>0</v>
      </c>
      <c r="BA1030" s="101">
        <f>+VLOOKUP($S1030,'CODE GENERATOR'!$P:$AM,20,FALSE)</f>
        <v>0</v>
      </c>
      <c r="BB1030" s="101">
        <f>+VLOOKUP($S1030,'CODE GENERATOR'!$P:$AM,21,FALSE)</f>
        <v>0</v>
      </c>
      <c r="BC1030" s="101">
        <f>+VLOOKUP($S1030,'CODE GENERATOR'!$P:$AM,22,FALSE)</f>
        <v>0</v>
      </c>
      <c r="BD1030" s="101">
        <f>+VLOOKUP($S1030,'CODE GENERATOR'!$P:$AM,23,FALSE)</f>
        <v>0</v>
      </c>
      <c r="BE1030" s="101">
        <f>+VLOOKUP($S1030,'CODE GENERATOR'!$P:$AM,24,FALSE)</f>
        <v>0</v>
      </c>
      <c r="BF1030" s="101">
        <f>IF(C1030&gt;0,+VLOOKUP(G1030,'CATEGORY ID'!$A$1:$L$118,3,FALSE),"")</f>
        <v>30</v>
      </c>
      <c r="BG1030" s="101">
        <f>IF(C1030&gt;0,+VLOOKUP(H1030,'CATEGORY ID'!$D$1:$L$118,3,FALSE),"")</f>
        <v>2</v>
      </c>
      <c r="BH1030" s="101">
        <f>IF(C1030&gt;0,+VLOOKUP((+H1030&amp;I1030),'CATEGORY ID'!$H$1:$I$121,2,FALSE),"")</f>
        <v>108</v>
      </c>
      <c r="BJ1030" s="101">
        <f>IF(C1030&gt;0,IF(COUNTIF('CATEGORY ID'!$K$1:$K$121,+H1030&amp;K1030) &gt; 0, +VLOOKUP(+H1030&amp;K1030,'CATEGORY ID'!$K$1:$L$121,2,FALSE),""),"")</f>
        <v>224</v>
      </c>
      <c r="BK1030" s="101" t="str">
        <f>IF(C1030&gt;0,IF(COUNTIF('CATEGORY ID'!$K$124:$K$165, +VLOOKUP(C1030,'STYLE NAMES'!$B:$AE,30,FALSE)) &gt; 0, +VLOOKUP(VLOOKUP(C1030,'STYLE NAMES'!$B:$AE,30,FALSE),'CATEGORY ID'!K:M,2,FALSE),""),"")</f>
        <v/>
      </c>
      <c r="BO1030" s="101">
        <v>21</v>
      </c>
      <c r="BQ1030" s="101">
        <v>206</v>
      </c>
      <c r="BR1030" s="101" t="str" cm="1">
        <f t="array" ref="BR1030">IF(C1030&gt;0,_xlfn.TEXTJOIN(";", TRUE,_xlfn.UNIQUE(_xlfn._xlws.FILTER(BF1030:BQ1030,(BF1030:BQ1030&gt;0)),TRUE,FALSE)),"")&amp;";"&amp;BS1030</f>
        <v>30;2;108;224;21;206;209;230</v>
      </c>
      <c r="BS1030" s="101" t="s">
        <v>3455</v>
      </c>
      <c r="BU1030" s="106">
        <f>IF(C1030&gt;0,+VLOOKUP($C1030,'STYLE NAMES'!$B:$AC,26,FALSE),"")</f>
        <v>99.9</v>
      </c>
      <c r="BV1030" s="106">
        <f>IF(C1030&gt;0,+VLOOKUP($C1030,'STYLE NAMES'!$B:$AC,27,FALSE),"")</f>
        <v>5490</v>
      </c>
      <c r="BW1030" s="106">
        <f>IF(C1030&gt;0,+VLOOKUP($C1030,'STYLE NAMES'!$B:$AC,28,FALSE),"")</f>
        <v>114.88499999999999</v>
      </c>
      <c r="BY1030"/>
      <c r="BZ1030" s="101">
        <v>0</v>
      </c>
      <c r="CA1030" s="137">
        <f t="shared" si="70"/>
        <v>1</v>
      </c>
      <c r="CB1030" s="137" t="str">
        <f>+VLOOKUP(C1030,'[2]STYLES &amp; MODELS MATRIX'!$A:$G,7,FALSE)</f>
        <v>HDJ</v>
      </c>
      <c r="CC1030" s="137" t="str">
        <f>+VLOOKUP(C1030,'[1]STYLES &amp; SIZE CHARTS'!$A:$H,8,FALSE)</f>
        <v>MT-SSCP1</v>
      </c>
      <c r="CD1030" s="137"/>
      <c r="CE1030" s="205"/>
      <c r="CF1030" s="141"/>
    </row>
    <row r="1031" spans="1:84" s="101" customFormat="1" ht="12" customHeight="1" x14ac:dyDescent="0.2">
      <c r="A1031" s="102">
        <f t="shared" si="68"/>
        <v>8683711011064</v>
      </c>
      <c r="B1031" s="101" t="s">
        <v>1013</v>
      </c>
      <c r="C1031" s="101" t="s">
        <v>2551</v>
      </c>
      <c r="D1031" s="101" t="s">
        <v>2991</v>
      </c>
      <c r="E1031" s="203" t="s">
        <v>2560</v>
      </c>
      <c r="F1031" s="101" t="s">
        <v>2347</v>
      </c>
      <c r="G1031" s="101" t="str">
        <f>IF(C1031&gt;0,+VLOOKUP($C1031,'STYLE NAMES'!$B:$AC,4,FALSE),"")</f>
        <v>RIDER</v>
      </c>
      <c r="H1031" s="101" t="str">
        <f>IF(C1031&gt;0,+VLOOKUP($C1031,'STYLE NAMES'!$B:$AC,5,FALSE),"")</f>
        <v>MEN</v>
      </c>
      <c r="I1031" s="101" t="str">
        <f>IF(C1031&gt;0,+VLOOKUP($C1031,'STYLE NAMES'!$B:$AC,6,FALSE),"")</f>
        <v>TOPS</v>
      </c>
      <c r="J1031" s="101" t="str">
        <f>IF(C1031&gt;0,+VLOOKUP($C1031,'STYLE NAMES'!$B:$AC,7,FALSE),"")</f>
        <v>MEN</v>
      </c>
      <c r="K1031" s="101" t="str">
        <f>IF(C1031&gt;0,+VLOOKUP($C1031,'STYLE NAMES'!$B:$AC,8,FALSE),"")</f>
        <v>COMPETITION POLOS</v>
      </c>
      <c r="L1031" s="101" t="str">
        <f>IF(E1031&gt;0,+VLOOKUP($E1031,'CODE GENERATOR'!$D:$T,3,FALSE),"")</f>
        <v>S</v>
      </c>
      <c r="M1031" s="101" t="str">
        <f>IF(E1031&gt;0,+VLOOKUP($E1031,'CODE GENERATOR'!$D:$T,4,FALSE),"")</f>
        <v>TECH JERSEY</v>
      </c>
      <c r="N1031" s="101" t="str">
        <f>IF(E1031&gt;0,+VLOOKUP($E1031,'CODE GENERATOR'!$D:$T,6,FALSE),"")</f>
        <v>WHITE</v>
      </c>
      <c r="O1031" s="101" t="str">
        <f>IF(E1031&gt;0,+VLOOKUP($E1031,'CODE GENERATOR'!$D:$T,7,FALSE),"")</f>
        <v>RED</v>
      </c>
      <c r="P1031" s="101" t="str">
        <f t="shared" si="69"/>
        <v>WHITE/RED</v>
      </c>
      <c r="Q1031" s="104" t="str">
        <f>IF(E1031&gt;0,+VLOOKUP($E1031,'CODE GENERATOR'!$D:$T,11,FALSE),"")</f>
        <v>R.TOPMN_CPL0098S</v>
      </c>
      <c r="R1031" s="104" t="str">
        <f>IF(E1031&gt;0,+VLOOKUP($E1031,'CODE GENERATOR'!$D:$T,12,FALSE),"")</f>
        <v>TJR0015WHTRED</v>
      </c>
      <c r="S1031" s="104" t="str">
        <f>IF(E1031&gt;0,+VLOOKUP($E1031,'CODE GENERATOR'!$D:$T,13,FALSE),"")</f>
        <v>R.TOPMN_CPL0098S_TJR0015WHTRED</v>
      </c>
      <c r="T1031" s="104" t="str">
        <f t="shared" si="67"/>
        <v>R.TOPMN_CPL0098S_TJR0015WHTRED_XXL</v>
      </c>
      <c r="U1031" s="105">
        <v>8683711011064</v>
      </c>
      <c r="V1031" s="107" t="str" cm="1">
        <f t="array" ref="V1031">_xlfn.TEXTJOIN(";", TRUE, _xlfn.UNIQUE(_xlfn._xlws.FILTER(P$3:P$10029, C$3:C$10029=C1031)))</f>
        <v>WHITE/RED</v>
      </c>
      <c r="W1031" s="107" t="str" cm="1">
        <f t="array" ref="W1031">_xlfn.TEXTJOIN(";", TRUE, _xlfn.UNIQUE(_xlfn._xlws.FILTER(F$3:F$10029, C$3:C$10029=C1031)))</f>
        <v>XS;S;M;L;XL;XXL</v>
      </c>
      <c r="X1031" s="101" t="str">
        <f>IF(E1031&gt;0,+VLOOKUP($E1031,'CODE GENERATOR'!$D:$AC,19,FALSE),0)</f>
        <v>2507_W_V59338</v>
      </c>
      <c r="Y1031" s="101" t="str">
        <f>IF(E1031&gt;0,+VLOOKUP($E1031,'CODE GENERATOR'!$D:$AC,20,FALSE),0)</f>
        <v>2507_W_V59286</v>
      </c>
      <c r="Z1031" s="101" t="str">
        <f>IF(E1031&gt;0,+VLOOKUP($E1031,'CODE GENERATOR'!$D:$AC,21,FALSE),0)</f>
        <v>2507_W_V59210</v>
      </c>
      <c r="AA1031" s="101" t="str">
        <f>IF(E1031&gt;0,+VLOOKUP($E1031,'CODE GENERATOR'!$D:$AC,22,FALSE),0)</f>
        <v/>
      </c>
      <c r="AB1031" s="101" t="str">
        <f>IF(E1031&gt;0,+VLOOKUP($E1031,'CODE GENERATOR'!$D:$AC,23,FALSE),0)</f>
        <v/>
      </c>
      <c r="AC1031" s="101" t="str">
        <f>IF(E1031&gt;0,+VLOOKUP($E1031,'CODE GENERATOR'!$D:$AC,24,FALSE),0)</f>
        <v/>
      </c>
      <c r="AD1031" s="101" t="str">
        <f>IF(E1031&gt;0,+VLOOKUP($E1031,'CODE GENERATOR'!$D:$AC,25,FALSE),0)</f>
        <v>2507_VW_Web_59</v>
      </c>
      <c r="AE1031" s="101" t="str">
        <f>IF(E1031&gt;0,+VLOOKUP($E1031,'CODE GENERATOR'!$D:$AC,26,FALSE),0)</f>
        <v/>
      </c>
      <c r="AF1031" s="149" t="str">
        <f>IF($C1031&gt;0,$C1031&amp;" "&amp;$P1031&amp;" "&amp;+VLOOKUP($C1031,'STYLE NAMES'!$B:$AC,10,FALSE),"""")</f>
        <v>ENZO-TBF WHITE/RED MEN'S COMPETITION POLO SHORT SLEEVE X TEAM TÜRKİYE</v>
      </c>
      <c r="AG1031" s="101" t="str">
        <f>"Enjoy our "&amp;(AF1031)&amp;"; "&amp;IF(C1031&gt;0,+VLOOKUP($C1031,'STYLE NAMES'!$B:$AC,11,FALSE),"")</f>
        <v>Enjoy our ENZO-TBF WHITE/RED 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31" s="101" t="str">
        <f>IF(C1031&gt;0,+VLOOKUP($C1031,'STYLE NAMES'!$B:$AC,12,FALSE),"")</f>
        <v>* Specially engineered design for high performance
* 4-way super stretch piquet jersey
* Soft and comfortable
* Breathable
* Quick dry
Composition:
95% Poliamide 5% Elasthane</v>
      </c>
      <c r="AI1031" s="101" t="str">
        <f>IF(C1031&gt;0,+VLOOKUP($C1031,'STYLE NAMES'!$B:$AC,13,FALSE),"")</f>
        <v>Machine Wash at 30°C
Mild process
Iron at low temperature
Iron from REVERSE
Do NOT iron on logos or prints
Do not bleach
Do NOT Tumble Dry</v>
      </c>
      <c r="AJ1031" s="149" t="str">
        <f>IF($C1031&gt;0,$C1031&amp;" "&amp;$P1031&amp;" "&amp;+VLOOKUP($C1031,'STYLE NAMES'!$B:$AC,14,FALSE),"""")</f>
        <v>ENZO-TBF WHITE/RED ERKEK KISA KOL YARIŞMA POLO X TEAM TÜRKİYE</v>
      </c>
      <c r="AK1031" s="149" t="str">
        <f>"Cavalier SanMarco tarafından tasarlanan "&amp;(AJ1031)&amp;"; "&amp;IF(C1031&gt;0,+VLOOKUP($C1031,'STYLE NAMES'!$B:$AC,15,FALSE),"")</f>
        <v>Cavalier SanMarco tarafından tasarlanan ENZO-TBF WHITE/RED ERKEK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31" s="149" t="str">
        <f>IF(C1031&gt;0,+VLOOKUP($C1031,'STYLE NAMES'!$B:$AC,16,FALSE),"")</f>
        <v>* Yüksek performans için özel tasarım
* 4 yönlü süper streç pike kumaş
* Yumuşak ve rahat
* Nefes alabilir
* Hızlı kuruma
Kompozisyon:
%95 Polyamid  %5 Elastan</v>
      </c>
      <c r="AM1031" s="149" t="str">
        <f>IF(C1031&gt;0,+VLOOKUP($C1031,'STYLE NAMES'!$B:$AC,17,FALSE),"")</f>
        <v>Makinede 30°C' de Yıkayın
Hassas Yıkama
Ilık ütü yapın
Tersten ütüleyin
Logo ve baskıları ÜTÜLEMEYİN
Çamaşır suyu kullanmayın
Kurutma Makinesinde Kurutmayın</v>
      </c>
      <c r="AN1031" s="149" t="str">
        <f>IF($C1031&gt;0,$C1031&amp;" "&amp;$P1031&amp;" "&amp;+VLOOKUP($C1031,'STYLE NAMES'!$B:$AC,18,FALSE),"""")</f>
        <v>ENZO-TBF WHITE/RED POLO DA CONCORSO UOMO MANICA CORTA X TEAM TÜRKİYE</v>
      </c>
      <c r="AO1031" s="101" t="str">
        <f>"Disegnato da Cavalier SanMarco "&amp;(AN1031)&amp;"; "&amp;IF(C1031&gt;0,+VLOOKUP($C1031,'STYLE NAMES'!$B:$AC,19,FALSE),"")</f>
        <v>Disegnato da Cavalier SanMarco ENZO-TBF WHITE/RED POLO DA CONCORSO UOMO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31" s="101" t="str">
        <f>IF(C1031&gt;0,+VLOOKUP($C1031,'STYLE NAMES'!$B:$AC,20,FALSE),"")</f>
        <v>Design ingegnerizzato per alte prestazioni 
Jersey piqué elasticizzato  4-way-stretch 
Morbido e confortevole 
Traspirante Asciugatura rapida 
Composizione: 
95% Poliammide  5% Elastan</v>
      </c>
      <c r="AQ1031" s="101" t="str">
        <f>IF(C1031&gt;0,+VLOOKUP($C1031,'STYLE NAMES'!$B:$AC,21,FALSE),"")</f>
        <v>Lavare in lavatrice a 30°C Ciclo delicato 
Stirare a bassa temperatura
Stirare al rovescio 
Non stirare su loghi o stampe 
Non candeggiare 
Non asciugare in asciugatrice</v>
      </c>
      <c r="AR1031" s="101">
        <f>IF(D1031&gt;0,+VLOOKUP($C1031,'STYLE NAMES'!$B:$AC,22,FALSE),"")</f>
        <v>0</v>
      </c>
      <c r="AS1031" s="101">
        <f>IF(E1031&gt;0,+VLOOKUP($C1031,'STYLE NAMES'!$B:$AC,23,FALSE),"")</f>
        <v>0</v>
      </c>
      <c r="AT1031" s="101">
        <f>IF(F1031&gt;0,+VLOOKUP($C1031,'STYLE NAMES'!$B:$AC,24,FALSE),"")</f>
        <v>0</v>
      </c>
      <c r="AU1031" s="101">
        <f>IF(G1031&gt;0,+VLOOKUP($C1031,'STYLE NAMES'!$B:$AC,25,FALSE),"")</f>
        <v>0</v>
      </c>
      <c r="AV1031" s="101" t="str">
        <f>+VLOOKUP($S1031,'CODE GENERATOR'!$P:$AM,15,FALSE)</f>
        <v>R.BOTMN_BRC0066_TJR0026WHTWHT</v>
      </c>
      <c r="AW1031" s="101" t="str">
        <f>+VLOOKUP($S1031,'CODE GENERATOR'!$P:$AM,16,FALSE)</f>
        <v>A.RACUX_BLT0015_BRD0012WHTWHT</v>
      </c>
      <c r="AX1031" s="101" t="str">
        <f>+VLOOKUP($S1031,'CODE GENERATOR'!$P:$AM,17,FALSE)</f>
        <v>A.RACAU_SOC0018_NYL00003XBST6</v>
      </c>
      <c r="AY1031" s="101">
        <f>+VLOOKUP($S1031,'CODE GENERATOR'!$P:$AM,18,FALSE)</f>
        <v>0</v>
      </c>
      <c r="AZ1031" s="101">
        <f>+VLOOKUP($S1031,'CODE GENERATOR'!$P:$AM,19,FALSE)</f>
        <v>0</v>
      </c>
      <c r="BA1031" s="101">
        <f>+VLOOKUP($S1031,'CODE GENERATOR'!$P:$AM,20,FALSE)</f>
        <v>0</v>
      </c>
      <c r="BB1031" s="101">
        <f>+VLOOKUP($S1031,'CODE GENERATOR'!$P:$AM,21,FALSE)</f>
        <v>0</v>
      </c>
      <c r="BC1031" s="101">
        <f>+VLOOKUP($S1031,'CODE GENERATOR'!$P:$AM,22,FALSE)</f>
        <v>0</v>
      </c>
      <c r="BD1031" s="101">
        <f>+VLOOKUP($S1031,'CODE GENERATOR'!$P:$AM,23,FALSE)</f>
        <v>0</v>
      </c>
      <c r="BE1031" s="101">
        <f>+VLOOKUP($S1031,'CODE GENERATOR'!$P:$AM,24,FALSE)</f>
        <v>0</v>
      </c>
      <c r="BF1031" s="101">
        <f>IF(C1031&gt;0,+VLOOKUP(G1031,'CATEGORY ID'!$A$1:$L$118,3,FALSE),"")</f>
        <v>30</v>
      </c>
      <c r="BG1031" s="101">
        <f>IF(C1031&gt;0,+VLOOKUP(H1031,'CATEGORY ID'!$D$1:$L$118,3,FALSE),"")</f>
        <v>2</v>
      </c>
      <c r="BH1031" s="101">
        <f>IF(C1031&gt;0,+VLOOKUP((+H1031&amp;I1031),'CATEGORY ID'!$H$1:$I$121,2,FALSE),"")</f>
        <v>108</v>
      </c>
      <c r="BJ1031" s="101">
        <f>IF(C1031&gt;0,IF(COUNTIF('CATEGORY ID'!$K$1:$K$121,+H1031&amp;K1031) &gt; 0, +VLOOKUP(+H1031&amp;K1031,'CATEGORY ID'!$K$1:$L$121,2,FALSE),""),"")</f>
        <v>224</v>
      </c>
      <c r="BK1031" s="101" t="str">
        <f>IF(C1031&gt;0,IF(COUNTIF('CATEGORY ID'!$K$124:$K$165, +VLOOKUP(C1031,'STYLE NAMES'!$B:$AE,30,FALSE)) &gt; 0, +VLOOKUP(VLOOKUP(C1031,'STYLE NAMES'!$B:$AE,30,FALSE),'CATEGORY ID'!K:M,2,FALSE),""),"")</f>
        <v/>
      </c>
      <c r="BO1031" s="101">
        <v>21</v>
      </c>
      <c r="BQ1031" s="101">
        <v>206</v>
      </c>
      <c r="BR1031" s="101" t="str" cm="1">
        <f t="array" ref="BR1031">IF(C1031&gt;0,_xlfn.TEXTJOIN(";", TRUE,_xlfn.UNIQUE(_xlfn._xlws.FILTER(BF1031:BQ1031,(BF1031:BQ1031&gt;0)),TRUE,FALSE)),"")&amp;";"&amp;BS1031</f>
        <v>30;2;108;224;21;206;209;230</v>
      </c>
      <c r="BS1031" s="101" t="s">
        <v>3455</v>
      </c>
      <c r="BU1031" s="106">
        <f>IF(C1031&gt;0,+VLOOKUP($C1031,'STYLE NAMES'!$B:$AC,26,FALSE),"")</f>
        <v>99.9</v>
      </c>
      <c r="BV1031" s="106">
        <f>IF(C1031&gt;0,+VLOOKUP($C1031,'STYLE NAMES'!$B:$AC,27,FALSE),"")</f>
        <v>5490</v>
      </c>
      <c r="BW1031" s="106">
        <f>IF(C1031&gt;0,+VLOOKUP($C1031,'STYLE NAMES'!$B:$AC,28,FALSE),"")</f>
        <v>114.88499999999999</v>
      </c>
      <c r="BY1031"/>
      <c r="BZ1031" s="101">
        <v>0</v>
      </c>
      <c r="CA1031" s="137">
        <f t="shared" si="70"/>
        <v>1</v>
      </c>
      <c r="CB1031" s="137" t="str">
        <f>+VLOOKUP(C1031,'[2]STYLES &amp; MODELS MATRIX'!$A:$G,7,FALSE)</f>
        <v>HDJ</v>
      </c>
      <c r="CC1031" s="137" t="str">
        <f>+VLOOKUP(C1031,'[1]STYLES &amp; SIZE CHARTS'!$A:$H,8,FALSE)</f>
        <v>MT-SSCP1</v>
      </c>
      <c r="CD1031" s="137"/>
      <c r="CE1031" s="205"/>
      <c r="CF1031" s="141"/>
    </row>
    <row r="1032" spans="1:84" s="101" customFormat="1" ht="12" customHeight="1" x14ac:dyDescent="0.2">
      <c r="A1032" s="102">
        <f t="shared" si="68"/>
        <v>8683711011071</v>
      </c>
      <c r="B1032" s="101" t="s">
        <v>1014</v>
      </c>
      <c r="C1032" s="101" t="s">
        <v>2550</v>
      </c>
      <c r="D1032" s="101" t="s">
        <v>2988</v>
      </c>
      <c r="E1032" s="203" t="s">
        <v>2561</v>
      </c>
      <c r="F1032" s="101" t="s">
        <v>2346</v>
      </c>
      <c r="G1032" s="101" t="str">
        <f>IF(C1032&gt;0,+VLOOKUP($C1032,'STYLE NAMES'!$B:$AC,4,FALSE),"")</f>
        <v>RIDER</v>
      </c>
      <c r="H1032" s="101" t="str">
        <f>IF(C1032&gt;0,+VLOOKUP($C1032,'STYLE NAMES'!$B:$AC,5,FALSE),"")</f>
        <v>WOMEN</v>
      </c>
      <c r="I1032" s="101" t="str">
        <f>IF(C1032&gt;0,+VLOOKUP($C1032,'STYLE NAMES'!$B:$AC,6,FALSE),"")</f>
        <v>TOPS</v>
      </c>
      <c r="J1032" s="101" t="str">
        <f>IF(C1032&gt;0,+VLOOKUP($C1032,'STYLE NAMES'!$B:$AC,7,FALSE),"")</f>
        <v>WOMEN</v>
      </c>
      <c r="K1032" s="101" t="str">
        <f>IF(C1032&gt;0,+VLOOKUP($C1032,'STYLE NAMES'!$B:$AC,8,FALSE),"")</f>
        <v>COMPETITION POLOS</v>
      </c>
      <c r="L1032" s="101" t="str">
        <f>IF(E1032&gt;0,+VLOOKUP($E1032,'CODE GENERATOR'!$D:$T,3,FALSE),"")</f>
        <v>S</v>
      </c>
      <c r="M1032" s="101" t="str">
        <f>IF(E1032&gt;0,+VLOOKUP($E1032,'CODE GENERATOR'!$D:$T,4,FALSE),"")</f>
        <v>TECH JERSEY</v>
      </c>
      <c r="N1032" s="101" t="str">
        <f>IF(E1032&gt;0,+VLOOKUP($E1032,'CODE GENERATOR'!$D:$T,6,FALSE),"")</f>
        <v>WHITE</v>
      </c>
      <c r="O1032" s="101" t="str">
        <f>IF(E1032&gt;0,+VLOOKUP($E1032,'CODE GENERATOR'!$D:$T,7,FALSE),"")</f>
        <v>RED</v>
      </c>
      <c r="P1032" s="101" t="str">
        <f t="shared" si="69"/>
        <v>WHITE/RED</v>
      </c>
      <c r="Q1032" s="104" t="str">
        <f>IF(E1032&gt;0,+VLOOKUP($E1032,'CODE GENERATOR'!$D:$T,11,FALSE),"")</f>
        <v>R.TOPWN_CPL0099S</v>
      </c>
      <c r="R1032" s="104" t="str">
        <f>IF(E1032&gt;0,+VLOOKUP($E1032,'CODE GENERATOR'!$D:$T,12,FALSE),"")</f>
        <v>TJR0015WHTRED</v>
      </c>
      <c r="S1032" s="104" t="str">
        <f>IF(E1032&gt;0,+VLOOKUP($E1032,'CODE GENERATOR'!$D:$T,13,FALSE),"")</f>
        <v>R.TOPWN_CPL0099S_TJR0015WHTRED</v>
      </c>
      <c r="T1032" s="104" t="str">
        <f t="shared" si="67"/>
        <v>R.TOPWN_CPL0099S_TJR0015WHTRED_XS</v>
      </c>
      <c r="U1032" s="105">
        <v>8683711011071</v>
      </c>
      <c r="V1032" s="107" t="str" cm="1">
        <f t="array" ref="V1032">_xlfn.TEXTJOIN(";", TRUE, _xlfn.UNIQUE(_xlfn._xlws.FILTER(P$3:P$10029, C$3:C$10029=C1032)))</f>
        <v>WHITE/RED</v>
      </c>
      <c r="W1032" s="107" t="str" cm="1">
        <f t="array" ref="W1032">_xlfn.TEXTJOIN(";", TRUE, _xlfn.UNIQUE(_xlfn._xlws.FILTER(F$3:F$10029, C$3:C$10029=C1032)))</f>
        <v>XS;S;M;L;XL;XXL</v>
      </c>
      <c r="X1032" s="101" t="str">
        <f>IF(E1032&gt;0,+VLOOKUP($E1032,'CODE GENERATOR'!$D:$AC,19,FALSE),0)</f>
        <v>2507_W_V60053</v>
      </c>
      <c r="Y1032" s="101" t="str">
        <f>IF(E1032&gt;0,+VLOOKUP($E1032,'CODE GENERATOR'!$D:$AC,20,FALSE),0)</f>
        <v>2507_W_V60098</v>
      </c>
      <c r="Z1032" s="101" t="str">
        <f>IF(E1032&gt;0,+VLOOKUP($E1032,'CODE GENERATOR'!$D:$AC,21,FALSE),0)</f>
        <v>2507_W_V60238</v>
      </c>
      <c r="AA1032" s="101" t="str">
        <f>IF(E1032&gt;0,+VLOOKUP($E1032,'CODE GENERATOR'!$D:$AC,22,FALSE),0)</f>
        <v>2507_W_V60204</v>
      </c>
      <c r="AB1032" s="101" t="str">
        <f>IF(E1032&gt;0,+VLOOKUP($E1032,'CODE GENERATOR'!$D:$AC,23,FALSE),0)</f>
        <v/>
      </c>
      <c r="AC1032" s="101" t="str">
        <f>IF(E1032&gt;0,+VLOOKUP($E1032,'CODE GENERATOR'!$D:$AC,24,FALSE),0)</f>
        <v/>
      </c>
      <c r="AD1032" s="101" t="str">
        <f>IF(E1032&gt;0,+VLOOKUP($E1032,'CODE GENERATOR'!$D:$AC,25,FALSE),0)</f>
        <v>2507_VW_Web_60</v>
      </c>
      <c r="AE1032" s="101" t="str">
        <f>IF(E1032&gt;0,+VLOOKUP($E1032,'CODE GENERATOR'!$D:$AC,26,FALSE),0)</f>
        <v/>
      </c>
      <c r="AF1032" s="149" t="str">
        <f>IF($C1032&gt;0,$C1032&amp;" "&amp;$P1032&amp;" "&amp;+VLOOKUP($C1032,'STYLE NAMES'!$B:$AC,10,FALSE),"""")</f>
        <v>ENZA-TBF WHITE/RED WOMEN'S COMPETITION POLO SHORT SLEEVE X TEAM TÜRKİYE</v>
      </c>
      <c r="AG1032" s="101" t="str">
        <f>"Enjoy our "&amp;(AF1032)&amp;"; "&amp;IF(C1032&gt;0,+VLOOKUP($C1032,'STYLE NAMES'!$B:$AC,11,FALSE),"")</f>
        <v>Enjoy our ENZA-TBF WHITE/RED WOMEN'S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32" s="101" t="str">
        <f>IF(C1032&gt;0,+VLOOKUP($C1032,'STYLE NAMES'!$B:$AC,12,FALSE),"")</f>
        <v>* Specially engineered design for high performance
* 4-way super stretch piquet jersey
* Soft and comfortable
* Breathable
* Quick dry
Composition:
95% Poliamide 5% Elasthane</v>
      </c>
      <c r="AI1032" s="101" t="str">
        <f>IF(C1032&gt;0,+VLOOKUP($C1032,'STYLE NAMES'!$B:$AC,13,FALSE),"")</f>
        <v>Machine Wash at 30°C
Mild process
Iron at low temperature
Iron from REVERSE
Do NOT iron on logos or prints
Do not bleach
Do NOT Tumble Dry</v>
      </c>
      <c r="AJ1032" s="149" t="str">
        <f>IF($C1032&gt;0,$C1032&amp;" "&amp;$P1032&amp;" "&amp;+VLOOKUP($C1032,'STYLE NAMES'!$B:$AC,14,FALSE),"""")</f>
        <v>ENZA-TBF WHITE/RED KADIN KISA KOL YARIŞMA POLO X TEAM TÜRKİYE</v>
      </c>
      <c r="AK1032" s="149" t="str">
        <f>"Cavalier SanMarco tarafından tasarlanan "&amp;(AJ1032)&amp;"; "&amp;IF(C1032&gt;0,+VLOOKUP($C1032,'STYLE NAMES'!$B:$AC,15,FALSE),"")</f>
        <v>Cavalier SanMarco tarafından tasarlanan ENZA-TBF WHITE/RED KADIN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32" s="149" t="str">
        <f>IF(C1032&gt;0,+VLOOKUP($C1032,'STYLE NAMES'!$B:$AC,16,FALSE),"")</f>
        <v>* Yüksek performans için özel tasarım
* 4 yönlü süper streç pike kumaş
* Yumuşak ve rahat
* Nefes alabilir
* Hızlı kuruma
Kompozisyon:
%95 Polyamid  %5 Elastan</v>
      </c>
      <c r="AM1032" s="149" t="str">
        <f>IF(C1032&gt;0,+VLOOKUP($C1032,'STYLE NAMES'!$B:$AC,17,FALSE),"")</f>
        <v>Makinede 30°C' de Yıkayın
Hassas Yıkama
Ilık ütü yapın
Tersten ütüleyin
Logo ve baskıları ÜTÜLEMEYİN
Çamaşır suyu kullanmayın
Kurutma Makinesinde Kurutmayın</v>
      </c>
      <c r="AN1032" s="149" t="str">
        <f>IF($C1032&gt;0,$C1032&amp;" "&amp;$P1032&amp;" "&amp;+VLOOKUP($C1032,'STYLE NAMES'!$B:$AC,18,FALSE),"""")</f>
        <v>ENZA-TBF WHITE/RED POLO DA CONCORSO DONNA MANICA CORTA X TEAM TÜRKİYE</v>
      </c>
      <c r="AO1032" s="101" t="str">
        <f>"Disegnato da Cavalier SanMarco "&amp;(AN1032)&amp;"; "&amp;IF(C1032&gt;0,+VLOOKUP($C1032,'STYLE NAMES'!$B:$AC,19,FALSE),"")</f>
        <v>Disegnato da Cavalier SanMarco ENZA-TBF WHITE/RED POLO DA CONCORSO DONNA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32" s="101" t="str">
        <f>IF(C1032&gt;0,+VLOOKUP($C1032,'STYLE NAMES'!$B:$AC,20,FALSE),"")</f>
        <v>Design ingegnerizzato per alte prestazioni 
Jersey piqué elasticizzato  4-way-stretch 
Morbido e confortevole 
Traspirante Asciugatura rapida 
Composizione: 
95% Poliammide  5% Elastan</v>
      </c>
      <c r="AQ1032" s="101" t="str">
        <f>IF(C1032&gt;0,+VLOOKUP($C1032,'STYLE NAMES'!$B:$AC,21,FALSE),"")</f>
        <v>Lavare in lavatrice a 30°C Ciclo delicato 
Stirare a bassa temperatura
Stirare al rovescio 
Non stirare su loghi o stampe 
Non candeggiare 
Non asciugare in asciugatrice</v>
      </c>
      <c r="AR1032" s="101">
        <f>IF(D1032&gt;0,+VLOOKUP($C1032,'STYLE NAMES'!$B:$AC,22,FALSE),"")</f>
        <v>0</v>
      </c>
      <c r="AS1032" s="101">
        <f>IF(E1032&gt;0,+VLOOKUP($C1032,'STYLE NAMES'!$B:$AC,23,FALSE),"")</f>
        <v>0</v>
      </c>
      <c r="AT1032" s="101">
        <f>IF(F1032&gt;0,+VLOOKUP($C1032,'STYLE NAMES'!$B:$AC,24,FALSE),"")</f>
        <v>0</v>
      </c>
      <c r="AU1032" s="101">
        <f>IF(G1032&gt;0,+VLOOKUP($C1032,'STYLE NAMES'!$B:$AC,25,FALSE),"")</f>
        <v>0</v>
      </c>
      <c r="AV1032" s="101" t="str">
        <f>+VLOOKUP($S1032,'CODE GENERATOR'!$P:$AM,15,FALSE)</f>
        <v>R.BOTWN_BRC0067_TJR0027WHTWHT</v>
      </c>
      <c r="AW1032" s="101" t="str">
        <f>+VLOOKUP($S1032,'CODE GENERATOR'!$P:$AM,16,FALSE)</f>
        <v>A.RACUX_BLT0015_BRD0012WHTWHT</v>
      </c>
      <c r="AX1032" s="101" t="str">
        <f>+VLOOKUP($S1032,'CODE GENERATOR'!$P:$AM,17,FALSE)</f>
        <v>A.RACAU_SOC0018_NYL00003XBST1</v>
      </c>
      <c r="AY1032" s="101">
        <f>+VLOOKUP($S1032,'CODE GENERATOR'!$P:$AM,18,FALSE)</f>
        <v>0</v>
      </c>
      <c r="AZ1032" s="101">
        <f>+VLOOKUP($S1032,'CODE GENERATOR'!$P:$AM,19,FALSE)</f>
        <v>0</v>
      </c>
      <c r="BA1032" s="101">
        <f>+VLOOKUP($S1032,'CODE GENERATOR'!$P:$AM,20,FALSE)</f>
        <v>0</v>
      </c>
      <c r="BB1032" s="101">
        <f>+VLOOKUP($S1032,'CODE GENERATOR'!$P:$AM,21,FALSE)</f>
        <v>0</v>
      </c>
      <c r="BC1032" s="101">
        <f>+VLOOKUP($S1032,'CODE GENERATOR'!$P:$AM,22,FALSE)</f>
        <v>0</v>
      </c>
      <c r="BD1032" s="101">
        <f>+VLOOKUP($S1032,'CODE GENERATOR'!$P:$AM,23,FALSE)</f>
        <v>0</v>
      </c>
      <c r="BE1032" s="101">
        <f>+VLOOKUP($S1032,'CODE GENERATOR'!$P:$AM,24,FALSE)</f>
        <v>0</v>
      </c>
      <c r="BF1032" s="101">
        <f>IF(C1032&gt;0,+VLOOKUP(G1032,'CATEGORY ID'!$A$1:$L$118,3,FALSE),"")</f>
        <v>30</v>
      </c>
      <c r="BG1032" s="101">
        <f>IF(C1032&gt;0,+VLOOKUP(H1032,'CATEGORY ID'!$D$1:$L$118,3,FALSE),"")</f>
        <v>3</v>
      </c>
      <c r="BH1032" s="101">
        <f>IF(C1032&gt;0,+VLOOKUP((+H1032&amp;I1032),'CATEGORY ID'!$H$1:$I$121,2,FALSE),"")</f>
        <v>109</v>
      </c>
      <c r="BJ1032" s="101">
        <f>IF(C1032&gt;0,IF(COUNTIF('CATEGORY ID'!$K$1:$K$121,+H1032&amp;K1032) &gt; 0, +VLOOKUP(+H1032&amp;K1032,'CATEGORY ID'!$K$1:$L$121,2,FALSE),""),"")</f>
        <v>225</v>
      </c>
      <c r="BK1032" s="101" t="str">
        <f>IF(C1032&gt;0,IF(COUNTIF('CATEGORY ID'!$K$124:$K$165, +VLOOKUP(C1032,'STYLE NAMES'!$B:$AE,30,FALSE)) &gt; 0, +VLOOKUP(VLOOKUP(C1032,'STYLE NAMES'!$B:$AE,30,FALSE),'CATEGORY ID'!K:M,2,FALSE),""),"")</f>
        <v/>
      </c>
      <c r="BO1032" s="101">
        <v>21</v>
      </c>
      <c r="BQ1032" s="101">
        <v>206</v>
      </c>
      <c r="BR1032" s="101" t="str" cm="1">
        <f t="array" ref="BR1032">IF(C1032&gt;0,_xlfn.TEXTJOIN(";", TRUE,_xlfn.UNIQUE(_xlfn._xlws.FILTER(BF1032:BQ1032,(BF1032:BQ1032&gt;0)),TRUE,FALSE)),"")&amp;";"&amp;BS1032</f>
        <v>30;3;109;225;21;206;209;231</v>
      </c>
      <c r="BS1032" s="101" t="s">
        <v>3453</v>
      </c>
      <c r="BU1032" s="106">
        <f>IF(C1032&gt;0,+VLOOKUP($C1032,'STYLE NAMES'!$B:$AC,26,FALSE),"")</f>
        <v>99.9</v>
      </c>
      <c r="BV1032" s="106">
        <f>IF(C1032&gt;0,+VLOOKUP($C1032,'STYLE NAMES'!$B:$AC,27,FALSE),"")</f>
        <v>5490</v>
      </c>
      <c r="BW1032" s="106">
        <f>IF(C1032&gt;0,+VLOOKUP($C1032,'STYLE NAMES'!$B:$AC,28,FALSE),"")</f>
        <v>114.88499999999999</v>
      </c>
      <c r="BY1032"/>
      <c r="BZ1032" s="101">
        <v>0</v>
      </c>
      <c r="CA1032" s="137">
        <f t="shared" si="70"/>
        <v>1</v>
      </c>
      <c r="CB1032" s="137" t="str">
        <f>+VLOOKUP(C1032,'[2]STYLES &amp; MODELS MATRIX'!$A:$G,7,FALSE)</f>
        <v>AK</v>
      </c>
      <c r="CC1032" s="137" t="str">
        <f>+VLOOKUP(C1032,'[1]STYLES &amp; SIZE CHARTS'!$A:$H,8,FALSE)</f>
        <v>WT-SSCP1</v>
      </c>
      <c r="CD1032" s="137"/>
      <c r="CE1032" s="205"/>
      <c r="CF1032" s="141"/>
    </row>
    <row r="1033" spans="1:84" s="101" customFormat="1" ht="12" customHeight="1" x14ac:dyDescent="0.2">
      <c r="A1033" s="102">
        <f t="shared" si="68"/>
        <v>8683711011088</v>
      </c>
      <c r="B1033" s="101" t="s">
        <v>1014</v>
      </c>
      <c r="C1033" s="101" t="s">
        <v>2550</v>
      </c>
      <c r="D1033" s="101" t="s">
        <v>2988</v>
      </c>
      <c r="E1033" s="203" t="s">
        <v>2561</v>
      </c>
      <c r="F1033" s="101" t="s">
        <v>785</v>
      </c>
      <c r="G1033" s="101" t="str">
        <f>IF(C1033&gt;0,+VLOOKUP($C1033,'STYLE NAMES'!$B:$AC,4,FALSE),"")</f>
        <v>RIDER</v>
      </c>
      <c r="H1033" s="101" t="str">
        <f>IF(C1033&gt;0,+VLOOKUP($C1033,'STYLE NAMES'!$B:$AC,5,FALSE),"")</f>
        <v>WOMEN</v>
      </c>
      <c r="I1033" s="101" t="str">
        <f>IF(C1033&gt;0,+VLOOKUP($C1033,'STYLE NAMES'!$B:$AC,6,FALSE),"")</f>
        <v>TOPS</v>
      </c>
      <c r="J1033" s="101" t="str">
        <f>IF(C1033&gt;0,+VLOOKUP($C1033,'STYLE NAMES'!$B:$AC,7,FALSE),"")</f>
        <v>WOMEN</v>
      </c>
      <c r="K1033" s="101" t="str">
        <f>IF(C1033&gt;0,+VLOOKUP($C1033,'STYLE NAMES'!$B:$AC,8,FALSE),"")</f>
        <v>COMPETITION POLOS</v>
      </c>
      <c r="L1033" s="101" t="str">
        <f>IF(E1033&gt;0,+VLOOKUP($E1033,'CODE GENERATOR'!$D:$T,3,FALSE),"")</f>
        <v>S</v>
      </c>
      <c r="M1033" s="101" t="str">
        <f>IF(E1033&gt;0,+VLOOKUP($E1033,'CODE GENERATOR'!$D:$T,4,FALSE),"")</f>
        <v>TECH JERSEY</v>
      </c>
      <c r="N1033" s="101" t="str">
        <f>IF(E1033&gt;0,+VLOOKUP($E1033,'CODE GENERATOR'!$D:$T,6,FALSE),"")</f>
        <v>WHITE</v>
      </c>
      <c r="O1033" s="101" t="str">
        <f>IF(E1033&gt;0,+VLOOKUP($E1033,'CODE GENERATOR'!$D:$T,7,FALSE),"")</f>
        <v>RED</v>
      </c>
      <c r="P1033" s="101" t="str">
        <f t="shared" si="69"/>
        <v>WHITE/RED</v>
      </c>
      <c r="Q1033" s="104" t="str">
        <f>IF(E1033&gt;0,+VLOOKUP($E1033,'CODE GENERATOR'!$D:$T,11,FALSE),"")</f>
        <v>R.TOPWN_CPL0099S</v>
      </c>
      <c r="R1033" s="104" t="str">
        <f>IF(E1033&gt;0,+VLOOKUP($E1033,'CODE GENERATOR'!$D:$T,12,FALSE),"")</f>
        <v>TJR0015WHTRED</v>
      </c>
      <c r="S1033" s="104" t="str">
        <f>IF(E1033&gt;0,+VLOOKUP($E1033,'CODE GENERATOR'!$D:$T,13,FALSE),"")</f>
        <v>R.TOPWN_CPL0099S_TJR0015WHTRED</v>
      </c>
      <c r="T1033" s="104" t="str">
        <f t="shared" si="67"/>
        <v>R.TOPWN_CPL0099S_TJR0015WHTRED_S</v>
      </c>
      <c r="U1033" s="105">
        <v>8683711011088</v>
      </c>
      <c r="V1033" s="107" t="str" cm="1">
        <f t="array" ref="V1033">_xlfn.TEXTJOIN(";", TRUE, _xlfn.UNIQUE(_xlfn._xlws.FILTER(P$3:P$10029, C$3:C$10029=C1033)))</f>
        <v>WHITE/RED</v>
      </c>
      <c r="W1033" s="107" t="str" cm="1">
        <f t="array" ref="W1033">_xlfn.TEXTJOIN(";", TRUE, _xlfn.UNIQUE(_xlfn._xlws.FILTER(F$3:F$10029, C$3:C$10029=C1033)))</f>
        <v>XS;S;M;L;XL;XXL</v>
      </c>
      <c r="X1033" s="101" t="str">
        <f>IF(E1033&gt;0,+VLOOKUP($E1033,'CODE GENERATOR'!$D:$AC,19,FALSE),0)</f>
        <v>2507_W_V60053</v>
      </c>
      <c r="Y1033" s="101" t="str">
        <f>IF(E1033&gt;0,+VLOOKUP($E1033,'CODE GENERATOR'!$D:$AC,20,FALSE),0)</f>
        <v>2507_W_V60098</v>
      </c>
      <c r="Z1033" s="101" t="str">
        <f>IF(E1033&gt;0,+VLOOKUP($E1033,'CODE GENERATOR'!$D:$AC,21,FALSE),0)</f>
        <v>2507_W_V60238</v>
      </c>
      <c r="AA1033" s="101" t="str">
        <f>IF(E1033&gt;0,+VLOOKUP($E1033,'CODE GENERATOR'!$D:$AC,22,FALSE),0)</f>
        <v>2507_W_V60204</v>
      </c>
      <c r="AB1033" s="101" t="str">
        <f>IF(E1033&gt;0,+VLOOKUP($E1033,'CODE GENERATOR'!$D:$AC,23,FALSE),0)</f>
        <v/>
      </c>
      <c r="AC1033" s="101" t="str">
        <f>IF(E1033&gt;0,+VLOOKUP($E1033,'CODE GENERATOR'!$D:$AC,24,FALSE),0)</f>
        <v/>
      </c>
      <c r="AD1033" s="101" t="str">
        <f>IF(E1033&gt;0,+VLOOKUP($E1033,'CODE GENERATOR'!$D:$AC,25,FALSE),0)</f>
        <v>2507_VW_Web_60</v>
      </c>
      <c r="AE1033" s="101" t="str">
        <f>IF(E1033&gt;0,+VLOOKUP($E1033,'CODE GENERATOR'!$D:$AC,26,FALSE),0)</f>
        <v/>
      </c>
      <c r="AF1033" s="149" t="str">
        <f>IF($C1033&gt;0,$C1033&amp;" "&amp;$P1033&amp;" "&amp;+VLOOKUP($C1033,'STYLE NAMES'!$B:$AC,10,FALSE),"""")</f>
        <v>ENZA-TBF WHITE/RED WOMEN'S COMPETITION POLO SHORT SLEEVE X TEAM TÜRKİYE</v>
      </c>
      <c r="AG1033" s="101" t="str">
        <f>"Enjoy our "&amp;(AF1033)&amp;"; "&amp;IF(C1033&gt;0,+VLOOKUP($C1033,'STYLE NAMES'!$B:$AC,11,FALSE),"")</f>
        <v>Enjoy our ENZA-TBF WHITE/RED WOMEN'S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33" s="101" t="str">
        <f>IF(C1033&gt;0,+VLOOKUP($C1033,'STYLE NAMES'!$B:$AC,12,FALSE),"")</f>
        <v>* Specially engineered design for high performance
* 4-way super stretch piquet jersey
* Soft and comfortable
* Breathable
* Quick dry
Composition:
95% Poliamide 5% Elasthane</v>
      </c>
      <c r="AI1033" s="101" t="str">
        <f>IF(C1033&gt;0,+VLOOKUP($C1033,'STYLE NAMES'!$B:$AC,13,FALSE),"")</f>
        <v>Machine Wash at 30°C
Mild process
Iron at low temperature
Iron from REVERSE
Do NOT iron on logos or prints
Do not bleach
Do NOT Tumble Dry</v>
      </c>
      <c r="AJ1033" s="149" t="str">
        <f>IF($C1033&gt;0,$C1033&amp;" "&amp;$P1033&amp;" "&amp;+VLOOKUP($C1033,'STYLE NAMES'!$B:$AC,14,FALSE),"""")</f>
        <v>ENZA-TBF WHITE/RED KADIN KISA KOL YARIŞMA POLO X TEAM TÜRKİYE</v>
      </c>
      <c r="AK1033" s="149" t="str">
        <f>"Cavalier SanMarco tarafından tasarlanan "&amp;(AJ1033)&amp;"; "&amp;IF(C1033&gt;0,+VLOOKUP($C1033,'STYLE NAMES'!$B:$AC,15,FALSE),"")</f>
        <v>Cavalier SanMarco tarafından tasarlanan ENZA-TBF WHITE/RED KADIN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33" s="149" t="str">
        <f>IF(C1033&gt;0,+VLOOKUP($C1033,'STYLE NAMES'!$B:$AC,16,FALSE),"")</f>
        <v>* Yüksek performans için özel tasarım
* 4 yönlü süper streç pike kumaş
* Yumuşak ve rahat
* Nefes alabilir
* Hızlı kuruma
Kompozisyon:
%95 Polyamid  %5 Elastan</v>
      </c>
      <c r="AM1033" s="149" t="str">
        <f>IF(C1033&gt;0,+VLOOKUP($C1033,'STYLE NAMES'!$B:$AC,17,FALSE),"")</f>
        <v>Makinede 30°C' de Yıkayın
Hassas Yıkama
Ilık ütü yapın
Tersten ütüleyin
Logo ve baskıları ÜTÜLEMEYİN
Çamaşır suyu kullanmayın
Kurutma Makinesinde Kurutmayın</v>
      </c>
      <c r="AN1033" s="149" t="str">
        <f>IF($C1033&gt;0,$C1033&amp;" "&amp;$P1033&amp;" "&amp;+VLOOKUP($C1033,'STYLE NAMES'!$B:$AC,18,FALSE),"""")</f>
        <v>ENZA-TBF WHITE/RED POLO DA CONCORSO DONNA MANICA CORTA X TEAM TÜRKİYE</v>
      </c>
      <c r="AO1033" s="101" t="str">
        <f>"Disegnato da Cavalier SanMarco "&amp;(AN1033)&amp;"; "&amp;IF(C1033&gt;0,+VLOOKUP($C1033,'STYLE NAMES'!$B:$AC,19,FALSE),"")</f>
        <v>Disegnato da Cavalier SanMarco ENZA-TBF WHITE/RED POLO DA CONCORSO DONNA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33" s="101" t="str">
        <f>IF(C1033&gt;0,+VLOOKUP($C1033,'STYLE NAMES'!$B:$AC,20,FALSE),"")</f>
        <v>Design ingegnerizzato per alte prestazioni 
Jersey piqué elasticizzato  4-way-stretch 
Morbido e confortevole 
Traspirante Asciugatura rapida 
Composizione: 
95% Poliammide  5% Elastan</v>
      </c>
      <c r="AQ1033" s="101" t="str">
        <f>IF(C1033&gt;0,+VLOOKUP($C1033,'STYLE NAMES'!$B:$AC,21,FALSE),"")</f>
        <v>Lavare in lavatrice a 30°C Ciclo delicato 
Stirare a bassa temperatura
Stirare al rovescio 
Non stirare su loghi o stampe 
Non candeggiare 
Non asciugare in asciugatrice</v>
      </c>
      <c r="AR1033" s="101">
        <f>IF(D1033&gt;0,+VLOOKUP($C1033,'STYLE NAMES'!$B:$AC,22,FALSE),"")</f>
        <v>0</v>
      </c>
      <c r="AS1033" s="101">
        <f>IF(E1033&gt;0,+VLOOKUP($C1033,'STYLE NAMES'!$B:$AC,23,FALSE),"")</f>
        <v>0</v>
      </c>
      <c r="AT1033" s="101">
        <f>IF(F1033&gt;0,+VLOOKUP($C1033,'STYLE NAMES'!$B:$AC,24,FALSE),"")</f>
        <v>0</v>
      </c>
      <c r="AU1033" s="101">
        <f>IF(G1033&gt;0,+VLOOKUP($C1033,'STYLE NAMES'!$B:$AC,25,FALSE),"")</f>
        <v>0</v>
      </c>
      <c r="AV1033" s="101" t="str">
        <f>+VLOOKUP($S1033,'CODE GENERATOR'!$P:$AM,15,FALSE)</f>
        <v>R.BOTWN_BRC0067_TJR0027WHTWHT</v>
      </c>
      <c r="AW1033" s="101" t="str">
        <f>+VLOOKUP($S1033,'CODE GENERATOR'!$P:$AM,16,FALSE)</f>
        <v>A.RACUX_BLT0015_BRD0012WHTWHT</v>
      </c>
      <c r="AX1033" s="101" t="str">
        <f>+VLOOKUP($S1033,'CODE GENERATOR'!$P:$AM,17,FALSE)</f>
        <v>A.RACAU_SOC0018_NYL00003XBST1</v>
      </c>
      <c r="AY1033" s="101">
        <f>+VLOOKUP($S1033,'CODE GENERATOR'!$P:$AM,18,FALSE)</f>
        <v>0</v>
      </c>
      <c r="AZ1033" s="101">
        <f>+VLOOKUP($S1033,'CODE GENERATOR'!$P:$AM,19,FALSE)</f>
        <v>0</v>
      </c>
      <c r="BA1033" s="101">
        <f>+VLOOKUP($S1033,'CODE GENERATOR'!$P:$AM,20,FALSE)</f>
        <v>0</v>
      </c>
      <c r="BB1033" s="101">
        <f>+VLOOKUP($S1033,'CODE GENERATOR'!$P:$AM,21,FALSE)</f>
        <v>0</v>
      </c>
      <c r="BC1033" s="101">
        <f>+VLOOKUP($S1033,'CODE GENERATOR'!$P:$AM,22,FALSE)</f>
        <v>0</v>
      </c>
      <c r="BD1033" s="101">
        <f>+VLOOKUP($S1033,'CODE GENERATOR'!$P:$AM,23,FALSE)</f>
        <v>0</v>
      </c>
      <c r="BE1033" s="101">
        <f>+VLOOKUP($S1033,'CODE GENERATOR'!$P:$AM,24,FALSE)</f>
        <v>0</v>
      </c>
      <c r="BF1033" s="101">
        <f>IF(C1033&gt;0,+VLOOKUP(G1033,'CATEGORY ID'!$A$1:$L$118,3,FALSE),"")</f>
        <v>30</v>
      </c>
      <c r="BG1033" s="101">
        <f>IF(C1033&gt;0,+VLOOKUP(H1033,'CATEGORY ID'!$D$1:$L$118,3,FALSE),"")</f>
        <v>3</v>
      </c>
      <c r="BH1033" s="101">
        <f>IF(C1033&gt;0,+VLOOKUP((+H1033&amp;I1033),'CATEGORY ID'!$H$1:$I$121,2,FALSE),"")</f>
        <v>109</v>
      </c>
      <c r="BJ1033" s="101">
        <f>IF(C1033&gt;0,IF(COUNTIF('CATEGORY ID'!$K$1:$K$121,+H1033&amp;K1033) &gt; 0, +VLOOKUP(+H1033&amp;K1033,'CATEGORY ID'!$K$1:$L$121,2,FALSE),""),"")</f>
        <v>225</v>
      </c>
      <c r="BK1033" s="101" t="str">
        <f>IF(C1033&gt;0,IF(COUNTIF('CATEGORY ID'!$K$124:$K$165, +VLOOKUP(C1033,'STYLE NAMES'!$B:$AE,30,FALSE)) &gt; 0, +VLOOKUP(VLOOKUP(C1033,'STYLE NAMES'!$B:$AE,30,FALSE),'CATEGORY ID'!K:M,2,FALSE),""),"")</f>
        <v/>
      </c>
      <c r="BO1033" s="101">
        <v>21</v>
      </c>
      <c r="BQ1033" s="101">
        <v>206</v>
      </c>
      <c r="BR1033" s="101" t="str" cm="1">
        <f t="array" ref="BR1033">IF(C1033&gt;0,_xlfn.TEXTJOIN(";", TRUE,_xlfn.UNIQUE(_xlfn._xlws.FILTER(BF1033:BQ1033,(BF1033:BQ1033&gt;0)),TRUE,FALSE)),"")&amp;";"&amp;BS1033</f>
        <v>30;3;109;225;21;206;209;231</v>
      </c>
      <c r="BS1033" s="101" t="s">
        <v>3453</v>
      </c>
      <c r="BU1033" s="106">
        <f>IF(C1033&gt;0,+VLOOKUP($C1033,'STYLE NAMES'!$B:$AC,26,FALSE),"")</f>
        <v>99.9</v>
      </c>
      <c r="BV1033" s="106">
        <f>IF(C1033&gt;0,+VLOOKUP($C1033,'STYLE NAMES'!$B:$AC,27,FALSE),"")</f>
        <v>5490</v>
      </c>
      <c r="BW1033" s="106">
        <f>IF(C1033&gt;0,+VLOOKUP($C1033,'STYLE NAMES'!$B:$AC,28,FALSE),"")</f>
        <v>114.88499999999999</v>
      </c>
      <c r="BY1033"/>
      <c r="BZ1033" s="101">
        <v>0</v>
      </c>
      <c r="CA1033" s="137">
        <f t="shared" si="70"/>
        <v>1</v>
      </c>
      <c r="CB1033" s="137" t="str">
        <f>+VLOOKUP(C1033,'[2]STYLES &amp; MODELS MATRIX'!$A:$G,7,FALSE)</f>
        <v>AK</v>
      </c>
      <c r="CC1033" s="137" t="str">
        <f>+VLOOKUP(C1033,'[1]STYLES &amp; SIZE CHARTS'!$A:$H,8,FALSE)</f>
        <v>WT-SSCP1</v>
      </c>
      <c r="CD1033" s="137"/>
      <c r="CE1033" s="205"/>
      <c r="CF1033" s="141"/>
    </row>
    <row r="1034" spans="1:84" s="101" customFormat="1" ht="12" customHeight="1" x14ac:dyDescent="0.2">
      <c r="A1034" s="102">
        <f t="shared" si="68"/>
        <v>8683711011095</v>
      </c>
      <c r="B1034" s="101" t="s">
        <v>1014</v>
      </c>
      <c r="C1034" s="101" t="s">
        <v>2550</v>
      </c>
      <c r="D1034" s="101" t="s">
        <v>2988</v>
      </c>
      <c r="E1034" s="203" t="s">
        <v>2561</v>
      </c>
      <c r="F1034" s="101" t="s">
        <v>2247</v>
      </c>
      <c r="G1034" s="101" t="str">
        <f>IF(C1034&gt;0,+VLOOKUP($C1034,'STYLE NAMES'!$B:$AC,4,FALSE),"")</f>
        <v>RIDER</v>
      </c>
      <c r="H1034" s="101" t="str">
        <f>IF(C1034&gt;0,+VLOOKUP($C1034,'STYLE NAMES'!$B:$AC,5,FALSE),"")</f>
        <v>WOMEN</v>
      </c>
      <c r="I1034" s="101" t="str">
        <f>IF(C1034&gt;0,+VLOOKUP($C1034,'STYLE NAMES'!$B:$AC,6,FALSE),"")</f>
        <v>TOPS</v>
      </c>
      <c r="J1034" s="101" t="str">
        <f>IF(C1034&gt;0,+VLOOKUP($C1034,'STYLE NAMES'!$B:$AC,7,FALSE),"")</f>
        <v>WOMEN</v>
      </c>
      <c r="K1034" s="101" t="str">
        <f>IF(C1034&gt;0,+VLOOKUP($C1034,'STYLE NAMES'!$B:$AC,8,FALSE),"")</f>
        <v>COMPETITION POLOS</v>
      </c>
      <c r="L1034" s="101" t="str">
        <f>IF(E1034&gt;0,+VLOOKUP($E1034,'CODE GENERATOR'!$D:$T,3,FALSE),"")</f>
        <v>S</v>
      </c>
      <c r="M1034" s="101" t="str">
        <f>IF(E1034&gt;0,+VLOOKUP($E1034,'CODE GENERATOR'!$D:$T,4,FALSE),"")</f>
        <v>TECH JERSEY</v>
      </c>
      <c r="N1034" s="101" t="str">
        <f>IF(E1034&gt;0,+VLOOKUP($E1034,'CODE GENERATOR'!$D:$T,6,FALSE),"")</f>
        <v>WHITE</v>
      </c>
      <c r="O1034" s="101" t="str">
        <f>IF(E1034&gt;0,+VLOOKUP($E1034,'CODE GENERATOR'!$D:$T,7,FALSE),"")</f>
        <v>RED</v>
      </c>
      <c r="P1034" s="101" t="str">
        <f t="shared" si="69"/>
        <v>WHITE/RED</v>
      </c>
      <c r="Q1034" s="104" t="str">
        <f>IF(E1034&gt;0,+VLOOKUP($E1034,'CODE GENERATOR'!$D:$T,11,FALSE),"")</f>
        <v>R.TOPWN_CPL0099S</v>
      </c>
      <c r="R1034" s="104" t="str">
        <f>IF(E1034&gt;0,+VLOOKUP($E1034,'CODE GENERATOR'!$D:$T,12,FALSE),"")</f>
        <v>TJR0015WHTRED</v>
      </c>
      <c r="S1034" s="104" t="str">
        <f>IF(E1034&gt;0,+VLOOKUP($E1034,'CODE GENERATOR'!$D:$T,13,FALSE),"")</f>
        <v>R.TOPWN_CPL0099S_TJR0015WHTRED</v>
      </c>
      <c r="T1034" s="104" t="str">
        <f t="shared" si="67"/>
        <v>R.TOPWN_CPL0099S_TJR0015WHTRED_M</v>
      </c>
      <c r="U1034" s="105">
        <v>8683711011095</v>
      </c>
      <c r="V1034" s="107" t="str" cm="1">
        <f t="array" ref="V1034">_xlfn.TEXTJOIN(";", TRUE, _xlfn.UNIQUE(_xlfn._xlws.FILTER(P$3:P$10029, C$3:C$10029=C1034)))</f>
        <v>WHITE/RED</v>
      </c>
      <c r="W1034" s="107" t="str" cm="1">
        <f t="array" ref="W1034">_xlfn.TEXTJOIN(";", TRUE, _xlfn.UNIQUE(_xlfn._xlws.FILTER(F$3:F$10029, C$3:C$10029=C1034)))</f>
        <v>XS;S;M;L;XL;XXL</v>
      </c>
      <c r="X1034" s="101" t="str">
        <f>IF(E1034&gt;0,+VLOOKUP($E1034,'CODE GENERATOR'!$D:$AC,19,FALSE),0)</f>
        <v>2507_W_V60053</v>
      </c>
      <c r="Y1034" s="101" t="str">
        <f>IF(E1034&gt;0,+VLOOKUP($E1034,'CODE GENERATOR'!$D:$AC,20,FALSE),0)</f>
        <v>2507_W_V60098</v>
      </c>
      <c r="Z1034" s="101" t="str">
        <f>IF(E1034&gt;0,+VLOOKUP($E1034,'CODE GENERATOR'!$D:$AC,21,FALSE),0)</f>
        <v>2507_W_V60238</v>
      </c>
      <c r="AA1034" s="101" t="str">
        <f>IF(E1034&gt;0,+VLOOKUP($E1034,'CODE GENERATOR'!$D:$AC,22,FALSE),0)</f>
        <v>2507_W_V60204</v>
      </c>
      <c r="AB1034" s="101" t="str">
        <f>IF(E1034&gt;0,+VLOOKUP($E1034,'CODE GENERATOR'!$D:$AC,23,FALSE),0)</f>
        <v/>
      </c>
      <c r="AC1034" s="101" t="str">
        <f>IF(E1034&gt;0,+VLOOKUP($E1034,'CODE GENERATOR'!$D:$AC,24,FALSE),0)</f>
        <v/>
      </c>
      <c r="AD1034" s="101" t="str">
        <f>IF(E1034&gt;0,+VLOOKUP($E1034,'CODE GENERATOR'!$D:$AC,25,FALSE),0)</f>
        <v>2507_VW_Web_60</v>
      </c>
      <c r="AE1034" s="101" t="str">
        <f>IF(E1034&gt;0,+VLOOKUP($E1034,'CODE GENERATOR'!$D:$AC,26,FALSE),0)</f>
        <v/>
      </c>
      <c r="AF1034" s="149" t="str">
        <f>IF($C1034&gt;0,$C1034&amp;" "&amp;$P1034&amp;" "&amp;+VLOOKUP($C1034,'STYLE NAMES'!$B:$AC,10,FALSE),"""")</f>
        <v>ENZA-TBF WHITE/RED WOMEN'S COMPETITION POLO SHORT SLEEVE X TEAM TÜRKİYE</v>
      </c>
      <c r="AG1034" s="101" t="str">
        <f>"Enjoy our "&amp;(AF1034)&amp;"; "&amp;IF(C1034&gt;0,+VLOOKUP($C1034,'STYLE NAMES'!$B:$AC,11,FALSE),"")</f>
        <v>Enjoy our ENZA-TBF WHITE/RED WOMEN'S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34" s="101" t="str">
        <f>IF(C1034&gt;0,+VLOOKUP($C1034,'STYLE NAMES'!$B:$AC,12,FALSE),"")</f>
        <v>* Specially engineered design for high performance
* 4-way super stretch piquet jersey
* Soft and comfortable
* Breathable
* Quick dry
Composition:
95% Poliamide 5% Elasthane</v>
      </c>
      <c r="AI1034" s="101" t="str">
        <f>IF(C1034&gt;0,+VLOOKUP($C1034,'STYLE NAMES'!$B:$AC,13,FALSE),"")</f>
        <v>Machine Wash at 30°C
Mild process
Iron at low temperature
Iron from REVERSE
Do NOT iron on logos or prints
Do not bleach
Do NOT Tumble Dry</v>
      </c>
      <c r="AJ1034" s="149" t="str">
        <f>IF($C1034&gt;0,$C1034&amp;" "&amp;$P1034&amp;" "&amp;+VLOOKUP($C1034,'STYLE NAMES'!$B:$AC,14,FALSE),"""")</f>
        <v>ENZA-TBF WHITE/RED KADIN KISA KOL YARIŞMA POLO X TEAM TÜRKİYE</v>
      </c>
      <c r="AK1034" s="149" t="str">
        <f>"Cavalier SanMarco tarafından tasarlanan "&amp;(AJ1034)&amp;"; "&amp;IF(C1034&gt;0,+VLOOKUP($C1034,'STYLE NAMES'!$B:$AC,15,FALSE),"")</f>
        <v>Cavalier SanMarco tarafından tasarlanan ENZA-TBF WHITE/RED KADIN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34" s="149" t="str">
        <f>IF(C1034&gt;0,+VLOOKUP($C1034,'STYLE NAMES'!$B:$AC,16,FALSE),"")</f>
        <v>* Yüksek performans için özel tasarım
* 4 yönlü süper streç pike kumaş
* Yumuşak ve rahat
* Nefes alabilir
* Hızlı kuruma
Kompozisyon:
%95 Polyamid  %5 Elastan</v>
      </c>
      <c r="AM1034" s="149" t="str">
        <f>IF(C1034&gt;0,+VLOOKUP($C1034,'STYLE NAMES'!$B:$AC,17,FALSE),"")</f>
        <v>Makinede 30°C' de Yıkayın
Hassas Yıkama
Ilık ütü yapın
Tersten ütüleyin
Logo ve baskıları ÜTÜLEMEYİN
Çamaşır suyu kullanmayın
Kurutma Makinesinde Kurutmayın</v>
      </c>
      <c r="AN1034" s="149" t="str">
        <f>IF($C1034&gt;0,$C1034&amp;" "&amp;$P1034&amp;" "&amp;+VLOOKUP($C1034,'STYLE NAMES'!$B:$AC,18,FALSE),"""")</f>
        <v>ENZA-TBF WHITE/RED POLO DA CONCORSO DONNA MANICA CORTA X TEAM TÜRKİYE</v>
      </c>
      <c r="AO1034" s="101" t="str">
        <f>"Disegnato da Cavalier SanMarco "&amp;(AN1034)&amp;"; "&amp;IF(C1034&gt;0,+VLOOKUP($C1034,'STYLE NAMES'!$B:$AC,19,FALSE),"")</f>
        <v>Disegnato da Cavalier SanMarco ENZA-TBF WHITE/RED POLO DA CONCORSO DONNA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34" s="101" t="str">
        <f>IF(C1034&gt;0,+VLOOKUP($C1034,'STYLE NAMES'!$B:$AC,20,FALSE),"")</f>
        <v>Design ingegnerizzato per alte prestazioni 
Jersey piqué elasticizzato  4-way-stretch 
Morbido e confortevole 
Traspirante Asciugatura rapida 
Composizione: 
95% Poliammide  5% Elastan</v>
      </c>
      <c r="AQ1034" s="101" t="str">
        <f>IF(C1034&gt;0,+VLOOKUP($C1034,'STYLE NAMES'!$B:$AC,21,FALSE),"")</f>
        <v>Lavare in lavatrice a 30°C Ciclo delicato 
Stirare a bassa temperatura
Stirare al rovescio 
Non stirare su loghi o stampe 
Non candeggiare 
Non asciugare in asciugatrice</v>
      </c>
      <c r="AR1034" s="101">
        <f>IF(D1034&gt;0,+VLOOKUP($C1034,'STYLE NAMES'!$B:$AC,22,FALSE),"")</f>
        <v>0</v>
      </c>
      <c r="AS1034" s="101">
        <f>IF(E1034&gt;0,+VLOOKUP($C1034,'STYLE NAMES'!$B:$AC,23,FALSE),"")</f>
        <v>0</v>
      </c>
      <c r="AT1034" s="101">
        <f>IF(F1034&gt;0,+VLOOKUP($C1034,'STYLE NAMES'!$B:$AC,24,FALSE),"")</f>
        <v>0</v>
      </c>
      <c r="AU1034" s="101">
        <f>IF(G1034&gt;0,+VLOOKUP($C1034,'STYLE NAMES'!$B:$AC,25,FALSE),"")</f>
        <v>0</v>
      </c>
      <c r="AV1034" s="101" t="str">
        <f>+VLOOKUP($S1034,'CODE GENERATOR'!$P:$AM,15,FALSE)</f>
        <v>R.BOTWN_BRC0067_TJR0027WHTWHT</v>
      </c>
      <c r="AW1034" s="101" t="str">
        <f>+VLOOKUP($S1034,'CODE GENERATOR'!$P:$AM,16,FALSE)</f>
        <v>A.RACUX_BLT0015_BRD0012WHTWHT</v>
      </c>
      <c r="AX1034" s="101" t="str">
        <f>+VLOOKUP($S1034,'CODE GENERATOR'!$P:$AM,17,FALSE)</f>
        <v>A.RACAU_SOC0018_NYL00003XBST1</v>
      </c>
      <c r="AY1034" s="101">
        <f>+VLOOKUP($S1034,'CODE GENERATOR'!$P:$AM,18,FALSE)</f>
        <v>0</v>
      </c>
      <c r="AZ1034" s="101">
        <f>+VLOOKUP($S1034,'CODE GENERATOR'!$P:$AM,19,FALSE)</f>
        <v>0</v>
      </c>
      <c r="BA1034" s="101">
        <f>+VLOOKUP($S1034,'CODE GENERATOR'!$P:$AM,20,FALSE)</f>
        <v>0</v>
      </c>
      <c r="BB1034" s="101">
        <f>+VLOOKUP($S1034,'CODE GENERATOR'!$P:$AM,21,FALSE)</f>
        <v>0</v>
      </c>
      <c r="BC1034" s="101">
        <f>+VLOOKUP($S1034,'CODE GENERATOR'!$P:$AM,22,FALSE)</f>
        <v>0</v>
      </c>
      <c r="BD1034" s="101">
        <f>+VLOOKUP($S1034,'CODE GENERATOR'!$P:$AM,23,FALSE)</f>
        <v>0</v>
      </c>
      <c r="BE1034" s="101">
        <f>+VLOOKUP($S1034,'CODE GENERATOR'!$P:$AM,24,FALSE)</f>
        <v>0</v>
      </c>
      <c r="BF1034" s="101">
        <f>IF(C1034&gt;0,+VLOOKUP(G1034,'CATEGORY ID'!$A$1:$L$118,3,FALSE),"")</f>
        <v>30</v>
      </c>
      <c r="BG1034" s="101">
        <f>IF(C1034&gt;0,+VLOOKUP(H1034,'CATEGORY ID'!$D$1:$L$118,3,FALSE),"")</f>
        <v>3</v>
      </c>
      <c r="BH1034" s="101">
        <f>IF(C1034&gt;0,+VLOOKUP((+H1034&amp;I1034),'CATEGORY ID'!$H$1:$I$121,2,FALSE),"")</f>
        <v>109</v>
      </c>
      <c r="BJ1034" s="101">
        <f>IF(C1034&gt;0,IF(COUNTIF('CATEGORY ID'!$K$1:$K$121,+H1034&amp;K1034) &gt; 0, +VLOOKUP(+H1034&amp;K1034,'CATEGORY ID'!$K$1:$L$121,2,FALSE),""),"")</f>
        <v>225</v>
      </c>
      <c r="BK1034" s="101" t="str">
        <f>IF(C1034&gt;0,IF(COUNTIF('CATEGORY ID'!$K$124:$K$165, +VLOOKUP(C1034,'STYLE NAMES'!$B:$AE,30,FALSE)) &gt; 0, +VLOOKUP(VLOOKUP(C1034,'STYLE NAMES'!$B:$AE,30,FALSE),'CATEGORY ID'!K:M,2,FALSE),""),"")</f>
        <v/>
      </c>
      <c r="BO1034" s="101">
        <v>21</v>
      </c>
      <c r="BQ1034" s="101">
        <v>206</v>
      </c>
      <c r="BR1034" s="101" t="str" cm="1">
        <f t="array" ref="BR1034">IF(C1034&gt;0,_xlfn.TEXTJOIN(";", TRUE,_xlfn.UNIQUE(_xlfn._xlws.FILTER(BF1034:BQ1034,(BF1034:BQ1034&gt;0)),TRUE,FALSE)),"")&amp;";"&amp;BS1034</f>
        <v>30;3;109;225;21;206;209;231</v>
      </c>
      <c r="BS1034" s="101" t="s">
        <v>3453</v>
      </c>
      <c r="BU1034" s="106">
        <f>IF(C1034&gt;0,+VLOOKUP($C1034,'STYLE NAMES'!$B:$AC,26,FALSE),"")</f>
        <v>99.9</v>
      </c>
      <c r="BV1034" s="106">
        <f>IF(C1034&gt;0,+VLOOKUP($C1034,'STYLE NAMES'!$B:$AC,27,FALSE),"")</f>
        <v>5490</v>
      </c>
      <c r="BW1034" s="106">
        <f>IF(C1034&gt;0,+VLOOKUP($C1034,'STYLE NAMES'!$B:$AC,28,FALSE),"")</f>
        <v>114.88499999999999</v>
      </c>
      <c r="BY1034"/>
      <c r="BZ1034" s="101">
        <v>0</v>
      </c>
      <c r="CA1034" s="137">
        <f t="shared" si="70"/>
        <v>1</v>
      </c>
      <c r="CB1034" s="137" t="str">
        <f>+VLOOKUP(C1034,'[2]STYLES &amp; MODELS MATRIX'!$A:$G,7,FALSE)</f>
        <v>AK</v>
      </c>
      <c r="CC1034" s="137" t="str">
        <f>+VLOOKUP(C1034,'[1]STYLES &amp; SIZE CHARTS'!$A:$H,8,FALSE)</f>
        <v>WT-SSCP1</v>
      </c>
      <c r="CD1034" s="137"/>
      <c r="CE1034" s="205"/>
      <c r="CF1034" s="141"/>
    </row>
    <row r="1035" spans="1:84" s="101" customFormat="1" ht="12" customHeight="1" x14ac:dyDescent="0.2">
      <c r="A1035" s="102">
        <f t="shared" si="68"/>
        <v>8683711011101</v>
      </c>
      <c r="B1035" s="101" t="s">
        <v>1014</v>
      </c>
      <c r="C1035" s="101" t="s">
        <v>2550</v>
      </c>
      <c r="D1035" s="101" t="s">
        <v>2988</v>
      </c>
      <c r="E1035" s="203" t="s">
        <v>2561</v>
      </c>
      <c r="F1035" s="101" t="s">
        <v>2248</v>
      </c>
      <c r="G1035" s="101" t="str">
        <f>IF(C1035&gt;0,+VLOOKUP($C1035,'STYLE NAMES'!$B:$AC,4,FALSE),"")</f>
        <v>RIDER</v>
      </c>
      <c r="H1035" s="101" t="str">
        <f>IF(C1035&gt;0,+VLOOKUP($C1035,'STYLE NAMES'!$B:$AC,5,FALSE),"")</f>
        <v>WOMEN</v>
      </c>
      <c r="I1035" s="101" t="str">
        <f>IF(C1035&gt;0,+VLOOKUP($C1035,'STYLE NAMES'!$B:$AC,6,FALSE),"")</f>
        <v>TOPS</v>
      </c>
      <c r="J1035" s="101" t="str">
        <f>IF(C1035&gt;0,+VLOOKUP($C1035,'STYLE NAMES'!$B:$AC,7,FALSE),"")</f>
        <v>WOMEN</v>
      </c>
      <c r="K1035" s="101" t="str">
        <f>IF(C1035&gt;0,+VLOOKUP($C1035,'STYLE NAMES'!$B:$AC,8,FALSE),"")</f>
        <v>COMPETITION POLOS</v>
      </c>
      <c r="L1035" s="101" t="str">
        <f>IF(E1035&gt;0,+VLOOKUP($E1035,'CODE GENERATOR'!$D:$T,3,FALSE),"")</f>
        <v>S</v>
      </c>
      <c r="M1035" s="101" t="str">
        <f>IF(E1035&gt;0,+VLOOKUP($E1035,'CODE GENERATOR'!$D:$T,4,FALSE),"")</f>
        <v>TECH JERSEY</v>
      </c>
      <c r="N1035" s="101" t="str">
        <f>IF(E1035&gt;0,+VLOOKUP($E1035,'CODE GENERATOR'!$D:$T,6,FALSE),"")</f>
        <v>WHITE</v>
      </c>
      <c r="O1035" s="101" t="str">
        <f>IF(E1035&gt;0,+VLOOKUP($E1035,'CODE GENERATOR'!$D:$T,7,FALSE),"")</f>
        <v>RED</v>
      </c>
      <c r="P1035" s="101" t="str">
        <f t="shared" si="69"/>
        <v>WHITE/RED</v>
      </c>
      <c r="Q1035" s="104" t="str">
        <f>IF(E1035&gt;0,+VLOOKUP($E1035,'CODE GENERATOR'!$D:$T,11,FALSE),"")</f>
        <v>R.TOPWN_CPL0099S</v>
      </c>
      <c r="R1035" s="104" t="str">
        <f>IF(E1035&gt;0,+VLOOKUP($E1035,'CODE GENERATOR'!$D:$T,12,FALSE),"")</f>
        <v>TJR0015WHTRED</v>
      </c>
      <c r="S1035" s="104" t="str">
        <f>IF(E1035&gt;0,+VLOOKUP($E1035,'CODE GENERATOR'!$D:$T,13,FALSE),"")</f>
        <v>R.TOPWN_CPL0099S_TJR0015WHTRED</v>
      </c>
      <c r="T1035" s="104" t="str">
        <f t="shared" si="67"/>
        <v>R.TOPWN_CPL0099S_TJR0015WHTRED_L</v>
      </c>
      <c r="U1035" s="105">
        <v>8683711011101</v>
      </c>
      <c r="V1035" s="107" t="str" cm="1">
        <f t="array" ref="V1035">_xlfn.TEXTJOIN(";", TRUE, _xlfn.UNIQUE(_xlfn._xlws.FILTER(P$3:P$10029, C$3:C$10029=C1035)))</f>
        <v>WHITE/RED</v>
      </c>
      <c r="W1035" s="107" t="str" cm="1">
        <f t="array" ref="W1035">_xlfn.TEXTJOIN(";", TRUE, _xlfn.UNIQUE(_xlfn._xlws.FILTER(F$3:F$10029, C$3:C$10029=C1035)))</f>
        <v>XS;S;M;L;XL;XXL</v>
      </c>
      <c r="X1035" s="101" t="str">
        <f>IF(E1035&gt;0,+VLOOKUP($E1035,'CODE GENERATOR'!$D:$AC,19,FALSE),0)</f>
        <v>2507_W_V60053</v>
      </c>
      <c r="Y1035" s="101" t="str">
        <f>IF(E1035&gt;0,+VLOOKUP($E1035,'CODE GENERATOR'!$D:$AC,20,FALSE),0)</f>
        <v>2507_W_V60098</v>
      </c>
      <c r="Z1035" s="101" t="str">
        <f>IF(E1035&gt;0,+VLOOKUP($E1035,'CODE GENERATOR'!$D:$AC,21,FALSE),0)</f>
        <v>2507_W_V60238</v>
      </c>
      <c r="AA1035" s="101" t="str">
        <f>IF(E1035&gt;0,+VLOOKUP($E1035,'CODE GENERATOR'!$D:$AC,22,FALSE),0)</f>
        <v>2507_W_V60204</v>
      </c>
      <c r="AB1035" s="101" t="str">
        <f>IF(E1035&gt;0,+VLOOKUP($E1035,'CODE GENERATOR'!$D:$AC,23,FALSE),0)</f>
        <v/>
      </c>
      <c r="AC1035" s="101" t="str">
        <f>IF(E1035&gt;0,+VLOOKUP($E1035,'CODE GENERATOR'!$D:$AC,24,FALSE),0)</f>
        <v/>
      </c>
      <c r="AD1035" s="101" t="str">
        <f>IF(E1035&gt;0,+VLOOKUP($E1035,'CODE GENERATOR'!$D:$AC,25,FALSE),0)</f>
        <v>2507_VW_Web_60</v>
      </c>
      <c r="AE1035" s="101" t="str">
        <f>IF(E1035&gt;0,+VLOOKUP($E1035,'CODE GENERATOR'!$D:$AC,26,FALSE),0)</f>
        <v/>
      </c>
      <c r="AF1035" s="149" t="str">
        <f>IF($C1035&gt;0,$C1035&amp;" "&amp;$P1035&amp;" "&amp;+VLOOKUP($C1035,'STYLE NAMES'!$B:$AC,10,FALSE),"""")</f>
        <v>ENZA-TBF WHITE/RED WOMEN'S COMPETITION POLO SHORT SLEEVE X TEAM TÜRKİYE</v>
      </c>
      <c r="AG1035" s="101" t="str">
        <f>"Enjoy our "&amp;(AF1035)&amp;"; "&amp;IF(C1035&gt;0,+VLOOKUP($C1035,'STYLE NAMES'!$B:$AC,11,FALSE),"")</f>
        <v>Enjoy our ENZA-TBF WHITE/RED WOMEN'S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35" s="101" t="str">
        <f>IF(C1035&gt;0,+VLOOKUP($C1035,'STYLE NAMES'!$B:$AC,12,FALSE),"")</f>
        <v>* Specially engineered design for high performance
* 4-way super stretch piquet jersey
* Soft and comfortable
* Breathable
* Quick dry
Composition:
95% Poliamide 5% Elasthane</v>
      </c>
      <c r="AI1035" s="101" t="str">
        <f>IF(C1035&gt;0,+VLOOKUP($C1035,'STYLE NAMES'!$B:$AC,13,FALSE),"")</f>
        <v>Machine Wash at 30°C
Mild process
Iron at low temperature
Iron from REVERSE
Do NOT iron on logos or prints
Do not bleach
Do NOT Tumble Dry</v>
      </c>
      <c r="AJ1035" s="149" t="str">
        <f>IF($C1035&gt;0,$C1035&amp;" "&amp;$P1035&amp;" "&amp;+VLOOKUP($C1035,'STYLE NAMES'!$B:$AC,14,FALSE),"""")</f>
        <v>ENZA-TBF WHITE/RED KADIN KISA KOL YARIŞMA POLO X TEAM TÜRKİYE</v>
      </c>
      <c r="AK1035" s="149" t="str">
        <f>"Cavalier SanMarco tarafından tasarlanan "&amp;(AJ1035)&amp;"; "&amp;IF(C1035&gt;0,+VLOOKUP($C1035,'STYLE NAMES'!$B:$AC,15,FALSE),"")</f>
        <v>Cavalier SanMarco tarafından tasarlanan ENZA-TBF WHITE/RED KADIN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35" s="149" t="str">
        <f>IF(C1035&gt;0,+VLOOKUP($C1035,'STYLE NAMES'!$B:$AC,16,FALSE),"")</f>
        <v>* Yüksek performans için özel tasarım
* 4 yönlü süper streç pike kumaş
* Yumuşak ve rahat
* Nefes alabilir
* Hızlı kuruma
Kompozisyon:
%95 Polyamid  %5 Elastan</v>
      </c>
      <c r="AM1035" s="149" t="str">
        <f>IF(C1035&gt;0,+VLOOKUP($C1035,'STYLE NAMES'!$B:$AC,17,FALSE),"")</f>
        <v>Makinede 30°C' de Yıkayın
Hassas Yıkama
Ilık ütü yapın
Tersten ütüleyin
Logo ve baskıları ÜTÜLEMEYİN
Çamaşır suyu kullanmayın
Kurutma Makinesinde Kurutmayın</v>
      </c>
      <c r="AN1035" s="149" t="str">
        <f>IF($C1035&gt;0,$C1035&amp;" "&amp;$P1035&amp;" "&amp;+VLOOKUP($C1035,'STYLE NAMES'!$B:$AC,18,FALSE),"""")</f>
        <v>ENZA-TBF WHITE/RED POLO DA CONCORSO DONNA MANICA CORTA X TEAM TÜRKİYE</v>
      </c>
      <c r="AO1035" s="101" t="str">
        <f>"Disegnato da Cavalier SanMarco "&amp;(AN1035)&amp;"; "&amp;IF(C1035&gt;0,+VLOOKUP($C1035,'STYLE NAMES'!$B:$AC,19,FALSE),"")</f>
        <v>Disegnato da Cavalier SanMarco ENZA-TBF WHITE/RED POLO DA CONCORSO DONNA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35" s="101" t="str">
        <f>IF(C1035&gt;0,+VLOOKUP($C1035,'STYLE NAMES'!$B:$AC,20,FALSE),"")</f>
        <v>Design ingegnerizzato per alte prestazioni 
Jersey piqué elasticizzato  4-way-stretch 
Morbido e confortevole 
Traspirante Asciugatura rapida 
Composizione: 
95% Poliammide  5% Elastan</v>
      </c>
      <c r="AQ1035" s="101" t="str">
        <f>IF(C1035&gt;0,+VLOOKUP($C1035,'STYLE NAMES'!$B:$AC,21,FALSE),"")</f>
        <v>Lavare in lavatrice a 30°C Ciclo delicato 
Stirare a bassa temperatura
Stirare al rovescio 
Non stirare su loghi o stampe 
Non candeggiare 
Non asciugare in asciugatrice</v>
      </c>
      <c r="AR1035" s="101">
        <f>IF(D1035&gt;0,+VLOOKUP($C1035,'STYLE NAMES'!$B:$AC,22,FALSE),"")</f>
        <v>0</v>
      </c>
      <c r="AS1035" s="101">
        <f>IF(E1035&gt;0,+VLOOKUP($C1035,'STYLE NAMES'!$B:$AC,23,FALSE),"")</f>
        <v>0</v>
      </c>
      <c r="AT1035" s="101">
        <f>IF(F1035&gt;0,+VLOOKUP($C1035,'STYLE NAMES'!$B:$AC,24,FALSE),"")</f>
        <v>0</v>
      </c>
      <c r="AU1035" s="101">
        <f>IF(G1035&gt;0,+VLOOKUP($C1035,'STYLE NAMES'!$B:$AC,25,FALSE),"")</f>
        <v>0</v>
      </c>
      <c r="AV1035" s="101" t="str">
        <f>+VLOOKUP($S1035,'CODE GENERATOR'!$P:$AM,15,FALSE)</f>
        <v>R.BOTWN_BRC0067_TJR0027WHTWHT</v>
      </c>
      <c r="AW1035" s="101" t="str">
        <f>+VLOOKUP($S1035,'CODE GENERATOR'!$P:$AM,16,FALSE)</f>
        <v>A.RACUX_BLT0015_BRD0012WHTWHT</v>
      </c>
      <c r="AX1035" s="101" t="str">
        <f>+VLOOKUP($S1035,'CODE GENERATOR'!$P:$AM,17,FALSE)</f>
        <v>A.RACAU_SOC0018_NYL00003XBST1</v>
      </c>
      <c r="AY1035" s="101">
        <f>+VLOOKUP($S1035,'CODE GENERATOR'!$P:$AM,18,FALSE)</f>
        <v>0</v>
      </c>
      <c r="AZ1035" s="101">
        <f>+VLOOKUP($S1035,'CODE GENERATOR'!$P:$AM,19,FALSE)</f>
        <v>0</v>
      </c>
      <c r="BA1035" s="101">
        <f>+VLOOKUP($S1035,'CODE GENERATOR'!$P:$AM,20,FALSE)</f>
        <v>0</v>
      </c>
      <c r="BB1035" s="101">
        <f>+VLOOKUP($S1035,'CODE GENERATOR'!$P:$AM,21,FALSE)</f>
        <v>0</v>
      </c>
      <c r="BC1035" s="101">
        <f>+VLOOKUP($S1035,'CODE GENERATOR'!$P:$AM,22,FALSE)</f>
        <v>0</v>
      </c>
      <c r="BD1035" s="101">
        <f>+VLOOKUP($S1035,'CODE GENERATOR'!$P:$AM,23,FALSE)</f>
        <v>0</v>
      </c>
      <c r="BE1035" s="101">
        <f>+VLOOKUP($S1035,'CODE GENERATOR'!$P:$AM,24,FALSE)</f>
        <v>0</v>
      </c>
      <c r="BF1035" s="101">
        <f>IF(C1035&gt;0,+VLOOKUP(G1035,'CATEGORY ID'!$A$1:$L$118,3,FALSE),"")</f>
        <v>30</v>
      </c>
      <c r="BG1035" s="101">
        <f>IF(C1035&gt;0,+VLOOKUP(H1035,'CATEGORY ID'!$D$1:$L$118,3,FALSE),"")</f>
        <v>3</v>
      </c>
      <c r="BH1035" s="101">
        <f>IF(C1035&gt;0,+VLOOKUP((+H1035&amp;I1035),'CATEGORY ID'!$H$1:$I$121,2,FALSE),"")</f>
        <v>109</v>
      </c>
      <c r="BJ1035" s="101">
        <f>IF(C1035&gt;0,IF(COUNTIF('CATEGORY ID'!$K$1:$K$121,+H1035&amp;K1035) &gt; 0, +VLOOKUP(+H1035&amp;K1035,'CATEGORY ID'!$K$1:$L$121,2,FALSE),""),"")</f>
        <v>225</v>
      </c>
      <c r="BK1035" s="101" t="str">
        <f>IF(C1035&gt;0,IF(COUNTIF('CATEGORY ID'!$K$124:$K$165, +VLOOKUP(C1035,'STYLE NAMES'!$B:$AE,30,FALSE)) &gt; 0, +VLOOKUP(VLOOKUP(C1035,'STYLE NAMES'!$B:$AE,30,FALSE),'CATEGORY ID'!K:M,2,FALSE),""),"")</f>
        <v/>
      </c>
      <c r="BO1035" s="101">
        <v>21</v>
      </c>
      <c r="BQ1035" s="101">
        <v>206</v>
      </c>
      <c r="BR1035" s="101" t="str" cm="1">
        <f t="array" ref="BR1035">IF(C1035&gt;0,_xlfn.TEXTJOIN(";", TRUE,_xlfn.UNIQUE(_xlfn._xlws.FILTER(BF1035:BQ1035,(BF1035:BQ1035&gt;0)),TRUE,FALSE)),"")&amp;";"&amp;BS1035</f>
        <v>30;3;109;225;21;206;209;231</v>
      </c>
      <c r="BS1035" s="101" t="s">
        <v>3453</v>
      </c>
      <c r="BU1035" s="106">
        <f>IF(C1035&gt;0,+VLOOKUP($C1035,'STYLE NAMES'!$B:$AC,26,FALSE),"")</f>
        <v>99.9</v>
      </c>
      <c r="BV1035" s="106">
        <f>IF(C1035&gt;0,+VLOOKUP($C1035,'STYLE NAMES'!$B:$AC,27,FALSE),"")</f>
        <v>5490</v>
      </c>
      <c r="BW1035" s="106">
        <f>IF(C1035&gt;0,+VLOOKUP($C1035,'STYLE NAMES'!$B:$AC,28,FALSE),"")</f>
        <v>114.88499999999999</v>
      </c>
      <c r="BY1035"/>
      <c r="BZ1035" s="101">
        <v>0</v>
      </c>
      <c r="CA1035" s="137">
        <f t="shared" si="70"/>
        <v>1</v>
      </c>
      <c r="CB1035" s="137" t="str">
        <f>+VLOOKUP(C1035,'[2]STYLES &amp; MODELS MATRIX'!$A:$G,7,FALSE)</f>
        <v>AK</v>
      </c>
      <c r="CC1035" s="137" t="str">
        <f>+VLOOKUP(C1035,'[1]STYLES &amp; SIZE CHARTS'!$A:$H,8,FALSE)</f>
        <v>WT-SSCP1</v>
      </c>
      <c r="CD1035" s="137"/>
      <c r="CE1035" s="205"/>
      <c r="CF1035" s="141"/>
    </row>
    <row r="1036" spans="1:84" s="101" customFormat="1" ht="12" customHeight="1" x14ac:dyDescent="0.2">
      <c r="A1036" s="102">
        <f t="shared" si="68"/>
        <v>8683711011118</v>
      </c>
      <c r="B1036" s="101" t="s">
        <v>1014</v>
      </c>
      <c r="C1036" s="101" t="s">
        <v>2550</v>
      </c>
      <c r="D1036" s="101" t="s">
        <v>2988</v>
      </c>
      <c r="E1036" s="203" t="s">
        <v>2561</v>
      </c>
      <c r="F1036" s="101" t="s">
        <v>2249</v>
      </c>
      <c r="G1036" s="101" t="str">
        <f>IF(C1036&gt;0,+VLOOKUP($C1036,'STYLE NAMES'!$B:$AC,4,FALSE),"")</f>
        <v>RIDER</v>
      </c>
      <c r="H1036" s="101" t="str">
        <f>IF(C1036&gt;0,+VLOOKUP($C1036,'STYLE NAMES'!$B:$AC,5,FALSE),"")</f>
        <v>WOMEN</v>
      </c>
      <c r="I1036" s="101" t="str">
        <f>IF(C1036&gt;0,+VLOOKUP($C1036,'STYLE NAMES'!$B:$AC,6,FALSE),"")</f>
        <v>TOPS</v>
      </c>
      <c r="J1036" s="101" t="str">
        <f>IF(C1036&gt;0,+VLOOKUP($C1036,'STYLE NAMES'!$B:$AC,7,FALSE),"")</f>
        <v>WOMEN</v>
      </c>
      <c r="K1036" s="101" t="str">
        <f>IF(C1036&gt;0,+VLOOKUP($C1036,'STYLE NAMES'!$B:$AC,8,FALSE),"")</f>
        <v>COMPETITION POLOS</v>
      </c>
      <c r="L1036" s="101" t="str">
        <f>IF(E1036&gt;0,+VLOOKUP($E1036,'CODE GENERATOR'!$D:$T,3,FALSE),"")</f>
        <v>S</v>
      </c>
      <c r="M1036" s="101" t="str">
        <f>IF(E1036&gt;0,+VLOOKUP($E1036,'CODE GENERATOR'!$D:$T,4,FALSE),"")</f>
        <v>TECH JERSEY</v>
      </c>
      <c r="N1036" s="101" t="str">
        <f>IF(E1036&gt;0,+VLOOKUP($E1036,'CODE GENERATOR'!$D:$T,6,FALSE),"")</f>
        <v>WHITE</v>
      </c>
      <c r="O1036" s="101" t="str">
        <f>IF(E1036&gt;0,+VLOOKUP($E1036,'CODE GENERATOR'!$D:$T,7,FALSE),"")</f>
        <v>RED</v>
      </c>
      <c r="P1036" s="101" t="str">
        <f t="shared" si="69"/>
        <v>WHITE/RED</v>
      </c>
      <c r="Q1036" s="104" t="str">
        <f>IF(E1036&gt;0,+VLOOKUP($E1036,'CODE GENERATOR'!$D:$T,11,FALSE),"")</f>
        <v>R.TOPWN_CPL0099S</v>
      </c>
      <c r="R1036" s="104" t="str">
        <f>IF(E1036&gt;0,+VLOOKUP($E1036,'CODE GENERATOR'!$D:$T,12,FALSE),"")</f>
        <v>TJR0015WHTRED</v>
      </c>
      <c r="S1036" s="104" t="str">
        <f>IF(E1036&gt;0,+VLOOKUP($E1036,'CODE GENERATOR'!$D:$T,13,FALSE),"")</f>
        <v>R.TOPWN_CPL0099S_TJR0015WHTRED</v>
      </c>
      <c r="T1036" s="104" t="str">
        <f t="shared" si="67"/>
        <v>R.TOPWN_CPL0099S_TJR0015WHTRED_XL</v>
      </c>
      <c r="U1036" s="105">
        <v>8683711011118</v>
      </c>
      <c r="V1036" s="107" t="str" cm="1">
        <f t="array" ref="V1036">_xlfn.TEXTJOIN(";", TRUE, _xlfn.UNIQUE(_xlfn._xlws.FILTER(P$3:P$10029, C$3:C$10029=C1036)))</f>
        <v>WHITE/RED</v>
      </c>
      <c r="W1036" s="107" t="str" cm="1">
        <f t="array" ref="W1036">_xlfn.TEXTJOIN(";", TRUE, _xlfn.UNIQUE(_xlfn._xlws.FILTER(F$3:F$10029, C$3:C$10029=C1036)))</f>
        <v>XS;S;M;L;XL;XXL</v>
      </c>
      <c r="X1036" s="101" t="str">
        <f>IF(E1036&gt;0,+VLOOKUP($E1036,'CODE GENERATOR'!$D:$AC,19,FALSE),0)</f>
        <v>2507_W_V60053</v>
      </c>
      <c r="Y1036" s="101" t="str">
        <f>IF(E1036&gt;0,+VLOOKUP($E1036,'CODE GENERATOR'!$D:$AC,20,FALSE),0)</f>
        <v>2507_W_V60098</v>
      </c>
      <c r="Z1036" s="101" t="str">
        <f>IF(E1036&gt;0,+VLOOKUP($E1036,'CODE GENERATOR'!$D:$AC,21,FALSE),0)</f>
        <v>2507_W_V60238</v>
      </c>
      <c r="AA1036" s="101" t="str">
        <f>IF(E1036&gt;0,+VLOOKUP($E1036,'CODE GENERATOR'!$D:$AC,22,FALSE),0)</f>
        <v>2507_W_V60204</v>
      </c>
      <c r="AB1036" s="101" t="str">
        <f>IF(E1036&gt;0,+VLOOKUP($E1036,'CODE GENERATOR'!$D:$AC,23,FALSE),0)</f>
        <v/>
      </c>
      <c r="AC1036" s="101" t="str">
        <f>IF(E1036&gt;0,+VLOOKUP($E1036,'CODE GENERATOR'!$D:$AC,24,FALSE),0)</f>
        <v/>
      </c>
      <c r="AD1036" s="101" t="str">
        <f>IF(E1036&gt;0,+VLOOKUP($E1036,'CODE GENERATOR'!$D:$AC,25,FALSE),0)</f>
        <v>2507_VW_Web_60</v>
      </c>
      <c r="AE1036" s="101" t="str">
        <f>IF(E1036&gt;0,+VLOOKUP($E1036,'CODE GENERATOR'!$D:$AC,26,FALSE),0)</f>
        <v/>
      </c>
      <c r="AF1036" s="149" t="str">
        <f>IF($C1036&gt;0,$C1036&amp;" "&amp;$P1036&amp;" "&amp;+VLOOKUP($C1036,'STYLE NAMES'!$B:$AC,10,FALSE),"""")</f>
        <v>ENZA-TBF WHITE/RED WOMEN'S COMPETITION POLO SHORT SLEEVE X TEAM TÜRKİYE</v>
      </c>
      <c r="AG1036" s="101" t="str">
        <f>"Enjoy our "&amp;(AF1036)&amp;"; "&amp;IF(C1036&gt;0,+VLOOKUP($C1036,'STYLE NAMES'!$B:$AC,11,FALSE),"")</f>
        <v>Enjoy our ENZA-TBF WHITE/RED WOMEN'S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36" s="101" t="str">
        <f>IF(C1036&gt;0,+VLOOKUP($C1036,'STYLE NAMES'!$B:$AC,12,FALSE),"")</f>
        <v>* Specially engineered design for high performance
* 4-way super stretch piquet jersey
* Soft and comfortable
* Breathable
* Quick dry
Composition:
95% Poliamide 5% Elasthane</v>
      </c>
      <c r="AI1036" s="101" t="str">
        <f>IF(C1036&gt;0,+VLOOKUP($C1036,'STYLE NAMES'!$B:$AC,13,FALSE),"")</f>
        <v>Machine Wash at 30°C
Mild process
Iron at low temperature
Iron from REVERSE
Do NOT iron on logos or prints
Do not bleach
Do NOT Tumble Dry</v>
      </c>
      <c r="AJ1036" s="149" t="str">
        <f>IF($C1036&gt;0,$C1036&amp;" "&amp;$P1036&amp;" "&amp;+VLOOKUP($C1036,'STYLE NAMES'!$B:$AC,14,FALSE),"""")</f>
        <v>ENZA-TBF WHITE/RED KADIN KISA KOL YARIŞMA POLO X TEAM TÜRKİYE</v>
      </c>
      <c r="AK1036" s="149" t="str">
        <f>"Cavalier SanMarco tarafından tasarlanan "&amp;(AJ1036)&amp;"; "&amp;IF(C1036&gt;0,+VLOOKUP($C1036,'STYLE NAMES'!$B:$AC,15,FALSE),"")</f>
        <v>Cavalier SanMarco tarafından tasarlanan ENZA-TBF WHITE/RED KADIN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36" s="149" t="str">
        <f>IF(C1036&gt;0,+VLOOKUP($C1036,'STYLE NAMES'!$B:$AC,16,FALSE),"")</f>
        <v>* Yüksek performans için özel tasarım
* 4 yönlü süper streç pike kumaş
* Yumuşak ve rahat
* Nefes alabilir
* Hızlı kuruma
Kompozisyon:
%95 Polyamid  %5 Elastan</v>
      </c>
      <c r="AM1036" s="149" t="str">
        <f>IF(C1036&gt;0,+VLOOKUP($C1036,'STYLE NAMES'!$B:$AC,17,FALSE),"")</f>
        <v>Makinede 30°C' de Yıkayın
Hassas Yıkama
Ilık ütü yapın
Tersten ütüleyin
Logo ve baskıları ÜTÜLEMEYİN
Çamaşır suyu kullanmayın
Kurutma Makinesinde Kurutmayın</v>
      </c>
      <c r="AN1036" s="149" t="str">
        <f>IF($C1036&gt;0,$C1036&amp;" "&amp;$P1036&amp;" "&amp;+VLOOKUP($C1036,'STYLE NAMES'!$B:$AC,18,FALSE),"""")</f>
        <v>ENZA-TBF WHITE/RED POLO DA CONCORSO DONNA MANICA CORTA X TEAM TÜRKİYE</v>
      </c>
      <c r="AO1036" s="101" t="str">
        <f>"Disegnato da Cavalier SanMarco "&amp;(AN1036)&amp;"; "&amp;IF(C1036&gt;0,+VLOOKUP($C1036,'STYLE NAMES'!$B:$AC,19,FALSE),"")</f>
        <v>Disegnato da Cavalier SanMarco ENZA-TBF WHITE/RED POLO DA CONCORSO DONNA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36" s="101" t="str">
        <f>IF(C1036&gt;0,+VLOOKUP($C1036,'STYLE NAMES'!$B:$AC,20,FALSE),"")</f>
        <v>Design ingegnerizzato per alte prestazioni 
Jersey piqué elasticizzato  4-way-stretch 
Morbido e confortevole 
Traspirante Asciugatura rapida 
Composizione: 
95% Poliammide  5% Elastan</v>
      </c>
      <c r="AQ1036" s="101" t="str">
        <f>IF(C1036&gt;0,+VLOOKUP($C1036,'STYLE NAMES'!$B:$AC,21,FALSE),"")</f>
        <v>Lavare in lavatrice a 30°C Ciclo delicato 
Stirare a bassa temperatura
Stirare al rovescio 
Non stirare su loghi o stampe 
Non candeggiare 
Non asciugare in asciugatrice</v>
      </c>
      <c r="AR1036" s="101">
        <f>IF(D1036&gt;0,+VLOOKUP($C1036,'STYLE NAMES'!$B:$AC,22,FALSE),"")</f>
        <v>0</v>
      </c>
      <c r="AS1036" s="101">
        <f>IF(E1036&gt;0,+VLOOKUP($C1036,'STYLE NAMES'!$B:$AC,23,FALSE),"")</f>
        <v>0</v>
      </c>
      <c r="AT1036" s="101">
        <f>IF(F1036&gt;0,+VLOOKUP($C1036,'STYLE NAMES'!$B:$AC,24,FALSE),"")</f>
        <v>0</v>
      </c>
      <c r="AU1036" s="101">
        <f>IF(G1036&gt;0,+VLOOKUP($C1036,'STYLE NAMES'!$B:$AC,25,FALSE),"")</f>
        <v>0</v>
      </c>
      <c r="AV1036" s="101" t="str">
        <f>+VLOOKUP($S1036,'CODE GENERATOR'!$P:$AM,15,FALSE)</f>
        <v>R.BOTWN_BRC0067_TJR0027WHTWHT</v>
      </c>
      <c r="AW1036" s="101" t="str">
        <f>+VLOOKUP($S1036,'CODE GENERATOR'!$P:$AM,16,FALSE)</f>
        <v>A.RACUX_BLT0015_BRD0012WHTWHT</v>
      </c>
      <c r="AX1036" s="101" t="str">
        <f>+VLOOKUP($S1036,'CODE GENERATOR'!$P:$AM,17,FALSE)</f>
        <v>A.RACAU_SOC0018_NYL00003XBST1</v>
      </c>
      <c r="AY1036" s="101">
        <f>+VLOOKUP($S1036,'CODE GENERATOR'!$P:$AM,18,FALSE)</f>
        <v>0</v>
      </c>
      <c r="AZ1036" s="101">
        <f>+VLOOKUP($S1036,'CODE GENERATOR'!$P:$AM,19,FALSE)</f>
        <v>0</v>
      </c>
      <c r="BA1036" s="101">
        <f>+VLOOKUP($S1036,'CODE GENERATOR'!$P:$AM,20,FALSE)</f>
        <v>0</v>
      </c>
      <c r="BB1036" s="101">
        <f>+VLOOKUP($S1036,'CODE GENERATOR'!$P:$AM,21,FALSE)</f>
        <v>0</v>
      </c>
      <c r="BC1036" s="101">
        <f>+VLOOKUP($S1036,'CODE GENERATOR'!$P:$AM,22,FALSE)</f>
        <v>0</v>
      </c>
      <c r="BD1036" s="101">
        <f>+VLOOKUP($S1036,'CODE GENERATOR'!$P:$AM,23,FALSE)</f>
        <v>0</v>
      </c>
      <c r="BE1036" s="101">
        <f>+VLOOKUP($S1036,'CODE GENERATOR'!$P:$AM,24,FALSE)</f>
        <v>0</v>
      </c>
      <c r="BF1036" s="101">
        <f>IF(C1036&gt;0,+VLOOKUP(G1036,'CATEGORY ID'!$A$1:$L$118,3,FALSE),"")</f>
        <v>30</v>
      </c>
      <c r="BG1036" s="101">
        <f>IF(C1036&gt;0,+VLOOKUP(H1036,'CATEGORY ID'!$D$1:$L$118,3,FALSE),"")</f>
        <v>3</v>
      </c>
      <c r="BH1036" s="101">
        <f>IF(C1036&gt;0,+VLOOKUP((+H1036&amp;I1036),'CATEGORY ID'!$H$1:$I$121,2,FALSE),"")</f>
        <v>109</v>
      </c>
      <c r="BJ1036" s="101">
        <f>IF(C1036&gt;0,IF(COUNTIF('CATEGORY ID'!$K$1:$K$121,+H1036&amp;K1036) &gt; 0, +VLOOKUP(+H1036&amp;K1036,'CATEGORY ID'!$K$1:$L$121,2,FALSE),""),"")</f>
        <v>225</v>
      </c>
      <c r="BK1036" s="101" t="str">
        <f>IF(C1036&gt;0,IF(COUNTIF('CATEGORY ID'!$K$124:$K$165, +VLOOKUP(C1036,'STYLE NAMES'!$B:$AE,30,FALSE)) &gt; 0, +VLOOKUP(VLOOKUP(C1036,'STYLE NAMES'!$B:$AE,30,FALSE),'CATEGORY ID'!K:M,2,FALSE),""),"")</f>
        <v/>
      </c>
      <c r="BO1036" s="101">
        <v>21</v>
      </c>
      <c r="BQ1036" s="101">
        <v>206</v>
      </c>
      <c r="BR1036" s="101" t="str" cm="1">
        <f t="array" ref="BR1036">IF(C1036&gt;0,_xlfn.TEXTJOIN(";", TRUE,_xlfn.UNIQUE(_xlfn._xlws.FILTER(BF1036:BQ1036,(BF1036:BQ1036&gt;0)),TRUE,FALSE)),"")&amp;";"&amp;BS1036</f>
        <v>30;3;109;225;21;206;209;231</v>
      </c>
      <c r="BS1036" s="101" t="s">
        <v>3453</v>
      </c>
      <c r="BU1036" s="106">
        <f>IF(C1036&gt;0,+VLOOKUP($C1036,'STYLE NAMES'!$B:$AC,26,FALSE),"")</f>
        <v>99.9</v>
      </c>
      <c r="BV1036" s="106">
        <f>IF(C1036&gt;0,+VLOOKUP($C1036,'STYLE NAMES'!$B:$AC,27,FALSE),"")</f>
        <v>5490</v>
      </c>
      <c r="BW1036" s="106">
        <f>IF(C1036&gt;0,+VLOOKUP($C1036,'STYLE NAMES'!$B:$AC,28,FALSE),"")</f>
        <v>114.88499999999999</v>
      </c>
      <c r="BY1036"/>
      <c r="BZ1036" s="101">
        <v>0</v>
      </c>
      <c r="CA1036" s="137">
        <f t="shared" si="70"/>
        <v>1</v>
      </c>
      <c r="CB1036" s="137" t="str">
        <f>+VLOOKUP(C1036,'[2]STYLES &amp; MODELS MATRIX'!$A:$G,7,FALSE)</f>
        <v>AK</v>
      </c>
      <c r="CC1036" s="137" t="str">
        <f>+VLOOKUP(C1036,'[1]STYLES &amp; SIZE CHARTS'!$A:$H,8,FALSE)</f>
        <v>WT-SSCP1</v>
      </c>
      <c r="CD1036" s="137"/>
      <c r="CE1036" s="205"/>
      <c r="CF1036" s="141"/>
    </row>
    <row r="1037" spans="1:84" s="101" customFormat="1" ht="12" customHeight="1" x14ac:dyDescent="0.2">
      <c r="A1037" s="102">
        <f t="shared" si="68"/>
        <v>8683711011125</v>
      </c>
      <c r="B1037" s="101" t="s">
        <v>1014</v>
      </c>
      <c r="C1037" s="101" t="s">
        <v>2550</v>
      </c>
      <c r="D1037" s="101" t="s">
        <v>2988</v>
      </c>
      <c r="E1037" s="203" t="s">
        <v>2561</v>
      </c>
      <c r="F1037" s="101" t="s">
        <v>2347</v>
      </c>
      <c r="G1037" s="101" t="str">
        <f>IF(C1037&gt;0,+VLOOKUP($C1037,'STYLE NAMES'!$B:$AC,4,FALSE),"")</f>
        <v>RIDER</v>
      </c>
      <c r="H1037" s="101" t="str">
        <f>IF(C1037&gt;0,+VLOOKUP($C1037,'STYLE NAMES'!$B:$AC,5,FALSE),"")</f>
        <v>WOMEN</v>
      </c>
      <c r="I1037" s="101" t="str">
        <f>IF(C1037&gt;0,+VLOOKUP($C1037,'STYLE NAMES'!$B:$AC,6,FALSE),"")</f>
        <v>TOPS</v>
      </c>
      <c r="J1037" s="101" t="str">
        <f>IF(C1037&gt;0,+VLOOKUP($C1037,'STYLE NAMES'!$B:$AC,7,FALSE),"")</f>
        <v>WOMEN</v>
      </c>
      <c r="K1037" s="101" t="str">
        <f>IF(C1037&gt;0,+VLOOKUP($C1037,'STYLE NAMES'!$B:$AC,8,FALSE),"")</f>
        <v>COMPETITION POLOS</v>
      </c>
      <c r="L1037" s="101" t="str">
        <f>IF(E1037&gt;0,+VLOOKUP($E1037,'CODE GENERATOR'!$D:$T,3,FALSE),"")</f>
        <v>S</v>
      </c>
      <c r="M1037" s="101" t="str">
        <f>IF(E1037&gt;0,+VLOOKUP($E1037,'CODE GENERATOR'!$D:$T,4,FALSE),"")</f>
        <v>TECH JERSEY</v>
      </c>
      <c r="N1037" s="101" t="str">
        <f>IF(E1037&gt;0,+VLOOKUP($E1037,'CODE GENERATOR'!$D:$T,6,FALSE),"")</f>
        <v>WHITE</v>
      </c>
      <c r="O1037" s="101" t="str">
        <f>IF(E1037&gt;0,+VLOOKUP($E1037,'CODE GENERATOR'!$D:$T,7,FALSE),"")</f>
        <v>RED</v>
      </c>
      <c r="P1037" s="101" t="str">
        <f t="shared" si="69"/>
        <v>WHITE/RED</v>
      </c>
      <c r="Q1037" s="104" t="str">
        <f>IF(E1037&gt;0,+VLOOKUP($E1037,'CODE GENERATOR'!$D:$T,11,FALSE),"")</f>
        <v>R.TOPWN_CPL0099S</v>
      </c>
      <c r="R1037" s="104" t="str">
        <f>IF(E1037&gt;0,+VLOOKUP($E1037,'CODE GENERATOR'!$D:$T,12,FALSE),"")</f>
        <v>TJR0015WHTRED</v>
      </c>
      <c r="S1037" s="104" t="str">
        <f>IF(E1037&gt;0,+VLOOKUP($E1037,'CODE GENERATOR'!$D:$T,13,FALSE),"")</f>
        <v>R.TOPWN_CPL0099S_TJR0015WHTRED</v>
      </c>
      <c r="T1037" s="104" t="str">
        <f t="shared" si="67"/>
        <v>R.TOPWN_CPL0099S_TJR0015WHTRED_XXL</v>
      </c>
      <c r="U1037" s="105">
        <v>8683711011125</v>
      </c>
      <c r="V1037" s="107" t="str" cm="1">
        <f t="array" ref="V1037">_xlfn.TEXTJOIN(";", TRUE, _xlfn.UNIQUE(_xlfn._xlws.FILTER(P$3:P$10029, C$3:C$10029=C1037)))</f>
        <v>WHITE/RED</v>
      </c>
      <c r="W1037" s="107" t="str" cm="1">
        <f t="array" ref="W1037">_xlfn.TEXTJOIN(";", TRUE, _xlfn.UNIQUE(_xlfn._xlws.FILTER(F$3:F$10029, C$3:C$10029=C1037)))</f>
        <v>XS;S;M;L;XL;XXL</v>
      </c>
      <c r="X1037" s="101" t="str">
        <f>IF(E1037&gt;0,+VLOOKUP($E1037,'CODE GENERATOR'!$D:$AC,19,FALSE),0)</f>
        <v>2507_W_V60053</v>
      </c>
      <c r="Y1037" s="101" t="str">
        <f>IF(E1037&gt;0,+VLOOKUP($E1037,'CODE GENERATOR'!$D:$AC,20,FALSE),0)</f>
        <v>2507_W_V60098</v>
      </c>
      <c r="Z1037" s="101" t="str">
        <f>IF(E1037&gt;0,+VLOOKUP($E1037,'CODE GENERATOR'!$D:$AC,21,FALSE),0)</f>
        <v>2507_W_V60238</v>
      </c>
      <c r="AA1037" s="101" t="str">
        <f>IF(E1037&gt;0,+VLOOKUP($E1037,'CODE GENERATOR'!$D:$AC,22,FALSE),0)</f>
        <v>2507_W_V60204</v>
      </c>
      <c r="AB1037" s="101" t="str">
        <f>IF(E1037&gt;0,+VLOOKUP($E1037,'CODE GENERATOR'!$D:$AC,23,FALSE),0)</f>
        <v/>
      </c>
      <c r="AC1037" s="101" t="str">
        <f>IF(E1037&gt;0,+VLOOKUP($E1037,'CODE GENERATOR'!$D:$AC,24,FALSE),0)</f>
        <v/>
      </c>
      <c r="AD1037" s="101" t="str">
        <f>IF(E1037&gt;0,+VLOOKUP($E1037,'CODE GENERATOR'!$D:$AC,25,FALSE),0)</f>
        <v>2507_VW_Web_60</v>
      </c>
      <c r="AE1037" s="101" t="str">
        <f>IF(E1037&gt;0,+VLOOKUP($E1037,'CODE GENERATOR'!$D:$AC,26,FALSE),0)</f>
        <v/>
      </c>
      <c r="AF1037" s="149" t="str">
        <f>IF($C1037&gt;0,$C1037&amp;" "&amp;$P1037&amp;" "&amp;+VLOOKUP($C1037,'STYLE NAMES'!$B:$AC,10,FALSE),"""")</f>
        <v>ENZA-TBF WHITE/RED WOMEN'S COMPETITION POLO SHORT SLEEVE X TEAM TÜRKİYE</v>
      </c>
      <c r="AG1037" s="101" t="str">
        <f>"Enjoy our "&amp;(AF1037)&amp;"; "&amp;IF(C1037&gt;0,+VLOOKUP($C1037,'STYLE NAMES'!$B:$AC,11,FALSE),"")</f>
        <v>Enjoy our ENZA-TBF WHITE/RED WOMEN'S COMPETITION POLO SHORT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037" s="101" t="str">
        <f>IF(C1037&gt;0,+VLOOKUP($C1037,'STYLE NAMES'!$B:$AC,12,FALSE),"")</f>
        <v>* Specially engineered design for high performance
* 4-way super stretch piquet jersey
* Soft and comfortable
* Breathable
* Quick dry
Composition:
95% Poliamide 5% Elasthane</v>
      </c>
      <c r="AI1037" s="101" t="str">
        <f>IF(C1037&gt;0,+VLOOKUP($C1037,'STYLE NAMES'!$B:$AC,13,FALSE),"")</f>
        <v>Machine Wash at 30°C
Mild process
Iron at low temperature
Iron from REVERSE
Do NOT iron on logos or prints
Do not bleach
Do NOT Tumble Dry</v>
      </c>
      <c r="AJ1037" s="149" t="str">
        <f>IF($C1037&gt;0,$C1037&amp;" "&amp;$P1037&amp;" "&amp;+VLOOKUP($C1037,'STYLE NAMES'!$B:$AC,14,FALSE),"""")</f>
        <v>ENZA-TBF WHITE/RED KADIN KISA KOL YARIŞMA POLO X TEAM TÜRKİYE</v>
      </c>
      <c r="AK1037" s="149" t="str">
        <f>"Cavalier SanMarco tarafından tasarlanan "&amp;(AJ1037)&amp;"; "&amp;IF(C1037&gt;0,+VLOOKUP($C1037,'STYLE NAMES'!$B:$AC,15,FALSE),"")</f>
        <v>Cavalier SanMarco tarafından tasarlanan ENZA-TBF WHITE/RED KADIN KISA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037" s="149" t="str">
        <f>IF(C1037&gt;0,+VLOOKUP($C1037,'STYLE NAMES'!$B:$AC,16,FALSE),"")</f>
        <v>* Yüksek performans için özel tasarım
* 4 yönlü süper streç pike kumaş
* Yumuşak ve rahat
* Nefes alabilir
* Hızlı kuruma
Kompozisyon:
%95 Polyamid  %5 Elastan</v>
      </c>
      <c r="AM1037" s="149" t="str">
        <f>IF(C1037&gt;0,+VLOOKUP($C1037,'STYLE NAMES'!$B:$AC,17,FALSE),"")</f>
        <v>Makinede 30°C' de Yıkayın
Hassas Yıkama
Ilık ütü yapın
Tersten ütüleyin
Logo ve baskıları ÜTÜLEMEYİN
Çamaşır suyu kullanmayın
Kurutma Makinesinde Kurutmayın</v>
      </c>
      <c r="AN1037" s="149" t="str">
        <f>IF($C1037&gt;0,$C1037&amp;" "&amp;$P1037&amp;" "&amp;+VLOOKUP($C1037,'STYLE NAMES'!$B:$AC,18,FALSE),"""")</f>
        <v>ENZA-TBF WHITE/RED POLO DA CONCORSO DONNA MANICA CORTA X TEAM TÜRKİYE</v>
      </c>
      <c r="AO1037" s="101" t="str">
        <f>"Disegnato da Cavalier SanMarco "&amp;(AN1037)&amp;"; "&amp;IF(C1037&gt;0,+VLOOKUP($C1037,'STYLE NAMES'!$B:$AC,19,FALSE),"")</f>
        <v>Disegnato da Cavalier SanMarco ENZA-TBF WHITE/RED POLO DA CONCORSO DONNA MANICA CORTA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037" s="101" t="str">
        <f>IF(C1037&gt;0,+VLOOKUP($C1037,'STYLE NAMES'!$B:$AC,20,FALSE),"")</f>
        <v>Design ingegnerizzato per alte prestazioni 
Jersey piqué elasticizzato  4-way-stretch 
Morbido e confortevole 
Traspirante Asciugatura rapida 
Composizione: 
95% Poliammide  5% Elastan</v>
      </c>
      <c r="AQ1037" s="101" t="str">
        <f>IF(C1037&gt;0,+VLOOKUP($C1037,'STYLE NAMES'!$B:$AC,21,FALSE),"")</f>
        <v>Lavare in lavatrice a 30°C Ciclo delicato 
Stirare a bassa temperatura
Stirare al rovescio 
Non stirare su loghi o stampe 
Non candeggiare 
Non asciugare in asciugatrice</v>
      </c>
      <c r="AR1037" s="101">
        <f>IF(D1037&gt;0,+VLOOKUP($C1037,'STYLE NAMES'!$B:$AC,22,FALSE),"")</f>
        <v>0</v>
      </c>
      <c r="AS1037" s="101">
        <f>IF(E1037&gt;0,+VLOOKUP($C1037,'STYLE NAMES'!$B:$AC,23,FALSE),"")</f>
        <v>0</v>
      </c>
      <c r="AT1037" s="101">
        <f>IF(F1037&gt;0,+VLOOKUP($C1037,'STYLE NAMES'!$B:$AC,24,FALSE),"")</f>
        <v>0</v>
      </c>
      <c r="AU1037" s="101">
        <f>IF(G1037&gt;0,+VLOOKUP($C1037,'STYLE NAMES'!$B:$AC,25,FALSE),"")</f>
        <v>0</v>
      </c>
      <c r="AV1037" s="101" t="str">
        <f>+VLOOKUP($S1037,'CODE GENERATOR'!$P:$AM,15,FALSE)</f>
        <v>R.BOTWN_BRC0067_TJR0027WHTWHT</v>
      </c>
      <c r="AW1037" s="101" t="str">
        <f>+VLOOKUP($S1037,'CODE GENERATOR'!$P:$AM,16,FALSE)</f>
        <v>A.RACUX_BLT0015_BRD0012WHTWHT</v>
      </c>
      <c r="AX1037" s="101" t="str">
        <f>+VLOOKUP($S1037,'CODE GENERATOR'!$P:$AM,17,FALSE)</f>
        <v>A.RACAU_SOC0018_NYL00003XBST1</v>
      </c>
      <c r="AY1037" s="101">
        <f>+VLOOKUP($S1037,'CODE GENERATOR'!$P:$AM,18,FALSE)</f>
        <v>0</v>
      </c>
      <c r="AZ1037" s="101">
        <f>+VLOOKUP($S1037,'CODE GENERATOR'!$P:$AM,19,FALSE)</f>
        <v>0</v>
      </c>
      <c r="BA1037" s="101">
        <f>+VLOOKUP($S1037,'CODE GENERATOR'!$P:$AM,20,FALSE)</f>
        <v>0</v>
      </c>
      <c r="BB1037" s="101">
        <f>+VLOOKUP($S1037,'CODE GENERATOR'!$P:$AM,21,FALSE)</f>
        <v>0</v>
      </c>
      <c r="BC1037" s="101">
        <f>+VLOOKUP($S1037,'CODE GENERATOR'!$P:$AM,22,FALSE)</f>
        <v>0</v>
      </c>
      <c r="BD1037" s="101">
        <f>+VLOOKUP($S1037,'CODE GENERATOR'!$P:$AM,23,FALSE)</f>
        <v>0</v>
      </c>
      <c r="BE1037" s="101">
        <f>+VLOOKUP($S1037,'CODE GENERATOR'!$P:$AM,24,FALSE)</f>
        <v>0</v>
      </c>
      <c r="BF1037" s="101">
        <f>IF(C1037&gt;0,+VLOOKUP(G1037,'CATEGORY ID'!$A$1:$L$118,3,FALSE),"")</f>
        <v>30</v>
      </c>
      <c r="BG1037" s="101">
        <f>IF(C1037&gt;0,+VLOOKUP(H1037,'CATEGORY ID'!$D$1:$L$118,3,FALSE),"")</f>
        <v>3</v>
      </c>
      <c r="BH1037" s="101">
        <f>IF(C1037&gt;0,+VLOOKUP((+H1037&amp;I1037),'CATEGORY ID'!$H$1:$I$121,2,FALSE),"")</f>
        <v>109</v>
      </c>
      <c r="BJ1037" s="101">
        <f>IF(C1037&gt;0,IF(COUNTIF('CATEGORY ID'!$K$1:$K$121,+H1037&amp;K1037) &gt; 0, +VLOOKUP(+H1037&amp;K1037,'CATEGORY ID'!$K$1:$L$121,2,FALSE),""),"")</f>
        <v>225</v>
      </c>
      <c r="BK1037" s="101" t="str">
        <f>IF(C1037&gt;0,IF(COUNTIF('CATEGORY ID'!$K$124:$K$165, +VLOOKUP(C1037,'STYLE NAMES'!$B:$AE,30,FALSE)) &gt; 0, +VLOOKUP(VLOOKUP(C1037,'STYLE NAMES'!$B:$AE,30,FALSE),'CATEGORY ID'!K:M,2,FALSE),""),"")</f>
        <v/>
      </c>
      <c r="BO1037" s="101">
        <v>21</v>
      </c>
      <c r="BQ1037" s="101">
        <v>206</v>
      </c>
      <c r="BR1037" s="101" t="str" cm="1">
        <f t="array" ref="BR1037">IF(C1037&gt;0,_xlfn.TEXTJOIN(";", TRUE,_xlfn.UNIQUE(_xlfn._xlws.FILTER(BF1037:BQ1037,(BF1037:BQ1037&gt;0)),TRUE,FALSE)),"")&amp;";"&amp;BS1037</f>
        <v>30;3;109;225;21;206;209;231</v>
      </c>
      <c r="BS1037" s="101" t="s">
        <v>3453</v>
      </c>
      <c r="BU1037" s="106">
        <f>IF(C1037&gt;0,+VLOOKUP($C1037,'STYLE NAMES'!$B:$AC,26,FALSE),"")</f>
        <v>99.9</v>
      </c>
      <c r="BV1037" s="106">
        <f>IF(C1037&gt;0,+VLOOKUP($C1037,'STYLE NAMES'!$B:$AC,27,FALSE),"")</f>
        <v>5490</v>
      </c>
      <c r="BW1037" s="106">
        <f>IF(C1037&gt;0,+VLOOKUP($C1037,'STYLE NAMES'!$B:$AC,28,FALSE),"")</f>
        <v>114.88499999999999</v>
      </c>
      <c r="BY1037"/>
      <c r="BZ1037" s="101">
        <v>0</v>
      </c>
      <c r="CA1037" s="137">
        <f t="shared" si="70"/>
        <v>1</v>
      </c>
      <c r="CB1037" s="137" t="str">
        <f>+VLOOKUP(C1037,'[2]STYLES &amp; MODELS MATRIX'!$A:$G,7,FALSE)</f>
        <v>AK</v>
      </c>
      <c r="CC1037" s="137" t="str">
        <f>+VLOOKUP(C1037,'[1]STYLES &amp; SIZE CHARTS'!$A:$H,8,FALSE)</f>
        <v>WT-SSCP1</v>
      </c>
      <c r="CD1037" s="137"/>
      <c r="CE1037" s="205"/>
      <c r="CF1037" s="141"/>
    </row>
    <row r="1038" spans="1:84" s="101" customFormat="1" ht="12" customHeight="1" x14ac:dyDescent="0.2">
      <c r="A1038" s="102">
        <f t="shared" si="68"/>
        <v>0</v>
      </c>
      <c r="B1038" s="101" t="s">
        <v>859</v>
      </c>
      <c r="C1038" s="101" t="s">
        <v>231</v>
      </c>
      <c r="D1038" s="101" t="s">
        <v>232</v>
      </c>
      <c r="E1038" s="203" t="s">
        <v>2784</v>
      </c>
      <c r="F1038" s="101" t="s">
        <v>2326</v>
      </c>
      <c r="G1038" s="101" t="str">
        <f>IF(C1038&gt;0,+VLOOKUP($C1038,'STYLE NAMES'!$B:$AC,4,FALSE),"")</f>
        <v>ACCESSORIES</v>
      </c>
      <c r="H1038" s="101" t="str">
        <f>IF(C1038&gt;0,+VLOOKUP($C1038,'STYLE NAMES'!$B:$AC,5,FALSE),"")</f>
        <v>ACCESSORIES</v>
      </c>
      <c r="I1038" s="101" t="str">
        <f>IF(C1038&gt;0,+VLOOKUP($C1038,'STYLE NAMES'!$B:$AC,6,FALSE),"")</f>
        <v>RIDER ACCESSORIES</v>
      </c>
      <c r="J1038" s="101" t="str">
        <f>IF(C1038&gt;0,+VLOOKUP($C1038,'STYLE NAMES'!$B:$AC,7,FALSE),"")</f>
        <v>ADULTS UNISEX</v>
      </c>
      <c r="K1038" s="101" t="str">
        <f>IF(C1038&gt;0,+VLOOKUP($C1038,'STYLE NAMES'!$B:$AC,8,FALSE),"")</f>
        <v>CAPS</v>
      </c>
      <c r="L1038" s="101" t="str">
        <f>IF(E1038&gt;0,+VLOOKUP($E1038,'CODE GENERATOR'!$D:$T,3,FALSE),"")</f>
        <v>A</v>
      </c>
      <c r="M1038" s="101" t="str">
        <f>IF(E1038&gt;0,+VLOOKUP($E1038,'CODE GENERATOR'!$D:$T,4,FALSE),"")</f>
        <v>COTTON</v>
      </c>
      <c r="N1038" s="101" t="str">
        <f>IF(E1038&gt;0,+VLOOKUP($E1038,'CODE GENERATOR'!$D:$T,6,FALSE),"")</f>
        <v>SAND</v>
      </c>
      <c r="O1038" s="101" t="str">
        <f>IF(E1038&gt;0,+VLOOKUP($E1038,'CODE GENERATOR'!$D:$T,7,FALSE),"")</f>
        <v>SAND</v>
      </c>
      <c r="P1038" s="101" t="str">
        <f t="shared" si="69"/>
        <v>SAND</v>
      </c>
      <c r="Q1038" s="104" t="str">
        <f>IF(E1038&gt;0,+VLOOKUP($E1038,'CODE GENERATOR'!$D:$T,11,FALSE),"")</f>
        <v>A.RACAU_CAP0030</v>
      </c>
      <c r="R1038" s="104" t="str">
        <f>IF(E1038&gt;0,+VLOOKUP($E1038,'CODE GENERATOR'!$D:$T,12,FALSE),"")</f>
        <v>COT0000SNDSND</v>
      </c>
      <c r="S1038" s="104" t="str">
        <f>IF(E1038&gt;0,+VLOOKUP($E1038,'CODE GENERATOR'!$D:$T,13,FALSE),"")</f>
        <v>A.RACAU_CAP0030_COT0000SNDSND</v>
      </c>
      <c r="T1038" s="104" t="str">
        <f t="shared" si="67"/>
        <v>A.RACAU_CAP0030_COT0000SNDSND_STD</v>
      </c>
      <c r="U1038" s="105"/>
      <c r="V1038" s="107" t="str" cm="1">
        <f t="array" ref="V1038">_xlfn.TEXTJOIN(";", TRUE, _xlfn.UNIQUE(_xlfn._xlws.FILTER(P$3:P$10029, C$3:C$10029=C1038)))</f>
        <v>BLACK;SAND;BEIGE</v>
      </c>
      <c r="W1038" s="107" t="str" cm="1">
        <f t="array" ref="W1038">_xlfn.TEXTJOIN(";", TRUE, _xlfn.UNIQUE(_xlfn._xlws.FILTER(F$3:F$10029, C$3:C$10029=C1038)))</f>
        <v>STD</v>
      </c>
      <c r="X1038" s="101" t="str">
        <f>IF(E1038&gt;0,+VLOOKUP($E1038,'CODE GENERATOR'!$D:$AC,19,FALSE),0)</f>
        <v>2507_W_1560</v>
      </c>
      <c r="Y1038" s="101" t="str">
        <f>IF(E1038&gt;0,+VLOOKUP($E1038,'CODE GENERATOR'!$D:$AC,20,FALSE),0)</f>
        <v>2507_W_1399</v>
      </c>
      <c r="Z1038" s="101" t="str">
        <f>IF(E1038&gt;0,+VLOOKUP($E1038,'CODE GENERATOR'!$D:$AC,21,FALSE),0)</f>
        <v>2507_W_1566</v>
      </c>
      <c r="AA1038" s="101" t="str">
        <f>IF(E1038&gt;0,+VLOOKUP($E1038,'CODE GENERATOR'!$D:$AC,22,FALSE),0)</f>
        <v>2507_W_1407</v>
      </c>
      <c r="AB1038" s="101" t="str">
        <f>IF(E1038&gt;0,+VLOOKUP($E1038,'CODE GENERATOR'!$D:$AC,23,FALSE),0)</f>
        <v>2507_W_1401</v>
      </c>
      <c r="AC1038" s="101" t="str">
        <f>IF(E1038&gt;0,+VLOOKUP($E1038,'CODE GENERATOR'!$D:$AC,24,FALSE),0)</f>
        <v>2507_W_1569</v>
      </c>
      <c r="AD1038" s="101" t="str">
        <f>IF(E1038&gt;0,+VLOOKUP($E1038,'CODE GENERATOR'!$D:$AC,25,FALSE),0)</f>
        <v>2507_VW_Web_30</v>
      </c>
      <c r="AE1038" s="101" t="str">
        <f>IF(E1038&gt;0,+VLOOKUP($E1038,'CODE GENERATOR'!$D:$AC,26,FALSE),0)</f>
        <v>2507_VW_Web_26</v>
      </c>
      <c r="AF1038" s="149" t="str">
        <f>IF($C1038&gt;0,$C1038&amp;" "&amp;$P1038&amp;" "&amp;+VLOOKUP($C1038,'STYLE NAMES'!$B:$AC,10,FALSE),"""")</f>
        <v>CAPE TOWN SAND BASEBALL CAP</v>
      </c>
      <c r="AG1038" s="101" t="str">
        <f>"Enjoy our "&amp;(AF1038)&amp;"; "&amp;IF(C1038&gt;0,+VLOOKUP($C1038,'STYLE NAMES'!$B:$AC,11,FALSE),"")</f>
        <v>Enjoy our CAPE TOWN SAND BASEBALL CAP; Embroidery Logo Baseball Cap</v>
      </c>
      <c r="AH1038" s="101" t="str">
        <f>IF(C1038&gt;0,+VLOOKUP($C1038,'STYLE NAMES'!$B:$AC,12,FALSE),"")</f>
        <v>Composition:
100% Cotton</v>
      </c>
      <c r="AI1038" s="101" t="str">
        <f>IF(C1038&gt;0,+VLOOKUP($C1038,'STYLE NAMES'!$B:$AC,13,FALSE),"")</f>
        <v>Machine wash 40 C
Do not iron
Do not bleach</v>
      </c>
      <c r="AJ1038" s="149" t="str">
        <f>IF($C1038&gt;0,$C1038&amp;" "&amp;$P1038&amp;" "&amp;+VLOOKUP($C1038,'STYLE NAMES'!$B:$AC,14,FALSE),"""")</f>
        <v>CAPE TOWN SAND KEP ŞAPKA</v>
      </c>
      <c r="AK1038" s="149" t="str">
        <f>"Cavalier SanMarco tarafından tasarlanan "&amp;(AJ1038)&amp;"; "&amp;IF(C1038&gt;0,+VLOOKUP($C1038,'STYLE NAMES'!$B:$AC,15,FALSE),"")</f>
        <v>Cavalier SanMarco tarafından tasarlanan CAPE TOWN SAND KEP ŞAPKA; Nakış logolu Şapka</v>
      </c>
      <c r="AL1038" s="149" t="str">
        <f>IF(C1038&gt;0,+VLOOKUP($C1038,'STYLE NAMES'!$B:$AC,16,FALSE),"")</f>
        <v>Kompozisyon: 
100% Pamuk</v>
      </c>
      <c r="AM1038" s="149" t="str">
        <f>IF(C1038&gt;0,+VLOOKUP($C1038,'STYLE NAMES'!$B:$AC,17,FALSE),"")</f>
        <v>40 C Makine yıkama
Ütülemeyin
Çamaşır suyu kullanmayın</v>
      </c>
      <c r="AN1038" s="149" t="str">
        <f>IF($C1038&gt;0,$C1038&amp;" "&amp;$P1038&amp;" "&amp;+VLOOKUP($C1038,'STYLE NAMES'!$B:$AC,18,FALSE),"""")</f>
        <v>CAPE TOWN SAND CAPPELLINO DA BASEBALL</v>
      </c>
      <c r="AO1038" s="101" t="str">
        <f>"Disegnato da Cavalier SanMarco "&amp;(AN1038)&amp;"; "&amp;IF(C1038&gt;0,+VLOOKUP($C1038,'STYLE NAMES'!$B:$AC,19,FALSE),"")</f>
        <v>Disegnato da Cavalier SanMarco CAPE TOWN SAND CAPPELLINO DA BASEBALL; Cappellino da baseball con logo ricamato</v>
      </c>
      <c r="AP1038" s="101" t="str">
        <f>IF(C1038&gt;0,+VLOOKUP($C1038,'STYLE NAMES'!$B:$AC,20,FALSE),"")</f>
        <v>Composizione: 
100% Cotone</v>
      </c>
      <c r="AQ1038" s="101" t="str">
        <f>IF(C1038&gt;0,+VLOOKUP($C1038,'STYLE NAMES'!$B:$AC,21,FALSE),"")</f>
        <v>Lavare in lavatrice a 40°C 
Non stirare 
Non candeggiare</v>
      </c>
      <c r="AR1038" s="101">
        <f>IF(D1038&gt;0,+VLOOKUP($C1038,'STYLE NAMES'!$B:$AC,22,FALSE),"")</f>
        <v>0</v>
      </c>
      <c r="AS1038" s="101">
        <f>IF(E1038&gt;0,+VLOOKUP($C1038,'STYLE NAMES'!$B:$AC,23,FALSE),"")</f>
        <v>0</v>
      </c>
      <c r="AT1038" s="101">
        <f>IF(F1038&gt;0,+VLOOKUP($C1038,'STYLE NAMES'!$B:$AC,24,FALSE),"")</f>
        <v>0</v>
      </c>
      <c r="AU1038" s="101">
        <f>IF(G1038&gt;0,+VLOOKUP($C1038,'STYLE NAMES'!$B:$AC,25,FALSE),"")</f>
        <v>0</v>
      </c>
      <c r="AV1038" s="101">
        <f>+VLOOKUP($S1038,'CODE GENERATOR'!$P:$AM,15,FALSE)</f>
        <v>0</v>
      </c>
      <c r="AW1038" s="101">
        <f>+VLOOKUP($S1038,'CODE GENERATOR'!$P:$AM,16,FALSE)</f>
        <v>0</v>
      </c>
      <c r="AX1038" s="101">
        <f>+VLOOKUP($S1038,'CODE GENERATOR'!$P:$AM,17,FALSE)</f>
        <v>0</v>
      </c>
      <c r="AY1038" s="101">
        <f>+VLOOKUP($S1038,'CODE GENERATOR'!$P:$AM,18,FALSE)</f>
        <v>0</v>
      </c>
      <c r="AZ1038" s="101">
        <f>+VLOOKUP($S1038,'CODE GENERATOR'!$P:$AM,19,FALSE)</f>
        <v>0</v>
      </c>
      <c r="BA1038" s="101">
        <f>+VLOOKUP($S1038,'CODE GENERATOR'!$P:$AM,20,FALSE)</f>
        <v>0</v>
      </c>
      <c r="BB1038" s="101">
        <f>+VLOOKUP($S1038,'CODE GENERATOR'!$P:$AM,21,FALSE)</f>
        <v>0</v>
      </c>
      <c r="BC1038" s="101">
        <f>+VLOOKUP($S1038,'CODE GENERATOR'!$P:$AM,22,FALSE)</f>
        <v>0</v>
      </c>
      <c r="BD1038" s="101">
        <f>+VLOOKUP($S1038,'CODE GENERATOR'!$P:$AM,23,FALSE)</f>
        <v>0</v>
      </c>
      <c r="BE1038" s="101">
        <f>+VLOOKUP($S1038,'CODE GENERATOR'!$P:$AM,24,FALSE)</f>
        <v>0</v>
      </c>
      <c r="BF1038" s="101">
        <f>IF(C1038&gt;0,+VLOOKUP(G1038,'CATEGORY ID'!$A$1:$L$118,3,FALSE),"")</f>
        <v>17</v>
      </c>
      <c r="BG1038" s="101">
        <f>IF(C1038&gt;0,+VLOOKUP(H1038,'CATEGORY ID'!$D$1:$L$118,3,FALSE),"")</f>
        <v>17</v>
      </c>
      <c r="BH1038" s="101">
        <f>IF(C1038&gt;0,+VLOOKUP((+H1038&amp;I1038),'CATEGORY ID'!$H$1:$I$121,2,FALSE),"")</f>
        <v>18</v>
      </c>
      <c r="BJ1038" s="101">
        <f>IF(C1038&gt;0,IF(COUNTIF('CATEGORY ID'!$K$1:$K$121,+H1038&amp;K1038) &gt; 0, +VLOOKUP(+H1038&amp;K1038,'CATEGORY ID'!$K$1:$L$121,2,FALSE),""),"")</f>
        <v>72</v>
      </c>
      <c r="BK1038" s="101" t="str">
        <f>IF(C1038&gt;0,IF(COUNTIF('CATEGORY ID'!$K$124:$K$165, +VLOOKUP(C1038,'STYLE NAMES'!$B:$AE,30,FALSE)) &gt; 0, +VLOOKUP(VLOOKUP(C1038,'STYLE NAMES'!$B:$AE,30,FALSE),'CATEGORY ID'!K:M,2,FALSE),""),"")</f>
        <v/>
      </c>
      <c r="BR1038" s="101" t="str" cm="1">
        <f t="array" ref="BR1038">IF(C1038&gt;0,_xlfn.TEXTJOIN(";", TRUE,_xlfn.UNIQUE(_xlfn._xlws.FILTER(BF1038:BQ1038,(BF1038:BQ1038&gt;0)),TRUE,FALSE)),"")&amp;";"&amp;BS1038</f>
        <v>17;18;72;</v>
      </c>
      <c r="BU1038" s="106">
        <f>IF(C1038&gt;0,+VLOOKUP($C1038,'STYLE NAMES'!$B:$AC,26,FALSE),"")</f>
        <v>29.9</v>
      </c>
      <c r="BV1038" s="106">
        <f>IF(C1038&gt;0,+VLOOKUP($C1038,'STYLE NAMES'!$B:$AC,27,FALSE),"")</f>
        <v>1640</v>
      </c>
      <c r="BW1038" s="106">
        <f>IF(C1038&gt;0,+VLOOKUP($C1038,'STYLE NAMES'!$B:$AC,28,FALSE),"")</f>
        <v>34.384999999999998</v>
      </c>
      <c r="BY1038"/>
      <c r="BZ1038" s="101">
        <v>0</v>
      </c>
      <c r="CA1038" s="137">
        <f t="shared" si="70"/>
        <v>1</v>
      </c>
      <c r="CB1038" s="137">
        <f>+VLOOKUP(C1038,'[2]STYLES &amp; MODELS MATRIX'!$A:$G,7,FALSE)</f>
        <v>0</v>
      </c>
      <c r="CC1038" s="137">
        <f>+VLOOKUP(C1038,'[1]STYLES &amp; SIZE CHARTS'!$A:$H,8,FALSE)</f>
        <v>0</v>
      </c>
      <c r="CD1038" s="137"/>
      <c r="CE1038" s="205"/>
      <c r="CF1038" s="141"/>
    </row>
    <row r="1039" spans="1:84" s="101" customFormat="1" ht="12" customHeight="1" x14ac:dyDescent="0.2">
      <c r="A1039" s="164"/>
      <c r="B1039" s="101" t="s">
        <v>1005</v>
      </c>
      <c r="C1039" s="101" t="s">
        <v>2161</v>
      </c>
      <c r="D1039" s="101" t="s">
        <v>87</v>
      </c>
      <c r="E1039" s="203" t="s">
        <v>2789</v>
      </c>
      <c r="F1039" s="101" t="s">
        <v>2475</v>
      </c>
      <c r="G1039" s="101" t="str">
        <f>IF(C1039&gt;0,+VLOOKUP($C1039,'STYLE NAMES'!$B:$AC,4,FALSE),"")</f>
        <v>HORSE</v>
      </c>
      <c r="H1039" s="101" t="str">
        <f>IF(C1039&gt;0,+VLOOKUP($C1039,'STYLE NAMES'!$B:$AC,5,FALSE),"")</f>
        <v>PONY</v>
      </c>
      <c r="I1039" s="101" t="str">
        <f>IF(C1039&gt;0,+VLOOKUP($C1039,'STYLE NAMES'!$B:$AC,6,FALSE),"")</f>
        <v>RUGS</v>
      </c>
      <c r="J1039" s="101" t="str">
        <f>IF(C1039&gt;0,+VLOOKUP($C1039,'STYLE NAMES'!$B:$AC,7,FALSE),"")</f>
        <v>PONY</v>
      </c>
      <c r="K1039" s="101" t="str">
        <f>IF(C1039&gt;0,+VLOOKUP($C1039,'STYLE NAMES'!$B:$AC,8,FALSE),"")</f>
        <v>STABLE RUGS</v>
      </c>
      <c r="L1039" s="101" t="str">
        <f>IF(E1039&gt;0,+VLOOKUP($E1039,'CODE GENERATOR'!$D:$T,3,FALSE),"")</f>
        <v>W</v>
      </c>
      <c r="M1039" s="101" t="str">
        <f>IF(E1039&gt;0,+VLOOKUP($E1039,'CODE GENERATOR'!$D:$T,4,FALSE),"")</f>
        <v>RAINPROOF SHELL</v>
      </c>
      <c r="N1039" s="101" t="str">
        <f>IF(E1039&gt;0,+VLOOKUP($E1039,'CODE GENERATOR'!$D:$T,6,FALSE),"")</f>
        <v>ELECTRIC BLUE</v>
      </c>
      <c r="O1039" s="101" t="str">
        <f>IF(E1039&gt;0,+VLOOKUP($E1039,'CODE GENERATOR'!$D:$T,7,FALSE),"")</f>
        <v>ELECTRIC BLUE</v>
      </c>
      <c r="P1039" s="101" t="str">
        <f t="shared" si="69"/>
        <v>ELECTRIC BLUE</v>
      </c>
      <c r="Q1039" s="104" t="str">
        <f>IF(E1039&gt;0,+VLOOKUP($E1039,'CODE GENERATOR'!$D:$T,11,FALSE),"")</f>
        <v>H.RUGPN_STR0090</v>
      </c>
      <c r="R1039" s="104" t="str">
        <f>IF(E1039&gt;0,+VLOOKUP($E1039,'CODE GENERATOR'!$D:$T,12,FALSE),"")</f>
        <v>RPS0003ELBELB</v>
      </c>
      <c r="S1039" s="104" t="str">
        <f>IF(E1039&gt;0,+VLOOKUP($E1039,'CODE GENERATOR'!$D:$T,13,FALSE),"")</f>
        <v>H.RUGPN_STR0090_RPS0003ELBELB</v>
      </c>
      <c r="T1039" s="104" t="str">
        <f t="shared" si="67"/>
        <v>H.RUGPN_STR0090_RPS0003ELBELB_XXS</v>
      </c>
      <c r="U1039" s="105"/>
      <c r="V1039" s="107" t="str" cm="1">
        <f t="array" ref="V1039">_xlfn.TEXTJOIN(";", TRUE, _xlfn.UNIQUE(_xlfn._xlws.FILTER(P$3:P$10029, C$3:C$10029=C1039)))</f>
        <v>BLACK;NAVY;BORDEAUX;GREEN;ELECTRIC BLUE</v>
      </c>
      <c r="W1039" s="107" t="str" cm="1">
        <f t="array" ref="W1039">_xlfn.TEXTJOIN(";", TRUE, _xlfn.UNIQUE(_xlfn._xlws.FILTER(F$3:F$10029, C$3:C$10029=C1039)))</f>
        <v>XXS;XS</v>
      </c>
      <c r="X1039" s="101" t="str">
        <f>IF(E1039&gt;0,+VLOOKUP($E1039,'CODE GENERATOR'!$D:$AC,19,FALSE),0)</f>
        <v>CSM-BLANKET SAKS MAVİ-1</v>
      </c>
      <c r="Y1039" s="101" t="str">
        <f>IF(E1039&gt;0,+VLOOKUP($E1039,'CODE GENERATOR'!$D:$AC,20,FALSE),0)</f>
        <v>CSM-BLANKET SAKS MAVİ-2</v>
      </c>
      <c r="Z1039" s="101" t="str">
        <f>IF(E1039&gt;0,+VLOOKUP($E1039,'CODE GENERATOR'!$D:$AC,21,FALSE),0)</f>
        <v>CSM-BLANKET SAKS MAVİ-3</v>
      </c>
      <c r="AA1039" s="101" t="str">
        <f>IF(E1039&gt;0,+VLOOKUP($E1039,'CODE GENERATOR'!$D:$AC,22,FALSE),0)</f>
        <v>CSM-BLANKET SAKS MAVİ-4</v>
      </c>
      <c r="AB1039" s="101">
        <f>IF(E1039&gt;0,+VLOOKUP($E1039,'CODE GENERATOR'!$D:$AC,23,FALSE),0)</f>
        <v>0</v>
      </c>
      <c r="AC1039" s="101">
        <f>IF(E1039&gt;0,+VLOOKUP($E1039,'CODE GENERATOR'!$D:$AC,24,FALSE),0)</f>
        <v>0</v>
      </c>
      <c r="AD1039" s="101" t="str">
        <f>IF(E1039&gt;0,+VLOOKUP($E1039,'CODE GENERATOR'!$D:$AC,25,FALSE),0)</f>
        <v/>
      </c>
      <c r="AE1039" s="101" t="str">
        <f>IF(E1039&gt;0,+VLOOKUP($E1039,'CODE GENERATOR'!$D:$AC,26,FALSE),0)</f>
        <v/>
      </c>
      <c r="AF1039" s="149" t="str">
        <f>IF($C1039&gt;0,$C1039&amp;" "&amp;$P1039&amp;" "&amp;+VLOOKUP($C1039,'STYLE NAMES'!$B:$AC,10,FALSE),"""")</f>
        <v>ALASKA-P ELECTRIC BLUE PONY - WINTER STABLE RUG</v>
      </c>
      <c r="AG1039" s="101" t="str">
        <f>"Enjoy our "&amp;(AF1039)&amp;"; "&amp;IF(C1039&gt;0,+VLOOKUP($C1039,'STYLE NAMES'!$B:$AC,11,FALSE),"")</f>
        <v>Enjoy our ALASKA-P ELECTRIC BLUE PONY - WINTER STABLE RUG; Pony Winter Stable Rug - 300 GR.
Thanks to its quality and high-tech components, our winter rugs will keep your horse extra warm in the stable. Not to mention the elegant look!</v>
      </c>
      <c r="AH1039" s="101" t="str">
        <f>IF(C1039&gt;0,+VLOOKUP($C1039,'STYLE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1039" s="101" t="str">
        <f>IF(C1039&gt;0,+VLOOKUP($C1039,'STYLE NAMES'!$B:$AC,13,FALSE),"")</f>
        <v>Industrial washing is recommended</v>
      </c>
      <c r="AJ1039" s="149" t="str">
        <f>IF($C1039&gt;0,$C1039&amp;" "&amp;$P1039&amp;" "&amp;+VLOOKUP($C1039,'STYLE NAMES'!$B:$AC,14,FALSE),"""")</f>
        <v>ALASKA-P ELECTRIC BLUE PONY KIŞLIK AHIR BLANKETİ</v>
      </c>
      <c r="AK1039" s="149" t="str">
        <f>"Cavalier SanMarco tarafından tasarlanan "&amp;(AJ1039)&amp;"; "&amp;IF(C1039&gt;0,+VLOOKUP($C1039,'STYLE NAMES'!$B:$AC,15,FALSE),"")</f>
        <v>Cavalier SanMarco tarafından tasarlanan ALASKA-P ELECTRIC BLUE PONY KIŞLIK AHIR BLANKETİ; Pony Kışlık Ahır Blanketi - 300 GR
Kaliteli ve yüksek teknik özellikli materyalleri ile Ahır Blanketlerimiz atınızı box içinde extra sıcak ve şık tutacak</v>
      </c>
      <c r="AL1039" s="149" t="str">
        <f>IF(C1039&gt;0,+VLOOKUP($C1039,'STYLE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1039" s="149" t="str">
        <f>IF(C1039&gt;0,+VLOOKUP($C1039,'STYLE NAMES'!$B:$AC,17,FALSE),"")</f>
        <v>Endüstriyel yıkama tavsiye edilir</v>
      </c>
      <c r="AN1039" s="149" t="str">
        <f>IF($C1039&gt;0,$C1039&amp;" "&amp;$P1039&amp;" "&amp;+VLOOKUP($C1039,'STYLE NAMES'!$B:$AC,18,FALSE),"""")</f>
        <v>ALASKA-P ELECTRIC BLUE COPERTA DA BOX INVERNALE X PONY</v>
      </c>
      <c r="AO1039" s="101" t="str">
        <f>"Disegnato da Cavalier SanMarco "&amp;(AN1039)&amp;"; "&amp;IF(C1039&gt;0,+VLOOKUP($C1039,'STYLE NAMES'!$B:$AC,19,FALSE),"")</f>
        <v>Disegnato da Cavalier SanMarco ALASKA-P ELECTRIC BLUE COPERTA DA BOX INVERNALE X PONY; Coperta invernale da box per Pony - 300 GR
Grazie alla sua qualità e ai suoi componenti high-tech, le nostre coperte invernali manterranno il tuo cavallo extra caldo nella stalla con un elegante aspetto!</v>
      </c>
      <c r="AP1039" s="101" t="str">
        <f>IF(C1039&gt;0,+VLOOKUP($C1039,'STYLE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1039" s="101" t="str">
        <f>IF(C1039&gt;0,+VLOOKUP($C1039,'STYLE NAMES'!$B:$AC,21,FALSE),"")</f>
        <v>Si consiglia il lavaggio industriale</v>
      </c>
      <c r="AR1039" s="101">
        <f>IF(D1039&gt;0,+VLOOKUP($C1039,'STYLE NAMES'!$B:$AC,22,FALSE),"")</f>
        <v>0</v>
      </c>
      <c r="AS1039" s="101">
        <f>IF(E1039&gt;0,+VLOOKUP($C1039,'STYLE NAMES'!$B:$AC,23,FALSE),"")</f>
        <v>0</v>
      </c>
      <c r="AT1039" s="101">
        <f>IF(F1039&gt;0,+VLOOKUP($C1039,'STYLE NAMES'!$B:$AC,24,FALSE),"")</f>
        <v>0</v>
      </c>
      <c r="AU1039" s="101">
        <f>IF(G1039&gt;0,+VLOOKUP($C1039,'STYLE NAMES'!$B:$AC,25,FALSE),"")</f>
        <v>0</v>
      </c>
      <c r="AV1039" s="101">
        <f>+VLOOKUP($S1039,'CODE GENERATOR'!$P:$AM,15,FALSE)</f>
        <v>0</v>
      </c>
      <c r="AW1039" s="101">
        <f>+VLOOKUP($S1039,'CODE GENERATOR'!$P:$AM,16,FALSE)</f>
        <v>0</v>
      </c>
      <c r="AX1039" s="101">
        <f>+VLOOKUP($S1039,'CODE GENERATOR'!$P:$AM,17,FALSE)</f>
        <v>0</v>
      </c>
      <c r="AY1039" s="101">
        <f>+VLOOKUP($S1039,'CODE GENERATOR'!$P:$AM,18,FALSE)</f>
        <v>0</v>
      </c>
      <c r="AZ1039" s="101">
        <f>+VLOOKUP($S1039,'CODE GENERATOR'!$P:$AM,19,FALSE)</f>
        <v>0</v>
      </c>
      <c r="BA1039" s="101">
        <f>+VLOOKUP($S1039,'CODE GENERATOR'!$P:$AM,20,FALSE)</f>
        <v>0</v>
      </c>
      <c r="BB1039" s="101">
        <f>+VLOOKUP($S1039,'CODE GENERATOR'!$P:$AM,21,FALSE)</f>
        <v>0</v>
      </c>
      <c r="BC1039" s="101">
        <f>+VLOOKUP($S1039,'CODE GENERATOR'!$P:$AM,22,FALSE)</f>
        <v>0</v>
      </c>
      <c r="BD1039" s="101">
        <f>+VLOOKUP($S1039,'CODE GENERATOR'!$P:$AM,23,FALSE)</f>
        <v>0</v>
      </c>
      <c r="BE1039" s="101">
        <f>+VLOOKUP($S1039,'CODE GENERATOR'!$P:$AM,24,FALSE)</f>
        <v>0</v>
      </c>
      <c r="BF1039" s="101">
        <f>IF(C1039&gt;0,+VLOOKUP(G1039,'CATEGORY ID'!$A$1:$L$118,3,FALSE),"")</f>
        <v>5</v>
      </c>
      <c r="BG1039" s="101">
        <f>IF(C1039&gt;0,+VLOOKUP(H1039,'CATEGORY ID'!$D$1:$L$118,3,FALSE),"")</f>
        <v>78</v>
      </c>
      <c r="BH1039" s="101">
        <f>IF(C1039&gt;0,+VLOOKUP((+H1039&amp;I1039),'CATEGORY ID'!$H$1:$I$121,2,FALSE),"")</f>
        <v>79</v>
      </c>
      <c r="BJ1039" s="101">
        <f>IF(C1039&gt;0,IF(COUNTIF('CATEGORY ID'!$K$1:$K$121,+H1039&amp;K1039) &gt; 0, +VLOOKUP(+H1039&amp;K1039,'CATEGORY ID'!$K$1:$L$121,2,FALSE),""),"")</f>
        <v>201</v>
      </c>
      <c r="BK1039" s="101" t="str">
        <f>IF(C1039&gt;0,IF(COUNTIF('CATEGORY ID'!$K$124:$K$165, +VLOOKUP(C1039,'STYLE NAMES'!$B:$AE,30,FALSE)) &gt; 0, +VLOOKUP(VLOOKUP(C1039,'STYLE NAMES'!$B:$AE,30,FALSE),'CATEGORY ID'!K:M,2,FALSE),""),"")</f>
        <v/>
      </c>
      <c r="BR1039" s="101" t="str" cm="1">
        <f t="array" ref="BR1039">IF(C1039&gt;0,_xlfn.TEXTJOIN(";", TRUE,_xlfn.UNIQUE(_xlfn._xlws.FILTER(BF1039:BQ1039,(BF1039:BQ1039&gt;0)),TRUE,FALSE)),"")&amp;";"&amp;BS1039</f>
        <v>5;78;79;201;</v>
      </c>
      <c r="BU1039" s="106">
        <f>IF(C1039&gt;0,+VLOOKUP($C1039,'STYLE NAMES'!$B:$AC,26,FALSE),"")</f>
        <v>249.9</v>
      </c>
      <c r="BV1039" s="106">
        <f>IF(C1039&gt;0,+VLOOKUP($C1039,'STYLE NAMES'!$B:$AC,27,FALSE),"")</f>
        <v>13740</v>
      </c>
      <c r="BW1039" s="106">
        <f>IF(C1039&gt;0,+VLOOKUP($C1039,'STYLE NAMES'!$B:$AC,28,FALSE),"")</f>
        <v>287.38499999999999</v>
      </c>
      <c r="BY1039"/>
      <c r="BZ1039" s="101">
        <v>99</v>
      </c>
      <c r="CA1039" s="137">
        <f t="shared" si="70"/>
        <v>1</v>
      </c>
      <c r="CB1039" s="137">
        <f>+VLOOKUP(C1039,'[2]STYLES &amp; MODELS MATRIX'!$A:$G,7,FALSE)</f>
        <v>0</v>
      </c>
      <c r="CC1039" s="137" t="str">
        <f>+VLOOKUP(C1039,'[1]STYLES &amp; SIZE CHARTS'!$A:$H,8,FALSE)</f>
        <v>HP-RUGS1</v>
      </c>
      <c r="CD1039" s="137"/>
      <c r="CE1039" s="205"/>
      <c r="CF1039" s="141"/>
    </row>
    <row r="1040" spans="1:84" s="101" customFormat="1" ht="12" customHeight="1" x14ac:dyDescent="0.2">
      <c r="A1040" s="164"/>
      <c r="B1040" s="101" t="s">
        <v>1005</v>
      </c>
      <c r="C1040" s="101" t="s">
        <v>2161</v>
      </c>
      <c r="D1040" s="101" t="s">
        <v>87</v>
      </c>
      <c r="E1040" s="203" t="s">
        <v>2789</v>
      </c>
      <c r="F1040" s="101" t="s">
        <v>2346</v>
      </c>
      <c r="G1040" s="101" t="str">
        <f>IF(C1040&gt;0,+VLOOKUP($C1040,'STYLE NAMES'!$B:$AC,4,FALSE),"")</f>
        <v>HORSE</v>
      </c>
      <c r="H1040" s="101" t="str">
        <f>IF(C1040&gt;0,+VLOOKUP($C1040,'STYLE NAMES'!$B:$AC,5,FALSE),"")</f>
        <v>PONY</v>
      </c>
      <c r="I1040" s="101" t="str">
        <f>IF(C1040&gt;0,+VLOOKUP($C1040,'STYLE NAMES'!$B:$AC,6,FALSE),"")</f>
        <v>RUGS</v>
      </c>
      <c r="J1040" s="101" t="str">
        <f>IF(C1040&gt;0,+VLOOKUP($C1040,'STYLE NAMES'!$B:$AC,7,FALSE),"")</f>
        <v>PONY</v>
      </c>
      <c r="K1040" s="101" t="str">
        <f>IF(C1040&gt;0,+VLOOKUP($C1040,'STYLE NAMES'!$B:$AC,8,FALSE),"")</f>
        <v>STABLE RUGS</v>
      </c>
      <c r="L1040" s="101" t="str">
        <f>IF(E1040&gt;0,+VLOOKUP($E1040,'CODE GENERATOR'!$D:$T,3,FALSE),"")</f>
        <v>W</v>
      </c>
      <c r="M1040" s="101" t="str">
        <f>IF(E1040&gt;0,+VLOOKUP($E1040,'CODE GENERATOR'!$D:$T,4,FALSE),"")</f>
        <v>RAINPROOF SHELL</v>
      </c>
      <c r="N1040" s="101" t="str">
        <f>IF(E1040&gt;0,+VLOOKUP($E1040,'CODE GENERATOR'!$D:$T,6,FALSE),"")</f>
        <v>ELECTRIC BLUE</v>
      </c>
      <c r="O1040" s="101" t="str">
        <f>IF(E1040&gt;0,+VLOOKUP($E1040,'CODE GENERATOR'!$D:$T,7,FALSE),"")</f>
        <v>ELECTRIC BLUE</v>
      </c>
      <c r="P1040" s="101" t="str">
        <f t="shared" si="69"/>
        <v>ELECTRIC BLUE</v>
      </c>
      <c r="Q1040" s="104" t="str">
        <f>IF(E1040&gt;0,+VLOOKUP($E1040,'CODE GENERATOR'!$D:$T,11,FALSE),"")</f>
        <v>H.RUGPN_STR0090</v>
      </c>
      <c r="R1040" s="104" t="str">
        <f>IF(E1040&gt;0,+VLOOKUP($E1040,'CODE GENERATOR'!$D:$T,12,FALSE),"")</f>
        <v>RPS0003ELBELB</v>
      </c>
      <c r="S1040" s="104" t="str">
        <f>IF(E1040&gt;0,+VLOOKUP($E1040,'CODE GENERATOR'!$D:$T,13,FALSE),"")</f>
        <v>H.RUGPN_STR0090_RPS0003ELBELB</v>
      </c>
      <c r="T1040" s="104" t="str">
        <f t="shared" si="67"/>
        <v>H.RUGPN_STR0090_RPS0003ELBELB_XS</v>
      </c>
      <c r="U1040" s="105"/>
      <c r="V1040" s="107" t="str" cm="1">
        <f t="array" ref="V1040">_xlfn.TEXTJOIN(";", TRUE, _xlfn.UNIQUE(_xlfn._xlws.FILTER(P$3:P$10029, C$3:C$10029=C1040)))</f>
        <v>BLACK;NAVY;BORDEAUX;GREEN;ELECTRIC BLUE</v>
      </c>
      <c r="W1040" s="107" t="str" cm="1">
        <f t="array" ref="W1040">_xlfn.TEXTJOIN(";", TRUE, _xlfn.UNIQUE(_xlfn._xlws.FILTER(F$3:F$10029, C$3:C$10029=C1040)))</f>
        <v>XXS;XS</v>
      </c>
      <c r="X1040" s="101" t="str">
        <f>IF(E1040&gt;0,+VLOOKUP($E1040,'CODE GENERATOR'!$D:$AC,19,FALSE),0)</f>
        <v>CSM-BLANKET SAKS MAVİ-1</v>
      </c>
      <c r="Y1040" s="101" t="str">
        <f>IF(E1040&gt;0,+VLOOKUP($E1040,'CODE GENERATOR'!$D:$AC,20,FALSE),0)</f>
        <v>CSM-BLANKET SAKS MAVİ-2</v>
      </c>
      <c r="Z1040" s="101" t="str">
        <f>IF(E1040&gt;0,+VLOOKUP($E1040,'CODE GENERATOR'!$D:$AC,21,FALSE),0)</f>
        <v>CSM-BLANKET SAKS MAVİ-3</v>
      </c>
      <c r="AA1040" s="101" t="str">
        <f>IF(E1040&gt;0,+VLOOKUP($E1040,'CODE GENERATOR'!$D:$AC,22,FALSE),0)</f>
        <v>CSM-BLANKET SAKS MAVİ-4</v>
      </c>
      <c r="AB1040" s="101">
        <f>IF(E1040&gt;0,+VLOOKUP($E1040,'CODE GENERATOR'!$D:$AC,23,FALSE),0)</f>
        <v>0</v>
      </c>
      <c r="AC1040" s="101">
        <f>IF(E1040&gt;0,+VLOOKUP($E1040,'CODE GENERATOR'!$D:$AC,24,FALSE),0)</f>
        <v>0</v>
      </c>
      <c r="AD1040" s="101" t="str">
        <f>IF(E1040&gt;0,+VLOOKUP($E1040,'CODE GENERATOR'!$D:$AC,25,FALSE),0)</f>
        <v/>
      </c>
      <c r="AE1040" s="101" t="str">
        <f>IF(E1040&gt;0,+VLOOKUP($E1040,'CODE GENERATOR'!$D:$AC,26,FALSE),0)</f>
        <v/>
      </c>
      <c r="AF1040" s="149" t="str">
        <f>IF($C1040&gt;0,$C1040&amp;" "&amp;$P1040&amp;" "&amp;+VLOOKUP($C1040,'STYLE NAMES'!$B:$AC,10,FALSE),"""")</f>
        <v>ALASKA-P ELECTRIC BLUE PONY - WINTER STABLE RUG</v>
      </c>
      <c r="AG1040" s="101" t="str">
        <f>"Enjoy our "&amp;(AF1040)&amp;"; "&amp;IF(C1040&gt;0,+VLOOKUP($C1040,'STYLE NAMES'!$B:$AC,11,FALSE),"")</f>
        <v>Enjoy our ALASKA-P ELECTRIC BLUE PONY - WINTER STABLE RUG; Pony Winter Stable Rug - 300 GR.
Thanks to its quality and high-tech components, our winter rugs will keep your horse extra warm in the stable. Not to mention the elegant look!</v>
      </c>
      <c r="AH1040" s="101" t="str">
        <f>IF(C1040&gt;0,+VLOOKUP($C1040,'STYLE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1040" s="101" t="str">
        <f>IF(C1040&gt;0,+VLOOKUP($C1040,'STYLE NAMES'!$B:$AC,13,FALSE),"")</f>
        <v>Industrial washing is recommended</v>
      </c>
      <c r="AJ1040" s="149" t="str">
        <f>IF($C1040&gt;0,$C1040&amp;" "&amp;$P1040&amp;" "&amp;+VLOOKUP($C1040,'STYLE NAMES'!$B:$AC,14,FALSE),"""")</f>
        <v>ALASKA-P ELECTRIC BLUE PONY KIŞLIK AHIR BLANKETİ</v>
      </c>
      <c r="AK1040" s="149" t="str">
        <f>"Cavalier SanMarco tarafından tasarlanan "&amp;(AJ1040)&amp;"; "&amp;IF(C1040&gt;0,+VLOOKUP($C1040,'STYLE NAMES'!$B:$AC,15,FALSE),"")</f>
        <v>Cavalier SanMarco tarafından tasarlanan ALASKA-P ELECTRIC BLUE PONY KIŞLIK AHIR BLANKETİ; Pony Kışlık Ahır Blanketi - 300 GR
Kaliteli ve yüksek teknik özellikli materyalleri ile Ahır Blanketlerimiz atınızı box içinde extra sıcak ve şık tutacak</v>
      </c>
      <c r="AL1040" s="149" t="str">
        <f>IF(C1040&gt;0,+VLOOKUP($C1040,'STYLE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1040" s="149" t="str">
        <f>IF(C1040&gt;0,+VLOOKUP($C1040,'STYLE NAMES'!$B:$AC,17,FALSE),"")</f>
        <v>Endüstriyel yıkama tavsiye edilir</v>
      </c>
      <c r="AN1040" s="149" t="str">
        <f>IF($C1040&gt;0,$C1040&amp;" "&amp;$P1040&amp;" "&amp;+VLOOKUP($C1040,'STYLE NAMES'!$B:$AC,18,FALSE),"""")</f>
        <v>ALASKA-P ELECTRIC BLUE COPERTA DA BOX INVERNALE X PONY</v>
      </c>
      <c r="AO1040" s="101" t="str">
        <f>"Disegnato da Cavalier SanMarco "&amp;(AN1040)&amp;"; "&amp;IF(C1040&gt;0,+VLOOKUP($C1040,'STYLE NAMES'!$B:$AC,19,FALSE),"")</f>
        <v>Disegnato da Cavalier SanMarco ALASKA-P ELECTRIC BLUE COPERTA DA BOX INVERNALE X PONY; Coperta invernale da box per Pony - 300 GR
Grazie alla sua qualità e ai suoi componenti high-tech, le nostre coperte invernali manterranno il tuo cavallo extra caldo nella stalla con un elegante aspetto!</v>
      </c>
      <c r="AP1040" s="101" t="str">
        <f>IF(C1040&gt;0,+VLOOKUP($C1040,'STYLE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1040" s="101" t="str">
        <f>IF(C1040&gt;0,+VLOOKUP($C1040,'STYLE NAMES'!$B:$AC,21,FALSE),"")</f>
        <v>Si consiglia il lavaggio industriale</v>
      </c>
      <c r="AR1040" s="101">
        <f>IF(D1040&gt;0,+VLOOKUP($C1040,'STYLE NAMES'!$B:$AC,22,FALSE),"")</f>
        <v>0</v>
      </c>
      <c r="AS1040" s="101">
        <f>IF(E1040&gt;0,+VLOOKUP($C1040,'STYLE NAMES'!$B:$AC,23,FALSE),"")</f>
        <v>0</v>
      </c>
      <c r="AT1040" s="101">
        <f>IF(F1040&gt;0,+VLOOKUP($C1040,'STYLE NAMES'!$B:$AC,24,FALSE),"")</f>
        <v>0</v>
      </c>
      <c r="AU1040" s="101">
        <f>IF(G1040&gt;0,+VLOOKUP($C1040,'STYLE NAMES'!$B:$AC,25,FALSE),"")</f>
        <v>0</v>
      </c>
      <c r="AV1040" s="101">
        <f>+VLOOKUP($S1040,'CODE GENERATOR'!$P:$AM,15,FALSE)</f>
        <v>0</v>
      </c>
      <c r="AW1040" s="101">
        <f>+VLOOKUP($S1040,'CODE GENERATOR'!$P:$AM,16,FALSE)</f>
        <v>0</v>
      </c>
      <c r="AX1040" s="101">
        <f>+VLOOKUP($S1040,'CODE GENERATOR'!$P:$AM,17,FALSE)</f>
        <v>0</v>
      </c>
      <c r="AY1040" s="101">
        <f>+VLOOKUP($S1040,'CODE GENERATOR'!$P:$AM,18,FALSE)</f>
        <v>0</v>
      </c>
      <c r="AZ1040" s="101">
        <f>+VLOOKUP($S1040,'CODE GENERATOR'!$P:$AM,19,FALSE)</f>
        <v>0</v>
      </c>
      <c r="BA1040" s="101">
        <f>+VLOOKUP($S1040,'CODE GENERATOR'!$P:$AM,20,FALSE)</f>
        <v>0</v>
      </c>
      <c r="BB1040" s="101">
        <f>+VLOOKUP($S1040,'CODE GENERATOR'!$P:$AM,21,FALSE)</f>
        <v>0</v>
      </c>
      <c r="BC1040" s="101">
        <f>+VLOOKUP($S1040,'CODE GENERATOR'!$P:$AM,22,FALSE)</f>
        <v>0</v>
      </c>
      <c r="BD1040" s="101">
        <f>+VLOOKUP($S1040,'CODE GENERATOR'!$P:$AM,23,FALSE)</f>
        <v>0</v>
      </c>
      <c r="BE1040" s="101">
        <f>+VLOOKUP($S1040,'CODE GENERATOR'!$P:$AM,24,FALSE)</f>
        <v>0</v>
      </c>
      <c r="BF1040" s="101">
        <f>IF(C1040&gt;0,+VLOOKUP(G1040,'CATEGORY ID'!$A$1:$L$118,3,FALSE),"")</f>
        <v>5</v>
      </c>
      <c r="BG1040" s="101">
        <f>IF(C1040&gt;0,+VLOOKUP(H1040,'CATEGORY ID'!$D$1:$L$118,3,FALSE),"")</f>
        <v>78</v>
      </c>
      <c r="BH1040" s="101">
        <f>IF(C1040&gt;0,+VLOOKUP((+H1040&amp;I1040),'CATEGORY ID'!$H$1:$I$121,2,FALSE),"")</f>
        <v>79</v>
      </c>
      <c r="BJ1040" s="101">
        <f>IF(C1040&gt;0,IF(COUNTIF('CATEGORY ID'!$K$1:$K$121,+H1040&amp;K1040) &gt; 0, +VLOOKUP(+H1040&amp;K1040,'CATEGORY ID'!$K$1:$L$121,2,FALSE),""),"")</f>
        <v>201</v>
      </c>
      <c r="BK1040" s="101" t="str">
        <f>IF(C1040&gt;0,IF(COUNTIF('CATEGORY ID'!$K$124:$K$165, +VLOOKUP(C1040,'STYLE NAMES'!$B:$AE,30,FALSE)) &gt; 0, +VLOOKUP(VLOOKUP(C1040,'STYLE NAMES'!$B:$AE,30,FALSE),'CATEGORY ID'!K:M,2,FALSE),""),"")</f>
        <v/>
      </c>
      <c r="BR1040" s="101" t="str" cm="1">
        <f t="array" ref="BR1040">IF(C1040&gt;0,_xlfn.TEXTJOIN(";", TRUE,_xlfn.UNIQUE(_xlfn._xlws.FILTER(BF1040:BQ1040,(BF1040:BQ1040&gt;0)),TRUE,FALSE)),"")&amp;";"&amp;BS1040</f>
        <v>5;78;79;201;</v>
      </c>
      <c r="BU1040" s="106">
        <f>IF(C1040&gt;0,+VLOOKUP($C1040,'STYLE NAMES'!$B:$AC,26,FALSE),"")</f>
        <v>249.9</v>
      </c>
      <c r="BV1040" s="106">
        <f>IF(C1040&gt;0,+VLOOKUP($C1040,'STYLE NAMES'!$B:$AC,27,FALSE),"")</f>
        <v>13740</v>
      </c>
      <c r="BW1040" s="106">
        <f>IF(C1040&gt;0,+VLOOKUP($C1040,'STYLE NAMES'!$B:$AC,28,FALSE),"")</f>
        <v>287.38499999999999</v>
      </c>
      <c r="BY1040"/>
      <c r="BZ1040" s="101">
        <v>99</v>
      </c>
      <c r="CA1040" s="137">
        <f t="shared" si="70"/>
        <v>1</v>
      </c>
      <c r="CB1040" s="137">
        <f>+VLOOKUP(C1040,'[2]STYLES &amp; MODELS MATRIX'!$A:$G,7,FALSE)</f>
        <v>0</v>
      </c>
      <c r="CC1040" s="137" t="str">
        <f>+VLOOKUP(C1040,'[1]STYLES &amp; SIZE CHARTS'!$A:$H,8,FALSE)</f>
        <v>HP-RUGS1</v>
      </c>
      <c r="CD1040" s="137"/>
      <c r="CE1040" s="205"/>
      <c r="CF1040" s="141"/>
    </row>
    <row r="1041" spans="1:84" s="101" customFormat="1" ht="12" customHeight="1" x14ac:dyDescent="0.2">
      <c r="A1041" s="164"/>
      <c r="B1041" s="101" t="s">
        <v>783</v>
      </c>
      <c r="C1041" s="101" t="s">
        <v>86</v>
      </c>
      <c r="D1041" s="101" t="s">
        <v>87</v>
      </c>
      <c r="E1041" s="203" t="s">
        <v>2780</v>
      </c>
      <c r="F1041" s="101" t="s">
        <v>785</v>
      </c>
      <c r="G1041" s="101" t="str">
        <f>IF(C1041&gt;0,+VLOOKUP($C1041,'STYLE NAMES'!$B:$AC,4,FALSE),"")</f>
        <v>HORSE</v>
      </c>
      <c r="H1041" s="101" t="str">
        <f>IF(C1041&gt;0,+VLOOKUP($C1041,'STYLE NAMES'!$B:$AC,5,FALSE),"")</f>
        <v>HORSE</v>
      </c>
      <c r="I1041" s="101" t="str">
        <f>IF(C1041&gt;0,+VLOOKUP($C1041,'STYLE NAMES'!$B:$AC,6,FALSE),"")</f>
        <v>RUGS</v>
      </c>
      <c r="J1041" s="101" t="str">
        <f>IF(C1041&gt;0,+VLOOKUP($C1041,'STYLE NAMES'!$B:$AC,7,FALSE),"")</f>
        <v>FULL</v>
      </c>
      <c r="K1041" s="101" t="str">
        <f>IF(C1041&gt;0,+VLOOKUP($C1041,'STYLE NAMES'!$B:$AC,8,FALSE),"")</f>
        <v>STABLE RUGS</v>
      </c>
      <c r="L1041" s="101" t="str">
        <f>IF(E1041&gt;0,+VLOOKUP($E1041,'CODE GENERATOR'!$D:$T,3,FALSE),"")</f>
        <v>W</v>
      </c>
      <c r="M1041" s="101" t="str">
        <f>IF(E1041&gt;0,+VLOOKUP($E1041,'CODE GENERATOR'!$D:$T,4,FALSE),"")</f>
        <v>RAINPROOF SHELL</v>
      </c>
      <c r="N1041" s="101" t="str">
        <f>IF(E1041&gt;0,+VLOOKUP($E1041,'CODE GENERATOR'!$D:$T,6,FALSE),"")</f>
        <v>ELECTRIC BLUE</v>
      </c>
      <c r="O1041" s="101" t="str">
        <f>IF(E1041&gt;0,+VLOOKUP($E1041,'CODE GENERATOR'!$D:$T,7,FALSE),"")</f>
        <v>ELECTRIC BLUE</v>
      </c>
      <c r="P1041" s="101" t="str">
        <f t="shared" ref="P1041" si="71">IF(E1041&gt;0,+IF(N1041=O1041,N1041,N1041&amp;"/"&amp;O1041),"")</f>
        <v>ELECTRIC BLUE</v>
      </c>
      <c r="Q1041" s="104" t="str">
        <f>IF(E1041&gt;0,+VLOOKUP($E1041,'CODE GENERATOR'!$D:$T,11,FALSE),"")</f>
        <v>H.RUGFL_STR0005</v>
      </c>
      <c r="R1041" s="104" t="str">
        <f>IF(E1041&gt;0,+VLOOKUP($E1041,'CODE GENERATOR'!$D:$T,12,FALSE),"")</f>
        <v>RPS0003ELBELB</v>
      </c>
      <c r="S1041" s="104" t="str">
        <f>IF(E1041&gt;0,+VLOOKUP($E1041,'CODE GENERATOR'!$D:$T,13,FALSE),"")</f>
        <v>H.RUGFL_STR0005_RPS0003ELBELB</v>
      </c>
      <c r="T1041" s="104" t="str">
        <f t="shared" ref="T1041" si="72">+S1041&amp;"_"&amp;F1041</f>
        <v>H.RUGFL_STR0005_RPS0003ELBELB_S</v>
      </c>
      <c r="U1041" s="105"/>
      <c r="V1041" s="107" t="str" cm="1">
        <f t="array" ref="V1041">_xlfn.TEXTJOIN(";", TRUE, _xlfn.UNIQUE(_xlfn._xlws.FILTER(P$3:P$10029, C$3:C$10029=C1041)))</f>
        <v>BLACK;NAVY;BORDEAUX;GREEN;ELECTRIC BLUE</v>
      </c>
      <c r="W1041" s="107" t="str" cm="1">
        <f t="array" ref="W1041">_xlfn.TEXTJOIN(";", TRUE, _xlfn.UNIQUE(_xlfn._xlws.FILTER(F$3:F$10029, C$3:C$10029=C1041)))</f>
        <v>S;M;L;XL</v>
      </c>
      <c r="X1041" s="101" t="str">
        <f>IF(E1041&gt;0,+VLOOKUP($E1041,'CODE GENERATOR'!$D:$AC,19,FALSE),0)</f>
        <v>CSM-BLANKET SAKS MAVİ-1</v>
      </c>
      <c r="Y1041" s="101" t="str">
        <f>IF(E1041&gt;0,+VLOOKUP($E1041,'CODE GENERATOR'!$D:$AC,20,FALSE),0)</f>
        <v>CSM-BLANKET SAKS MAVİ-2</v>
      </c>
      <c r="Z1041" s="101" t="str">
        <f>IF(E1041&gt;0,+VLOOKUP($E1041,'CODE GENERATOR'!$D:$AC,21,FALSE),0)</f>
        <v>CSM-BLANKET SAKS MAVİ-3</v>
      </c>
      <c r="AA1041" s="101" t="str">
        <f>IF(E1041&gt;0,+VLOOKUP($E1041,'CODE GENERATOR'!$D:$AC,22,FALSE),0)</f>
        <v>CSM-BLANKET SAKS MAVİ-4</v>
      </c>
      <c r="AB1041" s="101">
        <f>IF(E1041&gt;0,+VLOOKUP($E1041,'CODE GENERATOR'!$D:$AC,23,FALSE),0)</f>
        <v>0</v>
      </c>
      <c r="AC1041" s="101">
        <f>IF(E1041&gt;0,+VLOOKUP($E1041,'CODE GENERATOR'!$D:$AC,24,FALSE),0)</f>
        <v>0</v>
      </c>
      <c r="AD1041" s="101">
        <f>IF(E1041&gt;0,+VLOOKUP($E1041,'CODE GENERATOR'!$D:$AC,25,FALSE),0)</f>
        <v>0</v>
      </c>
      <c r="AE1041" s="101" t="str">
        <f>IF(E1041&gt;0,+VLOOKUP($E1041,'CODE GENERATOR'!$D:$AC,26,FALSE),0)</f>
        <v/>
      </c>
      <c r="AF1041" s="149" t="str">
        <f>IF($C1041&gt;0,$C1041&amp;" "&amp;$P1041&amp;" "&amp;+VLOOKUP($C1041,'STYLE NAMES'!$B:$AC,10,FALSE),"""")</f>
        <v>ALASKA ELECTRIC BLUE WINTER STABLE RUG</v>
      </c>
      <c r="AG1041" s="101" t="str">
        <f>"Enjoy our "&amp;(AF1041)&amp;"; "&amp;IF(C1041&gt;0,+VLOOKUP($C1041,'STYLE NAMES'!$B:$AC,11,FALSE),"")</f>
        <v>Enjoy our ALASKA ELECTRIC BLUE WINTER STABLE RUG; Winter Stable Rug - 300 GR.
Thanks to its quality and high-tech components, our winter rugs will keep your horse extra warm in the stable. Not to mention the elegant look!</v>
      </c>
      <c r="AH1041" s="101" t="str">
        <f>IF(C1041&gt;0,+VLOOKUP($C1041,'STYLE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1041" s="101" t="str">
        <f>IF(C1041&gt;0,+VLOOKUP($C1041,'STYLE NAMES'!$B:$AC,13,FALSE),"")</f>
        <v>Industrial washing is recommended</v>
      </c>
      <c r="AJ1041" s="149" t="str">
        <f>IF($C1041&gt;0,$C1041&amp;" "&amp;$P1041&amp;" "&amp;+VLOOKUP($C1041,'STYLE NAMES'!$B:$AC,14,FALSE),"""")</f>
        <v>ALASKA ELECTRIC BLUE KIŞLIK AHIR BLANKETİ</v>
      </c>
      <c r="AK1041" s="149" t="str">
        <f>"Cavalier SanMarco tarafından tasarlanan "&amp;(AJ1041)&amp;"; "&amp;IF(C1041&gt;0,+VLOOKUP($C1041,'STYLE NAMES'!$B:$AC,15,FALSE),"")</f>
        <v>Cavalier SanMarco tarafından tasarlanan ALASKA ELECTRIC BLUE KIŞLIK AHIR BLANKETİ; Kışlık Ahır Blanketi - 300 GR
Kaliteli ve yüksek teknik özellikli materyalleri ile Ahır Blanketlerimiz atınızı box içinde extra sıcak ve şık tutacak</v>
      </c>
      <c r="AL1041" s="149" t="str">
        <f>IF(C1041&gt;0,+VLOOKUP($C1041,'STYLE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1041" s="149" t="str">
        <f>IF(C1041&gt;0,+VLOOKUP($C1041,'STYLE NAMES'!$B:$AC,17,FALSE),"")</f>
        <v>Endüstriyel yıkama tavsiye edilir</v>
      </c>
      <c r="AN1041" s="149" t="str">
        <f>IF($C1041&gt;0,$C1041&amp;" "&amp;$P1041&amp;" "&amp;+VLOOKUP($C1041,'STYLE NAMES'!$B:$AC,18,FALSE),"""")</f>
        <v>ALASKA ELECTRIC BLUE COPERTA DA BOX INVERNALE</v>
      </c>
      <c r="AO1041" s="101" t="str">
        <f>"Disegnato da Cavalier SanMarco "&amp;(AN1041)&amp;"; "&amp;IF(C1041&gt;0,+VLOOKUP($C1041,'STYLE NAMES'!$B:$AC,19,FALSE),"")</f>
        <v>Disegnato da Cavalier SanMarco ALASKA ELECTRIC BLUE COPERTA DA BOX INVERNALE; Coperta invernale da box - 300 GR
Grazie alla sua qualità e ai suoi componenti high-tech, le nostre coperte invernali manterranno il tuo cavallo extra caldo nella stalla con un elegante aspetto!</v>
      </c>
      <c r="AP1041" s="101" t="str">
        <f>IF(C1041&gt;0,+VLOOKUP($C1041,'STYLE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1041" s="101" t="str">
        <f>IF(C1041&gt;0,+VLOOKUP($C1041,'STYLE NAMES'!$B:$AC,21,FALSE),"")</f>
        <v>Si consiglia il lavaggio industriale</v>
      </c>
      <c r="AR1041" s="101">
        <f>IF(D1041&gt;0,+VLOOKUP($C1041,'STYLE NAMES'!$B:$AC,22,FALSE),"")</f>
        <v>0</v>
      </c>
      <c r="AS1041" s="101">
        <f>IF(E1041&gt;0,+VLOOKUP($C1041,'STYLE NAMES'!$B:$AC,23,FALSE),"")</f>
        <v>0</v>
      </c>
      <c r="AT1041" s="101">
        <f>IF(F1041&gt;0,+VLOOKUP($C1041,'STYLE NAMES'!$B:$AC,24,FALSE),"")</f>
        <v>0</v>
      </c>
      <c r="AU1041" s="101">
        <f>IF(G1041&gt;0,+VLOOKUP($C1041,'STYLE NAMES'!$B:$AC,25,FALSE),"")</f>
        <v>0</v>
      </c>
      <c r="AV1041" s="101">
        <f>+VLOOKUP($S1041,'CODE GENERATOR'!$P:$AM,15,FALSE)</f>
        <v>0</v>
      </c>
      <c r="AW1041" s="101">
        <f>+VLOOKUP($S1041,'CODE GENERATOR'!$P:$AM,16,FALSE)</f>
        <v>0</v>
      </c>
      <c r="AX1041" s="101">
        <f>+VLOOKUP($S1041,'CODE GENERATOR'!$P:$AM,17,FALSE)</f>
        <v>0</v>
      </c>
      <c r="AY1041" s="101">
        <f>+VLOOKUP($S1041,'CODE GENERATOR'!$P:$AM,18,FALSE)</f>
        <v>0</v>
      </c>
      <c r="AZ1041" s="101">
        <f>+VLOOKUP($S1041,'CODE GENERATOR'!$P:$AM,19,FALSE)</f>
        <v>0</v>
      </c>
      <c r="BA1041" s="101">
        <f>+VLOOKUP($S1041,'CODE GENERATOR'!$P:$AM,20,FALSE)</f>
        <v>0</v>
      </c>
      <c r="BB1041" s="101">
        <f>+VLOOKUP($S1041,'CODE GENERATOR'!$P:$AM,21,FALSE)</f>
        <v>0</v>
      </c>
      <c r="BC1041" s="101">
        <f>+VLOOKUP($S1041,'CODE GENERATOR'!$P:$AM,22,FALSE)</f>
        <v>0</v>
      </c>
      <c r="BD1041" s="101">
        <f>+VLOOKUP($S1041,'CODE GENERATOR'!$P:$AM,23,FALSE)</f>
        <v>0</v>
      </c>
      <c r="BE1041" s="101">
        <f>+VLOOKUP($S1041,'CODE GENERATOR'!$P:$AM,24,FALSE)</f>
        <v>0</v>
      </c>
      <c r="BF1041" s="101">
        <f>IF(C1041&gt;0,+VLOOKUP(G1041,'CATEGORY ID'!$A$1:$L$118,3,FALSE),"")</f>
        <v>5</v>
      </c>
      <c r="BG1041" s="101">
        <f>IF(C1041&gt;0,+VLOOKUP(H1041,'CATEGORY ID'!$D$1:$L$118,3,FALSE),"")</f>
        <v>5</v>
      </c>
      <c r="BH1041" s="101">
        <f>IF(C1041&gt;0,+VLOOKUP((+H1041&amp;I1041),'CATEGORY ID'!$H$1:$I$121,2,FALSE),"")</f>
        <v>59</v>
      </c>
      <c r="BJ1041" s="101">
        <f>IF(C1041&gt;0,IF(COUNTIF('CATEGORY ID'!$K$1:$K$121,+H1041&amp;K1041) &gt; 0, +VLOOKUP(+H1041&amp;K1041,'CATEGORY ID'!$K$1:$L$121,2,FALSE),""),"")</f>
        <v>63</v>
      </c>
      <c r="BK1041" s="101" t="str">
        <f>IF(C1041&gt;0,IF(COUNTIF('CATEGORY ID'!$K$124:$K$165, +VLOOKUP(C1041,'STYLE NAMES'!$B:$AE,30,FALSE)) &gt; 0, +VLOOKUP(VLOOKUP(C1041,'STYLE NAMES'!$B:$AE,30,FALSE),'CATEGORY ID'!K:M,2,FALSE),""),"")</f>
        <v/>
      </c>
      <c r="BR1041" s="101" t="str" cm="1">
        <f t="array" ref="BR1041">IF(C1041&gt;0,_xlfn.TEXTJOIN(";", TRUE,_xlfn.UNIQUE(_xlfn._xlws.FILTER(BF1041:BQ1041,(BF1041:BQ1041&gt;0)),TRUE,FALSE)),"")&amp;";"&amp;BS1041</f>
        <v>5;59;63;</v>
      </c>
      <c r="BU1041" s="106">
        <f>IF(C1041&gt;0,+VLOOKUP($C1041,'STYLE NAMES'!$B:$AC,26,FALSE),"")</f>
        <v>249.9</v>
      </c>
      <c r="BV1041" s="106">
        <f>IF(C1041&gt;0,+VLOOKUP($C1041,'STYLE NAMES'!$B:$AC,27,FALSE),"")</f>
        <v>13740</v>
      </c>
      <c r="BW1041" s="106">
        <f>IF(C1041&gt;0,+VLOOKUP($C1041,'STYLE NAMES'!$B:$AC,28,FALSE),"")</f>
        <v>287.38499999999999</v>
      </c>
      <c r="BY1041"/>
      <c r="BZ1041" s="101">
        <v>99</v>
      </c>
      <c r="CA1041" s="137">
        <f t="shared" si="70"/>
        <v>1</v>
      </c>
      <c r="CB1041" s="137">
        <f>+VLOOKUP(C1041,'[2]STYLES &amp; MODELS MATRIX'!$A:$G,7,FALSE)</f>
        <v>0</v>
      </c>
      <c r="CC1041" s="137" t="str">
        <f>+VLOOKUP(C1041,'[1]STYLES &amp; SIZE CHARTS'!$A:$H,8,FALSE)</f>
        <v>HP-RUGS1</v>
      </c>
      <c r="CD1041" s="137"/>
      <c r="CE1041" s="205"/>
      <c r="CF1041" s="141"/>
    </row>
    <row r="1042" spans="1:84" s="101" customFormat="1" ht="12" customHeight="1" x14ac:dyDescent="0.2">
      <c r="A1042" s="164"/>
      <c r="B1042" s="101" t="s">
        <v>783</v>
      </c>
      <c r="C1042" s="101" t="s">
        <v>86</v>
      </c>
      <c r="D1042" s="101" t="s">
        <v>87</v>
      </c>
      <c r="E1042" s="203" t="s">
        <v>2780</v>
      </c>
      <c r="F1042" s="101" t="s">
        <v>2247</v>
      </c>
      <c r="G1042" s="101" t="str">
        <f>IF(C1042&gt;0,+VLOOKUP($C1042,'STYLE NAMES'!$B:$AC,4,FALSE),"")</f>
        <v>HORSE</v>
      </c>
      <c r="H1042" s="101" t="str">
        <f>IF(C1042&gt;0,+VLOOKUP($C1042,'STYLE NAMES'!$B:$AC,5,FALSE),"")</f>
        <v>HORSE</v>
      </c>
      <c r="I1042" s="101" t="str">
        <f>IF(C1042&gt;0,+VLOOKUP($C1042,'STYLE NAMES'!$B:$AC,6,FALSE),"")</f>
        <v>RUGS</v>
      </c>
      <c r="J1042" s="101" t="str">
        <f>IF(C1042&gt;0,+VLOOKUP($C1042,'STYLE NAMES'!$B:$AC,7,FALSE),"")</f>
        <v>FULL</v>
      </c>
      <c r="K1042" s="101" t="str">
        <f>IF(C1042&gt;0,+VLOOKUP($C1042,'STYLE NAMES'!$B:$AC,8,FALSE),"")</f>
        <v>STABLE RUGS</v>
      </c>
      <c r="L1042" s="101" t="str">
        <f>IF(E1042&gt;0,+VLOOKUP($E1042,'CODE GENERATOR'!$D:$T,3,FALSE),"")</f>
        <v>W</v>
      </c>
      <c r="M1042" s="101" t="str">
        <f>IF(E1042&gt;0,+VLOOKUP($E1042,'CODE GENERATOR'!$D:$T,4,FALSE),"")</f>
        <v>RAINPROOF SHELL</v>
      </c>
      <c r="N1042" s="101" t="str">
        <f>IF(E1042&gt;0,+VLOOKUP($E1042,'CODE GENERATOR'!$D:$T,6,FALSE),"")</f>
        <v>ELECTRIC BLUE</v>
      </c>
      <c r="O1042" s="101" t="str">
        <f>IF(E1042&gt;0,+VLOOKUP($E1042,'CODE GENERATOR'!$D:$T,7,FALSE),"")</f>
        <v>ELECTRIC BLUE</v>
      </c>
      <c r="P1042" s="101" t="str">
        <f t="shared" si="69"/>
        <v>ELECTRIC BLUE</v>
      </c>
      <c r="Q1042" s="104" t="str">
        <f>IF(E1042&gt;0,+VLOOKUP($E1042,'CODE GENERATOR'!$D:$T,11,FALSE),"")</f>
        <v>H.RUGFL_STR0005</v>
      </c>
      <c r="R1042" s="104" t="str">
        <f>IF(E1042&gt;0,+VLOOKUP($E1042,'CODE GENERATOR'!$D:$T,12,FALSE),"")</f>
        <v>RPS0003ELBELB</v>
      </c>
      <c r="S1042" s="104" t="str">
        <f>IF(E1042&gt;0,+VLOOKUP($E1042,'CODE GENERATOR'!$D:$T,13,FALSE),"")</f>
        <v>H.RUGFL_STR0005_RPS0003ELBELB</v>
      </c>
      <c r="T1042" s="104" t="str">
        <f t="shared" si="67"/>
        <v>H.RUGFL_STR0005_RPS0003ELBELB_M</v>
      </c>
      <c r="U1042" s="105"/>
      <c r="V1042" s="107" t="str" cm="1">
        <f t="array" ref="V1042">_xlfn.TEXTJOIN(";", TRUE, _xlfn.UNIQUE(_xlfn._xlws.FILTER(P$3:P$10029, C$3:C$10029=C1042)))</f>
        <v>BLACK;NAVY;BORDEAUX;GREEN;ELECTRIC BLUE</v>
      </c>
      <c r="W1042" s="107" t="str" cm="1">
        <f t="array" ref="W1042">_xlfn.TEXTJOIN(";", TRUE, _xlfn.UNIQUE(_xlfn._xlws.FILTER(F$3:F$10029, C$3:C$10029=C1042)))</f>
        <v>S;M;L;XL</v>
      </c>
      <c r="X1042" s="101" t="str">
        <f>IF(E1042&gt;0,+VLOOKUP($E1042,'CODE GENERATOR'!$D:$AC,19,FALSE),0)</f>
        <v>CSM-BLANKET SAKS MAVİ-1</v>
      </c>
      <c r="Y1042" s="101" t="str">
        <f>IF(E1042&gt;0,+VLOOKUP($E1042,'CODE GENERATOR'!$D:$AC,20,FALSE),0)</f>
        <v>CSM-BLANKET SAKS MAVİ-2</v>
      </c>
      <c r="Z1042" s="101" t="str">
        <f>IF(E1042&gt;0,+VLOOKUP($E1042,'CODE GENERATOR'!$D:$AC,21,FALSE),0)</f>
        <v>CSM-BLANKET SAKS MAVİ-3</v>
      </c>
      <c r="AA1042" s="101" t="str">
        <f>IF(E1042&gt;0,+VLOOKUP($E1042,'CODE GENERATOR'!$D:$AC,22,FALSE),0)</f>
        <v>CSM-BLANKET SAKS MAVİ-4</v>
      </c>
      <c r="AB1042" s="101">
        <f>IF(E1042&gt;0,+VLOOKUP($E1042,'CODE GENERATOR'!$D:$AC,23,FALSE),0)</f>
        <v>0</v>
      </c>
      <c r="AC1042" s="101">
        <f>IF(E1042&gt;0,+VLOOKUP($E1042,'CODE GENERATOR'!$D:$AC,24,FALSE),0)</f>
        <v>0</v>
      </c>
      <c r="AD1042" s="101">
        <f>IF(E1042&gt;0,+VLOOKUP($E1042,'CODE GENERATOR'!$D:$AC,25,FALSE),0)</f>
        <v>0</v>
      </c>
      <c r="AE1042" s="101" t="str">
        <f>IF(E1042&gt;0,+VLOOKUP($E1042,'CODE GENERATOR'!$D:$AC,26,FALSE),0)</f>
        <v/>
      </c>
      <c r="AF1042" s="149" t="str">
        <f>IF($C1042&gt;0,$C1042&amp;" "&amp;$P1042&amp;" "&amp;+VLOOKUP($C1042,'STYLE NAMES'!$B:$AC,10,FALSE),"""")</f>
        <v>ALASKA ELECTRIC BLUE WINTER STABLE RUG</v>
      </c>
      <c r="AG1042" s="101" t="str">
        <f>"Enjoy our "&amp;(AF1042)&amp;"; "&amp;IF(C1042&gt;0,+VLOOKUP($C1042,'STYLE NAMES'!$B:$AC,11,FALSE),"")</f>
        <v>Enjoy our ALASKA ELECTRIC BLUE WINTER STABLE RUG; Winter Stable Rug - 300 GR.
Thanks to its quality and high-tech components, our winter rugs will keep your horse extra warm in the stable. Not to mention the elegant look!</v>
      </c>
      <c r="AH1042" s="101" t="str">
        <f>IF(C1042&gt;0,+VLOOKUP($C1042,'STYLE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1042" s="101" t="str">
        <f>IF(C1042&gt;0,+VLOOKUP($C1042,'STYLE NAMES'!$B:$AC,13,FALSE),"")</f>
        <v>Industrial washing is recommended</v>
      </c>
      <c r="AJ1042" s="149" t="str">
        <f>IF($C1042&gt;0,$C1042&amp;" "&amp;$P1042&amp;" "&amp;+VLOOKUP($C1042,'STYLE NAMES'!$B:$AC,14,FALSE),"""")</f>
        <v>ALASKA ELECTRIC BLUE KIŞLIK AHIR BLANKETİ</v>
      </c>
      <c r="AK1042" s="149" t="str">
        <f>"Cavalier SanMarco tarafından tasarlanan "&amp;(AJ1042)&amp;"; "&amp;IF(C1042&gt;0,+VLOOKUP($C1042,'STYLE NAMES'!$B:$AC,15,FALSE),"")</f>
        <v>Cavalier SanMarco tarafından tasarlanan ALASKA ELECTRIC BLUE KIŞLIK AHIR BLANKETİ; Kışlık Ahır Blanketi - 300 GR
Kaliteli ve yüksek teknik özellikli materyalleri ile Ahır Blanketlerimiz atınızı box içinde extra sıcak ve şık tutacak</v>
      </c>
      <c r="AL1042" s="149" t="str">
        <f>IF(C1042&gt;0,+VLOOKUP($C1042,'STYLE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1042" s="149" t="str">
        <f>IF(C1042&gt;0,+VLOOKUP($C1042,'STYLE NAMES'!$B:$AC,17,FALSE),"")</f>
        <v>Endüstriyel yıkama tavsiye edilir</v>
      </c>
      <c r="AN1042" s="149" t="str">
        <f>IF($C1042&gt;0,$C1042&amp;" "&amp;$P1042&amp;" "&amp;+VLOOKUP($C1042,'STYLE NAMES'!$B:$AC,18,FALSE),"""")</f>
        <v>ALASKA ELECTRIC BLUE COPERTA DA BOX INVERNALE</v>
      </c>
      <c r="AO1042" s="101" t="str">
        <f>"Disegnato da Cavalier SanMarco "&amp;(AN1042)&amp;"; "&amp;IF(C1042&gt;0,+VLOOKUP($C1042,'STYLE NAMES'!$B:$AC,19,FALSE),"")</f>
        <v>Disegnato da Cavalier SanMarco ALASKA ELECTRIC BLUE COPERTA DA BOX INVERNALE; Coperta invernale da box - 300 GR
Grazie alla sua qualità e ai suoi componenti high-tech, le nostre coperte invernali manterranno il tuo cavallo extra caldo nella stalla con un elegante aspetto!</v>
      </c>
      <c r="AP1042" s="101" t="str">
        <f>IF(C1042&gt;0,+VLOOKUP($C1042,'STYLE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1042" s="101" t="str">
        <f>IF(C1042&gt;0,+VLOOKUP($C1042,'STYLE NAMES'!$B:$AC,21,FALSE),"")</f>
        <v>Si consiglia il lavaggio industriale</v>
      </c>
      <c r="AR1042" s="101">
        <f>IF(D1042&gt;0,+VLOOKUP($C1042,'STYLE NAMES'!$B:$AC,22,FALSE),"")</f>
        <v>0</v>
      </c>
      <c r="AS1042" s="101">
        <f>IF(E1042&gt;0,+VLOOKUP($C1042,'STYLE NAMES'!$B:$AC,23,FALSE),"")</f>
        <v>0</v>
      </c>
      <c r="AT1042" s="101">
        <f>IF(F1042&gt;0,+VLOOKUP($C1042,'STYLE NAMES'!$B:$AC,24,FALSE),"")</f>
        <v>0</v>
      </c>
      <c r="AU1042" s="101">
        <f>IF(G1042&gt;0,+VLOOKUP($C1042,'STYLE NAMES'!$B:$AC,25,FALSE),"")</f>
        <v>0</v>
      </c>
      <c r="AV1042" s="101">
        <f>+VLOOKUP($S1042,'CODE GENERATOR'!$P:$AM,15,FALSE)</f>
        <v>0</v>
      </c>
      <c r="AW1042" s="101">
        <f>+VLOOKUP($S1042,'CODE GENERATOR'!$P:$AM,16,FALSE)</f>
        <v>0</v>
      </c>
      <c r="AX1042" s="101">
        <f>+VLOOKUP($S1042,'CODE GENERATOR'!$P:$AM,17,FALSE)</f>
        <v>0</v>
      </c>
      <c r="AY1042" s="101">
        <f>+VLOOKUP($S1042,'CODE GENERATOR'!$P:$AM,18,FALSE)</f>
        <v>0</v>
      </c>
      <c r="AZ1042" s="101">
        <f>+VLOOKUP($S1042,'CODE GENERATOR'!$P:$AM,19,FALSE)</f>
        <v>0</v>
      </c>
      <c r="BA1042" s="101">
        <f>+VLOOKUP($S1042,'CODE GENERATOR'!$P:$AM,20,FALSE)</f>
        <v>0</v>
      </c>
      <c r="BB1042" s="101">
        <f>+VLOOKUP($S1042,'CODE GENERATOR'!$P:$AM,21,FALSE)</f>
        <v>0</v>
      </c>
      <c r="BC1042" s="101">
        <f>+VLOOKUP($S1042,'CODE GENERATOR'!$P:$AM,22,FALSE)</f>
        <v>0</v>
      </c>
      <c r="BD1042" s="101">
        <f>+VLOOKUP($S1042,'CODE GENERATOR'!$P:$AM,23,FALSE)</f>
        <v>0</v>
      </c>
      <c r="BE1042" s="101">
        <f>+VLOOKUP($S1042,'CODE GENERATOR'!$P:$AM,24,FALSE)</f>
        <v>0</v>
      </c>
      <c r="BF1042" s="101">
        <f>IF(C1042&gt;0,+VLOOKUP(G1042,'CATEGORY ID'!$A$1:$L$118,3,FALSE),"")</f>
        <v>5</v>
      </c>
      <c r="BG1042" s="101">
        <f>IF(C1042&gt;0,+VLOOKUP(H1042,'CATEGORY ID'!$D$1:$L$118,3,FALSE),"")</f>
        <v>5</v>
      </c>
      <c r="BH1042" s="101">
        <f>IF(C1042&gt;0,+VLOOKUP((+H1042&amp;I1042),'CATEGORY ID'!$H$1:$I$121,2,FALSE),"")</f>
        <v>59</v>
      </c>
      <c r="BJ1042" s="101">
        <f>IF(C1042&gt;0,IF(COUNTIF('CATEGORY ID'!$K$1:$K$121,+H1042&amp;K1042) &gt; 0, +VLOOKUP(+H1042&amp;K1042,'CATEGORY ID'!$K$1:$L$121,2,FALSE),""),"")</f>
        <v>63</v>
      </c>
      <c r="BK1042" s="101" t="str">
        <f>IF(C1042&gt;0,IF(COUNTIF('CATEGORY ID'!$K$124:$K$165, +VLOOKUP(C1042,'STYLE NAMES'!$B:$AE,30,FALSE)) &gt; 0, +VLOOKUP(VLOOKUP(C1042,'STYLE NAMES'!$B:$AE,30,FALSE),'CATEGORY ID'!K:M,2,FALSE),""),"")</f>
        <v/>
      </c>
      <c r="BR1042" s="101" t="str" cm="1">
        <f t="array" ref="BR1042">IF(C1042&gt;0,_xlfn.TEXTJOIN(";", TRUE,_xlfn.UNIQUE(_xlfn._xlws.FILTER(BF1042:BQ1042,(BF1042:BQ1042&gt;0)),TRUE,FALSE)),"")&amp;";"&amp;BS1042</f>
        <v>5;59;63;</v>
      </c>
      <c r="BU1042" s="106">
        <f>IF(C1042&gt;0,+VLOOKUP($C1042,'STYLE NAMES'!$B:$AC,26,FALSE),"")</f>
        <v>249.9</v>
      </c>
      <c r="BV1042" s="106">
        <f>IF(C1042&gt;0,+VLOOKUP($C1042,'STYLE NAMES'!$B:$AC,27,FALSE),"")</f>
        <v>13740</v>
      </c>
      <c r="BW1042" s="106">
        <f>IF(C1042&gt;0,+VLOOKUP($C1042,'STYLE NAMES'!$B:$AC,28,FALSE),"")</f>
        <v>287.38499999999999</v>
      </c>
      <c r="BY1042"/>
      <c r="BZ1042" s="101">
        <v>99</v>
      </c>
      <c r="CA1042" s="137">
        <f t="shared" si="70"/>
        <v>1</v>
      </c>
      <c r="CB1042" s="137">
        <f>+VLOOKUP(C1042,'[2]STYLES &amp; MODELS MATRIX'!$A:$G,7,FALSE)</f>
        <v>0</v>
      </c>
      <c r="CC1042" s="137" t="str">
        <f>+VLOOKUP(C1042,'[1]STYLES &amp; SIZE CHARTS'!$A:$H,8,FALSE)</f>
        <v>HP-RUGS1</v>
      </c>
      <c r="CD1042" s="137"/>
      <c r="CE1042" s="205"/>
      <c r="CF1042" s="141"/>
    </row>
    <row r="1043" spans="1:84" s="101" customFormat="1" ht="12" customHeight="1" x14ac:dyDescent="0.2">
      <c r="A1043" s="164"/>
      <c r="B1043" s="101" t="s">
        <v>783</v>
      </c>
      <c r="C1043" s="101" t="s">
        <v>86</v>
      </c>
      <c r="D1043" s="101" t="s">
        <v>87</v>
      </c>
      <c r="E1043" s="203" t="s">
        <v>2780</v>
      </c>
      <c r="F1043" s="101" t="s">
        <v>2248</v>
      </c>
      <c r="G1043" s="101" t="str">
        <f>IF(C1043&gt;0,+VLOOKUP($C1043,'STYLE NAMES'!$B:$AC,4,FALSE),"")</f>
        <v>HORSE</v>
      </c>
      <c r="H1043" s="101" t="str">
        <f>IF(C1043&gt;0,+VLOOKUP($C1043,'STYLE NAMES'!$B:$AC,5,FALSE),"")</f>
        <v>HORSE</v>
      </c>
      <c r="I1043" s="101" t="str">
        <f>IF(C1043&gt;0,+VLOOKUP($C1043,'STYLE NAMES'!$B:$AC,6,FALSE),"")</f>
        <v>RUGS</v>
      </c>
      <c r="J1043" s="101" t="str">
        <f>IF(C1043&gt;0,+VLOOKUP($C1043,'STYLE NAMES'!$B:$AC,7,FALSE),"")</f>
        <v>FULL</v>
      </c>
      <c r="K1043" s="101" t="str">
        <f>IF(C1043&gt;0,+VLOOKUP($C1043,'STYLE NAMES'!$B:$AC,8,FALSE),"")</f>
        <v>STABLE RUGS</v>
      </c>
      <c r="L1043" s="101" t="str">
        <f>IF(E1043&gt;0,+VLOOKUP($E1043,'CODE GENERATOR'!$D:$T,3,FALSE),"")</f>
        <v>W</v>
      </c>
      <c r="M1043" s="101" t="str">
        <f>IF(E1043&gt;0,+VLOOKUP($E1043,'CODE GENERATOR'!$D:$T,4,FALSE),"")</f>
        <v>RAINPROOF SHELL</v>
      </c>
      <c r="N1043" s="101" t="str">
        <f>IF(E1043&gt;0,+VLOOKUP($E1043,'CODE GENERATOR'!$D:$T,6,FALSE),"")</f>
        <v>ELECTRIC BLUE</v>
      </c>
      <c r="O1043" s="101" t="str">
        <f>IF(E1043&gt;0,+VLOOKUP($E1043,'CODE GENERATOR'!$D:$T,7,FALSE),"")</f>
        <v>ELECTRIC BLUE</v>
      </c>
      <c r="P1043" s="101" t="str">
        <f t="shared" si="69"/>
        <v>ELECTRIC BLUE</v>
      </c>
      <c r="Q1043" s="104" t="str">
        <f>IF(E1043&gt;0,+VLOOKUP($E1043,'CODE GENERATOR'!$D:$T,11,FALSE),"")</f>
        <v>H.RUGFL_STR0005</v>
      </c>
      <c r="R1043" s="104" t="str">
        <f>IF(E1043&gt;0,+VLOOKUP($E1043,'CODE GENERATOR'!$D:$T,12,FALSE),"")</f>
        <v>RPS0003ELBELB</v>
      </c>
      <c r="S1043" s="104" t="str">
        <f>IF(E1043&gt;0,+VLOOKUP($E1043,'CODE GENERATOR'!$D:$T,13,FALSE),"")</f>
        <v>H.RUGFL_STR0005_RPS0003ELBELB</v>
      </c>
      <c r="T1043" s="104" t="str">
        <f t="shared" si="67"/>
        <v>H.RUGFL_STR0005_RPS0003ELBELB_L</v>
      </c>
      <c r="U1043" s="105"/>
      <c r="V1043" s="107" t="str" cm="1">
        <f t="array" ref="V1043">_xlfn.TEXTJOIN(";", TRUE, _xlfn.UNIQUE(_xlfn._xlws.FILTER(P$3:P$10029, C$3:C$10029=C1043)))</f>
        <v>BLACK;NAVY;BORDEAUX;GREEN;ELECTRIC BLUE</v>
      </c>
      <c r="W1043" s="107" t="str" cm="1">
        <f t="array" ref="W1043">_xlfn.TEXTJOIN(";", TRUE, _xlfn.UNIQUE(_xlfn._xlws.FILTER(F$3:F$10029, C$3:C$10029=C1043)))</f>
        <v>S;M;L;XL</v>
      </c>
      <c r="X1043" s="101" t="str">
        <f>IF(E1043&gt;0,+VLOOKUP($E1043,'CODE GENERATOR'!$D:$AC,19,FALSE),0)</f>
        <v>CSM-BLANKET SAKS MAVİ-1</v>
      </c>
      <c r="Y1043" s="101" t="str">
        <f>IF(E1043&gt;0,+VLOOKUP($E1043,'CODE GENERATOR'!$D:$AC,20,FALSE),0)</f>
        <v>CSM-BLANKET SAKS MAVİ-2</v>
      </c>
      <c r="Z1043" s="101" t="str">
        <f>IF(E1043&gt;0,+VLOOKUP($E1043,'CODE GENERATOR'!$D:$AC,21,FALSE),0)</f>
        <v>CSM-BLANKET SAKS MAVİ-3</v>
      </c>
      <c r="AA1043" s="101" t="str">
        <f>IF(E1043&gt;0,+VLOOKUP($E1043,'CODE GENERATOR'!$D:$AC,22,FALSE),0)</f>
        <v>CSM-BLANKET SAKS MAVİ-4</v>
      </c>
      <c r="AB1043" s="101">
        <f>IF(E1043&gt;0,+VLOOKUP($E1043,'CODE GENERATOR'!$D:$AC,23,FALSE),0)</f>
        <v>0</v>
      </c>
      <c r="AC1043" s="101">
        <f>IF(E1043&gt;0,+VLOOKUP($E1043,'CODE GENERATOR'!$D:$AC,24,FALSE),0)</f>
        <v>0</v>
      </c>
      <c r="AD1043" s="101">
        <f>IF(E1043&gt;0,+VLOOKUP($E1043,'CODE GENERATOR'!$D:$AC,25,FALSE),0)</f>
        <v>0</v>
      </c>
      <c r="AE1043" s="101" t="str">
        <f>IF(E1043&gt;0,+VLOOKUP($E1043,'CODE GENERATOR'!$D:$AC,26,FALSE),0)</f>
        <v/>
      </c>
      <c r="AF1043" s="149" t="str">
        <f>IF($C1043&gt;0,$C1043&amp;" "&amp;$P1043&amp;" "&amp;+VLOOKUP($C1043,'STYLE NAMES'!$B:$AC,10,FALSE),"""")</f>
        <v>ALASKA ELECTRIC BLUE WINTER STABLE RUG</v>
      </c>
      <c r="AG1043" s="101" t="str">
        <f>"Enjoy our "&amp;(AF1043)&amp;"; "&amp;IF(C1043&gt;0,+VLOOKUP($C1043,'STYLE NAMES'!$B:$AC,11,FALSE),"")</f>
        <v>Enjoy our ALASKA ELECTRIC BLUE WINTER STABLE RUG; Winter Stable Rug - 300 GR.
Thanks to its quality and high-tech components, our winter rugs will keep your horse extra warm in the stable. Not to mention the elegant look!</v>
      </c>
      <c r="AH1043" s="101" t="str">
        <f>IF(C1043&gt;0,+VLOOKUP($C1043,'STYLE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1043" s="101" t="str">
        <f>IF(C1043&gt;0,+VLOOKUP($C1043,'STYLE NAMES'!$B:$AC,13,FALSE),"")</f>
        <v>Industrial washing is recommended</v>
      </c>
      <c r="AJ1043" s="149" t="str">
        <f>IF($C1043&gt;0,$C1043&amp;" "&amp;$P1043&amp;" "&amp;+VLOOKUP($C1043,'STYLE NAMES'!$B:$AC,14,FALSE),"""")</f>
        <v>ALASKA ELECTRIC BLUE KIŞLIK AHIR BLANKETİ</v>
      </c>
      <c r="AK1043" s="149" t="str">
        <f>"Cavalier SanMarco tarafından tasarlanan "&amp;(AJ1043)&amp;"; "&amp;IF(C1043&gt;0,+VLOOKUP($C1043,'STYLE NAMES'!$B:$AC,15,FALSE),"")</f>
        <v>Cavalier SanMarco tarafından tasarlanan ALASKA ELECTRIC BLUE KIŞLIK AHIR BLANKETİ; Kışlık Ahır Blanketi - 300 GR
Kaliteli ve yüksek teknik özellikli materyalleri ile Ahır Blanketlerimiz atınızı box içinde extra sıcak ve şık tutacak</v>
      </c>
      <c r="AL1043" s="149" t="str">
        <f>IF(C1043&gt;0,+VLOOKUP($C1043,'STYLE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1043" s="149" t="str">
        <f>IF(C1043&gt;0,+VLOOKUP($C1043,'STYLE NAMES'!$B:$AC,17,FALSE),"")</f>
        <v>Endüstriyel yıkama tavsiye edilir</v>
      </c>
      <c r="AN1043" s="149" t="str">
        <f>IF($C1043&gt;0,$C1043&amp;" "&amp;$P1043&amp;" "&amp;+VLOOKUP($C1043,'STYLE NAMES'!$B:$AC,18,FALSE),"""")</f>
        <v>ALASKA ELECTRIC BLUE COPERTA DA BOX INVERNALE</v>
      </c>
      <c r="AO1043" s="101" t="str">
        <f>"Disegnato da Cavalier SanMarco "&amp;(AN1043)&amp;"; "&amp;IF(C1043&gt;0,+VLOOKUP($C1043,'STYLE NAMES'!$B:$AC,19,FALSE),"")</f>
        <v>Disegnato da Cavalier SanMarco ALASKA ELECTRIC BLUE COPERTA DA BOX INVERNALE; Coperta invernale da box - 300 GR
Grazie alla sua qualità e ai suoi componenti high-tech, le nostre coperte invernali manterranno il tuo cavallo extra caldo nella stalla con un elegante aspetto!</v>
      </c>
      <c r="AP1043" s="101" t="str">
        <f>IF(C1043&gt;0,+VLOOKUP($C1043,'STYLE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1043" s="101" t="str">
        <f>IF(C1043&gt;0,+VLOOKUP($C1043,'STYLE NAMES'!$B:$AC,21,FALSE),"")</f>
        <v>Si consiglia il lavaggio industriale</v>
      </c>
      <c r="AR1043" s="101">
        <f>IF(D1043&gt;0,+VLOOKUP($C1043,'STYLE NAMES'!$B:$AC,22,FALSE),"")</f>
        <v>0</v>
      </c>
      <c r="AS1043" s="101">
        <f>IF(E1043&gt;0,+VLOOKUP($C1043,'STYLE NAMES'!$B:$AC,23,FALSE),"")</f>
        <v>0</v>
      </c>
      <c r="AT1043" s="101">
        <f>IF(F1043&gt;0,+VLOOKUP($C1043,'STYLE NAMES'!$B:$AC,24,FALSE),"")</f>
        <v>0</v>
      </c>
      <c r="AU1043" s="101">
        <f>IF(G1043&gt;0,+VLOOKUP($C1043,'STYLE NAMES'!$B:$AC,25,FALSE),"")</f>
        <v>0</v>
      </c>
      <c r="AV1043" s="101">
        <f>+VLOOKUP($S1043,'CODE GENERATOR'!$P:$AM,15,FALSE)</f>
        <v>0</v>
      </c>
      <c r="AW1043" s="101">
        <f>+VLOOKUP($S1043,'CODE GENERATOR'!$P:$AM,16,FALSE)</f>
        <v>0</v>
      </c>
      <c r="AX1043" s="101">
        <f>+VLOOKUP($S1043,'CODE GENERATOR'!$P:$AM,17,FALSE)</f>
        <v>0</v>
      </c>
      <c r="AY1043" s="101">
        <f>+VLOOKUP($S1043,'CODE GENERATOR'!$P:$AM,18,FALSE)</f>
        <v>0</v>
      </c>
      <c r="AZ1043" s="101">
        <f>+VLOOKUP($S1043,'CODE GENERATOR'!$P:$AM,19,FALSE)</f>
        <v>0</v>
      </c>
      <c r="BA1043" s="101">
        <f>+VLOOKUP($S1043,'CODE GENERATOR'!$P:$AM,20,FALSE)</f>
        <v>0</v>
      </c>
      <c r="BB1043" s="101">
        <f>+VLOOKUP($S1043,'CODE GENERATOR'!$P:$AM,21,FALSE)</f>
        <v>0</v>
      </c>
      <c r="BC1043" s="101">
        <f>+VLOOKUP($S1043,'CODE GENERATOR'!$P:$AM,22,FALSE)</f>
        <v>0</v>
      </c>
      <c r="BD1043" s="101">
        <f>+VLOOKUP($S1043,'CODE GENERATOR'!$P:$AM,23,FALSE)</f>
        <v>0</v>
      </c>
      <c r="BE1043" s="101">
        <f>+VLOOKUP($S1043,'CODE GENERATOR'!$P:$AM,24,FALSE)</f>
        <v>0</v>
      </c>
      <c r="BF1043" s="101">
        <f>IF(C1043&gt;0,+VLOOKUP(G1043,'CATEGORY ID'!$A$1:$L$118,3,FALSE),"")</f>
        <v>5</v>
      </c>
      <c r="BG1043" s="101">
        <f>IF(C1043&gt;0,+VLOOKUP(H1043,'CATEGORY ID'!$D$1:$L$118,3,FALSE),"")</f>
        <v>5</v>
      </c>
      <c r="BH1043" s="101">
        <f>IF(C1043&gt;0,+VLOOKUP((+H1043&amp;I1043),'CATEGORY ID'!$H$1:$I$121,2,FALSE),"")</f>
        <v>59</v>
      </c>
      <c r="BJ1043" s="101">
        <f>IF(C1043&gt;0,IF(COUNTIF('CATEGORY ID'!$K$1:$K$121,+H1043&amp;K1043) &gt; 0, +VLOOKUP(+H1043&amp;K1043,'CATEGORY ID'!$K$1:$L$121,2,FALSE),""),"")</f>
        <v>63</v>
      </c>
      <c r="BK1043" s="101" t="str">
        <f>IF(C1043&gt;0,IF(COUNTIF('CATEGORY ID'!$K$124:$K$165, +VLOOKUP(C1043,'STYLE NAMES'!$B:$AE,30,FALSE)) &gt; 0, +VLOOKUP(VLOOKUP(C1043,'STYLE NAMES'!$B:$AE,30,FALSE),'CATEGORY ID'!K:M,2,FALSE),""),"")</f>
        <v/>
      </c>
      <c r="BR1043" s="101" t="str" cm="1">
        <f t="array" ref="BR1043">IF(C1043&gt;0,_xlfn.TEXTJOIN(";", TRUE,_xlfn.UNIQUE(_xlfn._xlws.FILTER(BF1043:BQ1043,(BF1043:BQ1043&gt;0)),TRUE,FALSE)),"")&amp;";"&amp;BS1043</f>
        <v>5;59;63;</v>
      </c>
      <c r="BU1043" s="106">
        <f>IF(C1043&gt;0,+VLOOKUP($C1043,'STYLE NAMES'!$B:$AC,26,FALSE),"")</f>
        <v>249.9</v>
      </c>
      <c r="BV1043" s="106">
        <f>IF(C1043&gt;0,+VLOOKUP($C1043,'STYLE NAMES'!$B:$AC,27,FALSE),"")</f>
        <v>13740</v>
      </c>
      <c r="BW1043" s="106">
        <f>IF(C1043&gt;0,+VLOOKUP($C1043,'STYLE NAMES'!$B:$AC,28,FALSE),"")</f>
        <v>287.38499999999999</v>
      </c>
      <c r="BY1043"/>
      <c r="BZ1043" s="101">
        <v>99</v>
      </c>
      <c r="CA1043" s="137">
        <f t="shared" si="70"/>
        <v>1</v>
      </c>
      <c r="CB1043" s="137">
        <f>+VLOOKUP(C1043,'[2]STYLES &amp; MODELS MATRIX'!$A:$G,7,FALSE)</f>
        <v>0</v>
      </c>
      <c r="CC1043" s="137" t="str">
        <f>+VLOOKUP(C1043,'[1]STYLES &amp; SIZE CHARTS'!$A:$H,8,FALSE)</f>
        <v>HP-RUGS1</v>
      </c>
      <c r="CD1043" s="137"/>
      <c r="CE1043" s="205"/>
      <c r="CF1043" s="141"/>
    </row>
    <row r="1044" spans="1:84" s="101" customFormat="1" ht="12" customHeight="1" x14ac:dyDescent="0.2">
      <c r="A1044" s="164"/>
      <c r="B1044" s="101" t="s">
        <v>783</v>
      </c>
      <c r="C1044" s="101" t="s">
        <v>86</v>
      </c>
      <c r="D1044" s="101" t="s">
        <v>87</v>
      </c>
      <c r="E1044" s="203" t="s">
        <v>2780</v>
      </c>
      <c r="F1044" s="101" t="s">
        <v>2249</v>
      </c>
      <c r="G1044" s="101" t="str">
        <f>IF(C1044&gt;0,+VLOOKUP($C1044,'STYLE NAMES'!$B:$AC,4,FALSE),"")</f>
        <v>HORSE</v>
      </c>
      <c r="H1044" s="101" t="str">
        <f>IF(C1044&gt;0,+VLOOKUP($C1044,'STYLE NAMES'!$B:$AC,5,FALSE),"")</f>
        <v>HORSE</v>
      </c>
      <c r="I1044" s="101" t="str">
        <f>IF(C1044&gt;0,+VLOOKUP($C1044,'STYLE NAMES'!$B:$AC,6,FALSE),"")</f>
        <v>RUGS</v>
      </c>
      <c r="J1044" s="101" t="str">
        <f>IF(C1044&gt;0,+VLOOKUP($C1044,'STYLE NAMES'!$B:$AC,7,FALSE),"")</f>
        <v>FULL</v>
      </c>
      <c r="K1044" s="101" t="str">
        <f>IF(C1044&gt;0,+VLOOKUP($C1044,'STYLE NAMES'!$B:$AC,8,FALSE),"")</f>
        <v>STABLE RUGS</v>
      </c>
      <c r="L1044" s="101" t="str">
        <f>IF(E1044&gt;0,+VLOOKUP($E1044,'CODE GENERATOR'!$D:$T,3,FALSE),"")</f>
        <v>W</v>
      </c>
      <c r="M1044" s="101" t="str">
        <f>IF(E1044&gt;0,+VLOOKUP($E1044,'CODE GENERATOR'!$D:$T,4,FALSE),"")</f>
        <v>RAINPROOF SHELL</v>
      </c>
      <c r="N1044" s="101" t="str">
        <f>IF(E1044&gt;0,+VLOOKUP($E1044,'CODE GENERATOR'!$D:$T,6,FALSE),"")</f>
        <v>ELECTRIC BLUE</v>
      </c>
      <c r="O1044" s="101" t="str">
        <f>IF(E1044&gt;0,+VLOOKUP($E1044,'CODE GENERATOR'!$D:$T,7,FALSE),"")</f>
        <v>ELECTRIC BLUE</v>
      </c>
      <c r="P1044" s="101" t="str">
        <f t="shared" si="69"/>
        <v>ELECTRIC BLUE</v>
      </c>
      <c r="Q1044" s="104" t="str">
        <f>IF(E1044&gt;0,+VLOOKUP($E1044,'CODE GENERATOR'!$D:$T,11,FALSE),"")</f>
        <v>H.RUGFL_STR0005</v>
      </c>
      <c r="R1044" s="104" t="str">
        <f>IF(E1044&gt;0,+VLOOKUP($E1044,'CODE GENERATOR'!$D:$T,12,FALSE),"")</f>
        <v>RPS0003ELBELB</v>
      </c>
      <c r="S1044" s="104" t="str">
        <f>IF(E1044&gt;0,+VLOOKUP($E1044,'CODE GENERATOR'!$D:$T,13,FALSE),"")</f>
        <v>H.RUGFL_STR0005_RPS0003ELBELB</v>
      </c>
      <c r="T1044" s="104" t="str">
        <f t="shared" si="67"/>
        <v>H.RUGFL_STR0005_RPS0003ELBELB_XL</v>
      </c>
      <c r="U1044" s="105"/>
      <c r="V1044" s="107" t="str" cm="1">
        <f t="array" ref="V1044">_xlfn.TEXTJOIN(";", TRUE, _xlfn.UNIQUE(_xlfn._xlws.FILTER(P$3:P$10029, C$3:C$10029=C1044)))</f>
        <v>BLACK;NAVY;BORDEAUX;GREEN;ELECTRIC BLUE</v>
      </c>
      <c r="W1044" s="107" t="str" cm="1">
        <f t="array" ref="W1044">_xlfn.TEXTJOIN(";", TRUE, _xlfn.UNIQUE(_xlfn._xlws.FILTER(F$3:F$10029, C$3:C$10029=C1044)))</f>
        <v>S;M;L;XL</v>
      </c>
      <c r="X1044" s="101" t="str">
        <f>IF(E1044&gt;0,+VLOOKUP($E1044,'CODE GENERATOR'!$D:$AC,19,FALSE),0)</f>
        <v>CSM-BLANKET SAKS MAVİ-1</v>
      </c>
      <c r="Y1044" s="101" t="str">
        <f>IF(E1044&gt;0,+VLOOKUP($E1044,'CODE GENERATOR'!$D:$AC,20,FALSE),0)</f>
        <v>CSM-BLANKET SAKS MAVİ-2</v>
      </c>
      <c r="Z1044" s="101" t="str">
        <f>IF(E1044&gt;0,+VLOOKUP($E1044,'CODE GENERATOR'!$D:$AC,21,FALSE),0)</f>
        <v>CSM-BLANKET SAKS MAVİ-3</v>
      </c>
      <c r="AA1044" s="101" t="str">
        <f>IF(E1044&gt;0,+VLOOKUP($E1044,'CODE GENERATOR'!$D:$AC,22,FALSE),0)</f>
        <v>CSM-BLANKET SAKS MAVİ-4</v>
      </c>
      <c r="AB1044" s="101">
        <f>IF(E1044&gt;0,+VLOOKUP($E1044,'CODE GENERATOR'!$D:$AC,23,FALSE),0)</f>
        <v>0</v>
      </c>
      <c r="AC1044" s="101">
        <f>IF(E1044&gt;0,+VLOOKUP($E1044,'CODE GENERATOR'!$D:$AC,24,FALSE),0)</f>
        <v>0</v>
      </c>
      <c r="AD1044" s="101">
        <f>IF(E1044&gt;0,+VLOOKUP($E1044,'CODE GENERATOR'!$D:$AC,25,FALSE),0)</f>
        <v>0</v>
      </c>
      <c r="AE1044" s="101" t="str">
        <f>IF(E1044&gt;0,+VLOOKUP($E1044,'CODE GENERATOR'!$D:$AC,26,FALSE),0)</f>
        <v/>
      </c>
      <c r="AF1044" s="149" t="str">
        <f>IF($C1044&gt;0,$C1044&amp;" "&amp;$P1044&amp;" "&amp;+VLOOKUP($C1044,'STYLE NAMES'!$B:$AC,10,FALSE),"""")</f>
        <v>ALASKA ELECTRIC BLUE WINTER STABLE RUG</v>
      </c>
      <c r="AG1044" s="101" t="str">
        <f>"Enjoy our "&amp;(AF1044)&amp;"; "&amp;IF(C1044&gt;0,+VLOOKUP($C1044,'STYLE NAMES'!$B:$AC,11,FALSE),"")</f>
        <v>Enjoy our ALASKA ELECTRIC BLUE WINTER STABLE RUG; Winter Stable Rug - 300 GR.
Thanks to its quality and high-tech components, our winter rugs will keep your horse extra warm in the stable. Not to mention the elegant look!</v>
      </c>
      <c r="AH1044" s="101" t="str">
        <f>IF(C1044&gt;0,+VLOOKUP($C1044,'STYLE NAMES'!$B:$AC,12,FALSE),"")</f>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
      <c r="AI1044" s="101" t="str">
        <f>IF(C1044&gt;0,+VLOOKUP($C1044,'STYLE NAMES'!$B:$AC,13,FALSE),"")</f>
        <v>Industrial washing is recommended</v>
      </c>
      <c r="AJ1044" s="149" t="str">
        <f>IF($C1044&gt;0,$C1044&amp;" "&amp;$P1044&amp;" "&amp;+VLOOKUP($C1044,'STYLE NAMES'!$B:$AC,14,FALSE),"""")</f>
        <v>ALASKA ELECTRIC BLUE KIŞLIK AHIR BLANKETİ</v>
      </c>
      <c r="AK1044" s="149" t="str">
        <f>"Cavalier SanMarco tarafından tasarlanan "&amp;(AJ1044)&amp;"; "&amp;IF(C1044&gt;0,+VLOOKUP($C1044,'STYLE NAMES'!$B:$AC,15,FALSE),"")</f>
        <v>Cavalier SanMarco tarafından tasarlanan ALASKA ELECTRIC BLUE KIŞLIK AHIR BLANKETİ; Kışlık Ahır Blanketi - 300 GR
Kaliteli ve yüksek teknik özellikli materyalleri ile Ahır Blanketlerimiz atınızı box içinde extra sıcak ve şık tutacak</v>
      </c>
      <c r="AL1044" s="149" t="str">
        <f>IF(C1044&gt;0,+VLOOKUP($C1044,'STYLE NAMES'!$B:$AC,16,FALSE),"")</f>
        <v>*Su itici özellikli dayananıklı dış kumaş
*Yumuşak, doğal ve cilt dostu astar kumaş
*300 gr Termo Elyaf Dolgulu
* Atınızın anatomisine uyacak özel kalıp
* Atınızın üstüne daha iyi oturması için ayarlanabilir omuz kemerleri ve polar yaka 
*Kırılmaz metal tokalar
Kompozisyon:
Dış yüzey kumaşı: %100 Polyester
Astar: %100 Pamuk
Dolgu: %100 Polyester termo elyaf</v>
      </c>
      <c r="AM1044" s="149" t="str">
        <f>IF(C1044&gt;0,+VLOOKUP($C1044,'STYLE NAMES'!$B:$AC,17,FALSE),"")</f>
        <v>Endüstriyel yıkama tavsiye edilir</v>
      </c>
      <c r="AN1044" s="149" t="str">
        <f>IF($C1044&gt;0,$C1044&amp;" "&amp;$P1044&amp;" "&amp;+VLOOKUP($C1044,'STYLE NAMES'!$B:$AC,18,FALSE),"""")</f>
        <v>ALASKA ELECTRIC BLUE COPERTA DA BOX INVERNALE</v>
      </c>
      <c r="AO1044" s="101" t="str">
        <f>"Disegnato da Cavalier SanMarco "&amp;(AN1044)&amp;"; "&amp;IF(C1044&gt;0,+VLOOKUP($C1044,'STYLE NAMES'!$B:$AC,19,FALSE),"")</f>
        <v>Disegnato da Cavalier SanMarco ALASKA ELECTRIC BLUE COPERTA DA BOX INVERNALE; Coperta invernale da box - 300 GR
Grazie alla sua qualità e ai suoi componenti high-tech, le nostre coperte invernali manterranno il tuo cavallo extra caldo nella stalla con un elegante aspetto!</v>
      </c>
      <c r="AP1044" s="101" t="str">
        <f>IF(C1044&gt;0,+VLOOKUP($C1044,'STYLE NAMES'!$B:$AC,20,FALSE),"")</f>
        <v>*Tessuto esterno idroripellente e di alta qualità 
*Fodera interna morbida, naturale e delicata sulla pelle 
*300 gr di imbottitura in fibra termo-isolante 
*Design personalizzato per adattarsi all'anatomia del cavallo 
*Spalline regolabili per una migliore vestibilità e colletto in pile
*Ganci in metallo infrangibile
Composizione: 
Tessuto esterno: 100%
Poliestere Fodera: 100% Cotone
Imbottitura: 100% Poliestere</v>
      </c>
      <c r="AQ1044" s="101" t="str">
        <f>IF(C1044&gt;0,+VLOOKUP($C1044,'STYLE NAMES'!$B:$AC,21,FALSE),"")</f>
        <v>Si consiglia il lavaggio industriale</v>
      </c>
      <c r="AR1044" s="101">
        <f>IF(D1044&gt;0,+VLOOKUP($C1044,'STYLE NAMES'!$B:$AC,22,FALSE),"")</f>
        <v>0</v>
      </c>
      <c r="AS1044" s="101">
        <f>IF(E1044&gt;0,+VLOOKUP($C1044,'STYLE NAMES'!$B:$AC,23,FALSE),"")</f>
        <v>0</v>
      </c>
      <c r="AT1044" s="101">
        <f>IF(F1044&gt;0,+VLOOKUP($C1044,'STYLE NAMES'!$B:$AC,24,FALSE),"")</f>
        <v>0</v>
      </c>
      <c r="AU1044" s="101">
        <f>IF(G1044&gt;0,+VLOOKUP($C1044,'STYLE NAMES'!$B:$AC,25,FALSE),"")</f>
        <v>0</v>
      </c>
      <c r="AV1044" s="101">
        <f>+VLOOKUP($S1044,'CODE GENERATOR'!$P:$AM,15,FALSE)</f>
        <v>0</v>
      </c>
      <c r="AW1044" s="101">
        <f>+VLOOKUP($S1044,'CODE GENERATOR'!$P:$AM,16,FALSE)</f>
        <v>0</v>
      </c>
      <c r="AX1044" s="101">
        <f>+VLOOKUP($S1044,'CODE GENERATOR'!$P:$AM,17,FALSE)</f>
        <v>0</v>
      </c>
      <c r="AY1044" s="101">
        <f>+VLOOKUP($S1044,'CODE GENERATOR'!$P:$AM,18,FALSE)</f>
        <v>0</v>
      </c>
      <c r="AZ1044" s="101">
        <f>+VLOOKUP($S1044,'CODE GENERATOR'!$P:$AM,19,FALSE)</f>
        <v>0</v>
      </c>
      <c r="BA1044" s="101">
        <f>+VLOOKUP($S1044,'CODE GENERATOR'!$P:$AM,20,FALSE)</f>
        <v>0</v>
      </c>
      <c r="BB1044" s="101">
        <f>+VLOOKUP($S1044,'CODE GENERATOR'!$P:$AM,21,FALSE)</f>
        <v>0</v>
      </c>
      <c r="BC1044" s="101">
        <f>+VLOOKUP($S1044,'CODE GENERATOR'!$P:$AM,22,FALSE)</f>
        <v>0</v>
      </c>
      <c r="BD1044" s="101">
        <f>+VLOOKUP($S1044,'CODE GENERATOR'!$P:$AM,23,FALSE)</f>
        <v>0</v>
      </c>
      <c r="BE1044" s="101">
        <f>+VLOOKUP($S1044,'CODE GENERATOR'!$P:$AM,24,FALSE)</f>
        <v>0</v>
      </c>
      <c r="BF1044" s="101">
        <f>IF(C1044&gt;0,+VLOOKUP(G1044,'CATEGORY ID'!$A$1:$L$118,3,FALSE),"")</f>
        <v>5</v>
      </c>
      <c r="BG1044" s="101">
        <f>IF(C1044&gt;0,+VLOOKUP(H1044,'CATEGORY ID'!$D$1:$L$118,3,FALSE),"")</f>
        <v>5</v>
      </c>
      <c r="BH1044" s="101">
        <f>IF(C1044&gt;0,+VLOOKUP((+H1044&amp;I1044),'CATEGORY ID'!$H$1:$I$121,2,FALSE),"")</f>
        <v>59</v>
      </c>
      <c r="BJ1044" s="101">
        <f>IF(C1044&gt;0,IF(COUNTIF('CATEGORY ID'!$K$1:$K$121,+H1044&amp;K1044) &gt; 0, +VLOOKUP(+H1044&amp;K1044,'CATEGORY ID'!$K$1:$L$121,2,FALSE),""),"")</f>
        <v>63</v>
      </c>
      <c r="BK1044" s="101" t="str">
        <f>IF(C1044&gt;0,IF(COUNTIF('CATEGORY ID'!$K$124:$K$165, +VLOOKUP(C1044,'STYLE NAMES'!$B:$AE,30,FALSE)) &gt; 0, +VLOOKUP(VLOOKUP(C1044,'STYLE NAMES'!$B:$AE,30,FALSE),'CATEGORY ID'!K:M,2,FALSE),""),"")</f>
        <v/>
      </c>
      <c r="BR1044" s="101" t="str" cm="1">
        <f t="array" ref="BR1044">IF(C1044&gt;0,_xlfn.TEXTJOIN(";", TRUE,_xlfn.UNIQUE(_xlfn._xlws.FILTER(BF1044:BQ1044,(BF1044:BQ1044&gt;0)),TRUE,FALSE)),"")&amp;";"&amp;BS1044</f>
        <v>5;59;63;</v>
      </c>
      <c r="BU1044" s="106">
        <f>IF(C1044&gt;0,+VLOOKUP($C1044,'STYLE NAMES'!$B:$AC,26,FALSE),"")</f>
        <v>249.9</v>
      </c>
      <c r="BV1044" s="106">
        <f>IF(C1044&gt;0,+VLOOKUP($C1044,'STYLE NAMES'!$B:$AC,27,FALSE),"")</f>
        <v>13740</v>
      </c>
      <c r="BW1044" s="106">
        <f>IF(C1044&gt;0,+VLOOKUP($C1044,'STYLE NAMES'!$B:$AC,28,FALSE),"")</f>
        <v>287.38499999999999</v>
      </c>
      <c r="BY1044"/>
      <c r="BZ1044" s="101">
        <v>99</v>
      </c>
      <c r="CA1044" s="137">
        <f t="shared" si="70"/>
        <v>1</v>
      </c>
      <c r="CB1044" s="137">
        <f>+VLOOKUP(C1044,'[2]STYLES &amp; MODELS MATRIX'!$A:$G,7,FALSE)</f>
        <v>0</v>
      </c>
      <c r="CC1044" s="137" t="str">
        <f>+VLOOKUP(C1044,'[1]STYLES &amp; SIZE CHARTS'!$A:$H,8,FALSE)</f>
        <v>HP-RUGS1</v>
      </c>
      <c r="CD1044" s="137"/>
      <c r="CE1044" s="205"/>
      <c r="CF1044" s="141"/>
    </row>
    <row r="1045" spans="1:84" s="101" customFormat="1" ht="12" customHeight="1" x14ac:dyDescent="0.2">
      <c r="A1045" s="102">
        <f t="shared" si="68"/>
        <v>0</v>
      </c>
      <c r="B1045" s="101" t="s">
        <v>901</v>
      </c>
      <c r="C1045" s="101" t="s">
        <v>139</v>
      </c>
      <c r="D1045" s="101" t="s">
        <v>140</v>
      </c>
      <c r="E1045" s="203" t="s">
        <v>2781</v>
      </c>
      <c r="F1045" s="101" t="s">
        <v>2346</v>
      </c>
      <c r="G1045" s="101" t="str">
        <f>IF(C1045&gt;0,+VLOOKUP($C1045,'STYLE NAMES'!$B:$AC,4,FALSE),"")</f>
        <v>RIDER</v>
      </c>
      <c r="H1045" s="101" t="str">
        <f>IF(C1045&gt;0,+VLOOKUP($C1045,'STYLE NAMES'!$B:$AC,5,FALSE),"")</f>
        <v>MEN</v>
      </c>
      <c r="I1045" s="101" t="str">
        <f>IF(C1045&gt;0,+VLOOKUP($C1045,'STYLE NAMES'!$B:$AC,6,FALSE),"")</f>
        <v>OUTERWEAR</v>
      </c>
      <c r="J1045" s="101" t="str">
        <f>IF(C1045&gt;0,+VLOOKUP($C1045,'STYLE NAMES'!$B:$AC,7,FALSE),"")</f>
        <v>MEN</v>
      </c>
      <c r="K1045" s="101" t="str">
        <f>IF(C1045&gt;0,+VLOOKUP($C1045,'STYLE NAMES'!$B:$AC,8,FALSE),"")</f>
        <v>PUFFER VESTS</v>
      </c>
      <c r="L1045" s="101" t="str">
        <f>IF(E1045&gt;0,+VLOOKUP($E1045,'CODE GENERATOR'!$D:$T,3,FALSE),"")</f>
        <v>W</v>
      </c>
      <c r="M1045" s="101" t="str">
        <f>IF(E1045&gt;0,+VLOOKUP($E1045,'CODE GENERATOR'!$D:$T,4,FALSE),"")</f>
        <v>NYLON</v>
      </c>
      <c r="N1045" s="101" t="str">
        <f>IF(E1045&gt;0,+VLOOKUP($E1045,'CODE GENERATOR'!$D:$T,6,FALSE),"")</f>
        <v>BLACK</v>
      </c>
      <c r="O1045" s="101" t="str">
        <f>IF(E1045&gt;0,+VLOOKUP($E1045,'CODE GENERATOR'!$D:$T,7,FALSE),"")</f>
        <v>BLACK</v>
      </c>
      <c r="P1045" s="101" t="str">
        <f t="shared" ref="P1045" si="73">IF(E1045&gt;0,+IF(N1045=O1045,N1045,N1045&amp;"/"&amp;O1045),"")</f>
        <v>BLACK</v>
      </c>
      <c r="Q1045" s="104" t="str">
        <f>IF(E1045&gt;0,+VLOOKUP($E1045,'CODE GENERATOR'!$D:$T,11,FALSE),"")</f>
        <v>R.OTWMN_PUV0056</v>
      </c>
      <c r="R1045" s="104" t="str">
        <f>IF(E1045&gt;0,+VLOOKUP($E1045,'CODE GENERATOR'!$D:$T,12,FALSE),"")</f>
        <v>NYL0000BLKBLK</v>
      </c>
      <c r="S1045" s="104" t="str">
        <f>IF(E1045&gt;0,+VLOOKUP($E1045,'CODE GENERATOR'!$D:$T,13,FALSE),"")</f>
        <v>R.OTWMN_PUV0056_NYL0000BLKBLK</v>
      </c>
      <c r="T1045" s="104" t="str">
        <f t="shared" ref="T1045" si="74">+S1045&amp;"_"&amp;F1045</f>
        <v>R.OTWMN_PUV0056_NYL0000BLKBLK_XS</v>
      </c>
      <c r="U1045" s="105"/>
      <c r="V1045" s="107" t="str" cm="1">
        <f t="array" ref="V1045">_xlfn.TEXTJOIN(";", TRUE, _xlfn.UNIQUE(_xlfn._xlws.FILTER(P$3:P$10029, C$3:C$10029=C1045)))</f>
        <v>BLACK</v>
      </c>
      <c r="W1045" s="107" t="str" cm="1">
        <f t="array" ref="W1045">_xlfn.TEXTJOIN(";", TRUE, _xlfn.UNIQUE(_xlfn._xlws.FILTER(F$3:F$10029, C$3:C$10029=C1045)))</f>
        <v>XS;S;M;L;XL;XXL</v>
      </c>
      <c r="X1045" s="101" t="str">
        <f>IF(E1045&gt;0,+VLOOKUP($E1045,'CODE GENERATOR'!$D:$AC,19,FALSE),0)</f>
        <v>2507_W_2918</v>
      </c>
      <c r="Y1045" s="101" t="str">
        <f>IF(E1045&gt;0,+VLOOKUP($E1045,'CODE GENERATOR'!$D:$AC,20,FALSE),0)</f>
        <v>2507_W_2924</v>
      </c>
      <c r="Z1045" s="101" t="str">
        <f>IF(E1045&gt;0,+VLOOKUP($E1045,'CODE GENERATOR'!$D:$AC,21,FALSE),0)</f>
        <v>2507_W_2950</v>
      </c>
      <c r="AA1045" s="101" t="str">
        <f>IF(E1045&gt;0,+VLOOKUP($E1045,'CODE GENERATOR'!$D:$AC,22,FALSE),0)</f>
        <v>2507_W_2932</v>
      </c>
      <c r="AB1045" s="101" t="str">
        <f>IF(E1045&gt;0,+VLOOKUP($E1045,'CODE GENERATOR'!$D:$AC,23,FALSE),0)</f>
        <v>2507_D_cavalier_detay_0110</v>
      </c>
      <c r="AC1045" s="101" t="str">
        <f>IF(E1045&gt;0,+VLOOKUP($E1045,'CODE GENERATOR'!$D:$AC,24,FALSE),0)</f>
        <v>2507_D_cavalier_detay_0111</v>
      </c>
      <c r="AD1045" s="101" t="str">
        <f>IF(E1045&gt;0,+VLOOKUP($E1045,'CODE GENERATOR'!$D:$AC,25,FALSE),0)</f>
        <v>2507_VW_Web_70</v>
      </c>
      <c r="AE1045" s="101">
        <f>IF(E1045&gt;0,+VLOOKUP($E1045,'CODE GENERATOR'!$D:$AC,26,FALSE),0)</f>
        <v>0</v>
      </c>
      <c r="AF1045" s="149" t="str">
        <f>IF($C1045&gt;0,$C1045&amp;" "&amp;$P1045&amp;" "&amp;+VLOOKUP($C1045,'STYLE NAMES'!$B:$AC,10,FALSE),"""")</f>
        <v>ATLANTA BLACK MEN'S PUFFER VEST</v>
      </c>
      <c r="AG1045" s="101" t="str">
        <f>"Enjoy our "&amp;(AF1045)&amp;"; "&amp;IF(C1045&gt;0,+VLOOKUP($C1045,'STYLE NAMES'!$B:$AC,11,FALSE),"")</f>
        <v>Enjoy our ATLANTA BLACK MEN'S PUFFER VEST; ATLANTA Riding Vest
Every rider's must have product in the wardrobe
Ideal for transition seasons</v>
      </c>
      <c r="AH1045" s="101" t="str">
        <f>IF(C1045&gt;0,+VLOOKUP($C1045,'STYLE NAMES'!$B:$AC,12,FALSE),"")</f>
        <v>*Super-light weight
Composition:
Shell fabric: 100% Nylon
Lining: 100% Nylon
Filling: 100% Polyester Non-woven</v>
      </c>
      <c r="AI1045" s="101" t="str">
        <f>IF(C1045&gt;0,+VLOOKUP($C1045,'STYLE NAMES'!$B:$AC,13,FALSE),"")</f>
        <v>Machine Wash gently at 30 C
Do not dry clean
Do not bleach
Do not iron
Hang dry</v>
      </c>
      <c r="AJ1045" s="149" t="str">
        <f>IF($C1045&gt;0,$C1045&amp;" "&amp;$P1045&amp;" "&amp;+VLOOKUP($C1045,'STYLE NAMES'!$B:$AC,14,FALSE),"""")</f>
        <v>ATLANTA BLACK ERKEK ŞİŞME YELEK</v>
      </c>
      <c r="AK1045" s="149" t="str">
        <f>"Cavalier SanMarco tarafından tasarlanan "&amp;(AJ1045)&amp;"; "&amp;IF(C1045&gt;0,+VLOOKUP($C1045,'STYLE NAMES'!$B:$AC,15,FALSE),"")</f>
        <v>Cavalier SanMarco tarafından tasarlanan ATLANTA BLACK ERKEK ŞİŞME YELEK; ATLANTA Binici Yeleği
Her binicinin gardrobunda bulunması gereken bir ürün
Geçiş mevsimleri için ideal</v>
      </c>
      <c r="AL1045" s="149" t="str">
        <f>IF(C1045&gt;0,+VLOOKUP($C1045,'STYLE NAMES'!$B:$AC,16,FALSE),"")</f>
        <v>*Ultra hafif 
Kompozisyon:
Dış Kumaş: 100% Nylon
Astar: 100% Nylon
Dolgu: 100% Polyester Elyaf</v>
      </c>
      <c r="AM1045" s="149" t="str">
        <f>IF(C1045&gt;0,+VLOOKUP($C1045,'STYLE NAMES'!$B:$AC,17,FALSE),"")</f>
        <v>30 C derecede hassas Makine yıkama
Kuru temizleme yapmayın
Çamaşır suyu kullanmayın
Ütülemeyin
Asarak kurutun</v>
      </c>
      <c r="AN1045" s="149" t="str">
        <f>IF($C1045&gt;0,$C1045&amp;" "&amp;$P1045&amp;" "&amp;+VLOOKUP($C1045,'STYLE NAMES'!$B:$AC,18,FALSE),"""")</f>
        <v>ATLANTA BLACK GILET IMBOTTITO DA UOMO</v>
      </c>
      <c r="AO1045" s="101" t="str">
        <f>"Disegnato da Cavalier SanMarco "&amp;(AN1045)&amp;"; "&amp;IF(C1045&gt;0,+VLOOKUP($C1045,'STYLE NAMES'!$B:$AC,19,FALSE),"")</f>
        <v>Disegnato da Cavalier SanMarco ATLANTA BLACK GILET IMBOTTITO DA UOMO; Gilet da equitazione
Un prodotto essenziale nel guardaroba di ogni cavaliere Ideale per le mezze stagioni</v>
      </c>
      <c r="AP1045" s="101" t="str">
        <f>IF(C1045&gt;0,+VLOOKUP($C1045,'STYLE NAMES'!$B:$AC,20,FALSE),"")</f>
        <v>Super leggero 
Vestibilita slim per le donne
Composizione: 
Tessuto esterno: 100% Nylon
Fodera: 100% Nylon 
Imbottitura: 100% Poliestere</v>
      </c>
      <c r="AQ1045" s="101" t="str">
        <f>IF(C1045&gt;0,+VLOOKUP($C1045,'STYLE NAMES'!$B:$AC,21,FALSE),"")</f>
        <v>Lavaggio delicato a 30°C 
Non lavare a secco 
Non candeggiare 
Non stirare 
Asciugare appeso</v>
      </c>
      <c r="AR1045" s="101">
        <f>IF(D1045&gt;0,+VLOOKUP($C1045,'STYLE NAMES'!$B:$AC,22,FALSE),"")</f>
        <v>0</v>
      </c>
      <c r="AS1045" s="101">
        <f>IF(E1045&gt;0,+VLOOKUP($C1045,'STYLE NAMES'!$B:$AC,23,FALSE),"")</f>
        <v>0</v>
      </c>
      <c r="AT1045" s="101">
        <f>IF(F1045&gt;0,+VLOOKUP($C1045,'STYLE NAMES'!$B:$AC,24,FALSE),"")</f>
        <v>0</v>
      </c>
      <c r="AU1045" s="101">
        <f>IF(G1045&gt;0,+VLOOKUP($C1045,'STYLE NAMES'!$B:$AC,25,FALSE),"")</f>
        <v>0</v>
      </c>
      <c r="AV1045" s="101" t="str">
        <f>+VLOOKUP($S1045,'CODE GENERATOR'!$P:$AM,15,FALSE)</f>
        <v>R.BOTMN_BRC0066_TJR0026BLKBLK</v>
      </c>
      <c r="AW1045" s="101" t="str">
        <f>+VLOOKUP($S1045,'CODE GENERATOR'!$P:$AM,16,FALSE)</f>
        <v>R.TOPMN_BLY0049_SUP0018LGYLGY</v>
      </c>
      <c r="AX1045" s="101" t="str">
        <f>+VLOOKUP($S1045,'CODE GENERATOR'!$P:$AM,17,FALSE)</f>
        <v>A.RACUX_BLT0015_BRD0012GRYBBL</v>
      </c>
      <c r="AY1045" s="101" t="str">
        <f>+VLOOKUP($S1045,'CODE GENERATOR'!$P:$AM,18,FALSE)</f>
        <v>A.RACAU_SOC0018_NYL00003XBST6</v>
      </c>
      <c r="AZ1045" s="101">
        <f>+VLOOKUP($S1045,'CODE GENERATOR'!$P:$AM,19,FALSE)</f>
        <v>0</v>
      </c>
      <c r="BA1045" s="101">
        <f>+VLOOKUP($S1045,'CODE GENERATOR'!$P:$AM,20,FALSE)</f>
        <v>0</v>
      </c>
      <c r="BB1045" s="101">
        <f>+VLOOKUP($S1045,'CODE GENERATOR'!$P:$AM,21,FALSE)</f>
        <v>0</v>
      </c>
      <c r="BC1045" s="101">
        <f>+VLOOKUP($S1045,'CODE GENERATOR'!$P:$AM,22,FALSE)</f>
        <v>0</v>
      </c>
      <c r="BD1045" s="101">
        <f>+VLOOKUP($S1045,'CODE GENERATOR'!$P:$AM,23,FALSE)</f>
        <v>0</v>
      </c>
      <c r="BE1045" s="101">
        <f>+VLOOKUP($S1045,'CODE GENERATOR'!$P:$AM,24,FALSE)</f>
        <v>0</v>
      </c>
      <c r="BF1045" s="101">
        <f>IF(C1045&gt;0,+VLOOKUP(G1045,'CATEGORY ID'!$A$1:$L$118,3,FALSE),"")</f>
        <v>30</v>
      </c>
      <c r="BG1045" s="101">
        <f>IF(C1045&gt;0,+VLOOKUP(H1045,'CATEGORY ID'!$D$1:$L$118,3,FALSE),"")</f>
        <v>2</v>
      </c>
      <c r="BH1045" s="101">
        <f>IF(C1045&gt;0,+VLOOKUP((+H1045&amp;I1045),'CATEGORY ID'!$H$1:$I$121,2,FALSE),"")</f>
        <v>36</v>
      </c>
      <c r="BJ1045" s="101">
        <f>IF(C1045&gt;0,IF(COUNTIF('CATEGORY ID'!$K$1:$K$121,+H1045&amp;K1045) &gt; 0, +VLOOKUP(+H1045&amp;K1045,'CATEGORY ID'!$K$1:$L$121,2,FALSE),""),"")</f>
        <v>128</v>
      </c>
      <c r="BK1045" s="101" t="str">
        <f>IF(C1045&gt;0,IF(COUNTIF('CATEGORY ID'!$K$124:$K$165, +VLOOKUP(C1045,'STYLE NAMES'!$B:$AE,30,FALSE)) &gt; 0, +VLOOKUP(VLOOKUP(C1045,'STYLE NAMES'!$B:$AE,30,FALSE),'CATEGORY ID'!K:M,2,FALSE),""),"")</f>
        <v/>
      </c>
      <c r="BR1045" s="101" t="str" cm="1">
        <f t="array" ref="BR1045">IF(C1045&gt;0,_xlfn.TEXTJOIN(";", TRUE,_xlfn.UNIQUE(_xlfn._xlws.FILTER(BF1045:BQ1045,(BF1045:BQ1045&gt;0)),TRUE,FALSE)),"")&amp;";"&amp;BS1045</f>
        <v>30;2;36;128;</v>
      </c>
      <c r="BU1045" s="106">
        <f>IF(C1045&gt;0,+VLOOKUP($C1045,'STYLE NAMES'!$B:$AC,26,FALSE),"")</f>
        <v>99.9</v>
      </c>
      <c r="BV1045" s="106">
        <f>IF(C1045&gt;0,+VLOOKUP($C1045,'STYLE NAMES'!$B:$AC,27,FALSE),"")</f>
        <v>5490</v>
      </c>
      <c r="BW1045" s="106">
        <f>IF(C1045&gt;0,+VLOOKUP($C1045,'STYLE NAMES'!$B:$AC,28,FALSE),"")</f>
        <v>114.88499999999999</v>
      </c>
      <c r="BY1045"/>
      <c r="BZ1045" s="101">
        <v>0</v>
      </c>
      <c r="CA1045" s="137">
        <f t="shared" si="70"/>
        <v>1</v>
      </c>
      <c r="CB1045" s="137" t="str">
        <f>+VLOOKUP(C1045,'[2]STYLES &amp; MODELS MATRIX'!$A:$G,7,FALSE)</f>
        <v>HDJ</v>
      </c>
      <c r="CC1045" s="137">
        <f>+VLOOKUP(C1045,'[1]STYLES &amp; SIZE CHARTS'!$A:$H,8,FALSE)</f>
        <v>0</v>
      </c>
      <c r="CD1045" s="137"/>
      <c r="CE1045" s="205"/>
      <c r="CF1045" s="141"/>
    </row>
    <row r="1046" spans="1:84" s="101" customFormat="1" ht="12" customHeight="1" x14ac:dyDescent="0.2">
      <c r="A1046" s="102">
        <f t="shared" si="68"/>
        <v>0</v>
      </c>
      <c r="B1046" s="101" t="s">
        <v>901</v>
      </c>
      <c r="C1046" s="101" t="s">
        <v>139</v>
      </c>
      <c r="D1046" s="101" t="s">
        <v>140</v>
      </c>
      <c r="E1046" s="203" t="s">
        <v>2781</v>
      </c>
      <c r="F1046" s="101" t="s">
        <v>785</v>
      </c>
      <c r="G1046" s="101" t="str">
        <f>IF(C1046&gt;0,+VLOOKUP($C1046,'STYLE NAMES'!$B:$AC,4,FALSE),"")</f>
        <v>RIDER</v>
      </c>
      <c r="H1046" s="101" t="str">
        <f>IF(C1046&gt;0,+VLOOKUP($C1046,'STYLE NAMES'!$B:$AC,5,FALSE),"")</f>
        <v>MEN</v>
      </c>
      <c r="I1046" s="101" t="str">
        <f>IF(C1046&gt;0,+VLOOKUP($C1046,'STYLE NAMES'!$B:$AC,6,FALSE),"")</f>
        <v>OUTERWEAR</v>
      </c>
      <c r="J1046" s="101" t="str">
        <f>IF(C1046&gt;0,+VLOOKUP($C1046,'STYLE NAMES'!$B:$AC,7,FALSE),"")</f>
        <v>MEN</v>
      </c>
      <c r="K1046" s="101" t="str">
        <f>IF(C1046&gt;0,+VLOOKUP($C1046,'STYLE NAMES'!$B:$AC,8,FALSE),"")</f>
        <v>PUFFER VESTS</v>
      </c>
      <c r="L1046" s="101" t="str">
        <f>IF(E1046&gt;0,+VLOOKUP($E1046,'CODE GENERATOR'!$D:$T,3,FALSE),"")</f>
        <v>W</v>
      </c>
      <c r="M1046" s="101" t="str">
        <f>IF(E1046&gt;0,+VLOOKUP($E1046,'CODE GENERATOR'!$D:$T,4,FALSE),"")</f>
        <v>NYLON</v>
      </c>
      <c r="N1046" s="101" t="str">
        <f>IF(E1046&gt;0,+VLOOKUP($E1046,'CODE GENERATOR'!$D:$T,6,FALSE),"")</f>
        <v>BLACK</v>
      </c>
      <c r="O1046" s="101" t="str">
        <f>IF(E1046&gt;0,+VLOOKUP($E1046,'CODE GENERATOR'!$D:$T,7,FALSE),"")</f>
        <v>BLACK</v>
      </c>
      <c r="P1046" s="101" t="str">
        <f t="shared" si="69"/>
        <v>BLACK</v>
      </c>
      <c r="Q1046" s="104" t="str">
        <f>IF(E1046&gt;0,+VLOOKUP($E1046,'CODE GENERATOR'!$D:$T,11,FALSE),"")</f>
        <v>R.OTWMN_PUV0056</v>
      </c>
      <c r="R1046" s="104" t="str">
        <f>IF(E1046&gt;0,+VLOOKUP($E1046,'CODE GENERATOR'!$D:$T,12,FALSE),"")</f>
        <v>NYL0000BLKBLK</v>
      </c>
      <c r="S1046" s="104" t="str">
        <f>IF(E1046&gt;0,+VLOOKUP($E1046,'CODE GENERATOR'!$D:$T,13,FALSE),"")</f>
        <v>R.OTWMN_PUV0056_NYL0000BLKBLK</v>
      </c>
      <c r="T1046" s="104" t="str">
        <f t="shared" si="67"/>
        <v>R.OTWMN_PUV0056_NYL0000BLKBLK_S</v>
      </c>
      <c r="U1046" s="105"/>
      <c r="V1046" s="107" t="str" cm="1">
        <f t="array" ref="V1046">_xlfn.TEXTJOIN(";", TRUE, _xlfn.UNIQUE(_xlfn._xlws.FILTER(P$3:P$10029, C$3:C$10029=C1046)))</f>
        <v>BLACK</v>
      </c>
      <c r="W1046" s="107" t="str" cm="1">
        <f t="array" ref="W1046">_xlfn.TEXTJOIN(";", TRUE, _xlfn.UNIQUE(_xlfn._xlws.FILTER(F$3:F$10029, C$3:C$10029=C1046)))</f>
        <v>XS;S;M;L;XL;XXL</v>
      </c>
      <c r="X1046" s="101" t="str">
        <f>IF(E1046&gt;0,+VLOOKUP($E1046,'CODE GENERATOR'!$D:$AC,19,FALSE),0)</f>
        <v>2507_W_2918</v>
      </c>
      <c r="Y1046" s="101" t="str">
        <f>IF(E1046&gt;0,+VLOOKUP($E1046,'CODE GENERATOR'!$D:$AC,20,FALSE),0)</f>
        <v>2507_W_2924</v>
      </c>
      <c r="Z1046" s="101" t="str">
        <f>IF(E1046&gt;0,+VLOOKUP($E1046,'CODE GENERATOR'!$D:$AC,21,FALSE),0)</f>
        <v>2507_W_2950</v>
      </c>
      <c r="AA1046" s="101" t="str">
        <f>IF(E1046&gt;0,+VLOOKUP($E1046,'CODE GENERATOR'!$D:$AC,22,FALSE),0)</f>
        <v>2507_W_2932</v>
      </c>
      <c r="AB1046" s="101" t="str">
        <f>IF(E1046&gt;0,+VLOOKUP($E1046,'CODE GENERATOR'!$D:$AC,23,FALSE),0)</f>
        <v>2507_D_cavalier_detay_0110</v>
      </c>
      <c r="AC1046" s="101" t="str">
        <f>IF(E1046&gt;0,+VLOOKUP($E1046,'CODE GENERATOR'!$D:$AC,24,FALSE),0)</f>
        <v>2507_D_cavalier_detay_0111</v>
      </c>
      <c r="AD1046" s="101" t="str">
        <f>IF(E1046&gt;0,+VLOOKUP($E1046,'CODE GENERATOR'!$D:$AC,25,FALSE),0)</f>
        <v>2507_VW_Web_70</v>
      </c>
      <c r="AE1046" s="101">
        <f>IF(E1046&gt;0,+VLOOKUP($E1046,'CODE GENERATOR'!$D:$AC,26,FALSE),0)</f>
        <v>0</v>
      </c>
      <c r="AF1046" s="149" t="str">
        <f>IF($C1046&gt;0,$C1046&amp;" "&amp;$P1046&amp;" "&amp;+VLOOKUP($C1046,'STYLE NAMES'!$B:$AC,10,FALSE),"""")</f>
        <v>ATLANTA BLACK MEN'S PUFFER VEST</v>
      </c>
      <c r="AG1046" s="101" t="str">
        <f>"Enjoy our "&amp;(AF1046)&amp;"; "&amp;IF(C1046&gt;0,+VLOOKUP($C1046,'STYLE NAMES'!$B:$AC,11,FALSE),"")</f>
        <v>Enjoy our ATLANTA BLACK MEN'S PUFFER VEST; ATLANTA Riding Vest
Every rider's must have product in the wardrobe
Ideal for transition seasons</v>
      </c>
      <c r="AH1046" s="101" t="str">
        <f>IF(C1046&gt;0,+VLOOKUP($C1046,'STYLE NAMES'!$B:$AC,12,FALSE),"")</f>
        <v>*Super-light weight
Composition:
Shell fabric: 100% Nylon
Lining: 100% Nylon
Filling: 100% Polyester Non-woven</v>
      </c>
      <c r="AI1046" s="101" t="str">
        <f>IF(C1046&gt;0,+VLOOKUP($C1046,'STYLE NAMES'!$B:$AC,13,FALSE),"")</f>
        <v>Machine Wash gently at 30 C
Do not dry clean
Do not bleach
Do not iron
Hang dry</v>
      </c>
      <c r="AJ1046" s="149" t="str">
        <f>IF($C1046&gt;0,$C1046&amp;" "&amp;$P1046&amp;" "&amp;+VLOOKUP($C1046,'STYLE NAMES'!$B:$AC,14,FALSE),"""")</f>
        <v>ATLANTA BLACK ERKEK ŞİŞME YELEK</v>
      </c>
      <c r="AK1046" s="149" t="str">
        <f>"Cavalier SanMarco tarafından tasarlanan "&amp;(AJ1046)&amp;"; "&amp;IF(C1046&gt;0,+VLOOKUP($C1046,'STYLE NAMES'!$B:$AC,15,FALSE),"")</f>
        <v>Cavalier SanMarco tarafından tasarlanan ATLANTA BLACK ERKEK ŞİŞME YELEK; ATLANTA Binici Yeleği
Her binicinin gardrobunda bulunması gereken bir ürün
Geçiş mevsimleri için ideal</v>
      </c>
      <c r="AL1046" s="149" t="str">
        <f>IF(C1046&gt;0,+VLOOKUP($C1046,'STYLE NAMES'!$B:$AC,16,FALSE),"")</f>
        <v>*Ultra hafif 
Kompozisyon:
Dış Kumaş: 100% Nylon
Astar: 100% Nylon
Dolgu: 100% Polyester Elyaf</v>
      </c>
      <c r="AM1046" s="149" t="str">
        <f>IF(C1046&gt;0,+VLOOKUP($C1046,'STYLE NAMES'!$B:$AC,17,FALSE),"")</f>
        <v>30 C derecede hassas Makine yıkama
Kuru temizleme yapmayın
Çamaşır suyu kullanmayın
Ütülemeyin
Asarak kurutun</v>
      </c>
      <c r="AN1046" s="149" t="str">
        <f>IF($C1046&gt;0,$C1046&amp;" "&amp;$P1046&amp;" "&amp;+VLOOKUP($C1046,'STYLE NAMES'!$B:$AC,18,FALSE),"""")</f>
        <v>ATLANTA BLACK GILET IMBOTTITO DA UOMO</v>
      </c>
      <c r="AO1046" s="101" t="str">
        <f>"Disegnato da Cavalier SanMarco "&amp;(AN1046)&amp;"; "&amp;IF(C1046&gt;0,+VLOOKUP($C1046,'STYLE NAMES'!$B:$AC,19,FALSE),"")</f>
        <v>Disegnato da Cavalier SanMarco ATLANTA BLACK GILET IMBOTTITO DA UOMO; Gilet da equitazione
Un prodotto essenziale nel guardaroba di ogni cavaliere Ideale per le mezze stagioni</v>
      </c>
      <c r="AP1046" s="101" t="str">
        <f>IF(C1046&gt;0,+VLOOKUP($C1046,'STYLE NAMES'!$B:$AC,20,FALSE),"")</f>
        <v>Super leggero 
Vestibilita slim per le donne
Composizione: 
Tessuto esterno: 100% Nylon
Fodera: 100% Nylon 
Imbottitura: 100% Poliestere</v>
      </c>
      <c r="AQ1046" s="101" t="str">
        <f>IF(C1046&gt;0,+VLOOKUP($C1046,'STYLE NAMES'!$B:$AC,21,FALSE),"")</f>
        <v>Lavaggio delicato a 30°C 
Non lavare a secco 
Non candeggiare 
Non stirare 
Asciugare appeso</v>
      </c>
      <c r="AR1046" s="101">
        <f>IF(D1046&gt;0,+VLOOKUP($C1046,'STYLE NAMES'!$B:$AC,22,FALSE),"")</f>
        <v>0</v>
      </c>
      <c r="AS1046" s="101">
        <f>IF(E1046&gt;0,+VLOOKUP($C1046,'STYLE NAMES'!$B:$AC,23,FALSE),"")</f>
        <v>0</v>
      </c>
      <c r="AT1046" s="101">
        <f>IF(F1046&gt;0,+VLOOKUP($C1046,'STYLE NAMES'!$B:$AC,24,FALSE),"")</f>
        <v>0</v>
      </c>
      <c r="AU1046" s="101">
        <f>IF(G1046&gt;0,+VLOOKUP($C1046,'STYLE NAMES'!$B:$AC,25,FALSE),"")</f>
        <v>0</v>
      </c>
      <c r="AV1046" s="101" t="str">
        <f>+VLOOKUP($S1046,'CODE GENERATOR'!$P:$AM,15,FALSE)</f>
        <v>R.BOTMN_BRC0066_TJR0026BLKBLK</v>
      </c>
      <c r="AW1046" s="101" t="str">
        <f>+VLOOKUP($S1046,'CODE GENERATOR'!$P:$AM,16,FALSE)</f>
        <v>R.TOPMN_BLY0049_SUP0018LGYLGY</v>
      </c>
      <c r="AX1046" s="101" t="str">
        <f>+VLOOKUP($S1046,'CODE GENERATOR'!$P:$AM,17,FALSE)</f>
        <v>A.RACUX_BLT0015_BRD0012GRYBBL</v>
      </c>
      <c r="AY1046" s="101" t="str">
        <f>+VLOOKUP($S1046,'CODE GENERATOR'!$P:$AM,18,FALSE)</f>
        <v>A.RACAU_SOC0018_NYL00003XBST6</v>
      </c>
      <c r="AZ1046" s="101">
        <f>+VLOOKUP($S1046,'CODE GENERATOR'!$P:$AM,19,FALSE)</f>
        <v>0</v>
      </c>
      <c r="BA1046" s="101">
        <f>+VLOOKUP($S1046,'CODE GENERATOR'!$P:$AM,20,FALSE)</f>
        <v>0</v>
      </c>
      <c r="BB1046" s="101">
        <f>+VLOOKUP($S1046,'CODE GENERATOR'!$P:$AM,21,FALSE)</f>
        <v>0</v>
      </c>
      <c r="BC1046" s="101">
        <f>+VLOOKUP($S1046,'CODE GENERATOR'!$P:$AM,22,FALSE)</f>
        <v>0</v>
      </c>
      <c r="BD1046" s="101">
        <f>+VLOOKUP($S1046,'CODE GENERATOR'!$P:$AM,23,FALSE)</f>
        <v>0</v>
      </c>
      <c r="BE1046" s="101">
        <f>+VLOOKUP($S1046,'CODE GENERATOR'!$P:$AM,24,FALSE)</f>
        <v>0</v>
      </c>
      <c r="BF1046" s="101">
        <f>IF(C1046&gt;0,+VLOOKUP(G1046,'CATEGORY ID'!$A$1:$L$118,3,FALSE),"")</f>
        <v>30</v>
      </c>
      <c r="BG1046" s="101">
        <f>IF(C1046&gt;0,+VLOOKUP(H1046,'CATEGORY ID'!$D$1:$L$118,3,FALSE),"")</f>
        <v>2</v>
      </c>
      <c r="BH1046" s="101">
        <f>IF(C1046&gt;0,+VLOOKUP((+H1046&amp;I1046),'CATEGORY ID'!$H$1:$I$121,2,FALSE),"")</f>
        <v>36</v>
      </c>
      <c r="BJ1046" s="101">
        <f>IF(C1046&gt;0,IF(COUNTIF('CATEGORY ID'!$K$1:$K$121,+H1046&amp;K1046) &gt; 0, +VLOOKUP(+H1046&amp;K1046,'CATEGORY ID'!$K$1:$L$121,2,FALSE),""),"")</f>
        <v>128</v>
      </c>
      <c r="BK1046" s="101" t="str">
        <f>IF(C1046&gt;0,IF(COUNTIF('CATEGORY ID'!$K$124:$K$165, +VLOOKUP(C1046,'STYLE NAMES'!$B:$AE,30,FALSE)) &gt; 0, +VLOOKUP(VLOOKUP(C1046,'STYLE NAMES'!$B:$AE,30,FALSE),'CATEGORY ID'!K:M,2,FALSE),""),"")</f>
        <v/>
      </c>
      <c r="BR1046" s="101" t="str" cm="1">
        <f t="array" ref="BR1046">IF(C1046&gt;0,_xlfn.TEXTJOIN(";", TRUE,_xlfn.UNIQUE(_xlfn._xlws.FILTER(BF1046:BQ1046,(BF1046:BQ1046&gt;0)),TRUE,FALSE)),"")&amp;";"&amp;BS1046</f>
        <v>30;2;36;128;</v>
      </c>
      <c r="BU1046" s="106">
        <f>IF(C1046&gt;0,+VLOOKUP($C1046,'STYLE NAMES'!$B:$AC,26,FALSE),"")</f>
        <v>99.9</v>
      </c>
      <c r="BV1046" s="106">
        <f>IF(C1046&gt;0,+VLOOKUP($C1046,'STYLE NAMES'!$B:$AC,27,FALSE),"")</f>
        <v>5490</v>
      </c>
      <c r="BW1046" s="106">
        <f>IF(C1046&gt;0,+VLOOKUP($C1046,'STYLE NAMES'!$B:$AC,28,FALSE),"")</f>
        <v>114.88499999999999</v>
      </c>
      <c r="BY1046"/>
      <c r="BZ1046" s="101">
        <v>0</v>
      </c>
      <c r="CA1046" s="137">
        <f t="shared" si="70"/>
        <v>1</v>
      </c>
      <c r="CB1046" s="137" t="str">
        <f>+VLOOKUP(C1046,'[2]STYLES &amp; MODELS MATRIX'!$A:$G,7,FALSE)</f>
        <v>HDJ</v>
      </c>
      <c r="CC1046" s="137">
        <f>+VLOOKUP(C1046,'[1]STYLES &amp; SIZE CHARTS'!$A:$H,8,FALSE)</f>
        <v>0</v>
      </c>
      <c r="CD1046" s="137"/>
      <c r="CE1046" s="205"/>
      <c r="CF1046" s="141"/>
    </row>
    <row r="1047" spans="1:84" s="101" customFormat="1" ht="12" customHeight="1" x14ac:dyDescent="0.2">
      <c r="A1047" s="102">
        <f t="shared" si="68"/>
        <v>0</v>
      </c>
      <c r="B1047" s="101" t="s">
        <v>901</v>
      </c>
      <c r="C1047" s="101" t="s">
        <v>139</v>
      </c>
      <c r="D1047" s="101" t="s">
        <v>140</v>
      </c>
      <c r="E1047" s="203" t="s">
        <v>2781</v>
      </c>
      <c r="F1047" s="101" t="s">
        <v>2247</v>
      </c>
      <c r="G1047" s="101" t="str">
        <f>IF(C1047&gt;0,+VLOOKUP($C1047,'STYLE NAMES'!$B:$AC,4,FALSE),"")</f>
        <v>RIDER</v>
      </c>
      <c r="H1047" s="101" t="str">
        <f>IF(C1047&gt;0,+VLOOKUP($C1047,'STYLE NAMES'!$B:$AC,5,FALSE),"")</f>
        <v>MEN</v>
      </c>
      <c r="I1047" s="101" t="str">
        <f>IF(C1047&gt;0,+VLOOKUP($C1047,'STYLE NAMES'!$B:$AC,6,FALSE),"")</f>
        <v>OUTERWEAR</v>
      </c>
      <c r="J1047" s="101" t="str">
        <f>IF(C1047&gt;0,+VLOOKUP($C1047,'STYLE NAMES'!$B:$AC,7,FALSE),"")</f>
        <v>MEN</v>
      </c>
      <c r="K1047" s="101" t="str">
        <f>IF(C1047&gt;0,+VLOOKUP($C1047,'STYLE NAMES'!$B:$AC,8,FALSE),"")</f>
        <v>PUFFER VESTS</v>
      </c>
      <c r="L1047" s="101" t="str">
        <f>IF(E1047&gt;0,+VLOOKUP($E1047,'CODE GENERATOR'!$D:$T,3,FALSE),"")</f>
        <v>W</v>
      </c>
      <c r="M1047" s="101" t="str">
        <f>IF(E1047&gt;0,+VLOOKUP($E1047,'CODE GENERATOR'!$D:$T,4,FALSE),"")</f>
        <v>NYLON</v>
      </c>
      <c r="N1047" s="101" t="str">
        <f>IF(E1047&gt;0,+VLOOKUP($E1047,'CODE GENERATOR'!$D:$T,6,FALSE),"")</f>
        <v>BLACK</v>
      </c>
      <c r="O1047" s="101" t="str">
        <f>IF(E1047&gt;0,+VLOOKUP($E1047,'CODE GENERATOR'!$D:$T,7,FALSE),"")</f>
        <v>BLACK</v>
      </c>
      <c r="P1047" s="101" t="str">
        <f t="shared" si="69"/>
        <v>BLACK</v>
      </c>
      <c r="Q1047" s="104" t="str">
        <f>IF(E1047&gt;0,+VLOOKUP($E1047,'CODE GENERATOR'!$D:$T,11,FALSE),"")</f>
        <v>R.OTWMN_PUV0056</v>
      </c>
      <c r="R1047" s="104" t="str">
        <f>IF(E1047&gt;0,+VLOOKUP($E1047,'CODE GENERATOR'!$D:$T,12,FALSE),"")</f>
        <v>NYL0000BLKBLK</v>
      </c>
      <c r="S1047" s="104" t="str">
        <f>IF(E1047&gt;0,+VLOOKUP($E1047,'CODE GENERATOR'!$D:$T,13,FALSE),"")</f>
        <v>R.OTWMN_PUV0056_NYL0000BLKBLK</v>
      </c>
      <c r="T1047" s="104" t="str">
        <f t="shared" si="67"/>
        <v>R.OTWMN_PUV0056_NYL0000BLKBLK_M</v>
      </c>
      <c r="U1047" s="105"/>
      <c r="V1047" s="107" t="str" cm="1">
        <f t="array" ref="V1047">_xlfn.TEXTJOIN(";", TRUE, _xlfn.UNIQUE(_xlfn._xlws.FILTER(P$3:P$10029, C$3:C$10029=C1047)))</f>
        <v>BLACK</v>
      </c>
      <c r="W1047" s="107" t="str" cm="1">
        <f t="array" ref="W1047">_xlfn.TEXTJOIN(";", TRUE, _xlfn.UNIQUE(_xlfn._xlws.FILTER(F$3:F$10029, C$3:C$10029=C1047)))</f>
        <v>XS;S;M;L;XL;XXL</v>
      </c>
      <c r="X1047" s="101" t="str">
        <f>IF(E1047&gt;0,+VLOOKUP($E1047,'CODE GENERATOR'!$D:$AC,19,FALSE),0)</f>
        <v>2507_W_2918</v>
      </c>
      <c r="Y1047" s="101" t="str">
        <f>IF(E1047&gt;0,+VLOOKUP($E1047,'CODE GENERATOR'!$D:$AC,20,FALSE),0)</f>
        <v>2507_W_2924</v>
      </c>
      <c r="Z1047" s="101" t="str">
        <f>IF(E1047&gt;0,+VLOOKUP($E1047,'CODE GENERATOR'!$D:$AC,21,FALSE),0)</f>
        <v>2507_W_2950</v>
      </c>
      <c r="AA1047" s="101" t="str">
        <f>IF(E1047&gt;0,+VLOOKUP($E1047,'CODE GENERATOR'!$D:$AC,22,FALSE),0)</f>
        <v>2507_W_2932</v>
      </c>
      <c r="AB1047" s="101" t="str">
        <f>IF(E1047&gt;0,+VLOOKUP($E1047,'CODE GENERATOR'!$D:$AC,23,FALSE),0)</f>
        <v>2507_D_cavalier_detay_0110</v>
      </c>
      <c r="AC1047" s="101" t="str">
        <f>IF(E1047&gt;0,+VLOOKUP($E1047,'CODE GENERATOR'!$D:$AC,24,FALSE),0)</f>
        <v>2507_D_cavalier_detay_0111</v>
      </c>
      <c r="AD1047" s="101" t="str">
        <f>IF(E1047&gt;0,+VLOOKUP($E1047,'CODE GENERATOR'!$D:$AC,25,FALSE),0)</f>
        <v>2507_VW_Web_70</v>
      </c>
      <c r="AE1047" s="101">
        <f>IF(E1047&gt;0,+VLOOKUP($E1047,'CODE GENERATOR'!$D:$AC,26,FALSE),0)</f>
        <v>0</v>
      </c>
      <c r="AF1047" s="149" t="str">
        <f>IF($C1047&gt;0,$C1047&amp;" "&amp;$P1047&amp;" "&amp;+VLOOKUP($C1047,'STYLE NAMES'!$B:$AC,10,FALSE),"""")</f>
        <v>ATLANTA BLACK MEN'S PUFFER VEST</v>
      </c>
      <c r="AG1047" s="101" t="str">
        <f>"Enjoy our "&amp;(AF1047)&amp;"; "&amp;IF(C1047&gt;0,+VLOOKUP($C1047,'STYLE NAMES'!$B:$AC,11,FALSE),"")</f>
        <v>Enjoy our ATLANTA BLACK MEN'S PUFFER VEST; ATLANTA Riding Vest
Every rider's must have product in the wardrobe
Ideal for transition seasons</v>
      </c>
      <c r="AH1047" s="101" t="str">
        <f>IF(C1047&gt;0,+VLOOKUP($C1047,'STYLE NAMES'!$B:$AC,12,FALSE),"")</f>
        <v>*Super-light weight
Composition:
Shell fabric: 100% Nylon
Lining: 100% Nylon
Filling: 100% Polyester Non-woven</v>
      </c>
      <c r="AI1047" s="101" t="str">
        <f>IF(C1047&gt;0,+VLOOKUP($C1047,'STYLE NAMES'!$B:$AC,13,FALSE),"")</f>
        <v>Machine Wash gently at 30 C
Do not dry clean
Do not bleach
Do not iron
Hang dry</v>
      </c>
      <c r="AJ1047" s="149" t="str">
        <f>IF($C1047&gt;0,$C1047&amp;" "&amp;$P1047&amp;" "&amp;+VLOOKUP($C1047,'STYLE NAMES'!$B:$AC,14,FALSE),"""")</f>
        <v>ATLANTA BLACK ERKEK ŞİŞME YELEK</v>
      </c>
      <c r="AK1047" s="149" t="str">
        <f>"Cavalier SanMarco tarafından tasarlanan "&amp;(AJ1047)&amp;"; "&amp;IF(C1047&gt;0,+VLOOKUP($C1047,'STYLE NAMES'!$B:$AC,15,FALSE),"")</f>
        <v>Cavalier SanMarco tarafından tasarlanan ATLANTA BLACK ERKEK ŞİŞME YELEK; ATLANTA Binici Yeleği
Her binicinin gardrobunda bulunması gereken bir ürün
Geçiş mevsimleri için ideal</v>
      </c>
      <c r="AL1047" s="149" t="str">
        <f>IF(C1047&gt;0,+VLOOKUP($C1047,'STYLE NAMES'!$B:$AC,16,FALSE),"")</f>
        <v>*Ultra hafif 
Kompozisyon:
Dış Kumaş: 100% Nylon
Astar: 100% Nylon
Dolgu: 100% Polyester Elyaf</v>
      </c>
      <c r="AM1047" s="149" t="str">
        <f>IF(C1047&gt;0,+VLOOKUP($C1047,'STYLE NAMES'!$B:$AC,17,FALSE),"")</f>
        <v>30 C derecede hassas Makine yıkama
Kuru temizleme yapmayın
Çamaşır suyu kullanmayın
Ütülemeyin
Asarak kurutun</v>
      </c>
      <c r="AN1047" s="149" t="str">
        <f>IF($C1047&gt;0,$C1047&amp;" "&amp;$P1047&amp;" "&amp;+VLOOKUP($C1047,'STYLE NAMES'!$B:$AC,18,FALSE),"""")</f>
        <v>ATLANTA BLACK GILET IMBOTTITO DA UOMO</v>
      </c>
      <c r="AO1047" s="101" t="str">
        <f>"Disegnato da Cavalier SanMarco "&amp;(AN1047)&amp;"; "&amp;IF(C1047&gt;0,+VLOOKUP($C1047,'STYLE NAMES'!$B:$AC,19,FALSE),"")</f>
        <v>Disegnato da Cavalier SanMarco ATLANTA BLACK GILET IMBOTTITO DA UOMO; Gilet da equitazione
Un prodotto essenziale nel guardaroba di ogni cavaliere Ideale per le mezze stagioni</v>
      </c>
      <c r="AP1047" s="101" t="str">
        <f>IF(C1047&gt;0,+VLOOKUP($C1047,'STYLE NAMES'!$B:$AC,20,FALSE),"")</f>
        <v>Super leggero 
Vestibilita slim per le donne
Composizione: 
Tessuto esterno: 100% Nylon
Fodera: 100% Nylon 
Imbottitura: 100% Poliestere</v>
      </c>
      <c r="AQ1047" s="101" t="str">
        <f>IF(C1047&gt;0,+VLOOKUP($C1047,'STYLE NAMES'!$B:$AC,21,FALSE),"")</f>
        <v>Lavaggio delicato a 30°C 
Non lavare a secco 
Non candeggiare 
Non stirare 
Asciugare appeso</v>
      </c>
      <c r="AR1047" s="101">
        <f>IF(D1047&gt;0,+VLOOKUP($C1047,'STYLE NAMES'!$B:$AC,22,FALSE),"")</f>
        <v>0</v>
      </c>
      <c r="AS1047" s="101">
        <f>IF(E1047&gt;0,+VLOOKUP($C1047,'STYLE NAMES'!$B:$AC,23,FALSE),"")</f>
        <v>0</v>
      </c>
      <c r="AT1047" s="101">
        <f>IF(F1047&gt;0,+VLOOKUP($C1047,'STYLE NAMES'!$B:$AC,24,FALSE),"")</f>
        <v>0</v>
      </c>
      <c r="AU1047" s="101">
        <f>IF(G1047&gt;0,+VLOOKUP($C1047,'STYLE NAMES'!$B:$AC,25,FALSE),"")</f>
        <v>0</v>
      </c>
      <c r="AV1047" s="101" t="str">
        <f>+VLOOKUP($S1047,'CODE GENERATOR'!$P:$AM,15,FALSE)</f>
        <v>R.BOTMN_BRC0066_TJR0026BLKBLK</v>
      </c>
      <c r="AW1047" s="101" t="str">
        <f>+VLOOKUP($S1047,'CODE GENERATOR'!$P:$AM,16,FALSE)</f>
        <v>R.TOPMN_BLY0049_SUP0018LGYLGY</v>
      </c>
      <c r="AX1047" s="101" t="str">
        <f>+VLOOKUP($S1047,'CODE GENERATOR'!$P:$AM,17,FALSE)</f>
        <v>A.RACUX_BLT0015_BRD0012GRYBBL</v>
      </c>
      <c r="AY1047" s="101" t="str">
        <f>+VLOOKUP($S1047,'CODE GENERATOR'!$P:$AM,18,FALSE)</f>
        <v>A.RACAU_SOC0018_NYL00003XBST6</v>
      </c>
      <c r="AZ1047" s="101">
        <f>+VLOOKUP($S1047,'CODE GENERATOR'!$P:$AM,19,FALSE)</f>
        <v>0</v>
      </c>
      <c r="BA1047" s="101">
        <f>+VLOOKUP($S1047,'CODE GENERATOR'!$P:$AM,20,FALSE)</f>
        <v>0</v>
      </c>
      <c r="BB1047" s="101">
        <f>+VLOOKUP($S1047,'CODE GENERATOR'!$P:$AM,21,FALSE)</f>
        <v>0</v>
      </c>
      <c r="BC1047" s="101">
        <f>+VLOOKUP($S1047,'CODE GENERATOR'!$P:$AM,22,FALSE)</f>
        <v>0</v>
      </c>
      <c r="BD1047" s="101">
        <f>+VLOOKUP($S1047,'CODE GENERATOR'!$P:$AM,23,FALSE)</f>
        <v>0</v>
      </c>
      <c r="BE1047" s="101">
        <f>+VLOOKUP($S1047,'CODE GENERATOR'!$P:$AM,24,FALSE)</f>
        <v>0</v>
      </c>
      <c r="BF1047" s="101">
        <f>IF(C1047&gt;0,+VLOOKUP(G1047,'CATEGORY ID'!$A$1:$L$118,3,FALSE),"")</f>
        <v>30</v>
      </c>
      <c r="BG1047" s="101">
        <f>IF(C1047&gt;0,+VLOOKUP(H1047,'CATEGORY ID'!$D$1:$L$118,3,FALSE),"")</f>
        <v>2</v>
      </c>
      <c r="BH1047" s="101">
        <f>IF(C1047&gt;0,+VLOOKUP((+H1047&amp;I1047),'CATEGORY ID'!$H$1:$I$121,2,FALSE),"")</f>
        <v>36</v>
      </c>
      <c r="BJ1047" s="101">
        <f>IF(C1047&gt;0,IF(COUNTIF('CATEGORY ID'!$K$1:$K$121,+H1047&amp;K1047) &gt; 0, +VLOOKUP(+H1047&amp;K1047,'CATEGORY ID'!$K$1:$L$121,2,FALSE),""),"")</f>
        <v>128</v>
      </c>
      <c r="BK1047" s="101" t="str">
        <f>IF(C1047&gt;0,IF(COUNTIF('CATEGORY ID'!$K$124:$K$165, +VLOOKUP(C1047,'STYLE NAMES'!$B:$AE,30,FALSE)) &gt; 0, +VLOOKUP(VLOOKUP(C1047,'STYLE NAMES'!$B:$AE,30,FALSE),'CATEGORY ID'!K:M,2,FALSE),""),"")</f>
        <v/>
      </c>
      <c r="BR1047" s="101" t="str" cm="1">
        <f t="array" ref="BR1047">IF(C1047&gt;0,_xlfn.TEXTJOIN(";", TRUE,_xlfn.UNIQUE(_xlfn._xlws.FILTER(BF1047:BQ1047,(BF1047:BQ1047&gt;0)),TRUE,FALSE)),"")&amp;";"&amp;BS1047</f>
        <v>30;2;36;128;</v>
      </c>
      <c r="BU1047" s="106">
        <f>IF(C1047&gt;0,+VLOOKUP($C1047,'STYLE NAMES'!$B:$AC,26,FALSE),"")</f>
        <v>99.9</v>
      </c>
      <c r="BV1047" s="106">
        <f>IF(C1047&gt;0,+VLOOKUP($C1047,'STYLE NAMES'!$B:$AC,27,FALSE),"")</f>
        <v>5490</v>
      </c>
      <c r="BW1047" s="106">
        <f>IF(C1047&gt;0,+VLOOKUP($C1047,'STYLE NAMES'!$B:$AC,28,FALSE),"")</f>
        <v>114.88499999999999</v>
      </c>
      <c r="BY1047"/>
      <c r="BZ1047" s="101">
        <v>0</v>
      </c>
      <c r="CA1047" s="137">
        <f t="shared" si="70"/>
        <v>1</v>
      </c>
      <c r="CB1047" s="137" t="str">
        <f>+VLOOKUP(C1047,'[2]STYLES &amp; MODELS MATRIX'!$A:$G,7,FALSE)</f>
        <v>HDJ</v>
      </c>
      <c r="CC1047" s="137">
        <f>+VLOOKUP(C1047,'[1]STYLES &amp; SIZE CHARTS'!$A:$H,8,FALSE)</f>
        <v>0</v>
      </c>
      <c r="CD1047" s="137"/>
      <c r="CE1047" s="205"/>
      <c r="CF1047" s="141"/>
    </row>
    <row r="1048" spans="1:84" s="101" customFormat="1" ht="12" customHeight="1" x14ac:dyDescent="0.2">
      <c r="A1048" s="102">
        <f t="shared" si="68"/>
        <v>0</v>
      </c>
      <c r="B1048" s="101" t="s">
        <v>901</v>
      </c>
      <c r="C1048" s="101" t="s">
        <v>139</v>
      </c>
      <c r="D1048" s="101" t="s">
        <v>140</v>
      </c>
      <c r="E1048" s="203" t="s">
        <v>2781</v>
      </c>
      <c r="F1048" s="101" t="s">
        <v>2248</v>
      </c>
      <c r="G1048" s="101" t="str">
        <f>IF(C1048&gt;0,+VLOOKUP($C1048,'STYLE NAMES'!$B:$AC,4,FALSE),"")</f>
        <v>RIDER</v>
      </c>
      <c r="H1048" s="101" t="str">
        <f>IF(C1048&gt;0,+VLOOKUP($C1048,'STYLE NAMES'!$B:$AC,5,FALSE),"")</f>
        <v>MEN</v>
      </c>
      <c r="I1048" s="101" t="str">
        <f>IF(C1048&gt;0,+VLOOKUP($C1048,'STYLE NAMES'!$B:$AC,6,FALSE),"")</f>
        <v>OUTERWEAR</v>
      </c>
      <c r="J1048" s="101" t="str">
        <f>IF(C1048&gt;0,+VLOOKUP($C1048,'STYLE NAMES'!$B:$AC,7,FALSE),"")</f>
        <v>MEN</v>
      </c>
      <c r="K1048" s="101" t="str">
        <f>IF(C1048&gt;0,+VLOOKUP($C1048,'STYLE NAMES'!$B:$AC,8,FALSE),"")</f>
        <v>PUFFER VESTS</v>
      </c>
      <c r="L1048" s="101" t="str">
        <f>IF(E1048&gt;0,+VLOOKUP($E1048,'CODE GENERATOR'!$D:$T,3,FALSE),"")</f>
        <v>W</v>
      </c>
      <c r="M1048" s="101" t="str">
        <f>IF(E1048&gt;0,+VLOOKUP($E1048,'CODE GENERATOR'!$D:$T,4,FALSE),"")</f>
        <v>NYLON</v>
      </c>
      <c r="N1048" s="101" t="str">
        <f>IF(E1048&gt;0,+VLOOKUP($E1048,'CODE GENERATOR'!$D:$T,6,FALSE),"")</f>
        <v>BLACK</v>
      </c>
      <c r="O1048" s="101" t="str">
        <f>IF(E1048&gt;0,+VLOOKUP($E1048,'CODE GENERATOR'!$D:$T,7,FALSE),"")</f>
        <v>BLACK</v>
      </c>
      <c r="P1048" s="101" t="str">
        <f t="shared" si="69"/>
        <v>BLACK</v>
      </c>
      <c r="Q1048" s="104" t="str">
        <f>IF(E1048&gt;0,+VLOOKUP($E1048,'CODE GENERATOR'!$D:$T,11,FALSE),"")</f>
        <v>R.OTWMN_PUV0056</v>
      </c>
      <c r="R1048" s="104" t="str">
        <f>IF(E1048&gt;0,+VLOOKUP($E1048,'CODE GENERATOR'!$D:$T,12,FALSE),"")</f>
        <v>NYL0000BLKBLK</v>
      </c>
      <c r="S1048" s="104" t="str">
        <f>IF(E1048&gt;0,+VLOOKUP($E1048,'CODE GENERATOR'!$D:$T,13,FALSE),"")</f>
        <v>R.OTWMN_PUV0056_NYL0000BLKBLK</v>
      </c>
      <c r="T1048" s="104" t="str">
        <f t="shared" si="67"/>
        <v>R.OTWMN_PUV0056_NYL0000BLKBLK_L</v>
      </c>
      <c r="U1048" s="105"/>
      <c r="V1048" s="107" t="str" cm="1">
        <f t="array" ref="V1048">_xlfn.TEXTJOIN(";", TRUE, _xlfn.UNIQUE(_xlfn._xlws.FILTER(P$3:P$10029, C$3:C$10029=C1048)))</f>
        <v>BLACK</v>
      </c>
      <c r="W1048" s="107" t="str" cm="1">
        <f t="array" ref="W1048">_xlfn.TEXTJOIN(";", TRUE, _xlfn.UNIQUE(_xlfn._xlws.FILTER(F$3:F$10029, C$3:C$10029=C1048)))</f>
        <v>XS;S;M;L;XL;XXL</v>
      </c>
      <c r="X1048" s="101" t="str">
        <f>IF(E1048&gt;0,+VLOOKUP($E1048,'CODE GENERATOR'!$D:$AC,19,FALSE),0)</f>
        <v>2507_W_2918</v>
      </c>
      <c r="Y1048" s="101" t="str">
        <f>IF(E1048&gt;0,+VLOOKUP($E1048,'CODE GENERATOR'!$D:$AC,20,FALSE),0)</f>
        <v>2507_W_2924</v>
      </c>
      <c r="Z1048" s="101" t="str">
        <f>IF(E1048&gt;0,+VLOOKUP($E1048,'CODE GENERATOR'!$D:$AC,21,FALSE),0)</f>
        <v>2507_W_2950</v>
      </c>
      <c r="AA1048" s="101" t="str">
        <f>IF(E1048&gt;0,+VLOOKUP($E1048,'CODE GENERATOR'!$D:$AC,22,FALSE),0)</f>
        <v>2507_W_2932</v>
      </c>
      <c r="AB1048" s="101" t="str">
        <f>IF(E1048&gt;0,+VLOOKUP($E1048,'CODE GENERATOR'!$D:$AC,23,FALSE),0)</f>
        <v>2507_D_cavalier_detay_0110</v>
      </c>
      <c r="AC1048" s="101" t="str">
        <f>IF(E1048&gt;0,+VLOOKUP($E1048,'CODE GENERATOR'!$D:$AC,24,FALSE),0)</f>
        <v>2507_D_cavalier_detay_0111</v>
      </c>
      <c r="AD1048" s="101" t="str">
        <f>IF(E1048&gt;0,+VLOOKUP($E1048,'CODE GENERATOR'!$D:$AC,25,FALSE),0)</f>
        <v>2507_VW_Web_70</v>
      </c>
      <c r="AE1048" s="101">
        <f>IF(E1048&gt;0,+VLOOKUP($E1048,'CODE GENERATOR'!$D:$AC,26,FALSE),0)</f>
        <v>0</v>
      </c>
      <c r="AF1048" s="149" t="str">
        <f>IF($C1048&gt;0,$C1048&amp;" "&amp;$P1048&amp;" "&amp;+VLOOKUP($C1048,'STYLE NAMES'!$B:$AC,10,FALSE),"""")</f>
        <v>ATLANTA BLACK MEN'S PUFFER VEST</v>
      </c>
      <c r="AG1048" s="101" t="str">
        <f>"Enjoy our "&amp;(AF1048)&amp;"; "&amp;IF(C1048&gt;0,+VLOOKUP($C1048,'STYLE NAMES'!$B:$AC,11,FALSE),"")</f>
        <v>Enjoy our ATLANTA BLACK MEN'S PUFFER VEST; ATLANTA Riding Vest
Every rider's must have product in the wardrobe
Ideal for transition seasons</v>
      </c>
      <c r="AH1048" s="101" t="str">
        <f>IF(C1048&gt;0,+VLOOKUP($C1048,'STYLE NAMES'!$B:$AC,12,FALSE),"")</f>
        <v>*Super-light weight
Composition:
Shell fabric: 100% Nylon
Lining: 100% Nylon
Filling: 100% Polyester Non-woven</v>
      </c>
      <c r="AI1048" s="101" t="str">
        <f>IF(C1048&gt;0,+VLOOKUP($C1048,'STYLE NAMES'!$B:$AC,13,FALSE),"")</f>
        <v>Machine Wash gently at 30 C
Do not dry clean
Do not bleach
Do not iron
Hang dry</v>
      </c>
      <c r="AJ1048" s="149" t="str">
        <f>IF($C1048&gt;0,$C1048&amp;" "&amp;$P1048&amp;" "&amp;+VLOOKUP($C1048,'STYLE NAMES'!$B:$AC,14,FALSE),"""")</f>
        <v>ATLANTA BLACK ERKEK ŞİŞME YELEK</v>
      </c>
      <c r="AK1048" s="149" t="str">
        <f>"Cavalier SanMarco tarafından tasarlanan "&amp;(AJ1048)&amp;"; "&amp;IF(C1048&gt;0,+VLOOKUP($C1048,'STYLE NAMES'!$B:$AC,15,FALSE),"")</f>
        <v>Cavalier SanMarco tarafından tasarlanan ATLANTA BLACK ERKEK ŞİŞME YELEK; ATLANTA Binici Yeleği
Her binicinin gardrobunda bulunması gereken bir ürün
Geçiş mevsimleri için ideal</v>
      </c>
      <c r="AL1048" s="149" t="str">
        <f>IF(C1048&gt;0,+VLOOKUP($C1048,'STYLE NAMES'!$B:$AC,16,FALSE),"")</f>
        <v>*Ultra hafif 
Kompozisyon:
Dış Kumaş: 100% Nylon
Astar: 100% Nylon
Dolgu: 100% Polyester Elyaf</v>
      </c>
      <c r="AM1048" s="149" t="str">
        <f>IF(C1048&gt;0,+VLOOKUP($C1048,'STYLE NAMES'!$B:$AC,17,FALSE),"")</f>
        <v>30 C derecede hassas Makine yıkama
Kuru temizleme yapmayın
Çamaşır suyu kullanmayın
Ütülemeyin
Asarak kurutun</v>
      </c>
      <c r="AN1048" s="149" t="str">
        <f>IF($C1048&gt;0,$C1048&amp;" "&amp;$P1048&amp;" "&amp;+VLOOKUP($C1048,'STYLE NAMES'!$B:$AC,18,FALSE),"""")</f>
        <v>ATLANTA BLACK GILET IMBOTTITO DA UOMO</v>
      </c>
      <c r="AO1048" s="101" t="str">
        <f>"Disegnato da Cavalier SanMarco "&amp;(AN1048)&amp;"; "&amp;IF(C1048&gt;0,+VLOOKUP($C1048,'STYLE NAMES'!$B:$AC,19,FALSE),"")</f>
        <v>Disegnato da Cavalier SanMarco ATLANTA BLACK GILET IMBOTTITO DA UOMO; Gilet da equitazione
Un prodotto essenziale nel guardaroba di ogni cavaliere Ideale per le mezze stagioni</v>
      </c>
      <c r="AP1048" s="101" t="str">
        <f>IF(C1048&gt;0,+VLOOKUP($C1048,'STYLE NAMES'!$B:$AC,20,FALSE),"")</f>
        <v>Super leggero 
Vestibilita slim per le donne
Composizione: 
Tessuto esterno: 100% Nylon
Fodera: 100% Nylon 
Imbottitura: 100% Poliestere</v>
      </c>
      <c r="AQ1048" s="101" t="str">
        <f>IF(C1048&gt;0,+VLOOKUP($C1048,'STYLE NAMES'!$B:$AC,21,FALSE),"")</f>
        <v>Lavaggio delicato a 30°C 
Non lavare a secco 
Non candeggiare 
Non stirare 
Asciugare appeso</v>
      </c>
      <c r="AR1048" s="101">
        <f>IF(D1048&gt;0,+VLOOKUP($C1048,'STYLE NAMES'!$B:$AC,22,FALSE),"")</f>
        <v>0</v>
      </c>
      <c r="AS1048" s="101">
        <f>IF(E1048&gt;0,+VLOOKUP($C1048,'STYLE NAMES'!$B:$AC,23,FALSE),"")</f>
        <v>0</v>
      </c>
      <c r="AT1048" s="101">
        <f>IF(F1048&gt;0,+VLOOKUP($C1048,'STYLE NAMES'!$B:$AC,24,FALSE),"")</f>
        <v>0</v>
      </c>
      <c r="AU1048" s="101">
        <f>IF(G1048&gt;0,+VLOOKUP($C1048,'STYLE NAMES'!$B:$AC,25,FALSE),"")</f>
        <v>0</v>
      </c>
      <c r="AV1048" s="101" t="str">
        <f>+VLOOKUP($S1048,'CODE GENERATOR'!$P:$AM,15,FALSE)</f>
        <v>R.BOTMN_BRC0066_TJR0026BLKBLK</v>
      </c>
      <c r="AW1048" s="101" t="str">
        <f>+VLOOKUP($S1048,'CODE GENERATOR'!$P:$AM,16,FALSE)</f>
        <v>R.TOPMN_BLY0049_SUP0018LGYLGY</v>
      </c>
      <c r="AX1048" s="101" t="str">
        <f>+VLOOKUP($S1048,'CODE GENERATOR'!$P:$AM,17,FALSE)</f>
        <v>A.RACUX_BLT0015_BRD0012GRYBBL</v>
      </c>
      <c r="AY1048" s="101" t="str">
        <f>+VLOOKUP($S1048,'CODE GENERATOR'!$P:$AM,18,FALSE)</f>
        <v>A.RACAU_SOC0018_NYL00003XBST6</v>
      </c>
      <c r="AZ1048" s="101">
        <f>+VLOOKUP($S1048,'CODE GENERATOR'!$P:$AM,19,FALSE)</f>
        <v>0</v>
      </c>
      <c r="BA1048" s="101">
        <f>+VLOOKUP($S1048,'CODE GENERATOR'!$P:$AM,20,FALSE)</f>
        <v>0</v>
      </c>
      <c r="BB1048" s="101">
        <f>+VLOOKUP($S1048,'CODE GENERATOR'!$P:$AM,21,FALSE)</f>
        <v>0</v>
      </c>
      <c r="BC1048" s="101">
        <f>+VLOOKUP($S1048,'CODE GENERATOR'!$P:$AM,22,FALSE)</f>
        <v>0</v>
      </c>
      <c r="BD1048" s="101">
        <f>+VLOOKUP($S1048,'CODE GENERATOR'!$P:$AM,23,FALSE)</f>
        <v>0</v>
      </c>
      <c r="BE1048" s="101">
        <f>+VLOOKUP($S1048,'CODE GENERATOR'!$P:$AM,24,FALSE)</f>
        <v>0</v>
      </c>
      <c r="BF1048" s="101">
        <f>IF(C1048&gt;0,+VLOOKUP(G1048,'CATEGORY ID'!$A$1:$L$118,3,FALSE),"")</f>
        <v>30</v>
      </c>
      <c r="BG1048" s="101">
        <f>IF(C1048&gt;0,+VLOOKUP(H1048,'CATEGORY ID'!$D$1:$L$118,3,FALSE),"")</f>
        <v>2</v>
      </c>
      <c r="BH1048" s="101">
        <f>IF(C1048&gt;0,+VLOOKUP((+H1048&amp;I1048),'CATEGORY ID'!$H$1:$I$121,2,FALSE),"")</f>
        <v>36</v>
      </c>
      <c r="BJ1048" s="101">
        <f>IF(C1048&gt;0,IF(COUNTIF('CATEGORY ID'!$K$1:$K$121,+H1048&amp;K1048) &gt; 0, +VLOOKUP(+H1048&amp;K1048,'CATEGORY ID'!$K$1:$L$121,2,FALSE),""),"")</f>
        <v>128</v>
      </c>
      <c r="BK1048" s="101" t="str">
        <f>IF(C1048&gt;0,IF(COUNTIF('CATEGORY ID'!$K$124:$K$165, +VLOOKUP(C1048,'STYLE NAMES'!$B:$AE,30,FALSE)) &gt; 0, +VLOOKUP(VLOOKUP(C1048,'STYLE NAMES'!$B:$AE,30,FALSE),'CATEGORY ID'!K:M,2,FALSE),""),"")</f>
        <v/>
      </c>
      <c r="BR1048" s="101" t="str" cm="1">
        <f t="array" ref="BR1048">IF(C1048&gt;0,_xlfn.TEXTJOIN(";", TRUE,_xlfn.UNIQUE(_xlfn._xlws.FILTER(BF1048:BQ1048,(BF1048:BQ1048&gt;0)),TRUE,FALSE)),"")&amp;";"&amp;BS1048</f>
        <v>30;2;36;128;</v>
      </c>
      <c r="BU1048" s="106">
        <f>IF(C1048&gt;0,+VLOOKUP($C1048,'STYLE NAMES'!$B:$AC,26,FALSE),"")</f>
        <v>99.9</v>
      </c>
      <c r="BV1048" s="106">
        <f>IF(C1048&gt;0,+VLOOKUP($C1048,'STYLE NAMES'!$B:$AC,27,FALSE),"")</f>
        <v>5490</v>
      </c>
      <c r="BW1048" s="106">
        <f>IF(C1048&gt;0,+VLOOKUP($C1048,'STYLE NAMES'!$B:$AC,28,FALSE),"")</f>
        <v>114.88499999999999</v>
      </c>
      <c r="BY1048"/>
      <c r="BZ1048" s="101">
        <v>0</v>
      </c>
      <c r="CA1048" s="137">
        <f t="shared" si="70"/>
        <v>1</v>
      </c>
      <c r="CB1048" s="137" t="str">
        <f>+VLOOKUP(C1048,'[2]STYLES &amp; MODELS MATRIX'!$A:$G,7,FALSE)</f>
        <v>HDJ</v>
      </c>
      <c r="CC1048" s="137">
        <f>+VLOOKUP(C1048,'[1]STYLES &amp; SIZE CHARTS'!$A:$H,8,FALSE)</f>
        <v>0</v>
      </c>
      <c r="CD1048" s="137"/>
      <c r="CE1048" s="205"/>
      <c r="CF1048" s="141"/>
    </row>
    <row r="1049" spans="1:84" s="101" customFormat="1" ht="12" customHeight="1" x14ac:dyDescent="0.2">
      <c r="A1049" s="102">
        <f t="shared" si="68"/>
        <v>0</v>
      </c>
      <c r="B1049" s="101" t="s">
        <v>901</v>
      </c>
      <c r="C1049" s="101" t="s">
        <v>139</v>
      </c>
      <c r="D1049" s="101" t="s">
        <v>140</v>
      </c>
      <c r="E1049" s="203" t="s">
        <v>2781</v>
      </c>
      <c r="F1049" s="101" t="s">
        <v>2249</v>
      </c>
      <c r="G1049" s="101" t="str">
        <f>IF(C1049&gt;0,+VLOOKUP($C1049,'STYLE NAMES'!$B:$AC,4,FALSE),"")</f>
        <v>RIDER</v>
      </c>
      <c r="H1049" s="101" t="str">
        <f>IF(C1049&gt;0,+VLOOKUP($C1049,'STYLE NAMES'!$B:$AC,5,FALSE),"")</f>
        <v>MEN</v>
      </c>
      <c r="I1049" s="101" t="str">
        <f>IF(C1049&gt;0,+VLOOKUP($C1049,'STYLE NAMES'!$B:$AC,6,FALSE),"")</f>
        <v>OUTERWEAR</v>
      </c>
      <c r="J1049" s="101" t="str">
        <f>IF(C1049&gt;0,+VLOOKUP($C1049,'STYLE NAMES'!$B:$AC,7,FALSE),"")</f>
        <v>MEN</v>
      </c>
      <c r="K1049" s="101" t="str">
        <f>IF(C1049&gt;0,+VLOOKUP($C1049,'STYLE NAMES'!$B:$AC,8,FALSE),"")</f>
        <v>PUFFER VESTS</v>
      </c>
      <c r="L1049" s="101" t="str">
        <f>IF(E1049&gt;0,+VLOOKUP($E1049,'CODE GENERATOR'!$D:$T,3,FALSE),"")</f>
        <v>W</v>
      </c>
      <c r="M1049" s="101" t="str">
        <f>IF(E1049&gt;0,+VLOOKUP($E1049,'CODE GENERATOR'!$D:$T,4,FALSE),"")</f>
        <v>NYLON</v>
      </c>
      <c r="N1049" s="101" t="str">
        <f>IF(E1049&gt;0,+VLOOKUP($E1049,'CODE GENERATOR'!$D:$T,6,FALSE),"")</f>
        <v>BLACK</v>
      </c>
      <c r="O1049" s="101" t="str">
        <f>IF(E1049&gt;0,+VLOOKUP($E1049,'CODE GENERATOR'!$D:$T,7,FALSE),"")</f>
        <v>BLACK</v>
      </c>
      <c r="P1049" s="101" t="str">
        <f t="shared" si="69"/>
        <v>BLACK</v>
      </c>
      <c r="Q1049" s="104" t="str">
        <f>IF(E1049&gt;0,+VLOOKUP($E1049,'CODE GENERATOR'!$D:$T,11,FALSE),"")</f>
        <v>R.OTWMN_PUV0056</v>
      </c>
      <c r="R1049" s="104" t="str">
        <f>IF(E1049&gt;0,+VLOOKUP($E1049,'CODE GENERATOR'!$D:$T,12,FALSE),"")</f>
        <v>NYL0000BLKBLK</v>
      </c>
      <c r="S1049" s="104" t="str">
        <f>IF(E1049&gt;0,+VLOOKUP($E1049,'CODE GENERATOR'!$D:$T,13,FALSE),"")</f>
        <v>R.OTWMN_PUV0056_NYL0000BLKBLK</v>
      </c>
      <c r="T1049" s="104" t="str">
        <f t="shared" si="67"/>
        <v>R.OTWMN_PUV0056_NYL0000BLKBLK_XL</v>
      </c>
      <c r="U1049" s="105"/>
      <c r="V1049" s="107" t="str" cm="1">
        <f t="array" ref="V1049">_xlfn.TEXTJOIN(";", TRUE, _xlfn.UNIQUE(_xlfn._xlws.FILTER(P$3:P$10029, C$3:C$10029=C1049)))</f>
        <v>BLACK</v>
      </c>
      <c r="W1049" s="107" t="str" cm="1">
        <f t="array" ref="W1049">_xlfn.TEXTJOIN(";", TRUE, _xlfn.UNIQUE(_xlfn._xlws.FILTER(F$3:F$10029, C$3:C$10029=C1049)))</f>
        <v>XS;S;M;L;XL;XXL</v>
      </c>
      <c r="X1049" s="101" t="str">
        <f>IF(E1049&gt;0,+VLOOKUP($E1049,'CODE GENERATOR'!$D:$AC,19,FALSE),0)</f>
        <v>2507_W_2918</v>
      </c>
      <c r="Y1049" s="101" t="str">
        <f>IF(E1049&gt;0,+VLOOKUP($E1049,'CODE GENERATOR'!$D:$AC,20,FALSE),0)</f>
        <v>2507_W_2924</v>
      </c>
      <c r="Z1049" s="101" t="str">
        <f>IF(E1049&gt;0,+VLOOKUP($E1049,'CODE GENERATOR'!$D:$AC,21,FALSE),0)</f>
        <v>2507_W_2950</v>
      </c>
      <c r="AA1049" s="101" t="str">
        <f>IF(E1049&gt;0,+VLOOKUP($E1049,'CODE GENERATOR'!$D:$AC,22,FALSE),0)</f>
        <v>2507_W_2932</v>
      </c>
      <c r="AB1049" s="101" t="str">
        <f>IF(E1049&gt;0,+VLOOKUP($E1049,'CODE GENERATOR'!$D:$AC,23,FALSE),0)</f>
        <v>2507_D_cavalier_detay_0110</v>
      </c>
      <c r="AC1049" s="101" t="str">
        <f>IF(E1049&gt;0,+VLOOKUP($E1049,'CODE GENERATOR'!$D:$AC,24,FALSE),0)</f>
        <v>2507_D_cavalier_detay_0111</v>
      </c>
      <c r="AD1049" s="101" t="str">
        <f>IF(E1049&gt;0,+VLOOKUP($E1049,'CODE GENERATOR'!$D:$AC,25,FALSE),0)</f>
        <v>2507_VW_Web_70</v>
      </c>
      <c r="AE1049" s="101">
        <f>IF(E1049&gt;0,+VLOOKUP($E1049,'CODE GENERATOR'!$D:$AC,26,FALSE),0)</f>
        <v>0</v>
      </c>
      <c r="AF1049" s="149" t="str">
        <f>IF($C1049&gt;0,$C1049&amp;" "&amp;$P1049&amp;" "&amp;+VLOOKUP($C1049,'STYLE NAMES'!$B:$AC,10,FALSE),"""")</f>
        <v>ATLANTA BLACK MEN'S PUFFER VEST</v>
      </c>
      <c r="AG1049" s="101" t="str">
        <f>"Enjoy our "&amp;(AF1049)&amp;"; "&amp;IF(C1049&gt;0,+VLOOKUP($C1049,'STYLE NAMES'!$B:$AC,11,FALSE),"")</f>
        <v>Enjoy our ATLANTA BLACK MEN'S PUFFER VEST; ATLANTA Riding Vest
Every rider's must have product in the wardrobe
Ideal for transition seasons</v>
      </c>
      <c r="AH1049" s="101" t="str">
        <f>IF(C1049&gt;0,+VLOOKUP($C1049,'STYLE NAMES'!$B:$AC,12,FALSE),"")</f>
        <v>*Super-light weight
Composition:
Shell fabric: 100% Nylon
Lining: 100% Nylon
Filling: 100% Polyester Non-woven</v>
      </c>
      <c r="AI1049" s="101" t="str">
        <f>IF(C1049&gt;0,+VLOOKUP($C1049,'STYLE NAMES'!$B:$AC,13,FALSE),"")</f>
        <v>Machine Wash gently at 30 C
Do not dry clean
Do not bleach
Do not iron
Hang dry</v>
      </c>
      <c r="AJ1049" s="149" t="str">
        <f>IF($C1049&gt;0,$C1049&amp;" "&amp;$P1049&amp;" "&amp;+VLOOKUP($C1049,'STYLE NAMES'!$B:$AC,14,FALSE),"""")</f>
        <v>ATLANTA BLACK ERKEK ŞİŞME YELEK</v>
      </c>
      <c r="AK1049" s="149" t="str">
        <f>"Cavalier SanMarco tarafından tasarlanan "&amp;(AJ1049)&amp;"; "&amp;IF(C1049&gt;0,+VLOOKUP($C1049,'STYLE NAMES'!$B:$AC,15,FALSE),"")</f>
        <v>Cavalier SanMarco tarafından tasarlanan ATLANTA BLACK ERKEK ŞİŞME YELEK; ATLANTA Binici Yeleği
Her binicinin gardrobunda bulunması gereken bir ürün
Geçiş mevsimleri için ideal</v>
      </c>
      <c r="AL1049" s="149" t="str">
        <f>IF(C1049&gt;0,+VLOOKUP($C1049,'STYLE NAMES'!$B:$AC,16,FALSE),"")</f>
        <v>*Ultra hafif 
Kompozisyon:
Dış Kumaş: 100% Nylon
Astar: 100% Nylon
Dolgu: 100% Polyester Elyaf</v>
      </c>
      <c r="AM1049" s="149" t="str">
        <f>IF(C1049&gt;0,+VLOOKUP($C1049,'STYLE NAMES'!$B:$AC,17,FALSE),"")</f>
        <v>30 C derecede hassas Makine yıkama
Kuru temizleme yapmayın
Çamaşır suyu kullanmayın
Ütülemeyin
Asarak kurutun</v>
      </c>
      <c r="AN1049" s="149" t="str">
        <f>IF($C1049&gt;0,$C1049&amp;" "&amp;$P1049&amp;" "&amp;+VLOOKUP($C1049,'STYLE NAMES'!$B:$AC,18,FALSE),"""")</f>
        <v>ATLANTA BLACK GILET IMBOTTITO DA UOMO</v>
      </c>
      <c r="AO1049" s="101" t="str">
        <f>"Disegnato da Cavalier SanMarco "&amp;(AN1049)&amp;"; "&amp;IF(C1049&gt;0,+VLOOKUP($C1049,'STYLE NAMES'!$B:$AC,19,FALSE),"")</f>
        <v>Disegnato da Cavalier SanMarco ATLANTA BLACK GILET IMBOTTITO DA UOMO; Gilet da equitazione
Un prodotto essenziale nel guardaroba di ogni cavaliere Ideale per le mezze stagioni</v>
      </c>
      <c r="AP1049" s="101" t="str">
        <f>IF(C1049&gt;0,+VLOOKUP($C1049,'STYLE NAMES'!$B:$AC,20,FALSE),"")</f>
        <v>Super leggero 
Vestibilita slim per le donne
Composizione: 
Tessuto esterno: 100% Nylon
Fodera: 100% Nylon 
Imbottitura: 100% Poliestere</v>
      </c>
      <c r="AQ1049" s="101" t="str">
        <f>IF(C1049&gt;0,+VLOOKUP($C1049,'STYLE NAMES'!$B:$AC,21,FALSE),"")</f>
        <v>Lavaggio delicato a 30°C 
Non lavare a secco 
Non candeggiare 
Non stirare 
Asciugare appeso</v>
      </c>
      <c r="AR1049" s="101">
        <f>IF(D1049&gt;0,+VLOOKUP($C1049,'STYLE NAMES'!$B:$AC,22,FALSE),"")</f>
        <v>0</v>
      </c>
      <c r="AS1049" s="101">
        <f>IF(E1049&gt;0,+VLOOKUP($C1049,'STYLE NAMES'!$B:$AC,23,FALSE),"")</f>
        <v>0</v>
      </c>
      <c r="AT1049" s="101">
        <f>IF(F1049&gt;0,+VLOOKUP($C1049,'STYLE NAMES'!$B:$AC,24,FALSE),"")</f>
        <v>0</v>
      </c>
      <c r="AU1049" s="101">
        <f>IF(G1049&gt;0,+VLOOKUP($C1049,'STYLE NAMES'!$B:$AC,25,FALSE),"")</f>
        <v>0</v>
      </c>
      <c r="AV1049" s="101" t="str">
        <f>+VLOOKUP($S1049,'CODE GENERATOR'!$P:$AM,15,FALSE)</f>
        <v>R.BOTMN_BRC0066_TJR0026BLKBLK</v>
      </c>
      <c r="AW1049" s="101" t="str">
        <f>+VLOOKUP($S1049,'CODE GENERATOR'!$P:$AM,16,FALSE)</f>
        <v>R.TOPMN_BLY0049_SUP0018LGYLGY</v>
      </c>
      <c r="AX1049" s="101" t="str">
        <f>+VLOOKUP($S1049,'CODE GENERATOR'!$P:$AM,17,FALSE)</f>
        <v>A.RACUX_BLT0015_BRD0012GRYBBL</v>
      </c>
      <c r="AY1049" s="101" t="str">
        <f>+VLOOKUP($S1049,'CODE GENERATOR'!$P:$AM,18,FALSE)</f>
        <v>A.RACAU_SOC0018_NYL00003XBST6</v>
      </c>
      <c r="AZ1049" s="101">
        <f>+VLOOKUP($S1049,'CODE GENERATOR'!$P:$AM,19,FALSE)</f>
        <v>0</v>
      </c>
      <c r="BA1049" s="101">
        <f>+VLOOKUP($S1049,'CODE GENERATOR'!$P:$AM,20,FALSE)</f>
        <v>0</v>
      </c>
      <c r="BB1049" s="101">
        <f>+VLOOKUP($S1049,'CODE GENERATOR'!$P:$AM,21,FALSE)</f>
        <v>0</v>
      </c>
      <c r="BC1049" s="101">
        <f>+VLOOKUP($S1049,'CODE GENERATOR'!$P:$AM,22,FALSE)</f>
        <v>0</v>
      </c>
      <c r="BD1049" s="101">
        <f>+VLOOKUP($S1049,'CODE GENERATOR'!$P:$AM,23,FALSE)</f>
        <v>0</v>
      </c>
      <c r="BE1049" s="101">
        <f>+VLOOKUP($S1049,'CODE GENERATOR'!$P:$AM,24,FALSE)</f>
        <v>0</v>
      </c>
      <c r="BF1049" s="101">
        <f>IF(C1049&gt;0,+VLOOKUP(G1049,'CATEGORY ID'!$A$1:$L$118,3,FALSE),"")</f>
        <v>30</v>
      </c>
      <c r="BG1049" s="101">
        <f>IF(C1049&gt;0,+VLOOKUP(H1049,'CATEGORY ID'!$D$1:$L$118,3,FALSE),"")</f>
        <v>2</v>
      </c>
      <c r="BH1049" s="101">
        <f>IF(C1049&gt;0,+VLOOKUP((+H1049&amp;I1049),'CATEGORY ID'!$H$1:$I$121,2,FALSE),"")</f>
        <v>36</v>
      </c>
      <c r="BJ1049" s="101">
        <f>IF(C1049&gt;0,IF(COUNTIF('CATEGORY ID'!$K$1:$K$121,+H1049&amp;K1049) &gt; 0, +VLOOKUP(+H1049&amp;K1049,'CATEGORY ID'!$K$1:$L$121,2,FALSE),""),"")</f>
        <v>128</v>
      </c>
      <c r="BK1049" s="101" t="str">
        <f>IF(C1049&gt;0,IF(COUNTIF('CATEGORY ID'!$K$124:$K$165, +VLOOKUP(C1049,'STYLE NAMES'!$B:$AE,30,FALSE)) &gt; 0, +VLOOKUP(VLOOKUP(C1049,'STYLE NAMES'!$B:$AE,30,FALSE),'CATEGORY ID'!K:M,2,FALSE),""),"")</f>
        <v/>
      </c>
      <c r="BR1049" s="101" t="str" cm="1">
        <f t="array" ref="BR1049">IF(C1049&gt;0,_xlfn.TEXTJOIN(";", TRUE,_xlfn.UNIQUE(_xlfn._xlws.FILTER(BF1049:BQ1049,(BF1049:BQ1049&gt;0)),TRUE,FALSE)),"")&amp;";"&amp;BS1049</f>
        <v>30;2;36;128;</v>
      </c>
      <c r="BU1049" s="106">
        <f>IF(C1049&gt;0,+VLOOKUP($C1049,'STYLE NAMES'!$B:$AC,26,FALSE),"")</f>
        <v>99.9</v>
      </c>
      <c r="BV1049" s="106">
        <f>IF(C1049&gt;0,+VLOOKUP($C1049,'STYLE NAMES'!$B:$AC,27,FALSE),"")</f>
        <v>5490</v>
      </c>
      <c r="BW1049" s="106">
        <f>IF(C1049&gt;0,+VLOOKUP($C1049,'STYLE NAMES'!$B:$AC,28,FALSE),"")</f>
        <v>114.88499999999999</v>
      </c>
      <c r="BY1049"/>
      <c r="BZ1049" s="101">
        <v>0</v>
      </c>
      <c r="CA1049" s="137">
        <f t="shared" si="70"/>
        <v>1</v>
      </c>
      <c r="CB1049" s="137" t="str">
        <f>+VLOOKUP(C1049,'[2]STYLES &amp; MODELS MATRIX'!$A:$G,7,FALSE)</f>
        <v>HDJ</v>
      </c>
      <c r="CC1049" s="137">
        <f>+VLOOKUP(C1049,'[1]STYLES &amp; SIZE CHARTS'!$A:$H,8,FALSE)</f>
        <v>0</v>
      </c>
      <c r="CD1049" s="137"/>
      <c r="CE1049" s="205"/>
      <c r="CF1049" s="141"/>
    </row>
    <row r="1050" spans="1:84" s="101" customFormat="1" ht="12" customHeight="1" x14ac:dyDescent="0.2">
      <c r="A1050" s="102">
        <f t="shared" si="68"/>
        <v>0</v>
      </c>
      <c r="B1050" s="101" t="s">
        <v>901</v>
      </c>
      <c r="C1050" s="101" t="s">
        <v>139</v>
      </c>
      <c r="D1050" s="101" t="s">
        <v>140</v>
      </c>
      <c r="E1050" s="203" t="s">
        <v>2781</v>
      </c>
      <c r="F1050" s="101" t="s">
        <v>2347</v>
      </c>
      <c r="G1050" s="101" t="str">
        <f>IF(C1050&gt;0,+VLOOKUP($C1050,'STYLE NAMES'!$B:$AC,4,FALSE),"")</f>
        <v>RIDER</v>
      </c>
      <c r="H1050" s="101" t="str">
        <f>IF(C1050&gt;0,+VLOOKUP($C1050,'STYLE NAMES'!$B:$AC,5,FALSE),"")</f>
        <v>MEN</v>
      </c>
      <c r="I1050" s="101" t="str">
        <f>IF(C1050&gt;0,+VLOOKUP($C1050,'STYLE NAMES'!$B:$AC,6,FALSE),"")</f>
        <v>OUTERWEAR</v>
      </c>
      <c r="J1050" s="101" t="str">
        <f>IF(C1050&gt;0,+VLOOKUP($C1050,'STYLE NAMES'!$B:$AC,7,FALSE),"")</f>
        <v>MEN</v>
      </c>
      <c r="K1050" s="101" t="str">
        <f>IF(C1050&gt;0,+VLOOKUP($C1050,'STYLE NAMES'!$B:$AC,8,FALSE),"")</f>
        <v>PUFFER VESTS</v>
      </c>
      <c r="L1050" s="101" t="str">
        <f>IF(E1050&gt;0,+VLOOKUP($E1050,'CODE GENERATOR'!$D:$T,3,FALSE),"")</f>
        <v>W</v>
      </c>
      <c r="M1050" s="101" t="str">
        <f>IF(E1050&gt;0,+VLOOKUP($E1050,'CODE GENERATOR'!$D:$T,4,FALSE),"")</f>
        <v>NYLON</v>
      </c>
      <c r="N1050" s="101" t="str">
        <f>IF(E1050&gt;0,+VLOOKUP($E1050,'CODE GENERATOR'!$D:$T,6,FALSE),"")</f>
        <v>BLACK</v>
      </c>
      <c r="O1050" s="101" t="str">
        <f>IF(E1050&gt;0,+VLOOKUP($E1050,'CODE GENERATOR'!$D:$T,7,FALSE),"")</f>
        <v>BLACK</v>
      </c>
      <c r="P1050" s="101" t="str">
        <f t="shared" si="69"/>
        <v>BLACK</v>
      </c>
      <c r="Q1050" s="104" t="str">
        <f>IF(E1050&gt;0,+VLOOKUP($E1050,'CODE GENERATOR'!$D:$T,11,FALSE),"")</f>
        <v>R.OTWMN_PUV0056</v>
      </c>
      <c r="R1050" s="104" t="str">
        <f>IF(E1050&gt;0,+VLOOKUP($E1050,'CODE GENERATOR'!$D:$T,12,FALSE),"")</f>
        <v>NYL0000BLKBLK</v>
      </c>
      <c r="S1050" s="104" t="str">
        <f>IF(E1050&gt;0,+VLOOKUP($E1050,'CODE GENERATOR'!$D:$T,13,FALSE),"")</f>
        <v>R.OTWMN_PUV0056_NYL0000BLKBLK</v>
      </c>
      <c r="T1050" s="104" t="str">
        <f t="shared" si="67"/>
        <v>R.OTWMN_PUV0056_NYL0000BLKBLK_XXL</v>
      </c>
      <c r="U1050" s="105"/>
      <c r="V1050" s="107" t="str" cm="1">
        <f t="array" ref="V1050">_xlfn.TEXTJOIN(";", TRUE, _xlfn.UNIQUE(_xlfn._xlws.FILTER(P$3:P$10029, C$3:C$10029=C1050)))</f>
        <v>BLACK</v>
      </c>
      <c r="W1050" s="107" t="str" cm="1">
        <f t="array" ref="W1050">_xlfn.TEXTJOIN(";", TRUE, _xlfn.UNIQUE(_xlfn._xlws.FILTER(F$3:F$10029, C$3:C$10029=C1050)))</f>
        <v>XS;S;M;L;XL;XXL</v>
      </c>
      <c r="X1050" s="101" t="str">
        <f>IF(E1050&gt;0,+VLOOKUP($E1050,'CODE GENERATOR'!$D:$AC,19,FALSE),0)</f>
        <v>2507_W_2918</v>
      </c>
      <c r="Y1050" s="101" t="str">
        <f>IF(E1050&gt;0,+VLOOKUP($E1050,'CODE GENERATOR'!$D:$AC,20,FALSE),0)</f>
        <v>2507_W_2924</v>
      </c>
      <c r="Z1050" s="101" t="str">
        <f>IF(E1050&gt;0,+VLOOKUP($E1050,'CODE GENERATOR'!$D:$AC,21,FALSE),0)</f>
        <v>2507_W_2950</v>
      </c>
      <c r="AA1050" s="101" t="str">
        <f>IF(E1050&gt;0,+VLOOKUP($E1050,'CODE GENERATOR'!$D:$AC,22,FALSE),0)</f>
        <v>2507_W_2932</v>
      </c>
      <c r="AB1050" s="101" t="str">
        <f>IF(E1050&gt;0,+VLOOKUP($E1050,'CODE GENERATOR'!$D:$AC,23,FALSE),0)</f>
        <v>2507_D_cavalier_detay_0110</v>
      </c>
      <c r="AC1050" s="101" t="str">
        <f>IF(E1050&gt;0,+VLOOKUP($E1050,'CODE GENERATOR'!$D:$AC,24,FALSE),0)</f>
        <v>2507_D_cavalier_detay_0111</v>
      </c>
      <c r="AD1050" s="101" t="str">
        <f>IF(E1050&gt;0,+VLOOKUP($E1050,'CODE GENERATOR'!$D:$AC,25,FALSE),0)</f>
        <v>2507_VW_Web_70</v>
      </c>
      <c r="AE1050" s="101">
        <f>IF(E1050&gt;0,+VLOOKUP($E1050,'CODE GENERATOR'!$D:$AC,26,FALSE),0)</f>
        <v>0</v>
      </c>
      <c r="AF1050" s="149" t="str">
        <f>IF($C1050&gt;0,$C1050&amp;" "&amp;$P1050&amp;" "&amp;+VLOOKUP($C1050,'STYLE NAMES'!$B:$AC,10,FALSE),"""")</f>
        <v>ATLANTA BLACK MEN'S PUFFER VEST</v>
      </c>
      <c r="AG1050" s="101" t="str">
        <f>"Enjoy our "&amp;(AF1050)&amp;"; "&amp;IF(C1050&gt;0,+VLOOKUP($C1050,'STYLE NAMES'!$B:$AC,11,FALSE),"")</f>
        <v>Enjoy our ATLANTA BLACK MEN'S PUFFER VEST; ATLANTA Riding Vest
Every rider's must have product in the wardrobe
Ideal for transition seasons</v>
      </c>
      <c r="AH1050" s="101" t="str">
        <f>IF(C1050&gt;0,+VLOOKUP($C1050,'STYLE NAMES'!$B:$AC,12,FALSE),"")</f>
        <v>*Super-light weight
Composition:
Shell fabric: 100% Nylon
Lining: 100% Nylon
Filling: 100% Polyester Non-woven</v>
      </c>
      <c r="AI1050" s="101" t="str">
        <f>IF(C1050&gt;0,+VLOOKUP($C1050,'STYLE NAMES'!$B:$AC,13,FALSE),"")</f>
        <v>Machine Wash gently at 30 C
Do not dry clean
Do not bleach
Do not iron
Hang dry</v>
      </c>
      <c r="AJ1050" s="149" t="str">
        <f>IF($C1050&gt;0,$C1050&amp;" "&amp;$P1050&amp;" "&amp;+VLOOKUP($C1050,'STYLE NAMES'!$B:$AC,14,FALSE),"""")</f>
        <v>ATLANTA BLACK ERKEK ŞİŞME YELEK</v>
      </c>
      <c r="AK1050" s="149" t="str">
        <f>"Cavalier SanMarco tarafından tasarlanan "&amp;(AJ1050)&amp;"; "&amp;IF(C1050&gt;0,+VLOOKUP($C1050,'STYLE NAMES'!$B:$AC,15,FALSE),"")</f>
        <v>Cavalier SanMarco tarafından tasarlanan ATLANTA BLACK ERKEK ŞİŞME YELEK; ATLANTA Binici Yeleği
Her binicinin gardrobunda bulunması gereken bir ürün
Geçiş mevsimleri için ideal</v>
      </c>
      <c r="AL1050" s="149" t="str">
        <f>IF(C1050&gt;0,+VLOOKUP($C1050,'STYLE NAMES'!$B:$AC,16,FALSE),"")</f>
        <v>*Ultra hafif 
Kompozisyon:
Dış Kumaş: 100% Nylon
Astar: 100% Nylon
Dolgu: 100% Polyester Elyaf</v>
      </c>
      <c r="AM1050" s="149" t="str">
        <f>IF(C1050&gt;0,+VLOOKUP($C1050,'STYLE NAMES'!$B:$AC,17,FALSE),"")</f>
        <v>30 C derecede hassas Makine yıkama
Kuru temizleme yapmayın
Çamaşır suyu kullanmayın
Ütülemeyin
Asarak kurutun</v>
      </c>
      <c r="AN1050" s="149" t="str">
        <f>IF($C1050&gt;0,$C1050&amp;" "&amp;$P1050&amp;" "&amp;+VLOOKUP($C1050,'STYLE NAMES'!$B:$AC,18,FALSE),"""")</f>
        <v>ATLANTA BLACK GILET IMBOTTITO DA UOMO</v>
      </c>
      <c r="AO1050" s="101" t="str">
        <f>"Disegnato da Cavalier SanMarco "&amp;(AN1050)&amp;"; "&amp;IF(C1050&gt;0,+VLOOKUP($C1050,'STYLE NAMES'!$B:$AC,19,FALSE),"")</f>
        <v>Disegnato da Cavalier SanMarco ATLANTA BLACK GILET IMBOTTITO DA UOMO; Gilet da equitazione
Un prodotto essenziale nel guardaroba di ogni cavaliere Ideale per le mezze stagioni</v>
      </c>
      <c r="AP1050" s="101" t="str">
        <f>IF(C1050&gt;0,+VLOOKUP($C1050,'STYLE NAMES'!$B:$AC,20,FALSE),"")</f>
        <v>Super leggero 
Vestibilita slim per le donne
Composizione: 
Tessuto esterno: 100% Nylon
Fodera: 100% Nylon 
Imbottitura: 100% Poliestere</v>
      </c>
      <c r="AQ1050" s="101" t="str">
        <f>IF(C1050&gt;0,+VLOOKUP($C1050,'STYLE NAMES'!$B:$AC,21,FALSE),"")</f>
        <v>Lavaggio delicato a 30°C 
Non lavare a secco 
Non candeggiare 
Non stirare 
Asciugare appeso</v>
      </c>
      <c r="AR1050" s="101">
        <f>IF(D1050&gt;0,+VLOOKUP($C1050,'STYLE NAMES'!$B:$AC,22,FALSE),"")</f>
        <v>0</v>
      </c>
      <c r="AS1050" s="101">
        <f>IF(E1050&gt;0,+VLOOKUP($C1050,'STYLE NAMES'!$B:$AC,23,FALSE),"")</f>
        <v>0</v>
      </c>
      <c r="AT1050" s="101">
        <f>IF(F1050&gt;0,+VLOOKUP($C1050,'STYLE NAMES'!$B:$AC,24,FALSE),"")</f>
        <v>0</v>
      </c>
      <c r="AU1050" s="101">
        <f>IF(G1050&gt;0,+VLOOKUP($C1050,'STYLE NAMES'!$B:$AC,25,FALSE),"")</f>
        <v>0</v>
      </c>
      <c r="AV1050" s="101" t="str">
        <f>+VLOOKUP($S1050,'CODE GENERATOR'!$P:$AM,15,FALSE)</f>
        <v>R.BOTMN_BRC0066_TJR0026BLKBLK</v>
      </c>
      <c r="AW1050" s="101" t="str">
        <f>+VLOOKUP($S1050,'CODE GENERATOR'!$P:$AM,16,FALSE)</f>
        <v>R.TOPMN_BLY0049_SUP0018LGYLGY</v>
      </c>
      <c r="AX1050" s="101" t="str">
        <f>+VLOOKUP($S1050,'CODE GENERATOR'!$P:$AM,17,FALSE)</f>
        <v>A.RACUX_BLT0015_BRD0012GRYBBL</v>
      </c>
      <c r="AY1050" s="101" t="str">
        <f>+VLOOKUP($S1050,'CODE GENERATOR'!$P:$AM,18,FALSE)</f>
        <v>A.RACAU_SOC0018_NYL00003XBST6</v>
      </c>
      <c r="AZ1050" s="101">
        <f>+VLOOKUP($S1050,'CODE GENERATOR'!$P:$AM,19,FALSE)</f>
        <v>0</v>
      </c>
      <c r="BA1050" s="101">
        <f>+VLOOKUP($S1050,'CODE GENERATOR'!$P:$AM,20,FALSE)</f>
        <v>0</v>
      </c>
      <c r="BB1050" s="101">
        <f>+VLOOKUP($S1050,'CODE GENERATOR'!$P:$AM,21,FALSE)</f>
        <v>0</v>
      </c>
      <c r="BC1050" s="101">
        <f>+VLOOKUP($S1050,'CODE GENERATOR'!$P:$AM,22,FALSE)</f>
        <v>0</v>
      </c>
      <c r="BD1050" s="101">
        <f>+VLOOKUP($S1050,'CODE GENERATOR'!$P:$AM,23,FALSE)</f>
        <v>0</v>
      </c>
      <c r="BE1050" s="101">
        <f>+VLOOKUP($S1050,'CODE GENERATOR'!$P:$AM,24,FALSE)</f>
        <v>0</v>
      </c>
      <c r="BF1050" s="101">
        <f>IF(C1050&gt;0,+VLOOKUP(G1050,'CATEGORY ID'!$A$1:$L$118,3,FALSE),"")</f>
        <v>30</v>
      </c>
      <c r="BG1050" s="101">
        <f>IF(C1050&gt;0,+VLOOKUP(H1050,'CATEGORY ID'!$D$1:$L$118,3,FALSE),"")</f>
        <v>2</v>
      </c>
      <c r="BH1050" s="101">
        <f>IF(C1050&gt;0,+VLOOKUP((+H1050&amp;I1050),'CATEGORY ID'!$H$1:$I$121,2,FALSE),"")</f>
        <v>36</v>
      </c>
      <c r="BJ1050" s="101">
        <f>IF(C1050&gt;0,IF(COUNTIF('CATEGORY ID'!$K$1:$K$121,+H1050&amp;K1050) &gt; 0, +VLOOKUP(+H1050&amp;K1050,'CATEGORY ID'!$K$1:$L$121,2,FALSE),""),"")</f>
        <v>128</v>
      </c>
      <c r="BK1050" s="101" t="str">
        <f>IF(C1050&gt;0,IF(COUNTIF('CATEGORY ID'!$K$124:$K$165, +VLOOKUP(C1050,'STYLE NAMES'!$B:$AE,30,FALSE)) &gt; 0, +VLOOKUP(VLOOKUP(C1050,'STYLE NAMES'!$B:$AE,30,FALSE),'CATEGORY ID'!K:M,2,FALSE),""),"")</f>
        <v/>
      </c>
      <c r="BR1050" s="101" t="str" cm="1">
        <f t="array" ref="BR1050">IF(C1050&gt;0,_xlfn.TEXTJOIN(";", TRUE,_xlfn.UNIQUE(_xlfn._xlws.FILTER(BF1050:BQ1050,(BF1050:BQ1050&gt;0)),TRUE,FALSE)),"")&amp;";"&amp;BS1050</f>
        <v>30;2;36;128;</v>
      </c>
      <c r="BU1050" s="106">
        <f>IF(C1050&gt;0,+VLOOKUP($C1050,'STYLE NAMES'!$B:$AC,26,FALSE),"")</f>
        <v>99.9</v>
      </c>
      <c r="BV1050" s="106">
        <f>IF(C1050&gt;0,+VLOOKUP($C1050,'STYLE NAMES'!$B:$AC,27,FALSE),"")</f>
        <v>5490</v>
      </c>
      <c r="BW1050" s="106">
        <f>IF(C1050&gt;0,+VLOOKUP($C1050,'STYLE NAMES'!$B:$AC,28,FALSE),"")</f>
        <v>114.88499999999999</v>
      </c>
      <c r="BY1050"/>
      <c r="BZ1050" s="101">
        <v>0</v>
      </c>
      <c r="CA1050" s="137">
        <f t="shared" si="70"/>
        <v>1</v>
      </c>
      <c r="CB1050" s="137" t="str">
        <f>+VLOOKUP(C1050,'[2]STYLES &amp; MODELS MATRIX'!$A:$G,7,FALSE)</f>
        <v>HDJ</v>
      </c>
      <c r="CC1050" s="137">
        <f>+VLOOKUP(C1050,'[1]STYLES &amp; SIZE CHARTS'!$A:$H,8,FALSE)</f>
        <v>0</v>
      </c>
      <c r="CD1050" s="137"/>
      <c r="CE1050" s="205"/>
      <c r="CF1050" s="141"/>
    </row>
    <row r="1051" spans="1:84" s="101" customFormat="1" ht="12" customHeight="1" x14ac:dyDescent="0.2">
      <c r="A1051" s="102">
        <f t="shared" si="68"/>
        <v>0</v>
      </c>
      <c r="B1051" s="101" t="s">
        <v>864</v>
      </c>
      <c r="C1051" s="101" t="s">
        <v>459</v>
      </c>
      <c r="D1051" s="101" t="s">
        <v>2997</v>
      </c>
      <c r="E1051" s="203" t="s">
        <v>2783</v>
      </c>
      <c r="F1051" s="101" t="s">
        <v>2346</v>
      </c>
      <c r="G1051" s="101" t="str">
        <f>IF(C1051&gt;0,+VLOOKUP($C1051,'STYLE NAMES'!$B:$AC,4,FALSE),"")</f>
        <v>RIDER</v>
      </c>
      <c r="H1051" s="101" t="str">
        <f>IF(C1051&gt;0,+VLOOKUP($C1051,'STYLE NAMES'!$B:$AC,5,FALSE),"")</f>
        <v>MEN</v>
      </c>
      <c r="I1051" s="101" t="str">
        <f>IF(C1051&gt;0,+VLOOKUP($C1051,'STYLE NAMES'!$B:$AC,6,FALSE),"")</f>
        <v>TOPS</v>
      </c>
      <c r="J1051" s="101" t="str">
        <f>IF(C1051&gt;0,+VLOOKUP($C1051,'STYLE NAMES'!$B:$AC,7,FALSE),"")</f>
        <v>MEN</v>
      </c>
      <c r="K1051" s="101" t="str">
        <f>IF(C1051&gt;0,+VLOOKUP($C1051,'STYLE NAMES'!$B:$AC,8,FALSE),"")</f>
        <v>SOFT POLOS</v>
      </c>
      <c r="L1051" s="101" t="str">
        <f>IF(E1051&gt;0,+VLOOKUP($E1051,'CODE GENERATOR'!$D:$T,3,FALSE),"")</f>
        <v>S</v>
      </c>
      <c r="M1051" s="101" t="str">
        <f>IF(E1051&gt;0,+VLOOKUP($E1051,'CODE GENERATOR'!$D:$T,4,FALSE),"")</f>
        <v>PIQUET</v>
      </c>
      <c r="N1051" s="101" t="str">
        <f>IF(E1051&gt;0,+VLOOKUP($E1051,'CODE GENERATOR'!$D:$T,6,FALSE),"")</f>
        <v>WHITE</v>
      </c>
      <c r="O1051" s="101" t="str">
        <f>IF(E1051&gt;0,+VLOOKUP($E1051,'CODE GENERATOR'!$D:$T,7,FALSE),"")</f>
        <v>WHITE</v>
      </c>
      <c r="P1051" s="101" t="str">
        <f>IF(E1051&gt;0,+IF(N1051=O1051,N1051,N1051&amp;"/"&amp;O1051),"")</f>
        <v>WHITE</v>
      </c>
      <c r="Q1051" s="104" t="str">
        <f>IF(E1051&gt;0,+VLOOKUP($E1051,'CODE GENERATOR'!$D:$T,11,FALSE),"")</f>
        <v>R.TOPMN_SPL0031</v>
      </c>
      <c r="R1051" s="104" t="str">
        <f>IF(E1051&gt;0,+VLOOKUP($E1051,'CODE GENERATOR'!$D:$T,12,FALSE),"")</f>
        <v>PIQ0013WHTWHT</v>
      </c>
      <c r="S1051" s="104" t="str">
        <f>IF(E1051&gt;0,+VLOOKUP($E1051,'CODE GENERATOR'!$D:$T,13,FALSE),"")</f>
        <v>R.TOPMN_SPL0031_PIQ0013WHTWHT</v>
      </c>
      <c r="T1051" s="104" t="str">
        <f>+S1051&amp;"_"&amp;F1051</f>
        <v>R.TOPMN_SPL0031_PIQ0013WHTWHT_XS</v>
      </c>
      <c r="U1051" s="105"/>
      <c r="V1051" s="107" t="str" cm="1">
        <f t="array" ref="V1051">_xlfn.TEXTJOIN(";", TRUE, _xlfn.UNIQUE(_xlfn._xlws.FILTER(P$3:P$10029, C$3:C$10029=C1051)))</f>
        <v>NAVY/WHITE;BORDEAUX/WHITE;WHITE;BLACK/WHITE</v>
      </c>
      <c r="W1051" s="107" t="str" cm="1">
        <f t="array" ref="W1051">_xlfn.TEXTJOIN(";", TRUE, _xlfn.UNIQUE(_xlfn._xlws.FILTER(F$3:F$10029, C$3:C$10029=C1051)))</f>
        <v>XS;S;M;L;XL;XXL</v>
      </c>
      <c r="X1051" s="101" t="str">
        <f>IF(E1051&gt;0,+VLOOKUP($E1051,'CODE GENERATOR'!$D:$AC,19,FALSE),0)</f>
        <v>2507_W_0568</v>
      </c>
      <c r="Y1051" s="101" t="str">
        <f>IF(E1051&gt;0,+VLOOKUP($E1051,'CODE GENERATOR'!$D:$AC,20,FALSE),0)</f>
        <v>2507_W_0592</v>
      </c>
      <c r="Z1051" s="101" t="str">
        <f>IF(E1051&gt;0,+VLOOKUP($E1051,'CODE GENERATOR'!$D:$AC,21,FALSE),0)</f>
        <v>2507_W_0566</v>
      </c>
      <c r="AA1051" s="101" t="str">
        <f>IF(E1051&gt;0,+VLOOKUP($E1051,'CODE GENERATOR'!$D:$AC,22,FALSE),0)</f>
        <v>2507_W_0613</v>
      </c>
      <c r="AB1051" s="101" t="str">
        <f>IF(E1051&gt;0,+VLOOKUP($E1051,'CODE GENERATOR'!$D:$AC,23,FALSE),0)</f>
        <v>2507_D_cavalier_detay_0104</v>
      </c>
      <c r="AC1051" s="101">
        <f>IF(E1051&gt;0,+VLOOKUP($E1051,'CODE GENERATOR'!$D:$AC,24,FALSE),0)</f>
        <v>0</v>
      </c>
      <c r="AD1051" s="101" t="str">
        <f>IF(E1051&gt;0,+VLOOKUP($E1051,'CODE GENERATOR'!$D:$AC,25,FALSE),0)</f>
        <v>2507_VW_Web_11</v>
      </c>
      <c r="AE1051" s="101">
        <f>IF(E1051&gt;0,+VLOOKUP($E1051,'CODE GENERATOR'!$D:$AC,26,FALSE),0)</f>
        <v>0</v>
      </c>
      <c r="AF1051" s="149" t="str">
        <f>IF($C1051&gt;0,$C1051&amp;" "&amp;$P1051&amp;" "&amp;+VLOOKUP($C1051,'STYLE NAMES'!$B:$AC,10,FALSE),"""")</f>
        <v>MONTANA WHITE MEN'S SOFT TRAINING POLO SHORT SLEEVE</v>
      </c>
      <c r="AG1051" s="101" t="str">
        <f>"Enjoy our "&amp;(AF1051)&amp;"; "&amp;IF(C1051&gt;0,+VLOOKUP($C1051,'STYLE NAMES'!$B:$AC,11,FALSE),"")</f>
        <v>Enjoy our MONTANA WHITE MEN'S SOFT TRAINING POLO SHORT SLEEVE; Men's Short Sleeve Soft Training Polo
Thanks to its soft and natural fiber fabric our soft polos are ideal for daily training</v>
      </c>
      <c r="AH1051" s="101" t="str">
        <f>IF(C1051&gt;0,+VLOOKUP($C1051,'STYLE NAMES'!$B:$AC,12,FALSE),"")</f>
        <v>Bi-color Piquet Fabric
Embroidery dressing
Composition:
100% Cotton</v>
      </c>
      <c r="AI1051" s="101" t="str">
        <f>IF(C1051&gt;0,+VLOOKUP($C1051,'STYLE NAMES'!$B:$AC,13,FALSE),"")</f>
        <v>Machine Wash at 30°C
Mild process
Iron at low temperature
Iron from REVERSE
Do NOT iron on logos or prints
Do not bleach
Do NOT Tumble Dry</v>
      </c>
      <c r="AJ1051" s="149" t="str">
        <f>IF($C1051&gt;0,$C1051&amp;" "&amp;$P1051&amp;" "&amp;+VLOOKUP($C1051,'STYLE NAMES'!$B:$AC,14,FALSE),"""")</f>
        <v xml:space="preserve">MONTANA WHITE ERKEK KISA KOL SOFT ANTRENMAN POLO </v>
      </c>
      <c r="AK1051" s="149" t="str">
        <f>"Cavalier SanMarco tarafından tasarlanan "&amp;(AJ1051)&amp;"; "&amp;IF(C1051&gt;0,+VLOOKUP($C1051,'STYLE NAMES'!$B:$AC,15,FALSE),"")</f>
        <v>Cavalier SanMarco tarafından tasarlanan MONTANA WHITE ERKEK KISA KOL SOFT ANTRENMAN POLO ; Erkek Kısa Kol Soft Antrenman Polo
Doğal pamuk elyaf kumaştan üretilmiş bu pololar günlük antrenmanlarınız için ideal bir kıyafet</v>
      </c>
      <c r="AL1051" s="149" t="str">
        <f>IF(C1051&gt;0,+VLOOKUP($C1051,'STYLE NAMES'!$B:$AC,16,FALSE),"")</f>
        <v>Çift renk polo pike kumaş
Nakışlı logo
Kompozisyon:
100% Pamuk</v>
      </c>
      <c r="AM1051" s="149" t="str">
        <f>IF(C1051&gt;0,+VLOOKUP($C1051,'STYLE NAMES'!$B:$AC,17,FALSE),"")</f>
        <v>Makinede 30°C' de Yıkayın
Hassas Yıkama
Ilık ütü yapın
Tersten ütüleyin
Logo ve baskıları ÜTÜLEMEYİN
Çamaşır suyu kullanmayın
Kurutma Makinesinde Kurutmayın</v>
      </c>
      <c r="AN1051" s="149" t="str">
        <f>IF($C1051&gt;0,$C1051&amp;" "&amp;$P1051&amp;" "&amp;+VLOOKUP($C1051,'STYLE NAMES'!$B:$AC,18,FALSE),"""")</f>
        <v>MONTANA WHITE POLO DA ALLENAMENTO SOFT DA UOMO MANICA CORTA</v>
      </c>
      <c r="AO1051" s="101" t="str">
        <f>"Disegnato da Cavalier SanMarco "&amp;(AN1051)&amp;"; "&amp;IF(C1051&gt;0,+VLOOKUP($C1051,'STYLE NAMES'!$B:$AC,19,FALSE),"")</f>
        <v>Disegnato da Cavalier SanMarco MONTANA WHITE POLO DA ALLENAMENTO SOFT DA UOMO MANICA CORTA; Polo a maniche corte in cotone morbido da uomo 
Grazie al suo tessuto naturale e morbido, è ideale per l'allenamento quotidiano.</v>
      </c>
      <c r="AP1051" s="101" t="str">
        <f>IF(C1051&gt;0,+VLOOKUP($C1051,'STYLE NAMES'!$B:$AC,20,FALSE),"")</f>
        <v>Tessuto piqué bicolore 
Ricamo decorativo 
Composizione: 
100% Cotone</v>
      </c>
      <c r="AQ1051" s="101" t="str">
        <f>IF(C1051&gt;0,+VLOOKUP($C1051,'STYLE NAMES'!$B:$AC,21,FALSE),"")</f>
        <v>Lavare in lavatrice a 30°C Ciclo delicato 
Stirare a bassa temperatura
Stirare al rovescio 
Non stirare su loghi o stampe 
Non candeggiare 
Non asciugare in asciugatrice</v>
      </c>
      <c r="AR1051" s="101">
        <f>IF(D1051&gt;0,+VLOOKUP($C1051,'STYLE NAMES'!$B:$AC,22,FALSE),"")</f>
        <v>0</v>
      </c>
      <c r="AS1051" s="101">
        <f>IF(E1051&gt;0,+VLOOKUP($C1051,'STYLE NAMES'!$B:$AC,23,FALSE),"")</f>
        <v>0</v>
      </c>
      <c r="AT1051" s="101">
        <f>IF(F1051&gt;0,+VLOOKUP($C1051,'STYLE NAMES'!$B:$AC,24,FALSE),"")</f>
        <v>0</v>
      </c>
      <c r="AU1051" s="101">
        <f>IF(G1051&gt;0,+VLOOKUP($C1051,'STYLE NAMES'!$B:$AC,25,FALSE),"")</f>
        <v>0</v>
      </c>
      <c r="AV1051" s="101" t="str">
        <f>+VLOOKUP($S1051,'CODE GENERATOR'!$P:$AM,15,FALSE)</f>
        <v>R.BOTMN_BRC0066_TJR0026BLKBLK</v>
      </c>
      <c r="AW1051" s="101" t="str">
        <f>+VLOOKUP($S1051,'CODE GENERATOR'!$P:$AM,16,FALSE)</f>
        <v>A.RACUX_BLT0015_BRD0012GRYBBL</v>
      </c>
      <c r="AX1051" s="101" t="str">
        <f>+VLOOKUP($S1051,'CODE GENERATOR'!$P:$AM,17,FALSE)</f>
        <v>A.RACAU_SOC0018_NYL00003XBST6</v>
      </c>
      <c r="AY1051" s="101">
        <f>+VLOOKUP($S1051,'CODE GENERATOR'!$P:$AM,18,FALSE)</f>
        <v>0</v>
      </c>
      <c r="AZ1051" s="101">
        <f>+VLOOKUP($S1051,'CODE GENERATOR'!$P:$AM,19,FALSE)</f>
        <v>0</v>
      </c>
      <c r="BA1051" s="101">
        <f>+VLOOKUP($S1051,'CODE GENERATOR'!$P:$AM,20,FALSE)</f>
        <v>0</v>
      </c>
      <c r="BB1051" s="101">
        <f>+VLOOKUP($S1051,'CODE GENERATOR'!$P:$AM,21,FALSE)</f>
        <v>0</v>
      </c>
      <c r="BC1051" s="101">
        <f>+VLOOKUP($S1051,'CODE GENERATOR'!$P:$AM,22,FALSE)</f>
        <v>0</v>
      </c>
      <c r="BD1051" s="101">
        <f>+VLOOKUP($S1051,'CODE GENERATOR'!$P:$AM,23,FALSE)</f>
        <v>0</v>
      </c>
      <c r="BE1051" s="101">
        <f>+VLOOKUP($S1051,'CODE GENERATOR'!$P:$AM,24,FALSE)</f>
        <v>0</v>
      </c>
      <c r="BF1051" s="101">
        <f>IF(C1051&gt;0,+VLOOKUP(G1051,'CATEGORY ID'!$A$1:$L$118,3,FALSE),"")</f>
        <v>30</v>
      </c>
      <c r="BG1051" s="101">
        <f>IF(C1051&gt;0,+VLOOKUP(H1051,'CATEGORY ID'!$D$1:$L$118,3,FALSE),"")</f>
        <v>2</v>
      </c>
      <c r="BH1051" s="101">
        <f>IF(C1051&gt;0,+VLOOKUP((+H1051&amp;I1051),'CATEGORY ID'!$H$1:$I$121,2,FALSE),"")</f>
        <v>108</v>
      </c>
      <c r="BJ1051" s="101">
        <f>IF(C1051&gt;0,IF(COUNTIF('CATEGORY ID'!$K$1:$K$121,+H1051&amp;K1051) &gt; 0, +VLOOKUP(+H1051&amp;K1051,'CATEGORY ID'!$K$1:$L$121,2,FALSE),""),"")</f>
        <v>212</v>
      </c>
      <c r="BK1051" s="101" t="str">
        <f>IF(C1051&gt;0,IF(COUNTIF('CATEGORY ID'!$K$124:$K$165, +VLOOKUP(C1051,'STYLE NAMES'!$B:$AE,30,FALSE)) &gt; 0, +VLOOKUP(VLOOKUP(C1051,'STYLE NAMES'!$B:$AE,30,FALSE),'CATEGORY ID'!K:M,2,FALSE),""),"")</f>
        <v/>
      </c>
      <c r="BR1051" s="101" t="str" cm="1">
        <f t="array" ref="BR1051">IF(C1051&gt;0,_xlfn.TEXTJOIN(";", TRUE,_xlfn.UNIQUE(_xlfn._xlws.FILTER(BF1051:BQ1051,(BF1051:BQ1051&gt;0)),TRUE,FALSE)),"")&amp;";"&amp;BS1051</f>
        <v>30;2;108;212;233</v>
      </c>
      <c r="BS1051" s="101">
        <v>233</v>
      </c>
      <c r="BU1051" s="106">
        <f>IF(C1051&gt;0,+VLOOKUP($C1051,'STYLE NAMES'!$B:$AC,26,FALSE),"")</f>
        <v>69.900000000000006</v>
      </c>
      <c r="BV1051" s="106">
        <f>IF(C1051&gt;0,+VLOOKUP($C1051,'STYLE NAMES'!$B:$AC,27,FALSE),"")</f>
        <v>3840</v>
      </c>
      <c r="BW1051" s="106">
        <f>IF(C1051&gt;0,+VLOOKUP($C1051,'STYLE NAMES'!$B:$AC,28,FALSE),"")</f>
        <v>80.385000000000005</v>
      </c>
      <c r="BY1051"/>
      <c r="BZ1051" s="101">
        <v>1</v>
      </c>
      <c r="CA1051" s="137">
        <f t="shared" si="70"/>
        <v>1</v>
      </c>
      <c r="CB1051" s="137" t="str">
        <f>+VLOOKUP(C1051,'[2]STYLES &amp; MODELS MATRIX'!$A:$G,7,FALSE)</f>
        <v>HDJ</v>
      </c>
      <c r="CC1051" s="137" t="str">
        <f>+VLOOKUP(C1051,'[1]STYLES &amp; SIZE CHARTS'!$A:$H,8,FALSE)</f>
        <v>MT-SSCP1</v>
      </c>
      <c r="CD1051" s="137"/>
      <c r="CE1051" s="205"/>
      <c r="CF1051" s="141"/>
    </row>
    <row r="1052" spans="1:84" s="101" customFormat="1" ht="12" customHeight="1" x14ac:dyDescent="0.2">
      <c r="A1052" s="102">
        <f t="shared" si="68"/>
        <v>0</v>
      </c>
      <c r="B1052" s="101" t="s">
        <v>866</v>
      </c>
      <c r="C1052" s="101" t="s">
        <v>459</v>
      </c>
      <c r="D1052" s="101" t="s">
        <v>2997</v>
      </c>
      <c r="E1052" s="203" t="s">
        <v>2783</v>
      </c>
      <c r="F1052" s="101" t="s">
        <v>785</v>
      </c>
      <c r="G1052" s="101" t="str">
        <f>IF(C1052&gt;0,+VLOOKUP($C1052,'STYLE NAMES'!$B:$AC,4,FALSE),"")</f>
        <v>RIDER</v>
      </c>
      <c r="H1052" s="101" t="str">
        <f>IF(C1052&gt;0,+VLOOKUP($C1052,'STYLE NAMES'!$B:$AC,5,FALSE),"")</f>
        <v>MEN</v>
      </c>
      <c r="I1052" s="101" t="str">
        <f>IF(C1052&gt;0,+VLOOKUP($C1052,'STYLE NAMES'!$B:$AC,6,FALSE),"")</f>
        <v>TOPS</v>
      </c>
      <c r="J1052" s="101" t="str">
        <f>IF(C1052&gt;0,+VLOOKUP($C1052,'STYLE NAMES'!$B:$AC,7,FALSE),"")</f>
        <v>MEN</v>
      </c>
      <c r="K1052" s="101" t="str">
        <f>IF(C1052&gt;0,+VLOOKUP($C1052,'STYLE NAMES'!$B:$AC,8,FALSE),"")</f>
        <v>SOFT POLOS</v>
      </c>
      <c r="L1052" s="101" t="str">
        <f>IF(E1052&gt;0,+VLOOKUP($E1052,'CODE GENERATOR'!$D:$T,3,FALSE),"")</f>
        <v>S</v>
      </c>
      <c r="M1052" s="101" t="str">
        <f>IF(E1052&gt;0,+VLOOKUP($E1052,'CODE GENERATOR'!$D:$T,4,FALSE),"")</f>
        <v>PIQUET</v>
      </c>
      <c r="N1052" s="101" t="str">
        <f>IF(E1052&gt;0,+VLOOKUP($E1052,'CODE GENERATOR'!$D:$T,6,FALSE),"")</f>
        <v>WHITE</v>
      </c>
      <c r="O1052" s="101" t="str">
        <f>IF(E1052&gt;0,+VLOOKUP($E1052,'CODE GENERATOR'!$D:$T,7,FALSE),"")</f>
        <v>WHITE</v>
      </c>
      <c r="P1052" s="101" t="str">
        <f t="shared" si="69"/>
        <v>WHITE</v>
      </c>
      <c r="Q1052" s="104" t="str">
        <f>IF(E1052&gt;0,+VLOOKUP($E1052,'CODE GENERATOR'!$D:$T,11,FALSE),"")</f>
        <v>R.TOPMN_SPL0031</v>
      </c>
      <c r="R1052" s="104" t="str">
        <f>IF(E1052&gt;0,+VLOOKUP($E1052,'CODE GENERATOR'!$D:$T,12,FALSE),"")</f>
        <v>PIQ0013WHTWHT</v>
      </c>
      <c r="S1052" s="104" t="str">
        <f>IF(E1052&gt;0,+VLOOKUP($E1052,'CODE GENERATOR'!$D:$T,13,FALSE),"")</f>
        <v>R.TOPMN_SPL0031_PIQ0013WHTWHT</v>
      </c>
      <c r="T1052" s="104" t="str">
        <f t="shared" si="67"/>
        <v>R.TOPMN_SPL0031_PIQ0013WHTWHT_S</v>
      </c>
      <c r="U1052" s="105"/>
      <c r="V1052" s="107" t="str" cm="1">
        <f t="array" ref="V1052">_xlfn.TEXTJOIN(";", TRUE, _xlfn.UNIQUE(_xlfn._xlws.FILTER(P$3:P$10029, C$3:C$10029=C1052)))</f>
        <v>NAVY/WHITE;BORDEAUX/WHITE;WHITE;BLACK/WHITE</v>
      </c>
      <c r="W1052" s="107" t="str" cm="1">
        <f t="array" ref="W1052">_xlfn.TEXTJOIN(";", TRUE, _xlfn.UNIQUE(_xlfn._xlws.FILTER(F$3:F$10029, C$3:C$10029=C1052)))</f>
        <v>XS;S;M;L;XL;XXL</v>
      </c>
      <c r="X1052" s="101" t="str">
        <f>IF(E1052&gt;0,+VLOOKUP($E1052,'CODE GENERATOR'!$D:$AC,19,FALSE),0)</f>
        <v>2507_W_0568</v>
      </c>
      <c r="Y1052" s="101" t="str">
        <f>IF(E1052&gt;0,+VLOOKUP($E1052,'CODE GENERATOR'!$D:$AC,20,FALSE),0)</f>
        <v>2507_W_0592</v>
      </c>
      <c r="Z1052" s="101" t="str">
        <f>IF(E1052&gt;0,+VLOOKUP($E1052,'CODE GENERATOR'!$D:$AC,21,FALSE),0)</f>
        <v>2507_W_0566</v>
      </c>
      <c r="AA1052" s="101" t="str">
        <f>IF(E1052&gt;0,+VLOOKUP($E1052,'CODE GENERATOR'!$D:$AC,22,FALSE),0)</f>
        <v>2507_W_0613</v>
      </c>
      <c r="AB1052" s="101" t="str">
        <f>IF(E1052&gt;0,+VLOOKUP($E1052,'CODE GENERATOR'!$D:$AC,23,FALSE),0)</f>
        <v>2507_D_cavalier_detay_0104</v>
      </c>
      <c r="AC1052" s="101">
        <f>IF(E1052&gt;0,+VLOOKUP($E1052,'CODE GENERATOR'!$D:$AC,24,FALSE),0)</f>
        <v>0</v>
      </c>
      <c r="AD1052" s="101" t="str">
        <f>IF(E1052&gt;0,+VLOOKUP($E1052,'CODE GENERATOR'!$D:$AC,25,FALSE),0)</f>
        <v>2507_VW_Web_11</v>
      </c>
      <c r="AE1052" s="101">
        <f>IF(E1052&gt;0,+VLOOKUP($E1052,'CODE GENERATOR'!$D:$AC,26,FALSE),0)</f>
        <v>0</v>
      </c>
      <c r="AF1052" s="149" t="str">
        <f>IF($C1052&gt;0,$C1052&amp;" "&amp;$P1052&amp;" "&amp;+VLOOKUP($C1052,'STYLE NAMES'!$B:$AC,10,FALSE),"""")</f>
        <v>MONTANA WHITE MEN'S SOFT TRAINING POLO SHORT SLEEVE</v>
      </c>
      <c r="AG1052" s="101" t="str">
        <f>"Enjoy our "&amp;(AF1052)&amp;"; "&amp;IF(C1052&gt;0,+VLOOKUP($C1052,'STYLE NAMES'!$B:$AC,11,FALSE),"")</f>
        <v>Enjoy our MONTANA WHITE MEN'S SOFT TRAINING POLO SHORT SLEEVE; Men's Short Sleeve Soft Training Polo
Thanks to its soft and natural fiber fabric our soft polos are ideal for daily training</v>
      </c>
      <c r="AH1052" s="101" t="str">
        <f>IF(C1052&gt;0,+VLOOKUP($C1052,'STYLE NAMES'!$B:$AC,12,FALSE),"")</f>
        <v>Bi-color Piquet Fabric
Embroidery dressing
Composition:
100% Cotton</v>
      </c>
      <c r="AI1052" s="101" t="str">
        <f>IF(C1052&gt;0,+VLOOKUP($C1052,'STYLE NAMES'!$B:$AC,13,FALSE),"")</f>
        <v>Machine Wash at 30°C
Mild process
Iron at low temperature
Iron from REVERSE
Do NOT iron on logos or prints
Do not bleach
Do NOT Tumble Dry</v>
      </c>
      <c r="AJ1052" s="149" t="str">
        <f>IF($C1052&gt;0,$C1052&amp;" "&amp;$P1052&amp;" "&amp;+VLOOKUP($C1052,'STYLE NAMES'!$B:$AC,14,FALSE),"""")</f>
        <v xml:space="preserve">MONTANA WHITE ERKEK KISA KOL SOFT ANTRENMAN POLO </v>
      </c>
      <c r="AK1052" s="149" t="str">
        <f>"Cavalier SanMarco tarafından tasarlanan "&amp;(AJ1052)&amp;"; "&amp;IF(C1052&gt;0,+VLOOKUP($C1052,'STYLE NAMES'!$B:$AC,15,FALSE),"")</f>
        <v>Cavalier SanMarco tarafından tasarlanan MONTANA WHITE ERKEK KISA KOL SOFT ANTRENMAN POLO ; Erkek Kısa Kol Soft Antrenman Polo
Doğal pamuk elyaf kumaştan üretilmiş bu pololar günlük antrenmanlarınız için ideal bir kıyafet</v>
      </c>
      <c r="AL1052" s="149" t="str">
        <f>IF(C1052&gt;0,+VLOOKUP($C1052,'STYLE NAMES'!$B:$AC,16,FALSE),"")</f>
        <v>Çift renk polo pike kumaş
Nakışlı logo
Kompozisyon:
100% Pamuk</v>
      </c>
      <c r="AM1052" s="149" t="str">
        <f>IF(C1052&gt;0,+VLOOKUP($C1052,'STYLE NAMES'!$B:$AC,17,FALSE),"")</f>
        <v>Makinede 30°C' de Yıkayın
Hassas Yıkama
Ilık ütü yapın
Tersten ütüleyin
Logo ve baskıları ÜTÜLEMEYİN
Çamaşır suyu kullanmayın
Kurutma Makinesinde Kurutmayın</v>
      </c>
      <c r="AN1052" s="149" t="str">
        <f>IF($C1052&gt;0,$C1052&amp;" "&amp;$P1052&amp;" "&amp;+VLOOKUP($C1052,'STYLE NAMES'!$B:$AC,18,FALSE),"""")</f>
        <v>MONTANA WHITE POLO DA ALLENAMENTO SOFT DA UOMO MANICA CORTA</v>
      </c>
      <c r="AO1052" s="101" t="str">
        <f>"Disegnato da Cavalier SanMarco "&amp;(AN1052)&amp;"; "&amp;IF(C1052&gt;0,+VLOOKUP($C1052,'STYLE NAMES'!$B:$AC,19,FALSE),"")</f>
        <v>Disegnato da Cavalier SanMarco MONTANA WHITE POLO DA ALLENAMENTO SOFT DA UOMO MANICA CORTA; Polo a maniche corte in cotone morbido da uomo 
Grazie al suo tessuto naturale e morbido, è ideale per l'allenamento quotidiano.</v>
      </c>
      <c r="AP1052" s="101" t="str">
        <f>IF(C1052&gt;0,+VLOOKUP($C1052,'STYLE NAMES'!$B:$AC,20,FALSE),"")</f>
        <v>Tessuto piqué bicolore 
Ricamo decorativo 
Composizione: 
100% Cotone</v>
      </c>
      <c r="AQ1052" s="101" t="str">
        <f>IF(C1052&gt;0,+VLOOKUP($C1052,'STYLE NAMES'!$B:$AC,21,FALSE),"")</f>
        <v>Lavare in lavatrice a 30°C Ciclo delicato 
Stirare a bassa temperatura
Stirare al rovescio 
Non stirare su loghi o stampe 
Non candeggiare 
Non asciugare in asciugatrice</v>
      </c>
      <c r="AR1052" s="101">
        <f>IF(D1052&gt;0,+VLOOKUP($C1052,'STYLE NAMES'!$B:$AC,22,FALSE),"")</f>
        <v>0</v>
      </c>
      <c r="AS1052" s="101">
        <f>IF(E1052&gt;0,+VLOOKUP($C1052,'STYLE NAMES'!$B:$AC,23,FALSE),"")</f>
        <v>0</v>
      </c>
      <c r="AT1052" s="101">
        <f>IF(F1052&gt;0,+VLOOKUP($C1052,'STYLE NAMES'!$B:$AC,24,FALSE),"")</f>
        <v>0</v>
      </c>
      <c r="AU1052" s="101">
        <f>IF(G1052&gt;0,+VLOOKUP($C1052,'STYLE NAMES'!$B:$AC,25,FALSE),"")</f>
        <v>0</v>
      </c>
      <c r="AV1052" s="101" t="str">
        <f>+VLOOKUP($S1052,'CODE GENERATOR'!$P:$AM,15,FALSE)</f>
        <v>R.BOTMN_BRC0066_TJR0026BLKBLK</v>
      </c>
      <c r="AW1052" s="101" t="str">
        <f>+VLOOKUP($S1052,'CODE GENERATOR'!$P:$AM,16,FALSE)</f>
        <v>A.RACUX_BLT0015_BRD0012GRYBBL</v>
      </c>
      <c r="AX1052" s="101" t="str">
        <f>+VLOOKUP($S1052,'CODE GENERATOR'!$P:$AM,17,FALSE)</f>
        <v>A.RACAU_SOC0018_NYL00003XBST6</v>
      </c>
      <c r="AY1052" s="101">
        <f>+VLOOKUP($S1052,'CODE GENERATOR'!$P:$AM,18,FALSE)</f>
        <v>0</v>
      </c>
      <c r="AZ1052" s="101">
        <f>+VLOOKUP($S1052,'CODE GENERATOR'!$P:$AM,19,FALSE)</f>
        <v>0</v>
      </c>
      <c r="BA1052" s="101">
        <f>+VLOOKUP($S1052,'CODE GENERATOR'!$P:$AM,20,FALSE)</f>
        <v>0</v>
      </c>
      <c r="BB1052" s="101">
        <f>+VLOOKUP($S1052,'CODE GENERATOR'!$P:$AM,21,FALSE)</f>
        <v>0</v>
      </c>
      <c r="BC1052" s="101">
        <f>+VLOOKUP($S1052,'CODE GENERATOR'!$P:$AM,22,FALSE)</f>
        <v>0</v>
      </c>
      <c r="BD1052" s="101">
        <f>+VLOOKUP($S1052,'CODE GENERATOR'!$P:$AM,23,FALSE)</f>
        <v>0</v>
      </c>
      <c r="BE1052" s="101">
        <f>+VLOOKUP($S1052,'CODE GENERATOR'!$P:$AM,24,FALSE)</f>
        <v>0</v>
      </c>
      <c r="BF1052" s="101">
        <f>IF(C1052&gt;0,+VLOOKUP(G1052,'CATEGORY ID'!$A$1:$L$118,3,FALSE),"")</f>
        <v>30</v>
      </c>
      <c r="BG1052" s="101">
        <f>IF(C1052&gt;0,+VLOOKUP(H1052,'CATEGORY ID'!$D$1:$L$118,3,FALSE),"")</f>
        <v>2</v>
      </c>
      <c r="BH1052" s="101">
        <f>IF(C1052&gt;0,+VLOOKUP((+H1052&amp;I1052),'CATEGORY ID'!$H$1:$I$121,2,FALSE),"")</f>
        <v>108</v>
      </c>
      <c r="BJ1052" s="101">
        <f>IF(C1052&gt;0,IF(COUNTIF('CATEGORY ID'!$K$1:$K$121,+H1052&amp;K1052) &gt; 0, +VLOOKUP(+H1052&amp;K1052,'CATEGORY ID'!$K$1:$L$121,2,FALSE),""),"")</f>
        <v>212</v>
      </c>
      <c r="BK1052" s="101" t="str">
        <f>IF(C1052&gt;0,IF(COUNTIF('CATEGORY ID'!$K$124:$K$165, +VLOOKUP(C1052,'STYLE NAMES'!$B:$AE,30,FALSE)) &gt; 0, +VLOOKUP(VLOOKUP(C1052,'STYLE NAMES'!$B:$AE,30,FALSE),'CATEGORY ID'!K:M,2,FALSE),""),"")</f>
        <v/>
      </c>
      <c r="BR1052" s="101" t="str" cm="1">
        <f t="array" ref="BR1052">IF(C1052&gt;0,_xlfn.TEXTJOIN(";", TRUE,_xlfn.UNIQUE(_xlfn._xlws.FILTER(BF1052:BQ1052,(BF1052:BQ1052&gt;0)),TRUE,FALSE)),"")&amp;";"&amp;BS1052</f>
        <v>30;2;108;212;233</v>
      </c>
      <c r="BS1052" s="101">
        <v>233</v>
      </c>
      <c r="BU1052" s="106">
        <f>IF(C1052&gt;0,+VLOOKUP($C1052,'STYLE NAMES'!$B:$AC,26,FALSE),"")</f>
        <v>69.900000000000006</v>
      </c>
      <c r="BV1052" s="106">
        <f>IF(C1052&gt;0,+VLOOKUP($C1052,'STYLE NAMES'!$B:$AC,27,FALSE),"")</f>
        <v>3840</v>
      </c>
      <c r="BW1052" s="106">
        <f>IF(C1052&gt;0,+VLOOKUP($C1052,'STYLE NAMES'!$B:$AC,28,FALSE),"")</f>
        <v>80.385000000000005</v>
      </c>
      <c r="BY1052"/>
      <c r="BZ1052" s="101">
        <v>1</v>
      </c>
      <c r="CA1052" s="137">
        <f t="shared" si="70"/>
        <v>1</v>
      </c>
      <c r="CB1052" s="137" t="str">
        <f>+VLOOKUP(C1052,'[2]STYLES &amp; MODELS MATRIX'!$A:$G,7,FALSE)</f>
        <v>HDJ</v>
      </c>
      <c r="CC1052" s="137" t="str">
        <f>+VLOOKUP(C1052,'[1]STYLES &amp; SIZE CHARTS'!$A:$H,8,FALSE)</f>
        <v>MT-SSCP1</v>
      </c>
      <c r="CD1052" s="137"/>
      <c r="CE1052" s="205"/>
      <c r="CF1052" s="141"/>
    </row>
    <row r="1053" spans="1:84" s="101" customFormat="1" ht="12" customHeight="1" x14ac:dyDescent="0.2">
      <c r="A1053" s="102">
        <f t="shared" si="68"/>
        <v>0</v>
      </c>
      <c r="B1053" s="101" t="s">
        <v>868</v>
      </c>
      <c r="C1053" s="101" t="s">
        <v>459</v>
      </c>
      <c r="D1053" s="101" t="s">
        <v>2997</v>
      </c>
      <c r="E1053" s="203" t="s">
        <v>2783</v>
      </c>
      <c r="F1053" s="101" t="s">
        <v>2247</v>
      </c>
      <c r="G1053" s="101" t="str">
        <f>IF(C1053&gt;0,+VLOOKUP($C1053,'STYLE NAMES'!$B:$AC,4,FALSE),"")</f>
        <v>RIDER</v>
      </c>
      <c r="H1053" s="101" t="str">
        <f>IF(C1053&gt;0,+VLOOKUP($C1053,'STYLE NAMES'!$B:$AC,5,FALSE),"")</f>
        <v>MEN</v>
      </c>
      <c r="I1053" s="101" t="str">
        <f>IF(C1053&gt;0,+VLOOKUP($C1053,'STYLE NAMES'!$B:$AC,6,FALSE),"")</f>
        <v>TOPS</v>
      </c>
      <c r="J1053" s="101" t="str">
        <f>IF(C1053&gt;0,+VLOOKUP($C1053,'STYLE NAMES'!$B:$AC,7,FALSE),"")</f>
        <v>MEN</v>
      </c>
      <c r="K1053" s="101" t="str">
        <f>IF(C1053&gt;0,+VLOOKUP($C1053,'STYLE NAMES'!$B:$AC,8,FALSE),"")</f>
        <v>SOFT POLOS</v>
      </c>
      <c r="L1053" s="101" t="str">
        <f>IF(E1053&gt;0,+VLOOKUP($E1053,'CODE GENERATOR'!$D:$T,3,FALSE),"")</f>
        <v>S</v>
      </c>
      <c r="M1053" s="101" t="str">
        <f>IF(E1053&gt;0,+VLOOKUP($E1053,'CODE GENERATOR'!$D:$T,4,FALSE),"")</f>
        <v>PIQUET</v>
      </c>
      <c r="N1053" s="101" t="str">
        <f>IF(E1053&gt;0,+VLOOKUP($E1053,'CODE GENERATOR'!$D:$T,6,FALSE),"")</f>
        <v>WHITE</v>
      </c>
      <c r="O1053" s="101" t="str">
        <f>IF(E1053&gt;0,+VLOOKUP($E1053,'CODE GENERATOR'!$D:$T,7,FALSE),"")</f>
        <v>WHITE</v>
      </c>
      <c r="P1053" s="101" t="str">
        <f t="shared" si="69"/>
        <v>WHITE</v>
      </c>
      <c r="Q1053" s="104" t="str">
        <f>IF(E1053&gt;0,+VLOOKUP($E1053,'CODE GENERATOR'!$D:$T,11,FALSE),"")</f>
        <v>R.TOPMN_SPL0031</v>
      </c>
      <c r="R1053" s="104" t="str">
        <f>IF(E1053&gt;0,+VLOOKUP($E1053,'CODE GENERATOR'!$D:$T,12,FALSE),"")</f>
        <v>PIQ0013WHTWHT</v>
      </c>
      <c r="S1053" s="104" t="str">
        <f>IF(E1053&gt;0,+VLOOKUP($E1053,'CODE GENERATOR'!$D:$T,13,FALSE),"")</f>
        <v>R.TOPMN_SPL0031_PIQ0013WHTWHT</v>
      </c>
      <c r="T1053" s="104" t="str">
        <f t="shared" si="67"/>
        <v>R.TOPMN_SPL0031_PIQ0013WHTWHT_M</v>
      </c>
      <c r="U1053" s="105"/>
      <c r="V1053" s="107" t="str" cm="1">
        <f t="array" ref="V1053">_xlfn.TEXTJOIN(";", TRUE, _xlfn.UNIQUE(_xlfn._xlws.FILTER(P$3:P$10029, C$3:C$10029=C1053)))</f>
        <v>NAVY/WHITE;BORDEAUX/WHITE;WHITE;BLACK/WHITE</v>
      </c>
      <c r="W1053" s="107" t="str" cm="1">
        <f t="array" ref="W1053">_xlfn.TEXTJOIN(";", TRUE, _xlfn.UNIQUE(_xlfn._xlws.FILTER(F$3:F$10029, C$3:C$10029=C1053)))</f>
        <v>XS;S;M;L;XL;XXL</v>
      </c>
      <c r="X1053" s="101" t="str">
        <f>IF(E1053&gt;0,+VLOOKUP($E1053,'CODE GENERATOR'!$D:$AC,19,FALSE),0)</f>
        <v>2507_W_0568</v>
      </c>
      <c r="Y1053" s="101" t="str">
        <f>IF(E1053&gt;0,+VLOOKUP($E1053,'CODE GENERATOR'!$D:$AC,20,FALSE),0)</f>
        <v>2507_W_0592</v>
      </c>
      <c r="Z1053" s="101" t="str">
        <f>IF(E1053&gt;0,+VLOOKUP($E1053,'CODE GENERATOR'!$D:$AC,21,FALSE),0)</f>
        <v>2507_W_0566</v>
      </c>
      <c r="AA1053" s="101" t="str">
        <f>IF(E1053&gt;0,+VLOOKUP($E1053,'CODE GENERATOR'!$D:$AC,22,FALSE),0)</f>
        <v>2507_W_0613</v>
      </c>
      <c r="AB1053" s="101" t="str">
        <f>IF(E1053&gt;0,+VLOOKUP($E1053,'CODE GENERATOR'!$D:$AC,23,FALSE),0)</f>
        <v>2507_D_cavalier_detay_0104</v>
      </c>
      <c r="AC1053" s="101">
        <f>IF(E1053&gt;0,+VLOOKUP($E1053,'CODE GENERATOR'!$D:$AC,24,FALSE),0)</f>
        <v>0</v>
      </c>
      <c r="AD1053" s="101" t="str">
        <f>IF(E1053&gt;0,+VLOOKUP($E1053,'CODE GENERATOR'!$D:$AC,25,FALSE),0)</f>
        <v>2507_VW_Web_11</v>
      </c>
      <c r="AE1053" s="101">
        <f>IF(E1053&gt;0,+VLOOKUP($E1053,'CODE GENERATOR'!$D:$AC,26,FALSE),0)</f>
        <v>0</v>
      </c>
      <c r="AF1053" s="149" t="str">
        <f>IF($C1053&gt;0,$C1053&amp;" "&amp;$P1053&amp;" "&amp;+VLOOKUP($C1053,'STYLE NAMES'!$B:$AC,10,FALSE),"""")</f>
        <v>MONTANA WHITE MEN'S SOFT TRAINING POLO SHORT SLEEVE</v>
      </c>
      <c r="AG1053" s="101" t="str">
        <f>"Enjoy our "&amp;(AF1053)&amp;"; "&amp;IF(C1053&gt;0,+VLOOKUP($C1053,'STYLE NAMES'!$B:$AC,11,FALSE),"")</f>
        <v>Enjoy our MONTANA WHITE MEN'S SOFT TRAINING POLO SHORT SLEEVE; Men's Short Sleeve Soft Training Polo
Thanks to its soft and natural fiber fabric our soft polos are ideal for daily training</v>
      </c>
      <c r="AH1053" s="101" t="str">
        <f>IF(C1053&gt;0,+VLOOKUP($C1053,'STYLE NAMES'!$B:$AC,12,FALSE),"")</f>
        <v>Bi-color Piquet Fabric
Embroidery dressing
Composition:
100% Cotton</v>
      </c>
      <c r="AI1053" s="101" t="str">
        <f>IF(C1053&gt;0,+VLOOKUP($C1053,'STYLE NAMES'!$B:$AC,13,FALSE),"")</f>
        <v>Machine Wash at 30°C
Mild process
Iron at low temperature
Iron from REVERSE
Do NOT iron on logos or prints
Do not bleach
Do NOT Tumble Dry</v>
      </c>
      <c r="AJ1053" s="149" t="str">
        <f>IF($C1053&gt;0,$C1053&amp;" "&amp;$P1053&amp;" "&amp;+VLOOKUP($C1053,'STYLE NAMES'!$B:$AC,14,FALSE),"""")</f>
        <v xml:space="preserve">MONTANA WHITE ERKEK KISA KOL SOFT ANTRENMAN POLO </v>
      </c>
      <c r="AK1053" s="149" t="str">
        <f>"Cavalier SanMarco tarafından tasarlanan "&amp;(AJ1053)&amp;"; "&amp;IF(C1053&gt;0,+VLOOKUP($C1053,'STYLE NAMES'!$B:$AC,15,FALSE),"")</f>
        <v>Cavalier SanMarco tarafından tasarlanan MONTANA WHITE ERKEK KISA KOL SOFT ANTRENMAN POLO ; Erkek Kısa Kol Soft Antrenman Polo
Doğal pamuk elyaf kumaştan üretilmiş bu pololar günlük antrenmanlarınız için ideal bir kıyafet</v>
      </c>
      <c r="AL1053" s="149" t="str">
        <f>IF(C1053&gt;0,+VLOOKUP($C1053,'STYLE NAMES'!$B:$AC,16,FALSE),"")</f>
        <v>Çift renk polo pike kumaş
Nakışlı logo
Kompozisyon:
100% Pamuk</v>
      </c>
      <c r="AM1053" s="149" t="str">
        <f>IF(C1053&gt;0,+VLOOKUP($C1053,'STYLE NAMES'!$B:$AC,17,FALSE),"")</f>
        <v>Makinede 30°C' de Yıkayın
Hassas Yıkama
Ilık ütü yapın
Tersten ütüleyin
Logo ve baskıları ÜTÜLEMEYİN
Çamaşır suyu kullanmayın
Kurutma Makinesinde Kurutmayın</v>
      </c>
      <c r="AN1053" s="149" t="str">
        <f>IF($C1053&gt;0,$C1053&amp;" "&amp;$P1053&amp;" "&amp;+VLOOKUP($C1053,'STYLE NAMES'!$B:$AC,18,FALSE),"""")</f>
        <v>MONTANA WHITE POLO DA ALLENAMENTO SOFT DA UOMO MANICA CORTA</v>
      </c>
      <c r="AO1053" s="101" t="str">
        <f>"Disegnato da Cavalier SanMarco "&amp;(AN1053)&amp;"; "&amp;IF(C1053&gt;0,+VLOOKUP($C1053,'STYLE NAMES'!$B:$AC,19,FALSE),"")</f>
        <v>Disegnato da Cavalier SanMarco MONTANA WHITE POLO DA ALLENAMENTO SOFT DA UOMO MANICA CORTA; Polo a maniche corte in cotone morbido da uomo 
Grazie al suo tessuto naturale e morbido, è ideale per l'allenamento quotidiano.</v>
      </c>
      <c r="AP1053" s="101" t="str">
        <f>IF(C1053&gt;0,+VLOOKUP($C1053,'STYLE NAMES'!$B:$AC,20,FALSE),"")</f>
        <v>Tessuto piqué bicolore 
Ricamo decorativo 
Composizione: 
100% Cotone</v>
      </c>
      <c r="AQ1053" s="101" t="str">
        <f>IF(C1053&gt;0,+VLOOKUP($C1053,'STYLE NAMES'!$B:$AC,21,FALSE),"")</f>
        <v>Lavare in lavatrice a 30°C Ciclo delicato 
Stirare a bassa temperatura
Stirare al rovescio 
Non stirare su loghi o stampe 
Non candeggiare 
Non asciugare in asciugatrice</v>
      </c>
      <c r="AR1053" s="101">
        <f>IF(D1053&gt;0,+VLOOKUP($C1053,'STYLE NAMES'!$B:$AC,22,FALSE),"")</f>
        <v>0</v>
      </c>
      <c r="AS1053" s="101">
        <f>IF(E1053&gt;0,+VLOOKUP($C1053,'STYLE NAMES'!$B:$AC,23,FALSE),"")</f>
        <v>0</v>
      </c>
      <c r="AT1053" s="101">
        <f>IF(F1053&gt;0,+VLOOKUP($C1053,'STYLE NAMES'!$B:$AC,24,FALSE),"")</f>
        <v>0</v>
      </c>
      <c r="AU1053" s="101">
        <f>IF(G1053&gt;0,+VLOOKUP($C1053,'STYLE NAMES'!$B:$AC,25,FALSE),"")</f>
        <v>0</v>
      </c>
      <c r="AV1053" s="101" t="str">
        <f>+VLOOKUP($S1053,'CODE GENERATOR'!$P:$AM,15,FALSE)</f>
        <v>R.BOTMN_BRC0066_TJR0026BLKBLK</v>
      </c>
      <c r="AW1053" s="101" t="str">
        <f>+VLOOKUP($S1053,'CODE GENERATOR'!$P:$AM,16,FALSE)</f>
        <v>A.RACUX_BLT0015_BRD0012GRYBBL</v>
      </c>
      <c r="AX1053" s="101" t="str">
        <f>+VLOOKUP($S1053,'CODE GENERATOR'!$P:$AM,17,FALSE)</f>
        <v>A.RACAU_SOC0018_NYL00003XBST6</v>
      </c>
      <c r="AY1053" s="101">
        <f>+VLOOKUP($S1053,'CODE GENERATOR'!$P:$AM,18,FALSE)</f>
        <v>0</v>
      </c>
      <c r="AZ1053" s="101">
        <f>+VLOOKUP($S1053,'CODE GENERATOR'!$P:$AM,19,FALSE)</f>
        <v>0</v>
      </c>
      <c r="BA1053" s="101">
        <f>+VLOOKUP($S1053,'CODE GENERATOR'!$P:$AM,20,FALSE)</f>
        <v>0</v>
      </c>
      <c r="BB1053" s="101">
        <f>+VLOOKUP($S1053,'CODE GENERATOR'!$P:$AM,21,FALSE)</f>
        <v>0</v>
      </c>
      <c r="BC1053" s="101">
        <f>+VLOOKUP($S1053,'CODE GENERATOR'!$P:$AM,22,FALSE)</f>
        <v>0</v>
      </c>
      <c r="BD1053" s="101">
        <f>+VLOOKUP($S1053,'CODE GENERATOR'!$P:$AM,23,FALSE)</f>
        <v>0</v>
      </c>
      <c r="BE1053" s="101">
        <f>+VLOOKUP($S1053,'CODE GENERATOR'!$P:$AM,24,FALSE)</f>
        <v>0</v>
      </c>
      <c r="BF1053" s="101">
        <f>IF(C1053&gt;0,+VLOOKUP(G1053,'CATEGORY ID'!$A$1:$L$118,3,FALSE),"")</f>
        <v>30</v>
      </c>
      <c r="BG1053" s="101">
        <f>IF(C1053&gt;0,+VLOOKUP(H1053,'CATEGORY ID'!$D$1:$L$118,3,FALSE),"")</f>
        <v>2</v>
      </c>
      <c r="BH1053" s="101">
        <f>IF(C1053&gt;0,+VLOOKUP((+H1053&amp;I1053),'CATEGORY ID'!$H$1:$I$121,2,FALSE),"")</f>
        <v>108</v>
      </c>
      <c r="BJ1053" s="101">
        <f>IF(C1053&gt;0,IF(COUNTIF('CATEGORY ID'!$K$1:$K$121,+H1053&amp;K1053) &gt; 0, +VLOOKUP(+H1053&amp;K1053,'CATEGORY ID'!$K$1:$L$121,2,FALSE),""),"")</f>
        <v>212</v>
      </c>
      <c r="BK1053" s="101" t="str">
        <f>IF(C1053&gt;0,IF(COUNTIF('CATEGORY ID'!$K$124:$K$165, +VLOOKUP(C1053,'STYLE NAMES'!$B:$AE,30,FALSE)) &gt; 0, +VLOOKUP(VLOOKUP(C1053,'STYLE NAMES'!$B:$AE,30,FALSE),'CATEGORY ID'!K:M,2,FALSE),""),"")</f>
        <v/>
      </c>
      <c r="BR1053" s="101" t="str" cm="1">
        <f t="array" ref="BR1053">IF(C1053&gt;0,_xlfn.TEXTJOIN(";", TRUE,_xlfn.UNIQUE(_xlfn._xlws.FILTER(BF1053:BQ1053,(BF1053:BQ1053&gt;0)),TRUE,FALSE)),"")&amp;";"&amp;BS1053</f>
        <v>30;2;108;212;233</v>
      </c>
      <c r="BS1053" s="101">
        <v>233</v>
      </c>
      <c r="BU1053" s="106">
        <f>IF(C1053&gt;0,+VLOOKUP($C1053,'STYLE NAMES'!$B:$AC,26,FALSE),"")</f>
        <v>69.900000000000006</v>
      </c>
      <c r="BV1053" s="106">
        <f>IF(C1053&gt;0,+VLOOKUP($C1053,'STYLE NAMES'!$B:$AC,27,FALSE),"")</f>
        <v>3840</v>
      </c>
      <c r="BW1053" s="106">
        <f>IF(C1053&gt;0,+VLOOKUP($C1053,'STYLE NAMES'!$B:$AC,28,FALSE),"")</f>
        <v>80.385000000000005</v>
      </c>
      <c r="BY1053"/>
      <c r="BZ1053" s="101">
        <v>3</v>
      </c>
      <c r="CA1053" s="137">
        <f t="shared" si="70"/>
        <v>1</v>
      </c>
      <c r="CB1053" s="137" t="str">
        <f>+VLOOKUP(C1053,'[2]STYLES &amp; MODELS MATRIX'!$A:$G,7,FALSE)</f>
        <v>HDJ</v>
      </c>
      <c r="CC1053" s="137" t="str">
        <f>+VLOOKUP(C1053,'[1]STYLES &amp; SIZE CHARTS'!$A:$H,8,FALSE)</f>
        <v>MT-SSCP1</v>
      </c>
      <c r="CD1053" s="137"/>
      <c r="CE1053" s="205"/>
      <c r="CF1053" s="141"/>
    </row>
    <row r="1054" spans="1:84" s="101" customFormat="1" ht="12" customHeight="1" x14ac:dyDescent="0.2">
      <c r="A1054" s="102">
        <f t="shared" si="68"/>
        <v>0</v>
      </c>
      <c r="B1054" s="101" t="s">
        <v>871</v>
      </c>
      <c r="C1054" s="101" t="s">
        <v>459</v>
      </c>
      <c r="D1054" s="101" t="s">
        <v>2997</v>
      </c>
      <c r="E1054" s="203" t="s">
        <v>2783</v>
      </c>
      <c r="F1054" s="101" t="s">
        <v>2248</v>
      </c>
      <c r="G1054" s="101" t="str">
        <f>IF(C1054&gt;0,+VLOOKUP($C1054,'STYLE NAMES'!$B:$AC,4,FALSE),"")</f>
        <v>RIDER</v>
      </c>
      <c r="H1054" s="101" t="str">
        <f>IF(C1054&gt;0,+VLOOKUP($C1054,'STYLE NAMES'!$B:$AC,5,FALSE),"")</f>
        <v>MEN</v>
      </c>
      <c r="I1054" s="101" t="str">
        <f>IF(C1054&gt;0,+VLOOKUP($C1054,'STYLE NAMES'!$B:$AC,6,FALSE),"")</f>
        <v>TOPS</v>
      </c>
      <c r="J1054" s="101" t="str">
        <f>IF(C1054&gt;0,+VLOOKUP($C1054,'STYLE NAMES'!$B:$AC,7,FALSE),"")</f>
        <v>MEN</v>
      </c>
      <c r="K1054" s="101" t="str">
        <f>IF(C1054&gt;0,+VLOOKUP($C1054,'STYLE NAMES'!$B:$AC,8,FALSE),"")</f>
        <v>SOFT POLOS</v>
      </c>
      <c r="L1054" s="101" t="str">
        <f>IF(E1054&gt;0,+VLOOKUP($E1054,'CODE GENERATOR'!$D:$T,3,FALSE),"")</f>
        <v>S</v>
      </c>
      <c r="M1054" s="101" t="str">
        <f>IF(E1054&gt;0,+VLOOKUP($E1054,'CODE GENERATOR'!$D:$T,4,FALSE),"")</f>
        <v>PIQUET</v>
      </c>
      <c r="N1054" s="101" t="str">
        <f>IF(E1054&gt;0,+VLOOKUP($E1054,'CODE GENERATOR'!$D:$T,6,FALSE),"")</f>
        <v>WHITE</v>
      </c>
      <c r="O1054" s="101" t="str">
        <f>IF(E1054&gt;0,+VLOOKUP($E1054,'CODE GENERATOR'!$D:$T,7,FALSE),"")</f>
        <v>WHITE</v>
      </c>
      <c r="P1054" s="101" t="str">
        <f t="shared" si="69"/>
        <v>WHITE</v>
      </c>
      <c r="Q1054" s="104" t="str">
        <f>IF(E1054&gt;0,+VLOOKUP($E1054,'CODE GENERATOR'!$D:$T,11,FALSE),"")</f>
        <v>R.TOPMN_SPL0031</v>
      </c>
      <c r="R1054" s="104" t="str">
        <f>IF(E1054&gt;0,+VLOOKUP($E1054,'CODE GENERATOR'!$D:$T,12,FALSE),"")</f>
        <v>PIQ0013WHTWHT</v>
      </c>
      <c r="S1054" s="104" t="str">
        <f>IF(E1054&gt;0,+VLOOKUP($E1054,'CODE GENERATOR'!$D:$T,13,FALSE),"")</f>
        <v>R.TOPMN_SPL0031_PIQ0013WHTWHT</v>
      </c>
      <c r="T1054" s="104" t="str">
        <f t="shared" si="67"/>
        <v>R.TOPMN_SPL0031_PIQ0013WHTWHT_L</v>
      </c>
      <c r="U1054" s="105"/>
      <c r="V1054" s="107" t="str" cm="1">
        <f t="array" ref="V1054">_xlfn.TEXTJOIN(";", TRUE, _xlfn.UNIQUE(_xlfn._xlws.FILTER(P$3:P$10029, C$3:C$10029=C1054)))</f>
        <v>NAVY/WHITE;BORDEAUX/WHITE;WHITE;BLACK/WHITE</v>
      </c>
      <c r="W1054" s="107" t="str" cm="1">
        <f t="array" ref="W1054">_xlfn.TEXTJOIN(";", TRUE, _xlfn.UNIQUE(_xlfn._xlws.FILTER(F$3:F$10029, C$3:C$10029=C1054)))</f>
        <v>XS;S;M;L;XL;XXL</v>
      </c>
      <c r="X1054" s="101" t="str">
        <f>IF(E1054&gt;0,+VLOOKUP($E1054,'CODE GENERATOR'!$D:$AC,19,FALSE),0)</f>
        <v>2507_W_0568</v>
      </c>
      <c r="Y1054" s="101" t="str">
        <f>IF(E1054&gt;0,+VLOOKUP($E1054,'CODE GENERATOR'!$D:$AC,20,FALSE),0)</f>
        <v>2507_W_0592</v>
      </c>
      <c r="Z1054" s="101" t="str">
        <f>IF(E1054&gt;0,+VLOOKUP($E1054,'CODE GENERATOR'!$D:$AC,21,FALSE),0)</f>
        <v>2507_W_0566</v>
      </c>
      <c r="AA1054" s="101" t="str">
        <f>IF(E1054&gt;0,+VLOOKUP($E1054,'CODE GENERATOR'!$D:$AC,22,FALSE),0)</f>
        <v>2507_W_0613</v>
      </c>
      <c r="AB1054" s="101" t="str">
        <f>IF(E1054&gt;0,+VLOOKUP($E1054,'CODE GENERATOR'!$D:$AC,23,FALSE),0)</f>
        <v>2507_D_cavalier_detay_0104</v>
      </c>
      <c r="AC1054" s="101">
        <f>IF(E1054&gt;0,+VLOOKUP($E1054,'CODE GENERATOR'!$D:$AC,24,FALSE),0)</f>
        <v>0</v>
      </c>
      <c r="AD1054" s="101" t="str">
        <f>IF(E1054&gt;0,+VLOOKUP($E1054,'CODE GENERATOR'!$D:$AC,25,FALSE),0)</f>
        <v>2507_VW_Web_11</v>
      </c>
      <c r="AE1054" s="101">
        <f>IF(E1054&gt;0,+VLOOKUP($E1054,'CODE GENERATOR'!$D:$AC,26,FALSE),0)</f>
        <v>0</v>
      </c>
      <c r="AF1054" s="149" t="str">
        <f>IF($C1054&gt;0,$C1054&amp;" "&amp;$P1054&amp;" "&amp;+VLOOKUP($C1054,'STYLE NAMES'!$B:$AC,10,FALSE),"""")</f>
        <v>MONTANA WHITE MEN'S SOFT TRAINING POLO SHORT SLEEVE</v>
      </c>
      <c r="AG1054" s="101" t="str">
        <f>"Enjoy our "&amp;(AF1054)&amp;"; "&amp;IF(C1054&gt;0,+VLOOKUP($C1054,'STYLE NAMES'!$B:$AC,11,FALSE),"")</f>
        <v>Enjoy our MONTANA WHITE MEN'S SOFT TRAINING POLO SHORT SLEEVE; Men's Short Sleeve Soft Training Polo
Thanks to its soft and natural fiber fabric our soft polos are ideal for daily training</v>
      </c>
      <c r="AH1054" s="101" t="str">
        <f>IF(C1054&gt;0,+VLOOKUP($C1054,'STYLE NAMES'!$B:$AC,12,FALSE),"")</f>
        <v>Bi-color Piquet Fabric
Embroidery dressing
Composition:
100% Cotton</v>
      </c>
      <c r="AI1054" s="101" t="str">
        <f>IF(C1054&gt;0,+VLOOKUP($C1054,'STYLE NAMES'!$B:$AC,13,FALSE),"")</f>
        <v>Machine Wash at 30°C
Mild process
Iron at low temperature
Iron from REVERSE
Do NOT iron on logos or prints
Do not bleach
Do NOT Tumble Dry</v>
      </c>
      <c r="AJ1054" s="149" t="str">
        <f>IF($C1054&gt;0,$C1054&amp;" "&amp;$P1054&amp;" "&amp;+VLOOKUP($C1054,'STYLE NAMES'!$B:$AC,14,FALSE),"""")</f>
        <v xml:space="preserve">MONTANA WHITE ERKEK KISA KOL SOFT ANTRENMAN POLO </v>
      </c>
      <c r="AK1054" s="149" t="str">
        <f>"Cavalier SanMarco tarafından tasarlanan "&amp;(AJ1054)&amp;"; "&amp;IF(C1054&gt;0,+VLOOKUP($C1054,'STYLE NAMES'!$B:$AC,15,FALSE),"")</f>
        <v>Cavalier SanMarco tarafından tasarlanan MONTANA WHITE ERKEK KISA KOL SOFT ANTRENMAN POLO ; Erkek Kısa Kol Soft Antrenman Polo
Doğal pamuk elyaf kumaştan üretilmiş bu pololar günlük antrenmanlarınız için ideal bir kıyafet</v>
      </c>
      <c r="AL1054" s="149" t="str">
        <f>IF(C1054&gt;0,+VLOOKUP($C1054,'STYLE NAMES'!$B:$AC,16,FALSE),"")</f>
        <v>Çift renk polo pike kumaş
Nakışlı logo
Kompozisyon:
100% Pamuk</v>
      </c>
      <c r="AM1054" s="149" t="str">
        <f>IF(C1054&gt;0,+VLOOKUP($C1054,'STYLE NAMES'!$B:$AC,17,FALSE),"")</f>
        <v>Makinede 30°C' de Yıkayın
Hassas Yıkama
Ilık ütü yapın
Tersten ütüleyin
Logo ve baskıları ÜTÜLEMEYİN
Çamaşır suyu kullanmayın
Kurutma Makinesinde Kurutmayın</v>
      </c>
      <c r="AN1054" s="149" t="str">
        <f>IF($C1054&gt;0,$C1054&amp;" "&amp;$P1054&amp;" "&amp;+VLOOKUP($C1054,'STYLE NAMES'!$B:$AC,18,FALSE),"""")</f>
        <v>MONTANA WHITE POLO DA ALLENAMENTO SOFT DA UOMO MANICA CORTA</v>
      </c>
      <c r="AO1054" s="101" t="str">
        <f>"Disegnato da Cavalier SanMarco "&amp;(AN1054)&amp;"; "&amp;IF(C1054&gt;0,+VLOOKUP($C1054,'STYLE NAMES'!$B:$AC,19,FALSE),"")</f>
        <v>Disegnato da Cavalier SanMarco MONTANA WHITE POLO DA ALLENAMENTO SOFT DA UOMO MANICA CORTA; Polo a maniche corte in cotone morbido da uomo 
Grazie al suo tessuto naturale e morbido, è ideale per l'allenamento quotidiano.</v>
      </c>
      <c r="AP1054" s="101" t="str">
        <f>IF(C1054&gt;0,+VLOOKUP($C1054,'STYLE NAMES'!$B:$AC,20,FALSE),"")</f>
        <v>Tessuto piqué bicolore 
Ricamo decorativo 
Composizione: 
100% Cotone</v>
      </c>
      <c r="AQ1054" s="101" t="str">
        <f>IF(C1054&gt;0,+VLOOKUP($C1054,'STYLE NAMES'!$B:$AC,21,FALSE),"")</f>
        <v>Lavare in lavatrice a 30°C Ciclo delicato 
Stirare a bassa temperatura
Stirare al rovescio 
Non stirare su loghi o stampe 
Non candeggiare 
Non asciugare in asciugatrice</v>
      </c>
      <c r="AR1054" s="101">
        <f>IF(D1054&gt;0,+VLOOKUP($C1054,'STYLE NAMES'!$B:$AC,22,FALSE),"")</f>
        <v>0</v>
      </c>
      <c r="AS1054" s="101">
        <f>IF(E1054&gt;0,+VLOOKUP($C1054,'STYLE NAMES'!$B:$AC,23,FALSE),"")</f>
        <v>0</v>
      </c>
      <c r="AT1054" s="101">
        <f>IF(F1054&gt;0,+VLOOKUP($C1054,'STYLE NAMES'!$B:$AC,24,FALSE),"")</f>
        <v>0</v>
      </c>
      <c r="AU1054" s="101">
        <f>IF(G1054&gt;0,+VLOOKUP($C1054,'STYLE NAMES'!$B:$AC,25,FALSE),"")</f>
        <v>0</v>
      </c>
      <c r="AV1054" s="101" t="str">
        <f>+VLOOKUP($S1054,'CODE GENERATOR'!$P:$AM,15,FALSE)</f>
        <v>R.BOTMN_BRC0066_TJR0026BLKBLK</v>
      </c>
      <c r="AW1054" s="101" t="str">
        <f>+VLOOKUP($S1054,'CODE GENERATOR'!$P:$AM,16,FALSE)</f>
        <v>A.RACUX_BLT0015_BRD0012GRYBBL</v>
      </c>
      <c r="AX1054" s="101" t="str">
        <f>+VLOOKUP($S1054,'CODE GENERATOR'!$P:$AM,17,FALSE)</f>
        <v>A.RACAU_SOC0018_NYL00003XBST6</v>
      </c>
      <c r="AY1054" s="101">
        <f>+VLOOKUP($S1054,'CODE GENERATOR'!$P:$AM,18,FALSE)</f>
        <v>0</v>
      </c>
      <c r="AZ1054" s="101">
        <f>+VLOOKUP($S1054,'CODE GENERATOR'!$P:$AM,19,FALSE)</f>
        <v>0</v>
      </c>
      <c r="BA1054" s="101">
        <f>+VLOOKUP($S1054,'CODE GENERATOR'!$P:$AM,20,FALSE)</f>
        <v>0</v>
      </c>
      <c r="BB1054" s="101">
        <f>+VLOOKUP($S1054,'CODE GENERATOR'!$P:$AM,21,FALSE)</f>
        <v>0</v>
      </c>
      <c r="BC1054" s="101">
        <f>+VLOOKUP($S1054,'CODE GENERATOR'!$P:$AM,22,FALSE)</f>
        <v>0</v>
      </c>
      <c r="BD1054" s="101">
        <f>+VLOOKUP($S1054,'CODE GENERATOR'!$P:$AM,23,FALSE)</f>
        <v>0</v>
      </c>
      <c r="BE1054" s="101">
        <f>+VLOOKUP($S1054,'CODE GENERATOR'!$P:$AM,24,FALSE)</f>
        <v>0</v>
      </c>
      <c r="BF1054" s="101">
        <f>IF(C1054&gt;0,+VLOOKUP(G1054,'CATEGORY ID'!$A$1:$L$118,3,FALSE),"")</f>
        <v>30</v>
      </c>
      <c r="BG1054" s="101">
        <f>IF(C1054&gt;0,+VLOOKUP(H1054,'CATEGORY ID'!$D$1:$L$118,3,FALSE),"")</f>
        <v>2</v>
      </c>
      <c r="BH1054" s="101">
        <f>IF(C1054&gt;0,+VLOOKUP((+H1054&amp;I1054),'CATEGORY ID'!$H$1:$I$121,2,FALSE),"")</f>
        <v>108</v>
      </c>
      <c r="BJ1054" s="101">
        <f>IF(C1054&gt;0,IF(COUNTIF('CATEGORY ID'!$K$1:$K$121,+H1054&amp;K1054) &gt; 0, +VLOOKUP(+H1054&amp;K1054,'CATEGORY ID'!$K$1:$L$121,2,FALSE),""),"")</f>
        <v>212</v>
      </c>
      <c r="BK1054" s="101" t="str">
        <f>IF(C1054&gt;0,IF(COUNTIF('CATEGORY ID'!$K$124:$K$165, +VLOOKUP(C1054,'STYLE NAMES'!$B:$AE,30,FALSE)) &gt; 0, +VLOOKUP(VLOOKUP(C1054,'STYLE NAMES'!$B:$AE,30,FALSE),'CATEGORY ID'!K:M,2,FALSE),""),"")</f>
        <v/>
      </c>
      <c r="BR1054" s="101" t="str" cm="1">
        <f t="array" ref="BR1054">IF(C1054&gt;0,_xlfn.TEXTJOIN(";", TRUE,_xlfn.UNIQUE(_xlfn._xlws.FILTER(BF1054:BQ1054,(BF1054:BQ1054&gt;0)),TRUE,FALSE)),"")&amp;";"&amp;BS1054</f>
        <v>30;2;108;212;233</v>
      </c>
      <c r="BS1054" s="101">
        <v>233</v>
      </c>
      <c r="BU1054" s="106">
        <f>IF(C1054&gt;0,+VLOOKUP($C1054,'STYLE NAMES'!$B:$AC,26,FALSE),"")</f>
        <v>69.900000000000006</v>
      </c>
      <c r="BV1054" s="106">
        <f>IF(C1054&gt;0,+VLOOKUP($C1054,'STYLE NAMES'!$B:$AC,27,FALSE),"")</f>
        <v>3840</v>
      </c>
      <c r="BW1054" s="106">
        <f>IF(C1054&gt;0,+VLOOKUP($C1054,'STYLE NAMES'!$B:$AC,28,FALSE),"")</f>
        <v>80.385000000000005</v>
      </c>
      <c r="BY1054"/>
      <c r="BZ1054" s="101">
        <v>4</v>
      </c>
      <c r="CA1054" s="137">
        <f t="shared" si="70"/>
        <v>1</v>
      </c>
      <c r="CB1054" s="137" t="str">
        <f>+VLOOKUP(C1054,'[2]STYLES &amp; MODELS MATRIX'!$A:$G,7,FALSE)</f>
        <v>HDJ</v>
      </c>
      <c r="CC1054" s="137" t="str">
        <f>+VLOOKUP(C1054,'[1]STYLES &amp; SIZE CHARTS'!$A:$H,8,FALSE)</f>
        <v>MT-SSCP1</v>
      </c>
      <c r="CD1054" s="137"/>
      <c r="CE1054" s="205"/>
      <c r="CF1054" s="141"/>
    </row>
    <row r="1055" spans="1:84" s="101" customFormat="1" ht="12" customHeight="1" x14ac:dyDescent="0.2">
      <c r="A1055" s="102">
        <f t="shared" si="68"/>
        <v>0</v>
      </c>
      <c r="B1055" s="101" t="s">
        <v>873</v>
      </c>
      <c r="C1055" s="101" t="s">
        <v>459</v>
      </c>
      <c r="D1055" s="101" t="s">
        <v>2997</v>
      </c>
      <c r="E1055" s="203" t="s">
        <v>2783</v>
      </c>
      <c r="F1055" s="101" t="s">
        <v>2249</v>
      </c>
      <c r="G1055" s="101" t="str">
        <f>IF(C1055&gt;0,+VLOOKUP($C1055,'STYLE NAMES'!$B:$AC,4,FALSE),"")</f>
        <v>RIDER</v>
      </c>
      <c r="H1055" s="101" t="str">
        <f>IF(C1055&gt;0,+VLOOKUP($C1055,'STYLE NAMES'!$B:$AC,5,FALSE),"")</f>
        <v>MEN</v>
      </c>
      <c r="I1055" s="101" t="str">
        <f>IF(C1055&gt;0,+VLOOKUP($C1055,'STYLE NAMES'!$B:$AC,6,FALSE),"")</f>
        <v>TOPS</v>
      </c>
      <c r="J1055" s="101" t="str">
        <f>IF(C1055&gt;0,+VLOOKUP($C1055,'STYLE NAMES'!$B:$AC,7,FALSE),"")</f>
        <v>MEN</v>
      </c>
      <c r="K1055" s="101" t="str">
        <f>IF(C1055&gt;0,+VLOOKUP($C1055,'STYLE NAMES'!$B:$AC,8,FALSE),"")</f>
        <v>SOFT POLOS</v>
      </c>
      <c r="L1055" s="101" t="str">
        <f>IF(E1055&gt;0,+VLOOKUP($E1055,'CODE GENERATOR'!$D:$T,3,FALSE),"")</f>
        <v>S</v>
      </c>
      <c r="M1055" s="101" t="str">
        <f>IF(E1055&gt;0,+VLOOKUP($E1055,'CODE GENERATOR'!$D:$T,4,FALSE),"")</f>
        <v>PIQUET</v>
      </c>
      <c r="N1055" s="101" t="str">
        <f>IF(E1055&gt;0,+VLOOKUP($E1055,'CODE GENERATOR'!$D:$T,6,FALSE),"")</f>
        <v>WHITE</v>
      </c>
      <c r="O1055" s="101" t="str">
        <f>IF(E1055&gt;0,+VLOOKUP($E1055,'CODE GENERATOR'!$D:$T,7,FALSE),"")</f>
        <v>WHITE</v>
      </c>
      <c r="P1055" s="101" t="str">
        <f t="shared" si="69"/>
        <v>WHITE</v>
      </c>
      <c r="Q1055" s="104" t="str">
        <f>IF(E1055&gt;0,+VLOOKUP($E1055,'CODE GENERATOR'!$D:$T,11,FALSE),"")</f>
        <v>R.TOPMN_SPL0031</v>
      </c>
      <c r="R1055" s="104" t="str">
        <f>IF(E1055&gt;0,+VLOOKUP($E1055,'CODE GENERATOR'!$D:$T,12,FALSE),"")</f>
        <v>PIQ0013WHTWHT</v>
      </c>
      <c r="S1055" s="104" t="str">
        <f>IF(E1055&gt;0,+VLOOKUP($E1055,'CODE GENERATOR'!$D:$T,13,FALSE),"")</f>
        <v>R.TOPMN_SPL0031_PIQ0013WHTWHT</v>
      </c>
      <c r="T1055" s="104" t="str">
        <f t="shared" si="67"/>
        <v>R.TOPMN_SPL0031_PIQ0013WHTWHT_XL</v>
      </c>
      <c r="U1055" s="105"/>
      <c r="V1055" s="107" t="str" cm="1">
        <f t="array" ref="V1055">_xlfn.TEXTJOIN(";", TRUE, _xlfn.UNIQUE(_xlfn._xlws.FILTER(P$3:P$10029, C$3:C$10029=C1055)))</f>
        <v>NAVY/WHITE;BORDEAUX/WHITE;WHITE;BLACK/WHITE</v>
      </c>
      <c r="W1055" s="107" t="str" cm="1">
        <f t="array" ref="W1055">_xlfn.TEXTJOIN(";", TRUE, _xlfn.UNIQUE(_xlfn._xlws.FILTER(F$3:F$10029, C$3:C$10029=C1055)))</f>
        <v>XS;S;M;L;XL;XXL</v>
      </c>
      <c r="X1055" s="101" t="str">
        <f>IF(E1055&gt;0,+VLOOKUP($E1055,'CODE GENERATOR'!$D:$AC,19,FALSE),0)</f>
        <v>2507_W_0568</v>
      </c>
      <c r="Y1055" s="101" t="str">
        <f>IF(E1055&gt;0,+VLOOKUP($E1055,'CODE GENERATOR'!$D:$AC,20,FALSE),0)</f>
        <v>2507_W_0592</v>
      </c>
      <c r="Z1055" s="101" t="str">
        <f>IF(E1055&gt;0,+VLOOKUP($E1055,'CODE GENERATOR'!$D:$AC,21,FALSE),0)</f>
        <v>2507_W_0566</v>
      </c>
      <c r="AA1055" s="101" t="str">
        <f>IF(E1055&gt;0,+VLOOKUP($E1055,'CODE GENERATOR'!$D:$AC,22,FALSE),0)</f>
        <v>2507_W_0613</v>
      </c>
      <c r="AB1055" s="101" t="str">
        <f>IF(E1055&gt;0,+VLOOKUP($E1055,'CODE GENERATOR'!$D:$AC,23,FALSE),0)</f>
        <v>2507_D_cavalier_detay_0104</v>
      </c>
      <c r="AC1055" s="101">
        <f>IF(E1055&gt;0,+VLOOKUP($E1055,'CODE GENERATOR'!$D:$AC,24,FALSE),0)</f>
        <v>0</v>
      </c>
      <c r="AD1055" s="101" t="str">
        <f>IF(E1055&gt;0,+VLOOKUP($E1055,'CODE GENERATOR'!$D:$AC,25,FALSE),0)</f>
        <v>2507_VW_Web_11</v>
      </c>
      <c r="AE1055" s="101">
        <f>IF(E1055&gt;0,+VLOOKUP($E1055,'CODE GENERATOR'!$D:$AC,26,FALSE),0)</f>
        <v>0</v>
      </c>
      <c r="AF1055" s="149" t="str">
        <f>IF($C1055&gt;0,$C1055&amp;" "&amp;$P1055&amp;" "&amp;+VLOOKUP($C1055,'STYLE NAMES'!$B:$AC,10,FALSE),"""")</f>
        <v>MONTANA WHITE MEN'S SOFT TRAINING POLO SHORT SLEEVE</v>
      </c>
      <c r="AG1055" s="101" t="str">
        <f>"Enjoy our "&amp;(AF1055)&amp;"; "&amp;IF(C1055&gt;0,+VLOOKUP($C1055,'STYLE NAMES'!$B:$AC,11,FALSE),"")</f>
        <v>Enjoy our MONTANA WHITE MEN'S SOFT TRAINING POLO SHORT SLEEVE; Men's Short Sleeve Soft Training Polo
Thanks to its soft and natural fiber fabric our soft polos are ideal for daily training</v>
      </c>
      <c r="AH1055" s="101" t="str">
        <f>IF(C1055&gt;0,+VLOOKUP($C1055,'STYLE NAMES'!$B:$AC,12,FALSE),"")</f>
        <v>Bi-color Piquet Fabric
Embroidery dressing
Composition:
100% Cotton</v>
      </c>
      <c r="AI1055" s="101" t="str">
        <f>IF(C1055&gt;0,+VLOOKUP($C1055,'STYLE NAMES'!$B:$AC,13,FALSE),"")</f>
        <v>Machine Wash at 30°C
Mild process
Iron at low temperature
Iron from REVERSE
Do NOT iron on logos or prints
Do not bleach
Do NOT Tumble Dry</v>
      </c>
      <c r="AJ1055" s="149" t="str">
        <f>IF($C1055&gt;0,$C1055&amp;" "&amp;$P1055&amp;" "&amp;+VLOOKUP($C1055,'STYLE NAMES'!$B:$AC,14,FALSE),"""")</f>
        <v xml:space="preserve">MONTANA WHITE ERKEK KISA KOL SOFT ANTRENMAN POLO </v>
      </c>
      <c r="AK1055" s="149" t="str">
        <f>"Cavalier SanMarco tarafından tasarlanan "&amp;(AJ1055)&amp;"; "&amp;IF(C1055&gt;0,+VLOOKUP($C1055,'STYLE NAMES'!$B:$AC,15,FALSE),"")</f>
        <v>Cavalier SanMarco tarafından tasarlanan MONTANA WHITE ERKEK KISA KOL SOFT ANTRENMAN POLO ; Erkek Kısa Kol Soft Antrenman Polo
Doğal pamuk elyaf kumaştan üretilmiş bu pololar günlük antrenmanlarınız için ideal bir kıyafet</v>
      </c>
      <c r="AL1055" s="149" t="str">
        <f>IF(C1055&gt;0,+VLOOKUP($C1055,'STYLE NAMES'!$B:$AC,16,FALSE),"")</f>
        <v>Çift renk polo pike kumaş
Nakışlı logo
Kompozisyon:
100% Pamuk</v>
      </c>
      <c r="AM1055" s="149" t="str">
        <f>IF(C1055&gt;0,+VLOOKUP($C1055,'STYLE NAMES'!$B:$AC,17,FALSE),"")</f>
        <v>Makinede 30°C' de Yıkayın
Hassas Yıkama
Ilık ütü yapın
Tersten ütüleyin
Logo ve baskıları ÜTÜLEMEYİN
Çamaşır suyu kullanmayın
Kurutma Makinesinde Kurutmayın</v>
      </c>
      <c r="AN1055" s="149" t="str">
        <f>IF($C1055&gt;0,$C1055&amp;" "&amp;$P1055&amp;" "&amp;+VLOOKUP($C1055,'STYLE NAMES'!$B:$AC,18,FALSE),"""")</f>
        <v>MONTANA WHITE POLO DA ALLENAMENTO SOFT DA UOMO MANICA CORTA</v>
      </c>
      <c r="AO1055" s="101" t="str">
        <f>"Disegnato da Cavalier SanMarco "&amp;(AN1055)&amp;"; "&amp;IF(C1055&gt;0,+VLOOKUP($C1055,'STYLE NAMES'!$B:$AC,19,FALSE),"")</f>
        <v>Disegnato da Cavalier SanMarco MONTANA WHITE POLO DA ALLENAMENTO SOFT DA UOMO MANICA CORTA; Polo a maniche corte in cotone morbido da uomo 
Grazie al suo tessuto naturale e morbido, è ideale per l'allenamento quotidiano.</v>
      </c>
      <c r="AP1055" s="101" t="str">
        <f>IF(C1055&gt;0,+VLOOKUP($C1055,'STYLE NAMES'!$B:$AC,20,FALSE),"")</f>
        <v>Tessuto piqué bicolore 
Ricamo decorativo 
Composizione: 
100% Cotone</v>
      </c>
      <c r="AQ1055" s="101" t="str">
        <f>IF(C1055&gt;0,+VLOOKUP($C1055,'STYLE NAMES'!$B:$AC,21,FALSE),"")</f>
        <v>Lavare in lavatrice a 30°C Ciclo delicato 
Stirare a bassa temperatura
Stirare al rovescio 
Non stirare su loghi o stampe 
Non candeggiare 
Non asciugare in asciugatrice</v>
      </c>
      <c r="AR1055" s="101">
        <f>IF(D1055&gt;0,+VLOOKUP($C1055,'STYLE NAMES'!$B:$AC,22,FALSE),"")</f>
        <v>0</v>
      </c>
      <c r="AS1055" s="101">
        <f>IF(E1055&gt;0,+VLOOKUP($C1055,'STYLE NAMES'!$B:$AC,23,FALSE),"")</f>
        <v>0</v>
      </c>
      <c r="AT1055" s="101">
        <f>IF(F1055&gt;0,+VLOOKUP($C1055,'STYLE NAMES'!$B:$AC,24,FALSE),"")</f>
        <v>0</v>
      </c>
      <c r="AU1055" s="101">
        <f>IF(G1055&gt;0,+VLOOKUP($C1055,'STYLE NAMES'!$B:$AC,25,FALSE),"")</f>
        <v>0</v>
      </c>
      <c r="AV1055" s="101" t="str">
        <f>+VLOOKUP($S1055,'CODE GENERATOR'!$P:$AM,15,FALSE)</f>
        <v>R.BOTMN_BRC0066_TJR0026BLKBLK</v>
      </c>
      <c r="AW1055" s="101" t="str">
        <f>+VLOOKUP($S1055,'CODE GENERATOR'!$P:$AM,16,FALSE)</f>
        <v>A.RACUX_BLT0015_BRD0012GRYBBL</v>
      </c>
      <c r="AX1055" s="101" t="str">
        <f>+VLOOKUP($S1055,'CODE GENERATOR'!$P:$AM,17,FALSE)</f>
        <v>A.RACAU_SOC0018_NYL00003XBST6</v>
      </c>
      <c r="AY1055" s="101">
        <f>+VLOOKUP($S1055,'CODE GENERATOR'!$P:$AM,18,FALSE)</f>
        <v>0</v>
      </c>
      <c r="AZ1055" s="101">
        <f>+VLOOKUP($S1055,'CODE GENERATOR'!$P:$AM,19,FALSE)</f>
        <v>0</v>
      </c>
      <c r="BA1055" s="101">
        <f>+VLOOKUP($S1055,'CODE GENERATOR'!$P:$AM,20,FALSE)</f>
        <v>0</v>
      </c>
      <c r="BB1055" s="101">
        <f>+VLOOKUP($S1055,'CODE GENERATOR'!$P:$AM,21,FALSE)</f>
        <v>0</v>
      </c>
      <c r="BC1055" s="101">
        <f>+VLOOKUP($S1055,'CODE GENERATOR'!$P:$AM,22,FALSE)</f>
        <v>0</v>
      </c>
      <c r="BD1055" s="101">
        <f>+VLOOKUP($S1055,'CODE GENERATOR'!$P:$AM,23,FALSE)</f>
        <v>0</v>
      </c>
      <c r="BE1055" s="101">
        <f>+VLOOKUP($S1055,'CODE GENERATOR'!$P:$AM,24,FALSE)</f>
        <v>0</v>
      </c>
      <c r="BF1055" s="101">
        <f>IF(C1055&gt;0,+VLOOKUP(G1055,'CATEGORY ID'!$A$1:$L$118,3,FALSE),"")</f>
        <v>30</v>
      </c>
      <c r="BG1055" s="101">
        <f>IF(C1055&gt;0,+VLOOKUP(H1055,'CATEGORY ID'!$D$1:$L$118,3,FALSE),"")</f>
        <v>2</v>
      </c>
      <c r="BH1055" s="101">
        <f>IF(C1055&gt;0,+VLOOKUP((+H1055&amp;I1055),'CATEGORY ID'!$H$1:$I$121,2,FALSE),"")</f>
        <v>108</v>
      </c>
      <c r="BJ1055" s="101">
        <f>IF(C1055&gt;0,IF(COUNTIF('CATEGORY ID'!$K$1:$K$121,+H1055&amp;K1055) &gt; 0, +VLOOKUP(+H1055&amp;K1055,'CATEGORY ID'!$K$1:$L$121,2,FALSE),""),"")</f>
        <v>212</v>
      </c>
      <c r="BK1055" s="101" t="str">
        <f>IF(C1055&gt;0,IF(COUNTIF('CATEGORY ID'!$K$124:$K$165, +VLOOKUP(C1055,'STYLE NAMES'!$B:$AE,30,FALSE)) &gt; 0, +VLOOKUP(VLOOKUP(C1055,'STYLE NAMES'!$B:$AE,30,FALSE),'CATEGORY ID'!K:M,2,FALSE),""),"")</f>
        <v/>
      </c>
      <c r="BR1055" s="101" t="str" cm="1">
        <f t="array" ref="BR1055">IF(C1055&gt;0,_xlfn.TEXTJOIN(";", TRUE,_xlfn.UNIQUE(_xlfn._xlws.FILTER(BF1055:BQ1055,(BF1055:BQ1055&gt;0)),TRUE,FALSE)),"")&amp;";"&amp;BS1055</f>
        <v>30;2;108;212;233</v>
      </c>
      <c r="BS1055" s="101">
        <v>233</v>
      </c>
      <c r="BU1055" s="106">
        <f>IF(C1055&gt;0,+VLOOKUP($C1055,'STYLE NAMES'!$B:$AC,26,FALSE),"")</f>
        <v>69.900000000000006</v>
      </c>
      <c r="BV1055" s="106">
        <f>IF(C1055&gt;0,+VLOOKUP($C1055,'STYLE NAMES'!$B:$AC,27,FALSE),"")</f>
        <v>3840</v>
      </c>
      <c r="BW1055" s="106">
        <f>IF(C1055&gt;0,+VLOOKUP($C1055,'STYLE NAMES'!$B:$AC,28,FALSE),"")</f>
        <v>80.385000000000005</v>
      </c>
      <c r="BY1055"/>
      <c r="BZ1055" s="101">
        <v>0</v>
      </c>
      <c r="CA1055" s="137">
        <f t="shared" si="70"/>
        <v>1</v>
      </c>
      <c r="CB1055" s="137" t="str">
        <f>+VLOOKUP(C1055,'[2]STYLES &amp; MODELS MATRIX'!$A:$G,7,FALSE)</f>
        <v>HDJ</v>
      </c>
      <c r="CC1055" s="137" t="str">
        <f>+VLOOKUP(C1055,'[1]STYLES &amp; SIZE CHARTS'!$A:$H,8,FALSE)</f>
        <v>MT-SSCP1</v>
      </c>
      <c r="CD1055" s="137"/>
      <c r="CE1055" s="205"/>
      <c r="CF1055" s="141"/>
    </row>
    <row r="1056" spans="1:84" s="101" customFormat="1" ht="12" customHeight="1" x14ac:dyDescent="0.2">
      <c r="A1056" s="102">
        <f t="shared" si="68"/>
        <v>0</v>
      </c>
      <c r="B1056" s="101" t="s">
        <v>874</v>
      </c>
      <c r="C1056" s="101" t="s">
        <v>459</v>
      </c>
      <c r="D1056" s="101" t="s">
        <v>2997</v>
      </c>
      <c r="E1056" s="203" t="s">
        <v>2783</v>
      </c>
      <c r="F1056" s="101" t="s">
        <v>2347</v>
      </c>
      <c r="G1056" s="101" t="str">
        <f>IF(C1056&gt;0,+VLOOKUP($C1056,'STYLE NAMES'!$B:$AC,4,FALSE),"")</f>
        <v>RIDER</v>
      </c>
      <c r="H1056" s="101" t="str">
        <f>IF(C1056&gt;0,+VLOOKUP($C1056,'STYLE NAMES'!$B:$AC,5,FALSE),"")</f>
        <v>MEN</v>
      </c>
      <c r="I1056" s="101" t="str">
        <f>IF(C1056&gt;0,+VLOOKUP($C1056,'STYLE NAMES'!$B:$AC,6,FALSE),"")</f>
        <v>TOPS</v>
      </c>
      <c r="J1056" s="101" t="str">
        <f>IF(C1056&gt;0,+VLOOKUP($C1056,'STYLE NAMES'!$B:$AC,7,FALSE),"")</f>
        <v>MEN</v>
      </c>
      <c r="K1056" s="101" t="str">
        <f>IF(C1056&gt;0,+VLOOKUP($C1056,'STYLE NAMES'!$B:$AC,8,FALSE),"")</f>
        <v>SOFT POLOS</v>
      </c>
      <c r="L1056" s="101" t="str">
        <f>IF(E1056&gt;0,+VLOOKUP($E1056,'CODE GENERATOR'!$D:$T,3,FALSE),"")</f>
        <v>S</v>
      </c>
      <c r="M1056" s="101" t="str">
        <f>IF(E1056&gt;0,+VLOOKUP($E1056,'CODE GENERATOR'!$D:$T,4,FALSE),"")</f>
        <v>PIQUET</v>
      </c>
      <c r="N1056" s="101" t="str">
        <f>IF(E1056&gt;0,+VLOOKUP($E1056,'CODE GENERATOR'!$D:$T,6,FALSE),"")</f>
        <v>WHITE</v>
      </c>
      <c r="O1056" s="101" t="str">
        <f>IF(E1056&gt;0,+VLOOKUP($E1056,'CODE GENERATOR'!$D:$T,7,FALSE),"")</f>
        <v>WHITE</v>
      </c>
      <c r="P1056" s="101" t="str">
        <f t="shared" si="69"/>
        <v>WHITE</v>
      </c>
      <c r="Q1056" s="104" t="str">
        <f>IF(E1056&gt;0,+VLOOKUP($E1056,'CODE GENERATOR'!$D:$T,11,FALSE),"")</f>
        <v>R.TOPMN_SPL0031</v>
      </c>
      <c r="R1056" s="104" t="str">
        <f>IF(E1056&gt;0,+VLOOKUP($E1056,'CODE GENERATOR'!$D:$T,12,FALSE),"")</f>
        <v>PIQ0013WHTWHT</v>
      </c>
      <c r="S1056" s="104" t="str">
        <f>IF(E1056&gt;0,+VLOOKUP($E1056,'CODE GENERATOR'!$D:$T,13,FALSE),"")</f>
        <v>R.TOPMN_SPL0031_PIQ0013WHTWHT</v>
      </c>
      <c r="T1056" s="104" t="str">
        <f t="shared" si="67"/>
        <v>R.TOPMN_SPL0031_PIQ0013WHTWHT_XXL</v>
      </c>
      <c r="U1056" s="105"/>
      <c r="V1056" s="107" t="str" cm="1">
        <f t="array" ref="V1056">_xlfn.TEXTJOIN(";", TRUE, _xlfn.UNIQUE(_xlfn._xlws.FILTER(P$3:P$10029, C$3:C$10029=C1056)))</f>
        <v>NAVY/WHITE;BORDEAUX/WHITE;WHITE;BLACK/WHITE</v>
      </c>
      <c r="W1056" s="107" t="str" cm="1">
        <f t="array" ref="W1056">_xlfn.TEXTJOIN(";", TRUE, _xlfn.UNIQUE(_xlfn._xlws.FILTER(F$3:F$10029, C$3:C$10029=C1056)))</f>
        <v>XS;S;M;L;XL;XXL</v>
      </c>
      <c r="X1056" s="101" t="str">
        <f>IF(E1056&gt;0,+VLOOKUP($E1056,'CODE GENERATOR'!$D:$AC,19,FALSE),0)</f>
        <v>2507_W_0568</v>
      </c>
      <c r="Y1056" s="101" t="str">
        <f>IF(E1056&gt;0,+VLOOKUP($E1056,'CODE GENERATOR'!$D:$AC,20,FALSE),0)</f>
        <v>2507_W_0592</v>
      </c>
      <c r="Z1056" s="101" t="str">
        <f>IF(E1056&gt;0,+VLOOKUP($E1056,'CODE GENERATOR'!$D:$AC,21,FALSE),0)</f>
        <v>2507_W_0566</v>
      </c>
      <c r="AA1056" s="101" t="str">
        <f>IF(E1056&gt;0,+VLOOKUP($E1056,'CODE GENERATOR'!$D:$AC,22,FALSE),0)</f>
        <v>2507_W_0613</v>
      </c>
      <c r="AB1056" s="101" t="str">
        <f>IF(E1056&gt;0,+VLOOKUP($E1056,'CODE GENERATOR'!$D:$AC,23,FALSE),0)</f>
        <v>2507_D_cavalier_detay_0104</v>
      </c>
      <c r="AC1056" s="101">
        <f>IF(E1056&gt;0,+VLOOKUP($E1056,'CODE GENERATOR'!$D:$AC,24,FALSE),0)</f>
        <v>0</v>
      </c>
      <c r="AD1056" s="101" t="str">
        <f>IF(E1056&gt;0,+VLOOKUP($E1056,'CODE GENERATOR'!$D:$AC,25,FALSE),0)</f>
        <v>2507_VW_Web_11</v>
      </c>
      <c r="AE1056" s="101">
        <f>IF(E1056&gt;0,+VLOOKUP($E1056,'CODE GENERATOR'!$D:$AC,26,FALSE),0)</f>
        <v>0</v>
      </c>
      <c r="AF1056" s="149" t="str">
        <f>IF($C1056&gt;0,$C1056&amp;" "&amp;$P1056&amp;" "&amp;+VLOOKUP($C1056,'STYLE NAMES'!$B:$AC,10,FALSE),"""")</f>
        <v>MONTANA WHITE MEN'S SOFT TRAINING POLO SHORT SLEEVE</v>
      </c>
      <c r="AG1056" s="101" t="str">
        <f>"Enjoy our "&amp;(AF1056)&amp;"; "&amp;IF(C1056&gt;0,+VLOOKUP($C1056,'STYLE NAMES'!$B:$AC,11,FALSE),"")</f>
        <v>Enjoy our MONTANA WHITE MEN'S SOFT TRAINING POLO SHORT SLEEVE; Men's Short Sleeve Soft Training Polo
Thanks to its soft and natural fiber fabric our soft polos are ideal for daily training</v>
      </c>
      <c r="AH1056" s="101" t="str">
        <f>IF(C1056&gt;0,+VLOOKUP($C1056,'STYLE NAMES'!$B:$AC,12,FALSE),"")</f>
        <v>Bi-color Piquet Fabric
Embroidery dressing
Composition:
100% Cotton</v>
      </c>
      <c r="AI1056" s="101" t="str">
        <f>IF(C1056&gt;0,+VLOOKUP($C1056,'STYLE NAMES'!$B:$AC,13,FALSE),"")</f>
        <v>Machine Wash at 30°C
Mild process
Iron at low temperature
Iron from REVERSE
Do NOT iron on logos or prints
Do not bleach
Do NOT Tumble Dry</v>
      </c>
      <c r="AJ1056" s="149" t="str">
        <f>IF($C1056&gt;0,$C1056&amp;" "&amp;$P1056&amp;" "&amp;+VLOOKUP($C1056,'STYLE NAMES'!$B:$AC,14,FALSE),"""")</f>
        <v xml:space="preserve">MONTANA WHITE ERKEK KISA KOL SOFT ANTRENMAN POLO </v>
      </c>
      <c r="AK1056" s="149" t="str">
        <f>"Cavalier SanMarco tarafından tasarlanan "&amp;(AJ1056)&amp;"; "&amp;IF(C1056&gt;0,+VLOOKUP($C1056,'STYLE NAMES'!$B:$AC,15,FALSE),"")</f>
        <v>Cavalier SanMarco tarafından tasarlanan MONTANA WHITE ERKEK KISA KOL SOFT ANTRENMAN POLO ; Erkek Kısa Kol Soft Antrenman Polo
Doğal pamuk elyaf kumaştan üretilmiş bu pololar günlük antrenmanlarınız için ideal bir kıyafet</v>
      </c>
      <c r="AL1056" s="149" t="str">
        <f>IF(C1056&gt;0,+VLOOKUP($C1056,'STYLE NAMES'!$B:$AC,16,FALSE),"")</f>
        <v>Çift renk polo pike kumaş
Nakışlı logo
Kompozisyon:
100% Pamuk</v>
      </c>
      <c r="AM1056" s="149" t="str">
        <f>IF(C1056&gt;0,+VLOOKUP($C1056,'STYLE NAMES'!$B:$AC,17,FALSE),"")</f>
        <v>Makinede 30°C' de Yıkayın
Hassas Yıkama
Ilık ütü yapın
Tersten ütüleyin
Logo ve baskıları ÜTÜLEMEYİN
Çamaşır suyu kullanmayın
Kurutma Makinesinde Kurutmayın</v>
      </c>
      <c r="AN1056" s="149" t="str">
        <f>IF($C1056&gt;0,$C1056&amp;" "&amp;$P1056&amp;" "&amp;+VLOOKUP($C1056,'STYLE NAMES'!$B:$AC,18,FALSE),"""")</f>
        <v>MONTANA WHITE POLO DA ALLENAMENTO SOFT DA UOMO MANICA CORTA</v>
      </c>
      <c r="AO1056" s="101" t="str">
        <f>"Disegnato da Cavalier SanMarco "&amp;(AN1056)&amp;"; "&amp;IF(C1056&gt;0,+VLOOKUP($C1056,'STYLE NAMES'!$B:$AC,19,FALSE),"")</f>
        <v>Disegnato da Cavalier SanMarco MONTANA WHITE POLO DA ALLENAMENTO SOFT DA UOMO MANICA CORTA; Polo a maniche corte in cotone morbido da uomo 
Grazie al suo tessuto naturale e morbido, è ideale per l'allenamento quotidiano.</v>
      </c>
      <c r="AP1056" s="101" t="str">
        <f>IF(C1056&gt;0,+VLOOKUP($C1056,'STYLE NAMES'!$B:$AC,20,FALSE),"")</f>
        <v>Tessuto piqué bicolore 
Ricamo decorativo 
Composizione: 
100% Cotone</v>
      </c>
      <c r="AQ1056" s="101" t="str">
        <f>IF(C1056&gt;0,+VLOOKUP($C1056,'STYLE NAMES'!$B:$AC,21,FALSE),"")</f>
        <v>Lavare in lavatrice a 30°C Ciclo delicato 
Stirare a bassa temperatura
Stirare al rovescio 
Non stirare su loghi o stampe 
Non candeggiare 
Non asciugare in asciugatrice</v>
      </c>
      <c r="AR1056" s="101">
        <f>IF(D1056&gt;0,+VLOOKUP($C1056,'STYLE NAMES'!$B:$AC,22,FALSE),"")</f>
        <v>0</v>
      </c>
      <c r="AS1056" s="101">
        <f>IF(E1056&gt;0,+VLOOKUP($C1056,'STYLE NAMES'!$B:$AC,23,FALSE),"")</f>
        <v>0</v>
      </c>
      <c r="AT1056" s="101">
        <f>IF(F1056&gt;0,+VLOOKUP($C1056,'STYLE NAMES'!$B:$AC,24,FALSE),"")</f>
        <v>0</v>
      </c>
      <c r="AU1056" s="101">
        <f>IF(G1056&gt;0,+VLOOKUP($C1056,'STYLE NAMES'!$B:$AC,25,FALSE),"")</f>
        <v>0</v>
      </c>
      <c r="AV1056" s="101" t="str">
        <f>+VLOOKUP($S1056,'CODE GENERATOR'!$P:$AM,15,FALSE)</f>
        <v>R.BOTMN_BRC0066_TJR0026BLKBLK</v>
      </c>
      <c r="AW1056" s="101" t="str">
        <f>+VLOOKUP($S1056,'CODE GENERATOR'!$P:$AM,16,FALSE)</f>
        <v>A.RACUX_BLT0015_BRD0012GRYBBL</v>
      </c>
      <c r="AX1056" s="101" t="str">
        <f>+VLOOKUP($S1056,'CODE GENERATOR'!$P:$AM,17,FALSE)</f>
        <v>A.RACAU_SOC0018_NYL00003XBST6</v>
      </c>
      <c r="AY1056" s="101">
        <f>+VLOOKUP($S1056,'CODE GENERATOR'!$P:$AM,18,FALSE)</f>
        <v>0</v>
      </c>
      <c r="AZ1056" s="101">
        <f>+VLOOKUP($S1056,'CODE GENERATOR'!$P:$AM,19,FALSE)</f>
        <v>0</v>
      </c>
      <c r="BA1056" s="101">
        <f>+VLOOKUP($S1056,'CODE GENERATOR'!$P:$AM,20,FALSE)</f>
        <v>0</v>
      </c>
      <c r="BB1056" s="101">
        <f>+VLOOKUP($S1056,'CODE GENERATOR'!$P:$AM,21,FALSE)</f>
        <v>0</v>
      </c>
      <c r="BC1056" s="101">
        <f>+VLOOKUP($S1056,'CODE GENERATOR'!$P:$AM,22,FALSE)</f>
        <v>0</v>
      </c>
      <c r="BD1056" s="101">
        <f>+VLOOKUP($S1056,'CODE GENERATOR'!$P:$AM,23,FALSE)</f>
        <v>0</v>
      </c>
      <c r="BE1056" s="101">
        <f>+VLOOKUP($S1056,'CODE GENERATOR'!$P:$AM,24,FALSE)</f>
        <v>0</v>
      </c>
      <c r="BF1056" s="101">
        <f>IF(C1056&gt;0,+VLOOKUP(G1056,'CATEGORY ID'!$A$1:$L$118,3,FALSE),"")</f>
        <v>30</v>
      </c>
      <c r="BG1056" s="101">
        <f>IF(C1056&gt;0,+VLOOKUP(H1056,'CATEGORY ID'!$D$1:$L$118,3,FALSE),"")</f>
        <v>2</v>
      </c>
      <c r="BH1056" s="101">
        <f>IF(C1056&gt;0,+VLOOKUP((+H1056&amp;I1056),'CATEGORY ID'!$H$1:$I$121,2,FALSE),"")</f>
        <v>108</v>
      </c>
      <c r="BJ1056" s="101">
        <f>IF(C1056&gt;0,IF(COUNTIF('CATEGORY ID'!$K$1:$K$121,+H1056&amp;K1056) &gt; 0, +VLOOKUP(+H1056&amp;K1056,'CATEGORY ID'!$K$1:$L$121,2,FALSE),""),"")</f>
        <v>212</v>
      </c>
      <c r="BK1056" s="101" t="str">
        <f>IF(C1056&gt;0,IF(COUNTIF('CATEGORY ID'!$K$124:$K$165, +VLOOKUP(C1056,'STYLE NAMES'!$B:$AE,30,FALSE)) &gt; 0, +VLOOKUP(VLOOKUP(C1056,'STYLE NAMES'!$B:$AE,30,FALSE),'CATEGORY ID'!K:M,2,FALSE),""),"")</f>
        <v/>
      </c>
      <c r="BR1056" s="101" t="str" cm="1">
        <f t="array" ref="BR1056">IF(C1056&gt;0,_xlfn.TEXTJOIN(";", TRUE,_xlfn.UNIQUE(_xlfn._xlws.FILTER(BF1056:BQ1056,(BF1056:BQ1056&gt;0)),TRUE,FALSE)),"")&amp;";"&amp;BS1056</f>
        <v>30;2;108;212;233</v>
      </c>
      <c r="BS1056" s="101">
        <v>233</v>
      </c>
      <c r="BU1056" s="106">
        <f>IF(C1056&gt;0,+VLOOKUP($C1056,'STYLE NAMES'!$B:$AC,26,FALSE),"")</f>
        <v>69.900000000000006</v>
      </c>
      <c r="BV1056" s="106">
        <f>IF(C1056&gt;0,+VLOOKUP($C1056,'STYLE NAMES'!$B:$AC,27,FALSE),"")</f>
        <v>3840</v>
      </c>
      <c r="BW1056" s="106">
        <f>IF(C1056&gt;0,+VLOOKUP($C1056,'STYLE NAMES'!$B:$AC,28,FALSE),"")</f>
        <v>80.385000000000005</v>
      </c>
      <c r="BY1056"/>
      <c r="BZ1056" s="101">
        <v>1</v>
      </c>
      <c r="CA1056" s="137">
        <f t="shared" si="70"/>
        <v>1</v>
      </c>
      <c r="CB1056" s="137" t="str">
        <f>+VLOOKUP(C1056,'[2]STYLES &amp; MODELS MATRIX'!$A:$G,7,FALSE)</f>
        <v>HDJ</v>
      </c>
      <c r="CC1056" s="137" t="str">
        <f>+VLOOKUP(C1056,'[1]STYLES &amp; SIZE CHARTS'!$A:$H,8,FALSE)</f>
        <v>MT-SSCP1</v>
      </c>
      <c r="CD1056" s="137"/>
      <c r="CE1056" s="205"/>
      <c r="CF1056" s="141"/>
    </row>
    <row r="1057" spans="1:84" s="101" customFormat="1" ht="12" customHeight="1" x14ac:dyDescent="0.2">
      <c r="A1057" s="102">
        <f t="shared" si="68"/>
        <v>0</v>
      </c>
      <c r="B1057" s="101" t="s">
        <v>864</v>
      </c>
      <c r="C1057" s="101" t="s">
        <v>459</v>
      </c>
      <c r="D1057" s="101" t="s">
        <v>2997</v>
      </c>
      <c r="E1057" s="203" t="s">
        <v>2782</v>
      </c>
      <c r="F1057" s="101" t="s">
        <v>2346</v>
      </c>
      <c r="G1057" s="101" t="str">
        <f>IF(C1057&gt;0,+VLOOKUP($C1057,'STYLE NAMES'!$B:$AC,4,FALSE),"")</f>
        <v>RIDER</v>
      </c>
      <c r="H1057" s="101" t="str">
        <f>IF(C1057&gt;0,+VLOOKUP($C1057,'STYLE NAMES'!$B:$AC,5,FALSE),"")</f>
        <v>MEN</v>
      </c>
      <c r="I1057" s="101" t="str">
        <f>IF(C1057&gt;0,+VLOOKUP($C1057,'STYLE NAMES'!$B:$AC,6,FALSE),"")</f>
        <v>TOPS</v>
      </c>
      <c r="J1057" s="101" t="str">
        <f>IF(C1057&gt;0,+VLOOKUP($C1057,'STYLE NAMES'!$B:$AC,7,FALSE),"")</f>
        <v>MEN</v>
      </c>
      <c r="K1057" s="101" t="str">
        <f>IF(C1057&gt;0,+VLOOKUP($C1057,'STYLE NAMES'!$B:$AC,8,FALSE),"")</f>
        <v>SOFT POLOS</v>
      </c>
      <c r="L1057" s="101" t="str">
        <f>IF(E1057&gt;0,+VLOOKUP($E1057,'CODE GENERATOR'!$D:$T,3,FALSE),"")</f>
        <v>S</v>
      </c>
      <c r="M1057" s="101" t="str">
        <f>IF(E1057&gt;0,+VLOOKUP($E1057,'CODE GENERATOR'!$D:$T,4,FALSE),"")</f>
        <v>PIQUET</v>
      </c>
      <c r="N1057" s="101" t="str">
        <f>IF(E1057&gt;0,+VLOOKUP($E1057,'CODE GENERATOR'!$D:$T,6,FALSE),"")</f>
        <v>BLACK</v>
      </c>
      <c r="O1057" s="101" t="str">
        <f>IF(E1057&gt;0,+VLOOKUP($E1057,'CODE GENERATOR'!$D:$T,7,FALSE),"")</f>
        <v>WHITE</v>
      </c>
      <c r="P1057" s="101" t="str">
        <f>IF(E1057&gt;0,+IF(N1057=O1057,N1057,N1057&amp;"/"&amp;O1057),"")</f>
        <v>BLACK/WHITE</v>
      </c>
      <c r="Q1057" s="104" t="str">
        <f>IF(E1057&gt;0,+VLOOKUP($E1057,'CODE GENERATOR'!$D:$T,11,FALSE),"")</f>
        <v>R.TOPMN_SPL0031</v>
      </c>
      <c r="R1057" s="104" t="str">
        <f>IF(E1057&gt;0,+VLOOKUP($E1057,'CODE GENERATOR'!$D:$T,12,FALSE),"")</f>
        <v>PIQ0013BLKWHT</v>
      </c>
      <c r="S1057" s="104" t="str">
        <f>IF(E1057&gt;0,+VLOOKUP($E1057,'CODE GENERATOR'!$D:$T,13,FALSE),"")</f>
        <v>R.TOPMN_SPL0031_PIQ0013BLKWHT</v>
      </c>
      <c r="T1057" s="104" t="str">
        <f>+S1057&amp;"_"&amp;F1057</f>
        <v>R.TOPMN_SPL0031_PIQ0013BLKWHT_XS</v>
      </c>
      <c r="U1057" s="105"/>
      <c r="V1057" s="107" t="str" cm="1">
        <f t="array" ref="V1057">_xlfn.TEXTJOIN(";", TRUE, _xlfn.UNIQUE(_xlfn._xlws.FILTER(P$3:P$10029, C$3:C$10029=C1057)))</f>
        <v>NAVY/WHITE;BORDEAUX/WHITE;WHITE;BLACK/WHITE</v>
      </c>
      <c r="W1057" s="107" t="str" cm="1">
        <f t="array" ref="W1057">_xlfn.TEXTJOIN(";", TRUE, _xlfn.UNIQUE(_xlfn._xlws.FILTER(F$3:F$10029, C$3:C$10029=C1057)))</f>
        <v>XS;S;M;L;XL;XXL</v>
      </c>
      <c r="X1057" s="101" t="str">
        <f>IF(E1057&gt;0,+VLOOKUP($E1057,'CODE GENERATOR'!$D:$AC,19,FALSE),0)</f>
        <v>2507_W_0324</v>
      </c>
      <c r="Y1057" s="101" t="str">
        <f>IF(E1057&gt;0,+VLOOKUP($E1057,'CODE GENERATOR'!$D:$AC,20,FALSE),0)</f>
        <v>2507_W_0343</v>
      </c>
      <c r="Z1057" s="101" t="str">
        <f>IF(E1057&gt;0,+VLOOKUP($E1057,'CODE GENERATOR'!$D:$AC,21,FALSE),0)</f>
        <v>2507_W_0361</v>
      </c>
      <c r="AA1057" s="101" t="str">
        <f>IF(E1057&gt;0,+VLOOKUP($E1057,'CODE GENERATOR'!$D:$AC,22,FALSE),0)</f>
        <v>2507_W_0353</v>
      </c>
      <c r="AB1057" s="101" t="str">
        <f>IF(E1057&gt;0,+VLOOKUP($E1057,'CODE GENERATOR'!$D:$AC,23,FALSE),0)</f>
        <v>2507_D_cavalier_detay_0105</v>
      </c>
      <c r="AC1057" s="101" t="str">
        <f>IF(E1057&gt;0,+VLOOKUP($E1057,'CODE GENERATOR'!$D:$AC,24,FALSE),0)</f>
        <v>2507_W_0350</v>
      </c>
      <c r="AD1057" s="101" t="str">
        <f>IF(E1057&gt;0,+VLOOKUP($E1057,'CODE GENERATOR'!$D:$AC,25,FALSE),0)</f>
        <v>2507_VW_Web_6</v>
      </c>
      <c r="AE1057" s="101" t="str">
        <f>IF(E1057&gt;0,+VLOOKUP($E1057,'CODE GENERATOR'!$D:$AC,26,FALSE),0)</f>
        <v/>
      </c>
      <c r="AF1057" s="149" t="str">
        <f>IF($C1057&gt;0,$C1057&amp;" "&amp;$P1057&amp;" "&amp;+VLOOKUP($C1057,'STYLE NAMES'!$B:$AC,10,FALSE),"""")</f>
        <v>MONTANA BLACK/WHITE MEN'S SOFT TRAINING POLO SHORT SLEEVE</v>
      </c>
      <c r="AG1057" s="101" t="str">
        <f>"Enjoy our "&amp;(AF1057)&amp;"; "&amp;IF(C1057&gt;0,+VLOOKUP($C1057,'STYLE NAMES'!$B:$AC,11,FALSE),"")</f>
        <v>Enjoy our MONTANA BLACK/WHITE MEN'S SOFT TRAINING POLO SHORT SLEEVE; Men's Short Sleeve Soft Training Polo
Thanks to its soft and natural fiber fabric our soft polos are ideal for daily training</v>
      </c>
      <c r="AH1057" s="101" t="str">
        <f>IF(C1057&gt;0,+VLOOKUP($C1057,'STYLE NAMES'!$B:$AC,12,FALSE),"")</f>
        <v>Bi-color Piquet Fabric
Embroidery dressing
Composition:
100% Cotton</v>
      </c>
      <c r="AI1057" s="101" t="str">
        <f>IF(C1057&gt;0,+VLOOKUP($C1057,'STYLE NAMES'!$B:$AC,13,FALSE),"")</f>
        <v>Machine Wash at 30°C
Mild process
Iron at low temperature
Iron from REVERSE
Do NOT iron on logos or prints
Do not bleach
Do NOT Tumble Dry</v>
      </c>
      <c r="AJ1057" s="149" t="str">
        <f>IF($C1057&gt;0,$C1057&amp;" "&amp;$P1057&amp;" "&amp;+VLOOKUP($C1057,'STYLE NAMES'!$B:$AC,14,FALSE),"""")</f>
        <v xml:space="preserve">MONTANA BLACK/WHITE ERKEK KISA KOL SOFT ANTRENMAN POLO </v>
      </c>
      <c r="AK1057" s="149" t="str">
        <f>"Cavalier SanMarco tarafından tasarlanan "&amp;(AJ1057)&amp;"; "&amp;IF(C1057&gt;0,+VLOOKUP($C1057,'STYLE NAMES'!$B:$AC,15,FALSE),"")</f>
        <v>Cavalier SanMarco tarafından tasarlanan MONTANA BLACK/WHITE ERKEK KISA KOL SOFT ANTRENMAN POLO ; Erkek Kısa Kol Soft Antrenman Polo
Doğal pamuk elyaf kumaştan üretilmiş bu pololar günlük antrenmanlarınız için ideal bir kıyafet</v>
      </c>
      <c r="AL1057" s="149" t="str">
        <f>IF(C1057&gt;0,+VLOOKUP($C1057,'STYLE NAMES'!$B:$AC,16,FALSE),"")</f>
        <v>Çift renk polo pike kumaş
Nakışlı logo
Kompozisyon:
100% Pamuk</v>
      </c>
      <c r="AM1057" s="149" t="str">
        <f>IF(C1057&gt;0,+VLOOKUP($C1057,'STYLE NAMES'!$B:$AC,17,FALSE),"")</f>
        <v>Makinede 30°C' de Yıkayın
Hassas Yıkama
Ilık ütü yapın
Tersten ütüleyin
Logo ve baskıları ÜTÜLEMEYİN
Çamaşır suyu kullanmayın
Kurutma Makinesinde Kurutmayın</v>
      </c>
      <c r="AN1057" s="149" t="str">
        <f>IF($C1057&gt;0,$C1057&amp;" "&amp;$P1057&amp;" "&amp;+VLOOKUP($C1057,'STYLE NAMES'!$B:$AC,18,FALSE),"""")</f>
        <v>MONTANA BLACK/WHITE POLO DA ALLENAMENTO SOFT DA UOMO MANICA CORTA</v>
      </c>
      <c r="AO1057" s="101" t="str">
        <f>"Disegnato da Cavalier SanMarco "&amp;(AN1057)&amp;"; "&amp;IF(C1057&gt;0,+VLOOKUP($C1057,'STYLE NAMES'!$B:$AC,19,FALSE),"")</f>
        <v>Disegnato da Cavalier SanMarco MONTANA BLACK/WHITE POLO DA ALLENAMENTO SOFT DA UOMO MANICA CORTA; Polo a maniche corte in cotone morbido da uomo 
Grazie al suo tessuto naturale e morbido, è ideale per l'allenamento quotidiano.</v>
      </c>
      <c r="AP1057" s="101" t="str">
        <f>IF(C1057&gt;0,+VLOOKUP($C1057,'STYLE NAMES'!$B:$AC,20,FALSE),"")</f>
        <v>Tessuto piqué bicolore 
Ricamo decorativo 
Composizione: 
100% Cotone</v>
      </c>
      <c r="AQ1057" s="101" t="str">
        <f>IF(C1057&gt;0,+VLOOKUP($C1057,'STYLE NAMES'!$B:$AC,21,FALSE),"")</f>
        <v>Lavare in lavatrice a 30°C Ciclo delicato 
Stirare a bassa temperatura
Stirare al rovescio 
Non stirare su loghi o stampe 
Non candeggiare 
Non asciugare in asciugatrice</v>
      </c>
      <c r="AR1057" s="101">
        <f>IF(D1057&gt;0,+VLOOKUP($C1057,'STYLE NAMES'!$B:$AC,22,FALSE),"")</f>
        <v>0</v>
      </c>
      <c r="AS1057" s="101">
        <f>IF(E1057&gt;0,+VLOOKUP($C1057,'STYLE NAMES'!$B:$AC,23,FALSE),"")</f>
        <v>0</v>
      </c>
      <c r="AT1057" s="101">
        <f>IF(F1057&gt;0,+VLOOKUP($C1057,'STYLE NAMES'!$B:$AC,24,FALSE),"")</f>
        <v>0</v>
      </c>
      <c r="AU1057" s="101">
        <f>IF(G1057&gt;0,+VLOOKUP($C1057,'STYLE NAMES'!$B:$AC,25,FALSE),"")</f>
        <v>0</v>
      </c>
      <c r="AV1057" s="101" t="str">
        <f>+VLOOKUP($S1057,'CODE GENERATOR'!$P:$AM,15,FALSE)</f>
        <v>R.BOTMN_BRC0066_TJR0026BLKBLK</v>
      </c>
      <c r="AW1057" s="101" t="str">
        <f>+VLOOKUP($S1057,'CODE GENERATOR'!$P:$AM,16,FALSE)</f>
        <v>A.RACUX_BLT0015_BRD0012GRYBBL</v>
      </c>
      <c r="AX1057" s="101" t="str">
        <f>+VLOOKUP($S1057,'CODE GENERATOR'!$P:$AM,17,FALSE)</f>
        <v>A.RACAU_SOC0020_NYL00003XBST1</v>
      </c>
      <c r="AY1057" s="101">
        <f>+VLOOKUP($S1057,'CODE GENERATOR'!$P:$AM,18,FALSE)</f>
        <v>0</v>
      </c>
      <c r="AZ1057" s="101">
        <f>+VLOOKUP($S1057,'CODE GENERATOR'!$P:$AM,19,FALSE)</f>
        <v>0</v>
      </c>
      <c r="BA1057" s="101">
        <f>+VLOOKUP($S1057,'CODE GENERATOR'!$P:$AM,20,FALSE)</f>
        <v>0</v>
      </c>
      <c r="BB1057" s="101">
        <f>+VLOOKUP($S1057,'CODE GENERATOR'!$P:$AM,21,FALSE)</f>
        <v>0</v>
      </c>
      <c r="BC1057" s="101">
        <f>+VLOOKUP($S1057,'CODE GENERATOR'!$P:$AM,22,FALSE)</f>
        <v>0</v>
      </c>
      <c r="BD1057" s="101">
        <f>+VLOOKUP($S1057,'CODE GENERATOR'!$P:$AM,23,FALSE)</f>
        <v>0</v>
      </c>
      <c r="BE1057" s="101">
        <f>+VLOOKUP($S1057,'CODE GENERATOR'!$P:$AM,24,FALSE)</f>
        <v>0</v>
      </c>
      <c r="BF1057" s="101">
        <f>IF(C1057&gt;0,+VLOOKUP(G1057,'CATEGORY ID'!$A$1:$L$118,3,FALSE),"")</f>
        <v>30</v>
      </c>
      <c r="BG1057" s="101">
        <f>IF(C1057&gt;0,+VLOOKUP(H1057,'CATEGORY ID'!$D$1:$L$118,3,FALSE),"")</f>
        <v>2</v>
      </c>
      <c r="BH1057" s="101">
        <f>IF(C1057&gt;0,+VLOOKUP((+H1057&amp;I1057),'CATEGORY ID'!$H$1:$I$121,2,FALSE),"")</f>
        <v>108</v>
      </c>
      <c r="BJ1057" s="101">
        <f>IF(C1057&gt;0,IF(COUNTIF('CATEGORY ID'!$K$1:$K$121,+H1057&amp;K1057) &gt; 0, +VLOOKUP(+H1057&amp;K1057,'CATEGORY ID'!$K$1:$L$121,2,FALSE),""),"")</f>
        <v>212</v>
      </c>
      <c r="BK1057" s="101" t="str">
        <f>IF(C1057&gt;0,IF(COUNTIF('CATEGORY ID'!$K$124:$K$165, +VLOOKUP(C1057,'STYLE NAMES'!$B:$AE,30,FALSE)) &gt; 0, +VLOOKUP(VLOOKUP(C1057,'STYLE NAMES'!$B:$AE,30,FALSE),'CATEGORY ID'!K:M,2,FALSE),""),"")</f>
        <v/>
      </c>
      <c r="BR1057" s="101" t="str" cm="1">
        <f t="array" ref="BR1057">IF(C1057&gt;0,_xlfn.TEXTJOIN(";", TRUE,_xlfn.UNIQUE(_xlfn._xlws.FILTER(BF1057:BQ1057,(BF1057:BQ1057&gt;0)),TRUE,FALSE)),"")&amp;";"&amp;BS1057</f>
        <v>30;2;108;212;233</v>
      </c>
      <c r="BS1057" s="101">
        <v>233</v>
      </c>
      <c r="BU1057" s="106">
        <f>IF(C1057&gt;0,+VLOOKUP($C1057,'STYLE NAMES'!$B:$AC,26,FALSE),"")</f>
        <v>69.900000000000006</v>
      </c>
      <c r="BV1057" s="106">
        <f>IF(C1057&gt;0,+VLOOKUP($C1057,'STYLE NAMES'!$B:$AC,27,FALSE),"")</f>
        <v>3840</v>
      </c>
      <c r="BW1057" s="106">
        <f>IF(C1057&gt;0,+VLOOKUP($C1057,'STYLE NAMES'!$B:$AC,28,FALSE),"")</f>
        <v>80.385000000000005</v>
      </c>
      <c r="BY1057"/>
      <c r="BZ1057" s="101">
        <v>0</v>
      </c>
      <c r="CA1057" s="137">
        <f t="shared" si="70"/>
        <v>1</v>
      </c>
      <c r="CB1057" s="137" t="str">
        <f>+VLOOKUP(C1057,'[2]STYLES &amp; MODELS MATRIX'!$A:$G,7,FALSE)</f>
        <v>HDJ</v>
      </c>
      <c r="CC1057" s="137" t="str">
        <f>+VLOOKUP(C1057,'[1]STYLES &amp; SIZE CHARTS'!$A:$H,8,FALSE)</f>
        <v>MT-SSCP1</v>
      </c>
      <c r="CD1057" s="137"/>
      <c r="CE1057" s="205"/>
      <c r="CF1057" s="141"/>
    </row>
    <row r="1058" spans="1:84" s="101" customFormat="1" ht="12" customHeight="1" x14ac:dyDescent="0.2">
      <c r="A1058" s="102">
        <f t="shared" si="68"/>
        <v>0</v>
      </c>
      <c r="B1058" s="101" t="s">
        <v>866</v>
      </c>
      <c r="C1058" s="101" t="s">
        <v>459</v>
      </c>
      <c r="D1058" s="101" t="s">
        <v>2997</v>
      </c>
      <c r="E1058" s="203" t="s">
        <v>2782</v>
      </c>
      <c r="F1058" s="101" t="s">
        <v>785</v>
      </c>
      <c r="G1058" s="101" t="str">
        <f>IF(C1058&gt;0,+VLOOKUP($C1058,'STYLE NAMES'!$B:$AC,4,FALSE),"")</f>
        <v>RIDER</v>
      </c>
      <c r="H1058" s="101" t="str">
        <f>IF(C1058&gt;0,+VLOOKUP($C1058,'STYLE NAMES'!$B:$AC,5,FALSE),"")</f>
        <v>MEN</v>
      </c>
      <c r="I1058" s="101" t="str">
        <f>IF(C1058&gt;0,+VLOOKUP($C1058,'STYLE NAMES'!$B:$AC,6,FALSE),"")</f>
        <v>TOPS</v>
      </c>
      <c r="J1058" s="101" t="str">
        <f>IF(C1058&gt;0,+VLOOKUP($C1058,'STYLE NAMES'!$B:$AC,7,FALSE),"")</f>
        <v>MEN</v>
      </c>
      <c r="K1058" s="101" t="str">
        <f>IF(C1058&gt;0,+VLOOKUP($C1058,'STYLE NAMES'!$B:$AC,8,FALSE),"")</f>
        <v>SOFT POLOS</v>
      </c>
      <c r="L1058" s="101" t="str">
        <f>IF(E1058&gt;0,+VLOOKUP($E1058,'CODE GENERATOR'!$D:$T,3,FALSE),"")</f>
        <v>S</v>
      </c>
      <c r="M1058" s="101" t="str">
        <f>IF(E1058&gt;0,+VLOOKUP($E1058,'CODE GENERATOR'!$D:$T,4,FALSE),"")</f>
        <v>PIQUET</v>
      </c>
      <c r="N1058" s="101" t="str">
        <f>IF(E1058&gt;0,+VLOOKUP($E1058,'CODE GENERATOR'!$D:$T,6,FALSE),"")</f>
        <v>BLACK</v>
      </c>
      <c r="O1058" s="101" t="str">
        <f>IF(E1058&gt;0,+VLOOKUP($E1058,'CODE GENERATOR'!$D:$T,7,FALSE),"")</f>
        <v>WHITE</v>
      </c>
      <c r="P1058" s="101" t="str">
        <f t="shared" si="69"/>
        <v>BLACK/WHITE</v>
      </c>
      <c r="Q1058" s="104" t="str">
        <f>IF(E1058&gt;0,+VLOOKUP($E1058,'CODE GENERATOR'!$D:$T,11,FALSE),"")</f>
        <v>R.TOPMN_SPL0031</v>
      </c>
      <c r="R1058" s="104" t="str">
        <f>IF(E1058&gt;0,+VLOOKUP($E1058,'CODE GENERATOR'!$D:$T,12,FALSE),"")</f>
        <v>PIQ0013BLKWHT</v>
      </c>
      <c r="S1058" s="104" t="str">
        <f>IF(E1058&gt;0,+VLOOKUP($E1058,'CODE GENERATOR'!$D:$T,13,FALSE),"")</f>
        <v>R.TOPMN_SPL0031_PIQ0013BLKWHT</v>
      </c>
      <c r="T1058" s="104" t="str">
        <f t="shared" si="67"/>
        <v>R.TOPMN_SPL0031_PIQ0013BLKWHT_S</v>
      </c>
      <c r="U1058" s="105"/>
      <c r="V1058" s="107" t="str" cm="1">
        <f t="array" ref="V1058">_xlfn.TEXTJOIN(";", TRUE, _xlfn.UNIQUE(_xlfn._xlws.FILTER(P$3:P$10029, C$3:C$10029=C1058)))</f>
        <v>NAVY/WHITE;BORDEAUX/WHITE;WHITE;BLACK/WHITE</v>
      </c>
      <c r="W1058" s="107" t="str" cm="1">
        <f t="array" ref="W1058">_xlfn.TEXTJOIN(";", TRUE, _xlfn.UNIQUE(_xlfn._xlws.FILTER(F$3:F$10029, C$3:C$10029=C1058)))</f>
        <v>XS;S;M;L;XL;XXL</v>
      </c>
      <c r="X1058" s="101" t="str">
        <f>IF(E1058&gt;0,+VLOOKUP($E1058,'CODE GENERATOR'!$D:$AC,19,FALSE),0)</f>
        <v>2507_W_0324</v>
      </c>
      <c r="Y1058" s="101" t="str">
        <f>IF(E1058&gt;0,+VLOOKUP($E1058,'CODE GENERATOR'!$D:$AC,20,FALSE),0)</f>
        <v>2507_W_0343</v>
      </c>
      <c r="Z1058" s="101" t="str">
        <f>IF(E1058&gt;0,+VLOOKUP($E1058,'CODE GENERATOR'!$D:$AC,21,FALSE),0)</f>
        <v>2507_W_0361</v>
      </c>
      <c r="AA1058" s="101" t="str">
        <f>IF(E1058&gt;0,+VLOOKUP($E1058,'CODE GENERATOR'!$D:$AC,22,FALSE),0)</f>
        <v>2507_W_0353</v>
      </c>
      <c r="AB1058" s="101" t="str">
        <f>IF(E1058&gt;0,+VLOOKUP($E1058,'CODE GENERATOR'!$D:$AC,23,FALSE),0)</f>
        <v>2507_D_cavalier_detay_0105</v>
      </c>
      <c r="AC1058" s="101" t="str">
        <f>IF(E1058&gt;0,+VLOOKUP($E1058,'CODE GENERATOR'!$D:$AC,24,FALSE),0)</f>
        <v>2507_W_0350</v>
      </c>
      <c r="AD1058" s="101" t="str">
        <f>IF(E1058&gt;0,+VLOOKUP($E1058,'CODE GENERATOR'!$D:$AC,25,FALSE),0)</f>
        <v>2507_VW_Web_6</v>
      </c>
      <c r="AE1058" s="101" t="str">
        <f>IF(E1058&gt;0,+VLOOKUP($E1058,'CODE GENERATOR'!$D:$AC,26,FALSE),0)</f>
        <v/>
      </c>
      <c r="AF1058" s="149" t="str">
        <f>IF($C1058&gt;0,$C1058&amp;" "&amp;$P1058&amp;" "&amp;+VLOOKUP($C1058,'STYLE NAMES'!$B:$AC,10,FALSE),"""")</f>
        <v>MONTANA BLACK/WHITE MEN'S SOFT TRAINING POLO SHORT SLEEVE</v>
      </c>
      <c r="AG1058" s="101" t="str">
        <f>"Enjoy our "&amp;(AF1058)&amp;"; "&amp;IF(C1058&gt;0,+VLOOKUP($C1058,'STYLE NAMES'!$B:$AC,11,FALSE),"")</f>
        <v>Enjoy our MONTANA BLACK/WHITE MEN'S SOFT TRAINING POLO SHORT SLEEVE; Men's Short Sleeve Soft Training Polo
Thanks to its soft and natural fiber fabric our soft polos are ideal for daily training</v>
      </c>
      <c r="AH1058" s="101" t="str">
        <f>IF(C1058&gt;0,+VLOOKUP($C1058,'STYLE NAMES'!$B:$AC,12,FALSE),"")</f>
        <v>Bi-color Piquet Fabric
Embroidery dressing
Composition:
100% Cotton</v>
      </c>
      <c r="AI1058" s="101" t="str">
        <f>IF(C1058&gt;0,+VLOOKUP($C1058,'STYLE NAMES'!$B:$AC,13,FALSE),"")</f>
        <v>Machine Wash at 30°C
Mild process
Iron at low temperature
Iron from REVERSE
Do NOT iron on logos or prints
Do not bleach
Do NOT Tumble Dry</v>
      </c>
      <c r="AJ1058" s="149" t="str">
        <f>IF($C1058&gt;0,$C1058&amp;" "&amp;$P1058&amp;" "&amp;+VLOOKUP($C1058,'STYLE NAMES'!$B:$AC,14,FALSE),"""")</f>
        <v xml:space="preserve">MONTANA BLACK/WHITE ERKEK KISA KOL SOFT ANTRENMAN POLO </v>
      </c>
      <c r="AK1058" s="149" t="str">
        <f>"Cavalier SanMarco tarafından tasarlanan "&amp;(AJ1058)&amp;"; "&amp;IF(C1058&gt;0,+VLOOKUP($C1058,'STYLE NAMES'!$B:$AC,15,FALSE),"")</f>
        <v>Cavalier SanMarco tarafından tasarlanan MONTANA BLACK/WHITE ERKEK KISA KOL SOFT ANTRENMAN POLO ; Erkek Kısa Kol Soft Antrenman Polo
Doğal pamuk elyaf kumaştan üretilmiş bu pololar günlük antrenmanlarınız için ideal bir kıyafet</v>
      </c>
      <c r="AL1058" s="149" t="str">
        <f>IF(C1058&gt;0,+VLOOKUP($C1058,'STYLE NAMES'!$B:$AC,16,FALSE),"")</f>
        <v>Çift renk polo pike kumaş
Nakışlı logo
Kompozisyon:
100% Pamuk</v>
      </c>
      <c r="AM1058" s="149" t="str">
        <f>IF(C1058&gt;0,+VLOOKUP($C1058,'STYLE NAMES'!$B:$AC,17,FALSE),"")</f>
        <v>Makinede 30°C' de Yıkayın
Hassas Yıkama
Ilık ütü yapın
Tersten ütüleyin
Logo ve baskıları ÜTÜLEMEYİN
Çamaşır suyu kullanmayın
Kurutma Makinesinde Kurutmayın</v>
      </c>
      <c r="AN1058" s="149" t="str">
        <f>IF($C1058&gt;0,$C1058&amp;" "&amp;$P1058&amp;" "&amp;+VLOOKUP($C1058,'STYLE NAMES'!$B:$AC,18,FALSE),"""")</f>
        <v>MONTANA BLACK/WHITE POLO DA ALLENAMENTO SOFT DA UOMO MANICA CORTA</v>
      </c>
      <c r="AO1058" s="101" t="str">
        <f>"Disegnato da Cavalier SanMarco "&amp;(AN1058)&amp;"; "&amp;IF(C1058&gt;0,+VLOOKUP($C1058,'STYLE NAMES'!$B:$AC,19,FALSE),"")</f>
        <v>Disegnato da Cavalier SanMarco MONTANA BLACK/WHITE POLO DA ALLENAMENTO SOFT DA UOMO MANICA CORTA; Polo a maniche corte in cotone morbido da uomo 
Grazie al suo tessuto naturale e morbido, è ideale per l'allenamento quotidiano.</v>
      </c>
      <c r="AP1058" s="101" t="str">
        <f>IF(C1058&gt;0,+VLOOKUP($C1058,'STYLE NAMES'!$B:$AC,20,FALSE),"")</f>
        <v>Tessuto piqué bicolore 
Ricamo decorativo 
Composizione: 
100% Cotone</v>
      </c>
      <c r="AQ1058" s="101" t="str">
        <f>IF(C1058&gt;0,+VLOOKUP($C1058,'STYLE NAMES'!$B:$AC,21,FALSE),"")</f>
        <v>Lavare in lavatrice a 30°C Ciclo delicato 
Stirare a bassa temperatura
Stirare al rovescio 
Non stirare su loghi o stampe 
Non candeggiare 
Non asciugare in asciugatrice</v>
      </c>
      <c r="AR1058" s="101">
        <f>IF(D1058&gt;0,+VLOOKUP($C1058,'STYLE NAMES'!$B:$AC,22,FALSE),"")</f>
        <v>0</v>
      </c>
      <c r="AS1058" s="101">
        <f>IF(E1058&gt;0,+VLOOKUP($C1058,'STYLE NAMES'!$B:$AC,23,FALSE),"")</f>
        <v>0</v>
      </c>
      <c r="AT1058" s="101">
        <f>IF(F1058&gt;0,+VLOOKUP($C1058,'STYLE NAMES'!$B:$AC,24,FALSE),"")</f>
        <v>0</v>
      </c>
      <c r="AU1058" s="101">
        <f>IF(G1058&gt;0,+VLOOKUP($C1058,'STYLE NAMES'!$B:$AC,25,FALSE),"")</f>
        <v>0</v>
      </c>
      <c r="AV1058" s="101" t="str">
        <f>+VLOOKUP($S1058,'CODE GENERATOR'!$P:$AM,15,FALSE)</f>
        <v>R.BOTMN_BRC0066_TJR0026BLKBLK</v>
      </c>
      <c r="AW1058" s="101" t="str">
        <f>+VLOOKUP($S1058,'CODE GENERATOR'!$P:$AM,16,FALSE)</f>
        <v>A.RACUX_BLT0015_BRD0012GRYBBL</v>
      </c>
      <c r="AX1058" s="101" t="str">
        <f>+VLOOKUP($S1058,'CODE GENERATOR'!$P:$AM,17,FALSE)</f>
        <v>A.RACAU_SOC0020_NYL00003XBST1</v>
      </c>
      <c r="AY1058" s="101">
        <f>+VLOOKUP($S1058,'CODE GENERATOR'!$P:$AM,18,FALSE)</f>
        <v>0</v>
      </c>
      <c r="AZ1058" s="101">
        <f>+VLOOKUP($S1058,'CODE GENERATOR'!$P:$AM,19,FALSE)</f>
        <v>0</v>
      </c>
      <c r="BA1058" s="101">
        <f>+VLOOKUP($S1058,'CODE GENERATOR'!$P:$AM,20,FALSE)</f>
        <v>0</v>
      </c>
      <c r="BB1058" s="101">
        <f>+VLOOKUP($S1058,'CODE GENERATOR'!$P:$AM,21,FALSE)</f>
        <v>0</v>
      </c>
      <c r="BC1058" s="101">
        <f>+VLOOKUP($S1058,'CODE GENERATOR'!$P:$AM,22,FALSE)</f>
        <v>0</v>
      </c>
      <c r="BD1058" s="101">
        <f>+VLOOKUP($S1058,'CODE GENERATOR'!$P:$AM,23,FALSE)</f>
        <v>0</v>
      </c>
      <c r="BE1058" s="101">
        <f>+VLOOKUP($S1058,'CODE GENERATOR'!$P:$AM,24,FALSE)</f>
        <v>0</v>
      </c>
      <c r="BF1058" s="101">
        <f>IF(C1058&gt;0,+VLOOKUP(G1058,'CATEGORY ID'!$A$1:$L$118,3,FALSE),"")</f>
        <v>30</v>
      </c>
      <c r="BG1058" s="101">
        <f>IF(C1058&gt;0,+VLOOKUP(H1058,'CATEGORY ID'!$D$1:$L$118,3,FALSE),"")</f>
        <v>2</v>
      </c>
      <c r="BH1058" s="101">
        <f>IF(C1058&gt;0,+VLOOKUP((+H1058&amp;I1058),'CATEGORY ID'!$H$1:$I$121,2,FALSE),"")</f>
        <v>108</v>
      </c>
      <c r="BJ1058" s="101">
        <f>IF(C1058&gt;0,IF(COUNTIF('CATEGORY ID'!$K$1:$K$121,+H1058&amp;K1058) &gt; 0, +VLOOKUP(+H1058&amp;K1058,'CATEGORY ID'!$K$1:$L$121,2,FALSE),""),"")</f>
        <v>212</v>
      </c>
      <c r="BK1058" s="101" t="str">
        <f>IF(C1058&gt;0,IF(COUNTIF('CATEGORY ID'!$K$124:$K$165, +VLOOKUP(C1058,'STYLE NAMES'!$B:$AE,30,FALSE)) &gt; 0, +VLOOKUP(VLOOKUP(C1058,'STYLE NAMES'!$B:$AE,30,FALSE),'CATEGORY ID'!K:M,2,FALSE),""),"")</f>
        <v/>
      </c>
      <c r="BR1058" s="101" t="str" cm="1">
        <f t="array" ref="BR1058">IF(C1058&gt;0,_xlfn.TEXTJOIN(";", TRUE,_xlfn.UNIQUE(_xlfn._xlws.FILTER(BF1058:BQ1058,(BF1058:BQ1058&gt;0)),TRUE,FALSE)),"")&amp;";"&amp;BS1058</f>
        <v>30;2;108;212;233</v>
      </c>
      <c r="BS1058" s="101">
        <v>233</v>
      </c>
      <c r="BU1058" s="106">
        <f>IF(C1058&gt;0,+VLOOKUP($C1058,'STYLE NAMES'!$B:$AC,26,FALSE),"")</f>
        <v>69.900000000000006</v>
      </c>
      <c r="BV1058" s="106">
        <f>IF(C1058&gt;0,+VLOOKUP($C1058,'STYLE NAMES'!$B:$AC,27,FALSE),"")</f>
        <v>3840</v>
      </c>
      <c r="BW1058" s="106">
        <f>IF(C1058&gt;0,+VLOOKUP($C1058,'STYLE NAMES'!$B:$AC,28,FALSE),"")</f>
        <v>80.385000000000005</v>
      </c>
      <c r="BY1058"/>
      <c r="BZ1058" s="101">
        <v>0</v>
      </c>
      <c r="CA1058" s="137">
        <f t="shared" si="70"/>
        <v>1</v>
      </c>
      <c r="CB1058" s="137" t="str">
        <f>+VLOOKUP(C1058,'[2]STYLES &amp; MODELS MATRIX'!$A:$G,7,FALSE)</f>
        <v>HDJ</v>
      </c>
      <c r="CC1058" s="137" t="str">
        <f>+VLOOKUP(C1058,'[1]STYLES &amp; SIZE CHARTS'!$A:$H,8,FALSE)</f>
        <v>MT-SSCP1</v>
      </c>
      <c r="CD1058" s="137"/>
      <c r="CE1058" s="205"/>
      <c r="CF1058" s="141"/>
    </row>
    <row r="1059" spans="1:84" s="101" customFormat="1" ht="12" customHeight="1" x14ac:dyDescent="0.2">
      <c r="A1059" s="102">
        <f t="shared" si="68"/>
        <v>0</v>
      </c>
      <c r="B1059" s="101" t="s">
        <v>868</v>
      </c>
      <c r="C1059" s="101" t="s">
        <v>459</v>
      </c>
      <c r="D1059" s="101" t="s">
        <v>2997</v>
      </c>
      <c r="E1059" s="203" t="s">
        <v>2782</v>
      </c>
      <c r="F1059" s="101" t="s">
        <v>2247</v>
      </c>
      <c r="G1059" s="101" t="str">
        <f>IF(C1059&gt;0,+VLOOKUP($C1059,'STYLE NAMES'!$B:$AC,4,FALSE),"")</f>
        <v>RIDER</v>
      </c>
      <c r="H1059" s="101" t="str">
        <f>IF(C1059&gt;0,+VLOOKUP($C1059,'STYLE NAMES'!$B:$AC,5,FALSE),"")</f>
        <v>MEN</v>
      </c>
      <c r="I1059" s="101" t="str">
        <f>IF(C1059&gt;0,+VLOOKUP($C1059,'STYLE NAMES'!$B:$AC,6,FALSE),"")</f>
        <v>TOPS</v>
      </c>
      <c r="J1059" s="101" t="str">
        <f>IF(C1059&gt;0,+VLOOKUP($C1059,'STYLE NAMES'!$B:$AC,7,FALSE),"")</f>
        <v>MEN</v>
      </c>
      <c r="K1059" s="101" t="str">
        <f>IF(C1059&gt;0,+VLOOKUP($C1059,'STYLE NAMES'!$B:$AC,8,FALSE),"")</f>
        <v>SOFT POLOS</v>
      </c>
      <c r="L1059" s="101" t="str">
        <f>IF(E1059&gt;0,+VLOOKUP($E1059,'CODE GENERATOR'!$D:$T,3,FALSE),"")</f>
        <v>S</v>
      </c>
      <c r="M1059" s="101" t="str">
        <f>IF(E1059&gt;0,+VLOOKUP($E1059,'CODE GENERATOR'!$D:$T,4,FALSE),"")</f>
        <v>PIQUET</v>
      </c>
      <c r="N1059" s="101" t="str">
        <f>IF(E1059&gt;0,+VLOOKUP($E1059,'CODE GENERATOR'!$D:$T,6,FALSE),"")</f>
        <v>BLACK</v>
      </c>
      <c r="O1059" s="101" t="str">
        <f>IF(E1059&gt;0,+VLOOKUP($E1059,'CODE GENERATOR'!$D:$T,7,FALSE),"")</f>
        <v>WHITE</v>
      </c>
      <c r="P1059" s="101" t="str">
        <f t="shared" si="69"/>
        <v>BLACK/WHITE</v>
      </c>
      <c r="Q1059" s="104" t="str">
        <f>IF(E1059&gt;0,+VLOOKUP($E1059,'CODE GENERATOR'!$D:$T,11,FALSE),"")</f>
        <v>R.TOPMN_SPL0031</v>
      </c>
      <c r="R1059" s="104" t="str">
        <f>IF(E1059&gt;0,+VLOOKUP($E1059,'CODE GENERATOR'!$D:$T,12,FALSE),"")</f>
        <v>PIQ0013BLKWHT</v>
      </c>
      <c r="S1059" s="104" t="str">
        <f>IF(E1059&gt;0,+VLOOKUP($E1059,'CODE GENERATOR'!$D:$T,13,FALSE),"")</f>
        <v>R.TOPMN_SPL0031_PIQ0013BLKWHT</v>
      </c>
      <c r="T1059" s="104" t="str">
        <f t="shared" si="67"/>
        <v>R.TOPMN_SPL0031_PIQ0013BLKWHT_M</v>
      </c>
      <c r="U1059" s="105"/>
      <c r="V1059" s="107" t="str" cm="1">
        <f t="array" ref="V1059">_xlfn.TEXTJOIN(";", TRUE, _xlfn.UNIQUE(_xlfn._xlws.FILTER(P$3:P$10029, C$3:C$10029=C1059)))</f>
        <v>NAVY/WHITE;BORDEAUX/WHITE;WHITE;BLACK/WHITE</v>
      </c>
      <c r="W1059" s="107" t="str" cm="1">
        <f t="array" ref="W1059">_xlfn.TEXTJOIN(";", TRUE, _xlfn.UNIQUE(_xlfn._xlws.FILTER(F$3:F$10029, C$3:C$10029=C1059)))</f>
        <v>XS;S;M;L;XL;XXL</v>
      </c>
      <c r="X1059" s="101" t="str">
        <f>IF(E1059&gt;0,+VLOOKUP($E1059,'CODE GENERATOR'!$D:$AC,19,FALSE),0)</f>
        <v>2507_W_0324</v>
      </c>
      <c r="Y1059" s="101" t="str">
        <f>IF(E1059&gt;0,+VLOOKUP($E1059,'CODE GENERATOR'!$D:$AC,20,FALSE),0)</f>
        <v>2507_W_0343</v>
      </c>
      <c r="Z1059" s="101" t="str">
        <f>IF(E1059&gt;0,+VLOOKUP($E1059,'CODE GENERATOR'!$D:$AC,21,FALSE),0)</f>
        <v>2507_W_0361</v>
      </c>
      <c r="AA1059" s="101" t="str">
        <f>IF(E1059&gt;0,+VLOOKUP($E1059,'CODE GENERATOR'!$D:$AC,22,FALSE),0)</f>
        <v>2507_W_0353</v>
      </c>
      <c r="AB1059" s="101" t="str">
        <f>IF(E1059&gt;0,+VLOOKUP($E1059,'CODE GENERATOR'!$D:$AC,23,FALSE),0)</f>
        <v>2507_D_cavalier_detay_0105</v>
      </c>
      <c r="AC1059" s="101" t="str">
        <f>IF(E1059&gt;0,+VLOOKUP($E1059,'CODE GENERATOR'!$D:$AC,24,FALSE),0)</f>
        <v>2507_W_0350</v>
      </c>
      <c r="AD1059" s="101" t="str">
        <f>IF(E1059&gt;0,+VLOOKUP($E1059,'CODE GENERATOR'!$D:$AC,25,FALSE),0)</f>
        <v>2507_VW_Web_6</v>
      </c>
      <c r="AE1059" s="101" t="str">
        <f>IF(E1059&gt;0,+VLOOKUP($E1059,'CODE GENERATOR'!$D:$AC,26,FALSE),0)</f>
        <v/>
      </c>
      <c r="AF1059" s="149" t="str">
        <f>IF($C1059&gt;0,$C1059&amp;" "&amp;$P1059&amp;" "&amp;+VLOOKUP($C1059,'STYLE NAMES'!$B:$AC,10,FALSE),"""")</f>
        <v>MONTANA BLACK/WHITE MEN'S SOFT TRAINING POLO SHORT SLEEVE</v>
      </c>
      <c r="AG1059" s="101" t="str">
        <f>"Enjoy our "&amp;(AF1059)&amp;"; "&amp;IF(C1059&gt;0,+VLOOKUP($C1059,'STYLE NAMES'!$B:$AC,11,FALSE),"")</f>
        <v>Enjoy our MONTANA BLACK/WHITE MEN'S SOFT TRAINING POLO SHORT SLEEVE; Men's Short Sleeve Soft Training Polo
Thanks to its soft and natural fiber fabric our soft polos are ideal for daily training</v>
      </c>
      <c r="AH1059" s="101" t="str">
        <f>IF(C1059&gt;0,+VLOOKUP($C1059,'STYLE NAMES'!$B:$AC,12,FALSE),"")</f>
        <v>Bi-color Piquet Fabric
Embroidery dressing
Composition:
100% Cotton</v>
      </c>
      <c r="AI1059" s="101" t="str">
        <f>IF(C1059&gt;0,+VLOOKUP($C1059,'STYLE NAMES'!$B:$AC,13,FALSE),"")</f>
        <v>Machine Wash at 30°C
Mild process
Iron at low temperature
Iron from REVERSE
Do NOT iron on logos or prints
Do not bleach
Do NOT Tumble Dry</v>
      </c>
      <c r="AJ1059" s="149" t="str">
        <f>IF($C1059&gt;0,$C1059&amp;" "&amp;$P1059&amp;" "&amp;+VLOOKUP($C1059,'STYLE NAMES'!$B:$AC,14,FALSE),"""")</f>
        <v xml:space="preserve">MONTANA BLACK/WHITE ERKEK KISA KOL SOFT ANTRENMAN POLO </v>
      </c>
      <c r="AK1059" s="149" t="str">
        <f>"Cavalier SanMarco tarafından tasarlanan "&amp;(AJ1059)&amp;"; "&amp;IF(C1059&gt;0,+VLOOKUP($C1059,'STYLE NAMES'!$B:$AC,15,FALSE),"")</f>
        <v>Cavalier SanMarco tarafından tasarlanan MONTANA BLACK/WHITE ERKEK KISA KOL SOFT ANTRENMAN POLO ; Erkek Kısa Kol Soft Antrenman Polo
Doğal pamuk elyaf kumaştan üretilmiş bu pololar günlük antrenmanlarınız için ideal bir kıyafet</v>
      </c>
      <c r="AL1059" s="149" t="str">
        <f>IF(C1059&gt;0,+VLOOKUP($C1059,'STYLE NAMES'!$B:$AC,16,FALSE),"")</f>
        <v>Çift renk polo pike kumaş
Nakışlı logo
Kompozisyon:
100% Pamuk</v>
      </c>
      <c r="AM1059" s="149" t="str">
        <f>IF(C1059&gt;0,+VLOOKUP($C1059,'STYLE NAMES'!$B:$AC,17,FALSE),"")</f>
        <v>Makinede 30°C' de Yıkayın
Hassas Yıkama
Ilık ütü yapın
Tersten ütüleyin
Logo ve baskıları ÜTÜLEMEYİN
Çamaşır suyu kullanmayın
Kurutma Makinesinde Kurutmayın</v>
      </c>
      <c r="AN1059" s="149" t="str">
        <f>IF($C1059&gt;0,$C1059&amp;" "&amp;$P1059&amp;" "&amp;+VLOOKUP($C1059,'STYLE NAMES'!$B:$AC,18,FALSE),"""")</f>
        <v>MONTANA BLACK/WHITE POLO DA ALLENAMENTO SOFT DA UOMO MANICA CORTA</v>
      </c>
      <c r="AO1059" s="101" t="str">
        <f>"Disegnato da Cavalier SanMarco "&amp;(AN1059)&amp;"; "&amp;IF(C1059&gt;0,+VLOOKUP($C1059,'STYLE NAMES'!$B:$AC,19,FALSE),"")</f>
        <v>Disegnato da Cavalier SanMarco MONTANA BLACK/WHITE POLO DA ALLENAMENTO SOFT DA UOMO MANICA CORTA; Polo a maniche corte in cotone morbido da uomo 
Grazie al suo tessuto naturale e morbido, è ideale per l'allenamento quotidiano.</v>
      </c>
      <c r="AP1059" s="101" t="str">
        <f>IF(C1059&gt;0,+VLOOKUP($C1059,'STYLE NAMES'!$B:$AC,20,FALSE),"")</f>
        <v>Tessuto piqué bicolore 
Ricamo decorativo 
Composizione: 
100% Cotone</v>
      </c>
      <c r="AQ1059" s="101" t="str">
        <f>IF(C1059&gt;0,+VLOOKUP($C1059,'STYLE NAMES'!$B:$AC,21,FALSE),"")</f>
        <v>Lavare in lavatrice a 30°C Ciclo delicato 
Stirare a bassa temperatura
Stirare al rovescio 
Non stirare su loghi o stampe 
Non candeggiare 
Non asciugare in asciugatrice</v>
      </c>
      <c r="AR1059" s="101">
        <f>IF(D1059&gt;0,+VLOOKUP($C1059,'STYLE NAMES'!$B:$AC,22,FALSE),"")</f>
        <v>0</v>
      </c>
      <c r="AS1059" s="101">
        <f>IF(E1059&gt;0,+VLOOKUP($C1059,'STYLE NAMES'!$B:$AC,23,FALSE),"")</f>
        <v>0</v>
      </c>
      <c r="AT1059" s="101">
        <f>IF(F1059&gt;0,+VLOOKUP($C1059,'STYLE NAMES'!$B:$AC,24,FALSE),"")</f>
        <v>0</v>
      </c>
      <c r="AU1059" s="101">
        <f>IF(G1059&gt;0,+VLOOKUP($C1059,'STYLE NAMES'!$B:$AC,25,FALSE),"")</f>
        <v>0</v>
      </c>
      <c r="AV1059" s="101" t="str">
        <f>+VLOOKUP($S1059,'CODE GENERATOR'!$P:$AM,15,FALSE)</f>
        <v>R.BOTMN_BRC0066_TJR0026BLKBLK</v>
      </c>
      <c r="AW1059" s="101" t="str">
        <f>+VLOOKUP($S1059,'CODE GENERATOR'!$P:$AM,16,FALSE)</f>
        <v>A.RACUX_BLT0015_BRD0012GRYBBL</v>
      </c>
      <c r="AX1059" s="101" t="str">
        <f>+VLOOKUP($S1059,'CODE GENERATOR'!$P:$AM,17,FALSE)</f>
        <v>A.RACAU_SOC0020_NYL00003XBST1</v>
      </c>
      <c r="AY1059" s="101">
        <f>+VLOOKUP($S1059,'CODE GENERATOR'!$P:$AM,18,FALSE)</f>
        <v>0</v>
      </c>
      <c r="AZ1059" s="101">
        <f>+VLOOKUP($S1059,'CODE GENERATOR'!$P:$AM,19,FALSE)</f>
        <v>0</v>
      </c>
      <c r="BA1059" s="101">
        <f>+VLOOKUP($S1059,'CODE GENERATOR'!$P:$AM,20,FALSE)</f>
        <v>0</v>
      </c>
      <c r="BB1059" s="101">
        <f>+VLOOKUP($S1059,'CODE GENERATOR'!$P:$AM,21,FALSE)</f>
        <v>0</v>
      </c>
      <c r="BC1059" s="101">
        <f>+VLOOKUP($S1059,'CODE GENERATOR'!$P:$AM,22,FALSE)</f>
        <v>0</v>
      </c>
      <c r="BD1059" s="101">
        <f>+VLOOKUP($S1059,'CODE GENERATOR'!$P:$AM,23,FALSE)</f>
        <v>0</v>
      </c>
      <c r="BE1059" s="101">
        <f>+VLOOKUP($S1059,'CODE GENERATOR'!$P:$AM,24,FALSE)</f>
        <v>0</v>
      </c>
      <c r="BF1059" s="101">
        <f>IF(C1059&gt;0,+VLOOKUP(G1059,'CATEGORY ID'!$A$1:$L$118,3,FALSE),"")</f>
        <v>30</v>
      </c>
      <c r="BG1059" s="101">
        <f>IF(C1059&gt;0,+VLOOKUP(H1059,'CATEGORY ID'!$D$1:$L$118,3,FALSE),"")</f>
        <v>2</v>
      </c>
      <c r="BH1059" s="101">
        <f>IF(C1059&gt;0,+VLOOKUP((+H1059&amp;I1059),'CATEGORY ID'!$H$1:$I$121,2,FALSE),"")</f>
        <v>108</v>
      </c>
      <c r="BJ1059" s="101">
        <f>IF(C1059&gt;0,IF(COUNTIF('CATEGORY ID'!$K$1:$K$121,+H1059&amp;K1059) &gt; 0, +VLOOKUP(+H1059&amp;K1059,'CATEGORY ID'!$K$1:$L$121,2,FALSE),""),"")</f>
        <v>212</v>
      </c>
      <c r="BK1059" s="101" t="str">
        <f>IF(C1059&gt;0,IF(COUNTIF('CATEGORY ID'!$K$124:$K$165, +VLOOKUP(C1059,'STYLE NAMES'!$B:$AE,30,FALSE)) &gt; 0, +VLOOKUP(VLOOKUP(C1059,'STYLE NAMES'!$B:$AE,30,FALSE),'CATEGORY ID'!K:M,2,FALSE),""),"")</f>
        <v/>
      </c>
      <c r="BR1059" s="101" t="str" cm="1">
        <f t="array" ref="BR1059">IF(C1059&gt;0,_xlfn.TEXTJOIN(";", TRUE,_xlfn.UNIQUE(_xlfn._xlws.FILTER(BF1059:BQ1059,(BF1059:BQ1059&gt;0)),TRUE,FALSE)),"")&amp;";"&amp;BS1059</f>
        <v>30;2;108;212;233</v>
      </c>
      <c r="BS1059" s="101">
        <v>233</v>
      </c>
      <c r="BU1059" s="106">
        <f>IF(C1059&gt;0,+VLOOKUP($C1059,'STYLE NAMES'!$B:$AC,26,FALSE),"")</f>
        <v>69.900000000000006</v>
      </c>
      <c r="BV1059" s="106">
        <f>IF(C1059&gt;0,+VLOOKUP($C1059,'STYLE NAMES'!$B:$AC,27,FALSE),"")</f>
        <v>3840</v>
      </c>
      <c r="BW1059" s="106">
        <f>IF(C1059&gt;0,+VLOOKUP($C1059,'STYLE NAMES'!$B:$AC,28,FALSE),"")</f>
        <v>80.385000000000005</v>
      </c>
      <c r="BY1059"/>
      <c r="BZ1059" s="101">
        <v>1</v>
      </c>
      <c r="CA1059" s="137">
        <f t="shared" si="70"/>
        <v>1</v>
      </c>
      <c r="CB1059" s="137" t="str">
        <f>+VLOOKUP(C1059,'[2]STYLES &amp; MODELS MATRIX'!$A:$G,7,FALSE)</f>
        <v>HDJ</v>
      </c>
      <c r="CC1059" s="137" t="str">
        <f>+VLOOKUP(C1059,'[1]STYLES &amp; SIZE CHARTS'!$A:$H,8,FALSE)</f>
        <v>MT-SSCP1</v>
      </c>
      <c r="CD1059" s="137"/>
      <c r="CE1059" s="205"/>
      <c r="CF1059" s="141"/>
    </row>
    <row r="1060" spans="1:84" s="101" customFormat="1" ht="12" customHeight="1" x14ac:dyDescent="0.2">
      <c r="A1060" s="102">
        <f t="shared" si="68"/>
        <v>0</v>
      </c>
      <c r="B1060" s="101" t="s">
        <v>871</v>
      </c>
      <c r="C1060" s="101" t="s">
        <v>459</v>
      </c>
      <c r="D1060" s="101" t="s">
        <v>2997</v>
      </c>
      <c r="E1060" s="203" t="s">
        <v>2782</v>
      </c>
      <c r="F1060" s="101" t="s">
        <v>2248</v>
      </c>
      <c r="G1060" s="101" t="str">
        <f>IF(C1060&gt;0,+VLOOKUP($C1060,'STYLE NAMES'!$B:$AC,4,FALSE),"")</f>
        <v>RIDER</v>
      </c>
      <c r="H1060" s="101" t="str">
        <f>IF(C1060&gt;0,+VLOOKUP($C1060,'STYLE NAMES'!$B:$AC,5,FALSE),"")</f>
        <v>MEN</v>
      </c>
      <c r="I1060" s="101" t="str">
        <f>IF(C1060&gt;0,+VLOOKUP($C1060,'STYLE NAMES'!$B:$AC,6,FALSE),"")</f>
        <v>TOPS</v>
      </c>
      <c r="J1060" s="101" t="str">
        <f>IF(C1060&gt;0,+VLOOKUP($C1060,'STYLE NAMES'!$B:$AC,7,FALSE),"")</f>
        <v>MEN</v>
      </c>
      <c r="K1060" s="101" t="str">
        <f>IF(C1060&gt;0,+VLOOKUP($C1060,'STYLE NAMES'!$B:$AC,8,FALSE),"")</f>
        <v>SOFT POLOS</v>
      </c>
      <c r="L1060" s="101" t="str">
        <f>IF(E1060&gt;0,+VLOOKUP($E1060,'CODE GENERATOR'!$D:$T,3,FALSE),"")</f>
        <v>S</v>
      </c>
      <c r="M1060" s="101" t="str">
        <f>IF(E1060&gt;0,+VLOOKUP($E1060,'CODE GENERATOR'!$D:$T,4,FALSE),"")</f>
        <v>PIQUET</v>
      </c>
      <c r="N1060" s="101" t="str">
        <f>IF(E1060&gt;0,+VLOOKUP($E1060,'CODE GENERATOR'!$D:$T,6,FALSE),"")</f>
        <v>BLACK</v>
      </c>
      <c r="O1060" s="101" t="str">
        <f>IF(E1060&gt;0,+VLOOKUP($E1060,'CODE GENERATOR'!$D:$T,7,FALSE),"")</f>
        <v>WHITE</v>
      </c>
      <c r="P1060" s="101" t="str">
        <f t="shared" si="69"/>
        <v>BLACK/WHITE</v>
      </c>
      <c r="Q1060" s="104" t="str">
        <f>IF(E1060&gt;0,+VLOOKUP($E1060,'CODE GENERATOR'!$D:$T,11,FALSE),"")</f>
        <v>R.TOPMN_SPL0031</v>
      </c>
      <c r="R1060" s="104" t="str">
        <f>IF(E1060&gt;0,+VLOOKUP($E1060,'CODE GENERATOR'!$D:$T,12,FALSE),"")</f>
        <v>PIQ0013BLKWHT</v>
      </c>
      <c r="S1060" s="104" t="str">
        <f>IF(E1060&gt;0,+VLOOKUP($E1060,'CODE GENERATOR'!$D:$T,13,FALSE),"")</f>
        <v>R.TOPMN_SPL0031_PIQ0013BLKWHT</v>
      </c>
      <c r="T1060" s="104" t="str">
        <f t="shared" si="67"/>
        <v>R.TOPMN_SPL0031_PIQ0013BLKWHT_L</v>
      </c>
      <c r="U1060" s="105"/>
      <c r="V1060" s="107" t="str" cm="1">
        <f t="array" ref="V1060">_xlfn.TEXTJOIN(";", TRUE, _xlfn.UNIQUE(_xlfn._xlws.FILTER(P$3:P$10029, C$3:C$10029=C1060)))</f>
        <v>NAVY/WHITE;BORDEAUX/WHITE;WHITE;BLACK/WHITE</v>
      </c>
      <c r="W1060" s="107" t="str" cm="1">
        <f t="array" ref="W1060">_xlfn.TEXTJOIN(";", TRUE, _xlfn.UNIQUE(_xlfn._xlws.FILTER(F$3:F$10029, C$3:C$10029=C1060)))</f>
        <v>XS;S;M;L;XL;XXL</v>
      </c>
      <c r="X1060" s="101" t="str">
        <f>IF(E1060&gt;0,+VLOOKUP($E1060,'CODE GENERATOR'!$D:$AC,19,FALSE),0)</f>
        <v>2507_W_0324</v>
      </c>
      <c r="Y1060" s="101" t="str">
        <f>IF(E1060&gt;0,+VLOOKUP($E1060,'CODE GENERATOR'!$D:$AC,20,FALSE),0)</f>
        <v>2507_W_0343</v>
      </c>
      <c r="Z1060" s="101" t="str">
        <f>IF(E1060&gt;0,+VLOOKUP($E1060,'CODE GENERATOR'!$D:$AC,21,FALSE),0)</f>
        <v>2507_W_0361</v>
      </c>
      <c r="AA1060" s="101" t="str">
        <f>IF(E1060&gt;0,+VLOOKUP($E1060,'CODE GENERATOR'!$D:$AC,22,FALSE),0)</f>
        <v>2507_W_0353</v>
      </c>
      <c r="AB1060" s="101" t="str">
        <f>IF(E1060&gt;0,+VLOOKUP($E1060,'CODE GENERATOR'!$D:$AC,23,FALSE),0)</f>
        <v>2507_D_cavalier_detay_0105</v>
      </c>
      <c r="AC1060" s="101" t="str">
        <f>IF(E1060&gt;0,+VLOOKUP($E1060,'CODE GENERATOR'!$D:$AC,24,FALSE),0)</f>
        <v>2507_W_0350</v>
      </c>
      <c r="AD1060" s="101" t="str">
        <f>IF(E1060&gt;0,+VLOOKUP($E1060,'CODE GENERATOR'!$D:$AC,25,FALSE),0)</f>
        <v>2507_VW_Web_6</v>
      </c>
      <c r="AE1060" s="101" t="str">
        <f>IF(E1060&gt;0,+VLOOKUP($E1060,'CODE GENERATOR'!$D:$AC,26,FALSE),0)</f>
        <v/>
      </c>
      <c r="AF1060" s="149" t="str">
        <f>IF($C1060&gt;0,$C1060&amp;" "&amp;$P1060&amp;" "&amp;+VLOOKUP($C1060,'STYLE NAMES'!$B:$AC,10,FALSE),"""")</f>
        <v>MONTANA BLACK/WHITE MEN'S SOFT TRAINING POLO SHORT SLEEVE</v>
      </c>
      <c r="AG1060" s="101" t="str">
        <f>"Enjoy our "&amp;(AF1060)&amp;"; "&amp;IF(C1060&gt;0,+VLOOKUP($C1060,'STYLE NAMES'!$B:$AC,11,FALSE),"")</f>
        <v>Enjoy our MONTANA BLACK/WHITE MEN'S SOFT TRAINING POLO SHORT SLEEVE; Men's Short Sleeve Soft Training Polo
Thanks to its soft and natural fiber fabric our soft polos are ideal for daily training</v>
      </c>
      <c r="AH1060" s="101" t="str">
        <f>IF(C1060&gt;0,+VLOOKUP($C1060,'STYLE NAMES'!$B:$AC,12,FALSE),"")</f>
        <v>Bi-color Piquet Fabric
Embroidery dressing
Composition:
100% Cotton</v>
      </c>
      <c r="AI1060" s="101" t="str">
        <f>IF(C1060&gt;0,+VLOOKUP($C1060,'STYLE NAMES'!$B:$AC,13,FALSE),"")</f>
        <v>Machine Wash at 30°C
Mild process
Iron at low temperature
Iron from REVERSE
Do NOT iron on logos or prints
Do not bleach
Do NOT Tumble Dry</v>
      </c>
      <c r="AJ1060" s="149" t="str">
        <f>IF($C1060&gt;0,$C1060&amp;" "&amp;$P1060&amp;" "&amp;+VLOOKUP($C1060,'STYLE NAMES'!$B:$AC,14,FALSE),"""")</f>
        <v xml:space="preserve">MONTANA BLACK/WHITE ERKEK KISA KOL SOFT ANTRENMAN POLO </v>
      </c>
      <c r="AK1060" s="149" t="str">
        <f>"Cavalier SanMarco tarafından tasarlanan "&amp;(AJ1060)&amp;"; "&amp;IF(C1060&gt;0,+VLOOKUP($C1060,'STYLE NAMES'!$B:$AC,15,FALSE),"")</f>
        <v>Cavalier SanMarco tarafından tasarlanan MONTANA BLACK/WHITE ERKEK KISA KOL SOFT ANTRENMAN POLO ; Erkek Kısa Kol Soft Antrenman Polo
Doğal pamuk elyaf kumaştan üretilmiş bu pololar günlük antrenmanlarınız için ideal bir kıyafet</v>
      </c>
      <c r="AL1060" s="149" t="str">
        <f>IF(C1060&gt;0,+VLOOKUP($C1060,'STYLE NAMES'!$B:$AC,16,FALSE),"")</f>
        <v>Çift renk polo pike kumaş
Nakışlı logo
Kompozisyon:
100% Pamuk</v>
      </c>
      <c r="AM1060" s="149" t="str">
        <f>IF(C1060&gt;0,+VLOOKUP($C1060,'STYLE NAMES'!$B:$AC,17,FALSE),"")</f>
        <v>Makinede 30°C' de Yıkayın
Hassas Yıkama
Ilık ütü yapın
Tersten ütüleyin
Logo ve baskıları ÜTÜLEMEYİN
Çamaşır suyu kullanmayın
Kurutma Makinesinde Kurutmayın</v>
      </c>
      <c r="AN1060" s="149" t="str">
        <f>IF($C1060&gt;0,$C1060&amp;" "&amp;$P1060&amp;" "&amp;+VLOOKUP($C1060,'STYLE NAMES'!$B:$AC,18,FALSE),"""")</f>
        <v>MONTANA BLACK/WHITE POLO DA ALLENAMENTO SOFT DA UOMO MANICA CORTA</v>
      </c>
      <c r="AO1060" s="101" t="str">
        <f>"Disegnato da Cavalier SanMarco "&amp;(AN1060)&amp;"; "&amp;IF(C1060&gt;0,+VLOOKUP($C1060,'STYLE NAMES'!$B:$AC,19,FALSE),"")</f>
        <v>Disegnato da Cavalier SanMarco MONTANA BLACK/WHITE POLO DA ALLENAMENTO SOFT DA UOMO MANICA CORTA; Polo a maniche corte in cotone morbido da uomo 
Grazie al suo tessuto naturale e morbido, è ideale per l'allenamento quotidiano.</v>
      </c>
      <c r="AP1060" s="101" t="str">
        <f>IF(C1060&gt;0,+VLOOKUP($C1060,'STYLE NAMES'!$B:$AC,20,FALSE),"")</f>
        <v>Tessuto piqué bicolore 
Ricamo decorativo 
Composizione: 
100% Cotone</v>
      </c>
      <c r="AQ1060" s="101" t="str">
        <f>IF(C1060&gt;0,+VLOOKUP($C1060,'STYLE NAMES'!$B:$AC,21,FALSE),"")</f>
        <v>Lavare in lavatrice a 30°C Ciclo delicato 
Stirare a bassa temperatura
Stirare al rovescio 
Non stirare su loghi o stampe 
Non candeggiare 
Non asciugare in asciugatrice</v>
      </c>
      <c r="AR1060" s="101">
        <f>IF(D1060&gt;0,+VLOOKUP($C1060,'STYLE NAMES'!$B:$AC,22,FALSE),"")</f>
        <v>0</v>
      </c>
      <c r="AS1060" s="101">
        <f>IF(E1060&gt;0,+VLOOKUP($C1060,'STYLE NAMES'!$B:$AC,23,FALSE),"")</f>
        <v>0</v>
      </c>
      <c r="AT1060" s="101">
        <f>IF(F1060&gt;0,+VLOOKUP($C1060,'STYLE NAMES'!$B:$AC,24,FALSE),"")</f>
        <v>0</v>
      </c>
      <c r="AU1060" s="101">
        <f>IF(G1060&gt;0,+VLOOKUP($C1060,'STYLE NAMES'!$B:$AC,25,FALSE),"")</f>
        <v>0</v>
      </c>
      <c r="AV1060" s="101" t="str">
        <f>+VLOOKUP($S1060,'CODE GENERATOR'!$P:$AM,15,FALSE)</f>
        <v>R.BOTMN_BRC0066_TJR0026BLKBLK</v>
      </c>
      <c r="AW1060" s="101" t="str">
        <f>+VLOOKUP($S1060,'CODE GENERATOR'!$P:$AM,16,FALSE)</f>
        <v>A.RACUX_BLT0015_BRD0012GRYBBL</v>
      </c>
      <c r="AX1060" s="101" t="str">
        <f>+VLOOKUP($S1060,'CODE GENERATOR'!$P:$AM,17,FALSE)</f>
        <v>A.RACAU_SOC0020_NYL00003XBST1</v>
      </c>
      <c r="AY1060" s="101">
        <f>+VLOOKUP($S1060,'CODE GENERATOR'!$P:$AM,18,FALSE)</f>
        <v>0</v>
      </c>
      <c r="AZ1060" s="101">
        <f>+VLOOKUP($S1060,'CODE GENERATOR'!$P:$AM,19,FALSE)</f>
        <v>0</v>
      </c>
      <c r="BA1060" s="101">
        <f>+VLOOKUP($S1060,'CODE GENERATOR'!$P:$AM,20,FALSE)</f>
        <v>0</v>
      </c>
      <c r="BB1060" s="101">
        <f>+VLOOKUP($S1060,'CODE GENERATOR'!$P:$AM,21,FALSE)</f>
        <v>0</v>
      </c>
      <c r="BC1060" s="101">
        <f>+VLOOKUP($S1060,'CODE GENERATOR'!$P:$AM,22,FALSE)</f>
        <v>0</v>
      </c>
      <c r="BD1060" s="101">
        <f>+VLOOKUP($S1060,'CODE GENERATOR'!$P:$AM,23,FALSE)</f>
        <v>0</v>
      </c>
      <c r="BE1060" s="101">
        <f>+VLOOKUP($S1060,'CODE GENERATOR'!$P:$AM,24,FALSE)</f>
        <v>0</v>
      </c>
      <c r="BF1060" s="101">
        <f>IF(C1060&gt;0,+VLOOKUP(G1060,'CATEGORY ID'!$A$1:$L$118,3,FALSE),"")</f>
        <v>30</v>
      </c>
      <c r="BG1060" s="101">
        <f>IF(C1060&gt;0,+VLOOKUP(H1060,'CATEGORY ID'!$D$1:$L$118,3,FALSE),"")</f>
        <v>2</v>
      </c>
      <c r="BH1060" s="101">
        <f>IF(C1060&gt;0,+VLOOKUP((+H1060&amp;I1060),'CATEGORY ID'!$H$1:$I$121,2,FALSE),"")</f>
        <v>108</v>
      </c>
      <c r="BJ1060" s="101">
        <f>IF(C1060&gt;0,IF(COUNTIF('CATEGORY ID'!$K$1:$K$121,+H1060&amp;K1060) &gt; 0, +VLOOKUP(+H1060&amp;K1060,'CATEGORY ID'!$K$1:$L$121,2,FALSE),""),"")</f>
        <v>212</v>
      </c>
      <c r="BK1060" s="101" t="str">
        <f>IF(C1060&gt;0,IF(COUNTIF('CATEGORY ID'!$K$124:$K$165, +VLOOKUP(C1060,'STYLE NAMES'!$B:$AE,30,FALSE)) &gt; 0, +VLOOKUP(VLOOKUP(C1060,'STYLE NAMES'!$B:$AE,30,FALSE),'CATEGORY ID'!K:M,2,FALSE),""),"")</f>
        <v/>
      </c>
      <c r="BR1060" s="101" t="str" cm="1">
        <f t="array" ref="BR1060">IF(C1060&gt;0,_xlfn.TEXTJOIN(";", TRUE,_xlfn.UNIQUE(_xlfn._xlws.FILTER(BF1060:BQ1060,(BF1060:BQ1060&gt;0)),TRUE,FALSE)),"")&amp;";"&amp;BS1060</f>
        <v>30;2;108;212;233</v>
      </c>
      <c r="BS1060" s="101">
        <v>233</v>
      </c>
      <c r="BU1060" s="106">
        <f>IF(C1060&gt;0,+VLOOKUP($C1060,'STYLE NAMES'!$B:$AC,26,FALSE),"")</f>
        <v>69.900000000000006</v>
      </c>
      <c r="BV1060" s="106">
        <f>IF(C1060&gt;0,+VLOOKUP($C1060,'STYLE NAMES'!$B:$AC,27,FALSE),"")</f>
        <v>3840</v>
      </c>
      <c r="BW1060" s="106">
        <f>IF(C1060&gt;0,+VLOOKUP($C1060,'STYLE NAMES'!$B:$AC,28,FALSE),"")</f>
        <v>80.385000000000005</v>
      </c>
      <c r="BY1060"/>
      <c r="BZ1060" s="101">
        <v>2</v>
      </c>
      <c r="CA1060" s="137">
        <f t="shared" si="70"/>
        <v>1</v>
      </c>
      <c r="CB1060" s="137" t="str">
        <f>+VLOOKUP(C1060,'[2]STYLES &amp; MODELS MATRIX'!$A:$G,7,FALSE)</f>
        <v>HDJ</v>
      </c>
      <c r="CC1060" s="137" t="str">
        <f>+VLOOKUP(C1060,'[1]STYLES &amp; SIZE CHARTS'!$A:$H,8,FALSE)</f>
        <v>MT-SSCP1</v>
      </c>
      <c r="CD1060" s="137"/>
      <c r="CE1060" s="205"/>
      <c r="CF1060" s="141"/>
    </row>
    <row r="1061" spans="1:84" s="101" customFormat="1" ht="12" customHeight="1" x14ac:dyDescent="0.2">
      <c r="A1061" s="102">
        <f t="shared" si="68"/>
        <v>0</v>
      </c>
      <c r="B1061" s="101" t="s">
        <v>873</v>
      </c>
      <c r="C1061" s="101" t="s">
        <v>459</v>
      </c>
      <c r="D1061" s="101" t="s">
        <v>2997</v>
      </c>
      <c r="E1061" s="203" t="s">
        <v>2782</v>
      </c>
      <c r="F1061" s="101" t="s">
        <v>2249</v>
      </c>
      <c r="G1061" s="101" t="str">
        <f>IF(C1061&gt;0,+VLOOKUP($C1061,'STYLE NAMES'!$B:$AC,4,FALSE),"")</f>
        <v>RIDER</v>
      </c>
      <c r="H1061" s="101" t="str">
        <f>IF(C1061&gt;0,+VLOOKUP($C1061,'STYLE NAMES'!$B:$AC,5,FALSE),"")</f>
        <v>MEN</v>
      </c>
      <c r="I1061" s="101" t="str">
        <f>IF(C1061&gt;0,+VLOOKUP($C1061,'STYLE NAMES'!$B:$AC,6,FALSE),"")</f>
        <v>TOPS</v>
      </c>
      <c r="J1061" s="101" t="str">
        <f>IF(C1061&gt;0,+VLOOKUP($C1061,'STYLE NAMES'!$B:$AC,7,FALSE),"")</f>
        <v>MEN</v>
      </c>
      <c r="K1061" s="101" t="str">
        <f>IF(C1061&gt;0,+VLOOKUP($C1061,'STYLE NAMES'!$B:$AC,8,FALSE),"")</f>
        <v>SOFT POLOS</v>
      </c>
      <c r="L1061" s="101" t="str">
        <f>IF(E1061&gt;0,+VLOOKUP($E1061,'CODE GENERATOR'!$D:$T,3,FALSE),"")</f>
        <v>S</v>
      </c>
      <c r="M1061" s="101" t="str">
        <f>IF(E1061&gt;0,+VLOOKUP($E1061,'CODE GENERATOR'!$D:$T,4,FALSE),"")</f>
        <v>PIQUET</v>
      </c>
      <c r="N1061" s="101" t="str">
        <f>IF(E1061&gt;0,+VLOOKUP($E1061,'CODE GENERATOR'!$D:$T,6,FALSE),"")</f>
        <v>BLACK</v>
      </c>
      <c r="O1061" s="101" t="str">
        <f>IF(E1061&gt;0,+VLOOKUP($E1061,'CODE GENERATOR'!$D:$T,7,FALSE),"")</f>
        <v>WHITE</v>
      </c>
      <c r="P1061" s="101" t="str">
        <f t="shared" si="69"/>
        <v>BLACK/WHITE</v>
      </c>
      <c r="Q1061" s="104" t="str">
        <f>IF(E1061&gt;0,+VLOOKUP($E1061,'CODE GENERATOR'!$D:$T,11,FALSE),"")</f>
        <v>R.TOPMN_SPL0031</v>
      </c>
      <c r="R1061" s="104" t="str">
        <f>IF(E1061&gt;0,+VLOOKUP($E1061,'CODE GENERATOR'!$D:$T,12,FALSE),"")</f>
        <v>PIQ0013BLKWHT</v>
      </c>
      <c r="S1061" s="104" t="str">
        <f>IF(E1061&gt;0,+VLOOKUP($E1061,'CODE GENERATOR'!$D:$T,13,FALSE),"")</f>
        <v>R.TOPMN_SPL0031_PIQ0013BLKWHT</v>
      </c>
      <c r="T1061" s="104" t="str">
        <f t="shared" si="67"/>
        <v>R.TOPMN_SPL0031_PIQ0013BLKWHT_XL</v>
      </c>
      <c r="U1061" s="105"/>
      <c r="V1061" s="107" t="str" cm="1">
        <f t="array" ref="V1061">_xlfn.TEXTJOIN(";", TRUE, _xlfn.UNIQUE(_xlfn._xlws.FILTER(P$3:P$10029, C$3:C$10029=C1061)))</f>
        <v>NAVY/WHITE;BORDEAUX/WHITE;WHITE;BLACK/WHITE</v>
      </c>
      <c r="W1061" s="107" t="str" cm="1">
        <f t="array" ref="W1061">_xlfn.TEXTJOIN(";", TRUE, _xlfn.UNIQUE(_xlfn._xlws.FILTER(F$3:F$10029, C$3:C$10029=C1061)))</f>
        <v>XS;S;M;L;XL;XXL</v>
      </c>
      <c r="X1061" s="101" t="str">
        <f>IF(E1061&gt;0,+VLOOKUP($E1061,'CODE GENERATOR'!$D:$AC,19,FALSE),0)</f>
        <v>2507_W_0324</v>
      </c>
      <c r="Y1061" s="101" t="str">
        <f>IF(E1061&gt;0,+VLOOKUP($E1061,'CODE GENERATOR'!$D:$AC,20,FALSE),0)</f>
        <v>2507_W_0343</v>
      </c>
      <c r="Z1061" s="101" t="str">
        <f>IF(E1061&gt;0,+VLOOKUP($E1061,'CODE GENERATOR'!$D:$AC,21,FALSE),0)</f>
        <v>2507_W_0361</v>
      </c>
      <c r="AA1061" s="101" t="str">
        <f>IF(E1061&gt;0,+VLOOKUP($E1061,'CODE GENERATOR'!$D:$AC,22,FALSE),0)</f>
        <v>2507_W_0353</v>
      </c>
      <c r="AB1061" s="101" t="str">
        <f>IF(E1061&gt;0,+VLOOKUP($E1061,'CODE GENERATOR'!$D:$AC,23,FALSE),0)</f>
        <v>2507_D_cavalier_detay_0105</v>
      </c>
      <c r="AC1061" s="101" t="str">
        <f>IF(E1061&gt;0,+VLOOKUP($E1061,'CODE GENERATOR'!$D:$AC,24,FALSE),0)</f>
        <v>2507_W_0350</v>
      </c>
      <c r="AD1061" s="101" t="str">
        <f>IF(E1061&gt;0,+VLOOKUP($E1061,'CODE GENERATOR'!$D:$AC,25,FALSE),0)</f>
        <v>2507_VW_Web_6</v>
      </c>
      <c r="AE1061" s="101" t="str">
        <f>IF(E1061&gt;0,+VLOOKUP($E1061,'CODE GENERATOR'!$D:$AC,26,FALSE),0)</f>
        <v/>
      </c>
      <c r="AF1061" s="149" t="str">
        <f>IF($C1061&gt;0,$C1061&amp;" "&amp;$P1061&amp;" "&amp;+VLOOKUP($C1061,'STYLE NAMES'!$B:$AC,10,FALSE),"""")</f>
        <v>MONTANA BLACK/WHITE MEN'S SOFT TRAINING POLO SHORT SLEEVE</v>
      </c>
      <c r="AG1061" s="101" t="str">
        <f>"Enjoy our "&amp;(AF1061)&amp;"; "&amp;IF(C1061&gt;0,+VLOOKUP($C1061,'STYLE NAMES'!$B:$AC,11,FALSE),"")</f>
        <v>Enjoy our MONTANA BLACK/WHITE MEN'S SOFT TRAINING POLO SHORT SLEEVE; Men's Short Sleeve Soft Training Polo
Thanks to its soft and natural fiber fabric our soft polos are ideal for daily training</v>
      </c>
      <c r="AH1061" s="101" t="str">
        <f>IF(C1061&gt;0,+VLOOKUP($C1061,'STYLE NAMES'!$B:$AC,12,FALSE),"")</f>
        <v>Bi-color Piquet Fabric
Embroidery dressing
Composition:
100% Cotton</v>
      </c>
      <c r="AI1061" s="101" t="str">
        <f>IF(C1061&gt;0,+VLOOKUP($C1061,'STYLE NAMES'!$B:$AC,13,FALSE),"")</f>
        <v>Machine Wash at 30°C
Mild process
Iron at low temperature
Iron from REVERSE
Do NOT iron on logos or prints
Do not bleach
Do NOT Tumble Dry</v>
      </c>
      <c r="AJ1061" s="149" t="str">
        <f>IF($C1061&gt;0,$C1061&amp;" "&amp;$P1061&amp;" "&amp;+VLOOKUP($C1061,'STYLE NAMES'!$B:$AC,14,FALSE),"""")</f>
        <v xml:space="preserve">MONTANA BLACK/WHITE ERKEK KISA KOL SOFT ANTRENMAN POLO </v>
      </c>
      <c r="AK1061" s="149" t="str">
        <f>"Cavalier SanMarco tarafından tasarlanan "&amp;(AJ1061)&amp;"; "&amp;IF(C1061&gt;0,+VLOOKUP($C1061,'STYLE NAMES'!$B:$AC,15,FALSE),"")</f>
        <v>Cavalier SanMarco tarafından tasarlanan MONTANA BLACK/WHITE ERKEK KISA KOL SOFT ANTRENMAN POLO ; Erkek Kısa Kol Soft Antrenman Polo
Doğal pamuk elyaf kumaştan üretilmiş bu pololar günlük antrenmanlarınız için ideal bir kıyafet</v>
      </c>
      <c r="AL1061" s="149" t="str">
        <f>IF(C1061&gt;0,+VLOOKUP($C1061,'STYLE NAMES'!$B:$AC,16,FALSE),"")</f>
        <v>Çift renk polo pike kumaş
Nakışlı logo
Kompozisyon:
100% Pamuk</v>
      </c>
      <c r="AM1061" s="149" t="str">
        <f>IF(C1061&gt;0,+VLOOKUP($C1061,'STYLE NAMES'!$B:$AC,17,FALSE),"")</f>
        <v>Makinede 30°C' de Yıkayın
Hassas Yıkama
Ilık ütü yapın
Tersten ütüleyin
Logo ve baskıları ÜTÜLEMEYİN
Çamaşır suyu kullanmayın
Kurutma Makinesinde Kurutmayın</v>
      </c>
      <c r="AN1061" s="149" t="str">
        <f>IF($C1061&gt;0,$C1061&amp;" "&amp;$P1061&amp;" "&amp;+VLOOKUP($C1061,'STYLE NAMES'!$B:$AC,18,FALSE),"""")</f>
        <v>MONTANA BLACK/WHITE POLO DA ALLENAMENTO SOFT DA UOMO MANICA CORTA</v>
      </c>
      <c r="AO1061" s="101" t="str">
        <f>"Disegnato da Cavalier SanMarco "&amp;(AN1061)&amp;"; "&amp;IF(C1061&gt;0,+VLOOKUP($C1061,'STYLE NAMES'!$B:$AC,19,FALSE),"")</f>
        <v>Disegnato da Cavalier SanMarco MONTANA BLACK/WHITE POLO DA ALLENAMENTO SOFT DA UOMO MANICA CORTA; Polo a maniche corte in cotone morbido da uomo 
Grazie al suo tessuto naturale e morbido, è ideale per l'allenamento quotidiano.</v>
      </c>
      <c r="AP1061" s="101" t="str">
        <f>IF(C1061&gt;0,+VLOOKUP($C1061,'STYLE NAMES'!$B:$AC,20,FALSE),"")</f>
        <v>Tessuto piqué bicolore 
Ricamo decorativo 
Composizione: 
100% Cotone</v>
      </c>
      <c r="AQ1061" s="101" t="str">
        <f>IF(C1061&gt;0,+VLOOKUP($C1061,'STYLE NAMES'!$B:$AC,21,FALSE),"")</f>
        <v>Lavare in lavatrice a 30°C Ciclo delicato 
Stirare a bassa temperatura
Stirare al rovescio 
Non stirare su loghi o stampe 
Non candeggiare 
Non asciugare in asciugatrice</v>
      </c>
      <c r="AR1061" s="101">
        <f>IF(D1061&gt;0,+VLOOKUP($C1061,'STYLE NAMES'!$B:$AC,22,FALSE),"")</f>
        <v>0</v>
      </c>
      <c r="AS1061" s="101">
        <f>IF(E1061&gt;0,+VLOOKUP($C1061,'STYLE NAMES'!$B:$AC,23,FALSE),"")</f>
        <v>0</v>
      </c>
      <c r="AT1061" s="101">
        <f>IF(F1061&gt;0,+VLOOKUP($C1061,'STYLE NAMES'!$B:$AC,24,FALSE),"")</f>
        <v>0</v>
      </c>
      <c r="AU1061" s="101">
        <f>IF(G1061&gt;0,+VLOOKUP($C1061,'STYLE NAMES'!$B:$AC,25,FALSE),"")</f>
        <v>0</v>
      </c>
      <c r="AV1061" s="101" t="str">
        <f>+VLOOKUP($S1061,'CODE GENERATOR'!$P:$AM,15,FALSE)</f>
        <v>R.BOTMN_BRC0066_TJR0026BLKBLK</v>
      </c>
      <c r="AW1061" s="101" t="str">
        <f>+VLOOKUP($S1061,'CODE GENERATOR'!$P:$AM,16,FALSE)</f>
        <v>A.RACUX_BLT0015_BRD0012GRYBBL</v>
      </c>
      <c r="AX1061" s="101" t="str">
        <f>+VLOOKUP($S1061,'CODE GENERATOR'!$P:$AM,17,FALSE)</f>
        <v>A.RACAU_SOC0020_NYL00003XBST1</v>
      </c>
      <c r="AY1061" s="101">
        <f>+VLOOKUP($S1061,'CODE GENERATOR'!$P:$AM,18,FALSE)</f>
        <v>0</v>
      </c>
      <c r="AZ1061" s="101">
        <f>+VLOOKUP($S1061,'CODE GENERATOR'!$P:$AM,19,FALSE)</f>
        <v>0</v>
      </c>
      <c r="BA1061" s="101">
        <f>+VLOOKUP($S1061,'CODE GENERATOR'!$P:$AM,20,FALSE)</f>
        <v>0</v>
      </c>
      <c r="BB1061" s="101">
        <f>+VLOOKUP($S1061,'CODE GENERATOR'!$P:$AM,21,FALSE)</f>
        <v>0</v>
      </c>
      <c r="BC1061" s="101">
        <f>+VLOOKUP($S1061,'CODE GENERATOR'!$P:$AM,22,FALSE)</f>
        <v>0</v>
      </c>
      <c r="BD1061" s="101">
        <f>+VLOOKUP($S1061,'CODE GENERATOR'!$P:$AM,23,FALSE)</f>
        <v>0</v>
      </c>
      <c r="BE1061" s="101">
        <f>+VLOOKUP($S1061,'CODE GENERATOR'!$P:$AM,24,FALSE)</f>
        <v>0</v>
      </c>
      <c r="BF1061" s="101">
        <f>IF(C1061&gt;0,+VLOOKUP(G1061,'CATEGORY ID'!$A$1:$L$118,3,FALSE),"")</f>
        <v>30</v>
      </c>
      <c r="BG1061" s="101">
        <f>IF(C1061&gt;0,+VLOOKUP(H1061,'CATEGORY ID'!$D$1:$L$118,3,FALSE),"")</f>
        <v>2</v>
      </c>
      <c r="BH1061" s="101">
        <f>IF(C1061&gt;0,+VLOOKUP((+H1061&amp;I1061),'CATEGORY ID'!$H$1:$I$121,2,FALSE),"")</f>
        <v>108</v>
      </c>
      <c r="BJ1061" s="101">
        <f>IF(C1061&gt;0,IF(COUNTIF('CATEGORY ID'!$K$1:$K$121,+H1061&amp;K1061) &gt; 0, +VLOOKUP(+H1061&amp;K1061,'CATEGORY ID'!$K$1:$L$121,2,FALSE),""),"")</f>
        <v>212</v>
      </c>
      <c r="BK1061" s="101" t="str">
        <f>IF(C1061&gt;0,IF(COUNTIF('CATEGORY ID'!$K$124:$K$165, +VLOOKUP(C1061,'STYLE NAMES'!$B:$AE,30,FALSE)) &gt; 0, +VLOOKUP(VLOOKUP(C1061,'STYLE NAMES'!$B:$AE,30,FALSE),'CATEGORY ID'!K:M,2,FALSE),""),"")</f>
        <v/>
      </c>
      <c r="BR1061" s="101" t="str" cm="1">
        <f t="array" ref="BR1061">IF(C1061&gt;0,_xlfn.TEXTJOIN(";", TRUE,_xlfn.UNIQUE(_xlfn._xlws.FILTER(BF1061:BQ1061,(BF1061:BQ1061&gt;0)),TRUE,FALSE)),"")&amp;";"&amp;BS1061</f>
        <v>30;2;108;212;233</v>
      </c>
      <c r="BS1061" s="101">
        <v>233</v>
      </c>
      <c r="BU1061" s="106">
        <f>IF(C1061&gt;0,+VLOOKUP($C1061,'STYLE NAMES'!$B:$AC,26,FALSE),"")</f>
        <v>69.900000000000006</v>
      </c>
      <c r="BV1061" s="106">
        <f>IF(C1061&gt;0,+VLOOKUP($C1061,'STYLE NAMES'!$B:$AC,27,FALSE),"")</f>
        <v>3840</v>
      </c>
      <c r="BW1061" s="106">
        <f>IF(C1061&gt;0,+VLOOKUP($C1061,'STYLE NAMES'!$B:$AC,28,FALSE),"")</f>
        <v>80.385000000000005</v>
      </c>
      <c r="BY1061"/>
      <c r="BZ1061" s="101">
        <v>0</v>
      </c>
      <c r="CA1061" s="137">
        <f t="shared" si="70"/>
        <v>1</v>
      </c>
      <c r="CB1061" s="137" t="str">
        <f>+VLOOKUP(C1061,'[2]STYLES &amp; MODELS MATRIX'!$A:$G,7,FALSE)</f>
        <v>HDJ</v>
      </c>
      <c r="CC1061" s="137" t="str">
        <f>+VLOOKUP(C1061,'[1]STYLES &amp; SIZE CHARTS'!$A:$H,8,FALSE)</f>
        <v>MT-SSCP1</v>
      </c>
      <c r="CD1061" s="137"/>
      <c r="CE1061" s="205"/>
      <c r="CF1061" s="141"/>
    </row>
    <row r="1062" spans="1:84" s="101" customFormat="1" ht="12" customHeight="1" x14ac:dyDescent="0.2">
      <c r="A1062" s="102">
        <f t="shared" si="68"/>
        <v>0</v>
      </c>
      <c r="B1062" s="101" t="s">
        <v>874</v>
      </c>
      <c r="C1062" s="101" t="s">
        <v>459</v>
      </c>
      <c r="D1062" s="101" t="s">
        <v>2997</v>
      </c>
      <c r="E1062" s="203" t="s">
        <v>2782</v>
      </c>
      <c r="F1062" s="101" t="s">
        <v>2347</v>
      </c>
      <c r="G1062" s="101" t="str">
        <f>IF(C1062&gt;0,+VLOOKUP($C1062,'STYLE NAMES'!$B:$AC,4,FALSE),"")</f>
        <v>RIDER</v>
      </c>
      <c r="H1062" s="101" t="str">
        <f>IF(C1062&gt;0,+VLOOKUP($C1062,'STYLE NAMES'!$B:$AC,5,FALSE),"")</f>
        <v>MEN</v>
      </c>
      <c r="I1062" s="101" t="str">
        <f>IF(C1062&gt;0,+VLOOKUP($C1062,'STYLE NAMES'!$B:$AC,6,FALSE),"")</f>
        <v>TOPS</v>
      </c>
      <c r="J1062" s="101" t="str">
        <f>IF(C1062&gt;0,+VLOOKUP($C1062,'STYLE NAMES'!$B:$AC,7,FALSE),"")</f>
        <v>MEN</v>
      </c>
      <c r="K1062" s="101" t="str">
        <f>IF(C1062&gt;0,+VLOOKUP($C1062,'STYLE NAMES'!$B:$AC,8,FALSE),"")</f>
        <v>SOFT POLOS</v>
      </c>
      <c r="L1062" s="101" t="str">
        <f>IF(E1062&gt;0,+VLOOKUP($E1062,'CODE GENERATOR'!$D:$T,3,FALSE),"")</f>
        <v>S</v>
      </c>
      <c r="M1062" s="101" t="str">
        <f>IF(E1062&gt;0,+VLOOKUP($E1062,'CODE GENERATOR'!$D:$T,4,FALSE),"")</f>
        <v>PIQUET</v>
      </c>
      <c r="N1062" s="101" t="str">
        <f>IF(E1062&gt;0,+VLOOKUP($E1062,'CODE GENERATOR'!$D:$T,6,FALSE),"")</f>
        <v>BLACK</v>
      </c>
      <c r="O1062" s="101" t="str">
        <f>IF(E1062&gt;0,+VLOOKUP($E1062,'CODE GENERATOR'!$D:$T,7,FALSE),"")</f>
        <v>WHITE</v>
      </c>
      <c r="P1062" s="101" t="str">
        <f t="shared" si="69"/>
        <v>BLACK/WHITE</v>
      </c>
      <c r="Q1062" s="104" t="str">
        <f>IF(E1062&gt;0,+VLOOKUP($E1062,'CODE GENERATOR'!$D:$T,11,FALSE),"")</f>
        <v>R.TOPMN_SPL0031</v>
      </c>
      <c r="R1062" s="104" t="str">
        <f>IF(E1062&gt;0,+VLOOKUP($E1062,'CODE GENERATOR'!$D:$T,12,FALSE),"")</f>
        <v>PIQ0013BLKWHT</v>
      </c>
      <c r="S1062" s="104" t="str">
        <f>IF(E1062&gt;0,+VLOOKUP($E1062,'CODE GENERATOR'!$D:$T,13,FALSE),"")</f>
        <v>R.TOPMN_SPL0031_PIQ0013BLKWHT</v>
      </c>
      <c r="T1062" s="104" t="str">
        <f t="shared" si="67"/>
        <v>R.TOPMN_SPL0031_PIQ0013BLKWHT_XXL</v>
      </c>
      <c r="U1062" s="105"/>
      <c r="V1062" s="107" t="str" cm="1">
        <f t="array" ref="V1062">_xlfn.TEXTJOIN(";", TRUE, _xlfn.UNIQUE(_xlfn._xlws.FILTER(P$3:P$10029, C$3:C$10029=C1062)))</f>
        <v>NAVY/WHITE;BORDEAUX/WHITE;WHITE;BLACK/WHITE</v>
      </c>
      <c r="W1062" s="107" t="str" cm="1">
        <f t="array" ref="W1062">_xlfn.TEXTJOIN(";", TRUE, _xlfn.UNIQUE(_xlfn._xlws.FILTER(F$3:F$10029, C$3:C$10029=C1062)))</f>
        <v>XS;S;M;L;XL;XXL</v>
      </c>
      <c r="X1062" s="101" t="str">
        <f>IF(E1062&gt;0,+VLOOKUP($E1062,'CODE GENERATOR'!$D:$AC,19,FALSE),0)</f>
        <v>2507_W_0324</v>
      </c>
      <c r="Y1062" s="101" t="str">
        <f>IF(E1062&gt;0,+VLOOKUP($E1062,'CODE GENERATOR'!$D:$AC,20,FALSE),0)</f>
        <v>2507_W_0343</v>
      </c>
      <c r="Z1062" s="101" t="str">
        <f>IF(E1062&gt;0,+VLOOKUP($E1062,'CODE GENERATOR'!$D:$AC,21,FALSE),0)</f>
        <v>2507_W_0361</v>
      </c>
      <c r="AA1062" s="101" t="str">
        <f>IF(E1062&gt;0,+VLOOKUP($E1062,'CODE GENERATOR'!$D:$AC,22,FALSE),0)</f>
        <v>2507_W_0353</v>
      </c>
      <c r="AB1062" s="101" t="str">
        <f>IF(E1062&gt;0,+VLOOKUP($E1062,'CODE GENERATOR'!$D:$AC,23,FALSE),0)</f>
        <v>2507_D_cavalier_detay_0105</v>
      </c>
      <c r="AC1062" s="101" t="str">
        <f>IF(E1062&gt;0,+VLOOKUP($E1062,'CODE GENERATOR'!$D:$AC,24,FALSE),0)</f>
        <v>2507_W_0350</v>
      </c>
      <c r="AD1062" s="101" t="str">
        <f>IF(E1062&gt;0,+VLOOKUP($E1062,'CODE GENERATOR'!$D:$AC,25,FALSE),0)</f>
        <v>2507_VW_Web_6</v>
      </c>
      <c r="AE1062" s="101" t="str">
        <f>IF(E1062&gt;0,+VLOOKUP($E1062,'CODE GENERATOR'!$D:$AC,26,FALSE),0)</f>
        <v/>
      </c>
      <c r="AF1062" s="149" t="str">
        <f>IF($C1062&gt;0,$C1062&amp;" "&amp;$P1062&amp;" "&amp;+VLOOKUP($C1062,'STYLE NAMES'!$B:$AC,10,FALSE),"""")</f>
        <v>MONTANA BLACK/WHITE MEN'S SOFT TRAINING POLO SHORT SLEEVE</v>
      </c>
      <c r="AG1062" s="101" t="str">
        <f>"Enjoy our "&amp;(AF1062)&amp;"; "&amp;IF(C1062&gt;0,+VLOOKUP($C1062,'STYLE NAMES'!$B:$AC,11,FALSE),"")</f>
        <v>Enjoy our MONTANA BLACK/WHITE MEN'S SOFT TRAINING POLO SHORT SLEEVE; Men's Short Sleeve Soft Training Polo
Thanks to its soft and natural fiber fabric our soft polos are ideal for daily training</v>
      </c>
      <c r="AH1062" s="101" t="str">
        <f>IF(C1062&gt;0,+VLOOKUP($C1062,'STYLE NAMES'!$B:$AC,12,FALSE),"")</f>
        <v>Bi-color Piquet Fabric
Embroidery dressing
Composition:
100% Cotton</v>
      </c>
      <c r="AI1062" s="101" t="str">
        <f>IF(C1062&gt;0,+VLOOKUP($C1062,'STYLE NAMES'!$B:$AC,13,FALSE),"")</f>
        <v>Machine Wash at 30°C
Mild process
Iron at low temperature
Iron from REVERSE
Do NOT iron on logos or prints
Do not bleach
Do NOT Tumble Dry</v>
      </c>
      <c r="AJ1062" s="149" t="str">
        <f>IF($C1062&gt;0,$C1062&amp;" "&amp;$P1062&amp;" "&amp;+VLOOKUP($C1062,'STYLE NAMES'!$B:$AC,14,FALSE),"""")</f>
        <v xml:space="preserve">MONTANA BLACK/WHITE ERKEK KISA KOL SOFT ANTRENMAN POLO </v>
      </c>
      <c r="AK1062" s="149" t="str">
        <f>"Cavalier SanMarco tarafından tasarlanan "&amp;(AJ1062)&amp;"; "&amp;IF(C1062&gt;0,+VLOOKUP($C1062,'STYLE NAMES'!$B:$AC,15,FALSE),"")</f>
        <v>Cavalier SanMarco tarafından tasarlanan MONTANA BLACK/WHITE ERKEK KISA KOL SOFT ANTRENMAN POLO ; Erkek Kısa Kol Soft Antrenman Polo
Doğal pamuk elyaf kumaştan üretilmiş bu pololar günlük antrenmanlarınız için ideal bir kıyafet</v>
      </c>
      <c r="AL1062" s="149" t="str">
        <f>IF(C1062&gt;0,+VLOOKUP($C1062,'STYLE NAMES'!$B:$AC,16,FALSE),"")</f>
        <v>Çift renk polo pike kumaş
Nakışlı logo
Kompozisyon:
100% Pamuk</v>
      </c>
      <c r="AM1062" s="149" t="str">
        <f>IF(C1062&gt;0,+VLOOKUP($C1062,'STYLE NAMES'!$B:$AC,17,FALSE),"")</f>
        <v>Makinede 30°C' de Yıkayın
Hassas Yıkama
Ilık ütü yapın
Tersten ütüleyin
Logo ve baskıları ÜTÜLEMEYİN
Çamaşır suyu kullanmayın
Kurutma Makinesinde Kurutmayın</v>
      </c>
      <c r="AN1062" s="149" t="str">
        <f>IF($C1062&gt;0,$C1062&amp;" "&amp;$P1062&amp;" "&amp;+VLOOKUP($C1062,'STYLE NAMES'!$B:$AC,18,FALSE),"""")</f>
        <v>MONTANA BLACK/WHITE POLO DA ALLENAMENTO SOFT DA UOMO MANICA CORTA</v>
      </c>
      <c r="AO1062" s="101" t="str">
        <f>"Disegnato da Cavalier SanMarco "&amp;(AN1062)&amp;"; "&amp;IF(C1062&gt;0,+VLOOKUP($C1062,'STYLE NAMES'!$B:$AC,19,FALSE),"")</f>
        <v>Disegnato da Cavalier SanMarco MONTANA BLACK/WHITE POLO DA ALLENAMENTO SOFT DA UOMO MANICA CORTA; Polo a maniche corte in cotone morbido da uomo 
Grazie al suo tessuto naturale e morbido, è ideale per l'allenamento quotidiano.</v>
      </c>
      <c r="AP1062" s="101" t="str">
        <f>IF(C1062&gt;0,+VLOOKUP($C1062,'STYLE NAMES'!$B:$AC,20,FALSE),"")</f>
        <v>Tessuto piqué bicolore 
Ricamo decorativo 
Composizione: 
100% Cotone</v>
      </c>
      <c r="AQ1062" s="101" t="str">
        <f>IF(C1062&gt;0,+VLOOKUP($C1062,'STYLE NAMES'!$B:$AC,21,FALSE),"")</f>
        <v>Lavare in lavatrice a 30°C Ciclo delicato 
Stirare a bassa temperatura
Stirare al rovescio 
Non stirare su loghi o stampe 
Non candeggiare 
Non asciugare in asciugatrice</v>
      </c>
      <c r="AR1062" s="101">
        <f>IF(D1062&gt;0,+VLOOKUP($C1062,'STYLE NAMES'!$B:$AC,22,FALSE),"")</f>
        <v>0</v>
      </c>
      <c r="AS1062" s="101">
        <f>IF(E1062&gt;0,+VLOOKUP($C1062,'STYLE NAMES'!$B:$AC,23,FALSE),"")</f>
        <v>0</v>
      </c>
      <c r="AT1062" s="101">
        <f>IF(F1062&gt;0,+VLOOKUP($C1062,'STYLE NAMES'!$B:$AC,24,FALSE),"")</f>
        <v>0</v>
      </c>
      <c r="AU1062" s="101">
        <f>IF(G1062&gt;0,+VLOOKUP($C1062,'STYLE NAMES'!$B:$AC,25,FALSE),"")</f>
        <v>0</v>
      </c>
      <c r="AV1062" s="101" t="str">
        <f>+VLOOKUP($S1062,'CODE GENERATOR'!$P:$AM,15,FALSE)</f>
        <v>R.BOTMN_BRC0066_TJR0026BLKBLK</v>
      </c>
      <c r="AW1062" s="101" t="str">
        <f>+VLOOKUP($S1062,'CODE GENERATOR'!$P:$AM,16,FALSE)</f>
        <v>A.RACUX_BLT0015_BRD0012GRYBBL</v>
      </c>
      <c r="AX1062" s="101" t="str">
        <f>+VLOOKUP($S1062,'CODE GENERATOR'!$P:$AM,17,FALSE)</f>
        <v>A.RACAU_SOC0020_NYL00003XBST1</v>
      </c>
      <c r="AY1062" s="101">
        <f>+VLOOKUP($S1062,'CODE GENERATOR'!$P:$AM,18,FALSE)</f>
        <v>0</v>
      </c>
      <c r="AZ1062" s="101">
        <f>+VLOOKUP($S1062,'CODE GENERATOR'!$P:$AM,19,FALSE)</f>
        <v>0</v>
      </c>
      <c r="BA1062" s="101">
        <f>+VLOOKUP($S1062,'CODE GENERATOR'!$P:$AM,20,FALSE)</f>
        <v>0</v>
      </c>
      <c r="BB1062" s="101">
        <f>+VLOOKUP($S1062,'CODE GENERATOR'!$P:$AM,21,FALSE)</f>
        <v>0</v>
      </c>
      <c r="BC1062" s="101">
        <f>+VLOOKUP($S1062,'CODE GENERATOR'!$P:$AM,22,FALSE)</f>
        <v>0</v>
      </c>
      <c r="BD1062" s="101">
        <f>+VLOOKUP($S1062,'CODE GENERATOR'!$P:$AM,23,FALSE)</f>
        <v>0</v>
      </c>
      <c r="BE1062" s="101">
        <f>+VLOOKUP($S1062,'CODE GENERATOR'!$P:$AM,24,FALSE)</f>
        <v>0</v>
      </c>
      <c r="BF1062" s="101">
        <f>IF(C1062&gt;0,+VLOOKUP(G1062,'CATEGORY ID'!$A$1:$L$118,3,FALSE),"")</f>
        <v>30</v>
      </c>
      <c r="BG1062" s="101">
        <f>IF(C1062&gt;0,+VLOOKUP(H1062,'CATEGORY ID'!$D$1:$L$118,3,FALSE),"")</f>
        <v>2</v>
      </c>
      <c r="BH1062" s="101">
        <f>IF(C1062&gt;0,+VLOOKUP((+H1062&amp;I1062),'CATEGORY ID'!$H$1:$I$121,2,FALSE),"")</f>
        <v>108</v>
      </c>
      <c r="BJ1062" s="101">
        <f>IF(C1062&gt;0,IF(COUNTIF('CATEGORY ID'!$K$1:$K$121,+H1062&amp;K1062) &gt; 0, +VLOOKUP(+H1062&amp;K1062,'CATEGORY ID'!$K$1:$L$121,2,FALSE),""),"")</f>
        <v>212</v>
      </c>
      <c r="BK1062" s="101" t="str">
        <f>IF(C1062&gt;0,IF(COUNTIF('CATEGORY ID'!$K$124:$K$165, +VLOOKUP(C1062,'STYLE NAMES'!$B:$AE,30,FALSE)) &gt; 0, +VLOOKUP(VLOOKUP(C1062,'STYLE NAMES'!$B:$AE,30,FALSE),'CATEGORY ID'!K:M,2,FALSE),""),"")</f>
        <v/>
      </c>
      <c r="BR1062" s="101" t="str" cm="1">
        <f t="array" ref="BR1062">IF(C1062&gt;0,_xlfn.TEXTJOIN(";", TRUE,_xlfn.UNIQUE(_xlfn._xlws.FILTER(BF1062:BQ1062,(BF1062:BQ1062&gt;0)),TRUE,FALSE)),"")&amp;";"&amp;BS1062</f>
        <v>30;2;108;212;233</v>
      </c>
      <c r="BS1062" s="101">
        <v>233</v>
      </c>
      <c r="BU1062" s="106">
        <f>IF(C1062&gt;0,+VLOOKUP($C1062,'STYLE NAMES'!$B:$AC,26,FALSE),"")</f>
        <v>69.900000000000006</v>
      </c>
      <c r="BV1062" s="106">
        <f>IF(C1062&gt;0,+VLOOKUP($C1062,'STYLE NAMES'!$B:$AC,27,FALSE),"")</f>
        <v>3840</v>
      </c>
      <c r="BW1062" s="106">
        <f>IF(C1062&gt;0,+VLOOKUP($C1062,'STYLE NAMES'!$B:$AC,28,FALSE),"")</f>
        <v>80.385000000000005</v>
      </c>
      <c r="BY1062"/>
      <c r="BZ1062" s="101">
        <v>0</v>
      </c>
      <c r="CA1062" s="137">
        <f t="shared" si="70"/>
        <v>1</v>
      </c>
      <c r="CB1062" s="137" t="str">
        <f>+VLOOKUP(C1062,'[2]STYLES &amp; MODELS MATRIX'!$A:$G,7,FALSE)</f>
        <v>HDJ</v>
      </c>
      <c r="CC1062" s="137" t="str">
        <f>+VLOOKUP(C1062,'[1]STYLES &amp; SIZE CHARTS'!$A:$H,8,FALSE)</f>
        <v>MT-SSCP1</v>
      </c>
      <c r="CD1062" s="137"/>
      <c r="CE1062" s="205"/>
      <c r="CF1062" s="141"/>
    </row>
    <row r="1063" spans="1:84" s="101" customFormat="1" ht="12" customHeight="1" x14ac:dyDescent="0.2">
      <c r="A1063" s="102">
        <f t="shared" si="68"/>
        <v>0</v>
      </c>
      <c r="B1063" s="101" t="s">
        <v>816</v>
      </c>
      <c r="C1063" s="101" t="s">
        <v>629</v>
      </c>
      <c r="D1063" s="101" t="s">
        <v>630</v>
      </c>
      <c r="E1063" s="203" t="s">
        <v>2788</v>
      </c>
      <c r="F1063" s="101">
        <v>85</v>
      </c>
      <c r="G1063" s="101" t="str">
        <f>IF(C1063&gt;0,+VLOOKUP($C1063,'STYLE NAMES'!$B:$AC,4,FALSE),"")</f>
        <v>ACCESSORIES</v>
      </c>
      <c r="H1063" s="101" t="str">
        <f>IF(C1063&gt;0,+VLOOKUP($C1063,'STYLE NAMES'!$B:$AC,5,FALSE),"")</f>
        <v>ACCESSORIES</v>
      </c>
      <c r="I1063" s="101" t="str">
        <f>IF(C1063&gt;0,+VLOOKUP($C1063,'STYLE NAMES'!$B:$AC,6,FALSE),"")</f>
        <v>RIDER ACCESSORIES</v>
      </c>
      <c r="J1063" s="101" t="str">
        <f>IF(C1063&gt;0,+VLOOKUP($C1063,'STYLE NAMES'!$B:$AC,7,FALSE),"")</f>
        <v>UNISEX</v>
      </c>
      <c r="K1063" s="101" t="str">
        <f>IF(C1063&gt;0,+VLOOKUP($C1063,'STYLE NAMES'!$B:$AC,8,FALSE),"")</f>
        <v>BELTS</v>
      </c>
      <c r="L1063" s="101" t="str">
        <f>IF(E1063&gt;0,+VLOOKUP($E1063,'CODE GENERATOR'!$D:$T,3,FALSE),"")</f>
        <v>A</v>
      </c>
      <c r="M1063" s="101" t="str">
        <f>IF(E1063&gt;0,+VLOOKUP($E1063,'CODE GENERATOR'!$D:$T,4,FALSE),"")</f>
        <v>BRAIDED</v>
      </c>
      <c r="N1063" s="101" t="str">
        <f>IF(E1063&gt;0,+VLOOKUP($E1063,'CODE GENERATOR'!$D:$T,6,FALSE),"")</f>
        <v>MELANGE BLUE</v>
      </c>
      <c r="O1063" s="101" t="str">
        <f>IF(E1063&gt;0,+VLOOKUP($E1063,'CODE GENERATOR'!$D:$T,7,FALSE),"")</f>
        <v>MELANGE BLUE</v>
      </c>
      <c r="P1063" s="101" t="str">
        <f>IF(E1063&gt;0,+IF(N1063=O1063,N1063,N1063&amp;"/"&amp;O1063),"")</f>
        <v>MELANGE BLUE</v>
      </c>
      <c r="Q1063" s="104" t="str">
        <f>IF(E1063&gt;0,+VLOOKUP($E1063,'CODE GENERATOR'!$D:$T,11,FALSE),"")</f>
        <v>A.RACUX_BLT0015</v>
      </c>
      <c r="R1063" s="104" t="str">
        <f>IF(E1063&gt;0,+VLOOKUP($E1063,'CODE GENERATOR'!$D:$T,12,FALSE),"")</f>
        <v>BRD0012MLBMLB</v>
      </c>
      <c r="S1063" s="104" t="str">
        <f>IF(E1063&gt;0,+VLOOKUP($E1063,'CODE GENERATOR'!$D:$T,13,FALSE),"")</f>
        <v>A.RACUX_BLT0015_BRD0012MLBMLB</v>
      </c>
      <c r="T1063" s="104" t="str">
        <f>+S1063&amp;"_"&amp;F1063</f>
        <v>A.RACUX_BLT0015_BRD0012MLBMLB_85</v>
      </c>
      <c r="U1063" s="105"/>
      <c r="V1063" s="107" t="str" cm="1">
        <f t="array" ref="V1063">_xlfn.TEXTJOIN(";", TRUE, _xlfn.UNIQUE(_xlfn._xlws.FILTER(P$3:P$10029, C$3:C$10029=C1063)))</f>
        <v>BORDEAUX;BORDEAUX/NAVY;BEIGE/BROWN;NAVY;BEIGE;GRAY/BLUE-BLACK;BROWN/NAVY;DARK GRAY;MELANGE GRAY;LIGHT GRAY;WHITE;RED;BLACK;GREEN;MELANGE BLUE</v>
      </c>
      <c r="W1063" s="107" t="str" cm="1">
        <f t="array" ref="W1063">_xlfn.TEXTJOIN(";", TRUE, _xlfn.UNIQUE(_xlfn._xlws.FILTER(F$3:F$10029, C$3:C$10029=C1063)))</f>
        <v>85;90;95;100;105;110;115;120;125</v>
      </c>
      <c r="X1063" s="101" t="str">
        <f>IF(E1063&gt;0,+VLOOKUP($E1063,'CODE GENERATOR'!$D:$AC,19,FALSE),0)</f>
        <v>CavalierSanmarco_03.02.2026_0615</v>
      </c>
      <c r="Y1063" s="101" t="str">
        <f>IF(E1063&gt;0,+VLOOKUP($E1063,'CODE GENERATOR'!$D:$AC,20,FALSE),0)</f>
        <v>CavalierSanmarco_03.02.2026_0642</v>
      </c>
      <c r="Z1063" s="101" t="str">
        <f>IF(E1063&gt;0,+VLOOKUP($E1063,'CODE GENERATOR'!$D:$AC,21,FALSE),0)</f>
        <v>CavalierSanmarco_03.02.2026_0643</v>
      </c>
      <c r="AA1063" s="101">
        <f>IF(E1063&gt;0,+VLOOKUP($E1063,'CODE GENERATOR'!$D:$AC,22,FALSE),0)</f>
        <v>0</v>
      </c>
      <c r="AB1063" s="101">
        <f>IF(E1063&gt;0,+VLOOKUP($E1063,'CODE GENERATOR'!$D:$AC,23,FALSE),0)</f>
        <v>0</v>
      </c>
      <c r="AC1063" s="101">
        <f>IF(E1063&gt;0,+VLOOKUP($E1063,'CODE GENERATOR'!$D:$AC,24,FALSE),0)</f>
        <v>0</v>
      </c>
      <c r="AD1063" s="101">
        <f>IF(E1063&gt;0,+VLOOKUP($E1063,'CODE GENERATOR'!$D:$AC,25,FALSE),0)</f>
        <v>0</v>
      </c>
      <c r="AE1063" s="101" t="str">
        <f>IF(E1063&gt;0,+VLOOKUP($E1063,'CODE GENERATOR'!$D:$AC,26,FALSE),0)</f>
        <v/>
      </c>
      <c r="AF1063" s="149" t="str">
        <f>IF($C1063&gt;0,$C1063&amp;" "&amp;$P1063&amp;" "&amp;+VLOOKUP($C1063,'STYLE NAMES'!$B:$AC,10,FALSE),"""")</f>
        <v>SANTORINI MELANGE BLUE BRAIDED BELT</v>
      </c>
      <c r="AG1063" s="101" t="str">
        <f>"Enjoy our "&amp;(AF1063)&amp;"; "&amp;IF(C1063&gt;0,+VLOOKUP($C1063,'STYLE NAMES'!$B:$AC,11,FALSE),"")</f>
        <v>Enjoy our SANTORINI MELANGE BLUE BRAIDED BELT; Braided Riding Belts
Available in many colors and designs you can use these elegant belts for riding or even at your daily life</v>
      </c>
      <c r="AH1063" s="101" t="str">
        <f>IF(C1063&gt;0,+VLOOKUP($C1063,'STYLE NAMES'!$B:$AC,12,FALSE),"")</f>
        <v>*Super elastic and comfortable riding belts
Composition:
100% Polyester</v>
      </c>
      <c r="AI1063" s="101" t="str">
        <f>IF(C1063&gt;0,+VLOOKUP($C1063,'STYLE NAMES'!$B:$AC,13,FALSE),"")</f>
        <v>Do not wash in washing machine</v>
      </c>
      <c r="AJ1063" s="149" t="str">
        <f>IF($C1063&gt;0,$C1063&amp;" "&amp;$P1063&amp;" "&amp;+VLOOKUP($C1063,'STYLE NAMES'!$B:$AC,14,FALSE),"""")</f>
        <v>SANTORINI MELANGE BLUE ÖRGÜ KEMER</v>
      </c>
      <c r="AK1063" s="149" t="str">
        <f>"Cavalier SanMarco tarafından tasarlanan "&amp;(AJ1063)&amp;"; "&amp;IF(C1063&gt;0,+VLOOKUP($C1063,'STYLE NAMES'!$B:$AC,15,FALSE),"")</f>
        <v>Cavalier SanMarco tarafından tasarlanan SANTORINI MELANGE BLUE ÖRGÜ KEMER; Örgü Binicilik Kemeri
Birçok renk ve desenleri ile bu şık kemerleri hem biniş kıyafetleriniz ile hem de günlük kıyafetlerinizle kullanabilirsiniz.</v>
      </c>
      <c r="AL1063" s="149" t="str">
        <f>IF(C1063&gt;0,+VLOOKUP($C1063,'STYLE NAMES'!$B:$AC,16,FALSE),"")</f>
        <v>* Çok esnek ve rahat 
Kompozisyon:
100% Polyester</v>
      </c>
      <c r="AM1063" s="149" t="str">
        <f>IF(C1063&gt;0,+VLOOKUP($C1063,'STYLE NAMES'!$B:$AC,17,FALSE),"")</f>
        <v>Ürünü makinada yıkamayınız</v>
      </c>
      <c r="AN1063" s="149" t="str">
        <f>IF($C1063&gt;0,$C1063&amp;" "&amp;$P1063&amp;" "&amp;+VLOOKUP($C1063,'STYLE NAMES'!$B:$AC,18,FALSE),"""")</f>
        <v>SANTORINI MELANGE BLUE CINTURA ELASTICA</v>
      </c>
      <c r="AO1063" s="101" t="str">
        <f>"Disegnato da Cavalier SanMarco "&amp;(AN1063)&amp;"; "&amp;IF(C1063&gt;0,+VLOOKUP($C1063,'STYLE NAMES'!$B:$AC,19,FALSE),"")</f>
        <v>Disegnato da Cavalier SanMarco SANTORINI MELANGE BLUE CINTURA ELASTICA; Cintura intrecciata per equitazione Disponibile in molti colori e design, queste eleganti cinture possono essere utilizzate sia per l'equitazione che nella vita quotidiana.</v>
      </c>
      <c r="AP1063" s="101" t="str">
        <f>IF(C1063&gt;0,+VLOOKUP($C1063,'STYLE NAMES'!$B:$AC,20,FALSE),"")</f>
        <v>Cinture elastiche e confortevoli per l'equitazione Composizione: 100% Poliestere</v>
      </c>
      <c r="AQ1063" s="101" t="str">
        <f>IF(C1063&gt;0,+VLOOKUP($C1063,'STYLE NAMES'!$B:$AC,21,FALSE),"")</f>
        <v>Non lavare in lavatrice</v>
      </c>
      <c r="AR1063" s="101">
        <f>IF(D1063&gt;0,+VLOOKUP($C1063,'STYLE NAMES'!$B:$AC,22,FALSE),"")</f>
        <v>0</v>
      </c>
      <c r="AS1063" s="101">
        <f>IF(E1063&gt;0,+VLOOKUP($C1063,'STYLE NAMES'!$B:$AC,23,FALSE),"")</f>
        <v>0</v>
      </c>
      <c r="AT1063" s="101">
        <f>IF(F1063&gt;0,+VLOOKUP($C1063,'STYLE NAMES'!$B:$AC,24,FALSE),"")</f>
        <v>0</v>
      </c>
      <c r="AU1063" s="101">
        <f>IF(G1063&gt;0,+VLOOKUP($C1063,'STYLE NAMES'!$B:$AC,25,FALSE),"")</f>
        <v>0</v>
      </c>
      <c r="AV1063" s="101">
        <f>+VLOOKUP($S1063,'CODE GENERATOR'!$P:$AM,15,FALSE)</f>
        <v>0</v>
      </c>
      <c r="AW1063" s="101">
        <f>+VLOOKUP($S1063,'CODE GENERATOR'!$P:$AM,16,FALSE)</f>
        <v>0</v>
      </c>
      <c r="AX1063" s="101">
        <f>+VLOOKUP($S1063,'CODE GENERATOR'!$P:$AM,17,FALSE)</f>
        <v>0</v>
      </c>
      <c r="AY1063" s="101">
        <f>+VLOOKUP($S1063,'CODE GENERATOR'!$P:$AM,18,FALSE)</f>
        <v>0</v>
      </c>
      <c r="AZ1063" s="101">
        <f>+VLOOKUP($S1063,'CODE GENERATOR'!$P:$AM,19,FALSE)</f>
        <v>0</v>
      </c>
      <c r="BA1063" s="101">
        <f>+VLOOKUP($S1063,'CODE GENERATOR'!$P:$AM,20,FALSE)</f>
        <v>0</v>
      </c>
      <c r="BB1063" s="101">
        <f>+VLOOKUP($S1063,'CODE GENERATOR'!$P:$AM,21,FALSE)</f>
        <v>0</v>
      </c>
      <c r="BC1063" s="101">
        <f>+VLOOKUP($S1063,'CODE GENERATOR'!$P:$AM,22,FALSE)</f>
        <v>0</v>
      </c>
      <c r="BD1063" s="101">
        <f>+VLOOKUP($S1063,'CODE GENERATOR'!$P:$AM,23,FALSE)</f>
        <v>0</v>
      </c>
      <c r="BE1063" s="101">
        <f>+VLOOKUP($S1063,'CODE GENERATOR'!$P:$AM,24,FALSE)</f>
        <v>0</v>
      </c>
      <c r="BF1063" s="101">
        <f>IF(C1063&gt;0,+VLOOKUP(G1063,'CATEGORY ID'!$A$1:$L$118,3,FALSE),"")</f>
        <v>17</v>
      </c>
      <c r="BG1063" s="101">
        <f>IF(C1063&gt;0,+VLOOKUP(H1063,'CATEGORY ID'!$D$1:$L$118,3,FALSE),"")</f>
        <v>17</v>
      </c>
      <c r="BH1063" s="101">
        <f>IF(C1063&gt;0,+VLOOKUP((+H1063&amp;I1063),'CATEGORY ID'!$H$1:$I$121,2,FALSE),"")</f>
        <v>18</v>
      </c>
      <c r="BJ1063" s="101">
        <f>IF(C1063&gt;0,IF(COUNTIF('CATEGORY ID'!$K$1:$K$121,+H1063&amp;K1063) &gt; 0, +VLOOKUP(+H1063&amp;K1063,'CATEGORY ID'!$K$1:$L$121,2,FALSE),""),"")</f>
        <v>73</v>
      </c>
      <c r="BK1063" s="101" t="str">
        <f>IF(C1063&gt;0,IF(COUNTIF('CATEGORY ID'!$K$124:$K$165, +VLOOKUP(C1063,'STYLE NAMES'!$B:$AE,30,FALSE)) &gt; 0, +VLOOKUP(VLOOKUP(C1063,'STYLE NAMES'!$B:$AE,30,FALSE),'CATEGORY ID'!K:M,2,FALSE),""),"")</f>
        <v/>
      </c>
      <c r="BR1063" s="101" t="str" cm="1">
        <f t="array" ref="BR1063">IF(C1063&gt;0,_xlfn.TEXTJOIN(";", TRUE,_xlfn.UNIQUE(_xlfn._xlws.FILTER(BF1063:BQ1063,(BF1063:BQ1063&gt;0)),TRUE,FALSE)),"")&amp;";"&amp;BS1063</f>
        <v>17;18;73;</v>
      </c>
      <c r="BU1063" s="106">
        <f>IF(C1063&gt;0,+VLOOKUP($C1063,'STYLE NAMES'!$B:$AC,26,FALSE),"")</f>
        <v>49.9</v>
      </c>
      <c r="BV1063" s="106">
        <f>IF(C1063&gt;0,+VLOOKUP($C1063,'STYLE NAMES'!$B:$AC,27,FALSE),"")</f>
        <v>2740</v>
      </c>
      <c r="BW1063" s="106">
        <f>IF(C1063&gt;0,+VLOOKUP($C1063,'STYLE NAMES'!$B:$AC,28,FALSE),"")</f>
        <v>57.384999999999991</v>
      </c>
      <c r="BY1063"/>
      <c r="BZ1063" s="101">
        <v>0</v>
      </c>
      <c r="CA1063" s="137">
        <f t="shared" si="70"/>
        <v>1</v>
      </c>
      <c r="CB1063" s="137">
        <f>+VLOOKUP(C1063,'[2]STYLES &amp; MODELS MATRIX'!$A:$G,7,FALSE)</f>
        <v>0</v>
      </c>
      <c r="CC1063" s="137">
        <f>+VLOOKUP(C1063,'[1]STYLES &amp; SIZE CHARTS'!$A:$H,8,FALSE)</f>
        <v>0</v>
      </c>
      <c r="CD1063" s="137"/>
      <c r="CE1063" s="205"/>
      <c r="CF1063" s="141"/>
    </row>
    <row r="1064" spans="1:84" s="101" customFormat="1" ht="12" customHeight="1" x14ac:dyDescent="0.2">
      <c r="A1064" s="102">
        <f t="shared" si="68"/>
        <v>0</v>
      </c>
      <c r="B1064" s="101" t="s">
        <v>816</v>
      </c>
      <c r="C1064" s="101" t="s">
        <v>629</v>
      </c>
      <c r="D1064" s="101" t="s">
        <v>630</v>
      </c>
      <c r="E1064" s="203" t="s">
        <v>2788</v>
      </c>
      <c r="F1064" s="101">
        <v>90</v>
      </c>
      <c r="G1064" s="101" t="str">
        <f>IF(C1064&gt;0,+VLOOKUP($C1064,'STYLE NAMES'!$B:$AC,4,FALSE),"")</f>
        <v>ACCESSORIES</v>
      </c>
      <c r="H1064" s="101" t="str">
        <f>IF(C1064&gt;0,+VLOOKUP($C1064,'STYLE NAMES'!$B:$AC,5,FALSE),"")</f>
        <v>ACCESSORIES</v>
      </c>
      <c r="I1064" s="101" t="str">
        <f>IF(C1064&gt;0,+VLOOKUP($C1064,'STYLE NAMES'!$B:$AC,6,FALSE),"")</f>
        <v>RIDER ACCESSORIES</v>
      </c>
      <c r="J1064" s="101" t="str">
        <f>IF(C1064&gt;0,+VLOOKUP($C1064,'STYLE NAMES'!$B:$AC,7,FALSE),"")</f>
        <v>UNISEX</v>
      </c>
      <c r="K1064" s="101" t="str">
        <f>IF(C1064&gt;0,+VLOOKUP($C1064,'STYLE NAMES'!$B:$AC,8,FALSE),"")</f>
        <v>BELTS</v>
      </c>
      <c r="L1064" s="101" t="str">
        <f>IF(E1064&gt;0,+VLOOKUP($E1064,'CODE GENERATOR'!$D:$T,3,FALSE),"")</f>
        <v>A</v>
      </c>
      <c r="M1064" s="101" t="str">
        <f>IF(E1064&gt;0,+VLOOKUP($E1064,'CODE GENERATOR'!$D:$T,4,FALSE),"")</f>
        <v>BRAIDED</v>
      </c>
      <c r="N1064" s="101" t="str">
        <f>IF(E1064&gt;0,+VLOOKUP($E1064,'CODE GENERATOR'!$D:$T,6,FALSE),"")</f>
        <v>MELANGE BLUE</v>
      </c>
      <c r="O1064" s="101" t="str">
        <f>IF(E1064&gt;0,+VLOOKUP($E1064,'CODE GENERATOR'!$D:$T,7,FALSE),"")</f>
        <v>MELANGE BLUE</v>
      </c>
      <c r="P1064" s="101" t="str">
        <f t="shared" si="69"/>
        <v>MELANGE BLUE</v>
      </c>
      <c r="Q1064" s="104" t="str">
        <f>IF(E1064&gt;0,+VLOOKUP($E1064,'CODE GENERATOR'!$D:$T,11,FALSE),"")</f>
        <v>A.RACUX_BLT0015</v>
      </c>
      <c r="R1064" s="104" t="str">
        <f>IF(E1064&gt;0,+VLOOKUP($E1064,'CODE GENERATOR'!$D:$T,12,FALSE),"")</f>
        <v>BRD0012MLBMLB</v>
      </c>
      <c r="S1064" s="104" t="str">
        <f>IF(E1064&gt;0,+VLOOKUP($E1064,'CODE GENERATOR'!$D:$T,13,FALSE),"")</f>
        <v>A.RACUX_BLT0015_BRD0012MLBMLB</v>
      </c>
      <c r="T1064" s="104" t="str">
        <f t="shared" si="67"/>
        <v>A.RACUX_BLT0015_BRD0012MLBMLB_90</v>
      </c>
      <c r="U1064" s="105"/>
      <c r="V1064" s="107" t="str" cm="1">
        <f t="array" ref="V1064">_xlfn.TEXTJOIN(";", TRUE, _xlfn.UNIQUE(_xlfn._xlws.FILTER(P$3:P$10029, C$3:C$10029=C1064)))</f>
        <v>BORDEAUX;BORDEAUX/NAVY;BEIGE/BROWN;NAVY;BEIGE;GRAY/BLUE-BLACK;BROWN/NAVY;DARK GRAY;MELANGE GRAY;LIGHT GRAY;WHITE;RED;BLACK;GREEN;MELANGE BLUE</v>
      </c>
      <c r="W1064" s="107" t="str" cm="1">
        <f t="array" ref="W1064">_xlfn.TEXTJOIN(";", TRUE, _xlfn.UNIQUE(_xlfn._xlws.FILTER(F$3:F$10029, C$3:C$10029=C1064)))</f>
        <v>85;90;95;100;105;110;115;120;125</v>
      </c>
      <c r="X1064" s="101" t="str">
        <f>IF(E1064&gt;0,+VLOOKUP($E1064,'CODE GENERATOR'!$D:$AC,19,FALSE),0)</f>
        <v>CavalierSanmarco_03.02.2026_0615</v>
      </c>
      <c r="Y1064" s="101" t="str">
        <f>IF(E1064&gt;0,+VLOOKUP($E1064,'CODE GENERATOR'!$D:$AC,20,FALSE),0)</f>
        <v>CavalierSanmarco_03.02.2026_0642</v>
      </c>
      <c r="Z1064" s="101" t="str">
        <f>IF(E1064&gt;0,+VLOOKUP($E1064,'CODE GENERATOR'!$D:$AC,21,FALSE),0)</f>
        <v>CavalierSanmarco_03.02.2026_0643</v>
      </c>
      <c r="AA1064" s="101">
        <f>IF(E1064&gt;0,+VLOOKUP($E1064,'CODE GENERATOR'!$D:$AC,22,FALSE),0)</f>
        <v>0</v>
      </c>
      <c r="AB1064" s="101">
        <f>IF(E1064&gt;0,+VLOOKUP($E1064,'CODE GENERATOR'!$D:$AC,23,FALSE),0)</f>
        <v>0</v>
      </c>
      <c r="AC1064" s="101">
        <f>IF(E1064&gt;0,+VLOOKUP($E1064,'CODE GENERATOR'!$D:$AC,24,FALSE),0)</f>
        <v>0</v>
      </c>
      <c r="AD1064" s="101">
        <f>IF(E1064&gt;0,+VLOOKUP($E1064,'CODE GENERATOR'!$D:$AC,25,FALSE),0)</f>
        <v>0</v>
      </c>
      <c r="AE1064" s="101" t="str">
        <f>IF(E1064&gt;0,+VLOOKUP($E1064,'CODE GENERATOR'!$D:$AC,26,FALSE),0)</f>
        <v/>
      </c>
      <c r="AF1064" s="149" t="str">
        <f>IF($C1064&gt;0,$C1064&amp;" "&amp;$P1064&amp;" "&amp;+VLOOKUP($C1064,'STYLE NAMES'!$B:$AC,10,FALSE),"""")</f>
        <v>SANTORINI MELANGE BLUE BRAIDED BELT</v>
      </c>
      <c r="AG1064" s="101" t="str">
        <f>"Enjoy our "&amp;(AF1064)&amp;"; "&amp;IF(C1064&gt;0,+VLOOKUP($C1064,'STYLE NAMES'!$B:$AC,11,FALSE),"")</f>
        <v>Enjoy our SANTORINI MELANGE BLUE BRAIDED BELT; Braided Riding Belts
Available in many colors and designs you can use these elegant belts for riding or even at your daily life</v>
      </c>
      <c r="AH1064" s="101" t="str">
        <f>IF(C1064&gt;0,+VLOOKUP($C1064,'STYLE NAMES'!$B:$AC,12,FALSE),"")</f>
        <v>*Super elastic and comfortable riding belts
Composition:
100% Polyester</v>
      </c>
      <c r="AI1064" s="101" t="str">
        <f>IF(C1064&gt;0,+VLOOKUP($C1064,'STYLE NAMES'!$B:$AC,13,FALSE),"")</f>
        <v>Do not wash in washing machine</v>
      </c>
      <c r="AJ1064" s="149" t="str">
        <f>IF($C1064&gt;0,$C1064&amp;" "&amp;$P1064&amp;" "&amp;+VLOOKUP($C1064,'STYLE NAMES'!$B:$AC,14,FALSE),"""")</f>
        <v>SANTORINI MELANGE BLUE ÖRGÜ KEMER</v>
      </c>
      <c r="AK1064" s="149" t="str">
        <f>"Cavalier SanMarco tarafından tasarlanan "&amp;(AJ1064)&amp;"; "&amp;IF(C1064&gt;0,+VLOOKUP($C1064,'STYLE NAMES'!$B:$AC,15,FALSE),"")</f>
        <v>Cavalier SanMarco tarafından tasarlanan SANTORINI MELANGE BLUE ÖRGÜ KEMER; Örgü Binicilik Kemeri
Birçok renk ve desenleri ile bu şık kemerleri hem biniş kıyafetleriniz ile hem de günlük kıyafetlerinizle kullanabilirsiniz.</v>
      </c>
      <c r="AL1064" s="149" t="str">
        <f>IF(C1064&gt;0,+VLOOKUP($C1064,'STYLE NAMES'!$B:$AC,16,FALSE),"")</f>
        <v>* Çok esnek ve rahat 
Kompozisyon:
100% Polyester</v>
      </c>
      <c r="AM1064" s="149" t="str">
        <f>IF(C1064&gt;0,+VLOOKUP($C1064,'STYLE NAMES'!$B:$AC,17,FALSE),"")</f>
        <v>Ürünü makinada yıkamayınız</v>
      </c>
      <c r="AN1064" s="149" t="str">
        <f>IF($C1064&gt;0,$C1064&amp;" "&amp;$P1064&amp;" "&amp;+VLOOKUP($C1064,'STYLE NAMES'!$B:$AC,18,FALSE),"""")</f>
        <v>SANTORINI MELANGE BLUE CINTURA ELASTICA</v>
      </c>
      <c r="AO1064" s="101" t="str">
        <f>"Disegnato da Cavalier SanMarco "&amp;(AN1064)&amp;"; "&amp;IF(C1064&gt;0,+VLOOKUP($C1064,'STYLE NAMES'!$B:$AC,19,FALSE),"")</f>
        <v>Disegnato da Cavalier SanMarco SANTORINI MELANGE BLUE CINTURA ELASTICA; Cintura intrecciata per equitazione Disponibile in molti colori e design, queste eleganti cinture possono essere utilizzate sia per l'equitazione che nella vita quotidiana.</v>
      </c>
      <c r="AP1064" s="101" t="str">
        <f>IF(C1064&gt;0,+VLOOKUP($C1064,'STYLE NAMES'!$B:$AC,20,FALSE),"")</f>
        <v>Cinture elastiche e confortevoli per l'equitazione Composizione: 100% Poliestere</v>
      </c>
      <c r="AQ1064" s="101" t="str">
        <f>IF(C1064&gt;0,+VLOOKUP($C1064,'STYLE NAMES'!$B:$AC,21,FALSE),"")</f>
        <v>Non lavare in lavatrice</v>
      </c>
      <c r="AR1064" s="101">
        <f>IF(D1064&gt;0,+VLOOKUP($C1064,'STYLE NAMES'!$B:$AC,22,FALSE),"")</f>
        <v>0</v>
      </c>
      <c r="AS1064" s="101">
        <f>IF(E1064&gt;0,+VLOOKUP($C1064,'STYLE NAMES'!$B:$AC,23,FALSE),"")</f>
        <v>0</v>
      </c>
      <c r="AT1064" s="101">
        <f>IF(F1064&gt;0,+VLOOKUP($C1064,'STYLE NAMES'!$B:$AC,24,FALSE),"")</f>
        <v>0</v>
      </c>
      <c r="AU1064" s="101">
        <f>IF(G1064&gt;0,+VLOOKUP($C1064,'STYLE NAMES'!$B:$AC,25,FALSE),"")</f>
        <v>0</v>
      </c>
      <c r="AV1064" s="101">
        <f>+VLOOKUP($S1064,'CODE GENERATOR'!$P:$AM,15,FALSE)</f>
        <v>0</v>
      </c>
      <c r="AW1064" s="101">
        <f>+VLOOKUP($S1064,'CODE GENERATOR'!$P:$AM,16,FALSE)</f>
        <v>0</v>
      </c>
      <c r="AX1064" s="101">
        <f>+VLOOKUP($S1064,'CODE GENERATOR'!$P:$AM,17,FALSE)</f>
        <v>0</v>
      </c>
      <c r="AY1064" s="101">
        <f>+VLOOKUP($S1064,'CODE GENERATOR'!$P:$AM,18,FALSE)</f>
        <v>0</v>
      </c>
      <c r="AZ1064" s="101">
        <f>+VLOOKUP($S1064,'CODE GENERATOR'!$P:$AM,19,FALSE)</f>
        <v>0</v>
      </c>
      <c r="BA1064" s="101">
        <f>+VLOOKUP($S1064,'CODE GENERATOR'!$P:$AM,20,FALSE)</f>
        <v>0</v>
      </c>
      <c r="BB1064" s="101">
        <f>+VLOOKUP($S1064,'CODE GENERATOR'!$P:$AM,21,FALSE)</f>
        <v>0</v>
      </c>
      <c r="BC1064" s="101">
        <f>+VLOOKUP($S1064,'CODE GENERATOR'!$P:$AM,22,FALSE)</f>
        <v>0</v>
      </c>
      <c r="BD1064" s="101">
        <f>+VLOOKUP($S1064,'CODE GENERATOR'!$P:$AM,23,FALSE)</f>
        <v>0</v>
      </c>
      <c r="BE1064" s="101">
        <f>+VLOOKUP($S1064,'CODE GENERATOR'!$P:$AM,24,FALSE)</f>
        <v>0</v>
      </c>
      <c r="BF1064" s="101">
        <f>IF(C1064&gt;0,+VLOOKUP(G1064,'CATEGORY ID'!$A$1:$L$118,3,FALSE),"")</f>
        <v>17</v>
      </c>
      <c r="BG1064" s="101">
        <f>IF(C1064&gt;0,+VLOOKUP(H1064,'CATEGORY ID'!$D$1:$L$118,3,FALSE),"")</f>
        <v>17</v>
      </c>
      <c r="BH1064" s="101">
        <f>IF(C1064&gt;0,+VLOOKUP((+H1064&amp;I1064),'CATEGORY ID'!$H$1:$I$121,2,FALSE),"")</f>
        <v>18</v>
      </c>
      <c r="BJ1064" s="101">
        <f>IF(C1064&gt;0,IF(COUNTIF('CATEGORY ID'!$K$1:$K$121,+H1064&amp;K1064) &gt; 0, +VLOOKUP(+H1064&amp;K1064,'CATEGORY ID'!$K$1:$L$121,2,FALSE),""),"")</f>
        <v>73</v>
      </c>
      <c r="BK1064" s="101" t="str">
        <f>IF(C1064&gt;0,IF(COUNTIF('CATEGORY ID'!$K$124:$K$165, +VLOOKUP(C1064,'STYLE NAMES'!$B:$AE,30,FALSE)) &gt; 0, +VLOOKUP(VLOOKUP(C1064,'STYLE NAMES'!$B:$AE,30,FALSE),'CATEGORY ID'!K:M,2,FALSE),""),"")</f>
        <v/>
      </c>
      <c r="BR1064" s="101" t="str" cm="1">
        <f t="array" ref="BR1064">IF(C1064&gt;0,_xlfn.TEXTJOIN(";", TRUE,_xlfn.UNIQUE(_xlfn._xlws.FILTER(BF1064:BQ1064,(BF1064:BQ1064&gt;0)),TRUE,FALSE)),"")&amp;";"&amp;BS1064</f>
        <v>17;18;73;</v>
      </c>
      <c r="BU1064" s="106">
        <f>IF(C1064&gt;0,+VLOOKUP($C1064,'STYLE NAMES'!$B:$AC,26,FALSE),"")</f>
        <v>49.9</v>
      </c>
      <c r="BV1064" s="106">
        <f>IF(C1064&gt;0,+VLOOKUP($C1064,'STYLE NAMES'!$B:$AC,27,FALSE),"")</f>
        <v>2740</v>
      </c>
      <c r="BW1064" s="106">
        <f>IF(C1064&gt;0,+VLOOKUP($C1064,'STYLE NAMES'!$B:$AC,28,FALSE),"")</f>
        <v>57.384999999999991</v>
      </c>
      <c r="BY1064"/>
      <c r="BZ1064" s="101">
        <v>0</v>
      </c>
      <c r="CA1064" s="137">
        <f t="shared" si="70"/>
        <v>1</v>
      </c>
      <c r="CB1064" s="137">
        <f>+VLOOKUP(C1064,'[2]STYLES &amp; MODELS MATRIX'!$A:$G,7,FALSE)</f>
        <v>0</v>
      </c>
      <c r="CC1064" s="137">
        <f>+VLOOKUP(C1064,'[1]STYLES &amp; SIZE CHARTS'!$A:$H,8,FALSE)</f>
        <v>0</v>
      </c>
      <c r="CD1064" s="137"/>
      <c r="CE1064" s="205"/>
      <c r="CF1064" s="141"/>
    </row>
    <row r="1065" spans="1:84" s="101" customFormat="1" ht="12" customHeight="1" x14ac:dyDescent="0.2">
      <c r="A1065" s="102">
        <f t="shared" si="68"/>
        <v>0</v>
      </c>
      <c r="B1065" s="101" t="s">
        <v>816</v>
      </c>
      <c r="C1065" s="101" t="s">
        <v>629</v>
      </c>
      <c r="D1065" s="101" t="s">
        <v>630</v>
      </c>
      <c r="E1065" s="203" t="s">
        <v>2788</v>
      </c>
      <c r="F1065" s="101">
        <v>95</v>
      </c>
      <c r="G1065" s="101" t="str">
        <f>IF(C1065&gt;0,+VLOOKUP($C1065,'STYLE NAMES'!$B:$AC,4,FALSE),"")</f>
        <v>ACCESSORIES</v>
      </c>
      <c r="H1065" s="101" t="str">
        <f>IF(C1065&gt;0,+VLOOKUP($C1065,'STYLE NAMES'!$B:$AC,5,FALSE),"")</f>
        <v>ACCESSORIES</v>
      </c>
      <c r="I1065" s="101" t="str">
        <f>IF(C1065&gt;0,+VLOOKUP($C1065,'STYLE NAMES'!$B:$AC,6,FALSE),"")</f>
        <v>RIDER ACCESSORIES</v>
      </c>
      <c r="J1065" s="101" t="str">
        <f>IF(C1065&gt;0,+VLOOKUP($C1065,'STYLE NAMES'!$B:$AC,7,FALSE),"")</f>
        <v>UNISEX</v>
      </c>
      <c r="K1065" s="101" t="str">
        <f>IF(C1065&gt;0,+VLOOKUP($C1065,'STYLE NAMES'!$B:$AC,8,FALSE),"")</f>
        <v>BELTS</v>
      </c>
      <c r="L1065" s="101" t="str">
        <f>IF(E1065&gt;0,+VLOOKUP($E1065,'CODE GENERATOR'!$D:$T,3,FALSE),"")</f>
        <v>A</v>
      </c>
      <c r="M1065" s="101" t="str">
        <f>IF(E1065&gt;0,+VLOOKUP($E1065,'CODE GENERATOR'!$D:$T,4,FALSE),"")</f>
        <v>BRAIDED</v>
      </c>
      <c r="N1065" s="101" t="str">
        <f>IF(E1065&gt;0,+VLOOKUP($E1065,'CODE GENERATOR'!$D:$T,6,FALSE),"")</f>
        <v>MELANGE BLUE</v>
      </c>
      <c r="O1065" s="101" t="str">
        <f>IF(E1065&gt;0,+VLOOKUP($E1065,'CODE GENERATOR'!$D:$T,7,FALSE),"")</f>
        <v>MELANGE BLUE</v>
      </c>
      <c r="P1065" s="101" t="str">
        <f t="shared" si="69"/>
        <v>MELANGE BLUE</v>
      </c>
      <c r="Q1065" s="104" t="str">
        <f>IF(E1065&gt;0,+VLOOKUP($E1065,'CODE GENERATOR'!$D:$T,11,FALSE),"")</f>
        <v>A.RACUX_BLT0015</v>
      </c>
      <c r="R1065" s="104" t="str">
        <f>IF(E1065&gt;0,+VLOOKUP($E1065,'CODE GENERATOR'!$D:$T,12,FALSE),"")</f>
        <v>BRD0012MLBMLB</v>
      </c>
      <c r="S1065" s="104" t="str">
        <f>IF(E1065&gt;0,+VLOOKUP($E1065,'CODE GENERATOR'!$D:$T,13,FALSE),"")</f>
        <v>A.RACUX_BLT0015_BRD0012MLBMLB</v>
      </c>
      <c r="T1065" s="104" t="str">
        <f t="shared" si="67"/>
        <v>A.RACUX_BLT0015_BRD0012MLBMLB_95</v>
      </c>
      <c r="U1065" s="105"/>
      <c r="V1065" s="107" t="str" cm="1">
        <f t="array" ref="V1065">_xlfn.TEXTJOIN(";", TRUE, _xlfn.UNIQUE(_xlfn._xlws.FILTER(P$3:P$10029, C$3:C$10029=C1065)))</f>
        <v>BORDEAUX;BORDEAUX/NAVY;BEIGE/BROWN;NAVY;BEIGE;GRAY/BLUE-BLACK;BROWN/NAVY;DARK GRAY;MELANGE GRAY;LIGHT GRAY;WHITE;RED;BLACK;GREEN;MELANGE BLUE</v>
      </c>
      <c r="W1065" s="107" t="str" cm="1">
        <f t="array" ref="W1065">_xlfn.TEXTJOIN(";", TRUE, _xlfn.UNIQUE(_xlfn._xlws.FILTER(F$3:F$10029, C$3:C$10029=C1065)))</f>
        <v>85;90;95;100;105;110;115;120;125</v>
      </c>
      <c r="X1065" s="101" t="str">
        <f>IF(E1065&gt;0,+VLOOKUP($E1065,'CODE GENERATOR'!$D:$AC,19,FALSE),0)</f>
        <v>CavalierSanmarco_03.02.2026_0615</v>
      </c>
      <c r="Y1065" s="101" t="str">
        <f>IF(E1065&gt;0,+VLOOKUP($E1065,'CODE GENERATOR'!$D:$AC,20,FALSE),0)</f>
        <v>CavalierSanmarco_03.02.2026_0642</v>
      </c>
      <c r="Z1065" s="101" t="str">
        <f>IF(E1065&gt;0,+VLOOKUP($E1065,'CODE GENERATOR'!$D:$AC,21,FALSE),0)</f>
        <v>CavalierSanmarco_03.02.2026_0643</v>
      </c>
      <c r="AA1065" s="101">
        <f>IF(E1065&gt;0,+VLOOKUP($E1065,'CODE GENERATOR'!$D:$AC,22,FALSE),0)</f>
        <v>0</v>
      </c>
      <c r="AB1065" s="101">
        <f>IF(E1065&gt;0,+VLOOKUP($E1065,'CODE GENERATOR'!$D:$AC,23,FALSE),0)</f>
        <v>0</v>
      </c>
      <c r="AC1065" s="101">
        <f>IF(E1065&gt;0,+VLOOKUP($E1065,'CODE GENERATOR'!$D:$AC,24,FALSE),0)</f>
        <v>0</v>
      </c>
      <c r="AD1065" s="101">
        <f>IF(E1065&gt;0,+VLOOKUP($E1065,'CODE GENERATOR'!$D:$AC,25,FALSE),0)</f>
        <v>0</v>
      </c>
      <c r="AE1065" s="101" t="str">
        <f>IF(E1065&gt;0,+VLOOKUP($E1065,'CODE GENERATOR'!$D:$AC,26,FALSE),0)</f>
        <v/>
      </c>
      <c r="AF1065" s="149" t="str">
        <f>IF($C1065&gt;0,$C1065&amp;" "&amp;$P1065&amp;" "&amp;+VLOOKUP($C1065,'STYLE NAMES'!$B:$AC,10,FALSE),"""")</f>
        <v>SANTORINI MELANGE BLUE BRAIDED BELT</v>
      </c>
      <c r="AG1065" s="101" t="str">
        <f>"Enjoy our "&amp;(AF1065)&amp;"; "&amp;IF(C1065&gt;0,+VLOOKUP($C1065,'STYLE NAMES'!$B:$AC,11,FALSE),"")</f>
        <v>Enjoy our SANTORINI MELANGE BLUE BRAIDED BELT; Braided Riding Belts
Available in many colors and designs you can use these elegant belts for riding or even at your daily life</v>
      </c>
      <c r="AH1065" s="101" t="str">
        <f>IF(C1065&gt;0,+VLOOKUP($C1065,'STYLE NAMES'!$B:$AC,12,FALSE),"")</f>
        <v>*Super elastic and comfortable riding belts
Composition:
100% Polyester</v>
      </c>
      <c r="AI1065" s="101" t="str">
        <f>IF(C1065&gt;0,+VLOOKUP($C1065,'STYLE NAMES'!$B:$AC,13,FALSE),"")</f>
        <v>Do not wash in washing machine</v>
      </c>
      <c r="AJ1065" s="149" t="str">
        <f>IF($C1065&gt;0,$C1065&amp;" "&amp;$P1065&amp;" "&amp;+VLOOKUP($C1065,'STYLE NAMES'!$B:$AC,14,FALSE),"""")</f>
        <v>SANTORINI MELANGE BLUE ÖRGÜ KEMER</v>
      </c>
      <c r="AK1065" s="149" t="str">
        <f>"Cavalier SanMarco tarafından tasarlanan "&amp;(AJ1065)&amp;"; "&amp;IF(C1065&gt;0,+VLOOKUP($C1065,'STYLE NAMES'!$B:$AC,15,FALSE),"")</f>
        <v>Cavalier SanMarco tarafından tasarlanan SANTORINI MELANGE BLUE ÖRGÜ KEMER; Örgü Binicilik Kemeri
Birçok renk ve desenleri ile bu şık kemerleri hem biniş kıyafetleriniz ile hem de günlük kıyafetlerinizle kullanabilirsiniz.</v>
      </c>
      <c r="AL1065" s="149" t="str">
        <f>IF(C1065&gt;0,+VLOOKUP($C1065,'STYLE NAMES'!$B:$AC,16,FALSE),"")</f>
        <v>* Çok esnek ve rahat 
Kompozisyon:
100% Polyester</v>
      </c>
      <c r="AM1065" s="149" t="str">
        <f>IF(C1065&gt;0,+VLOOKUP($C1065,'STYLE NAMES'!$B:$AC,17,FALSE),"")</f>
        <v>Ürünü makinada yıkamayınız</v>
      </c>
      <c r="AN1065" s="149" t="str">
        <f>IF($C1065&gt;0,$C1065&amp;" "&amp;$P1065&amp;" "&amp;+VLOOKUP($C1065,'STYLE NAMES'!$B:$AC,18,FALSE),"""")</f>
        <v>SANTORINI MELANGE BLUE CINTURA ELASTICA</v>
      </c>
      <c r="AO1065" s="101" t="str">
        <f>"Disegnato da Cavalier SanMarco "&amp;(AN1065)&amp;"; "&amp;IF(C1065&gt;0,+VLOOKUP($C1065,'STYLE NAMES'!$B:$AC,19,FALSE),"")</f>
        <v>Disegnato da Cavalier SanMarco SANTORINI MELANGE BLUE CINTURA ELASTICA; Cintura intrecciata per equitazione Disponibile in molti colori e design, queste eleganti cinture possono essere utilizzate sia per l'equitazione che nella vita quotidiana.</v>
      </c>
      <c r="AP1065" s="101" t="str">
        <f>IF(C1065&gt;0,+VLOOKUP($C1065,'STYLE NAMES'!$B:$AC,20,FALSE),"")</f>
        <v>Cinture elastiche e confortevoli per l'equitazione Composizione: 100% Poliestere</v>
      </c>
      <c r="AQ1065" s="101" t="str">
        <f>IF(C1065&gt;0,+VLOOKUP($C1065,'STYLE NAMES'!$B:$AC,21,FALSE),"")</f>
        <v>Non lavare in lavatrice</v>
      </c>
      <c r="AR1065" s="101">
        <f>IF(D1065&gt;0,+VLOOKUP($C1065,'STYLE NAMES'!$B:$AC,22,FALSE),"")</f>
        <v>0</v>
      </c>
      <c r="AS1065" s="101">
        <f>IF(E1065&gt;0,+VLOOKUP($C1065,'STYLE NAMES'!$B:$AC,23,FALSE),"")</f>
        <v>0</v>
      </c>
      <c r="AT1065" s="101">
        <f>IF(F1065&gt;0,+VLOOKUP($C1065,'STYLE NAMES'!$B:$AC,24,FALSE),"")</f>
        <v>0</v>
      </c>
      <c r="AU1065" s="101">
        <f>IF(G1065&gt;0,+VLOOKUP($C1065,'STYLE NAMES'!$B:$AC,25,FALSE),"")</f>
        <v>0</v>
      </c>
      <c r="AV1065" s="101">
        <f>+VLOOKUP($S1065,'CODE GENERATOR'!$P:$AM,15,FALSE)</f>
        <v>0</v>
      </c>
      <c r="AW1065" s="101">
        <f>+VLOOKUP($S1065,'CODE GENERATOR'!$P:$AM,16,FALSE)</f>
        <v>0</v>
      </c>
      <c r="AX1065" s="101">
        <f>+VLOOKUP($S1065,'CODE GENERATOR'!$P:$AM,17,FALSE)</f>
        <v>0</v>
      </c>
      <c r="AY1065" s="101">
        <f>+VLOOKUP($S1065,'CODE GENERATOR'!$P:$AM,18,FALSE)</f>
        <v>0</v>
      </c>
      <c r="AZ1065" s="101">
        <f>+VLOOKUP($S1065,'CODE GENERATOR'!$P:$AM,19,FALSE)</f>
        <v>0</v>
      </c>
      <c r="BA1065" s="101">
        <f>+VLOOKUP($S1065,'CODE GENERATOR'!$P:$AM,20,FALSE)</f>
        <v>0</v>
      </c>
      <c r="BB1065" s="101">
        <f>+VLOOKUP($S1065,'CODE GENERATOR'!$P:$AM,21,FALSE)</f>
        <v>0</v>
      </c>
      <c r="BC1065" s="101">
        <f>+VLOOKUP($S1065,'CODE GENERATOR'!$P:$AM,22,FALSE)</f>
        <v>0</v>
      </c>
      <c r="BD1065" s="101">
        <f>+VLOOKUP($S1065,'CODE GENERATOR'!$P:$AM,23,FALSE)</f>
        <v>0</v>
      </c>
      <c r="BE1065" s="101">
        <f>+VLOOKUP($S1065,'CODE GENERATOR'!$P:$AM,24,FALSE)</f>
        <v>0</v>
      </c>
      <c r="BF1065" s="101">
        <f>IF(C1065&gt;0,+VLOOKUP(G1065,'CATEGORY ID'!$A$1:$L$118,3,FALSE),"")</f>
        <v>17</v>
      </c>
      <c r="BG1065" s="101">
        <f>IF(C1065&gt;0,+VLOOKUP(H1065,'CATEGORY ID'!$D$1:$L$118,3,FALSE),"")</f>
        <v>17</v>
      </c>
      <c r="BH1065" s="101">
        <f>IF(C1065&gt;0,+VLOOKUP((+H1065&amp;I1065),'CATEGORY ID'!$H$1:$I$121,2,FALSE),"")</f>
        <v>18</v>
      </c>
      <c r="BJ1065" s="101">
        <f>IF(C1065&gt;0,IF(COUNTIF('CATEGORY ID'!$K$1:$K$121,+H1065&amp;K1065) &gt; 0, +VLOOKUP(+H1065&amp;K1065,'CATEGORY ID'!$K$1:$L$121,2,FALSE),""),"")</f>
        <v>73</v>
      </c>
      <c r="BK1065" s="101" t="str">
        <f>IF(C1065&gt;0,IF(COUNTIF('CATEGORY ID'!$K$124:$K$165, +VLOOKUP(C1065,'STYLE NAMES'!$B:$AE,30,FALSE)) &gt; 0, +VLOOKUP(VLOOKUP(C1065,'STYLE NAMES'!$B:$AE,30,FALSE),'CATEGORY ID'!K:M,2,FALSE),""),"")</f>
        <v/>
      </c>
      <c r="BR1065" s="101" t="str" cm="1">
        <f t="array" ref="BR1065">IF(C1065&gt;0,_xlfn.TEXTJOIN(";", TRUE,_xlfn.UNIQUE(_xlfn._xlws.FILTER(BF1065:BQ1065,(BF1065:BQ1065&gt;0)),TRUE,FALSE)),"")&amp;";"&amp;BS1065</f>
        <v>17;18;73;</v>
      </c>
      <c r="BU1065" s="106">
        <f>IF(C1065&gt;0,+VLOOKUP($C1065,'STYLE NAMES'!$B:$AC,26,FALSE),"")</f>
        <v>49.9</v>
      </c>
      <c r="BV1065" s="106">
        <f>IF(C1065&gt;0,+VLOOKUP($C1065,'STYLE NAMES'!$B:$AC,27,FALSE),"")</f>
        <v>2740</v>
      </c>
      <c r="BW1065" s="106">
        <f>IF(C1065&gt;0,+VLOOKUP($C1065,'STYLE NAMES'!$B:$AC,28,FALSE),"")</f>
        <v>57.384999999999991</v>
      </c>
      <c r="BY1065"/>
      <c r="BZ1065" s="101">
        <v>0</v>
      </c>
      <c r="CA1065" s="137">
        <f t="shared" si="70"/>
        <v>1</v>
      </c>
      <c r="CB1065" s="137">
        <f>+VLOOKUP(C1065,'[2]STYLES &amp; MODELS MATRIX'!$A:$G,7,FALSE)</f>
        <v>0</v>
      </c>
      <c r="CC1065" s="137">
        <f>+VLOOKUP(C1065,'[1]STYLES &amp; SIZE CHARTS'!$A:$H,8,FALSE)</f>
        <v>0</v>
      </c>
      <c r="CD1065" s="137"/>
      <c r="CE1065" s="205"/>
      <c r="CF1065" s="141"/>
    </row>
    <row r="1066" spans="1:84" s="101" customFormat="1" ht="12" customHeight="1" x14ac:dyDescent="0.2">
      <c r="A1066" s="102">
        <f t="shared" si="68"/>
        <v>0</v>
      </c>
      <c r="B1066" s="101" t="s">
        <v>816</v>
      </c>
      <c r="C1066" s="101" t="s">
        <v>629</v>
      </c>
      <c r="D1066" s="101" t="s">
        <v>630</v>
      </c>
      <c r="E1066" s="203" t="s">
        <v>2788</v>
      </c>
      <c r="F1066" s="101">
        <v>100</v>
      </c>
      <c r="G1066" s="101" t="str">
        <f>IF(C1066&gt;0,+VLOOKUP($C1066,'STYLE NAMES'!$B:$AC,4,FALSE),"")</f>
        <v>ACCESSORIES</v>
      </c>
      <c r="H1066" s="101" t="str">
        <f>IF(C1066&gt;0,+VLOOKUP($C1066,'STYLE NAMES'!$B:$AC,5,FALSE),"")</f>
        <v>ACCESSORIES</v>
      </c>
      <c r="I1066" s="101" t="str">
        <f>IF(C1066&gt;0,+VLOOKUP($C1066,'STYLE NAMES'!$B:$AC,6,FALSE),"")</f>
        <v>RIDER ACCESSORIES</v>
      </c>
      <c r="J1066" s="101" t="str">
        <f>IF(C1066&gt;0,+VLOOKUP($C1066,'STYLE NAMES'!$B:$AC,7,FALSE),"")</f>
        <v>UNISEX</v>
      </c>
      <c r="K1066" s="101" t="str">
        <f>IF(C1066&gt;0,+VLOOKUP($C1066,'STYLE NAMES'!$B:$AC,8,FALSE),"")</f>
        <v>BELTS</v>
      </c>
      <c r="L1066" s="101" t="str">
        <f>IF(E1066&gt;0,+VLOOKUP($E1066,'CODE GENERATOR'!$D:$T,3,FALSE),"")</f>
        <v>A</v>
      </c>
      <c r="M1066" s="101" t="str">
        <f>IF(E1066&gt;0,+VLOOKUP($E1066,'CODE GENERATOR'!$D:$T,4,FALSE),"")</f>
        <v>BRAIDED</v>
      </c>
      <c r="N1066" s="101" t="str">
        <f>IF(E1066&gt;0,+VLOOKUP($E1066,'CODE GENERATOR'!$D:$T,6,FALSE),"")</f>
        <v>MELANGE BLUE</v>
      </c>
      <c r="O1066" s="101" t="str">
        <f>IF(E1066&gt;0,+VLOOKUP($E1066,'CODE GENERATOR'!$D:$T,7,FALSE),"")</f>
        <v>MELANGE BLUE</v>
      </c>
      <c r="P1066" s="101" t="str">
        <f t="shared" si="69"/>
        <v>MELANGE BLUE</v>
      </c>
      <c r="Q1066" s="104" t="str">
        <f>IF(E1066&gt;0,+VLOOKUP($E1066,'CODE GENERATOR'!$D:$T,11,FALSE),"")</f>
        <v>A.RACUX_BLT0015</v>
      </c>
      <c r="R1066" s="104" t="str">
        <f>IF(E1066&gt;0,+VLOOKUP($E1066,'CODE GENERATOR'!$D:$T,12,FALSE),"")</f>
        <v>BRD0012MLBMLB</v>
      </c>
      <c r="S1066" s="104" t="str">
        <f>IF(E1066&gt;0,+VLOOKUP($E1066,'CODE GENERATOR'!$D:$T,13,FALSE),"")</f>
        <v>A.RACUX_BLT0015_BRD0012MLBMLB</v>
      </c>
      <c r="T1066" s="104" t="str">
        <f t="shared" si="67"/>
        <v>A.RACUX_BLT0015_BRD0012MLBMLB_100</v>
      </c>
      <c r="U1066" s="105"/>
      <c r="V1066" s="107" t="str" cm="1">
        <f t="array" ref="V1066">_xlfn.TEXTJOIN(";", TRUE, _xlfn.UNIQUE(_xlfn._xlws.FILTER(P$3:P$10029, C$3:C$10029=C1066)))</f>
        <v>BORDEAUX;BORDEAUX/NAVY;BEIGE/BROWN;NAVY;BEIGE;GRAY/BLUE-BLACK;BROWN/NAVY;DARK GRAY;MELANGE GRAY;LIGHT GRAY;WHITE;RED;BLACK;GREEN;MELANGE BLUE</v>
      </c>
      <c r="W1066" s="107" t="str" cm="1">
        <f t="array" ref="W1066">_xlfn.TEXTJOIN(";", TRUE, _xlfn.UNIQUE(_xlfn._xlws.FILTER(F$3:F$10029, C$3:C$10029=C1066)))</f>
        <v>85;90;95;100;105;110;115;120;125</v>
      </c>
      <c r="X1066" s="101" t="str">
        <f>IF(E1066&gt;0,+VLOOKUP($E1066,'CODE GENERATOR'!$D:$AC,19,FALSE),0)</f>
        <v>CavalierSanmarco_03.02.2026_0615</v>
      </c>
      <c r="Y1066" s="101" t="str">
        <f>IF(E1066&gt;0,+VLOOKUP($E1066,'CODE GENERATOR'!$D:$AC,20,FALSE),0)</f>
        <v>CavalierSanmarco_03.02.2026_0642</v>
      </c>
      <c r="Z1066" s="101" t="str">
        <f>IF(E1066&gt;0,+VLOOKUP($E1066,'CODE GENERATOR'!$D:$AC,21,FALSE),0)</f>
        <v>CavalierSanmarco_03.02.2026_0643</v>
      </c>
      <c r="AA1066" s="101">
        <f>IF(E1066&gt;0,+VLOOKUP($E1066,'CODE GENERATOR'!$D:$AC,22,FALSE),0)</f>
        <v>0</v>
      </c>
      <c r="AB1066" s="101">
        <f>IF(E1066&gt;0,+VLOOKUP($E1066,'CODE GENERATOR'!$D:$AC,23,FALSE),0)</f>
        <v>0</v>
      </c>
      <c r="AC1066" s="101">
        <f>IF(E1066&gt;0,+VLOOKUP($E1066,'CODE GENERATOR'!$D:$AC,24,FALSE),0)</f>
        <v>0</v>
      </c>
      <c r="AD1066" s="101">
        <f>IF(E1066&gt;0,+VLOOKUP($E1066,'CODE GENERATOR'!$D:$AC,25,FALSE),0)</f>
        <v>0</v>
      </c>
      <c r="AE1066" s="101" t="str">
        <f>IF(E1066&gt;0,+VLOOKUP($E1066,'CODE GENERATOR'!$D:$AC,26,FALSE),0)</f>
        <v/>
      </c>
      <c r="AF1066" s="149" t="str">
        <f>IF($C1066&gt;0,$C1066&amp;" "&amp;$P1066&amp;" "&amp;+VLOOKUP($C1066,'STYLE NAMES'!$B:$AC,10,FALSE),"""")</f>
        <v>SANTORINI MELANGE BLUE BRAIDED BELT</v>
      </c>
      <c r="AG1066" s="101" t="str">
        <f>"Enjoy our "&amp;(AF1066)&amp;"; "&amp;IF(C1066&gt;0,+VLOOKUP($C1066,'STYLE NAMES'!$B:$AC,11,FALSE),"")</f>
        <v>Enjoy our SANTORINI MELANGE BLUE BRAIDED BELT; Braided Riding Belts
Available in many colors and designs you can use these elegant belts for riding or even at your daily life</v>
      </c>
      <c r="AH1066" s="101" t="str">
        <f>IF(C1066&gt;0,+VLOOKUP($C1066,'STYLE NAMES'!$B:$AC,12,FALSE),"")</f>
        <v>*Super elastic and comfortable riding belts
Composition:
100% Polyester</v>
      </c>
      <c r="AI1066" s="101" t="str">
        <f>IF(C1066&gt;0,+VLOOKUP($C1066,'STYLE NAMES'!$B:$AC,13,FALSE),"")</f>
        <v>Do not wash in washing machine</v>
      </c>
      <c r="AJ1066" s="149" t="str">
        <f>IF($C1066&gt;0,$C1066&amp;" "&amp;$P1066&amp;" "&amp;+VLOOKUP($C1066,'STYLE NAMES'!$B:$AC,14,FALSE),"""")</f>
        <v>SANTORINI MELANGE BLUE ÖRGÜ KEMER</v>
      </c>
      <c r="AK1066" s="149" t="str">
        <f>"Cavalier SanMarco tarafından tasarlanan "&amp;(AJ1066)&amp;"; "&amp;IF(C1066&gt;0,+VLOOKUP($C1066,'STYLE NAMES'!$B:$AC,15,FALSE),"")</f>
        <v>Cavalier SanMarco tarafından tasarlanan SANTORINI MELANGE BLUE ÖRGÜ KEMER; Örgü Binicilik Kemeri
Birçok renk ve desenleri ile bu şık kemerleri hem biniş kıyafetleriniz ile hem de günlük kıyafetlerinizle kullanabilirsiniz.</v>
      </c>
      <c r="AL1066" s="149" t="str">
        <f>IF(C1066&gt;0,+VLOOKUP($C1066,'STYLE NAMES'!$B:$AC,16,FALSE),"")</f>
        <v>* Çok esnek ve rahat 
Kompozisyon:
100% Polyester</v>
      </c>
      <c r="AM1066" s="149" t="str">
        <f>IF(C1066&gt;0,+VLOOKUP($C1066,'STYLE NAMES'!$B:$AC,17,FALSE),"")</f>
        <v>Ürünü makinada yıkamayınız</v>
      </c>
      <c r="AN1066" s="149" t="str">
        <f>IF($C1066&gt;0,$C1066&amp;" "&amp;$P1066&amp;" "&amp;+VLOOKUP($C1066,'STYLE NAMES'!$B:$AC,18,FALSE),"""")</f>
        <v>SANTORINI MELANGE BLUE CINTURA ELASTICA</v>
      </c>
      <c r="AO1066" s="101" t="str">
        <f>"Disegnato da Cavalier SanMarco "&amp;(AN1066)&amp;"; "&amp;IF(C1066&gt;0,+VLOOKUP($C1066,'STYLE NAMES'!$B:$AC,19,FALSE),"")</f>
        <v>Disegnato da Cavalier SanMarco SANTORINI MELANGE BLUE CINTURA ELASTICA; Cintura intrecciata per equitazione Disponibile in molti colori e design, queste eleganti cinture possono essere utilizzate sia per l'equitazione che nella vita quotidiana.</v>
      </c>
      <c r="AP1066" s="101" t="str">
        <f>IF(C1066&gt;0,+VLOOKUP($C1066,'STYLE NAMES'!$B:$AC,20,FALSE),"")</f>
        <v>Cinture elastiche e confortevoli per l'equitazione Composizione: 100% Poliestere</v>
      </c>
      <c r="AQ1066" s="101" t="str">
        <f>IF(C1066&gt;0,+VLOOKUP($C1066,'STYLE NAMES'!$B:$AC,21,FALSE),"")</f>
        <v>Non lavare in lavatrice</v>
      </c>
      <c r="AR1066" s="101">
        <f>IF(D1066&gt;0,+VLOOKUP($C1066,'STYLE NAMES'!$B:$AC,22,FALSE),"")</f>
        <v>0</v>
      </c>
      <c r="AS1066" s="101">
        <f>IF(E1066&gt;0,+VLOOKUP($C1066,'STYLE NAMES'!$B:$AC,23,FALSE),"")</f>
        <v>0</v>
      </c>
      <c r="AT1066" s="101">
        <f>IF(F1066&gt;0,+VLOOKUP($C1066,'STYLE NAMES'!$B:$AC,24,FALSE),"")</f>
        <v>0</v>
      </c>
      <c r="AU1066" s="101">
        <f>IF(G1066&gt;0,+VLOOKUP($C1066,'STYLE NAMES'!$B:$AC,25,FALSE),"")</f>
        <v>0</v>
      </c>
      <c r="AV1066" s="101">
        <f>+VLOOKUP($S1066,'CODE GENERATOR'!$P:$AM,15,FALSE)</f>
        <v>0</v>
      </c>
      <c r="AW1066" s="101">
        <f>+VLOOKUP($S1066,'CODE GENERATOR'!$P:$AM,16,FALSE)</f>
        <v>0</v>
      </c>
      <c r="AX1066" s="101">
        <f>+VLOOKUP($S1066,'CODE GENERATOR'!$P:$AM,17,FALSE)</f>
        <v>0</v>
      </c>
      <c r="AY1066" s="101">
        <f>+VLOOKUP($S1066,'CODE GENERATOR'!$P:$AM,18,FALSE)</f>
        <v>0</v>
      </c>
      <c r="AZ1066" s="101">
        <f>+VLOOKUP($S1066,'CODE GENERATOR'!$P:$AM,19,FALSE)</f>
        <v>0</v>
      </c>
      <c r="BA1066" s="101">
        <f>+VLOOKUP($S1066,'CODE GENERATOR'!$P:$AM,20,FALSE)</f>
        <v>0</v>
      </c>
      <c r="BB1066" s="101">
        <f>+VLOOKUP($S1066,'CODE GENERATOR'!$P:$AM,21,FALSE)</f>
        <v>0</v>
      </c>
      <c r="BC1066" s="101">
        <f>+VLOOKUP($S1066,'CODE GENERATOR'!$P:$AM,22,FALSE)</f>
        <v>0</v>
      </c>
      <c r="BD1066" s="101">
        <f>+VLOOKUP($S1066,'CODE GENERATOR'!$P:$AM,23,FALSE)</f>
        <v>0</v>
      </c>
      <c r="BE1066" s="101">
        <f>+VLOOKUP($S1066,'CODE GENERATOR'!$P:$AM,24,FALSE)</f>
        <v>0</v>
      </c>
      <c r="BF1066" s="101">
        <f>IF(C1066&gt;0,+VLOOKUP(G1066,'CATEGORY ID'!$A$1:$L$118,3,FALSE),"")</f>
        <v>17</v>
      </c>
      <c r="BG1066" s="101">
        <f>IF(C1066&gt;0,+VLOOKUP(H1066,'CATEGORY ID'!$D$1:$L$118,3,FALSE),"")</f>
        <v>17</v>
      </c>
      <c r="BH1066" s="101">
        <f>IF(C1066&gt;0,+VLOOKUP((+H1066&amp;I1066),'CATEGORY ID'!$H$1:$I$121,2,FALSE),"")</f>
        <v>18</v>
      </c>
      <c r="BJ1066" s="101">
        <f>IF(C1066&gt;0,IF(COUNTIF('CATEGORY ID'!$K$1:$K$121,+H1066&amp;K1066) &gt; 0, +VLOOKUP(+H1066&amp;K1066,'CATEGORY ID'!$K$1:$L$121,2,FALSE),""),"")</f>
        <v>73</v>
      </c>
      <c r="BK1066" s="101" t="str">
        <f>IF(C1066&gt;0,IF(COUNTIF('CATEGORY ID'!$K$124:$K$165, +VLOOKUP(C1066,'STYLE NAMES'!$B:$AE,30,FALSE)) &gt; 0, +VLOOKUP(VLOOKUP(C1066,'STYLE NAMES'!$B:$AE,30,FALSE),'CATEGORY ID'!K:M,2,FALSE),""),"")</f>
        <v/>
      </c>
      <c r="BR1066" s="101" t="str" cm="1">
        <f t="array" ref="BR1066">IF(C1066&gt;0,_xlfn.TEXTJOIN(";", TRUE,_xlfn.UNIQUE(_xlfn._xlws.FILTER(BF1066:BQ1066,(BF1066:BQ1066&gt;0)),TRUE,FALSE)),"")&amp;";"&amp;BS1066</f>
        <v>17;18;73;</v>
      </c>
      <c r="BU1066" s="106">
        <f>IF(C1066&gt;0,+VLOOKUP($C1066,'STYLE NAMES'!$B:$AC,26,FALSE),"")</f>
        <v>49.9</v>
      </c>
      <c r="BV1066" s="106">
        <f>IF(C1066&gt;0,+VLOOKUP($C1066,'STYLE NAMES'!$B:$AC,27,FALSE),"")</f>
        <v>2740</v>
      </c>
      <c r="BW1066" s="106">
        <f>IF(C1066&gt;0,+VLOOKUP($C1066,'STYLE NAMES'!$B:$AC,28,FALSE),"")</f>
        <v>57.384999999999991</v>
      </c>
      <c r="BY1066"/>
      <c r="BZ1066" s="101">
        <v>0</v>
      </c>
      <c r="CA1066" s="137">
        <f t="shared" si="70"/>
        <v>1</v>
      </c>
      <c r="CB1066" s="137">
        <f>+VLOOKUP(C1066,'[2]STYLES &amp; MODELS MATRIX'!$A:$G,7,FALSE)</f>
        <v>0</v>
      </c>
      <c r="CC1066" s="137">
        <f>+VLOOKUP(C1066,'[1]STYLES &amp; SIZE CHARTS'!$A:$H,8,FALSE)</f>
        <v>0</v>
      </c>
      <c r="CD1066" s="137"/>
      <c r="CE1066" s="205"/>
      <c r="CF1066" s="141"/>
    </row>
    <row r="1067" spans="1:84" s="101" customFormat="1" ht="12" customHeight="1" x14ac:dyDescent="0.2">
      <c r="A1067" s="102">
        <f t="shared" si="68"/>
        <v>0</v>
      </c>
      <c r="B1067" s="101" t="s">
        <v>816</v>
      </c>
      <c r="C1067" s="101" t="s">
        <v>629</v>
      </c>
      <c r="D1067" s="101" t="s">
        <v>630</v>
      </c>
      <c r="E1067" s="203" t="s">
        <v>2788</v>
      </c>
      <c r="F1067" s="101">
        <v>105</v>
      </c>
      <c r="G1067" s="101" t="str">
        <f>IF(C1067&gt;0,+VLOOKUP($C1067,'STYLE NAMES'!$B:$AC,4,FALSE),"")</f>
        <v>ACCESSORIES</v>
      </c>
      <c r="H1067" s="101" t="str">
        <f>IF(C1067&gt;0,+VLOOKUP($C1067,'STYLE NAMES'!$B:$AC,5,FALSE),"")</f>
        <v>ACCESSORIES</v>
      </c>
      <c r="I1067" s="101" t="str">
        <f>IF(C1067&gt;0,+VLOOKUP($C1067,'STYLE NAMES'!$B:$AC,6,FALSE),"")</f>
        <v>RIDER ACCESSORIES</v>
      </c>
      <c r="J1067" s="101" t="str">
        <f>IF(C1067&gt;0,+VLOOKUP($C1067,'STYLE NAMES'!$B:$AC,7,FALSE),"")</f>
        <v>UNISEX</v>
      </c>
      <c r="K1067" s="101" t="str">
        <f>IF(C1067&gt;0,+VLOOKUP($C1067,'STYLE NAMES'!$B:$AC,8,FALSE),"")</f>
        <v>BELTS</v>
      </c>
      <c r="L1067" s="101" t="str">
        <f>IF(E1067&gt;0,+VLOOKUP($E1067,'CODE GENERATOR'!$D:$T,3,FALSE),"")</f>
        <v>A</v>
      </c>
      <c r="M1067" s="101" t="str">
        <f>IF(E1067&gt;0,+VLOOKUP($E1067,'CODE GENERATOR'!$D:$T,4,FALSE),"")</f>
        <v>BRAIDED</v>
      </c>
      <c r="N1067" s="101" t="str">
        <f>IF(E1067&gt;0,+VLOOKUP($E1067,'CODE GENERATOR'!$D:$T,6,FALSE),"")</f>
        <v>MELANGE BLUE</v>
      </c>
      <c r="O1067" s="101" t="str">
        <f>IF(E1067&gt;0,+VLOOKUP($E1067,'CODE GENERATOR'!$D:$T,7,FALSE),"")</f>
        <v>MELANGE BLUE</v>
      </c>
      <c r="P1067" s="101" t="str">
        <f t="shared" si="69"/>
        <v>MELANGE BLUE</v>
      </c>
      <c r="Q1067" s="104" t="str">
        <f>IF(E1067&gt;0,+VLOOKUP($E1067,'CODE GENERATOR'!$D:$T,11,FALSE),"")</f>
        <v>A.RACUX_BLT0015</v>
      </c>
      <c r="R1067" s="104" t="str">
        <f>IF(E1067&gt;0,+VLOOKUP($E1067,'CODE GENERATOR'!$D:$T,12,FALSE),"")</f>
        <v>BRD0012MLBMLB</v>
      </c>
      <c r="S1067" s="104" t="str">
        <f>IF(E1067&gt;0,+VLOOKUP($E1067,'CODE GENERATOR'!$D:$T,13,FALSE),"")</f>
        <v>A.RACUX_BLT0015_BRD0012MLBMLB</v>
      </c>
      <c r="T1067" s="104" t="str">
        <f t="shared" si="67"/>
        <v>A.RACUX_BLT0015_BRD0012MLBMLB_105</v>
      </c>
      <c r="U1067" s="105"/>
      <c r="V1067" s="107" t="str" cm="1">
        <f t="array" ref="V1067">_xlfn.TEXTJOIN(";", TRUE, _xlfn.UNIQUE(_xlfn._xlws.FILTER(P$3:P$10029, C$3:C$10029=C1067)))</f>
        <v>BORDEAUX;BORDEAUX/NAVY;BEIGE/BROWN;NAVY;BEIGE;GRAY/BLUE-BLACK;BROWN/NAVY;DARK GRAY;MELANGE GRAY;LIGHT GRAY;WHITE;RED;BLACK;GREEN;MELANGE BLUE</v>
      </c>
      <c r="W1067" s="107" t="str" cm="1">
        <f t="array" ref="W1067">_xlfn.TEXTJOIN(";", TRUE, _xlfn.UNIQUE(_xlfn._xlws.FILTER(F$3:F$10029, C$3:C$10029=C1067)))</f>
        <v>85;90;95;100;105;110;115;120;125</v>
      </c>
      <c r="X1067" s="101" t="str">
        <f>IF(E1067&gt;0,+VLOOKUP($E1067,'CODE GENERATOR'!$D:$AC,19,FALSE),0)</f>
        <v>CavalierSanmarco_03.02.2026_0615</v>
      </c>
      <c r="Y1067" s="101" t="str">
        <f>IF(E1067&gt;0,+VLOOKUP($E1067,'CODE GENERATOR'!$D:$AC,20,FALSE),0)</f>
        <v>CavalierSanmarco_03.02.2026_0642</v>
      </c>
      <c r="Z1067" s="101" t="str">
        <f>IF(E1067&gt;0,+VLOOKUP($E1067,'CODE GENERATOR'!$D:$AC,21,FALSE),0)</f>
        <v>CavalierSanmarco_03.02.2026_0643</v>
      </c>
      <c r="AA1067" s="101">
        <f>IF(E1067&gt;0,+VLOOKUP($E1067,'CODE GENERATOR'!$D:$AC,22,FALSE),0)</f>
        <v>0</v>
      </c>
      <c r="AB1067" s="101">
        <f>IF(E1067&gt;0,+VLOOKUP($E1067,'CODE GENERATOR'!$D:$AC,23,FALSE),0)</f>
        <v>0</v>
      </c>
      <c r="AC1067" s="101">
        <f>IF(E1067&gt;0,+VLOOKUP($E1067,'CODE GENERATOR'!$D:$AC,24,FALSE),0)</f>
        <v>0</v>
      </c>
      <c r="AD1067" s="101">
        <f>IF(E1067&gt;0,+VLOOKUP($E1067,'CODE GENERATOR'!$D:$AC,25,FALSE),0)</f>
        <v>0</v>
      </c>
      <c r="AE1067" s="101" t="str">
        <f>IF(E1067&gt;0,+VLOOKUP($E1067,'CODE GENERATOR'!$D:$AC,26,FALSE),0)</f>
        <v/>
      </c>
      <c r="AF1067" s="149" t="str">
        <f>IF($C1067&gt;0,$C1067&amp;" "&amp;$P1067&amp;" "&amp;+VLOOKUP($C1067,'STYLE NAMES'!$B:$AC,10,FALSE),"""")</f>
        <v>SANTORINI MELANGE BLUE BRAIDED BELT</v>
      </c>
      <c r="AG1067" s="101" t="str">
        <f>"Enjoy our "&amp;(AF1067)&amp;"; "&amp;IF(C1067&gt;0,+VLOOKUP($C1067,'STYLE NAMES'!$B:$AC,11,FALSE),"")</f>
        <v>Enjoy our SANTORINI MELANGE BLUE BRAIDED BELT; Braided Riding Belts
Available in many colors and designs you can use these elegant belts for riding or even at your daily life</v>
      </c>
      <c r="AH1067" s="101" t="str">
        <f>IF(C1067&gt;0,+VLOOKUP($C1067,'STYLE NAMES'!$B:$AC,12,FALSE),"")</f>
        <v>*Super elastic and comfortable riding belts
Composition:
100% Polyester</v>
      </c>
      <c r="AI1067" s="101" t="str">
        <f>IF(C1067&gt;0,+VLOOKUP($C1067,'STYLE NAMES'!$B:$AC,13,FALSE),"")</f>
        <v>Do not wash in washing machine</v>
      </c>
      <c r="AJ1067" s="149" t="str">
        <f>IF($C1067&gt;0,$C1067&amp;" "&amp;$P1067&amp;" "&amp;+VLOOKUP($C1067,'STYLE NAMES'!$B:$AC,14,FALSE),"""")</f>
        <v>SANTORINI MELANGE BLUE ÖRGÜ KEMER</v>
      </c>
      <c r="AK1067" s="149" t="str">
        <f>"Cavalier SanMarco tarafından tasarlanan "&amp;(AJ1067)&amp;"; "&amp;IF(C1067&gt;0,+VLOOKUP($C1067,'STYLE NAMES'!$B:$AC,15,FALSE),"")</f>
        <v>Cavalier SanMarco tarafından tasarlanan SANTORINI MELANGE BLUE ÖRGÜ KEMER; Örgü Binicilik Kemeri
Birçok renk ve desenleri ile bu şık kemerleri hem biniş kıyafetleriniz ile hem de günlük kıyafetlerinizle kullanabilirsiniz.</v>
      </c>
      <c r="AL1067" s="149" t="str">
        <f>IF(C1067&gt;0,+VLOOKUP($C1067,'STYLE NAMES'!$B:$AC,16,FALSE),"")</f>
        <v>* Çok esnek ve rahat 
Kompozisyon:
100% Polyester</v>
      </c>
      <c r="AM1067" s="149" t="str">
        <f>IF(C1067&gt;0,+VLOOKUP($C1067,'STYLE NAMES'!$B:$AC,17,FALSE),"")</f>
        <v>Ürünü makinada yıkamayınız</v>
      </c>
      <c r="AN1067" s="149" t="str">
        <f>IF($C1067&gt;0,$C1067&amp;" "&amp;$P1067&amp;" "&amp;+VLOOKUP($C1067,'STYLE NAMES'!$B:$AC,18,FALSE),"""")</f>
        <v>SANTORINI MELANGE BLUE CINTURA ELASTICA</v>
      </c>
      <c r="AO1067" s="101" t="str">
        <f>"Disegnato da Cavalier SanMarco "&amp;(AN1067)&amp;"; "&amp;IF(C1067&gt;0,+VLOOKUP($C1067,'STYLE NAMES'!$B:$AC,19,FALSE),"")</f>
        <v>Disegnato da Cavalier SanMarco SANTORINI MELANGE BLUE CINTURA ELASTICA; Cintura intrecciata per equitazione Disponibile in molti colori e design, queste eleganti cinture possono essere utilizzate sia per l'equitazione che nella vita quotidiana.</v>
      </c>
      <c r="AP1067" s="101" t="str">
        <f>IF(C1067&gt;0,+VLOOKUP($C1067,'STYLE NAMES'!$B:$AC,20,FALSE),"")</f>
        <v>Cinture elastiche e confortevoli per l'equitazione Composizione: 100% Poliestere</v>
      </c>
      <c r="AQ1067" s="101" t="str">
        <f>IF(C1067&gt;0,+VLOOKUP($C1067,'STYLE NAMES'!$B:$AC,21,FALSE),"")</f>
        <v>Non lavare in lavatrice</v>
      </c>
      <c r="AR1067" s="101">
        <f>IF(D1067&gt;0,+VLOOKUP($C1067,'STYLE NAMES'!$B:$AC,22,FALSE),"")</f>
        <v>0</v>
      </c>
      <c r="AS1067" s="101">
        <f>IF(E1067&gt;0,+VLOOKUP($C1067,'STYLE NAMES'!$B:$AC,23,FALSE),"")</f>
        <v>0</v>
      </c>
      <c r="AT1067" s="101">
        <f>IF(F1067&gt;0,+VLOOKUP($C1067,'STYLE NAMES'!$B:$AC,24,FALSE),"")</f>
        <v>0</v>
      </c>
      <c r="AU1067" s="101">
        <f>IF(G1067&gt;0,+VLOOKUP($C1067,'STYLE NAMES'!$B:$AC,25,FALSE),"")</f>
        <v>0</v>
      </c>
      <c r="AV1067" s="101">
        <f>+VLOOKUP($S1067,'CODE GENERATOR'!$P:$AM,15,FALSE)</f>
        <v>0</v>
      </c>
      <c r="AW1067" s="101">
        <f>+VLOOKUP($S1067,'CODE GENERATOR'!$P:$AM,16,FALSE)</f>
        <v>0</v>
      </c>
      <c r="AX1067" s="101">
        <f>+VLOOKUP($S1067,'CODE GENERATOR'!$P:$AM,17,FALSE)</f>
        <v>0</v>
      </c>
      <c r="AY1067" s="101">
        <f>+VLOOKUP($S1067,'CODE GENERATOR'!$P:$AM,18,FALSE)</f>
        <v>0</v>
      </c>
      <c r="AZ1067" s="101">
        <f>+VLOOKUP($S1067,'CODE GENERATOR'!$P:$AM,19,FALSE)</f>
        <v>0</v>
      </c>
      <c r="BA1067" s="101">
        <f>+VLOOKUP($S1067,'CODE GENERATOR'!$P:$AM,20,FALSE)</f>
        <v>0</v>
      </c>
      <c r="BB1067" s="101">
        <f>+VLOOKUP($S1067,'CODE GENERATOR'!$P:$AM,21,FALSE)</f>
        <v>0</v>
      </c>
      <c r="BC1067" s="101">
        <f>+VLOOKUP($S1067,'CODE GENERATOR'!$P:$AM,22,FALSE)</f>
        <v>0</v>
      </c>
      <c r="BD1067" s="101">
        <f>+VLOOKUP($S1067,'CODE GENERATOR'!$P:$AM,23,FALSE)</f>
        <v>0</v>
      </c>
      <c r="BE1067" s="101">
        <f>+VLOOKUP($S1067,'CODE GENERATOR'!$P:$AM,24,FALSE)</f>
        <v>0</v>
      </c>
      <c r="BF1067" s="101">
        <f>IF(C1067&gt;0,+VLOOKUP(G1067,'CATEGORY ID'!$A$1:$L$118,3,FALSE),"")</f>
        <v>17</v>
      </c>
      <c r="BG1067" s="101">
        <f>IF(C1067&gt;0,+VLOOKUP(H1067,'CATEGORY ID'!$D$1:$L$118,3,FALSE),"")</f>
        <v>17</v>
      </c>
      <c r="BH1067" s="101">
        <f>IF(C1067&gt;0,+VLOOKUP((+H1067&amp;I1067),'CATEGORY ID'!$H$1:$I$121,2,FALSE),"")</f>
        <v>18</v>
      </c>
      <c r="BJ1067" s="101">
        <f>IF(C1067&gt;0,IF(COUNTIF('CATEGORY ID'!$K$1:$K$121,+H1067&amp;K1067) &gt; 0, +VLOOKUP(+H1067&amp;K1067,'CATEGORY ID'!$K$1:$L$121,2,FALSE),""),"")</f>
        <v>73</v>
      </c>
      <c r="BK1067" s="101" t="str">
        <f>IF(C1067&gt;0,IF(COUNTIF('CATEGORY ID'!$K$124:$K$165, +VLOOKUP(C1067,'STYLE NAMES'!$B:$AE,30,FALSE)) &gt; 0, +VLOOKUP(VLOOKUP(C1067,'STYLE NAMES'!$B:$AE,30,FALSE),'CATEGORY ID'!K:M,2,FALSE),""),"")</f>
        <v/>
      </c>
      <c r="BR1067" s="101" t="str" cm="1">
        <f t="array" ref="BR1067">IF(C1067&gt;0,_xlfn.TEXTJOIN(";", TRUE,_xlfn.UNIQUE(_xlfn._xlws.FILTER(BF1067:BQ1067,(BF1067:BQ1067&gt;0)),TRUE,FALSE)),"")&amp;";"&amp;BS1067</f>
        <v>17;18;73;</v>
      </c>
      <c r="BU1067" s="106">
        <f>IF(C1067&gt;0,+VLOOKUP($C1067,'STYLE NAMES'!$B:$AC,26,FALSE),"")</f>
        <v>49.9</v>
      </c>
      <c r="BV1067" s="106">
        <f>IF(C1067&gt;0,+VLOOKUP($C1067,'STYLE NAMES'!$B:$AC,27,FALSE),"")</f>
        <v>2740</v>
      </c>
      <c r="BW1067" s="106">
        <f>IF(C1067&gt;0,+VLOOKUP($C1067,'STYLE NAMES'!$B:$AC,28,FALSE),"")</f>
        <v>57.384999999999991</v>
      </c>
      <c r="BY1067"/>
      <c r="BZ1067" s="101">
        <v>0</v>
      </c>
      <c r="CA1067" s="137">
        <f t="shared" si="70"/>
        <v>1</v>
      </c>
      <c r="CB1067" s="137">
        <f>+VLOOKUP(C1067,'[2]STYLES &amp; MODELS MATRIX'!$A:$G,7,FALSE)</f>
        <v>0</v>
      </c>
      <c r="CC1067" s="137">
        <f>+VLOOKUP(C1067,'[1]STYLES &amp; SIZE CHARTS'!$A:$H,8,FALSE)</f>
        <v>0</v>
      </c>
      <c r="CD1067" s="137"/>
      <c r="CE1067" s="205"/>
      <c r="CF1067" s="141"/>
    </row>
    <row r="1068" spans="1:84" s="101" customFormat="1" ht="12" customHeight="1" x14ac:dyDescent="0.2">
      <c r="A1068" s="102">
        <f t="shared" si="68"/>
        <v>0</v>
      </c>
      <c r="B1068" s="101" t="s">
        <v>816</v>
      </c>
      <c r="C1068" s="101" t="s">
        <v>629</v>
      </c>
      <c r="D1068" s="101" t="s">
        <v>630</v>
      </c>
      <c r="E1068" s="203" t="s">
        <v>2788</v>
      </c>
      <c r="F1068" s="101">
        <v>110</v>
      </c>
      <c r="G1068" s="101" t="str">
        <f>IF(C1068&gt;0,+VLOOKUP($C1068,'STYLE NAMES'!$B:$AC,4,FALSE),"")</f>
        <v>ACCESSORIES</v>
      </c>
      <c r="H1068" s="101" t="str">
        <f>IF(C1068&gt;0,+VLOOKUP($C1068,'STYLE NAMES'!$B:$AC,5,FALSE),"")</f>
        <v>ACCESSORIES</v>
      </c>
      <c r="I1068" s="101" t="str">
        <f>IF(C1068&gt;0,+VLOOKUP($C1068,'STYLE NAMES'!$B:$AC,6,FALSE),"")</f>
        <v>RIDER ACCESSORIES</v>
      </c>
      <c r="J1068" s="101" t="str">
        <f>IF(C1068&gt;0,+VLOOKUP($C1068,'STYLE NAMES'!$B:$AC,7,FALSE),"")</f>
        <v>UNISEX</v>
      </c>
      <c r="K1068" s="101" t="str">
        <f>IF(C1068&gt;0,+VLOOKUP($C1068,'STYLE NAMES'!$B:$AC,8,FALSE),"")</f>
        <v>BELTS</v>
      </c>
      <c r="L1068" s="101" t="str">
        <f>IF(E1068&gt;0,+VLOOKUP($E1068,'CODE GENERATOR'!$D:$T,3,FALSE),"")</f>
        <v>A</v>
      </c>
      <c r="M1068" s="101" t="str">
        <f>IF(E1068&gt;0,+VLOOKUP($E1068,'CODE GENERATOR'!$D:$T,4,FALSE),"")</f>
        <v>BRAIDED</v>
      </c>
      <c r="N1068" s="101" t="str">
        <f>IF(E1068&gt;0,+VLOOKUP($E1068,'CODE GENERATOR'!$D:$T,6,FALSE),"")</f>
        <v>MELANGE BLUE</v>
      </c>
      <c r="O1068" s="101" t="str">
        <f>IF(E1068&gt;0,+VLOOKUP($E1068,'CODE GENERATOR'!$D:$T,7,FALSE),"")</f>
        <v>MELANGE BLUE</v>
      </c>
      <c r="P1068" s="101" t="str">
        <f t="shared" si="69"/>
        <v>MELANGE BLUE</v>
      </c>
      <c r="Q1068" s="104" t="str">
        <f>IF(E1068&gt;0,+VLOOKUP($E1068,'CODE GENERATOR'!$D:$T,11,FALSE),"")</f>
        <v>A.RACUX_BLT0015</v>
      </c>
      <c r="R1068" s="104" t="str">
        <f>IF(E1068&gt;0,+VLOOKUP($E1068,'CODE GENERATOR'!$D:$T,12,FALSE),"")</f>
        <v>BRD0012MLBMLB</v>
      </c>
      <c r="S1068" s="104" t="str">
        <f>IF(E1068&gt;0,+VLOOKUP($E1068,'CODE GENERATOR'!$D:$T,13,FALSE),"")</f>
        <v>A.RACUX_BLT0015_BRD0012MLBMLB</v>
      </c>
      <c r="T1068" s="104" t="str">
        <f t="shared" si="67"/>
        <v>A.RACUX_BLT0015_BRD0012MLBMLB_110</v>
      </c>
      <c r="U1068" s="105"/>
      <c r="V1068" s="107" t="str" cm="1">
        <f t="array" ref="V1068">_xlfn.TEXTJOIN(";", TRUE, _xlfn.UNIQUE(_xlfn._xlws.FILTER(P$3:P$10029, C$3:C$10029=C1068)))</f>
        <v>BORDEAUX;BORDEAUX/NAVY;BEIGE/BROWN;NAVY;BEIGE;GRAY/BLUE-BLACK;BROWN/NAVY;DARK GRAY;MELANGE GRAY;LIGHT GRAY;WHITE;RED;BLACK;GREEN;MELANGE BLUE</v>
      </c>
      <c r="W1068" s="107" t="str" cm="1">
        <f t="array" ref="W1068">_xlfn.TEXTJOIN(";", TRUE, _xlfn.UNIQUE(_xlfn._xlws.FILTER(F$3:F$10029, C$3:C$10029=C1068)))</f>
        <v>85;90;95;100;105;110;115;120;125</v>
      </c>
      <c r="X1068" s="101" t="str">
        <f>IF(E1068&gt;0,+VLOOKUP($E1068,'CODE GENERATOR'!$D:$AC,19,FALSE),0)</f>
        <v>CavalierSanmarco_03.02.2026_0615</v>
      </c>
      <c r="Y1068" s="101" t="str">
        <f>IF(E1068&gt;0,+VLOOKUP($E1068,'CODE GENERATOR'!$D:$AC,20,FALSE),0)</f>
        <v>CavalierSanmarco_03.02.2026_0642</v>
      </c>
      <c r="Z1068" s="101" t="str">
        <f>IF(E1068&gt;0,+VLOOKUP($E1068,'CODE GENERATOR'!$D:$AC,21,FALSE),0)</f>
        <v>CavalierSanmarco_03.02.2026_0643</v>
      </c>
      <c r="AA1068" s="101">
        <f>IF(E1068&gt;0,+VLOOKUP($E1068,'CODE GENERATOR'!$D:$AC,22,FALSE),0)</f>
        <v>0</v>
      </c>
      <c r="AB1068" s="101">
        <f>IF(E1068&gt;0,+VLOOKUP($E1068,'CODE GENERATOR'!$D:$AC,23,FALSE),0)</f>
        <v>0</v>
      </c>
      <c r="AC1068" s="101">
        <f>IF(E1068&gt;0,+VLOOKUP($E1068,'CODE GENERATOR'!$D:$AC,24,FALSE),0)</f>
        <v>0</v>
      </c>
      <c r="AD1068" s="101">
        <f>IF(E1068&gt;0,+VLOOKUP($E1068,'CODE GENERATOR'!$D:$AC,25,FALSE),0)</f>
        <v>0</v>
      </c>
      <c r="AE1068" s="101" t="str">
        <f>IF(E1068&gt;0,+VLOOKUP($E1068,'CODE GENERATOR'!$D:$AC,26,FALSE),0)</f>
        <v/>
      </c>
      <c r="AF1068" s="149" t="str">
        <f>IF($C1068&gt;0,$C1068&amp;" "&amp;$P1068&amp;" "&amp;+VLOOKUP($C1068,'STYLE NAMES'!$B:$AC,10,FALSE),"""")</f>
        <v>SANTORINI MELANGE BLUE BRAIDED BELT</v>
      </c>
      <c r="AG1068" s="101" t="str">
        <f>"Enjoy our "&amp;(AF1068)&amp;"; "&amp;IF(C1068&gt;0,+VLOOKUP($C1068,'STYLE NAMES'!$B:$AC,11,FALSE),"")</f>
        <v>Enjoy our SANTORINI MELANGE BLUE BRAIDED BELT; Braided Riding Belts
Available in many colors and designs you can use these elegant belts for riding or even at your daily life</v>
      </c>
      <c r="AH1068" s="101" t="str">
        <f>IF(C1068&gt;0,+VLOOKUP($C1068,'STYLE NAMES'!$B:$AC,12,FALSE),"")</f>
        <v>*Super elastic and comfortable riding belts
Composition:
100% Polyester</v>
      </c>
      <c r="AI1068" s="101" t="str">
        <f>IF(C1068&gt;0,+VLOOKUP($C1068,'STYLE NAMES'!$B:$AC,13,FALSE),"")</f>
        <v>Do not wash in washing machine</v>
      </c>
      <c r="AJ1068" s="149" t="str">
        <f>IF($C1068&gt;0,$C1068&amp;" "&amp;$P1068&amp;" "&amp;+VLOOKUP($C1068,'STYLE NAMES'!$B:$AC,14,FALSE),"""")</f>
        <v>SANTORINI MELANGE BLUE ÖRGÜ KEMER</v>
      </c>
      <c r="AK1068" s="149" t="str">
        <f>"Cavalier SanMarco tarafından tasarlanan "&amp;(AJ1068)&amp;"; "&amp;IF(C1068&gt;0,+VLOOKUP($C1068,'STYLE NAMES'!$B:$AC,15,FALSE),"")</f>
        <v>Cavalier SanMarco tarafından tasarlanan SANTORINI MELANGE BLUE ÖRGÜ KEMER; Örgü Binicilik Kemeri
Birçok renk ve desenleri ile bu şık kemerleri hem biniş kıyafetleriniz ile hem de günlük kıyafetlerinizle kullanabilirsiniz.</v>
      </c>
      <c r="AL1068" s="149" t="str">
        <f>IF(C1068&gt;0,+VLOOKUP($C1068,'STYLE NAMES'!$B:$AC,16,FALSE),"")</f>
        <v>* Çok esnek ve rahat 
Kompozisyon:
100% Polyester</v>
      </c>
      <c r="AM1068" s="149" t="str">
        <f>IF(C1068&gt;0,+VLOOKUP($C1068,'STYLE NAMES'!$B:$AC,17,FALSE),"")</f>
        <v>Ürünü makinada yıkamayınız</v>
      </c>
      <c r="AN1068" s="149" t="str">
        <f>IF($C1068&gt;0,$C1068&amp;" "&amp;$P1068&amp;" "&amp;+VLOOKUP($C1068,'STYLE NAMES'!$B:$AC,18,FALSE),"""")</f>
        <v>SANTORINI MELANGE BLUE CINTURA ELASTICA</v>
      </c>
      <c r="AO1068" s="101" t="str">
        <f>"Disegnato da Cavalier SanMarco "&amp;(AN1068)&amp;"; "&amp;IF(C1068&gt;0,+VLOOKUP($C1068,'STYLE NAMES'!$B:$AC,19,FALSE),"")</f>
        <v>Disegnato da Cavalier SanMarco SANTORINI MELANGE BLUE CINTURA ELASTICA; Cintura intrecciata per equitazione Disponibile in molti colori e design, queste eleganti cinture possono essere utilizzate sia per l'equitazione che nella vita quotidiana.</v>
      </c>
      <c r="AP1068" s="101" t="str">
        <f>IF(C1068&gt;0,+VLOOKUP($C1068,'STYLE NAMES'!$B:$AC,20,FALSE),"")</f>
        <v>Cinture elastiche e confortevoli per l'equitazione Composizione: 100% Poliestere</v>
      </c>
      <c r="AQ1068" s="101" t="str">
        <f>IF(C1068&gt;0,+VLOOKUP($C1068,'STYLE NAMES'!$B:$AC,21,FALSE),"")</f>
        <v>Non lavare in lavatrice</v>
      </c>
      <c r="AR1068" s="101">
        <f>IF(D1068&gt;0,+VLOOKUP($C1068,'STYLE NAMES'!$B:$AC,22,FALSE),"")</f>
        <v>0</v>
      </c>
      <c r="AS1068" s="101">
        <f>IF(E1068&gt;0,+VLOOKUP($C1068,'STYLE NAMES'!$B:$AC,23,FALSE),"")</f>
        <v>0</v>
      </c>
      <c r="AT1068" s="101">
        <f>IF(F1068&gt;0,+VLOOKUP($C1068,'STYLE NAMES'!$B:$AC,24,FALSE),"")</f>
        <v>0</v>
      </c>
      <c r="AU1068" s="101">
        <f>IF(G1068&gt;0,+VLOOKUP($C1068,'STYLE NAMES'!$B:$AC,25,FALSE),"")</f>
        <v>0</v>
      </c>
      <c r="AV1068" s="101">
        <f>+VLOOKUP($S1068,'CODE GENERATOR'!$P:$AM,15,FALSE)</f>
        <v>0</v>
      </c>
      <c r="AW1068" s="101">
        <f>+VLOOKUP($S1068,'CODE GENERATOR'!$P:$AM,16,FALSE)</f>
        <v>0</v>
      </c>
      <c r="AX1068" s="101">
        <f>+VLOOKUP($S1068,'CODE GENERATOR'!$P:$AM,17,FALSE)</f>
        <v>0</v>
      </c>
      <c r="AY1068" s="101">
        <f>+VLOOKUP($S1068,'CODE GENERATOR'!$P:$AM,18,FALSE)</f>
        <v>0</v>
      </c>
      <c r="AZ1068" s="101">
        <f>+VLOOKUP($S1068,'CODE GENERATOR'!$P:$AM,19,FALSE)</f>
        <v>0</v>
      </c>
      <c r="BA1068" s="101">
        <f>+VLOOKUP($S1068,'CODE GENERATOR'!$P:$AM,20,FALSE)</f>
        <v>0</v>
      </c>
      <c r="BB1068" s="101">
        <f>+VLOOKUP($S1068,'CODE GENERATOR'!$P:$AM,21,FALSE)</f>
        <v>0</v>
      </c>
      <c r="BC1068" s="101">
        <f>+VLOOKUP($S1068,'CODE GENERATOR'!$P:$AM,22,FALSE)</f>
        <v>0</v>
      </c>
      <c r="BD1068" s="101">
        <f>+VLOOKUP($S1068,'CODE GENERATOR'!$P:$AM,23,FALSE)</f>
        <v>0</v>
      </c>
      <c r="BE1068" s="101">
        <f>+VLOOKUP($S1068,'CODE GENERATOR'!$P:$AM,24,FALSE)</f>
        <v>0</v>
      </c>
      <c r="BF1068" s="101">
        <f>IF(C1068&gt;0,+VLOOKUP(G1068,'CATEGORY ID'!$A$1:$L$118,3,FALSE),"")</f>
        <v>17</v>
      </c>
      <c r="BG1068" s="101">
        <f>IF(C1068&gt;0,+VLOOKUP(H1068,'CATEGORY ID'!$D$1:$L$118,3,FALSE),"")</f>
        <v>17</v>
      </c>
      <c r="BH1068" s="101">
        <f>IF(C1068&gt;0,+VLOOKUP((+H1068&amp;I1068),'CATEGORY ID'!$H$1:$I$121,2,FALSE),"")</f>
        <v>18</v>
      </c>
      <c r="BJ1068" s="101">
        <f>IF(C1068&gt;0,IF(COUNTIF('CATEGORY ID'!$K$1:$K$121,+H1068&amp;K1068) &gt; 0, +VLOOKUP(+H1068&amp;K1068,'CATEGORY ID'!$K$1:$L$121,2,FALSE),""),"")</f>
        <v>73</v>
      </c>
      <c r="BK1068" s="101" t="str">
        <f>IF(C1068&gt;0,IF(COUNTIF('CATEGORY ID'!$K$124:$K$165, +VLOOKUP(C1068,'STYLE NAMES'!$B:$AE,30,FALSE)) &gt; 0, +VLOOKUP(VLOOKUP(C1068,'STYLE NAMES'!$B:$AE,30,FALSE),'CATEGORY ID'!K:M,2,FALSE),""),"")</f>
        <v/>
      </c>
      <c r="BR1068" s="101" t="str" cm="1">
        <f t="array" ref="BR1068">IF(C1068&gt;0,_xlfn.TEXTJOIN(";", TRUE,_xlfn.UNIQUE(_xlfn._xlws.FILTER(BF1068:BQ1068,(BF1068:BQ1068&gt;0)),TRUE,FALSE)),"")&amp;";"&amp;BS1068</f>
        <v>17;18;73;</v>
      </c>
      <c r="BU1068" s="106">
        <f>IF(C1068&gt;0,+VLOOKUP($C1068,'STYLE NAMES'!$B:$AC,26,FALSE),"")</f>
        <v>49.9</v>
      </c>
      <c r="BV1068" s="106">
        <f>IF(C1068&gt;0,+VLOOKUP($C1068,'STYLE NAMES'!$B:$AC,27,FALSE),"")</f>
        <v>2740</v>
      </c>
      <c r="BW1068" s="106">
        <f>IF(C1068&gt;0,+VLOOKUP($C1068,'STYLE NAMES'!$B:$AC,28,FALSE),"")</f>
        <v>57.384999999999991</v>
      </c>
      <c r="BY1068"/>
      <c r="BZ1068" s="101">
        <v>0</v>
      </c>
      <c r="CA1068" s="137">
        <f t="shared" si="70"/>
        <v>1</v>
      </c>
      <c r="CB1068" s="137">
        <f>+VLOOKUP(C1068,'[2]STYLES &amp; MODELS MATRIX'!$A:$G,7,FALSE)</f>
        <v>0</v>
      </c>
      <c r="CC1068" s="137">
        <f>+VLOOKUP(C1068,'[1]STYLES &amp; SIZE CHARTS'!$A:$H,8,FALSE)</f>
        <v>0</v>
      </c>
      <c r="CD1068" s="137"/>
      <c r="CE1068" s="205"/>
      <c r="CF1068" s="141"/>
    </row>
    <row r="1069" spans="1:84" s="101" customFormat="1" ht="12" customHeight="1" x14ac:dyDescent="0.2">
      <c r="A1069" s="102">
        <f t="shared" si="68"/>
        <v>0</v>
      </c>
      <c r="B1069" s="101" t="s">
        <v>816</v>
      </c>
      <c r="C1069" s="101" t="s">
        <v>629</v>
      </c>
      <c r="D1069" s="101" t="s">
        <v>630</v>
      </c>
      <c r="E1069" s="203" t="s">
        <v>2788</v>
      </c>
      <c r="F1069" s="101">
        <v>115</v>
      </c>
      <c r="G1069" s="101" t="str">
        <f>IF(C1069&gt;0,+VLOOKUP($C1069,'STYLE NAMES'!$B:$AC,4,FALSE),"")</f>
        <v>ACCESSORIES</v>
      </c>
      <c r="H1069" s="101" t="str">
        <f>IF(C1069&gt;0,+VLOOKUP($C1069,'STYLE NAMES'!$B:$AC,5,FALSE),"")</f>
        <v>ACCESSORIES</v>
      </c>
      <c r="I1069" s="101" t="str">
        <f>IF(C1069&gt;0,+VLOOKUP($C1069,'STYLE NAMES'!$B:$AC,6,FALSE),"")</f>
        <v>RIDER ACCESSORIES</v>
      </c>
      <c r="J1069" s="101" t="str">
        <f>IF(C1069&gt;0,+VLOOKUP($C1069,'STYLE NAMES'!$B:$AC,7,FALSE),"")</f>
        <v>UNISEX</v>
      </c>
      <c r="K1069" s="101" t="str">
        <f>IF(C1069&gt;0,+VLOOKUP($C1069,'STYLE NAMES'!$B:$AC,8,FALSE),"")</f>
        <v>BELTS</v>
      </c>
      <c r="L1069" s="101" t="str">
        <f>IF(E1069&gt;0,+VLOOKUP($E1069,'CODE GENERATOR'!$D:$T,3,FALSE),"")</f>
        <v>A</v>
      </c>
      <c r="M1069" s="101" t="str">
        <f>IF(E1069&gt;0,+VLOOKUP($E1069,'CODE GENERATOR'!$D:$T,4,FALSE),"")</f>
        <v>BRAIDED</v>
      </c>
      <c r="N1069" s="101" t="str">
        <f>IF(E1069&gt;0,+VLOOKUP($E1069,'CODE GENERATOR'!$D:$T,6,FALSE),"")</f>
        <v>MELANGE BLUE</v>
      </c>
      <c r="O1069" s="101" t="str">
        <f>IF(E1069&gt;0,+VLOOKUP($E1069,'CODE GENERATOR'!$D:$T,7,FALSE),"")</f>
        <v>MELANGE BLUE</v>
      </c>
      <c r="P1069" s="101" t="str">
        <f t="shared" si="69"/>
        <v>MELANGE BLUE</v>
      </c>
      <c r="Q1069" s="104" t="str">
        <f>IF(E1069&gt;0,+VLOOKUP($E1069,'CODE GENERATOR'!$D:$T,11,FALSE),"")</f>
        <v>A.RACUX_BLT0015</v>
      </c>
      <c r="R1069" s="104" t="str">
        <f>IF(E1069&gt;0,+VLOOKUP($E1069,'CODE GENERATOR'!$D:$T,12,FALSE),"")</f>
        <v>BRD0012MLBMLB</v>
      </c>
      <c r="S1069" s="104" t="str">
        <f>IF(E1069&gt;0,+VLOOKUP($E1069,'CODE GENERATOR'!$D:$T,13,FALSE),"")</f>
        <v>A.RACUX_BLT0015_BRD0012MLBMLB</v>
      </c>
      <c r="T1069" s="104" t="str">
        <f t="shared" si="67"/>
        <v>A.RACUX_BLT0015_BRD0012MLBMLB_115</v>
      </c>
      <c r="U1069" s="105"/>
      <c r="V1069" s="107" t="str" cm="1">
        <f t="array" ref="V1069">_xlfn.TEXTJOIN(";", TRUE, _xlfn.UNIQUE(_xlfn._xlws.FILTER(P$3:P$10029, C$3:C$10029=C1069)))</f>
        <v>BORDEAUX;BORDEAUX/NAVY;BEIGE/BROWN;NAVY;BEIGE;GRAY/BLUE-BLACK;BROWN/NAVY;DARK GRAY;MELANGE GRAY;LIGHT GRAY;WHITE;RED;BLACK;GREEN;MELANGE BLUE</v>
      </c>
      <c r="W1069" s="107" t="str" cm="1">
        <f t="array" ref="W1069">_xlfn.TEXTJOIN(";", TRUE, _xlfn.UNIQUE(_xlfn._xlws.FILTER(F$3:F$10029, C$3:C$10029=C1069)))</f>
        <v>85;90;95;100;105;110;115;120;125</v>
      </c>
      <c r="X1069" s="101" t="str">
        <f>IF(E1069&gt;0,+VLOOKUP($E1069,'CODE GENERATOR'!$D:$AC,19,FALSE),0)</f>
        <v>CavalierSanmarco_03.02.2026_0615</v>
      </c>
      <c r="Y1069" s="101" t="str">
        <f>IF(E1069&gt;0,+VLOOKUP($E1069,'CODE GENERATOR'!$D:$AC,20,FALSE),0)</f>
        <v>CavalierSanmarco_03.02.2026_0642</v>
      </c>
      <c r="Z1069" s="101" t="str">
        <f>IF(E1069&gt;0,+VLOOKUP($E1069,'CODE GENERATOR'!$D:$AC,21,FALSE),0)</f>
        <v>CavalierSanmarco_03.02.2026_0643</v>
      </c>
      <c r="AA1069" s="101">
        <f>IF(E1069&gt;0,+VLOOKUP($E1069,'CODE GENERATOR'!$D:$AC,22,FALSE),0)</f>
        <v>0</v>
      </c>
      <c r="AB1069" s="101">
        <f>IF(E1069&gt;0,+VLOOKUP($E1069,'CODE GENERATOR'!$D:$AC,23,FALSE),0)</f>
        <v>0</v>
      </c>
      <c r="AC1069" s="101">
        <f>IF(E1069&gt;0,+VLOOKUP($E1069,'CODE GENERATOR'!$D:$AC,24,FALSE),0)</f>
        <v>0</v>
      </c>
      <c r="AD1069" s="101">
        <f>IF(E1069&gt;0,+VLOOKUP($E1069,'CODE GENERATOR'!$D:$AC,25,FALSE),0)</f>
        <v>0</v>
      </c>
      <c r="AE1069" s="101" t="str">
        <f>IF(E1069&gt;0,+VLOOKUP($E1069,'CODE GENERATOR'!$D:$AC,26,FALSE),0)</f>
        <v/>
      </c>
      <c r="AF1069" s="149" t="str">
        <f>IF($C1069&gt;0,$C1069&amp;" "&amp;$P1069&amp;" "&amp;+VLOOKUP($C1069,'STYLE NAMES'!$B:$AC,10,FALSE),"""")</f>
        <v>SANTORINI MELANGE BLUE BRAIDED BELT</v>
      </c>
      <c r="AG1069" s="101" t="str">
        <f>"Enjoy our "&amp;(AF1069)&amp;"; "&amp;IF(C1069&gt;0,+VLOOKUP($C1069,'STYLE NAMES'!$B:$AC,11,FALSE),"")</f>
        <v>Enjoy our SANTORINI MELANGE BLUE BRAIDED BELT; Braided Riding Belts
Available in many colors and designs you can use these elegant belts for riding or even at your daily life</v>
      </c>
      <c r="AH1069" s="101" t="str">
        <f>IF(C1069&gt;0,+VLOOKUP($C1069,'STYLE NAMES'!$B:$AC,12,FALSE),"")</f>
        <v>*Super elastic and comfortable riding belts
Composition:
100% Polyester</v>
      </c>
      <c r="AI1069" s="101" t="str">
        <f>IF(C1069&gt;0,+VLOOKUP($C1069,'STYLE NAMES'!$B:$AC,13,FALSE),"")</f>
        <v>Do not wash in washing machine</v>
      </c>
      <c r="AJ1069" s="149" t="str">
        <f>IF($C1069&gt;0,$C1069&amp;" "&amp;$P1069&amp;" "&amp;+VLOOKUP($C1069,'STYLE NAMES'!$B:$AC,14,FALSE),"""")</f>
        <v>SANTORINI MELANGE BLUE ÖRGÜ KEMER</v>
      </c>
      <c r="AK1069" s="149" t="str">
        <f>"Cavalier SanMarco tarafından tasarlanan "&amp;(AJ1069)&amp;"; "&amp;IF(C1069&gt;0,+VLOOKUP($C1069,'STYLE NAMES'!$B:$AC,15,FALSE),"")</f>
        <v>Cavalier SanMarco tarafından tasarlanan SANTORINI MELANGE BLUE ÖRGÜ KEMER; Örgü Binicilik Kemeri
Birçok renk ve desenleri ile bu şık kemerleri hem biniş kıyafetleriniz ile hem de günlük kıyafetlerinizle kullanabilirsiniz.</v>
      </c>
      <c r="AL1069" s="149" t="str">
        <f>IF(C1069&gt;0,+VLOOKUP($C1069,'STYLE NAMES'!$B:$AC,16,FALSE),"")</f>
        <v>* Çok esnek ve rahat 
Kompozisyon:
100% Polyester</v>
      </c>
      <c r="AM1069" s="149" t="str">
        <f>IF(C1069&gt;0,+VLOOKUP($C1069,'STYLE NAMES'!$B:$AC,17,FALSE),"")</f>
        <v>Ürünü makinada yıkamayınız</v>
      </c>
      <c r="AN1069" s="149" t="str">
        <f>IF($C1069&gt;0,$C1069&amp;" "&amp;$P1069&amp;" "&amp;+VLOOKUP($C1069,'STYLE NAMES'!$B:$AC,18,FALSE),"""")</f>
        <v>SANTORINI MELANGE BLUE CINTURA ELASTICA</v>
      </c>
      <c r="AO1069" s="101" t="str">
        <f>"Disegnato da Cavalier SanMarco "&amp;(AN1069)&amp;"; "&amp;IF(C1069&gt;0,+VLOOKUP($C1069,'STYLE NAMES'!$B:$AC,19,FALSE),"")</f>
        <v>Disegnato da Cavalier SanMarco SANTORINI MELANGE BLUE CINTURA ELASTICA; Cintura intrecciata per equitazione Disponibile in molti colori e design, queste eleganti cinture possono essere utilizzate sia per l'equitazione che nella vita quotidiana.</v>
      </c>
      <c r="AP1069" s="101" t="str">
        <f>IF(C1069&gt;0,+VLOOKUP($C1069,'STYLE NAMES'!$B:$AC,20,FALSE),"")</f>
        <v>Cinture elastiche e confortevoli per l'equitazione Composizione: 100% Poliestere</v>
      </c>
      <c r="AQ1069" s="101" t="str">
        <f>IF(C1069&gt;0,+VLOOKUP($C1069,'STYLE NAMES'!$B:$AC,21,FALSE),"")</f>
        <v>Non lavare in lavatrice</v>
      </c>
      <c r="AR1069" s="101">
        <f>IF(D1069&gt;0,+VLOOKUP($C1069,'STYLE NAMES'!$B:$AC,22,FALSE),"")</f>
        <v>0</v>
      </c>
      <c r="AS1069" s="101">
        <f>IF(E1069&gt;0,+VLOOKUP($C1069,'STYLE NAMES'!$B:$AC,23,FALSE),"")</f>
        <v>0</v>
      </c>
      <c r="AT1069" s="101">
        <f>IF(F1069&gt;0,+VLOOKUP($C1069,'STYLE NAMES'!$B:$AC,24,FALSE),"")</f>
        <v>0</v>
      </c>
      <c r="AU1069" s="101">
        <f>IF(G1069&gt;0,+VLOOKUP($C1069,'STYLE NAMES'!$B:$AC,25,FALSE),"")</f>
        <v>0</v>
      </c>
      <c r="AV1069" s="101">
        <f>+VLOOKUP($S1069,'CODE GENERATOR'!$P:$AM,15,FALSE)</f>
        <v>0</v>
      </c>
      <c r="AW1069" s="101">
        <f>+VLOOKUP($S1069,'CODE GENERATOR'!$P:$AM,16,FALSE)</f>
        <v>0</v>
      </c>
      <c r="AX1069" s="101">
        <f>+VLOOKUP($S1069,'CODE GENERATOR'!$P:$AM,17,FALSE)</f>
        <v>0</v>
      </c>
      <c r="AY1069" s="101">
        <f>+VLOOKUP($S1069,'CODE GENERATOR'!$P:$AM,18,FALSE)</f>
        <v>0</v>
      </c>
      <c r="AZ1069" s="101">
        <f>+VLOOKUP($S1069,'CODE GENERATOR'!$P:$AM,19,FALSE)</f>
        <v>0</v>
      </c>
      <c r="BA1069" s="101">
        <f>+VLOOKUP($S1069,'CODE GENERATOR'!$P:$AM,20,FALSE)</f>
        <v>0</v>
      </c>
      <c r="BB1069" s="101">
        <f>+VLOOKUP($S1069,'CODE GENERATOR'!$P:$AM,21,FALSE)</f>
        <v>0</v>
      </c>
      <c r="BC1069" s="101">
        <f>+VLOOKUP($S1069,'CODE GENERATOR'!$P:$AM,22,FALSE)</f>
        <v>0</v>
      </c>
      <c r="BD1069" s="101">
        <f>+VLOOKUP($S1069,'CODE GENERATOR'!$P:$AM,23,FALSE)</f>
        <v>0</v>
      </c>
      <c r="BE1069" s="101">
        <f>+VLOOKUP($S1069,'CODE GENERATOR'!$P:$AM,24,FALSE)</f>
        <v>0</v>
      </c>
      <c r="BF1069" s="101">
        <f>IF(C1069&gt;0,+VLOOKUP(G1069,'CATEGORY ID'!$A$1:$L$118,3,FALSE),"")</f>
        <v>17</v>
      </c>
      <c r="BG1069" s="101">
        <f>IF(C1069&gt;0,+VLOOKUP(H1069,'CATEGORY ID'!$D$1:$L$118,3,FALSE),"")</f>
        <v>17</v>
      </c>
      <c r="BH1069" s="101">
        <f>IF(C1069&gt;0,+VLOOKUP((+H1069&amp;I1069),'CATEGORY ID'!$H$1:$I$121,2,FALSE),"")</f>
        <v>18</v>
      </c>
      <c r="BJ1069" s="101">
        <f>IF(C1069&gt;0,IF(COUNTIF('CATEGORY ID'!$K$1:$K$121,+H1069&amp;K1069) &gt; 0, +VLOOKUP(+H1069&amp;K1069,'CATEGORY ID'!$K$1:$L$121,2,FALSE),""),"")</f>
        <v>73</v>
      </c>
      <c r="BK1069" s="101" t="str">
        <f>IF(C1069&gt;0,IF(COUNTIF('CATEGORY ID'!$K$124:$K$165, +VLOOKUP(C1069,'STYLE NAMES'!$B:$AE,30,FALSE)) &gt; 0, +VLOOKUP(VLOOKUP(C1069,'STYLE NAMES'!$B:$AE,30,FALSE),'CATEGORY ID'!K:M,2,FALSE),""),"")</f>
        <v/>
      </c>
      <c r="BR1069" s="101" t="str" cm="1">
        <f t="array" ref="BR1069">IF(C1069&gt;0,_xlfn.TEXTJOIN(";", TRUE,_xlfn.UNIQUE(_xlfn._xlws.FILTER(BF1069:BQ1069,(BF1069:BQ1069&gt;0)),TRUE,FALSE)),"")&amp;";"&amp;BS1069</f>
        <v>17;18;73;</v>
      </c>
      <c r="BU1069" s="106">
        <f>IF(C1069&gt;0,+VLOOKUP($C1069,'STYLE NAMES'!$B:$AC,26,FALSE),"")</f>
        <v>49.9</v>
      </c>
      <c r="BV1069" s="106">
        <f>IF(C1069&gt;0,+VLOOKUP($C1069,'STYLE NAMES'!$B:$AC,27,FALSE),"")</f>
        <v>2740</v>
      </c>
      <c r="BW1069" s="106">
        <f>IF(C1069&gt;0,+VLOOKUP($C1069,'STYLE NAMES'!$B:$AC,28,FALSE),"")</f>
        <v>57.384999999999991</v>
      </c>
      <c r="BY1069"/>
      <c r="BZ1069" s="101">
        <v>0</v>
      </c>
      <c r="CA1069" s="137">
        <f t="shared" si="70"/>
        <v>1</v>
      </c>
      <c r="CB1069" s="137">
        <f>+VLOOKUP(C1069,'[2]STYLES &amp; MODELS MATRIX'!$A:$G,7,FALSE)</f>
        <v>0</v>
      </c>
      <c r="CC1069" s="137">
        <f>+VLOOKUP(C1069,'[1]STYLES &amp; SIZE CHARTS'!$A:$H,8,FALSE)</f>
        <v>0</v>
      </c>
      <c r="CD1069" s="137"/>
      <c r="CE1069" s="205"/>
      <c r="CF1069" s="141"/>
    </row>
    <row r="1070" spans="1:84" s="101" customFormat="1" ht="12" customHeight="1" x14ac:dyDescent="0.2">
      <c r="A1070" s="102">
        <f t="shared" si="68"/>
        <v>0</v>
      </c>
      <c r="B1070" s="101" t="s">
        <v>816</v>
      </c>
      <c r="C1070" s="101" t="s">
        <v>629</v>
      </c>
      <c r="D1070" s="101" t="s">
        <v>630</v>
      </c>
      <c r="E1070" s="203" t="s">
        <v>2788</v>
      </c>
      <c r="F1070" s="101">
        <v>120</v>
      </c>
      <c r="G1070" s="101" t="str">
        <f>IF(C1070&gt;0,+VLOOKUP($C1070,'STYLE NAMES'!$B:$AC,4,FALSE),"")</f>
        <v>ACCESSORIES</v>
      </c>
      <c r="H1070" s="101" t="str">
        <f>IF(C1070&gt;0,+VLOOKUP($C1070,'STYLE NAMES'!$B:$AC,5,FALSE),"")</f>
        <v>ACCESSORIES</v>
      </c>
      <c r="I1070" s="101" t="str">
        <f>IF(C1070&gt;0,+VLOOKUP($C1070,'STYLE NAMES'!$B:$AC,6,FALSE),"")</f>
        <v>RIDER ACCESSORIES</v>
      </c>
      <c r="J1070" s="101" t="str">
        <f>IF(C1070&gt;0,+VLOOKUP($C1070,'STYLE NAMES'!$B:$AC,7,FALSE),"")</f>
        <v>UNISEX</v>
      </c>
      <c r="K1070" s="101" t="str">
        <f>IF(C1070&gt;0,+VLOOKUP($C1070,'STYLE NAMES'!$B:$AC,8,FALSE),"")</f>
        <v>BELTS</v>
      </c>
      <c r="L1070" s="101" t="str">
        <f>IF(E1070&gt;0,+VLOOKUP($E1070,'CODE GENERATOR'!$D:$T,3,FALSE),"")</f>
        <v>A</v>
      </c>
      <c r="M1070" s="101" t="str">
        <f>IF(E1070&gt;0,+VLOOKUP($E1070,'CODE GENERATOR'!$D:$T,4,FALSE),"")</f>
        <v>BRAIDED</v>
      </c>
      <c r="N1070" s="101" t="str">
        <f>IF(E1070&gt;0,+VLOOKUP($E1070,'CODE GENERATOR'!$D:$T,6,FALSE),"")</f>
        <v>MELANGE BLUE</v>
      </c>
      <c r="O1070" s="101" t="str">
        <f>IF(E1070&gt;0,+VLOOKUP($E1070,'CODE GENERATOR'!$D:$T,7,FALSE),"")</f>
        <v>MELANGE BLUE</v>
      </c>
      <c r="P1070" s="101" t="str">
        <f t="shared" si="69"/>
        <v>MELANGE BLUE</v>
      </c>
      <c r="Q1070" s="104" t="str">
        <f>IF(E1070&gt;0,+VLOOKUP($E1070,'CODE GENERATOR'!$D:$T,11,FALSE),"")</f>
        <v>A.RACUX_BLT0015</v>
      </c>
      <c r="R1070" s="104" t="str">
        <f>IF(E1070&gt;0,+VLOOKUP($E1070,'CODE GENERATOR'!$D:$T,12,FALSE),"")</f>
        <v>BRD0012MLBMLB</v>
      </c>
      <c r="S1070" s="104" t="str">
        <f>IF(E1070&gt;0,+VLOOKUP($E1070,'CODE GENERATOR'!$D:$T,13,FALSE),"")</f>
        <v>A.RACUX_BLT0015_BRD0012MLBMLB</v>
      </c>
      <c r="T1070" s="104" t="str">
        <f t="shared" si="67"/>
        <v>A.RACUX_BLT0015_BRD0012MLBMLB_120</v>
      </c>
      <c r="U1070" s="105"/>
      <c r="V1070" s="107" t="str" cm="1">
        <f t="array" ref="V1070">_xlfn.TEXTJOIN(";", TRUE, _xlfn.UNIQUE(_xlfn._xlws.FILTER(P$3:P$10029, C$3:C$10029=C1070)))</f>
        <v>BORDEAUX;BORDEAUX/NAVY;BEIGE/BROWN;NAVY;BEIGE;GRAY/BLUE-BLACK;BROWN/NAVY;DARK GRAY;MELANGE GRAY;LIGHT GRAY;WHITE;RED;BLACK;GREEN;MELANGE BLUE</v>
      </c>
      <c r="W1070" s="107" t="str" cm="1">
        <f t="array" ref="W1070">_xlfn.TEXTJOIN(";", TRUE, _xlfn.UNIQUE(_xlfn._xlws.FILTER(F$3:F$10029, C$3:C$10029=C1070)))</f>
        <v>85;90;95;100;105;110;115;120;125</v>
      </c>
      <c r="X1070" s="101" t="str">
        <f>IF(E1070&gt;0,+VLOOKUP($E1070,'CODE GENERATOR'!$D:$AC,19,FALSE),0)</f>
        <v>CavalierSanmarco_03.02.2026_0615</v>
      </c>
      <c r="Y1070" s="101" t="str">
        <f>IF(E1070&gt;0,+VLOOKUP($E1070,'CODE GENERATOR'!$D:$AC,20,FALSE),0)</f>
        <v>CavalierSanmarco_03.02.2026_0642</v>
      </c>
      <c r="Z1070" s="101" t="str">
        <f>IF(E1070&gt;0,+VLOOKUP($E1070,'CODE GENERATOR'!$D:$AC,21,FALSE),0)</f>
        <v>CavalierSanmarco_03.02.2026_0643</v>
      </c>
      <c r="AA1070" s="101">
        <f>IF(E1070&gt;0,+VLOOKUP($E1070,'CODE GENERATOR'!$D:$AC,22,FALSE),0)</f>
        <v>0</v>
      </c>
      <c r="AB1070" s="101">
        <f>IF(E1070&gt;0,+VLOOKUP($E1070,'CODE GENERATOR'!$D:$AC,23,FALSE),0)</f>
        <v>0</v>
      </c>
      <c r="AC1070" s="101">
        <f>IF(E1070&gt;0,+VLOOKUP($E1070,'CODE GENERATOR'!$D:$AC,24,FALSE),0)</f>
        <v>0</v>
      </c>
      <c r="AD1070" s="101">
        <f>IF(E1070&gt;0,+VLOOKUP($E1070,'CODE GENERATOR'!$D:$AC,25,FALSE),0)</f>
        <v>0</v>
      </c>
      <c r="AE1070" s="101" t="str">
        <f>IF(E1070&gt;0,+VLOOKUP($E1070,'CODE GENERATOR'!$D:$AC,26,FALSE),0)</f>
        <v/>
      </c>
      <c r="AF1070" s="149" t="str">
        <f>IF($C1070&gt;0,$C1070&amp;" "&amp;$P1070&amp;" "&amp;+VLOOKUP($C1070,'STYLE NAMES'!$B:$AC,10,FALSE),"""")</f>
        <v>SANTORINI MELANGE BLUE BRAIDED BELT</v>
      </c>
      <c r="AG1070" s="101" t="str">
        <f>"Enjoy our "&amp;(AF1070)&amp;"; "&amp;IF(C1070&gt;0,+VLOOKUP($C1070,'STYLE NAMES'!$B:$AC,11,FALSE),"")</f>
        <v>Enjoy our SANTORINI MELANGE BLUE BRAIDED BELT; Braided Riding Belts
Available in many colors and designs you can use these elegant belts for riding or even at your daily life</v>
      </c>
      <c r="AH1070" s="101" t="str">
        <f>IF(C1070&gt;0,+VLOOKUP($C1070,'STYLE NAMES'!$B:$AC,12,FALSE),"")</f>
        <v>*Super elastic and comfortable riding belts
Composition:
100% Polyester</v>
      </c>
      <c r="AI1070" s="101" t="str">
        <f>IF(C1070&gt;0,+VLOOKUP($C1070,'STYLE NAMES'!$B:$AC,13,FALSE),"")</f>
        <v>Do not wash in washing machine</v>
      </c>
      <c r="AJ1070" s="149" t="str">
        <f>IF($C1070&gt;0,$C1070&amp;" "&amp;$P1070&amp;" "&amp;+VLOOKUP($C1070,'STYLE NAMES'!$B:$AC,14,FALSE),"""")</f>
        <v>SANTORINI MELANGE BLUE ÖRGÜ KEMER</v>
      </c>
      <c r="AK1070" s="149" t="str">
        <f>"Cavalier SanMarco tarafından tasarlanan "&amp;(AJ1070)&amp;"; "&amp;IF(C1070&gt;0,+VLOOKUP($C1070,'STYLE NAMES'!$B:$AC,15,FALSE),"")</f>
        <v>Cavalier SanMarco tarafından tasarlanan SANTORINI MELANGE BLUE ÖRGÜ KEMER; Örgü Binicilik Kemeri
Birçok renk ve desenleri ile bu şık kemerleri hem biniş kıyafetleriniz ile hem de günlük kıyafetlerinizle kullanabilirsiniz.</v>
      </c>
      <c r="AL1070" s="149" t="str">
        <f>IF(C1070&gt;0,+VLOOKUP($C1070,'STYLE NAMES'!$B:$AC,16,FALSE),"")</f>
        <v>* Çok esnek ve rahat 
Kompozisyon:
100% Polyester</v>
      </c>
      <c r="AM1070" s="149" t="str">
        <f>IF(C1070&gt;0,+VLOOKUP($C1070,'STYLE NAMES'!$B:$AC,17,FALSE),"")</f>
        <v>Ürünü makinada yıkamayınız</v>
      </c>
      <c r="AN1070" s="149" t="str">
        <f>IF($C1070&gt;0,$C1070&amp;" "&amp;$P1070&amp;" "&amp;+VLOOKUP($C1070,'STYLE NAMES'!$B:$AC,18,FALSE),"""")</f>
        <v>SANTORINI MELANGE BLUE CINTURA ELASTICA</v>
      </c>
      <c r="AO1070" s="101" t="str">
        <f>"Disegnato da Cavalier SanMarco "&amp;(AN1070)&amp;"; "&amp;IF(C1070&gt;0,+VLOOKUP($C1070,'STYLE NAMES'!$B:$AC,19,FALSE),"")</f>
        <v>Disegnato da Cavalier SanMarco SANTORINI MELANGE BLUE CINTURA ELASTICA; Cintura intrecciata per equitazione Disponibile in molti colori e design, queste eleganti cinture possono essere utilizzate sia per l'equitazione che nella vita quotidiana.</v>
      </c>
      <c r="AP1070" s="101" t="str">
        <f>IF(C1070&gt;0,+VLOOKUP($C1070,'STYLE NAMES'!$B:$AC,20,FALSE),"")</f>
        <v>Cinture elastiche e confortevoli per l'equitazione Composizione: 100% Poliestere</v>
      </c>
      <c r="AQ1070" s="101" t="str">
        <f>IF(C1070&gt;0,+VLOOKUP($C1070,'STYLE NAMES'!$B:$AC,21,FALSE),"")</f>
        <v>Non lavare in lavatrice</v>
      </c>
      <c r="AR1070" s="101">
        <f>IF(D1070&gt;0,+VLOOKUP($C1070,'STYLE NAMES'!$B:$AC,22,FALSE),"")</f>
        <v>0</v>
      </c>
      <c r="AS1070" s="101">
        <f>IF(E1070&gt;0,+VLOOKUP($C1070,'STYLE NAMES'!$B:$AC,23,FALSE),"")</f>
        <v>0</v>
      </c>
      <c r="AT1070" s="101">
        <f>IF(F1070&gt;0,+VLOOKUP($C1070,'STYLE NAMES'!$B:$AC,24,FALSE),"")</f>
        <v>0</v>
      </c>
      <c r="AU1070" s="101">
        <f>IF(G1070&gt;0,+VLOOKUP($C1070,'STYLE NAMES'!$B:$AC,25,FALSE),"")</f>
        <v>0</v>
      </c>
      <c r="AV1070" s="101">
        <f>+VLOOKUP($S1070,'CODE GENERATOR'!$P:$AM,15,FALSE)</f>
        <v>0</v>
      </c>
      <c r="AW1070" s="101">
        <f>+VLOOKUP($S1070,'CODE GENERATOR'!$P:$AM,16,FALSE)</f>
        <v>0</v>
      </c>
      <c r="AX1070" s="101">
        <f>+VLOOKUP($S1070,'CODE GENERATOR'!$P:$AM,17,FALSE)</f>
        <v>0</v>
      </c>
      <c r="AY1070" s="101">
        <f>+VLOOKUP($S1070,'CODE GENERATOR'!$P:$AM,18,FALSE)</f>
        <v>0</v>
      </c>
      <c r="AZ1070" s="101">
        <f>+VLOOKUP($S1070,'CODE GENERATOR'!$P:$AM,19,FALSE)</f>
        <v>0</v>
      </c>
      <c r="BA1070" s="101">
        <f>+VLOOKUP($S1070,'CODE GENERATOR'!$P:$AM,20,FALSE)</f>
        <v>0</v>
      </c>
      <c r="BB1070" s="101">
        <f>+VLOOKUP($S1070,'CODE GENERATOR'!$P:$AM,21,FALSE)</f>
        <v>0</v>
      </c>
      <c r="BC1070" s="101">
        <f>+VLOOKUP($S1070,'CODE GENERATOR'!$P:$AM,22,FALSE)</f>
        <v>0</v>
      </c>
      <c r="BD1070" s="101">
        <f>+VLOOKUP($S1070,'CODE GENERATOR'!$P:$AM,23,FALSE)</f>
        <v>0</v>
      </c>
      <c r="BE1070" s="101">
        <f>+VLOOKUP($S1070,'CODE GENERATOR'!$P:$AM,24,FALSE)</f>
        <v>0</v>
      </c>
      <c r="BF1070" s="101">
        <f>IF(C1070&gt;0,+VLOOKUP(G1070,'CATEGORY ID'!$A$1:$L$118,3,FALSE),"")</f>
        <v>17</v>
      </c>
      <c r="BG1070" s="101">
        <f>IF(C1070&gt;0,+VLOOKUP(H1070,'CATEGORY ID'!$D$1:$L$118,3,FALSE),"")</f>
        <v>17</v>
      </c>
      <c r="BH1070" s="101">
        <f>IF(C1070&gt;0,+VLOOKUP((+H1070&amp;I1070),'CATEGORY ID'!$H$1:$I$121,2,FALSE),"")</f>
        <v>18</v>
      </c>
      <c r="BJ1070" s="101">
        <f>IF(C1070&gt;0,IF(COUNTIF('CATEGORY ID'!$K$1:$K$121,+H1070&amp;K1070) &gt; 0, +VLOOKUP(+H1070&amp;K1070,'CATEGORY ID'!$K$1:$L$121,2,FALSE),""),"")</f>
        <v>73</v>
      </c>
      <c r="BK1070" s="101" t="str">
        <f>IF(C1070&gt;0,IF(COUNTIF('CATEGORY ID'!$K$124:$K$165, +VLOOKUP(C1070,'STYLE NAMES'!$B:$AE,30,FALSE)) &gt; 0, +VLOOKUP(VLOOKUP(C1070,'STYLE NAMES'!$B:$AE,30,FALSE),'CATEGORY ID'!K:M,2,FALSE),""),"")</f>
        <v/>
      </c>
      <c r="BR1070" s="101" t="str" cm="1">
        <f t="array" ref="BR1070">IF(C1070&gt;0,_xlfn.TEXTJOIN(";", TRUE,_xlfn.UNIQUE(_xlfn._xlws.FILTER(BF1070:BQ1070,(BF1070:BQ1070&gt;0)),TRUE,FALSE)),"")&amp;";"&amp;BS1070</f>
        <v>17;18;73;</v>
      </c>
      <c r="BU1070" s="106">
        <f>IF(C1070&gt;0,+VLOOKUP($C1070,'STYLE NAMES'!$B:$AC,26,FALSE),"")</f>
        <v>49.9</v>
      </c>
      <c r="BV1070" s="106">
        <f>IF(C1070&gt;0,+VLOOKUP($C1070,'STYLE NAMES'!$B:$AC,27,FALSE),"")</f>
        <v>2740</v>
      </c>
      <c r="BW1070" s="106">
        <f>IF(C1070&gt;0,+VLOOKUP($C1070,'STYLE NAMES'!$B:$AC,28,FALSE),"")</f>
        <v>57.384999999999991</v>
      </c>
      <c r="BY1070"/>
      <c r="BZ1070" s="101">
        <v>0</v>
      </c>
      <c r="CA1070" s="137">
        <f t="shared" si="70"/>
        <v>1</v>
      </c>
      <c r="CB1070" s="137">
        <f>+VLOOKUP(C1070,'[2]STYLES &amp; MODELS MATRIX'!$A:$G,7,FALSE)</f>
        <v>0</v>
      </c>
      <c r="CC1070" s="137">
        <f>+VLOOKUP(C1070,'[1]STYLES &amp; SIZE CHARTS'!$A:$H,8,FALSE)</f>
        <v>0</v>
      </c>
      <c r="CD1070" s="137"/>
      <c r="CE1070" s="205"/>
      <c r="CF1070" s="141"/>
    </row>
    <row r="1071" spans="1:84" s="101" customFormat="1" ht="12" customHeight="1" x14ac:dyDescent="0.2">
      <c r="A1071" s="102">
        <f t="shared" si="68"/>
        <v>0</v>
      </c>
      <c r="B1071" s="101" t="s">
        <v>816</v>
      </c>
      <c r="C1071" s="101" t="s">
        <v>629</v>
      </c>
      <c r="D1071" s="101" t="s">
        <v>630</v>
      </c>
      <c r="E1071" s="203" t="s">
        <v>2788</v>
      </c>
      <c r="F1071" s="101">
        <v>125</v>
      </c>
      <c r="G1071" s="101" t="str">
        <f>IF(C1071&gt;0,+VLOOKUP($C1071,'STYLE NAMES'!$B:$AC,4,FALSE),"")</f>
        <v>ACCESSORIES</v>
      </c>
      <c r="H1071" s="101" t="str">
        <f>IF(C1071&gt;0,+VLOOKUP($C1071,'STYLE NAMES'!$B:$AC,5,FALSE),"")</f>
        <v>ACCESSORIES</v>
      </c>
      <c r="I1071" s="101" t="str">
        <f>IF(C1071&gt;0,+VLOOKUP($C1071,'STYLE NAMES'!$B:$AC,6,FALSE),"")</f>
        <v>RIDER ACCESSORIES</v>
      </c>
      <c r="J1071" s="101" t="str">
        <f>IF(C1071&gt;0,+VLOOKUP($C1071,'STYLE NAMES'!$B:$AC,7,FALSE),"")</f>
        <v>UNISEX</v>
      </c>
      <c r="K1071" s="101" t="str">
        <f>IF(C1071&gt;0,+VLOOKUP($C1071,'STYLE NAMES'!$B:$AC,8,FALSE),"")</f>
        <v>BELTS</v>
      </c>
      <c r="L1071" s="101" t="str">
        <f>IF(E1071&gt;0,+VLOOKUP($E1071,'CODE GENERATOR'!$D:$T,3,FALSE),"")</f>
        <v>A</v>
      </c>
      <c r="M1071" s="101" t="str">
        <f>IF(E1071&gt;0,+VLOOKUP($E1071,'CODE GENERATOR'!$D:$T,4,FALSE),"")</f>
        <v>BRAIDED</v>
      </c>
      <c r="N1071" s="101" t="str">
        <f>IF(E1071&gt;0,+VLOOKUP($E1071,'CODE GENERATOR'!$D:$T,6,FALSE),"")</f>
        <v>MELANGE BLUE</v>
      </c>
      <c r="O1071" s="101" t="str">
        <f>IF(E1071&gt;0,+VLOOKUP($E1071,'CODE GENERATOR'!$D:$T,7,FALSE),"")</f>
        <v>MELANGE BLUE</v>
      </c>
      <c r="P1071" s="101" t="str">
        <f t="shared" si="69"/>
        <v>MELANGE BLUE</v>
      </c>
      <c r="Q1071" s="104" t="str">
        <f>IF(E1071&gt;0,+VLOOKUP($E1071,'CODE GENERATOR'!$D:$T,11,FALSE),"")</f>
        <v>A.RACUX_BLT0015</v>
      </c>
      <c r="R1071" s="104" t="str">
        <f>IF(E1071&gt;0,+VLOOKUP($E1071,'CODE GENERATOR'!$D:$T,12,FALSE),"")</f>
        <v>BRD0012MLBMLB</v>
      </c>
      <c r="S1071" s="104" t="str">
        <f>IF(E1071&gt;0,+VLOOKUP($E1071,'CODE GENERATOR'!$D:$T,13,FALSE),"")</f>
        <v>A.RACUX_BLT0015_BRD0012MLBMLB</v>
      </c>
      <c r="T1071" s="104" t="str">
        <f t="shared" si="67"/>
        <v>A.RACUX_BLT0015_BRD0012MLBMLB_125</v>
      </c>
      <c r="U1071" s="105"/>
      <c r="V1071" s="107" t="str" cm="1">
        <f t="array" ref="V1071">_xlfn.TEXTJOIN(";", TRUE, _xlfn.UNIQUE(_xlfn._xlws.FILTER(P$3:P$10029, C$3:C$10029=C1071)))</f>
        <v>BORDEAUX;BORDEAUX/NAVY;BEIGE/BROWN;NAVY;BEIGE;GRAY/BLUE-BLACK;BROWN/NAVY;DARK GRAY;MELANGE GRAY;LIGHT GRAY;WHITE;RED;BLACK;GREEN;MELANGE BLUE</v>
      </c>
      <c r="W1071" s="107" t="str" cm="1">
        <f t="array" ref="W1071">_xlfn.TEXTJOIN(";", TRUE, _xlfn.UNIQUE(_xlfn._xlws.FILTER(F$3:F$10029, C$3:C$10029=C1071)))</f>
        <v>85;90;95;100;105;110;115;120;125</v>
      </c>
      <c r="X1071" s="101" t="str">
        <f>IF(E1071&gt;0,+VLOOKUP($E1071,'CODE GENERATOR'!$D:$AC,19,FALSE),0)</f>
        <v>CavalierSanmarco_03.02.2026_0615</v>
      </c>
      <c r="Y1071" s="101" t="str">
        <f>IF(E1071&gt;0,+VLOOKUP($E1071,'CODE GENERATOR'!$D:$AC,20,FALSE),0)</f>
        <v>CavalierSanmarco_03.02.2026_0642</v>
      </c>
      <c r="Z1071" s="101" t="str">
        <f>IF(E1071&gt;0,+VLOOKUP($E1071,'CODE GENERATOR'!$D:$AC,21,FALSE),0)</f>
        <v>CavalierSanmarco_03.02.2026_0643</v>
      </c>
      <c r="AA1071" s="101">
        <f>IF(E1071&gt;0,+VLOOKUP($E1071,'CODE GENERATOR'!$D:$AC,22,FALSE),0)</f>
        <v>0</v>
      </c>
      <c r="AB1071" s="101">
        <f>IF(E1071&gt;0,+VLOOKUP($E1071,'CODE GENERATOR'!$D:$AC,23,FALSE),0)</f>
        <v>0</v>
      </c>
      <c r="AC1071" s="101">
        <f>IF(E1071&gt;0,+VLOOKUP($E1071,'CODE GENERATOR'!$D:$AC,24,FALSE),0)</f>
        <v>0</v>
      </c>
      <c r="AD1071" s="101">
        <f>IF(E1071&gt;0,+VLOOKUP($E1071,'CODE GENERATOR'!$D:$AC,25,FALSE),0)</f>
        <v>0</v>
      </c>
      <c r="AE1071" s="101" t="str">
        <f>IF(E1071&gt;0,+VLOOKUP($E1071,'CODE GENERATOR'!$D:$AC,26,FALSE),0)</f>
        <v/>
      </c>
      <c r="AF1071" s="149" t="str">
        <f>IF($C1071&gt;0,$C1071&amp;" "&amp;$P1071&amp;" "&amp;+VLOOKUP($C1071,'STYLE NAMES'!$B:$AC,10,FALSE),"""")</f>
        <v>SANTORINI MELANGE BLUE BRAIDED BELT</v>
      </c>
      <c r="AG1071" s="101" t="str">
        <f>"Enjoy our "&amp;(AF1071)&amp;"; "&amp;IF(C1071&gt;0,+VLOOKUP($C1071,'STYLE NAMES'!$B:$AC,11,FALSE),"")</f>
        <v>Enjoy our SANTORINI MELANGE BLUE BRAIDED BELT; Braided Riding Belts
Available in many colors and designs you can use these elegant belts for riding or even at your daily life</v>
      </c>
      <c r="AH1071" s="101" t="str">
        <f>IF(C1071&gt;0,+VLOOKUP($C1071,'STYLE NAMES'!$B:$AC,12,FALSE),"")</f>
        <v>*Super elastic and comfortable riding belts
Composition:
100% Polyester</v>
      </c>
      <c r="AI1071" s="101" t="str">
        <f>IF(C1071&gt;0,+VLOOKUP($C1071,'STYLE NAMES'!$B:$AC,13,FALSE),"")</f>
        <v>Do not wash in washing machine</v>
      </c>
      <c r="AJ1071" s="149" t="str">
        <f>IF($C1071&gt;0,$C1071&amp;" "&amp;$P1071&amp;" "&amp;+VLOOKUP($C1071,'STYLE NAMES'!$B:$AC,14,FALSE),"""")</f>
        <v>SANTORINI MELANGE BLUE ÖRGÜ KEMER</v>
      </c>
      <c r="AK1071" s="149" t="str">
        <f>"Cavalier SanMarco tarafından tasarlanan "&amp;(AJ1071)&amp;"; "&amp;IF(C1071&gt;0,+VLOOKUP($C1071,'STYLE NAMES'!$B:$AC,15,FALSE),"")</f>
        <v>Cavalier SanMarco tarafından tasarlanan SANTORINI MELANGE BLUE ÖRGÜ KEMER; Örgü Binicilik Kemeri
Birçok renk ve desenleri ile bu şık kemerleri hem biniş kıyafetleriniz ile hem de günlük kıyafetlerinizle kullanabilirsiniz.</v>
      </c>
      <c r="AL1071" s="149" t="str">
        <f>IF(C1071&gt;0,+VLOOKUP($C1071,'STYLE NAMES'!$B:$AC,16,FALSE),"")</f>
        <v>* Çok esnek ve rahat 
Kompozisyon:
100% Polyester</v>
      </c>
      <c r="AM1071" s="149" t="str">
        <f>IF(C1071&gt;0,+VLOOKUP($C1071,'STYLE NAMES'!$B:$AC,17,FALSE),"")</f>
        <v>Ürünü makinada yıkamayınız</v>
      </c>
      <c r="AN1071" s="149" t="str">
        <f>IF($C1071&gt;0,$C1071&amp;" "&amp;$P1071&amp;" "&amp;+VLOOKUP($C1071,'STYLE NAMES'!$B:$AC,18,FALSE),"""")</f>
        <v>SANTORINI MELANGE BLUE CINTURA ELASTICA</v>
      </c>
      <c r="AO1071" s="101" t="str">
        <f>"Disegnato da Cavalier SanMarco "&amp;(AN1071)&amp;"; "&amp;IF(C1071&gt;0,+VLOOKUP($C1071,'STYLE NAMES'!$B:$AC,19,FALSE),"")</f>
        <v>Disegnato da Cavalier SanMarco SANTORINI MELANGE BLUE CINTURA ELASTICA; Cintura intrecciata per equitazione Disponibile in molti colori e design, queste eleganti cinture possono essere utilizzate sia per l'equitazione che nella vita quotidiana.</v>
      </c>
      <c r="AP1071" s="101" t="str">
        <f>IF(C1071&gt;0,+VLOOKUP($C1071,'STYLE NAMES'!$B:$AC,20,FALSE),"")</f>
        <v>Cinture elastiche e confortevoli per l'equitazione Composizione: 100% Poliestere</v>
      </c>
      <c r="AQ1071" s="101" t="str">
        <f>IF(C1071&gt;0,+VLOOKUP($C1071,'STYLE NAMES'!$B:$AC,21,FALSE),"")</f>
        <v>Non lavare in lavatrice</v>
      </c>
      <c r="AR1071" s="101">
        <f>IF(D1071&gt;0,+VLOOKUP($C1071,'STYLE NAMES'!$B:$AC,22,FALSE),"")</f>
        <v>0</v>
      </c>
      <c r="AS1071" s="101">
        <f>IF(E1071&gt;0,+VLOOKUP($C1071,'STYLE NAMES'!$B:$AC,23,FALSE),"")</f>
        <v>0</v>
      </c>
      <c r="AT1071" s="101">
        <f>IF(F1071&gt;0,+VLOOKUP($C1071,'STYLE NAMES'!$B:$AC,24,FALSE),"")</f>
        <v>0</v>
      </c>
      <c r="AU1071" s="101">
        <f>IF(G1071&gt;0,+VLOOKUP($C1071,'STYLE NAMES'!$B:$AC,25,FALSE),"")</f>
        <v>0</v>
      </c>
      <c r="AV1071" s="101">
        <f>+VLOOKUP($S1071,'CODE GENERATOR'!$P:$AM,15,FALSE)</f>
        <v>0</v>
      </c>
      <c r="AW1071" s="101">
        <f>+VLOOKUP($S1071,'CODE GENERATOR'!$P:$AM,16,FALSE)</f>
        <v>0</v>
      </c>
      <c r="AX1071" s="101">
        <f>+VLOOKUP($S1071,'CODE GENERATOR'!$P:$AM,17,FALSE)</f>
        <v>0</v>
      </c>
      <c r="AY1071" s="101">
        <f>+VLOOKUP($S1071,'CODE GENERATOR'!$P:$AM,18,FALSE)</f>
        <v>0</v>
      </c>
      <c r="AZ1071" s="101">
        <f>+VLOOKUP($S1071,'CODE GENERATOR'!$P:$AM,19,FALSE)</f>
        <v>0</v>
      </c>
      <c r="BA1071" s="101">
        <f>+VLOOKUP($S1071,'CODE GENERATOR'!$P:$AM,20,FALSE)</f>
        <v>0</v>
      </c>
      <c r="BB1071" s="101">
        <f>+VLOOKUP($S1071,'CODE GENERATOR'!$P:$AM,21,FALSE)</f>
        <v>0</v>
      </c>
      <c r="BC1071" s="101">
        <f>+VLOOKUP($S1071,'CODE GENERATOR'!$P:$AM,22,FALSE)</f>
        <v>0</v>
      </c>
      <c r="BD1071" s="101">
        <f>+VLOOKUP($S1071,'CODE GENERATOR'!$P:$AM,23,FALSE)</f>
        <v>0</v>
      </c>
      <c r="BE1071" s="101">
        <f>+VLOOKUP($S1071,'CODE GENERATOR'!$P:$AM,24,FALSE)</f>
        <v>0</v>
      </c>
      <c r="BF1071" s="101">
        <f>IF(C1071&gt;0,+VLOOKUP(G1071,'CATEGORY ID'!$A$1:$L$118,3,FALSE),"")</f>
        <v>17</v>
      </c>
      <c r="BG1071" s="101">
        <f>IF(C1071&gt;0,+VLOOKUP(H1071,'CATEGORY ID'!$D$1:$L$118,3,FALSE),"")</f>
        <v>17</v>
      </c>
      <c r="BH1071" s="101">
        <f>IF(C1071&gt;0,+VLOOKUP((+H1071&amp;I1071),'CATEGORY ID'!$H$1:$I$121,2,FALSE),"")</f>
        <v>18</v>
      </c>
      <c r="BJ1071" s="101">
        <f>IF(C1071&gt;0,IF(COUNTIF('CATEGORY ID'!$K$1:$K$121,+H1071&amp;K1071) &gt; 0, +VLOOKUP(+H1071&amp;K1071,'CATEGORY ID'!$K$1:$L$121,2,FALSE),""),"")</f>
        <v>73</v>
      </c>
      <c r="BK1071" s="101" t="str">
        <f>IF(C1071&gt;0,IF(COUNTIF('CATEGORY ID'!$K$124:$K$165, +VLOOKUP(C1071,'STYLE NAMES'!$B:$AE,30,FALSE)) &gt; 0, +VLOOKUP(VLOOKUP(C1071,'STYLE NAMES'!$B:$AE,30,FALSE),'CATEGORY ID'!K:M,2,FALSE),""),"")</f>
        <v/>
      </c>
      <c r="BR1071" s="101" t="str" cm="1">
        <f t="array" ref="BR1071">IF(C1071&gt;0,_xlfn.TEXTJOIN(";", TRUE,_xlfn.UNIQUE(_xlfn._xlws.FILTER(BF1071:BQ1071,(BF1071:BQ1071&gt;0)),TRUE,FALSE)),"")&amp;";"&amp;BS1071</f>
        <v>17;18;73;</v>
      </c>
      <c r="BU1071" s="106">
        <f>IF(C1071&gt;0,+VLOOKUP($C1071,'STYLE NAMES'!$B:$AC,26,FALSE),"")</f>
        <v>49.9</v>
      </c>
      <c r="BV1071" s="106">
        <f>IF(C1071&gt;0,+VLOOKUP($C1071,'STYLE NAMES'!$B:$AC,27,FALSE),"")</f>
        <v>2740</v>
      </c>
      <c r="BW1071" s="106">
        <f>IF(C1071&gt;0,+VLOOKUP($C1071,'STYLE NAMES'!$B:$AC,28,FALSE),"")</f>
        <v>57.384999999999991</v>
      </c>
      <c r="BY1071"/>
      <c r="BZ1071" s="101">
        <v>0</v>
      </c>
      <c r="CA1071" s="137">
        <f t="shared" si="70"/>
        <v>1</v>
      </c>
      <c r="CB1071" s="137">
        <f>+VLOOKUP(C1071,'[2]STYLES &amp; MODELS MATRIX'!$A:$G,7,FALSE)</f>
        <v>0</v>
      </c>
      <c r="CC1071" s="137">
        <f>+VLOOKUP(C1071,'[1]STYLES &amp; SIZE CHARTS'!$A:$H,8,FALSE)</f>
        <v>0</v>
      </c>
      <c r="CD1071" s="137"/>
      <c r="CE1071" s="205"/>
      <c r="CF1071" s="141"/>
    </row>
    <row r="1072" spans="1:84" s="101" customFormat="1" ht="12" customHeight="1" x14ac:dyDescent="0.2">
      <c r="A1072" s="102">
        <f t="shared" si="68"/>
        <v>0</v>
      </c>
      <c r="B1072" s="101" t="s">
        <v>1009</v>
      </c>
      <c r="C1072" s="101" t="s">
        <v>2214</v>
      </c>
      <c r="D1072" s="101" t="s">
        <v>630</v>
      </c>
      <c r="E1072" s="203" t="s">
        <v>2790</v>
      </c>
      <c r="F1072" s="101">
        <v>85</v>
      </c>
      <c r="G1072" s="101" t="str">
        <f>IF(C1072&gt;0,+VLOOKUP($C1072,'STYLE NAMES'!$B:$AC,4,FALSE),"")</f>
        <v>ACCESSORIES</v>
      </c>
      <c r="H1072" s="101" t="str">
        <f>IF(C1072&gt;0,+VLOOKUP($C1072,'STYLE NAMES'!$B:$AC,5,FALSE),"")</f>
        <v>ACCESSORIES</v>
      </c>
      <c r="I1072" s="101" t="str">
        <f>IF(C1072&gt;0,+VLOOKUP($C1072,'STYLE NAMES'!$B:$AC,6,FALSE),"")</f>
        <v>RIDER ACCESSORIES</v>
      </c>
      <c r="J1072" s="101" t="str">
        <f>IF(C1072&gt;0,+VLOOKUP($C1072,'STYLE NAMES'!$B:$AC,7,FALSE),"")</f>
        <v>UNISEX</v>
      </c>
      <c r="K1072" s="101" t="str">
        <f>IF(C1072&gt;0,+VLOOKUP($C1072,'STYLE NAMES'!$B:$AC,8,FALSE),"")</f>
        <v>BELTS</v>
      </c>
      <c r="L1072" s="101" t="str">
        <f>IF(E1072&gt;0,+VLOOKUP($E1072,'CODE GENERATOR'!$D:$T,3,FALSE),"")</f>
        <v>A</v>
      </c>
      <c r="M1072" s="101" t="str">
        <f>IF(E1072&gt;0,+VLOOKUP($E1072,'CODE GENERATOR'!$D:$T,4,FALSE),"")</f>
        <v>BRAIDED</v>
      </c>
      <c r="N1072" s="101" t="str">
        <f>IF(E1072&gt;0,+VLOOKUP($E1072,'CODE GENERATOR'!$D:$T,6,FALSE),"")</f>
        <v>BLACK</v>
      </c>
      <c r="O1072" s="101" t="str">
        <f>IF(E1072&gt;0,+VLOOKUP($E1072,'CODE GENERATOR'!$D:$T,7,FALSE),"")</f>
        <v>BLACK</v>
      </c>
      <c r="P1072" s="101" t="str">
        <f t="shared" ref="P1072:P1089" si="75">IF(E1072&gt;0,+IF(N1072=O1072,N1072,N1072&amp;"/"&amp;O1072),"")</f>
        <v>BLACK</v>
      </c>
      <c r="Q1072" s="104" t="str">
        <f>IF(E1072&gt;0,+VLOOKUP($E1072,'CODE GENERATOR'!$D:$T,11,FALSE),"")</f>
        <v>A.RACUX_BLT0094A</v>
      </c>
      <c r="R1072" s="104" t="str">
        <f>IF(E1072&gt;0,+VLOOKUP($E1072,'CODE GENERATOR'!$D:$T,12,FALSE),"")</f>
        <v>BRD0002BLKBLK</v>
      </c>
      <c r="S1072" s="104" t="str">
        <f>IF(E1072&gt;0,+VLOOKUP($E1072,'CODE GENERATOR'!$D:$T,13,FALSE),"")</f>
        <v>A.RACUX_BLT0094A_BRD0002BLKBLK</v>
      </c>
      <c r="T1072" s="104" t="str">
        <f t="shared" ref="T1072:T1089" si="76">+S1072&amp;"_"&amp;F1072</f>
        <v>A.RACUX_BLT0094A_BRD0002BLKBLK_85</v>
      </c>
      <c r="U1072" s="105"/>
      <c r="V1072" s="107" t="str" cm="1">
        <f t="array" ref="V1072">_xlfn.TEXTJOIN(";", TRUE, _xlfn.UNIQUE(_xlfn._xlws.FILTER(P$3:P$10029, C$3:C$10029=C1072)))</f>
        <v>BEIGE;NAVY;BLACK</v>
      </c>
      <c r="W1072" s="107" t="str" cm="1">
        <f t="array" ref="W1072">_xlfn.TEXTJOIN(";", TRUE, _xlfn.UNIQUE(_xlfn._xlws.FILTER(F$3:F$10029, C$3:C$10029=C1072)))</f>
        <v>85;90;95;100;105;110;115;120;125</v>
      </c>
      <c r="X1072" s="101" t="str">
        <f>IF(E1072&gt;0,+VLOOKUP($E1072,'CODE GENERATOR'!$D:$AC,19,FALSE),0)</f>
        <v>CavalierSanmarco_03.02.2026_0622</v>
      </c>
      <c r="Y1072" s="101" t="str">
        <f>IF(E1072&gt;0,+VLOOKUP($E1072,'CODE GENERATOR'!$D:$AC,20,FALSE),0)</f>
        <v>CavalierSanmarco_03.02.2026_0623</v>
      </c>
      <c r="Z1072" s="101" t="str">
        <f>IF(E1072&gt;0,+VLOOKUP($E1072,'CODE GENERATOR'!$D:$AC,21,FALSE),0)</f>
        <v>CavalierSanmarco_03.02.2026_0624</v>
      </c>
      <c r="AA1072" s="101" t="str">
        <f>IF(E1072&gt;0,+VLOOKUP($E1072,'CODE GENERATOR'!$D:$AC,22,FALSE),0)</f>
        <v/>
      </c>
      <c r="AB1072" s="101" t="str">
        <f>IF(E1072&gt;0,+VLOOKUP($E1072,'CODE GENERATOR'!$D:$AC,23,FALSE),0)</f>
        <v/>
      </c>
      <c r="AC1072" s="101" t="str">
        <f>IF(E1072&gt;0,+VLOOKUP($E1072,'CODE GENERATOR'!$D:$AC,24,FALSE),0)</f>
        <v/>
      </c>
      <c r="AD1072" s="101" t="str">
        <f>IF(E1072&gt;0,+VLOOKUP($E1072,'CODE GENERATOR'!$D:$AC,25,FALSE),0)</f>
        <v/>
      </c>
      <c r="AE1072" s="101" t="str">
        <f>IF(E1072&gt;0,+VLOOKUP($E1072,'CODE GENERATOR'!$D:$AC,26,FALSE),0)</f>
        <v/>
      </c>
      <c r="AF1072" s="149" t="str">
        <f>IF($C1072&gt;0,$C1072&amp;" "&amp;$P1072&amp;" "&amp;+VLOOKUP($C1072,'STYLE NAMES'!$B:$AC,10,FALSE),"""")</f>
        <v>SANTINI BLACK BRAIDED BELT</v>
      </c>
      <c r="AG1072" s="101" t="str">
        <f>"Enjoy our "&amp;(AF1072)&amp;"; "&amp;IF(C1072&gt;0,+VLOOKUP($C1072,'STYLE NAMES'!$B:$AC,11,FALSE),"")</f>
        <v>Enjoy our SANTINI BLACK BRAIDED BELT; Braided Riding Belts
Available in many colors and designs you can use these elegant belts for riding or even at your daily life</v>
      </c>
      <c r="AH1072" s="101" t="str">
        <f>IF(C1072&gt;0,+VLOOKUP($C1072,'STYLE NAMES'!$B:$AC,12,FALSE),"")</f>
        <v>*Super elastic and comfortable riding belts
Composition:
100% Polyester</v>
      </c>
      <c r="AI1072" s="101" t="str">
        <f>IF(C1072&gt;0,+VLOOKUP($C1072,'STYLE NAMES'!$B:$AC,13,FALSE),"")</f>
        <v>Do not wash in washing machine</v>
      </c>
      <c r="AJ1072" s="149" t="str">
        <f>IF($C1072&gt;0,$C1072&amp;" "&amp;$P1072&amp;" "&amp;+VLOOKUP($C1072,'STYLE NAMES'!$B:$AC,14,FALSE),"""")</f>
        <v>SANTINI BLACK ÖRGÜ KEMER</v>
      </c>
      <c r="AK1072" s="149" t="str">
        <f>"Cavalier SanMarco tarafından tasarlanan "&amp;(AJ1072)&amp;"; "&amp;IF(C1072&gt;0,+VLOOKUP($C1072,'STYLE NAMES'!$B:$AC,15,FALSE),"")</f>
        <v>Cavalier SanMarco tarafından tasarlanan SANTINI BLACK ÖRGÜ KEMER; Örgü Binicilik Kemeri
Birçok renk ve desenleri ile bu şık kemerleri hem biniş kıyafetleriniz ile hem de günlük kıyafetlerinizle kullanabilirsiniz.</v>
      </c>
      <c r="AL1072" s="149" t="str">
        <f>IF(C1072&gt;0,+VLOOKUP($C1072,'STYLE NAMES'!$B:$AC,16,FALSE),"")</f>
        <v>* Çok esnek ve rahat 
Kompozisyon:
100% Polyester</v>
      </c>
      <c r="AM1072" s="149" t="str">
        <f>IF(C1072&gt;0,+VLOOKUP($C1072,'STYLE NAMES'!$B:$AC,17,FALSE),"")</f>
        <v>Ürünü makinada yıkamayınız</v>
      </c>
      <c r="AN1072" s="149" t="str">
        <f>IF($C1072&gt;0,$C1072&amp;" "&amp;$P1072&amp;" "&amp;+VLOOKUP($C1072,'STYLE NAMES'!$B:$AC,18,FALSE),"""")</f>
        <v>SANTINI BLACK CINTURA ELASTICA</v>
      </c>
      <c r="AO1072" s="101" t="str">
        <f>"Disegnato da Cavalier SanMarco "&amp;(AN1072)&amp;"; "&amp;IF(C1072&gt;0,+VLOOKUP($C1072,'STYLE NAMES'!$B:$AC,19,FALSE),"")</f>
        <v>Disegnato da Cavalier SanMarco SANTINI BLACK CINTURA ELASTICA; Cintura intrecciata per equitazione Disponibile in molti colori e design, queste eleganti cinture possono essere utilizzate sia per l'equitazione che nella vita quotidiana.</v>
      </c>
      <c r="AP1072" s="101" t="str">
        <f>IF(C1072&gt;0,+VLOOKUP($C1072,'STYLE NAMES'!$B:$AC,20,FALSE),"")</f>
        <v>Cinture elastiche e confortevoli per l'equitazione Composizione: 100% Poliestere</v>
      </c>
      <c r="AQ1072" s="101" t="str">
        <f>IF(C1072&gt;0,+VLOOKUP($C1072,'STYLE NAMES'!$B:$AC,21,FALSE),"")</f>
        <v>Non lavare in lavatrice</v>
      </c>
      <c r="AR1072" s="101">
        <f>IF(D1072&gt;0,+VLOOKUP($C1072,'STYLE NAMES'!$B:$AC,22,FALSE),"")</f>
        <v>0</v>
      </c>
      <c r="AS1072" s="101">
        <f>IF(E1072&gt;0,+VLOOKUP($C1072,'STYLE NAMES'!$B:$AC,23,FALSE),"")</f>
        <v>0</v>
      </c>
      <c r="AT1072" s="101">
        <f>IF(F1072&gt;0,+VLOOKUP($C1072,'STYLE NAMES'!$B:$AC,24,FALSE),"")</f>
        <v>0</v>
      </c>
      <c r="AU1072" s="101">
        <f>IF(G1072&gt;0,+VLOOKUP($C1072,'STYLE NAMES'!$B:$AC,25,FALSE),"")</f>
        <v>0</v>
      </c>
      <c r="AV1072" s="101">
        <f>+VLOOKUP($S1072,'CODE GENERATOR'!$P:$AM,15,FALSE)</f>
        <v>0</v>
      </c>
      <c r="AW1072" s="101">
        <f>+VLOOKUP($S1072,'CODE GENERATOR'!$P:$AM,16,FALSE)</f>
        <v>0</v>
      </c>
      <c r="AX1072" s="101">
        <f>+VLOOKUP($S1072,'CODE GENERATOR'!$P:$AM,17,FALSE)</f>
        <v>0</v>
      </c>
      <c r="AY1072" s="101">
        <f>+VLOOKUP($S1072,'CODE GENERATOR'!$P:$AM,18,FALSE)</f>
        <v>0</v>
      </c>
      <c r="AZ1072" s="101">
        <f>+VLOOKUP($S1072,'CODE GENERATOR'!$P:$AM,19,FALSE)</f>
        <v>0</v>
      </c>
      <c r="BA1072" s="101">
        <f>+VLOOKUP($S1072,'CODE GENERATOR'!$P:$AM,20,FALSE)</f>
        <v>0</v>
      </c>
      <c r="BB1072" s="101">
        <f>+VLOOKUP($S1072,'CODE GENERATOR'!$P:$AM,21,FALSE)</f>
        <v>0</v>
      </c>
      <c r="BC1072" s="101">
        <f>+VLOOKUP($S1072,'CODE GENERATOR'!$P:$AM,22,FALSE)</f>
        <v>0</v>
      </c>
      <c r="BD1072" s="101">
        <f>+VLOOKUP($S1072,'CODE GENERATOR'!$P:$AM,23,FALSE)</f>
        <v>0</v>
      </c>
      <c r="BE1072" s="101">
        <f>+VLOOKUP($S1072,'CODE GENERATOR'!$P:$AM,24,FALSE)</f>
        <v>0</v>
      </c>
      <c r="BF1072" s="101">
        <f>IF(C1072&gt;0,+VLOOKUP(G1072,'CATEGORY ID'!$A$1:$L$118,3,FALSE),"")</f>
        <v>17</v>
      </c>
      <c r="BG1072" s="101">
        <f>IF(C1072&gt;0,+VLOOKUP(H1072,'CATEGORY ID'!$D$1:$L$118,3,FALSE),"")</f>
        <v>17</v>
      </c>
      <c r="BH1072" s="101">
        <f>IF(C1072&gt;0,+VLOOKUP((+H1072&amp;I1072),'CATEGORY ID'!$H$1:$I$121,2,FALSE),"")</f>
        <v>18</v>
      </c>
      <c r="BJ1072" s="101">
        <f>IF(C1072&gt;0,IF(COUNTIF('CATEGORY ID'!$K$1:$K$121,+H1072&amp;K1072) &gt; 0, +VLOOKUP(+H1072&amp;K1072,'CATEGORY ID'!$K$1:$L$121,2,FALSE),""),"")</f>
        <v>73</v>
      </c>
      <c r="BK1072" s="101" t="str">
        <f>IF(C1072&gt;0,IF(COUNTIF('CATEGORY ID'!$K$124:$K$165, +VLOOKUP(C1072,'STYLE NAMES'!$B:$AE,30,FALSE)) &gt; 0, +VLOOKUP(VLOOKUP(C1072,'STYLE NAMES'!$B:$AE,30,FALSE),'CATEGORY ID'!K:M,2,FALSE),""),"")</f>
        <v/>
      </c>
      <c r="BR1072" s="101" t="str" cm="1">
        <f t="array" ref="BR1072">IF(C1072&gt;0,_xlfn.TEXTJOIN(";", TRUE,_xlfn.UNIQUE(_xlfn._xlws.FILTER(BF1072:BQ1072,(BF1072:BQ1072&gt;0)),TRUE,FALSE)),"")&amp;";"&amp;BS1072</f>
        <v>17;18;73;</v>
      </c>
      <c r="BU1072" s="106">
        <f>IF(C1072&gt;0,+VLOOKUP($C1072,'STYLE NAMES'!$B:$AC,26,FALSE),"")</f>
        <v>49.9</v>
      </c>
      <c r="BV1072" s="106">
        <f>IF(C1072&gt;0,+VLOOKUP($C1072,'STYLE NAMES'!$B:$AC,27,FALSE),"")</f>
        <v>2740</v>
      </c>
      <c r="BW1072" s="106">
        <f>IF(C1072&gt;0,+VLOOKUP($C1072,'STYLE NAMES'!$B:$AC,28,FALSE),"")</f>
        <v>57.384999999999991</v>
      </c>
      <c r="BY1072"/>
      <c r="BZ1072" s="101">
        <v>3</v>
      </c>
      <c r="CA1072" s="137">
        <f t="shared" si="70"/>
        <v>1</v>
      </c>
      <c r="CB1072" s="137">
        <f>+VLOOKUP(C1072,'[2]STYLES &amp; MODELS MATRIX'!$A:$G,7,FALSE)</f>
        <v>0</v>
      </c>
      <c r="CC1072" s="137">
        <f>+VLOOKUP(C1072,'[1]STYLES &amp; SIZE CHARTS'!$A:$H,8,FALSE)</f>
        <v>0</v>
      </c>
      <c r="CD1072" s="137"/>
      <c r="CE1072" s="205"/>
      <c r="CF1072" s="141"/>
    </row>
    <row r="1073" spans="1:84" s="101" customFormat="1" ht="12" customHeight="1" x14ac:dyDescent="0.2">
      <c r="A1073" s="102">
        <f t="shared" si="68"/>
        <v>0</v>
      </c>
      <c r="B1073" s="101" t="s">
        <v>1009</v>
      </c>
      <c r="C1073" s="101" t="s">
        <v>2214</v>
      </c>
      <c r="D1073" s="101" t="s">
        <v>630</v>
      </c>
      <c r="E1073" s="203" t="s">
        <v>2790</v>
      </c>
      <c r="F1073" s="101">
        <v>90</v>
      </c>
      <c r="G1073" s="101" t="str">
        <f>IF(C1073&gt;0,+VLOOKUP($C1073,'STYLE NAMES'!$B:$AC,4,FALSE),"")</f>
        <v>ACCESSORIES</v>
      </c>
      <c r="H1073" s="101" t="str">
        <f>IF(C1073&gt;0,+VLOOKUP($C1073,'STYLE NAMES'!$B:$AC,5,FALSE),"")</f>
        <v>ACCESSORIES</v>
      </c>
      <c r="I1073" s="101" t="str">
        <f>IF(C1073&gt;0,+VLOOKUP($C1073,'STYLE NAMES'!$B:$AC,6,FALSE),"")</f>
        <v>RIDER ACCESSORIES</v>
      </c>
      <c r="J1073" s="101" t="str">
        <f>IF(C1073&gt;0,+VLOOKUP($C1073,'STYLE NAMES'!$B:$AC,7,FALSE),"")</f>
        <v>UNISEX</v>
      </c>
      <c r="K1073" s="101" t="str">
        <f>IF(C1073&gt;0,+VLOOKUP($C1073,'STYLE NAMES'!$B:$AC,8,FALSE),"")</f>
        <v>BELTS</v>
      </c>
      <c r="L1073" s="101" t="str">
        <f>IF(E1073&gt;0,+VLOOKUP($E1073,'CODE GENERATOR'!$D:$T,3,FALSE),"")</f>
        <v>A</v>
      </c>
      <c r="M1073" s="101" t="str">
        <f>IF(E1073&gt;0,+VLOOKUP($E1073,'CODE GENERATOR'!$D:$T,4,FALSE),"")</f>
        <v>BRAIDED</v>
      </c>
      <c r="N1073" s="101" t="str">
        <f>IF(E1073&gt;0,+VLOOKUP($E1073,'CODE GENERATOR'!$D:$T,6,FALSE),"")</f>
        <v>BLACK</v>
      </c>
      <c r="O1073" s="101" t="str">
        <f>IF(E1073&gt;0,+VLOOKUP($E1073,'CODE GENERATOR'!$D:$T,7,FALSE),"")</f>
        <v>BLACK</v>
      </c>
      <c r="P1073" s="101" t="str">
        <f t="shared" si="75"/>
        <v>BLACK</v>
      </c>
      <c r="Q1073" s="104" t="str">
        <f>IF(E1073&gt;0,+VLOOKUP($E1073,'CODE GENERATOR'!$D:$T,11,FALSE),"")</f>
        <v>A.RACUX_BLT0094A</v>
      </c>
      <c r="R1073" s="104" t="str">
        <f>IF(E1073&gt;0,+VLOOKUP($E1073,'CODE GENERATOR'!$D:$T,12,FALSE),"")</f>
        <v>BRD0002BLKBLK</v>
      </c>
      <c r="S1073" s="104" t="str">
        <f>IF(E1073&gt;0,+VLOOKUP($E1073,'CODE GENERATOR'!$D:$T,13,FALSE),"")</f>
        <v>A.RACUX_BLT0094A_BRD0002BLKBLK</v>
      </c>
      <c r="T1073" s="104" t="str">
        <f t="shared" si="76"/>
        <v>A.RACUX_BLT0094A_BRD0002BLKBLK_90</v>
      </c>
      <c r="U1073" s="105"/>
      <c r="V1073" s="107" t="str" cm="1">
        <f t="array" ref="V1073">_xlfn.TEXTJOIN(";", TRUE, _xlfn.UNIQUE(_xlfn._xlws.FILTER(P$3:P$10029, C$3:C$10029=C1073)))</f>
        <v>BEIGE;NAVY;BLACK</v>
      </c>
      <c r="W1073" s="107" t="str" cm="1">
        <f t="array" ref="W1073">_xlfn.TEXTJOIN(";", TRUE, _xlfn.UNIQUE(_xlfn._xlws.FILTER(F$3:F$10029, C$3:C$10029=C1073)))</f>
        <v>85;90;95;100;105;110;115;120;125</v>
      </c>
      <c r="X1073" s="101" t="str">
        <f>IF(E1073&gt;0,+VLOOKUP($E1073,'CODE GENERATOR'!$D:$AC,19,FALSE),0)</f>
        <v>CavalierSanmarco_03.02.2026_0622</v>
      </c>
      <c r="Y1073" s="101" t="str">
        <f>IF(E1073&gt;0,+VLOOKUP($E1073,'CODE GENERATOR'!$D:$AC,20,FALSE),0)</f>
        <v>CavalierSanmarco_03.02.2026_0623</v>
      </c>
      <c r="Z1073" s="101" t="str">
        <f>IF(E1073&gt;0,+VLOOKUP($E1073,'CODE GENERATOR'!$D:$AC,21,FALSE),0)</f>
        <v>CavalierSanmarco_03.02.2026_0624</v>
      </c>
      <c r="AA1073" s="101" t="str">
        <f>IF(E1073&gt;0,+VLOOKUP($E1073,'CODE GENERATOR'!$D:$AC,22,FALSE),0)</f>
        <v/>
      </c>
      <c r="AB1073" s="101" t="str">
        <f>IF(E1073&gt;0,+VLOOKUP($E1073,'CODE GENERATOR'!$D:$AC,23,FALSE),0)</f>
        <v/>
      </c>
      <c r="AC1073" s="101" t="str">
        <f>IF(E1073&gt;0,+VLOOKUP($E1073,'CODE GENERATOR'!$D:$AC,24,FALSE),0)</f>
        <v/>
      </c>
      <c r="AD1073" s="101" t="str">
        <f>IF(E1073&gt;0,+VLOOKUP($E1073,'CODE GENERATOR'!$D:$AC,25,FALSE),0)</f>
        <v/>
      </c>
      <c r="AE1073" s="101" t="str">
        <f>IF(E1073&gt;0,+VLOOKUP($E1073,'CODE GENERATOR'!$D:$AC,26,FALSE),0)</f>
        <v/>
      </c>
      <c r="AF1073" s="149" t="str">
        <f>IF($C1073&gt;0,$C1073&amp;" "&amp;$P1073&amp;" "&amp;+VLOOKUP($C1073,'STYLE NAMES'!$B:$AC,10,FALSE),"""")</f>
        <v>SANTINI BLACK BRAIDED BELT</v>
      </c>
      <c r="AG1073" s="101" t="str">
        <f>"Enjoy our "&amp;(AF1073)&amp;"; "&amp;IF(C1073&gt;0,+VLOOKUP($C1073,'STYLE NAMES'!$B:$AC,11,FALSE),"")</f>
        <v>Enjoy our SANTINI BLACK BRAIDED BELT; Braided Riding Belts
Available in many colors and designs you can use these elegant belts for riding or even at your daily life</v>
      </c>
      <c r="AH1073" s="101" t="str">
        <f>IF(C1073&gt;0,+VLOOKUP($C1073,'STYLE NAMES'!$B:$AC,12,FALSE),"")</f>
        <v>*Super elastic and comfortable riding belts
Composition:
100% Polyester</v>
      </c>
      <c r="AI1073" s="101" t="str">
        <f>IF(C1073&gt;0,+VLOOKUP($C1073,'STYLE NAMES'!$B:$AC,13,FALSE),"")</f>
        <v>Do not wash in washing machine</v>
      </c>
      <c r="AJ1073" s="149" t="str">
        <f>IF($C1073&gt;0,$C1073&amp;" "&amp;$P1073&amp;" "&amp;+VLOOKUP($C1073,'STYLE NAMES'!$B:$AC,14,FALSE),"""")</f>
        <v>SANTINI BLACK ÖRGÜ KEMER</v>
      </c>
      <c r="AK1073" s="149" t="str">
        <f>"Cavalier SanMarco tarafından tasarlanan "&amp;(AJ1073)&amp;"; "&amp;IF(C1073&gt;0,+VLOOKUP($C1073,'STYLE NAMES'!$B:$AC,15,FALSE),"")</f>
        <v>Cavalier SanMarco tarafından tasarlanan SANTINI BLACK ÖRGÜ KEMER; Örgü Binicilik Kemeri
Birçok renk ve desenleri ile bu şık kemerleri hem biniş kıyafetleriniz ile hem de günlük kıyafetlerinizle kullanabilirsiniz.</v>
      </c>
      <c r="AL1073" s="149" t="str">
        <f>IF(C1073&gt;0,+VLOOKUP($C1073,'STYLE NAMES'!$B:$AC,16,FALSE),"")</f>
        <v>* Çok esnek ve rahat 
Kompozisyon:
100% Polyester</v>
      </c>
      <c r="AM1073" s="149" t="str">
        <f>IF(C1073&gt;0,+VLOOKUP($C1073,'STYLE NAMES'!$B:$AC,17,FALSE),"")</f>
        <v>Ürünü makinada yıkamayınız</v>
      </c>
      <c r="AN1073" s="149" t="str">
        <f>IF($C1073&gt;0,$C1073&amp;" "&amp;$P1073&amp;" "&amp;+VLOOKUP($C1073,'STYLE NAMES'!$B:$AC,18,FALSE),"""")</f>
        <v>SANTINI BLACK CINTURA ELASTICA</v>
      </c>
      <c r="AO1073" s="101" t="str">
        <f>"Disegnato da Cavalier SanMarco "&amp;(AN1073)&amp;"; "&amp;IF(C1073&gt;0,+VLOOKUP($C1073,'STYLE NAMES'!$B:$AC,19,FALSE),"")</f>
        <v>Disegnato da Cavalier SanMarco SANTINI BLACK CINTURA ELASTICA; Cintura intrecciata per equitazione Disponibile in molti colori e design, queste eleganti cinture possono essere utilizzate sia per l'equitazione che nella vita quotidiana.</v>
      </c>
      <c r="AP1073" s="101" t="str">
        <f>IF(C1073&gt;0,+VLOOKUP($C1073,'STYLE NAMES'!$B:$AC,20,FALSE),"")</f>
        <v>Cinture elastiche e confortevoli per l'equitazione Composizione: 100% Poliestere</v>
      </c>
      <c r="AQ1073" s="101" t="str">
        <f>IF(C1073&gt;0,+VLOOKUP($C1073,'STYLE NAMES'!$B:$AC,21,FALSE),"")</f>
        <v>Non lavare in lavatrice</v>
      </c>
      <c r="AR1073" s="101">
        <f>IF(D1073&gt;0,+VLOOKUP($C1073,'STYLE NAMES'!$B:$AC,22,FALSE),"")</f>
        <v>0</v>
      </c>
      <c r="AS1073" s="101">
        <f>IF(E1073&gt;0,+VLOOKUP($C1073,'STYLE NAMES'!$B:$AC,23,FALSE),"")</f>
        <v>0</v>
      </c>
      <c r="AT1073" s="101">
        <f>IF(F1073&gt;0,+VLOOKUP($C1073,'STYLE NAMES'!$B:$AC,24,FALSE),"")</f>
        <v>0</v>
      </c>
      <c r="AU1073" s="101">
        <f>IF(G1073&gt;0,+VLOOKUP($C1073,'STYLE NAMES'!$B:$AC,25,FALSE),"")</f>
        <v>0</v>
      </c>
      <c r="AV1073" s="101">
        <f>+VLOOKUP($S1073,'CODE GENERATOR'!$P:$AM,15,FALSE)</f>
        <v>0</v>
      </c>
      <c r="AW1073" s="101">
        <f>+VLOOKUP($S1073,'CODE GENERATOR'!$P:$AM,16,FALSE)</f>
        <v>0</v>
      </c>
      <c r="AX1073" s="101">
        <f>+VLOOKUP($S1073,'CODE GENERATOR'!$P:$AM,17,FALSE)</f>
        <v>0</v>
      </c>
      <c r="AY1073" s="101">
        <f>+VLOOKUP($S1073,'CODE GENERATOR'!$P:$AM,18,FALSE)</f>
        <v>0</v>
      </c>
      <c r="AZ1073" s="101">
        <f>+VLOOKUP($S1073,'CODE GENERATOR'!$P:$AM,19,FALSE)</f>
        <v>0</v>
      </c>
      <c r="BA1073" s="101">
        <f>+VLOOKUP($S1073,'CODE GENERATOR'!$P:$AM,20,FALSE)</f>
        <v>0</v>
      </c>
      <c r="BB1073" s="101">
        <f>+VLOOKUP($S1073,'CODE GENERATOR'!$P:$AM,21,FALSE)</f>
        <v>0</v>
      </c>
      <c r="BC1073" s="101">
        <f>+VLOOKUP($S1073,'CODE GENERATOR'!$P:$AM,22,FALSE)</f>
        <v>0</v>
      </c>
      <c r="BD1073" s="101">
        <f>+VLOOKUP($S1073,'CODE GENERATOR'!$P:$AM,23,FALSE)</f>
        <v>0</v>
      </c>
      <c r="BE1073" s="101">
        <f>+VLOOKUP($S1073,'CODE GENERATOR'!$P:$AM,24,FALSE)</f>
        <v>0</v>
      </c>
      <c r="BF1073" s="101">
        <f>IF(C1073&gt;0,+VLOOKUP(G1073,'CATEGORY ID'!$A$1:$L$118,3,FALSE),"")</f>
        <v>17</v>
      </c>
      <c r="BG1073" s="101">
        <f>IF(C1073&gt;0,+VLOOKUP(H1073,'CATEGORY ID'!$D$1:$L$118,3,FALSE),"")</f>
        <v>17</v>
      </c>
      <c r="BH1073" s="101">
        <f>IF(C1073&gt;0,+VLOOKUP((+H1073&amp;I1073),'CATEGORY ID'!$H$1:$I$121,2,FALSE),"")</f>
        <v>18</v>
      </c>
      <c r="BJ1073" s="101">
        <f>IF(C1073&gt;0,IF(COUNTIF('CATEGORY ID'!$K$1:$K$121,+H1073&amp;K1073) &gt; 0, +VLOOKUP(+H1073&amp;K1073,'CATEGORY ID'!$K$1:$L$121,2,FALSE),""),"")</f>
        <v>73</v>
      </c>
      <c r="BK1073" s="101" t="str">
        <f>IF(C1073&gt;0,IF(COUNTIF('CATEGORY ID'!$K$124:$K$165, +VLOOKUP(C1073,'STYLE NAMES'!$B:$AE,30,FALSE)) &gt; 0, +VLOOKUP(VLOOKUP(C1073,'STYLE NAMES'!$B:$AE,30,FALSE),'CATEGORY ID'!K:M,2,FALSE),""),"")</f>
        <v/>
      </c>
      <c r="BR1073" s="101" t="str" cm="1">
        <f t="array" ref="BR1073">IF(C1073&gt;0,_xlfn.TEXTJOIN(";", TRUE,_xlfn.UNIQUE(_xlfn._xlws.FILTER(BF1073:BQ1073,(BF1073:BQ1073&gt;0)),TRUE,FALSE)),"")&amp;";"&amp;BS1073</f>
        <v>17;18;73;</v>
      </c>
      <c r="BU1073" s="106">
        <f>IF(C1073&gt;0,+VLOOKUP($C1073,'STYLE NAMES'!$B:$AC,26,FALSE),"")</f>
        <v>49.9</v>
      </c>
      <c r="BV1073" s="106">
        <f>IF(C1073&gt;0,+VLOOKUP($C1073,'STYLE NAMES'!$B:$AC,27,FALSE),"")</f>
        <v>2740</v>
      </c>
      <c r="BW1073" s="106">
        <f>IF(C1073&gt;0,+VLOOKUP($C1073,'STYLE NAMES'!$B:$AC,28,FALSE),"")</f>
        <v>57.384999999999991</v>
      </c>
      <c r="BY1073"/>
      <c r="BZ1073" s="101">
        <v>0</v>
      </c>
      <c r="CA1073" s="137">
        <f t="shared" si="70"/>
        <v>1</v>
      </c>
      <c r="CB1073" s="137">
        <f>+VLOOKUP(C1073,'[2]STYLES &amp; MODELS MATRIX'!$A:$G,7,FALSE)</f>
        <v>0</v>
      </c>
      <c r="CC1073" s="137">
        <f>+VLOOKUP(C1073,'[1]STYLES &amp; SIZE CHARTS'!$A:$H,8,FALSE)</f>
        <v>0</v>
      </c>
      <c r="CD1073" s="137"/>
      <c r="CE1073" s="205"/>
      <c r="CF1073" s="141"/>
    </row>
    <row r="1074" spans="1:84" s="101" customFormat="1" ht="12" customHeight="1" x14ac:dyDescent="0.2">
      <c r="A1074" s="102">
        <f t="shared" si="68"/>
        <v>0</v>
      </c>
      <c r="B1074" s="101" t="s">
        <v>1009</v>
      </c>
      <c r="C1074" s="101" t="s">
        <v>2214</v>
      </c>
      <c r="D1074" s="101" t="s">
        <v>630</v>
      </c>
      <c r="E1074" s="203" t="s">
        <v>2790</v>
      </c>
      <c r="F1074" s="101">
        <v>95</v>
      </c>
      <c r="G1074" s="101" t="str">
        <f>IF(C1074&gt;0,+VLOOKUP($C1074,'STYLE NAMES'!$B:$AC,4,FALSE),"")</f>
        <v>ACCESSORIES</v>
      </c>
      <c r="H1074" s="101" t="str">
        <f>IF(C1074&gt;0,+VLOOKUP($C1074,'STYLE NAMES'!$B:$AC,5,FALSE),"")</f>
        <v>ACCESSORIES</v>
      </c>
      <c r="I1074" s="101" t="str">
        <f>IF(C1074&gt;0,+VLOOKUP($C1074,'STYLE NAMES'!$B:$AC,6,FALSE),"")</f>
        <v>RIDER ACCESSORIES</v>
      </c>
      <c r="J1074" s="101" t="str">
        <f>IF(C1074&gt;0,+VLOOKUP($C1074,'STYLE NAMES'!$B:$AC,7,FALSE),"")</f>
        <v>UNISEX</v>
      </c>
      <c r="K1074" s="101" t="str">
        <f>IF(C1074&gt;0,+VLOOKUP($C1074,'STYLE NAMES'!$B:$AC,8,FALSE),"")</f>
        <v>BELTS</v>
      </c>
      <c r="L1074" s="101" t="str">
        <f>IF(E1074&gt;0,+VLOOKUP($E1074,'CODE GENERATOR'!$D:$T,3,FALSE),"")</f>
        <v>A</v>
      </c>
      <c r="M1074" s="101" t="str">
        <f>IF(E1074&gt;0,+VLOOKUP($E1074,'CODE GENERATOR'!$D:$T,4,FALSE),"")</f>
        <v>BRAIDED</v>
      </c>
      <c r="N1074" s="101" t="str">
        <f>IF(E1074&gt;0,+VLOOKUP($E1074,'CODE GENERATOR'!$D:$T,6,FALSE),"")</f>
        <v>BLACK</v>
      </c>
      <c r="O1074" s="101" t="str">
        <f>IF(E1074&gt;0,+VLOOKUP($E1074,'CODE GENERATOR'!$D:$T,7,FALSE),"")</f>
        <v>BLACK</v>
      </c>
      <c r="P1074" s="101" t="str">
        <f t="shared" si="75"/>
        <v>BLACK</v>
      </c>
      <c r="Q1074" s="104" t="str">
        <f>IF(E1074&gt;0,+VLOOKUP($E1074,'CODE GENERATOR'!$D:$T,11,FALSE),"")</f>
        <v>A.RACUX_BLT0094A</v>
      </c>
      <c r="R1074" s="104" t="str">
        <f>IF(E1074&gt;0,+VLOOKUP($E1074,'CODE GENERATOR'!$D:$T,12,FALSE),"")</f>
        <v>BRD0002BLKBLK</v>
      </c>
      <c r="S1074" s="104" t="str">
        <f>IF(E1074&gt;0,+VLOOKUP($E1074,'CODE GENERATOR'!$D:$T,13,FALSE),"")</f>
        <v>A.RACUX_BLT0094A_BRD0002BLKBLK</v>
      </c>
      <c r="T1074" s="104" t="str">
        <f t="shared" si="76"/>
        <v>A.RACUX_BLT0094A_BRD0002BLKBLK_95</v>
      </c>
      <c r="U1074" s="105"/>
      <c r="V1074" s="107" t="str" cm="1">
        <f t="array" ref="V1074">_xlfn.TEXTJOIN(";", TRUE, _xlfn.UNIQUE(_xlfn._xlws.FILTER(P$3:P$10029, C$3:C$10029=C1074)))</f>
        <v>BEIGE;NAVY;BLACK</v>
      </c>
      <c r="W1074" s="107" t="str" cm="1">
        <f t="array" ref="W1074">_xlfn.TEXTJOIN(";", TRUE, _xlfn.UNIQUE(_xlfn._xlws.FILTER(F$3:F$10029, C$3:C$10029=C1074)))</f>
        <v>85;90;95;100;105;110;115;120;125</v>
      </c>
      <c r="X1074" s="101" t="str">
        <f>IF(E1074&gt;0,+VLOOKUP($E1074,'CODE GENERATOR'!$D:$AC,19,FALSE),0)</f>
        <v>CavalierSanmarco_03.02.2026_0622</v>
      </c>
      <c r="Y1074" s="101" t="str">
        <f>IF(E1074&gt;0,+VLOOKUP($E1074,'CODE GENERATOR'!$D:$AC,20,FALSE),0)</f>
        <v>CavalierSanmarco_03.02.2026_0623</v>
      </c>
      <c r="Z1074" s="101" t="str">
        <f>IF(E1074&gt;0,+VLOOKUP($E1074,'CODE GENERATOR'!$D:$AC,21,FALSE),0)</f>
        <v>CavalierSanmarco_03.02.2026_0624</v>
      </c>
      <c r="AA1074" s="101" t="str">
        <f>IF(E1074&gt;0,+VLOOKUP($E1074,'CODE GENERATOR'!$D:$AC,22,FALSE),0)</f>
        <v/>
      </c>
      <c r="AB1074" s="101" t="str">
        <f>IF(E1074&gt;0,+VLOOKUP($E1074,'CODE GENERATOR'!$D:$AC,23,FALSE),0)</f>
        <v/>
      </c>
      <c r="AC1074" s="101" t="str">
        <f>IF(E1074&gt;0,+VLOOKUP($E1074,'CODE GENERATOR'!$D:$AC,24,FALSE),0)</f>
        <v/>
      </c>
      <c r="AD1074" s="101" t="str">
        <f>IF(E1074&gt;0,+VLOOKUP($E1074,'CODE GENERATOR'!$D:$AC,25,FALSE),0)</f>
        <v/>
      </c>
      <c r="AE1074" s="101" t="str">
        <f>IF(E1074&gt;0,+VLOOKUP($E1074,'CODE GENERATOR'!$D:$AC,26,FALSE),0)</f>
        <v/>
      </c>
      <c r="AF1074" s="149" t="str">
        <f>IF($C1074&gt;0,$C1074&amp;" "&amp;$P1074&amp;" "&amp;+VLOOKUP($C1074,'STYLE NAMES'!$B:$AC,10,FALSE),"""")</f>
        <v>SANTINI BLACK BRAIDED BELT</v>
      </c>
      <c r="AG1074" s="101" t="str">
        <f>"Enjoy our "&amp;(AF1074)&amp;"; "&amp;IF(C1074&gt;0,+VLOOKUP($C1074,'STYLE NAMES'!$B:$AC,11,FALSE),"")</f>
        <v>Enjoy our SANTINI BLACK BRAIDED BELT; Braided Riding Belts
Available in many colors and designs you can use these elegant belts for riding or even at your daily life</v>
      </c>
      <c r="AH1074" s="101" t="str">
        <f>IF(C1074&gt;0,+VLOOKUP($C1074,'STYLE NAMES'!$B:$AC,12,FALSE),"")</f>
        <v>*Super elastic and comfortable riding belts
Composition:
100% Polyester</v>
      </c>
      <c r="AI1074" s="101" t="str">
        <f>IF(C1074&gt;0,+VLOOKUP($C1074,'STYLE NAMES'!$B:$AC,13,FALSE),"")</f>
        <v>Do not wash in washing machine</v>
      </c>
      <c r="AJ1074" s="149" t="str">
        <f>IF($C1074&gt;0,$C1074&amp;" "&amp;$P1074&amp;" "&amp;+VLOOKUP($C1074,'STYLE NAMES'!$B:$AC,14,FALSE),"""")</f>
        <v>SANTINI BLACK ÖRGÜ KEMER</v>
      </c>
      <c r="AK1074" s="149" t="str">
        <f>"Cavalier SanMarco tarafından tasarlanan "&amp;(AJ1074)&amp;"; "&amp;IF(C1074&gt;0,+VLOOKUP($C1074,'STYLE NAMES'!$B:$AC,15,FALSE),"")</f>
        <v>Cavalier SanMarco tarafından tasarlanan SANTINI BLACK ÖRGÜ KEMER; Örgü Binicilik Kemeri
Birçok renk ve desenleri ile bu şık kemerleri hem biniş kıyafetleriniz ile hem de günlük kıyafetlerinizle kullanabilirsiniz.</v>
      </c>
      <c r="AL1074" s="149" t="str">
        <f>IF(C1074&gt;0,+VLOOKUP($C1074,'STYLE NAMES'!$B:$AC,16,FALSE),"")</f>
        <v>* Çok esnek ve rahat 
Kompozisyon:
100% Polyester</v>
      </c>
      <c r="AM1074" s="149" t="str">
        <f>IF(C1074&gt;0,+VLOOKUP($C1074,'STYLE NAMES'!$B:$AC,17,FALSE),"")</f>
        <v>Ürünü makinada yıkamayınız</v>
      </c>
      <c r="AN1074" s="149" t="str">
        <f>IF($C1074&gt;0,$C1074&amp;" "&amp;$P1074&amp;" "&amp;+VLOOKUP($C1074,'STYLE NAMES'!$B:$AC,18,FALSE),"""")</f>
        <v>SANTINI BLACK CINTURA ELASTICA</v>
      </c>
      <c r="AO1074" s="101" t="str">
        <f>"Disegnato da Cavalier SanMarco "&amp;(AN1074)&amp;"; "&amp;IF(C1074&gt;0,+VLOOKUP($C1074,'STYLE NAMES'!$B:$AC,19,FALSE),"")</f>
        <v>Disegnato da Cavalier SanMarco SANTINI BLACK CINTURA ELASTICA; Cintura intrecciata per equitazione Disponibile in molti colori e design, queste eleganti cinture possono essere utilizzate sia per l'equitazione che nella vita quotidiana.</v>
      </c>
      <c r="AP1074" s="101" t="str">
        <f>IF(C1074&gt;0,+VLOOKUP($C1074,'STYLE NAMES'!$B:$AC,20,FALSE),"")</f>
        <v>Cinture elastiche e confortevoli per l'equitazione Composizione: 100% Poliestere</v>
      </c>
      <c r="AQ1074" s="101" t="str">
        <f>IF(C1074&gt;0,+VLOOKUP($C1074,'STYLE NAMES'!$B:$AC,21,FALSE),"")</f>
        <v>Non lavare in lavatrice</v>
      </c>
      <c r="AR1074" s="101">
        <f>IF(D1074&gt;0,+VLOOKUP($C1074,'STYLE NAMES'!$B:$AC,22,FALSE),"")</f>
        <v>0</v>
      </c>
      <c r="AS1074" s="101">
        <f>IF(E1074&gt;0,+VLOOKUP($C1074,'STYLE NAMES'!$B:$AC,23,FALSE),"")</f>
        <v>0</v>
      </c>
      <c r="AT1074" s="101">
        <f>IF(F1074&gt;0,+VLOOKUP($C1074,'STYLE NAMES'!$B:$AC,24,FALSE),"")</f>
        <v>0</v>
      </c>
      <c r="AU1074" s="101">
        <f>IF(G1074&gt;0,+VLOOKUP($C1074,'STYLE NAMES'!$B:$AC,25,FALSE),"")</f>
        <v>0</v>
      </c>
      <c r="AV1074" s="101">
        <f>+VLOOKUP($S1074,'CODE GENERATOR'!$P:$AM,15,FALSE)</f>
        <v>0</v>
      </c>
      <c r="AW1074" s="101">
        <f>+VLOOKUP($S1074,'CODE GENERATOR'!$P:$AM,16,FALSE)</f>
        <v>0</v>
      </c>
      <c r="AX1074" s="101">
        <f>+VLOOKUP($S1074,'CODE GENERATOR'!$P:$AM,17,FALSE)</f>
        <v>0</v>
      </c>
      <c r="AY1074" s="101">
        <f>+VLOOKUP($S1074,'CODE GENERATOR'!$P:$AM,18,FALSE)</f>
        <v>0</v>
      </c>
      <c r="AZ1074" s="101">
        <f>+VLOOKUP($S1074,'CODE GENERATOR'!$P:$AM,19,FALSE)</f>
        <v>0</v>
      </c>
      <c r="BA1074" s="101">
        <f>+VLOOKUP($S1074,'CODE GENERATOR'!$P:$AM,20,FALSE)</f>
        <v>0</v>
      </c>
      <c r="BB1074" s="101">
        <f>+VLOOKUP($S1074,'CODE GENERATOR'!$P:$AM,21,FALSE)</f>
        <v>0</v>
      </c>
      <c r="BC1074" s="101">
        <f>+VLOOKUP($S1074,'CODE GENERATOR'!$P:$AM,22,FALSE)</f>
        <v>0</v>
      </c>
      <c r="BD1074" s="101">
        <f>+VLOOKUP($S1074,'CODE GENERATOR'!$P:$AM,23,FALSE)</f>
        <v>0</v>
      </c>
      <c r="BE1074" s="101">
        <f>+VLOOKUP($S1074,'CODE GENERATOR'!$P:$AM,24,FALSE)</f>
        <v>0</v>
      </c>
      <c r="BF1074" s="101">
        <f>IF(C1074&gt;0,+VLOOKUP(G1074,'CATEGORY ID'!$A$1:$L$118,3,FALSE),"")</f>
        <v>17</v>
      </c>
      <c r="BG1074" s="101">
        <f>IF(C1074&gt;0,+VLOOKUP(H1074,'CATEGORY ID'!$D$1:$L$118,3,FALSE),"")</f>
        <v>17</v>
      </c>
      <c r="BH1074" s="101">
        <f>IF(C1074&gt;0,+VLOOKUP((+H1074&amp;I1074),'CATEGORY ID'!$H$1:$I$121,2,FALSE),"")</f>
        <v>18</v>
      </c>
      <c r="BJ1074" s="101">
        <f>IF(C1074&gt;0,IF(COUNTIF('CATEGORY ID'!$K$1:$K$121,+H1074&amp;K1074) &gt; 0, +VLOOKUP(+H1074&amp;K1074,'CATEGORY ID'!$K$1:$L$121,2,FALSE),""),"")</f>
        <v>73</v>
      </c>
      <c r="BK1074" s="101" t="str">
        <f>IF(C1074&gt;0,IF(COUNTIF('CATEGORY ID'!$K$124:$K$165, +VLOOKUP(C1074,'STYLE NAMES'!$B:$AE,30,FALSE)) &gt; 0, +VLOOKUP(VLOOKUP(C1074,'STYLE NAMES'!$B:$AE,30,FALSE),'CATEGORY ID'!K:M,2,FALSE),""),"")</f>
        <v/>
      </c>
      <c r="BR1074" s="101" t="str" cm="1">
        <f t="array" ref="BR1074">IF(C1074&gt;0,_xlfn.TEXTJOIN(";", TRUE,_xlfn.UNIQUE(_xlfn._xlws.FILTER(BF1074:BQ1074,(BF1074:BQ1074&gt;0)),TRUE,FALSE)),"")&amp;";"&amp;BS1074</f>
        <v>17;18;73;</v>
      </c>
      <c r="BU1074" s="106">
        <f>IF(C1074&gt;0,+VLOOKUP($C1074,'STYLE NAMES'!$B:$AC,26,FALSE),"")</f>
        <v>49.9</v>
      </c>
      <c r="BV1074" s="106">
        <f>IF(C1074&gt;0,+VLOOKUP($C1074,'STYLE NAMES'!$B:$AC,27,FALSE),"")</f>
        <v>2740</v>
      </c>
      <c r="BW1074" s="106">
        <f>IF(C1074&gt;0,+VLOOKUP($C1074,'STYLE NAMES'!$B:$AC,28,FALSE),"")</f>
        <v>57.384999999999991</v>
      </c>
      <c r="BY1074"/>
      <c r="BZ1074" s="101">
        <v>5</v>
      </c>
      <c r="CA1074" s="137">
        <f t="shared" si="70"/>
        <v>1</v>
      </c>
      <c r="CB1074" s="137">
        <f>+VLOOKUP(C1074,'[2]STYLES &amp; MODELS MATRIX'!$A:$G,7,FALSE)</f>
        <v>0</v>
      </c>
      <c r="CC1074" s="137">
        <f>+VLOOKUP(C1074,'[1]STYLES &amp; SIZE CHARTS'!$A:$H,8,FALSE)</f>
        <v>0</v>
      </c>
      <c r="CD1074" s="137"/>
      <c r="CE1074" s="205"/>
      <c r="CF1074" s="141"/>
    </row>
    <row r="1075" spans="1:84" s="101" customFormat="1" ht="12" customHeight="1" x14ac:dyDescent="0.2">
      <c r="A1075" s="102">
        <f t="shared" si="68"/>
        <v>0</v>
      </c>
      <c r="B1075" s="101" t="s">
        <v>1009</v>
      </c>
      <c r="C1075" s="101" t="s">
        <v>2214</v>
      </c>
      <c r="D1075" s="101" t="s">
        <v>630</v>
      </c>
      <c r="E1075" s="203" t="s">
        <v>2790</v>
      </c>
      <c r="F1075" s="101">
        <v>100</v>
      </c>
      <c r="G1075" s="101" t="str">
        <f>IF(C1075&gt;0,+VLOOKUP($C1075,'STYLE NAMES'!$B:$AC,4,FALSE),"")</f>
        <v>ACCESSORIES</v>
      </c>
      <c r="H1075" s="101" t="str">
        <f>IF(C1075&gt;0,+VLOOKUP($C1075,'STYLE NAMES'!$B:$AC,5,FALSE),"")</f>
        <v>ACCESSORIES</v>
      </c>
      <c r="I1075" s="101" t="str">
        <f>IF(C1075&gt;0,+VLOOKUP($C1075,'STYLE NAMES'!$B:$AC,6,FALSE),"")</f>
        <v>RIDER ACCESSORIES</v>
      </c>
      <c r="J1075" s="101" t="str">
        <f>IF(C1075&gt;0,+VLOOKUP($C1075,'STYLE NAMES'!$B:$AC,7,FALSE),"")</f>
        <v>UNISEX</v>
      </c>
      <c r="K1075" s="101" t="str">
        <f>IF(C1075&gt;0,+VLOOKUP($C1075,'STYLE NAMES'!$B:$AC,8,FALSE),"")</f>
        <v>BELTS</v>
      </c>
      <c r="L1075" s="101" t="str">
        <f>IF(E1075&gt;0,+VLOOKUP($E1075,'CODE GENERATOR'!$D:$T,3,FALSE),"")</f>
        <v>A</v>
      </c>
      <c r="M1075" s="101" t="str">
        <f>IF(E1075&gt;0,+VLOOKUP($E1075,'CODE GENERATOR'!$D:$T,4,FALSE),"")</f>
        <v>BRAIDED</v>
      </c>
      <c r="N1075" s="101" t="str">
        <f>IF(E1075&gt;0,+VLOOKUP($E1075,'CODE GENERATOR'!$D:$T,6,FALSE),"")</f>
        <v>BLACK</v>
      </c>
      <c r="O1075" s="101" t="str">
        <f>IF(E1075&gt;0,+VLOOKUP($E1075,'CODE GENERATOR'!$D:$T,7,FALSE),"")</f>
        <v>BLACK</v>
      </c>
      <c r="P1075" s="101" t="str">
        <f t="shared" si="75"/>
        <v>BLACK</v>
      </c>
      <c r="Q1075" s="104" t="str">
        <f>IF(E1075&gt;0,+VLOOKUP($E1075,'CODE GENERATOR'!$D:$T,11,FALSE),"")</f>
        <v>A.RACUX_BLT0094A</v>
      </c>
      <c r="R1075" s="104" t="str">
        <f>IF(E1075&gt;0,+VLOOKUP($E1075,'CODE GENERATOR'!$D:$T,12,FALSE),"")</f>
        <v>BRD0002BLKBLK</v>
      </c>
      <c r="S1075" s="104" t="str">
        <f>IF(E1075&gt;0,+VLOOKUP($E1075,'CODE GENERATOR'!$D:$T,13,FALSE),"")</f>
        <v>A.RACUX_BLT0094A_BRD0002BLKBLK</v>
      </c>
      <c r="T1075" s="104" t="str">
        <f t="shared" si="76"/>
        <v>A.RACUX_BLT0094A_BRD0002BLKBLK_100</v>
      </c>
      <c r="U1075" s="105"/>
      <c r="V1075" s="107" t="str" cm="1">
        <f t="array" ref="V1075">_xlfn.TEXTJOIN(";", TRUE, _xlfn.UNIQUE(_xlfn._xlws.FILTER(P$3:P$10029, C$3:C$10029=C1075)))</f>
        <v>BEIGE;NAVY;BLACK</v>
      </c>
      <c r="W1075" s="107" t="str" cm="1">
        <f t="array" ref="W1075">_xlfn.TEXTJOIN(";", TRUE, _xlfn.UNIQUE(_xlfn._xlws.FILTER(F$3:F$10029, C$3:C$10029=C1075)))</f>
        <v>85;90;95;100;105;110;115;120;125</v>
      </c>
      <c r="X1075" s="101" t="str">
        <f>IF(E1075&gt;0,+VLOOKUP($E1075,'CODE GENERATOR'!$D:$AC,19,FALSE),0)</f>
        <v>CavalierSanmarco_03.02.2026_0622</v>
      </c>
      <c r="Y1075" s="101" t="str">
        <f>IF(E1075&gt;0,+VLOOKUP($E1075,'CODE GENERATOR'!$D:$AC,20,FALSE),0)</f>
        <v>CavalierSanmarco_03.02.2026_0623</v>
      </c>
      <c r="Z1075" s="101" t="str">
        <f>IF(E1075&gt;0,+VLOOKUP($E1075,'CODE GENERATOR'!$D:$AC,21,FALSE),0)</f>
        <v>CavalierSanmarco_03.02.2026_0624</v>
      </c>
      <c r="AA1075" s="101" t="str">
        <f>IF(E1075&gt;0,+VLOOKUP($E1075,'CODE GENERATOR'!$D:$AC,22,FALSE),0)</f>
        <v/>
      </c>
      <c r="AB1075" s="101" t="str">
        <f>IF(E1075&gt;0,+VLOOKUP($E1075,'CODE GENERATOR'!$D:$AC,23,FALSE),0)</f>
        <v/>
      </c>
      <c r="AC1075" s="101" t="str">
        <f>IF(E1075&gt;0,+VLOOKUP($E1075,'CODE GENERATOR'!$D:$AC,24,FALSE),0)</f>
        <v/>
      </c>
      <c r="AD1075" s="101" t="str">
        <f>IF(E1075&gt;0,+VLOOKUP($E1075,'CODE GENERATOR'!$D:$AC,25,FALSE),0)</f>
        <v/>
      </c>
      <c r="AE1075" s="101" t="str">
        <f>IF(E1075&gt;0,+VLOOKUP($E1075,'CODE GENERATOR'!$D:$AC,26,FALSE),0)</f>
        <v/>
      </c>
      <c r="AF1075" s="149" t="str">
        <f>IF($C1075&gt;0,$C1075&amp;" "&amp;$P1075&amp;" "&amp;+VLOOKUP($C1075,'STYLE NAMES'!$B:$AC,10,FALSE),"""")</f>
        <v>SANTINI BLACK BRAIDED BELT</v>
      </c>
      <c r="AG1075" s="101" t="str">
        <f>"Enjoy our "&amp;(AF1075)&amp;"; "&amp;IF(C1075&gt;0,+VLOOKUP($C1075,'STYLE NAMES'!$B:$AC,11,FALSE),"")</f>
        <v>Enjoy our SANTINI BLACK BRAIDED BELT; Braided Riding Belts
Available in many colors and designs you can use these elegant belts for riding or even at your daily life</v>
      </c>
      <c r="AH1075" s="101" t="str">
        <f>IF(C1075&gt;0,+VLOOKUP($C1075,'STYLE NAMES'!$B:$AC,12,FALSE),"")</f>
        <v>*Super elastic and comfortable riding belts
Composition:
100% Polyester</v>
      </c>
      <c r="AI1075" s="101" t="str">
        <f>IF(C1075&gt;0,+VLOOKUP($C1075,'STYLE NAMES'!$B:$AC,13,FALSE),"")</f>
        <v>Do not wash in washing machine</v>
      </c>
      <c r="AJ1075" s="149" t="str">
        <f>IF($C1075&gt;0,$C1075&amp;" "&amp;$P1075&amp;" "&amp;+VLOOKUP($C1075,'STYLE NAMES'!$B:$AC,14,FALSE),"""")</f>
        <v>SANTINI BLACK ÖRGÜ KEMER</v>
      </c>
      <c r="AK1075" s="149" t="str">
        <f>"Cavalier SanMarco tarafından tasarlanan "&amp;(AJ1075)&amp;"; "&amp;IF(C1075&gt;0,+VLOOKUP($C1075,'STYLE NAMES'!$B:$AC,15,FALSE),"")</f>
        <v>Cavalier SanMarco tarafından tasarlanan SANTINI BLACK ÖRGÜ KEMER; Örgü Binicilik Kemeri
Birçok renk ve desenleri ile bu şık kemerleri hem biniş kıyafetleriniz ile hem de günlük kıyafetlerinizle kullanabilirsiniz.</v>
      </c>
      <c r="AL1075" s="149" t="str">
        <f>IF(C1075&gt;0,+VLOOKUP($C1075,'STYLE NAMES'!$B:$AC,16,FALSE),"")</f>
        <v>* Çok esnek ve rahat 
Kompozisyon:
100% Polyester</v>
      </c>
      <c r="AM1075" s="149" t="str">
        <f>IF(C1075&gt;0,+VLOOKUP($C1075,'STYLE NAMES'!$B:$AC,17,FALSE),"")</f>
        <v>Ürünü makinada yıkamayınız</v>
      </c>
      <c r="AN1075" s="149" t="str">
        <f>IF($C1075&gt;0,$C1075&amp;" "&amp;$P1075&amp;" "&amp;+VLOOKUP($C1075,'STYLE NAMES'!$B:$AC,18,FALSE),"""")</f>
        <v>SANTINI BLACK CINTURA ELASTICA</v>
      </c>
      <c r="AO1075" s="101" t="str">
        <f>"Disegnato da Cavalier SanMarco "&amp;(AN1075)&amp;"; "&amp;IF(C1075&gt;0,+VLOOKUP($C1075,'STYLE NAMES'!$B:$AC,19,FALSE),"")</f>
        <v>Disegnato da Cavalier SanMarco SANTINI BLACK CINTURA ELASTICA; Cintura intrecciata per equitazione Disponibile in molti colori e design, queste eleganti cinture possono essere utilizzate sia per l'equitazione che nella vita quotidiana.</v>
      </c>
      <c r="AP1075" s="101" t="str">
        <f>IF(C1075&gt;0,+VLOOKUP($C1075,'STYLE NAMES'!$B:$AC,20,FALSE),"")</f>
        <v>Cinture elastiche e confortevoli per l'equitazione Composizione: 100% Poliestere</v>
      </c>
      <c r="AQ1075" s="101" t="str">
        <f>IF(C1075&gt;0,+VLOOKUP($C1075,'STYLE NAMES'!$B:$AC,21,FALSE),"")</f>
        <v>Non lavare in lavatrice</v>
      </c>
      <c r="AR1075" s="101">
        <f>IF(D1075&gt;0,+VLOOKUP($C1075,'STYLE NAMES'!$B:$AC,22,FALSE),"")</f>
        <v>0</v>
      </c>
      <c r="AS1075" s="101">
        <f>IF(E1075&gt;0,+VLOOKUP($C1075,'STYLE NAMES'!$B:$AC,23,FALSE),"")</f>
        <v>0</v>
      </c>
      <c r="AT1075" s="101">
        <f>IF(F1075&gt;0,+VLOOKUP($C1075,'STYLE NAMES'!$B:$AC,24,FALSE),"")</f>
        <v>0</v>
      </c>
      <c r="AU1075" s="101">
        <f>IF(G1075&gt;0,+VLOOKUP($C1075,'STYLE NAMES'!$B:$AC,25,FALSE),"")</f>
        <v>0</v>
      </c>
      <c r="AV1075" s="101">
        <f>+VLOOKUP($S1075,'CODE GENERATOR'!$P:$AM,15,FALSE)</f>
        <v>0</v>
      </c>
      <c r="AW1075" s="101">
        <f>+VLOOKUP($S1075,'CODE GENERATOR'!$P:$AM,16,FALSE)</f>
        <v>0</v>
      </c>
      <c r="AX1075" s="101">
        <f>+VLOOKUP($S1075,'CODE GENERATOR'!$P:$AM,17,FALSE)</f>
        <v>0</v>
      </c>
      <c r="AY1075" s="101">
        <f>+VLOOKUP($S1075,'CODE GENERATOR'!$P:$AM,18,FALSE)</f>
        <v>0</v>
      </c>
      <c r="AZ1075" s="101">
        <f>+VLOOKUP($S1075,'CODE GENERATOR'!$P:$AM,19,FALSE)</f>
        <v>0</v>
      </c>
      <c r="BA1075" s="101">
        <f>+VLOOKUP($S1075,'CODE GENERATOR'!$P:$AM,20,FALSE)</f>
        <v>0</v>
      </c>
      <c r="BB1075" s="101">
        <f>+VLOOKUP($S1075,'CODE GENERATOR'!$P:$AM,21,FALSE)</f>
        <v>0</v>
      </c>
      <c r="BC1075" s="101">
        <f>+VLOOKUP($S1075,'CODE GENERATOR'!$P:$AM,22,FALSE)</f>
        <v>0</v>
      </c>
      <c r="BD1075" s="101">
        <f>+VLOOKUP($S1075,'CODE GENERATOR'!$P:$AM,23,FALSE)</f>
        <v>0</v>
      </c>
      <c r="BE1075" s="101">
        <f>+VLOOKUP($S1075,'CODE GENERATOR'!$P:$AM,24,FALSE)</f>
        <v>0</v>
      </c>
      <c r="BF1075" s="101">
        <f>IF(C1075&gt;0,+VLOOKUP(G1075,'CATEGORY ID'!$A$1:$L$118,3,FALSE),"")</f>
        <v>17</v>
      </c>
      <c r="BG1075" s="101">
        <f>IF(C1075&gt;0,+VLOOKUP(H1075,'CATEGORY ID'!$D$1:$L$118,3,FALSE),"")</f>
        <v>17</v>
      </c>
      <c r="BH1075" s="101">
        <f>IF(C1075&gt;0,+VLOOKUP((+H1075&amp;I1075),'CATEGORY ID'!$H$1:$I$121,2,FALSE),"")</f>
        <v>18</v>
      </c>
      <c r="BJ1075" s="101">
        <f>IF(C1075&gt;0,IF(COUNTIF('CATEGORY ID'!$K$1:$K$121,+H1075&amp;K1075) &gt; 0, +VLOOKUP(+H1075&amp;K1075,'CATEGORY ID'!$K$1:$L$121,2,FALSE),""),"")</f>
        <v>73</v>
      </c>
      <c r="BK1075" s="101" t="str">
        <f>IF(C1075&gt;0,IF(COUNTIF('CATEGORY ID'!$K$124:$K$165, +VLOOKUP(C1075,'STYLE NAMES'!$B:$AE,30,FALSE)) &gt; 0, +VLOOKUP(VLOOKUP(C1075,'STYLE NAMES'!$B:$AE,30,FALSE),'CATEGORY ID'!K:M,2,FALSE),""),"")</f>
        <v/>
      </c>
      <c r="BR1075" s="101" t="str" cm="1">
        <f t="array" ref="BR1075">IF(C1075&gt;0,_xlfn.TEXTJOIN(";", TRUE,_xlfn.UNIQUE(_xlfn._xlws.FILTER(BF1075:BQ1075,(BF1075:BQ1075&gt;0)),TRUE,FALSE)),"")&amp;";"&amp;BS1075</f>
        <v>17;18;73;</v>
      </c>
      <c r="BU1075" s="106">
        <f>IF(C1075&gt;0,+VLOOKUP($C1075,'STYLE NAMES'!$B:$AC,26,FALSE),"")</f>
        <v>49.9</v>
      </c>
      <c r="BV1075" s="106">
        <f>IF(C1075&gt;0,+VLOOKUP($C1075,'STYLE NAMES'!$B:$AC,27,FALSE),"")</f>
        <v>2740</v>
      </c>
      <c r="BW1075" s="106">
        <f>IF(C1075&gt;0,+VLOOKUP($C1075,'STYLE NAMES'!$B:$AC,28,FALSE),"")</f>
        <v>57.384999999999991</v>
      </c>
      <c r="BY1075"/>
      <c r="BZ1075" s="101">
        <v>0</v>
      </c>
      <c r="CA1075" s="137">
        <f t="shared" si="70"/>
        <v>1</v>
      </c>
      <c r="CB1075" s="137">
        <f>+VLOOKUP(C1075,'[2]STYLES &amp; MODELS MATRIX'!$A:$G,7,FALSE)</f>
        <v>0</v>
      </c>
      <c r="CC1075" s="137">
        <f>+VLOOKUP(C1075,'[1]STYLES &amp; SIZE CHARTS'!$A:$H,8,FALSE)</f>
        <v>0</v>
      </c>
      <c r="CD1075" s="137"/>
      <c r="CE1075" s="205"/>
      <c r="CF1075" s="141"/>
    </row>
    <row r="1076" spans="1:84" s="101" customFormat="1" ht="12" customHeight="1" x14ac:dyDescent="0.2">
      <c r="A1076" s="102">
        <f t="shared" si="68"/>
        <v>0</v>
      </c>
      <c r="B1076" s="101" t="s">
        <v>1009</v>
      </c>
      <c r="C1076" s="101" t="s">
        <v>2214</v>
      </c>
      <c r="D1076" s="101" t="s">
        <v>630</v>
      </c>
      <c r="E1076" s="203" t="s">
        <v>2790</v>
      </c>
      <c r="F1076" s="101">
        <v>105</v>
      </c>
      <c r="G1076" s="101" t="str">
        <f>IF(C1076&gt;0,+VLOOKUP($C1076,'STYLE NAMES'!$B:$AC,4,FALSE),"")</f>
        <v>ACCESSORIES</v>
      </c>
      <c r="H1076" s="101" t="str">
        <f>IF(C1076&gt;0,+VLOOKUP($C1076,'STYLE NAMES'!$B:$AC,5,FALSE),"")</f>
        <v>ACCESSORIES</v>
      </c>
      <c r="I1076" s="101" t="str">
        <f>IF(C1076&gt;0,+VLOOKUP($C1076,'STYLE NAMES'!$B:$AC,6,FALSE),"")</f>
        <v>RIDER ACCESSORIES</v>
      </c>
      <c r="J1076" s="101" t="str">
        <f>IF(C1076&gt;0,+VLOOKUP($C1076,'STYLE NAMES'!$B:$AC,7,FALSE),"")</f>
        <v>UNISEX</v>
      </c>
      <c r="K1076" s="101" t="str">
        <f>IF(C1076&gt;0,+VLOOKUP($C1076,'STYLE NAMES'!$B:$AC,8,FALSE),"")</f>
        <v>BELTS</v>
      </c>
      <c r="L1076" s="101" t="str">
        <f>IF(E1076&gt;0,+VLOOKUP($E1076,'CODE GENERATOR'!$D:$T,3,FALSE),"")</f>
        <v>A</v>
      </c>
      <c r="M1076" s="101" t="str">
        <f>IF(E1076&gt;0,+VLOOKUP($E1076,'CODE GENERATOR'!$D:$T,4,FALSE),"")</f>
        <v>BRAIDED</v>
      </c>
      <c r="N1076" s="101" t="str">
        <f>IF(E1076&gt;0,+VLOOKUP($E1076,'CODE GENERATOR'!$D:$T,6,FALSE),"")</f>
        <v>BLACK</v>
      </c>
      <c r="O1076" s="101" t="str">
        <f>IF(E1076&gt;0,+VLOOKUP($E1076,'CODE GENERATOR'!$D:$T,7,FALSE),"")</f>
        <v>BLACK</v>
      </c>
      <c r="P1076" s="101" t="str">
        <f t="shared" si="75"/>
        <v>BLACK</v>
      </c>
      <c r="Q1076" s="104" t="str">
        <f>IF(E1076&gt;0,+VLOOKUP($E1076,'CODE GENERATOR'!$D:$T,11,FALSE),"")</f>
        <v>A.RACUX_BLT0094A</v>
      </c>
      <c r="R1076" s="104" t="str">
        <f>IF(E1076&gt;0,+VLOOKUP($E1076,'CODE GENERATOR'!$D:$T,12,FALSE),"")</f>
        <v>BRD0002BLKBLK</v>
      </c>
      <c r="S1076" s="104" t="str">
        <f>IF(E1076&gt;0,+VLOOKUP($E1076,'CODE GENERATOR'!$D:$T,13,FALSE),"")</f>
        <v>A.RACUX_BLT0094A_BRD0002BLKBLK</v>
      </c>
      <c r="T1076" s="104" t="str">
        <f t="shared" si="76"/>
        <v>A.RACUX_BLT0094A_BRD0002BLKBLK_105</v>
      </c>
      <c r="U1076" s="105"/>
      <c r="V1076" s="107" t="str" cm="1">
        <f t="array" ref="V1076">_xlfn.TEXTJOIN(";", TRUE, _xlfn.UNIQUE(_xlfn._xlws.FILTER(P$3:P$10029, C$3:C$10029=C1076)))</f>
        <v>BEIGE;NAVY;BLACK</v>
      </c>
      <c r="W1076" s="107" t="str" cm="1">
        <f t="array" ref="W1076">_xlfn.TEXTJOIN(";", TRUE, _xlfn.UNIQUE(_xlfn._xlws.FILTER(F$3:F$10029, C$3:C$10029=C1076)))</f>
        <v>85;90;95;100;105;110;115;120;125</v>
      </c>
      <c r="X1076" s="101" t="str">
        <f>IF(E1076&gt;0,+VLOOKUP($E1076,'CODE GENERATOR'!$D:$AC,19,FALSE),0)</f>
        <v>CavalierSanmarco_03.02.2026_0622</v>
      </c>
      <c r="Y1076" s="101" t="str">
        <f>IF(E1076&gt;0,+VLOOKUP($E1076,'CODE GENERATOR'!$D:$AC,20,FALSE),0)</f>
        <v>CavalierSanmarco_03.02.2026_0623</v>
      </c>
      <c r="Z1076" s="101" t="str">
        <f>IF(E1076&gt;0,+VLOOKUP($E1076,'CODE GENERATOR'!$D:$AC,21,FALSE),0)</f>
        <v>CavalierSanmarco_03.02.2026_0624</v>
      </c>
      <c r="AA1076" s="101" t="str">
        <f>IF(E1076&gt;0,+VLOOKUP($E1076,'CODE GENERATOR'!$D:$AC,22,FALSE),0)</f>
        <v/>
      </c>
      <c r="AB1076" s="101" t="str">
        <f>IF(E1076&gt;0,+VLOOKUP($E1076,'CODE GENERATOR'!$D:$AC,23,FALSE),0)</f>
        <v/>
      </c>
      <c r="AC1076" s="101" t="str">
        <f>IF(E1076&gt;0,+VLOOKUP($E1076,'CODE GENERATOR'!$D:$AC,24,FALSE),0)</f>
        <v/>
      </c>
      <c r="AD1076" s="101" t="str">
        <f>IF(E1076&gt;0,+VLOOKUP($E1076,'CODE GENERATOR'!$D:$AC,25,FALSE),0)</f>
        <v/>
      </c>
      <c r="AE1076" s="101" t="str">
        <f>IF(E1076&gt;0,+VLOOKUP($E1076,'CODE GENERATOR'!$D:$AC,26,FALSE),0)</f>
        <v/>
      </c>
      <c r="AF1076" s="149" t="str">
        <f>IF($C1076&gt;0,$C1076&amp;" "&amp;$P1076&amp;" "&amp;+VLOOKUP($C1076,'STYLE NAMES'!$B:$AC,10,FALSE),"""")</f>
        <v>SANTINI BLACK BRAIDED BELT</v>
      </c>
      <c r="AG1076" s="101" t="str">
        <f>"Enjoy our "&amp;(AF1076)&amp;"; "&amp;IF(C1076&gt;0,+VLOOKUP($C1076,'STYLE NAMES'!$B:$AC,11,FALSE),"")</f>
        <v>Enjoy our SANTINI BLACK BRAIDED BELT; Braided Riding Belts
Available in many colors and designs you can use these elegant belts for riding or even at your daily life</v>
      </c>
      <c r="AH1076" s="101" t="str">
        <f>IF(C1076&gt;0,+VLOOKUP($C1076,'STYLE NAMES'!$B:$AC,12,FALSE),"")</f>
        <v>*Super elastic and comfortable riding belts
Composition:
100% Polyester</v>
      </c>
      <c r="AI1076" s="101" t="str">
        <f>IF(C1076&gt;0,+VLOOKUP($C1076,'STYLE NAMES'!$B:$AC,13,FALSE),"")</f>
        <v>Do not wash in washing machine</v>
      </c>
      <c r="AJ1076" s="149" t="str">
        <f>IF($C1076&gt;0,$C1076&amp;" "&amp;$P1076&amp;" "&amp;+VLOOKUP($C1076,'STYLE NAMES'!$B:$AC,14,FALSE),"""")</f>
        <v>SANTINI BLACK ÖRGÜ KEMER</v>
      </c>
      <c r="AK1076" s="149" t="str">
        <f>"Cavalier SanMarco tarafından tasarlanan "&amp;(AJ1076)&amp;"; "&amp;IF(C1076&gt;0,+VLOOKUP($C1076,'STYLE NAMES'!$B:$AC,15,FALSE),"")</f>
        <v>Cavalier SanMarco tarafından tasarlanan SANTINI BLACK ÖRGÜ KEMER; Örgü Binicilik Kemeri
Birçok renk ve desenleri ile bu şık kemerleri hem biniş kıyafetleriniz ile hem de günlük kıyafetlerinizle kullanabilirsiniz.</v>
      </c>
      <c r="AL1076" s="149" t="str">
        <f>IF(C1076&gt;0,+VLOOKUP($C1076,'STYLE NAMES'!$B:$AC,16,FALSE),"")</f>
        <v>* Çok esnek ve rahat 
Kompozisyon:
100% Polyester</v>
      </c>
      <c r="AM1076" s="149" t="str">
        <f>IF(C1076&gt;0,+VLOOKUP($C1076,'STYLE NAMES'!$B:$AC,17,FALSE),"")</f>
        <v>Ürünü makinada yıkamayınız</v>
      </c>
      <c r="AN1076" s="149" t="str">
        <f>IF($C1076&gt;0,$C1076&amp;" "&amp;$P1076&amp;" "&amp;+VLOOKUP($C1076,'STYLE NAMES'!$B:$AC,18,FALSE),"""")</f>
        <v>SANTINI BLACK CINTURA ELASTICA</v>
      </c>
      <c r="AO1076" s="101" t="str">
        <f>"Disegnato da Cavalier SanMarco "&amp;(AN1076)&amp;"; "&amp;IF(C1076&gt;0,+VLOOKUP($C1076,'STYLE NAMES'!$B:$AC,19,FALSE),"")</f>
        <v>Disegnato da Cavalier SanMarco SANTINI BLACK CINTURA ELASTICA; Cintura intrecciata per equitazione Disponibile in molti colori e design, queste eleganti cinture possono essere utilizzate sia per l'equitazione che nella vita quotidiana.</v>
      </c>
      <c r="AP1076" s="101" t="str">
        <f>IF(C1076&gt;0,+VLOOKUP($C1076,'STYLE NAMES'!$B:$AC,20,FALSE),"")</f>
        <v>Cinture elastiche e confortevoli per l'equitazione Composizione: 100% Poliestere</v>
      </c>
      <c r="AQ1076" s="101" t="str">
        <f>IF(C1076&gt;0,+VLOOKUP($C1076,'STYLE NAMES'!$B:$AC,21,FALSE),"")</f>
        <v>Non lavare in lavatrice</v>
      </c>
      <c r="AR1076" s="101">
        <f>IF(D1076&gt;0,+VLOOKUP($C1076,'STYLE NAMES'!$B:$AC,22,FALSE),"")</f>
        <v>0</v>
      </c>
      <c r="AS1076" s="101">
        <f>IF(E1076&gt;0,+VLOOKUP($C1076,'STYLE NAMES'!$B:$AC,23,FALSE),"")</f>
        <v>0</v>
      </c>
      <c r="AT1076" s="101">
        <f>IF(F1076&gt;0,+VLOOKUP($C1076,'STYLE NAMES'!$B:$AC,24,FALSE),"")</f>
        <v>0</v>
      </c>
      <c r="AU1076" s="101">
        <f>IF(G1076&gt;0,+VLOOKUP($C1076,'STYLE NAMES'!$B:$AC,25,FALSE),"")</f>
        <v>0</v>
      </c>
      <c r="AV1076" s="101">
        <f>+VLOOKUP($S1076,'CODE GENERATOR'!$P:$AM,15,FALSE)</f>
        <v>0</v>
      </c>
      <c r="AW1076" s="101">
        <f>+VLOOKUP($S1076,'CODE GENERATOR'!$P:$AM,16,FALSE)</f>
        <v>0</v>
      </c>
      <c r="AX1076" s="101">
        <f>+VLOOKUP($S1076,'CODE GENERATOR'!$P:$AM,17,FALSE)</f>
        <v>0</v>
      </c>
      <c r="AY1076" s="101">
        <f>+VLOOKUP($S1076,'CODE GENERATOR'!$P:$AM,18,FALSE)</f>
        <v>0</v>
      </c>
      <c r="AZ1076" s="101">
        <f>+VLOOKUP($S1076,'CODE GENERATOR'!$P:$AM,19,FALSE)</f>
        <v>0</v>
      </c>
      <c r="BA1076" s="101">
        <f>+VLOOKUP($S1076,'CODE GENERATOR'!$P:$AM,20,FALSE)</f>
        <v>0</v>
      </c>
      <c r="BB1076" s="101">
        <f>+VLOOKUP($S1076,'CODE GENERATOR'!$P:$AM,21,FALSE)</f>
        <v>0</v>
      </c>
      <c r="BC1076" s="101">
        <f>+VLOOKUP($S1076,'CODE GENERATOR'!$P:$AM,22,FALSE)</f>
        <v>0</v>
      </c>
      <c r="BD1076" s="101">
        <f>+VLOOKUP($S1076,'CODE GENERATOR'!$P:$AM,23,FALSE)</f>
        <v>0</v>
      </c>
      <c r="BE1076" s="101">
        <f>+VLOOKUP($S1076,'CODE GENERATOR'!$P:$AM,24,FALSE)</f>
        <v>0</v>
      </c>
      <c r="BF1076" s="101">
        <f>IF(C1076&gt;0,+VLOOKUP(G1076,'CATEGORY ID'!$A$1:$L$118,3,FALSE),"")</f>
        <v>17</v>
      </c>
      <c r="BG1076" s="101">
        <f>IF(C1076&gt;0,+VLOOKUP(H1076,'CATEGORY ID'!$D$1:$L$118,3,FALSE),"")</f>
        <v>17</v>
      </c>
      <c r="BH1076" s="101">
        <f>IF(C1076&gt;0,+VLOOKUP((+H1076&amp;I1076),'CATEGORY ID'!$H$1:$I$121,2,FALSE),"")</f>
        <v>18</v>
      </c>
      <c r="BJ1076" s="101">
        <f>IF(C1076&gt;0,IF(COUNTIF('CATEGORY ID'!$K$1:$K$121,+H1076&amp;K1076) &gt; 0, +VLOOKUP(+H1076&amp;K1076,'CATEGORY ID'!$K$1:$L$121,2,FALSE),""),"")</f>
        <v>73</v>
      </c>
      <c r="BK1076" s="101" t="str">
        <f>IF(C1076&gt;0,IF(COUNTIF('CATEGORY ID'!$K$124:$K$165, +VLOOKUP(C1076,'STYLE NAMES'!$B:$AE,30,FALSE)) &gt; 0, +VLOOKUP(VLOOKUP(C1076,'STYLE NAMES'!$B:$AE,30,FALSE),'CATEGORY ID'!K:M,2,FALSE),""),"")</f>
        <v/>
      </c>
      <c r="BR1076" s="101" t="str" cm="1">
        <f t="array" ref="BR1076">IF(C1076&gt;0,_xlfn.TEXTJOIN(";", TRUE,_xlfn.UNIQUE(_xlfn._xlws.FILTER(BF1076:BQ1076,(BF1076:BQ1076&gt;0)),TRUE,FALSE)),"")&amp;";"&amp;BS1076</f>
        <v>17;18;73;</v>
      </c>
      <c r="BU1076" s="106">
        <f>IF(C1076&gt;0,+VLOOKUP($C1076,'STYLE NAMES'!$B:$AC,26,FALSE),"")</f>
        <v>49.9</v>
      </c>
      <c r="BV1076" s="106">
        <f>IF(C1076&gt;0,+VLOOKUP($C1076,'STYLE NAMES'!$B:$AC,27,FALSE),"")</f>
        <v>2740</v>
      </c>
      <c r="BW1076" s="106">
        <f>IF(C1076&gt;0,+VLOOKUP($C1076,'STYLE NAMES'!$B:$AC,28,FALSE),"")</f>
        <v>57.384999999999991</v>
      </c>
      <c r="BY1076"/>
      <c r="BZ1076" s="101">
        <v>2</v>
      </c>
      <c r="CA1076" s="137">
        <f t="shared" si="70"/>
        <v>1</v>
      </c>
      <c r="CB1076" s="137">
        <f>+VLOOKUP(C1076,'[2]STYLES &amp; MODELS MATRIX'!$A:$G,7,FALSE)</f>
        <v>0</v>
      </c>
      <c r="CC1076" s="137">
        <f>+VLOOKUP(C1076,'[1]STYLES &amp; SIZE CHARTS'!$A:$H,8,FALSE)</f>
        <v>0</v>
      </c>
      <c r="CD1076" s="137"/>
      <c r="CE1076" s="205"/>
      <c r="CF1076" s="141"/>
    </row>
    <row r="1077" spans="1:84" s="101" customFormat="1" ht="12" customHeight="1" x14ac:dyDescent="0.2">
      <c r="A1077" s="102">
        <f t="shared" si="68"/>
        <v>0</v>
      </c>
      <c r="B1077" s="101" t="s">
        <v>1009</v>
      </c>
      <c r="C1077" s="101" t="s">
        <v>2214</v>
      </c>
      <c r="D1077" s="101" t="s">
        <v>630</v>
      </c>
      <c r="E1077" s="203" t="s">
        <v>2790</v>
      </c>
      <c r="F1077" s="101">
        <v>110</v>
      </c>
      <c r="G1077" s="101" t="str">
        <f>IF(C1077&gt;0,+VLOOKUP($C1077,'STYLE NAMES'!$B:$AC,4,FALSE),"")</f>
        <v>ACCESSORIES</v>
      </c>
      <c r="H1077" s="101" t="str">
        <f>IF(C1077&gt;0,+VLOOKUP($C1077,'STYLE NAMES'!$B:$AC,5,FALSE),"")</f>
        <v>ACCESSORIES</v>
      </c>
      <c r="I1077" s="101" t="str">
        <f>IF(C1077&gt;0,+VLOOKUP($C1077,'STYLE NAMES'!$B:$AC,6,FALSE),"")</f>
        <v>RIDER ACCESSORIES</v>
      </c>
      <c r="J1077" s="101" t="str">
        <f>IF(C1077&gt;0,+VLOOKUP($C1077,'STYLE NAMES'!$B:$AC,7,FALSE),"")</f>
        <v>UNISEX</v>
      </c>
      <c r="K1077" s="101" t="str">
        <f>IF(C1077&gt;0,+VLOOKUP($C1077,'STYLE NAMES'!$B:$AC,8,FALSE),"")</f>
        <v>BELTS</v>
      </c>
      <c r="L1077" s="101" t="str">
        <f>IF(E1077&gt;0,+VLOOKUP($E1077,'CODE GENERATOR'!$D:$T,3,FALSE),"")</f>
        <v>A</v>
      </c>
      <c r="M1077" s="101" t="str">
        <f>IF(E1077&gt;0,+VLOOKUP($E1077,'CODE GENERATOR'!$D:$T,4,FALSE),"")</f>
        <v>BRAIDED</v>
      </c>
      <c r="N1077" s="101" t="str">
        <f>IF(E1077&gt;0,+VLOOKUP($E1077,'CODE GENERATOR'!$D:$T,6,FALSE),"")</f>
        <v>BLACK</v>
      </c>
      <c r="O1077" s="101" t="str">
        <f>IF(E1077&gt;0,+VLOOKUP($E1077,'CODE GENERATOR'!$D:$T,7,FALSE),"")</f>
        <v>BLACK</v>
      </c>
      <c r="P1077" s="101" t="str">
        <f t="shared" si="75"/>
        <v>BLACK</v>
      </c>
      <c r="Q1077" s="104" t="str">
        <f>IF(E1077&gt;0,+VLOOKUP($E1077,'CODE GENERATOR'!$D:$T,11,FALSE),"")</f>
        <v>A.RACUX_BLT0094A</v>
      </c>
      <c r="R1077" s="104" t="str">
        <f>IF(E1077&gt;0,+VLOOKUP($E1077,'CODE GENERATOR'!$D:$T,12,FALSE),"")</f>
        <v>BRD0002BLKBLK</v>
      </c>
      <c r="S1077" s="104" t="str">
        <f>IF(E1077&gt;0,+VLOOKUP($E1077,'CODE GENERATOR'!$D:$T,13,FALSE),"")</f>
        <v>A.RACUX_BLT0094A_BRD0002BLKBLK</v>
      </c>
      <c r="T1077" s="104" t="str">
        <f t="shared" si="76"/>
        <v>A.RACUX_BLT0094A_BRD0002BLKBLK_110</v>
      </c>
      <c r="U1077" s="105"/>
      <c r="V1077" s="107" t="str" cm="1">
        <f t="array" ref="V1077">_xlfn.TEXTJOIN(";", TRUE, _xlfn.UNIQUE(_xlfn._xlws.FILTER(P$3:P$10029, C$3:C$10029=C1077)))</f>
        <v>BEIGE;NAVY;BLACK</v>
      </c>
      <c r="W1077" s="107" t="str" cm="1">
        <f t="array" ref="W1077">_xlfn.TEXTJOIN(";", TRUE, _xlfn.UNIQUE(_xlfn._xlws.FILTER(F$3:F$10029, C$3:C$10029=C1077)))</f>
        <v>85;90;95;100;105;110;115;120;125</v>
      </c>
      <c r="X1077" s="101" t="str">
        <f>IF(E1077&gt;0,+VLOOKUP($E1077,'CODE GENERATOR'!$D:$AC,19,FALSE),0)</f>
        <v>CavalierSanmarco_03.02.2026_0622</v>
      </c>
      <c r="Y1077" s="101" t="str">
        <f>IF(E1077&gt;0,+VLOOKUP($E1077,'CODE GENERATOR'!$D:$AC,20,FALSE),0)</f>
        <v>CavalierSanmarco_03.02.2026_0623</v>
      </c>
      <c r="Z1077" s="101" t="str">
        <f>IF(E1077&gt;0,+VLOOKUP($E1077,'CODE GENERATOR'!$D:$AC,21,FALSE),0)</f>
        <v>CavalierSanmarco_03.02.2026_0624</v>
      </c>
      <c r="AA1077" s="101" t="str">
        <f>IF(E1077&gt;0,+VLOOKUP($E1077,'CODE GENERATOR'!$D:$AC,22,FALSE),0)</f>
        <v/>
      </c>
      <c r="AB1077" s="101" t="str">
        <f>IF(E1077&gt;0,+VLOOKUP($E1077,'CODE GENERATOR'!$D:$AC,23,FALSE),0)</f>
        <v/>
      </c>
      <c r="AC1077" s="101" t="str">
        <f>IF(E1077&gt;0,+VLOOKUP($E1077,'CODE GENERATOR'!$D:$AC,24,FALSE),0)</f>
        <v/>
      </c>
      <c r="AD1077" s="101" t="str">
        <f>IF(E1077&gt;0,+VLOOKUP($E1077,'CODE GENERATOR'!$D:$AC,25,FALSE),0)</f>
        <v/>
      </c>
      <c r="AE1077" s="101" t="str">
        <f>IF(E1077&gt;0,+VLOOKUP($E1077,'CODE GENERATOR'!$D:$AC,26,FALSE),0)</f>
        <v/>
      </c>
      <c r="AF1077" s="149" t="str">
        <f>IF($C1077&gt;0,$C1077&amp;" "&amp;$P1077&amp;" "&amp;+VLOOKUP($C1077,'STYLE NAMES'!$B:$AC,10,FALSE),"""")</f>
        <v>SANTINI BLACK BRAIDED BELT</v>
      </c>
      <c r="AG1077" s="101" t="str">
        <f>"Enjoy our "&amp;(AF1077)&amp;"; "&amp;IF(C1077&gt;0,+VLOOKUP($C1077,'STYLE NAMES'!$B:$AC,11,FALSE),"")</f>
        <v>Enjoy our SANTINI BLACK BRAIDED BELT; Braided Riding Belts
Available in many colors and designs you can use these elegant belts for riding or even at your daily life</v>
      </c>
      <c r="AH1077" s="101" t="str">
        <f>IF(C1077&gt;0,+VLOOKUP($C1077,'STYLE NAMES'!$B:$AC,12,FALSE),"")</f>
        <v>*Super elastic and comfortable riding belts
Composition:
100% Polyester</v>
      </c>
      <c r="AI1077" s="101" t="str">
        <f>IF(C1077&gt;0,+VLOOKUP($C1077,'STYLE NAMES'!$B:$AC,13,FALSE),"")</f>
        <v>Do not wash in washing machine</v>
      </c>
      <c r="AJ1077" s="149" t="str">
        <f>IF($C1077&gt;0,$C1077&amp;" "&amp;$P1077&amp;" "&amp;+VLOOKUP($C1077,'STYLE NAMES'!$B:$AC,14,FALSE),"""")</f>
        <v>SANTINI BLACK ÖRGÜ KEMER</v>
      </c>
      <c r="AK1077" s="149" t="str">
        <f>"Cavalier SanMarco tarafından tasarlanan "&amp;(AJ1077)&amp;"; "&amp;IF(C1077&gt;0,+VLOOKUP($C1077,'STYLE NAMES'!$B:$AC,15,FALSE),"")</f>
        <v>Cavalier SanMarco tarafından tasarlanan SANTINI BLACK ÖRGÜ KEMER; Örgü Binicilik Kemeri
Birçok renk ve desenleri ile bu şık kemerleri hem biniş kıyafetleriniz ile hem de günlük kıyafetlerinizle kullanabilirsiniz.</v>
      </c>
      <c r="AL1077" s="149" t="str">
        <f>IF(C1077&gt;0,+VLOOKUP($C1077,'STYLE NAMES'!$B:$AC,16,FALSE),"")</f>
        <v>* Çok esnek ve rahat 
Kompozisyon:
100% Polyester</v>
      </c>
      <c r="AM1077" s="149" t="str">
        <f>IF(C1077&gt;0,+VLOOKUP($C1077,'STYLE NAMES'!$B:$AC,17,FALSE),"")</f>
        <v>Ürünü makinada yıkamayınız</v>
      </c>
      <c r="AN1077" s="149" t="str">
        <f>IF($C1077&gt;0,$C1077&amp;" "&amp;$P1077&amp;" "&amp;+VLOOKUP($C1077,'STYLE NAMES'!$B:$AC,18,FALSE),"""")</f>
        <v>SANTINI BLACK CINTURA ELASTICA</v>
      </c>
      <c r="AO1077" s="101" t="str">
        <f>"Disegnato da Cavalier SanMarco "&amp;(AN1077)&amp;"; "&amp;IF(C1077&gt;0,+VLOOKUP($C1077,'STYLE NAMES'!$B:$AC,19,FALSE),"")</f>
        <v>Disegnato da Cavalier SanMarco SANTINI BLACK CINTURA ELASTICA; Cintura intrecciata per equitazione Disponibile in molti colori e design, queste eleganti cinture possono essere utilizzate sia per l'equitazione che nella vita quotidiana.</v>
      </c>
      <c r="AP1077" s="101" t="str">
        <f>IF(C1077&gt;0,+VLOOKUP($C1077,'STYLE NAMES'!$B:$AC,20,FALSE),"")</f>
        <v>Cinture elastiche e confortevoli per l'equitazione Composizione: 100% Poliestere</v>
      </c>
      <c r="AQ1077" s="101" t="str">
        <f>IF(C1077&gt;0,+VLOOKUP($C1077,'STYLE NAMES'!$B:$AC,21,FALSE),"")</f>
        <v>Non lavare in lavatrice</v>
      </c>
      <c r="AR1077" s="101">
        <f>IF(D1077&gt;0,+VLOOKUP($C1077,'STYLE NAMES'!$B:$AC,22,FALSE),"")</f>
        <v>0</v>
      </c>
      <c r="AS1077" s="101">
        <f>IF(E1077&gt;0,+VLOOKUP($C1077,'STYLE NAMES'!$B:$AC,23,FALSE),"")</f>
        <v>0</v>
      </c>
      <c r="AT1077" s="101">
        <f>IF(F1077&gt;0,+VLOOKUP($C1077,'STYLE NAMES'!$B:$AC,24,FALSE),"")</f>
        <v>0</v>
      </c>
      <c r="AU1077" s="101">
        <f>IF(G1077&gt;0,+VLOOKUP($C1077,'STYLE NAMES'!$B:$AC,25,FALSE),"")</f>
        <v>0</v>
      </c>
      <c r="AV1077" s="101">
        <f>+VLOOKUP($S1077,'CODE GENERATOR'!$P:$AM,15,FALSE)</f>
        <v>0</v>
      </c>
      <c r="AW1077" s="101">
        <f>+VLOOKUP($S1077,'CODE GENERATOR'!$P:$AM,16,FALSE)</f>
        <v>0</v>
      </c>
      <c r="AX1077" s="101">
        <f>+VLOOKUP($S1077,'CODE GENERATOR'!$P:$AM,17,FALSE)</f>
        <v>0</v>
      </c>
      <c r="AY1077" s="101">
        <f>+VLOOKUP($S1077,'CODE GENERATOR'!$P:$AM,18,FALSE)</f>
        <v>0</v>
      </c>
      <c r="AZ1077" s="101">
        <f>+VLOOKUP($S1077,'CODE GENERATOR'!$P:$AM,19,FALSE)</f>
        <v>0</v>
      </c>
      <c r="BA1077" s="101">
        <f>+VLOOKUP($S1077,'CODE GENERATOR'!$P:$AM,20,FALSE)</f>
        <v>0</v>
      </c>
      <c r="BB1077" s="101">
        <f>+VLOOKUP($S1077,'CODE GENERATOR'!$P:$AM,21,FALSE)</f>
        <v>0</v>
      </c>
      <c r="BC1077" s="101">
        <f>+VLOOKUP($S1077,'CODE GENERATOR'!$P:$AM,22,FALSE)</f>
        <v>0</v>
      </c>
      <c r="BD1077" s="101">
        <f>+VLOOKUP($S1077,'CODE GENERATOR'!$P:$AM,23,FALSE)</f>
        <v>0</v>
      </c>
      <c r="BE1077" s="101">
        <f>+VLOOKUP($S1077,'CODE GENERATOR'!$P:$AM,24,FALSE)</f>
        <v>0</v>
      </c>
      <c r="BF1077" s="101">
        <f>IF(C1077&gt;0,+VLOOKUP(G1077,'CATEGORY ID'!$A$1:$L$118,3,FALSE),"")</f>
        <v>17</v>
      </c>
      <c r="BG1077" s="101">
        <f>IF(C1077&gt;0,+VLOOKUP(H1077,'CATEGORY ID'!$D$1:$L$118,3,FALSE),"")</f>
        <v>17</v>
      </c>
      <c r="BH1077" s="101">
        <f>IF(C1077&gt;0,+VLOOKUP((+H1077&amp;I1077),'CATEGORY ID'!$H$1:$I$121,2,FALSE),"")</f>
        <v>18</v>
      </c>
      <c r="BJ1077" s="101">
        <f>IF(C1077&gt;0,IF(COUNTIF('CATEGORY ID'!$K$1:$K$121,+H1077&amp;K1077) &gt; 0, +VLOOKUP(+H1077&amp;K1077,'CATEGORY ID'!$K$1:$L$121,2,FALSE),""),"")</f>
        <v>73</v>
      </c>
      <c r="BK1077" s="101" t="str">
        <f>IF(C1077&gt;0,IF(COUNTIF('CATEGORY ID'!$K$124:$K$165, +VLOOKUP(C1077,'STYLE NAMES'!$B:$AE,30,FALSE)) &gt; 0, +VLOOKUP(VLOOKUP(C1077,'STYLE NAMES'!$B:$AE,30,FALSE),'CATEGORY ID'!K:M,2,FALSE),""),"")</f>
        <v/>
      </c>
      <c r="BR1077" s="101" t="str" cm="1">
        <f t="array" ref="BR1077">IF(C1077&gt;0,_xlfn.TEXTJOIN(";", TRUE,_xlfn.UNIQUE(_xlfn._xlws.FILTER(BF1077:BQ1077,(BF1077:BQ1077&gt;0)),TRUE,FALSE)),"")&amp;";"&amp;BS1077</f>
        <v>17;18;73;</v>
      </c>
      <c r="BU1077" s="106">
        <f>IF(C1077&gt;0,+VLOOKUP($C1077,'STYLE NAMES'!$B:$AC,26,FALSE),"")</f>
        <v>49.9</v>
      </c>
      <c r="BV1077" s="106">
        <f>IF(C1077&gt;0,+VLOOKUP($C1077,'STYLE NAMES'!$B:$AC,27,FALSE),"")</f>
        <v>2740</v>
      </c>
      <c r="BW1077" s="106">
        <f>IF(C1077&gt;0,+VLOOKUP($C1077,'STYLE NAMES'!$B:$AC,28,FALSE),"")</f>
        <v>57.384999999999991</v>
      </c>
      <c r="BY1077"/>
      <c r="BZ1077" s="101">
        <v>0</v>
      </c>
      <c r="CA1077" s="137">
        <f t="shared" si="70"/>
        <v>1</v>
      </c>
      <c r="CB1077" s="137">
        <f>+VLOOKUP(C1077,'[2]STYLES &amp; MODELS MATRIX'!$A:$G,7,FALSE)</f>
        <v>0</v>
      </c>
      <c r="CC1077" s="137">
        <f>+VLOOKUP(C1077,'[1]STYLES &amp; SIZE CHARTS'!$A:$H,8,FALSE)</f>
        <v>0</v>
      </c>
      <c r="CD1077" s="137"/>
      <c r="CE1077" s="205"/>
      <c r="CF1077" s="141"/>
    </row>
    <row r="1078" spans="1:84" s="101" customFormat="1" ht="12" customHeight="1" x14ac:dyDescent="0.2">
      <c r="A1078" s="102">
        <f t="shared" si="68"/>
        <v>0</v>
      </c>
      <c r="B1078" s="101" t="s">
        <v>1009</v>
      </c>
      <c r="C1078" s="101" t="s">
        <v>2214</v>
      </c>
      <c r="D1078" s="101" t="s">
        <v>630</v>
      </c>
      <c r="E1078" s="203" t="s">
        <v>2790</v>
      </c>
      <c r="F1078" s="101">
        <v>115</v>
      </c>
      <c r="G1078" s="101" t="str">
        <f>IF(C1078&gt;0,+VLOOKUP($C1078,'STYLE NAMES'!$B:$AC,4,FALSE),"")</f>
        <v>ACCESSORIES</v>
      </c>
      <c r="H1078" s="101" t="str">
        <f>IF(C1078&gt;0,+VLOOKUP($C1078,'STYLE NAMES'!$B:$AC,5,FALSE),"")</f>
        <v>ACCESSORIES</v>
      </c>
      <c r="I1078" s="101" t="str">
        <f>IF(C1078&gt;0,+VLOOKUP($C1078,'STYLE NAMES'!$B:$AC,6,FALSE),"")</f>
        <v>RIDER ACCESSORIES</v>
      </c>
      <c r="J1078" s="101" t="str">
        <f>IF(C1078&gt;0,+VLOOKUP($C1078,'STYLE NAMES'!$B:$AC,7,FALSE),"")</f>
        <v>UNISEX</v>
      </c>
      <c r="K1078" s="101" t="str">
        <f>IF(C1078&gt;0,+VLOOKUP($C1078,'STYLE NAMES'!$B:$AC,8,FALSE),"")</f>
        <v>BELTS</v>
      </c>
      <c r="L1078" s="101" t="str">
        <f>IF(E1078&gt;0,+VLOOKUP($E1078,'CODE GENERATOR'!$D:$T,3,FALSE),"")</f>
        <v>A</v>
      </c>
      <c r="M1078" s="101" t="str">
        <f>IF(E1078&gt;0,+VLOOKUP($E1078,'CODE GENERATOR'!$D:$T,4,FALSE),"")</f>
        <v>BRAIDED</v>
      </c>
      <c r="N1078" s="101" t="str">
        <f>IF(E1078&gt;0,+VLOOKUP($E1078,'CODE GENERATOR'!$D:$T,6,FALSE),"")</f>
        <v>BLACK</v>
      </c>
      <c r="O1078" s="101" t="str">
        <f>IF(E1078&gt;0,+VLOOKUP($E1078,'CODE GENERATOR'!$D:$T,7,FALSE),"")</f>
        <v>BLACK</v>
      </c>
      <c r="P1078" s="101" t="str">
        <f t="shared" si="75"/>
        <v>BLACK</v>
      </c>
      <c r="Q1078" s="104" t="str">
        <f>IF(E1078&gt;0,+VLOOKUP($E1078,'CODE GENERATOR'!$D:$T,11,FALSE),"")</f>
        <v>A.RACUX_BLT0094A</v>
      </c>
      <c r="R1078" s="104" t="str">
        <f>IF(E1078&gt;0,+VLOOKUP($E1078,'CODE GENERATOR'!$D:$T,12,FALSE),"")</f>
        <v>BRD0002BLKBLK</v>
      </c>
      <c r="S1078" s="104" t="str">
        <f>IF(E1078&gt;0,+VLOOKUP($E1078,'CODE GENERATOR'!$D:$T,13,FALSE),"")</f>
        <v>A.RACUX_BLT0094A_BRD0002BLKBLK</v>
      </c>
      <c r="T1078" s="104" t="str">
        <f t="shared" si="76"/>
        <v>A.RACUX_BLT0094A_BRD0002BLKBLK_115</v>
      </c>
      <c r="U1078" s="105"/>
      <c r="V1078" s="107" t="str" cm="1">
        <f t="array" ref="V1078">_xlfn.TEXTJOIN(";", TRUE, _xlfn.UNIQUE(_xlfn._xlws.FILTER(P$3:P$10029, C$3:C$10029=C1078)))</f>
        <v>BEIGE;NAVY;BLACK</v>
      </c>
      <c r="W1078" s="107" t="str" cm="1">
        <f t="array" ref="W1078">_xlfn.TEXTJOIN(";", TRUE, _xlfn.UNIQUE(_xlfn._xlws.FILTER(F$3:F$10029, C$3:C$10029=C1078)))</f>
        <v>85;90;95;100;105;110;115;120;125</v>
      </c>
      <c r="X1078" s="101" t="str">
        <f>IF(E1078&gt;0,+VLOOKUP($E1078,'CODE GENERATOR'!$D:$AC,19,FALSE),0)</f>
        <v>CavalierSanmarco_03.02.2026_0622</v>
      </c>
      <c r="Y1078" s="101" t="str">
        <f>IF(E1078&gt;0,+VLOOKUP($E1078,'CODE GENERATOR'!$D:$AC,20,FALSE),0)</f>
        <v>CavalierSanmarco_03.02.2026_0623</v>
      </c>
      <c r="Z1078" s="101" t="str">
        <f>IF(E1078&gt;0,+VLOOKUP($E1078,'CODE GENERATOR'!$D:$AC,21,FALSE),0)</f>
        <v>CavalierSanmarco_03.02.2026_0624</v>
      </c>
      <c r="AA1078" s="101" t="str">
        <f>IF(E1078&gt;0,+VLOOKUP($E1078,'CODE GENERATOR'!$D:$AC,22,FALSE),0)</f>
        <v/>
      </c>
      <c r="AB1078" s="101" t="str">
        <f>IF(E1078&gt;0,+VLOOKUP($E1078,'CODE GENERATOR'!$D:$AC,23,FALSE),0)</f>
        <v/>
      </c>
      <c r="AC1078" s="101" t="str">
        <f>IF(E1078&gt;0,+VLOOKUP($E1078,'CODE GENERATOR'!$D:$AC,24,FALSE),0)</f>
        <v/>
      </c>
      <c r="AD1078" s="101" t="str">
        <f>IF(E1078&gt;0,+VLOOKUP($E1078,'CODE GENERATOR'!$D:$AC,25,FALSE),0)</f>
        <v/>
      </c>
      <c r="AE1078" s="101" t="str">
        <f>IF(E1078&gt;0,+VLOOKUP($E1078,'CODE GENERATOR'!$D:$AC,26,FALSE),0)</f>
        <v/>
      </c>
      <c r="AF1078" s="149" t="str">
        <f>IF($C1078&gt;0,$C1078&amp;" "&amp;$P1078&amp;" "&amp;+VLOOKUP($C1078,'STYLE NAMES'!$B:$AC,10,FALSE),"""")</f>
        <v>SANTINI BLACK BRAIDED BELT</v>
      </c>
      <c r="AG1078" s="101" t="str">
        <f>"Enjoy our "&amp;(AF1078)&amp;"; "&amp;IF(C1078&gt;0,+VLOOKUP($C1078,'STYLE NAMES'!$B:$AC,11,FALSE),"")</f>
        <v>Enjoy our SANTINI BLACK BRAIDED BELT; Braided Riding Belts
Available in many colors and designs you can use these elegant belts for riding or even at your daily life</v>
      </c>
      <c r="AH1078" s="101" t="str">
        <f>IF(C1078&gt;0,+VLOOKUP($C1078,'STYLE NAMES'!$B:$AC,12,FALSE),"")</f>
        <v>*Super elastic and comfortable riding belts
Composition:
100% Polyester</v>
      </c>
      <c r="AI1078" s="101" t="str">
        <f>IF(C1078&gt;0,+VLOOKUP($C1078,'STYLE NAMES'!$B:$AC,13,FALSE),"")</f>
        <v>Do not wash in washing machine</v>
      </c>
      <c r="AJ1078" s="149" t="str">
        <f>IF($C1078&gt;0,$C1078&amp;" "&amp;$P1078&amp;" "&amp;+VLOOKUP($C1078,'STYLE NAMES'!$B:$AC,14,FALSE),"""")</f>
        <v>SANTINI BLACK ÖRGÜ KEMER</v>
      </c>
      <c r="AK1078" s="149" t="str">
        <f>"Cavalier SanMarco tarafından tasarlanan "&amp;(AJ1078)&amp;"; "&amp;IF(C1078&gt;0,+VLOOKUP($C1078,'STYLE NAMES'!$B:$AC,15,FALSE),"")</f>
        <v>Cavalier SanMarco tarafından tasarlanan SANTINI BLACK ÖRGÜ KEMER; Örgü Binicilik Kemeri
Birçok renk ve desenleri ile bu şık kemerleri hem biniş kıyafetleriniz ile hem de günlük kıyafetlerinizle kullanabilirsiniz.</v>
      </c>
      <c r="AL1078" s="149" t="str">
        <f>IF(C1078&gt;0,+VLOOKUP($C1078,'STYLE NAMES'!$B:$AC,16,FALSE),"")</f>
        <v>* Çok esnek ve rahat 
Kompozisyon:
100% Polyester</v>
      </c>
      <c r="AM1078" s="149" t="str">
        <f>IF(C1078&gt;0,+VLOOKUP($C1078,'STYLE NAMES'!$B:$AC,17,FALSE),"")</f>
        <v>Ürünü makinada yıkamayınız</v>
      </c>
      <c r="AN1078" s="149" t="str">
        <f>IF($C1078&gt;0,$C1078&amp;" "&amp;$P1078&amp;" "&amp;+VLOOKUP($C1078,'STYLE NAMES'!$B:$AC,18,FALSE),"""")</f>
        <v>SANTINI BLACK CINTURA ELASTICA</v>
      </c>
      <c r="AO1078" s="101" t="str">
        <f>"Disegnato da Cavalier SanMarco "&amp;(AN1078)&amp;"; "&amp;IF(C1078&gt;0,+VLOOKUP($C1078,'STYLE NAMES'!$B:$AC,19,FALSE),"")</f>
        <v>Disegnato da Cavalier SanMarco SANTINI BLACK CINTURA ELASTICA; Cintura intrecciata per equitazione Disponibile in molti colori e design, queste eleganti cinture possono essere utilizzate sia per l'equitazione che nella vita quotidiana.</v>
      </c>
      <c r="AP1078" s="101" t="str">
        <f>IF(C1078&gt;0,+VLOOKUP($C1078,'STYLE NAMES'!$B:$AC,20,FALSE),"")</f>
        <v>Cinture elastiche e confortevoli per l'equitazione Composizione: 100% Poliestere</v>
      </c>
      <c r="AQ1078" s="101" t="str">
        <f>IF(C1078&gt;0,+VLOOKUP($C1078,'STYLE NAMES'!$B:$AC,21,FALSE),"")</f>
        <v>Non lavare in lavatrice</v>
      </c>
      <c r="AR1078" s="101">
        <f>IF(D1078&gt;0,+VLOOKUP($C1078,'STYLE NAMES'!$B:$AC,22,FALSE),"")</f>
        <v>0</v>
      </c>
      <c r="AS1078" s="101">
        <f>IF(E1078&gt;0,+VLOOKUP($C1078,'STYLE NAMES'!$B:$AC,23,FALSE),"")</f>
        <v>0</v>
      </c>
      <c r="AT1078" s="101">
        <f>IF(F1078&gt;0,+VLOOKUP($C1078,'STYLE NAMES'!$B:$AC,24,FALSE),"")</f>
        <v>0</v>
      </c>
      <c r="AU1078" s="101">
        <f>IF(G1078&gt;0,+VLOOKUP($C1078,'STYLE NAMES'!$B:$AC,25,FALSE),"")</f>
        <v>0</v>
      </c>
      <c r="AV1078" s="101">
        <f>+VLOOKUP($S1078,'CODE GENERATOR'!$P:$AM,15,FALSE)</f>
        <v>0</v>
      </c>
      <c r="AW1078" s="101">
        <f>+VLOOKUP($S1078,'CODE GENERATOR'!$P:$AM,16,FALSE)</f>
        <v>0</v>
      </c>
      <c r="AX1078" s="101">
        <f>+VLOOKUP($S1078,'CODE GENERATOR'!$P:$AM,17,FALSE)</f>
        <v>0</v>
      </c>
      <c r="AY1078" s="101">
        <f>+VLOOKUP($S1078,'CODE GENERATOR'!$P:$AM,18,FALSE)</f>
        <v>0</v>
      </c>
      <c r="AZ1078" s="101">
        <f>+VLOOKUP($S1078,'CODE GENERATOR'!$P:$AM,19,FALSE)</f>
        <v>0</v>
      </c>
      <c r="BA1078" s="101">
        <f>+VLOOKUP($S1078,'CODE GENERATOR'!$P:$AM,20,FALSE)</f>
        <v>0</v>
      </c>
      <c r="BB1078" s="101">
        <f>+VLOOKUP($S1078,'CODE GENERATOR'!$P:$AM,21,FALSE)</f>
        <v>0</v>
      </c>
      <c r="BC1078" s="101">
        <f>+VLOOKUP($S1078,'CODE GENERATOR'!$P:$AM,22,FALSE)</f>
        <v>0</v>
      </c>
      <c r="BD1078" s="101">
        <f>+VLOOKUP($S1078,'CODE GENERATOR'!$P:$AM,23,FALSE)</f>
        <v>0</v>
      </c>
      <c r="BE1078" s="101">
        <f>+VLOOKUP($S1078,'CODE GENERATOR'!$P:$AM,24,FALSE)</f>
        <v>0</v>
      </c>
      <c r="BF1078" s="101">
        <f>IF(C1078&gt;0,+VLOOKUP(G1078,'CATEGORY ID'!$A$1:$L$118,3,FALSE),"")</f>
        <v>17</v>
      </c>
      <c r="BG1078" s="101">
        <f>IF(C1078&gt;0,+VLOOKUP(H1078,'CATEGORY ID'!$D$1:$L$118,3,FALSE),"")</f>
        <v>17</v>
      </c>
      <c r="BH1078" s="101">
        <f>IF(C1078&gt;0,+VLOOKUP((+H1078&amp;I1078),'CATEGORY ID'!$H$1:$I$121,2,FALSE),"")</f>
        <v>18</v>
      </c>
      <c r="BJ1078" s="101">
        <f>IF(C1078&gt;0,IF(COUNTIF('CATEGORY ID'!$K$1:$K$121,+H1078&amp;K1078) &gt; 0, +VLOOKUP(+H1078&amp;K1078,'CATEGORY ID'!$K$1:$L$121,2,FALSE),""),"")</f>
        <v>73</v>
      </c>
      <c r="BK1078" s="101" t="str">
        <f>IF(C1078&gt;0,IF(COUNTIF('CATEGORY ID'!$K$124:$K$165, +VLOOKUP(C1078,'STYLE NAMES'!$B:$AE,30,FALSE)) &gt; 0, +VLOOKUP(VLOOKUP(C1078,'STYLE NAMES'!$B:$AE,30,FALSE),'CATEGORY ID'!K:M,2,FALSE),""),"")</f>
        <v/>
      </c>
      <c r="BR1078" s="101" t="str" cm="1">
        <f t="array" ref="BR1078">IF(C1078&gt;0,_xlfn.TEXTJOIN(";", TRUE,_xlfn.UNIQUE(_xlfn._xlws.FILTER(BF1078:BQ1078,(BF1078:BQ1078&gt;0)),TRUE,FALSE)),"")&amp;";"&amp;BS1078</f>
        <v>17;18;73;</v>
      </c>
      <c r="BU1078" s="106">
        <f>IF(C1078&gt;0,+VLOOKUP($C1078,'STYLE NAMES'!$B:$AC,26,FALSE),"")</f>
        <v>49.9</v>
      </c>
      <c r="BV1078" s="106">
        <f>IF(C1078&gt;0,+VLOOKUP($C1078,'STYLE NAMES'!$B:$AC,27,FALSE),"")</f>
        <v>2740</v>
      </c>
      <c r="BW1078" s="106">
        <f>IF(C1078&gt;0,+VLOOKUP($C1078,'STYLE NAMES'!$B:$AC,28,FALSE),"")</f>
        <v>57.384999999999991</v>
      </c>
      <c r="BY1078"/>
      <c r="BZ1078" s="101">
        <v>0</v>
      </c>
      <c r="CA1078" s="137">
        <f t="shared" si="70"/>
        <v>1</v>
      </c>
      <c r="CB1078" s="137">
        <f>+VLOOKUP(C1078,'[2]STYLES &amp; MODELS MATRIX'!$A:$G,7,FALSE)</f>
        <v>0</v>
      </c>
      <c r="CC1078" s="137">
        <f>+VLOOKUP(C1078,'[1]STYLES &amp; SIZE CHARTS'!$A:$H,8,FALSE)</f>
        <v>0</v>
      </c>
      <c r="CD1078" s="137"/>
      <c r="CE1078" s="205"/>
      <c r="CF1078" s="141"/>
    </row>
    <row r="1079" spans="1:84" s="101" customFormat="1" ht="12" customHeight="1" x14ac:dyDescent="0.2">
      <c r="A1079" s="102">
        <f t="shared" si="68"/>
        <v>0</v>
      </c>
      <c r="B1079" s="101" t="s">
        <v>1009</v>
      </c>
      <c r="C1079" s="101" t="s">
        <v>2214</v>
      </c>
      <c r="D1079" s="101" t="s">
        <v>630</v>
      </c>
      <c r="E1079" s="203" t="s">
        <v>2790</v>
      </c>
      <c r="F1079" s="101">
        <v>120</v>
      </c>
      <c r="G1079" s="101" t="str">
        <f>IF(C1079&gt;0,+VLOOKUP($C1079,'STYLE NAMES'!$B:$AC,4,FALSE),"")</f>
        <v>ACCESSORIES</v>
      </c>
      <c r="H1079" s="101" t="str">
        <f>IF(C1079&gt;0,+VLOOKUP($C1079,'STYLE NAMES'!$B:$AC,5,FALSE),"")</f>
        <v>ACCESSORIES</v>
      </c>
      <c r="I1079" s="101" t="str">
        <f>IF(C1079&gt;0,+VLOOKUP($C1079,'STYLE NAMES'!$B:$AC,6,FALSE),"")</f>
        <v>RIDER ACCESSORIES</v>
      </c>
      <c r="J1079" s="101" t="str">
        <f>IF(C1079&gt;0,+VLOOKUP($C1079,'STYLE NAMES'!$B:$AC,7,FALSE),"")</f>
        <v>UNISEX</v>
      </c>
      <c r="K1079" s="101" t="str">
        <f>IF(C1079&gt;0,+VLOOKUP($C1079,'STYLE NAMES'!$B:$AC,8,FALSE),"")</f>
        <v>BELTS</v>
      </c>
      <c r="L1079" s="101" t="str">
        <f>IF(E1079&gt;0,+VLOOKUP($E1079,'CODE GENERATOR'!$D:$T,3,FALSE),"")</f>
        <v>A</v>
      </c>
      <c r="M1079" s="101" t="str">
        <f>IF(E1079&gt;0,+VLOOKUP($E1079,'CODE GENERATOR'!$D:$T,4,FALSE),"")</f>
        <v>BRAIDED</v>
      </c>
      <c r="N1079" s="101" t="str">
        <f>IF(E1079&gt;0,+VLOOKUP($E1079,'CODE GENERATOR'!$D:$T,6,FALSE),"")</f>
        <v>BLACK</v>
      </c>
      <c r="O1079" s="101" t="str">
        <f>IF(E1079&gt;0,+VLOOKUP($E1079,'CODE GENERATOR'!$D:$T,7,FALSE),"")</f>
        <v>BLACK</v>
      </c>
      <c r="P1079" s="101" t="str">
        <f t="shared" si="75"/>
        <v>BLACK</v>
      </c>
      <c r="Q1079" s="104" t="str">
        <f>IF(E1079&gt;0,+VLOOKUP($E1079,'CODE GENERATOR'!$D:$T,11,FALSE),"")</f>
        <v>A.RACUX_BLT0094A</v>
      </c>
      <c r="R1079" s="104" t="str">
        <f>IF(E1079&gt;0,+VLOOKUP($E1079,'CODE GENERATOR'!$D:$T,12,FALSE),"")</f>
        <v>BRD0002BLKBLK</v>
      </c>
      <c r="S1079" s="104" t="str">
        <f>IF(E1079&gt;0,+VLOOKUP($E1079,'CODE GENERATOR'!$D:$T,13,FALSE),"")</f>
        <v>A.RACUX_BLT0094A_BRD0002BLKBLK</v>
      </c>
      <c r="T1079" s="104" t="str">
        <f t="shared" si="76"/>
        <v>A.RACUX_BLT0094A_BRD0002BLKBLK_120</v>
      </c>
      <c r="U1079" s="105"/>
      <c r="V1079" s="107" t="str" cm="1">
        <f t="array" ref="V1079">_xlfn.TEXTJOIN(";", TRUE, _xlfn.UNIQUE(_xlfn._xlws.FILTER(P$3:P$10029, C$3:C$10029=C1079)))</f>
        <v>BEIGE;NAVY;BLACK</v>
      </c>
      <c r="W1079" s="107" t="str" cm="1">
        <f t="array" ref="W1079">_xlfn.TEXTJOIN(";", TRUE, _xlfn.UNIQUE(_xlfn._xlws.FILTER(F$3:F$10029, C$3:C$10029=C1079)))</f>
        <v>85;90;95;100;105;110;115;120;125</v>
      </c>
      <c r="X1079" s="101" t="str">
        <f>IF(E1079&gt;0,+VLOOKUP($E1079,'CODE GENERATOR'!$D:$AC,19,FALSE),0)</f>
        <v>CavalierSanmarco_03.02.2026_0622</v>
      </c>
      <c r="Y1079" s="101" t="str">
        <f>IF(E1079&gt;0,+VLOOKUP($E1079,'CODE GENERATOR'!$D:$AC,20,FALSE),0)</f>
        <v>CavalierSanmarco_03.02.2026_0623</v>
      </c>
      <c r="Z1079" s="101" t="str">
        <f>IF(E1079&gt;0,+VLOOKUP($E1079,'CODE GENERATOR'!$D:$AC,21,FALSE),0)</f>
        <v>CavalierSanmarco_03.02.2026_0624</v>
      </c>
      <c r="AA1079" s="101" t="str">
        <f>IF(E1079&gt;0,+VLOOKUP($E1079,'CODE GENERATOR'!$D:$AC,22,FALSE),0)</f>
        <v/>
      </c>
      <c r="AB1079" s="101" t="str">
        <f>IF(E1079&gt;0,+VLOOKUP($E1079,'CODE GENERATOR'!$D:$AC,23,FALSE),0)</f>
        <v/>
      </c>
      <c r="AC1079" s="101" t="str">
        <f>IF(E1079&gt;0,+VLOOKUP($E1079,'CODE GENERATOR'!$D:$AC,24,FALSE),0)</f>
        <v/>
      </c>
      <c r="AD1079" s="101" t="str">
        <f>IF(E1079&gt;0,+VLOOKUP($E1079,'CODE GENERATOR'!$D:$AC,25,FALSE),0)</f>
        <v/>
      </c>
      <c r="AE1079" s="101" t="str">
        <f>IF(E1079&gt;0,+VLOOKUP($E1079,'CODE GENERATOR'!$D:$AC,26,FALSE),0)</f>
        <v/>
      </c>
      <c r="AF1079" s="149" t="str">
        <f>IF($C1079&gt;0,$C1079&amp;" "&amp;$P1079&amp;" "&amp;+VLOOKUP($C1079,'STYLE NAMES'!$B:$AC,10,FALSE),"""")</f>
        <v>SANTINI BLACK BRAIDED BELT</v>
      </c>
      <c r="AG1079" s="101" t="str">
        <f>"Enjoy our "&amp;(AF1079)&amp;"; "&amp;IF(C1079&gt;0,+VLOOKUP($C1079,'STYLE NAMES'!$B:$AC,11,FALSE),"")</f>
        <v>Enjoy our SANTINI BLACK BRAIDED BELT; Braided Riding Belts
Available in many colors and designs you can use these elegant belts for riding or even at your daily life</v>
      </c>
      <c r="AH1079" s="101" t="str">
        <f>IF(C1079&gt;0,+VLOOKUP($C1079,'STYLE NAMES'!$B:$AC,12,FALSE),"")</f>
        <v>*Super elastic and comfortable riding belts
Composition:
100% Polyester</v>
      </c>
      <c r="AI1079" s="101" t="str">
        <f>IF(C1079&gt;0,+VLOOKUP($C1079,'STYLE NAMES'!$B:$AC,13,FALSE),"")</f>
        <v>Do not wash in washing machine</v>
      </c>
      <c r="AJ1079" s="149" t="str">
        <f>IF($C1079&gt;0,$C1079&amp;" "&amp;$P1079&amp;" "&amp;+VLOOKUP($C1079,'STYLE NAMES'!$B:$AC,14,FALSE),"""")</f>
        <v>SANTINI BLACK ÖRGÜ KEMER</v>
      </c>
      <c r="AK1079" s="149" t="str">
        <f>"Cavalier SanMarco tarafından tasarlanan "&amp;(AJ1079)&amp;"; "&amp;IF(C1079&gt;0,+VLOOKUP($C1079,'STYLE NAMES'!$B:$AC,15,FALSE),"")</f>
        <v>Cavalier SanMarco tarafından tasarlanan SANTINI BLACK ÖRGÜ KEMER; Örgü Binicilik Kemeri
Birçok renk ve desenleri ile bu şık kemerleri hem biniş kıyafetleriniz ile hem de günlük kıyafetlerinizle kullanabilirsiniz.</v>
      </c>
      <c r="AL1079" s="149" t="str">
        <f>IF(C1079&gt;0,+VLOOKUP($C1079,'STYLE NAMES'!$B:$AC,16,FALSE),"")</f>
        <v>* Çok esnek ve rahat 
Kompozisyon:
100% Polyester</v>
      </c>
      <c r="AM1079" s="149" t="str">
        <f>IF(C1079&gt;0,+VLOOKUP($C1079,'STYLE NAMES'!$B:$AC,17,FALSE),"")</f>
        <v>Ürünü makinada yıkamayınız</v>
      </c>
      <c r="AN1079" s="149" t="str">
        <f>IF($C1079&gt;0,$C1079&amp;" "&amp;$P1079&amp;" "&amp;+VLOOKUP($C1079,'STYLE NAMES'!$B:$AC,18,FALSE),"""")</f>
        <v>SANTINI BLACK CINTURA ELASTICA</v>
      </c>
      <c r="AO1079" s="101" t="str">
        <f>"Disegnato da Cavalier SanMarco "&amp;(AN1079)&amp;"; "&amp;IF(C1079&gt;0,+VLOOKUP($C1079,'STYLE NAMES'!$B:$AC,19,FALSE),"")</f>
        <v>Disegnato da Cavalier SanMarco SANTINI BLACK CINTURA ELASTICA; Cintura intrecciata per equitazione Disponibile in molti colori e design, queste eleganti cinture possono essere utilizzate sia per l'equitazione che nella vita quotidiana.</v>
      </c>
      <c r="AP1079" s="101" t="str">
        <f>IF(C1079&gt;0,+VLOOKUP($C1079,'STYLE NAMES'!$B:$AC,20,FALSE),"")</f>
        <v>Cinture elastiche e confortevoli per l'equitazione Composizione: 100% Poliestere</v>
      </c>
      <c r="AQ1079" s="101" t="str">
        <f>IF(C1079&gt;0,+VLOOKUP($C1079,'STYLE NAMES'!$B:$AC,21,FALSE),"")</f>
        <v>Non lavare in lavatrice</v>
      </c>
      <c r="AR1079" s="101">
        <f>IF(D1079&gt;0,+VLOOKUP($C1079,'STYLE NAMES'!$B:$AC,22,FALSE),"")</f>
        <v>0</v>
      </c>
      <c r="AS1079" s="101">
        <f>IF(E1079&gt;0,+VLOOKUP($C1079,'STYLE NAMES'!$B:$AC,23,FALSE),"")</f>
        <v>0</v>
      </c>
      <c r="AT1079" s="101">
        <f>IF(F1079&gt;0,+VLOOKUP($C1079,'STYLE NAMES'!$B:$AC,24,FALSE),"")</f>
        <v>0</v>
      </c>
      <c r="AU1079" s="101">
        <f>IF(G1079&gt;0,+VLOOKUP($C1079,'STYLE NAMES'!$B:$AC,25,FALSE),"")</f>
        <v>0</v>
      </c>
      <c r="AV1079" s="101">
        <f>+VLOOKUP($S1079,'CODE GENERATOR'!$P:$AM,15,FALSE)</f>
        <v>0</v>
      </c>
      <c r="AW1079" s="101">
        <f>+VLOOKUP($S1079,'CODE GENERATOR'!$P:$AM,16,FALSE)</f>
        <v>0</v>
      </c>
      <c r="AX1079" s="101">
        <f>+VLOOKUP($S1079,'CODE GENERATOR'!$P:$AM,17,FALSE)</f>
        <v>0</v>
      </c>
      <c r="AY1079" s="101">
        <f>+VLOOKUP($S1079,'CODE GENERATOR'!$P:$AM,18,FALSE)</f>
        <v>0</v>
      </c>
      <c r="AZ1079" s="101">
        <f>+VLOOKUP($S1079,'CODE GENERATOR'!$P:$AM,19,FALSE)</f>
        <v>0</v>
      </c>
      <c r="BA1079" s="101">
        <f>+VLOOKUP($S1079,'CODE GENERATOR'!$P:$AM,20,FALSE)</f>
        <v>0</v>
      </c>
      <c r="BB1079" s="101">
        <f>+VLOOKUP($S1079,'CODE GENERATOR'!$P:$AM,21,FALSE)</f>
        <v>0</v>
      </c>
      <c r="BC1079" s="101">
        <f>+VLOOKUP($S1079,'CODE GENERATOR'!$P:$AM,22,FALSE)</f>
        <v>0</v>
      </c>
      <c r="BD1079" s="101">
        <f>+VLOOKUP($S1079,'CODE GENERATOR'!$P:$AM,23,FALSE)</f>
        <v>0</v>
      </c>
      <c r="BE1079" s="101">
        <f>+VLOOKUP($S1079,'CODE GENERATOR'!$P:$AM,24,FALSE)</f>
        <v>0</v>
      </c>
      <c r="BF1079" s="101">
        <f>IF(C1079&gt;0,+VLOOKUP(G1079,'CATEGORY ID'!$A$1:$L$118,3,FALSE),"")</f>
        <v>17</v>
      </c>
      <c r="BG1079" s="101">
        <f>IF(C1079&gt;0,+VLOOKUP(H1079,'CATEGORY ID'!$D$1:$L$118,3,FALSE),"")</f>
        <v>17</v>
      </c>
      <c r="BH1079" s="101">
        <f>IF(C1079&gt;0,+VLOOKUP((+H1079&amp;I1079),'CATEGORY ID'!$H$1:$I$121,2,FALSE),"")</f>
        <v>18</v>
      </c>
      <c r="BJ1079" s="101">
        <f>IF(C1079&gt;0,IF(COUNTIF('CATEGORY ID'!$K$1:$K$121,+H1079&amp;K1079) &gt; 0, +VLOOKUP(+H1079&amp;K1079,'CATEGORY ID'!$K$1:$L$121,2,FALSE),""),"")</f>
        <v>73</v>
      </c>
      <c r="BK1079" s="101" t="str">
        <f>IF(C1079&gt;0,IF(COUNTIF('CATEGORY ID'!$K$124:$K$165, +VLOOKUP(C1079,'STYLE NAMES'!$B:$AE,30,FALSE)) &gt; 0, +VLOOKUP(VLOOKUP(C1079,'STYLE NAMES'!$B:$AE,30,FALSE),'CATEGORY ID'!K:M,2,FALSE),""),"")</f>
        <v/>
      </c>
      <c r="BR1079" s="101" t="str" cm="1">
        <f t="array" ref="BR1079">IF(C1079&gt;0,_xlfn.TEXTJOIN(";", TRUE,_xlfn.UNIQUE(_xlfn._xlws.FILTER(BF1079:BQ1079,(BF1079:BQ1079&gt;0)),TRUE,FALSE)),"")&amp;";"&amp;BS1079</f>
        <v>17;18;73;</v>
      </c>
      <c r="BU1079" s="106">
        <f>IF(C1079&gt;0,+VLOOKUP($C1079,'STYLE NAMES'!$B:$AC,26,FALSE),"")</f>
        <v>49.9</v>
      </c>
      <c r="BV1079" s="106">
        <f>IF(C1079&gt;0,+VLOOKUP($C1079,'STYLE NAMES'!$B:$AC,27,FALSE),"")</f>
        <v>2740</v>
      </c>
      <c r="BW1079" s="106">
        <f>IF(C1079&gt;0,+VLOOKUP($C1079,'STYLE NAMES'!$B:$AC,28,FALSE),"")</f>
        <v>57.384999999999991</v>
      </c>
      <c r="BY1079"/>
      <c r="BZ1079" s="101">
        <v>0</v>
      </c>
      <c r="CA1079" s="137">
        <f t="shared" si="70"/>
        <v>1</v>
      </c>
      <c r="CB1079" s="137">
        <f>+VLOOKUP(C1079,'[2]STYLES &amp; MODELS MATRIX'!$A:$G,7,FALSE)</f>
        <v>0</v>
      </c>
      <c r="CC1079" s="137">
        <f>+VLOOKUP(C1079,'[1]STYLES &amp; SIZE CHARTS'!$A:$H,8,FALSE)</f>
        <v>0</v>
      </c>
      <c r="CD1079" s="137"/>
      <c r="CE1079" s="205"/>
      <c r="CF1079" s="141"/>
    </row>
    <row r="1080" spans="1:84" s="101" customFormat="1" ht="12" customHeight="1" x14ac:dyDescent="0.2">
      <c r="A1080" s="102">
        <f t="shared" si="68"/>
        <v>0</v>
      </c>
      <c r="B1080" s="101" t="s">
        <v>1009</v>
      </c>
      <c r="C1080" s="101" t="s">
        <v>2214</v>
      </c>
      <c r="D1080" s="101" t="s">
        <v>630</v>
      </c>
      <c r="E1080" s="203" t="s">
        <v>2790</v>
      </c>
      <c r="F1080" s="101">
        <v>125</v>
      </c>
      <c r="G1080" s="101" t="str">
        <f>IF(C1080&gt;0,+VLOOKUP($C1080,'STYLE NAMES'!$B:$AC,4,FALSE),"")</f>
        <v>ACCESSORIES</v>
      </c>
      <c r="H1080" s="101" t="str">
        <f>IF(C1080&gt;0,+VLOOKUP($C1080,'STYLE NAMES'!$B:$AC,5,FALSE),"")</f>
        <v>ACCESSORIES</v>
      </c>
      <c r="I1080" s="101" t="str">
        <f>IF(C1080&gt;0,+VLOOKUP($C1080,'STYLE NAMES'!$B:$AC,6,FALSE),"")</f>
        <v>RIDER ACCESSORIES</v>
      </c>
      <c r="J1080" s="101" t="str">
        <f>IF(C1080&gt;0,+VLOOKUP($C1080,'STYLE NAMES'!$B:$AC,7,FALSE),"")</f>
        <v>UNISEX</v>
      </c>
      <c r="K1080" s="101" t="str">
        <f>IF(C1080&gt;0,+VLOOKUP($C1080,'STYLE NAMES'!$B:$AC,8,FALSE),"")</f>
        <v>BELTS</v>
      </c>
      <c r="L1080" s="101" t="str">
        <f>IF(E1080&gt;0,+VLOOKUP($E1080,'CODE GENERATOR'!$D:$T,3,FALSE),"")</f>
        <v>A</v>
      </c>
      <c r="M1080" s="101" t="str">
        <f>IF(E1080&gt;0,+VLOOKUP($E1080,'CODE GENERATOR'!$D:$T,4,FALSE),"")</f>
        <v>BRAIDED</v>
      </c>
      <c r="N1080" s="101" t="str">
        <f>IF(E1080&gt;0,+VLOOKUP($E1080,'CODE GENERATOR'!$D:$T,6,FALSE),"")</f>
        <v>BLACK</v>
      </c>
      <c r="O1080" s="101" t="str">
        <f>IF(E1080&gt;0,+VLOOKUP($E1080,'CODE GENERATOR'!$D:$T,7,FALSE),"")</f>
        <v>BLACK</v>
      </c>
      <c r="P1080" s="101" t="str">
        <f t="shared" si="75"/>
        <v>BLACK</v>
      </c>
      <c r="Q1080" s="104" t="str">
        <f>IF(E1080&gt;0,+VLOOKUP($E1080,'CODE GENERATOR'!$D:$T,11,FALSE),"")</f>
        <v>A.RACUX_BLT0094A</v>
      </c>
      <c r="R1080" s="104" t="str">
        <f>IF(E1080&gt;0,+VLOOKUP($E1080,'CODE GENERATOR'!$D:$T,12,FALSE),"")</f>
        <v>BRD0002BLKBLK</v>
      </c>
      <c r="S1080" s="104" t="str">
        <f>IF(E1080&gt;0,+VLOOKUP($E1080,'CODE GENERATOR'!$D:$T,13,FALSE),"")</f>
        <v>A.RACUX_BLT0094A_BRD0002BLKBLK</v>
      </c>
      <c r="T1080" s="104" t="str">
        <f t="shared" si="76"/>
        <v>A.RACUX_BLT0094A_BRD0002BLKBLK_125</v>
      </c>
      <c r="U1080" s="105"/>
      <c r="V1080" s="107" t="str" cm="1">
        <f t="array" ref="V1080">_xlfn.TEXTJOIN(";", TRUE, _xlfn.UNIQUE(_xlfn._xlws.FILTER(P$3:P$10029, C$3:C$10029=C1080)))</f>
        <v>BEIGE;NAVY;BLACK</v>
      </c>
      <c r="W1080" s="107" t="str" cm="1">
        <f t="array" ref="W1080">_xlfn.TEXTJOIN(";", TRUE, _xlfn.UNIQUE(_xlfn._xlws.FILTER(F$3:F$10029, C$3:C$10029=C1080)))</f>
        <v>85;90;95;100;105;110;115;120;125</v>
      </c>
      <c r="X1080" s="101" t="str">
        <f>IF(E1080&gt;0,+VLOOKUP($E1080,'CODE GENERATOR'!$D:$AC,19,FALSE),0)</f>
        <v>CavalierSanmarco_03.02.2026_0622</v>
      </c>
      <c r="Y1080" s="101" t="str">
        <f>IF(E1080&gt;0,+VLOOKUP($E1080,'CODE GENERATOR'!$D:$AC,20,FALSE),0)</f>
        <v>CavalierSanmarco_03.02.2026_0623</v>
      </c>
      <c r="Z1080" s="101" t="str">
        <f>IF(E1080&gt;0,+VLOOKUP($E1080,'CODE GENERATOR'!$D:$AC,21,FALSE),0)</f>
        <v>CavalierSanmarco_03.02.2026_0624</v>
      </c>
      <c r="AA1080" s="101" t="str">
        <f>IF(E1080&gt;0,+VLOOKUP($E1080,'CODE GENERATOR'!$D:$AC,22,FALSE),0)</f>
        <v/>
      </c>
      <c r="AB1080" s="101" t="str">
        <f>IF(E1080&gt;0,+VLOOKUP($E1080,'CODE GENERATOR'!$D:$AC,23,FALSE),0)</f>
        <v/>
      </c>
      <c r="AC1080" s="101" t="str">
        <f>IF(E1080&gt;0,+VLOOKUP($E1080,'CODE GENERATOR'!$D:$AC,24,FALSE),0)</f>
        <v/>
      </c>
      <c r="AD1080" s="101" t="str">
        <f>IF(E1080&gt;0,+VLOOKUP($E1080,'CODE GENERATOR'!$D:$AC,25,FALSE),0)</f>
        <v/>
      </c>
      <c r="AE1080" s="101" t="str">
        <f>IF(E1080&gt;0,+VLOOKUP($E1080,'CODE GENERATOR'!$D:$AC,26,FALSE),0)</f>
        <v/>
      </c>
      <c r="AF1080" s="149" t="str">
        <f>IF($C1080&gt;0,$C1080&amp;" "&amp;$P1080&amp;" "&amp;+VLOOKUP($C1080,'STYLE NAMES'!$B:$AC,10,FALSE),"""")</f>
        <v>SANTINI BLACK BRAIDED BELT</v>
      </c>
      <c r="AG1080" s="101" t="str">
        <f>"Enjoy our "&amp;(AF1080)&amp;"; "&amp;IF(C1080&gt;0,+VLOOKUP($C1080,'STYLE NAMES'!$B:$AC,11,FALSE),"")</f>
        <v>Enjoy our SANTINI BLACK BRAIDED BELT; Braided Riding Belts
Available in many colors and designs you can use these elegant belts for riding or even at your daily life</v>
      </c>
      <c r="AH1080" s="101" t="str">
        <f>IF(C1080&gt;0,+VLOOKUP($C1080,'STYLE NAMES'!$B:$AC,12,FALSE),"")</f>
        <v>*Super elastic and comfortable riding belts
Composition:
100% Polyester</v>
      </c>
      <c r="AI1080" s="101" t="str">
        <f>IF(C1080&gt;0,+VLOOKUP($C1080,'STYLE NAMES'!$B:$AC,13,FALSE),"")</f>
        <v>Do not wash in washing machine</v>
      </c>
      <c r="AJ1080" s="149" t="str">
        <f>IF($C1080&gt;0,$C1080&amp;" "&amp;$P1080&amp;" "&amp;+VLOOKUP($C1080,'STYLE NAMES'!$B:$AC,14,FALSE),"""")</f>
        <v>SANTINI BLACK ÖRGÜ KEMER</v>
      </c>
      <c r="AK1080" s="149" t="str">
        <f>"Cavalier SanMarco tarafından tasarlanan "&amp;(AJ1080)&amp;"; "&amp;IF(C1080&gt;0,+VLOOKUP($C1080,'STYLE NAMES'!$B:$AC,15,FALSE),"")</f>
        <v>Cavalier SanMarco tarafından tasarlanan SANTINI BLACK ÖRGÜ KEMER; Örgü Binicilik Kemeri
Birçok renk ve desenleri ile bu şık kemerleri hem biniş kıyafetleriniz ile hem de günlük kıyafetlerinizle kullanabilirsiniz.</v>
      </c>
      <c r="AL1080" s="149" t="str">
        <f>IF(C1080&gt;0,+VLOOKUP($C1080,'STYLE NAMES'!$B:$AC,16,FALSE),"")</f>
        <v>* Çok esnek ve rahat 
Kompozisyon:
100% Polyester</v>
      </c>
      <c r="AM1080" s="149" t="str">
        <f>IF(C1080&gt;0,+VLOOKUP($C1080,'STYLE NAMES'!$B:$AC,17,FALSE),"")</f>
        <v>Ürünü makinada yıkamayınız</v>
      </c>
      <c r="AN1080" s="149" t="str">
        <f>IF($C1080&gt;0,$C1080&amp;" "&amp;$P1080&amp;" "&amp;+VLOOKUP($C1080,'STYLE NAMES'!$B:$AC,18,FALSE),"""")</f>
        <v>SANTINI BLACK CINTURA ELASTICA</v>
      </c>
      <c r="AO1080" s="101" t="str">
        <f>"Disegnato da Cavalier SanMarco "&amp;(AN1080)&amp;"; "&amp;IF(C1080&gt;0,+VLOOKUP($C1080,'STYLE NAMES'!$B:$AC,19,FALSE),"")</f>
        <v>Disegnato da Cavalier SanMarco SANTINI BLACK CINTURA ELASTICA; Cintura intrecciata per equitazione Disponibile in molti colori e design, queste eleganti cinture possono essere utilizzate sia per l'equitazione che nella vita quotidiana.</v>
      </c>
      <c r="AP1080" s="101" t="str">
        <f>IF(C1080&gt;0,+VLOOKUP($C1080,'STYLE NAMES'!$B:$AC,20,FALSE),"")</f>
        <v>Cinture elastiche e confortevoli per l'equitazione Composizione: 100% Poliestere</v>
      </c>
      <c r="AQ1080" s="101" t="str">
        <f>IF(C1080&gt;0,+VLOOKUP($C1080,'STYLE NAMES'!$B:$AC,21,FALSE),"")</f>
        <v>Non lavare in lavatrice</v>
      </c>
      <c r="AR1080" s="101">
        <f>IF(D1080&gt;0,+VLOOKUP($C1080,'STYLE NAMES'!$B:$AC,22,FALSE),"")</f>
        <v>0</v>
      </c>
      <c r="AS1080" s="101">
        <f>IF(E1080&gt;0,+VLOOKUP($C1080,'STYLE NAMES'!$B:$AC,23,FALSE),"")</f>
        <v>0</v>
      </c>
      <c r="AT1080" s="101">
        <f>IF(F1080&gt;0,+VLOOKUP($C1080,'STYLE NAMES'!$B:$AC,24,FALSE),"")</f>
        <v>0</v>
      </c>
      <c r="AU1080" s="101">
        <f>IF(G1080&gt;0,+VLOOKUP($C1080,'STYLE NAMES'!$B:$AC,25,FALSE),"")</f>
        <v>0</v>
      </c>
      <c r="AV1080" s="101">
        <f>+VLOOKUP($S1080,'CODE GENERATOR'!$P:$AM,15,FALSE)</f>
        <v>0</v>
      </c>
      <c r="AW1080" s="101">
        <f>+VLOOKUP($S1080,'CODE GENERATOR'!$P:$AM,16,FALSE)</f>
        <v>0</v>
      </c>
      <c r="AX1080" s="101">
        <f>+VLOOKUP($S1080,'CODE GENERATOR'!$P:$AM,17,FALSE)</f>
        <v>0</v>
      </c>
      <c r="AY1080" s="101">
        <f>+VLOOKUP($S1080,'CODE GENERATOR'!$P:$AM,18,FALSE)</f>
        <v>0</v>
      </c>
      <c r="AZ1080" s="101">
        <f>+VLOOKUP($S1080,'CODE GENERATOR'!$P:$AM,19,FALSE)</f>
        <v>0</v>
      </c>
      <c r="BA1080" s="101">
        <f>+VLOOKUP($S1080,'CODE GENERATOR'!$P:$AM,20,FALSE)</f>
        <v>0</v>
      </c>
      <c r="BB1080" s="101">
        <f>+VLOOKUP($S1080,'CODE GENERATOR'!$P:$AM,21,FALSE)</f>
        <v>0</v>
      </c>
      <c r="BC1080" s="101">
        <f>+VLOOKUP($S1080,'CODE GENERATOR'!$P:$AM,22,FALSE)</f>
        <v>0</v>
      </c>
      <c r="BD1080" s="101">
        <f>+VLOOKUP($S1080,'CODE GENERATOR'!$P:$AM,23,FALSE)</f>
        <v>0</v>
      </c>
      <c r="BE1080" s="101">
        <f>+VLOOKUP($S1080,'CODE GENERATOR'!$P:$AM,24,FALSE)</f>
        <v>0</v>
      </c>
      <c r="BF1080" s="101">
        <f>IF(C1080&gt;0,+VLOOKUP(G1080,'CATEGORY ID'!$A$1:$L$118,3,FALSE),"")</f>
        <v>17</v>
      </c>
      <c r="BG1080" s="101">
        <f>IF(C1080&gt;0,+VLOOKUP(H1080,'CATEGORY ID'!$D$1:$L$118,3,FALSE),"")</f>
        <v>17</v>
      </c>
      <c r="BH1080" s="101">
        <f>IF(C1080&gt;0,+VLOOKUP((+H1080&amp;I1080),'CATEGORY ID'!$H$1:$I$121,2,FALSE),"")</f>
        <v>18</v>
      </c>
      <c r="BJ1080" s="101">
        <f>IF(C1080&gt;0,IF(COUNTIF('CATEGORY ID'!$K$1:$K$121,+H1080&amp;K1080) &gt; 0, +VLOOKUP(+H1080&amp;K1080,'CATEGORY ID'!$K$1:$L$121,2,FALSE),""),"")</f>
        <v>73</v>
      </c>
      <c r="BK1080" s="101" t="str">
        <f>IF(C1080&gt;0,IF(COUNTIF('CATEGORY ID'!$K$124:$K$165, +VLOOKUP(C1080,'STYLE NAMES'!$B:$AE,30,FALSE)) &gt; 0, +VLOOKUP(VLOOKUP(C1080,'STYLE NAMES'!$B:$AE,30,FALSE),'CATEGORY ID'!K:M,2,FALSE),""),"")</f>
        <v/>
      </c>
      <c r="BR1080" s="101" t="str" cm="1">
        <f t="array" ref="BR1080">IF(C1080&gt;0,_xlfn.TEXTJOIN(";", TRUE,_xlfn.UNIQUE(_xlfn._xlws.FILTER(BF1080:BQ1080,(BF1080:BQ1080&gt;0)),TRUE,FALSE)),"")&amp;";"&amp;BS1080</f>
        <v>17;18;73;</v>
      </c>
      <c r="BU1080" s="106">
        <f>IF(C1080&gt;0,+VLOOKUP($C1080,'STYLE NAMES'!$B:$AC,26,FALSE),"")</f>
        <v>49.9</v>
      </c>
      <c r="BV1080" s="106">
        <f>IF(C1080&gt;0,+VLOOKUP($C1080,'STYLE NAMES'!$B:$AC,27,FALSE),"")</f>
        <v>2740</v>
      </c>
      <c r="BW1080" s="106">
        <f>IF(C1080&gt;0,+VLOOKUP($C1080,'STYLE NAMES'!$B:$AC,28,FALSE),"")</f>
        <v>57.384999999999991</v>
      </c>
      <c r="BY1080"/>
      <c r="BZ1080" s="101">
        <v>1</v>
      </c>
      <c r="CA1080" s="137">
        <f t="shared" si="70"/>
        <v>1</v>
      </c>
      <c r="CB1080" s="137">
        <f>+VLOOKUP(C1080,'[2]STYLES &amp; MODELS MATRIX'!$A:$G,7,FALSE)</f>
        <v>0</v>
      </c>
      <c r="CC1080" s="137">
        <f>+VLOOKUP(C1080,'[1]STYLES &amp; SIZE CHARTS'!$A:$H,8,FALSE)</f>
        <v>0</v>
      </c>
      <c r="CD1080" s="137"/>
      <c r="CE1080" s="205"/>
      <c r="CF1080" s="141"/>
    </row>
    <row r="1081" spans="1:84" s="101" customFormat="1" ht="12" customHeight="1" x14ac:dyDescent="0.2">
      <c r="A1081" s="102">
        <f t="shared" si="68"/>
        <v>0</v>
      </c>
      <c r="B1081" s="101" t="s">
        <v>1015</v>
      </c>
      <c r="C1081" s="101" t="s">
        <v>472</v>
      </c>
      <c r="D1081" s="101" t="s">
        <v>3043</v>
      </c>
      <c r="E1081" s="203" t="s">
        <v>3058</v>
      </c>
      <c r="F1081" s="101" t="s">
        <v>785</v>
      </c>
      <c r="G1081" s="101" t="str">
        <f>IF(C1081&gt;0,+VLOOKUP($C1081,'STYLE NAMES'!$B:$AC,4,FALSE),"")</f>
        <v>HORSE</v>
      </c>
      <c r="H1081" s="101" t="str">
        <f>IF(C1081&gt;0,+VLOOKUP($C1081,'STYLE NAMES'!$B:$AC,5,FALSE),"")</f>
        <v>HORSE</v>
      </c>
      <c r="I1081" s="101" t="str">
        <f>IF(C1081&gt;0,+VLOOKUP($C1081,'STYLE NAMES'!$B:$AC,6,FALSE),"")</f>
        <v>RUGS</v>
      </c>
      <c r="J1081" s="101" t="str">
        <f>IF(C1081&gt;0,+VLOOKUP($C1081,'STYLE NAMES'!$B:$AC,7,FALSE),"")</f>
        <v>FULL</v>
      </c>
      <c r="K1081" s="101" t="str">
        <f>IF(C1081&gt;0,+VLOOKUP($C1081,'STYLE NAMES'!$B:$AC,8,FALSE),"")</f>
        <v>STABLE RUGS</v>
      </c>
      <c r="L1081" s="101" t="str">
        <f>IF(E1081&gt;0,+VLOOKUP($E1081,'CODE GENERATOR'!$D:$T,3,FALSE),"")</f>
        <v>A</v>
      </c>
      <c r="M1081" s="101" t="str">
        <f>IF(E1081&gt;0,+VLOOKUP($E1081,'CODE GENERATOR'!$D:$T,4,FALSE),"")</f>
        <v>RAINPROOF SHELL</v>
      </c>
      <c r="N1081" s="101" t="str">
        <f>IF(E1081&gt;0,+VLOOKUP($E1081,'CODE GENERATOR'!$D:$T,6,FALSE),"")</f>
        <v>BLUE-BLACK</v>
      </c>
      <c r="O1081" s="101" t="str">
        <f>IF(E1081&gt;0,+VLOOKUP($E1081,'CODE GENERATOR'!$D:$T,7,FALSE),"")</f>
        <v>BLUE-BLACK</v>
      </c>
      <c r="P1081" s="101" t="str">
        <f t="shared" si="75"/>
        <v>BLUE-BLACK</v>
      </c>
      <c r="Q1081" s="104" t="str">
        <f>IF(E1081&gt;0,+VLOOKUP($E1081,'CODE GENERATOR'!$D:$T,11,FALSE),"")</f>
        <v>H.RUGFL_STR0100A</v>
      </c>
      <c r="R1081" s="104" t="str">
        <f>IF(E1081&gt;0,+VLOOKUP($E1081,'CODE GENERATOR'!$D:$T,12,FALSE),"")</f>
        <v>RPS0032BBLBBL</v>
      </c>
      <c r="S1081" s="104" t="str">
        <f>IF(E1081&gt;0,+VLOOKUP($E1081,'CODE GENERATOR'!$D:$T,13,FALSE),"")</f>
        <v>H.RUGFL_STR0100A_RPS0032BBLBBL</v>
      </c>
      <c r="T1081" s="104" t="str">
        <f t="shared" si="76"/>
        <v>H.RUGFL_STR0100A_RPS0032BBLBBL_S</v>
      </c>
      <c r="U1081" s="105"/>
      <c r="V1081" s="107" t="str" cm="1">
        <f t="array" ref="V1081">_xlfn.TEXTJOIN(";", TRUE, _xlfn.UNIQUE(_xlfn._xlws.FILTER(P$3:P$10029, C$3:C$10029=C1081)))</f>
        <v>BLUE-BLACK</v>
      </c>
      <c r="W1081" s="107" t="str" cm="1">
        <f t="array" ref="W1081">_xlfn.TEXTJOIN(";", TRUE, _xlfn.UNIQUE(_xlfn._xlws.FILTER(F$3:F$10029, C$3:C$10029=C1081)))</f>
        <v>S;M;L;XL</v>
      </c>
      <c r="X1081" s="101">
        <f>IF(E1081&gt;0,+VLOOKUP($E1081,'CODE GENERATOR'!$D:$AC,19,FALSE),0)</f>
        <v>0</v>
      </c>
      <c r="Y1081" s="101" t="str">
        <f>IF(E1081&gt;0,+VLOOKUP($E1081,'CODE GENERATOR'!$D:$AC,20,FALSE),0)</f>
        <v/>
      </c>
      <c r="Z1081" s="101" t="str">
        <f>IF(E1081&gt;0,+VLOOKUP($E1081,'CODE GENERATOR'!$D:$AC,21,FALSE),0)</f>
        <v/>
      </c>
      <c r="AA1081" s="101" t="str">
        <f>IF(E1081&gt;0,+VLOOKUP($E1081,'CODE GENERATOR'!$D:$AC,22,FALSE),0)</f>
        <v/>
      </c>
      <c r="AB1081" s="101" t="str">
        <f>IF(E1081&gt;0,+VLOOKUP($E1081,'CODE GENERATOR'!$D:$AC,23,FALSE),0)</f>
        <v/>
      </c>
      <c r="AC1081" s="101" t="str">
        <f>IF(E1081&gt;0,+VLOOKUP($E1081,'CODE GENERATOR'!$D:$AC,24,FALSE),0)</f>
        <v/>
      </c>
      <c r="AD1081" s="101" t="str">
        <f>IF(E1081&gt;0,+VLOOKUP($E1081,'CODE GENERATOR'!$D:$AC,25,FALSE),0)</f>
        <v/>
      </c>
      <c r="AE1081" s="101" t="str">
        <f>IF(E1081&gt;0,+VLOOKUP($E1081,'CODE GENERATOR'!$D:$AC,26,FALSE),0)</f>
        <v/>
      </c>
      <c r="AF1081" s="149" t="str">
        <f>IF($C1081&gt;0,$C1081&amp;" "&amp;$P1081&amp;" "&amp;+VLOOKUP($C1081,'STYLE NAMES'!$B:$AC,10,FALSE),"""")</f>
        <v>MONTERREY BLUE-BLACK SEASONAL STABLE RUG</v>
      </c>
      <c r="AG1081" s="101" t="str">
        <f>"Enjoy our "&amp;(AF1081)&amp;"; "&amp;IF(C1081&gt;0,+VLOOKUP($C1081,'STYLE NAMES'!$B:$AC,11,FALSE),"")</f>
        <v>Enjoy our MONTERREY BLUE-BLACK SEASONAL STABLE RUG; Seasonal Stable Rug - 0 GR.
Ideal for transition seasons especially in fall and early spring.
When the weather is chilling enough for horse to feel the cold, but not cold enough to put the winter rugs on.</v>
      </c>
      <c r="AH1081" s="101" t="str">
        <f>IF(C1081&gt;0,+VLOOKUP($C1081,'STYLE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081" s="101" t="str">
        <f>IF(C1081&gt;0,+VLOOKUP($C1081,'STYLE NAMES'!$B:$AC,13,FALSE),"")</f>
        <v>Industrial washing is recommended</v>
      </c>
      <c r="AJ1081" s="149" t="str">
        <f>IF($C1081&gt;0,$C1081&amp;" "&amp;$P1081&amp;" "&amp;+VLOOKUP($C1081,'STYLE NAMES'!$B:$AC,14,FALSE),"""")</f>
        <v>MONTERREY BLUE-BLACK MEVSİMLİK AHIR BLANKETİ</v>
      </c>
      <c r="AK1081" s="149" t="str">
        <f>"Cavalier SanMarco tarafından tasarlanan "&amp;(AJ1081)&amp;"; "&amp;IF(C1081&gt;0,+VLOOKUP($C1081,'STYLE NAMES'!$B:$AC,15,FALSE),"")</f>
        <v>Cavalier SanMarco tarafından tasarlanan MONTERREY BLUE-BLACK MEVSİMLİK AHIR BLANKETİ; Mevsimlik Ahır Blanketi - 0 GR
Geçiş sezonları için blanket.
Özellikle Sonbahar ve İlkbahar aylarında havaların serin ancak kalın blanket koyulmayacak kadar soğuk olmadığı durumlarda kullanım için idealdir</v>
      </c>
      <c r="AL1081" s="149" t="str">
        <f>IF(C1081&gt;0,+VLOOKUP($C1081,'STYLE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081" s="149" t="str">
        <f>IF(C1081&gt;0,+VLOOKUP($C1081,'STYLE NAMES'!$B:$AC,17,FALSE),"")</f>
        <v>Endüstriyel yıkama tavsiye edilir</v>
      </c>
      <c r="AN1081" s="149" t="str">
        <f>IF($C1081&gt;0,$C1081&amp;" "&amp;$P1081&amp;" "&amp;+VLOOKUP($C1081,'STYLE NAMES'!$B:$AC,18,FALSE),"""")</f>
        <v>MONTERREY BLUE-BLACK COPERTA DA BOX STAGIONALE</v>
      </c>
      <c r="AO1081" s="101" t="str">
        <f>"Disegnato da Cavalier SanMarco "&amp;(AN1081)&amp;"; "&amp;IF(C1081&gt;0,+VLOOKUP($C1081,'STYLE NAMES'!$B:$AC,19,FALSE),"")</f>
        <v>Disegnato da Cavalier SanMarco MONTERREY BLUE-BLACK COPERTA DA BOX STAGIONALE; Coperta stagionale da box - 0 GR
Coperta da box per le stagioni di transizione. 
Specialmente da usare quando il tempo e' fresco abbastanza per farsi sentire freddo per cavallo ma non cosi freddo per mettere coperta invernale</v>
      </c>
      <c r="AP1081" s="101" t="str">
        <f>IF(C1081&gt;0,+VLOOKUP($C1081,'STYLE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081" s="101" t="str">
        <f>IF(C1081&gt;0,+VLOOKUP($C1081,'STYLE NAMES'!$B:$AC,21,FALSE),"")</f>
        <v>Si consiglia il lavaggio industriale</v>
      </c>
      <c r="AR1081" s="101">
        <f>IF(D1081&gt;0,+VLOOKUP($C1081,'STYLE NAMES'!$B:$AC,22,FALSE),"")</f>
        <v>0</v>
      </c>
      <c r="AS1081" s="101">
        <f>IF(E1081&gt;0,+VLOOKUP($C1081,'STYLE NAMES'!$B:$AC,23,FALSE),"")</f>
        <v>0</v>
      </c>
      <c r="AT1081" s="101">
        <f>IF(F1081&gt;0,+VLOOKUP($C1081,'STYLE NAMES'!$B:$AC,24,FALSE),"")</f>
        <v>0</v>
      </c>
      <c r="AU1081" s="101">
        <f>IF(G1081&gt;0,+VLOOKUP($C1081,'STYLE NAMES'!$B:$AC,25,FALSE),"")</f>
        <v>0</v>
      </c>
      <c r="AV1081" s="101">
        <f>+VLOOKUP($S1081,'CODE GENERATOR'!$P:$AM,15,FALSE)</f>
        <v>0</v>
      </c>
      <c r="AW1081" s="101">
        <f>+VLOOKUP($S1081,'CODE GENERATOR'!$P:$AM,16,FALSE)</f>
        <v>0</v>
      </c>
      <c r="AX1081" s="101">
        <f>+VLOOKUP($S1081,'CODE GENERATOR'!$P:$AM,17,FALSE)</f>
        <v>0</v>
      </c>
      <c r="AY1081" s="101">
        <f>+VLOOKUP($S1081,'CODE GENERATOR'!$P:$AM,18,FALSE)</f>
        <v>0</v>
      </c>
      <c r="AZ1081" s="101">
        <f>+VLOOKUP($S1081,'CODE GENERATOR'!$P:$AM,19,FALSE)</f>
        <v>0</v>
      </c>
      <c r="BA1081" s="101">
        <f>+VLOOKUP($S1081,'CODE GENERATOR'!$P:$AM,20,FALSE)</f>
        <v>0</v>
      </c>
      <c r="BB1081" s="101">
        <f>+VLOOKUP($S1081,'CODE GENERATOR'!$P:$AM,21,FALSE)</f>
        <v>0</v>
      </c>
      <c r="BC1081" s="101">
        <f>+VLOOKUP($S1081,'CODE GENERATOR'!$P:$AM,22,FALSE)</f>
        <v>0</v>
      </c>
      <c r="BD1081" s="101">
        <f>+VLOOKUP($S1081,'CODE GENERATOR'!$P:$AM,23,FALSE)</f>
        <v>0</v>
      </c>
      <c r="BE1081" s="101">
        <f>+VLOOKUP($S1081,'CODE GENERATOR'!$P:$AM,24,FALSE)</f>
        <v>0</v>
      </c>
      <c r="BF1081" s="101">
        <f>IF(C1081&gt;0,+VLOOKUP(G1081,'CATEGORY ID'!$A$1:$L$118,3,FALSE),"")</f>
        <v>5</v>
      </c>
      <c r="BG1081" s="101">
        <f>IF(C1081&gt;0,+VLOOKUP(H1081,'CATEGORY ID'!$D$1:$L$118,3,FALSE),"")</f>
        <v>5</v>
      </c>
      <c r="BH1081" s="101">
        <f>IF(C1081&gt;0,+VLOOKUP((+H1081&amp;I1081),'CATEGORY ID'!$H$1:$I$121,2,FALSE),"")</f>
        <v>59</v>
      </c>
      <c r="BJ1081" s="101">
        <f>IF(C1081&gt;0,IF(COUNTIF('CATEGORY ID'!$K$1:$K$121,+H1081&amp;K1081) &gt; 0, +VLOOKUP(+H1081&amp;K1081,'CATEGORY ID'!$K$1:$L$121,2,FALSE),""),"")</f>
        <v>63</v>
      </c>
      <c r="BK1081" s="101" t="str">
        <f>IF(C1081&gt;0,IF(COUNTIF('CATEGORY ID'!$K$124:$K$165, +VLOOKUP(C1081,'STYLE NAMES'!$B:$AE,30,FALSE)) &gt; 0, +VLOOKUP(VLOOKUP(C1081,'STYLE NAMES'!$B:$AE,30,FALSE),'CATEGORY ID'!K:M,2,FALSE),""),"")</f>
        <v/>
      </c>
      <c r="BR1081" s="101" t="str" cm="1">
        <f t="array" ref="BR1081">IF(C1081&gt;0,_xlfn.TEXTJOIN(";", TRUE,_xlfn.UNIQUE(_xlfn._xlws.FILTER(BF1081:BQ1081,(BF1081:BQ1081&gt;0)),TRUE,FALSE)),"")&amp;";"&amp;BS1081</f>
        <v>5;59;63;</v>
      </c>
      <c r="BU1081" s="106">
        <f>IF(C1081&gt;0,+VLOOKUP($C1081,'STYLE NAMES'!$B:$AC,26,FALSE),"")</f>
        <v>189.9</v>
      </c>
      <c r="BV1081" s="106">
        <f>IF(C1081&gt;0,+VLOOKUP($C1081,'STYLE NAMES'!$B:$AC,27,FALSE),"")</f>
        <v>10440</v>
      </c>
      <c r="BW1081" s="106">
        <f>IF(C1081&gt;0,+VLOOKUP($C1081,'STYLE NAMES'!$B:$AC,28,FALSE),"")</f>
        <v>218.38499999999999</v>
      </c>
      <c r="BY1081"/>
      <c r="BZ1081" s="101">
        <v>99</v>
      </c>
      <c r="CA1081" s="137">
        <f t="shared" si="70"/>
        <v>0</v>
      </c>
      <c r="CB1081" s="137">
        <f>+VLOOKUP(C1081,'[2]STYLES &amp; MODELS MATRIX'!$A:$G,7,FALSE)</f>
        <v>0</v>
      </c>
      <c r="CC1081" s="137" t="str">
        <f>+VLOOKUP(C1081,'[1]STYLES &amp; SIZE CHARTS'!$A:$H,8,FALSE)</f>
        <v>HP-RUGS1</v>
      </c>
      <c r="CD1081" s="137"/>
      <c r="CE1081" s="205"/>
      <c r="CF1081" s="141"/>
    </row>
    <row r="1082" spans="1:84" s="101" customFormat="1" ht="12" customHeight="1" x14ac:dyDescent="0.2">
      <c r="A1082" s="102">
        <f t="shared" si="68"/>
        <v>0</v>
      </c>
      <c r="B1082" s="101" t="s">
        <v>1015</v>
      </c>
      <c r="C1082" s="101" t="s">
        <v>472</v>
      </c>
      <c r="D1082" s="101" t="s">
        <v>3043</v>
      </c>
      <c r="E1082" s="203" t="s">
        <v>3058</v>
      </c>
      <c r="F1082" s="101" t="s">
        <v>2247</v>
      </c>
      <c r="G1082" s="101" t="str">
        <f>IF(C1082&gt;0,+VLOOKUP($C1082,'STYLE NAMES'!$B:$AC,4,FALSE),"")</f>
        <v>HORSE</v>
      </c>
      <c r="H1082" s="101" t="str">
        <f>IF(C1082&gt;0,+VLOOKUP($C1082,'STYLE NAMES'!$B:$AC,5,FALSE),"")</f>
        <v>HORSE</v>
      </c>
      <c r="I1082" s="101" t="str">
        <f>IF(C1082&gt;0,+VLOOKUP($C1082,'STYLE NAMES'!$B:$AC,6,FALSE),"")</f>
        <v>RUGS</v>
      </c>
      <c r="J1082" s="101" t="str">
        <f>IF(C1082&gt;0,+VLOOKUP($C1082,'STYLE NAMES'!$B:$AC,7,FALSE),"")</f>
        <v>FULL</v>
      </c>
      <c r="K1082" s="101" t="str">
        <f>IF(C1082&gt;0,+VLOOKUP($C1082,'STYLE NAMES'!$B:$AC,8,FALSE),"")</f>
        <v>STABLE RUGS</v>
      </c>
      <c r="L1082" s="101" t="str">
        <f>IF(E1082&gt;0,+VLOOKUP($E1082,'CODE GENERATOR'!$D:$T,3,FALSE),"")</f>
        <v>A</v>
      </c>
      <c r="M1082" s="101" t="str">
        <f>IF(E1082&gt;0,+VLOOKUP($E1082,'CODE GENERATOR'!$D:$T,4,FALSE),"")</f>
        <v>RAINPROOF SHELL</v>
      </c>
      <c r="N1082" s="101" t="str">
        <f>IF(E1082&gt;0,+VLOOKUP($E1082,'CODE GENERATOR'!$D:$T,6,FALSE),"")</f>
        <v>BLUE-BLACK</v>
      </c>
      <c r="O1082" s="101" t="str">
        <f>IF(E1082&gt;0,+VLOOKUP($E1082,'CODE GENERATOR'!$D:$T,7,FALSE),"")</f>
        <v>BLUE-BLACK</v>
      </c>
      <c r="P1082" s="101" t="str">
        <f t="shared" si="75"/>
        <v>BLUE-BLACK</v>
      </c>
      <c r="Q1082" s="104" t="str">
        <f>IF(E1082&gt;0,+VLOOKUP($E1082,'CODE GENERATOR'!$D:$T,11,FALSE),"")</f>
        <v>H.RUGFL_STR0100A</v>
      </c>
      <c r="R1082" s="104" t="str">
        <f>IF(E1082&gt;0,+VLOOKUP($E1082,'CODE GENERATOR'!$D:$T,12,FALSE),"")</f>
        <v>RPS0032BBLBBL</v>
      </c>
      <c r="S1082" s="104" t="str">
        <f>IF(E1082&gt;0,+VLOOKUP($E1082,'CODE GENERATOR'!$D:$T,13,FALSE),"")</f>
        <v>H.RUGFL_STR0100A_RPS0032BBLBBL</v>
      </c>
      <c r="T1082" s="104" t="str">
        <f t="shared" si="76"/>
        <v>H.RUGFL_STR0100A_RPS0032BBLBBL_M</v>
      </c>
      <c r="U1082" s="105"/>
      <c r="V1082" s="107" t="str" cm="1">
        <f t="array" ref="V1082">_xlfn.TEXTJOIN(";", TRUE, _xlfn.UNIQUE(_xlfn._xlws.FILTER(P$3:P$10029, C$3:C$10029=C1082)))</f>
        <v>BLUE-BLACK</v>
      </c>
      <c r="W1082" s="107" t="str" cm="1">
        <f t="array" ref="W1082">_xlfn.TEXTJOIN(";", TRUE, _xlfn.UNIQUE(_xlfn._xlws.FILTER(F$3:F$10029, C$3:C$10029=C1082)))</f>
        <v>S;M;L;XL</v>
      </c>
      <c r="X1082" s="101">
        <f>IF(E1082&gt;0,+VLOOKUP($E1082,'CODE GENERATOR'!$D:$AC,19,FALSE),0)</f>
        <v>0</v>
      </c>
      <c r="Y1082" s="101" t="str">
        <f>IF(E1082&gt;0,+VLOOKUP($E1082,'CODE GENERATOR'!$D:$AC,20,FALSE),0)</f>
        <v/>
      </c>
      <c r="Z1082" s="101" t="str">
        <f>IF(E1082&gt;0,+VLOOKUP($E1082,'CODE GENERATOR'!$D:$AC,21,FALSE),0)</f>
        <v/>
      </c>
      <c r="AA1082" s="101" t="str">
        <f>IF(E1082&gt;0,+VLOOKUP($E1082,'CODE GENERATOR'!$D:$AC,22,FALSE),0)</f>
        <v/>
      </c>
      <c r="AB1082" s="101" t="str">
        <f>IF(E1082&gt;0,+VLOOKUP($E1082,'CODE GENERATOR'!$D:$AC,23,FALSE),0)</f>
        <v/>
      </c>
      <c r="AC1082" s="101" t="str">
        <f>IF(E1082&gt;0,+VLOOKUP($E1082,'CODE GENERATOR'!$D:$AC,24,FALSE),0)</f>
        <v/>
      </c>
      <c r="AD1082" s="101" t="str">
        <f>IF(E1082&gt;0,+VLOOKUP($E1082,'CODE GENERATOR'!$D:$AC,25,FALSE),0)</f>
        <v/>
      </c>
      <c r="AE1082" s="101" t="str">
        <f>IF(E1082&gt;0,+VLOOKUP($E1082,'CODE GENERATOR'!$D:$AC,26,FALSE),0)</f>
        <v/>
      </c>
      <c r="AF1082" s="149" t="str">
        <f>IF($C1082&gt;0,$C1082&amp;" "&amp;$P1082&amp;" "&amp;+VLOOKUP($C1082,'STYLE NAMES'!$B:$AC,10,FALSE),"""")</f>
        <v>MONTERREY BLUE-BLACK SEASONAL STABLE RUG</v>
      </c>
      <c r="AG1082" s="101" t="str">
        <f>"Enjoy our "&amp;(AF1082)&amp;"; "&amp;IF(C1082&gt;0,+VLOOKUP($C1082,'STYLE NAMES'!$B:$AC,11,FALSE),"")</f>
        <v>Enjoy our MONTERREY BLUE-BLACK SEASONAL STABLE RUG; Seasonal Stable Rug - 0 GR.
Ideal for transition seasons especially in fall and early spring.
When the weather is chilling enough for horse to feel the cold, but not cold enough to put the winter rugs on.</v>
      </c>
      <c r="AH1082" s="101" t="str">
        <f>IF(C1082&gt;0,+VLOOKUP($C1082,'STYLE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082" s="101" t="str">
        <f>IF(C1082&gt;0,+VLOOKUP($C1082,'STYLE NAMES'!$B:$AC,13,FALSE),"")</f>
        <v>Industrial washing is recommended</v>
      </c>
      <c r="AJ1082" s="149" t="str">
        <f>IF($C1082&gt;0,$C1082&amp;" "&amp;$P1082&amp;" "&amp;+VLOOKUP($C1082,'STYLE NAMES'!$B:$AC,14,FALSE),"""")</f>
        <v>MONTERREY BLUE-BLACK MEVSİMLİK AHIR BLANKETİ</v>
      </c>
      <c r="AK1082" s="149" t="str">
        <f>"Cavalier SanMarco tarafından tasarlanan "&amp;(AJ1082)&amp;"; "&amp;IF(C1082&gt;0,+VLOOKUP($C1082,'STYLE NAMES'!$B:$AC,15,FALSE),"")</f>
        <v>Cavalier SanMarco tarafından tasarlanan MONTERREY BLUE-BLACK MEVSİMLİK AHIR BLANKETİ; Mevsimlik Ahır Blanketi - 0 GR
Geçiş sezonları için blanket.
Özellikle Sonbahar ve İlkbahar aylarında havaların serin ancak kalın blanket koyulmayacak kadar soğuk olmadığı durumlarda kullanım için idealdir</v>
      </c>
      <c r="AL1082" s="149" t="str">
        <f>IF(C1082&gt;0,+VLOOKUP($C1082,'STYLE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082" s="149" t="str">
        <f>IF(C1082&gt;0,+VLOOKUP($C1082,'STYLE NAMES'!$B:$AC,17,FALSE),"")</f>
        <v>Endüstriyel yıkama tavsiye edilir</v>
      </c>
      <c r="AN1082" s="149" t="str">
        <f>IF($C1082&gt;0,$C1082&amp;" "&amp;$P1082&amp;" "&amp;+VLOOKUP($C1082,'STYLE NAMES'!$B:$AC,18,FALSE),"""")</f>
        <v>MONTERREY BLUE-BLACK COPERTA DA BOX STAGIONALE</v>
      </c>
      <c r="AO1082" s="101" t="str">
        <f>"Disegnato da Cavalier SanMarco "&amp;(AN1082)&amp;"; "&amp;IF(C1082&gt;0,+VLOOKUP($C1082,'STYLE NAMES'!$B:$AC,19,FALSE),"")</f>
        <v>Disegnato da Cavalier SanMarco MONTERREY BLUE-BLACK COPERTA DA BOX STAGIONALE; Coperta stagionale da box - 0 GR
Coperta da box per le stagioni di transizione. 
Specialmente da usare quando il tempo e' fresco abbastanza per farsi sentire freddo per cavallo ma non cosi freddo per mettere coperta invernale</v>
      </c>
      <c r="AP1082" s="101" t="str">
        <f>IF(C1082&gt;0,+VLOOKUP($C1082,'STYLE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082" s="101" t="str">
        <f>IF(C1082&gt;0,+VLOOKUP($C1082,'STYLE NAMES'!$B:$AC,21,FALSE),"")</f>
        <v>Si consiglia il lavaggio industriale</v>
      </c>
      <c r="AR1082" s="101">
        <f>IF(D1082&gt;0,+VLOOKUP($C1082,'STYLE NAMES'!$B:$AC,22,FALSE),"")</f>
        <v>0</v>
      </c>
      <c r="AS1082" s="101">
        <f>IF(E1082&gt;0,+VLOOKUP($C1082,'STYLE NAMES'!$B:$AC,23,FALSE),"")</f>
        <v>0</v>
      </c>
      <c r="AT1082" s="101">
        <f>IF(F1082&gt;0,+VLOOKUP($C1082,'STYLE NAMES'!$B:$AC,24,FALSE),"")</f>
        <v>0</v>
      </c>
      <c r="AU1082" s="101">
        <f>IF(G1082&gt;0,+VLOOKUP($C1082,'STYLE NAMES'!$B:$AC,25,FALSE),"")</f>
        <v>0</v>
      </c>
      <c r="AV1082" s="101">
        <f>+VLOOKUP($S1082,'CODE GENERATOR'!$P:$AM,15,FALSE)</f>
        <v>0</v>
      </c>
      <c r="AW1082" s="101">
        <f>+VLOOKUP($S1082,'CODE GENERATOR'!$P:$AM,16,FALSE)</f>
        <v>0</v>
      </c>
      <c r="AX1082" s="101">
        <f>+VLOOKUP($S1082,'CODE GENERATOR'!$P:$AM,17,FALSE)</f>
        <v>0</v>
      </c>
      <c r="AY1082" s="101">
        <f>+VLOOKUP($S1082,'CODE GENERATOR'!$P:$AM,18,FALSE)</f>
        <v>0</v>
      </c>
      <c r="AZ1082" s="101">
        <f>+VLOOKUP($S1082,'CODE GENERATOR'!$P:$AM,19,FALSE)</f>
        <v>0</v>
      </c>
      <c r="BA1082" s="101">
        <f>+VLOOKUP($S1082,'CODE GENERATOR'!$P:$AM,20,FALSE)</f>
        <v>0</v>
      </c>
      <c r="BB1082" s="101">
        <f>+VLOOKUP($S1082,'CODE GENERATOR'!$P:$AM,21,FALSE)</f>
        <v>0</v>
      </c>
      <c r="BC1082" s="101">
        <f>+VLOOKUP($S1082,'CODE GENERATOR'!$P:$AM,22,FALSE)</f>
        <v>0</v>
      </c>
      <c r="BD1082" s="101">
        <f>+VLOOKUP($S1082,'CODE GENERATOR'!$P:$AM,23,FALSE)</f>
        <v>0</v>
      </c>
      <c r="BE1082" s="101">
        <f>+VLOOKUP($S1082,'CODE GENERATOR'!$P:$AM,24,FALSE)</f>
        <v>0</v>
      </c>
      <c r="BF1082" s="101">
        <f>IF(C1082&gt;0,+VLOOKUP(G1082,'CATEGORY ID'!$A$1:$L$118,3,FALSE),"")</f>
        <v>5</v>
      </c>
      <c r="BG1082" s="101">
        <f>IF(C1082&gt;0,+VLOOKUP(H1082,'CATEGORY ID'!$D$1:$L$118,3,FALSE),"")</f>
        <v>5</v>
      </c>
      <c r="BH1082" s="101">
        <f>IF(C1082&gt;0,+VLOOKUP((+H1082&amp;I1082),'CATEGORY ID'!$H$1:$I$121,2,FALSE),"")</f>
        <v>59</v>
      </c>
      <c r="BJ1082" s="101">
        <f>IF(C1082&gt;0,IF(COUNTIF('CATEGORY ID'!$K$1:$K$121,+H1082&amp;K1082) &gt; 0, +VLOOKUP(+H1082&amp;K1082,'CATEGORY ID'!$K$1:$L$121,2,FALSE),""),"")</f>
        <v>63</v>
      </c>
      <c r="BK1082" s="101" t="str">
        <f>IF(C1082&gt;0,IF(COUNTIF('CATEGORY ID'!$K$124:$K$165, +VLOOKUP(C1082,'STYLE NAMES'!$B:$AE,30,FALSE)) &gt; 0, +VLOOKUP(VLOOKUP(C1082,'STYLE NAMES'!$B:$AE,30,FALSE),'CATEGORY ID'!K:M,2,FALSE),""),"")</f>
        <v/>
      </c>
      <c r="BR1082" s="101" t="str" cm="1">
        <f t="array" ref="BR1082">IF(C1082&gt;0,_xlfn.TEXTJOIN(";", TRUE,_xlfn.UNIQUE(_xlfn._xlws.FILTER(BF1082:BQ1082,(BF1082:BQ1082&gt;0)),TRUE,FALSE)),"")&amp;";"&amp;BS1082</f>
        <v>5;59;63;</v>
      </c>
      <c r="BU1082" s="106">
        <f>IF(C1082&gt;0,+VLOOKUP($C1082,'STYLE NAMES'!$B:$AC,26,FALSE),"")</f>
        <v>189.9</v>
      </c>
      <c r="BV1082" s="106">
        <f>IF(C1082&gt;0,+VLOOKUP($C1082,'STYLE NAMES'!$B:$AC,27,FALSE),"")</f>
        <v>10440</v>
      </c>
      <c r="BW1082" s="106">
        <f>IF(C1082&gt;0,+VLOOKUP($C1082,'STYLE NAMES'!$B:$AC,28,FALSE),"")</f>
        <v>218.38499999999999</v>
      </c>
      <c r="BY1082"/>
      <c r="BZ1082" s="101">
        <v>99</v>
      </c>
      <c r="CA1082" s="137">
        <f t="shared" si="70"/>
        <v>0</v>
      </c>
      <c r="CB1082" s="137">
        <f>+VLOOKUP(C1082,'[2]STYLES &amp; MODELS MATRIX'!$A:$G,7,FALSE)</f>
        <v>0</v>
      </c>
      <c r="CC1082" s="137" t="str">
        <f>+VLOOKUP(C1082,'[1]STYLES &amp; SIZE CHARTS'!$A:$H,8,FALSE)</f>
        <v>HP-RUGS1</v>
      </c>
      <c r="CD1082" s="137"/>
      <c r="CE1082" s="205"/>
      <c r="CF1082" s="141"/>
    </row>
    <row r="1083" spans="1:84" s="101" customFormat="1" ht="12" customHeight="1" x14ac:dyDescent="0.2">
      <c r="A1083" s="102">
        <f t="shared" si="68"/>
        <v>0</v>
      </c>
      <c r="B1083" s="101" t="s">
        <v>1015</v>
      </c>
      <c r="C1083" s="101" t="s">
        <v>472</v>
      </c>
      <c r="D1083" s="101" t="s">
        <v>3043</v>
      </c>
      <c r="E1083" s="203" t="s">
        <v>3058</v>
      </c>
      <c r="F1083" s="101" t="s">
        <v>2248</v>
      </c>
      <c r="G1083" s="101" t="str">
        <f>IF(C1083&gt;0,+VLOOKUP($C1083,'STYLE NAMES'!$B:$AC,4,FALSE),"")</f>
        <v>HORSE</v>
      </c>
      <c r="H1083" s="101" t="str">
        <f>IF(C1083&gt;0,+VLOOKUP($C1083,'STYLE NAMES'!$B:$AC,5,FALSE),"")</f>
        <v>HORSE</v>
      </c>
      <c r="I1083" s="101" t="str">
        <f>IF(C1083&gt;0,+VLOOKUP($C1083,'STYLE NAMES'!$B:$AC,6,FALSE),"")</f>
        <v>RUGS</v>
      </c>
      <c r="J1083" s="101" t="str">
        <f>IF(C1083&gt;0,+VLOOKUP($C1083,'STYLE NAMES'!$B:$AC,7,FALSE),"")</f>
        <v>FULL</v>
      </c>
      <c r="K1083" s="101" t="str">
        <f>IF(C1083&gt;0,+VLOOKUP($C1083,'STYLE NAMES'!$B:$AC,8,FALSE),"")</f>
        <v>STABLE RUGS</v>
      </c>
      <c r="L1083" s="101" t="str">
        <f>IF(E1083&gt;0,+VLOOKUP($E1083,'CODE GENERATOR'!$D:$T,3,FALSE),"")</f>
        <v>A</v>
      </c>
      <c r="M1083" s="101" t="str">
        <f>IF(E1083&gt;0,+VLOOKUP($E1083,'CODE GENERATOR'!$D:$T,4,FALSE),"")</f>
        <v>RAINPROOF SHELL</v>
      </c>
      <c r="N1083" s="101" t="str">
        <f>IF(E1083&gt;0,+VLOOKUP($E1083,'CODE GENERATOR'!$D:$T,6,FALSE),"")</f>
        <v>BLUE-BLACK</v>
      </c>
      <c r="O1083" s="101" t="str">
        <f>IF(E1083&gt;0,+VLOOKUP($E1083,'CODE GENERATOR'!$D:$T,7,FALSE),"")</f>
        <v>BLUE-BLACK</v>
      </c>
      <c r="P1083" s="101" t="str">
        <f t="shared" si="75"/>
        <v>BLUE-BLACK</v>
      </c>
      <c r="Q1083" s="104" t="str">
        <f>IF(E1083&gt;0,+VLOOKUP($E1083,'CODE GENERATOR'!$D:$T,11,FALSE),"")</f>
        <v>H.RUGFL_STR0100A</v>
      </c>
      <c r="R1083" s="104" t="str">
        <f>IF(E1083&gt;0,+VLOOKUP($E1083,'CODE GENERATOR'!$D:$T,12,FALSE),"")</f>
        <v>RPS0032BBLBBL</v>
      </c>
      <c r="S1083" s="104" t="str">
        <f>IF(E1083&gt;0,+VLOOKUP($E1083,'CODE GENERATOR'!$D:$T,13,FALSE),"")</f>
        <v>H.RUGFL_STR0100A_RPS0032BBLBBL</v>
      </c>
      <c r="T1083" s="104" t="str">
        <f t="shared" si="76"/>
        <v>H.RUGFL_STR0100A_RPS0032BBLBBL_L</v>
      </c>
      <c r="U1083" s="105"/>
      <c r="V1083" s="107" t="str" cm="1">
        <f t="array" ref="V1083">_xlfn.TEXTJOIN(";", TRUE, _xlfn.UNIQUE(_xlfn._xlws.FILTER(P$3:P$10029, C$3:C$10029=C1083)))</f>
        <v>BLUE-BLACK</v>
      </c>
      <c r="W1083" s="107" t="str" cm="1">
        <f t="array" ref="W1083">_xlfn.TEXTJOIN(";", TRUE, _xlfn.UNIQUE(_xlfn._xlws.FILTER(F$3:F$10029, C$3:C$10029=C1083)))</f>
        <v>S;M;L;XL</v>
      </c>
      <c r="X1083" s="101">
        <f>IF(E1083&gt;0,+VLOOKUP($E1083,'CODE GENERATOR'!$D:$AC,19,FALSE),0)</f>
        <v>0</v>
      </c>
      <c r="Y1083" s="101" t="str">
        <f>IF(E1083&gt;0,+VLOOKUP($E1083,'CODE GENERATOR'!$D:$AC,20,FALSE),0)</f>
        <v/>
      </c>
      <c r="Z1083" s="101" t="str">
        <f>IF(E1083&gt;0,+VLOOKUP($E1083,'CODE GENERATOR'!$D:$AC,21,FALSE),0)</f>
        <v/>
      </c>
      <c r="AA1083" s="101" t="str">
        <f>IF(E1083&gt;0,+VLOOKUP($E1083,'CODE GENERATOR'!$D:$AC,22,FALSE),0)</f>
        <v/>
      </c>
      <c r="AB1083" s="101" t="str">
        <f>IF(E1083&gt;0,+VLOOKUP($E1083,'CODE GENERATOR'!$D:$AC,23,FALSE),0)</f>
        <v/>
      </c>
      <c r="AC1083" s="101" t="str">
        <f>IF(E1083&gt;0,+VLOOKUP($E1083,'CODE GENERATOR'!$D:$AC,24,FALSE),0)</f>
        <v/>
      </c>
      <c r="AD1083" s="101" t="str">
        <f>IF(E1083&gt;0,+VLOOKUP($E1083,'CODE GENERATOR'!$D:$AC,25,FALSE),0)</f>
        <v/>
      </c>
      <c r="AE1083" s="101" t="str">
        <f>IF(E1083&gt;0,+VLOOKUP($E1083,'CODE GENERATOR'!$D:$AC,26,FALSE),0)</f>
        <v/>
      </c>
      <c r="AF1083" s="149" t="str">
        <f>IF($C1083&gt;0,$C1083&amp;" "&amp;$P1083&amp;" "&amp;+VLOOKUP($C1083,'STYLE NAMES'!$B:$AC,10,FALSE),"""")</f>
        <v>MONTERREY BLUE-BLACK SEASONAL STABLE RUG</v>
      </c>
      <c r="AG1083" s="101" t="str">
        <f>"Enjoy our "&amp;(AF1083)&amp;"; "&amp;IF(C1083&gt;0,+VLOOKUP($C1083,'STYLE NAMES'!$B:$AC,11,FALSE),"")</f>
        <v>Enjoy our MONTERREY BLUE-BLACK SEASONAL STABLE RUG; Seasonal Stable Rug - 0 GR.
Ideal for transition seasons especially in fall and early spring.
When the weather is chilling enough for horse to feel the cold, but not cold enough to put the winter rugs on.</v>
      </c>
      <c r="AH1083" s="101" t="str">
        <f>IF(C1083&gt;0,+VLOOKUP($C1083,'STYLE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083" s="101" t="str">
        <f>IF(C1083&gt;0,+VLOOKUP($C1083,'STYLE NAMES'!$B:$AC,13,FALSE),"")</f>
        <v>Industrial washing is recommended</v>
      </c>
      <c r="AJ1083" s="149" t="str">
        <f>IF($C1083&gt;0,$C1083&amp;" "&amp;$P1083&amp;" "&amp;+VLOOKUP($C1083,'STYLE NAMES'!$B:$AC,14,FALSE),"""")</f>
        <v>MONTERREY BLUE-BLACK MEVSİMLİK AHIR BLANKETİ</v>
      </c>
      <c r="AK1083" s="149" t="str">
        <f>"Cavalier SanMarco tarafından tasarlanan "&amp;(AJ1083)&amp;"; "&amp;IF(C1083&gt;0,+VLOOKUP($C1083,'STYLE NAMES'!$B:$AC,15,FALSE),"")</f>
        <v>Cavalier SanMarco tarafından tasarlanan MONTERREY BLUE-BLACK MEVSİMLİK AHIR BLANKETİ; Mevsimlik Ahır Blanketi - 0 GR
Geçiş sezonları için blanket.
Özellikle Sonbahar ve İlkbahar aylarında havaların serin ancak kalın blanket koyulmayacak kadar soğuk olmadığı durumlarda kullanım için idealdir</v>
      </c>
      <c r="AL1083" s="149" t="str">
        <f>IF(C1083&gt;0,+VLOOKUP($C1083,'STYLE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083" s="149" t="str">
        <f>IF(C1083&gt;0,+VLOOKUP($C1083,'STYLE NAMES'!$B:$AC,17,FALSE),"")</f>
        <v>Endüstriyel yıkama tavsiye edilir</v>
      </c>
      <c r="AN1083" s="149" t="str">
        <f>IF($C1083&gt;0,$C1083&amp;" "&amp;$P1083&amp;" "&amp;+VLOOKUP($C1083,'STYLE NAMES'!$B:$AC,18,FALSE),"""")</f>
        <v>MONTERREY BLUE-BLACK COPERTA DA BOX STAGIONALE</v>
      </c>
      <c r="AO1083" s="101" t="str">
        <f>"Disegnato da Cavalier SanMarco "&amp;(AN1083)&amp;"; "&amp;IF(C1083&gt;0,+VLOOKUP($C1083,'STYLE NAMES'!$B:$AC,19,FALSE),"")</f>
        <v>Disegnato da Cavalier SanMarco MONTERREY BLUE-BLACK COPERTA DA BOX STAGIONALE; Coperta stagionale da box - 0 GR
Coperta da box per le stagioni di transizione. 
Specialmente da usare quando il tempo e' fresco abbastanza per farsi sentire freddo per cavallo ma non cosi freddo per mettere coperta invernale</v>
      </c>
      <c r="AP1083" s="101" t="str">
        <f>IF(C1083&gt;0,+VLOOKUP($C1083,'STYLE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083" s="101" t="str">
        <f>IF(C1083&gt;0,+VLOOKUP($C1083,'STYLE NAMES'!$B:$AC,21,FALSE),"")</f>
        <v>Si consiglia il lavaggio industriale</v>
      </c>
      <c r="AR1083" s="101">
        <f>IF(D1083&gt;0,+VLOOKUP($C1083,'STYLE NAMES'!$B:$AC,22,FALSE),"")</f>
        <v>0</v>
      </c>
      <c r="AS1083" s="101">
        <f>IF(E1083&gt;0,+VLOOKUP($C1083,'STYLE NAMES'!$B:$AC,23,FALSE),"")</f>
        <v>0</v>
      </c>
      <c r="AT1083" s="101">
        <f>IF(F1083&gt;0,+VLOOKUP($C1083,'STYLE NAMES'!$B:$AC,24,FALSE),"")</f>
        <v>0</v>
      </c>
      <c r="AU1083" s="101">
        <f>IF(G1083&gt;0,+VLOOKUP($C1083,'STYLE NAMES'!$B:$AC,25,FALSE),"")</f>
        <v>0</v>
      </c>
      <c r="AV1083" s="101">
        <f>+VLOOKUP($S1083,'CODE GENERATOR'!$P:$AM,15,FALSE)</f>
        <v>0</v>
      </c>
      <c r="AW1083" s="101">
        <f>+VLOOKUP($S1083,'CODE GENERATOR'!$P:$AM,16,FALSE)</f>
        <v>0</v>
      </c>
      <c r="AX1083" s="101">
        <f>+VLOOKUP($S1083,'CODE GENERATOR'!$P:$AM,17,FALSE)</f>
        <v>0</v>
      </c>
      <c r="AY1083" s="101">
        <f>+VLOOKUP($S1083,'CODE GENERATOR'!$P:$AM,18,FALSE)</f>
        <v>0</v>
      </c>
      <c r="AZ1083" s="101">
        <f>+VLOOKUP($S1083,'CODE GENERATOR'!$P:$AM,19,FALSE)</f>
        <v>0</v>
      </c>
      <c r="BA1083" s="101">
        <f>+VLOOKUP($S1083,'CODE GENERATOR'!$P:$AM,20,FALSE)</f>
        <v>0</v>
      </c>
      <c r="BB1083" s="101">
        <f>+VLOOKUP($S1083,'CODE GENERATOR'!$P:$AM,21,FALSE)</f>
        <v>0</v>
      </c>
      <c r="BC1083" s="101">
        <f>+VLOOKUP($S1083,'CODE GENERATOR'!$P:$AM,22,FALSE)</f>
        <v>0</v>
      </c>
      <c r="BD1083" s="101">
        <f>+VLOOKUP($S1083,'CODE GENERATOR'!$P:$AM,23,FALSE)</f>
        <v>0</v>
      </c>
      <c r="BE1083" s="101">
        <f>+VLOOKUP($S1083,'CODE GENERATOR'!$P:$AM,24,FALSE)</f>
        <v>0</v>
      </c>
      <c r="BF1083" s="101">
        <f>IF(C1083&gt;0,+VLOOKUP(G1083,'CATEGORY ID'!$A$1:$L$118,3,FALSE),"")</f>
        <v>5</v>
      </c>
      <c r="BG1083" s="101">
        <f>IF(C1083&gt;0,+VLOOKUP(H1083,'CATEGORY ID'!$D$1:$L$118,3,FALSE),"")</f>
        <v>5</v>
      </c>
      <c r="BH1083" s="101">
        <f>IF(C1083&gt;0,+VLOOKUP((+H1083&amp;I1083),'CATEGORY ID'!$H$1:$I$121,2,FALSE),"")</f>
        <v>59</v>
      </c>
      <c r="BJ1083" s="101">
        <f>IF(C1083&gt;0,IF(COUNTIF('CATEGORY ID'!$K$1:$K$121,+H1083&amp;K1083) &gt; 0, +VLOOKUP(+H1083&amp;K1083,'CATEGORY ID'!$K$1:$L$121,2,FALSE),""),"")</f>
        <v>63</v>
      </c>
      <c r="BK1083" s="101" t="str">
        <f>IF(C1083&gt;0,IF(COUNTIF('CATEGORY ID'!$K$124:$K$165, +VLOOKUP(C1083,'STYLE NAMES'!$B:$AE,30,FALSE)) &gt; 0, +VLOOKUP(VLOOKUP(C1083,'STYLE NAMES'!$B:$AE,30,FALSE),'CATEGORY ID'!K:M,2,FALSE),""),"")</f>
        <v/>
      </c>
      <c r="BR1083" s="101" t="str" cm="1">
        <f t="array" ref="BR1083">IF(C1083&gt;0,_xlfn.TEXTJOIN(";", TRUE,_xlfn.UNIQUE(_xlfn._xlws.FILTER(BF1083:BQ1083,(BF1083:BQ1083&gt;0)),TRUE,FALSE)),"")&amp;";"&amp;BS1083</f>
        <v>5;59;63;</v>
      </c>
      <c r="BU1083" s="106">
        <f>IF(C1083&gt;0,+VLOOKUP($C1083,'STYLE NAMES'!$B:$AC,26,FALSE),"")</f>
        <v>189.9</v>
      </c>
      <c r="BV1083" s="106">
        <f>IF(C1083&gt;0,+VLOOKUP($C1083,'STYLE NAMES'!$B:$AC,27,FALSE),"")</f>
        <v>10440</v>
      </c>
      <c r="BW1083" s="106">
        <f>IF(C1083&gt;0,+VLOOKUP($C1083,'STYLE NAMES'!$B:$AC,28,FALSE),"")</f>
        <v>218.38499999999999</v>
      </c>
      <c r="BY1083"/>
      <c r="BZ1083" s="101">
        <v>99</v>
      </c>
      <c r="CA1083" s="137">
        <f t="shared" si="70"/>
        <v>0</v>
      </c>
      <c r="CB1083" s="137">
        <f>+VLOOKUP(C1083,'[2]STYLES &amp; MODELS MATRIX'!$A:$G,7,FALSE)</f>
        <v>0</v>
      </c>
      <c r="CC1083" s="137" t="str">
        <f>+VLOOKUP(C1083,'[1]STYLES &amp; SIZE CHARTS'!$A:$H,8,FALSE)</f>
        <v>HP-RUGS1</v>
      </c>
      <c r="CD1083" s="137"/>
      <c r="CE1083" s="205"/>
      <c r="CF1083" s="141"/>
    </row>
    <row r="1084" spans="1:84" s="101" customFormat="1" ht="12" customHeight="1" x14ac:dyDescent="0.2">
      <c r="A1084" s="102">
        <f t="shared" si="68"/>
        <v>0</v>
      </c>
      <c r="B1084" s="101" t="s">
        <v>1015</v>
      </c>
      <c r="C1084" s="101" t="s">
        <v>472</v>
      </c>
      <c r="D1084" s="101" t="s">
        <v>3043</v>
      </c>
      <c r="E1084" s="203" t="s">
        <v>3058</v>
      </c>
      <c r="F1084" s="101" t="s">
        <v>2249</v>
      </c>
      <c r="G1084" s="101" t="str">
        <f>IF(C1084&gt;0,+VLOOKUP($C1084,'STYLE NAMES'!$B:$AC,4,FALSE),"")</f>
        <v>HORSE</v>
      </c>
      <c r="H1084" s="101" t="str">
        <f>IF(C1084&gt;0,+VLOOKUP($C1084,'STYLE NAMES'!$B:$AC,5,FALSE),"")</f>
        <v>HORSE</v>
      </c>
      <c r="I1084" s="101" t="str">
        <f>IF(C1084&gt;0,+VLOOKUP($C1084,'STYLE NAMES'!$B:$AC,6,FALSE),"")</f>
        <v>RUGS</v>
      </c>
      <c r="J1084" s="101" t="str">
        <f>IF(C1084&gt;0,+VLOOKUP($C1084,'STYLE NAMES'!$B:$AC,7,FALSE),"")</f>
        <v>FULL</v>
      </c>
      <c r="K1084" s="101" t="str">
        <f>IF(C1084&gt;0,+VLOOKUP($C1084,'STYLE NAMES'!$B:$AC,8,FALSE),"")</f>
        <v>STABLE RUGS</v>
      </c>
      <c r="L1084" s="101" t="str">
        <f>IF(E1084&gt;0,+VLOOKUP($E1084,'CODE GENERATOR'!$D:$T,3,FALSE),"")</f>
        <v>A</v>
      </c>
      <c r="M1084" s="101" t="str">
        <f>IF(E1084&gt;0,+VLOOKUP($E1084,'CODE GENERATOR'!$D:$T,4,FALSE),"")</f>
        <v>RAINPROOF SHELL</v>
      </c>
      <c r="N1084" s="101" t="str">
        <f>IF(E1084&gt;0,+VLOOKUP($E1084,'CODE GENERATOR'!$D:$T,6,FALSE),"")</f>
        <v>BLUE-BLACK</v>
      </c>
      <c r="O1084" s="101" t="str">
        <f>IF(E1084&gt;0,+VLOOKUP($E1084,'CODE GENERATOR'!$D:$T,7,FALSE),"")</f>
        <v>BLUE-BLACK</v>
      </c>
      <c r="P1084" s="101" t="str">
        <f t="shared" si="75"/>
        <v>BLUE-BLACK</v>
      </c>
      <c r="Q1084" s="104" t="str">
        <f>IF(E1084&gt;0,+VLOOKUP($E1084,'CODE GENERATOR'!$D:$T,11,FALSE),"")</f>
        <v>H.RUGFL_STR0100A</v>
      </c>
      <c r="R1084" s="104" t="str">
        <f>IF(E1084&gt;0,+VLOOKUP($E1084,'CODE GENERATOR'!$D:$T,12,FALSE),"")</f>
        <v>RPS0032BBLBBL</v>
      </c>
      <c r="S1084" s="104" t="str">
        <f>IF(E1084&gt;0,+VLOOKUP($E1084,'CODE GENERATOR'!$D:$T,13,FALSE),"")</f>
        <v>H.RUGFL_STR0100A_RPS0032BBLBBL</v>
      </c>
      <c r="T1084" s="104" t="str">
        <f t="shared" si="76"/>
        <v>H.RUGFL_STR0100A_RPS0032BBLBBL_XL</v>
      </c>
      <c r="U1084" s="105"/>
      <c r="V1084" s="107" t="str" cm="1">
        <f t="array" ref="V1084">_xlfn.TEXTJOIN(";", TRUE, _xlfn.UNIQUE(_xlfn._xlws.FILTER(P$3:P$10029, C$3:C$10029=C1084)))</f>
        <v>BLUE-BLACK</v>
      </c>
      <c r="W1084" s="107" t="str" cm="1">
        <f t="array" ref="W1084">_xlfn.TEXTJOIN(";", TRUE, _xlfn.UNIQUE(_xlfn._xlws.FILTER(F$3:F$10029, C$3:C$10029=C1084)))</f>
        <v>S;M;L;XL</v>
      </c>
      <c r="X1084" s="101">
        <f>IF(E1084&gt;0,+VLOOKUP($E1084,'CODE GENERATOR'!$D:$AC,19,FALSE),0)</f>
        <v>0</v>
      </c>
      <c r="Y1084" s="101" t="str">
        <f>IF(E1084&gt;0,+VLOOKUP($E1084,'CODE GENERATOR'!$D:$AC,20,FALSE),0)</f>
        <v/>
      </c>
      <c r="Z1084" s="101" t="str">
        <f>IF(E1084&gt;0,+VLOOKUP($E1084,'CODE GENERATOR'!$D:$AC,21,FALSE),0)</f>
        <v/>
      </c>
      <c r="AA1084" s="101" t="str">
        <f>IF(E1084&gt;0,+VLOOKUP($E1084,'CODE GENERATOR'!$D:$AC,22,FALSE),0)</f>
        <v/>
      </c>
      <c r="AB1084" s="101" t="str">
        <f>IF(E1084&gt;0,+VLOOKUP($E1084,'CODE GENERATOR'!$D:$AC,23,FALSE),0)</f>
        <v/>
      </c>
      <c r="AC1084" s="101" t="str">
        <f>IF(E1084&gt;0,+VLOOKUP($E1084,'CODE GENERATOR'!$D:$AC,24,FALSE),0)</f>
        <v/>
      </c>
      <c r="AD1084" s="101" t="str">
        <f>IF(E1084&gt;0,+VLOOKUP($E1084,'CODE GENERATOR'!$D:$AC,25,FALSE),0)</f>
        <v/>
      </c>
      <c r="AE1084" s="101" t="str">
        <f>IF(E1084&gt;0,+VLOOKUP($E1084,'CODE GENERATOR'!$D:$AC,26,FALSE),0)</f>
        <v/>
      </c>
      <c r="AF1084" s="149" t="str">
        <f>IF($C1084&gt;0,$C1084&amp;" "&amp;$P1084&amp;" "&amp;+VLOOKUP($C1084,'STYLE NAMES'!$B:$AC,10,FALSE),"""")</f>
        <v>MONTERREY BLUE-BLACK SEASONAL STABLE RUG</v>
      </c>
      <c r="AG1084" s="101" t="str">
        <f>"Enjoy our "&amp;(AF1084)&amp;"; "&amp;IF(C1084&gt;0,+VLOOKUP($C1084,'STYLE NAMES'!$B:$AC,11,FALSE),"")</f>
        <v>Enjoy our MONTERREY BLUE-BLACK SEASONAL STABLE RUG; Seasonal Stable Rug - 0 GR.
Ideal for transition seasons especially in fall and early spring.
When the weather is chilling enough for horse to feel the cold, but not cold enough to put the winter rugs on.</v>
      </c>
      <c r="AH1084" s="101" t="str">
        <f>IF(C1084&gt;0,+VLOOKUP($C1084,'STYLE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084" s="101" t="str">
        <f>IF(C1084&gt;0,+VLOOKUP($C1084,'STYLE NAMES'!$B:$AC,13,FALSE),"")</f>
        <v>Industrial washing is recommended</v>
      </c>
      <c r="AJ1084" s="149" t="str">
        <f>IF($C1084&gt;0,$C1084&amp;" "&amp;$P1084&amp;" "&amp;+VLOOKUP($C1084,'STYLE NAMES'!$B:$AC,14,FALSE),"""")</f>
        <v>MONTERREY BLUE-BLACK MEVSİMLİK AHIR BLANKETİ</v>
      </c>
      <c r="AK1084" s="149" t="str">
        <f>"Cavalier SanMarco tarafından tasarlanan "&amp;(AJ1084)&amp;"; "&amp;IF(C1084&gt;0,+VLOOKUP($C1084,'STYLE NAMES'!$B:$AC,15,FALSE),"")</f>
        <v>Cavalier SanMarco tarafından tasarlanan MONTERREY BLUE-BLACK MEVSİMLİK AHIR BLANKETİ; Mevsimlik Ahır Blanketi - 0 GR
Geçiş sezonları için blanket.
Özellikle Sonbahar ve İlkbahar aylarında havaların serin ancak kalın blanket koyulmayacak kadar soğuk olmadığı durumlarda kullanım için idealdir</v>
      </c>
      <c r="AL1084" s="149" t="str">
        <f>IF(C1084&gt;0,+VLOOKUP($C1084,'STYLE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084" s="149" t="str">
        <f>IF(C1084&gt;0,+VLOOKUP($C1084,'STYLE NAMES'!$B:$AC,17,FALSE),"")</f>
        <v>Endüstriyel yıkama tavsiye edilir</v>
      </c>
      <c r="AN1084" s="149" t="str">
        <f>IF($C1084&gt;0,$C1084&amp;" "&amp;$P1084&amp;" "&amp;+VLOOKUP($C1084,'STYLE NAMES'!$B:$AC,18,FALSE),"""")</f>
        <v>MONTERREY BLUE-BLACK COPERTA DA BOX STAGIONALE</v>
      </c>
      <c r="AO1084" s="101" t="str">
        <f>"Disegnato da Cavalier SanMarco "&amp;(AN1084)&amp;"; "&amp;IF(C1084&gt;0,+VLOOKUP($C1084,'STYLE NAMES'!$B:$AC,19,FALSE),"")</f>
        <v>Disegnato da Cavalier SanMarco MONTERREY BLUE-BLACK COPERTA DA BOX STAGIONALE; Coperta stagionale da box - 0 GR
Coperta da box per le stagioni di transizione. 
Specialmente da usare quando il tempo e' fresco abbastanza per farsi sentire freddo per cavallo ma non cosi freddo per mettere coperta invernale</v>
      </c>
      <c r="AP1084" s="101" t="str">
        <f>IF(C1084&gt;0,+VLOOKUP($C1084,'STYLE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084" s="101" t="str">
        <f>IF(C1084&gt;0,+VLOOKUP($C1084,'STYLE NAMES'!$B:$AC,21,FALSE),"")</f>
        <v>Si consiglia il lavaggio industriale</v>
      </c>
      <c r="AR1084" s="101">
        <f>IF(D1084&gt;0,+VLOOKUP($C1084,'STYLE NAMES'!$B:$AC,22,FALSE),"")</f>
        <v>0</v>
      </c>
      <c r="AS1084" s="101">
        <f>IF(E1084&gt;0,+VLOOKUP($C1084,'STYLE NAMES'!$B:$AC,23,FALSE),"")</f>
        <v>0</v>
      </c>
      <c r="AT1084" s="101">
        <f>IF(F1084&gt;0,+VLOOKUP($C1084,'STYLE NAMES'!$B:$AC,24,FALSE),"")</f>
        <v>0</v>
      </c>
      <c r="AU1084" s="101">
        <f>IF(G1084&gt;0,+VLOOKUP($C1084,'STYLE NAMES'!$B:$AC,25,FALSE),"")</f>
        <v>0</v>
      </c>
      <c r="AV1084" s="101">
        <f>+VLOOKUP($S1084,'CODE GENERATOR'!$P:$AM,15,FALSE)</f>
        <v>0</v>
      </c>
      <c r="AW1084" s="101">
        <f>+VLOOKUP($S1084,'CODE GENERATOR'!$P:$AM,16,FALSE)</f>
        <v>0</v>
      </c>
      <c r="AX1084" s="101">
        <f>+VLOOKUP($S1084,'CODE GENERATOR'!$P:$AM,17,FALSE)</f>
        <v>0</v>
      </c>
      <c r="AY1084" s="101">
        <f>+VLOOKUP($S1084,'CODE GENERATOR'!$P:$AM,18,FALSE)</f>
        <v>0</v>
      </c>
      <c r="AZ1084" s="101">
        <f>+VLOOKUP($S1084,'CODE GENERATOR'!$P:$AM,19,FALSE)</f>
        <v>0</v>
      </c>
      <c r="BA1084" s="101">
        <f>+VLOOKUP($S1084,'CODE GENERATOR'!$P:$AM,20,FALSE)</f>
        <v>0</v>
      </c>
      <c r="BB1084" s="101">
        <f>+VLOOKUP($S1084,'CODE GENERATOR'!$P:$AM,21,FALSE)</f>
        <v>0</v>
      </c>
      <c r="BC1084" s="101">
        <f>+VLOOKUP($S1084,'CODE GENERATOR'!$P:$AM,22,FALSE)</f>
        <v>0</v>
      </c>
      <c r="BD1084" s="101">
        <f>+VLOOKUP($S1084,'CODE GENERATOR'!$P:$AM,23,FALSE)</f>
        <v>0</v>
      </c>
      <c r="BE1084" s="101">
        <f>+VLOOKUP($S1084,'CODE GENERATOR'!$P:$AM,24,FALSE)</f>
        <v>0</v>
      </c>
      <c r="BF1084" s="101">
        <f>IF(C1084&gt;0,+VLOOKUP(G1084,'CATEGORY ID'!$A$1:$L$118,3,FALSE),"")</f>
        <v>5</v>
      </c>
      <c r="BG1084" s="101">
        <f>IF(C1084&gt;0,+VLOOKUP(H1084,'CATEGORY ID'!$D$1:$L$118,3,FALSE),"")</f>
        <v>5</v>
      </c>
      <c r="BH1084" s="101">
        <f>IF(C1084&gt;0,+VLOOKUP((+H1084&amp;I1084),'CATEGORY ID'!$H$1:$I$121,2,FALSE),"")</f>
        <v>59</v>
      </c>
      <c r="BJ1084" s="101">
        <f>IF(C1084&gt;0,IF(COUNTIF('CATEGORY ID'!$K$1:$K$121,+H1084&amp;K1084) &gt; 0, +VLOOKUP(+H1084&amp;K1084,'CATEGORY ID'!$K$1:$L$121,2,FALSE),""),"")</f>
        <v>63</v>
      </c>
      <c r="BK1084" s="101" t="str">
        <f>IF(C1084&gt;0,IF(COUNTIF('CATEGORY ID'!$K$124:$K$165, +VLOOKUP(C1084,'STYLE NAMES'!$B:$AE,30,FALSE)) &gt; 0, +VLOOKUP(VLOOKUP(C1084,'STYLE NAMES'!$B:$AE,30,FALSE),'CATEGORY ID'!K:M,2,FALSE),""),"")</f>
        <v/>
      </c>
      <c r="BR1084" s="101" t="str" cm="1">
        <f t="array" ref="BR1084">IF(C1084&gt;0,_xlfn.TEXTJOIN(";", TRUE,_xlfn.UNIQUE(_xlfn._xlws.FILTER(BF1084:BQ1084,(BF1084:BQ1084&gt;0)),TRUE,FALSE)),"")&amp;";"&amp;BS1084</f>
        <v>5;59;63;</v>
      </c>
      <c r="BU1084" s="106">
        <f>IF(C1084&gt;0,+VLOOKUP($C1084,'STYLE NAMES'!$B:$AC,26,FALSE),"")</f>
        <v>189.9</v>
      </c>
      <c r="BV1084" s="106">
        <f>IF(C1084&gt;0,+VLOOKUP($C1084,'STYLE NAMES'!$B:$AC,27,FALSE),"")</f>
        <v>10440</v>
      </c>
      <c r="BW1084" s="106">
        <f>IF(C1084&gt;0,+VLOOKUP($C1084,'STYLE NAMES'!$B:$AC,28,FALSE),"")</f>
        <v>218.38499999999999</v>
      </c>
      <c r="BY1084"/>
      <c r="BZ1084" s="101">
        <v>99</v>
      </c>
      <c r="CA1084" s="137">
        <f t="shared" si="70"/>
        <v>0</v>
      </c>
      <c r="CB1084" s="137">
        <f>+VLOOKUP(C1084,'[2]STYLES &amp; MODELS MATRIX'!$A:$G,7,FALSE)</f>
        <v>0</v>
      </c>
      <c r="CC1084" s="137" t="str">
        <f>+VLOOKUP(C1084,'[1]STYLES &amp; SIZE CHARTS'!$A:$H,8,FALSE)</f>
        <v>HP-RUGS1</v>
      </c>
      <c r="CD1084" s="137"/>
      <c r="CE1084" s="205"/>
      <c r="CF1084" s="141"/>
    </row>
    <row r="1085" spans="1:84" s="101" customFormat="1" ht="12" customHeight="1" x14ac:dyDescent="0.2">
      <c r="A1085" s="102">
        <f t="shared" si="68"/>
        <v>0</v>
      </c>
      <c r="B1085" s="101" t="s">
        <v>1015</v>
      </c>
      <c r="C1085" s="101" t="s">
        <v>3042</v>
      </c>
      <c r="D1085" s="101" t="s">
        <v>3043</v>
      </c>
      <c r="E1085" s="203" t="s">
        <v>3059</v>
      </c>
      <c r="F1085" s="101" t="s">
        <v>2475</v>
      </c>
      <c r="G1085" s="101" t="str">
        <f>IF(C1085&gt;0,+VLOOKUP($C1085,'STYLE NAMES'!$B:$AC,4,FALSE),"")</f>
        <v>HORSE</v>
      </c>
      <c r="H1085" s="101" t="str">
        <f>IF(C1085&gt;0,+VLOOKUP($C1085,'STYLE NAMES'!$B:$AC,5,FALSE),"")</f>
        <v>PONY</v>
      </c>
      <c r="I1085" s="101" t="str">
        <f>IF(C1085&gt;0,+VLOOKUP($C1085,'STYLE NAMES'!$B:$AC,6,FALSE),"")</f>
        <v>RUGS</v>
      </c>
      <c r="J1085" s="101" t="str">
        <f>IF(C1085&gt;0,+VLOOKUP($C1085,'STYLE NAMES'!$B:$AC,7,FALSE),"")</f>
        <v>PONY</v>
      </c>
      <c r="K1085" s="101" t="str">
        <f>IF(C1085&gt;0,+VLOOKUP($C1085,'STYLE NAMES'!$B:$AC,8,FALSE),"")</f>
        <v>STABLE RUGS</v>
      </c>
      <c r="L1085" s="101" t="str">
        <f>IF(E1085&gt;0,+VLOOKUP($E1085,'CODE GENERATOR'!$D:$T,3,FALSE),"")</f>
        <v>A</v>
      </c>
      <c r="M1085" s="101" t="str">
        <f>IF(E1085&gt;0,+VLOOKUP($E1085,'CODE GENERATOR'!$D:$T,4,FALSE),"")</f>
        <v>RAINPROOF SHELL</v>
      </c>
      <c r="N1085" s="101" t="str">
        <f>IF(E1085&gt;0,+VLOOKUP($E1085,'CODE GENERATOR'!$D:$T,6,FALSE),"")</f>
        <v>BLUE-BLACK</v>
      </c>
      <c r="O1085" s="101" t="str">
        <f>IF(E1085&gt;0,+VLOOKUP($E1085,'CODE GENERATOR'!$D:$T,7,FALSE),"")</f>
        <v>BLUE-BLACK</v>
      </c>
      <c r="P1085" s="101" t="str">
        <f t="shared" si="75"/>
        <v>BLUE-BLACK</v>
      </c>
      <c r="Q1085" s="104" t="str">
        <f>IF(E1085&gt;0,+VLOOKUP($E1085,'CODE GENERATOR'!$D:$T,11,FALSE),"")</f>
        <v>H.RUGPN_STR0100A</v>
      </c>
      <c r="R1085" s="104" t="str">
        <f>IF(E1085&gt;0,+VLOOKUP($E1085,'CODE GENERATOR'!$D:$T,12,FALSE),"")</f>
        <v>RPS0032BBLBBL</v>
      </c>
      <c r="S1085" s="104" t="str">
        <f>IF(E1085&gt;0,+VLOOKUP($E1085,'CODE GENERATOR'!$D:$T,13,FALSE),"")</f>
        <v>H.RUGPN_STR0100A_RPS0032BBLBBL</v>
      </c>
      <c r="T1085" s="104" t="str">
        <f t="shared" si="76"/>
        <v>H.RUGPN_STR0100A_RPS0032BBLBBL_XXS</v>
      </c>
      <c r="U1085" s="105"/>
      <c r="V1085" s="107" t="str" cm="1">
        <f t="array" ref="V1085">_xlfn.TEXTJOIN(";", TRUE, _xlfn.UNIQUE(_xlfn._xlws.FILTER(P$3:P$10029, C$3:C$10029=C1085)))</f>
        <v>BLUE-BLACK</v>
      </c>
      <c r="W1085" s="107" t="str" cm="1">
        <f t="array" ref="W1085">_xlfn.TEXTJOIN(";", TRUE, _xlfn.UNIQUE(_xlfn._xlws.FILTER(F$3:F$10029, C$3:C$10029=C1085)))</f>
        <v>XXS;XS</v>
      </c>
      <c r="X1085" s="101">
        <f>IF(E1085&gt;0,+VLOOKUP($E1085,'CODE GENERATOR'!$D:$AC,19,FALSE),0)</f>
        <v>0</v>
      </c>
      <c r="Y1085" s="101" t="str">
        <f>IF(E1085&gt;0,+VLOOKUP($E1085,'CODE GENERATOR'!$D:$AC,20,FALSE),0)</f>
        <v/>
      </c>
      <c r="Z1085" s="101" t="str">
        <f>IF(E1085&gt;0,+VLOOKUP($E1085,'CODE GENERATOR'!$D:$AC,21,FALSE),0)</f>
        <v/>
      </c>
      <c r="AA1085" s="101" t="str">
        <f>IF(E1085&gt;0,+VLOOKUP($E1085,'CODE GENERATOR'!$D:$AC,22,FALSE),0)</f>
        <v/>
      </c>
      <c r="AB1085" s="101" t="str">
        <f>IF(E1085&gt;0,+VLOOKUP($E1085,'CODE GENERATOR'!$D:$AC,23,FALSE),0)</f>
        <v/>
      </c>
      <c r="AC1085" s="101" t="str">
        <f>IF(E1085&gt;0,+VLOOKUP($E1085,'CODE GENERATOR'!$D:$AC,24,FALSE),0)</f>
        <v/>
      </c>
      <c r="AD1085" s="101" t="str">
        <f>IF(E1085&gt;0,+VLOOKUP($E1085,'CODE GENERATOR'!$D:$AC,25,FALSE),0)</f>
        <v/>
      </c>
      <c r="AE1085" s="101" t="str">
        <f>IF(E1085&gt;0,+VLOOKUP($E1085,'CODE GENERATOR'!$D:$AC,26,FALSE),0)</f>
        <v/>
      </c>
      <c r="AF1085" s="149" t="str">
        <f>IF($C1085&gt;0,$C1085&amp;" "&amp;$P1085&amp;" "&amp;+VLOOKUP($C1085,'STYLE NAMES'!$B:$AC,10,FALSE),"""")</f>
        <v>MONTERREY-P BLUE-BLACK PONY - SEASONAL STABLE RUG</v>
      </c>
      <c r="AG1085" s="101" t="str">
        <f>"Enjoy our "&amp;(AF1085)&amp;"; "&amp;IF(C1085&gt;0,+VLOOKUP($C1085,'STYLE NAMES'!$B:$AC,11,FALSE),"")</f>
        <v>Enjoy our MONTERREY-P BLUE-BLACK PONY - SEASONAL STABLE RUG; Pony Seasonal Stable Rug - 0 GR.
Ideal for transition seasons especially in fall and early spring.
When the weather is chilling enough for horse to feel the cold, but not cold enough to put the winter rugs on.</v>
      </c>
      <c r="AH1085" s="101" t="str">
        <f>IF(C1085&gt;0,+VLOOKUP($C1085,'STYLE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085" s="101" t="str">
        <f>IF(C1085&gt;0,+VLOOKUP($C1085,'STYLE NAMES'!$B:$AC,13,FALSE),"")</f>
        <v>Industrial washing is recommended</v>
      </c>
      <c r="AJ1085" s="149" t="str">
        <f>IF($C1085&gt;0,$C1085&amp;" "&amp;$P1085&amp;" "&amp;+VLOOKUP($C1085,'STYLE NAMES'!$B:$AC,14,FALSE),"""")</f>
        <v>MONTERREY-P BLUE-BLACK MEVSİMLİK PONY AHIR BLANKETİ</v>
      </c>
      <c r="AK1085" s="149" t="str">
        <f>"Cavalier SanMarco tarafından tasarlanan "&amp;(AJ1085)&amp;"; "&amp;IF(C1085&gt;0,+VLOOKUP($C1085,'STYLE NAMES'!$B:$AC,15,FALSE),"")</f>
        <v>Cavalier SanMarco tarafından tasarlanan MONTERREY-P BLUE-BLACK MEVSİMLİK PONY AHIR BLANKETİ; Pony Mevsimlik Ahır Blanketi - 0 GR
Geçiş sezonları için blanket.
Özellikle Sonbahar ve İlkbahar aylarında havaların serin ancak kalın blanket koyulmayacak kadar soğuk olmadığı durumlarda kullanım için idealdir</v>
      </c>
      <c r="AL1085" s="149" t="str">
        <f>IF(C1085&gt;0,+VLOOKUP($C1085,'STYLE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085" s="149" t="str">
        <f>IF(C1085&gt;0,+VLOOKUP($C1085,'STYLE NAMES'!$B:$AC,17,FALSE),"")</f>
        <v>Endüstriyel yıkama tavsiye edilir</v>
      </c>
      <c r="AN1085" s="149" t="str">
        <f>IF($C1085&gt;0,$C1085&amp;" "&amp;$P1085&amp;" "&amp;+VLOOKUP($C1085,'STYLE NAMES'!$B:$AC,18,FALSE),"""")</f>
        <v>MONTERREY-P BLUE-BLACK COPERTA DA BOX STAGIONALE X PONY</v>
      </c>
      <c r="AO1085" s="101" t="str">
        <f>"Disegnato da Cavalier SanMarco "&amp;(AN1085)&amp;"; "&amp;IF(C1085&gt;0,+VLOOKUP($C1085,'STYLE NAMES'!$B:$AC,19,FALSE),"")</f>
        <v>Disegnato da Cavalier SanMarco MONTERREY-P BLUE-BLACK COPERTA DA BOX STAGIONALE X PONY; Coperta stagionale da box per Pony - 0 GR
Coperta da box per le stagioni di transizione. 
Specialmente da usare quando il tempo e' fresco abbastanza per farsi sentire freddo per cavallo ma non cosi freddo per mettere coperta invernale</v>
      </c>
      <c r="AP1085" s="101" t="str">
        <f>IF(C1085&gt;0,+VLOOKUP($C1085,'STYLE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085" s="101" t="str">
        <f>IF(C1085&gt;0,+VLOOKUP($C1085,'STYLE NAMES'!$B:$AC,21,FALSE),"")</f>
        <v>Si consiglia il lavaggio industriale</v>
      </c>
      <c r="AR1085" s="101">
        <f>IF(D1085&gt;0,+VLOOKUP($C1085,'STYLE NAMES'!$B:$AC,22,FALSE),"")</f>
        <v>0</v>
      </c>
      <c r="AS1085" s="101">
        <f>IF(E1085&gt;0,+VLOOKUP($C1085,'STYLE NAMES'!$B:$AC,23,FALSE),"")</f>
        <v>0</v>
      </c>
      <c r="AT1085" s="101">
        <f>IF(F1085&gt;0,+VLOOKUP($C1085,'STYLE NAMES'!$B:$AC,24,FALSE),"")</f>
        <v>0</v>
      </c>
      <c r="AU1085" s="101">
        <f>IF(G1085&gt;0,+VLOOKUP($C1085,'STYLE NAMES'!$B:$AC,25,FALSE),"")</f>
        <v>0</v>
      </c>
      <c r="AV1085" s="101">
        <f>+VLOOKUP($S1085,'CODE GENERATOR'!$P:$AM,15,FALSE)</f>
        <v>0</v>
      </c>
      <c r="AW1085" s="101">
        <f>+VLOOKUP($S1085,'CODE GENERATOR'!$P:$AM,16,FALSE)</f>
        <v>0</v>
      </c>
      <c r="AX1085" s="101">
        <f>+VLOOKUP($S1085,'CODE GENERATOR'!$P:$AM,17,FALSE)</f>
        <v>0</v>
      </c>
      <c r="AY1085" s="101">
        <f>+VLOOKUP($S1085,'CODE GENERATOR'!$P:$AM,18,FALSE)</f>
        <v>0</v>
      </c>
      <c r="AZ1085" s="101">
        <f>+VLOOKUP($S1085,'CODE GENERATOR'!$P:$AM,19,FALSE)</f>
        <v>0</v>
      </c>
      <c r="BA1085" s="101">
        <f>+VLOOKUP($S1085,'CODE GENERATOR'!$P:$AM,20,FALSE)</f>
        <v>0</v>
      </c>
      <c r="BB1085" s="101">
        <f>+VLOOKUP($S1085,'CODE GENERATOR'!$P:$AM,21,FALSE)</f>
        <v>0</v>
      </c>
      <c r="BC1085" s="101">
        <f>+VLOOKUP($S1085,'CODE GENERATOR'!$P:$AM,22,FALSE)</f>
        <v>0</v>
      </c>
      <c r="BD1085" s="101">
        <f>+VLOOKUP($S1085,'CODE GENERATOR'!$P:$AM,23,FALSE)</f>
        <v>0</v>
      </c>
      <c r="BE1085" s="101">
        <f>+VLOOKUP($S1085,'CODE GENERATOR'!$P:$AM,24,FALSE)</f>
        <v>0</v>
      </c>
      <c r="BF1085" s="101">
        <f>IF(C1085&gt;0,+VLOOKUP(G1085,'CATEGORY ID'!$A$1:$L$118,3,FALSE),"")</f>
        <v>5</v>
      </c>
      <c r="BG1085" s="101">
        <f>IF(C1085&gt;0,+VLOOKUP(H1085,'CATEGORY ID'!$D$1:$L$118,3,FALSE),"")</f>
        <v>78</v>
      </c>
      <c r="BH1085" s="101">
        <f>IF(C1085&gt;0,+VLOOKUP((+H1085&amp;I1085),'CATEGORY ID'!$H$1:$I$121,2,FALSE),"")</f>
        <v>79</v>
      </c>
      <c r="BJ1085" s="101">
        <f>IF(C1085&gt;0,IF(COUNTIF('CATEGORY ID'!$K$1:$K$121,+H1085&amp;K1085) &gt; 0, +VLOOKUP(+H1085&amp;K1085,'CATEGORY ID'!$K$1:$L$121,2,FALSE),""),"")</f>
        <v>201</v>
      </c>
      <c r="BK1085" s="101" t="str">
        <f>IF(C1085&gt;0,IF(COUNTIF('CATEGORY ID'!$K$124:$K$165, +VLOOKUP(C1085,'STYLE NAMES'!$B:$AE,30,FALSE)) &gt; 0, +VLOOKUP(VLOOKUP(C1085,'STYLE NAMES'!$B:$AE,30,FALSE),'CATEGORY ID'!K:M,2,FALSE),""),"")</f>
        <v/>
      </c>
      <c r="BR1085" s="101" t="str" cm="1">
        <f t="array" ref="BR1085">IF(C1085&gt;0,_xlfn.TEXTJOIN(";", TRUE,_xlfn.UNIQUE(_xlfn._xlws.FILTER(BF1085:BQ1085,(BF1085:BQ1085&gt;0)),TRUE,FALSE)),"")&amp;";"&amp;BS1085</f>
        <v>5;78;79;201;</v>
      </c>
      <c r="BU1085" s="106">
        <f>IF(C1085&gt;0,+VLOOKUP($C1085,'STYLE NAMES'!$B:$AC,26,FALSE),"")</f>
        <v>189.9</v>
      </c>
      <c r="BV1085" s="106">
        <f>IF(C1085&gt;0,+VLOOKUP($C1085,'STYLE NAMES'!$B:$AC,27,FALSE),"")</f>
        <v>10440</v>
      </c>
      <c r="BW1085" s="106">
        <f>IF(C1085&gt;0,+VLOOKUP($C1085,'STYLE NAMES'!$B:$AC,28,FALSE),"")</f>
        <v>218.38499999999999</v>
      </c>
      <c r="BY1085"/>
      <c r="BZ1085" s="101">
        <v>99</v>
      </c>
      <c r="CA1085" s="137">
        <f t="shared" si="70"/>
        <v>0</v>
      </c>
      <c r="CB1085" s="137">
        <f>+VLOOKUP(C1085,'[2]STYLES &amp; MODELS MATRIX'!$A:$G,7,FALSE)</f>
        <v>0</v>
      </c>
      <c r="CC1085" s="137" t="str">
        <f>+VLOOKUP(C1085,'[1]STYLES &amp; SIZE CHARTS'!$A:$H,8,FALSE)</f>
        <v>HP-RUGS1</v>
      </c>
      <c r="CD1085" s="137"/>
      <c r="CE1085" s="205"/>
      <c r="CF1085" s="141"/>
    </row>
    <row r="1086" spans="1:84" s="101" customFormat="1" ht="12" customHeight="1" x14ac:dyDescent="0.2">
      <c r="A1086" s="102">
        <f t="shared" ref="A1086" si="77">+U1086</f>
        <v>0</v>
      </c>
      <c r="B1086" s="101" t="s">
        <v>1015</v>
      </c>
      <c r="C1086" s="101" t="s">
        <v>3042</v>
      </c>
      <c r="D1086" s="101" t="s">
        <v>3043</v>
      </c>
      <c r="E1086" s="203" t="s">
        <v>3059</v>
      </c>
      <c r="F1086" s="101" t="s">
        <v>2346</v>
      </c>
      <c r="G1086" s="101" t="str">
        <f>IF(C1086&gt;0,+VLOOKUP($C1086,'STYLE NAMES'!$B:$AC,4,FALSE),"")</f>
        <v>HORSE</v>
      </c>
      <c r="H1086" s="101" t="str">
        <f>IF(C1086&gt;0,+VLOOKUP($C1086,'STYLE NAMES'!$B:$AC,5,FALSE),"")</f>
        <v>PONY</v>
      </c>
      <c r="I1086" s="101" t="str">
        <f>IF(C1086&gt;0,+VLOOKUP($C1086,'STYLE NAMES'!$B:$AC,6,FALSE),"")</f>
        <v>RUGS</v>
      </c>
      <c r="J1086" s="101" t="str">
        <f>IF(C1086&gt;0,+VLOOKUP($C1086,'STYLE NAMES'!$B:$AC,7,FALSE),"")</f>
        <v>PONY</v>
      </c>
      <c r="K1086" s="101" t="str">
        <f>IF(C1086&gt;0,+VLOOKUP($C1086,'STYLE NAMES'!$B:$AC,8,FALSE),"")</f>
        <v>STABLE RUGS</v>
      </c>
      <c r="L1086" s="101" t="str">
        <f>IF(E1086&gt;0,+VLOOKUP($E1086,'CODE GENERATOR'!$D:$T,3,FALSE),"")</f>
        <v>A</v>
      </c>
      <c r="M1086" s="101" t="str">
        <f>IF(E1086&gt;0,+VLOOKUP($E1086,'CODE GENERATOR'!$D:$T,4,FALSE),"")</f>
        <v>RAINPROOF SHELL</v>
      </c>
      <c r="N1086" s="101" t="str">
        <f>IF(E1086&gt;0,+VLOOKUP($E1086,'CODE GENERATOR'!$D:$T,6,FALSE),"")</f>
        <v>BLUE-BLACK</v>
      </c>
      <c r="O1086" s="101" t="str">
        <f>IF(E1086&gt;0,+VLOOKUP($E1086,'CODE GENERATOR'!$D:$T,7,FALSE),"")</f>
        <v>BLUE-BLACK</v>
      </c>
      <c r="P1086" s="101" t="str">
        <f t="shared" ref="P1086" si="78">IF(E1086&gt;0,+IF(N1086=O1086,N1086,N1086&amp;"/"&amp;O1086),"")</f>
        <v>BLUE-BLACK</v>
      </c>
      <c r="Q1086" s="104" t="str">
        <f>IF(E1086&gt;0,+VLOOKUP($E1086,'CODE GENERATOR'!$D:$T,11,FALSE),"")</f>
        <v>H.RUGPN_STR0100A</v>
      </c>
      <c r="R1086" s="104" t="str">
        <f>IF(E1086&gt;0,+VLOOKUP($E1086,'CODE GENERATOR'!$D:$T,12,FALSE),"")</f>
        <v>RPS0032BBLBBL</v>
      </c>
      <c r="S1086" s="104" t="str">
        <f>IF(E1086&gt;0,+VLOOKUP($E1086,'CODE GENERATOR'!$D:$T,13,FALSE),"")</f>
        <v>H.RUGPN_STR0100A_RPS0032BBLBBL</v>
      </c>
      <c r="T1086" s="104" t="str">
        <f t="shared" ref="T1086" si="79">+S1086&amp;"_"&amp;F1086</f>
        <v>H.RUGPN_STR0100A_RPS0032BBLBBL_XS</v>
      </c>
      <c r="U1086" s="105"/>
      <c r="V1086" s="107" t="str" cm="1">
        <f t="array" ref="V1086">_xlfn.TEXTJOIN(";", TRUE, _xlfn.UNIQUE(_xlfn._xlws.FILTER(P$3:P$10029, C$3:C$10029=C1086)))</f>
        <v>BLUE-BLACK</v>
      </c>
      <c r="W1086" s="107" t="str" cm="1">
        <f t="array" ref="W1086">_xlfn.TEXTJOIN(";", TRUE, _xlfn.UNIQUE(_xlfn._xlws.FILTER(F$3:F$10029, C$3:C$10029=C1086)))</f>
        <v>XXS;XS</v>
      </c>
      <c r="X1086" s="101">
        <f>IF(E1086&gt;0,+VLOOKUP($E1086,'CODE GENERATOR'!$D:$AC,19,FALSE),0)</f>
        <v>0</v>
      </c>
      <c r="Y1086" s="101" t="str">
        <f>IF(E1086&gt;0,+VLOOKUP($E1086,'CODE GENERATOR'!$D:$AC,20,FALSE),0)</f>
        <v/>
      </c>
      <c r="Z1086" s="101" t="str">
        <f>IF(E1086&gt;0,+VLOOKUP($E1086,'CODE GENERATOR'!$D:$AC,21,FALSE),0)</f>
        <v/>
      </c>
      <c r="AA1086" s="101" t="str">
        <f>IF(E1086&gt;0,+VLOOKUP($E1086,'CODE GENERATOR'!$D:$AC,22,FALSE),0)</f>
        <v/>
      </c>
      <c r="AB1086" s="101" t="str">
        <f>IF(E1086&gt;0,+VLOOKUP($E1086,'CODE GENERATOR'!$D:$AC,23,FALSE),0)</f>
        <v/>
      </c>
      <c r="AC1086" s="101" t="str">
        <f>IF(E1086&gt;0,+VLOOKUP($E1086,'CODE GENERATOR'!$D:$AC,24,FALSE),0)</f>
        <v/>
      </c>
      <c r="AD1086" s="101" t="str">
        <f>IF(E1086&gt;0,+VLOOKUP($E1086,'CODE GENERATOR'!$D:$AC,25,FALSE),0)</f>
        <v/>
      </c>
      <c r="AE1086" s="101" t="str">
        <f>IF(E1086&gt;0,+VLOOKUP($E1086,'CODE GENERATOR'!$D:$AC,26,FALSE),0)</f>
        <v/>
      </c>
      <c r="AF1086" s="149" t="str">
        <f>IF($C1086&gt;0,$C1086&amp;" "&amp;$P1086&amp;" "&amp;+VLOOKUP($C1086,'STYLE NAMES'!$B:$AC,10,FALSE),"""")</f>
        <v>MONTERREY-P BLUE-BLACK PONY - SEASONAL STABLE RUG</v>
      </c>
      <c r="AG1086" s="101" t="str">
        <f>"Enjoy our "&amp;(AF1086)&amp;"; "&amp;IF(C1086&gt;0,+VLOOKUP($C1086,'STYLE NAMES'!$B:$AC,11,FALSE),"")</f>
        <v>Enjoy our MONTERREY-P BLUE-BLACK PONY - SEASONAL STABLE RUG; Pony Seasonal Stable Rug - 0 GR.
Ideal for transition seasons especially in fall and early spring.
When the weather is chilling enough for horse to feel the cold, but not cold enough to put the winter rugs on.</v>
      </c>
      <c r="AH1086" s="101" t="str">
        <f>IF(C1086&gt;0,+VLOOKUP($C1086,'STYLE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086" s="101" t="str">
        <f>IF(C1086&gt;0,+VLOOKUP($C1086,'STYLE NAMES'!$B:$AC,13,FALSE),"")</f>
        <v>Industrial washing is recommended</v>
      </c>
      <c r="AJ1086" s="149" t="str">
        <f>IF($C1086&gt;0,$C1086&amp;" "&amp;$P1086&amp;" "&amp;+VLOOKUP($C1086,'STYLE NAMES'!$B:$AC,14,FALSE),"""")</f>
        <v>MONTERREY-P BLUE-BLACK MEVSİMLİK PONY AHIR BLANKETİ</v>
      </c>
      <c r="AK1086" s="149" t="str">
        <f>"Cavalier SanMarco tarafından tasarlanan "&amp;(AJ1086)&amp;"; "&amp;IF(C1086&gt;0,+VLOOKUP($C1086,'STYLE NAMES'!$B:$AC,15,FALSE),"")</f>
        <v>Cavalier SanMarco tarafından tasarlanan MONTERREY-P BLUE-BLACK MEVSİMLİK PONY AHIR BLANKETİ; Pony Mevsimlik Ahır Blanketi - 0 GR
Geçiş sezonları için blanket.
Özellikle Sonbahar ve İlkbahar aylarında havaların serin ancak kalın blanket koyulmayacak kadar soğuk olmadığı durumlarda kullanım için idealdir</v>
      </c>
      <c r="AL1086" s="149" t="str">
        <f>IF(C1086&gt;0,+VLOOKUP($C1086,'STYLE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086" s="149" t="str">
        <f>IF(C1086&gt;0,+VLOOKUP($C1086,'STYLE NAMES'!$B:$AC,17,FALSE),"")</f>
        <v>Endüstriyel yıkama tavsiye edilir</v>
      </c>
      <c r="AN1086" s="149" t="str">
        <f>IF($C1086&gt;0,$C1086&amp;" "&amp;$P1086&amp;" "&amp;+VLOOKUP($C1086,'STYLE NAMES'!$B:$AC,18,FALSE),"""")</f>
        <v>MONTERREY-P BLUE-BLACK COPERTA DA BOX STAGIONALE X PONY</v>
      </c>
      <c r="AO1086" s="101" t="str">
        <f>"Disegnato da Cavalier SanMarco "&amp;(AN1086)&amp;"; "&amp;IF(C1086&gt;0,+VLOOKUP($C1086,'STYLE NAMES'!$B:$AC,19,FALSE),"")</f>
        <v>Disegnato da Cavalier SanMarco MONTERREY-P BLUE-BLACK COPERTA DA BOX STAGIONALE X PONY; Coperta stagionale da box per Pony - 0 GR
Coperta da box per le stagioni di transizione. 
Specialmente da usare quando il tempo e' fresco abbastanza per farsi sentire freddo per cavallo ma non cosi freddo per mettere coperta invernale</v>
      </c>
      <c r="AP1086" s="101" t="str">
        <f>IF(C1086&gt;0,+VLOOKUP($C1086,'STYLE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086" s="101" t="str">
        <f>IF(C1086&gt;0,+VLOOKUP($C1086,'STYLE NAMES'!$B:$AC,21,FALSE),"")</f>
        <v>Si consiglia il lavaggio industriale</v>
      </c>
      <c r="AR1086" s="101">
        <f>IF(D1086&gt;0,+VLOOKUP($C1086,'STYLE NAMES'!$B:$AC,22,FALSE),"")</f>
        <v>0</v>
      </c>
      <c r="AS1086" s="101">
        <f>IF(E1086&gt;0,+VLOOKUP($C1086,'STYLE NAMES'!$B:$AC,23,FALSE),"")</f>
        <v>0</v>
      </c>
      <c r="AT1086" s="101">
        <f>IF(F1086&gt;0,+VLOOKUP($C1086,'STYLE NAMES'!$B:$AC,24,FALSE),"")</f>
        <v>0</v>
      </c>
      <c r="AU1086" s="101">
        <f>IF(G1086&gt;0,+VLOOKUP($C1086,'STYLE NAMES'!$B:$AC,25,FALSE),"")</f>
        <v>0</v>
      </c>
      <c r="AV1086" s="101">
        <f>+VLOOKUP($S1086,'CODE GENERATOR'!$P:$AM,15,FALSE)</f>
        <v>0</v>
      </c>
      <c r="AW1086" s="101">
        <f>+VLOOKUP($S1086,'CODE GENERATOR'!$P:$AM,16,FALSE)</f>
        <v>0</v>
      </c>
      <c r="AX1086" s="101">
        <f>+VLOOKUP($S1086,'CODE GENERATOR'!$P:$AM,17,FALSE)</f>
        <v>0</v>
      </c>
      <c r="AY1086" s="101">
        <f>+VLOOKUP($S1086,'CODE GENERATOR'!$P:$AM,18,FALSE)</f>
        <v>0</v>
      </c>
      <c r="AZ1086" s="101">
        <f>+VLOOKUP($S1086,'CODE GENERATOR'!$P:$AM,19,FALSE)</f>
        <v>0</v>
      </c>
      <c r="BA1086" s="101">
        <f>+VLOOKUP($S1086,'CODE GENERATOR'!$P:$AM,20,FALSE)</f>
        <v>0</v>
      </c>
      <c r="BB1086" s="101">
        <f>+VLOOKUP($S1086,'CODE GENERATOR'!$P:$AM,21,FALSE)</f>
        <v>0</v>
      </c>
      <c r="BC1086" s="101">
        <f>+VLOOKUP($S1086,'CODE GENERATOR'!$P:$AM,22,FALSE)</f>
        <v>0</v>
      </c>
      <c r="BD1086" s="101">
        <f>+VLOOKUP($S1086,'CODE GENERATOR'!$P:$AM,23,FALSE)</f>
        <v>0</v>
      </c>
      <c r="BE1086" s="101">
        <f>+VLOOKUP($S1086,'CODE GENERATOR'!$P:$AM,24,FALSE)</f>
        <v>0</v>
      </c>
      <c r="BF1086" s="101">
        <f>IF(C1086&gt;0,+VLOOKUP(G1086,'CATEGORY ID'!$A$1:$L$118,3,FALSE),"")</f>
        <v>5</v>
      </c>
      <c r="BG1086" s="101">
        <f>IF(C1086&gt;0,+VLOOKUP(H1086,'CATEGORY ID'!$D$1:$L$118,3,FALSE),"")</f>
        <v>78</v>
      </c>
      <c r="BH1086" s="101">
        <f>IF(C1086&gt;0,+VLOOKUP((+H1086&amp;I1086),'CATEGORY ID'!$H$1:$I$121,2,FALSE),"")</f>
        <v>79</v>
      </c>
      <c r="BJ1086" s="101">
        <f>IF(C1086&gt;0,IF(COUNTIF('CATEGORY ID'!$K$1:$K$121,+H1086&amp;K1086) &gt; 0, +VLOOKUP(+H1086&amp;K1086,'CATEGORY ID'!$K$1:$L$121,2,FALSE),""),"")</f>
        <v>201</v>
      </c>
      <c r="BK1086" s="101" t="str">
        <f>IF(C1086&gt;0,IF(COUNTIF('CATEGORY ID'!$K$124:$K$165, +VLOOKUP(C1086,'STYLE NAMES'!$B:$AE,30,FALSE)) &gt; 0, +VLOOKUP(VLOOKUP(C1086,'STYLE NAMES'!$B:$AE,30,FALSE),'CATEGORY ID'!K:M,2,FALSE),""),"")</f>
        <v/>
      </c>
      <c r="BR1086" s="101" t="str" cm="1">
        <f t="array" ref="BR1086">IF(C1086&gt;0,_xlfn.TEXTJOIN(";", TRUE,_xlfn.UNIQUE(_xlfn._xlws.FILTER(BF1086:BQ1086,(BF1086:BQ1086&gt;0)),TRUE,FALSE)),"")&amp;";"&amp;BS1086</f>
        <v>5;78;79;201;</v>
      </c>
      <c r="BU1086" s="106">
        <f>IF(C1086&gt;0,+VLOOKUP($C1086,'STYLE NAMES'!$B:$AC,26,FALSE),"")</f>
        <v>189.9</v>
      </c>
      <c r="BV1086" s="106">
        <f>IF(C1086&gt;0,+VLOOKUP($C1086,'STYLE NAMES'!$B:$AC,27,FALSE),"")</f>
        <v>10440</v>
      </c>
      <c r="BW1086" s="106">
        <f>IF(C1086&gt;0,+VLOOKUP($C1086,'STYLE NAMES'!$B:$AC,28,FALSE),"")</f>
        <v>218.38499999999999</v>
      </c>
      <c r="BY1086"/>
      <c r="BZ1086" s="101">
        <v>99</v>
      </c>
      <c r="CA1086" s="137">
        <f t="shared" ref="CA1086" si="80">+IF(X1086=0,0,1)</f>
        <v>0</v>
      </c>
      <c r="CB1086" s="137">
        <f>+VLOOKUP(C1086,'[2]STYLES &amp; MODELS MATRIX'!$A:$G,7,FALSE)</f>
        <v>0</v>
      </c>
      <c r="CC1086" s="137" t="str">
        <f>+VLOOKUP(C1086,'[1]STYLES &amp; SIZE CHARTS'!$A:$H,8,FALSE)</f>
        <v>HP-RUGS1</v>
      </c>
      <c r="CD1086" s="137"/>
      <c r="CE1086" s="205"/>
      <c r="CF1086" s="141"/>
    </row>
    <row r="1087" spans="1:84" s="101" customFormat="1" ht="12" customHeight="1" x14ac:dyDescent="0.2">
      <c r="A1087" s="164"/>
      <c r="B1087" s="101" t="s">
        <v>805</v>
      </c>
      <c r="C1087" s="101" t="s">
        <v>2188</v>
      </c>
      <c r="D1087" s="101" t="s">
        <v>1966</v>
      </c>
      <c r="E1087" s="203" t="s">
        <v>3517</v>
      </c>
      <c r="F1087" s="101" t="s">
        <v>795</v>
      </c>
      <c r="G1087" s="101" t="str">
        <f>IF(C1087&gt;0,+VLOOKUP($C1087,'STYLE NAMES'!$B:$AC,4,FALSE),"")</f>
        <v>HORSE</v>
      </c>
      <c r="H1087" s="101" t="str">
        <f>IF(C1087&gt;0,+VLOOKUP($C1087,'STYLE NAMES'!$B:$AC,5,FALSE),"")</f>
        <v>HORSE</v>
      </c>
      <c r="I1087" s="101" t="str">
        <f>IF(C1087&gt;0,+VLOOKUP($C1087,'STYLE NAMES'!$B:$AC,6,FALSE),"")</f>
        <v>SADDLE PADS</v>
      </c>
      <c r="J1087" s="101" t="str">
        <f>IF(C1087&gt;0,+VLOOKUP($C1087,'STYLE NAMES'!$B:$AC,7,FALSE),"")</f>
        <v>FULL</v>
      </c>
      <c r="K1087" s="101" t="str">
        <f>IF(C1087&gt;0,+VLOOKUP($C1087,'STYLE NAMES'!$B:$AC,8,FALSE),"")</f>
        <v>SADDLE PAD HONEYCOMB</v>
      </c>
      <c r="L1087" s="101" t="str">
        <f>IF(E1087&gt;0,+VLOOKUP($E1087,'CODE GENERATOR'!$D:$T,3,FALSE),"")</f>
        <v>A</v>
      </c>
      <c r="M1087" s="101" t="str">
        <f>IF(E1087&gt;0,+VLOOKUP($E1087,'CODE GENERATOR'!$D:$T,4,FALSE),"")</f>
        <v>TWILL</v>
      </c>
      <c r="N1087" s="101" t="str">
        <f>IF(E1087&gt;0,+VLOOKUP($E1087,'CODE GENERATOR'!$D:$T,6,FALSE),"")</f>
        <v>NAVY</v>
      </c>
      <c r="O1087" s="101" t="str">
        <f>IF(E1087&gt;0,+VLOOKUP($E1087,'CODE GENERATOR'!$D:$T,7,FALSE),"")</f>
        <v>GOLD</v>
      </c>
      <c r="P1087" s="101" t="str">
        <f t="shared" si="75"/>
        <v>NAVY/GOLD</v>
      </c>
      <c r="Q1087" s="104" t="str">
        <f>IF(E1087&gt;0,+VLOOKUP($E1087,'CODE GENERATOR'!$D:$T,11,FALSE),"")</f>
        <v>H.PADFL_SPH0011</v>
      </c>
      <c r="R1087" s="104" t="str">
        <f>IF(E1087&gt;0,+VLOOKUP($E1087,'CODE GENERATOR'!$D:$T,12,FALSE),"")</f>
        <v>TWL0008NAVGLD</v>
      </c>
      <c r="S1087" s="104" t="str">
        <f>IF(E1087&gt;0,+VLOOKUP($E1087,'CODE GENERATOR'!$D:$T,13,FALSE),"")</f>
        <v>H.PADFL_SPH0011_TWL0008NAVGLD</v>
      </c>
      <c r="T1087" s="104" t="str">
        <f t="shared" si="76"/>
        <v>H.PADFL_SPH0011_TWL0008NAVGLD_FULL</v>
      </c>
      <c r="U1087" s="105"/>
      <c r="V1087" s="107" t="str" cm="1">
        <f t="array" ref="V1087">_xlfn.TEXTJOIN(";", TRUE, _xlfn.UNIQUE(_xlfn._xlws.FILTER(P$3:P$10029, C$3:C$10029=C1087)))</f>
        <v>FUCHSIA/BLACK;BLACK/GOLD;ORANGE;ELECTRIC BLUE;NAVY/GOLD;ROYAL BLUE/BRONZE;WHITE</v>
      </c>
      <c r="W1087" s="107" t="str" cm="1">
        <f t="array" ref="W1087">_xlfn.TEXTJOIN(";", TRUE, _xlfn.UNIQUE(_xlfn._xlws.FILTER(F$3:F$10029, C$3:C$10029=C1087)))</f>
        <v>FULL</v>
      </c>
      <c r="X1087" s="101" t="str">
        <f>IF(E1087&gt;0,+VLOOKUP($E1087,'CODE GENERATOR'!$D:$AC,19,FALSE),0)</f>
        <v>PARIS NAVY-GOLD 1</v>
      </c>
      <c r="Y1087" s="101" t="str">
        <f>IF(E1087&gt;0,+VLOOKUP($E1087,'CODE GENERATOR'!$D:$AC,20,FALSE),0)</f>
        <v>PARIS NAVY-GOLD 2</v>
      </c>
      <c r="Z1087" s="101" t="str">
        <f>IF(E1087&gt;0,+VLOOKUP($E1087,'CODE GENERATOR'!$D:$AC,21,FALSE),0)</f>
        <v>PARIS NAVY-GOLD 3</v>
      </c>
      <c r="AF1087" s="149" t="str">
        <f>IF($C1087&gt;0,$C1087&amp;" "&amp;$P1087&amp;" "&amp;+VLOOKUP($C1087,'STYLE NAMES'!$B:$AC,10,FALSE),"""")</f>
        <v>PARIS NAVY/GOLD HONEYCOMB SADDLE PAD</v>
      </c>
      <c r="AG1087" s="101" t="str">
        <f>"Enjoy our "&amp;(AF1087)&amp;"; "&amp;IF(C1087&gt;0,+VLOOKUP($C1087,'STYLE NAMES'!$B:$AC,11,FALSE),"")</f>
        <v>Enjoy our PARIS NAVY/GOLD HONEYCOMB SADDLE PAD; Honeycomb design saddle pad
Bold design followed by superb technical performance
Our saddlepads are engineered to offer a remarkable esthetic look while providing an orthopedic and functional performance</v>
      </c>
      <c r="AH1087" s="101" t="str">
        <f>IF(C1087&gt;0,+VLOOKUP($C1087,'STYLE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087" s="101" t="str">
        <f>IF(C1087&gt;0,+VLOOKUP($C1087,'STYLE NAMES'!$B:$AC,13,FALSE),"")</f>
        <v>Machine Wash at 30°C
Mild process
Do not bleach
Do NOT Tumble Dry</v>
      </c>
      <c r="AJ1087" s="149" t="str">
        <f>IF($C1087&gt;0,$C1087&amp;" "&amp;$P1087&amp;" "&amp;+VLOOKUP($C1087,'STYLE NAMES'!$B:$AC,14,FALSE),"""")</f>
        <v>PARIS NAVY/GOLD PETEK DESEN EYER ALTI</v>
      </c>
      <c r="AK1087" s="149" t="str">
        <f>"Cavalier SanMarco tarafından tasarlanan "&amp;(AJ1087)&amp;"; "&amp;IF(C1087&gt;0,+VLOOKUP($C1087,'STYLE NAMES'!$B:$AC,15,FALSE),"")</f>
        <v>Cavalier SanMarco tarafından tasarlanan PARIS NAVY/GOLD PETEK DESEN EYER ALTI; Petek desenli eyeraltı (keçe)
Cesur tasarımla birlikte gelen mükemmel teknik performans
Eyeraltlarımız ortopedik ve fonksiyonel bir performans sağlarken olağanüstü bir estetik görünüm sunacak şekilde tasarlandı</v>
      </c>
      <c r="AL1087" s="149" t="str">
        <f>IF(C1087&gt;0,+VLOOKUP($C1087,'STYLE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087" s="149" t="str">
        <f>IF(C1087&gt;0,+VLOOKUP($C1087,'STYLE NAMES'!$B:$AC,17,FALSE),"")</f>
        <v>Makinede 30°C' de Yıkayın
Hassas Yıkama
Çamaşır suyu kullanmayın
Kurutma Makinesinde Kurutmayın</v>
      </c>
      <c r="AN1087" s="149" t="str">
        <f>IF($C1087&gt;0,$C1087&amp;" "&amp;$P1087&amp;" "&amp;+VLOOKUP($C1087,'STYLE NAMES'!$B:$AC,18,FALSE),"""")</f>
        <v>PARIS NAVY/GOLD SOTTOSELLA DISEGNO NIDO D'APE</v>
      </c>
      <c r="AO1087" s="101" t="str">
        <f>"Disegnato da Cavalier SanMarco "&amp;(AN1087)&amp;"; "&amp;IF(C1087&gt;0,+VLOOKUP($C1087,'STYLE NAMES'!$B:$AC,19,FALSE),"")</f>
        <v>Disegnato da Cavalier SanMarco PARIS NAVY/GOLD SOTTOSELLA DISEGNO NIDO D'APE; Sottosella con design a nido d'ape 
Design audace accompagnato da prestazioni tecniche eccezionali. 
I nostri sottosella sono progettati per offrire un aspetto estetico straordinario garantendo al tempo stesso un supporto ortopedico e funzionale.</v>
      </c>
      <c r="AP1087" s="101" t="str">
        <f>IF(C1087&gt;0,+VLOOKUP($C1087,'STYLE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087" s="101" t="str">
        <f>IF(C1087&gt;0,+VLOOKUP($C1087,'STYLE NAMES'!$B:$AC,21,FALSE),"")</f>
        <v>Lavare in lavatrice a 30°C Ciclo delicato 
Non candeggiare 
Non asciugare in asciugatrice</v>
      </c>
      <c r="AR1087" s="101">
        <f>IF(D1087&gt;0,+VLOOKUP($C1087,'STYLE NAMES'!$B:$AC,22,FALSE),"")</f>
        <v>0</v>
      </c>
      <c r="AS1087" s="101">
        <f>IF(E1087&gt;0,+VLOOKUP($C1087,'STYLE NAMES'!$B:$AC,23,FALSE),"")</f>
        <v>0</v>
      </c>
      <c r="AT1087" s="101">
        <f>IF(F1087&gt;0,+VLOOKUP($C1087,'STYLE NAMES'!$B:$AC,24,FALSE),"")</f>
        <v>0</v>
      </c>
      <c r="AU1087" s="101">
        <f>IF(G1087&gt;0,+VLOOKUP($C1087,'STYLE NAMES'!$B:$AC,25,FALSE),"")</f>
        <v>0</v>
      </c>
      <c r="AV1087" s="101">
        <f>+VLOOKUP($S1087,'CODE GENERATOR'!$P:$AM,15,FALSE)</f>
        <v>0</v>
      </c>
      <c r="AW1087" s="101">
        <f>+VLOOKUP($S1087,'CODE GENERATOR'!$P:$AM,16,FALSE)</f>
        <v>0</v>
      </c>
      <c r="AX1087" s="101">
        <f>+VLOOKUP($S1087,'CODE GENERATOR'!$P:$AM,17,FALSE)</f>
        <v>0</v>
      </c>
      <c r="AY1087" s="101">
        <f>+VLOOKUP($S1087,'CODE GENERATOR'!$P:$AM,18,FALSE)</f>
        <v>0</v>
      </c>
      <c r="AZ1087" s="101">
        <f>+VLOOKUP($S1087,'CODE GENERATOR'!$P:$AM,19,FALSE)</f>
        <v>0</v>
      </c>
      <c r="BA1087" s="101">
        <f>+VLOOKUP($S1087,'CODE GENERATOR'!$P:$AM,20,FALSE)</f>
        <v>0</v>
      </c>
      <c r="BB1087" s="101">
        <f>+VLOOKUP($S1087,'CODE GENERATOR'!$P:$AM,21,FALSE)</f>
        <v>0</v>
      </c>
      <c r="BC1087" s="101">
        <f>+VLOOKUP($S1087,'CODE GENERATOR'!$P:$AM,22,FALSE)</f>
        <v>0</v>
      </c>
      <c r="BD1087" s="101">
        <f>+VLOOKUP($S1087,'CODE GENERATOR'!$P:$AM,23,FALSE)</f>
        <v>0</v>
      </c>
      <c r="BE1087" s="101">
        <f>+VLOOKUP($S1087,'CODE GENERATOR'!$P:$AM,24,FALSE)</f>
        <v>0</v>
      </c>
      <c r="BF1087" s="101">
        <f>IF(C1087&gt;0,+VLOOKUP(G1087,'CATEGORY ID'!$A$1:$L$118,3,FALSE),"")</f>
        <v>5</v>
      </c>
      <c r="BG1087" s="101">
        <f>IF(C1087&gt;0,+VLOOKUP(H1087,'CATEGORY ID'!$D$1:$L$118,3,FALSE),"")</f>
        <v>5</v>
      </c>
      <c r="BH1087" s="101">
        <f>IF(C1087&gt;0,+VLOOKUP((+H1087&amp;I1087),'CATEGORY ID'!$H$1:$I$121,2,FALSE),"")</f>
        <v>55</v>
      </c>
      <c r="BJ1087" s="101">
        <f>IF(C1087&gt;0,IF(COUNTIF('CATEGORY ID'!$K$1:$K$121,+H1087&amp;K1087) &gt; 0, +VLOOKUP(+H1087&amp;K1087,'CATEGORY ID'!$K$1:$L$121,2,FALSE),""),"")</f>
        <v>57</v>
      </c>
      <c r="BK1087" s="101" t="str">
        <f>IF(C1087&gt;0,IF(COUNTIF('CATEGORY ID'!$K$124:$K$165, +VLOOKUP(C1087,'STYLE NAMES'!$B:$AE,30,FALSE)) &gt; 0, +VLOOKUP(VLOOKUP(C1087,'STYLE NAMES'!$B:$AE,30,FALSE),'CATEGORY ID'!K:M,2,FALSE),""),"")</f>
        <v/>
      </c>
      <c r="BR1087" s="101" t="str" cm="1">
        <f t="array" ref="BR1087">IF(C1087&gt;0,_xlfn.TEXTJOIN(";", TRUE,_xlfn.UNIQUE(_xlfn._xlws.FILTER(BF1087:BQ1087,(BF1087:BQ1087&gt;0)),TRUE,FALSE)),"")&amp;";"&amp;BS1087</f>
        <v>5;55;57;</v>
      </c>
      <c r="BU1087" s="106">
        <f>IF(C1087&gt;0,+VLOOKUP($C1087,'STYLE NAMES'!$B:$AC,26,FALSE),"")</f>
        <v>79.900000000000006</v>
      </c>
      <c r="BV1087" s="106">
        <f>IF(C1087&gt;0,+VLOOKUP($C1087,'STYLE NAMES'!$B:$AC,27,FALSE),"")</f>
        <v>4390</v>
      </c>
      <c r="BW1087" s="106">
        <f>IF(C1087&gt;0,+VLOOKUP($C1087,'STYLE NAMES'!$B:$AC,28,FALSE),"")</f>
        <v>91.885000000000005</v>
      </c>
      <c r="BY1087"/>
      <c r="BZ1087" s="101">
        <v>99</v>
      </c>
      <c r="CA1087" s="137">
        <f t="shared" si="70"/>
        <v>1</v>
      </c>
      <c r="CB1087" s="137">
        <f>+VLOOKUP(C1087,'[2]STYLES &amp; MODELS MATRIX'!$A:$G,7,FALSE)</f>
        <v>0</v>
      </c>
      <c r="CC1087" s="137">
        <f>+VLOOKUP(C1087,'[1]STYLES &amp; SIZE CHARTS'!$A:$H,8,FALSE)</f>
        <v>0</v>
      </c>
      <c r="CD1087" s="137"/>
      <c r="CE1087" s="205"/>
      <c r="CF1087" s="141"/>
    </row>
    <row r="1088" spans="1:84" s="101" customFormat="1" ht="12" customHeight="1" x14ac:dyDescent="0.2">
      <c r="A1088" s="164"/>
      <c r="B1088" s="101" t="s">
        <v>805</v>
      </c>
      <c r="C1088" s="101" t="s">
        <v>2188</v>
      </c>
      <c r="D1088" s="101" t="s">
        <v>1966</v>
      </c>
      <c r="E1088" s="203" t="s">
        <v>3518</v>
      </c>
      <c r="F1088" s="101" t="s">
        <v>795</v>
      </c>
      <c r="G1088" s="101" t="str">
        <f>IF(C1088&gt;0,+VLOOKUP($C1088,'STYLE NAMES'!$B:$AC,4,FALSE),"")</f>
        <v>HORSE</v>
      </c>
      <c r="H1088" s="101" t="str">
        <f>IF(C1088&gt;0,+VLOOKUP($C1088,'STYLE NAMES'!$B:$AC,5,FALSE),"")</f>
        <v>HORSE</v>
      </c>
      <c r="I1088" s="101" t="str">
        <f>IF(C1088&gt;0,+VLOOKUP($C1088,'STYLE NAMES'!$B:$AC,6,FALSE),"")</f>
        <v>SADDLE PADS</v>
      </c>
      <c r="J1088" s="101" t="str">
        <f>IF(C1088&gt;0,+VLOOKUP($C1088,'STYLE NAMES'!$B:$AC,7,FALSE),"")</f>
        <v>FULL</v>
      </c>
      <c r="K1088" s="101" t="str">
        <f>IF(C1088&gt;0,+VLOOKUP($C1088,'STYLE NAMES'!$B:$AC,8,FALSE),"")</f>
        <v>SADDLE PAD HONEYCOMB</v>
      </c>
      <c r="L1088" s="101" t="str">
        <f>IF(E1088&gt;0,+VLOOKUP($E1088,'CODE GENERATOR'!$D:$T,3,FALSE),"")</f>
        <v>A</v>
      </c>
      <c r="M1088" s="101" t="str">
        <f>IF(E1088&gt;0,+VLOOKUP($E1088,'CODE GENERATOR'!$D:$T,4,FALSE),"")</f>
        <v>TWILL</v>
      </c>
      <c r="N1088" s="101" t="str">
        <f>IF(E1088&gt;0,+VLOOKUP($E1088,'CODE GENERATOR'!$D:$T,6,FALSE),"")</f>
        <v>ROYAL BLUE</v>
      </c>
      <c r="O1088" s="101" t="str">
        <f>IF(E1088&gt;0,+VLOOKUP($E1088,'CODE GENERATOR'!$D:$T,7,FALSE),"")</f>
        <v>BRONZE</v>
      </c>
      <c r="P1088" s="101" t="str">
        <f t="shared" si="75"/>
        <v>ROYAL BLUE/BRONZE</v>
      </c>
      <c r="Q1088" s="104" t="str">
        <f>IF(E1088&gt;0,+VLOOKUP($E1088,'CODE GENERATOR'!$D:$T,11,FALSE),"")</f>
        <v>H.PADFL_SPH0011</v>
      </c>
      <c r="R1088" s="104" t="str">
        <f>IF(E1088&gt;0,+VLOOKUP($E1088,'CODE GENERATOR'!$D:$T,12,FALSE),"")</f>
        <v>TWL0008RYLBRZ</v>
      </c>
      <c r="S1088" s="104" t="str">
        <f>IF(E1088&gt;0,+VLOOKUP($E1088,'CODE GENERATOR'!$D:$T,13,FALSE),"")</f>
        <v>H.PADFL_SPH0011_TWL0008RYLBRZ</v>
      </c>
      <c r="T1088" s="104" t="str">
        <f t="shared" si="76"/>
        <v>H.PADFL_SPH0011_TWL0008RYLBRZ_FULL</v>
      </c>
      <c r="U1088" s="105"/>
      <c r="V1088" s="107" t="str" cm="1">
        <f t="array" ref="V1088">_xlfn.TEXTJOIN(";", TRUE, _xlfn.UNIQUE(_xlfn._xlws.FILTER(P$3:P$10029, C$3:C$10029=C1088)))</f>
        <v>FUCHSIA/BLACK;BLACK/GOLD;ORANGE;ELECTRIC BLUE;NAVY/GOLD;ROYAL BLUE/BRONZE;WHITE</v>
      </c>
      <c r="W1088" s="107" t="str" cm="1">
        <f t="array" ref="W1088">_xlfn.TEXTJOIN(";", TRUE, _xlfn.UNIQUE(_xlfn._xlws.FILTER(F$3:F$10029, C$3:C$10029=C1088)))</f>
        <v>FULL</v>
      </c>
      <c r="X1088" s="101" t="str">
        <f>IF(E1088&gt;0,+VLOOKUP($E1088,'CODE GENERATOR'!$D:$AC,19,FALSE),0)</f>
        <v>PARIS ROYAL BLUE-BRONZE 1</v>
      </c>
      <c r="Y1088" s="101" t="str">
        <f>IF(E1088&gt;0,+VLOOKUP($E1088,'CODE GENERATOR'!$D:$AC,20,FALSE),0)</f>
        <v>PARIS ROYAL BLUE-BRONZE 2</v>
      </c>
      <c r="Z1088" s="101" t="str">
        <f>IF(E1088&gt;0,+VLOOKUP($E1088,'CODE GENERATOR'!$D:$AC,21,FALSE),0)</f>
        <v>PARIS ROYAL BLUE-BRONZE 3</v>
      </c>
      <c r="AF1088" s="149" t="str">
        <f>IF($C1088&gt;0,$C1088&amp;" "&amp;$P1088&amp;" "&amp;+VLOOKUP($C1088,'STYLE NAMES'!$B:$AC,10,FALSE),"""")</f>
        <v>PARIS ROYAL BLUE/BRONZE HONEYCOMB SADDLE PAD</v>
      </c>
      <c r="AG1088" s="101" t="str">
        <f>"Enjoy our "&amp;(AF1088)&amp;"; "&amp;IF(C1088&gt;0,+VLOOKUP($C1088,'STYLE NAMES'!$B:$AC,11,FALSE),"")</f>
        <v>Enjoy our PARIS ROYAL BLUE/BRONZE HONEYCOMB SADDLE PAD; Honeycomb design saddle pad
Bold design followed by superb technical performance
Our saddlepads are engineered to offer a remarkable esthetic look while providing an orthopedic and functional performance</v>
      </c>
      <c r="AH1088" s="101" t="str">
        <f>IF(C1088&gt;0,+VLOOKUP($C1088,'STYLE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088" s="101" t="str">
        <f>IF(C1088&gt;0,+VLOOKUP($C1088,'STYLE NAMES'!$B:$AC,13,FALSE),"")</f>
        <v>Machine Wash at 30°C
Mild process
Do not bleach
Do NOT Tumble Dry</v>
      </c>
      <c r="AJ1088" s="149" t="str">
        <f>IF($C1088&gt;0,$C1088&amp;" "&amp;$P1088&amp;" "&amp;+VLOOKUP($C1088,'STYLE NAMES'!$B:$AC,14,FALSE),"""")</f>
        <v>PARIS ROYAL BLUE/BRONZE PETEK DESEN EYER ALTI</v>
      </c>
      <c r="AK1088" s="149" t="str">
        <f>"Cavalier SanMarco tarafından tasarlanan "&amp;(AJ1088)&amp;"; "&amp;IF(C1088&gt;0,+VLOOKUP($C1088,'STYLE NAMES'!$B:$AC,15,FALSE),"")</f>
        <v>Cavalier SanMarco tarafından tasarlanan PARIS ROYAL BLUE/BRONZE PETEK DESEN EYER ALTI; Petek desenli eyeraltı (keçe)
Cesur tasarımla birlikte gelen mükemmel teknik performans
Eyeraltlarımız ortopedik ve fonksiyonel bir performans sağlarken olağanüstü bir estetik görünüm sunacak şekilde tasarlandı</v>
      </c>
      <c r="AL1088" s="149" t="str">
        <f>IF(C1088&gt;0,+VLOOKUP($C1088,'STYLE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088" s="149" t="str">
        <f>IF(C1088&gt;0,+VLOOKUP($C1088,'STYLE NAMES'!$B:$AC,17,FALSE),"")</f>
        <v>Makinede 30°C' de Yıkayın
Hassas Yıkama
Çamaşır suyu kullanmayın
Kurutma Makinesinde Kurutmayın</v>
      </c>
      <c r="AN1088" s="149" t="str">
        <f>IF($C1088&gt;0,$C1088&amp;" "&amp;$P1088&amp;" "&amp;+VLOOKUP($C1088,'STYLE NAMES'!$B:$AC,18,FALSE),"""")</f>
        <v>PARIS ROYAL BLUE/BRONZE SOTTOSELLA DISEGNO NIDO D'APE</v>
      </c>
      <c r="AO1088" s="101" t="str">
        <f>"Disegnato da Cavalier SanMarco "&amp;(AN1088)&amp;"; "&amp;IF(C1088&gt;0,+VLOOKUP($C1088,'STYLE NAMES'!$B:$AC,19,FALSE),"")</f>
        <v>Disegnato da Cavalier SanMarco PARIS ROYAL BLUE/BRONZE SOTTOSELLA DISEGNO NIDO D'APE; Sottosella con design a nido d'ape 
Design audace accompagnato da prestazioni tecniche eccezionali. 
I nostri sottosella sono progettati per offrire un aspetto estetico straordinario garantendo al tempo stesso un supporto ortopedico e funzionale.</v>
      </c>
      <c r="AP1088" s="101" t="str">
        <f>IF(C1088&gt;0,+VLOOKUP($C1088,'STYLE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088" s="101" t="str">
        <f>IF(C1088&gt;0,+VLOOKUP($C1088,'STYLE NAMES'!$B:$AC,21,FALSE),"")</f>
        <v>Lavare in lavatrice a 30°C Ciclo delicato 
Non candeggiare 
Non asciugare in asciugatrice</v>
      </c>
      <c r="AR1088" s="101">
        <f>IF(D1088&gt;0,+VLOOKUP($C1088,'STYLE NAMES'!$B:$AC,22,FALSE),"")</f>
        <v>0</v>
      </c>
      <c r="AS1088" s="101">
        <f>IF(E1088&gt;0,+VLOOKUP($C1088,'STYLE NAMES'!$B:$AC,23,FALSE),"")</f>
        <v>0</v>
      </c>
      <c r="AT1088" s="101">
        <f>IF(F1088&gt;0,+VLOOKUP($C1088,'STYLE NAMES'!$B:$AC,24,FALSE),"")</f>
        <v>0</v>
      </c>
      <c r="AU1088" s="101">
        <f>IF(G1088&gt;0,+VLOOKUP($C1088,'STYLE NAMES'!$B:$AC,25,FALSE),"")</f>
        <v>0</v>
      </c>
      <c r="AV1088" s="101">
        <f>+VLOOKUP($S1088,'CODE GENERATOR'!$P:$AM,15,FALSE)</f>
        <v>0</v>
      </c>
      <c r="AW1088" s="101">
        <f>+VLOOKUP($S1088,'CODE GENERATOR'!$P:$AM,16,FALSE)</f>
        <v>0</v>
      </c>
      <c r="AX1088" s="101">
        <f>+VLOOKUP($S1088,'CODE GENERATOR'!$P:$AM,17,FALSE)</f>
        <v>0</v>
      </c>
      <c r="AY1088" s="101">
        <f>+VLOOKUP($S1088,'CODE GENERATOR'!$P:$AM,18,FALSE)</f>
        <v>0</v>
      </c>
      <c r="AZ1088" s="101">
        <f>+VLOOKUP($S1088,'CODE GENERATOR'!$P:$AM,19,FALSE)</f>
        <v>0</v>
      </c>
      <c r="BA1088" s="101">
        <f>+VLOOKUP($S1088,'CODE GENERATOR'!$P:$AM,20,FALSE)</f>
        <v>0</v>
      </c>
      <c r="BB1088" s="101">
        <f>+VLOOKUP($S1088,'CODE GENERATOR'!$P:$AM,21,FALSE)</f>
        <v>0</v>
      </c>
      <c r="BC1088" s="101">
        <f>+VLOOKUP($S1088,'CODE GENERATOR'!$P:$AM,22,FALSE)</f>
        <v>0</v>
      </c>
      <c r="BD1088" s="101">
        <f>+VLOOKUP($S1088,'CODE GENERATOR'!$P:$AM,23,FALSE)</f>
        <v>0</v>
      </c>
      <c r="BE1088" s="101">
        <f>+VLOOKUP($S1088,'CODE GENERATOR'!$P:$AM,24,FALSE)</f>
        <v>0</v>
      </c>
      <c r="BF1088" s="101">
        <f>IF(C1088&gt;0,+VLOOKUP(G1088,'CATEGORY ID'!$A$1:$L$118,3,FALSE),"")</f>
        <v>5</v>
      </c>
      <c r="BG1088" s="101">
        <f>IF(C1088&gt;0,+VLOOKUP(H1088,'CATEGORY ID'!$D$1:$L$118,3,FALSE),"")</f>
        <v>5</v>
      </c>
      <c r="BH1088" s="101">
        <f>IF(C1088&gt;0,+VLOOKUP((+H1088&amp;I1088),'CATEGORY ID'!$H$1:$I$121,2,FALSE),"")</f>
        <v>55</v>
      </c>
      <c r="BJ1088" s="101">
        <f>IF(C1088&gt;0,IF(COUNTIF('CATEGORY ID'!$K$1:$K$121,+H1088&amp;K1088) &gt; 0, +VLOOKUP(+H1088&amp;K1088,'CATEGORY ID'!$K$1:$L$121,2,FALSE),""),"")</f>
        <v>57</v>
      </c>
      <c r="BK1088" s="101" t="str">
        <f>IF(C1088&gt;0,IF(COUNTIF('CATEGORY ID'!$K$124:$K$165, +VLOOKUP(C1088,'STYLE NAMES'!$B:$AE,30,FALSE)) &gt; 0, +VLOOKUP(VLOOKUP(C1088,'STYLE NAMES'!$B:$AE,30,FALSE),'CATEGORY ID'!K:M,2,FALSE),""),"")</f>
        <v/>
      </c>
      <c r="BR1088" s="101" t="str" cm="1">
        <f t="array" ref="BR1088">IF(C1088&gt;0,_xlfn.TEXTJOIN(";", TRUE,_xlfn.UNIQUE(_xlfn._xlws.FILTER(BF1088:BQ1088,(BF1088:BQ1088&gt;0)),TRUE,FALSE)),"")&amp;";"&amp;BS1088</f>
        <v>5;55;57;</v>
      </c>
      <c r="BU1088" s="106">
        <f>IF(C1088&gt;0,+VLOOKUP($C1088,'STYLE NAMES'!$B:$AC,26,FALSE),"")</f>
        <v>79.900000000000006</v>
      </c>
      <c r="BV1088" s="106">
        <f>IF(C1088&gt;0,+VLOOKUP($C1088,'STYLE NAMES'!$B:$AC,27,FALSE),"")</f>
        <v>4390</v>
      </c>
      <c r="BW1088" s="106">
        <f>IF(C1088&gt;0,+VLOOKUP($C1088,'STYLE NAMES'!$B:$AC,28,FALSE),"")</f>
        <v>91.885000000000005</v>
      </c>
      <c r="BY1088"/>
      <c r="BZ1088" s="101">
        <v>99</v>
      </c>
      <c r="CA1088" s="137">
        <f t="shared" si="70"/>
        <v>1</v>
      </c>
      <c r="CB1088" s="137">
        <f>+VLOOKUP(C1088,'[2]STYLES &amp; MODELS MATRIX'!$A:$G,7,FALSE)</f>
        <v>0</v>
      </c>
      <c r="CC1088" s="137">
        <f>+VLOOKUP(C1088,'[1]STYLES &amp; SIZE CHARTS'!$A:$H,8,FALSE)</f>
        <v>0</v>
      </c>
      <c r="CD1088" s="137"/>
      <c r="CE1088" s="205"/>
      <c r="CF1088" s="141"/>
    </row>
    <row r="1089" spans="1:84" s="101" customFormat="1" ht="12" customHeight="1" x14ac:dyDescent="0.2">
      <c r="A1089" s="164"/>
      <c r="B1089" s="101" t="s">
        <v>805</v>
      </c>
      <c r="C1089" s="101" t="s">
        <v>2188</v>
      </c>
      <c r="D1089" s="101" t="s">
        <v>1966</v>
      </c>
      <c r="E1089" s="203" t="s">
        <v>3519</v>
      </c>
      <c r="F1089" s="101" t="s">
        <v>795</v>
      </c>
      <c r="G1089" s="101" t="str">
        <f>IF(C1089&gt;0,+VLOOKUP($C1089,'STYLE NAMES'!$B:$AC,4,FALSE),"")</f>
        <v>HORSE</v>
      </c>
      <c r="H1089" s="101" t="str">
        <f>IF(C1089&gt;0,+VLOOKUP($C1089,'STYLE NAMES'!$B:$AC,5,FALSE),"")</f>
        <v>HORSE</v>
      </c>
      <c r="I1089" s="101" t="str">
        <f>IF(C1089&gt;0,+VLOOKUP($C1089,'STYLE NAMES'!$B:$AC,6,FALSE),"")</f>
        <v>SADDLE PADS</v>
      </c>
      <c r="J1089" s="101" t="str">
        <f>IF(C1089&gt;0,+VLOOKUP($C1089,'STYLE NAMES'!$B:$AC,7,FALSE),"")</f>
        <v>FULL</v>
      </c>
      <c r="K1089" s="101" t="str">
        <f>IF(C1089&gt;0,+VLOOKUP($C1089,'STYLE NAMES'!$B:$AC,8,FALSE),"")</f>
        <v>SADDLE PAD HONEYCOMB</v>
      </c>
      <c r="L1089" s="101" t="str">
        <f>IF(E1089&gt;0,+VLOOKUP($E1089,'CODE GENERATOR'!$D:$T,3,FALSE),"")</f>
        <v>A</v>
      </c>
      <c r="M1089" s="101" t="str">
        <f>IF(E1089&gt;0,+VLOOKUP($E1089,'CODE GENERATOR'!$D:$T,4,FALSE),"")</f>
        <v>TWILL</v>
      </c>
      <c r="N1089" s="101" t="str">
        <f>IF(E1089&gt;0,+VLOOKUP($E1089,'CODE GENERATOR'!$D:$T,6,FALSE),"")</f>
        <v>WHITE</v>
      </c>
      <c r="O1089" s="101" t="str">
        <f>IF(E1089&gt;0,+VLOOKUP($E1089,'CODE GENERATOR'!$D:$T,7,FALSE),"")</f>
        <v>WHITE</v>
      </c>
      <c r="P1089" s="101" t="str">
        <f t="shared" si="75"/>
        <v>WHITE</v>
      </c>
      <c r="Q1089" s="104" t="str">
        <f>IF(E1089&gt;0,+VLOOKUP($E1089,'CODE GENERATOR'!$D:$T,11,FALSE),"")</f>
        <v>H.PADFL_SPH0011</v>
      </c>
      <c r="R1089" s="104" t="str">
        <f>IF(E1089&gt;0,+VLOOKUP($E1089,'CODE GENERATOR'!$D:$T,12,FALSE),"")</f>
        <v>TWL0008WHTWHT</v>
      </c>
      <c r="S1089" s="104" t="str">
        <f>IF(E1089&gt;0,+VLOOKUP($E1089,'CODE GENERATOR'!$D:$T,13,FALSE),"")</f>
        <v>H.PADFL_SPH0011_TWL0008WHTWHT</v>
      </c>
      <c r="T1089" s="104" t="str">
        <f t="shared" si="76"/>
        <v>H.PADFL_SPH0011_TWL0008WHTWHT_FULL</v>
      </c>
      <c r="U1089" s="105"/>
      <c r="V1089" s="107" t="str" cm="1">
        <f t="array" ref="V1089">_xlfn.TEXTJOIN(";", TRUE, _xlfn.UNIQUE(_xlfn._xlws.FILTER(P$3:P$10029, C$3:C$10029=C1089)))</f>
        <v>FUCHSIA/BLACK;BLACK/GOLD;ORANGE;ELECTRIC BLUE;NAVY/GOLD;ROYAL BLUE/BRONZE;WHITE</v>
      </c>
      <c r="W1089" s="107" t="str" cm="1">
        <f t="array" ref="W1089">_xlfn.TEXTJOIN(";", TRUE, _xlfn.UNIQUE(_xlfn._xlws.FILTER(F$3:F$10029, C$3:C$10029=C1089)))</f>
        <v>FULL</v>
      </c>
      <c r="X1089" s="101" t="str">
        <f>IF(E1089&gt;0,+VLOOKUP($E1089,'CODE GENERATOR'!$D:$AC,19,FALSE),0)</f>
        <v>PARIS WHITE-WHITE 1</v>
      </c>
      <c r="Y1089" s="101" t="str">
        <f>IF(E1089&gt;0,+VLOOKUP($E1089,'CODE GENERATOR'!$D:$AC,20,FALSE),0)</f>
        <v>PARIS WHITE-WHITE 2</v>
      </c>
      <c r="Z1089" s="101" t="str">
        <f>IF(E1089&gt;0,+VLOOKUP($E1089,'CODE GENERATOR'!$D:$AC,21,FALSE),0)</f>
        <v>PARIS WHITE-WHITE 3</v>
      </c>
      <c r="AF1089" s="149" t="str">
        <f>IF($C1089&gt;0,$C1089&amp;" "&amp;$P1089&amp;" "&amp;+VLOOKUP($C1089,'STYLE NAMES'!$B:$AC,10,FALSE),"""")</f>
        <v>PARIS WHITE HONEYCOMB SADDLE PAD</v>
      </c>
      <c r="AG1089" s="101" t="str">
        <f>"Enjoy our "&amp;(AF1089)&amp;"; "&amp;IF(C1089&gt;0,+VLOOKUP($C1089,'STYLE NAMES'!$B:$AC,11,FALSE),"")</f>
        <v>Enjoy our PARIS WHITE HONEYCOMB SADDLE PAD; Honeycomb design saddle pad
Bold design followed by superb technical performance
Our saddlepads are engineered to offer a remarkable esthetic look while providing an orthopedic and functional performance</v>
      </c>
      <c r="AH1089" s="101" t="str">
        <f>IF(C1089&gt;0,+VLOOKUP($C1089,'STYLE NAMES'!$B:$AC,12,FALSE),"")</f>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
      <c r="AI1089" s="101" t="str">
        <f>IF(C1089&gt;0,+VLOOKUP($C1089,'STYLE NAMES'!$B:$AC,13,FALSE),"")</f>
        <v>Machine Wash at 30°C
Mild process
Do not bleach
Do NOT Tumble Dry</v>
      </c>
      <c r="AJ1089" s="149" t="str">
        <f>IF($C1089&gt;0,$C1089&amp;" "&amp;$P1089&amp;" "&amp;+VLOOKUP($C1089,'STYLE NAMES'!$B:$AC,14,FALSE),"""")</f>
        <v>PARIS WHITE PETEK DESEN EYER ALTI</v>
      </c>
      <c r="AK1089" s="149" t="str">
        <f>"Cavalier SanMarco tarafından tasarlanan "&amp;(AJ1089)&amp;"; "&amp;IF(C1089&gt;0,+VLOOKUP($C1089,'STYLE NAMES'!$B:$AC,15,FALSE),"")</f>
        <v>Cavalier SanMarco tarafından tasarlanan PARIS WHITE PETEK DESEN EYER ALTI; Petek desenli eyeraltı (keçe)
Cesur tasarımla birlikte gelen mükemmel teknik performans
Eyeraltlarımız ortopedik ve fonksiyonel bir performans sağlarken olağanüstü bir estetik görünüm sunacak şekilde tasarlandı</v>
      </c>
      <c r="AL1089" s="149" t="str">
        <f>IF(C1089&gt;0,+VLOOKUP($C1089,'STYLE NAMES'!$B:$AC,16,FALSE),"")</f>
        <v>* Renk seçimine göre iki kumaş seçeneği
- Uzun süreli parlaklık ve temiz görünüm sağlamak için L/A kaplamalı uzun elyaflı ince saten kumaş
- Zarif görünüm için yüksek kaliteli dokuma gabardin kumaş
* Atınızın omurgasını korumak için en üst düzeyde şok emilimi sağlayan yüksek yoğunluklu fiber + sünger dolgusu
* Terlemeyi önlemek ve azaltmak için waffle örgülü pamuklu karışımlı astar kumaş
Kompozisyon:
Dış yüzey kumaşı: %100 Pamuk
Astar: %50 Pamuk %50 Polyester
Dolgu: %100 Polyester</v>
      </c>
      <c r="AM1089" s="149" t="str">
        <f>IF(C1089&gt;0,+VLOOKUP($C1089,'STYLE NAMES'!$B:$AC,17,FALSE),"")</f>
        <v>Makinede 30°C' de Yıkayın
Hassas Yıkama
Çamaşır suyu kullanmayın
Kurutma Makinesinde Kurutmayın</v>
      </c>
      <c r="AN1089" s="149" t="str">
        <f>IF($C1089&gt;0,$C1089&amp;" "&amp;$P1089&amp;" "&amp;+VLOOKUP($C1089,'STYLE NAMES'!$B:$AC,18,FALSE),"""")</f>
        <v>PARIS WHITE SOTTOSELLA DISEGNO NIDO D'APE</v>
      </c>
      <c r="AO1089" s="101" t="str">
        <f>"Disegnato da Cavalier SanMarco "&amp;(AN1089)&amp;"; "&amp;IF(C1089&gt;0,+VLOOKUP($C1089,'STYLE NAMES'!$B:$AC,19,FALSE),"")</f>
        <v>Disegnato da Cavalier SanMarco PARIS WHITE SOTTOSELLA DISEGNO NIDO D'APE; Sottosella con design a nido d'ape 
Design audace accompagnato da prestazioni tecniche eccezionali. 
I nostri sottosella sono progettati per offrire un aspetto estetico straordinario garantendo al tempo stesso un supporto ortopedico e funzionale.</v>
      </c>
      <c r="AP1089" s="101" t="str">
        <f>IF(C1089&gt;0,+VLOOKUP($C1089,'STYLE NAMES'!$B:$AC,20,FALSE),"")</f>
        <v>Due opzioni di tessuto a seconda della selezione del colore - Tessuto esterno in raso a fibra lunga con finitura L/A per garantire brillantezza a lungo termine e un aspetto pulito - Tessuto in twill di alta qualità per un look elegante 
Imbottitura in fibra ad alta densità + spugna per un assorbimento degli urti ottimale e protezione della colonna vertebrale del cavallo 
Tessuto interno in cotone misto a nido d'ape per assorbire il sudore 
Composizione: 
Tessuto esterno: 100% Cotone
Fodera: 50% Cotone, 50% Poliestere
Imbottitura: 100% Poliestere</v>
      </c>
      <c r="AQ1089" s="101" t="str">
        <f>IF(C1089&gt;0,+VLOOKUP($C1089,'STYLE NAMES'!$B:$AC,21,FALSE),"")</f>
        <v>Lavare in lavatrice a 30°C Ciclo delicato 
Non candeggiare 
Non asciugare in asciugatrice</v>
      </c>
      <c r="AR1089" s="101">
        <f>IF(D1089&gt;0,+VLOOKUP($C1089,'STYLE NAMES'!$B:$AC,22,FALSE),"")</f>
        <v>0</v>
      </c>
      <c r="AS1089" s="101">
        <f>IF(E1089&gt;0,+VLOOKUP($C1089,'STYLE NAMES'!$B:$AC,23,FALSE),"")</f>
        <v>0</v>
      </c>
      <c r="AT1089" s="101">
        <f>IF(F1089&gt;0,+VLOOKUP($C1089,'STYLE NAMES'!$B:$AC,24,FALSE),"")</f>
        <v>0</v>
      </c>
      <c r="AU1089" s="101">
        <f>IF(G1089&gt;0,+VLOOKUP($C1089,'STYLE NAMES'!$B:$AC,25,FALSE),"")</f>
        <v>0</v>
      </c>
      <c r="AV1089" s="101">
        <f>+VLOOKUP($S1089,'CODE GENERATOR'!$P:$AM,15,FALSE)</f>
        <v>0</v>
      </c>
      <c r="AW1089" s="101">
        <f>+VLOOKUP($S1089,'CODE GENERATOR'!$P:$AM,16,FALSE)</f>
        <v>0</v>
      </c>
      <c r="AX1089" s="101">
        <f>+VLOOKUP($S1089,'CODE GENERATOR'!$P:$AM,17,FALSE)</f>
        <v>0</v>
      </c>
      <c r="AY1089" s="101">
        <f>+VLOOKUP($S1089,'CODE GENERATOR'!$P:$AM,18,FALSE)</f>
        <v>0</v>
      </c>
      <c r="AZ1089" s="101">
        <f>+VLOOKUP($S1089,'CODE GENERATOR'!$P:$AM,19,FALSE)</f>
        <v>0</v>
      </c>
      <c r="BA1089" s="101">
        <f>+VLOOKUP($S1089,'CODE GENERATOR'!$P:$AM,20,FALSE)</f>
        <v>0</v>
      </c>
      <c r="BB1089" s="101">
        <f>+VLOOKUP($S1089,'CODE GENERATOR'!$P:$AM,21,FALSE)</f>
        <v>0</v>
      </c>
      <c r="BC1089" s="101">
        <f>+VLOOKUP($S1089,'CODE GENERATOR'!$P:$AM,22,FALSE)</f>
        <v>0</v>
      </c>
      <c r="BD1089" s="101">
        <f>+VLOOKUP($S1089,'CODE GENERATOR'!$P:$AM,23,FALSE)</f>
        <v>0</v>
      </c>
      <c r="BE1089" s="101">
        <f>+VLOOKUP($S1089,'CODE GENERATOR'!$P:$AM,24,FALSE)</f>
        <v>0</v>
      </c>
      <c r="BF1089" s="101">
        <f>IF(C1089&gt;0,+VLOOKUP(G1089,'CATEGORY ID'!$A$1:$L$118,3,FALSE),"")</f>
        <v>5</v>
      </c>
      <c r="BG1089" s="101">
        <f>IF(C1089&gt;0,+VLOOKUP(H1089,'CATEGORY ID'!$D$1:$L$118,3,FALSE),"")</f>
        <v>5</v>
      </c>
      <c r="BH1089" s="101">
        <f>IF(C1089&gt;0,+VLOOKUP((+H1089&amp;I1089),'CATEGORY ID'!$H$1:$I$121,2,FALSE),"")</f>
        <v>55</v>
      </c>
      <c r="BJ1089" s="101">
        <f>IF(C1089&gt;0,IF(COUNTIF('CATEGORY ID'!$K$1:$K$121,+H1089&amp;K1089) &gt; 0, +VLOOKUP(+H1089&amp;K1089,'CATEGORY ID'!$K$1:$L$121,2,FALSE),""),"")</f>
        <v>57</v>
      </c>
      <c r="BK1089" s="101" t="str">
        <f>IF(C1089&gt;0,IF(COUNTIF('CATEGORY ID'!$K$124:$K$165, +VLOOKUP(C1089,'STYLE NAMES'!$B:$AE,30,FALSE)) &gt; 0, +VLOOKUP(VLOOKUP(C1089,'STYLE NAMES'!$B:$AE,30,FALSE),'CATEGORY ID'!K:M,2,FALSE),""),"")</f>
        <v/>
      </c>
      <c r="BR1089" s="101" t="str" cm="1">
        <f t="array" ref="BR1089">IF(C1089&gt;0,_xlfn.TEXTJOIN(";", TRUE,_xlfn.UNIQUE(_xlfn._xlws.FILTER(BF1089:BQ1089,(BF1089:BQ1089&gt;0)),TRUE,FALSE)),"")&amp;";"&amp;BS1089</f>
        <v>5;55;57;</v>
      </c>
      <c r="BU1089" s="106">
        <f>IF(C1089&gt;0,+VLOOKUP($C1089,'STYLE NAMES'!$B:$AC,26,FALSE),"")</f>
        <v>79.900000000000006</v>
      </c>
      <c r="BV1089" s="106">
        <f>IF(C1089&gt;0,+VLOOKUP($C1089,'STYLE NAMES'!$B:$AC,27,FALSE),"")</f>
        <v>4390</v>
      </c>
      <c r="BW1089" s="106">
        <f>IF(C1089&gt;0,+VLOOKUP($C1089,'STYLE NAMES'!$B:$AC,28,FALSE),"")</f>
        <v>91.885000000000005</v>
      </c>
      <c r="BY1089"/>
      <c r="BZ1089" s="101">
        <v>99</v>
      </c>
      <c r="CA1089" s="137">
        <f t="shared" si="70"/>
        <v>1</v>
      </c>
      <c r="CB1089" s="137">
        <f>+VLOOKUP(C1089,'[2]STYLES &amp; MODELS MATRIX'!$A:$G,7,FALSE)</f>
        <v>0</v>
      </c>
      <c r="CC1089" s="137">
        <f>+VLOOKUP(C1089,'[1]STYLES &amp; SIZE CHARTS'!$A:$H,8,FALSE)</f>
        <v>0</v>
      </c>
      <c r="CD1089" s="137"/>
      <c r="CE1089" s="205"/>
      <c r="CF1089" s="141"/>
    </row>
    <row r="1090" spans="1:84" s="101" customFormat="1" ht="12" customHeight="1" x14ac:dyDescent="0.2">
      <c r="A1090" s="102" t="s">
        <v>3810</v>
      </c>
      <c r="B1090" s="101" t="s">
        <v>1009</v>
      </c>
      <c r="C1090" s="101" t="s">
        <v>2214</v>
      </c>
      <c r="D1090" s="101" t="s">
        <v>630</v>
      </c>
      <c r="E1090" s="203" t="s">
        <v>2526</v>
      </c>
      <c r="F1090" s="101">
        <v>85</v>
      </c>
      <c r="G1090" s="101" t="str">
        <f>IF(C1090&gt;0,+VLOOKUP($C1090,'STYLE NAMES'!$B:$AC,4,FALSE),"")</f>
        <v>ACCESSORIES</v>
      </c>
      <c r="H1090" s="101" t="str">
        <f>IF(C1090&gt;0,+VLOOKUP($C1090,'STYLE NAMES'!$B:$AC,5,FALSE),"")</f>
        <v>ACCESSORIES</v>
      </c>
      <c r="I1090" s="101" t="str">
        <f>IF(C1090&gt;0,+VLOOKUP($C1090,'STYLE NAMES'!$B:$AC,6,FALSE),"")</f>
        <v>RIDER ACCESSORIES</v>
      </c>
      <c r="J1090" s="101" t="str">
        <f>IF(C1090&gt;0,+VLOOKUP($C1090,'STYLE NAMES'!$B:$AC,7,FALSE),"")</f>
        <v>UNISEX</v>
      </c>
      <c r="K1090" s="101" t="str">
        <f>IF(C1090&gt;0,+VLOOKUP($C1090,'STYLE NAMES'!$B:$AC,8,FALSE),"")</f>
        <v>BELTS</v>
      </c>
      <c r="L1090" s="101" t="str">
        <f>IF(E1090&gt;0,+VLOOKUP($E1090,'CODE GENERATOR'!$D:$T,3,FALSE),"")</f>
        <v>A</v>
      </c>
      <c r="M1090" s="101" t="str">
        <f>IF(E1090&gt;0,+VLOOKUP($E1090,'CODE GENERATOR'!$D:$T,4,FALSE),"")</f>
        <v>BRAIDED</v>
      </c>
      <c r="N1090" s="101" t="str">
        <f>IF(E1090&gt;0,+VLOOKUP($E1090,'CODE GENERATOR'!$D:$T,6,FALSE),"")</f>
        <v>BEIGE</v>
      </c>
      <c r="O1090" s="101" t="str">
        <f>IF(E1090&gt;0,+VLOOKUP($E1090,'CODE GENERATOR'!$D:$T,7,FALSE),"")</f>
        <v>BEIGE</v>
      </c>
      <c r="P1090" s="101" t="str">
        <f t="shared" ref="P1090:P1153" si="81">IF(E1090&gt;0,+IF(N1090=O1090,N1090,N1090&amp;"/"&amp;O1090),"")</f>
        <v>BEIGE</v>
      </c>
      <c r="Q1090" s="104" t="str">
        <f>IF(E1090&gt;0,+VLOOKUP($E1090,'CODE GENERATOR'!$D:$T,11,FALSE),"")</f>
        <v>A.RACUX_BLT0094A</v>
      </c>
      <c r="R1090" s="104" t="str">
        <f>IF(E1090&gt;0,+VLOOKUP($E1090,'CODE GENERATOR'!$D:$T,12,FALSE),"")</f>
        <v>BRD0002BEGBEG</v>
      </c>
      <c r="S1090" s="104" t="str">
        <f>IF(E1090&gt;0,+VLOOKUP($E1090,'CODE GENERATOR'!$D:$T,13,FALSE),"")</f>
        <v>A.RACUX_BLT0094A_BRD0002BEGBEG</v>
      </c>
      <c r="T1090" s="104" t="str">
        <f t="shared" ref="T1090:T1153" si="82">+S1090&amp;"_"&amp;F1090</f>
        <v>A.RACUX_BLT0094A_BRD0002BEGBEG_85</v>
      </c>
      <c r="U1090" s="105"/>
      <c r="V1090" s="107" t="str" cm="1">
        <f t="array" ref="V1090">_xlfn.TEXTJOIN(";", TRUE, _xlfn.UNIQUE(_xlfn._xlws.FILTER(P$3:P$10029, C$3:C$10029=C1090)))</f>
        <v>BEIGE;NAVY;BLACK</v>
      </c>
      <c r="W1090" s="107" t="str" cm="1">
        <f t="array" ref="W1090">_xlfn.TEXTJOIN(";", TRUE, _xlfn.UNIQUE(_xlfn._xlws.FILTER(F$3:F$10029, C$3:C$10029=C1090)))</f>
        <v>85;90;95;100;105;110;115;120;125</v>
      </c>
      <c r="X1090" s="101" t="str">
        <f>IF(E1090&gt;0,+VLOOKUP($E1090,'CODE GENERATOR'!$D:$AC,19,FALSE),0)</f>
        <v>CavalierSanmarco_03.02.2026_0620</v>
      </c>
      <c r="Y1090" s="101" t="str">
        <f>IF(E1090&gt;0,+VLOOKUP($E1090,'CODE GENERATOR'!$D:$AC,20,FALSE),0)</f>
        <v>CavalierSanmarco_03.02.2026_0627</v>
      </c>
      <c r="Z1090" s="101" t="str">
        <f>IF(E1090&gt;0,+VLOOKUP($E1090,'CODE GENERATOR'!$D:$AC,21,FALSE),0)</f>
        <v>CavalierSanmarco_03.02.2026_0628</v>
      </c>
      <c r="AF1090" s="149" t="str">
        <f>IF($C1090&gt;0,$C1090&amp;" "&amp;$P1090&amp;" "&amp;+VLOOKUP($C1090,'STYLE NAMES'!$B:$AC,10,FALSE),"""")</f>
        <v>SANTINI BEIGE BRAIDED BELT</v>
      </c>
      <c r="AG1090" s="101" t="str">
        <f>"Enjoy our "&amp;(AF1090)&amp;"; "&amp;IF(C1090&gt;0,+VLOOKUP($C1090,'STYLE NAMES'!$B:$AC,11,FALSE),"")</f>
        <v>Enjoy our SANTINI BEIGE BRAIDED BELT; Braided Riding Belts
Available in many colors and designs you can use these elegant belts for riding or even at your daily life</v>
      </c>
      <c r="AH1090" s="101" t="str">
        <f>IF(C1090&gt;0,+VLOOKUP($C1090,'STYLE NAMES'!$B:$AC,12,FALSE),"")</f>
        <v>*Super elastic and comfortable riding belts
Composition:
100% Polyester</v>
      </c>
      <c r="AI1090" s="101" t="str">
        <f>IF(C1090&gt;0,+VLOOKUP($C1090,'STYLE NAMES'!$B:$AC,13,FALSE),"")</f>
        <v>Do not wash in washing machine</v>
      </c>
      <c r="AJ1090" s="149" t="str">
        <f>IF($C1090&gt;0,$C1090&amp;" "&amp;$P1090&amp;" "&amp;+VLOOKUP($C1090,'STYLE NAMES'!$B:$AC,14,FALSE),"""")</f>
        <v>SANTINI BEIGE ÖRGÜ KEMER</v>
      </c>
      <c r="AK1090" s="149" t="str">
        <f>"Cavalier SanMarco tarafından tasarlanan "&amp;(AJ1090)&amp;"; "&amp;IF(C1090&gt;0,+VLOOKUP($C1090,'STYLE NAMES'!$B:$AC,15,FALSE),"")</f>
        <v>Cavalier SanMarco tarafından tasarlanan SANTINI BEIGE ÖRGÜ KEMER; Örgü Binicilik Kemeri
Birçok renk ve desenleri ile bu şık kemerleri hem biniş kıyafetleriniz ile hem de günlük kıyafetlerinizle kullanabilirsiniz.</v>
      </c>
      <c r="AL1090" s="149" t="str">
        <f>IF(C1090&gt;0,+VLOOKUP($C1090,'STYLE NAMES'!$B:$AC,16,FALSE),"")</f>
        <v>* Çok esnek ve rahat 
Kompozisyon:
100% Polyester</v>
      </c>
      <c r="AM1090" s="149" t="str">
        <f>IF(C1090&gt;0,+VLOOKUP($C1090,'STYLE NAMES'!$B:$AC,17,FALSE),"")</f>
        <v>Ürünü makinada yıkamayınız</v>
      </c>
      <c r="AN1090" s="149" t="str">
        <f>IF($C1090&gt;0,$C1090&amp;" "&amp;$P1090&amp;" "&amp;+VLOOKUP($C1090,'STYLE NAMES'!$B:$AC,18,FALSE),"""")</f>
        <v>SANTINI BEIGE CINTURA ELASTICA</v>
      </c>
      <c r="AO1090" s="101" t="str">
        <f>"Disegnato da Cavalier SanMarco "&amp;(AN1090)&amp;"; "&amp;IF(C1090&gt;0,+VLOOKUP($C1090,'STYLE NAMES'!$B:$AC,19,FALSE),"")</f>
        <v>Disegnato da Cavalier SanMarco SANTINI BEIGE CINTURA ELASTICA; Cintura intrecciata per equitazione Disponibile in molti colori e design, queste eleganti cinture possono essere utilizzate sia per l'equitazione che nella vita quotidiana.</v>
      </c>
      <c r="AP1090" s="101" t="str">
        <f>IF(C1090&gt;0,+VLOOKUP($C1090,'STYLE NAMES'!$B:$AC,20,FALSE),"")</f>
        <v>Cinture elastiche e confortevoli per l'equitazione Composizione: 100% Poliestere</v>
      </c>
      <c r="AQ1090" s="101" t="str">
        <f>IF(C1090&gt;0,+VLOOKUP($C1090,'STYLE NAMES'!$B:$AC,21,FALSE),"")</f>
        <v>Non lavare in lavatrice</v>
      </c>
      <c r="AR1090" s="101">
        <f>IF(D1090&gt;0,+VLOOKUP($C1090,'STYLE NAMES'!$B:$AC,22,FALSE),"")</f>
        <v>0</v>
      </c>
      <c r="AS1090" s="101">
        <f>IF(E1090&gt;0,+VLOOKUP($C1090,'STYLE NAMES'!$B:$AC,23,FALSE),"")</f>
        <v>0</v>
      </c>
      <c r="AT1090" s="101">
        <f>IF(F1090&gt;0,+VLOOKUP($C1090,'STYLE NAMES'!$B:$AC,24,FALSE),"")</f>
        <v>0</v>
      </c>
      <c r="AU1090" s="101">
        <f>IF(G1090&gt;0,+VLOOKUP($C1090,'STYLE NAMES'!$B:$AC,25,FALSE),"")</f>
        <v>0</v>
      </c>
      <c r="AV1090" s="101">
        <f>+VLOOKUP($S1090,'CODE GENERATOR'!$P:$AM,15,FALSE)</f>
        <v>0</v>
      </c>
      <c r="AW1090" s="101">
        <f>+VLOOKUP($S1090,'CODE GENERATOR'!$P:$AM,16,FALSE)</f>
        <v>0</v>
      </c>
      <c r="AX1090" s="101">
        <f>+VLOOKUP($S1090,'CODE GENERATOR'!$P:$AM,17,FALSE)</f>
        <v>0</v>
      </c>
      <c r="AY1090" s="101">
        <f>+VLOOKUP($S1090,'CODE GENERATOR'!$P:$AM,18,FALSE)</f>
        <v>0</v>
      </c>
      <c r="AZ1090" s="101">
        <f>+VLOOKUP($S1090,'CODE GENERATOR'!$P:$AM,19,FALSE)</f>
        <v>0</v>
      </c>
      <c r="BA1090" s="101">
        <f>+VLOOKUP($S1090,'CODE GENERATOR'!$P:$AM,20,FALSE)</f>
        <v>0</v>
      </c>
      <c r="BB1090" s="101">
        <f>+VLOOKUP($S1090,'CODE GENERATOR'!$P:$AM,21,FALSE)</f>
        <v>0</v>
      </c>
      <c r="BC1090" s="101">
        <f>+VLOOKUP($S1090,'CODE GENERATOR'!$P:$AM,22,FALSE)</f>
        <v>0</v>
      </c>
      <c r="BD1090" s="101">
        <f>+VLOOKUP($S1090,'CODE GENERATOR'!$P:$AM,23,FALSE)</f>
        <v>0</v>
      </c>
      <c r="BE1090" s="101">
        <f>+VLOOKUP($S1090,'CODE GENERATOR'!$P:$AM,24,FALSE)</f>
        <v>0</v>
      </c>
      <c r="BF1090" s="101">
        <f>IF(C1090&gt;0,+VLOOKUP(G1090,'CATEGORY ID'!$A$1:$L$118,3,FALSE),"")</f>
        <v>17</v>
      </c>
      <c r="BG1090" s="101">
        <f>IF(C1090&gt;0,+VLOOKUP(H1090,'CATEGORY ID'!$D$1:$L$118,3,FALSE),"")</f>
        <v>17</v>
      </c>
      <c r="BH1090" s="101">
        <f>IF(C1090&gt;0,+VLOOKUP((+H1090&amp;I1090),'CATEGORY ID'!$H$1:$I$121,2,FALSE),"")</f>
        <v>18</v>
      </c>
      <c r="BJ1090" s="101">
        <f>IF(C1090&gt;0,IF(COUNTIF('CATEGORY ID'!$K$1:$K$121,+H1090&amp;K1090) &gt; 0, +VLOOKUP(+H1090&amp;K1090,'CATEGORY ID'!$K$1:$L$121,2,FALSE),""),"")</f>
        <v>73</v>
      </c>
      <c r="BK1090" s="101" t="str">
        <f>IF(C1090&gt;0,IF(COUNTIF('CATEGORY ID'!$K$124:$K$165, +VLOOKUP(C1090,'STYLE NAMES'!$B:$AE,30,FALSE)) &gt; 0, +VLOOKUP(VLOOKUP(C1090,'STYLE NAMES'!$B:$AE,30,FALSE),'CATEGORY ID'!K:M,2,FALSE),""),"")</f>
        <v/>
      </c>
      <c r="BL1090" s="101">
        <v>75</v>
      </c>
      <c r="BR1090" s="101" t="str" cm="1">
        <f t="array" ref="BR1090">IF(C1090&gt;0,_xlfn.TEXTJOIN(";", TRUE,_xlfn.UNIQUE(_xlfn._xlws.FILTER(BF1090:BQ1090,(BF1090:BQ1090&gt;0)),TRUE,FALSE)),"")&amp;";"&amp;BS1090</f>
        <v>17;18;73;75;</v>
      </c>
      <c r="BU1090" s="106">
        <f>IF(C1090&gt;0,+VLOOKUP($C1090,'STYLE NAMES'!$B:$AC,26,FALSE),"")</f>
        <v>49.9</v>
      </c>
      <c r="BV1090" s="106">
        <f>IF(C1090&gt;0,+VLOOKUP($C1090,'STYLE NAMES'!$B:$AC,27,FALSE),"")</f>
        <v>2740</v>
      </c>
      <c r="BW1090" s="106">
        <f>IF(C1090&gt;0,+VLOOKUP($C1090,'STYLE NAMES'!$B:$AC,28,FALSE),"")</f>
        <v>57.384999999999991</v>
      </c>
      <c r="BY1090"/>
      <c r="BZ1090" s="101">
        <v>2</v>
      </c>
      <c r="CA1090" s="137">
        <f t="shared" ref="CA1090:CA1153" si="83">+IF(X1090=0,0,1)</f>
        <v>1</v>
      </c>
      <c r="CB1090" s="137">
        <f>+VLOOKUP(C1090,'[2]STYLES &amp; MODELS MATRIX'!$A:$G,7,FALSE)</f>
        <v>0</v>
      </c>
      <c r="CC1090" s="137">
        <f>+VLOOKUP(C1090,'[1]STYLES &amp; SIZE CHARTS'!$A:$H,8,FALSE)</f>
        <v>0</v>
      </c>
      <c r="CD1090" s="137"/>
      <c r="CE1090" s="205"/>
      <c r="CF1090" s="141"/>
    </row>
    <row r="1091" spans="1:84" s="101" customFormat="1" ht="12" customHeight="1" x14ac:dyDescent="0.2">
      <c r="A1091" s="102"/>
      <c r="B1091" s="101" t="s">
        <v>1009</v>
      </c>
      <c r="C1091" s="101" t="s">
        <v>2214</v>
      </c>
      <c r="D1091" s="101" t="s">
        <v>630</v>
      </c>
      <c r="E1091" s="203" t="s">
        <v>2526</v>
      </c>
      <c r="F1091" s="101">
        <v>90</v>
      </c>
      <c r="G1091" s="101" t="str">
        <f>IF(C1091&gt;0,+VLOOKUP($C1091,'STYLE NAMES'!$B:$AC,4,FALSE),"")</f>
        <v>ACCESSORIES</v>
      </c>
      <c r="H1091" s="101" t="str">
        <f>IF(C1091&gt;0,+VLOOKUP($C1091,'STYLE NAMES'!$B:$AC,5,FALSE),"")</f>
        <v>ACCESSORIES</v>
      </c>
      <c r="I1091" s="101" t="str">
        <f>IF(C1091&gt;0,+VLOOKUP($C1091,'STYLE NAMES'!$B:$AC,6,FALSE),"")</f>
        <v>RIDER ACCESSORIES</v>
      </c>
      <c r="J1091" s="101" t="str">
        <f>IF(C1091&gt;0,+VLOOKUP($C1091,'STYLE NAMES'!$B:$AC,7,FALSE),"")</f>
        <v>UNISEX</v>
      </c>
      <c r="K1091" s="101" t="str">
        <f>IF(C1091&gt;0,+VLOOKUP($C1091,'STYLE NAMES'!$B:$AC,8,FALSE),"")</f>
        <v>BELTS</v>
      </c>
      <c r="L1091" s="101" t="str">
        <f>IF(E1091&gt;0,+VLOOKUP($E1091,'CODE GENERATOR'!$D:$T,3,FALSE),"")</f>
        <v>A</v>
      </c>
      <c r="M1091" s="101" t="str">
        <f>IF(E1091&gt;0,+VLOOKUP($E1091,'CODE GENERATOR'!$D:$T,4,FALSE),"")</f>
        <v>BRAIDED</v>
      </c>
      <c r="N1091" s="101" t="str">
        <f>IF(E1091&gt;0,+VLOOKUP($E1091,'CODE GENERATOR'!$D:$T,6,FALSE),"")</f>
        <v>BEIGE</v>
      </c>
      <c r="O1091" s="101" t="str">
        <f>IF(E1091&gt;0,+VLOOKUP($E1091,'CODE GENERATOR'!$D:$T,7,FALSE),"")</f>
        <v>BEIGE</v>
      </c>
      <c r="P1091" s="101" t="str">
        <f t="shared" si="81"/>
        <v>BEIGE</v>
      </c>
      <c r="Q1091" s="104" t="str">
        <f>IF(E1091&gt;0,+VLOOKUP($E1091,'CODE GENERATOR'!$D:$T,11,FALSE),"")</f>
        <v>A.RACUX_BLT0094A</v>
      </c>
      <c r="R1091" s="104" t="str">
        <f>IF(E1091&gt;0,+VLOOKUP($E1091,'CODE GENERATOR'!$D:$T,12,FALSE),"")</f>
        <v>BRD0002BEGBEG</v>
      </c>
      <c r="S1091" s="104" t="str">
        <f>IF(E1091&gt;0,+VLOOKUP($E1091,'CODE GENERATOR'!$D:$T,13,FALSE),"")</f>
        <v>A.RACUX_BLT0094A_BRD0002BEGBEG</v>
      </c>
      <c r="T1091" s="104" t="str">
        <f t="shared" si="82"/>
        <v>A.RACUX_BLT0094A_BRD0002BEGBEG_90</v>
      </c>
      <c r="U1091" s="105"/>
      <c r="V1091" s="107" t="str" cm="1">
        <f t="array" ref="V1091">_xlfn.TEXTJOIN(";", TRUE, _xlfn.UNIQUE(_xlfn._xlws.FILTER(P$3:P$10029, C$3:C$10029=C1091)))</f>
        <v>BEIGE;NAVY;BLACK</v>
      </c>
      <c r="W1091" s="107" t="str" cm="1">
        <f t="array" ref="W1091">_xlfn.TEXTJOIN(";", TRUE, _xlfn.UNIQUE(_xlfn._xlws.FILTER(F$3:F$10029, C$3:C$10029=C1091)))</f>
        <v>85;90;95;100;105;110;115;120;125</v>
      </c>
      <c r="X1091" s="101" t="str">
        <f>IF(E1091&gt;0,+VLOOKUP($E1091,'CODE GENERATOR'!$D:$AC,19,FALSE),0)</f>
        <v>CavalierSanmarco_03.02.2026_0620</v>
      </c>
      <c r="Y1091" s="101" t="str">
        <f>IF(E1091&gt;0,+VLOOKUP($E1091,'CODE GENERATOR'!$D:$AC,20,FALSE),0)</f>
        <v>CavalierSanmarco_03.02.2026_0627</v>
      </c>
      <c r="Z1091" s="101" t="str">
        <f>IF(E1091&gt;0,+VLOOKUP($E1091,'CODE GENERATOR'!$D:$AC,21,FALSE),0)</f>
        <v>CavalierSanmarco_03.02.2026_0628</v>
      </c>
      <c r="AF1091" s="149" t="str">
        <f>IF($C1091&gt;0,$C1091&amp;" "&amp;$P1091&amp;" "&amp;+VLOOKUP($C1091,'STYLE NAMES'!$B:$AC,10,FALSE),"""")</f>
        <v>SANTINI BEIGE BRAIDED BELT</v>
      </c>
      <c r="AG1091" s="101" t="str">
        <f>"Enjoy our "&amp;(AF1091)&amp;"; "&amp;IF(C1091&gt;0,+VLOOKUP($C1091,'STYLE NAMES'!$B:$AC,11,FALSE),"")</f>
        <v>Enjoy our SANTINI BEIGE BRAIDED BELT; Braided Riding Belts
Available in many colors and designs you can use these elegant belts for riding or even at your daily life</v>
      </c>
      <c r="AH1091" s="101" t="str">
        <f>IF(C1091&gt;0,+VLOOKUP($C1091,'STYLE NAMES'!$B:$AC,12,FALSE),"")</f>
        <v>*Super elastic and comfortable riding belts
Composition:
100% Polyester</v>
      </c>
      <c r="AI1091" s="101" t="str">
        <f>IF(C1091&gt;0,+VLOOKUP($C1091,'STYLE NAMES'!$B:$AC,13,FALSE),"")</f>
        <v>Do not wash in washing machine</v>
      </c>
      <c r="AJ1091" s="149" t="str">
        <f>IF($C1091&gt;0,$C1091&amp;" "&amp;$P1091&amp;" "&amp;+VLOOKUP($C1091,'STYLE NAMES'!$B:$AC,14,FALSE),"""")</f>
        <v>SANTINI BEIGE ÖRGÜ KEMER</v>
      </c>
      <c r="AK1091" s="149" t="str">
        <f>"Cavalier SanMarco tarafından tasarlanan "&amp;(AJ1091)&amp;"; "&amp;IF(C1091&gt;0,+VLOOKUP($C1091,'STYLE NAMES'!$B:$AC,15,FALSE),"")</f>
        <v>Cavalier SanMarco tarafından tasarlanan SANTINI BEIGE ÖRGÜ KEMER; Örgü Binicilik Kemeri
Birçok renk ve desenleri ile bu şık kemerleri hem biniş kıyafetleriniz ile hem de günlük kıyafetlerinizle kullanabilirsiniz.</v>
      </c>
      <c r="AL1091" s="149" t="str">
        <f>IF(C1091&gt;0,+VLOOKUP($C1091,'STYLE NAMES'!$B:$AC,16,FALSE),"")</f>
        <v>* Çok esnek ve rahat 
Kompozisyon:
100% Polyester</v>
      </c>
      <c r="AM1091" s="149" t="str">
        <f>IF(C1091&gt;0,+VLOOKUP($C1091,'STYLE NAMES'!$B:$AC,17,FALSE),"")</f>
        <v>Ürünü makinada yıkamayınız</v>
      </c>
      <c r="AN1091" s="149" t="str">
        <f>IF($C1091&gt;0,$C1091&amp;" "&amp;$P1091&amp;" "&amp;+VLOOKUP($C1091,'STYLE NAMES'!$B:$AC,18,FALSE),"""")</f>
        <v>SANTINI BEIGE CINTURA ELASTICA</v>
      </c>
      <c r="AO1091" s="101" t="str">
        <f>"Disegnato da Cavalier SanMarco "&amp;(AN1091)&amp;"; "&amp;IF(C1091&gt;0,+VLOOKUP($C1091,'STYLE NAMES'!$B:$AC,19,FALSE),"")</f>
        <v>Disegnato da Cavalier SanMarco SANTINI BEIGE CINTURA ELASTICA; Cintura intrecciata per equitazione Disponibile in molti colori e design, queste eleganti cinture possono essere utilizzate sia per l'equitazione che nella vita quotidiana.</v>
      </c>
      <c r="AP1091" s="101" t="str">
        <f>IF(C1091&gt;0,+VLOOKUP($C1091,'STYLE NAMES'!$B:$AC,20,FALSE),"")</f>
        <v>Cinture elastiche e confortevoli per l'equitazione Composizione: 100% Poliestere</v>
      </c>
      <c r="AQ1091" s="101" t="str">
        <f>IF(C1091&gt;0,+VLOOKUP($C1091,'STYLE NAMES'!$B:$AC,21,FALSE),"")</f>
        <v>Non lavare in lavatrice</v>
      </c>
      <c r="AR1091" s="101">
        <f>IF(D1091&gt;0,+VLOOKUP($C1091,'STYLE NAMES'!$B:$AC,22,FALSE),"")</f>
        <v>0</v>
      </c>
      <c r="AS1091" s="101">
        <f>IF(E1091&gt;0,+VLOOKUP($C1091,'STYLE NAMES'!$B:$AC,23,FALSE),"")</f>
        <v>0</v>
      </c>
      <c r="AT1091" s="101">
        <f>IF(F1091&gt;0,+VLOOKUP($C1091,'STYLE NAMES'!$B:$AC,24,FALSE),"")</f>
        <v>0</v>
      </c>
      <c r="AU1091" s="101">
        <f>IF(G1091&gt;0,+VLOOKUP($C1091,'STYLE NAMES'!$B:$AC,25,FALSE),"")</f>
        <v>0</v>
      </c>
      <c r="AV1091" s="101">
        <f>+VLOOKUP($S1091,'CODE GENERATOR'!$P:$AM,15,FALSE)</f>
        <v>0</v>
      </c>
      <c r="AW1091" s="101">
        <f>+VLOOKUP($S1091,'CODE GENERATOR'!$P:$AM,16,FALSE)</f>
        <v>0</v>
      </c>
      <c r="AX1091" s="101">
        <f>+VLOOKUP($S1091,'CODE GENERATOR'!$P:$AM,17,FALSE)</f>
        <v>0</v>
      </c>
      <c r="AY1091" s="101">
        <f>+VLOOKUP($S1091,'CODE GENERATOR'!$P:$AM,18,FALSE)</f>
        <v>0</v>
      </c>
      <c r="AZ1091" s="101">
        <f>+VLOOKUP($S1091,'CODE GENERATOR'!$P:$AM,19,FALSE)</f>
        <v>0</v>
      </c>
      <c r="BA1091" s="101">
        <f>+VLOOKUP($S1091,'CODE GENERATOR'!$P:$AM,20,FALSE)</f>
        <v>0</v>
      </c>
      <c r="BB1091" s="101">
        <f>+VLOOKUP($S1091,'CODE GENERATOR'!$P:$AM,21,FALSE)</f>
        <v>0</v>
      </c>
      <c r="BC1091" s="101">
        <f>+VLOOKUP($S1091,'CODE GENERATOR'!$P:$AM,22,FALSE)</f>
        <v>0</v>
      </c>
      <c r="BD1091" s="101">
        <f>+VLOOKUP($S1091,'CODE GENERATOR'!$P:$AM,23,FALSE)</f>
        <v>0</v>
      </c>
      <c r="BE1091" s="101">
        <f>+VLOOKUP($S1091,'CODE GENERATOR'!$P:$AM,24,FALSE)</f>
        <v>0</v>
      </c>
      <c r="BF1091" s="101">
        <f>IF(C1091&gt;0,+VLOOKUP(G1091,'CATEGORY ID'!$A$1:$L$118,3,FALSE),"")</f>
        <v>17</v>
      </c>
      <c r="BG1091" s="101">
        <f>IF(C1091&gt;0,+VLOOKUP(H1091,'CATEGORY ID'!$D$1:$L$118,3,FALSE),"")</f>
        <v>17</v>
      </c>
      <c r="BH1091" s="101">
        <f>IF(C1091&gt;0,+VLOOKUP((+H1091&amp;I1091),'CATEGORY ID'!$H$1:$I$121,2,FALSE),"")</f>
        <v>18</v>
      </c>
      <c r="BJ1091" s="101">
        <f>IF(C1091&gt;0,IF(COUNTIF('CATEGORY ID'!$K$1:$K$121,+H1091&amp;K1091) &gt; 0, +VLOOKUP(+H1091&amp;K1091,'CATEGORY ID'!$K$1:$L$121,2,FALSE),""),"")</f>
        <v>73</v>
      </c>
      <c r="BK1091" s="101" t="str">
        <f>IF(C1091&gt;0,IF(COUNTIF('CATEGORY ID'!$K$124:$K$165, +VLOOKUP(C1091,'STYLE NAMES'!$B:$AE,30,FALSE)) &gt; 0, +VLOOKUP(VLOOKUP(C1091,'STYLE NAMES'!$B:$AE,30,FALSE),'CATEGORY ID'!K:M,2,FALSE),""),"")</f>
        <v/>
      </c>
      <c r="BL1091" s="101">
        <v>75</v>
      </c>
      <c r="BR1091" s="101" t="str" cm="1">
        <f t="array" ref="BR1091">IF(C1091&gt;0,_xlfn.TEXTJOIN(";", TRUE,_xlfn.UNIQUE(_xlfn._xlws.FILTER(BF1091:BQ1091,(BF1091:BQ1091&gt;0)),TRUE,FALSE)),"")&amp;";"&amp;BS1091</f>
        <v>17;18;73;75;</v>
      </c>
      <c r="BU1091" s="106">
        <f>IF(C1091&gt;0,+VLOOKUP($C1091,'STYLE NAMES'!$B:$AC,26,FALSE),"")</f>
        <v>49.9</v>
      </c>
      <c r="BV1091" s="106">
        <f>IF(C1091&gt;0,+VLOOKUP($C1091,'STYLE NAMES'!$B:$AC,27,FALSE),"")</f>
        <v>2740</v>
      </c>
      <c r="BW1091" s="106">
        <f>IF(C1091&gt;0,+VLOOKUP($C1091,'STYLE NAMES'!$B:$AC,28,FALSE),"")</f>
        <v>57.384999999999991</v>
      </c>
      <c r="BY1091"/>
      <c r="BZ1091" s="101">
        <v>0</v>
      </c>
      <c r="CA1091" s="137">
        <f t="shared" si="83"/>
        <v>1</v>
      </c>
      <c r="CB1091" s="137">
        <f>+VLOOKUP(C1091,'[2]STYLES &amp; MODELS MATRIX'!$A:$G,7,FALSE)</f>
        <v>0</v>
      </c>
      <c r="CC1091" s="137">
        <f>+VLOOKUP(C1091,'[1]STYLES &amp; SIZE CHARTS'!$A:$H,8,FALSE)</f>
        <v>0</v>
      </c>
      <c r="CD1091" s="137"/>
      <c r="CE1091" s="205"/>
      <c r="CF1091" s="141"/>
    </row>
    <row r="1092" spans="1:84" s="101" customFormat="1" ht="12" customHeight="1" x14ac:dyDescent="0.2">
      <c r="A1092" s="102"/>
      <c r="B1092" s="101" t="s">
        <v>1009</v>
      </c>
      <c r="C1092" s="101" t="s">
        <v>2214</v>
      </c>
      <c r="D1092" s="101" t="s">
        <v>630</v>
      </c>
      <c r="E1092" s="203" t="s">
        <v>2526</v>
      </c>
      <c r="F1092" s="101">
        <v>95</v>
      </c>
      <c r="G1092" s="101" t="str">
        <f>IF(C1092&gt;0,+VLOOKUP($C1092,'STYLE NAMES'!$B:$AC,4,FALSE),"")</f>
        <v>ACCESSORIES</v>
      </c>
      <c r="H1092" s="101" t="str">
        <f>IF(C1092&gt;0,+VLOOKUP($C1092,'STYLE NAMES'!$B:$AC,5,FALSE),"")</f>
        <v>ACCESSORIES</v>
      </c>
      <c r="I1092" s="101" t="str">
        <f>IF(C1092&gt;0,+VLOOKUP($C1092,'STYLE NAMES'!$B:$AC,6,FALSE),"")</f>
        <v>RIDER ACCESSORIES</v>
      </c>
      <c r="J1092" s="101" t="str">
        <f>IF(C1092&gt;0,+VLOOKUP($C1092,'STYLE NAMES'!$B:$AC,7,FALSE),"")</f>
        <v>UNISEX</v>
      </c>
      <c r="K1092" s="101" t="str">
        <f>IF(C1092&gt;0,+VLOOKUP($C1092,'STYLE NAMES'!$B:$AC,8,FALSE),"")</f>
        <v>BELTS</v>
      </c>
      <c r="L1092" s="101" t="str">
        <f>IF(E1092&gt;0,+VLOOKUP($E1092,'CODE GENERATOR'!$D:$T,3,FALSE),"")</f>
        <v>A</v>
      </c>
      <c r="M1092" s="101" t="str">
        <f>IF(E1092&gt;0,+VLOOKUP($E1092,'CODE GENERATOR'!$D:$T,4,FALSE),"")</f>
        <v>BRAIDED</v>
      </c>
      <c r="N1092" s="101" t="str">
        <f>IF(E1092&gt;0,+VLOOKUP($E1092,'CODE GENERATOR'!$D:$T,6,FALSE),"")</f>
        <v>BEIGE</v>
      </c>
      <c r="O1092" s="101" t="str">
        <f>IF(E1092&gt;0,+VLOOKUP($E1092,'CODE GENERATOR'!$D:$T,7,FALSE),"")</f>
        <v>BEIGE</v>
      </c>
      <c r="P1092" s="101" t="str">
        <f t="shared" si="81"/>
        <v>BEIGE</v>
      </c>
      <c r="Q1092" s="104" t="str">
        <f>IF(E1092&gt;0,+VLOOKUP($E1092,'CODE GENERATOR'!$D:$T,11,FALSE),"")</f>
        <v>A.RACUX_BLT0094A</v>
      </c>
      <c r="R1092" s="104" t="str">
        <f>IF(E1092&gt;0,+VLOOKUP($E1092,'CODE GENERATOR'!$D:$T,12,FALSE),"")</f>
        <v>BRD0002BEGBEG</v>
      </c>
      <c r="S1092" s="104" t="str">
        <f>IF(E1092&gt;0,+VLOOKUP($E1092,'CODE GENERATOR'!$D:$T,13,FALSE),"")</f>
        <v>A.RACUX_BLT0094A_BRD0002BEGBEG</v>
      </c>
      <c r="T1092" s="104" t="str">
        <f t="shared" si="82"/>
        <v>A.RACUX_BLT0094A_BRD0002BEGBEG_95</v>
      </c>
      <c r="U1092" s="105"/>
      <c r="V1092" s="107" t="str" cm="1">
        <f t="array" ref="V1092">_xlfn.TEXTJOIN(";", TRUE, _xlfn.UNIQUE(_xlfn._xlws.FILTER(P$3:P$10029, C$3:C$10029=C1092)))</f>
        <v>BEIGE;NAVY;BLACK</v>
      </c>
      <c r="W1092" s="107" t="str" cm="1">
        <f t="array" ref="W1092">_xlfn.TEXTJOIN(";", TRUE, _xlfn.UNIQUE(_xlfn._xlws.FILTER(F$3:F$10029, C$3:C$10029=C1092)))</f>
        <v>85;90;95;100;105;110;115;120;125</v>
      </c>
      <c r="X1092" s="101" t="str">
        <f>IF(E1092&gt;0,+VLOOKUP($E1092,'CODE GENERATOR'!$D:$AC,19,FALSE),0)</f>
        <v>CavalierSanmarco_03.02.2026_0620</v>
      </c>
      <c r="Y1092" s="101" t="str">
        <f>IF(E1092&gt;0,+VLOOKUP($E1092,'CODE GENERATOR'!$D:$AC,20,FALSE),0)</f>
        <v>CavalierSanmarco_03.02.2026_0627</v>
      </c>
      <c r="Z1092" s="101" t="str">
        <f>IF(E1092&gt;0,+VLOOKUP($E1092,'CODE GENERATOR'!$D:$AC,21,FALSE),0)</f>
        <v>CavalierSanmarco_03.02.2026_0628</v>
      </c>
      <c r="AF1092" s="149" t="str">
        <f>IF($C1092&gt;0,$C1092&amp;" "&amp;$P1092&amp;" "&amp;+VLOOKUP($C1092,'STYLE NAMES'!$B:$AC,10,FALSE),"""")</f>
        <v>SANTINI BEIGE BRAIDED BELT</v>
      </c>
      <c r="AG1092" s="101" t="str">
        <f>"Enjoy our "&amp;(AF1092)&amp;"; "&amp;IF(C1092&gt;0,+VLOOKUP($C1092,'STYLE NAMES'!$B:$AC,11,FALSE),"")</f>
        <v>Enjoy our SANTINI BEIGE BRAIDED BELT; Braided Riding Belts
Available in many colors and designs you can use these elegant belts for riding or even at your daily life</v>
      </c>
      <c r="AH1092" s="101" t="str">
        <f>IF(C1092&gt;0,+VLOOKUP($C1092,'STYLE NAMES'!$B:$AC,12,FALSE),"")</f>
        <v>*Super elastic and comfortable riding belts
Composition:
100% Polyester</v>
      </c>
      <c r="AI1092" s="101" t="str">
        <f>IF(C1092&gt;0,+VLOOKUP($C1092,'STYLE NAMES'!$B:$AC,13,FALSE),"")</f>
        <v>Do not wash in washing machine</v>
      </c>
      <c r="AJ1092" s="149" t="str">
        <f>IF($C1092&gt;0,$C1092&amp;" "&amp;$P1092&amp;" "&amp;+VLOOKUP($C1092,'STYLE NAMES'!$B:$AC,14,FALSE),"""")</f>
        <v>SANTINI BEIGE ÖRGÜ KEMER</v>
      </c>
      <c r="AK1092" s="149" t="str">
        <f>"Cavalier SanMarco tarafından tasarlanan "&amp;(AJ1092)&amp;"; "&amp;IF(C1092&gt;0,+VLOOKUP($C1092,'STYLE NAMES'!$B:$AC,15,FALSE),"")</f>
        <v>Cavalier SanMarco tarafından tasarlanan SANTINI BEIGE ÖRGÜ KEMER; Örgü Binicilik Kemeri
Birçok renk ve desenleri ile bu şık kemerleri hem biniş kıyafetleriniz ile hem de günlük kıyafetlerinizle kullanabilirsiniz.</v>
      </c>
      <c r="AL1092" s="149" t="str">
        <f>IF(C1092&gt;0,+VLOOKUP($C1092,'STYLE NAMES'!$B:$AC,16,FALSE),"")</f>
        <v>* Çok esnek ve rahat 
Kompozisyon:
100% Polyester</v>
      </c>
      <c r="AM1092" s="149" t="str">
        <f>IF(C1092&gt;0,+VLOOKUP($C1092,'STYLE NAMES'!$B:$AC,17,FALSE),"")</f>
        <v>Ürünü makinada yıkamayınız</v>
      </c>
      <c r="AN1092" s="149" t="str">
        <f>IF($C1092&gt;0,$C1092&amp;" "&amp;$P1092&amp;" "&amp;+VLOOKUP($C1092,'STYLE NAMES'!$B:$AC,18,FALSE),"""")</f>
        <v>SANTINI BEIGE CINTURA ELASTICA</v>
      </c>
      <c r="AO1092" s="101" t="str">
        <f>"Disegnato da Cavalier SanMarco "&amp;(AN1092)&amp;"; "&amp;IF(C1092&gt;0,+VLOOKUP($C1092,'STYLE NAMES'!$B:$AC,19,FALSE),"")</f>
        <v>Disegnato da Cavalier SanMarco SANTINI BEIGE CINTURA ELASTICA; Cintura intrecciata per equitazione Disponibile in molti colori e design, queste eleganti cinture possono essere utilizzate sia per l'equitazione che nella vita quotidiana.</v>
      </c>
      <c r="AP1092" s="101" t="str">
        <f>IF(C1092&gt;0,+VLOOKUP($C1092,'STYLE NAMES'!$B:$AC,20,FALSE),"")</f>
        <v>Cinture elastiche e confortevoli per l'equitazione Composizione: 100% Poliestere</v>
      </c>
      <c r="AQ1092" s="101" t="str">
        <f>IF(C1092&gt;0,+VLOOKUP($C1092,'STYLE NAMES'!$B:$AC,21,FALSE),"")</f>
        <v>Non lavare in lavatrice</v>
      </c>
      <c r="AR1092" s="101">
        <f>IF(D1092&gt;0,+VLOOKUP($C1092,'STYLE NAMES'!$B:$AC,22,FALSE),"")</f>
        <v>0</v>
      </c>
      <c r="AS1092" s="101">
        <f>IF(E1092&gt;0,+VLOOKUP($C1092,'STYLE NAMES'!$B:$AC,23,FALSE),"")</f>
        <v>0</v>
      </c>
      <c r="AT1092" s="101">
        <f>IF(F1092&gt;0,+VLOOKUP($C1092,'STYLE NAMES'!$B:$AC,24,FALSE),"")</f>
        <v>0</v>
      </c>
      <c r="AU1092" s="101">
        <f>IF(G1092&gt;0,+VLOOKUP($C1092,'STYLE NAMES'!$B:$AC,25,FALSE),"")</f>
        <v>0</v>
      </c>
      <c r="AV1092" s="101">
        <f>+VLOOKUP($S1092,'CODE GENERATOR'!$P:$AM,15,FALSE)</f>
        <v>0</v>
      </c>
      <c r="AW1092" s="101">
        <f>+VLOOKUP($S1092,'CODE GENERATOR'!$P:$AM,16,FALSE)</f>
        <v>0</v>
      </c>
      <c r="AX1092" s="101">
        <f>+VLOOKUP($S1092,'CODE GENERATOR'!$P:$AM,17,FALSE)</f>
        <v>0</v>
      </c>
      <c r="AY1092" s="101">
        <f>+VLOOKUP($S1092,'CODE GENERATOR'!$P:$AM,18,FALSE)</f>
        <v>0</v>
      </c>
      <c r="AZ1092" s="101">
        <f>+VLOOKUP($S1092,'CODE GENERATOR'!$P:$AM,19,FALSE)</f>
        <v>0</v>
      </c>
      <c r="BA1092" s="101">
        <f>+VLOOKUP($S1092,'CODE GENERATOR'!$P:$AM,20,FALSE)</f>
        <v>0</v>
      </c>
      <c r="BB1092" s="101">
        <f>+VLOOKUP($S1092,'CODE GENERATOR'!$P:$AM,21,FALSE)</f>
        <v>0</v>
      </c>
      <c r="BC1092" s="101">
        <f>+VLOOKUP($S1092,'CODE GENERATOR'!$P:$AM,22,FALSE)</f>
        <v>0</v>
      </c>
      <c r="BD1092" s="101">
        <f>+VLOOKUP($S1092,'CODE GENERATOR'!$P:$AM,23,FALSE)</f>
        <v>0</v>
      </c>
      <c r="BE1092" s="101">
        <f>+VLOOKUP($S1092,'CODE GENERATOR'!$P:$AM,24,FALSE)</f>
        <v>0</v>
      </c>
      <c r="BF1092" s="101">
        <f>IF(C1092&gt;0,+VLOOKUP(G1092,'CATEGORY ID'!$A$1:$L$118,3,FALSE),"")</f>
        <v>17</v>
      </c>
      <c r="BG1092" s="101">
        <f>IF(C1092&gt;0,+VLOOKUP(H1092,'CATEGORY ID'!$D$1:$L$118,3,FALSE),"")</f>
        <v>17</v>
      </c>
      <c r="BH1092" s="101">
        <f>IF(C1092&gt;0,+VLOOKUP((+H1092&amp;I1092),'CATEGORY ID'!$H$1:$I$121,2,FALSE),"")</f>
        <v>18</v>
      </c>
      <c r="BJ1092" s="101">
        <f>IF(C1092&gt;0,IF(COUNTIF('CATEGORY ID'!$K$1:$K$121,+H1092&amp;K1092) &gt; 0, +VLOOKUP(+H1092&amp;K1092,'CATEGORY ID'!$K$1:$L$121,2,FALSE),""),"")</f>
        <v>73</v>
      </c>
      <c r="BK1092" s="101" t="str">
        <f>IF(C1092&gt;0,IF(COUNTIF('CATEGORY ID'!$K$124:$K$165, +VLOOKUP(C1092,'STYLE NAMES'!$B:$AE,30,FALSE)) &gt; 0, +VLOOKUP(VLOOKUP(C1092,'STYLE NAMES'!$B:$AE,30,FALSE),'CATEGORY ID'!K:M,2,FALSE),""),"")</f>
        <v/>
      </c>
      <c r="BL1092" s="101">
        <v>75</v>
      </c>
      <c r="BR1092" s="101" t="str" cm="1">
        <f t="array" ref="BR1092">IF(C1092&gt;0,_xlfn.TEXTJOIN(";", TRUE,_xlfn.UNIQUE(_xlfn._xlws.FILTER(BF1092:BQ1092,(BF1092:BQ1092&gt;0)),TRUE,FALSE)),"")&amp;";"&amp;BS1092</f>
        <v>17;18;73;75;</v>
      </c>
      <c r="BU1092" s="106">
        <f>IF(C1092&gt;0,+VLOOKUP($C1092,'STYLE NAMES'!$B:$AC,26,FALSE),"")</f>
        <v>49.9</v>
      </c>
      <c r="BV1092" s="106">
        <f>IF(C1092&gt;0,+VLOOKUP($C1092,'STYLE NAMES'!$B:$AC,27,FALSE),"")</f>
        <v>2740</v>
      </c>
      <c r="BW1092" s="106">
        <f>IF(C1092&gt;0,+VLOOKUP($C1092,'STYLE NAMES'!$B:$AC,28,FALSE),"")</f>
        <v>57.384999999999991</v>
      </c>
      <c r="BY1092"/>
      <c r="BZ1092" s="101">
        <v>2</v>
      </c>
      <c r="CA1092" s="137">
        <f t="shared" si="83"/>
        <v>1</v>
      </c>
      <c r="CB1092" s="137">
        <f>+VLOOKUP(C1092,'[2]STYLES &amp; MODELS MATRIX'!$A:$G,7,FALSE)</f>
        <v>0</v>
      </c>
      <c r="CC1092" s="137">
        <f>+VLOOKUP(C1092,'[1]STYLES &amp; SIZE CHARTS'!$A:$H,8,FALSE)</f>
        <v>0</v>
      </c>
      <c r="CD1092" s="137"/>
      <c r="CE1092" s="205"/>
      <c r="CF1092" s="141"/>
    </row>
    <row r="1093" spans="1:84" s="101" customFormat="1" ht="12" customHeight="1" x14ac:dyDescent="0.2">
      <c r="A1093" s="102"/>
      <c r="B1093" s="101" t="s">
        <v>1009</v>
      </c>
      <c r="C1093" s="101" t="s">
        <v>2214</v>
      </c>
      <c r="D1093" s="101" t="s">
        <v>630</v>
      </c>
      <c r="E1093" s="203" t="s">
        <v>2526</v>
      </c>
      <c r="F1093" s="101">
        <v>100</v>
      </c>
      <c r="G1093" s="101" t="str">
        <f>IF(C1093&gt;0,+VLOOKUP($C1093,'STYLE NAMES'!$B:$AC,4,FALSE),"")</f>
        <v>ACCESSORIES</v>
      </c>
      <c r="H1093" s="101" t="str">
        <f>IF(C1093&gt;0,+VLOOKUP($C1093,'STYLE NAMES'!$B:$AC,5,FALSE),"")</f>
        <v>ACCESSORIES</v>
      </c>
      <c r="I1093" s="101" t="str">
        <f>IF(C1093&gt;0,+VLOOKUP($C1093,'STYLE NAMES'!$B:$AC,6,FALSE),"")</f>
        <v>RIDER ACCESSORIES</v>
      </c>
      <c r="J1093" s="101" t="str">
        <f>IF(C1093&gt;0,+VLOOKUP($C1093,'STYLE NAMES'!$B:$AC,7,FALSE),"")</f>
        <v>UNISEX</v>
      </c>
      <c r="K1093" s="101" t="str">
        <f>IF(C1093&gt;0,+VLOOKUP($C1093,'STYLE NAMES'!$B:$AC,8,FALSE),"")</f>
        <v>BELTS</v>
      </c>
      <c r="L1093" s="101" t="str">
        <f>IF(E1093&gt;0,+VLOOKUP($E1093,'CODE GENERATOR'!$D:$T,3,FALSE),"")</f>
        <v>A</v>
      </c>
      <c r="M1093" s="101" t="str">
        <f>IF(E1093&gt;0,+VLOOKUP($E1093,'CODE GENERATOR'!$D:$T,4,FALSE),"")</f>
        <v>BRAIDED</v>
      </c>
      <c r="N1093" s="101" t="str">
        <f>IF(E1093&gt;0,+VLOOKUP($E1093,'CODE GENERATOR'!$D:$T,6,FALSE),"")</f>
        <v>BEIGE</v>
      </c>
      <c r="O1093" s="101" t="str">
        <f>IF(E1093&gt;0,+VLOOKUP($E1093,'CODE GENERATOR'!$D:$T,7,FALSE),"")</f>
        <v>BEIGE</v>
      </c>
      <c r="P1093" s="101" t="str">
        <f t="shared" si="81"/>
        <v>BEIGE</v>
      </c>
      <c r="Q1093" s="104" t="str">
        <f>IF(E1093&gt;0,+VLOOKUP($E1093,'CODE GENERATOR'!$D:$T,11,FALSE),"")</f>
        <v>A.RACUX_BLT0094A</v>
      </c>
      <c r="R1093" s="104" t="str">
        <f>IF(E1093&gt;0,+VLOOKUP($E1093,'CODE GENERATOR'!$D:$T,12,FALSE),"")</f>
        <v>BRD0002BEGBEG</v>
      </c>
      <c r="S1093" s="104" t="str">
        <f>IF(E1093&gt;0,+VLOOKUP($E1093,'CODE GENERATOR'!$D:$T,13,FALSE),"")</f>
        <v>A.RACUX_BLT0094A_BRD0002BEGBEG</v>
      </c>
      <c r="T1093" s="104" t="str">
        <f t="shared" si="82"/>
        <v>A.RACUX_BLT0094A_BRD0002BEGBEG_100</v>
      </c>
      <c r="U1093" s="105"/>
      <c r="V1093" s="107" t="str" cm="1">
        <f t="array" ref="V1093">_xlfn.TEXTJOIN(";", TRUE, _xlfn.UNIQUE(_xlfn._xlws.FILTER(P$3:P$10029, C$3:C$10029=C1093)))</f>
        <v>BEIGE;NAVY;BLACK</v>
      </c>
      <c r="W1093" s="107" t="str" cm="1">
        <f t="array" ref="W1093">_xlfn.TEXTJOIN(";", TRUE, _xlfn.UNIQUE(_xlfn._xlws.FILTER(F$3:F$10029, C$3:C$10029=C1093)))</f>
        <v>85;90;95;100;105;110;115;120;125</v>
      </c>
      <c r="X1093" s="101" t="str">
        <f>IF(E1093&gt;0,+VLOOKUP($E1093,'CODE GENERATOR'!$D:$AC,19,FALSE),0)</f>
        <v>CavalierSanmarco_03.02.2026_0620</v>
      </c>
      <c r="Y1093" s="101" t="str">
        <f>IF(E1093&gt;0,+VLOOKUP($E1093,'CODE GENERATOR'!$D:$AC,20,FALSE),0)</f>
        <v>CavalierSanmarco_03.02.2026_0627</v>
      </c>
      <c r="Z1093" s="101" t="str">
        <f>IF(E1093&gt;0,+VLOOKUP($E1093,'CODE GENERATOR'!$D:$AC,21,FALSE),0)</f>
        <v>CavalierSanmarco_03.02.2026_0628</v>
      </c>
      <c r="AF1093" s="149" t="str">
        <f>IF($C1093&gt;0,$C1093&amp;" "&amp;$P1093&amp;" "&amp;+VLOOKUP($C1093,'STYLE NAMES'!$B:$AC,10,FALSE),"""")</f>
        <v>SANTINI BEIGE BRAIDED BELT</v>
      </c>
      <c r="AG1093" s="101" t="str">
        <f>"Enjoy our "&amp;(AF1093)&amp;"; "&amp;IF(C1093&gt;0,+VLOOKUP($C1093,'STYLE NAMES'!$B:$AC,11,FALSE),"")</f>
        <v>Enjoy our SANTINI BEIGE BRAIDED BELT; Braided Riding Belts
Available in many colors and designs you can use these elegant belts for riding or even at your daily life</v>
      </c>
      <c r="AH1093" s="101" t="str">
        <f>IF(C1093&gt;0,+VLOOKUP($C1093,'STYLE NAMES'!$B:$AC,12,FALSE),"")</f>
        <v>*Super elastic and comfortable riding belts
Composition:
100% Polyester</v>
      </c>
      <c r="AI1093" s="101" t="str">
        <f>IF(C1093&gt;0,+VLOOKUP($C1093,'STYLE NAMES'!$B:$AC,13,FALSE),"")</f>
        <v>Do not wash in washing machine</v>
      </c>
      <c r="AJ1093" s="149" t="str">
        <f>IF($C1093&gt;0,$C1093&amp;" "&amp;$P1093&amp;" "&amp;+VLOOKUP($C1093,'STYLE NAMES'!$B:$AC,14,FALSE),"""")</f>
        <v>SANTINI BEIGE ÖRGÜ KEMER</v>
      </c>
      <c r="AK1093" s="149" t="str">
        <f>"Cavalier SanMarco tarafından tasarlanan "&amp;(AJ1093)&amp;"; "&amp;IF(C1093&gt;0,+VLOOKUP($C1093,'STYLE NAMES'!$B:$AC,15,FALSE),"")</f>
        <v>Cavalier SanMarco tarafından tasarlanan SANTINI BEIGE ÖRGÜ KEMER; Örgü Binicilik Kemeri
Birçok renk ve desenleri ile bu şık kemerleri hem biniş kıyafetleriniz ile hem de günlük kıyafetlerinizle kullanabilirsiniz.</v>
      </c>
      <c r="AL1093" s="149" t="str">
        <f>IF(C1093&gt;0,+VLOOKUP($C1093,'STYLE NAMES'!$B:$AC,16,FALSE),"")</f>
        <v>* Çok esnek ve rahat 
Kompozisyon:
100% Polyester</v>
      </c>
      <c r="AM1093" s="149" t="str">
        <f>IF(C1093&gt;0,+VLOOKUP($C1093,'STYLE NAMES'!$B:$AC,17,FALSE),"")</f>
        <v>Ürünü makinada yıkamayınız</v>
      </c>
      <c r="AN1093" s="149" t="str">
        <f>IF($C1093&gt;0,$C1093&amp;" "&amp;$P1093&amp;" "&amp;+VLOOKUP($C1093,'STYLE NAMES'!$B:$AC,18,FALSE),"""")</f>
        <v>SANTINI BEIGE CINTURA ELASTICA</v>
      </c>
      <c r="AO1093" s="101" t="str">
        <f>"Disegnato da Cavalier SanMarco "&amp;(AN1093)&amp;"; "&amp;IF(C1093&gt;0,+VLOOKUP($C1093,'STYLE NAMES'!$B:$AC,19,FALSE),"")</f>
        <v>Disegnato da Cavalier SanMarco SANTINI BEIGE CINTURA ELASTICA; Cintura intrecciata per equitazione Disponibile in molti colori e design, queste eleganti cinture possono essere utilizzate sia per l'equitazione che nella vita quotidiana.</v>
      </c>
      <c r="AP1093" s="101" t="str">
        <f>IF(C1093&gt;0,+VLOOKUP($C1093,'STYLE NAMES'!$B:$AC,20,FALSE),"")</f>
        <v>Cinture elastiche e confortevoli per l'equitazione Composizione: 100% Poliestere</v>
      </c>
      <c r="AQ1093" s="101" t="str">
        <f>IF(C1093&gt;0,+VLOOKUP($C1093,'STYLE NAMES'!$B:$AC,21,FALSE),"")</f>
        <v>Non lavare in lavatrice</v>
      </c>
      <c r="AR1093" s="101">
        <f>IF(D1093&gt;0,+VLOOKUP($C1093,'STYLE NAMES'!$B:$AC,22,FALSE),"")</f>
        <v>0</v>
      </c>
      <c r="AS1093" s="101">
        <f>IF(E1093&gt;0,+VLOOKUP($C1093,'STYLE NAMES'!$B:$AC,23,FALSE),"")</f>
        <v>0</v>
      </c>
      <c r="AT1093" s="101">
        <f>IF(F1093&gt;0,+VLOOKUP($C1093,'STYLE NAMES'!$B:$AC,24,FALSE),"")</f>
        <v>0</v>
      </c>
      <c r="AU1093" s="101">
        <f>IF(G1093&gt;0,+VLOOKUP($C1093,'STYLE NAMES'!$B:$AC,25,FALSE),"")</f>
        <v>0</v>
      </c>
      <c r="AV1093" s="101">
        <f>+VLOOKUP($S1093,'CODE GENERATOR'!$P:$AM,15,FALSE)</f>
        <v>0</v>
      </c>
      <c r="AW1093" s="101">
        <f>+VLOOKUP($S1093,'CODE GENERATOR'!$P:$AM,16,FALSE)</f>
        <v>0</v>
      </c>
      <c r="AX1093" s="101">
        <f>+VLOOKUP($S1093,'CODE GENERATOR'!$P:$AM,17,FALSE)</f>
        <v>0</v>
      </c>
      <c r="AY1093" s="101">
        <f>+VLOOKUP($S1093,'CODE GENERATOR'!$P:$AM,18,FALSE)</f>
        <v>0</v>
      </c>
      <c r="AZ1093" s="101">
        <f>+VLOOKUP($S1093,'CODE GENERATOR'!$P:$AM,19,FALSE)</f>
        <v>0</v>
      </c>
      <c r="BA1093" s="101">
        <f>+VLOOKUP($S1093,'CODE GENERATOR'!$P:$AM,20,FALSE)</f>
        <v>0</v>
      </c>
      <c r="BB1093" s="101">
        <f>+VLOOKUP($S1093,'CODE GENERATOR'!$P:$AM,21,FALSE)</f>
        <v>0</v>
      </c>
      <c r="BC1093" s="101">
        <f>+VLOOKUP($S1093,'CODE GENERATOR'!$P:$AM,22,FALSE)</f>
        <v>0</v>
      </c>
      <c r="BD1093" s="101">
        <f>+VLOOKUP($S1093,'CODE GENERATOR'!$P:$AM,23,FALSE)</f>
        <v>0</v>
      </c>
      <c r="BE1093" s="101">
        <f>+VLOOKUP($S1093,'CODE GENERATOR'!$P:$AM,24,FALSE)</f>
        <v>0</v>
      </c>
      <c r="BF1093" s="101">
        <f>IF(C1093&gt;0,+VLOOKUP(G1093,'CATEGORY ID'!$A$1:$L$118,3,FALSE),"")</f>
        <v>17</v>
      </c>
      <c r="BG1093" s="101">
        <f>IF(C1093&gt;0,+VLOOKUP(H1093,'CATEGORY ID'!$D$1:$L$118,3,FALSE),"")</f>
        <v>17</v>
      </c>
      <c r="BH1093" s="101">
        <f>IF(C1093&gt;0,+VLOOKUP((+H1093&amp;I1093),'CATEGORY ID'!$H$1:$I$121,2,FALSE),"")</f>
        <v>18</v>
      </c>
      <c r="BJ1093" s="101">
        <f>IF(C1093&gt;0,IF(COUNTIF('CATEGORY ID'!$K$1:$K$121,+H1093&amp;K1093) &gt; 0, +VLOOKUP(+H1093&amp;K1093,'CATEGORY ID'!$K$1:$L$121,2,FALSE),""),"")</f>
        <v>73</v>
      </c>
      <c r="BK1093" s="101" t="str">
        <f>IF(C1093&gt;0,IF(COUNTIF('CATEGORY ID'!$K$124:$K$165, +VLOOKUP(C1093,'STYLE NAMES'!$B:$AE,30,FALSE)) &gt; 0, +VLOOKUP(VLOOKUP(C1093,'STYLE NAMES'!$B:$AE,30,FALSE),'CATEGORY ID'!K:M,2,FALSE),""),"")</f>
        <v/>
      </c>
      <c r="BL1093" s="101">
        <v>75</v>
      </c>
      <c r="BR1093" s="101" t="str" cm="1">
        <f t="array" ref="BR1093">IF(C1093&gt;0,_xlfn.TEXTJOIN(";", TRUE,_xlfn.UNIQUE(_xlfn._xlws.FILTER(BF1093:BQ1093,(BF1093:BQ1093&gt;0)),TRUE,FALSE)),"")&amp;";"&amp;BS1093</f>
        <v>17;18;73;75;</v>
      </c>
      <c r="BU1093" s="106">
        <f>IF(C1093&gt;0,+VLOOKUP($C1093,'STYLE NAMES'!$B:$AC,26,FALSE),"")</f>
        <v>49.9</v>
      </c>
      <c r="BV1093" s="106">
        <f>IF(C1093&gt;0,+VLOOKUP($C1093,'STYLE NAMES'!$B:$AC,27,FALSE),"")</f>
        <v>2740</v>
      </c>
      <c r="BW1093" s="106">
        <f>IF(C1093&gt;0,+VLOOKUP($C1093,'STYLE NAMES'!$B:$AC,28,FALSE),"")</f>
        <v>57.384999999999991</v>
      </c>
      <c r="BY1093"/>
      <c r="BZ1093" s="101">
        <v>0</v>
      </c>
      <c r="CA1093" s="137">
        <f t="shared" si="83"/>
        <v>1</v>
      </c>
      <c r="CB1093" s="137">
        <f>+VLOOKUP(C1093,'[2]STYLES &amp; MODELS MATRIX'!$A:$G,7,FALSE)</f>
        <v>0</v>
      </c>
      <c r="CC1093" s="137">
        <f>+VLOOKUP(C1093,'[1]STYLES &amp; SIZE CHARTS'!$A:$H,8,FALSE)</f>
        <v>0</v>
      </c>
      <c r="CD1093" s="137"/>
      <c r="CE1093" s="205"/>
      <c r="CF1093" s="141"/>
    </row>
    <row r="1094" spans="1:84" s="101" customFormat="1" ht="12" customHeight="1" x14ac:dyDescent="0.2">
      <c r="A1094" s="102"/>
      <c r="B1094" s="101" t="s">
        <v>1009</v>
      </c>
      <c r="C1094" s="101" t="s">
        <v>2214</v>
      </c>
      <c r="D1094" s="101" t="s">
        <v>630</v>
      </c>
      <c r="E1094" s="203" t="s">
        <v>2526</v>
      </c>
      <c r="F1094" s="101">
        <v>105</v>
      </c>
      <c r="G1094" s="101" t="str">
        <f>IF(C1094&gt;0,+VLOOKUP($C1094,'STYLE NAMES'!$B:$AC,4,FALSE),"")</f>
        <v>ACCESSORIES</v>
      </c>
      <c r="H1094" s="101" t="str">
        <f>IF(C1094&gt;0,+VLOOKUP($C1094,'STYLE NAMES'!$B:$AC,5,FALSE),"")</f>
        <v>ACCESSORIES</v>
      </c>
      <c r="I1094" s="101" t="str">
        <f>IF(C1094&gt;0,+VLOOKUP($C1094,'STYLE NAMES'!$B:$AC,6,FALSE),"")</f>
        <v>RIDER ACCESSORIES</v>
      </c>
      <c r="J1094" s="101" t="str">
        <f>IF(C1094&gt;0,+VLOOKUP($C1094,'STYLE NAMES'!$B:$AC,7,FALSE),"")</f>
        <v>UNISEX</v>
      </c>
      <c r="K1094" s="101" t="str">
        <f>IF(C1094&gt;0,+VLOOKUP($C1094,'STYLE NAMES'!$B:$AC,8,FALSE),"")</f>
        <v>BELTS</v>
      </c>
      <c r="L1094" s="101" t="str">
        <f>IF(E1094&gt;0,+VLOOKUP($E1094,'CODE GENERATOR'!$D:$T,3,FALSE),"")</f>
        <v>A</v>
      </c>
      <c r="M1094" s="101" t="str">
        <f>IF(E1094&gt;0,+VLOOKUP($E1094,'CODE GENERATOR'!$D:$T,4,FALSE),"")</f>
        <v>BRAIDED</v>
      </c>
      <c r="N1094" s="101" t="str">
        <f>IF(E1094&gt;0,+VLOOKUP($E1094,'CODE GENERATOR'!$D:$T,6,FALSE),"")</f>
        <v>BEIGE</v>
      </c>
      <c r="O1094" s="101" t="str">
        <f>IF(E1094&gt;0,+VLOOKUP($E1094,'CODE GENERATOR'!$D:$T,7,FALSE),"")</f>
        <v>BEIGE</v>
      </c>
      <c r="P1094" s="101" t="str">
        <f t="shared" si="81"/>
        <v>BEIGE</v>
      </c>
      <c r="Q1094" s="104" t="str">
        <f>IF(E1094&gt;0,+VLOOKUP($E1094,'CODE GENERATOR'!$D:$T,11,FALSE),"")</f>
        <v>A.RACUX_BLT0094A</v>
      </c>
      <c r="R1094" s="104" t="str">
        <f>IF(E1094&gt;0,+VLOOKUP($E1094,'CODE GENERATOR'!$D:$T,12,FALSE),"")</f>
        <v>BRD0002BEGBEG</v>
      </c>
      <c r="S1094" s="104" t="str">
        <f>IF(E1094&gt;0,+VLOOKUP($E1094,'CODE GENERATOR'!$D:$T,13,FALSE),"")</f>
        <v>A.RACUX_BLT0094A_BRD0002BEGBEG</v>
      </c>
      <c r="T1094" s="104" t="str">
        <f t="shared" si="82"/>
        <v>A.RACUX_BLT0094A_BRD0002BEGBEG_105</v>
      </c>
      <c r="U1094" s="105"/>
      <c r="V1094" s="107" t="str" cm="1">
        <f t="array" ref="V1094">_xlfn.TEXTJOIN(";", TRUE, _xlfn.UNIQUE(_xlfn._xlws.FILTER(P$3:P$10029, C$3:C$10029=C1094)))</f>
        <v>BEIGE;NAVY;BLACK</v>
      </c>
      <c r="W1094" s="107" t="str" cm="1">
        <f t="array" ref="W1094">_xlfn.TEXTJOIN(";", TRUE, _xlfn.UNIQUE(_xlfn._xlws.FILTER(F$3:F$10029, C$3:C$10029=C1094)))</f>
        <v>85;90;95;100;105;110;115;120;125</v>
      </c>
      <c r="X1094" s="101" t="str">
        <f>IF(E1094&gt;0,+VLOOKUP($E1094,'CODE GENERATOR'!$D:$AC,19,FALSE),0)</f>
        <v>CavalierSanmarco_03.02.2026_0620</v>
      </c>
      <c r="Y1094" s="101" t="str">
        <f>IF(E1094&gt;0,+VLOOKUP($E1094,'CODE GENERATOR'!$D:$AC,20,FALSE),0)</f>
        <v>CavalierSanmarco_03.02.2026_0627</v>
      </c>
      <c r="Z1094" s="101" t="str">
        <f>IF(E1094&gt;0,+VLOOKUP($E1094,'CODE GENERATOR'!$D:$AC,21,FALSE),0)</f>
        <v>CavalierSanmarco_03.02.2026_0628</v>
      </c>
      <c r="AF1094" s="149" t="str">
        <f>IF($C1094&gt;0,$C1094&amp;" "&amp;$P1094&amp;" "&amp;+VLOOKUP($C1094,'STYLE NAMES'!$B:$AC,10,FALSE),"""")</f>
        <v>SANTINI BEIGE BRAIDED BELT</v>
      </c>
      <c r="AG1094" s="101" t="str">
        <f>"Enjoy our "&amp;(AF1094)&amp;"; "&amp;IF(C1094&gt;0,+VLOOKUP($C1094,'STYLE NAMES'!$B:$AC,11,FALSE),"")</f>
        <v>Enjoy our SANTINI BEIGE BRAIDED BELT; Braided Riding Belts
Available in many colors and designs you can use these elegant belts for riding or even at your daily life</v>
      </c>
      <c r="AH1094" s="101" t="str">
        <f>IF(C1094&gt;0,+VLOOKUP($C1094,'STYLE NAMES'!$B:$AC,12,FALSE),"")</f>
        <v>*Super elastic and comfortable riding belts
Composition:
100% Polyester</v>
      </c>
      <c r="AI1094" s="101" t="str">
        <f>IF(C1094&gt;0,+VLOOKUP($C1094,'STYLE NAMES'!$B:$AC,13,FALSE),"")</f>
        <v>Do not wash in washing machine</v>
      </c>
      <c r="AJ1094" s="149" t="str">
        <f>IF($C1094&gt;0,$C1094&amp;" "&amp;$P1094&amp;" "&amp;+VLOOKUP($C1094,'STYLE NAMES'!$B:$AC,14,FALSE),"""")</f>
        <v>SANTINI BEIGE ÖRGÜ KEMER</v>
      </c>
      <c r="AK1094" s="149" t="str">
        <f>"Cavalier SanMarco tarafından tasarlanan "&amp;(AJ1094)&amp;"; "&amp;IF(C1094&gt;0,+VLOOKUP($C1094,'STYLE NAMES'!$B:$AC,15,FALSE),"")</f>
        <v>Cavalier SanMarco tarafından tasarlanan SANTINI BEIGE ÖRGÜ KEMER; Örgü Binicilik Kemeri
Birçok renk ve desenleri ile bu şık kemerleri hem biniş kıyafetleriniz ile hem de günlük kıyafetlerinizle kullanabilirsiniz.</v>
      </c>
      <c r="AL1094" s="149" t="str">
        <f>IF(C1094&gt;0,+VLOOKUP($C1094,'STYLE NAMES'!$B:$AC,16,FALSE),"")</f>
        <v>* Çok esnek ve rahat 
Kompozisyon:
100% Polyester</v>
      </c>
      <c r="AM1094" s="149" t="str">
        <f>IF(C1094&gt;0,+VLOOKUP($C1094,'STYLE NAMES'!$B:$AC,17,FALSE),"")</f>
        <v>Ürünü makinada yıkamayınız</v>
      </c>
      <c r="AN1094" s="149" t="str">
        <f>IF($C1094&gt;0,$C1094&amp;" "&amp;$P1094&amp;" "&amp;+VLOOKUP($C1094,'STYLE NAMES'!$B:$AC,18,FALSE),"""")</f>
        <v>SANTINI BEIGE CINTURA ELASTICA</v>
      </c>
      <c r="AO1094" s="101" t="str">
        <f>"Disegnato da Cavalier SanMarco "&amp;(AN1094)&amp;"; "&amp;IF(C1094&gt;0,+VLOOKUP($C1094,'STYLE NAMES'!$B:$AC,19,FALSE),"")</f>
        <v>Disegnato da Cavalier SanMarco SANTINI BEIGE CINTURA ELASTICA; Cintura intrecciata per equitazione Disponibile in molti colori e design, queste eleganti cinture possono essere utilizzate sia per l'equitazione che nella vita quotidiana.</v>
      </c>
      <c r="AP1094" s="101" t="str">
        <f>IF(C1094&gt;0,+VLOOKUP($C1094,'STYLE NAMES'!$B:$AC,20,FALSE),"")</f>
        <v>Cinture elastiche e confortevoli per l'equitazione Composizione: 100% Poliestere</v>
      </c>
      <c r="AQ1094" s="101" t="str">
        <f>IF(C1094&gt;0,+VLOOKUP($C1094,'STYLE NAMES'!$B:$AC,21,FALSE),"")</f>
        <v>Non lavare in lavatrice</v>
      </c>
      <c r="AR1094" s="101">
        <f>IF(D1094&gt;0,+VLOOKUP($C1094,'STYLE NAMES'!$B:$AC,22,FALSE),"")</f>
        <v>0</v>
      </c>
      <c r="AS1094" s="101">
        <f>IF(E1094&gt;0,+VLOOKUP($C1094,'STYLE NAMES'!$B:$AC,23,FALSE),"")</f>
        <v>0</v>
      </c>
      <c r="AT1094" s="101">
        <f>IF(F1094&gt;0,+VLOOKUP($C1094,'STYLE NAMES'!$B:$AC,24,FALSE),"")</f>
        <v>0</v>
      </c>
      <c r="AU1094" s="101">
        <f>IF(G1094&gt;0,+VLOOKUP($C1094,'STYLE NAMES'!$B:$AC,25,FALSE),"")</f>
        <v>0</v>
      </c>
      <c r="AV1094" s="101">
        <f>+VLOOKUP($S1094,'CODE GENERATOR'!$P:$AM,15,FALSE)</f>
        <v>0</v>
      </c>
      <c r="AW1094" s="101">
        <f>+VLOOKUP($S1094,'CODE GENERATOR'!$P:$AM,16,FALSE)</f>
        <v>0</v>
      </c>
      <c r="AX1094" s="101">
        <f>+VLOOKUP($S1094,'CODE GENERATOR'!$P:$AM,17,FALSE)</f>
        <v>0</v>
      </c>
      <c r="AY1094" s="101">
        <f>+VLOOKUP($S1094,'CODE GENERATOR'!$P:$AM,18,FALSE)</f>
        <v>0</v>
      </c>
      <c r="AZ1094" s="101">
        <f>+VLOOKUP($S1094,'CODE GENERATOR'!$P:$AM,19,FALSE)</f>
        <v>0</v>
      </c>
      <c r="BA1094" s="101">
        <f>+VLOOKUP($S1094,'CODE GENERATOR'!$P:$AM,20,FALSE)</f>
        <v>0</v>
      </c>
      <c r="BB1094" s="101">
        <f>+VLOOKUP($S1094,'CODE GENERATOR'!$P:$AM,21,FALSE)</f>
        <v>0</v>
      </c>
      <c r="BC1094" s="101">
        <f>+VLOOKUP($S1094,'CODE GENERATOR'!$P:$AM,22,FALSE)</f>
        <v>0</v>
      </c>
      <c r="BD1094" s="101">
        <f>+VLOOKUP($S1094,'CODE GENERATOR'!$P:$AM,23,FALSE)</f>
        <v>0</v>
      </c>
      <c r="BE1094" s="101">
        <f>+VLOOKUP($S1094,'CODE GENERATOR'!$P:$AM,24,FALSE)</f>
        <v>0</v>
      </c>
      <c r="BF1094" s="101">
        <f>IF(C1094&gt;0,+VLOOKUP(G1094,'CATEGORY ID'!$A$1:$L$118,3,FALSE),"")</f>
        <v>17</v>
      </c>
      <c r="BG1094" s="101">
        <f>IF(C1094&gt;0,+VLOOKUP(H1094,'CATEGORY ID'!$D$1:$L$118,3,FALSE),"")</f>
        <v>17</v>
      </c>
      <c r="BH1094" s="101">
        <f>IF(C1094&gt;0,+VLOOKUP((+H1094&amp;I1094),'CATEGORY ID'!$H$1:$I$121,2,FALSE),"")</f>
        <v>18</v>
      </c>
      <c r="BJ1094" s="101">
        <f>IF(C1094&gt;0,IF(COUNTIF('CATEGORY ID'!$K$1:$K$121,+H1094&amp;K1094) &gt; 0, +VLOOKUP(+H1094&amp;K1094,'CATEGORY ID'!$K$1:$L$121,2,FALSE),""),"")</f>
        <v>73</v>
      </c>
      <c r="BK1094" s="101" t="str">
        <f>IF(C1094&gt;0,IF(COUNTIF('CATEGORY ID'!$K$124:$K$165, +VLOOKUP(C1094,'STYLE NAMES'!$B:$AE,30,FALSE)) &gt; 0, +VLOOKUP(VLOOKUP(C1094,'STYLE NAMES'!$B:$AE,30,FALSE),'CATEGORY ID'!K:M,2,FALSE),""),"")</f>
        <v/>
      </c>
      <c r="BL1094" s="101">
        <v>75</v>
      </c>
      <c r="BR1094" s="101" t="str" cm="1">
        <f t="array" ref="BR1094">IF(C1094&gt;0,_xlfn.TEXTJOIN(";", TRUE,_xlfn.UNIQUE(_xlfn._xlws.FILTER(BF1094:BQ1094,(BF1094:BQ1094&gt;0)),TRUE,FALSE)),"")&amp;";"&amp;BS1094</f>
        <v>17;18;73;75;</v>
      </c>
      <c r="BU1094" s="106">
        <f>IF(C1094&gt;0,+VLOOKUP($C1094,'STYLE NAMES'!$B:$AC,26,FALSE),"")</f>
        <v>49.9</v>
      </c>
      <c r="BV1094" s="106">
        <f>IF(C1094&gt;0,+VLOOKUP($C1094,'STYLE NAMES'!$B:$AC,27,FALSE),"")</f>
        <v>2740</v>
      </c>
      <c r="BW1094" s="106">
        <f>IF(C1094&gt;0,+VLOOKUP($C1094,'STYLE NAMES'!$B:$AC,28,FALSE),"")</f>
        <v>57.384999999999991</v>
      </c>
      <c r="BY1094"/>
      <c r="BZ1094" s="101">
        <v>0</v>
      </c>
      <c r="CA1094" s="137">
        <f t="shared" si="83"/>
        <v>1</v>
      </c>
      <c r="CB1094" s="137">
        <f>+VLOOKUP(C1094,'[2]STYLES &amp; MODELS MATRIX'!$A:$G,7,FALSE)</f>
        <v>0</v>
      </c>
      <c r="CC1094" s="137">
        <f>+VLOOKUP(C1094,'[1]STYLES &amp; SIZE CHARTS'!$A:$H,8,FALSE)</f>
        <v>0</v>
      </c>
      <c r="CD1094" s="137"/>
      <c r="CE1094" s="205"/>
      <c r="CF1094" s="141"/>
    </row>
    <row r="1095" spans="1:84" s="101" customFormat="1" ht="12" customHeight="1" x14ac:dyDescent="0.2">
      <c r="A1095" s="102"/>
      <c r="B1095" s="101" t="s">
        <v>1009</v>
      </c>
      <c r="C1095" s="101" t="s">
        <v>2214</v>
      </c>
      <c r="D1095" s="101" t="s">
        <v>630</v>
      </c>
      <c r="E1095" s="203" t="s">
        <v>2526</v>
      </c>
      <c r="F1095" s="101">
        <v>110</v>
      </c>
      <c r="G1095" s="101" t="str">
        <f>IF(C1095&gt;0,+VLOOKUP($C1095,'STYLE NAMES'!$B:$AC,4,FALSE),"")</f>
        <v>ACCESSORIES</v>
      </c>
      <c r="H1095" s="101" t="str">
        <f>IF(C1095&gt;0,+VLOOKUP($C1095,'STYLE NAMES'!$B:$AC,5,FALSE),"")</f>
        <v>ACCESSORIES</v>
      </c>
      <c r="I1095" s="101" t="str">
        <f>IF(C1095&gt;0,+VLOOKUP($C1095,'STYLE NAMES'!$B:$AC,6,FALSE),"")</f>
        <v>RIDER ACCESSORIES</v>
      </c>
      <c r="J1095" s="101" t="str">
        <f>IF(C1095&gt;0,+VLOOKUP($C1095,'STYLE NAMES'!$B:$AC,7,FALSE),"")</f>
        <v>UNISEX</v>
      </c>
      <c r="K1095" s="101" t="str">
        <f>IF(C1095&gt;0,+VLOOKUP($C1095,'STYLE NAMES'!$B:$AC,8,FALSE),"")</f>
        <v>BELTS</v>
      </c>
      <c r="L1095" s="101" t="str">
        <f>IF(E1095&gt;0,+VLOOKUP($E1095,'CODE GENERATOR'!$D:$T,3,FALSE),"")</f>
        <v>A</v>
      </c>
      <c r="M1095" s="101" t="str">
        <f>IF(E1095&gt;0,+VLOOKUP($E1095,'CODE GENERATOR'!$D:$T,4,FALSE),"")</f>
        <v>BRAIDED</v>
      </c>
      <c r="N1095" s="101" t="str">
        <f>IF(E1095&gt;0,+VLOOKUP($E1095,'CODE GENERATOR'!$D:$T,6,FALSE),"")</f>
        <v>BEIGE</v>
      </c>
      <c r="O1095" s="101" t="str">
        <f>IF(E1095&gt;0,+VLOOKUP($E1095,'CODE GENERATOR'!$D:$T,7,FALSE),"")</f>
        <v>BEIGE</v>
      </c>
      <c r="P1095" s="101" t="str">
        <f t="shared" si="81"/>
        <v>BEIGE</v>
      </c>
      <c r="Q1095" s="104" t="str">
        <f>IF(E1095&gt;0,+VLOOKUP($E1095,'CODE GENERATOR'!$D:$T,11,FALSE),"")</f>
        <v>A.RACUX_BLT0094A</v>
      </c>
      <c r="R1095" s="104" t="str">
        <f>IF(E1095&gt;0,+VLOOKUP($E1095,'CODE GENERATOR'!$D:$T,12,FALSE),"")</f>
        <v>BRD0002BEGBEG</v>
      </c>
      <c r="S1095" s="104" t="str">
        <f>IF(E1095&gt;0,+VLOOKUP($E1095,'CODE GENERATOR'!$D:$T,13,FALSE),"")</f>
        <v>A.RACUX_BLT0094A_BRD0002BEGBEG</v>
      </c>
      <c r="T1095" s="104" t="str">
        <f t="shared" si="82"/>
        <v>A.RACUX_BLT0094A_BRD0002BEGBEG_110</v>
      </c>
      <c r="U1095" s="105"/>
      <c r="V1095" s="107" t="str" cm="1">
        <f t="array" ref="V1095">_xlfn.TEXTJOIN(";", TRUE, _xlfn.UNIQUE(_xlfn._xlws.FILTER(P$3:P$10029, C$3:C$10029=C1095)))</f>
        <v>BEIGE;NAVY;BLACK</v>
      </c>
      <c r="W1095" s="107" t="str" cm="1">
        <f t="array" ref="W1095">_xlfn.TEXTJOIN(";", TRUE, _xlfn.UNIQUE(_xlfn._xlws.FILTER(F$3:F$10029, C$3:C$10029=C1095)))</f>
        <v>85;90;95;100;105;110;115;120;125</v>
      </c>
      <c r="X1095" s="101" t="str">
        <f>IF(E1095&gt;0,+VLOOKUP($E1095,'CODE GENERATOR'!$D:$AC,19,FALSE),0)</f>
        <v>CavalierSanmarco_03.02.2026_0620</v>
      </c>
      <c r="Y1095" s="101" t="str">
        <f>IF(E1095&gt;0,+VLOOKUP($E1095,'CODE GENERATOR'!$D:$AC,20,FALSE),0)</f>
        <v>CavalierSanmarco_03.02.2026_0627</v>
      </c>
      <c r="Z1095" s="101" t="str">
        <f>IF(E1095&gt;0,+VLOOKUP($E1095,'CODE GENERATOR'!$D:$AC,21,FALSE),0)</f>
        <v>CavalierSanmarco_03.02.2026_0628</v>
      </c>
      <c r="AF1095" s="149" t="str">
        <f>IF($C1095&gt;0,$C1095&amp;" "&amp;$P1095&amp;" "&amp;+VLOOKUP($C1095,'STYLE NAMES'!$B:$AC,10,FALSE),"""")</f>
        <v>SANTINI BEIGE BRAIDED BELT</v>
      </c>
      <c r="AG1095" s="101" t="str">
        <f>"Enjoy our "&amp;(AF1095)&amp;"; "&amp;IF(C1095&gt;0,+VLOOKUP($C1095,'STYLE NAMES'!$B:$AC,11,FALSE),"")</f>
        <v>Enjoy our SANTINI BEIGE BRAIDED BELT; Braided Riding Belts
Available in many colors and designs you can use these elegant belts for riding or even at your daily life</v>
      </c>
      <c r="AH1095" s="101" t="str">
        <f>IF(C1095&gt;0,+VLOOKUP($C1095,'STYLE NAMES'!$B:$AC,12,FALSE),"")</f>
        <v>*Super elastic and comfortable riding belts
Composition:
100% Polyester</v>
      </c>
      <c r="AI1095" s="101" t="str">
        <f>IF(C1095&gt;0,+VLOOKUP($C1095,'STYLE NAMES'!$B:$AC,13,FALSE),"")</f>
        <v>Do not wash in washing machine</v>
      </c>
      <c r="AJ1095" s="149" t="str">
        <f>IF($C1095&gt;0,$C1095&amp;" "&amp;$P1095&amp;" "&amp;+VLOOKUP($C1095,'STYLE NAMES'!$B:$AC,14,FALSE),"""")</f>
        <v>SANTINI BEIGE ÖRGÜ KEMER</v>
      </c>
      <c r="AK1095" s="149" t="str">
        <f>"Cavalier SanMarco tarafından tasarlanan "&amp;(AJ1095)&amp;"; "&amp;IF(C1095&gt;0,+VLOOKUP($C1095,'STYLE NAMES'!$B:$AC,15,FALSE),"")</f>
        <v>Cavalier SanMarco tarafından tasarlanan SANTINI BEIGE ÖRGÜ KEMER; Örgü Binicilik Kemeri
Birçok renk ve desenleri ile bu şık kemerleri hem biniş kıyafetleriniz ile hem de günlük kıyafetlerinizle kullanabilirsiniz.</v>
      </c>
      <c r="AL1095" s="149" t="str">
        <f>IF(C1095&gt;0,+VLOOKUP($C1095,'STYLE NAMES'!$B:$AC,16,FALSE),"")</f>
        <v>* Çok esnek ve rahat 
Kompozisyon:
100% Polyester</v>
      </c>
      <c r="AM1095" s="149" t="str">
        <f>IF(C1095&gt;0,+VLOOKUP($C1095,'STYLE NAMES'!$B:$AC,17,FALSE),"")</f>
        <v>Ürünü makinada yıkamayınız</v>
      </c>
      <c r="AN1095" s="149" t="str">
        <f>IF($C1095&gt;0,$C1095&amp;" "&amp;$P1095&amp;" "&amp;+VLOOKUP($C1095,'STYLE NAMES'!$B:$AC,18,FALSE),"""")</f>
        <v>SANTINI BEIGE CINTURA ELASTICA</v>
      </c>
      <c r="AO1095" s="101" t="str">
        <f>"Disegnato da Cavalier SanMarco "&amp;(AN1095)&amp;"; "&amp;IF(C1095&gt;0,+VLOOKUP($C1095,'STYLE NAMES'!$B:$AC,19,FALSE),"")</f>
        <v>Disegnato da Cavalier SanMarco SANTINI BEIGE CINTURA ELASTICA; Cintura intrecciata per equitazione Disponibile in molti colori e design, queste eleganti cinture possono essere utilizzate sia per l'equitazione che nella vita quotidiana.</v>
      </c>
      <c r="AP1095" s="101" t="str">
        <f>IF(C1095&gt;0,+VLOOKUP($C1095,'STYLE NAMES'!$B:$AC,20,FALSE),"")</f>
        <v>Cinture elastiche e confortevoli per l'equitazione Composizione: 100% Poliestere</v>
      </c>
      <c r="AQ1095" s="101" t="str">
        <f>IF(C1095&gt;0,+VLOOKUP($C1095,'STYLE NAMES'!$B:$AC,21,FALSE),"")</f>
        <v>Non lavare in lavatrice</v>
      </c>
      <c r="AR1095" s="101">
        <f>IF(D1095&gt;0,+VLOOKUP($C1095,'STYLE NAMES'!$B:$AC,22,FALSE),"")</f>
        <v>0</v>
      </c>
      <c r="AS1095" s="101">
        <f>IF(E1095&gt;0,+VLOOKUP($C1095,'STYLE NAMES'!$B:$AC,23,FALSE),"")</f>
        <v>0</v>
      </c>
      <c r="AT1095" s="101">
        <f>IF(F1095&gt;0,+VLOOKUP($C1095,'STYLE NAMES'!$B:$AC,24,FALSE),"")</f>
        <v>0</v>
      </c>
      <c r="AU1095" s="101">
        <f>IF(G1095&gt;0,+VLOOKUP($C1095,'STYLE NAMES'!$B:$AC,25,FALSE),"")</f>
        <v>0</v>
      </c>
      <c r="AV1095" s="101">
        <f>+VLOOKUP($S1095,'CODE GENERATOR'!$P:$AM,15,FALSE)</f>
        <v>0</v>
      </c>
      <c r="AW1095" s="101">
        <f>+VLOOKUP($S1095,'CODE GENERATOR'!$P:$AM,16,FALSE)</f>
        <v>0</v>
      </c>
      <c r="AX1095" s="101">
        <f>+VLOOKUP($S1095,'CODE GENERATOR'!$P:$AM,17,FALSE)</f>
        <v>0</v>
      </c>
      <c r="AY1095" s="101">
        <f>+VLOOKUP($S1095,'CODE GENERATOR'!$P:$AM,18,FALSE)</f>
        <v>0</v>
      </c>
      <c r="AZ1095" s="101">
        <f>+VLOOKUP($S1095,'CODE GENERATOR'!$P:$AM,19,FALSE)</f>
        <v>0</v>
      </c>
      <c r="BA1095" s="101">
        <f>+VLOOKUP($S1095,'CODE GENERATOR'!$P:$AM,20,FALSE)</f>
        <v>0</v>
      </c>
      <c r="BB1095" s="101">
        <f>+VLOOKUP($S1095,'CODE GENERATOR'!$P:$AM,21,FALSE)</f>
        <v>0</v>
      </c>
      <c r="BC1095" s="101">
        <f>+VLOOKUP($S1095,'CODE GENERATOR'!$P:$AM,22,FALSE)</f>
        <v>0</v>
      </c>
      <c r="BD1095" s="101">
        <f>+VLOOKUP($S1095,'CODE GENERATOR'!$P:$AM,23,FALSE)</f>
        <v>0</v>
      </c>
      <c r="BE1095" s="101">
        <f>+VLOOKUP($S1095,'CODE GENERATOR'!$P:$AM,24,FALSE)</f>
        <v>0</v>
      </c>
      <c r="BF1095" s="101">
        <f>IF(C1095&gt;0,+VLOOKUP(G1095,'CATEGORY ID'!$A$1:$L$118,3,FALSE),"")</f>
        <v>17</v>
      </c>
      <c r="BG1095" s="101">
        <f>IF(C1095&gt;0,+VLOOKUP(H1095,'CATEGORY ID'!$D$1:$L$118,3,FALSE),"")</f>
        <v>17</v>
      </c>
      <c r="BH1095" s="101">
        <f>IF(C1095&gt;0,+VLOOKUP((+H1095&amp;I1095),'CATEGORY ID'!$H$1:$I$121,2,FALSE),"")</f>
        <v>18</v>
      </c>
      <c r="BJ1095" s="101">
        <f>IF(C1095&gt;0,IF(COUNTIF('CATEGORY ID'!$K$1:$K$121,+H1095&amp;K1095) &gt; 0, +VLOOKUP(+H1095&amp;K1095,'CATEGORY ID'!$K$1:$L$121,2,FALSE),""),"")</f>
        <v>73</v>
      </c>
      <c r="BK1095" s="101" t="str">
        <f>IF(C1095&gt;0,IF(COUNTIF('CATEGORY ID'!$K$124:$K$165, +VLOOKUP(C1095,'STYLE NAMES'!$B:$AE,30,FALSE)) &gt; 0, +VLOOKUP(VLOOKUP(C1095,'STYLE NAMES'!$B:$AE,30,FALSE),'CATEGORY ID'!K:M,2,FALSE),""),"")</f>
        <v/>
      </c>
      <c r="BL1095" s="101">
        <v>75</v>
      </c>
      <c r="BR1095" s="101" t="str" cm="1">
        <f t="array" ref="BR1095">IF(C1095&gt;0,_xlfn.TEXTJOIN(";", TRUE,_xlfn.UNIQUE(_xlfn._xlws.FILTER(BF1095:BQ1095,(BF1095:BQ1095&gt;0)),TRUE,FALSE)),"")&amp;";"&amp;BS1095</f>
        <v>17;18;73;75;</v>
      </c>
      <c r="BU1095" s="106">
        <f>IF(C1095&gt;0,+VLOOKUP($C1095,'STYLE NAMES'!$B:$AC,26,FALSE),"")</f>
        <v>49.9</v>
      </c>
      <c r="BV1095" s="106">
        <f>IF(C1095&gt;0,+VLOOKUP($C1095,'STYLE NAMES'!$B:$AC,27,FALSE),"")</f>
        <v>2740</v>
      </c>
      <c r="BW1095" s="106">
        <f>IF(C1095&gt;0,+VLOOKUP($C1095,'STYLE NAMES'!$B:$AC,28,FALSE),"")</f>
        <v>57.384999999999991</v>
      </c>
      <c r="BY1095"/>
      <c r="BZ1095" s="101">
        <v>0</v>
      </c>
      <c r="CA1095" s="137">
        <f t="shared" si="83"/>
        <v>1</v>
      </c>
      <c r="CB1095" s="137">
        <f>+VLOOKUP(C1095,'[2]STYLES &amp; MODELS MATRIX'!$A:$G,7,FALSE)</f>
        <v>0</v>
      </c>
      <c r="CC1095" s="137">
        <f>+VLOOKUP(C1095,'[1]STYLES &amp; SIZE CHARTS'!$A:$H,8,FALSE)</f>
        <v>0</v>
      </c>
      <c r="CD1095" s="137"/>
      <c r="CE1095" s="205"/>
      <c r="CF1095" s="141"/>
    </row>
    <row r="1096" spans="1:84" s="101" customFormat="1" ht="12" customHeight="1" x14ac:dyDescent="0.2">
      <c r="A1096" s="102"/>
      <c r="B1096" s="101" t="s">
        <v>1009</v>
      </c>
      <c r="C1096" s="101" t="s">
        <v>2214</v>
      </c>
      <c r="D1096" s="101" t="s">
        <v>630</v>
      </c>
      <c r="E1096" s="203" t="s">
        <v>2526</v>
      </c>
      <c r="F1096" s="101">
        <v>115</v>
      </c>
      <c r="G1096" s="101" t="str">
        <f>IF(C1096&gt;0,+VLOOKUP($C1096,'STYLE NAMES'!$B:$AC,4,FALSE),"")</f>
        <v>ACCESSORIES</v>
      </c>
      <c r="H1096" s="101" t="str">
        <f>IF(C1096&gt;0,+VLOOKUP($C1096,'STYLE NAMES'!$B:$AC,5,FALSE),"")</f>
        <v>ACCESSORIES</v>
      </c>
      <c r="I1096" s="101" t="str">
        <f>IF(C1096&gt;0,+VLOOKUP($C1096,'STYLE NAMES'!$B:$AC,6,FALSE),"")</f>
        <v>RIDER ACCESSORIES</v>
      </c>
      <c r="J1096" s="101" t="str">
        <f>IF(C1096&gt;0,+VLOOKUP($C1096,'STYLE NAMES'!$B:$AC,7,FALSE),"")</f>
        <v>UNISEX</v>
      </c>
      <c r="K1096" s="101" t="str">
        <f>IF(C1096&gt;0,+VLOOKUP($C1096,'STYLE NAMES'!$B:$AC,8,FALSE),"")</f>
        <v>BELTS</v>
      </c>
      <c r="L1096" s="101" t="str">
        <f>IF(E1096&gt;0,+VLOOKUP($E1096,'CODE GENERATOR'!$D:$T,3,FALSE),"")</f>
        <v>A</v>
      </c>
      <c r="M1096" s="101" t="str">
        <f>IF(E1096&gt;0,+VLOOKUP($E1096,'CODE GENERATOR'!$D:$T,4,FALSE),"")</f>
        <v>BRAIDED</v>
      </c>
      <c r="N1096" s="101" t="str">
        <f>IF(E1096&gt;0,+VLOOKUP($E1096,'CODE GENERATOR'!$D:$T,6,FALSE),"")</f>
        <v>BEIGE</v>
      </c>
      <c r="O1096" s="101" t="str">
        <f>IF(E1096&gt;0,+VLOOKUP($E1096,'CODE GENERATOR'!$D:$T,7,FALSE),"")</f>
        <v>BEIGE</v>
      </c>
      <c r="P1096" s="101" t="str">
        <f t="shared" si="81"/>
        <v>BEIGE</v>
      </c>
      <c r="Q1096" s="104" t="str">
        <f>IF(E1096&gt;0,+VLOOKUP($E1096,'CODE GENERATOR'!$D:$T,11,FALSE),"")</f>
        <v>A.RACUX_BLT0094A</v>
      </c>
      <c r="R1096" s="104" t="str">
        <f>IF(E1096&gt;0,+VLOOKUP($E1096,'CODE GENERATOR'!$D:$T,12,FALSE),"")</f>
        <v>BRD0002BEGBEG</v>
      </c>
      <c r="S1096" s="104" t="str">
        <f>IF(E1096&gt;0,+VLOOKUP($E1096,'CODE GENERATOR'!$D:$T,13,FALSE),"")</f>
        <v>A.RACUX_BLT0094A_BRD0002BEGBEG</v>
      </c>
      <c r="T1096" s="104" t="str">
        <f t="shared" si="82"/>
        <v>A.RACUX_BLT0094A_BRD0002BEGBEG_115</v>
      </c>
      <c r="U1096" s="105"/>
      <c r="V1096" s="107" t="str" cm="1">
        <f t="array" ref="V1096">_xlfn.TEXTJOIN(";", TRUE, _xlfn.UNIQUE(_xlfn._xlws.FILTER(P$3:P$10029, C$3:C$10029=C1096)))</f>
        <v>BEIGE;NAVY;BLACK</v>
      </c>
      <c r="W1096" s="107" t="str" cm="1">
        <f t="array" ref="W1096">_xlfn.TEXTJOIN(";", TRUE, _xlfn.UNIQUE(_xlfn._xlws.FILTER(F$3:F$10029, C$3:C$10029=C1096)))</f>
        <v>85;90;95;100;105;110;115;120;125</v>
      </c>
      <c r="X1096" s="101" t="str">
        <f>IF(E1096&gt;0,+VLOOKUP($E1096,'CODE GENERATOR'!$D:$AC,19,FALSE),0)</f>
        <v>CavalierSanmarco_03.02.2026_0620</v>
      </c>
      <c r="Y1096" s="101" t="str">
        <f>IF(E1096&gt;0,+VLOOKUP($E1096,'CODE GENERATOR'!$D:$AC,20,FALSE),0)</f>
        <v>CavalierSanmarco_03.02.2026_0627</v>
      </c>
      <c r="Z1096" s="101" t="str">
        <f>IF(E1096&gt;0,+VLOOKUP($E1096,'CODE GENERATOR'!$D:$AC,21,FALSE),0)</f>
        <v>CavalierSanmarco_03.02.2026_0628</v>
      </c>
      <c r="AF1096" s="149" t="str">
        <f>IF($C1096&gt;0,$C1096&amp;" "&amp;$P1096&amp;" "&amp;+VLOOKUP($C1096,'STYLE NAMES'!$B:$AC,10,FALSE),"""")</f>
        <v>SANTINI BEIGE BRAIDED BELT</v>
      </c>
      <c r="AG1096" s="101" t="str">
        <f>"Enjoy our "&amp;(AF1096)&amp;"; "&amp;IF(C1096&gt;0,+VLOOKUP($C1096,'STYLE NAMES'!$B:$AC,11,FALSE),"")</f>
        <v>Enjoy our SANTINI BEIGE BRAIDED BELT; Braided Riding Belts
Available in many colors and designs you can use these elegant belts for riding or even at your daily life</v>
      </c>
      <c r="AH1096" s="101" t="str">
        <f>IF(C1096&gt;0,+VLOOKUP($C1096,'STYLE NAMES'!$B:$AC,12,FALSE),"")</f>
        <v>*Super elastic and comfortable riding belts
Composition:
100% Polyester</v>
      </c>
      <c r="AI1096" s="101" t="str">
        <f>IF(C1096&gt;0,+VLOOKUP($C1096,'STYLE NAMES'!$B:$AC,13,FALSE),"")</f>
        <v>Do not wash in washing machine</v>
      </c>
      <c r="AJ1096" s="149" t="str">
        <f>IF($C1096&gt;0,$C1096&amp;" "&amp;$P1096&amp;" "&amp;+VLOOKUP($C1096,'STYLE NAMES'!$B:$AC,14,FALSE),"""")</f>
        <v>SANTINI BEIGE ÖRGÜ KEMER</v>
      </c>
      <c r="AK1096" s="149" t="str">
        <f>"Cavalier SanMarco tarafından tasarlanan "&amp;(AJ1096)&amp;"; "&amp;IF(C1096&gt;0,+VLOOKUP($C1096,'STYLE NAMES'!$B:$AC,15,FALSE),"")</f>
        <v>Cavalier SanMarco tarafından tasarlanan SANTINI BEIGE ÖRGÜ KEMER; Örgü Binicilik Kemeri
Birçok renk ve desenleri ile bu şık kemerleri hem biniş kıyafetleriniz ile hem de günlük kıyafetlerinizle kullanabilirsiniz.</v>
      </c>
      <c r="AL1096" s="149" t="str">
        <f>IF(C1096&gt;0,+VLOOKUP($C1096,'STYLE NAMES'!$B:$AC,16,FALSE),"")</f>
        <v>* Çok esnek ve rahat 
Kompozisyon:
100% Polyester</v>
      </c>
      <c r="AM1096" s="149" t="str">
        <f>IF(C1096&gt;0,+VLOOKUP($C1096,'STYLE NAMES'!$B:$AC,17,FALSE),"")</f>
        <v>Ürünü makinada yıkamayınız</v>
      </c>
      <c r="AN1096" s="149" t="str">
        <f>IF($C1096&gt;0,$C1096&amp;" "&amp;$P1096&amp;" "&amp;+VLOOKUP($C1096,'STYLE NAMES'!$B:$AC,18,FALSE),"""")</f>
        <v>SANTINI BEIGE CINTURA ELASTICA</v>
      </c>
      <c r="AO1096" s="101" t="str">
        <f>"Disegnato da Cavalier SanMarco "&amp;(AN1096)&amp;"; "&amp;IF(C1096&gt;0,+VLOOKUP($C1096,'STYLE NAMES'!$B:$AC,19,FALSE),"")</f>
        <v>Disegnato da Cavalier SanMarco SANTINI BEIGE CINTURA ELASTICA; Cintura intrecciata per equitazione Disponibile in molti colori e design, queste eleganti cinture possono essere utilizzate sia per l'equitazione che nella vita quotidiana.</v>
      </c>
      <c r="AP1096" s="101" t="str">
        <f>IF(C1096&gt;0,+VLOOKUP($C1096,'STYLE NAMES'!$B:$AC,20,FALSE),"")</f>
        <v>Cinture elastiche e confortevoli per l'equitazione Composizione: 100% Poliestere</v>
      </c>
      <c r="AQ1096" s="101" t="str">
        <f>IF(C1096&gt;0,+VLOOKUP($C1096,'STYLE NAMES'!$B:$AC,21,FALSE),"")</f>
        <v>Non lavare in lavatrice</v>
      </c>
      <c r="AR1096" s="101">
        <f>IF(D1096&gt;0,+VLOOKUP($C1096,'STYLE NAMES'!$B:$AC,22,FALSE),"")</f>
        <v>0</v>
      </c>
      <c r="AS1096" s="101">
        <f>IF(E1096&gt;0,+VLOOKUP($C1096,'STYLE NAMES'!$B:$AC,23,FALSE),"")</f>
        <v>0</v>
      </c>
      <c r="AT1096" s="101">
        <f>IF(F1096&gt;0,+VLOOKUP($C1096,'STYLE NAMES'!$B:$AC,24,FALSE),"")</f>
        <v>0</v>
      </c>
      <c r="AU1096" s="101">
        <f>IF(G1096&gt;0,+VLOOKUP($C1096,'STYLE NAMES'!$B:$AC,25,FALSE),"")</f>
        <v>0</v>
      </c>
      <c r="AV1096" s="101">
        <f>+VLOOKUP($S1096,'CODE GENERATOR'!$P:$AM,15,FALSE)</f>
        <v>0</v>
      </c>
      <c r="AW1096" s="101">
        <f>+VLOOKUP($S1096,'CODE GENERATOR'!$P:$AM,16,FALSE)</f>
        <v>0</v>
      </c>
      <c r="AX1096" s="101">
        <f>+VLOOKUP($S1096,'CODE GENERATOR'!$P:$AM,17,FALSE)</f>
        <v>0</v>
      </c>
      <c r="AY1096" s="101">
        <f>+VLOOKUP($S1096,'CODE GENERATOR'!$P:$AM,18,FALSE)</f>
        <v>0</v>
      </c>
      <c r="AZ1096" s="101">
        <f>+VLOOKUP($S1096,'CODE GENERATOR'!$P:$AM,19,FALSE)</f>
        <v>0</v>
      </c>
      <c r="BA1096" s="101">
        <f>+VLOOKUP($S1096,'CODE GENERATOR'!$P:$AM,20,FALSE)</f>
        <v>0</v>
      </c>
      <c r="BB1096" s="101">
        <f>+VLOOKUP($S1096,'CODE GENERATOR'!$P:$AM,21,FALSE)</f>
        <v>0</v>
      </c>
      <c r="BC1096" s="101">
        <f>+VLOOKUP($S1096,'CODE GENERATOR'!$P:$AM,22,FALSE)</f>
        <v>0</v>
      </c>
      <c r="BD1096" s="101">
        <f>+VLOOKUP($S1096,'CODE GENERATOR'!$P:$AM,23,FALSE)</f>
        <v>0</v>
      </c>
      <c r="BE1096" s="101">
        <f>+VLOOKUP($S1096,'CODE GENERATOR'!$P:$AM,24,FALSE)</f>
        <v>0</v>
      </c>
      <c r="BF1096" s="101">
        <f>IF(C1096&gt;0,+VLOOKUP(G1096,'CATEGORY ID'!$A$1:$L$118,3,FALSE),"")</f>
        <v>17</v>
      </c>
      <c r="BG1096" s="101">
        <f>IF(C1096&gt;0,+VLOOKUP(H1096,'CATEGORY ID'!$D$1:$L$118,3,FALSE),"")</f>
        <v>17</v>
      </c>
      <c r="BH1096" s="101">
        <f>IF(C1096&gt;0,+VLOOKUP((+H1096&amp;I1096),'CATEGORY ID'!$H$1:$I$121,2,FALSE),"")</f>
        <v>18</v>
      </c>
      <c r="BJ1096" s="101">
        <f>IF(C1096&gt;0,IF(COUNTIF('CATEGORY ID'!$K$1:$K$121,+H1096&amp;K1096) &gt; 0, +VLOOKUP(+H1096&amp;K1096,'CATEGORY ID'!$K$1:$L$121,2,FALSE),""),"")</f>
        <v>73</v>
      </c>
      <c r="BK1096" s="101" t="str">
        <f>IF(C1096&gt;0,IF(COUNTIF('CATEGORY ID'!$K$124:$K$165, +VLOOKUP(C1096,'STYLE NAMES'!$B:$AE,30,FALSE)) &gt; 0, +VLOOKUP(VLOOKUP(C1096,'STYLE NAMES'!$B:$AE,30,FALSE),'CATEGORY ID'!K:M,2,FALSE),""),"")</f>
        <v/>
      </c>
      <c r="BL1096" s="101">
        <v>75</v>
      </c>
      <c r="BR1096" s="101" t="str" cm="1">
        <f t="array" ref="BR1096">IF(C1096&gt;0,_xlfn.TEXTJOIN(";", TRUE,_xlfn.UNIQUE(_xlfn._xlws.FILTER(BF1096:BQ1096,(BF1096:BQ1096&gt;0)),TRUE,FALSE)),"")&amp;";"&amp;BS1096</f>
        <v>17;18;73;75;</v>
      </c>
      <c r="BU1096" s="106">
        <f>IF(C1096&gt;0,+VLOOKUP($C1096,'STYLE NAMES'!$B:$AC,26,FALSE),"")</f>
        <v>49.9</v>
      </c>
      <c r="BV1096" s="106">
        <f>IF(C1096&gt;0,+VLOOKUP($C1096,'STYLE NAMES'!$B:$AC,27,FALSE),"")</f>
        <v>2740</v>
      </c>
      <c r="BW1096" s="106">
        <f>IF(C1096&gt;0,+VLOOKUP($C1096,'STYLE NAMES'!$B:$AC,28,FALSE),"")</f>
        <v>57.384999999999991</v>
      </c>
      <c r="BY1096"/>
      <c r="BZ1096" s="101">
        <v>7</v>
      </c>
      <c r="CA1096" s="137">
        <f t="shared" si="83"/>
        <v>1</v>
      </c>
      <c r="CB1096" s="137">
        <f>+VLOOKUP(C1096,'[2]STYLES &amp; MODELS MATRIX'!$A:$G,7,FALSE)</f>
        <v>0</v>
      </c>
      <c r="CC1096" s="137">
        <f>+VLOOKUP(C1096,'[1]STYLES &amp; SIZE CHARTS'!$A:$H,8,FALSE)</f>
        <v>0</v>
      </c>
      <c r="CD1096" s="137"/>
      <c r="CE1096" s="205"/>
      <c r="CF1096" s="141"/>
    </row>
    <row r="1097" spans="1:84" s="101" customFormat="1" ht="12" customHeight="1" x14ac:dyDescent="0.2">
      <c r="A1097" s="102"/>
      <c r="B1097" s="101" t="s">
        <v>1009</v>
      </c>
      <c r="C1097" s="101" t="s">
        <v>2214</v>
      </c>
      <c r="D1097" s="101" t="s">
        <v>630</v>
      </c>
      <c r="E1097" s="203" t="s">
        <v>2526</v>
      </c>
      <c r="F1097" s="101">
        <v>120</v>
      </c>
      <c r="G1097" s="101" t="str">
        <f>IF(C1097&gt;0,+VLOOKUP($C1097,'STYLE NAMES'!$B:$AC,4,FALSE),"")</f>
        <v>ACCESSORIES</v>
      </c>
      <c r="H1097" s="101" t="str">
        <f>IF(C1097&gt;0,+VLOOKUP($C1097,'STYLE NAMES'!$B:$AC,5,FALSE),"")</f>
        <v>ACCESSORIES</v>
      </c>
      <c r="I1097" s="101" t="str">
        <f>IF(C1097&gt;0,+VLOOKUP($C1097,'STYLE NAMES'!$B:$AC,6,FALSE),"")</f>
        <v>RIDER ACCESSORIES</v>
      </c>
      <c r="J1097" s="101" t="str">
        <f>IF(C1097&gt;0,+VLOOKUP($C1097,'STYLE NAMES'!$B:$AC,7,FALSE),"")</f>
        <v>UNISEX</v>
      </c>
      <c r="K1097" s="101" t="str">
        <f>IF(C1097&gt;0,+VLOOKUP($C1097,'STYLE NAMES'!$B:$AC,8,FALSE),"")</f>
        <v>BELTS</v>
      </c>
      <c r="L1097" s="101" t="str">
        <f>IF(E1097&gt;0,+VLOOKUP($E1097,'CODE GENERATOR'!$D:$T,3,FALSE),"")</f>
        <v>A</v>
      </c>
      <c r="M1097" s="101" t="str">
        <f>IF(E1097&gt;0,+VLOOKUP($E1097,'CODE GENERATOR'!$D:$T,4,FALSE),"")</f>
        <v>BRAIDED</v>
      </c>
      <c r="N1097" s="101" t="str">
        <f>IF(E1097&gt;0,+VLOOKUP($E1097,'CODE GENERATOR'!$D:$T,6,FALSE),"")</f>
        <v>BEIGE</v>
      </c>
      <c r="O1097" s="101" t="str">
        <f>IF(E1097&gt;0,+VLOOKUP($E1097,'CODE GENERATOR'!$D:$T,7,FALSE),"")</f>
        <v>BEIGE</v>
      </c>
      <c r="P1097" s="101" t="str">
        <f t="shared" si="81"/>
        <v>BEIGE</v>
      </c>
      <c r="Q1097" s="104" t="str">
        <f>IF(E1097&gt;0,+VLOOKUP($E1097,'CODE GENERATOR'!$D:$T,11,FALSE),"")</f>
        <v>A.RACUX_BLT0094A</v>
      </c>
      <c r="R1097" s="104" t="str">
        <f>IF(E1097&gt;0,+VLOOKUP($E1097,'CODE GENERATOR'!$D:$T,12,FALSE),"")</f>
        <v>BRD0002BEGBEG</v>
      </c>
      <c r="S1097" s="104" t="str">
        <f>IF(E1097&gt;0,+VLOOKUP($E1097,'CODE GENERATOR'!$D:$T,13,FALSE),"")</f>
        <v>A.RACUX_BLT0094A_BRD0002BEGBEG</v>
      </c>
      <c r="T1097" s="104" t="str">
        <f t="shared" si="82"/>
        <v>A.RACUX_BLT0094A_BRD0002BEGBEG_120</v>
      </c>
      <c r="U1097" s="105"/>
      <c r="V1097" s="107" t="str" cm="1">
        <f t="array" ref="V1097">_xlfn.TEXTJOIN(";", TRUE, _xlfn.UNIQUE(_xlfn._xlws.FILTER(P$3:P$10029, C$3:C$10029=C1097)))</f>
        <v>BEIGE;NAVY;BLACK</v>
      </c>
      <c r="W1097" s="107" t="str" cm="1">
        <f t="array" ref="W1097">_xlfn.TEXTJOIN(";", TRUE, _xlfn.UNIQUE(_xlfn._xlws.FILTER(F$3:F$10029, C$3:C$10029=C1097)))</f>
        <v>85;90;95;100;105;110;115;120;125</v>
      </c>
      <c r="X1097" s="101" t="str">
        <f>IF(E1097&gt;0,+VLOOKUP($E1097,'CODE GENERATOR'!$D:$AC,19,FALSE),0)</f>
        <v>CavalierSanmarco_03.02.2026_0620</v>
      </c>
      <c r="Y1097" s="101" t="str">
        <f>IF(E1097&gt;0,+VLOOKUP($E1097,'CODE GENERATOR'!$D:$AC,20,FALSE),0)</f>
        <v>CavalierSanmarco_03.02.2026_0627</v>
      </c>
      <c r="Z1097" s="101" t="str">
        <f>IF(E1097&gt;0,+VLOOKUP($E1097,'CODE GENERATOR'!$D:$AC,21,FALSE),0)</f>
        <v>CavalierSanmarco_03.02.2026_0628</v>
      </c>
      <c r="AF1097" s="149" t="str">
        <f>IF($C1097&gt;0,$C1097&amp;" "&amp;$P1097&amp;" "&amp;+VLOOKUP($C1097,'STYLE NAMES'!$B:$AC,10,FALSE),"""")</f>
        <v>SANTINI BEIGE BRAIDED BELT</v>
      </c>
      <c r="AG1097" s="101" t="str">
        <f>"Enjoy our "&amp;(AF1097)&amp;"; "&amp;IF(C1097&gt;0,+VLOOKUP($C1097,'STYLE NAMES'!$B:$AC,11,FALSE),"")</f>
        <v>Enjoy our SANTINI BEIGE BRAIDED BELT; Braided Riding Belts
Available in many colors and designs you can use these elegant belts for riding or even at your daily life</v>
      </c>
      <c r="AH1097" s="101" t="str">
        <f>IF(C1097&gt;0,+VLOOKUP($C1097,'STYLE NAMES'!$B:$AC,12,FALSE),"")</f>
        <v>*Super elastic and comfortable riding belts
Composition:
100% Polyester</v>
      </c>
      <c r="AI1097" s="101" t="str">
        <f>IF(C1097&gt;0,+VLOOKUP($C1097,'STYLE NAMES'!$B:$AC,13,FALSE),"")</f>
        <v>Do not wash in washing machine</v>
      </c>
      <c r="AJ1097" s="149" t="str">
        <f>IF($C1097&gt;0,$C1097&amp;" "&amp;$P1097&amp;" "&amp;+VLOOKUP($C1097,'STYLE NAMES'!$B:$AC,14,FALSE),"""")</f>
        <v>SANTINI BEIGE ÖRGÜ KEMER</v>
      </c>
      <c r="AK1097" s="149" t="str">
        <f>"Cavalier SanMarco tarafından tasarlanan "&amp;(AJ1097)&amp;"; "&amp;IF(C1097&gt;0,+VLOOKUP($C1097,'STYLE NAMES'!$B:$AC,15,FALSE),"")</f>
        <v>Cavalier SanMarco tarafından tasarlanan SANTINI BEIGE ÖRGÜ KEMER; Örgü Binicilik Kemeri
Birçok renk ve desenleri ile bu şık kemerleri hem biniş kıyafetleriniz ile hem de günlük kıyafetlerinizle kullanabilirsiniz.</v>
      </c>
      <c r="AL1097" s="149" t="str">
        <f>IF(C1097&gt;0,+VLOOKUP($C1097,'STYLE NAMES'!$B:$AC,16,FALSE),"")</f>
        <v>* Çok esnek ve rahat 
Kompozisyon:
100% Polyester</v>
      </c>
      <c r="AM1097" s="149" t="str">
        <f>IF(C1097&gt;0,+VLOOKUP($C1097,'STYLE NAMES'!$B:$AC,17,FALSE),"")</f>
        <v>Ürünü makinada yıkamayınız</v>
      </c>
      <c r="AN1097" s="149" t="str">
        <f>IF($C1097&gt;0,$C1097&amp;" "&amp;$P1097&amp;" "&amp;+VLOOKUP($C1097,'STYLE NAMES'!$B:$AC,18,FALSE),"""")</f>
        <v>SANTINI BEIGE CINTURA ELASTICA</v>
      </c>
      <c r="AO1097" s="101" t="str">
        <f>"Disegnato da Cavalier SanMarco "&amp;(AN1097)&amp;"; "&amp;IF(C1097&gt;0,+VLOOKUP($C1097,'STYLE NAMES'!$B:$AC,19,FALSE),"")</f>
        <v>Disegnato da Cavalier SanMarco SANTINI BEIGE CINTURA ELASTICA; Cintura intrecciata per equitazione Disponibile in molti colori e design, queste eleganti cinture possono essere utilizzate sia per l'equitazione che nella vita quotidiana.</v>
      </c>
      <c r="AP1097" s="101" t="str">
        <f>IF(C1097&gt;0,+VLOOKUP($C1097,'STYLE NAMES'!$B:$AC,20,FALSE),"")</f>
        <v>Cinture elastiche e confortevoli per l'equitazione Composizione: 100% Poliestere</v>
      </c>
      <c r="AQ1097" s="101" t="str">
        <f>IF(C1097&gt;0,+VLOOKUP($C1097,'STYLE NAMES'!$B:$AC,21,FALSE),"")</f>
        <v>Non lavare in lavatrice</v>
      </c>
      <c r="AR1097" s="101">
        <f>IF(D1097&gt;0,+VLOOKUP($C1097,'STYLE NAMES'!$B:$AC,22,FALSE),"")</f>
        <v>0</v>
      </c>
      <c r="AS1097" s="101">
        <f>IF(E1097&gt;0,+VLOOKUP($C1097,'STYLE NAMES'!$B:$AC,23,FALSE),"")</f>
        <v>0</v>
      </c>
      <c r="AT1097" s="101">
        <f>IF(F1097&gt;0,+VLOOKUP($C1097,'STYLE NAMES'!$B:$AC,24,FALSE),"")</f>
        <v>0</v>
      </c>
      <c r="AU1097" s="101">
        <f>IF(G1097&gt;0,+VLOOKUP($C1097,'STYLE NAMES'!$B:$AC,25,FALSE),"")</f>
        <v>0</v>
      </c>
      <c r="AV1097" s="101">
        <f>+VLOOKUP($S1097,'CODE GENERATOR'!$P:$AM,15,FALSE)</f>
        <v>0</v>
      </c>
      <c r="AW1097" s="101">
        <f>+VLOOKUP($S1097,'CODE GENERATOR'!$P:$AM,16,FALSE)</f>
        <v>0</v>
      </c>
      <c r="AX1097" s="101">
        <f>+VLOOKUP($S1097,'CODE GENERATOR'!$P:$AM,17,FALSE)</f>
        <v>0</v>
      </c>
      <c r="AY1097" s="101">
        <f>+VLOOKUP($S1097,'CODE GENERATOR'!$P:$AM,18,FALSE)</f>
        <v>0</v>
      </c>
      <c r="AZ1097" s="101">
        <f>+VLOOKUP($S1097,'CODE GENERATOR'!$P:$AM,19,FALSE)</f>
        <v>0</v>
      </c>
      <c r="BA1097" s="101">
        <f>+VLOOKUP($S1097,'CODE GENERATOR'!$P:$AM,20,FALSE)</f>
        <v>0</v>
      </c>
      <c r="BB1097" s="101">
        <f>+VLOOKUP($S1097,'CODE GENERATOR'!$P:$AM,21,FALSE)</f>
        <v>0</v>
      </c>
      <c r="BC1097" s="101">
        <f>+VLOOKUP($S1097,'CODE GENERATOR'!$P:$AM,22,FALSE)</f>
        <v>0</v>
      </c>
      <c r="BD1097" s="101">
        <f>+VLOOKUP($S1097,'CODE GENERATOR'!$P:$AM,23,FALSE)</f>
        <v>0</v>
      </c>
      <c r="BE1097" s="101">
        <f>+VLOOKUP($S1097,'CODE GENERATOR'!$P:$AM,24,FALSE)</f>
        <v>0</v>
      </c>
      <c r="BF1097" s="101">
        <f>IF(C1097&gt;0,+VLOOKUP(G1097,'CATEGORY ID'!$A$1:$L$118,3,FALSE),"")</f>
        <v>17</v>
      </c>
      <c r="BG1097" s="101">
        <f>IF(C1097&gt;0,+VLOOKUP(H1097,'CATEGORY ID'!$D$1:$L$118,3,FALSE),"")</f>
        <v>17</v>
      </c>
      <c r="BH1097" s="101">
        <f>IF(C1097&gt;0,+VLOOKUP((+H1097&amp;I1097),'CATEGORY ID'!$H$1:$I$121,2,FALSE),"")</f>
        <v>18</v>
      </c>
      <c r="BJ1097" s="101">
        <f>IF(C1097&gt;0,IF(COUNTIF('CATEGORY ID'!$K$1:$K$121,+H1097&amp;K1097) &gt; 0, +VLOOKUP(+H1097&amp;K1097,'CATEGORY ID'!$K$1:$L$121,2,FALSE),""),"")</f>
        <v>73</v>
      </c>
      <c r="BK1097" s="101" t="str">
        <f>IF(C1097&gt;0,IF(COUNTIF('CATEGORY ID'!$K$124:$K$165, +VLOOKUP(C1097,'STYLE NAMES'!$B:$AE,30,FALSE)) &gt; 0, +VLOOKUP(VLOOKUP(C1097,'STYLE NAMES'!$B:$AE,30,FALSE),'CATEGORY ID'!K:M,2,FALSE),""),"")</f>
        <v/>
      </c>
      <c r="BL1097" s="101">
        <v>75</v>
      </c>
      <c r="BR1097" s="101" t="str" cm="1">
        <f t="array" ref="BR1097">IF(C1097&gt;0,_xlfn.TEXTJOIN(";", TRUE,_xlfn.UNIQUE(_xlfn._xlws.FILTER(BF1097:BQ1097,(BF1097:BQ1097&gt;0)),TRUE,FALSE)),"")&amp;";"&amp;BS1097</f>
        <v>17;18;73;75;</v>
      </c>
      <c r="BU1097" s="106">
        <f>IF(C1097&gt;0,+VLOOKUP($C1097,'STYLE NAMES'!$B:$AC,26,FALSE),"")</f>
        <v>49.9</v>
      </c>
      <c r="BV1097" s="106">
        <f>IF(C1097&gt;0,+VLOOKUP($C1097,'STYLE NAMES'!$B:$AC,27,FALSE),"")</f>
        <v>2740</v>
      </c>
      <c r="BW1097" s="106">
        <f>IF(C1097&gt;0,+VLOOKUP($C1097,'STYLE NAMES'!$B:$AC,28,FALSE),"")</f>
        <v>57.384999999999991</v>
      </c>
      <c r="BY1097"/>
      <c r="BZ1097" s="101">
        <v>0</v>
      </c>
      <c r="CA1097" s="137">
        <f t="shared" si="83"/>
        <v>1</v>
      </c>
      <c r="CB1097" s="137">
        <f>+VLOOKUP(C1097,'[2]STYLES &amp; MODELS MATRIX'!$A:$G,7,FALSE)</f>
        <v>0</v>
      </c>
      <c r="CC1097" s="137">
        <f>+VLOOKUP(C1097,'[1]STYLES &amp; SIZE CHARTS'!$A:$H,8,FALSE)</f>
        <v>0</v>
      </c>
      <c r="CD1097" s="137"/>
      <c r="CE1097" s="205"/>
      <c r="CF1097" s="141"/>
    </row>
    <row r="1098" spans="1:84" s="101" customFormat="1" ht="12" customHeight="1" x14ac:dyDescent="0.2">
      <c r="A1098" s="102"/>
      <c r="B1098" s="101" t="s">
        <v>1009</v>
      </c>
      <c r="C1098" s="101" t="s">
        <v>2214</v>
      </c>
      <c r="D1098" s="101" t="s">
        <v>630</v>
      </c>
      <c r="E1098" s="203" t="s">
        <v>2526</v>
      </c>
      <c r="F1098" s="101">
        <v>125</v>
      </c>
      <c r="G1098" s="101" t="str">
        <f>IF(C1098&gt;0,+VLOOKUP($C1098,'STYLE NAMES'!$B:$AC,4,FALSE),"")</f>
        <v>ACCESSORIES</v>
      </c>
      <c r="H1098" s="101" t="str">
        <f>IF(C1098&gt;0,+VLOOKUP($C1098,'STYLE NAMES'!$B:$AC,5,FALSE),"")</f>
        <v>ACCESSORIES</v>
      </c>
      <c r="I1098" s="101" t="str">
        <f>IF(C1098&gt;0,+VLOOKUP($C1098,'STYLE NAMES'!$B:$AC,6,FALSE),"")</f>
        <v>RIDER ACCESSORIES</v>
      </c>
      <c r="J1098" s="101" t="str">
        <f>IF(C1098&gt;0,+VLOOKUP($C1098,'STYLE NAMES'!$B:$AC,7,FALSE),"")</f>
        <v>UNISEX</v>
      </c>
      <c r="K1098" s="101" t="str">
        <f>IF(C1098&gt;0,+VLOOKUP($C1098,'STYLE NAMES'!$B:$AC,8,FALSE),"")</f>
        <v>BELTS</v>
      </c>
      <c r="L1098" s="101" t="str">
        <f>IF(E1098&gt;0,+VLOOKUP($E1098,'CODE GENERATOR'!$D:$T,3,FALSE),"")</f>
        <v>A</v>
      </c>
      <c r="M1098" s="101" t="str">
        <f>IF(E1098&gt;0,+VLOOKUP($E1098,'CODE GENERATOR'!$D:$T,4,FALSE),"")</f>
        <v>BRAIDED</v>
      </c>
      <c r="N1098" s="101" t="str">
        <f>IF(E1098&gt;0,+VLOOKUP($E1098,'CODE GENERATOR'!$D:$T,6,FALSE),"")</f>
        <v>BEIGE</v>
      </c>
      <c r="O1098" s="101" t="str">
        <f>IF(E1098&gt;0,+VLOOKUP($E1098,'CODE GENERATOR'!$D:$T,7,FALSE),"")</f>
        <v>BEIGE</v>
      </c>
      <c r="P1098" s="101" t="str">
        <f t="shared" si="81"/>
        <v>BEIGE</v>
      </c>
      <c r="Q1098" s="104" t="str">
        <f>IF(E1098&gt;0,+VLOOKUP($E1098,'CODE GENERATOR'!$D:$T,11,FALSE),"")</f>
        <v>A.RACUX_BLT0094A</v>
      </c>
      <c r="R1098" s="104" t="str">
        <f>IF(E1098&gt;0,+VLOOKUP($E1098,'CODE GENERATOR'!$D:$T,12,FALSE),"")</f>
        <v>BRD0002BEGBEG</v>
      </c>
      <c r="S1098" s="104" t="str">
        <f>IF(E1098&gt;0,+VLOOKUP($E1098,'CODE GENERATOR'!$D:$T,13,FALSE),"")</f>
        <v>A.RACUX_BLT0094A_BRD0002BEGBEG</v>
      </c>
      <c r="T1098" s="104" t="str">
        <f t="shared" si="82"/>
        <v>A.RACUX_BLT0094A_BRD0002BEGBEG_125</v>
      </c>
      <c r="U1098" s="105"/>
      <c r="V1098" s="107" t="str" cm="1">
        <f t="array" ref="V1098">_xlfn.TEXTJOIN(";", TRUE, _xlfn.UNIQUE(_xlfn._xlws.FILTER(P$3:P$10029, C$3:C$10029=C1098)))</f>
        <v>BEIGE;NAVY;BLACK</v>
      </c>
      <c r="W1098" s="107" t="str" cm="1">
        <f t="array" ref="W1098">_xlfn.TEXTJOIN(";", TRUE, _xlfn.UNIQUE(_xlfn._xlws.FILTER(F$3:F$10029, C$3:C$10029=C1098)))</f>
        <v>85;90;95;100;105;110;115;120;125</v>
      </c>
      <c r="X1098" s="101" t="str">
        <f>IF(E1098&gt;0,+VLOOKUP($E1098,'CODE GENERATOR'!$D:$AC,19,FALSE),0)</f>
        <v>CavalierSanmarco_03.02.2026_0620</v>
      </c>
      <c r="Y1098" s="101" t="str">
        <f>IF(E1098&gt;0,+VLOOKUP($E1098,'CODE GENERATOR'!$D:$AC,20,FALSE),0)</f>
        <v>CavalierSanmarco_03.02.2026_0627</v>
      </c>
      <c r="Z1098" s="101" t="str">
        <f>IF(E1098&gt;0,+VLOOKUP($E1098,'CODE GENERATOR'!$D:$AC,21,FALSE),0)</f>
        <v>CavalierSanmarco_03.02.2026_0628</v>
      </c>
      <c r="AF1098" s="149" t="str">
        <f>IF($C1098&gt;0,$C1098&amp;" "&amp;$P1098&amp;" "&amp;+VLOOKUP($C1098,'STYLE NAMES'!$B:$AC,10,FALSE),"""")</f>
        <v>SANTINI BEIGE BRAIDED BELT</v>
      </c>
      <c r="AG1098" s="101" t="str">
        <f>"Enjoy our "&amp;(AF1098)&amp;"; "&amp;IF(C1098&gt;0,+VLOOKUP($C1098,'STYLE NAMES'!$B:$AC,11,FALSE),"")</f>
        <v>Enjoy our SANTINI BEIGE BRAIDED BELT; Braided Riding Belts
Available in many colors and designs you can use these elegant belts for riding or even at your daily life</v>
      </c>
      <c r="AH1098" s="101" t="str">
        <f>IF(C1098&gt;0,+VLOOKUP($C1098,'STYLE NAMES'!$B:$AC,12,FALSE),"")</f>
        <v>*Super elastic and comfortable riding belts
Composition:
100% Polyester</v>
      </c>
      <c r="AI1098" s="101" t="str">
        <f>IF(C1098&gt;0,+VLOOKUP($C1098,'STYLE NAMES'!$B:$AC,13,FALSE),"")</f>
        <v>Do not wash in washing machine</v>
      </c>
      <c r="AJ1098" s="149" t="str">
        <f>IF($C1098&gt;0,$C1098&amp;" "&amp;$P1098&amp;" "&amp;+VLOOKUP($C1098,'STYLE NAMES'!$B:$AC,14,FALSE),"""")</f>
        <v>SANTINI BEIGE ÖRGÜ KEMER</v>
      </c>
      <c r="AK1098" s="149" t="str">
        <f>"Cavalier SanMarco tarafından tasarlanan "&amp;(AJ1098)&amp;"; "&amp;IF(C1098&gt;0,+VLOOKUP($C1098,'STYLE NAMES'!$B:$AC,15,FALSE),"")</f>
        <v>Cavalier SanMarco tarafından tasarlanan SANTINI BEIGE ÖRGÜ KEMER; Örgü Binicilik Kemeri
Birçok renk ve desenleri ile bu şık kemerleri hem biniş kıyafetleriniz ile hem de günlük kıyafetlerinizle kullanabilirsiniz.</v>
      </c>
      <c r="AL1098" s="149" t="str">
        <f>IF(C1098&gt;0,+VLOOKUP($C1098,'STYLE NAMES'!$B:$AC,16,FALSE),"")</f>
        <v>* Çok esnek ve rahat 
Kompozisyon:
100% Polyester</v>
      </c>
      <c r="AM1098" s="149" t="str">
        <f>IF(C1098&gt;0,+VLOOKUP($C1098,'STYLE NAMES'!$B:$AC,17,FALSE),"")</f>
        <v>Ürünü makinada yıkamayınız</v>
      </c>
      <c r="AN1098" s="149" t="str">
        <f>IF($C1098&gt;0,$C1098&amp;" "&amp;$P1098&amp;" "&amp;+VLOOKUP($C1098,'STYLE NAMES'!$B:$AC,18,FALSE),"""")</f>
        <v>SANTINI BEIGE CINTURA ELASTICA</v>
      </c>
      <c r="AO1098" s="101" t="str">
        <f>"Disegnato da Cavalier SanMarco "&amp;(AN1098)&amp;"; "&amp;IF(C1098&gt;0,+VLOOKUP($C1098,'STYLE NAMES'!$B:$AC,19,FALSE),"")</f>
        <v>Disegnato da Cavalier SanMarco SANTINI BEIGE CINTURA ELASTICA; Cintura intrecciata per equitazione Disponibile in molti colori e design, queste eleganti cinture possono essere utilizzate sia per l'equitazione che nella vita quotidiana.</v>
      </c>
      <c r="AP1098" s="101" t="str">
        <f>IF(C1098&gt;0,+VLOOKUP($C1098,'STYLE NAMES'!$B:$AC,20,FALSE),"")</f>
        <v>Cinture elastiche e confortevoli per l'equitazione Composizione: 100% Poliestere</v>
      </c>
      <c r="AQ1098" s="101" t="str">
        <f>IF(C1098&gt;0,+VLOOKUP($C1098,'STYLE NAMES'!$B:$AC,21,FALSE),"")</f>
        <v>Non lavare in lavatrice</v>
      </c>
      <c r="AR1098" s="101">
        <f>IF(D1098&gt;0,+VLOOKUP($C1098,'STYLE NAMES'!$B:$AC,22,FALSE),"")</f>
        <v>0</v>
      </c>
      <c r="AS1098" s="101">
        <f>IF(E1098&gt;0,+VLOOKUP($C1098,'STYLE NAMES'!$B:$AC,23,FALSE),"")</f>
        <v>0</v>
      </c>
      <c r="AT1098" s="101">
        <f>IF(F1098&gt;0,+VLOOKUP($C1098,'STYLE NAMES'!$B:$AC,24,FALSE),"")</f>
        <v>0</v>
      </c>
      <c r="AU1098" s="101">
        <f>IF(G1098&gt;0,+VLOOKUP($C1098,'STYLE NAMES'!$B:$AC,25,FALSE),"")</f>
        <v>0</v>
      </c>
      <c r="AV1098" s="101">
        <f>+VLOOKUP($S1098,'CODE GENERATOR'!$P:$AM,15,FALSE)</f>
        <v>0</v>
      </c>
      <c r="AW1098" s="101">
        <f>+VLOOKUP($S1098,'CODE GENERATOR'!$P:$AM,16,FALSE)</f>
        <v>0</v>
      </c>
      <c r="AX1098" s="101">
        <f>+VLOOKUP($S1098,'CODE GENERATOR'!$P:$AM,17,FALSE)</f>
        <v>0</v>
      </c>
      <c r="AY1098" s="101">
        <f>+VLOOKUP($S1098,'CODE GENERATOR'!$P:$AM,18,FALSE)</f>
        <v>0</v>
      </c>
      <c r="AZ1098" s="101">
        <f>+VLOOKUP($S1098,'CODE GENERATOR'!$P:$AM,19,FALSE)</f>
        <v>0</v>
      </c>
      <c r="BA1098" s="101">
        <f>+VLOOKUP($S1098,'CODE GENERATOR'!$P:$AM,20,FALSE)</f>
        <v>0</v>
      </c>
      <c r="BB1098" s="101">
        <f>+VLOOKUP($S1098,'CODE GENERATOR'!$P:$AM,21,FALSE)</f>
        <v>0</v>
      </c>
      <c r="BC1098" s="101">
        <f>+VLOOKUP($S1098,'CODE GENERATOR'!$P:$AM,22,FALSE)</f>
        <v>0</v>
      </c>
      <c r="BD1098" s="101">
        <f>+VLOOKUP($S1098,'CODE GENERATOR'!$P:$AM,23,FALSE)</f>
        <v>0</v>
      </c>
      <c r="BE1098" s="101">
        <f>+VLOOKUP($S1098,'CODE GENERATOR'!$P:$AM,24,FALSE)</f>
        <v>0</v>
      </c>
      <c r="BF1098" s="101">
        <f>IF(C1098&gt;0,+VLOOKUP(G1098,'CATEGORY ID'!$A$1:$L$118,3,FALSE),"")</f>
        <v>17</v>
      </c>
      <c r="BG1098" s="101">
        <f>IF(C1098&gt;0,+VLOOKUP(H1098,'CATEGORY ID'!$D$1:$L$118,3,FALSE),"")</f>
        <v>17</v>
      </c>
      <c r="BH1098" s="101">
        <f>IF(C1098&gt;0,+VLOOKUP((+H1098&amp;I1098),'CATEGORY ID'!$H$1:$I$121,2,FALSE),"")</f>
        <v>18</v>
      </c>
      <c r="BJ1098" s="101">
        <f>IF(C1098&gt;0,IF(COUNTIF('CATEGORY ID'!$K$1:$K$121,+H1098&amp;K1098) &gt; 0, +VLOOKUP(+H1098&amp;K1098,'CATEGORY ID'!$K$1:$L$121,2,FALSE),""),"")</f>
        <v>73</v>
      </c>
      <c r="BK1098" s="101" t="str">
        <f>IF(C1098&gt;0,IF(COUNTIF('CATEGORY ID'!$K$124:$K$165, +VLOOKUP(C1098,'STYLE NAMES'!$B:$AE,30,FALSE)) &gt; 0, +VLOOKUP(VLOOKUP(C1098,'STYLE NAMES'!$B:$AE,30,FALSE),'CATEGORY ID'!K:M,2,FALSE),""),"")</f>
        <v/>
      </c>
      <c r="BL1098" s="101">
        <v>75</v>
      </c>
      <c r="BR1098" s="101" t="str" cm="1">
        <f t="array" ref="BR1098">IF(C1098&gt;0,_xlfn.TEXTJOIN(";", TRUE,_xlfn.UNIQUE(_xlfn._xlws.FILTER(BF1098:BQ1098,(BF1098:BQ1098&gt;0)),TRUE,FALSE)),"")&amp;";"&amp;BS1098</f>
        <v>17;18;73;75;</v>
      </c>
      <c r="BU1098" s="106">
        <f>IF(C1098&gt;0,+VLOOKUP($C1098,'STYLE NAMES'!$B:$AC,26,FALSE),"")</f>
        <v>49.9</v>
      </c>
      <c r="BV1098" s="106">
        <f>IF(C1098&gt;0,+VLOOKUP($C1098,'STYLE NAMES'!$B:$AC,27,FALSE),"")</f>
        <v>2740</v>
      </c>
      <c r="BW1098" s="106">
        <f>IF(C1098&gt;0,+VLOOKUP($C1098,'STYLE NAMES'!$B:$AC,28,FALSE),"")</f>
        <v>57.384999999999991</v>
      </c>
      <c r="BY1098"/>
      <c r="BZ1098" s="101">
        <v>2</v>
      </c>
      <c r="CA1098" s="137">
        <f t="shared" si="83"/>
        <v>1</v>
      </c>
      <c r="CB1098" s="137">
        <f>+VLOOKUP(C1098,'[2]STYLES &amp; MODELS MATRIX'!$A:$G,7,FALSE)</f>
        <v>0</v>
      </c>
      <c r="CC1098" s="137">
        <f>+VLOOKUP(C1098,'[1]STYLES &amp; SIZE CHARTS'!$A:$H,8,FALSE)</f>
        <v>0</v>
      </c>
      <c r="CD1098" s="137"/>
      <c r="CE1098" s="205"/>
      <c r="CF1098" s="141"/>
    </row>
    <row r="1099" spans="1:84" s="101" customFormat="1" ht="12" customHeight="1" x14ac:dyDescent="0.2">
      <c r="A1099" s="102" t="s">
        <v>3810</v>
      </c>
      <c r="B1099" s="101" t="s">
        <v>1009</v>
      </c>
      <c r="C1099" s="101" t="s">
        <v>2214</v>
      </c>
      <c r="D1099" s="101" t="s">
        <v>630</v>
      </c>
      <c r="E1099" s="203" t="s">
        <v>2790</v>
      </c>
      <c r="F1099" s="101">
        <v>85</v>
      </c>
      <c r="G1099" s="101" t="str">
        <f>IF(C1099&gt;0,+VLOOKUP($C1099,'STYLE NAMES'!$B:$AC,4,FALSE),"")</f>
        <v>ACCESSORIES</v>
      </c>
      <c r="H1099" s="101" t="str">
        <f>IF(C1099&gt;0,+VLOOKUP($C1099,'STYLE NAMES'!$B:$AC,5,FALSE),"")</f>
        <v>ACCESSORIES</v>
      </c>
      <c r="I1099" s="101" t="str">
        <f>IF(C1099&gt;0,+VLOOKUP($C1099,'STYLE NAMES'!$B:$AC,6,FALSE),"")</f>
        <v>RIDER ACCESSORIES</v>
      </c>
      <c r="J1099" s="101" t="str">
        <f>IF(C1099&gt;0,+VLOOKUP($C1099,'STYLE NAMES'!$B:$AC,7,FALSE),"")</f>
        <v>UNISEX</v>
      </c>
      <c r="K1099" s="101" t="str">
        <f>IF(C1099&gt;0,+VLOOKUP($C1099,'STYLE NAMES'!$B:$AC,8,FALSE),"")</f>
        <v>BELTS</v>
      </c>
      <c r="L1099" s="101" t="str">
        <f>IF(E1099&gt;0,+VLOOKUP($E1099,'CODE GENERATOR'!$D:$T,3,FALSE),"")</f>
        <v>A</v>
      </c>
      <c r="M1099" s="101" t="str">
        <f>IF(E1099&gt;0,+VLOOKUP($E1099,'CODE GENERATOR'!$D:$T,4,FALSE),"")</f>
        <v>BRAIDED</v>
      </c>
      <c r="N1099" s="101" t="str">
        <f>IF(E1099&gt;0,+VLOOKUP($E1099,'CODE GENERATOR'!$D:$T,6,FALSE),"")</f>
        <v>BLACK</v>
      </c>
      <c r="O1099" s="101" t="str">
        <f>IF(E1099&gt;0,+VLOOKUP($E1099,'CODE GENERATOR'!$D:$T,7,FALSE),"")</f>
        <v>BLACK</v>
      </c>
      <c r="P1099" s="101" t="str">
        <f t="shared" si="81"/>
        <v>BLACK</v>
      </c>
      <c r="Q1099" s="104" t="str">
        <f>IF(E1099&gt;0,+VLOOKUP($E1099,'CODE GENERATOR'!$D:$T,11,FALSE),"")</f>
        <v>A.RACUX_BLT0094A</v>
      </c>
      <c r="R1099" s="104" t="str">
        <f>IF(E1099&gt;0,+VLOOKUP($E1099,'CODE GENERATOR'!$D:$T,12,FALSE),"")</f>
        <v>BRD0002BLKBLK</v>
      </c>
      <c r="S1099" s="104" t="str">
        <f>IF(E1099&gt;0,+VLOOKUP($E1099,'CODE GENERATOR'!$D:$T,13,FALSE),"")</f>
        <v>A.RACUX_BLT0094A_BRD0002BLKBLK</v>
      </c>
      <c r="T1099" s="104" t="str">
        <f t="shared" si="82"/>
        <v>A.RACUX_BLT0094A_BRD0002BLKBLK_85</v>
      </c>
      <c r="U1099" s="105"/>
      <c r="V1099" s="107" t="str" cm="1">
        <f t="array" ref="V1099">_xlfn.TEXTJOIN(";", TRUE, _xlfn.UNIQUE(_xlfn._xlws.FILTER(P$3:P$10029, C$3:C$10029=C1099)))</f>
        <v>BEIGE;NAVY;BLACK</v>
      </c>
      <c r="W1099" s="107" t="str" cm="1">
        <f t="array" ref="W1099">_xlfn.TEXTJOIN(";", TRUE, _xlfn.UNIQUE(_xlfn._xlws.FILTER(F$3:F$10029, C$3:C$10029=C1099)))</f>
        <v>85;90;95;100;105;110;115;120;125</v>
      </c>
      <c r="X1099" s="101" t="str">
        <f>IF(E1099&gt;0,+VLOOKUP($E1099,'CODE GENERATOR'!$D:$AC,19,FALSE),0)</f>
        <v>CavalierSanmarco_03.02.2026_0622</v>
      </c>
      <c r="Y1099" s="101" t="str">
        <f>IF(E1099&gt;0,+VLOOKUP($E1099,'CODE GENERATOR'!$D:$AC,20,FALSE),0)</f>
        <v>CavalierSanmarco_03.02.2026_0623</v>
      </c>
      <c r="Z1099" s="101" t="str">
        <f>IF(E1099&gt;0,+VLOOKUP($E1099,'CODE GENERATOR'!$D:$AC,21,FALSE),0)</f>
        <v>CavalierSanmarco_03.02.2026_0624</v>
      </c>
      <c r="AF1099" s="149" t="str">
        <f>IF($C1099&gt;0,$C1099&amp;" "&amp;$P1099&amp;" "&amp;+VLOOKUP($C1099,'STYLE NAMES'!$B:$AC,10,FALSE),"""")</f>
        <v>SANTINI BLACK BRAIDED BELT</v>
      </c>
      <c r="AG1099" s="101" t="str">
        <f>"Enjoy our "&amp;(AF1099)&amp;"; "&amp;IF(C1099&gt;0,+VLOOKUP($C1099,'STYLE NAMES'!$B:$AC,11,FALSE),"")</f>
        <v>Enjoy our SANTINI BLACK BRAIDED BELT; Braided Riding Belts
Available in many colors and designs you can use these elegant belts for riding or even at your daily life</v>
      </c>
      <c r="AH1099" s="101" t="str">
        <f>IF(C1099&gt;0,+VLOOKUP($C1099,'STYLE NAMES'!$B:$AC,12,FALSE),"")</f>
        <v>*Super elastic and comfortable riding belts
Composition:
100% Polyester</v>
      </c>
      <c r="AI1099" s="101" t="str">
        <f>IF(C1099&gt;0,+VLOOKUP($C1099,'STYLE NAMES'!$B:$AC,13,FALSE),"")</f>
        <v>Do not wash in washing machine</v>
      </c>
      <c r="AJ1099" s="149" t="str">
        <f>IF($C1099&gt;0,$C1099&amp;" "&amp;$P1099&amp;" "&amp;+VLOOKUP($C1099,'STYLE NAMES'!$B:$AC,14,FALSE),"""")</f>
        <v>SANTINI BLACK ÖRGÜ KEMER</v>
      </c>
      <c r="AK1099" s="149" t="str">
        <f>"Cavalier SanMarco tarafından tasarlanan "&amp;(AJ1099)&amp;"; "&amp;IF(C1099&gt;0,+VLOOKUP($C1099,'STYLE NAMES'!$B:$AC,15,FALSE),"")</f>
        <v>Cavalier SanMarco tarafından tasarlanan SANTINI BLACK ÖRGÜ KEMER; Örgü Binicilik Kemeri
Birçok renk ve desenleri ile bu şık kemerleri hem biniş kıyafetleriniz ile hem de günlük kıyafetlerinizle kullanabilirsiniz.</v>
      </c>
      <c r="AL1099" s="149" t="str">
        <f>IF(C1099&gt;0,+VLOOKUP($C1099,'STYLE NAMES'!$B:$AC,16,FALSE),"")</f>
        <v>* Çok esnek ve rahat 
Kompozisyon:
100% Polyester</v>
      </c>
      <c r="AM1099" s="149" t="str">
        <f>IF(C1099&gt;0,+VLOOKUP($C1099,'STYLE NAMES'!$B:$AC,17,FALSE),"")</f>
        <v>Ürünü makinada yıkamayınız</v>
      </c>
      <c r="AN1099" s="149" t="str">
        <f>IF($C1099&gt;0,$C1099&amp;" "&amp;$P1099&amp;" "&amp;+VLOOKUP($C1099,'STYLE NAMES'!$B:$AC,18,FALSE),"""")</f>
        <v>SANTINI BLACK CINTURA ELASTICA</v>
      </c>
      <c r="AO1099" s="101" t="str">
        <f>"Disegnato da Cavalier SanMarco "&amp;(AN1099)&amp;"; "&amp;IF(C1099&gt;0,+VLOOKUP($C1099,'STYLE NAMES'!$B:$AC,19,FALSE),"")</f>
        <v>Disegnato da Cavalier SanMarco SANTINI BLACK CINTURA ELASTICA; Cintura intrecciata per equitazione Disponibile in molti colori e design, queste eleganti cinture possono essere utilizzate sia per l'equitazione che nella vita quotidiana.</v>
      </c>
      <c r="AP1099" s="101" t="str">
        <f>IF(C1099&gt;0,+VLOOKUP($C1099,'STYLE NAMES'!$B:$AC,20,FALSE),"")</f>
        <v>Cinture elastiche e confortevoli per l'equitazione Composizione: 100% Poliestere</v>
      </c>
      <c r="AQ1099" s="101" t="str">
        <f>IF(C1099&gt;0,+VLOOKUP($C1099,'STYLE NAMES'!$B:$AC,21,FALSE),"")</f>
        <v>Non lavare in lavatrice</v>
      </c>
      <c r="AR1099" s="101">
        <f>IF(D1099&gt;0,+VLOOKUP($C1099,'STYLE NAMES'!$B:$AC,22,FALSE),"")</f>
        <v>0</v>
      </c>
      <c r="AS1099" s="101">
        <f>IF(E1099&gt;0,+VLOOKUP($C1099,'STYLE NAMES'!$B:$AC,23,FALSE),"")</f>
        <v>0</v>
      </c>
      <c r="AT1099" s="101">
        <f>IF(F1099&gt;0,+VLOOKUP($C1099,'STYLE NAMES'!$B:$AC,24,FALSE),"")</f>
        <v>0</v>
      </c>
      <c r="AU1099" s="101">
        <f>IF(G1099&gt;0,+VLOOKUP($C1099,'STYLE NAMES'!$B:$AC,25,FALSE),"")</f>
        <v>0</v>
      </c>
      <c r="AV1099" s="101">
        <f>+VLOOKUP($S1099,'CODE GENERATOR'!$P:$AM,15,FALSE)</f>
        <v>0</v>
      </c>
      <c r="AW1099" s="101">
        <f>+VLOOKUP($S1099,'CODE GENERATOR'!$P:$AM,16,FALSE)</f>
        <v>0</v>
      </c>
      <c r="AX1099" s="101">
        <f>+VLOOKUP($S1099,'CODE GENERATOR'!$P:$AM,17,FALSE)</f>
        <v>0</v>
      </c>
      <c r="AY1099" s="101">
        <f>+VLOOKUP($S1099,'CODE GENERATOR'!$P:$AM,18,FALSE)</f>
        <v>0</v>
      </c>
      <c r="AZ1099" s="101">
        <f>+VLOOKUP($S1099,'CODE GENERATOR'!$P:$AM,19,FALSE)</f>
        <v>0</v>
      </c>
      <c r="BA1099" s="101">
        <f>+VLOOKUP($S1099,'CODE GENERATOR'!$P:$AM,20,FALSE)</f>
        <v>0</v>
      </c>
      <c r="BB1099" s="101">
        <f>+VLOOKUP($S1099,'CODE GENERATOR'!$P:$AM,21,FALSE)</f>
        <v>0</v>
      </c>
      <c r="BC1099" s="101">
        <f>+VLOOKUP($S1099,'CODE GENERATOR'!$P:$AM,22,FALSE)</f>
        <v>0</v>
      </c>
      <c r="BD1099" s="101">
        <f>+VLOOKUP($S1099,'CODE GENERATOR'!$P:$AM,23,FALSE)</f>
        <v>0</v>
      </c>
      <c r="BE1099" s="101">
        <f>+VLOOKUP($S1099,'CODE GENERATOR'!$P:$AM,24,FALSE)</f>
        <v>0</v>
      </c>
      <c r="BF1099" s="101">
        <f>IF(C1099&gt;0,+VLOOKUP(G1099,'CATEGORY ID'!$A$1:$L$118,3,FALSE),"")</f>
        <v>17</v>
      </c>
      <c r="BG1099" s="101">
        <f>IF(C1099&gt;0,+VLOOKUP(H1099,'CATEGORY ID'!$D$1:$L$118,3,FALSE),"")</f>
        <v>17</v>
      </c>
      <c r="BH1099" s="101">
        <f>IF(C1099&gt;0,+VLOOKUP((+H1099&amp;I1099),'CATEGORY ID'!$H$1:$I$121,2,FALSE),"")</f>
        <v>18</v>
      </c>
      <c r="BJ1099" s="101">
        <f>IF(C1099&gt;0,IF(COUNTIF('CATEGORY ID'!$K$1:$K$121,+H1099&amp;K1099) &gt; 0, +VLOOKUP(+H1099&amp;K1099,'CATEGORY ID'!$K$1:$L$121,2,FALSE),""),"")</f>
        <v>73</v>
      </c>
      <c r="BK1099" s="101" t="str">
        <f>IF(C1099&gt;0,IF(COUNTIF('CATEGORY ID'!$K$124:$K$165, +VLOOKUP(C1099,'STYLE NAMES'!$B:$AE,30,FALSE)) &gt; 0, +VLOOKUP(VLOOKUP(C1099,'STYLE NAMES'!$B:$AE,30,FALSE),'CATEGORY ID'!K:M,2,FALSE),""),"")</f>
        <v/>
      </c>
      <c r="BL1099" s="101">
        <v>75</v>
      </c>
      <c r="BR1099" s="101" t="str" cm="1">
        <f t="array" ref="BR1099">IF(C1099&gt;0,_xlfn.TEXTJOIN(";", TRUE,_xlfn.UNIQUE(_xlfn._xlws.FILTER(BF1099:BQ1099,(BF1099:BQ1099&gt;0)),TRUE,FALSE)),"")&amp;";"&amp;BS1099</f>
        <v>17;18;73;75;</v>
      </c>
      <c r="BU1099" s="106">
        <f>IF(C1099&gt;0,+VLOOKUP($C1099,'STYLE NAMES'!$B:$AC,26,FALSE),"")</f>
        <v>49.9</v>
      </c>
      <c r="BV1099" s="106">
        <f>IF(C1099&gt;0,+VLOOKUP($C1099,'STYLE NAMES'!$B:$AC,27,FALSE),"")</f>
        <v>2740</v>
      </c>
      <c r="BW1099" s="106">
        <f>IF(C1099&gt;0,+VLOOKUP($C1099,'STYLE NAMES'!$B:$AC,28,FALSE),"")</f>
        <v>57.384999999999991</v>
      </c>
      <c r="BY1099"/>
      <c r="BZ1099" s="101">
        <v>3</v>
      </c>
      <c r="CA1099" s="137">
        <f t="shared" si="83"/>
        <v>1</v>
      </c>
      <c r="CB1099" s="137">
        <f>+VLOOKUP(C1099,'[2]STYLES &amp; MODELS MATRIX'!$A:$G,7,FALSE)</f>
        <v>0</v>
      </c>
      <c r="CC1099" s="137">
        <f>+VLOOKUP(C1099,'[1]STYLES &amp; SIZE CHARTS'!$A:$H,8,FALSE)</f>
        <v>0</v>
      </c>
      <c r="CD1099" s="137"/>
      <c r="CE1099" s="205"/>
      <c r="CF1099" s="141"/>
    </row>
    <row r="1100" spans="1:84" s="101" customFormat="1" ht="12" customHeight="1" x14ac:dyDescent="0.2">
      <c r="A1100" s="102"/>
      <c r="B1100" s="101" t="s">
        <v>1009</v>
      </c>
      <c r="C1100" s="101" t="s">
        <v>2214</v>
      </c>
      <c r="D1100" s="101" t="s">
        <v>630</v>
      </c>
      <c r="E1100" s="203" t="s">
        <v>2790</v>
      </c>
      <c r="F1100" s="101">
        <v>90</v>
      </c>
      <c r="G1100" s="101" t="str">
        <f>IF(C1100&gt;0,+VLOOKUP($C1100,'STYLE NAMES'!$B:$AC,4,FALSE),"")</f>
        <v>ACCESSORIES</v>
      </c>
      <c r="H1100" s="101" t="str">
        <f>IF(C1100&gt;0,+VLOOKUP($C1100,'STYLE NAMES'!$B:$AC,5,FALSE),"")</f>
        <v>ACCESSORIES</v>
      </c>
      <c r="I1100" s="101" t="str">
        <f>IF(C1100&gt;0,+VLOOKUP($C1100,'STYLE NAMES'!$B:$AC,6,FALSE),"")</f>
        <v>RIDER ACCESSORIES</v>
      </c>
      <c r="J1100" s="101" t="str">
        <f>IF(C1100&gt;0,+VLOOKUP($C1100,'STYLE NAMES'!$B:$AC,7,FALSE),"")</f>
        <v>UNISEX</v>
      </c>
      <c r="K1100" s="101" t="str">
        <f>IF(C1100&gt;0,+VLOOKUP($C1100,'STYLE NAMES'!$B:$AC,8,FALSE),"")</f>
        <v>BELTS</v>
      </c>
      <c r="L1100" s="101" t="str">
        <f>IF(E1100&gt;0,+VLOOKUP($E1100,'CODE GENERATOR'!$D:$T,3,FALSE),"")</f>
        <v>A</v>
      </c>
      <c r="M1100" s="101" t="str">
        <f>IF(E1100&gt;0,+VLOOKUP($E1100,'CODE GENERATOR'!$D:$T,4,FALSE),"")</f>
        <v>BRAIDED</v>
      </c>
      <c r="N1100" s="101" t="str">
        <f>IF(E1100&gt;0,+VLOOKUP($E1100,'CODE GENERATOR'!$D:$T,6,FALSE),"")</f>
        <v>BLACK</v>
      </c>
      <c r="O1100" s="101" t="str">
        <f>IF(E1100&gt;0,+VLOOKUP($E1100,'CODE GENERATOR'!$D:$T,7,FALSE),"")</f>
        <v>BLACK</v>
      </c>
      <c r="P1100" s="101" t="str">
        <f t="shared" si="81"/>
        <v>BLACK</v>
      </c>
      <c r="Q1100" s="104" t="str">
        <f>IF(E1100&gt;0,+VLOOKUP($E1100,'CODE GENERATOR'!$D:$T,11,FALSE),"")</f>
        <v>A.RACUX_BLT0094A</v>
      </c>
      <c r="R1100" s="104" t="str">
        <f>IF(E1100&gt;0,+VLOOKUP($E1100,'CODE GENERATOR'!$D:$T,12,FALSE),"")</f>
        <v>BRD0002BLKBLK</v>
      </c>
      <c r="S1100" s="104" t="str">
        <f>IF(E1100&gt;0,+VLOOKUP($E1100,'CODE GENERATOR'!$D:$T,13,FALSE),"")</f>
        <v>A.RACUX_BLT0094A_BRD0002BLKBLK</v>
      </c>
      <c r="T1100" s="104" t="str">
        <f t="shared" si="82"/>
        <v>A.RACUX_BLT0094A_BRD0002BLKBLK_90</v>
      </c>
      <c r="U1100" s="105"/>
      <c r="V1100" s="107" t="str" cm="1">
        <f t="array" ref="V1100">_xlfn.TEXTJOIN(";", TRUE, _xlfn.UNIQUE(_xlfn._xlws.FILTER(P$3:P$10029, C$3:C$10029=C1100)))</f>
        <v>BEIGE;NAVY;BLACK</v>
      </c>
      <c r="W1100" s="107" t="str" cm="1">
        <f t="array" ref="W1100">_xlfn.TEXTJOIN(";", TRUE, _xlfn.UNIQUE(_xlfn._xlws.FILTER(F$3:F$10029, C$3:C$10029=C1100)))</f>
        <v>85;90;95;100;105;110;115;120;125</v>
      </c>
      <c r="X1100" s="101" t="str">
        <f>IF(E1100&gt;0,+VLOOKUP($E1100,'CODE GENERATOR'!$D:$AC,19,FALSE),0)</f>
        <v>CavalierSanmarco_03.02.2026_0622</v>
      </c>
      <c r="Y1100" s="101" t="str">
        <f>IF(E1100&gt;0,+VLOOKUP($E1100,'CODE GENERATOR'!$D:$AC,20,FALSE),0)</f>
        <v>CavalierSanmarco_03.02.2026_0623</v>
      </c>
      <c r="Z1100" s="101" t="str">
        <f>IF(E1100&gt;0,+VLOOKUP($E1100,'CODE GENERATOR'!$D:$AC,21,FALSE),0)</f>
        <v>CavalierSanmarco_03.02.2026_0624</v>
      </c>
      <c r="AF1100" s="149" t="str">
        <f>IF($C1100&gt;0,$C1100&amp;" "&amp;$P1100&amp;" "&amp;+VLOOKUP($C1100,'STYLE NAMES'!$B:$AC,10,FALSE),"""")</f>
        <v>SANTINI BLACK BRAIDED BELT</v>
      </c>
      <c r="AG1100" s="101" t="str">
        <f>"Enjoy our "&amp;(AF1100)&amp;"; "&amp;IF(C1100&gt;0,+VLOOKUP($C1100,'STYLE NAMES'!$B:$AC,11,FALSE),"")</f>
        <v>Enjoy our SANTINI BLACK BRAIDED BELT; Braided Riding Belts
Available in many colors and designs you can use these elegant belts for riding or even at your daily life</v>
      </c>
      <c r="AH1100" s="101" t="str">
        <f>IF(C1100&gt;0,+VLOOKUP($C1100,'STYLE NAMES'!$B:$AC,12,FALSE),"")</f>
        <v>*Super elastic and comfortable riding belts
Composition:
100% Polyester</v>
      </c>
      <c r="AI1100" s="101" t="str">
        <f>IF(C1100&gt;0,+VLOOKUP($C1100,'STYLE NAMES'!$B:$AC,13,FALSE),"")</f>
        <v>Do not wash in washing machine</v>
      </c>
      <c r="AJ1100" s="149" t="str">
        <f>IF($C1100&gt;0,$C1100&amp;" "&amp;$P1100&amp;" "&amp;+VLOOKUP($C1100,'STYLE NAMES'!$B:$AC,14,FALSE),"""")</f>
        <v>SANTINI BLACK ÖRGÜ KEMER</v>
      </c>
      <c r="AK1100" s="149" t="str">
        <f>"Cavalier SanMarco tarafından tasarlanan "&amp;(AJ1100)&amp;"; "&amp;IF(C1100&gt;0,+VLOOKUP($C1100,'STYLE NAMES'!$B:$AC,15,FALSE),"")</f>
        <v>Cavalier SanMarco tarafından tasarlanan SANTINI BLACK ÖRGÜ KEMER; Örgü Binicilik Kemeri
Birçok renk ve desenleri ile bu şık kemerleri hem biniş kıyafetleriniz ile hem de günlük kıyafetlerinizle kullanabilirsiniz.</v>
      </c>
      <c r="AL1100" s="149" t="str">
        <f>IF(C1100&gt;0,+VLOOKUP($C1100,'STYLE NAMES'!$B:$AC,16,FALSE),"")</f>
        <v>* Çok esnek ve rahat 
Kompozisyon:
100% Polyester</v>
      </c>
      <c r="AM1100" s="149" t="str">
        <f>IF(C1100&gt;0,+VLOOKUP($C1100,'STYLE NAMES'!$B:$AC,17,FALSE),"")</f>
        <v>Ürünü makinada yıkamayınız</v>
      </c>
      <c r="AN1100" s="149" t="str">
        <f>IF($C1100&gt;0,$C1100&amp;" "&amp;$P1100&amp;" "&amp;+VLOOKUP($C1100,'STYLE NAMES'!$B:$AC,18,FALSE),"""")</f>
        <v>SANTINI BLACK CINTURA ELASTICA</v>
      </c>
      <c r="AO1100" s="101" t="str">
        <f>"Disegnato da Cavalier SanMarco "&amp;(AN1100)&amp;"; "&amp;IF(C1100&gt;0,+VLOOKUP($C1100,'STYLE NAMES'!$B:$AC,19,FALSE),"")</f>
        <v>Disegnato da Cavalier SanMarco SANTINI BLACK CINTURA ELASTICA; Cintura intrecciata per equitazione Disponibile in molti colori e design, queste eleganti cinture possono essere utilizzate sia per l'equitazione che nella vita quotidiana.</v>
      </c>
      <c r="AP1100" s="101" t="str">
        <f>IF(C1100&gt;0,+VLOOKUP($C1100,'STYLE NAMES'!$B:$AC,20,FALSE),"")</f>
        <v>Cinture elastiche e confortevoli per l'equitazione Composizione: 100% Poliestere</v>
      </c>
      <c r="AQ1100" s="101" t="str">
        <f>IF(C1100&gt;0,+VLOOKUP($C1100,'STYLE NAMES'!$B:$AC,21,FALSE),"")</f>
        <v>Non lavare in lavatrice</v>
      </c>
      <c r="AR1100" s="101">
        <f>IF(D1100&gt;0,+VLOOKUP($C1100,'STYLE NAMES'!$B:$AC,22,FALSE),"")</f>
        <v>0</v>
      </c>
      <c r="AS1100" s="101">
        <f>IF(E1100&gt;0,+VLOOKUP($C1100,'STYLE NAMES'!$B:$AC,23,FALSE),"")</f>
        <v>0</v>
      </c>
      <c r="AT1100" s="101">
        <f>IF(F1100&gt;0,+VLOOKUP($C1100,'STYLE NAMES'!$B:$AC,24,FALSE),"")</f>
        <v>0</v>
      </c>
      <c r="AU1100" s="101">
        <f>IF(G1100&gt;0,+VLOOKUP($C1100,'STYLE NAMES'!$B:$AC,25,FALSE),"")</f>
        <v>0</v>
      </c>
      <c r="AV1100" s="101">
        <f>+VLOOKUP($S1100,'CODE GENERATOR'!$P:$AM,15,FALSE)</f>
        <v>0</v>
      </c>
      <c r="AW1100" s="101">
        <f>+VLOOKUP($S1100,'CODE GENERATOR'!$P:$AM,16,FALSE)</f>
        <v>0</v>
      </c>
      <c r="AX1100" s="101">
        <f>+VLOOKUP($S1100,'CODE GENERATOR'!$P:$AM,17,FALSE)</f>
        <v>0</v>
      </c>
      <c r="AY1100" s="101">
        <f>+VLOOKUP($S1100,'CODE GENERATOR'!$P:$AM,18,FALSE)</f>
        <v>0</v>
      </c>
      <c r="AZ1100" s="101">
        <f>+VLOOKUP($S1100,'CODE GENERATOR'!$P:$AM,19,FALSE)</f>
        <v>0</v>
      </c>
      <c r="BA1100" s="101">
        <f>+VLOOKUP($S1100,'CODE GENERATOR'!$P:$AM,20,FALSE)</f>
        <v>0</v>
      </c>
      <c r="BB1100" s="101">
        <f>+VLOOKUP($S1100,'CODE GENERATOR'!$P:$AM,21,FALSE)</f>
        <v>0</v>
      </c>
      <c r="BC1100" s="101">
        <f>+VLOOKUP($S1100,'CODE GENERATOR'!$P:$AM,22,FALSE)</f>
        <v>0</v>
      </c>
      <c r="BD1100" s="101">
        <f>+VLOOKUP($S1100,'CODE GENERATOR'!$P:$AM,23,FALSE)</f>
        <v>0</v>
      </c>
      <c r="BE1100" s="101">
        <f>+VLOOKUP($S1100,'CODE GENERATOR'!$P:$AM,24,FALSE)</f>
        <v>0</v>
      </c>
      <c r="BF1100" s="101">
        <f>IF(C1100&gt;0,+VLOOKUP(G1100,'CATEGORY ID'!$A$1:$L$118,3,FALSE),"")</f>
        <v>17</v>
      </c>
      <c r="BG1100" s="101">
        <f>IF(C1100&gt;0,+VLOOKUP(H1100,'CATEGORY ID'!$D$1:$L$118,3,FALSE),"")</f>
        <v>17</v>
      </c>
      <c r="BH1100" s="101">
        <f>IF(C1100&gt;0,+VLOOKUP((+H1100&amp;I1100),'CATEGORY ID'!$H$1:$I$121,2,FALSE),"")</f>
        <v>18</v>
      </c>
      <c r="BJ1100" s="101">
        <f>IF(C1100&gt;0,IF(COUNTIF('CATEGORY ID'!$K$1:$K$121,+H1100&amp;K1100) &gt; 0, +VLOOKUP(+H1100&amp;K1100,'CATEGORY ID'!$K$1:$L$121,2,FALSE),""),"")</f>
        <v>73</v>
      </c>
      <c r="BK1100" s="101" t="str">
        <f>IF(C1100&gt;0,IF(COUNTIF('CATEGORY ID'!$K$124:$K$165, +VLOOKUP(C1100,'STYLE NAMES'!$B:$AE,30,FALSE)) &gt; 0, +VLOOKUP(VLOOKUP(C1100,'STYLE NAMES'!$B:$AE,30,FALSE),'CATEGORY ID'!K:M,2,FALSE),""),"")</f>
        <v/>
      </c>
      <c r="BL1100" s="101">
        <v>75</v>
      </c>
      <c r="BR1100" s="101" t="str" cm="1">
        <f t="array" ref="BR1100">IF(C1100&gt;0,_xlfn.TEXTJOIN(";", TRUE,_xlfn.UNIQUE(_xlfn._xlws.FILTER(BF1100:BQ1100,(BF1100:BQ1100&gt;0)),TRUE,FALSE)),"")&amp;";"&amp;BS1100</f>
        <v>17;18;73;75;</v>
      </c>
      <c r="BU1100" s="106">
        <f>IF(C1100&gt;0,+VLOOKUP($C1100,'STYLE NAMES'!$B:$AC,26,FALSE),"")</f>
        <v>49.9</v>
      </c>
      <c r="BV1100" s="106">
        <f>IF(C1100&gt;0,+VLOOKUP($C1100,'STYLE NAMES'!$B:$AC,27,FALSE),"")</f>
        <v>2740</v>
      </c>
      <c r="BW1100" s="106">
        <f>IF(C1100&gt;0,+VLOOKUP($C1100,'STYLE NAMES'!$B:$AC,28,FALSE),"")</f>
        <v>57.384999999999991</v>
      </c>
      <c r="BY1100"/>
      <c r="BZ1100" s="101">
        <v>0</v>
      </c>
      <c r="CA1100" s="137">
        <f t="shared" si="83"/>
        <v>1</v>
      </c>
      <c r="CB1100" s="137">
        <f>+VLOOKUP(C1100,'[2]STYLES &amp; MODELS MATRIX'!$A:$G,7,FALSE)</f>
        <v>0</v>
      </c>
      <c r="CC1100" s="137">
        <f>+VLOOKUP(C1100,'[1]STYLES &amp; SIZE CHARTS'!$A:$H,8,FALSE)</f>
        <v>0</v>
      </c>
      <c r="CD1100" s="137"/>
      <c r="CE1100" s="205"/>
      <c r="CF1100" s="141"/>
    </row>
    <row r="1101" spans="1:84" s="101" customFormat="1" ht="12" customHeight="1" x14ac:dyDescent="0.2">
      <c r="A1101" s="102"/>
      <c r="B1101" s="101" t="s">
        <v>1009</v>
      </c>
      <c r="C1101" s="101" t="s">
        <v>2214</v>
      </c>
      <c r="D1101" s="101" t="s">
        <v>630</v>
      </c>
      <c r="E1101" s="203" t="s">
        <v>2790</v>
      </c>
      <c r="F1101" s="101">
        <v>95</v>
      </c>
      <c r="G1101" s="101" t="str">
        <f>IF(C1101&gt;0,+VLOOKUP($C1101,'STYLE NAMES'!$B:$AC,4,FALSE),"")</f>
        <v>ACCESSORIES</v>
      </c>
      <c r="H1101" s="101" t="str">
        <f>IF(C1101&gt;0,+VLOOKUP($C1101,'STYLE NAMES'!$B:$AC,5,FALSE),"")</f>
        <v>ACCESSORIES</v>
      </c>
      <c r="I1101" s="101" t="str">
        <f>IF(C1101&gt;0,+VLOOKUP($C1101,'STYLE NAMES'!$B:$AC,6,FALSE),"")</f>
        <v>RIDER ACCESSORIES</v>
      </c>
      <c r="J1101" s="101" t="str">
        <f>IF(C1101&gt;0,+VLOOKUP($C1101,'STYLE NAMES'!$B:$AC,7,FALSE),"")</f>
        <v>UNISEX</v>
      </c>
      <c r="K1101" s="101" t="str">
        <f>IF(C1101&gt;0,+VLOOKUP($C1101,'STYLE NAMES'!$B:$AC,8,FALSE),"")</f>
        <v>BELTS</v>
      </c>
      <c r="L1101" s="101" t="str">
        <f>IF(E1101&gt;0,+VLOOKUP($E1101,'CODE GENERATOR'!$D:$T,3,FALSE),"")</f>
        <v>A</v>
      </c>
      <c r="M1101" s="101" t="str">
        <f>IF(E1101&gt;0,+VLOOKUP($E1101,'CODE GENERATOR'!$D:$T,4,FALSE),"")</f>
        <v>BRAIDED</v>
      </c>
      <c r="N1101" s="101" t="str">
        <f>IF(E1101&gt;0,+VLOOKUP($E1101,'CODE GENERATOR'!$D:$T,6,FALSE),"")</f>
        <v>BLACK</v>
      </c>
      <c r="O1101" s="101" t="str">
        <f>IF(E1101&gt;0,+VLOOKUP($E1101,'CODE GENERATOR'!$D:$T,7,FALSE),"")</f>
        <v>BLACK</v>
      </c>
      <c r="P1101" s="101" t="str">
        <f t="shared" si="81"/>
        <v>BLACK</v>
      </c>
      <c r="Q1101" s="104" t="str">
        <f>IF(E1101&gt;0,+VLOOKUP($E1101,'CODE GENERATOR'!$D:$T,11,FALSE),"")</f>
        <v>A.RACUX_BLT0094A</v>
      </c>
      <c r="R1101" s="104" t="str">
        <f>IF(E1101&gt;0,+VLOOKUP($E1101,'CODE GENERATOR'!$D:$T,12,FALSE),"")</f>
        <v>BRD0002BLKBLK</v>
      </c>
      <c r="S1101" s="104" t="str">
        <f>IF(E1101&gt;0,+VLOOKUP($E1101,'CODE GENERATOR'!$D:$T,13,FALSE),"")</f>
        <v>A.RACUX_BLT0094A_BRD0002BLKBLK</v>
      </c>
      <c r="T1101" s="104" t="str">
        <f t="shared" si="82"/>
        <v>A.RACUX_BLT0094A_BRD0002BLKBLK_95</v>
      </c>
      <c r="U1101" s="105"/>
      <c r="V1101" s="107" t="str" cm="1">
        <f t="array" ref="V1101">_xlfn.TEXTJOIN(";", TRUE, _xlfn.UNIQUE(_xlfn._xlws.FILTER(P$3:P$10029, C$3:C$10029=C1101)))</f>
        <v>BEIGE;NAVY;BLACK</v>
      </c>
      <c r="W1101" s="107" t="str" cm="1">
        <f t="array" ref="W1101">_xlfn.TEXTJOIN(";", TRUE, _xlfn.UNIQUE(_xlfn._xlws.FILTER(F$3:F$10029, C$3:C$10029=C1101)))</f>
        <v>85;90;95;100;105;110;115;120;125</v>
      </c>
      <c r="X1101" s="101" t="str">
        <f>IF(E1101&gt;0,+VLOOKUP($E1101,'CODE GENERATOR'!$D:$AC,19,FALSE),0)</f>
        <v>CavalierSanmarco_03.02.2026_0622</v>
      </c>
      <c r="Y1101" s="101" t="str">
        <f>IF(E1101&gt;0,+VLOOKUP($E1101,'CODE GENERATOR'!$D:$AC,20,FALSE),0)</f>
        <v>CavalierSanmarco_03.02.2026_0623</v>
      </c>
      <c r="Z1101" s="101" t="str">
        <f>IF(E1101&gt;0,+VLOOKUP($E1101,'CODE GENERATOR'!$D:$AC,21,FALSE),0)</f>
        <v>CavalierSanmarco_03.02.2026_0624</v>
      </c>
      <c r="AF1101" s="149" t="str">
        <f>IF($C1101&gt;0,$C1101&amp;" "&amp;$P1101&amp;" "&amp;+VLOOKUP($C1101,'STYLE NAMES'!$B:$AC,10,FALSE),"""")</f>
        <v>SANTINI BLACK BRAIDED BELT</v>
      </c>
      <c r="AG1101" s="101" t="str">
        <f>"Enjoy our "&amp;(AF1101)&amp;"; "&amp;IF(C1101&gt;0,+VLOOKUP($C1101,'STYLE NAMES'!$B:$AC,11,FALSE),"")</f>
        <v>Enjoy our SANTINI BLACK BRAIDED BELT; Braided Riding Belts
Available in many colors and designs you can use these elegant belts for riding or even at your daily life</v>
      </c>
      <c r="AH1101" s="101" t="str">
        <f>IF(C1101&gt;0,+VLOOKUP($C1101,'STYLE NAMES'!$B:$AC,12,FALSE),"")</f>
        <v>*Super elastic and comfortable riding belts
Composition:
100% Polyester</v>
      </c>
      <c r="AI1101" s="101" t="str">
        <f>IF(C1101&gt;0,+VLOOKUP($C1101,'STYLE NAMES'!$B:$AC,13,FALSE),"")</f>
        <v>Do not wash in washing machine</v>
      </c>
      <c r="AJ1101" s="149" t="str">
        <f>IF($C1101&gt;0,$C1101&amp;" "&amp;$P1101&amp;" "&amp;+VLOOKUP($C1101,'STYLE NAMES'!$B:$AC,14,FALSE),"""")</f>
        <v>SANTINI BLACK ÖRGÜ KEMER</v>
      </c>
      <c r="AK1101" s="149" t="str">
        <f>"Cavalier SanMarco tarafından tasarlanan "&amp;(AJ1101)&amp;"; "&amp;IF(C1101&gt;0,+VLOOKUP($C1101,'STYLE NAMES'!$B:$AC,15,FALSE),"")</f>
        <v>Cavalier SanMarco tarafından tasarlanan SANTINI BLACK ÖRGÜ KEMER; Örgü Binicilik Kemeri
Birçok renk ve desenleri ile bu şık kemerleri hem biniş kıyafetleriniz ile hem de günlük kıyafetlerinizle kullanabilirsiniz.</v>
      </c>
      <c r="AL1101" s="149" t="str">
        <f>IF(C1101&gt;0,+VLOOKUP($C1101,'STYLE NAMES'!$B:$AC,16,FALSE),"")</f>
        <v>* Çok esnek ve rahat 
Kompozisyon:
100% Polyester</v>
      </c>
      <c r="AM1101" s="149" t="str">
        <f>IF(C1101&gt;0,+VLOOKUP($C1101,'STYLE NAMES'!$B:$AC,17,FALSE),"")</f>
        <v>Ürünü makinada yıkamayınız</v>
      </c>
      <c r="AN1101" s="149" t="str">
        <f>IF($C1101&gt;0,$C1101&amp;" "&amp;$P1101&amp;" "&amp;+VLOOKUP($C1101,'STYLE NAMES'!$B:$AC,18,FALSE),"""")</f>
        <v>SANTINI BLACK CINTURA ELASTICA</v>
      </c>
      <c r="AO1101" s="101" t="str">
        <f>"Disegnato da Cavalier SanMarco "&amp;(AN1101)&amp;"; "&amp;IF(C1101&gt;0,+VLOOKUP($C1101,'STYLE NAMES'!$B:$AC,19,FALSE),"")</f>
        <v>Disegnato da Cavalier SanMarco SANTINI BLACK CINTURA ELASTICA; Cintura intrecciata per equitazione Disponibile in molti colori e design, queste eleganti cinture possono essere utilizzate sia per l'equitazione che nella vita quotidiana.</v>
      </c>
      <c r="AP1101" s="101" t="str">
        <f>IF(C1101&gt;0,+VLOOKUP($C1101,'STYLE NAMES'!$B:$AC,20,FALSE),"")</f>
        <v>Cinture elastiche e confortevoli per l'equitazione Composizione: 100% Poliestere</v>
      </c>
      <c r="AQ1101" s="101" t="str">
        <f>IF(C1101&gt;0,+VLOOKUP($C1101,'STYLE NAMES'!$B:$AC,21,FALSE),"")</f>
        <v>Non lavare in lavatrice</v>
      </c>
      <c r="AR1101" s="101">
        <f>IF(D1101&gt;0,+VLOOKUP($C1101,'STYLE NAMES'!$B:$AC,22,FALSE),"")</f>
        <v>0</v>
      </c>
      <c r="AS1101" s="101">
        <f>IF(E1101&gt;0,+VLOOKUP($C1101,'STYLE NAMES'!$B:$AC,23,FALSE),"")</f>
        <v>0</v>
      </c>
      <c r="AT1101" s="101">
        <f>IF(F1101&gt;0,+VLOOKUP($C1101,'STYLE NAMES'!$B:$AC,24,FALSE),"")</f>
        <v>0</v>
      </c>
      <c r="AU1101" s="101">
        <f>IF(G1101&gt;0,+VLOOKUP($C1101,'STYLE NAMES'!$B:$AC,25,FALSE),"")</f>
        <v>0</v>
      </c>
      <c r="AV1101" s="101">
        <f>+VLOOKUP($S1101,'CODE GENERATOR'!$P:$AM,15,FALSE)</f>
        <v>0</v>
      </c>
      <c r="AW1101" s="101">
        <f>+VLOOKUP($S1101,'CODE GENERATOR'!$P:$AM,16,FALSE)</f>
        <v>0</v>
      </c>
      <c r="AX1101" s="101">
        <f>+VLOOKUP($S1101,'CODE GENERATOR'!$P:$AM,17,FALSE)</f>
        <v>0</v>
      </c>
      <c r="AY1101" s="101">
        <f>+VLOOKUP($S1101,'CODE GENERATOR'!$P:$AM,18,FALSE)</f>
        <v>0</v>
      </c>
      <c r="AZ1101" s="101">
        <f>+VLOOKUP($S1101,'CODE GENERATOR'!$P:$AM,19,FALSE)</f>
        <v>0</v>
      </c>
      <c r="BA1101" s="101">
        <f>+VLOOKUP($S1101,'CODE GENERATOR'!$P:$AM,20,FALSE)</f>
        <v>0</v>
      </c>
      <c r="BB1101" s="101">
        <f>+VLOOKUP($S1101,'CODE GENERATOR'!$P:$AM,21,FALSE)</f>
        <v>0</v>
      </c>
      <c r="BC1101" s="101">
        <f>+VLOOKUP($S1101,'CODE GENERATOR'!$P:$AM,22,FALSE)</f>
        <v>0</v>
      </c>
      <c r="BD1101" s="101">
        <f>+VLOOKUP($S1101,'CODE GENERATOR'!$P:$AM,23,FALSE)</f>
        <v>0</v>
      </c>
      <c r="BE1101" s="101">
        <f>+VLOOKUP($S1101,'CODE GENERATOR'!$P:$AM,24,FALSE)</f>
        <v>0</v>
      </c>
      <c r="BF1101" s="101">
        <f>IF(C1101&gt;0,+VLOOKUP(G1101,'CATEGORY ID'!$A$1:$L$118,3,FALSE),"")</f>
        <v>17</v>
      </c>
      <c r="BG1101" s="101">
        <f>IF(C1101&gt;0,+VLOOKUP(H1101,'CATEGORY ID'!$D$1:$L$118,3,FALSE),"")</f>
        <v>17</v>
      </c>
      <c r="BH1101" s="101">
        <f>IF(C1101&gt;0,+VLOOKUP((+H1101&amp;I1101),'CATEGORY ID'!$H$1:$I$121,2,FALSE),"")</f>
        <v>18</v>
      </c>
      <c r="BJ1101" s="101">
        <f>IF(C1101&gt;0,IF(COUNTIF('CATEGORY ID'!$K$1:$K$121,+H1101&amp;K1101) &gt; 0, +VLOOKUP(+H1101&amp;K1101,'CATEGORY ID'!$K$1:$L$121,2,FALSE),""),"")</f>
        <v>73</v>
      </c>
      <c r="BK1101" s="101" t="str">
        <f>IF(C1101&gt;0,IF(COUNTIF('CATEGORY ID'!$K$124:$K$165, +VLOOKUP(C1101,'STYLE NAMES'!$B:$AE,30,FALSE)) &gt; 0, +VLOOKUP(VLOOKUP(C1101,'STYLE NAMES'!$B:$AE,30,FALSE),'CATEGORY ID'!K:M,2,FALSE),""),"")</f>
        <v/>
      </c>
      <c r="BL1101" s="101">
        <v>75</v>
      </c>
      <c r="BR1101" s="101" t="str" cm="1">
        <f t="array" ref="BR1101">IF(C1101&gt;0,_xlfn.TEXTJOIN(";", TRUE,_xlfn.UNIQUE(_xlfn._xlws.FILTER(BF1101:BQ1101,(BF1101:BQ1101&gt;0)),TRUE,FALSE)),"")&amp;";"&amp;BS1101</f>
        <v>17;18;73;75;</v>
      </c>
      <c r="BU1101" s="106">
        <f>IF(C1101&gt;0,+VLOOKUP($C1101,'STYLE NAMES'!$B:$AC,26,FALSE),"")</f>
        <v>49.9</v>
      </c>
      <c r="BV1101" s="106">
        <f>IF(C1101&gt;0,+VLOOKUP($C1101,'STYLE NAMES'!$B:$AC,27,FALSE),"")</f>
        <v>2740</v>
      </c>
      <c r="BW1101" s="106">
        <f>IF(C1101&gt;0,+VLOOKUP($C1101,'STYLE NAMES'!$B:$AC,28,FALSE),"")</f>
        <v>57.384999999999991</v>
      </c>
      <c r="BY1101"/>
      <c r="BZ1101" s="101">
        <v>5</v>
      </c>
      <c r="CA1101" s="137">
        <f t="shared" si="83"/>
        <v>1</v>
      </c>
      <c r="CB1101" s="137">
        <f>+VLOOKUP(C1101,'[2]STYLES &amp; MODELS MATRIX'!$A:$G,7,FALSE)</f>
        <v>0</v>
      </c>
      <c r="CC1101" s="137">
        <f>+VLOOKUP(C1101,'[1]STYLES &amp; SIZE CHARTS'!$A:$H,8,FALSE)</f>
        <v>0</v>
      </c>
      <c r="CD1101" s="137"/>
      <c r="CE1101" s="205"/>
      <c r="CF1101" s="141"/>
    </row>
    <row r="1102" spans="1:84" s="101" customFormat="1" ht="12" customHeight="1" x14ac:dyDescent="0.2">
      <c r="A1102" s="102"/>
      <c r="B1102" s="101" t="s">
        <v>1009</v>
      </c>
      <c r="C1102" s="101" t="s">
        <v>2214</v>
      </c>
      <c r="D1102" s="101" t="s">
        <v>630</v>
      </c>
      <c r="E1102" s="203" t="s">
        <v>2790</v>
      </c>
      <c r="F1102" s="101">
        <v>100</v>
      </c>
      <c r="G1102" s="101" t="str">
        <f>IF(C1102&gt;0,+VLOOKUP($C1102,'STYLE NAMES'!$B:$AC,4,FALSE),"")</f>
        <v>ACCESSORIES</v>
      </c>
      <c r="H1102" s="101" t="str">
        <f>IF(C1102&gt;0,+VLOOKUP($C1102,'STYLE NAMES'!$B:$AC,5,FALSE),"")</f>
        <v>ACCESSORIES</v>
      </c>
      <c r="I1102" s="101" t="str">
        <f>IF(C1102&gt;0,+VLOOKUP($C1102,'STYLE NAMES'!$B:$AC,6,FALSE),"")</f>
        <v>RIDER ACCESSORIES</v>
      </c>
      <c r="J1102" s="101" t="str">
        <f>IF(C1102&gt;0,+VLOOKUP($C1102,'STYLE NAMES'!$B:$AC,7,FALSE),"")</f>
        <v>UNISEX</v>
      </c>
      <c r="K1102" s="101" t="str">
        <f>IF(C1102&gt;0,+VLOOKUP($C1102,'STYLE NAMES'!$B:$AC,8,FALSE),"")</f>
        <v>BELTS</v>
      </c>
      <c r="L1102" s="101" t="str">
        <f>IF(E1102&gt;0,+VLOOKUP($E1102,'CODE GENERATOR'!$D:$T,3,FALSE),"")</f>
        <v>A</v>
      </c>
      <c r="M1102" s="101" t="str">
        <f>IF(E1102&gt;0,+VLOOKUP($E1102,'CODE GENERATOR'!$D:$T,4,FALSE),"")</f>
        <v>BRAIDED</v>
      </c>
      <c r="N1102" s="101" t="str">
        <f>IF(E1102&gt;0,+VLOOKUP($E1102,'CODE GENERATOR'!$D:$T,6,FALSE),"")</f>
        <v>BLACK</v>
      </c>
      <c r="O1102" s="101" t="str">
        <f>IF(E1102&gt;0,+VLOOKUP($E1102,'CODE GENERATOR'!$D:$T,7,FALSE),"")</f>
        <v>BLACK</v>
      </c>
      <c r="P1102" s="101" t="str">
        <f t="shared" si="81"/>
        <v>BLACK</v>
      </c>
      <c r="Q1102" s="104" t="str">
        <f>IF(E1102&gt;0,+VLOOKUP($E1102,'CODE GENERATOR'!$D:$T,11,FALSE),"")</f>
        <v>A.RACUX_BLT0094A</v>
      </c>
      <c r="R1102" s="104" t="str">
        <f>IF(E1102&gt;0,+VLOOKUP($E1102,'CODE GENERATOR'!$D:$T,12,FALSE),"")</f>
        <v>BRD0002BLKBLK</v>
      </c>
      <c r="S1102" s="104" t="str">
        <f>IF(E1102&gt;0,+VLOOKUP($E1102,'CODE GENERATOR'!$D:$T,13,FALSE),"")</f>
        <v>A.RACUX_BLT0094A_BRD0002BLKBLK</v>
      </c>
      <c r="T1102" s="104" t="str">
        <f t="shared" si="82"/>
        <v>A.RACUX_BLT0094A_BRD0002BLKBLK_100</v>
      </c>
      <c r="U1102" s="105"/>
      <c r="V1102" s="107" t="str" cm="1">
        <f t="array" ref="V1102">_xlfn.TEXTJOIN(";", TRUE, _xlfn.UNIQUE(_xlfn._xlws.FILTER(P$3:P$10029, C$3:C$10029=C1102)))</f>
        <v>BEIGE;NAVY;BLACK</v>
      </c>
      <c r="W1102" s="107" t="str" cm="1">
        <f t="array" ref="W1102">_xlfn.TEXTJOIN(";", TRUE, _xlfn.UNIQUE(_xlfn._xlws.FILTER(F$3:F$10029, C$3:C$10029=C1102)))</f>
        <v>85;90;95;100;105;110;115;120;125</v>
      </c>
      <c r="X1102" s="101" t="str">
        <f>IF(E1102&gt;0,+VLOOKUP($E1102,'CODE GENERATOR'!$D:$AC,19,FALSE),0)</f>
        <v>CavalierSanmarco_03.02.2026_0622</v>
      </c>
      <c r="Y1102" s="101" t="str">
        <f>IF(E1102&gt;0,+VLOOKUP($E1102,'CODE GENERATOR'!$D:$AC,20,FALSE),0)</f>
        <v>CavalierSanmarco_03.02.2026_0623</v>
      </c>
      <c r="Z1102" s="101" t="str">
        <f>IF(E1102&gt;0,+VLOOKUP($E1102,'CODE GENERATOR'!$D:$AC,21,FALSE),0)</f>
        <v>CavalierSanmarco_03.02.2026_0624</v>
      </c>
      <c r="AF1102" s="149" t="str">
        <f>IF($C1102&gt;0,$C1102&amp;" "&amp;$P1102&amp;" "&amp;+VLOOKUP($C1102,'STYLE NAMES'!$B:$AC,10,FALSE),"""")</f>
        <v>SANTINI BLACK BRAIDED BELT</v>
      </c>
      <c r="AG1102" s="101" t="str">
        <f>"Enjoy our "&amp;(AF1102)&amp;"; "&amp;IF(C1102&gt;0,+VLOOKUP($C1102,'STYLE NAMES'!$B:$AC,11,FALSE),"")</f>
        <v>Enjoy our SANTINI BLACK BRAIDED BELT; Braided Riding Belts
Available in many colors and designs you can use these elegant belts for riding or even at your daily life</v>
      </c>
      <c r="AH1102" s="101" t="str">
        <f>IF(C1102&gt;0,+VLOOKUP($C1102,'STYLE NAMES'!$B:$AC,12,FALSE),"")</f>
        <v>*Super elastic and comfortable riding belts
Composition:
100% Polyester</v>
      </c>
      <c r="AI1102" s="101" t="str">
        <f>IF(C1102&gt;0,+VLOOKUP($C1102,'STYLE NAMES'!$B:$AC,13,FALSE),"")</f>
        <v>Do not wash in washing machine</v>
      </c>
      <c r="AJ1102" s="149" t="str">
        <f>IF($C1102&gt;0,$C1102&amp;" "&amp;$P1102&amp;" "&amp;+VLOOKUP($C1102,'STYLE NAMES'!$B:$AC,14,FALSE),"""")</f>
        <v>SANTINI BLACK ÖRGÜ KEMER</v>
      </c>
      <c r="AK1102" s="149" t="str">
        <f>"Cavalier SanMarco tarafından tasarlanan "&amp;(AJ1102)&amp;"; "&amp;IF(C1102&gt;0,+VLOOKUP($C1102,'STYLE NAMES'!$B:$AC,15,FALSE),"")</f>
        <v>Cavalier SanMarco tarafından tasarlanan SANTINI BLACK ÖRGÜ KEMER; Örgü Binicilik Kemeri
Birçok renk ve desenleri ile bu şık kemerleri hem biniş kıyafetleriniz ile hem de günlük kıyafetlerinizle kullanabilirsiniz.</v>
      </c>
      <c r="AL1102" s="149" t="str">
        <f>IF(C1102&gt;0,+VLOOKUP($C1102,'STYLE NAMES'!$B:$AC,16,FALSE),"")</f>
        <v>* Çok esnek ve rahat 
Kompozisyon:
100% Polyester</v>
      </c>
      <c r="AM1102" s="149" t="str">
        <f>IF(C1102&gt;0,+VLOOKUP($C1102,'STYLE NAMES'!$B:$AC,17,FALSE),"")</f>
        <v>Ürünü makinada yıkamayınız</v>
      </c>
      <c r="AN1102" s="149" t="str">
        <f>IF($C1102&gt;0,$C1102&amp;" "&amp;$P1102&amp;" "&amp;+VLOOKUP($C1102,'STYLE NAMES'!$B:$AC,18,FALSE),"""")</f>
        <v>SANTINI BLACK CINTURA ELASTICA</v>
      </c>
      <c r="AO1102" s="101" t="str">
        <f>"Disegnato da Cavalier SanMarco "&amp;(AN1102)&amp;"; "&amp;IF(C1102&gt;0,+VLOOKUP($C1102,'STYLE NAMES'!$B:$AC,19,FALSE),"")</f>
        <v>Disegnato da Cavalier SanMarco SANTINI BLACK CINTURA ELASTICA; Cintura intrecciata per equitazione Disponibile in molti colori e design, queste eleganti cinture possono essere utilizzate sia per l'equitazione che nella vita quotidiana.</v>
      </c>
      <c r="AP1102" s="101" t="str">
        <f>IF(C1102&gt;0,+VLOOKUP($C1102,'STYLE NAMES'!$B:$AC,20,FALSE),"")</f>
        <v>Cinture elastiche e confortevoli per l'equitazione Composizione: 100% Poliestere</v>
      </c>
      <c r="AQ1102" s="101" t="str">
        <f>IF(C1102&gt;0,+VLOOKUP($C1102,'STYLE NAMES'!$B:$AC,21,FALSE),"")</f>
        <v>Non lavare in lavatrice</v>
      </c>
      <c r="AR1102" s="101">
        <f>IF(D1102&gt;0,+VLOOKUP($C1102,'STYLE NAMES'!$B:$AC,22,FALSE),"")</f>
        <v>0</v>
      </c>
      <c r="AS1102" s="101">
        <f>IF(E1102&gt;0,+VLOOKUP($C1102,'STYLE NAMES'!$B:$AC,23,FALSE),"")</f>
        <v>0</v>
      </c>
      <c r="AT1102" s="101">
        <f>IF(F1102&gt;0,+VLOOKUP($C1102,'STYLE NAMES'!$B:$AC,24,FALSE),"")</f>
        <v>0</v>
      </c>
      <c r="AU1102" s="101">
        <f>IF(G1102&gt;0,+VLOOKUP($C1102,'STYLE NAMES'!$B:$AC,25,FALSE),"")</f>
        <v>0</v>
      </c>
      <c r="AV1102" s="101">
        <f>+VLOOKUP($S1102,'CODE GENERATOR'!$P:$AM,15,FALSE)</f>
        <v>0</v>
      </c>
      <c r="AW1102" s="101">
        <f>+VLOOKUP($S1102,'CODE GENERATOR'!$P:$AM,16,FALSE)</f>
        <v>0</v>
      </c>
      <c r="AX1102" s="101">
        <f>+VLOOKUP($S1102,'CODE GENERATOR'!$P:$AM,17,FALSE)</f>
        <v>0</v>
      </c>
      <c r="AY1102" s="101">
        <f>+VLOOKUP($S1102,'CODE GENERATOR'!$P:$AM,18,FALSE)</f>
        <v>0</v>
      </c>
      <c r="AZ1102" s="101">
        <f>+VLOOKUP($S1102,'CODE GENERATOR'!$P:$AM,19,FALSE)</f>
        <v>0</v>
      </c>
      <c r="BA1102" s="101">
        <f>+VLOOKUP($S1102,'CODE GENERATOR'!$P:$AM,20,FALSE)</f>
        <v>0</v>
      </c>
      <c r="BB1102" s="101">
        <f>+VLOOKUP($S1102,'CODE GENERATOR'!$P:$AM,21,FALSE)</f>
        <v>0</v>
      </c>
      <c r="BC1102" s="101">
        <f>+VLOOKUP($S1102,'CODE GENERATOR'!$P:$AM,22,FALSE)</f>
        <v>0</v>
      </c>
      <c r="BD1102" s="101">
        <f>+VLOOKUP($S1102,'CODE GENERATOR'!$P:$AM,23,FALSE)</f>
        <v>0</v>
      </c>
      <c r="BE1102" s="101">
        <f>+VLOOKUP($S1102,'CODE GENERATOR'!$P:$AM,24,FALSE)</f>
        <v>0</v>
      </c>
      <c r="BF1102" s="101">
        <f>IF(C1102&gt;0,+VLOOKUP(G1102,'CATEGORY ID'!$A$1:$L$118,3,FALSE),"")</f>
        <v>17</v>
      </c>
      <c r="BG1102" s="101">
        <f>IF(C1102&gt;0,+VLOOKUP(H1102,'CATEGORY ID'!$D$1:$L$118,3,FALSE),"")</f>
        <v>17</v>
      </c>
      <c r="BH1102" s="101">
        <f>IF(C1102&gt;0,+VLOOKUP((+H1102&amp;I1102),'CATEGORY ID'!$H$1:$I$121,2,FALSE),"")</f>
        <v>18</v>
      </c>
      <c r="BJ1102" s="101">
        <f>IF(C1102&gt;0,IF(COUNTIF('CATEGORY ID'!$K$1:$K$121,+H1102&amp;K1102) &gt; 0, +VLOOKUP(+H1102&amp;K1102,'CATEGORY ID'!$K$1:$L$121,2,FALSE),""),"")</f>
        <v>73</v>
      </c>
      <c r="BK1102" s="101" t="str">
        <f>IF(C1102&gt;0,IF(COUNTIF('CATEGORY ID'!$K$124:$K$165, +VLOOKUP(C1102,'STYLE NAMES'!$B:$AE,30,FALSE)) &gt; 0, +VLOOKUP(VLOOKUP(C1102,'STYLE NAMES'!$B:$AE,30,FALSE),'CATEGORY ID'!K:M,2,FALSE),""),"")</f>
        <v/>
      </c>
      <c r="BL1102" s="101">
        <v>75</v>
      </c>
      <c r="BR1102" s="101" t="str" cm="1">
        <f t="array" ref="BR1102">IF(C1102&gt;0,_xlfn.TEXTJOIN(";", TRUE,_xlfn.UNIQUE(_xlfn._xlws.FILTER(BF1102:BQ1102,(BF1102:BQ1102&gt;0)),TRUE,FALSE)),"")&amp;";"&amp;BS1102</f>
        <v>17;18;73;75;</v>
      </c>
      <c r="BU1102" s="106">
        <f>IF(C1102&gt;0,+VLOOKUP($C1102,'STYLE NAMES'!$B:$AC,26,FALSE),"")</f>
        <v>49.9</v>
      </c>
      <c r="BV1102" s="106">
        <f>IF(C1102&gt;0,+VLOOKUP($C1102,'STYLE NAMES'!$B:$AC,27,FALSE),"")</f>
        <v>2740</v>
      </c>
      <c r="BW1102" s="106">
        <f>IF(C1102&gt;0,+VLOOKUP($C1102,'STYLE NAMES'!$B:$AC,28,FALSE),"")</f>
        <v>57.384999999999991</v>
      </c>
      <c r="BY1102"/>
      <c r="BZ1102" s="101">
        <v>0</v>
      </c>
      <c r="CA1102" s="137">
        <f t="shared" si="83"/>
        <v>1</v>
      </c>
      <c r="CB1102" s="137">
        <f>+VLOOKUP(C1102,'[2]STYLES &amp; MODELS MATRIX'!$A:$G,7,FALSE)</f>
        <v>0</v>
      </c>
      <c r="CC1102" s="137">
        <f>+VLOOKUP(C1102,'[1]STYLES &amp; SIZE CHARTS'!$A:$H,8,FALSE)</f>
        <v>0</v>
      </c>
      <c r="CD1102" s="137"/>
      <c r="CE1102" s="205"/>
      <c r="CF1102" s="141"/>
    </row>
    <row r="1103" spans="1:84" s="101" customFormat="1" ht="12" customHeight="1" x14ac:dyDescent="0.2">
      <c r="A1103" s="102"/>
      <c r="B1103" s="101" t="s">
        <v>1009</v>
      </c>
      <c r="C1103" s="101" t="s">
        <v>2214</v>
      </c>
      <c r="D1103" s="101" t="s">
        <v>630</v>
      </c>
      <c r="E1103" s="203" t="s">
        <v>2790</v>
      </c>
      <c r="F1103" s="101">
        <v>105</v>
      </c>
      <c r="G1103" s="101" t="str">
        <f>IF(C1103&gt;0,+VLOOKUP($C1103,'STYLE NAMES'!$B:$AC,4,FALSE),"")</f>
        <v>ACCESSORIES</v>
      </c>
      <c r="H1103" s="101" t="str">
        <f>IF(C1103&gt;0,+VLOOKUP($C1103,'STYLE NAMES'!$B:$AC,5,FALSE),"")</f>
        <v>ACCESSORIES</v>
      </c>
      <c r="I1103" s="101" t="str">
        <f>IF(C1103&gt;0,+VLOOKUP($C1103,'STYLE NAMES'!$B:$AC,6,FALSE),"")</f>
        <v>RIDER ACCESSORIES</v>
      </c>
      <c r="J1103" s="101" t="str">
        <f>IF(C1103&gt;0,+VLOOKUP($C1103,'STYLE NAMES'!$B:$AC,7,FALSE),"")</f>
        <v>UNISEX</v>
      </c>
      <c r="K1103" s="101" t="str">
        <f>IF(C1103&gt;0,+VLOOKUP($C1103,'STYLE NAMES'!$B:$AC,8,FALSE),"")</f>
        <v>BELTS</v>
      </c>
      <c r="L1103" s="101" t="str">
        <f>IF(E1103&gt;0,+VLOOKUP($E1103,'CODE GENERATOR'!$D:$T,3,FALSE),"")</f>
        <v>A</v>
      </c>
      <c r="M1103" s="101" t="str">
        <f>IF(E1103&gt;0,+VLOOKUP($E1103,'CODE GENERATOR'!$D:$T,4,FALSE),"")</f>
        <v>BRAIDED</v>
      </c>
      <c r="N1103" s="101" t="str">
        <f>IF(E1103&gt;0,+VLOOKUP($E1103,'CODE GENERATOR'!$D:$T,6,FALSE),"")</f>
        <v>BLACK</v>
      </c>
      <c r="O1103" s="101" t="str">
        <f>IF(E1103&gt;0,+VLOOKUP($E1103,'CODE GENERATOR'!$D:$T,7,FALSE),"")</f>
        <v>BLACK</v>
      </c>
      <c r="P1103" s="101" t="str">
        <f t="shared" si="81"/>
        <v>BLACK</v>
      </c>
      <c r="Q1103" s="104" t="str">
        <f>IF(E1103&gt;0,+VLOOKUP($E1103,'CODE GENERATOR'!$D:$T,11,FALSE),"")</f>
        <v>A.RACUX_BLT0094A</v>
      </c>
      <c r="R1103" s="104" t="str">
        <f>IF(E1103&gt;0,+VLOOKUP($E1103,'CODE GENERATOR'!$D:$T,12,FALSE),"")</f>
        <v>BRD0002BLKBLK</v>
      </c>
      <c r="S1103" s="104" t="str">
        <f>IF(E1103&gt;0,+VLOOKUP($E1103,'CODE GENERATOR'!$D:$T,13,FALSE),"")</f>
        <v>A.RACUX_BLT0094A_BRD0002BLKBLK</v>
      </c>
      <c r="T1103" s="104" t="str">
        <f t="shared" si="82"/>
        <v>A.RACUX_BLT0094A_BRD0002BLKBLK_105</v>
      </c>
      <c r="U1103" s="105"/>
      <c r="V1103" s="107" t="str" cm="1">
        <f t="array" ref="V1103">_xlfn.TEXTJOIN(";", TRUE, _xlfn.UNIQUE(_xlfn._xlws.FILTER(P$3:P$10029, C$3:C$10029=C1103)))</f>
        <v>BEIGE;NAVY;BLACK</v>
      </c>
      <c r="W1103" s="107" t="str" cm="1">
        <f t="array" ref="W1103">_xlfn.TEXTJOIN(";", TRUE, _xlfn.UNIQUE(_xlfn._xlws.FILTER(F$3:F$10029, C$3:C$10029=C1103)))</f>
        <v>85;90;95;100;105;110;115;120;125</v>
      </c>
      <c r="X1103" s="101" t="str">
        <f>IF(E1103&gt;0,+VLOOKUP($E1103,'CODE GENERATOR'!$D:$AC,19,FALSE),0)</f>
        <v>CavalierSanmarco_03.02.2026_0622</v>
      </c>
      <c r="Y1103" s="101" t="str">
        <f>IF(E1103&gt;0,+VLOOKUP($E1103,'CODE GENERATOR'!$D:$AC,20,FALSE),0)</f>
        <v>CavalierSanmarco_03.02.2026_0623</v>
      </c>
      <c r="Z1103" s="101" t="str">
        <f>IF(E1103&gt;0,+VLOOKUP($E1103,'CODE GENERATOR'!$D:$AC,21,FALSE),0)</f>
        <v>CavalierSanmarco_03.02.2026_0624</v>
      </c>
      <c r="AF1103" s="149" t="str">
        <f>IF($C1103&gt;0,$C1103&amp;" "&amp;$P1103&amp;" "&amp;+VLOOKUP($C1103,'STYLE NAMES'!$B:$AC,10,FALSE),"""")</f>
        <v>SANTINI BLACK BRAIDED BELT</v>
      </c>
      <c r="AG1103" s="101" t="str">
        <f>"Enjoy our "&amp;(AF1103)&amp;"; "&amp;IF(C1103&gt;0,+VLOOKUP($C1103,'STYLE NAMES'!$B:$AC,11,FALSE),"")</f>
        <v>Enjoy our SANTINI BLACK BRAIDED BELT; Braided Riding Belts
Available in many colors and designs you can use these elegant belts for riding or even at your daily life</v>
      </c>
      <c r="AH1103" s="101" t="str">
        <f>IF(C1103&gt;0,+VLOOKUP($C1103,'STYLE NAMES'!$B:$AC,12,FALSE),"")</f>
        <v>*Super elastic and comfortable riding belts
Composition:
100% Polyester</v>
      </c>
      <c r="AI1103" s="101" t="str">
        <f>IF(C1103&gt;0,+VLOOKUP($C1103,'STYLE NAMES'!$B:$AC,13,FALSE),"")</f>
        <v>Do not wash in washing machine</v>
      </c>
      <c r="AJ1103" s="149" t="str">
        <f>IF($C1103&gt;0,$C1103&amp;" "&amp;$P1103&amp;" "&amp;+VLOOKUP($C1103,'STYLE NAMES'!$B:$AC,14,FALSE),"""")</f>
        <v>SANTINI BLACK ÖRGÜ KEMER</v>
      </c>
      <c r="AK1103" s="149" t="str">
        <f>"Cavalier SanMarco tarafından tasarlanan "&amp;(AJ1103)&amp;"; "&amp;IF(C1103&gt;0,+VLOOKUP($C1103,'STYLE NAMES'!$B:$AC,15,FALSE),"")</f>
        <v>Cavalier SanMarco tarafından tasarlanan SANTINI BLACK ÖRGÜ KEMER; Örgü Binicilik Kemeri
Birçok renk ve desenleri ile bu şık kemerleri hem biniş kıyafetleriniz ile hem de günlük kıyafetlerinizle kullanabilirsiniz.</v>
      </c>
      <c r="AL1103" s="149" t="str">
        <f>IF(C1103&gt;0,+VLOOKUP($C1103,'STYLE NAMES'!$B:$AC,16,FALSE),"")</f>
        <v>* Çok esnek ve rahat 
Kompozisyon:
100% Polyester</v>
      </c>
      <c r="AM1103" s="149" t="str">
        <f>IF(C1103&gt;0,+VLOOKUP($C1103,'STYLE NAMES'!$B:$AC,17,FALSE),"")</f>
        <v>Ürünü makinada yıkamayınız</v>
      </c>
      <c r="AN1103" s="149" t="str">
        <f>IF($C1103&gt;0,$C1103&amp;" "&amp;$P1103&amp;" "&amp;+VLOOKUP($C1103,'STYLE NAMES'!$B:$AC,18,FALSE),"""")</f>
        <v>SANTINI BLACK CINTURA ELASTICA</v>
      </c>
      <c r="AO1103" s="101" t="str">
        <f>"Disegnato da Cavalier SanMarco "&amp;(AN1103)&amp;"; "&amp;IF(C1103&gt;0,+VLOOKUP($C1103,'STYLE NAMES'!$B:$AC,19,FALSE),"")</f>
        <v>Disegnato da Cavalier SanMarco SANTINI BLACK CINTURA ELASTICA; Cintura intrecciata per equitazione Disponibile in molti colori e design, queste eleganti cinture possono essere utilizzate sia per l'equitazione che nella vita quotidiana.</v>
      </c>
      <c r="AP1103" s="101" t="str">
        <f>IF(C1103&gt;0,+VLOOKUP($C1103,'STYLE NAMES'!$B:$AC,20,FALSE),"")</f>
        <v>Cinture elastiche e confortevoli per l'equitazione Composizione: 100% Poliestere</v>
      </c>
      <c r="AQ1103" s="101" t="str">
        <f>IF(C1103&gt;0,+VLOOKUP($C1103,'STYLE NAMES'!$B:$AC,21,FALSE),"")</f>
        <v>Non lavare in lavatrice</v>
      </c>
      <c r="AR1103" s="101">
        <f>IF(D1103&gt;0,+VLOOKUP($C1103,'STYLE NAMES'!$B:$AC,22,FALSE),"")</f>
        <v>0</v>
      </c>
      <c r="AS1103" s="101">
        <f>IF(E1103&gt;0,+VLOOKUP($C1103,'STYLE NAMES'!$B:$AC,23,FALSE),"")</f>
        <v>0</v>
      </c>
      <c r="AT1103" s="101">
        <f>IF(F1103&gt;0,+VLOOKUP($C1103,'STYLE NAMES'!$B:$AC,24,FALSE),"")</f>
        <v>0</v>
      </c>
      <c r="AU1103" s="101">
        <f>IF(G1103&gt;0,+VLOOKUP($C1103,'STYLE NAMES'!$B:$AC,25,FALSE),"")</f>
        <v>0</v>
      </c>
      <c r="AV1103" s="101">
        <f>+VLOOKUP($S1103,'CODE GENERATOR'!$P:$AM,15,FALSE)</f>
        <v>0</v>
      </c>
      <c r="AW1103" s="101">
        <f>+VLOOKUP($S1103,'CODE GENERATOR'!$P:$AM,16,FALSE)</f>
        <v>0</v>
      </c>
      <c r="AX1103" s="101">
        <f>+VLOOKUP($S1103,'CODE GENERATOR'!$P:$AM,17,FALSE)</f>
        <v>0</v>
      </c>
      <c r="AY1103" s="101">
        <f>+VLOOKUP($S1103,'CODE GENERATOR'!$P:$AM,18,FALSE)</f>
        <v>0</v>
      </c>
      <c r="AZ1103" s="101">
        <f>+VLOOKUP($S1103,'CODE GENERATOR'!$P:$AM,19,FALSE)</f>
        <v>0</v>
      </c>
      <c r="BA1103" s="101">
        <f>+VLOOKUP($S1103,'CODE GENERATOR'!$P:$AM,20,FALSE)</f>
        <v>0</v>
      </c>
      <c r="BB1103" s="101">
        <f>+VLOOKUP($S1103,'CODE GENERATOR'!$P:$AM,21,FALSE)</f>
        <v>0</v>
      </c>
      <c r="BC1103" s="101">
        <f>+VLOOKUP($S1103,'CODE GENERATOR'!$P:$AM,22,FALSE)</f>
        <v>0</v>
      </c>
      <c r="BD1103" s="101">
        <f>+VLOOKUP($S1103,'CODE GENERATOR'!$P:$AM,23,FALSE)</f>
        <v>0</v>
      </c>
      <c r="BE1103" s="101">
        <f>+VLOOKUP($S1103,'CODE GENERATOR'!$P:$AM,24,FALSE)</f>
        <v>0</v>
      </c>
      <c r="BF1103" s="101">
        <f>IF(C1103&gt;0,+VLOOKUP(G1103,'CATEGORY ID'!$A$1:$L$118,3,FALSE),"")</f>
        <v>17</v>
      </c>
      <c r="BG1103" s="101">
        <f>IF(C1103&gt;0,+VLOOKUP(H1103,'CATEGORY ID'!$D$1:$L$118,3,FALSE),"")</f>
        <v>17</v>
      </c>
      <c r="BH1103" s="101">
        <f>IF(C1103&gt;0,+VLOOKUP((+H1103&amp;I1103),'CATEGORY ID'!$H$1:$I$121,2,FALSE),"")</f>
        <v>18</v>
      </c>
      <c r="BJ1103" s="101">
        <f>IF(C1103&gt;0,IF(COUNTIF('CATEGORY ID'!$K$1:$K$121,+H1103&amp;K1103) &gt; 0, +VLOOKUP(+H1103&amp;K1103,'CATEGORY ID'!$K$1:$L$121,2,FALSE),""),"")</f>
        <v>73</v>
      </c>
      <c r="BK1103" s="101" t="str">
        <f>IF(C1103&gt;0,IF(COUNTIF('CATEGORY ID'!$K$124:$K$165, +VLOOKUP(C1103,'STYLE NAMES'!$B:$AE,30,FALSE)) &gt; 0, +VLOOKUP(VLOOKUP(C1103,'STYLE NAMES'!$B:$AE,30,FALSE),'CATEGORY ID'!K:M,2,FALSE),""),"")</f>
        <v/>
      </c>
      <c r="BL1103" s="101">
        <v>75</v>
      </c>
      <c r="BR1103" s="101" t="str" cm="1">
        <f t="array" ref="BR1103">IF(C1103&gt;0,_xlfn.TEXTJOIN(";", TRUE,_xlfn.UNIQUE(_xlfn._xlws.FILTER(BF1103:BQ1103,(BF1103:BQ1103&gt;0)),TRUE,FALSE)),"")&amp;";"&amp;BS1103</f>
        <v>17;18;73;75;</v>
      </c>
      <c r="BU1103" s="106">
        <f>IF(C1103&gt;0,+VLOOKUP($C1103,'STYLE NAMES'!$B:$AC,26,FALSE),"")</f>
        <v>49.9</v>
      </c>
      <c r="BV1103" s="106">
        <f>IF(C1103&gt;0,+VLOOKUP($C1103,'STYLE NAMES'!$B:$AC,27,FALSE),"")</f>
        <v>2740</v>
      </c>
      <c r="BW1103" s="106">
        <f>IF(C1103&gt;0,+VLOOKUP($C1103,'STYLE NAMES'!$B:$AC,28,FALSE),"")</f>
        <v>57.384999999999991</v>
      </c>
      <c r="BY1103"/>
      <c r="BZ1103" s="101">
        <v>2</v>
      </c>
      <c r="CA1103" s="137">
        <f t="shared" si="83"/>
        <v>1</v>
      </c>
      <c r="CB1103" s="137">
        <f>+VLOOKUP(C1103,'[2]STYLES &amp; MODELS MATRIX'!$A:$G,7,FALSE)</f>
        <v>0</v>
      </c>
      <c r="CC1103" s="137">
        <f>+VLOOKUP(C1103,'[1]STYLES &amp; SIZE CHARTS'!$A:$H,8,FALSE)</f>
        <v>0</v>
      </c>
      <c r="CD1103" s="137"/>
      <c r="CE1103" s="205"/>
      <c r="CF1103" s="141"/>
    </row>
    <row r="1104" spans="1:84" s="101" customFormat="1" ht="12" customHeight="1" x14ac:dyDescent="0.2">
      <c r="A1104" s="102"/>
      <c r="B1104" s="101" t="s">
        <v>1009</v>
      </c>
      <c r="C1104" s="101" t="s">
        <v>2214</v>
      </c>
      <c r="D1104" s="101" t="s">
        <v>630</v>
      </c>
      <c r="E1104" s="203" t="s">
        <v>2790</v>
      </c>
      <c r="F1104" s="101">
        <v>110</v>
      </c>
      <c r="G1104" s="101" t="str">
        <f>IF(C1104&gt;0,+VLOOKUP($C1104,'STYLE NAMES'!$B:$AC,4,FALSE),"")</f>
        <v>ACCESSORIES</v>
      </c>
      <c r="H1104" s="101" t="str">
        <f>IF(C1104&gt;0,+VLOOKUP($C1104,'STYLE NAMES'!$B:$AC,5,FALSE),"")</f>
        <v>ACCESSORIES</v>
      </c>
      <c r="I1104" s="101" t="str">
        <f>IF(C1104&gt;0,+VLOOKUP($C1104,'STYLE NAMES'!$B:$AC,6,FALSE),"")</f>
        <v>RIDER ACCESSORIES</v>
      </c>
      <c r="J1104" s="101" t="str">
        <f>IF(C1104&gt;0,+VLOOKUP($C1104,'STYLE NAMES'!$B:$AC,7,FALSE),"")</f>
        <v>UNISEX</v>
      </c>
      <c r="K1104" s="101" t="str">
        <f>IF(C1104&gt;0,+VLOOKUP($C1104,'STYLE NAMES'!$B:$AC,8,FALSE),"")</f>
        <v>BELTS</v>
      </c>
      <c r="L1104" s="101" t="str">
        <f>IF(E1104&gt;0,+VLOOKUP($E1104,'CODE GENERATOR'!$D:$T,3,FALSE),"")</f>
        <v>A</v>
      </c>
      <c r="M1104" s="101" t="str">
        <f>IF(E1104&gt;0,+VLOOKUP($E1104,'CODE GENERATOR'!$D:$T,4,FALSE),"")</f>
        <v>BRAIDED</v>
      </c>
      <c r="N1104" s="101" t="str">
        <f>IF(E1104&gt;0,+VLOOKUP($E1104,'CODE GENERATOR'!$D:$T,6,FALSE),"")</f>
        <v>BLACK</v>
      </c>
      <c r="O1104" s="101" t="str">
        <f>IF(E1104&gt;0,+VLOOKUP($E1104,'CODE GENERATOR'!$D:$T,7,FALSE),"")</f>
        <v>BLACK</v>
      </c>
      <c r="P1104" s="101" t="str">
        <f t="shared" si="81"/>
        <v>BLACK</v>
      </c>
      <c r="Q1104" s="104" t="str">
        <f>IF(E1104&gt;0,+VLOOKUP($E1104,'CODE GENERATOR'!$D:$T,11,FALSE),"")</f>
        <v>A.RACUX_BLT0094A</v>
      </c>
      <c r="R1104" s="104" t="str">
        <f>IF(E1104&gt;0,+VLOOKUP($E1104,'CODE GENERATOR'!$D:$T,12,FALSE),"")</f>
        <v>BRD0002BLKBLK</v>
      </c>
      <c r="S1104" s="104" t="str">
        <f>IF(E1104&gt;0,+VLOOKUP($E1104,'CODE GENERATOR'!$D:$T,13,FALSE),"")</f>
        <v>A.RACUX_BLT0094A_BRD0002BLKBLK</v>
      </c>
      <c r="T1104" s="104" t="str">
        <f t="shared" si="82"/>
        <v>A.RACUX_BLT0094A_BRD0002BLKBLK_110</v>
      </c>
      <c r="U1104" s="105"/>
      <c r="V1104" s="107" t="str" cm="1">
        <f t="array" ref="V1104">_xlfn.TEXTJOIN(";", TRUE, _xlfn.UNIQUE(_xlfn._xlws.FILTER(P$3:P$10029, C$3:C$10029=C1104)))</f>
        <v>BEIGE;NAVY;BLACK</v>
      </c>
      <c r="W1104" s="107" t="str" cm="1">
        <f t="array" ref="W1104">_xlfn.TEXTJOIN(";", TRUE, _xlfn.UNIQUE(_xlfn._xlws.FILTER(F$3:F$10029, C$3:C$10029=C1104)))</f>
        <v>85;90;95;100;105;110;115;120;125</v>
      </c>
      <c r="X1104" s="101" t="str">
        <f>IF(E1104&gt;0,+VLOOKUP($E1104,'CODE GENERATOR'!$D:$AC,19,FALSE),0)</f>
        <v>CavalierSanmarco_03.02.2026_0622</v>
      </c>
      <c r="Y1104" s="101" t="str">
        <f>IF(E1104&gt;0,+VLOOKUP($E1104,'CODE GENERATOR'!$D:$AC,20,FALSE),0)</f>
        <v>CavalierSanmarco_03.02.2026_0623</v>
      </c>
      <c r="Z1104" s="101" t="str">
        <f>IF(E1104&gt;0,+VLOOKUP($E1104,'CODE GENERATOR'!$D:$AC,21,FALSE),0)</f>
        <v>CavalierSanmarco_03.02.2026_0624</v>
      </c>
      <c r="AF1104" s="149" t="str">
        <f>IF($C1104&gt;0,$C1104&amp;" "&amp;$P1104&amp;" "&amp;+VLOOKUP($C1104,'STYLE NAMES'!$B:$AC,10,FALSE),"""")</f>
        <v>SANTINI BLACK BRAIDED BELT</v>
      </c>
      <c r="AG1104" s="101" t="str">
        <f>"Enjoy our "&amp;(AF1104)&amp;"; "&amp;IF(C1104&gt;0,+VLOOKUP($C1104,'STYLE NAMES'!$B:$AC,11,FALSE),"")</f>
        <v>Enjoy our SANTINI BLACK BRAIDED BELT; Braided Riding Belts
Available in many colors and designs you can use these elegant belts for riding or even at your daily life</v>
      </c>
      <c r="AH1104" s="101" t="str">
        <f>IF(C1104&gt;0,+VLOOKUP($C1104,'STYLE NAMES'!$B:$AC,12,FALSE),"")</f>
        <v>*Super elastic and comfortable riding belts
Composition:
100% Polyester</v>
      </c>
      <c r="AI1104" s="101" t="str">
        <f>IF(C1104&gt;0,+VLOOKUP($C1104,'STYLE NAMES'!$B:$AC,13,FALSE),"")</f>
        <v>Do not wash in washing machine</v>
      </c>
      <c r="AJ1104" s="149" t="str">
        <f>IF($C1104&gt;0,$C1104&amp;" "&amp;$P1104&amp;" "&amp;+VLOOKUP($C1104,'STYLE NAMES'!$B:$AC,14,FALSE),"""")</f>
        <v>SANTINI BLACK ÖRGÜ KEMER</v>
      </c>
      <c r="AK1104" s="149" t="str">
        <f>"Cavalier SanMarco tarafından tasarlanan "&amp;(AJ1104)&amp;"; "&amp;IF(C1104&gt;0,+VLOOKUP($C1104,'STYLE NAMES'!$B:$AC,15,FALSE),"")</f>
        <v>Cavalier SanMarco tarafından tasarlanan SANTINI BLACK ÖRGÜ KEMER; Örgü Binicilik Kemeri
Birçok renk ve desenleri ile bu şık kemerleri hem biniş kıyafetleriniz ile hem de günlük kıyafetlerinizle kullanabilirsiniz.</v>
      </c>
      <c r="AL1104" s="149" t="str">
        <f>IF(C1104&gt;0,+VLOOKUP($C1104,'STYLE NAMES'!$B:$AC,16,FALSE),"")</f>
        <v>* Çok esnek ve rahat 
Kompozisyon:
100% Polyester</v>
      </c>
      <c r="AM1104" s="149" t="str">
        <f>IF(C1104&gt;0,+VLOOKUP($C1104,'STYLE NAMES'!$B:$AC,17,FALSE),"")</f>
        <v>Ürünü makinada yıkamayınız</v>
      </c>
      <c r="AN1104" s="149" t="str">
        <f>IF($C1104&gt;0,$C1104&amp;" "&amp;$P1104&amp;" "&amp;+VLOOKUP($C1104,'STYLE NAMES'!$B:$AC,18,FALSE),"""")</f>
        <v>SANTINI BLACK CINTURA ELASTICA</v>
      </c>
      <c r="AO1104" s="101" t="str">
        <f>"Disegnato da Cavalier SanMarco "&amp;(AN1104)&amp;"; "&amp;IF(C1104&gt;0,+VLOOKUP($C1104,'STYLE NAMES'!$B:$AC,19,FALSE),"")</f>
        <v>Disegnato da Cavalier SanMarco SANTINI BLACK CINTURA ELASTICA; Cintura intrecciata per equitazione Disponibile in molti colori e design, queste eleganti cinture possono essere utilizzate sia per l'equitazione che nella vita quotidiana.</v>
      </c>
      <c r="AP1104" s="101" t="str">
        <f>IF(C1104&gt;0,+VLOOKUP($C1104,'STYLE NAMES'!$B:$AC,20,FALSE),"")</f>
        <v>Cinture elastiche e confortevoli per l'equitazione Composizione: 100% Poliestere</v>
      </c>
      <c r="AQ1104" s="101" t="str">
        <f>IF(C1104&gt;0,+VLOOKUP($C1104,'STYLE NAMES'!$B:$AC,21,FALSE),"")</f>
        <v>Non lavare in lavatrice</v>
      </c>
      <c r="AR1104" s="101">
        <f>IF(D1104&gt;0,+VLOOKUP($C1104,'STYLE NAMES'!$B:$AC,22,FALSE),"")</f>
        <v>0</v>
      </c>
      <c r="AS1104" s="101">
        <f>IF(E1104&gt;0,+VLOOKUP($C1104,'STYLE NAMES'!$B:$AC,23,FALSE),"")</f>
        <v>0</v>
      </c>
      <c r="AT1104" s="101">
        <f>IF(F1104&gt;0,+VLOOKUP($C1104,'STYLE NAMES'!$B:$AC,24,FALSE),"")</f>
        <v>0</v>
      </c>
      <c r="AU1104" s="101">
        <f>IF(G1104&gt;0,+VLOOKUP($C1104,'STYLE NAMES'!$B:$AC,25,FALSE),"")</f>
        <v>0</v>
      </c>
      <c r="AV1104" s="101">
        <f>+VLOOKUP($S1104,'CODE GENERATOR'!$P:$AM,15,FALSE)</f>
        <v>0</v>
      </c>
      <c r="AW1104" s="101">
        <f>+VLOOKUP($S1104,'CODE GENERATOR'!$P:$AM,16,FALSE)</f>
        <v>0</v>
      </c>
      <c r="AX1104" s="101">
        <f>+VLOOKUP($S1104,'CODE GENERATOR'!$P:$AM,17,FALSE)</f>
        <v>0</v>
      </c>
      <c r="AY1104" s="101">
        <f>+VLOOKUP($S1104,'CODE GENERATOR'!$P:$AM,18,FALSE)</f>
        <v>0</v>
      </c>
      <c r="AZ1104" s="101">
        <f>+VLOOKUP($S1104,'CODE GENERATOR'!$P:$AM,19,FALSE)</f>
        <v>0</v>
      </c>
      <c r="BA1104" s="101">
        <f>+VLOOKUP($S1104,'CODE GENERATOR'!$P:$AM,20,FALSE)</f>
        <v>0</v>
      </c>
      <c r="BB1104" s="101">
        <f>+VLOOKUP($S1104,'CODE GENERATOR'!$P:$AM,21,FALSE)</f>
        <v>0</v>
      </c>
      <c r="BC1104" s="101">
        <f>+VLOOKUP($S1104,'CODE GENERATOR'!$P:$AM,22,FALSE)</f>
        <v>0</v>
      </c>
      <c r="BD1104" s="101">
        <f>+VLOOKUP($S1104,'CODE GENERATOR'!$P:$AM,23,FALSE)</f>
        <v>0</v>
      </c>
      <c r="BE1104" s="101">
        <f>+VLOOKUP($S1104,'CODE GENERATOR'!$P:$AM,24,FALSE)</f>
        <v>0</v>
      </c>
      <c r="BF1104" s="101">
        <f>IF(C1104&gt;0,+VLOOKUP(G1104,'CATEGORY ID'!$A$1:$L$118,3,FALSE),"")</f>
        <v>17</v>
      </c>
      <c r="BG1104" s="101">
        <f>IF(C1104&gt;0,+VLOOKUP(H1104,'CATEGORY ID'!$D$1:$L$118,3,FALSE),"")</f>
        <v>17</v>
      </c>
      <c r="BH1104" s="101">
        <f>IF(C1104&gt;0,+VLOOKUP((+H1104&amp;I1104),'CATEGORY ID'!$H$1:$I$121,2,FALSE),"")</f>
        <v>18</v>
      </c>
      <c r="BJ1104" s="101">
        <f>IF(C1104&gt;0,IF(COUNTIF('CATEGORY ID'!$K$1:$K$121,+H1104&amp;K1104) &gt; 0, +VLOOKUP(+H1104&amp;K1104,'CATEGORY ID'!$K$1:$L$121,2,FALSE),""),"")</f>
        <v>73</v>
      </c>
      <c r="BK1104" s="101" t="str">
        <f>IF(C1104&gt;0,IF(COUNTIF('CATEGORY ID'!$K$124:$K$165, +VLOOKUP(C1104,'STYLE NAMES'!$B:$AE,30,FALSE)) &gt; 0, +VLOOKUP(VLOOKUP(C1104,'STYLE NAMES'!$B:$AE,30,FALSE),'CATEGORY ID'!K:M,2,FALSE),""),"")</f>
        <v/>
      </c>
      <c r="BL1104" s="101">
        <v>75</v>
      </c>
      <c r="BR1104" s="101" t="str" cm="1">
        <f t="array" ref="BR1104">IF(C1104&gt;0,_xlfn.TEXTJOIN(";", TRUE,_xlfn.UNIQUE(_xlfn._xlws.FILTER(BF1104:BQ1104,(BF1104:BQ1104&gt;0)),TRUE,FALSE)),"")&amp;";"&amp;BS1104</f>
        <v>17;18;73;75;</v>
      </c>
      <c r="BU1104" s="106">
        <f>IF(C1104&gt;0,+VLOOKUP($C1104,'STYLE NAMES'!$B:$AC,26,FALSE),"")</f>
        <v>49.9</v>
      </c>
      <c r="BV1104" s="106">
        <f>IF(C1104&gt;0,+VLOOKUP($C1104,'STYLE NAMES'!$B:$AC,27,FALSE),"")</f>
        <v>2740</v>
      </c>
      <c r="BW1104" s="106">
        <f>IF(C1104&gt;0,+VLOOKUP($C1104,'STYLE NAMES'!$B:$AC,28,FALSE),"")</f>
        <v>57.384999999999991</v>
      </c>
      <c r="BY1104"/>
      <c r="BZ1104" s="101">
        <v>0</v>
      </c>
      <c r="CA1104" s="137">
        <f t="shared" si="83"/>
        <v>1</v>
      </c>
      <c r="CB1104" s="137">
        <f>+VLOOKUP(C1104,'[2]STYLES &amp; MODELS MATRIX'!$A:$G,7,FALSE)</f>
        <v>0</v>
      </c>
      <c r="CC1104" s="137">
        <f>+VLOOKUP(C1104,'[1]STYLES &amp; SIZE CHARTS'!$A:$H,8,FALSE)</f>
        <v>0</v>
      </c>
      <c r="CD1104" s="137"/>
      <c r="CE1104" s="205"/>
      <c r="CF1104" s="141"/>
    </row>
    <row r="1105" spans="1:84" s="101" customFormat="1" ht="12" customHeight="1" x14ac:dyDescent="0.2">
      <c r="A1105" s="102"/>
      <c r="B1105" s="101" t="s">
        <v>1009</v>
      </c>
      <c r="C1105" s="101" t="s">
        <v>2214</v>
      </c>
      <c r="D1105" s="101" t="s">
        <v>630</v>
      </c>
      <c r="E1105" s="203" t="s">
        <v>2790</v>
      </c>
      <c r="F1105" s="101">
        <v>115</v>
      </c>
      <c r="G1105" s="101" t="str">
        <f>IF(C1105&gt;0,+VLOOKUP($C1105,'STYLE NAMES'!$B:$AC,4,FALSE),"")</f>
        <v>ACCESSORIES</v>
      </c>
      <c r="H1105" s="101" t="str">
        <f>IF(C1105&gt;0,+VLOOKUP($C1105,'STYLE NAMES'!$B:$AC,5,FALSE),"")</f>
        <v>ACCESSORIES</v>
      </c>
      <c r="I1105" s="101" t="str">
        <f>IF(C1105&gt;0,+VLOOKUP($C1105,'STYLE NAMES'!$B:$AC,6,FALSE),"")</f>
        <v>RIDER ACCESSORIES</v>
      </c>
      <c r="J1105" s="101" t="str">
        <f>IF(C1105&gt;0,+VLOOKUP($C1105,'STYLE NAMES'!$B:$AC,7,FALSE),"")</f>
        <v>UNISEX</v>
      </c>
      <c r="K1105" s="101" t="str">
        <f>IF(C1105&gt;0,+VLOOKUP($C1105,'STYLE NAMES'!$B:$AC,8,FALSE),"")</f>
        <v>BELTS</v>
      </c>
      <c r="L1105" s="101" t="str">
        <f>IF(E1105&gt;0,+VLOOKUP($E1105,'CODE GENERATOR'!$D:$T,3,FALSE),"")</f>
        <v>A</v>
      </c>
      <c r="M1105" s="101" t="str">
        <f>IF(E1105&gt;0,+VLOOKUP($E1105,'CODE GENERATOR'!$D:$T,4,FALSE),"")</f>
        <v>BRAIDED</v>
      </c>
      <c r="N1105" s="101" t="str">
        <f>IF(E1105&gt;0,+VLOOKUP($E1105,'CODE GENERATOR'!$D:$T,6,FALSE),"")</f>
        <v>BLACK</v>
      </c>
      <c r="O1105" s="101" t="str">
        <f>IF(E1105&gt;0,+VLOOKUP($E1105,'CODE GENERATOR'!$D:$T,7,FALSE),"")</f>
        <v>BLACK</v>
      </c>
      <c r="P1105" s="101" t="str">
        <f t="shared" si="81"/>
        <v>BLACK</v>
      </c>
      <c r="Q1105" s="104" t="str">
        <f>IF(E1105&gt;0,+VLOOKUP($E1105,'CODE GENERATOR'!$D:$T,11,FALSE),"")</f>
        <v>A.RACUX_BLT0094A</v>
      </c>
      <c r="R1105" s="104" t="str">
        <f>IF(E1105&gt;0,+VLOOKUP($E1105,'CODE GENERATOR'!$D:$T,12,FALSE),"")</f>
        <v>BRD0002BLKBLK</v>
      </c>
      <c r="S1105" s="104" t="str">
        <f>IF(E1105&gt;0,+VLOOKUP($E1105,'CODE GENERATOR'!$D:$T,13,FALSE),"")</f>
        <v>A.RACUX_BLT0094A_BRD0002BLKBLK</v>
      </c>
      <c r="T1105" s="104" t="str">
        <f t="shared" si="82"/>
        <v>A.RACUX_BLT0094A_BRD0002BLKBLK_115</v>
      </c>
      <c r="U1105" s="105"/>
      <c r="V1105" s="107" t="str" cm="1">
        <f t="array" ref="V1105">_xlfn.TEXTJOIN(";", TRUE, _xlfn.UNIQUE(_xlfn._xlws.FILTER(P$3:P$10029, C$3:C$10029=C1105)))</f>
        <v>BEIGE;NAVY;BLACK</v>
      </c>
      <c r="W1105" s="107" t="str" cm="1">
        <f t="array" ref="W1105">_xlfn.TEXTJOIN(";", TRUE, _xlfn.UNIQUE(_xlfn._xlws.FILTER(F$3:F$10029, C$3:C$10029=C1105)))</f>
        <v>85;90;95;100;105;110;115;120;125</v>
      </c>
      <c r="X1105" s="101" t="str">
        <f>IF(E1105&gt;0,+VLOOKUP($E1105,'CODE GENERATOR'!$D:$AC,19,FALSE),0)</f>
        <v>CavalierSanmarco_03.02.2026_0622</v>
      </c>
      <c r="Y1105" s="101" t="str">
        <f>IF(E1105&gt;0,+VLOOKUP($E1105,'CODE GENERATOR'!$D:$AC,20,FALSE),0)</f>
        <v>CavalierSanmarco_03.02.2026_0623</v>
      </c>
      <c r="Z1105" s="101" t="str">
        <f>IF(E1105&gt;0,+VLOOKUP($E1105,'CODE GENERATOR'!$D:$AC,21,FALSE),0)</f>
        <v>CavalierSanmarco_03.02.2026_0624</v>
      </c>
      <c r="AF1105" s="149" t="str">
        <f>IF($C1105&gt;0,$C1105&amp;" "&amp;$P1105&amp;" "&amp;+VLOOKUP($C1105,'STYLE NAMES'!$B:$AC,10,FALSE),"""")</f>
        <v>SANTINI BLACK BRAIDED BELT</v>
      </c>
      <c r="AG1105" s="101" t="str">
        <f>"Enjoy our "&amp;(AF1105)&amp;"; "&amp;IF(C1105&gt;0,+VLOOKUP($C1105,'STYLE NAMES'!$B:$AC,11,FALSE),"")</f>
        <v>Enjoy our SANTINI BLACK BRAIDED BELT; Braided Riding Belts
Available in many colors and designs you can use these elegant belts for riding or even at your daily life</v>
      </c>
      <c r="AH1105" s="101" t="str">
        <f>IF(C1105&gt;0,+VLOOKUP($C1105,'STYLE NAMES'!$B:$AC,12,FALSE),"")</f>
        <v>*Super elastic and comfortable riding belts
Composition:
100% Polyester</v>
      </c>
      <c r="AI1105" s="101" t="str">
        <f>IF(C1105&gt;0,+VLOOKUP($C1105,'STYLE NAMES'!$B:$AC,13,FALSE),"")</f>
        <v>Do not wash in washing machine</v>
      </c>
      <c r="AJ1105" s="149" t="str">
        <f>IF($C1105&gt;0,$C1105&amp;" "&amp;$P1105&amp;" "&amp;+VLOOKUP($C1105,'STYLE NAMES'!$B:$AC,14,FALSE),"""")</f>
        <v>SANTINI BLACK ÖRGÜ KEMER</v>
      </c>
      <c r="AK1105" s="149" t="str">
        <f>"Cavalier SanMarco tarafından tasarlanan "&amp;(AJ1105)&amp;"; "&amp;IF(C1105&gt;0,+VLOOKUP($C1105,'STYLE NAMES'!$B:$AC,15,FALSE),"")</f>
        <v>Cavalier SanMarco tarafından tasarlanan SANTINI BLACK ÖRGÜ KEMER; Örgü Binicilik Kemeri
Birçok renk ve desenleri ile bu şık kemerleri hem biniş kıyafetleriniz ile hem de günlük kıyafetlerinizle kullanabilirsiniz.</v>
      </c>
      <c r="AL1105" s="149" t="str">
        <f>IF(C1105&gt;0,+VLOOKUP($C1105,'STYLE NAMES'!$B:$AC,16,FALSE),"")</f>
        <v>* Çok esnek ve rahat 
Kompozisyon:
100% Polyester</v>
      </c>
      <c r="AM1105" s="149" t="str">
        <f>IF(C1105&gt;0,+VLOOKUP($C1105,'STYLE NAMES'!$B:$AC,17,FALSE),"")</f>
        <v>Ürünü makinada yıkamayınız</v>
      </c>
      <c r="AN1105" s="149" t="str">
        <f>IF($C1105&gt;0,$C1105&amp;" "&amp;$P1105&amp;" "&amp;+VLOOKUP($C1105,'STYLE NAMES'!$B:$AC,18,FALSE),"""")</f>
        <v>SANTINI BLACK CINTURA ELASTICA</v>
      </c>
      <c r="AO1105" s="101" t="str">
        <f>"Disegnato da Cavalier SanMarco "&amp;(AN1105)&amp;"; "&amp;IF(C1105&gt;0,+VLOOKUP($C1105,'STYLE NAMES'!$B:$AC,19,FALSE),"")</f>
        <v>Disegnato da Cavalier SanMarco SANTINI BLACK CINTURA ELASTICA; Cintura intrecciata per equitazione Disponibile in molti colori e design, queste eleganti cinture possono essere utilizzate sia per l'equitazione che nella vita quotidiana.</v>
      </c>
      <c r="AP1105" s="101" t="str">
        <f>IF(C1105&gt;0,+VLOOKUP($C1105,'STYLE NAMES'!$B:$AC,20,FALSE),"")</f>
        <v>Cinture elastiche e confortevoli per l'equitazione Composizione: 100% Poliestere</v>
      </c>
      <c r="AQ1105" s="101" t="str">
        <f>IF(C1105&gt;0,+VLOOKUP($C1105,'STYLE NAMES'!$B:$AC,21,FALSE),"")</f>
        <v>Non lavare in lavatrice</v>
      </c>
      <c r="AR1105" s="101">
        <f>IF(D1105&gt;0,+VLOOKUP($C1105,'STYLE NAMES'!$B:$AC,22,FALSE),"")</f>
        <v>0</v>
      </c>
      <c r="AS1105" s="101">
        <f>IF(E1105&gt;0,+VLOOKUP($C1105,'STYLE NAMES'!$B:$AC,23,FALSE),"")</f>
        <v>0</v>
      </c>
      <c r="AT1105" s="101">
        <f>IF(F1105&gt;0,+VLOOKUP($C1105,'STYLE NAMES'!$B:$AC,24,FALSE),"")</f>
        <v>0</v>
      </c>
      <c r="AU1105" s="101">
        <f>IF(G1105&gt;0,+VLOOKUP($C1105,'STYLE NAMES'!$B:$AC,25,FALSE),"")</f>
        <v>0</v>
      </c>
      <c r="AV1105" s="101">
        <f>+VLOOKUP($S1105,'CODE GENERATOR'!$P:$AM,15,FALSE)</f>
        <v>0</v>
      </c>
      <c r="AW1105" s="101">
        <f>+VLOOKUP($S1105,'CODE GENERATOR'!$P:$AM,16,FALSE)</f>
        <v>0</v>
      </c>
      <c r="AX1105" s="101">
        <f>+VLOOKUP($S1105,'CODE GENERATOR'!$P:$AM,17,FALSE)</f>
        <v>0</v>
      </c>
      <c r="AY1105" s="101">
        <f>+VLOOKUP($S1105,'CODE GENERATOR'!$P:$AM,18,FALSE)</f>
        <v>0</v>
      </c>
      <c r="AZ1105" s="101">
        <f>+VLOOKUP($S1105,'CODE GENERATOR'!$P:$AM,19,FALSE)</f>
        <v>0</v>
      </c>
      <c r="BA1105" s="101">
        <f>+VLOOKUP($S1105,'CODE GENERATOR'!$P:$AM,20,FALSE)</f>
        <v>0</v>
      </c>
      <c r="BB1105" s="101">
        <f>+VLOOKUP($S1105,'CODE GENERATOR'!$P:$AM,21,FALSE)</f>
        <v>0</v>
      </c>
      <c r="BC1105" s="101">
        <f>+VLOOKUP($S1105,'CODE GENERATOR'!$P:$AM,22,FALSE)</f>
        <v>0</v>
      </c>
      <c r="BD1105" s="101">
        <f>+VLOOKUP($S1105,'CODE GENERATOR'!$P:$AM,23,FALSE)</f>
        <v>0</v>
      </c>
      <c r="BE1105" s="101">
        <f>+VLOOKUP($S1105,'CODE GENERATOR'!$P:$AM,24,FALSE)</f>
        <v>0</v>
      </c>
      <c r="BF1105" s="101">
        <f>IF(C1105&gt;0,+VLOOKUP(G1105,'CATEGORY ID'!$A$1:$L$118,3,FALSE),"")</f>
        <v>17</v>
      </c>
      <c r="BG1105" s="101">
        <f>IF(C1105&gt;0,+VLOOKUP(H1105,'CATEGORY ID'!$D$1:$L$118,3,FALSE),"")</f>
        <v>17</v>
      </c>
      <c r="BH1105" s="101">
        <f>IF(C1105&gt;0,+VLOOKUP((+H1105&amp;I1105),'CATEGORY ID'!$H$1:$I$121,2,FALSE),"")</f>
        <v>18</v>
      </c>
      <c r="BJ1105" s="101">
        <f>IF(C1105&gt;0,IF(COUNTIF('CATEGORY ID'!$K$1:$K$121,+H1105&amp;K1105) &gt; 0, +VLOOKUP(+H1105&amp;K1105,'CATEGORY ID'!$K$1:$L$121,2,FALSE),""),"")</f>
        <v>73</v>
      </c>
      <c r="BK1105" s="101" t="str">
        <f>IF(C1105&gt;0,IF(COUNTIF('CATEGORY ID'!$K$124:$K$165, +VLOOKUP(C1105,'STYLE NAMES'!$B:$AE,30,FALSE)) &gt; 0, +VLOOKUP(VLOOKUP(C1105,'STYLE NAMES'!$B:$AE,30,FALSE),'CATEGORY ID'!K:M,2,FALSE),""),"")</f>
        <v/>
      </c>
      <c r="BL1105" s="101">
        <v>75</v>
      </c>
      <c r="BR1105" s="101" t="str" cm="1">
        <f t="array" ref="BR1105">IF(C1105&gt;0,_xlfn.TEXTJOIN(";", TRUE,_xlfn.UNIQUE(_xlfn._xlws.FILTER(BF1105:BQ1105,(BF1105:BQ1105&gt;0)),TRUE,FALSE)),"")&amp;";"&amp;BS1105</f>
        <v>17;18;73;75;</v>
      </c>
      <c r="BU1105" s="106">
        <f>IF(C1105&gt;0,+VLOOKUP($C1105,'STYLE NAMES'!$B:$AC,26,FALSE),"")</f>
        <v>49.9</v>
      </c>
      <c r="BV1105" s="106">
        <f>IF(C1105&gt;0,+VLOOKUP($C1105,'STYLE NAMES'!$B:$AC,27,FALSE),"")</f>
        <v>2740</v>
      </c>
      <c r="BW1105" s="106">
        <f>IF(C1105&gt;0,+VLOOKUP($C1105,'STYLE NAMES'!$B:$AC,28,FALSE),"")</f>
        <v>57.384999999999991</v>
      </c>
      <c r="BY1105"/>
      <c r="BZ1105" s="101">
        <v>0</v>
      </c>
      <c r="CA1105" s="137">
        <f t="shared" si="83"/>
        <v>1</v>
      </c>
      <c r="CB1105" s="137">
        <f>+VLOOKUP(C1105,'[2]STYLES &amp; MODELS MATRIX'!$A:$G,7,FALSE)</f>
        <v>0</v>
      </c>
      <c r="CC1105" s="137">
        <f>+VLOOKUP(C1105,'[1]STYLES &amp; SIZE CHARTS'!$A:$H,8,FALSE)</f>
        <v>0</v>
      </c>
      <c r="CD1105" s="137"/>
      <c r="CE1105" s="205"/>
      <c r="CF1105" s="141"/>
    </row>
    <row r="1106" spans="1:84" s="101" customFormat="1" ht="12" customHeight="1" x14ac:dyDescent="0.2">
      <c r="A1106" s="102"/>
      <c r="B1106" s="101" t="s">
        <v>1009</v>
      </c>
      <c r="C1106" s="101" t="s">
        <v>2214</v>
      </c>
      <c r="D1106" s="101" t="s">
        <v>630</v>
      </c>
      <c r="E1106" s="203" t="s">
        <v>2790</v>
      </c>
      <c r="F1106" s="101">
        <v>120</v>
      </c>
      <c r="G1106" s="101" t="str">
        <f>IF(C1106&gt;0,+VLOOKUP($C1106,'STYLE NAMES'!$B:$AC,4,FALSE),"")</f>
        <v>ACCESSORIES</v>
      </c>
      <c r="H1106" s="101" t="str">
        <f>IF(C1106&gt;0,+VLOOKUP($C1106,'STYLE NAMES'!$B:$AC,5,FALSE),"")</f>
        <v>ACCESSORIES</v>
      </c>
      <c r="I1106" s="101" t="str">
        <f>IF(C1106&gt;0,+VLOOKUP($C1106,'STYLE NAMES'!$B:$AC,6,FALSE),"")</f>
        <v>RIDER ACCESSORIES</v>
      </c>
      <c r="J1106" s="101" t="str">
        <f>IF(C1106&gt;0,+VLOOKUP($C1106,'STYLE NAMES'!$B:$AC,7,FALSE),"")</f>
        <v>UNISEX</v>
      </c>
      <c r="K1106" s="101" t="str">
        <f>IF(C1106&gt;0,+VLOOKUP($C1106,'STYLE NAMES'!$B:$AC,8,FALSE),"")</f>
        <v>BELTS</v>
      </c>
      <c r="L1106" s="101" t="str">
        <f>IF(E1106&gt;0,+VLOOKUP($E1106,'CODE GENERATOR'!$D:$T,3,FALSE),"")</f>
        <v>A</v>
      </c>
      <c r="M1106" s="101" t="str">
        <f>IF(E1106&gt;0,+VLOOKUP($E1106,'CODE GENERATOR'!$D:$T,4,FALSE),"")</f>
        <v>BRAIDED</v>
      </c>
      <c r="N1106" s="101" t="str">
        <f>IF(E1106&gt;0,+VLOOKUP($E1106,'CODE GENERATOR'!$D:$T,6,FALSE),"")</f>
        <v>BLACK</v>
      </c>
      <c r="O1106" s="101" t="str">
        <f>IF(E1106&gt;0,+VLOOKUP($E1106,'CODE GENERATOR'!$D:$T,7,FALSE),"")</f>
        <v>BLACK</v>
      </c>
      <c r="P1106" s="101" t="str">
        <f t="shared" si="81"/>
        <v>BLACK</v>
      </c>
      <c r="Q1106" s="104" t="str">
        <f>IF(E1106&gt;0,+VLOOKUP($E1106,'CODE GENERATOR'!$D:$T,11,FALSE),"")</f>
        <v>A.RACUX_BLT0094A</v>
      </c>
      <c r="R1106" s="104" t="str">
        <f>IF(E1106&gt;0,+VLOOKUP($E1106,'CODE GENERATOR'!$D:$T,12,FALSE),"")</f>
        <v>BRD0002BLKBLK</v>
      </c>
      <c r="S1106" s="104" t="str">
        <f>IF(E1106&gt;0,+VLOOKUP($E1106,'CODE GENERATOR'!$D:$T,13,FALSE),"")</f>
        <v>A.RACUX_BLT0094A_BRD0002BLKBLK</v>
      </c>
      <c r="T1106" s="104" t="str">
        <f t="shared" si="82"/>
        <v>A.RACUX_BLT0094A_BRD0002BLKBLK_120</v>
      </c>
      <c r="U1106" s="105"/>
      <c r="V1106" s="107" t="str" cm="1">
        <f t="array" ref="V1106">_xlfn.TEXTJOIN(";", TRUE, _xlfn.UNIQUE(_xlfn._xlws.FILTER(P$3:P$10029, C$3:C$10029=C1106)))</f>
        <v>BEIGE;NAVY;BLACK</v>
      </c>
      <c r="W1106" s="107" t="str" cm="1">
        <f t="array" ref="W1106">_xlfn.TEXTJOIN(";", TRUE, _xlfn.UNIQUE(_xlfn._xlws.FILTER(F$3:F$10029, C$3:C$10029=C1106)))</f>
        <v>85;90;95;100;105;110;115;120;125</v>
      </c>
      <c r="X1106" s="101" t="str">
        <f>IF(E1106&gt;0,+VLOOKUP($E1106,'CODE GENERATOR'!$D:$AC,19,FALSE),0)</f>
        <v>CavalierSanmarco_03.02.2026_0622</v>
      </c>
      <c r="Y1106" s="101" t="str">
        <f>IF(E1106&gt;0,+VLOOKUP($E1106,'CODE GENERATOR'!$D:$AC,20,FALSE),0)</f>
        <v>CavalierSanmarco_03.02.2026_0623</v>
      </c>
      <c r="Z1106" s="101" t="str">
        <f>IF(E1106&gt;0,+VLOOKUP($E1106,'CODE GENERATOR'!$D:$AC,21,FALSE),0)</f>
        <v>CavalierSanmarco_03.02.2026_0624</v>
      </c>
      <c r="AF1106" s="149" t="str">
        <f>IF($C1106&gt;0,$C1106&amp;" "&amp;$P1106&amp;" "&amp;+VLOOKUP($C1106,'STYLE NAMES'!$B:$AC,10,FALSE),"""")</f>
        <v>SANTINI BLACK BRAIDED BELT</v>
      </c>
      <c r="AG1106" s="101" t="str">
        <f>"Enjoy our "&amp;(AF1106)&amp;"; "&amp;IF(C1106&gt;0,+VLOOKUP($C1106,'STYLE NAMES'!$B:$AC,11,FALSE),"")</f>
        <v>Enjoy our SANTINI BLACK BRAIDED BELT; Braided Riding Belts
Available in many colors and designs you can use these elegant belts for riding or even at your daily life</v>
      </c>
      <c r="AH1106" s="101" t="str">
        <f>IF(C1106&gt;0,+VLOOKUP($C1106,'STYLE NAMES'!$B:$AC,12,FALSE),"")</f>
        <v>*Super elastic and comfortable riding belts
Composition:
100% Polyester</v>
      </c>
      <c r="AI1106" s="101" t="str">
        <f>IF(C1106&gt;0,+VLOOKUP($C1106,'STYLE NAMES'!$B:$AC,13,FALSE),"")</f>
        <v>Do not wash in washing machine</v>
      </c>
      <c r="AJ1106" s="149" t="str">
        <f>IF($C1106&gt;0,$C1106&amp;" "&amp;$P1106&amp;" "&amp;+VLOOKUP($C1106,'STYLE NAMES'!$B:$AC,14,FALSE),"""")</f>
        <v>SANTINI BLACK ÖRGÜ KEMER</v>
      </c>
      <c r="AK1106" s="149" t="str">
        <f>"Cavalier SanMarco tarafından tasarlanan "&amp;(AJ1106)&amp;"; "&amp;IF(C1106&gt;0,+VLOOKUP($C1106,'STYLE NAMES'!$B:$AC,15,FALSE),"")</f>
        <v>Cavalier SanMarco tarafından tasarlanan SANTINI BLACK ÖRGÜ KEMER; Örgü Binicilik Kemeri
Birçok renk ve desenleri ile bu şık kemerleri hem biniş kıyafetleriniz ile hem de günlük kıyafetlerinizle kullanabilirsiniz.</v>
      </c>
      <c r="AL1106" s="149" t="str">
        <f>IF(C1106&gt;0,+VLOOKUP($C1106,'STYLE NAMES'!$B:$AC,16,FALSE),"")</f>
        <v>* Çok esnek ve rahat 
Kompozisyon:
100% Polyester</v>
      </c>
      <c r="AM1106" s="149" t="str">
        <f>IF(C1106&gt;0,+VLOOKUP($C1106,'STYLE NAMES'!$B:$AC,17,FALSE),"")</f>
        <v>Ürünü makinada yıkamayınız</v>
      </c>
      <c r="AN1106" s="149" t="str">
        <f>IF($C1106&gt;0,$C1106&amp;" "&amp;$P1106&amp;" "&amp;+VLOOKUP($C1106,'STYLE NAMES'!$B:$AC,18,FALSE),"""")</f>
        <v>SANTINI BLACK CINTURA ELASTICA</v>
      </c>
      <c r="AO1106" s="101" t="str">
        <f>"Disegnato da Cavalier SanMarco "&amp;(AN1106)&amp;"; "&amp;IF(C1106&gt;0,+VLOOKUP($C1106,'STYLE NAMES'!$B:$AC,19,FALSE),"")</f>
        <v>Disegnato da Cavalier SanMarco SANTINI BLACK CINTURA ELASTICA; Cintura intrecciata per equitazione Disponibile in molti colori e design, queste eleganti cinture possono essere utilizzate sia per l'equitazione che nella vita quotidiana.</v>
      </c>
      <c r="AP1106" s="101" t="str">
        <f>IF(C1106&gt;0,+VLOOKUP($C1106,'STYLE NAMES'!$B:$AC,20,FALSE),"")</f>
        <v>Cinture elastiche e confortevoli per l'equitazione Composizione: 100% Poliestere</v>
      </c>
      <c r="AQ1106" s="101" t="str">
        <f>IF(C1106&gt;0,+VLOOKUP($C1106,'STYLE NAMES'!$B:$AC,21,FALSE),"")</f>
        <v>Non lavare in lavatrice</v>
      </c>
      <c r="AR1106" s="101">
        <f>IF(D1106&gt;0,+VLOOKUP($C1106,'STYLE NAMES'!$B:$AC,22,FALSE),"")</f>
        <v>0</v>
      </c>
      <c r="AS1106" s="101">
        <f>IF(E1106&gt;0,+VLOOKUP($C1106,'STYLE NAMES'!$B:$AC,23,FALSE),"")</f>
        <v>0</v>
      </c>
      <c r="AT1106" s="101">
        <f>IF(F1106&gt;0,+VLOOKUP($C1106,'STYLE NAMES'!$B:$AC,24,FALSE),"")</f>
        <v>0</v>
      </c>
      <c r="AU1106" s="101">
        <f>IF(G1106&gt;0,+VLOOKUP($C1106,'STYLE NAMES'!$B:$AC,25,FALSE),"")</f>
        <v>0</v>
      </c>
      <c r="AV1106" s="101">
        <f>+VLOOKUP($S1106,'CODE GENERATOR'!$P:$AM,15,FALSE)</f>
        <v>0</v>
      </c>
      <c r="AW1106" s="101">
        <f>+VLOOKUP($S1106,'CODE GENERATOR'!$P:$AM,16,FALSE)</f>
        <v>0</v>
      </c>
      <c r="AX1106" s="101">
        <f>+VLOOKUP($S1106,'CODE GENERATOR'!$P:$AM,17,FALSE)</f>
        <v>0</v>
      </c>
      <c r="AY1106" s="101">
        <f>+VLOOKUP($S1106,'CODE GENERATOR'!$P:$AM,18,FALSE)</f>
        <v>0</v>
      </c>
      <c r="AZ1106" s="101">
        <f>+VLOOKUP($S1106,'CODE GENERATOR'!$P:$AM,19,FALSE)</f>
        <v>0</v>
      </c>
      <c r="BA1106" s="101">
        <f>+VLOOKUP($S1106,'CODE GENERATOR'!$P:$AM,20,FALSE)</f>
        <v>0</v>
      </c>
      <c r="BB1106" s="101">
        <f>+VLOOKUP($S1106,'CODE GENERATOR'!$P:$AM,21,FALSE)</f>
        <v>0</v>
      </c>
      <c r="BC1106" s="101">
        <f>+VLOOKUP($S1106,'CODE GENERATOR'!$P:$AM,22,FALSE)</f>
        <v>0</v>
      </c>
      <c r="BD1106" s="101">
        <f>+VLOOKUP($S1106,'CODE GENERATOR'!$P:$AM,23,FALSE)</f>
        <v>0</v>
      </c>
      <c r="BE1106" s="101">
        <f>+VLOOKUP($S1106,'CODE GENERATOR'!$P:$AM,24,FALSE)</f>
        <v>0</v>
      </c>
      <c r="BF1106" s="101">
        <f>IF(C1106&gt;0,+VLOOKUP(G1106,'CATEGORY ID'!$A$1:$L$118,3,FALSE),"")</f>
        <v>17</v>
      </c>
      <c r="BG1106" s="101">
        <f>IF(C1106&gt;0,+VLOOKUP(H1106,'CATEGORY ID'!$D$1:$L$118,3,FALSE),"")</f>
        <v>17</v>
      </c>
      <c r="BH1106" s="101">
        <f>IF(C1106&gt;0,+VLOOKUP((+H1106&amp;I1106),'CATEGORY ID'!$H$1:$I$121,2,FALSE),"")</f>
        <v>18</v>
      </c>
      <c r="BJ1106" s="101">
        <f>IF(C1106&gt;0,IF(COUNTIF('CATEGORY ID'!$K$1:$K$121,+H1106&amp;K1106) &gt; 0, +VLOOKUP(+H1106&amp;K1106,'CATEGORY ID'!$K$1:$L$121,2,FALSE),""),"")</f>
        <v>73</v>
      </c>
      <c r="BK1106" s="101" t="str">
        <f>IF(C1106&gt;0,IF(COUNTIF('CATEGORY ID'!$K$124:$K$165, +VLOOKUP(C1106,'STYLE NAMES'!$B:$AE,30,FALSE)) &gt; 0, +VLOOKUP(VLOOKUP(C1106,'STYLE NAMES'!$B:$AE,30,FALSE),'CATEGORY ID'!K:M,2,FALSE),""),"")</f>
        <v/>
      </c>
      <c r="BL1106" s="101">
        <v>75</v>
      </c>
      <c r="BR1106" s="101" t="str" cm="1">
        <f t="array" ref="BR1106">IF(C1106&gt;0,_xlfn.TEXTJOIN(";", TRUE,_xlfn.UNIQUE(_xlfn._xlws.FILTER(BF1106:BQ1106,(BF1106:BQ1106&gt;0)),TRUE,FALSE)),"")&amp;";"&amp;BS1106</f>
        <v>17;18;73;75;</v>
      </c>
      <c r="BU1106" s="106">
        <f>IF(C1106&gt;0,+VLOOKUP($C1106,'STYLE NAMES'!$B:$AC,26,FALSE),"")</f>
        <v>49.9</v>
      </c>
      <c r="BV1106" s="106">
        <f>IF(C1106&gt;0,+VLOOKUP($C1106,'STYLE NAMES'!$B:$AC,27,FALSE),"")</f>
        <v>2740</v>
      </c>
      <c r="BW1106" s="106">
        <f>IF(C1106&gt;0,+VLOOKUP($C1106,'STYLE NAMES'!$B:$AC,28,FALSE),"")</f>
        <v>57.384999999999991</v>
      </c>
      <c r="BY1106"/>
      <c r="BZ1106" s="101">
        <v>0</v>
      </c>
      <c r="CA1106" s="137">
        <f t="shared" si="83"/>
        <v>1</v>
      </c>
      <c r="CB1106" s="137">
        <f>+VLOOKUP(C1106,'[2]STYLES &amp; MODELS MATRIX'!$A:$G,7,FALSE)</f>
        <v>0</v>
      </c>
      <c r="CC1106" s="137">
        <f>+VLOOKUP(C1106,'[1]STYLES &amp; SIZE CHARTS'!$A:$H,8,FALSE)</f>
        <v>0</v>
      </c>
      <c r="CD1106" s="137"/>
      <c r="CE1106" s="205"/>
      <c r="CF1106" s="141"/>
    </row>
    <row r="1107" spans="1:84" s="101" customFormat="1" ht="12" customHeight="1" x14ac:dyDescent="0.2">
      <c r="A1107" s="102"/>
      <c r="B1107" s="101" t="s">
        <v>1009</v>
      </c>
      <c r="C1107" s="101" t="s">
        <v>2214</v>
      </c>
      <c r="D1107" s="101" t="s">
        <v>630</v>
      </c>
      <c r="E1107" s="203" t="s">
        <v>2790</v>
      </c>
      <c r="F1107" s="101">
        <v>125</v>
      </c>
      <c r="G1107" s="101" t="str">
        <f>IF(C1107&gt;0,+VLOOKUP($C1107,'STYLE NAMES'!$B:$AC,4,FALSE),"")</f>
        <v>ACCESSORIES</v>
      </c>
      <c r="H1107" s="101" t="str">
        <f>IF(C1107&gt;0,+VLOOKUP($C1107,'STYLE NAMES'!$B:$AC,5,FALSE),"")</f>
        <v>ACCESSORIES</v>
      </c>
      <c r="I1107" s="101" t="str">
        <f>IF(C1107&gt;0,+VLOOKUP($C1107,'STYLE NAMES'!$B:$AC,6,FALSE),"")</f>
        <v>RIDER ACCESSORIES</v>
      </c>
      <c r="J1107" s="101" t="str">
        <f>IF(C1107&gt;0,+VLOOKUP($C1107,'STYLE NAMES'!$B:$AC,7,FALSE),"")</f>
        <v>UNISEX</v>
      </c>
      <c r="K1107" s="101" t="str">
        <f>IF(C1107&gt;0,+VLOOKUP($C1107,'STYLE NAMES'!$B:$AC,8,FALSE),"")</f>
        <v>BELTS</v>
      </c>
      <c r="L1107" s="101" t="str">
        <f>IF(E1107&gt;0,+VLOOKUP($E1107,'CODE GENERATOR'!$D:$T,3,FALSE),"")</f>
        <v>A</v>
      </c>
      <c r="M1107" s="101" t="str">
        <f>IF(E1107&gt;0,+VLOOKUP($E1107,'CODE GENERATOR'!$D:$T,4,FALSE),"")</f>
        <v>BRAIDED</v>
      </c>
      <c r="N1107" s="101" t="str">
        <f>IF(E1107&gt;0,+VLOOKUP($E1107,'CODE GENERATOR'!$D:$T,6,FALSE),"")</f>
        <v>BLACK</v>
      </c>
      <c r="O1107" s="101" t="str">
        <f>IF(E1107&gt;0,+VLOOKUP($E1107,'CODE GENERATOR'!$D:$T,7,FALSE),"")</f>
        <v>BLACK</v>
      </c>
      <c r="P1107" s="101" t="str">
        <f t="shared" si="81"/>
        <v>BLACK</v>
      </c>
      <c r="Q1107" s="104" t="str">
        <f>IF(E1107&gt;0,+VLOOKUP($E1107,'CODE GENERATOR'!$D:$T,11,FALSE),"")</f>
        <v>A.RACUX_BLT0094A</v>
      </c>
      <c r="R1107" s="104" t="str">
        <f>IF(E1107&gt;0,+VLOOKUP($E1107,'CODE GENERATOR'!$D:$T,12,FALSE),"")</f>
        <v>BRD0002BLKBLK</v>
      </c>
      <c r="S1107" s="104" t="str">
        <f>IF(E1107&gt;0,+VLOOKUP($E1107,'CODE GENERATOR'!$D:$T,13,FALSE),"")</f>
        <v>A.RACUX_BLT0094A_BRD0002BLKBLK</v>
      </c>
      <c r="T1107" s="104" t="str">
        <f t="shared" si="82"/>
        <v>A.RACUX_BLT0094A_BRD0002BLKBLK_125</v>
      </c>
      <c r="U1107" s="105"/>
      <c r="V1107" s="107" t="str" cm="1">
        <f t="array" ref="V1107">_xlfn.TEXTJOIN(";", TRUE, _xlfn.UNIQUE(_xlfn._xlws.FILTER(P$3:P$10029, C$3:C$10029=C1107)))</f>
        <v>BEIGE;NAVY;BLACK</v>
      </c>
      <c r="W1107" s="107" t="str" cm="1">
        <f t="array" ref="W1107">_xlfn.TEXTJOIN(";", TRUE, _xlfn.UNIQUE(_xlfn._xlws.FILTER(F$3:F$10029, C$3:C$10029=C1107)))</f>
        <v>85;90;95;100;105;110;115;120;125</v>
      </c>
      <c r="X1107" s="101" t="str">
        <f>IF(E1107&gt;0,+VLOOKUP($E1107,'CODE GENERATOR'!$D:$AC,19,FALSE),0)</f>
        <v>CavalierSanmarco_03.02.2026_0622</v>
      </c>
      <c r="Y1107" s="101" t="str">
        <f>IF(E1107&gt;0,+VLOOKUP($E1107,'CODE GENERATOR'!$D:$AC,20,FALSE),0)</f>
        <v>CavalierSanmarco_03.02.2026_0623</v>
      </c>
      <c r="Z1107" s="101" t="str">
        <f>IF(E1107&gt;0,+VLOOKUP($E1107,'CODE GENERATOR'!$D:$AC,21,FALSE),0)</f>
        <v>CavalierSanmarco_03.02.2026_0624</v>
      </c>
      <c r="AF1107" s="149" t="str">
        <f>IF($C1107&gt;0,$C1107&amp;" "&amp;$P1107&amp;" "&amp;+VLOOKUP($C1107,'STYLE NAMES'!$B:$AC,10,FALSE),"""")</f>
        <v>SANTINI BLACK BRAIDED BELT</v>
      </c>
      <c r="AG1107" s="101" t="str">
        <f>"Enjoy our "&amp;(AF1107)&amp;"; "&amp;IF(C1107&gt;0,+VLOOKUP($C1107,'STYLE NAMES'!$B:$AC,11,FALSE),"")</f>
        <v>Enjoy our SANTINI BLACK BRAIDED BELT; Braided Riding Belts
Available in many colors and designs you can use these elegant belts for riding or even at your daily life</v>
      </c>
      <c r="AH1107" s="101" t="str">
        <f>IF(C1107&gt;0,+VLOOKUP($C1107,'STYLE NAMES'!$B:$AC,12,FALSE),"")</f>
        <v>*Super elastic and comfortable riding belts
Composition:
100% Polyester</v>
      </c>
      <c r="AI1107" s="101" t="str">
        <f>IF(C1107&gt;0,+VLOOKUP($C1107,'STYLE NAMES'!$B:$AC,13,FALSE),"")</f>
        <v>Do not wash in washing machine</v>
      </c>
      <c r="AJ1107" s="149" t="str">
        <f>IF($C1107&gt;0,$C1107&amp;" "&amp;$P1107&amp;" "&amp;+VLOOKUP($C1107,'STYLE NAMES'!$B:$AC,14,FALSE),"""")</f>
        <v>SANTINI BLACK ÖRGÜ KEMER</v>
      </c>
      <c r="AK1107" s="149" t="str">
        <f>"Cavalier SanMarco tarafından tasarlanan "&amp;(AJ1107)&amp;"; "&amp;IF(C1107&gt;0,+VLOOKUP($C1107,'STYLE NAMES'!$B:$AC,15,FALSE),"")</f>
        <v>Cavalier SanMarco tarafından tasarlanan SANTINI BLACK ÖRGÜ KEMER; Örgü Binicilik Kemeri
Birçok renk ve desenleri ile bu şık kemerleri hem biniş kıyafetleriniz ile hem de günlük kıyafetlerinizle kullanabilirsiniz.</v>
      </c>
      <c r="AL1107" s="149" t="str">
        <f>IF(C1107&gt;0,+VLOOKUP($C1107,'STYLE NAMES'!$B:$AC,16,FALSE),"")</f>
        <v>* Çok esnek ve rahat 
Kompozisyon:
100% Polyester</v>
      </c>
      <c r="AM1107" s="149" t="str">
        <f>IF(C1107&gt;0,+VLOOKUP($C1107,'STYLE NAMES'!$B:$AC,17,FALSE),"")</f>
        <v>Ürünü makinada yıkamayınız</v>
      </c>
      <c r="AN1107" s="149" t="str">
        <f>IF($C1107&gt;0,$C1107&amp;" "&amp;$P1107&amp;" "&amp;+VLOOKUP($C1107,'STYLE NAMES'!$B:$AC,18,FALSE),"""")</f>
        <v>SANTINI BLACK CINTURA ELASTICA</v>
      </c>
      <c r="AO1107" s="101" t="str">
        <f>"Disegnato da Cavalier SanMarco "&amp;(AN1107)&amp;"; "&amp;IF(C1107&gt;0,+VLOOKUP($C1107,'STYLE NAMES'!$B:$AC,19,FALSE),"")</f>
        <v>Disegnato da Cavalier SanMarco SANTINI BLACK CINTURA ELASTICA; Cintura intrecciata per equitazione Disponibile in molti colori e design, queste eleganti cinture possono essere utilizzate sia per l'equitazione che nella vita quotidiana.</v>
      </c>
      <c r="AP1107" s="101" t="str">
        <f>IF(C1107&gt;0,+VLOOKUP($C1107,'STYLE NAMES'!$B:$AC,20,FALSE),"")</f>
        <v>Cinture elastiche e confortevoli per l'equitazione Composizione: 100% Poliestere</v>
      </c>
      <c r="AQ1107" s="101" t="str">
        <f>IF(C1107&gt;0,+VLOOKUP($C1107,'STYLE NAMES'!$B:$AC,21,FALSE),"")</f>
        <v>Non lavare in lavatrice</v>
      </c>
      <c r="AR1107" s="101">
        <f>IF(D1107&gt;0,+VLOOKUP($C1107,'STYLE NAMES'!$B:$AC,22,FALSE),"")</f>
        <v>0</v>
      </c>
      <c r="AS1107" s="101">
        <f>IF(E1107&gt;0,+VLOOKUP($C1107,'STYLE NAMES'!$B:$AC,23,FALSE),"")</f>
        <v>0</v>
      </c>
      <c r="AT1107" s="101">
        <f>IF(F1107&gt;0,+VLOOKUP($C1107,'STYLE NAMES'!$B:$AC,24,FALSE),"")</f>
        <v>0</v>
      </c>
      <c r="AU1107" s="101">
        <f>IF(G1107&gt;0,+VLOOKUP($C1107,'STYLE NAMES'!$B:$AC,25,FALSE),"")</f>
        <v>0</v>
      </c>
      <c r="AV1107" s="101">
        <f>+VLOOKUP($S1107,'CODE GENERATOR'!$P:$AM,15,FALSE)</f>
        <v>0</v>
      </c>
      <c r="AW1107" s="101">
        <f>+VLOOKUP($S1107,'CODE GENERATOR'!$P:$AM,16,FALSE)</f>
        <v>0</v>
      </c>
      <c r="AX1107" s="101">
        <f>+VLOOKUP($S1107,'CODE GENERATOR'!$P:$AM,17,FALSE)</f>
        <v>0</v>
      </c>
      <c r="AY1107" s="101">
        <f>+VLOOKUP($S1107,'CODE GENERATOR'!$P:$AM,18,FALSE)</f>
        <v>0</v>
      </c>
      <c r="AZ1107" s="101">
        <f>+VLOOKUP($S1107,'CODE GENERATOR'!$P:$AM,19,FALSE)</f>
        <v>0</v>
      </c>
      <c r="BA1107" s="101">
        <f>+VLOOKUP($S1107,'CODE GENERATOR'!$P:$AM,20,FALSE)</f>
        <v>0</v>
      </c>
      <c r="BB1107" s="101">
        <f>+VLOOKUP($S1107,'CODE GENERATOR'!$P:$AM,21,FALSE)</f>
        <v>0</v>
      </c>
      <c r="BC1107" s="101">
        <f>+VLOOKUP($S1107,'CODE GENERATOR'!$P:$AM,22,FALSE)</f>
        <v>0</v>
      </c>
      <c r="BD1107" s="101">
        <f>+VLOOKUP($S1107,'CODE GENERATOR'!$P:$AM,23,FALSE)</f>
        <v>0</v>
      </c>
      <c r="BE1107" s="101">
        <f>+VLOOKUP($S1107,'CODE GENERATOR'!$P:$AM,24,FALSE)</f>
        <v>0</v>
      </c>
      <c r="BF1107" s="101">
        <f>IF(C1107&gt;0,+VLOOKUP(G1107,'CATEGORY ID'!$A$1:$L$118,3,FALSE),"")</f>
        <v>17</v>
      </c>
      <c r="BG1107" s="101">
        <f>IF(C1107&gt;0,+VLOOKUP(H1107,'CATEGORY ID'!$D$1:$L$118,3,FALSE),"")</f>
        <v>17</v>
      </c>
      <c r="BH1107" s="101">
        <f>IF(C1107&gt;0,+VLOOKUP((+H1107&amp;I1107),'CATEGORY ID'!$H$1:$I$121,2,FALSE),"")</f>
        <v>18</v>
      </c>
      <c r="BJ1107" s="101">
        <f>IF(C1107&gt;0,IF(COUNTIF('CATEGORY ID'!$K$1:$K$121,+H1107&amp;K1107) &gt; 0, +VLOOKUP(+H1107&amp;K1107,'CATEGORY ID'!$K$1:$L$121,2,FALSE),""),"")</f>
        <v>73</v>
      </c>
      <c r="BK1107" s="101" t="str">
        <f>IF(C1107&gt;0,IF(COUNTIF('CATEGORY ID'!$K$124:$K$165, +VLOOKUP(C1107,'STYLE NAMES'!$B:$AE,30,FALSE)) &gt; 0, +VLOOKUP(VLOOKUP(C1107,'STYLE NAMES'!$B:$AE,30,FALSE),'CATEGORY ID'!K:M,2,FALSE),""),"")</f>
        <v/>
      </c>
      <c r="BL1107" s="101">
        <v>75</v>
      </c>
      <c r="BR1107" s="101" t="str" cm="1">
        <f t="array" ref="BR1107">IF(C1107&gt;0,_xlfn.TEXTJOIN(";", TRUE,_xlfn.UNIQUE(_xlfn._xlws.FILTER(BF1107:BQ1107,(BF1107:BQ1107&gt;0)),TRUE,FALSE)),"")&amp;";"&amp;BS1107</f>
        <v>17;18;73;75;</v>
      </c>
      <c r="BU1107" s="106">
        <f>IF(C1107&gt;0,+VLOOKUP($C1107,'STYLE NAMES'!$B:$AC,26,FALSE),"")</f>
        <v>49.9</v>
      </c>
      <c r="BV1107" s="106">
        <f>IF(C1107&gt;0,+VLOOKUP($C1107,'STYLE NAMES'!$B:$AC,27,FALSE),"")</f>
        <v>2740</v>
      </c>
      <c r="BW1107" s="106">
        <f>IF(C1107&gt;0,+VLOOKUP($C1107,'STYLE NAMES'!$B:$AC,28,FALSE),"")</f>
        <v>57.384999999999991</v>
      </c>
      <c r="BY1107"/>
      <c r="BZ1107" s="101">
        <v>1</v>
      </c>
      <c r="CA1107" s="137">
        <f t="shared" si="83"/>
        <v>1</v>
      </c>
      <c r="CB1107" s="137">
        <f>+VLOOKUP(C1107,'[2]STYLES &amp; MODELS MATRIX'!$A:$G,7,FALSE)</f>
        <v>0</v>
      </c>
      <c r="CC1107" s="137">
        <f>+VLOOKUP(C1107,'[1]STYLES &amp; SIZE CHARTS'!$A:$H,8,FALSE)</f>
        <v>0</v>
      </c>
      <c r="CD1107" s="137"/>
      <c r="CE1107" s="205"/>
      <c r="CF1107" s="141"/>
    </row>
    <row r="1108" spans="1:84" s="101" customFormat="1" ht="12" customHeight="1" x14ac:dyDescent="0.2">
      <c r="A1108" s="102" t="s">
        <v>3810</v>
      </c>
      <c r="B1108" s="101" t="s">
        <v>1009</v>
      </c>
      <c r="C1108" s="101" t="s">
        <v>2214</v>
      </c>
      <c r="D1108" s="101" t="s">
        <v>630</v>
      </c>
      <c r="E1108" s="203" t="s">
        <v>2527</v>
      </c>
      <c r="F1108" s="101">
        <v>85</v>
      </c>
      <c r="G1108" s="101" t="str">
        <f>IF(C1108&gt;0,+VLOOKUP($C1108,'STYLE NAMES'!$B:$AC,4,FALSE),"")</f>
        <v>ACCESSORIES</v>
      </c>
      <c r="H1108" s="101" t="str">
        <f>IF(C1108&gt;0,+VLOOKUP($C1108,'STYLE NAMES'!$B:$AC,5,FALSE),"")</f>
        <v>ACCESSORIES</v>
      </c>
      <c r="I1108" s="101" t="str">
        <f>IF(C1108&gt;0,+VLOOKUP($C1108,'STYLE NAMES'!$B:$AC,6,FALSE),"")</f>
        <v>RIDER ACCESSORIES</v>
      </c>
      <c r="J1108" s="101" t="str">
        <f>IF(C1108&gt;0,+VLOOKUP($C1108,'STYLE NAMES'!$B:$AC,7,FALSE),"")</f>
        <v>UNISEX</v>
      </c>
      <c r="K1108" s="101" t="str">
        <f>IF(C1108&gt;0,+VLOOKUP($C1108,'STYLE NAMES'!$B:$AC,8,FALSE),"")</f>
        <v>BELTS</v>
      </c>
      <c r="L1108" s="101" t="str">
        <f>IF(E1108&gt;0,+VLOOKUP($E1108,'CODE GENERATOR'!$D:$T,3,FALSE),"")</f>
        <v>A</v>
      </c>
      <c r="M1108" s="101" t="str">
        <f>IF(E1108&gt;0,+VLOOKUP($E1108,'CODE GENERATOR'!$D:$T,4,FALSE),"")</f>
        <v>BRAIDED</v>
      </c>
      <c r="N1108" s="101" t="str">
        <f>IF(E1108&gt;0,+VLOOKUP($E1108,'CODE GENERATOR'!$D:$T,6,FALSE),"")</f>
        <v>NAVY</v>
      </c>
      <c r="O1108" s="101" t="str">
        <f>IF(E1108&gt;0,+VLOOKUP($E1108,'CODE GENERATOR'!$D:$T,7,FALSE),"")</f>
        <v>NAVY</v>
      </c>
      <c r="P1108" s="101" t="str">
        <f t="shared" si="81"/>
        <v>NAVY</v>
      </c>
      <c r="Q1108" s="104" t="str">
        <f>IF(E1108&gt;0,+VLOOKUP($E1108,'CODE GENERATOR'!$D:$T,11,FALSE),"")</f>
        <v>A.RACUX_BLT0094A</v>
      </c>
      <c r="R1108" s="104" t="str">
        <f>IF(E1108&gt;0,+VLOOKUP($E1108,'CODE GENERATOR'!$D:$T,12,FALSE),"")</f>
        <v>BRD0002NAVNAV</v>
      </c>
      <c r="S1108" s="104" t="str">
        <f>IF(E1108&gt;0,+VLOOKUP($E1108,'CODE GENERATOR'!$D:$T,13,FALSE),"")</f>
        <v>A.RACUX_BLT0094A_BRD0002NAVNAV</v>
      </c>
      <c r="T1108" s="104" t="str">
        <f t="shared" si="82"/>
        <v>A.RACUX_BLT0094A_BRD0002NAVNAV_85</v>
      </c>
      <c r="U1108" s="105"/>
      <c r="V1108" s="107" t="str" cm="1">
        <f t="array" ref="V1108">_xlfn.TEXTJOIN(";", TRUE, _xlfn.UNIQUE(_xlfn._xlws.FILTER(P$3:P$10029, C$3:C$10029=C1108)))</f>
        <v>BEIGE;NAVY;BLACK</v>
      </c>
      <c r="W1108" s="107" t="str" cm="1">
        <f t="array" ref="W1108">_xlfn.TEXTJOIN(";", TRUE, _xlfn.UNIQUE(_xlfn._xlws.FILTER(F$3:F$10029, C$3:C$10029=C1108)))</f>
        <v>85;90;95;100;105;110;115;120;125</v>
      </c>
      <c r="X1108" s="101" t="str">
        <f>IF(E1108&gt;0,+VLOOKUP($E1108,'CODE GENERATOR'!$D:$AC,19,FALSE),0)</f>
        <v>CavalierSanmarco_03.02.2026_0621</v>
      </c>
      <c r="Y1108" s="101" t="str">
        <f>IF(E1108&gt;0,+VLOOKUP($E1108,'CODE GENERATOR'!$D:$AC,20,FALSE),0)</f>
        <v>CavalierSanmarco_03.02.2026_0625</v>
      </c>
      <c r="Z1108" s="101" t="str">
        <f>IF(E1108&gt;0,+VLOOKUP($E1108,'CODE GENERATOR'!$D:$AC,21,FALSE),0)</f>
        <v>CavalierSanmarco_03.02.2026_0626</v>
      </c>
      <c r="AF1108" s="149" t="str">
        <f>IF($C1108&gt;0,$C1108&amp;" "&amp;$P1108&amp;" "&amp;+VLOOKUP($C1108,'STYLE NAMES'!$B:$AC,10,FALSE),"""")</f>
        <v>SANTINI NAVY BRAIDED BELT</v>
      </c>
      <c r="AG1108" s="101" t="str">
        <f>"Enjoy our "&amp;(AF1108)&amp;"; "&amp;IF(C1108&gt;0,+VLOOKUP($C1108,'STYLE NAMES'!$B:$AC,11,FALSE),"")</f>
        <v>Enjoy our SANTINI NAVY BRAIDED BELT; Braided Riding Belts
Available in many colors and designs you can use these elegant belts for riding or even at your daily life</v>
      </c>
      <c r="AH1108" s="101" t="str">
        <f>IF(C1108&gt;0,+VLOOKUP($C1108,'STYLE NAMES'!$B:$AC,12,FALSE),"")</f>
        <v>*Super elastic and comfortable riding belts
Composition:
100% Polyester</v>
      </c>
      <c r="AI1108" s="101" t="str">
        <f>IF(C1108&gt;0,+VLOOKUP($C1108,'STYLE NAMES'!$B:$AC,13,FALSE),"")</f>
        <v>Do not wash in washing machine</v>
      </c>
      <c r="AJ1108" s="149" t="str">
        <f>IF($C1108&gt;0,$C1108&amp;" "&amp;$P1108&amp;" "&amp;+VLOOKUP($C1108,'STYLE NAMES'!$B:$AC,14,FALSE),"""")</f>
        <v>SANTINI NAVY ÖRGÜ KEMER</v>
      </c>
      <c r="AK1108" s="149" t="str">
        <f>"Cavalier SanMarco tarafından tasarlanan "&amp;(AJ1108)&amp;"; "&amp;IF(C1108&gt;0,+VLOOKUP($C1108,'STYLE NAMES'!$B:$AC,15,FALSE),"")</f>
        <v>Cavalier SanMarco tarafından tasarlanan SANTINI NAVY ÖRGÜ KEMER; Örgü Binicilik Kemeri
Birçok renk ve desenleri ile bu şık kemerleri hem biniş kıyafetleriniz ile hem de günlük kıyafetlerinizle kullanabilirsiniz.</v>
      </c>
      <c r="AL1108" s="149" t="str">
        <f>IF(C1108&gt;0,+VLOOKUP($C1108,'STYLE NAMES'!$B:$AC,16,FALSE),"")</f>
        <v>* Çok esnek ve rahat 
Kompozisyon:
100% Polyester</v>
      </c>
      <c r="AM1108" s="149" t="str">
        <f>IF(C1108&gt;0,+VLOOKUP($C1108,'STYLE NAMES'!$B:$AC,17,FALSE),"")</f>
        <v>Ürünü makinada yıkamayınız</v>
      </c>
      <c r="AN1108" s="149" t="str">
        <f>IF($C1108&gt;0,$C1108&amp;" "&amp;$P1108&amp;" "&amp;+VLOOKUP($C1108,'STYLE NAMES'!$B:$AC,18,FALSE),"""")</f>
        <v>SANTINI NAVY CINTURA ELASTICA</v>
      </c>
      <c r="AO1108" s="101" t="str">
        <f>"Disegnato da Cavalier SanMarco "&amp;(AN1108)&amp;"; "&amp;IF(C1108&gt;0,+VLOOKUP($C1108,'STYLE NAMES'!$B:$AC,19,FALSE),"")</f>
        <v>Disegnato da Cavalier SanMarco SANTINI NAVY CINTURA ELASTICA; Cintura intrecciata per equitazione Disponibile in molti colori e design, queste eleganti cinture possono essere utilizzate sia per l'equitazione che nella vita quotidiana.</v>
      </c>
      <c r="AP1108" s="101" t="str">
        <f>IF(C1108&gt;0,+VLOOKUP($C1108,'STYLE NAMES'!$B:$AC,20,FALSE),"")</f>
        <v>Cinture elastiche e confortevoli per l'equitazione Composizione: 100% Poliestere</v>
      </c>
      <c r="AQ1108" s="101" t="str">
        <f>IF(C1108&gt;0,+VLOOKUP($C1108,'STYLE NAMES'!$B:$AC,21,FALSE),"")</f>
        <v>Non lavare in lavatrice</v>
      </c>
      <c r="AR1108" s="101">
        <f>IF(D1108&gt;0,+VLOOKUP($C1108,'STYLE NAMES'!$B:$AC,22,FALSE),"")</f>
        <v>0</v>
      </c>
      <c r="AS1108" s="101">
        <f>IF(E1108&gt;0,+VLOOKUP($C1108,'STYLE NAMES'!$B:$AC,23,FALSE),"")</f>
        <v>0</v>
      </c>
      <c r="AT1108" s="101">
        <f>IF(F1108&gt;0,+VLOOKUP($C1108,'STYLE NAMES'!$B:$AC,24,FALSE),"")</f>
        <v>0</v>
      </c>
      <c r="AU1108" s="101">
        <f>IF(G1108&gt;0,+VLOOKUP($C1108,'STYLE NAMES'!$B:$AC,25,FALSE),"")</f>
        <v>0</v>
      </c>
      <c r="AV1108" s="101">
        <f>+VLOOKUP($S1108,'CODE GENERATOR'!$P:$AM,15,FALSE)</f>
        <v>0</v>
      </c>
      <c r="AW1108" s="101">
        <f>+VLOOKUP($S1108,'CODE GENERATOR'!$P:$AM,16,FALSE)</f>
        <v>0</v>
      </c>
      <c r="AX1108" s="101">
        <f>+VLOOKUP($S1108,'CODE GENERATOR'!$P:$AM,17,FALSE)</f>
        <v>0</v>
      </c>
      <c r="AY1108" s="101">
        <f>+VLOOKUP($S1108,'CODE GENERATOR'!$P:$AM,18,FALSE)</f>
        <v>0</v>
      </c>
      <c r="AZ1108" s="101">
        <f>+VLOOKUP($S1108,'CODE GENERATOR'!$P:$AM,19,FALSE)</f>
        <v>0</v>
      </c>
      <c r="BA1108" s="101">
        <f>+VLOOKUP($S1108,'CODE GENERATOR'!$P:$AM,20,FALSE)</f>
        <v>0</v>
      </c>
      <c r="BB1108" s="101">
        <f>+VLOOKUP($S1108,'CODE GENERATOR'!$P:$AM,21,FALSE)</f>
        <v>0</v>
      </c>
      <c r="BC1108" s="101">
        <f>+VLOOKUP($S1108,'CODE GENERATOR'!$P:$AM,22,FALSE)</f>
        <v>0</v>
      </c>
      <c r="BD1108" s="101">
        <f>+VLOOKUP($S1108,'CODE GENERATOR'!$P:$AM,23,FALSE)</f>
        <v>0</v>
      </c>
      <c r="BE1108" s="101">
        <f>+VLOOKUP($S1108,'CODE GENERATOR'!$P:$AM,24,FALSE)</f>
        <v>0</v>
      </c>
      <c r="BF1108" s="101">
        <f>IF(C1108&gt;0,+VLOOKUP(G1108,'CATEGORY ID'!$A$1:$L$118,3,FALSE),"")</f>
        <v>17</v>
      </c>
      <c r="BG1108" s="101">
        <f>IF(C1108&gt;0,+VLOOKUP(H1108,'CATEGORY ID'!$D$1:$L$118,3,FALSE),"")</f>
        <v>17</v>
      </c>
      <c r="BH1108" s="101">
        <f>IF(C1108&gt;0,+VLOOKUP((+H1108&amp;I1108),'CATEGORY ID'!$H$1:$I$121,2,FALSE),"")</f>
        <v>18</v>
      </c>
      <c r="BJ1108" s="101">
        <f>IF(C1108&gt;0,IF(COUNTIF('CATEGORY ID'!$K$1:$K$121,+H1108&amp;K1108) &gt; 0, +VLOOKUP(+H1108&amp;K1108,'CATEGORY ID'!$K$1:$L$121,2,FALSE),""),"")</f>
        <v>73</v>
      </c>
      <c r="BK1108" s="101" t="str">
        <f>IF(C1108&gt;0,IF(COUNTIF('CATEGORY ID'!$K$124:$K$165, +VLOOKUP(C1108,'STYLE NAMES'!$B:$AE,30,FALSE)) &gt; 0, +VLOOKUP(VLOOKUP(C1108,'STYLE NAMES'!$B:$AE,30,FALSE),'CATEGORY ID'!K:M,2,FALSE),""),"")</f>
        <v/>
      </c>
      <c r="BL1108" s="101">
        <v>75</v>
      </c>
      <c r="BR1108" s="101" t="str" cm="1">
        <f t="array" ref="BR1108">IF(C1108&gt;0,_xlfn.TEXTJOIN(";", TRUE,_xlfn.UNIQUE(_xlfn._xlws.FILTER(BF1108:BQ1108,(BF1108:BQ1108&gt;0)),TRUE,FALSE)),"")&amp;";"&amp;BS1108</f>
        <v>17;18;73;75;</v>
      </c>
      <c r="BU1108" s="106">
        <f>IF(C1108&gt;0,+VLOOKUP($C1108,'STYLE NAMES'!$B:$AC,26,FALSE),"")</f>
        <v>49.9</v>
      </c>
      <c r="BV1108" s="106">
        <f>IF(C1108&gt;0,+VLOOKUP($C1108,'STYLE NAMES'!$B:$AC,27,FALSE),"")</f>
        <v>2740</v>
      </c>
      <c r="BW1108" s="106">
        <f>IF(C1108&gt;0,+VLOOKUP($C1108,'STYLE NAMES'!$B:$AC,28,FALSE),"")</f>
        <v>57.384999999999991</v>
      </c>
      <c r="BY1108"/>
      <c r="BZ1108" s="101">
        <v>0</v>
      </c>
      <c r="CA1108" s="137">
        <f t="shared" si="83"/>
        <v>1</v>
      </c>
      <c r="CB1108" s="137">
        <f>+VLOOKUP(C1108,'[2]STYLES &amp; MODELS MATRIX'!$A:$G,7,FALSE)</f>
        <v>0</v>
      </c>
      <c r="CC1108" s="137">
        <f>+VLOOKUP(C1108,'[1]STYLES &amp; SIZE CHARTS'!$A:$H,8,FALSE)</f>
        <v>0</v>
      </c>
      <c r="CD1108" s="137"/>
      <c r="CE1108" s="205"/>
      <c r="CF1108" s="141"/>
    </row>
    <row r="1109" spans="1:84" s="101" customFormat="1" ht="12" customHeight="1" x14ac:dyDescent="0.2">
      <c r="A1109" s="102"/>
      <c r="B1109" s="101" t="s">
        <v>1009</v>
      </c>
      <c r="C1109" s="101" t="s">
        <v>2214</v>
      </c>
      <c r="D1109" s="101" t="s">
        <v>630</v>
      </c>
      <c r="E1109" s="203" t="s">
        <v>2527</v>
      </c>
      <c r="F1109" s="101">
        <v>90</v>
      </c>
      <c r="G1109" s="101" t="str">
        <f>IF(C1109&gt;0,+VLOOKUP($C1109,'STYLE NAMES'!$B:$AC,4,FALSE),"")</f>
        <v>ACCESSORIES</v>
      </c>
      <c r="H1109" s="101" t="str">
        <f>IF(C1109&gt;0,+VLOOKUP($C1109,'STYLE NAMES'!$B:$AC,5,FALSE),"")</f>
        <v>ACCESSORIES</v>
      </c>
      <c r="I1109" s="101" t="str">
        <f>IF(C1109&gt;0,+VLOOKUP($C1109,'STYLE NAMES'!$B:$AC,6,FALSE),"")</f>
        <v>RIDER ACCESSORIES</v>
      </c>
      <c r="J1109" s="101" t="str">
        <f>IF(C1109&gt;0,+VLOOKUP($C1109,'STYLE NAMES'!$B:$AC,7,FALSE),"")</f>
        <v>UNISEX</v>
      </c>
      <c r="K1109" s="101" t="str">
        <f>IF(C1109&gt;0,+VLOOKUP($C1109,'STYLE NAMES'!$B:$AC,8,FALSE),"")</f>
        <v>BELTS</v>
      </c>
      <c r="L1109" s="101" t="str">
        <f>IF(E1109&gt;0,+VLOOKUP($E1109,'CODE GENERATOR'!$D:$T,3,FALSE),"")</f>
        <v>A</v>
      </c>
      <c r="M1109" s="101" t="str">
        <f>IF(E1109&gt;0,+VLOOKUP($E1109,'CODE GENERATOR'!$D:$T,4,FALSE),"")</f>
        <v>BRAIDED</v>
      </c>
      <c r="N1109" s="101" t="str">
        <f>IF(E1109&gt;0,+VLOOKUP($E1109,'CODE GENERATOR'!$D:$T,6,FALSE),"")</f>
        <v>NAVY</v>
      </c>
      <c r="O1109" s="101" t="str">
        <f>IF(E1109&gt;0,+VLOOKUP($E1109,'CODE GENERATOR'!$D:$T,7,FALSE),"")</f>
        <v>NAVY</v>
      </c>
      <c r="P1109" s="101" t="str">
        <f t="shared" si="81"/>
        <v>NAVY</v>
      </c>
      <c r="Q1109" s="104" t="str">
        <f>IF(E1109&gt;0,+VLOOKUP($E1109,'CODE GENERATOR'!$D:$T,11,FALSE),"")</f>
        <v>A.RACUX_BLT0094A</v>
      </c>
      <c r="R1109" s="104" t="str">
        <f>IF(E1109&gt;0,+VLOOKUP($E1109,'CODE GENERATOR'!$D:$T,12,FALSE),"")</f>
        <v>BRD0002NAVNAV</v>
      </c>
      <c r="S1109" s="104" t="str">
        <f>IF(E1109&gt;0,+VLOOKUP($E1109,'CODE GENERATOR'!$D:$T,13,FALSE),"")</f>
        <v>A.RACUX_BLT0094A_BRD0002NAVNAV</v>
      </c>
      <c r="T1109" s="104" t="str">
        <f t="shared" si="82"/>
        <v>A.RACUX_BLT0094A_BRD0002NAVNAV_90</v>
      </c>
      <c r="U1109" s="105"/>
      <c r="V1109" s="107" t="str" cm="1">
        <f t="array" ref="V1109">_xlfn.TEXTJOIN(";", TRUE, _xlfn.UNIQUE(_xlfn._xlws.FILTER(P$3:P$10029, C$3:C$10029=C1109)))</f>
        <v>BEIGE;NAVY;BLACK</v>
      </c>
      <c r="W1109" s="107" t="str" cm="1">
        <f t="array" ref="W1109">_xlfn.TEXTJOIN(";", TRUE, _xlfn.UNIQUE(_xlfn._xlws.FILTER(F$3:F$10029, C$3:C$10029=C1109)))</f>
        <v>85;90;95;100;105;110;115;120;125</v>
      </c>
      <c r="X1109" s="101" t="str">
        <f>IF(E1109&gt;0,+VLOOKUP($E1109,'CODE GENERATOR'!$D:$AC,19,FALSE),0)</f>
        <v>CavalierSanmarco_03.02.2026_0621</v>
      </c>
      <c r="Y1109" s="101" t="str">
        <f>IF(E1109&gt;0,+VLOOKUP($E1109,'CODE GENERATOR'!$D:$AC,20,FALSE),0)</f>
        <v>CavalierSanmarco_03.02.2026_0625</v>
      </c>
      <c r="Z1109" s="101" t="str">
        <f>IF(E1109&gt;0,+VLOOKUP($E1109,'CODE GENERATOR'!$D:$AC,21,FALSE),0)</f>
        <v>CavalierSanmarco_03.02.2026_0626</v>
      </c>
      <c r="AF1109" s="149" t="str">
        <f>IF($C1109&gt;0,$C1109&amp;" "&amp;$P1109&amp;" "&amp;+VLOOKUP($C1109,'STYLE NAMES'!$B:$AC,10,FALSE),"""")</f>
        <v>SANTINI NAVY BRAIDED BELT</v>
      </c>
      <c r="AG1109" s="101" t="str">
        <f>"Enjoy our "&amp;(AF1109)&amp;"; "&amp;IF(C1109&gt;0,+VLOOKUP($C1109,'STYLE NAMES'!$B:$AC,11,FALSE),"")</f>
        <v>Enjoy our SANTINI NAVY BRAIDED BELT; Braided Riding Belts
Available in many colors and designs you can use these elegant belts for riding or even at your daily life</v>
      </c>
      <c r="AH1109" s="101" t="str">
        <f>IF(C1109&gt;0,+VLOOKUP($C1109,'STYLE NAMES'!$B:$AC,12,FALSE),"")</f>
        <v>*Super elastic and comfortable riding belts
Composition:
100% Polyester</v>
      </c>
      <c r="AI1109" s="101" t="str">
        <f>IF(C1109&gt;0,+VLOOKUP($C1109,'STYLE NAMES'!$B:$AC,13,FALSE),"")</f>
        <v>Do not wash in washing machine</v>
      </c>
      <c r="AJ1109" s="149" t="str">
        <f>IF($C1109&gt;0,$C1109&amp;" "&amp;$P1109&amp;" "&amp;+VLOOKUP($C1109,'STYLE NAMES'!$B:$AC,14,FALSE),"""")</f>
        <v>SANTINI NAVY ÖRGÜ KEMER</v>
      </c>
      <c r="AK1109" s="149" t="str">
        <f>"Cavalier SanMarco tarafından tasarlanan "&amp;(AJ1109)&amp;"; "&amp;IF(C1109&gt;0,+VLOOKUP($C1109,'STYLE NAMES'!$B:$AC,15,FALSE),"")</f>
        <v>Cavalier SanMarco tarafından tasarlanan SANTINI NAVY ÖRGÜ KEMER; Örgü Binicilik Kemeri
Birçok renk ve desenleri ile bu şık kemerleri hem biniş kıyafetleriniz ile hem de günlük kıyafetlerinizle kullanabilirsiniz.</v>
      </c>
      <c r="AL1109" s="149" t="str">
        <f>IF(C1109&gt;0,+VLOOKUP($C1109,'STYLE NAMES'!$B:$AC,16,FALSE),"")</f>
        <v>* Çok esnek ve rahat 
Kompozisyon:
100% Polyester</v>
      </c>
      <c r="AM1109" s="149" t="str">
        <f>IF(C1109&gt;0,+VLOOKUP($C1109,'STYLE NAMES'!$B:$AC,17,FALSE),"")</f>
        <v>Ürünü makinada yıkamayınız</v>
      </c>
      <c r="AN1109" s="149" t="str">
        <f>IF($C1109&gt;0,$C1109&amp;" "&amp;$P1109&amp;" "&amp;+VLOOKUP($C1109,'STYLE NAMES'!$B:$AC,18,FALSE),"""")</f>
        <v>SANTINI NAVY CINTURA ELASTICA</v>
      </c>
      <c r="AO1109" s="101" t="str">
        <f>"Disegnato da Cavalier SanMarco "&amp;(AN1109)&amp;"; "&amp;IF(C1109&gt;0,+VLOOKUP($C1109,'STYLE NAMES'!$B:$AC,19,FALSE),"")</f>
        <v>Disegnato da Cavalier SanMarco SANTINI NAVY CINTURA ELASTICA; Cintura intrecciata per equitazione Disponibile in molti colori e design, queste eleganti cinture possono essere utilizzate sia per l'equitazione che nella vita quotidiana.</v>
      </c>
      <c r="AP1109" s="101" t="str">
        <f>IF(C1109&gt;0,+VLOOKUP($C1109,'STYLE NAMES'!$B:$AC,20,FALSE),"")</f>
        <v>Cinture elastiche e confortevoli per l'equitazione Composizione: 100% Poliestere</v>
      </c>
      <c r="AQ1109" s="101" t="str">
        <f>IF(C1109&gt;0,+VLOOKUP($C1109,'STYLE NAMES'!$B:$AC,21,FALSE),"")</f>
        <v>Non lavare in lavatrice</v>
      </c>
      <c r="AR1109" s="101">
        <f>IF(D1109&gt;0,+VLOOKUP($C1109,'STYLE NAMES'!$B:$AC,22,FALSE),"")</f>
        <v>0</v>
      </c>
      <c r="AS1109" s="101">
        <f>IF(E1109&gt;0,+VLOOKUP($C1109,'STYLE NAMES'!$B:$AC,23,FALSE),"")</f>
        <v>0</v>
      </c>
      <c r="AT1109" s="101">
        <f>IF(F1109&gt;0,+VLOOKUP($C1109,'STYLE NAMES'!$B:$AC,24,FALSE),"")</f>
        <v>0</v>
      </c>
      <c r="AU1109" s="101">
        <f>IF(G1109&gt;0,+VLOOKUP($C1109,'STYLE NAMES'!$B:$AC,25,FALSE),"")</f>
        <v>0</v>
      </c>
      <c r="AV1109" s="101">
        <f>+VLOOKUP($S1109,'CODE GENERATOR'!$P:$AM,15,FALSE)</f>
        <v>0</v>
      </c>
      <c r="AW1109" s="101">
        <f>+VLOOKUP($S1109,'CODE GENERATOR'!$P:$AM,16,FALSE)</f>
        <v>0</v>
      </c>
      <c r="AX1109" s="101">
        <f>+VLOOKUP($S1109,'CODE GENERATOR'!$P:$AM,17,FALSE)</f>
        <v>0</v>
      </c>
      <c r="AY1109" s="101">
        <f>+VLOOKUP($S1109,'CODE GENERATOR'!$P:$AM,18,FALSE)</f>
        <v>0</v>
      </c>
      <c r="AZ1109" s="101">
        <f>+VLOOKUP($S1109,'CODE GENERATOR'!$P:$AM,19,FALSE)</f>
        <v>0</v>
      </c>
      <c r="BA1109" s="101">
        <f>+VLOOKUP($S1109,'CODE GENERATOR'!$P:$AM,20,FALSE)</f>
        <v>0</v>
      </c>
      <c r="BB1109" s="101">
        <f>+VLOOKUP($S1109,'CODE GENERATOR'!$P:$AM,21,FALSE)</f>
        <v>0</v>
      </c>
      <c r="BC1109" s="101">
        <f>+VLOOKUP($S1109,'CODE GENERATOR'!$P:$AM,22,FALSE)</f>
        <v>0</v>
      </c>
      <c r="BD1109" s="101">
        <f>+VLOOKUP($S1109,'CODE GENERATOR'!$P:$AM,23,FALSE)</f>
        <v>0</v>
      </c>
      <c r="BE1109" s="101">
        <f>+VLOOKUP($S1109,'CODE GENERATOR'!$P:$AM,24,FALSE)</f>
        <v>0</v>
      </c>
      <c r="BF1109" s="101">
        <f>IF(C1109&gt;0,+VLOOKUP(G1109,'CATEGORY ID'!$A$1:$L$118,3,FALSE),"")</f>
        <v>17</v>
      </c>
      <c r="BG1109" s="101">
        <f>IF(C1109&gt;0,+VLOOKUP(H1109,'CATEGORY ID'!$D$1:$L$118,3,FALSE),"")</f>
        <v>17</v>
      </c>
      <c r="BH1109" s="101">
        <f>IF(C1109&gt;0,+VLOOKUP((+H1109&amp;I1109),'CATEGORY ID'!$H$1:$I$121,2,FALSE),"")</f>
        <v>18</v>
      </c>
      <c r="BJ1109" s="101">
        <f>IF(C1109&gt;0,IF(COUNTIF('CATEGORY ID'!$K$1:$K$121,+H1109&amp;K1109) &gt; 0, +VLOOKUP(+H1109&amp;K1109,'CATEGORY ID'!$K$1:$L$121,2,FALSE),""),"")</f>
        <v>73</v>
      </c>
      <c r="BK1109" s="101" t="str">
        <f>IF(C1109&gt;0,IF(COUNTIF('CATEGORY ID'!$K$124:$K$165, +VLOOKUP(C1109,'STYLE NAMES'!$B:$AE,30,FALSE)) &gt; 0, +VLOOKUP(VLOOKUP(C1109,'STYLE NAMES'!$B:$AE,30,FALSE),'CATEGORY ID'!K:M,2,FALSE),""),"")</f>
        <v/>
      </c>
      <c r="BL1109" s="101">
        <v>75</v>
      </c>
      <c r="BR1109" s="101" t="str" cm="1">
        <f t="array" ref="BR1109">IF(C1109&gt;0,_xlfn.TEXTJOIN(";", TRUE,_xlfn.UNIQUE(_xlfn._xlws.FILTER(BF1109:BQ1109,(BF1109:BQ1109&gt;0)),TRUE,FALSE)),"")&amp;";"&amp;BS1109</f>
        <v>17;18;73;75;</v>
      </c>
      <c r="BU1109" s="106">
        <f>IF(C1109&gt;0,+VLOOKUP($C1109,'STYLE NAMES'!$B:$AC,26,FALSE),"")</f>
        <v>49.9</v>
      </c>
      <c r="BV1109" s="106">
        <f>IF(C1109&gt;0,+VLOOKUP($C1109,'STYLE NAMES'!$B:$AC,27,FALSE),"")</f>
        <v>2740</v>
      </c>
      <c r="BW1109" s="106">
        <f>IF(C1109&gt;0,+VLOOKUP($C1109,'STYLE NAMES'!$B:$AC,28,FALSE),"")</f>
        <v>57.384999999999991</v>
      </c>
      <c r="BY1109"/>
      <c r="BZ1109" s="101">
        <v>0</v>
      </c>
      <c r="CA1109" s="137">
        <f t="shared" si="83"/>
        <v>1</v>
      </c>
      <c r="CB1109" s="137">
        <f>+VLOOKUP(C1109,'[2]STYLES &amp; MODELS MATRIX'!$A:$G,7,FALSE)</f>
        <v>0</v>
      </c>
      <c r="CC1109" s="137">
        <f>+VLOOKUP(C1109,'[1]STYLES &amp; SIZE CHARTS'!$A:$H,8,FALSE)</f>
        <v>0</v>
      </c>
      <c r="CD1109" s="137"/>
      <c r="CE1109" s="205"/>
      <c r="CF1109" s="141"/>
    </row>
    <row r="1110" spans="1:84" s="101" customFormat="1" ht="12" customHeight="1" x14ac:dyDescent="0.2">
      <c r="A1110" s="102"/>
      <c r="B1110" s="101" t="s">
        <v>1009</v>
      </c>
      <c r="C1110" s="101" t="s">
        <v>2214</v>
      </c>
      <c r="D1110" s="101" t="s">
        <v>630</v>
      </c>
      <c r="E1110" s="203" t="s">
        <v>2527</v>
      </c>
      <c r="F1110" s="101">
        <v>95</v>
      </c>
      <c r="G1110" s="101" t="str">
        <f>IF(C1110&gt;0,+VLOOKUP($C1110,'STYLE NAMES'!$B:$AC,4,FALSE),"")</f>
        <v>ACCESSORIES</v>
      </c>
      <c r="H1110" s="101" t="str">
        <f>IF(C1110&gt;0,+VLOOKUP($C1110,'STYLE NAMES'!$B:$AC,5,FALSE),"")</f>
        <v>ACCESSORIES</v>
      </c>
      <c r="I1110" s="101" t="str">
        <f>IF(C1110&gt;0,+VLOOKUP($C1110,'STYLE NAMES'!$B:$AC,6,FALSE),"")</f>
        <v>RIDER ACCESSORIES</v>
      </c>
      <c r="J1110" s="101" t="str">
        <f>IF(C1110&gt;0,+VLOOKUP($C1110,'STYLE NAMES'!$B:$AC,7,FALSE),"")</f>
        <v>UNISEX</v>
      </c>
      <c r="K1110" s="101" t="str">
        <f>IF(C1110&gt;0,+VLOOKUP($C1110,'STYLE NAMES'!$B:$AC,8,FALSE),"")</f>
        <v>BELTS</v>
      </c>
      <c r="L1110" s="101" t="str">
        <f>IF(E1110&gt;0,+VLOOKUP($E1110,'CODE GENERATOR'!$D:$T,3,FALSE),"")</f>
        <v>A</v>
      </c>
      <c r="M1110" s="101" t="str">
        <f>IF(E1110&gt;0,+VLOOKUP($E1110,'CODE GENERATOR'!$D:$T,4,FALSE),"")</f>
        <v>BRAIDED</v>
      </c>
      <c r="N1110" s="101" t="str">
        <f>IF(E1110&gt;0,+VLOOKUP($E1110,'CODE GENERATOR'!$D:$T,6,FALSE),"")</f>
        <v>NAVY</v>
      </c>
      <c r="O1110" s="101" t="str">
        <f>IF(E1110&gt;0,+VLOOKUP($E1110,'CODE GENERATOR'!$D:$T,7,FALSE),"")</f>
        <v>NAVY</v>
      </c>
      <c r="P1110" s="101" t="str">
        <f t="shared" si="81"/>
        <v>NAVY</v>
      </c>
      <c r="Q1110" s="104" t="str">
        <f>IF(E1110&gt;0,+VLOOKUP($E1110,'CODE GENERATOR'!$D:$T,11,FALSE),"")</f>
        <v>A.RACUX_BLT0094A</v>
      </c>
      <c r="R1110" s="104" t="str">
        <f>IF(E1110&gt;0,+VLOOKUP($E1110,'CODE GENERATOR'!$D:$T,12,FALSE),"")</f>
        <v>BRD0002NAVNAV</v>
      </c>
      <c r="S1110" s="104" t="str">
        <f>IF(E1110&gt;0,+VLOOKUP($E1110,'CODE GENERATOR'!$D:$T,13,FALSE),"")</f>
        <v>A.RACUX_BLT0094A_BRD0002NAVNAV</v>
      </c>
      <c r="T1110" s="104" t="str">
        <f t="shared" si="82"/>
        <v>A.RACUX_BLT0094A_BRD0002NAVNAV_95</v>
      </c>
      <c r="U1110" s="105"/>
      <c r="V1110" s="107" t="str" cm="1">
        <f t="array" ref="V1110">_xlfn.TEXTJOIN(";", TRUE, _xlfn.UNIQUE(_xlfn._xlws.FILTER(P$3:P$10029, C$3:C$10029=C1110)))</f>
        <v>BEIGE;NAVY;BLACK</v>
      </c>
      <c r="W1110" s="107" t="str" cm="1">
        <f t="array" ref="W1110">_xlfn.TEXTJOIN(";", TRUE, _xlfn.UNIQUE(_xlfn._xlws.FILTER(F$3:F$10029, C$3:C$10029=C1110)))</f>
        <v>85;90;95;100;105;110;115;120;125</v>
      </c>
      <c r="X1110" s="101" t="str">
        <f>IF(E1110&gt;0,+VLOOKUP($E1110,'CODE GENERATOR'!$D:$AC,19,FALSE),0)</f>
        <v>CavalierSanmarco_03.02.2026_0621</v>
      </c>
      <c r="Y1110" s="101" t="str">
        <f>IF(E1110&gt;0,+VLOOKUP($E1110,'CODE GENERATOR'!$D:$AC,20,FALSE),0)</f>
        <v>CavalierSanmarco_03.02.2026_0625</v>
      </c>
      <c r="Z1110" s="101" t="str">
        <f>IF(E1110&gt;0,+VLOOKUP($E1110,'CODE GENERATOR'!$D:$AC,21,FALSE),0)</f>
        <v>CavalierSanmarco_03.02.2026_0626</v>
      </c>
      <c r="AF1110" s="149" t="str">
        <f>IF($C1110&gt;0,$C1110&amp;" "&amp;$P1110&amp;" "&amp;+VLOOKUP($C1110,'STYLE NAMES'!$B:$AC,10,FALSE),"""")</f>
        <v>SANTINI NAVY BRAIDED BELT</v>
      </c>
      <c r="AG1110" s="101" t="str">
        <f>"Enjoy our "&amp;(AF1110)&amp;"; "&amp;IF(C1110&gt;0,+VLOOKUP($C1110,'STYLE NAMES'!$B:$AC,11,FALSE),"")</f>
        <v>Enjoy our SANTINI NAVY BRAIDED BELT; Braided Riding Belts
Available in many colors and designs you can use these elegant belts for riding or even at your daily life</v>
      </c>
      <c r="AH1110" s="101" t="str">
        <f>IF(C1110&gt;0,+VLOOKUP($C1110,'STYLE NAMES'!$B:$AC,12,FALSE),"")</f>
        <v>*Super elastic and comfortable riding belts
Composition:
100% Polyester</v>
      </c>
      <c r="AI1110" s="101" t="str">
        <f>IF(C1110&gt;0,+VLOOKUP($C1110,'STYLE NAMES'!$B:$AC,13,FALSE),"")</f>
        <v>Do not wash in washing machine</v>
      </c>
      <c r="AJ1110" s="149" t="str">
        <f>IF($C1110&gt;0,$C1110&amp;" "&amp;$P1110&amp;" "&amp;+VLOOKUP($C1110,'STYLE NAMES'!$B:$AC,14,FALSE),"""")</f>
        <v>SANTINI NAVY ÖRGÜ KEMER</v>
      </c>
      <c r="AK1110" s="149" t="str">
        <f>"Cavalier SanMarco tarafından tasarlanan "&amp;(AJ1110)&amp;"; "&amp;IF(C1110&gt;0,+VLOOKUP($C1110,'STYLE NAMES'!$B:$AC,15,FALSE),"")</f>
        <v>Cavalier SanMarco tarafından tasarlanan SANTINI NAVY ÖRGÜ KEMER; Örgü Binicilik Kemeri
Birçok renk ve desenleri ile bu şık kemerleri hem biniş kıyafetleriniz ile hem de günlük kıyafetlerinizle kullanabilirsiniz.</v>
      </c>
      <c r="AL1110" s="149" t="str">
        <f>IF(C1110&gt;0,+VLOOKUP($C1110,'STYLE NAMES'!$B:$AC,16,FALSE),"")</f>
        <v>* Çok esnek ve rahat 
Kompozisyon:
100% Polyester</v>
      </c>
      <c r="AM1110" s="149" t="str">
        <f>IF(C1110&gt;0,+VLOOKUP($C1110,'STYLE NAMES'!$B:$AC,17,FALSE),"")</f>
        <v>Ürünü makinada yıkamayınız</v>
      </c>
      <c r="AN1110" s="149" t="str">
        <f>IF($C1110&gt;0,$C1110&amp;" "&amp;$P1110&amp;" "&amp;+VLOOKUP($C1110,'STYLE NAMES'!$B:$AC,18,FALSE),"""")</f>
        <v>SANTINI NAVY CINTURA ELASTICA</v>
      </c>
      <c r="AO1110" s="101" t="str">
        <f>"Disegnato da Cavalier SanMarco "&amp;(AN1110)&amp;"; "&amp;IF(C1110&gt;0,+VLOOKUP($C1110,'STYLE NAMES'!$B:$AC,19,FALSE),"")</f>
        <v>Disegnato da Cavalier SanMarco SANTINI NAVY CINTURA ELASTICA; Cintura intrecciata per equitazione Disponibile in molti colori e design, queste eleganti cinture possono essere utilizzate sia per l'equitazione che nella vita quotidiana.</v>
      </c>
      <c r="AP1110" s="101" t="str">
        <f>IF(C1110&gt;0,+VLOOKUP($C1110,'STYLE NAMES'!$B:$AC,20,FALSE),"")</f>
        <v>Cinture elastiche e confortevoli per l'equitazione Composizione: 100% Poliestere</v>
      </c>
      <c r="AQ1110" s="101" t="str">
        <f>IF(C1110&gt;0,+VLOOKUP($C1110,'STYLE NAMES'!$B:$AC,21,FALSE),"")</f>
        <v>Non lavare in lavatrice</v>
      </c>
      <c r="AR1110" s="101">
        <f>IF(D1110&gt;0,+VLOOKUP($C1110,'STYLE NAMES'!$B:$AC,22,FALSE),"")</f>
        <v>0</v>
      </c>
      <c r="AS1110" s="101">
        <f>IF(E1110&gt;0,+VLOOKUP($C1110,'STYLE NAMES'!$B:$AC,23,FALSE),"")</f>
        <v>0</v>
      </c>
      <c r="AT1110" s="101">
        <f>IF(F1110&gt;0,+VLOOKUP($C1110,'STYLE NAMES'!$B:$AC,24,FALSE),"")</f>
        <v>0</v>
      </c>
      <c r="AU1110" s="101">
        <f>IF(G1110&gt;0,+VLOOKUP($C1110,'STYLE NAMES'!$B:$AC,25,FALSE),"")</f>
        <v>0</v>
      </c>
      <c r="AV1110" s="101">
        <f>+VLOOKUP($S1110,'CODE GENERATOR'!$P:$AM,15,FALSE)</f>
        <v>0</v>
      </c>
      <c r="AW1110" s="101">
        <f>+VLOOKUP($S1110,'CODE GENERATOR'!$P:$AM,16,FALSE)</f>
        <v>0</v>
      </c>
      <c r="AX1110" s="101">
        <f>+VLOOKUP($S1110,'CODE GENERATOR'!$P:$AM,17,FALSE)</f>
        <v>0</v>
      </c>
      <c r="AY1110" s="101">
        <f>+VLOOKUP($S1110,'CODE GENERATOR'!$P:$AM,18,FALSE)</f>
        <v>0</v>
      </c>
      <c r="AZ1110" s="101">
        <f>+VLOOKUP($S1110,'CODE GENERATOR'!$P:$AM,19,FALSE)</f>
        <v>0</v>
      </c>
      <c r="BA1110" s="101">
        <f>+VLOOKUP($S1110,'CODE GENERATOR'!$P:$AM,20,FALSE)</f>
        <v>0</v>
      </c>
      <c r="BB1110" s="101">
        <f>+VLOOKUP($S1110,'CODE GENERATOR'!$P:$AM,21,FALSE)</f>
        <v>0</v>
      </c>
      <c r="BC1110" s="101">
        <f>+VLOOKUP($S1110,'CODE GENERATOR'!$P:$AM,22,FALSE)</f>
        <v>0</v>
      </c>
      <c r="BD1110" s="101">
        <f>+VLOOKUP($S1110,'CODE GENERATOR'!$P:$AM,23,FALSE)</f>
        <v>0</v>
      </c>
      <c r="BE1110" s="101">
        <f>+VLOOKUP($S1110,'CODE GENERATOR'!$P:$AM,24,FALSE)</f>
        <v>0</v>
      </c>
      <c r="BF1110" s="101">
        <f>IF(C1110&gt;0,+VLOOKUP(G1110,'CATEGORY ID'!$A$1:$L$118,3,FALSE),"")</f>
        <v>17</v>
      </c>
      <c r="BG1110" s="101">
        <f>IF(C1110&gt;0,+VLOOKUP(H1110,'CATEGORY ID'!$D$1:$L$118,3,FALSE),"")</f>
        <v>17</v>
      </c>
      <c r="BH1110" s="101">
        <f>IF(C1110&gt;0,+VLOOKUP((+H1110&amp;I1110),'CATEGORY ID'!$H$1:$I$121,2,FALSE),"")</f>
        <v>18</v>
      </c>
      <c r="BJ1110" s="101">
        <f>IF(C1110&gt;0,IF(COUNTIF('CATEGORY ID'!$K$1:$K$121,+H1110&amp;K1110) &gt; 0, +VLOOKUP(+H1110&amp;K1110,'CATEGORY ID'!$K$1:$L$121,2,FALSE),""),"")</f>
        <v>73</v>
      </c>
      <c r="BK1110" s="101" t="str">
        <f>IF(C1110&gt;0,IF(COUNTIF('CATEGORY ID'!$K$124:$K$165, +VLOOKUP(C1110,'STYLE NAMES'!$B:$AE,30,FALSE)) &gt; 0, +VLOOKUP(VLOOKUP(C1110,'STYLE NAMES'!$B:$AE,30,FALSE),'CATEGORY ID'!K:M,2,FALSE),""),"")</f>
        <v/>
      </c>
      <c r="BL1110" s="101">
        <v>75</v>
      </c>
      <c r="BR1110" s="101" t="str" cm="1">
        <f t="array" ref="BR1110">IF(C1110&gt;0,_xlfn.TEXTJOIN(";", TRUE,_xlfn.UNIQUE(_xlfn._xlws.FILTER(BF1110:BQ1110,(BF1110:BQ1110&gt;0)),TRUE,FALSE)),"")&amp;";"&amp;BS1110</f>
        <v>17;18;73;75;</v>
      </c>
      <c r="BU1110" s="106">
        <f>IF(C1110&gt;0,+VLOOKUP($C1110,'STYLE NAMES'!$B:$AC,26,FALSE),"")</f>
        <v>49.9</v>
      </c>
      <c r="BV1110" s="106">
        <f>IF(C1110&gt;0,+VLOOKUP($C1110,'STYLE NAMES'!$B:$AC,27,FALSE),"")</f>
        <v>2740</v>
      </c>
      <c r="BW1110" s="106">
        <f>IF(C1110&gt;0,+VLOOKUP($C1110,'STYLE NAMES'!$B:$AC,28,FALSE),"")</f>
        <v>57.384999999999991</v>
      </c>
      <c r="BY1110"/>
      <c r="BZ1110" s="101">
        <v>2</v>
      </c>
      <c r="CA1110" s="137">
        <f t="shared" si="83"/>
        <v>1</v>
      </c>
      <c r="CB1110" s="137">
        <f>+VLOOKUP(C1110,'[2]STYLES &amp; MODELS MATRIX'!$A:$G,7,FALSE)</f>
        <v>0</v>
      </c>
      <c r="CC1110" s="137">
        <f>+VLOOKUP(C1110,'[1]STYLES &amp; SIZE CHARTS'!$A:$H,8,FALSE)</f>
        <v>0</v>
      </c>
      <c r="CD1110" s="137"/>
      <c r="CE1110" s="205"/>
      <c r="CF1110" s="141"/>
    </row>
    <row r="1111" spans="1:84" s="101" customFormat="1" ht="12" customHeight="1" x14ac:dyDescent="0.2">
      <c r="A1111" s="102"/>
      <c r="B1111" s="101" t="s">
        <v>1009</v>
      </c>
      <c r="C1111" s="101" t="s">
        <v>2214</v>
      </c>
      <c r="D1111" s="101" t="s">
        <v>630</v>
      </c>
      <c r="E1111" s="203" t="s">
        <v>2527</v>
      </c>
      <c r="F1111" s="101">
        <v>100</v>
      </c>
      <c r="G1111" s="101" t="str">
        <f>IF(C1111&gt;0,+VLOOKUP($C1111,'STYLE NAMES'!$B:$AC,4,FALSE),"")</f>
        <v>ACCESSORIES</v>
      </c>
      <c r="H1111" s="101" t="str">
        <f>IF(C1111&gt;0,+VLOOKUP($C1111,'STYLE NAMES'!$B:$AC,5,FALSE),"")</f>
        <v>ACCESSORIES</v>
      </c>
      <c r="I1111" s="101" t="str">
        <f>IF(C1111&gt;0,+VLOOKUP($C1111,'STYLE NAMES'!$B:$AC,6,FALSE),"")</f>
        <v>RIDER ACCESSORIES</v>
      </c>
      <c r="J1111" s="101" t="str">
        <f>IF(C1111&gt;0,+VLOOKUP($C1111,'STYLE NAMES'!$B:$AC,7,FALSE),"")</f>
        <v>UNISEX</v>
      </c>
      <c r="K1111" s="101" t="str">
        <f>IF(C1111&gt;0,+VLOOKUP($C1111,'STYLE NAMES'!$B:$AC,8,FALSE),"")</f>
        <v>BELTS</v>
      </c>
      <c r="L1111" s="101" t="str">
        <f>IF(E1111&gt;0,+VLOOKUP($E1111,'CODE GENERATOR'!$D:$T,3,FALSE),"")</f>
        <v>A</v>
      </c>
      <c r="M1111" s="101" t="str">
        <f>IF(E1111&gt;0,+VLOOKUP($E1111,'CODE GENERATOR'!$D:$T,4,FALSE),"")</f>
        <v>BRAIDED</v>
      </c>
      <c r="N1111" s="101" t="str">
        <f>IF(E1111&gt;0,+VLOOKUP($E1111,'CODE GENERATOR'!$D:$T,6,FALSE),"")</f>
        <v>NAVY</v>
      </c>
      <c r="O1111" s="101" t="str">
        <f>IF(E1111&gt;0,+VLOOKUP($E1111,'CODE GENERATOR'!$D:$T,7,FALSE),"")</f>
        <v>NAVY</v>
      </c>
      <c r="P1111" s="101" t="str">
        <f t="shared" si="81"/>
        <v>NAVY</v>
      </c>
      <c r="Q1111" s="104" t="str">
        <f>IF(E1111&gt;0,+VLOOKUP($E1111,'CODE GENERATOR'!$D:$T,11,FALSE),"")</f>
        <v>A.RACUX_BLT0094A</v>
      </c>
      <c r="R1111" s="104" t="str">
        <f>IF(E1111&gt;0,+VLOOKUP($E1111,'CODE GENERATOR'!$D:$T,12,FALSE),"")</f>
        <v>BRD0002NAVNAV</v>
      </c>
      <c r="S1111" s="104" t="str">
        <f>IF(E1111&gt;0,+VLOOKUP($E1111,'CODE GENERATOR'!$D:$T,13,FALSE),"")</f>
        <v>A.RACUX_BLT0094A_BRD0002NAVNAV</v>
      </c>
      <c r="T1111" s="104" t="str">
        <f t="shared" si="82"/>
        <v>A.RACUX_BLT0094A_BRD0002NAVNAV_100</v>
      </c>
      <c r="U1111" s="105"/>
      <c r="V1111" s="107" t="str" cm="1">
        <f t="array" ref="V1111">_xlfn.TEXTJOIN(";", TRUE, _xlfn.UNIQUE(_xlfn._xlws.FILTER(P$3:P$10029, C$3:C$10029=C1111)))</f>
        <v>BEIGE;NAVY;BLACK</v>
      </c>
      <c r="W1111" s="107" t="str" cm="1">
        <f t="array" ref="W1111">_xlfn.TEXTJOIN(";", TRUE, _xlfn.UNIQUE(_xlfn._xlws.FILTER(F$3:F$10029, C$3:C$10029=C1111)))</f>
        <v>85;90;95;100;105;110;115;120;125</v>
      </c>
      <c r="X1111" s="101" t="str">
        <f>IF(E1111&gt;0,+VLOOKUP($E1111,'CODE GENERATOR'!$D:$AC,19,FALSE),0)</f>
        <v>CavalierSanmarco_03.02.2026_0621</v>
      </c>
      <c r="Y1111" s="101" t="str">
        <f>IF(E1111&gt;0,+VLOOKUP($E1111,'CODE GENERATOR'!$D:$AC,20,FALSE),0)</f>
        <v>CavalierSanmarco_03.02.2026_0625</v>
      </c>
      <c r="Z1111" s="101" t="str">
        <f>IF(E1111&gt;0,+VLOOKUP($E1111,'CODE GENERATOR'!$D:$AC,21,FALSE),0)</f>
        <v>CavalierSanmarco_03.02.2026_0626</v>
      </c>
      <c r="AF1111" s="149" t="str">
        <f>IF($C1111&gt;0,$C1111&amp;" "&amp;$P1111&amp;" "&amp;+VLOOKUP($C1111,'STYLE NAMES'!$B:$AC,10,FALSE),"""")</f>
        <v>SANTINI NAVY BRAIDED BELT</v>
      </c>
      <c r="AG1111" s="101" t="str">
        <f>"Enjoy our "&amp;(AF1111)&amp;"; "&amp;IF(C1111&gt;0,+VLOOKUP($C1111,'STYLE NAMES'!$B:$AC,11,FALSE),"")</f>
        <v>Enjoy our SANTINI NAVY BRAIDED BELT; Braided Riding Belts
Available in many colors and designs you can use these elegant belts for riding or even at your daily life</v>
      </c>
      <c r="AH1111" s="101" t="str">
        <f>IF(C1111&gt;0,+VLOOKUP($C1111,'STYLE NAMES'!$B:$AC,12,FALSE),"")</f>
        <v>*Super elastic and comfortable riding belts
Composition:
100% Polyester</v>
      </c>
      <c r="AI1111" s="101" t="str">
        <f>IF(C1111&gt;0,+VLOOKUP($C1111,'STYLE NAMES'!$B:$AC,13,FALSE),"")</f>
        <v>Do not wash in washing machine</v>
      </c>
      <c r="AJ1111" s="149" t="str">
        <f>IF($C1111&gt;0,$C1111&amp;" "&amp;$P1111&amp;" "&amp;+VLOOKUP($C1111,'STYLE NAMES'!$B:$AC,14,FALSE),"""")</f>
        <v>SANTINI NAVY ÖRGÜ KEMER</v>
      </c>
      <c r="AK1111" s="149" t="str">
        <f>"Cavalier SanMarco tarafından tasarlanan "&amp;(AJ1111)&amp;"; "&amp;IF(C1111&gt;0,+VLOOKUP($C1111,'STYLE NAMES'!$B:$AC,15,FALSE),"")</f>
        <v>Cavalier SanMarco tarafından tasarlanan SANTINI NAVY ÖRGÜ KEMER; Örgü Binicilik Kemeri
Birçok renk ve desenleri ile bu şık kemerleri hem biniş kıyafetleriniz ile hem de günlük kıyafetlerinizle kullanabilirsiniz.</v>
      </c>
      <c r="AL1111" s="149" t="str">
        <f>IF(C1111&gt;0,+VLOOKUP($C1111,'STYLE NAMES'!$B:$AC,16,FALSE),"")</f>
        <v>* Çok esnek ve rahat 
Kompozisyon:
100% Polyester</v>
      </c>
      <c r="AM1111" s="149" t="str">
        <f>IF(C1111&gt;0,+VLOOKUP($C1111,'STYLE NAMES'!$B:$AC,17,FALSE),"")</f>
        <v>Ürünü makinada yıkamayınız</v>
      </c>
      <c r="AN1111" s="149" t="str">
        <f>IF($C1111&gt;0,$C1111&amp;" "&amp;$P1111&amp;" "&amp;+VLOOKUP($C1111,'STYLE NAMES'!$B:$AC,18,FALSE),"""")</f>
        <v>SANTINI NAVY CINTURA ELASTICA</v>
      </c>
      <c r="AO1111" s="101" t="str">
        <f>"Disegnato da Cavalier SanMarco "&amp;(AN1111)&amp;"; "&amp;IF(C1111&gt;0,+VLOOKUP($C1111,'STYLE NAMES'!$B:$AC,19,FALSE),"")</f>
        <v>Disegnato da Cavalier SanMarco SANTINI NAVY CINTURA ELASTICA; Cintura intrecciata per equitazione Disponibile in molti colori e design, queste eleganti cinture possono essere utilizzate sia per l'equitazione che nella vita quotidiana.</v>
      </c>
      <c r="AP1111" s="101" t="str">
        <f>IF(C1111&gt;0,+VLOOKUP($C1111,'STYLE NAMES'!$B:$AC,20,FALSE),"")</f>
        <v>Cinture elastiche e confortevoli per l'equitazione Composizione: 100% Poliestere</v>
      </c>
      <c r="AQ1111" s="101" t="str">
        <f>IF(C1111&gt;0,+VLOOKUP($C1111,'STYLE NAMES'!$B:$AC,21,FALSE),"")</f>
        <v>Non lavare in lavatrice</v>
      </c>
      <c r="AR1111" s="101">
        <f>IF(D1111&gt;0,+VLOOKUP($C1111,'STYLE NAMES'!$B:$AC,22,FALSE),"")</f>
        <v>0</v>
      </c>
      <c r="AS1111" s="101">
        <f>IF(E1111&gt;0,+VLOOKUP($C1111,'STYLE NAMES'!$B:$AC,23,FALSE),"")</f>
        <v>0</v>
      </c>
      <c r="AT1111" s="101">
        <f>IF(F1111&gt;0,+VLOOKUP($C1111,'STYLE NAMES'!$B:$AC,24,FALSE),"")</f>
        <v>0</v>
      </c>
      <c r="AU1111" s="101">
        <f>IF(G1111&gt;0,+VLOOKUP($C1111,'STYLE NAMES'!$B:$AC,25,FALSE),"")</f>
        <v>0</v>
      </c>
      <c r="AV1111" s="101">
        <f>+VLOOKUP($S1111,'CODE GENERATOR'!$P:$AM,15,FALSE)</f>
        <v>0</v>
      </c>
      <c r="AW1111" s="101">
        <f>+VLOOKUP($S1111,'CODE GENERATOR'!$P:$AM,16,FALSE)</f>
        <v>0</v>
      </c>
      <c r="AX1111" s="101">
        <f>+VLOOKUP($S1111,'CODE GENERATOR'!$P:$AM,17,FALSE)</f>
        <v>0</v>
      </c>
      <c r="AY1111" s="101">
        <f>+VLOOKUP($S1111,'CODE GENERATOR'!$P:$AM,18,FALSE)</f>
        <v>0</v>
      </c>
      <c r="AZ1111" s="101">
        <f>+VLOOKUP($S1111,'CODE GENERATOR'!$P:$AM,19,FALSE)</f>
        <v>0</v>
      </c>
      <c r="BA1111" s="101">
        <f>+VLOOKUP($S1111,'CODE GENERATOR'!$P:$AM,20,FALSE)</f>
        <v>0</v>
      </c>
      <c r="BB1111" s="101">
        <f>+VLOOKUP($S1111,'CODE GENERATOR'!$P:$AM,21,FALSE)</f>
        <v>0</v>
      </c>
      <c r="BC1111" s="101">
        <f>+VLOOKUP($S1111,'CODE GENERATOR'!$P:$AM,22,FALSE)</f>
        <v>0</v>
      </c>
      <c r="BD1111" s="101">
        <f>+VLOOKUP($S1111,'CODE GENERATOR'!$P:$AM,23,FALSE)</f>
        <v>0</v>
      </c>
      <c r="BE1111" s="101">
        <f>+VLOOKUP($S1111,'CODE GENERATOR'!$P:$AM,24,FALSE)</f>
        <v>0</v>
      </c>
      <c r="BF1111" s="101">
        <f>IF(C1111&gt;0,+VLOOKUP(G1111,'CATEGORY ID'!$A$1:$L$118,3,FALSE),"")</f>
        <v>17</v>
      </c>
      <c r="BG1111" s="101">
        <f>IF(C1111&gt;0,+VLOOKUP(H1111,'CATEGORY ID'!$D$1:$L$118,3,FALSE),"")</f>
        <v>17</v>
      </c>
      <c r="BH1111" s="101">
        <f>IF(C1111&gt;0,+VLOOKUP((+H1111&amp;I1111),'CATEGORY ID'!$H$1:$I$121,2,FALSE),"")</f>
        <v>18</v>
      </c>
      <c r="BJ1111" s="101">
        <f>IF(C1111&gt;0,IF(COUNTIF('CATEGORY ID'!$K$1:$K$121,+H1111&amp;K1111) &gt; 0, +VLOOKUP(+H1111&amp;K1111,'CATEGORY ID'!$K$1:$L$121,2,FALSE),""),"")</f>
        <v>73</v>
      </c>
      <c r="BK1111" s="101" t="str">
        <f>IF(C1111&gt;0,IF(COUNTIF('CATEGORY ID'!$K$124:$K$165, +VLOOKUP(C1111,'STYLE NAMES'!$B:$AE,30,FALSE)) &gt; 0, +VLOOKUP(VLOOKUP(C1111,'STYLE NAMES'!$B:$AE,30,FALSE),'CATEGORY ID'!K:M,2,FALSE),""),"")</f>
        <v/>
      </c>
      <c r="BL1111" s="101">
        <v>75</v>
      </c>
      <c r="BR1111" s="101" t="str" cm="1">
        <f t="array" ref="BR1111">IF(C1111&gt;0,_xlfn.TEXTJOIN(";", TRUE,_xlfn.UNIQUE(_xlfn._xlws.FILTER(BF1111:BQ1111,(BF1111:BQ1111&gt;0)),TRUE,FALSE)),"")&amp;";"&amp;BS1111</f>
        <v>17;18;73;75;</v>
      </c>
      <c r="BU1111" s="106">
        <f>IF(C1111&gt;0,+VLOOKUP($C1111,'STYLE NAMES'!$B:$AC,26,FALSE),"")</f>
        <v>49.9</v>
      </c>
      <c r="BV1111" s="106">
        <f>IF(C1111&gt;0,+VLOOKUP($C1111,'STYLE NAMES'!$B:$AC,27,FALSE),"")</f>
        <v>2740</v>
      </c>
      <c r="BW1111" s="106">
        <f>IF(C1111&gt;0,+VLOOKUP($C1111,'STYLE NAMES'!$B:$AC,28,FALSE),"")</f>
        <v>57.384999999999991</v>
      </c>
      <c r="BY1111"/>
      <c r="BZ1111" s="101">
        <v>0</v>
      </c>
      <c r="CA1111" s="137">
        <f t="shared" si="83"/>
        <v>1</v>
      </c>
      <c r="CB1111" s="137">
        <f>+VLOOKUP(C1111,'[2]STYLES &amp; MODELS MATRIX'!$A:$G,7,FALSE)</f>
        <v>0</v>
      </c>
      <c r="CC1111" s="137">
        <f>+VLOOKUP(C1111,'[1]STYLES &amp; SIZE CHARTS'!$A:$H,8,FALSE)</f>
        <v>0</v>
      </c>
      <c r="CD1111" s="137"/>
      <c r="CE1111" s="205"/>
      <c r="CF1111" s="141"/>
    </row>
    <row r="1112" spans="1:84" s="101" customFormat="1" ht="12" customHeight="1" x14ac:dyDescent="0.2">
      <c r="A1112" s="102"/>
      <c r="B1112" s="101" t="s">
        <v>1009</v>
      </c>
      <c r="C1112" s="101" t="s">
        <v>2214</v>
      </c>
      <c r="D1112" s="101" t="s">
        <v>630</v>
      </c>
      <c r="E1112" s="203" t="s">
        <v>2527</v>
      </c>
      <c r="F1112" s="101">
        <v>105</v>
      </c>
      <c r="G1112" s="101" t="str">
        <f>IF(C1112&gt;0,+VLOOKUP($C1112,'STYLE NAMES'!$B:$AC,4,FALSE),"")</f>
        <v>ACCESSORIES</v>
      </c>
      <c r="H1112" s="101" t="str">
        <f>IF(C1112&gt;0,+VLOOKUP($C1112,'STYLE NAMES'!$B:$AC,5,FALSE),"")</f>
        <v>ACCESSORIES</v>
      </c>
      <c r="I1112" s="101" t="str">
        <f>IF(C1112&gt;0,+VLOOKUP($C1112,'STYLE NAMES'!$B:$AC,6,FALSE),"")</f>
        <v>RIDER ACCESSORIES</v>
      </c>
      <c r="J1112" s="101" t="str">
        <f>IF(C1112&gt;0,+VLOOKUP($C1112,'STYLE NAMES'!$B:$AC,7,FALSE),"")</f>
        <v>UNISEX</v>
      </c>
      <c r="K1112" s="101" t="str">
        <f>IF(C1112&gt;0,+VLOOKUP($C1112,'STYLE NAMES'!$B:$AC,8,FALSE),"")</f>
        <v>BELTS</v>
      </c>
      <c r="L1112" s="101" t="str">
        <f>IF(E1112&gt;0,+VLOOKUP($E1112,'CODE GENERATOR'!$D:$T,3,FALSE),"")</f>
        <v>A</v>
      </c>
      <c r="M1112" s="101" t="str">
        <f>IF(E1112&gt;0,+VLOOKUP($E1112,'CODE GENERATOR'!$D:$T,4,FALSE),"")</f>
        <v>BRAIDED</v>
      </c>
      <c r="N1112" s="101" t="str">
        <f>IF(E1112&gt;0,+VLOOKUP($E1112,'CODE GENERATOR'!$D:$T,6,FALSE),"")</f>
        <v>NAVY</v>
      </c>
      <c r="O1112" s="101" t="str">
        <f>IF(E1112&gt;0,+VLOOKUP($E1112,'CODE GENERATOR'!$D:$T,7,FALSE),"")</f>
        <v>NAVY</v>
      </c>
      <c r="P1112" s="101" t="str">
        <f t="shared" si="81"/>
        <v>NAVY</v>
      </c>
      <c r="Q1112" s="104" t="str">
        <f>IF(E1112&gt;0,+VLOOKUP($E1112,'CODE GENERATOR'!$D:$T,11,FALSE),"")</f>
        <v>A.RACUX_BLT0094A</v>
      </c>
      <c r="R1112" s="104" t="str">
        <f>IF(E1112&gt;0,+VLOOKUP($E1112,'CODE GENERATOR'!$D:$T,12,FALSE),"")</f>
        <v>BRD0002NAVNAV</v>
      </c>
      <c r="S1112" s="104" t="str">
        <f>IF(E1112&gt;0,+VLOOKUP($E1112,'CODE GENERATOR'!$D:$T,13,FALSE),"")</f>
        <v>A.RACUX_BLT0094A_BRD0002NAVNAV</v>
      </c>
      <c r="T1112" s="104" t="str">
        <f t="shared" si="82"/>
        <v>A.RACUX_BLT0094A_BRD0002NAVNAV_105</v>
      </c>
      <c r="U1112" s="105"/>
      <c r="V1112" s="107" t="str" cm="1">
        <f t="array" ref="V1112">_xlfn.TEXTJOIN(";", TRUE, _xlfn.UNIQUE(_xlfn._xlws.FILTER(P$3:P$10029, C$3:C$10029=C1112)))</f>
        <v>BEIGE;NAVY;BLACK</v>
      </c>
      <c r="W1112" s="107" t="str" cm="1">
        <f t="array" ref="W1112">_xlfn.TEXTJOIN(";", TRUE, _xlfn.UNIQUE(_xlfn._xlws.FILTER(F$3:F$10029, C$3:C$10029=C1112)))</f>
        <v>85;90;95;100;105;110;115;120;125</v>
      </c>
      <c r="X1112" s="101" t="str">
        <f>IF(E1112&gt;0,+VLOOKUP($E1112,'CODE GENERATOR'!$D:$AC,19,FALSE),0)</f>
        <v>CavalierSanmarco_03.02.2026_0621</v>
      </c>
      <c r="Y1112" s="101" t="str">
        <f>IF(E1112&gt;0,+VLOOKUP($E1112,'CODE GENERATOR'!$D:$AC,20,FALSE),0)</f>
        <v>CavalierSanmarco_03.02.2026_0625</v>
      </c>
      <c r="Z1112" s="101" t="str">
        <f>IF(E1112&gt;0,+VLOOKUP($E1112,'CODE GENERATOR'!$D:$AC,21,FALSE),0)</f>
        <v>CavalierSanmarco_03.02.2026_0626</v>
      </c>
      <c r="AF1112" s="149" t="str">
        <f>IF($C1112&gt;0,$C1112&amp;" "&amp;$P1112&amp;" "&amp;+VLOOKUP($C1112,'STYLE NAMES'!$B:$AC,10,FALSE),"""")</f>
        <v>SANTINI NAVY BRAIDED BELT</v>
      </c>
      <c r="AG1112" s="101" t="str">
        <f>"Enjoy our "&amp;(AF1112)&amp;"; "&amp;IF(C1112&gt;0,+VLOOKUP($C1112,'STYLE NAMES'!$B:$AC,11,FALSE),"")</f>
        <v>Enjoy our SANTINI NAVY BRAIDED BELT; Braided Riding Belts
Available in many colors and designs you can use these elegant belts for riding or even at your daily life</v>
      </c>
      <c r="AH1112" s="101" t="str">
        <f>IF(C1112&gt;0,+VLOOKUP($C1112,'STYLE NAMES'!$B:$AC,12,FALSE),"")</f>
        <v>*Super elastic and comfortable riding belts
Composition:
100% Polyester</v>
      </c>
      <c r="AI1112" s="101" t="str">
        <f>IF(C1112&gt;0,+VLOOKUP($C1112,'STYLE NAMES'!$B:$AC,13,FALSE),"")</f>
        <v>Do not wash in washing machine</v>
      </c>
      <c r="AJ1112" s="149" t="str">
        <f>IF($C1112&gt;0,$C1112&amp;" "&amp;$P1112&amp;" "&amp;+VLOOKUP($C1112,'STYLE NAMES'!$B:$AC,14,FALSE),"""")</f>
        <v>SANTINI NAVY ÖRGÜ KEMER</v>
      </c>
      <c r="AK1112" s="149" t="str">
        <f>"Cavalier SanMarco tarafından tasarlanan "&amp;(AJ1112)&amp;"; "&amp;IF(C1112&gt;0,+VLOOKUP($C1112,'STYLE NAMES'!$B:$AC,15,FALSE),"")</f>
        <v>Cavalier SanMarco tarafından tasarlanan SANTINI NAVY ÖRGÜ KEMER; Örgü Binicilik Kemeri
Birçok renk ve desenleri ile bu şık kemerleri hem biniş kıyafetleriniz ile hem de günlük kıyafetlerinizle kullanabilirsiniz.</v>
      </c>
      <c r="AL1112" s="149" t="str">
        <f>IF(C1112&gt;0,+VLOOKUP($C1112,'STYLE NAMES'!$B:$AC,16,FALSE),"")</f>
        <v>* Çok esnek ve rahat 
Kompozisyon:
100% Polyester</v>
      </c>
      <c r="AM1112" s="149" t="str">
        <f>IF(C1112&gt;0,+VLOOKUP($C1112,'STYLE NAMES'!$B:$AC,17,FALSE),"")</f>
        <v>Ürünü makinada yıkamayınız</v>
      </c>
      <c r="AN1112" s="149" t="str">
        <f>IF($C1112&gt;0,$C1112&amp;" "&amp;$P1112&amp;" "&amp;+VLOOKUP($C1112,'STYLE NAMES'!$B:$AC,18,FALSE),"""")</f>
        <v>SANTINI NAVY CINTURA ELASTICA</v>
      </c>
      <c r="AO1112" s="101" t="str">
        <f>"Disegnato da Cavalier SanMarco "&amp;(AN1112)&amp;"; "&amp;IF(C1112&gt;0,+VLOOKUP($C1112,'STYLE NAMES'!$B:$AC,19,FALSE),"")</f>
        <v>Disegnato da Cavalier SanMarco SANTINI NAVY CINTURA ELASTICA; Cintura intrecciata per equitazione Disponibile in molti colori e design, queste eleganti cinture possono essere utilizzate sia per l'equitazione che nella vita quotidiana.</v>
      </c>
      <c r="AP1112" s="101" t="str">
        <f>IF(C1112&gt;0,+VLOOKUP($C1112,'STYLE NAMES'!$B:$AC,20,FALSE),"")</f>
        <v>Cinture elastiche e confortevoli per l'equitazione Composizione: 100% Poliestere</v>
      </c>
      <c r="AQ1112" s="101" t="str">
        <f>IF(C1112&gt;0,+VLOOKUP($C1112,'STYLE NAMES'!$B:$AC,21,FALSE),"")</f>
        <v>Non lavare in lavatrice</v>
      </c>
      <c r="AR1112" s="101">
        <f>IF(D1112&gt;0,+VLOOKUP($C1112,'STYLE NAMES'!$B:$AC,22,FALSE),"")</f>
        <v>0</v>
      </c>
      <c r="AS1112" s="101">
        <f>IF(E1112&gt;0,+VLOOKUP($C1112,'STYLE NAMES'!$B:$AC,23,FALSE),"")</f>
        <v>0</v>
      </c>
      <c r="AT1112" s="101">
        <f>IF(F1112&gt;0,+VLOOKUP($C1112,'STYLE NAMES'!$B:$AC,24,FALSE),"")</f>
        <v>0</v>
      </c>
      <c r="AU1112" s="101">
        <f>IF(G1112&gt;0,+VLOOKUP($C1112,'STYLE NAMES'!$B:$AC,25,FALSE),"")</f>
        <v>0</v>
      </c>
      <c r="AV1112" s="101">
        <f>+VLOOKUP($S1112,'CODE GENERATOR'!$P:$AM,15,FALSE)</f>
        <v>0</v>
      </c>
      <c r="AW1112" s="101">
        <f>+VLOOKUP($S1112,'CODE GENERATOR'!$P:$AM,16,FALSE)</f>
        <v>0</v>
      </c>
      <c r="AX1112" s="101">
        <f>+VLOOKUP($S1112,'CODE GENERATOR'!$P:$AM,17,FALSE)</f>
        <v>0</v>
      </c>
      <c r="AY1112" s="101">
        <f>+VLOOKUP($S1112,'CODE GENERATOR'!$P:$AM,18,FALSE)</f>
        <v>0</v>
      </c>
      <c r="AZ1112" s="101">
        <f>+VLOOKUP($S1112,'CODE GENERATOR'!$P:$AM,19,FALSE)</f>
        <v>0</v>
      </c>
      <c r="BA1112" s="101">
        <f>+VLOOKUP($S1112,'CODE GENERATOR'!$P:$AM,20,FALSE)</f>
        <v>0</v>
      </c>
      <c r="BB1112" s="101">
        <f>+VLOOKUP($S1112,'CODE GENERATOR'!$P:$AM,21,FALSE)</f>
        <v>0</v>
      </c>
      <c r="BC1112" s="101">
        <f>+VLOOKUP($S1112,'CODE GENERATOR'!$P:$AM,22,FALSE)</f>
        <v>0</v>
      </c>
      <c r="BD1112" s="101">
        <f>+VLOOKUP($S1112,'CODE GENERATOR'!$P:$AM,23,FALSE)</f>
        <v>0</v>
      </c>
      <c r="BE1112" s="101">
        <f>+VLOOKUP($S1112,'CODE GENERATOR'!$P:$AM,24,FALSE)</f>
        <v>0</v>
      </c>
      <c r="BF1112" s="101">
        <f>IF(C1112&gt;0,+VLOOKUP(G1112,'CATEGORY ID'!$A$1:$L$118,3,FALSE),"")</f>
        <v>17</v>
      </c>
      <c r="BG1112" s="101">
        <f>IF(C1112&gt;0,+VLOOKUP(H1112,'CATEGORY ID'!$D$1:$L$118,3,FALSE),"")</f>
        <v>17</v>
      </c>
      <c r="BH1112" s="101">
        <f>IF(C1112&gt;0,+VLOOKUP((+H1112&amp;I1112),'CATEGORY ID'!$H$1:$I$121,2,FALSE),"")</f>
        <v>18</v>
      </c>
      <c r="BJ1112" s="101">
        <f>IF(C1112&gt;0,IF(COUNTIF('CATEGORY ID'!$K$1:$K$121,+H1112&amp;K1112) &gt; 0, +VLOOKUP(+H1112&amp;K1112,'CATEGORY ID'!$K$1:$L$121,2,FALSE),""),"")</f>
        <v>73</v>
      </c>
      <c r="BK1112" s="101" t="str">
        <f>IF(C1112&gt;0,IF(COUNTIF('CATEGORY ID'!$K$124:$K$165, +VLOOKUP(C1112,'STYLE NAMES'!$B:$AE,30,FALSE)) &gt; 0, +VLOOKUP(VLOOKUP(C1112,'STYLE NAMES'!$B:$AE,30,FALSE),'CATEGORY ID'!K:M,2,FALSE),""),"")</f>
        <v/>
      </c>
      <c r="BL1112" s="101">
        <v>75</v>
      </c>
      <c r="BR1112" s="101" t="str" cm="1">
        <f t="array" ref="BR1112">IF(C1112&gt;0,_xlfn.TEXTJOIN(";", TRUE,_xlfn.UNIQUE(_xlfn._xlws.FILTER(BF1112:BQ1112,(BF1112:BQ1112&gt;0)),TRUE,FALSE)),"")&amp;";"&amp;BS1112</f>
        <v>17;18;73;75;</v>
      </c>
      <c r="BU1112" s="106">
        <f>IF(C1112&gt;0,+VLOOKUP($C1112,'STYLE NAMES'!$B:$AC,26,FALSE),"")</f>
        <v>49.9</v>
      </c>
      <c r="BV1112" s="106">
        <f>IF(C1112&gt;0,+VLOOKUP($C1112,'STYLE NAMES'!$B:$AC,27,FALSE),"")</f>
        <v>2740</v>
      </c>
      <c r="BW1112" s="106">
        <f>IF(C1112&gt;0,+VLOOKUP($C1112,'STYLE NAMES'!$B:$AC,28,FALSE),"")</f>
        <v>57.384999999999991</v>
      </c>
      <c r="BY1112"/>
      <c r="BZ1112" s="101">
        <v>1</v>
      </c>
      <c r="CA1112" s="137">
        <f t="shared" si="83"/>
        <v>1</v>
      </c>
      <c r="CB1112" s="137">
        <f>+VLOOKUP(C1112,'[2]STYLES &amp; MODELS MATRIX'!$A:$G,7,FALSE)</f>
        <v>0</v>
      </c>
      <c r="CC1112" s="137">
        <f>+VLOOKUP(C1112,'[1]STYLES &amp; SIZE CHARTS'!$A:$H,8,FALSE)</f>
        <v>0</v>
      </c>
      <c r="CD1112" s="137"/>
      <c r="CE1112" s="205"/>
      <c r="CF1112" s="141"/>
    </row>
    <row r="1113" spans="1:84" s="101" customFormat="1" ht="12" customHeight="1" x14ac:dyDescent="0.2">
      <c r="A1113" s="102"/>
      <c r="B1113" s="101" t="s">
        <v>1009</v>
      </c>
      <c r="C1113" s="101" t="s">
        <v>2214</v>
      </c>
      <c r="D1113" s="101" t="s">
        <v>630</v>
      </c>
      <c r="E1113" s="203" t="s">
        <v>2527</v>
      </c>
      <c r="F1113" s="101">
        <v>110</v>
      </c>
      <c r="G1113" s="101" t="str">
        <f>IF(C1113&gt;0,+VLOOKUP($C1113,'STYLE NAMES'!$B:$AC,4,FALSE),"")</f>
        <v>ACCESSORIES</v>
      </c>
      <c r="H1113" s="101" t="str">
        <f>IF(C1113&gt;0,+VLOOKUP($C1113,'STYLE NAMES'!$B:$AC,5,FALSE),"")</f>
        <v>ACCESSORIES</v>
      </c>
      <c r="I1113" s="101" t="str">
        <f>IF(C1113&gt;0,+VLOOKUP($C1113,'STYLE NAMES'!$B:$AC,6,FALSE),"")</f>
        <v>RIDER ACCESSORIES</v>
      </c>
      <c r="J1113" s="101" t="str">
        <f>IF(C1113&gt;0,+VLOOKUP($C1113,'STYLE NAMES'!$B:$AC,7,FALSE),"")</f>
        <v>UNISEX</v>
      </c>
      <c r="K1113" s="101" t="str">
        <f>IF(C1113&gt;0,+VLOOKUP($C1113,'STYLE NAMES'!$B:$AC,8,FALSE),"")</f>
        <v>BELTS</v>
      </c>
      <c r="L1113" s="101" t="str">
        <f>IF(E1113&gt;0,+VLOOKUP($E1113,'CODE GENERATOR'!$D:$T,3,FALSE),"")</f>
        <v>A</v>
      </c>
      <c r="M1113" s="101" t="str">
        <f>IF(E1113&gt;0,+VLOOKUP($E1113,'CODE GENERATOR'!$D:$T,4,FALSE),"")</f>
        <v>BRAIDED</v>
      </c>
      <c r="N1113" s="101" t="str">
        <f>IF(E1113&gt;0,+VLOOKUP($E1113,'CODE GENERATOR'!$D:$T,6,FALSE),"")</f>
        <v>NAVY</v>
      </c>
      <c r="O1113" s="101" t="str">
        <f>IF(E1113&gt;0,+VLOOKUP($E1113,'CODE GENERATOR'!$D:$T,7,FALSE),"")</f>
        <v>NAVY</v>
      </c>
      <c r="P1113" s="101" t="str">
        <f t="shared" si="81"/>
        <v>NAVY</v>
      </c>
      <c r="Q1113" s="104" t="str">
        <f>IF(E1113&gt;0,+VLOOKUP($E1113,'CODE GENERATOR'!$D:$T,11,FALSE),"")</f>
        <v>A.RACUX_BLT0094A</v>
      </c>
      <c r="R1113" s="104" t="str">
        <f>IF(E1113&gt;0,+VLOOKUP($E1113,'CODE GENERATOR'!$D:$T,12,FALSE),"")</f>
        <v>BRD0002NAVNAV</v>
      </c>
      <c r="S1113" s="104" t="str">
        <f>IF(E1113&gt;0,+VLOOKUP($E1113,'CODE GENERATOR'!$D:$T,13,FALSE),"")</f>
        <v>A.RACUX_BLT0094A_BRD0002NAVNAV</v>
      </c>
      <c r="T1113" s="104" t="str">
        <f t="shared" si="82"/>
        <v>A.RACUX_BLT0094A_BRD0002NAVNAV_110</v>
      </c>
      <c r="U1113" s="105"/>
      <c r="V1113" s="107" t="str" cm="1">
        <f t="array" ref="V1113">_xlfn.TEXTJOIN(";", TRUE, _xlfn.UNIQUE(_xlfn._xlws.FILTER(P$3:P$10029, C$3:C$10029=C1113)))</f>
        <v>BEIGE;NAVY;BLACK</v>
      </c>
      <c r="W1113" s="107" t="str" cm="1">
        <f t="array" ref="W1113">_xlfn.TEXTJOIN(";", TRUE, _xlfn.UNIQUE(_xlfn._xlws.FILTER(F$3:F$10029, C$3:C$10029=C1113)))</f>
        <v>85;90;95;100;105;110;115;120;125</v>
      </c>
      <c r="X1113" s="101" t="str">
        <f>IF(E1113&gt;0,+VLOOKUP($E1113,'CODE GENERATOR'!$D:$AC,19,FALSE),0)</f>
        <v>CavalierSanmarco_03.02.2026_0621</v>
      </c>
      <c r="Y1113" s="101" t="str">
        <f>IF(E1113&gt;0,+VLOOKUP($E1113,'CODE GENERATOR'!$D:$AC,20,FALSE),0)</f>
        <v>CavalierSanmarco_03.02.2026_0625</v>
      </c>
      <c r="Z1113" s="101" t="str">
        <f>IF(E1113&gt;0,+VLOOKUP($E1113,'CODE GENERATOR'!$D:$AC,21,FALSE),0)</f>
        <v>CavalierSanmarco_03.02.2026_0626</v>
      </c>
      <c r="AF1113" s="149" t="str">
        <f>IF($C1113&gt;0,$C1113&amp;" "&amp;$P1113&amp;" "&amp;+VLOOKUP($C1113,'STYLE NAMES'!$B:$AC,10,FALSE),"""")</f>
        <v>SANTINI NAVY BRAIDED BELT</v>
      </c>
      <c r="AG1113" s="101" t="str">
        <f>"Enjoy our "&amp;(AF1113)&amp;"; "&amp;IF(C1113&gt;0,+VLOOKUP($C1113,'STYLE NAMES'!$B:$AC,11,FALSE),"")</f>
        <v>Enjoy our SANTINI NAVY BRAIDED BELT; Braided Riding Belts
Available in many colors and designs you can use these elegant belts for riding or even at your daily life</v>
      </c>
      <c r="AH1113" s="101" t="str">
        <f>IF(C1113&gt;0,+VLOOKUP($C1113,'STYLE NAMES'!$B:$AC,12,FALSE),"")</f>
        <v>*Super elastic and comfortable riding belts
Composition:
100% Polyester</v>
      </c>
      <c r="AI1113" s="101" t="str">
        <f>IF(C1113&gt;0,+VLOOKUP($C1113,'STYLE NAMES'!$B:$AC,13,FALSE),"")</f>
        <v>Do not wash in washing machine</v>
      </c>
      <c r="AJ1113" s="149" t="str">
        <f>IF($C1113&gt;0,$C1113&amp;" "&amp;$P1113&amp;" "&amp;+VLOOKUP($C1113,'STYLE NAMES'!$B:$AC,14,FALSE),"""")</f>
        <v>SANTINI NAVY ÖRGÜ KEMER</v>
      </c>
      <c r="AK1113" s="149" t="str">
        <f>"Cavalier SanMarco tarafından tasarlanan "&amp;(AJ1113)&amp;"; "&amp;IF(C1113&gt;0,+VLOOKUP($C1113,'STYLE NAMES'!$B:$AC,15,FALSE),"")</f>
        <v>Cavalier SanMarco tarafından tasarlanan SANTINI NAVY ÖRGÜ KEMER; Örgü Binicilik Kemeri
Birçok renk ve desenleri ile bu şık kemerleri hem biniş kıyafetleriniz ile hem de günlük kıyafetlerinizle kullanabilirsiniz.</v>
      </c>
      <c r="AL1113" s="149" t="str">
        <f>IF(C1113&gt;0,+VLOOKUP($C1113,'STYLE NAMES'!$B:$AC,16,FALSE),"")</f>
        <v>* Çok esnek ve rahat 
Kompozisyon:
100% Polyester</v>
      </c>
      <c r="AM1113" s="149" t="str">
        <f>IF(C1113&gt;0,+VLOOKUP($C1113,'STYLE NAMES'!$B:$AC,17,FALSE),"")</f>
        <v>Ürünü makinada yıkamayınız</v>
      </c>
      <c r="AN1113" s="149" t="str">
        <f>IF($C1113&gt;0,$C1113&amp;" "&amp;$P1113&amp;" "&amp;+VLOOKUP($C1113,'STYLE NAMES'!$B:$AC,18,FALSE),"""")</f>
        <v>SANTINI NAVY CINTURA ELASTICA</v>
      </c>
      <c r="AO1113" s="101" t="str">
        <f>"Disegnato da Cavalier SanMarco "&amp;(AN1113)&amp;"; "&amp;IF(C1113&gt;0,+VLOOKUP($C1113,'STYLE NAMES'!$B:$AC,19,FALSE),"")</f>
        <v>Disegnato da Cavalier SanMarco SANTINI NAVY CINTURA ELASTICA; Cintura intrecciata per equitazione Disponibile in molti colori e design, queste eleganti cinture possono essere utilizzate sia per l'equitazione che nella vita quotidiana.</v>
      </c>
      <c r="AP1113" s="101" t="str">
        <f>IF(C1113&gt;0,+VLOOKUP($C1113,'STYLE NAMES'!$B:$AC,20,FALSE),"")</f>
        <v>Cinture elastiche e confortevoli per l'equitazione Composizione: 100% Poliestere</v>
      </c>
      <c r="AQ1113" s="101" t="str">
        <f>IF(C1113&gt;0,+VLOOKUP($C1113,'STYLE NAMES'!$B:$AC,21,FALSE),"")</f>
        <v>Non lavare in lavatrice</v>
      </c>
      <c r="AR1113" s="101">
        <f>IF(D1113&gt;0,+VLOOKUP($C1113,'STYLE NAMES'!$B:$AC,22,FALSE),"")</f>
        <v>0</v>
      </c>
      <c r="AS1113" s="101">
        <f>IF(E1113&gt;0,+VLOOKUP($C1113,'STYLE NAMES'!$B:$AC,23,FALSE),"")</f>
        <v>0</v>
      </c>
      <c r="AT1113" s="101">
        <f>IF(F1113&gt;0,+VLOOKUP($C1113,'STYLE NAMES'!$B:$AC,24,FALSE),"")</f>
        <v>0</v>
      </c>
      <c r="AU1113" s="101">
        <f>IF(G1113&gt;0,+VLOOKUP($C1113,'STYLE NAMES'!$B:$AC,25,FALSE),"")</f>
        <v>0</v>
      </c>
      <c r="AV1113" s="101">
        <f>+VLOOKUP($S1113,'CODE GENERATOR'!$P:$AM,15,FALSE)</f>
        <v>0</v>
      </c>
      <c r="AW1113" s="101">
        <f>+VLOOKUP($S1113,'CODE GENERATOR'!$P:$AM,16,FALSE)</f>
        <v>0</v>
      </c>
      <c r="AX1113" s="101">
        <f>+VLOOKUP($S1113,'CODE GENERATOR'!$P:$AM,17,FALSE)</f>
        <v>0</v>
      </c>
      <c r="AY1113" s="101">
        <f>+VLOOKUP($S1113,'CODE GENERATOR'!$P:$AM,18,FALSE)</f>
        <v>0</v>
      </c>
      <c r="AZ1113" s="101">
        <f>+VLOOKUP($S1113,'CODE GENERATOR'!$P:$AM,19,FALSE)</f>
        <v>0</v>
      </c>
      <c r="BA1113" s="101">
        <f>+VLOOKUP($S1113,'CODE GENERATOR'!$P:$AM,20,FALSE)</f>
        <v>0</v>
      </c>
      <c r="BB1113" s="101">
        <f>+VLOOKUP($S1113,'CODE GENERATOR'!$P:$AM,21,FALSE)</f>
        <v>0</v>
      </c>
      <c r="BC1113" s="101">
        <f>+VLOOKUP($S1113,'CODE GENERATOR'!$P:$AM,22,FALSE)</f>
        <v>0</v>
      </c>
      <c r="BD1113" s="101">
        <f>+VLOOKUP($S1113,'CODE GENERATOR'!$P:$AM,23,FALSE)</f>
        <v>0</v>
      </c>
      <c r="BE1113" s="101">
        <f>+VLOOKUP($S1113,'CODE GENERATOR'!$P:$AM,24,FALSE)</f>
        <v>0</v>
      </c>
      <c r="BF1113" s="101">
        <f>IF(C1113&gt;0,+VLOOKUP(G1113,'CATEGORY ID'!$A$1:$L$118,3,FALSE),"")</f>
        <v>17</v>
      </c>
      <c r="BG1113" s="101">
        <f>IF(C1113&gt;0,+VLOOKUP(H1113,'CATEGORY ID'!$D$1:$L$118,3,FALSE),"")</f>
        <v>17</v>
      </c>
      <c r="BH1113" s="101">
        <f>IF(C1113&gt;0,+VLOOKUP((+H1113&amp;I1113),'CATEGORY ID'!$H$1:$I$121,2,FALSE),"")</f>
        <v>18</v>
      </c>
      <c r="BJ1113" s="101">
        <f>IF(C1113&gt;0,IF(COUNTIF('CATEGORY ID'!$K$1:$K$121,+H1113&amp;K1113) &gt; 0, +VLOOKUP(+H1113&amp;K1113,'CATEGORY ID'!$K$1:$L$121,2,FALSE),""),"")</f>
        <v>73</v>
      </c>
      <c r="BK1113" s="101" t="str">
        <f>IF(C1113&gt;0,IF(COUNTIF('CATEGORY ID'!$K$124:$K$165, +VLOOKUP(C1113,'STYLE NAMES'!$B:$AE,30,FALSE)) &gt; 0, +VLOOKUP(VLOOKUP(C1113,'STYLE NAMES'!$B:$AE,30,FALSE),'CATEGORY ID'!K:M,2,FALSE),""),"")</f>
        <v/>
      </c>
      <c r="BL1113" s="101">
        <v>75</v>
      </c>
      <c r="BR1113" s="101" t="str" cm="1">
        <f t="array" ref="BR1113">IF(C1113&gt;0,_xlfn.TEXTJOIN(";", TRUE,_xlfn.UNIQUE(_xlfn._xlws.FILTER(BF1113:BQ1113,(BF1113:BQ1113&gt;0)),TRUE,FALSE)),"")&amp;";"&amp;BS1113</f>
        <v>17;18;73;75;</v>
      </c>
      <c r="BU1113" s="106">
        <f>IF(C1113&gt;0,+VLOOKUP($C1113,'STYLE NAMES'!$B:$AC,26,FALSE),"")</f>
        <v>49.9</v>
      </c>
      <c r="BV1113" s="106">
        <f>IF(C1113&gt;0,+VLOOKUP($C1113,'STYLE NAMES'!$B:$AC,27,FALSE),"")</f>
        <v>2740</v>
      </c>
      <c r="BW1113" s="106">
        <f>IF(C1113&gt;0,+VLOOKUP($C1113,'STYLE NAMES'!$B:$AC,28,FALSE),"")</f>
        <v>57.384999999999991</v>
      </c>
      <c r="BY1113"/>
      <c r="BZ1113" s="101">
        <v>0</v>
      </c>
      <c r="CA1113" s="137">
        <f t="shared" si="83"/>
        <v>1</v>
      </c>
      <c r="CB1113" s="137">
        <f>+VLOOKUP(C1113,'[2]STYLES &amp; MODELS MATRIX'!$A:$G,7,FALSE)</f>
        <v>0</v>
      </c>
      <c r="CC1113" s="137">
        <f>+VLOOKUP(C1113,'[1]STYLES &amp; SIZE CHARTS'!$A:$H,8,FALSE)</f>
        <v>0</v>
      </c>
      <c r="CD1113" s="137"/>
      <c r="CE1113" s="205"/>
      <c r="CF1113" s="141"/>
    </row>
    <row r="1114" spans="1:84" s="101" customFormat="1" ht="12" customHeight="1" x14ac:dyDescent="0.2">
      <c r="A1114" s="102"/>
      <c r="B1114" s="101" t="s">
        <v>1009</v>
      </c>
      <c r="C1114" s="101" t="s">
        <v>2214</v>
      </c>
      <c r="D1114" s="101" t="s">
        <v>630</v>
      </c>
      <c r="E1114" s="203" t="s">
        <v>2527</v>
      </c>
      <c r="F1114" s="101">
        <v>115</v>
      </c>
      <c r="G1114" s="101" t="str">
        <f>IF(C1114&gt;0,+VLOOKUP($C1114,'STYLE NAMES'!$B:$AC,4,FALSE),"")</f>
        <v>ACCESSORIES</v>
      </c>
      <c r="H1114" s="101" t="str">
        <f>IF(C1114&gt;0,+VLOOKUP($C1114,'STYLE NAMES'!$B:$AC,5,FALSE),"")</f>
        <v>ACCESSORIES</v>
      </c>
      <c r="I1114" s="101" t="str">
        <f>IF(C1114&gt;0,+VLOOKUP($C1114,'STYLE NAMES'!$B:$AC,6,FALSE),"")</f>
        <v>RIDER ACCESSORIES</v>
      </c>
      <c r="J1114" s="101" t="str">
        <f>IF(C1114&gt;0,+VLOOKUP($C1114,'STYLE NAMES'!$B:$AC,7,FALSE),"")</f>
        <v>UNISEX</v>
      </c>
      <c r="K1114" s="101" t="str">
        <f>IF(C1114&gt;0,+VLOOKUP($C1114,'STYLE NAMES'!$B:$AC,8,FALSE),"")</f>
        <v>BELTS</v>
      </c>
      <c r="L1114" s="101" t="str">
        <f>IF(E1114&gt;0,+VLOOKUP($E1114,'CODE GENERATOR'!$D:$T,3,FALSE),"")</f>
        <v>A</v>
      </c>
      <c r="M1114" s="101" t="str">
        <f>IF(E1114&gt;0,+VLOOKUP($E1114,'CODE GENERATOR'!$D:$T,4,FALSE),"")</f>
        <v>BRAIDED</v>
      </c>
      <c r="N1114" s="101" t="str">
        <f>IF(E1114&gt;0,+VLOOKUP($E1114,'CODE GENERATOR'!$D:$T,6,FALSE),"")</f>
        <v>NAVY</v>
      </c>
      <c r="O1114" s="101" t="str">
        <f>IF(E1114&gt;0,+VLOOKUP($E1114,'CODE GENERATOR'!$D:$T,7,FALSE),"")</f>
        <v>NAVY</v>
      </c>
      <c r="P1114" s="101" t="str">
        <f t="shared" si="81"/>
        <v>NAVY</v>
      </c>
      <c r="Q1114" s="104" t="str">
        <f>IF(E1114&gt;0,+VLOOKUP($E1114,'CODE GENERATOR'!$D:$T,11,FALSE),"")</f>
        <v>A.RACUX_BLT0094A</v>
      </c>
      <c r="R1114" s="104" t="str">
        <f>IF(E1114&gt;0,+VLOOKUP($E1114,'CODE GENERATOR'!$D:$T,12,FALSE),"")</f>
        <v>BRD0002NAVNAV</v>
      </c>
      <c r="S1114" s="104" t="str">
        <f>IF(E1114&gt;0,+VLOOKUP($E1114,'CODE GENERATOR'!$D:$T,13,FALSE),"")</f>
        <v>A.RACUX_BLT0094A_BRD0002NAVNAV</v>
      </c>
      <c r="T1114" s="104" t="str">
        <f t="shared" si="82"/>
        <v>A.RACUX_BLT0094A_BRD0002NAVNAV_115</v>
      </c>
      <c r="U1114" s="105"/>
      <c r="V1114" s="107" t="str" cm="1">
        <f t="array" ref="V1114">_xlfn.TEXTJOIN(";", TRUE, _xlfn.UNIQUE(_xlfn._xlws.FILTER(P$3:P$10029, C$3:C$10029=C1114)))</f>
        <v>BEIGE;NAVY;BLACK</v>
      </c>
      <c r="W1114" s="107" t="str" cm="1">
        <f t="array" ref="W1114">_xlfn.TEXTJOIN(";", TRUE, _xlfn.UNIQUE(_xlfn._xlws.FILTER(F$3:F$10029, C$3:C$10029=C1114)))</f>
        <v>85;90;95;100;105;110;115;120;125</v>
      </c>
      <c r="X1114" s="101" t="str">
        <f>IF(E1114&gt;0,+VLOOKUP($E1114,'CODE GENERATOR'!$D:$AC,19,FALSE),0)</f>
        <v>CavalierSanmarco_03.02.2026_0621</v>
      </c>
      <c r="Y1114" s="101" t="str">
        <f>IF(E1114&gt;0,+VLOOKUP($E1114,'CODE GENERATOR'!$D:$AC,20,FALSE),0)</f>
        <v>CavalierSanmarco_03.02.2026_0625</v>
      </c>
      <c r="Z1114" s="101" t="str">
        <f>IF(E1114&gt;0,+VLOOKUP($E1114,'CODE GENERATOR'!$D:$AC,21,FALSE),0)</f>
        <v>CavalierSanmarco_03.02.2026_0626</v>
      </c>
      <c r="AF1114" s="149" t="str">
        <f>IF($C1114&gt;0,$C1114&amp;" "&amp;$P1114&amp;" "&amp;+VLOOKUP($C1114,'STYLE NAMES'!$B:$AC,10,FALSE),"""")</f>
        <v>SANTINI NAVY BRAIDED BELT</v>
      </c>
      <c r="AG1114" s="101" t="str">
        <f>"Enjoy our "&amp;(AF1114)&amp;"; "&amp;IF(C1114&gt;0,+VLOOKUP($C1114,'STYLE NAMES'!$B:$AC,11,FALSE),"")</f>
        <v>Enjoy our SANTINI NAVY BRAIDED BELT; Braided Riding Belts
Available in many colors and designs you can use these elegant belts for riding or even at your daily life</v>
      </c>
      <c r="AH1114" s="101" t="str">
        <f>IF(C1114&gt;0,+VLOOKUP($C1114,'STYLE NAMES'!$B:$AC,12,FALSE),"")</f>
        <v>*Super elastic and comfortable riding belts
Composition:
100% Polyester</v>
      </c>
      <c r="AI1114" s="101" t="str">
        <f>IF(C1114&gt;0,+VLOOKUP($C1114,'STYLE NAMES'!$B:$AC,13,FALSE),"")</f>
        <v>Do not wash in washing machine</v>
      </c>
      <c r="AJ1114" s="149" t="str">
        <f>IF($C1114&gt;0,$C1114&amp;" "&amp;$P1114&amp;" "&amp;+VLOOKUP($C1114,'STYLE NAMES'!$B:$AC,14,FALSE),"""")</f>
        <v>SANTINI NAVY ÖRGÜ KEMER</v>
      </c>
      <c r="AK1114" s="149" t="str">
        <f>"Cavalier SanMarco tarafından tasarlanan "&amp;(AJ1114)&amp;"; "&amp;IF(C1114&gt;0,+VLOOKUP($C1114,'STYLE NAMES'!$B:$AC,15,FALSE),"")</f>
        <v>Cavalier SanMarco tarafından tasarlanan SANTINI NAVY ÖRGÜ KEMER; Örgü Binicilik Kemeri
Birçok renk ve desenleri ile bu şık kemerleri hem biniş kıyafetleriniz ile hem de günlük kıyafetlerinizle kullanabilirsiniz.</v>
      </c>
      <c r="AL1114" s="149" t="str">
        <f>IF(C1114&gt;0,+VLOOKUP($C1114,'STYLE NAMES'!$B:$AC,16,FALSE),"")</f>
        <v>* Çok esnek ve rahat 
Kompozisyon:
100% Polyester</v>
      </c>
      <c r="AM1114" s="149" t="str">
        <f>IF(C1114&gt;0,+VLOOKUP($C1114,'STYLE NAMES'!$B:$AC,17,FALSE),"")</f>
        <v>Ürünü makinada yıkamayınız</v>
      </c>
      <c r="AN1114" s="149" t="str">
        <f>IF($C1114&gt;0,$C1114&amp;" "&amp;$P1114&amp;" "&amp;+VLOOKUP($C1114,'STYLE NAMES'!$B:$AC,18,FALSE),"""")</f>
        <v>SANTINI NAVY CINTURA ELASTICA</v>
      </c>
      <c r="AO1114" s="101" t="str">
        <f>"Disegnato da Cavalier SanMarco "&amp;(AN1114)&amp;"; "&amp;IF(C1114&gt;0,+VLOOKUP($C1114,'STYLE NAMES'!$B:$AC,19,FALSE),"")</f>
        <v>Disegnato da Cavalier SanMarco SANTINI NAVY CINTURA ELASTICA; Cintura intrecciata per equitazione Disponibile in molti colori e design, queste eleganti cinture possono essere utilizzate sia per l'equitazione che nella vita quotidiana.</v>
      </c>
      <c r="AP1114" s="101" t="str">
        <f>IF(C1114&gt;0,+VLOOKUP($C1114,'STYLE NAMES'!$B:$AC,20,FALSE),"")</f>
        <v>Cinture elastiche e confortevoli per l'equitazione Composizione: 100% Poliestere</v>
      </c>
      <c r="AQ1114" s="101" t="str">
        <f>IF(C1114&gt;0,+VLOOKUP($C1114,'STYLE NAMES'!$B:$AC,21,FALSE),"")</f>
        <v>Non lavare in lavatrice</v>
      </c>
      <c r="AR1114" s="101">
        <f>IF(D1114&gt;0,+VLOOKUP($C1114,'STYLE NAMES'!$B:$AC,22,FALSE),"")</f>
        <v>0</v>
      </c>
      <c r="AS1114" s="101">
        <f>IF(E1114&gt;0,+VLOOKUP($C1114,'STYLE NAMES'!$B:$AC,23,FALSE),"")</f>
        <v>0</v>
      </c>
      <c r="AT1114" s="101">
        <f>IF(F1114&gt;0,+VLOOKUP($C1114,'STYLE NAMES'!$B:$AC,24,FALSE),"")</f>
        <v>0</v>
      </c>
      <c r="AU1114" s="101">
        <f>IF(G1114&gt;0,+VLOOKUP($C1114,'STYLE NAMES'!$B:$AC,25,FALSE),"")</f>
        <v>0</v>
      </c>
      <c r="AV1114" s="101">
        <f>+VLOOKUP($S1114,'CODE GENERATOR'!$P:$AM,15,FALSE)</f>
        <v>0</v>
      </c>
      <c r="AW1114" s="101">
        <f>+VLOOKUP($S1114,'CODE GENERATOR'!$P:$AM,16,FALSE)</f>
        <v>0</v>
      </c>
      <c r="AX1114" s="101">
        <f>+VLOOKUP($S1114,'CODE GENERATOR'!$P:$AM,17,FALSE)</f>
        <v>0</v>
      </c>
      <c r="AY1114" s="101">
        <f>+VLOOKUP($S1114,'CODE GENERATOR'!$P:$AM,18,FALSE)</f>
        <v>0</v>
      </c>
      <c r="AZ1114" s="101">
        <f>+VLOOKUP($S1114,'CODE GENERATOR'!$P:$AM,19,FALSE)</f>
        <v>0</v>
      </c>
      <c r="BA1114" s="101">
        <f>+VLOOKUP($S1114,'CODE GENERATOR'!$P:$AM,20,FALSE)</f>
        <v>0</v>
      </c>
      <c r="BB1114" s="101">
        <f>+VLOOKUP($S1114,'CODE GENERATOR'!$P:$AM,21,FALSE)</f>
        <v>0</v>
      </c>
      <c r="BC1114" s="101">
        <f>+VLOOKUP($S1114,'CODE GENERATOR'!$P:$AM,22,FALSE)</f>
        <v>0</v>
      </c>
      <c r="BD1114" s="101">
        <f>+VLOOKUP($S1114,'CODE GENERATOR'!$P:$AM,23,FALSE)</f>
        <v>0</v>
      </c>
      <c r="BE1114" s="101">
        <f>+VLOOKUP($S1114,'CODE GENERATOR'!$P:$AM,24,FALSE)</f>
        <v>0</v>
      </c>
      <c r="BF1114" s="101">
        <f>IF(C1114&gt;0,+VLOOKUP(G1114,'CATEGORY ID'!$A$1:$L$118,3,FALSE),"")</f>
        <v>17</v>
      </c>
      <c r="BG1114" s="101">
        <f>IF(C1114&gt;0,+VLOOKUP(H1114,'CATEGORY ID'!$D$1:$L$118,3,FALSE),"")</f>
        <v>17</v>
      </c>
      <c r="BH1114" s="101">
        <f>IF(C1114&gt;0,+VLOOKUP((+H1114&amp;I1114),'CATEGORY ID'!$H$1:$I$121,2,FALSE),"")</f>
        <v>18</v>
      </c>
      <c r="BJ1114" s="101">
        <f>IF(C1114&gt;0,IF(COUNTIF('CATEGORY ID'!$K$1:$K$121,+H1114&amp;K1114) &gt; 0, +VLOOKUP(+H1114&amp;K1114,'CATEGORY ID'!$K$1:$L$121,2,FALSE),""),"")</f>
        <v>73</v>
      </c>
      <c r="BK1114" s="101" t="str">
        <f>IF(C1114&gt;0,IF(COUNTIF('CATEGORY ID'!$K$124:$K$165, +VLOOKUP(C1114,'STYLE NAMES'!$B:$AE,30,FALSE)) &gt; 0, +VLOOKUP(VLOOKUP(C1114,'STYLE NAMES'!$B:$AE,30,FALSE),'CATEGORY ID'!K:M,2,FALSE),""),"")</f>
        <v/>
      </c>
      <c r="BL1114" s="101">
        <v>75</v>
      </c>
      <c r="BR1114" s="101" t="str" cm="1">
        <f t="array" ref="BR1114">IF(C1114&gt;0,_xlfn.TEXTJOIN(";", TRUE,_xlfn.UNIQUE(_xlfn._xlws.FILTER(BF1114:BQ1114,(BF1114:BQ1114&gt;0)),TRUE,FALSE)),"")&amp;";"&amp;BS1114</f>
        <v>17;18;73;75;</v>
      </c>
      <c r="BU1114" s="106">
        <f>IF(C1114&gt;0,+VLOOKUP($C1114,'STYLE NAMES'!$B:$AC,26,FALSE),"")</f>
        <v>49.9</v>
      </c>
      <c r="BV1114" s="106">
        <f>IF(C1114&gt;0,+VLOOKUP($C1114,'STYLE NAMES'!$B:$AC,27,FALSE),"")</f>
        <v>2740</v>
      </c>
      <c r="BW1114" s="106">
        <f>IF(C1114&gt;0,+VLOOKUP($C1114,'STYLE NAMES'!$B:$AC,28,FALSE),"")</f>
        <v>57.384999999999991</v>
      </c>
      <c r="BY1114"/>
      <c r="BZ1114" s="101">
        <v>0</v>
      </c>
      <c r="CA1114" s="137">
        <f t="shared" si="83"/>
        <v>1</v>
      </c>
      <c r="CB1114" s="137">
        <f>+VLOOKUP(C1114,'[2]STYLES &amp; MODELS MATRIX'!$A:$G,7,FALSE)</f>
        <v>0</v>
      </c>
      <c r="CC1114" s="137">
        <f>+VLOOKUP(C1114,'[1]STYLES &amp; SIZE CHARTS'!$A:$H,8,FALSE)</f>
        <v>0</v>
      </c>
      <c r="CD1114" s="137"/>
      <c r="CE1114" s="205"/>
      <c r="CF1114" s="141"/>
    </row>
    <row r="1115" spans="1:84" s="101" customFormat="1" ht="12" customHeight="1" x14ac:dyDescent="0.2">
      <c r="A1115" s="102"/>
      <c r="B1115" s="101" t="s">
        <v>1009</v>
      </c>
      <c r="C1115" s="101" t="s">
        <v>2214</v>
      </c>
      <c r="D1115" s="101" t="s">
        <v>630</v>
      </c>
      <c r="E1115" s="203" t="s">
        <v>2527</v>
      </c>
      <c r="F1115" s="101">
        <v>120</v>
      </c>
      <c r="G1115" s="101" t="str">
        <f>IF(C1115&gt;0,+VLOOKUP($C1115,'STYLE NAMES'!$B:$AC,4,FALSE),"")</f>
        <v>ACCESSORIES</v>
      </c>
      <c r="H1115" s="101" t="str">
        <f>IF(C1115&gt;0,+VLOOKUP($C1115,'STYLE NAMES'!$B:$AC,5,FALSE),"")</f>
        <v>ACCESSORIES</v>
      </c>
      <c r="I1115" s="101" t="str">
        <f>IF(C1115&gt;0,+VLOOKUP($C1115,'STYLE NAMES'!$B:$AC,6,FALSE),"")</f>
        <v>RIDER ACCESSORIES</v>
      </c>
      <c r="J1115" s="101" t="str">
        <f>IF(C1115&gt;0,+VLOOKUP($C1115,'STYLE NAMES'!$B:$AC,7,FALSE),"")</f>
        <v>UNISEX</v>
      </c>
      <c r="K1115" s="101" t="str">
        <f>IF(C1115&gt;0,+VLOOKUP($C1115,'STYLE NAMES'!$B:$AC,8,FALSE),"")</f>
        <v>BELTS</v>
      </c>
      <c r="L1115" s="101" t="str">
        <f>IF(E1115&gt;0,+VLOOKUP($E1115,'CODE GENERATOR'!$D:$T,3,FALSE),"")</f>
        <v>A</v>
      </c>
      <c r="M1115" s="101" t="str">
        <f>IF(E1115&gt;0,+VLOOKUP($E1115,'CODE GENERATOR'!$D:$T,4,FALSE),"")</f>
        <v>BRAIDED</v>
      </c>
      <c r="N1115" s="101" t="str">
        <f>IF(E1115&gt;0,+VLOOKUP($E1115,'CODE GENERATOR'!$D:$T,6,FALSE),"")</f>
        <v>NAVY</v>
      </c>
      <c r="O1115" s="101" t="str">
        <f>IF(E1115&gt;0,+VLOOKUP($E1115,'CODE GENERATOR'!$D:$T,7,FALSE),"")</f>
        <v>NAVY</v>
      </c>
      <c r="P1115" s="101" t="str">
        <f t="shared" si="81"/>
        <v>NAVY</v>
      </c>
      <c r="Q1115" s="104" t="str">
        <f>IF(E1115&gt;0,+VLOOKUP($E1115,'CODE GENERATOR'!$D:$T,11,FALSE),"")</f>
        <v>A.RACUX_BLT0094A</v>
      </c>
      <c r="R1115" s="104" t="str">
        <f>IF(E1115&gt;0,+VLOOKUP($E1115,'CODE GENERATOR'!$D:$T,12,FALSE),"")</f>
        <v>BRD0002NAVNAV</v>
      </c>
      <c r="S1115" s="104" t="str">
        <f>IF(E1115&gt;0,+VLOOKUP($E1115,'CODE GENERATOR'!$D:$T,13,FALSE),"")</f>
        <v>A.RACUX_BLT0094A_BRD0002NAVNAV</v>
      </c>
      <c r="T1115" s="104" t="str">
        <f t="shared" si="82"/>
        <v>A.RACUX_BLT0094A_BRD0002NAVNAV_120</v>
      </c>
      <c r="U1115" s="105"/>
      <c r="V1115" s="107" t="str" cm="1">
        <f t="array" ref="V1115">_xlfn.TEXTJOIN(";", TRUE, _xlfn.UNIQUE(_xlfn._xlws.FILTER(P$3:P$10029, C$3:C$10029=C1115)))</f>
        <v>BEIGE;NAVY;BLACK</v>
      </c>
      <c r="W1115" s="107" t="str" cm="1">
        <f t="array" ref="W1115">_xlfn.TEXTJOIN(";", TRUE, _xlfn.UNIQUE(_xlfn._xlws.FILTER(F$3:F$10029, C$3:C$10029=C1115)))</f>
        <v>85;90;95;100;105;110;115;120;125</v>
      </c>
      <c r="X1115" s="101" t="str">
        <f>IF(E1115&gt;0,+VLOOKUP($E1115,'CODE GENERATOR'!$D:$AC,19,FALSE),0)</f>
        <v>CavalierSanmarco_03.02.2026_0621</v>
      </c>
      <c r="Y1115" s="101" t="str">
        <f>IF(E1115&gt;0,+VLOOKUP($E1115,'CODE GENERATOR'!$D:$AC,20,FALSE),0)</f>
        <v>CavalierSanmarco_03.02.2026_0625</v>
      </c>
      <c r="Z1115" s="101" t="str">
        <f>IF(E1115&gt;0,+VLOOKUP($E1115,'CODE GENERATOR'!$D:$AC,21,FALSE),0)</f>
        <v>CavalierSanmarco_03.02.2026_0626</v>
      </c>
      <c r="AF1115" s="149" t="str">
        <f>IF($C1115&gt;0,$C1115&amp;" "&amp;$P1115&amp;" "&amp;+VLOOKUP($C1115,'STYLE NAMES'!$B:$AC,10,FALSE),"""")</f>
        <v>SANTINI NAVY BRAIDED BELT</v>
      </c>
      <c r="AG1115" s="101" t="str">
        <f>"Enjoy our "&amp;(AF1115)&amp;"; "&amp;IF(C1115&gt;0,+VLOOKUP($C1115,'STYLE NAMES'!$B:$AC,11,FALSE),"")</f>
        <v>Enjoy our SANTINI NAVY BRAIDED BELT; Braided Riding Belts
Available in many colors and designs you can use these elegant belts for riding or even at your daily life</v>
      </c>
      <c r="AH1115" s="101" t="str">
        <f>IF(C1115&gt;0,+VLOOKUP($C1115,'STYLE NAMES'!$B:$AC,12,FALSE),"")</f>
        <v>*Super elastic and comfortable riding belts
Composition:
100% Polyester</v>
      </c>
      <c r="AI1115" s="101" t="str">
        <f>IF(C1115&gt;0,+VLOOKUP($C1115,'STYLE NAMES'!$B:$AC,13,FALSE),"")</f>
        <v>Do not wash in washing machine</v>
      </c>
      <c r="AJ1115" s="149" t="str">
        <f>IF($C1115&gt;0,$C1115&amp;" "&amp;$P1115&amp;" "&amp;+VLOOKUP($C1115,'STYLE NAMES'!$B:$AC,14,FALSE),"""")</f>
        <v>SANTINI NAVY ÖRGÜ KEMER</v>
      </c>
      <c r="AK1115" s="149" t="str">
        <f>"Cavalier SanMarco tarafından tasarlanan "&amp;(AJ1115)&amp;"; "&amp;IF(C1115&gt;0,+VLOOKUP($C1115,'STYLE NAMES'!$B:$AC,15,FALSE),"")</f>
        <v>Cavalier SanMarco tarafından tasarlanan SANTINI NAVY ÖRGÜ KEMER; Örgü Binicilik Kemeri
Birçok renk ve desenleri ile bu şık kemerleri hem biniş kıyafetleriniz ile hem de günlük kıyafetlerinizle kullanabilirsiniz.</v>
      </c>
      <c r="AL1115" s="149" t="str">
        <f>IF(C1115&gt;0,+VLOOKUP($C1115,'STYLE NAMES'!$B:$AC,16,FALSE),"")</f>
        <v>* Çok esnek ve rahat 
Kompozisyon:
100% Polyester</v>
      </c>
      <c r="AM1115" s="149" t="str">
        <f>IF(C1115&gt;0,+VLOOKUP($C1115,'STYLE NAMES'!$B:$AC,17,FALSE),"")</f>
        <v>Ürünü makinada yıkamayınız</v>
      </c>
      <c r="AN1115" s="149" t="str">
        <f>IF($C1115&gt;0,$C1115&amp;" "&amp;$P1115&amp;" "&amp;+VLOOKUP($C1115,'STYLE NAMES'!$B:$AC,18,FALSE),"""")</f>
        <v>SANTINI NAVY CINTURA ELASTICA</v>
      </c>
      <c r="AO1115" s="101" t="str">
        <f>"Disegnato da Cavalier SanMarco "&amp;(AN1115)&amp;"; "&amp;IF(C1115&gt;0,+VLOOKUP($C1115,'STYLE NAMES'!$B:$AC,19,FALSE),"")</f>
        <v>Disegnato da Cavalier SanMarco SANTINI NAVY CINTURA ELASTICA; Cintura intrecciata per equitazione Disponibile in molti colori e design, queste eleganti cinture possono essere utilizzate sia per l'equitazione che nella vita quotidiana.</v>
      </c>
      <c r="AP1115" s="101" t="str">
        <f>IF(C1115&gt;0,+VLOOKUP($C1115,'STYLE NAMES'!$B:$AC,20,FALSE),"")</f>
        <v>Cinture elastiche e confortevoli per l'equitazione Composizione: 100% Poliestere</v>
      </c>
      <c r="AQ1115" s="101" t="str">
        <f>IF(C1115&gt;0,+VLOOKUP($C1115,'STYLE NAMES'!$B:$AC,21,FALSE),"")</f>
        <v>Non lavare in lavatrice</v>
      </c>
      <c r="AR1115" s="101">
        <f>IF(D1115&gt;0,+VLOOKUP($C1115,'STYLE NAMES'!$B:$AC,22,FALSE),"")</f>
        <v>0</v>
      </c>
      <c r="AS1115" s="101">
        <f>IF(E1115&gt;0,+VLOOKUP($C1115,'STYLE NAMES'!$B:$AC,23,FALSE),"")</f>
        <v>0</v>
      </c>
      <c r="AT1115" s="101">
        <f>IF(F1115&gt;0,+VLOOKUP($C1115,'STYLE NAMES'!$B:$AC,24,FALSE),"")</f>
        <v>0</v>
      </c>
      <c r="AU1115" s="101">
        <f>IF(G1115&gt;0,+VLOOKUP($C1115,'STYLE NAMES'!$B:$AC,25,FALSE),"")</f>
        <v>0</v>
      </c>
      <c r="AV1115" s="101">
        <f>+VLOOKUP($S1115,'CODE GENERATOR'!$P:$AM,15,FALSE)</f>
        <v>0</v>
      </c>
      <c r="AW1115" s="101">
        <f>+VLOOKUP($S1115,'CODE GENERATOR'!$P:$AM,16,FALSE)</f>
        <v>0</v>
      </c>
      <c r="AX1115" s="101">
        <f>+VLOOKUP($S1115,'CODE GENERATOR'!$P:$AM,17,FALSE)</f>
        <v>0</v>
      </c>
      <c r="AY1115" s="101">
        <f>+VLOOKUP($S1115,'CODE GENERATOR'!$P:$AM,18,FALSE)</f>
        <v>0</v>
      </c>
      <c r="AZ1115" s="101">
        <f>+VLOOKUP($S1115,'CODE GENERATOR'!$P:$AM,19,FALSE)</f>
        <v>0</v>
      </c>
      <c r="BA1115" s="101">
        <f>+VLOOKUP($S1115,'CODE GENERATOR'!$P:$AM,20,FALSE)</f>
        <v>0</v>
      </c>
      <c r="BB1115" s="101">
        <f>+VLOOKUP($S1115,'CODE GENERATOR'!$P:$AM,21,FALSE)</f>
        <v>0</v>
      </c>
      <c r="BC1115" s="101">
        <f>+VLOOKUP($S1115,'CODE GENERATOR'!$P:$AM,22,FALSE)</f>
        <v>0</v>
      </c>
      <c r="BD1115" s="101">
        <f>+VLOOKUP($S1115,'CODE GENERATOR'!$P:$AM,23,FALSE)</f>
        <v>0</v>
      </c>
      <c r="BE1115" s="101">
        <f>+VLOOKUP($S1115,'CODE GENERATOR'!$P:$AM,24,FALSE)</f>
        <v>0</v>
      </c>
      <c r="BF1115" s="101">
        <f>IF(C1115&gt;0,+VLOOKUP(G1115,'CATEGORY ID'!$A$1:$L$118,3,FALSE),"")</f>
        <v>17</v>
      </c>
      <c r="BG1115" s="101">
        <f>IF(C1115&gt;0,+VLOOKUP(H1115,'CATEGORY ID'!$D$1:$L$118,3,FALSE),"")</f>
        <v>17</v>
      </c>
      <c r="BH1115" s="101">
        <f>IF(C1115&gt;0,+VLOOKUP((+H1115&amp;I1115),'CATEGORY ID'!$H$1:$I$121,2,FALSE),"")</f>
        <v>18</v>
      </c>
      <c r="BJ1115" s="101">
        <f>IF(C1115&gt;0,IF(COUNTIF('CATEGORY ID'!$K$1:$K$121,+H1115&amp;K1115) &gt; 0, +VLOOKUP(+H1115&amp;K1115,'CATEGORY ID'!$K$1:$L$121,2,FALSE),""),"")</f>
        <v>73</v>
      </c>
      <c r="BK1115" s="101" t="str">
        <f>IF(C1115&gt;0,IF(COUNTIF('CATEGORY ID'!$K$124:$K$165, +VLOOKUP(C1115,'STYLE NAMES'!$B:$AE,30,FALSE)) &gt; 0, +VLOOKUP(VLOOKUP(C1115,'STYLE NAMES'!$B:$AE,30,FALSE),'CATEGORY ID'!K:M,2,FALSE),""),"")</f>
        <v/>
      </c>
      <c r="BL1115" s="101">
        <v>75</v>
      </c>
      <c r="BR1115" s="101" t="str" cm="1">
        <f t="array" ref="BR1115">IF(C1115&gt;0,_xlfn.TEXTJOIN(";", TRUE,_xlfn.UNIQUE(_xlfn._xlws.FILTER(BF1115:BQ1115,(BF1115:BQ1115&gt;0)),TRUE,FALSE)),"")&amp;";"&amp;BS1115</f>
        <v>17;18;73;75;</v>
      </c>
      <c r="BU1115" s="106">
        <f>IF(C1115&gt;0,+VLOOKUP($C1115,'STYLE NAMES'!$B:$AC,26,FALSE),"")</f>
        <v>49.9</v>
      </c>
      <c r="BV1115" s="106">
        <f>IF(C1115&gt;0,+VLOOKUP($C1115,'STYLE NAMES'!$B:$AC,27,FALSE),"")</f>
        <v>2740</v>
      </c>
      <c r="BW1115" s="106">
        <f>IF(C1115&gt;0,+VLOOKUP($C1115,'STYLE NAMES'!$B:$AC,28,FALSE),"")</f>
        <v>57.384999999999991</v>
      </c>
      <c r="BY1115"/>
      <c r="BZ1115" s="101">
        <v>0</v>
      </c>
      <c r="CA1115" s="137">
        <f t="shared" si="83"/>
        <v>1</v>
      </c>
      <c r="CB1115" s="137">
        <f>+VLOOKUP(C1115,'[2]STYLES &amp; MODELS MATRIX'!$A:$G,7,FALSE)</f>
        <v>0</v>
      </c>
      <c r="CC1115" s="137">
        <f>+VLOOKUP(C1115,'[1]STYLES &amp; SIZE CHARTS'!$A:$H,8,FALSE)</f>
        <v>0</v>
      </c>
      <c r="CD1115" s="137"/>
      <c r="CE1115" s="205"/>
      <c r="CF1115" s="141"/>
    </row>
    <row r="1116" spans="1:84" s="101" customFormat="1" ht="12" customHeight="1" x14ac:dyDescent="0.2">
      <c r="A1116" s="102"/>
      <c r="B1116" s="101" t="s">
        <v>1009</v>
      </c>
      <c r="C1116" s="101" t="s">
        <v>2214</v>
      </c>
      <c r="D1116" s="101" t="s">
        <v>630</v>
      </c>
      <c r="E1116" s="203" t="s">
        <v>2527</v>
      </c>
      <c r="F1116" s="101">
        <v>125</v>
      </c>
      <c r="G1116" s="101" t="str">
        <f>IF(C1116&gt;0,+VLOOKUP($C1116,'STYLE NAMES'!$B:$AC,4,FALSE),"")</f>
        <v>ACCESSORIES</v>
      </c>
      <c r="H1116" s="101" t="str">
        <f>IF(C1116&gt;0,+VLOOKUP($C1116,'STYLE NAMES'!$B:$AC,5,FALSE),"")</f>
        <v>ACCESSORIES</v>
      </c>
      <c r="I1116" s="101" t="str">
        <f>IF(C1116&gt;0,+VLOOKUP($C1116,'STYLE NAMES'!$B:$AC,6,FALSE),"")</f>
        <v>RIDER ACCESSORIES</v>
      </c>
      <c r="J1116" s="101" t="str">
        <f>IF(C1116&gt;0,+VLOOKUP($C1116,'STYLE NAMES'!$B:$AC,7,FALSE),"")</f>
        <v>UNISEX</v>
      </c>
      <c r="K1116" s="101" t="str">
        <f>IF(C1116&gt;0,+VLOOKUP($C1116,'STYLE NAMES'!$B:$AC,8,FALSE),"")</f>
        <v>BELTS</v>
      </c>
      <c r="L1116" s="101" t="str">
        <f>IF(E1116&gt;0,+VLOOKUP($E1116,'CODE GENERATOR'!$D:$T,3,FALSE),"")</f>
        <v>A</v>
      </c>
      <c r="M1116" s="101" t="str">
        <f>IF(E1116&gt;0,+VLOOKUP($E1116,'CODE GENERATOR'!$D:$T,4,FALSE),"")</f>
        <v>BRAIDED</v>
      </c>
      <c r="N1116" s="101" t="str">
        <f>IF(E1116&gt;0,+VLOOKUP($E1116,'CODE GENERATOR'!$D:$T,6,FALSE),"")</f>
        <v>NAVY</v>
      </c>
      <c r="O1116" s="101" t="str">
        <f>IF(E1116&gt;0,+VLOOKUP($E1116,'CODE GENERATOR'!$D:$T,7,FALSE),"")</f>
        <v>NAVY</v>
      </c>
      <c r="P1116" s="101" t="str">
        <f t="shared" si="81"/>
        <v>NAVY</v>
      </c>
      <c r="Q1116" s="104" t="str">
        <f>IF(E1116&gt;0,+VLOOKUP($E1116,'CODE GENERATOR'!$D:$T,11,FALSE),"")</f>
        <v>A.RACUX_BLT0094A</v>
      </c>
      <c r="R1116" s="104" t="str">
        <f>IF(E1116&gt;0,+VLOOKUP($E1116,'CODE GENERATOR'!$D:$T,12,FALSE),"")</f>
        <v>BRD0002NAVNAV</v>
      </c>
      <c r="S1116" s="104" t="str">
        <f>IF(E1116&gt;0,+VLOOKUP($E1116,'CODE GENERATOR'!$D:$T,13,FALSE),"")</f>
        <v>A.RACUX_BLT0094A_BRD0002NAVNAV</v>
      </c>
      <c r="T1116" s="104" t="str">
        <f t="shared" si="82"/>
        <v>A.RACUX_BLT0094A_BRD0002NAVNAV_125</v>
      </c>
      <c r="U1116" s="105"/>
      <c r="V1116" s="107" t="str" cm="1">
        <f t="array" ref="V1116">_xlfn.TEXTJOIN(";", TRUE, _xlfn.UNIQUE(_xlfn._xlws.FILTER(P$3:P$10029, C$3:C$10029=C1116)))</f>
        <v>BEIGE;NAVY;BLACK</v>
      </c>
      <c r="W1116" s="107" t="str" cm="1">
        <f t="array" ref="W1116">_xlfn.TEXTJOIN(";", TRUE, _xlfn.UNIQUE(_xlfn._xlws.FILTER(F$3:F$10029, C$3:C$10029=C1116)))</f>
        <v>85;90;95;100;105;110;115;120;125</v>
      </c>
      <c r="X1116" s="101" t="str">
        <f>IF(E1116&gt;0,+VLOOKUP($E1116,'CODE GENERATOR'!$D:$AC,19,FALSE),0)</f>
        <v>CavalierSanmarco_03.02.2026_0621</v>
      </c>
      <c r="Y1116" s="101" t="str">
        <f>IF(E1116&gt;0,+VLOOKUP($E1116,'CODE GENERATOR'!$D:$AC,20,FALSE),0)</f>
        <v>CavalierSanmarco_03.02.2026_0625</v>
      </c>
      <c r="Z1116" s="101" t="str">
        <f>IF(E1116&gt;0,+VLOOKUP($E1116,'CODE GENERATOR'!$D:$AC,21,FALSE),0)</f>
        <v>CavalierSanmarco_03.02.2026_0626</v>
      </c>
      <c r="AF1116" s="149" t="str">
        <f>IF($C1116&gt;0,$C1116&amp;" "&amp;$P1116&amp;" "&amp;+VLOOKUP($C1116,'STYLE NAMES'!$B:$AC,10,FALSE),"""")</f>
        <v>SANTINI NAVY BRAIDED BELT</v>
      </c>
      <c r="AG1116" s="101" t="str">
        <f>"Enjoy our "&amp;(AF1116)&amp;"; "&amp;IF(C1116&gt;0,+VLOOKUP($C1116,'STYLE NAMES'!$B:$AC,11,FALSE),"")</f>
        <v>Enjoy our SANTINI NAVY BRAIDED BELT; Braided Riding Belts
Available in many colors and designs you can use these elegant belts for riding or even at your daily life</v>
      </c>
      <c r="AH1116" s="101" t="str">
        <f>IF(C1116&gt;0,+VLOOKUP($C1116,'STYLE NAMES'!$B:$AC,12,FALSE),"")</f>
        <v>*Super elastic and comfortable riding belts
Composition:
100% Polyester</v>
      </c>
      <c r="AI1116" s="101" t="str">
        <f>IF(C1116&gt;0,+VLOOKUP($C1116,'STYLE NAMES'!$B:$AC,13,FALSE),"")</f>
        <v>Do not wash in washing machine</v>
      </c>
      <c r="AJ1116" s="149" t="str">
        <f>IF($C1116&gt;0,$C1116&amp;" "&amp;$P1116&amp;" "&amp;+VLOOKUP($C1116,'STYLE NAMES'!$B:$AC,14,FALSE),"""")</f>
        <v>SANTINI NAVY ÖRGÜ KEMER</v>
      </c>
      <c r="AK1116" s="149" t="str">
        <f>"Cavalier SanMarco tarafından tasarlanan "&amp;(AJ1116)&amp;"; "&amp;IF(C1116&gt;0,+VLOOKUP($C1116,'STYLE NAMES'!$B:$AC,15,FALSE),"")</f>
        <v>Cavalier SanMarco tarafından tasarlanan SANTINI NAVY ÖRGÜ KEMER; Örgü Binicilik Kemeri
Birçok renk ve desenleri ile bu şık kemerleri hem biniş kıyafetleriniz ile hem de günlük kıyafetlerinizle kullanabilirsiniz.</v>
      </c>
      <c r="AL1116" s="149" t="str">
        <f>IF(C1116&gt;0,+VLOOKUP($C1116,'STYLE NAMES'!$B:$AC,16,FALSE),"")</f>
        <v>* Çok esnek ve rahat 
Kompozisyon:
100% Polyester</v>
      </c>
      <c r="AM1116" s="149" t="str">
        <f>IF(C1116&gt;0,+VLOOKUP($C1116,'STYLE NAMES'!$B:$AC,17,FALSE),"")</f>
        <v>Ürünü makinada yıkamayınız</v>
      </c>
      <c r="AN1116" s="149" t="str">
        <f>IF($C1116&gt;0,$C1116&amp;" "&amp;$P1116&amp;" "&amp;+VLOOKUP($C1116,'STYLE NAMES'!$B:$AC,18,FALSE),"""")</f>
        <v>SANTINI NAVY CINTURA ELASTICA</v>
      </c>
      <c r="AO1116" s="101" t="str">
        <f>"Disegnato da Cavalier SanMarco "&amp;(AN1116)&amp;"; "&amp;IF(C1116&gt;0,+VLOOKUP($C1116,'STYLE NAMES'!$B:$AC,19,FALSE),"")</f>
        <v>Disegnato da Cavalier SanMarco SANTINI NAVY CINTURA ELASTICA; Cintura intrecciata per equitazione Disponibile in molti colori e design, queste eleganti cinture possono essere utilizzate sia per l'equitazione che nella vita quotidiana.</v>
      </c>
      <c r="AP1116" s="101" t="str">
        <f>IF(C1116&gt;0,+VLOOKUP($C1116,'STYLE NAMES'!$B:$AC,20,FALSE),"")</f>
        <v>Cinture elastiche e confortevoli per l'equitazione Composizione: 100% Poliestere</v>
      </c>
      <c r="AQ1116" s="101" t="str">
        <f>IF(C1116&gt;0,+VLOOKUP($C1116,'STYLE NAMES'!$B:$AC,21,FALSE),"")</f>
        <v>Non lavare in lavatrice</v>
      </c>
      <c r="AR1116" s="101">
        <f>IF(D1116&gt;0,+VLOOKUP($C1116,'STYLE NAMES'!$B:$AC,22,FALSE),"")</f>
        <v>0</v>
      </c>
      <c r="AS1116" s="101">
        <f>IF(E1116&gt;0,+VLOOKUP($C1116,'STYLE NAMES'!$B:$AC,23,FALSE),"")</f>
        <v>0</v>
      </c>
      <c r="AT1116" s="101">
        <f>IF(F1116&gt;0,+VLOOKUP($C1116,'STYLE NAMES'!$B:$AC,24,FALSE),"")</f>
        <v>0</v>
      </c>
      <c r="AU1116" s="101">
        <f>IF(G1116&gt;0,+VLOOKUP($C1116,'STYLE NAMES'!$B:$AC,25,FALSE),"")</f>
        <v>0</v>
      </c>
      <c r="AV1116" s="101">
        <f>+VLOOKUP($S1116,'CODE GENERATOR'!$P:$AM,15,FALSE)</f>
        <v>0</v>
      </c>
      <c r="AW1116" s="101">
        <f>+VLOOKUP($S1116,'CODE GENERATOR'!$P:$AM,16,FALSE)</f>
        <v>0</v>
      </c>
      <c r="AX1116" s="101">
        <f>+VLOOKUP($S1116,'CODE GENERATOR'!$P:$AM,17,FALSE)</f>
        <v>0</v>
      </c>
      <c r="AY1116" s="101">
        <f>+VLOOKUP($S1116,'CODE GENERATOR'!$P:$AM,18,FALSE)</f>
        <v>0</v>
      </c>
      <c r="AZ1116" s="101">
        <f>+VLOOKUP($S1116,'CODE GENERATOR'!$P:$AM,19,FALSE)</f>
        <v>0</v>
      </c>
      <c r="BA1116" s="101">
        <f>+VLOOKUP($S1116,'CODE GENERATOR'!$P:$AM,20,FALSE)</f>
        <v>0</v>
      </c>
      <c r="BB1116" s="101">
        <f>+VLOOKUP($S1116,'CODE GENERATOR'!$P:$AM,21,FALSE)</f>
        <v>0</v>
      </c>
      <c r="BC1116" s="101">
        <f>+VLOOKUP($S1116,'CODE GENERATOR'!$P:$AM,22,FALSE)</f>
        <v>0</v>
      </c>
      <c r="BD1116" s="101">
        <f>+VLOOKUP($S1116,'CODE GENERATOR'!$P:$AM,23,FALSE)</f>
        <v>0</v>
      </c>
      <c r="BE1116" s="101">
        <f>+VLOOKUP($S1116,'CODE GENERATOR'!$P:$AM,24,FALSE)</f>
        <v>0</v>
      </c>
      <c r="BF1116" s="101">
        <f>IF(C1116&gt;0,+VLOOKUP(G1116,'CATEGORY ID'!$A$1:$L$118,3,FALSE),"")</f>
        <v>17</v>
      </c>
      <c r="BG1116" s="101">
        <f>IF(C1116&gt;0,+VLOOKUP(H1116,'CATEGORY ID'!$D$1:$L$118,3,FALSE),"")</f>
        <v>17</v>
      </c>
      <c r="BH1116" s="101">
        <f>IF(C1116&gt;0,+VLOOKUP((+H1116&amp;I1116),'CATEGORY ID'!$H$1:$I$121,2,FALSE),"")</f>
        <v>18</v>
      </c>
      <c r="BJ1116" s="101">
        <f>IF(C1116&gt;0,IF(COUNTIF('CATEGORY ID'!$K$1:$K$121,+H1116&amp;K1116) &gt; 0, +VLOOKUP(+H1116&amp;K1116,'CATEGORY ID'!$K$1:$L$121,2,FALSE),""),"")</f>
        <v>73</v>
      </c>
      <c r="BK1116" s="101" t="str">
        <f>IF(C1116&gt;0,IF(COUNTIF('CATEGORY ID'!$K$124:$K$165, +VLOOKUP(C1116,'STYLE NAMES'!$B:$AE,30,FALSE)) &gt; 0, +VLOOKUP(VLOOKUP(C1116,'STYLE NAMES'!$B:$AE,30,FALSE),'CATEGORY ID'!K:M,2,FALSE),""),"")</f>
        <v/>
      </c>
      <c r="BL1116" s="101">
        <v>75</v>
      </c>
      <c r="BR1116" s="101" t="str" cm="1">
        <f t="array" ref="BR1116">IF(C1116&gt;0,_xlfn.TEXTJOIN(";", TRUE,_xlfn.UNIQUE(_xlfn._xlws.FILTER(BF1116:BQ1116,(BF1116:BQ1116&gt;0)),TRUE,FALSE)),"")&amp;";"&amp;BS1116</f>
        <v>17;18;73;75;</v>
      </c>
      <c r="BU1116" s="106">
        <f>IF(C1116&gt;0,+VLOOKUP($C1116,'STYLE NAMES'!$B:$AC,26,FALSE),"")</f>
        <v>49.9</v>
      </c>
      <c r="BV1116" s="106">
        <f>IF(C1116&gt;0,+VLOOKUP($C1116,'STYLE NAMES'!$B:$AC,27,FALSE),"")</f>
        <v>2740</v>
      </c>
      <c r="BW1116" s="106">
        <f>IF(C1116&gt;0,+VLOOKUP($C1116,'STYLE NAMES'!$B:$AC,28,FALSE),"")</f>
        <v>57.384999999999991</v>
      </c>
      <c r="BY1116"/>
      <c r="BZ1116" s="101">
        <v>1</v>
      </c>
      <c r="CA1116" s="137">
        <f t="shared" si="83"/>
        <v>1</v>
      </c>
      <c r="CB1116" s="137">
        <f>+VLOOKUP(C1116,'[2]STYLES &amp; MODELS MATRIX'!$A:$G,7,FALSE)</f>
        <v>0</v>
      </c>
      <c r="CC1116" s="137">
        <f>+VLOOKUP(C1116,'[1]STYLES &amp; SIZE CHARTS'!$A:$H,8,FALSE)</f>
        <v>0</v>
      </c>
      <c r="CD1116" s="137"/>
      <c r="CE1116" s="205"/>
      <c r="CF1116" s="141"/>
    </row>
    <row r="1117" spans="1:84" s="101" customFormat="1" ht="12" customHeight="1" x14ac:dyDescent="0.2">
      <c r="A1117" s="102" t="s">
        <v>3810</v>
      </c>
      <c r="B1117" s="101" t="s">
        <v>1015</v>
      </c>
      <c r="C1117" s="101" t="s">
        <v>472</v>
      </c>
      <c r="D1117" s="101" t="s">
        <v>3043</v>
      </c>
      <c r="E1117" s="203" t="s">
        <v>3058</v>
      </c>
      <c r="F1117" s="101" t="s">
        <v>785</v>
      </c>
      <c r="G1117" s="101" t="str">
        <f>IF(C1117&gt;0,+VLOOKUP($C1117,'STYLE NAMES'!$B:$AC,4,FALSE),"")</f>
        <v>HORSE</v>
      </c>
      <c r="H1117" s="101" t="str">
        <f>IF(C1117&gt;0,+VLOOKUP($C1117,'STYLE NAMES'!$B:$AC,5,FALSE),"")</f>
        <v>HORSE</v>
      </c>
      <c r="I1117" s="101" t="str">
        <f>IF(C1117&gt;0,+VLOOKUP($C1117,'STYLE NAMES'!$B:$AC,6,FALSE),"")</f>
        <v>RUGS</v>
      </c>
      <c r="J1117" s="101" t="str">
        <f>IF(C1117&gt;0,+VLOOKUP($C1117,'STYLE NAMES'!$B:$AC,7,FALSE),"")</f>
        <v>FULL</v>
      </c>
      <c r="K1117" s="101" t="str">
        <f>IF(C1117&gt;0,+VLOOKUP($C1117,'STYLE NAMES'!$B:$AC,8,FALSE),"")</f>
        <v>STABLE RUGS</v>
      </c>
      <c r="L1117" s="101" t="str">
        <f>IF(E1117&gt;0,+VLOOKUP($E1117,'CODE GENERATOR'!$D:$T,3,FALSE),"")</f>
        <v>A</v>
      </c>
      <c r="M1117" s="101" t="str">
        <f>IF(E1117&gt;0,+VLOOKUP($E1117,'CODE GENERATOR'!$D:$T,4,FALSE),"")</f>
        <v>RAINPROOF SHELL</v>
      </c>
      <c r="N1117" s="101" t="str">
        <f>IF(E1117&gt;0,+VLOOKUP($E1117,'CODE GENERATOR'!$D:$T,6,FALSE),"")</f>
        <v>BLUE-BLACK</v>
      </c>
      <c r="O1117" s="101" t="str">
        <f>IF(E1117&gt;0,+VLOOKUP($E1117,'CODE GENERATOR'!$D:$T,7,FALSE),"")</f>
        <v>BLUE-BLACK</v>
      </c>
      <c r="P1117" s="101" t="str">
        <f t="shared" si="81"/>
        <v>BLUE-BLACK</v>
      </c>
      <c r="Q1117" s="104" t="str">
        <f>IF(E1117&gt;0,+VLOOKUP($E1117,'CODE GENERATOR'!$D:$T,11,FALSE),"")</f>
        <v>H.RUGFL_STR0100A</v>
      </c>
      <c r="R1117" s="104" t="str">
        <f>IF(E1117&gt;0,+VLOOKUP($E1117,'CODE GENERATOR'!$D:$T,12,FALSE),"")</f>
        <v>RPS0032BBLBBL</v>
      </c>
      <c r="S1117" s="104" t="str">
        <f>IF(E1117&gt;0,+VLOOKUP($E1117,'CODE GENERATOR'!$D:$T,13,FALSE),"")</f>
        <v>H.RUGFL_STR0100A_RPS0032BBLBBL</v>
      </c>
      <c r="T1117" s="104" t="str">
        <f t="shared" si="82"/>
        <v>H.RUGFL_STR0100A_RPS0032BBLBBL_S</v>
      </c>
      <c r="U1117" s="105"/>
      <c r="V1117" s="107" t="str" cm="1">
        <f t="array" ref="V1117">_xlfn.TEXTJOIN(";", TRUE, _xlfn.UNIQUE(_xlfn._xlws.FILTER(P$3:P$10029, C$3:C$10029=C1117)))</f>
        <v>BLUE-BLACK</v>
      </c>
      <c r="W1117" s="107" t="str" cm="1">
        <f t="array" ref="W1117">_xlfn.TEXTJOIN(";", TRUE, _xlfn.UNIQUE(_xlfn._xlws.FILTER(F$3:F$10029, C$3:C$10029=C1117)))</f>
        <v>S;M;L;XL</v>
      </c>
      <c r="X1117" s="101">
        <f>IF(E1117&gt;0,+VLOOKUP($E1117,'CODE GENERATOR'!$D:$AC,19,FALSE),0)</f>
        <v>0</v>
      </c>
      <c r="Y1117" s="101" t="str">
        <f>IF(E1117&gt;0,+VLOOKUP($E1117,'CODE GENERATOR'!$D:$AC,20,FALSE),0)</f>
        <v/>
      </c>
      <c r="Z1117" s="101" t="str">
        <f>IF(E1117&gt;0,+VLOOKUP($E1117,'CODE GENERATOR'!$D:$AC,21,FALSE),0)</f>
        <v/>
      </c>
      <c r="AF1117" s="149" t="str">
        <f>IF($C1117&gt;0,$C1117&amp;" "&amp;$P1117&amp;" "&amp;+VLOOKUP($C1117,'STYLE NAMES'!$B:$AC,10,FALSE),"""")</f>
        <v>MONTERREY BLUE-BLACK SEASONAL STABLE RUG</v>
      </c>
      <c r="AG1117" s="101" t="str">
        <f>"Enjoy our "&amp;(AF1117)&amp;"; "&amp;IF(C1117&gt;0,+VLOOKUP($C1117,'STYLE NAMES'!$B:$AC,11,FALSE),"")</f>
        <v>Enjoy our MONTERREY BLUE-BLACK SEASONAL STABLE RUG; Seasonal Stable Rug - 0 GR.
Ideal for transition seasons especially in fall and early spring.
When the weather is chilling enough for horse to feel the cold, but not cold enough to put the winter rugs on.</v>
      </c>
      <c r="AH1117" s="101" t="str">
        <f>IF(C1117&gt;0,+VLOOKUP($C1117,'STYLE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117" s="101" t="str">
        <f>IF(C1117&gt;0,+VLOOKUP($C1117,'STYLE NAMES'!$B:$AC,13,FALSE),"")</f>
        <v>Industrial washing is recommended</v>
      </c>
      <c r="AJ1117" s="149" t="str">
        <f>IF($C1117&gt;0,$C1117&amp;" "&amp;$P1117&amp;" "&amp;+VLOOKUP($C1117,'STYLE NAMES'!$B:$AC,14,FALSE),"""")</f>
        <v>MONTERREY BLUE-BLACK MEVSİMLİK AHIR BLANKETİ</v>
      </c>
      <c r="AK1117" s="149" t="str">
        <f>"Cavalier SanMarco tarafından tasarlanan "&amp;(AJ1117)&amp;"; "&amp;IF(C1117&gt;0,+VLOOKUP($C1117,'STYLE NAMES'!$B:$AC,15,FALSE),"")</f>
        <v>Cavalier SanMarco tarafından tasarlanan MONTERREY BLUE-BLACK MEVSİMLİK AHIR BLANKETİ; Mevsimlik Ahır Blanketi - 0 GR
Geçiş sezonları için blanket.
Özellikle Sonbahar ve İlkbahar aylarında havaların serin ancak kalın blanket koyulmayacak kadar soğuk olmadığı durumlarda kullanım için idealdir</v>
      </c>
      <c r="AL1117" s="149" t="str">
        <f>IF(C1117&gt;0,+VLOOKUP($C1117,'STYLE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117" s="149" t="str">
        <f>IF(C1117&gt;0,+VLOOKUP($C1117,'STYLE NAMES'!$B:$AC,17,FALSE),"")</f>
        <v>Endüstriyel yıkama tavsiye edilir</v>
      </c>
      <c r="AN1117" s="149" t="str">
        <f>IF($C1117&gt;0,$C1117&amp;" "&amp;$P1117&amp;" "&amp;+VLOOKUP($C1117,'STYLE NAMES'!$B:$AC,18,FALSE),"""")</f>
        <v>MONTERREY BLUE-BLACK COPERTA DA BOX STAGIONALE</v>
      </c>
      <c r="AO1117" s="101" t="str">
        <f>"Disegnato da Cavalier SanMarco "&amp;(AN1117)&amp;"; "&amp;IF(C1117&gt;0,+VLOOKUP($C1117,'STYLE NAMES'!$B:$AC,19,FALSE),"")</f>
        <v>Disegnato da Cavalier SanMarco MONTERREY BLUE-BLACK COPERTA DA BOX STAGIONALE; Coperta stagionale da box - 0 GR
Coperta da box per le stagioni di transizione. 
Specialmente da usare quando il tempo e' fresco abbastanza per farsi sentire freddo per cavallo ma non cosi freddo per mettere coperta invernale</v>
      </c>
      <c r="AP1117" s="101" t="str">
        <f>IF(C1117&gt;0,+VLOOKUP($C1117,'STYLE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117" s="101" t="str">
        <f>IF(C1117&gt;0,+VLOOKUP($C1117,'STYLE NAMES'!$B:$AC,21,FALSE),"")</f>
        <v>Si consiglia il lavaggio industriale</v>
      </c>
      <c r="AR1117" s="101">
        <f>IF(D1117&gt;0,+VLOOKUP($C1117,'STYLE NAMES'!$B:$AC,22,FALSE),"")</f>
        <v>0</v>
      </c>
      <c r="AS1117" s="101">
        <f>IF(E1117&gt;0,+VLOOKUP($C1117,'STYLE NAMES'!$B:$AC,23,FALSE),"")</f>
        <v>0</v>
      </c>
      <c r="AT1117" s="101">
        <f>IF(F1117&gt;0,+VLOOKUP($C1117,'STYLE NAMES'!$B:$AC,24,FALSE),"")</f>
        <v>0</v>
      </c>
      <c r="AU1117" s="101">
        <f>IF(G1117&gt;0,+VLOOKUP($C1117,'STYLE NAMES'!$B:$AC,25,FALSE),"")</f>
        <v>0</v>
      </c>
      <c r="AV1117" s="101">
        <f>+VLOOKUP($S1117,'CODE GENERATOR'!$P:$AM,15,FALSE)</f>
        <v>0</v>
      </c>
      <c r="AW1117" s="101">
        <f>+VLOOKUP($S1117,'CODE GENERATOR'!$P:$AM,16,FALSE)</f>
        <v>0</v>
      </c>
      <c r="AX1117" s="101">
        <f>+VLOOKUP($S1117,'CODE GENERATOR'!$P:$AM,17,FALSE)</f>
        <v>0</v>
      </c>
      <c r="AY1117" s="101">
        <f>+VLOOKUP($S1117,'CODE GENERATOR'!$P:$AM,18,FALSE)</f>
        <v>0</v>
      </c>
      <c r="AZ1117" s="101">
        <f>+VLOOKUP($S1117,'CODE GENERATOR'!$P:$AM,19,FALSE)</f>
        <v>0</v>
      </c>
      <c r="BA1117" s="101">
        <f>+VLOOKUP($S1117,'CODE GENERATOR'!$P:$AM,20,FALSE)</f>
        <v>0</v>
      </c>
      <c r="BB1117" s="101">
        <f>+VLOOKUP($S1117,'CODE GENERATOR'!$P:$AM,21,FALSE)</f>
        <v>0</v>
      </c>
      <c r="BC1117" s="101">
        <f>+VLOOKUP($S1117,'CODE GENERATOR'!$P:$AM,22,FALSE)</f>
        <v>0</v>
      </c>
      <c r="BD1117" s="101">
        <f>+VLOOKUP($S1117,'CODE GENERATOR'!$P:$AM,23,FALSE)</f>
        <v>0</v>
      </c>
      <c r="BE1117" s="101">
        <f>+VLOOKUP($S1117,'CODE GENERATOR'!$P:$AM,24,FALSE)</f>
        <v>0</v>
      </c>
      <c r="BF1117" s="101">
        <f>IF(C1117&gt;0,+VLOOKUP(G1117,'CATEGORY ID'!$A$1:$L$118,3,FALSE),"")</f>
        <v>5</v>
      </c>
      <c r="BG1117" s="101">
        <f>IF(C1117&gt;0,+VLOOKUP(H1117,'CATEGORY ID'!$D$1:$L$118,3,FALSE),"")</f>
        <v>5</v>
      </c>
      <c r="BH1117" s="101">
        <f>IF(C1117&gt;0,+VLOOKUP((+H1117&amp;I1117),'CATEGORY ID'!$H$1:$I$121,2,FALSE),"")</f>
        <v>59</v>
      </c>
      <c r="BJ1117" s="101">
        <f>IF(C1117&gt;0,IF(COUNTIF('CATEGORY ID'!$K$1:$K$121,+H1117&amp;K1117) &gt; 0, +VLOOKUP(+H1117&amp;K1117,'CATEGORY ID'!$K$1:$L$121,2,FALSE),""),"")</f>
        <v>63</v>
      </c>
      <c r="BK1117" s="101" t="str">
        <f>IF(C1117&gt;0,IF(COUNTIF('CATEGORY ID'!$K$124:$K$165, +VLOOKUP(C1117,'STYLE NAMES'!$B:$AE,30,FALSE)) &gt; 0, +VLOOKUP(VLOOKUP(C1117,'STYLE NAMES'!$B:$AE,30,FALSE),'CATEGORY ID'!K:M,2,FALSE),""),"")</f>
        <v/>
      </c>
      <c r="BR1117" s="101" t="str" cm="1">
        <f t="array" ref="BR1117">IF(C1117&gt;0,_xlfn.TEXTJOIN(";", TRUE,_xlfn.UNIQUE(_xlfn._xlws.FILTER(BF1117:BQ1117,(BF1117:BQ1117&gt;0)),TRUE,FALSE)),"")&amp;";"&amp;BS1117</f>
        <v>5;59;63;</v>
      </c>
      <c r="BU1117" s="106">
        <f>IF(C1117&gt;0,+VLOOKUP($C1117,'STYLE NAMES'!$B:$AC,26,FALSE),"")</f>
        <v>189.9</v>
      </c>
      <c r="BV1117" s="106">
        <f>IF(C1117&gt;0,+VLOOKUP($C1117,'STYLE NAMES'!$B:$AC,27,FALSE),"")</f>
        <v>10440</v>
      </c>
      <c r="BW1117" s="106">
        <f>IF(C1117&gt;0,+VLOOKUP($C1117,'STYLE NAMES'!$B:$AC,28,FALSE),"")</f>
        <v>218.38499999999999</v>
      </c>
      <c r="BY1117"/>
      <c r="BZ1117" s="101">
        <v>99</v>
      </c>
      <c r="CA1117" s="137">
        <f t="shared" si="83"/>
        <v>0</v>
      </c>
      <c r="CB1117" s="137">
        <f>+VLOOKUP(C1117,'[2]STYLES &amp; MODELS MATRIX'!$A:$G,7,FALSE)</f>
        <v>0</v>
      </c>
      <c r="CC1117" s="137" t="str">
        <f>+VLOOKUP(C1117,'[1]STYLES &amp; SIZE CHARTS'!$A:$H,8,FALSE)</f>
        <v>HP-RUGS1</v>
      </c>
      <c r="CD1117" s="137"/>
      <c r="CE1117" s="205"/>
      <c r="CF1117" s="141"/>
    </row>
    <row r="1118" spans="1:84" s="101" customFormat="1" ht="12" customHeight="1" x14ac:dyDescent="0.2">
      <c r="A1118" s="102"/>
      <c r="B1118" s="101" t="s">
        <v>1015</v>
      </c>
      <c r="C1118" s="101" t="s">
        <v>472</v>
      </c>
      <c r="D1118" s="101" t="s">
        <v>3043</v>
      </c>
      <c r="E1118" s="203" t="s">
        <v>3058</v>
      </c>
      <c r="F1118" s="101" t="s">
        <v>2247</v>
      </c>
      <c r="G1118" s="101" t="str">
        <f>IF(C1118&gt;0,+VLOOKUP($C1118,'STYLE NAMES'!$B:$AC,4,FALSE),"")</f>
        <v>HORSE</v>
      </c>
      <c r="H1118" s="101" t="str">
        <f>IF(C1118&gt;0,+VLOOKUP($C1118,'STYLE NAMES'!$B:$AC,5,FALSE),"")</f>
        <v>HORSE</v>
      </c>
      <c r="I1118" s="101" t="str">
        <f>IF(C1118&gt;0,+VLOOKUP($C1118,'STYLE NAMES'!$B:$AC,6,FALSE),"")</f>
        <v>RUGS</v>
      </c>
      <c r="J1118" s="101" t="str">
        <f>IF(C1118&gt;0,+VLOOKUP($C1118,'STYLE NAMES'!$B:$AC,7,FALSE),"")</f>
        <v>FULL</v>
      </c>
      <c r="K1118" s="101" t="str">
        <f>IF(C1118&gt;0,+VLOOKUP($C1118,'STYLE NAMES'!$B:$AC,8,FALSE),"")</f>
        <v>STABLE RUGS</v>
      </c>
      <c r="L1118" s="101" t="str">
        <f>IF(E1118&gt;0,+VLOOKUP($E1118,'CODE GENERATOR'!$D:$T,3,FALSE),"")</f>
        <v>A</v>
      </c>
      <c r="M1118" s="101" t="str">
        <f>IF(E1118&gt;0,+VLOOKUP($E1118,'CODE GENERATOR'!$D:$T,4,FALSE),"")</f>
        <v>RAINPROOF SHELL</v>
      </c>
      <c r="N1118" s="101" t="str">
        <f>IF(E1118&gt;0,+VLOOKUP($E1118,'CODE GENERATOR'!$D:$T,6,FALSE),"")</f>
        <v>BLUE-BLACK</v>
      </c>
      <c r="O1118" s="101" t="str">
        <f>IF(E1118&gt;0,+VLOOKUP($E1118,'CODE GENERATOR'!$D:$T,7,FALSE),"")</f>
        <v>BLUE-BLACK</v>
      </c>
      <c r="P1118" s="101" t="str">
        <f t="shared" si="81"/>
        <v>BLUE-BLACK</v>
      </c>
      <c r="Q1118" s="104" t="str">
        <f>IF(E1118&gt;0,+VLOOKUP($E1118,'CODE GENERATOR'!$D:$T,11,FALSE),"")</f>
        <v>H.RUGFL_STR0100A</v>
      </c>
      <c r="R1118" s="104" t="str">
        <f>IF(E1118&gt;0,+VLOOKUP($E1118,'CODE GENERATOR'!$D:$T,12,FALSE),"")</f>
        <v>RPS0032BBLBBL</v>
      </c>
      <c r="S1118" s="104" t="str">
        <f>IF(E1118&gt;0,+VLOOKUP($E1118,'CODE GENERATOR'!$D:$T,13,FALSE),"")</f>
        <v>H.RUGFL_STR0100A_RPS0032BBLBBL</v>
      </c>
      <c r="T1118" s="104" t="str">
        <f t="shared" si="82"/>
        <v>H.RUGFL_STR0100A_RPS0032BBLBBL_M</v>
      </c>
      <c r="U1118" s="105"/>
      <c r="V1118" s="107" t="str" cm="1">
        <f t="array" ref="V1118">_xlfn.TEXTJOIN(";", TRUE, _xlfn.UNIQUE(_xlfn._xlws.FILTER(P$3:P$10029, C$3:C$10029=C1118)))</f>
        <v>BLUE-BLACK</v>
      </c>
      <c r="W1118" s="107" t="str" cm="1">
        <f t="array" ref="W1118">_xlfn.TEXTJOIN(";", TRUE, _xlfn.UNIQUE(_xlfn._xlws.FILTER(F$3:F$10029, C$3:C$10029=C1118)))</f>
        <v>S;M;L;XL</v>
      </c>
      <c r="X1118" s="101">
        <f>IF(E1118&gt;0,+VLOOKUP($E1118,'CODE GENERATOR'!$D:$AC,19,FALSE),0)</f>
        <v>0</v>
      </c>
      <c r="Y1118" s="101" t="str">
        <f>IF(E1118&gt;0,+VLOOKUP($E1118,'CODE GENERATOR'!$D:$AC,20,FALSE),0)</f>
        <v/>
      </c>
      <c r="Z1118" s="101" t="str">
        <f>IF(E1118&gt;0,+VLOOKUP($E1118,'CODE GENERATOR'!$D:$AC,21,FALSE),0)</f>
        <v/>
      </c>
      <c r="AF1118" s="149" t="str">
        <f>IF($C1118&gt;0,$C1118&amp;" "&amp;$P1118&amp;" "&amp;+VLOOKUP($C1118,'STYLE NAMES'!$B:$AC,10,FALSE),"""")</f>
        <v>MONTERREY BLUE-BLACK SEASONAL STABLE RUG</v>
      </c>
      <c r="AG1118" s="101" t="str">
        <f>"Enjoy our "&amp;(AF1118)&amp;"; "&amp;IF(C1118&gt;0,+VLOOKUP($C1118,'STYLE NAMES'!$B:$AC,11,FALSE),"")</f>
        <v>Enjoy our MONTERREY BLUE-BLACK SEASONAL STABLE RUG; Seasonal Stable Rug - 0 GR.
Ideal for transition seasons especially in fall and early spring.
When the weather is chilling enough for horse to feel the cold, but not cold enough to put the winter rugs on.</v>
      </c>
      <c r="AH1118" s="101" t="str">
        <f>IF(C1118&gt;0,+VLOOKUP($C1118,'STYLE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118" s="101" t="str">
        <f>IF(C1118&gt;0,+VLOOKUP($C1118,'STYLE NAMES'!$B:$AC,13,FALSE),"")</f>
        <v>Industrial washing is recommended</v>
      </c>
      <c r="AJ1118" s="149" t="str">
        <f>IF($C1118&gt;0,$C1118&amp;" "&amp;$P1118&amp;" "&amp;+VLOOKUP($C1118,'STYLE NAMES'!$B:$AC,14,FALSE),"""")</f>
        <v>MONTERREY BLUE-BLACK MEVSİMLİK AHIR BLANKETİ</v>
      </c>
      <c r="AK1118" s="149" t="str">
        <f>"Cavalier SanMarco tarafından tasarlanan "&amp;(AJ1118)&amp;"; "&amp;IF(C1118&gt;0,+VLOOKUP($C1118,'STYLE NAMES'!$B:$AC,15,FALSE),"")</f>
        <v>Cavalier SanMarco tarafından tasarlanan MONTERREY BLUE-BLACK MEVSİMLİK AHIR BLANKETİ; Mevsimlik Ahır Blanketi - 0 GR
Geçiş sezonları için blanket.
Özellikle Sonbahar ve İlkbahar aylarında havaların serin ancak kalın blanket koyulmayacak kadar soğuk olmadığı durumlarda kullanım için idealdir</v>
      </c>
      <c r="AL1118" s="149" t="str">
        <f>IF(C1118&gt;0,+VLOOKUP($C1118,'STYLE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118" s="149" t="str">
        <f>IF(C1118&gt;0,+VLOOKUP($C1118,'STYLE NAMES'!$B:$AC,17,FALSE),"")</f>
        <v>Endüstriyel yıkama tavsiye edilir</v>
      </c>
      <c r="AN1118" s="149" t="str">
        <f>IF($C1118&gt;0,$C1118&amp;" "&amp;$P1118&amp;" "&amp;+VLOOKUP($C1118,'STYLE NAMES'!$B:$AC,18,FALSE),"""")</f>
        <v>MONTERREY BLUE-BLACK COPERTA DA BOX STAGIONALE</v>
      </c>
      <c r="AO1118" s="101" t="str">
        <f>"Disegnato da Cavalier SanMarco "&amp;(AN1118)&amp;"; "&amp;IF(C1118&gt;0,+VLOOKUP($C1118,'STYLE NAMES'!$B:$AC,19,FALSE),"")</f>
        <v>Disegnato da Cavalier SanMarco MONTERREY BLUE-BLACK COPERTA DA BOX STAGIONALE; Coperta stagionale da box - 0 GR
Coperta da box per le stagioni di transizione. 
Specialmente da usare quando il tempo e' fresco abbastanza per farsi sentire freddo per cavallo ma non cosi freddo per mettere coperta invernale</v>
      </c>
      <c r="AP1118" s="101" t="str">
        <f>IF(C1118&gt;0,+VLOOKUP($C1118,'STYLE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118" s="101" t="str">
        <f>IF(C1118&gt;0,+VLOOKUP($C1118,'STYLE NAMES'!$B:$AC,21,FALSE),"")</f>
        <v>Si consiglia il lavaggio industriale</v>
      </c>
      <c r="AR1118" s="101">
        <f>IF(D1118&gt;0,+VLOOKUP($C1118,'STYLE NAMES'!$B:$AC,22,FALSE),"")</f>
        <v>0</v>
      </c>
      <c r="AS1118" s="101">
        <f>IF(E1118&gt;0,+VLOOKUP($C1118,'STYLE NAMES'!$B:$AC,23,FALSE),"")</f>
        <v>0</v>
      </c>
      <c r="AT1118" s="101">
        <f>IF(F1118&gt;0,+VLOOKUP($C1118,'STYLE NAMES'!$B:$AC,24,FALSE),"")</f>
        <v>0</v>
      </c>
      <c r="AU1118" s="101">
        <f>IF(G1118&gt;0,+VLOOKUP($C1118,'STYLE NAMES'!$B:$AC,25,FALSE),"")</f>
        <v>0</v>
      </c>
      <c r="AV1118" s="101">
        <f>+VLOOKUP($S1118,'CODE GENERATOR'!$P:$AM,15,FALSE)</f>
        <v>0</v>
      </c>
      <c r="AW1118" s="101">
        <f>+VLOOKUP($S1118,'CODE GENERATOR'!$P:$AM,16,FALSE)</f>
        <v>0</v>
      </c>
      <c r="AX1118" s="101">
        <f>+VLOOKUP($S1118,'CODE GENERATOR'!$P:$AM,17,FALSE)</f>
        <v>0</v>
      </c>
      <c r="AY1118" s="101">
        <f>+VLOOKUP($S1118,'CODE GENERATOR'!$P:$AM,18,FALSE)</f>
        <v>0</v>
      </c>
      <c r="AZ1118" s="101">
        <f>+VLOOKUP($S1118,'CODE GENERATOR'!$P:$AM,19,FALSE)</f>
        <v>0</v>
      </c>
      <c r="BA1118" s="101">
        <f>+VLOOKUP($S1118,'CODE GENERATOR'!$P:$AM,20,FALSE)</f>
        <v>0</v>
      </c>
      <c r="BB1118" s="101">
        <f>+VLOOKUP($S1118,'CODE GENERATOR'!$P:$AM,21,FALSE)</f>
        <v>0</v>
      </c>
      <c r="BC1118" s="101">
        <f>+VLOOKUP($S1118,'CODE GENERATOR'!$P:$AM,22,FALSE)</f>
        <v>0</v>
      </c>
      <c r="BD1118" s="101">
        <f>+VLOOKUP($S1118,'CODE GENERATOR'!$P:$AM,23,FALSE)</f>
        <v>0</v>
      </c>
      <c r="BE1118" s="101">
        <f>+VLOOKUP($S1118,'CODE GENERATOR'!$P:$AM,24,FALSE)</f>
        <v>0</v>
      </c>
      <c r="BF1118" s="101">
        <f>IF(C1118&gt;0,+VLOOKUP(G1118,'CATEGORY ID'!$A$1:$L$118,3,FALSE),"")</f>
        <v>5</v>
      </c>
      <c r="BG1118" s="101">
        <f>IF(C1118&gt;0,+VLOOKUP(H1118,'CATEGORY ID'!$D$1:$L$118,3,FALSE),"")</f>
        <v>5</v>
      </c>
      <c r="BH1118" s="101">
        <f>IF(C1118&gt;0,+VLOOKUP((+H1118&amp;I1118),'CATEGORY ID'!$H$1:$I$121,2,FALSE),"")</f>
        <v>59</v>
      </c>
      <c r="BJ1118" s="101">
        <f>IF(C1118&gt;0,IF(COUNTIF('CATEGORY ID'!$K$1:$K$121,+H1118&amp;K1118) &gt; 0, +VLOOKUP(+H1118&amp;K1118,'CATEGORY ID'!$K$1:$L$121,2,FALSE),""),"")</f>
        <v>63</v>
      </c>
      <c r="BK1118" s="101" t="str">
        <f>IF(C1118&gt;0,IF(COUNTIF('CATEGORY ID'!$K$124:$K$165, +VLOOKUP(C1118,'STYLE NAMES'!$B:$AE,30,FALSE)) &gt; 0, +VLOOKUP(VLOOKUP(C1118,'STYLE NAMES'!$B:$AE,30,FALSE),'CATEGORY ID'!K:M,2,FALSE),""),"")</f>
        <v/>
      </c>
      <c r="BR1118" s="101" t="str" cm="1">
        <f t="array" ref="BR1118">IF(C1118&gt;0,_xlfn.TEXTJOIN(";", TRUE,_xlfn.UNIQUE(_xlfn._xlws.FILTER(BF1118:BQ1118,(BF1118:BQ1118&gt;0)),TRUE,FALSE)),"")&amp;";"&amp;BS1118</f>
        <v>5;59;63;</v>
      </c>
      <c r="BU1118" s="106">
        <f>IF(C1118&gt;0,+VLOOKUP($C1118,'STYLE NAMES'!$B:$AC,26,FALSE),"")</f>
        <v>189.9</v>
      </c>
      <c r="BV1118" s="106">
        <f>IF(C1118&gt;0,+VLOOKUP($C1118,'STYLE NAMES'!$B:$AC,27,FALSE),"")</f>
        <v>10440</v>
      </c>
      <c r="BW1118" s="106">
        <f>IF(C1118&gt;0,+VLOOKUP($C1118,'STYLE NAMES'!$B:$AC,28,FALSE),"")</f>
        <v>218.38499999999999</v>
      </c>
      <c r="BY1118"/>
      <c r="BZ1118" s="101">
        <v>99</v>
      </c>
      <c r="CA1118" s="137">
        <f t="shared" si="83"/>
        <v>0</v>
      </c>
      <c r="CB1118" s="137">
        <f>+VLOOKUP(C1118,'[2]STYLES &amp; MODELS MATRIX'!$A:$G,7,FALSE)</f>
        <v>0</v>
      </c>
      <c r="CC1118" s="137" t="str">
        <f>+VLOOKUP(C1118,'[1]STYLES &amp; SIZE CHARTS'!$A:$H,8,FALSE)</f>
        <v>HP-RUGS1</v>
      </c>
      <c r="CD1118" s="137"/>
      <c r="CE1118" s="205"/>
      <c r="CF1118" s="141"/>
    </row>
    <row r="1119" spans="1:84" s="101" customFormat="1" ht="12" customHeight="1" x14ac:dyDescent="0.2">
      <c r="A1119" s="102"/>
      <c r="B1119" s="101" t="s">
        <v>1015</v>
      </c>
      <c r="C1119" s="101" t="s">
        <v>472</v>
      </c>
      <c r="D1119" s="101" t="s">
        <v>3043</v>
      </c>
      <c r="E1119" s="203" t="s">
        <v>3058</v>
      </c>
      <c r="F1119" s="101" t="s">
        <v>2248</v>
      </c>
      <c r="G1119" s="101" t="str">
        <f>IF(C1119&gt;0,+VLOOKUP($C1119,'STYLE NAMES'!$B:$AC,4,FALSE),"")</f>
        <v>HORSE</v>
      </c>
      <c r="H1119" s="101" t="str">
        <f>IF(C1119&gt;0,+VLOOKUP($C1119,'STYLE NAMES'!$B:$AC,5,FALSE),"")</f>
        <v>HORSE</v>
      </c>
      <c r="I1119" s="101" t="str">
        <f>IF(C1119&gt;0,+VLOOKUP($C1119,'STYLE NAMES'!$B:$AC,6,FALSE),"")</f>
        <v>RUGS</v>
      </c>
      <c r="J1119" s="101" t="str">
        <f>IF(C1119&gt;0,+VLOOKUP($C1119,'STYLE NAMES'!$B:$AC,7,FALSE),"")</f>
        <v>FULL</v>
      </c>
      <c r="K1119" s="101" t="str">
        <f>IF(C1119&gt;0,+VLOOKUP($C1119,'STYLE NAMES'!$B:$AC,8,FALSE),"")</f>
        <v>STABLE RUGS</v>
      </c>
      <c r="L1119" s="101" t="str">
        <f>IF(E1119&gt;0,+VLOOKUP($E1119,'CODE GENERATOR'!$D:$T,3,FALSE),"")</f>
        <v>A</v>
      </c>
      <c r="M1119" s="101" t="str">
        <f>IF(E1119&gt;0,+VLOOKUP($E1119,'CODE GENERATOR'!$D:$T,4,FALSE),"")</f>
        <v>RAINPROOF SHELL</v>
      </c>
      <c r="N1119" s="101" t="str">
        <f>IF(E1119&gt;0,+VLOOKUP($E1119,'CODE GENERATOR'!$D:$T,6,FALSE),"")</f>
        <v>BLUE-BLACK</v>
      </c>
      <c r="O1119" s="101" t="str">
        <f>IF(E1119&gt;0,+VLOOKUP($E1119,'CODE GENERATOR'!$D:$T,7,FALSE),"")</f>
        <v>BLUE-BLACK</v>
      </c>
      <c r="P1119" s="101" t="str">
        <f t="shared" si="81"/>
        <v>BLUE-BLACK</v>
      </c>
      <c r="Q1119" s="104" t="str">
        <f>IF(E1119&gt;0,+VLOOKUP($E1119,'CODE GENERATOR'!$D:$T,11,FALSE),"")</f>
        <v>H.RUGFL_STR0100A</v>
      </c>
      <c r="R1119" s="104" t="str">
        <f>IF(E1119&gt;0,+VLOOKUP($E1119,'CODE GENERATOR'!$D:$T,12,FALSE),"")</f>
        <v>RPS0032BBLBBL</v>
      </c>
      <c r="S1119" s="104" t="str">
        <f>IF(E1119&gt;0,+VLOOKUP($E1119,'CODE GENERATOR'!$D:$T,13,FALSE),"")</f>
        <v>H.RUGFL_STR0100A_RPS0032BBLBBL</v>
      </c>
      <c r="T1119" s="104" t="str">
        <f t="shared" si="82"/>
        <v>H.RUGFL_STR0100A_RPS0032BBLBBL_L</v>
      </c>
      <c r="U1119" s="105"/>
      <c r="V1119" s="107" t="str" cm="1">
        <f t="array" ref="V1119">_xlfn.TEXTJOIN(";", TRUE, _xlfn.UNIQUE(_xlfn._xlws.FILTER(P$3:P$10029, C$3:C$10029=C1119)))</f>
        <v>BLUE-BLACK</v>
      </c>
      <c r="W1119" s="107" t="str" cm="1">
        <f t="array" ref="W1119">_xlfn.TEXTJOIN(";", TRUE, _xlfn.UNIQUE(_xlfn._xlws.FILTER(F$3:F$10029, C$3:C$10029=C1119)))</f>
        <v>S;M;L;XL</v>
      </c>
      <c r="X1119" s="101">
        <f>IF(E1119&gt;0,+VLOOKUP($E1119,'CODE GENERATOR'!$D:$AC,19,FALSE),0)</f>
        <v>0</v>
      </c>
      <c r="Y1119" s="101" t="str">
        <f>IF(E1119&gt;0,+VLOOKUP($E1119,'CODE GENERATOR'!$D:$AC,20,FALSE),0)</f>
        <v/>
      </c>
      <c r="Z1119" s="101" t="str">
        <f>IF(E1119&gt;0,+VLOOKUP($E1119,'CODE GENERATOR'!$D:$AC,21,FALSE),0)</f>
        <v/>
      </c>
      <c r="AF1119" s="149" t="str">
        <f>IF($C1119&gt;0,$C1119&amp;" "&amp;$P1119&amp;" "&amp;+VLOOKUP($C1119,'STYLE NAMES'!$B:$AC,10,FALSE),"""")</f>
        <v>MONTERREY BLUE-BLACK SEASONAL STABLE RUG</v>
      </c>
      <c r="AG1119" s="101" t="str">
        <f>"Enjoy our "&amp;(AF1119)&amp;"; "&amp;IF(C1119&gt;0,+VLOOKUP($C1119,'STYLE NAMES'!$B:$AC,11,FALSE),"")</f>
        <v>Enjoy our MONTERREY BLUE-BLACK SEASONAL STABLE RUG; Seasonal Stable Rug - 0 GR.
Ideal for transition seasons especially in fall and early spring.
When the weather is chilling enough for horse to feel the cold, but not cold enough to put the winter rugs on.</v>
      </c>
      <c r="AH1119" s="101" t="str">
        <f>IF(C1119&gt;0,+VLOOKUP($C1119,'STYLE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119" s="101" t="str">
        <f>IF(C1119&gt;0,+VLOOKUP($C1119,'STYLE NAMES'!$B:$AC,13,FALSE),"")</f>
        <v>Industrial washing is recommended</v>
      </c>
      <c r="AJ1119" s="149" t="str">
        <f>IF($C1119&gt;0,$C1119&amp;" "&amp;$P1119&amp;" "&amp;+VLOOKUP($C1119,'STYLE NAMES'!$B:$AC,14,FALSE),"""")</f>
        <v>MONTERREY BLUE-BLACK MEVSİMLİK AHIR BLANKETİ</v>
      </c>
      <c r="AK1119" s="149" t="str">
        <f>"Cavalier SanMarco tarafından tasarlanan "&amp;(AJ1119)&amp;"; "&amp;IF(C1119&gt;0,+VLOOKUP($C1119,'STYLE NAMES'!$B:$AC,15,FALSE),"")</f>
        <v>Cavalier SanMarco tarafından tasarlanan MONTERREY BLUE-BLACK MEVSİMLİK AHIR BLANKETİ; Mevsimlik Ahır Blanketi - 0 GR
Geçiş sezonları için blanket.
Özellikle Sonbahar ve İlkbahar aylarında havaların serin ancak kalın blanket koyulmayacak kadar soğuk olmadığı durumlarda kullanım için idealdir</v>
      </c>
      <c r="AL1119" s="149" t="str">
        <f>IF(C1119&gt;0,+VLOOKUP($C1119,'STYLE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119" s="149" t="str">
        <f>IF(C1119&gt;0,+VLOOKUP($C1119,'STYLE NAMES'!$B:$AC,17,FALSE),"")</f>
        <v>Endüstriyel yıkama tavsiye edilir</v>
      </c>
      <c r="AN1119" s="149" t="str">
        <f>IF($C1119&gt;0,$C1119&amp;" "&amp;$P1119&amp;" "&amp;+VLOOKUP($C1119,'STYLE NAMES'!$B:$AC,18,FALSE),"""")</f>
        <v>MONTERREY BLUE-BLACK COPERTA DA BOX STAGIONALE</v>
      </c>
      <c r="AO1119" s="101" t="str">
        <f>"Disegnato da Cavalier SanMarco "&amp;(AN1119)&amp;"; "&amp;IF(C1119&gt;0,+VLOOKUP($C1119,'STYLE NAMES'!$B:$AC,19,FALSE),"")</f>
        <v>Disegnato da Cavalier SanMarco MONTERREY BLUE-BLACK COPERTA DA BOX STAGIONALE; Coperta stagionale da box - 0 GR
Coperta da box per le stagioni di transizione. 
Specialmente da usare quando il tempo e' fresco abbastanza per farsi sentire freddo per cavallo ma non cosi freddo per mettere coperta invernale</v>
      </c>
      <c r="AP1119" s="101" t="str">
        <f>IF(C1119&gt;0,+VLOOKUP($C1119,'STYLE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119" s="101" t="str">
        <f>IF(C1119&gt;0,+VLOOKUP($C1119,'STYLE NAMES'!$B:$AC,21,FALSE),"")</f>
        <v>Si consiglia il lavaggio industriale</v>
      </c>
      <c r="AR1119" s="101">
        <f>IF(D1119&gt;0,+VLOOKUP($C1119,'STYLE NAMES'!$B:$AC,22,FALSE),"")</f>
        <v>0</v>
      </c>
      <c r="AS1119" s="101">
        <f>IF(E1119&gt;0,+VLOOKUP($C1119,'STYLE NAMES'!$B:$AC,23,FALSE),"")</f>
        <v>0</v>
      </c>
      <c r="AT1119" s="101">
        <f>IF(F1119&gt;0,+VLOOKUP($C1119,'STYLE NAMES'!$B:$AC,24,FALSE),"")</f>
        <v>0</v>
      </c>
      <c r="AU1119" s="101">
        <f>IF(G1119&gt;0,+VLOOKUP($C1119,'STYLE NAMES'!$B:$AC,25,FALSE),"")</f>
        <v>0</v>
      </c>
      <c r="AV1119" s="101">
        <f>+VLOOKUP($S1119,'CODE GENERATOR'!$P:$AM,15,FALSE)</f>
        <v>0</v>
      </c>
      <c r="AW1119" s="101">
        <f>+VLOOKUP($S1119,'CODE GENERATOR'!$P:$AM,16,FALSE)</f>
        <v>0</v>
      </c>
      <c r="AX1119" s="101">
        <f>+VLOOKUP($S1119,'CODE GENERATOR'!$P:$AM,17,FALSE)</f>
        <v>0</v>
      </c>
      <c r="AY1119" s="101">
        <f>+VLOOKUP($S1119,'CODE GENERATOR'!$P:$AM,18,FALSE)</f>
        <v>0</v>
      </c>
      <c r="AZ1119" s="101">
        <f>+VLOOKUP($S1119,'CODE GENERATOR'!$P:$AM,19,FALSE)</f>
        <v>0</v>
      </c>
      <c r="BA1119" s="101">
        <f>+VLOOKUP($S1119,'CODE GENERATOR'!$P:$AM,20,FALSE)</f>
        <v>0</v>
      </c>
      <c r="BB1119" s="101">
        <f>+VLOOKUP($S1119,'CODE GENERATOR'!$P:$AM,21,FALSE)</f>
        <v>0</v>
      </c>
      <c r="BC1119" s="101">
        <f>+VLOOKUP($S1119,'CODE GENERATOR'!$P:$AM,22,FALSE)</f>
        <v>0</v>
      </c>
      <c r="BD1119" s="101">
        <f>+VLOOKUP($S1119,'CODE GENERATOR'!$P:$AM,23,FALSE)</f>
        <v>0</v>
      </c>
      <c r="BE1119" s="101">
        <f>+VLOOKUP($S1119,'CODE GENERATOR'!$P:$AM,24,FALSE)</f>
        <v>0</v>
      </c>
      <c r="BF1119" s="101">
        <f>IF(C1119&gt;0,+VLOOKUP(G1119,'CATEGORY ID'!$A$1:$L$118,3,FALSE),"")</f>
        <v>5</v>
      </c>
      <c r="BG1119" s="101">
        <f>IF(C1119&gt;0,+VLOOKUP(H1119,'CATEGORY ID'!$D$1:$L$118,3,FALSE),"")</f>
        <v>5</v>
      </c>
      <c r="BH1119" s="101">
        <f>IF(C1119&gt;0,+VLOOKUP((+H1119&amp;I1119),'CATEGORY ID'!$H$1:$I$121,2,FALSE),"")</f>
        <v>59</v>
      </c>
      <c r="BJ1119" s="101">
        <f>IF(C1119&gt;0,IF(COUNTIF('CATEGORY ID'!$K$1:$K$121,+H1119&amp;K1119) &gt; 0, +VLOOKUP(+H1119&amp;K1119,'CATEGORY ID'!$K$1:$L$121,2,FALSE),""),"")</f>
        <v>63</v>
      </c>
      <c r="BK1119" s="101" t="str">
        <f>IF(C1119&gt;0,IF(COUNTIF('CATEGORY ID'!$K$124:$K$165, +VLOOKUP(C1119,'STYLE NAMES'!$B:$AE,30,FALSE)) &gt; 0, +VLOOKUP(VLOOKUP(C1119,'STYLE NAMES'!$B:$AE,30,FALSE),'CATEGORY ID'!K:M,2,FALSE),""),"")</f>
        <v/>
      </c>
      <c r="BR1119" s="101" t="str" cm="1">
        <f t="array" ref="BR1119">IF(C1119&gt;0,_xlfn.TEXTJOIN(";", TRUE,_xlfn.UNIQUE(_xlfn._xlws.FILTER(BF1119:BQ1119,(BF1119:BQ1119&gt;0)),TRUE,FALSE)),"")&amp;";"&amp;BS1119</f>
        <v>5;59;63;</v>
      </c>
      <c r="BU1119" s="106">
        <f>IF(C1119&gt;0,+VLOOKUP($C1119,'STYLE NAMES'!$B:$AC,26,FALSE),"")</f>
        <v>189.9</v>
      </c>
      <c r="BV1119" s="106">
        <f>IF(C1119&gt;0,+VLOOKUP($C1119,'STYLE NAMES'!$B:$AC,27,FALSE),"")</f>
        <v>10440</v>
      </c>
      <c r="BW1119" s="106">
        <f>IF(C1119&gt;0,+VLOOKUP($C1119,'STYLE NAMES'!$B:$AC,28,FALSE),"")</f>
        <v>218.38499999999999</v>
      </c>
      <c r="BY1119"/>
      <c r="BZ1119" s="101">
        <v>99</v>
      </c>
      <c r="CA1119" s="137">
        <f t="shared" si="83"/>
        <v>0</v>
      </c>
      <c r="CB1119" s="137">
        <f>+VLOOKUP(C1119,'[2]STYLES &amp; MODELS MATRIX'!$A:$G,7,FALSE)</f>
        <v>0</v>
      </c>
      <c r="CC1119" s="137" t="str">
        <f>+VLOOKUP(C1119,'[1]STYLES &amp; SIZE CHARTS'!$A:$H,8,FALSE)</f>
        <v>HP-RUGS1</v>
      </c>
      <c r="CD1119" s="137"/>
      <c r="CE1119" s="205"/>
      <c r="CF1119" s="141"/>
    </row>
    <row r="1120" spans="1:84" s="101" customFormat="1" ht="12" customHeight="1" x14ac:dyDescent="0.2">
      <c r="A1120" s="102"/>
      <c r="B1120" s="101" t="s">
        <v>1015</v>
      </c>
      <c r="C1120" s="101" t="s">
        <v>472</v>
      </c>
      <c r="D1120" s="101" t="s">
        <v>3043</v>
      </c>
      <c r="E1120" s="203" t="s">
        <v>3058</v>
      </c>
      <c r="F1120" s="101" t="s">
        <v>2249</v>
      </c>
      <c r="G1120" s="101" t="str">
        <f>IF(C1120&gt;0,+VLOOKUP($C1120,'STYLE NAMES'!$B:$AC,4,FALSE),"")</f>
        <v>HORSE</v>
      </c>
      <c r="H1120" s="101" t="str">
        <f>IF(C1120&gt;0,+VLOOKUP($C1120,'STYLE NAMES'!$B:$AC,5,FALSE),"")</f>
        <v>HORSE</v>
      </c>
      <c r="I1120" s="101" t="str">
        <f>IF(C1120&gt;0,+VLOOKUP($C1120,'STYLE NAMES'!$B:$AC,6,FALSE),"")</f>
        <v>RUGS</v>
      </c>
      <c r="J1120" s="101" t="str">
        <f>IF(C1120&gt;0,+VLOOKUP($C1120,'STYLE NAMES'!$B:$AC,7,FALSE),"")</f>
        <v>FULL</v>
      </c>
      <c r="K1120" s="101" t="str">
        <f>IF(C1120&gt;0,+VLOOKUP($C1120,'STYLE NAMES'!$B:$AC,8,FALSE),"")</f>
        <v>STABLE RUGS</v>
      </c>
      <c r="L1120" s="101" t="str">
        <f>IF(E1120&gt;0,+VLOOKUP($E1120,'CODE GENERATOR'!$D:$T,3,FALSE),"")</f>
        <v>A</v>
      </c>
      <c r="M1120" s="101" t="str">
        <f>IF(E1120&gt;0,+VLOOKUP($E1120,'CODE GENERATOR'!$D:$T,4,FALSE),"")</f>
        <v>RAINPROOF SHELL</v>
      </c>
      <c r="N1120" s="101" t="str">
        <f>IF(E1120&gt;0,+VLOOKUP($E1120,'CODE GENERATOR'!$D:$T,6,FALSE),"")</f>
        <v>BLUE-BLACK</v>
      </c>
      <c r="O1120" s="101" t="str">
        <f>IF(E1120&gt;0,+VLOOKUP($E1120,'CODE GENERATOR'!$D:$T,7,FALSE),"")</f>
        <v>BLUE-BLACK</v>
      </c>
      <c r="P1120" s="101" t="str">
        <f t="shared" si="81"/>
        <v>BLUE-BLACK</v>
      </c>
      <c r="Q1120" s="104" t="str">
        <f>IF(E1120&gt;0,+VLOOKUP($E1120,'CODE GENERATOR'!$D:$T,11,FALSE),"")</f>
        <v>H.RUGFL_STR0100A</v>
      </c>
      <c r="R1120" s="104" t="str">
        <f>IF(E1120&gt;0,+VLOOKUP($E1120,'CODE GENERATOR'!$D:$T,12,FALSE),"")</f>
        <v>RPS0032BBLBBL</v>
      </c>
      <c r="S1120" s="104" t="str">
        <f>IF(E1120&gt;0,+VLOOKUP($E1120,'CODE GENERATOR'!$D:$T,13,FALSE),"")</f>
        <v>H.RUGFL_STR0100A_RPS0032BBLBBL</v>
      </c>
      <c r="T1120" s="104" t="str">
        <f t="shared" si="82"/>
        <v>H.RUGFL_STR0100A_RPS0032BBLBBL_XL</v>
      </c>
      <c r="U1120" s="105"/>
      <c r="V1120" s="107" t="str" cm="1">
        <f t="array" ref="V1120">_xlfn.TEXTJOIN(";", TRUE, _xlfn.UNIQUE(_xlfn._xlws.FILTER(P$3:P$10029, C$3:C$10029=C1120)))</f>
        <v>BLUE-BLACK</v>
      </c>
      <c r="W1120" s="107" t="str" cm="1">
        <f t="array" ref="W1120">_xlfn.TEXTJOIN(";", TRUE, _xlfn.UNIQUE(_xlfn._xlws.FILTER(F$3:F$10029, C$3:C$10029=C1120)))</f>
        <v>S;M;L;XL</v>
      </c>
      <c r="X1120" s="101">
        <f>IF(E1120&gt;0,+VLOOKUP($E1120,'CODE GENERATOR'!$D:$AC,19,FALSE),0)</f>
        <v>0</v>
      </c>
      <c r="Y1120" s="101" t="str">
        <f>IF(E1120&gt;0,+VLOOKUP($E1120,'CODE GENERATOR'!$D:$AC,20,FALSE),0)</f>
        <v/>
      </c>
      <c r="Z1120" s="101" t="str">
        <f>IF(E1120&gt;0,+VLOOKUP($E1120,'CODE GENERATOR'!$D:$AC,21,FALSE),0)</f>
        <v/>
      </c>
      <c r="AF1120" s="149" t="str">
        <f>IF($C1120&gt;0,$C1120&amp;" "&amp;$P1120&amp;" "&amp;+VLOOKUP($C1120,'STYLE NAMES'!$B:$AC,10,FALSE),"""")</f>
        <v>MONTERREY BLUE-BLACK SEASONAL STABLE RUG</v>
      </c>
      <c r="AG1120" s="101" t="str">
        <f>"Enjoy our "&amp;(AF1120)&amp;"; "&amp;IF(C1120&gt;0,+VLOOKUP($C1120,'STYLE NAMES'!$B:$AC,11,FALSE),"")</f>
        <v>Enjoy our MONTERREY BLUE-BLACK SEASONAL STABLE RUG; Seasonal Stable Rug - 0 GR.
Ideal for transition seasons especially in fall and early spring.
When the weather is chilling enough for horse to feel the cold, but not cold enough to put the winter rugs on.</v>
      </c>
      <c r="AH1120" s="101" t="str">
        <f>IF(C1120&gt;0,+VLOOKUP($C1120,'STYLE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120" s="101" t="str">
        <f>IF(C1120&gt;0,+VLOOKUP($C1120,'STYLE NAMES'!$B:$AC,13,FALSE),"")</f>
        <v>Industrial washing is recommended</v>
      </c>
      <c r="AJ1120" s="149" t="str">
        <f>IF($C1120&gt;0,$C1120&amp;" "&amp;$P1120&amp;" "&amp;+VLOOKUP($C1120,'STYLE NAMES'!$B:$AC,14,FALSE),"""")</f>
        <v>MONTERREY BLUE-BLACK MEVSİMLİK AHIR BLANKETİ</v>
      </c>
      <c r="AK1120" s="149" t="str">
        <f>"Cavalier SanMarco tarafından tasarlanan "&amp;(AJ1120)&amp;"; "&amp;IF(C1120&gt;0,+VLOOKUP($C1120,'STYLE NAMES'!$B:$AC,15,FALSE),"")</f>
        <v>Cavalier SanMarco tarafından tasarlanan MONTERREY BLUE-BLACK MEVSİMLİK AHIR BLANKETİ; Mevsimlik Ahır Blanketi - 0 GR
Geçiş sezonları için blanket.
Özellikle Sonbahar ve İlkbahar aylarında havaların serin ancak kalın blanket koyulmayacak kadar soğuk olmadığı durumlarda kullanım için idealdir</v>
      </c>
      <c r="AL1120" s="149" t="str">
        <f>IF(C1120&gt;0,+VLOOKUP($C1120,'STYLE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120" s="149" t="str">
        <f>IF(C1120&gt;0,+VLOOKUP($C1120,'STYLE NAMES'!$B:$AC,17,FALSE),"")</f>
        <v>Endüstriyel yıkama tavsiye edilir</v>
      </c>
      <c r="AN1120" s="149" t="str">
        <f>IF($C1120&gt;0,$C1120&amp;" "&amp;$P1120&amp;" "&amp;+VLOOKUP($C1120,'STYLE NAMES'!$B:$AC,18,FALSE),"""")</f>
        <v>MONTERREY BLUE-BLACK COPERTA DA BOX STAGIONALE</v>
      </c>
      <c r="AO1120" s="101" t="str">
        <f>"Disegnato da Cavalier SanMarco "&amp;(AN1120)&amp;"; "&amp;IF(C1120&gt;0,+VLOOKUP($C1120,'STYLE NAMES'!$B:$AC,19,FALSE),"")</f>
        <v>Disegnato da Cavalier SanMarco MONTERREY BLUE-BLACK COPERTA DA BOX STAGIONALE; Coperta stagionale da box - 0 GR
Coperta da box per le stagioni di transizione. 
Specialmente da usare quando il tempo e' fresco abbastanza per farsi sentire freddo per cavallo ma non cosi freddo per mettere coperta invernale</v>
      </c>
      <c r="AP1120" s="101" t="str">
        <f>IF(C1120&gt;0,+VLOOKUP($C1120,'STYLE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120" s="101" t="str">
        <f>IF(C1120&gt;0,+VLOOKUP($C1120,'STYLE NAMES'!$B:$AC,21,FALSE),"")</f>
        <v>Si consiglia il lavaggio industriale</v>
      </c>
      <c r="AR1120" s="101">
        <f>IF(D1120&gt;0,+VLOOKUP($C1120,'STYLE NAMES'!$B:$AC,22,FALSE),"")</f>
        <v>0</v>
      </c>
      <c r="AS1120" s="101">
        <f>IF(E1120&gt;0,+VLOOKUP($C1120,'STYLE NAMES'!$B:$AC,23,FALSE),"")</f>
        <v>0</v>
      </c>
      <c r="AT1120" s="101">
        <f>IF(F1120&gt;0,+VLOOKUP($C1120,'STYLE NAMES'!$B:$AC,24,FALSE),"")</f>
        <v>0</v>
      </c>
      <c r="AU1120" s="101">
        <f>IF(G1120&gt;0,+VLOOKUP($C1120,'STYLE NAMES'!$B:$AC,25,FALSE),"")</f>
        <v>0</v>
      </c>
      <c r="AV1120" s="101">
        <f>+VLOOKUP($S1120,'CODE GENERATOR'!$P:$AM,15,FALSE)</f>
        <v>0</v>
      </c>
      <c r="AW1120" s="101">
        <f>+VLOOKUP($S1120,'CODE GENERATOR'!$P:$AM,16,FALSE)</f>
        <v>0</v>
      </c>
      <c r="AX1120" s="101">
        <f>+VLOOKUP($S1120,'CODE GENERATOR'!$P:$AM,17,FALSE)</f>
        <v>0</v>
      </c>
      <c r="AY1120" s="101">
        <f>+VLOOKUP($S1120,'CODE GENERATOR'!$P:$AM,18,FALSE)</f>
        <v>0</v>
      </c>
      <c r="AZ1120" s="101">
        <f>+VLOOKUP($S1120,'CODE GENERATOR'!$P:$AM,19,FALSE)</f>
        <v>0</v>
      </c>
      <c r="BA1120" s="101">
        <f>+VLOOKUP($S1120,'CODE GENERATOR'!$P:$AM,20,FALSE)</f>
        <v>0</v>
      </c>
      <c r="BB1120" s="101">
        <f>+VLOOKUP($S1120,'CODE GENERATOR'!$P:$AM,21,FALSE)</f>
        <v>0</v>
      </c>
      <c r="BC1120" s="101">
        <f>+VLOOKUP($S1120,'CODE GENERATOR'!$P:$AM,22,FALSE)</f>
        <v>0</v>
      </c>
      <c r="BD1120" s="101">
        <f>+VLOOKUP($S1120,'CODE GENERATOR'!$P:$AM,23,FALSE)</f>
        <v>0</v>
      </c>
      <c r="BE1120" s="101">
        <f>+VLOOKUP($S1120,'CODE GENERATOR'!$P:$AM,24,FALSE)</f>
        <v>0</v>
      </c>
      <c r="BF1120" s="101">
        <f>IF(C1120&gt;0,+VLOOKUP(G1120,'CATEGORY ID'!$A$1:$L$118,3,FALSE),"")</f>
        <v>5</v>
      </c>
      <c r="BG1120" s="101">
        <f>IF(C1120&gt;0,+VLOOKUP(H1120,'CATEGORY ID'!$D$1:$L$118,3,FALSE),"")</f>
        <v>5</v>
      </c>
      <c r="BH1120" s="101">
        <f>IF(C1120&gt;0,+VLOOKUP((+H1120&amp;I1120),'CATEGORY ID'!$H$1:$I$121,2,FALSE),"")</f>
        <v>59</v>
      </c>
      <c r="BJ1120" s="101">
        <f>IF(C1120&gt;0,IF(COUNTIF('CATEGORY ID'!$K$1:$K$121,+H1120&amp;K1120) &gt; 0, +VLOOKUP(+H1120&amp;K1120,'CATEGORY ID'!$K$1:$L$121,2,FALSE),""),"")</f>
        <v>63</v>
      </c>
      <c r="BK1120" s="101" t="str">
        <f>IF(C1120&gt;0,IF(COUNTIF('CATEGORY ID'!$K$124:$K$165, +VLOOKUP(C1120,'STYLE NAMES'!$B:$AE,30,FALSE)) &gt; 0, +VLOOKUP(VLOOKUP(C1120,'STYLE NAMES'!$B:$AE,30,FALSE),'CATEGORY ID'!K:M,2,FALSE),""),"")</f>
        <v/>
      </c>
      <c r="BR1120" s="101" t="str" cm="1">
        <f t="array" ref="BR1120">IF(C1120&gt;0,_xlfn.TEXTJOIN(";", TRUE,_xlfn.UNIQUE(_xlfn._xlws.FILTER(BF1120:BQ1120,(BF1120:BQ1120&gt;0)),TRUE,FALSE)),"")&amp;";"&amp;BS1120</f>
        <v>5;59;63;</v>
      </c>
      <c r="BU1120" s="106">
        <f>IF(C1120&gt;0,+VLOOKUP($C1120,'STYLE NAMES'!$B:$AC,26,FALSE),"")</f>
        <v>189.9</v>
      </c>
      <c r="BV1120" s="106">
        <f>IF(C1120&gt;0,+VLOOKUP($C1120,'STYLE NAMES'!$B:$AC,27,FALSE),"")</f>
        <v>10440</v>
      </c>
      <c r="BW1120" s="106">
        <f>IF(C1120&gt;0,+VLOOKUP($C1120,'STYLE NAMES'!$B:$AC,28,FALSE),"")</f>
        <v>218.38499999999999</v>
      </c>
      <c r="BY1120"/>
      <c r="BZ1120" s="101">
        <v>99</v>
      </c>
      <c r="CA1120" s="137">
        <f t="shared" si="83"/>
        <v>0</v>
      </c>
      <c r="CB1120" s="137">
        <f>+VLOOKUP(C1120,'[2]STYLES &amp; MODELS MATRIX'!$A:$G,7,FALSE)</f>
        <v>0</v>
      </c>
      <c r="CC1120" s="137" t="str">
        <f>+VLOOKUP(C1120,'[1]STYLES &amp; SIZE CHARTS'!$A:$H,8,FALSE)</f>
        <v>HP-RUGS1</v>
      </c>
      <c r="CD1120" s="137"/>
      <c r="CE1120" s="205"/>
      <c r="CF1120" s="141"/>
    </row>
    <row r="1121" spans="1:84" s="101" customFormat="1" ht="12" customHeight="1" x14ac:dyDescent="0.2">
      <c r="A1121" s="102" t="s">
        <v>3810</v>
      </c>
      <c r="B1121" s="101" t="s">
        <v>1015</v>
      </c>
      <c r="C1121" s="101" t="s">
        <v>3042</v>
      </c>
      <c r="D1121" s="101" t="s">
        <v>3043</v>
      </c>
      <c r="E1121" s="203" t="s">
        <v>3059</v>
      </c>
      <c r="F1121" s="101" t="s">
        <v>2475</v>
      </c>
      <c r="G1121" s="101" t="str">
        <f>IF(C1121&gt;0,+VLOOKUP($C1121,'STYLE NAMES'!$B:$AC,4,FALSE),"")</f>
        <v>HORSE</v>
      </c>
      <c r="H1121" s="101" t="str">
        <f>IF(C1121&gt;0,+VLOOKUP($C1121,'STYLE NAMES'!$B:$AC,5,FALSE),"")</f>
        <v>PONY</v>
      </c>
      <c r="I1121" s="101" t="str">
        <f>IF(C1121&gt;0,+VLOOKUP($C1121,'STYLE NAMES'!$B:$AC,6,FALSE),"")</f>
        <v>RUGS</v>
      </c>
      <c r="J1121" s="101" t="str">
        <f>IF(C1121&gt;0,+VLOOKUP($C1121,'STYLE NAMES'!$B:$AC,7,FALSE),"")</f>
        <v>PONY</v>
      </c>
      <c r="K1121" s="101" t="str">
        <f>IF(C1121&gt;0,+VLOOKUP($C1121,'STYLE NAMES'!$B:$AC,8,FALSE),"")</f>
        <v>STABLE RUGS</v>
      </c>
      <c r="L1121" s="101" t="str">
        <f>IF(E1121&gt;0,+VLOOKUP($E1121,'CODE GENERATOR'!$D:$T,3,FALSE),"")</f>
        <v>A</v>
      </c>
      <c r="M1121" s="101" t="str">
        <f>IF(E1121&gt;0,+VLOOKUP($E1121,'CODE GENERATOR'!$D:$T,4,FALSE),"")</f>
        <v>RAINPROOF SHELL</v>
      </c>
      <c r="N1121" s="101" t="str">
        <f>IF(E1121&gt;0,+VLOOKUP($E1121,'CODE GENERATOR'!$D:$T,6,FALSE),"")</f>
        <v>BLUE-BLACK</v>
      </c>
      <c r="O1121" s="101" t="str">
        <f>IF(E1121&gt;0,+VLOOKUP($E1121,'CODE GENERATOR'!$D:$T,7,FALSE),"")</f>
        <v>BLUE-BLACK</v>
      </c>
      <c r="P1121" s="101" t="str">
        <f t="shared" si="81"/>
        <v>BLUE-BLACK</v>
      </c>
      <c r="Q1121" s="104" t="str">
        <f>IF(E1121&gt;0,+VLOOKUP($E1121,'CODE GENERATOR'!$D:$T,11,FALSE),"")</f>
        <v>H.RUGPN_STR0100A</v>
      </c>
      <c r="R1121" s="104" t="str">
        <f>IF(E1121&gt;0,+VLOOKUP($E1121,'CODE GENERATOR'!$D:$T,12,FALSE),"")</f>
        <v>RPS0032BBLBBL</v>
      </c>
      <c r="S1121" s="104" t="str">
        <f>IF(E1121&gt;0,+VLOOKUP($E1121,'CODE GENERATOR'!$D:$T,13,FALSE),"")</f>
        <v>H.RUGPN_STR0100A_RPS0032BBLBBL</v>
      </c>
      <c r="T1121" s="104" t="str">
        <f t="shared" si="82"/>
        <v>H.RUGPN_STR0100A_RPS0032BBLBBL_XXS</v>
      </c>
      <c r="U1121" s="105"/>
      <c r="V1121" s="107" t="str" cm="1">
        <f t="array" ref="V1121">_xlfn.TEXTJOIN(";", TRUE, _xlfn.UNIQUE(_xlfn._xlws.FILTER(P$3:P$10029, C$3:C$10029=C1121)))</f>
        <v>BLUE-BLACK</v>
      </c>
      <c r="W1121" s="107" t="str" cm="1">
        <f t="array" ref="W1121">_xlfn.TEXTJOIN(";", TRUE, _xlfn.UNIQUE(_xlfn._xlws.FILTER(F$3:F$10029, C$3:C$10029=C1121)))</f>
        <v>XXS;XS</v>
      </c>
      <c r="X1121" s="101">
        <f>IF(E1121&gt;0,+VLOOKUP($E1121,'CODE GENERATOR'!$D:$AC,19,FALSE),0)</f>
        <v>0</v>
      </c>
      <c r="Y1121" s="101" t="str">
        <f>IF(E1121&gt;0,+VLOOKUP($E1121,'CODE GENERATOR'!$D:$AC,20,FALSE),0)</f>
        <v/>
      </c>
      <c r="Z1121" s="101" t="str">
        <f>IF(E1121&gt;0,+VLOOKUP($E1121,'CODE GENERATOR'!$D:$AC,21,FALSE),0)</f>
        <v/>
      </c>
      <c r="AF1121" s="149" t="str">
        <f>IF($C1121&gt;0,$C1121&amp;" "&amp;$P1121&amp;" "&amp;+VLOOKUP($C1121,'STYLE NAMES'!$B:$AC,10,FALSE),"""")</f>
        <v>MONTERREY-P BLUE-BLACK PONY - SEASONAL STABLE RUG</v>
      </c>
      <c r="AG1121" s="101" t="str">
        <f>"Enjoy our "&amp;(AF1121)&amp;"; "&amp;IF(C1121&gt;0,+VLOOKUP($C1121,'STYLE NAMES'!$B:$AC,11,FALSE),"")</f>
        <v>Enjoy our MONTERREY-P BLUE-BLACK PONY - SEASONAL STABLE RUG; Pony Seasonal Stable Rug - 0 GR.
Ideal for transition seasons especially in fall and early spring.
When the weather is chilling enough for horse to feel the cold, but not cold enough to put the winter rugs on.</v>
      </c>
      <c r="AH1121" s="101" t="str">
        <f>IF(C1121&gt;0,+VLOOKUP($C1121,'STYLE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121" s="101" t="str">
        <f>IF(C1121&gt;0,+VLOOKUP($C1121,'STYLE NAMES'!$B:$AC,13,FALSE),"")</f>
        <v>Industrial washing is recommended</v>
      </c>
      <c r="AJ1121" s="149" t="str">
        <f>IF($C1121&gt;0,$C1121&amp;" "&amp;$P1121&amp;" "&amp;+VLOOKUP($C1121,'STYLE NAMES'!$B:$AC,14,FALSE),"""")</f>
        <v>MONTERREY-P BLUE-BLACK MEVSİMLİK PONY AHIR BLANKETİ</v>
      </c>
      <c r="AK1121" s="149" t="str">
        <f>"Cavalier SanMarco tarafından tasarlanan "&amp;(AJ1121)&amp;"; "&amp;IF(C1121&gt;0,+VLOOKUP($C1121,'STYLE NAMES'!$B:$AC,15,FALSE),"")</f>
        <v>Cavalier SanMarco tarafından tasarlanan MONTERREY-P BLUE-BLACK MEVSİMLİK PONY AHIR BLANKETİ; Pony Mevsimlik Ahır Blanketi - 0 GR
Geçiş sezonları için blanket.
Özellikle Sonbahar ve İlkbahar aylarında havaların serin ancak kalın blanket koyulmayacak kadar soğuk olmadığı durumlarda kullanım için idealdir</v>
      </c>
      <c r="AL1121" s="149" t="str">
        <f>IF(C1121&gt;0,+VLOOKUP($C1121,'STYLE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121" s="149" t="str">
        <f>IF(C1121&gt;0,+VLOOKUP($C1121,'STYLE NAMES'!$B:$AC,17,FALSE),"")</f>
        <v>Endüstriyel yıkama tavsiye edilir</v>
      </c>
      <c r="AN1121" s="149" t="str">
        <f>IF($C1121&gt;0,$C1121&amp;" "&amp;$P1121&amp;" "&amp;+VLOOKUP($C1121,'STYLE NAMES'!$B:$AC,18,FALSE),"""")</f>
        <v>MONTERREY-P BLUE-BLACK COPERTA DA BOX STAGIONALE X PONY</v>
      </c>
      <c r="AO1121" s="101" t="str">
        <f>"Disegnato da Cavalier SanMarco "&amp;(AN1121)&amp;"; "&amp;IF(C1121&gt;0,+VLOOKUP($C1121,'STYLE NAMES'!$B:$AC,19,FALSE),"")</f>
        <v>Disegnato da Cavalier SanMarco MONTERREY-P BLUE-BLACK COPERTA DA BOX STAGIONALE X PONY; Coperta stagionale da box per Pony - 0 GR
Coperta da box per le stagioni di transizione. 
Specialmente da usare quando il tempo e' fresco abbastanza per farsi sentire freddo per cavallo ma non cosi freddo per mettere coperta invernale</v>
      </c>
      <c r="AP1121" s="101" t="str">
        <f>IF(C1121&gt;0,+VLOOKUP($C1121,'STYLE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121" s="101" t="str">
        <f>IF(C1121&gt;0,+VLOOKUP($C1121,'STYLE NAMES'!$B:$AC,21,FALSE),"")</f>
        <v>Si consiglia il lavaggio industriale</v>
      </c>
      <c r="AR1121" s="101">
        <f>IF(D1121&gt;0,+VLOOKUP($C1121,'STYLE NAMES'!$B:$AC,22,FALSE),"")</f>
        <v>0</v>
      </c>
      <c r="AS1121" s="101">
        <f>IF(E1121&gt;0,+VLOOKUP($C1121,'STYLE NAMES'!$B:$AC,23,FALSE),"")</f>
        <v>0</v>
      </c>
      <c r="AT1121" s="101">
        <f>IF(F1121&gt;0,+VLOOKUP($C1121,'STYLE NAMES'!$B:$AC,24,FALSE),"")</f>
        <v>0</v>
      </c>
      <c r="AU1121" s="101">
        <f>IF(G1121&gt;0,+VLOOKUP($C1121,'STYLE NAMES'!$B:$AC,25,FALSE),"")</f>
        <v>0</v>
      </c>
      <c r="AV1121" s="101">
        <f>+VLOOKUP($S1121,'CODE GENERATOR'!$P:$AM,15,FALSE)</f>
        <v>0</v>
      </c>
      <c r="AW1121" s="101">
        <f>+VLOOKUP($S1121,'CODE GENERATOR'!$P:$AM,16,FALSE)</f>
        <v>0</v>
      </c>
      <c r="AX1121" s="101">
        <f>+VLOOKUP($S1121,'CODE GENERATOR'!$P:$AM,17,FALSE)</f>
        <v>0</v>
      </c>
      <c r="AY1121" s="101">
        <f>+VLOOKUP($S1121,'CODE GENERATOR'!$P:$AM,18,FALSE)</f>
        <v>0</v>
      </c>
      <c r="AZ1121" s="101">
        <f>+VLOOKUP($S1121,'CODE GENERATOR'!$P:$AM,19,FALSE)</f>
        <v>0</v>
      </c>
      <c r="BA1121" s="101">
        <f>+VLOOKUP($S1121,'CODE GENERATOR'!$P:$AM,20,FALSE)</f>
        <v>0</v>
      </c>
      <c r="BB1121" s="101">
        <f>+VLOOKUP($S1121,'CODE GENERATOR'!$P:$AM,21,FALSE)</f>
        <v>0</v>
      </c>
      <c r="BC1121" s="101">
        <f>+VLOOKUP($S1121,'CODE GENERATOR'!$P:$AM,22,FALSE)</f>
        <v>0</v>
      </c>
      <c r="BD1121" s="101">
        <f>+VLOOKUP($S1121,'CODE GENERATOR'!$P:$AM,23,FALSE)</f>
        <v>0</v>
      </c>
      <c r="BE1121" s="101">
        <f>+VLOOKUP($S1121,'CODE GENERATOR'!$P:$AM,24,FALSE)</f>
        <v>0</v>
      </c>
      <c r="BF1121" s="101">
        <f>IF(C1121&gt;0,+VLOOKUP(G1121,'CATEGORY ID'!$A$1:$L$118,3,FALSE),"")</f>
        <v>5</v>
      </c>
      <c r="BG1121" s="101">
        <f>IF(C1121&gt;0,+VLOOKUP(H1121,'CATEGORY ID'!$D$1:$L$118,3,FALSE),"")</f>
        <v>78</v>
      </c>
      <c r="BH1121" s="101">
        <f>IF(C1121&gt;0,+VLOOKUP((+H1121&amp;I1121),'CATEGORY ID'!$H$1:$I$121,2,FALSE),"")</f>
        <v>79</v>
      </c>
      <c r="BJ1121" s="101">
        <f>IF(C1121&gt;0,IF(COUNTIF('CATEGORY ID'!$K$1:$K$121,+H1121&amp;K1121) &gt; 0, +VLOOKUP(+H1121&amp;K1121,'CATEGORY ID'!$K$1:$L$121,2,FALSE),""),"")</f>
        <v>201</v>
      </c>
      <c r="BK1121" s="101" t="str">
        <f>IF(C1121&gt;0,IF(COUNTIF('CATEGORY ID'!$K$124:$K$165, +VLOOKUP(C1121,'STYLE NAMES'!$B:$AE,30,FALSE)) &gt; 0, +VLOOKUP(VLOOKUP(C1121,'STYLE NAMES'!$B:$AE,30,FALSE),'CATEGORY ID'!K:M,2,FALSE),""),"")</f>
        <v/>
      </c>
      <c r="BR1121" s="101" t="str" cm="1">
        <f t="array" ref="BR1121">IF(C1121&gt;0,_xlfn.TEXTJOIN(";", TRUE,_xlfn.UNIQUE(_xlfn._xlws.FILTER(BF1121:BQ1121,(BF1121:BQ1121&gt;0)),TRUE,FALSE)),"")&amp;";"&amp;BS1121</f>
        <v>5;78;79;201;</v>
      </c>
      <c r="BU1121" s="106">
        <f>IF(C1121&gt;0,+VLOOKUP($C1121,'STYLE NAMES'!$B:$AC,26,FALSE),"")</f>
        <v>189.9</v>
      </c>
      <c r="BV1121" s="106">
        <f>IF(C1121&gt;0,+VLOOKUP($C1121,'STYLE NAMES'!$B:$AC,27,FALSE),"")</f>
        <v>10440</v>
      </c>
      <c r="BW1121" s="106">
        <f>IF(C1121&gt;0,+VLOOKUP($C1121,'STYLE NAMES'!$B:$AC,28,FALSE),"")</f>
        <v>218.38499999999999</v>
      </c>
      <c r="BY1121"/>
      <c r="BZ1121" s="101">
        <v>99</v>
      </c>
      <c r="CA1121" s="137">
        <f t="shared" si="83"/>
        <v>0</v>
      </c>
      <c r="CB1121" s="137">
        <f>+VLOOKUP(C1121,'[2]STYLES &amp; MODELS MATRIX'!$A:$G,7,FALSE)</f>
        <v>0</v>
      </c>
      <c r="CC1121" s="137" t="str">
        <f>+VLOOKUP(C1121,'[1]STYLES &amp; SIZE CHARTS'!$A:$H,8,FALSE)</f>
        <v>HP-RUGS1</v>
      </c>
      <c r="CD1121" s="137"/>
      <c r="CE1121" s="205"/>
      <c r="CF1121" s="141"/>
    </row>
    <row r="1122" spans="1:84" s="101" customFormat="1" ht="12" customHeight="1" x14ac:dyDescent="0.2">
      <c r="A1122" s="102"/>
      <c r="B1122" s="101" t="s">
        <v>1015</v>
      </c>
      <c r="C1122" s="101" t="s">
        <v>3042</v>
      </c>
      <c r="D1122" s="101" t="s">
        <v>3043</v>
      </c>
      <c r="E1122" s="203" t="s">
        <v>3059</v>
      </c>
      <c r="F1122" s="101" t="s">
        <v>2346</v>
      </c>
      <c r="G1122" s="101" t="str">
        <f>IF(C1122&gt;0,+VLOOKUP($C1122,'STYLE NAMES'!$B:$AC,4,FALSE),"")</f>
        <v>HORSE</v>
      </c>
      <c r="H1122" s="101" t="str">
        <f>IF(C1122&gt;0,+VLOOKUP($C1122,'STYLE NAMES'!$B:$AC,5,FALSE),"")</f>
        <v>PONY</v>
      </c>
      <c r="I1122" s="101" t="str">
        <f>IF(C1122&gt;0,+VLOOKUP($C1122,'STYLE NAMES'!$B:$AC,6,FALSE),"")</f>
        <v>RUGS</v>
      </c>
      <c r="J1122" s="101" t="str">
        <f>IF(C1122&gt;0,+VLOOKUP($C1122,'STYLE NAMES'!$B:$AC,7,FALSE),"")</f>
        <v>PONY</v>
      </c>
      <c r="K1122" s="101" t="str">
        <f>IF(C1122&gt;0,+VLOOKUP($C1122,'STYLE NAMES'!$B:$AC,8,FALSE),"")</f>
        <v>STABLE RUGS</v>
      </c>
      <c r="L1122" s="101" t="str">
        <f>IF(E1122&gt;0,+VLOOKUP($E1122,'CODE GENERATOR'!$D:$T,3,FALSE),"")</f>
        <v>A</v>
      </c>
      <c r="M1122" s="101" t="str">
        <f>IF(E1122&gt;0,+VLOOKUP($E1122,'CODE GENERATOR'!$D:$T,4,FALSE),"")</f>
        <v>RAINPROOF SHELL</v>
      </c>
      <c r="N1122" s="101" t="str">
        <f>IF(E1122&gt;0,+VLOOKUP($E1122,'CODE GENERATOR'!$D:$T,6,FALSE),"")</f>
        <v>BLUE-BLACK</v>
      </c>
      <c r="O1122" s="101" t="str">
        <f>IF(E1122&gt;0,+VLOOKUP($E1122,'CODE GENERATOR'!$D:$T,7,FALSE),"")</f>
        <v>BLUE-BLACK</v>
      </c>
      <c r="P1122" s="101" t="str">
        <f t="shared" si="81"/>
        <v>BLUE-BLACK</v>
      </c>
      <c r="Q1122" s="104" t="str">
        <f>IF(E1122&gt;0,+VLOOKUP($E1122,'CODE GENERATOR'!$D:$T,11,FALSE),"")</f>
        <v>H.RUGPN_STR0100A</v>
      </c>
      <c r="R1122" s="104" t="str">
        <f>IF(E1122&gt;0,+VLOOKUP($E1122,'CODE GENERATOR'!$D:$T,12,FALSE),"")</f>
        <v>RPS0032BBLBBL</v>
      </c>
      <c r="S1122" s="104" t="str">
        <f>IF(E1122&gt;0,+VLOOKUP($E1122,'CODE GENERATOR'!$D:$T,13,FALSE),"")</f>
        <v>H.RUGPN_STR0100A_RPS0032BBLBBL</v>
      </c>
      <c r="T1122" s="104" t="str">
        <f t="shared" si="82"/>
        <v>H.RUGPN_STR0100A_RPS0032BBLBBL_XS</v>
      </c>
      <c r="U1122" s="105"/>
      <c r="V1122" s="107" t="str" cm="1">
        <f t="array" ref="V1122">_xlfn.TEXTJOIN(";", TRUE, _xlfn.UNIQUE(_xlfn._xlws.FILTER(P$3:P$10029, C$3:C$10029=C1122)))</f>
        <v>BLUE-BLACK</v>
      </c>
      <c r="W1122" s="107" t="str" cm="1">
        <f t="array" ref="W1122">_xlfn.TEXTJOIN(";", TRUE, _xlfn.UNIQUE(_xlfn._xlws.FILTER(F$3:F$10029, C$3:C$10029=C1122)))</f>
        <v>XXS;XS</v>
      </c>
      <c r="X1122" s="101">
        <f>IF(E1122&gt;0,+VLOOKUP($E1122,'CODE GENERATOR'!$D:$AC,19,FALSE),0)</f>
        <v>0</v>
      </c>
      <c r="Y1122" s="101" t="str">
        <f>IF(E1122&gt;0,+VLOOKUP($E1122,'CODE GENERATOR'!$D:$AC,20,FALSE),0)</f>
        <v/>
      </c>
      <c r="Z1122" s="101" t="str">
        <f>IF(E1122&gt;0,+VLOOKUP($E1122,'CODE GENERATOR'!$D:$AC,21,FALSE),0)</f>
        <v/>
      </c>
      <c r="AF1122" s="149" t="str">
        <f>IF($C1122&gt;0,$C1122&amp;" "&amp;$P1122&amp;" "&amp;+VLOOKUP($C1122,'STYLE NAMES'!$B:$AC,10,FALSE),"""")</f>
        <v>MONTERREY-P BLUE-BLACK PONY - SEASONAL STABLE RUG</v>
      </c>
      <c r="AG1122" s="101" t="str">
        <f>"Enjoy our "&amp;(AF1122)&amp;"; "&amp;IF(C1122&gt;0,+VLOOKUP($C1122,'STYLE NAMES'!$B:$AC,11,FALSE),"")</f>
        <v>Enjoy our MONTERREY-P BLUE-BLACK PONY - SEASONAL STABLE RUG; Pony Seasonal Stable Rug - 0 GR.
Ideal for transition seasons especially in fall and early spring.
When the weather is chilling enough for horse to feel the cold, but not cold enough to put the winter rugs on.</v>
      </c>
      <c r="AH1122" s="101" t="str">
        <f>IF(C1122&gt;0,+VLOOKUP($C1122,'STYLE NAMES'!$B:$AC,12,FALSE),"")</f>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
      <c r="AI1122" s="101" t="str">
        <f>IF(C1122&gt;0,+VLOOKUP($C1122,'STYLE NAMES'!$B:$AC,13,FALSE),"")</f>
        <v>Industrial washing is recommended</v>
      </c>
      <c r="AJ1122" s="149" t="str">
        <f>IF($C1122&gt;0,$C1122&amp;" "&amp;$P1122&amp;" "&amp;+VLOOKUP($C1122,'STYLE NAMES'!$B:$AC,14,FALSE),"""")</f>
        <v>MONTERREY-P BLUE-BLACK MEVSİMLİK PONY AHIR BLANKETİ</v>
      </c>
      <c r="AK1122" s="149" t="str">
        <f>"Cavalier SanMarco tarafından tasarlanan "&amp;(AJ1122)&amp;"; "&amp;IF(C1122&gt;0,+VLOOKUP($C1122,'STYLE NAMES'!$B:$AC,15,FALSE),"")</f>
        <v>Cavalier SanMarco tarafından tasarlanan MONTERREY-P BLUE-BLACK MEVSİMLİK PONY AHIR BLANKETİ; Pony Mevsimlik Ahır Blanketi - 0 GR
Geçiş sezonları için blanket.
Özellikle Sonbahar ve İlkbahar aylarında havaların serin ancak kalın blanket koyulmayacak kadar soğuk olmadığı durumlarda kullanım için idealdir</v>
      </c>
      <c r="AL1122" s="149" t="str">
        <f>IF(C1122&gt;0,+VLOOKUP($C1122,'STYLE NAMES'!$B:$AC,16,FALSE),"")</f>
        <v xml:space="preserve">*Su itici özellikli yumuşak dış kumaş
*Yumuşak, süet ve cilt dostu astar kumaş
*0 gr - Dolgu yok
* Atınızın anatomisine uyacak özel kalıp
* Atınızın üstüne daha iyi oturması için ayarlanabilir omuz kemerleri 
*Kırılmaz metal tokalar
Kompozisyon:
Dış yüzey kumaşı: %100 Polyester
Astar: %100 Polyester Süet
</v>
      </c>
      <c r="AM1122" s="149" t="str">
        <f>IF(C1122&gt;0,+VLOOKUP($C1122,'STYLE NAMES'!$B:$AC,17,FALSE),"")</f>
        <v>Endüstriyel yıkama tavsiye edilir</v>
      </c>
      <c r="AN1122" s="149" t="str">
        <f>IF($C1122&gt;0,$C1122&amp;" "&amp;$P1122&amp;" "&amp;+VLOOKUP($C1122,'STYLE NAMES'!$B:$AC,18,FALSE),"""")</f>
        <v>MONTERREY-P BLUE-BLACK COPERTA DA BOX STAGIONALE X PONY</v>
      </c>
      <c r="AO1122" s="101" t="str">
        <f>"Disegnato da Cavalier SanMarco "&amp;(AN1122)&amp;"; "&amp;IF(C1122&gt;0,+VLOOKUP($C1122,'STYLE NAMES'!$B:$AC,19,FALSE),"")</f>
        <v>Disegnato da Cavalier SanMarco MONTERREY-P BLUE-BLACK COPERTA DA BOX STAGIONALE X PONY; Coperta stagionale da box per Pony - 0 GR
Coperta da box per le stagioni di transizione. 
Specialmente da usare quando il tempo e' fresco abbastanza per farsi sentire freddo per cavallo ma non cosi freddo per mettere coperta invernale</v>
      </c>
      <c r="AP1122" s="101" t="str">
        <f>IF(C1122&gt;0,+VLOOKUP($C1122,'STYLE NAMES'!$B:$AC,20,FALSE),"")</f>
        <v>*Tessuto esterno idroripellente e soffice
*Fodera interna morbida in suede e delicata sulla pelle 
*0 gr di imbottitura  
*Design personalizzato per adattarsi all'anatomia del cavallo 
*Spalline regolabili per una migliore vestibilità 
*Ganci in metallo infrangibile
Composizione: 
Tessuto esterno: 100% Poliestere Fodera: 100% Suede Poliestere</v>
      </c>
      <c r="AQ1122" s="101" t="str">
        <f>IF(C1122&gt;0,+VLOOKUP($C1122,'STYLE NAMES'!$B:$AC,21,FALSE),"")</f>
        <v>Si consiglia il lavaggio industriale</v>
      </c>
      <c r="AR1122" s="101">
        <f>IF(D1122&gt;0,+VLOOKUP($C1122,'STYLE NAMES'!$B:$AC,22,FALSE),"")</f>
        <v>0</v>
      </c>
      <c r="AS1122" s="101">
        <f>IF(E1122&gt;0,+VLOOKUP($C1122,'STYLE NAMES'!$B:$AC,23,FALSE),"")</f>
        <v>0</v>
      </c>
      <c r="AT1122" s="101">
        <f>IF(F1122&gt;0,+VLOOKUP($C1122,'STYLE NAMES'!$B:$AC,24,FALSE),"")</f>
        <v>0</v>
      </c>
      <c r="AU1122" s="101">
        <f>IF(G1122&gt;0,+VLOOKUP($C1122,'STYLE NAMES'!$B:$AC,25,FALSE),"")</f>
        <v>0</v>
      </c>
      <c r="AV1122" s="101">
        <f>+VLOOKUP($S1122,'CODE GENERATOR'!$P:$AM,15,FALSE)</f>
        <v>0</v>
      </c>
      <c r="AW1122" s="101">
        <f>+VLOOKUP($S1122,'CODE GENERATOR'!$P:$AM,16,FALSE)</f>
        <v>0</v>
      </c>
      <c r="AX1122" s="101">
        <f>+VLOOKUP($S1122,'CODE GENERATOR'!$P:$AM,17,FALSE)</f>
        <v>0</v>
      </c>
      <c r="AY1122" s="101">
        <f>+VLOOKUP($S1122,'CODE GENERATOR'!$P:$AM,18,FALSE)</f>
        <v>0</v>
      </c>
      <c r="AZ1122" s="101">
        <f>+VLOOKUP($S1122,'CODE GENERATOR'!$P:$AM,19,FALSE)</f>
        <v>0</v>
      </c>
      <c r="BA1122" s="101">
        <f>+VLOOKUP($S1122,'CODE GENERATOR'!$P:$AM,20,FALSE)</f>
        <v>0</v>
      </c>
      <c r="BB1122" s="101">
        <f>+VLOOKUP($S1122,'CODE GENERATOR'!$P:$AM,21,FALSE)</f>
        <v>0</v>
      </c>
      <c r="BC1122" s="101">
        <f>+VLOOKUP($S1122,'CODE GENERATOR'!$P:$AM,22,FALSE)</f>
        <v>0</v>
      </c>
      <c r="BD1122" s="101">
        <f>+VLOOKUP($S1122,'CODE GENERATOR'!$P:$AM,23,FALSE)</f>
        <v>0</v>
      </c>
      <c r="BE1122" s="101">
        <f>+VLOOKUP($S1122,'CODE GENERATOR'!$P:$AM,24,FALSE)</f>
        <v>0</v>
      </c>
      <c r="BF1122" s="101">
        <f>IF(C1122&gt;0,+VLOOKUP(G1122,'CATEGORY ID'!$A$1:$L$118,3,FALSE),"")</f>
        <v>5</v>
      </c>
      <c r="BG1122" s="101">
        <f>IF(C1122&gt;0,+VLOOKUP(H1122,'CATEGORY ID'!$D$1:$L$118,3,FALSE),"")</f>
        <v>78</v>
      </c>
      <c r="BH1122" s="101">
        <f>IF(C1122&gt;0,+VLOOKUP((+H1122&amp;I1122),'CATEGORY ID'!$H$1:$I$121,2,FALSE),"")</f>
        <v>79</v>
      </c>
      <c r="BJ1122" s="101">
        <f>IF(C1122&gt;0,IF(COUNTIF('CATEGORY ID'!$K$1:$K$121,+H1122&amp;K1122) &gt; 0, +VLOOKUP(+H1122&amp;K1122,'CATEGORY ID'!$K$1:$L$121,2,FALSE),""),"")</f>
        <v>201</v>
      </c>
      <c r="BK1122" s="101" t="str">
        <f>IF(C1122&gt;0,IF(COUNTIF('CATEGORY ID'!$K$124:$K$165, +VLOOKUP(C1122,'STYLE NAMES'!$B:$AE,30,FALSE)) &gt; 0, +VLOOKUP(VLOOKUP(C1122,'STYLE NAMES'!$B:$AE,30,FALSE),'CATEGORY ID'!K:M,2,FALSE),""),"")</f>
        <v/>
      </c>
      <c r="BR1122" s="101" t="str" cm="1">
        <f t="array" ref="BR1122">IF(C1122&gt;0,_xlfn.TEXTJOIN(";", TRUE,_xlfn.UNIQUE(_xlfn._xlws.FILTER(BF1122:BQ1122,(BF1122:BQ1122&gt;0)),TRUE,FALSE)),"")&amp;";"&amp;BS1122</f>
        <v>5;78;79;201;</v>
      </c>
      <c r="BU1122" s="106">
        <f>IF(C1122&gt;0,+VLOOKUP($C1122,'STYLE NAMES'!$B:$AC,26,FALSE),"")</f>
        <v>189.9</v>
      </c>
      <c r="BV1122" s="106">
        <f>IF(C1122&gt;0,+VLOOKUP($C1122,'STYLE NAMES'!$B:$AC,27,FALSE),"")</f>
        <v>10440</v>
      </c>
      <c r="BW1122" s="106">
        <f>IF(C1122&gt;0,+VLOOKUP($C1122,'STYLE NAMES'!$B:$AC,28,FALSE),"")</f>
        <v>218.38499999999999</v>
      </c>
      <c r="BY1122"/>
      <c r="BZ1122" s="101">
        <v>99</v>
      </c>
      <c r="CA1122" s="137">
        <f t="shared" si="83"/>
        <v>0</v>
      </c>
      <c r="CB1122" s="137">
        <f>+VLOOKUP(C1122,'[2]STYLES &amp; MODELS MATRIX'!$A:$G,7,FALSE)</f>
        <v>0</v>
      </c>
      <c r="CC1122" s="137" t="str">
        <f>+VLOOKUP(C1122,'[1]STYLES &amp; SIZE CHARTS'!$A:$H,8,FALSE)</f>
        <v>HP-RUGS1</v>
      </c>
      <c r="CD1122" s="137"/>
      <c r="CE1122" s="205"/>
      <c r="CF1122" s="141"/>
    </row>
    <row r="1123" spans="1:84" s="101" customFormat="1" ht="12" customHeight="1" x14ac:dyDescent="0.2">
      <c r="A1123" s="102" t="s">
        <v>3810</v>
      </c>
      <c r="B1123" s="101" t="s">
        <v>1016</v>
      </c>
      <c r="C1123" s="101" t="s">
        <v>628</v>
      </c>
      <c r="D1123" s="101" t="s">
        <v>630</v>
      </c>
      <c r="E1123" s="203" t="s">
        <v>3804</v>
      </c>
      <c r="F1123" s="101">
        <v>85</v>
      </c>
      <c r="G1123" s="101" t="str">
        <f>IF(C1123&gt;0,+VLOOKUP($C1123,'STYLE NAMES'!$B:$AC,4,FALSE),"")</f>
        <v>ACCESSORIES</v>
      </c>
      <c r="H1123" s="101" t="str">
        <f>IF(C1123&gt;0,+VLOOKUP($C1123,'STYLE NAMES'!$B:$AC,5,FALSE),"")</f>
        <v>ACCESSORIES</v>
      </c>
      <c r="I1123" s="101" t="str">
        <f>IF(C1123&gt;0,+VLOOKUP($C1123,'STYLE NAMES'!$B:$AC,6,FALSE),"")</f>
        <v>RIDER ACCESSORIES</v>
      </c>
      <c r="J1123" s="101" t="str">
        <f>IF(C1123&gt;0,+VLOOKUP($C1123,'STYLE NAMES'!$B:$AC,7,FALSE),"")</f>
        <v>UNISEX</v>
      </c>
      <c r="K1123" s="101" t="str">
        <f>IF(C1123&gt;0,+VLOOKUP($C1123,'STYLE NAMES'!$B:$AC,8,FALSE),"")</f>
        <v>BELTS</v>
      </c>
      <c r="L1123" s="101" t="str">
        <f>IF(E1123&gt;0,+VLOOKUP($E1123,'CODE GENERATOR'!$D:$T,3,FALSE),"")</f>
        <v>A</v>
      </c>
      <c r="M1123" s="101" t="str">
        <f>IF(E1123&gt;0,+VLOOKUP($E1123,'CODE GENERATOR'!$D:$T,4,FALSE),"")</f>
        <v>BRAIDED</v>
      </c>
      <c r="N1123" s="101" t="str">
        <f>IF(E1123&gt;0,+VLOOKUP($E1123,'CODE GENERATOR'!$D:$T,6,FALSE),"")</f>
        <v>GRAY</v>
      </c>
      <c r="O1123" s="101" t="str">
        <f>IF(E1123&gt;0,+VLOOKUP($E1123,'CODE GENERATOR'!$D:$T,7,FALSE),"")</f>
        <v>BLACK</v>
      </c>
      <c r="P1123" s="101" t="str">
        <f t="shared" si="81"/>
        <v>GRAY/BLACK</v>
      </c>
      <c r="Q1123" s="104" t="str">
        <f>IF(E1123&gt;0,+VLOOKUP($E1123,'CODE GENERATOR'!$D:$T,11,FALSE),"")</f>
        <v>A.RACUX_BLT0101A</v>
      </c>
      <c r="R1123" s="104" t="str">
        <f>IF(E1123&gt;0,+VLOOKUP($E1123,'CODE GENERATOR'!$D:$T,12,FALSE),"")</f>
        <v>BRD0003GRYBLK</v>
      </c>
      <c r="S1123" s="104" t="str">
        <f>IF(E1123&gt;0,+VLOOKUP($E1123,'CODE GENERATOR'!$D:$T,13,FALSE),"")</f>
        <v>A.RACUX_BLT0101A_BRD0003GRYBLK</v>
      </c>
      <c r="T1123" s="104" t="str">
        <f t="shared" si="82"/>
        <v>A.RACUX_BLT0101A_BRD0003GRYBLK_85</v>
      </c>
      <c r="U1123" s="105"/>
      <c r="V1123" s="107" t="str" cm="1">
        <f t="array" ref="V1123">_xlfn.TEXTJOIN(";", TRUE, _xlfn.UNIQUE(_xlfn._xlws.FILTER(P$3:P$10029, C$3:C$10029=C1123)))</f>
        <v>GRAY/BLACK;OCEAN BLUE/BLACK</v>
      </c>
      <c r="W1123" s="107" t="str" cm="1">
        <f t="array" ref="W1123">_xlfn.TEXTJOIN(";", TRUE, _xlfn.UNIQUE(_xlfn._xlws.FILTER(F$3:F$10029, C$3:C$10029=C1123)))</f>
        <v>85;90;95;100;105;110;115;120;125</v>
      </c>
      <c r="X1123" s="101" t="str">
        <f>IF(E1123&gt;0,+VLOOKUP($E1123,'CODE GENERATOR'!$D:$AC,19,FALSE),0)</f>
        <v>CavalierSanmarco_03.02.2026_0619</v>
      </c>
      <c r="Y1123" s="101" t="str">
        <f>IF(E1123&gt;0,+VLOOKUP($E1123,'CODE GENERATOR'!$D:$AC,20,FALSE),0)</f>
        <v>CavalierSanmarco_03.02.2026_0631</v>
      </c>
      <c r="Z1123" s="101" t="str">
        <f>IF(E1123&gt;0,+VLOOKUP($E1123,'CODE GENERATOR'!$D:$AC,21,FALSE),0)</f>
        <v>CavalierSanmarco_03.02.2026_0632</v>
      </c>
      <c r="AF1123" s="149" t="str">
        <f>IF($C1123&gt;0,$C1123&amp;" "&amp;$P1123&amp;" "&amp;+VLOOKUP($C1123,'STYLE NAMES'!$B:$AC,10,FALSE),"""")</f>
        <v>SANTIAGO GRAY/BLACK BRAIDED BELT</v>
      </c>
      <c r="AG1123" s="101" t="str">
        <f>"Enjoy our "&amp;(AF1123)&amp;"; "&amp;IF(C1123&gt;0,+VLOOKUP($C1123,'STYLE NAMES'!$B:$AC,11,FALSE),"")</f>
        <v>Enjoy our SANTIAGO GRAY/BLACK BRAIDED BELT; Braided Riding Belts
Available in many colors and designs you can use these elegant belts for riding or even at your daily life</v>
      </c>
      <c r="AH1123" s="101" t="str">
        <f>IF(C1123&gt;0,+VLOOKUP($C1123,'STYLE NAMES'!$B:$AC,12,FALSE),"")</f>
        <v>*Super elastic and comfortable riding belts
Composition:
100% Polyester</v>
      </c>
      <c r="AI1123" s="101" t="str">
        <f>IF(C1123&gt;0,+VLOOKUP($C1123,'STYLE NAMES'!$B:$AC,13,FALSE),"")</f>
        <v>Do not wash in washing machine</v>
      </c>
      <c r="AJ1123" s="149" t="str">
        <f>IF($C1123&gt;0,$C1123&amp;" "&amp;$P1123&amp;" "&amp;+VLOOKUP($C1123,'STYLE NAMES'!$B:$AC,14,FALSE),"""")</f>
        <v>SANTIAGO GRAY/BLACK ÖRGÜ KEMER</v>
      </c>
      <c r="AK1123" s="149" t="str">
        <f>"Cavalier SanMarco tarafından tasarlanan "&amp;(AJ1123)&amp;"; "&amp;IF(C1123&gt;0,+VLOOKUP($C1123,'STYLE NAMES'!$B:$AC,15,FALSE),"")</f>
        <v>Cavalier SanMarco tarafından tasarlanan SANTIAGO GRAY/BLACK ÖRGÜ KEMER; Örgü Binicilik Kemeri
Birçok renk ve desenleri ile bu şık kemerleri hem biniş kıyafetleriniz ile hem de günlük kıyafetlerinizle kullanabilirsiniz.</v>
      </c>
      <c r="AL1123" s="149" t="str">
        <f>IF(C1123&gt;0,+VLOOKUP($C1123,'STYLE NAMES'!$B:$AC,16,FALSE),"")</f>
        <v>* Çok esnek ve rahat 
Kompozisyon:
100% Polyester</v>
      </c>
      <c r="AM1123" s="149" t="str">
        <f>IF(C1123&gt;0,+VLOOKUP($C1123,'STYLE NAMES'!$B:$AC,17,FALSE),"")</f>
        <v>Ürünü makinada yıkamayınız</v>
      </c>
      <c r="AN1123" s="149" t="str">
        <f>IF($C1123&gt;0,$C1123&amp;" "&amp;$P1123&amp;" "&amp;+VLOOKUP($C1123,'STYLE NAMES'!$B:$AC,18,FALSE),"""")</f>
        <v>SANTIAGO GRAY/BLACK CINTURA ELASTICA</v>
      </c>
      <c r="AO1123" s="101" t="str">
        <f>"Disegnato da Cavalier SanMarco "&amp;(AN1123)&amp;"; "&amp;IF(C1123&gt;0,+VLOOKUP($C1123,'STYLE NAMES'!$B:$AC,19,FALSE),"")</f>
        <v>Disegnato da Cavalier SanMarco SANTIAGO GRAY/BLACK CINTURA ELASTICA; Cintura intrecciata per equitazione Disponibile in molti colori e design, queste eleganti cinture possono essere utilizzate sia per l'equitazione che nella vita quotidiana.</v>
      </c>
      <c r="AP1123" s="101" t="str">
        <f>IF(C1123&gt;0,+VLOOKUP($C1123,'STYLE NAMES'!$B:$AC,20,FALSE),"")</f>
        <v>Cinture elastiche e confortevoli per l'equitazione Composizione: 100% Poliestere</v>
      </c>
      <c r="AQ1123" s="101" t="str">
        <f>IF(C1123&gt;0,+VLOOKUP($C1123,'STYLE NAMES'!$B:$AC,21,FALSE),"")</f>
        <v>Non lavare in lavatrice</v>
      </c>
      <c r="AR1123" s="101">
        <f>IF(D1123&gt;0,+VLOOKUP($C1123,'STYLE NAMES'!$B:$AC,22,FALSE),"")</f>
        <v>0</v>
      </c>
      <c r="AS1123" s="101">
        <f>IF(E1123&gt;0,+VLOOKUP($C1123,'STYLE NAMES'!$B:$AC,23,FALSE),"")</f>
        <v>0</v>
      </c>
      <c r="AT1123" s="101">
        <f>IF(F1123&gt;0,+VLOOKUP($C1123,'STYLE NAMES'!$B:$AC,24,FALSE),"")</f>
        <v>0</v>
      </c>
      <c r="AU1123" s="101">
        <f>IF(G1123&gt;0,+VLOOKUP($C1123,'STYLE NAMES'!$B:$AC,25,FALSE),"")</f>
        <v>0</v>
      </c>
      <c r="AV1123" s="101">
        <f>+VLOOKUP($S1123,'CODE GENERATOR'!$P:$AM,15,FALSE)</f>
        <v>0</v>
      </c>
      <c r="AW1123" s="101">
        <f>+VLOOKUP($S1123,'CODE GENERATOR'!$P:$AM,16,FALSE)</f>
        <v>0</v>
      </c>
      <c r="AX1123" s="101">
        <f>+VLOOKUP($S1123,'CODE GENERATOR'!$P:$AM,17,FALSE)</f>
        <v>0</v>
      </c>
      <c r="AY1123" s="101">
        <f>+VLOOKUP($S1123,'CODE GENERATOR'!$P:$AM,18,FALSE)</f>
        <v>0</v>
      </c>
      <c r="AZ1123" s="101">
        <f>+VLOOKUP($S1123,'CODE GENERATOR'!$P:$AM,19,FALSE)</f>
        <v>0</v>
      </c>
      <c r="BA1123" s="101">
        <f>+VLOOKUP($S1123,'CODE GENERATOR'!$P:$AM,20,FALSE)</f>
        <v>0</v>
      </c>
      <c r="BB1123" s="101">
        <f>+VLOOKUP($S1123,'CODE GENERATOR'!$P:$AM,21,FALSE)</f>
        <v>0</v>
      </c>
      <c r="BC1123" s="101">
        <f>+VLOOKUP($S1123,'CODE GENERATOR'!$P:$AM,22,FALSE)</f>
        <v>0</v>
      </c>
      <c r="BD1123" s="101">
        <f>+VLOOKUP($S1123,'CODE GENERATOR'!$P:$AM,23,FALSE)</f>
        <v>0</v>
      </c>
      <c r="BE1123" s="101">
        <f>+VLOOKUP($S1123,'CODE GENERATOR'!$P:$AM,24,FALSE)</f>
        <v>0</v>
      </c>
      <c r="BF1123" s="101">
        <f>IF(C1123&gt;0,+VLOOKUP(G1123,'CATEGORY ID'!$A$1:$L$118,3,FALSE),"")</f>
        <v>17</v>
      </c>
      <c r="BG1123" s="101">
        <f>IF(C1123&gt;0,+VLOOKUP(H1123,'CATEGORY ID'!$D$1:$L$118,3,FALSE),"")</f>
        <v>17</v>
      </c>
      <c r="BH1123" s="101">
        <f>IF(C1123&gt;0,+VLOOKUP((+H1123&amp;I1123),'CATEGORY ID'!$H$1:$I$121,2,FALSE),"")</f>
        <v>18</v>
      </c>
      <c r="BJ1123" s="101">
        <f>IF(C1123&gt;0,IF(COUNTIF('CATEGORY ID'!$K$1:$K$121,+H1123&amp;K1123) &gt; 0, +VLOOKUP(+H1123&amp;K1123,'CATEGORY ID'!$K$1:$L$121,2,FALSE),""),"")</f>
        <v>73</v>
      </c>
      <c r="BK1123" s="101" t="str">
        <f>IF(C1123&gt;0,IF(COUNTIF('CATEGORY ID'!$K$124:$K$165, +VLOOKUP(C1123,'STYLE NAMES'!$B:$AE,30,FALSE)) &gt; 0, +VLOOKUP(VLOOKUP(C1123,'STYLE NAMES'!$B:$AE,30,FALSE),'CATEGORY ID'!K:M,2,FALSE),""),"")</f>
        <v/>
      </c>
      <c r="BL1123" s="101">
        <v>75</v>
      </c>
      <c r="BR1123" s="101" t="str" cm="1">
        <f t="array" ref="BR1123">IF(C1123&gt;0,_xlfn.TEXTJOIN(";", TRUE,_xlfn.UNIQUE(_xlfn._xlws.FILTER(BF1123:BQ1123,(BF1123:BQ1123&gt;0)),TRUE,FALSE)),"")&amp;";"&amp;BS1123</f>
        <v>17;18;73;75;</v>
      </c>
      <c r="BU1123" s="106">
        <f>IF(C1123&gt;0,+VLOOKUP($C1123,'STYLE NAMES'!$B:$AC,26,FALSE),"")</f>
        <v>59.9</v>
      </c>
      <c r="BV1123" s="106">
        <f>IF(C1123&gt;0,+VLOOKUP($C1123,'STYLE NAMES'!$B:$AC,27,FALSE),"")</f>
        <v>3290</v>
      </c>
      <c r="BW1123" s="106">
        <f>IF(C1123&gt;0,+VLOOKUP($C1123,'STYLE NAMES'!$B:$AC,28,FALSE),"")</f>
        <v>68.884999999999991</v>
      </c>
      <c r="BY1123"/>
      <c r="BZ1123" s="101">
        <v>2</v>
      </c>
      <c r="CA1123" s="137">
        <f t="shared" si="83"/>
        <v>1</v>
      </c>
      <c r="CB1123" s="137">
        <f>+VLOOKUP(C1123,'[2]STYLES &amp; MODELS MATRIX'!$A:$G,7,FALSE)</f>
        <v>0</v>
      </c>
      <c r="CC1123" s="137">
        <f>+VLOOKUP(C1123,'[1]STYLES &amp; SIZE CHARTS'!$A:$H,8,FALSE)</f>
        <v>0</v>
      </c>
      <c r="CD1123" s="137"/>
      <c r="CE1123" s="205"/>
      <c r="CF1123" s="141"/>
    </row>
    <row r="1124" spans="1:84" s="101" customFormat="1" ht="12" customHeight="1" x14ac:dyDescent="0.2">
      <c r="A1124" s="102"/>
      <c r="B1124" s="101" t="s">
        <v>1016</v>
      </c>
      <c r="C1124" s="101" t="s">
        <v>628</v>
      </c>
      <c r="D1124" s="101" t="s">
        <v>630</v>
      </c>
      <c r="E1124" s="203" t="s">
        <v>3804</v>
      </c>
      <c r="F1124" s="101">
        <v>90</v>
      </c>
      <c r="G1124" s="101" t="str">
        <f>IF(C1124&gt;0,+VLOOKUP($C1124,'STYLE NAMES'!$B:$AC,4,FALSE),"")</f>
        <v>ACCESSORIES</v>
      </c>
      <c r="H1124" s="101" t="str">
        <f>IF(C1124&gt;0,+VLOOKUP($C1124,'STYLE NAMES'!$B:$AC,5,FALSE),"")</f>
        <v>ACCESSORIES</v>
      </c>
      <c r="I1124" s="101" t="str">
        <f>IF(C1124&gt;0,+VLOOKUP($C1124,'STYLE NAMES'!$B:$AC,6,FALSE),"")</f>
        <v>RIDER ACCESSORIES</v>
      </c>
      <c r="J1124" s="101" t="str">
        <f>IF(C1124&gt;0,+VLOOKUP($C1124,'STYLE NAMES'!$B:$AC,7,FALSE),"")</f>
        <v>UNISEX</v>
      </c>
      <c r="K1124" s="101" t="str">
        <f>IF(C1124&gt;0,+VLOOKUP($C1124,'STYLE NAMES'!$B:$AC,8,FALSE),"")</f>
        <v>BELTS</v>
      </c>
      <c r="L1124" s="101" t="str">
        <f>IF(E1124&gt;0,+VLOOKUP($E1124,'CODE GENERATOR'!$D:$T,3,FALSE),"")</f>
        <v>A</v>
      </c>
      <c r="M1124" s="101" t="str">
        <f>IF(E1124&gt;0,+VLOOKUP($E1124,'CODE GENERATOR'!$D:$T,4,FALSE),"")</f>
        <v>BRAIDED</v>
      </c>
      <c r="N1124" s="101" t="str">
        <f>IF(E1124&gt;0,+VLOOKUP($E1124,'CODE GENERATOR'!$D:$T,6,FALSE),"")</f>
        <v>GRAY</v>
      </c>
      <c r="O1124" s="101" t="str">
        <f>IF(E1124&gt;0,+VLOOKUP($E1124,'CODE GENERATOR'!$D:$T,7,FALSE),"")</f>
        <v>BLACK</v>
      </c>
      <c r="P1124" s="101" t="str">
        <f t="shared" si="81"/>
        <v>GRAY/BLACK</v>
      </c>
      <c r="Q1124" s="104" t="str">
        <f>IF(E1124&gt;0,+VLOOKUP($E1124,'CODE GENERATOR'!$D:$T,11,FALSE),"")</f>
        <v>A.RACUX_BLT0101A</v>
      </c>
      <c r="R1124" s="104" t="str">
        <f>IF(E1124&gt;0,+VLOOKUP($E1124,'CODE GENERATOR'!$D:$T,12,FALSE),"")</f>
        <v>BRD0003GRYBLK</v>
      </c>
      <c r="S1124" s="104" t="str">
        <f>IF(E1124&gt;0,+VLOOKUP($E1124,'CODE GENERATOR'!$D:$T,13,FALSE),"")</f>
        <v>A.RACUX_BLT0101A_BRD0003GRYBLK</v>
      </c>
      <c r="T1124" s="104" t="str">
        <f t="shared" si="82"/>
        <v>A.RACUX_BLT0101A_BRD0003GRYBLK_90</v>
      </c>
      <c r="U1124" s="105"/>
      <c r="V1124" s="107" t="str" cm="1">
        <f t="array" ref="V1124">_xlfn.TEXTJOIN(";", TRUE, _xlfn.UNIQUE(_xlfn._xlws.FILTER(P$3:P$10029, C$3:C$10029=C1124)))</f>
        <v>GRAY/BLACK;OCEAN BLUE/BLACK</v>
      </c>
      <c r="W1124" s="107" t="str" cm="1">
        <f t="array" ref="W1124">_xlfn.TEXTJOIN(";", TRUE, _xlfn.UNIQUE(_xlfn._xlws.FILTER(F$3:F$10029, C$3:C$10029=C1124)))</f>
        <v>85;90;95;100;105;110;115;120;125</v>
      </c>
      <c r="X1124" s="101" t="str">
        <f>IF(E1124&gt;0,+VLOOKUP($E1124,'CODE GENERATOR'!$D:$AC,19,FALSE),0)</f>
        <v>CavalierSanmarco_03.02.2026_0619</v>
      </c>
      <c r="Y1124" s="101" t="str">
        <f>IF(E1124&gt;0,+VLOOKUP($E1124,'CODE GENERATOR'!$D:$AC,20,FALSE),0)</f>
        <v>CavalierSanmarco_03.02.2026_0631</v>
      </c>
      <c r="Z1124" s="101" t="str">
        <f>IF(E1124&gt;0,+VLOOKUP($E1124,'CODE GENERATOR'!$D:$AC,21,FALSE),0)</f>
        <v>CavalierSanmarco_03.02.2026_0632</v>
      </c>
      <c r="AF1124" s="149" t="str">
        <f>IF($C1124&gt;0,$C1124&amp;" "&amp;$P1124&amp;" "&amp;+VLOOKUP($C1124,'STYLE NAMES'!$B:$AC,10,FALSE),"""")</f>
        <v>SANTIAGO GRAY/BLACK BRAIDED BELT</v>
      </c>
      <c r="AG1124" s="101" t="str">
        <f>"Enjoy our "&amp;(AF1124)&amp;"; "&amp;IF(C1124&gt;0,+VLOOKUP($C1124,'STYLE NAMES'!$B:$AC,11,FALSE),"")</f>
        <v>Enjoy our SANTIAGO GRAY/BLACK BRAIDED BELT; Braided Riding Belts
Available in many colors and designs you can use these elegant belts for riding or even at your daily life</v>
      </c>
      <c r="AH1124" s="101" t="str">
        <f>IF(C1124&gt;0,+VLOOKUP($C1124,'STYLE NAMES'!$B:$AC,12,FALSE),"")</f>
        <v>*Super elastic and comfortable riding belts
Composition:
100% Polyester</v>
      </c>
      <c r="AI1124" s="101" t="str">
        <f>IF(C1124&gt;0,+VLOOKUP($C1124,'STYLE NAMES'!$B:$AC,13,FALSE),"")</f>
        <v>Do not wash in washing machine</v>
      </c>
      <c r="AJ1124" s="149" t="str">
        <f>IF($C1124&gt;0,$C1124&amp;" "&amp;$P1124&amp;" "&amp;+VLOOKUP($C1124,'STYLE NAMES'!$B:$AC,14,FALSE),"""")</f>
        <v>SANTIAGO GRAY/BLACK ÖRGÜ KEMER</v>
      </c>
      <c r="AK1124" s="149" t="str">
        <f>"Cavalier SanMarco tarafından tasarlanan "&amp;(AJ1124)&amp;"; "&amp;IF(C1124&gt;0,+VLOOKUP($C1124,'STYLE NAMES'!$B:$AC,15,FALSE),"")</f>
        <v>Cavalier SanMarco tarafından tasarlanan SANTIAGO GRAY/BLACK ÖRGÜ KEMER; Örgü Binicilik Kemeri
Birçok renk ve desenleri ile bu şık kemerleri hem biniş kıyafetleriniz ile hem de günlük kıyafetlerinizle kullanabilirsiniz.</v>
      </c>
      <c r="AL1124" s="149" t="str">
        <f>IF(C1124&gt;0,+VLOOKUP($C1124,'STYLE NAMES'!$B:$AC,16,FALSE),"")</f>
        <v>* Çok esnek ve rahat 
Kompozisyon:
100% Polyester</v>
      </c>
      <c r="AM1124" s="149" t="str">
        <f>IF(C1124&gt;0,+VLOOKUP($C1124,'STYLE NAMES'!$B:$AC,17,FALSE),"")</f>
        <v>Ürünü makinada yıkamayınız</v>
      </c>
      <c r="AN1124" s="149" t="str">
        <f>IF($C1124&gt;0,$C1124&amp;" "&amp;$P1124&amp;" "&amp;+VLOOKUP($C1124,'STYLE NAMES'!$B:$AC,18,FALSE),"""")</f>
        <v>SANTIAGO GRAY/BLACK CINTURA ELASTICA</v>
      </c>
      <c r="AO1124" s="101" t="str">
        <f>"Disegnato da Cavalier SanMarco "&amp;(AN1124)&amp;"; "&amp;IF(C1124&gt;0,+VLOOKUP($C1124,'STYLE NAMES'!$B:$AC,19,FALSE),"")</f>
        <v>Disegnato da Cavalier SanMarco SANTIAGO GRAY/BLACK CINTURA ELASTICA; Cintura intrecciata per equitazione Disponibile in molti colori e design, queste eleganti cinture possono essere utilizzate sia per l'equitazione che nella vita quotidiana.</v>
      </c>
      <c r="AP1124" s="101" t="str">
        <f>IF(C1124&gt;0,+VLOOKUP($C1124,'STYLE NAMES'!$B:$AC,20,FALSE),"")</f>
        <v>Cinture elastiche e confortevoli per l'equitazione Composizione: 100% Poliestere</v>
      </c>
      <c r="AQ1124" s="101" t="str">
        <f>IF(C1124&gt;0,+VLOOKUP($C1124,'STYLE NAMES'!$B:$AC,21,FALSE),"")</f>
        <v>Non lavare in lavatrice</v>
      </c>
      <c r="AR1124" s="101">
        <f>IF(D1124&gt;0,+VLOOKUP($C1124,'STYLE NAMES'!$B:$AC,22,FALSE),"")</f>
        <v>0</v>
      </c>
      <c r="AS1124" s="101">
        <f>IF(E1124&gt;0,+VLOOKUP($C1124,'STYLE NAMES'!$B:$AC,23,FALSE),"")</f>
        <v>0</v>
      </c>
      <c r="AT1124" s="101">
        <f>IF(F1124&gt;0,+VLOOKUP($C1124,'STYLE NAMES'!$B:$AC,24,FALSE),"")</f>
        <v>0</v>
      </c>
      <c r="AU1124" s="101">
        <f>IF(G1124&gt;0,+VLOOKUP($C1124,'STYLE NAMES'!$B:$AC,25,FALSE),"")</f>
        <v>0</v>
      </c>
      <c r="AV1124" s="101">
        <f>+VLOOKUP($S1124,'CODE GENERATOR'!$P:$AM,15,FALSE)</f>
        <v>0</v>
      </c>
      <c r="AW1124" s="101">
        <f>+VLOOKUP($S1124,'CODE GENERATOR'!$P:$AM,16,FALSE)</f>
        <v>0</v>
      </c>
      <c r="AX1124" s="101">
        <f>+VLOOKUP($S1124,'CODE GENERATOR'!$P:$AM,17,FALSE)</f>
        <v>0</v>
      </c>
      <c r="AY1124" s="101">
        <f>+VLOOKUP($S1124,'CODE GENERATOR'!$P:$AM,18,FALSE)</f>
        <v>0</v>
      </c>
      <c r="AZ1124" s="101">
        <f>+VLOOKUP($S1124,'CODE GENERATOR'!$P:$AM,19,FALSE)</f>
        <v>0</v>
      </c>
      <c r="BA1124" s="101">
        <f>+VLOOKUP($S1124,'CODE GENERATOR'!$P:$AM,20,FALSE)</f>
        <v>0</v>
      </c>
      <c r="BB1124" s="101">
        <f>+VLOOKUP($S1124,'CODE GENERATOR'!$P:$AM,21,FALSE)</f>
        <v>0</v>
      </c>
      <c r="BC1124" s="101">
        <f>+VLOOKUP($S1124,'CODE GENERATOR'!$P:$AM,22,FALSE)</f>
        <v>0</v>
      </c>
      <c r="BD1124" s="101">
        <f>+VLOOKUP($S1124,'CODE GENERATOR'!$P:$AM,23,FALSE)</f>
        <v>0</v>
      </c>
      <c r="BE1124" s="101">
        <f>+VLOOKUP($S1124,'CODE GENERATOR'!$P:$AM,24,FALSE)</f>
        <v>0</v>
      </c>
      <c r="BF1124" s="101">
        <f>IF(C1124&gt;0,+VLOOKUP(G1124,'CATEGORY ID'!$A$1:$L$118,3,FALSE),"")</f>
        <v>17</v>
      </c>
      <c r="BG1124" s="101">
        <f>IF(C1124&gt;0,+VLOOKUP(H1124,'CATEGORY ID'!$D$1:$L$118,3,FALSE),"")</f>
        <v>17</v>
      </c>
      <c r="BH1124" s="101">
        <f>IF(C1124&gt;0,+VLOOKUP((+H1124&amp;I1124),'CATEGORY ID'!$H$1:$I$121,2,FALSE),"")</f>
        <v>18</v>
      </c>
      <c r="BJ1124" s="101">
        <f>IF(C1124&gt;0,IF(COUNTIF('CATEGORY ID'!$K$1:$K$121,+H1124&amp;K1124) &gt; 0, +VLOOKUP(+H1124&amp;K1124,'CATEGORY ID'!$K$1:$L$121,2,FALSE),""),"")</f>
        <v>73</v>
      </c>
      <c r="BK1124" s="101" t="str">
        <f>IF(C1124&gt;0,IF(COUNTIF('CATEGORY ID'!$K$124:$K$165, +VLOOKUP(C1124,'STYLE NAMES'!$B:$AE,30,FALSE)) &gt; 0, +VLOOKUP(VLOOKUP(C1124,'STYLE NAMES'!$B:$AE,30,FALSE),'CATEGORY ID'!K:M,2,FALSE),""),"")</f>
        <v/>
      </c>
      <c r="BL1124" s="101">
        <v>75</v>
      </c>
      <c r="BR1124" s="101" t="str" cm="1">
        <f t="array" ref="BR1124">IF(C1124&gt;0,_xlfn.TEXTJOIN(";", TRUE,_xlfn.UNIQUE(_xlfn._xlws.FILTER(BF1124:BQ1124,(BF1124:BQ1124&gt;0)),TRUE,FALSE)),"")&amp;";"&amp;BS1124</f>
        <v>17;18;73;75;</v>
      </c>
      <c r="BU1124" s="106">
        <f>IF(C1124&gt;0,+VLOOKUP($C1124,'STYLE NAMES'!$B:$AC,26,FALSE),"")</f>
        <v>59.9</v>
      </c>
      <c r="BV1124" s="106">
        <f>IF(C1124&gt;0,+VLOOKUP($C1124,'STYLE NAMES'!$B:$AC,27,FALSE),"")</f>
        <v>3290</v>
      </c>
      <c r="BW1124" s="106">
        <f>IF(C1124&gt;0,+VLOOKUP($C1124,'STYLE NAMES'!$B:$AC,28,FALSE),"")</f>
        <v>68.884999999999991</v>
      </c>
      <c r="BY1124"/>
      <c r="BZ1124" s="101">
        <v>0</v>
      </c>
      <c r="CA1124" s="137">
        <f t="shared" si="83"/>
        <v>1</v>
      </c>
      <c r="CB1124" s="137">
        <f>+VLOOKUP(C1124,'[2]STYLES &amp; MODELS MATRIX'!$A:$G,7,FALSE)</f>
        <v>0</v>
      </c>
      <c r="CC1124" s="137">
        <f>+VLOOKUP(C1124,'[1]STYLES &amp; SIZE CHARTS'!$A:$H,8,FALSE)</f>
        <v>0</v>
      </c>
      <c r="CD1124" s="137"/>
      <c r="CE1124" s="205"/>
      <c r="CF1124" s="141"/>
    </row>
    <row r="1125" spans="1:84" s="101" customFormat="1" ht="12" customHeight="1" x14ac:dyDescent="0.2">
      <c r="A1125" s="102"/>
      <c r="B1125" s="101" t="s">
        <v>1016</v>
      </c>
      <c r="C1125" s="101" t="s">
        <v>628</v>
      </c>
      <c r="D1125" s="101" t="s">
        <v>630</v>
      </c>
      <c r="E1125" s="203" t="s">
        <v>3804</v>
      </c>
      <c r="F1125" s="101">
        <v>95</v>
      </c>
      <c r="G1125" s="101" t="str">
        <f>IF(C1125&gt;0,+VLOOKUP($C1125,'STYLE NAMES'!$B:$AC,4,FALSE),"")</f>
        <v>ACCESSORIES</v>
      </c>
      <c r="H1125" s="101" t="str">
        <f>IF(C1125&gt;0,+VLOOKUP($C1125,'STYLE NAMES'!$B:$AC,5,FALSE),"")</f>
        <v>ACCESSORIES</v>
      </c>
      <c r="I1125" s="101" t="str">
        <f>IF(C1125&gt;0,+VLOOKUP($C1125,'STYLE NAMES'!$B:$AC,6,FALSE),"")</f>
        <v>RIDER ACCESSORIES</v>
      </c>
      <c r="J1125" s="101" t="str">
        <f>IF(C1125&gt;0,+VLOOKUP($C1125,'STYLE NAMES'!$B:$AC,7,FALSE),"")</f>
        <v>UNISEX</v>
      </c>
      <c r="K1125" s="101" t="str">
        <f>IF(C1125&gt;0,+VLOOKUP($C1125,'STYLE NAMES'!$B:$AC,8,FALSE),"")</f>
        <v>BELTS</v>
      </c>
      <c r="L1125" s="101" t="str">
        <f>IF(E1125&gt;0,+VLOOKUP($E1125,'CODE GENERATOR'!$D:$T,3,FALSE),"")</f>
        <v>A</v>
      </c>
      <c r="M1125" s="101" t="str">
        <f>IF(E1125&gt;0,+VLOOKUP($E1125,'CODE GENERATOR'!$D:$T,4,FALSE),"")</f>
        <v>BRAIDED</v>
      </c>
      <c r="N1125" s="101" t="str">
        <f>IF(E1125&gt;0,+VLOOKUP($E1125,'CODE GENERATOR'!$D:$T,6,FALSE),"")</f>
        <v>GRAY</v>
      </c>
      <c r="O1125" s="101" t="str">
        <f>IF(E1125&gt;0,+VLOOKUP($E1125,'CODE GENERATOR'!$D:$T,7,FALSE),"")</f>
        <v>BLACK</v>
      </c>
      <c r="P1125" s="101" t="str">
        <f t="shared" si="81"/>
        <v>GRAY/BLACK</v>
      </c>
      <c r="Q1125" s="104" t="str">
        <f>IF(E1125&gt;0,+VLOOKUP($E1125,'CODE GENERATOR'!$D:$T,11,FALSE),"")</f>
        <v>A.RACUX_BLT0101A</v>
      </c>
      <c r="R1125" s="104" t="str">
        <f>IF(E1125&gt;0,+VLOOKUP($E1125,'CODE GENERATOR'!$D:$T,12,FALSE),"")</f>
        <v>BRD0003GRYBLK</v>
      </c>
      <c r="S1125" s="104" t="str">
        <f>IF(E1125&gt;0,+VLOOKUP($E1125,'CODE GENERATOR'!$D:$T,13,FALSE),"")</f>
        <v>A.RACUX_BLT0101A_BRD0003GRYBLK</v>
      </c>
      <c r="T1125" s="104" t="str">
        <f t="shared" si="82"/>
        <v>A.RACUX_BLT0101A_BRD0003GRYBLK_95</v>
      </c>
      <c r="U1125" s="105"/>
      <c r="V1125" s="107" t="str" cm="1">
        <f t="array" ref="V1125">_xlfn.TEXTJOIN(";", TRUE, _xlfn.UNIQUE(_xlfn._xlws.FILTER(P$3:P$10029, C$3:C$10029=C1125)))</f>
        <v>GRAY/BLACK;OCEAN BLUE/BLACK</v>
      </c>
      <c r="W1125" s="107" t="str" cm="1">
        <f t="array" ref="W1125">_xlfn.TEXTJOIN(";", TRUE, _xlfn.UNIQUE(_xlfn._xlws.FILTER(F$3:F$10029, C$3:C$10029=C1125)))</f>
        <v>85;90;95;100;105;110;115;120;125</v>
      </c>
      <c r="X1125" s="101" t="str">
        <f>IF(E1125&gt;0,+VLOOKUP($E1125,'CODE GENERATOR'!$D:$AC,19,FALSE),0)</f>
        <v>CavalierSanmarco_03.02.2026_0619</v>
      </c>
      <c r="Y1125" s="101" t="str">
        <f>IF(E1125&gt;0,+VLOOKUP($E1125,'CODE GENERATOR'!$D:$AC,20,FALSE),0)</f>
        <v>CavalierSanmarco_03.02.2026_0631</v>
      </c>
      <c r="Z1125" s="101" t="str">
        <f>IF(E1125&gt;0,+VLOOKUP($E1125,'CODE GENERATOR'!$D:$AC,21,FALSE),0)</f>
        <v>CavalierSanmarco_03.02.2026_0632</v>
      </c>
      <c r="AF1125" s="149" t="str">
        <f>IF($C1125&gt;0,$C1125&amp;" "&amp;$P1125&amp;" "&amp;+VLOOKUP($C1125,'STYLE NAMES'!$B:$AC,10,FALSE),"""")</f>
        <v>SANTIAGO GRAY/BLACK BRAIDED BELT</v>
      </c>
      <c r="AG1125" s="101" t="str">
        <f>"Enjoy our "&amp;(AF1125)&amp;"; "&amp;IF(C1125&gt;0,+VLOOKUP($C1125,'STYLE NAMES'!$B:$AC,11,FALSE),"")</f>
        <v>Enjoy our SANTIAGO GRAY/BLACK BRAIDED BELT; Braided Riding Belts
Available in many colors and designs you can use these elegant belts for riding or even at your daily life</v>
      </c>
      <c r="AH1125" s="101" t="str">
        <f>IF(C1125&gt;0,+VLOOKUP($C1125,'STYLE NAMES'!$B:$AC,12,FALSE),"")</f>
        <v>*Super elastic and comfortable riding belts
Composition:
100% Polyester</v>
      </c>
      <c r="AI1125" s="101" t="str">
        <f>IF(C1125&gt;0,+VLOOKUP($C1125,'STYLE NAMES'!$B:$AC,13,FALSE),"")</f>
        <v>Do not wash in washing machine</v>
      </c>
      <c r="AJ1125" s="149" t="str">
        <f>IF($C1125&gt;0,$C1125&amp;" "&amp;$P1125&amp;" "&amp;+VLOOKUP($C1125,'STYLE NAMES'!$B:$AC,14,FALSE),"""")</f>
        <v>SANTIAGO GRAY/BLACK ÖRGÜ KEMER</v>
      </c>
      <c r="AK1125" s="149" t="str">
        <f>"Cavalier SanMarco tarafından tasarlanan "&amp;(AJ1125)&amp;"; "&amp;IF(C1125&gt;0,+VLOOKUP($C1125,'STYLE NAMES'!$B:$AC,15,FALSE),"")</f>
        <v>Cavalier SanMarco tarafından tasarlanan SANTIAGO GRAY/BLACK ÖRGÜ KEMER; Örgü Binicilik Kemeri
Birçok renk ve desenleri ile bu şık kemerleri hem biniş kıyafetleriniz ile hem de günlük kıyafetlerinizle kullanabilirsiniz.</v>
      </c>
      <c r="AL1125" s="149" t="str">
        <f>IF(C1125&gt;0,+VLOOKUP($C1125,'STYLE NAMES'!$B:$AC,16,FALSE),"")</f>
        <v>* Çok esnek ve rahat 
Kompozisyon:
100% Polyester</v>
      </c>
      <c r="AM1125" s="149" t="str">
        <f>IF(C1125&gt;0,+VLOOKUP($C1125,'STYLE NAMES'!$B:$AC,17,FALSE),"")</f>
        <v>Ürünü makinada yıkamayınız</v>
      </c>
      <c r="AN1125" s="149" t="str">
        <f>IF($C1125&gt;0,$C1125&amp;" "&amp;$P1125&amp;" "&amp;+VLOOKUP($C1125,'STYLE NAMES'!$B:$AC,18,FALSE),"""")</f>
        <v>SANTIAGO GRAY/BLACK CINTURA ELASTICA</v>
      </c>
      <c r="AO1125" s="101" t="str">
        <f>"Disegnato da Cavalier SanMarco "&amp;(AN1125)&amp;"; "&amp;IF(C1125&gt;0,+VLOOKUP($C1125,'STYLE NAMES'!$B:$AC,19,FALSE),"")</f>
        <v>Disegnato da Cavalier SanMarco SANTIAGO GRAY/BLACK CINTURA ELASTICA; Cintura intrecciata per equitazione Disponibile in molti colori e design, queste eleganti cinture possono essere utilizzate sia per l'equitazione che nella vita quotidiana.</v>
      </c>
      <c r="AP1125" s="101" t="str">
        <f>IF(C1125&gt;0,+VLOOKUP($C1125,'STYLE NAMES'!$B:$AC,20,FALSE),"")</f>
        <v>Cinture elastiche e confortevoli per l'equitazione Composizione: 100% Poliestere</v>
      </c>
      <c r="AQ1125" s="101" t="str">
        <f>IF(C1125&gt;0,+VLOOKUP($C1125,'STYLE NAMES'!$B:$AC,21,FALSE),"")</f>
        <v>Non lavare in lavatrice</v>
      </c>
      <c r="AR1125" s="101">
        <f>IF(D1125&gt;0,+VLOOKUP($C1125,'STYLE NAMES'!$B:$AC,22,FALSE),"")</f>
        <v>0</v>
      </c>
      <c r="AS1125" s="101">
        <f>IF(E1125&gt;0,+VLOOKUP($C1125,'STYLE NAMES'!$B:$AC,23,FALSE),"")</f>
        <v>0</v>
      </c>
      <c r="AT1125" s="101">
        <f>IF(F1125&gt;0,+VLOOKUP($C1125,'STYLE NAMES'!$B:$AC,24,FALSE),"")</f>
        <v>0</v>
      </c>
      <c r="AU1125" s="101">
        <f>IF(G1125&gt;0,+VLOOKUP($C1125,'STYLE NAMES'!$B:$AC,25,FALSE),"")</f>
        <v>0</v>
      </c>
      <c r="AV1125" s="101">
        <f>+VLOOKUP($S1125,'CODE GENERATOR'!$P:$AM,15,FALSE)</f>
        <v>0</v>
      </c>
      <c r="AW1125" s="101">
        <f>+VLOOKUP($S1125,'CODE GENERATOR'!$P:$AM,16,FALSE)</f>
        <v>0</v>
      </c>
      <c r="AX1125" s="101">
        <f>+VLOOKUP($S1125,'CODE GENERATOR'!$P:$AM,17,FALSE)</f>
        <v>0</v>
      </c>
      <c r="AY1125" s="101">
        <f>+VLOOKUP($S1125,'CODE GENERATOR'!$P:$AM,18,FALSE)</f>
        <v>0</v>
      </c>
      <c r="AZ1125" s="101">
        <f>+VLOOKUP($S1125,'CODE GENERATOR'!$P:$AM,19,FALSE)</f>
        <v>0</v>
      </c>
      <c r="BA1125" s="101">
        <f>+VLOOKUP($S1125,'CODE GENERATOR'!$P:$AM,20,FALSE)</f>
        <v>0</v>
      </c>
      <c r="BB1125" s="101">
        <f>+VLOOKUP($S1125,'CODE GENERATOR'!$P:$AM,21,FALSE)</f>
        <v>0</v>
      </c>
      <c r="BC1125" s="101">
        <f>+VLOOKUP($S1125,'CODE GENERATOR'!$P:$AM,22,FALSE)</f>
        <v>0</v>
      </c>
      <c r="BD1125" s="101">
        <f>+VLOOKUP($S1125,'CODE GENERATOR'!$P:$AM,23,FALSE)</f>
        <v>0</v>
      </c>
      <c r="BE1125" s="101">
        <f>+VLOOKUP($S1125,'CODE GENERATOR'!$P:$AM,24,FALSE)</f>
        <v>0</v>
      </c>
      <c r="BF1125" s="101">
        <f>IF(C1125&gt;0,+VLOOKUP(G1125,'CATEGORY ID'!$A$1:$L$118,3,FALSE),"")</f>
        <v>17</v>
      </c>
      <c r="BG1125" s="101">
        <f>IF(C1125&gt;0,+VLOOKUP(H1125,'CATEGORY ID'!$D$1:$L$118,3,FALSE),"")</f>
        <v>17</v>
      </c>
      <c r="BH1125" s="101">
        <f>IF(C1125&gt;0,+VLOOKUP((+H1125&amp;I1125),'CATEGORY ID'!$H$1:$I$121,2,FALSE),"")</f>
        <v>18</v>
      </c>
      <c r="BJ1125" s="101">
        <f>IF(C1125&gt;0,IF(COUNTIF('CATEGORY ID'!$K$1:$K$121,+H1125&amp;K1125) &gt; 0, +VLOOKUP(+H1125&amp;K1125,'CATEGORY ID'!$K$1:$L$121,2,FALSE),""),"")</f>
        <v>73</v>
      </c>
      <c r="BK1125" s="101" t="str">
        <f>IF(C1125&gt;0,IF(COUNTIF('CATEGORY ID'!$K$124:$K$165, +VLOOKUP(C1125,'STYLE NAMES'!$B:$AE,30,FALSE)) &gt; 0, +VLOOKUP(VLOOKUP(C1125,'STYLE NAMES'!$B:$AE,30,FALSE),'CATEGORY ID'!K:M,2,FALSE),""),"")</f>
        <v/>
      </c>
      <c r="BL1125" s="101">
        <v>75</v>
      </c>
      <c r="BR1125" s="101" t="str" cm="1">
        <f t="array" ref="BR1125">IF(C1125&gt;0,_xlfn.TEXTJOIN(";", TRUE,_xlfn.UNIQUE(_xlfn._xlws.FILTER(BF1125:BQ1125,(BF1125:BQ1125&gt;0)),TRUE,FALSE)),"")&amp;";"&amp;BS1125</f>
        <v>17;18;73;75;</v>
      </c>
      <c r="BU1125" s="106">
        <f>IF(C1125&gt;0,+VLOOKUP($C1125,'STYLE NAMES'!$B:$AC,26,FALSE),"")</f>
        <v>59.9</v>
      </c>
      <c r="BV1125" s="106">
        <f>IF(C1125&gt;0,+VLOOKUP($C1125,'STYLE NAMES'!$B:$AC,27,FALSE),"")</f>
        <v>3290</v>
      </c>
      <c r="BW1125" s="106">
        <f>IF(C1125&gt;0,+VLOOKUP($C1125,'STYLE NAMES'!$B:$AC,28,FALSE),"")</f>
        <v>68.884999999999991</v>
      </c>
      <c r="BY1125"/>
      <c r="BZ1125" s="101">
        <v>3</v>
      </c>
      <c r="CA1125" s="137">
        <f t="shared" si="83"/>
        <v>1</v>
      </c>
      <c r="CB1125" s="137">
        <f>+VLOOKUP(C1125,'[2]STYLES &amp; MODELS MATRIX'!$A:$G,7,FALSE)</f>
        <v>0</v>
      </c>
      <c r="CC1125" s="137">
        <f>+VLOOKUP(C1125,'[1]STYLES &amp; SIZE CHARTS'!$A:$H,8,FALSE)</f>
        <v>0</v>
      </c>
      <c r="CD1125" s="137"/>
      <c r="CE1125" s="205"/>
      <c r="CF1125" s="141"/>
    </row>
    <row r="1126" spans="1:84" s="101" customFormat="1" ht="12" customHeight="1" x14ac:dyDescent="0.2">
      <c r="A1126" s="102"/>
      <c r="B1126" s="101" t="s">
        <v>1016</v>
      </c>
      <c r="C1126" s="101" t="s">
        <v>628</v>
      </c>
      <c r="D1126" s="101" t="s">
        <v>630</v>
      </c>
      <c r="E1126" s="203" t="s">
        <v>3804</v>
      </c>
      <c r="F1126" s="101">
        <v>100</v>
      </c>
      <c r="G1126" s="101" t="str">
        <f>IF(C1126&gt;0,+VLOOKUP($C1126,'STYLE NAMES'!$B:$AC,4,FALSE),"")</f>
        <v>ACCESSORIES</v>
      </c>
      <c r="H1126" s="101" t="str">
        <f>IF(C1126&gt;0,+VLOOKUP($C1126,'STYLE NAMES'!$B:$AC,5,FALSE),"")</f>
        <v>ACCESSORIES</v>
      </c>
      <c r="I1126" s="101" t="str">
        <f>IF(C1126&gt;0,+VLOOKUP($C1126,'STYLE NAMES'!$B:$AC,6,FALSE),"")</f>
        <v>RIDER ACCESSORIES</v>
      </c>
      <c r="J1126" s="101" t="str">
        <f>IF(C1126&gt;0,+VLOOKUP($C1126,'STYLE NAMES'!$B:$AC,7,FALSE),"")</f>
        <v>UNISEX</v>
      </c>
      <c r="K1126" s="101" t="str">
        <f>IF(C1126&gt;0,+VLOOKUP($C1126,'STYLE NAMES'!$B:$AC,8,FALSE),"")</f>
        <v>BELTS</v>
      </c>
      <c r="L1126" s="101" t="str">
        <f>IF(E1126&gt;0,+VLOOKUP($E1126,'CODE GENERATOR'!$D:$T,3,FALSE),"")</f>
        <v>A</v>
      </c>
      <c r="M1126" s="101" t="str">
        <f>IF(E1126&gt;0,+VLOOKUP($E1126,'CODE GENERATOR'!$D:$T,4,FALSE),"")</f>
        <v>BRAIDED</v>
      </c>
      <c r="N1126" s="101" t="str">
        <f>IF(E1126&gt;0,+VLOOKUP($E1126,'CODE GENERATOR'!$D:$T,6,FALSE),"")</f>
        <v>GRAY</v>
      </c>
      <c r="O1126" s="101" t="str">
        <f>IF(E1126&gt;0,+VLOOKUP($E1126,'CODE GENERATOR'!$D:$T,7,FALSE),"")</f>
        <v>BLACK</v>
      </c>
      <c r="P1126" s="101" t="str">
        <f t="shared" si="81"/>
        <v>GRAY/BLACK</v>
      </c>
      <c r="Q1126" s="104" t="str">
        <f>IF(E1126&gt;0,+VLOOKUP($E1126,'CODE GENERATOR'!$D:$T,11,FALSE),"")</f>
        <v>A.RACUX_BLT0101A</v>
      </c>
      <c r="R1126" s="104" t="str">
        <f>IF(E1126&gt;0,+VLOOKUP($E1126,'CODE GENERATOR'!$D:$T,12,FALSE),"")</f>
        <v>BRD0003GRYBLK</v>
      </c>
      <c r="S1126" s="104" t="str">
        <f>IF(E1126&gt;0,+VLOOKUP($E1126,'CODE GENERATOR'!$D:$T,13,FALSE),"")</f>
        <v>A.RACUX_BLT0101A_BRD0003GRYBLK</v>
      </c>
      <c r="T1126" s="104" t="str">
        <f t="shared" si="82"/>
        <v>A.RACUX_BLT0101A_BRD0003GRYBLK_100</v>
      </c>
      <c r="U1126" s="105"/>
      <c r="V1126" s="107" t="str" cm="1">
        <f t="array" ref="V1126">_xlfn.TEXTJOIN(";", TRUE, _xlfn.UNIQUE(_xlfn._xlws.FILTER(P$3:P$10029, C$3:C$10029=C1126)))</f>
        <v>GRAY/BLACK;OCEAN BLUE/BLACK</v>
      </c>
      <c r="W1126" s="107" t="str" cm="1">
        <f t="array" ref="W1126">_xlfn.TEXTJOIN(";", TRUE, _xlfn.UNIQUE(_xlfn._xlws.FILTER(F$3:F$10029, C$3:C$10029=C1126)))</f>
        <v>85;90;95;100;105;110;115;120;125</v>
      </c>
      <c r="X1126" s="101" t="str">
        <f>IF(E1126&gt;0,+VLOOKUP($E1126,'CODE GENERATOR'!$D:$AC,19,FALSE),0)</f>
        <v>CavalierSanmarco_03.02.2026_0619</v>
      </c>
      <c r="Y1126" s="101" t="str">
        <f>IF(E1126&gt;0,+VLOOKUP($E1126,'CODE GENERATOR'!$D:$AC,20,FALSE),0)</f>
        <v>CavalierSanmarco_03.02.2026_0631</v>
      </c>
      <c r="Z1126" s="101" t="str">
        <f>IF(E1126&gt;0,+VLOOKUP($E1126,'CODE GENERATOR'!$D:$AC,21,FALSE),0)</f>
        <v>CavalierSanmarco_03.02.2026_0632</v>
      </c>
      <c r="AF1126" s="149" t="str">
        <f>IF($C1126&gt;0,$C1126&amp;" "&amp;$P1126&amp;" "&amp;+VLOOKUP($C1126,'STYLE NAMES'!$B:$AC,10,FALSE),"""")</f>
        <v>SANTIAGO GRAY/BLACK BRAIDED BELT</v>
      </c>
      <c r="AG1126" s="101" t="str">
        <f>"Enjoy our "&amp;(AF1126)&amp;"; "&amp;IF(C1126&gt;0,+VLOOKUP($C1126,'STYLE NAMES'!$B:$AC,11,FALSE),"")</f>
        <v>Enjoy our SANTIAGO GRAY/BLACK BRAIDED BELT; Braided Riding Belts
Available in many colors and designs you can use these elegant belts for riding or even at your daily life</v>
      </c>
      <c r="AH1126" s="101" t="str">
        <f>IF(C1126&gt;0,+VLOOKUP($C1126,'STYLE NAMES'!$B:$AC,12,FALSE),"")</f>
        <v>*Super elastic and comfortable riding belts
Composition:
100% Polyester</v>
      </c>
      <c r="AI1126" s="101" t="str">
        <f>IF(C1126&gt;0,+VLOOKUP($C1126,'STYLE NAMES'!$B:$AC,13,FALSE),"")</f>
        <v>Do not wash in washing machine</v>
      </c>
      <c r="AJ1126" s="149" t="str">
        <f>IF($C1126&gt;0,$C1126&amp;" "&amp;$P1126&amp;" "&amp;+VLOOKUP($C1126,'STYLE NAMES'!$B:$AC,14,FALSE),"""")</f>
        <v>SANTIAGO GRAY/BLACK ÖRGÜ KEMER</v>
      </c>
      <c r="AK1126" s="149" t="str">
        <f>"Cavalier SanMarco tarafından tasarlanan "&amp;(AJ1126)&amp;"; "&amp;IF(C1126&gt;0,+VLOOKUP($C1126,'STYLE NAMES'!$B:$AC,15,FALSE),"")</f>
        <v>Cavalier SanMarco tarafından tasarlanan SANTIAGO GRAY/BLACK ÖRGÜ KEMER; Örgü Binicilik Kemeri
Birçok renk ve desenleri ile bu şık kemerleri hem biniş kıyafetleriniz ile hem de günlük kıyafetlerinizle kullanabilirsiniz.</v>
      </c>
      <c r="AL1126" s="149" t="str">
        <f>IF(C1126&gt;0,+VLOOKUP($C1126,'STYLE NAMES'!$B:$AC,16,FALSE),"")</f>
        <v>* Çok esnek ve rahat 
Kompozisyon:
100% Polyester</v>
      </c>
      <c r="AM1126" s="149" t="str">
        <f>IF(C1126&gt;0,+VLOOKUP($C1126,'STYLE NAMES'!$B:$AC,17,FALSE),"")</f>
        <v>Ürünü makinada yıkamayınız</v>
      </c>
      <c r="AN1126" s="149" t="str">
        <f>IF($C1126&gt;0,$C1126&amp;" "&amp;$P1126&amp;" "&amp;+VLOOKUP($C1126,'STYLE NAMES'!$B:$AC,18,FALSE),"""")</f>
        <v>SANTIAGO GRAY/BLACK CINTURA ELASTICA</v>
      </c>
      <c r="AO1126" s="101" t="str">
        <f>"Disegnato da Cavalier SanMarco "&amp;(AN1126)&amp;"; "&amp;IF(C1126&gt;0,+VLOOKUP($C1126,'STYLE NAMES'!$B:$AC,19,FALSE),"")</f>
        <v>Disegnato da Cavalier SanMarco SANTIAGO GRAY/BLACK CINTURA ELASTICA; Cintura intrecciata per equitazione Disponibile in molti colori e design, queste eleganti cinture possono essere utilizzate sia per l'equitazione che nella vita quotidiana.</v>
      </c>
      <c r="AP1126" s="101" t="str">
        <f>IF(C1126&gt;0,+VLOOKUP($C1126,'STYLE NAMES'!$B:$AC,20,FALSE),"")</f>
        <v>Cinture elastiche e confortevoli per l'equitazione Composizione: 100% Poliestere</v>
      </c>
      <c r="AQ1126" s="101" t="str">
        <f>IF(C1126&gt;0,+VLOOKUP($C1126,'STYLE NAMES'!$B:$AC,21,FALSE),"")</f>
        <v>Non lavare in lavatrice</v>
      </c>
      <c r="AR1126" s="101">
        <f>IF(D1126&gt;0,+VLOOKUP($C1126,'STYLE NAMES'!$B:$AC,22,FALSE),"")</f>
        <v>0</v>
      </c>
      <c r="AS1126" s="101">
        <f>IF(E1126&gt;0,+VLOOKUP($C1126,'STYLE NAMES'!$B:$AC,23,FALSE),"")</f>
        <v>0</v>
      </c>
      <c r="AT1126" s="101">
        <f>IF(F1126&gt;0,+VLOOKUP($C1126,'STYLE NAMES'!$B:$AC,24,FALSE),"")</f>
        <v>0</v>
      </c>
      <c r="AU1126" s="101">
        <f>IF(G1126&gt;0,+VLOOKUP($C1126,'STYLE NAMES'!$B:$AC,25,FALSE),"")</f>
        <v>0</v>
      </c>
      <c r="AV1126" s="101">
        <f>+VLOOKUP($S1126,'CODE GENERATOR'!$P:$AM,15,FALSE)</f>
        <v>0</v>
      </c>
      <c r="AW1126" s="101">
        <f>+VLOOKUP($S1126,'CODE GENERATOR'!$P:$AM,16,FALSE)</f>
        <v>0</v>
      </c>
      <c r="AX1126" s="101">
        <f>+VLOOKUP($S1126,'CODE GENERATOR'!$P:$AM,17,FALSE)</f>
        <v>0</v>
      </c>
      <c r="AY1126" s="101">
        <f>+VLOOKUP($S1126,'CODE GENERATOR'!$P:$AM,18,FALSE)</f>
        <v>0</v>
      </c>
      <c r="AZ1126" s="101">
        <f>+VLOOKUP($S1126,'CODE GENERATOR'!$P:$AM,19,FALSE)</f>
        <v>0</v>
      </c>
      <c r="BA1126" s="101">
        <f>+VLOOKUP($S1126,'CODE GENERATOR'!$P:$AM,20,FALSE)</f>
        <v>0</v>
      </c>
      <c r="BB1126" s="101">
        <f>+VLOOKUP($S1126,'CODE GENERATOR'!$P:$AM,21,FALSE)</f>
        <v>0</v>
      </c>
      <c r="BC1126" s="101">
        <f>+VLOOKUP($S1126,'CODE GENERATOR'!$P:$AM,22,FALSE)</f>
        <v>0</v>
      </c>
      <c r="BD1126" s="101">
        <f>+VLOOKUP($S1126,'CODE GENERATOR'!$P:$AM,23,FALSE)</f>
        <v>0</v>
      </c>
      <c r="BE1126" s="101">
        <f>+VLOOKUP($S1126,'CODE GENERATOR'!$P:$AM,24,FALSE)</f>
        <v>0</v>
      </c>
      <c r="BF1126" s="101">
        <f>IF(C1126&gt;0,+VLOOKUP(G1126,'CATEGORY ID'!$A$1:$L$118,3,FALSE),"")</f>
        <v>17</v>
      </c>
      <c r="BG1126" s="101">
        <f>IF(C1126&gt;0,+VLOOKUP(H1126,'CATEGORY ID'!$D$1:$L$118,3,FALSE),"")</f>
        <v>17</v>
      </c>
      <c r="BH1126" s="101">
        <f>IF(C1126&gt;0,+VLOOKUP((+H1126&amp;I1126),'CATEGORY ID'!$H$1:$I$121,2,FALSE),"")</f>
        <v>18</v>
      </c>
      <c r="BJ1126" s="101">
        <f>IF(C1126&gt;0,IF(COUNTIF('CATEGORY ID'!$K$1:$K$121,+H1126&amp;K1126) &gt; 0, +VLOOKUP(+H1126&amp;K1126,'CATEGORY ID'!$K$1:$L$121,2,FALSE),""),"")</f>
        <v>73</v>
      </c>
      <c r="BK1126" s="101" t="str">
        <f>IF(C1126&gt;0,IF(COUNTIF('CATEGORY ID'!$K$124:$K$165, +VLOOKUP(C1126,'STYLE NAMES'!$B:$AE,30,FALSE)) &gt; 0, +VLOOKUP(VLOOKUP(C1126,'STYLE NAMES'!$B:$AE,30,FALSE),'CATEGORY ID'!K:M,2,FALSE),""),"")</f>
        <v/>
      </c>
      <c r="BL1126" s="101">
        <v>75</v>
      </c>
      <c r="BR1126" s="101" t="str" cm="1">
        <f t="array" ref="BR1126">IF(C1126&gt;0,_xlfn.TEXTJOIN(";", TRUE,_xlfn.UNIQUE(_xlfn._xlws.FILTER(BF1126:BQ1126,(BF1126:BQ1126&gt;0)),TRUE,FALSE)),"")&amp;";"&amp;BS1126</f>
        <v>17;18;73;75;</v>
      </c>
      <c r="BU1126" s="106">
        <f>IF(C1126&gt;0,+VLOOKUP($C1126,'STYLE NAMES'!$B:$AC,26,FALSE),"")</f>
        <v>59.9</v>
      </c>
      <c r="BV1126" s="106">
        <f>IF(C1126&gt;0,+VLOOKUP($C1126,'STYLE NAMES'!$B:$AC,27,FALSE),"")</f>
        <v>3290</v>
      </c>
      <c r="BW1126" s="106">
        <f>IF(C1126&gt;0,+VLOOKUP($C1126,'STYLE NAMES'!$B:$AC,28,FALSE),"")</f>
        <v>68.884999999999991</v>
      </c>
      <c r="BY1126"/>
      <c r="BZ1126" s="101">
        <v>0</v>
      </c>
      <c r="CA1126" s="137">
        <f t="shared" si="83"/>
        <v>1</v>
      </c>
      <c r="CB1126" s="137">
        <f>+VLOOKUP(C1126,'[2]STYLES &amp; MODELS MATRIX'!$A:$G,7,FALSE)</f>
        <v>0</v>
      </c>
      <c r="CC1126" s="137">
        <f>+VLOOKUP(C1126,'[1]STYLES &amp; SIZE CHARTS'!$A:$H,8,FALSE)</f>
        <v>0</v>
      </c>
      <c r="CD1126" s="137"/>
      <c r="CE1126" s="205"/>
      <c r="CF1126" s="141"/>
    </row>
    <row r="1127" spans="1:84" s="101" customFormat="1" ht="12" customHeight="1" x14ac:dyDescent="0.2">
      <c r="A1127" s="102"/>
      <c r="B1127" s="101" t="s">
        <v>1016</v>
      </c>
      <c r="C1127" s="101" t="s">
        <v>628</v>
      </c>
      <c r="D1127" s="101" t="s">
        <v>630</v>
      </c>
      <c r="E1127" s="203" t="s">
        <v>3804</v>
      </c>
      <c r="F1127" s="101">
        <v>105</v>
      </c>
      <c r="G1127" s="101" t="str">
        <f>IF(C1127&gt;0,+VLOOKUP($C1127,'STYLE NAMES'!$B:$AC,4,FALSE),"")</f>
        <v>ACCESSORIES</v>
      </c>
      <c r="H1127" s="101" t="str">
        <f>IF(C1127&gt;0,+VLOOKUP($C1127,'STYLE NAMES'!$B:$AC,5,FALSE),"")</f>
        <v>ACCESSORIES</v>
      </c>
      <c r="I1127" s="101" t="str">
        <f>IF(C1127&gt;0,+VLOOKUP($C1127,'STYLE NAMES'!$B:$AC,6,FALSE),"")</f>
        <v>RIDER ACCESSORIES</v>
      </c>
      <c r="J1127" s="101" t="str">
        <f>IF(C1127&gt;0,+VLOOKUP($C1127,'STYLE NAMES'!$B:$AC,7,FALSE),"")</f>
        <v>UNISEX</v>
      </c>
      <c r="K1127" s="101" t="str">
        <f>IF(C1127&gt;0,+VLOOKUP($C1127,'STYLE NAMES'!$B:$AC,8,FALSE),"")</f>
        <v>BELTS</v>
      </c>
      <c r="L1127" s="101" t="str">
        <f>IF(E1127&gt;0,+VLOOKUP($E1127,'CODE GENERATOR'!$D:$T,3,FALSE),"")</f>
        <v>A</v>
      </c>
      <c r="M1127" s="101" t="str">
        <f>IF(E1127&gt;0,+VLOOKUP($E1127,'CODE GENERATOR'!$D:$T,4,FALSE),"")</f>
        <v>BRAIDED</v>
      </c>
      <c r="N1127" s="101" t="str">
        <f>IF(E1127&gt;0,+VLOOKUP($E1127,'CODE GENERATOR'!$D:$T,6,FALSE),"")</f>
        <v>GRAY</v>
      </c>
      <c r="O1127" s="101" t="str">
        <f>IF(E1127&gt;0,+VLOOKUP($E1127,'CODE GENERATOR'!$D:$T,7,FALSE),"")</f>
        <v>BLACK</v>
      </c>
      <c r="P1127" s="101" t="str">
        <f t="shared" si="81"/>
        <v>GRAY/BLACK</v>
      </c>
      <c r="Q1127" s="104" t="str">
        <f>IF(E1127&gt;0,+VLOOKUP($E1127,'CODE GENERATOR'!$D:$T,11,FALSE),"")</f>
        <v>A.RACUX_BLT0101A</v>
      </c>
      <c r="R1127" s="104" t="str">
        <f>IF(E1127&gt;0,+VLOOKUP($E1127,'CODE GENERATOR'!$D:$T,12,FALSE),"")</f>
        <v>BRD0003GRYBLK</v>
      </c>
      <c r="S1127" s="104" t="str">
        <f>IF(E1127&gt;0,+VLOOKUP($E1127,'CODE GENERATOR'!$D:$T,13,FALSE),"")</f>
        <v>A.RACUX_BLT0101A_BRD0003GRYBLK</v>
      </c>
      <c r="T1127" s="104" t="str">
        <f t="shared" si="82"/>
        <v>A.RACUX_BLT0101A_BRD0003GRYBLK_105</v>
      </c>
      <c r="U1127" s="105"/>
      <c r="V1127" s="107" t="str" cm="1">
        <f t="array" ref="V1127">_xlfn.TEXTJOIN(";", TRUE, _xlfn.UNIQUE(_xlfn._xlws.FILTER(P$3:P$10029, C$3:C$10029=C1127)))</f>
        <v>GRAY/BLACK;OCEAN BLUE/BLACK</v>
      </c>
      <c r="W1127" s="107" t="str" cm="1">
        <f t="array" ref="W1127">_xlfn.TEXTJOIN(";", TRUE, _xlfn.UNIQUE(_xlfn._xlws.FILTER(F$3:F$10029, C$3:C$10029=C1127)))</f>
        <v>85;90;95;100;105;110;115;120;125</v>
      </c>
      <c r="X1127" s="101" t="str">
        <f>IF(E1127&gt;0,+VLOOKUP($E1127,'CODE GENERATOR'!$D:$AC,19,FALSE),0)</f>
        <v>CavalierSanmarco_03.02.2026_0619</v>
      </c>
      <c r="Y1127" s="101" t="str">
        <f>IF(E1127&gt;0,+VLOOKUP($E1127,'CODE GENERATOR'!$D:$AC,20,FALSE),0)</f>
        <v>CavalierSanmarco_03.02.2026_0631</v>
      </c>
      <c r="Z1127" s="101" t="str">
        <f>IF(E1127&gt;0,+VLOOKUP($E1127,'CODE GENERATOR'!$D:$AC,21,FALSE),0)</f>
        <v>CavalierSanmarco_03.02.2026_0632</v>
      </c>
      <c r="AF1127" s="149" t="str">
        <f>IF($C1127&gt;0,$C1127&amp;" "&amp;$P1127&amp;" "&amp;+VLOOKUP($C1127,'STYLE NAMES'!$B:$AC,10,FALSE),"""")</f>
        <v>SANTIAGO GRAY/BLACK BRAIDED BELT</v>
      </c>
      <c r="AG1127" s="101" t="str">
        <f>"Enjoy our "&amp;(AF1127)&amp;"; "&amp;IF(C1127&gt;0,+VLOOKUP($C1127,'STYLE NAMES'!$B:$AC,11,FALSE),"")</f>
        <v>Enjoy our SANTIAGO GRAY/BLACK BRAIDED BELT; Braided Riding Belts
Available in many colors and designs you can use these elegant belts for riding or even at your daily life</v>
      </c>
      <c r="AH1127" s="101" t="str">
        <f>IF(C1127&gt;0,+VLOOKUP($C1127,'STYLE NAMES'!$B:$AC,12,FALSE),"")</f>
        <v>*Super elastic and comfortable riding belts
Composition:
100% Polyester</v>
      </c>
      <c r="AI1127" s="101" t="str">
        <f>IF(C1127&gt;0,+VLOOKUP($C1127,'STYLE NAMES'!$B:$AC,13,FALSE),"")</f>
        <v>Do not wash in washing machine</v>
      </c>
      <c r="AJ1127" s="149" t="str">
        <f>IF($C1127&gt;0,$C1127&amp;" "&amp;$P1127&amp;" "&amp;+VLOOKUP($C1127,'STYLE NAMES'!$B:$AC,14,FALSE),"""")</f>
        <v>SANTIAGO GRAY/BLACK ÖRGÜ KEMER</v>
      </c>
      <c r="AK1127" s="149" t="str">
        <f>"Cavalier SanMarco tarafından tasarlanan "&amp;(AJ1127)&amp;"; "&amp;IF(C1127&gt;0,+VLOOKUP($C1127,'STYLE NAMES'!$B:$AC,15,FALSE),"")</f>
        <v>Cavalier SanMarco tarafından tasarlanan SANTIAGO GRAY/BLACK ÖRGÜ KEMER; Örgü Binicilik Kemeri
Birçok renk ve desenleri ile bu şık kemerleri hem biniş kıyafetleriniz ile hem de günlük kıyafetlerinizle kullanabilirsiniz.</v>
      </c>
      <c r="AL1127" s="149" t="str">
        <f>IF(C1127&gt;0,+VLOOKUP($C1127,'STYLE NAMES'!$B:$AC,16,FALSE),"")</f>
        <v>* Çok esnek ve rahat 
Kompozisyon:
100% Polyester</v>
      </c>
      <c r="AM1127" s="149" t="str">
        <f>IF(C1127&gt;0,+VLOOKUP($C1127,'STYLE NAMES'!$B:$AC,17,FALSE),"")</f>
        <v>Ürünü makinada yıkamayınız</v>
      </c>
      <c r="AN1127" s="149" t="str">
        <f>IF($C1127&gt;0,$C1127&amp;" "&amp;$P1127&amp;" "&amp;+VLOOKUP($C1127,'STYLE NAMES'!$B:$AC,18,FALSE),"""")</f>
        <v>SANTIAGO GRAY/BLACK CINTURA ELASTICA</v>
      </c>
      <c r="AO1127" s="101" t="str">
        <f>"Disegnato da Cavalier SanMarco "&amp;(AN1127)&amp;"; "&amp;IF(C1127&gt;0,+VLOOKUP($C1127,'STYLE NAMES'!$B:$AC,19,FALSE),"")</f>
        <v>Disegnato da Cavalier SanMarco SANTIAGO GRAY/BLACK CINTURA ELASTICA; Cintura intrecciata per equitazione Disponibile in molti colori e design, queste eleganti cinture possono essere utilizzate sia per l'equitazione che nella vita quotidiana.</v>
      </c>
      <c r="AP1127" s="101" t="str">
        <f>IF(C1127&gt;0,+VLOOKUP($C1127,'STYLE NAMES'!$B:$AC,20,FALSE),"")</f>
        <v>Cinture elastiche e confortevoli per l'equitazione Composizione: 100% Poliestere</v>
      </c>
      <c r="AQ1127" s="101" t="str">
        <f>IF(C1127&gt;0,+VLOOKUP($C1127,'STYLE NAMES'!$B:$AC,21,FALSE),"")</f>
        <v>Non lavare in lavatrice</v>
      </c>
      <c r="AR1127" s="101">
        <f>IF(D1127&gt;0,+VLOOKUP($C1127,'STYLE NAMES'!$B:$AC,22,FALSE),"")</f>
        <v>0</v>
      </c>
      <c r="AS1127" s="101">
        <f>IF(E1127&gt;0,+VLOOKUP($C1127,'STYLE NAMES'!$B:$AC,23,FALSE),"")</f>
        <v>0</v>
      </c>
      <c r="AT1127" s="101">
        <f>IF(F1127&gt;0,+VLOOKUP($C1127,'STYLE NAMES'!$B:$AC,24,FALSE),"")</f>
        <v>0</v>
      </c>
      <c r="AU1127" s="101">
        <f>IF(G1127&gt;0,+VLOOKUP($C1127,'STYLE NAMES'!$B:$AC,25,FALSE),"")</f>
        <v>0</v>
      </c>
      <c r="AV1127" s="101">
        <f>+VLOOKUP($S1127,'CODE GENERATOR'!$P:$AM,15,FALSE)</f>
        <v>0</v>
      </c>
      <c r="AW1127" s="101">
        <f>+VLOOKUP($S1127,'CODE GENERATOR'!$P:$AM,16,FALSE)</f>
        <v>0</v>
      </c>
      <c r="AX1127" s="101">
        <f>+VLOOKUP($S1127,'CODE GENERATOR'!$P:$AM,17,FALSE)</f>
        <v>0</v>
      </c>
      <c r="AY1127" s="101">
        <f>+VLOOKUP($S1127,'CODE GENERATOR'!$P:$AM,18,FALSE)</f>
        <v>0</v>
      </c>
      <c r="AZ1127" s="101">
        <f>+VLOOKUP($S1127,'CODE GENERATOR'!$P:$AM,19,FALSE)</f>
        <v>0</v>
      </c>
      <c r="BA1127" s="101">
        <f>+VLOOKUP($S1127,'CODE GENERATOR'!$P:$AM,20,FALSE)</f>
        <v>0</v>
      </c>
      <c r="BB1127" s="101">
        <f>+VLOOKUP($S1127,'CODE GENERATOR'!$P:$AM,21,FALSE)</f>
        <v>0</v>
      </c>
      <c r="BC1127" s="101">
        <f>+VLOOKUP($S1127,'CODE GENERATOR'!$P:$AM,22,FALSE)</f>
        <v>0</v>
      </c>
      <c r="BD1127" s="101">
        <f>+VLOOKUP($S1127,'CODE GENERATOR'!$P:$AM,23,FALSE)</f>
        <v>0</v>
      </c>
      <c r="BE1127" s="101">
        <f>+VLOOKUP($S1127,'CODE GENERATOR'!$P:$AM,24,FALSE)</f>
        <v>0</v>
      </c>
      <c r="BF1127" s="101">
        <f>IF(C1127&gt;0,+VLOOKUP(G1127,'CATEGORY ID'!$A$1:$L$118,3,FALSE),"")</f>
        <v>17</v>
      </c>
      <c r="BG1127" s="101">
        <f>IF(C1127&gt;0,+VLOOKUP(H1127,'CATEGORY ID'!$D$1:$L$118,3,FALSE),"")</f>
        <v>17</v>
      </c>
      <c r="BH1127" s="101">
        <f>IF(C1127&gt;0,+VLOOKUP((+H1127&amp;I1127),'CATEGORY ID'!$H$1:$I$121,2,FALSE),"")</f>
        <v>18</v>
      </c>
      <c r="BJ1127" s="101">
        <f>IF(C1127&gt;0,IF(COUNTIF('CATEGORY ID'!$K$1:$K$121,+H1127&amp;K1127) &gt; 0, +VLOOKUP(+H1127&amp;K1127,'CATEGORY ID'!$K$1:$L$121,2,FALSE),""),"")</f>
        <v>73</v>
      </c>
      <c r="BK1127" s="101" t="str">
        <f>IF(C1127&gt;0,IF(COUNTIF('CATEGORY ID'!$K$124:$K$165, +VLOOKUP(C1127,'STYLE NAMES'!$B:$AE,30,FALSE)) &gt; 0, +VLOOKUP(VLOOKUP(C1127,'STYLE NAMES'!$B:$AE,30,FALSE),'CATEGORY ID'!K:M,2,FALSE),""),"")</f>
        <v/>
      </c>
      <c r="BL1127" s="101">
        <v>75</v>
      </c>
      <c r="BR1127" s="101" t="str" cm="1">
        <f t="array" ref="BR1127">IF(C1127&gt;0,_xlfn.TEXTJOIN(";", TRUE,_xlfn.UNIQUE(_xlfn._xlws.FILTER(BF1127:BQ1127,(BF1127:BQ1127&gt;0)),TRUE,FALSE)),"")&amp;";"&amp;BS1127</f>
        <v>17;18;73;75;</v>
      </c>
      <c r="BU1127" s="106">
        <f>IF(C1127&gt;0,+VLOOKUP($C1127,'STYLE NAMES'!$B:$AC,26,FALSE),"")</f>
        <v>59.9</v>
      </c>
      <c r="BV1127" s="106">
        <f>IF(C1127&gt;0,+VLOOKUP($C1127,'STYLE NAMES'!$B:$AC,27,FALSE),"")</f>
        <v>3290</v>
      </c>
      <c r="BW1127" s="106">
        <f>IF(C1127&gt;0,+VLOOKUP($C1127,'STYLE NAMES'!$B:$AC,28,FALSE),"")</f>
        <v>68.884999999999991</v>
      </c>
      <c r="BY1127"/>
      <c r="BZ1127" s="101">
        <v>0</v>
      </c>
      <c r="CA1127" s="137">
        <f t="shared" si="83"/>
        <v>1</v>
      </c>
      <c r="CB1127" s="137">
        <f>+VLOOKUP(C1127,'[2]STYLES &amp; MODELS MATRIX'!$A:$G,7,FALSE)</f>
        <v>0</v>
      </c>
      <c r="CC1127" s="137">
        <f>+VLOOKUP(C1127,'[1]STYLES &amp; SIZE CHARTS'!$A:$H,8,FALSE)</f>
        <v>0</v>
      </c>
      <c r="CD1127" s="137"/>
      <c r="CE1127" s="205"/>
      <c r="CF1127" s="141"/>
    </row>
    <row r="1128" spans="1:84" s="101" customFormat="1" ht="12" customHeight="1" x14ac:dyDescent="0.2">
      <c r="A1128" s="102"/>
      <c r="B1128" s="101" t="s">
        <v>1016</v>
      </c>
      <c r="C1128" s="101" t="s">
        <v>628</v>
      </c>
      <c r="D1128" s="101" t="s">
        <v>630</v>
      </c>
      <c r="E1128" s="203" t="s">
        <v>3804</v>
      </c>
      <c r="F1128" s="101">
        <v>110</v>
      </c>
      <c r="G1128" s="101" t="str">
        <f>IF(C1128&gt;0,+VLOOKUP($C1128,'STYLE NAMES'!$B:$AC,4,FALSE),"")</f>
        <v>ACCESSORIES</v>
      </c>
      <c r="H1128" s="101" t="str">
        <f>IF(C1128&gt;0,+VLOOKUP($C1128,'STYLE NAMES'!$B:$AC,5,FALSE),"")</f>
        <v>ACCESSORIES</v>
      </c>
      <c r="I1128" s="101" t="str">
        <f>IF(C1128&gt;0,+VLOOKUP($C1128,'STYLE NAMES'!$B:$AC,6,FALSE),"")</f>
        <v>RIDER ACCESSORIES</v>
      </c>
      <c r="J1128" s="101" t="str">
        <f>IF(C1128&gt;0,+VLOOKUP($C1128,'STYLE NAMES'!$B:$AC,7,FALSE),"")</f>
        <v>UNISEX</v>
      </c>
      <c r="K1128" s="101" t="str">
        <f>IF(C1128&gt;0,+VLOOKUP($C1128,'STYLE NAMES'!$B:$AC,8,FALSE),"")</f>
        <v>BELTS</v>
      </c>
      <c r="L1128" s="101" t="str">
        <f>IF(E1128&gt;0,+VLOOKUP($E1128,'CODE GENERATOR'!$D:$T,3,FALSE),"")</f>
        <v>A</v>
      </c>
      <c r="M1128" s="101" t="str">
        <f>IF(E1128&gt;0,+VLOOKUP($E1128,'CODE GENERATOR'!$D:$T,4,FALSE),"")</f>
        <v>BRAIDED</v>
      </c>
      <c r="N1128" s="101" t="str">
        <f>IF(E1128&gt;0,+VLOOKUP($E1128,'CODE GENERATOR'!$D:$T,6,FALSE),"")</f>
        <v>GRAY</v>
      </c>
      <c r="O1128" s="101" t="str">
        <f>IF(E1128&gt;0,+VLOOKUP($E1128,'CODE GENERATOR'!$D:$T,7,FALSE),"")</f>
        <v>BLACK</v>
      </c>
      <c r="P1128" s="101" t="str">
        <f t="shared" si="81"/>
        <v>GRAY/BLACK</v>
      </c>
      <c r="Q1128" s="104" t="str">
        <f>IF(E1128&gt;0,+VLOOKUP($E1128,'CODE GENERATOR'!$D:$T,11,FALSE),"")</f>
        <v>A.RACUX_BLT0101A</v>
      </c>
      <c r="R1128" s="104" t="str">
        <f>IF(E1128&gt;0,+VLOOKUP($E1128,'CODE GENERATOR'!$D:$T,12,FALSE),"")</f>
        <v>BRD0003GRYBLK</v>
      </c>
      <c r="S1128" s="104" t="str">
        <f>IF(E1128&gt;0,+VLOOKUP($E1128,'CODE GENERATOR'!$D:$T,13,FALSE),"")</f>
        <v>A.RACUX_BLT0101A_BRD0003GRYBLK</v>
      </c>
      <c r="T1128" s="104" t="str">
        <f t="shared" si="82"/>
        <v>A.RACUX_BLT0101A_BRD0003GRYBLK_110</v>
      </c>
      <c r="U1128" s="105"/>
      <c r="V1128" s="107" t="str" cm="1">
        <f t="array" ref="V1128">_xlfn.TEXTJOIN(";", TRUE, _xlfn.UNIQUE(_xlfn._xlws.FILTER(P$3:P$10029, C$3:C$10029=C1128)))</f>
        <v>GRAY/BLACK;OCEAN BLUE/BLACK</v>
      </c>
      <c r="W1128" s="107" t="str" cm="1">
        <f t="array" ref="W1128">_xlfn.TEXTJOIN(";", TRUE, _xlfn.UNIQUE(_xlfn._xlws.FILTER(F$3:F$10029, C$3:C$10029=C1128)))</f>
        <v>85;90;95;100;105;110;115;120;125</v>
      </c>
      <c r="X1128" s="101" t="str">
        <f>IF(E1128&gt;0,+VLOOKUP($E1128,'CODE GENERATOR'!$D:$AC,19,FALSE),0)</f>
        <v>CavalierSanmarco_03.02.2026_0619</v>
      </c>
      <c r="Y1128" s="101" t="str">
        <f>IF(E1128&gt;0,+VLOOKUP($E1128,'CODE GENERATOR'!$D:$AC,20,FALSE),0)</f>
        <v>CavalierSanmarco_03.02.2026_0631</v>
      </c>
      <c r="Z1128" s="101" t="str">
        <f>IF(E1128&gt;0,+VLOOKUP($E1128,'CODE GENERATOR'!$D:$AC,21,FALSE),0)</f>
        <v>CavalierSanmarco_03.02.2026_0632</v>
      </c>
      <c r="AF1128" s="149" t="str">
        <f>IF($C1128&gt;0,$C1128&amp;" "&amp;$P1128&amp;" "&amp;+VLOOKUP($C1128,'STYLE NAMES'!$B:$AC,10,FALSE),"""")</f>
        <v>SANTIAGO GRAY/BLACK BRAIDED BELT</v>
      </c>
      <c r="AG1128" s="101" t="str">
        <f>"Enjoy our "&amp;(AF1128)&amp;"; "&amp;IF(C1128&gt;0,+VLOOKUP($C1128,'STYLE NAMES'!$B:$AC,11,FALSE),"")</f>
        <v>Enjoy our SANTIAGO GRAY/BLACK BRAIDED BELT; Braided Riding Belts
Available in many colors and designs you can use these elegant belts for riding or even at your daily life</v>
      </c>
      <c r="AH1128" s="101" t="str">
        <f>IF(C1128&gt;0,+VLOOKUP($C1128,'STYLE NAMES'!$B:$AC,12,FALSE),"")</f>
        <v>*Super elastic and comfortable riding belts
Composition:
100% Polyester</v>
      </c>
      <c r="AI1128" s="101" t="str">
        <f>IF(C1128&gt;0,+VLOOKUP($C1128,'STYLE NAMES'!$B:$AC,13,FALSE),"")</f>
        <v>Do not wash in washing machine</v>
      </c>
      <c r="AJ1128" s="149" t="str">
        <f>IF($C1128&gt;0,$C1128&amp;" "&amp;$P1128&amp;" "&amp;+VLOOKUP($C1128,'STYLE NAMES'!$B:$AC,14,FALSE),"""")</f>
        <v>SANTIAGO GRAY/BLACK ÖRGÜ KEMER</v>
      </c>
      <c r="AK1128" s="149" t="str">
        <f>"Cavalier SanMarco tarafından tasarlanan "&amp;(AJ1128)&amp;"; "&amp;IF(C1128&gt;0,+VLOOKUP($C1128,'STYLE NAMES'!$B:$AC,15,FALSE),"")</f>
        <v>Cavalier SanMarco tarafından tasarlanan SANTIAGO GRAY/BLACK ÖRGÜ KEMER; Örgü Binicilik Kemeri
Birçok renk ve desenleri ile bu şık kemerleri hem biniş kıyafetleriniz ile hem de günlük kıyafetlerinizle kullanabilirsiniz.</v>
      </c>
      <c r="AL1128" s="149" t="str">
        <f>IF(C1128&gt;0,+VLOOKUP($C1128,'STYLE NAMES'!$B:$AC,16,FALSE),"")</f>
        <v>* Çok esnek ve rahat 
Kompozisyon:
100% Polyester</v>
      </c>
      <c r="AM1128" s="149" t="str">
        <f>IF(C1128&gt;0,+VLOOKUP($C1128,'STYLE NAMES'!$B:$AC,17,FALSE),"")</f>
        <v>Ürünü makinada yıkamayınız</v>
      </c>
      <c r="AN1128" s="149" t="str">
        <f>IF($C1128&gt;0,$C1128&amp;" "&amp;$P1128&amp;" "&amp;+VLOOKUP($C1128,'STYLE NAMES'!$B:$AC,18,FALSE),"""")</f>
        <v>SANTIAGO GRAY/BLACK CINTURA ELASTICA</v>
      </c>
      <c r="AO1128" s="101" t="str">
        <f>"Disegnato da Cavalier SanMarco "&amp;(AN1128)&amp;"; "&amp;IF(C1128&gt;0,+VLOOKUP($C1128,'STYLE NAMES'!$B:$AC,19,FALSE),"")</f>
        <v>Disegnato da Cavalier SanMarco SANTIAGO GRAY/BLACK CINTURA ELASTICA; Cintura intrecciata per equitazione Disponibile in molti colori e design, queste eleganti cinture possono essere utilizzate sia per l'equitazione che nella vita quotidiana.</v>
      </c>
      <c r="AP1128" s="101" t="str">
        <f>IF(C1128&gt;0,+VLOOKUP($C1128,'STYLE NAMES'!$B:$AC,20,FALSE),"")</f>
        <v>Cinture elastiche e confortevoli per l'equitazione Composizione: 100% Poliestere</v>
      </c>
      <c r="AQ1128" s="101" t="str">
        <f>IF(C1128&gt;0,+VLOOKUP($C1128,'STYLE NAMES'!$B:$AC,21,FALSE),"")</f>
        <v>Non lavare in lavatrice</v>
      </c>
      <c r="AR1128" s="101">
        <f>IF(D1128&gt;0,+VLOOKUP($C1128,'STYLE NAMES'!$B:$AC,22,FALSE),"")</f>
        <v>0</v>
      </c>
      <c r="AS1128" s="101">
        <f>IF(E1128&gt;0,+VLOOKUP($C1128,'STYLE NAMES'!$B:$AC,23,FALSE),"")</f>
        <v>0</v>
      </c>
      <c r="AT1128" s="101">
        <f>IF(F1128&gt;0,+VLOOKUP($C1128,'STYLE NAMES'!$B:$AC,24,FALSE),"")</f>
        <v>0</v>
      </c>
      <c r="AU1128" s="101">
        <f>IF(G1128&gt;0,+VLOOKUP($C1128,'STYLE NAMES'!$B:$AC,25,FALSE),"")</f>
        <v>0</v>
      </c>
      <c r="AV1128" s="101">
        <f>+VLOOKUP($S1128,'CODE GENERATOR'!$P:$AM,15,FALSE)</f>
        <v>0</v>
      </c>
      <c r="AW1128" s="101">
        <f>+VLOOKUP($S1128,'CODE GENERATOR'!$P:$AM,16,FALSE)</f>
        <v>0</v>
      </c>
      <c r="AX1128" s="101">
        <f>+VLOOKUP($S1128,'CODE GENERATOR'!$P:$AM,17,FALSE)</f>
        <v>0</v>
      </c>
      <c r="AY1128" s="101">
        <f>+VLOOKUP($S1128,'CODE GENERATOR'!$P:$AM,18,FALSE)</f>
        <v>0</v>
      </c>
      <c r="AZ1128" s="101">
        <f>+VLOOKUP($S1128,'CODE GENERATOR'!$P:$AM,19,FALSE)</f>
        <v>0</v>
      </c>
      <c r="BA1128" s="101">
        <f>+VLOOKUP($S1128,'CODE GENERATOR'!$P:$AM,20,FALSE)</f>
        <v>0</v>
      </c>
      <c r="BB1128" s="101">
        <f>+VLOOKUP($S1128,'CODE GENERATOR'!$P:$AM,21,FALSE)</f>
        <v>0</v>
      </c>
      <c r="BC1128" s="101">
        <f>+VLOOKUP($S1128,'CODE GENERATOR'!$P:$AM,22,FALSE)</f>
        <v>0</v>
      </c>
      <c r="BD1128" s="101">
        <f>+VLOOKUP($S1128,'CODE GENERATOR'!$P:$AM,23,FALSE)</f>
        <v>0</v>
      </c>
      <c r="BE1128" s="101">
        <f>+VLOOKUP($S1128,'CODE GENERATOR'!$P:$AM,24,FALSE)</f>
        <v>0</v>
      </c>
      <c r="BF1128" s="101">
        <f>IF(C1128&gt;0,+VLOOKUP(G1128,'CATEGORY ID'!$A$1:$L$118,3,FALSE),"")</f>
        <v>17</v>
      </c>
      <c r="BG1128" s="101">
        <f>IF(C1128&gt;0,+VLOOKUP(H1128,'CATEGORY ID'!$D$1:$L$118,3,FALSE),"")</f>
        <v>17</v>
      </c>
      <c r="BH1128" s="101">
        <f>IF(C1128&gt;0,+VLOOKUP((+H1128&amp;I1128),'CATEGORY ID'!$H$1:$I$121,2,FALSE),"")</f>
        <v>18</v>
      </c>
      <c r="BJ1128" s="101">
        <f>IF(C1128&gt;0,IF(COUNTIF('CATEGORY ID'!$K$1:$K$121,+H1128&amp;K1128) &gt; 0, +VLOOKUP(+H1128&amp;K1128,'CATEGORY ID'!$K$1:$L$121,2,FALSE),""),"")</f>
        <v>73</v>
      </c>
      <c r="BK1128" s="101" t="str">
        <f>IF(C1128&gt;0,IF(COUNTIF('CATEGORY ID'!$K$124:$K$165, +VLOOKUP(C1128,'STYLE NAMES'!$B:$AE,30,FALSE)) &gt; 0, +VLOOKUP(VLOOKUP(C1128,'STYLE NAMES'!$B:$AE,30,FALSE),'CATEGORY ID'!K:M,2,FALSE),""),"")</f>
        <v/>
      </c>
      <c r="BL1128" s="101">
        <v>75</v>
      </c>
      <c r="BR1128" s="101" t="str" cm="1">
        <f t="array" ref="BR1128">IF(C1128&gt;0,_xlfn.TEXTJOIN(";", TRUE,_xlfn.UNIQUE(_xlfn._xlws.FILTER(BF1128:BQ1128,(BF1128:BQ1128&gt;0)),TRUE,FALSE)),"")&amp;";"&amp;BS1128</f>
        <v>17;18;73;75;</v>
      </c>
      <c r="BU1128" s="106">
        <f>IF(C1128&gt;0,+VLOOKUP($C1128,'STYLE NAMES'!$B:$AC,26,FALSE),"")</f>
        <v>59.9</v>
      </c>
      <c r="BV1128" s="106">
        <f>IF(C1128&gt;0,+VLOOKUP($C1128,'STYLE NAMES'!$B:$AC,27,FALSE),"")</f>
        <v>3290</v>
      </c>
      <c r="BW1128" s="106">
        <f>IF(C1128&gt;0,+VLOOKUP($C1128,'STYLE NAMES'!$B:$AC,28,FALSE),"")</f>
        <v>68.884999999999991</v>
      </c>
      <c r="BY1128"/>
      <c r="BZ1128" s="101">
        <v>0</v>
      </c>
      <c r="CA1128" s="137">
        <f t="shared" si="83"/>
        <v>1</v>
      </c>
      <c r="CB1128" s="137">
        <f>+VLOOKUP(C1128,'[2]STYLES &amp; MODELS MATRIX'!$A:$G,7,FALSE)</f>
        <v>0</v>
      </c>
      <c r="CC1128" s="137">
        <f>+VLOOKUP(C1128,'[1]STYLES &amp; SIZE CHARTS'!$A:$H,8,FALSE)</f>
        <v>0</v>
      </c>
      <c r="CD1128" s="137"/>
      <c r="CE1128" s="205"/>
      <c r="CF1128" s="141"/>
    </row>
    <row r="1129" spans="1:84" s="101" customFormat="1" ht="12" customHeight="1" x14ac:dyDescent="0.2">
      <c r="A1129" s="102"/>
      <c r="B1129" s="101" t="s">
        <v>1016</v>
      </c>
      <c r="C1129" s="101" t="s">
        <v>628</v>
      </c>
      <c r="D1129" s="101" t="s">
        <v>630</v>
      </c>
      <c r="E1129" s="203" t="s">
        <v>3804</v>
      </c>
      <c r="F1129" s="101">
        <v>115</v>
      </c>
      <c r="G1129" s="101" t="str">
        <f>IF(C1129&gt;0,+VLOOKUP($C1129,'STYLE NAMES'!$B:$AC,4,FALSE),"")</f>
        <v>ACCESSORIES</v>
      </c>
      <c r="H1129" s="101" t="str">
        <f>IF(C1129&gt;0,+VLOOKUP($C1129,'STYLE NAMES'!$B:$AC,5,FALSE),"")</f>
        <v>ACCESSORIES</v>
      </c>
      <c r="I1129" s="101" t="str">
        <f>IF(C1129&gt;0,+VLOOKUP($C1129,'STYLE NAMES'!$B:$AC,6,FALSE),"")</f>
        <v>RIDER ACCESSORIES</v>
      </c>
      <c r="J1129" s="101" t="str">
        <f>IF(C1129&gt;0,+VLOOKUP($C1129,'STYLE NAMES'!$B:$AC,7,FALSE),"")</f>
        <v>UNISEX</v>
      </c>
      <c r="K1129" s="101" t="str">
        <f>IF(C1129&gt;0,+VLOOKUP($C1129,'STYLE NAMES'!$B:$AC,8,FALSE),"")</f>
        <v>BELTS</v>
      </c>
      <c r="L1129" s="101" t="str">
        <f>IF(E1129&gt;0,+VLOOKUP($E1129,'CODE GENERATOR'!$D:$T,3,FALSE),"")</f>
        <v>A</v>
      </c>
      <c r="M1129" s="101" t="str">
        <f>IF(E1129&gt;0,+VLOOKUP($E1129,'CODE GENERATOR'!$D:$T,4,FALSE),"")</f>
        <v>BRAIDED</v>
      </c>
      <c r="N1129" s="101" t="str">
        <f>IF(E1129&gt;0,+VLOOKUP($E1129,'CODE GENERATOR'!$D:$T,6,FALSE),"")</f>
        <v>GRAY</v>
      </c>
      <c r="O1129" s="101" t="str">
        <f>IF(E1129&gt;0,+VLOOKUP($E1129,'CODE GENERATOR'!$D:$T,7,FALSE),"")</f>
        <v>BLACK</v>
      </c>
      <c r="P1129" s="101" t="str">
        <f t="shared" si="81"/>
        <v>GRAY/BLACK</v>
      </c>
      <c r="Q1129" s="104" t="str">
        <f>IF(E1129&gt;0,+VLOOKUP($E1129,'CODE GENERATOR'!$D:$T,11,FALSE),"")</f>
        <v>A.RACUX_BLT0101A</v>
      </c>
      <c r="R1129" s="104" t="str">
        <f>IF(E1129&gt;0,+VLOOKUP($E1129,'CODE GENERATOR'!$D:$T,12,FALSE),"")</f>
        <v>BRD0003GRYBLK</v>
      </c>
      <c r="S1129" s="104" t="str">
        <f>IF(E1129&gt;0,+VLOOKUP($E1129,'CODE GENERATOR'!$D:$T,13,FALSE),"")</f>
        <v>A.RACUX_BLT0101A_BRD0003GRYBLK</v>
      </c>
      <c r="T1129" s="104" t="str">
        <f t="shared" si="82"/>
        <v>A.RACUX_BLT0101A_BRD0003GRYBLK_115</v>
      </c>
      <c r="U1129" s="105"/>
      <c r="V1129" s="107" t="str" cm="1">
        <f t="array" ref="V1129">_xlfn.TEXTJOIN(";", TRUE, _xlfn.UNIQUE(_xlfn._xlws.FILTER(P$3:P$10029, C$3:C$10029=C1129)))</f>
        <v>GRAY/BLACK;OCEAN BLUE/BLACK</v>
      </c>
      <c r="W1129" s="107" t="str" cm="1">
        <f t="array" ref="W1129">_xlfn.TEXTJOIN(";", TRUE, _xlfn.UNIQUE(_xlfn._xlws.FILTER(F$3:F$10029, C$3:C$10029=C1129)))</f>
        <v>85;90;95;100;105;110;115;120;125</v>
      </c>
      <c r="X1129" s="101" t="str">
        <f>IF(E1129&gt;0,+VLOOKUP($E1129,'CODE GENERATOR'!$D:$AC,19,FALSE),0)</f>
        <v>CavalierSanmarco_03.02.2026_0619</v>
      </c>
      <c r="Y1129" s="101" t="str">
        <f>IF(E1129&gt;0,+VLOOKUP($E1129,'CODE GENERATOR'!$D:$AC,20,FALSE),0)</f>
        <v>CavalierSanmarco_03.02.2026_0631</v>
      </c>
      <c r="Z1129" s="101" t="str">
        <f>IF(E1129&gt;0,+VLOOKUP($E1129,'CODE GENERATOR'!$D:$AC,21,FALSE),0)</f>
        <v>CavalierSanmarco_03.02.2026_0632</v>
      </c>
      <c r="AF1129" s="149" t="str">
        <f>IF($C1129&gt;0,$C1129&amp;" "&amp;$P1129&amp;" "&amp;+VLOOKUP($C1129,'STYLE NAMES'!$B:$AC,10,FALSE),"""")</f>
        <v>SANTIAGO GRAY/BLACK BRAIDED BELT</v>
      </c>
      <c r="AG1129" s="101" t="str">
        <f>"Enjoy our "&amp;(AF1129)&amp;"; "&amp;IF(C1129&gt;0,+VLOOKUP($C1129,'STYLE NAMES'!$B:$AC,11,FALSE),"")</f>
        <v>Enjoy our SANTIAGO GRAY/BLACK BRAIDED BELT; Braided Riding Belts
Available in many colors and designs you can use these elegant belts for riding or even at your daily life</v>
      </c>
      <c r="AH1129" s="101" t="str">
        <f>IF(C1129&gt;0,+VLOOKUP($C1129,'STYLE NAMES'!$B:$AC,12,FALSE),"")</f>
        <v>*Super elastic and comfortable riding belts
Composition:
100% Polyester</v>
      </c>
      <c r="AI1129" s="101" t="str">
        <f>IF(C1129&gt;0,+VLOOKUP($C1129,'STYLE NAMES'!$B:$AC,13,FALSE),"")</f>
        <v>Do not wash in washing machine</v>
      </c>
      <c r="AJ1129" s="149" t="str">
        <f>IF($C1129&gt;0,$C1129&amp;" "&amp;$P1129&amp;" "&amp;+VLOOKUP($C1129,'STYLE NAMES'!$B:$AC,14,FALSE),"""")</f>
        <v>SANTIAGO GRAY/BLACK ÖRGÜ KEMER</v>
      </c>
      <c r="AK1129" s="149" t="str">
        <f>"Cavalier SanMarco tarafından tasarlanan "&amp;(AJ1129)&amp;"; "&amp;IF(C1129&gt;0,+VLOOKUP($C1129,'STYLE NAMES'!$B:$AC,15,FALSE),"")</f>
        <v>Cavalier SanMarco tarafından tasarlanan SANTIAGO GRAY/BLACK ÖRGÜ KEMER; Örgü Binicilik Kemeri
Birçok renk ve desenleri ile bu şık kemerleri hem biniş kıyafetleriniz ile hem de günlük kıyafetlerinizle kullanabilirsiniz.</v>
      </c>
      <c r="AL1129" s="149" t="str">
        <f>IF(C1129&gt;0,+VLOOKUP($C1129,'STYLE NAMES'!$B:$AC,16,FALSE),"")</f>
        <v>* Çok esnek ve rahat 
Kompozisyon:
100% Polyester</v>
      </c>
      <c r="AM1129" s="149" t="str">
        <f>IF(C1129&gt;0,+VLOOKUP($C1129,'STYLE NAMES'!$B:$AC,17,FALSE),"")</f>
        <v>Ürünü makinada yıkamayınız</v>
      </c>
      <c r="AN1129" s="149" t="str">
        <f>IF($C1129&gt;0,$C1129&amp;" "&amp;$P1129&amp;" "&amp;+VLOOKUP($C1129,'STYLE NAMES'!$B:$AC,18,FALSE),"""")</f>
        <v>SANTIAGO GRAY/BLACK CINTURA ELASTICA</v>
      </c>
      <c r="AO1129" s="101" t="str">
        <f>"Disegnato da Cavalier SanMarco "&amp;(AN1129)&amp;"; "&amp;IF(C1129&gt;0,+VLOOKUP($C1129,'STYLE NAMES'!$B:$AC,19,FALSE),"")</f>
        <v>Disegnato da Cavalier SanMarco SANTIAGO GRAY/BLACK CINTURA ELASTICA; Cintura intrecciata per equitazione Disponibile in molti colori e design, queste eleganti cinture possono essere utilizzate sia per l'equitazione che nella vita quotidiana.</v>
      </c>
      <c r="AP1129" s="101" t="str">
        <f>IF(C1129&gt;0,+VLOOKUP($C1129,'STYLE NAMES'!$B:$AC,20,FALSE),"")</f>
        <v>Cinture elastiche e confortevoli per l'equitazione Composizione: 100% Poliestere</v>
      </c>
      <c r="AQ1129" s="101" t="str">
        <f>IF(C1129&gt;0,+VLOOKUP($C1129,'STYLE NAMES'!$B:$AC,21,FALSE),"")</f>
        <v>Non lavare in lavatrice</v>
      </c>
      <c r="AR1129" s="101">
        <f>IF(D1129&gt;0,+VLOOKUP($C1129,'STYLE NAMES'!$B:$AC,22,FALSE),"")</f>
        <v>0</v>
      </c>
      <c r="AS1129" s="101">
        <f>IF(E1129&gt;0,+VLOOKUP($C1129,'STYLE NAMES'!$B:$AC,23,FALSE),"")</f>
        <v>0</v>
      </c>
      <c r="AT1129" s="101">
        <f>IF(F1129&gt;0,+VLOOKUP($C1129,'STYLE NAMES'!$B:$AC,24,FALSE),"")</f>
        <v>0</v>
      </c>
      <c r="AU1129" s="101">
        <f>IF(G1129&gt;0,+VLOOKUP($C1129,'STYLE NAMES'!$B:$AC,25,FALSE),"")</f>
        <v>0</v>
      </c>
      <c r="AV1129" s="101">
        <f>+VLOOKUP($S1129,'CODE GENERATOR'!$P:$AM,15,FALSE)</f>
        <v>0</v>
      </c>
      <c r="AW1129" s="101">
        <f>+VLOOKUP($S1129,'CODE GENERATOR'!$P:$AM,16,FALSE)</f>
        <v>0</v>
      </c>
      <c r="AX1129" s="101">
        <f>+VLOOKUP($S1129,'CODE GENERATOR'!$P:$AM,17,FALSE)</f>
        <v>0</v>
      </c>
      <c r="AY1129" s="101">
        <f>+VLOOKUP($S1129,'CODE GENERATOR'!$P:$AM,18,FALSE)</f>
        <v>0</v>
      </c>
      <c r="AZ1129" s="101">
        <f>+VLOOKUP($S1129,'CODE GENERATOR'!$P:$AM,19,FALSE)</f>
        <v>0</v>
      </c>
      <c r="BA1129" s="101">
        <f>+VLOOKUP($S1129,'CODE GENERATOR'!$P:$AM,20,FALSE)</f>
        <v>0</v>
      </c>
      <c r="BB1129" s="101">
        <f>+VLOOKUP($S1129,'CODE GENERATOR'!$P:$AM,21,FALSE)</f>
        <v>0</v>
      </c>
      <c r="BC1129" s="101">
        <f>+VLOOKUP($S1129,'CODE GENERATOR'!$P:$AM,22,FALSE)</f>
        <v>0</v>
      </c>
      <c r="BD1129" s="101">
        <f>+VLOOKUP($S1129,'CODE GENERATOR'!$P:$AM,23,FALSE)</f>
        <v>0</v>
      </c>
      <c r="BE1129" s="101">
        <f>+VLOOKUP($S1129,'CODE GENERATOR'!$P:$AM,24,FALSE)</f>
        <v>0</v>
      </c>
      <c r="BF1129" s="101">
        <f>IF(C1129&gt;0,+VLOOKUP(G1129,'CATEGORY ID'!$A$1:$L$118,3,FALSE),"")</f>
        <v>17</v>
      </c>
      <c r="BG1129" s="101">
        <f>IF(C1129&gt;0,+VLOOKUP(H1129,'CATEGORY ID'!$D$1:$L$118,3,FALSE),"")</f>
        <v>17</v>
      </c>
      <c r="BH1129" s="101">
        <f>IF(C1129&gt;0,+VLOOKUP((+H1129&amp;I1129),'CATEGORY ID'!$H$1:$I$121,2,FALSE),"")</f>
        <v>18</v>
      </c>
      <c r="BJ1129" s="101">
        <f>IF(C1129&gt;0,IF(COUNTIF('CATEGORY ID'!$K$1:$K$121,+H1129&amp;K1129) &gt; 0, +VLOOKUP(+H1129&amp;K1129,'CATEGORY ID'!$K$1:$L$121,2,FALSE),""),"")</f>
        <v>73</v>
      </c>
      <c r="BK1129" s="101" t="str">
        <f>IF(C1129&gt;0,IF(COUNTIF('CATEGORY ID'!$K$124:$K$165, +VLOOKUP(C1129,'STYLE NAMES'!$B:$AE,30,FALSE)) &gt; 0, +VLOOKUP(VLOOKUP(C1129,'STYLE NAMES'!$B:$AE,30,FALSE),'CATEGORY ID'!K:M,2,FALSE),""),"")</f>
        <v/>
      </c>
      <c r="BL1129" s="101">
        <v>75</v>
      </c>
      <c r="BR1129" s="101" t="str" cm="1">
        <f t="array" ref="BR1129">IF(C1129&gt;0,_xlfn.TEXTJOIN(";", TRUE,_xlfn.UNIQUE(_xlfn._xlws.FILTER(BF1129:BQ1129,(BF1129:BQ1129&gt;0)),TRUE,FALSE)),"")&amp;";"&amp;BS1129</f>
        <v>17;18;73;75;</v>
      </c>
      <c r="BU1129" s="106">
        <f>IF(C1129&gt;0,+VLOOKUP($C1129,'STYLE NAMES'!$B:$AC,26,FALSE),"")</f>
        <v>59.9</v>
      </c>
      <c r="BV1129" s="106">
        <f>IF(C1129&gt;0,+VLOOKUP($C1129,'STYLE NAMES'!$B:$AC,27,FALSE),"")</f>
        <v>3290</v>
      </c>
      <c r="BW1129" s="106">
        <f>IF(C1129&gt;0,+VLOOKUP($C1129,'STYLE NAMES'!$B:$AC,28,FALSE),"")</f>
        <v>68.884999999999991</v>
      </c>
      <c r="BY1129"/>
      <c r="BZ1129" s="101">
        <v>1</v>
      </c>
      <c r="CA1129" s="137">
        <f t="shared" si="83"/>
        <v>1</v>
      </c>
      <c r="CB1129" s="137">
        <f>+VLOOKUP(C1129,'[2]STYLES &amp; MODELS MATRIX'!$A:$G,7,FALSE)</f>
        <v>0</v>
      </c>
      <c r="CC1129" s="137">
        <f>+VLOOKUP(C1129,'[1]STYLES &amp; SIZE CHARTS'!$A:$H,8,FALSE)</f>
        <v>0</v>
      </c>
      <c r="CD1129" s="137"/>
      <c r="CE1129" s="205"/>
      <c r="CF1129" s="141"/>
    </row>
    <row r="1130" spans="1:84" s="101" customFormat="1" ht="12" customHeight="1" x14ac:dyDescent="0.2">
      <c r="A1130" s="102"/>
      <c r="B1130" s="101" t="s">
        <v>1016</v>
      </c>
      <c r="C1130" s="101" t="s">
        <v>628</v>
      </c>
      <c r="D1130" s="101" t="s">
        <v>630</v>
      </c>
      <c r="E1130" s="203" t="s">
        <v>3804</v>
      </c>
      <c r="F1130" s="101">
        <v>120</v>
      </c>
      <c r="G1130" s="101" t="str">
        <f>IF(C1130&gt;0,+VLOOKUP($C1130,'STYLE NAMES'!$B:$AC,4,FALSE),"")</f>
        <v>ACCESSORIES</v>
      </c>
      <c r="H1130" s="101" t="str">
        <f>IF(C1130&gt;0,+VLOOKUP($C1130,'STYLE NAMES'!$B:$AC,5,FALSE),"")</f>
        <v>ACCESSORIES</v>
      </c>
      <c r="I1130" s="101" t="str">
        <f>IF(C1130&gt;0,+VLOOKUP($C1130,'STYLE NAMES'!$B:$AC,6,FALSE),"")</f>
        <v>RIDER ACCESSORIES</v>
      </c>
      <c r="J1130" s="101" t="str">
        <f>IF(C1130&gt;0,+VLOOKUP($C1130,'STYLE NAMES'!$B:$AC,7,FALSE),"")</f>
        <v>UNISEX</v>
      </c>
      <c r="K1130" s="101" t="str">
        <f>IF(C1130&gt;0,+VLOOKUP($C1130,'STYLE NAMES'!$B:$AC,8,FALSE),"")</f>
        <v>BELTS</v>
      </c>
      <c r="L1130" s="101" t="str">
        <f>IF(E1130&gt;0,+VLOOKUP($E1130,'CODE GENERATOR'!$D:$T,3,FALSE),"")</f>
        <v>A</v>
      </c>
      <c r="M1130" s="101" t="str">
        <f>IF(E1130&gt;0,+VLOOKUP($E1130,'CODE GENERATOR'!$D:$T,4,FALSE),"")</f>
        <v>BRAIDED</v>
      </c>
      <c r="N1130" s="101" t="str">
        <f>IF(E1130&gt;0,+VLOOKUP($E1130,'CODE GENERATOR'!$D:$T,6,FALSE),"")</f>
        <v>GRAY</v>
      </c>
      <c r="O1130" s="101" t="str">
        <f>IF(E1130&gt;0,+VLOOKUP($E1130,'CODE GENERATOR'!$D:$T,7,FALSE),"")</f>
        <v>BLACK</v>
      </c>
      <c r="P1130" s="101" t="str">
        <f t="shared" si="81"/>
        <v>GRAY/BLACK</v>
      </c>
      <c r="Q1130" s="104" t="str">
        <f>IF(E1130&gt;0,+VLOOKUP($E1130,'CODE GENERATOR'!$D:$T,11,FALSE),"")</f>
        <v>A.RACUX_BLT0101A</v>
      </c>
      <c r="R1130" s="104" t="str">
        <f>IF(E1130&gt;0,+VLOOKUP($E1130,'CODE GENERATOR'!$D:$T,12,FALSE),"")</f>
        <v>BRD0003GRYBLK</v>
      </c>
      <c r="S1130" s="104" t="str">
        <f>IF(E1130&gt;0,+VLOOKUP($E1130,'CODE GENERATOR'!$D:$T,13,FALSE),"")</f>
        <v>A.RACUX_BLT0101A_BRD0003GRYBLK</v>
      </c>
      <c r="T1130" s="104" t="str">
        <f t="shared" si="82"/>
        <v>A.RACUX_BLT0101A_BRD0003GRYBLK_120</v>
      </c>
      <c r="U1130" s="105"/>
      <c r="V1130" s="107" t="str" cm="1">
        <f t="array" ref="V1130">_xlfn.TEXTJOIN(";", TRUE, _xlfn.UNIQUE(_xlfn._xlws.FILTER(P$3:P$10029, C$3:C$10029=C1130)))</f>
        <v>GRAY/BLACK;OCEAN BLUE/BLACK</v>
      </c>
      <c r="W1130" s="107" t="str" cm="1">
        <f t="array" ref="W1130">_xlfn.TEXTJOIN(";", TRUE, _xlfn.UNIQUE(_xlfn._xlws.FILTER(F$3:F$10029, C$3:C$10029=C1130)))</f>
        <v>85;90;95;100;105;110;115;120;125</v>
      </c>
      <c r="X1130" s="101" t="str">
        <f>IF(E1130&gt;0,+VLOOKUP($E1130,'CODE GENERATOR'!$D:$AC,19,FALSE),0)</f>
        <v>CavalierSanmarco_03.02.2026_0619</v>
      </c>
      <c r="Y1130" s="101" t="str">
        <f>IF(E1130&gt;0,+VLOOKUP($E1130,'CODE GENERATOR'!$D:$AC,20,FALSE),0)</f>
        <v>CavalierSanmarco_03.02.2026_0631</v>
      </c>
      <c r="Z1130" s="101" t="str">
        <f>IF(E1130&gt;0,+VLOOKUP($E1130,'CODE GENERATOR'!$D:$AC,21,FALSE),0)</f>
        <v>CavalierSanmarco_03.02.2026_0632</v>
      </c>
      <c r="AF1130" s="149" t="str">
        <f>IF($C1130&gt;0,$C1130&amp;" "&amp;$P1130&amp;" "&amp;+VLOOKUP($C1130,'STYLE NAMES'!$B:$AC,10,FALSE),"""")</f>
        <v>SANTIAGO GRAY/BLACK BRAIDED BELT</v>
      </c>
      <c r="AG1130" s="101" t="str">
        <f>"Enjoy our "&amp;(AF1130)&amp;"; "&amp;IF(C1130&gt;0,+VLOOKUP($C1130,'STYLE NAMES'!$B:$AC,11,FALSE),"")</f>
        <v>Enjoy our SANTIAGO GRAY/BLACK BRAIDED BELT; Braided Riding Belts
Available in many colors and designs you can use these elegant belts for riding or even at your daily life</v>
      </c>
      <c r="AH1130" s="101" t="str">
        <f>IF(C1130&gt;0,+VLOOKUP($C1130,'STYLE NAMES'!$B:$AC,12,FALSE),"")</f>
        <v>*Super elastic and comfortable riding belts
Composition:
100% Polyester</v>
      </c>
      <c r="AI1130" s="101" t="str">
        <f>IF(C1130&gt;0,+VLOOKUP($C1130,'STYLE NAMES'!$B:$AC,13,FALSE),"")</f>
        <v>Do not wash in washing machine</v>
      </c>
      <c r="AJ1130" s="149" t="str">
        <f>IF($C1130&gt;0,$C1130&amp;" "&amp;$P1130&amp;" "&amp;+VLOOKUP($C1130,'STYLE NAMES'!$B:$AC,14,FALSE),"""")</f>
        <v>SANTIAGO GRAY/BLACK ÖRGÜ KEMER</v>
      </c>
      <c r="AK1130" s="149" t="str">
        <f>"Cavalier SanMarco tarafından tasarlanan "&amp;(AJ1130)&amp;"; "&amp;IF(C1130&gt;0,+VLOOKUP($C1130,'STYLE NAMES'!$B:$AC,15,FALSE),"")</f>
        <v>Cavalier SanMarco tarafından tasarlanan SANTIAGO GRAY/BLACK ÖRGÜ KEMER; Örgü Binicilik Kemeri
Birçok renk ve desenleri ile bu şık kemerleri hem biniş kıyafetleriniz ile hem de günlük kıyafetlerinizle kullanabilirsiniz.</v>
      </c>
      <c r="AL1130" s="149" t="str">
        <f>IF(C1130&gt;0,+VLOOKUP($C1130,'STYLE NAMES'!$B:$AC,16,FALSE),"")</f>
        <v>* Çok esnek ve rahat 
Kompozisyon:
100% Polyester</v>
      </c>
      <c r="AM1130" s="149" t="str">
        <f>IF(C1130&gt;0,+VLOOKUP($C1130,'STYLE NAMES'!$B:$AC,17,FALSE),"")</f>
        <v>Ürünü makinada yıkamayınız</v>
      </c>
      <c r="AN1130" s="149" t="str">
        <f>IF($C1130&gt;0,$C1130&amp;" "&amp;$P1130&amp;" "&amp;+VLOOKUP($C1130,'STYLE NAMES'!$B:$AC,18,FALSE),"""")</f>
        <v>SANTIAGO GRAY/BLACK CINTURA ELASTICA</v>
      </c>
      <c r="AO1130" s="101" t="str">
        <f>"Disegnato da Cavalier SanMarco "&amp;(AN1130)&amp;"; "&amp;IF(C1130&gt;0,+VLOOKUP($C1130,'STYLE NAMES'!$B:$AC,19,FALSE),"")</f>
        <v>Disegnato da Cavalier SanMarco SANTIAGO GRAY/BLACK CINTURA ELASTICA; Cintura intrecciata per equitazione Disponibile in molti colori e design, queste eleganti cinture possono essere utilizzate sia per l'equitazione che nella vita quotidiana.</v>
      </c>
      <c r="AP1130" s="101" t="str">
        <f>IF(C1130&gt;0,+VLOOKUP($C1130,'STYLE NAMES'!$B:$AC,20,FALSE),"")</f>
        <v>Cinture elastiche e confortevoli per l'equitazione Composizione: 100% Poliestere</v>
      </c>
      <c r="AQ1130" s="101" t="str">
        <f>IF(C1130&gt;0,+VLOOKUP($C1130,'STYLE NAMES'!$B:$AC,21,FALSE),"")</f>
        <v>Non lavare in lavatrice</v>
      </c>
      <c r="AR1130" s="101">
        <f>IF(D1130&gt;0,+VLOOKUP($C1130,'STYLE NAMES'!$B:$AC,22,FALSE),"")</f>
        <v>0</v>
      </c>
      <c r="AS1130" s="101">
        <f>IF(E1130&gt;0,+VLOOKUP($C1130,'STYLE NAMES'!$B:$AC,23,FALSE),"")</f>
        <v>0</v>
      </c>
      <c r="AT1130" s="101">
        <f>IF(F1130&gt;0,+VLOOKUP($C1130,'STYLE NAMES'!$B:$AC,24,FALSE),"")</f>
        <v>0</v>
      </c>
      <c r="AU1130" s="101">
        <f>IF(G1130&gt;0,+VLOOKUP($C1130,'STYLE NAMES'!$B:$AC,25,FALSE),"")</f>
        <v>0</v>
      </c>
      <c r="AV1130" s="101">
        <f>+VLOOKUP($S1130,'CODE GENERATOR'!$P:$AM,15,FALSE)</f>
        <v>0</v>
      </c>
      <c r="AW1130" s="101">
        <f>+VLOOKUP($S1130,'CODE GENERATOR'!$P:$AM,16,FALSE)</f>
        <v>0</v>
      </c>
      <c r="AX1130" s="101">
        <f>+VLOOKUP($S1130,'CODE GENERATOR'!$P:$AM,17,FALSE)</f>
        <v>0</v>
      </c>
      <c r="AY1130" s="101">
        <f>+VLOOKUP($S1130,'CODE GENERATOR'!$P:$AM,18,FALSE)</f>
        <v>0</v>
      </c>
      <c r="AZ1130" s="101">
        <f>+VLOOKUP($S1130,'CODE GENERATOR'!$P:$AM,19,FALSE)</f>
        <v>0</v>
      </c>
      <c r="BA1130" s="101">
        <f>+VLOOKUP($S1130,'CODE GENERATOR'!$P:$AM,20,FALSE)</f>
        <v>0</v>
      </c>
      <c r="BB1130" s="101">
        <f>+VLOOKUP($S1130,'CODE GENERATOR'!$P:$AM,21,FALSE)</f>
        <v>0</v>
      </c>
      <c r="BC1130" s="101">
        <f>+VLOOKUP($S1130,'CODE GENERATOR'!$P:$AM,22,FALSE)</f>
        <v>0</v>
      </c>
      <c r="BD1130" s="101">
        <f>+VLOOKUP($S1130,'CODE GENERATOR'!$P:$AM,23,FALSE)</f>
        <v>0</v>
      </c>
      <c r="BE1130" s="101">
        <f>+VLOOKUP($S1130,'CODE GENERATOR'!$P:$AM,24,FALSE)</f>
        <v>0</v>
      </c>
      <c r="BF1130" s="101">
        <f>IF(C1130&gt;0,+VLOOKUP(G1130,'CATEGORY ID'!$A$1:$L$118,3,FALSE),"")</f>
        <v>17</v>
      </c>
      <c r="BG1130" s="101">
        <f>IF(C1130&gt;0,+VLOOKUP(H1130,'CATEGORY ID'!$D$1:$L$118,3,FALSE),"")</f>
        <v>17</v>
      </c>
      <c r="BH1130" s="101">
        <f>IF(C1130&gt;0,+VLOOKUP((+H1130&amp;I1130),'CATEGORY ID'!$H$1:$I$121,2,FALSE),"")</f>
        <v>18</v>
      </c>
      <c r="BJ1130" s="101">
        <f>IF(C1130&gt;0,IF(COUNTIF('CATEGORY ID'!$K$1:$K$121,+H1130&amp;K1130) &gt; 0, +VLOOKUP(+H1130&amp;K1130,'CATEGORY ID'!$K$1:$L$121,2,FALSE),""),"")</f>
        <v>73</v>
      </c>
      <c r="BK1130" s="101" t="str">
        <f>IF(C1130&gt;0,IF(COUNTIF('CATEGORY ID'!$K$124:$K$165, +VLOOKUP(C1130,'STYLE NAMES'!$B:$AE,30,FALSE)) &gt; 0, +VLOOKUP(VLOOKUP(C1130,'STYLE NAMES'!$B:$AE,30,FALSE),'CATEGORY ID'!K:M,2,FALSE),""),"")</f>
        <v/>
      </c>
      <c r="BL1130" s="101">
        <v>75</v>
      </c>
      <c r="BR1130" s="101" t="str" cm="1">
        <f t="array" ref="BR1130">IF(C1130&gt;0,_xlfn.TEXTJOIN(";", TRUE,_xlfn.UNIQUE(_xlfn._xlws.FILTER(BF1130:BQ1130,(BF1130:BQ1130&gt;0)),TRUE,FALSE)),"")&amp;";"&amp;BS1130</f>
        <v>17;18;73;75;</v>
      </c>
      <c r="BU1130" s="106">
        <f>IF(C1130&gt;0,+VLOOKUP($C1130,'STYLE NAMES'!$B:$AC,26,FALSE),"")</f>
        <v>59.9</v>
      </c>
      <c r="BV1130" s="106">
        <f>IF(C1130&gt;0,+VLOOKUP($C1130,'STYLE NAMES'!$B:$AC,27,FALSE),"")</f>
        <v>3290</v>
      </c>
      <c r="BW1130" s="106">
        <f>IF(C1130&gt;0,+VLOOKUP($C1130,'STYLE NAMES'!$B:$AC,28,FALSE),"")</f>
        <v>68.884999999999991</v>
      </c>
      <c r="BY1130"/>
      <c r="BZ1130" s="101">
        <v>0</v>
      </c>
      <c r="CA1130" s="137">
        <f t="shared" si="83"/>
        <v>1</v>
      </c>
      <c r="CB1130" s="137">
        <f>+VLOOKUP(C1130,'[2]STYLES &amp; MODELS MATRIX'!$A:$G,7,FALSE)</f>
        <v>0</v>
      </c>
      <c r="CC1130" s="137">
        <f>+VLOOKUP(C1130,'[1]STYLES &amp; SIZE CHARTS'!$A:$H,8,FALSE)</f>
        <v>0</v>
      </c>
      <c r="CD1130" s="137"/>
      <c r="CE1130" s="205"/>
      <c r="CF1130" s="141"/>
    </row>
    <row r="1131" spans="1:84" s="101" customFormat="1" ht="12" customHeight="1" x14ac:dyDescent="0.2">
      <c r="A1131" s="102"/>
      <c r="B1131" s="101" t="s">
        <v>1016</v>
      </c>
      <c r="C1131" s="101" t="s">
        <v>628</v>
      </c>
      <c r="D1131" s="101" t="s">
        <v>630</v>
      </c>
      <c r="E1131" s="203" t="s">
        <v>3804</v>
      </c>
      <c r="F1131" s="101">
        <v>125</v>
      </c>
      <c r="G1131" s="101" t="str">
        <f>IF(C1131&gt;0,+VLOOKUP($C1131,'STYLE NAMES'!$B:$AC,4,FALSE),"")</f>
        <v>ACCESSORIES</v>
      </c>
      <c r="H1131" s="101" t="str">
        <f>IF(C1131&gt;0,+VLOOKUP($C1131,'STYLE NAMES'!$B:$AC,5,FALSE),"")</f>
        <v>ACCESSORIES</v>
      </c>
      <c r="I1131" s="101" t="str">
        <f>IF(C1131&gt;0,+VLOOKUP($C1131,'STYLE NAMES'!$B:$AC,6,FALSE),"")</f>
        <v>RIDER ACCESSORIES</v>
      </c>
      <c r="J1131" s="101" t="str">
        <f>IF(C1131&gt;0,+VLOOKUP($C1131,'STYLE NAMES'!$B:$AC,7,FALSE),"")</f>
        <v>UNISEX</v>
      </c>
      <c r="K1131" s="101" t="str">
        <f>IF(C1131&gt;0,+VLOOKUP($C1131,'STYLE NAMES'!$B:$AC,8,FALSE),"")</f>
        <v>BELTS</v>
      </c>
      <c r="L1131" s="101" t="str">
        <f>IF(E1131&gt;0,+VLOOKUP($E1131,'CODE GENERATOR'!$D:$T,3,FALSE),"")</f>
        <v>A</v>
      </c>
      <c r="M1131" s="101" t="str">
        <f>IF(E1131&gt;0,+VLOOKUP($E1131,'CODE GENERATOR'!$D:$T,4,FALSE),"")</f>
        <v>BRAIDED</v>
      </c>
      <c r="N1131" s="101" t="str">
        <f>IF(E1131&gt;0,+VLOOKUP($E1131,'CODE GENERATOR'!$D:$T,6,FALSE),"")</f>
        <v>GRAY</v>
      </c>
      <c r="O1131" s="101" t="str">
        <f>IF(E1131&gt;0,+VLOOKUP($E1131,'CODE GENERATOR'!$D:$T,7,FALSE),"")</f>
        <v>BLACK</v>
      </c>
      <c r="P1131" s="101" t="str">
        <f t="shared" si="81"/>
        <v>GRAY/BLACK</v>
      </c>
      <c r="Q1131" s="104" t="str">
        <f>IF(E1131&gt;0,+VLOOKUP($E1131,'CODE GENERATOR'!$D:$T,11,FALSE),"")</f>
        <v>A.RACUX_BLT0101A</v>
      </c>
      <c r="R1131" s="104" t="str">
        <f>IF(E1131&gt;0,+VLOOKUP($E1131,'CODE GENERATOR'!$D:$T,12,FALSE),"")</f>
        <v>BRD0003GRYBLK</v>
      </c>
      <c r="S1131" s="104" t="str">
        <f>IF(E1131&gt;0,+VLOOKUP($E1131,'CODE GENERATOR'!$D:$T,13,FALSE),"")</f>
        <v>A.RACUX_BLT0101A_BRD0003GRYBLK</v>
      </c>
      <c r="T1131" s="104" t="str">
        <f t="shared" si="82"/>
        <v>A.RACUX_BLT0101A_BRD0003GRYBLK_125</v>
      </c>
      <c r="U1131" s="105"/>
      <c r="V1131" s="107" t="str" cm="1">
        <f t="array" ref="V1131">_xlfn.TEXTJOIN(";", TRUE, _xlfn.UNIQUE(_xlfn._xlws.FILTER(P$3:P$10029, C$3:C$10029=C1131)))</f>
        <v>GRAY/BLACK;OCEAN BLUE/BLACK</v>
      </c>
      <c r="W1131" s="107" t="str" cm="1">
        <f t="array" ref="W1131">_xlfn.TEXTJOIN(";", TRUE, _xlfn.UNIQUE(_xlfn._xlws.FILTER(F$3:F$10029, C$3:C$10029=C1131)))</f>
        <v>85;90;95;100;105;110;115;120;125</v>
      </c>
      <c r="X1131" s="101" t="str">
        <f>IF(E1131&gt;0,+VLOOKUP($E1131,'CODE GENERATOR'!$D:$AC,19,FALSE),0)</f>
        <v>CavalierSanmarco_03.02.2026_0619</v>
      </c>
      <c r="Y1131" s="101" t="str">
        <f>IF(E1131&gt;0,+VLOOKUP($E1131,'CODE GENERATOR'!$D:$AC,20,FALSE),0)</f>
        <v>CavalierSanmarco_03.02.2026_0631</v>
      </c>
      <c r="Z1131" s="101" t="str">
        <f>IF(E1131&gt;0,+VLOOKUP($E1131,'CODE GENERATOR'!$D:$AC,21,FALSE),0)</f>
        <v>CavalierSanmarco_03.02.2026_0632</v>
      </c>
      <c r="AF1131" s="149" t="str">
        <f>IF($C1131&gt;0,$C1131&amp;" "&amp;$P1131&amp;" "&amp;+VLOOKUP($C1131,'STYLE NAMES'!$B:$AC,10,FALSE),"""")</f>
        <v>SANTIAGO GRAY/BLACK BRAIDED BELT</v>
      </c>
      <c r="AG1131" s="101" t="str">
        <f>"Enjoy our "&amp;(AF1131)&amp;"; "&amp;IF(C1131&gt;0,+VLOOKUP($C1131,'STYLE NAMES'!$B:$AC,11,FALSE),"")</f>
        <v>Enjoy our SANTIAGO GRAY/BLACK BRAIDED BELT; Braided Riding Belts
Available in many colors and designs you can use these elegant belts for riding or even at your daily life</v>
      </c>
      <c r="AH1131" s="101" t="str">
        <f>IF(C1131&gt;0,+VLOOKUP($C1131,'STYLE NAMES'!$B:$AC,12,FALSE),"")</f>
        <v>*Super elastic and comfortable riding belts
Composition:
100% Polyester</v>
      </c>
      <c r="AI1131" s="101" t="str">
        <f>IF(C1131&gt;0,+VLOOKUP($C1131,'STYLE NAMES'!$B:$AC,13,FALSE),"")</f>
        <v>Do not wash in washing machine</v>
      </c>
      <c r="AJ1131" s="149" t="str">
        <f>IF($C1131&gt;0,$C1131&amp;" "&amp;$P1131&amp;" "&amp;+VLOOKUP($C1131,'STYLE NAMES'!$B:$AC,14,FALSE),"""")</f>
        <v>SANTIAGO GRAY/BLACK ÖRGÜ KEMER</v>
      </c>
      <c r="AK1131" s="149" t="str">
        <f>"Cavalier SanMarco tarafından tasarlanan "&amp;(AJ1131)&amp;"; "&amp;IF(C1131&gt;0,+VLOOKUP($C1131,'STYLE NAMES'!$B:$AC,15,FALSE),"")</f>
        <v>Cavalier SanMarco tarafından tasarlanan SANTIAGO GRAY/BLACK ÖRGÜ KEMER; Örgü Binicilik Kemeri
Birçok renk ve desenleri ile bu şık kemerleri hem biniş kıyafetleriniz ile hem de günlük kıyafetlerinizle kullanabilirsiniz.</v>
      </c>
      <c r="AL1131" s="149" t="str">
        <f>IF(C1131&gt;0,+VLOOKUP($C1131,'STYLE NAMES'!$B:$AC,16,FALSE),"")</f>
        <v>* Çok esnek ve rahat 
Kompozisyon:
100% Polyester</v>
      </c>
      <c r="AM1131" s="149" t="str">
        <f>IF(C1131&gt;0,+VLOOKUP($C1131,'STYLE NAMES'!$B:$AC,17,FALSE),"")</f>
        <v>Ürünü makinada yıkamayınız</v>
      </c>
      <c r="AN1131" s="149" t="str">
        <f>IF($C1131&gt;0,$C1131&amp;" "&amp;$P1131&amp;" "&amp;+VLOOKUP($C1131,'STYLE NAMES'!$B:$AC,18,FALSE),"""")</f>
        <v>SANTIAGO GRAY/BLACK CINTURA ELASTICA</v>
      </c>
      <c r="AO1131" s="101" t="str">
        <f>"Disegnato da Cavalier SanMarco "&amp;(AN1131)&amp;"; "&amp;IF(C1131&gt;0,+VLOOKUP($C1131,'STYLE NAMES'!$B:$AC,19,FALSE),"")</f>
        <v>Disegnato da Cavalier SanMarco SANTIAGO GRAY/BLACK CINTURA ELASTICA; Cintura intrecciata per equitazione Disponibile in molti colori e design, queste eleganti cinture possono essere utilizzate sia per l'equitazione che nella vita quotidiana.</v>
      </c>
      <c r="AP1131" s="101" t="str">
        <f>IF(C1131&gt;0,+VLOOKUP($C1131,'STYLE NAMES'!$B:$AC,20,FALSE),"")</f>
        <v>Cinture elastiche e confortevoli per l'equitazione Composizione: 100% Poliestere</v>
      </c>
      <c r="AQ1131" s="101" t="str">
        <f>IF(C1131&gt;0,+VLOOKUP($C1131,'STYLE NAMES'!$B:$AC,21,FALSE),"")</f>
        <v>Non lavare in lavatrice</v>
      </c>
      <c r="AR1131" s="101">
        <f>IF(D1131&gt;0,+VLOOKUP($C1131,'STYLE NAMES'!$B:$AC,22,FALSE),"")</f>
        <v>0</v>
      </c>
      <c r="AS1131" s="101">
        <f>IF(E1131&gt;0,+VLOOKUP($C1131,'STYLE NAMES'!$B:$AC,23,FALSE),"")</f>
        <v>0</v>
      </c>
      <c r="AT1131" s="101">
        <f>IF(F1131&gt;0,+VLOOKUP($C1131,'STYLE NAMES'!$B:$AC,24,FALSE),"")</f>
        <v>0</v>
      </c>
      <c r="AU1131" s="101">
        <f>IF(G1131&gt;0,+VLOOKUP($C1131,'STYLE NAMES'!$B:$AC,25,FALSE),"")</f>
        <v>0</v>
      </c>
      <c r="AV1131" s="101">
        <f>+VLOOKUP($S1131,'CODE GENERATOR'!$P:$AM,15,FALSE)</f>
        <v>0</v>
      </c>
      <c r="AW1131" s="101">
        <f>+VLOOKUP($S1131,'CODE GENERATOR'!$P:$AM,16,FALSE)</f>
        <v>0</v>
      </c>
      <c r="AX1131" s="101">
        <f>+VLOOKUP($S1131,'CODE GENERATOR'!$P:$AM,17,FALSE)</f>
        <v>0</v>
      </c>
      <c r="AY1131" s="101">
        <f>+VLOOKUP($S1131,'CODE GENERATOR'!$P:$AM,18,FALSE)</f>
        <v>0</v>
      </c>
      <c r="AZ1131" s="101">
        <f>+VLOOKUP($S1131,'CODE GENERATOR'!$P:$AM,19,FALSE)</f>
        <v>0</v>
      </c>
      <c r="BA1131" s="101">
        <f>+VLOOKUP($S1131,'CODE GENERATOR'!$P:$AM,20,FALSE)</f>
        <v>0</v>
      </c>
      <c r="BB1131" s="101">
        <f>+VLOOKUP($S1131,'CODE GENERATOR'!$P:$AM,21,FALSE)</f>
        <v>0</v>
      </c>
      <c r="BC1131" s="101">
        <f>+VLOOKUP($S1131,'CODE GENERATOR'!$P:$AM,22,FALSE)</f>
        <v>0</v>
      </c>
      <c r="BD1131" s="101">
        <f>+VLOOKUP($S1131,'CODE GENERATOR'!$P:$AM,23,FALSE)</f>
        <v>0</v>
      </c>
      <c r="BE1131" s="101">
        <f>+VLOOKUP($S1131,'CODE GENERATOR'!$P:$AM,24,FALSE)</f>
        <v>0</v>
      </c>
      <c r="BF1131" s="101">
        <f>IF(C1131&gt;0,+VLOOKUP(G1131,'CATEGORY ID'!$A$1:$L$118,3,FALSE),"")</f>
        <v>17</v>
      </c>
      <c r="BG1131" s="101">
        <f>IF(C1131&gt;0,+VLOOKUP(H1131,'CATEGORY ID'!$D$1:$L$118,3,FALSE),"")</f>
        <v>17</v>
      </c>
      <c r="BH1131" s="101">
        <f>IF(C1131&gt;0,+VLOOKUP((+H1131&amp;I1131),'CATEGORY ID'!$H$1:$I$121,2,FALSE),"")</f>
        <v>18</v>
      </c>
      <c r="BJ1131" s="101">
        <f>IF(C1131&gt;0,IF(COUNTIF('CATEGORY ID'!$K$1:$K$121,+H1131&amp;K1131) &gt; 0, +VLOOKUP(+H1131&amp;K1131,'CATEGORY ID'!$K$1:$L$121,2,FALSE),""),"")</f>
        <v>73</v>
      </c>
      <c r="BK1131" s="101" t="str">
        <f>IF(C1131&gt;0,IF(COUNTIF('CATEGORY ID'!$K$124:$K$165, +VLOOKUP(C1131,'STYLE NAMES'!$B:$AE,30,FALSE)) &gt; 0, +VLOOKUP(VLOOKUP(C1131,'STYLE NAMES'!$B:$AE,30,FALSE),'CATEGORY ID'!K:M,2,FALSE),""),"")</f>
        <v/>
      </c>
      <c r="BL1131" s="101">
        <v>75</v>
      </c>
      <c r="BR1131" s="101" t="str" cm="1">
        <f t="array" ref="BR1131">IF(C1131&gt;0,_xlfn.TEXTJOIN(";", TRUE,_xlfn.UNIQUE(_xlfn._xlws.FILTER(BF1131:BQ1131,(BF1131:BQ1131&gt;0)),TRUE,FALSE)),"")&amp;";"&amp;BS1131</f>
        <v>17;18;73;75;</v>
      </c>
      <c r="BU1131" s="106">
        <f>IF(C1131&gt;0,+VLOOKUP($C1131,'STYLE NAMES'!$B:$AC,26,FALSE),"")</f>
        <v>59.9</v>
      </c>
      <c r="BV1131" s="106">
        <f>IF(C1131&gt;0,+VLOOKUP($C1131,'STYLE NAMES'!$B:$AC,27,FALSE),"")</f>
        <v>3290</v>
      </c>
      <c r="BW1131" s="106">
        <f>IF(C1131&gt;0,+VLOOKUP($C1131,'STYLE NAMES'!$B:$AC,28,FALSE),"")</f>
        <v>68.884999999999991</v>
      </c>
      <c r="BY1131"/>
      <c r="BZ1131" s="101">
        <v>0</v>
      </c>
      <c r="CA1131" s="137">
        <f t="shared" si="83"/>
        <v>1</v>
      </c>
      <c r="CB1131" s="137">
        <f>+VLOOKUP(C1131,'[2]STYLES &amp; MODELS MATRIX'!$A:$G,7,FALSE)</f>
        <v>0</v>
      </c>
      <c r="CC1131" s="137">
        <f>+VLOOKUP(C1131,'[1]STYLES &amp; SIZE CHARTS'!$A:$H,8,FALSE)</f>
        <v>0</v>
      </c>
      <c r="CD1131" s="137"/>
      <c r="CE1131" s="205"/>
      <c r="CF1131" s="141"/>
    </row>
    <row r="1132" spans="1:84" s="101" customFormat="1" ht="12" customHeight="1" x14ac:dyDescent="0.2">
      <c r="A1132" s="102" t="s">
        <v>3810</v>
      </c>
      <c r="B1132" s="101" t="s">
        <v>1016</v>
      </c>
      <c r="C1132" s="101" t="s">
        <v>628</v>
      </c>
      <c r="D1132" s="101" t="s">
        <v>630</v>
      </c>
      <c r="E1132" s="203" t="s">
        <v>3805</v>
      </c>
      <c r="F1132" s="101">
        <v>85</v>
      </c>
      <c r="G1132" s="101" t="str">
        <f>IF(C1132&gt;0,+VLOOKUP($C1132,'STYLE NAMES'!$B:$AC,4,FALSE),"")</f>
        <v>ACCESSORIES</v>
      </c>
      <c r="H1132" s="101" t="str">
        <f>IF(C1132&gt;0,+VLOOKUP($C1132,'STYLE NAMES'!$B:$AC,5,FALSE),"")</f>
        <v>ACCESSORIES</v>
      </c>
      <c r="I1132" s="101" t="str">
        <f>IF(C1132&gt;0,+VLOOKUP($C1132,'STYLE NAMES'!$B:$AC,6,FALSE),"")</f>
        <v>RIDER ACCESSORIES</v>
      </c>
      <c r="J1132" s="101" t="str">
        <f>IF(C1132&gt;0,+VLOOKUP($C1132,'STYLE NAMES'!$B:$AC,7,FALSE),"")</f>
        <v>UNISEX</v>
      </c>
      <c r="K1132" s="101" t="str">
        <f>IF(C1132&gt;0,+VLOOKUP($C1132,'STYLE NAMES'!$B:$AC,8,FALSE),"")</f>
        <v>BELTS</v>
      </c>
      <c r="L1132" s="101" t="str">
        <f>IF(E1132&gt;0,+VLOOKUP($E1132,'CODE GENERATOR'!$D:$T,3,FALSE),"")</f>
        <v>A</v>
      </c>
      <c r="M1132" s="101" t="str">
        <f>IF(E1132&gt;0,+VLOOKUP($E1132,'CODE GENERATOR'!$D:$T,4,FALSE),"")</f>
        <v>BRAIDED</v>
      </c>
      <c r="N1132" s="101" t="str">
        <f>IF(E1132&gt;0,+VLOOKUP($E1132,'CODE GENERATOR'!$D:$T,6,FALSE),"")</f>
        <v>OCEAN BLUE</v>
      </c>
      <c r="O1132" s="101" t="str">
        <f>IF(E1132&gt;0,+VLOOKUP($E1132,'CODE GENERATOR'!$D:$T,7,FALSE),"")</f>
        <v>BLACK</v>
      </c>
      <c r="P1132" s="101" t="str">
        <f t="shared" si="81"/>
        <v>OCEAN BLUE/BLACK</v>
      </c>
      <c r="Q1132" s="104" t="str">
        <f>IF(E1132&gt;0,+VLOOKUP($E1132,'CODE GENERATOR'!$D:$T,11,FALSE),"")</f>
        <v>A.RACUX_BLT0101A</v>
      </c>
      <c r="R1132" s="104" t="str">
        <f>IF(E1132&gt;0,+VLOOKUP($E1132,'CODE GENERATOR'!$D:$T,12,FALSE),"")</f>
        <v>BRD0003OCNBLK</v>
      </c>
      <c r="S1132" s="104" t="str">
        <f>IF(E1132&gt;0,+VLOOKUP($E1132,'CODE GENERATOR'!$D:$T,13,FALSE),"")</f>
        <v>A.RACUX_BLT0101A_BRD0003OCNBLK</v>
      </c>
      <c r="T1132" s="104" t="str">
        <f t="shared" si="82"/>
        <v>A.RACUX_BLT0101A_BRD0003OCNBLK_85</v>
      </c>
      <c r="U1132" s="105"/>
      <c r="V1132" s="107" t="str" cm="1">
        <f t="array" ref="V1132">_xlfn.TEXTJOIN(";", TRUE, _xlfn.UNIQUE(_xlfn._xlws.FILTER(P$3:P$10029, C$3:C$10029=C1132)))</f>
        <v>GRAY/BLACK;OCEAN BLUE/BLACK</v>
      </c>
      <c r="W1132" s="107" t="str" cm="1">
        <f t="array" ref="W1132">_xlfn.TEXTJOIN(";", TRUE, _xlfn.UNIQUE(_xlfn._xlws.FILTER(F$3:F$10029, C$3:C$10029=C1132)))</f>
        <v>85;90;95;100;105;110;115;120;125</v>
      </c>
      <c r="X1132" s="101" t="str">
        <f>IF(E1132&gt;0,+VLOOKUP($E1132,'CODE GENERATOR'!$D:$AC,19,FALSE),0)</f>
        <v>CavalierSanmarco_03.02.2026_0618</v>
      </c>
      <c r="Y1132" s="101" t="str">
        <f>IF(E1132&gt;0,+VLOOKUP($E1132,'CODE GENERATOR'!$D:$AC,20,FALSE),0)</f>
        <v>CavalierSanmarco_03.02.2026_0629</v>
      </c>
      <c r="Z1132" s="101" t="str">
        <f>IF(E1132&gt;0,+VLOOKUP($E1132,'CODE GENERATOR'!$D:$AC,21,FALSE),0)</f>
        <v>CavalierSanmarco_03.02.2026_0630</v>
      </c>
      <c r="AF1132" s="149" t="str">
        <f>IF($C1132&gt;0,$C1132&amp;" "&amp;$P1132&amp;" "&amp;+VLOOKUP($C1132,'STYLE NAMES'!$B:$AC,10,FALSE),"""")</f>
        <v>SANTIAGO OCEAN BLUE/BLACK BRAIDED BELT</v>
      </c>
      <c r="AG1132" s="101" t="str">
        <f>"Enjoy our "&amp;(AF1132)&amp;"; "&amp;IF(C1132&gt;0,+VLOOKUP($C1132,'STYLE NAMES'!$B:$AC,11,FALSE),"")</f>
        <v>Enjoy our SANTIAGO OCEAN BLUE/BLACK BRAIDED BELT; Braided Riding Belts
Available in many colors and designs you can use these elegant belts for riding or even at your daily life</v>
      </c>
      <c r="AH1132" s="101" t="str">
        <f>IF(C1132&gt;0,+VLOOKUP($C1132,'STYLE NAMES'!$B:$AC,12,FALSE),"")</f>
        <v>*Super elastic and comfortable riding belts
Composition:
100% Polyester</v>
      </c>
      <c r="AI1132" s="101" t="str">
        <f>IF(C1132&gt;0,+VLOOKUP($C1132,'STYLE NAMES'!$B:$AC,13,FALSE),"")</f>
        <v>Do not wash in washing machine</v>
      </c>
      <c r="AJ1132" s="149" t="str">
        <f>IF($C1132&gt;0,$C1132&amp;" "&amp;$P1132&amp;" "&amp;+VLOOKUP($C1132,'STYLE NAMES'!$B:$AC,14,FALSE),"""")</f>
        <v>SANTIAGO OCEAN BLUE/BLACK ÖRGÜ KEMER</v>
      </c>
      <c r="AK1132" s="149" t="str">
        <f>"Cavalier SanMarco tarafından tasarlanan "&amp;(AJ1132)&amp;"; "&amp;IF(C1132&gt;0,+VLOOKUP($C1132,'STYLE NAMES'!$B:$AC,15,FALSE),"")</f>
        <v>Cavalier SanMarco tarafından tasarlanan SANTIAGO OCEAN BLUE/BLACK ÖRGÜ KEMER; Örgü Binicilik Kemeri
Birçok renk ve desenleri ile bu şık kemerleri hem biniş kıyafetleriniz ile hem de günlük kıyafetlerinizle kullanabilirsiniz.</v>
      </c>
      <c r="AL1132" s="149" t="str">
        <f>IF(C1132&gt;0,+VLOOKUP($C1132,'STYLE NAMES'!$B:$AC,16,FALSE),"")</f>
        <v>* Çok esnek ve rahat 
Kompozisyon:
100% Polyester</v>
      </c>
      <c r="AM1132" s="149" t="str">
        <f>IF(C1132&gt;0,+VLOOKUP($C1132,'STYLE NAMES'!$B:$AC,17,FALSE),"")</f>
        <v>Ürünü makinada yıkamayınız</v>
      </c>
      <c r="AN1132" s="149" t="str">
        <f>IF($C1132&gt;0,$C1132&amp;" "&amp;$P1132&amp;" "&amp;+VLOOKUP($C1132,'STYLE NAMES'!$B:$AC,18,FALSE),"""")</f>
        <v>SANTIAGO OCEAN BLUE/BLACK CINTURA ELASTICA</v>
      </c>
      <c r="AO1132" s="101" t="str">
        <f>"Disegnato da Cavalier SanMarco "&amp;(AN1132)&amp;"; "&amp;IF(C1132&gt;0,+VLOOKUP($C1132,'STYLE NAMES'!$B:$AC,19,FALSE),"")</f>
        <v>Disegnato da Cavalier SanMarco SANTIAGO OCEAN BLUE/BLACK CINTURA ELASTICA; Cintura intrecciata per equitazione Disponibile in molti colori e design, queste eleganti cinture possono essere utilizzate sia per l'equitazione che nella vita quotidiana.</v>
      </c>
      <c r="AP1132" s="101" t="str">
        <f>IF(C1132&gt;0,+VLOOKUP($C1132,'STYLE NAMES'!$B:$AC,20,FALSE),"")</f>
        <v>Cinture elastiche e confortevoli per l'equitazione Composizione: 100% Poliestere</v>
      </c>
      <c r="AQ1132" s="101" t="str">
        <f>IF(C1132&gt;0,+VLOOKUP($C1132,'STYLE NAMES'!$B:$AC,21,FALSE),"")</f>
        <v>Non lavare in lavatrice</v>
      </c>
      <c r="AR1132" s="101">
        <f>IF(D1132&gt;0,+VLOOKUP($C1132,'STYLE NAMES'!$B:$AC,22,FALSE),"")</f>
        <v>0</v>
      </c>
      <c r="AS1132" s="101">
        <f>IF(E1132&gt;0,+VLOOKUP($C1132,'STYLE NAMES'!$B:$AC,23,FALSE),"")</f>
        <v>0</v>
      </c>
      <c r="AT1132" s="101">
        <f>IF(F1132&gt;0,+VLOOKUP($C1132,'STYLE NAMES'!$B:$AC,24,FALSE),"")</f>
        <v>0</v>
      </c>
      <c r="AU1132" s="101">
        <f>IF(G1132&gt;0,+VLOOKUP($C1132,'STYLE NAMES'!$B:$AC,25,FALSE),"")</f>
        <v>0</v>
      </c>
      <c r="AV1132" s="101">
        <f>+VLOOKUP($S1132,'CODE GENERATOR'!$P:$AM,15,FALSE)</f>
        <v>0</v>
      </c>
      <c r="AW1132" s="101">
        <f>+VLOOKUP($S1132,'CODE GENERATOR'!$P:$AM,16,FALSE)</f>
        <v>0</v>
      </c>
      <c r="AX1132" s="101">
        <f>+VLOOKUP($S1132,'CODE GENERATOR'!$P:$AM,17,FALSE)</f>
        <v>0</v>
      </c>
      <c r="AY1132" s="101">
        <f>+VLOOKUP($S1132,'CODE GENERATOR'!$P:$AM,18,FALSE)</f>
        <v>0</v>
      </c>
      <c r="AZ1132" s="101">
        <f>+VLOOKUP($S1132,'CODE GENERATOR'!$P:$AM,19,FALSE)</f>
        <v>0</v>
      </c>
      <c r="BA1132" s="101">
        <f>+VLOOKUP($S1132,'CODE GENERATOR'!$P:$AM,20,FALSE)</f>
        <v>0</v>
      </c>
      <c r="BB1132" s="101">
        <f>+VLOOKUP($S1132,'CODE GENERATOR'!$P:$AM,21,FALSE)</f>
        <v>0</v>
      </c>
      <c r="BC1132" s="101">
        <f>+VLOOKUP($S1132,'CODE GENERATOR'!$P:$AM,22,FALSE)</f>
        <v>0</v>
      </c>
      <c r="BD1132" s="101">
        <f>+VLOOKUP($S1132,'CODE GENERATOR'!$P:$AM,23,FALSE)</f>
        <v>0</v>
      </c>
      <c r="BE1132" s="101">
        <f>+VLOOKUP($S1132,'CODE GENERATOR'!$P:$AM,24,FALSE)</f>
        <v>0</v>
      </c>
      <c r="BF1132" s="101">
        <f>IF(C1132&gt;0,+VLOOKUP(G1132,'CATEGORY ID'!$A$1:$L$118,3,FALSE),"")</f>
        <v>17</v>
      </c>
      <c r="BG1132" s="101">
        <f>IF(C1132&gt;0,+VLOOKUP(H1132,'CATEGORY ID'!$D$1:$L$118,3,FALSE),"")</f>
        <v>17</v>
      </c>
      <c r="BH1132" s="101">
        <f>IF(C1132&gt;0,+VLOOKUP((+H1132&amp;I1132),'CATEGORY ID'!$H$1:$I$121,2,FALSE),"")</f>
        <v>18</v>
      </c>
      <c r="BJ1132" s="101">
        <f>IF(C1132&gt;0,IF(COUNTIF('CATEGORY ID'!$K$1:$K$121,+H1132&amp;K1132) &gt; 0, +VLOOKUP(+H1132&amp;K1132,'CATEGORY ID'!$K$1:$L$121,2,FALSE),""),"")</f>
        <v>73</v>
      </c>
      <c r="BK1132" s="101" t="str">
        <f>IF(C1132&gt;0,IF(COUNTIF('CATEGORY ID'!$K$124:$K$165, +VLOOKUP(C1132,'STYLE NAMES'!$B:$AE,30,FALSE)) &gt; 0, +VLOOKUP(VLOOKUP(C1132,'STYLE NAMES'!$B:$AE,30,FALSE),'CATEGORY ID'!K:M,2,FALSE),""),"")</f>
        <v/>
      </c>
      <c r="BL1132" s="101">
        <v>75</v>
      </c>
      <c r="BR1132" s="101" t="str" cm="1">
        <f t="array" ref="BR1132">IF(C1132&gt;0,_xlfn.TEXTJOIN(";", TRUE,_xlfn.UNIQUE(_xlfn._xlws.FILTER(BF1132:BQ1132,(BF1132:BQ1132&gt;0)),TRUE,FALSE)),"")&amp;";"&amp;BS1132</f>
        <v>17;18;73;75;</v>
      </c>
      <c r="BU1132" s="106">
        <f>IF(C1132&gt;0,+VLOOKUP($C1132,'STYLE NAMES'!$B:$AC,26,FALSE),"")</f>
        <v>59.9</v>
      </c>
      <c r="BV1132" s="106">
        <f>IF(C1132&gt;0,+VLOOKUP($C1132,'STYLE NAMES'!$B:$AC,27,FALSE),"")</f>
        <v>3290</v>
      </c>
      <c r="BW1132" s="106">
        <f>IF(C1132&gt;0,+VLOOKUP($C1132,'STYLE NAMES'!$B:$AC,28,FALSE),"")</f>
        <v>68.884999999999991</v>
      </c>
      <c r="BY1132"/>
      <c r="BZ1132" s="101">
        <v>3</v>
      </c>
      <c r="CA1132" s="137">
        <f t="shared" si="83"/>
        <v>1</v>
      </c>
      <c r="CB1132" s="137">
        <f>+VLOOKUP(C1132,'[2]STYLES &amp; MODELS MATRIX'!$A:$G,7,FALSE)</f>
        <v>0</v>
      </c>
      <c r="CC1132" s="137">
        <f>+VLOOKUP(C1132,'[1]STYLES &amp; SIZE CHARTS'!$A:$H,8,FALSE)</f>
        <v>0</v>
      </c>
      <c r="CD1132" s="137"/>
      <c r="CE1132" s="205"/>
      <c r="CF1132" s="141"/>
    </row>
    <row r="1133" spans="1:84" s="101" customFormat="1" ht="12" customHeight="1" x14ac:dyDescent="0.2">
      <c r="A1133" s="102"/>
      <c r="B1133" s="101" t="s">
        <v>1016</v>
      </c>
      <c r="C1133" s="101" t="s">
        <v>628</v>
      </c>
      <c r="D1133" s="101" t="s">
        <v>630</v>
      </c>
      <c r="E1133" s="203" t="s">
        <v>3805</v>
      </c>
      <c r="F1133" s="101">
        <v>90</v>
      </c>
      <c r="G1133" s="101" t="str">
        <f>IF(C1133&gt;0,+VLOOKUP($C1133,'STYLE NAMES'!$B:$AC,4,FALSE),"")</f>
        <v>ACCESSORIES</v>
      </c>
      <c r="H1133" s="101" t="str">
        <f>IF(C1133&gt;0,+VLOOKUP($C1133,'STYLE NAMES'!$B:$AC,5,FALSE),"")</f>
        <v>ACCESSORIES</v>
      </c>
      <c r="I1133" s="101" t="str">
        <f>IF(C1133&gt;0,+VLOOKUP($C1133,'STYLE NAMES'!$B:$AC,6,FALSE),"")</f>
        <v>RIDER ACCESSORIES</v>
      </c>
      <c r="J1133" s="101" t="str">
        <f>IF(C1133&gt;0,+VLOOKUP($C1133,'STYLE NAMES'!$B:$AC,7,FALSE),"")</f>
        <v>UNISEX</v>
      </c>
      <c r="K1133" s="101" t="str">
        <f>IF(C1133&gt;0,+VLOOKUP($C1133,'STYLE NAMES'!$B:$AC,8,FALSE),"")</f>
        <v>BELTS</v>
      </c>
      <c r="L1133" s="101" t="str">
        <f>IF(E1133&gt;0,+VLOOKUP($E1133,'CODE GENERATOR'!$D:$T,3,FALSE),"")</f>
        <v>A</v>
      </c>
      <c r="M1133" s="101" t="str">
        <f>IF(E1133&gt;0,+VLOOKUP($E1133,'CODE GENERATOR'!$D:$T,4,FALSE),"")</f>
        <v>BRAIDED</v>
      </c>
      <c r="N1133" s="101" t="str">
        <f>IF(E1133&gt;0,+VLOOKUP($E1133,'CODE GENERATOR'!$D:$T,6,FALSE),"")</f>
        <v>OCEAN BLUE</v>
      </c>
      <c r="O1133" s="101" t="str">
        <f>IF(E1133&gt;0,+VLOOKUP($E1133,'CODE GENERATOR'!$D:$T,7,FALSE),"")</f>
        <v>BLACK</v>
      </c>
      <c r="P1133" s="101" t="str">
        <f t="shared" si="81"/>
        <v>OCEAN BLUE/BLACK</v>
      </c>
      <c r="Q1133" s="104" t="str">
        <f>IF(E1133&gt;0,+VLOOKUP($E1133,'CODE GENERATOR'!$D:$T,11,FALSE),"")</f>
        <v>A.RACUX_BLT0101A</v>
      </c>
      <c r="R1133" s="104" t="str">
        <f>IF(E1133&gt;0,+VLOOKUP($E1133,'CODE GENERATOR'!$D:$T,12,FALSE),"")</f>
        <v>BRD0003OCNBLK</v>
      </c>
      <c r="S1133" s="104" t="str">
        <f>IF(E1133&gt;0,+VLOOKUP($E1133,'CODE GENERATOR'!$D:$T,13,FALSE),"")</f>
        <v>A.RACUX_BLT0101A_BRD0003OCNBLK</v>
      </c>
      <c r="T1133" s="104" t="str">
        <f t="shared" si="82"/>
        <v>A.RACUX_BLT0101A_BRD0003OCNBLK_90</v>
      </c>
      <c r="U1133" s="105"/>
      <c r="V1133" s="107" t="str" cm="1">
        <f t="array" ref="V1133">_xlfn.TEXTJOIN(";", TRUE, _xlfn.UNIQUE(_xlfn._xlws.FILTER(P$3:P$10029, C$3:C$10029=C1133)))</f>
        <v>GRAY/BLACK;OCEAN BLUE/BLACK</v>
      </c>
      <c r="W1133" s="107" t="str" cm="1">
        <f t="array" ref="W1133">_xlfn.TEXTJOIN(";", TRUE, _xlfn.UNIQUE(_xlfn._xlws.FILTER(F$3:F$10029, C$3:C$10029=C1133)))</f>
        <v>85;90;95;100;105;110;115;120;125</v>
      </c>
      <c r="X1133" s="101" t="str">
        <f>IF(E1133&gt;0,+VLOOKUP($E1133,'CODE GENERATOR'!$D:$AC,19,FALSE),0)</f>
        <v>CavalierSanmarco_03.02.2026_0618</v>
      </c>
      <c r="Y1133" s="101" t="str">
        <f>IF(E1133&gt;0,+VLOOKUP($E1133,'CODE GENERATOR'!$D:$AC,20,FALSE),0)</f>
        <v>CavalierSanmarco_03.02.2026_0629</v>
      </c>
      <c r="Z1133" s="101" t="str">
        <f>IF(E1133&gt;0,+VLOOKUP($E1133,'CODE GENERATOR'!$D:$AC,21,FALSE),0)</f>
        <v>CavalierSanmarco_03.02.2026_0630</v>
      </c>
      <c r="AF1133" s="149" t="str">
        <f>IF($C1133&gt;0,$C1133&amp;" "&amp;$P1133&amp;" "&amp;+VLOOKUP($C1133,'STYLE NAMES'!$B:$AC,10,FALSE),"""")</f>
        <v>SANTIAGO OCEAN BLUE/BLACK BRAIDED BELT</v>
      </c>
      <c r="AG1133" s="101" t="str">
        <f>"Enjoy our "&amp;(AF1133)&amp;"; "&amp;IF(C1133&gt;0,+VLOOKUP($C1133,'STYLE NAMES'!$B:$AC,11,FALSE),"")</f>
        <v>Enjoy our SANTIAGO OCEAN BLUE/BLACK BRAIDED BELT; Braided Riding Belts
Available in many colors and designs you can use these elegant belts for riding or even at your daily life</v>
      </c>
      <c r="AH1133" s="101" t="str">
        <f>IF(C1133&gt;0,+VLOOKUP($C1133,'STYLE NAMES'!$B:$AC,12,FALSE),"")</f>
        <v>*Super elastic and comfortable riding belts
Composition:
100% Polyester</v>
      </c>
      <c r="AI1133" s="101" t="str">
        <f>IF(C1133&gt;0,+VLOOKUP($C1133,'STYLE NAMES'!$B:$AC,13,FALSE),"")</f>
        <v>Do not wash in washing machine</v>
      </c>
      <c r="AJ1133" s="149" t="str">
        <f>IF($C1133&gt;0,$C1133&amp;" "&amp;$P1133&amp;" "&amp;+VLOOKUP($C1133,'STYLE NAMES'!$B:$AC,14,FALSE),"""")</f>
        <v>SANTIAGO OCEAN BLUE/BLACK ÖRGÜ KEMER</v>
      </c>
      <c r="AK1133" s="149" t="str">
        <f>"Cavalier SanMarco tarafından tasarlanan "&amp;(AJ1133)&amp;"; "&amp;IF(C1133&gt;0,+VLOOKUP($C1133,'STYLE NAMES'!$B:$AC,15,FALSE),"")</f>
        <v>Cavalier SanMarco tarafından tasarlanan SANTIAGO OCEAN BLUE/BLACK ÖRGÜ KEMER; Örgü Binicilik Kemeri
Birçok renk ve desenleri ile bu şık kemerleri hem biniş kıyafetleriniz ile hem de günlük kıyafetlerinizle kullanabilirsiniz.</v>
      </c>
      <c r="AL1133" s="149" t="str">
        <f>IF(C1133&gt;0,+VLOOKUP($C1133,'STYLE NAMES'!$B:$AC,16,FALSE),"")</f>
        <v>* Çok esnek ve rahat 
Kompozisyon:
100% Polyester</v>
      </c>
      <c r="AM1133" s="149" t="str">
        <f>IF(C1133&gt;0,+VLOOKUP($C1133,'STYLE NAMES'!$B:$AC,17,FALSE),"")</f>
        <v>Ürünü makinada yıkamayınız</v>
      </c>
      <c r="AN1133" s="149" t="str">
        <f>IF($C1133&gt;0,$C1133&amp;" "&amp;$P1133&amp;" "&amp;+VLOOKUP($C1133,'STYLE NAMES'!$B:$AC,18,FALSE),"""")</f>
        <v>SANTIAGO OCEAN BLUE/BLACK CINTURA ELASTICA</v>
      </c>
      <c r="AO1133" s="101" t="str">
        <f>"Disegnato da Cavalier SanMarco "&amp;(AN1133)&amp;"; "&amp;IF(C1133&gt;0,+VLOOKUP($C1133,'STYLE NAMES'!$B:$AC,19,FALSE),"")</f>
        <v>Disegnato da Cavalier SanMarco SANTIAGO OCEAN BLUE/BLACK CINTURA ELASTICA; Cintura intrecciata per equitazione Disponibile in molti colori e design, queste eleganti cinture possono essere utilizzate sia per l'equitazione che nella vita quotidiana.</v>
      </c>
      <c r="AP1133" s="101" t="str">
        <f>IF(C1133&gt;0,+VLOOKUP($C1133,'STYLE NAMES'!$B:$AC,20,FALSE),"")</f>
        <v>Cinture elastiche e confortevoli per l'equitazione Composizione: 100% Poliestere</v>
      </c>
      <c r="AQ1133" s="101" t="str">
        <f>IF(C1133&gt;0,+VLOOKUP($C1133,'STYLE NAMES'!$B:$AC,21,FALSE),"")</f>
        <v>Non lavare in lavatrice</v>
      </c>
      <c r="AR1133" s="101">
        <f>IF(D1133&gt;0,+VLOOKUP($C1133,'STYLE NAMES'!$B:$AC,22,FALSE),"")</f>
        <v>0</v>
      </c>
      <c r="AS1133" s="101">
        <f>IF(E1133&gt;0,+VLOOKUP($C1133,'STYLE NAMES'!$B:$AC,23,FALSE),"")</f>
        <v>0</v>
      </c>
      <c r="AT1133" s="101">
        <f>IF(F1133&gt;0,+VLOOKUP($C1133,'STYLE NAMES'!$B:$AC,24,FALSE),"")</f>
        <v>0</v>
      </c>
      <c r="AU1133" s="101">
        <f>IF(G1133&gt;0,+VLOOKUP($C1133,'STYLE NAMES'!$B:$AC,25,FALSE),"")</f>
        <v>0</v>
      </c>
      <c r="AV1133" s="101">
        <f>+VLOOKUP($S1133,'CODE GENERATOR'!$P:$AM,15,FALSE)</f>
        <v>0</v>
      </c>
      <c r="AW1133" s="101">
        <f>+VLOOKUP($S1133,'CODE GENERATOR'!$P:$AM,16,FALSE)</f>
        <v>0</v>
      </c>
      <c r="AX1133" s="101">
        <f>+VLOOKUP($S1133,'CODE GENERATOR'!$P:$AM,17,FALSE)</f>
        <v>0</v>
      </c>
      <c r="AY1133" s="101">
        <f>+VLOOKUP($S1133,'CODE GENERATOR'!$P:$AM,18,FALSE)</f>
        <v>0</v>
      </c>
      <c r="AZ1133" s="101">
        <f>+VLOOKUP($S1133,'CODE GENERATOR'!$P:$AM,19,FALSE)</f>
        <v>0</v>
      </c>
      <c r="BA1133" s="101">
        <f>+VLOOKUP($S1133,'CODE GENERATOR'!$P:$AM,20,FALSE)</f>
        <v>0</v>
      </c>
      <c r="BB1133" s="101">
        <f>+VLOOKUP($S1133,'CODE GENERATOR'!$P:$AM,21,FALSE)</f>
        <v>0</v>
      </c>
      <c r="BC1133" s="101">
        <f>+VLOOKUP($S1133,'CODE GENERATOR'!$P:$AM,22,FALSE)</f>
        <v>0</v>
      </c>
      <c r="BD1133" s="101">
        <f>+VLOOKUP($S1133,'CODE GENERATOR'!$P:$AM,23,FALSE)</f>
        <v>0</v>
      </c>
      <c r="BE1133" s="101">
        <f>+VLOOKUP($S1133,'CODE GENERATOR'!$P:$AM,24,FALSE)</f>
        <v>0</v>
      </c>
      <c r="BF1133" s="101">
        <f>IF(C1133&gt;0,+VLOOKUP(G1133,'CATEGORY ID'!$A$1:$L$118,3,FALSE),"")</f>
        <v>17</v>
      </c>
      <c r="BG1133" s="101">
        <f>IF(C1133&gt;0,+VLOOKUP(H1133,'CATEGORY ID'!$D$1:$L$118,3,FALSE),"")</f>
        <v>17</v>
      </c>
      <c r="BH1133" s="101">
        <f>IF(C1133&gt;0,+VLOOKUP((+H1133&amp;I1133),'CATEGORY ID'!$H$1:$I$121,2,FALSE),"")</f>
        <v>18</v>
      </c>
      <c r="BJ1133" s="101">
        <f>IF(C1133&gt;0,IF(COUNTIF('CATEGORY ID'!$K$1:$K$121,+H1133&amp;K1133) &gt; 0, +VLOOKUP(+H1133&amp;K1133,'CATEGORY ID'!$K$1:$L$121,2,FALSE),""),"")</f>
        <v>73</v>
      </c>
      <c r="BK1133" s="101" t="str">
        <f>IF(C1133&gt;0,IF(COUNTIF('CATEGORY ID'!$K$124:$K$165, +VLOOKUP(C1133,'STYLE NAMES'!$B:$AE,30,FALSE)) &gt; 0, +VLOOKUP(VLOOKUP(C1133,'STYLE NAMES'!$B:$AE,30,FALSE),'CATEGORY ID'!K:M,2,FALSE),""),"")</f>
        <v/>
      </c>
      <c r="BL1133" s="101">
        <v>75</v>
      </c>
      <c r="BR1133" s="101" t="str" cm="1">
        <f t="array" ref="BR1133">IF(C1133&gt;0,_xlfn.TEXTJOIN(";", TRUE,_xlfn.UNIQUE(_xlfn._xlws.FILTER(BF1133:BQ1133,(BF1133:BQ1133&gt;0)),TRUE,FALSE)),"")&amp;";"&amp;BS1133</f>
        <v>17;18;73;75;</v>
      </c>
      <c r="BU1133" s="106">
        <f>IF(C1133&gt;0,+VLOOKUP($C1133,'STYLE NAMES'!$B:$AC,26,FALSE),"")</f>
        <v>59.9</v>
      </c>
      <c r="BV1133" s="106">
        <f>IF(C1133&gt;0,+VLOOKUP($C1133,'STYLE NAMES'!$B:$AC,27,FALSE),"")</f>
        <v>3290</v>
      </c>
      <c r="BW1133" s="106">
        <f>IF(C1133&gt;0,+VLOOKUP($C1133,'STYLE NAMES'!$B:$AC,28,FALSE),"")</f>
        <v>68.884999999999991</v>
      </c>
      <c r="BY1133"/>
      <c r="BZ1133" s="101">
        <v>0</v>
      </c>
      <c r="CA1133" s="137">
        <f t="shared" si="83"/>
        <v>1</v>
      </c>
      <c r="CB1133" s="137">
        <f>+VLOOKUP(C1133,'[2]STYLES &amp; MODELS MATRIX'!$A:$G,7,FALSE)</f>
        <v>0</v>
      </c>
      <c r="CC1133" s="137">
        <f>+VLOOKUP(C1133,'[1]STYLES &amp; SIZE CHARTS'!$A:$H,8,FALSE)</f>
        <v>0</v>
      </c>
      <c r="CD1133" s="137"/>
      <c r="CE1133" s="205"/>
      <c r="CF1133" s="141"/>
    </row>
    <row r="1134" spans="1:84" s="101" customFormat="1" ht="12" customHeight="1" x14ac:dyDescent="0.2">
      <c r="A1134" s="102"/>
      <c r="B1134" s="101" t="s">
        <v>1016</v>
      </c>
      <c r="C1134" s="101" t="s">
        <v>628</v>
      </c>
      <c r="D1134" s="101" t="s">
        <v>630</v>
      </c>
      <c r="E1134" s="203" t="s">
        <v>3805</v>
      </c>
      <c r="F1134" s="101">
        <v>95</v>
      </c>
      <c r="G1134" s="101" t="str">
        <f>IF(C1134&gt;0,+VLOOKUP($C1134,'STYLE NAMES'!$B:$AC,4,FALSE),"")</f>
        <v>ACCESSORIES</v>
      </c>
      <c r="H1134" s="101" t="str">
        <f>IF(C1134&gt;0,+VLOOKUP($C1134,'STYLE NAMES'!$B:$AC,5,FALSE),"")</f>
        <v>ACCESSORIES</v>
      </c>
      <c r="I1134" s="101" t="str">
        <f>IF(C1134&gt;0,+VLOOKUP($C1134,'STYLE NAMES'!$B:$AC,6,FALSE),"")</f>
        <v>RIDER ACCESSORIES</v>
      </c>
      <c r="J1134" s="101" t="str">
        <f>IF(C1134&gt;0,+VLOOKUP($C1134,'STYLE NAMES'!$B:$AC,7,FALSE),"")</f>
        <v>UNISEX</v>
      </c>
      <c r="K1134" s="101" t="str">
        <f>IF(C1134&gt;0,+VLOOKUP($C1134,'STYLE NAMES'!$B:$AC,8,FALSE),"")</f>
        <v>BELTS</v>
      </c>
      <c r="L1134" s="101" t="str">
        <f>IF(E1134&gt;0,+VLOOKUP($E1134,'CODE GENERATOR'!$D:$T,3,FALSE),"")</f>
        <v>A</v>
      </c>
      <c r="M1134" s="101" t="str">
        <f>IF(E1134&gt;0,+VLOOKUP($E1134,'CODE GENERATOR'!$D:$T,4,FALSE),"")</f>
        <v>BRAIDED</v>
      </c>
      <c r="N1134" s="101" t="str">
        <f>IF(E1134&gt;0,+VLOOKUP($E1134,'CODE GENERATOR'!$D:$T,6,FALSE),"")</f>
        <v>OCEAN BLUE</v>
      </c>
      <c r="O1134" s="101" t="str">
        <f>IF(E1134&gt;0,+VLOOKUP($E1134,'CODE GENERATOR'!$D:$T,7,FALSE),"")</f>
        <v>BLACK</v>
      </c>
      <c r="P1134" s="101" t="str">
        <f t="shared" si="81"/>
        <v>OCEAN BLUE/BLACK</v>
      </c>
      <c r="Q1134" s="104" t="str">
        <f>IF(E1134&gt;0,+VLOOKUP($E1134,'CODE GENERATOR'!$D:$T,11,FALSE),"")</f>
        <v>A.RACUX_BLT0101A</v>
      </c>
      <c r="R1134" s="104" t="str">
        <f>IF(E1134&gt;0,+VLOOKUP($E1134,'CODE GENERATOR'!$D:$T,12,FALSE),"")</f>
        <v>BRD0003OCNBLK</v>
      </c>
      <c r="S1134" s="104" t="str">
        <f>IF(E1134&gt;0,+VLOOKUP($E1134,'CODE GENERATOR'!$D:$T,13,FALSE),"")</f>
        <v>A.RACUX_BLT0101A_BRD0003OCNBLK</v>
      </c>
      <c r="T1134" s="104" t="str">
        <f t="shared" si="82"/>
        <v>A.RACUX_BLT0101A_BRD0003OCNBLK_95</v>
      </c>
      <c r="U1134" s="105"/>
      <c r="V1134" s="107" t="str" cm="1">
        <f t="array" ref="V1134">_xlfn.TEXTJOIN(";", TRUE, _xlfn.UNIQUE(_xlfn._xlws.FILTER(P$3:P$10029, C$3:C$10029=C1134)))</f>
        <v>GRAY/BLACK;OCEAN BLUE/BLACK</v>
      </c>
      <c r="W1134" s="107" t="str" cm="1">
        <f t="array" ref="W1134">_xlfn.TEXTJOIN(";", TRUE, _xlfn.UNIQUE(_xlfn._xlws.FILTER(F$3:F$10029, C$3:C$10029=C1134)))</f>
        <v>85;90;95;100;105;110;115;120;125</v>
      </c>
      <c r="X1134" s="101" t="str">
        <f>IF(E1134&gt;0,+VLOOKUP($E1134,'CODE GENERATOR'!$D:$AC,19,FALSE),0)</f>
        <v>CavalierSanmarco_03.02.2026_0618</v>
      </c>
      <c r="Y1134" s="101" t="str">
        <f>IF(E1134&gt;0,+VLOOKUP($E1134,'CODE GENERATOR'!$D:$AC,20,FALSE),0)</f>
        <v>CavalierSanmarco_03.02.2026_0629</v>
      </c>
      <c r="Z1134" s="101" t="str">
        <f>IF(E1134&gt;0,+VLOOKUP($E1134,'CODE GENERATOR'!$D:$AC,21,FALSE),0)</f>
        <v>CavalierSanmarco_03.02.2026_0630</v>
      </c>
      <c r="AF1134" s="149" t="str">
        <f>IF($C1134&gt;0,$C1134&amp;" "&amp;$P1134&amp;" "&amp;+VLOOKUP($C1134,'STYLE NAMES'!$B:$AC,10,FALSE),"""")</f>
        <v>SANTIAGO OCEAN BLUE/BLACK BRAIDED BELT</v>
      </c>
      <c r="AG1134" s="101" t="str">
        <f>"Enjoy our "&amp;(AF1134)&amp;"; "&amp;IF(C1134&gt;0,+VLOOKUP($C1134,'STYLE NAMES'!$B:$AC,11,FALSE),"")</f>
        <v>Enjoy our SANTIAGO OCEAN BLUE/BLACK BRAIDED BELT; Braided Riding Belts
Available in many colors and designs you can use these elegant belts for riding or even at your daily life</v>
      </c>
      <c r="AH1134" s="101" t="str">
        <f>IF(C1134&gt;0,+VLOOKUP($C1134,'STYLE NAMES'!$B:$AC,12,FALSE),"")</f>
        <v>*Super elastic and comfortable riding belts
Composition:
100% Polyester</v>
      </c>
      <c r="AI1134" s="101" t="str">
        <f>IF(C1134&gt;0,+VLOOKUP($C1134,'STYLE NAMES'!$B:$AC,13,FALSE),"")</f>
        <v>Do not wash in washing machine</v>
      </c>
      <c r="AJ1134" s="149" t="str">
        <f>IF($C1134&gt;0,$C1134&amp;" "&amp;$P1134&amp;" "&amp;+VLOOKUP($C1134,'STYLE NAMES'!$B:$AC,14,FALSE),"""")</f>
        <v>SANTIAGO OCEAN BLUE/BLACK ÖRGÜ KEMER</v>
      </c>
      <c r="AK1134" s="149" t="str">
        <f>"Cavalier SanMarco tarafından tasarlanan "&amp;(AJ1134)&amp;"; "&amp;IF(C1134&gt;0,+VLOOKUP($C1134,'STYLE NAMES'!$B:$AC,15,FALSE),"")</f>
        <v>Cavalier SanMarco tarafından tasarlanan SANTIAGO OCEAN BLUE/BLACK ÖRGÜ KEMER; Örgü Binicilik Kemeri
Birçok renk ve desenleri ile bu şık kemerleri hem biniş kıyafetleriniz ile hem de günlük kıyafetlerinizle kullanabilirsiniz.</v>
      </c>
      <c r="AL1134" s="149" t="str">
        <f>IF(C1134&gt;0,+VLOOKUP($C1134,'STYLE NAMES'!$B:$AC,16,FALSE),"")</f>
        <v>* Çok esnek ve rahat 
Kompozisyon:
100% Polyester</v>
      </c>
      <c r="AM1134" s="149" t="str">
        <f>IF(C1134&gt;0,+VLOOKUP($C1134,'STYLE NAMES'!$B:$AC,17,FALSE),"")</f>
        <v>Ürünü makinada yıkamayınız</v>
      </c>
      <c r="AN1134" s="149" t="str">
        <f>IF($C1134&gt;0,$C1134&amp;" "&amp;$P1134&amp;" "&amp;+VLOOKUP($C1134,'STYLE NAMES'!$B:$AC,18,FALSE),"""")</f>
        <v>SANTIAGO OCEAN BLUE/BLACK CINTURA ELASTICA</v>
      </c>
      <c r="AO1134" s="101" t="str">
        <f>"Disegnato da Cavalier SanMarco "&amp;(AN1134)&amp;"; "&amp;IF(C1134&gt;0,+VLOOKUP($C1134,'STYLE NAMES'!$B:$AC,19,FALSE),"")</f>
        <v>Disegnato da Cavalier SanMarco SANTIAGO OCEAN BLUE/BLACK CINTURA ELASTICA; Cintura intrecciata per equitazione Disponibile in molti colori e design, queste eleganti cinture possono essere utilizzate sia per l'equitazione che nella vita quotidiana.</v>
      </c>
      <c r="AP1134" s="101" t="str">
        <f>IF(C1134&gt;0,+VLOOKUP($C1134,'STYLE NAMES'!$B:$AC,20,FALSE),"")</f>
        <v>Cinture elastiche e confortevoli per l'equitazione Composizione: 100% Poliestere</v>
      </c>
      <c r="AQ1134" s="101" t="str">
        <f>IF(C1134&gt;0,+VLOOKUP($C1134,'STYLE NAMES'!$B:$AC,21,FALSE),"")</f>
        <v>Non lavare in lavatrice</v>
      </c>
      <c r="AR1134" s="101">
        <f>IF(D1134&gt;0,+VLOOKUP($C1134,'STYLE NAMES'!$B:$AC,22,FALSE),"")</f>
        <v>0</v>
      </c>
      <c r="AS1134" s="101">
        <f>IF(E1134&gt;0,+VLOOKUP($C1134,'STYLE NAMES'!$B:$AC,23,FALSE),"")</f>
        <v>0</v>
      </c>
      <c r="AT1134" s="101">
        <f>IF(F1134&gt;0,+VLOOKUP($C1134,'STYLE NAMES'!$B:$AC,24,FALSE),"")</f>
        <v>0</v>
      </c>
      <c r="AU1134" s="101">
        <f>IF(G1134&gt;0,+VLOOKUP($C1134,'STYLE NAMES'!$B:$AC,25,FALSE),"")</f>
        <v>0</v>
      </c>
      <c r="AV1134" s="101">
        <f>+VLOOKUP($S1134,'CODE GENERATOR'!$P:$AM,15,FALSE)</f>
        <v>0</v>
      </c>
      <c r="AW1134" s="101">
        <f>+VLOOKUP($S1134,'CODE GENERATOR'!$P:$AM,16,FALSE)</f>
        <v>0</v>
      </c>
      <c r="AX1134" s="101">
        <f>+VLOOKUP($S1134,'CODE GENERATOR'!$P:$AM,17,FALSE)</f>
        <v>0</v>
      </c>
      <c r="AY1134" s="101">
        <f>+VLOOKUP($S1134,'CODE GENERATOR'!$P:$AM,18,FALSE)</f>
        <v>0</v>
      </c>
      <c r="AZ1134" s="101">
        <f>+VLOOKUP($S1134,'CODE GENERATOR'!$P:$AM,19,FALSE)</f>
        <v>0</v>
      </c>
      <c r="BA1134" s="101">
        <f>+VLOOKUP($S1134,'CODE GENERATOR'!$P:$AM,20,FALSE)</f>
        <v>0</v>
      </c>
      <c r="BB1134" s="101">
        <f>+VLOOKUP($S1134,'CODE GENERATOR'!$P:$AM,21,FALSE)</f>
        <v>0</v>
      </c>
      <c r="BC1134" s="101">
        <f>+VLOOKUP($S1134,'CODE GENERATOR'!$P:$AM,22,FALSE)</f>
        <v>0</v>
      </c>
      <c r="BD1134" s="101">
        <f>+VLOOKUP($S1134,'CODE GENERATOR'!$P:$AM,23,FALSE)</f>
        <v>0</v>
      </c>
      <c r="BE1134" s="101">
        <f>+VLOOKUP($S1134,'CODE GENERATOR'!$P:$AM,24,FALSE)</f>
        <v>0</v>
      </c>
      <c r="BF1134" s="101">
        <f>IF(C1134&gt;0,+VLOOKUP(G1134,'CATEGORY ID'!$A$1:$L$118,3,FALSE),"")</f>
        <v>17</v>
      </c>
      <c r="BG1134" s="101">
        <f>IF(C1134&gt;0,+VLOOKUP(H1134,'CATEGORY ID'!$D$1:$L$118,3,FALSE),"")</f>
        <v>17</v>
      </c>
      <c r="BH1134" s="101">
        <f>IF(C1134&gt;0,+VLOOKUP((+H1134&amp;I1134),'CATEGORY ID'!$H$1:$I$121,2,FALSE),"")</f>
        <v>18</v>
      </c>
      <c r="BJ1134" s="101">
        <f>IF(C1134&gt;0,IF(COUNTIF('CATEGORY ID'!$K$1:$K$121,+H1134&amp;K1134) &gt; 0, +VLOOKUP(+H1134&amp;K1134,'CATEGORY ID'!$K$1:$L$121,2,FALSE),""),"")</f>
        <v>73</v>
      </c>
      <c r="BK1134" s="101" t="str">
        <f>IF(C1134&gt;0,IF(COUNTIF('CATEGORY ID'!$K$124:$K$165, +VLOOKUP(C1134,'STYLE NAMES'!$B:$AE,30,FALSE)) &gt; 0, +VLOOKUP(VLOOKUP(C1134,'STYLE NAMES'!$B:$AE,30,FALSE),'CATEGORY ID'!K:M,2,FALSE),""),"")</f>
        <v/>
      </c>
      <c r="BL1134" s="101">
        <v>75</v>
      </c>
      <c r="BR1134" s="101" t="str" cm="1">
        <f t="array" ref="BR1134">IF(C1134&gt;0,_xlfn.TEXTJOIN(";", TRUE,_xlfn.UNIQUE(_xlfn._xlws.FILTER(BF1134:BQ1134,(BF1134:BQ1134&gt;0)),TRUE,FALSE)),"")&amp;";"&amp;BS1134</f>
        <v>17;18;73;75;</v>
      </c>
      <c r="BU1134" s="106">
        <f>IF(C1134&gt;0,+VLOOKUP($C1134,'STYLE NAMES'!$B:$AC,26,FALSE),"")</f>
        <v>59.9</v>
      </c>
      <c r="BV1134" s="106">
        <f>IF(C1134&gt;0,+VLOOKUP($C1134,'STYLE NAMES'!$B:$AC,27,FALSE),"")</f>
        <v>3290</v>
      </c>
      <c r="BW1134" s="106">
        <f>IF(C1134&gt;0,+VLOOKUP($C1134,'STYLE NAMES'!$B:$AC,28,FALSE),"")</f>
        <v>68.884999999999991</v>
      </c>
      <c r="BY1134"/>
      <c r="BZ1134" s="101">
        <v>6</v>
      </c>
      <c r="CA1134" s="137">
        <f t="shared" si="83"/>
        <v>1</v>
      </c>
      <c r="CB1134" s="137">
        <f>+VLOOKUP(C1134,'[2]STYLES &amp; MODELS MATRIX'!$A:$G,7,FALSE)</f>
        <v>0</v>
      </c>
      <c r="CC1134" s="137">
        <f>+VLOOKUP(C1134,'[1]STYLES &amp; SIZE CHARTS'!$A:$H,8,FALSE)</f>
        <v>0</v>
      </c>
      <c r="CD1134" s="137"/>
      <c r="CE1134" s="205"/>
      <c r="CF1134" s="141"/>
    </row>
    <row r="1135" spans="1:84" s="101" customFormat="1" ht="12" customHeight="1" x14ac:dyDescent="0.2">
      <c r="A1135" s="102"/>
      <c r="B1135" s="101" t="s">
        <v>1016</v>
      </c>
      <c r="C1135" s="101" t="s">
        <v>628</v>
      </c>
      <c r="D1135" s="101" t="s">
        <v>630</v>
      </c>
      <c r="E1135" s="203" t="s">
        <v>3805</v>
      </c>
      <c r="F1135" s="101">
        <v>100</v>
      </c>
      <c r="G1135" s="101" t="str">
        <f>IF(C1135&gt;0,+VLOOKUP($C1135,'STYLE NAMES'!$B:$AC,4,FALSE),"")</f>
        <v>ACCESSORIES</v>
      </c>
      <c r="H1135" s="101" t="str">
        <f>IF(C1135&gt;0,+VLOOKUP($C1135,'STYLE NAMES'!$B:$AC,5,FALSE),"")</f>
        <v>ACCESSORIES</v>
      </c>
      <c r="I1135" s="101" t="str">
        <f>IF(C1135&gt;0,+VLOOKUP($C1135,'STYLE NAMES'!$B:$AC,6,FALSE),"")</f>
        <v>RIDER ACCESSORIES</v>
      </c>
      <c r="J1135" s="101" t="str">
        <f>IF(C1135&gt;0,+VLOOKUP($C1135,'STYLE NAMES'!$B:$AC,7,FALSE),"")</f>
        <v>UNISEX</v>
      </c>
      <c r="K1135" s="101" t="str">
        <f>IF(C1135&gt;0,+VLOOKUP($C1135,'STYLE NAMES'!$B:$AC,8,FALSE),"")</f>
        <v>BELTS</v>
      </c>
      <c r="L1135" s="101" t="str">
        <f>IF(E1135&gt;0,+VLOOKUP($E1135,'CODE GENERATOR'!$D:$T,3,FALSE),"")</f>
        <v>A</v>
      </c>
      <c r="M1135" s="101" t="str">
        <f>IF(E1135&gt;0,+VLOOKUP($E1135,'CODE GENERATOR'!$D:$T,4,FALSE),"")</f>
        <v>BRAIDED</v>
      </c>
      <c r="N1135" s="101" t="str">
        <f>IF(E1135&gt;0,+VLOOKUP($E1135,'CODE GENERATOR'!$D:$T,6,FALSE),"")</f>
        <v>OCEAN BLUE</v>
      </c>
      <c r="O1135" s="101" t="str">
        <f>IF(E1135&gt;0,+VLOOKUP($E1135,'CODE GENERATOR'!$D:$T,7,FALSE),"")</f>
        <v>BLACK</v>
      </c>
      <c r="P1135" s="101" t="str">
        <f t="shared" si="81"/>
        <v>OCEAN BLUE/BLACK</v>
      </c>
      <c r="Q1135" s="104" t="str">
        <f>IF(E1135&gt;0,+VLOOKUP($E1135,'CODE GENERATOR'!$D:$T,11,FALSE),"")</f>
        <v>A.RACUX_BLT0101A</v>
      </c>
      <c r="R1135" s="104" t="str">
        <f>IF(E1135&gt;0,+VLOOKUP($E1135,'CODE GENERATOR'!$D:$T,12,FALSE),"")</f>
        <v>BRD0003OCNBLK</v>
      </c>
      <c r="S1135" s="104" t="str">
        <f>IF(E1135&gt;0,+VLOOKUP($E1135,'CODE GENERATOR'!$D:$T,13,FALSE),"")</f>
        <v>A.RACUX_BLT0101A_BRD0003OCNBLK</v>
      </c>
      <c r="T1135" s="104" t="str">
        <f t="shared" si="82"/>
        <v>A.RACUX_BLT0101A_BRD0003OCNBLK_100</v>
      </c>
      <c r="U1135" s="105"/>
      <c r="V1135" s="107" t="str" cm="1">
        <f t="array" ref="V1135">_xlfn.TEXTJOIN(";", TRUE, _xlfn.UNIQUE(_xlfn._xlws.FILTER(P$3:P$10029, C$3:C$10029=C1135)))</f>
        <v>GRAY/BLACK;OCEAN BLUE/BLACK</v>
      </c>
      <c r="W1135" s="107" t="str" cm="1">
        <f t="array" ref="W1135">_xlfn.TEXTJOIN(";", TRUE, _xlfn.UNIQUE(_xlfn._xlws.FILTER(F$3:F$10029, C$3:C$10029=C1135)))</f>
        <v>85;90;95;100;105;110;115;120;125</v>
      </c>
      <c r="X1135" s="101" t="str">
        <f>IF(E1135&gt;0,+VLOOKUP($E1135,'CODE GENERATOR'!$D:$AC,19,FALSE),0)</f>
        <v>CavalierSanmarco_03.02.2026_0618</v>
      </c>
      <c r="Y1135" s="101" t="str">
        <f>IF(E1135&gt;0,+VLOOKUP($E1135,'CODE GENERATOR'!$D:$AC,20,FALSE),0)</f>
        <v>CavalierSanmarco_03.02.2026_0629</v>
      </c>
      <c r="Z1135" s="101" t="str">
        <f>IF(E1135&gt;0,+VLOOKUP($E1135,'CODE GENERATOR'!$D:$AC,21,FALSE),0)</f>
        <v>CavalierSanmarco_03.02.2026_0630</v>
      </c>
      <c r="AF1135" s="149" t="str">
        <f>IF($C1135&gt;0,$C1135&amp;" "&amp;$P1135&amp;" "&amp;+VLOOKUP($C1135,'STYLE NAMES'!$B:$AC,10,FALSE),"""")</f>
        <v>SANTIAGO OCEAN BLUE/BLACK BRAIDED BELT</v>
      </c>
      <c r="AG1135" s="101" t="str">
        <f>"Enjoy our "&amp;(AF1135)&amp;"; "&amp;IF(C1135&gt;0,+VLOOKUP($C1135,'STYLE NAMES'!$B:$AC,11,FALSE),"")</f>
        <v>Enjoy our SANTIAGO OCEAN BLUE/BLACK BRAIDED BELT; Braided Riding Belts
Available in many colors and designs you can use these elegant belts for riding or even at your daily life</v>
      </c>
      <c r="AH1135" s="101" t="str">
        <f>IF(C1135&gt;0,+VLOOKUP($C1135,'STYLE NAMES'!$B:$AC,12,FALSE),"")</f>
        <v>*Super elastic and comfortable riding belts
Composition:
100% Polyester</v>
      </c>
      <c r="AI1135" s="101" t="str">
        <f>IF(C1135&gt;0,+VLOOKUP($C1135,'STYLE NAMES'!$B:$AC,13,FALSE),"")</f>
        <v>Do not wash in washing machine</v>
      </c>
      <c r="AJ1135" s="149" t="str">
        <f>IF($C1135&gt;0,$C1135&amp;" "&amp;$P1135&amp;" "&amp;+VLOOKUP($C1135,'STYLE NAMES'!$B:$AC,14,FALSE),"""")</f>
        <v>SANTIAGO OCEAN BLUE/BLACK ÖRGÜ KEMER</v>
      </c>
      <c r="AK1135" s="149" t="str">
        <f>"Cavalier SanMarco tarafından tasarlanan "&amp;(AJ1135)&amp;"; "&amp;IF(C1135&gt;0,+VLOOKUP($C1135,'STYLE NAMES'!$B:$AC,15,FALSE),"")</f>
        <v>Cavalier SanMarco tarafından tasarlanan SANTIAGO OCEAN BLUE/BLACK ÖRGÜ KEMER; Örgü Binicilik Kemeri
Birçok renk ve desenleri ile bu şık kemerleri hem biniş kıyafetleriniz ile hem de günlük kıyafetlerinizle kullanabilirsiniz.</v>
      </c>
      <c r="AL1135" s="149" t="str">
        <f>IF(C1135&gt;0,+VLOOKUP($C1135,'STYLE NAMES'!$B:$AC,16,FALSE),"")</f>
        <v>* Çok esnek ve rahat 
Kompozisyon:
100% Polyester</v>
      </c>
      <c r="AM1135" s="149" t="str">
        <f>IF(C1135&gt;0,+VLOOKUP($C1135,'STYLE NAMES'!$B:$AC,17,FALSE),"")</f>
        <v>Ürünü makinada yıkamayınız</v>
      </c>
      <c r="AN1135" s="149" t="str">
        <f>IF($C1135&gt;0,$C1135&amp;" "&amp;$P1135&amp;" "&amp;+VLOOKUP($C1135,'STYLE NAMES'!$B:$AC,18,FALSE),"""")</f>
        <v>SANTIAGO OCEAN BLUE/BLACK CINTURA ELASTICA</v>
      </c>
      <c r="AO1135" s="101" t="str">
        <f>"Disegnato da Cavalier SanMarco "&amp;(AN1135)&amp;"; "&amp;IF(C1135&gt;0,+VLOOKUP($C1135,'STYLE NAMES'!$B:$AC,19,FALSE),"")</f>
        <v>Disegnato da Cavalier SanMarco SANTIAGO OCEAN BLUE/BLACK CINTURA ELASTICA; Cintura intrecciata per equitazione Disponibile in molti colori e design, queste eleganti cinture possono essere utilizzate sia per l'equitazione che nella vita quotidiana.</v>
      </c>
      <c r="AP1135" s="101" t="str">
        <f>IF(C1135&gt;0,+VLOOKUP($C1135,'STYLE NAMES'!$B:$AC,20,FALSE),"")</f>
        <v>Cinture elastiche e confortevoli per l'equitazione Composizione: 100% Poliestere</v>
      </c>
      <c r="AQ1135" s="101" t="str">
        <f>IF(C1135&gt;0,+VLOOKUP($C1135,'STYLE NAMES'!$B:$AC,21,FALSE),"")</f>
        <v>Non lavare in lavatrice</v>
      </c>
      <c r="AR1135" s="101">
        <f>IF(D1135&gt;0,+VLOOKUP($C1135,'STYLE NAMES'!$B:$AC,22,FALSE),"")</f>
        <v>0</v>
      </c>
      <c r="AS1135" s="101">
        <f>IF(E1135&gt;0,+VLOOKUP($C1135,'STYLE NAMES'!$B:$AC,23,FALSE),"")</f>
        <v>0</v>
      </c>
      <c r="AT1135" s="101">
        <f>IF(F1135&gt;0,+VLOOKUP($C1135,'STYLE NAMES'!$B:$AC,24,FALSE),"")</f>
        <v>0</v>
      </c>
      <c r="AU1135" s="101">
        <f>IF(G1135&gt;0,+VLOOKUP($C1135,'STYLE NAMES'!$B:$AC,25,FALSE),"")</f>
        <v>0</v>
      </c>
      <c r="AV1135" s="101">
        <f>+VLOOKUP($S1135,'CODE GENERATOR'!$P:$AM,15,FALSE)</f>
        <v>0</v>
      </c>
      <c r="AW1135" s="101">
        <f>+VLOOKUP($S1135,'CODE GENERATOR'!$P:$AM,16,FALSE)</f>
        <v>0</v>
      </c>
      <c r="AX1135" s="101">
        <f>+VLOOKUP($S1135,'CODE GENERATOR'!$P:$AM,17,FALSE)</f>
        <v>0</v>
      </c>
      <c r="AY1135" s="101">
        <f>+VLOOKUP($S1135,'CODE GENERATOR'!$P:$AM,18,FALSE)</f>
        <v>0</v>
      </c>
      <c r="AZ1135" s="101">
        <f>+VLOOKUP($S1135,'CODE GENERATOR'!$P:$AM,19,FALSE)</f>
        <v>0</v>
      </c>
      <c r="BA1135" s="101">
        <f>+VLOOKUP($S1135,'CODE GENERATOR'!$P:$AM,20,FALSE)</f>
        <v>0</v>
      </c>
      <c r="BB1135" s="101">
        <f>+VLOOKUP($S1135,'CODE GENERATOR'!$P:$AM,21,FALSE)</f>
        <v>0</v>
      </c>
      <c r="BC1135" s="101">
        <f>+VLOOKUP($S1135,'CODE GENERATOR'!$P:$AM,22,FALSE)</f>
        <v>0</v>
      </c>
      <c r="BD1135" s="101">
        <f>+VLOOKUP($S1135,'CODE GENERATOR'!$P:$AM,23,FALSE)</f>
        <v>0</v>
      </c>
      <c r="BE1135" s="101">
        <f>+VLOOKUP($S1135,'CODE GENERATOR'!$P:$AM,24,FALSE)</f>
        <v>0</v>
      </c>
      <c r="BF1135" s="101">
        <f>IF(C1135&gt;0,+VLOOKUP(G1135,'CATEGORY ID'!$A$1:$L$118,3,FALSE),"")</f>
        <v>17</v>
      </c>
      <c r="BG1135" s="101">
        <f>IF(C1135&gt;0,+VLOOKUP(H1135,'CATEGORY ID'!$D$1:$L$118,3,FALSE),"")</f>
        <v>17</v>
      </c>
      <c r="BH1135" s="101">
        <f>IF(C1135&gt;0,+VLOOKUP((+H1135&amp;I1135),'CATEGORY ID'!$H$1:$I$121,2,FALSE),"")</f>
        <v>18</v>
      </c>
      <c r="BJ1135" s="101">
        <f>IF(C1135&gt;0,IF(COUNTIF('CATEGORY ID'!$K$1:$K$121,+H1135&amp;K1135) &gt; 0, +VLOOKUP(+H1135&amp;K1135,'CATEGORY ID'!$K$1:$L$121,2,FALSE),""),"")</f>
        <v>73</v>
      </c>
      <c r="BK1135" s="101" t="str">
        <f>IF(C1135&gt;0,IF(COUNTIF('CATEGORY ID'!$K$124:$K$165, +VLOOKUP(C1135,'STYLE NAMES'!$B:$AE,30,FALSE)) &gt; 0, +VLOOKUP(VLOOKUP(C1135,'STYLE NAMES'!$B:$AE,30,FALSE),'CATEGORY ID'!K:M,2,FALSE),""),"")</f>
        <v/>
      </c>
      <c r="BL1135" s="101">
        <v>75</v>
      </c>
      <c r="BR1135" s="101" t="str" cm="1">
        <f t="array" ref="BR1135">IF(C1135&gt;0,_xlfn.TEXTJOIN(";", TRUE,_xlfn.UNIQUE(_xlfn._xlws.FILTER(BF1135:BQ1135,(BF1135:BQ1135&gt;0)),TRUE,FALSE)),"")&amp;";"&amp;BS1135</f>
        <v>17;18;73;75;</v>
      </c>
      <c r="BU1135" s="106">
        <f>IF(C1135&gt;0,+VLOOKUP($C1135,'STYLE NAMES'!$B:$AC,26,FALSE),"")</f>
        <v>59.9</v>
      </c>
      <c r="BV1135" s="106">
        <f>IF(C1135&gt;0,+VLOOKUP($C1135,'STYLE NAMES'!$B:$AC,27,FALSE),"")</f>
        <v>3290</v>
      </c>
      <c r="BW1135" s="106">
        <f>IF(C1135&gt;0,+VLOOKUP($C1135,'STYLE NAMES'!$B:$AC,28,FALSE),"")</f>
        <v>68.884999999999991</v>
      </c>
      <c r="BY1135"/>
      <c r="BZ1135" s="101">
        <v>0</v>
      </c>
      <c r="CA1135" s="137">
        <f t="shared" si="83"/>
        <v>1</v>
      </c>
      <c r="CB1135" s="137">
        <f>+VLOOKUP(C1135,'[2]STYLES &amp; MODELS MATRIX'!$A:$G,7,FALSE)</f>
        <v>0</v>
      </c>
      <c r="CC1135" s="137">
        <f>+VLOOKUP(C1135,'[1]STYLES &amp; SIZE CHARTS'!$A:$H,8,FALSE)</f>
        <v>0</v>
      </c>
      <c r="CD1135" s="137"/>
      <c r="CE1135" s="205"/>
      <c r="CF1135" s="141"/>
    </row>
    <row r="1136" spans="1:84" s="101" customFormat="1" ht="12" customHeight="1" x14ac:dyDescent="0.2">
      <c r="A1136" s="102"/>
      <c r="B1136" s="101" t="s">
        <v>1016</v>
      </c>
      <c r="C1136" s="101" t="s">
        <v>628</v>
      </c>
      <c r="D1136" s="101" t="s">
        <v>630</v>
      </c>
      <c r="E1136" s="203" t="s">
        <v>3805</v>
      </c>
      <c r="F1136" s="101">
        <v>105</v>
      </c>
      <c r="G1136" s="101" t="str">
        <f>IF(C1136&gt;0,+VLOOKUP($C1136,'STYLE NAMES'!$B:$AC,4,FALSE),"")</f>
        <v>ACCESSORIES</v>
      </c>
      <c r="H1136" s="101" t="str">
        <f>IF(C1136&gt;0,+VLOOKUP($C1136,'STYLE NAMES'!$B:$AC,5,FALSE),"")</f>
        <v>ACCESSORIES</v>
      </c>
      <c r="I1136" s="101" t="str">
        <f>IF(C1136&gt;0,+VLOOKUP($C1136,'STYLE NAMES'!$B:$AC,6,FALSE),"")</f>
        <v>RIDER ACCESSORIES</v>
      </c>
      <c r="J1136" s="101" t="str">
        <f>IF(C1136&gt;0,+VLOOKUP($C1136,'STYLE NAMES'!$B:$AC,7,FALSE),"")</f>
        <v>UNISEX</v>
      </c>
      <c r="K1136" s="101" t="str">
        <f>IF(C1136&gt;0,+VLOOKUP($C1136,'STYLE NAMES'!$B:$AC,8,FALSE),"")</f>
        <v>BELTS</v>
      </c>
      <c r="L1136" s="101" t="str">
        <f>IF(E1136&gt;0,+VLOOKUP($E1136,'CODE GENERATOR'!$D:$T,3,FALSE),"")</f>
        <v>A</v>
      </c>
      <c r="M1136" s="101" t="str">
        <f>IF(E1136&gt;0,+VLOOKUP($E1136,'CODE GENERATOR'!$D:$T,4,FALSE),"")</f>
        <v>BRAIDED</v>
      </c>
      <c r="N1136" s="101" t="str">
        <f>IF(E1136&gt;0,+VLOOKUP($E1136,'CODE GENERATOR'!$D:$T,6,FALSE),"")</f>
        <v>OCEAN BLUE</v>
      </c>
      <c r="O1136" s="101" t="str">
        <f>IF(E1136&gt;0,+VLOOKUP($E1136,'CODE GENERATOR'!$D:$T,7,FALSE),"")</f>
        <v>BLACK</v>
      </c>
      <c r="P1136" s="101" t="str">
        <f t="shared" si="81"/>
        <v>OCEAN BLUE/BLACK</v>
      </c>
      <c r="Q1136" s="104" t="str">
        <f>IF(E1136&gt;0,+VLOOKUP($E1136,'CODE GENERATOR'!$D:$T,11,FALSE),"")</f>
        <v>A.RACUX_BLT0101A</v>
      </c>
      <c r="R1136" s="104" t="str">
        <f>IF(E1136&gt;0,+VLOOKUP($E1136,'CODE GENERATOR'!$D:$T,12,FALSE),"")</f>
        <v>BRD0003OCNBLK</v>
      </c>
      <c r="S1136" s="104" t="str">
        <f>IF(E1136&gt;0,+VLOOKUP($E1136,'CODE GENERATOR'!$D:$T,13,FALSE),"")</f>
        <v>A.RACUX_BLT0101A_BRD0003OCNBLK</v>
      </c>
      <c r="T1136" s="104" t="str">
        <f t="shared" si="82"/>
        <v>A.RACUX_BLT0101A_BRD0003OCNBLK_105</v>
      </c>
      <c r="U1136" s="105"/>
      <c r="V1136" s="107" t="str" cm="1">
        <f t="array" ref="V1136">_xlfn.TEXTJOIN(";", TRUE, _xlfn.UNIQUE(_xlfn._xlws.FILTER(P$3:P$10029, C$3:C$10029=C1136)))</f>
        <v>GRAY/BLACK;OCEAN BLUE/BLACK</v>
      </c>
      <c r="W1136" s="107" t="str" cm="1">
        <f t="array" ref="W1136">_xlfn.TEXTJOIN(";", TRUE, _xlfn.UNIQUE(_xlfn._xlws.FILTER(F$3:F$10029, C$3:C$10029=C1136)))</f>
        <v>85;90;95;100;105;110;115;120;125</v>
      </c>
      <c r="X1136" s="101" t="str">
        <f>IF(E1136&gt;0,+VLOOKUP($E1136,'CODE GENERATOR'!$D:$AC,19,FALSE),0)</f>
        <v>CavalierSanmarco_03.02.2026_0618</v>
      </c>
      <c r="Y1136" s="101" t="str">
        <f>IF(E1136&gt;0,+VLOOKUP($E1136,'CODE GENERATOR'!$D:$AC,20,FALSE),0)</f>
        <v>CavalierSanmarco_03.02.2026_0629</v>
      </c>
      <c r="Z1136" s="101" t="str">
        <f>IF(E1136&gt;0,+VLOOKUP($E1136,'CODE GENERATOR'!$D:$AC,21,FALSE),0)</f>
        <v>CavalierSanmarco_03.02.2026_0630</v>
      </c>
      <c r="AF1136" s="149" t="str">
        <f>IF($C1136&gt;0,$C1136&amp;" "&amp;$P1136&amp;" "&amp;+VLOOKUP($C1136,'STYLE NAMES'!$B:$AC,10,FALSE),"""")</f>
        <v>SANTIAGO OCEAN BLUE/BLACK BRAIDED BELT</v>
      </c>
      <c r="AG1136" s="101" t="str">
        <f>"Enjoy our "&amp;(AF1136)&amp;"; "&amp;IF(C1136&gt;0,+VLOOKUP($C1136,'STYLE NAMES'!$B:$AC,11,FALSE),"")</f>
        <v>Enjoy our SANTIAGO OCEAN BLUE/BLACK BRAIDED BELT; Braided Riding Belts
Available in many colors and designs you can use these elegant belts for riding or even at your daily life</v>
      </c>
      <c r="AH1136" s="101" t="str">
        <f>IF(C1136&gt;0,+VLOOKUP($C1136,'STYLE NAMES'!$B:$AC,12,FALSE),"")</f>
        <v>*Super elastic and comfortable riding belts
Composition:
100% Polyester</v>
      </c>
      <c r="AI1136" s="101" t="str">
        <f>IF(C1136&gt;0,+VLOOKUP($C1136,'STYLE NAMES'!$B:$AC,13,FALSE),"")</f>
        <v>Do not wash in washing machine</v>
      </c>
      <c r="AJ1136" s="149" t="str">
        <f>IF($C1136&gt;0,$C1136&amp;" "&amp;$P1136&amp;" "&amp;+VLOOKUP($C1136,'STYLE NAMES'!$B:$AC,14,FALSE),"""")</f>
        <v>SANTIAGO OCEAN BLUE/BLACK ÖRGÜ KEMER</v>
      </c>
      <c r="AK1136" s="149" t="str">
        <f>"Cavalier SanMarco tarafından tasarlanan "&amp;(AJ1136)&amp;"; "&amp;IF(C1136&gt;0,+VLOOKUP($C1136,'STYLE NAMES'!$B:$AC,15,FALSE),"")</f>
        <v>Cavalier SanMarco tarafından tasarlanan SANTIAGO OCEAN BLUE/BLACK ÖRGÜ KEMER; Örgü Binicilik Kemeri
Birçok renk ve desenleri ile bu şık kemerleri hem biniş kıyafetleriniz ile hem de günlük kıyafetlerinizle kullanabilirsiniz.</v>
      </c>
      <c r="AL1136" s="149" t="str">
        <f>IF(C1136&gt;0,+VLOOKUP($C1136,'STYLE NAMES'!$B:$AC,16,FALSE),"")</f>
        <v>* Çok esnek ve rahat 
Kompozisyon:
100% Polyester</v>
      </c>
      <c r="AM1136" s="149" t="str">
        <f>IF(C1136&gt;0,+VLOOKUP($C1136,'STYLE NAMES'!$B:$AC,17,FALSE),"")</f>
        <v>Ürünü makinada yıkamayınız</v>
      </c>
      <c r="AN1136" s="149" t="str">
        <f>IF($C1136&gt;0,$C1136&amp;" "&amp;$P1136&amp;" "&amp;+VLOOKUP($C1136,'STYLE NAMES'!$B:$AC,18,FALSE),"""")</f>
        <v>SANTIAGO OCEAN BLUE/BLACK CINTURA ELASTICA</v>
      </c>
      <c r="AO1136" s="101" t="str">
        <f>"Disegnato da Cavalier SanMarco "&amp;(AN1136)&amp;"; "&amp;IF(C1136&gt;0,+VLOOKUP($C1136,'STYLE NAMES'!$B:$AC,19,FALSE),"")</f>
        <v>Disegnato da Cavalier SanMarco SANTIAGO OCEAN BLUE/BLACK CINTURA ELASTICA; Cintura intrecciata per equitazione Disponibile in molti colori e design, queste eleganti cinture possono essere utilizzate sia per l'equitazione che nella vita quotidiana.</v>
      </c>
      <c r="AP1136" s="101" t="str">
        <f>IF(C1136&gt;0,+VLOOKUP($C1136,'STYLE NAMES'!$B:$AC,20,FALSE),"")</f>
        <v>Cinture elastiche e confortevoli per l'equitazione Composizione: 100% Poliestere</v>
      </c>
      <c r="AQ1136" s="101" t="str">
        <f>IF(C1136&gt;0,+VLOOKUP($C1136,'STYLE NAMES'!$B:$AC,21,FALSE),"")</f>
        <v>Non lavare in lavatrice</v>
      </c>
      <c r="AR1136" s="101">
        <f>IF(D1136&gt;0,+VLOOKUP($C1136,'STYLE NAMES'!$B:$AC,22,FALSE),"")</f>
        <v>0</v>
      </c>
      <c r="AS1136" s="101">
        <f>IF(E1136&gt;0,+VLOOKUP($C1136,'STYLE NAMES'!$B:$AC,23,FALSE),"")</f>
        <v>0</v>
      </c>
      <c r="AT1136" s="101">
        <f>IF(F1136&gt;0,+VLOOKUP($C1136,'STYLE NAMES'!$B:$AC,24,FALSE),"")</f>
        <v>0</v>
      </c>
      <c r="AU1136" s="101">
        <f>IF(G1136&gt;0,+VLOOKUP($C1136,'STYLE NAMES'!$B:$AC,25,FALSE),"")</f>
        <v>0</v>
      </c>
      <c r="AV1136" s="101">
        <f>+VLOOKUP($S1136,'CODE GENERATOR'!$P:$AM,15,FALSE)</f>
        <v>0</v>
      </c>
      <c r="AW1136" s="101">
        <f>+VLOOKUP($S1136,'CODE GENERATOR'!$P:$AM,16,FALSE)</f>
        <v>0</v>
      </c>
      <c r="AX1136" s="101">
        <f>+VLOOKUP($S1136,'CODE GENERATOR'!$P:$AM,17,FALSE)</f>
        <v>0</v>
      </c>
      <c r="AY1136" s="101">
        <f>+VLOOKUP($S1136,'CODE GENERATOR'!$P:$AM,18,FALSE)</f>
        <v>0</v>
      </c>
      <c r="AZ1136" s="101">
        <f>+VLOOKUP($S1136,'CODE GENERATOR'!$P:$AM,19,FALSE)</f>
        <v>0</v>
      </c>
      <c r="BA1136" s="101">
        <f>+VLOOKUP($S1136,'CODE GENERATOR'!$P:$AM,20,FALSE)</f>
        <v>0</v>
      </c>
      <c r="BB1136" s="101">
        <f>+VLOOKUP($S1136,'CODE GENERATOR'!$P:$AM,21,FALSE)</f>
        <v>0</v>
      </c>
      <c r="BC1136" s="101">
        <f>+VLOOKUP($S1136,'CODE GENERATOR'!$P:$AM,22,FALSE)</f>
        <v>0</v>
      </c>
      <c r="BD1136" s="101">
        <f>+VLOOKUP($S1136,'CODE GENERATOR'!$P:$AM,23,FALSE)</f>
        <v>0</v>
      </c>
      <c r="BE1136" s="101">
        <f>+VLOOKUP($S1136,'CODE GENERATOR'!$P:$AM,24,FALSE)</f>
        <v>0</v>
      </c>
      <c r="BF1136" s="101">
        <f>IF(C1136&gt;0,+VLOOKUP(G1136,'CATEGORY ID'!$A$1:$L$118,3,FALSE),"")</f>
        <v>17</v>
      </c>
      <c r="BG1136" s="101">
        <f>IF(C1136&gt;0,+VLOOKUP(H1136,'CATEGORY ID'!$D$1:$L$118,3,FALSE),"")</f>
        <v>17</v>
      </c>
      <c r="BH1136" s="101">
        <f>IF(C1136&gt;0,+VLOOKUP((+H1136&amp;I1136),'CATEGORY ID'!$H$1:$I$121,2,FALSE),"")</f>
        <v>18</v>
      </c>
      <c r="BJ1136" s="101">
        <f>IF(C1136&gt;0,IF(COUNTIF('CATEGORY ID'!$K$1:$K$121,+H1136&amp;K1136) &gt; 0, +VLOOKUP(+H1136&amp;K1136,'CATEGORY ID'!$K$1:$L$121,2,FALSE),""),"")</f>
        <v>73</v>
      </c>
      <c r="BK1136" s="101" t="str">
        <f>IF(C1136&gt;0,IF(COUNTIF('CATEGORY ID'!$K$124:$K$165, +VLOOKUP(C1136,'STYLE NAMES'!$B:$AE,30,FALSE)) &gt; 0, +VLOOKUP(VLOOKUP(C1136,'STYLE NAMES'!$B:$AE,30,FALSE),'CATEGORY ID'!K:M,2,FALSE),""),"")</f>
        <v/>
      </c>
      <c r="BL1136" s="101">
        <v>75</v>
      </c>
      <c r="BR1136" s="101" t="str" cm="1">
        <f t="array" ref="BR1136">IF(C1136&gt;0,_xlfn.TEXTJOIN(";", TRUE,_xlfn.UNIQUE(_xlfn._xlws.FILTER(BF1136:BQ1136,(BF1136:BQ1136&gt;0)),TRUE,FALSE)),"")&amp;";"&amp;BS1136</f>
        <v>17;18;73;75;</v>
      </c>
      <c r="BU1136" s="106">
        <f>IF(C1136&gt;0,+VLOOKUP($C1136,'STYLE NAMES'!$B:$AC,26,FALSE),"")</f>
        <v>59.9</v>
      </c>
      <c r="BV1136" s="106">
        <f>IF(C1136&gt;0,+VLOOKUP($C1136,'STYLE NAMES'!$B:$AC,27,FALSE),"")</f>
        <v>3290</v>
      </c>
      <c r="BW1136" s="106">
        <f>IF(C1136&gt;0,+VLOOKUP($C1136,'STYLE NAMES'!$B:$AC,28,FALSE),"")</f>
        <v>68.884999999999991</v>
      </c>
      <c r="BY1136"/>
      <c r="BZ1136" s="101">
        <v>1</v>
      </c>
      <c r="CA1136" s="137">
        <f t="shared" si="83"/>
        <v>1</v>
      </c>
      <c r="CB1136" s="137">
        <f>+VLOOKUP(C1136,'[2]STYLES &amp; MODELS MATRIX'!$A:$G,7,FALSE)</f>
        <v>0</v>
      </c>
      <c r="CC1136" s="137">
        <f>+VLOOKUP(C1136,'[1]STYLES &amp; SIZE CHARTS'!$A:$H,8,FALSE)</f>
        <v>0</v>
      </c>
      <c r="CD1136" s="137"/>
      <c r="CE1136" s="205"/>
      <c r="CF1136" s="141"/>
    </row>
    <row r="1137" spans="1:84" s="101" customFormat="1" ht="12" customHeight="1" x14ac:dyDescent="0.2">
      <c r="A1137" s="102"/>
      <c r="B1137" s="101" t="s">
        <v>1016</v>
      </c>
      <c r="C1137" s="101" t="s">
        <v>628</v>
      </c>
      <c r="D1137" s="101" t="s">
        <v>630</v>
      </c>
      <c r="E1137" s="203" t="s">
        <v>3805</v>
      </c>
      <c r="F1137" s="101">
        <v>110</v>
      </c>
      <c r="G1137" s="101" t="str">
        <f>IF(C1137&gt;0,+VLOOKUP($C1137,'STYLE NAMES'!$B:$AC,4,FALSE),"")</f>
        <v>ACCESSORIES</v>
      </c>
      <c r="H1137" s="101" t="str">
        <f>IF(C1137&gt;0,+VLOOKUP($C1137,'STYLE NAMES'!$B:$AC,5,FALSE),"")</f>
        <v>ACCESSORIES</v>
      </c>
      <c r="I1137" s="101" t="str">
        <f>IF(C1137&gt;0,+VLOOKUP($C1137,'STYLE NAMES'!$B:$AC,6,FALSE),"")</f>
        <v>RIDER ACCESSORIES</v>
      </c>
      <c r="J1137" s="101" t="str">
        <f>IF(C1137&gt;0,+VLOOKUP($C1137,'STYLE NAMES'!$B:$AC,7,FALSE),"")</f>
        <v>UNISEX</v>
      </c>
      <c r="K1137" s="101" t="str">
        <f>IF(C1137&gt;0,+VLOOKUP($C1137,'STYLE NAMES'!$B:$AC,8,FALSE),"")</f>
        <v>BELTS</v>
      </c>
      <c r="L1137" s="101" t="str">
        <f>IF(E1137&gt;0,+VLOOKUP($E1137,'CODE GENERATOR'!$D:$T,3,FALSE),"")</f>
        <v>A</v>
      </c>
      <c r="M1137" s="101" t="str">
        <f>IF(E1137&gt;0,+VLOOKUP($E1137,'CODE GENERATOR'!$D:$T,4,FALSE),"")</f>
        <v>BRAIDED</v>
      </c>
      <c r="N1137" s="101" t="str">
        <f>IF(E1137&gt;0,+VLOOKUP($E1137,'CODE GENERATOR'!$D:$T,6,FALSE),"")</f>
        <v>OCEAN BLUE</v>
      </c>
      <c r="O1137" s="101" t="str">
        <f>IF(E1137&gt;0,+VLOOKUP($E1137,'CODE GENERATOR'!$D:$T,7,FALSE),"")</f>
        <v>BLACK</v>
      </c>
      <c r="P1137" s="101" t="str">
        <f t="shared" si="81"/>
        <v>OCEAN BLUE/BLACK</v>
      </c>
      <c r="Q1137" s="104" t="str">
        <f>IF(E1137&gt;0,+VLOOKUP($E1137,'CODE GENERATOR'!$D:$T,11,FALSE),"")</f>
        <v>A.RACUX_BLT0101A</v>
      </c>
      <c r="R1137" s="104" t="str">
        <f>IF(E1137&gt;0,+VLOOKUP($E1137,'CODE GENERATOR'!$D:$T,12,FALSE),"")</f>
        <v>BRD0003OCNBLK</v>
      </c>
      <c r="S1137" s="104" t="str">
        <f>IF(E1137&gt;0,+VLOOKUP($E1137,'CODE GENERATOR'!$D:$T,13,FALSE),"")</f>
        <v>A.RACUX_BLT0101A_BRD0003OCNBLK</v>
      </c>
      <c r="T1137" s="104" t="str">
        <f t="shared" si="82"/>
        <v>A.RACUX_BLT0101A_BRD0003OCNBLK_110</v>
      </c>
      <c r="U1137" s="105"/>
      <c r="V1137" s="107" t="str" cm="1">
        <f t="array" ref="V1137">_xlfn.TEXTJOIN(";", TRUE, _xlfn.UNIQUE(_xlfn._xlws.FILTER(P$3:P$10029, C$3:C$10029=C1137)))</f>
        <v>GRAY/BLACK;OCEAN BLUE/BLACK</v>
      </c>
      <c r="W1137" s="107" t="str" cm="1">
        <f t="array" ref="W1137">_xlfn.TEXTJOIN(";", TRUE, _xlfn.UNIQUE(_xlfn._xlws.FILTER(F$3:F$10029, C$3:C$10029=C1137)))</f>
        <v>85;90;95;100;105;110;115;120;125</v>
      </c>
      <c r="X1137" s="101" t="str">
        <f>IF(E1137&gt;0,+VLOOKUP($E1137,'CODE GENERATOR'!$D:$AC,19,FALSE),0)</f>
        <v>CavalierSanmarco_03.02.2026_0618</v>
      </c>
      <c r="Y1137" s="101" t="str">
        <f>IF(E1137&gt;0,+VLOOKUP($E1137,'CODE GENERATOR'!$D:$AC,20,FALSE),0)</f>
        <v>CavalierSanmarco_03.02.2026_0629</v>
      </c>
      <c r="Z1137" s="101" t="str">
        <f>IF(E1137&gt;0,+VLOOKUP($E1137,'CODE GENERATOR'!$D:$AC,21,FALSE),0)</f>
        <v>CavalierSanmarco_03.02.2026_0630</v>
      </c>
      <c r="AF1137" s="149" t="str">
        <f>IF($C1137&gt;0,$C1137&amp;" "&amp;$P1137&amp;" "&amp;+VLOOKUP($C1137,'STYLE NAMES'!$B:$AC,10,FALSE),"""")</f>
        <v>SANTIAGO OCEAN BLUE/BLACK BRAIDED BELT</v>
      </c>
      <c r="AG1137" s="101" t="str">
        <f>"Enjoy our "&amp;(AF1137)&amp;"; "&amp;IF(C1137&gt;0,+VLOOKUP($C1137,'STYLE NAMES'!$B:$AC,11,FALSE),"")</f>
        <v>Enjoy our SANTIAGO OCEAN BLUE/BLACK BRAIDED BELT; Braided Riding Belts
Available in many colors and designs you can use these elegant belts for riding or even at your daily life</v>
      </c>
      <c r="AH1137" s="101" t="str">
        <f>IF(C1137&gt;0,+VLOOKUP($C1137,'STYLE NAMES'!$B:$AC,12,FALSE),"")</f>
        <v>*Super elastic and comfortable riding belts
Composition:
100% Polyester</v>
      </c>
      <c r="AI1137" s="101" t="str">
        <f>IF(C1137&gt;0,+VLOOKUP($C1137,'STYLE NAMES'!$B:$AC,13,FALSE),"")</f>
        <v>Do not wash in washing machine</v>
      </c>
      <c r="AJ1137" s="149" t="str">
        <f>IF($C1137&gt;0,$C1137&amp;" "&amp;$P1137&amp;" "&amp;+VLOOKUP($C1137,'STYLE NAMES'!$B:$AC,14,FALSE),"""")</f>
        <v>SANTIAGO OCEAN BLUE/BLACK ÖRGÜ KEMER</v>
      </c>
      <c r="AK1137" s="149" t="str">
        <f>"Cavalier SanMarco tarafından tasarlanan "&amp;(AJ1137)&amp;"; "&amp;IF(C1137&gt;0,+VLOOKUP($C1137,'STYLE NAMES'!$B:$AC,15,FALSE),"")</f>
        <v>Cavalier SanMarco tarafından tasarlanan SANTIAGO OCEAN BLUE/BLACK ÖRGÜ KEMER; Örgü Binicilik Kemeri
Birçok renk ve desenleri ile bu şık kemerleri hem biniş kıyafetleriniz ile hem de günlük kıyafetlerinizle kullanabilirsiniz.</v>
      </c>
      <c r="AL1137" s="149" t="str">
        <f>IF(C1137&gt;0,+VLOOKUP($C1137,'STYLE NAMES'!$B:$AC,16,FALSE),"")</f>
        <v>* Çok esnek ve rahat 
Kompozisyon:
100% Polyester</v>
      </c>
      <c r="AM1137" s="149" t="str">
        <f>IF(C1137&gt;0,+VLOOKUP($C1137,'STYLE NAMES'!$B:$AC,17,FALSE),"")</f>
        <v>Ürünü makinada yıkamayınız</v>
      </c>
      <c r="AN1137" s="149" t="str">
        <f>IF($C1137&gt;0,$C1137&amp;" "&amp;$P1137&amp;" "&amp;+VLOOKUP($C1137,'STYLE NAMES'!$B:$AC,18,FALSE),"""")</f>
        <v>SANTIAGO OCEAN BLUE/BLACK CINTURA ELASTICA</v>
      </c>
      <c r="AO1137" s="101" t="str">
        <f>"Disegnato da Cavalier SanMarco "&amp;(AN1137)&amp;"; "&amp;IF(C1137&gt;0,+VLOOKUP($C1137,'STYLE NAMES'!$B:$AC,19,FALSE),"")</f>
        <v>Disegnato da Cavalier SanMarco SANTIAGO OCEAN BLUE/BLACK CINTURA ELASTICA; Cintura intrecciata per equitazione Disponibile in molti colori e design, queste eleganti cinture possono essere utilizzate sia per l'equitazione che nella vita quotidiana.</v>
      </c>
      <c r="AP1137" s="101" t="str">
        <f>IF(C1137&gt;0,+VLOOKUP($C1137,'STYLE NAMES'!$B:$AC,20,FALSE),"")</f>
        <v>Cinture elastiche e confortevoli per l'equitazione Composizione: 100% Poliestere</v>
      </c>
      <c r="AQ1137" s="101" t="str">
        <f>IF(C1137&gt;0,+VLOOKUP($C1137,'STYLE NAMES'!$B:$AC,21,FALSE),"")</f>
        <v>Non lavare in lavatrice</v>
      </c>
      <c r="AR1137" s="101">
        <f>IF(D1137&gt;0,+VLOOKUP($C1137,'STYLE NAMES'!$B:$AC,22,FALSE),"")</f>
        <v>0</v>
      </c>
      <c r="AS1137" s="101">
        <f>IF(E1137&gt;0,+VLOOKUP($C1137,'STYLE NAMES'!$B:$AC,23,FALSE),"")</f>
        <v>0</v>
      </c>
      <c r="AT1137" s="101">
        <f>IF(F1137&gt;0,+VLOOKUP($C1137,'STYLE NAMES'!$B:$AC,24,FALSE),"")</f>
        <v>0</v>
      </c>
      <c r="AU1137" s="101">
        <f>IF(G1137&gt;0,+VLOOKUP($C1137,'STYLE NAMES'!$B:$AC,25,FALSE),"")</f>
        <v>0</v>
      </c>
      <c r="AV1137" s="101">
        <f>+VLOOKUP($S1137,'CODE GENERATOR'!$P:$AM,15,FALSE)</f>
        <v>0</v>
      </c>
      <c r="AW1137" s="101">
        <f>+VLOOKUP($S1137,'CODE GENERATOR'!$P:$AM,16,FALSE)</f>
        <v>0</v>
      </c>
      <c r="AX1137" s="101">
        <f>+VLOOKUP($S1137,'CODE GENERATOR'!$P:$AM,17,FALSE)</f>
        <v>0</v>
      </c>
      <c r="AY1137" s="101">
        <f>+VLOOKUP($S1137,'CODE GENERATOR'!$P:$AM,18,FALSE)</f>
        <v>0</v>
      </c>
      <c r="AZ1137" s="101">
        <f>+VLOOKUP($S1137,'CODE GENERATOR'!$P:$AM,19,FALSE)</f>
        <v>0</v>
      </c>
      <c r="BA1137" s="101">
        <f>+VLOOKUP($S1137,'CODE GENERATOR'!$P:$AM,20,FALSE)</f>
        <v>0</v>
      </c>
      <c r="BB1137" s="101">
        <f>+VLOOKUP($S1137,'CODE GENERATOR'!$P:$AM,21,FALSE)</f>
        <v>0</v>
      </c>
      <c r="BC1137" s="101">
        <f>+VLOOKUP($S1137,'CODE GENERATOR'!$P:$AM,22,FALSE)</f>
        <v>0</v>
      </c>
      <c r="BD1137" s="101">
        <f>+VLOOKUP($S1137,'CODE GENERATOR'!$P:$AM,23,FALSE)</f>
        <v>0</v>
      </c>
      <c r="BE1137" s="101">
        <f>+VLOOKUP($S1137,'CODE GENERATOR'!$P:$AM,24,FALSE)</f>
        <v>0</v>
      </c>
      <c r="BF1137" s="101">
        <f>IF(C1137&gt;0,+VLOOKUP(G1137,'CATEGORY ID'!$A$1:$L$118,3,FALSE),"")</f>
        <v>17</v>
      </c>
      <c r="BG1137" s="101">
        <f>IF(C1137&gt;0,+VLOOKUP(H1137,'CATEGORY ID'!$D$1:$L$118,3,FALSE),"")</f>
        <v>17</v>
      </c>
      <c r="BH1137" s="101">
        <f>IF(C1137&gt;0,+VLOOKUP((+H1137&amp;I1137),'CATEGORY ID'!$H$1:$I$121,2,FALSE),"")</f>
        <v>18</v>
      </c>
      <c r="BJ1137" s="101">
        <f>IF(C1137&gt;0,IF(COUNTIF('CATEGORY ID'!$K$1:$K$121,+H1137&amp;K1137) &gt; 0, +VLOOKUP(+H1137&amp;K1137,'CATEGORY ID'!$K$1:$L$121,2,FALSE),""),"")</f>
        <v>73</v>
      </c>
      <c r="BK1137" s="101" t="str">
        <f>IF(C1137&gt;0,IF(COUNTIF('CATEGORY ID'!$K$124:$K$165, +VLOOKUP(C1137,'STYLE NAMES'!$B:$AE,30,FALSE)) &gt; 0, +VLOOKUP(VLOOKUP(C1137,'STYLE NAMES'!$B:$AE,30,FALSE),'CATEGORY ID'!K:M,2,FALSE),""),"")</f>
        <v/>
      </c>
      <c r="BL1137" s="101">
        <v>75</v>
      </c>
      <c r="BR1137" s="101" t="str" cm="1">
        <f t="array" ref="BR1137">IF(C1137&gt;0,_xlfn.TEXTJOIN(";", TRUE,_xlfn.UNIQUE(_xlfn._xlws.FILTER(BF1137:BQ1137,(BF1137:BQ1137&gt;0)),TRUE,FALSE)),"")&amp;";"&amp;BS1137</f>
        <v>17;18;73;75;</v>
      </c>
      <c r="BU1137" s="106">
        <f>IF(C1137&gt;0,+VLOOKUP($C1137,'STYLE NAMES'!$B:$AC,26,FALSE),"")</f>
        <v>59.9</v>
      </c>
      <c r="BV1137" s="106">
        <f>IF(C1137&gt;0,+VLOOKUP($C1137,'STYLE NAMES'!$B:$AC,27,FALSE),"")</f>
        <v>3290</v>
      </c>
      <c r="BW1137" s="106">
        <f>IF(C1137&gt;0,+VLOOKUP($C1137,'STYLE NAMES'!$B:$AC,28,FALSE),"")</f>
        <v>68.884999999999991</v>
      </c>
      <c r="BY1137"/>
      <c r="BZ1137" s="101">
        <v>0</v>
      </c>
      <c r="CA1137" s="137">
        <f t="shared" si="83"/>
        <v>1</v>
      </c>
      <c r="CB1137" s="137">
        <f>+VLOOKUP(C1137,'[2]STYLES &amp; MODELS MATRIX'!$A:$G,7,FALSE)</f>
        <v>0</v>
      </c>
      <c r="CC1137" s="137">
        <f>+VLOOKUP(C1137,'[1]STYLES &amp; SIZE CHARTS'!$A:$H,8,FALSE)</f>
        <v>0</v>
      </c>
      <c r="CD1137" s="137"/>
      <c r="CE1137" s="205"/>
      <c r="CF1137" s="141"/>
    </row>
    <row r="1138" spans="1:84" s="101" customFormat="1" ht="12" customHeight="1" x14ac:dyDescent="0.2">
      <c r="A1138" s="102"/>
      <c r="B1138" s="101" t="s">
        <v>1016</v>
      </c>
      <c r="C1138" s="101" t="s">
        <v>628</v>
      </c>
      <c r="D1138" s="101" t="s">
        <v>630</v>
      </c>
      <c r="E1138" s="203" t="s">
        <v>3805</v>
      </c>
      <c r="F1138" s="101">
        <v>115</v>
      </c>
      <c r="G1138" s="101" t="str">
        <f>IF(C1138&gt;0,+VLOOKUP($C1138,'STYLE NAMES'!$B:$AC,4,FALSE),"")</f>
        <v>ACCESSORIES</v>
      </c>
      <c r="H1138" s="101" t="str">
        <f>IF(C1138&gt;0,+VLOOKUP($C1138,'STYLE NAMES'!$B:$AC,5,FALSE),"")</f>
        <v>ACCESSORIES</v>
      </c>
      <c r="I1138" s="101" t="str">
        <f>IF(C1138&gt;0,+VLOOKUP($C1138,'STYLE NAMES'!$B:$AC,6,FALSE),"")</f>
        <v>RIDER ACCESSORIES</v>
      </c>
      <c r="J1138" s="101" t="str">
        <f>IF(C1138&gt;0,+VLOOKUP($C1138,'STYLE NAMES'!$B:$AC,7,FALSE),"")</f>
        <v>UNISEX</v>
      </c>
      <c r="K1138" s="101" t="str">
        <f>IF(C1138&gt;0,+VLOOKUP($C1138,'STYLE NAMES'!$B:$AC,8,FALSE),"")</f>
        <v>BELTS</v>
      </c>
      <c r="L1138" s="101" t="str">
        <f>IF(E1138&gt;0,+VLOOKUP($E1138,'CODE GENERATOR'!$D:$T,3,FALSE),"")</f>
        <v>A</v>
      </c>
      <c r="M1138" s="101" t="str">
        <f>IF(E1138&gt;0,+VLOOKUP($E1138,'CODE GENERATOR'!$D:$T,4,FALSE),"")</f>
        <v>BRAIDED</v>
      </c>
      <c r="N1138" s="101" t="str">
        <f>IF(E1138&gt;0,+VLOOKUP($E1138,'CODE GENERATOR'!$D:$T,6,FALSE),"")</f>
        <v>OCEAN BLUE</v>
      </c>
      <c r="O1138" s="101" t="str">
        <f>IF(E1138&gt;0,+VLOOKUP($E1138,'CODE GENERATOR'!$D:$T,7,FALSE),"")</f>
        <v>BLACK</v>
      </c>
      <c r="P1138" s="101" t="str">
        <f t="shared" si="81"/>
        <v>OCEAN BLUE/BLACK</v>
      </c>
      <c r="Q1138" s="104" t="str">
        <f>IF(E1138&gt;0,+VLOOKUP($E1138,'CODE GENERATOR'!$D:$T,11,FALSE),"")</f>
        <v>A.RACUX_BLT0101A</v>
      </c>
      <c r="R1138" s="104" t="str">
        <f>IF(E1138&gt;0,+VLOOKUP($E1138,'CODE GENERATOR'!$D:$T,12,FALSE),"")</f>
        <v>BRD0003OCNBLK</v>
      </c>
      <c r="S1138" s="104" t="str">
        <f>IF(E1138&gt;0,+VLOOKUP($E1138,'CODE GENERATOR'!$D:$T,13,FALSE),"")</f>
        <v>A.RACUX_BLT0101A_BRD0003OCNBLK</v>
      </c>
      <c r="T1138" s="104" t="str">
        <f t="shared" si="82"/>
        <v>A.RACUX_BLT0101A_BRD0003OCNBLK_115</v>
      </c>
      <c r="U1138" s="105"/>
      <c r="V1138" s="107" t="str" cm="1">
        <f t="array" ref="V1138">_xlfn.TEXTJOIN(";", TRUE, _xlfn.UNIQUE(_xlfn._xlws.FILTER(P$3:P$10029, C$3:C$10029=C1138)))</f>
        <v>GRAY/BLACK;OCEAN BLUE/BLACK</v>
      </c>
      <c r="W1138" s="107" t="str" cm="1">
        <f t="array" ref="W1138">_xlfn.TEXTJOIN(";", TRUE, _xlfn.UNIQUE(_xlfn._xlws.FILTER(F$3:F$10029, C$3:C$10029=C1138)))</f>
        <v>85;90;95;100;105;110;115;120;125</v>
      </c>
      <c r="X1138" s="101" t="str">
        <f>IF(E1138&gt;0,+VLOOKUP($E1138,'CODE GENERATOR'!$D:$AC,19,FALSE),0)</f>
        <v>CavalierSanmarco_03.02.2026_0618</v>
      </c>
      <c r="Y1138" s="101" t="str">
        <f>IF(E1138&gt;0,+VLOOKUP($E1138,'CODE GENERATOR'!$D:$AC,20,FALSE),0)</f>
        <v>CavalierSanmarco_03.02.2026_0629</v>
      </c>
      <c r="Z1138" s="101" t="str">
        <f>IF(E1138&gt;0,+VLOOKUP($E1138,'CODE GENERATOR'!$D:$AC,21,FALSE),0)</f>
        <v>CavalierSanmarco_03.02.2026_0630</v>
      </c>
      <c r="AF1138" s="149" t="str">
        <f>IF($C1138&gt;0,$C1138&amp;" "&amp;$P1138&amp;" "&amp;+VLOOKUP($C1138,'STYLE NAMES'!$B:$AC,10,FALSE),"""")</f>
        <v>SANTIAGO OCEAN BLUE/BLACK BRAIDED BELT</v>
      </c>
      <c r="AG1138" s="101" t="str">
        <f>"Enjoy our "&amp;(AF1138)&amp;"; "&amp;IF(C1138&gt;0,+VLOOKUP($C1138,'STYLE NAMES'!$B:$AC,11,FALSE),"")</f>
        <v>Enjoy our SANTIAGO OCEAN BLUE/BLACK BRAIDED BELT; Braided Riding Belts
Available in many colors and designs you can use these elegant belts for riding or even at your daily life</v>
      </c>
      <c r="AH1138" s="101" t="str">
        <f>IF(C1138&gt;0,+VLOOKUP($C1138,'STYLE NAMES'!$B:$AC,12,FALSE),"")</f>
        <v>*Super elastic and comfortable riding belts
Composition:
100% Polyester</v>
      </c>
      <c r="AI1138" s="101" t="str">
        <f>IF(C1138&gt;0,+VLOOKUP($C1138,'STYLE NAMES'!$B:$AC,13,FALSE),"")</f>
        <v>Do not wash in washing machine</v>
      </c>
      <c r="AJ1138" s="149" t="str">
        <f>IF($C1138&gt;0,$C1138&amp;" "&amp;$P1138&amp;" "&amp;+VLOOKUP($C1138,'STYLE NAMES'!$B:$AC,14,FALSE),"""")</f>
        <v>SANTIAGO OCEAN BLUE/BLACK ÖRGÜ KEMER</v>
      </c>
      <c r="AK1138" s="149" t="str">
        <f>"Cavalier SanMarco tarafından tasarlanan "&amp;(AJ1138)&amp;"; "&amp;IF(C1138&gt;0,+VLOOKUP($C1138,'STYLE NAMES'!$B:$AC,15,FALSE),"")</f>
        <v>Cavalier SanMarco tarafından tasarlanan SANTIAGO OCEAN BLUE/BLACK ÖRGÜ KEMER; Örgü Binicilik Kemeri
Birçok renk ve desenleri ile bu şık kemerleri hem biniş kıyafetleriniz ile hem de günlük kıyafetlerinizle kullanabilirsiniz.</v>
      </c>
      <c r="AL1138" s="149" t="str">
        <f>IF(C1138&gt;0,+VLOOKUP($C1138,'STYLE NAMES'!$B:$AC,16,FALSE),"")</f>
        <v>* Çok esnek ve rahat 
Kompozisyon:
100% Polyester</v>
      </c>
      <c r="AM1138" s="149" t="str">
        <f>IF(C1138&gt;0,+VLOOKUP($C1138,'STYLE NAMES'!$B:$AC,17,FALSE),"")</f>
        <v>Ürünü makinada yıkamayınız</v>
      </c>
      <c r="AN1138" s="149" t="str">
        <f>IF($C1138&gt;0,$C1138&amp;" "&amp;$P1138&amp;" "&amp;+VLOOKUP($C1138,'STYLE NAMES'!$B:$AC,18,FALSE),"""")</f>
        <v>SANTIAGO OCEAN BLUE/BLACK CINTURA ELASTICA</v>
      </c>
      <c r="AO1138" s="101" t="str">
        <f>"Disegnato da Cavalier SanMarco "&amp;(AN1138)&amp;"; "&amp;IF(C1138&gt;0,+VLOOKUP($C1138,'STYLE NAMES'!$B:$AC,19,FALSE),"")</f>
        <v>Disegnato da Cavalier SanMarco SANTIAGO OCEAN BLUE/BLACK CINTURA ELASTICA; Cintura intrecciata per equitazione Disponibile in molti colori e design, queste eleganti cinture possono essere utilizzate sia per l'equitazione che nella vita quotidiana.</v>
      </c>
      <c r="AP1138" s="101" t="str">
        <f>IF(C1138&gt;0,+VLOOKUP($C1138,'STYLE NAMES'!$B:$AC,20,FALSE),"")</f>
        <v>Cinture elastiche e confortevoli per l'equitazione Composizione: 100% Poliestere</v>
      </c>
      <c r="AQ1138" s="101" t="str">
        <f>IF(C1138&gt;0,+VLOOKUP($C1138,'STYLE NAMES'!$B:$AC,21,FALSE),"")</f>
        <v>Non lavare in lavatrice</v>
      </c>
      <c r="AR1138" s="101">
        <f>IF(D1138&gt;0,+VLOOKUP($C1138,'STYLE NAMES'!$B:$AC,22,FALSE),"")</f>
        <v>0</v>
      </c>
      <c r="AS1138" s="101">
        <f>IF(E1138&gt;0,+VLOOKUP($C1138,'STYLE NAMES'!$B:$AC,23,FALSE),"")</f>
        <v>0</v>
      </c>
      <c r="AT1138" s="101">
        <f>IF(F1138&gt;0,+VLOOKUP($C1138,'STYLE NAMES'!$B:$AC,24,FALSE),"")</f>
        <v>0</v>
      </c>
      <c r="AU1138" s="101">
        <f>IF(G1138&gt;0,+VLOOKUP($C1138,'STYLE NAMES'!$B:$AC,25,FALSE),"")</f>
        <v>0</v>
      </c>
      <c r="AV1138" s="101">
        <f>+VLOOKUP($S1138,'CODE GENERATOR'!$P:$AM,15,FALSE)</f>
        <v>0</v>
      </c>
      <c r="AW1138" s="101">
        <f>+VLOOKUP($S1138,'CODE GENERATOR'!$P:$AM,16,FALSE)</f>
        <v>0</v>
      </c>
      <c r="AX1138" s="101">
        <f>+VLOOKUP($S1138,'CODE GENERATOR'!$P:$AM,17,FALSE)</f>
        <v>0</v>
      </c>
      <c r="AY1138" s="101">
        <f>+VLOOKUP($S1138,'CODE GENERATOR'!$P:$AM,18,FALSE)</f>
        <v>0</v>
      </c>
      <c r="AZ1138" s="101">
        <f>+VLOOKUP($S1138,'CODE GENERATOR'!$P:$AM,19,FALSE)</f>
        <v>0</v>
      </c>
      <c r="BA1138" s="101">
        <f>+VLOOKUP($S1138,'CODE GENERATOR'!$P:$AM,20,FALSE)</f>
        <v>0</v>
      </c>
      <c r="BB1138" s="101">
        <f>+VLOOKUP($S1138,'CODE GENERATOR'!$P:$AM,21,FALSE)</f>
        <v>0</v>
      </c>
      <c r="BC1138" s="101">
        <f>+VLOOKUP($S1138,'CODE GENERATOR'!$P:$AM,22,FALSE)</f>
        <v>0</v>
      </c>
      <c r="BD1138" s="101">
        <f>+VLOOKUP($S1138,'CODE GENERATOR'!$P:$AM,23,FALSE)</f>
        <v>0</v>
      </c>
      <c r="BE1138" s="101">
        <f>+VLOOKUP($S1138,'CODE GENERATOR'!$P:$AM,24,FALSE)</f>
        <v>0</v>
      </c>
      <c r="BF1138" s="101">
        <f>IF(C1138&gt;0,+VLOOKUP(G1138,'CATEGORY ID'!$A$1:$L$118,3,FALSE),"")</f>
        <v>17</v>
      </c>
      <c r="BG1138" s="101">
        <f>IF(C1138&gt;0,+VLOOKUP(H1138,'CATEGORY ID'!$D$1:$L$118,3,FALSE),"")</f>
        <v>17</v>
      </c>
      <c r="BH1138" s="101">
        <f>IF(C1138&gt;0,+VLOOKUP((+H1138&amp;I1138),'CATEGORY ID'!$H$1:$I$121,2,FALSE),"")</f>
        <v>18</v>
      </c>
      <c r="BJ1138" s="101">
        <f>IF(C1138&gt;0,IF(COUNTIF('CATEGORY ID'!$K$1:$K$121,+H1138&amp;K1138) &gt; 0, +VLOOKUP(+H1138&amp;K1138,'CATEGORY ID'!$K$1:$L$121,2,FALSE),""),"")</f>
        <v>73</v>
      </c>
      <c r="BK1138" s="101" t="str">
        <f>IF(C1138&gt;0,IF(COUNTIF('CATEGORY ID'!$K$124:$K$165, +VLOOKUP(C1138,'STYLE NAMES'!$B:$AE,30,FALSE)) &gt; 0, +VLOOKUP(VLOOKUP(C1138,'STYLE NAMES'!$B:$AE,30,FALSE),'CATEGORY ID'!K:M,2,FALSE),""),"")</f>
        <v/>
      </c>
      <c r="BL1138" s="101">
        <v>75</v>
      </c>
      <c r="BR1138" s="101" t="str" cm="1">
        <f t="array" ref="BR1138">IF(C1138&gt;0,_xlfn.TEXTJOIN(";", TRUE,_xlfn.UNIQUE(_xlfn._xlws.FILTER(BF1138:BQ1138,(BF1138:BQ1138&gt;0)),TRUE,FALSE)),"")&amp;";"&amp;BS1138</f>
        <v>17;18;73;75;</v>
      </c>
      <c r="BU1138" s="106">
        <f>IF(C1138&gt;0,+VLOOKUP($C1138,'STYLE NAMES'!$B:$AC,26,FALSE),"")</f>
        <v>59.9</v>
      </c>
      <c r="BV1138" s="106">
        <f>IF(C1138&gt;0,+VLOOKUP($C1138,'STYLE NAMES'!$B:$AC,27,FALSE),"")</f>
        <v>3290</v>
      </c>
      <c r="BW1138" s="106">
        <f>IF(C1138&gt;0,+VLOOKUP($C1138,'STYLE NAMES'!$B:$AC,28,FALSE),"")</f>
        <v>68.884999999999991</v>
      </c>
      <c r="BY1138"/>
      <c r="BZ1138" s="101">
        <v>1</v>
      </c>
      <c r="CA1138" s="137">
        <f t="shared" si="83"/>
        <v>1</v>
      </c>
      <c r="CB1138" s="137">
        <f>+VLOOKUP(C1138,'[2]STYLES &amp; MODELS MATRIX'!$A:$G,7,FALSE)</f>
        <v>0</v>
      </c>
      <c r="CC1138" s="137">
        <f>+VLOOKUP(C1138,'[1]STYLES &amp; SIZE CHARTS'!$A:$H,8,FALSE)</f>
        <v>0</v>
      </c>
      <c r="CD1138" s="137"/>
      <c r="CE1138" s="205"/>
      <c r="CF1138" s="141"/>
    </row>
    <row r="1139" spans="1:84" s="101" customFormat="1" ht="12" customHeight="1" x14ac:dyDescent="0.2">
      <c r="A1139" s="102"/>
      <c r="B1139" s="101" t="s">
        <v>1016</v>
      </c>
      <c r="C1139" s="101" t="s">
        <v>628</v>
      </c>
      <c r="D1139" s="101" t="s">
        <v>630</v>
      </c>
      <c r="E1139" s="203" t="s">
        <v>3805</v>
      </c>
      <c r="F1139" s="101">
        <v>120</v>
      </c>
      <c r="G1139" s="101" t="str">
        <f>IF(C1139&gt;0,+VLOOKUP($C1139,'STYLE NAMES'!$B:$AC,4,FALSE),"")</f>
        <v>ACCESSORIES</v>
      </c>
      <c r="H1139" s="101" t="str">
        <f>IF(C1139&gt;0,+VLOOKUP($C1139,'STYLE NAMES'!$B:$AC,5,FALSE),"")</f>
        <v>ACCESSORIES</v>
      </c>
      <c r="I1139" s="101" t="str">
        <f>IF(C1139&gt;0,+VLOOKUP($C1139,'STYLE NAMES'!$B:$AC,6,FALSE),"")</f>
        <v>RIDER ACCESSORIES</v>
      </c>
      <c r="J1139" s="101" t="str">
        <f>IF(C1139&gt;0,+VLOOKUP($C1139,'STYLE NAMES'!$B:$AC,7,FALSE),"")</f>
        <v>UNISEX</v>
      </c>
      <c r="K1139" s="101" t="str">
        <f>IF(C1139&gt;0,+VLOOKUP($C1139,'STYLE NAMES'!$B:$AC,8,FALSE),"")</f>
        <v>BELTS</v>
      </c>
      <c r="L1139" s="101" t="str">
        <f>IF(E1139&gt;0,+VLOOKUP($E1139,'CODE GENERATOR'!$D:$T,3,FALSE),"")</f>
        <v>A</v>
      </c>
      <c r="M1139" s="101" t="str">
        <f>IF(E1139&gt;0,+VLOOKUP($E1139,'CODE GENERATOR'!$D:$T,4,FALSE),"")</f>
        <v>BRAIDED</v>
      </c>
      <c r="N1139" s="101" t="str">
        <f>IF(E1139&gt;0,+VLOOKUP($E1139,'CODE GENERATOR'!$D:$T,6,FALSE),"")</f>
        <v>OCEAN BLUE</v>
      </c>
      <c r="O1139" s="101" t="str">
        <f>IF(E1139&gt;0,+VLOOKUP($E1139,'CODE GENERATOR'!$D:$T,7,FALSE),"")</f>
        <v>BLACK</v>
      </c>
      <c r="P1139" s="101" t="str">
        <f t="shared" si="81"/>
        <v>OCEAN BLUE/BLACK</v>
      </c>
      <c r="Q1139" s="104" t="str">
        <f>IF(E1139&gt;0,+VLOOKUP($E1139,'CODE GENERATOR'!$D:$T,11,FALSE),"")</f>
        <v>A.RACUX_BLT0101A</v>
      </c>
      <c r="R1139" s="104" t="str">
        <f>IF(E1139&gt;0,+VLOOKUP($E1139,'CODE GENERATOR'!$D:$T,12,FALSE),"")</f>
        <v>BRD0003OCNBLK</v>
      </c>
      <c r="S1139" s="104" t="str">
        <f>IF(E1139&gt;0,+VLOOKUP($E1139,'CODE GENERATOR'!$D:$T,13,FALSE),"")</f>
        <v>A.RACUX_BLT0101A_BRD0003OCNBLK</v>
      </c>
      <c r="T1139" s="104" t="str">
        <f t="shared" si="82"/>
        <v>A.RACUX_BLT0101A_BRD0003OCNBLK_120</v>
      </c>
      <c r="U1139" s="105"/>
      <c r="V1139" s="107" t="str" cm="1">
        <f t="array" ref="V1139">_xlfn.TEXTJOIN(";", TRUE, _xlfn.UNIQUE(_xlfn._xlws.FILTER(P$3:P$10029, C$3:C$10029=C1139)))</f>
        <v>GRAY/BLACK;OCEAN BLUE/BLACK</v>
      </c>
      <c r="W1139" s="107" t="str" cm="1">
        <f t="array" ref="W1139">_xlfn.TEXTJOIN(";", TRUE, _xlfn.UNIQUE(_xlfn._xlws.FILTER(F$3:F$10029, C$3:C$10029=C1139)))</f>
        <v>85;90;95;100;105;110;115;120;125</v>
      </c>
      <c r="X1139" s="101" t="str">
        <f>IF(E1139&gt;0,+VLOOKUP($E1139,'CODE GENERATOR'!$D:$AC,19,FALSE),0)</f>
        <v>CavalierSanmarco_03.02.2026_0618</v>
      </c>
      <c r="Y1139" s="101" t="str">
        <f>IF(E1139&gt;0,+VLOOKUP($E1139,'CODE GENERATOR'!$D:$AC,20,FALSE),0)</f>
        <v>CavalierSanmarco_03.02.2026_0629</v>
      </c>
      <c r="Z1139" s="101" t="str">
        <f>IF(E1139&gt;0,+VLOOKUP($E1139,'CODE GENERATOR'!$D:$AC,21,FALSE),0)</f>
        <v>CavalierSanmarco_03.02.2026_0630</v>
      </c>
      <c r="AF1139" s="149" t="str">
        <f>IF($C1139&gt;0,$C1139&amp;" "&amp;$P1139&amp;" "&amp;+VLOOKUP($C1139,'STYLE NAMES'!$B:$AC,10,FALSE),"""")</f>
        <v>SANTIAGO OCEAN BLUE/BLACK BRAIDED BELT</v>
      </c>
      <c r="AG1139" s="101" t="str">
        <f>"Enjoy our "&amp;(AF1139)&amp;"; "&amp;IF(C1139&gt;0,+VLOOKUP($C1139,'STYLE NAMES'!$B:$AC,11,FALSE),"")</f>
        <v>Enjoy our SANTIAGO OCEAN BLUE/BLACK BRAIDED BELT; Braided Riding Belts
Available in many colors and designs you can use these elegant belts for riding or even at your daily life</v>
      </c>
      <c r="AH1139" s="101" t="str">
        <f>IF(C1139&gt;0,+VLOOKUP($C1139,'STYLE NAMES'!$B:$AC,12,FALSE),"")</f>
        <v>*Super elastic and comfortable riding belts
Composition:
100% Polyester</v>
      </c>
      <c r="AI1139" s="101" t="str">
        <f>IF(C1139&gt;0,+VLOOKUP($C1139,'STYLE NAMES'!$B:$AC,13,FALSE),"")</f>
        <v>Do not wash in washing machine</v>
      </c>
      <c r="AJ1139" s="149" t="str">
        <f>IF($C1139&gt;0,$C1139&amp;" "&amp;$P1139&amp;" "&amp;+VLOOKUP($C1139,'STYLE NAMES'!$B:$AC,14,FALSE),"""")</f>
        <v>SANTIAGO OCEAN BLUE/BLACK ÖRGÜ KEMER</v>
      </c>
      <c r="AK1139" s="149" t="str">
        <f>"Cavalier SanMarco tarafından tasarlanan "&amp;(AJ1139)&amp;"; "&amp;IF(C1139&gt;0,+VLOOKUP($C1139,'STYLE NAMES'!$B:$AC,15,FALSE),"")</f>
        <v>Cavalier SanMarco tarafından tasarlanan SANTIAGO OCEAN BLUE/BLACK ÖRGÜ KEMER; Örgü Binicilik Kemeri
Birçok renk ve desenleri ile bu şık kemerleri hem biniş kıyafetleriniz ile hem de günlük kıyafetlerinizle kullanabilirsiniz.</v>
      </c>
      <c r="AL1139" s="149" t="str">
        <f>IF(C1139&gt;0,+VLOOKUP($C1139,'STYLE NAMES'!$B:$AC,16,FALSE),"")</f>
        <v>* Çok esnek ve rahat 
Kompozisyon:
100% Polyester</v>
      </c>
      <c r="AM1139" s="149" t="str">
        <f>IF(C1139&gt;0,+VLOOKUP($C1139,'STYLE NAMES'!$B:$AC,17,FALSE),"")</f>
        <v>Ürünü makinada yıkamayınız</v>
      </c>
      <c r="AN1139" s="149" t="str">
        <f>IF($C1139&gt;0,$C1139&amp;" "&amp;$P1139&amp;" "&amp;+VLOOKUP($C1139,'STYLE NAMES'!$B:$AC,18,FALSE),"""")</f>
        <v>SANTIAGO OCEAN BLUE/BLACK CINTURA ELASTICA</v>
      </c>
      <c r="AO1139" s="101" t="str">
        <f>"Disegnato da Cavalier SanMarco "&amp;(AN1139)&amp;"; "&amp;IF(C1139&gt;0,+VLOOKUP($C1139,'STYLE NAMES'!$B:$AC,19,FALSE),"")</f>
        <v>Disegnato da Cavalier SanMarco SANTIAGO OCEAN BLUE/BLACK CINTURA ELASTICA; Cintura intrecciata per equitazione Disponibile in molti colori e design, queste eleganti cinture possono essere utilizzate sia per l'equitazione che nella vita quotidiana.</v>
      </c>
      <c r="AP1139" s="101" t="str">
        <f>IF(C1139&gt;0,+VLOOKUP($C1139,'STYLE NAMES'!$B:$AC,20,FALSE),"")</f>
        <v>Cinture elastiche e confortevoli per l'equitazione Composizione: 100% Poliestere</v>
      </c>
      <c r="AQ1139" s="101" t="str">
        <f>IF(C1139&gt;0,+VLOOKUP($C1139,'STYLE NAMES'!$B:$AC,21,FALSE),"")</f>
        <v>Non lavare in lavatrice</v>
      </c>
      <c r="AR1139" s="101">
        <f>IF(D1139&gt;0,+VLOOKUP($C1139,'STYLE NAMES'!$B:$AC,22,FALSE),"")</f>
        <v>0</v>
      </c>
      <c r="AS1139" s="101">
        <f>IF(E1139&gt;0,+VLOOKUP($C1139,'STYLE NAMES'!$B:$AC,23,FALSE),"")</f>
        <v>0</v>
      </c>
      <c r="AT1139" s="101">
        <f>IF(F1139&gt;0,+VLOOKUP($C1139,'STYLE NAMES'!$B:$AC,24,FALSE),"")</f>
        <v>0</v>
      </c>
      <c r="AU1139" s="101">
        <f>IF(G1139&gt;0,+VLOOKUP($C1139,'STYLE NAMES'!$B:$AC,25,FALSE),"")</f>
        <v>0</v>
      </c>
      <c r="AV1139" s="101">
        <f>+VLOOKUP($S1139,'CODE GENERATOR'!$P:$AM,15,FALSE)</f>
        <v>0</v>
      </c>
      <c r="AW1139" s="101">
        <f>+VLOOKUP($S1139,'CODE GENERATOR'!$P:$AM,16,FALSE)</f>
        <v>0</v>
      </c>
      <c r="AX1139" s="101">
        <f>+VLOOKUP($S1139,'CODE GENERATOR'!$P:$AM,17,FALSE)</f>
        <v>0</v>
      </c>
      <c r="AY1139" s="101">
        <f>+VLOOKUP($S1139,'CODE GENERATOR'!$P:$AM,18,FALSE)</f>
        <v>0</v>
      </c>
      <c r="AZ1139" s="101">
        <f>+VLOOKUP($S1139,'CODE GENERATOR'!$P:$AM,19,FALSE)</f>
        <v>0</v>
      </c>
      <c r="BA1139" s="101">
        <f>+VLOOKUP($S1139,'CODE GENERATOR'!$P:$AM,20,FALSE)</f>
        <v>0</v>
      </c>
      <c r="BB1139" s="101">
        <f>+VLOOKUP($S1139,'CODE GENERATOR'!$P:$AM,21,FALSE)</f>
        <v>0</v>
      </c>
      <c r="BC1139" s="101">
        <f>+VLOOKUP($S1139,'CODE GENERATOR'!$P:$AM,22,FALSE)</f>
        <v>0</v>
      </c>
      <c r="BD1139" s="101">
        <f>+VLOOKUP($S1139,'CODE GENERATOR'!$P:$AM,23,FALSE)</f>
        <v>0</v>
      </c>
      <c r="BE1139" s="101">
        <f>+VLOOKUP($S1139,'CODE GENERATOR'!$P:$AM,24,FALSE)</f>
        <v>0</v>
      </c>
      <c r="BF1139" s="101">
        <f>IF(C1139&gt;0,+VLOOKUP(G1139,'CATEGORY ID'!$A$1:$L$118,3,FALSE),"")</f>
        <v>17</v>
      </c>
      <c r="BG1139" s="101">
        <f>IF(C1139&gt;0,+VLOOKUP(H1139,'CATEGORY ID'!$D$1:$L$118,3,FALSE),"")</f>
        <v>17</v>
      </c>
      <c r="BH1139" s="101">
        <f>IF(C1139&gt;0,+VLOOKUP((+H1139&amp;I1139),'CATEGORY ID'!$H$1:$I$121,2,FALSE),"")</f>
        <v>18</v>
      </c>
      <c r="BJ1139" s="101">
        <f>IF(C1139&gt;0,IF(COUNTIF('CATEGORY ID'!$K$1:$K$121,+H1139&amp;K1139) &gt; 0, +VLOOKUP(+H1139&amp;K1139,'CATEGORY ID'!$K$1:$L$121,2,FALSE),""),"")</f>
        <v>73</v>
      </c>
      <c r="BK1139" s="101" t="str">
        <f>IF(C1139&gt;0,IF(COUNTIF('CATEGORY ID'!$K$124:$K$165, +VLOOKUP(C1139,'STYLE NAMES'!$B:$AE,30,FALSE)) &gt; 0, +VLOOKUP(VLOOKUP(C1139,'STYLE NAMES'!$B:$AE,30,FALSE),'CATEGORY ID'!K:M,2,FALSE),""),"")</f>
        <v/>
      </c>
      <c r="BL1139" s="101">
        <v>75</v>
      </c>
      <c r="BR1139" s="101" t="str" cm="1">
        <f t="array" ref="BR1139">IF(C1139&gt;0,_xlfn.TEXTJOIN(";", TRUE,_xlfn.UNIQUE(_xlfn._xlws.FILTER(BF1139:BQ1139,(BF1139:BQ1139&gt;0)),TRUE,FALSE)),"")&amp;";"&amp;BS1139</f>
        <v>17;18;73;75;</v>
      </c>
      <c r="BU1139" s="106">
        <f>IF(C1139&gt;0,+VLOOKUP($C1139,'STYLE NAMES'!$B:$AC,26,FALSE),"")</f>
        <v>59.9</v>
      </c>
      <c r="BV1139" s="106">
        <f>IF(C1139&gt;0,+VLOOKUP($C1139,'STYLE NAMES'!$B:$AC,27,FALSE),"")</f>
        <v>3290</v>
      </c>
      <c r="BW1139" s="106">
        <f>IF(C1139&gt;0,+VLOOKUP($C1139,'STYLE NAMES'!$B:$AC,28,FALSE),"")</f>
        <v>68.884999999999991</v>
      </c>
      <c r="BY1139"/>
      <c r="BZ1139" s="101">
        <v>0</v>
      </c>
      <c r="CA1139" s="137">
        <f t="shared" si="83"/>
        <v>1</v>
      </c>
      <c r="CB1139" s="137">
        <f>+VLOOKUP(C1139,'[2]STYLES &amp; MODELS MATRIX'!$A:$G,7,FALSE)</f>
        <v>0</v>
      </c>
      <c r="CC1139" s="137">
        <f>+VLOOKUP(C1139,'[1]STYLES &amp; SIZE CHARTS'!$A:$H,8,FALSE)</f>
        <v>0</v>
      </c>
      <c r="CD1139" s="137"/>
      <c r="CE1139" s="205"/>
      <c r="CF1139" s="141"/>
    </row>
    <row r="1140" spans="1:84" s="101" customFormat="1" ht="12" customHeight="1" x14ac:dyDescent="0.2">
      <c r="A1140" s="102"/>
      <c r="B1140" s="101" t="s">
        <v>1016</v>
      </c>
      <c r="C1140" s="101" t="s">
        <v>628</v>
      </c>
      <c r="D1140" s="101" t="s">
        <v>630</v>
      </c>
      <c r="E1140" s="203" t="s">
        <v>3805</v>
      </c>
      <c r="F1140" s="101">
        <v>125</v>
      </c>
      <c r="G1140" s="101" t="str">
        <f>IF(C1140&gt;0,+VLOOKUP($C1140,'STYLE NAMES'!$B:$AC,4,FALSE),"")</f>
        <v>ACCESSORIES</v>
      </c>
      <c r="H1140" s="101" t="str">
        <f>IF(C1140&gt;0,+VLOOKUP($C1140,'STYLE NAMES'!$B:$AC,5,FALSE),"")</f>
        <v>ACCESSORIES</v>
      </c>
      <c r="I1140" s="101" t="str">
        <f>IF(C1140&gt;0,+VLOOKUP($C1140,'STYLE NAMES'!$B:$AC,6,FALSE),"")</f>
        <v>RIDER ACCESSORIES</v>
      </c>
      <c r="J1140" s="101" t="str">
        <f>IF(C1140&gt;0,+VLOOKUP($C1140,'STYLE NAMES'!$B:$AC,7,FALSE),"")</f>
        <v>UNISEX</v>
      </c>
      <c r="K1140" s="101" t="str">
        <f>IF(C1140&gt;0,+VLOOKUP($C1140,'STYLE NAMES'!$B:$AC,8,FALSE),"")</f>
        <v>BELTS</v>
      </c>
      <c r="L1140" s="101" t="str">
        <f>IF(E1140&gt;0,+VLOOKUP($E1140,'CODE GENERATOR'!$D:$T,3,FALSE),"")</f>
        <v>A</v>
      </c>
      <c r="M1140" s="101" t="str">
        <f>IF(E1140&gt;0,+VLOOKUP($E1140,'CODE GENERATOR'!$D:$T,4,FALSE),"")</f>
        <v>BRAIDED</v>
      </c>
      <c r="N1140" s="101" t="str">
        <f>IF(E1140&gt;0,+VLOOKUP($E1140,'CODE GENERATOR'!$D:$T,6,FALSE),"")</f>
        <v>OCEAN BLUE</v>
      </c>
      <c r="O1140" s="101" t="str">
        <f>IF(E1140&gt;0,+VLOOKUP($E1140,'CODE GENERATOR'!$D:$T,7,FALSE),"")</f>
        <v>BLACK</v>
      </c>
      <c r="P1140" s="101" t="str">
        <f t="shared" si="81"/>
        <v>OCEAN BLUE/BLACK</v>
      </c>
      <c r="Q1140" s="104" t="str">
        <f>IF(E1140&gt;0,+VLOOKUP($E1140,'CODE GENERATOR'!$D:$T,11,FALSE),"")</f>
        <v>A.RACUX_BLT0101A</v>
      </c>
      <c r="R1140" s="104" t="str">
        <f>IF(E1140&gt;0,+VLOOKUP($E1140,'CODE GENERATOR'!$D:$T,12,FALSE),"")</f>
        <v>BRD0003OCNBLK</v>
      </c>
      <c r="S1140" s="104" t="str">
        <f>IF(E1140&gt;0,+VLOOKUP($E1140,'CODE GENERATOR'!$D:$T,13,FALSE),"")</f>
        <v>A.RACUX_BLT0101A_BRD0003OCNBLK</v>
      </c>
      <c r="T1140" s="104" t="str">
        <f t="shared" si="82"/>
        <v>A.RACUX_BLT0101A_BRD0003OCNBLK_125</v>
      </c>
      <c r="U1140" s="105"/>
      <c r="V1140" s="107" t="str" cm="1">
        <f t="array" ref="V1140">_xlfn.TEXTJOIN(";", TRUE, _xlfn.UNIQUE(_xlfn._xlws.FILTER(P$3:P$10029, C$3:C$10029=C1140)))</f>
        <v>GRAY/BLACK;OCEAN BLUE/BLACK</v>
      </c>
      <c r="W1140" s="107" t="str" cm="1">
        <f t="array" ref="W1140">_xlfn.TEXTJOIN(";", TRUE, _xlfn.UNIQUE(_xlfn._xlws.FILTER(F$3:F$10029, C$3:C$10029=C1140)))</f>
        <v>85;90;95;100;105;110;115;120;125</v>
      </c>
      <c r="X1140" s="101" t="str">
        <f>IF(E1140&gt;0,+VLOOKUP($E1140,'CODE GENERATOR'!$D:$AC,19,FALSE),0)</f>
        <v>CavalierSanmarco_03.02.2026_0618</v>
      </c>
      <c r="Y1140" s="101" t="str">
        <f>IF(E1140&gt;0,+VLOOKUP($E1140,'CODE GENERATOR'!$D:$AC,20,FALSE),0)</f>
        <v>CavalierSanmarco_03.02.2026_0629</v>
      </c>
      <c r="Z1140" s="101" t="str">
        <f>IF(E1140&gt;0,+VLOOKUP($E1140,'CODE GENERATOR'!$D:$AC,21,FALSE),0)</f>
        <v>CavalierSanmarco_03.02.2026_0630</v>
      </c>
      <c r="AF1140" s="149" t="str">
        <f>IF($C1140&gt;0,$C1140&amp;" "&amp;$P1140&amp;" "&amp;+VLOOKUP($C1140,'STYLE NAMES'!$B:$AC,10,FALSE),"""")</f>
        <v>SANTIAGO OCEAN BLUE/BLACK BRAIDED BELT</v>
      </c>
      <c r="AG1140" s="101" t="str">
        <f>"Enjoy our "&amp;(AF1140)&amp;"; "&amp;IF(C1140&gt;0,+VLOOKUP($C1140,'STYLE NAMES'!$B:$AC,11,FALSE),"")</f>
        <v>Enjoy our SANTIAGO OCEAN BLUE/BLACK BRAIDED BELT; Braided Riding Belts
Available in many colors and designs you can use these elegant belts for riding or even at your daily life</v>
      </c>
      <c r="AH1140" s="101" t="str">
        <f>IF(C1140&gt;0,+VLOOKUP($C1140,'STYLE NAMES'!$B:$AC,12,FALSE),"")</f>
        <v>*Super elastic and comfortable riding belts
Composition:
100% Polyester</v>
      </c>
      <c r="AI1140" s="101" t="str">
        <f>IF(C1140&gt;0,+VLOOKUP($C1140,'STYLE NAMES'!$B:$AC,13,FALSE),"")</f>
        <v>Do not wash in washing machine</v>
      </c>
      <c r="AJ1140" s="149" t="str">
        <f>IF($C1140&gt;0,$C1140&amp;" "&amp;$P1140&amp;" "&amp;+VLOOKUP($C1140,'STYLE NAMES'!$B:$AC,14,FALSE),"""")</f>
        <v>SANTIAGO OCEAN BLUE/BLACK ÖRGÜ KEMER</v>
      </c>
      <c r="AK1140" s="149" t="str">
        <f>"Cavalier SanMarco tarafından tasarlanan "&amp;(AJ1140)&amp;"; "&amp;IF(C1140&gt;0,+VLOOKUP($C1140,'STYLE NAMES'!$B:$AC,15,FALSE),"")</f>
        <v>Cavalier SanMarco tarafından tasarlanan SANTIAGO OCEAN BLUE/BLACK ÖRGÜ KEMER; Örgü Binicilik Kemeri
Birçok renk ve desenleri ile bu şık kemerleri hem biniş kıyafetleriniz ile hem de günlük kıyafetlerinizle kullanabilirsiniz.</v>
      </c>
      <c r="AL1140" s="149" t="str">
        <f>IF(C1140&gt;0,+VLOOKUP($C1140,'STYLE NAMES'!$B:$AC,16,FALSE),"")</f>
        <v>* Çok esnek ve rahat 
Kompozisyon:
100% Polyester</v>
      </c>
      <c r="AM1140" s="149" t="str">
        <f>IF(C1140&gt;0,+VLOOKUP($C1140,'STYLE NAMES'!$B:$AC,17,FALSE),"")</f>
        <v>Ürünü makinada yıkamayınız</v>
      </c>
      <c r="AN1140" s="149" t="str">
        <f>IF($C1140&gt;0,$C1140&amp;" "&amp;$P1140&amp;" "&amp;+VLOOKUP($C1140,'STYLE NAMES'!$B:$AC,18,FALSE),"""")</f>
        <v>SANTIAGO OCEAN BLUE/BLACK CINTURA ELASTICA</v>
      </c>
      <c r="AO1140" s="101" t="str">
        <f>"Disegnato da Cavalier SanMarco "&amp;(AN1140)&amp;"; "&amp;IF(C1140&gt;0,+VLOOKUP($C1140,'STYLE NAMES'!$B:$AC,19,FALSE),"")</f>
        <v>Disegnato da Cavalier SanMarco SANTIAGO OCEAN BLUE/BLACK CINTURA ELASTICA; Cintura intrecciata per equitazione Disponibile in molti colori e design, queste eleganti cinture possono essere utilizzate sia per l'equitazione che nella vita quotidiana.</v>
      </c>
      <c r="AP1140" s="101" t="str">
        <f>IF(C1140&gt;0,+VLOOKUP($C1140,'STYLE NAMES'!$B:$AC,20,FALSE),"")</f>
        <v>Cinture elastiche e confortevoli per l'equitazione Composizione: 100% Poliestere</v>
      </c>
      <c r="AQ1140" s="101" t="str">
        <f>IF(C1140&gt;0,+VLOOKUP($C1140,'STYLE NAMES'!$B:$AC,21,FALSE),"")</f>
        <v>Non lavare in lavatrice</v>
      </c>
      <c r="AR1140" s="101">
        <f>IF(D1140&gt;0,+VLOOKUP($C1140,'STYLE NAMES'!$B:$AC,22,FALSE),"")</f>
        <v>0</v>
      </c>
      <c r="AS1140" s="101">
        <f>IF(E1140&gt;0,+VLOOKUP($C1140,'STYLE NAMES'!$B:$AC,23,FALSE),"")</f>
        <v>0</v>
      </c>
      <c r="AT1140" s="101">
        <f>IF(F1140&gt;0,+VLOOKUP($C1140,'STYLE NAMES'!$B:$AC,24,FALSE),"")</f>
        <v>0</v>
      </c>
      <c r="AU1140" s="101">
        <f>IF(G1140&gt;0,+VLOOKUP($C1140,'STYLE NAMES'!$B:$AC,25,FALSE),"")</f>
        <v>0</v>
      </c>
      <c r="AV1140" s="101">
        <f>+VLOOKUP($S1140,'CODE GENERATOR'!$P:$AM,15,FALSE)</f>
        <v>0</v>
      </c>
      <c r="AW1140" s="101">
        <f>+VLOOKUP($S1140,'CODE GENERATOR'!$P:$AM,16,FALSE)</f>
        <v>0</v>
      </c>
      <c r="AX1140" s="101">
        <f>+VLOOKUP($S1140,'CODE GENERATOR'!$P:$AM,17,FALSE)</f>
        <v>0</v>
      </c>
      <c r="AY1140" s="101">
        <f>+VLOOKUP($S1140,'CODE GENERATOR'!$P:$AM,18,FALSE)</f>
        <v>0</v>
      </c>
      <c r="AZ1140" s="101">
        <f>+VLOOKUP($S1140,'CODE GENERATOR'!$P:$AM,19,FALSE)</f>
        <v>0</v>
      </c>
      <c r="BA1140" s="101">
        <f>+VLOOKUP($S1140,'CODE GENERATOR'!$P:$AM,20,FALSE)</f>
        <v>0</v>
      </c>
      <c r="BB1140" s="101">
        <f>+VLOOKUP($S1140,'CODE GENERATOR'!$P:$AM,21,FALSE)</f>
        <v>0</v>
      </c>
      <c r="BC1140" s="101">
        <f>+VLOOKUP($S1140,'CODE GENERATOR'!$P:$AM,22,FALSE)</f>
        <v>0</v>
      </c>
      <c r="BD1140" s="101">
        <f>+VLOOKUP($S1140,'CODE GENERATOR'!$P:$AM,23,FALSE)</f>
        <v>0</v>
      </c>
      <c r="BE1140" s="101">
        <f>+VLOOKUP($S1140,'CODE GENERATOR'!$P:$AM,24,FALSE)</f>
        <v>0</v>
      </c>
      <c r="BF1140" s="101">
        <f>IF(C1140&gt;0,+VLOOKUP(G1140,'CATEGORY ID'!$A$1:$L$118,3,FALSE),"")</f>
        <v>17</v>
      </c>
      <c r="BG1140" s="101">
        <f>IF(C1140&gt;0,+VLOOKUP(H1140,'CATEGORY ID'!$D$1:$L$118,3,FALSE),"")</f>
        <v>17</v>
      </c>
      <c r="BH1140" s="101">
        <f>IF(C1140&gt;0,+VLOOKUP((+H1140&amp;I1140),'CATEGORY ID'!$H$1:$I$121,2,FALSE),"")</f>
        <v>18</v>
      </c>
      <c r="BJ1140" s="101">
        <f>IF(C1140&gt;0,IF(COUNTIF('CATEGORY ID'!$K$1:$K$121,+H1140&amp;K1140) &gt; 0, +VLOOKUP(+H1140&amp;K1140,'CATEGORY ID'!$K$1:$L$121,2,FALSE),""),"")</f>
        <v>73</v>
      </c>
      <c r="BK1140" s="101" t="str">
        <f>IF(C1140&gt;0,IF(COUNTIF('CATEGORY ID'!$K$124:$K$165, +VLOOKUP(C1140,'STYLE NAMES'!$B:$AE,30,FALSE)) &gt; 0, +VLOOKUP(VLOOKUP(C1140,'STYLE NAMES'!$B:$AE,30,FALSE),'CATEGORY ID'!K:M,2,FALSE),""),"")</f>
        <v/>
      </c>
      <c r="BL1140" s="101">
        <v>75</v>
      </c>
      <c r="BR1140" s="101" t="str" cm="1">
        <f t="array" ref="BR1140">IF(C1140&gt;0,_xlfn.TEXTJOIN(";", TRUE,_xlfn.UNIQUE(_xlfn._xlws.FILTER(BF1140:BQ1140,(BF1140:BQ1140&gt;0)),TRUE,FALSE)),"")&amp;";"&amp;BS1140</f>
        <v>17;18;73;75;</v>
      </c>
      <c r="BU1140" s="106">
        <f>IF(C1140&gt;0,+VLOOKUP($C1140,'STYLE NAMES'!$B:$AC,26,FALSE),"")</f>
        <v>59.9</v>
      </c>
      <c r="BV1140" s="106">
        <f>IF(C1140&gt;0,+VLOOKUP($C1140,'STYLE NAMES'!$B:$AC,27,FALSE),"")</f>
        <v>3290</v>
      </c>
      <c r="BW1140" s="106">
        <f>IF(C1140&gt;0,+VLOOKUP($C1140,'STYLE NAMES'!$B:$AC,28,FALSE),"")</f>
        <v>68.884999999999991</v>
      </c>
      <c r="BY1140"/>
      <c r="BZ1140" s="101">
        <v>0</v>
      </c>
      <c r="CA1140" s="137">
        <f t="shared" si="83"/>
        <v>1</v>
      </c>
      <c r="CB1140" s="137">
        <f>+VLOOKUP(C1140,'[2]STYLES &amp; MODELS MATRIX'!$A:$G,7,FALSE)</f>
        <v>0</v>
      </c>
      <c r="CC1140" s="137">
        <f>+VLOOKUP(C1140,'[1]STYLES &amp; SIZE CHARTS'!$A:$H,8,FALSE)</f>
        <v>0</v>
      </c>
      <c r="CD1140" s="137"/>
      <c r="CE1140" s="205"/>
      <c r="CF1140" s="141"/>
    </row>
    <row r="1141" spans="1:84" s="101" customFormat="1" ht="12" customHeight="1" x14ac:dyDescent="0.2">
      <c r="A1141" s="102" t="s">
        <v>3810</v>
      </c>
      <c r="B1141" s="101" t="s">
        <v>1017</v>
      </c>
      <c r="C1141" s="101" t="s">
        <v>3772</v>
      </c>
      <c r="D1141" s="101" t="s">
        <v>3774</v>
      </c>
      <c r="E1141" s="203" t="s">
        <v>3806</v>
      </c>
      <c r="F1141" s="101" t="s">
        <v>2346</v>
      </c>
      <c r="G1141" s="101" t="str">
        <f>IF(C1141&gt;0,+VLOOKUP($C1141,'STYLE NAMES'!$B:$AC,4,FALSE),"")</f>
        <v>RIDER</v>
      </c>
      <c r="H1141" s="101" t="str">
        <f>IF(C1141&gt;0,+VLOOKUP($C1141,'STYLE NAMES'!$B:$AC,5,FALSE),"")</f>
        <v>WOMEN</v>
      </c>
      <c r="I1141" s="101" t="str">
        <f>IF(C1141&gt;0,+VLOOKUP($C1141,'STYLE NAMES'!$B:$AC,6,FALSE),"")</f>
        <v>TOPS</v>
      </c>
      <c r="J1141" s="101" t="str">
        <f>IF(C1141&gt;0,+VLOOKUP($C1141,'STYLE NAMES'!$B:$AC,7,FALSE),"")</f>
        <v>WOMEN</v>
      </c>
      <c r="K1141" s="101" t="str">
        <f>IF(C1141&gt;0,+VLOOKUP($C1141,'STYLE NAMES'!$B:$AC,8,FALSE),"")</f>
        <v>COMPETITION POLOS</v>
      </c>
      <c r="L1141" s="101" t="str">
        <f>IF(E1141&gt;0,+VLOOKUP($E1141,'CODE GENERATOR'!$D:$T,3,FALSE),"")</f>
        <v>A</v>
      </c>
      <c r="M1141" s="101" t="str">
        <f>IF(E1141&gt;0,+VLOOKUP($E1141,'CODE GENERATOR'!$D:$T,4,FALSE),"")</f>
        <v>TECH JERSEY</v>
      </c>
      <c r="N1141" s="101" t="str">
        <f>IF(E1141&gt;0,+VLOOKUP($E1141,'CODE GENERATOR'!$D:$T,6,FALSE),"")</f>
        <v>WHITE</v>
      </c>
      <c r="O1141" s="101" t="str">
        <f>IF(E1141&gt;0,+VLOOKUP($E1141,'CODE GENERATOR'!$D:$T,7,FALSE),"")</f>
        <v>RED</v>
      </c>
      <c r="P1141" s="101" t="str">
        <f t="shared" si="81"/>
        <v>WHITE/RED</v>
      </c>
      <c r="Q1141" s="104" t="str">
        <f>IF(E1141&gt;0,+VLOOKUP($E1141,'CODE GENERATOR'!$D:$T,11,FALSE),"")</f>
        <v>R.TOPWN_CPL0102A</v>
      </c>
      <c r="R1141" s="104" t="str">
        <f>IF(E1141&gt;0,+VLOOKUP($E1141,'CODE GENERATOR'!$D:$T,12,FALSE),"")</f>
        <v>TJR0015WHTRED</v>
      </c>
      <c r="S1141" s="104" t="str">
        <f>IF(E1141&gt;0,+VLOOKUP($E1141,'CODE GENERATOR'!$D:$T,13,FALSE),"")</f>
        <v>R.TOPWN_CPL0102A_TJR0015WHTRED</v>
      </c>
      <c r="T1141" s="104" t="str">
        <f t="shared" si="82"/>
        <v>R.TOPWN_CPL0102A_TJR0015WHTRED_XS</v>
      </c>
      <c r="U1141" s="105"/>
      <c r="V1141" s="107" t="str" cm="1">
        <f t="array" ref="V1141">_xlfn.TEXTJOIN(";", TRUE, _xlfn.UNIQUE(_xlfn._xlws.FILTER(P$3:P$10029, C$3:C$10029=C1141)))</f>
        <v>WHITE/RED</v>
      </c>
      <c r="W1141" s="107" t="str" cm="1">
        <f t="array" ref="W1141">_xlfn.TEXTJOIN(";", TRUE, _xlfn.UNIQUE(_xlfn._xlws.FILTER(F$3:F$10029, C$3:C$10029=C1141)))</f>
        <v>XS;S;M;L;XL;XXL</v>
      </c>
      <c r="X1141" s="101" t="str">
        <f>IF(E1141&gt;0,+VLOOKUP($E1141,'CODE GENERATOR'!$D:$AC,19,FALSE),0)</f>
        <v>CavalierSanmarco_27.01.2026_0380</v>
      </c>
      <c r="Y1141" s="101" t="str">
        <f>IF(E1141&gt;0,+VLOOKUP($E1141,'CODE GENERATOR'!$D:$AC,20,FALSE),0)</f>
        <v>CavalierSanmarco_27.01.2026_0381</v>
      </c>
      <c r="Z1141" s="101" t="str">
        <f>IF(E1141&gt;0,+VLOOKUP($E1141,'CODE GENERATOR'!$D:$AC,21,FALSE),0)</f>
        <v/>
      </c>
      <c r="AF1141" s="149" t="str">
        <f>IF($C1141&gt;0,$C1141&amp;" "&amp;$P1141&amp;" "&amp;+VLOOKUP($C1141,'STYLE NAMES'!$B:$AC,10,FALSE),"""")</f>
        <v>PAOLA-TBF WHITE/RED WOMEN'S COMPETITION POLO LONG SLEEVE X TEAM TÜRKİYE</v>
      </c>
      <c r="AG1141" s="101" t="str">
        <f>"Enjoy our "&amp;(AF1141)&amp;"; "&amp;IF(C1141&gt;0,+VLOOKUP($C1141,'STYLE NAMES'!$B:$AC,11,FALSE),"")</f>
        <v>Enjoy our PAOLA-TBF WHITE/RED WOMEN'S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41" s="101" t="str">
        <f>IF(C1141&gt;0,+VLOOKUP($C1141,'STYLE NAMES'!$B:$AC,12,FALSE),"")</f>
        <v>* Specially engineered design for high performance
* 4-way super stretch piquet jersey
* Soft and comfortable
* Breathable
* Quick dry
Composition:
95% Poliamide 5% Elasthane</v>
      </c>
      <c r="AI1141" s="101" t="str">
        <f>IF(C1141&gt;0,+VLOOKUP($C1141,'STYLE NAMES'!$B:$AC,13,FALSE),"")</f>
        <v>Machine Wash at 30°C
Mild process
Iron at low temperature
Iron from REVERSE
Do NOT iron on logos or prints
Do not bleach
Do NOT Tumble Dry</v>
      </c>
      <c r="AJ1141" s="149" t="str">
        <f>IF($C1141&gt;0,$C1141&amp;" "&amp;$P1141&amp;" "&amp;+VLOOKUP($C1141,'STYLE NAMES'!$B:$AC,14,FALSE),"""")</f>
        <v>PAOLA-TBF WHITE/RED KADIN UZUN KOL YARIŞMA POLO X TEAM TÜRKİYE</v>
      </c>
      <c r="AK1141" s="149" t="str">
        <f>"Cavalier SanMarco tarafından tasarlanan "&amp;(AJ1141)&amp;"; "&amp;IF(C1141&gt;0,+VLOOKUP($C1141,'STYLE NAMES'!$B:$AC,15,FALSE),"")</f>
        <v>Cavalier SanMarco tarafından tasarlanan PAOLA-TBF WHITE/RED KADIN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41" s="149" t="str">
        <f>IF(C1141&gt;0,+VLOOKUP($C1141,'STYLE NAMES'!$B:$AC,16,FALSE),"")</f>
        <v>* Yüksek performans için özel tasarım
* 4 yönlü süper streç pike kumaş
* Yumuşak ve rahat
* Nefes alabilir
* Hızlı kuruma
Kompozisyon:
%95 Polyamid  %5 Elastan</v>
      </c>
      <c r="AM1141" s="149" t="str">
        <f>IF(C1141&gt;0,+VLOOKUP($C1141,'STYLE NAMES'!$B:$AC,17,FALSE),"")</f>
        <v>Makinede 30°C' de Yıkayın
Hassas Yıkama
Ilık ütü yapın
Tersten ütüleyin
Logo ve baskıları ÜTÜLEMEYİN
Çamaşır suyu kullanmayın
Kurutma Makinesinde Kurutmayın</v>
      </c>
      <c r="AN1141" s="149" t="str">
        <f>IF($C1141&gt;0,$C1141&amp;" "&amp;$P1141&amp;" "&amp;+VLOOKUP($C1141,'STYLE NAMES'!$B:$AC,18,FALSE),"""")</f>
        <v>PAOLA-TBF WHITE/RED POLO DA CONCORSO DONNA MANICA LUNGA X TEAM TÜRKİYE</v>
      </c>
      <c r="AO1141" s="101" t="str">
        <f>"Disegnato da Cavalier SanMarco "&amp;(AN1141)&amp;"; "&amp;IF(C1141&gt;0,+VLOOKUP($C1141,'STYLE NAMES'!$B:$AC,19,FALSE),"")</f>
        <v>Disegnato da Cavalier SanMarco PAOLA-TBF WHITE/RED POLO DA CONCORSO DONNA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41" s="101" t="str">
        <f>IF(C1141&gt;0,+VLOOKUP($C1141,'STYLE NAMES'!$B:$AC,20,FALSE),"")</f>
        <v>Design ingegnerizzato per alte prestazioni 
Jersey piqué elasticizzato  4-way-stretch 
Morbido e confortevole 
Traspirante Asciugatura rapida 
Composizione: 
95% Poliammide  5% Elastan</v>
      </c>
      <c r="AQ1141" s="101" t="str">
        <f>IF(C1141&gt;0,+VLOOKUP($C1141,'STYLE NAMES'!$B:$AC,21,FALSE),"")</f>
        <v>Lavare in lavatrice a 30°C Ciclo delicato 
Stirare a bassa temperatura
Stirare al rovescio 
Non stirare su loghi o stampe 
Non candeggiare 
Non asciugare in asciugatrice</v>
      </c>
      <c r="AR1141" s="101">
        <f>IF(D1141&gt;0,+VLOOKUP($C1141,'STYLE NAMES'!$B:$AC,22,FALSE),"")</f>
        <v>0</v>
      </c>
      <c r="AS1141" s="101">
        <f>IF(E1141&gt;0,+VLOOKUP($C1141,'STYLE NAMES'!$B:$AC,23,FALSE),"")</f>
        <v>0</v>
      </c>
      <c r="AT1141" s="101">
        <f>IF(F1141&gt;0,+VLOOKUP($C1141,'STYLE NAMES'!$B:$AC,24,FALSE),"")</f>
        <v>0</v>
      </c>
      <c r="AU1141" s="101">
        <f>IF(G1141&gt;0,+VLOOKUP($C1141,'STYLE NAMES'!$B:$AC,25,FALSE),"")</f>
        <v>0</v>
      </c>
      <c r="AV1141" s="101">
        <f>+VLOOKUP($S1141,'CODE GENERATOR'!$P:$AM,15,FALSE)</f>
        <v>0</v>
      </c>
      <c r="AW1141" s="101">
        <f>+VLOOKUP($S1141,'CODE GENERATOR'!$P:$AM,16,FALSE)</f>
        <v>0</v>
      </c>
      <c r="AX1141" s="101">
        <f>+VLOOKUP($S1141,'CODE GENERATOR'!$P:$AM,17,FALSE)</f>
        <v>0</v>
      </c>
      <c r="AY1141" s="101">
        <f>+VLOOKUP($S1141,'CODE GENERATOR'!$P:$AM,18,FALSE)</f>
        <v>0</v>
      </c>
      <c r="AZ1141" s="101">
        <f>+VLOOKUP($S1141,'CODE GENERATOR'!$P:$AM,19,FALSE)</f>
        <v>0</v>
      </c>
      <c r="BA1141" s="101">
        <f>+VLOOKUP($S1141,'CODE GENERATOR'!$P:$AM,20,FALSE)</f>
        <v>0</v>
      </c>
      <c r="BB1141" s="101">
        <f>+VLOOKUP($S1141,'CODE GENERATOR'!$P:$AM,21,FALSE)</f>
        <v>0</v>
      </c>
      <c r="BC1141" s="101">
        <f>+VLOOKUP($S1141,'CODE GENERATOR'!$P:$AM,22,FALSE)</f>
        <v>0</v>
      </c>
      <c r="BD1141" s="101">
        <f>+VLOOKUP($S1141,'CODE GENERATOR'!$P:$AM,23,FALSE)</f>
        <v>0</v>
      </c>
      <c r="BE1141" s="101">
        <f>+VLOOKUP($S1141,'CODE GENERATOR'!$P:$AM,24,FALSE)</f>
        <v>0</v>
      </c>
      <c r="BF1141" s="101">
        <f>IF(C1141&gt;0,+VLOOKUP(G1141,'CATEGORY ID'!$A$1:$L$118,3,FALSE),"")</f>
        <v>30</v>
      </c>
      <c r="BG1141" s="101">
        <f>IF(C1141&gt;0,+VLOOKUP(H1141,'CATEGORY ID'!$D$1:$L$118,3,FALSE),"")</f>
        <v>3</v>
      </c>
      <c r="BH1141" s="101">
        <f>IF(C1141&gt;0,+VLOOKUP((+H1141&amp;I1141),'CATEGORY ID'!$H$1:$I$121,2,FALSE),"")</f>
        <v>109</v>
      </c>
      <c r="BJ1141" s="101">
        <f>IF(C1141&gt;0,IF(COUNTIF('CATEGORY ID'!$K$1:$K$121,+H1141&amp;K1141) &gt; 0, +VLOOKUP(+H1141&amp;K1141,'CATEGORY ID'!$K$1:$L$121,2,FALSE),""),"")</f>
        <v>225</v>
      </c>
      <c r="BK1141" s="101" t="str">
        <f>IF(C1141&gt;0,IF(COUNTIF('CATEGORY ID'!$K$124:$K$165, +VLOOKUP(C1141,'STYLE NAMES'!$B:$AE,30,FALSE)) &gt; 0, +VLOOKUP(VLOOKUP(C1141,'STYLE NAMES'!$B:$AE,30,FALSE),'CATEGORY ID'!K:M,2,FALSE),""),"")</f>
        <v/>
      </c>
      <c r="BR1141" s="101" t="str" cm="1">
        <f t="array" ref="BR1141">IF(C1141&gt;0,_xlfn.TEXTJOIN(";", TRUE,_xlfn.UNIQUE(_xlfn._xlws.FILTER(BF1141:BQ1141,(BF1141:BQ1141&gt;0)),TRUE,FALSE)),"")&amp;";"&amp;BS1141</f>
        <v>30;3;109;225;</v>
      </c>
      <c r="BU1141" s="106">
        <f>IF(C1141&gt;0,+VLOOKUP($C1141,'STYLE NAMES'!$B:$AC,26,FALSE),"")</f>
        <v>109.9</v>
      </c>
      <c r="BV1141" s="106">
        <f>IF(C1141&gt;0,+VLOOKUP($C1141,'STYLE NAMES'!$B:$AC,27,FALSE),"")</f>
        <v>6040</v>
      </c>
      <c r="BW1141" s="106">
        <f>IF(C1141&gt;0,+VLOOKUP($C1141,'STYLE NAMES'!$B:$AC,28,FALSE),"")</f>
        <v>126.38499999999999</v>
      </c>
      <c r="BY1141"/>
      <c r="BZ1141" s="101">
        <v>10</v>
      </c>
      <c r="CA1141" s="137">
        <f t="shared" si="83"/>
        <v>1</v>
      </c>
      <c r="CB1141" s="137" t="str">
        <f>+VLOOKUP(C1141,'[2]STYLES &amp; MODELS MATRIX'!$A:$G,7,FALSE)</f>
        <v>AK</v>
      </c>
      <c r="CC1141" s="137" t="str">
        <f>+VLOOKUP(C1141,'[1]STYLES &amp; SIZE CHARTS'!$A:$H,8,FALSE)</f>
        <v>WT-LSCP1</v>
      </c>
      <c r="CD1141" s="137"/>
      <c r="CE1141" s="205"/>
      <c r="CF1141" s="141"/>
    </row>
    <row r="1142" spans="1:84" s="101" customFormat="1" ht="12" customHeight="1" x14ac:dyDescent="0.2">
      <c r="A1142" s="102"/>
      <c r="B1142" s="101" t="s">
        <v>1017</v>
      </c>
      <c r="C1142" s="101" t="s">
        <v>3772</v>
      </c>
      <c r="D1142" s="101" t="s">
        <v>3774</v>
      </c>
      <c r="E1142" s="203" t="s">
        <v>3806</v>
      </c>
      <c r="F1142" s="101" t="s">
        <v>785</v>
      </c>
      <c r="G1142" s="101" t="str">
        <f>IF(C1142&gt;0,+VLOOKUP($C1142,'STYLE NAMES'!$B:$AC,4,FALSE),"")</f>
        <v>RIDER</v>
      </c>
      <c r="H1142" s="101" t="str">
        <f>IF(C1142&gt;0,+VLOOKUP($C1142,'STYLE NAMES'!$B:$AC,5,FALSE),"")</f>
        <v>WOMEN</v>
      </c>
      <c r="I1142" s="101" t="str">
        <f>IF(C1142&gt;0,+VLOOKUP($C1142,'STYLE NAMES'!$B:$AC,6,FALSE),"")</f>
        <v>TOPS</v>
      </c>
      <c r="J1142" s="101" t="str">
        <f>IF(C1142&gt;0,+VLOOKUP($C1142,'STYLE NAMES'!$B:$AC,7,FALSE),"")</f>
        <v>WOMEN</v>
      </c>
      <c r="K1142" s="101" t="str">
        <f>IF(C1142&gt;0,+VLOOKUP($C1142,'STYLE NAMES'!$B:$AC,8,FALSE),"")</f>
        <v>COMPETITION POLOS</v>
      </c>
      <c r="L1142" s="101" t="str">
        <f>IF(E1142&gt;0,+VLOOKUP($E1142,'CODE GENERATOR'!$D:$T,3,FALSE),"")</f>
        <v>A</v>
      </c>
      <c r="M1142" s="101" t="str">
        <f>IF(E1142&gt;0,+VLOOKUP($E1142,'CODE GENERATOR'!$D:$T,4,FALSE),"")</f>
        <v>TECH JERSEY</v>
      </c>
      <c r="N1142" s="101" t="str">
        <f>IF(E1142&gt;0,+VLOOKUP($E1142,'CODE GENERATOR'!$D:$T,6,FALSE),"")</f>
        <v>WHITE</v>
      </c>
      <c r="O1142" s="101" t="str">
        <f>IF(E1142&gt;0,+VLOOKUP($E1142,'CODE GENERATOR'!$D:$T,7,FALSE),"")</f>
        <v>RED</v>
      </c>
      <c r="P1142" s="101" t="str">
        <f t="shared" si="81"/>
        <v>WHITE/RED</v>
      </c>
      <c r="Q1142" s="104" t="str">
        <f>IF(E1142&gt;0,+VLOOKUP($E1142,'CODE GENERATOR'!$D:$T,11,FALSE),"")</f>
        <v>R.TOPWN_CPL0102A</v>
      </c>
      <c r="R1142" s="104" t="str">
        <f>IF(E1142&gt;0,+VLOOKUP($E1142,'CODE GENERATOR'!$D:$T,12,FALSE),"")</f>
        <v>TJR0015WHTRED</v>
      </c>
      <c r="S1142" s="104" t="str">
        <f>IF(E1142&gt;0,+VLOOKUP($E1142,'CODE GENERATOR'!$D:$T,13,FALSE),"")</f>
        <v>R.TOPWN_CPL0102A_TJR0015WHTRED</v>
      </c>
      <c r="T1142" s="104" t="str">
        <f t="shared" si="82"/>
        <v>R.TOPWN_CPL0102A_TJR0015WHTRED_S</v>
      </c>
      <c r="U1142" s="105"/>
      <c r="V1142" s="107" t="str" cm="1">
        <f t="array" ref="V1142">_xlfn.TEXTJOIN(";", TRUE, _xlfn.UNIQUE(_xlfn._xlws.FILTER(P$3:P$10029, C$3:C$10029=C1142)))</f>
        <v>WHITE/RED</v>
      </c>
      <c r="W1142" s="107" t="str" cm="1">
        <f t="array" ref="W1142">_xlfn.TEXTJOIN(";", TRUE, _xlfn.UNIQUE(_xlfn._xlws.FILTER(F$3:F$10029, C$3:C$10029=C1142)))</f>
        <v>XS;S;M;L;XL;XXL</v>
      </c>
      <c r="X1142" s="101" t="str">
        <f>IF(E1142&gt;0,+VLOOKUP($E1142,'CODE GENERATOR'!$D:$AC,19,FALSE),0)</f>
        <v>CavalierSanmarco_27.01.2026_0380</v>
      </c>
      <c r="Y1142" s="101" t="str">
        <f>IF(E1142&gt;0,+VLOOKUP($E1142,'CODE GENERATOR'!$D:$AC,20,FALSE),0)</f>
        <v>CavalierSanmarco_27.01.2026_0381</v>
      </c>
      <c r="Z1142" s="101" t="str">
        <f>IF(E1142&gt;0,+VLOOKUP($E1142,'CODE GENERATOR'!$D:$AC,21,FALSE),0)</f>
        <v/>
      </c>
      <c r="AF1142" s="149" t="str">
        <f>IF($C1142&gt;0,$C1142&amp;" "&amp;$P1142&amp;" "&amp;+VLOOKUP($C1142,'STYLE NAMES'!$B:$AC,10,FALSE),"""")</f>
        <v>PAOLA-TBF WHITE/RED WOMEN'S COMPETITION POLO LONG SLEEVE X TEAM TÜRKİYE</v>
      </c>
      <c r="AG1142" s="101" t="str">
        <f>"Enjoy our "&amp;(AF1142)&amp;"; "&amp;IF(C1142&gt;0,+VLOOKUP($C1142,'STYLE NAMES'!$B:$AC,11,FALSE),"")</f>
        <v>Enjoy our PAOLA-TBF WHITE/RED WOMEN'S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42" s="101" t="str">
        <f>IF(C1142&gt;0,+VLOOKUP($C1142,'STYLE NAMES'!$B:$AC,12,FALSE),"")</f>
        <v>* Specially engineered design for high performance
* 4-way super stretch piquet jersey
* Soft and comfortable
* Breathable
* Quick dry
Composition:
95% Poliamide 5% Elasthane</v>
      </c>
      <c r="AI1142" s="101" t="str">
        <f>IF(C1142&gt;0,+VLOOKUP($C1142,'STYLE NAMES'!$B:$AC,13,FALSE),"")</f>
        <v>Machine Wash at 30°C
Mild process
Iron at low temperature
Iron from REVERSE
Do NOT iron on logos or prints
Do not bleach
Do NOT Tumble Dry</v>
      </c>
      <c r="AJ1142" s="149" t="str">
        <f>IF($C1142&gt;0,$C1142&amp;" "&amp;$P1142&amp;" "&amp;+VLOOKUP($C1142,'STYLE NAMES'!$B:$AC,14,FALSE),"""")</f>
        <v>PAOLA-TBF WHITE/RED KADIN UZUN KOL YARIŞMA POLO X TEAM TÜRKİYE</v>
      </c>
      <c r="AK1142" s="149" t="str">
        <f>"Cavalier SanMarco tarafından tasarlanan "&amp;(AJ1142)&amp;"; "&amp;IF(C1142&gt;0,+VLOOKUP($C1142,'STYLE NAMES'!$B:$AC,15,FALSE),"")</f>
        <v>Cavalier SanMarco tarafından tasarlanan PAOLA-TBF WHITE/RED KADIN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42" s="149" t="str">
        <f>IF(C1142&gt;0,+VLOOKUP($C1142,'STYLE NAMES'!$B:$AC,16,FALSE),"")</f>
        <v>* Yüksek performans için özel tasarım
* 4 yönlü süper streç pike kumaş
* Yumuşak ve rahat
* Nefes alabilir
* Hızlı kuruma
Kompozisyon:
%95 Polyamid  %5 Elastan</v>
      </c>
      <c r="AM1142" s="149" t="str">
        <f>IF(C1142&gt;0,+VLOOKUP($C1142,'STYLE NAMES'!$B:$AC,17,FALSE),"")</f>
        <v>Makinede 30°C' de Yıkayın
Hassas Yıkama
Ilık ütü yapın
Tersten ütüleyin
Logo ve baskıları ÜTÜLEMEYİN
Çamaşır suyu kullanmayın
Kurutma Makinesinde Kurutmayın</v>
      </c>
      <c r="AN1142" s="149" t="str">
        <f>IF($C1142&gt;0,$C1142&amp;" "&amp;$P1142&amp;" "&amp;+VLOOKUP($C1142,'STYLE NAMES'!$B:$AC,18,FALSE),"""")</f>
        <v>PAOLA-TBF WHITE/RED POLO DA CONCORSO DONNA MANICA LUNGA X TEAM TÜRKİYE</v>
      </c>
      <c r="AO1142" s="101" t="str">
        <f>"Disegnato da Cavalier SanMarco "&amp;(AN1142)&amp;"; "&amp;IF(C1142&gt;0,+VLOOKUP($C1142,'STYLE NAMES'!$B:$AC,19,FALSE),"")</f>
        <v>Disegnato da Cavalier SanMarco PAOLA-TBF WHITE/RED POLO DA CONCORSO DONNA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42" s="101" t="str">
        <f>IF(C1142&gt;0,+VLOOKUP($C1142,'STYLE NAMES'!$B:$AC,20,FALSE),"")</f>
        <v>Design ingegnerizzato per alte prestazioni 
Jersey piqué elasticizzato  4-way-stretch 
Morbido e confortevole 
Traspirante Asciugatura rapida 
Composizione: 
95% Poliammide  5% Elastan</v>
      </c>
      <c r="AQ1142" s="101" t="str">
        <f>IF(C1142&gt;0,+VLOOKUP($C1142,'STYLE NAMES'!$B:$AC,21,FALSE),"")</f>
        <v>Lavare in lavatrice a 30°C Ciclo delicato 
Stirare a bassa temperatura
Stirare al rovescio 
Non stirare su loghi o stampe 
Non candeggiare 
Non asciugare in asciugatrice</v>
      </c>
      <c r="AR1142" s="101">
        <f>IF(D1142&gt;0,+VLOOKUP($C1142,'STYLE NAMES'!$B:$AC,22,FALSE),"")</f>
        <v>0</v>
      </c>
      <c r="AS1142" s="101">
        <f>IF(E1142&gt;0,+VLOOKUP($C1142,'STYLE NAMES'!$B:$AC,23,FALSE),"")</f>
        <v>0</v>
      </c>
      <c r="AT1142" s="101">
        <f>IF(F1142&gt;0,+VLOOKUP($C1142,'STYLE NAMES'!$B:$AC,24,FALSE),"")</f>
        <v>0</v>
      </c>
      <c r="AU1142" s="101">
        <f>IF(G1142&gt;0,+VLOOKUP($C1142,'STYLE NAMES'!$B:$AC,25,FALSE),"")</f>
        <v>0</v>
      </c>
      <c r="AV1142" s="101">
        <f>+VLOOKUP($S1142,'CODE GENERATOR'!$P:$AM,15,FALSE)</f>
        <v>0</v>
      </c>
      <c r="AW1142" s="101">
        <f>+VLOOKUP($S1142,'CODE GENERATOR'!$P:$AM,16,FALSE)</f>
        <v>0</v>
      </c>
      <c r="AX1142" s="101">
        <f>+VLOOKUP($S1142,'CODE GENERATOR'!$P:$AM,17,FALSE)</f>
        <v>0</v>
      </c>
      <c r="AY1142" s="101">
        <f>+VLOOKUP($S1142,'CODE GENERATOR'!$P:$AM,18,FALSE)</f>
        <v>0</v>
      </c>
      <c r="AZ1142" s="101">
        <f>+VLOOKUP($S1142,'CODE GENERATOR'!$P:$AM,19,FALSE)</f>
        <v>0</v>
      </c>
      <c r="BA1142" s="101">
        <f>+VLOOKUP($S1142,'CODE GENERATOR'!$P:$AM,20,FALSE)</f>
        <v>0</v>
      </c>
      <c r="BB1142" s="101">
        <f>+VLOOKUP($S1142,'CODE GENERATOR'!$P:$AM,21,FALSE)</f>
        <v>0</v>
      </c>
      <c r="BC1142" s="101">
        <f>+VLOOKUP($S1142,'CODE GENERATOR'!$P:$AM,22,FALSE)</f>
        <v>0</v>
      </c>
      <c r="BD1142" s="101">
        <f>+VLOOKUP($S1142,'CODE GENERATOR'!$P:$AM,23,FALSE)</f>
        <v>0</v>
      </c>
      <c r="BE1142" s="101">
        <f>+VLOOKUP($S1142,'CODE GENERATOR'!$P:$AM,24,FALSE)</f>
        <v>0</v>
      </c>
      <c r="BF1142" s="101">
        <f>IF(C1142&gt;0,+VLOOKUP(G1142,'CATEGORY ID'!$A$1:$L$118,3,FALSE),"")</f>
        <v>30</v>
      </c>
      <c r="BG1142" s="101">
        <f>IF(C1142&gt;0,+VLOOKUP(H1142,'CATEGORY ID'!$D$1:$L$118,3,FALSE),"")</f>
        <v>3</v>
      </c>
      <c r="BH1142" s="101">
        <f>IF(C1142&gt;0,+VLOOKUP((+H1142&amp;I1142),'CATEGORY ID'!$H$1:$I$121,2,FALSE),"")</f>
        <v>109</v>
      </c>
      <c r="BJ1142" s="101">
        <f>IF(C1142&gt;0,IF(COUNTIF('CATEGORY ID'!$K$1:$K$121,+H1142&amp;K1142) &gt; 0, +VLOOKUP(+H1142&amp;K1142,'CATEGORY ID'!$K$1:$L$121,2,FALSE),""),"")</f>
        <v>225</v>
      </c>
      <c r="BK1142" s="101" t="str">
        <f>IF(C1142&gt;0,IF(COUNTIF('CATEGORY ID'!$K$124:$K$165, +VLOOKUP(C1142,'STYLE NAMES'!$B:$AE,30,FALSE)) &gt; 0, +VLOOKUP(VLOOKUP(C1142,'STYLE NAMES'!$B:$AE,30,FALSE),'CATEGORY ID'!K:M,2,FALSE),""),"")</f>
        <v/>
      </c>
      <c r="BR1142" s="101" t="str" cm="1">
        <f t="array" ref="BR1142">IF(C1142&gt;0,_xlfn.TEXTJOIN(";", TRUE,_xlfn.UNIQUE(_xlfn._xlws.FILTER(BF1142:BQ1142,(BF1142:BQ1142&gt;0)),TRUE,FALSE)),"")&amp;";"&amp;BS1142</f>
        <v>30;3;109;225;</v>
      </c>
      <c r="BU1142" s="106">
        <f>IF(C1142&gt;0,+VLOOKUP($C1142,'STYLE NAMES'!$B:$AC,26,FALSE),"")</f>
        <v>109.9</v>
      </c>
      <c r="BV1142" s="106">
        <f>IF(C1142&gt;0,+VLOOKUP($C1142,'STYLE NAMES'!$B:$AC,27,FALSE),"")</f>
        <v>6040</v>
      </c>
      <c r="BW1142" s="106">
        <f>IF(C1142&gt;0,+VLOOKUP($C1142,'STYLE NAMES'!$B:$AC,28,FALSE),"")</f>
        <v>126.38499999999999</v>
      </c>
      <c r="BY1142"/>
      <c r="BZ1142" s="101">
        <v>10</v>
      </c>
      <c r="CA1142" s="137">
        <f t="shared" si="83"/>
        <v>1</v>
      </c>
      <c r="CB1142" s="137" t="str">
        <f>+VLOOKUP(C1142,'[2]STYLES &amp; MODELS MATRIX'!$A:$G,7,FALSE)</f>
        <v>AK</v>
      </c>
      <c r="CC1142" s="137" t="str">
        <f>+VLOOKUP(C1142,'[1]STYLES &amp; SIZE CHARTS'!$A:$H,8,FALSE)</f>
        <v>WT-LSCP1</v>
      </c>
      <c r="CD1142" s="137"/>
      <c r="CE1142" s="205"/>
      <c r="CF1142" s="141"/>
    </row>
    <row r="1143" spans="1:84" s="101" customFormat="1" ht="12" customHeight="1" x14ac:dyDescent="0.2">
      <c r="A1143" s="102"/>
      <c r="B1143" s="101" t="s">
        <v>1017</v>
      </c>
      <c r="C1143" s="101" t="s">
        <v>3772</v>
      </c>
      <c r="D1143" s="101" t="s">
        <v>3774</v>
      </c>
      <c r="E1143" s="203" t="s">
        <v>3806</v>
      </c>
      <c r="F1143" s="101" t="s">
        <v>2247</v>
      </c>
      <c r="G1143" s="101" t="str">
        <f>IF(C1143&gt;0,+VLOOKUP($C1143,'STYLE NAMES'!$B:$AC,4,FALSE),"")</f>
        <v>RIDER</v>
      </c>
      <c r="H1143" s="101" t="str">
        <f>IF(C1143&gt;0,+VLOOKUP($C1143,'STYLE NAMES'!$B:$AC,5,FALSE),"")</f>
        <v>WOMEN</v>
      </c>
      <c r="I1143" s="101" t="str">
        <f>IF(C1143&gt;0,+VLOOKUP($C1143,'STYLE NAMES'!$B:$AC,6,FALSE),"")</f>
        <v>TOPS</v>
      </c>
      <c r="J1143" s="101" t="str">
        <f>IF(C1143&gt;0,+VLOOKUP($C1143,'STYLE NAMES'!$B:$AC,7,FALSE),"")</f>
        <v>WOMEN</v>
      </c>
      <c r="K1143" s="101" t="str">
        <f>IF(C1143&gt;0,+VLOOKUP($C1143,'STYLE NAMES'!$B:$AC,8,FALSE),"")</f>
        <v>COMPETITION POLOS</v>
      </c>
      <c r="L1143" s="101" t="str">
        <f>IF(E1143&gt;0,+VLOOKUP($E1143,'CODE GENERATOR'!$D:$T,3,FALSE),"")</f>
        <v>A</v>
      </c>
      <c r="M1143" s="101" t="str">
        <f>IF(E1143&gt;0,+VLOOKUP($E1143,'CODE GENERATOR'!$D:$T,4,FALSE),"")</f>
        <v>TECH JERSEY</v>
      </c>
      <c r="N1143" s="101" t="str">
        <f>IF(E1143&gt;0,+VLOOKUP($E1143,'CODE GENERATOR'!$D:$T,6,FALSE),"")</f>
        <v>WHITE</v>
      </c>
      <c r="O1143" s="101" t="str">
        <f>IF(E1143&gt;0,+VLOOKUP($E1143,'CODE GENERATOR'!$D:$T,7,FALSE),"")</f>
        <v>RED</v>
      </c>
      <c r="P1143" s="101" t="str">
        <f t="shared" si="81"/>
        <v>WHITE/RED</v>
      </c>
      <c r="Q1143" s="104" t="str">
        <f>IF(E1143&gt;0,+VLOOKUP($E1143,'CODE GENERATOR'!$D:$T,11,FALSE),"")</f>
        <v>R.TOPWN_CPL0102A</v>
      </c>
      <c r="R1143" s="104" t="str">
        <f>IF(E1143&gt;0,+VLOOKUP($E1143,'CODE GENERATOR'!$D:$T,12,FALSE),"")</f>
        <v>TJR0015WHTRED</v>
      </c>
      <c r="S1143" s="104" t="str">
        <f>IF(E1143&gt;0,+VLOOKUP($E1143,'CODE GENERATOR'!$D:$T,13,FALSE),"")</f>
        <v>R.TOPWN_CPL0102A_TJR0015WHTRED</v>
      </c>
      <c r="T1143" s="104" t="str">
        <f t="shared" si="82"/>
        <v>R.TOPWN_CPL0102A_TJR0015WHTRED_M</v>
      </c>
      <c r="U1143" s="105"/>
      <c r="V1143" s="107" t="str" cm="1">
        <f t="array" ref="V1143">_xlfn.TEXTJOIN(";", TRUE, _xlfn.UNIQUE(_xlfn._xlws.FILTER(P$3:P$10029, C$3:C$10029=C1143)))</f>
        <v>WHITE/RED</v>
      </c>
      <c r="W1143" s="107" t="str" cm="1">
        <f t="array" ref="W1143">_xlfn.TEXTJOIN(";", TRUE, _xlfn.UNIQUE(_xlfn._xlws.FILTER(F$3:F$10029, C$3:C$10029=C1143)))</f>
        <v>XS;S;M;L;XL;XXL</v>
      </c>
      <c r="X1143" s="101" t="str">
        <f>IF(E1143&gt;0,+VLOOKUP($E1143,'CODE GENERATOR'!$D:$AC,19,FALSE),0)</f>
        <v>CavalierSanmarco_27.01.2026_0380</v>
      </c>
      <c r="Y1143" s="101" t="str">
        <f>IF(E1143&gt;0,+VLOOKUP($E1143,'CODE GENERATOR'!$D:$AC,20,FALSE),0)</f>
        <v>CavalierSanmarco_27.01.2026_0381</v>
      </c>
      <c r="Z1143" s="101" t="str">
        <f>IF(E1143&gt;0,+VLOOKUP($E1143,'CODE GENERATOR'!$D:$AC,21,FALSE),0)</f>
        <v/>
      </c>
      <c r="AF1143" s="149" t="str">
        <f>IF($C1143&gt;0,$C1143&amp;" "&amp;$P1143&amp;" "&amp;+VLOOKUP($C1143,'STYLE NAMES'!$B:$AC,10,FALSE),"""")</f>
        <v>PAOLA-TBF WHITE/RED WOMEN'S COMPETITION POLO LONG SLEEVE X TEAM TÜRKİYE</v>
      </c>
      <c r="AG1143" s="101" t="str">
        <f>"Enjoy our "&amp;(AF1143)&amp;"; "&amp;IF(C1143&gt;0,+VLOOKUP($C1143,'STYLE NAMES'!$B:$AC,11,FALSE),"")</f>
        <v>Enjoy our PAOLA-TBF WHITE/RED WOMEN'S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43" s="101" t="str">
        <f>IF(C1143&gt;0,+VLOOKUP($C1143,'STYLE NAMES'!$B:$AC,12,FALSE),"")</f>
        <v>* Specially engineered design for high performance
* 4-way super stretch piquet jersey
* Soft and comfortable
* Breathable
* Quick dry
Composition:
95% Poliamide 5% Elasthane</v>
      </c>
      <c r="AI1143" s="101" t="str">
        <f>IF(C1143&gt;0,+VLOOKUP($C1143,'STYLE NAMES'!$B:$AC,13,FALSE),"")</f>
        <v>Machine Wash at 30°C
Mild process
Iron at low temperature
Iron from REVERSE
Do NOT iron on logos or prints
Do not bleach
Do NOT Tumble Dry</v>
      </c>
      <c r="AJ1143" s="149" t="str">
        <f>IF($C1143&gt;0,$C1143&amp;" "&amp;$P1143&amp;" "&amp;+VLOOKUP($C1143,'STYLE NAMES'!$B:$AC,14,FALSE),"""")</f>
        <v>PAOLA-TBF WHITE/RED KADIN UZUN KOL YARIŞMA POLO X TEAM TÜRKİYE</v>
      </c>
      <c r="AK1143" s="149" t="str">
        <f>"Cavalier SanMarco tarafından tasarlanan "&amp;(AJ1143)&amp;"; "&amp;IF(C1143&gt;0,+VLOOKUP($C1143,'STYLE NAMES'!$B:$AC,15,FALSE),"")</f>
        <v>Cavalier SanMarco tarafından tasarlanan PAOLA-TBF WHITE/RED KADIN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43" s="149" t="str">
        <f>IF(C1143&gt;0,+VLOOKUP($C1143,'STYLE NAMES'!$B:$AC,16,FALSE),"")</f>
        <v>* Yüksek performans için özel tasarım
* 4 yönlü süper streç pike kumaş
* Yumuşak ve rahat
* Nefes alabilir
* Hızlı kuruma
Kompozisyon:
%95 Polyamid  %5 Elastan</v>
      </c>
      <c r="AM1143" s="149" t="str">
        <f>IF(C1143&gt;0,+VLOOKUP($C1143,'STYLE NAMES'!$B:$AC,17,FALSE),"")</f>
        <v>Makinede 30°C' de Yıkayın
Hassas Yıkama
Ilık ütü yapın
Tersten ütüleyin
Logo ve baskıları ÜTÜLEMEYİN
Çamaşır suyu kullanmayın
Kurutma Makinesinde Kurutmayın</v>
      </c>
      <c r="AN1143" s="149" t="str">
        <f>IF($C1143&gt;0,$C1143&amp;" "&amp;$P1143&amp;" "&amp;+VLOOKUP($C1143,'STYLE NAMES'!$B:$AC,18,FALSE),"""")</f>
        <v>PAOLA-TBF WHITE/RED POLO DA CONCORSO DONNA MANICA LUNGA X TEAM TÜRKİYE</v>
      </c>
      <c r="AO1143" s="101" t="str">
        <f>"Disegnato da Cavalier SanMarco "&amp;(AN1143)&amp;"; "&amp;IF(C1143&gt;0,+VLOOKUP($C1143,'STYLE NAMES'!$B:$AC,19,FALSE),"")</f>
        <v>Disegnato da Cavalier SanMarco PAOLA-TBF WHITE/RED POLO DA CONCORSO DONNA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43" s="101" t="str">
        <f>IF(C1143&gt;0,+VLOOKUP($C1143,'STYLE NAMES'!$B:$AC,20,FALSE),"")</f>
        <v>Design ingegnerizzato per alte prestazioni 
Jersey piqué elasticizzato  4-way-stretch 
Morbido e confortevole 
Traspirante Asciugatura rapida 
Composizione: 
95% Poliammide  5% Elastan</v>
      </c>
      <c r="AQ1143" s="101" t="str">
        <f>IF(C1143&gt;0,+VLOOKUP($C1143,'STYLE NAMES'!$B:$AC,21,FALSE),"")</f>
        <v>Lavare in lavatrice a 30°C Ciclo delicato 
Stirare a bassa temperatura
Stirare al rovescio 
Non stirare su loghi o stampe 
Non candeggiare 
Non asciugare in asciugatrice</v>
      </c>
      <c r="AR1143" s="101">
        <f>IF(D1143&gt;0,+VLOOKUP($C1143,'STYLE NAMES'!$B:$AC,22,FALSE),"")</f>
        <v>0</v>
      </c>
      <c r="AS1143" s="101">
        <f>IF(E1143&gt;0,+VLOOKUP($C1143,'STYLE NAMES'!$B:$AC,23,FALSE),"")</f>
        <v>0</v>
      </c>
      <c r="AT1143" s="101">
        <f>IF(F1143&gt;0,+VLOOKUP($C1143,'STYLE NAMES'!$B:$AC,24,FALSE),"")</f>
        <v>0</v>
      </c>
      <c r="AU1143" s="101">
        <f>IF(G1143&gt;0,+VLOOKUP($C1143,'STYLE NAMES'!$B:$AC,25,FALSE),"")</f>
        <v>0</v>
      </c>
      <c r="AV1143" s="101">
        <f>+VLOOKUP($S1143,'CODE GENERATOR'!$P:$AM,15,FALSE)</f>
        <v>0</v>
      </c>
      <c r="AW1143" s="101">
        <f>+VLOOKUP($S1143,'CODE GENERATOR'!$P:$AM,16,FALSE)</f>
        <v>0</v>
      </c>
      <c r="AX1143" s="101">
        <f>+VLOOKUP($S1143,'CODE GENERATOR'!$P:$AM,17,FALSE)</f>
        <v>0</v>
      </c>
      <c r="AY1143" s="101">
        <f>+VLOOKUP($S1143,'CODE GENERATOR'!$P:$AM,18,FALSE)</f>
        <v>0</v>
      </c>
      <c r="AZ1143" s="101">
        <f>+VLOOKUP($S1143,'CODE GENERATOR'!$P:$AM,19,FALSE)</f>
        <v>0</v>
      </c>
      <c r="BA1143" s="101">
        <f>+VLOOKUP($S1143,'CODE GENERATOR'!$P:$AM,20,FALSE)</f>
        <v>0</v>
      </c>
      <c r="BB1143" s="101">
        <f>+VLOOKUP($S1143,'CODE GENERATOR'!$P:$AM,21,FALSE)</f>
        <v>0</v>
      </c>
      <c r="BC1143" s="101">
        <f>+VLOOKUP($S1143,'CODE GENERATOR'!$P:$AM,22,FALSE)</f>
        <v>0</v>
      </c>
      <c r="BD1143" s="101">
        <f>+VLOOKUP($S1143,'CODE GENERATOR'!$P:$AM,23,FALSE)</f>
        <v>0</v>
      </c>
      <c r="BE1143" s="101">
        <f>+VLOOKUP($S1143,'CODE GENERATOR'!$P:$AM,24,FALSE)</f>
        <v>0</v>
      </c>
      <c r="BF1143" s="101">
        <f>IF(C1143&gt;0,+VLOOKUP(G1143,'CATEGORY ID'!$A$1:$L$118,3,FALSE),"")</f>
        <v>30</v>
      </c>
      <c r="BG1143" s="101">
        <f>IF(C1143&gt;0,+VLOOKUP(H1143,'CATEGORY ID'!$D$1:$L$118,3,FALSE),"")</f>
        <v>3</v>
      </c>
      <c r="BH1143" s="101">
        <f>IF(C1143&gt;0,+VLOOKUP((+H1143&amp;I1143),'CATEGORY ID'!$H$1:$I$121,2,FALSE),"")</f>
        <v>109</v>
      </c>
      <c r="BJ1143" s="101">
        <f>IF(C1143&gt;0,IF(COUNTIF('CATEGORY ID'!$K$1:$K$121,+H1143&amp;K1143) &gt; 0, +VLOOKUP(+H1143&amp;K1143,'CATEGORY ID'!$K$1:$L$121,2,FALSE),""),"")</f>
        <v>225</v>
      </c>
      <c r="BK1143" s="101" t="str">
        <f>IF(C1143&gt;0,IF(COUNTIF('CATEGORY ID'!$K$124:$K$165, +VLOOKUP(C1143,'STYLE NAMES'!$B:$AE,30,FALSE)) &gt; 0, +VLOOKUP(VLOOKUP(C1143,'STYLE NAMES'!$B:$AE,30,FALSE),'CATEGORY ID'!K:M,2,FALSE),""),"")</f>
        <v/>
      </c>
      <c r="BR1143" s="101" t="str" cm="1">
        <f t="array" ref="BR1143">IF(C1143&gt;0,_xlfn.TEXTJOIN(";", TRUE,_xlfn.UNIQUE(_xlfn._xlws.FILTER(BF1143:BQ1143,(BF1143:BQ1143&gt;0)),TRUE,FALSE)),"")&amp;";"&amp;BS1143</f>
        <v>30;3;109;225;</v>
      </c>
      <c r="BU1143" s="106">
        <f>IF(C1143&gt;0,+VLOOKUP($C1143,'STYLE NAMES'!$B:$AC,26,FALSE),"")</f>
        <v>109.9</v>
      </c>
      <c r="BV1143" s="106">
        <f>IF(C1143&gt;0,+VLOOKUP($C1143,'STYLE NAMES'!$B:$AC,27,FALSE),"")</f>
        <v>6040</v>
      </c>
      <c r="BW1143" s="106">
        <f>IF(C1143&gt;0,+VLOOKUP($C1143,'STYLE NAMES'!$B:$AC,28,FALSE),"")</f>
        <v>126.38499999999999</v>
      </c>
      <c r="BY1143"/>
      <c r="BZ1143" s="101">
        <v>8</v>
      </c>
      <c r="CA1143" s="137">
        <f t="shared" si="83"/>
        <v>1</v>
      </c>
      <c r="CB1143" s="137" t="str">
        <f>+VLOOKUP(C1143,'[2]STYLES &amp; MODELS MATRIX'!$A:$G,7,FALSE)</f>
        <v>AK</v>
      </c>
      <c r="CC1143" s="137" t="str">
        <f>+VLOOKUP(C1143,'[1]STYLES &amp; SIZE CHARTS'!$A:$H,8,FALSE)</f>
        <v>WT-LSCP1</v>
      </c>
      <c r="CD1143" s="137"/>
      <c r="CE1143" s="205"/>
      <c r="CF1143" s="141"/>
    </row>
    <row r="1144" spans="1:84" s="101" customFormat="1" ht="12" customHeight="1" x14ac:dyDescent="0.2">
      <c r="A1144" s="102"/>
      <c r="B1144" s="101" t="s">
        <v>1017</v>
      </c>
      <c r="C1144" s="101" t="s">
        <v>3772</v>
      </c>
      <c r="D1144" s="101" t="s">
        <v>3774</v>
      </c>
      <c r="E1144" s="203" t="s">
        <v>3806</v>
      </c>
      <c r="F1144" s="101" t="s">
        <v>2248</v>
      </c>
      <c r="G1144" s="101" t="str">
        <f>IF(C1144&gt;0,+VLOOKUP($C1144,'STYLE NAMES'!$B:$AC,4,FALSE),"")</f>
        <v>RIDER</v>
      </c>
      <c r="H1144" s="101" t="str">
        <f>IF(C1144&gt;0,+VLOOKUP($C1144,'STYLE NAMES'!$B:$AC,5,FALSE),"")</f>
        <v>WOMEN</v>
      </c>
      <c r="I1144" s="101" t="str">
        <f>IF(C1144&gt;0,+VLOOKUP($C1144,'STYLE NAMES'!$B:$AC,6,FALSE),"")</f>
        <v>TOPS</v>
      </c>
      <c r="J1144" s="101" t="str">
        <f>IF(C1144&gt;0,+VLOOKUP($C1144,'STYLE NAMES'!$B:$AC,7,FALSE),"")</f>
        <v>WOMEN</v>
      </c>
      <c r="K1144" s="101" t="str">
        <f>IF(C1144&gt;0,+VLOOKUP($C1144,'STYLE NAMES'!$B:$AC,8,FALSE),"")</f>
        <v>COMPETITION POLOS</v>
      </c>
      <c r="L1144" s="101" t="str">
        <f>IF(E1144&gt;0,+VLOOKUP($E1144,'CODE GENERATOR'!$D:$T,3,FALSE),"")</f>
        <v>A</v>
      </c>
      <c r="M1144" s="101" t="str">
        <f>IF(E1144&gt;0,+VLOOKUP($E1144,'CODE GENERATOR'!$D:$T,4,FALSE),"")</f>
        <v>TECH JERSEY</v>
      </c>
      <c r="N1144" s="101" t="str">
        <f>IF(E1144&gt;0,+VLOOKUP($E1144,'CODE GENERATOR'!$D:$T,6,FALSE),"")</f>
        <v>WHITE</v>
      </c>
      <c r="O1144" s="101" t="str">
        <f>IF(E1144&gt;0,+VLOOKUP($E1144,'CODE GENERATOR'!$D:$T,7,FALSE),"")</f>
        <v>RED</v>
      </c>
      <c r="P1144" s="101" t="str">
        <f t="shared" si="81"/>
        <v>WHITE/RED</v>
      </c>
      <c r="Q1144" s="104" t="str">
        <f>IF(E1144&gt;0,+VLOOKUP($E1144,'CODE GENERATOR'!$D:$T,11,FALSE),"")</f>
        <v>R.TOPWN_CPL0102A</v>
      </c>
      <c r="R1144" s="104" t="str">
        <f>IF(E1144&gt;0,+VLOOKUP($E1144,'CODE GENERATOR'!$D:$T,12,FALSE),"")</f>
        <v>TJR0015WHTRED</v>
      </c>
      <c r="S1144" s="104" t="str">
        <f>IF(E1144&gt;0,+VLOOKUP($E1144,'CODE GENERATOR'!$D:$T,13,FALSE),"")</f>
        <v>R.TOPWN_CPL0102A_TJR0015WHTRED</v>
      </c>
      <c r="T1144" s="104" t="str">
        <f t="shared" si="82"/>
        <v>R.TOPWN_CPL0102A_TJR0015WHTRED_L</v>
      </c>
      <c r="U1144" s="105"/>
      <c r="V1144" s="107" t="str" cm="1">
        <f t="array" ref="V1144">_xlfn.TEXTJOIN(";", TRUE, _xlfn.UNIQUE(_xlfn._xlws.FILTER(P$3:P$10029, C$3:C$10029=C1144)))</f>
        <v>WHITE/RED</v>
      </c>
      <c r="W1144" s="107" t="str" cm="1">
        <f t="array" ref="W1144">_xlfn.TEXTJOIN(";", TRUE, _xlfn.UNIQUE(_xlfn._xlws.FILTER(F$3:F$10029, C$3:C$10029=C1144)))</f>
        <v>XS;S;M;L;XL;XXL</v>
      </c>
      <c r="X1144" s="101" t="str">
        <f>IF(E1144&gt;0,+VLOOKUP($E1144,'CODE GENERATOR'!$D:$AC,19,FALSE),0)</f>
        <v>CavalierSanmarco_27.01.2026_0380</v>
      </c>
      <c r="Y1144" s="101" t="str">
        <f>IF(E1144&gt;0,+VLOOKUP($E1144,'CODE GENERATOR'!$D:$AC,20,FALSE),0)</f>
        <v>CavalierSanmarco_27.01.2026_0381</v>
      </c>
      <c r="Z1144" s="101" t="str">
        <f>IF(E1144&gt;0,+VLOOKUP($E1144,'CODE GENERATOR'!$D:$AC,21,FALSE),0)</f>
        <v/>
      </c>
      <c r="AF1144" s="149" t="str">
        <f>IF($C1144&gt;0,$C1144&amp;" "&amp;$P1144&amp;" "&amp;+VLOOKUP($C1144,'STYLE NAMES'!$B:$AC,10,FALSE),"""")</f>
        <v>PAOLA-TBF WHITE/RED WOMEN'S COMPETITION POLO LONG SLEEVE X TEAM TÜRKİYE</v>
      </c>
      <c r="AG1144" s="101" t="str">
        <f>"Enjoy our "&amp;(AF1144)&amp;"; "&amp;IF(C1144&gt;0,+VLOOKUP($C1144,'STYLE NAMES'!$B:$AC,11,FALSE),"")</f>
        <v>Enjoy our PAOLA-TBF WHITE/RED WOMEN'S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44" s="101" t="str">
        <f>IF(C1144&gt;0,+VLOOKUP($C1144,'STYLE NAMES'!$B:$AC,12,FALSE),"")</f>
        <v>* Specially engineered design for high performance
* 4-way super stretch piquet jersey
* Soft and comfortable
* Breathable
* Quick dry
Composition:
95% Poliamide 5% Elasthane</v>
      </c>
      <c r="AI1144" s="101" t="str">
        <f>IF(C1144&gt;0,+VLOOKUP($C1144,'STYLE NAMES'!$B:$AC,13,FALSE),"")</f>
        <v>Machine Wash at 30°C
Mild process
Iron at low temperature
Iron from REVERSE
Do NOT iron on logos or prints
Do not bleach
Do NOT Tumble Dry</v>
      </c>
      <c r="AJ1144" s="149" t="str">
        <f>IF($C1144&gt;0,$C1144&amp;" "&amp;$P1144&amp;" "&amp;+VLOOKUP($C1144,'STYLE NAMES'!$B:$AC,14,FALSE),"""")</f>
        <v>PAOLA-TBF WHITE/RED KADIN UZUN KOL YARIŞMA POLO X TEAM TÜRKİYE</v>
      </c>
      <c r="AK1144" s="149" t="str">
        <f>"Cavalier SanMarco tarafından tasarlanan "&amp;(AJ1144)&amp;"; "&amp;IF(C1144&gt;0,+VLOOKUP($C1144,'STYLE NAMES'!$B:$AC,15,FALSE),"")</f>
        <v>Cavalier SanMarco tarafından tasarlanan PAOLA-TBF WHITE/RED KADIN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44" s="149" t="str">
        <f>IF(C1144&gt;0,+VLOOKUP($C1144,'STYLE NAMES'!$B:$AC,16,FALSE),"")</f>
        <v>* Yüksek performans için özel tasarım
* 4 yönlü süper streç pike kumaş
* Yumuşak ve rahat
* Nefes alabilir
* Hızlı kuruma
Kompozisyon:
%95 Polyamid  %5 Elastan</v>
      </c>
      <c r="AM1144" s="149" t="str">
        <f>IF(C1144&gt;0,+VLOOKUP($C1144,'STYLE NAMES'!$B:$AC,17,FALSE),"")</f>
        <v>Makinede 30°C' de Yıkayın
Hassas Yıkama
Ilık ütü yapın
Tersten ütüleyin
Logo ve baskıları ÜTÜLEMEYİN
Çamaşır suyu kullanmayın
Kurutma Makinesinde Kurutmayın</v>
      </c>
      <c r="AN1144" s="149" t="str">
        <f>IF($C1144&gt;0,$C1144&amp;" "&amp;$P1144&amp;" "&amp;+VLOOKUP($C1144,'STYLE NAMES'!$B:$AC,18,FALSE),"""")</f>
        <v>PAOLA-TBF WHITE/RED POLO DA CONCORSO DONNA MANICA LUNGA X TEAM TÜRKİYE</v>
      </c>
      <c r="AO1144" s="101" t="str">
        <f>"Disegnato da Cavalier SanMarco "&amp;(AN1144)&amp;"; "&amp;IF(C1144&gt;0,+VLOOKUP($C1144,'STYLE NAMES'!$B:$AC,19,FALSE),"")</f>
        <v>Disegnato da Cavalier SanMarco PAOLA-TBF WHITE/RED POLO DA CONCORSO DONNA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44" s="101" t="str">
        <f>IF(C1144&gt;0,+VLOOKUP($C1144,'STYLE NAMES'!$B:$AC,20,FALSE),"")</f>
        <v>Design ingegnerizzato per alte prestazioni 
Jersey piqué elasticizzato  4-way-stretch 
Morbido e confortevole 
Traspirante Asciugatura rapida 
Composizione: 
95% Poliammide  5% Elastan</v>
      </c>
      <c r="AQ1144" s="101" t="str">
        <f>IF(C1144&gt;0,+VLOOKUP($C1144,'STYLE NAMES'!$B:$AC,21,FALSE),"")</f>
        <v>Lavare in lavatrice a 30°C Ciclo delicato 
Stirare a bassa temperatura
Stirare al rovescio 
Non stirare su loghi o stampe 
Non candeggiare 
Non asciugare in asciugatrice</v>
      </c>
      <c r="AR1144" s="101">
        <f>IF(D1144&gt;0,+VLOOKUP($C1144,'STYLE NAMES'!$B:$AC,22,FALSE),"")</f>
        <v>0</v>
      </c>
      <c r="AS1144" s="101">
        <f>IF(E1144&gt;0,+VLOOKUP($C1144,'STYLE NAMES'!$B:$AC,23,FALSE),"")</f>
        <v>0</v>
      </c>
      <c r="AT1144" s="101">
        <f>IF(F1144&gt;0,+VLOOKUP($C1144,'STYLE NAMES'!$B:$AC,24,FALSE),"")</f>
        <v>0</v>
      </c>
      <c r="AU1144" s="101">
        <f>IF(G1144&gt;0,+VLOOKUP($C1144,'STYLE NAMES'!$B:$AC,25,FALSE),"")</f>
        <v>0</v>
      </c>
      <c r="AV1144" s="101">
        <f>+VLOOKUP($S1144,'CODE GENERATOR'!$P:$AM,15,FALSE)</f>
        <v>0</v>
      </c>
      <c r="AW1144" s="101">
        <f>+VLOOKUP($S1144,'CODE GENERATOR'!$P:$AM,16,FALSE)</f>
        <v>0</v>
      </c>
      <c r="AX1144" s="101">
        <f>+VLOOKUP($S1144,'CODE GENERATOR'!$P:$AM,17,FALSE)</f>
        <v>0</v>
      </c>
      <c r="AY1144" s="101">
        <f>+VLOOKUP($S1144,'CODE GENERATOR'!$P:$AM,18,FALSE)</f>
        <v>0</v>
      </c>
      <c r="AZ1144" s="101">
        <f>+VLOOKUP($S1144,'CODE GENERATOR'!$P:$AM,19,FALSE)</f>
        <v>0</v>
      </c>
      <c r="BA1144" s="101">
        <f>+VLOOKUP($S1144,'CODE GENERATOR'!$P:$AM,20,FALSE)</f>
        <v>0</v>
      </c>
      <c r="BB1144" s="101">
        <f>+VLOOKUP($S1144,'CODE GENERATOR'!$P:$AM,21,FALSE)</f>
        <v>0</v>
      </c>
      <c r="BC1144" s="101">
        <f>+VLOOKUP($S1144,'CODE GENERATOR'!$P:$AM,22,FALSE)</f>
        <v>0</v>
      </c>
      <c r="BD1144" s="101">
        <f>+VLOOKUP($S1144,'CODE GENERATOR'!$P:$AM,23,FALSE)</f>
        <v>0</v>
      </c>
      <c r="BE1144" s="101">
        <f>+VLOOKUP($S1144,'CODE GENERATOR'!$P:$AM,24,FALSE)</f>
        <v>0</v>
      </c>
      <c r="BF1144" s="101">
        <f>IF(C1144&gt;0,+VLOOKUP(G1144,'CATEGORY ID'!$A$1:$L$118,3,FALSE),"")</f>
        <v>30</v>
      </c>
      <c r="BG1144" s="101">
        <f>IF(C1144&gt;0,+VLOOKUP(H1144,'CATEGORY ID'!$D$1:$L$118,3,FALSE),"")</f>
        <v>3</v>
      </c>
      <c r="BH1144" s="101">
        <f>IF(C1144&gt;0,+VLOOKUP((+H1144&amp;I1144),'CATEGORY ID'!$H$1:$I$121,2,FALSE),"")</f>
        <v>109</v>
      </c>
      <c r="BJ1144" s="101">
        <f>IF(C1144&gt;0,IF(COUNTIF('CATEGORY ID'!$K$1:$K$121,+H1144&amp;K1144) &gt; 0, +VLOOKUP(+H1144&amp;K1144,'CATEGORY ID'!$K$1:$L$121,2,FALSE),""),"")</f>
        <v>225</v>
      </c>
      <c r="BK1144" s="101" t="str">
        <f>IF(C1144&gt;0,IF(COUNTIF('CATEGORY ID'!$K$124:$K$165, +VLOOKUP(C1144,'STYLE NAMES'!$B:$AE,30,FALSE)) &gt; 0, +VLOOKUP(VLOOKUP(C1144,'STYLE NAMES'!$B:$AE,30,FALSE),'CATEGORY ID'!K:M,2,FALSE),""),"")</f>
        <v/>
      </c>
      <c r="BR1144" s="101" t="str" cm="1">
        <f t="array" ref="BR1144">IF(C1144&gt;0,_xlfn.TEXTJOIN(";", TRUE,_xlfn.UNIQUE(_xlfn._xlws.FILTER(BF1144:BQ1144,(BF1144:BQ1144&gt;0)),TRUE,FALSE)),"")&amp;";"&amp;BS1144</f>
        <v>30;3;109;225;</v>
      </c>
      <c r="BU1144" s="106">
        <f>IF(C1144&gt;0,+VLOOKUP($C1144,'STYLE NAMES'!$B:$AC,26,FALSE),"")</f>
        <v>109.9</v>
      </c>
      <c r="BV1144" s="106">
        <f>IF(C1144&gt;0,+VLOOKUP($C1144,'STYLE NAMES'!$B:$AC,27,FALSE),"")</f>
        <v>6040</v>
      </c>
      <c r="BW1144" s="106">
        <f>IF(C1144&gt;0,+VLOOKUP($C1144,'STYLE NAMES'!$B:$AC,28,FALSE),"")</f>
        <v>126.38499999999999</v>
      </c>
      <c r="BY1144"/>
      <c r="BZ1144" s="101">
        <v>5</v>
      </c>
      <c r="CA1144" s="137">
        <f t="shared" si="83"/>
        <v>1</v>
      </c>
      <c r="CB1144" s="137" t="str">
        <f>+VLOOKUP(C1144,'[2]STYLES &amp; MODELS MATRIX'!$A:$G,7,FALSE)</f>
        <v>AK</v>
      </c>
      <c r="CC1144" s="137" t="str">
        <f>+VLOOKUP(C1144,'[1]STYLES &amp; SIZE CHARTS'!$A:$H,8,FALSE)</f>
        <v>WT-LSCP1</v>
      </c>
      <c r="CD1144" s="137"/>
      <c r="CE1144" s="205"/>
      <c r="CF1144" s="141"/>
    </row>
    <row r="1145" spans="1:84" s="101" customFormat="1" ht="12" customHeight="1" x14ac:dyDescent="0.2">
      <c r="A1145" s="102"/>
      <c r="B1145" s="101" t="s">
        <v>1017</v>
      </c>
      <c r="C1145" s="101" t="s">
        <v>3772</v>
      </c>
      <c r="D1145" s="101" t="s">
        <v>3774</v>
      </c>
      <c r="E1145" s="203" t="s">
        <v>3806</v>
      </c>
      <c r="F1145" s="101" t="s">
        <v>2249</v>
      </c>
      <c r="G1145" s="101" t="str">
        <f>IF(C1145&gt;0,+VLOOKUP($C1145,'STYLE NAMES'!$B:$AC,4,FALSE),"")</f>
        <v>RIDER</v>
      </c>
      <c r="H1145" s="101" t="str">
        <f>IF(C1145&gt;0,+VLOOKUP($C1145,'STYLE NAMES'!$B:$AC,5,FALSE),"")</f>
        <v>WOMEN</v>
      </c>
      <c r="I1145" s="101" t="str">
        <f>IF(C1145&gt;0,+VLOOKUP($C1145,'STYLE NAMES'!$B:$AC,6,FALSE),"")</f>
        <v>TOPS</v>
      </c>
      <c r="J1145" s="101" t="str">
        <f>IF(C1145&gt;0,+VLOOKUP($C1145,'STYLE NAMES'!$B:$AC,7,FALSE),"")</f>
        <v>WOMEN</v>
      </c>
      <c r="K1145" s="101" t="str">
        <f>IF(C1145&gt;0,+VLOOKUP($C1145,'STYLE NAMES'!$B:$AC,8,FALSE),"")</f>
        <v>COMPETITION POLOS</v>
      </c>
      <c r="L1145" s="101" t="str">
        <f>IF(E1145&gt;0,+VLOOKUP($E1145,'CODE GENERATOR'!$D:$T,3,FALSE),"")</f>
        <v>A</v>
      </c>
      <c r="M1145" s="101" t="str">
        <f>IF(E1145&gt;0,+VLOOKUP($E1145,'CODE GENERATOR'!$D:$T,4,FALSE),"")</f>
        <v>TECH JERSEY</v>
      </c>
      <c r="N1145" s="101" t="str">
        <f>IF(E1145&gt;0,+VLOOKUP($E1145,'CODE GENERATOR'!$D:$T,6,FALSE),"")</f>
        <v>WHITE</v>
      </c>
      <c r="O1145" s="101" t="str">
        <f>IF(E1145&gt;0,+VLOOKUP($E1145,'CODE GENERATOR'!$D:$T,7,FALSE),"")</f>
        <v>RED</v>
      </c>
      <c r="P1145" s="101" t="str">
        <f t="shared" si="81"/>
        <v>WHITE/RED</v>
      </c>
      <c r="Q1145" s="104" t="str">
        <f>IF(E1145&gt;0,+VLOOKUP($E1145,'CODE GENERATOR'!$D:$T,11,FALSE),"")</f>
        <v>R.TOPWN_CPL0102A</v>
      </c>
      <c r="R1145" s="104" t="str">
        <f>IF(E1145&gt;0,+VLOOKUP($E1145,'CODE GENERATOR'!$D:$T,12,FALSE),"")</f>
        <v>TJR0015WHTRED</v>
      </c>
      <c r="S1145" s="104" t="str">
        <f>IF(E1145&gt;0,+VLOOKUP($E1145,'CODE GENERATOR'!$D:$T,13,FALSE),"")</f>
        <v>R.TOPWN_CPL0102A_TJR0015WHTRED</v>
      </c>
      <c r="T1145" s="104" t="str">
        <f t="shared" si="82"/>
        <v>R.TOPWN_CPL0102A_TJR0015WHTRED_XL</v>
      </c>
      <c r="U1145" s="105"/>
      <c r="V1145" s="107" t="str" cm="1">
        <f t="array" ref="V1145">_xlfn.TEXTJOIN(";", TRUE, _xlfn.UNIQUE(_xlfn._xlws.FILTER(P$3:P$10029, C$3:C$10029=C1145)))</f>
        <v>WHITE/RED</v>
      </c>
      <c r="W1145" s="107" t="str" cm="1">
        <f t="array" ref="W1145">_xlfn.TEXTJOIN(";", TRUE, _xlfn.UNIQUE(_xlfn._xlws.FILTER(F$3:F$10029, C$3:C$10029=C1145)))</f>
        <v>XS;S;M;L;XL;XXL</v>
      </c>
      <c r="X1145" s="101" t="str">
        <f>IF(E1145&gt;0,+VLOOKUP($E1145,'CODE GENERATOR'!$D:$AC,19,FALSE),0)</f>
        <v>CavalierSanmarco_27.01.2026_0380</v>
      </c>
      <c r="Y1145" s="101" t="str">
        <f>IF(E1145&gt;0,+VLOOKUP($E1145,'CODE GENERATOR'!$D:$AC,20,FALSE),0)</f>
        <v>CavalierSanmarco_27.01.2026_0381</v>
      </c>
      <c r="Z1145" s="101" t="str">
        <f>IF(E1145&gt;0,+VLOOKUP($E1145,'CODE GENERATOR'!$D:$AC,21,FALSE),0)</f>
        <v/>
      </c>
      <c r="AF1145" s="149" t="str">
        <f>IF($C1145&gt;0,$C1145&amp;" "&amp;$P1145&amp;" "&amp;+VLOOKUP($C1145,'STYLE NAMES'!$B:$AC,10,FALSE),"""")</f>
        <v>PAOLA-TBF WHITE/RED WOMEN'S COMPETITION POLO LONG SLEEVE X TEAM TÜRKİYE</v>
      </c>
      <c r="AG1145" s="101" t="str">
        <f>"Enjoy our "&amp;(AF1145)&amp;"; "&amp;IF(C1145&gt;0,+VLOOKUP($C1145,'STYLE NAMES'!$B:$AC,11,FALSE),"")</f>
        <v>Enjoy our PAOLA-TBF WHITE/RED WOMEN'S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45" s="101" t="str">
        <f>IF(C1145&gt;0,+VLOOKUP($C1145,'STYLE NAMES'!$B:$AC,12,FALSE),"")</f>
        <v>* Specially engineered design for high performance
* 4-way super stretch piquet jersey
* Soft and comfortable
* Breathable
* Quick dry
Composition:
95% Poliamide 5% Elasthane</v>
      </c>
      <c r="AI1145" s="101" t="str">
        <f>IF(C1145&gt;0,+VLOOKUP($C1145,'STYLE NAMES'!$B:$AC,13,FALSE),"")</f>
        <v>Machine Wash at 30°C
Mild process
Iron at low temperature
Iron from REVERSE
Do NOT iron on logos or prints
Do not bleach
Do NOT Tumble Dry</v>
      </c>
      <c r="AJ1145" s="149" t="str">
        <f>IF($C1145&gt;0,$C1145&amp;" "&amp;$P1145&amp;" "&amp;+VLOOKUP($C1145,'STYLE NAMES'!$B:$AC,14,FALSE),"""")</f>
        <v>PAOLA-TBF WHITE/RED KADIN UZUN KOL YARIŞMA POLO X TEAM TÜRKİYE</v>
      </c>
      <c r="AK1145" s="149" t="str">
        <f>"Cavalier SanMarco tarafından tasarlanan "&amp;(AJ1145)&amp;"; "&amp;IF(C1145&gt;0,+VLOOKUP($C1145,'STYLE NAMES'!$B:$AC,15,FALSE),"")</f>
        <v>Cavalier SanMarco tarafından tasarlanan PAOLA-TBF WHITE/RED KADIN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45" s="149" t="str">
        <f>IF(C1145&gt;0,+VLOOKUP($C1145,'STYLE NAMES'!$B:$AC,16,FALSE),"")</f>
        <v>* Yüksek performans için özel tasarım
* 4 yönlü süper streç pike kumaş
* Yumuşak ve rahat
* Nefes alabilir
* Hızlı kuruma
Kompozisyon:
%95 Polyamid  %5 Elastan</v>
      </c>
      <c r="AM1145" s="149" t="str">
        <f>IF(C1145&gt;0,+VLOOKUP($C1145,'STYLE NAMES'!$B:$AC,17,FALSE),"")</f>
        <v>Makinede 30°C' de Yıkayın
Hassas Yıkama
Ilık ütü yapın
Tersten ütüleyin
Logo ve baskıları ÜTÜLEMEYİN
Çamaşır suyu kullanmayın
Kurutma Makinesinde Kurutmayın</v>
      </c>
      <c r="AN1145" s="149" t="str">
        <f>IF($C1145&gt;0,$C1145&amp;" "&amp;$P1145&amp;" "&amp;+VLOOKUP($C1145,'STYLE NAMES'!$B:$AC,18,FALSE),"""")</f>
        <v>PAOLA-TBF WHITE/RED POLO DA CONCORSO DONNA MANICA LUNGA X TEAM TÜRKİYE</v>
      </c>
      <c r="AO1145" s="101" t="str">
        <f>"Disegnato da Cavalier SanMarco "&amp;(AN1145)&amp;"; "&amp;IF(C1145&gt;0,+VLOOKUP($C1145,'STYLE NAMES'!$B:$AC,19,FALSE),"")</f>
        <v>Disegnato da Cavalier SanMarco PAOLA-TBF WHITE/RED POLO DA CONCORSO DONNA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45" s="101" t="str">
        <f>IF(C1145&gt;0,+VLOOKUP($C1145,'STYLE NAMES'!$B:$AC,20,FALSE),"")</f>
        <v>Design ingegnerizzato per alte prestazioni 
Jersey piqué elasticizzato  4-way-stretch 
Morbido e confortevole 
Traspirante Asciugatura rapida 
Composizione: 
95% Poliammide  5% Elastan</v>
      </c>
      <c r="AQ1145" s="101" t="str">
        <f>IF(C1145&gt;0,+VLOOKUP($C1145,'STYLE NAMES'!$B:$AC,21,FALSE),"")</f>
        <v>Lavare in lavatrice a 30°C Ciclo delicato 
Stirare a bassa temperatura
Stirare al rovescio 
Non stirare su loghi o stampe 
Non candeggiare 
Non asciugare in asciugatrice</v>
      </c>
      <c r="AR1145" s="101">
        <f>IF(D1145&gt;0,+VLOOKUP($C1145,'STYLE NAMES'!$B:$AC,22,FALSE),"")</f>
        <v>0</v>
      </c>
      <c r="AS1145" s="101">
        <f>IF(E1145&gt;0,+VLOOKUP($C1145,'STYLE NAMES'!$B:$AC,23,FALSE),"")</f>
        <v>0</v>
      </c>
      <c r="AT1145" s="101">
        <f>IF(F1145&gt;0,+VLOOKUP($C1145,'STYLE NAMES'!$B:$AC,24,FALSE),"")</f>
        <v>0</v>
      </c>
      <c r="AU1145" s="101">
        <f>IF(G1145&gt;0,+VLOOKUP($C1145,'STYLE NAMES'!$B:$AC,25,FALSE),"")</f>
        <v>0</v>
      </c>
      <c r="AV1145" s="101">
        <f>+VLOOKUP($S1145,'CODE GENERATOR'!$P:$AM,15,FALSE)</f>
        <v>0</v>
      </c>
      <c r="AW1145" s="101">
        <f>+VLOOKUP($S1145,'CODE GENERATOR'!$P:$AM,16,FALSE)</f>
        <v>0</v>
      </c>
      <c r="AX1145" s="101">
        <f>+VLOOKUP($S1145,'CODE GENERATOR'!$P:$AM,17,FALSE)</f>
        <v>0</v>
      </c>
      <c r="AY1145" s="101">
        <f>+VLOOKUP($S1145,'CODE GENERATOR'!$P:$AM,18,FALSE)</f>
        <v>0</v>
      </c>
      <c r="AZ1145" s="101">
        <f>+VLOOKUP($S1145,'CODE GENERATOR'!$P:$AM,19,FALSE)</f>
        <v>0</v>
      </c>
      <c r="BA1145" s="101">
        <f>+VLOOKUP($S1145,'CODE GENERATOR'!$P:$AM,20,FALSE)</f>
        <v>0</v>
      </c>
      <c r="BB1145" s="101">
        <f>+VLOOKUP($S1145,'CODE GENERATOR'!$P:$AM,21,FALSE)</f>
        <v>0</v>
      </c>
      <c r="BC1145" s="101">
        <f>+VLOOKUP($S1145,'CODE GENERATOR'!$P:$AM,22,FALSE)</f>
        <v>0</v>
      </c>
      <c r="BD1145" s="101">
        <f>+VLOOKUP($S1145,'CODE GENERATOR'!$P:$AM,23,FALSE)</f>
        <v>0</v>
      </c>
      <c r="BE1145" s="101">
        <f>+VLOOKUP($S1145,'CODE GENERATOR'!$P:$AM,24,FALSE)</f>
        <v>0</v>
      </c>
      <c r="BF1145" s="101">
        <f>IF(C1145&gt;0,+VLOOKUP(G1145,'CATEGORY ID'!$A$1:$L$118,3,FALSE),"")</f>
        <v>30</v>
      </c>
      <c r="BG1145" s="101">
        <f>IF(C1145&gt;0,+VLOOKUP(H1145,'CATEGORY ID'!$D$1:$L$118,3,FALSE),"")</f>
        <v>3</v>
      </c>
      <c r="BH1145" s="101">
        <f>IF(C1145&gt;0,+VLOOKUP((+H1145&amp;I1145),'CATEGORY ID'!$H$1:$I$121,2,FALSE),"")</f>
        <v>109</v>
      </c>
      <c r="BJ1145" s="101">
        <f>IF(C1145&gt;0,IF(COUNTIF('CATEGORY ID'!$K$1:$K$121,+H1145&amp;K1145) &gt; 0, +VLOOKUP(+H1145&amp;K1145,'CATEGORY ID'!$K$1:$L$121,2,FALSE),""),"")</f>
        <v>225</v>
      </c>
      <c r="BK1145" s="101" t="str">
        <f>IF(C1145&gt;0,IF(COUNTIF('CATEGORY ID'!$K$124:$K$165, +VLOOKUP(C1145,'STYLE NAMES'!$B:$AE,30,FALSE)) &gt; 0, +VLOOKUP(VLOOKUP(C1145,'STYLE NAMES'!$B:$AE,30,FALSE),'CATEGORY ID'!K:M,2,FALSE),""),"")</f>
        <v/>
      </c>
      <c r="BR1145" s="101" t="str" cm="1">
        <f t="array" ref="BR1145">IF(C1145&gt;0,_xlfn.TEXTJOIN(";", TRUE,_xlfn.UNIQUE(_xlfn._xlws.FILTER(BF1145:BQ1145,(BF1145:BQ1145&gt;0)),TRUE,FALSE)),"")&amp;";"&amp;BS1145</f>
        <v>30;3;109;225;</v>
      </c>
      <c r="BU1145" s="106">
        <f>IF(C1145&gt;0,+VLOOKUP($C1145,'STYLE NAMES'!$B:$AC,26,FALSE),"")</f>
        <v>109.9</v>
      </c>
      <c r="BV1145" s="106">
        <f>IF(C1145&gt;0,+VLOOKUP($C1145,'STYLE NAMES'!$B:$AC,27,FALSE),"")</f>
        <v>6040</v>
      </c>
      <c r="BW1145" s="106">
        <f>IF(C1145&gt;0,+VLOOKUP($C1145,'STYLE NAMES'!$B:$AC,28,FALSE),"")</f>
        <v>126.38499999999999</v>
      </c>
      <c r="BY1145"/>
      <c r="BZ1145" s="101">
        <v>4</v>
      </c>
      <c r="CA1145" s="137">
        <f t="shared" si="83"/>
        <v>1</v>
      </c>
      <c r="CB1145" s="137" t="str">
        <f>+VLOOKUP(C1145,'[2]STYLES &amp; MODELS MATRIX'!$A:$G,7,FALSE)</f>
        <v>AK</v>
      </c>
      <c r="CC1145" s="137" t="str">
        <f>+VLOOKUP(C1145,'[1]STYLES &amp; SIZE CHARTS'!$A:$H,8,FALSE)</f>
        <v>WT-LSCP1</v>
      </c>
      <c r="CD1145" s="137"/>
      <c r="CE1145" s="205"/>
      <c r="CF1145" s="141"/>
    </row>
    <row r="1146" spans="1:84" s="101" customFormat="1" ht="12" customHeight="1" x14ac:dyDescent="0.2">
      <c r="A1146" s="102"/>
      <c r="B1146" s="101" t="s">
        <v>1017</v>
      </c>
      <c r="C1146" s="101" t="s">
        <v>3772</v>
      </c>
      <c r="D1146" s="101" t="s">
        <v>3774</v>
      </c>
      <c r="E1146" s="203" t="s">
        <v>3806</v>
      </c>
      <c r="F1146" s="101" t="s">
        <v>2347</v>
      </c>
      <c r="G1146" s="101" t="str">
        <f>IF(C1146&gt;0,+VLOOKUP($C1146,'STYLE NAMES'!$B:$AC,4,FALSE),"")</f>
        <v>RIDER</v>
      </c>
      <c r="H1146" s="101" t="str">
        <f>IF(C1146&gt;0,+VLOOKUP($C1146,'STYLE NAMES'!$B:$AC,5,FALSE),"")</f>
        <v>WOMEN</v>
      </c>
      <c r="I1146" s="101" t="str">
        <f>IF(C1146&gt;0,+VLOOKUP($C1146,'STYLE NAMES'!$B:$AC,6,FALSE),"")</f>
        <v>TOPS</v>
      </c>
      <c r="J1146" s="101" t="str">
        <f>IF(C1146&gt;0,+VLOOKUP($C1146,'STYLE NAMES'!$B:$AC,7,FALSE),"")</f>
        <v>WOMEN</v>
      </c>
      <c r="K1146" s="101" t="str">
        <f>IF(C1146&gt;0,+VLOOKUP($C1146,'STYLE NAMES'!$B:$AC,8,FALSE),"")</f>
        <v>COMPETITION POLOS</v>
      </c>
      <c r="L1146" s="101" t="str">
        <f>IF(E1146&gt;0,+VLOOKUP($E1146,'CODE GENERATOR'!$D:$T,3,FALSE),"")</f>
        <v>A</v>
      </c>
      <c r="M1146" s="101" t="str">
        <f>IF(E1146&gt;0,+VLOOKUP($E1146,'CODE GENERATOR'!$D:$T,4,FALSE),"")</f>
        <v>TECH JERSEY</v>
      </c>
      <c r="N1146" s="101" t="str">
        <f>IF(E1146&gt;0,+VLOOKUP($E1146,'CODE GENERATOR'!$D:$T,6,FALSE),"")</f>
        <v>WHITE</v>
      </c>
      <c r="O1146" s="101" t="str">
        <f>IF(E1146&gt;0,+VLOOKUP($E1146,'CODE GENERATOR'!$D:$T,7,FALSE),"")</f>
        <v>RED</v>
      </c>
      <c r="P1146" s="101" t="str">
        <f t="shared" si="81"/>
        <v>WHITE/RED</v>
      </c>
      <c r="Q1146" s="104" t="str">
        <f>IF(E1146&gt;0,+VLOOKUP($E1146,'CODE GENERATOR'!$D:$T,11,FALSE),"")</f>
        <v>R.TOPWN_CPL0102A</v>
      </c>
      <c r="R1146" s="104" t="str">
        <f>IF(E1146&gt;0,+VLOOKUP($E1146,'CODE GENERATOR'!$D:$T,12,FALSE),"")</f>
        <v>TJR0015WHTRED</v>
      </c>
      <c r="S1146" s="104" t="str">
        <f>IF(E1146&gt;0,+VLOOKUP($E1146,'CODE GENERATOR'!$D:$T,13,FALSE),"")</f>
        <v>R.TOPWN_CPL0102A_TJR0015WHTRED</v>
      </c>
      <c r="T1146" s="104" t="str">
        <f t="shared" si="82"/>
        <v>R.TOPWN_CPL0102A_TJR0015WHTRED_XXL</v>
      </c>
      <c r="U1146" s="105"/>
      <c r="V1146" s="107" t="str" cm="1">
        <f t="array" ref="V1146">_xlfn.TEXTJOIN(";", TRUE, _xlfn.UNIQUE(_xlfn._xlws.FILTER(P$3:P$10029, C$3:C$10029=C1146)))</f>
        <v>WHITE/RED</v>
      </c>
      <c r="W1146" s="107" t="str" cm="1">
        <f t="array" ref="W1146">_xlfn.TEXTJOIN(";", TRUE, _xlfn.UNIQUE(_xlfn._xlws.FILTER(F$3:F$10029, C$3:C$10029=C1146)))</f>
        <v>XS;S;M;L;XL;XXL</v>
      </c>
      <c r="X1146" s="101" t="str">
        <f>IF(E1146&gt;0,+VLOOKUP($E1146,'CODE GENERATOR'!$D:$AC,19,FALSE),0)</f>
        <v>CavalierSanmarco_27.01.2026_0380</v>
      </c>
      <c r="Y1146" s="101" t="str">
        <f>IF(E1146&gt;0,+VLOOKUP($E1146,'CODE GENERATOR'!$D:$AC,20,FALSE),0)</f>
        <v>CavalierSanmarco_27.01.2026_0381</v>
      </c>
      <c r="Z1146" s="101" t="str">
        <f>IF(E1146&gt;0,+VLOOKUP($E1146,'CODE GENERATOR'!$D:$AC,21,FALSE),0)</f>
        <v/>
      </c>
      <c r="AF1146" s="149" t="str">
        <f>IF($C1146&gt;0,$C1146&amp;" "&amp;$P1146&amp;" "&amp;+VLOOKUP($C1146,'STYLE NAMES'!$B:$AC,10,FALSE),"""")</f>
        <v>PAOLA-TBF WHITE/RED WOMEN'S COMPETITION POLO LONG SLEEVE X TEAM TÜRKİYE</v>
      </c>
      <c r="AG1146" s="101" t="str">
        <f>"Enjoy our "&amp;(AF1146)&amp;"; "&amp;IF(C1146&gt;0,+VLOOKUP($C1146,'STYLE NAMES'!$B:$AC,11,FALSE),"")</f>
        <v>Enjoy our PAOLA-TBF WHITE/RED WOMEN'S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46" s="101" t="str">
        <f>IF(C1146&gt;0,+VLOOKUP($C1146,'STYLE NAMES'!$B:$AC,12,FALSE),"")</f>
        <v>* Specially engineered design for high performance
* 4-way super stretch piquet jersey
* Soft and comfortable
* Breathable
* Quick dry
Composition:
95% Poliamide 5% Elasthane</v>
      </c>
      <c r="AI1146" s="101" t="str">
        <f>IF(C1146&gt;0,+VLOOKUP($C1146,'STYLE NAMES'!$B:$AC,13,FALSE),"")</f>
        <v>Machine Wash at 30°C
Mild process
Iron at low temperature
Iron from REVERSE
Do NOT iron on logos or prints
Do not bleach
Do NOT Tumble Dry</v>
      </c>
      <c r="AJ1146" s="149" t="str">
        <f>IF($C1146&gt;0,$C1146&amp;" "&amp;$P1146&amp;" "&amp;+VLOOKUP($C1146,'STYLE NAMES'!$B:$AC,14,FALSE),"""")</f>
        <v>PAOLA-TBF WHITE/RED KADIN UZUN KOL YARIŞMA POLO X TEAM TÜRKİYE</v>
      </c>
      <c r="AK1146" s="149" t="str">
        <f>"Cavalier SanMarco tarafından tasarlanan "&amp;(AJ1146)&amp;"; "&amp;IF(C1146&gt;0,+VLOOKUP($C1146,'STYLE NAMES'!$B:$AC,15,FALSE),"")</f>
        <v>Cavalier SanMarco tarafından tasarlanan PAOLA-TBF WHITE/RED KADIN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46" s="149" t="str">
        <f>IF(C1146&gt;0,+VLOOKUP($C1146,'STYLE NAMES'!$B:$AC,16,FALSE),"")</f>
        <v>* Yüksek performans için özel tasarım
* 4 yönlü süper streç pike kumaş
* Yumuşak ve rahat
* Nefes alabilir
* Hızlı kuruma
Kompozisyon:
%95 Polyamid  %5 Elastan</v>
      </c>
      <c r="AM1146" s="149" t="str">
        <f>IF(C1146&gt;0,+VLOOKUP($C1146,'STYLE NAMES'!$B:$AC,17,FALSE),"")</f>
        <v>Makinede 30°C' de Yıkayın
Hassas Yıkama
Ilık ütü yapın
Tersten ütüleyin
Logo ve baskıları ÜTÜLEMEYİN
Çamaşır suyu kullanmayın
Kurutma Makinesinde Kurutmayın</v>
      </c>
      <c r="AN1146" s="149" t="str">
        <f>IF($C1146&gt;0,$C1146&amp;" "&amp;$P1146&amp;" "&amp;+VLOOKUP($C1146,'STYLE NAMES'!$B:$AC,18,FALSE),"""")</f>
        <v>PAOLA-TBF WHITE/RED POLO DA CONCORSO DONNA MANICA LUNGA X TEAM TÜRKİYE</v>
      </c>
      <c r="AO1146" s="101" t="str">
        <f>"Disegnato da Cavalier SanMarco "&amp;(AN1146)&amp;"; "&amp;IF(C1146&gt;0,+VLOOKUP($C1146,'STYLE NAMES'!$B:$AC,19,FALSE),"")</f>
        <v>Disegnato da Cavalier SanMarco PAOLA-TBF WHITE/RED POLO DA CONCORSO DONNA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46" s="101" t="str">
        <f>IF(C1146&gt;0,+VLOOKUP($C1146,'STYLE NAMES'!$B:$AC,20,FALSE),"")</f>
        <v>Design ingegnerizzato per alte prestazioni 
Jersey piqué elasticizzato  4-way-stretch 
Morbido e confortevole 
Traspirante Asciugatura rapida 
Composizione: 
95% Poliammide  5% Elastan</v>
      </c>
      <c r="AQ1146" s="101" t="str">
        <f>IF(C1146&gt;0,+VLOOKUP($C1146,'STYLE NAMES'!$B:$AC,21,FALSE),"")</f>
        <v>Lavare in lavatrice a 30°C Ciclo delicato 
Stirare a bassa temperatura
Stirare al rovescio 
Non stirare su loghi o stampe 
Non candeggiare 
Non asciugare in asciugatrice</v>
      </c>
      <c r="AR1146" s="101">
        <f>IF(D1146&gt;0,+VLOOKUP($C1146,'STYLE NAMES'!$B:$AC,22,FALSE),"")</f>
        <v>0</v>
      </c>
      <c r="AS1146" s="101">
        <f>IF(E1146&gt;0,+VLOOKUP($C1146,'STYLE NAMES'!$B:$AC,23,FALSE),"")</f>
        <v>0</v>
      </c>
      <c r="AT1146" s="101">
        <f>IF(F1146&gt;0,+VLOOKUP($C1146,'STYLE NAMES'!$B:$AC,24,FALSE),"")</f>
        <v>0</v>
      </c>
      <c r="AU1146" s="101">
        <f>IF(G1146&gt;0,+VLOOKUP($C1146,'STYLE NAMES'!$B:$AC,25,FALSE),"")</f>
        <v>0</v>
      </c>
      <c r="AV1146" s="101">
        <f>+VLOOKUP($S1146,'CODE GENERATOR'!$P:$AM,15,FALSE)</f>
        <v>0</v>
      </c>
      <c r="AW1146" s="101">
        <f>+VLOOKUP($S1146,'CODE GENERATOR'!$P:$AM,16,FALSE)</f>
        <v>0</v>
      </c>
      <c r="AX1146" s="101">
        <f>+VLOOKUP($S1146,'CODE GENERATOR'!$P:$AM,17,FALSE)</f>
        <v>0</v>
      </c>
      <c r="AY1146" s="101">
        <f>+VLOOKUP($S1146,'CODE GENERATOR'!$P:$AM,18,FALSE)</f>
        <v>0</v>
      </c>
      <c r="AZ1146" s="101">
        <f>+VLOOKUP($S1146,'CODE GENERATOR'!$P:$AM,19,FALSE)</f>
        <v>0</v>
      </c>
      <c r="BA1146" s="101">
        <f>+VLOOKUP($S1146,'CODE GENERATOR'!$P:$AM,20,FALSE)</f>
        <v>0</v>
      </c>
      <c r="BB1146" s="101">
        <f>+VLOOKUP($S1146,'CODE GENERATOR'!$P:$AM,21,FALSE)</f>
        <v>0</v>
      </c>
      <c r="BC1146" s="101">
        <f>+VLOOKUP($S1146,'CODE GENERATOR'!$P:$AM,22,FALSE)</f>
        <v>0</v>
      </c>
      <c r="BD1146" s="101">
        <f>+VLOOKUP($S1146,'CODE GENERATOR'!$P:$AM,23,FALSE)</f>
        <v>0</v>
      </c>
      <c r="BE1146" s="101">
        <f>+VLOOKUP($S1146,'CODE GENERATOR'!$P:$AM,24,FALSE)</f>
        <v>0</v>
      </c>
      <c r="BF1146" s="101">
        <f>IF(C1146&gt;0,+VLOOKUP(G1146,'CATEGORY ID'!$A$1:$L$118,3,FALSE),"")</f>
        <v>30</v>
      </c>
      <c r="BG1146" s="101">
        <f>IF(C1146&gt;0,+VLOOKUP(H1146,'CATEGORY ID'!$D$1:$L$118,3,FALSE),"")</f>
        <v>3</v>
      </c>
      <c r="BH1146" s="101">
        <f>IF(C1146&gt;0,+VLOOKUP((+H1146&amp;I1146),'CATEGORY ID'!$H$1:$I$121,2,FALSE),"")</f>
        <v>109</v>
      </c>
      <c r="BJ1146" s="101">
        <f>IF(C1146&gt;0,IF(COUNTIF('CATEGORY ID'!$K$1:$K$121,+H1146&amp;K1146) &gt; 0, +VLOOKUP(+H1146&amp;K1146,'CATEGORY ID'!$K$1:$L$121,2,FALSE),""),"")</f>
        <v>225</v>
      </c>
      <c r="BK1146" s="101" t="str">
        <f>IF(C1146&gt;0,IF(COUNTIF('CATEGORY ID'!$K$124:$K$165, +VLOOKUP(C1146,'STYLE NAMES'!$B:$AE,30,FALSE)) &gt; 0, +VLOOKUP(VLOOKUP(C1146,'STYLE NAMES'!$B:$AE,30,FALSE),'CATEGORY ID'!K:M,2,FALSE),""),"")</f>
        <v/>
      </c>
      <c r="BR1146" s="101" t="str" cm="1">
        <f t="array" ref="BR1146">IF(C1146&gt;0,_xlfn.TEXTJOIN(";", TRUE,_xlfn.UNIQUE(_xlfn._xlws.FILTER(BF1146:BQ1146,(BF1146:BQ1146&gt;0)),TRUE,FALSE)),"")&amp;";"&amp;BS1146</f>
        <v>30;3;109;225;</v>
      </c>
      <c r="BU1146" s="106">
        <f>IF(C1146&gt;0,+VLOOKUP($C1146,'STYLE NAMES'!$B:$AC,26,FALSE),"")</f>
        <v>109.9</v>
      </c>
      <c r="BV1146" s="106">
        <f>IF(C1146&gt;0,+VLOOKUP($C1146,'STYLE NAMES'!$B:$AC,27,FALSE),"")</f>
        <v>6040</v>
      </c>
      <c r="BW1146" s="106">
        <f>IF(C1146&gt;0,+VLOOKUP($C1146,'STYLE NAMES'!$B:$AC,28,FALSE),"")</f>
        <v>126.38499999999999</v>
      </c>
      <c r="BY1146"/>
      <c r="BZ1146" s="101">
        <v>0</v>
      </c>
      <c r="CA1146" s="137">
        <f t="shared" si="83"/>
        <v>1</v>
      </c>
      <c r="CB1146" s="137" t="str">
        <f>+VLOOKUP(C1146,'[2]STYLES &amp; MODELS MATRIX'!$A:$G,7,FALSE)</f>
        <v>AK</v>
      </c>
      <c r="CC1146" s="137" t="str">
        <f>+VLOOKUP(C1146,'[1]STYLES &amp; SIZE CHARTS'!$A:$H,8,FALSE)</f>
        <v>WT-LSCP1</v>
      </c>
      <c r="CD1146" s="137"/>
      <c r="CE1146" s="205"/>
      <c r="CF1146" s="141"/>
    </row>
    <row r="1147" spans="1:84" s="101" customFormat="1" ht="12" customHeight="1" x14ac:dyDescent="0.2">
      <c r="A1147" s="102" t="s">
        <v>3810</v>
      </c>
      <c r="B1147" s="101" t="s">
        <v>1018</v>
      </c>
      <c r="C1147" s="101" t="s">
        <v>3773</v>
      </c>
      <c r="D1147" s="101" t="s">
        <v>3775</v>
      </c>
      <c r="E1147" s="203" t="s">
        <v>3807</v>
      </c>
      <c r="F1147" s="101" t="s">
        <v>2346</v>
      </c>
      <c r="G1147" s="101" t="str">
        <f>IF(C1147&gt;0,+VLOOKUP($C1147,'STYLE NAMES'!$B:$AC,4,FALSE),"")</f>
        <v>RIDER</v>
      </c>
      <c r="H1147" s="101" t="str">
        <f>IF(C1147&gt;0,+VLOOKUP($C1147,'STYLE NAMES'!$B:$AC,5,FALSE),"")</f>
        <v>MEN</v>
      </c>
      <c r="I1147" s="101" t="str">
        <f>IF(C1147&gt;0,+VLOOKUP($C1147,'STYLE NAMES'!$B:$AC,6,FALSE),"")</f>
        <v>TOPS</v>
      </c>
      <c r="J1147" s="101" t="str">
        <f>IF(C1147&gt;0,+VLOOKUP($C1147,'STYLE NAMES'!$B:$AC,7,FALSE),"")</f>
        <v>MEN</v>
      </c>
      <c r="K1147" s="101" t="str">
        <f>IF(C1147&gt;0,+VLOOKUP($C1147,'STYLE NAMES'!$B:$AC,8,FALSE),"")</f>
        <v>COMPETITION POLOS</v>
      </c>
      <c r="L1147" s="101" t="str">
        <f>IF(E1147&gt;0,+VLOOKUP($E1147,'CODE GENERATOR'!$D:$T,3,FALSE),"")</f>
        <v>A</v>
      </c>
      <c r="M1147" s="101" t="str">
        <f>IF(E1147&gt;0,+VLOOKUP($E1147,'CODE GENERATOR'!$D:$T,4,FALSE),"")</f>
        <v>TECH JERSEY</v>
      </c>
      <c r="N1147" s="101" t="str">
        <f>IF(E1147&gt;0,+VLOOKUP($E1147,'CODE GENERATOR'!$D:$T,6,FALSE),"")</f>
        <v>WHITE</v>
      </c>
      <c r="O1147" s="101" t="str">
        <f>IF(E1147&gt;0,+VLOOKUP($E1147,'CODE GENERATOR'!$D:$T,7,FALSE),"")</f>
        <v>RED</v>
      </c>
      <c r="P1147" s="101" t="str">
        <f t="shared" si="81"/>
        <v>WHITE/RED</v>
      </c>
      <c r="Q1147" s="104" t="str">
        <f>IF(E1147&gt;0,+VLOOKUP($E1147,'CODE GENERATOR'!$D:$T,11,FALSE),"")</f>
        <v>R.TOPMN_CPL0103A</v>
      </c>
      <c r="R1147" s="104" t="str">
        <f>IF(E1147&gt;0,+VLOOKUP($E1147,'CODE GENERATOR'!$D:$T,12,FALSE),"")</f>
        <v>TJR0015WHTRED</v>
      </c>
      <c r="S1147" s="104" t="str">
        <f>IF(E1147&gt;0,+VLOOKUP($E1147,'CODE GENERATOR'!$D:$T,13,FALSE),"")</f>
        <v>R.TOPMN_CPL0103A_TJR0015WHTRED</v>
      </c>
      <c r="T1147" s="104" t="str">
        <f t="shared" si="82"/>
        <v>R.TOPMN_CPL0103A_TJR0015WHTRED_XS</v>
      </c>
      <c r="U1147" s="105"/>
      <c r="V1147" s="107" t="str" cm="1">
        <f t="array" ref="V1147">_xlfn.TEXTJOIN(";", TRUE, _xlfn.UNIQUE(_xlfn._xlws.FILTER(P$3:P$10029, C$3:C$10029=C1147)))</f>
        <v>WHITE/RED</v>
      </c>
      <c r="W1147" s="107" t="str" cm="1">
        <f t="array" ref="W1147">_xlfn.TEXTJOIN(";", TRUE, _xlfn.UNIQUE(_xlfn._xlws.FILTER(F$3:F$10029, C$3:C$10029=C1147)))</f>
        <v>XS;S;M;L;XL;XXL</v>
      </c>
      <c r="X1147" s="101" t="str">
        <f>IF(E1147&gt;0,+VLOOKUP($E1147,'CODE GENERATOR'!$D:$AC,19,FALSE),0)</f>
        <v>CavalierSanmarco_27.01.2026_0363</v>
      </c>
      <c r="Y1147" s="101" t="str">
        <f>IF(E1147&gt;0,+VLOOKUP($E1147,'CODE GENERATOR'!$D:$AC,20,FALSE),0)</f>
        <v>CavalierSanmarco_27.01.2026_0366</v>
      </c>
      <c r="Z1147" s="101" t="str">
        <f>IF(E1147&gt;0,+VLOOKUP($E1147,'CODE GENERATOR'!$D:$AC,21,FALSE),0)</f>
        <v/>
      </c>
      <c r="AF1147" s="149" t="str">
        <f>IF($C1147&gt;0,$C1147&amp;" "&amp;$P1147&amp;" "&amp;+VLOOKUP($C1147,'STYLE NAMES'!$B:$AC,10,FALSE),"""")</f>
        <v>PAOLO-TBF WHITE/RED MEN'S COMPETITION POLO LONG SLEEVE X TEAM TÜRKİYE</v>
      </c>
      <c r="AG1147" s="101" t="str">
        <f>"Enjoy our "&amp;(AF1147)&amp;"; "&amp;IF(C1147&gt;0,+VLOOKUP($C1147,'STYLE NAMES'!$B:$AC,11,FALSE),"")</f>
        <v>Enjoy our PAOLO-TBF WHITE/RED 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47" s="101" t="str">
        <f>IF(C1147&gt;0,+VLOOKUP($C1147,'STYLE NAMES'!$B:$AC,12,FALSE),"")</f>
        <v>* Specially engineered design for high performance
* 4-way super stretch piquet jersey
* Soft and comfortable
* Breathable
* Quick dry
Composition:
95% Poliamide 5% Elasthane</v>
      </c>
      <c r="AI1147" s="101" t="str">
        <f>IF(C1147&gt;0,+VLOOKUP($C1147,'STYLE NAMES'!$B:$AC,13,FALSE),"")</f>
        <v>Machine Wash at 30°C
Mild process
Iron at low temperature
Iron from REVERSE
Do NOT iron on logos or prints
Do not bleach
Do NOT Tumble Dry</v>
      </c>
      <c r="AJ1147" s="149" t="str">
        <f>IF($C1147&gt;0,$C1147&amp;" "&amp;$P1147&amp;" "&amp;+VLOOKUP($C1147,'STYLE NAMES'!$B:$AC,14,FALSE),"""")</f>
        <v>PAOLO-TBF WHITE/RED ERKEK UZUN KOL YARIŞMA POLO X TEAM TÜRKİYE</v>
      </c>
      <c r="AK1147" s="149" t="str">
        <f>"Cavalier SanMarco tarafından tasarlanan "&amp;(AJ1147)&amp;"; "&amp;IF(C1147&gt;0,+VLOOKUP($C1147,'STYLE NAMES'!$B:$AC,15,FALSE),"")</f>
        <v>Cavalier SanMarco tarafından tasarlanan PAOLO-TBF WHITE/RED ERKEK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47" s="149" t="str">
        <f>IF(C1147&gt;0,+VLOOKUP($C1147,'STYLE NAMES'!$B:$AC,16,FALSE),"")</f>
        <v>* Yüksek performans için özel tasarım
* 4 yönlü süper streç pike kumaş
* Yumuşak ve rahat
* Nefes alabilir
* Hızlı kuruma
Kompozisyon:
%95 Polyamid  %5 Elastan</v>
      </c>
      <c r="AM1147" s="149" t="str">
        <f>IF(C1147&gt;0,+VLOOKUP($C1147,'STYLE NAMES'!$B:$AC,17,FALSE),"")</f>
        <v>Makinede 30°C' de Yıkayın
Hassas Yıkama
Ilık ütü yapın
Tersten ütüleyin
Logo ve baskıları ÜTÜLEMEYİN
Çamaşır suyu kullanmayın
Kurutma Makinesinde Kurutmayın</v>
      </c>
      <c r="AN1147" s="149" t="str">
        <f>IF($C1147&gt;0,$C1147&amp;" "&amp;$P1147&amp;" "&amp;+VLOOKUP($C1147,'STYLE NAMES'!$B:$AC,18,FALSE),"""")</f>
        <v>PAOLO-TBF WHITE/RED POLO DA CONCORSO UOMO MANICA LUNGA X TEAM TÜRKİYE</v>
      </c>
      <c r="AO1147" s="101" t="str">
        <f>"Disegnato da Cavalier SanMarco "&amp;(AN1147)&amp;"; "&amp;IF(C1147&gt;0,+VLOOKUP($C1147,'STYLE NAMES'!$B:$AC,19,FALSE),"")</f>
        <v>Disegnato da Cavalier SanMarco PAOLO-TBF WHITE/RED POLO DA CONCORSO UOMO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47" s="101" t="str">
        <f>IF(C1147&gt;0,+VLOOKUP($C1147,'STYLE NAMES'!$B:$AC,20,FALSE),"")</f>
        <v>Design ingegnerizzato per alte prestazioni 
Jersey piqué elasticizzato  4-way-stretch 
Morbido e confortevole 
Traspirante Asciugatura rapida 
Composizione: 
95% Poliammide  5% Elastan</v>
      </c>
      <c r="AQ1147" s="101" t="str">
        <f>IF(C1147&gt;0,+VLOOKUP($C1147,'STYLE NAMES'!$B:$AC,21,FALSE),"")</f>
        <v>Lavare in lavatrice a 30°C Ciclo delicato 
Stirare a bassa temperatura
Stirare al rovescio 
Non stirare su loghi o stampe 
Non candeggiare 
Non asciugare in asciugatrice</v>
      </c>
      <c r="AR1147" s="101">
        <f>IF(D1147&gt;0,+VLOOKUP($C1147,'STYLE NAMES'!$B:$AC,22,FALSE),"")</f>
        <v>0</v>
      </c>
      <c r="AS1147" s="101">
        <f>IF(E1147&gt;0,+VLOOKUP($C1147,'STYLE NAMES'!$B:$AC,23,FALSE),"")</f>
        <v>0</v>
      </c>
      <c r="AT1147" s="101">
        <f>IF(F1147&gt;0,+VLOOKUP($C1147,'STYLE NAMES'!$B:$AC,24,FALSE),"")</f>
        <v>0</v>
      </c>
      <c r="AU1147" s="101">
        <f>IF(G1147&gt;0,+VLOOKUP($C1147,'STYLE NAMES'!$B:$AC,25,FALSE),"")</f>
        <v>0</v>
      </c>
      <c r="AV1147" s="101">
        <f>+VLOOKUP($S1147,'CODE GENERATOR'!$P:$AM,15,FALSE)</f>
        <v>0</v>
      </c>
      <c r="AW1147" s="101">
        <f>+VLOOKUP($S1147,'CODE GENERATOR'!$P:$AM,16,FALSE)</f>
        <v>0</v>
      </c>
      <c r="AX1147" s="101">
        <f>+VLOOKUP($S1147,'CODE GENERATOR'!$P:$AM,17,FALSE)</f>
        <v>0</v>
      </c>
      <c r="AY1147" s="101">
        <f>+VLOOKUP($S1147,'CODE GENERATOR'!$P:$AM,18,FALSE)</f>
        <v>0</v>
      </c>
      <c r="AZ1147" s="101">
        <f>+VLOOKUP($S1147,'CODE GENERATOR'!$P:$AM,19,FALSE)</f>
        <v>0</v>
      </c>
      <c r="BA1147" s="101">
        <f>+VLOOKUP($S1147,'CODE GENERATOR'!$P:$AM,20,FALSE)</f>
        <v>0</v>
      </c>
      <c r="BB1147" s="101">
        <f>+VLOOKUP($S1147,'CODE GENERATOR'!$P:$AM,21,FALSE)</f>
        <v>0</v>
      </c>
      <c r="BC1147" s="101">
        <f>+VLOOKUP($S1147,'CODE GENERATOR'!$P:$AM,22,FALSE)</f>
        <v>0</v>
      </c>
      <c r="BD1147" s="101">
        <f>+VLOOKUP($S1147,'CODE GENERATOR'!$P:$AM,23,FALSE)</f>
        <v>0</v>
      </c>
      <c r="BE1147" s="101">
        <f>+VLOOKUP($S1147,'CODE GENERATOR'!$P:$AM,24,FALSE)</f>
        <v>0</v>
      </c>
      <c r="BF1147" s="101">
        <f>IF(C1147&gt;0,+VLOOKUP(G1147,'CATEGORY ID'!$A$1:$L$118,3,FALSE),"")</f>
        <v>30</v>
      </c>
      <c r="BG1147" s="101">
        <f>IF(C1147&gt;0,+VLOOKUP(H1147,'CATEGORY ID'!$D$1:$L$118,3,FALSE),"")</f>
        <v>2</v>
      </c>
      <c r="BH1147" s="101">
        <f>IF(C1147&gt;0,+VLOOKUP((+H1147&amp;I1147),'CATEGORY ID'!$H$1:$I$121,2,FALSE),"")</f>
        <v>108</v>
      </c>
      <c r="BJ1147" s="101">
        <f>IF(C1147&gt;0,IF(COUNTIF('CATEGORY ID'!$K$1:$K$121,+H1147&amp;K1147) &gt; 0, +VLOOKUP(+H1147&amp;K1147,'CATEGORY ID'!$K$1:$L$121,2,FALSE),""),"")</f>
        <v>224</v>
      </c>
      <c r="BK1147" s="101" t="str">
        <f>IF(C1147&gt;0,IF(COUNTIF('CATEGORY ID'!$K$124:$K$165, +VLOOKUP(C1147,'STYLE NAMES'!$B:$AE,30,FALSE)) &gt; 0, +VLOOKUP(VLOOKUP(C1147,'STYLE NAMES'!$B:$AE,30,FALSE),'CATEGORY ID'!K:M,2,FALSE),""),"")</f>
        <v/>
      </c>
      <c r="BR1147" s="101" t="str" cm="1">
        <f t="array" ref="BR1147">IF(C1147&gt;0,_xlfn.TEXTJOIN(";", TRUE,_xlfn.UNIQUE(_xlfn._xlws.FILTER(BF1147:BQ1147,(BF1147:BQ1147&gt;0)),TRUE,FALSE)),"")&amp;";"&amp;BS1147</f>
        <v>30;2;108;224;</v>
      </c>
      <c r="BU1147" s="106">
        <f>IF(C1147&gt;0,+VLOOKUP($C1147,'STYLE NAMES'!$B:$AC,26,FALSE),"")</f>
        <v>109.9</v>
      </c>
      <c r="BV1147" s="106">
        <f>IF(C1147&gt;0,+VLOOKUP($C1147,'STYLE NAMES'!$B:$AC,27,FALSE),"")</f>
        <v>6040</v>
      </c>
      <c r="BW1147" s="106">
        <f>IF(C1147&gt;0,+VLOOKUP($C1147,'STYLE NAMES'!$B:$AC,28,FALSE),"")</f>
        <v>126.38499999999999</v>
      </c>
      <c r="BY1147"/>
      <c r="BZ1147" s="101">
        <v>6</v>
      </c>
      <c r="CA1147" s="137">
        <f t="shared" si="83"/>
        <v>1</v>
      </c>
      <c r="CB1147" s="137" t="str">
        <f>+VLOOKUP(C1147,'[2]STYLES &amp; MODELS MATRIX'!$A:$G,7,FALSE)</f>
        <v>HDJ</v>
      </c>
      <c r="CC1147" s="137" t="str">
        <f>+VLOOKUP(C1147,'[1]STYLES &amp; SIZE CHARTS'!$A:$H,8,FALSE)</f>
        <v>MT-LSCP1</v>
      </c>
      <c r="CD1147" s="137"/>
      <c r="CE1147" s="205"/>
      <c r="CF1147" s="141"/>
    </row>
    <row r="1148" spans="1:84" s="101" customFormat="1" ht="12" customHeight="1" x14ac:dyDescent="0.2">
      <c r="A1148" s="102"/>
      <c r="B1148" s="101" t="s">
        <v>1018</v>
      </c>
      <c r="C1148" s="101" t="s">
        <v>3773</v>
      </c>
      <c r="D1148" s="101" t="s">
        <v>3775</v>
      </c>
      <c r="E1148" s="203" t="s">
        <v>3807</v>
      </c>
      <c r="F1148" s="101" t="s">
        <v>785</v>
      </c>
      <c r="G1148" s="101" t="str">
        <f>IF(C1148&gt;0,+VLOOKUP($C1148,'STYLE NAMES'!$B:$AC,4,FALSE),"")</f>
        <v>RIDER</v>
      </c>
      <c r="H1148" s="101" t="str">
        <f>IF(C1148&gt;0,+VLOOKUP($C1148,'STYLE NAMES'!$B:$AC,5,FALSE),"")</f>
        <v>MEN</v>
      </c>
      <c r="I1148" s="101" t="str">
        <f>IF(C1148&gt;0,+VLOOKUP($C1148,'STYLE NAMES'!$B:$AC,6,FALSE),"")</f>
        <v>TOPS</v>
      </c>
      <c r="J1148" s="101" t="str">
        <f>IF(C1148&gt;0,+VLOOKUP($C1148,'STYLE NAMES'!$B:$AC,7,FALSE),"")</f>
        <v>MEN</v>
      </c>
      <c r="K1148" s="101" t="str">
        <f>IF(C1148&gt;0,+VLOOKUP($C1148,'STYLE NAMES'!$B:$AC,8,FALSE),"")</f>
        <v>COMPETITION POLOS</v>
      </c>
      <c r="L1148" s="101" t="str">
        <f>IF(E1148&gt;0,+VLOOKUP($E1148,'CODE GENERATOR'!$D:$T,3,FALSE),"")</f>
        <v>A</v>
      </c>
      <c r="M1148" s="101" t="str">
        <f>IF(E1148&gt;0,+VLOOKUP($E1148,'CODE GENERATOR'!$D:$T,4,FALSE),"")</f>
        <v>TECH JERSEY</v>
      </c>
      <c r="N1148" s="101" t="str">
        <f>IF(E1148&gt;0,+VLOOKUP($E1148,'CODE GENERATOR'!$D:$T,6,FALSE),"")</f>
        <v>WHITE</v>
      </c>
      <c r="O1148" s="101" t="str">
        <f>IF(E1148&gt;0,+VLOOKUP($E1148,'CODE GENERATOR'!$D:$T,7,FALSE),"")</f>
        <v>RED</v>
      </c>
      <c r="P1148" s="101" t="str">
        <f t="shared" si="81"/>
        <v>WHITE/RED</v>
      </c>
      <c r="Q1148" s="104" t="str">
        <f>IF(E1148&gt;0,+VLOOKUP($E1148,'CODE GENERATOR'!$D:$T,11,FALSE),"")</f>
        <v>R.TOPMN_CPL0103A</v>
      </c>
      <c r="R1148" s="104" t="str">
        <f>IF(E1148&gt;0,+VLOOKUP($E1148,'CODE GENERATOR'!$D:$T,12,FALSE),"")</f>
        <v>TJR0015WHTRED</v>
      </c>
      <c r="S1148" s="104" t="str">
        <f>IF(E1148&gt;0,+VLOOKUP($E1148,'CODE GENERATOR'!$D:$T,13,FALSE),"")</f>
        <v>R.TOPMN_CPL0103A_TJR0015WHTRED</v>
      </c>
      <c r="T1148" s="104" t="str">
        <f t="shared" si="82"/>
        <v>R.TOPMN_CPL0103A_TJR0015WHTRED_S</v>
      </c>
      <c r="U1148" s="105"/>
      <c r="V1148" s="107" t="str" cm="1">
        <f t="array" ref="V1148">_xlfn.TEXTJOIN(";", TRUE, _xlfn.UNIQUE(_xlfn._xlws.FILTER(P$3:P$10029, C$3:C$10029=C1148)))</f>
        <v>WHITE/RED</v>
      </c>
      <c r="W1148" s="107" t="str" cm="1">
        <f t="array" ref="W1148">_xlfn.TEXTJOIN(";", TRUE, _xlfn.UNIQUE(_xlfn._xlws.FILTER(F$3:F$10029, C$3:C$10029=C1148)))</f>
        <v>XS;S;M;L;XL;XXL</v>
      </c>
      <c r="X1148" s="101" t="str">
        <f>IF(E1148&gt;0,+VLOOKUP($E1148,'CODE GENERATOR'!$D:$AC,19,FALSE),0)</f>
        <v>CavalierSanmarco_27.01.2026_0363</v>
      </c>
      <c r="Y1148" s="101" t="str">
        <f>IF(E1148&gt;0,+VLOOKUP($E1148,'CODE GENERATOR'!$D:$AC,20,FALSE),0)</f>
        <v>CavalierSanmarco_27.01.2026_0366</v>
      </c>
      <c r="Z1148" s="101" t="str">
        <f>IF(E1148&gt;0,+VLOOKUP($E1148,'CODE GENERATOR'!$D:$AC,21,FALSE),0)</f>
        <v/>
      </c>
      <c r="AF1148" s="149" t="str">
        <f>IF($C1148&gt;0,$C1148&amp;" "&amp;$P1148&amp;" "&amp;+VLOOKUP($C1148,'STYLE NAMES'!$B:$AC,10,FALSE),"""")</f>
        <v>PAOLO-TBF WHITE/RED MEN'S COMPETITION POLO LONG SLEEVE X TEAM TÜRKİYE</v>
      </c>
      <c r="AG1148" s="101" t="str">
        <f>"Enjoy our "&amp;(AF1148)&amp;"; "&amp;IF(C1148&gt;0,+VLOOKUP($C1148,'STYLE NAMES'!$B:$AC,11,FALSE),"")</f>
        <v>Enjoy our PAOLO-TBF WHITE/RED 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48" s="101" t="str">
        <f>IF(C1148&gt;0,+VLOOKUP($C1148,'STYLE NAMES'!$B:$AC,12,FALSE),"")</f>
        <v>* Specially engineered design for high performance
* 4-way super stretch piquet jersey
* Soft and comfortable
* Breathable
* Quick dry
Composition:
95% Poliamide 5% Elasthane</v>
      </c>
      <c r="AI1148" s="101" t="str">
        <f>IF(C1148&gt;0,+VLOOKUP($C1148,'STYLE NAMES'!$B:$AC,13,FALSE),"")</f>
        <v>Machine Wash at 30°C
Mild process
Iron at low temperature
Iron from REVERSE
Do NOT iron on logos or prints
Do not bleach
Do NOT Tumble Dry</v>
      </c>
      <c r="AJ1148" s="149" t="str">
        <f>IF($C1148&gt;0,$C1148&amp;" "&amp;$P1148&amp;" "&amp;+VLOOKUP($C1148,'STYLE NAMES'!$B:$AC,14,FALSE),"""")</f>
        <v>PAOLO-TBF WHITE/RED ERKEK UZUN KOL YARIŞMA POLO X TEAM TÜRKİYE</v>
      </c>
      <c r="AK1148" s="149" t="str">
        <f>"Cavalier SanMarco tarafından tasarlanan "&amp;(AJ1148)&amp;"; "&amp;IF(C1148&gt;0,+VLOOKUP($C1148,'STYLE NAMES'!$B:$AC,15,FALSE),"")</f>
        <v>Cavalier SanMarco tarafından tasarlanan PAOLO-TBF WHITE/RED ERKEK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48" s="149" t="str">
        <f>IF(C1148&gt;0,+VLOOKUP($C1148,'STYLE NAMES'!$B:$AC,16,FALSE),"")</f>
        <v>* Yüksek performans için özel tasarım
* 4 yönlü süper streç pike kumaş
* Yumuşak ve rahat
* Nefes alabilir
* Hızlı kuruma
Kompozisyon:
%95 Polyamid  %5 Elastan</v>
      </c>
      <c r="AM1148" s="149" t="str">
        <f>IF(C1148&gt;0,+VLOOKUP($C1148,'STYLE NAMES'!$B:$AC,17,FALSE),"")</f>
        <v>Makinede 30°C' de Yıkayın
Hassas Yıkama
Ilık ütü yapın
Tersten ütüleyin
Logo ve baskıları ÜTÜLEMEYİN
Çamaşır suyu kullanmayın
Kurutma Makinesinde Kurutmayın</v>
      </c>
      <c r="AN1148" s="149" t="str">
        <f>IF($C1148&gt;0,$C1148&amp;" "&amp;$P1148&amp;" "&amp;+VLOOKUP($C1148,'STYLE NAMES'!$B:$AC,18,FALSE),"""")</f>
        <v>PAOLO-TBF WHITE/RED POLO DA CONCORSO UOMO MANICA LUNGA X TEAM TÜRKİYE</v>
      </c>
      <c r="AO1148" s="101" t="str">
        <f>"Disegnato da Cavalier SanMarco "&amp;(AN1148)&amp;"; "&amp;IF(C1148&gt;0,+VLOOKUP($C1148,'STYLE NAMES'!$B:$AC,19,FALSE),"")</f>
        <v>Disegnato da Cavalier SanMarco PAOLO-TBF WHITE/RED POLO DA CONCORSO UOMO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48" s="101" t="str">
        <f>IF(C1148&gt;0,+VLOOKUP($C1148,'STYLE NAMES'!$B:$AC,20,FALSE),"")</f>
        <v>Design ingegnerizzato per alte prestazioni 
Jersey piqué elasticizzato  4-way-stretch 
Morbido e confortevole 
Traspirante Asciugatura rapida 
Composizione: 
95% Poliammide  5% Elastan</v>
      </c>
      <c r="AQ1148" s="101" t="str">
        <f>IF(C1148&gt;0,+VLOOKUP($C1148,'STYLE NAMES'!$B:$AC,21,FALSE),"")</f>
        <v>Lavare in lavatrice a 30°C Ciclo delicato 
Stirare a bassa temperatura
Stirare al rovescio 
Non stirare su loghi o stampe 
Non candeggiare 
Non asciugare in asciugatrice</v>
      </c>
      <c r="AR1148" s="101">
        <f>IF(D1148&gt;0,+VLOOKUP($C1148,'STYLE NAMES'!$B:$AC,22,FALSE),"")</f>
        <v>0</v>
      </c>
      <c r="AS1148" s="101">
        <f>IF(E1148&gt;0,+VLOOKUP($C1148,'STYLE NAMES'!$B:$AC,23,FALSE),"")</f>
        <v>0</v>
      </c>
      <c r="AT1148" s="101">
        <f>IF(F1148&gt;0,+VLOOKUP($C1148,'STYLE NAMES'!$B:$AC,24,FALSE),"")</f>
        <v>0</v>
      </c>
      <c r="AU1148" s="101">
        <f>IF(G1148&gt;0,+VLOOKUP($C1148,'STYLE NAMES'!$B:$AC,25,FALSE),"")</f>
        <v>0</v>
      </c>
      <c r="AV1148" s="101">
        <f>+VLOOKUP($S1148,'CODE GENERATOR'!$P:$AM,15,FALSE)</f>
        <v>0</v>
      </c>
      <c r="AW1148" s="101">
        <f>+VLOOKUP($S1148,'CODE GENERATOR'!$P:$AM,16,FALSE)</f>
        <v>0</v>
      </c>
      <c r="AX1148" s="101">
        <f>+VLOOKUP($S1148,'CODE GENERATOR'!$P:$AM,17,FALSE)</f>
        <v>0</v>
      </c>
      <c r="AY1148" s="101">
        <f>+VLOOKUP($S1148,'CODE GENERATOR'!$P:$AM,18,FALSE)</f>
        <v>0</v>
      </c>
      <c r="AZ1148" s="101">
        <f>+VLOOKUP($S1148,'CODE GENERATOR'!$P:$AM,19,FALSE)</f>
        <v>0</v>
      </c>
      <c r="BA1148" s="101">
        <f>+VLOOKUP($S1148,'CODE GENERATOR'!$P:$AM,20,FALSE)</f>
        <v>0</v>
      </c>
      <c r="BB1148" s="101">
        <f>+VLOOKUP($S1148,'CODE GENERATOR'!$P:$AM,21,FALSE)</f>
        <v>0</v>
      </c>
      <c r="BC1148" s="101">
        <f>+VLOOKUP($S1148,'CODE GENERATOR'!$P:$AM,22,FALSE)</f>
        <v>0</v>
      </c>
      <c r="BD1148" s="101">
        <f>+VLOOKUP($S1148,'CODE GENERATOR'!$P:$AM,23,FALSE)</f>
        <v>0</v>
      </c>
      <c r="BE1148" s="101">
        <f>+VLOOKUP($S1148,'CODE GENERATOR'!$P:$AM,24,FALSE)</f>
        <v>0</v>
      </c>
      <c r="BF1148" s="101">
        <f>IF(C1148&gt;0,+VLOOKUP(G1148,'CATEGORY ID'!$A$1:$L$118,3,FALSE),"")</f>
        <v>30</v>
      </c>
      <c r="BG1148" s="101">
        <f>IF(C1148&gt;0,+VLOOKUP(H1148,'CATEGORY ID'!$D$1:$L$118,3,FALSE),"")</f>
        <v>2</v>
      </c>
      <c r="BH1148" s="101">
        <f>IF(C1148&gt;0,+VLOOKUP((+H1148&amp;I1148),'CATEGORY ID'!$H$1:$I$121,2,FALSE),"")</f>
        <v>108</v>
      </c>
      <c r="BJ1148" s="101">
        <f>IF(C1148&gt;0,IF(COUNTIF('CATEGORY ID'!$K$1:$K$121,+H1148&amp;K1148) &gt; 0, +VLOOKUP(+H1148&amp;K1148,'CATEGORY ID'!$K$1:$L$121,2,FALSE),""),"")</f>
        <v>224</v>
      </c>
      <c r="BK1148" s="101" t="str">
        <f>IF(C1148&gt;0,IF(COUNTIF('CATEGORY ID'!$K$124:$K$165, +VLOOKUP(C1148,'STYLE NAMES'!$B:$AE,30,FALSE)) &gt; 0, +VLOOKUP(VLOOKUP(C1148,'STYLE NAMES'!$B:$AE,30,FALSE),'CATEGORY ID'!K:M,2,FALSE),""),"")</f>
        <v/>
      </c>
      <c r="BR1148" s="101" t="str" cm="1">
        <f t="array" ref="BR1148">IF(C1148&gt;0,_xlfn.TEXTJOIN(";", TRUE,_xlfn.UNIQUE(_xlfn._xlws.FILTER(BF1148:BQ1148,(BF1148:BQ1148&gt;0)),TRUE,FALSE)),"")&amp;";"&amp;BS1148</f>
        <v>30;2;108;224;</v>
      </c>
      <c r="BU1148" s="106">
        <f>IF(C1148&gt;0,+VLOOKUP($C1148,'STYLE NAMES'!$B:$AC,26,FALSE),"")</f>
        <v>109.9</v>
      </c>
      <c r="BV1148" s="106">
        <f>IF(C1148&gt;0,+VLOOKUP($C1148,'STYLE NAMES'!$B:$AC,27,FALSE),"")</f>
        <v>6040</v>
      </c>
      <c r="BW1148" s="106">
        <f>IF(C1148&gt;0,+VLOOKUP($C1148,'STYLE NAMES'!$B:$AC,28,FALSE),"")</f>
        <v>126.38499999999999</v>
      </c>
      <c r="BY1148"/>
      <c r="BZ1148" s="101">
        <v>8</v>
      </c>
      <c r="CA1148" s="137">
        <f t="shared" si="83"/>
        <v>1</v>
      </c>
      <c r="CB1148" s="137" t="str">
        <f>+VLOOKUP(C1148,'[2]STYLES &amp; MODELS MATRIX'!$A:$G,7,FALSE)</f>
        <v>HDJ</v>
      </c>
      <c r="CC1148" s="137" t="str">
        <f>+VLOOKUP(C1148,'[1]STYLES &amp; SIZE CHARTS'!$A:$H,8,FALSE)</f>
        <v>MT-LSCP1</v>
      </c>
      <c r="CD1148" s="137"/>
      <c r="CE1148" s="205"/>
      <c r="CF1148" s="141"/>
    </row>
    <row r="1149" spans="1:84" s="101" customFormat="1" ht="12" customHeight="1" x14ac:dyDescent="0.2">
      <c r="A1149" s="102"/>
      <c r="B1149" s="101" t="s">
        <v>1018</v>
      </c>
      <c r="C1149" s="101" t="s">
        <v>3773</v>
      </c>
      <c r="D1149" s="101" t="s">
        <v>3775</v>
      </c>
      <c r="E1149" s="203" t="s">
        <v>3807</v>
      </c>
      <c r="F1149" s="101" t="s">
        <v>2247</v>
      </c>
      <c r="G1149" s="101" t="str">
        <f>IF(C1149&gt;0,+VLOOKUP($C1149,'STYLE NAMES'!$B:$AC,4,FALSE),"")</f>
        <v>RIDER</v>
      </c>
      <c r="H1149" s="101" t="str">
        <f>IF(C1149&gt;0,+VLOOKUP($C1149,'STYLE NAMES'!$B:$AC,5,FALSE),"")</f>
        <v>MEN</v>
      </c>
      <c r="I1149" s="101" t="str">
        <f>IF(C1149&gt;0,+VLOOKUP($C1149,'STYLE NAMES'!$B:$AC,6,FALSE),"")</f>
        <v>TOPS</v>
      </c>
      <c r="J1149" s="101" t="str">
        <f>IF(C1149&gt;0,+VLOOKUP($C1149,'STYLE NAMES'!$B:$AC,7,FALSE),"")</f>
        <v>MEN</v>
      </c>
      <c r="K1149" s="101" t="str">
        <f>IF(C1149&gt;0,+VLOOKUP($C1149,'STYLE NAMES'!$B:$AC,8,FALSE),"")</f>
        <v>COMPETITION POLOS</v>
      </c>
      <c r="L1149" s="101" t="str">
        <f>IF(E1149&gt;0,+VLOOKUP($E1149,'CODE GENERATOR'!$D:$T,3,FALSE),"")</f>
        <v>A</v>
      </c>
      <c r="M1149" s="101" t="str">
        <f>IF(E1149&gt;0,+VLOOKUP($E1149,'CODE GENERATOR'!$D:$T,4,FALSE),"")</f>
        <v>TECH JERSEY</v>
      </c>
      <c r="N1149" s="101" t="str">
        <f>IF(E1149&gt;0,+VLOOKUP($E1149,'CODE GENERATOR'!$D:$T,6,FALSE),"")</f>
        <v>WHITE</v>
      </c>
      <c r="O1149" s="101" t="str">
        <f>IF(E1149&gt;0,+VLOOKUP($E1149,'CODE GENERATOR'!$D:$T,7,FALSE),"")</f>
        <v>RED</v>
      </c>
      <c r="P1149" s="101" t="str">
        <f t="shared" si="81"/>
        <v>WHITE/RED</v>
      </c>
      <c r="Q1149" s="104" t="str">
        <f>IF(E1149&gt;0,+VLOOKUP($E1149,'CODE GENERATOR'!$D:$T,11,FALSE),"")</f>
        <v>R.TOPMN_CPL0103A</v>
      </c>
      <c r="R1149" s="104" t="str">
        <f>IF(E1149&gt;0,+VLOOKUP($E1149,'CODE GENERATOR'!$D:$T,12,FALSE),"")</f>
        <v>TJR0015WHTRED</v>
      </c>
      <c r="S1149" s="104" t="str">
        <f>IF(E1149&gt;0,+VLOOKUP($E1149,'CODE GENERATOR'!$D:$T,13,FALSE),"")</f>
        <v>R.TOPMN_CPL0103A_TJR0015WHTRED</v>
      </c>
      <c r="T1149" s="104" t="str">
        <f t="shared" si="82"/>
        <v>R.TOPMN_CPL0103A_TJR0015WHTRED_M</v>
      </c>
      <c r="U1149" s="105"/>
      <c r="V1149" s="107" t="str" cm="1">
        <f t="array" ref="V1149">_xlfn.TEXTJOIN(";", TRUE, _xlfn.UNIQUE(_xlfn._xlws.FILTER(P$3:P$10029, C$3:C$10029=C1149)))</f>
        <v>WHITE/RED</v>
      </c>
      <c r="W1149" s="107" t="str" cm="1">
        <f t="array" ref="W1149">_xlfn.TEXTJOIN(";", TRUE, _xlfn.UNIQUE(_xlfn._xlws.FILTER(F$3:F$10029, C$3:C$10029=C1149)))</f>
        <v>XS;S;M;L;XL;XXL</v>
      </c>
      <c r="X1149" s="101" t="str">
        <f>IF(E1149&gt;0,+VLOOKUP($E1149,'CODE GENERATOR'!$D:$AC,19,FALSE),0)</f>
        <v>CavalierSanmarco_27.01.2026_0363</v>
      </c>
      <c r="Y1149" s="101" t="str">
        <f>IF(E1149&gt;0,+VLOOKUP($E1149,'CODE GENERATOR'!$D:$AC,20,FALSE),0)</f>
        <v>CavalierSanmarco_27.01.2026_0366</v>
      </c>
      <c r="Z1149" s="101" t="str">
        <f>IF(E1149&gt;0,+VLOOKUP($E1149,'CODE GENERATOR'!$D:$AC,21,FALSE),0)</f>
        <v/>
      </c>
      <c r="AF1149" s="149" t="str">
        <f>IF($C1149&gt;0,$C1149&amp;" "&amp;$P1149&amp;" "&amp;+VLOOKUP($C1149,'STYLE NAMES'!$B:$AC,10,FALSE),"""")</f>
        <v>PAOLO-TBF WHITE/RED MEN'S COMPETITION POLO LONG SLEEVE X TEAM TÜRKİYE</v>
      </c>
      <c r="AG1149" s="101" t="str">
        <f>"Enjoy our "&amp;(AF1149)&amp;"; "&amp;IF(C1149&gt;0,+VLOOKUP($C1149,'STYLE NAMES'!$B:$AC,11,FALSE),"")</f>
        <v>Enjoy our PAOLO-TBF WHITE/RED 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49" s="101" t="str">
        <f>IF(C1149&gt;0,+VLOOKUP($C1149,'STYLE NAMES'!$B:$AC,12,FALSE),"")</f>
        <v>* Specially engineered design for high performance
* 4-way super stretch piquet jersey
* Soft and comfortable
* Breathable
* Quick dry
Composition:
95% Poliamide 5% Elasthane</v>
      </c>
      <c r="AI1149" s="101" t="str">
        <f>IF(C1149&gt;0,+VLOOKUP($C1149,'STYLE NAMES'!$B:$AC,13,FALSE),"")</f>
        <v>Machine Wash at 30°C
Mild process
Iron at low temperature
Iron from REVERSE
Do NOT iron on logos or prints
Do not bleach
Do NOT Tumble Dry</v>
      </c>
      <c r="AJ1149" s="149" t="str">
        <f>IF($C1149&gt;0,$C1149&amp;" "&amp;$P1149&amp;" "&amp;+VLOOKUP($C1149,'STYLE NAMES'!$B:$AC,14,FALSE),"""")</f>
        <v>PAOLO-TBF WHITE/RED ERKEK UZUN KOL YARIŞMA POLO X TEAM TÜRKİYE</v>
      </c>
      <c r="AK1149" s="149" t="str">
        <f>"Cavalier SanMarco tarafından tasarlanan "&amp;(AJ1149)&amp;"; "&amp;IF(C1149&gt;0,+VLOOKUP($C1149,'STYLE NAMES'!$B:$AC,15,FALSE),"")</f>
        <v>Cavalier SanMarco tarafından tasarlanan PAOLO-TBF WHITE/RED ERKEK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49" s="149" t="str">
        <f>IF(C1149&gt;0,+VLOOKUP($C1149,'STYLE NAMES'!$B:$AC,16,FALSE),"")</f>
        <v>* Yüksek performans için özel tasarım
* 4 yönlü süper streç pike kumaş
* Yumuşak ve rahat
* Nefes alabilir
* Hızlı kuruma
Kompozisyon:
%95 Polyamid  %5 Elastan</v>
      </c>
      <c r="AM1149" s="149" t="str">
        <f>IF(C1149&gt;0,+VLOOKUP($C1149,'STYLE NAMES'!$B:$AC,17,FALSE),"")</f>
        <v>Makinede 30°C' de Yıkayın
Hassas Yıkama
Ilık ütü yapın
Tersten ütüleyin
Logo ve baskıları ÜTÜLEMEYİN
Çamaşır suyu kullanmayın
Kurutma Makinesinde Kurutmayın</v>
      </c>
      <c r="AN1149" s="149" t="str">
        <f>IF($C1149&gt;0,$C1149&amp;" "&amp;$P1149&amp;" "&amp;+VLOOKUP($C1149,'STYLE NAMES'!$B:$AC,18,FALSE),"""")</f>
        <v>PAOLO-TBF WHITE/RED POLO DA CONCORSO UOMO MANICA LUNGA X TEAM TÜRKİYE</v>
      </c>
      <c r="AO1149" s="101" t="str">
        <f>"Disegnato da Cavalier SanMarco "&amp;(AN1149)&amp;"; "&amp;IF(C1149&gt;0,+VLOOKUP($C1149,'STYLE NAMES'!$B:$AC,19,FALSE),"")</f>
        <v>Disegnato da Cavalier SanMarco PAOLO-TBF WHITE/RED POLO DA CONCORSO UOMO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49" s="101" t="str">
        <f>IF(C1149&gt;0,+VLOOKUP($C1149,'STYLE NAMES'!$B:$AC,20,FALSE),"")</f>
        <v>Design ingegnerizzato per alte prestazioni 
Jersey piqué elasticizzato  4-way-stretch 
Morbido e confortevole 
Traspirante Asciugatura rapida 
Composizione: 
95% Poliammide  5% Elastan</v>
      </c>
      <c r="AQ1149" s="101" t="str">
        <f>IF(C1149&gt;0,+VLOOKUP($C1149,'STYLE NAMES'!$B:$AC,21,FALSE),"")</f>
        <v>Lavare in lavatrice a 30°C Ciclo delicato 
Stirare a bassa temperatura
Stirare al rovescio 
Non stirare su loghi o stampe 
Non candeggiare 
Non asciugare in asciugatrice</v>
      </c>
      <c r="AR1149" s="101">
        <f>IF(D1149&gt;0,+VLOOKUP($C1149,'STYLE NAMES'!$B:$AC,22,FALSE),"")</f>
        <v>0</v>
      </c>
      <c r="AS1149" s="101">
        <f>IF(E1149&gt;0,+VLOOKUP($C1149,'STYLE NAMES'!$B:$AC,23,FALSE),"")</f>
        <v>0</v>
      </c>
      <c r="AT1149" s="101">
        <f>IF(F1149&gt;0,+VLOOKUP($C1149,'STYLE NAMES'!$B:$AC,24,FALSE),"")</f>
        <v>0</v>
      </c>
      <c r="AU1149" s="101">
        <f>IF(G1149&gt;0,+VLOOKUP($C1149,'STYLE NAMES'!$B:$AC,25,FALSE),"")</f>
        <v>0</v>
      </c>
      <c r="AV1149" s="101">
        <f>+VLOOKUP($S1149,'CODE GENERATOR'!$P:$AM,15,FALSE)</f>
        <v>0</v>
      </c>
      <c r="AW1149" s="101">
        <f>+VLOOKUP($S1149,'CODE GENERATOR'!$P:$AM,16,FALSE)</f>
        <v>0</v>
      </c>
      <c r="AX1149" s="101">
        <f>+VLOOKUP($S1149,'CODE GENERATOR'!$P:$AM,17,FALSE)</f>
        <v>0</v>
      </c>
      <c r="AY1149" s="101">
        <f>+VLOOKUP($S1149,'CODE GENERATOR'!$P:$AM,18,FALSE)</f>
        <v>0</v>
      </c>
      <c r="AZ1149" s="101">
        <f>+VLOOKUP($S1149,'CODE GENERATOR'!$P:$AM,19,FALSE)</f>
        <v>0</v>
      </c>
      <c r="BA1149" s="101">
        <f>+VLOOKUP($S1149,'CODE GENERATOR'!$P:$AM,20,FALSE)</f>
        <v>0</v>
      </c>
      <c r="BB1149" s="101">
        <f>+VLOOKUP($S1149,'CODE GENERATOR'!$P:$AM,21,FALSE)</f>
        <v>0</v>
      </c>
      <c r="BC1149" s="101">
        <f>+VLOOKUP($S1149,'CODE GENERATOR'!$P:$AM,22,FALSE)</f>
        <v>0</v>
      </c>
      <c r="BD1149" s="101">
        <f>+VLOOKUP($S1149,'CODE GENERATOR'!$P:$AM,23,FALSE)</f>
        <v>0</v>
      </c>
      <c r="BE1149" s="101">
        <f>+VLOOKUP($S1149,'CODE GENERATOR'!$P:$AM,24,FALSE)</f>
        <v>0</v>
      </c>
      <c r="BF1149" s="101">
        <f>IF(C1149&gt;0,+VLOOKUP(G1149,'CATEGORY ID'!$A$1:$L$118,3,FALSE),"")</f>
        <v>30</v>
      </c>
      <c r="BG1149" s="101">
        <f>IF(C1149&gt;0,+VLOOKUP(H1149,'CATEGORY ID'!$D$1:$L$118,3,FALSE),"")</f>
        <v>2</v>
      </c>
      <c r="BH1149" s="101">
        <f>IF(C1149&gt;0,+VLOOKUP((+H1149&amp;I1149),'CATEGORY ID'!$H$1:$I$121,2,FALSE),"")</f>
        <v>108</v>
      </c>
      <c r="BJ1149" s="101">
        <f>IF(C1149&gt;0,IF(COUNTIF('CATEGORY ID'!$K$1:$K$121,+H1149&amp;K1149) &gt; 0, +VLOOKUP(+H1149&amp;K1149,'CATEGORY ID'!$K$1:$L$121,2,FALSE),""),"")</f>
        <v>224</v>
      </c>
      <c r="BK1149" s="101" t="str">
        <f>IF(C1149&gt;0,IF(COUNTIF('CATEGORY ID'!$K$124:$K$165, +VLOOKUP(C1149,'STYLE NAMES'!$B:$AE,30,FALSE)) &gt; 0, +VLOOKUP(VLOOKUP(C1149,'STYLE NAMES'!$B:$AE,30,FALSE),'CATEGORY ID'!K:M,2,FALSE),""),"")</f>
        <v/>
      </c>
      <c r="BR1149" s="101" t="str" cm="1">
        <f t="array" ref="BR1149">IF(C1149&gt;0,_xlfn.TEXTJOIN(";", TRUE,_xlfn.UNIQUE(_xlfn._xlws.FILTER(BF1149:BQ1149,(BF1149:BQ1149&gt;0)),TRUE,FALSE)),"")&amp;";"&amp;BS1149</f>
        <v>30;2;108;224;</v>
      </c>
      <c r="BU1149" s="106">
        <f>IF(C1149&gt;0,+VLOOKUP($C1149,'STYLE NAMES'!$B:$AC,26,FALSE),"")</f>
        <v>109.9</v>
      </c>
      <c r="BV1149" s="106">
        <f>IF(C1149&gt;0,+VLOOKUP($C1149,'STYLE NAMES'!$B:$AC,27,FALSE),"")</f>
        <v>6040</v>
      </c>
      <c r="BW1149" s="106">
        <f>IF(C1149&gt;0,+VLOOKUP($C1149,'STYLE NAMES'!$B:$AC,28,FALSE),"")</f>
        <v>126.38499999999999</v>
      </c>
      <c r="BY1149"/>
      <c r="BZ1149" s="101">
        <v>11</v>
      </c>
      <c r="CA1149" s="137">
        <f t="shared" si="83"/>
        <v>1</v>
      </c>
      <c r="CB1149" s="137" t="str">
        <f>+VLOOKUP(C1149,'[2]STYLES &amp; MODELS MATRIX'!$A:$G,7,FALSE)</f>
        <v>HDJ</v>
      </c>
      <c r="CC1149" s="137" t="str">
        <f>+VLOOKUP(C1149,'[1]STYLES &amp; SIZE CHARTS'!$A:$H,8,FALSE)</f>
        <v>MT-LSCP1</v>
      </c>
      <c r="CD1149" s="137"/>
      <c r="CE1149" s="205"/>
      <c r="CF1149" s="141"/>
    </row>
    <row r="1150" spans="1:84" s="101" customFormat="1" ht="12" customHeight="1" x14ac:dyDescent="0.2">
      <c r="A1150" s="102"/>
      <c r="B1150" s="101" t="s">
        <v>1018</v>
      </c>
      <c r="C1150" s="101" t="s">
        <v>3773</v>
      </c>
      <c r="D1150" s="101" t="s">
        <v>3775</v>
      </c>
      <c r="E1150" s="203" t="s">
        <v>3807</v>
      </c>
      <c r="F1150" s="101" t="s">
        <v>2248</v>
      </c>
      <c r="G1150" s="101" t="str">
        <f>IF(C1150&gt;0,+VLOOKUP($C1150,'STYLE NAMES'!$B:$AC,4,FALSE),"")</f>
        <v>RIDER</v>
      </c>
      <c r="H1150" s="101" t="str">
        <f>IF(C1150&gt;0,+VLOOKUP($C1150,'STYLE NAMES'!$B:$AC,5,FALSE),"")</f>
        <v>MEN</v>
      </c>
      <c r="I1150" s="101" t="str">
        <f>IF(C1150&gt;0,+VLOOKUP($C1150,'STYLE NAMES'!$B:$AC,6,FALSE),"")</f>
        <v>TOPS</v>
      </c>
      <c r="J1150" s="101" t="str">
        <f>IF(C1150&gt;0,+VLOOKUP($C1150,'STYLE NAMES'!$B:$AC,7,FALSE),"")</f>
        <v>MEN</v>
      </c>
      <c r="K1150" s="101" t="str">
        <f>IF(C1150&gt;0,+VLOOKUP($C1150,'STYLE NAMES'!$B:$AC,8,FALSE),"")</f>
        <v>COMPETITION POLOS</v>
      </c>
      <c r="L1150" s="101" t="str">
        <f>IF(E1150&gt;0,+VLOOKUP($E1150,'CODE GENERATOR'!$D:$T,3,FALSE),"")</f>
        <v>A</v>
      </c>
      <c r="M1150" s="101" t="str">
        <f>IF(E1150&gt;0,+VLOOKUP($E1150,'CODE GENERATOR'!$D:$T,4,FALSE),"")</f>
        <v>TECH JERSEY</v>
      </c>
      <c r="N1150" s="101" t="str">
        <f>IF(E1150&gt;0,+VLOOKUP($E1150,'CODE GENERATOR'!$D:$T,6,FALSE),"")</f>
        <v>WHITE</v>
      </c>
      <c r="O1150" s="101" t="str">
        <f>IF(E1150&gt;0,+VLOOKUP($E1150,'CODE GENERATOR'!$D:$T,7,FALSE),"")</f>
        <v>RED</v>
      </c>
      <c r="P1150" s="101" t="str">
        <f t="shared" si="81"/>
        <v>WHITE/RED</v>
      </c>
      <c r="Q1150" s="104" t="str">
        <f>IF(E1150&gt;0,+VLOOKUP($E1150,'CODE GENERATOR'!$D:$T,11,FALSE),"")</f>
        <v>R.TOPMN_CPL0103A</v>
      </c>
      <c r="R1150" s="104" t="str">
        <f>IF(E1150&gt;0,+VLOOKUP($E1150,'CODE GENERATOR'!$D:$T,12,FALSE),"")</f>
        <v>TJR0015WHTRED</v>
      </c>
      <c r="S1150" s="104" t="str">
        <f>IF(E1150&gt;0,+VLOOKUP($E1150,'CODE GENERATOR'!$D:$T,13,FALSE),"")</f>
        <v>R.TOPMN_CPL0103A_TJR0015WHTRED</v>
      </c>
      <c r="T1150" s="104" t="str">
        <f t="shared" si="82"/>
        <v>R.TOPMN_CPL0103A_TJR0015WHTRED_L</v>
      </c>
      <c r="U1150" s="105"/>
      <c r="V1150" s="107" t="str" cm="1">
        <f t="array" ref="V1150">_xlfn.TEXTJOIN(";", TRUE, _xlfn.UNIQUE(_xlfn._xlws.FILTER(P$3:P$10029, C$3:C$10029=C1150)))</f>
        <v>WHITE/RED</v>
      </c>
      <c r="W1150" s="107" t="str" cm="1">
        <f t="array" ref="W1150">_xlfn.TEXTJOIN(";", TRUE, _xlfn.UNIQUE(_xlfn._xlws.FILTER(F$3:F$10029, C$3:C$10029=C1150)))</f>
        <v>XS;S;M;L;XL;XXL</v>
      </c>
      <c r="X1150" s="101" t="str">
        <f>IF(E1150&gt;0,+VLOOKUP($E1150,'CODE GENERATOR'!$D:$AC,19,FALSE),0)</f>
        <v>CavalierSanmarco_27.01.2026_0363</v>
      </c>
      <c r="Y1150" s="101" t="str">
        <f>IF(E1150&gt;0,+VLOOKUP($E1150,'CODE GENERATOR'!$D:$AC,20,FALSE),0)</f>
        <v>CavalierSanmarco_27.01.2026_0366</v>
      </c>
      <c r="Z1150" s="101" t="str">
        <f>IF(E1150&gt;0,+VLOOKUP($E1150,'CODE GENERATOR'!$D:$AC,21,FALSE),0)</f>
        <v/>
      </c>
      <c r="AF1150" s="149" t="str">
        <f>IF($C1150&gt;0,$C1150&amp;" "&amp;$P1150&amp;" "&amp;+VLOOKUP($C1150,'STYLE NAMES'!$B:$AC,10,FALSE),"""")</f>
        <v>PAOLO-TBF WHITE/RED MEN'S COMPETITION POLO LONG SLEEVE X TEAM TÜRKİYE</v>
      </c>
      <c r="AG1150" s="101" t="str">
        <f>"Enjoy our "&amp;(AF1150)&amp;"; "&amp;IF(C1150&gt;0,+VLOOKUP($C1150,'STYLE NAMES'!$B:$AC,11,FALSE),"")</f>
        <v>Enjoy our PAOLO-TBF WHITE/RED 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50" s="101" t="str">
        <f>IF(C1150&gt;0,+VLOOKUP($C1150,'STYLE NAMES'!$B:$AC,12,FALSE),"")</f>
        <v>* Specially engineered design for high performance
* 4-way super stretch piquet jersey
* Soft and comfortable
* Breathable
* Quick dry
Composition:
95% Poliamide 5% Elasthane</v>
      </c>
      <c r="AI1150" s="101" t="str">
        <f>IF(C1150&gt;0,+VLOOKUP($C1150,'STYLE NAMES'!$B:$AC,13,FALSE),"")</f>
        <v>Machine Wash at 30°C
Mild process
Iron at low temperature
Iron from REVERSE
Do NOT iron on logos or prints
Do not bleach
Do NOT Tumble Dry</v>
      </c>
      <c r="AJ1150" s="149" t="str">
        <f>IF($C1150&gt;0,$C1150&amp;" "&amp;$P1150&amp;" "&amp;+VLOOKUP($C1150,'STYLE NAMES'!$B:$AC,14,FALSE),"""")</f>
        <v>PAOLO-TBF WHITE/RED ERKEK UZUN KOL YARIŞMA POLO X TEAM TÜRKİYE</v>
      </c>
      <c r="AK1150" s="149" t="str">
        <f>"Cavalier SanMarco tarafından tasarlanan "&amp;(AJ1150)&amp;"; "&amp;IF(C1150&gt;0,+VLOOKUP($C1150,'STYLE NAMES'!$B:$AC,15,FALSE),"")</f>
        <v>Cavalier SanMarco tarafından tasarlanan PAOLO-TBF WHITE/RED ERKEK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50" s="149" t="str">
        <f>IF(C1150&gt;0,+VLOOKUP($C1150,'STYLE NAMES'!$B:$AC,16,FALSE),"")</f>
        <v>* Yüksek performans için özel tasarım
* 4 yönlü süper streç pike kumaş
* Yumuşak ve rahat
* Nefes alabilir
* Hızlı kuruma
Kompozisyon:
%95 Polyamid  %5 Elastan</v>
      </c>
      <c r="AM1150" s="149" t="str">
        <f>IF(C1150&gt;0,+VLOOKUP($C1150,'STYLE NAMES'!$B:$AC,17,FALSE),"")</f>
        <v>Makinede 30°C' de Yıkayın
Hassas Yıkama
Ilık ütü yapın
Tersten ütüleyin
Logo ve baskıları ÜTÜLEMEYİN
Çamaşır suyu kullanmayın
Kurutma Makinesinde Kurutmayın</v>
      </c>
      <c r="AN1150" s="149" t="str">
        <f>IF($C1150&gt;0,$C1150&amp;" "&amp;$P1150&amp;" "&amp;+VLOOKUP($C1150,'STYLE NAMES'!$B:$AC,18,FALSE),"""")</f>
        <v>PAOLO-TBF WHITE/RED POLO DA CONCORSO UOMO MANICA LUNGA X TEAM TÜRKİYE</v>
      </c>
      <c r="AO1150" s="101" t="str">
        <f>"Disegnato da Cavalier SanMarco "&amp;(AN1150)&amp;"; "&amp;IF(C1150&gt;0,+VLOOKUP($C1150,'STYLE NAMES'!$B:$AC,19,FALSE),"")</f>
        <v>Disegnato da Cavalier SanMarco PAOLO-TBF WHITE/RED POLO DA CONCORSO UOMO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50" s="101" t="str">
        <f>IF(C1150&gt;0,+VLOOKUP($C1150,'STYLE NAMES'!$B:$AC,20,FALSE),"")</f>
        <v>Design ingegnerizzato per alte prestazioni 
Jersey piqué elasticizzato  4-way-stretch 
Morbido e confortevole 
Traspirante Asciugatura rapida 
Composizione: 
95% Poliammide  5% Elastan</v>
      </c>
      <c r="AQ1150" s="101" t="str">
        <f>IF(C1150&gt;0,+VLOOKUP($C1150,'STYLE NAMES'!$B:$AC,21,FALSE),"")</f>
        <v>Lavare in lavatrice a 30°C Ciclo delicato 
Stirare a bassa temperatura
Stirare al rovescio 
Non stirare su loghi o stampe 
Non candeggiare 
Non asciugare in asciugatrice</v>
      </c>
      <c r="AR1150" s="101">
        <f>IF(D1150&gt;0,+VLOOKUP($C1150,'STYLE NAMES'!$B:$AC,22,FALSE),"")</f>
        <v>0</v>
      </c>
      <c r="AS1150" s="101">
        <f>IF(E1150&gt;0,+VLOOKUP($C1150,'STYLE NAMES'!$B:$AC,23,FALSE),"")</f>
        <v>0</v>
      </c>
      <c r="AT1150" s="101">
        <f>IF(F1150&gt;0,+VLOOKUP($C1150,'STYLE NAMES'!$B:$AC,24,FALSE),"")</f>
        <v>0</v>
      </c>
      <c r="AU1150" s="101">
        <f>IF(G1150&gt;0,+VLOOKUP($C1150,'STYLE NAMES'!$B:$AC,25,FALSE),"")</f>
        <v>0</v>
      </c>
      <c r="AV1150" s="101">
        <f>+VLOOKUP($S1150,'CODE GENERATOR'!$P:$AM,15,FALSE)</f>
        <v>0</v>
      </c>
      <c r="AW1150" s="101">
        <f>+VLOOKUP($S1150,'CODE GENERATOR'!$P:$AM,16,FALSE)</f>
        <v>0</v>
      </c>
      <c r="AX1150" s="101">
        <f>+VLOOKUP($S1150,'CODE GENERATOR'!$P:$AM,17,FALSE)</f>
        <v>0</v>
      </c>
      <c r="AY1150" s="101">
        <f>+VLOOKUP($S1150,'CODE GENERATOR'!$P:$AM,18,FALSE)</f>
        <v>0</v>
      </c>
      <c r="AZ1150" s="101">
        <f>+VLOOKUP($S1150,'CODE GENERATOR'!$P:$AM,19,FALSE)</f>
        <v>0</v>
      </c>
      <c r="BA1150" s="101">
        <f>+VLOOKUP($S1150,'CODE GENERATOR'!$P:$AM,20,FALSE)</f>
        <v>0</v>
      </c>
      <c r="BB1150" s="101">
        <f>+VLOOKUP($S1150,'CODE GENERATOR'!$P:$AM,21,FALSE)</f>
        <v>0</v>
      </c>
      <c r="BC1150" s="101">
        <f>+VLOOKUP($S1150,'CODE GENERATOR'!$P:$AM,22,FALSE)</f>
        <v>0</v>
      </c>
      <c r="BD1150" s="101">
        <f>+VLOOKUP($S1150,'CODE GENERATOR'!$P:$AM,23,FALSE)</f>
        <v>0</v>
      </c>
      <c r="BE1150" s="101">
        <f>+VLOOKUP($S1150,'CODE GENERATOR'!$P:$AM,24,FALSE)</f>
        <v>0</v>
      </c>
      <c r="BF1150" s="101">
        <f>IF(C1150&gt;0,+VLOOKUP(G1150,'CATEGORY ID'!$A$1:$L$118,3,FALSE),"")</f>
        <v>30</v>
      </c>
      <c r="BG1150" s="101">
        <f>IF(C1150&gt;0,+VLOOKUP(H1150,'CATEGORY ID'!$D$1:$L$118,3,FALSE),"")</f>
        <v>2</v>
      </c>
      <c r="BH1150" s="101">
        <f>IF(C1150&gt;0,+VLOOKUP((+H1150&amp;I1150),'CATEGORY ID'!$H$1:$I$121,2,FALSE),"")</f>
        <v>108</v>
      </c>
      <c r="BJ1150" s="101">
        <f>IF(C1150&gt;0,IF(COUNTIF('CATEGORY ID'!$K$1:$K$121,+H1150&amp;K1150) &gt; 0, +VLOOKUP(+H1150&amp;K1150,'CATEGORY ID'!$K$1:$L$121,2,FALSE),""),"")</f>
        <v>224</v>
      </c>
      <c r="BK1150" s="101" t="str">
        <f>IF(C1150&gt;0,IF(COUNTIF('CATEGORY ID'!$K$124:$K$165, +VLOOKUP(C1150,'STYLE NAMES'!$B:$AE,30,FALSE)) &gt; 0, +VLOOKUP(VLOOKUP(C1150,'STYLE NAMES'!$B:$AE,30,FALSE),'CATEGORY ID'!K:M,2,FALSE),""),"")</f>
        <v/>
      </c>
      <c r="BR1150" s="101" t="str" cm="1">
        <f t="array" ref="BR1150">IF(C1150&gt;0,_xlfn.TEXTJOIN(";", TRUE,_xlfn.UNIQUE(_xlfn._xlws.FILTER(BF1150:BQ1150,(BF1150:BQ1150&gt;0)),TRUE,FALSE)),"")&amp;";"&amp;BS1150</f>
        <v>30;2;108;224;</v>
      </c>
      <c r="BU1150" s="106">
        <f>IF(C1150&gt;0,+VLOOKUP($C1150,'STYLE NAMES'!$B:$AC,26,FALSE),"")</f>
        <v>109.9</v>
      </c>
      <c r="BV1150" s="106">
        <f>IF(C1150&gt;0,+VLOOKUP($C1150,'STYLE NAMES'!$B:$AC,27,FALSE),"")</f>
        <v>6040</v>
      </c>
      <c r="BW1150" s="106">
        <f>IF(C1150&gt;0,+VLOOKUP($C1150,'STYLE NAMES'!$B:$AC,28,FALSE),"")</f>
        <v>126.38499999999999</v>
      </c>
      <c r="BY1150"/>
      <c r="BZ1150" s="101">
        <v>10</v>
      </c>
      <c r="CA1150" s="137">
        <f t="shared" si="83"/>
        <v>1</v>
      </c>
      <c r="CB1150" s="137" t="str">
        <f>+VLOOKUP(C1150,'[2]STYLES &amp; MODELS MATRIX'!$A:$G,7,FALSE)</f>
        <v>HDJ</v>
      </c>
      <c r="CC1150" s="137" t="str">
        <f>+VLOOKUP(C1150,'[1]STYLES &amp; SIZE CHARTS'!$A:$H,8,FALSE)</f>
        <v>MT-LSCP1</v>
      </c>
      <c r="CD1150" s="137"/>
      <c r="CE1150" s="205"/>
      <c r="CF1150" s="141"/>
    </row>
    <row r="1151" spans="1:84" s="101" customFormat="1" ht="12" customHeight="1" x14ac:dyDescent="0.2">
      <c r="A1151" s="102"/>
      <c r="B1151" s="101" t="s">
        <v>1018</v>
      </c>
      <c r="C1151" s="101" t="s">
        <v>3773</v>
      </c>
      <c r="D1151" s="101" t="s">
        <v>3775</v>
      </c>
      <c r="E1151" s="203" t="s">
        <v>3807</v>
      </c>
      <c r="F1151" s="101" t="s">
        <v>2249</v>
      </c>
      <c r="G1151" s="101" t="str">
        <f>IF(C1151&gt;0,+VLOOKUP($C1151,'STYLE NAMES'!$B:$AC,4,FALSE),"")</f>
        <v>RIDER</v>
      </c>
      <c r="H1151" s="101" t="str">
        <f>IF(C1151&gt;0,+VLOOKUP($C1151,'STYLE NAMES'!$B:$AC,5,FALSE),"")</f>
        <v>MEN</v>
      </c>
      <c r="I1151" s="101" t="str">
        <f>IF(C1151&gt;0,+VLOOKUP($C1151,'STYLE NAMES'!$B:$AC,6,FALSE),"")</f>
        <v>TOPS</v>
      </c>
      <c r="J1151" s="101" t="str">
        <f>IF(C1151&gt;0,+VLOOKUP($C1151,'STYLE NAMES'!$B:$AC,7,FALSE),"")</f>
        <v>MEN</v>
      </c>
      <c r="K1151" s="101" t="str">
        <f>IF(C1151&gt;0,+VLOOKUP($C1151,'STYLE NAMES'!$B:$AC,8,FALSE),"")</f>
        <v>COMPETITION POLOS</v>
      </c>
      <c r="L1151" s="101" t="str">
        <f>IF(E1151&gt;0,+VLOOKUP($E1151,'CODE GENERATOR'!$D:$T,3,FALSE),"")</f>
        <v>A</v>
      </c>
      <c r="M1151" s="101" t="str">
        <f>IF(E1151&gt;0,+VLOOKUP($E1151,'CODE GENERATOR'!$D:$T,4,FALSE),"")</f>
        <v>TECH JERSEY</v>
      </c>
      <c r="N1151" s="101" t="str">
        <f>IF(E1151&gt;0,+VLOOKUP($E1151,'CODE GENERATOR'!$D:$T,6,FALSE),"")</f>
        <v>WHITE</v>
      </c>
      <c r="O1151" s="101" t="str">
        <f>IF(E1151&gt;0,+VLOOKUP($E1151,'CODE GENERATOR'!$D:$T,7,FALSE),"")</f>
        <v>RED</v>
      </c>
      <c r="P1151" s="101" t="str">
        <f t="shared" si="81"/>
        <v>WHITE/RED</v>
      </c>
      <c r="Q1151" s="104" t="str">
        <f>IF(E1151&gt;0,+VLOOKUP($E1151,'CODE GENERATOR'!$D:$T,11,FALSE),"")</f>
        <v>R.TOPMN_CPL0103A</v>
      </c>
      <c r="R1151" s="104" t="str">
        <f>IF(E1151&gt;0,+VLOOKUP($E1151,'CODE GENERATOR'!$D:$T,12,FALSE),"")</f>
        <v>TJR0015WHTRED</v>
      </c>
      <c r="S1151" s="104" t="str">
        <f>IF(E1151&gt;0,+VLOOKUP($E1151,'CODE GENERATOR'!$D:$T,13,FALSE),"")</f>
        <v>R.TOPMN_CPL0103A_TJR0015WHTRED</v>
      </c>
      <c r="T1151" s="104" t="str">
        <f t="shared" si="82"/>
        <v>R.TOPMN_CPL0103A_TJR0015WHTRED_XL</v>
      </c>
      <c r="U1151" s="105"/>
      <c r="V1151" s="107" t="str" cm="1">
        <f t="array" ref="V1151">_xlfn.TEXTJOIN(";", TRUE, _xlfn.UNIQUE(_xlfn._xlws.FILTER(P$3:P$10029, C$3:C$10029=C1151)))</f>
        <v>WHITE/RED</v>
      </c>
      <c r="W1151" s="107" t="str" cm="1">
        <f t="array" ref="W1151">_xlfn.TEXTJOIN(";", TRUE, _xlfn.UNIQUE(_xlfn._xlws.FILTER(F$3:F$10029, C$3:C$10029=C1151)))</f>
        <v>XS;S;M;L;XL;XXL</v>
      </c>
      <c r="X1151" s="101" t="str">
        <f>IF(E1151&gt;0,+VLOOKUP($E1151,'CODE GENERATOR'!$D:$AC,19,FALSE),0)</f>
        <v>CavalierSanmarco_27.01.2026_0363</v>
      </c>
      <c r="Y1151" s="101" t="str">
        <f>IF(E1151&gt;0,+VLOOKUP($E1151,'CODE GENERATOR'!$D:$AC,20,FALSE),0)</f>
        <v>CavalierSanmarco_27.01.2026_0366</v>
      </c>
      <c r="Z1151" s="101" t="str">
        <f>IF(E1151&gt;0,+VLOOKUP($E1151,'CODE GENERATOR'!$D:$AC,21,FALSE),0)</f>
        <v/>
      </c>
      <c r="AF1151" s="149" t="str">
        <f>IF($C1151&gt;0,$C1151&amp;" "&amp;$P1151&amp;" "&amp;+VLOOKUP($C1151,'STYLE NAMES'!$B:$AC,10,FALSE),"""")</f>
        <v>PAOLO-TBF WHITE/RED MEN'S COMPETITION POLO LONG SLEEVE X TEAM TÜRKİYE</v>
      </c>
      <c r="AG1151" s="101" t="str">
        <f>"Enjoy our "&amp;(AF1151)&amp;"; "&amp;IF(C1151&gt;0,+VLOOKUP($C1151,'STYLE NAMES'!$B:$AC,11,FALSE),"")</f>
        <v>Enjoy our PAOLO-TBF WHITE/RED 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51" s="101" t="str">
        <f>IF(C1151&gt;0,+VLOOKUP($C1151,'STYLE NAMES'!$B:$AC,12,FALSE),"")</f>
        <v>* Specially engineered design for high performance
* 4-way super stretch piquet jersey
* Soft and comfortable
* Breathable
* Quick dry
Composition:
95% Poliamide 5% Elasthane</v>
      </c>
      <c r="AI1151" s="101" t="str">
        <f>IF(C1151&gt;0,+VLOOKUP($C1151,'STYLE NAMES'!$B:$AC,13,FALSE),"")</f>
        <v>Machine Wash at 30°C
Mild process
Iron at low temperature
Iron from REVERSE
Do NOT iron on logos or prints
Do not bleach
Do NOT Tumble Dry</v>
      </c>
      <c r="AJ1151" s="149" t="str">
        <f>IF($C1151&gt;0,$C1151&amp;" "&amp;$P1151&amp;" "&amp;+VLOOKUP($C1151,'STYLE NAMES'!$B:$AC,14,FALSE),"""")</f>
        <v>PAOLO-TBF WHITE/RED ERKEK UZUN KOL YARIŞMA POLO X TEAM TÜRKİYE</v>
      </c>
      <c r="AK1151" s="149" t="str">
        <f>"Cavalier SanMarco tarafından tasarlanan "&amp;(AJ1151)&amp;"; "&amp;IF(C1151&gt;0,+VLOOKUP($C1151,'STYLE NAMES'!$B:$AC,15,FALSE),"")</f>
        <v>Cavalier SanMarco tarafından tasarlanan PAOLO-TBF WHITE/RED ERKEK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51" s="149" t="str">
        <f>IF(C1151&gt;0,+VLOOKUP($C1151,'STYLE NAMES'!$B:$AC,16,FALSE),"")</f>
        <v>* Yüksek performans için özel tasarım
* 4 yönlü süper streç pike kumaş
* Yumuşak ve rahat
* Nefes alabilir
* Hızlı kuruma
Kompozisyon:
%95 Polyamid  %5 Elastan</v>
      </c>
      <c r="AM1151" s="149" t="str">
        <f>IF(C1151&gt;0,+VLOOKUP($C1151,'STYLE NAMES'!$B:$AC,17,FALSE),"")</f>
        <v>Makinede 30°C' de Yıkayın
Hassas Yıkama
Ilık ütü yapın
Tersten ütüleyin
Logo ve baskıları ÜTÜLEMEYİN
Çamaşır suyu kullanmayın
Kurutma Makinesinde Kurutmayın</v>
      </c>
      <c r="AN1151" s="149" t="str">
        <f>IF($C1151&gt;0,$C1151&amp;" "&amp;$P1151&amp;" "&amp;+VLOOKUP($C1151,'STYLE NAMES'!$B:$AC,18,FALSE),"""")</f>
        <v>PAOLO-TBF WHITE/RED POLO DA CONCORSO UOMO MANICA LUNGA X TEAM TÜRKİYE</v>
      </c>
      <c r="AO1151" s="101" t="str">
        <f>"Disegnato da Cavalier SanMarco "&amp;(AN1151)&amp;"; "&amp;IF(C1151&gt;0,+VLOOKUP($C1151,'STYLE NAMES'!$B:$AC,19,FALSE),"")</f>
        <v>Disegnato da Cavalier SanMarco PAOLO-TBF WHITE/RED POLO DA CONCORSO UOMO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51" s="101" t="str">
        <f>IF(C1151&gt;0,+VLOOKUP($C1151,'STYLE NAMES'!$B:$AC,20,FALSE),"")</f>
        <v>Design ingegnerizzato per alte prestazioni 
Jersey piqué elasticizzato  4-way-stretch 
Morbido e confortevole 
Traspirante Asciugatura rapida 
Composizione: 
95% Poliammide  5% Elastan</v>
      </c>
      <c r="AQ1151" s="101" t="str">
        <f>IF(C1151&gt;0,+VLOOKUP($C1151,'STYLE NAMES'!$B:$AC,21,FALSE),"")</f>
        <v>Lavare in lavatrice a 30°C Ciclo delicato 
Stirare a bassa temperatura
Stirare al rovescio 
Non stirare su loghi o stampe 
Non candeggiare 
Non asciugare in asciugatrice</v>
      </c>
      <c r="AR1151" s="101">
        <f>IF(D1151&gt;0,+VLOOKUP($C1151,'STYLE NAMES'!$B:$AC,22,FALSE),"")</f>
        <v>0</v>
      </c>
      <c r="AS1151" s="101">
        <f>IF(E1151&gt;0,+VLOOKUP($C1151,'STYLE NAMES'!$B:$AC,23,FALSE),"")</f>
        <v>0</v>
      </c>
      <c r="AT1151" s="101">
        <f>IF(F1151&gt;0,+VLOOKUP($C1151,'STYLE NAMES'!$B:$AC,24,FALSE),"")</f>
        <v>0</v>
      </c>
      <c r="AU1151" s="101">
        <f>IF(G1151&gt;0,+VLOOKUP($C1151,'STYLE NAMES'!$B:$AC,25,FALSE),"")</f>
        <v>0</v>
      </c>
      <c r="AV1151" s="101">
        <f>+VLOOKUP($S1151,'CODE GENERATOR'!$P:$AM,15,FALSE)</f>
        <v>0</v>
      </c>
      <c r="AW1151" s="101">
        <f>+VLOOKUP($S1151,'CODE GENERATOR'!$P:$AM,16,FALSE)</f>
        <v>0</v>
      </c>
      <c r="AX1151" s="101">
        <f>+VLOOKUP($S1151,'CODE GENERATOR'!$P:$AM,17,FALSE)</f>
        <v>0</v>
      </c>
      <c r="AY1151" s="101">
        <f>+VLOOKUP($S1151,'CODE GENERATOR'!$P:$AM,18,FALSE)</f>
        <v>0</v>
      </c>
      <c r="AZ1151" s="101">
        <f>+VLOOKUP($S1151,'CODE GENERATOR'!$P:$AM,19,FALSE)</f>
        <v>0</v>
      </c>
      <c r="BA1151" s="101">
        <f>+VLOOKUP($S1151,'CODE GENERATOR'!$P:$AM,20,FALSE)</f>
        <v>0</v>
      </c>
      <c r="BB1151" s="101">
        <f>+VLOOKUP($S1151,'CODE GENERATOR'!$P:$AM,21,FALSE)</f>
        <v>0</v>
      </c>
      <c r="BC1151" s="101">
        <f>+VLOOKUP($S1151,'CODE GENERATOR'!$P:$AM,22,FALSE)</f>
        <v>0</v>
      </c>
      <c r="BD1151" s="101">
        <f>+VLOOKUP($S1151,'CODE GENERATOR'!$P:$AM,23,FALSE)</f>
        <v>0</v>
      </c>
      <c r="BE1151" s="101">
        <f>+VLOOKUP($S1151,'CODE GENERATOR'!$P:$AM,24,FALSE)</f>
        <v>0</v>
      </c>
      <c r="BF1151" s="101">
        <f>IF(C1151&gt;0,+VLOOKUP(G1151,'CATEGORY ID'!$A$1:$L$118,3,FALSE),"")</f>
        <v>30</v>
      </c>
      <c r="BG1151" s="101">
        <f>IF(C1151&gt;0,+VLOOKUP(H1151,'CATEGORY ID'!$D$1:$L$118,3,FALSE),"")</f>
        <v>2</v>
      </c>
      <c r="BH1151" s="101">
        <f>IF(C1151&gt;0,+VLOOKUP((+H1151&amp;I1151),'CATEGORY ID'!$H$1:$I$121,2,FALSE),"")</f>
        <v>108</v>
      </c>
      <c r="BJ1151" s="101">
        <f>IF(C1151&gt;0,IF(COUNTIF('CATEGORY ID'!$K$1:$K$121,+H1151&amp;K1151) &gt; 0, +VLOOKUP(+H1151&amp;K1151,'CATEGORY ID'!$K$1:$L$121,2,FALSE),""),"")</f>
        <v>224</v>
      </c>
      <c r="BK1151" s="101" t="str">
        <f>IF(C1151&gt;0,IF(COUNTIF('CATEGORY ID'!$K$124:$K$165, +VLOOKUP(C1151,'STYLE NAMES'!$B:$AE,30,FALSE)) &gt; 0, +VLOOKUP(VLOOKUP(C1151,'STYLE NAMES'!$B:$AE,30,FALSE),'CATEGORY ID'!K:M,2,FALSE),""),"")</f>
        <v/>
      </c>
      <c r="BR1151" s="101" t="str" cm="1">
        <f t="array" ref="BR1151">IF(C1151&gt;0,_xlfn.TEXTJOIN(";", TRUE,_xlfn.UNIQUE(_xlfn._xlws.FILTER(BF1151:BQ1151,(BF1151:BQ1151&gt;0)),TRUE,FALSE)),"")&amp;";"&amp;BS1151</f>
        <v>30;2;108;224;</v>
      </c>
      <c r="BU1151" s="106">
        <f>IF(C1151&gt;0,+VLOOKUP($C1151,'STYLE NAMES'!$B:$AC,26,FALSE),"")</f>
        <v>109.9</v>
      </c>
      <c r="BV1151" s="106">
        <f>IF(C1151&gt;0,+VLOOKUP($C1151,'STYLE NAMES'!$B:$AC,27,FALSE),"")</f>
        <v>6040</v>
      </c>
      <c r="BW1151" s="106">
        <f>IF(C1151&gt;0,+VLOOKUP($C1151,'STYLE NAMES'!$B:$AC,28,FALSE),"")</f>
        <v>126.38499999999999</v>
      </c>
      <c r="BY1151"/>
      <c r="BZ1151" s="101">
        <v>4</v>
      </c>
      <c r="CA1151" s="137">
        <f t="shared" si="83"/>
        <v>1</v>
      </c>
      <c r="CB1151" s="137" t="str">
        <f>+VLOOKUP(C1151,'[2]STYLES &amp; MODELS MATRIX'!$A:$G,7,FALSE)</f>
        <v>HDJ</v>
      </c>
      <c r="CC1151" s="137" t="str">
        <f>+VLOOKUP(C1151,'[1]STYLES &amp; SIZE CHARTS'!$A:$H,8,FALSE)</f>
        <v>MT-LSCP1</v>
      </c>
      <c r="CD1151" s="137"/>
      <c r="CE1151" s="205"/>
      <c r="CF1151" s="141"/>
    </row>
    <row r="1152" spans="1:84" s="101" customFormat="1" ht="12" customHeight="1" x14ac:dyDescent="0.2">
      <c r="A1152" s="102"/>
      <c r="B1152" s="101" t="s">
        <v>1018</v>
      </c>
      <c r="C1152" s="101" t="s">
        <v>3773</v>
      </c>
      <c r="D1152" s="101" t="s">
        <v>3775</v>
      </c>
      <c r="E1152" s="203" t="s">
        <v>3807</v>
      </c>
      <c r="F1152" s="101" t="s">
        <v>2347</v>
      </c>
      <c r="G1152" s="101" t="str">
        <f>IF(C1152&gt;0,+VLOOKUP($C1152,'STYLE NAMES'!$B:$AC,4,FALSE),"")</f>
        <v>RIDER</v>
      </c>
      <c r="H1152" s="101" t="str">
        <f>IF(C1152&gt;0,+VLOOKUP($C1152,'STYLE NAMES'!$B:$AC,5,FALSE),"")</f>
        <v>MEN</v>
      </c>
      <c r="I1152" s="101" t="str">
        <f>IF(C1152&gt;0,+VLOOKUP($C1152,'STYLE NAMES'!$B:$AC,6,FALSE),"")</f>
        <v>TOPS</v>
      </c>
      <c r="J1152" s="101" t="str">
        <f>IF(C1152&gt;0,+VLOOKUP($C1152,'STYLE NAMES'!$B:$AC,7,FALSE),"")</f>
        <v>MEN</v>
      </c>
      <c r="K1152" s="101" t="str">
        <f>IF(C1152&gt;0,+VLOOKUP($C1152,'STYLE NAMES'!$B:$AC,8,FALSE),"")</f>
        <v>COMPETITION POLOS</v>
      </c>
      <c r="L1152" s="101" t="str">
        <f>IF(E1152&gt;0,+VLOOKUP($E1152,'CODE GENERATOR'!$D:$T,3,FALSE),"")</f>
        <v>A</v>
      </c>
      <c r="M1152" s="101" t="str">
        <f>IF(E1152&gt;0,+VLOOKUP($E1152,'CODE GENERATOR'!$D:$T,4,FALSE),"")</f>
        <v>TECH JERSEY</v>
      </c>
      <c r="N1152" s="101" t="str">
        <f>IF(E1152&gt;0,+VLOOKUP($E1152,'CODE GENERATOR'!$D:$T,6,FALSE),"")</f>
        <v>WHITE</v>
      </c>
      <c r="O1152" s="101" t="str">
        <f>IF(E1152&gt;0,+VLOOKUP($E1152,'CODE GENERATOR'!$D:$T,7,FALSE),"")</f>
        <v>RED</v>
      </c>
      <c r="P1152" s="101" t="str">
        <f t="shared" si="81"/>
        <v>WHITE/RED</v>
      </c>
      <c r="Q1152" s="104" t="str">
        <f>IF(E1152&gt;0,+VLOOKUP($E1152,'CODE GENERATOR'!$D:$T,11,FALSE),"")</f>
        <v>R.TOPMN_CPL0103A</v>
      </c>
      <c r="R1152" s="104" t="str">
        <f>IF(E1152&gt;0,+VLOOKUP($E1152,'CODE GENERATOR'!$D:$T,12,FALSE),"")</f>
        <v>TJR0015WHTRED</v>
      </c>
      <c r="S1152" s="104" t="str">
        <f>IF(E1152&gt;0,+VLOOKUP($E1152,'CODE GENERATOR'!$D:$T,13,FALSE),"")</f>
        <v>R.TOPMN_CPL0103A_TJR0015WHTRED</v>
      </c>
      <c r="T1152" s="104" t="str">
        <f t="shared" si="82"/>
        <v>R.TOPMN_CPL0103A_TJR0015WHTRED_XXL</v>
      </c>
      <c r="U1152" s="105"/>
      <c r="V1152" s="107" t="str" cm="1">
        <f t="array" ref="V1152">_xlfn.TEXTJOIN(";", TRUE, _xlfn.UNIQUE(_xlfn._xlws.FILTER(P$3:P$10029, C$3:C$10029=C1152)))</f>
        <v>WHITE/RED</v>
      </c>
      <c r="W1152" s="107" t="str" cm="1">
        <f t="array" ref="W1152">_xlfn.TEXTJOIN(";", TRUE, _xlfn.UNIQUE(_xlfn._xlws.FILTER(F$3:F$10029, C$3:C$10029=C1152)))</f>
        <v>XS;S;M;L;XL;XXL</v>
      </c>
      <c r="X1152" s="101" t="str">
        <f>IF(E1152&gt;0,+VLOOKUP($E1152,'CODE GENERATOR'!$D:$AC,19,FALSE),0)</f>
        <v>CavalierSanmarco_27.01.2026_0363</v>
      </c>
      <c r="Y1152" s="101" t="str">
        <f>IF(E1152&gt;0,+VLOOKUP($E1152,'CODE GENERATOR'!$D:$AC,20,FALSE),0)</f>
        <v>CavalierSanmarco_27.01.2026_0366</v>
      </c>
      <c r="Z1152" s="101" t="str">
        <f>IF(E1152&gt;0,+VLOOKUP($E1152,'CODE GENERATOR'!$D:$AC,21,FALSE),0)</f>
        <v/>
      </c>
      <c r="AF1152" s="149" t="str">
        <f>IF($C1152&gt;0,$C1152&amp;" "&amp;$P1152&amp;" "&amp;+VLOOKUP($C1152,'STYLE NAMES'!$B:$AC,10,FALSE),"""")</f>
        <v>PAOLO-TBF WHITE/RED MEN'S COMPETITION POLO LONG SLEEVE X TEAM TÜRKİYE</v>
      </c>
      <c r="AG1152" s="101" t="str">
        <f>"Enjoy our "&amp;(AF1152)&amp;"; "&amp;IF(C1152&gt;0,+VLOOKUP($C1152,'STYLE NAMES'!$B:$AC,11,FALSE),"")</f>
        <v>Enjoy our PAOLO-TBF WHITE/RED MEN'S COMPETITION POLO LONG SLEEVE X TEAM TÜRKİYE; 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
      <c r="AH1152" s="101" t="str">
        <f>IF(C1152&gt;0,+VLOOKUP($C1152,'STYLE NAMES'!$B:$AC,12,FALSE),"")</f>
        <v>* Specially engineered design for high performance
* 4-way super stretch piquet jersey
* Soft and comfortable
* Breathable
* Quick dry
Composition:
95% Poliamide 5% Elasthane</v>
      </c>
      <c r="AI1152" s="101" t="str">
        <f>IF(C1152&gt;0,+VLOOKUP($C1152,'STYLE NAMES'!$B:$AC,13,FALSE),"")</f>
        <v>Machine Wash at 30°C
Mild process
Iron at low temperature
Iron from REVERSE
Do NOT iron on logos or prints
Do not bleach
Do NOT Tumble Dry</v>
      </c>
      <c r="AJ1152" s="149" t="str">
        <f>IF($C1152&gt;0,$C1152&amp;" "&amp;$P1152&amp;" "&amp;+VLOOKUP($C1152,'STYLE NAMES'!$B:$AC,14,FALSE),"""")</f>
        <v>PAOLO-TBF WHITE/RED ERKEK UZUN KOL YARIŞMA POLO X TEAM TÜRKİYE</v>
      </c>
      <c r="AK1152" s="149" t="str">
        <f>"Cavalier SanMarco tarafından tasarlanan "&amp;(AJ1152)&amp;"; "&amp;IF(C1152&gt;0,+VLOOKUP($C1152,'STYLE NAMES'!$B:$AC,15,FALSE),"")</f>
        <v>Cavalier SanMarco tarafından tasarlanan PAOLO-TBF WHITE/RED ERKEK UZUN KOL YARIŞMA POLO X TEAM TÜRKİYE; En popüler ve talep gören yarışma pololarımız, yarışmalar sırasındaki yüksek performans ihtiyaçlarınızı karşılayacak şekilde yüksek kaliteli teknik kumaştan üretilmiştir.
Özel polyamid pike örme kumaş vücudunuzla öyle bir uyum içinde hareket edecek ki varlığını neredeyse hissetmeyeceksiniz.
Göz alıcı uyum ve tasarımıyla!</v>
      </c>
      <c r="AL1152" s="149" t="str">
        <f>IF(C1152&gt;0,+VLOOKUP($C1152,'STYLE NAMES'!$B:$AC,16,FALSE),"")</f>
        <v>* Yüksek performans için özel tasarım
* 4 yönlü süper streç pike kumaş
* Yumuşak ve rahat
* Nefes alabilir
* Hızlı kuruma
Kompozisyon:
%95 Polyamid  %5 Elastan</v>
      </c>
      <c r="AM1152" s="149" t="str">
        <f>IF(C1152&gt;0,+VLOOKUP($C1152,'STYLE NAMES'!$B:$AC,17,FALSE),"")</f>
        <v>Makinede 30°C' de Yıkayın
Hassas Yıkama
Ilık ütü yapın
Tersten ütüleyin
Logo ve baskıları ÜTÜLEMEYİN
Çamaşır suyu kullanmayın
Kurutma Makinesinde Kurutmayın</v>
      </c>
      <c r="AN1152" s="149" t="str">
        <f>IF($C1152&gt;0,$C1152&amp;" "&amp;$P1152&amp;" "&amp;+VLOOKUP($C1152,'STYLE NAMES'!$B:$AC,18,FALSE),"""")</f>
        <v>PAOLO-TBF WHITE/RED POLO DA CONCORSO UOMO MANICA LUNGA X TEAM TÜRKİYE</v>
      </c>
      <c r="AO1152" s="101" t="str">
        <f>"Disegnato da Cavalier SanMarco "&amp;(AN1152)&amp;"; "&amp;IF(C1152&gt;0,+VLOOKUP($C1152,'STYLE NAMES'!$B:$AC,19,FALSE),"")</f>
        <v>Disegnato da Cavalier SanMarco PAOLO-TBF WHITE/RED POLO DA CONCORSO UOMO MANICA LUNGA X TEAM TÜRKİYE; Le nostre polo da competizione più richieste 
Realizzate con tessuto tecnico di alta qualità per soddisfare le esigenze di alte prestazioni durante le gare. 
Il tessuto speciale in jersey piqué di poliammide si muove in perfetta armonia con il corpo, tanto che difficilmente sentirai la sua presenza.
Con stile e vestibilita elegante!</v>
      </c>
      <c r="AP1152" s="101" t="str">
        <f>IF(C1152&gt;0,+VLOOKUP($C1152,'STYLE NAMES'!$B:$AC,20,FALSE),"")</f>
        <v>Design ingegnerizzato per alte prestazioni 
Jersey piqué elasticizzato  4-way-stretch 
Morbido e confortevole 
Traspirante Asciugatura rapida 
Composizione: 
95% Poliammide  5% Elastan</v>
      </c>
      <c r="AQ1152" s="101" t="str">
        <f>IF(C1152&gt;0,+VLOOKUP($C1152,'STYLE NAMES'!$B:$AC,21,FALSE),"")</f>
        <v>Lavare in lavatrice a 30°C Ciclo delicato 
Stirare a bassa temperatura
Stirare al rovescio 
Non stirare su loghi o stampe 
Non candeggiare 
Non asciugare in asciugatrice</v>
      </c>
      <c r="AR1152" s="101">
        <f>IF(D1152&gt;0,+VLOOKUP($C1152,'STYLE NAMES'!$B:$AC,22,FALSE),"")</f>
        <v>0</v>
      </c>
      <c r="AS1152" s="101">
        <f>IF(E1152&gt;0,+VLOOKUP($C1152,'STYLE NAMES'!$B:$AC,23,FALSE),"")</f>
        <v>0</v>
      </c>
      <c r="AT1152" s="101">
        <f>IF(F1152&gt;0,+VLOOKUP($C1152,'STYLE NAMES'!$B:$AC,24,FALSE),"")</f>
        <v>0</v>
      </c>
      <c r="AU1152" s="101">
        <f>IF(G1152&gt;0,+VLOOKUP($C1152,'STYLE NAMES'!$B:$AC,25,FALSE),"")</f>
        <v>0</v>
      </c>
      <c r="AV1152" s="101">
        <f>+VLOOKUP($S1152,'CODE GENERATOR'!$P:$AM,15,FALSE)</f>
        <v>0</v>
      </c>
      <c r="AW1152" s="101">
        <f>+VLOOKUP($S1152,'CODE GENERATOR'!$P:$AM,16,FALSE)</f>
        <v>0</v>
      </c>
      <c r="AX1152" s="101">
        <f>+VLOOKUP($S1152,'CODE GENERATOR'!$P:$AM,17,FALSE)</f>
        <v>0</v>
      </c>
      <c r="AY1152" s="101">
        <f>+VLOOKUP($S1152,'CODE GENERATOR'!$P:$AM,18,FALSE)</f>
        <v>0</v>
      </c>
      <c r="AZ1152" s="101">
        <f>+VLOOKUP($S1152,'CODE GENERATOR'!$P:$AM,19,FALSE)</f>
        <v>0</v>
      </c>
      <c r="BA1152" s="101">
        <f>+VLOOKUP($S1152,'CODE GENERATOR'!$P:$AM,20,FALSE)</f>
        <v>0</v>
      </c>
      <c r="BB1152" s="101">
        <f>+VLOOKUP($S1152,'CODE GENERATOR'!$P:$AM,21,FALSE)</f>
        <v>0</v>
      </c>
      <c r="BC1152" s="101">
        <f>+VLOOKUP($S1152,'CODE GENERATOR'!$P:$AM,22,FALSE)</f>
        <v>0</v>
      </c>
      <c r="BD1152" s="101">
        <f>+VLOOKUP($S1152,'CODE GENERATOR'!$P:$AM,23,FALSE)</f>
        <v>0</v>
      </c>
      <c r="BE1152" s="101">
        <f>+VLOOKUP($S1152,'CODE GENERATOR'!$P:$AM,24,FALSE)</f>
        <v>0</v>
      </c>
      <c r="BF1152" s="101">
        <f>IF(C1152&gt;0,+VLOOKUP(G1152,'CATEGORY ID'!$A$1:$L$118,3,FALSE),"")</f>
        <v>30</v>
      </c>
      <c r="BG1152" s="101">
        <f>IF(C1152&gt;0,+VLOOKUP(H1152,'CATEGORY ID'!$D$1:$L$118,3,FALSE),"")</f>
        <v>2</v>
      </c>
      <c r="BH1152" s="101">
        <f>IF(C1152&gt;0,+VLOOKUP((+H1152&amp;I1152),'CATEGORY ID'!$H$1:$I$121,2,FALSE),"")</f>
        <v>108</v>
      </c>
      <c r="BJ1152" s="101">
        <f>IF(C1152&gt;0,IF(COUNTIF('CATEGORY ID'!$K$1:$K$121,+H1152&amp;K1152) &gt; 0, +VLOOKUP(+H1152&amp;K1152,'CATEGORY ID'!$K$1:$L$121,2,FALSE),""),"")</f>
        <v>224</v>
      </c>
      <c r="BK1152" s="101" t="str">
        <f>IF(C1152&gt;0,IF(COUNTIF('CATEGORY ID'!$K$124:$K$165, +VLOOKUP(C1152,'STYLE NAMES'!$B:$AE,30,FALSE)) &gt; 0, +VLOOKUP(VLOOKUP(C1152,'STYLE NAMES'!$B:$AE,30,FALSE),'CATEGORY ID'!K:M,2,FALSE),""),"")</f>
        <v/>
      </c>
      <c r="BR1152" s="101" t="str" cm="1">
        <f t="array" ref="BR1152">IF(C1152&gt;0,_xlfn.TEXTJOIN(";", TRUE,_xlfn.UNIQUE(_xlfn._xlws.FILTER(BF1152:BQ1152,(BF1152:BQ1152&gt;0)),TRUE,FALSE)),"")&amp;";"&amp;BS1152</f>
        <v>30;2;108;224;</v>
      </c>
      <c r="BU1152" s="106">
        <f>IF(C1152&gt;0,+VLOOKUP($C1152,'STYLE NAMES'!$B:$AC,26,FALSE),"")</f>
        <v>109.9</v>
      </c>
      <c r="BV1152" s="106">
        <f>IF(C1152&gt;0,+VLOOKUP($C1152,'STYLE NAMES'!$B:$AC,27,FALSE),"")</f>
        <v>6040</v>
      </c>
      <c r="BW1152" s="106">
        <f>IF(C1152&gt;0,+VLOOKUP($C1152,'STYLE NAMES'!$B:$AC,28,FALSE),"")</f>
        <v>126.38499999999999</v>
      </c>
      <c r="BY1152"/>
      <c r="BZ1152" s="101">
        <v>0</v>
      </c>
      <c r="CA1152" s="137">
        <f t="shared" si="83"/>
        <v>1</v>
      </c>
      <c r="CB1152" s="137" t="str">
        <f>+VLOOKUP(C1152,'[2]STYLES &amp; MODELS MATRIX'!$A:$G,7,FALSE)</f>
        <v>HDJ</v>
      </c>
      <c r="CC1152" s="137" t="str">
        <f>+VLOOKUP(C1152,'[1]STYLES &amp; SIZE CHARTS'!$A:$H,8,FALSE)</f>
        <v>MT-LSCP1</v>
      </c>
      <c r="CD1152" s="137"/>
      <c r="CE1152" s="205"/>
      <c r="CF1152" s="141"/>
    </row>
    <row r="1153" spans="1:84" s="101" customFormat="1" ht="12" customHeight="1" x14ac:dyDescent="0.2">
      <c r="A1153" s="102" t="s">
        <v>3810</v>
      </c>
      <c r="B1153" s="101" t="s">
        <v>1019</v>
      </c>
      <c r="C1153" s="101" t="s">
        <v>438</v>
      </c>
      <c r="D1153" s="101" t="s">
        <v>3787</v>
      </c>
      <c r="E1153" s="203" t="s">
        <v>3808</v>
      </c>
      <c r="F1153" s="101" t="s">
        <v>2346</v>
      </c>
      <c r="G1153" s="101" t="str">
        <f>IF(C1153&gt;0,+VLOOKUP($C1153,'STYLE NAMES'!$B:$AC,4,FALSE),"")</f>
        <v>RIDER</v>
      </c>
      <c r="H1153" s="101" t="str">
        <f>IF(C1153&gt;0,+VLOOKUP($C1153,'STYLE NAMES'!$B:$AC,5,FALSE),"")</f>
        <v>WOMEN</v>
      </c>
      <c r="I1153" s="101" t="str">
        <f>IF(C1153&gt;0,+VLOOKUP($C1153,'STYLE NAMES'!$B:$AC,6,FALSE),"")</f>
        <v>TOPS</v>
      </c>
      <c r="J1153" s="101" t="str">
        <f>IF(C1153&gt;0,+VLOOKUP($C1153,'STYLE NAMES'!$B:$AC,7,FALSE),"")</f>
        <v>WOMEN</v>
      </c>
      <c r="K1153" s="101" t="str">
        <f>IF(C1153&gt;0,+VLOOKUP($C1153,'STYLE NAMES'!$B:$AC,8,FALSE),"")</f>
        <v>CASUAL SHIRTS</v>
      </c>
      <c r="L1153" s="101" t="str">
        <f>IF(E1153&gt;0,+VLOOKUP($E1153,'CODE GENERATOR'!$D:$T,3,FALSE),"")</f>
        <v>A</v>
      </c>
      <c r="M1153" s="101" t="str">
        <f>IF(E1153&gt;0,+VLOOKUP($E1153,'CODE GENERATOR'!$D:$T,4,FALSE),"")</f>
        <v>COMFORT</v>
      </c>
      <c r="N1153" s="101" t="str">
        <f>IF(E1153&gt;0,+VLOOKUP($E1153,'CODE GENERATOR'!$D:$T,6,FALSE),"")</f>
        <v>WHITE</v>
      </c>
      <c r="O1153" s="101" t="str">
        <f>IF(E1153&gt;0,+VLOOKUP($E1153,'CODE GENERATOR'!$D:$T,7,FALSE),"")</f>
        <v>BLUE</v>
      </c>
      <c r="P1153" s="101" t="str">
        <f t="shared" si="81"/>
        <v>WHITE/BLUE</v>
      </c>
      <c r="Q1153" s="104" t="str">
        <f>IF(E1153&gt;0,+VLOOKUP($E1153,'CODE GENERATOR'!$D:$T,11,FALSE),"")</f>
        <v>R.TOPWN_CSS0104A</v>
      </c>
      <c r="R1153" s="104" t="str">
        <f>IF(E1153&gt;0,+VLOOKUP($E1153,'CODE GENERATOR'!$D:$T,12,FALSE),"")</f>
        <v>COM0033WHTBLE</v>
      </c>
      <c r="S1153" s="104" t="str">
        <f>IF(E1153&gt;0,+VLOOKUP($E1153,'CODE GENERATOR'!$D:$T,13,FALSE),"")</f>
        <v>R.TOPWN_CSS0104A_COM0033WHTBLE</v>
      </c>
      <c r="T1153" s="104" t="str">
        <f t="shared" si="82"/>
        <v>R.TOPWN_CSS0104A_COM0033WHTBLE_XS</v>
      </c>
      <c r="U1153" s="105"/>
      <c r="V1153" s="107" t="str" cm="1">
        <f t="array" ref="V1153">_xlfn.TEXTJOIN(";", TRUE, _xlfn.UNIQUE(_xlfn._xlws.FILTER(P$3:P$10029, C$3:C$10029=C1153)))</f>
        <v>WHITE/BLUE</v>
      </c>
      <c r="W1153" s="107" t="str" cm="1">
        <f t="array" ref="W1153">_xlfn.TEXTJOIN(";", TRUE, _xlfn.UNIQUE(_xlfn._xlws.FILTER(F$3:F$10029, C$3:C$10029=C1153)))</f>
        <v>XS;S;M;L;XL;XXL</v>
      </c>
      <c r="X1153" s="101" t="str">
        <f>IF(E1153&gt;0,+VLOOKUP($E1153,'CODE GENERATOR'!$D:$AC,19,FALSE),0)</f>
        <v>CavalierSanmarco_27.01.2026_0401</v>
      </c>
      <c r="Y1153" s="101" t="str">
        <f>IF(E1153&gt;0,+VLOOKUP($E1153,'CODE GENERATOR'!$D:$AC,20,FALSE),0)</f>
        <v/>
      </c>
      <c r="Z1153" s="101" t="str">
        <f>IF(E1153&gt;0,+VLOOKUP($E1153,'CODE GENERATOR'!$D:$AC,21,FALSE),0)</f>
        <v/>
      </c>
      <c r="AF1153" s="149" t="str">
        <f>IF($C1153&gt;0,$C1153&amp;" "&amp;$P1153&amp;" "&amp;+VLOOKUP($C1153,'STYLE NAMES'!$B:$AC,10,FALSE),"""")</f>
        <v>MARBELLA WHITE/BLUE WOMEN'S LONG SLEEVE CASUAL SHIRT</v>
      </c>
      <c r="AG1153" s="101" t="str">
        <f>"Enjoy our "&amp;(AF1153)&amp;"; "&amp;IF(C1153&gt;0,+VLOOKUP($C1153,'STYLE NAMES'!$B:$AC,11,FALSE),"")</f>
        <v xml:space="preserve">Enjoy our MARBELLA WHITE/BLUE WOMEN'S LONG SLEEVE CASUAL SHIRT; The fashion style meets the arena.
Made from natural cotton fabric with a touch of technicality and elasticity, this special item is a strong candidate for being one of your favorite shirts. 
Both in and out of the arena! </v>
      </c>
      <c r="AH1153" s="101" t="str">
        <f>IF(C1153&gt;0,+VLOOKUP($C1153,'STYLE NAMES'!$B:$AC,12,FALSE),"")</f>
        <v>* Specially engineered design for high performance
* Natural cotton fabric with technical nylon and elasthan
* Soft and comfortable
* Wrinkle-resistant
* Quick dry
Composition:
74% Cotton   23% Poliamide   3%Elasthane</v>
      </c>
      <c r="AI1153" s="101" t="str">
        <f>IF(C1153&gt;0,+VLOOKUP($C1153,'STYLE NAMES'!$B:$AC,13,FALSE),"")</f>
        <v>Machine Wash at 30°C
Mild process
Iron at low temperature
Iron from REVERSE
Do NOT iron on logos or prints
Do not bleach
Do NOT Tumble Dry</v>
      </c>
      <c r="AJ1153" s="149" t="str">
        <f>IF($C1153&gt;0,$C1153&amp;" "&amp;$P1153&amp;" "&amp;+VLOOKUP($C1153,'STYLE NAMES'!$B:$AC,14,FALSE),"""")</f>
        <v>MARBELLA WHITE/BLUE KADIN UZUN KOL CASUAL GÖMLEK</v>
      </c>
      <c r="AK1153" s="149" t="str">
        <f>"Cavalier SanMarco tarafından tasarlanan "&amp;(AJ1153)&amp;"; "&amp;IF(C1153&gt;0,+VLOOKUP($C1153,'STYLE NAMES'!$B:$AC,15,FALSE),"")</f>
        <v>Cavalier SanMarco tarafından tasarlanan MARBELLA WHITE/BLUE KADIN UZUN KOL CASUAL GÖMLEK; Moda tarzı arena ile buluşuyor.
Doğal pamuk kumaştan, teknik dokunuş ve esneklikle üretilen bu özel parça, favori gömleklerinizden biri olmaya güçlü bir aday.
Arenada da, günlük hayatta da!</v>
      </c>
      <c r="AL1153" s="149" t="str">
        <f>IF(C1153&gt;0,+VLOOKUP($C1153,'STYLE NAMES'!$B:$AC,16,FALSE),"")</f>
        <v>* Yüksek performans için özel tasarım
* Doğal pamuk, nylon ve elastanlı özel kumaş
* Yumuşak ve rahat
* Kırışmaz
* Hızlı kuruma
Kompozisyon:
%74 Pamuk   %23 Polyamid    %3 Elastan</v>
      </c>
      <c r="AM1153" s="149" t="str">
        <f>IF(C1153&gt;0,+VLOOKUP($C1153,'STYLE NAMES'!$B:$AC,17,FALSE),"")</f>
        <v>Makinede 30°C' de Yıkayın
Hassas Yıkama
Ilık ütü yapın
Tersten ütüleyin
Logo ve baskıları ÜTÜLEMEYİN
Çamaşır suyu kullanmayın
Kurutma Makinesinde Kurutmayın</v>
      </c>
      <c r="AN1153" s="149" t="str">
        <f>IF($C1153&gt;0,$C1153&amp;" "&amp;$P1153&amp;" "&amp;+VLOOKUP($C1153,'STYLE NAMES'!$B:$AC,18,FALSE),"""")</f>
        <v>MARBELLA WHITE/BLUE CAMICIA DA DONNA CASUAL MANICA LUNGA</v>
      </c>
      <c r="AO1153" s="101" t="str">
        <f>"Disegnato da Cavalier SanMarco "&amp;(AN1153)&amp;"; "&amp;IF(C1153&gt;0,+VLOOKUP($C1153,'STYLE NAMES'!$B:$AC,19,FALSE),"")</f>
        <v>Disegnato da Cavalier SanMarco MARBELLA WHITE/BLUE CAMICIA DA DONNA CASUAL MANICA LUNGA; Lo stile fashion incontra l’arena.
Realizzato in tessuto di cotone naturale con un tocco di tecnicità ed elasticità, questo capo speciale è un forte candidato per diventare una delle tue camicie preferite.
Sia dentro che fuori dall’arena!</v>
      </c>
      <c r="AP1153" s="101" t="str">
        <f>IF(C1153&gt;0,+VLOOKUP($C1153,'STYLE NAMES'!$B:$AC,20,FALSE),"")</f>
        <v>* Design ingegnerizzato per alte prestazioni 
*Cotone naturale con tocco di poliammide ed elastan
* Morbido e confortevole 
* Resistente a pieghe
* Traspirante Asciugatura rapida 
Composizione: 
74% Cotone  23% Poliammide    3% Elastan</v>
      </c>
      <c r="AQ1153" s="101" t="str">
        <f>IF(C1153&gt;0,+VLOOKUP($C1153,'STYLE NAMES'!$B:$AC,21,FALSE),"")</f>
        <v>Lavare in lavatrice a 30°C Ciclo delicato 
Stirare a bassa temperatura
Stirare al rovescio 
Non stirare su loghi o stampe 
Non candeggiare 
Non asciugare in asciugatrice</v>
      </c>
      <c r="AR1153" s="101">
        <f>IF(D1153&gt;0,+VLOOKUP($C1153,'STYLE NAMES'!$B:$AC,22,FALSE),"")</f>
        <v>0</v>
      </c>
      <c r="AS1153" s="101">
        <f>IF(E1153&gt;0,+VLOOKUP($C1153,'STYLE NAMES'!$B:$AC,23,FALSE),"")</f>
        <v>0</v>
      </c>
      <c r="AT1153" s="101">
        <f>IF(F1153&gt;0,+VLOOKUP($C1153,'STYLE NAMES'!$B:$AC,24,FALSE),"")</f>
        <v>0</v>
      </c>
      <c r="AU1153" s="101">
        <f>IF(G1153&gt;0,+VLOOKUP($C1153,'STYLE NAMES'!$B:$AC,25,FALSE),"")</f>
        <v>0</v>
      </c>
      <c r="AV1153" s="101">
        <f>+VLOOKUP($S1153,'CODE GENERATOR'!$P:$AM,15,FALSE)</f>
        <v>0</v>
      </c>
      <c r="AW1153" s="101">
        <f>+VLOOKUP($S1153,'CODE GENERATOR'!$P:$AM,16,FALSE)</f>
        <v>0</v>
      </c>
      <c r="AX1153" s="101">
        <f>+VLOOKUP($S1153,'CODE GENERATOR'!$P:$AM,17,FALSE)</f>
        <v>0</v>
      </c>
      <c r="AY1153" s="101">
        <f>+VLOOKUP($S1153,'CODE GENERATOR'!$P:$AM,18,FALSE)</f>
        <v>0</v>
      </c>
      <c r="AZ1153" s="101">
        <f>+VLOOKUP($S1153,'CODE GENERATOR'!$P:$AM,19,FALSE)</f>
        <v>0</v>
      </c>
      <c r="BA1153" s="101">
        <f>+VLOOKUP($S1153,'CODE GENERATOR'!$P:$AM,20,FALSE)</f>
        <v>0</v>
      </c>
      <c r="BB1153" s="101">
        <f>+VLOOKUP($S1153,'CODE GENERATOR'!$P:$AM,21,FALSE)</f>
        <v>0</v>
      </c>
      <c r="BC1153" s="101">
        <f>+VLOOKUP($S1153,'CODE GENERATOR'!$P:$AM,22,FALSE)</f>
        <v>0</v>
      </c>
      <c r="BD1153" s="101">
        <f>+VLOOKUP($S1153,'CODE GENERATOR'!$P:$AM,23,FALSE)</f>
        <v>0</v>
      </c>
      <c r="BE1153" s="101">
        <f>+VLOOKUP($S1153,'CODE GENERATOR'!$P:$AM,24,FALSE)</f>
        <v>0</v>
      </c>
      <c r="BF1153" s="101">
        <f>IF(C1153&gt;0,+VLOOKUP(G1153,'CATEGORY ID'!$A$1:$L$118,3,FALSE),"")</f>
        <v>30</v>
      </c>
      <c r="BG1153" s="101">
        <f>IF(C1153&gt;0,+VLOOKUP(H1153,'CATEGORY ID'!$D$1:$L$118,3,FALSE),"")</f>
        <v>3</v>
      </c>
      <c r="BH1153" s="101">
        <f>IF(C1153&gt;0,+VLOOKUP((+H1153&amp;I1153),'CATEGORY ID'!$H$1:$I$121,2,FALSE),"")</f>
        <v>109</v>
      </c>
      <c r="BJ1153" s="101" t="str">
        <f>IF(C1153&gt;0,IF(COUNTIF('CATEGORY ID'!$K$1:$K$121,+H1153&amp;K1153) &gt; 0, +VLOOKUP(+H1153&amp;K1153,'CATEGORY ID'!$K$1:$L$121,2,FALSE),""),"")</f>
        <v/>
      </c>
      <c r="BK1153" s="101" t="str">
        <f>IF(C1153&gt;0,IF(COUNTIF('CATEGORY ID'!$K$124:$K$165, +VLOOKUP(C1153,'STYLE NAMES'!$B:$AE,30,FALSE)) &gt; 0, +VLOOKUP(VLOOKUP(C1153,'STYLE NAMES'!$B:$AE,30,FALSE),'CATEGORY ID'!K:M,2,FALSE),""),"")</f>
        <v/>
      </c>
      <c r="BL1153" s="101">
        <v>75</v>
      </c>
      <c r="BR1153" s="101" t="str" cm="1">
        <f t="array" ref="BR1153">IF(C1153&gt;0,_xlfn.TEXTJOIN(";", TRUE,_xlfn.UNIQUE(_xlfn._xlws.FILTER(BF1153:BQ1153,(BF1153:BQ1153&gt;0)),TRUE,FALSE)),"")&amp;";"&amp;BS1153</f>
        <v>30;3;109;75;</v>
      </c>
      <c r="BU1153" s="106">
        <f>IF(C1153&gt;0,+VLOOKUP($C1153,'STYLE NAMES'!$B:$AC,26,FALSE),"")</f>
        <v>129.9</v>
      </c>
      <c r="BV1153" s="106">
        <f>IF(C1153&gt;0,+VLOOKUP($C1153,'STYLE NAMES'!$B:$AC,27,FALSE),"")</f>
        <v>7140</v>
      </c>
      <c r="BW1153" s="106">
        <f>IF(C1153&gt;0,+VLOOKUP($C1153,'STYLE NAMES'!$B:$AC,28,FALSE),"")</f>
        <v>149.38499999999999</v>
      </c>
      <c r="BY1153"/>
      <c r="BZ1153" s="101">
        <v>0</v>
      </c>
      <c r="CA1153" s="137">
        <f t="shared" si="83"/>
        <v>1</v>
      </c>
      <c r="CB1153" s="137" t="str">
        <f>+VLOOKUP(C1153,'[2]STYLES &amp; MODELS MATRIX'!$A:$G,7,FALSE)</f>
        <v>GHOST</v>
      </c>
      <c r="CC1153" s="137">
        <f>+VLOOKUP(C1153,'[1]STYLES &amp; SIZE CHARTS'!$A:$H,8,FALSE)</f>
        <v>0</v>
      </c>
      <c r="CD1153" s="137"/>
      <c r="CE1153" s="205"/>
      <c r="CF1153" s="141"/>
    </row>
    <row r="1154" spans="1:84" s="101" customFormat="1" ht="12" customHeight="1" x14ac:dyDescent="0.2">
      <c r="A1154" s="102"/>
      <c r="B1154" s="101" t="s">
        <v>1019</v>
      </c>
      <c r="C1154" s="101" t="s">
        <v>438</v>
      </c>
      <c r="D1154" s="101" t="s">
        <v>3787</v>
      </c>
      <c r="E1154" s="203" t="s">
        <v>3808</v>
      </c>
      <c r="F1154" s="101" t="s">
        <v>785</v>
      </c>
      <c r="G1154" s="101" t="str">
        <f>IF(C1154&gt;0,+VLOOKUP($C1154,'STYLE NAMES'!$B:$AC,4,FALSE),"")</f>
        <v>RIDER</v>
      </c>
      <c r="H1154" s="101" t="str">
        <f>IF(C1154&gt;0,+VLOOKUP($C1154,'STYLE NAMES'!$B:$AC,5,FALSE),"")</f>
        <v>WOMEN</v>
      </c>
      <c r="I1154" s="101" t="str">
        <f>IF(C1154&gt;0,+VLOOKUP($C1154,'STYLE NAMES'!$B:$AC,6,FALSE),"")</f>
        <v>TOPS</v>
      </c>
      <c r="J1154" s="101" t="str">
        <f>IF(C1154&gt;0,+VLOOKUP($C1154,'STYLE NAMES'!$B:$AC,7,FALSE),"")</f>
        <v>WOMEN</v>
      </c>
      <c r="K1154" s="101" t="str">
        <f>IF(C1154&gt;0,+VLOOKUP($C1154,'STYLE NAMES'!$B:$AC,8,FALSE),"")</f>
        <v>CASUAL SHIRTS</v>
      </c>
      <c r="L1154" s="101" t="str">
        <f>IF(E1154&gt;0,+VLOOKUP($E1154,'CODE GENERATOR'!$D:$T,3,FALSE),"")</f>
        <v>A</v>
      </c>
      <c r="M1154" s="101" t="str">
        <f>IF(E1154&gt;0,+VLOOKUP($E1154,'CODE GENERATOR'!$D:$T,4,FALSE),"")</f>
        <v>COMFORT</v>
      </c>
      <c r="N1154" s="101" t="str">
        <f>IF(E1154&gt;0,+VLOOKUP($E1154,'CODE GENERATOR'!$D:$T,6,FALSE),"")</f>
        <v>WHITE</v>
      </c>
      <c r="O1154" s="101" t="str">
        <f>IF(E1154&gt;0,+VLOOKUP($E1154,'CODE GENERATOR'!$D:$T,7,FALSE),"")</f>
        <v>BLUE</v>
      </c>
      <c r="P1154" s="101" t="str">
        <f t="shared" ref="P1154:P1164" si="84">IF(E1154&gt;0,+IF(N1154=O1154,N1154,N1154&amp;"/"&amp;O1154),"")</f>
        <v>WHITE/BLUE</v>
      </c>
      <c r="Q1154" s="104" t="str">
        <f>IF(E1154&gt;0,+VLOOKUP($E1154,'CODE GENERATOR'!$D:$T,11,FALSE),"")</f>
        <v>R.TOPWN_CSS0104A</v>
      </c>
      <c r="R1154" s="104" t="str">
        <f>IF(E1154&gt;0,+VLOOKUP($E1154,'CODE GENERATOR'!$D:$T,12,FALSE),"")</f>
        <v>COM0033WHTBLE</v>
      </c>
      <c r="S1154" s="104" t="str">
        <f>IF(E1154&gt;0,+VLOOKUP($E1154,'CODE GENERATOR'!$D:$T,13,FALSE),"")</f>
        <v>R.TOPWN_CSS0104A_COM0033WHTBLE</v>
      </c>
      <c r="T1154" s="104" t="str">
        <f t="shared" ref="T1154:T1164" si="85">+S1154&amp;"_"&amp;F1154</f>
        <v>R.TOPWN_CSS0104A_COM0033WHTBLE_S</v>
      </c>
      <c r="U1154" s="105"/>
      <c r="V1154" s="107" t="str" cm="1">
        <f t="array" ref="V1154">_xlfn.TEXTJOIN(";", TRUE, _xlfn.UNIQUE(_xlfn._xlws.FILTER(P$3:P$10029, C$3:C$10029=C1154)))</f>
        <v>WHITE/BLUE</v>
      </c>
      <c r="W1154" s="107" t="str" cm="1">
        <f t="array" ref="W1154">_xlfn.TEXTJOIN(";", TRUE, _xlfn.UNIQUE(_xlfn._xlws.FILTER(F$3:F$10029, C$3:C$10029=C1154)))</f>
        <v>XS;S;M;L;XL;XXL</v>
      </c>
      <c r="X1154" s="101" t="str">
        <f>IF(E1154&gt;0,+VLOOKUP($E1154,'CODE GENERATOR'!$D:$AC,19,FALSE),0)</f>
        <v>CavalierSanmarco_27.01.2026_0401</v>
      </c>
      <c r="Y1154" s="101" t="str">
        <f>IF(E1154&gt;0,+VLOOKUP($E1154,'CODE GENERATOR'!$D:$AC,20,FALSE),0)</f>
        <v/>
      </c>
      <c r="Z1154" s="101" t="str">
        <f>IF(E1154&gt;0,+VLOOKUP($E1154,'CODE GENERATOR'!$D:$AC,21,FALSE),0)</f>
        <v/>
      </c>
      <c r="AF1154" s="149" t="str">
        <f>IF($C1154&gt;0,$C1154&amp;" "&amp;$P1154&amp;" "&amp;+VLOOKUP($C1154,'STYLE NAMES'!$B:$AC,10,FALSE),"""")</f>
        <v>MARBELLA WHITE/BLUE WOMEN'S LONG SLEEVE CASUAL SHIRT</v>
      </c>
      <c r="AG1154" s="101" t="str">
        <f>"Enjoy our "&amp;(AF1154)&amp;"; "&amp;IF(C1154&gt;0,+VLOOKUP($C1154,'STYLE NAMES'!$B:$AC,11,FALSE),"")</f>
        <v xml:space="preserve">Enjoy our MARBELLA WHITE/BLUE WOMEN'S LONG SLEEVE CASUAL SHIRT; The fashion style meets the arena.
Made from natural cotton fabric with a touch of technicality and elasticity, this special item is a strong candidate for being one of your favorite shirts. 
Both in and out of the arena! </v>
      </c>
      <c r="AH1154" s="101" t="str">
        <f>IF(C1154&gt;0,+VLOOKUP($C1154,'STYLE NAMES'!$B:$AC,12,FALSE),"")</f>
        <v>* Specially engineered design for high performance
* Natural cotton fabric with technical nylon and elasthan
* Soft and comfortable
* Wrinkle-resistant
* Quick dry
Composition:
74% Cotton   23% Poliamide   3%Elasthane</v>
      </c>
      <c r="AI1154" s="101" t="str">
        <f>IF(C1154&gt;0,+VLOOKUP($C1154,'STYLE NAMES'!$B:$AC,13,FALSE),"")</f>
        <v>Machine Wash at 30°C
Mild process
Iron at low temperature
Iron from REVERSE
Do NOT iron on logos or prints
Do not bleach
Do NOT Tumble Dry</v>
      </c>
      <c r="AJ1154" s="149" t="str">
        <f>IF($C1154&gt;0,$C1154&amp;" "&amp;$P1154&amp;" "&amp;+VLOOKUP($C1154,'STYLE NAMES'!$B:$AC,14,FALSE),"""")</f>
        <v>MARBELLA WHITE/BLUE KADIN UZUN KOL CASUAL GÖMLEK</v>
      </c>
      <c r="AK1154" s="149" t="str">
        <f>"Cavalier SanMarco tarafından tasarlanan "&amp;(AJ1154)&amp;"; "&amp;IF(C1154&gt;0,+VLOOKUP($C1154,'STYLE NAMES'!$B:$AC,15,FALSE),"")</f>
        <v>Cavalier SanMarco tarafından tasarlanan MARBELLA WHITE/BLUE KADIN UZUN KOL CASUAL GÖMLEK; Moda tarzı arena ile buluşuyor.
Doğal pamuk kumaştan, teknik dokunuş ve esneklikle üretilen bu özel parça, favori gömleklerinizden biri olmaya güçlü bir aday.
Arenada da, günlük hayatta da!</v>
      </c>
      <c r="AL1154" s="149" t="str">
        <f>IF(C1154&gt;0,+VLOOKUP($C1154,'STYLE NAMES'!$B:$AC,16,FALSE),"")</f>
        <v>* Yüksek performans için özel tasarım
* Doğal pamuk, nylon ve elastanlı özel kumaş
* Yumuşak ve rahat
* Kırışmaz
* Hızlı kuruma
Kompozisyon:
%74 Pamuk   %23 Polyamid    %3 Elastan</v>
      </c>
      <c r="AM1154" s="149" t="str">
        <f>IF(C1154&gt;0,+VLOOKUP($C1154,'STYLE NAMES'!$B:$AC,17,FALSE),"")</f>
        <v>Makinede 30°C' de Yıkayın
Hassas Yıkama
Ilık ütü yapın
Tersten ütüleyin
Logo ve baskıları ÜTÜLEMEYİN
Çamaşır suyu kullanmayın
Kurutma Makinesinde Kurutmayın</v>
      </c>
      <c r="AN1154" s="149" t="str">
        <f>IF($C1154&gt;0,$C1154&amp;" "&amp;$P1154&amp;" "&amp;+VLOOKUP($C1154,'STYLE NAMES'!$B:$AC,18,FALSE),"""")</f>
        <v>MARBELLA WHITE/BLUE CAMICIA DA DONNA CASUAL MANICA LUNGA</v>
      </c>
      <c r="AO1154" s="101" t="str">
        <f>"Disegnato da Cavalier SanMarco "&amp;(AN1154)&amp;"; "&amp;IF(C1154&gt;0,+VLOOKUP($C1154,'STYLE NAMES'!$B:$AC,19,FALSE),"")</f>
        <v>Disegnato da Cavalier SanMarco MARBELLA WHITE/BLUE CAMICIA DA DONNA CASUAL MANICA LUNGA; Lo stile fashion incontra l’arena.
Realizzato in tessuto di cotone naturale con un tocco di tecnicità ed elasticità, questo capo speciale è un forte candidato per diventare una delle tue camicie preferite.
Sia dentro che fuori dall’arena!</v>
      </c>
      <c r="AP1154" s="101" t="str">
        <f>IF(C1154&gt;0,+VLOOKUP($C1154,'STYLE NAMES'!$B:$AC,20,FALSE),"")</f>
        <v>* Design ingegnerizzato per alte prestazioni 
*Cotone naturale con tocco di poliammide ed elastan
* Morbido e confortevole 
* Resistente a pieghe
* Traspirante Asciugatura rapida 
Composizione: 
74% Cotone  23% Poliammide    3% Elastan</v>
      </c>
      <c r="AQ1154" s="101" t="str">
        <f>IF(C1154&gt;0,+VLOOKUP($C1154,'STYLE NAMES'!$B:$AC,21,FALSE),"")</f>
        <v>Lavare in lavatrice a 30°C Ciclo delicato 
Stirare a bassa temperatura
Stirare al rovescio 
Non stirare su loghi o stampe 
Non candeggiare 
Non asciugare in asciugatrice</v>
      </c>
      <c r="AR1154" s="101">
        <f>IF(D1154&gt;0,+VLOOKUP($C1154,'STYLE NAMES'!$B:$AC,22,FALSE),"")</f>
        <v>0</v>
      </c>
      <c r="AS1154" s="101">
        <f>IF(E1154&gt;0,+VLOOKUP($C1154,'STYLE NAMES'!$B:$AC,23,FALSE),"")</f>
        <v>0</v>
      </c>
      <c r="AT1154" s="101">
        <f>IF(F1154&gt;0,+VLOOKUP($C1154,'STYLE NAMES'!$B:$AC,24,FALSE),"")</f>
        <v>0</v>
      </c>
      <c r="AU1154" s="101">
        <f>IF(G1154&gt;0,+VLOOKUP($C1154,'STYLE NAMES'!$B:$AC,25,FALSE),"")</f>
        <v>0</v>
      </c>
      <c r="AV1154" s="101">
        <f>+VLOOKUP($S1154,'CODE GENERATOR'!$P:$AM,15,FALSE)</f>
        <v>0</v>
      </c>
      <c r="AW1154" s="101">
        <f>+VLOOKUP($S1154,'CODE GENERATOR'!$P:$AM,16,FALSE)</f>
        <v>0</v>
      </c>
      <c r="AX1154" s="101">
        <f>+VLOOKUP($S1154,'CODE GENERATOR'!$P:$AM,17,FALSE)</f>
        <v>0</v>
      </c>
      <c r="AY1154" s="101">
        <f>+VLOOKUP($S1154,'CODE GENERATOR'!$P:$AM,18,FALSE)</f>
        <v>0</v>
      </c>
      <c r="AZ1154" s="101">
        <f>+VLOOKUP($S1154,'CODE GENERATOR'!$P:$AM,19,FALSE)</f>
        <v>0</v>
      </c>
      <c r="BA1154" s="101">
        <f>+VLOOKUP($S1154,'CODE GENERATOR'!$P:$AM,20,FALSE)</f>
        <v>0</v>
      </c>
      <c r="BB1154" s="101">
        <f>+VLOOKUP($S1154,'CODE GENERATOR'!$P:$AM,21,FALSE)</f>
        <v>0</v>
      </c>
      <c r="BC1154" s="101">
        <f>+VLOOKUP($S1154,'CODE GENERATOR'!$P:$AM,22,FALSE)</f>
        <v>0</v>
      </c>
      <c r="BD1154" s="101">
        <f>+VLOOKUP($S1154,'CODE GENERATOR'!$P:$AM,23,FALSE)</f>
        <v>0</v>
      </c>
      <c r="BE1154" s="101">
        <f>+VLOOKUP($S1154,'CODE GENERATOR'!$P:$AM,24,FALSE)</f>
        <v>0</v>
      </c>
      <c r="BF1154" s="101">
        <f>IF(C1154&gt;0,+VLOOKUP(G1154,'CATEGORY ID'!$A$1:$L$118,3,FALSE),"")</f>
        <v>30</v>
      </c>
      <c r="BG1154" s="101">
        <f>IF(C1154&gt;0,+VLOOKUP(H1154,'CATEGORY ID'!$D$1:$L$118,3,FALSE),"")</f>
        <v>3</v>
      </c>
      <c r="BH1154" s="101">
        <f>IF(C1154&gt;0,+VLOOKUP((+H1154&amp;I1154),'CATEGORY ID'!$H$1:$I$121,2,FALSE),"")</f>
        <v>109</v>
      </c>
      <c r="BJ1154" s="101" t="str">
        <f>IF(C1154&gt;0,IF(COUNTIF('CATEGORY ID'!$K$1:$K$121,+H1154&amp;K1154) &gt; 0, +VLOOKUP(+H1154&amp;K1154,'CATEGORY ID'!$K$1:$L$121,2,FALSE),""),"")</f>
        <v/>
      </c>
      <c r="BK1154" s="101" t="str">
        <f>IF(C1154&gt;0,IF(COUNTIF('CATEGORY ID'!$K$124:$K$165, +VLOOKUP(C1154,'STYLE NAMES'!$B:$AE,30,FALSE)) &gt; 0, +VLOOKUP(VLOOKUP(C1154,'STYLE NAMES'!$B:$AE,30,FALSE),'CATEGORY ID'!K:M,2,FALSE),""),"")</f>
        <v/>
      </c>
      <c r="BL1154" s="101">
        <v>75</v>
      </c>
      <c r="BR1154" s="101" t="str" cm="1">
        <f t="array" ref="BR1154">IF(C1154&gt;0,_xlfn.TEXTJOIN(";", TRUE,_xlfn.UNIQUE(_xlfn._xlws.FILTER(BF1154:BQ1154,(BF1154:BQ1154&gt;0)),TRUE,FALSE)),"")&amp;";"&amp;BS1154</f>
        <v>30;3;109;75;</v>
      </c>
      <c r="BU1154" s="106">
        <f>IF(C1154&gt;0,+VLOOKUP($C1154,'STYLE NAMES'!$B:$AC,26,FALSE),"")</f>
        <v>129.9</v>
      </c>
      <c r="BV1154" s="106">
        <f>IF(C1154&gt;0,+VLOOKUP($C1154,'STYLE NAMES'!$B:$AC,27,FALSE),"")</f>
        <v>7140</v>
      </c>
      <c r="BW1154" s="106">
        <f>IF(C1154&gt;0,+VLOOKUP($C1154,'STYLE NAMES'!$B:$AC,28,FALSE),"")</f>
        <v>149.38499999999999</v>
      </c>
      <c r="BY1154"/>
      <c r="BZ1154" s="101">
        <v>0</v>
      </c>
      <c r="CA1154" s="137">
        <f t="shared" ref="CA1154:CA1164" si="86">+IF(X1154=0,0,1)</f>
        <v>1</v>
      </c>
      <c r="CB1154" s="137" t="str">
        <f>+VLOOKUP(C1154,'[2]STYLES &amp; MODELS MATRIX'!$A:$G,7,FALSE)</f>
        <v>GHOST</v>
      </c>
      <c r="CC1154" s="137">
        <f>+VLOOKUP(C1154,'[1]STYLES &amp; SIZE CHARTS'!$A:$H,8,FALSE)</f>
        <v>0</v>
      </c>
      <c r="CD1154" s="137"/>
      <c r="CE1154" s="205"/>
      <c r="CF1154" s="141"/>
    </row>
    <row r="1155" spans="1:84" s="101" customFormat="1" ht="12" customHeight="1" x14ac:dyDescent="0.2">
      <c r="A1155" s="102"/>
      <c r="B1155" s="101" t="s">
        <v>1019</v>
      </c>
      <c r="C1155" s="101" t="s">
        <v>438</v>
      </c>
      <c r="D1155" s="101" t="s">
        <v>3787</v>
      </c>
      <c r="E1155" s="203" t="s">
        <v>3808</v>
      </c>
      <c r="F1155" s="101" t="s">
        <v>2247</v>
      </c>
      <c r="G1155" s="101" t="str">
        <f>IF(C1155&gt;0,+VLOOKUP($C1155,'STYLE NAMES'!$B:$AC,4,FALSE),"")</f>
        <v>RIDER</v>
      </c>
      <c r="H1155" s="101" t="str">
        <f>IF(C1155&gt;0,+VLOOKUP($C1155,'STYLE NAMES'!$B:$AC,5,FALSE),"")</f>
        <v>WOMEN</v>
      </c>
      <c r="I1155" s="101" t="str">
        <f>IF(C1155&gt;0,+VLOOKUP($C1155,'STYLE NAMES'!$B:$AC,6,FALSE),"")</f>
        <v>TOPS</v>
      </c>
      <c r="J1155" s="101" t="str">
        <f>IF(C1155&gt;0,+VLOOKUP($C1155,'STYLE NAMES'!$B:$AC,7,FALSE),"")</f>
        <v>WOMEN</v>
      </c>
      <c r="K1155" s="101" t="str">
        <f>IF(C1155&gt;0,+VLOOKUP($C1155,'STYLE NAMES'!$B:$AC,8,FALSE),"")</f>
        <v>CASUAL SHIRTS</v>
      </c>
      <c r="L1155" s="101" t="str">
        <f>IF(E1155&gt;0,+VLOOKUP($E1155,'CODE GENERATOR'!$D:$T,3,FALSE),"")</f>
        <v>A</v>
      </c>
      <c r="M1155" s="101" t="str">
        <f>IF(E1155&gt;0,+VLOOKUP($E1155,'CODE GENERATOR'!$D:$T,4,FALSE),"")</f>
        <v>COMFORT</v>
      </c>
      <c r="N1155" s="101" t="str">
        <f>IF(E1155&gt;0,+VLOOKUP($E1155,'CODE GENERATOR'!$D:$T,6,FALSE),"")</f>
        <v>WHITE</v>
      </c>
      <c r="O1155" s="101" t="str">
        <f>IF(E1155&gt;0,+VLOOKUP($E1155,'CODE GENERATOR'!$D:$T,7,FALSE),"")</f>
        <v>BLUE</v>
      </c>
      <c r="P1155" s="101" t="str">
        <f t="shared" si="84"/>
        <v>WHITE/BLUE</v>
      </c>
      <c r="Q1155" s="104" t="str">
        <f>IF(E1155&gt;0,+VLOOKUP($E1155,'CODE GENERATOR'!$D:$T,11,FALSE),"")</f>
        <v>R.TOPWN_CSS0104A</v>
      </c>
      <c r="R1155" s="104" t="str">
        <f>IF(E1155&gt;0,+VLOOKUP($E1155,'CODE GENERATOR'!$D:$T,12,FALSE),"")</f>
        <v>COM0033WHTBLE</v>
      </c>
      <c r="S1155" s="104" t="str">
        <f>IF(E1155&gt;0,+VLOOKUP($E1155,'CODE GENERATOR'!$D:$T,13,FALSE),"")</f>
        <v>R.TOPWN_CSS0104A_COM0033WHTBLE</v>
      </c>
      <c r="T1155" s="104" t="str">
        <f t="shared" si="85"/>
        <v>R.TOPWN_CSS0104A_COM0033WHTBLE_M</v>
      </c>
      <c r="U1155" s="105"/>
      <c r="V1155" s="107" t="str" cm="1">
        <f t="array" ref="V1155">_xlfn.TEXTJOIN(";", TRUE, _xlfn.UNIQUE(_xlfn._xlws.FILTER(P$3:P$10029, C$3:C$10029=C1155)))</f>
        <v>WHITE/BLUE</v>
      </c>
      <c r="W1155" s="107" t="str" cm="1">
        <f t="array" ref="W1155">_xlfn.TEXTJOIN(";", TRUE, _xlfn.UNIQUE(_xlfn._xlws.FILTER(F$3:F$10029, C$3:C$10029=C1155)))</f>
        <v>XS;S;M;L;XL;XXL</v>
      </c>
      <c r="X1155" s="101" t="str">
        <f>IF(E1155&gt;0,+VLOOKUP($E1155,'CODE GENERATOR'!$D:$AC,19,FALSE),0)</f>
        <v>CavalierSanmarco_27.01.2026_0401</v>
      </c>
      <c r="Y1155" s="101" t="str">
        <f>IF(E1155&gt;0,+VLOOKUP($E1155,'CODE GENERATOR'!$D:$AC,20,FALSE),0)</f>
        <v/>
      </c>
      <c r="Z1155" s="101" t="str">
        <f>IF(E1155&gt;0,+VLOOKUP($E1155,'CODE GENERATOR'!$D:$AC,21,FALSE),0)</f>
        <v/>
      </c>
      <c r="AF1155" s="149" t="str">
        <f>IF($C1155&gt;0,$C1155&amp;" "&amp;$P1155&amp;" "&amp;+VLOOKUP($C1155,'STYLE NAMES'!$B:$AC,10,FALSE),"""")</f>
        <v>MARBELLA WHITE/BLUE WOMEN'S LONG SLEEVE CASUAL SHIRT</v>
      </c>
      <c r="AG1155" s="101" t="str">
        <f>"Enjoy our "&amp;(AF1155)&amp;"; "&amp;IF(C1155&gt;0,+VLOOKUP($C1155,'STYLE NAMES'!$B:$AC,11,FALSE),"")</f>
        <v xml:space="preserve">Enjoy our MARBELLA WHITE/BLUE WOMEN'S LONG SLEEVE CASUAL SHIRT; The fashion style meets the arena.
Made from natural cotton fabric with a touch of technicality and elasticity, this special item is a strong candidate for being one of your favorite shirts. 
Both in and out of the arena! </v>
      </c>
      <c r="AH1155" s="101" t="str">
        <f>IF(C1155&gt;0,+VLOOKUP($C1155,'STYLE NAMES'!$B:$AC,12,FALSE),"")</f>
        <v>* Specially engineered design for high performance
* Natural cotton fabric with technical nylon and elasthan
* Soft and comfortable
* Wrinkle-resistant
* Quick dry
Composition:
74% Cotton   23% Poliamide   3%Elasthane</v>
      </c>
      <c r="AI1155" s="101" t="str">
        <f>IF(C1155&gt;0,+VLOOKUP($C1155,'STYLE NAMES'!$B:$AC,13,FALSE),"")</f>
        <v>Machine Wash at 30°C
Mild process
Iron at low temperature
Iron from REVERSE
Do NOT iron on logos or prints
Do not bleach
Do NOT Tumble Dry</v>
      </c>
      <c r="AJ1155" s="149" t="str">
        <f>IF($C1155&gt;0,$C1155&amp;" "&amp;$P1155&amp;" "&amp;+VLOOKUP($C1155,'STYLE NAMES'!$B:$AC,14,FALSE),"""")</f>
        <v>MARBELLA WHITE/BLUE KADIN UZUN KOL CASUAL GÖMLEK</v>
      </c>
      <c r="AK1155" s="149" t="str">
        <f>"Cavalier SanMarco tarafından tasarlanan "&amp;(AJ1155)&amp;"; "&amp;IF(C1155&gt;0,+VLOOKUP($C1155,'STYLE NAMES'!$B:$AC,15,FALSE),"")</f>
        <v>Cavalier SanMarco tarafından tasarlanan MARBELLA WHITE/BLUE KADIN UZUN KOL CASUAL GÖMLEK; Moda tarzı arena ile buluşuyor.
Doğal pamuk kumaştan, teknik dokunuş ve esneklikle üretilen bu özel parça, favori gömleklerinizden biri olmaya güçlü bir aday.
Arenada da, günlük hayatta da!</v>
      </c>
      <c r="AL1155" s="149" t="str">
        <f>IF(C1155&gt;0,+VLOOKUP($C1155,'STYLE NAMES'!$B:$AC,16,FALSE),"")</f>
        <v>* Yüksek performans için özel tasarım
* Doğal pamuk, nylon ve elastanlı özel kumaş
* Yumuşak ve rahat
* Kırışmaz
* Hızlı kuruma
Kompozisyon:
%74 Pamuk   %23 Polyamid    %3 Elastan</v>
      </c>
      <c r="AM1155" s="149" t="str">
        <f>IF(C1155&gt;0,+VLOOKUP($C1155,'STYLE NAMES'!$B:$AC,17,FALSE),"")</f>
        <v>Makinede 30°C' de Yıkayın
Hassas Yıkama
Ilık ütü yapın
Tersten ütüleyin
Logo ve baskıları ÜTÜLEMEYİN
Çamaşır suyu kullanmayın
Kurutma Makinesinde Kurutmayın</v>
      </c>
      <c r="AN1155" s="149" t="str">
        <f>IF($C1155&gt;0,$C1155&amp;" "&amp;$P1155&amp;" "&amp;+VLOOKUP($C1155,'STYLE NAMES'!$B:$AC,18,FALSE),"""")</f>
        <v>MARBELLA WHITE/BLUE CAMICIA DA DONNA CASUAL MANICA LUNGA</v>
      </c>
      <c r="AO1155" s="101" t="str">
        <f>"Disegnato da Cavalier SanMarco "&amp;(AN1155)&amp;"; "&amp;IF(C1155&gt;0,+VLOOKUP($C1155,'STYLE NAMES'!$B:$AC,19,FALSE),"")</f>
        <v>Disegnato da Cavalier SanMarco MARBELLA WHITE/BLUE CAMICIA DA DONNA CASUAL MANICA LUNGA; Lo stile fashion incontra l’arena.
Realizzato in tessuto di cotone naturale con un tocco di tecnicità ed elasticità, questo capo speciale è un forte candidato per diventare una delle tue camicie preferite.
Sia dentro che fuori dall’arena!</v>
      </c>
      <c r="AP1155" s="101" t="str">
        <f>IF(C1155&gt;0,+VLOOKUP($C1155,'STYLE NAMES'!$B:$AC,20,FALSE),"")</f>
        <v>* Design ingegnerizzato per alte prestazioni 
*Cotone naturale con tocco di poliammide ed elastan
* Morbido e confortevole 
* Resistente a pieghe
* Traspirante Asciugatura rapida 
Composizione: 
74% Cotone  23% Poliammide    3% Elastan</v>
      </c>
      <c r="AQ1155" s="101" t="str">
        <f>IF(C1155&gt;0,+VLOOKUP($C1155,'STYLE NAMES'!$B:$AC,21,FALSE),"")</f>
        <v>Lavare in lavatrice a 30°C Ciclo delicato 
Stirare a bassa temperatura
Stirare al rovescio 
Non stirare su loghi o stampe 
Non candeggiare 
Non asciugare in asciugatrice</v>
      </c>
      <c r="AR1155" s="101">
        <f>IF(D1155&gt;0,+VLOOKUP($C1155,'STYLE NAMES'!$B:$AC,22,FALSE),"")</f>
        <v>0</v>
      </c>
      <c r="AS1155" s="101">
        <f>IF(E1155&gt;0,+VLOOKUP($C1155,'STYLE NAMES'!$B:$AC,23,FALSE),"")</f>
        <v>0</v>
      </c>
      <c r="AT1155" s="101">
        <f>IF(F1155&gt;0,+VLOOKUP($C1155,'STYLE NAMES'!$B:$AC,24,FALSE),"")</f>
        <v>0</v>
      </c>
      <c r="AU1155" s="101">
        <f>IF(G1155&gt;0,+VLOOKUP($C1155,'STYLE NAMES'!$B:$AC,25,FALSE),"")</f>
        <v>0</v>
      </c>
      <c r="AV1155" s="101">
        <f>+VLOOKUP($S1155,'CODE GENERATOR'!$P:$AM,15,FALSE)</f>
        <v>0</v>
      </c>
      <c r="AW1155" s="101">
        <f>+VLOOKUP($S1155,'CODE GENERATOR'!$P:$AM,16,FALSE)</f>
        <v>0</v>
      </c>
      <c r="AX1155" s="101">
        <f>+VLOOKUP($S1155,'CODE GENERATOR'!$P:$AM,17,FALSE)</f>
        <v>0</v>
      </c>
      <c r="AY1155" s="101">
        <f>+VLOOKUP($S1155,'CODE GENERATOR'!$P:$AM,18,FALSE)</f>
        <v>0</v>
      </c>
      <c r="AZ1155" s="101">
        <f>+VLOOKUP($S1155,'CODE GENERATOR'!$P:$AM,19,FALSE)</f>
        <v>0</v>
      </c>
      <c r="BA1155" s="101">
        <f>+VLOOKUP($S1155,'CODE GENERATOR'!$P:$AM,20,FALSE)</f>
        <v>0</v>
      </c>
      <c r="BB1155" s="101">
        <f>+VLOOKUP($S1155,'CODE GENERATOR'!$P:$AM,21,FALSE)</f>
        <v>0</v>
      </c>
      <c r="BC1155" s="101">
        <f>+VLOOKUP($S1155,'CODE GENERATOR'!$P:$AM,22,FALSE)</f>
        <v>0</v>
      </c>
      <c r="BD1155" s="101">
        <f>+VLOOKUP($S1155,'CODE GENERATOR'!$P:$AM,23,FALSE)</f>
        <v>0</v>
      </c>
      <c r="BE1155" s="101">
        <f>+VLOOKUP($S1155,'CODE GENERATOR'!$P:$AM,24,FALSE)</f>
        <v>0</v>
      </c>
      <c r="BF1155" s="101">
        <f>IF(C1155&gt;0,+VLOOKUP(G1155,'CATEGORY ID'!$A$1:$L$118,3,FALSE),"")</f>
        <v>30</v>
      </c>
      <c r="BG1155" s="101">
        <f>IF(C1155&gt;0,+VLOOKUP(H1155,'CATEGORY ID'!$D$1:$L$118,3,FALSE),"")</f>
        <v>3</v>
      </c>
      <c r="BH1155" s="101">
        <f>IF(C1155&gt;0,+VLOOKUP((+H1155&amp;I1155),'CATEGORY ID'!$H$1:$I$121,2,FALSE),"")</f>
        <v>109</v>
      </c>
      <c r="BJ1155" s="101" t="str">
        <f>IF(C1155&gt;0,IF(COUNTIF('CATEGORY ID'!$K$1:$K$121,+H1155&amp;K1155) &gt; 0, +VLOOKUP(+H1155&amp;K1155,'CATEGORY ID'!$K$1:$L$121,2,FALSE),""),"")</f>
        <v/>
      </c>
      <c r="BK1155" s="101" t="str">
        <f>IF(C1155&gt;0,IF(COUNTIF('CATEGORY ID'!$K$124:$K$165, +VLOOKUP(C1155,'STYLE NAMES'!$B:$AE,30,FALSE)) &gt; 0, +VLOOKUP(VLOOKUP(C1155,'STYLE NAMES'!$B:$AE,30,FALSE),'CATEGORY ID'!K:M,2,FALSE),""),"")</f>
        <v/>
      </c>
      <c r="BL1155" s="101">
        <v>75</v>
      </c>
      <c r="BR1155" s="101" t="str" cm="1">
        <f t="array" ref="BR1155">IF(C1155&gt;0,_xlfn.TEXTJOIN(";", TRUE,_xlfn.UNIQUE(_xlfn._xlws.FILTER(BF1155:BQ1155,(BF1155:BQ1155&gt;0)),TRUE,FALSE)),"")&amp;";"&amp;BS1155</f>
        <v>30;3;109;75;</v>
      </c>
      <c r="BU1155" s="106">
        <f>IF(C1155&gt;0,+VLOOKUP($C1155,'STYLE NAMES'!$B:$AC,26,FALSE),"")</f>
        <v>129.9</v>
      </c>
      <c r="BV1155" s="106">
        <f>IF(C1155&gt;0,+VLOOKUP($C1155,'STYLE NAMES'!$B:$AC,27,FALSE),"")</f>
        <v>7140</v>
      </c>
      <c r="BW1155" s="106">
        <f>IF(C1155&gt;0,+VLOOKUP($C1155,'STYLE NAMES'!$B:$AC,28,FALSE),"")</f>
        <v>149.38499999999999</v>
      </c>
      <c r="BY1155"/>
      <c r="BZ1155" s="101">
        <v>0</v>
      </c>
      <c r="CA1155" s="137">
        <f t="shared" si="86"/>
        <v>1</v>
      </c>
      <c r="CB1155" s="137" t="str">
        <f>+VLOOKUP(C1155,'[2]STYLES &amp; MODELS MATRIX'!$A:$G,7,FALSE)</f>
        <v>GHOST</v>
      </c>
      <c r="CC1155" s="137">
        <f>+VLOOKUP(C1155,'[1]STYLES &amp; SIZE CHARTS'!$A:$H,8,FALSE)</f>
        <v>0</v>
      </c>
      <c r="CD1155" s="137"/>
      <c r="CE1155" s="205"/>
      <c r="CF1155" s="141"/>
    </row>
    <row r="1156" spans="1:84" s="101" customFormat="1" ht="12" customHeight="1" x14ac:dyDescent="0.2">
      <c r="A1156" s="102"/>
      <c r="B1156" s="101" t="s">
        <v>1019</v>
      </c>
      <c r="C1156" s="101" t="s">
        <v>438</v>
      </c>
      <c r="D1156" s="101" t="s">
        <v>3787</v>
      </c>
      <c r="E1156" s="203" t="s">
        <v>3808</v>
      </c>
      <c r="F1156" s="101" t="s">
        <v>2248</v>
      </c>
      <c r="G1156" s="101" t="str">
        <f>IF(C1156&gt;0,+VLOOKUP($C1156,'STYLE NAMES'!$B:$AC,4,FALSE),"")</f>
        <v>RIDER</v>
      </c>
      <c r="H1156" s="101" t="str">
        <f>IF(C1156&gt;0,+VLOOKUP($C1156,'STYLE NAMES'!$B:$AC,5,FALSE),"")</f>
        <v>WOMEN</v>
      </c>
      <c r="I1156" s="101" t="str">
        <f>IF(C1156&gt;0,+VLOOKUP($C1156,'STYLE NAMES'!$B:$AC,6,FALSE),"")</f>
        <v>TOPS</v>
      </c>
      <c r="J1156" s="101" t="str">
        <f>IF(C1156&gt;0,+VLOOKUP($C1156,'STYLE NAMES'!$B:$AC,7,FALSE),"")</f>
        <v>WOMEN</v>
      </c>
      <c r="K1156" s="101" t="str">
        <f>IF(C1156&gt;0,+VLOOKUP($C1156,'STYLE NAMES'!$B:$AC,8,FALSE),"")</f>
        <v>CASUAL SHIRTS</v>
      </c>
      <c r="L1156" s="101" t="str">
        <f>IF(E1156&gt;0,+VLOOKUP($E1156,'CODE GENERATOR'!$D:$T,3,FALSE),"")</f>
        <v>A</v>
      </c>
      <c r="M1156" s="101" t="str">
        <f>IF(E1156&gt;0,+VLOOKUP($E1156,'CODE GENERATOR'!$D:$T,4,FALSE),"")</f>
        <v>COMFORT</v>
      </c>
      <c r="N1156" s="101" t="str">
        <f>IF(E1156&gt;0,+VLOOKUP($E1156,'CODE GENERATOR'!$D:$T,6,FALSE),"")</f>
        <v>WHITE</v>
      </c>
      <c r="O1156" s="101" t="str">
        <f>IF(E1156&gt;0,+VLOOKUP($E1156,'CODE GENERATOR'!$D:$T,7,FALSE),"")</f>
        <v>BLUE</v>
      </c>
      <c r="P1156" s="101" t="str">
        <f t="shared" si="84"/>
        <v>WHITE/BLUE</v>
      </c>
      <c r="Q1156" s="104" t="str">
        <f>IF(E1156&gt;0,+VLOOKUP($E1156,'CODE GENERATOR'!$D:$T,11,FALSE),"")</f>
        <v>R.TOPWN_CSS0104A</v>
      </c>
      <c r="R1156" s="104" t="str">
        <f>IF(E1156&gt;0,+VLOOKUP($E1156,'CODE GENERATOR'!$D:$T,12,FALSE),"")</f>
        <v>COM0033WHTBLE</v>
      </c>
      <c r="S1156" s="104" t="str">
        <f>IF(E1156&gt;0,+VLOOKUP($E1156,'CODE GENERATOR'!$D:$T,13,FALSE),"")</f>
        <v>R.TOPWN_CSS0104A_COM0033WHTBLE</v>
      </c>
      <c r="T1156" s="104" t="str">
        <f t="shared" si="85"/>
        <v>R.TOPWN_CSS0104A_COM0033WHTBLE_L</v>
      </c>
      <c r="U1156" s="105"/>
      <c r="V1156" s="107" t="str" cm="1">
        <f t="array" ref="V1156">_xlfn.TEXTJOIN(";", TRUE, _xlfn.UNIQUE(_xlfn._xlws.FILTER(P$3:P$10029, C$3:C$10029=C1156)))</f>
        <v>WHITE/BLUE</v>
      </c>
      <c r="W1156" s="107" t="str" cm="1">
        <f t="array" ref="W1156">_xlfn.TEXTJOIN(";", TRUE, _xlfn.UNIQUE(_xlfn._xlws.FILTER(F$3:F$10029, C$3:C$10029=C1156)))</f>
        <v>XS;S;M;L;XL;XXL</v>
      </c>
      <c r="X1156" s="101" t="str">
        <f>IF(E1156&gt;0,+VLOOKUP($E1156,'CODE GENERATOR'!$D:$AC,19,FALSE),0)</f>
        <v>CavalierSanmarco_27.01.2026_0401</v>
      </c>
      <c r="Y1156" s="101" t="str">
        <f>IF(E1156&gt;0,+VLOOKUP($E1156,'CODE GENERATOR'!$D:$AC,20,FALSE),0)</f>
        <v/>
      </c>
      <c r="Z1156" s="101" t="str">
        <f>IF(E1156&gt;0,+VLOOKUP($E1156,'CODE GENERATOR'!$D:$AC,21,FALSE),0)</f>
        <v/>
      </c>
      <c r="AF1156" s="149" t="str">
        <f>IF($C1156&gt;0,$C1156&amp;" "&amp;$P1156&amp;" "&amp;+VLOOKUP($C1156,'STYLE NAMES'!$B:$AC,10,FALSE),"""")</f>
        <v>MARBELLA WHITE/BLUE WOMEN'S LONG SLEEVE CASUAL SHIRT</v>
      </c>
      <c r="AG1156" s="101" t="str">
        <f>"Enjoy our "&amp;(AF1156)&amp;"; "&amp;IF(C1156&gt;0,+VLOOKUP($C1156,'STYLE NAMES'!$B:$AC,11,FALSE),"")</f>
        <v xml:space="preserve">Enjoy our MARBELLA WHITE/BLUE WOMEN'S LONG SLEEVE CASUAL SHIRT; The fashion style meets the arena.
Made from natural cotton fabric with a touch of technicality and elasticity, this special item is a strong candidate for being one of your favorite shirts. 
Both in and out of the arena! </v>
      </c>
      <c r="AH1156" s="101" t="str">
        <f>IF(C1156&gt;0,+VLOOKUP($C1156,'STYLE NAMES'!$B:$AC,12,FALSE),"")</f>
        <v>* Specially engineered design for high performance
* Natural cotton fabric with technical nylon and elasthan
* Soft and comfortable
* Wrinkle-resistant
* Quick dry
Composition:
74% Cotton   23% Poliamide   3%Elasthane</v>
      </c>
      <c r="AI1156" s="101" t="str">
        <f>IF(C1156&gt;0,+VLOOKUP($C1156,'STYLE NAMES'!$B:$AC,13,FALSE),"")</f>
        <v>Machine Wash at 30°C
Mild process
Iron at low temperature
Iron from REVERSE
Do NOT iron on logos or prints
Do not bleach
Do NOT Tumble Dry</v>
      </c>
      <c r="AJ1156" s="149" t="str">
        <f>IF($C1156&gt;0,$C1156&amp;" "&amp;$P1156&amp;" "&amp;+VLOOKUP($C1156,'STYLE NAMES'!$B:$AC,14,FALSE),"""")</f>
        <v>MARBELLA WHITE/BLUE KADIN UZUN KOL CASUAL GÖMLEK</v>
      </c>
      <c r="AK1156" s="149" t="str">
        <f>"Cavalier SanMarco tarafından tasarlanan "&amp;(AJ1156)&amp;"; "&amp;IF(C1156&gt;0,+VLOOKUP($C1156,'STYLE NAMES'!$B:$AC,15,FALSE),"")</f>
        <v>Cavalier SanMarco tarafından tasarlanan MARBELLA WHITE/BLUE KADIN UZUN KOL CASUAL GÖMLEK; Moda tarzı arena ile buluşuyor.
Doğal pamuk kumaştan, teknik dokunuş ve esneklikle üretilen bu özel parça, favori gömleklerinizden biri olmaya güçlü bir aday.
Arenada da, günlük hayatta da!</v>
      </c>
      <c r="AL1156" s="149" t="str">
        <f>IF(C1156&gt;0,+VLOOKUP($C1156,'STYLE NAMES'!$B:$AC,16,FALSE),"")</f>
        <v>* Yüksek performans için özel tasarım
* Doğal pamuk, nylon ve elastanlı özel kumaş
* Yumuşak ve rahat
* Kırışmaz
* Hızlı kuruma
Kompozisyon:
%74 Pamuk   %23 Polyamid    %3 Elastan</v>
      </c>
      <c r="AM1156" s="149" t="str">
        <f>IF(C1156&gt;0,+VLOOKUP($C1156,'STYLE NAMES'!$B:$AC,17,FALSE),"")</f>
        <v>Makinede 30°C' de Yıkayın
Hassas Yıkama
Ilık ütü yapın
Tersten ütüleyin
Logo ve baskıları ÜTÜLEMEYİN
Çamaşır suyu kullanmayın
Kurutma Makinesinde Kurutmayın</v>
      </c>
      <c r="AN1156" s="149" t="str">
        <f>IF($C1156&gt;0,$C1156&amp;" "&amp;$P1156&amp;" "&amp;+VLOOKUP($C1156,'STYLE NAMES'!$B:$AC,18,FALSE),"""")</f>
        <v>MARBELLA WHITE/BLUE CAMICIA DA DONNA CASUAL MANICA LUNGA</v>
      </c>
      <c r="AO1156" s="101" t="str">
        <f>"Disegnato da Cavalier SanMarco "&amp;(AN1156)&amp;"; "&amp;IF(C1156&gt;0,+VLOOKUP($C1156,'STYLE NAMES'!$B:$AC,19,FALSE),"")</f>
        <v>Disegnato da Cavalier SanMarco MARBELLA WHITE/BLUE CAMICIA DA DONNA CASUAL MANICA LUNGA; Lo stile fashion incontra l’arena.
Realizzato in tessuto di cotone naturale con un tocco di tecnicità ed elasticità, questo capo speciale è un forte candidato per diventare una delle tue camicie preferite.
Sia dentro che fuori dall’arena!</v>
      </c>
      <c r="AP1156" s="101" t="str">
        <f>IF(C1156&gt;0,+VLOOKUP($C1156,'STYLE NAMES'!$B:$AC,20,FALSE),"")</f>
        <v>* Design ingegnerizzato per alte prestazioni 
*Cotone naturale con tocco di poliammide ed elastan
* Morbido e confortevole 
* Resistente a pieghe
* Traspirante Asciugatura rapida 
Composizione: 
74% Cotone  23% Poliammide    3% Elastan</v>
      </c>
      <c r="AQ1156" s="101" t="str">
        <f>IF(C1156&gt;0,+VLOOKUP($C1156,'STYLE NAMES'!$B:$AC,21,FALSE),"")</f>
        <v>Lavare in lavatrice a 30°C Ciclo delicato 
Stirare a bassa temperatura
Stirare al rovescio 
Non stirare su loghi o stampe 
Non candeggiare 
Non asciugare in asciugatrice</v>
      </c>
      <c r="AR1156" s="101">
        <f>IF(D1156&gt;0,+VLOOKUP($C1156,'STYLE NAMES'!$B:$AC,22,FALSE),"")</f>
        <v>0</v>
      </c>
      <c r="AS1156" s="101">
        <f>IF(E1156&gt;0,+VLOOKUP($C1156,'STYLE NAMES'!$B:$AC,23,FALSE),"")</f>
        <v>0</v>
      </c>
      <c r="AT1156" s="101">
        <f>IF(F1156&gt;0,+VLOOKUP($C1156,'STYLE NAMES'!$B:$AC,24,FALSE),"")</f>
        <v>0</v>
      </c>
      <c r="AU1156" s="101">
        <f>IF(G1156&gt;0,+VLOOKUP($C1156,'STYLE NAMES'!$B:$AC,25,FALSE),"")</f>
        <v>0</v>
      </c>
      <c r="AV1156" s="101">
        <f>+VLOOKUP($S1156,'CODE GENERATOR'!$P:$AM,15,FALSE)</f>
        <v>0</v>
      </c>
      <c r="AW1156" s="101">
        <f>+VLOOKUP($S1156,'CODE GENERATOR'!$P:$AM,16,FALSE)</f>
        <v>0</v>
      </c>
      <c r="AX1156" s="101">
        <f>+VLOOKUP($S1156,'CODE GENERATOR'!$P:$AM,17,FALSE)</f>
        <v>0</v>
      </c>
      <c r="AY1156" s="101">
        <f>+VLOOKUP($S1156,'CODE GENERATOR'!$P:$AM,18,FALSE)</f>
        <v>0</v>
      </c>
      <c r="AZ1156" s="101">
        <f>+VLOOKUP($S1156,'CODE GENERATOR'!$P:$AM,19,FALSE)</f>
        <v>0</v>
      </c>
      <c r="BA1156" s="101">
        <f>+VLOOKUP($S1156,'CODE GENERATOR'!$P:$AM,20,FALSE)</f>
        <v>0</v>
      </c>
      <c r="BB1156" s="101">
        <f>+VLOOKUP($S1156,'CODE GENERATOR'!$P:$AM,21,FALSE)</f>
        <v>0</v>
      </c>
      <c r="BC1156" s="101">
        <f>+VLOOKUP($S1156,'CODE GENERATOR'!$P:$AM,22,FALSE)</f>
        <v>0</v>
      </c>
      <c r="BD1156" s="101">
        <f>+VLOOKUP($S1156,'CODE GENERATOR'!$P:$AM,23,FALSE)</f>
        <v>0</v>
      </c>
      <c r="BE1156" s="101">
        <f>+VLOOKUP($S1156,'CODE GENERATOR'!$P:$AM,24,FALSE)</f>
        <v>0</v>
      </c>
      <c r="BF1156" s="101">
        <f>IF(C1156&gt;0,+VLOOKUP(G1156,'CATEGORY ID'!$A$1:$L$118,3,FALSE),"")</f>
        <v>30</v>
      </c>
      <c r="BG1156" s="101">
        <f>IF(C1156&gt;0,+VLOOKUP(H1156,'CATEGORY ID'!$D$1:$L$118,3,FALSE),"")</f>
        <v>3</v>
      </c>
      <c r="BH1156" s="101">
        <f>IF(C1156&gt;0,+VLOOKUP((+H1156&amp;I1156),'CATEGORY ID'!$H$1:$I$121,2,FALSE),"")</f>
        <v>109</v>
      </c>
      <c r="BJ1156" s="101" t="str">
        <f>IF(C1156&gt;0,IF(COUNTIF('CATEGORY ID'!$K$1:$K$121,+H1156&amp;K1156) &gt; 0, +VLOOKUP(+H1156&amp;K1156,'CATEGORY ID'!$K$1:$L$121,2,FALSE),""),"")</f>
        <v/>
      </c>
      <c r="BK1156" s="101" t="str">
        <f>IF(C1156&gt;0,IF(COUNTIF('CATEGORY ID'!$K$124:$K$165, +VLOOKUP(C1156,'STYLE NAMES'!$B:$AE,30,FALSE)) &gt; 0, +VLOOKUP(VLOOKUP(C1156,'STYLE NAMES'!$B:$AE,30,FALSE),'CATEGORY ID'!K:M,2,FALSE),""),"")</f>
        <v/>
      </c>
      <c r="BL1156" s="101">
        <v>75</v>
      </c>
      <c r="BR1156" s="101" t="str" cm="1">
        <f t="array" ref="BR1156">IF(C1156&gt;0,_xlfn.TEXTJOIN(";", TRUE,_xlfn.UNIQUE(_xlfn._xlws.FILTER(BF1156:BQ1156,(BF1156:BQ1156&gt;0)),TRUE,FALSE)),"")&amp;";"&amp;BS1156</f>
        <v>30;3;109;75;</v>
      </c>
      <c r="BU1156" s="106">
        <f>IF(C1156&gt;0,+VLOOKUP($C1156,'STYLE NAMES'!$B:$AC,26,FALSE),"")</f>
        <v>129.9</v>
      </c>
      <c r="BV1156" s="106">
        <f>IF(C1156&gt;0,+VLOOKUP($C1156,'STYLE NAMES'!$B:$AC,27,FALSE),"")</f>
        <v>7140</v>
      </c>
      <c r="BW1156" s="106">
        <f>IF(C1156&gt;0,+VLOOKUP($C1156,'STYLE NAMES'!$B:$AC,28,FALSE),"")</f>
        <v>149.38499999999999</v>
      </c>
      <c r="BY1156"/>
      <c r="BZ1156" s="101">
        <v>0</v>
      </c>
      <c r="CA1156" s="137">
        <f t="shared" si="86"/>
        <v>1</v>
      </c>
      <c r="CB1156" s="137" t="str">
        <f>+VLOOKUP(C1156,'[2]STYLES &amp; MODELS MATRIX'!$A:$G,7,FALSE)</f>
        <v>GHOST</v>
      </c>
      <c r="CC1156" s="137">
        <f>+VLOOKUP(C1156,'[1]STYLES &amp; SIZE CHARTS'!$A:$H,8,FALSE)</f>
        <v>0</v>
      </c>
      <c r="CD1156" s="137"/>
      <c r="CE1156" s="205"/>
      <c r="CF1156" s="141"/>
    </row>
    <row r="1157" spans="1:84" s="101" customFormat="1" ht="12" customHeight="1" x14ac:dyDescent="0.2">
      <c r="A1157" s="102"/>
      <c r="B1157" s="101" t="s">
        <v>1019</v>
      </c>
      <c r="C1157" s="101" t="s">
        <v>438</v>
      </c>
      <c r="D1157" s="101" t="s">
        <v>3787</v>
      </c>
      <c r="E1157" s="203" t="s">
        <v>3808</v>
      </c>
      <c r="F1157" s="101" t="s">
        <v>2249</v>
      </c>
      <c r="G1157" s="101" t="str">
        <f>IF(C1157&gt;0,+VLOOKUP($C1157,'STYLE NAMES'!$B:$AC,4,FALSE),"")</f>
        <v>RIDER</v>
      </c>
      <c r="H1157" s="101" t="str">
        <f>IF(C1157&gt;0,+VLOOKUP($C1157,'STYLE NAMES'!$B:$AC,5,FALSE),"")</f>
        <v>WOMEN</v>
      </c>
      <c r="I1157" s="101" t="str">
        <f>IF(C1157&gt;0,+VLOOKUP($C1157,'STYLE NAMES'!$B:$AC,6,FALSE),"")</f>
        <v>TOPS</v>
      </c>
      <c r="J1157" s="101" t="str">
        <f>IF(C1157&gt;0,+VLOOKUP($C1157,'STYLE NAMES'!$B:$AC,7,FALSE),"")</f>
        <v>WOMEN</v>
      </c>
      <c r="K1157" s="101" t="str">
        <f>IF(C1157&gt;0,+VLOOKUP($C1157,'STYLE NAMES'!$B:$AC,8,FALSE),"")</f>
        <v>CASUAL SHIRTS</v>
      </c>
      <c r="L1157" s="101" t="str">
        <f>IF(E1157&gt;0,+VLOOKUP($E1157,'CODE GENERATOR'!$D:$T,3,FALSE),"")</f>
        <v>A</v>
      </c>
      <c r="M1157" s="101" t="str">
        <f>IF(E1157&gt;0,+VLOOKUP($E1157,'CODE GENERATOR'!$D:$T,4,FALSE),"")</f>
        <v>COMFORT</v>
      </c>
      <c r="N1157" s="101" t="str">
        <f>IF(E1157&gt;0,+VLOOKUP($E1157,'CODE GENERATOR'!$D:$T,6,FALSE),"")</f>
        <v>WHITE</v>
      </c>
      <c r="O1157" s="101" t="str">
        <f>IF(E1157&gt;0,+VLOOKUP($E1157,'CODE GENERATOR'!$D:$T,7,FALSE),"")</f>
        <v>BLUE</v>
      </c>
      <c r="P1157" s="101" t="str">
        <f t="shared" si="84"/>
        <v>WHITE/BLUE</v>
      </c>
      <c r="Q1157" s="104" t="str">
        <f>IF(E1157&gt;0,+VLOOKUP($E1157,'CODE GENERATOR'!$D:$T,11,FALSE),"")</f>
        <v>R.TOPWN_CSS0104A</v>
      </c>
      <c r="R1157" s="104" t="str">
        <f>IF(E1157&gt;0,+VLOOKUP($E1157,'CODE GENERATOR'!$D:$T,12,FALSE),"")</f>
        <v>COM0033WHTBLE</v>
      </c>
      <c r="S1157" s="104" t="str">
        <f>IF(E1157&gt;0,+VLOOKUP($E1157,'CODE GENERATOR'!$D:$T,13,FALSE),"")</f>
        <v>R.TOPWN_CSS0104A_COM0033WHTBLE</v>
      </c>
      <c r="T1157" s="104" t="str">
        <f t="shared" si="85"/>
        <v>R.TOPWN_CSS0104A_COM0033WHTBLE_XL</v>
      </c>
      <c r="U1157" s="105"/>
      <c r="V1157" s="107" t="str" cm="1">
        <f t="array" ref="V1157">_xlfn.TEXTJOIN(";", TRUE, _xlfn.UNIQUE(_xlfn._xlws.FILTER(P$3:P$10029, C$3:C$10029=C1157)))</f>
        <v>WHITE/BLUE</v>
      </c>
      <c r="W1157" s="107" t="str" cm="1">
        <f t="array" ref="W1157">_xlfn.TEXTJOIN(";", TRUE, _xlfn.UNIQUE(_xlfn._xlws.FILTER(F$3:F$10029, C$3:C$10029=C1157)))</f>
        <v>XS;S;M;L;XL;XXL</v>
      </c>
      <c r="X1157" s="101" t="str">
        <f>IF(E1157&gt;0,+VLOOKUP($E1157,'CODE GENERATOR'!$D:$AC,19,FALSE),0)</f>
        <v>CavalierSanmarco_27.01.2026_0401</v>
      </c>
      <c r="Y1157" s="101" t="str">
        <f>IF(E1157&gt;0,+VLOOKUP($E1157,'CODE GENERATOR'!$D:$AC,20,FALSE),0)</f>
        <v/>
      </c>
      <c r="Z1157" s="101" t="str">
        <f>IF(E1157&gt;0,+VLOOKUP($E1157,'CODE GENERATOR'!$D:$AC,21,FALSE),0)</f>
        <v/>
      </c>
      <c r="AF1157" s="149" t="str">
        <f>IF($C1157&gt;0,$C1157&amp;" "&amp;$P1157&amp;" "&amp;+VLOOKUP($C1157,'STYLE NAMES'!$B:$AC,10,FALSE),"""")</f>
        <v>MARBELLA WHITE/BLUE WOMEN'S LONG SLEEVE CASUAL SHIRT</v>
      </c>
      <c r="AG1157" s="101" t="str">
        <f>"Enjoy our "&amp;(AF1157)&amp;"; "&amp;IF(C1157&gt;0,+VLOOKUP($C1157,'STYLE NAMES'!$B:$AC,11,FALSE),"")</f>
        <v xml:space="preserve">Enjoy our MARBELLA WHITE/BLUE WOMEN'S LONG SLEEVE CASUAL SHIRT; The fashion style meets the arena.
Made from natural cotton fabric with a touch of technicality and elasticity, this special item is a strong candidate for being one of your favorite shirts. 
Both in and out of the arena! </v>
      </c>
      <c r="AH1157" s="101" t="str">
        <f>IF(C1157&gt;0,+VLOOKUP($C1157,'STYLE NAMES'!$B:$AC,12,FALSE),"")</f>
        <v>* Specially engineered design for high performance
* Natural cotton fabric with technical nylon and elasthan
* Soft and comfortable
* Wrinkle-resistant
* Quick dry
Composition:
74% Cotton   23% Poliamide   3%Elasthane</v>
      </c>
      <c r="AI1157" s="101" t="str">
        <f>IF(C1157&gt;0,+VLOOKUP($C1157,'STYLE NAMES'!$B:$AC,13,FALSE),"")</f>
        <v>Machine Wash at 30°C
Mild process
Iron at low temperature
Iron from REVERSE
Do NOT iron on logos or prints
Do not bleach
Do NOT Tumble Dry</v>
      </c>
      <c r="AJ1157" s="149" t="str">
        <f>IF($C1157&gt;0,$C1157&amp;" "&amp;$P1157&amp;" "&amp;+VLOOKUP($C1157,'STYLE NAMES'!$B:$AC,14,FALSE),"""")</f>
        <v>MARBELLA WHITE/BLUE KADIN UZUN KOL CASUAL GÖMLEK</v>
      </c>
      <c r="AK1157" s="149" t="str">
        <f>"Cavalier SanMarco tarafından tasarlanan "&amp;(AJ1157)&amp;"; "&amp;IF(C1157&gt;0,+VLOOKUP($C1157,'STYLE NAMES'!$B:$AC,15,FALSE),"")</f>
        <v>Cavalier SanMarco tarafından tasarlanan MARBELLA WHITE/BLUE KADIN UZUN KOL CASUAL GÖMLEK; Moda tarzı arena ile buluşuyor.
Doğal pamuk kumaştan, teknik dokunuş ve esneklikle üretilen bu özel parça, favori gömleklerinizden biri olmaya güçlü bir aday.
Arenada da, günlük hayatta da!</v>
      </c>
      <c r="AL1157" s="149" t="str">
        <f>IF(C1157&gt;0,+VLOOKUP($C1157,'STYLE NAMES'!$B:$AC,16,FALSE),"")</f>
        <v>* Yüksek performans için özel tasarım
* Doğal pamuk, nylon ve elastanlı özel kumaş
* Yumuşak ve rahat
* Kırışmaz
* Hızlı kuruma
Kompozisyon:
%74 Pamuk   %23 Polyamid    %3 Elastan</v>
      </c>
      <c r="AM1157" s="149" t="str">
        <f>IF(C1157&gt;0,+VLOOKUP($C1157,'STYLE NAMES'!$B:$AC,17,FALSE),"")</f>
        <v>Makinede 30°C' de Yıkayın
Hassas Yıkama
Ilık ütü yapın
Tersten ütüleyin
Logo ve baskıları ÜTÜLEMEYİN
Çamaşır suyu kullanmayın
Kurutma Makinesinde Kurutmayın</v>
      </c>
      <c r="AN1157" s="149" t="str">
        <f>IF($C1157&gt;0,$C1157&amp;" "&amp;$P1157&amp;" "&amp;+VLOOKUP($C1157,'STYLE NAMES'!$B:$AC,18,FALSE),"""")</f>
        <v>MARBELLA WHITE/BLUE CAMICIA DA DONNA CASUAL MANICA LUNGA</v>
      </c>
      <c r="AO1157" s="101" t="str">
        <f>"Disegnato da Cavalier SanMarco "&amp;(AN1157)&amp;"; "&amp;IF(C1157&gt;0,+VLOOKUP($C1157,'STYLE NAMES'!$B:$AC,19,FALSE),"")</f>
        <v>Disegnato da Cavalier SanMarco MARBELLA WHITE/BLUE CAMICIA DA DONNA CASUAL MANICA LUNGA; Lo stile fashion incontra l’arena.
Realizzato in tessuto di cotone naturale con un tocco di tecnicità ed elasticità, questo capo speciale è un forte candidato per diventare una delle tue camicie preferite.
Sia dentro che fuori dall’arena!</v>
      </c>
      <c r="AP1157" s="101" t="str">
        <f>IF(C1157&gt;0,+VLOOKUP($C1157,'STYLE NAMES'!$B:$AC,20,FALSE),"")</f>
        <v>* Design ingegnerizzato per alte prestazioni 
*Cotone naturale con tocco di poliammide ed elastan
* Morbido e confortevole 
* Resistente a pieghe
* Traspirante Asciugatura rapida 
Composizione: 
74% Cotone  23% Poliammide    3% Elastan</v>
      </c>
      <c r="AQ1157" s="101" t="str">
        <f>IF(C1157&gt;0,+VLOOKUP($C1157,'STYLE NAMES'!$B:$AC,21,FALSE),"")</f>
        <v>Lavare in lavatrice a 30°C Ciclo delicato 
Stirare a bassa temperatura
Stirare al rovescio 
Non stirare su loghi o stampe 
Non candeggiare 
Non asciugare in asciugatrice</v>
      </c>
      <c r="AR1157" s="101">
        <f>IF(D1157&gt;0,+VLOOKUP($C1157,'STYLE NAMES'!$B:$AC,22,FALSE),"")</f>
        <v>0</v>
      </c>
      <c r="AS1157" s="101">
        <f>IF(E1157&gt;0,+VLOOKUP($C1157,'STYLE NAMES'!$B:$AC,23,FALSE),"")</f>
        <v>0</v>
      </c>
      <c r="AT1157" s="101">
        <f>IF(F1157&gt;0,+VLOOKUP($C1157,'STYLE NAMES'!$B:$AC,24,FALSE),"")</f>
        <v>0</v>
      </c>
      <c r="AU1157" s="101">
        <f>IF(G1157&gt;0,+VLOOKUP($C1157,'STYLE NAMES'!$B:$AC,25,FALSE),"")</f>
        <v>0</v>
      </c>
      <c r="AV1157" s="101">
        <f>+VLOOKUP($S1157,'CODE GENERATOR'!$P:$AM,15,FALSE)</f>
        <v>0</v>
      </c>
      <c r="AW1157" s="101">
        <f>+VLOOKUP($S1157,'CODE GENERATOR'!$P:$AM,16,FALSE)</f>
        <v>0</v>
      </c>
      <c r="AX1157" s="101">
        <f>+VLOOKUP($S1157,'CODE GENERATOR'!$P:$AM,17,FALSE)</f>
        <v>0</v>
      </c>
      <c r="AY1157" s="101">
        <f>+VLOOKUP($S1157,'CODE GENERATOR'!$P:$AM,18,FALSE)</f>
        <v>0</v>
      </c>
      <c r="AZ1157" s="101">
        <f>+VLOOKUP($S1157,'CODE GENERATOR'!$P:$AM,19,FALSE)</f>
        <v>0</v>
      </c>
      <c r="BA1157" s="101">
        <f>+VLOOKUP($S1157,'CODE GENERATOR'!$P:$AM,20,FALSE)</f>
        <v>0</v>
      </c>
      <c r="BB1157" s="101">
        <f>+VLOOKUP($S1157,'CODE GENERATOR'!$P:$AM,21,FALSE)</f>
        <v>0</v>
      </c>
      <c r="BC1157" s="101">
        <f>+VLOOKUP($S1157,'CODE GENERATOR'!$P:$AM,22,FALSE)</f>
        <v>0</v>
      </c>
      <c r="BD1157" s="101">
        <f>+VLOOKUP($S1157,'CODE GENERATOR'!$P:$AM,23,FALSE)</f>
        <v>0</v>
      </c>
      <c r="BE1157" s="101">
        <f>+VLOOKUP($S1157,'CODE GENERATOR'!$P:$AM,24,FALSE)</f>
        <v>0</v>
      </c>
      <c r="BF1157" s="101">
        <f>IF(C1157&gt;0,+VLOOKUP(G1157,'CATEGORY ID'!$A$1:$L$118,3,FALSE),"")</f>
        <v>30</v>
      </c>
      <c r="BG1157" s="101">
        <f>IF(C1157&gt;0,+VLOOKUP(H1157,'CATEGORY ID'!$D$1:$L$118,3,FALSE),"")</f>
        <v>3</v>
      </c>
      <c r="BH1157" s="101">
        <f>IF(C1157&gt;0,+VLOOKUP((+H1157&amp;I1157),'CATEGORY ID'!$H$1:$I$121,2,FALSE),"")</f>
        <v>109</v>
      </c>
      <c r="BJ1157" s="101" t="str">
        <f>IF(C1157&gt;0,IF(COUNTIF('CATEGORY ID'!$K$1:$K$121,+H1157&amp;K1157) &gt; 0, +VLOOKUP(+H1157&amp;K1157,'CATEGORY ID'!$K$1:$L$121,2,FALSE),""),"")</f>
        <v/>
      </c>
      <c r="BK1157" s="101" t="str">
        <f>IF(C1157&gt;0,IF(COUNTIF('CATEGORY ID'!$K$124:$K$165, +VLOOKUP(C1157,'STYLE NAMES'!$B:$AE,30,FALSE)) &gt; 0, +VLOOKUP(VLOOKUP(C1157,'STYLE NAMES'!$B:$AE,30,FALSE),'CATEGORY ID'!K:M,2,FALSE),""),"")</f>
        <v/>
      </c>
      <c r="BL1157" s="101">
        <v>75</v>
      </c>
      <c r="BR1157" s="101" t="str" cm="1">
        <f t="array" ref="BR1157">IF(C1157&gt;0,_xlfn.TEXTJOIN(";", TRUE,_xlfn.UNIQUE(_xlfn._xlws.FILTER(BF1157:BQ1157,(BF1157:BQ1157&gt;0)),TRUE,FALSE)),"")&amp;";"&amp;BS1157</f>
        <v>30;3;109;75;</v>
      </c>
      <c r="BU1157" s="106">
        <f>IF(C1157&gt;0,+VLOOKUP($C1157,'STYLE NAMES'!$B:$AC,26,FALSE),"")</f>
        <v>129.9</v>
      </c>
      <c r="BV1157" s="106">
        <f>IF(C1157&gt;0,+VLOOKUP($C1157,'STYLE NAMES'!$B:$AC,27,FALSE),"")</f>
        <v>7140</v>
      </c>
      <c r="BW1157" s="106">
        <f>IF(C1157&gt;0,+VLOOKUP($C1157,'STYLE NAMES'!$B:$AC,28,FALSE),"")</f>
        <v>149.38499999999999</v>
      </c>
      <c r="BY1157"/>
      <c r="BZ1157" s="101">
        <v>0</v>
      </c>
      <c r="CA1157" s="137">
        <f t="shared" si="86"/>
        <v>1</v>
      </c>
      <c r="CB1157" s="137" t="str">
        <f>+VLOOKUP(C1157,'[2]STYLES &amp; MODELS MATRIX'!$A:$G,7,FALSE)</f>
        <v>GHOST</v>
      </c>
      <c r="CC1157" s="137">
        <f>+VLOOKUP(C1157,'[1]STYLES &amp; SIZE CHARTS'!$A:$H,8,FALSE)</f>
        <v>0</v>
      </c>
      <c r="CD1157" s="137"/>
      <c r="CE1157" s="205"/>
      <c r="CF1157" s="141"/>
    </row>
    <row r="1158" spans="1:84" s="101" customFormat="1" ht="12" customHeight="1" x14ac:dyDescent="0.2">
      <c r="A1158" s="102"/>
      <c r="B1158" s="101" t="s">
        <v>1019</v>
      </c>
      <c r="C1158" s="101" t="s">
        <v>438</v>
      </c>
      <c r="D1158" s="101" t="s">
        <v>3787</v>
      </c>
      <c r="E1158" s="203" t="s">
        <v>3808</v>
      </c>
      <c r="F1158" s="101" t="s">
        <v>2347</v>
      </c>
      <c r="G1158" s="101" t="str">
        <f>IF(C1158&gt;0,+VLOOKUP($C1158,'STYLE NAMES'!$B:$AC,4,FALSE),"")</f>
        <v>RIDER</v>
      </c>
      <c r="H1158" s="101" t="str">
        <f>IF(C1158&gt;0,+VLOOKUP($C1158,'STYLE NAMES'!$B:$AC,5,FALSE),"")</f>
        <v>WOMEN</v>
      </c>
      <c r="I1158" s="101" t="str">
        <f>IF(C1158&gt;0,+VLOOKUP($C1158,'STYLE NAMES'!$B:$AC,6,FALSE),"")</f>
        <v>TOPS</v>
      </c>
      <c r="J1158" s="101" t="str">
        <f>IF(C1158&gt;0,+VLOOKUP($C1158,'STYLE NAMES'!$B:$AC,7,FALSE),"")</f>
        <v>WOMEN</v>
      </c>
      <c r="K1158" s="101" t="str">
        <f>IF(C1158&gt;0,+VLOOKUP($C1158,'STYLE NAMES'!$B:$AC,8,FALSE),"")</f>
        <v>CASUAL SHIRTS</v>
      </c>
      <c r="L1158" s="101" t="str">
        <f>IF(E1158&gt;0,+VLOOKUP($E1158,'CODE GENERATOR'!$D:$T,3,FALSE),"")</f>
        <v>A</v>
      </c>
      <c r="M1158" s="101" t="str">
        <f>IF(E1158&gt;0,+VLOOKUP($E1158,'CODE GENERATOR'!$D:$T,4,FALSE),"")</f>
        <v>COMFORT</v>
      </c>
      <c r="N1158" s="101" t="str">
        <f>IF(E1158&gt;0,+VLOOKUP($E1158,'CODE GENERATOR'!$D:$T,6,FALSE),"")</f>
        <v>WHITE</v>
      </c>
      <c r="O1158" s="101" t="str">
        <f>IF(E1158&gt;0,+VLOOKUP($E1158,'CODE GENERATOR'!$D:$T,7,FALSE),"")</f>
        <v>BLUE</v>
      </c>
      <c r="P1158" s="101" t="str">
        <f t="shared" si="84"/>
        <v>WHITE/BLUE</v>
      </c>
      <c r="Q1158" s="104" t="str">
        <f>IF(E1158&gt;0,+VLOOKUP($E1158,'CODE GENERATOR'!$D:$T,11,FALSE),"")</f>
        <v>R.TOPWN_CSS0104A</v>
      </c>
      <c r="R1158" s="104" t="str">
        <f>IF(E1158&gt;0,+VLOOKUP($E1158,'CODE GENERATOR'!$D:$T,12,FALSE),"")</f>
        <v>COM0033WHTBLE</v>
      </c>
      <c r="S1158" s="104" t="str">
        <f>IF(E1158&gt;0,+VLOOKUP($E1158,'CODE GENERATOR'!$D:$T,13,FALSE),"")</f>
        <v>R.TOPWN_CSS0104A_COM0033WHTBLE</v>
      </c>
      <c r="T1158" s="104" t="str">
        <f t="shared" si="85"/>
        <v>R.TOPWN_CSS0104A_COM0033WHTBLE_XXL</v>
      </c>
      <c r="U1158" s="105"/>
      <c r="V1158" s="107" t="str" cm="1">
        <f t="array" ref="V1158">_xlfn.TEXTJOIN(";", TRUE, _xlfn.UNIQUE(_xlfn._xlws.FILTER(P$3:P$10029, C$3:C$10029=C1158)))</f>
        <v>WHITE/BLUE</v>
      </c>
      <c r="W1158" s="107" t="str" cm="1">
        <f t="array" ref="W1158">_xlfn.TEXTJOIN(";", TRUE, _xlfn.UNIQUE(_xlfn._xlws.FILTER(F$3:F$10029, C$3:C$10029=C1158)))</f>
        <v>XS;S;M;L;XL;XXL</v>
      </c>
      <c r="X1158" s="101" t="str">
        <f>IF(E1158&gt;0,+VLOOKUP($E1158,'CODE GENERATOR'!$D:$AC,19,FALSE),0)</f>
        <v>CavalierSanmarco_27.01.2026_0401</v>
      </c>
      <c r="Y1158" s="101" t="str">
        <f>IF(E1158&gt;0,+VLOOKUP($E1158,'CODE GENERATOR'!$D:$AC,20,FALSE),0)</f>
        <v/>
      </c>
      <c r="Z1158" s="101" t="str">
        <f>IF(E1158&gt;0,+VLOOKUP($E1158,'CODE GENERATOR'!$D:$AC,21,FALSE),0)</f>
        <v/>
      </c>
      <c r="AF1158" s="149" t="str">
        <f>IF($C1158&gt;0,$C1158&amp;" "&amp;$P1158&amp;" "&amp;+VLOOKUP($C1158,'STYLE NAMES'!$B:$AC,10,FALSE),"""")</f>
        <v>MARBELLA WHITE/BLUE WOMEN'S LONG SLEEVE CASUAL SHIRT</v>
      </c>
      <c r="AG1158" s="101" t="str">
        <f>"Enjoy our "&amp;(AF1158)&amp;"; "&amp;IF(C1158&gt;0,+VLOOKUP($C1158,'STYLE NAMES'!$B:$AC,11,FALSE),"")</f>
        <v xml:space="preserve">Enjoy our MARBELLA WHITE/BLUE WOMEN'S LONG SLEEVE CASUAL SHIRT; The fashion style meets the arena.
Made from natural cotton fabric with a touch of technicality and elasticity, this special item is a strong candidate for being one of your favorite shirts. 
Both in and out of the arena! </v>
      </c>
      <c r="AH1158" s="101" t="str">
        <f>IF(C1158&gt;0,+VLOOKUP($C1158,'STYLE NAMES'!$B:$AC,12,FALSE),"")</f>
        <v>* Specially engineered design for high performance
* Natural cotton fabric with technical nylon and elasthan
* Soft and comfortable
* Wrinkle-resistant
* Quick dry
Composition:
74% Cotton   23% Poliamide   3%Elasthane</v>
      </c>
      <c r="AI1158" s="101" t="str">
        <f>IF(C1158&gt;0,+VLOOKUP($C1158,'STYLE NAMES'!$B:$AC,13,FALSE),"")</f>
        <v>Machine Wash at 30°C
Mild process
Iron at low temperature
Iron from REVERSE
Do NOT iron on logos or prints
Do not bleach
Do NOT Tumble Dry</v>
      </c>
      <c r="AJ1158" s="149" t="str">
        <f>IF($C1158&gt;0,$C1158&amp;" "&amp;$P1158&amp;" "&amp;+VLOOKUP($C1158,'STYLE NAMES'!$B:$AC,14,FALSE),"""")</f>
        <v>MARBELLA WHITE/BLUE KADIN UZUN KOL CASUAL GÖMLEK</v>
      </c>
      <c r="AK1158" s="149" t="str">
        <f>"Cavalier SanMarco tarafından tasarlanan "&amp;(AJ1158)&amp;"; "&amp;IF(C1158&gt;0,+VLOOKUP($C1158,'STYLE NAMES'!$B:$AC,15,FALSE),"")</f>
        <v>Cavalier SanMarco tarafından tasarlanan MARBELLA WHITE/BLUE KADIN UZUN KOL CASUAL GÖMLEK; Moda tarzı arena ile buluşuyor.
Doğal pamuk kumaştan, teknik dokunuş ve esneklikle üretilen bu özel parça, favori gömleklerinizden biri olmaya güçlü bir aday.
Arenada da, günlük hayatta da!</v>
      </c>
      <c r="AL1158" s="149" t="str">
        <f>IF(C1158&gt;0,+VLOOKUP($C1158,'STYLE NAMES'!$B:$AC,16,FALSE),"")</f>
        <v>* Yüksek performans için özel tasarım
* Doğal pamuk, nylon ve elastanlı özel kumaş
* Yumuşak ve rahat
* Kırışmaz
* Hızlı kuruma
Kompozisyon:
%74 Pamuk   %23 Polyamid    %3 Elastan</v>
      </c>
      <c r="AM1158" s="149" t="str">
        <f>IF(C1158&gt;0,+VLOOKUP($C1158,'STYLE NAMES'!$B:$AC,17,FALSE),"")</f>
        <v>Makinede 30°C' de Yıkayın
Hassas Yıkama
Ilık ütü yapın
Tersten ütüleyin
Logo ve baskıları ÜTÜLEMEYİN
Çamaşır suyu kullanmayın
Kurutma Makinesinde Kurutmayın</v>
      </c>
      <c r="AN1158" s="149" t="str">
        <f>IF($C1158&gt;0,$C1158&amp;" "&amp;$P1158&amp;" "&amp;+VLOOKUP($C1158,'STYLE NAMES'!$B:$AC,18,FALSE),"""")</f>
        <v>MARBELLA WHITE/BLUE CAMICIA DA DONNA CASUAL MANICA LUNGA</v>
      </c>
      <c r="AO1158" s="101" t="str">
        <f>"Disegnato da Cavalier SanMarco "&amp;(AN1158)&amp;"; "&amp;IF(C1158&gt;0,+VLOOKUP($C1158,'STYLE NAMES'!$B:$AC,19,FALSE),"")</f>
        <v>Disegnato da Cavalier SanMarco MARBELLA WHITE/BLUE CAMICIA DA DONNA CASUAL MANICA LUNGA; Lo stile fashion incontra l’arena.
Realizzato in tessuto di cotone naturale con un tocco di tecnicità ed elasticità, questo capo speciale è un forte candidato per diventare una delle tue camicie preferite.
Sia dentro che fuori dall’arena!</v>
      </c>
      <c r="AP1158" s="101" t="str">
        <f>IF(C1158&gt;0,+VLOOKUP($C1158,'STYLE NAMES'!$B:$AC,20,FALSE),"")</f>
        <v>* Design ingegnerizzato per alte prestazioni 
*Cotone naturale con tocco di poliammide ed elastan
* Morbido e confortevole 
* Resistente a pieghe
* Traspirante Asciugatura rapida 
Composizione: 
74% Cotone  23% Poliammide    3% Elastan</v>
      </c>
      <c r="AQ1158" s="101" t="str">
        <f>IF(C1158&gt;0,+VLOOKUP($C1158,'STYLE NAMES'!$B:$AC,21,FALSE),"")</f>
        <v>Lavare in lavatrice a 30°C Ciclo delicato 
Stirare a bassa temperatura
Stirare al rovescio 
Non stirare su loghi o stampe 
Non candeggiare 
Non asciugare in asciugatrice</v>
      </c>
      <c r="AR1158" s="101">
        <f>IF(D1158&gt;0,+VLOOKUP($C1158,'STYLE NAMES'!$B:$AC,22,FALSE),"")</f>
        <v>0</v>
      </c>
      <c r="AS1158" s="101">
        <f>IF(E1158&gt;0,+VLOOKUP($C1158,'STYLE NAMES'!$B:$AC,23,FALSE),"")</f>
        <v>0</v>
      </c>
      <c r="AT1158" s="101">
        <f>IF(F1158&gt;0,+VLOOKUP($C1158,'STYLE NAMES'!$B:$AC,24,FALSE),"")</f>
        <v>0</v>
      </c>
      <c r="AU1158" s="101">
        <f>IF(G1158&gt;0,+VLOOKUP($C1158,'STYLE NAMES'!$B:$AC,25,FALSE),"")</f>
        <v>0</v>
      </c>
      <c r="AV1158" s="101">
        <f>+VLOOKUP($S1158,'CODE GENERATOR'!$P:$AM,15,FALSE)</f>
        <v>0</v>
      </c>
      <c r="AW1158" s="101">
        <f>+VLOOKUP($S1158,'CODE GENERATOR'!$P:$AM,16,FALSE)</f>
        <v>0</v>
      </c>
      <c r="AX1158" s="101">
        <f>+VLOOKUP($S1158,'CODE GENERATOR'!$P:$AM,17,FALSE)</f>
        <v>0</v>
      </c>
      <c r="AY1158" s="101">
        <f>+VLOOKUP($S1158,'CODE GENERATOR'!$P:$AM,18,FALSE)</f>
        <v>0</v>
      </c>
      <c r="AZ1158" s="101">
        <f>+VLOOKUP($S1158,'CODE GENERATOR'!$P:$AM,19,FALSE)</f>
        <v>0</v>
      </c>
      <c r="BA1158" s="101">
        <f>+VLOOKUP($S1158,'CODE GENERATOR'!$P:$AM,20,FALSE)</f>
        <v>0</v>
      </c>
      <c r="BB1158" s="101">
        <f>+VLOOKUP($S1158,'CODE GENERATOR'!$P:$AM,21,FALSE)</f>
        <v>0</v>
      </c>
      <c r="BC1158" s="101">
        <f>+VLOOKUP($S1158,'CODE GENERATOR'!$P:$AM,22,FALSE)</f>
        <v>0</v>
      </c>
      <c r="BD1158" s="101">
        <f>+VLOOKUP($S1158,'CODE GENERATOR'!$P:$AM,23,FALSE)</f>
        <v>0</v>
      </c>
      <c r="BE1158" s="101">
        <f>+VLOOKUP($S1158,'CODE GENERATOR'!$P:$AM,24,FALSE)</f>
        <v>0</v>
      </c>
      <c r="BF1158" s="101">
        <f>IF(C1158&gt;0,+VLOOKUP(G1158,'CATEGORY ID'!$A$1:$L$118,3,FALSE),"")</f>
        <v>30</v>
      </c>
      <c r="BG1158" s="101">
        <f>IF(C1158&gt;0,+VLOOKUP(H1158,'CATEGORY ID'!$D$1:$L$118,3,FALSE),"")</f>
        <v>3</v>
      </c>
      <c r="BH1158" s="101">
        <f>IF(C1158&gt;0,+VLOOKUP((+H1158&amp;I1158),'CATEGORY ID'!$H$1:$I$121,2,FALSE),"")</f>
        <v>109</v>
      </c>
      <c r="BJ1158" s="101" t="str">
        <f>IF(C1158&gt;0,IF(COUNTIF('CATEGORY ID'!$K$1:$K$121,+H1158&amp;K1158) &gt; 0, +VLOOKUP(+H1158&amp;K1158,'CATEGORY ID'!$K$1:$L$121,2,FALSE),""),"")</f>
        <v/>
      </c>
      <c r="BK1158" s="101" t="str">
        <f>IF(C1158&gt;0,IF(COUNTIF('CATEGORY ID'!$K$124:$K$165, +VLOOKUP(C1158,'STYLE NAMES'!$B:$AE,30,FALSE)) &gt; 0, +VLOOKUP(VLOOKUP(C1158,'STYLE NAMES'!$B:$AE,30,FALSE),'CATEGORY ID'!K:M,2,FALSE),""),"")</f>
        <v/>
      </c>
      <c r="BL1158" s="101">
        <v>75</v>
      </c>
      <c r="BR1158" s="101" t="str" cm="1">
        <f t="array" ref="BR1158">IF(C1158&gt;0,_xlfn.TEXTJOIN(";", TRUE,_xlfn.UNIQUE(_xlfn._xlws.FILTER(BF1158:BQ1158,(BF1158:BQ1158&gt;0)),TRUE,FALSE)),"")&amp;";"&amp;BS1158</f>
        <v>30;3;109;75;</v>
      </c>
      <c r="BU1158" s="106">
        <f>IF(C1158&gt;0,+VLOOKUP($C1158,'STYLE NAMES'!$B:$AC,26,FALSE),"")</f>
        <v>129.9</v>
      </c>
      <c r="BV1158" s="106">
        <f>IF(C1158&gt;0,+VLOOKUP($C1158,'STYLE NAMES'!$B:$AC,27,FALSE),"")</f>
        <v>7140</v>
      </c>
      <c r="BW1158" s="106">
        <f>IF(C1158&gt;0,+VLOOKUP($C1158,'STYLE NAMES'!$B:$AC,28,FALSE),"")</f>
        <v>149.38499999999999</v>
      </c>
      <c r="BY1158"/>
      <c r="BZ1158" s="101">
        <v>0</v>
      </c>
      <c r="CA1158" s="137">
        <f t="shared" si="86"/>
        <v>1</v>
      </c>
      <c r="CB1158" s="137" t="str">
        <f>+VLOOKUP(C1158,'[2]STYLES &amp; MODELS MATRIX'!$A:$G,7,FALSE)</f>
        <v>GHOST</v>
      </c>
      <c r="CC1158" s="137">
        <f>+VLOOKUP(C1158,'[1]STYLES &amp; SIZE CHARTS'!$A:$H,8,FALSE)</f>
        <v>0</v>
      </c>
      <c r="CD1158" s="137"/>
      <c r="CE1158" s="205"/>
      <c r="CF1158" s="141"/>
    </row>
    <row r="1159" spans="1:84" s="101" customFormat="1" ht="12" customHeight="1" x14ac:dyDescent="0.2">
      <c r="A1159" s="102" t="s">
        <v>3810</v>
      </c>
      <c r="B1159" s="101" t="s">
        <v>1020</v>
      </c>
      <c r="C1159" s="101" t="s">
        <v>485</v>
      </c>
      <c r="D1159" s="101" t="s">
        <v>2978</v>
      </c>
      <c r="E1159" s="203" t="s">
        <v>3809</v>
      </c>
      <c r="F1159" s="101" t="s">
        <v>2346</v>
      </c>
      <c r="G1159" s="101" t="str">
        <f>IF(C1159&gt;0,+VLOOKUP($C1159,'STYLE NAMES'!$B:$AC,4,FALSE),"")</f>
        <v>RIDER</v>
      </c>
      <c r="H1159" s="101" t="str">
        <f>IF(C1159&gt;0,+VLOOKUP($C1159,'STYLE NAMES'!$B:$AC,5,FALSE),"")</f>
        <v>MEN</v>
      </c>
      <c r="I1159" s="101" t="str">
        <f>IF(C1159&gt;0,+VLOOKUP($C1159,'STYLE NAMES'!$B:$AC,6,FALSE),"")</f>
        <v>TOPS</v>
      </c>
      <c r="J1159" s="101" t="str">
        <f>IF(C1159&gt;0,+VLOOKUP($C1159,'STYLE NAMES'!$B:$AC,7,FALSE),"")</f>
        <v>MEN</v>
      </c>
      <c r="K1159" s="101" t="str">
        <f>IF(C1159&gt;0,+VLOOKUP($C1159,'STYLE NAMES'!$B:$AC,8,FALSE),"")</f>
        <v>COMPETITION SHIRTS</v>
      </c>
      <c r="L1159" s="101" t="str">
        <f>IF(E1159&gt;0,+VLOOKUP($E1159,'CODE GENERATOR'!$D:$T,3,FALSE),"")</f>
        <v>A</v>
      </c>
      <c r="M1159" s="101" t="str">
        <f>IF(E1159&gt;0,+VLOOKUP($E1159,'CODE GENERATOR'!$D:$T,4,FALSE),"")</f>
        <v>COMFORT</v>
      </c>
      <c r="N1159" s="101" t="str">
        <f>IF(E1159&gt;0,+VLOOKUP($E1159,'CODE GENERATOR'!$D:$T,6,FALSE),"")</f>
        <v>WHITE</v>
      </c>
      <c r="O1159" s="101" t="str">
        <f>IF(E1159&gt;0,+VLOOKUP($E1159,'CODE GENERATOR'!$D:$T,7,FALSE),"")</f>
        <v>BLUE</v>
      </c>
      <c r="P1159" s="101" t="str">
        <f t="shared" si="84"/>
        <v>WHITE/BLUE</v>
      </c>
      <c r="Q1159" s="104" t="str">
        <f>IF(E1159&gt;0,+VLOOKUP($E1159,'CODE GENERATOR'!$D:$T,11,FALSE),"")</f>
        <v>R.TOPMN_CPS0105A</v>
      </c>
      <c r="R1159" s="104" t="str">
        <f>IF(E1159&gt;0,+VLOOKUP($E1159,'CODE GENERATOR'!$D:$T,12,FALSE),"")</f>
        <v>COM0033WHTBLE</v>
      </c>
      <c r="S1159" s="104" t="str">
        <f>IF(E1159&gt;0,+VLOOKUP($E1159,'CODE GENERATOR'!$D:$T,13,FALSE),"")</f>
        <v>R.TOPMN_CPS0105A_COM0033WHTBLE</v>
      </c>
      <c r="T1159" s="104" t="str">
        <f t="shared" si="85"/>
        <v>R.TOPMN_CPS0105A_COM0033WHTBLE_XS</v>
      </c>
      <c r="U1159" s="105"/>
      <c r="V1159" s="107" t="str" cm="1">
        <f t="array" ref="V1159">_xlfn.TEXTJOIN(";", TRUE, _xlfn.UNIQUE(_xlfn._xlws.FILTER(P$3:P$10029, C$3:C$10029=C1159)))</f>
        <v>WHITE/BLUE</v>
      </c>
      <c r="W1159" s="107" t="str" cm="1">
        <f t="array" ref="W1159">_xlfn.TEXTJOIN(";", TRUE, _xlfn.UNIQUE(_xlfn._xlws.FILTER(F$3:F$10029, C$3:C$10029=C1159)))</f>
        <v>XS;S;M;L;XL;XXL</v>
      </c>
      <c r="X1159" s="101" t="str">
        <f>IF(E1159&gt;0,+VLOOKUP($E1159,'CODE GENERATOR'!$D:$AC,19,FALSE),0)</f>
        <v>CavalierSanmarco_27.01.2026_0407</v>
      </c>
      <c r="Y1159" s="101" t="str">
        <f>IF(E1159&gt;0,+VLOOKUP($E1159,'CODE GENERATOR'!$D:$AC,20,FALSE),0)</f>
        <v/>
      </c>
      <c r="Z1159" s="101" t="str">
        <f>IF(E1159&gt;0,+VLOOKUP($E1159,'CODE GENERATOR'!$D:$AC,21,FALSE),0)</f>
        <v/>
      </c>
      <c r="AF1159" s="149" t="str">
        <f>IF($C1159&gt;0,$C1159&amp;" "&amp;$P1159&amp;" "&amp;+VLOOKUP($C1159,'STYLE NAMES'!$B:$AC,10,FALSE),"""")</f>
        <v>NAPOLI WHITE/BLUE MEN'S COMPETITION SHIRT LONG SLEEVE SPREAD COLLAR</v>
      </c>
      <c r="AG1159" s="101" t="str">
        <f>"Enjoy our "&amp;(AF1159)&amp;"; "&amp;IF(C1159&gt;0,+VLOOKUP($C1159,'STYLE NAMES'!$B:$AC,11,FALSE),"")</f>
        <v xml:space="preserve">Enjoy our NAPOLI WHITE/BLUE MEN'S COMPETITION SHIRT LONG SLEEVE SPREAD COLLAR; The fashion style meets the arena.
Made from natural cotton fabric with a touch of technicality and elasticity, this special item is a strong candidate for being one of your favorite shirts. 
Both in and out of the arena! </v>
      </c>
      <c r="AH1159" s="101" t="str">
        <f>IF(C1159&gt;0,+VLOOKUP($C1159,'STYLE NAMES'!$B:$AC,12,FALSE),"")</f>
        <v>* Specially engineered design for high performance
* Natural cotton fabric with technical nylon and elasthan
* Soft and comfortable
* Wrinkle-resistant
* Quick dry
Composition:
74% Cotton   23% Poliamide   3%Elasthane</v>
      </c>
      <c r="AI1159" s="101" t="str">
        <f>IF(C1159&gt;0,+VLOOKUP($C1159,'STYLE NAMES'!$B:$AC,13,FALSE),"")</f>
        <v>Machine Wash at 30°C
Mild process
Iron at low temperature
Iron from REVERSE
Do NOT iron on logos or prints
Do not bleach
Do NOT Tumble Dry</v>
      </c>
      <c r="AJ1159" s="149" t="str">
        <f>IF($C1159&gt;0,$C1159&amp;" "&amp;$P1159&amp;" "&amp;+VLOOKUP($C1159,'STYLE NAMES'!$B:$AC,14,FALSE),"""")</f>
        <v>NAPOLI WHITE/BLUE ERKEK UZUN KOL YARIŞMA GÖMLEĞİ - AÇIK YAKA</v>
      </c>
      <c r="AK1159" s="149" t="str">
        <f>"Cavalier SanMarco tarafından tasarlanan "&amp;(AJ1159)&amp;"; "&amp;IF(C1159&gt;0,+VLOOKUP($C1159,'STYLE NAMES'!$B:$AC,15,FALSE),"")</f>
        <v>Cavalier SanMarco tarafından tasarlanan NAPOLI WHITE/BLUE ERKEK UZUN KOL YARIŞMA GÖMLEĞİ - AÇIK YAKA; Moda tarzı arena ile buluşuyor.
Doğal pamuk kumaştan, teknik dokunuş ve esneklikle üretilen bu özel parça, favori gömleklerinizden biri olmaya güçlü bir aday.
Arenada da, günlük hayatta da!</v>
      </c>
      <c r="AL1159" s="149" t="str">
        <f>IF(C1159&gt;0,+VLOOKUP($C1159,'STYLE NAMES'!$B:$AC,16,FALSE),"")</f>
        <v>* Yüksek performans için özel tasarım
* Doğal pamuk, nylon ve elastanlı özel kumaş
* Yumuşak ve rahat
* Kırışmaz
* Hızlı kuruma
Kompozisyon:
%74 Pamuk   %23 Polyamid    %3 Elastan</v>
      </c>
      <c r="AM1159" s="149" t="str">
        <f>IF(C1159&gt;0,+VLOOKUP($C1159,'STYLE NAMES'!$B:$AC,17,FALSE),"")</f>
        <v>Makinede 30°C' de Yıkayın
Hassas Yıkama
Ilık ütü yapın
Tersten ütüleyin
Logo ve baskıları ÜTÜLEMEYİN
Çamaşır suyu kullanmayın
Kurutma Makinesinde Kurutmayın</v>
      </c>
      <c r="AN1159" s="149" t="str">
        <f>IF($C1159&gt;0,$C1159&amp;" "&amp;$P1159&amp;" "&amp;+VLOOKUP($C1159,'STYLE NAMES'!$B:$AC,18,FALSE),"""")</f>
        <v>NAPOLI WHITE/BLUE CAMICIA DA CONCORSO PER UOMO MANICA LUNGA COLLO FRANCESE</v>
      </c>
      <c r="AO1159" s="101" t="str">
        <f>"Disegnato da Cavalier SanMarco "&amp;(AN1159)&amp;"; "&amp;IF(C1159&gt;0,+VLOOKUP($C1159,'STYLE NAMES'!$B:$AC,19,FALSE),"")</f>
        <v>Disegnato da Cavalier SanMarco NAPOLI WHITE/BLUE CAMICIA DA CONCORSO PER UOMO MANICA LUNGA COLLO FRANCESE; Lo stile fashion incontra l’arena.
Realizzato in tessuto di cotone naturale con un tocco di tecnicità ed elasticità, questo capo speciale è un forte candidato per diventare una delle tue camicie preferite.
Sia dentro che fuori dall’arena!</v>
      </c>
      <c r="AP1159" s="101" t="str">
        <f>IF(C1159&gt;0,+VLOOKUP($C1159,'STYLE NAMES'!$B:$AC,20,FALSE),"")</f>
        <v>* Design ingegnerizzato per alte prestazioni 
*Cotone naturale con tocco di poliammide ed elastan
* Morbido e confortevole 
* Resistente a pieghe
* Traspirante Asciugatura rapida 
Composizione: 
74% Cotone  23% Poliammide    3% Elastan</v>
      </c>
      <c r="AQ1159" s="101" t="str">
        <f>IF(C1159&gt;0,+VLOOKUP($C1159,'STYLE NAMES'!$B:$AC,21,FALSE),"")</f>
        <v>Lavare in lavatrice a 30°C Ciclo delicato 
Stirare a bassa temperatura
Stirare al rovescio 
Non stirare su loghi o stampe 
Non candeggiare 
Non asciugare in asciugatrice</v>
      </c>
      <c r="AR1159" s="101">
        <f>IF(D1159&gt;0,+VLOOKUP($C1159,'STYLE NAMES'!$B:$AC,22,FALSE),"")</f>
        <v>0</v>
      </c>
      <c r="AS1159" s="101">
        <f>IF(E1159&gt;0,+VLOOKUP($C1159,'STYLE NAMES'!$B:$AC,23,FALSE),"")</f>
        <v>0</v>
      </c>
      <c r="AT1159" s="101">
        <f>IF(F1159&gt;0,+VLOOKUP($C1159,'STYLE NAMES'!$B:$AC,24,FALSE),"")</f>
        <v>0</v>
      </c>
      <c r="AU1159" s="101">
        <f>IF(G1159&gt;0,+VLOOKUP($C1159,'STYLE NAMES'!$B:$AC,25,FALSE),"")</f>
        <v>0</v>
      </c>
      <c r="AV1159" s="101">
        <f>+VLOOKUP($S1159,'CODE GENERATOR'!$P:$AM,15,FALSE)</f>
        <v>0</v>
      </c>
      <c r="AW1159" s="101">
        <f>+VLOOKUP($S1159,'CODE GENERATOR'!$P:$AM,16,FALSE)</f>
        <v>0</v>
      </c>
      <c r="AX1159" s="101">
        <f>+VLOOKUP($S1159,'CODE GENERATOR'!$P:$AM,17,FALSE)</f>
        <v>0</v>
      </c>
      <c r="AY1159" s="101">
        <f>+VLOOKUP($S1159,'CODE GENERATOR'!$P:$AM,18,FALSE)</f>
        <v>0</v>
      </c>
      <c r="AZ1159" s="101">
        <f>+VLOOKUP($S1159,'CODE GENERATOR'!$P:$AM,19,FALSE)</f>
        <v>0</v>
      </c>
      <c r="BA1159" s="101">
        <f>+VLOOKUP($S1159,'CODE GENERATOR'!$P:$AM,20,FALSE)</f>
        <v>0</v>
      </c>
      <c r="BB1159" s="101">
        <f>+VLOOKUP($S1159,'CODE GENERATOR'!$P:$AM,21,FALSE)</f>
        <v>0</v>
      </c>
      <c r="BC1159" s="101">
        <f>+VLOOKUP($S1159,'CODE GENERATOR'!$P:$AM,22,FALSE)</f>
        <v>0</v>
      </c>
      <c r="BD1159" s="101">
        <f>+VLOOKUP($S1159,'CODE GENERATOR'!$P:$AM,23,FALSE)</f>
        <v>0</v>
      </c>
      <c r="BE1159" s="101">
        <f>+VLOOKUP($S1159,'CODE GENERATOR'!$P:$AM,24,FALSE)</f>
        <v>0</v>
      </c>
      <c r="BF1159" s="101">
        <f>IF(C1159&gt;0,+VLOOKUP(G1159,'CATEGORY ID'!$A$1:$L$118,3,FALSE),"")</f>
        <v>30</v>
      </c>
      <c r="BG1159" s="101">
        <f>IF(C1159&gt;0,+VLOOKUP(H1159,'CATEGORY ID'!$D$1:$L$118,3,FALSE),"")</f>
        <v>2</v>
      </c>
      <c r="BH1159" s="101">
        <f>IF(C1159&gt;0,+VLOOKUP((+H1159&amp;I1159),'CATEGORY ID'!$H$1:$I$121,2,FALSE),"")</f>
        <v>108</v>
      </c>
      <c r="BJ1159" s="101">
        <f>IF(C1159&gt;0,IF(COUNTIF('CATEGORY ID'!$K$1:$K$121,+H1159&amp;K1159) &gt; 0, +VLOOKUP(+H1159&amp;K1159,'CATEGORY ID'!$K$1:$L$121,2,FALSE),""),"")</f>
        <v>221</v>
      </c>
      <c r="BK1159" s="101" t="str">
        <f>IF(C1159&gt;0,IF(COUNTIF('CATEGORY ID'!$K$124:$K$165, +VLOOKUP(C1159,'STYLE NAMES'!$B:$AE,30,FALSE)) &gt; 0, +VLOOKUP(VLOOKUP(C1159,'STYLE NAMES'!$B:$AE,30,FALSE),'CATEGORY ID'!K:M,2,FALSE),""),"")</f>
        <v/>
      </c>
      <c r="BL1159" s="101">
        <v>75</v>
      </c>
      <c r="BR1159" s="101" t="str" cm="1">
        <f t="array" ref="BR1159">IF(C1159&gt;0,_xlfn.TEXTJOIN(";", TRUE,_xlfn.UNIQUE(_xlfn._xlws.FILTER(BF1159:BQ1159,(BF1159:BQ1159&gt;0)),TRUE,FALSE)),"")&amp;";"&amp;BS1159</f>
        <v>30;2;108;221;75;</v>
      </c>
      <c r="BU1159" s="106">
        <f>IF(C1159&gt;0,+VLOOKUP($C1159,'STYLE NAMES'!$B:$AC,26,FALSE),"")</f>
        <v>129.9</v>
      </c>
      <c r="BV1159" s="106">
        <f>IF(C1159&gt;0,+VLOOKUP($C1159,'STYLE NAMES'!$B:$AC,27,FALSE),"")</f>
        <v>7140</v>
      </c>
      <c r="BW1159" s="106">
        <f>IF(C1159&gt;0,+VLOOKUP($C1159,'STYLE NAMES'!$B:$AC,28,FALSE),"")</f>
        <v>149.38499999999999</v>
      </c>
      <c r="BY1159"/>
      <c r="BZ1159" s="101">
        <v>0</v>
      </c>
      <c r="CA1159" s="137">
        <f t="shared" si="86"/>
        <v>1</v>
      </c>
      <c r="CB1159" s="137" t="str">
        <f>+VLOOKUP(C1159,'[2]STYLES &amp; MODELS MATRIX'!$A:$G,7,FALSE)</f>
        <v>GHOST</v>
      </c>
      <c r="CC1159" s="137" t="str">
        <f>+VLOOKUP(C1159,'[1]STYLES &amp; SIZE CHARTS'!$A:$H,8,FALSE)</f>
        <v>MT-LSCP1</v>
      </c>
      <c r="CD1159" s="137"/>
      <c r="CE1159" s="205"/>
      <c r="CF1159" s="141"/>
    </row>
    <row r="1160" spans="1:84" s="101" customFormat="1" ht="12" customHeight="1" x14ac:dyDescent="0.2">
      <c r="A1160" s="102"/>
      <c r="B1160" s="101" t="s">
        <v>1020</v>
      </c>
      <c r="C1160" s="101" t="s">
        <v>485</v>
      </c>
      <c r="D1160" s="101" t="s">
        <v>2978</v>
      </c>
      <c r="E1160" s="203" t="s">
        <v>3809</v>
      </c>
      <c r="F1160" s="101" t="s">
        <v>785</v>
      </c>
      <c r="G1160" s="101" t="str">
        <f>IF(C1160&gt;0,+VLOOKUP($C1160,'STYLE NAMES'!$B:$AC,4,FALSE),"")</f>
        <v>RIDER</v>
      </c>
      <c r="H1160" s="101" t="str">
        <f>IF(C1160&gt;0,+VLOOKUP($C1160,'STYLE NAMES'!$B:$AC,5,FALSE),"")</f>
        <v>MEN</v>
      </c>
      <c r="I1160" s="101" t="str">
        <f>IF(C1160&gt;0,+VLOOKUP($C1160,'STYLE NAMES'!$B:$AC,6,FALSE),"")</f>
        <v>TOPS</v>
      </c>
      <c r="J1160" s="101" t="str">
        <f>IF(C1160&gt;0,+VLOOKUP($C1160,'STYLE NAMES'!$B:$AC,7,FALSE),"")</f>
        <v>MEN</v>
      </c>
      <c r="K1160" s="101" t="str">
        <f>IF(C1160&gt;0,+VLOOKUP($C1160,'STYLE NAMES'!$B:$AC,8,FALSE),"")</f>
        <v>COMPETITION SHIRTS</v>
      </c>
      <c r="L1160" s="101" t="str">
        <f>IF(E1160&gt;0,+VLOOKUP($E1160,'CODE GENERATOR'!$D:$T,3,FALSE),"")</f>
        <v>A</v>
      </c>
      <c r="M1160" s="101" t="str">
        <f>IF(E1160&gt;0,+VLOOKUP($E1160,'CODE GENERATOR'!$D:$T,4,FALSE),"")</f>
        <v>COMFORT</v>
      </c>
      <c r="N1160" s="101" t="str">
        <f>IF(E1160&gt;0,+VLOOKUP($E1160,'CODE GENERATOR'!$D:$T,6,FALSE),"")</f>
        <v>WHITE</v>
      </c>
      <c r="O1160" s="101" t="str">
        <f>IF(E1160&gt;0,+VLOOKUP($E1160,'CODE GENERATOR'!$D:$T,7,FALSE),"")</f>
        <v>BLUE</v>
      </c>
      <c r="P1160" s="101" t="str">
        <f t="shared" si="84"/>
        <v>WHITE/BLUE</v>
      </c>
      <c r="Q1160" s="104" t="str">
        <f>IF(E1160&gt;0,+VLOOKUP($E1160,'CODE GENERATOR'!$D:$T,11,FALSE),"")</f>
        <v>R.TOPMN_CPS0105A</v>
      </c>
      <c r="R1160" s="104" t="str">
        <f>IF(E1160&gt;0,+VLOOKUP($E1160,'CODE GENERATOR'!$D:$T,12,FALSE),"")</f>
        <v>COM0033WHTBLE</v>
      </c>
      <c r="S1160" s="104" t="str">
        <f>IF(E1160&gt;0,+VLOOKUP($E1160,'CODE GENERATOR'!$D:$T,13,FALSE),"")</f>
        <v>R.TOPMN_CPS0105A_COM0033WHTBLE</v>
      </c>
      <c r="T1160" s="104" t="str">
        <f t="shared" si="85"/>
        <v>R.TOPMN_CPS0105A_COM0033WHTBLE_S</v>
      </c>
      <c r="U1160" s="105"/>
      <c r="V1160" s="107" t="str" cm="1">
        <f t="array" ref="V1160">_xlfn.TEXTJOIN(";", TRUE, _xlfn.UNIQUE(_xlfn._xlws.FILTER(P$3:P$10029, C$3:C$10029=C1160)))</f>
        <v>WHITE/BLUE</v>
      </c>
      <c r="W1160" s="107" t="str" cm="1">
        <f t="array" ref="W1160">_xlfn.TEXTJOIN(";", TRUE, _xlfn.UNIQUE(_xlfn._xlws.FILTER(F$3:F$10029, C$3:C$10029=C1160)))</f>
        <v>XS;S;M;L;XL;XXL</v>
      </c>
      <c r="X1160" s="101" t="str">
        <f>IF(E1160&gt;0,+VLOOKUP($E1160,'CODE GENERATOR'!$D:$AC,19,FALSE),0)</f>
        <v>CavalierSanmarco_27.01.2026_0407</v>
      </c>
      <c r="Y1160" s="101" t="str">
        <f>IF(E1160&gt;0,+VLOOKUP($E1160,'CODE GENERATOR'!$D:$AC,20,FALSE),0)</f>
        <v/>
      </c>
      <c r="Z1160" s="101" t="str">
        <f>IF(E1160&gt;0,+VLOOKUP($E1160,'CODE GENERATOR'!$D:$AC,21,FALSE),0)</f>
        <v/>
      </c>
      <c r="AF1160" s="149" t="str">
        <f>IF($C1160&gt;0,$C1160&amp;" "&amp;$P1160&amp;" "&amp;+VLOOKUP($C1160,'STYLE NAMES'!$B:$AC,10,FALSE),"""")</f>
        <v>NAPOLI WHITE/BLUE MEN'S COMPETITION SHIRT LONG SLEEVE SPREAD COLLAR</v>
      </c>
      <c r="AG1160" s="101" t="str">
        <f>"Enjoy our "&amp;(AF1160)&amp;"; "&amp;IF(C1160&gt;0,+VLOOKUP($C1160,'STYLE NAMES'!$B:$AC,11,FALSE),"")</f>
        <v xml:space="preserve">Enjoy our NAPOLI WHITE/BLUE MEN'S COMPETITION SHIRT LONG SLEEVE SPREAD COLLAR; The fashion style meets the arena.
Made from natural cotton fabric with a touch of technicality and elasticity, this special item is a strong candidate for being one of your favorite shirts. 
Both in and out of the arena! </v>
      </c>
      <c r="AH1160" s="101" t="str">
        <f>IF(C1160&gt;0,+VLOOKUP($C1160,'STYLE NAMES'!$B:$AC,12,FALSE),"")</f>
        <v>* Specially engineered design for high performance
* Natural cotton fabric with technical nylon and elasthan
* Soft and comfortable
* Wrinkle-resistant
* Quick dry
Composition:
74% Cotton   23% Poliamide   3%Elasthane</v>
      </c>
      <c r="AI1160" s="101" t="str">
        <f>IF(C1160&gt;0,+VLOOKUP($C1160,'STYLE NAMES'!$B:$AC,13,FALSE),"")</f>
        <v>Machine Wash at 30°C
Mild process
Iron at low temperature
Iron from REVERSE
Do NOT iron on logos or prints
Do not bleach
Do NOT Tumble Dry</v>
      </c>
      <c r="AJ1160" s="149" t="str">
        <f>IF($C1160&gt;0,$C1160&amp;" "&amp;$P1160&amp;" "&amp;+VLOOKUP($C1160,'STYLE NAMES'!$B:$AC,14,FALSE),"""")</f>
        <v>NAPOLI WHITE/BLUE ERKEK UZUN KOL YARIŞMA GÖMLEĞİ - AÇIK YAKA</v>
      </c>
      <c r="AK1160" s="149" t="str">
        <f>"Cavalier SanMarco tarafından tasarlanan "&amp;(AJ1160)&amp;"; "&amp;IF(C1160&gt;0,+VLOOKUP($C1160,'STYLE NAMES'!$B:$AC,15,FALSE),"")</f>
        <v>Cavalier SanMarco tarafından tasarlanan NAPOLI WHITE/BLUE ERKEK UZUN KOL YARIŞMA GÖMLEĞİ - AÇIK YAKA; Moda tarzı arena ile buluşuyor.
Doğal pamuk kumaştan, teknik dokunuş ve esneklikle üretilen bu özel parça, favori gömleklerinizden biri olmaya güçlü bir aday.
Arenada da, günlük hayatta da!</v>
      </c>
      <c r="AL1160" s="149" t="str">
        <f>IF(C1160&gt;0,+VLOOKUP($C1160,'STYLE NAMES'!$B:$AC,16,FALSE),"")</f>
        <v>* Yüksek performans için özel tasarım
* Doğal pamuk, nylon ve elastanlı özel kumaş
* Yumuşak ve rahat
* Kırışmaz
* Hızlı kuruma
Kompozisyon:
%74 Pamuk   %23 Polyamid    %3 Elastan</v>
      </c>
      <c r="AM1160" s="149" t="str">
        <f>IF(C1160&gt;0,+VLOOKUP($C1160,'STYLE NAMES'!$B:$AC,17,FALSE),"")</f>
        <v>Makinede 30°C' de Yıkayın
Hassas Yıkama
Ilık ütü yapın
Tersten ütüleyin
Logo ve baskıları ÜTÜLEMEYİN
Çamaşır suyu kullanmayın
Kurutma Makinesinde Kurutmayın</v>
      </c>
      <c r="AN1160" s="149" t="str">
        <f>IF($C1160&gt;0,$C1160&amp;" "&amp;$P1160&amp;" "&amp;+VLOOKUP($C1160,'STYLE NAMES'!$B:$AC,18,FALSE),"""")</f>
        <v>NAPOLI WHITE/BLUE CAMICIA DA CONCORSO PER UOMO MANICA LUNGA COLLO FRANCESE</v>
      </c>
      <c r="AO1160" s="101" t="str">
        <f>"Disegnato da Cavalier SanMarco "&amp;(AN1160)&amp;"; "&amp;IF(C1160&gt;0,+VLOOKUP($C1160,'STYLE NAMES'!$B:$AC,19,FALSE),"")</f>
        <v>Disegnato da Cavalier SanMarco NAPOLI WHITE/BLUE CAMICIA DA CONCORSO PER UOMO MANICA LUNGA COLLO FRANCESE; Lo stile fashion incontra l’arena.
Realizzato in tessuto di cotone naturale con un tocco di tecnicità ed elasticità, questo capo speciale è un forte candidato per diventare una delle tue camicie preferite.
Sia dentro che fuori dall’arena!</v>
      </c>
      <c r="AP1160" s="101" t="str">
        <f>IF(C1160&gt;0,+VLOOKUP($C1160,'STYLE NAMES'!$B:$AC,20,FALSE),"")</f>
        <v>* Design ingegnerizzato per alte prestazioni 
*Cotone naturale con tocco di poliammide ed elastan
* Morbido e confortevole 
* Resistente a pieghe
* Traspirante Asciugatura rapida 
Composizione: 
74% Cotone  23% Poliammide    3% Elastan</v>
      </c>
      <c r="AQ1160" s="101" t="str">
        <f>IF(C1160&gt;0,+VLOOKUP($C1160,'STYLE NAMES'!$B:$AC,21,FALSE),"")</f>
        <v>Lavare in lavatrice a 30°C Ciclo delicato 
Stirare a bassa temperatura
Stirare al rovescio 
Non stirare su loghi o stampe 
Non candeggiare 
Non asciugare in asciugatrice</v>
      </c>
      <c r="AR1160" s="101">
        <f>IF(D1160&gt;0,+VLOOKUP($C1160,'STYLE NAMES'!$B:$AC,22,FALSE),"")</f>
        <v>0</v>
      </c>
      <c r="AS1160" s="101">
        <f>IF(E1160&gt;0,+VLOOKUP($C1160,'STYLE NAMES'!$B:$AC,23,FALSE),"")</f>
        <v>0</v>
      </c>
      <c r="AT1160" s="101">
        <f>IF(F1160&gt;0,+VLOOKUP($C1160,'STYLE NAMES'!$B:$AC,24,FALSE),"")</f>
        <v>0</v>
      </c>
      <c r="AU1160" s="101">
        <f>IF(G1160&gt;0,+VLOOKUP($C1160,'STYLE NAMES'!$B:$AC,25,FALSE),"")</f>
        <v>0</v>
      </c>
      <c r="AV1160" s="101">
        <f>+VLOOKUP($S1160,'CODE GENERATOR'!$P:$AM,15,FALSE)</f>
        <v>0</v>
      </c>
      <c r="AW1160" s="101">
        <f>+VLOOKUP($S1160,'CODE GENERATOR'!$P:$AM,16,FALSE)</f>
        <v>0</v>
      </c>
      <c r="AX1160" s="101">
        <f>+VLOOKUP($S1160,'CODE GENERATOR'!$P:$AM,17,FALSE)</f>
        <v>0</v>
      </c>
      <c r="AY1160" s="101">
        <f>+VLOOKUP($S1160,'CODE GENERATOR'!$P:$AM,18,FALSE)</f>
        <v>0</v>
      </c>
      <c r="AZ1160" s="101">
        <f>+VLOOKUP($S1160,'CODE GENERATOR'!$P:$AM,19,FALSE)</f>
        <v>0</v>
      </c>
      <c r="BA1160" s="101">
        <f>+VLOOKUP($S1160,'CODE GENERATOR'!$P:$AM,20,FALSE)</f>
        <v>0</v>
      </c>
      <c r="BB1160" s="101">
        <f>+VLOOKUP($S1160,'CODE GENERATOR'!$P:$AM,21,FALSE)</f>
        <v>0</v>
      </c>
      <c r="BC1160" s="101">
        <f>+VLOOKUP($S1160,'CODE GENERATOR'!$P:$AM,22,FALSE)</f>
        <v>0</v>
      </c>
      <c r="BD1160" s="101">
        <f>+VLOOKUP($S1160,'CODE GENERATOR'!$P:$AM,23,FALSE)</f>
        <v>0</v>
      </c>
      <c r="BE1160" s="101">
        <f>+VLOOKUP($S1160,'CODE GENERATOR'!$P:$AM,24,FALSE)</f>
        <v>0</v>
      </c>
      <c r="BF1160" s="101">
        <f>IF(C1160&gt;0,+VLOOKUP(G1160,'CATEGORY ID'!$A$1:$L$118,3,FALSE),"")</f>
        <v>30</v>
      </c>
      <c r="BG1160" s="101">
        <f>IF(C1160&gt;0,+VLOOKUP(H1160,'CATEGORY ID'!$D$1:$L$118,3,FALSE),"")</f>
        <v>2</v>
      </c>
      <c r="BH1160" s="101">
        <f>IF(C1160&gt;0,+VLOOKUP((+H1160&amp;I1160),'CATEGORY ID'!$H$1:$I$121,2,FALSE),"")</f>
        <v>108</v>
      </c>
      <c r="BJ1160" s="101">
        <f>IF(C1160&gt;0,IF(COUNTIF('CATEGORY ID'!$K$1:$K$121,+H1160&amp;K1160) &gt; 0, +VLOOKUP(+H1160&amp;K1160,'CATEGORY ID'!$K$1:$L$121,2,FALSE),""),"")</f>
        <v>221</v>
      </c>
      <c r="BK1160" s="101" t="str">
        <f>IF(C1160&gt;0,IF(COUNTIF('CATEGORY ID'!$K$124:$K$165, +VLOOKUP(C1160,'STYLE NAMES'!$B:$AE,30,FALSE)) &gt; 0, +VLOOKUP(VLOOKUP(C1160,'STYLE NAMES'!$B:$AE,30,FALSE),'CATEGORY ID'!K:M,2,FALSE),""),"")</f>
        <v/>
      </c>
      <c r="BL1160" s="101">
        <v>75</v>
      </c>
      <c r="BR1160" s="101" t="str" cm="1">
        <f t="array" ref="BR1160">IF(C1160&gt;0,_xlfn.TEXTJOIN(";", TRUE,_xlfn.UNIQUE(_xlfn._xlws.FILTER(BF1160:BQ1160,(BF1160:BQ1160&gt;0)),TRUE,FALSE)),"")&amp;";"&amp;BS1160</f>
        <v>30;2;108;221;75;</v>
      </c>
      <c r="BU1160" s="106">
        <f>IF(C1160&gt;0,+VLOOKUP($C1160,'STYLE NAMES'!$B:$AC,26,FALSE),"")</f>
        <v>129.9</v>
      </c>
      <c r="BV1160" s="106">
        <f>IF(C1160&gt;0,+VLOOKUP($C1160,'STYLE NAMES'!$B:$AC,27,FALSE),"")</f>
        <v>7140</v>
      </c>
      <c r="BW1160" s="106">
        <f>IF(C1160&gt;0,+VLOOKUP($C1160,'STYLE NAMES'!$B:$AC,28,FALSE),"")</f>
        <v>149.38499999999999</v>
      </c>
      <c r="BY1160"/>
      <c r="BZ1160" s="101">
        <v>0</v>
      </c>
      <c r="CA1160" s="137">
        <f t="shared" si="86"/>
        <v>1</v>
      </c>
      <c r="CB1160" s="137" t="str">
        <f>+VLOOKUP(C1160,'[2]STYLES &amp; MODELS MATRIX'!$A:$G,7,FALSE)</f>
        <v>GHOST</v>
      </c>
      <c r="CC1160" s="137" t="str">
        <f>+VLOOKUP(C1160,'[1]STYLES &amp; SIZE CHARTS'!$A:$H,8,FALSE)</f>
        <v>MT-LSCP1</v>
      </c>
      <c r="CD1160" s="137"/>
      <c r="CE1160" s="205"/>
      <c r="CF1160" s="141"/>
    </row>
    <row r="1161" spans="1:84" s="101" customFormat="1" ht="12" customHeight="1" x14ac:dyDescent="0.2">
      <c r="A1161" s="102"/>
      <c r="B1161" s="101" t="s">
        <v>1020</v>
      </c>
      <c r="C1161" s="101" t="s">
        <v>485</v>
      </c>
      <c r="D1161" s="101" t="s">
        <v>2978</v>
      </c>
      <c r="E1161" s="203" t="s">
        <v>3809</v>
      </c>
      <c r="F1161" s="101" t="s">
        <v>2247</v>
      </c>
      <c r="G1161" s="101" t="str">
        <f>IF(C1161&gt;0,+VLOOKUP($C1161,'STYLE NAMES'!$B:$AC,4,FALSE),"")</f>
        <v>RIDER</v>
      </c>
      <c r="H1161" s="101" t="str">
        <f>IF(C1161&gt;0,+VLOOKUP($C1161,'STYLE NAMES'!$B:$AC,5,FALSE),"")</f>
        <v>MEN</v>
      </c>
      <c r="I1161" s="101" t="str">
        <f>IF(C1161&gt;0,+VLOOKUP($C1161,'STYLE NAMES'!$B:$AC,6,FALSE),"")</f>
        <v>TOPS</v>
      </c>
      <c r="J1161" s="101" t="str">
        <f>IF(C1161&gt;0,+VLOOKUP($C1161,'STYLE NAMES'!$B:$AC,7,FALSE),"")</f>
        <v>MEN</v>
      </c>
      <c r="K1161" s="101" t="str">
        <f>IF(C1161&gt;0,+VLOOKUP($C1161,'STYLE NAMES'!$B:$AC,8,FALSE),"")</f>
        <v>COMPETITION SHIRTS</v>
      </c>
      <c r="L1161" s="101" t="str">
        <f>IF(E1161&gt;0,+VLOOKUP($E1161,'CODE GENERATOR'!$D:$T,3,FALSE),"")</f>
        <v>A</v>
      </c>
      <c r="M1161" s="101" t="str">
        <f>IF(E1161&gt;0,+VLOOKUP($E1161,'CODE GENERATOR'!$D:$T,4,FALSE),"")</f>
        <v>COMFORT</v>
      </c>
      <c r="N1161" s="101" t="str">
        <f>IF(E1161&gt;0,+VLOOKUP($E1161,'CODE GENERATOR'!$D:$T,6,FALSE),"")</f>
        <v>WHITE</v>
      </c>
      <c r="O1161" s="101" t="str">
        <f>IF(E1161&gt;0,+VLOOKUP($E1161,'CODE GENERATOR'!$D:$T,7,FALSE),"")</f>
        <v>BLUE</v>
      </c>
      <c r="P1161" s="101" t="str">
        <f t="shared" si="84"/>
        <v>WHITE/BLUE</v>
      </c>
      <c r="Q1161" s="104" t="str">
        <f>IF(E1161&gt;0,+VLOOKUP($E1161,'CODE GENERATOR'!$D:$T,11,FALSE),"")</f>
        <v>R.TOPMN_CPS0105A</v>
      </c>
      <c r="R1161" s="104" t="str">
        <f>IF(E1161&gt;0,+VLOOKUP($E1161,'CODE GENERATOR'!$D:$T,12,FALSE),"")</f>
        <v>COM0033WHTBLE</v>
      </c>
      <c r="S1161" s="104" t="str">
        <f>IF(E1161&gt;0,+VLOOKUP($E1161,'CODE GENERATOR'!$D:$T,13,FALSE),"")</f>
        <v>R.TOPMN_CPS0105A_COM0033WHTBLE</v>
      </c>
      <c r="T1161" s="104" t="str">
        <f t="shared" si="85"/>
        <v>R.TOPMN_CPS0105A_COM0033WHTBLE_M</v>
      </c>
      <c r="U1161" s="105"/>
      <c r="V1161" s="107" t="str" cm="1">
        <f t="array" ref="V1161">_xlfn.TEXTJOIN(";", TRUE, _xlfn.UNIQUE(_xlfn._xlws.FILTER(P$3:P$10029, C$3:C$10029=C1161)))</f>
        <v>WHITE/BLUE</v>
      </c>
      <c r="W1161" s="107" t="str" cm="1">
        <f t="array" ref="W1161">_xlfn.TEXTJOIN(";", TRUE, _xlfn.UNIQUE(_xlfn._xlws.FILTER(F$3:F$10029, C$3:C$10029=C1161)))</f>
        <v>XS;S;M;L;XL;XXL</v>
      </c>
      <c r="X1161" s="101" t="str">
        <f>IF(E1161&gt;0,+VLOOKUP($E1161,'CODE GENERATOR'!$D:$AC,19,FALSE),0)</f>
        <v>CavalierSanmarco_27.01.2026_0407</v>
      </c>
      <c r="Y1161" s="101" t="str">
        <f>IF(E1161&gt;0,+VLOOKUP($E1161,'CODE GENERATOR'!$D:$AC,20,FALSE),0)</f>
        <v/>
      </c>
      <c r="Z1161" s="101" t="str">
        <f>IF(E1161&gt;0,+VLOOKUP($E1161,'CODE GENERATOR'!$D:$AC,21,FALSE),0)</f>
        <v/>
      </c>
      <c r="AF1161" s="149" t="str">
        <f>IF($C1161&gt;0,$C1161&amp;" "&amp;$P1161&amp;" "&amp;+VLOOKUP($C1161,'STYLE NAMES'!$B:$AC,10,FALSE),"""")</f>
        <v>NAPOLI WHITE/BLUE MEN'S COMPETITION SHIRT LONG SLEEVE SPREAD COLLAR</v>
      </c>
      <c r="AG1161" s="101" t="str">
        <f>"Enjoy our "&amp;(AF1161)&amp;"; "&amp;IF(C1161&gt;0,+VLOOKUP($C1161,'STYLE NAMES'!$B:$AC,11,FALSE),"")</f>
        <v xml:space="preserve">Enjoy our NAPOLI WHITE/BLUE MEN'S COMPETITION SHIRT LONG SLEEVE SPREAD COLLAR; The fashion style meets the arena.
Made from natural cotton fabric with a touch of technicality and elasticity, this special item is a strong candidate for being one of your favorite shirts. 
Both in and out of the arena! </v>
      </c>
      <c r="AH1161" s="101" t="str">
        <f>IF(C1161&gt;0,+VLOOKUP($C1161,'STYLE NAMES'!$B:$AC,12,FALSE),"")</f>
        <v>* Specially engineered design for high performance
* Natural cotton fabric with technical nylon and elasthan
* Soft and comfortable
* Wrinkle-resistant
* Quick dry
Composition:
74% Cotton   23% Poliamide   3%Elasthane</v>
      </c>
      <c r="AI1161" s="101" t="str">
        <f>IF(C1161&gt;0,+VLOOKUP($C1161,'STYLE NAMES'!$B:$AC,13,FALSE),"")</f>
        <v>Machine Wash at 30°C
Mild process
Iron at low temperature
Iron from REVERSE
Do NOT iron on logos or prints
Do not bleach
Do NOT Tumble Dry</v>
      </c>
      <c r="AJ1161" s="149" t="str">
        <f>IF($C1161&gt;0,$C1161&amp;" "&amp;$P1161&amp;" "&amp;+VLOOKUP($C1161,'STYLE NAMES'!$B:$AC,14,FALSE),"""")</f>
        <v>NAPOLI WHITE/BLUE ERKEK UZUN KOL YARIŞMA GÖMLEĞİ - AÇIK YAKA</v>
      </c>
      <c r="AK1161" s="149" t="str">
        <f>"Cavalier SanMarco tarafından tasarlanan "&amp;(AJ1161)&amp;"; "&amp;IF(C1161&gt;0,+VLOOKUP($C1161,'STYLE NAMES'!$B:$AC,15,FALSE),"")</f>
        <v>Cavalier SanMarco tarafından tasarlanan NAPOLI WHITE/BLUE ERKEK UZUN KOL YARIŞMA GÖMLEĞİ - AÇIK YAKA; Moda tarzı arena ile buluşuyor.
Doğal pamuk kumaştan, teknik dokunuş ve esneklikle üretilen bu özel parça, favori gömleklerinizden biri olmaya güçlü bir aday.
Arenada da, günlük hayatta da!</v>
      </c>
      <c r="AL1161" s="149" t="str">
        <f>IF(C1161&gt;0,+VLOOKUP($C1161,'STYLE NAMES'!$B:$AC,16,FALSE),"")</f>
        <v>* Yüksek performans için özel tasarım
* Doğal pamuk, nylon ve elastanlı özel kumaş
* Yumuşak ve rahat
* Kırışmaz
* Hızlı kuruma
Kompozisyon:
%74 Pamuk   %23 Polyamid    %3 Elastan</v>
      </c>
      <c r="AM1161" s="149" t="str">
        <f>IF(C1161&gt;0,+VLOOKUP($C1161,'STYLE NAMES'!$B:$AC,17,FALSE),"")</f>
        <v>Makinede 30°C' de Yıkayın
Hassas Yıkama
Ilık ütü yapın
Tersten ütüleyin
Logo ve baskıları ÜTÜLEMEYİN
Çamaşır suyu kullanmayın
Kurutma Makinesinde Kurutmayın</v>
      </c>
      <c r="AN1161" s="149" t="str">
        <f>IF($C1161&gt;0,$C1161&amp;" "&amp;$P1161&amp;" "&amp;+VLOOKUP($C1161,'STYLE NAMES'!$B:$AC,18,FALSE),"""")</f>
        <v>NAPOLI WHITE/BLUE CAMICIA DA CONCORSO PER UOMO MANICA LUNGA COLLO FRANCESE</v>
      </c>
      <c r="AO1161" s="101" t="str">
        <f>"Disegnato da Cavalier SanMarco "&amp;(AN1161)&amp;"; "&amp;IF(C1161&gt;0,+VLOOKUP($C1161,'STYLE NAMES'!$B:$AC,19,FALSE),"")</f>
        <v>Disegnato da Cavalier SanMarco NAPOLI WHITE/BLUE CAMICIA DA CONCORSO PER UOMO MANICA LUNGA COLLO FRANCESE; Lo stile fashion incontra l’arena.
Realizzato in tessuto di cotone naturale con un tocco di tecnicità ed elasticità, questo capo speciale è un forte candidato per diventare una delle tue camicie preferite.
Sia dentro che fuori dall’arena!</v>
      </c>
      <c r="AP1161" s="101" t="str">
        <f>IF(C1161&gt;0,+VLOOKUP($C1161,'STYLE NAMES'!$B:$AC,20,FALSE),"")</f>
        <v>* Design ingegnerizzato per alte prestazioni 
*Cotone naturale con tocco di poliammide ed elastan
* Morbido e confortevole 
* Resistente a pieghe
* Traspirante Asciugatura rapida 
Composizione: 
74% Cotone  23% Poliammide    3% Elastan</v>
      </c>
      <c r="AQ1161" s="101" t="str">
        <f>IF(C1161&gt;0,+VLOOKUP($C1161,'STYLE NAMES'!$B:$AC,21,FALSE),"")</f>
        <v>Lavare in lavatrice a 30°C Ciclo delicato 
Stirare a bassa temperatura
Stirare al rovescio 
Non stirare su loghi o stampe 
Non candeggiare 
Non asciugare in asciugatrice</v>
      </c>
      <c r="AR1161" s="101">
        <f>IF(D1161&gt;0,+VLOOKUP($C1161,'STYLE NAMES'!$B:$AC,22,FALSE),"")</f>
        <v>0</v>
      </c>
      <c r="AS1161" s="101">
        <f>IF(E1161&gt;0,+VLOOKUP($C1161,'STYLE NAMES'!$B:$AC,23,FALSE),"")</f>
        <v>0</v>
      </c>
      <c r="AT1161" s="101">
        <f>IF(F1161&gt;0,+VLOOKUP($C1161,'STYLE NAMES'!$B:$AC,24,FALSE),"")</f>
        <v>0</v>
      </c>
      <c r="AU1161" s="101">
        <f>IF(G1161&gt;0,+VLOOKUP($C1161,'STYLE NAMES'!$B:$AC,25,FALSE),"")</f>
        <v>0</v>
      </c>
      <c r="AV1161" s="101">
        <f>+VLOOKUP($S1161,'CODE GENERATOR'!$P:$AM,15,FALSE)</f>
        <v>0</v>
      </c>
      <c r="AW1161" s="101">
        <f>+VLOOKUP($S1161,'CODE GENERATOR'!$P:$AM,16,FALSE)</f>
        <v>0</v>
      </c>
      <c r="AX1161" s="101">
        <f>+VLOOKUP($S1161,'CODE GENERATOR'!$P:$AM,17,FALSE)</f>
        <v>0</v>
      </c>
      <c r="AY1161" s="101">
        <f>+VLOOKUP($S1161,'CODE GENERATOR'!$P:$AM,18,FALSE)</f>
        <v>0</v>
      </c>
      <c r="AZ1161" s="101">
        <f>+VLOOKUP($S1161,'CODE GENERATOR'!$P:$AM,19,FALSE)</f>
        <v>0</v>
      </c>
      <c r="BA1161" s="101">
        <f>+VLOOKUP($S1161,'CODE GENERATOR'!$P:$AM,20,FALSE)</f>
        <v>0</v>
      </c>
      <c r="BB1161" s="101">
        <f>+VLOOKUP($S1161,'CODE GENERATOR'!$P:$AM,21,FALSE)</f>
        <v>0</v>
      </c>
      <c r="BC1161" s="101">
        <f>+VLOOKUP($S1161,'CODE GENERATOR'!$P:$AM,22,FALSE)</f>
        <v>0</v>
      </c>
      <c r="BD1161" s="101">
        <f>+VLOOKUP($S1161,'CODE GENERATOR'!$P:$AM,23,FALSE)</f>
        <v>0</v>
      </c>
      <c r="BE1161" s="101">
        <f>+VLOOKUP($S1161,'CODE GENERATOR'!$P:$AM,24,FALSE)</f>
        <v>0</v>
      </c>
      <c r="BF1161" s="101">
        <f>IF(C1161&gt;0,+VLOOKUP(G1161,'CATEGORY ID'!$A$1:$L$118,3,FALSE),"")</f>
        <v>30</v>
      </c>
      <c r="BG1161" s="101">
        <f>IF(C1161&gt;0,+VLOOKUP(H1161,'CATEGORY ID'!$D$1:$L$118,3,FALSE),"")</f>
        <v>2</v>
      </c>
      <c r="BH1161" s="101">
        <f>IF(C1161&gt;0,+VLOOKUP((+H1161&amp;I1161),'CATEGORY ID'!$H$1:$I$121,2,FALSE),"")</f>
        <v>108</v>
      </c>
      <c r="BJ1161" s="101">
        <f>IF(C1161&gt;0,IF(COUNTIF('CATEGORY ID'!$K$1:$K$121,+H1161&amp;K1161) &gt; 0, +VLOOKUP(+H1161&amp;K1161,'CATEGORY ID'!$K$1:$L$121,2,FALSE),""),"")</f>
        <v>221</v>
      </c>
      <c r="BK1161" s="101" t="str">
        <f>IF(C1161&gt;0,IF(COUNTIF('CATEGORY ID'!$K$124:$K$165, +VLOOKUP(C1161,'STYLE NAMES'!$B:$AE,30,FALSE)) &gt; 0, +VLOOKUP(VLOOKUP(C1161,'STYLE NAMES'!$B:$AE,30,FALSE),'CATEGORY ID'!K:M,2,FALSE),""),"")</f>
        <v/>
      </c>
      <c r="BL1161" s="101">
        <v>75</v>
      </c>
      <c r="BR1161" s="101" t="str" cm="1">
        <f t="array" ref="BR1161">IF(C1161&gt;0,_xlfn.TEXTJOIN(";", TRUE,_xlfn.UNIQUE(_xlfn._xlws.FILTER(BF1161:BQ1161,(BF1161:BQ1161&gt;0)),TRUE,FALSE)),"")&amp;";"&amp;BS1161</f>
        <v>30;2;108;221;75;</v>
      </c>
      <c r="BU1161" s="106">
        <f>IF(C1161&gt;0,+VLOOKUP($C1161,'STYLE NAMES'!$B:$AC,26,FALSE),"")</f>
        <v>129.9</v>
      </c>
      <c r="BV1161" s="106">
        <f>IF(C1161&gt;0,+VLOOKUP($C1161,'STYLE NAMES'!$B:$AC,27,FALSE),"")</f>
        <v>7140</v>
      </c>
      <c r="BW1161" s="106">
        <f>IF(C1161&gt;0,+VLOOKUP($C1161,'STYLE NAMES'!$B:$AC,28,FALSE),"")</f>
        <v>149.38499999999999</v>
      </c>
      <c r="BY1161"/>
      <c r="BZ1161" s="101">
        <v>0</v>
      </c>
      <c r="CA1161" s="137">
        <f t="shared" si="86"/>
        <v>1</v>
      </c>
      <c r="CB1161" s="137" t="str">
        <f>+VLOOKUP(C1161,'[2]STYLES &amp; MODELS MATRIX'!$A:$G,7,FALSE)</f>
        <v>GHOST</v>
      </c>
      <c r="CC1161" s="137" t="str">
        <f>+VLOOKUP(C1161,'[1]STYLES &amp; SIZE CHARTS'!$A:$H,8,FALSE)</f>
        <v>MT-LSCP1</v>
      </c>
      <c r="CD1161" s="137"/>
      <c r="CE1161" s="205"/>
      <c r="CF1161" s="141"/>
    </row>
    <row r="1162" spans="1:84" s="101" customFormat="1" ht="12" customHeight="1" x14ac:dyDescent="0.2">
      <c r="A1162" s="102"/>
      <c r="B1162" s="101" t="s">
        <v>1020</v>
      </c>
      <c r="C1162" s="101" t="s">
        <v>485</v>
      </c>
      <c r="D1162" s="101" t="s">
        <v>2978</v>
      </c>
      <c r="E1162" s="203" t="s">
        <v>3809</v>
      </c>
      <c r="F1162" s="101" t="s">
        <v>2248</v>
      </c>
      <c r="G1162" s="101" t="str">
        <f>IF(C1162&gt;0,+VLOOKUP($C1162,'STYLE NAMES'!$B:$AC,4,FALSE),"")</f>
        <v>RIDER</v>
      </c>
      <c r="H1162" s="101" t="str">
        <f>IF(C1162&gt;0,+VLOOKUP($C1162,'STYLE NAMES'!$B:$AC,5,FALSE),"")</f>
        <v>MEN</v>
      </c>
      <c r="I1162" s="101" t="str">
        <f>IF(C1162&gt;0,+VLOOKUP($C1162,'STYLE NAMES'!$B:$AC,6,FALSE),"")</f>
        <v>TOPS</v>
      </c>
      <c r="J1162" s="101" t="str">
        <f>IF(C1162&gt;0,+VLOOKUP($C1162,'STYLE NAMES'!$B:$AC,7,FALSE),"")</f>
        <v>MEN</v>
      </c>
      <c r="K1162" s="101" t="str">
        <f>IF(C1162&gt;0,+VLOOKUP($C1162,'STYLE NAMES'!$B:$AC,8,FALSE),"")</f>
        <v>COMPETITION SHIRTS</v>
      </c>
      <c r="L1162" s="101" t="str">
        <f>IF(E1162&gt;0,+VLOOKUP($E1162,'CODE GENERATOR'!$D:$T,3,FALSE),"")</f>
        <v>A</v>
      </c>
      <c r="M1162" s="101" t="str">
        <f>IF(E1162&gt;0,+VLOOKUP($E1162,'CODE GENERATOR'!$D:$T,4,FALSE),"")</f>
        <v>COMFORT</v>
      </c>
      <c r="N1162" s="101" t="str">
        <f>IF(E1162&gt;0,+VLOOKUP($E1162,'CODE GENERATOR'!$D:$T,6,FALSE),"")</f>
        <v>WHITE</v>
      </c>
      <c r="O1162" s="101" t="str">
        <f>IF(E1162&gt;0,+VLOOKUP($E1162,'CODE GENERATOR'!$D:$T,7,FALSE),"")</f>
        <v>BLUE</v>
      </c>
      <c r="P1162" s="101" t="str">
        <f t="shared" si="84"/>
        <v>WHITE/BLUE</v>
      </c>
      <c r="Q1162" s="104" t="str">
        <f>IF(E1162&gt;0,+VLOOKUP($E1162,'CODE GENERATOR'!$D:$T,11,FALSE),"")</f>
        <v>R.TOPMN_CPS0105A</v>
      </c>
      <c r="R1162" s="104" t="str">
        <f>IF(E1162&gt;0,+VLOOKUP($E1162,'CODE GENERATOR'!$D:$T,12,FALSE),"")</f>
        <v>COM0033WHTBLE</v>
      </c>
      <c r="S1162" s="104" t="str">
        <f>IF(E1162&gt;0,+VLOOKUP($E1162,'CODE GENERATOR'!$D:$T,13,FALSE),"")</f>
        <v>R.TOPMN_CPS0105A_COM0033WHTBLE</v>
      </c>
      <c r="T1162" s="104" t="str">
        <f t="shared" si="85"/>
        <v>R.TOPMN_CPS0105A_COM0033WHTBLE_L</v>
      </c>
      <c r="U1162" s="105"/>
      <c r="V1162" s="107" t="str" cm="1">
        <f t="array" ref="V1162">_xlfn.TEXTJOIN(";", TRUE, _xlfn.UNIQUE(_xlfn._xlws.FILTER(P$3:P$10029, C$3:C$10029=C1162)))</f>
        <v>WHITE/BLUE</v>
      </c>
      <c r="W1162" s="107" t="str" cm="1">
        <f t="array" ref="W1162">_xlfn.TEXTJOIN(";", TRUE, _xlfn.UNIQUE(_xlfn._xlws.FILTER(F$3:F$10029, C$3:C$10029=C1162)))</f>
        <v>XS;S;M;L;XL;XXL</v>
      </c>
      <c r="X1162" s="101" t="str">
        <f>IF(E1162&gt;0,+VLOOKUP($E1162,'CODE GENERATOR'!$D:$AC,19,FALSE),0)</f>
        <v>CavalierSanmarco_27.01.2026_0407</v>
      </c>
      <c r="Y1162" s="101" t="str">
        <f>IF(E1162&gt;0,+VLOOKUP($E1162,'CODE GENERATOR'!$D:$AC,20,FALSE),0)</f>
        <v/>
      </c>
      <c r="Z1162" s="101" t="str">
        <f>IF(E1162&gt;0,+VLOOKUP($E1162,'CODE GENERATOR'!$D:$AC,21,FALSE),0)</f>
        <v/>
      </c>
      <c r="AF1162" s="149" t="str">
        <f>IF($C1162&gt;0,$C1162&amp;" "&amp;$P1162&amp;" "&amp;+VLOOKUP($C1162,'STYLE NAMES'!$B:$AC,10,FALSE),"""")</f>
        <v>NAPOLI WHITE/BLUE MEN'S COMPETITION SHIRT LONG SLEEVE SPREAD COLLAR</v>
      </c>
      <c r="AG1162" s="101" t="str">
        <f>"Enjoy our "&amp;(AF1162)&amp;"; "&amp;IF(C1162&gt;0,+VLOOKUP($C1162,'STYLE NAMES'!$B:$AC,11,FALSE),"")</f>
        <v xml:space="preserve">Enjoy our NAPOLI WHITE/BLUE MEN'S COMPETITION SHIRT LONG SLEEVE SPREAD COLLAR; The fashion style meets the arena.
Made from natural cotton fabric with a touch of technicality and elasticity, this special item is a strong candidate for being one of your favorite shirts. 
Both in and out of the arena! </v>
      </c>
      <c r="AH1162" s="101" t="str">
        <f>IF(C1162&gt;0,+VLOOKUP($C1162,'STYLE NAMES'!$B:$AC,12,FALSE),"")</f>
        <v>* Specially engineered design for high performance
* Natural cotton fabric with technical nylon and elasthan
* Soft and comfortable
* Wrinkle-resistant
* Quick dry
Composition:
74% Cotton   23% Poliamide   3%Elasthane</v>
      </c>
      <c r="AI1162" s="101" t="str">
        <f>IF(C1162&gt;0,+VLOOKUP($C1162,'STYLE NAMES'!$B:$AC,13,FALSE),"")</f>
        <v>Machine Wash at 30°C
Mild process
Iron at low temperature
Iron from REVERSE
Do NOT iron on logos or prints
Do not bleach
Do NOT Tumble Dry</v>
      </c>
      <c r="AJ1162" s="149" t="str">
        <f>IF($C1162&gt;0,$C1162&amp;" "&amp;$P1162&amp;" "&amp;+VLOOKUP($C1162,'STYLE NAMES'!$B:$AC,14,FALSE),"""")</f>
        <v>NAPOLI WHITE/BLUE ERKEK UZUN KOL YARIŞMA GÖMLEĞİ - AÇIK YAKA</v>
      </c>
      <c r="AK1162" s="149" t="str">
        <f>"Cavalier SanMarco tarafından tasarlanan "&amp;(AJ1162)&amp;"; "&amp;IF(C1162&gt;0,+VLOOKUP($C1162,'STYLE NAMES'!$B:$AC,15,FALSE),"")</f>
        <v>Cavalier SanMarco tarafından tasarlanan NAPOLI WHITE/BLUE ERKEK UZUN KOL YARIŞMA GÖMLEĞİ - AÇIK YAKA; Moda tarzı arena ile buluşuyor.
Doğal pamuk kumaştan, teknik dokunuş ve esneklikle üretilen bu özel parça, favori gömleklerinizden biri olmaya güçlü bir aday.
Arenada da, günlük hayatta da!</v>
      </c>
      <c r="AL1162" s="149" t="str">
        <f>IF(C1162&gt;0,+VLOOKUP($C1162,'STYLE NAMES'!$B:$AC,16,FALSE),"")</f>
        <v>* Yüksek performans için özel tasarım
* Doğal pamuk, nylon ve elastanlı özel kumaş
* Yumuşak ve rahat
* Kırışmaz
* Hızlı kuruma
Kompozisyon:
%74 Pamuk   %23 Polyamid    %3 Elastan</v>
      </c>
      <c r="AM1162" s="149" t="str">
        <f>IF(C1162&gt;0,+VLOOKUP($C1162,'STYLE NAMES'!$B:$AC,17,FALSE),"")</f>
        <v>Makinede 30°C' de Yıkayın
Hassas Yıkama
Ilık ütü yapın
Tersten ütüleyin
Logo ve baskıları ÜTÜLEMEYİN
Çamaşır suyu kullanmayın
Kurutma Makinesinde Kurutmayın</v>
      </c>
      <c r="AN1162" s="149" t="str">
        <f>IF($C1162&gt;0,$C1162&amp;" "&amp;$P1162&amp;" "&amp;+VLOOKUP($C1162,'STYLE NAMES'!$B:$AC,18,FALSE),"""")</f>
        <v>NAPOLI WHITE/BLUE CAMICIA DA CONCORSO PER UOMO MANICA LUNGA COLLO FRANCESE</v>
      </c>
      <c r="AO1162" s="101" t="str">
        <f>"Disegnato da Cavalier SanMarco "&amp;(AN1162)&amp;"; "&amp;IF(C1162&gt;0,+VLOOKUP($C1162,'STYLE NAMES'!$B:$AC,19,FALSE),"")</f>
        <v>Disegnato da Cavalier SanMarco NAPOLI WHITE/BLUE CAMICIA DA CONCORSO PER UOMO MANICA LUNGA COLLO FRANCESE; Lo stile fashion incontra l’arena.
Realizzato in tessuto di cotone naturale con un tocco di tecnicità ed elasticità, questo capo speciale è un forte candidato per diventare una delle tue camicie preferite.
Sia dentro che fuori dall’arena!</v>
      </c>
      <c r="AP1162" s="101" t="str">
        <f>IF(C1162&gt;0,+VLOOKUP($C1162,'STYLE NAMES'!$B:$AC,20,FALSE),"")</f>
        <v>* Design ingegnerizzato per alte prestazioni 
*Cotone naturale con tocco di poliammide ed elastan
* Morbido e confortevole 
* Resistente a pieghe
* Traspirante Asciugatura rapida 
Composizione: 
74% Cotone  23% Poliammide    3% Elastan</v>
      </c>
      <c r="AQ1162" s="101" t="str">
        <f>IF(C1162&gt;0,+VLOOKUP($C1162,'STYLE NAMES'!$B:$AC,21,FALSE),"")</f>
        <v>Lavare in lavatrice a 30°C Ciclo delicato 
Stirare a bassa temperatura
Stirare al rovescio 
Non stirare su loghi o stampe 
Non candeggiare 
Non asciugare in asciugatrice</v>
      </c>
      <c r="AR1162" s="101">
        <f>IF(D1162&gt;0,+VLOOKUP($C1162,'STYLE NAMES'!$B:$AC,22,FALSE),"")</f>
        <v>0</v>
      </c>
      <c r="AS1162" s="101">
        <f>IF(E1162&gt;0,+VLOOKUP($C1162,'STYLE NAMES'!$B:$AC,23,FALSE),"")</f>
        <v>0</v>
      </c>
      <c r="AT1162" s="101">
        <f>IF(F1162&gt;0,+VLOOKUP($C1162,'STYLE NAMES'!$B:$AC,24,FALSE),"")</f>
        <v>0</v>
      </c>
      <c r="AU1162" s="101">
        <f>IF(G1162&gt;0,+VLOOKUP($C1162,'STYLE NAMES'!$B:$AC,25,FALSE),"")</f>
        <v>0</v>
      </c>
      <c r="AV1162" s="101">
        <f>+VLOOKUP($S1162,'CODE GENERATOR'!$P:$AM,15,FALSE)</f>
        <v>0</v>
      </c>
      <c r="AW1162" s="101">
        <f>+VLOOKUP($S1162,'CODE GENERATOR'!$P:$AM,16,FALSE)</f>
        <v>0</v>
      </c>
      <c r="AX1162" s="101">
        <f>+VLOOKUP($S1162,'CODE GENERATOR'!$P:$AM,17,FALSE)</f>
        <v>0</v>
      </c>
      <c r="AY1162" s="101">
        <f>+VLOOKUP($S1162,'CODE GENERATOR'!$P:$AM,18,FALSE)</f>
        <v>0</v>
      </c>
      <c r="AZ1162" s="101">
        <f>+VLOOKUP($S1162,'CODE GENERATOR'!$P:$AM,19,FALSE)</f>
        <v>0</v>
      </c>
      <c r="BA1162" s="101">
        <f>+VLOOKUP($S1162,'CODE GENERATOR'!$P:$AM,20,FALSE)</f>
        <v>0</v>
      </c>
      <c r="BB1162" s="101">
        <f>+VLOOKUP($S1162,'CODE GENERATOR'!$P:$AM,21,FALSE)</f>
        <v>0</v>
      </c>
      <c r="BC1162" s="101">
        <f>+VLOOKUP($S1162,'CODE GENERATOR'!$P:$AM,22,FALSE)</f>
        <v>0</v>
      </c>
      <c r="BD1162" s="101">
        <f>+VLOOKUP($S1162,'CODE GENERATOR'!$P:$AM,23,FALSE)</f>
        <v>0</v>
      </c>
      <c r="BE1162" s="101">
        <f>+VLOOKUP($S1162,'CODE GENERATOR'!$P:$AM,24,FALSE)</f>
        <v>0</v>
      </c>
      <c r="BF1162" s="101">
        <f>IF(C1162&gt;0,+VLOOKUP(G1162,'CATEGORY ID'!$A$1:$L$118,3,FALSE),"")</f>
        <v>30</v>
      </c>
      <c r="BG1162" s="101">
        <f>IF(C1162&gt;0,+VLOOKUP(H1162,'CATEGORY ID'!$D$1:$L$118,3,FALSE),"")</f>
        <v>2</v>
      </c>
      <c r="BH1162" s="101">
        <f>IF(C1162&gt;0,+VLOOKUP((+H1162&amp;I1162),'CATEGORY ID'!$H$1:$I$121,2,FALSE),"")</f>
        <v>108</v>
      </c>
      <c r="BJ1162" s="101">
        <f>IF(C1162&gt;0,IF(COUNTIF('CATEGORY ID'!$K$1:$K$121,+H1162&amp;K1162) &gt; 0, +VLOOKUP(+H1162&amp;K1162,'CATEGORY ID'!$K$1:$L$121,2,FALSE),""),"")</f>
        <v>221</v>
      </c>
      <c r="BK1162" s="101" t="str">
        <f>IF(C1162&gt;0,IF(COUNTIF('CATEGORY ID'!$K$124:$K$165, +VLOOKUP(C1162,'STYLE NAMES'!$B:$AE,30,FALSE)) &gt; 0, +VLOOKUP(VLOOKUP(C1162,'STYLE NAMES'!$B:$AE,30,FALSE),'CATEGORY ID'!K:M,2,FALSE),""),"")</f>
        <v/>
      </c>
      <c r="BL1162" s="101">
        <v>75</v>
      </c>
      <c r="BR1162" s="101" t="str" cm="1">
        <f t="array" ref="BR1162">IF(C1162&gt;0,_xlfn.TEXTJOIN(";", TRUE,_xlfn.UNIQUE(_xlfn._xlws.FILTER(BF1162:BQ1162,(BF1162:BQ1162&gt;0)),TRUE,FALSE)),"")&amp;";"&amp;BS1162</f>
        <v>30;2;108;221;75;</v>
      </c>
      <c r="BU1162" s="106">
        <f>IF(C1162&gt;0,+VLOOKUP($C1162,'STYLE NAMES'!$B:$AC,26,FALSE),"")</f>
        <v>129.9</v>
      </c>
      <c r="BV1162" s="106">
        <f>IF(C1162&gt;0,+VLOOKUP($C1162,'STYLE NAMES'!$B:$AC,27,FALSE),"")</f>
        <v>7140</v>
      </c>
      <c r="BW1162" s="106">
        <f>IF(C1162&gt;0,+VLOOKUP($C1162,'STYLE NAMES'!$B:$AC,28,FALSE),"")</f>
        <v>149.38499999999999</v>
      </c>
      <c r="BY1162"/>
      <c r="BZ1162" s="101">
        <v>0</v>
      </c>
      <c r="CA1162" s="137">
        <f t="shared" si="86"/>
        <v>1</v>
      </c>
      <c r="CB1162" s="137" t="str">
        <f>+VLOOKUP(C1162,'[2]STYLES &amp; MODELS MATRIX'!$A:$G,7,FALSE)</f>
        <v>GHOST</v>
      </c>
      <c r="CC1162" s="137" t="str">
        <f>+VLOOKUP(C1162,'[1]STYLES &amp; SIZE CHARTS'!$A:$H,8,FALSE)</f>
        <v>MT-LSCP1</v>
      </c>
      <c r="CD1162" s="137"/>
      <c r="CE1162" s="205"/>
      <c r="CF1162" s="141"/>
    </row>
    <row r="1163" spans="1:84" s="101" customFormat="1" ht="12" customHeight="1" x14ac:dyDescent="0.2">
      <c r="A1163" s="102"/>
      <c r="B1163" s="101" t="s">
        <v>1020</v>
      </c>
      <c r="C1163" s="101" t="s">
        <v>485</v>
      </c>
      <c r="D1163" s="101" t="s">
        <v>2978</v>
      </c>
      <c r="E1163" s="203" t="s">
        <v>3809</v>
      </c>
      <c r="F1163" s="101" t="s">
        <v>2249</v>
      </c>
      <c r="G1163" s="101" t="str">
        <f>IF(C1163&gt;0,+VLOOKUP($C1163,'STYLE NAMES'!$B:$AC,4,FALSE),"")</f>
        <v>RIDER</v>
      </c>
      <c r="H1163" s="101" t="str">
        <f>IF(C1163&gt;0,+VLOOKUP($C1163,'STYLE NAMES'!$B:$AC,5,FALSE),"")</f>
        <v>MEN</v>
      </c>
      <c r="I1163" s="101" t="str">
        <f>IF(C1163&gt;0,+VLOOKUP($C1163,'STYLE NAMES'!$B:$AC,6,FALSE),"")</f>
        <v>TOPS</v>
      </c>
      <c r="J1163" s="101" t="str">
        <f>IF(C1163&gt;0,+VLOOKUP($C1163,'STYLE NAMES'!$B:$AC,7,FALSE),"")</f>
        <v>MEN</v>
      </c>
      <c r="K1163" s="101" t="str">
        <f>IF(C1163&gt;0,+VLOOKUP($C1163,'STYLE NAMES'!$B:$AC,8,FALSE),"")</f>
        <v>COMPETITION SHIRTS</v>
      </c>
      <c r="L1163" s="101" t="str">
        <f>IF(E1163&gt;0,+VLOOKUP($E1163,'CODE GENERATOR'!$D:$T,3,FALSE),"")</f>
        <v>A</v>
      </c>
      <c r="M1163" s="101" t="str">
        <f>IF(E1163&gt;0,+VLOOKUP($E1163,'CODE GENERATOR'!$D:$T,4,FALSE),"")</f>
        <v>COMFORT</v>
      </c>
      <c r="N1163" s="101" t="str">
        <f>IF(E1163&gt;0,+VLOOKUP($E1163,'CODE GENERATOR'!$D:$T,6,FALSE),"")</f>
        <v>WHITE</v>
      </c>
      <c r="O1163" s="101" t="str">
        <f>IF(E1163&gt;0,+VLOOKUP($E1163,'CODE GENERATOR'!$D:$T,7,FALSE),"")</f>
        <v>BLUE</v>
      </c>
      <c r="P1163" s="101" t="str">
        <f t="shared" si="84"/>
        <v>WHITE/BLUE</v>
      </c>
      <c r="Q1163" s="104" t="str">
        <f>IF(E1163&gt;0,+VLOOKUP($E1163,'CODE GENERATOR'!$D:$T,11,FALSE),"")</f>
        <v>R.TOPMN_CPS0105A</v>
      </c>
      <c r="R1163" s="104" t="str">
        <f>IF(E1163&gt;0,+VLOOKUP($E1163,'CODE GENERATOR'!$D:$T,12,FALSE),"")</f>
        <v>COM0033WHTBLE</v>
      </c>
      <c r="S1163" s="104" t="str">
        <f>IF(E1163&gt;0,+VLOOKUP($E1163,'CODE GENERATOR'!$D:$T,13,FALSE),"")</f>
        <v>R.TOPMN_CPS0105A_COM0033WHTBLE</v>
      </c>
      <c r="T1163" s="104" t="str">
        <f t="shared" si="85"/>
        <v>R.TOPMN_CPS0105A_COM0033WHTBLE_XL</v>
      </c>
      <c r="U1163" s="105"/>
      <c r="V1163" s="107" t="str" cm="1">
        <f t="array" ref="V1163">_xlfn.TEXTJOIN(";", TRUE, _xlfn.UNIQUE(_xlfn._xlws.FILTER(P$3:P$10029, C$3:C$10029=C1163)))</f>
        <v>WHITE/BLUE</v>
      </c>
      <c r="W1163" s="107" t="str" cm="1">
        <f t="array" ref="W1163">_xlfn.TEXTJOIN(";", TRUE, _xlfn.UNIQUE(_xlfn._xlws.FILTER(F$3:F$10029, C$3:C$10029=C1163)))</f>
        <v>XS;S;M;L;XL;XXL</v>
      </c>
      <c r="X1163" s="101" t="str">
        <f>IF(E1163&gt;0,+VLOOKUP($E1163,'CODE GENERATOR'!$D:$AC,19,FALSE),0)</f>
        <v>CavalierSanmarco_27.01.2026_0407</v>
      </c>
      <c r="Y1163" s="101" t="str">
        <f>IF(E1163&gt;0,+VLOOKUP($E1163,'CODE GENERATOR'!$D:$AC,20,FALSE),0)</f>
        <v/>
      </c>
      <c r="Z1163" s="101" t="str">
        <f>IF(E1163&gt;0,+VLOOKUP($E1163,'CODE GENERATOR'!$D:$AC,21,FALSE),0)</f>
        <v/>
      </c>
      <c r="AF1163" s="149" t="str">
        <f>IF($C1163&gt;0,$C1163&amp;" "&amp;$P1163&amp;" "&amp;+VLOOKUP($C1163,'STYLE NAMES'!$B:$AC,10,FALSE),"""")</f>
        <v>NAPOLI WHITE/BLUE MEN'S COMPETITION SHIRT LONG SLEEVE SPREAD COLLAR</v>
      </c>
      <c r="AG1163" s="101" t="str">
        <f>"Enjoy our "&amp;(AF1163)&amp;"; "&amp;IF(C1163&gt;0,+VLOOKUP($C1163,'STYLE NAMES'!$B:$AC,11,FALSE),"")</f>
        <v xml:space="preserve">Enjoy our NAPOLI WHITE/BLUE MEN'S COMPETITION SHIRT LONG SLEEVE SPREAD COLLAR; The fashion style meets the arena.
Made from natural cotton fabric with a touch of technicality and elasticity, this special item is a strong candidate for being one of your favorite shirts. 
Both in and out of the arena! </v>
      </c>
      <c r="AH1163" s="101" t="str">
        <f>IF(C1163&gt;0,+VLOOKUP($C1163,'STYLE NAMES'!$B:$AC,12,FALSE),"")</f>
        <v>* Specially engineered design for high performance
* Natural cotton fabric with technical nylon and elasthan
* Soft and comfortable
* Wrinkle-resistant
* Quick dry
Composition:
74% Cotton   23% Poliamide   3%Elasthane</v>
      </c>
      <c r="AI1163" s="101" t="str">
        <f>IF(C1163&gt;0,+VLOOKUP($C1163,'STYLE NAMES'!$B:$AC,13,FALSE),"")</f>
        <v>Machine Wash at 30°C
Mild process
Iron at low temperature
Iron from REVERSE
Do NOT iron on logos or prints
Do not bleach
Do NOT Tumble Dry</v>
      </c>
      <c r="AJ1163" s="149" t="str">
        <f>IF($C1163&gt;0,$C1163&amp;" "&amp;$P1163&amp;" "&amp;+VLOOKUP($C1163,'STYLE NAMES'!$B:$AC,14,FALSE),"""")</f>
        <v>NAPOLI WHITE/BLUE ERKEK UZUN KOL YARIŞMA GÖMLEĞİ - AÇIK YAKA</v>
      </c>
      <c r="AK1163" s="149" t="str">
        <f>"Cavalier SanMarco tarafından tasarlanan "&amp;(AJ1163)&amp;"; "&amp;IF(C1163&gt;0,+VLOOKUP($C1163,'STYLE NAMES'!$B:$AC,15,FALSE),"")</f>
        <v>Cavalier SanMarco tarafından tasarlanan NAPOLI WHITE/BLUE ERKEK UZUN KOL YARIŞMA GÖMLEĞİ - AÇIK YAKA; Moda tarzı arena ile buluşuyor.
Doğal pamuk kumaştan, teknik dokunuş ve esneklikle üretilen bu özel parça, favori gömleklerinizden biri olmaya güçlü bir aday.
Arenada da, günlük hayatta da!</v>
      </c>
      <c r="AL1163" s="149" t="str">
        <f>IF(C1163&gt;0,+VLOOKUP($C1163,'STYLE NAMES'!$B:$AC,16,FALSE),"")</f>
        <v>* Yüksek performans için özel tasarım
* Doğal pamuk, nylon ve elastanlı özel kumaş
* Yumuşak ve rahat
* Kırışmaz
* Hızlı kuruma
Kompozisyon:
%74 Pamuk   %23 Polyamid    %3 Elastan</v>
      </c>
      <c r="AM1163" s="149" t="str">
        <f>IF(C1163&gt;0,+VLOOKUP($C1163,'STYLE NAMES'!$B:$AC,17,FALSE),"")</f>
        <v>Makinede 30°C' de Yıkayın
Hassas Yıkama
Ilık ütü yapın
Tersten ütüleyin
Logo ve baskıları ÜTÜLEMEYİN
Çamaşır suyu kullanmayın
Kurutma Makinesinde Kurutmayın</v>
      </c>
      <c r="AN1163" s="149" t="str">
        <f>IF($C1163&gt;0,$C1163&amp;" "&amp;$P1163&amp;" "&amp;+VLOOKUP($C1163,'STYLE NAMES'!$B:$AC,18,FALSE),"""")</f>
        <v>NAPOLI WHITE/BLUE CAMICIA DA CONCORSO PER UOMO MANICA LUNGA COLLO FRANCESE</v>
      </c>
      <c r="AO1163" s="101" t="str">
        <f>"Disegnato da Cavalier SanMarco "&amp;(AN1163)&amp;"; "&amp;IF(C1163&gt;0,+VLOOKUP($C1163,'STYLE NAMES'!$B:$AC,19,FALSE),"")</f>
        <v>Disegnato da Cavalier SanMarco NAPOLI WHITE/BLUE CAMICIA DA CONCORSO PER UOMO MANICA LUNGA COLLO FRANCESE; Lo stile fashion incontra l’arena.
Realizzato in tessuto di cotone naturale con un tocco di tecnicità ed elasticità, questo capo speciale è un forte candidato per diventare una delle tue camicie preferite.
Sia dentro che fuori dall’arena!</v>
      </c>
      <c r="AP1163" s="101" t="str">
        <f>IF(C1163&gt;0,+VLOOKUP($C1163,'STYLE NAMES'!$B:$AC,20,FALSE),"")</f>
        <v>* Design ingegnerizzato per alte prestazioni 
*Cotone naturale con tocco di poliammide ed elastan
* Morbido e confortevole 
* Resistente a pieghe
* Traspirante Asciugatura rapida 
Composizione: 
74% Cotone  23% Poliammide    3% Elastan</v>
      </c>
      <c r="AQ1163" s="101" t="str">
        <f>IF(C1163&gt;0,+VLOOKUP($C1163,'STYLE NAMES'!$B:$AC,21,FALSE),"")</f>
        <v>Lavare in lavatrice a 30°C Ciclo delicato 
Stirare a bassa temperatura
Stirare al rovescio 
Non stirare su loghi o stampe 
Non candeggiare 
Non asciugare in asciugatrice</v>
      </c>
      <c r="AR1163" s="101">
        <f>IF(D1163&gt;0,+VLOOKUP($C1163,'STYLE NAMES'!$B:$AC,22,FALSE),"")</f>
        <v>0</v>
      </c>
      <c r="AS1163" s="101">
        <f>IF(E1163&gt;0,+VLOOKUP($C1163,'STYLE NAMES'!$B:$AC,23,FALSE),"")</f>
        <v>0</v>
      </c>
      <c r="AT1163" s="101">
        <f>IF(F1163&gt;0,+VLOOKUP($C1163,'STYLE NAMES'!$B:$AC,24,FALSE),"")</f>
        <v>0</v>
      </c>
      <c r="AU1163" s="101">
        <f>IF(G1163&gt;0,+VLOOKUP($C1163,'STYLE NAMES'!$B:$AC,25,FALSE),"")</f>
        <v>0</v>
      </c>
      <c r="AV1163" s="101">
        <f>+VLOOKUP($S1163,'CODE GENERATOR'!$P:$AM,15,FALSE)</f>
        <v>0</v>
      </c>
      <c r="AW1163" s="101">
        <f>+VLOOKUP($S1163,'CODE GENERATOR'!$P:$AM,16,FALSE)</f>
        <v>0</v>
      </c>
      <c r="AX1163" s="101">
        <f>+VLOOKUP($S1163,'CODE GENERATOR'!$P:$AM,17,FALSE)</f>
        <v>0</v>
      </c>
      <c r="AY1163" s="101">
        <f>+VLOOKUP($S1163,'CODE GENERATOR'!$P:$AM,18,FALSE)</f>
        <v>0</v>
      </c>
      <c r="AZ1163" s="101">
        <f>+VLOOKUP($S1163,'CODE GENERATOR'!$P:$AM,19,FALSE)</f>
        <v>0</v>
      </c>
      <c r="BA1163" s="101">
        <f>+VLOOKUP($S1163,'CODE GENERATOR'!$P:$AM,20,FALSE)</f>
        <v>0</v>
      </c>
      <c r="BB1163" s="101">
        <f>+VLOOKUP($S1163,'CODE GENERATOR'!$P:$AM,21,FALSE)</f>
        <v>0</v>
      </c>
      <c r="BC1163" s="101">
        <f>+VLOOKUP($S1163,'CODE GENERATOR'!$P:$AM,22,FALSE)</f>
        <v>0</v>
      </c>
      <c r="BD1163" s="101">
        <f>+VLOOKUP($S1163,'CODE GENERATOR'!$P:$AM,23,FALSE)</f>
        <v>0</v>
      </c>
      <c r="BE1163" s="101">
        <f>+VLOOKUP($S1163,'CODE GENERATOR'!$P:$AM,24,FALSE)</f>
        <v>0</v>
      </c>
      <c r="BF1163" s="101">
        <f>IF(C1163&gt;0,+VLOOKUP(G1163,'CATEGORY ID'!$A$1:$L$118,3,FALSE),"")</f>
        <v>30</v>
      </c>
      <c r="BG1163" s="101">
        <f>IF(C1163&gt;0,+VLOOKUP(H1163,'CATEGORY ID'!$D$1:$L$118,3,FALSE),"")</f>
        <v>2</v>
      </c>
      <c r="BH1163" s="101">
        <f>IF(C1163&gt;0,+VLOOKUP((+H1163&amp;I1163),'CATEGORY ID'!$H$1:$I$121,2,FALSE),"")</f>
        <v>108</v>
      </c>
      <c r="BJ1163" s="101">
        <f>IF(C1163&gt;0,IF(COUNTIF('CATEGORY ID'!$K$1:$K$121,+H1163&amp;K1163) &gt; 0, +VLOOKUP(+H1163&amp;K1163,'CATEGORY ID'!$K$1:$L$121,2,FALSE),""),"")</f>
        <v>221</v>
      </c>
      <c r="BK1163" s="101" t="str">
        <f>IF(C1163&gt;0,IF(COUNTIF('CATEGORY ID'!$K$124:$K$165, +VLOOKUP(C1163,'STYLE NAMES'!$B:$AE,30,FALSE)) &gt; 0, +VLOOKUP(VLOOKUP(C1163,'STYLE NAMES'!$B:$AE,30,FALSE),'CATEGORY ID'!K:M,2,FALSE),""),"")</f>
        <v/>
      </c>
      <c r="BL1163" s="101">
        <v>75</v>
      </c>
      <c r="BR1163" s="101" t="str" cm="1">
        <f t="array" ref="BR1163">IF(C1163&gt;0,_xlfn.TEXTJOIN(";", TRUE,_xlfn.UNIQUE(_xlfn._xlws.FILTER(BF1163:BQ1163,(BF1163:BQ1163&gt;0)),TRUE,FALSE)),"")&amp;";"&amp;BS1163</f>
        <v>30;2;108;221;75;</v>
      </c>
      <c r="BU1163" s="106">
        <f>IF(C1163&gt;0,+VLOOKUP($C1163,'STYLE NAMES'!$B:$AC,26,FALSE),"")</f>
        <v>129.9</v>
      </c>
      <c r="BV1163" s="106">
        <f>IF(C1163&gt;0,+VLOOKUP($C1163,'STYLE NAMES'!$B:$AC,27,FALSE),"")</f>
        <v>7140</v>
      </c>
      <c r="BW1163" s="106">
        <f>IF(C1163&gt;0,+VLOOKUP($C1163,'STYLE NAMES'!$B:$AC,28,FALSE),"")</f>
        <v>149.38499999999999</v>
      </c>
      <c r="BY1163"/>
      <c r="BZ1163" s="101">
        <v>0</v>
      </c>
      <c r="CA1163" s="137">
        <f t="shared" si="86"/>
        <v>1</v>
      </c>
      <c r="CB1163" s="137" t="str">
        <f>+VLOOKUP(C1163,'[2]STYLES &amp; MODELS MATRIX'!$A:$G,7,FALSE)</f>
        <v>GHOST</v>
      </c>
      <c r="CC1163" s="137" t="str">
        <f>+VLOOKUP(C1163,'[1]STYLES &amp; SIZE CHARTS'!$A:$H,8,FALSE)</f>
        <v>MT-LSCP1</v>
      </c>
      <c r="CD1163" s="137"/>
      <c r="CE1163" s="205"/>
      <c r="CF1163" s="141"/>
    </row>
    <row r="1164" spans="1:84" s="101" customFormat="1" ht="12" customHeight="1" x14ac:dyDescent="0.2">
      <c r="A1164" s="102"/>
      <c r="B1164" s="101" t="s">
        <v>1020</v>
      </c>
      <c r="C1164" s="101" t="s">
        <v>485</v>
      </c>
      <c r="D1164" s="101" t="s">
        <v>2978</v>
      </c>
      <c r="E1164" s="203" t="s">
        <v>3809</v>
      </c>
      <c r="F1164" s="101" t="s">
        <v>2347</v>
      </c>
      <c r="G1164" s="101" t="str">
        <f>IF(C1164&gt;0,+VLOOKUP($C1164,'STYLE NAMES'!$B:$AC,4,FALSE),"")</f>
        <v>RIDER</v>
      </c>
      <c r="H1164" s="101" t="str">
        <f>IF(C1164&gt;0,+VLOOKUP($C1164,'STYLE NAMES'!$B:$AC,5,FALSE),"")</f>
        <v>MEN</v>
      </c>
      <c r="I1164" s="101" t="str">
        <f>IF(C1164&gt;0,+VLOOKUP($C1164,'STYLE NAMES'!$B:$AC,6,FALSE),"")</f>
        <v>TOPS</v>
      </c>
      <c r="J1164" s="101" t="str">
        <f>IF(C1164&gt;0,+VLOOKUP($C1164,'STYLE NAMES'!$B:$AC,7,FALSE),"")</f>
        <v>MEN</v>
      </c>
      <c r="K1164" s="101" t="str">
        <f>IF(C1164&gt;0,+VLOOKUP($C1164,'STYLE NAMES'!$B:$AC,8,FALSE),"")</f>
        <v>COMPETITION SHIRTS</v>
      </c>
      <c r="L1164" s="101" t="str">
        <f>IF(E1164&gt;0,+VLOOKUP($E1164,'CODE GENERATOR'!$D:$T,3,FALSE),"")</f>
        <v>A</v>
      </c>
      <c r="M1164" s="101" t="str">
        <f>IF(E1164&gt;0,+VLOOKUP($E1164,'CODE GENERATOR'!$D:$T,4,FALSE),"")</f>
        <v>COMFORT</v>
      </c>
      <c r="N1164" s="101" t="str">
        <f>IF(E1164&gt;0,+VLOOKUP($E1164,'CODE GENERATOR'!$D:$T,6,FALSE),"")</f>
        <v>WHITE</v>
      </c>
      <c r="O1164" s="101" t="str">
        <f>IF(E1164&gt;0,+VLOOKUP($E1164,'CODE GENERATOR'!$D:$T,7,FALSE),"")</f>
        <v>BLUE</v>
      </c>
      <c r="P1164" s="101" t="str">
        <f t="shared" si="84"/>
        <v>WHITE/BLUE</v>
      </c>
      <c r="Q1164" s="104" t="str">
        <f>IF(E1164&gt;0,+VLOOKUP($E1164,'CODE GENERATOR'!$D:$T,11,FALSE),"")</f>
        <v>R.TOPMN_CPS0105A</v>
      </c>
      <c r="R1164" s="104" t="str">
        <f>IF(E1164&gt;0,+VLOOKUP($E1164,'CODE GENERATOR'!$D:$T,12,FALSE),"")</f>
        <v>COM0033WHTBLE</v>
      </c>
      <c r="S1164" s="104" t="str">
        <f>IF(E1164&gt;0,+VLOOKUP($E1164,'CODE GENERATOR'!$D:$T,13,FALSE),"")</f>
        <v>R.TOPMN_CPS0105A_COM0033WHTBLE</v>
      </c>
      <c r="T1164" s="104" t="str">
        <f t="shared" si="85"/>
        <v>R.TOPMN_CPS0105A_COM0033WHTBLE_XXL</v>
      </c>
      <c r="U1164" s="105"/>
      <c r="V1164" s="107" t="str" cm="1">
        <f t="array" ref="V1164">_xlfn.TEXTJOIN(";", TRUE, _xlfn.UNIQUE(_xlfn._xlws.FILTER(P$3:P$10029, C$3:C$10029=C1164)))</f>
        <v>WHITE/BLUE</v>
      </c>
      <c r="W1164" s="107" t="str" cm="1">
        <f t="array" ref="W1164">_xlfn.TEXTJOIN(";", TRUE, _xlfn.UNIQUE(_xlfn._xlws.FILTER(F$3:F$10029, C$3:C$10029=C1164)))</f>
        <v>XS;S;M;L;XL;XXL</v>
      </c>
      <c r="X1164" s="101" t="str">
        <f>IF(E1164&gt;0,+VLOOKUP($E1164,'CODE GENERATOR'!$D:$AC,19,FALSE),0)</f>
        <v>CavalierSanmarco_27.01.2026_0407</v>
      </c>
      <c r="Y1164" s="101" t="str">
        <f>IF(E1164&gt;0,+VLOOKUP($E1164,'CODE GENERATOR'!$D:$AC,20,FALSE),0)</f>
        <v/>
      </c>
      <c r="Z1164" s="101" t="str">
        <f>IF(E1164&gt;0,+VLOOKUP($E1164,'CODE GENERATOR'!$D:$AC,21,FALSE),0)</f>
        <v/>
      </c>
      <c r="AF1164" s="149" t="str">
        <f>IF($C1164&gt;0,$C1164&amp;" "&amp;$P1164&amp;" "&amp;+VLOOKUP($C1164,'STYLE NAMES'!$B:$AC,10,FALSE),"""")</f>
        <v>NAPOLI WHITE/BLUE MEN'S COMPETITION SHIRT LONG SLEEVE SPREAD COLLAR</v>
      </c>
      <c r="AG1164" s="101" t="str">
        <f>"Enjoy our "&amp;(AF1164)&amp;"; "&amp;IF(C1164&gt;0,+VLOOKUP($C1164,'STYLE NAMES'!$B:$AC,11,FALSE),"")</f>
        <v xml:space="preserve">Enjoy our NAPOLI WHITE/BLUE MEN'S COMPETITION SHIRT LONG SLEEVE SPREAD COLLAR; The fashion style meets the arena.
Made from natural cotton fabric with a touch of technicality and elasticity, this special item is a strong candidate for being one of your favorite shirts. 
Both in and out of the arena! </v>
      </c>
      <c r="AH1164" s="101" t="str">
        <f>IF(C1164&gt;0,+VLOOKUP($C1164,'STYLE NAMES'!$B:$AC,12,FALSE),"")</f>
        <v>* Specially engineered design for high performance
* Natural cotton fabric with technical nylon and elasthan
* Soft and comfortable
* Wrinkle-resistant
* Quick dry
Composition:
74% Cotton   23% Poliamide   3%Elasthane</v>
      </c>
      <c r="AI1164" s="101" t="str">
        <f>IF(C1164&gt;0,+VLOOKUP($C1164,'STYLE NAMES'!$B:$AC,13,FALSE),"")</f>
        <v>Machine Wash at 30°C
Mild process
Iron at low temperature
Iron from REVERSE
Do NOT iron on logos or prints
Do not bleach
Do NOT Tumble Dry</v>
      </c>
      <c r="AJ1164" s="149" t="str">
        <f>IF($C1164&gt;0,$C1164&amp;" "&amp;$P1164&amp;" "&amp;+VLOOKUP($C1164,'STYLE NAMES'!$B:$AC,14,FALSE),"""")</f>
        <v>NAPOLI WHITE/BLUE ERKEK UZUN KOL YARIŞMA GÖMLEĞİ - AÇIK YAKA</v>
      </c>
      <c r="AK1164" s="149" t="str">
        <f>"Cavalier SanMarco tarafından tasarlanan "&amp;(AJ1164)&amp;"; "&amp;IF(C1164&gt;0,+VLOOKUP($C1164,'STYLE NAMES'!$B:$AC,15,FALSE),"")</f>
        <v>Cavalier SanMarco tarafından tasarlanan NAPOLI WHITE/BLUE ERKEK UZUN KOL YARIŞMA GÖMLEĞİ - AÇIK YAKA; Moda tarzı arena ile buluşuyor.
Doğal pamuk kumaştan, teknik dokunuş ve esneklikle üretilen bu özel parça, favori gömleklerinizden biri olmaya güçlü bir aday.
Arenada da, günlük hayatta da!</v>
      </c>
      <c r="AL1164" s="149" t="str">
        <f>IF(C1164&gt;0,+VLOOKUP($C1164,'STYLE NAMES'!$B:$AC,16,FALSE),"")</f>
        <v>* Yüksek performans için özel tasarım
* Doğal pamuk, nylon ve elastanlı özel kumaş
* Yumuşak ve rahat
* Kırışmaz
* Hızlı kuruma
Kompozisyon:
%74 Pamuk   %23 Polyamid    %3 Elastan</v>
      </c>
      <c r="AM1164" s="149" t="str">
        <f>IF(C1164&gt;0,+VLOOKUP($C1164,'STYLE NAMES'!$B:$AC,17,FALSE),"")</f>
        <v>Makinede 30°C' de Yıkayın
Hassas Yıkama
Ilık ütü yapın
Tersten ütüleyin
Logo ve baskıları ÜTÜLEMEYİN
Çamaşır suyu kullanmayın
Kurutma Makinesinde Kurutmayın</v>
      </c>
      <c r="AN1164" s="149" t="str">
        <f>IF($C1164&gt;0,$C1164&amp;" "&amp;$P1164&amp;" "&amp;+VLOOKUP($C1164,'STYLE NAMES'!$B:$AC,18,FALSE),"""")</f>
        <v>NAPOLI WHITE/BLUE CAMICIA DA CONCORSO PER UOMO MANICA LUNGA COLLO FRANCESE</v>
      </c>
      <c r="AO1164" s="101" t="str">
        <f>"Disegnato da Cavalier SanMarco "&amp;(AN1164)&amp;"; "&amp;IF(C1164&gt;0,+VLOOKUP($C1164,'STYLE NAMES'!$B:$AC,19,FALSE),"")</f>
        <v>Disegnato da Cavalier SanMarco NAPOLI WHITE/BLUE CAMICIA DA CONCORSO PER UOMO MANICA LUNGA COLLO FRANCESE; Lo stile fashion incontra l’arena.
Realizzato in tessuto di cotone naturale con un tocco di tecnicità ed elasticità, questo capo speciale è un forte candidato per diventare una delle tue camicie preferite.
Sia dentro che fuori dall’arena!</v>
      </c>
      <c r="AP1164" s="101" t="str">
        <f>IF(C1164&gt;0,+VLOOKUP($C1164,'STYLE NAMES'!$B:$AC,20,FALSE),"")</f>
        <v>* Design ingegnerizzato per alte prestazioni 
*Cotone naturale con tocco di poliammide ed elastan
* Morbido e confortevole 
* Resistente a pieghe
* Traspirante Asciugatura rapida 
Composizione: 
74% Cotone  23% Poliammide    3% Elastan</v>
      </c>
      <c r="AQ1164" s="101" t="str">
        <f>IF(C1164&gt;0,+VLOOKUP($C1164,'STYLE NAMES'!$B:$AC,21,FALSE),"")</f>
        <v>Lavare in lavatrice a 30°C Ciclo delicato 
Stirare a bassa temperatura
Stirare al rovescio 
Non stirare su loghi o stampe 
Non candeggiare 
Non asciugare in asciugatrice</v>
      </c>
      <c r="AR1164" s="101">
        <f>IF(D1164&gt;0,+VLOOKUP($C1164,'STYLE NAMES'!$B:$AC,22,FALSE),"")</f>
        <v>0</v>
      </c>
      <c r="AS1164" s="101">
        <f>IF(E1164&gt;0,+VLOOKUP($C1164,'STYLE NAMES'!$B:$AC,23,FALSE),"")</f>
        <v>0</v>
      </c>
      <c r="AT1164" s="101">
        <f>IF(F1164&gt;0,+VLOOKUP($C1164,'STYLE NAMES'!$B:$AC,24,FALSE),"")</f>
        <v>0</v>
      </c>
      <c r="AU1164" s="101">
        <f>IF(G1164&gt;0,+VLOOKUP($C1164,'STYLE NAMES'!$B:$AC,25,FALSE),"")</f>
        <v>0</v>
      </c>
      <c r="AV1164" s="101">
        <f>+VLOOKUP($S1164,'CODE GENERATOR'!$P:$AM,15,FALSE)</f>
        <v>0</v>
      </c>
      <c r="AW1164" s="101">
        <f>+VLOOKUP($S1164,'CODE GENERATOR'!$P:$AM,16,FALSE)</f>
        <v>0</v>
      </c>
      <c r="AX1164" s="101">
        <f>+VLOOKUP($S1164,'CODE GENERATOR'!$P:$AM,17,FALSE)</f>
        <v>0</v>
      </c>
      <c r="AY1164" s="101">
        <f>+VLOOKUP($S1164,'CODE GENERATOR'!$P:$AM,18,FALSE)</f>
        <v>0</v>
      </c>
      <c r="AZ1164" s="101">
        <f>+VLOOKUP($S1164,'CODE GENERATOR'!$P:$AM,19,FALSE)</f>
        <v>0</v>
      </c>
      <c r="BA1164" s="101">
        <f>+VLOOKUP($S1164,'CODE GENERATOR'!$P:$AM,20,FALSE)</f>
        <v>0</v>
      </c>
      <c r="BB1164" s="101">
        <f>+VLOOKUP($S1164,'CODE GENERATOR'!$P:$AM,21,FALSE)</f>
        <v>0</v>
      </c>
      <c r="BC1164" s="101">
        <f>+VLOOKUP($S1164,'CODE GENERATOR'!$P:$AM,22,FALSE)</f>
        <v>0</v>
      </c>
      <c r="BD1164" s="101">
        <f>+VLOOKUP($S1164,'CODE GENERATOR'!$P:$AM,23,FALSE)</f>
        <v>0</v>
      </c>
      <c r="BE1164" s="101">
        <f>+VLOOKUP($S1164,'CODE GENERATOR'!$P:$AM,24,FALSE)</f>
        <v>0</v>
      </c>
      <c r="BF1164" s="101">
        <f>IF(C1164&gt;0,+VLOOKUP(G1164,'CATEGORY ID'!$A$1:$L$118,3,FALSE),"")</f>
        <v>30</v>
      </c>
      <c r="BG1164" s="101">
        <f>IF(C1164&gt;0,+VLOOKUP(H1164,'CATEGORY ID'!$D$1:$L$118,3,FALSE),"")</f>
        <v>2</v>
      </c>
      <c r="BH1164" s="101">
        <f>IF(C1164&gt;0,+VLOOKUP((+H1164&amp;I1164),'CATEGORY ID'!$H$1:$I$121,2,FALSE),"")</f>
        <v>108</v>
      </c>
      <c r="BJ1164" s="101">
        <f>IF(C1164&gt;0,IF(COUNTIF('CATEGORY ID'!$K$1:$K$121,+H1164&amp;K1164) &gt; 0, +VLOOKUP(+H1164&amp;K1164,'CATEGORY ID'!$K$1:$L$121,2,FALSE),""),"")</f>
        <v>221</v>
      </c>
      <c r="BK1164" s="101" t="str">
        <f>IF(C1164&gt;0,IF(COUNTIF('CATEGORY ID'!$K$124:$K$165, +VLOOKUP(C1164,'STYLE NAMES'!$B:$AE,30,FALSE)) &gt; 0, +VLOOKUP(VLOOKUP(C1164,'STYLE NAMES'!$B:$AE,30,FALSE),'CATEGORY ID'!K:M,2,FALSE),""),"")</f>
        <v/>
      </c>
      <c r="BL1164" s="101">
        <v>75</v>
      </c>
      <c r="BR1164" s="101" t="str" cm="1">
        <f t="array" ref="BR1164">IF(C1164&gt;0,_xlfn.TEXTJOIN(";", TRUE,_xlfn.UNIQUE(_xlfn._xlws.FILTER(BF1164:BQ1164,(BF1164:BQ1164&gt;0)),TRUE,FALSE)),"")&amp;";"&amp;BS1164</f>
        <v>30;2;108;221;75;</v>
      </c>
      <c r="BU1164" s="106">
        <f>IF(C1164&gt;0,+VLOOKUP($C1164,'STYLE NAMES'!$B:$AC,26,FALSE),"")</f>
        <v>129.9</v>
      </c>
      <c r="BV1164" s="106">
        <f>IF(C1164&gt;0,+VLOOKUP($C1164,'STYLE NAMES'!$B:$AC,27,FALSE),"")</f>
        <v>7140</v>
      </c>
      <c r="BW1164" s="106">
        <f>IF(C1164&gt;0,+VLOOKUP($C1164,'STYLE NAMES'!$B:$AC,28,FALSE),"")</f>
        <v>149.38499999999999</v>
      </c>
      <c r="BY1164"/>
      <c r="BZ1164" s="101">
        <v>0</v>
      </c>
      <c r="CA1164" s="137">
        <f t="shared" si="86"/>
        <v>1</v>
      </c>
      <c r="CB1164" s="137" t="str">
        <f>+VLOOKUP(C1164,'[2]STYLES &amp; MODELS MATRIX'!$A:$G,7,FALSE)</f>
        <v>GHOST</v>
      </c>
      <c r="CC1164" s="137" t="str">
        <f>+VLOOKUP(C1164,'[1]STYLES &amp; SIZE CHARTS'!$A:$H,8,FALSE)</f>
        <v>MT-LSCP1</v>
      </c>
      <c r="CD1164" s="137"/>
      <c r="CE1164" s="205"/>
      <c r="CF1164" s="141"/>
    </row>
    <row r="1165" spans="1:84" s="101" customFormat="1" ht="12" customHeight="1" x14ac:dyDescent="0.2">
      <c r="A1165" s="102"/>
      <c r="B1165" s="101" t="s">
        <v>1021</v>
      </c>
      <c r="C1165" s="101" t="s">
        <v>3828</v>
      </c>
      <c r="D1165" s="101" t="s">
        <v>3852</v>
      </c>
      <c r="E1165" s="203" t="s">
        <v>3870</v>
      </c>
      <c r="F1165" s="101" t="s">
        <v>2326</v>
      </c>
      <c r="G1165" s="101" t="str">
        <f>IF(C1165&gt;0,+VLOOKUP($C1165,'STYLE NAMES'!$B:$AC,4,FALSE),"")</f>
        <v>ACCESSORIES</v>
      </c>
      <c r="H1165" s="101" t="str">
        <f>IF(C1165&gt;0,+VLOOKUP($C1165,'STYLE NAMES'!$B:$AC,5,FALSE),"")</f>
        <v>ACCESSORIES</v>
      </c>
      <c r="I1165" s="101" t="str">
        <f>IF(C1165&gt;0,+VLOOKUP($C1165,'STYLE NAMES'!$B:$AC,6,FALSE),"")</f>
        <v>RIDER ACCESSORIES</v>
      </c>
      <c r="J1165" s="101" t="str">
        <f>IF(C1165&gt;0,+VLOOKUP($C1165,'STYLE NAMES'!$B:$AC,7,FALSE),"")</f>
        <v>WOMEN</v>
      </c>
      <c r="K1165" s="101" t="str">
        <f>IF(C1165&gt;0,+VLOOKUP($C1165,'STYLE NAMES'!$B:$AC,8,FALSE),"")</f>
        <v>HAIR BANDS</v>
      </c>
      <c r="L1165" s="101" t="str">
        <f>IF(E1165&gt;0,+VLOOKUP($E1165,'CODE GENERATOR'!$D:$T,3,FALSE),"")</f>
        <v>A</v>
      </c>
      <c r="M1165" s="101" t="str">
        <f>IF(E1165&gt;0,+VLOOKUP($E1165,'CODE GENERATOR'!$D:$T,4,FALSE),"")</f>
        <v>COT/NYLON/EA</v>
      </c>
      <c r="N1165" s="101" t="str">
        <f>IF(E1165&gt;0,+VLOOKUP($E1165,'CODE GENERATOR'!$D:$T,6,FALSE),"")</f>
        <v>BLACK</v>
      </c>
      <c r="O1165" s="101" t="str">
        <f>IF(E1165&gt;0,+VLOOKUP($E1165,'CODE GENERATOR'!$D:$T,7,FALSE),"")</f>
        <v>BLACK</v>
      </c>
      <c r="P1165" s="101" t="str">
        <f t="shared" ref="P1165:P1180" si="87">IF(E1165&gt;0,+IF(N1165=O1165,N1165,N1165&amp;"/"&amp;O1165),"")</f>
        <v>BLACK</v>
      </c>
      <c r="Q1165" s="104" t="str">
        <f>IF(E1165&gt;0,+VLOOKUP($E1165,'CODE GENERATOR'!$D:$T,11,FALSE),"")</f>
        <v>A.RACWN_HRB0106A</v>
      </c>
      <c r="R1165" s="104" t="str">
        <f>IF(E1165&gt;0,+VLOOKUP($E1165,'CODE GENERATOR'!$D:$T,12,FALSE),"")</f>
        <v>CNE0034BLKBLK</v>
      </c>
      <c r="S1165" s="104" t="str">
        <f>IF(E1165&gt;0,+VLOOKUP($E1165,'CODE GENERATOR'!$D:$T,13,FALSE),"")</f>
        <v>A.RACWN_HRB0106A_CNE0034BLKBLK</v>
      </c>
      <c r="T1165" s="104" t="str">
        <f t="shared" ref="T1165:T1180" si="88">+S1165&amp;"_"&amp;F1165</f>
        <v>A.RACWN_HRB0106A_CNE0034BLKBLK_STD</v>
      </c>
      <c r="U1165" s="105"/>
      <c r="V1165" s="107" t="str" cm="1">
        <f t="array" ref="V1165">_xlfn.TEXTJOIN(";", TRUE, _xlfn.UNIQUE(_xlfn._xlws.FILTER(P$3:P$10029, C$3:C$10029=C1165)))</f>
        <v>BLACK</v>
      </c>
      <c r="W1165" s="107" t="str" cm="1">
        <f t="array" ref="W1165">_xlfn.TEXTJOIN(";", TRUE, _xlfn.UNIQUE(_xlfn._xlws.FILTER(F$3:F$10029, C$3:C$10029=C1165)))</f>
        <v>STD</v>
      </c>
      <c r="X1165" s="101">
        <f>IF(E1165&gt;0,+VLOOKUP($E1165,'CODE GENERATOR'!$D:$AC,19,FALSE),0)</f>
        <v>0</v>
      </c>
      <c r="Y1165" s="101" t="str">
        <f>IF(E1165&gt;0,+VLOOKUP($E1165,'CODE GENERATOR'!$D:$AC,20,FALSE),0)</f>
        <v/>
      </c>
      <c r="Z1165" s="101" t="str">
        <f>IF(E1165&gt;0,+VLOOKUP($E1165,'CODE GENERATOR'!$D:$AC,21,FALSE),0)</f>
        <v/>
      </c>
      <c r="AF1165" s="149" t="str">
        <f>IF($C1165&gt;0,$C1165&amp;" "&amp;$P1165&amp;" "&amp;+VLOOKUP($C1165,'STYLE NAMES'!$B:$AC,10,FALSE),"""")</f>
        <v>BANDANA BLACK HEADBAND</v>
      </c>
      <c r="AG1165" s="101" t="str">
        <f>"Enjoy our "&amp;(AF1165)&amp;"; "&amp;IF(C1165&gt;0,+VLOOKUP($C1165,'STYLE NAMES'!$B:$AC,11,FALSE),"")</f>
        <v>Enjoy our BANDANA BLACK HEADBAND; The BANDANA headband is designed for riders. Simple, yet effective…
It will keep your hair in order and thanks to its light polar inside lining, it will keep you also warm. Suitable for wearing under helmets.</v>
      </c>
      <c r="AH1165" s="101" t="str">
        <f>IF(C1165&gt;0,+VLOOKUP($C1165,'STYLE NAMES'!$B:$AC,12,FALSE),"")</f>
        <v>100% Technical Polyestre
Light polar lining on the inside</v>
      </c>
      <c r="AI1165" s="101" t="str">
        <f>IF(C1165&gt;0,+VLOOKUP($C1165,'STYLE NAMES'!$B:$AC,13,FALSE),"")</f>
        <v>Machine wash warm
Do not tumble dry</v>
      </c>
      <c r="AJ1165" s="149" t="str">
        <f>IF($C1165&gt;0,$C1165&amp;" "&amp;$P1165&amp;" "&amp;+VLOOKUP($C1165,'STYLE NAMES'!$B:$AC,14,FALSE),"""")</f>
        <v>BANDANA BLACK BANDANA</v>
      </c>
      <c r="AK1165" s="149" t="str">
        <f>"Cavalier SanMarco tarafından tasarlanan "&amp;(AJ1165)&amp;"; "&amp;IF(C1165&gt;0,+VLOOKUP($C1165,'STYLE NAMES'!$B:$AC,15,FALSE),"")</f>
        <v>Cavalier SanMarco tarafından tasarlanan BANDANA BLACK BANDANA; SanMarco BANDANA, biniciler için tasarlanmıştır. Basit ama kullanışlı bu bandana ile saçlarınızı düzenli tutarken, ince polar astarı sayesinde kulaklarınızı da sıcak tutabilirsiniz. Tog altı kullanım için uygundur.</v>
      </c>
      <c r="AL1165" s="149" t="str">
        <f>IF(C1165&gt;0,+VLOOKUP($C1165,'STYLE NAMES'!$B:$AC,16,FALSE),"")</f>
        <v>%100 Teknik Polyester
İnce polar astar</v>
      </c>
      <c r="AM1165" s="149" t="str">
        <f>IF(C1165&gt;0,+VLOOKUP($C1165,'STYLE NAMES'!$B:$AC,17,FALSE),"")</f>
        <v>Ilık su ile makinada yıkayabilirsiniz.
Kurutucu kullanmayın</v>
      </c>
      <c r="AN1165" s="149" t="str">
        <f>IF($C1165&gt;0,$C1165&amp;" "&amp;$P1165&amp;" "&amp;+VLOOKUP($C1165,'STYLE NAMES'!$B:$AC,18,FALSE),"""")</f>
        <v>BANDANA BLACK BANDANA</v>
      </c>
      <c r="AO1165" s="101" t="str">
        <f>"Disegnato da Cavalier SanMarco "&amp;(AN1165)&amp;"; "&amp;IF(C1165&gt;0,+VLOOKUP($C1165,'STYLE NAMES'!$B:$AC,19,FALSE),"")</f>
        <v>Disegnato da Cavalier SanMarco BANDANA BLACK BANDANA; La fascia BANDANA è progettata per i cavalieri. Semplice, ma efficace…
Mantiene i capelli in ordine e, grazie alla sua leggera fodera interna in pile, ti mantiene anche al caldo. Adatta per essere indossata sotto il casco</v>
      </c>
      <c r="AP1165" s="101" t="str">
        <f>IF(C1165&gt;0,+VLOOKUP($C1165,'STYLE NAMES'!$B:$AC,20,FALSE),"")</f>
        <v xml:space="preserve">100%  Poliestre Tecnico
Fodera in pile leggera
</v>
      </c>
      <c r="AQ1165" s="101" t="str">
        <f>IF(C1165&gt;0,+VLOOKUP($C1165,'STYLE NAMES'!$B:$AC,21,FALSE),"")</f>
        <v>Lavare in lavatrice a 30°C Ciclo delicato 
Non asciugare in asciugatrice</v>
      </c>
      <c r="AR1165" s="101">
        <f>IF(D1165&gt;0,+VLOOKUP($C1165,'STYLE NAMES'!$B:$AC,22,FALSE),"")</f>
        <v>0</v>
      </c>
      <c r="AS1165" s="101">
        <f>IF(E1165&gt;0,+VLOOKUP($C1165,'STYLE NAMES'!$B:$AC,23,FALSE),"")</f>
        <v>0</v>
      </c>
      <c r="AT1165" s="101">
        <f>IF(F1165&gt;0,+VLOOKUP($C1165,'STYLE NAMES'!$B:$AC,24,FALSE),"")</f>
        <v>0</v>
      </c>
      <c r="AU1165" s="101">
        <f>IF(G1165&gt;0,+VLOOKUP($C1165,'STYLE NAMES'!$B:$AC,25,FALSE),"")</f>
        <v>0</v>
      </c>
      <c r="AV1165" s="101">
        <f>+VLOOKUP($S1165,'CODE GENERATOR'!$P:$AM,15,FALSE)</f>
        <v>0</v>
      </c>
      <c r="AW1165" s="101">
        <f>+VLOOKUP($S1165,'CODE GENERATOR'!$P:$AM,16,FALSE)</f>
        <v>0</v>
      </c>
      <c r="AX1165" s="101">
        <f>+VLOOKUP($S1165,'CODE GENERATOR'!$P:$AM,17,FALSE)</f>
        <v>0</v>
      </c>
      <c r="AY1165" s="101">
        <f>+VLOOKUP($S1165,'CODE GENERATOR'!$P:$AM,18,FALSE)</f>
        <v>0</v>
      </c>
      <c r="AZ1165" s="101">
        <f>+VLOOKUP($S1165,'CODE GENERATOR'!$P:$AM,19,FALSE)</f>
        <v>0</v>
      </c>
      <c r="BA1165" s="101">
        <f>+VLOOKUP($S1165,'CODE GENERATOR'!$P:$AM,20,FALSE)</f>
        <v>0</v>
      </c>
      <c r="BB1165" s="101">
        <f>+VLOOKUP($S1165,'CODE GENERATOR'!$P:$AM,21,FALSE)</f>
        <v>0</v>
      </c>
      <c r="BC1165" s="101">
        <f>+VLOOKUP($S1165,'CODE GENERATOR'!$P:$AM,22,FALSE)</f>
        <v>0</v>
      </c>
      <c r="BD1165" s="101">
        <f>+VLOOKUP($S1165,'CODE GENERATOR'!$P:$AM,23,FALSE)</f>
        <v>0</v>
      </c>
      <c r="BE1165" s="101">
        <f>+VLOOKUP($S1165,'CODE GENERATOR'!$P:$AM,24,FALSE)</f>
        <v>0</v>
      </c>
      <c r="BF1165" s="101">
        <f>IF(C1165&gt;0,+VLOOKUP(G1165,'CATEGORY ID'!$A$1:$L$118,3,FALSE),"")</f>
        <v>17</v>
      </c>
      <c r="BG1165" s="101">
        <f>IF(C1165&gt;0,+VLOOKUP(H1165,'CATEGORY ID'!$D$1:$L$118,3,FALSE),"")</f>
        <v>17</v>
      </c>
      <c r="BH1165" s="101">
        <f>IF(C1165&gt;0,+VLOOKUP((+H1165&amp;I1165),'CATEGORY ID'!$H$1:$I$121,2,FALSE),"")</f>
        <v>18</v>
      </c>
      <c r="BJ1165" s="101">
        <f>IF(C1165&gt;0,IF(COUNTIF('CATEGORY ID'!$K$1:$K$121,+H1165&amp;K1165) &gt; 0, +VLOOKUP(+H1165&amp;K1165,'CATEGORY ID'!$K$1:$L$121,2,FALSE),""),"")</f>
        <v>184</v>
      </c>
      <c r="BK1165" s="101" t="str">
        <f>IF(C1165&gt;0,IF(COUNTIF('CATEGORY ID'!$K$124:$K$165, +VLOOKUP(C1165,'STYLE NAMES'!$B:$AE,30,FALSE)) &gt; 0, +VLOOKUP(VLOOKUP(C1165,'STYLE NAMES'!$B:$AE,30,FALSE),'CATEGORY ID'!K:M,2,FALSE),""),"")</f>
        <v/>
      </c>
      <c r="BL1165" s="101">
        <v>75</v>
      </c>
      <c r="BR1165" s="101" t="str" cm="1">
        <f t="array" ref="BR1165">IF(C1165&gt;0,_xlfn.TEXTJOIN(";", TRUE,_xlfn.UNIQUE(_xlfn._xlws.FILTER(BF1165:BQ1165,(BF1165:BQ1165&gt;0)),TRUE,FALSE)),"")&amp;";"&amp;BS1165</f>
        <v>17;18;184;75;</v>
      </c>
      <c r="BU1165" s="106">
        <f>IF(C1165&gt;0,+VLOOKUP($C1165,'STYLE NAMES'!$B:$AC,26,FALSE),"")</f>
        <v>12.9</v>
      </c>
      <c r="BV1165" s="106">
        <f>IF(C1165&gt;0,+VLOOKUP($C1165,'STYLE NAMES'!$B:$AC,27,FALSE),"")</f>
        <v>700</v>
      </c>
      <c r="BW1165" s="106">
        <f>IF(C1165&gt;0,+VLOOKUP($C1165,'STYLE NAMES'!$B:$AC,28,FALSE),"")</f>
        <v>14.834999999999999</v>
      </c>
      <c r="BY1165"/>
      <c r="BZ1165" s="101">
        <v>450</v>
      </c>
      <c r="CA1165" s="137">
        <f t="shared" ref="CA1165:CA1180" si="89">+IF(X1165=0,0,1)</f>
        <v>0</v>
      </c>
      <c r="CB1165" s="137">
        <f>+VLOOKUP(C1165,'[2]STYLES &amp; MODELS MATRIX'!$A:$G,7,FALSE)</f>
        <v>0</v>
      </c>
      <c r="CC1165" s="137">
        <f>+VLOOKUP(C1165,'[1]STYLES &amp; SIZE CHARTS'!$A:$H,8,FALSE)</f>
        <v>0</v>
      </c>
      <c r="CD1165" s="137"/>
      <c r="CE1165" s="205"/>
      <c r="CF1165" s="141"/>
    </row>
    <row r="1166" spans="1:84" s="101" customFormat="1" ht="12" customHeight="1" x14ac:dyDescent="0.2">
      <c r="A1166" s="102"/>
      <c r="B1166" s="101" t="s">
        <v>1022</v>
      </c>
      <c r="C1166" s="101" t="s">
        <v>231</v>
      </c>
      <c r="D1166" s="101" t="s">
        <v>232</v>
      </c>
      <c r="E1166" s="203" t="s">
        <v>3871</v>
      </c>
      <c r="F1166" s="101" t="s">
        <v>2326</v>
      </c>
      <c r="G1166" s="101" t="str">
        <f>IF(C1166&gt;0,+VLOOKUP($C1166,'STYLE NAMES'!$B:$AC,4,FALSE),"")</f>
        <v>ACCESSORIES</v>
      </c>
      <c r="H1166" s="101" t="str">
        <f>IF(C1166&gt;0,+VLOOKUP($C1166,'STYLE NAMES'!$B:$AC,5,FALSE),"")</f>
        <v>ACCESSORIES</v>
      </c>
      <c r="I1166" s="101" t="str">
        <f>IF(C1166&gt;0,+VLOOKUP($C1166,'STYLE NAMES'!$B:$AC,6,FALSE),"")</f>
        <v>RIDER ACCESSORIES</v>
      </c>
      <c r="J1166" s="101" t="str">
        <f>IF(C1166&gt;0,+VLOOKUP($C1166,'STYLE NAMES'!$B:$AC,7,FALSE),"")</f>
        <v>ADULTS UNISEX</v>
      </c>
      <c r="K1166" s="101" t="str">
        <f>IF(C1166&gt;0,+VLOOKUP($C1166,'STYLE NAMES'!$B:$AC,8,FALSE),"")</f>
        <v>CAPS</v>
      </c>
      <c r="L1166" s="101" t="str">
        <f>IF(E1166&gt;0,+VLOOKUP($E1166,'CODE GENERATOR'!$D:$T,3,FALSE),"")</f>
        <v>A</v>
      </c>
      <c r="M1166" s="101" t="str">
        <f>IF(E1166&gt;0,+VLOOKUP($E1166,'CODE GENERATOR'!$D:$T,4,FALSE),"")</f>
        <v>COT/NYLON/EA</v>
      </c>
      <c r="N1166" s="101" t="str">
        <f>IF(E1166&gt;0,+VLOOKUP($E1166,'CODE GENERATOR'!$D:$T,6,FALSE),"")</f>
        <v>BLACK</v>
      </c>
      <c r="O1166" s="101" t="str">
        <f>IF(E1166&gt;0,+VLOOKUP($E1166,'CODE GENERATOR'!$D:$T,7,FALSE),"")</f>
        <v>BLACK</v>
      </c>
      <c r="P1166" s="101" t="str">
        <f t="shared" si="87"/>
        <v>BLACK</v>
      </c>
      <c r="Q1166" s="104" t="str">
        <f>IF(E1166&gt;0,+VLOOKUP($E1166,'CODE GENERATOR'!$D:$T,11,FALSE),"")</f>
        <v>A.RACAU_CAP0107A</v>
      </c>
      <c r="R1166" s="104" t="str">
        <f>IF(E1166&gt;0,+VLOOKUP($E1166,'CODE GENERATOR'!$D:$T,12,FALSE),"")</f>
        <v>CNE0035BLKBLK</v>
      </c>
      <c r="S1166" s="104" t="str">
        <f>IF(E1166&gt;0,+VLOOKUP($E1166,'CODE GENERATOR'!$D:$T,13,FALSE),"")</f>
        <v>A.RACAU_CAP0107A_CNE0035BLKBLK</v>
      </c>
      <c r="T1166" s="104" t="str">
        <f t="shared" si="88"/>
        <v>A.RACAU_CAP0107A_CNE0035BLKBLK_STD</v>
      </c>
      <c r="U1166" s="105"/>
      <c r="V1166" s="107" t="str" cm="1">
        <f t="array" ref="V1166">_xlfn.TEXTJOIN(";", TRUE, _xlfn.UNIQUE(_xlfn._xlws.FILTER(P$3:P$10029, C$3:C$10029=C1166)))</f>
        <v>BLACK;SAND;BEIGE</v>
      </c>
      <c r="W1166" s="107" t="str" cm="1">
        <f t="array" ref="W1166">_xlfn.TEXTJOIN(";", TRUE, _xlfn.UNIQUE(_xlfn._xlws.FILTER(F$3:F$10029, C$3:C$10029=C1166)))</f>
        <v>STD</v>
      </c>
      <c r="X1166" s="101">
        <f>IF(E1166&gt;0,+VLOOKUP($E1166,'CODE GENERATOR'!$D:$AC,19,FALSE),0)</f>
        <v>0</v>
      </c>
      <c r="Y1166" s="101" t="str">
        <f>IF(E1166&gt;0,+VLOOKUP($E1166,'CODE GENERATOR'!$D:$AC,20,FALSE),0)</f>
        <v/>
      </c>
      <c r="Z1166" s="101" t="str">
        <f>IF(E1166&gt;0,+VLOOKUP($E1166,'CODE GENERATOR'!$D:$AC,21,FALSE),0)</f>
        <v/>
      </c>
      <c r="AF1166" s="149" t="str">
        <f>IF($C1166&gt;0,$C1166&amp;" "&amp;$P1166&amp;" "&amp;+VLOOKUP($C1166,'STYLE NAMES'!$B:$AC,10,FALSE),"""")</f>
        <v>CAPE TOWN BLACK BASEBALL CAP</v>
      </c>
      <c r="AG1166" s="101" t="str">
        <f>"Enjoy our "&amp;(AF1166)&amp;"; "&amp;IF(C1166&gt;0,+VLOOKUP($C1166,'STYLE NAMES'!$B:$AC,11,FALSE),"")</f>
        <v>Enjoy our CAPE TOWN BLACK BASEBALL CAP; Embroidery Logo Baseball Cap</v>
      </c>
      <c r="AH1166" s="101" t="str">
        <f>IF(C1166&gt;0,+VLOOKUP($C1166,'STYLE NAMES'!$B:$AC,12,FALSE),"")</f>
        <v>Composition:
100% Cotton</v>
      </c>
      <c r="AI1166" s="101" t="str">
        <f>IF(C1166&gt;0,+VLOOKUP($C1166,'STYLE NAMES'!$B:$AC,13,FALSE),"")</f>
        <v>Machine wash 40 C
Do not iron
Do not bleach</v>
      </c>
      <c r="AJ1166" s="149" t="str">
        <f>IF($C1166&gt;0,$C1166&amp;" "&amp;$P1166&amp;" "&amp;+VLOOKUP($C1166,'STYLE NAMES'!$B:$AC,14,FALSE),"""")</f>
        <v>CAPE TOWN BLACK KEP ŞAPKA</v>
      </c>
      <c r="AK1166" s="149" t="str">
        <f>"Cavalier SanMarco tarafından tasarlanan "&amp;(AJ1166)&amp;"; "&amp;IF(C1166&gt;0,+VLOOKUP($C1166,'STYLE NAMES'!$B:$AC,15,FALSE),"")</f>
        <v>Cavalier SanMarco tarafından tasarlanan CAPE TOWN BLACK KEP ŞAPKA; Nakış logolu Şapka</v>
      </c>
      <c r="AL1166" s="149" t="str">
        <f>IF(C1166&gt;0,+VLOOKUP($C1166,'STYLE NAMES'!$B:$AC,16,FALSE),"")</f>
        <v>Kompozisyon: 
100% Pamuk</v>
      </c>
      <c r="AM1166" s="149" t="str">
        <f>IF(C1166&gt;0,+VLOOKUP($C1166,'STYLE NAMES'!$B:$AC,17,FALSE),"")</f>
        <v>40 C Makine yıkama
Ütülemeyin
Çamaşır suyu kullanmayın</v>
      </c>
      <c r="AN1166" s="149" t="str">
        <f>IF($C1166&gt;0,$C1166&amp;" "&amp;$P1166&amp;" "&amp;+VLOOKUP($C1166,'STYLE NAMES'!$B:$AC,18,FALSE),"""")</f>
        <v>CAPE TOWN BLACK CAPPELLINO DA BASEBALL</v>
      </c>
      <c r="AO1166" s="101" t="str">
        <f>"Disegnato da Cavalier SanMarco "&amp;(AN1166)&amp;"; "&amp;IF(C1166&gt;0,+VLOOKUP($C1166,'STYLE NAMES'!$B:$AC,19,FALSE),"")</f>
        <v>Disegnato da Cavalier SanMarco CAPE TOWN BLACK CAPPELLINO DA BASEBALL; Cappellino da baseball con logo ricamato</v>
      </c>
      <c r="AP1166" s="101" t="str">
        <f>IF(C1166&gt;0,+VLOOKUP($C1166,'STYLE NAMES'!$B:$AC,20,FALSE),"")</f>
        <v>Composizione: 
100% Cotone</v>
      </c>
      <c r="AQ1166" s="101" t="str">
        <f>IF(C1166&gt;0,+VLOOKUP($C1166,'STYLE NAMES'!$B:$AC,21,FALSE),"")</f>
        <v>Lavare in lavatrice a 40°C 
Non stirare 
Non candeggiare</v>
      </c>
      <c r="AR1166" s="101">
        <f>IF(D1166&gt;0,+VLOOKUP($C1166,'STYLE NAMES'!$B:$AC,22,FALSE),"")</f>
        <v>0</v>
      </c>
      <c r="AS1166" s="101">
        <f>IF(E1166&gt;0,+VLOOKUP($C1166,'STYLE NAMES'!$B:$AC,23,FALSE),"")</f>
        <v>0</v>
      </c>
      <c r="AT1166" s="101">
        <f>IF(F1166&gt;0,+VLOOKUP($C1166,'STYLE NAMES'!$B:$AC,24,FALSE),"")</f>
        <v>0</v>
      </c>
      <c r="AU1166" s="101">
        <f>IF(G1166&gt;0,+VLOOKUP($C1166,'STYLE NAMES'!$B:$AC,25,FALSE),"")</f>
        <v>0</v>
      </c>
      <c r="AV1166" s="101">
        <f>+VLOOKUP($S1166,'CODE GENERATOR'!$P:$AM,15,FALSE)</f>
        <v>0</v>
      </c>
      <c r="AW1166" s="101">
        <f>+VLOOKUP($S1166,'CODE GENERATOR'!$P:$AM,16,FALSE)</f>
        <v>0</v>
      </c>
      <c r="AX1166" s="101">
        <f>+VLOOKUP($S1166,'CODE GENERATOR'!$P:$AM,17,FALSE)</f>
        <v>0</v>
      </c>
      <c r="AY1166" s="101">
        <f>+VLOOKUP($S1166,'CODE GENERATOR'!$P:$AM,18,FALSE)</f>
        <v>0</v>
      </c>
      <c r="AZ1166" s="101">
        <f>+VLOOKUP($S1166,'CODE GENERATOR'!$P:$AM,19,FALSE)</f>
        <v>0</v>
      </c>
      <c r="BA1166" s="101">
        <f>+VLOOKUP($S1166,'CODE GENERATOR'!$P:$AM,20,FALSE)</f>
        <v>0</v>
      </c>
      <c r="BB1166" s="101">
        <f>+VLOOKUP($S1166,'CODE GENERATOR'!$P:$AM,21,FALSE)</f>
        <v>0</v>
      </c>
      <c r="BC1166" s="101">
        <f>+VLOOKUP($S1166,'CODE GENERATOR'!$P:$AM,22,FALSE)</f>
        <v>0</v>
      </c>
      <c r="BD1166" s="101">
        <f>+VLOOKUP($S1166,'CODE GENERATOR'!$P:$AM,23,FALSE)</f>
        <v>0</v>
      </c>
      <c r="BE1166" s="101">
        <f>+VLOOKUP($S1166,'CODE GENERATOR'!$P:$AM,24,FALSE)</f>
        <v>0</v>
      </c>
      <c r="BF1166" s="101">
        <f>IF(C1166&gt;0,+VLOOKUP(G1166,'CATEGORY ID'!$A$1:$L$118,3,FALSE),"")</f>
        <v>17</v>
      </c>
      <c r="BG1166" s="101">
        <f>IF(C1166&gt;0,+VLOOKUP(H1166,'CATEGORY ID'!$D$1:$L$118,3,FALSE),"")</f>
        <v>17</v>
      </c>
      <c r="BH1166" s="101">
        <f>IF(C1166&gt;0,+VLOOKUP((+H1166&amp;I1166),'CATEGORY ID'!$H$1:$I$121,2,FALSE),"")</f>
        <v>18</v>
      </c>
      <c r="BJ1166" s="101">
        <f>IF(C1166&gt;0,IF(COUNTIF('CATEGORY ID'!$K$1:$K$121,+H1166&amp;K1166) &gt; 0, +VLOOKUP(+H1166&amp;K1166,'CATEGORY ID'!$K$1:$L$121,2,FALSE),""),"")</f>
        <v>72</v>
      </c>
      <c r="BK1166" s="101" t="str">
        <f>IF(C1166&gt;0,IF(COUNTIF('CATEGORY ID'!$K$124:$K$165, +VLOOKUP(C1166,'STYLE NAMES'!$B:$AE,30,FALSE)) &gt; 0, +VLOOKUP(VLOOKUP(C1166,'STYLE NAMES'!$B:$AE,30,FALSE),'CATEGORY ID'!K:M,2,FALSE),""),"")</f>
        <v/>
      </c>
      <c r="BL1166" s="101">
        <v>75</v>
      </c>
      <c r="BR1166" s="101" t="str" cm="1">
        <f t="array" ref="BR1166">IF(C1166&gt;0,_xlfn.TEXTJOIN(";", TRUE,_xlfn.UNIQUE(_xlfn._xlws.FILTER(BF1166:BQ1166,(BF1166:BQ1166&gt;0)),TRUE,FALSE)),"")&amp;";"&amp;BS1166</f>
        <v>17;18;72;75;</v>
      </c>
      <c r="BU1166" s="106">
        <f>IF(C1166&gt;0,+VLOOKUP($C1166,'STYLE NAMES'!$B:$AC,26,FALSE),"")</f>
        <v>29.9</v>
      </c>
      <c r="BV1166" s="106">
        <f>IF(C1166&gt;0,+VLOOKUP($C1166,'STYLE NAMES'!$B:$AC,27,FALSE),"")</f>
        <v>1640</v>
      </c>
      <c r="BW1166" s="106">
        <f>IF(C1166&gt;0,+VLOOKUP($C1166,'STYLE NAMES'!$B:$AC,28,FALSE),"")</f>
        <v>34.384999999999998</v>
      </c>
      <c r="BY1166"/>
      <c r="BZ1166" s="101">
        <v>500</v>
      </c>
      <c r="CA1166" s="137">
        <f t="shared" si="89"/>
        <v>0</v>
      </c>
      <c r="CB1166" s="137">
        <f>+VLOOKUP(C1166,'[2]STYLES &amp; MODELS MATRIX'!$A:$G,7,FALSE)</f>
        <v>0</v>
      </c>
      <c r="CC1166" s="137">
        <f>+VLOOKUP(C1166,'[1]STYLES &amp; SIZE CHARTS'!$A:$H,8,FALSE)</f>
        <v>0</v>
      </c>
      <c r="CD1166" s="137"/>
      <c r="CE1166" s="205"/>
      <c r="CF1166" s="141"/>
    </row>
    <row r="1167" spans="1:84" s="101" customFormat="1" ht="12" customHeight="1" x14ac:dyDescent="0.2">
      <c r="A1167" s="102"/>
      <c r="B1167" s="101" t="s">
        <v>1022</v>
      </c>
      <c r="C1167" s="101" t="s">
        <v>231</v>
      </c>
      <c r="D1167" s="101" t="s">
        <v>232</v>
      </c>
      <c r="E1167" s="203" t="s">
        <v>3872</v>
      </c>
      <c r="F1167" s="101" t="s">
        <v>2326</v>
      </c>
      <c r="G1167" s="101" t="str">
        <f>IF(C1167&gt;0,+VLOOKUP($C1167,'STYLE NAMES'!$B:$AC,4,FALSE),"")</f>
        <v>ACCESSORIES</v>
      </c>
      <c r="H1167" s="101" t="str">
        <f>IF(C1167&gt;0,+VLOOKUP($C1167,'STYLE NAMES'!$B:$AC,5,FALSE),"")</f>
        <v>ACCESSORIES</v>
      </c>
      <c r="I1167" s="101" t="str">
        <f>IF(C1167&gt;0,+VLOOKUP($C1167,'STYLE NAMES'!$B:$AC,6,FALSE),"")</f>
        <v>RIDER ACCESSORIES</v>
      </c>
      <c r="J1167" s="101" t="str">
        <f>IF(C1167&gt;0,+VLOOKUP($C1167,'STYLE NAMES'!$B:$AC,7,FALSE),"")</f>
        <v>ADULTS UNISEX</v>
      </c>
      <c r="K1167" s="101" t="str">
        <f>IF(C1167&gt;0,+VLOOKUP($C1167,'STYLE NAMES'!$B:$AC,8,FALSE),"")</f>
        <v>CAPS</v>
      </c>
      <c r="L1167" s="101" t="str">
        <f>IF(E1167&gt;0,+VLOOKUP($E1167,'CODE GENERATOR'!$D:$T,3,FALSE),"")</f>
        <v>A</v>
      </c>
      <c r="M1167" s="101" t="str">
        <f>IF(E1167&gt;0,+VLOOKUP($E1167,'CODE GENERATOR'!$D:$T,4,FALSE),"")</f>
        <v>COT/NYLON/EA</v>
      </c>
      <c r="N1167" s="101" t="str">
        <f>IF(E1167&gt;0,+VLOOKUP($E1167,'CODE GENERATOR'!$D:$T,6,FALSE),"")</f>
        <v>BEIGE</v>
      </c>
      <c r="O1167" s="101" t="str">
        <f>IF(E1167&gt;0,+VLOOKUP($E1167,'CODE GENERATOR'!$D:$T,7,FALSE),"")</f>
        <v>BEIGE</v>
      </c>
      <c r="P1167" s="101" t="str">
        <f t="shared" si="87"/>
        <v>BEIGE</v>
      </c>
      <c r="Q1167" s="104" t="str">
        <f>IF(E1167&gt;0,+VLOOKUP($E1167,'CODE GENERATOR'!$D:$T,11,FALSE),"")</f>
        <v>A.RACAU_CAP0107A</v>
      </c>
      <c r="R1167" s="104" t="str">
        <f>IF(E1167&gt;0,+VLOOKUP($E1167,'CODE GENERATOR'!$D:$T,12,FALSE),"")</f>
        <v>CNE0035BEGBEG</v>
      </c>
      <c r="S1167" s="104" t="str">
        <f>IF(E1167&gt;0,+VLOOKUP($E1167,'CODE GENERATOR'!$D:$T,13,FALSE),"")</f>
        <v>A.RACAU_CAP0107A_CNE0035BEGBEG</v>
      </c>
      <c r="T1167" s="104" t="str">
        <f t="shared" si="88"/>
        <v>A.RACAU_CAP0107A_CNE0035BEGBEG_STD</v>
      </c>
      <c r="U1167" s="105"/>
      <c r="V1167" s="107" t="str" cm="1">
        <f t="array" ref="V1167">_xlfn.TEXTJOIN(";", TRUE, _xlfn.UNIQUE(_xlfn._xlws.FILTER(P$3:P$10029, C$3:C$10029=C1167)))</f>
        <v>BLACK;SAND;BEIGE</v>
      </c>
      <c r="W1167" s="107" t="str" cm="1">
        <f t="array" ref="W1167">_xlfn.TEXTJOIN(";", TRUE, _xlfn.UNIQUE(_xlfn._xlws.FILTER(F$3:F$10029, C$3:C$10029=C1167)))</f>
        <v>STD</v>
      </c>
      <c r="X1167" s="101">
        <f>IF(E1167&gt;0,+VLOOKUP($E1167,'CODE GENERATOR'!$D:$AC,19,FALSE),0)</f>
        <v>0</v>
      </c>
      <c r="Y1167" s="101" t="str">
        <f>IF(E1167&gt;0,+VLOOKUP($E1167,'CODE GENERATOR'!$D:$AC,20,FALSE),0)</f>
        <v/>
      </c>
      <c r="Z1167" s="101" t="str">
        <f>IF(E1167&gt;0,+VLOOKUP($E1167,'CODE GENERATOR'!$D:$AC,21,FALSE),0)</f>
        <v/>
      </c>
      <c r="AF1167" s="149" t="str">
        <f>IF($C1167&gt;0,$C1167&amp;" "&amp;$P1167&amp;" "&amp;+VLOOKUP($C1167,'STYLE NAMES'!$B:$AC,10,FALSE),"""")</f>
        <v>CAPE TOWN BEIGE BASEBALL CAP</v>
      </c>
      <c r="AG1167" s="101" t="str">
        <f>"Enjoy our "&amp;(AF1167)&amp;"; "&amp;IF(C1167&gt;0,+VLOOKUP($C1167,'STYLE NAMES'!$B:$AC,11,FALSE),"")</f>
        <v>Enjoy our CAPE TOWN BEIGE BASEBALL CAP; Embroidery Logo Baseball Cap</v>
      </c>
      <c r="AH1167" s="101" t="str">
        <f>IF(C1167&gt;0,+VLOOKUP($C1167,'STYLE NAMES'!$B:$AC,12,FALSE),"")</f>
        <v>Composition:
100% Cotton</v>
      </c>
      <c r="AI1167" s="101" t="str">
        <f>IF(C1167&gt;0,+VLOOKUP($C1167,'STYLE NAMES'!$B:$AC,13,FALSE),"")</f>
        <v>Machine wash 40 C
Do not iron
Do not bleach</v>
      </c>
      <c r="AJ1167" s="149" t="str">
        <f>IF($C1167&gt;0,$C1167&amp;" "&amp;$P1167&amp;" "&amp;+VLOOKUP($C1167,'STYLE NAMES'!$B:$AC,14,FALSE),"""")</f>
        <v>CAPE TOWN BEIGE KEP ŞAPKA</v>
      </c>
      <c r="AK1167" s="149" t="str">
        <f>"Cavalier SanMarco tarafından tasarlanan "&amp;(AJ1167)&amp;"; "&amp;IF(C1167&gt;0,+VLOOKUP($C1167,'STYLE NAMES'!$B:$AC,15,FALSE),"")</f>
        <v>Cavalier SanMarco tarafından tasarlanan CAPE TOWN BEIGE KEP ŞAPKA; Nakış logolu Şapka</v>
      </c>
      <c r="AL1167" s="149" t="str">
        <f>IF(C1167&gt;0,+VLOOKUP($C1167,'STYLE NAMES'!$B:$AC,16,FALSE),"")</f>
        <v>Kompozisyon: 
100% Pamuk</v>
      </c>
      <c r="AM1167" s="149" t="str">
        <f>IF(C1167&gt;0,+VLOOKUP($C1167,'STYLE NAMES'!$B:$AC,17,FALSE),"")</f>
        <v>40 C Makine yıkama
Ütülemeyin
Çamaşır suyu kullanmayın</v>
      </c>
      <c r="AN1167" s="149" t="str">
        <f>IF($C1167&gt;0,$C1167&amp;" "&amp;$P1167&amp;" "&amp;+VLOOKUP($C1167,'STYLE NAMES'!$B:$AC,18,FALSE),"""")</f>
        <v>CAPE TOWN BEIGE CAPPELLINO DA BASEBALL</v>
      </c>
      <c r="AO1167" s="101" t="str">
        <f>"Disegnato da Cavalier SanMarco "&amp;(AN1167)&amp;"; "&amp;IF(C1167&gt;0,+VLOOKUP($C1167,'STYLE NAMES'!$B:$AC,19,FALSE),"")</f>
        <v>Disegnato da Cavalier SanMarco CAPE TOWN BEIGE CAPPELLINO DA BASEBALL; Cappellino da baseball con logo ricamato</v>
      </c>
      <c r="AP1167" s="101" t="str">
        <f>IF(C1167&gt;0,+VLOOKUP($C1167,'STYLE NAMES'!$B:$AC,20,FALSE),"")</f>
        <v>Composizione: 
100% Cotone</v>
      </c>
      <c r="AQ1167" s="101" t="str">
        <f>IF(C1167&gt;0,+VLOOKUP($C1167,'STYLE NAMES'!$B:$AC,21,FALSE),"")</f>
        <v>Lavare in lavatrice a 40°C 
Non stirare 
Non candeggiare</v>
      </c>
      <c r="AR1167" s="101">
        <f>IF(D1167&gt;0,+VLOOKUP($C1167,'STYLE NAMES'!$B:$AC,22,FALSE),"")</f>
        <v>0</v>
      </c>
      <c r="AS1167" s="101">
        <f>IF(E1167&gt;0,+VLOOKUP($C1167,'STYLE NAMES'!$B:$AC,23,FALSE),"")</f>
        <v>0</v>
      </c>
      <c r="AT1167" s="101">
        <f>IF(F1167&gt;0,+VLOOKUP($C1167,'STYLE NAMES'!$B:$AC,24,FALSE),"")</f>
        <v>0</v>
      </c>
      <c r="AU1167" s="101">
        <f>IF(G1167&gt;0,+VLOOKUP($C1167,'STYLE NAMES'!$B:$AC,25,FALSE),"")</f>
        <v>0</v>
      </c>
      <c r="AV1167" s="101">
        <f>+VLOOKUP($S1167,'CODE GENERATOR'!$P:$AM,15,FALSE)</f>
        <v>0</v>
      </c>
      <c r="AW1167" s="101">
        <f>+VLOOKUP($S1167,'CODE GENERATOR'!$P:$AM,16,FALSE)</f>
        <v>0</v>
      </c>
      <c r="AX1167" s="101">
        <f>+VLOOKUP($S1167,'CODE GENERATOR'!$P:$AM,17,FALSE)</f>
        <v>0</v>
      </c>
      <c r="AY1167" s="101">
        <f>+VLOOKUP($S1167,'CODE GENERATOR'!$P:$AM,18,FALSE)</f>
        <v>0</v>
      </c>
      <c r="AZ1167" s="101">
        <f>+VLOOKUP($S1167,'CODE GENERATOR'!$P:$AM,19,FALSE)</f>
        <v>0</v>
      </c>
      <c r="BA1167" s="101">
        <f>+VLOOKUP($S1167,'CODE GENERATOR'!$P:$AM,20,FALSE)</f>
        <v>0</v>
      </c>
      <c r="BB1167" s="101">
        <f>+VLOOKUP($S1167,'CODE GENERATOR'!$P:$AM,21,FALSE)</f>
        <v>0</v>
      </c>
      <c r="BC1167" s="101">
        <f>+VLOOKUP($S1167,'CODE GENERATOR'!$P:$AM,22,FALSE)</f>
        <v>0</v>
      </c>
      <c r="BD1167" s="101">
        <f>+VLOOKUP($S1167,'CODE GENERATOR'!$P:$AM,23,FALSE)</f>
        <v>0</v>
      </c>
      <c r="BE1167" s="101">
        <f>+VLOOKUP($S1167,'CODE GENERATOR'!$P:$AM,24,FALSE)</f>
        <v>0</v>
      </c>
      <c r="BF1167" s="101">
        <f>IF(C1167&gt;0,+VLOOKUP(G1167,'CATEGORY ID'!$A$1:$L$118,3,FALSE),"")</f>
        <v>17</v>
      </c>
      <c r="BG1167" s="101">
        <f>IF(C1167&gt;0,+VLOOKUP(H1167,'CATEGORY ID'!$D$1:$L$118,3,FALSE),"")</f>
        <v>17</v>
      </c>
      <c r="BH1167" s="101">
        <f>IF(C1167&gt;0,+VLOOKUP((+H1167&amp;I1167),'CATEGORY ID'!$H$1:$I$121,2,FALSE),"")</f>
        <v>18</v>
      </c>
      <c r="BJ1167" s="101">
        <f>IF(C1167&gt;0,IF(COUNTIF('CATEGORY ID'!$K$1:$K$121,+H1167&amp;K1167) &gt; 0, +VLOOKUP(+H1167&amp;K1167,'CATEGORY ID'!$K$1:$L$121,2,FALSE),""),"")</f>
        <v>72</v>
      </c>
      <c r="BK1167" s="101" t="str">
        <f>IF(C1167&gt;0,IF(COUNTIF('CATEGORY ID'!$K$124:$K$165, +VLOOKUP(C1167,'STYLE NAMES'!$B:$AE,30,FALSE)) &gt; 0, +VLOOKUP(VLOOKUP(C1167,'STYLE NAMES'!$B:$AE,30,FALSE),'CATEGORY ID'!K:M,2,FALSE),""),"")</f>
        <v/>
      </c>
      <c r="BL1167" s="101">
        <v>75</v>
      </c>
      <c r="BR1167" s="101" t="str" cm="1">
        <f t="array" ref="BR1167">IF(C1167&gt;0,_xlfn.TEXTJOIN(";", TRUE,_xlfn.UNIQUE(_xlfn._xlws.FILTER(BF1167:BQ1167,(BF1167:BQ1167&gt;0)),TRUE,FALSE)),"")&amp;";"&amp;BS1167</f>
        <v>17;18;72;75;</v>
      </c>
      <c r="BU1167" s="106">
        <f>IF(C1167&gt;0,+VLOOKUP($C1167,'STYLE NAMES'!$B:$AC,26,FALSE),"")</f>
        <v>29.9</v>
      </c>
      <c r="BV1167" s="106">
        <f>IF(C1167&gt;0,+VLOOKUP($C1167,'STYLE NAMES'!$B:$AC,27,FALSE),"")</f>
        <v>1640</v>
      </c>
      <c r="BW1167" s="106">
        <f>IF(C1167&gt;0,+VLOOKUP($C1167,'STYLE NAMES'!$B:$AC,28,FALSE),"")</f>
        <v>34.384999999999998</v>
      </c>
      <c r="BY1167"/>
      <c r="BZ1167" s="101">
        <v>500</v>
      </c>
      <c r="CA1167" s="137">
        <f t="shared" si="89"/>
        <v>0</v>
      </c>
      <c r="CB1167" s="137">
        <f>+VLOOKUP(C1167,'[2]STYLES &amp; MODELS MATRIX'!$A:$G,7,FALSE)</f>
        <v>0</v>
      </c>
      <c r="CC1167" s="137">
        <f>+VLOOKUP(C1167,'[1]STYLES &amp; SIZE CHARTS'!$A:$H,8,FALSE)</f>
        <v>0</v>
      </c>
      <c r="CD1167" s="137"/>
      <c r="CE1167" s="205"/>
      <c r="CF1167" s="141"/>
    </row>
    <row r="1168" spans="1:84" s="101" customFormat="1" ht="12" customHeight="1" x14ac:dyDescent="0.2">
      <c r="A1168" s="102"/>
      <c r="B1168" s="101" t="s">
        <v>1023</v>
      </c>
      <c r="C1168" s="101" t="s">
        <v>3829</v>
      </c>
      <c r="D1168" s="101" t="s">
        <v>592</v>
      </c>
      <c r="E1168" s="203" t="s">
        <v>3873</v>
      </c>
      <c r="F1168" s="101" t="s">
        <v>3898</v>
      </c>
      <c r="G1168" s="101" t="str">
        <f>IF(C1168&gt;0,+VLOOKUP($C1168,'STYLE NAMES'!$B:$AC,4,FALSE),"")</f>
        <v>ACCESSORIES</v>
      </c>
      <c r="H1168" s="101" t="str">
        <f>IF(C1168&gt;0,+VLOOKUP($C1168,'STYLE NAMES'!$B:$AC,5,FALSE),"")</f>
        <v>ACCESSORIES</v>
      </c>
      <c r="I1168" s="101" t="str">
        <f>IF(C1168&gt;0,+VLOOKUP($C1168,'STYLE NAMES'!$B:$AC,6,FALSE),"")</f>
        <v>RIDER ACCESSORIES</v>
      </c>
      <c r="J1168" s="101" t="str">
        <f>IF(C1168&gt;0,+VLOOKUP($C1168,'STYLE NAMES'!$B:$AC,7,FALSE),"")</f>
        <v>ADULTS UNISEX</v>
      </c>
      <c r="K1168" s="101" t="str">
        <f>IF(C1168&gt;0,+VLOOKUP($C1168,'STYLE NAMES'!$B:$AC,8,FALSE),"")</f>
        <v>RIDING SOCKS</v>
      </c>
      <c r="L1168" s="101" t="str">
        <f>IF(E1168&gt;0,+VLOOKUP($E1168,'CODE GENERATOR'!$D:$T,3,FALSE),"")</f>
        <v>A</v>
      </c>
      <c r="M1168" s="101" t="str">
        <f>IF(E1168&gt;0,+VLOOKUP($E1168,'CODE GENERATOR'!$D:$T,4,FALSE),"")</f>
        <v>COT/NYLON/EA</v>
      </c>
      <c r="N1168" s="101" t="str">
        <f>IF(E1168&gt;0,+VLOOKUP($E1168,'CODE GENERATOR'!$D:$T,6,FALSE),"")</f>
        <v>SET #1</v>
      </c>
      <c r="O1168" s="101" t="str">
        <f>IF(E1168&gt;0,+VLOOKUP($E1168,'CODE GENERATOR'!$D:$T,7,FALSE),"")</f>
        <v>SET #1</v>
      </c>
      <c r="P1168" s="101" t="str">
        <f t="shared" si="87"/>
        <v>SET #1</v>
      </c>
      <c r="Q1168" s="104" t="str">
        <f>IF(E1168&gt;0,+VLOOKUP($E1168,'CODE GENERATOR'!$D:$T,11,FALSE),"")</f>
        <v>A.RACAU_SOC0108A</v>
      </c>
      <c r="R1168" s="104" t="str">
        <f>IF(E1168&gt;0,+VLOOKUP($E1168,'CODE GENERATOR'!$D:$T,12,FALSE),"")</f>
        <v>CNE0036ST1ST1</v>
      </c>
      <c r="S1168" s="104" t="str">
        <f>IF(E1168&gt;0,+VLOOKUP($E1168,'CODE GENERATOR'!$D:$T,13,FALSE),"")</f>
        <v>A.RACAU_SOC0108A_CNE0036ST1ST1</v>
      </c>
      <c r="T1168" s="104" t="str">
        <f t="shared" si="88"/>
        <v>A.RACAU_SOC0108A_CNE0036ST1ST1_35-45</v>
      </c>
      <c r="U1168" s="105"/>
      <c r="V1168" s="107" t="str" cm="1">
        <f t="array" ref="V1168">_xlfn.TEXTJOIN(";", TRUE, _xlfn.UNIQUE(_xlfn._xlws.FILTER(P$3:P$10029, C$3:C$10029=C1168)))</f>
        <v>SET #1;SET #2;SET #3;SET #4;SET #5;SET #6;SET #7</v>
      </c>
      <c r="W1168" s="107" t="str" cm="1">
        <f t="array" ref="W1168">_xlfn.TEXTJOIN(";", TRUE, _xlfn.UNIQUE(_xlfn._xlws.FILTER(F$3:F$10029, C$3:C$10029=C1168)))</f>
        <v>35-45</v>
      </c>
      <c r="X1168" s="101">
        <f>IF(E1168&gt;0,+VLOOKUP($E1168,'CODE GENERATOR'!$D:$AC,19,FALSE),0)</f>
        <v>0</v>
      </c>
      <c r="Y1168" s="101" t="str">
        <f>IF(E1168&gt;0,+VLOOKUP($E1168,'CODE GENERATOR'!$D:$AC,20,FALSE),0)</f>
        <v/>
      </c>
      <c r="Z1168" s="101" t="str">
        <f>IF(E1168&gt;0,+VLOOKUP($E1168,'CODE GENERATOR'!$D:$AC,21,FALSE),0)</f>
        <v/>
      </c>
      <c r="AF1168" s="149" t="str">
        <f>IF($C1168&gt;0,$C1168&amp;" "&amp;$P1168&amp;" "&amp;+VLOOKUP($C1168,'STYLE NAMES'!$B:$AC,10,FALSE),"""")</f>
        <v>FONDI-3XB SET #1 4 SEASON RIDING SOCKS 
3 PACK BUNDLE</v>
      </c>
      <c r="AG1168" s="101" t="str">
        <f>"Enjoy our "&amp;(AF1168)&amp;"; "&amp;IF(C1168&gt;0,+VLOOKUP($C1168,'STYLE NAMES'!$B:$AC,11,FALSE),"")</f>
        <v xml:space="preserve">Enjoy our FONDI-3XB SET #1 4 SEASON RIDING SOCKS 
3 PACK BUNDLE; FONDI 3 PACK BUNDLE
AIRFLOW  SUMMER SOCKS 
Specially designed for riders    
SMART FIT - (Sizes 35 to 45)    
UNISEX    
COMFORTABLE   
BREATHABLE  
</v>
      </c>
      <c r="AH1168" s="101" t="str">
        <f>IF(C1168&gt;0,+VLOOKUP($C1168,'STYLE NAMES'!$B:$AC,12,FALSE),"")</f>
        <v xml:space="preserve">50% Cotton, 45% Nylon, 5% Elasthane
Technical Features:    
Fine Cotton bottom for comfort and humidity control    
Maximum breathability with CSM Airflow Technology     
Super light microfiber leg layer for cool feeling            
</v>
      </c>
      <c r="AI1168" s="101" t="str">
        <f>IF(C1168&gt;0,+VLOOKUP($C1168,'STYLE NAMES'!$B:$AC,13,FALSE),"")</f>
        <v xml:space="preserve">For best use we recommend hand-wash    
or Machine wash at 30C with hand-wash setting    
DO NOT TUMBLE DRY  </v>
      </c>
      <c r="AJ1168" s="149" t="str">
        <f>IF($C1168&gt;0,$C1168&amp;" "&amp;$P1168&amp;" "&amp;+VLOOKUP($C1168,'STYLE NAMES'!$B:$AC,14,FALSE),"""")</f>
        <v>FONDI-3XB SET #1 4 MEVSİM BİNİCİ ÇORABI
3'LÜ PAKET</v>
      </c>
      <c r="AK1168" s="149" t="str">
        <f>"Cavalier SanMarco tarafından tasarlanan "&amp;(AJ1168)&amp;"; "&amp;IF(C1168&gt;0,+VLOOKUP($C1168,'STYLE NAMES'!$B:$AC,15,FALSE),"")</f>
        <v xml:space="preserve">Cavalier SanMarco tarafından tasarlanan FONDI-3XB SET #1 4 MEVSİM BİNİCİ ÇORABI
3'LÜ PAKET; FONDI 3'LÜ PAKET
AIRFLOW YAZLIK ÇORAP
Biniciler için özel olarak tasarlandı    
SMART FIT - (35 - 45 Beden)    
UNISEX    
RAHAT  
NEFES ALABİLİR  
</v>
      </c>
      <c r="AL1168" s="149" t="str">
        <f>IF(C1168&gt;0,+VLOOKUP($C1168,'STYLE NAMES'!$B:$AC,16,FALSE),"")</f>
        <v>%50 Pamuk, %45 Naylon, %5 Elastan
Teknik Özellikler:    
Konfor ve nem kontrolü için İnce Pamuklu taban    
CSM Hava Akışı Teknolojisi ile maksimum nefes alabilirlik     
Serinlik hissi için süper hafif mikrofiber bacak katmanı</v>
      </c>
      <c r="AM1168" s="149" t="str">
        <f>IF(C1168&gt;0,+VLOOKUP($C1168,'STYLE NAMES'!$B:$AC,17,FALSE),"")</f>
        <v>En iyi kullanım için elde yıkamanızı öneririz    
veya Makinede 30C'de elde yıkama ayarında yıkayınız    
KURUTUCU KULLANMAYINIZ</v>
      </c>
      <c r="AN1168" s="149" t="str">
        <f>IF($C1168&gt;0,$C1168&amp;" "&amp;$P1168&amp;" "&amp;+VLOOKUP($C1168,'STYLE NAMES'!$B:$AC,18,FALSE),"""")</f>
        <v>FONDI-3XB SET #1 CALZINI DA EQUITAZIONE PER 4 STAGIONI_x000D_
PACCHETTO DA 3 CONFEZIONI</v>
      </c>
      <c r="AO1168" s="101" t="str">
        <f>"Disegnato da Cavalier SanMarco "&amp;(AN1168)&amp;"; "&amp;IF(C1168&gt;0,+VLOOKUP($C1168,'STYLE NAMES'!$B:$AC,19,FALSE),"")</f>
        <v xml:space="preserve">Disegnato da Cavalier SanMarco FONDI-3XB SET #1 CALZINI DA EQUITAZIONE PER 4 STAGIONI_x000D_
PACCHETTO DA 3 CONFEZIONI; FONDI CONFEZIONE DA 3
CALZINI ESTIVI AIRFLOW
Progettato appositamente per i cavalieri
VESTIBILITÀ INTELLIGENTE - (Taglia 35 - 45)
UNISEX
COMODO
TRASPIRANTE
</v>
      </c>
      <c r="AP1168" s="101" t="str">
        <f>IF(C1168&gt;0,+VLOOKUP($C1168,'STYLE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1168" s="101" t="str">
        <f>IF(C1168&gt;0,+VLOOKUP($C1168,'STYLE NAMES'!$B:$AC,21,FALSE),"")</f>
        <v>Per un utilizzo ottimale, consigliamo il lavaggio a mano_x000D_
o il lavaggio in lavatrice a 30°C con programma di lavaggio a mano_x000D_
Non ASCIUGARE IN ASCIUGATRICE</v>
      </c>
      <c r="AR1168" s="101">
        <f>IF(D1168&gt;0,+VLOOKUP($C1168,'STYLE NAMES'!$B:$AC,22,FALSE),"")</f>
        <v>0</v>
      </c>
      <c r="AS1168" s="101">
        <f>IF(E1168&gt;0,+VLOOKUP($C1168,'STYLE NAMES'!$B:$AC,23,FALSE),"")</f>
        <v>0</v>
      </c>
      <c r="AT1168" s="101">
        <f>IF(F1168&gt;0,+VLOOKUP($C1168,'STYLE NAMES'!$B:$AC,24,FALSE),"")</f>
        <v>0</v>
      </c>
      <c r="AU1168" s="101">
        <f>IF(G1168&gt;0,+VLOOKUP($C1168,'STYLE NAMES'!$B:$AC,25,FALSE),"")</f>
        <v>0</v>
      </c>
      <c r="AV1168" s="101">
        <f>+VLOOKUP($S1168,'CODE GENERATOR'!$P:$AM,15,FALSE)</f>
        <v>0</v>
      </c>
      <c r="AW1168" s="101">
        <f>+VLOOKUP($S1168,'CODE GENERATOR'!$P:$AM,16,FALSE)</f>
        <v>0</v>
      </c>
      <c r="AX1168" s="101">
        <f>+VLOOKUP($S1168,'CODE GENERATOR'!$P:$AM,17,FALSE)</f>
        <v>0</v>
      </c>
      <c r="AY1168" s="101">
        <f>+VLOOKUP($S1168,'CODE GENERATOR'!$P:$AM,18,FALSE)</f>
        <v>0</v>
      </c>
      <c r="AZ1168" s="101">
        <f>+VLOOKUP($S1168,'CODE GENERATOR'!$P:$AM,19,FALSE)</f>
        <v>0</v>
      </c>
      <c r="BA1168" s="101">
        <f>+VLOOKUP($S1168,'CODE GENERATOR'!$P:$AM,20,FALSE)</f>
        <v>0</v>
      </c>
      <c r="BB1168" s="101">
        <f>+VLOOKUP($S1168,'CODE GENERATOR'!$P:$AM,21,FALSE)</f>
        <v>0</v>
      </c>
      <c r="BC1168" s="101">
        <f>+VLOOKUP($S1168,'CODE GENERATOR'!$P:$AM,22,FALSE)</f>
        <v>0</v>
      </c>
      <c r="BD1168" s="101">
        <f>+VLOOKUP($S1168,'CODE GENERATOR'!$P:$AM,23,FALSE)</f>
        <v>0</v>
      </c>
      <c r="BE1168" s="101">
        <f>+VLOOKUP($S1168,'CODE GENERATOR'!$P:$AM,24,FALSE)</f>
        <v>0</v>
      </c>
      <c r="BF1168" s="101">
        <f>IF(C1168&gt;0,+VLOOKUP(G1168,'CATEGORY ID'!$A$1:$L$118,3,FALSE),"")</f>
        <v>17</v>
      </c>
      <c r="BG1168" s="101">
        <f>IF(C1168&gt;0,+VLOOKUP(H1168,'CATEGORY ID'!$D$1:$L$118,3,FALSE),"")</f>
        <v>17</v>
      </c>
      <c r="BH1168" s="101">
        <f>IF(C1168&gt;0,+VLOOKUP((+H1168&amp;I1168),'CATEGORY ID'!$H$1:$I$121,2,FALSE),"")</f>
        <v>18</v>
      </c>
      <c r="BJ1168" s="101">
        <f>IF(C1168&gt;0,IF(COUNTIF('CATEGORY ID'!$K$1:$K$121,+H1168&amp;K1168) &gt; 0, +VLOOKUP(+H1168&amp;K1168,'CATEGORY ID'!$K$1:$L$121,2,FALSE),""),"")</f>
        <v>49</v>
      </c>
      <c r="BK1168" s="101" t="str">
        <f>IF(C1168&gt;0,IF(COUNTIF('CATEGORY ID'!$K$124:$K$165, +VLOOKUP(C1168,'STYLE NAMES'!$B:$AE,30,FALSE)) &gt; 0, +VLOOKUP(VLOOKUP(C1168,'STYLE NAMES'!$B:$AE,30,FALSE),'CATEGORY ID'!K:M,2,FALSE),""),"")</f>
        <v/>
      </c>
      <c r="BL1168" s="101">
        <v>75</v>
      </c>
      <c r="BR1168" s="101" t="str" cm="1">
        <f t="array" ref="BR1168">IF(C1168&gt;0,_xlfn.TEXTJOIN(";", TRUE,_xlfn.UNIQUE(_xlfn._xlws.FILTER(BF1168:BQ1168,(BF1168:BQ1168&gt;0)),TRUE,FALSE)),"")&amp;";"&amp;BS1168</f>
        <v>17;18;49;75;</v>
      </c>
      <c r="BU1168" s="106">
        <f>IF(C1168&gt;0,+VLOOKUP($C1168,'STYLE NAMES'!$B:$AC,26,FALSE),"")</f>
        <v>39.9</v>
      </c>
      <c r="BV1168" s="106">
        <f>IF(C1168&gt;0,+VLOOKUP($C1168,'STYLE NAMES'!$B:$AC,27,FALSE),"")</f>
        <v>2190</v>
      </c>
      <c r="BW1168" s="106">
        <f>IF(C1168&gt;0,+VLOOKUP($C1168,'STYLE NAMES'!$B:$AC,28,FALSE),"")</f>
        <v>45.884999999999998</v>
      </c>
      <c r="BY1168"/>
      <c r="BZ1168" s="101">
        <v>94</v>
      </c>
      <c r="CA1168" s="137">
        <f t="shared" si="89"/>
        <v>0</v>
      </c>
      <c r="CB1168" s="137">
        <f>+VLOOKUP(C1168,'[2]STYLES &amp; MODELS MATRIX'!$A:$G,7,FALSE)</f>
        <v>0</v>
      </c>
      <c r="CC1168" s="137">
        <f>+VLOOKUP(C1168,'[1]STYLES &amp; SIZE CHARTS'!$A:$H,8,FALSE)</f>
        <v>0</v>
      </c>
      <c r="CD1168" s="137"/>
      <c r="CE1168" s="205"/>
      <c r="CF1168" s="141"/>
    </row>
    <row r="1169" spans="1:84" s="101" customFormat="1" ht="12" customHeight="1" x14ac:dyDescent="0.2">
      <c r="A1169" s="102"/>
      <c r="B1169" s="101" t="s">
        <v>1023</v>
      </c>
      <c r="C1169" s="101" t="s">
        <v>3829</v>
      </c>
      <c r="D1169" s="101" t="s">
        <v>592</v>
      </c>
      <c r="E1169" s="203" t="s">
        <v>3874</v>
      </c>
      <c r="F1169" s="101" t="s">
        <v>3898</v>
      </c>
      <c r="G1169" s="101" t="str">
        <f>IF(C1169&gt;0,+VLOOKUP($C1169,'STYLE NAMES'!$B:$AC,4,FALSE),"")</f>
        <v>ACCESSORIES</v>
      </c>
      <c r="H1169" s="101" t="str">
        <f>IF(C1169&gt;0,+VLOOKUP($C1169,'STYLE NAMES'!$B:$AC,5,FALSE),"")</f>
        <v>ACCESSORIES</v>
      </c>
      <c r="I1169" s="101" t="str">
        <f>IF(C1169&gt;0,+VLOOKUP($C1169,'STYLE NAMES'!$B:$AC,6,FALSE),"")</f>
        <v>RIDER ACCESSORIES</v>
      </c>
      <c r="J1169" s="101" t="str">
        <f>IF(C1169&gt;0,+VLOOKUP($C1169,'STYLE NAMES'!$B:$AC,7,FALSE),"")</f>
        <v>ADULTS UNISEX</v>
      </c>
      <c r="K1169" s="101" t="str">
        <f>IF(C1169&gt;0,+VLOOKUP($C1169,'STYLE NAMES'!$B:$AC,8,FALSE),"")</f>
        <v>RIDING SOCKS</v>
      </c>
      <c r="L1169" s="101" t="str">
        <f>IF(E1169&gt;0,+VLOOKUP($E1169,'CODE GENERATOR'!$D:$T,3,FALSE),"")</f>
        <v>A</v>
      </c>
      <c r="M1169" s="101" t="str">
        <f>IF(E1169&gt;0,+VLOOKUP($E1169,'CODE GENERATOR'!$D:$T,4,FALSE),"")</f>
        <v>COT/NYLON/EA</v>
      </c>
      <c r="N1169" s="101" t="str">
        <f>IF(E1169&gt;0,+VLOOKUP($E1169,'CODE GENERATOR'!$D:$T,6,FALSE),"")</f>
        <v>SET #2</v>
      </c>
      <c r="O1169" s="101" t="str">
        <f>IF(E1169&gt;0,+VLOOKUP($E1169,'CODE GENERATOR'!$D:$T,7,FALSE),"")</f>
        <v>SET #2</v>
      </c>
      <c r="P1169" s="101" t="str">
        <f t="shared" si="87"/>
        <v>SET #2</v>
      </c>
      <c r="Q1169" s="104" t="str">
        <f>IF(E1169&gt;0,+VLOOKUP($E1169,'CODE GENERATOR'!$D:$T,11,FALSE),"")</f>
        <v>A.RACAU_SOC0108A</v>
      </c>
      <c r="R1169" s="104" t="str">
        <f>IF(E1169&gt;0,+VLOOKUP($E1169,'CODE GENERATOR'!$D:$T,12,FALSE),"")</f>
        <v>CNE0036ST2ST2</v>
      </c>
      <c r="S1169" s="104" t="str">
        <f>IF(E1169&gt;0,+VLOOKUP($E1169,'CODE GENERATOR'!$D:$T,13,FALSE),"")</f>
        <v>A.RACAU_SOC0108A_CNE0036ST2ST2</v>
      </c>
      <c r="T1169" s="104" t="str">
        <f t="shared" si="88"/>
        <v>A.RACAU_SOC0108A_CNE0036ST2ST2_35-45</v>
      </c>
      <c r="U1169" s="105"/>
      <c r="V1169" s="107" t="str" cm="1">
        <f t="array" ref="V1169">_xlfn.TEXTJOIN(";", TRUE, _xlfn.UNIQUE(_xlfn._xlws.FILTER(P$3:P$10029, C$3:C$10029=C1169)))</f>
        <v>SET #1;SET #2;SET #3;SET #4;SET #5;SET #6;SET #7</v>
      </c>
      <c r="W1169" s="107" t="str" cm="1">
        <f t="array" ref="W1169">_xlfn.TEXTJOIN(";", TRUE, _xlfn.UNIQUE(_xlfn._xlws.FILTER(F$3:F$10029, C$3:C$10029=C1169)))</f>
        <v>35-45</v>
      </c>
      <c r="X1169" s="101">
        <f>IF(E1169&gt;0,+VLOOKUP($E1169,'CODE GENERATOR'!$D:$AC,19,FALSE),0)</f>
        <v>0</v>
      </c>
      <c r="Y1169" s="101" t="str">
        <f>IF(E1169&gt;0,+VLOOKUP($E1169,'CODE GENERATOR'!$D:$AC,20,FALSE),0)</f>
        <v/>
      </c>
      <c r="Z1169" s="101" t="str">
        <f>IF(E1169&gt;0,+VLOOKUP($E1169,'CODE GENERATOR'!$D:$AC,21,FALSE),0)</f>
        <v/>
      </c>
      <c r="AF1169" s="149" t="str">
        <f>IF($C1169&gt;0,$C1169&amp;" "&amp;$P1169&amp;" "&amp;+VLOOKUP($C1169,'STYLE NAMES'!$B:$AC,10,FALSE),"""")</f>
        <v>FONDI-3XB SET #2 4 SEASON RIDING SOCKS 
3 PACK BUNDLE</v>
      </c>
      <c r="AG1169" s="101" t="str">
        <f>"Enjoy our "&amp;(AF1169)&amp;"; "&amp;IF(C1169&gt;0,+VLOOKUP($C1169,'STYLE NAMES'!$B:$AC,11,FALSE),"")</f>
        <v xml:space="preserve">Enjoy our FONDI-3XB SET #2 4 SEASON RIDING SOCKS 
3 PACK BUNDLE; FONDI 3 PACK BUNDLE
AIRFLOW  SUMMER SOCKS 
Specially designed for riders    
SMART FIT - (Sizes 35 to 45)    
UNISEX    
COMFORTABLE   
BREATHABLE  
</v>
      </c>
      <c r="AH1169" s="101" t="str">
        <f>IF(C1169&gt;0,+VLOOKUP($C1169,'STYLE NAMES'!$B:$AC,12,FALSE),"")</f>
        <v xml:space="preserve">50% Cotton, 45% Nylon, 5% Elasthane
Technical Features:    
Fine Cotton bottom for comfort and humidity control    
Maximum breathability with CSM Airflow Technology     
Super light microfiber leg layer for cool feeling            
</v>
      </c>
      <c r="AI1169" s="101" t="str">
        <f>IF(C1169&gt;0,+VLOOKUP($C1169,'STYLE NAMES'!$B:$AC,13,FALSE),"")</f>
        <v xml:space="preserve">For best use we recommend hand-wash    
or Machine wash at 30C with hand-wash setting    
DO NOT TUMBLE DRY  </v>
      </c>
      <c r="AJ1169" s="149" t="str">
        <f>IF($C1169&gt;0,$C1169&amp;" "&amp;$P1169&amp;" "&amp;+VLOOKUP($C1169,'STYLE NAMES'!$B:$AC,14,FALSE),"""")</f>
        <v>FONDI-3XB SET #2 4 MEVSİM BİNİCİ ÇORABI
3'LÜ PAKET</v>
      </c>
      <c r="AK1169" s="149" t="str">
        <f>"Cavalier SanMarco tarafından tasarlanan "&amp;(AJ1169)&amp;"; "&amp;IF(C1169&gt;0,+VLOOKUP($C1169,'STYLE NAMES'!$B:$AC,15,FALSE),"")</f>
        <v xml:space="preserve">Cavalier SanMarco tarafından tasarlanan FONDI-3XB SET #2 4 MEVSİM BİNİCİ ÇORABI
3'LÜ PAKET; FONDI 3'LÜ PAKET
AIRFLOW YAZLIK ÇORAP
Biniciler için özel olarak tasarlandı    
SMART FIT - (35 - 45 Beden)    
UNISEX    
RAHAT  
NEFES ALABİLİR  
</v>
      </c>
      <c r="AL1169" s="149" t="str">
        <f>IF(C1169&gt;0,+VLOOKUP($C1169,'STYLE NAMES'!$B:$AC,16,FALSE),"")</f>
        <v>%50 Pamuk, %45 Naylon, %5 Elastan
Teknik Özellikler:    
Konfor ve nem kontrolü için İnce Pamuklu taban    
CSM Hava Akışı Teknolojisi ile maksimum nefes alabilirlik     
Serinlik hissi için süper hafif mikrofiber bacak katmanı</v>
      </c>
      <c r="AM1169" s="149" t="str">
        <f>IF(C1169&gt;0,+VLOOKUP($C1169,'STYLE NAMES'!$B:$AC,17,FALSE),"")</f>
        <v>En iyi kullanım için elde yıkamanızı öneririz    
veya Makinede 30C'de elde yıkama ayarında yıkayınız    
KURUTUCU KULLANMAYINIZ</v>
      </c>
      <c r="AN1169" s="149" t="str">
        <f>IF($C1169&gt;0,$C1169&amp;" "&amp;$P1169&amp;" "&amp;+VLOOKUP($C1169,'STYLE NAMES'!$B:$AC,18,FALSE),"""")</f>
        <v>FONDI-3XB SET #2 CALZINI DA EQUITAZIONE PER 4 STAGIONI_x000D_
PACCHETTO DA 3 CONFEZIONI</v>
      </c>
      <c r="AO1169" s="101" t="str">
        <f>"Disegnato da Cavalier SanMarco "&amp;(AN1169)&amp;"; "&amp;IF(C1169&gt;0,+VLOOKUP($C1169,'STYLE NAMES'!$B:$AC,19,FALSE),"")</f>
        <v xml:space="preserve">Disegnato da Cavalier SanMarco FONDI-3XB SET #2 CALZINI DA EQUITAZIONE PER 4 STAGIONI_x000D_
PACCHETTO DA 3 CONFEZIONI; FONDI CONFEZIONE DA 3
CALZINI ESTIVI AIRFLOW
Progettato appositamente per i cavalieri
VESTIBILITÀ INTELLIGENTE - (Taglia 35 - 45)
UNISEX
COMODO
TRASPIRANTE
</v>
      </c>
      <c r="AP1169" s="101" t="str">
        <f>IF(C1169&gt;0,+VLOOKUP($C1169,'STYLE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1169" s="101" t="str">
        <f>IF(C1169&gt;0,+VLOOKUP($C1169,'STYLE NAMES'!$B:$AC,21,FALSE),"")</f>
        <v>Per un utilizzo ottimale, consigliamo il lavaggio a mano_x000D_
o il lavaggio in lavatrice a 30°C con programma di lavaggio a mano_x000D_
Non ASCIUGARE IN ASCIUGATRICE</v>
      </c>
      <c r="AR1169" s="101">
        <f>IF(D1169&gt;0,+VLOOKUP($C1169,'STYLE NAMES'!$B:$AC,22,FALSE),"")</f>
        <v>0</v>
      </c>
      <c r="AS1169" s="101">
        <f>IF(E1169&gt;0,+VLOOKUP($C1169,'STYLE NAMES'!$B:$AC,23,FALSE),"")</f>
        <v>0</v>
      </c>
      <c r="AT1169" s="101">
        <f>IF(F1169&gt;0,+VLOOKUP($C1169,'STYLE NAMES'!$B:$AC,24,FALSE),"")</f>
        <v>0</v>
      </c>
      <c r="AU1169" s="101">
        <f>IF(G1169&gt;0,+VLOOKUP($C1169,'STYLE NAMES'!$B:$AC,25,FALSE),"")</f>
        <v>0</v>
      </c>
      <c r="AV1169" s="101">
        <f>+VLOOKUP($S1169,'CODE GENERATOR'!$P:$AM,15,FALSE)</f>
        <v>0</v>
      </c>
      <c r="AW1169" s="101">
        <f>+VLOOKUP($S1169,'CODE GENERATOR'!$P:$AM,16,FALSE)</f>
        <v>0</v>
      </c>
      <c r="AX1169" s="101">
        <f>+VLOOKUP($S1169,'CODE GENERATOR'!$P:$AM,17,FALSE)</f>
        <v>0</v>
      </c>
      <c r="AY1169" s="101">
        <f>+VLOOKUP($S1169,'CODE GENERATOR'!$P:$AM,18,FALSE)</f>
        <v>0</v>
      </c>
      <c r="AZ1169" s="101">
        <f>+VLOOKUP($S1169,'CODE GENERATOR'!$P:$AM,19,FALSE)</f>
        <v>0</v>
      </c>
      <c r="BA1169" s="101">
        <f>+VLOOKUP($S1169,'CODE GENERATOR'!$P:$AM,20,FALSE)</f>
        <v>0</v>
      </c>
      <c r="BB1169" s="101">
        <f>+VLOOKUP($S1169,'CODE GENERATOR'!$P:$AM,21,FALSE)</f>
        <v>0</v>
      </c>
      <c r="BC1169" s="101">
        <f>+VLOOKUP($S1169,'CODE GENERATOR'!$P:$AM,22,FALSE)</f>
        <v>0</v>
      </c>
      <c r="BD1169" s="101">
        <f>+VLOOKUP($S1169,'CODE GENERATOR'!$P:$AM,23,FALSE)</f>
        <v>0</v>
      </c>
      <c r="BE1169" s="101">
        <f>+VLOOKUP($S1169,'CODE GENERATOR'!$P:$AM,24,FALSE)</f>
        <v>0</v>
      </c>
      <c r="BF1169" s="101">
        <f>IF(C1169&gt;0,+VLOOKUP(G1169,'CATEGORY ID'!$A$1:$L$118,3,FALSE),"")</f>
        <v>17</v>
      </c>
      <c r="BG1169" s="101">
        <f>IF(C1169&gt;0,+VLOOKUP(H1169,'CATEGORY ID'!$D$1:$L$118,3,FALSE),"")</f>
        <v>17</v>
      </c>
      <c r="BH1169" s="101">
        <f>IF(C1169&gt;0,+VLOOKUP((+H1169&amp;I1169),'CATEGORY ID'!$H$1:$I$121,2,FALSE),"")</f>
        <v>18</v>
      </c>
      <c r="BJ1169" s="101">
        <f>IF(C1169&gt;0,IF(COUNTIF('CATEGORY ID'!$K$1:$K$121,+H1169&amp;K1169) &gt; 0, +VLOOKUP(+H1169&amp;K1169,'CATEGORY ID'!$K$1:$L$121,2,FALSE),""),"")</f>
        <v>49</v>
      </c>
      <c r="BK1169" s="101" t="str">
        <f>IF(C1169&gt;0,IF(COUNTIF('CATEGORY ID'!$K$124:$K$165, +VLOOKUP(C1169,'STYLE NAMES'!$B:$AE,30,FALSE)) &gt; 0, +VLOOKUP(VLOOKUP(C1169,'STYLE NAMES'!$B:$AE,30,FALSE),'CATEGORY ID'!K:M,2,FALSE),""),"")</f>
        <v/>
      </c>
      <c r="BL1169" s="101">
        <v>75</v>
      </c>
      <c r="BR1169" s="101" t="str" cm="1">
        <f t="array" ref="BR1169">IF(C1169&gt;0,_xlfn.TEXTJOIN(";", TRUE,_xlfn.UNIQUE(_xlfn._xlws.FILTER(BF1169:BQ1169,(BF1169:BQ1169&gt;0)),TRUE,FALSE)),"")&amp;";"&amp;BS1169</f>
        <v>17;18;49;75;</v>
      </c>
      <c r="BU1169" s="106">
        <f>IF(C1169&gt;0,+VLOOKUP($C1169,'STYLE NAMES'!$B:$AC,26,FALSE),"")</f>
        <v>39.9</v>
      </c>
      <c r="BV1169" s="106">
        <f>IF(C1169&gt;0,+VLOOKUP($C1169,'STYLE NAMES'!$B:$AC,27,FALSE),"")</f>
        <v>2190</v>
      </c>
      <c r="BW1169" s="106">
        <f>IF(C1169&gt;0,+VLOOKUP($C1169,'STYLE NAMES'!$B:$AC,28,FALSE),"")</f>
        <v>45.884999999999998</v>
      </c>
      <c r="BY1169"/>
      <c r="BZ1169" s="101">
        <v>98</v>
      </c>
      <c r="CA1169" s="137">
        <f t="shared" si="89"/>
        <v>0</v>
      </c>
      <c r="CB1169" s="137">
        <f>+VLOOKUP(C1169,'[2]STYLES &amp; MODELS MATRIX'!$A:$G,7,FALSE)</f>
        <v>0</v>
      </c>
      <c r="CC1169" s="137">
        <f>+VLOOKUP(C1169,'[1]STYLES &amp; SIZE CHARTS'!$A:$H,8,FALSE)</f>
        <v>0</v>
      </c>
      <c r="CD1169" s="137"/>
      <c r="CE1169" s="205"/>
      <c r="CF1169" s="141"/>
    </row>
    <row r="1170" spans="1:84" s="101" customFormat="1" ht="12" customHeight="1" x14ac:dyDescent="0.2">
      <c r="A1170" s="102"/>
      <c r="B1170" s="101" t="s">
        <v>1023</v>
      </c>
      <c r="C1170" s="101" t="s">
        <v>3829</v>
      </c>
      <c r="D1170" s="101" t="s">
        <v>592</v>
      </c>
      <c r="E1170" s="203" t="s">
        <v>3875</v>
      </c>
      <c r="F1170" s="101" t="s">
        <v>3898</v>
      </c>
      <c r="G1170" s="101" t="str">
        <f>IF(C1170&gt;0,+VLOOKUP($C1170,'STYLE NAMES'!$B:$AC,4,FALSE),"")</f>
        <v>ACCESSORIES</v>
      </c>
      <c r="H1170" s="101" t="str">
        <f>IF(C1170&gt;0,+VLOOKUP($C1170,'STYLE NAMES'!$B:$AC,5,FALSE),"")</f>
        <v>ACCESSORIES</v>
      </c>
      <c r="I1170" s="101" t="str">
        <f>IF(C1170&gt;0,+VLOOKUP($C1170,'STYLE NAMES'!$B:$AC,6,FALSE),"")</f>
        <v>RIDER ACCESSORIES</v>
      </c>
      <c r="J1170" s="101" t="str">
        <f>IF(C1170&gt;0,+VLOOKUP($C1170,'STYLE NAMES'!$B:$AC,7,FALSE),"")</f>
        <v>ADULTS UNISEX</v>
      </c>
      <c r="K1170" s="101" t="str">
        <f>IF(C1170&gt;0,+VLOOKUP($C1170,'STYLE NAMES'!$B:$AC,8,FALSE),"")</f>
        <v>RIDING SOCKS</v>
      </c>
      <c r="L1170" s="101" t="str">
        <f>IF(E1170&gt;0,+VLOOKUP($E1170,'CODE GENERATOR'!$D:$T,3,FALSE),"")</f>
        <v>A</v>
      </c>
      <c r="M1170" s="101" t="str">
        <f>IF(E1170&gt;0,+VLOOKUP($E1170,'CODE GENERATOR'!$D:$T,4,FALSE),"")</f>
        <v>COT/NYLON/EA</v>
      </c>
      <c r="N1170" s="101" t="str">
        <f>IF(E1170&gt;0,+VLOOKUP($E1170,'CODE GENERATOR'!$D:$T,6,FALSE),"")</f>
        <v>SET #3</v>
      </c>
      <c r="O1170" s="101" t="str">
        <f>IF(E1170&gt;0,+VLOOKUP($E1170,'CODE GENERATOR'!$D:$T,7,FALSE),"")</f>
        <v>SET #3</v>
      </c>
      <c r="P1170" s="101" t="str">
        <f t="shared" si="87"/>
        <v>SET #3</v>
      </c>
      <c r="Q1170" s="104" t="str">
        <f>IF(E1170&gt;0,+VLOOKUP($E1170,'CODE GENERATOR'!$D:$T,11,FALSE),"")</f>
        <v>A.RACAU_SOC0108A</v>
      </c>
      <c r="R1170" s="104" t="str">
        <f>IF(E1170&gt;0,+VLOOKUP($E1170,'CODE GENERATOR'!$D:$T,12,FALSE),"")</f>
        <v>CNE0036ST3ST3</v>
      </c>
      <c r="S1170" s="104" t="str">
        <f>IF(E1170&gt;0,+VLOOKUP($E1170,'CODE GENERATOR'!$D:$T,13,FALSE),"")</f>
        <v>A.RACAU_SOC0108A_CNE0036ST3ST3</v>
      </c>
      <c r="T1170" s="104" t="str">
        <f t="shared" si="88"/>
        <v>A.RACAU_SOC0108A_CNE0036ST3ST3_35-45</v>
      </c>
      <c r="U1170" s="105"/>
      <c r="V1170" s="107" t="str" cm="1">
        <f t="array" ref="V1170">_xlfn.TEXTJOIN(";", TRUE, _xlfn.UNIQUE(_xlfn._xlws.FILTER(P$3:P$10029, C$3:C$10029=C1170)))</f>
        <v>SET #1;SET #2;SET #3;SET #4;SET #5;SET #6;SET #7</v>
      </c>
      <c r="W1170" s="107" t="str" cm="1">
        <f t="array" ref="W1170">_xlfn.TEXTJOIN(";", TRUE, _xlfn.UNIQUE(_xlfn._xlws.FILTER(F$3:F$10029, C$3:C$10029=C1170)))</f>
        <v>35-45</v>
      </c>
      <c r="X1170" s="101">
        <f>IF(E1170&gt;0,+VLOOKUP($E1170,'CODE GENERATOR'!$D:$AC,19,FALSE),0)</f>
        <v>0</v>
      </c>
      <c r="Y1170" s="101" t="str">
        <f>IF(E1170&gt;0,+VLOOKUP($E1170,'CODE GENERATOR'!$D:$AC,20,FALSE),0)</f>
        <v/>
      </c>
      <c r="Z1170" s="101" t="str">
        <f>IF(E1170&gt;0,+VLOOKUP($E1170,'CODE GENERATOR'!$D:$AC,21,FALSE),0)</f>
        <v/>
      </c>
      <c r="AF1170" s="149" t="str">
        <f>IF($C1170&gt;0,$C1170&amp;" "&amp;$P1170&amp;" "&amp;+VLOOKUP($C1170,'STYLE NAMES'!$B:$AC,10,FALSE),"""")</f>
        <v>FONDI-3XB SET #3 4 SEASON RIDING SOCKS 
3 PACK BUNDLE</v>
      </c>
      <c r="AG1170" s="101" t="str">
        <f>"Enjoy our "&amp;(AF1170)&amp;"; "&amp;IF(C1170&gt;0,+VLOOKUP($C1170,'STYLE NAMES'!$B:$AC,11,FALSE),"")</f>
        <v xml:space="preserve">Enjoy our FONDI-3XB SET #3 4 SEASON RIDING SOCKS 
3 PACK BUNDLE; FONDI 3 PACK BUNDLE
AIRFLOW  SUMMER SOCKS 
Specially designed for riders    
SMART FIT - (Sizes 35 to 45)    
UNISEX    
COMFORTABLE   
BREATHABLE  
</v>
      </c>
      <c r="AH1170" s="101" t="str">
        <f>IF(C1170&gt;0,+VLOOKUP($C1170,'STYLE NAMES'!$B:$AC,12,FALSE),"")</f>
        <v xml:space="preserve">50% Cotton, 45% Nylon, 5% Elasthane
Technical Features:    
Fine Cotton bottom for comfort and humidity control    
Maximum breathability with CSM Airflow Technology     
Super light microfiber leg layer for cool feeling            
</v>
      </c>
      <c r="AI1170" s="101" t="str">
        <f>IF(C1170&gt;0,+VLOOKUP($C1170,'STYLE NAMES'!$B:$AC,13,FALSE),"")</f>
        <v xml:space="preserve">For best use we recommend hand-wash    
or Machine wash at 30C with hand-wash setting    
DO NOT TUMBLE DRY  </v>
      </c>
      <c r="AJ1170" s="149" t="str">
        <f>IF($C1170&gt;0,$C1170&amp;" "&amp;$P1170&amp;" "&amp;+VLOOKUP($C1170,'STYLE NAMES'!$B:$AC,14,FALSE),"""")</f>
        <v>FONDI-3XB SET #3 4 MEVSİM BİNİCİ ÇORABI
3'LÜ PAKET</v>
      </c>
      <c r="AK1170" s="149" t="str">
        <f>"Cavalier SanMarco tarafından tasarlanan "&amp;(AJ1170)&amp;"; "&amp;IF(C1170&gt;0,+VLOOKUP($C1170,'STYLE NAMES'!$B:$AC,15,FALSE),"")</f>
        <v xml:space="preserve">Cavalier SanMarco tarafından tasarlanan FONDI-3XB SET #3 4 MEVSİM BİNİCİ ÇORABI
3'LÜ PAKET; FONDI 3'LÜ PAKET
AIRFLOW YAZLIK ÇORAP
Biniciler için özel olarak tasarlandı    
SMART FIT - (35 - 45 Beden)    
UNISEX    
RAHAT  
NEFES ALABİLİR  
</v>
      </c>
      <c r="AL1170" s="149" t="str">
        <f>IF(C1170&gt;0,+VLOOKUP($C1170,'STYLE NAMES'!$B:$AC,16,FALSE),"")</f>
        <v>%50 Pamuk, %45 Naylon, %5 Elastan
Teknik Özellikler:    
Konfor ve nem kontrolü için İnce Pamuklu taban    
CSM Hava Akışı Teknolojisi ile maksimum nefes alabilirlik     
Serinlik hissi için süper hafif mikrofiber bacak katmanı</v>
      </c>
      <c r="AM1170" s="149" t="str">
        <f>IF(C1170&gt;0,+VLOOKUP($C1170,'STYLE NAMES'!$B:$AC,17,FALSE),"")</f>
        <v>En iyi kullanım için elde yıkamanızı öneririz    
veya Makinede 30C'de elde yıkama ayarında yıkayınız    
KURUTUCU KULLANMAYINIZ</v>
      </c>
      <c r="AN1170" s="149" t="str">
        <f>IF($C1170&gt;0,$C1170&amp;" "&amp;$P1170&amp;" "&amp;+VLOOKUP($C1170,'STYLE NAMES'!$B:$AC,18,FALSE),"""")</f>
        <v>FONDI-3XB SET #3 CALZINI DA EQUITAZIONE PER 4 STAGIONI_x000D_
PACCHETTO DA 3 CONFEZIONI</v>
      </c>
      <c r="AO1170" s="101" t="str">
        <f>"Disegnato da Cavalier SanMarco "&amp;(AN1170)&amp;"; "&amp;IF(C1170&gt;0,+VLOOKUP($C1170,'STYLE NAMES'!$B:$AC,19,FALSE),"")</f>
        <v xml:space="preserve">Disegnato da Cavalier SanMarco FONDI-3XB SET #3 CALZINI DA EQUITAZIONE PER 4 STAGIONI_x000D_
PACCHETTO DA 3 CONFEZIONI; FONDI CONFEZIONE DA 3
CALZINI ESTIVI AIRFLOW
Progettato appositamente per i cavalieri
VESTIBILITÀ INTELLIGENTE - (Taglia 35 - 45)
UNISEX
COMODO
TRASPIRANTE
</v>
      </c>
      <c r="AP1170" s="101" t="str">
        <f>IF(C1170&gt;0,+VLOOKUP($C1170,'STYLE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1170" s="101" t="str">
        <f>IF(C1170&gt;0,+VLOOKUP($C1170,'STYLE NAMES'!$B:$AC,21,FALSE),"")</f>
        <v>Per un utilizzo ottimale, consigliamo il lavaggio a mano_x000D_
o il lavaggio in lavatrice a 30°C con programma di lavaggio a mano_x000D_
Non ASCIUGARE IN ASCIUGATRICE</v>
      </c>
      <c r="AR1170" s="101">
        <f>IF(D1170&gt;0,+VLOOKUP($C1170,'STYLE NAMES'!$B:$AC,22,FALSE),"")</f>
        <v>0</v>
      </c>
      <c r="AS1170" s="101">
        <f>IF(E1170&gt;0,+VLOOKUP($C1170,'STYLE NAMES'!$B:$AC,23,FALSE),"")</f>
        <v>0</v>
      </c>
      <c r="AT1170" s="101">
        <f>IF(F1170&gt;0,+VLOOKUP($C1170,'STYLE NAMES'!$B:$AC,24,FALSE),"")</f>
        <v>0</v>
      </c>
      <c r="AU1170" s="101">
        <f>IF(G1170&gt;0,+VLOOKUP($C1170,'STYLE NAMES'!$B:$AC,25,FALSE),"")</f>
        <v>0</v>
      </c>
      <c r="AV1170" s="101">
        <f>+VLOOKUP($S1170,'CODE GENERATOR'!$P:$AM,15,FALSE)</f>
        <v>0</v>
      </c>
      <c r="AW1170" s="101">
        <f>+VLOOKUP($S1170,'CODE GENERATOR'!$P:$AM,16,FALSE)</f>
        <v>0</v>
      </c>
      <c r="AX1170" s="101">
        <f>+VLOOKUP($S1170,'CODE GENERATOR'!$P:$AM,17,FALSE)</f>
        <v>0</v>
      </c>
      <c r="AY1170" s="101">
        <f>+VLOOKUP($S1170,'CODE GENERATOR'!$P:$AM,18,FALSE)</f>
        <v>0</v>
      </c>
      <c r="AZ1170" s="101">
        <f>+VLOOKUP($S1170,'CODE GENERATOR'!$P:$AM,19,FALSE)</f>
        <v>0</v>
      </c>
      <c r="BA1170" s="101">
        <f>+VLOOKUP($S1170,'CODE GENERATOR'!$P:$AM,20,FALSE)</f>
        <v>0</v>
      </c>
      <c r="BB1170" s="101">
        <f>+VLOOKUP($S1170,'CODE GENERATOR'!$P:$AM,21,FALSE)</f>
        <v>0</v>
      </c>
      <c r="BC1170" s="101">
        <f>+VLOOKUP($S1170,'CODE GENERATOR'!$P:$AM,22,FALSE)</f>
        <v>0</v>
      </c>
      <c r="BD1170" s="101">
        <f>+VLOOKUP($S1170,'CODE GENERATOR'!$P:$AM,23,FALSE)</f>
        <v>0</v>
      </c>
      <c r="BE1170" s="101">
        <f>+VLOOKUP($S1170,'CODE GENERATOR'!$P:$AM,24,FALSE)</f>
        <v>0</v>
      </c>
      <c r="BF1170" s="101">
        <f>IF(C1170&gt;0,+VLOOKUP(G1170,'CATEGORY ID'!$A$1:$L$118,3,FALSE),"")</f>
        <v>17</v>
      </c>
      <c r="BG1170" s="101">
        <f>IF(C1170&gt;0,+VLOOKUP(H1170,'CATEGORY ID'!$D$1:$L$118,3,FALSE),"")</f>
        <v>17</v>
      </c>
      <c r="BH1170" s="101">
        <f>IF(C1170&gt;0,+VLOOKUP((+H1170&amp;I1170),'CATEGORY ID'!$H$1:$I$121,2,FALSE),"")</f>
        <v>18</v>
      </c>
      <c r="BJ1170" s="101">
        <f>IF(C1170&gt;0,IF(COUNTIF('CATEGORY ID'!$K$1:$K$121,+H1170&amp;K1170) &gt; 0, +VLOOKUP(+H1170&amp;K1170,'CATEGORY ID'!$K$1:$L$121,2,FALSE),""),"")</f>
        <v>49</v>
      </c>
      <c r="BK1170" s="101" t="str">
        <f>IF(C1170&gt;0,IF(COUNTIF('CATEGORY ID'!$K$124:$K$165, +VLOOKUP(C1170,'STYLE NAMES'!$B:$AE,30,FALSE)) &gt; 0, +VLOOKUP(VLOOKUP(C1170,'STYLE NAMES'!$B:$AE,30,FALSE),'CATEGORY ID'!K:M,2,FALSE),""),"")</f>
        <v/>
      </c>
      <c r="BL1170" s="101">
        <v>75</v>
      </c>
      <c r="BR1170" s="101" t="str" cm="1">
        <f t="array" ref="BR1170">IF(C1170&gt;0,_xlfn.TEXTJOIN(";", TRUE,_xlfn.UNIQUE(_xlfn._xlws.FILTER(BF1170:BQ1170,(BF1170:BQ1170&gt;0)),TRUE,FALSE)),"")&amp;";"&amp;BS1170</f>
        <v>17;18;49;75;</v>
      </c>
      <c r="BU1170" s="106">
        <f>IF(C1170&gt;0,+VLOOKUP($C1170,'STYLE NAMES'!$B:$AC,26,FALSE),"")</f>
        <v>39.9</v>
      </c>
      <c r="BV1170" s="106">
        <f>IF(C1170&gt;0,+VLOOKUP($C1170,'STYLE NAMES'!$B:$AC,27,FALSE),"")</f>
        <v>2190</v>
      </c>
      <c r="BW1170" s="106">
        <f>IF(C1170&gt;0,+VLOOKUP($C1170,'STYLE NAMES'!$B:$AC,28,FALSE),"")</f>
        <v>45.884999999999998</v>
      </c>
      <c r="BY1170"/>
      <c r="BZ1170" s="101">
        <v>195</v>
      </c>
      <c r="CA1170" s="137">
        <f t="shared" si="89"/>
        <v>0</v>
      </c>
      <c r="CB1170" s="137">
        <f>+VLOOKUP(C1170,'[2]STYLES &amp; MODELS MATRIX'!$A:$G,7,FALSE)</f>
        <v>0</v>
      </c>
      <c r="CC1170" s="137">
        <f>+VLOOKUP(C1170,'[1]STYLES &amp; SIZE CHARTS'!$A:$H,8,FALSE)</f>
        <v>0</v>
      </c>
      <c r="CD1170" s="137"/>
      <c r="CE1170" s="205"/>
      <c r="CF1170" s="141"/>
    </row>
    <row r="1171" spans="1:84" s="101" customFormat="1" ht="12" customHeight="1" x14ac:dyDescent="0.2">
      <c r="A1171" s="102"/>
      <c r="B1171" s="101" t="s">
        <v>1023</v>
      </c>
      <c r="C1171" s="101" t="s">
        <v>3829</v>
      </c>
      <c r="D1171" s="101" t="s">
        <v>592</v>
      </c>
      <c r="E1171" s="203" t="s">
        <v>3876</v>
      </c>
      <c r="F1171" s="101" t="s">
        <v>3898</v>
      </c>
      <c r="G1171" s="101" t="str">
        <f>IF(C1171&gt;0,+VLOOKUP($C1171,'STYLE NAMES'!$B:$AC,4,FALSE),"")</f>
        <v>ACCESSORIES</v>
      </c>
      <c r="H1171" s="101" t="str">
        <f>IF(C1171&gt;0,+VLOOKUP($C1171,'STYLE NAMES'!$B:$AC,5,FALSE),"")</f>
        <v>ACCESSORIES</v>
      </c>
      <c r="I1171" s="101" t="str">
        <f>IF(C1171&gt;0,+VLOOKUP($C1171,'STYLE NAMES'!$B:$AC,6,FALSE),"")</f>
        <v>RIDER ACCESSORIES</v>
      </c>
      <c r="J1171" s="101" t="str">
        <f>IF(C1171&gt;0,+VLOOKUP($C1171,'STYLE NAMES'!$B:$AC,7,FALSE),"")</f>
        <v>ADULTS UNISEX</v>
      </c>
      <c r="K1171" s="101" t="str">
        <f>IF(C1171&gt;0,+VLOOKUP($C1171,'STYLE NAMES'!$B:$AC,8,FALSE),"")</f>
        <v>RIDING SOCKS</v>
      </c>
      <c r="L1171" s="101" t="str">
        <f>IF(E1171&gt;0,+VLOOKUP($E1171,'CODE GENERATOR'!$D:$T,3,FALSE),"")</f>
        <v>A</v>
      </c>
      <c r="M1171" s="101" t="str">
        <f>IF(E1171&gt;0,+VLOOKUP($E1171,'CODE GENERATOR'!$D:$T,4,FALSE),"")</f>
        <v>COT/NYLON/EA</v>
      </c>
      <c r="N1171" s="101" t="str">
        <f>IF(E1171&gt;0,+VLOOKUP($E1171,'CODE GENERATOR'!$D:$T,6,FALSE),"")</f>
        <v>SET #4</v>
      </c>
      <c r="O1171" s="101" t="str">
        <f>IF(E1171&gt;0,+VLOOKUP($E1171,'CODE GENERATOR'!$D:$T,7,FALSE),"")</f>
        <v>SET #4</v>
      </c>
      <c r="P1171" s="101" t="str">
        <f t="shared" si="87"/>
        <v>SET #4</v>
      </c>
      <c r="Q1171" s="104" t="str">
        <f>IF(E1171&gt;0,+VLOOKUP($E1171,'CODE GENERATOR'!$D:$T,11,FALSE),"")</f>
        <v>A.RACAU_SOC0108A</v>
      </c>
      <c r="R1171" s="104" t="str">
        <f>IF(E1171&gt;0,+VLOOKUP($E1171,'CODE GENERATOR'!$D:$T,12,FALSE),"")</f>
        <v>CNE0036ST4ST4</v>
      </c>
      <c r="S1171" s="104" t="str">
        <f>IF(E1171&gt;0,+VLOOKUP($E1171,'CODE GENERATOR'!$D:$T,13,FALSE),"")</f>
        <v>A.RACAU_SOC0108A_CNE0036ST4ST4</v>
      </c>
      <c r="T1171" s="104" t="str">
        <f t="shared" si="88"/>
        <v>A.RACAU_SOC0108A_CNE0036ST4ST4_35-45</v>
      </c>
      <c r="U1171" s="105"/>
      <c r="V1171" s="107" t="str" cm="1">
        <f t="array" ref="V1171">_xlfn.TEXTJOIN(";", TRUE, _xlfn.UNIQUE(_xlfn._xlws.FILTER(P$3:P$10029, C$3:C$10029=C1171)))</f>
        <v>SET #1;SET #2;SET #3;SET #4;SET #5;SET #6;SET #7</v>
      </c>
      <c r="W1171" s="107" t="str" cm="1">
        <f t="array" ref="W1171">_xlfn.TEXTJOIN(";", TRUE, _xlfn.UNIQUE(_xlfn._xlws.FILTER(F$3:F$10029, C$3:C$10029=C1171)))</f>
        <v>35-45</v>
      </c>
      <c r="X1171" s="101">
        <f>IF(E1171&gt;0,+VLOOKUP($E1171,'CODE GENERATOR'!$D:$AC,19,FALSE),0)</f>
        <v>0</v>
      </c>
      <c r="Y1171" s="101" t="str">
        <f>IF(E1171&gt;0,+VLOOKUP($E1171,'CODE GENERATOR'!$D:$AC,20,FALSE),0)</f>
        <v/>
      </c>
      <c r="Z1171" s="101" t="str">
        <f>IF(E1171&gt;0,+VLOOKUP($E1171,'CODE GENERATOR'!$D:$AC,21,FALSE),0)</f>
        <v/>
      </c>
      <c r="AF1171" s="149" t="str">
        <f>IF($C1171&gt;0,$C1171&amp;" "&amp;$P1171&amp;" "&amp;+VLOOKUP($C1171,'STYLE NAMES'!$B:$AC,10,FALSE),"""")</f>
        <v>FONDI-3XB SET #4 4 SEASON RIDING SOCKS 
3 PACK BUNDLE</v>
      </c>
      <c r="AG1171" s="101" t="str">
        <f>"Enjoy our "&amp;(AF1171)&amp;"; "&amp;IF(C1171&gt;0,+VLOOKUP($C1171,'STYLE NAMES'!$B:$AC,11,FALSE),"")</f>
        <v xml:space="preserve">Enjoy our FONDI-3XB SET #4 4 SEASON RIDING SOCKS 
3 PACK BUNDLE; FONDI 3 PACK BUNDLE
AIRFLOW  SUMMER SOCKS 
Specially designed for riders    
SMART FIT - (Sizes 35 to 45)    
UNISEX    
COMFORTABLE   
BREATHABLE  
</v>
      </c>
      <c r="AH1171" s="101" t="str">
        <f>IF(C1171&gt;0,+VLOOKUP($C1171,'STYLE NAMES'!$B:$AC,12,FALSE),"")</f>
        <v xml:space="preserve">50% Cotton, 45% Nylon, 5% Elasthane
Technical Features:    
Fine Cotton bottom for comfort and humidity control    
Maximum breathability with CSM Airflow Technology     
Super light microfiber leg layer for cool feeling            
</v>
      </c>
      <c r="AI1171" s="101" t="str">
        <f>IF(C1171&gt;0,+VLOOKUP($C1171,'STYLE NAMES'!$B:$AC,13,FALSE),"")</f>
        <v xml:space="preserve">For best use we recommend hand-wash    
or Machine wash at 30C with hand-wash setting    
DO NOT TUMBLE DRY  </v>
      </c>
      <c r="AJ1171" s="149" t="str">
        <f>IF($C1171&gt;0,$C1171&amp;" "&amp;$P1171&amp;" "&amp;+VLOOKUP($C1171,'STYLE NAMES'!$B:$AC,14,FALSE),"""")</f>
        <v>FONDI-3XB SET #4 4 MEVSİM BİNİCİ ÇORABI
3'LÜ PAKET</v>
      </c>
      <c r="AK1171" s="149" t="str">
        <f>"Cavalier SanMarco tarafından tasarlanan "&amp;(AJ1171)&amp;"; "&amp;IF(C1171&gt;0,+VLOOKUP($C1171,'STYLE NAMES'!$B:$AC,15,FALSE),"")</f>
        <v xml:space="preserve">Cavalier SanMarco tarafından tasarlanan FONDI-3XB SET #4 4 MEVSİM BİNİCİ ÇORABI
3'LÜ PAKET; FONDI 3'LÜ PAKET
AIRFLOW YAZLIK ÇORAP
Biniciler için özel olarak tasarlandı    
SMART FIT - (35 - 45 Beden)    
UNISEX    
RAHAT  
NEFES ALABİLİR  
</v>
      </c>
      <c r="AL1171" s="149" t="str">
        <f>IF(C1171&gt;0,+VLOOKUP($C1171,'STYLE NAMES'!$B:$AC,16,FALSE),"")</f>
        <v>%50 Pamuk, %45 Naylon, %5 Elastan
Teknik Özellikler:    
Konfor ve nem kontrolü için İnce Pamuklu taban    
CSM Hava Akışı Teknolojisi ile maksimum nefes alabilirlik     
Serinlik hissi için süper hafif mikrofiber bacak katmanı</v>
      </c>
      <c r="AM1171" s="149" t="str">
        <f>IF(C1171&gt;0,+VLOOKUP($C1171,'STYLE NAMES'!$B:$AC,17,FALSE),"")</f>
        <v>En iyi kullanım için elde yıkamanızı öneririz    
veya Makinede 30C'de elde yıkama ayarında yıkayınız    
KURUTUCU KULLANMAYINIZ</v>
      </c>
      <c r="AN1171" s="149" t="str">
        <f>IF($C1171&gt;0,$C1171&amp;" "&amp;$P1171&amp;" "&amp;+VLOOKUP($C1171,'STYLE NAMES'!$B:$AC,18,FALSE),"""")</f>
        <v>FONDI-3XB SET #4 CALZINI DA EQUITAZIONE PER 4 STAGIONI_x000D_
PACCHETTO DA 3 CONFEZIONI</v>
      </c>
      <c r="AO1171" s="101" t="str">
        <f>"Disegnato da Cavalier SanMarco "&amp;(AN1171)&amp;"; "&amp;IF(C1171&gt;0,+VLOOKUP($C1171,'STYLE NAMES'!$B:$AC,19,FALSE),"")</f>
        <v xml:space="preserve">Disegnato da Cavalier SanMarco FONDI-3XB SET #4 CALZINI DA EQUITAZIONE PER 4 STAGIONI_x000D_
PACCHETTO DA 3 CONFEZIONI; FONDI CONFEZIONE DA 3
CALZINI ESTIVI AIRFLOW
Progettato appositamente per i cavalieri
VESTIBILITÀ INTELLIGENTE - (Taglia 35 - 45)
UNISEX
COMODO
TRASPIRANTE
</v>
      </c>
      <c r="AP1171" s="101" t="str">
        <f>IF(C1171&gt;0,+VLOOKUP($C1171,'STYLE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1171" s="101" t="str">
        <f>IF(C1171&gt;0,+VLOOKUP($C1171,'STYLE NAMES'!$B:$AC,21,FALSE),"")</f>
        <v>Per un utilizzo ottimale, consigliamo il lavaggio a mano_x000D_
o il lavaggio in lavatrice a 30°C con programma di lavaggio a mano_x000D_
Non ASCIUGARE IN ASCIUGATRICE</v>
      </c>
      <c r="AR1171" s="101">
        <f>IF(D1171&gt;0,+VLOOKUP($C1171,'STYLE NAMES'!$B:$AC,22,FALSE),"")</f>
        <v>0</v>
      </c>
      <c r="AS1171" s="101">
        <f>IF(E1171&gt;0,+VLOOKUP($C1171,'STYLE NAMES'!$B:$AC,23,FALSE),"")</f>
        <v>0</v>
      </c>
      <c r="AT1171" s="101">
        <f>IF(F1171&gt;0,+VLOOKUP($C1171,'STYLE NAMES'!$B:$AC,24,FALSE),"")</f>
        <v>0</v>
      </c>
      <c r="AU1171" s="101">
        <f>IF(G1171&gt;0,+VLOOKUP($C1171,'STYLE NAMES'!$B:$AC,25,FALSE),"")</f>
        <v>0</v>
      </c>
      <c r="AV1171" s="101">
        <f>+VLOOKUP($S1171,'CODE GENERATOR'!$P:$AM,15,FALSE)</f>
        <v>0</v>
      </c>
      <c r="AW1171" s="101">
        <f>+VLOOKUP($S1171,'CODE GENERATOR'!$P:$AM,16,FALSE)</f>
        <v>0</v>
      </c>
      <c r="AX1171" s="101">
        <f>+VLOOKUP($S1171,'CODE GENERATOR'!$P:$AM,17,FALSE)</f>
        <v>0</v>
      </c>
      <c r="AY1171" s="101">
        <f>+VLOOKUP($S1171,'CODE GENERATOR'!$P:$AM,18,FALSE)</f>
        <v>0</v>
      </c>
      <c r="AZ1171" s="101">
        <f>+VLOOKUP($S1171,'CODE GENERATOR'!$P:$AM,19,FALSE)</f>
        <v>0</v>
      </c>
      <c r="BA1171" s="101">
        <f>+VLOOKUP($S1171,'CODE GENERATOR'!$P:$AM,20,FALSE)</f>
        <v>0</v>
      </c>
      <c r="BB1171" s="101">
        <f>+VLOOKUP($S1171,'CODE GENERATOR'!$P:$AM,21,FALSE)</f>
        <v>0</v>
      </c>
      <c r="BC1171" s="101">
        <f>+VLOOKUP($S1171,'CODE GENERATOR'!$P:$AM,22,FALSE)</f>
        <v>0</v>
      </c>
      <c r="BD1171" s="101">
        <f>+VLOOKUP($S1171,'CODE GENERATOR'!$P:$AM,23,FALSE)</f>
        <v>0</v>
      </c>
      <c r="BE1171" s="101">
        <f>+VLOOKUP($S1171,'CODE GENERATOR'!$P:$AM,24,FALSE)</f>
        <v>0</v>
      </c>
      <c r="BF1171" s="101">
        <f>IF(C1171&gt;0,+VLOOKUP(G1171,'CATEGORY ID'!$A$1:$L$118,3,FALSE),"")</f>
        <v>17</v>
      </c>
      <c r="BG1171" s="101">
        <f>IF(C1171&gt;0,+VLOOKUP(H1171,'CATEGORY ID'!$D$1:$L$118,3,FALSE),"")</f>
        <v>17</v>
      </c>
      <c r="BH1171" s="101">
        <f>IF(C1171&gt;0,+VLOOKUP((+H1171&amp;I1171),'CATEGORY ID'!$H$1:$I$121,2,FALSE),"")</f>
        <v>18</v>
      </c>
      <c r="BJ1171" s="101">
        <f>IF(C1171&gt;0,IF(COUNTIF('CATEGORY ID'!$K$1:$K$121,+H1171&amp;K1171) &gt; 0, +VLOOKUP(+H1171&amp;K1171,'CATEGORY ID'!$K$1:$L$121,2,FALSE),""),"")</f>
        <v>49</v>
      </c>
      <c r="BK1171" s="101" t="str">
        <f>IF(C1171&gt;0,IF(COUNTIF('CATEGORY ID'!$K$124:$K$165, +VLOOKUP(C1171,'STYLE NAMES'!$B:$AE,30,FALSE)) &gt; 0, +VLOOKUP(VLOOKUP(C1171,'STYLE NAMES'!$B:$AE,30,FALSE),'CATEGORY ID'!K:M,2,FALSE),""),"")</f>
        <v/>
      </c>
      <c r="BL1171" s="101">
        <v>75</v>
      </c>
      <c r="BR1171" s="101" t="str" cm="1">
        <f t="array" ref="BR1171">IF(C1171&gt;0,_xlfn.TEXTJOIN(";", TRUE,_xlfn.UNIQUE(_xlfn._xlws.FILTER(BF1171:BQ1171,(BF1171:BQ1171&gt;0)),TRUE,FALSE)),"")&amp;";"&amp;BS1171</f>
        <v>17;18;49;75;</v>
      </c>
      <c r="BU1171" s="106">
        <f>IF(C1171&gt;0,+VLOOKUP($C1171,'STYLE NAMES'!$B:$AC,26,FALSE),"")</f>
        <v>39.9</v>
      </c>
      <c r="BV1171" s="106">
        <f>IF(C1171&gt;0,+VLOOKUP($C1171,'STYLE NAMES'!$B:$AC,27,FALSE),"")</f>
        <v>2190</v>
      </c>
      <c r="BW1171" s="106">
        <f>IF(C1171&gt;0,+VLOOKUP($C1171,'STYLE NAMES'!$B:$AC,28,FALSE),"")</f>
        <v>45.884999999999998</v>
      </c>
      <c r="BY1171"/>
      <c r="BZ1171" s="101">
        <v>196</v>
      </c>
      <c r="CA1171" s="137">
        <f t="shared" si="89"/>
        <v>0</v>
      </c>
      <c r="CB1171" s="137">
        <f>+VLOOKUP(C1171,'[2]STYLES &amp; MODELS MATRIX'!$A:$G,7,FALSE)</f>
        <v>0</v>
      </c>
      <c r="CC1171" s="137">
        <f>+VLOOKUP(C1171,'[1]STYLES &amp; SIZE CHARTS'!$A:$H,8,FALSE)</f>
        <v>0</v>
      </c>
      <c r="CD1171" s="137"/>
      <c r="CE1171" s="205"/>
      <c r="CF1171" s="141"/>
    </row>
    <row r="1172" spans="1:84" s="101" customFormat="1" ht="12" customHeight="1" x14ac:dyDescent="0.2">
      <c r="A1172" s="102"/>
      <c r="B1172" s="101" t="s">
        <v>1023</v>
      </c>
      <c r="C1172" s="101" t="s">
        <v>3829</v>
      </c>
      <c r="D1172" s="101" t="s">
        <v>592</v>
      </c>
      <c r="E1172" s="203" t="s">
        <v>3877</v>
      </c>
      <c r="F1172" s="101" t="s">
        <v>3898</v>
      </c>
      <c r="G1172" s="101" t="str">
        <f>IF(C1172&gt;0,+VLOOKUP($C1172,'STYLE NAMES'!$B:$AC,4,FALSE),"")</f>
        <v>ACCESSORIES</v>
      </c>
      <c r="H1172" s="101" t="str">
        <f>IF(C1172&gt;0,+VLOOKUP($C1172,'STYLE NAMES'!$B:$AC,5,FALSE),"")</f>
        <v>ACCESSORIES</v>
      </c>
      <c r="I1172" s="101" t="str">
        <f>IF(C1172&gt;0,+VLOOKUP($C1172,'STYLE NAMES'!$B:$AC,6,FALSE),"")</f>
        <v>RIDER ACCESSORIES</v>
      </c>
      <c r="J1172" s="101" t="str">
        <f>IF(C1172&gt;0,+VLOOKUP($C1172,'STYLE NAMES'!$B:$AC,7,FALSE),"")</f>
        <v>ADULTS UNISEX</v>
      </c>
      <c r="K1172" s="101" t="str">
        <f>IF(C1172&gt;0,+VLOOKUP($C1172,'STYLE NAMES'!$B:$AC,8,FALSE),"")</f>
        <v>RIDING SOCKS</v>
      </c>
      <c r="L1172" s="101" t="str">
        <f>IF(E1172&gt;0,+VLOOKUP($E1172,'CODE GENERATOR'!$D:$T,3,FALSE),"")</f>
        <v>A</v>
      </c>
      <c r="M1172" s="101" t="str">
        <f>IF(E1172&gt;0,+VLOOKUP($E1172,'CODE GENERATOR'!$D:$T,4,FALSE),"")</f>
        <v>COT/NYLON/EA</v>
      </c>
      <c r="N1172" s="101" t="str">
        <f>IF(E1172&gt;0,+VLOOKUP($E1172,'CODE GENERATOR'!$D:$T,6,FALSE),"")</f>
        <v>SET #5</v>
      </c>
      <c r="O1172" s="101" t="str">
        <f>IF(E1172&gt;0,+VLOOKUP($E1172,'CODE GENERATOR'!$D:$T,7,FALSE),"")</f>
        <v>SET #5</v>
      </c>
      <c r="P1172" s="101" t="str">
        <f t="shared" si="87"/>
        <v>SET #5</v>
      </c>
      <c r="Q1172" s="104" t="str">
        <f>IF(E1172&gt;0,+VLOOKUP($E1172,'CODE GENERATOR'!$D:$T,11,FALSE),"")</f>
        <v>A.RACAU_SOC0108A</v>
      </c>
      <c r="R1172" s="104" t="str">
        <f>IF(E1172&gt;0,+VLOOKUP($E1172,'CODE GENERATOR'!$D:$T,12,FALSE),"")</f>
        <v>CNE0036ST5ST5</v>
      </c>
      <c r="S1172" s="104" t="str">
        <f>IF(E1172&gt;0,+VLOOKUP($E1172,'CODE GENERATOR'!$D:$T,13,FALSE),"")</f>
        <v>A.RACAU_SOC0108A_CNE0036ST5ST5</v>
      </c>
      <c r="T1172" s="104" t="str">
        <f t="shared" si="88"/>
        <v>A.RACAU_SOC0108A_CNE0036ST5ST5_35-45</v>
      </c>
      <c r="U1172" s="105"/>
      <c r="V1172" s="107" t="str" cm="1">
        <f t="array" ref="V1172">_xlfn.TEXTJOIN(";", TRUE, _xlfn.UNIQUE(_xlfn._xlws.FILTER(P$3:P$10029, C$3:C$10029=C1172)))</f>
        <v>SET #1;SET #2;SET #3;SET #4;SET #5;SET #6;SET #7</v>
      </c>
      <c r="W1172" s="107" t="str" cm="1">
        <f t="array" ref="W1172">_xlfn.TEXTJOIN(";", TRUE, _xlfn.UNIQUE(_xlfn._xlws.FILTER(F$3:F$10029, C$3:C$10029=C1172)))</f>
        <v>35-45</v>
      </c>
      <c r="X1172" s="101">
        <f>IF(E1172&gt;0,+VLOOKUP($E1172,'CODE GENERATOR'!$D:$AC,19,FALSE),0)</f>
        <v>0</v>
      </c>
      <c r="Y1172" s="101" t="str">
        <f>IF(E1172&gt;0,+VLOOKUP($E1172,'CODE GENERATOR'!$D:$AC,20,FALSE),0)</f>
        <v/>
      </c>
      <c r="Z1172" s="101" t="str">
        <f>IF(E1172&gt;0,+VLOOKUP($E1172,'CODE GENERATOR'!$D:$AC,21,FALSE),0)</f>
        <v/>
      </c>
      <c r="AF1172" s="149" t="str">
        <f>IF($C1172&gt;0,$C1172&amp;" "&amp;$P1172&amp;" "&amp;+VLOOKUP($C1172,'STYLE NAMES'!$B:$AC,10,FALSE),"""")</f>
        <v>FONDI-3XB SET #5 4 SEASON RIDING SOCKS 
3 PACK BUNDLE</v>
      </c>
      <c r="AG1172" s="101" t="str">
        <f>"Enjoy our "&amp;(AF1172)&amp;"; "&amp;IF(C1172&gt;0,+VLOOKUP($C1172,'STYLE NAMES'!$B:$AC,11,FALSE),"")</f>
        <v xml:space="preserve">Enjoy our FONDI-3XB SET #5 4 SEASON RIDING SOCKS 
3 PACK BUNDLE; FONDI 3 PACK BUNDLE
AIRFLOW  SUMMER SOCKS 
Specially designed for riders    
SMART FIT - (Sizes 35 to 45)    
UNISEX    
COMFORTABLE   
BREATHABLE  
</v>
      </c>
      <c r="AH1172" s="101" t="str">
        <f>IF(C1172&gt;0,+VLOOKUP($C1172,'STYLE NAMES'!$B:$AC,12,FALSE),"")</f>
        <v xml:space="preserve">50% Cotton, 45% Nylon, 5% Elasthane
Technical Features:    
Fine Cotton bottom for comfort and humidity control    
Maximum breathability with CSM Airflow Technology     
Super light microfiber leg layer for cool feeling            
</v>
      </c>
      <c r="AI1172" s="101" t="str">
        <f>IF(C1172&gt;0,+VLOOKUP($C1172,'STYLE NAMES'!$B:$AC,13,FALSE),"")</f>
        <v xml:space="preserve">For best use we recommend hand-wash    
or Machine wash at 30C with hand-wash setting    
DO NOT TUMBLE DRY  </v>
      </c>
      <c r="AJ1172" s="149" t="str">
        <f>IF($C1172&gt;0,$C1172&amp;" "&amp;$P1172&amp;" "&amp;+VLOOKUP($C1172,'STYLE NAMES'!$B:$AC,14,FALSE),"""")</f>
        <v>FONDI-3XB SET #5 4 MEVSİM BİNİCİ ÇORABI
3'LÜ PAKET</v>
      </c>
      <c r="AK1172" s="149" t="str">
        <f>"Cavalier SanMarco tarafından tasarlanan "&amp;(AJ1172)&amp;"; "&amp;IF(C1172&gt;0,+VLOOKUP($C1172,'STYLE NAMES'!$B:$AC,15,FALSE),"")</f>
        <v xml:space="preserve">Cavalier SanMarco tarafından tasarlanan FONDI-3XB SET #5 4 MEVSİM BİNİCİ ÇORABI
3'LÜ PAKET; FONDI 3'LÜ PAKET
AIRFLOW YAZLIK ÇORAP
Biniciler için özel olarak tasarlandı    
SMART FIT - (35 - 45 Beden)    
UNISEX    
RAHAT  
NEFES ALABİLİR  
</v>
      </c>
      <c r="AL1172" s="149" t="str">
        <f>IF(C1172&gt;0,+VLOOKUP($C1172,'STYLE NAMES'!$B:$AC,16,FALSE),"")</f>
        <v>%50 Pamuk, %45 Naylon, %5 Elastan
Teknik Özellikler:    
Konfor ve nem kontrolü için İnce Pamuklu taban    
CSM Hava Akışı Teknolojisi ile maksimum nefes alabilirlik     
Serinlik hissi için süper hafif mikrofiber bacak katmanı</v>
      </c>
      <c r="AM1172" s="149" t="str">
        <f>IF(C1172&gt;0,+VLOOKUP($C1172,'STYLE NAMES'!$B:$AC,17,FALSE),"")</f>
        <v>En iyi kullanım için elde yıkamanızı öneririz    
veya Makinede 30C'de elde yıkama ayarında yıkayınız    
KURUTUCU KULLANMAYINIZ</v>
      </c>
      <c r="AN1172" s="149" t="str">
        <f>IF($C1172&gt;0,$C1172&amp;" "&amp;$P1172&amp;" "&amp;+VLOOKUP($C1172,'STYLE NAMES'!$B:$AC,18,FALSE),"""")</f>
        <v>FONDI-3XB SET #5 CALZINI DA EQUITAZIONE PER 4 STAGIONI_x000D_
PACCHETTO DA 3 CONFEZIONI</v>
      </c>
      <c r="AO1172" s="101" t="str">
        <f>"Disegnato da Cavalier SanMarco "&amp;(AN1172)&amp;"; "&amp;IF(C1172&gt;0,+VLOOKUP($C1172,'STYLE NAMES'!$B:$AC,19,FALSE),"")</f>
        <v xml:space="preserve">Disegnato da Cavalier SanMarco FONDI-3XB SET #5 CALZINI DA EQUITAZIONE PER 4 STAGIONI_x000D_
PACCHETTO DA 3 CONFEZIONI; FONDI CONFEZIONE DA 3
CALZINI ESTIVI AIRFLOW
Progettato appositamente per i cavalieri
VESTIBILITÀ INTELLIGENTE - (Taglia 35 - 45)
UNISEX
COMODO
TRASPIRANTE
</v>
      </c>
      <c r="AP1172" s="101" t="str">
        <f>IF(C1172&gt;0,+VLOOKUP($C1172,'STYLE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1172" s="101" t="str">
        <f>IF(C1172&gt;0,+VLOOKUP($C1172,'STYLE NAMES'!$B:$AC,21,FALSE),"")</f>
        <v>Per un utilizzo ottimale, consigliamo il lavaggio a mano_x000D_
o il lavaggio in lavatrice a 30°C con programma di lavaggio a mano_x000D_
Non ASCIUGARE IN ASCIUGATRICE</v>
      </c>
      <c r="AR1172" s="101">
        <f>IF(D1172&gt;0,+VLOOKUP($C1172,'STYLE NAMES'!$B:$AC,22,FALSE),"")</f>
        <v>0</v>
      </c>
      <c r="AS1172" s="101">
        <f>IF(E1172&gt;0,+VLOOKUP($C1172,'STYLE NAMES'!$B:$AC,23,FALSE),"")</f>
        <v>0</v>
      </c>
      <c r="AT1172" s="101">
        <f>IF(F1172&gt;0,+VLOOKUP($C1172,'STYLE NAMES'!$B:$AC,24,FALSE),"")</f>
        <v>0</v>
      </c>
      <c r="AU1172" s="101">
        <f>IF(G1172&gt;0,+VLOOKUP($C1172,'STYLE NAMES'!$B:$AC,25,FALSE),"")</f>
        <v>0</v>
      </c>
      <c r="AV1172" s="101">
        <f>+VLOOKUP($S1172,'CODE GENERATOR'!$P:$AM,15,FALSE)</f>
        <v>0</v>
      </c>
      <c r="AW1172" s="101">
        <f>+VLOOKUP($S1172,'CODE GENERATOR'!$P:$AM,16,FALSE)</f>
        <v>0</v>
      </c>
      <c r="AX1172" s="101">
        <f>+VLOOKUP($S1172,'CODE GENERATOR'!$P:$AM,17,FALSE)</f>
        <v>0</v>
      </c>
      <c r="AY1172" s="101">
        <f>+VLOOKUP($S1172,'CODE GENERATOR'!$P:$AM,18,FALSE)</f>
        <v>0</v>
      </c>
      <c r="AZ1172" s="101">
        <f>+VLOOKUP($S1172,'CODE GENERATOR'!$P:$AM,19,FALSE)</f>
        <v>0</v>
      </c>
      <c r="BA1172" s="101">
        <f>+VLOOKUP($S1172,'CODE GENERATOR'!$P:$AM,20,FALSE)</f>
        <v>0</v>
      </c>
      <c r="BB1172" s="101">
        <f>+VLOOKUP($S1172,'CODE GENERATOR'!$P:$AM,21,FALSE)</f>
        <v>0</v>
      </c>
      <c r="BC1172" s="101">
        <f>+VLOOKUP($S1172,'CODE GENERATOR'!$P:$AM,22,FALSE)</f>
        <v>0</v>
      </c>
      <c r="BD1172" s="101">
        <f>+VLOOKUP($S1172,'CODE GENERATOR'!$P:$AM,23,FALSE)</f>
        <v>0</v>
      </c>
      <c r="BE1172" s="101">
        <f>+VLOOKUP($S1172,'CODE GENERATOR'!$P:$AM,24,FALSE)</f>
        <v>0</v>
      </c>
      <c r="BF1172" s="101">
        <f>IF(C1172&gt;0,+VLOOKUP(G1172,'CATEGORY ID'!$A$1:$L$118,3,FALSE),"")</f>
        <v>17</v>
      </c>
      <c r="BG1172" s="101">
        <f>IF(C1172&gt;0,+VLOOKUP(H1172,'CATEGORY ID'!$D$1:$L$118,3,FALSE),"")</f>
        <v>17</v>
      </c>
      <c r="BH1172" s="101">
        <f>IF(C1172&gt;0,+VLOOKUP((+H1172&amp;I1172),'CATEGORY ID'!$H$1:$I$121,2,FALSE),"")</f>
        <v>18</v>
      </c>
      <c r="BJ1172" s="101">
        <f>IF(C1172&gt;0,IF(COUNTIF('CATEGORY ID'!$K$1:$K$121,+H1172&amp;K1172) &gt; 0, +VLOOKUP(+H1172&amp;K1172,'CATEGORY ID'!$K$1:$L$121,2,FALSE),""),"")</f>
        <v>49</v>
      </c>
      <c r="BK1172" s="101" t="str">
        <f>IF(C1172&gt;0,IF(COUNTIF('CATEGORY ID'!$K$124:$K$165, +VLOOKUP(C1172,'STYLE NAMES'!$B:$AE,30,FALSE)) &gt; 0, +VLOOKUP(VLOOKUP(C1172,'STYLE NAMES'!$B:$AE,30,FALSE),'CATEGORY ID'!K:M,2,FALSE),""),"")</f>
        <v/>
      </c>
      <c r="BL1172" s="101">
        <v>75</v>
      </c>
      <c r="BR1172" s="101" t="str" cm="1">
        <f t="array" ref="BR1172">IF(C1172&gt;0,_xlfn.TEXTJOIN(";", TRUE,_xlfn.UNIQUE(_xlfn._xlws.FILTER(BF1172:BQ1172,(BF1172:BQ1172&gt;0)),TRUE,FALSE)),"")&amp;";"&amp;BS1172</f>
        <v>17;18;49;75;</v>
      </c>
      <c r="BU1172" s="106">
        <f>IF(C1172&gt;0,+VLOOKUP($C1172,'STYLE NAMES'!$B:$AC,26,FALSE),"")</f>
        <v>39.9</v>
      </c>
      <c r="BV1172" s="106">
        <f>IF(C1172&gt;0,+VLOOKUP($C1172,'STYLE NAMES'!$B:$AC,27,FALSE),"")</f>
        <v>2190</v>
      </c>
      <c r="BW1172" s="106">
        <f>IF(C1172&gt;0,+VLOOKUP($C1172,'STYLE NAMES'!$B:$AC,28,FALSE),"")</f>
        <v>45.884999999999998</v>
      </c>
      <c r="BY1172"/>
      <c r="BZ1172" s="101">
        <v>96</v>
      </c>
      <c r="CA1172" s="137">
        <f t="shared" si="89"/>
        <v>0</v>
      </c>
      <c r="CB1172" s="137">
        <f>+VLOOKUP(C1172,'[2]STYLES &amp; MODELS MATRIX'!$A:$G,7,FALSE)</f>
        <v>0</v>
      </c>
      <c r="CC1172" s="137">
        <f>+VLOOKUP(C1172,'[1]STYLES &amp; SIZE CHARTS'!$A:$H,8,FALSE)</f>
        <v>0</v>
      </c>
      <c r="CD1172" s="137"/>
      <c r="CE1172" s="205"/>
      <c r="CF1172" s="141"/>
    </row>
    <row r="1173" spans="1:84" s="101" customFormat="1" ht="12" customHeight="1" x14ac:dyDescent="0.2">
      <c r="A1173" s="102"/>
      <c r="B1173" s="101" t="s">
        <v>1023</v>
      </c>
      <c r="C1173" s="101" t="s">
        <v>3829</v>
      </c>
      <c r="D1173" s="101" t="s">
        <v>592</v>
      </c>
      <c r="E1173" s="203" t="s">
        <v>3878</v>
      </c>
      <c r="F1173" s="101" t="s">
        <v>3898</v>
      </c>
      <c r="G1173" s="101" t="str">
        <f>IF(C1173&gt;0,+VLOOKUP($C1173,'STYLE NAMES'!$B:$AC,4,FALSE),"")</f>
        <v>ACCESSORIES</v>
      </c>
      <c r="H1173" s="101" t="str">
        <f>IF(C1173&gt;0,+VLOOKUP($C1173,'STYLE NAMES'!$B:$AC,5,FALSE),"")</f>
        <v>ACCESSORIES</v>
      </c>
      <c r="I1173" s="101" t="str">
        <f>IF(C1173&gt;0,+VLOOKUP($C1173,'STYLE NAMES'!$B:$AC,6,FALSE),"")</f>
        <v>RIDER ACCESSORIES</v>
      </c>
      <c r="J1173" s="101" t="str">
        <f>IF(C1173&gt;0,+VLOOKUP($C1173,'STYLE NAMES'!$B:$AC,7,FALSE),"")</f>
        <v>ADULTS UNISEX</v>
      </c>
      <c r="K1173" s="101" t="str">
        <f>IF(C1173&gt;0,+VLOOKUP($C1173,'STYLE NAMES'!$B:$AC,8,FALSE),"")</f>
        <v>RIDING SOCKS</v>
      </c>
      <c r="L1173" s="101" t="str">
        <f>IF(E1173&gt;0,+VLOOKUP($E1173,'CODE GENERATOR'!$D:$T,3,FALSE),"")</f>
        <v>A</v>
      </c>
      <c r="M1173" s="101" t="str">
        <f>IF(E1173&gt;0,+VLOOKUP($E1173,'CODE GENERATOR'!$D:$T,4,FALSE),"")</f>
        <v>COT/NYLON/EA</v>
      </c>
      <c r="N1173" s="101" t="str">
        <f>IF(E1173&gt;0,+VLOOKUP($E1173,'CODE GENERATOR'!$D:$T,6,FALSE),"")</f>
        <v>SET #6</v>
      </c>
      <c r="O1173" s="101" t="str">
        <f>IF(E1173&gt;0,+VLOOKUP($E1173,'CODE GENERATOR'!$D:$T,7,FALSE),"")</f>
        <v>SET #6</v>
      </c>
      <c r="P1173" s="101" t="str">
        <f t="shared" si="87"/>
        <v>SET #6</v>
      </c>
      <c r="Q1173" s="104" t="str">
        <f>IF(E1173&gt;0,+VLOOKUP($E1173,'CODE GENERATOR'!$D:$T,11,FALSE),"")</f>
        <v>A.RACAU_SOC0108A</v>
      </c>
      <c r="R1173" s="104" t="str">
        <f>IF(E1173&gt;0,+VLOOKUP($E1173,'CODE GENERATOR'!$D:$T,12,FALSE),"")</f>
        <v>CNE0036ST6ST6</v>
      </c>
      <c r="S1173" s="104" t="str">
        <f>IF(E1173&gt;0,+VLOOKUP($E1173,'CODE GENERATOR'!$D:$T,13,FALSE),"")</f>
        <v>A.RACAU_SOC0108A_CNE0036ST6ST6</v>
      </c>
      <c r="T1173" s="104" t="str">
        <f t="shared" si="88"/>
        <v>A.RACAU_SOC0108A_CNE0036ST6ST6_35-45</v>
      </c>
      <c r="U1173" s="105"/>
      <c r="V1173" s="107" t="str" cm="1">
        <f t="array" ref="V1173">_xlfn.TEXTJOIN(";", TRUE, _xlfn.UNIQUE(_xlfn._xlws.FILTER(P$3:P$10029, C$3:C$10029=C1173)))</f>
        <v>SET #1;SET #2;SET #3;SET #4;SET #5;SET #6;SET #7</v>
      </c>
      <c r="W1173" s="107" t="str" cm="1">
        <f t="array" ref="W1173">_xlfn.TEXTJOIN(";", TRUE, _xlfn.UNIQUE(_xlfn._xlws.FILTER(F$3:F$10029, C$3:C$10029=C1173)))</f>
        <v>35-45</v>
      </c>
      <c r="X1173" s="101">
        <f>IF(E1173&gt;0,+VLOOKUP($E1173,'CODE GENERATOR'!$D:$AC,19,FALSE),0)</f>
        <v>0</v>
      </c>
      <c r="Y1173" s="101" t="str">
        <f>IF(E1173&gt;0,+VLOOKUP($E1173,'CODE GENERATOR'!$D:$AC,20,FALSE),0)</f>
        <v/>
      </c>
      <c r="Z1173" s="101" t="str">
        <f>IF(E1173&gt;0,+VLOOKUP($E1173,'CODE GENERATOR'!$D:$AC,21,FALSE),0)</f>
        <v/>
      </c>
      <c r="AF1173" s="149" t="str">
        <f>IF($C1173&gt;0,$C1173&amp;" "&amp;$P1173&amp;" "&amp;+VLOOKUP($C1173,'STYLE NAMES'!$B:$AC,10,FALSE),"""")</f>
        <v>FONDI-3XB SET #6 4 SEASON RIDING SOCKS 
3 PACK BUNDLE</v>
      </c>
      <c r="AG1173" s="101" t="str">
        <f>"Enjoy our "&amp;(AF1173)&amp;"; "&amp;IF(C1173&gt;0,+VLOOKUP($C1173,'STYLE NAMES'!$B:$AC,11,FALSE),"")</f>
        <v xml:space="preserve">Enjoy our FONDI-3XB SET #6 4 SEASON RIDING SOCKS 
3 PACK BUNDLE; FONDI 3 PACK BUNDLE
AIRFLOW  SUMMER SOCKS 
Specially designed for riders    
SMART FIT - (Sizes 35 to 45)    
UNISEX    
COMFORTABLE   
BREATHABLE  
</v>
      </c>
      <c r="AH1173" s="101" t="str">
        <f>IF(C1173&gt;0,+VLOOKUP($C1173,'STYLE NAMES'!$B:$AC,12,FALSE),"")</f>
        <v xml:space="preserve">50% Cotton, 45% Nylon, 5% Elasthane
Technical Features:    
Fine Cotton bottom for comfort and humidity control    
Maximum breathability with CSM Airflow Technology     
Super light microfiber leg layer for cool feeling            
</v>
      </c>
      <c r="AI1173" s="101" t="str">
        <f>IF(C1173&gt;0,+VLOOKUP($C1173,'STYLE NAMES'!$B:$AC,13,FALSE),"")</f>
        <v xml:space="preserve">For best use we recommend hand-wash    
or Machine wash at 30C with hand-wash setting    
DO NOT TUMBLE DRY  </v>
      </c>
      <c r="AJ1173" s="149" t="str">
        <f>IF($C1173&gt;0,$C1173&amp;" "&amp;$P1173&amp;" "&amp;+VLOOKUP($C1173,'STYLE NAMES'!$B:$AC,14,FALSE),"""")</f>
        <v>FONDI-3XB SET #6 4 MEVSİM BİNİCİ ÇORABI
3'LÜ PAKET</v>
      </c>
      <c r="AK1173" s="149" t="str">
        <f>"Cavalier SanMarco tarafından tasarlanan "&amp;(AJ1173)&amp;"; "&amp;IF(C1173&gt;0,+VLOOKUP($C1173,'STYLE NAMES'!$B:$AC,15,FALSE),"")</f>
        <v xml:space="preserve">Cavalier SanMarco tarafından tasarlanan FONDI-3XB SET #6 4 MEVSİM BİNİCİ ÇORABI
3'LÜ PAKET; FONDI 3'LÜ PAKET
AIRFLOW YAZLIK ÇORAP
Biniciler için özel olarak tasarlandı    
SMART FIT - (35 - 45 Beden)    
UNISEX    
RAHAT  
NEFES ALABİLİR  
</v>
      </c>
      <c r="AL1173" s="149" t="str">
        <f>IF(C1173&gt;0,+VLOOKUP($C1173,'STYLE NAMES'!$B:$AC,16,FALSE),"")</f>
        <v>%50 Pamuk, %45 Naylon, %5 Elastan
Teknik Özellikler:    
Konfor ve nem kontrolü için İnce Pamuklu taban    
CSM Hava Akışı Teknolojisi ile maksimum nefes alabilirlik     
Serinlik hissi için süper hafif mikrofiber bacak katmanı</v>
      </c>
      <c r="AM1173" s="149" t="str">
        <f>IF(C1173&gt;0,+VLOOKUP($C1173,'STYLE NAMES'!$B:$AC,17,FALSE),"")</f>
        <v>En iyi kullanım için elde yıkamanızı öneririz    
veya Makinede 30C'de elde yıkama ayarında yıkayınız    
KURUTUCU KULLANMAYINIZ</v>
      </c>
      <c r="AN1173" s="149" t="str">
        <f>IF($C1173&gt;0,$C1173&amp;" "&amp;$P1173&amp;" "&amp;+VLOOKUP($C1173,'STYLE NAMES'!$B:$AC,18,FALSE),"""")</f>
        <v>FONDI-3XB SET #6 CALZINI DA EQUITAZIONE PER 4 STAGIONI_x000D_
PACCHETTO DA 3 CONFEZIONI</v>
      </c>
      <c r="AO1173" s="101" t="str">
        <f>"Disegnato da Cavalier SanMarco "&amp;(AN1173)&amp;"; "&amp;IF(C1173&gt;0,+VLOOKUP($C1173,'STYLE NAMES'!$B:$AC,19,FALSE),"")</f>
        <v xml:space="preserve">Disegnato da Cavalier SanMarco FONDI-3XB SET #6 CALZINI DA EQUITAZIONE PER 4 STAGIONI_x000D_
PACCHETTO DA 3 CONFEZIONI; FONDI CONFEZIONE DA 3
CALZINI ESTIVI AIRFLOW
Progettato appositamente per i cavalieri
VESTIBILITÀ INTELLIGENTE - (Taglia 35 - 45)
UNISEX
COMODO
TRASPIRANTE
</v>
      </c>
      <c r="AP1173" s="101" t="str">
        <f>IF(C1173&gt;0,+VLOOKUP($C1173,'STYLE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1173" s="101" t="str">
        <f>IF(C1173&gt;0,+VLOOKUP($C1173,'STYLE NAMES'!$B:$AC,21,FALSE),"")</f>
        <v>Per un utilizzo ottimale, consigliamo il lavaggio a mano_x000D_
o il lavaggio in lavatrice a 30°C con programma di lavaggio a mano_x000D_
Non ASCIUGARE IN ASCIUGATRICE</v>
      </c>
      <c r="AR1173" s="101">
        <f>IF(D1173&gt;0,+VLOOKUP($C1173,'STYLE NAMES'!$B:$AC,22,FALSE),"")</f>
        <v>0</v>
      </c>
      <c r="AS1173" s="101">
        <f>IF(E1173&gt;0,+VLOOKUP($C1173,'STYLE NAMES'!$B:$AC,23,FALSE),"")</f>
        <v>0</v>
      </c>
      <c r="AT1173" s="101">
        <f>IF(F1173&gt;0,+VLOOKUP($C1173,'STYLE NAMES'!$B:$AC,24,FALSE),"")</f>
        <v>0</v>
      </c>
      <c r="AU1173" s="101">
        <f>IF(G1173&gt;0,+VLOOKUP($C1173,'STYLE NAMES'!$B:$AC,25,FALSE),"")</f>
        <v>0</v>
      </c>
      <c r="AV1173" s="101">
        <f>+VLOOKUP($S1173,'CODE GENERATOR'!$P:$AM,15,FALSE)</f>
        <v>0</v>
      </c>
      <c r="AW1173" s="101">
        <f>+VLOOKUP($S1173,'CODE GENERATOR'!$P:$AM,16,FALSE)</f>
        <v>0</v>
      </c>
      <c r="AX1173" s="101">
        <f>+VLOOKUP($S1173,'CODE GENERATOR'!$P:$AM,17,FALSE)</f>
        <v>0</v>
      </c>
      <c r="AY1173" s="101">
        <f>+VLOOKUP($S1173,'CODE GENERATOR'!$P:$AM,18,FALSE)</f>
        <v>0</v>
      </c>
      <c r="AZ1173" s="101">
        <f>+VLOOKUP($S1173,'CODE GENERATOR'!$P:$AM,19,FALSE)</f>
        <v>0</v>
      </c>
      <c r="BA1173" s="101">
        <f>+VLOOKUP($S1173,'CODE GENERATOR'!$P:$AM,20,FALSE)</f>
        <v>0</v>
      </c>
      <c r="BB1173" s="101">
        <f>+VLOOKUP($S1173,'CODE GENERATOR'!$P:$AM,21,FALSE)</f>
        <v>0</v>
      </c>
      <c r="BC1173" s="101">
        <f>+VLOOKUP($S1173,'CODE GENERATOR'!$P:$AM,22,FALSE)</f>
        <v>0</v>
      </c>
      <c r="BD1173" s="101">
        <f>+VLOOKUP($S1173,'CODE GENERATOR'!$P:$AM,23,FALSE)</f>
        <v>0</v>
      </c>
      <c r="BE1173" s="101">
        <f>+VLOOKUP($S1173,'CODE GENERATOR'!$P:$AM,24,FALSE)</f>
        <v>0</v>
      </c>
      <c r="BF1173" s="101">
        <f>IF(C1173&gt;0,+VLOOKUP(G1173,'CATEGORY ID'!$A$1:$L$118,3,FALSE),"")</f>
        <v>17</v>
      </c>
      <c r="BG1173" s="101">
        <f>IF(C1173&gt;0,+VLOOKUP(H1173,'CATEGORY ID'!$D$1:$L$118,3,FALSE),"")</f>
        <v>17</v>
      </c>
      <c r="BH1173" s="101">
        <f>IF(C1173&gt;0,+VLOOKUP((+H1173&amp;I1173),'CATEGORY ID'!$H$1:$I$121,2,FALSE),"")</f>
        <v>18</v>
      </c>
      <c r="BJ1173" s="101">
        <f>IF(C1173&gt;0,IF(COUNTIF('CATEGORY ID'!$K$1:$K$121,+H1173&amp;K1173) &gt; 0, +VLOOKUP(+H1173&amp;K1173,'CATEGORY ID'!$K$1:$L$121,2,FALSE),""),"")</f>
        <v>49</v>
      </c>
      <c r="BK1173" s="101" t="str">
        <f>IF(C1173&gt;0,IF(COUNTIF('CATEGORY ID'!$K$124:$K$165, +VLOOKUP(C1173,'STYLE NAMES'!$B:$AE,30,FALSE)) &gt; 0, +VLOOKUP(VLOOKUP(C1173,'STYLE NAMES'!$B:$AE,30,FALSE),'CATEGORY ID'!K:M,2,FALSE),""),"")</f>
        <v/>
      </c>
      <c r="BL1173" s="101">
        <v>75</v>
      </c>
      <c r="BR1173" s="101" t="str" cm="1">
        <f t="array" ref="BR1173">IF(C1173&gt;0,_xlfn.TEXTJOIN(";", TRUE,_xlfn.UNIQUE(_xlfn._xlws.FILTER(BF1173:BQ1173,(BF1173:BQ1173&gt;0)),TRUE,FALSE)),"")&amp;";"&amp;BS1173</f>
        <v>17;18;49;75;</v>
      </c>
      <c r="BU1173" s="106">
        <f>IF(C1173&gt;0,+VLOOKUP($C1173,'STYLE NAMES'!$B:$AC,26,FALSE),"")</f>
        <v>39.9</v>
      </c>
      <c r="BV1173" s="106">
        <f>IF(C1173&gt;0,+VLOOKUP($C1173,'STYLE NAMES'!$B:$AC,27,FALSE),"")</f>
        <v>2190</v>
      </c>
      <c r="BW1173" s="106">
        <f>IF(C1173&gt;0,+VLOOKUP($C1173,'STYLE NAMES'!$B:$AC,28,FALSE),"")</f>
        <v>45.884999999999998</v>
      </c>
      <c r="BY1173"/>
      <c r="BZ1173" s="101">
        <v>93</v>
      </c>
      <c r="CA1173" s="137">
        <f t="shared" si="89"/>
        <v>0</v>
      </c>
      <c r="CB1173" s="137">
        <f>+VLOOKUP(C1173,'[2]STYLES &amp; MODELS MATRIX'!$A:$G,7,FALSE)</f>
        <v>0</v>
      </c>
      <c r="CC1173" s="137">
        <f>+VLOOKUP(C1173,'[1]STYLES &amp; SIZE CHARTS'!$A:$H,8,FALSE)</f>
        <v>0</v>
      </c>
      <c r="CD1173" s="137"/>
      <c r="CE1173" s="205"/>
      <c r="CF1173" s="141"/>
    </row>
    <row r="1174" spans="1:84" s="101" customFormat="1" ht="12" customHeight="1" x14ac:dyDescent="0.2">
      <c r="A1174" s="102"/>
      <c r="B1174" s="101" t="s">
        <v>1023</v>
      </c>
      <c r="C1174" s="101" t="s">
        <v>3829</v>
      </c>
      <c r="D1174" s="101" t="s">
        <v>592</v>
      </c>
      <c r="E1174" s="203" t="s">
        <v>3879</v>
      </c>
      <c r="F1174" s="101" t="s">
        <v>3898</v>
      </c>
      <c r="G1174" s="101" t="str">
        <f>IF(C1174&gt;0,+VLOOKUP($C1174,'STYLE NAMES'!$B:$AC,4,FALSE),"")</f>
        <v>ACCESSORIES</v>
      </c>
      <c r="H1174" s="101" t="str">
        <f>IF(C1174&gt;0,+VLOOKUP($C1174,'STYLE NAMES'!$B:$AC,5,FALSE),"")</f>
        <v>ACCESSORIES</v>
      </c>
      <c r="I1174" s="101" t="str">
        <f>IF(C1174&gt;0,+VLOOKUP($C1174,'STYLE NAMES'!$B:$AC,6,FALSE),"")</f>
        <v>RIDER ACCESSORIES</v>
      </c>
      <c r="J1174" s="101" t="str">
        <f>IF(C1174&gt;0,+VLOOKUP($C1174,'STYLE NAMES'!$B:$AC,7,FALSE),"")</f>
        <v>ADULTS UNISEX</v>
      </c>
      <c r="K1174" s="101" t="str">
        <f>IF(C1174&gt;0,+VLOOKUP($C1174,'STYLE NAMES'!$B:$AC,8,FALSE),"")</f>
        <v>RIDING SOCKS</v>
      </c>
      <c r="L1174" s="101" t="str">
        <f>IF(E1174&gt;0,+VLOOKUP($E1174,'CODE GENERATOR'!$D:$T,3,FALSE),"")</f>
        <v>A</v>
      </c>
      <c r="M1174" s="101" t="str">
        <f>IF(E1174&gt;0,+VLOOKUP($E1174,'CODE GENERATOR'!$D:$T,4,FALSE),"")</f>
        <v>COT/NYLON/EA</v>
      </c>
      <c r="N1174" s="101" t="str">
        <f>IF(E1174&gt;0,+VLOOKUP($E1174,'CODE GENERATOR'!$D:$T,6,FALSE),"")</f>
        <v>SET #7</v>
      </c>
      <c r="O1174" s="101" t="str">
        <f>IF(E1174&gt;0,+VLOOKUP($E1174,'CODE GENERATOR'!$D:$T,7,FALSE),"")</f>
        <v>SET #7</v>
      </c>
      <c r="P1174" s="101" t="str">
        <f t="shared" si="87"/>
        <v>SET #7</v>
      </c>
      <c r="Q1174" s="104" t="str">
        <f>IF(E1174&gt;0,+VLOOKUP($E1174,'CODE GENERATOR'!$D:$T,11,FALSE),"")</f>
        <v>A.RACAU_SOC0108A</v>
      </c>
      <c r="R1174" s="104" t="str">
        <f>IF(E1174&gt;0,+VLOOKUP($E1174,'CODE GENERATOR'!$D:$T,12,FALSE),"")</f>
        <v>CNE0036ST7ST7</v>
      </c>
      <c r="S1174" s="104" t="str">
        <f>IF(E1174&gt;0,+VLOOKUP($E1174,'CODE GENERATOR'!$D:$T,13,FALSE),"")</f>
        <v>A.RACAU_SOC0108A_CNE0036ST7ST7</v>
      </c>
      <c r="T1174" s="104" t="str">
        <f t="shared" si="88"/>
        <v>A.RACAU_SOC0108A_CNE0036ST7ST7_35-45</v>
      </c>
      <c r="U1174" s="105"/>
      <c r="V1174" s="107" t="str" cm="1">
        <f t="array" ref="V1174">_xlfn.TEXTJOIN(";", TRUE, _xlfn.UNIQUE(_xlfn._xlws.FILTER(P$3:P$10029, C$3:C$10029=C1174)))</f>
        <v>SET #1;SET #2;SET #3;SET #4;SET #5;SET #6;SET #7</v>
      </c>
      <c r="W1174" s="107" t="str" cm="1">
        <f t="array" ref="W1174">_xlfn.TEXTJOIN(";", TRUE, _xlfn.UNIQUE(_xlfn._xlws.FILTER(F$3:F$10029, C$3:C$10029=C1174)))</f>
        <v>35-45</v>
      </c>
      <c r="X1174" s="101">
        <f>IF(E1174&gt;0,+VLOOKUP($E1174,'CODE GENERATOR'!$D:$AC,19,FALSE),0)</f>
        <v>0</v>
      </c>
      <c r="Y1174" s="101" t="str">
        <f>IF(E1174&gt;0,+VLOOKUP($E1174,'CODE GENERATOR'!$D:$AC,20,FALSE),0)</f>
        <v/>
      </c>
      <c r="Z1174" s="101" t="str">
        <f>IF(E1174&gt;0,+VLOOKUP($E1174,'CODE GENERATOR'!$D:$AC,21,FALSE),0)</f>
        <v/>
      </c>
      <c r="AF1174" s="149" t="str">
        <f>IF($C1174&gt;0,$C1174&amp;" "&amp;$P1174&amp;" "&amp;+VLOOKUP($C1174,'STYLE NAMES'!$B:$AC,10,FALSE),"""")</f>
        <v>FONDI-3XB SET #7 4 SEASON RIDING SOCKS 
3 PACK BUNDLE</v>
      </c>
      <c r="AG1174" s="101" t="str">
        <f>"Enjoy our "&amp;(AF1174)&amp;"; "&amp;IF(C1174&gt;0,+VLOOKUP($C1174,'STYLE NAMES'!$B:$AC,11,FALSE),"")</f>
        <v xml:space="preserve">Enjoy our FONDI-3XB SET #7 4 SEASON RIDING SOCKS 
3 PACK BUNDLE; FONDI 3 PACK BUNDLE
AIRFLOW  SUMMER SOCKS 
Specially designed for riders    
SMART FIT - (Sizes 35 to 45)    
UNISEX    
COMFORTABLE   
BREATHABLE  
</v>
      </c>
      <c r="AH1174" s="101" t="str">
        <f>IF(C1174&gt;0,+VLOOKUP($C1174,'STYLE NAMES'!$B:$AC,12,FALSE),"")</f>
        <v xml:space="preserve">50% Cotton, 45% Nylon, 5% Elasthane
Technical Features:    
Fine Cotton bottom for comfort and humidity control    
Maximum breathability with CSM Airflow Technology     
Super light microfiber leg layer for cool feeling            
</v>
      </c>
      <c r="AI1174" s="101" t="str">
        <f>IF(C1174&gt;0,+VLOOKUP($C1174,'STYLE NAMES'!$B:$AC,13,FALSE),"")</f>
        <v xml:space="preserve">For best use we recommend hand-wash    
or Machine wash at 30C with hand-wash setting    
DO NOT TUMBLE DRY  </v>
      </c>
      <c r="AJ1174" s="149" t="str">
        <f>IF($C1174&gt;0,$C1174&amp;" "&amp;$P1174&amp;" "&amp;+VLOOKUP($C1174,'STYLE NAMES'!$B:$AC,14,FALSE),"""")</f>
        <v>FONDI-3XB SET #7 4 MEVSİM BİNİCİ ÇORABI
3'LÜ PAKET</v>
      </c>
      <c r="AK1174" s="149" t="str">
        <f>"Cavalier SanMarco tarafından tasarlanan "&amp;(AJ1174)&amp;"; "&amp;IF(C1174&gt;0,+VLOOKUP($C1174,'STYLE NAMES'!$B:$AC,15,FALSE),"")</f>
        <v xml:space="preserve">Cavalier SanMarco tarafından tasarlanan FONDI-3XB SET #7 4 MEVSİM BİNİCİ ÇORABI
3'LÜ PAKET; FONDI 3'LÜ PAKET
AIRFLOW YAZLIK ÇORAP
Biniciler için özel olarak tasarlandı    
SMART FIT - (35 - 45 Beden)    
UNISEX    
RAHAT  
NEFES ALABİLİR  
</v>
      </c>
      <c r="AL1174" s="149" t="str">
        <f>IF(C1174&gt;0,+VLOOKUP($C1174,'STYLE NAMES'!$B:$AC,16,FALSE),"")</f>
        <v>%50 Pamuk, %45 Naylon, %5 Elastan
Teknik Özellikler:    
Konfor ve nem kontrolü için İnce Pamuklu taban    
CSM Hava Akışı Teknolojisi ile maksimum nefes alabilirlik     
Serinlik hissi için süper hafif mikrofiber bacak katmanı</v>
      </c>
      <c r="AM1174" s="149" t="str">
        <f>IF(C1174&gt;0,+VLOOKUP($C1174,'STYLE NAMES'!$B:$AC,17,FALSE),"")</f>
        <v>En iyi kullanım için elde yıkamanızı öneririz    
veya Makinede 30C'de elde yıkama ayarında yıkayınız    
KURUTUCU KULLANMAYINIZ</v>
      </c>
      <c r="AN1174" s="149" t="str">
        <f>IF($C1174&gt;0,$C1174&amp;" "&amp;$P1174&amp;" "&amp;+VLOOKUP($C1174,'STYLE NAMES'!$B:$AC,18,FALSE),"""")</f>
        <v>FONDI-3XB SET #7 CALZINI DA EQUITAZIONE PER 4 STAGIONI_x000D_
PACCHETTO DA 3 CONFEZIONI</v>
      </c>
      <c r="AO1174" s="101" t="str">
        <f>"Disegnato da Cavalier SanMarco "&amp;(AN1174)&amp;"; "&amp;IF(C1174&gt;0,+VLOOKUP($C1174,'STYLE NAMES'!$B:$AC,19,FALSE),"")</f>
        <v xml:space="preserve">Disegnato da Cavalier SanMarco FONDI-3XB SET #7 CALZINI DA EQUITAZIONE PER 4 STAGIONI_x000D_
PACCHETTO DA 3 CONFEZIONI; FONDI CONFEZIONE DA 3
CALZINI ESTIVI AIRFLOW
Progettato appositamente per i cavalieri
VESTIBILITÀ INTELLIGENTE - (Taglia 35 - 45)
UNISEX
COMODO
TRASPIRANTE
</v>
      </c>
      <c r="AP1174" s="101" t="str">
        <f>IF(C1174&gt;0,+VLOOKUP($C1174,'STYLE NAMES'!$B:$AC,20,FALSE),"")</f>
        <v>50% cotone, 45% nylon, 5% elastan_x000D_
Caratteristiche tecniche:_x000D_
Fondo in cotone fine per comfort e controllo dell'umidità_x000D_
Massima traspirabilità con tecnologia CSM Airflow_x000D_
Strato gamba in microfibra super leggero per una sensazione di freschezza_x000D_</v>
      </c>
      <c r="AQ1174" s="101" t="str">
        <f>IF(C1174&gt;0,+VLOOKUP($C1174,'STYLE NAMES'!$B:$AC,21,FALSE),"")</f>
        <v>Per un utilizzo ottimale, consigliamo il lavaggio a mano_x000D_
o il lavaggio in lavatrice a 30°C con programma di lavaggio a mano_x000D_
Non ASCIUGARE IN ASCIUGATRICE</v>
      </c>
      <c r="AR1174" s="101">
        <f>IF(D1174&gt;0,+VLOOKUP($C1174,'STYLE NAMES'!$B:$AC,22,FALSE),"")</f>
        <v>0</v>
      </c>
      <c r="AS1174" s="101">
        <f>IF(E1174&gt;0,+VLOOKUP($C1174,'STYLE NAMES'!$B:$AC,23,FALSE),"")</f>
        <v>0</v>
      </c>
      <c r="AT1174" s="101">
        <f>IF(F1174&gt;0,+VLOOKUP($C1174,'STYLE NAMES'!$B:$AC,24,FALSE),"")</f>
        <v>0</v>
      </c>
      <c r="AU1174" s="101">
        <f>IF(G1174&gt;0,+VLOOKUP($C1174,'STYLE NAMES'!$B:$AC,25,FALSE),"")</f>
        <v>0</v>
      </c>
      <c r="AV1174" s="101">
        <f>+VLOOKUP($S1174,'CODE GENERATOR'!$P:$AM,15,FALSE)</f>
        <v>0</v>
      </c>
      <c r="AW1174" s="101">
        <f>+VLOOKUP($S1174,'CODE GENERATOR'!$P:$AM,16,FALSE)</f>
        <v>0</v>
      </c>
      <c r="AX1174" s="101">
        <f>+VLOOKUP($S1174,'CODE GENERATOR'!$P:$AM,17,FALSE)</f>
        <v>0</v>
      </c>
      <c r="AY1174" s="101">
        <f>+VLOOKUP($S1174,'CODE GENERATOR'!$P:$AM,18,FALSE)</f>
        <v>0</v>
      </c>
      <c r="AZ1174" s="101">
        <f>+VLOOKUP($S1174,'CODE GENERATOR'!$P:$AM,19,FALSE)</f>
        <v>0</v>
      </c>
      <c r="BA1174" s="101">
        <f>+VLOOKUP($S1174,'CODE GENERATOR'!$P:$AM,20,FALSE)</f>
        <v>0</v>
      </c>
      <c r="BB1174" s="101">
        <f>+VLOOKUP($S1174,'CODE GENERATOR'!$P:$AM,21,FALSE)</f>
        <v>0</v>
      </c>
      <c r="BC1174" s="101">
        <f>+VLOOKUP($S1174,'CODE GENERATOR'!$P:$AM,22,FALSE)</f>
        <v>0</v>
      </c>
      <c r="BD1174" s="101">
        <f>+VLOOKUP($S1174,'CODE GENERATOR'!$P:$AM,23,FALSE)</f>
        <v>0</v>
      </c>
      <c r="BE1174" s="101">
        <f>+VLOOKUP($S1174,'CODE GENERATOR'!$P:$AM,24,FALSE)</f>
        <v>0</v>
      </c>
      <c r="BF1174" s="101">
        <f>IF(C1174&gt;0,+VLOOKUP(G1174,'CATEGORY ID'!$A$1:$L$118,3,FALSE),"")</f>
        <v>17</v>
      </c>
      <c r="BG1174" s="101">
        <f>IF(C1174&gt;0,+VLOOKUP(H1174,'CATEGORY ID'!$D$1:$L$118,3,FALSE),"")</f>
        <v>17</v>
      </c>
      <c r="BH1174" s="101">
        <f>IF(C1174&gt;0,+VLOOKUP((+H1174&amp;I1174),'CATEGORY ID'!$H$1:$I$121,2,FALSE),"")</f>
        <v>18</v>
      </c>
      <c r="BJ1174" s="101">
        <f>IF(C1174&gt;0,IF(COUNTIF('CATEGORY ID'!$K$1:$K$121,+H1174&amp;K1174) &gt; 0, +VLOOKUP(+H1174&amp;K1174,'CATEGORY ID'!$K$1:$L$121,2,FALSE),""),"")</f>
        <v>49</v>
      </c>
      <c r="BK1174" s="101" t="str">
        <f>IF(C1174&gt;0,IF(COUNTIF('CATEGORY ID'!$K$124:$K$165, +VLOOKUP(C1174,'STYLE NAMES'!$B:$AE,30,FALSE)) &gt; 0, +VLOOKUP(VLOOKUP(C1174,'STYLE NAMES'!$B:$AE,30,FALSE),'CATEGORY ID'!K:M,2,FALSE),""),"")</f>
        <v/>
      </c>
      <c r="BL1174" s="101">
        <v>75</v>
      </c>
      <c r="BR1174" s="101" t="str" cm="1">
        <f t="array" ref="BR1174">IF(C1174&gt;0,_xlfn.TEXTJOIN(";", TRUE,_xlfn.UNIQUE(_xlfn._xlws.FILTER(BF1174:BQ1174,(BF1174:BQ1174&gt;0)),TRUE,FALSE)),"")&amp;";"&amp;BS1174</f>
        <v>17;18;49;75;</v>
      </c>
      <c r="BU1174" s="106">
        <f>IF(C1174&gt;0,+VLOOKUP($C1174,'STYLE NAMES'!$B:$AC,26,FALSE),"")</f>
        <v>39.9</v>
      </c>
      <c r="BV1174" s="106">
        <f>IF(C1174&gt;0,+VLOOKUP($C1174,'STYLE NAMES'!$B:$AC,27,FALSE),"")</f>
        <v>2190</v>
      </c>
      <c r="BW1174" s="106">
        <f>IF(C1174&gt;0,+VLOOKUP($C1174,'STYLE NAMES'!$B:$AC,28,FALSE),"")</f>
        <v>45.884999999999998</v>
      </c>
      <c r="BY1174"/>
      <c r="BZ1174" s="101">
        <v>199</v>
      </c>
      <c r="CA1174" s="137">
        <f t="shared" si="89"/>
        <v>0</v>
      </c>
      <c r="CB1174" s="137">
        <f>+VLOOKUP(C1174,'[2]STYLES &amp; MODELS MATRIX'!$A:$G,7,FALSE)</f>
        <v>0</v>
      </c>
      <c r="CC1174" s="137">
        <f>+VLOOKUP(C1174,'[1]STYLES &amp; SIZE CHARTS'!$A:$H,8,FALSE)</f>
        <v>0</v>
      </c>
      <c r="CD1174" s="137"/>
      <c r="CE1174" s="205"/>
      <c r="CF1174" s="141"/>
    </row>
    <row r="1175" spans="1:84" s="101" customFormat="1" ht="12" customHeight="1" x14ac:dyDescent="0.2">
      <c r="A1175" s="102"/>
      <c r="B1175" s="101" t="s">
        <v>1024</v>
      </c>
      <c r="C1175" s="101" t="s">
        <v>3831</v>
      </c>
      <c r="D1175" s="101" t="s">
        <v>3833</v>
      </c>
      <c r="E1175" s="203" t="s">
        <v>3880</v>
      </c>
      <c r="F1175" s="101" t="s">
        <v>2437</v>
      </c>
      <c r="G1175" s="101" t="str">
        <f>IF(C1175&gt;0,+VLOOKUP($C1175,'STYLE NAMES'!$B:$AC,4,FALSE),"")</f>
        <v>RIDER</v>
      </c>
      <c r="H1175" s="101" t="str">
        <f>IF(C1175&gt;0,+VLOOKUP($C1175,'STYLE NAMES'!$B:$AC,5,FALSE),"")</f>
        <v>WOMEN</v>
      </c>
      <c r="I1175" s="101" t="str">
        <f>IF(C1175&gt;0,+VLOOKUP($C1175,'STYLE NAMES'!$B:$AC,6,FALSE),"")</f>
        <v>BOTTOMS</v>
      </c>
      <c r="J1175" s="101" t="str">
        <f>IF(C1175&gt;0,+VLOOKUP($C1175,'STYLE NAMES'!$B:$AC,7,FALSE),"")</f>
        <v>WOMEN</v>
      </c>
      <c r="K1175" s="101" t="str">
        <f>IF(C1175&gt;0,+VLOOKUP($C1175,'STYLE NAMES'!$B:$AC,8,FALSE),"")</f>
        <v>BREECHES</v>
      </c>
      <c r="L1175" s="101" t="str">
        <f>IF(E1175&gt;0,+VLOOKUP($E1175,'CODE GENERATOR'!$D:$T,3,FALSE),"")</f>
        <v>W</v>
      </c>
      <c r="M1175" s="101" t="str">
        <f>IF(E1175&gt;0,+VLOOKUP($E1175,'CODE GENERATOR'!$D:$T,4,FALSE),"")</f>
        <v>TECH JERSEY</v>
      </c>
      <c r="N1175" s="101" t="str">
        <f>IF(E1175&gt;0,+VLOOKUP($E1175,'CODE GENERATOR'!$D:$T,6,FALSE),"")</f>
        <v>WHITE</v>
      </c>
      <c r="O1175" s="101" t="str">
        <f>IF(E1175&gt;0,+VLOOKUP($E1175,'CODE GENERATOR'!$D:$T,7,FALSE),"")</f>
        <v>WHITE</v>
      </c>
      <c r="P1175" s="101" t="str">
        <f t="shared" si="87"/>
        <v>WHITE</v>
      </c>
      <c r="Q1175" s="104" t="str">
        <f>IF(E1175&gt;0,+VLOOKUP($E1175,'CODE GENERATOR'!$D:$T,11,FALSE),"")</f>
        <v>R.BOTWN_BRC0109W</v>
      </c>
      <c r="R1175" s="104" t="str">
        <f>IF(E1175&gt;0,+VLOOKUP($E1175,'CODE GENERATOR'!$D:$T,12,FALSE),"")</f>
        <v>TJR0037WHTWHT</v>
      </c>
      <c r="S1175" s="104" t="str">
        <f>IF(E1175&gt;0,+VLOOKUP($E1175,'CODE GENERATOR'!$D:$T,13,FALSE),"")</f>
        <v>R.BOTWN_BRC0109W_TJR0037WHTWHT</v>
      </c>
      <c r="T1175" s="104" t="str">
        <f t="shared" si="88"/>
        <v>R.BOTWN_BRC0109W_TJR0037WHTWHT_XXS / 32-34</v>
      </c>
      <c r="U1175" s="105"/>
      <c r="V1175" s="107" t="str" cm="1">
        <f t="array" ref="V1175">_xlfn.TEXTJOIN(";", TRUE, _xlfn.UNIQUE(_xlfn._xlws.FILTER(P$3:P$10029, C$3:C$10029=C1175)))</f>
        <v>WHITE;BLACK</v>
      </c>
      <c r="W1175" s="107" t="str" cm="1">
        <f t="array" ref="W1175">_xlfn.TEXTJOIN(";", TRUE, _xlfn.UNIQUE(_xlfn._xlws.FILTER(F$3:F$10029, C$3:C$10029=C1175)))</f>
        <v>XXS / 32-34;XS / 34-36;S / 36-38;M / 38-40;L / 40-42;XL / 42-44</v>
      </c>
      <c r="X1175" s="101" t="str">
        <f>IF(E1175&gt;0,+VLOOKUP($E1175,'CODE GENERATOR'!$D:$AC,19,FALSE),0)</f>
        <v>2507_G_cavalier_ghost_0033</v>
      </c>
      <c r="Y1175" s="101" t="str">
        <f>IF(E1175&gt;0,+VLOOKUP($E1175,'CODE GENERATOR'!$D:$AC,20,FALSE),0)</f>
        <v>2507_G_cavalier_ghost_0034</v>
      </c>
      <c r="Z1175" s="101" t="str">
        <f>IF(E1175&gt;0,+VLOOKUP($E1175,'CODE GENERATOR'!$D:$AC,21,FALSE),0)</f>
        <v>2507_W_2362</v>
      </c>
      <c r="AF1175" s="149" t="str">
        <f>IF($C1175&gt;0,$C1175&amp;" "&amp;$P1175&amp;" "&amp;+VLOOKUP($C1175,'STYLE NAMES'!$B:$AC,10,FALSE),"""")</f>
        <v>ALEA-W WHITE WOMEN'S KNEE GRIP PRO WINTER BREECHES</v>
      </c>
      <c r="AG1175" s="101" t="str">
        <f>"Enjoy our "&amp;(AF1175)&amp;"; "&amp;IF(C1175&gt;0,+VLOOKUP($C1175,'STYLE NAMES'!$B:$AC,11,FALSE),"")</f>
        <v>Enjoy our ALEA-W WHITE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75" s="101" t="str">
        <f>IF(C1175&gt;0,+VLOOKUP($C1175,'STYLE NAMES'!$B:$AC,12,FALSE),"")</f>
        <v>*Italian Premium fabric
*Extra-soft and comfortable technical jersey with heat tech polar fabric inside
*4-way stretch fabric
*Breathable and Quick Dry
*Wrinkle-free and Easy Care
*Knee Grip
Composition:
74% Micro PA /  26% Elasthane</v>
      </c>
      <c r="AI1175" s="101" t="str">
        <f>IF(C1175&gt;0,+VLOOKUP($C1175,'STYLE NAMES'!$B:$AC,13,FALSE),"")</f>
        <v>Machine Wash at 30°C
Mild process
Iron at low temperature
Iron from REVERSE
Do NOT iron on logos or prints
Do not bleach
Do NOT Tumble Dry</v>
      </c>
      <c r="AJ1175" s="149" t="str">
        <f>IF($C1175&gt;0,$C1175&amp;" "&amp;$P1175&amp;" "&amp;+VLOOKUP($C1175,'STYLE NAMES'!$B:$AC,14,FALSE),"""")</f>
        <v>ALEA-W WHITE KIŞLIK KADIN PRO BİNİCİ PANTOLONU</v>
      </c>
      <c r="AK1175" s="149" t="str">
        <f>"Cavalier SanMarco tarafından tasarlanan "&amp;(AJ1175)&amp;"; "&amp;IF(C1175&gt;0,+VLOOKUP($C1175,'STYLE NAMES'!$B:$AC,15,FALSE),"")</f>
        <v>Cavalier SanMarco tarafından tasarlanan ALEA-W WHITE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75" s="149" t="str">
        <f>IF(C1175&gt;0,+VLOOKUP($C1175,'STYLE NAMES'!$B:$AC,16,FALSE),"")</f>
        <v>*İtalyan Premium kumaş
*Dışı ekstra yumuşak ve konforlu teknik jarse, içi ısı tutan polar kumaş
*4 yönlü esneme özelliği
*Nefes alabilir ve hızlı kurur
*Kırışmaz ve kolay bakım
*Diz Grip
Bileşimi:
%74 Mikro PA / %26 Elastan</v>
      </c>
      <c r="AM1175" s="149" t="str">
        <f>IF(C1175&gt;0,+VLOOKUP($C1175,'STYLE NAMES'!$B:$AC,17,FALSE),"")</f>
        <v>Makinede 30°C' de Yıkayın
Hassas Yıkama
Ilık ütü yapın
Tersten ütüleyin
Logo ve baskıları ÜTÜLEMEYİN
Çamaşır suyu kullanmayın
Kurutma Makinesinde Kurutmayın</v>
      </c>
      <c r="AN1175" s="149" t="str">
        <f>IF($C1175&gt;0,$C1175&amp;" "&amp;$P1175&amp;" "&amp;+VLOOKUP($C1175,'STYLE NAMES'!$B:$AC,18,FALSE),"""")</f>
        <v>ALEA-W WHITE PANTALONI INVERNALI KNEE GRIP PRO DA DONNA</v>
      </c>
      <c r="AO1175" s="101" t="str">
        <f>"Disegnato da Cavalier SanMarco "&amp;(AN1175)&amp;"; "&amp;IF(C1175&gt;0,+VLOOKUP($C1175,'STYLE NAMES'!$B:$AC,19,FALSE),"")</f>
        <v>Disegnato da Cavalier SanMarco ALEA-W WHITE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75" s="101" t="str">
        <f>IF(C1175&gt;0,+VLOOKUP($C1175,'STYLE NAMES'!$B:$AC,20,FALSE),"")</f>
        <v>*Tessuto premium italiano
*Jersey tecnico extra morbido e confortevole con felpa heat tech dentro
*Tessuto elasticizzato in 4 direzioni
*Traspirante e ad asciugatura rapida
*Antipiega e facile da curare
*Knee Grip
Composizione:
74% Micro PA / 26% Elastan</v>
      </c>
      <c r="AQ1175" s="101" t="str">
        <f>IF(C1175&gt;0,+VLOOKUP($C1175,'STYLE NAMES'!$B:$AC,21,FALSE),"")</f>
        <v>Lavare in lavatrice a 30°C Ciclo delicato 
Stirare a bassa temperatura
Stirare al rovescio 
Non stirare su loghi o stampe 
Non candeggiare 
Non asciugare in asciugatrice</v>
      </c>
      <c r="AR1175" s="101">
        <f>IF(D1175&gt;0,+VLOOKUP($C1175,'STYLE NAMES'!$B:$AC,22,FALSE),"")</f>
        <v>0</v>
      </c>
      <c r="AS1175" s="101">
        <f>IF(E1175&gt;0,+VLOOKUP($C1175,'STYLE NAMES'!$B:$AC,23,FALSE),"")</f>
        <v>0</v>
      </c>
      <c r="AT1175" s="101">
        <f>IF(F1175&gt;0,+VLOOKUP($C1175,'STYLE NAMES'!$B:$AC,24,FALSE),"")</f>
        <v>0</v>
      </c>
      <c r="AU1175" s="101">
        <f>IF(G1175&gt;0,+VLOOKUP($C1175,'STYLE NAMES'!$B:$AC,25,FALSE),"")</f>
        <v>0</v>
      </c>
      <c r="AV1175" s="101" t="str">
        <f>+VLOOKUP($S1175,'CODE GENERATOR'!$P:$AM,15,FALSE)</f>
        <v>R.TOPWN_CPL0077_PIQ0015NAVNAV</v>
      </c>
      <c r="AW1175" s="101" t="str">
        <f>+VLOOKUP($S1175,'CODE GENERATOR'!$P:$AM,16,FALSE)</f>
        <v>A.RACUX_BLT0015_BRD0012WHTWHT</v>
      </c>
      <c r="AX1175" s="101" t="str">
        <f>+VLOOKUP($S1175,'CODE GENERATOR'!$P:$AM,17,FALSE)</f>
        <v>A.RACAU_SOC0018_NYL00003XBST1</v>
      </c>
      <c r="AY1175" s="101">
        <f>+VLOOKUP($S1175,'CODE GENERATOR'!$P:$AM,18,FALSE)</f>
        <v>0</v>
      </c>
      <c r="AZ1175" s="101">
        <f>+VLOOKUP($S1175,'CODE GENERATOR'!$P:$AM,19,FALSE)</f>
        <v>0</v>
      </c>
      <c r="BA1175" s="101">
        <f>+VLOOKUP($S1175,'CODE GENERATOR'!$P:$AM,20,FALSE)</f>
        <v>0</v>
      </c>
      <c r="BB1175" s="101">
        <f>+VLOOKUP($S1175,'CODE GENERATOR'!$P:$AM,21,FALSE)</f>
        <v>0</v>
      </c>
      <c r="BC1175" s="101">
        <f>+VLOOKUP($S1175,'CODE GENERATOR'!$P:$AM,22,FALSE)</f>
        <v>0</v>
      </c>
      <c r="BD1175" s="101">
        <f>+VLOOKUP($S1175,'CODE GENERATOR'!$P:$AM,23,FALSE)</f>
        <v>0</v>
      </c>
      <c r="BE1175" s="101">
        <f>+VLOOKUP($S1175,'CODE GENERATOR'!$P:$AM,24,FALSE)</f>
        <v>0</v>
      </c>
      <c r="BF1175" s="101">
        <f>IF(C1175&gt;0,+VLOOKUP(G1175,'CATEGORY ID'!$A$1:$L$118,3,FALSE),"")</f>
        <v>30</v>
      </c>
      <c r="BG1175" s="101">
        <f>IF(C1175&gt;0,+VLOOKUP(H1175,'CATEGORY ID'!$D$1:$L$118,3,FALSE),"")</f>
        <v>3</v>
      </c>
      <c r="BH1175" s="101">
        <f>IF(C1175&gt;0,+VLOOKUP((+H1175&amp;I1175),'CATEGORY ID'!$H$1:$I$121,2,FALSE),"")</f>
        <v>112</v>
      </c>
      <c r="BJ1175" s="101">
        <f>IF(C1175&gt;0,IF(COUNTIF('CATEGORY ID'!$K$1:$K$121,+H1175&amp;K1175) &gt; 0, +VLOOKUP(+H1175&amp;K1175,'CATEGORY ID'!$K$1:$L$121,2,FALSE),""),"")</f>
        <v>97</v>
      </c>
      <c r="BK1175" s="101" t="str">
        <f>IF(C1175&gt;0,IF(COUNTIF('CATEGORY ID'!$K$124:$K$165, +VLOOKUP(C1175,'STYLE NAMES'!$B:$AE,30,FALSE)) &gt; 0, +VLOOKUP(VLOOKUP(C1175,'STYLE NAMES'!$B:$AE,30,FALSE),'CATEGORY ID'!K:M,2,FALSE),""),"")</f>
        <v/>
      </c>
      <c r="BL1175" s="101">
        <v>75</v>
      </c>
      <c r="BR1175" s="101" t="str" cm="1">
        <f t="array" ref="BR1175">IF(C1175&gt;0,_xlfn.TEXTJOIN(";", TRUE,_xlfn.UNIQUE(_xlfn._xlws.FILTER(BF1175:BQ1175,(BF1175:BQ1175&gt;0)),TRUE,FALSE)),"")&amp;";"&amp;BS1175</f>
        <v>30;3;112;97;75;</v>
      </c>
      <c r="BU1175" s="106">
        <f>IF(C1175&gt;0,+VLOOKUP($C1175,'STYLE NAMES'!$B:$AC,26,FALSE),"")</f>
        <v>229.9</v>
      </c>
      <c r="BV1175" s="106">
        <f>IF(C1175&gt;0,+VLOOKUP($C1175,'STYLE NAMES'!$B:$AC,27,FALSE),"")</f>
        <v>12640</v>
      </c>
      <c r="BW1175" s="106">
        <f>IF(C1175&gt;0,+VLOOKUP($C1175,'STYLE NAMES'!$B:$AC,28,FALSE),"")</f>
        <v>264.38499999999999</v>
      </c>
      <c r="BY1175"/>
      <c r="BZ1175" s="101">
        <v>5</v>
      </c>
      <c r="CA1175" s="137">
        <f t="shared" si="89"/>
        <v>1</v>
      </c>
      <c r="CB1175" s="137" t="str">
        <f>+VLOOKUP(C1175,'[2]STYLES &amp; MODELS MATRIX'!$A:$G,7,FALSE)</f>
        <v>AK</v>
      </c>
      <c r="CC1175" s="137" t="str">
        <f>+VLOOKUP(C1175,'[1]STYLES &amp; SIZE CHARTS'!$A:$H,8,FALSE)</f>
        <v>WB-BR1</v>
      </c>
      <c r="CD1175" s="137">
        <v>1</v>
      </c>
      <c r="CE1175" s="205"/>
      <c r="CF1175" s="141"/>
    </row>
    <row r="1176" spans="1:84" s="101" customFormat="1" ht="12" customHeight="1" x14ac:dyDescent="0.2">
      <c r="A1176" s="102"/>
      <c r="B1176" s="101" t="s">
        <v>1024</v>
      </c>
      <c r="C1176" s="101" t="s">
        <v>3831</v>
      </c>
      <c r="D1176" s="101" t="s">
        <v>3833</v>
      </c>
      <c r="E1176" s="203" t="s">
        <v>3880</v>
      </c>
      <c r="F1176" s="101" t="s">
        <v>2438</v>
      </c>
      <c r="G1176" s="101" t="str">
        <f>IF(C1176&gt;0,+VLOOKUP($C1176,'STYLE NAMES'!$B:$AC,4,FALSE),"")</f>
        <v>RIDER</v>
      </c>
      <c r="H1176" s="101" t="str">
        <f>IF(C1176&gt;0,+VLOOKUP($C1176,'STYLE NAMES'!$B:$AC,5,FALSE),"")</f>
        <v>WOMEN</v>
      </c>
      <c r="I1176" s="101" t="str">
        <f>IF(C1176&gt;0,+VLOOKUP($C1176,'STYLE NAMES'!$B:$AC,6,FALSE),"")</f>
        <v>BOTTOMS</v>
      </c>
      <c r="J1176" s="101" t="str">
        <f>IF(C1176&gt;0,+VLOOKUP($C1176,'STYLE NAMES'!$B:$AC,7,FALSE),"")</f>
        <v>WOMEN</v>
      </c>
      <c r="K1176" s="101" t="str">
        <f>IF(C1176&gt;0,+VLOOKUP($C1176,'STYLE NAMES'!$B:$AC,8,FALSE),"")</f>
        <v>BREECHES</v>
      </c>
      <c r="L1176" s="101" t="str">
        <f>IF(E1176&gt;0,+VLOOKUP($E1176,'CODE GENERATOR'!$D:$T,3,FALSE),"")</f>
        <v>W</v>
      </c>
      <c r="M1176" s="101" t="str">
        <f>IF(E1176&gt;0,+VLOOKUP($E1176,'CODE GENERATOR'!$D:$T,4,FALSE),"")</f>
        <v>TECH JERSEY</v>
      </c>
      <c r="N1176" s="101" t="str">
        <f>IF(E1176&gt;0,+VLOOKUP($E1176,'CODE GENERATOR'!$D:$T,6,FALSE),"")</f>
        <v>WHITE</v>
      </c>
      <c r="O1176" s="101" t="str">
        <f>IF(E1176&gt;0,+VLOOKUP($E1176,'CODE GENERATOR'!$D:$T,7,FALSE),"")</f>
        <v>WHITE</v>
      </c>
      <c r="P1176" s="101" t="str">
        <f t="shared" si="87"/>
        <v>WHITE</v>
      </c>
      <c r="Q1176" s="104" t="str">
        <f>IF(E1176&gt;0,+VLOOKUP($E1176,'CODE GENERATOR'!$D:$T,11,FALSE),"")</f>
        <v>R.BOTWN_BRC0109W</v>
      </c>
      <c r="R1176" s="104" t="str">
        <f>IF(E1176&gt;0,+VLOOKUP($E1176,'CODE GENERATOR'!$D:$T,12,FALSE),"")</f>
        <v>TJR0037WHTWHT</v>
      </c>
      <c r="S1176" s="104" t="str">
        <f>IF(E1176&gt;0,+VLOOKUP($E1176,'CODE GENERATOR'!$D:$T,13,FALSE),"")</f>
        <v>R.BOTWN_BRC0109W_TJR0037WHTWHT</v>
      </c>
      <c r="T1176" s="104" t="str">
        <f t="shared" si="88"/>
        <v>R.BOTWN_BRC0109W_TJR0037WHTWHT_XS / 34-36</v>
      </c>
      <c r="U1176" s="105"/>
      <c r="V1176" s="107" t="str" cm="1">
        <f t="array" ref="V1176">_xlfn.TEXTJOIN(";", TRUE, _xlfn.UNIQUE(_xlfn._xlws.FILTER(P$3:P$10029, C$3:C$10029=C1176)))</f>
        <v>WHITE;BLACK</v>
      </c>
      <c r="W1176" s="107" t="str" cm="1">
        <f t="array" ref="W1176">_xlfn.TEXTJOIN(";", TRUE, _xlfn.UNIQUE(_xlfn._xlws.FILTER(F$3:F$10029, C$3:C$10029=C1176)))</f>
        <v>XXS / 32-34;XS / 34-36;S / 36-38;M / 38-40;L / 40-42;XL / 42-44</v>
      </c>
      <c r="X1176" s="101" t="str">
        <f>IF(E1176&gt;0,+VLOOKUP($E1176,'CODE GENERATOR'!$D:$AC,19,FALSE),0)</f>
        <v>2507_G_cavalier_ghost_0033</v>
      </c>
      <c r="Y1176" s="101" t="str">
        <f>IF(E1176&gt;0,+VLOOKUP($E1176,'CODE GENERATOR'!$D:$AC,20,FALSE),0)</f>
        <v>2507_G_cavalier_ghost_0034</v>
      </c>
      <c r="Z1176" s="101" t="str">
        <f>IF(E1176&gt;0,+VLOOKUP($E1176,'CODE GENERATOR'!$D:$AC,21,FALSE),0)</f>
        <v>2507_W_2362</v>
      </c>
      <c r="AF1176" s="149" t="str">
        <f>IF($C1176&gt;0,$C1176&amp;" "&amp;$P1176&amp;" "&amp;+VLOOKUP($C1176,'STYLE NAMES'!$B:$AC,10,FALSE),"""")</f>
        <v>ALEA-W WHITE WOMEN'S KNEE GRIP PRO WINTER BREECHES</v>
      </c>
      <c r="AG1176" s="101" t="str">
        <f>"Enjoy our "&amp;(AF1176)&amp;"; "&amp;IF(C1176&gt;0,+VLOOKUP($C1176,'STYLE NAMES'!$B:$AC,11,FALSE),"")</f>
        <v>Enjoy our ALEA-W WHITE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76" s="101" t="str">
        <f>IF(C1176&gt;0,+VLOOKUP($C1176,'STYLE NAMES'!$B:$AC,12,FALSE),"")</f>
        <v>*Italian Premium fabric
*Extra-soft and comfortable technical jersey with heat tech polar fabric inside
*4-way stretch fabric
*Breathable and Quick Dry
*Wrinkle-free and Easy Care
*Knee Grip
Composition:
74% Micro PA /  26% Elasthane</v>
      </c>
      <c r="AI1176" s="101" t="str">
        <f>IF(C1176&gt;0,+VLOOKUP($C1176,'STYLE NAMES'!$B:$AC,13,FALSE),"")</f>
        <v>Machine Wash at 30°C
Mild process
Iron at low temperature
Iron from REVERSE
Do NOT iron on logos or prints
Do not bleach
Do NOT Tumble Dry</v>
      </c>
      <c r="AJ1176" s="149" t="str">
        <f>IF($C1176&gt;0,$C1176&amp;" "&amp;$P1176&amp;" "&amp;+VLOOKUP($C1176,'STYLE NAMES'!$B:$AC,14,FALSE),"""")</f>
        <v>ALEA-W WHITE KIŞLIK KADIN PRO BİNİCİ PANTOLONU</v>
      </c>
      <c r="AK1176" s="149" t="str">
        <f>"Cavalier SanMarco tarafından tasarlanan "&amp;(AJ1176)&amp;"; "&amp;IF(C1176&gt;0,+VLOOKUP($C1176,'STYLE NAMES'!$B:$AC,15,FALSE),"")</f>
        <v>Cavalier SanMarco tarafından tasarlanan ALEA-W WHITE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76" s="149" t="str">
        <f>IF(C1176&gt;0,+VLOOKUP($C1176,'STYLE NAMES'!$B:$AC,16,FALSE),"")</f>
        <v>*İtalyan Premium kumaş
*Dışı ekstra yumuşak ve konforlu teknik jarse, içi ısı tutan polar kumaş
*4 yönlü esneme özelliği
*Nefes alabilir ve hızlı kurur
*Kırışmaz ve kolay bakım
*Diz Grip
Bileşimi:
%74 Mikro PA / %26 Elastan</v>
      </c>
      <c r="AM1176" s="149" t="str">
        <f>IF(C1176&gt;0,+VLOOKUP($C1176,'STYLE NAMES'!$B:$AC,17,FALSE),"")</f>
        <v>Makinede 30°C' de Yıkayın
Hassas Yıkama
Ilık ütü yapın
Tersten ütüleyin
Logo ve baskıları ÜTÜLEMEYİN
Çamaşır suyu kullanmayın
Kurutma Makinesinde Kurutmayın</v>
      </c>
      <c r="AN1176" s="149" t="str">
        <f>IF($C1176&gt;0,$C1176&amp;" "&amp;$P1176&amp;" "&amp;+VLOOKUP($C1176,'STYLE NAMES'!$B:$AC,18,FALSE),"""")</f>
        <v>ALEA-W WHITE PANTALONI INVERNALI KNEE GRIP PRO DA DONNA</v>
      </c>
      <c r="AO1176" s="101" t="str">
        <f>"Disegnato da Cavalier SanMarco "&amp;(AN1176)&amp;"; "&amp;IF(C1176&gt;0,+VLOOKUP($C1176,'STYLE NAMES'!$B:$AC,19,FALSE),"")</f>
        <v>Disegnato da Cavalier SanMarco ALEA-W WHITE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76" s="101" t="str">
        <f>IF(C1176&gt;0,+VLOOKUP($C1176,'STYLE NAMES'!$B:$AC,20,FALSE),"")</f>
        <v>*Tessuto premium italiano
*Jersey tecnico extra morbido e confortevole con felpa heat tech dentro
*Tessuto elasticizzato in 4 direzioni
*Traspirante e ad asciugatura rapida
*Antipiega e facile da curare
*Knee Grip
Composizione:
74% Micro PA / 26% Elastan</v>
      </c>
      <c r="AQ1176" s="101" t="str">
        <f>IF(C1176&gt;0,+VLOOKUP($C1176,'STYLE NAMES'!$B:$AC,21,FALSE),"")</f>
        <v>Lavare in lavatrice a 30°C Ciclo delicato 
Stirare a bassa temperatura
Stirare al rovescio 
Non stirare su loghi o stampe 
Non candeggiare 
Non asciugare in asciugatrice</v>
      </c>
      <c r="AR1176" s="101">
        <f>IF(D1176&gt;0,+VLOOKUP($C1176,'STYLE NAMES'!$B:$AC,22,FALSE),"")</f>
        <v>0</v>
      </c>
      <c r="AS1176" s="101">
        <f>IF(E1176&gt;0,+VLOOKUP($C1176,'STYLE NAMES'!$B:$AC,23,FALSE),"")</f>
        <v>0</v>
      </c>
      <c r="AT1176" s="101">
        <f>IF(F1176&gt;0,+VLOOKUP($C1176,'STYLE NAMES'!$B:$AC,24,FALSE),"")</f>
        <v>0</v>
      </c>
      <c r="AU1176" s="101">
        <f>IF(G1176&gt;0,+VLOOKUP($C1176,'STYLE NAMES'!$B:$AC,25,FALSE),"")</f>
        <v>0</v>
      </c>
      <c r="AV1176" s="101" t="str">
        <f>+VLOOKUP($S1176,'CODE GENERATOR'!$P:$AM,15,FALSE)</f>
        <v>R.TOPWN_CPL0077_PIQ0015NAVNAV</v>
      </c>
      <c r="AW1176" s="101" t="str">
        <f>+VLOOKUP($S1176,'CODE GENERATOR'!$P:$AM,16,FALSE)</f>
        <v>A.RACUX_BLT0015_BRD0012WHTWHT</v>
      </c>
      <c r="AX1176" s="101" t="str">
        <f>+VLOOKUP($S1176,'CODE GENERATOR'!$P:$AM,17,FALSE)</f>
        <v>A.RACAU_SOC0018_NYL00003XBST1</v>
      </c>
      <c r="AY1176" s="101">
        <f>+VLOOKUP($S1176,'CODE GENERATOR'!$P:$AM,18,FALSE)</f>
        <v>0</v>
      </c>
      <c r="AZ1176" s="101">
        <f>+VLOOKUP($S1176,'CODE GENERATOR'!$P:$AM,19,FALSE)</f>
        <v>0</v>
      </c>
      <c r="BA1176" s="101">
        <f>+VLOOKUP($S1176,'CODE GENERATOR'!$P:$AM,20,FALSE)</f>
        <v>0</v>
      </c>
      <c r="BB1176" s="101">
        <f>+VLOOKUP($S1176,'CODE GENERATOR'!$P:$AM,21,FALSE)</f>
        <v>0</v>
      </c>
      <c r="BC1176" s="101">
        <f>+VLOOKUP($S1176,'CODE GENERATOR'!$P:$AM,22,FALSE)</f>
        <v>0</v>
      </c>
      <c r="BD1176" s="101">
        <f>+VLOOKUP($S1176,'CODE GENERATOR'!$P:$AM,23,FALSE)</f>
        <v>0</v>
      </c>
      <c r="BE1176" s="101">
        <f>+VLOOKUP($S1176,'CODE GENERATOR'!$P:$AM,24,FALSE)</f>
        <v>0</v>
      </c>
      <c r="BF1176" s="101">
        <f>IF(C1176&gt;0,+VLOOKUP(G1176,'CATEGORY ID'!$A$1:$L$118,3,FALSE),"")</f>
        <v>30</v>
      </c>
      <c r="BG1176" s="101">
        <f>IF(C1176&gt;0,+VLOOKUP(H1176,'CATEGORY ID'!$D$1:$L$118,3,FALSE),"")</f>
        <v>3</v>
      </c>
      <c r="BH1176" s="101">
        <f>IF(C1176&gt;0,+VLOOKUP((+H1176&amp;I1176),'CATEGORY ID'!$H$1:$I$121,2,FALSE),"")</f>
        <v>112</v>
      </c>
      <c r="BJ1176" s="101">
        <f>IF(C1176&gt;0,IF(COUNTIF('CATEGORY ID'!$K$1:$K$121,+H1176&amp;K1176) &gt; 0, +VLOOKUP(+H1176&amp;K1176,'CATEGORY ID'!$K$1:$L$121,2,FALSE),""),"")</f>
        <v>97</v>
      </c>
      <c r="BK1176" s="101" t="str">
        <f>IF(C1176&gt;0,IF(COUNTIF('CATEGORY ID'!$K$124:$K$165, +VLOOKUP(C1176,'STYLE NAMES'!$B:$AE,30,FALSE)) &gt; 0, +VLOOKUP(VLOOKUP(C1176,'STYLE NAMES'!$B:$AE,30,FALSE),'CATEGORY ID'!K:M,2,FALSE),""),"")</f>
        <v/>
      </c>
      <c r="BL1176" s="101">
        <v>75</v>
      </c>
      <c r="BR1176" s="101" t="str" cm="1">
        <f t="array" ref="BR1176">IF(C1176&gt;0,_xlfn.TEXTJOIN(";", TRUE,_xlfn.UNIQUE(_xlfn._xlws.FILTER(BF1176:BQ1176,(BF1176:BQ1176&gt;0)),TRUE,FALSE)),"")&amp;";"&amp;BS1176</f>
        <v>30;3;112;97;75;</v>
      </c>
      <c r="BU1176" s="106">
        <f>IF(C1176&gt;0,+VLOOKUP($C1176,'STYLE NAMES'!$B:$AC,26,FALSE),"")</f>
        <v>229.9</v>
      </c>
      <c r="BV1176" s="106">
        <f>IF(C1176&gt;0,+VLOOKUP($C1176,'STYLE NAMES'!$B:$AC,27,FALSE),"")</f>
        <v>12640</v>
      </c>
      <c r="BW1176" s="106">
        <f>IF(C1176&gt;0,+VLOOKUP($C1176,'STYLE NAMES'!$B:$AC,28,FALSE),"")</f>
        <v>264.38499999999999</v>
      </c>
      <c r="BY1176"/>
      <c r="BZ1176" s="101">
        <v>14</v>
      </c>
      <c r="CA1176" s="137">
        <f t="shared" si="89"/>
        <v>1</v>
      </c>
      <c r="CB1176" s="137" t="str">
        <f>+VLOOKUP(C1176,'[2]STYLES &amp; MODELS MATRIX'!$A:$G,7,FALSE)</f>
        <v>AK</v>
      </c>
      <c r="CC1176" s="137" t="str">
        <f>+VLOOKUP(C1176,'[1]STYLES &amp; SIZE CHARTS'!$A:$H,8,FALSE)</f>
        <v>WB-BR1</v>
      </c>
      <c r="CD1176" s="137">
        <v>1</v>
      </c>
      <c r="CE1176" s="205"/>
      <c r="CF1176" s="141"/>
    </row>
    <row r="1177" spans="1:84" s="101" customFormat="1" ht="12" customHeight="1" x14ac:dyDescent="0.2">
      <c r="A1177" s="102"/>
      <c r="B1177" s="101" t="s">
        <v>1024</v>
      </c>
      <c r="C1177" s="101" t="s">
        <v>3831</v>
      </c>
      <c r="D1177" s="101" t="s">
        <v>3833</v>
      </c>
      <c r="E1177" s="203" t="s">
        <v>3880</v>
      </c>
      <c r="F1177" s="101" t="s">
        <v>2439</v>
      </c>
      <c r="G1177" s="101" t="str">
        <f>IF(C1177&gt;0,+VLOOKUP($C1177,'STYLE NAMES'!$B:$AC,4,FALSE),"")</f>
        <v>RIDER</v>
      </c>
      <c r="H1177" s="101" t="str">
        <f>IF(C1177&gt;0,+VLOOKUP($C1177,'STYLE NAMES'!$B:$AC,5,FALSE),"")</f>
        <v>WOMEN</v>
      </c>
      <c r="I1177" s="101" t="str">
        <f>IF(C1177&gt;0,+VLOOKUP($C1177,'STYLE NAMES'!$B:$AC,6,FALSE),"")</f>
        <v>BOTTOMS</v>
      </c>
      <c r="J1177" s="101" t="str">
        <f>IF(C1177&gt;0,+VLOOKUP($C1177,'STYLE NAMES'!$B:$AC,7,FALSE),"")</f>
        <v>WOMEN</v>
      </c>
      <c r="K1177" s="101" t="str">
        <f>IF(C1177&gt;0,+VLOOKUP($C1177,'STYLE NAMES'!$B:$AC,8,FALSE),"")</f>
        <v>BREECHES</v>
      </c>
      <c r="L1177" s="101" t="str">
        <f>IF(E1177&gt;0,+VLOOKUP($E1177,'CODE GENERATOR'!$D:$T,3,FALSE),"")</f>
        <v>W</v>
      </c>
      <c r="M1177" s="101" t="str">
        <f>IF(E1177&gt;0,+VLOOKUP($E1177,'CODE GENERATOR'!$D:$T,4,FALSE),"")</f>
        <v>TECH JERSEY</v>
      </c>
      <c r="N1177" s="101" t="str">
        <f>IF(E1177&gt;0,+VLOOKUP($E1177,'CODE GENERATOR'!$D:$T,6,FALSE),"")</f>
        <v>WHITE</v>
      </c>
      <c r="O1177" s="101" t="str">
        <f>IF(E1177&gt;0,+VLOOKUP($E1177,'CODE GENERATOR'!$D:$T,7,FALSE),"")</f>
        <v>WHITE</v>
      </c>
      <c r="P1177" s="101" t="str">
        <f t="shared" si="87"/>
        <v>WHITE</v>
      </c>
      <c r="Q1177" s="104" t="str">
        <f>IF(E1177&gt;0,+VLOOKUP($E1177,'CODE GENERATOR'!$D:$T,11,FALSE),"")</f>
        <v>R.BOTWN_BRC0109W</v>
      </c>
      <c r="R1177" s="104" t="str">
        <f>IF(E1177&gt;0,+VLOOKUP($E1177,'CODE GENERATOR'!$D:$T,12,FALSE),"")</f>
        <v>TJR0037WHTWHT</v>
      </c>
      <c r="S1177" s="104" t="str">
        <f>IF(E1177&gt;0,+VLOOKUP($E1177,'CODE GENERATOR'!$D:$T,13,FALSE),"")</f>
        <v>R.BOTWN_BRC0109W_TJR0037WHTWHT</v>
      </c>
      <c r="T1177" s="104" t="str">
        <f t="shared" si="88"/>
        <v>R.BOTWN_BRC0109W_TJR0037WHTWHT_S / 36-38</v>
      </c>
      <c r="U1177" s="105"/>
      <c r="V1177" s="107" t="str" cm="1">
        <f t="array" ref="V1177">_xlfn.TEXTJOIN(";", TRUE, _xlfn.UNIQUE(_xlfn._xlws.FILTER(P$3:P$10029, C$3:C$10029=C1177)))</f>
        <v>WHITE;BLACK</v>
      </c>
      <c r="W1177" s="107" t="str" cm="1">
        <f t="array" ref="W1177">_xlfn.TEXTJOIN(";", TRUE, _xlfn.UNIQUE(_xlfn._xlws.FILTER(F$3:F$10029, C$3:C$10029=C1177)))</f>
        <v>XXS / 32-34;XS / 34-36;S / 36-38;M / 38-40;L / 40-42;XL / 42-44</v>
      </c>
      <c r="X1177" s="101" t="str">
        <f>IF(E1177&gt;0,+VLOOKUP($E1177,'CODE GENERATOR'!$D:$AC,19,FALSE),0)</f>
        <v>2507_G_cavalier_ghost_0033</v>
      </c>
      <c r="Y1177" s="101" t="str">
        <f>IF(E1177&gt;0,+VLOOKUP($E1177,'CODE GENERATOR'!$D:$AC,20,FALSE),0)</f>
        <v>2507_G_cavalier_ghost_0034</v>
      </c>
      <c r="Z1177" s="101" t="str">
        <f>IF(E1177&gt;0,+VLOOKUP($E1177,'CODE GENERATOR'!$D:$AC,21,FALSE),0)</f>
        <v>2507_W_2362</v>
      </c>
      <c r="AF1177" s="149" t="str">
        <f>IF($C1177&gt;0,$C1177&amp;" "&amp;$P1177&amp;" "&amp;+VLOOKUP($C1177,'STYLE NAMES'!$B:$AC,10,FALSE),"""")</f>
        <v>ALEA-W WHITE WOMEN'S KNEE GRIP PRO WINTER BREECHES</v>
      </c>
      <c r="AG1177" s="101" t="str">
        <f>"Enjoy our "&amp;(AF1177)&amp;"; "&amp;IF(C1177&gt;0,+VLOOKUP($C1177,'STYLE NAMES'!$B:$AC,11,FALSE),"")</f>
        <v>Enjoy our ALEA-W WHITE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77" s="101" t="str">
        <f>IF(C1177&gt;0,+VLOOKUP($C1177,'STYLE NAMES'!$B:$AC,12,FALSE),"")</f>
        <v>*Italian Premium fabric
*Extra-soft and comfortable technical jersey with heat tech polar fabric inside
*4-way stretch fabric
*Breathable and Quick Dry
*Wrinkle-free and Easy Care
*Knee Grip
Composition:
74% Micro PA /  26% Elasthane</v>
      </c>
      <c r="AI1177" s="101" t="str">
        <f>IF(C1177&gt;0,+VLOOKUP($C1177,'STYLE NAMES'!$B:$AC,13,FALSE),"")</f>
        <v>Machine Wash at 30°C
Mild process
Iron at low temperature
Iron from REVERSE
Do NOT iron on logos or prints
Do not bleach
Do NOT Tumble Dry</v>
      </c>
      <c r="AJ1177" s="149" t="str">
        <f>IF($C1177&gt;0,$C1177&amp;" "&amp;$P1177&amp;" "&amp;+VLOOKUP($C1177,'STYLE NAMES'!$B:$AC,14,FALSE),"""")</f>
        <v>ALEA-W WHITE KIŞLIK KADIN PRO BİNİCİ PANTOLONU</v>
      </c>
      <c r="AK1177" s="149" t="str">
        <f>"Cavalier SanMarco tarafından tasarlanan "&amp;(AJ1177)&amp;"; "&amp;IF(C1177&gt;0,+VLOOKUP($C1177,'STYLE NAMES'!$B:$AC,15,FALSE),"")</f>
        <v>Cavalier SanMarco tarafından tasarlanan ALEA-W WHITE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77" s="149" t="str">
        <f>IF(C1177&gt;0,+VLOOKUP($C1177,'STYLE NAMES'!$B:$AC,16,FALSE),"")</f>
        <v>*İtalyan Premium kumaş
*Dışı ekstra yumuşak ve konforlu teknik jarse, içi ısı tutan polar kumaş
*4 yönlü esneme özelliği
*Nefes alabilir ve hızlı kurur
*Kırışmaz ve kolay bakım
*Diz Grip
Bileşimi:
%74 Mikro PA / %26 Elastan</v>
      </c>
      <c r="AM1177" s="149" t="str">
        <f>IF(C1177&gt;0,+VLOOKUP($C1177,'STYLE NAMES'!$B:$AC,17,FALSE),"")</f>
        <v>Makinede 30°C' de Yıkayın
Hassas Yıkama
Ilık ütü yapın
Tersten ütüleyin
Logo ve baskıları ÜTÜLEMEYİN
Çamaşır suyu kullanmayın
Kurutma Makinesinde Kurutmayın</v>
      </c>
      <c r="AN1177" s="149" t="str">
        <f>IF($C1177&gt;0,$C1177&amp;" "&amp;$P1177&amp;" "&amp;+VLOOKUP($C1177,'STYLE NAMES'!$B:$AC,18,FALSE),"""")</f>
        <v>ALEA-W WHITE PANTALONI INVERNALI KNEE GRIP PRO DA DONNA</v>
      </c>
      <c r="AO1177" s="101" t="str">
        <f>"Disegnato da Cavalier SanMarco "&amp;(AN1177)&amp;"; "&amp;IF(C1177&gt;0,+VLOOKUP($C1177,'STYLE NAMES'!$B:$AC,19,FALSE),"")</f>
        <v>Disegnato da Cavalier SanMarco ALEA-W WHITE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77" s="101" t="str">
        <f>IF(C1177&gt;0,+VLOOKUP($C1177,'STYLE NAMES'!$B:$AC,20,FALSE),"")</f>
        <v>*Tessuto premium italiano
*Jersey tecnico extra morbido e confortevole con felpa heat tech dentro
*Tessuto elasticizzato in 4 direzioni
*Traspirante e ad asciugatura rapida
*Antipiega e facile da curare
*Knee Grip
Composizione:
74% Micro PA / 26% Elastan</v>
      </c>
      <c r="AQ1177" s="101" t="str">
        <f>IF(C1177&gt;0,+VLOOKUP($C1177,'STYLE NAMES'!$B:$AC,21,FALSE),"")</f>
        <v>Lavare in lavatrice a 30°C Ciclo delicato 
Stirare a bassa temperatura
Stirare al rovescio 
Non stirare su loghi o stampe 
Non candeggiare 
Non asciugare in asciugatrice</v>
      </c>
      <c r="AR1177" s="101">
        <f>IF(D1177&gt;0,+VLOOKUP($C1177,'STYLE NAMES'!$B:$AC,22,FALSE),"")</f>
        <v>0</v>
      </c>
      <c r="AS1177" s="101">
        <f>IF(E1177&gt;0,+VLOOKUP($C1177,'STYLE NAMES'!$B:$AC,23,FALSE),"")</f>
        <v>0</v>
      </c>
      <c r="AT1177" s="101">
        <f>IF(F1177&gt;0,+VLOOKUP($C1177,'STYLE NAMES'!$B:$AC,24,FALSE),"")</f>
        <v>0</v>
      </c>
      <c r="AU1177" s="101">
        <f>IF(G1177&gt;0,+VLOOKUP($C1177,'STYLE NAMES'!$B:$AC,25,FALSE),"")</f>
        <v>0</v>
      </c>
      <c r="AV1177" s="101" t="str">
        <f>+VLOOKUP($S1177,'CODE GENERATOR'!$P:$AM,15,FALSE)</f>
        <v>R.TOPWN_CPL0077_PIQ0015NAVNAV</v>
      </c>
      <c r="AW1177" s="101" t="str">
        <f>+VLOOKUP($S1177,'CODE GENERATOR'!$P:$AM,16,FALSE)</f>
        <v>A.RACUX_BLT0015_BRD0012WHTWHT</v>
      </c>
      <c r="AX1177" s="101" t="str">
        <f>+VLOOKUP($S1177,'CODE GENERATOR'!$P:$AM,17,FALSE)</f>
        <v>A.RACAU_SOC0018_NYL00003XBST1</v>
      </c>
      <c r="AY1177" s="101">
        <f>+VLOOKUP($S1177,'CODE GENERATOR'!$P:$AM,18,FALSE)</f>
        <v>0</v>
      </c>
      <c r="AZ1177" s="101">
        <f>+VLOOKUP($S1177,'CODE GENERATOR'!$P:$AM,19,FALSE)</f>
        <v>0</v>
      </c>
      <c r="BA1177" s="101">
        <f>+VLOOKUP($S1177,'CODE GENERATOR'!$P:$AM,20,FALSE)</f>
        <v>0</v>
      </c>
      <c r="BB1177" s="101">
        <f>+VLOOKUP($S1177,'CODE GENERATOR'!$P:$AM,21,FALSE)</f>
        <v>0</v>
      </c>
      <c r="BC1177" s="101">
        <f>+VLOOKUP($S1177,'CODE GENERATOR'!$P:$AM,22,FALSE)</f>
        <v>0</v>
      </c>
      <c r="BD1177" s="101">
        <f>+VLOOKUP($S1177,'CODE GENERATOR'!$P:$AM,23,FALSE)</f>
        <v>0</v>
      </c>
      <c r="BE1177" s="101">
        <f>+VLOOKUP($S1177,'CODE GENERATOR'!$P:$AM,24,FALSE)</f>
        <v>0</v>
      </c>
      <c r="BF1177" s="101">
        <f>IF(C1177&gt;0,+VLOOKUP(G1177,'CATEGORY ID'!$A$1:$L$118,3,FALSE),"")</f>
        <v>30</v>
      </c>
      <c r="BG1177" s="101">
        <f>IF(C1177&gt;0,+VLOOKUP(H1177,'CATEGORY ID'!$D$1:$L$118,3,FALSE),"")</f>
        <v>3</v>
      </c>
      <c r="BH1177" s="101">
        <f>IF(C1177&gt;0,+VLOOKUP((+H1177&amp;I1177),'CATEGORY ID'!$H$1:$I$121,2,FALSE),"")</f>
        <v>112</v>
      </c>
      <c r="BJ1177" s="101">
        <f>IF(C1177&gt;0,IF(COUNTIF('CATEGORY ID'!$K$1:$K$121,+H1177&amp;K1177) &gt; 0, +VLOOKUP(+H1177&amp;K1177,'CATEGORY ID'!$K$1:$L$121,2,FALSE),""),"")</f>
        <v>97</v>
      </c>
      <c r="BK1177" s="101" t="str">
        <f>IF(C1177&gt;0,IF(COUNTIF('CATEGORY ID'!$K$124:$K$165, +VLOOKUP(C1177,'STYLE NAMES'!$B:$AE,30,FALSE)) &gt; 0, +VLOOKUP(VLOOKUP(C1177,'STYLE NAMES'!$B:$AE,30,FALSE),'CATEGORY ID'!K:M,2,FALSE),""),"")</f>
        <v/>
      </c>
      <c r="BL1177" s="101">
        <v>75</v>
      </c>
      <c r="BR1177" s="101" t="str" cm="1">
        <f t="array" ref="BR1177">IF(C1177&gt;0,_xlfn.TEXTJOIN(";", TRUE,_xlfn.UNIQUE(_xlfn._xlws.FILTER(BF1177:BQ1177,(BF1177:BQ1177&gt;0)),TRUE,FALSE)),"")&amp;";"&amp;BS1177</f>
        <v>30;3;112;97;75;</v>
      </c>
      <c r="BU1177" s="106">
        <f>IF(C1177&gt;0,+VLOOKUP($C1177,'STYLE NAMES'!$B:$AC,26,FALSE),"")</f>
        <v>229.9</v>
      </c>
      <c r="BV1177" s="106">
        <f>IF(C1177&gt;0,+VLOOKUP($C1177,'STYLE NAMES'!$B:$AC,27,FALSE),"")</f>
        <v>12640</v>
      </c>
      <c r="BW1177" s="106">
        <f>IF(C1177&gt;0,+VLOOKUP($C1177,'STYLE NAMES'!$B:$AC,28,FALSE),"")</f>
        <v>264.38499999999999</v>
      </c>
      <c r="BY1177"/>
      <c r="BZ1177" s="101">
        <v>14</v>
      </c>
      <c r="CA1177" s="137">
        <f t="shared" si="89"/>
        <v>1</v>
      </c>
      <c r="CB1177" s="137" t="str">
        <f>+VLOOKUP(C1177,'[2]STYLES &amp; MODELS MATRIX'!$A:$G,7,FALSE)</f>
        <v>AK</v>
      </c>
      <c r="CC1177" s="137" t="str">
        <f>+VLOOKUP(C1177,'[1]STYLES &amp; SIZE CHARTS'!$A:$H,8,FALSE)</f>
        <v>WB-BR1</v>
      </c>
      <c r="CD1177" s="137">
        <v>1</v>
      </c>
      <c r="CE1177" s="205"/>
      <c r="CF1177" s="141"/>
    </row>
    <row r="1178" spans="1:84" s="101" customFormat="1" ht="12" customHeight="1" x14ac:dyDescent="0.2">
      <c r="A1178" s="102"/>
      <c r="B1178" s="101" t="s">
        <v>1024</v>
      </c>
      <c r="C1178" s="101" t="s">
        <v>3831</v>
      </c>
      <c r="D1178" s="101" t="s">
        <v>3833</v>
      </c>
      <c r="E1178" s="203" t="s">
        <v>3880</v>
      </c>
      <c r="F1178" s="101" t="s">
        <v>2440</v>
      </c>
      <c r="G1178" s="101" t="str">
        <f>IF(C1178&gt;0,+VLOOKUP($C1178,'STYLE NAMES'!$B:$AC,4,FALSE),"")</f>
        <v>RIDER</v>
      </c>
      <c r="H1178" s="101" t="str">
        <f>IF(C1178&gt;0,+VLOOKUP($C1178,'STYLE NAMES'!$B:$AC,5,FALSE),"")</f>
        <v>WOMEN</v>
      </c>
      <c r="I1178" s="101" t="str">
        <f>IF(C1178&gt;0,+VLOOKUP($C1178,'STYLE NAMES'!$B:$AC,6,FALSE),"")</f>
        <v>BOTTOMS</v>
      </c>
      <c r="J1178" s="101" t="str">
        <f>IF(C1178&gt;0,+VLOOKUP($C1178,'STYLE NAMES'!$B:$AC,7,FALSE),"")</f>
        <v>WOMEN</v>
      </c>
      <c r="K1178" s="101" t="str">
        <f>IF(C1178&gt;0,+VLOOKUP($C1178,'STYLE NAMES'!$B:$AC,8,FALSE),"")</f>
        <v>BREECHES</v>
      </c>
      <c r="L1178" s="101" t="str">
        <f>IF(E1178&gt;0,+VLOOKUP($E1178,'CODE GENERATOR'!$D:$T,3,FALSE),"")</f>
        <v>W</v>
      </c>
      <c r="M1178" s="101" t="str">
        <f>IF(E1178&gt;0,+VLOOKUP($E1178,'CODE GENERATOR'!$D:$T,4,FALSE),"")</f>
        <v>TECH JERSEY</v>
      </c>
      <c r="N1178" s="101" t="str">
        <f>IF(E1178&gt;0,+VLOOKUP($E1178,'CODE GENERATOR'!$D:$T,6,FALSE),"")</f>
        <v>WHITE</v>
      </c>
      <c r="O1178" s="101" t="str">
        <f>IF(E1178&gt;0,+VLOOKUP($E1178,'CODE GENERATOR'!$D:$T,7,FALSE),"")</f>
        <v>WHITE</v>
      </c>
      <c r="P1178" s="101" t="str">
        <f t="shared" si="87"/>
        <v>WHITE</v>
      </c>
      <c r="Q1178" s="104" t="str">
        <f>IF(E1178&gt;0,+VLOOKUP($E1178,'CODE GENERATOR'!$D:$T,11,FALSE),"")</f>
        <v>R.BOTWN_BRC0109W</v>
      </c>
      <c r="R1178" s="104" t="str">
        <f>IF(E1178&gt;0,+VLOOKUP($E1178,'CODE GENERATOR'!$D:$T,12,FALSE),"")</f>
        <v>TJR0037WHTWHT</v>
      </c>
      <c r="S1178" s="104" t="str">
        <f>IF(E1178&gt;0,+VLOOKUP($E1178,'CODE GENERATOR'!$D:$T,13,FALSE),"")</f>
        <v>R.BOTWN_BRC0109W_TJR0037WHTWHT</v>
      </c>
      <c r="T1178" s="104" t="str">
        <f t="shared" si="88"/>
        <v>R.BOTWN_BRC0109W_TJR0037WHTWHT_M / 38-40</v>
      </c>
      <c r="U1178" s="105"/>
      <c r="V1178" s="107" t="str" cm="1">
        <f t="array" ref="V1178">_xlfn.TEXTJOIN(";", TRUE, _xlfn.UNIQUE(_xlfn._xlws.FILTER(P$3:P$10029, C$3:C$10029=C1178)))</f>
        <v>WHITE;BLACK</v>
      </c>
      <c r="W1178" s="107" t="str" cm="1">
        <f t="array" ref="W1178">_xlfn.TEXTJOIN(";", TRUE, _xlfn.UNIQUE(_xlfn._xlws.FILTER(F$3:F$10029, C$3:C$10029=C1178)))</f>
        <v>XXS / 32-34;XS / 34-36;S / 36-38;M / 38-40;L / 40-42;XL / 42-44</v>
      </c>
      <c r="X1178" s="101" t="str">
        <f>IF(E1178&gt;0,+VLOOKUP($E1178,'CODE GENERATOR'!$D:$AC,19,FALSE),0)</f>
        <v>2507_G_cavalier_ghost_0033</v>
      </c>
      <c r="Y1178" s="101" t="str">
        <f>IF(E1178&gt;0,+VLOOKUP($E1178,'CODE GENERATOR'!$D:$AC,20,FALSE),0)</f>
        <v>2507_G_cavalier_ghost_0034</v>
      </c>
      <c r="Z1178" s="101" t="str">
        <f>IF(E1178&gt;0,+VLOOKUP($E1178,'CODE GENERATOR'!$D:$AC,21,FALSE),0)</f>
        <v>2507_W_2362</v>
      </c>
      <c r="AF1178" s="149" t="str">
        <f>IF($C1178&gt;0,$C1178&amp;" "&amp;$P1178&amp;" "&amp;+VLOOKUP($C1178,'STYLE NAMES'!$B:$AC,10,FALSE),"""")</f>
        <v>ALEA-W WHITE WOMEN'S KNEE GRIP PRO WINTER BREECHES</v>
      </c>
      <c r="AG1178" s="101" t="str">
        <f>"Enjoy our "&amp;(AF1178)&amp;"; "&amp;IF(C1178&gt;0,+VLOOKUP($C1178,'STYLE NAMES'!$B:$AC,11,FALSE),"")</f>
        <v>Enjoy our ALEA-W WHITE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78" s="101" t="str">
        <f>IF(C1178&gt;0,+VLOOKUP($C1178,'STYLE NAMES'!$B:$AC,12,FALSE),"")</f>
        <v>*Italian Premium fabric
*Extra-soft and comfortable technical jersey with heat tech polar fabric inside
*4-way stretch fabric
*Breathable and Quick Dry
*Wrinkle-free and Easy Care
*Knee Grip
Composition:
74% Micro PA /  26% Elasthane</v>
      </c>
      <c r="AI1178" s="101" t="str">
        <f>IF(C1178&gt;0,+VLOOKUP($C1178,'STYLE NAMES'!$B:$AC,13,FALSE),"")</f>
        <v>Machine Wash at 30°C
Mild process
Iron at low temperature
Iron from REVERSE
Do NOT iron on logos or prints
Do not bleach
Do NOT Tumble Dry</v>
      </c>
      <c r="AJ1178" s="149" t="str">
        <f>IF($C1178&gt;0,$C1178&amp;" "&amp;$P1178&amp;" "&amp;+VLOOKUP($C1178,'STYLE NAMES'!$B:$AC,14,FALSE),"""")</f>
        <v>ALEA-W WHITE KIŞLIK KADIN PRO BİNİCİ PANTOLONU</v>
      </c>
      <c r="AK1178" s="149" t="str">
        <f>"Cavalier SanMarco tarafından tasarlanan "&amp;(AJ1178)&amp;"; "&amp;IF(C1178&gt;0,+VLOOKUP($C1178,'STYLE NAMES'!$B:$AC,15,FALSE),"")</f>
        <v>Cavalier SanMarco tarafından tasarlanan ALEA-W WHITE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78" s="149" t="str">
        <f>IF(C1178&gt;0,+VLOOKUP($C1178,'STYLE NAMES'!$B:$AC,16,FALSE),"")</f>
        <v>*İtalyan Premium kumaş
*Dışı ekstra yumuşak ve konforlu teknik jarse, içi ısı tutan polar kumaş
*4 yönlü esneme özelliği
*Nefes alabilir ve hızlı kurur
*Kırışmaz ve kolay bakım
*Diz Grip
Bileşimi:
%74 Mikro PA / %26 Elastan</v>
      </c>
      <c r="AM1178" s="149" t="str">
        <f>IF(C1178&gt;0,+VLOOKUP($C1178,'STYLE NAMES'!$B:$AC,17,FALSE),"")</f>
        <v>Makinede 30°C' de Yıkayın
Hassas Yıkama
Ilık ütü yapın
Tersten ütüleyin
Logo ve baskıları ÜTÜLEMEYİN
Çamaşır suyu kullanmayın
Kurutma Makinesinde Kurutmayın</v>
      </c>
      <c r="AN1178" s="149" t="str">
        <f>IF($C1178&gt;0,$C1178&amp;" "&amp;$P1178&amp;" "&amp;+VLOOKUP($C1178,'STYLE NAMES'!$B:$AC,18,FALSE),"""")</f>
        <v>ALEA-W WHITE PANTALONI INVERNALI KNEE GRIP PRO DA DONNA</v>
      </c>
      <c r="AO1178" s="101" t="str">
        <f>"Disegnato da Cavalier SanMarco "&amp;(AN1178)&amp;"; "&amp;IF(C1178&gt;0,+VLOOKUP($C1178,'STYLE NAMES'!$B:$AC,19,FALSE),"")</f>
        <v>Disegnato da Cavalier SanMarco ALEA-W WHITE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78" s="101" t="str">
        <f>IF(C1178&gt;0,+VLOOKUP($C1178,'STYLE NAMES'!$B:$AC,20,FALSE),"")</f>
        <v>*Tessuto premium italiano
*Jersey tecnico extra morbido e confortevole con felpa heat tech dentro
*Tessuto elasticizzato in 4 direzioni
*Traspirante e ad asciugatura rapida
*Antipiega e facile da curare
*Knee Grip
Composizione:
74% Micro PA / 26% Elastan</v>
      </c>
      <c r="AQ1178" s="101" t="str">
        <f>IF(C1178&gt;0,+VLOOKUP($C1178,'STYLE NAMES'!$B:$AC,21,FALSE),"")</f>
        <v>Lavare in lavatrice a 30°C Ciclo delicato 
Stirare a bassa temperatura
Stirare al rovescio 
Non stirare su loghi o stampe 
Non candeggiare 
Non asciugare in asciugatrice</v>
      </c>
      <c r="AR1178" s="101">
        <f>IF(D1178&gt;0,+VLOOKUP($C1178,'STYLE NAMES'!$B:$AC,22,FALSE),"")</f>
        <v>0</v>
      </c>
      <c r="AS1178" s="101">
        <f>IF(E1178&gt;0,+VLOOKUP($C1178,'STYLE NAMES'!$B:$AC,23,FALSE),"")</f>
        <v>0</v>
      </c>
      <c r="AT1178" s="101">
        <f>IF(F1178&gt;0,+VLOOKUP($C1178,'STYLE NAMES'!$B:$AC,24,FALSE),"")</f>
        <v>0</v>
      </c>
      <c r="AU1178" s="101">
        <f>IF(G1178&gt;0,+VLOOKUP($C1178,'STYLE NAMES'!$B:$AC,25,FALSE),"")</f>
        <v>0</v>
      </c>
      <c r="AV1178" s="101" t="str">
        <f>+VLOOKUP($S1178,'CODE GENERATOR'!$P:$AM,15,FALSE)</f>
        <v>R.TOPWN_CPL0077_PIQ0015NAVNAV</v>
      </c>
      <c r="AW1178" s="101" t="str">
        <f>+VLOOKUP($S1178,'CODE GENERATOR'!$P:$AM,16,FALSE)</f>
        <v>A.RACUX_BLT0015_BRD0012WHTWHT</v>
      </c>
      <c r="AX1178" s="101" t="str">
        <f>+VLOOKUP($S1178,'CODE GENERATOR'!$P:$AM,17,FALSE)</f>
        <v>A.RACAU_SOC0018_NYL00003XBST1</v>
      </c>
      <c r="AY1178" s="101">
        <f>+VLOOKUP($S1178,'CODE GENERATOR'!$P:$AM,18,FALSE)</f>
        <v>0</v>
      </c>
      <c r="AZ1178" s="101">
        <f>+VLOOKUP($S1178,'CODE GENERATOR'!$P:$AM,19,FALSE)</f>
        <v>0</v>
      </c>
      <c r="BA1178" s="101">
        <f>+VLOOKUP($S1178,'CODE GENERATOR'!$P:$AM,20,FALSE)</f>
        <v>0</v>
      </c>
      <c r="BB1178" s="101">
        <f>+VLOOKUP($S1178,'CODE GENERATOR'!$P:$AM,21,FALSE)</f>
        <v>0</v>
      </c>
      <c r="BC1178" s="101">
        <f>+VLOOKUP($S1178,'CODE GENERATOR'!$P:$AM,22,FALSE)</f>
        <v>0</v>
      </c>
      <c r="BD1178" s="101">
        <f>+VLOOKUP($S1178,'CODE GENERATOR'!$P:$AM,23,FALSE)</f>
        <v>0</v>
      </c>
      <c r="BE1178" s="101">
        <f>+VLOOKUP($S1178,'CODE GENERATOR'!$P:$AM,24,FALSE)</f>
        <v>0</v>
      </c>
      <c r="BF1178" s="101">
        <f>IF(C1178&gt;0,+VLOOKUP(G1178,'CATEGORY ID'!$A$1:$L$118,3,FALSE),"")</f>
        <v>30</v>
      </c>
      <c r="BG1178" s="101">
        <f>IF(C1178&gt;0,+VLOOKUP(H1178,'CATEGORY ID'!$D$1:$L$118,3,FALSE),"")</f>
        <v>3</v>
      </c>
      <c r="BH1178" s="101">
        <f>IF(C1178&gt;0,+VLOOKUP((+H1178&amp;I1178),'CATEGORY ID'!$H$1:$I$121,2,FALSE),"")</f>
        <v>112</v>
      </c>
      <c r="BJ1178" s="101">
        <f>IF(C1178&gt;0,IF(COUNTIF('CATEGORY ID'!$K$1:$K$121,+H1178&amp;K1178) &gt; 0, +VLOOKUP(+H1178&amp;K1178,'CATEGORY ID'!$K$1:$L$121,2,FALSE),""),"")</f>
        <v>97</v>
      </c>
      <c r="BK1178" s="101" t="str">
        <f>IF(C1178&gt;0,IF(COUNTIF('CATEGORY ID'!$K$124:$K$165, +VLOOKUP(C1178,'STYLE NAMES'!$B:$AE,30,FALSE)) &gt; 0, +VLOOKUP(VLOOKUP(C1178,'STYLE NAMES'!$B:$AE,30,FALSE),'CATEGORY ID'!K:M,2,FALSE),""),"")</f>
        <v/>
      </c>
      <c r="BL1178" s="101">
        <v>75</v>
      </c>
      <c r="BR1178" s="101" t="str" cm="1">
        <f t="array" ref="BR1178">IF(C1178&gt;0,_xlfn.TEXTJOIN(";", TRUE,_xlfn.UNIQUE(_xlfn._xlws.FILTER(BF1178:BQ1178,(BF1178:BQ1178&gt;0)),TRUE,FALSE)),"")&amp;";"&amp;BS1178</f>
        <v>30;3;112;97;75;</v>
      </c>
      <c r="BU1178" s="106">
        <f>IF(C1178&gt;0,+VLOOKUP($C1178,'STYLE NAMES'!$B:$AC,26,FALSE),"")</f>
        <v>229.9</v>
      </c>
      <c r="BV1178" s="106">
        <f>IF(C1178&gt;0,+VLOOKUP($C1178,'STYLE NAMES'!$B:$AC,27,FALSE),"")</f>
        <v>12640</v>
      </c>
      <c r="BW1178" s="106">
        <f>IF(C1178&gt;0,+VLOOKUP($C1178,'STYLE NAMES'!$B:$AC,28,FALSE),"")</f>
        <v>264.38499999999999</v>
      </c>
      <c r="BY1178"/>
      <c r="BZ1178" s="101">
        <v>8</v>
      </c>
      <c r="CA1178" s="137">
        <f t="shared" si="89"/>
        <v>1</v>
      </c>
      <c r="CB1178" s="137" t="str">
        <f>+VLOOKUP(C1178,'[2]STYLES &amp; MODELS MATRIX'!$A:$G,7,FALSE)</f>
        <v>AK</v>
      </c>
      <c r="CC1178" s="137" t="str">
        <f>+VLOOKUP(C1178,'[1]STYLES &amp; SIZE CHARTS'!$A:$H,8,FALSE)</f>
        <v>WB-BR1</v>
      </c>
      <c r="CD1178" s="137">
        <v>1</v>
      </c>
      <c r="CE1178" s="205"/>
      <c r="CF1178" s="141"/>
    </row>
    <row r="1179" spans="1:84" s="101" customFormat="1" ht="12" customHeight="1" x14ac:dyDescent="0.2">
      <c r="A1179" s="102"/>
      <c r="B1179" s="101" t="s">
        <v>1024</v>
      </c>
      <c r="C1179" s="101" t="s">
        <v>3831</v>
      </c>
      <c r="D1179" s="101" t="s">
        <v>3833</v>
      </c>
      <c r="E1179" s="203" t="s">
        <v>3880</v>
      </c>
      <c r="F1179" s="101" t="s">
        <v>2441</v>
      </c>
      <c r="G1179" s="101" t="str">
        <f>IF(C1179&gt;0,+VLOOKUP($C1179,'STYLE NAMES'!$B:$AC,4,FALSE),"")</f>
        <v>RIDER</v>
      </c>
      <c r="H1179" s="101" t="str">
        <f>IF(C1179&gt;0,+VLOOKUP($C1179,'STYLE NAMES'!$B:$AC,5,FALSE),"")</f>
        <v>WOMEN</v>
      </c>
      <c r="I1179" s="101" t="str">
        <f>IF(C1179&gt;0,+VLOOKUP($C1179,'STYLE NAMES'!$B:$AC,6,FALSE),"")</f>
        <v>BOTTOMS</v>
      </c>
      <c r="J1179" s="101" t="str">
        <f>IF(C1179&gt;0,+VLOOKUP($C1179,'STYLE NAMES'!$B:$AC,7,FALSE),"")</f>
        <v>WOMEN</v>
      </c>
      <c r="K1179" s="101" t="str">
        <f>IF(C1179&gt;0,+VLOOKUP($C1179,'STYLE NAMES'!$B:$AC,8,FALSE),"")</f>
        <v>BREECHES</v>
      </c>
      <c r="L1179" s="101" t="str">
        <f>IF(E1179&gt;0,+VLOOKUP($E1179,'CODE GENERATOR'!$D:$T,3,FALSE),"")</f>
        <v>W</v>
      </c>
      <c r="M1179" s="101" t="str">
        <f>IF(E1179&gt;0,+VLOOKUP($E1179,'CODE GENERATOR'!$D:$T,4,FALSE),"")</f>
        <v>TECH JERSEY</v>
      </c>
      <c r="N1179" s="101" t="str">
        <f>IF(E1179&gt;0,+VLOOKUP($E1179,'CODE GENERATOR'!$D:$T,6,FALSE),"")</f>
        <v>WHITE</v>
      </c>
      <c r="O1179" s="101" t="str">
        <f>IF(E1179&gt;0,+VLOOKUP($E1179,'CODE GENERATOR'!$D:$T,7,FALSE),"")</f>
        <v>WHITE</v>
      </c>
      <c r="P1179" s="101" t="str">
        <f t="shared" si="87"/>
        <v>WHITE</v>
      </c>
      <c r="Q1179" s="104" t="str">
        <f>IF(E1179&gt;0,+VLOOKUP($E1179,'CODE GENERATOR'!$D:$T,11,FALSE),"")</f>
        <v>R.BOTWN_BRC0109W</v>
      </c>
      <c r="R1179" s="104" t="str">
        <f>IF(E1179&gt;0,+VLOOKUP($E1179,'CODE GENERATOR'!$D:$T,12,FALSE),"")</f>
        <v>TJR0037WHTWHT</v>
      </c>
      <c r="S1179" s="104" t="str">
        <f>IF(E1179&gt;0,+VLOOKUP($E1179,'CODE GENERATOR'!$D:$T,13,FALSE),"")</f>
        <v>R.BOTWN_BRC0109W_TJR0037WHTWHT</v>
      </c>
      <c r="T1179" s="104" t="str">
        <f t="shared" si="88"/>
        <v>R.BOTWN_BRC0109W_TJR0037WHTWHT_L / 40-42</v>
      </c>
      <c r="U1179" s="105"/>
      <c r="V1179" s="107" t="str" cm="1">
        <f t="array" ref="V1179">_xlfn.TEXTJOIN(";", TRUE, _xlfn.UNIQUE(_xlfn._xlws.FILTER(P$3:P$10029, C$3:C$10029=C1179)))</f>
        <v>WHITE;BLACK</v>
      </c>
      <c r="W1179" s="107" t="str" cm="1">
        <f t="array" ref="W1179">_xlfn.TEXTJOIN(";", TRUE, _xlfn.UNIQUE(_xlfn._xlws.FILTER(F$3:F$10029, C$3:C$10029=C1179)))</f>
        <v>XXS / 32-34;XS / 34-36;S / 36-38;M / 38-40;L / 40-42;XL / 42-44</v>
      </c>
      <c r="X1179" s="101" t="str">
        <f>IF(E1179&gt;0,+VLOOKUP($E1179,'CODE GENERATOR'!$D:$AC,19,FALSE),0)</f>
        <v>2507_G_cavalier_ghost_0033</v>
      </c>
      <c r="Y1179" s="101" t="str">
        <f>IF(E1179&gt;0,+VLOOKUP($E1179,'CODE GENERATOR'!$D:$AC,20,FALSE),0)</f>
        <v>2507_G_cavalier_ghost_0034</v>
      </c>
      <c r="Z1179" s="101" t="str">
        <f>IF(E1179&gt;0,+VLOOKUP($E1179,'CODE GENERATOR'!$D:$AC,21,FALSE),0)</f>
        <v>2507_W_2362</v>
      </c>
      <c r="AF1179" s="149" t="str">
        <f>IF($C1179&gt;0,$C1179&amp;" "&amp;$P1179&amp;" "&amp;+VLOOKUP($C1179,'STYLE NAMES'!$B:$AC,10,FALSE),"""")</f>
        <v>ALEA-W WHITE WOMEN'S KNEE GRIP PRO WINTER BREECHES</v>
      </c>
      <c r="AG1179" s="101" t="str">
        <f>"Enjoy our "&amp;(AF1179)&amp;"; "&amp;IF(C1179&gt;0,+VLOOKUP($C1179,'STYLE NAMES'!$B:$AC,11,FALSE),"")</f>
        <v>Enjoy our ALEA-W WHITE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79" s="101" t="str">
        <f>IF(C1179&gt;0,+VLOOKUP($C1179,'STYLE NAMES'!$B:$AC,12,FALSE),"")</f>
        <v>*Italian Premium fabric
*Extra-soft and comfortable technical jersey with heat tech polar fabric inside
*4-way stretch fabric
*Breathable and Quick Dry
*Wrinkle-free and Easy Care
*Knee Grip
Composition:
74% Micro PA /  26% Elasthane</v>
      </c>
      <c r="AI1179" s="101" t="str">
        <f>IF(C1179&gt;0,+VLOOKUP($C1179,'STYLE NAMES'!$B:$AC,13,FALSE),"")</f>
        <v>Machine Wash at 30°C
Mild process
Iron at low temperature
Iron from REVERSE
Do NOT iron on logos or prints
Do not bleach
Do NOT Tumble Dry</v>
      </c>
      <c r="AJ1179" s="149" t="str">
        <f>IF($C1179&gt;0,$C1179&amp;" "&amp;$P1179&amp;" "&amp;+VLOOKUP($C1179,'STYLE NAMES'!$B:$AC,14,FALSE),"""")</f>
        <v>ALEA-W WHITE KIŞLIK KADIN PRO BİNİCİ PANTOLONU</v>
      </c>
      <c r="AK1179" s="149" t="str">
        <f>"Cavalier SanMarco tarafından tasarlanan "&amp;(AJ1179)&amp;"; "&amp;IF(C1179&gt;0,+VLOOKUP($C1179,'STYLE NAMES'!$B:$AC,15,FALSE),"")</f>
        <v>Cavalier SanMarco tarafından tasarlanan ALEA-W WHITE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79" s="149" t="str">
        <f>IF(C1179&gt;0,+VLOOKUP($C1179,'STYLE NAMES'!$B:$AC,16,FALSE),"")</f>
        <v>*İtalyan Premium kumaş
*Dışı ekstra yumuşak ve konforlu teknik jarse, içi ısı tutan polar kumaş
*4 yönlü esneme özelliği
*Nefes alabilir ve hızlı kurur
*Kırışmaz ve kolay bakım
*Diz Grip
Bileşimi:
%74 Mikro PA / %26 Elastan</v>
      </c>
      <c r="AM1179" s="149" t="str">
        <f>IF(C1179&gt;0,+VLOOKUP($C1179,'STYLE NAMES'!$B:$AC,17,FALSE),"")</f>
        <v>Makinede 30°C' de Yıkayın
Hassas Yıkama
Ilık ütü yapın
Tersten ütüleyin
Logo ve baskıları ÜTÜLEMEYİN
Çamaşır suyu kullanmayın
Kurutma Makinesinde Kurutmayın</v>
      </c>
      <c r="AN1179" s="149" t="str">
        <f>IF($C1179&gt;0,$C1179&amp;" "&amp;$P1179&amp;" "&amp;+VLOOKUP($C1179,'STYLE NAMES'!$B:$AC,18,FALSE),"""")</f>
        <v>ALEA-W WHITE PANTALONI INVERNALI KNEE GRIP PRO DA DONNA</v>
      </c>
      <c r="AO1179" s="101" t="str">
        <f>"Disegnato da Cavalier SanMarco "&amp;(AN1179)&amp;"; "&amp;IF(C1179&gt;0,+VLOOKUP($C1179,'STYLE NAMES'!$B:$AC,19,FALSE),"")</f>
        <v>Disegnato da Cavalier SanMarco ALEA-W WHITE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79" s="101" t="str">
        <f>IF(C1179&gt;0,+VLOOKUP($C1179,'STYLE NAMES'!$B:$AC,20,FALSE),"")</f>
        <v>*Tessuto premium italiano
*Jersey tecnico extra morbido e confortevole con felpa heat tech dentro
*Tessuto elasticizzato in 4 direzioni
*Traspirante e ad asciugatura rapida
*Antipiega e facile da curare
*Knee Grip
Composizione:
74% Micro PA / 26% Elastan</v>
      </c>
      <c r="AQ1179" s="101" t="str">
        <f>IF(C1179&gt;0,+VLOOKUP($C1179,'STYLE NAMES'!$B:$AC,21,FALSE),"")</f>
        <v>Lavare in lavatrice a 30°C Ciclo delicato 
Stirare a bassa temperatura
Stirare al rovescio 
Non stirare su loghi o stampe 
Non candeggiare 
Non asciugare in asciugatrice</v>
      </c>
      <c r="AR1179" s="101">
        <f>IF(D1179&gt;0,+VLOOKUP($C1179,'STYLE NAMES'!$B:$AC,22,FALSE),"")</f>
        <v>0</v>
      </c>
      <c r="AS1179" s="101">
        <f>IF(E1179&gt;0,+VLOOKUP($C1179,'STYLE NAMES'!$B:$AC,23,FALSE),"")</f>
        <v>0</v>
      </c>
      <c r="AT1179" s="101">
        <f>IF(F1179&gt;0,+VLOOKUP($C1179,'STYLE NAMES'!$B:$AC,24,FALSE),"")</f>
        <v>0</v>
      </c>
      <c r="AU1179" s="101">
        <f>IF(G1179&gt;0,+VLOOKUP($C1179,'STYLE NAMES'!$B:$AC,25,FALSE),"")</f>
        <v>0</v>
      </c>
      <c r="AV1179" s="101" t="str">
        <f>+VLOOKUP($S1179,'CODE GENERATOR'!$P:$AM,15,FALSE)</f>
        <v>R.TOPWN_CPL0077_PIQ0015NAVNAV</v>
      </c>
      <c r="AW1179" s="101" t="str">
        <f>+VLOOKUP($S1179,'CODE GENERATOR'!$P:$AM,16,FALSE)</f>
        <v>A.RACUX_BLT0015_BRD0012WHTWHT</v>
      </c>
      <c r="AX1179" s="101" t="str">
        <f>+VLOOKUP($S1179,'CODE GENERATOR'!$P:$AM,17,FALSE)</f>
        <v>A.RACAU_SOC0018_NYL00003XBST1</v>
      </c>
      <c r="AY1179" s="101">
        <f>+VLOOKUP($S1179,'CODE GENERATOR'!$P:$AM,18,FALSE)</f>
        <v>0</v>
      </c>
      <c r="AZ1179" s="101">
        <f>+VLOOKUP($S1179,'CODE GENERATOR'!$P:$AM,19,FALSE)</f>
        <v>0</v>
      </c>
      <c r="BA1179" s="101">
        <f>+VLOOKUP($S1179,'CODE GENERATOR'!$P:$AM,20,FALSE)</f>
        <v>0</v>
      </c>
      <c r="BB1179" s="101">
        <f>+VLOOKUP($S1179,'CODE GENERATOR'!$P:$AM,21,FALSE)</f>
        <v>0</v>
      </c>
      <c r="BC1179" s="101">
        <f>+VLOOKUP($S1179,'CODE GENERATOR'!$P:$AM,22,FALSE)</f>
        <v>0</v>
      </c>
      <c r="BD1179" s="101">
        <f>+VLOOKUP($S1179,'CODE GENERATOR'!$P:$AM,23,FALSE)</f>
        <v>0</v>
      </c>
      <c r="BE1179" s="101">
        <f>+VLOOKUP($S1179,'CODE GENERATOR'!$P:$AM,24,FALSE)</f>
        <v>0</v>
      </c>
      <c r="BF1179" s="101">
        <f>IF(C1179&gt;0,+VLOOKUP(G1179,'CATEGORY ID'!$A$1:$L$118,3,FALSE),"")</f>
        <v>30</v>
      </c>
      <c r="BG1179" s="101">
        <f>IF(C1179&gt;0,+VLOOKUP(H1179,'CATEGORY ID'!$D$1:$L$118,3,FALSE),"")</f>
        <v>3</v>
      </c>
      <c r="BH1179" s="101">
        <f>IF(C1179&gt;0,+VLOOKUP((+H1179&amp;I1179),'CATEGORY ID'!$H$1:$I$121,2,FALSE),"")</f>
        <v>112</v>
      </c>
      <c r="BJ1179" s="101">
        <f>IF(C1179&gt;0,IF(COUNTIF('CATEGORY ID'!$K$1:$K$121,+H1179&amp;K1179) &gt; 0, +VLOOKUP(+H1179&amp;K1179,'CATEGORY ID'!$K$1:$L$121,2,FALSE),""),"")</f>
        <v>97</v>
      </c>
      <c r="BK1179" s="101" t="str">
        <f>IF(C1179&gt;0,IF(COUNTIF('CATEGORY ID'!$K$124:$K$165, +VLOOKUP(C1179,'STYLE NAMES'!$B:$AE,30,FALSE)) &gt; 0, +VLOOKUP(VLOOKUP(C1179,'STYLE NAMES'!$B:$AE,30,FALSE),'CATEGORY ID'!K:M,2,FALSE),""),"")</f>
        <v/>
      </c>
      <c r="BL1179" s="101">
        <v>75</v>
      </c>
      <c r="BR1179" s="101" t="str" cm="1">
        <f t="array" ref="BR1179">IF(C1179&gt;0,_xlfn.TEXTJOIN(";", TRUE,_xlfn.UNIQUE(_xlfn._xlws.FILTER(BF1179:BQ1179,(BF1179:BQ1179&gt;0)),TRUE,FALSE)),"")&amp;";"&amp;BS1179</f>
        <v>30;3;112;97;75;</v>
      </c>
      <c r="BU1179" s="106">
        <f>IF(C1179&gt;0,+VLOOKUP($C1179,'STYLE NAMES'!$B:$AC,26,FALSE),"")</f>
        <v>229.9</v>
      </c>
      <c r="BV1179" s="106">
        <f>IF(C1179&gt;0,+VLOOKUP($C1179,'STYLE NAMES'!$B:$AC,27,FALSE),"")</f>
        <v>12640</v>
      </c>
      <c r="BW1179" s="106">
        <f>IF(C1179&gt;0,+VLOOKUP($C1179,'STYLE NAMES'!$B:$AC,28,FALSE),"")</f>
        <v>264.38499999999999</v>
      </c>
      <c r="BY1179"/>
      <c r="BZ1179" s="101">
        <v>4</v>
      </c>
      <c r="CA1179" s="137">
        <f t="shared" si="89"/>
        <v>1</v>
      </c>
      <c r="CB1179" s="137" t="str">
        <f>+VLOOKUP(C1179,'[2]STYLES &amp; MODELS MATRIX'!$A:$G,7,FALSE)</f>
        <v>AK</v>
      </c>
      <c r="CC1179" s="137" t="str">
        <f>+VLOOKUP(C1179,'[1]STYLES &amp; SIZE CHARTS'!$A:$H,8,FALSE)</f>
        <v>WB-BR1</v>
      </c>
      <c r="CD1179" s="137">
        <v>1</v>
      </c>
      <c r="CE1179" s="205"/>
      <c r="CF1179" s="141"/>
    </row>
    <row r="1180" spans="1:84" s="101" customFormat="1" ht="12" customHeight="1" x14ac:dyDescent="0.2">
      <c r="A1180" s="102"/>
      <c r="B1180" s="101" t="s">
        <v>1024</v>
      </c>
      <c r="C1180" s="101" t="s">
        <v>3831</v>
      </c>
      <c r="D1180" s="101" t="s">
        <v>3833</v>
      </c>
      <c r="E1180" s="203" t="s">
        <v>3880</v>
      </c>
      <c r="F1180" s="101" t="s">
        <v>2442</v>
      </c>
      <c r="G1180" s="101" t="str">
        <f>IF(C1180&gt;0,+VLOOKUP($C1180,'STYLE NAMES'!$B:$AC,4,FALSE),"")</f>
        <v>RIDER</v>
      </c>
      <c r="H1180" s="101" t="str">
        <f>IF(C1180&gt;0,+VLOOKUP($C1180,'STYLE NAMES'!$B:$AC,5,FALSE),"")</f>
        <v>WOMEN</v>
      </c>
      <c r="I1180" s="101" t="str">
        <f>IF(C1180&gt;0,+VLOOKUP($C1180,'STYLE NAMES'!$B:$AC,6,FALSE),"")</f>
        <v>BOTTOMS</v>
      </c>
      <c r="J1180" s="101" t="str">
        <f>IF(C1180&gt;0,+VLOOKUP($C1180,'STYLE NAMES'!$B:$AC,7,FALSE),"")</f>
        <v>WOMEN</v>
      </c>
      <c r="K1180" s="101" t="str">
        <f>IF(C1180&gt;0,+VLOOKUP($C1180,'STYLE NAMES'!$B:$AC,8,FALSE),"")</f>
        <v>BREECHES</v>
      </c>
      <c r="L1180" s="101" t="str">
        <f>IF(E1180&gt;0,+VLOOKUP($E1180,'CODE GENERATOR'!$D:$T,3,FALSE),"")</f>
        <v>W</v>
      </c>
      <c r="M1180" s="101" t="str">
        <f>IF(E1180&gt;0,+VLOOKUP($E1180,'CODE GENERATOR'!$D:$T,4,FALSE),"")</f>
        <v>TECH JERSEY</v>
      </c>
      <c r="N1180" s="101" t="str">
        <f>IF(E1180&gt;0,+VLOOKUP($E1180,'CODE GENERATOR'!$D:$T,6,FALSE),"")</f>
        <v>WHITE</v>
      </c>
      <c r="O1180" s="101" t="str">
        <f>IF(E1180&gt;0,+VLOOKUP($E1180,'CODE GENERATOR'!$D:$T,7,FALSE),"")</f>
        <v>WHITE</v>
      </c>
      <c r="P1180" s="101" t="str">
        <f t="shared" si="87"/>
        <v>WHITE</v>
      </c>
      <c r="Q1180" s="104" t="str">
        <f>IF(E1180&gt;0,+VLOOKUP($E1180,'CODE GENERATOR'!$D:$T,11,FALSE),"")</f>
        <v>R.BOTWN_BRC0109W</v>
      </c>
      <c r="R1180" s="104" t="str">
        <f>IF(E1180&gt;0,+VLOOKUP($E1180,'CODE GENERATOR'!$D:$T,12,FALSE),"")</f>
        <v>TJR0037WHTWHT</v>
      </c>
      <c r="S1180" s="104" t="str">
        <f>IF(E1180&gt;0,+VLOOKUP($E1180,'CODE GENERATOR'!$D:$T,13,FALSE),"")</f>
        <v>R.BOTWN_BRC0109W_TJR0037WHTWHT</v>
      </c>
      <c r="T1180" s="104" t="str">
        <f t="shared" si="88"/>
        <v>R.BOTWN_BRC0109W_TJR0037WHTWHT_XL / 42-44</v>
      </c>
      <c r="U1180" s="105"/>
      <c r="V1180" s="107" t="str" cm="1">
        <f t="array" ref="V1180">_xlfn.TEXTJOIN(";", TRUE, _xlfn.UNIQUE(_xlfn._xlws.FILTER(P$3:P$10029, C$3:C$10029=C1180)))</f>
        <v>WHITE;BLACK</v>
      </c>
      <c r="W1180" s="107" t="str" cm="1">
        <f t="array" ref="W1180">_xlfn.TEXTJOIN(";", TRUE, _xlfn.UNIQUE(_xlfn._xlws.FILTER(F$3:F$10029, C$3:C$10029=C1180)))</f>
        <v>XXS / 32-34;XS / 34-36;S / 36-38;M / 38-40;L / 40-42;XL / 42-44</v>
      </c>
      <c r="X1180" s="101" t="str">
        <f>IF(E1180&gt;0,+VLOOKUP($E1180,'CODE GENERATOR'!$D:$AC,19,FALSE),0)</f>
        <v>2507_G_cavalier_ghost_0033</v>
      </c>
      <c r="Y1180" s="101" t="str">
        <f>IF(E1180&gt;0,+VLOOKUP($E1180,'CODE GENERATOR'!$D:$AC,20,FALSE),0)</f>
        <v>2507_G_cavalier_ghost_0034</v>
      </c>
      <c r="Z1180" s="101" t="str">
        <f>IF(E1180&gt;0,+VLOOKUP($E1180,'CODE GENERATOR'!$D:$AC,21,FALSE),0)</f>
        <v>2507_W_2362</v>
      </c>
      <c r="AF1180" s="149" t="str">
        <f>IF($C1180&gt;0,$C1180&amp;" "&amp;$P1180&amp;" "&amp;+VLOOKUP($C1180,'STYLE NAMES'!$B:$AC,10,FALSE),"""")</f>
        <v>ALEA-W WHITE WOMEN'S KNEE GRIP PRO WINTER BREECHES</v>
      </c>
      <c r="AG1180" s="101" t="str">
        <f>"Enjoy our "&amp;(AF1180)&amp;"; "&amp;IF(C1180&gt;0,+VLOOKUP($C1180,'STYLE NAMES'!$B:$AC,11,FALSE),"")</f>
        <v>Enjoy our ALEA-W WHITE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0" s="101" t="str">
        <f>IF(C1180&gt;0,+VLOOKUP($C1180,'STYLE NAMES'!$B:$AC,12,FALSE),"")</f>
        <v>*Italian Premium fabric
*Extra-soft and comfortable technical jersey with heat tech polar fabric inside
*4-way stretch fabric
*Breathable and Quick Dry
*Wrinkle-free and Easy Care
*Knee Grip
Composition:
74% Micro PA /  26% Elasthane</v>
      </c>
      <c r="AI1180" s="101" t="str">
        <f>IF(C1180&gt;0,+VLOOKUP($C1180,'STYLE NAMES'!$B:$AC,13,FALSE),"")</f>
        <v>Machine Wash at 30°C
Mild process
Iron at low temperature
Iron from REVERSE
Do NOT iron on logos or prints
Do not bleach
Do NOT Tumble Dry</v>
      </c>
      <c r="AJ1180" s="149" t="str">
        <f>IF($C1180&gt;0,$C1180&amp;" "&amp;$P1180&amp;" "&amp;+VLOOKUP($C1180,'STYLE NAMES'!$B:$AC,14,FALSE),"""")</f>
        <v>ALEA-W WHITE KIŞLIK KADIN PRO BİNİCİ PANTOLONU</v>
      </c>
      <c r="AK1180" s="149" t="str">
        <f>"Cavalier SanMarco tarafından tasarlanan "&amp;(AJ1180)&amp;"; "&amp;IF(C1180&gt;0,+VLOOKUP($C1180,'STYLE NAMES'!$B:$AC,15,FALSE),"")</f>
        <v>Cavalier SanMarco tarafından tasarlanan ALEA-W WHITE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0" s="149" t="str">
        <f>IF(C1180&gt;0,+VLOOKUP($C1180,'STYLE NAMES'!$B:$AC,16,FALSE),"")</f>
        <v>*İtalyan Premium kumaş
*Dışı ekstra yumuşak ve konforlu teknik jarse, içi ısı tutan polar kumaş
*4 yönlü esneme özelliği
*Nefes alabilir ve hızlı kurur
*Kırışmaz ve kolay bakım
*Diz Grip
Bileşimi:
%74 Mikro PA / %26 Elastan</v>
      </c>
      <c r="AM1180" s="149" t="str">
        <f>IF(C1180&gt;0,+VLOOKUP($C1180,'STYLE NAMES'!$B:$AC,17,FALSE),"")</f>
        <v>Makinede 30°C' de Yıkayın
Hassas Yıkama
Ilık ütü yapın
Tersten ütüleyin
Logo ve baskıları ÜTÜLEMEYİN
Çamaşır suyu kullanmayın
Kurutma Makinesinde Kurutmayın</v>
      </c>
      <c r="AN1180" s="149" t="str">
        <f>IF($C1180&gt;0,$C1180&amp;" "&amp;$P1180&amp;" "&amp;+VLOOKUP($C1180,'STYLE NAMES'!$B:$AC,18,FALSE),"""")</f>
        <v>ALEA-W WHITE PANTALONI INVERNALI KNEE GRIP PRO DA DONNA</v>
      </c>
      <c r="AO1180" s="101" t="str">
        <f>"Disegnato da Cavalier SanMarco "&amp;(AN1180)&amp;"; "&amp;IF(C1180&gt;0,+VLOOKUP($C1180,'STYLE NAMES'!$B:$AC,19,FALSE),"")</f>
        <v>Disegnato da Cavalier SanMarco ALEA-W WHITE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0" s="101" t="str">
        <f>IF(C1180&gt;0,+VLOOKUP($C1180,'STYLE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0" s="101" t="str">
        <f>IF(C1180&gt;0,+VLOOKUP($C1180,'STYLE NAMES'!$B:$AC,21,FALSE),"")</f>
        <v>Lavare in lavatrice a 30°C Ciclo delicato 
Stirare a bassa temperatura
Stirare al rovescio 
Non stirare su loghi o stampe 
Non candeggiare 
Non asciugare in asciugatrice</v>
      </c>
      <c r="AR1180" s="101">
        <f>IF(D1180&gt;0,+VLOOKUP($C1180,'STYLE NAMES'!$B:$AC,22,FALSE),"")</f>
        <v>0</v>
      </c>
      <c r="AS1180" s="101">
        <f>IF(E1180&gt;0,+VLOOKUP($C1180,'STYLE NAMES'!$B:$AC,23,FALSE),"")</f>
        <v>0</v>
      </c>
      <c r="AT1180" s="101">
        <f>IF(F1180&gt;0,+VLOOKUP($C1180,'STYLE NAMES'!$B:$AC,24,FALSE),"")</f>
        <v>0</v>
      </c>
      <c r="AU1180" s="101">
        <f>IF(G1180&gt;0,+VLOOKUP($C1180,'STYLE NAMES'!$B:$AC,25,FALSE),"")</f>
        <v>0</v>
      </c>
      <c r="AV1180" s="101" t="str">
        <f>+VLOOKUP($S1180,'CODE GENERATOR'!$P:$AM,15,FALSE)</f>
        <v>R.TOPWN_CPL0077_PIQ0015NAVNAV</v>
      </c>
      <c r="AW1180" s="101" t="str">
        <f>+VLOOKUP($S1180,'CODE GENERATOR'!$P:$AM,16,FALSE)</f>
        <v>A.RACUX_BLT0015_BRD0012WHTWHT</v>
      </c>
      <c r="AX1180" s="101" t="str">
        <f>+VLOOKUP($S1180,'CODE GENERATOR'!$P:$AM,17,FALSE)</f>
        <v>A.RACAU_SOC0018_NYL00003XBST1</v>
      </c>
      <c r="AY1180" s="101">
        <f>+VLOOKUP($S1180,'CODE GENERATOR'!$P:$AM,18,FALSE)</f>
        <v>0</v>
      </c>
      <c r="AZ1180" s="101">
        <f>+VLOOKUP($S1180,'CODE GENERATOR'!$P:$AM,19,FALSE)</f>
        <v>0</v>
      </c>
      <c r="BA1180" s="101">
        <f>+VLOOKUP($S1180,'CODE GENERATOR'!$P:$AM,20,FALSE)</f>
        <v>0</v>
      </c>
      <c r="BB1180" s="101">
        <f>+VLOOKUP($S1180,'CODE GENERATOR'!$P:$AM,21,FALSE)</f>
        <v>0</v>
      </c>
      <c r="BC1180" s="101">
        <f>+VLOOKUP($S1180,'CODE GENERATOR'!$P:$AM,22,FALSE)</f>
        <v>0</v>
      </c>
      <c r="BD1180" s="101">
        <f>+VLOOKUP($S1180,'CODE GENERATOR'!$P:$AM,23,FALSE)</f>
        <v>0</v>
      </c>
      <c r="BE1180" s="101">
        <f>+VLOOKUP($S1180,'CODE GENERATOR'!$P:$AM,24,FALSE)</f>
        <v>0</v>
      </c>
      <c r="BF1180" s="101">
        <f>IF(C1180&gt;0,+VLOOKUP(G1180,'CATEGORY ID'!$A$1:$L$118,3,FALSE),"")</f>
        <v>30</v>
      </c>
      <c r="BG1180" s="101">
        <f>IF(C1180&gt;0,+VLOOKUP(H1180,'CATEGORY ID'!$D$1:$L$118,3,FALSE),"")</f>
        <v>3</v>
      </c>
      <c r="BH1180" s="101">
        <f>IF(C1180&gt;0,+VLOOKUP((+H1180&amp;I1180),'CATEGORY ID'!$H$1:$I$121,2,FALSE),"")</f>
        <v>112</v>
      </c>
      <c r="BJ1180" s="101">
        <f>IF(C1180&gt;0,IF(COUNTIF('CATEGORY ID'!$K$1:$K$121,+H1180&amp;K1180) &gt; 0, +VLOOKUP(+H1180&amp;K1180,'CATEGORY ID'!$K$1:$L$121,2,FALSE),""),"")</f>
        <v>97</v>
      </c>
      <c r="BK1180" s="101" t="str">
        <f>IF(C1180&gt;0,IF(COUNTIF('CATEGORY ID'!$K$124:$K$165, +VLOOKUP(C1180,'STYLE NAMES'!$B:$AE,30,FALSE)) &gt; 0, +VLOOKUP(VLOOKUP(C1180,'STYLE NAMES'!$B:$AE,30,FALSE),'CATEGORY ID'!K:M,2,FALSE),""),"")</f>
        <v/>
      </c>
      <c r="BL1180" s="101">
        <v>75</v>
      </c>
      <c r="BR1180" s="101" t="str" cm="1">
        <f t="array" ref="BR1180">IF(C1180&gt;0,_xlfn.TEXTJOIN(";", TRUE,_xlfn.UNIQUE(_xlfn._xlws.FILTER(BF1180:BQ1180,(BF1180:BQ1180&gt;0)),TRUE,FALSE)),"")&amp;";"&amp;BS1180</f>
        <v>30;3;112;97;75;</v>
      </c>
      <c r="BU1180" s="106">
        <f>IF(C1180&gt;0,+VLOOKUP($C1180,'STYLE NAMES'!$B:$AC,26,FALSE),"")</f>
        <v>229.9</v>
      </c>
      <c r="BV1180" s="106">
        <f>IF(C1180&gt;0,+VLOOKUP($C1180,'STYLE NAMES'!$B:$AC,27,FALSE),"")</f>
        <v>12640</v>
      </c>
      <c r="BW1180" s="106">
        <f>IF(C1180&gt;0,+VLOOKUP($C1180,'STYLE NAMES'!$B:$AC,28,FALSE),"")</f>
        <v>264.38499999999999</v>
      </c>
      <c r="BY1180"/>
      <c r="BZ1180" s="101">
        <v>2</v>
      </c>
      <c r="CA1180" s="137">
        <f t="shared" si="89"/>
        <v>1</v>
      </c>
      <c r="CB1180" s="137" t="str">
        <f>+VLOOKUP(C1180,'[2]STYLES &amp; MODELS MATRIX'!$A:$G,7,FALSE)</f>
        <v>AK</v>
      </c>
      <c r="CC1180" s="137" t="str">
        <f>+VLOOKUP(C1180,'[1]STYLES &amp; SIZE CHARTS'!$A:$H,8,FALSE)</f>
        <v>WB-BR1</v>
      </c>
      <c r="CD1180" s="137">
        <v>1</v>
      </c>
      <c r="CE1180" s="205"/>
      <c r="CF1180" s="141"/>
    </row>
    <row r="1181" spans="1:84" ht="12" customHeight="1" x14ac:dyDescent="0.2">
      <c r="B1181" s="101" t="s">
        <v>1024</v>
      </c>
      <c r="C1181" s="101" t="s">
        <v>3831</v>
      </c>
      <c r="D1181" s="101" t="s">
        <v>3833</v>
      </c>
      <c r="E1181" s="203" t="s">
        <v>3881</v>
      </c>
      <c r="F1181" s="101" t="s">
        <v>2437</v>
      </c>
      <c r="G1181" s="101" t="str">
        <f>IF(C1181&gt;0,+VLOOKUP($C1181,'STYLE NAMES'!$B:$AC,4,FALSE),"")</f>
        <v>RIDER</v>
      </c>
      <c r="H1181" s="101" t="str">
        <f>IF(C1181&gt;0,+VLOOKUP($C1181,'STYLE NAMES'!$B:$AC,5,FALSE),"")</f>
        <v>WOMEN</v>
      </c>
      <c r="I1181" s="101" t="str">
        <f>IF(C1181&gt;0,+VLOOKUP($C1181,'STYLE NAMES'!$B:$AC,6,FALSE),"")</f>
        <v>BOTTOMS</v>
      </c>
      <c r="J1181" s="101" t="str">
        <f>IF(C1181&gt;0,+VLOOKUP($C1181,'STYLE NAMES'!$B:$AC,7,FALSE),"")</f>
        <v>WOMEN</v>
      </c>
      <c r="K1181" s="101" t="str">
        <f>IF(C1181&gt;0,+VLOOKUP($C1181,'STYLE NAMES'!$B:$AC,8,FALSE),"")</f>
        <v>BREECHES</v>
      </c>
      <c r="L1181" s="101" t="str">
        <f>IF(E1181&gt;0,+VLOOKUP($E1181,'CODE GENERATOR'!$D:$T,3,FALSE),"")</f>
        <v>W</v>
      </c>
      <c r="M1181" s="101" t="str">
        <f>IF(E1181&gt;0,+VLOOKUP($E1181,'CODE GENERATOR'!$D:$T,4,FALSE),"")</f>
        <v>TECH JERSEY</v>
      </c>
      <c r="N1181" s="101" t="str">
        <f>IF(E1181&gt;0,+VLOOKUP($E1181,'CODE GENERATOR'!$D:$T,6,FALSE),"")</f>
        <v>BLACK</v>
      </c>
      <c r="O1181" s="101" t="str">
        <f>IF(E1181&gt;0,+VLOOKUP($E1181,'CODE GENERATOR'!$D:$T,7,FALSE),"")</f>
        <v>BLACK</v>
      </c>
      <c r="P1181" s="101" t="str">
        <f t="shared" ref="P1181:P1205" si="90">IF(E1181&gt;0,+IF(N1181=O1181,N1181,N1181&amp;"/"&amp;O1181),"")</f>
        <v>BLACK</v>
      </c>
      <c r="Q1181" s="104" t="str">
        <f>IF(E1181&gt;0,+VLOOKUP($E1181,'CODE GENERATOR'!$D:$T,11,FALSE),"")</f>
        <v>R.BOTWN_BRC0109W</v>
      </c>
      <c r="R1181" s="104" t="str">
        <f>IF(E1181&gt;0,+VLOOKUP($E1181,'CODE GENERATOR'!$D:$T,12,FALSE),"")</f>
        <v>TJR0037BLKBLK</v>
      </c>
      <c r="S1181" s="104" t="str">
        <f>IF(E1181&gt;0,+VLOOKUP($E1181,'CODE GENERATOR'!$D:$T,13,FALSE),"")</f>
        <v>R.BOTWN_BRC0109W_TJR0037BLKBLK</v>
      </c>
      <c r="T1181" s="104" t="str">
        <f t="shared" ref="T1181:T1205" si="91">+S1181&amp;"_"&amp;F1181</f>
        <v>R.BOTWN_BRC0109W_TJR0037BLKBLK_XXS / 32-34</v>
      </c>
      <c r="U1181" s="105"/>
      <c r="V1181" s="107" t="str" cm="1">
        <f t="array" ref="V1181">_xlfn.TEXTJOIN(";", TRUE, _xlfn.UNIQUE(_xlfn._xlws.FILTER(P$3:P$10029, C$3:C$10029=C1181)))</f>
        <v>WHITE;BLACK</v>
      </c>
      <c r="W1181" s="107" t="str" cm="1">
        <f t="array" ref="W1181">_xlfn.TEXTJOIN(";", TRUE, _xlfn.UNIQUE(_xlfn._xlws.FILTER(F$3:F$10029, C$3:C$10029=C1181)))</f>
        <v>XXS / 32-34;XS / 34-36;S / 36-38;M / 38-40;L / 40-42;XL / 42-44</v>
      </c>
      <c r="X1181" s="101" t="str">
        <f>IF(E1181&gt;0,+VLOOKUP($E1181,'CODE GENERATOR'!$D:$AC,19,FALSE),0)</f>
        <v>2507_G_cavalier_ghost_0021</v>
      </c>
      <c r="Y1181" s="101" t="str">
        <f>IF(E1181&gt;0,+VLOOKUP($E1181,'CODE GENERATOR'!$D:$AC,20,FALSE),0)</f>
        <v>2507_G_cavalier_ghost_0022</v>
      </c>
      <c r="Z1181" s="101" t="str">
        <f>IF(E1181&gt;0,+VLOOKUP($E1181,'CODE GENERATOR'!$D:$AC,21,FALSE),0)</f>
        <v>2507_W_0406</v>
      </c>
      <c r="AA1181" s="101"/>
      <c r="AB1181" s="101"/>
      <c r="AC1181" s="101"/>
      <c r="AD1181" s="101"/>
      <c r="AE1181" s="101"/>
      <c r="AF1181" s="149" t="str">
        <f>IF($C1181&gt;0,$C1181&amp;" "&amp;$P1181&amp;" "&amp;+VLOOKUP($C1181,'STYLE NAMES'!$B:$AC,10,FALSE),"""")</f>
        <v>ALEA-W BLACK WOMEN'S KNEE GRIP PRO WINTER BREECHES</v>
      </c>
      <c r="AG1181" s="101" t="str">
        <f>"Enjoy our "&amp;(AF1181)&amp;"; "&amp;IF(C1181&gt;0,+VLOOKUP($C1181,'STYLE NAMES'!$B:$AC,11,FALSE),"")</f>
        <v>Enjoy our ALEA-W BLACK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1" s="101" t="str">
        <f>IF(C1181&gt;0,+VLOOKUP($C1181,'STYLE NAMES'!$B:$AC,12,FALSE),"")</f>
        <v>*Italian Premium fabric
*Extra-soft and comfortable technical jersey with heat tech polar fabric inside
*4-way stretch fabric
*Breathable and Quick Dry
*Wrinkle-free and Easy Care
*Knee Grip
Composition:
74% Micro PA /  26% Elasthane</v>
      </c>
      <c r="AI1181" s="101" t="str">
        <f>IF(C1181&gt;0,+VLOOKUP($C1181,'STYLE NAMES'!$B:$AC,13,FALSE),"")</f>
        <v>Machine Wash at 30°C
Mild process
Iron at low temperature
Iron from REVERSE
Do NOT iron on logos or prints
Do not bleach
Do NOT Tumble Dry</v>
      </c>
      <c r="AJ1181" s="149" t="str">
        <f>IF($C1181&gt;0,$C1181&amp;" "&amp;$P1181&amp;" "&amp;+VLOOKUP($C1181,'STYLE NAMES'!$B:$AC,14,FALSE),"""")</f>
        <v>ALEA-W BLACK KIŞLIK KADIN PRO BİNİCİ PANTOLONU</v>
      </c>
      <c r="AK1181" s="149" t="str">
        <f>"Cavalier SanMarco tarafından tasarlanan "&amp;(AJ1181)&amp;"; "&amp;IF(C1181&gt;0,+VLOOKUP($C1181,'STYLE NAMES'!$B:$AC,15,FALSE),"")</f>
        <v>Cavalier SanMarco tarafından tasarlanan ALEA-W BLACK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1" s="149" t="str">
        <f>IF(C1181&gt;0,+VLOOKUP($C1181,'STYLE NAMES'!$B:$AC,16,FALSE),"")</f>
        <v>*İtalyan Premium kumaş
*Dışı ekstra yumuşak ve konforlu teknik jarse, içi ısı tutan polar kumaş
*4 yönlü esneme özelliği
*Nefes alabilir ve hızlı kurur
*Kırışmaz ve kolay bakım
*Diz Grip
Bileşimi:
%74 Mikro PA / %26 Elastan</v>
      </c>
      <c r="AM1181" s="149" t="str">
        <f>IF(C1181&gt;0,+VLOOKUP($C1181,'STYLE NAMES'!$B:$AC,17,FALSE),"")</f>
        <v>Makinede 30°C' de Yıkayın
Hassas Yıkama
Ilık ütü yapın
Tersten ütüleyin
Logo ve baskıları ÜTÜLEMEYİN
Çamaşır suyu kullanmayın
Kurutma Makinesinde Kurutmayın</v>
      </c>
      <c r="AN1181" s="149" t="str">
        <f>IF($C1181&gt;0,$C1181&amp;" "&amp;$P1181&amp;" "&amp;+VLOOKUP($C1181,'STYLE NAMES'!$B:$AC,18,FALSE),"""")</f>
        <v>ALEA-W BLACK PANTALONI INVERNALI KNEE GRIP PRO DA DONNA</v>
      </c>
      <c r="AO1181" s="101" t="str">
        <f>"Disegnato da Cavalier SanMarco "&amp;(AN1181)&amp;"; "&amp;IF(C1181&gt;0,+VLOOKUP($C1181,'STYLE NAMES'!$B:$AC,19,FALSE),"")</f>
        <v>Disegnato da Cavalier SanMarco ALEA-W BLACK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1" s="101" t="str">
        <f>IF(C1181&gt;0,+VLOOKUP($C1181,'STYLE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1" s="101" t="str">
        <f>IF(C1181&gt;0,+VLOOKUP($C1181,'STYLE NAMES'!$B:$AC,21,FALSE),"")</f>
        <v>Lavare in lavatrice a 30°C Ciclo delicato 
Stirare a bassa temperatura
Stirare al rovescio 
Non stirare su loghi o stampe 
Non candeggiare 
Non asciugare in asciugatrice</v>
      </c>
      <c r="AR1181" s="101">
        <f>IF(D1181&gt;0,+VLOOKUP($C1181,'STYLE NAMES'!$B:$AC,22,FALSE),"")</f>
        <v>0</v>
      </c>
      <c r="AS1181" s="101">
        <f>IF(E1181&gt;0,+VLOOKUP($C1181,'STYLE NAMES'!$B:$AC,23,FALSE),"")</f>
        <v>0</v>
      </c>
      <c r="AT1181" s="101">
        <f>IF(F1181&gt;0,+VLOOKUP($C1181,'STYLE NAMES'!$B:$AC,24,FALSE),"")</f>
        <v>0</v>
      </c>
      <c r="AU1181" s="101">
        <f>IF(G1181&gt;0,+VLOOKUP($C1181,'STYLE NAMES'!$B:$AC,25,FALSE),"")</f>
        <v>0</v>
      </c>
      <c r="AV1181" s="101" t="str">
        <f>+VLOOKUP($S1181,'CODE GENERATOR'!$P:$AM,15,FALSE)</f>
        <v>R.TOPWN_CPL0078_PIQ0015WHTWHT</v>
      </c>
      <c r="AW1181" s="101" t="str">
        <f>+VLOOKUP($S1181,'CODE GENERATOR'!$P:$AM,16,FALSE)</f>
        <v>A.RACUX_BLT0015_BRD0012GRYBBL</v>
      </c>
      <c r="AX1181" s="101" t="str">
        <f>+VLOOKUP($S1181,'CODE GENERATOR'!$P:$AM,17,FALSE)</f>
        <v>A.RACAU_SOC0018_NYL00003XBST1</v>
      </c>
      <c r="AY1181" s="101" t="str">
        <f>+VLOOKUP($S1181,'CODE GENERATOR'!$P:$AM,18,FALSE)</f>
        <v>R.TOPWN_BLY0048_SUP0017BLKBLK</v>
      </c>
      <c r="AZ1181" s="101" t="str">
        <f>+VLOOKUP($S1181,'CODE GENERATOR'!$P:$AM,19,FALSE)</f>
        <v>R.TOPWN_CPL0040_PIQ0015WHTWHT</v>
      </c>
      <c r="BA1181" s="101">
        <f>+VLOOKUP($S1181,'CODE GENERATOR'!$P:$AM,20,FALSE)</f>
        <v>0</v>
      </c>
      <c r="BB1181" s="101">
        <f>+VLOOKUP($S1181,'CODE GENERATOR'!$P:$AM,21,FALSE)</f>
        <v>0</v>
      </c>
      <c r="BC1181" s="101">
        <f>+VLOOKUP($S1181,'CODE GENERATOR'!$P:$AM,22,FALSE)</f>
        <v>0</v>
      </c>
      <c r="BD1181" s="101">
        <f>+VLOOKUP($S1181,'CODE GENERATOR'!$P:$AM,23,FALSE)</f>
        <v>0</v>
      </c>
      <c r="BE1181" s="101">
        <f>+VLOOKUP($S1181,'CODE GENERATOR'!$P:$AM,24,FALSE)</f>
        <v>0</v>
      </c>
      <c r="BF1181" s="101">
        <f>IF(C1181&gt;0,+VLOOKUP(G1181,'CATEGORY ID'!$A$1:$L$118,3,FALSE),"")</f>
        <v>30</v>
      </c>
      <c r="BG1181" s="101">
        <f>IF(C1181&gt;0,+VLOOKUP(H1181,'CATEGORY ID'!$D$1:$L$118,3,FALSE),"")</f>
        <v>3</v>
      </c>
      <c r="BH1181" s="101">
        <f>IF(C1181&gt;0,+VLOOKUP((+H1181&amp;I1181),'CATEGORY ID'!$H$1:$I$121,2,FALSE),"")</f>
        <v>112</v>
      </c>
      <c r="BI1181" s="101"/>
      <c r="BJ1181" s="101">
        <f>IF(C1181&gt;0,IF(COUNTIF('CATEGORY ID'!$K$1:$K$121,+H1181&amp;K1181) &gt; 0, +VLOOKUP(+H1181&amp;K1181,'CATEGORY ID'!$K$1:$L$121,2,FALSE),""),"")</f>
        <v>97</v>
      </c>
      <c r="BK1181" s="101" t="str">
        <f>IF(C1181&gt;0,IF(COUNTIF('CATEGORY ID'!$K$124:$K$165, +VLOOKUP(C1181,'STYLE NAMES'!$B:$AE,30,FALSE)) &gt; 0, +VLOOKUP(VLOOKUP(C1181,'STYLE NAMES'!$B:$AE,30,FALSE),'CATEGORY ID'!K:M,2,FALSE),""),"")</f>
        <v/>
      </c>
      <c r="BL1181" s="101">
        <v>75</v>
      </c>
      <c r="BM1181" s="101"/>
      <c r="BN1181" s="101"/>
      <c r="BO1181" s="101"/>
      <c r="BP1181" s="101"/>
      <c r="BQ1181" s="101"/>
      <c r="BR1181" s="101" t="str" cm="1">
        <f t="array" ref="BR1181">IF(C1181&gt;0,_xlfn.TEXTJOIN(";", TRUE,_xlfn.UNIQUE(_xlfn._xlws.FILTER(BF1181:BQ1181,(BF1181:BQ1181&gt;0)),TRUE,FALSE)),"")&amp;";"&amp;BS1181</f>
        <v>30;3;112;97;75;</v>
      </c>
      <c r="BS1181" s="101"/>
      <c r="BT1181" s="101"/>
      <c r="BU1181" s="106">
        <f>IF(C1181&gt;0,+VLOOKUP($C1181,'STYLE NAMES'!$B:$AC,26,FALSE),"")</f>
        <v>229.9</v>
      </c>
      <c r="BV1181" s="106">
        <f>IF(C1181&gt;0,+VLOOKUP($C1181,'STYLE NAMES'!$B:$AC,27,FALSE),"")</f>
        <v>12640</v>
      </c>
      <c r="BW1181" s="106">
        <f>IF(C1181&gt;0,+VLOOKUP($C1181,'STYLE NAMES'!$B:$AC,28,FALSE),"")</f>
        <v>264.38499999999999</v>
      </c>
      <c r="BX1181" s="101"/>
      <c r="BZ1181" s="101">
        <v>2</v>
      </c>
      <c r="CA1181" s="137">
        <f t="shared" ref="CA1181:CA1205" si="92">+IF(X1181=0,0,1)</f>
        <v>1</v>
      </c>
      <c r="CB1181" s="137" t="str">
        <f>+VLOOKUP(C1181,'[2]STYLES &amp; MODELS MATRIX'!$A:$G,7,FALSE)</f>
        <v>AK</v>
      </c>
      <c r="CC1181" s="137" t="str">
        <f>+VLOOKUP(C1181,'[1]STYLES &amp; SIZE CHARTS'!$A:$H,8,FALSE)</f>
        <v>WB-BR1</v>
      </c>
      <c r="CD1181" s="137">
        <v>1</v>
      </c>
      <c r="CE1181" s="207"/>
    </row>
    <row r="1182" spans="1:84" ht="12" customHeight="1" x14ac:dyDescent="0.2">
      <c r="B1182" s="101" t="s">
        <v>1024</v>
      </c>
      <c r="C1182" s="101" t="s">
        <v>3831</v>
      </c>
      <c r="D1182" s="101" t="s">
        <v>3833</v>
      </c>
      <c r="E1182" s="203" t="s">
        <v>3881</v>
      </c>
      <c r="F1182" s="101" t="s">
        <v>2438</v>
      </c>
      <c r="G1182" s="101" t="str">
        <f>IF(C1182&gt;0,+VLOOKUP($C1182,'STYLE NAMES'!$B:$AC,4,FALSE),"")</f>
        <v>RIDER</v>
      </c>
      <c r="H1182" s="101" t="str">
        <f>IF(C1182&gt;0,+VLOOKUP($C1182,'STYLE NAMES'!$B:$AC,5,FALSE),"")</f>
        <v>WOMEN</v>
      </c>
      <c r="I1182" s="101" t="str">
        <f>IF(C1182&gt;0,+VLOOKUP($C1182,'STYLE NAMES'!$B:$AC,6,FALSE),"")</f>
        <v>BOTTOMS</v>
      </c>
      <c r="J1182" s="101" t="str">
        <f>IF(C1182&gt;0,+VLOOKUP($C1182,'STYLE NAMES'!$B:$AC,7,FALSE),"")</f>
        <v>WOMEN</v>
      </c>
      <c r="K1182" s="101" t="str">
        <f>IF(C1182&gt;0,+VLOOKUP($C1182,'STYLE NAMES'!$B:$AC,8,FALSE),"")</f>
        <v>BREECHES</v>
      </c>
      <c r="L1182" s="101" t="str">
        <f>IF(E1182&gt;0,+VLOOKUP($E1182,'CODE GENERATOR'!$D:$T,3,FALSE),"")</f>
        <v>W</v>
      </c>
      <c r="M1182" s="101" t="str">
        <f>IF(E1182&gt;0,+VLOOKUP($E1182,'CODE GENERATOR'!$D:$T,4,FALSE),"")</f>
        <v>TECH JERSEY</v>
      </c>
      <c r="N1182" s="101" t="str">
        <f>IF(E1182&gt;0,+VLOOKUP($E1182,'CODE GENERATOR'!$D:$T,6,FALSE),"")</f>
        <v>BLACK</v>
      </c>
      <c r="O1182" s="101" t="str">
        <f>IF(E1182&gt;0,+VLOOKUP($E1182,'CODE GENERATOR'!$D:$T,7,FALSE),"")</f>
        <v>BLACK</v>
      </c>
      <c r="P1182" s="101" t="str">
        <f t="shared" si="90"/>
        <v>BLACK</v>
      </c>
      <c r="Q1182" s="104" t="str">
        <f>IF(E1182&gt;0,+VLOOKUP($E1182,'CODE GENERATOR'!$D:$T,11,FALSE),"")</f>
        <v>R.BOTWN_BRC0109W</v>
      </c>
      <c r="R1182" s="104" t="str">
        <f>IF(E1182&gt;0,+VLOOKUP($E1182,'CODE GENERATOR'!$D:$T,12,FALSE),"")</f>
        <v>TJR0037BLKBLK</v>
      </c>
      <c r="S1182" s="104" t="str">
        <f>IF(E1182&gt;0,+VLOOKUP($E1182,'CODE GENERATOR'!$D:$T,13,FALSE),"")</f>
        <v>R.BOTWN_BRC0109W_TJR0037BLKBLK</v>
      </c>
      <c r="T1182" s="104" t="str">
        <f t="shared" si="91"/>
        <v>R.BOTWN_BRC0109W_TJR0037BLKBLK_XS / 34-36</v>
      </c>
      <c r="U1182" s="105"/>
      <c r="V1182" s="107" t="str" cm="1">
        <f t="array" ref="V1182">_xlfn.TEXTJOIN(";", TRUE, _xlfn.UNIQUE(_xlfn._xlws.FILTER(P$3:P$10029, C$3:C$10029=C1182)))</f>
        <v>WHITE;BLACK</v>
      </c>
      <c r="W1182" s="107" t="str" cm="1">
        <f t="array" ref="W1182">_xlfn.TEXTJOIN(";", TRUE, _xlfn.UNIQUE(_xlfn._xlws.FILTER(F$3:F$10029, C$3:C$10029=C1182)))</f>
        <v>XXS / 32-34;XS / 34-36;S / 36-38;M / 38-40;L / 40-42;XL / 42-44</v>
      </c>
      <c r="X1182" s="101" t="str">
        <f>IF(E1182&gt;0,+VLOOKUP($E1182,'CODE GENERATOR'!$D:$AC,19,FALSE),0)</f>
        <v>2507_G_cavalier_ghost_0021</v>
      </c>
      <c r="Y1182" s="101" t="str">
        <f>IF(E1182&gt;0,+VLOOKUP($E1182,'CODE GENERATOR'!$D:$AC,20,FALSE),0)</f>
        <v>2507_G_cavalier_ghost_0022</v>
      </c>
      <c r="Z1182" s="101" t="str">
        <f>IF(E1182&gt;0,+VLOOKUP($E1182,'CODE GENERATOR'!$D:$AC,21,FALSE),0)</f>
        <v>2507_W_0406</v>
      </c>
      <c r="AA1182" s="101"/>
      <c r="AB1182" s="101"/>
      <c r="AC1182" s="101"/>
      <c r="AD1182" s="101"/>
      <c r="AE1182" s="101"/>
      <c r="AF1182" s="149" t="str">
        <f>IF($C1182&gt;0,$C1182&amp;" "&amp;$P1182&amp;" "&amp;+VLOOKUP($C1182,'STYLE NAMES'!$B:$AC,10,FALSE),"""")</f>
        <v>ALEA-W BLACK WOMEN'S KNEE GRIP PRO WINTER BREECHES</v>
      </c>
      <c r="AG1182" s="101" t="str">
        <f>"Enjoy our "&amp;(AF1182)&amp;"; "&amp;IF(C1182&gt;0,+VLOOKUP($C1182,'STYLE NAMES'!$B:$AC,11,FALSE),"")</f>
        <v>Enjoy our ALEA-W BLACK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2" s="101" t="str">
        <f>IF(C1182&gt;0,+VLOOKUP($C1182,'STYLE NAMES'!$B:$AC,12,FALSE),"")</f>
        <v>*Italian Premium fabric
*Extra-soft and comfortable technical jersey with heat tech polar fabric inside
*4-way stretch fabric
*Breathable and Quick Dry
*Wrinkle-free and Easy Care
*Knee Grip
Composition:
74% Micro PA /  26% Elasthane</v>
      </c>
      <c r="AI1182" s="101" t="str">
        <f>IF(C1182&gt;0,+VLOOKUP($C1182,'STYLE NAMES'!$B:$AC,13,FALSE),"")</f>
        <v>Machine Wash at 30°C
Mild process
Iron at low temperature
Iron from REVERSE
Do NOT iron on logos or prints
Do not bleach
Do NOT Tumble Dry</v>
      </c>
      <c r="AJ1182" s="149" t="str">
        <f>IF($C1182&gt;0,$C1182&amp;" "&amp;$P1182&amp;" "&amp;+VLOOKUP($C1182,'STYLE NAMES'!$B:$AC,14,FALSE),"""")</f>
        <v>ALEA-W BLACK KIŞLIK KADIN PRO BİNİCİ PANTOLONU</v>
      </c>
      <c r="AK1182" s="149" t="str">
        <f>"Cavalier SanMarco tarafından tasarlanan "&amp;(AJ1182)&amp;"; "&amp;IF(C1182&gt;0,+VLOOKUP($C1182,'STYLE NAMES'!$B:$AC,15,FALSE),"")</f>
        <v>Cavalier SanMarco tarafından tasarlanan ALEA-W BLACK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2" s="149" t="str">
        <f>IF(C1182&gt;0,+VLOOKUP($C1182,'STYLE NAMES'!$B:$AC,16,FALSE),"")</f>
        <v>*İtalyan Premium kumaş
*Dışı ekstra yumuşak ve konforlu teknik jarse, içi ısı tutan polar kumaş
*4 yönlü esneme özelliği
*Nefes alabilir ve hızlı kurur
*Kırışmaz ve kolay bakım
*Diz Grip
Bileşimi:
%74 Mikro PA / %26 Elastan</v>
      </c>
      <c r="AM1182" s="149" t="str">
        <f>IF(C1182&gt;0,+VLOOKUP($C1182,'STYLE NAMES'!$B:$AC,17,FALSE),"")</f>
        <v>Makinede 30°C' de Yıkayın
Hassas Yıkama
Ilık ütü yapın
Tersten ütüleyin
Logo ve baskıları ÜTÜLEMEYİN
Çamaşır suyu kullanmayın
Kurutma Makinesinde Kurutmayın</v>
      </c>
      <c r="AN1182" s="149" t="str">
        <f>IF($C1182&gt;0,$C1182&amp;" "&amp;$P1182&amp;" "&amp;+VLOOKUP($C1182,'STYLE NAMES'!$B:$AC,18,FALSE),"""")</f>
        <v>ALEA-W BLACK PANTALONI INVERNALI KNEE GRIP PRO DA DONNA</v>
      </c>
      <c r="AO1182" s="101" t="str">
        <f>"Disegnato da Cavalier SanMarco "&amp;(AN1182)&amp;"; "&amp;IF(C1182&gt;0,+VLOOKUP($C1182,'STYLE NAMES'!$B:$AC,19,FALSE),"")</f>
        <v>Disegnato da Cavalier SanMarco ALEA-W BLACK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2" s="101" t="str">
        <f>IF(C1182&gt;0,+VLOOKUP($C1182,'STYLE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2" s="101" t="str">
        <f>IF(C1182&gt;0,+VLOOKUP($C1182,'STYLE NAMES'!$B:$AC,21,FALSE),"")</f>
        <v>Lavare in lavatrice a 30°C Ciclo delicato 
Stirare a bassa temperatura
Stirare al rovescio 
Non stirare su loghi o stampe 
Non candeggiare 
Non asciugare in asciugatrice</v>
      </c>
      <c r="AR1182" s="101">
        <f>IF(D1182&gt;0,+VLOOKUP($C1182,'STYLE NAMES'!$B:$AC,22,FALSE),"")</f>
        <v>0</v>
      </c>
      <c r="AS1182" s="101">
        <f>IF(E1182&gt;0,+VLOOKUP($C1182,'STYLE NAMES'!$B:$AC,23,FALSE),"")</f>
        <v>0</v>
      </c>
      <c r="AT1182" s="101">
        <f>IF(F1182&gt;0,+VLOOKUP($C1182,'STYLE NAMES'!$B:$AC,24,FALSE),"")</f>
        <v>0</v>
      </c>
      <c r="AU1182" s="101">
        <f>IF(G1182&gt;0,+VLOOKUP($C1182,'STYLE NAMES'!$B:$AC,25,FALSE),"")</f>
        <v>0</v>
      </c>
      <c r="AV1182" s="101" t="str">
        <f>+VLOOKUP($S1182,'CODE GENERATOR'!$P:$AM,15,FALSE)</f>
        <v>R.TOPWN_CPL0078_PIQ0015WHTWHT</v>
      </c>
      <c r="AW1182" s="101" t="str">
        <f>+VLOOKUP($S1182,'CODE GENERATOR'!$P:$AM,16,FALSE)</f>
        <v>A.RACUX_BLT0015_BRD0012GRYBBL</v>
      </c>
      <c r="AX1182" s="101" t="str">
        <f>+VLOOKUP($S1182,'CODE GENERATOR'!$P:$AM,17,FALSE)</f>
        <v>A.RACAU_SOC0018_NYL00003XBST1</v>
      </c>
      <c r="AY1182" s="101" t="str">
        <f>+VLOOKUP($S1182,'CODE GENERATOR'!$P:$AM,18,FALSE)</f>
        <v>R.TOPWN_BLY0048_SUP0017BLKBLK</v>
      </c>
      <c r="AZ1182" s="101" t="str">
        <f>+VLOOKUP($S1182,'CODE GENERATOR'!$P:$AM,19,FALSE)</f>
        <v>R.TOPWN_CPL0040_PIQ0015WHTWHT</v>
      </c>
      <c r="BA1182" s="101">
        <f>+VLOOKUP($S1182,'CODE GENERATOR'!$P:$AM,20,FALSE)</f>
        <v>0</v>
      </c>
      <c r="BB1182" s="101">
        <f>+VLOOKUP($S1182,'CODE GENERATOR'!$P:$AM,21,FALSE)</f>
        <v>0</v>
      </c>
      <c r="BC1182" s="101">
        <f>+VLOOKUP($S1182,'CODE GENERATOR'!$P:$AM,22,FALSE)</f>
        <v>0</v>
      </c>
      <c r="BD1182" s="101">
        <f>+VLOOKUP($S1182,'CODE GENERATOR'!$P:$AM,23,FALSE)</f>
        <v>0</v>
      </c>
      <c r="BE1182" s="101">
        <f>+VLOOKUP($S1182,'CODE GENERATOR'!$P:$AM,24,FALSE)</f>
        <v>0</v>
      </c>
      <c r="BF1182" s="101">
        <f>IF(C1182&gt;0,+VLOOKUP(G1182,'CATEGORY ID'!$A$1:$L$118,3,FALSE),"")</f>
        <v>30</v>
      </c>
      <c r="BG1182" s="101">
        <f>IF(C1182&gt;0,+VLOOKUP(H1182,'CATEGORY ID'!$D$1:$L$118,3,FALSE),"")</f>
        <v>3</v>
      </c>
      <c r="BH1182" s="101">
        <f>IF(C1182&gt;0,+VLOOKUP((+H1182&amp;I1182),'CATEGORY ID'!$H$1:$I$121,2,FALSE),"")</f>
        <v>112</v>
      </c>
      <c r="BI1182" s="101"/>
      <c r="BJ1182" s="101">
        <f>IF(C1182&gt;0,IF(COUNTIF('CATEGORY ID'!$K$1:$K$121,+H1182&amp;K1182) &gt; 0, +VLOOKUP(+H1182&amp;K1182,'CATEGORY ID'!$K$1:$L$121,2,FALSE),""),"")</f>
        <v>97</v>
      </c>
      <c r="BK1182" s="101" t="str">
        <f>IF(C1182&gt;0,IF(COUNTIF('CATEGORY ID'!$K$124:$K$165, +VLOOKUP(C1182,'STYLE NAMES'!$B:$AE,30,FALSE)) &gt; 0, +VLOOKUP(VLOOKUP(C1182,'STYLE NAMES'!$B:$AE,30,FALSE),'CATEGORY ID'!K:M,2,FALSE),""),"")</f>
        <v/>
      </c>
      <c r="BL1182" s="101">
        <v>75</v>
      </c>
      <c r="BM1182" s="101"/>
      <c r="BN1182" s="101"/>
      <c r="BO1182" s="101"/>
      <c r="BP1182" s="101"/>
      <c r="BQ1182" s="101"/>
      <c r="BR1182" s="101" t="str" cm="1">
        <f t="array" ref="BR1182">IF(C1182&gt;0,_xlfn.TEXTJOIN(";", TRUE,_xlfn.UNIQUE(_xlfn._xlws.FILTER(BF1182:BQ1182,(BF1182:BQ1182&gt;0)),TRUE,FALSE)),"")&amp;";"&amp;BS1182</f>
        <v>30;3;112;97;75;</v>
      </c>
      <c r="BS1182" s="101"/>
      <c r="BT1182" s="101"/>
      <c r="BU1182" s="106">
        <f>IF(C1182&gt;0,+VLOOKUP($C1182,'STYLE NAMES'!$B:$AC,26,FALSE),"")</f>
        <v>229.9</v>
      </c>
      <c r="BV1182" s="106">
        <f>IF(C1182&gt;0,+VLOOKUP($C1182,'STYLE NAMES'!$B:$AC,27,FALSE),"")</f>
        <v>12640</v>
      </c>
      <c r="BW1182" s="106">
        <f>IF(C1182&gt;0,+VLOOKUP($C1182,'STYLE NAMES'!$B:$AC,28,FALSE),"")</f>
        <v>264.38499999999999</v>
      </c>
      <c r="BX1182" s="101"/>
      <c r="BZ1182" s="101">
        <v>7</v>
      </c>
      <c r="CA1182" s="137">
        <f t="shared" si="92"/>
        <v>1</v>
      </c>
      <c r="CB1182" s="137" t="str">
        <f>+VLOOKUP(C1182,'[2]STYLES &amp; MODELS MATRIX'!$A:$G,7,FALSE)</f>
        <v>AK</v>
      </c>
      <c r="CC1182" s="137" t="str">
        <f>+VLOOKUP(C1182,'[1]STYLES &amp; SIZE CHARTS'!$A:$H,8,FALSE)</f>
        <v>WB-BR1</v>
      </c>
      <c r="CD1182" s="137">
        <v>1</v>
      </c>
      <c r="CE1182" s="207"/>
    </row>
    <row r="1183" spans="1:84" ht="12" customHeight="1" x14ac:dyDescent="0.2">
      <c r="B1183" s="101" t="s">
        <v>1024</v>
      </c>
      <c r="C1183" s="101" t="s">
        <v>3831</v>
      </c>
      <c r="D1183" s="101" t="s">
        <v>3833</v>
      </c>
      <c r="E1183" s="203" t="s">
        <v>3881</v>
      </c>
      <c r="F1183" s="101" t="s">
        <v>2439</v>
      </c>
      <c r="G1183" s="101" t="str">
        <f>IF(C1183&gt;0,+VLOOKUP($C1183,'STYLE NAMES'!$B:$AC,4,FALSE),"")</f>
        <v>RIDER</v>
      </c>
      <c r="H1183" s="101" t="str">
        <f>IF(C1183&gt;0,+VLOOKUP($C1183,'STYLE NAMES'!$B:$AC,5,FALSE),"")</f>
        <v>WOMEN</v>
      </c>
      <c r="I1183" s="101" t="str">
        <f>IF(C1183&gt;0,+VLOOKUP($C1183,'STYLE NAMES'!$B:$AC,6,FALSE),"")</f>
        <v>BOTTOMS</v>
      </c>
      <c r="J1183" s="101" t="str">
        <f>IF(C1183&gt;0,+VLOOKUP($C1183,'STYLE NAMES'!$B:$AC,7,FALSE),"")</f>
        <v>WOMEN</v>
      </c>
      <c r="K1183" s="101" t="str">
        <f>IF(C1183&gt;0,+VLOOKUP($C1183,'STYLE NAMES'!$B:$AC,8,FALSE),"")</f>
        <v>BREECHES</v>
      </c>
      <c r="L1183" s="101" t="str">
        <f>IF(E1183&gt;0,+VLOOKUP($E1183,'CODE GENERATOR'!$D:$T,3,FALSE),"")</f>
        <v>W</v>
      </c>
      <c r="M1183" s="101" t="str">
        <f>IF(E1183&gt;0,+VLOOKUP($E1183,'CODE GENERATOR'!$D:$T,4,FALSE),"")</f>
        <v>TECH JERSEY</v>
      </c>
      <c r="N1183" s="101" t="str">
        <f>IF(E1183&gt;0,+VLOOKUP($E1183,'CODE GENERATOR'!$D:$T,6,FALSE),"")</f>
        <v>BLACK</v>
      </c>
      <c r="O1183" s="101" t="str">
        <f>IF(E1183&gt;0,+VLOOKUP($E1183,'CODE GENERATOR'!$D:$T,7,FALSE),"")</f>
        <v>BLACK</v>
      </c>
      <c r="P1183" s="101" t="str">
        <f t="shared" si="90"/>
        <v>BLACK</v>
      </c>
      <c r="Q1183" s="104" t="str">
        <f>IF(E1183&gt;0,+VLOOKUP($E1183,'CODE GENERATOR'!$D:$T,11,FALSE),"")</f>
        <v>R.BOTWN_BRC0109W</v>
      </c>
      <c r="R1183" s="104" t="str">
        <f>IF(E1183&gt;0,+VLOOKUP($E1183,'CODE GENERATOR'!$D:$T,12,FALSE),"")</f>
        <v>TJR0037BLKBLK</v>
      </c>
      <c r="S1183" s="104" t="str">
        <f>IF(E1183&gt;0,+VLOOKUP($E1183,'CODE GENERATOR'!$D:$T,13,FALSE),"")</f>
        <v>R.BOTWN_BRC0109W_TJR0037BLKBLK</v>
      </c>
      <c r="T1183" s="104" t="str">
        <f t="shared" si="91"/>
        <v>R.BOTWN_BRC0109W_TJR0037BLKBLK_S / 36-38</v>
      </c>
      <c r="U1183" s="105"/>
      <c r="V1183" s="107" t="str" cm="1">
        <f t="array" ref="V1183">_xlfn.TEXTJOIN(";", TRUE, _xlfn.UNIQUE(_xlfn._xlws.FILTER(P$3:P$10029, C$3:C$10029=C1183)))</f>
        <v>WHITE;BLACK</v>
      </c>
      <c r="W1183" s="107" t="str" cm="1">
        <f t="array" ref="W1183">_xlfn.TEXTJOIN(";", TRUE, _xlfn.UNIQUE(_xlfn._xlws.FILTER(F$3:F$10029, C$3:C$10029=C1183)))</f>
        <v>XXS / 32-34;XS / 34-36;S / 36-38;M / 38-40;L / 40-42;XL / 42-44</v>
      </c>
      <c r="X1183" s="101" t="str">
        <f>IF(E1183&gt;0,+VLOOKUP($E1183,'CODE GENERATOR'!$D:$AC,19,FALSE),0)</f>
        <v>2507_G_cavalier_ghost_0021</v>
      </c>
      <c r="Y1183" s="101" t="str">
        <f>IF(E1183&gt;0,+VLOOKUP($E1183,'CODE GENERATOR'!$D:$AC,20,FALSE),0)</f>
        <v>2507_G_cavalier_ghost_0022</v>
      </c>
      <c r="Z1183" s="101" t="str">
        <f>IF(E1183&gt;0,+VLOOKUP($E1183,'CODE GENERATOR'!$D:$AC,21,FALSE),0)</f>
        <v>2507_W_0406</v>
      </c>
      <c r="AA1183" s="101"/>
      <c r="AB1183" s="101"/>
      <c r="AC1183" s="101"/>
      <c r="AD1183" s="101"/>
      <c r="AE1183" s="101"/>
      <c r="AF1183" s="149" t="str">
        <f>IF($C1183&gt;0,$C1183&amp;" "&amp;$P1183&amp;" "&amp;+VLOOKUP($C1183,'STYLE NAMES'!$B:$AC,10,FALSE),"""")</f>
        <v>ALEA-W BLACK WOMEN'S KNEE GRIP PRO WINTER BREECHES</v>
      </c>
      <c r="AG1183" s="101" t="str">
        <f>"Enjoy our "&amp;(AF1183)&amp;"; "&amp;IF(C1183&gt;0,+VLOOKUP($C1183,'STYLE NAMES'!$B:$AC,11,FALSE),"")</f>
        <v>Enjoy our ALEA-W BLACK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3" s="101" t="str">
        <f>IF(C1183&gt;0,+VLOOKUP($C1183,'STYLE NAMES'!$B:$AC,12,FALSE),"")</f>
        <v>*Italian Premium fabric
*Extra-soft and comfortable technical jersey with heat tech polar fabric inside
*4-way stretch fabric
*Breathable and Quick Dry
*Wrinkle-free and Easy Care
*Knee Grip
Composition:
74% Micro PA /  26% Elasthane</v>
      </c>
      <c r="AI1183" s="101" t="str">
        <f>IF(C1183&gt;0,+VLOOKUP($C1183,'STYLE NAMES'!$B:$AC,13,FALSE),"")</f>
        <v>Machine Wash at 30°C
Mild process
Iron at low temperature
Iron from REVERSE
Do NOT iron on logos or prints
Do not bleach
Do NOT Tumble Dry</v>
      </c>
      <c r="AJ1183" s="149" t="str">
        <f>IF($C1183&gt;0,$C1183&amp;" "&amp;$P1183&amp;" "&amp;+VLOOKUP($C1183,'STYLE NAMES'!$B:$AC,14,FALSE),"""")</f>
        <v>ALEA-W BLACK KIŞLIK KADIN PRO BİNİCİ PANTOLONU</v>
      </c>
      <c r="AK1183" s="149" t="str">
        <f>"Cavalier SanMarco tarafından tasarlanan "&amp;(AJ1183)&amp;"; "&amp;IF(C1183&gt;0,+VLOOKUP($C1183,'STYLE NAMES'!$B:$AC,15,FALSE),"")</f>
        <v>Cavalier SanMarco tarafından tasarlanan ALEA-W BLACK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3" s="149" t="str">
        <f>IF(C1183&gt;0,+VLOOKUP($C1183,'STYLE NAMES'!$B:$AC,16,FALSE),"")</f>
        <v>*İtalyan Premium kumaş
*Dışı ekstra yumuşak ve konforlu teknik jarse, içi ısı tutan polar kumaş
*4 yönlü esneme özelliği
*Nefes alabilir ve hızlı kurur
*Kırışmaz ve kolay bakım
*Diz Grip
Bileşimi:
%74 Mikro PA / %26 Elastan</v>
      </c>
      <c r="AM1183" s="149" t="str">
        <f>IF(C1183&gt;0,+VLOOKUP($C1183,'STYLE NAMES'!$B:$AC,17,FALSE),"")</f>
        <v>Makinede 30°C' de Yıkayın
Hassas Yıkama
Ilık ütü yapın
Tersten ütüleyin
Logo ve baskıları ÜTÜLEMEYİN
Çamaşır suyu kullanmayın
Kurutma Makinesinde Kurutmayın</v>
      </c>
      <c r="AN1183" s="149" t="str">
        <f>IF($C1183&gt;0,$C1183&amp;" "&amp;$P1183&amp;" "&amp;+VLOOKUP($C1183,'STYLE NAMES'!$B:$AC,18,FALSE),"""")</f>
        <v>ALEA-W BLACK PANTALONI INVERNALI KNEE GRIP PRO DA DONNA</v>
      </c>
      <c r="AO1183" s="101" t="str">
        <f>"Disegnato da Cavalier SanMarco "&amp;(AN1183)&amp;"; "&amp;IF(C1183&gt;0,+VLOOKUP($C1183,'STYLE NAMES'!$B:$AC,19,FALSE),"")</f>
        <v>Disegnato da Cavalier SanMarco ALEA-W BLACK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3" s="101" t="str">
        <f>IF(C1183&gt;0,+VLOOKUP($C1183,'STYLE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3" s="101" t="str">
        <f>IF(C1183&gt;0,+VLOOKUP($C1183,'STYLE NAMES'!$B:$AC,21,FALSE),"")</f>
        <v>Lavare in lavatrice a 30°C Ciclo delicato 
Stirare a bassa temperatura
Stirare al rovescio 
Non stirare su loghi o stampe 
Non candeggiare 
Non asciugare in asciugatrice</v>
      </c>
      <c r="AR1183" s="101">
        <f>IF(D1183&gt;0,+VLOOKUP($C1183,'STYLE NAMES'!$B:$AC,22,FALSE),"")</f>
        <v>0</v>
      </c>
      <c r="AS1183" s="101">
        <f>IF(E1183&gt;0,+VLOOKUP($C1183,'STYLE NAMES'!$B:$AC,23,FALSE),"")</f>
        <v>0</v>
      </c>
      <c r="AT1183" s="101">
        <f>IF(F1183&gt;0,+VLOOKUP($C1183,'STYLE NAMES'!$B:$AC,24,FALSE),"")</f>
        <v>0</v>
      </c>
      <c r="AU1183" s="101">
        <f>IF(G1183&gt;0,+VLOOKUP($C1183,'STYLE NAMES'!$B:$AC,25,FALSE),"")</f>
        <v>0</v>
      </c>
      <c r="AV1183" s="101" t="str">
        <f>+VLOOKUP($S1183,'CODE GENERATOR'!$P:$AM,15,FALSE)</f>
        <v>R.TOPWN_CPL0078_PIQ0015WHTWHT</v>
      </c>
      <c r="AW1183" s="101" t="str">
        <f>+VLOOKUP($S1183,'CODE GENERATOR'!$P:$AM,16,FALSE)</f>
        <v>A.RACUX_BLT0015_BRD0012GRYBBL</v>
      </c>
      <c r="AX1183" s="101" t="str">
        <f>+VLOOKUP($S1183,'CODE GENERATOR'!$P:$AM,17,FALSE)</f>
        <v>A.RACAU_SOC0018_NYL00003XBST1</v>
      </c>
      <c r="AY1183" s="101" t="str">
        <f>+VLOOKUP($S1183,'CODE GENERATOR'!$P:$AM,18,FALSE)</f>
        <v>R.TOPWN_BLY0048_SUP0017BLKBLK</v>
      </c>
      <c r="AZ1183" s="101" t="str">
        <f>+VLOOKUP($S1183,'CODE GENERATOR'!$P:$AM,19,FALSE)</f>
        <v>R.TOPWN_CPL0040_PIQ0015WHTWHT</v>
      </c>
      <c r="BA1183" s="101">
        <f>+VLOOKUP($S1183,'CODE GENERATOR'!$P:$AM,20,FALSE)</f>
        <v>0</v>
      </c>
      <c r="BB1183" s="101">
        <f>+VLOOKUP($S1183,'CODE GENERATOR'!$P:$AM,21,FALSE)</f>
        <v>0</v>
      </c>
      <c r="BC1183" s="101">
        <f>+VLOOKUP($S1183,'CODE GENERATOR'!$P:$AM,22,FALSE)</f>
        <v>0</v>
      </c>
      <c r="BD1183" s="101">
        <f>+VLOOKUP($S1183,'CODE GENERATOR'!$P:$AM,23,FALSE)</f>
        <v>0</v>
      </c>
      <c r="BE1183" s="101">
        <f>+VLOOKUP($S1183,'CODE GENERATOR'!$P:$AM,24,FALSE)</f>
        <v>0</v>
      </c>
      <c r="BF1183" s="101">
        <f>IF(C1183&gt;0,+VLOOKUP(G1183,'CATEGORY ID'!$A$1:$L$118,3,FALSE),"")</f>
        <v>30</v>
      </c>
      <c r="BG1183" s="101">
        <f>IF(C1183&gt;0,+VLOOKUP(H1183,'CATEGORY ID'!$D$1:$L$118,3,FALSE),"")</f>
        <v>3</v>
      </c>
      <c r="BH1183" s="101">
        <f>IF(C1183&gt;0,+VLOOKUP((+H1183&amp;I1183),'CATEGORY ID'!$H$1:$I$121,2,FALSE),"")</f>
        <v>112</v>
      </c>
      <c r="BI1183" s="101"/>
      <c r="BJ1183" s="101">
        <f>IF(C1183&gt;0,IF(COUNTIF('CATEGORY ID'!$K$1:$K$121,+H1183&amp;K1183) &gt; 0, +VLOOKUP(+H1183&amp;K1183,'CATEGORY ID'!$K$1:$L$121,2,FALSE),""),"")</f>
        <v>97</v>
      </c>
      <c r="BK1183" s="101" t="str">
        <f>IF(C1183&gt;0,IF(COUNTIF('CATEGORY ID'!$K$124:$K$165, +VLOOKUP(C1183,'STYLE NAMES'!$B:$AE,30,FALSE)) &gt; 0, +VLOOKUP(VLOOKUP(C1183,'STYLE NAMES'!$B:$AE,30,FALSE),'CATEGORY ID'!K:M,2,FALSE),""),"")</f>
        <v/>
      </c>
      <c r="BL1183" s="101">
        <v>75</v>
      </c>
      <c r="BM1183" s="101"/>
      <c r="BN1183" s="101"/>
      <c r="BO1183" s="101"/>
      <c r="BP1183" s="101"/>
      <c r="BQ1183" s="101"/>
      <c r="BR1183" s="101" t="str" cm="1">
        <f t="array" ref="BR1183">IF(C1183&gt;0,_xlfn.TEXTJOIN(";", TRUE,_xlfn.UNIQUE(_xlfn._xlws.FILTER(BF1183:BQ1183,(BF1183:BQ1183&gt;0)),TRUE,FALSE)),"")&amp;";"&amp;BS1183</f>
        <v>30;3;112;97;75;</v>
      </c>
      <c r="BS1183" s="101"/>
      <c r="BT1183" s="101"/>
      <c r="BU1183" s="106">
        <f>IF(C1183&gt;0,+VLOOKUP($C1183,'STYLE NAMES'!$B:$AC,26,FALSE),"")</f>
        <v>229.9</v>
      </c>
      <c r="BV1183" s="106">
        <f>IF(C1183&gt;0,+VLOOKUP($C1183,'STYLE NAMES'!$B:$AC,27,FALSE),"")</f>
        <v>12640</v>
      </c>
      <c r="BW1183" s="106">
        <f>IF(C1183&gt;0,+VLOOKUP($C1183,'STYLE NAMES'!$B:$AC,28,FALSE),"")</f>
        <v>264.38499999999999</v>
      </c>
      <c r="BX1183" s="101"/>
      <c r="BZ1183" s="101">
        <v>7</v>
      </c>
      <c r="CA1183" s="137">
        <f t="shared" si="92"/>
        <v>1</v>
      </c>
      <c r="CB1183" s="137" t="str">
        <f>+VLOOKUP(C1183,'[2]STYLES &amp; MODELS MATRIX'!$A:$G,7,FALSE)</f>
        <v>AK</v>
      </c>
      <c r="CC1183" s="137" t="str">
        <f>+VLOOKUP(C1183,'[1]STYLES &amp; SIZE CHARTS'!$A:$H,8,FALSE)</f>
        <v>WB-BR1</v>
      </c>
      <c r="CD1183" s="137">
        <v>1</v>
      </c>
      <c r="CE1183" s="207"/>
    </row>
    <row r="1184" spans="1:84" ht="12" customHeight="1" x14ac:dyDescent="0.2">
      <c r="B1184" s="101" t="s">
        <v>1024</v>
      </c>
      <c r="C1184" s="101" t="s">
        <v>3831</v>
      </c>
      <c r="D1184" s="101" t="s">
        <v>3833</v>
      </c>
      <c r="E1184" s="203" t="s">
        <v>3881</v>
      </c>
      <c r="F1184" s="101" t="s">
        <v>2440</v>
      </c>
      <c r="G1184" s="101" t="str">
        <f>IF(C1184&gt;0,+VLOOKUP($C1184,'STYLE NAMES'!$B:$AC,4,FALSE),"")</f>
        <v>RIDER</v>
      </c>
      <c r="H1184" s="101" t="str">
        <f>IF(C1184&gt;0,+VLOOKUP($C1184,'STYLE NAMES'!$B:$AC,5,FALSE),"")</f>
        <v>WOMEN</v>
      </c>
      <c r="I1184" s="101" t="str">
        <f>IF(C1184&gt;0,+VLOOKUP($C1184,'STYLE NAMES'!$B:$AC,6,FALSE),"")</f>
        <v>BOTTOMS</v>
      </c>
      <c r="J1184" s="101" t="str">
        <f>IF(C1184&gt;0,+VLOOKUP($C1184,'STYLE NAMES'!$B:$AC,7,FALSE),"")</f>
        <v>WOMEN</v>
      </c>
      <c r="K1184" s="101" t="str">
        <f>IF(C1184&gt;0,+VLOOKUP($C1184,'STYLE NAMES'!$B:$AC,8,FALSE),"")</f>
        <v>BREECHES</v>
      </c>
      <c r="L1184" s="101" t="str">
        <f>IF(E1184&gt;0,+VLOOKUP($E1184,'CODE GENERATOR'!$D:$T,3,FALSE),"")</f>
        <v>W</v>
      </c>
      <c r="M1184" s="101" t="str">
        <f>IF(E1184&gt;0,+VLOOKUP($E1184,'CODE GENERATOR'!$D:$T,4,FALSE),"")</f>
        <v>TECH JERSEY</v>
      </c>
      <c r="N1184" s="101" t="str">
        <f>IF(E1184&gt;0,+VLOOKUP($E1184,'CODE GENERATOR'!$D:$T,6,FALSE),"")</f>
        <v>BLACK</v>
      </c>
      <c r="O1184" s="101" t="str">
        <f>IF(E1184&gt;0,+VLOOKUP($E1184,'CODE GENERATOR'!$D:$T,7,FALSE),"")</f>
        <v>BLACK</v>
      </c>
      <c r="P1184" s="101" t="str">
        <f t="shared" si="90"/>
        <v>BLACK</v>
      </c>
      <c r="Q1184" s="104" t="str">
        <f>IF(E1184&gt;0,+VLOOKUP($E1184,'CODE GENERATOR'!$D:$T,11,FALSE),"")</f>
        <v>R.BOTWN_BRC0109W</v>
      </c>
      <c r="R1184" s="104" t="str">
        <f>IF(E1184&gt;0,+VLOOKUP($E1184,'CODE GENERATOR'!$D:$T,12,FALSE),"")</f>
        <v>TJR0037BLKBLK</v>
      </c>
      <c r="S1184" s="104" t="str">
        <f>IF(E1184&gt;0,+VLOOKUP($E1184,'CODE GENERATOR'!$D:$T,13,FALSE),"")</f>
        <v>R.BOTWN_BRC0109W_TJR0037BLKBLK</v>
      </c>
      <c r="T1184" s="104" t="str">
        <f t="shared" si="91"/>
        <v>R.BOTWN_BRC0109W_TJR0037BLKBLK_M / 38-40</v>
      </c>
      <c r="U1184" s="105"/>
      <c r="V1184" s="107" t="str" cm="1">
        <f t="array" ref="V1184">_xlfn.TEXTJOIN(";", TRUE, _xlfn.UNIQUE(_xlfn._xlws.FILTER(P$3:P$10029, C$3:C$10029=C1184)))</f>
        <v>WHITE;BLACK</v>
      </c>
      <c r="W1184" s="107" t="str" cm="1">
        <f t="array" ref="W1184">_xlfn.TEXTJOIN(";", TRUE, _xlfn.UNIQUE(_xlfn._xlws.FILTER(F$3:F$10029, C$3:C$10029=C1184)))</f>
        <v>XXS / 32-34;XS / 34-36;S / 36-38;M / 38-40;L / 40-42;XL / 42-44</v>
      </c>
      <c r="X1184" s="101" t="str">
        <f>IF(E1184&gt;0,+VLOOKUP($E1184,'CODE GENERATOR'!$D:$AC,19,FALSE),0)</f>
        <v>2507_G_cavalier_ghost_0021</v>
      </c>
      <c r="Y1184" s="101" t="str">
        <f>IF(E1184&gt;0,+VLOOKUP($E1184,'CODE GENERATOR'!$D:$AC,20,FALSE),0)</f>
        <v>2507_G_cavalier_ghost_0022</v>
      </c>
      <c r="Z1184" s="101" t="str">
        <f>IF(E1184&gt;0,+VLOOKUP($E1184,'CODE GENERATOR'!$D:$AC,21,FALSE),0)</f>
        <v>2507_W_0406</v>
      </c>
      <c r="AA1184" s="101"/>
      <c r="AB1184" s="101"/>
      <c r="AC1184" s="101"/>
      <c r="AD1184" s="101"/>
      <c r="AE1184" s="101"/>
      <c r="AF1184" s="149" t="str">
        <f>IF($C1184&gt;0,$C1184&amp;" "&amp;$P1184&amp;" "&amp;+VLOOKUP($C1184,'STYLE NAMES'!$B:$AC,10,FALSE),"""")</f>
        <v>ALEA-W BLACK WOMEN'S KNEE GRIP PRO WINTER BREECHES</v>
      </c>
      <c r="AG1184" s="101" t="str">
        <f>"Enjoy our "&amp;(AF1184)&amp;"; "&amp;IF(C1184&gt;0,+VLOOKUP($C1184,'STYLE NAMES'!$B:$AC,11,FALSE),"")</f>
        <v>Enjoy our ALEA-W BLACK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4" s="101" t="str">
        <f>IF(C1184&gt;0,+VLOOKUP($C1184,'STYLE NAMES'!$B:$AC,12,FALSE),"")</f>
        <v>*Italian Premium fabric
*Extra-soft and comfortable technical jersey with heat tech polar fabric inside
*4-way stretch fabric
*Breathable and Quick Dry
*Wrinkle-free and Easy Care
*Knee Grip
Composition:
74% Micro PA /  26% Elasthane</v>
      </c>
      <c r="AI1184" s="101" t="str">
        <f>IF(C1184&gt;0,+VLOOKUP($C1184,'STYLE NAMES'!$B:$AC,13,FALSE),"")</f>
        <v>Machine Wash at 30°C
Mild process
Iron at low temperature
Iron from REVERSE
Do NOT iron on logos or prints
Do not bleach
Do NOT Tumble Dry</v>
      </c>
      <c r="AJ1184" s="149" t="str">
        <f>IF($C1184&gt;0,$C1184&amp;" "&amp;$P1184&amp;" "&amp;+VLOOKUP($C1184,'STYLE NAMES'!$B:$AC,14,FALSE),"""")</f>
        <v>ALEA-W BLACK KIŞLIK KADIN PRO BİNİCİ PANTOLONU</v>
      </c>
      <c r="AK1184" s="149" t="str">
        <f>"Cavalier SanMarco tarafından tasarlanan "&amp;(AJ1184)&amp;"; "&amp;IF(C1184&gt;0,+VLOOKUP($C1184,'STYLE NAMES'!$B:$AC,15,FALSE),"")</f>
        <v>Cavalier SanMarco tarafından tasarlanan ALEA-W BLACK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4" s="149" t="str">
        <f>IF(C1184&gt;0,+VLOOKUP($C1184,'STYLE NAMES'!$B:$AC,16,FALSE),"")</f>
        <v>*İtalyan Premium kumaş
*Dışı ekstra yumuşak ve konforlu teknik jarse, içi ısı tutan polar kumaş
*4 yönlü esneme özelliği
*Nefes alabilir ve hızlı kurur
*Kırışmaz ve kolay bakım
*Diz Grip
Bileşimi:
%74 Mikro PA / %26 Elastan</v>
      </c>
      <c r="AM1184" s="149" t="str">
        <f>IF(C1184&gt;0,+VLOOKUP($C1184,'STYLE NAMES'!$B:$AC,17,FALSE),"")</f>
        <v>Makinede 30°C' de Yıkayın
Hassas Yıkama
Ilık ütü yapın
Tersten ütüleyin
Logo ve baskıları ÜTÜLEMEYİN
Çamaşır suyu kullanmayın
Kurutma Makinesinde Kurutmayın</v>
      </c>
      <c r="AN1184" s="149" t="str">
        <f>IF($C1184&gt;0,$C1184&amp;" "&amp;$P1184&amp;" "&amp;+VLOOKUP($C1184,'STYLE NAMES'!$B:$AC,18,FALSE),"""")</f>
        <v>ALEA-W BLACK PANTALONI INVERNALI KNEE GRIP PRO DA DONNA</v>
      </c>
      <c r="AO1184" s="101" t="str">
        <f>"Disegnato da Cavalier SanMarco "&amp;(AN1184)&amp;"; "&amp;IF(C1184&gt;0,+VLOOKUP($C1184,'STYLE NAMES'!$B:$AC,19,FALSE),"")</f>
        <v>Disegnato da Cavalier SanMarco ALEA-W BLACK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4" s="101" t="str">
        <f>IF(C1184&gt;0,+VLOOKUP($C1184,'STYLE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4" s="101" t="str">
        <f>IF(C1184&gt;0,+VLOOKUP($C1184,'STYLE NAMES'!$B:$AC,21,FALSE),"")</f>
        <v>Lavare in lavatrice a 30°C Ciclo delicato 
Stirare a bassa temperatura
Stirare al rovescio 
Non stirare su loghi o stampe 
Non candeggiare 
Non asciugare in asciugatrice</v>
      </c>
      <c r="AR1184" s="101">
        <f>IF(D1184&gt;0,+VLOOKUP($C1184,'STYLE NAMES'!$B:$AC,22,FALSE),"")</f>
        <v>0</v>
      </c>
      <c r="AS1184" s="101">
        <f>IF(E1184&gt;0,+VLOOKUP($C1184,'STYLE NAMES'!$B:$AC,23,FALSE),"")</f>
        <v>0</v>
      </c>
      <c r="AT1184" s="101">
        <f>IF(F1184&gt;0,+VLOOKUP($C1184,'STYLE NAMES'!$B:$AC,24,FALSE),"")</f>
        <v>0</v>
      </c>
      <c r="AU1184" s="101">
        <f>IF(G1184&gt;0,+VLOOKUP($C1184,'STYLE NAMES'!$B:$AC,25,FALSE),"")</f>
        <v>0</v>
      </c>
      <c r="AV1184" s="101" t="str">
        <f>+VLOOKUP($S1184,'CODE GENERATOR'!$P:$AM,15,FALSE)</f>
        <v>R.TOPWN_CPL0078_PIQ0015WHTWHT</v>
      </c>
      <c r="AW1184" s="101" t="str">
        <f>+VLOOKUP($S1184,'CODE GENERATOR'!$P:$AM,16,FALSE)</f>
        <v>A.RACUX_BLT0015_BRD0012GRYBBL</v>
      </c>
      <c r="AX1184" s="101" t="str">
        <f>+VLOOKUP($S1184,'CODE GENERATOR'!$P:$AM,17,FALSE)</f>
        <v>A.RACAU_SOC0018_NYL00003XBST1</v>
      </c>
      <c r="AY1184" s="101" t="str">
        <f>+VLOOKUP($S1184,'CODE GENERATOR'!$P:$AM,18,FALSE)</f>
        <v>R.TOPWN_BLY0048_SUP0017BLKBLK</v>
      </c>
      <c r="AZ1184" s="101" t="str">
        <f>+VLOOKUP($S1184,'CODE GENERATOR'!$P:$AM,19,FALSE)</f>
        <v>R.TOPWN_CPL0040_PIQ0015WHTWHT</v>
      </c>
      <c r="BA1184" s="101">
        <f>+VLOOKUP($S1184,'CODE GENERATOR'!$P:$AM,20,FALSE)</f>
        <v>0</v>
      </c>
      <c r="BB1184" s="101">
        <f>+VLOOKUP($S1184,'CODE GENERATOR'!$P:$AM,21,FALSE)</f>
        <v>0</v>
      </c>
      <c r="BC1184" s="101">
        <f>+VLOOKUP($S1184,'CODE GENERATOR'!$P:$AM,22,FALSE)</f>
        <v>0</v>
      </c>
      <c r="BD1184" s="101">
        <f>+VLOOKUP($S1184,'CODE GENERATOR'!$P:$AM,23,FALSE)</f>
        <v>0</v>
      </c>
      <c r="BE1184" s="101">
        <f>+VLOOKUP($S1184,'CODE GENERATOR'!$P:$AM,24,FALSE)</f>
        <v>0</v>
      </c>
      <c r="BF1184" s="101">
        <f>IF(C1184&gt;0,+VLOOKUP(G1184,'CATEGORY ID'!$A$1:$L$118,3,FALSE),"")</f>
        <v>30</v>
      </c>
      <c r="BG1184" s="101">
        <f>IF(C1184&gt;0,+VLOOKUP(H1184,'CATEGORY ID'!$D$1:$L$118,3,FALSE),"")</f>
        <v>3</v>
      </c>
      <c r="BH1184" s="101">
        <f>IF(C1184&gt;0,+VLOOKUP((+H1184&amp;I1184),'CATEGORY ID'!$H$1:$I$121,2,FALSE),"")</f>
        <v>112</v>
      </c>
      <c r="BI1184" s="101"/>
      <c r="BJ1184" s="101">
        <f>IF(C1184&gt;0,IF(COUNTIF('CATEGORY ID'!$K$1:$K$121,+H1184&amp;K1184) &gt; 0, +VLOOKUP(+H1184&amp;K1184,'CATEGORY ID'!$K$1:$L$121,2,FALSE),""),"")</f>
        <v>97</v>
      </c>
      <c r="BK1184" s="101" t="str">
        <f>IF(C1184&gt;0,IF(COUNTIF('CATEGORY ID'!$K$124:$K$165, +VLOOKUP(C1184,'STYLE NAMES'!$B:$AE,30,FALSE)) &gt; 0, +VLOOKUP(VLOOKUP(C1184,'STYLE NAMES'!$B:$AE,30,FALSE),'CATEGORY ID'!K:M,2,FALSE),""),"")</f>
        <v/>
      </c>
      <c r="BL1184" s="101">
        <v>75</v>
      </c>
      <c r="BM1184" s="101"/>
      <c r="BN1184" s="101"/>
      <c r="BO1184" s="101"/>
      <c r="BP1184" s="101"/>
      <c r="BQ1184" s="101"/>
      <c r="BR1184" s="101" t="str" cm="1">
        <f t="array" ref="BR1184">IF(C1184&gt;0,_xlfn.TEXTJOIN(";", TRUE,_xlfn.UNIQUE(_xlfn._xlws.FILTER(BF1184:BQ1184,(BF1184:BQ1184&gt;0)),TRUE,FALSE)),"")&amp;";"&amp;BS1184</f>
        <v>30;3;112;97;75;</v>
      </c>
      <c r="BS1184" s="101"/>
      <c r="BT1184" s="101"/>
      <c r="BU1184" s="106">
        <f>IF(C1184&gt;0,+VLOOKUP($C1184,'STYLE NAMES'!$B:$AC,26,FALSE),"")</f>
        <v>229.9</v>
      </c>
      <c r="BV1184" s="106">
        <f>IF(C1184&gt;0,+VLOOKUP($C1184,'STYLE NAMES'!$B:$AC,27,FALSE),"")</f>
        <v>12640</v>
      </c>
      <c r="BW1184" s="106">
        <f>IF(C1184&gt;0,+VLOOKUP($C1184,'STYLE NAMES'!$B:$AC,28,FALSE),"")</f>
        <v>264.38499999999999</v>
      </c>
      <c r="BX1184" s="101"/>
      <c r="BZ1184" s="101">
        <v>4</v>
      </c>
      <c r="CA1184" s="137">
        <f t="shared" si="92"/>
        <v>1</v>
      </c>
      <c r="CB1184" s="137" t="str">
        <f>+VLOOKUP(C1184,'[2]STYLES &amp; MODELS MATRIX'!$A:$G,7,FALSE)</f>
        <v>AK</v>
      </c>
      <c r="CC1184" s="137" t="str">
        <f>+VLOOKUP(C1184,'[1]STYLES &amp; SIZE CHARTS'!$A:$H,8,FALSE)</f>
        <v>WB-BR1</v>
      </c>
      <c r="CD1184" s="137">
        <v>1</v>
      </c>
      <c r="CE1184" s="207"/>
    </row>
    <row r="1185" spans="2:83" ht="12" customHeight="1" x14ac:dyDescent="0.2">
      <c r="B1185" s="101" t="s">
        <v>1024</v>
      </c>
      <c r="C1185" s="101" t="s">
        <v>3831</v>
      </c>
      <c r="D1185" s="101" t="s">
        <v>3833</v>
      </c>
      <c r="E1185" s="203" t="s">
        <v>3881</v>
      </c>
      <c r="F1185" s="101" t="s">
        <v>2441</v>
      </c>
      <c r="G1185" s="101" t="str">
        <f>IF(C1185&gt;0,+VLOOKUP($C1185,'STYLE NAMES'!$B:$AC,4,FALSE),"")</f>
        <v>RIDER</v>
      </c>
      <c r="H1185" s="101" t="str">
        <f>IF(C1185&gt;0,+VLOOKUP($C1185,'STYLE NAMES'!$B:$AC,5,FALSE),"")</f>
        <v>WOMEN</v>
      </c>
      <c r="I1185" s="101" t="str">
        <f>IF(C1185&gt;0,+VLOOKUP($C1185,'STYLE NAMES'!$B:$AC,6,FALSE),"")</f>
        <v>BOTTOMS</v>
      </c>
      <c r="J1185" s="101" t="str">
        <f>IF(C1185&gt;0,+VLOOKUP($C1185,'STYLE NAMES'!$B:$AC,7,FALSE),"")</f>
        <v>WOMEN</v>
      </c>
      <c r="K1185" s="101" t="str">
        <f>IF(C1185&gt;0,+VLOOKUP($C1185,'STYLE NAMES'!$B:$AC,8,FALSE),"")</f>
        <v>BREECHES</v>
      </c>
      <c r="L1185" s="101" t="str">
        <f>IF(E1185&gt;0,+VLOOKUP($E1185,'CODE GENERATOR'!$D:$T,3,FALSE),"")</f>
        <v>W</v>
      </c>
      <c r="M1185" s="101" t="str">
        <f>IF(E1185&gt;0,+VLOOKUP($E1185,'CODE GENERATOR'!$D:$T,4,FALSE),"")</f>
        <v>TECH JERSEY</v>
      </c>
      <c r="N1185" s="101" t="str">
        <f>IF(E1185&gt;0,+VLOOKUP($E1185,'CODE GENERATOR'!$D:$T,6,FALSE),"")</f>
        <v>BLACK</v>
      </c>
      <c r="O1185" s="101" t="str">
        <f>IF(E1185&gt;0,+VLOOKUP($E1185,'CODE GENERATOR'!$D:$T,7,FALSE),"")</f>
        <v>BLACK</v>
      </c>
      <c r="P1185" s="101" t="str">
        <f t="shared" si="90"/>
        <v>BLACK</v>
      </c>
      <c r="Q1185" s="104" t="str">
        <f>IF(E1185&gt;0,+VLOOKUP($E1185,'CODE GENERATOR'!$D:$T,11,FALSE),"")</f>
        <v>R.BOTWN_BRC0109W</v>
      </c>
      <c r="R1185" s="104" t="str">
        <f>IF(E1185&gt;0,+VLOOKUP($E1185,'CODE GENERATOR'!$D:$T,12,FALSE),"")</f>
        <v>TJR0037BLKBLK</v>
      </c>
      <c r="S1185" s="104" t="str">
        <f>IF(E1185&gt;0,+VLOOKUP($E1185,'CODE GENERATOR'!$D:$T,13,FALSE),"")</f>
        <v>R.BOTWN_BRC0109W_TJR0037BLKBLK</v>
      </c>
      <c r="T1185" s="104" t="str">
        <f t="shared" si="91"/>
        <v>R.BOTWN_BRC0109W_TJR0037BLKBLK_L / 40-42</v>
      </c>
      <c r="U1185" s="105"/>
      <c r="V1185" s="107" t="str" cm="1">
        <f t="array" ref="V1185">_xlfn.TEXTJOIN(";", TRUE, _xlfn.UNIQUE(_xlfn._xlws.FILTER(P$3:P$10029, C$3:C$10029=C1185)))</f>
        <v>WHITE;BLACK</v>
      </c>
      <c r="W1185" s="107" t="str" cm="1">
        <f t="array" ref="W1185">_xlfn.TEXTJOIN(";", TRUE, _xlfn.UNIQUE(_xlfn._xlws.FILTER(F$3:F$10029, C$3:C$10029=C1185)))</f>
        <v>XXS / 32-34;XS / 34-36;S / 36-38;M / 38-40;L / 40-42;XL / 42-44</v>
      </c>
      <c r="X1185" s="101" t="str">
        <f>IF(E1185&gt;0,+VLOOKUP($E1185,'CODE GENERATOR'!$D:$AC,19,FALSE),0)</f>
        <v>2507_G_cavalier_ghost_0021</v>
      </c>
      <c r="Y1185" s="101" t="str">
        <f>IF(E1185&gt;0,+VLOOKUP($E1185,'CODE GENERATOR'!$D:$AC,20,FALSE),0)</f>
        <v>2507_G_cavalier_ghost_0022</v>
      </c>
      <c r="Z1185" s="101" t="str">
        <f>IF(E1185&gt;0,+VLOOKUP($E1185,'CODE GENERATOR'!$D:$AC,21,FALSE),0)</f>
        <v>2507_W_0406</v>
      </c>
      <c r="AA1185" s="101"/>
      <c r="AB1185" s="101"/>
      <c r="AC1185" s="101"/>
      <c r="AD1185" s="101"/>
      <c r="AE1185" s="101"/>
      <c r="AF1185" s="149" t="str">
        <f>IF($C1185&gt;0,$C1185&amp;" "&amp;$P1185&amp;" "&amp;+VLOOKUP($C1185,'STYLE NAMES'!$B:$AC,10,FALSE),"""")</f>
        <v>ALEA-W BLACK WOMEN'S KNEE GRIP PRO WINTER BREECHES</v>
      </c>
      <c r="AG1185" s="101" t="str">
        <f>"Enjoy our "&amp;(AF1185)&amp;"; "&amp;IF(C1185&gt;0,+VLOOKUP($C1185,'STYLE NAMES'!$B:$AC,11,FALSE),"")</f>
        <v>Enjoy our ALEA-W BLACK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5" s="101" t="str">
        <f>IF(C1185&gt;0,+VLOOKUP($C1185,'STYLE NAMES'!$B:$AC,12,FALSE),"")</f>
        <v>*Italian Premium fabric
*Extra-soft and comfortable technical jersey with heat tech polar fabric inside
*4-way stretch fabric
*Breathable and Quick Dry
*Wrinkle-free and Easy Care
*Knee Grip
Composition:
74% Micro PA /  26% Elasthane</v>
      </c>
      <c r="AI1185" s="101" t="str">
        <f>IF(C1185&gt;0,+VLOOKUP($C1185,'STYLE NAMES'!$B:$AC,13,FALSE),"")</f>
        <v>Machine Wash at 30°C
Mild process
Iron at low temperature
Iron from REVERSE
Do NOT iron on logos or prints
Do not bleach
Do NOT Tumble Dry</v>
      </c>
      <c r="AJ1185" s="149" t="str">
        <f>IF($C1185&gt;0,$C1185&amp;" "&amp;$P1185&amp;" "&amp;+VLOOKUP($C1185,'STYLE NAMES'!$B:$AC,14,FALSE),"""")</f>
        <v>ALEA-W BLACK KIŞLIK KADIN PRO BİNİCİ PANTOLONU</v>
      </c>
      <c r="AK1185" s="149" t="str">
        <f>"Cavalier SanMarco tarafından tasarlanan "&amp;(AJ1185)&amp;"; "&amp;IF(C1185&gt;0,+VLOOKUP($C1185,'STYLE NAMES'!$B:$AC,15,FALSE),"")</f>
        <v>Cavalier SanMarco tarafından tasarlanan ALEA-W BLACK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5" s="149" t="str">
        <f>IF(C1185&gt;0,+VLOOKUP($C1185,'STYLE NAMES'!$B:$AC,16,FALSE),"")</f>
        <v>*İtalyan Premium kumaş
*Dışı ekstra yumuşak ve konforlu teknik jarse, içi ısı tutan polar kumaş
*4 yönlü esneme özelliği
*Nefes alabilir ve hızlı kurur
*Kırışmaz ve kolay bakım
*Diz Grip
Bileşimi:
%74 Mikro PA / %26 Elastan</v>
      </c>
      <c r="AM1185" s="149" t="str">
        <f>IF(C1185&gt;0,+VLOOKUP($C1185,'STYLE NAMES'!$B:$AC,17,FALSE),"")</f>
        <v>Makinede 30°C' de Yıkayın
Hassas Yıkama
Ilık ütü yapın
Tersten ütüleyin
Logo ve baskıları ÜTÜLEMEYİN
Çamaşır suyu kullanmayın
Kurutma Makinesinde Kurutmayın</v>
      </c>
      <c r="AN1185" s="149" t="str">
        <f>IF($C1185&gt;0,$C1185&amp;" "&amp;$P1185&amp;" "&amp;+VLOOKUP($C1185,'STYLE NAMES'!$B:$AC,18,FALSE),"""")</f>
        <v>ALEA-W BLACK PANTALONI INVERNALI KNEE GRIP PRO DA DONNA</v>
      </c>
      <c r="AO1185" s="101" t="str">
        <f>"Disegnato da Cavalier SanMarco "&amp;(AN1185)&amp;"; "&amp;IF(C1185&gt;0,+VLOOKUP($C1185,'STYLE NAMES'!$B:$AC,19,FALSE),"")</f>
        <v>Disegnato da Cavalier SanMarco ALEA-W BLACK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5" s="101" t="str">
        <f>IF(C1185&gt;0,+VLOOKUP($C1185,'STYLE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5" s="101" t="str">
        <f>IF(C1185&gt;0,+VLOOKUP($C1185,'STYLE NAMES'!$B:$AC,21,FALSE),"")</f>
        <v>Lavare in lavatrice a 30°C Ciclo delicato 
Stirare a bassa temperatura
Stirare al rovescio 
Non stirare su loghi o stampe 
Non candeggiare 
Non asciugare in asciugatrice</v>
      </c>
      <c r="AR1185" s="101">
        <f>IF(D1185&gt;0,+VLOOKUP($C1185,'STYLE NAMES'!$B:$AC,22,FALSE),"")</f>
        <v>0</v>
      </c>
      <c r="AS1185" s="101">
        <f>IF(E1185&gt;0,+VLOOKUP($C1185,'STYLE NAMES'!$B:$AC,23,FALSE),"")</f>
        <v>0</v>
      </c>
      <c r="AT1185" s="101">
        <f>IF(F1185&gt;0,+VLOOKUP($C1185,'STYLE NAMES'!$B:$AC,24,FALSE),"")</f>
        <v>0</v>
      </c>
      <c r="AU1185" s="101">
        <f>IF(G1185&gt;0,+VLOOKUP($C1185,'STYLE NAMES'!$B:$AC,25,FALSE),"")</f>
        <v>0</v>
      </c>
      <c r="AV1185" s="101" t="str">
        <f>+VLOOKUP($S1185,'CODE GENERATOR'!$P:$AM,15,FALSE)</f>
        <v>R.TOPWN_CPL0078_PIQ0015WHTWHT</v>
      </c>
      <c r="AW1185" s="101" t="str">
        <f>+VLOOKUP($S1185,'CODE GENERATOR'!$P:$AM,16,FALSE)</f>
        <v>A.RACUX_BLT0015_BRD0012GRYBBL</v>
      </c>
      <c r="AX1185" s="101" t="str">
        <f>+VLOOKUP($S1185,'CODE GENERATOR'!$P:$AM,17,FALSE)</f>
        <v>A.RACAU_SOC0018_NYL00003XBST1</v>
      </c>
      <c r="AY1185" s="101" t="str">
        <f>+VLOOKUP($S1185,'CODE GENERATOR'!$P:$AM,18,FALSE)</f>
        <v>R.TOPWN_BLY0048_SUP0017BLKBLK</v>
      </c>
      <c r="AZ1185" s="101" t="str">
        <f>+VLOOKUP($S1185,'CODE GENERATOR'!$P:$AM,19,FALSE)</f>
        <v>R.TOPWN_CPL0040_PIQ0015WHTWHT</v>
      </c>
      <c r="BA1185" s="101">
        <f>+VLOOKUP($S1185,'CODE GENERATOR'!$P:$AM,20,FALSE)</f>
        <v>0</v>
      </c>
      <c r="BB1185" s="101">
        <f>+VLOOKUP($S1185,'CODE GENERATOR'!$P:$AM,21,FALSE)</f>
        <v>0</v>
      </c>
      <c r="BC1185" s="101">
        <f>+VLOOKUP($S1185,'CODE GENERATOR'!$P:$AM,22,FALSE)</f>
        <v>0</v>
      </c>
      <c r="BD1185" s="101">
        <f>+VLOOKUP($S1185,'CODE GENERATOR'!$P:$AM,23,FALSE)</f>
        <v>0</v>
      </c>
      <c r="BE1185" s="101">
        <f>+VLOOKUP($S1185,'CODE GENERATOR'!$P:$AM,24,FALSE)</f>
        <v>0</v>
      </c>
      <c r="BF1185" s="101">
        <f>IF(C1185&gt;0,+VLOOKUP(G1185,'CATEGORY ID'!$A$1:$L$118,3,FALSE),"")</f>
        <v>30</v>
      </c>
      <c r="BG1185" s="101">
        <f>IF(C1185&gt;0,+VLOOKUP(H1185,'CATEGORY ID'!$D$1:$L$118,3,FALSE),"")</f>
        <v>3</v>
      </c>
      <c r="BH1185" s="101">
        <f>IF(C1185&gt;0,+VLOOKUP((+H1185&amp;I1185),'CATEGORY ID'!$H$1:$I$121,2,FALSE),"")</f>
        <v>112</v>
      </c>
      <c r="BI1185" s="101"/>
      <c r="BJ1185" s="101">
        <f>IF(C1185&gt;0,IF(COUNTIF('CATEGORY ID'!$K$1:$K$121,+H1185&amp;K1185) &gt; 0, +VLOOKUP(+H1185&amp;K1185,'CATEGORY ID'!$K$1:$L$121,2,FALSE),""),"")</f>
        <v>97</v>
      </c>
      <c r="BK1185" s="101" t="str">
        <f>IF(C1185&gt;0,IF(COUNTIF('CATEGORY ID'!$K$124:$K$165, +VLOOKUP(C1185,'STYLE NAMES'!$B:$AE,30,FALSE)) &gt; 0, +VLOOKUP(VLOOKUP(C1185,'STYLE NAMES'!$B:$AE,30,FALSE),'CATEGORY ID'!K:M,2,FALSE),""),"")</f>
        <v/>
      </c>
      <c r="BL1185" s="101">
        <v>75</v>
      </c>
      <c r="BM1185" s="101"/>
      <c r="BN1185" s="101"/>
      <c r="BO1185" s="101"/>
      <c r="BP1185" s="101"/>
      <c r="BQ1185" s="101"/>
      <c r="BR1185" s="101" t="str" cm="1">
        <f t="array" ref="BR1185">IF(C1185&gt;0,_xlfn.TEXTJOIN(";", TRUE,_xlfn.UNIQUE(_xlfn._xlws.FILTER(BF1185:BQ1185,(BF1185:BQ1185&gt;0)),TRUE,FALSE)),"")&amp;";"&amp;BS1185</f>
        <v>30;3;112;97;75;</v>
      </c>
      <c r="BS1185" s="101"/>
      <c r="BT1185" s="101"/>
      <c r="BU1185" s="106">
        <f>IF(C1185&gt;0,+VLOOKUP($C1185,'STYLE NAMES'!$B:$AC,26,FALSE),"")</f>
        <v>229.9</v>
      </c>
      <c r="BV1185" s="106">
        <f>IF(C1185&gt;0,+VLOOKUP($C1185,'STYLE NAMES'!$B:$AC,27,FALSE),"")</f>
        <v>12640</v>
      </c>
      <c r="BW1185" s="106">
        <f>IF(C1185&gt;0,+VLOOKUP($C1185,'STYLE NAMES'!$B:$AC,28,FALSE),"")</f>
        <v>264.38499999999999</v>
      </c>
      <c r="BX1185" s="101"/>
      <c r="BZ1185" s="101">
        <v>2</v>
      </c>
      <c r="CA1185" s="137">
        <f t="shared" si="92"/>
        <v>1</v>
      </c>
      <c r="CB1185" s="137" t="str">
        <f>+VLOOKUP(C1185,'[2]STYLES &amp; MODELS MATRIX'!$A:$G,7,FALSE)</f>
        <v>AK</v>
      </c>
      <c r="CC1185" s="137" t="str">
        <f>+VLOOKUP(C1185,'[1]STYLES &amp; SIZE CHARTS'!$A:$H,8,FALSE)</f>
        <v>WB-BR1</v>
      </c>
      <c r="CD1185" s="137">
        <v>1</v>
      </c>
      <c r="CE1185" s="207"/>
    </row>
    <row r="1186" spans="2:83" ht="12" customHeight="1" x14ac:dyDescent="0.2">
      <c r="B1186" s="101" t="s">
        <v>1024</v>
      </c>
      <c r="C1186" s="101" t="s">
        <v>3831</v>
      </c>
      <c r="D1186" s="101" t="s">
        <v>3833</v>
      </c>
      <c r="E1186" s="203" t="s">
        <v>3881</v>
      </c>
      <c r="F1186" s="101" t="s">
        <v>2442</v>
      </c>
      <c r="G1186" s="101" t="str">
        <f>IF(C1186&gt;0,+VLOOKUP($C1186,'STYLE NAMES'!$B:$AC,4,FALSE),"")</f>
        <v>RIDER</v>
      </c>
      <c r="H1186" s="101" t="str">
        <f>IF(C1186&gt;0,+VLOOKUP($C1186,'STYLE NAMES'!$B:$AC,5,FALSE),"")</f>
        <v>WOMEN</v>
      </c>
      <c r="I1186" s="101" t="str">
        <f>IF(C1186&gt;0,+VLOOKUP($C1186,'STYLE NAMES'!$B:$AC,6,FALSE),"")</f>
        <v>BOTTOMS</v>
      </c>
      <c r="J1186" s="101" t="str">
        <f>IF(C1186&gt;0,+VLOOKUP($C1186,'STYLE NAMES'!$B:$AC,7,FALSE),"")</f>
        <v>WOMEN</v>
      </c>
      <c r="K1186" s="101" t="str">
        <f>IF(C1186&gt;0,+VLOOKUP($C1186,'STYLE NAMES'!$B:$AC,8,FALSE),"")</f>
        <v>BREECHES</v>
      </c>
      <c r="L1186" s="101" t="str">
        <f>IF(E1186&gt;0,+VLOOKUP($E1186,'CODE GENERATOR'!$D:$T,3,FALSE),"")</f>
        <v>W</v>
      </c>
      <c r="M1186" s="101" t="str">
        <f>IF(E1186&gt;0,+VLOOKUP($E1186,'CODE GENERATOR'!$D:$T,4,FALSE),"")</f>
        <v>TECH JERSEY</v>
      </c>
      <c r="N1186" s="101" t="str">
        <f>IF(E1186&gt;0,+VLOOKUP($E1186,'CODE GENERATOR'!$D:$T,6,FALSE),"")</f>
        <v>BLACK</v>
      </c>
      <c r="O1186" s="101" t="str">
        <f>IF(E1186&gt;0,+VLOOKUP($E1186,'CODE GENERATOR'!$D:$T,7,FALSE),"")</f>
        <v>BLACK</v>
      </c>
      <c r="P1186" s="101" t="str">
        <f t="shared" si="90"/>
        <v>BLACK</v>
      </c>
      <c r="Q1186" s="104" t="str">
        <f>IF(E1186&gt;0,+VLOOKUP($E1186,'CODE GENERATOR'!$D:$T,11,FALSE),"")</f>
        <v>R.BOTWN_BRC0109W</v>
      </c>
      <c r="R1186" s="104" t="str">
        <f>IF(E1186&gt;0,+VLOOKUP($E1186,'CODE GENERATOR'!$D:$T,12,FALSE),"")</f>
        <v>TJR0037BLKBLK</v>
      </c>
      <c r="S1186" s="104" t="str">
        <f>IF(E1186&gt;0,+VLOOKUP($E1186,'CODE GENERATOR'!$D:$T,13,FALSE),"")</f>
        <v>R.BOTWN_BRC0109W_TJR0037BLKBLK</v>
      </c>
      <c r="T1186" s="104" t="str">
        <f t="shared" si="91"/>
        <v>R.BOTWN_BRC0109W_TJR0037BLKBLK_XL / 42-44</v>
      </c>
      <c r="U1186" s="105"/>
      <c r="V1186" s="107" t="str" cm="1">
        <f t="array" ref="V1186">_xlfn.TEXTJOIN(";", TRUE, _xlfn.UNIQUE(_xlfn._xlws.FILTER(P$3:P$10029, C$3:C$10029=C1186)))</f>
        <v>WHITE;BLACK</v>
      </c>
      <c r="W1186" s="107" t="str" cm="1">
        <f t="array" ref="W1186">_xlfn.TEXTJOIN(";", TRUE, _xlfn.UNIQUE(_xlfn._xlws.FILTER(F$3:F$10029, C$3:C$10029=C1186)))</f>
        <v>XXS / 32-34;XS / 34-36;S / 36-38;M / 38-40;L / 40-42;XL / 42-44</v>
      </c>
      <c r="X1186" s="101" t="str">
        <f>IF(E1186&gt;0,+VLOOKUP($E1186,'CODE GENERATOR'!$D:$AC,19,FALSE),0)</f>
        <v>2507_G_cavalier_ghost_0021</v>
      </c>
      <c r="Y1186" s="101" t="str">
        <f>IF(E1186&gt;0,+VLOOKUP($E1186,'CODE GENERATOR'!$D:$AC,20,FALSE),0)</f>
        <v>2507_G_cavalier_ghost_0022</v>
      </c>
      <c r="Z1186" s="101" t="str">
        <f>IF(E1186&gt;0,+VLOOKUP($E1186,'CODE GENERATOR'!$D:$AC,21,FALSE),0)</f>
        <v>2507_W_0406</v>
      </c>
      <c r="AA1186" s="101"/>
      <c r="AB1186" s="101"/>
      <c r="AC1186" s="101"/>
      <c r="AD1186" s="101"/>
      <c r="AE1186" s="101"/>
      <c r="AF1186" s="149" t="str">
        <f>IF($C1186&gt;0,$C1186&amp;" "&amp;$P1186&amp;" "&amp;+VLOOKUP($C1186,'STYLE NAMES'!$B:$AC,10,FALSE),"""")</f>
        <v>ALEA-W BLACK WOMEN'S KNEE GRIP PRO WINTER BREECHES</v>
      </c>
      <c r="AG1186" s="101" t="str">
        <f>"Enjoy our "&amp;(AF1186)&amp;"; "&amp;IF(C1186&gt;0,+VLOOKUP($C1186,'STYLE NAMES'!$B:$AC,11,FALSE),"")</f>
        <v>Enjoy our ALEA-W BLACK WOMEN'S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6" s="101" t="str">
        <f>IF(C1186&gt;0,+VLOOKUP($C1186,'STYLE NAMES'!$B:$AC,12,FALSE),"")</f>
        <v>*Italian Premium fabric
*Extra-soft and comfortable technical jersey with heat tech polar fabric inside
*4-way stretch fabric
*Breathable and Quick Dry
*Wrinkle-free and Easy Care
*Knee Grip
Composition:
74% Micro PA /  26% Elasthane</v>
      </c>
      <c r="AI1186" s="101" t="str">
        <f>IF(C1186&gt;0,+VLOOKUP($C1186,'STYLE NAMES'!$B:$AC,13,FALSE),"")</f>
        <v>Machine Wash at 30°C
Mild process
Iron at low temperature
Iron from REVERSE
Do NOT iron on logos or prints
Do not bleach
Do NOT Tumble Dry</v>
      </c>
      <c r="AJ1186" s="149" t="str">
        <f>IF($C1186&gt;0,$C1186&amp;" "&amp;$P1186&amp;" "&amp;+VLOOKUP($C1186,'STYLE NAMES'!$B:$AC,14,FALSE),"""")</f>
        <v>ALEA-W BLACK KIŞLIK KADIN PRO BİNİCİ PANTOLONU</v>
      </c>
      <c r="AK1186" s="149" t="str">
        <f>"Cavalier SanMarco tarafından tasarlanan "&amp;(AJ1186)&amp;"; "&amp;IF(C1186&gt;0,+VLOOKUP($C1186,'STYLE NAMES'!$B:$AC,15,FALSE),"")</f>
        <v>Cavalier SanMarco tarafından tasarlanan ALEA-W BLACK KIŞLIK KADIN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6" s="149" t="str">
        <f>IF(C1186&gt;0,+VLOOKUP($C1186,'STYLE NAMES'!$B:$AC,16,FALSE),"")</f>
        <v>*İtalyan Premium kumaş
*Dışı ekstra yumuşak ve konforlu teknik jarse, içi ısı tutan polar kumaş
*4 yönlü esneme özelliği
*Nefes alabilir ve hızlı kurur
*Kırışmaz ve kolay bakım
*Diz Grip
Bileşimi:
%74 Mikro PA / %26 Elastan</v>
      </c>
      <c r="AM1186" s="149" t="str">
        <f>IF(C1186&gt;0,+VLOOKUP($C1186,'STYLE NAMES'!$B:$AC,17,FALSE),"")</f>
        <v>Makinede 30°C' de Yıkayın
Hassas Yıkama
Ilık ütü yapın
Tersten ütüleyin
Logo ve baskıları ÜTÜLEMEYİN
Çamaşır suyu kullanmayın
Kurutma Makinesinde Kurutmayın</v>
      </c>
      <c r="AN1186" s="149" t="str">
        <f>IF($C1186&gt;0,$C1186&amp;" "&amp;$P1186&amp;" "&amp;+VLOOKUP($C1186,'STYLE NAMES'!$B:$AC,18,FALSE),"""")</f>
        <v>ALEA-W BLACK PANTALONI INVERNALI KNEE GRIP PRO DA DONNA</v>
      </c>
      <c r="AO1186" s="101" t="str">
        <f>"Disegnato da Cavalier SanMarco "&amp;(AN1186)&amp;"; "&amp;IF(C1186&gt;0,+VLOOKUP($C1186,'STYLE NAMES'!$B:$AC,19,FALSE),"")</f>
        <v>Disegnato da Cavalier SanMarco ALEA-W BLACK PANTALONI INVERNALI KNEE GRIP PRO DA DONNA;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6" s="101" t="str">
        <f>IF(C1186&gt;0,+VLOOKUP($C1186,'STYLE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6" s="101" t="str">
        <f>IF(C1186&gt;0,+VLOOKUP($C1186,'STYLE NAMES'!$B:$AC,21,FALSE),"")</f>
        <v>Lavare in lavatrice a 30°C Ciclo delicato 
Stirare a bassa temperatura
Stirare al rovescio 
Non stirare su loghi o stampe 
Non candeggiare 
Non asciugare in asciugatrice</v>
      </c>
      <c r="AR1186" s="101">
        <f>IF(D1186&gt;0,+VLOOKUP($C1186,'STYLE NAMES'!$B:$AC,22,FALSE),"")</f>
        <v>0</v>
      </c>
      <c r="AS1186" s="101">
        <f>IF(E1186&gt;0,+VLOOKUP($C1186,'STYLE NAMES'!$B:$AC,23,FALSE),"")</f>
        <v>0</v>
      </c>
      <c r="AT1186" s="101">
        <f>IF(F1186&gt;0,+VLOOKUP($C1186,'STYLE NAMES'!$B:$AC,24,FALSE),"")</f>
        <v>0</v>
      </c>
      <c r="AU1186" s="101">
        <f>IF(G1186&gt;0,+VLOOKUP($C1186,'STYLE NAMES'!$B:$AC,25,FALSE),"")</f>
        <v>0</v>
      </c>
      <c r="AV1186" s="101" t="str">
        <f>+VLOOKUP($S1186,'CODE GENERATOR'!$P:$AM,15,FALSE)</f>
        <v>R.TOPWN_CPL0078_PIQ0015WHTWHT</v>
      </c>
      <c r="AW1186" s="101" t="str">
        <f>+VLOOKUP($S1186,'CODE GENERATOR'!$P:$AM,16,FALSE)</f>
        <v>A.RACUX_BLT0015_BRD0012GRYBBL</v>
      </c>
      <c r="AX1186" s="101" t="str">
        <f>+VLOOKUP($S1186,'CODE GENERATOR'!$P:$AM,17,FALSE)</f>
        <v>A.RACAU_SOC0018_NYL00003XBST1</v>
      </c>
      <c r="AY1186" s="101" t="str">
        <f>+VLOOKUP($S1186,'CODE GENERATOR'!$P:$AM,18,FALSE)</f>
        <v>R.TOPWN_BLY0048_SUP0017BLKBLK</v>
      </c>
      <c r="AZ1186" s="101" t="str">
        <f>+VLOOKUP($S1186,'CODE GENERATOR'!$P:$AM,19,FALSE)</f>
        <v>R.TOPWN_CPL0040_PIQ0015WHTWHT</v>
      </c>
      <c r="BA1186" s="101">
        <f>+VLOOKUP($S1186,'CODE GENERATOR'!$P:$AM,20,FALSE)</f>
        <v>0</v>
      </c>
      <c r="BB1186" s="101">
        <f>+VLOOKUP($S1186,'CODE GENERATOR'!$P:$AM,21,FALSE)</f>
        <v>0</v>
      </c>
      <c r="BC1186" s="101">
        <f>+VLOOKUP($S1186,'CODE GENERATOR'!$P:$AM,22,FALSE)</f>
        <v>0</v>
      </c>
      <c r="BD1186" s="101">
        <f>+VLOOKUP($S1186,'CODE GENERATOR'!$P:$AM,23,FALSE)</f>
        <v>0</v>
      </c>
      <c r="BE1186" s="101">
        <f>+VLOOKUP($S1186,'CODE GENERATOR'!$P:$AM,24,FALSE)</f>
        <v>0</v>
      </c>
      <c r="BF1186" s="101">
        <f>IF(C1186&gt;0,+VLOOKUP(G1186,'CATEGORY ID'!$A$1:$L$118,3,FALSE),"")</f>
        <v>30</v>
      </c>
      <c r="BG1186" s="101">
        <f>IF(C1186&gt;0,+VLOOKUP(H1186,'CATEGORY ID'!$D$1:$L$118,3,FALSE),"")</f>
        <v>3</v>
      </c>
      <c r="BH1186" s="101">
        <f>IF(C1186&gt;0,+VLOOKUP((+H1186&amp;I1186),'CATEGORY ID'!$H$1:$I$121,2,FALSE),"")</f>
        <v>112</v>
      </c>
      <c r="BI1186" s="101"/>
      <c r="BJ1186" s="101">
        <f>IF(C1186&gt;0,IF(COUNTIF('CATEGORY ID'!$K$1:$K$121,+H1186&amp;K1186) &gt; 0, +VLOOKUP(+H1186&amp;K1186,'CATEGORY ID'!$K$1:$L$121,2,FALSE),""),"")</f>
        <v>97</v>
      </c>
      <c r="BK1186" s="101" t="str">
        <f>IF(C1186&gt;0,IF(COUNTIF('CATEGORY ID'!$K$124:$K$165, +VLOOKUP(C1186,'STYLE NAMES'!$B:$AE,30,FALSE)) &gt; 0, +VLOOKUP(VLOOKUP(C1186,'STYLE NAMES'!$B:$AE,30,FALSE),'CATEGORY ID'!K:M,2,FALSE),""),"")</f>
        <v/>
      </c>
      <c r="BL1186" s="101">
        <v>75</v>
      </c>
      <c r="BM1186" s="101"/>
      <c r="BN1186" s="101"/>
      <c r="BO1186" s="101"/>
      <c r="BP1186" s="101"/>
      <c r="BQ1186" s="101"/>
      <c r="BR1186" s="101" t="str" cm="1">
        <f t="array" ref="BR1186">IF(C1186&gt;0,_xlfn.TEXTJOIN(";", TRUE,_xlfn.UNIQUE(_xlfn._xlws.FILTER(BF1186:BQ1186,(BF1186:BQ1186&gt;0)),TRUE,FALSE)),"")&amp;";"&amp;BS1186</f>
        <v>30;3;112;97;75;</v>
      </c>
      <c r="BS1186" s="101"/>
      <c r="BT1186" s="101"/>
      <c r="BU1186" s="106">
        <f>IF(C1186&gt;0,+VLOOKUP($C1186,'STYLE NAMES'!$B:$AC,26,FALSE),"")</f>
        <v>229.9</v>
      </c>
      <c r="BV1186" s="106">
        <f>IF(C1186&gt;0,+VLOOKUP($C1186,'STYLE NAMES'!$B:$AC,27,FALSE),"")</f>
        <v>12640</v>
      </c>
      <c r="BW1186" s="106">
        <f>IF(C1186&gt;0,+VLOOKUP($C1186,'STYLE NAMES'!$B:$AC,28,FALSE),"")</f>
        <v>264.38499999999999</v>
      </c>
      <c r="BX1186" s="101"/>
      <c r="BZ1186" s="101">
        <v>1</v>
      </c>
      <c r="CA1186" s="137">
        <f t="shared" si="92"/>
        <v>1</v>
      </c>
      <c r="CB1186" s="137" t="str">
        <f>+VLOOKUP(C1186,'[2]STYLES &amp; MODELS MATRIX'!$A:$G,7,FALSE)</f>
        <v>AK</v>
      </c>
      <c r="CC1186" s="137" t="str">
        <f>+VLOOKUP(C1186,'[1]STYLES &amp; SIZE CHARTS'!$A:$H,8,FALSE)</f>
        <v>WB-BR1</v>
      </c>
      <c r="CD1186" s="137">
        <v>1</v>
      </c>
      <c r="CE1186" s="207"/>
    </row>
    <row r="1187" spans="2:83" ht="12" customHeight="1" x14ac:dyDescent="0.2">
      <c r="B1187" s="101" t="s">
        <v>1025</v>
      </c>
      <c r="C1187" s="101" t="s">
        <v>3832</v>
      </c>
      <c r="D1187" s="101" t="s">
        <v>3835</v>
      </c>
      <c r="E1187" s="203" t="s">
        <v>3882</v>
      </c>
      <c r="F1187" s="101" t="s">
        <v>2461</v>
      </c>
      <c r="G1187" s="101" t="str">
        <f>IF(C1187&gt;0,+VLOOKUP($C1187,'STYLE NAMES'!$B:$AC,4,FALSE),"")</f>
        <v>RIDER</v>
      </c>
      <c r="H1187" s="101" t="str">
        <f>IF(C1187&gt;0,+VLOOKUP($C1187,'STYLE NAMES'!$B:$AC,5,FALSE),"")</f>
        <v>MEN</v>
      </c>
      <c r="I1187" s="101" t="str">
        <f>IF(C1187&gt;0,+VLOOKUP($C1187,'STYLE NAMES'!$B:$AC,6,FALSE),"")</f>
        <v>BOTTOMS</v>
      </c>
      <c r="J1187" s="101" t="str">
        <f>IF(C1187&gt;0,+VLOOKUP($C1187,'STYLE NAMES'!$B:$AC,7,FALSE),"")</f>
        <v>MEN</v>
      </c>
      <c r="K1187" s="101" t="str">
        <f>IF(C1187&gt;0,+VLOOKUP($C1187,'STYLE NAMES'!$B:$AC,8,FALSE),"")</f>
        <v>BREECHES</v>
      </c>
      <c r="L1187" s="101" t="str">
        <f>IF(E1187&gt;0,+VLOOKUP($E1187,'CODE GENERATOR'!$D:$T,3,FALSE),"")</f>
        <v>W</v>
      </c>
      <c r="M1187" s="101" t="str">
        <f>IF(E1187&gt;0,+VLOOKUP($E1187,'CODE GENERATOR'!$D:$T,4,FALSE),"")</f>
        <v>TECH JERSEY</v>
      </c>
      <c r="N1187" s="101" t="str">
        <f>IF(E1187&gt;0,+VLOOKUP($E1187,'CODE GENERATOR'!$D:$T,6,FALSE),"")</f>
        <v>WHITE</v>
      </c>
      <c r="O1187" s="101" t="str">
        <f>IF(E1187&gt;0,+VLOOKUP($E1187,'CODE GENERATOR'!$D:$T,7,FALSE),"")</f>
        <v>WHITE</v>
      </c>
      <c r="P1187" s="101" t="str">
        <f t="shared" si="90"/>
        <v>WHITE</v>
      </c>
      <c r="Q1187" s="104" t="str">
        <f>IF(E1187&gt;0,+VLOOKUP($E1187,'CODE GENERATOR'!$D:$T,11,FALSE),"")</f>
        <v>R.BOTMN_BRC0110W</v>
      </c>
      <c r="R1187" s="104" t="str">
        <f>IF(E1187&gt;0,+VLOOKUP($E1187,'CODE GENERATOR'!$D:$T,12,FALSE),"")</f>
        <v>TJR0037WHTWHT</v>
      </c>
      <c r="S1187" s="104" t="str">
        <f>IF(E1187&gt;0,+VLOOKUP($E1187,'CODE GENERATOR'!$D:$T,13,FALSE),"")</f>
        <v>R.BOTMN_BRC0110W_TJR0037WHTWHT</v>
      </c>
      <c r="T1187" s="104" t="str">
        <f t="shared" si="91"/>
        <v>R.BOTMN_BRC0110W_TJR0037WHTWHT_XS / 42</v>
      </c>
      <c r="U1187" s="105"/>
      <c r="V1187" s="107" t="str" cm="1">
        <f t="array" ref="V1187">_xlfn.TEXTJOIN(";", TRUE, _xlfn.UNIQUE(_xlfn._xlws.FILTER(P$3:P$10029, C$3:C$10029=C1187)))</f>
        <v>WHITE;BLACK</v>
      </c>
      <c r="W1187" s="107" t="str" cm="1">
        <f t="array" ref="W1187">_xlfn.TEXTJOIN(";", TRUE, _xlfn.UNIQUE(_xlfn._xlws.FILTER(F$3:F$10029, C$3:C$10029=C1187)))</f>
        <v>XS / 42;S / 44;M / 46;L / 48;XL / 50;XXL / 52;3XL / 54</v>
      </c>
      <c r="X1187" s="101" t="str">
        <f>IF(E1187&gt;0,+VLOOKUP($E1187,'CODE GENERATOR'!$D:$AC,19,FALSE),0)</f>
        <v>2507_G_cavalier_ghost_0042</v>
      </c>
      <c r="Y1187" s="101" t="str">
        <f>IF(E1187&gt;0,+VLOOKUP($E1187,'CODE GENERATOR'!$D:$AC,20,FALSE),0)</f>
        <v>2507_G_cavalier_ghost_0043</v>
      </c>
      <c r="Z1187" s="101" t="str">
        <f>IF(E1187&gt;0,+VLOOKUP($E1187,'CODE GENERATOR'!$D:$AC,21,FALSE),0)</f>
        <v>2507_W_2066</v>
      </c>
      <c r="AA1187" s="101"/>
      <c r="AB1187" s="101"/>
      <c r="AC1187" s="101"/>
      <c r="AD1187" s="101"/>
      <c r="AE1187" s="101"/>
      <c r="AF1187" s="149" t="str">
        <f>IF($C1187&gt;0,$C1187&amp;" "&amp;$P1187&amp;" "&amp;+VLOOKUP($C1187,'STYLE NAMES'!$B:$AC,10,FALSE),"""")</f>
        <v>LEONARDO-W WHITE MEN'S KNEE GRIP PRO WINTER BREECHES</v>
      </c>
      <c r="AG1187" s="101" t="str">
        <f>"Enjoy our "&amp;(AF1187)&amp;"; "&amp;IF(C1187&gt;0,+VLOOKUP($C1187,'STYLE NAMES'!$B:$AC,11,FALSE),"")</f>
        <v>Enjoy our LEONARDO-W WHITE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7" s="101" t="str">
        <f>IF(C1187&gt;0,+VLOOKUP($C1187,'STYLE NAMES'!$B:$AC,12,FALSE),"")</f>
        <v>*Italian Premium fabric
*Extra-soft and comfortable technical jersey with heat tech polar fabric inside
*4-way stretch fabric
*Breathable and Quick Dry
*Wrinkle-free and Easy Care
*Knee Grip
Composition:
74% Micro PA /  26% Elasthane</v>
      </c>
      <c r="AI1187" s="101" t="str">
        <f>IF(C1187&gt;0,+VLOOKUP($C1187,'STYLE NAMES'!$B:$AC,13,FALSE),"")</f>
        <v>Machine Wash at 30°C
Mild process
Iron at low temperature
Iron from REVERSE
Do NOT iron on logos or prints
Do not bleach
Do NOT Tumble Dry</v>
      </c>
      <c r="AJ1187" s="149" t="str">
        <f>IF($C1187&gt;0,$C1187&amp;" "&amp;$P1187&amp;" "&amp;+VLOOKUP($C1187,'STYLE NAMES'!$B:$AC,14,FALSE),"""")</f>
        <v>LEONARDO-W WHITE KIŞLIK ERKEK PRO BİNİCİ PANTOLONU</v>
      </c>
      <c r="AK1187" s="149" t="str">
        <f>"Cavalier SanMarco tarafından tasarlanan "&amp;(AJ1187)&amp;"; "&amp;IF(C1187&gt;0,+VLOOKUP($C1187,'STYLE NAMES'!$B:$AC,15,FALSE),"")</f>
        <v>Cavalier SanMarco tarafından tasarlanan LEONARDO-W WHITE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7" s="149" t="str">
        <f>IF(C1187&gt;0,+VLOOKUP($C1187,'STYLE NAMES'!$B:$AC,16,FALSE),"")</f>
        <v>*İtalyan Premium kumaş
*Dışı ekstra yumuşak ve konforlu teknik jarse, içi ısı tutan polar kumaş
*4 yönlü esneme özelliği
*Nefes alabilir ve hızlı kurur
*Kırışmaz ve kolay bakım
*Diz Grip
Bileşimi:
%74 Mikro PA / %26 Elastan</v>
      </c>
      <c r="AM1187" s="149" t="str">
        <f>IF(C1187&gt;0,+VLOOKUP($C1187,'STYLE NAMES'!$B:$AC,17,FALSE),"")</f>
        <v>Makinede 30°C' de Yıkayın
Hassas Yıkama
Ilık ütü yapın
Tersten ütüleyin
Logo ve baskıları ÜTÜLEMEYİN
Çamaşır suyu kullanmayın
Kurutma Makinesinde Kurutmayın</v>
      </c>
      <c r="AN1187" s="149" t="str">
        <f>IF($C1187&gt;0,$C1187&amp;" "&amp;$P1187&amp;" "&amp;+VLOOKUP($C1187,'STYLE NAMES'!$B:$AC,18,FALSE),"""")</f>
        <v>LEONARDO-W WHITE PANTALONI INVERNALI KNEE GRIP PRO DA UOMO</v>
      </c>
      <c r="AO1187" s="101" t="str">
        <f>"Disegnato da Cavalier SanMarco "&amp;(AN1187)&amp;"; "&amp;IF(C1187&gt;0,+VLOOKUP($C1187,'STYLE NAMES'!$B:$AC,19,FALSE),"")</f>
        <v>Disegnato da Cavalier SanMarco LEONARDO-W WHITE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7" s="101" t="str">
        <f>IF(C1187&gt;0,+VLOOKUP($C1187,'STYLE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7" s="101" t="str">
        <f>IF(C1187&gt;0,+VLOOKUP($C1187,'STYLE NAMES'!$B:$AC,21,FALSE),"")</f>
        <v>Lavare in lavatrice a 30°C Ciclo delicato 
Stirare a bassa temperatura
Stirare al rovescio 
Non stirare su loghi o stampe 
Non candeggiare 
Non asciugare in asciugatrice</v>
      </c>
      <c r="AR1187" s="101">
        <f>IF(D1187&gt;0,+VLOOKUP($C1187,'STYLE NAMES'!$B:$AC,22,FALSE),"")</f>
        <v>0</v>
      </c>
      <c r="AS1187" s="101">
        <f>IF(E1187&gt;0,+VLOOKUP($C1187,'STYLE NAMES'!$B:$AC,23,FALSE),"")</f>
        <v>0</v>
      </c>
      <c r="AT1187" s="101">
        <f>IF(F1187&gt;0,+VLOOKUP($C1187,'STYLE NAMES'!$B:$AC,24,FALSE),"")</f>
        <v>0</v>
      </c>
      <c r="AU1187" s="101">
        <f>IF(G1187&gt;0,+VLOOKUP($C1187,'STYLE NAMES'!$B:$AC,25,FALSE),"")</f>
        <v>0</v>
      </c>
      <c r="AV1187" s="101" t="str">
        <f>+VLOOKUP($S1187,'CODE GENERATOR'!$P:$AM,15,FALSE)</f>
        <v>R.TOPMN_CPL0039_PIQ0015WHTWHT</v>
      </c>
      <c r="AW1187" s="101" t="str">
        <f>+VLOOKUP($S1187,'CODE GENERATOR'!$P:$AM,16,FALSE)</f>
        <v>A.RACMN_TIE0083_KNT0000WHTWHT</v>
      </c>
      <c r="AX1187" s="101" t="str">
        <f>+VLOOKUP($S1187,'CODE GENERATOR'!$P:$AM,17,FALSE)</f>
        <v>A.RACUX_BLT0015_BRD0012WHTWHT</v>
      </c>
      <c r="AY1187" s="101" t="str">
        <f>+VLOOKUP($S1187,'CODE GENERATOR'!$P:$AM,18,FALSE)</f>
        <v>A.RACAU_SOC0018_NYL00003XBST6</v>
      </c>
      <c r="AZ1187" s="101">
        <f>+VLOOKUP($S1187,'CODE GENERATOR'!$P:$AM,19,FALSE)</f>
        <v>0</v>
      </c>
      <c r="BA1187" s="101">
        <f>+VLOOKUP($S1187,'CODE GENERATOR'!$P:$AM,20,FALSE)</f>
        <v>0</v>
      </c>
      <c r="BB1187" s="101">
        <f>+VLOOKUP($S1187,'CODE GENERATOR'!$P:$AM,21,FALSE)</f>
        <v>0</v>
      </c>
      <c r="BC1187" s="101">
        <f>+VLOOKUP($S1187,'CODE GENERATOR'!$P:$AM,22,FALSE)</f>
        <v>0</v>
      </c>
      <c r="BD1187" s="101">
        <f>+VLOOKUP($S1187,'CODE GENERATOR'!$P:$AM,23,FALSE)</f>
        <v>0</v>
      </c>
      <c r="BE1187" s="101">
        <f>+VLOOKUP($S1187,'CODE GENERATOR'!$P:$AM,24,FALSE)</f>
        <v>0</v>
      </c>
      <c r="BF1187" s="101">
        <f>IF(C1187&gt;0,+VLOOKUP(G1187,'CATEGORY ID'!$A$1:$L$118,3,FALSE),"")</f>
        <v>30</v>
      </c>
      <c r="BG1187" s="101">
        <f>IF(C1187&gt;0,+VLOOKUP(H1187,'CATEGORY ID'!$D$1:$L$118,3,FALSE),"")</f>
        <v>2</v>
      </c>
      <c r="BH1187" s="101">
        <f>IF(C1187&gt;0,+VLOOKUP((+H1187&amp;I1187),'CATEGORY ID'!$H$1:$I$121,2,FALSE),"")</f>
        <v>111</v>
      </c>
      <c r="BI1187" s="101"/>
      <c r="BJ1187" s="101">
        <f>IF(C1187&gt;0,IF(COUNTIF('CATEGORY ID'!$K$1:$K$121,+H1187&amp;K1187) &gt; 0, +VLOOKUP(+H1187&amp;K1187,'CATEGORY ID'!$K$1:$L$121,2,FALSE),""),"")</f>
        <v>95</v>
      </c>
      <c r="BK1187" s="101" t="str">
        <f>IF(C1187&gt;0,IF(COUNTIF('CATEGORY ID'!$K$124:$K$165, +VLOOKUP(C1187,'STYLE NAMES'!$B:$AE,30,FALSE)) &gt; 0, +VLOOKUP(VLOOKUP(C1187,'STYLE NAMES'!$B:$AE,30,FALSE),'CATEGORY ID'!K:M,2,FALSE),""),"")</f>
        <v/>
      </c>
      <c r="BL1187" s="101">
        <v>75</v>
      </c>
      <c r="BM1187" s="101"/>
      <c r="BN1187" s="101"/>
      <c r="BO1187" s="101"/>
      <c r="BP1187" s="101"/>
      <c r="BQ1187" s="101"/>
      <c r="BR1187" s="101" t="str" cm="1">
        <f t="array" ref="BR1187">IF(C1187&gt;0,_xlfn.TEXTJOIN(";", TRUE,_xlfn.UNIQUE(_xlfn._xlws.FILTER(BF1187:BQ1187,(BF1187:BQ1187&gt;0)),TRUE,FALSE)),"")&amp;";"&amp;BS1187</f>
        <v>30;2;111;95;75;</v>
      </c>
      <c r="BS1187" s="101"/>
      <c r="BT1187" s="101"/>
      <c r="BU1187" s="106">
        <f>IF(C1187&gt;0,+VLOOKUP($C1187,'STYLE NAMES'!$B:$AC,26,FALSE),"")</f>
        <v>229.9</v>
      </c>
      <c r="BV1187" s="106">
        <f>IF(C1187&gt;0,+VLOOKUP($C1187,'STYLE NAMES'!$B:$AC,27,FALSE),"")</f>
        <v>12640</v>
      </c>
      <c r="BW1187" s="106">
        <f>IF(C1187&gt;0,+VLOOKUP($C1187,'STYLE NAMES'!$B:$AC,28,FALSE),"")</f>
        <v>264.38499999999999</v>
      </c>
      <c r="BX1187" s="101"/>
      <c r="BZ1187" s="101">
        <v>4</v>
      </c>
      <c r="CA1187" s="137">
        <f t="shared" si="92"/>
        <v>1</v>
      </c>
      <c r="CB1187" s="137" t="str">
        <f>+VLOOKUP(C1187,'[2]STYLES &amp; MODELS MATRIX'!$A:$G,7,FALSE)</f>
        <v>HDJ</v>
      </c>
      <c r="CC1187" s="137" t="str">
        <f>+VLOOKUP(C1187,'[1]STYLES &amp; SIZE CHARTS'!$A:$H,8,FALSE)</f>
        <v>MB-BR1</v>
      </c>
      <c r="CD1187" s="137">
        <v>1</v>
      </c>
      <c r="CE1187" s="207"/>
    </row>
    <row r="1188" spans="2:83" ht="12" customHeight="1" x14ac:dyDescent="0.2">
      <c r="B1188" s="101" t="s">
        <v>1025</v>
      </c>
      <c r="C1188" s="101" t="s">
        <v>3832</v>
      </c>
      <c r="D1188" s="101" t="s">
        <v>3835</v>
      </c>
      <c r="E1188" s="203" t="s">
        <v>3882</v>
      </c>
      <c r="F1188" s="101" t="s">
        <v>2427</v>
      </c>
      <c r="G1188" s="101" t="str">
        <f>IF(C1188&gt;0,+VLOOKUP($C1188,'STYLE NAMES'!$B:$AC,4,FALSE),"")</f>
        <v>RIDER</v>
      </c>
      <c r="H1188" s="101" t="str">
        <f>IF(C1188&gt;0,+VLOOKUP($C1188,'STYLE NAMES'!$B:$AC,5,FALSE),"")</f>
        <v>MEN</v>
      </c>
      <c r="I1188" s="101" t="str">
        <f>IF(C1188&gt;0,+VLOOKUP($C1188,'STYLE NAMES'!$B:$AC,6,FALSE),"")</f>
        <v>BOTTOMS</v>
      </c>
      <c r="J1188" s="101" t="str">
        <f>IF(C1188&gt;0,+VLOOKUP($C1188,'STYLE NAMES'!$B:$AC,7,FALSE),"")</f>
        <v>MEN</v>
      </c>
      <c r="K1188" s="101" t="str">
        <f>IF(C1188&gt;0,+VLOOKUP($C1188,'STYLE NAMES'!$B:$AC,8,FALSE),"")</f>
        <v>BREECHES</v>
      </c>
      <c r="L1188" s="101" t="str">
        <f>IF(E1188&gt;0,+VLOOKUP($E1188,'CODE GENERATOR'!$D:$T,3,FALSE),"")</f>
        <v>W</v>
      </c>
      <c r="M1188" s="101" t="str">
        <f>IF(E1188&gt;0,+VLOOKUP($E1188,'CODE GENERATOR'!$D:$T,4,FALSE),"")</f>
        <v>TECH JERSEY</v>
      </c>
      <c r="N1188" s="101" t="str">
        <f>IF(E1188&gt;0,+VLOOKUP($E1188,'CODE GENERATOR'!$D:$T,6,FALSE),"")</f>
        <v>WHITE</v>
      </c>
      <c r="O1188" s="101" t="str">
        <f>IF(E1188&gt;0,+VLOOKUP($E1188,'CODE GENERATOR'!$D:$T,7,FALSE),"")</f>
        <v>WHITE</v>
      </c>
      <c r="P1188" s="101" t="str">
        <f t="shared" si="90"/>
        <v>WHITE</v>
      </c>
      <c r="Q1188" s="104" t="str">
        <f>IF(E1188&gt;0,+VLOOKUP($E1188,'CODE GENERATOR'!$D:$T,11,FALSE),"")</f>
        <v>R.BOTMN_BRC0110W</v>
      </c>
      <c r="R1188" s="104" t="str">
        <f>IF(E1188&gt;0,+VLOOKUP($E1188,'CODE GENERATOR'!$D:$T,12,FALSE),"")</f>
        <v>TJR0037WHTWHT</v>
      </c>
      <c r="S1188" s="104" t="str">
        <f>IF(E1188&gt;0,+VLOOKUP($E1188,'CODE GENERATOR'!$D:$T,13,FALSE),"")</f>
        <v>R.BOTMN_BRC0110W_TJR0037WHTWHT</v>
      </c>
      <c r="T1188" s="104" t="str">
        <f t="shared" si="91"/>
        <v>R.BOTMN_BRC0110W_TJR0037WHTWHT_S / 44</v>
      </c>
      <c r="U1188" s="105"/>
      <c r="V1188" s="107" t="str" cm="1">
        <f t="array" ref="V1188">_xlfn.TEXTJOIN(";", TRUE, _xlfn.UNIQUE(_xlfn._xlws.FILTER(P$3:P$10029, C$3:C$10029=C1188)))</f>
        <v>WHITE;BLACK</v>
      </c>
      <c r="W1188" s="107" t="str" cm="1">
        <f t="array" ref="W1188">_xlfn.TEXTJOIN(";", TRUE, _xlfn.UNIQUE(_xlfn._xlws.FILTER(F$3:F$10029, C$3:C$10029=C1188)))</f>
        <v>XS / 42;S / 44;M / 46;L / 48;XL / 50;XXL / 52;3XL / 54</v>
      </c>
      <c r="X1188" s="101" t="str">
        <f>IF(E1188&gt;0,+VLOOKUP($E1188,'CODE GENERATOR'!$D:$AC,19,FALSE),0)</f>
        <v>2507_G_cavalier_ghost_0042</v>
      </c>
      <c r="Y1188" s="101" t="str">
        <f>IF(E1188&gt;0,+VLOOKUP($E1188,'CODE GENERATOR'!$D:$AC,20,FALSE),0)</f>
        <v>2507_G_cavalier_ghost_0043</v>
      </c>
      <c r="Z1188" s="101" t="str">
        <f>IF(E1188&gt;0,+VLOOKUP($E1188,'CODE GENERATOR'!$D:$AC,21,FALSE),0)</f>
        <v>2507_W_2066</v>
      </c>
      <c r="AA1188" s="101"/>
      <c r="AB1188" s="101"/>
      <c r="AC1188" s="101"/>
      <c r="AD1188" s="101"/>
      <c r="AE1188" s="101"/>
      <c r="AF1188" s="149" t="str">
        <f>IF($C1188&gt;0,$C1188&amp;" "&amp;$P1188&amp;" "&amp;+VLOOKUP($C1188,'STYLE NAMES'!$B:$AC,10,FALSE),"""")</f>
        <v>LEONARDO-W WHITE MEN'S KNEE GRIP PRO WINTER BREECHES</v>
      </c>
      <c r="AG1188" s="101" t="str">
        <f>"Enjoy our "&amp;(AF1188)&amp;"; "&amp;IF(C1188&gt;0,+VLOOKUP($C1188,'STYLE NAMES'!$B:$AC,11,FALSE),"")</f>
        <v>Enjoy our LEONARDO-W WHITE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8" s="101" t="str">
        <f>IF(C1188&gt;0,+VLOOKUP($C1188,'STYLE NAMES'!$B:$AC,12,FALSE),"")</f>
        <v>*Italian Premium fabric
*Extra-soft and comfortable technical jersey with heat tech polar fabric inside
*4-way stretch fabric
*Breathable and Quick Dry
*Wrinkle-free and Easy Care
*Knee Grip
Composition:
74% Micro PA /  26% Elasthane</v>
      </c>
      <c r="AI1188" s="101" t="str">
        <f>IF(C1188&gt;0,+VLOOKUP($C1188,'STYLE NAMES'!$B:$AC,13,FALSE),"")</f>
        <v>Machine Wash at 30°C
Mild process
Iron at low temperature
Iron from REVERSE
Do NOT iron on logos or prints
Do not bleach
Do NOT Tumble Dry</v>
      </c>
      <c r="AJ1188" s="149" t="str">
        <f>IF($C1188&gt;0,$C1188&amp;" "&amp;$P1188&amp;" "&amp;+VLOOKUP($C1188,'STYLE NAMES'!$B:$AC,14,FALSE),"""")</f>
        <v>LEONARDO-W WHITE KIŞLIK ERKEK PRO BİNİCİ PANTOLONU</v>
      </c>
      <c r="AK1188" s="149" t="str">
        <f>"Cavalier SanMarco tarafından tasarlanan "&amp;(AJ1188)&amp;"; "&amp;IF(C1188&gt;0,+VLOOKUP($C1188,'STYLE NAMES'!$B:$AC,15,FALSE),"")</f>
        <v>Cavalier SanMarco tarafından tasarlanan LEONARDO-W WHITE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8" s="149" t="str">
        <f>IF(C1188&gt;0,+VLOOKUP($C1188,'STYLE NAMES'!$B:$AC,16,FALSE),"")</f>
        <v>*İtalyan Premium kumaş
*Dışı ekstra yumuşak ve konforlu teknik jarse, içi ısı tutan polar kumaş
*4 yönlü esneme özelliği
*Nefes alabilir ve hızlı kurur
*Kırışmaz ve kolay bakım
*Diz Grip
Bileşimi:
%74 Mikro PA / %26 Elastan</v>
      </c>
      <c r="AM1188" s="149" t="str">
        <f>IF(C1188&gt;0,+VLOOKUP($C1188,'STYLE NAMES'!$B:$AC,17,FALSE),"")</f>
        <v>Makinede 30°C' de Yıkayın
Hassas Yıkama
Ilık ütü yapın
Tersten ütüleyin
Logo ve baskıları ÜTÜLEMEYİN
Çamaşır suyu kullanmayın
Kurutma Makinesinde Kurutmayın</v>
      </c>
      <c r="AN1188" s="149" t="str">
        <f>IF($C1188&gt;0,$C1188&amp;" "&amp;$P1188&amp;" "&amp;+VLOOKUP($C1188,'STYLE NAMES'!$B:$AC,18,FALSE),"""")</f>
        <v>LEONARDO-W WHITE PANTALONI INVERNALI KNEE GRIP PRO DA UOMO</v>
      </c>
      <c r="AO1188" s="101" t="str">
        <f>"Disegnato da Cavalier SanMarco "&amp;(AN1188)&amp;"; "&amp;IF(C1188&gt;0,+VLOOKUP($C1188,'STYLE NAMES'!$B:$AC,19,FALSE),"")</f>
        <v>Disegnato da Cavalier SanMarco LEONARDO-W WHITE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8" s="101" t="str">
        <f>IF(C1188&gt;0,+VLOOKUP($C1188,'STYLE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8" s="101" t="str">
        <f>IF(C1188&gt;0,+VLOOKUP($C1188,'STYLE NAMES'!$B:$AC,21,FALSE),"")</f>
        <v>Lavare in lavatrice a 30°C Ciclo delicato 
Stirare a bassa temperatura
Stirare al rovescio 
Non stirare su loghi o stampe 
Non candeggiare 
Non asciugare in asciugatrice</v>
      </c>
      <c r="AR1188" s="101">
        <f>IF(D1188&gt;0,+VLOOKUP($C1188,'STYLE NAMES'!$B:$AC,22,FALSE),"")</f>
        <v>0</v>
      </c>
      <c r="AS1188" s="101">
        <f>IF(E1188&gt;0,+VLOOKUP($C1188,'STYLE NAMES'!$B:$AC,23,FALSE),"")</f>
        <v>0</v>
      </c>
      <c r="AT1188" s="101">
        <f>IF(F1188&gt;0,+VLOOKUP($C1188,'STYLE NAMES'!$B:$AC,24,FALSE),"")</f>
        <v>0</v>
      </c>
      <c r="AU1188" s="101">
        <f>IF(G1188&gt;0,+VLOOKUP($C1188,'STYLE NAMES'!$B:$AC,25,FALSE),"")</f>
        <v>0</v>
      </c>
      <c r="AV1188" s="101" t="str">
        <f>+VLOOKUP($S1188,'CODE GENERATOR'!$P:$AM,15,FALSE)</f>
        <v>R.TOPMN_CPL0039_PIQ0015WHTWHT</v>
      </c>
      <c r="AW1188" s="101" t="str">
        <f>+VLOOKUP($S1188,'CODE GENERATOR'!$P:$AM,16,FALSE)</f>
        <v>A.RACMN_TIE0083_KNT0000WHTWHT</v>
      </c>
      <c r="AX1188" s="101" t="str">
        <f>+VLOOKUP($S1188,'CODE GENERATOR'!$P:$AM,17,FALSE)</f>
        <v>A.RACUX_BLT0015_BRD0012WHTWHT</v>
      </c>
      <c r="AY1188" s="101" t="str">
        <f>+VLOOKUP($S1188,'CODE GENERATOR'!$P:$AM,18,FALSE)</f>
        <v>A.RACAU_SOC0018_NYL00003XBST6</v>
      </c>
      <c r="AZ1188" s="101">
        <f>+VLOOKUP($S1188,'CODE GENERATOR'!$P:$AM,19,FALSE)</f>
        <v>0</v>
      </c>
      <c r="BA1188" s="101">
        <f>+VLOOKUP($S1188,'CODE GENERATOR'!$P:$AM,20,FALSE)</f>
        <v>0</v>
      </c>
      <c r="BB1188" s="101">
        <f>+VLOOKUP($S1188,'CODE GENERATOR'!$P:$AM,21,FALSE)</f>
        <v>0</v>
      </c>
      <c r="BC1188" s="101">
        <f>+VLOOKUP($S1188,'CODE GENERATOR'!$P:$AM,22,FALSE)</f>
        <v>0</v>
      </c>
      <c r="BD1188" s="101">
        <f>+VLOOKUP($S1188,'CODE GENERATOR'!$P:$AM,23,FALSE)</f>
        <v>0</v>
      </c>
      <c r="BE1188" s="101">
        <f>+VLOOKUP($S1188,'CODE GENERATOR'!$P:$AM,24,FALSE)</f>
        <v>0</v>
      </c>
      <c r="BF1188" s="101">
        <f>IF(C1188&gt;0,+VLOOKUP(G1188,'CATEGORY ID'!$A$1:$L$118,3,FALSE),"")</f>
        <v>30</v>
      </c>
      <c r="BG1188" s="101">
        <f>IF(C1188&gt;0,+VLOOKUP(H1188,'CATEGORY ID'!$D$1:$L$118,3,FALSE),"")</f>
        <v>2</v>
      </c>
      <c r="BH1188" s="101">
        <f>IF(C1188&gt;0,+VLOOKUP((+H1188&amp;I1188),'CATEGORY ID'!$H$1:$I$121,2,FALSE),"")</f>
        <v>111</v>
      </c>
      <c r="BI1188" s="101"/>
      <c r="BJ1188" s="101">
        <f>IF(C1188&gt;0,IF(COUNTIF('CATEGORY ID'!$K$1:$K$121,+H1188&amp;K1188) &gt; 0, +VLOOKUP(+H1188&amp;K1188,'CATEGORY ID'!$K$1:$L$121,2,FALSE),""),"")</f>
        <v>95</v>
      </c>
      <c r="BK1188" s="101" t="str">
        <f>IF(C1188&gt;0,IF(COUNTIF('CATEGORY ID'!$K$124:$K$165, +VLOOKUP(C1188,'STYLE NAMES'!$B:$AE,30,FALSE)) &gt; 0, +VLOOKUP(VLOOKUP(C1188,'STYLE NAMES'!$B:$AE,30,FALSE),'CATEGORY ID'!K:M,2,FALSE),""),"")</f>
        <v/>
      </c>
      <c r="BL1188" s="101">
        <v>75</v>
      </c>
      <c r="BM1188" s="101"/>
      <c r="BN1188" s="101"/>
      <c r="BO1188" s="101"/>
      <c r="BP1188" s="101"/>
      <c r="BQ1188" s="101"/>
      <c r="BR1188" s="101" t="str" cm="1">
        <f t="array" ref="BR1188">IF(C1188&gt;0,_xlfn.TEXTJOIN(";", TRUE,_xlfn.UNIQUE(_xlfn._xlws.FILTER(BF1188:BQ1188,(BF1188:BQ1188&gt;0)),TRUE,FALSE)),"")&amp;";"&amp;BS1188</f>
        <v>30;2;111;95;75;</v>
      </c>
      <c r="BS1188" s="101"/>
      <c r="BT1188" s="101"/>
      <c r="BU1188" s="106">
        <f>IF(C1188&gt;0,+VLOOKUP($C1188,'STYLE NAMES'!$B:$AC,26,FALSE),"")</f>
        <v>229.9</v>
      </c>
      <c r="BV1188" s="106">
        <f>IF(C1188&gt;0,+VLOOKUP($C1188,'STYLE NAMES'!$B:$AC,27,FALSE),"")</f>
        <v>12640</v>
      </c>
      <c r="BW1188" s="106">
        <f>IF(C1188&gt;0,+VLOOKUP($C1188,'STYLE NAMES'!$B:$AC,28,FALSE),"")</f>
        <v>264.38499999999999</v>
      </c>
      <c r="BX1188" s="101"/>
      <c r="BZ1188" s="101">
        <v>10</v>
      </c>
      <c r="CA1188" s="137">
        <f t="shared" si="92"/>
        <v>1</v>
      </c>
      <c r="CB1188" s="137" t="str">
        <f>+VLOOKUP(C1188,'[2]STYLES &amp; MODELS MATRIX'!$A:$G,7,FALSE)</f>
        <v>HDJ</v>
      </c>
      <c r="CC1188" s="137" t="str">
        <f>+VLOOKUP(C1188,'[1]STYLES &amp; SIZE CHARTS'!$A:$H,8,FALSE)</f>
        <v>MB-BR1</v>
      </c>
      <c r="CD1188" s="137">
        <v>1</v>
      </c>
      <c r="CE1188" s="207"/>
    </row>
    <row r="1189" spans="2:83" ht="12" customHeight="1" x14ac:dyDescent="0.2">
      <c r="B1189" s="101" t="s">
        <v>1025</v>
      </c>
      <c r="C1189" s="101" t="s">
        <v>3832</v>
      </c>
      <c r="D1189" s="101" t="s">
        <v>3835</v>
      </c>
      <c r="E1189" s="203" t="s">
        <v>3882</v>
      </c>
      <c r="F1189" s="101" t="s">
        <v>2428</v>
      </c>
      <c r="G1189" s="101" t="str">
        <f>IF(C1189&gt;0,+VLOOKUP($C1189,'STYLE NAMES'!$B:$AC,4,FALSE),"")</f>
        <v>RIDER</v>
      </c>
      <c r="H1189" s="101" t="str">
        <f>IF(C1189&gt;0,+VLOOKUP($C1189,'STYLE NAMES'!$B:$AC,5,FALSE),"")</f>
        <v>MEN</v>
      </c>
      <c r="I1189" s="101" t="str">
        <f>IF(C1189&gt;0,+VLOOKUP($C1189,'STYLE NAMES'!$B:$AC,6,FALSE),"")</f>
        <v>BOTTOMS</v>
      </c>
      <c r="J1189" s="101" t="str">
        <f>IF(C1189&gt;0,+VLOOKUP($C1189,'STYLE NAMES'!$B:$AC,7,FALSE),"")</f>
        <v>MEN</v>
      </c>
      <c r="K1189" s="101" t="str">
        <f>IF(C1189&gt;0,+VLOOKUP($C1189,'STYLE NAMES'!$B:$AC,8,FALSE),"")</f>
        <v>BREECHES</v>
      </c>
      <c r="L1189" s="101" t="str">
        <f>IF(E1189&gt;0,+VLOOKUP($E1189,'CODE GENERATOR'!$D:$T,3,FALSE),"")</f>
        <v>W</v>
      </c>
      <c r="M1189" s="101" t="str">
        <f>IF(E1189&gt;0,+VLOOKUP($E1189,'CODE GENERATOR'!$D:$T,4,FALSE),"")</f>
        <v>TECH JERSEY</v>
      </c>
      <c r="N1189" s="101" t="str">
        <f>IF(E1189&gt;0,+VLOOKUP($E1189,'CODE GENERATOR'!$D:$T,6,FALSE),"")</f>
        <v>WHITE</v>
      </c>
      <c r="O1189" s="101" t="str">
        <f>IF(E1189&gt;0,+VLOOKUP($E1189,'CODE GENERATOR'!$D:$T,7,FALSE),"")</f>
        <v>WHITE</v>
      </c>
      <c r="P1189" s="101" t="str">
        <f t="shared" si="90"/>
        <v>WHITE</v>
      </c>
      <c r="Q1189" s="104" t="str">
        <f>IF(E1189&gt;0,+VLOOKUP($E1189,'CODE GENERATOR'!$D:$T,11,FALSE),"")</f>
        <v>R.BOTMN_BRC0110W</v>
      </c>
      <c r="R1189" s="104" t="str">
        <f>IF(E1189&gt;0,+VLOOKUP($E1189,'CODE GENERATOR'!$D:$T,12,FALSE),"")</f>
        <v>TJR0037WHTWHT</v>
      </c>
      <c r="S1189" s="104" t="str">
        <f>IF(E1189&gt;0,+VLOOKUP($E1189,'CODE GENERATOR'!$D:$T,13,FALSE),"")</f>
        <v>R.BOTMN_BRC0110W_TJR0037WHTWHT</v>
      </c>
      <c r="T1189" s="104" t="str">
        <f t="shared" si="91"/>
        <v>R.BOTMN_BRC0110W_TJR0037WHTWHT_M / 46</v>
      </c>
      <c r="U1189" s="105"/>
      <c r="V1189" s="107" t="str" cm="1">
        <f t="array" ref="V1189">_xlfn.TEXTJOIN(";", TRUE, _xlfn.UNIQUE(_xlfn._xlws.FILTER(P$3:P$10029, C$3:C$10029=C1189)))</f>
        <v>WHITE;BLACK</v>
      </c>
      <c r="W1189" s="107" t="str" cm="1">
        <f t="array" ref="W1189">_xlfn.TEXTJOIN(";", TRUE, _xlfn.UNIQUE(_xlfn._xlws.FILTER(F$3:F$10029, C$3:C$10029=C1189)))</f>
        <v>XS / 42;S / 44;M / 46;L / 48;XL / 50;XXL / 52;3XL / 54</v>
      </c>
      <c r="X1189" s="101" t="str">
        <f>IF(E1189&gt;0,+VLOOKUP($E1189,'CODE GENERATOR'!$D:$AC,19,FALSE),0)</f>
        <v>2507_G_cavalier_ghost_0042</v>
      </c>
      <c r="Y1189" s="101" t="str">
        <f>IF(E1189&gt;0,+VLOOKUP($E1189,'CODE GENERATOR'!$D:$AC,20,FALSE),0)</f>
        <v>2507_G_cavalier_ghost_0043</v>
      </c>
      <c r="Z1189" s="101" t="str">
        <f>IF(E1189&gt;0,+VLOOKUP($E1189,'CODE GENERATOR'!$D:$AC,21,FALSE),0)</f>
        <v>2507_W_2066</v>
      </c>
      <c r="AA1189" s="101"/>
      <c r="AB1189" s="101"/>
      <c r="AC1189" s="101"/>
      <c r="AD1189" s="101"/>
      <c r="AE1189" s="101"/>
      <c r="AF1189" s="149" t="str">
        <f>IF($C1189&gt;0,$C1189&amp;" "&amp;$P1189&amp;" "&amp;+VLOOKUP($C1189,'STYLE NAMES'!$B:$AC,10,FALSE),"""")</f>
        <v>LEONARDO-W WHITE MEN'S KNEE GRIP PRO WINTER BREECHES</v>
      </c>
      <c r="AG1189" s="101" t="str">
        <f>"Enjoy our "&amp;(AF1189)&amp;"; "&amp;IF(C1189&gt;0,+VLOOKUP($C1189,'STYLE NAMES'!$B:$AC,11,FALSE),"")</f>
        <v>Enjoy our LEONARDO-W WHITE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89" s="101" t="str">
        <f>IF(C1189&gt;0,+VLOOKUP($C1189,'STYLE NAMES'!$B:$AC,12,FALSE),"")</f>
        <v>*Italian Premium fabric
*Extra-soft and comfortable technical jersey with heat tech polar fabric inside
*4-way stretch fabric
*Breathable and Quick Dry
*Wrinkle-free and Easy Care
*Knee Grip
Composition:
74% Micro PA /  26% Elasthane</v>
      </c>
      <c r="AI1189" s="101" t="str">
        <f>IF(C1189&gt;0,+VLOOKUP($C1189,'STYLE NAMES'!$B:$AC,13,FALSE),"")</f>
        <v>Machine Wash at 30°C
Mild process
Iron at low temperature
Iron from REVERSE
Do NOT iron on logos or prints
Do not bleach
Do NOT Tumble Dry</v>
      </c>
      <c r="AJ1189" s="149" t="str">
        <f>IF($C1189&gt;0,$C1189&amp;" "&amp;$P1189&amp;" "&amp;+VLOOKUP($C1189,'STYLE NAMES'!$B:$AC,14,FALSE),"""")</f>
        <v>LEONARDO-W WHITE KIŞLIK ERKEK PRO BİNİCİ PANTOLONU</v>
      </c>
      <c r="AK1189" s="149" t="str">
        <f>"Cavalier SanMarco tarafından tasarlanan "&amp;(AJ1189)&amp;"; "&amp;IF(C1189&gt;0,+VLOOKUP($C1189,'STYLE NAMES'!$B:$AC,15,FALSE),"")</f>
        <v>Cavalier SanMarco tarafından tasarlanan LEONARDO-W WHITE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89" s="149" t="str">
        <f>IF(C1189&gt;0,+VLOOKUP($C1189,'STYLE NAMES'!$B:$AC,16,FALSE),"")</f>
        <v>*İtalyan Premium kumaş
*Dışı ekstra yumuşak ve konforlu teknik jarse, içi ısı tutan polar kumaş
*4 yönlü esneme özelliği
*Nefes alabilir ve hızlı kurur
*Kırışmaz ve kolay bakım
*Diz Grip
Bileşimi:
%74 Mikro PA / %26 Elastan</v>
      </c>
      <c r="AM1189" s="149" t="str">
        <f>IF(C1189&gt;0,+VLOOKUP($C1189,'STYLE NAMES'!$B:$AC,17,FALSE),"")</f>
        <v>Makinede 30°C' de Yıkayın
Hassas Yıkama
Ilık ütü yapın
Tersten ütüleyin
Logo ve baskıları ÜTÜLEMEYİN
Çamaşır suyu kullanmayın
Kurutma Makinesinde Kurutmayın</v>
      </c>
      <c r="AN1189" s="149" t="str">
        <f>IF($C1189&gt;0,$C1189&amp;" "&amp;$P1189&amp;" "&amp;+VLOOKUP($C1189,'STYLE NAMES'!$B:$AC,18,FALSE),"""")</f>
        <v>LEONARDO-W WHITE PANTALONI INVERNALI KNEE GRIP PRO DA UOMO</v>
      </c>
      <c r="AO1189" s="101" t="str">
        <f>"Disegnato da Cavalier SanMarco "&amp;(AN1189)&amp;"; "&amp;IF(C1189&gt;0,+VLOOKUP($C1189,'STYLE NAMES'!$B:$AC,19,FALSE),"")</f>
        <v>Disegnato da Cavalier SanMarco LEONARDO-W WHITE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89" s="101" t="str">
        <f>IF(C1189&gt;0,+VLOOKUP($C1189,'STYLE NAMES'!$B:$AC,20,FALSE),"")</f>
        <v>*Tessuto premium italiano
*Jersey tecnico extra morbido e confortevole con felpa heat tech dentro
*Tessuto elasticizzato in 4 direzioni
*Traspirante e ad asciugatura rapida
*Antipiega e facile da curare
*Knee Grip
Composizione:
74% Micro PA / 26% Elastan</v>
      </c>
      <c r="AQ1189" s="101" t="str">
        <f>IF(C1189&gt;0,+VLOOKUP($C1189,'STYLE NAMES'!$B:$AC,21,FALSE),"")</f>
        <v>Lavare in lavatrice a 30°C Ciclo delicato 
Stirare a bassa temperatura
Stirare al rovescio 
Non stirare su loghi o stampe 
Non candeggiare 
Non asciugare in asciugatrice</v>
      </c>
      <c r="AR1189" s="101">
        <f>IF(D1189&gt;0,+VLOOKUP($C1189,'STYLE NAMES'!$B:$AC,22,FALSE),"")</f>
        <v>0</v>
      </c>
      <c r="AS1189" s="101">
        <f>IF(E1189&gt;0,+VLOOKUP($C1189,'STYLE NAMES'!$B:$AC,23,FALSE),"")</f>
        <v>0</v>
      </c>
      <c r="AT1189" s="101">
        <f>IF(F1189&gt;0,+VLOOKUP($C1189,'STYLE NAMES'!$B:$AC,24,FALSE),"")</f>
        <v>0</v>
      </c>
      <c r="AU1189" s="101">
        <f>IF(G1189&gt;0,+VLOOKUP($C1189,'STYLE NAMES'!$B:$AC,25,FALSE),"")</f>
        <v>0</v>
      </c>
      <c r="AV1189" s="101" t="str">
        <f>+VLOOKUP($S1189,'CODE GENERATOR'!$P:$AM,15,FALSE)</f>
        <v>R.TOPMN_CPL0039_PIQ0015WHTWHT</v>
      </c>
      <c r="AW1189" s="101" t="str">
        <f>+VLOOKUP($S1189,'CODE GENERATOR'!$P:$AM,16,FALSE)</f>
        <v>A.RACMN_TIE0083_KNT0000WHTWHT</v>
      </c>
      <c r="AX1189" s="101" t="str">
        <f>+VLOOKUP($S1189,'CODE GENERATOR'!$P:$AM,17,FALSE)</f>
        <v>A.RACUX_BLT0015_BRD0012WHTWHT</v>
      </c>
      <c r="AY1189" s="101" t="str">
        <f>+VLOOKUP($S1189,'CODE GENERATOR'!$P:$AM,18,FALSE)</f>
        <v>A.RACAU_SOC0018_NYL00003XBST6</v>
      </c>
      <c r="AZ1189" s="101">
        <f>+VLOOKUP($S1189,'CODE GENERATOR'!$P:$AM,19,FALSE)</f>
        <v>0</v>
      </c>
      <c r="BA1189" s="101">
        <f>+VLOOKUP($S1189,'CODE GENERATOR'!$P:$AM,20,FALSE)</f>
        <v>0</v>
      </c>
      <c r="BB1189" s="101">
        <f>+VLOOKUP($S1189,'CODE GENERATOR'!$P:$AM,21,FALSE)</f>
        <v>0</v>
      </c>
      <c r="BC1189" s="101">
        <f>+VLOOKUP($S1189,'CODE GENERATOR'!$P:$AM,22,FALSE)</f>
        <v>0</v>
      </c>
      <c r="BD1189" s="101">
        <f>+VLOOKUP($S1189,'CODE GENERATOR'!$P:$AM,23,FALSE)</f>
        <v>0</v>
      </c>
      <c r="BE1189" s="101">
        <f>+VLOOKUP($S1189,'CODE GENERATOR'!$P:$AM,24,FALSE)</f>
        <v>0</v>
      </c>
      <c r="BF1189" s="101">
        <f>IF(C1189&gt;0,+VLOOKUP(G1189,'CATEGORY ID'!$A$1:$L$118,3,FALSE),"")</f>
        <v>30</v>
      </c>
      <c r="BG1189" s="101">
        <f>IF(C1189&gt;0,+VLOOKUP(H1189,'CATEGORY ID'!$D$1:$L$118,3,FALSE),"")</f>
        <v>2</v>
      </c>
      <c r="BH1189" s="101">
        <f>IF(C1189&gt;0,+VLOOKUP((+H1189&amp;I1189),'CATEGORY ID'!$H$1:$I$121,2,FALSE),"")</f>
        <v>111</v>
      </c>
      <c r="BI1189" s="101"/>
      <c r="BJ1189" s="101">
        <f>IF(C1189&gt;0,IF(COUNTIF('CATEGORY ID'!$K$1:$K$121,+H1189&amp;K1189) &gt; 0, +VLOOKUP(+H1189&amp;K1189,'CATEGORY ID'!$K$1:$L$121,2,FALSE),""),"")</f>
        <v>95</v>
      </c>
      <c r="BK1189" s="101" t="str">
        <f>IF(C1189&gt;0,IF(COUNTIF('CATEGORY ID'!$K$124:$K$165, +VLOOKUP(C1189,'STYLE NAMES'!$B:$AE,30,FALSE)) &gt; 0, +VLOOKUP(VLOOKUP(C1189,'STYLE NAMES'!$B:$AE,30,FALSE),'CATEGORY ID'!K:M,2,FALSE),""),"")</f>
        <v/>
      </c>
      <c r="BL1189" s="101">
        <v>75</v>
      </c>
      <c r="BM1189" s="101"/>
      <c r="BN1189" s="101"/>
      <c r="BO1189" s="101"/>
      <c r="BP1189" s="101"/>
      <c r="BQ1189" s="101"/>
      <c r="BR1189" s="101" t="str" cm="1">
        <f t="array" ref="BR1189">IF(C1189&gt;0,_xlfn.TEXTJOIN(";", TRUE,_xlfn.UNIQUE(_xlfn._xlws.FILTER(BF1189:BQ1189,(BF1189:BQ1189&gt;0)),TRUE,FALSE)),"")&amp;";"&amp;BS1189</f>
        <v>30;2;111;95;75;</v>
      </c>
      <c r="BS1189" s="101"/>
      <c r="BT1189" s="101"/>
      <c r="BU1189" s="106">
        <f>IF(C1189&gt;0,+VLOOKUP($C1189,'STYLE NAMES'!$B:$AC,26,FALSE),"")</f>
        <v>229.9</v>
      </c>
      <c r="BV1189" s="106">
        <f>IF(C1189&gt;0,+VLOOKUP($C1189,'STYLE NAMES'!$B:$AC,27,FALSE),"")</f>
        <v>12640</v>
      </c>
      <c r="BW1189" s="106">
        <f>IF(C1189&gt;0,+VLOOKUP($C1189,'STYLE NAMES'!$B:$AC,28,FALSE),"")</f>
        <v>264.38499999999999</v>
      </c>
      <c r="BX1189" s="101"/>
      <c r="BZ1189" s="101">
        <v>14</v>
      </c>
      <c r="CA1189" s="137">
        <f t="shared" si="92"/>
        <v>1</v>
      </c>
      <c r="CB1189" s="137" t="str">
        <f>+VLOOKUP(C1189,'[2]STYLES &amp; MODELS MATRIX'!$A:$G,7,FALSE)</f>
        <v>HDJ</v>
      </c>
      <c r="CC1189" s="137" t="str">
        <f>+VLOOKUP(C1189,'[1]STYLES &amp; SIZE CHARTS'!$A:$H,8,FALSE)</f>
        <v>MB-BR1</v>
      </c>
      <c r="CD1189" s="137">
        <v>1</v>
      </c>
      <c r="CE1189" s="207"/>
    </row>
    <row r="1190" spans="2:83" ht="12" customHeight="1" x14ac:dyDescent="0.2">
      <c r="B1190" s="101" t="s">
        <v>1025</v>
      </c>
      <c r="C1190" s="101" t="s">
        <v>3832</v>
      </c>
      <c r="D1190" s="101" t="s">
        <v>3835</v>
      </c>
      <c r="E1190" s="203" t="s">
        <v>3882</v>
      </c>
      <c r="F1190" s="101" t="s">
        <v>2429</v>
      </c>
      <c r="G1190" s="101" t="str">
        <f>IF(C1190&gt;0,+VLOOKUP($C1190,'STYLE NAMES'!$B:$AC,4,FALSE),"")</f>
        <v>RIDER</v>
      </c>
      <c r="H1190" s="101" t="str">
        <f>IF(C1190&gt;0,+VLOOKUP($C1190,'STYLE NAMES'!$B:$AC,5,FALSE),"")</f>
        <v>MEN</v>
      </c>
      <c r="I1190" s="101" t="str">
        <f>IF(C1190&gt;0,+VLOOKUP($C1190,'STYLE NAMES'!$B:$AC,6,FALSE),"")</f>
        <v>BOTTOMS</v>
      </c>
      <c r="J1190" s="101" t="str">
        <f>IF(C1190&gt;0,+VLOOKUP($C1190,'STYLE NAMES'!$B:$AC,7,FALSE),"")</f>
        <v>MEN</v>
      </c>
      <c r="K1190" s="101" t="str">
        <f>IF(C1190&gt;0,+VLOOKUP($C1190,'STYLE NAMES'!$B:$AC,8,FALSE),"")</f>
        <v>BREECHES</v>
      </c>
      <c r="L1190" s="101" t="str">
        <f>IF(E1190&gt;0,+VLOOKUP($E1190,'CODE GENERATOR'!$D:$T,3,FALSE),"")</f>
        <v>W</v>
      </c>
      <c r="M1190" s="101" t="str">
        <f>IF(E1190&gt;0,+VLOOKUP($E1190,'CODE GENERATOR'!$D:$T,4,FALSE),"")</f>
        <v>TECH JERSEY</v>
      </c>
      <c r="N1190" s="101" t="str">
        <f>IF(E1190&gt;0,+VLOOKUP($E1190,'CODE GENERATOR'!$D:$T,6,FALSE),"")</f>
        <v>WHITE</v>
      </c>
      <c r="O1190" s="101" t="str">
        <f>IF(E1190&gt;0,+VLOOKUP($E1190,'CODE GENERATOR'!$D:$T,7,FALSE),"")</f>
        <v>WHITE</v>
      </c>
      <c r="P1190" s="101" t="str">
        <f t="shared" si="90"/>
        <v>WHITE</v>
      </c>
      <c r="Q1190" s="104" t="str">
        <f>IF(E1190&gt;0,+VLOOKUP($E1190,'CODE GENERATOR'!$D:$T,11,FALSE),"")</f>
        <v>R.BOTMN_BRC0110W</v>
      </c>
      <c r="R1190" s="104" t="str">
        <f>IF(E1190&gt;0,+VLOOKUP($E1190,'CODE GENERATOR'!$D:$T,12,FALSE),"")</f>
        <v>TJR0037WHTWHT</v>
      </c>
      <c r="S1190" s="104" t="str">
        <f>IF(E1190&gt;0,+VLOOKUP($E1190,'CODE GENERATOR'!$D:$T,13,FALSE),"")</f>
        <v>R.BOTMN_BRC0110W_TJR0037WHTWHT</v>
      </c>
      <c r="T1190" s="104" t="str">
        <f t="shared" si="91"/>
        <v>R.BOTMN_BRC0110W_TJR0037WHTWHT_L / 48</v>
      </c>
      <c r="U1190" s="105"/>
      <c r="V1190" s="107" t="str" cm="1">
        <f t="array" ref="V1190">_xlfn.TEXTJOIN(";", TRUE, _xlfn.UNIQUE(_xlfn._xlws.FILTER(P$3:P$10029, C$3:C$10029=C1190)))</f>
        <v>WHITE;BLACK</v>
      </c>
      <c r="W1190" s="107" t="str" cm="1">
        <f t="array" ref="W1190">_xlfn.TEXTJOIN(";", TRUE, _xlfn.UNIQUE(_xlfn._xlws.FILTER(F$3:F$10029, C$3:C$10029=C1190)))</f>
        <v>XS / 42;S / 44;M / 46;L / 48;XL / 50;XXL / 52;3XL / 54</v>
      </c>
      <c r="X1190" s="101" t="str">
        <f>IF(E1190&gt;0,+VLOOKUP($E1190,'CODE GENERATOR'!$D:$AC,19,FALSE),0)</f>
        <v>2507_G_cavalier_ghost_0042</v>
      </c>
      <c r="Y1190" s="101" t="str">
        <f>IF(E1190&gt;0,+VLOOKUP($E1190,'CODE GENERATOR'!$D:$AC,20,FALSE),0)</f>
        <v>2507_G_cavalier_ghost_0043</v>
      </c>
      <c r="Z1190" s="101" t="str">
        <f>IF(E1190&gt;0,+VLOOKUP($E1190,'CODE GENERATOR'!$D:$AC,21,FALSE),0)</f>
        <v>2507_W_2066</v>
      </c>
      <c r="AA1190" s="101"/>
      <c r="AB1190" s="101"/>
      <c r="AC1190" s="101"/>
      <c r="AD1190" s="101"/>
      <c r="AE1190" s="101"/>
      <c r="AF1190" s="149" t="str">
        <f>IF($C1190&gt;0,$C1190&amp;" "&amp;$P1190&amp;" "&amp;+VLOOKUP($C1190,'STYLE NAMES'!$B:$AC,10,FALSE),"""")</f>
        <v>LEONARDO-W WHITE MEN'S KNEE GRIP PRO WINTER BREECHES</v>
      </c>
      <c r="AG1190" s="101" t="str">
        <f>"Enjoy our "&amp;(AF1190)&amp;"; "&amp;IF(C1190&gt;0,+VLOOKUP($C1190,'STYLE NAMES'!$B:$AC,11,FALSE),"")</f>
        <v>Enjoy our LEONARDO-W WHITE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0" s="101" t="str">
        <f>IF(C1190&gt;0,+VLOOKUP($C1190,'STYLE NAMES'!$B:$AC,12,FALSE),"")</f>
        <v>*Italian Premium fabric
*Extra-soft and comfortable technical jersey with heat tech polar fabric inside
*4-way stretch fabric
*Breathable and Quick Dry
*Wrinkle-free and Easy Care
*Knee Grip
Composition:
74% Micro PA /  26% Elasthane</v>
      </c>
      <c r="AI1190" s="101" t="str">
        <f>IF(C1190&gt;0,+VLOOKUP($C1190,'STYLE NAMES'!$B:$AC,13,FALSE),"")</f>
        <v>Machine Wash at 30°C
Mild process
Iron at low temperature
Iron from REVERSE
Do NOT iron on logos or prints
Do not bleach
Do NOT Tumble Dry</v>
      </c>
      <c r="AJ1190" s="149" t="str">
        <f>IF($C1190&gt;0,$C1190&amp;" "&amp;$P1190&amp;" "&amp;+VLOOKUP($C1190,'STYLE NAMES'!$B:$AC,14,FALSE),"""")</f>
        <v>LEONARDO-W WHITE KIŞLIK ERKEK PRO BİNİCİ PANTOLONU</v>
      </c>
      <c r="AK1190" s="149" t="str">
        <f>"Cavalier SanMarco tarafından tasarlanan "&amp;(AJ1190)&amp;"; "&amp;IF(C1190&gt;0,+VLOOKUP($C1190,'STYLE NAMES'!$B:$AC,15,FALSE),"")</f>
        <v>Cavalier SanMarco tarafından tasarlanan LEONARDO-W WHITE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0" s="149" t="str">
        <f>IF(C1190&gt;0,+VLOOKUP($C1190,'STYLE NAMES'!$B:$AC,16,FALSE),"")</f>
        <v>*İtalyan Premium kumaş
*Dışı ekstra yumuşak ve konforlu teknik jarse, içi ısı tutan polar kumaş
*4 yönlü esneme özelliği
*Nefes alabilir ve hızlı kurur
*Kırışmaz ve kolay bakım
*Diz Grip
Bileşimi:
%74 Mikro PA / %26 Elastan</v>
      </c>
      <c r="AM1190" s="149" t="str">
        <f>IF(C1190&gt;0,+VLOOKUP($C1190,'STYLE NAMES'!$B:$AC,17,FALSE),"")</f>
        <v>Makinede 30°C' de Yıkayın
Hassas Yıkama
Ilık ütü yapın
Tersten ütüleyin
Logo ve baskıları ÜTÜLEMEYİN
Çamaşır suyu kullanmayın
Kurutma Makinesinde Kurutmayın</v>
      </c>
      <c r="AN1190" s="149" t="str">
        <f>IF($C1190&gt;0,$C1190&amp;" "&amp;$P1190&amp;" "&amp;+VLOOKUP($C1190,'STYLE NAMES'!$B:$AC,18,FALSE),"""")</f>
        <v>LEONARDO-W WHITE PANTALONI INVERNALI KNEE GRIP PRO DA UOMO</v>
      </c>
      <c r="AO1190" s="101" t="str">
        <f>"Disegnato da Cavalier SanMarco "&amp;(AN1190)&amp;"; "&amp;IF(C1190&gt;0,+VLOOKUP($C1190,'STYLE NAMES'!$B:$AC,19,FALSE),"")</f>
        <v>Disegnato da Cavalier SanMarco LEONARDO-W WHITE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0" s="101" t="str">
        <f>IF(C1190&gt;0,+VLOOKUP($C1190,'STYLE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0" s="101" t="str">
        <f>IF(C1190&gt;0,+VLOOKUP($C1190,'STYLE NAMES'!$B:$AC,21,FALSE),"")</f>
        <v>Lavare in lavatrice a 30°C Ciclo delicato 
Stirare a bassa temperatura
Stirare al rovescio 
Non stirare su loghi o stampe 
Non candeggiare 
Non asciugare in asciugatrice</v>
      </c>
      <c r="AR1190" s="101">
        <f>IF(D1190&gt;0,+VLOOKUP($C1190,'STYLE NAMES'!$B:$AC,22,FALSE),"")</f>
        <v>0</v>
      </c>
      <c r="AS1190" s="101">
        <f>IF(E1190&gt;0,+VLOOKUP($C1190,'STYLE NAMES'!$B:$AC,23,FALSE),"")</f>
        <v>0</v>
      </c>
      <c r="AT1190" s="101">
        <f>IF(F1190&gt;0,+VLOOKUP($C1190,'STYLE NAMES'!$B:$AC,24,FALSE),"")</f>
        <v>0</v>
      </c>
      <c r="AU1190" s="101">
        <f>IF(G1190&gt;0,+VLOOKUP($C1190,'STYLE NAMES'!$B:$AC,25,FALSE),"")</f>
        <v>0</v>
      </c>
      <c r="AV1190" s="101" t="str">
        <f>+VLOOKUP($S1190,'CODE GENERATOR'!$P:$AM,15,FALSE)</f>
        <v>R.TOPMN_CPL0039_PIQ0015WHTWHT</v>
      </c>
      <c r="AW1190" s="101" t="str">
        <f>+VLOOKUP($S1190,'CODE GENERATOR'!$P:$AM,16,FALSE)</f>
        <v>A.RACMN_TIE0083_KNT0000WHTWHT</v>
      </c>
      <c r="AX1190" s="101" t="str">
        <f>+VLOOKUP($S1190,'CODE GENERATOR'!$P:$AM,17,FALSE)</f>
        <v>A.RACUX_BLT0015_BRD0012WHTWHT</v>
      </c>
      <c r="AY1190" s="101" t="str">
        <f>+VLOOKUP($S1190,'CODE GENERATOR'!$P:$AM,18,FALSE)</f>
        <v>A.RACAU_SOC0018_NYL00003XBST6</v>
      </c>
      <c r="AZ1190" s="101">
        <f>+VLOOKUP($S1190,'CODE GENERATOR'!$P:$AM,19,FALSE)</f>
        <v>0</v>
      </c>
      <c r="BA1190" s="101">
        <f>+VLOOKUP($S1190,'CODE GENERATOR'!$P:$AM,20,FALSE)</f>
        <v>0</v>
      </c>
      <c r="BB1190" s="101">
        <f>+VLOOKUP($S1190,'CODE GENERATOR'!$P:$AM,21,FALSE)</f>
        <v>0</v>
      </c>
      <c r="BC1190" s="101">
        <f>+VLOOKUP($S1190,'CODE GENERATOR'!$P:$AM,22,FALSE)</f>
        <v>0</v>
      </c>
      <c r="BD1190" s="101">
        <f>+VLOOKUP($S1190,'CODE GENERATOR'!$P:$AM,23,FALSE)</f>
        <v>0</v>
      </c>
      <c r="BE1190" s="101">
        <f>+VLOOKUP($S1190,'CODE GENERATOR'!$P:$AM,24,FALSE)</f>
        <v>0</v>
      </c>
      <c r="BF1190" s="101">
        <f>IF(C1190&gt;0,+VLOOKUP(G1190,'CATEGORY ID'!$A$1:$L$118,3,FALSE),"")</f>
        <v>30</v>
      </c>
      <c r="BG1190" s="101">
        <f>IF(C1190&gt;0,+VLOOKUP(H1190,'CATEGORY ID'!$D$1:$L$118,3,FALSE),"")</f>
        <v>2</v>
      </c>
      <c r="BH1190" s="101">
        <f>IF(C1190&gt;0,+VLOOKUP((+H1190&amp;I1190),'CATEGORY ID'!$H$1:$I$121,2,FALSE),"")</f>
        <v>111</v>
      </c>
      <c r="BI1190" s="101"/>
      <c r="BJ1190" s="101">
        <f>IF(C1190&gt;0,IF(COUNTIF('CATEGORY ID'!$K$1:$K$121,+H1190&amp;K1190) &gt; 0, +VLOOKUP(+H1190&amp;K1190,'CATEGORY ID'!$K$1:$L$121,2,FALSE),""),"")</f>
        <v>95</v>
      </c>
      <c r="BK1190" s="101" t="str">
        <f>IF(C1190&gt;0,IF(COUNTIF('CATEGORY ID'!$K$124:$K$165, +VLOOKUP(C1190,'STYLE NAMES'!$B:$AE,30,FALSE)) &gt; 0, +VLOOKUP(VLOOKUP(C1190,'STYLE NAMES'!$B:$AE,30,FALSE),'CATEGORY ID'!K:M,2,FALSE),""),"")</f>
        <v/>
      </c>
      <c r="BL1190" s="101">
        <v>75</v>
      </c>
      <c r="BM1190" s="101"/>
      <c r="BN1190" s="101"/>
      <c r="BO1190" s="101"/>
      <c r="BP1190" s="101"/>
      <c r="BQ1190" s="101"/>
      <c r="BR1190" s="101" t="str" cm="1">
        <f t="array" ref="BR1190">IF(C1190&gt;0,_xlfn.TEXTJOIN(";", TRUE,_xlfn.UNIQUE(_xlfn._xlws.FILTER(BF1190:BQ1190,(BF1190:BQ1190&gt;0)),TRUE,FALSE)),"")&amp;";"&amp;BS1190</f>
        <v>30;2;111;95;75;</v>
      </c>
      <c r="BS1190" s="101"/>
      <c r="BT1190" s="101"/>
      <c r="BU1190" s="106">
        <f>IF(C1190&gt;0,+VLOOKUP($C1190,'STYLE NAMES'!$B:$AC,26,FALSE),"")</f>
        <v>229.9</v>
      </c>
      <c r="BV1190" s="106">
        <f>IF(C1190&gt;0,+VLOOKUP($C1190,'STYLE NAMES'!$B:$AC,27,FALSE),"")</f>
        <v>12640</v>
      </c>
      <c r="BW1190" s="106">
        <f>IF(C1190&gt;0,+VLOOKUP($C1190,'STYLE NAMES'!$B:$AC,28,FALSE),"")</f>
        <v>264.38499999999999</v>
      </c>
      <c r="BX1190" s="101"/>
      <c r="BZ1190" s="101">
        <v>12</v>
      </c>
      <c r="CA1190" s="137">
        <f t="shared" si="92"/>
        <v>1</v>
      </c>
      <c r="CB1190" s="137" t="str">
        <f>+VLOOKUP(C1190,'[2]STYLES &amp; MODELS MATRIX'!$A:$G,7,FALSE)</f>
        <v>HDJ</v>
      </c>
      <c r="CC1190" s="137" t="str">
        <f>+VLOOKUP(C1190,'[1]STYLES &amp; SIZE CHARTS'!$A:$H,8,FALSE)</f>
        <v>MB-BR1</v>
      </c>
      <c r="CD1190" s="137">
        <v>1</v>
      </c>
      <c r="CE1190" s="207"/>
    </row>
    <row r="1191" spans="2:83" ht="12" customHeight="1" x14ac:dyDescent="0.2">
      <c r="B1191" s="101" t="s">
        <v>1025</v>
      </c>
      <c r="C1191" s="101" t="s">
        <v>3832</v>
      </c>
      <c r="D1191" s="101" t="s">
        <v>3835</v>
      </c>
      <c r="E1191" s="203" t="s">
        <v>3882</v>
      </c>
      <c r="F1191" s="101" t="s">
        <v>2430</v>
      </c>
      <c r="G1191" s="101" t="str">
        <f>IF(C1191&gt;0,+VLOOKUP($C1191,'STYLE NAMES'!$B:$AC,4,FALSE),"")</f>
        <v>RIDER</v>
      </c>
      <c r="H1191" s="101" t="str">
        <f>IF(C1191&gt;0,+VLOOKUP($C1191,'STYLE NAMES'!$B:$AC,5,FALSE),"")</f>
        <v>MEN</v>
      </c>
      <c r="I1191" s="101" t="str">
        <f>IF(C1191&gt;0,+VLOOKUP($C1191,'STYLE NAMES'!$B:$AC,6,FALSE),"")</f>
        <v>BOTTOMS</v>
      </c>
      <c r="J1191" s="101" t="str">
        <f>IF(C1191&gt;0,+VLOOKUP($C1191,'STYLE NAMES'!$B:$AC,7,FALSE),"")</f>
        <v>MEN</v>
      </c>
      <c r="K1191" s="101" t="str">
        <f>IF(C1191&gt;0,+VLOOKUP($C1191,'STYLE NAMES'!$B:$AC,8,FALSE),"")</f>
        <v>BREECHES</v>
      </c>
      <c r="L1191" s="101" t="str">
        <f>IF(E1191&gt;0,+VLOOKUP($E1191,'CODE GENERATOR'!$D:$T,3,FALSE),"")</f>
        <v>W</v>
      </c>
      <c r="M1191" s="101" t="str">
        <f>IF(E1191&gt;0,+VLOOKUP($E1191,'CODE GENERATOR'!$D:$T,4,FALSE),"")</f>
        <v>TECH JERSEY</v>
      </c>
      <c r="N1191" s="101" t="str">
        <f>IF(E1191&gt;0,+VLOOKUP($E1191,'CODE GENERATOR'!$D:$T,6,FALSE),"")</f>
        <v>WHITE</v>
      </c>
      <c r="O1191" s="101" t="str">
        <f>IF(E1191&gt;0,+VLOOKUP($E1191,'CODE GENERATOR'!$D:$T,7,FALSE),"")</f>
        <v>WHITE</v>
      </c>
      <c r="P1191" s="101" t="str">
        <f t="shared" si="90"/>
        <v>WHITE</v>
      </c>
      <c r="Q1191" s="104" t="str">
        <f>IF(E1191&gt;0,+VLOOKUP($E1191,'CODE GENERATOR'!$D:$T,11,FALSE),"")</f>
        <v>R.BOTMN_BRC0110W</v>
      </c>
      <c r="R1191" s="104" t="str">
        <f>IF(E1191&gt;0,+VLOOKUP($E1191,'CODE GENERATOR'!$D:$T,12,FALSE),"")</f>
        <v>TJR0037WHTWHT</v>
      </c>
      <c r="S1191" s="104" t="str">
        <f>IF(E1191&gt;0,+VLOOKUP($E1191,'CODE GENERATOR'!$D:$T,13,FALSE),"")</f>
        <v>R.BOTMN_BRC0110W_TJR0037WHTWHT</v>
      </c>
      <c r="T1191" s="104" t="str">
        <f t="shared" si="91"/>
        <v>R.BOTMN_BRC0110W_TJR0037WHTWHT_XL / 50</v>
      </c>
      <c r="U1191" s="105"/>
      <c r="V1191" s="107" t="str" cm="1">
        <f t="array" ref="V1191">_xlfn.TEXTJOIN(";", TRUE, _xlfn.UNIQUE(_xlfn._xlws.FILTER(P$3:P$10029, C$3:C$10029=C1191)))</f>
        <v>WHITE;BLACK</v>
      </c>
      <c r="W1191" s="107" t="str" cm="1">
        <f t="array" ref="W1191">_xlfn.TEXTJOIN(";", TRUE, _xlfn.UNIQUE(_xlfn._xlws.FILTER(F$3:F$10029, C$3:C$10029=C1191)))</f>
        <v>XS / 42;S / 44;M / 46;L / 48;XL / 50;XXL / 52;3XL / 54</v>
      </c>
      <c r="X1191" s="101" t="str">
        <f>IF(E1191&gt;0,+VLOOKUP($E1191,'CODE GENERATOR'!$D:$AC,19,FALSE),0)</f>
        <v>2507_G_cavalier_ghost_0042</v>
      </c>
      <c r="Y1191" s="101" t="str">
        <f>IF(E1191&gt;0,+VLOOKUP($E1191,'CODE GENERATOR'!$D:$AC,20,FALSE),0)</f>
        <v>2507_G_cavalier_ghost_0043</v>
      </c>
      <c r="Z1191" s="101" t="str">
        <f>IF(E1191&gt;0,+VLOOKUP($E1191,'CODE GENERATOR'!$D:$AC,21,FALSE),0)</f>
        <v>2507_W_2066</v>
      </c>
      <c r="AA1191" s="101"/>
      <c r="AB1191" s="101"/>
      <c r="AC1191" s="101"/>
      <c r="AD1191" s="101"/>
      <c r="AE1191" s="101"/>
      <c r="AF1191" s="149" t="str">
        <f>IF($C1191&gt;0,$C1191&amp;" "&amp;$P1191&amp;" "&amp;+VLOOKUP($C1191,'STYLE NAMES'!$B:$AC,10,FALSE),"""")</f>
        <v>LEONARDO-W WHITE MEN'S KNEE GRIP PRO WINTER BREECHES</v>
      </c>
      <c r="AG1191" s="101" t="str">
        <f>"Enjoy our "&amp;(AF1191)&amp;"; "&amp;IF(C1191&gt;0,+VLOOKUP($C1191,'STYLE NAMES'!$B:$AC,11,FALSE),"")</f>
        <v>Enjoy our LEONARDO-W WHITE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1" s="101" t="str">
        <f>IF(C1191&gt;0,+VLOOKUP($C1191,'STYLE NAMES'!$B:$AC,12,FALSE),"")</f>
        <v>*Italian Premium fabric
*Extra-soft and comfortable technical jersey with heat tech polar fabric inside
*4-way stretch fabric
*Breathable and Quick Dry
*Wrinkle-free and Easy Care
*Knee Grip
Composition:
74% Micro PA /  26% Elasthane</v>
      </c>
      <c r="AI1191" s="101" t="str">
        <f>IF(C1191&gt;0,+VLOOKUP($C1191,'STYLE NAMES'!$B:$AC,13,FALSE),"")</f>
        <v>Machine Wash at 30°C
Mild process
Iron at low temperature
Iron from REVERSE
Do NOT iron on logos or prints
Do not bleach
Do NOT Tumble Dry</v>
      </c>
      <c r="AJ1191" s="149" t="str">
        <f>IF($C1191&gt;0,$C1191&amp;" "&amp;$P1191&amp;" "&amp;+VLOOKUP($C1191,'STYLE NAMES'!$B:$AC,14,FALSE),"""")</f>
        <v>LEONARDO-W WHITE KIŞLIK ERKEK PRO BİNİCİ PANTOLONU</v>
      </c>
      <c r="AK1191" s="149" t="str">
        <f>"Cavalier SanMarco tarafından tasarlanan "&amp;(AJ1191)&amp;"; "&amp;IF(C1191&gt;0,+VLOOKUP($C1191,'STYLE NAMES'!$B:$AC,15,FALSE),"")</f>
        <v>Cavalier SanMarco tarafından tasarlanan LEONARDO-W WHITE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1" s="149" t="str">
        <f>IF(C1191&gt;0,+VLOOKUP($C1191,'STYLE NAMES'!$B:$AC,16,FALSE),"")</f>
        <v>*İtalyan Premium kumaş
*Dışı ekstra yumuşak ve konforlu teknik jarse, içi ısı tutan polar kumaş
*4 yönlü esneme özelliği
*Nefes alabilir ve hızlı kurur
*Kırışmaz ve kolay bakım
*Diz Grip
Bileşimi:
%74 Mikro PA / %26 Elastan</v>
      </c>
      <c r="AM1191" s="149" t="str">
        <f>IF(C1191&gt;0,+VLOOKUP($C1191,'STYLE NAMES'!$B:$AC,17,FALSE),"")</f>
        <v>Makinede 30°C' de Yıkayın
Hassas Yıkama
Ilık ütü yapın
Tersten ütüleyin
Logo ve baskıları ÜTÜLEMEYİN
Çamaşır suyu kullanmayın
Kurutma Makinesinde Kurutmayın</v>
      </c>
      <c r="AN1191" s="149" t="str">
        <f>IF($C1191&gt;0,$C1191&amp;" "&amp;$P1191&amp;" "&amp;+VLOOKUP($C1191,'STYLE NAMES'!$B:$AC,18,FALSE),"""")</f>
        <v>LEONARDO-W WHITE PANTALONI INVERNALI KNEE GRIP PRO DA UOMO</v>
      </c>
      <c r="AO1191" s="101" t="str">
        <f>"Disegnato da Cavalier SanMarco "&amp;(AN1191)&amp;"; "&amp;IF(C1191&gt;0,+VLOOKUP($C1191,'STYLE NAMES'!$B:$AC,19,FALSE),"")</f>
        <v>Disegnato da Cavalier SanMarco LEONARDO-W WHITE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1" s="101" t="str">
        <f>IF(C1191&gt;0,+VLOOKUP($C1191,'STYLE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1" s="101" t="str">
        <f>IF(C1191&gt;0,+VLOOKUP($C1191,'STYLE NAMES'!$B:$AC,21,FALSE),"")</f>
        <v>Lavare in lavatrice a 30°C Ciclo delicato 
Stirare a bassa temperatura
Stirare al rovescio 
Non stirare su loghi o stampe 
Non candeggiare 
Non asciugare in asciugatrice</v>
      </c>
      <c r="AR1191" s="101">
        <f>IF(D1191&gt;0,+VLOOKUP($C1191,'STYLE NAMES'!$B:$AC,22,FALSE),"")</f>
        <v>0</v>
      </c>
      <c r="AS1191" s="101">
        <f>IF(E1191&gt;0,+VLOOKUP($C1191,'STYLE NAMES'!$B:$AC,23,FALSE),"")</f>
        <v>0</v>
      </c>
      <c r="AT1191" s="101">
        <f>IF(F1191&gt;0,+VLOOKUP($C1191,'STYLE NAMES'!$B:$AC,24,FALSE),"")</f>
        <v>0</v>
      </c>
      <c r="AU1191" s="101">
        <f>IF(G1191&gt;0,+VLOOKUP($C1191,'STYLE NAMES'!$B:$AC,25,FALSE),"")</f>
        <v>0</v>
      </c>
      <c r="AV1191" s="101" t="str">
        <f>+VLOOKUP($S1191,'CODE GENERATOR'!$P:$AM,15,FALSE)</f>
        <v>R.TOPMN_CPL0039_PIQ0015WHTWHT</v>
      </c>
      <c r="AW1191" s="101" t="str">
        <f>+VLOOKUP($S1191,'CODE GENERATOR'!$P:$AM,16,FALSE)</f>
        <v>A.RACMN_TIE0083_KNT0000WHTWHT</v>
      </c>
      <c r="AX1191" s="101" t="str">
        <f>+VLOOKUP($S1191,'CODE GENERATOR'!$P:$AM,17,FALSE)</f>
        <v>A.RACUX_BLT0015_BRD0012WHTWHT</v>
      </c>
      <c r="AY1191" s="101" t="str">
        <f>+VLOOKUP($S1191,'CODE GENERATOR'!$P:$AM,18,FALSE)</f>
        <v>A.RACAU_SOC0018_NYL00003XBST6</v>
      </c>
      <c r="AZ1191" s="101">
        <f>+VLOOKUP($S1191,'CODE GENERATOR'!$P:$AM,19,FALSE)</f>
        <v>0</v>
      </c>
      <c r="BA1191" s="101">
        <f>+VLOOKUP($S1191,'CODE GENERATOR'!$P:$AM,20,FALSE)</f>
        <v>0</v>
      </c>
      <c r="BB1191" s="101">
        <f>+VLOOKUP($S1191,'CODE GENERATOR'!$P:$AM,21,FALSE)</f>
        <v>0</v>
      </c>
      <c r="BC1191" s="101">
        <f>+VLOOKUP($S1191,'CODE GENERATOR'!$P:$AM,22,FALSE)</f>
        <v>0</v>
      </c>
      <c r="BD1191" s="101">
        <f>+VLOOKUP($S1191,'CODE GENERATOR'!$P:$AM,23,FALSE)</f>
        <v>0</v>
      </c>
      <c r="BE1191" s="101">
        <f>+VLOOKUP($S1191,'CODE GENERATOR'!$P:$AM,24,FALSE)</f>
        <v>0</v>
      </c>
      <c r="BF1191" s="101">
        <f>IF(C1191&gt;0,+VLOOKUP(G1191,'CATEGORY ID'!$A$1:$L$118,3,FALSE),"")</f>
        <v>30</v>
      </c>
      <c r="BG1191" s="101">
        <f>IF(C1191&gt;0,+VLOOKUP(H1191,'CATEGORY ID'!$D$1:$L$118,3,FALSE),"")</f>
        <v>2</v>
      </c>
      <c r="BH1191" s="101">
        <f>IF(C1191&gt;0,+VLOOKUP((+H1191&amp;I1191),'CATEGORY ID'!$H$1:$I$121,2,FALSE),"")</f>
        <v>111</v>
      </c>
      <c r="BI1191" s="101"/>
      <c r="BJ1191" s="101">
        <f>IF(C1191&gt;0,IF(COUNTIF('CATEGORY ID'!$K$1:$K$121,+H1191&amp;K1191) &gt; 0, +VLOOKUP(+H1191&amp;K1191,'CATEGORY ID'!$K$1:$L$121,2,FALSE),""),"")</f>
        <v>95</v>
      </c>
      <c r="BK1191" s="101" t="str">
        <f>IF(C1191&gt;0,IF(COUNTIF('CATEGORY ID'!$K$124:$K$165, +VLOOKUP(C1191,'STYLE NAMES'!$B:$AE,30,FALSE)) &gt; 0, +VLOOKUP(VLOOKUP(C1191,'STYLE NAMES'!$B:$AE,30,FALSE),'CATEGORY ID'!K:M,2,FALSE),""),"")</f>
        <v/>
      </c>
      <c r="BL1191" s="101">
        <v>75</v>
      </c>
      <c r="BM1191" s="101"/>
      <c r="BN1191" s="101"/>
      <c r="BO1191" s="101"/>
      <c r="BP1191" s="101"/>
      <c r="BQ1191" s="101"/>
      <c r="BR1191" s="101" t="str" cm="1">
        <f t="array" ref="BR1191">IF(C1191&gt;0,_xlfn.TEXTJOIN(";", TRUE,_xlfn.UNIQUE(_xlfn._xlws.FILTER(BF1191:BQ1191,(BF1191:BQ1191&gt;0)),TRUE,FALSE)),"")&amp;";"&amp;BS1191</f>
        <v>30;2;111;95;75;</v>
      </c>
      <c r="BS1191" s="101"/>
      <c r="BT1191" s="101"/>
      <c r="BU1191" s="106">
        <f>IF(C1191&gt;0,+VLOOKUP($C1191,'STYLE NAMES'!$B:$AC,26,FALSE),"")</f>
        <v>229.9</v>
      </c>
      <c r="BV1191" s="106">
        <f>IF(C1191&gt;0,+VLOOKUP($C1191,'STYLE NAMES'!$B:$AC,27,FALSE),"")</f>
        <v>12640</v>
      </c>
      <c r="BW1191" s="106">
        <f>IF(C1191&gt;0,+VLOOKUP($C1191,'STYLE NAMES'!$B:$AC,28,FALSE),"")</f>
        <v>264.38499999999999</v>
      </c>
      <c r="BX1191" s="101"/>
      <c r="BZ1191" s="101">
        <v>8</v>
      </c>
      <c r="CA1191" s="137">
        <f t="shared" si="92"/>
        <v>1</v>
      </c>
      <c r="CB1191" s="137" t="str">
        <f>+VLOOKUP(C1191,'[2]STYLES &amp; MODELS MATRIX'!$A:$G,7,FALSE)</f>
        <v>HDJ</v>
      </c>
      <c r="CC1191" s="137" t="str">
        <f>+VLOOKUP(C1191,'[1]STYLES &amp; SIZE CHARTS'!$A:$H,8,FALSE)</f>
        <v>MB-BR1</v>
      </c>
      <c r="CD1191" s="137">
        <v>1</v>
      </c>
      <c r="CE1191" s="207"/>
    </row>
    <row r="1192" spans="2:83" ht="12" customHeight="1" x14ac:dyDescent="0.2">
      <c r="B1192" s="101" t="s">
        <v>1025</v>
      </c>
      <c r="C1192" s="101" t="s">
        <v>3832</v>
      </c>
      <c r="D1192" s="101" t="s">
        <v>3835</v>
      </c>
      <c r="E1192" s="203" t="s">
        <v>3882</v>
      </c>
      <c r="F1192" s="101" t="s">
        <v>2431</v>
      </c>
      <c r="G1192" s="101" t="str">
        <f>IF(C1192&gt;0,+VLOOKUP($C1192,'STYLE NAMES'!$B:$AC,4,FALSE),"")</f>
        <v>RIDER</v>
      </c>
      <c r="H1192" s="101" t="str">
        <f>IF(C1192&gt;0,+VLOOKUP($C1192,'STYLE NAMES'!$B:$AC,5,FALSE),"")</f>
        <v>MEN</v>
      </c>
      <c r="I1192" s="101" t="str">
        <f>IF(C1192&gt;0,+VLOOKUP($C1192,'STYLE NAMES'!$B:$AC,6,FALSE),"")</f>
        <v>BOTTOMS</v>
      </c>
      <c r="J1192" s="101" t="str">
        <f>IF(C1192&gt;0,+VLOOKUP($C1192,'STYLE NAMES'!$B:$AC,7,FALSE),"")</f>
        <v>MEN</v>
      </c>
      <c r="K1192" s="101" t="str">
        <f>IF(C1192&gt;0,+VLOOKUP($C1192,'STYLE NAMES'!$B:$AC,8,FALSE),"")</f>
        <v>BREECHES</v>
      </c>
      <c r="L1192" s="101" t="str">
        <f>IF(E1192&gt;0,+VLOOKUP($E1192,'CODE GENERATOR'!$D:$T,3,FALSE),"")</f>
        <v>W</v>
      </c>
      <c r="M1192" s="101" t="str">
        <f>IF(E1192&gt;0,+VLOOKUP($E1192,'CODE GENERATOR'!$D:$T,4,FALSE),"")</f>
        <v>TECH JERSEY</v>
      </c>
      <c r="N1192" s="101" t="str">
        <f>IF(E1192&gt;0,+VLOOKUP($E1192,'CODE GENERATOR'!$D:$T,6,FALSE),"")</f>
        <v>WHITE</v>
      </c>
      <c r="O1192" s="101" t="str">
        <f>IF(E1192&gt;0,+VLOOKUP($E1192,'CODE GENERATOR'!$D:$T,7,FALSE),"")</f>
        <v>WHITE</v>
      </c>
      <c r="P1192" s="101" t="str">
        <f t="shared" si="90"/>
        <v>WHITE</v>
      </c>
      <c r="Q1192" s="104" t="str">
        <f>IF(E1192&gt;0,+VLOOKUP($E1192,'CODE GENERATOR'!$D:$T,11,FALSE),"")</f>
        <v>R.BOTMN_BRC0110W</v>
      </c>
      <c r="R1192" s="104" t="str">
        <f>IF(E1192&gt;0,+VLOOKUP($E1192,'CODE GENERATOR'!$D:$T,12,FALSE),"")</f>
        <v>TJR0037WHTWHT</v>
      </c>
      <c r="S1192" s="104" t="str">
        <f>IF(E1192&gt;0,+VLOOKUP($E1192,'CODE GENERATOR'!$D:$T,13,FALSE),"")</f>
        <v>R.BOTMN_BRC0110W_TJR0037WHTWHT</v>
      </c>
      <c r="T1192" s="104" t="str">
        <f t="shared" si="91"/>
        <v>R.BOTMN_BRC0110W_TJR0037WHTWHT_XXL / 52</v>
      </c>
      <c r="U1192" s="105"/>
      <c r="V1192" s="107" t="str" cm="1">
        <f t="array" ref="V1192">_xlfn.TEXTJOIN(";", TRUE, _xlfn.UNIQUE(_xlfn._xlws.FILTER(P$3:P$10029, C$3:C$10029=C1192)))</f>
        <v>WHITE;BLACK</v>
      </c>
      <c r="W1192" s="107" t="str" cm="1">
        <f t="array" ref="W1192">_xlfn.TEXTJOIN(";", TRUE, _xlfn.UNIQUE(_xlfn._xlws.FILTER(F$3:F$10029, C$3:C$10029=C1192)))</f>
        <v>XS / 42;S / 44;M / 46;L / 48;XL / 50;XXL / 52;3XL / 54</v>
      </c>
      <c r="X1192" s="101" t="str">
        <f>IF(E1192&gt;0,+VLOOKUP($E1192,'CODE GENERATOR'!$D:$AC,19,FALSE),0)</f>
        <v>2507_G_cavalier_ghost_0042</v>
      </c>
      <c r="Y1192" s="101" t="str">
        <f>IF(E1192&gt;0,+VLOOKUP($E1192,'CODE GENERATOR'!$D:$AC,20,FALSE),0)</f>
        <v>2507_G_cavalier_ghost_0043</v>
      </c>
      <c r="Z1192" s="101" t="str">
        <f>IF(E1192&gt;0,+VLOOKUP($E1192,'CODE GENERATOR'!$D:$AC,21,FALSE),0)</f>
        <v>2507_W_2066</v>
      </c>
      <c r="AA1192" s="101"/>
      <c r="AB1192" s="101"/>
      <c r="AC1192" s="101"/>
      <c r="AD1192" s="101"/>
      <c r="AE1192" s="101"/>
      <c r="AF1192" s="149" t="str">
        <f>IF($C1192&gt;0,$C1192&amp;" "&amp;$P1192&amp;" "&amp;+VLOOKUP($C1192,'STYLE NAMES'!$B:$AC,10,FALSE),"""")</f>
        <v>LEONARDO-W WHITE MEN'S KNEE GRIP PRO WINTER BREECHES</v>
      </c>
      <c r="AG1192" s="101" t="str">
        <f>"Enjoy our "&amp;(AF1192)&amp;"; "&amp;IF(C1192&gt;0,+VLOOKUP($C1192,'STYLE NAMES'!$B:$AC,11,FALSE),"")</f>
        <v>Enjoy our LEONARDO-W WHITE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2" s="101" t="str">
        <f>IF(C1192&gt;0,+VLOOKUP($C1192,'STYLE NAMES'!$B:$AC,12,FALSE),"")</f>
        <v>*Italian Premium fabric
*Extra-soft and comfortable technical jersey with heat tech polar fabric inside
*4-way stretch fabric
*Breathable and Quick Dry
*Wrinkle-free and Easy Care
*Knee Grip
Composition:
74% Micro PA /  26% Elasthane</v>
      </c>
      <c r="AI1192" s="101" t="str">
        <f>IF(C1192&gt;0,+VLOOKUP($C1192,'STYLE NAMES'!$B:$AC,13,FALSE),"")</f>
        <v>Machine Wash at 30°C
Mild process
Iron at low temperature
Iron from REVERSE
Do NOT iron on logos or prints
Do not bleach
Do NOT Tumble Dry</v>
      </c>
      <c r="AJ1192" s="149" t="str">
        <f>IF($C1192&gt;0,$C1192&amp;" "&amp;$P1192&amp;" "&amp;+VLOOKUP($C1192,'STYLE NAMES'!$B:$AC,14,FALSE),"""")</f>
        <v>LEONARDO-W WHITE KIŞLIK ERKEK PRO BİNİCİ PANTOLONU</v>
      </c>
      <c r="AK1192" s="149" t="str">
        <f>"Cavalier SanMarco tarafından tasarlanan "&amp;(AJ1192)&amp;"; "&amp;IF(C1192&gt;0,+VLOOKUP($C1192,'STYLE NAMES'!$B:$AC,15,FALSE),"")</f>
        <v>Cavalier SanMarco tarafından tasarlanan LEONARDO-W WHITE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2" s="149" t="str">
        <f>IF(C1192&gt;0,+VLOOKUP($C1192,'STYLE NAMES'!$B:$AC,16,FALSE),"")</f>
        <v>*İtalyan Premium kumaş
*Dışı ekstra yumuşak ve konforlu teknik jarse, içi ısı tutan polar kumaş
*4 yönlü esneme özelliği
*Nefes alabilir ve hızlı kurur
*Kırışmaz ve kolay bakım
*Diz Grip
Bileşimi:
%74 Mikro PA / %26 Elastan</v>
      </c>
      <c r="AM1192" s="149" t="str">
        <f>IF(C1192&gt;0,+VLOOKUP($C1192,'STYLE NAMES'!$B:$AC,17,FALSE),"")</f>
        <v>Makinede 30°C' de Yıkayın
Hassas Yıkama
Ilık ütü yapın
Tersten ütüleyin
Logo ve baskıları ÜTÜLEMEYİN
Çamaşır suyu kullanmayın
Kurutma Makinesinde Kurutmayın</v>
      </c>
      <c r="AN1192" s="149" t="str">
        <f>IF($C1192&gt;0,$C1192&amp;" "&amp;$P1192&amp;" "&amp;+VLOOKUP($C1192,'STYLE NAMES'!$B:$AC,18,FALSE),"""")</f>
        <v>LEONARDO-W WHITE PANTALONI INVERNALI KNEE GRIP PRO DA UOMO</v>
      </c>
      <c r="AO1192" s="101" t="str">
        <f>"Disegnato da Cavalier SanMarco "&amp;(AN1192)&amp;"; "&amp;IF(C1192&gt;0,+VLOOKUP($C1192,'STYLE NAMES'!$B:$AC,19,FALSE),"")</f>
        <v>Disegnato da Cavalier SanMarco LEONARDO-W WHITE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2" s="101" t="str">
        <f>IF(C1192&gt;0,+VLOOKUP($C1192,'STYLE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2" s="101" t="str">
        <f>IF(C1192&gt;0,+VLOOKUP($C1192,'STYLE NAMES'!$B:$AC,21,FALSE),"")</f>
        <v>Lavare in lavatrice a 30°C Ciclo delicato 
Stirare a bassa temperatura
Stirare al rovescio 
Non stirare su loghi o stampe 
Non candeggiare 
Non asciugare in asciugatrice</v>
      </c>
      <c r="AR1192" s="101">
        <f>IF(D1192&gt;0,+VLOOKUP($C1192,'STYLE NAMES'!$B:$AC,22,FALSE),"")</f>
        <v>0</v>
      </c>
      <c r="AS1192" s="101">
        <f>IF(E1192&gt;0,+VLOOKUP($C1192,'STYLE NAMES'!$B:$AC,23,FALSE),"")</f>
        <v>0</v>
      </c>
      <c r="AT1192" s="101">
        <f>IF(F1192&gt;0,+VLOOKUP($C1192,'STYLE NAMES'!$B:$AC,24,FALSE),"")</f>
        <v>0</v>
      </c>
      <c r="AU1192" s="101">
        <f>IF(G1192&gt;0,+VLOOKUP($C1192,'STYLE NAMES'!$B:$AC,25,FALSE),"")</f>
        <v>0</v>
      </c>
      <c r="AV1192" s="101" t="str">
        <f>+VLOOKUP($S1192,'CODE GENERATOR'!$P:$AM,15,FALSE)</f>
        <v>R.TOPMN_CPL0039_PIQ0015WHTWHT</v>
      </c>
      <c r="AW1192" s="101" t="str">
        <f>+VLOOKUP($S1192,'CODE GENERATOR'!$P:$AM,16,FALSE)</f>
        <v>A.RACMN_TIE0083_KNT0000WHTWHT</v>
      </c>
      <c r="AX1192" s="101" t="str">
        <f>+VLOOKUP($S1192,'CODE GENERATOR'!$P:$AM,17,FALSE)</f>
        <v>A.RACUX_BLT0015_BRD0012WHTWHT</v>
      </c>
      <c r="AY1192" s="101" t="str">
        <f>+VLOOKUP($S1192,'CODE GENERATOR'!$P:$AM,18,FALSE)</f>
        <v>A.RACAU_SOC0018_NYL00003XBST6</v>
      </c>
      <c r="AZ1192" s="101">
        <f>+VLOOKUP($S1192,'CODE GENERATOR'!$P:$AM,19,FALSE)</f>
        <v>0</v>
      </c>
      <c r="BA1192" s="101">
        <f>+VLOOKUP($S1192,'CODE GENERATOR'!$P:$AM,20,FALSE)</f>
        <v>0</v>
      </c>
      <c r="BB1192" s="101">
        <f>+VLOOKUP($S1192,'CODE GENERATOR'!$P:$AM,21,FALSE)</f>
        <v>0</v>
      </c>
      <c r="BC1192" s="101">
        <f>+VLOOKUP($S1192,'CODE GENERATOR'!$P:$AM,22,FALSE)</f>
        <v>0</v>
      </c>
      <c r="BD1192" s="101">
        <f>+VLOOKUP($S1192,'CODE GENERATOR'!$P:$AM,23,FALSE)</f>
        <v>0</v>
      </c>
      <c r="BE1192" s="101">
        <f>+VLOOKUP($S1192,'CODE GENERATOR'!$P:$AM,24,FALSE)</f>
        <v>0</v>
      </c>
      <c r="BF1192" s="101">
        <f>IF(C1192&gt;0,+VLOOKUP(G1192,'CATEGORY ID'!$A$1:$L$118,3,FALSE),"")</f>
        <v>30</v>
      </c>
      <c r="BG1192" s="101">
        <f>IF(C1192&gt;0,+VLOOKUP(H1192,'CATEGORY ID'!$D$1:$L$118,3,FALSE),"")</f>
        <v>2</v>
      </c>
      <c r="BH1192" s="101">
        <f>IF(C1192&gt;0,+VLOOKUP((+H1192&amp;I1192),'CATEGORY ID'!$H$1:$I$121,2,FALSE),"")</f>
        <v>111</v>
      </c>
      <c r="BI1192" s="101"/>
      <c r="BJ1192" s="101">
        <f>IF(C1192&gt;0,IF(COUNTIF('CATEGORY ID'!$K$1:$K$121,+H1192&amp;K1192) &gt; 0, +VLOOKUP(+H1192&amp;K1192,'CATEGORY ID'!$K$1:$L$121,2,FALSE),""),"")</f>
        <v>95</v>
      </c>
      <c r="BK1192" s="101" t="str">
        <f>IF(C1192&gt;0,IF(COUNTIF('CATEGORY ID'!$K$124:$K$165, +VLOOKUP(C1192,'STYLE NAMES'!$B:$AE,30,FALSE)) &gt; 0, +VLOOKUP(VLOOKUP(C1192,'STYLE NAMES'!$B:$AE,30,FALSE),'CATEGORY ID'!K:M,2,FALSE),""),"")</f>
        <v/>
      </c>
      <c r="BL1192" s="101">
        <v>75</v>
      </c>
      <c r="BM1192" s="101"/>
      <c r="BN1192" s="101"/>
      <c r="BO1192" s="101"/>
      <c r="BP1192" s="101"/>
      <c r="BQ1192" s="101"/>
      <c r="BR1192" s="101" t="str" cm="1">
        <f t="array" ref="BR1192">IF(C1192&gt;0,_xlfn.TEXTJOIN(";", TRUE,_xlfn.UNIQUE(_xlfn._xlws.FILTER(BF1192:BQ1192,(BF1192:BQ1192&gt;0)),TRUE,FALSE)),"")&amp;";"&amp;BS1192</f>
        <v>30;2;111;95;75;</v>
      </c>
      <c r="BS1192" s="101"/>
      <c r="BT1192" s="101"/>
      <c r="BU1192" s="106">
        <f>IF(C1192&gt;0,+VLOOKUP($C1192,'STYLE NAMES'!$B:$AC,26,FALSE),"")</f>
        <v>229.9</v>
      </c>
      <c r="BV1192" s="106">
        <f>IF(C1192&gt;0,+VLOOKUP($C1192,'STYLE NAMES'!$B:$AC,27,FALSE),"")</f>
        <v>12640</v>
      </c>
      <c r="BW1192" s="106">
        <f>IF(C1192&gt;0,+VLOOKUP($C1192,'STYLE NAMES'!$B:$AC,28,FALSE),"")</f>
        <v>264.38499999999999</v>
      </c>
      <c r="BX1192" s="101"/>
      <c r="BZ1192" s="101">
        <v>4</v>
      </c>
      <c r="CA1192" s="137">
        <f t="shared" si="92"/>
        <v>1</v>
      </c>
      <c r="CB1192" s="137" t="str">
        <f>+VLOOKUP(C1192,'[2]STYLES &amp; MODELS MATRIX'!$A:$G,7,FALSE)</f>
        <v>HDJ</v>
      </c>
      <c r="CC1192" s="137" t="str">
        <f>+VLOOKUP(C1192,'[1]STYLES &amp; SIZE CHARTS'!$A:$H,8,FALSE)</f>
        <v>MB-BR1</v>
      </c>
      <c r="CD1192" s="137">
        <v>1</v>
      </c>
      <c r="CE1192" s="207"/>
    </row>
    <row r="1193" spans="2:83" ht="12" customHeight="1" x14ac:dyDescent="0.2">
      <c r="B1193" s="101" t="s">
        <v>1025</v>
      </c>
      <c r="C1193" s="101" t="s">
        <v>3832</v>
      </c>
      <c r="D1193" s="101" t="s">
        <v>3835</v>
      </c>
      <c r="E1193" s="203" t="s">
        <v>3882</v>
      </c>
      <c r="F1193" s="101" t="s">
        <v>3905</v>
      </c>
      <c r="G1193" s="101" t="str">
        <f>IF(C1193&gt;0,+VLOOKUP($C1193,'STYLE NAMES'!$B:$AC,4,FALSE),"")</f>
        <v>RIDER</v>
      </c>
      <c r="H1193" s="101" t="str">
        <f>IF(C1193&gt;0,+VLOOKUP($C1193,'STYLE NAMES'!$B:$AC,5,FALSE),"")</f>
        <v>MEN</v>
      </c>
      <c r="I1193" s="101" t="str">
        <f>IF(C1193&gt;0,+VLOOKUP($C1193,'STYLE NAMES'!$B:$AC,6,FALSE),"")</f>
        <v>BOTTOMS</v>
      </c>
      <c r="J1193" s="101" t="str">
        <f>IF(C1193&gt;0,+VLOOKUP($C1193,'STYLE NAMES'!$B:$AC,7,FALSE),"")</f>
        <v>MEN</v>
      </c>
      <c r="K1193" s="101" t="str">
        <f>IF(C1193&gt;0,+VLOOKUP($C1193,'STYLE NAMES'!$B:$AC,8,FALSE),"")</f>
        <v>BREECHES</v>
      </c>
      <c r="L1193" s="101" t="str">
        <f>IF(E1193&gt;0,+VLOOKUP($E1193,'CODE GENERATOR'!$D:$T,3,FALSE),"")</f>
        <v>W</v>
      </c>
      <c r="M1193" s="101" t="str">
        <f>IF(E1193&gt;0,+VLOOKUP($E1193,'CODE GENERATOR'!$D:$T,4,FALSE),"")</f>
        <v>TECH JERSEY</v>
      </c>
      <c r="N1193" s="101" t="str">
        <f>IF(E1193&gt;0,+VLOOKUP($E1193,'CODE GENERATOR'!$D:$T,6,FALSE),"")</f>
        <v>WHITE</v>
      </c>
      <c r="O1193" s="101" t="str">
        <f>IF(E1193&gt;0,+VLOOKUP($E1193,'CODE GENERATOR'!$D:$T,7,FALSE),"")</f>
        <v>WHITE</v>
      </c>
      <c r="P1193" s="101" t="str">
        <f t="shared" si="90"/>
        <v>WHITE</v>
      </c>
      <c r="Q1193" s="104" t="str">
        <f>IF(E1193&gt;0,+VLOOKUP($E1193,'CODE GENERATOR'!$D:$T,11,FALSE),"")</f>
        <v>R.BOTMN_BRC0110W</v>
      </c>
      <c r="R1193" s="104" t="str">
        <f>IF(E1193&gt;0,+VLOOKUP($E1193,'CODE GENERATOR'!$D:$T,12,FALSE),"")</f>
        <v>TJR0037WHTWHT</v>
      </c>
      <c r="S1193" s="104" t="str">
        <f>IF(E1193&gt;0,+VLOOKUP($E1193,'CODE GENERATOR'!$D:$T,13,FALSE),"")</f>
        <v>R.BOTMN_BRC0110W_TJR0037WHTWHT</v>
      </c>
      <c r="T1193" s="104" t="str">
        <f t="shared" si="91"/>
        <v>R.BOTMN_BRC0110W_TJR0037WHTWHT_3XL / 54</v>
      </c>
      <c r="U1193" s="105"/>
      <c r="V1193" s="107" t="str" cm="1">
        <f t="array" ref="V1193">_xlfn.TEXTJOIN(";", TRUE, _xlfn.UNIQUE(_xlfn._xlws.FILTER(P$3:P$10029, C$3:C$10029=C1193)))</f>
        <v>WHITE;BLACK</v>
      </c>
      <c r="W1193" s="107" t="str" cm="1">
        <f t="array" ref="W1193">_xlfn.TEXTJOIN(";", TRUE, _xlfn.UNIQUE(_xlfn._xlws.FILTER(F$3:F$10029, C$3:C$10029=C1193)))</f>
        <v>XS / 42;S / 44;M / 46;L / 48;XL / 50;XXL / 52;3XL / 54</v>
      </c>
      <c r="X1193" s="101" t="str">
        <f>IF(E1193&gt;0,+VLOOKUP($E1193,'CODE GENERATOR'!$D:$AC,19,FALSE),0)</f>
        <v>2507_G_cavalier_ghost_0042</v>
      </c>
      <c r="Y1193" s="101" t="str">
        <f>IF(E1193&gt;0,+VLOOKUP($E1193,'CODE GENERATOR'!$D:$AC,20,FALSE),0)</f>
        <v>2507_G_cavalier_ghost_0043</v>
      </c>
      <c r="Z1193" s="101" t="str">
        <f>IF(E1193&gt;0,+VLOOKUP($E1193,'CODE GENERATOR'!$D:$AC,21,FALSE),0)</f>
        <v>2507_W_2066</v>
      </c>
      <c r="AA1193" s="101"/>
      <c r="AB1193" s="101"/>
      <c r="AC1193" s="101"/>
      <c r="AD1193" s="101"/>
      <c r="AE1193" s="101"/>
      <c r="AF1193" s="149" t="str">
        <f>IF($C1193&gt;0,$C1193&amp;" "&amp;$P1193&amp;" "&amp;+VLOOKUP($C1193,'STYLE NAMES'!$B:$AC,10,FALSE),"""")</f>
        <v>LEONARDO-W WHITE MEN'S KNEE GRIP PRO WINTER BREECHES</v>
      </c>
      <c r="AG1193" s="101" t="str">
        <f>"Enjoy our "&amp;(AF1193)&amp;"; "&amp;IF(C1193&gt;0,+VLOOKUP($C1193,'STYLE NAMES'!$B:$AC,11,FALSE),"")</f>
        <v>Enjoy our LEONARDO-W WHITE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3" s="101" t="str">
        <f>IF(C1193&gt;0,+VLOOKUP($C1193,'STYLE NAMES'!$B:$AC,12,FALSE),"")</f>
        <v>*Italian Premium fabric
*Extra-soft and comfortable technical jersey with heat tech polar fabric inside
*4-way stretch fabric
*Breathable and Quick Dry
*Wrinkle-free and Easy Care
*Knee Grip
Composition:
74% Micro PA /  26% Elasthane</v>
      </c>
      <c r="AI1193" s="101" t="str">
        <f>IF(C1193&gt;0,+VLOOKUP($C1193,'STYLE NAMES'!$B:$AC,13,FALSE),"")</f>
        <v>Machine Wash at 30°C
Mild process
Iron at low temperature
Iron from REVERSE
Do NOT iron on logos or prints
Do not bleach
Do NOT Tumble Dry</v>
      </c>
      <c r="AJ1193" s="149" t="str">
        <f>IF($C1193&gt;0,$C1193&amp;" "&amp;$P1193&amp;" "&amp;+VLOOKUP($C1193,'STYLE NAMES'!$B:$AC,14,FALSE),"""")</f>
        <v>LEONARDO-W WHITE KIŞLIK ERKEK PRO BİNİCİ PANTOLONU</v>
      </c>
      <c r="AK1193" s="149" t="str">
        <f>"Cavalier SanMarco tarafından tasarlanan "&amp;(AJ1193)&amp;"; "&amp;IF(C1193&gt;0,+VLOOKUP($C1193,'STYLE NAMES'!$B:$AC,15,FALSE),"")</f>
        <v>Cavalier SanMarco tarafından tasarlanan LEONARDO-W WHITE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3" s="149" t="str">
        <f>IF(C1193&gt;0,+VLOOKUP($C1193,'STYLE NAMES'!$B:$AC,16,FALSE),"")</f>
        <v>*İtalyan Premium kumaş
*Dışı ekstra yumuşak ve konforlu teknik jarse, içi ısı tutan polar kumaş
*4 yönlü esneme özelliği
*Nefes alabilir ve hızlı kurur
*Kırışmaz ve kolay bakım
*Diz Grip
Bileşimi:
%74 Mikro PA / %26 Elastan</v>
      </c>
      <c r="AM1193" s="149" t="str">
        <f>IF(C1193&gt;0,+VLOOKUP($C1193,'STYLE NAMES'!$B:$AC,17,FALSE),"")</f>
        <v>Makinede 30°C' de Yıkayın
Hassas Yıkama
Ilık ütü yapın
Tersten ütüleyin
Logo ve baskıları ÜTÜLEMEYİN
Çamaşır suyu kullanmayın
Kurutma Makinesinde Kurutmayın</v>
      </c>
      <c r="AN1193" s="149" t="str">
        <f>IF($C1193&gt;0,$C1193&amp;" "&amp;$P1193&amp;" "&amp;+VLOOKUP($C1193,'STYLE NAMES'!$B:$AC,18,FALSE),"""")</f>
        <v>LEONARDO-W WHITE PANTALONI INVERNALI KNEE GRIP PRO DA UOMO</v>
      </c>
      <c r="AO1193" s="101" t="str">
        <f>"Disegnato da Cavalier SanMarco "&amp;(AN1193)&amp;"; "&amp;IF(C1193&gt;0,+VLOOKUP($C1193,'STYLE NAMES'!$B:$AC,19,FALSE),"")</f>
        <v>Disegnato da Cavalier SanMarco LEONARDO-W WHITE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3" s="101" t="str">
        <f>IF(C1193&gt;0,+VLOOKUP($C1193,'STYLE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3" s="101" t="str">
        <f>IF(C1193&gt;0,+VLOOKUP($C1193,'STYLE NAMES'!$B:$AC,21,FALSE),"")</f>
        <v>Lavare in lavatrice a 30°C Ciclo delicato 
Stirare a bassa temperatura
Stirare al rovescio 
Non stirare su loghi o stampe 
Non candeggiare 
Non asciugare in asciugatrice</v>
      </c>
      <c r="AR1193" s="101">
        <f>IF(D1193&gt;0,+VLOOKUP($C1193,'STYLE NAMES'!$B:$AC,22,FALSE),"")</f>
        <v>0</v>
      </c>
      <c r="AS1193" s="101">
        <f>IF(E1193&gt;0,+VLOOKUP($C1193,'STYLE NAMES'!$B:$AC,23,FALSE),"")</f>
        <v>0</v>
      </c>
      <c r="AT1193" s="101">
        <f>IF(F1193&gt;0,+VLOOKUP($C1193,'STYLE NAMES'!$B:$AC,24,FALSE),"")</f>
        <v>0</v>
      </c>
      <c r="AU1193" s="101">
        <f>IF(G1193&gt;0,+VLOOKUP($C1193,'STYLE NAMES'!$B:$AC,25,FALSE),"")</f>
        <v>0</v>
      </c>
      <c r="AV1193" s="101" t="str">
        <f>+VLOOKUP($S1193,'CODE GENERATOR'!$P:$AM,15,FALSE)</f>
        <v>R.TOPMN_CPL0039_PIQ0015WHTWHT</v>
      </c>
      <c r="AW1193" s="101" t="str">
        <f>+VLOOKUP($S1193,'CODE GENERATOR'!$P:$AM,16,FALSE)</f>
        <v>A.RACMN_TIE0083_KNT0000WHTWHT</v>
      </c>
      <c r="AX1193" s="101" t="str">
        <f>+VLOOKUP($S1193,'CODE GENERATOR'!$P:$AM,17,FALSE)</f>
        <v>A.RACUX_BLT0015_BRD0012WHTWHT</v>
      </c>
      <c r="AY1193" s="101" t="str">
        <f>+VLOOKUP($S1193,'CODE GENERATOR'!$P:$AM,18,FALSE)</f>
        <v>A.RACAU_SOC0018_NYL00003XBST6</v>
      </c>
      <c r="AZ1193" s="101">
        <f>+VLOOKUP($S1193,'CODE GENERATOR'!$P:$AM,19,FALSE)</f>
        <v>0</v>
      </c>
      <c r="BA1193" s="101">
        <f>+VLOOKUP($S1193,'CODE GENERATOR'!$P:$AM,20,FALSE)</f>
        <v>0</v>
      </c>
      <c r="BB1193" s="101">
        <f>+VLOOKUP($S1193,'CODE GENERATOR'!$P:$AM,21,FALSE)</f>
        <v>0</v>
      </c>
      <c r="BC1193" s="101">
        <f>+VLOOKUP($S1193,'CODE GENERATOR'!$P:$AM,22,FALSE)</f>
        <v>0</v>
      </c>
      <c r="BD1193" s="101">
        <f>+VLOOKUP($S1193,'CODE GENERATOR'!$P:$AM,23,FALSE)</f>
        <v>0</v>
      </c>
      <c r="BE1193" s="101">
        <f>+VLOOKUP($S1193,'CODE GENERATOR'!$P:$AM,24,FALSE)</f>
        <v>0</v>
      </c>
      <c r="BF1193" s="101">
        <f>IF(C1193&gt;0,+VLOOKUP(G1193,'CATEGORY ID'!$A$1:$L$118,3,FALSE),"")</f>
        <v>30</v>
      </c>
      <c r="BG1193" s="101">
        <f>IF(C1193&gt;0,+VLOOKUP(H1193,'CATEGORY ID'!$D$1:$L$118,3,FALSE),"")</f>
        <v>2</v>
      </c>
      <c r="BH1193" s="101">
        <f>IF(C1193&gt;0,+VLOOKUP((+H1193&amp;I1193),'CATEGORY ID'!$H$1:$I$121,2,FALSE),"")</f>
        <v>111</v>
      </c>
      <c r="BI1193" s="101"/>
      <c r="BJ1193" s="101">
        <f>IF(C1193&gt;0,IF(COUNTIF('CATEGORY ID'!$K$1:$K$121,+H1193&amp;K1193) &gt; 0, +VLOOKUP(+H1193&amp;K1193,'CATEGORY ID'!$K$1:$L$121,2,FALSE),""),"")</f>
        <v>95</v>
      </c>
      <c r="BK1193" s="101" t="str">
        <f>IF(C1193&gt;0,IF(COUNTIF('CATEGORY ID'!$K$124:$K$165, +VLOOKUP(C1193,'STYLE NAMES'!$B:$AE,30,FALSE)) &gt; 0, +VLOOKUP(VLOOKUP(C1193,'STYLE NAMES'!$B:$AE,30,FALSE),'CATEGORY ID'!K:M,2,FALSE),""),"")</f>
        <v/>
      </c>
      <c r="BL1193" s="101">
        <v>75</v>
      </c>
      <c r="BM1193" s="101"/>
      <c r="BN1193" s="101"/>
      <c r="BO1193" s="101"/>
      <c r="BP1193" s="101"/>
      <c r="BQ1193" s="101"/>
      <c r="BR1193" s="101" t="str" cm="1">
        <f t="array" ref="BR1193">IF(C1193&gt;0,_xlfn.TEXTJOIN(";", TRUE,_xlfn.UNIQUE(_xlfn._xlws.FILTER(BF1193:BQ1193,(BF1193:BQ1193&gt;0)),TRUE,FALSE)),"")&amp;";"&amp;BS1193</f>
        <v>30;2;111;95;75;</v>
      </c>
      <c r="BS1193" s="101"/>
      <c r="BT1193" s="101"/>
      <c r="BU1193" s="106">
        <f>IF(C1193&gt;0,+VLOOKUP($C1193,'STYLE NAMES'!$B:$AC,26,FALSE),"")</f>
        <v>229.9</v>
      </c>
      <c r="BV1193" s="106">
        <f>IF(C1193&gt;0,+VLOOKUP($C1193,'STYLE NAMES'!$B:$AC,27,FALSE),"")</f>
        <v>12640</v>
      </c>
      <c r="BW1193" s="106">
        <f>IF(C1193&gt;0,+VLOOKUP($C1193,'STYLE NAMES'!$B:$AC,28,FALSE),"")</f>
        <v>264.38499999999999</v>
      </c>
      <c r="BX1193" s="101"/>
      <c r="BZ1193" s="101">
        <v>0</v>
      </c>
      <c r="CA1193" s="137">
        <f t="shared" si="92"/>
        <v>1</v>
      </c>
      <c r="CB1193" s="137" t="str">
        <f>+VLOOKUP(C1193,'[2]STYLES &amp; MODELS MATRIX'!$A:$G,7,FALSE)</f>
        <v>HDJ</v>
      </c>
      <c r="CC1193" s="137" t="str">
        <f>+VLOOKUP(C1193,'[1]STYLES &amp; SIZE CHARTS'!$A:$H,8,FALSE)</f>
        <v>MB-BR1</v>
      </c>
      <c r="CD1193" s="137">
        <v>1</v>
      </c>
      <c r="CE1193" s="207"/>
    </row>
    <row r="1194" spans="2:83" ht="12" customHeight="1" x14ac:dyDescent="0.2">
      <c r="B1194" s="101" t="s">
        <v>1025</v>
      </c>
      <c r="C1194" s="101" t="s">
        <v>3832</v>
      </c>
      <c r="D1194" s="101" t="s">
        <v>3835</v>
      </c>
      <c r="E1194" s="203" t="s">
        <v>3883</v>
      </c>
      <c r="F1194" s="101" t="s">
        <v>2461</v>
      </c>
      <c r="G1194" s="101" t="str">
        <f>IF(C1194&gt;0,+VLOOKUP($C1194,'STYLE NAMES'!$B:$AC,4,FALSE),"")</f>
        <v>RIDER</v>
      </c>
      <c r="H1194" s="101" t="str">
        <f>IF(C1194&gt;0,+VLOOKUP($C1194,'STYLE NAMES'!$B:$AC,5,FALSE),"")</f>
        <v>MEN</v>
      </c>
      <c r="I1194" s="101" t="str">
        <f>IF(C1194&gt;0,+VLOOKUP($C1194,'STYLE NAMES'!$B:$AC,6,FALSE),"")</f>
        <v>BOTTOMS</v>
      </c>
      <c r="J1194" s="101" t="str">
        <f>IF(C1194&gt;0,+VLOOKUP($C1194,'STYLE NAMES'!$B:$AC,7,FALSE),"")</f>
        <v>MEN</v>
      </c>
      <c r="K1194" s="101" t="str">
        <f>IF(C1194&gt;0,+VLOOKUP($C1194,'STYLE NAMES'!$B:$AC,8,FALSE),"")</f>
        <v>BREECHES</v>
      </c>
      <c r="L1194" s="101" t="str">
        <f>IF(E1194&gt;0,+VLOOKUP($E1194,'CODE GENERATOR'!$D:$T,3,FALSE),"")</f>
        <v>W</v>
      </c>
      <c r="M1194" s="101" t="str">
        <f>IF(E1194&gt;0,+VLOOKUP($E1194,'CODE GENERATOR'!$D:$T,4,FALSE),"")</f>
        <v>TECH JERSEY</v>
      </c>
      <c r="N1194" s="101" t="str">
        <f>IF(E1194&gt;0,+VLOOKUP($E1194,'CODE GENERATOR'!$D:$T,6,FALSE),"")</f>
        <v>BLACK</v>
      </c>
      <c r="O1194" s="101" t="str">
        <f>IF(E1194&gt;0,+VLOOKUP($E1194,'CODE GENERATOR'!$D:$T,7,FALSE),"")</f>
        <v>BLACK</v>
      </c>
      <c r="P1194" s="101" t="str">
        <f t="shared" si="90"/>
        <v>BLACK</v>
      </c>
      <c r="Q1194" s="104" t="str">
        <f>IF(E1194&gt;0,+VLOOKUP($E1194,'CODE GENERATOR'!$D:$T,11,FALSE),"")</f>
        <v>R.BOTMN_BRC0110W</v>
      </c>
      <c r="R1194" s="104" t="str">
        <f>IF(E1194&gt;0,+VLOOKUP($E1194,'CODE GENERATOR'!$D:$T,12,FALSE),"")</f>
        <v>TJR0037BLKBLK</v>
      </c>
      <c r="S1194" s="104" t="str">
        <f>IF(E1194&gt;0,+VLOOKUP($E1194,'CODE GENERATOR'!$D:$T,13,FALSE),"")</f>
        <v>R.BOTMN_BRC0110W_TJR0037BLKBLK</v>
      </c>
      <c r="T1194" s="104" t="str">
        <f t="shared" si="91"/>
        <v>R.BOTMN_BRC0110W_TJR0037BLKBLK_XS / 42</v>
      </c>
      <c r="U1194" s="105"/>
      <c r="V1194" s="107" t="str" cm="1">
        <f t="array" ref="V1194">_xlfn.TEXTJOIN(";", TRUE, _xlfn.UNIQUE(_xlfn._xlws.FILTER(P$3:P$10029, C$3:C$10029=C1194)))</f>
        <v>WHITE;BLACK</v>
      </c>
      <c r="W1194" s="107" t="str" cm="1">
        <f t="array" ref="W1194">_xlfn.TEXTJOIN(";", TRUE, _xlfn.UNIQUE(_xlfn._xlws.FILTER(F$3:F$10029, C$3:C$10029=C1194)))</f>
        <v>XS / 42;S / 44;M / 46;L / 48;XL / 50;XXL / 52;3XL / 54</v>
      </c>
      <c r="X1194" s="101" t="str">
        <f>IF(E1194&gt;0,+VLOOKUP($E1194,'CODE GENERATOR'!$D:$AC,19,FALSE),0)</f>
        <v>2507_G_cavalier_ghost_0036</v>
      </c>
      <c r="Y1194" s="101" t="str">
        <f>IF(E1194&gt;0,+VLOOKUP($E1194,'CODE GENERATOR'!$D:$AC,20,FALSE),0)</f>
        <v>2507_G_cavalier_ghost_0037</v>
      </c>
      <c r="Z1194" s="101" t="str">
        <f>IF(E1194&gt;0,+VLOOKUP($E1194,'CODE GENERATOR'!$D:$AC,21,FALSE),0)</f>
        <v>2507_W_0478</v>
      </c>
      <c r="AA1194" s="101"/>
      <c r="AB1194" s="101"/>
      <c r="AC1194" s="101"/>
      <c r="AD1194" s="101"/>
      <c r="AE1194" s="101"/>
      <c r="AF1194" s="149" t="str">
        <f>IF($C1194&gt;0,$C1194&amp;" "&amp;$P1194&amp;" "&amp;+VLOOKUP($C1194,'STYLE NAMES'!$B:$AC,10,FALSE),"""")</f>
        <v>LEONARDO-W BLACK MEN'S KNEE GRIP PRO WINTER BREECHES</v>
      </c>
      <c r="AG1194" s="101" t="str">
        <f>"Enjoy our "&amp;(AF1194)&amp;"; "&amp;IF(C1194&gt;0,+VLOOKUP($C1194,'STYLE NAMES'!$B:$AC,11,FALSE),"")</f>
        <v>Enjoy our LEONARDO-W BLACK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4" s="101" t="str">
        <f>IF(C1194&gt;0,+VLOOKUP($C1194,'STYLE NAMES'!$B:$AC,12,FALSE),"")</f>
        <v>*Italian Premium fabric
*Extra-soft and comfortable technical jersey with heat tech polar fabric inside
*4-way stretch fabric
*Breathable and Quick Dry
*Wrinkle-free and Easy Care
*Knee Grip
Composition:
74% Micro PA /  26% Elasthane</v>
      </c>
      <c r="AI1194" s="101" t="str">
        <f>IF(C1194&gt;0,+VLOOKUP($C1194,'STYLE NAMES'!$B:$AC,13,FALSE),"")</f>
        <v>Machine Wash at 30°C
Mild process
Iron at low temperature
Iron from REVERSE
Do NOT iron on logos or prints
Do not bleach
Do NOT Tumble Dry</v>
      </c>
      <c r="AJ1194" s="149" t="str">
        <f>IF($C1194&gt;0,$C1194&amp;" "&amp;$P1194&amp;" "&amp;+VLOOKUP($C1194,'STYLE NAMES'!$B:$AC,14,FALSE),"""")</f>
        <v>LEONARDO-W BLACK KIŞLIK ERKEK PRO BİNİCİ PANTOLONU</v>
      </c>
      <c r="AK1194" s="149" t="str">
        <f>"Cavalier SanMarco tarafından tasarlanan "&amp;(AJ1194)&amp;"; "&amp;IF(C1194&gt;0,+VLOOKUP($C1194,'STYLE NAMES'!$B:$AC,15,FALSE),"")</f>
        <v>Cavalier SanMarco tarafından tasarlanan LEONARDO-W BLACK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4" s="149" t="str">
        <f>IF(C1194&gt;0,+VLOOKUP($C1194,'STYLE NAMES'!$B:$AC,16,FALSE),"")</f>
        <v>*İtalyan Premium kumaş
*Dışı ekstra yumuşak ve konforlu teknik jarse, içi ısı tutan polar kumaş
*4 yönlü esneme özelliği
*Nefes alabilir ve hızlı kurur
*Kırışmaz ve kolay bakım
*Diz Grip
Bileşimi:
%74 Mikro PA / %26 Elastan</v>
      </c>
      <c r="AM1194" s="149" t="str">
        <f>IF(C1194&gt;0,+VLOOKUP($C1194,'STYLE NAMES'!$B:$AC,17,FALSE),"")</f>
        <v>Makinede 30°C' de Yıkayın
Hassas Yıkama
Ilık ütü yapın
Tersten ütüleyin
Logo ve baskıları ÜTÜLEMEYİN
Çamaşır suyu kullanmayın
Kurutma Makinesinde Kurutmayın</v>
      </c>
      <c r="AN1194" s="149" t="str">
        <f>IF($C1194&gt;0,$C1194&amp;" "&amp;$P1194&amp;" "&amp;+VLOOKUP($C1194,'STYLE NAMES'!$B:$AC,18,FALSE),"""")</f>
        <v>LEONARDO-W BLACK PANTALONI INVERNALI KNEE GRIP PRO DA UOMO</v>
      </c>
      <c r="AO1194" s="101" t="str">
        <f>"Disegnato da Cavalier SanMarco "&amp;(AN1194)&amp;"; "&amp;IF(C1194&gt;0,+VLOOKUP($C1194,'STYLE NAMES'!$B:$AC,19,FALSE),"")</f>
        <v>Disegnato da Cavalier SanMarco LEONARDO-W BLACK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4" s="101" t="str">
        <f>IF(C1194&gt;0,+VLOOKUP($C1194,'STYLE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4" s="101" t="str">
        <f>IF(C1194&gt;0,+VLOOKUP($C1194,'STYLE NAMES'!$B:$AC,21,FALSE),"")</f>
        <v>Lavare in lavatrice a 30°C Ciclo delicato 
Stirare a bassa temperatura
Stirare al rovescio 
Non stirare su loghi o stampe 
Non candeggiare 
Non asciugare in asciugatrice</v>
      </c>
      <c r="AR1194" s="101">
        <f>IF(D1194&gt;0,+VLOOKUP($C1194,'STYLE NAMES'!$B:$AC,22,FALSE),"")</f>
        <v>0</v>
      </c>
      <c r="AS1194" s="101">
        <f>IF(E1194&gt;0,+VLOOKUP($C1194,'STYLE NAMES'!$B:$AC,23,FALSE),"")</f>
        <v>0</v>
      </c>
      <c r="AT1194" s="101">
        <f>IF(F1194&gt;0,+VLOOKUP($C1194,'STYLE NAMES'!$B:$AC,24,FALSE),"")</f>
        <v>0</v>
      </c>
      <c r="AU1194" s="101">
        <f>IF(G1194&gt;0,+VLOOKUP($C1194,'STYLE NAMES'!$B:$AC,25,FALSE),"")</f>
        <v>0</v>
      </c>
      <c r="AV1194" s="101" t="str">
        <f>+VLOOKUP($S1194,'CODE GENERATOR'!$P:$AM,15,FALSE)</f>
        <v>R.TOPMN_CPL0039_PIQ0015WHTWHT</v>
      </c>
      <c r="AW1194" s="101" t="str">
        <f>+VLOOKUP($S1194,'CODE GENERATOR'!$P:$AM,16,FALSE)</f>
        <v>R.TOPMN_CPL0073_SUP0016LGYLGY</v>
      </c>
      <c r="AX1194" s="101" t="str">
        <f>+VLOOKUP($S1194,'CODE GENERATOR'!$P:$AM,17,FALSE)</f>
        <v>A.RACUX_BLT0015_BRD0012GRYBBL</v>
      </c>
      <c r="AY1194" s="101" t="str">
        <f>+VLOOKUP($S1194,'CODE GENERATOR'!$P:$AM,18,FALSE)</f>
        <v>A.RACAU_SOC0018_NYL00003XBST6</v>
      </c>
      <c r="AZ1194" s="101">
        <f>+VLOOKUP($S1194,'CODE GENERATOR'!$P:$AM,19,FALSE)</f>
        <v>0</v>
      </c>
      <c r="BA1194" s="101">
        <f>+VLOOKUP($S1194,'CODE GENERATOR'!$P:$AM,20,FALSE)</f>
        <v>0</v>
      </c>
      <c r="BB1194" s="101">
        <f>+VLOOKUP($S1194,'CODE GENERATOR'!$P:$AM,21,FALSE)</f>
        <v>0</v>
      </c>
      <c r="BC1194" s="101">
        <f>+VLOOKUP($S1194,'CODE GENERATOR'!$P:$AM,22,FALSE)</f>
        <v>0</v>
      </c>
      <c r="BD1194" s="101">
        <f>+VLOOKUP($S1194,'CODE GENERATOR'!$P:$AM,23,FALSE)</f>
        <v>0</v>
      </c>
      <c r="BE1194" s="101">
        <f>+VLOOKUP($S1194,'CODE GENERATOR'!$P:$AM,24,FALSE)</f>
        <v>0</v>
      </c>
      <c r="BF1194" s="101">
        <f>IF(C1194&gt;0,+VLOOKUP(G1194,'CATEGORY ID'!$A$1:$L$118,3,FALSE),"")</f>
        <v>30</v>
      </c>
      <c r="BG1194" s="101">
        <f>IF(C1194&gt;0,+VLOOKUP(H1194,'CATEGORY ID'!$D$1:$L$118,3,FALSE),"")</f>
        <v>2</v>
      </c>
      <c r="BH1194" s="101">
        <f>IF(C1194&gt;0,+VLOOKUP((+H1194&amp;I1194),'CATEGORY ID'!$H$1:$I$121,2,FALSE),"")</f>
        <v>111</v>
      </c>
      <c r="BI1194" s="101"/>
      <c r="BJ1194" s="101">
        <f>IF(C1194&gt;0,IF(COUNTIF('CATEGORY ID'!$K$1:$K$121,+H1194&amp;K1194) &gt; 0, +VLOOKUP(+H1194&amp;K1194,'CATEGORY ID'!$K$1:$L$121,2,FALSE),""),"")</f>
        <v>95</v>
      </c>
      <c r="BK1194" s="101" t="str">
        <f>IF(C1194&gt;0,IF(COUNTIF('CATEGORY ID'!$K$124:$K$165, +VLOOKUP(C1194,'STYLE NAMES'!$B:$AE,30,FALSE)) &gt; 0, +VLOOKUP(VLOOKUP(C1194,'STYLE NAMES'!$B:$AE,30,FALSE),'CATEGORY ID'!K:M,2,FALSE),""),"")</f>
        <v/>
      </c>
      <c r="BL1194" s="101">
        <v>75</v>
      </c>
      <c r="BM1194" s="101"/>
      <c r="BN1194" s="101"/>
      <c r="BO1194" s="101"/>
      <c r="BP1194" s="101"/>
      <c r="BQ1194" s="101"/>
      <c r="BR1194" s="101" t="str" cm="1">
        <f t="array" ref="BR1194">IF(C1194&gt;0,_xlfn.TEXTJOIN(";", TRUE,_xlfn.UNIQUE(_xlfn._xlws.FILTER(BF1194:BQ1194,(BF1194:BQ1194&gt;0)),TRUE,FALSE)),"")&amp;";"&amp;BS1194</f>
        <v>30;2;111;95;75;</v>
      </c>
      <c r="BS1194" s="101"/>
      <c r="BT1194" s="101"/>
      <c r="BU1194" s="106">
        <f>IF(C1194&gt;0,+VLOOKUP($C1194,'STYLE NAMES'!$B:$AC,26,FALSE),"")</f>
        <v>229.9</v>
      </c>
      <c r="BV1194" s="106">
        <f>IF(C1194&gt;0,+VLOOKUP($C1194,'STYLE NAMES'!$B:$AC,27,FALSE),"")</f>
        <v>12640</v>
      </c>
      <c r="BW1194" s="106">
        <f>IF(C1194&gt;0,+VLOOKUP($C1194,'STYLE NAMES'!$B:$AC,28,FALSE),"")</f>
        <v>264.38499999999999</v>
      </c>
      <c r="BX1194" s="101"/>
      <c r="BZ1194" s="101">
        <v>4</v>
      </c>
      <c r="CA1194" s="137">
        <f t="shared" si="92"/>
        <v>1</v>
      </c>
      <c r="CB1194" s="137" t="str">
        <f>+VLOOKUP(C1194,'[2]STYLES &amp; MODELS MATRIX'!$A:$G,7,FALSE)</f>
        <v>HDJ</v>
      </c>
      <c r="CC1194" s="137" t="str">
        <f>+VLOOKUP(C1194,'[1]STYLES &amp; SIZE CHARTS'!$A:$H,8,FALSE)</f>
        <v>MB-BR1</v>
      </c>
      <c r="CD1194" s="137">
        <v>1</v>
      </c>
      <c r="CE1194" s="207"/>
    </row>
    <row r="1195" spans="2:83" ht="12" customHeight="1" x14ac:dyDescent="0.2">
      <c r="B1195" s="101" t="s">
        <v>1025</v>
      </c>
      <c r="C1195" s="101" t="s">
        <v>3832</v>
      </c>
      <c r="D1195" s="101" t="s">
        <v>3835</v>
      </c>
      <c r="E1195" s="203" t="s">
        <v>3883</v>
      </c>
      <c r="F1195" s="101" t="s">
        <v>2427</v>
      </c>
      <c r="G1195" s="101" t="str">
        <f>IF(C1195&gt;0,+VLOOKUP($C1195,'STYLE NAMES'!$B:$AC,4,FALSE),"")</f>
        <v>RIDER</v>
      </c>
      <c r="H1195" s="101" t="str">
        <f>IF(C1195&gt;0,+VLOOKUP($C1195,'STYLE NAMES'!$B:$AC,5,FALSE),"")</f>
        <v>MEN</v>
      </c>
      <c r="I1195" s="101" t="str">
        <f>IF(C1195&gt;0,+VLOOKUP($C1195,'STYLE NAMES'!$B:$AC,6,FALSE),"")</f>
        <v>BOTTOMS</v>
      </c>
      <c r="J1195" s="101" t="str">
        <f>IF(C1195&gt;0,+VLOOKUP($C1195,'STYLE NAMES'!$B:$AC,7,FALSE),"")</f>
        <v>MEN</v>
      </c>
      <c r="K1195" s="101" t="str">
        <f>IF(C1195&gt;0,+VLOOKUP($C1195,'STYLE NAMES'!$B:$AC,8,FALSE),"")</f>
        <v>BREECHES</v>
      </c>
      <c r="L1195" s="101" t="str">
        <f>IF(E1195&gt;0,+VLOOKUP($E1195,'CODE GENERATOR'!$D:$T,3,FALSE),"")</f>
        <v>W</v>
      </c>
      <c r="M1195" s="101" t="str">
        <f>IF(E1195&gt;0,+VLOOKUP($E1195,'CODE GENERATOR'!$D:$T,4,FALSE),"")</f>
        <v>TECH JERSEY</v>
      </c>
      <c r="N1195" s="101" t="str">
        <f>IF(E1195&gt;0,+VLOOKUP($E1195,'CODE GENERATOR'!$D:$T,6,FALSE),"")</f>
        <v>BLACK</v>
      </c>
      <c r="O1195" s="101" t="str">
        <f>IF(E1195&gt;0,+VLOOKUP($E1195,'CODE GENERATOR'!$D:$T,7,FALSE),"")</f>
        <v>BLACK</v>
      </c>
      <c r="P1195" s="101" t="str">
        <f t="shared" si="90"/>
        <v>BLACK</v>
      </c>
      <c r="Q1195" s="104" t="str">
        <f>IF(E1195&gt;0,+VLOOKUP($E1195,'CODE GENERATOR'!$D:$T,11,FALSE),"")</f>
        <v>R.BOTMN_BRC0110W</v>
      </c>
      <c r="R1195" s="104" t="str">
        <f>IF(E1195&gt;0,+VLOOKUP($E1195,'CODE GENERATOR'!$D:$T,12,FALSE),"")</f>
        <v>TJR0037BLKBLK</v>
      </c>
      <c r="S1195" s="104" t="str">
        <f>IF(E1195&gt;0,+VLOOKUP($E1195,'CODE GENERATOR'!$D:$T,13,FALSE),"")</f>
        <v>R.BOTMN_BRC0110W_TJR0037BLKBLK</v>
      </c>
      <c r="T1195" s="104" t="str">
        <f t="shared" si="91"/>
        <v>R.BOTMN_BRC0110W_TJR0037BLKBLK_S / 44</v>
      </c>
      <c r="U1195" s="105"/>
      <c r="V1195" s="107" t="str" cm="1">
        <f t="array" ref="V1195">_xlfn.TEXTJOIN(";", TRUE, _xlfn.UNIQUE(_xlfn._xlws.FILTER(P$3:P$10029, C$3:C$10029=C1195)))</f>
        <v>WHITE;BLACK</v>
      </c>
      <c r="W1195" s="107" t="str" cm="1">
        <f t="array" ref="W1195">_xlfn.TEXTJOIN(";", TRUE, _xlfn.UNIQUE(_xlfn._xlws.FILTER(F$3:F$10029, C$3:C$10029=C1195)))</f>
        <v>XS / 42;S / 44;M / 46;L / 48;XL / 50;XXL / 52;3XL / 54</v>
      </c>
      <c r="X1195" s="101" t="str">
        <f>IF(E1195&gt;0,+VLOOKUP($E1195,'CODE GENERATOR'!$D:$AC,19,FALSE),0)</f>
        <v>2507_G_cavalier_ghost_0036</v>
      </c>
      <c r="Y1195" s="101" t="str">
        <f>IF(E1195&gt;0,+VLOOKUP($E1195,'CODE GENERATOR'!$D:$AC,20,FALSE),0)</f>
        <v>2507_G_cavalier_ghost_0037</v>
      </c>
      <c r="Z1195" s="101" t="str">
        <f>IF(E1195&gt;0,+VLOOKUP($E1195,'CODE GENERATOR'!$D:$AC,21,FALSE),0)</f>
        <v>2507_W_0478</v>
      </c>
      <c r="AA1195" s="101"/>
      <c r="AB1195" s="101"/>
      <c r="AC1195" s="101"/>
      <c r="AD1195" s="101"/>
      <c r="AE1195" s="101"/>
      <c r="AF1195" s="149" t="str">
        <f>IF($C1195&gt;0,$C1195&amp;" "&amp;$P1195&amp;" "&amp;+VLOOKUP($C1195,'STYLE NAMES'!$B:$AC,10,FALSE),"""")</f>
        <v>LEONARDO-W BLACK MEN'S KNEE GRIP PRO WINTER BREECHES</v>
      </c>
      <c r="AG1195" s="101" t="str">
        <f>"Enjoy our "&amp;(AF1195)&amp;"; "&amp;IF(C1195&gt;0,+VLOOKUP($C1195,'STYLE NAMES'!$B:$AC,11,FALSE),"")</f>
        <v>Enjoy our LEONARDO-W BLACK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5" s="101" t="str">
        <f>IF(C1195&gt;0,+VLOOKUP($C1195,'STYLE NAMES'!$B:$AC,12,FALSE),"")</f>
        <v>*Italian Premium fabric
*Extra-soft and comfortable technical jersey with heat tech polar fabric inside
*4-way stretch fabric
*Breathable and Quick Dry
*Wrinkle-free and Easy Care
*Knee Grip
Composition:
74% Micro PA /  26% Elasthane</v>
      </c>
      <c r="AI1195" s="101" t="str">
        <f>IF(C1195&gt;0,+VLOOKUP($C1195,'STYLE NAMES'!$B:$AC,13,FALSE),"")</f>
        <v>Machine Wash at 30°C
Mild process
Iron at low temperature
Iron from REVERSE
Do NOT iron on logos or prints
Do not bleach
Do NOT Tumble Dry</v>
      </c>
      <c r="AJ1195" s="149" t="str">
        <f>IF($C1195&gt;0,$C1195&amp;" "&amp;$P1195&amp;" "&amp;+VLOOKUP($C1195,'STYLE NAMES'!$B:$AC,14,FALSE),"""")</f>
        <v>LEONARDO-W BLACK KIŞLIK ERKEK PRO BİNİCİ PANTOLONU</v>
      </c>
      <c r="AK1195" s="149" t="str">
        <f>"Cavalier SanMarco tarafından tasarlanan "&amp;(AJ1195)&amp;"; "&amp;IF(C1195&gt;0,+VLOOKUP($C1195,'STYLE NAMES'!$B:$AC,15,FALSE),"")</f>
        <v>Cavalier SanMarco tarafından tasarlanan LEONARDO-W BLACK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5" s="149" t="str">
        <f>IF(C1195&gt;0,+VLOOKUP($C1195,'STYLE NAMES'!$B:$AC,16,FALSE),"")</f>
        <v>*İtalyan Premium kumaş
*Dışı ekstra yumuşak ve konforlu teknik jarse, içi ısı tutan polar kumaş
*4 yönlü esneme özelliği
*Nefes alabilir ve hızlı kurur
*Kırışmaz ve kolay bakım
*Diz Grip
Bileşimi:
%74 Mikro PA / %26 Elastan</v>
      </c>
      <c r="AM1195" s="149" t="str">
        <f>IF(C1195&gt;0,+VLOOKUP($C1195,'STYLE NAMES'!$B:$AC,17,FALSE),"")</f>
        <v>Makinede 30°C' de Yıkayın
Hassas Yıkama
Ilık ütü yapın
Tersten ütüleyin
Logo ve baskıları ÜTÜLEMEYİN
Çamaşır suyu kullanmayın
Kurutma Makinesinde Kurutmayın</v>
      </c>
      <c r="AN1195" s="149" t="str">
        <f>IF($C1195&gt;0,$C1195&amp;" "&amp;$P1195&amp;" "&amp;+VLOOKUP($C1195,'STYLE NAMES'!$B:$AC,18,FALSE),"""")</f>
        <v>LEONARDO-W BLACK PANTALONI INVERNALI KNEE GRIP PRO DA UOMO</v>
      </c>
      <c r="AO1195" s="101" t="str">
        <f>"Disegnato da Cavalier SanMarco "&amp;(AN1195)&amp;"; "&amp;IF(C1195&gt;0,+VLOOKUP($C1195,'STYLE NAMES'!$B:$AC,19,FALSE),"")</f>
        <v>Disegnato da Cavalier SanMarco LEONARDO-W BLACK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5" s="101" t="str">
        <f>IF(C1195&gt;0,+VLOOKUP($C1195,'STYLE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5" s="101" t="str">
        <f>IF(C1195&gt;0,+VLOOKUP($C1195,'STYLE NAMES'!$B:$AC,21,FALSE),"")</f>
        <v>Lavare in lavatrice a 30°C Ciclo delicato 
Stirare a bassa temperatura
Stirare al rovescio 
Non stirare su loghi o stampe 
Non candeggiare 
Non asciugare in asciugatrice</v>
      </c>
      <c r="AR1195" s="101">
        <f>IF(D1195&gt;0,+VLOOKUP($C1195,'STYLE NAMES'!$B:$AC,22,FALSE),"")</f>
        <v>0</v>
      </c>
      <c r="AS1195" s="101">
        <f>IF(E1195&gt;0,+VLOOKUP($C1195,'STYLE NAMES'!$B:$AC,23,FALSE),"")</f>
        <v>0</v>
      </c>
      <c r="AT1195" s="101">
        <f>IF(F1195&gt;0,+VLOOKUP($C1195,'STYLE NAMES'!$B:$AC,24,FALSE),"")</f>
        <v>0</v>
      </c>
      <c r="AU1195" s="101">
        <f>IF(G1195&gt;0,+VLOOKUP($C1195,'STYLE NAMES'!$B:$AC,25,FALSE),"")</f>
        <v>0</v>
      </c>
      <c r="AV1195" s="101" t="str">
        <f>+VLOOKUP($S1195,'CODE GENERATOR'!$P:$AM,15,FALSE)</f>
        <v>R.TOPMN_CPL0039_PIQ0015WHTWHT</v>
      </c>
      <c r="AW1195" s="101" t="str">
        <f>+VLOOKUP($S1195,'CODE GENERATOR'!$P:$AM,16,FALSE)</f>
        <v>R.TOPMN_CPL0073_SUP0016LGYLGY</v>
      </c>
      <c r="AX1195" s="101" t="str">
        <f>+VLOOKUP($S1195,'CODE GENERATOR'!$P:$AM,17,FALSE)</f>
        <v>A.RACUX_BLT0015_BRD0012GRYBBL</v>
      </c>
      <c r="AY1195" s="101" t="str">
        <f>+VLOOKUP($S1195,'CODE GENERATOR'!$P:$AM,18,FALSE)</f>
        <v>A.RACAU_SOC0018_NYL00003XBST6</v>
      </c>
      <c r="AZ1195" s="101">
        <f>+VLOOKUP($S1195,'CODE GENERATOR'!$P:$AM,19,FALSE)</f>
        <v>0</v>
      </c>
      <c r="BA1195" s="101">
        <f>+VLOOKUP($S1195,'CODE GENERATOR'!$P:$AM,20,FALSE)</f>
        <v>0</v>
      </c>
      <c r="BB1195" s="101">
        <f>+VLOOKUP($S1195,'CODE GENERATOR'!$P:$AM,21,FALSE)</f>
        <v>0</v>
      </c>
      <c r="BC1195" s="101">
        <f>+VLOOKUP($S1195,'CODE GENERATOR'!$P:$AM,22,FALSE)</f>
        <v>0</v>
      </c>
      <c r="BD1195" s="101">
        <f>+VLOOKUP($S1195,'CODE GENERATOR'!$P:$AM,23,FALSE)</f>
        <v>0</v>
      </c>
      <c r="BE1195" s="101">
        <f>+VLOOKUP($S1195,'CODE GENERATOR'!$P:$AM,24,FALSE)</f>
        <v>0</v>
      </c>
      <c r="BF1195" s="101">
        <f>IF(C1195&gt;0,+VLOOKUP(G1195,'CATEGORY ID'!$A$1:$L$118,3,FALSE),"")</f>
        <v>30</v>
      </c>
      <c r="BG1195" s="101">
        <f>IF(C1195&gt;0,+VLOOKUP(H1195,'CATEGORY ID'!$D$1:$L$118,3,FALSE),"")</f>
        <v>2</v>
      </c>
      <c r="BH1195" s="101">
        <f>IF(C1195&gt;0,+VLOOKUP((+H1195&amp;I1195),'CATEGORY ID'!$H$1:$I$121,2,FALSE),"")</f>
        <v>111</v>
      </c>
      <c r="BI1195" s="101"/>
      <c r="BJ1195" s="101">
        <f>IF(C1195&gt;0,IF(COUNTIF('CATEGORY ID'!$K$1:$K$121,+H1195&amp;K1195) &gt; 0, +VLOOKUP(+H1195&amp;K1195,'CATEGORY ID'!$K$1:$L$121,2,FALSE),""),"")</f>
        <v>95</v>
      </c>
      <c r="BK1195" s="101" t="str">
        <f>IF(C1195&gt;0,IF(COUNTIF('CATEGORY ID'!$K$124:$K$165, +VLOOKUP(C1195,'STYLE NAMES'!$B:$AE,30,FALSE)) &gt; 0, +VLOOKUP(VLOOKUP(C1195,'STYLE NAMES'!$B:$AE,30,FALSE),'CATEGORY ID'!K:M,2,FALSE),""),"")</f>
        <v/>
      </c>
      <c r="BL1195" s="101">
        <v>75</v>
      </c>
      <c r="BM1195" s="101"/>
      <c r="BN1195" s="101"/>
      <c r="BO1195" s="101"/>
      <c r="BP1195" s="101"/>
      <c r="BQ1195" s="101"/>
      <c r="BR1195" s="101" t="str" cm="1">
        <f t="array" ref="BR1195">IF(C1195&gt;0,_xlfn.TEXTJOIN(";", TRUE,_xlfn.UNIQUE(_xlfn._xlws.FILTER(BF1195:BQ1195,(BF1195:BQ1195&gt;0)),TRUE,FALSE)),"")&amp;";"&amp;BS1195</f>
        <v>30;2;111;95;75;</v>
      </c>
      <c r="BS1195" s="101"/>
      <c r="BT1195" s="101"/>
      <c r="BU1195" s="106">
        <f>IF(C1195&gt;0,+VLOOKUP($C1195,'STYLE NAMES'!$B:$AC,26,FALSE),"")</f>
        <v>229.9</v>
      </c>
      <c r="BV1195" s="106">
        <f>IF(C1195&gt;0,+VLOOKUP($C1195,'STYLE NAMES'!$B:$AC,27,FALSE),"")</f>
        <v>12640</v>
      </c>
      <c r="BW1195" s="106">
        <f>IF(C1195&gt;0,+VLOOKUP($C1195,'STYLE NAMES'!$B:$AC,28,FALSE),"")</f>
        <v>264.38499999999999</v>
      </c>
      <c r="BX1195" s="101"/>
      <c r="BZ1195" s="101">
        <v>10</v>
      </c>
      <c r="CA1195" s="137">
        <f t="shared" si="92"/>
        <v>1</v>
      </c>
      <c r="CB1195" s="137" t="str">
        <f>+VLOOKUP(C1195,'[2]STYLES &amp; MODELS MATRIX'!$A:$G,7,FALSE)</f>
        <v>HDJ</v>
      </c>
      <c r="CC1195" s="137" t="str">
        <f>+VLOOKUP(C1195,'[1]STYLES &amp; SIZE CHARTS'!$A:$H,8,FALSE)</f>
        <v>MB-BR1</v>
      </c>
      <c r="CD1195" s="137">
        <v>1</v>
      </c>
      <c r="CE1195" s="207"/>
    </row>
    <row r="1196" spans="2:83" ht="12" customHeight="1" x14ac:dyDescent="0.2">
      <c r="B1196" s="101" t="s">
        <v>1025</v>
      </c>
      <c r="C1196" s="101" t="s">
        <v>3832</v>
      </c>
      <c r="D1196" s="101" t="s">
        <v>3835</v>
      </c>
      <c r="E1196" s="203" t="s">
        <v>3883</v>
      </c>
      <c r="F1196" s="101" t="s">
        <v>2428</v>
      </c>
      <c r="G1196" s="101" t="str">
        <f>IF(C1196&gt;0,+VLOOKUP($C1196,'STYLE NAMES'!$B:$AC,4,FALSE),"")</f>
        <v>RIDER</v>
      </c>
      <c r="H1196" s="101" t="str">
        <f>IF(C1196&gt;0,+VLOOKUP($C1196,'STYLE NAMES'!$B:$AC,5,FALSE),"")</f>
        <v>MEN</v>
      </c>
      <c r="I1196" s="101" t="str">
        <f>IF(C1196&gt;0,+VLOOKUP($C1196,'STYLE NAMES'!$B:$AC,6,FALSE),"")</f>
        <v>BOTTOMS</v>
      </c>
      <c r="J1196" s="101" t="str">
        <f>IF(C1196&gt;0,+VLOOKUP($C1196,'STYLE NAMES'!$B:$AC,7,FALSE),"")</f>
        <v>MEN</v>
      </c>
      <c r="K1196" s="101" t="str">
        <f>IF(C1196&gt;0,+VLOOKUP($C1196,'STYLE NAMES'!$B:$AC,8,FALSE),"")</f>
        <v>BREECHES</v>
      </c>
      <c r="L1196" s="101" t="str">
        <f>IF(E1196&gt;0,+VLOOKUP($E1196,'CODE GENERATOR'!$D:$T,3,FALSE),"")</f>
        <v>W</v>
      </c>
      <c r="M1196" s="101" t="str">
        <f>IF(E1196&gt;0,+VLOOKUP($E1196,'CODE GENERATOR'!$D:$T,4,FALSE),"")</f>
        <v>TECH JERSEY</v>
      </c>
      <c r="N1196" s="101" t="str">
        <f>IF(E1196&gt;0,+VLOOKUP($E1196,'CODE GENERATOR'!$D:$T,6,FALSE),"")</f>
        <v>BLACK</v>
      </c>
      <c r="O1196" s="101" t="str">
        <f>IF(E1196&gt;0,+VLOOKUP($E1196,'CODE GENERATOR'!$D:$T,7,FALSE),"")</f>
        <v>BLACK</v>
      </c>
      <c r="P1196" s="101" t="str">
        <f t="shared" si="90"/>
        <v>BLACK</v>
      </c>
      <c r="Q1196" s="104" t="str">
        <f>IF(E1196&gt;0,+VLOOKUP($E1196,'CODE GENERATOR'!$D:$T,11,FALSE),"")</f>
        <v>R.BOTMN_BRC0110W</v>
      </c>
      <c r="R1196" s="104" t="str">
        <f>IF(E1196&gt;0,+VLOOKUP($E1196,'CODE GENERATOR'!$D:$T,12,FALSE),"")</f>
        <v>TJR0037BLKBLK</v>
      </c>
      <c r="S1196" s="104" t="str">
        <f>IF(E1196&gt;0,+VLOOKUP($E1196,'CODE GENERATOR'!$D:$T,13,FALSE),"")</f>
        <v>R.BOTMN_BRC0110W_TJR0037BLKBLK</v>
      </c>
      <c r="T1196" s="104" t="str">
        <f t="shared" si="91"/>
        <v>R.BOTMN_BRC0110W_TJR0037BLKBLK_M / 46</v>
      </c>
      <c r="U1196" s="105"/>
      <c r="V1196" s="107" t="str" cm="1">
        <f t="array" ref="V1196">_xlfn.TEXTJOIN(";", TRUE, _xlfn.UNIQUE(_xlfn._xlws.FILTER(P$3:P$10029, C$3:C$10029=C1196)))</f>
        <v>WHITE;BLACK</v>
      </c>
      <c r="W1196" s="107" t="str" cm="1">
        <f t="array" ref="W1196">_xlfn.TEXTJOIN(";", TRUE, _xlfn.UNIQUE(_xlfn._xlws.FILTER(F$3:F$10029, C$3:C$10029=C1196)))</f>
        <v>XS / 42;S / 44;M / 46;L / 48;XL / 50;XXL / 52;3XL / 54</v>
      </c>
      <c r="X1196" s="101" t="str">
        <f>IF(E1196&gt;0,+VLOOKUP($E1196,'CODE GENERATOR'!$D:$AC,19,FALSE),0)</f>
        <v>2507_G_cavalier_ghost_0036</v>
      </c>
      <c r="Y1196" s="101" t="str">
        <f>IF(E1196&gt;0,+VLOOKUP($E1196,'CODE GENERATOR'!$D:$AC,20,FALSE),0)</f>
        <v>2507_G_cavalier_ghost_0037</v>
      </c>
      <c r="Z1196" s="101" t="str">
        <f>IF(E1196&gt;0,+VLOOKUP($E1196,'CODE GENERATOR'!$D:$AC,21,FALSE),0)</f>
        <v>2507_W_0478</v>
      </c>
      <c r="AA1196" s="101"/>
      <c r="AB1196" s="101"/>
      <c r="AC1196" s="101"/>
      <c r="AD1196" s="101"/>
      <c r="AE1196" s="101"/>
      <c r="AF1196" s="149" t="str">
        <f>IF($C1196&gt;0,$C1196&amp;" "&amp;$P1196&amp;" "&amp;+VLOOKUP($C1196,'STYLE NAMES'!$B:$AC,10,FALSE),"""")</f>
        <v>LEONARDO-W BLACK MEN'S KNEE GRIP PRO WINTER BREECHES</v>
      </c>
      <c r="AG1196" s="101" t="str">
        <f>"Enjoy our "&amp;(AF1196)&amp;"; "&amp;IF(C1196&gt;0,+VLOOKUP($C1196,'STYLE NAMES'!$B:$AC,11,FALSE),"")</f>
        <v>Enjoy our LEONARDO-W BLACK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6" s="101" t="str">
        <f>IF(C1196&gt;0,+VLOOKUP($C1196,'STYLE NAMES'!$B:$AC,12,FALSE),"")</f>
        <v>*Italian Premium fabric
*Extra-soft and comfortable technical jersey with heat tech polar fabric inside
*4-way stretch fabric
*Breathable and Quick Dry
*Wrinkle-free and Easy Care
*Knee Grip
Composition:
74% Micro PA /  26% Elasthane</v>
      </c>
      <c r="AI1196" s="101" t="str">
        <f>IF(C1196&gt;0,+VLOOKUP($C1196,'STYLE NAMES'!$B:$AC,13,FALSE),"")</f>
        <v>Machine Wash at 30°C
Mild process
Iron at low temperature
Iron from REVERSE
Do NOT iron on logos or prints
Do not bleach
Do NOT Tumble Dry</v>
      </c>
      <c r="AJ1196" s="149" t="str">
        <f>IF($C1196&gt;0,$C1196&amp;" "&amp;$P1196&amp;" "&amp;+VLOOKUP($C1196,'STYLE NAMES'!$B:$AC,14,FALSE),"""")</f>
        <v>LEONARDO-W BLACK KIŞLIK ERKEK PRO BİNİCİ PANTOLONU</v>
      </c>
      <c r="AK1196" s="149" t="str">
        <f>"Cavalier SanMarco tarafından tasarlanan "&amp;(AJ1196)&amp;"; "&amp;IF(C1196&gt;0,+VLOOKUP($C1196,'STYLE NAMES'!$B:$AC,15,FALSE),"")</f>
        <v>Cavalier SanMarco tarafından tasarlanan LEONARDO-W BLACK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6" s="149" t="str">
        <f>IF(C1196&gt;0,+VLOOKUP($C1196,'STYLE NAMES'!$B:$AC,16,FALSE),"")</f>
        <v>*İtalyan Premium kumaş
*Dışı ekstra yumuşak ve konforlu teknik jarse, içi ısı tutan polar kumaş
*4 yönlü esneme özelliği
*Nefes alabilir ve hızlı kurur
*Kırışmaz ve kolay bakım
*Diz Grip
Bileşimi:
%74 Mikro PA / %26 Elastan</v>
      </c>
      <c r="AM1196" s="149" t="str">
        <f>IF(C1196&gt;0,+VLOOKUP($C1196,'STYLE NAMES'!$B:$AC,17,FALSE),"")</f>
        <v>Makinede 30°C' de Yıkayın
Hassas Yıkama
Ilık ütü yapın
Tersten ütüleyin
Logo ve baskıları ÜTÜLEMEYİN
Çamaşır suyu kullanmayın
Kurutma Makinesinde Kurutmayın</v>
      </c>
      <c r="AN1196" s="149" t="str">
        <f>IF($C1196&gt;0,$C1196&amp;" "&amp;$P1196&amp;" "&amp;+VLOOKUP($C1196,'STYLE NAMES'!$B:$AC,18,FALSE),"""")</f>
        <v>LEONARDO-W BLACK PANTALONI INVERNALI KNEE GRIP PRO DA UOMO</v>
      </c>
      <c r="AO1196" s="101" t="str">
        <f>"Disegnato da Cavalier SanMarco "&amp;(AN1196)&amp;"; "&amp;IF(C1196&gt;0,+VLOOKUP($C1196,'STYLE NAMES'!$B:$AC,19,FALSE),"")</f>
        <v>Disegnato da Cavalier SanMarco LEONARDO-W BLACK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6" s="101" t="str">
        <f>IF(C1196&gt;0,+VLOOKUP($C1196,'STYLE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6" s="101" t="str">
        <f>IF(C1196&gt;0,+VLOOKUP($C1196,'STYLE NAMES'!$B:$AC,21,FALSE),"")</f>
        <v>Lavare in lavatrice a 30°C Ciclo delicato 
Stirare a bassa temperatura
Stirare al rovescio 
Non stirare su loghi o stampe 
Non candeggiare 
Non asciugare in asciugatrice</v>
      </c>
      <c r="AR1196" s="101">
        <f>IF(D1196&gt;0,+VLOOKUP($C1196,'STYLE NAMES'!$B:$AC,22,FALSE),"")</f>
        <v>0</v>
      </c>
      <c r="AS1196" s="101">
        <f>IF(E1196&gt;0,+VLOOKUP($C1196,'STYLE NAMES'!$B:$AC,23,FALSE),"")</f>
        <v>0</v>
      </c>
      <c r="AT1196" s="101">
        <f>IF(F1196&gt;0,+VLOOKUP($C1196,'STYLE NAMES'!$B:$AC,24,FALSE),"")</f>
        <v>0</v>
      </c>
      <c r="AU1196" s="101">
        <f>IF(G1196&gt;0,+VLOOKUP($C1196,'STYLE NAMES'!$B:$AC,25,FALSE),"")</f>
        <v>0</v>
      </c>
      <c r="AV1196" s="101" t="str">
        <f>+VLOOKUP($S1196,'CODE GENERATOR'!$P:$AM,15,FALSE)</f>
        <v>R.TOPMN_CPL0039_PIQ0015WHTWHT</v>
      </c>
      <c r="AW1196" s="101" t="str">
        <f>+VLOOKUP($S1196,'CODE GENERATOR'!$P:$AM,16,FALSE)</f>
        <v>R.TOPMN_CPL0073_SUP0016LGYLGY</v>
      </c>
      <c r="AX1196" s="101" t="str">
        <f>+VLOOKUP($S1196,'CODE GENERATOR'!$P:$AM,17,FALSE)</f>
        <v>A.RACUX_BLT0015_BRD0012GRYBBL</v>
      </c>
      <c r="AY1196" s="101" t="str">
        <f>+VLOOKUP($S1196,'CODE GENERATOR'!$P:$AM,18,FALSE)</f>
        <v>A.RACAU_SOC0018_NYL00003XBST6</v>
      </c>
      <c r="AZ1196" s="101">
        <f>+VLOOKUP($S1196,'CODE GENERATOR'!$P:$AM,19,FALSE)</f>
        <v>0</v>
      </c>
      <c r="BA1196" s="101">
        <f>+VLOOKUP($S1196,'CODE GENERATOR'!$P:$AM,20,FALSE)</f>
        <v>0</v>
      </c>
      <c r="BB1196" s="101">
        <f>+VLOOKUP($S1196,'CODE GENERATOR'!$P:$AM,21,FALSE)</f>
        <v>0</v>
      </c>
      <c r="BC1196" s="101">
        <f>+VLOOKUP($S1196,'CODE GENERATOR'!$P:$AM,22,FALSE)</f>
        <v>0</v>
      </c>
      <c r="BD1196" s="101">
        <f>+VLOOKUP($S1196,'CODE GENERATOR'!$P:$AM,23,FALSE)</f>
        <v>0</v>
      </c>
      <c r="BE1196" s="101">
        <f>+VLOOKUP($S1196,'CODE GENERATOR'!$P:$AM,24,FALSE)</f>
        <v>0</v>
      </c>
      <c r="BF1196" s="101">
        <f>IF(C1196&gt;0,+VLOOKUP(G1196,'CATEGORY ID'!$A$1:$L$118,3,FALSE),"")</f>
        <v>30</v>
      </c>
      <c r="BG1196" s="101">
        <f>IF(C1196&gt;0,+VLOOKUP(H1196,'CATEGORY ID'!$D$1:$L$118,3,FALSE),"")</f>
        <v>2</v>
      </c>
      <c r="BH1196" s="101">
        <f>IF(C1196&gt;0,+VLOOKUP((+H1196&amp;I1196),'CATEGORY ID'!$H$1:$I$121,2,FALSE),"")</f>
        <v>111</v>
      </c>
      <c r="BI1196" s="101"/>
      <c r="BJ1196" s="101">
        <f>IF(C1196&gt;0,IF(COUNTIF('CATEGORY ID'!$K$1:$K$121,+H1196&amp;K1196) &gt; 0, +VLOOKUP(+H1196&amp;K1196,'CATEGORY ID'!$K$1:$L$121,2,FALSE),""),"")</f>
        <v>95</v>
      </c>
      <c r="BK1196" s="101" t="str">
        <f>IF(C1196&gt;0,IF(COUNTIF('CATEGORY ID'!$K$124:$K$165, +VLOOKUP(C1196,'STYLE NAMES'!$B:$AE,30,FALSE)) &gt; 0, +VLOOKUP(VLOOKUP(C1196,'STYLE NAMES'!$B:$AE,30,FALSE),'CATEGORY ID'!K:M,2,FALSE),""),"")</f>
        <v/>
      </c>
      <c r="BL1196" s="101">
        <v>75</v>
      </c>
      <c r="BM1196" s="101"/>
      <c r="BN1196" s="101"/>
      <c r="BO1196" s="101"/>
      <c r="BP1196" s="101"/>
      <c r="BQ1196" s="101"/>
      <c r="BR1196" s="101" t="str" cm="1">
        <f t="array" ref="BR1196">IF(C1196&gt;0,_xlfn.TEXTJOIN(";", TRUE,_xlfn.UNIQUE(_xlfn._xlws.FILTER(BF1196:BQ1196,(BF1196:BQ1196&gt;0)),TRUE,FALSE)),"")&amp;";"&amp;BS1196</f>
        <v>30;2;111;95;75;</v>
      </c>
      <c r="BS1196" s="101"/>
      <c r="BT1196" s="101"/>
      <c r="BU1196" s="106">
        <f>IF(C1196&gt;0,+VLOOKUP($C1196,'STYLE NAMES'!$B:$AC,26,FALSE),"")</f>
        <v>229.9</v>
      </c>
      <c r="BV1196" s="106">
        <f>IF(C1196&gt;0,+VLOOKUP($C1196,'STYLE NAMES'!$B:$AC,27,FALSE),"")</f>
        <v>12640</v>
      </c>
      <c r="BW1196" s="106">
        <f>IF(C1196&gt;0,+VLOOKUP($C1196,'STYLE NAMES'!$B:$AC,28,FALSE),"")</f>
        <v>264.38499999999999</v>
      </c>
      <c r="BX1196" s="101"/>
      <c r="BZ1196" s="101">
        <v>14</v>
      </c>
      <c r="CA1196" s="137">
        <f t="shared" si="92"/>
        <v>1</v>
      </c>
      <c r="CB1196" s="137" t="str">
        <f>+VLOOKUP(C1196,'[2]STYLES &amp; MODELS MATRIX'!$A:$G,7,FALSE)</f>
        <v>HDJ</v>
      </c>
      <c r="CC1196" s="137" t="str">
        <f>+VLOOKUP(C1196,'[1]STYLES &amp; SIZE CHARTS'!$A:$H,8,FALSE)</f>
        <v>MB-BR1</v>
      </c>
      <c r="CD1196" s="137">
        <v>1</v>
      </c>
      <c r="CE1196" s="207"/>
    </row>
    <row r="1197" spans="2:83" ht="12" customHeight="1" x14ac:dyDescent="0.2">
      <c r="B1197" s="101" t="s">
        <v>1025</v>
      </c>
      <c r="C1197" s="101" t="s">
        <v>3832</v>
      </c>
      <c r="D1197" s="101" t="s">
        <v>3835</v>
      </c>
      <c r="E1197" s="203" t="s">
        <v>3883</v>
      </c>
      <c r="F1197" s="101" t="s">
        <v>2429</v>
      </c>
      <c r="G1197" s="101" t="str">
        <f>IF(C1197&gt;0,+VLOOKUP($C1197,'STYLE NAMES'!$B:$AC,4,FALSE),"")</f>
        <v>RIDER</v>
      </c>
      <c r="H1197" s="101" t="str">
        <f>IF(C1197&gt;0,+VLOOKUP($C1197,'STYLE NAMES'!$B:$AC,5,FALSE),"")</f>
        <v>MEN</v>
      </c>
      <c r="I1197" s="101" t="str">
        <f>IF(C1197&gt;0,+VLOOKUP($C1197,'STYLE NAMES'!$B:$AC,6,FALSE),"")</f>
        <v>BOTTOMS</v>
      </c>
      <c r="J1197" s="101" t="str">
        <f>IF(C1197&gt;0,+VLOOKUP($C1197,'STYLE NAMES'!$B:$AC,7,FALSE),"")</f>
        <v>MEN</v>
      </c>
      <c r="K1197" s="101" t="str">
        <f>IF(C1197&gt;0,+VLOOKUP($C1197,'STYLE NAMES'!$B:$AC,8,FALSE),"")</f>
        <v>BREECHES</v>
      </c>
      <c r="L1197" s="101" t="str">
        <f>IF(E1197&gt;0,+VLOOKUP($E1197,'CODE GENERATOR'!$D:$T,3,FALSE),"")</f>
        <v>W</v>
      </c>
      <c r="M1197" s="101" t="str">
        <f>IF(E1197&gt;0,+VLOOKUP($E1197,'CODE GENERATOR'!$D:$T,4,FALSE),"")</f>
        <v>TECH JERSEY</v>
      </c>
      <c r="N1197" s="101" t="str">
        <f>IF(E1197&gt;0,+VLOOKUP($E1197,'CODE GENERATOR'!$D:$T,6,FALSE),"")</f>
        <v>BLACK</v>
      </c>
      <c r="O1197" s="101" t="str">
        <f>IF(E1197&gt;0,+VLOOKUP($E1197,'CODE GENERATOR'!$D:$T,7,FALSE),"")</f>
        <v>BLACK</v>
      </c>
      <c r="P1197" s="101" t="str">
        <f t="shared" si="90"/>
        <v>BLACK</v>
      </c>
      <c r="Q1197" s="104" t="str">
        <f>IF(E1197&gt;0,+VLOOKUP($E1197,'CODE GENERATOR'!$D:$T,11,FALSE),"")</f>
        <v>R.BOTMN_BRC0110W</v>
      </c>
      <c r="R1197" s="104" t="str">
        <f>IF(E1197&gt;0,+VLOOKUP($E1197,'CODE GENERATOR'!$D:$T,12,FALSE),"")</f>
        <v>TJR0037BLKBLK</v>
      </c>
      <c r="S1197" s="104" t="str">
        <f>IF(E1197&gt;0,+VLOOKUP($E1197,'CODE GENERATOR'!$D:$T,13,FALSE),"")</f>
        <v>R.BOTMN_BRC0110W_TJR0037BLKBLK</v>
      </c>
      <c r="T1197" s="104" t="str">
        <f t="shared" si="91"/>
        <v>R.BOTMN_BRC0110W_TJR0037BLKBLK_L / 48</v>
      </c>
      <c r="U1197" s="105"/>
      <c r="V1197" s="107" t="str" cm="1">
        <f t="array" ref="V1197">_xlfn.TEXTJOIN(";", TRUE, _xlfn.UNIQUE(_xlfn._xlws.FILTER(P$3:P$10029, C$3:C$10029=C1197)))</f>
        <v>WHITE;BLACK</v>
      </c>
      <c r="W1197" s="107" t="str" cm="1">
        <f t="array" ref="W1197">_xlfn.TEXTJOIN(";", TRUE, _xlfn.UNIQUE(_xlfn._xlws.FILTER(F$3:F$10029, C$3:C$10029=C1197)))</f>
        <v>XS / 42;S / 44;M / 46;L / 48;XL / 50;XXL / 52;3XL / 54</v>
      </c>
      <c r="X1197" s="101" t="str">
        <f>IF(E1197&gt;0,+VLOOKUP($E1197,'CODE GENERATOR'!$D:$AC,19,FALSE),0)</f>
        <v>2507_G_cavalier_ghost_0036</v>
      </c>
      <c r="Y1197" s="101" t="str">
        <f>IF(E1197&gt;0,+VLOOKUP($E1197,'CODE GENERATOR'!$D:$AC,20,FALSE),0)</f>
        <v>2507_G_cavalier_ghost_0037</v>
      </c>
      <c r="Z1197" s="101" t="str">
        <f>IF(E1197&gt;0,+VLOOKUP($E1197,'CODE GENERATOR'!$D:$AC,21,FALSE),0)</f>
        <v>2507_W_0478</v>
      </c>
      <c r="AA1197" s="101"/>
      <c r="AB1197" s="101"/>
      <c r="AC1197" s="101"/>
      <c r="AD1197" s="101"/>
      <c r="AE1197" s="101"/>
      <c r="AF1197" s="149" t="str">
        <f>IF($C1197&gt;0,$C1197&amp;" "&amp;$P1197&amp;" "&amp;+VLOOKUP($C1197,'STYLE NAMES'!$B:$AC,10,FALSE),"""")</f>
        <v>LEONARDO-W BLACK MEN'S KNEE GRIP PRO WINTER BREECHES</v>
      </c>
      <c r="AG1197" s="101" t="str">
        <f>"Enjoy our "&amp;(AF1197)&amp;"; "&amp;IF(C1197&gt;0,+VLOOKUP($C1197,'STYLE NAMES'!$B:$AC,11,FALSE),"")</f>
        <v>Enjoy our LEONARDO-W BLACK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7" s="101" t="str">
        <f>IF(C1197&gt;0,+VLOOKUP($C1197,'STYLE NAMES'!$B:$AC,12,FALSE),"")</f>
        <v>*Italian Premium fabric
*Extra-soft and comfortable technical jersey with heat tech polar fabric inside
*4-way stretch fabric
*Breathable and Quick Dry
*Wrinkle-free and Easy Care
*Knee Grip
Composition:
74% Micro PA /  26% Elasthane</v>
      </c>
      <c r="AI1197" s="101" t="str">
        <f>IF(C1197&gt;0,+VLOOKUP($C1197,'STYLE NAMES'!$B:$AC,13,FALSE),"")</f>
        <v>Machine Wash at 30°C
Mild process
Iron at low temperature
Iron from REVERSE
Do NOT iron on logos or prints
Do not bleach
Do NOT Tumble Dry</v>
      </c>
      <c r="AJ1197" s="149" t="str">
        <f>IF($C1197&gt;0,$C1197&amp;" "&amp;$P1197&amp;" "&amp;+VLOOKUP($C1197,'STYLE NAMES'!$B:$AC,14,FALSE),"""")</f>
        <v>LEONARDO-W BLACK KIŞLIK ERKEK PRO BİNİCİ PANTOLONU</v>
      </c>
      <c r="AK1197" s="149" t="str">
        <f>"Cavalier SanMarco tarafından tasarlanan "&amp;(AJ1197)&amp;"; "&amp;IF(C1197&gt;0,+VLOOKUP($C1197,'STYLE NAMES'!$B:$AC,15,FALSE),"")</f>
        <v>Cavalier SanMarco tarafından tasarlanan LEONARDO-W BLACK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7" s="149" t="str">
        <f>IF(C1197&gt;0,+VLOOKUP($C1197,'STYLE NAMES'!$B:$AC,16,FALSE),"")</f>
        <v>*İtalyan Premium kumaş
*Dışı ekstra yumuşak ve konforlu teknik jarse, içi ısı tutan polar kumaş
*4 yönlü esneme özelliği
*Nefes alabilir ve hızlı kurur
*Kırışmaz ve kolay bakım
*Diz Grip
Bileşimi:
%74 Mikro PA / %26 Elastan</v>
      </c>
      <c r="AM1197" s="149" t="str">
        <f>IF(C1197&gt;0,+VLOOKUP($C1197,'STYLE NAMES'!$B:$AC,17,FALSE),"")</f>
        <v>Makinede 30°C' de Yıkayın
Hassas Yıkama
Ilık ütü yapın
Tersten ütüleyin
Logo ve baskıları ÜTÜLEMEYİN
Çamaşır suyu kullanmayın
Kurutma Makinesinde Kurutmayın</v>
      </c>
      <c r="AN1197" s="149" t="str">
        <f>IF($C1197&gt;0,$C1197&amp;" "&amp;$P1197&amp;" "&amp;+VLOOKUP($C1197,'STYLE NAMES'!$B:$AC,18,FALSE),"""")</f>
        <v>LEONARDO-W BLACK PANTALONI INVERNALI KNEE GRIP PRO DA UOMO</v>
      </c>
      <c r="AO1197" s="101" t="str">
        <f>"Disegnato da Cavalier SanMarco "&amp;(AN1197)&amp;"; "&amp;IF(C1197&gt;0,+VLOOKUP($C1197,'STYLE NAMES'!$B:$AC,19,FALSE),"")</f>
        <v>Disegnato da Cavalier SanMarco LEONARDO-W BLACK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7" s="101" t="str">
        <f>IF(C1197&gt;0,+VLOOKUP($C1197,'STYLE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7" s="101" t="str">
        <f>IF(C1197&gt;0,+VLOOKUP($C1197,'STYLE NAMES'!$B:$AC,21,FALSE),"")</f>
        <v>Lavare in lavatrice a 30°C Ciclo delicato 
Stirare a bassa temperatura
Stirare al rovescio 
Non stirare su loghi o stampe 
Non candeggiare 
Non asciugare in asciugatrice</v>
      </c>
      <c r="AR1197" s="101">
        <f>IF(D1197&gt;0,+VLOOKUP($C1197,'STYLE NAMES'!$B:$AC,22,FALSE),"")</f>
        <v>0</v>
      </c>
      <c r="AS1197" s="101">
        <f>IF(E1197&gt;0,+VLOOKUP($C1197,'STYLE NAMES'!$B:$AC,23,FALSE),"")</f>
        <v>0</v>
      </c>
      <c r="AT1197" s="101">
        <f>IF(F1197&gt;0,+VLOOKUP($C1197,'STYLE NAMES'!$B:$AC,24,FALSE),"")</f>
        <v>0</v>
      </c>
      <c r="AU1197" s="101">
        <f>IF(G1197&gt;0,+VLOOKUP($C1197,'STYLE NAMES'!$B:$AC,25,FALSE),"")</f>
        <v>0</v>
      </c>
      <c r="AV1197" s="101" t="str">
        <f>+VLOOKUP($S1197,'CODE GENERATOR'!$P:$AM,15,FALSE)</f>
        <v>R.TOPMN_CPL0039_PIQ0015WHTWHT</v>
      </c>
      <c r="AW1197" s="101" t="str">
        <f>+VLOOKUP($S1197,'CODE GENERATOR'!$P:$AM,16,FALSE)</f>
        <v>R.TOPMN_CPL0073_SUP0016LGYLGY</v>
      </c>
      <c r="AX1197" s="101" t="str">
        <f>+VLOOKUP($S1197,'CODE GENERATOR'!$P:$AM,17,FALSE)</f>
        <v>A.RACUX_BLT0015_BRD0012GRYBBL</v>
      </c>
      <c r="AY1197" s="101" t="str">
        <f>+VLOOKUP($S1197,'CODE GENERATOR'!$P:$AM,18,FALSE)</f>
        <v>A.RACAU_SOC0018_NYL00003XBST6</v>
      </c>
      <c r="AZ1197" s="101">
        <f>+VLOOKUP($S1197,'CODE GENERATOR'!$P:$AM,19,FALSE)</f>
        <v>0</v>
      </c>
      <c r="BA1197" s="101">
        <f>+VLOOKUP($S1197,'CODE GENERATOR'!$P:$AM,20,FALSE)</f>
        <v>0</v>
      </c>
      <c r="BB1197" s="101">
        <f>+VLOOKUP($S1197,'CODE GENERATOR'!$P:$AM,21,FALSE)</f>
        <v>0</v>
      </c>
      <c r="BC1197" s="101">
        <f>+VLOOKUP($S1197,'CODE GENERATOR'!$P:$AM,22,FALSE)</f>
        <v>0</v>
      </c>
      <c r="BD1197" s="101">
        <f>+VLOOKUP($S1197,'CODE GENERATOR'!$P:$AM,23,FALSE)</f>
        <v>0</v>
      </c>
      <c r="BE1197" s="101">
        <f>+VLOOKUP($S1197,'CODE GENERATOR'!$P:$AM,24,FALSE)</f>
        <v>0</v>
      </c>
      <c r="BF1197" s="101">
        <f>IF(C1197&gt;0,+VLOOKUP(G1197,'CATEGORY ID'!$A$1:$L$118,3,FALSE),"")</f>
        <v>30</v>
      </c>
      <c r="BG1197" s="101">
        <f>IF(C1197&gt;0,+VLOOKUP(H1197,'CATEGORY ID'!$D$1:$L$118,3,FALSE),"")</f>
        <v>2</v>
      </c>
      <c r="BH1197" s="101">
        <f>IF(C1197&gt;0,+VLOOKUP((+H1197&amp;I1197),'CATEGORY ID'!$H$1:$I$121,2,FALSE),"")</f>
        <v>111</v>
      </c>
      <c r="BI1197" s="101"/>
      <c r="BJ1197" s="101">
        <f>IF(C1197&gt;0,IF(COUNTIF('CATEGORY ID'!$K$1:$K$121,+H1197&amp;K1197) &gt; 0, +VLOOKUP(+H1197&amp;K1197,'CATEGORY ID'!$K$1:$L$121,2,FALSE),""),"")</f>
        <v>95</v>
      </c>
      <c r="BK1197" s="101" t="str">
        <f>IF(C1197&gt;0,IF(COUNTIF('CATEGORY ID'!$K$124:$K$165, +VLOOKUP(C1197,'STYLE NAMES'!$B:$AE,30,FALSE)) &gt; 0, +VLOOKUP(VLOOKUP(C1197,'STYLE NAMES'!$B:$AE,30,FALSE),'CATEGORY ID'!K:M,2,FALSE),""),"")</f>
        <v/>
      </c>
      <c r="BL1197" s="101">
        <v>75</v>
      </c>
      <c r="BM1197" s="101"/>
      <c r="BN1197" s="101"/>
      <c r="BO1197" s="101"/>
      <c r="BP1197" s="101"/>
      <c r="BQ1197" s="101"/>
      <c r="BR1197" s="101" t="str" cm="1">
        <f t="array" ref="BR1197">IF(C1197&gt;0,_xlfn.TEXTJOIN(";", TRUE,_xlfn.UNIQUE(_xlfn._xlws.FILTER(BF1197:BQ1197,(BF1197:BQ1197&gt;0)),TRUE,FALSE)),"")&amp;";"&amp;BS1197</f>
        <v>30;2;111;95;75;</v>
      </c>
      <c r="BS1197" s="101"/>
      <c r="BT1197" s="101"/>
      <c r="BU1197" s="106">
        <f>IF(C1197&gt;0,+VLOOKUP($C1197,'STYLE NAMES'!$B:$AC,26,FALSE),"")</f>
        <v>229.9</v>
      </c>
      <c r="BV1197" s="106">
        <f>IF(C1197&gt;0,+VLOOKUP($C1197,'STYLE NAMES'!$B:$AC,27,FALSE),"")</f>
        <v>12640</v>
      </c>
      <c r="BW1197" s="106">
        <f>IF(C1197&gt;0,+VLOOKUP($C1197,'STYLE NAMES'!$B:$AC,28,FALSE),"")</f>
        <v>264.38499999999999</v>
      </c>
      <c r="BX1197" s="101"/>
      <c r="BZ1197" s="101">
        <v>12</v>
      </c>
      <c r="CA1197" s="137">
        <f t="shared" si="92"/>
        <v>1</v>
      </c>
      <c r="CB1197" s="137" t="str">
        <f>+VLOOKUP(C1197,'[2]STYLES &amp; MODELS MATRIX'!$A:$G,7,FALSE)</f>
        <v>HDJ</v>
      </c>
      <c r="CC1197" s="137" t="str">
        <f>+VLOOKUP(C1197,'[1]STYLES &amp; SIZE CHARTS'!$A:$H,8,FALSE)</f>
        <v>MB-BR1</v>
      </c>
      <c r="CD1197" s="137">
        <v>1</v>
      </c>
      <c r="CE1197" s="207"/>
    </row>
    <row r="1198" spans="2:83" ht="12" customHeight="1" x14ac:dyDescent="0.2">
      <c r="B1198" s="101" t="s">
        <v>1025</v>
      </c>
      <c r="C1198" s="101" t="s">
        <v>3832</v>
      </c>
      <c r="D1198" s="101" t="s">
        <v>3835</v>
      </c>
      <c r="E1198" s="203" t="s">
        <v>3883</v>
      </c>
      <c r="F1198" s="101" t="s">
        <v>2430</v>
      </c>
      <c r="G1198" s="101" t="str">
        <f>IF(C1198&gt;0,+VLOOKUP($C1198,'STYLE NAMES'!$B:$AC,4,FALSE),"")</f>
        <v>RIDER</v>
      </c>
      <c r="H1198" s="101" t="str">
        <f>IF(C1198&gt;0,+VLOOKUP($C1198,'STYLE NAMES'!$B:$AC,5,FALSE),"")</f>
        <v>MEN</v>
      </c>
      <c r="I1198" s="101" t="str">
        <f>IF(C1198&gt;0,+VLOOKUP($C1198,'STYLE NAMES'!$B:$AC,6,FALSE),"")</f>
        <v>BOTTOMS</v>
      </c>
      <c r="J1198" s="101" t="str">
        <f>IF(C1198&gt;0,+VLOOKUP($C1198,'STYLE NAMES'!$B:$AC,7,FALSE),"")</f>
        <v>MEN</v>
      </c>
      <c r="K1198" s="101" t="str">
        <f>IF(C1198&gt;0,+VLOOKUP($C1198,'STYLE NAMES'!$B:$AC,8,FALSE),"")</f>
        <v>BREECHES</v>
      </c>
      <c r="L1198" s="101" t="str">
        <f>IF(E1198&gt;0,+VLOOKUP($E1198,'CODE GENERATOR'!$D:$T,3,FALSE),"")</f>
        <v>W</v>
      </c>
      <c r="M1198" s="101" t="str">
        <f>IF(E1198&gt;0,+VLOOKUP($E1198,'CODE GENERATOR'!$D:$T,4,FALSE),"")</f>
        <v>TECH JERSEY</v>
      </c>
      <c r="N1198" s="101" t="str">
        <f>IF(E1198&gt;0,+VLOOKUP($E1198,'CODE GENERATOR'!$D:$T,6,FALSE),"")</f>
        <v>BLACK</v>
      </c>
      <c r="O1198" s="101" t="str">
        <f>IF(E1198&gt;0,+VLOOKUP($E1198,'CODE GENERATOR'!$D:$T,7,FALSE),"")</f>
        <v>BLACK</v>
      </c>
      <c r="P1198" s="101" t="str">
        <f t="shared" si="90"/>
        <v>BLACK</v>
      </c>
      <c r="Q1198" s="104" t="str">
        <f>IF(E1198&gt;0,+VLOOKUP($E1198,'CODE GENERATOR'!$D:$T,11,FALSE),"")</f>
        <v>R.BOTMN_BRC0110W</v>
      </c>
      <c r="R1198" s="104" t="str">
        <f>IF(E1198&gt;0,+VLOOKUP($E1198,'CODE GENERATOR'!$D:$T,12,FALSE),"")</f>
        <v>TJR0037BLKBLK</v>
      </c>
      <c r="S1198" s="104" t="str">
        <f>IF(E1198&gt;0,+VLOOKUP($E1198,'CODE GENERATOR'!$D:$T,13,FALSE),"")</f>
        <v>R.BOTMN_BRC0110W_TJR0037BLKBLK</v>
      </c>
      <c r="T1198" s="104" t="str">
        <f t="shared" si="91"/>
        <v>R.BOTMN_BRC0110W_TJR0037BLKBLK_XL / 50</v>
      </c>
      <c r="U1198" s="105"/>
      <c r="V1198" s="107" t="str" cm="1">
        <f t="array" ref="V1198">_xlfn.TEXTJOIN(";", TRUE, _xlfn.UNIQUE(_xlfn._xlws.FILTER(P$3:P$10029, C$3:C$10029=C1198)))</f>
        <v>WHITE;BLACK</v>
      </c>
      <c r="W1198" s="107" t="str" cm="1">
        <f t="array" ref="W1198">_xlfn.TEXTJOIN(";", TRUE, _xlfn.UNIQUE(_xlfn._xlws.FILTER(F$3:F$10029, C$3:C$10029=C1198)))</f>
        <v>XS / 42;S / 44;M / 46;L / 48;XL / 50;XXL / 52;3XL / 54</v>
      </c>
      <c r="X1198" s="101" t="str">
        <f>IF(E1198&gt;0,+VLOOKUP($E1198,'CODE GENERATOR'!$D:$AC,19,FALSE),0)</f>
        <v>2507_G_cavalier_ghost_0036</v>
      </c>
      <c r="Y1198" s="101" t="str">
        <f>IF(E1198&gt;0,+VLOOKUP($E1198,'CODE GENERATOR'!$D:$AC,20,FALSE),0)</f>
        <v>2507_G_cavalier_ghost_0037</v>
      </c>
      <c r="Z1198" s="101" t="str">
        <f>IF(E1198&gt;0,+VLOOKUP($E1198,'CODE GENERATOR'!$D:$AC,21,FALSE),0)</f>
        <v>2507_W_0478</v>
      </c>
      <c r="AA1198" s="101"/>
      <c r="AB1198" s="101"/>
      <c r="AC1198" s="101"/>
      <c r="AD1198" s="101"/>
      <c r="AE1198" s="101"/>
      <c r="AF1198" s="149" t="str">
        <f>IF($C1198&gt;0,$C1198&amp;" "&amp;$P1198&amp;" "&amp;+VLOOKUP($C1198,'STYLE NAMES'!$B:$AC,10,FALSE),"""")</f>
        <v>LEONARDO-W BLACK MEN'S KNEE GRIP PRO WINTER BREECHES</v>
      </c>
      <c r="AG1198" s="101" t="str">
        <f>"Enjoy our "&amp;(AF1198)&amp;"; "&amp;IF(C1198&gt;0,+VLOOKUP($C1198,'STYLE NAMES'!$B:$AC,11,FALSE),"")</f>
        <v>Enjoy our LEONARDO-W BLACK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8" s="101" t="str">
        <f>IF(C1198&gt;0,+VLOOKUP($C1198,'STYLE NAMES'!$B:$AC,12,FALSE),"")</f>
        <v>*Italian Premium fabric
*Extra-soft and comfortable technical jersey with heat tech polar fabric inside
*4-way stretch fabric
*Breathable and Quick Dry
*Wrinkle-free and Easy Care
*Knee Grip
Composition:
74% Micro PA /  26% Elasthane</v>
      </c>
      <c r="AI1198" s="101" t="str">
        <f>IF(C1198&gt;0,+VLOOKUP($C1198,'STYLE NAMES'!$B:$AC,13,FALSE),"")</f>
        <v>Machine Wash at 30°C
Mild process
Iron at low temperature
Iron from REVERSE
Do NOT iron on logos or prints
Do not bleach
Do NOT Tumble Dry</v>
      </c>
      <c r="AJ1198" s="149" t="str">
        <f>IF($C1198&gt;0,$C1198&amp;" "&amp;$P1198&amp;" "&amp;+VLOOKUP($C1198,'STYLE NAMES'!$B:$AC,14,FALSE),"""")</f>
        <v>LEONARDO-W BLACK KIŞLIK ERKEK PRO BİNİCİ PANTOLONU</v>
      </c>
      <c r="AK1198" s="149" t="str">
        <f>"Cavalier SanMarco tarafından tasarlanan "&amp;(AJ1198)&amp;"; "&amp;IF(C1198&gt;0,+VLOOKUP($C1198,'STYLE NAMES'!$B:$AC,15,FALSE),"")</f>
        <v>Cavalier SanMarco tarafından tasarlanan LEONARDO-W BLACK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8" s="149" t="str">
        <f>IF(C1198&gt;0,+VLOOKUP($C1198,'STYLE NAMES'!$B:$AC,16,FALSE),"")</f>
        <v>*İtalyan Premium kumaş
*Dışı ekstra yumuşak ve konforlu teknik jarse, içi ısı tutan polar kumaş
*4 yönlü esneme özelliği
*Nefes alabilir ve hızlı kurur
*Kırışmaz ve kolay bakım
*Diz Grip
Bileşimi:
%74 Mikro PA / %26 Elastan</v>
      </c>
      <c r="AM1198" s="149" t="str">
        <f>IF(C1198&gt;0,+VLOOKUP($C1198,'STYLE NAMES'!$B:$AC,17,FALSE),"")</f>
        <v>Makinede 30°C' de Yıkayın
Hassas Yıkama
Ilık ütü yapın
Tersten ütüleyin
Logo ve baskıları ÜTÜLEMEYİN
Çamaşır suyu kullanmayın
Kurutma Makinesinde Kurutmayın</v>
      </c>
      <c r="AN1198" s="149" t="str">
        <f>IF($C1198&gt;0,$C1198&amp;" "&amp;$P1198&amp;" "&amp;+VLOOKUP($C1198,'STYLE NAMES'!$B:$AC,18,FALSE),"""")</f>
        <v>LEONARDO-W BLACK PANTALONI INVERNALI KNEE GRIP PRO DA UOMO</v>
      </c>
      <c r="AO1198" s="101" t="str">
        <f>"Disegnato da Cavalier SanMarco "&amp;(AN1198)&amp;"; "&amp;IF(C1198&gt;0,+VLOOKUP($C1198,'STYLE NAMES'!$B:$AC,19,FALSE),"")</f>
        <v>Disegnato da Cavalier SanMarco LEONARDO-W BLACK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8" s="101" t="str">
        <f>IF(C1198&gt;0,+VLOOKUP($C1198,'STYLE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8" s="101" t="str">
        <f>IF(C1198&gt;0,+VLOOKUP($C1198,'STYLE NAMES'!$B:$AC,21,FALSE),"")</f>
        <v>Lavare in lavatrice a 30°C Ciclo delicato 
Stirare a bassa temperatura
Stirare al rovescio 
Non stirare su loghi o stampe 
Non candeggiare 
Non asciugare in asciugatrice</v>
      </c>
      <c r="AR1198" s="101">
        <f>IF(D1198&gt;0,+VLOOKUP($C1198,'STYLE NAMES'!$B:$AC,22,FALSE),"")</f>
        <v>0</v>
      </c>
      <c r="AS1198" s="101">
        <f>IF(E1198&gt;0,+VLOOKUP($C1198,'STYLE NAMES'!$B:$AC,23,FALSE),"")</f>
        <v>0</v>
      </c>
      <c r="AT1198" s="101">
        <f>IF(F1198&gt;0,+VLOOKUP($C1198,'STYLE NAMES'!$B:$AC,24,FALSE),"")</f>
        <v>0</v>
      </c>
      <c r="AU1198" s="101">
        <f>IF(G1198&gt;0,+VLOOKUP($C1198,'STYLE NAMES'!$B:$AC,25,FALSE),"")</f>
        <v>0</v>
      </c>
      <c r="AV1198" s="101" t="str">
        <f>+VLOOKUP($S1198,'CODE GENERATOR'!$P:$AM,15,FALSE)</f>
        <v>R.TOPMN_CPL0039_PIQ0015WHTWHT</v>
      </c>
      <c r="AW1198" s="101" t="str">
        <f>+VLOOKUP($S1198,'CODE GENERATOR'!$P:$AM,16,FALSE)</f>
        <v>R.TOPMN_CPL0073_SUP0016LGYLGY</v>
      </c>
      <c r="AX1198" s="101" t="str">
        <f>+VLOOKUP($S1198,'CODE GENERATOR'!$P:$AM,17,FALSE)</f>
        <v>A.RACUX_BLT0015_BRD0012GRYBBL</v>
      </c>
      <c r="AY1198" s="101" t="str">
        <f>+VLOOKUP($S1198,'CODE GENERATOR'!$P:$AM,18,FALSE)</f>
        <v>A.RACAU_SOC0018_NYL00003XBST6</v>
      </c>
      <c r="AZ1198" s="101">
        <f>+VLOOKUP($S1198,'CODE GENERATOR'!$P:$AM,19,FALSE)</f>
        <v>0</v>
      </c>
      <c r="BA1198" s="101">
        <f>+VLOOKUP($S1198,'CODE GENERATOR'!$P:$AM,20,FALSE)</f>
        <v>0</v>
      </c>
      <c r="BB1198" s="101">
        <f>+VLOOKUP($S1198,'CODE GENERATOR'!$P:$AM,21,FALSE)</f>
        <v>0</v>
      </c>
      <c r="BC1198" s="101">
        <f>+VLOOKUP($S1198,'CODE GENERATOR'!$P:$AM,22,FALSE)</f>
        <v>0</v>
      </c>
      <c r="BD1198" s="101">
        <f>+VLOOKUP($S1198,'CODE GENERATOR'!$P:$AM,23,FALSE)</f>
        <v>0</v>
      </c>
      <c r="BE1198" s="101">
        <f>+VLOOKUP($S1198,'CODE GENERATOR'!$P:$AM,24,FALSE)</f>
        <v>0</v>
      </c>
      <c r="BF1198" s="101">
        <f>IF(C1198&gt;0,+VLOOKUP(G1198,'CATEGORY ID'!$A$1:$L$118,3,FALSE),"")</f>
        <v>30</v>
      </c>
      <c r="BG1198" s="101">
        <f>IF(C1198&gt;0,+VLOOKUP(H1198,'CATEGORY ID'!$D$1:$L$118,3,FALSE),"")</f>
        <v>2</v>
      </c>
      <c r="BH1198" s="101">
        <f>IF(C1198&gt;0,+VLOOKUP((+H1198&amp;I1198),'CATEGORY ID'!$H$1:$I$121,2,FALSE),"")</f>
        <v>111</v>
      </c>
      <c r="BI1198" s="101"/>
      <c r="BJ1198" s="101">
        <f>IF(C1198&gt;0,IF(COUNTIF('CATEGORY ID'!$K$1:$K$121,+H1198&amp;K1198) &gt; 0, +VLOOKUP(+H1198&amp;K1198,'CATEGORY ID'!$K$1:$L$121,2,FALSE),""),"")</f>
        <v>95</v>
      </c>
      <c r="BK1198" s="101" t="str">
        <f>IF(C1198&gt;0,IF(COUNTIF('CATEGORY ID'!$K$124:$K$165, +VLOOKUP(C1198,'STYLE NAMES'!$B:$AE,30,FALSE)) &gt; 0, +VLOOKUP(VLOOKUP(C1198,'STYLE NAMES'!$B:$AE,30,FALSE),'CATEGORY ID'!K:M,2,FALSE),""),"")</f>
        <v/>
      </c>
      <c r="BL1198" s="101">
        <v>75</v>
      </c>
      <c r="BM1198" s="101"/>
      <c r="BN1198" s="101"/>
      <c r="BO1198" s="101"/>
      <c r="BP1198" s="101"/>
      <c r="BQ1198" s="101"/>
      <c r="BR1198" s="101" t="str" cm="1">
        <f t="array" ref="BR1198">IF(C1198&gt;0,_xlfn.TEXTJOIN(";", TRUE,_xlfn.UNIQUE(_xlfn._xlws.FILTER(BF1198:BQ1198,(BF1198:BQ1198&gt;0)),TRUE,FALSE)),"")&amp;";"&amp;BS1198</f>
        <v>30;2;111;95;75;</v>
      </c>
      <c r="BS1198" s="101"/>
      <c r="BT1198" s="101"/>
      <c r="BU1198" s="106">
        <f>IF(C1198&gt;0,+VLOOKUP($C1198,'STYLE NAMES'!$B:$AC,26,FALSE),"")</f>
        <v>229.9</v>
      </c>
      <c r="BV1198" s="106">
        <f>IF(C1198&gt;0,+VLOOKUP($C1198,'STYLE NAMES'!$B:$AC,27,FALSE),"")</f>
        <v>12640</v>
      </c>
      <c r="BW1198" s="106">
        <f>IF(C1198&gt;0,+VLOOKUP($C1198,'STYLE NAMES'!$B:$AC,28,FALSE),"")</f>
        <v>264.38499999999999</v>
      </c>
      <c r="BX1198" s="101"/>
      <c r="BZ1198" s="101">
        <v>8</v>
      </c>
      <c r="CA1198" s="137">
        <f t="shared" si="92"/>
        <v>1</v>
      </c>
      <c r="CB1198" s="137" t="str">
        <f>+VLOOKUP(C1198,'[2]STYLES &amp; MODELS MATRIX'!$A:$G,7,FALSE)</f>
        <v>HDJ</v>
      </c>
      <c r="CC1198" s="137" t="str">
        <f>+VLOOKUP(C1198,'[1]STYLES &amp; SIZE CHARTS'!$A:$H,8,FALSE)</f>
        <v>MB-BR1</v>
      </c>
      <c r="CD1198" s="137">
        <v>1</v>
      </c>
      <c r="CE1198" s="207"/>
    </row>
    <row r="1199" spans="2:83" ht="12" customHeight="1" x14ac:dyDescent="0.2">
      <c r="B1199" s="101" t="s">
        <v>1025</v>
      </c>
      <c r="C1199" s="101" t="s">
        <v>3832</v>
      </c>
      <c r="D1199" s="101" t="s">
        <v>3835</v>
      </c>
      <c r="E1199" s="203" t="s">
        <v>3883</v>
      </c>
      <c r="F1199" s="101" t="s">
        <v>2431</v>
      </c>
      <c r="G1199" s="101" t="str">
        <f>IF(C1199&gt;0,+VLOOKUP($C1199,'STYLE NAMES'!$B:$AC,4,FALSE),"")</f>
        <v>RIDER</v>
      </c>
      <c r="H1199" s="101" t="str">
        <f>IF(C1199&gt;0,+VLOOKUP($C1199,'STYLE NAMES'!$B:$AC,5,FALSE),"")</f>
        <v>MEN</v>
      </c>
      <c r="I1199" s="101" t="str">
        <f>IF(C1199&gt;0,+VLOOKUP($C1199,'STYLE NAMES'!$B:$AC,6,FALSE),"")</f>
        <v>BOTTOMS</v>
      </c>
      <c r="J1199" s="101" t="str">
        <f>IF(C1199&gt;0,+VLOOKUP($C1199,'STYLE NAMES'!$B:$AC,7,FALSE),"")</f>
        <v>MEN</v>
      </c>
      <c r="K1199" s="101" t="str">
        <f>IF(C1199&gt;0,+VLOOKUP($C1199,'STYLE NAMES'!$B:$AC,8,FALSE),"")</f>
        <v>BREECHES</v>
      </c>
      <c r="L1199" s="101" t="str">
        <f>IF(E1199&gt;0,+VLOOKUP($E1199,'CODE GENERATOR'!$D:$T,3,FALSE),"")</f>
        <v>W</v>
      </c>
      <c r="M1199" s="101" t="str">
        <f>IF(E1199&gt;0,+VLOOKUP($E1199,'CODE GENERATOR'!$D:$T,4,FALSE),"")</f>
        <v>TECH JERSEY</v>
      </c>
      <c r="N1199" s="101" t="str">
        <f>IF(E1199&gt;0,+VLOOKUP($E1199,'CODE GENERATOR'!$D:$T,6,FALSE),"")</f>
        <v>BLACK</v>
      </c>
      <c r="O1199" s="101" t="str">
        <f>IF(E1199&gt;0,+VLOOKUP($E1199,'CODE GENERATOR'!$D:$T,7,FALSE),"")</f>
        <v>BLACK</v>
      </c>
      <c r="P1199" s="101" t="str">
        <f t="shared" si="90"/>
        <v>BLACK</v>
      </c>
      <c r="Q1199" s="104" t="str">
        <f>IF(E1199&gt;0,+VLOOKUP($E1199,'CODE GENERATOR'!$D:$T,11,FALSE),"")</f>
        <v>R.BOTMN_BRC0110W</v>
      </c>
      <c r="R1199" s="104" t="str">
        <f>IF(E1199&gt;0,+VLOOKUP($E1199,'CODE GENERATOR'!$D:$T,12,FALSE),"")</f>
        <v>TJR0037BLKBLK</v>
      </c>
      <c r="S1199" s="104" t="str">
        <f>IF(E1199&gt;0,+VLOOKUP($E1199,'CODE GENERATOR'!$D:$T,13,FALSE),"")</f>
        <v>R.BOTMN_BRC0110W_TJR0037BLKBLK</v>
      </c>
      <c r="T1199" s="104" t="str">
        <f t="shared" si="91"/>
        <v>R.BOTMN_BRC0110W_TJR0037BLKBLK_XXL / 52</v>
      </c>
      <c r="U1199" s="105"/>
      <c r="V1199" s="107" t="str" cm="1">
        <f t="array" ref="V1199">_xlfn.TEXTJOIN(";", TRUE, _xlfn.UNIQUE(_xlfn._xlws.FILTER(P$3:P$10029, C$3:C$10029=C1199)))</f>
        <v>WHITE;BLACK</v>
      </c>
      <c r="W1199" s="107" t="str" cm="1">
        <f t="array" ref="W1199">_xlfn.TEXTJOIN(";", TRUE, _xlfn.UNIQUE(_xlfn._xlws.FILTER(F$3:F$10029, C$3:C$10029=C1199)))</f>
        <v>XS / 42;S / 44;M / 46;L / 48;XL / 50;XXL / 52;3XL / 54</v>
      </c>
      <c r="X1199" s="101" t="str">
        <f>IF(E1199&gt;0,+VLOOKUP($E1199,'CODE GENERATOR'!$D:$AC,19,FALSE),0)</f>
        <v>2507_G_cavalier_ghost_0036</v>
      </c>
      <c r="Y1199" s="101" t="str">
        <f>IF(E1199&gt;0,+VLOOKUP($E1199,'CODE GENERATOR'!$D:$AC,20,FALSE),0)</f>
        <v>2507_G_cavalier_ghost_0037</v>
      </c>
      <c r="Z1199" s="101" t="str">
        <f>IF(E1199&gt;0,+VLOOKUP($E1199,'CODE GENERATOR'!$D:$AC,21,FALSE),0)</f>
        <v>2507_W_0478</v>
      </c>
      <c r="AA1199" s="101"/>
      <c r="AB1199" s="101"/>
      <c r="AC1199" s="101"/>
      <c r="AD1199" s="101"/>
      <c r="AE1199" s="101"/>
      <c r="AF1199" s="149" t="str">
        <f>IF($C1199&gt;0,$C1199&amp;" "&amp;$P1199&amp;" "&amp;+VLOOKUP($C1199,'STYLE NAMES'!$B:$AC,10,FALSE),"""")</f>
        <v>LEONARDO-W BLACK MEN'S KNEE GRIP PRO WINTER BREECHES</v>
      </c>
      <c r="AG1199" s="101" t="str">
        <f>"Enjoy our "&amp;(AF1199)&amp;"; "&amp;IF(C1199&gt;0,+VLOOKUP($C1199,'STYLE NAMES'!$B:$AC,11,FALSE),"")</f>
        <v>Enjoy our LEONARDO-W BLACK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199" s="101" t="str">
        <f>IF(C1199&gt;0,+VLOOKUP($C1199,'STYLE NAMES'!$B:$AC,12,FALSE),"")</f>
        <v>*Italian Premium fabric
*Extra-soft and comfortable technical jersey with heat tech polar fabric inside
*4-way stretch fabric
*Breathable and Quick Dry
*Wrinkle-free and Easy Care
*Knee Grip
Composition:
74% Micro PA /  26% Elasthane</v>
      </c>
      <c r="AI1199" s="101" t="str">
        <f>IF(C1199&gt;0,+VLOOKUP($C1199,'STYLE NAMES'!$B:$AC,13,FALSE),"")</f>
        <v>Machine Wash at 30°C
Mild process
Iron at low temperature
Iron from REVERSE
Do NOT iron on logos or prints
Do not bleach
Do NOT Tumble Dry</v>
      </c>
      <c r="AJ1199" s="149" t="str">
        <f>IF($C1199&gt;0,$C1199&amp;" "&amp;$P1199&amp;" "&amp;+VLOOKUP($C1199,'STYLE NAMES'!$B:$AC,14,FALSE),"""")</f>
        <v>LEONARDO-W BLACK KIŞLIK ERKEK PRO BİNİCİ PANTOLONU</v>
      </c>
      <c r="AK1199" s="149" t="str">
        <f>"Cavalier SanMarco tarafından tasarlanan "&amp;(AJ1199)&amp;"; "&amp;IF(C1199&gt;0,+VLOOKUP($C1199,'STYLE NAMES'!$B:$AC,15,FALSE),"")</f>
        <v>Cavalier SanMarco tarafından tasarlanan LEONARDO-W BLACK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199" s="149" t="str">
        <f>IF(C1199&gt;0,+VLOOKUP($C1199,'STYLE NAMES'!$B:$AC,16,FALSE),"")</f>
        <v>*İtalyan Premium kumaş
*Dışı ekstra yumuşak ve konforlu teknik jarse, içi ısı tutan polar kumaş
*4 yönlü esneme özelliği
*Nefes alabilir ve hızlı kurur
*Kırışmaz ve kolay bakım
*Diz Grip
Bileşimi:
%74 Mikro PA / %26 Elastan</v>
      </c>
      <c r="AM1199" s="149" t="str">
        <f>IF(C1199&gt;0,+VLOOKUP($C1199,'STYLE NAMES'!$B:$AC,17,FALSE),"")</f>
        <v>Makinede 30°C' de Yıkayın
Hassas Yıkama
Ilık ütü yapın
Tersten ütüleyin
Logo ve baskıları ÜTÜLEMEYİN
Çamaşır suyu kullanmayın
Kurutma Makinesinde Kurutmayın</v>
      </c>
      <c r="AN1199" s="149" t="str">
        <f>IF($C1199&gt;0,$C1199&amp;" "&amp;$P1199&amp;" "&amp;+VLOOKUP($C1199,'STYLE NAMES'!$B:$AC,18,FALSE),"""")</f>
        <v>LEONARDO-W BLACK PANTALONI INVERNALI KNEE GRIP PRO DA UOMO</v>
      </c>
      <c r="AO1199" s="101" t="str">
        <f>"Disegnato da Cavalier SanMarco "&amp;(AN1199)&amp;"; "&amp;IF(C1199&gt;0,+VLOOKUP($C1199,'STYLE NAMES'!$B:$AC,19,FALSE),"")</f>
        <v>Disegnato da Cavalier SanMarco LEONARDO-W BLACK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199" s="101" t="str">
        <f>IF(C1199&gt;0,+VLOOKUP($C1199,'STYLE NAMES'!$B:$AC,20,FALSE),"")</f>
        <v>*Tessuto premium italiano
*Jersey tecnico extra morbido e confortevole con felpa heat tech dentro
*Tessuto elasticizzato in 4 direzioni
*Traspirante e ad asciugatura rapida
*Antipiega e facile da curare
*Knee Grip
Composizione:
74% Micro PA / 26% Elastan</v>
      </c>
      <c r="AQ1199" s="101" t="str">
        <f>IF(C1199&gt;0,+VLOOKUP($C1199,'STYLE NAMES'!$B:$AC,21,FALSE),"")</f>
        <v>Lavare in lavatrice a 30°C Ciclo delicato 
Stirare a bassa temperatura
Stirare al rovescio 
Non stirare su loghi o stampe 
Non candeggiare 
Non asciugare in asciugatrice</v>
      </c>
      <c r="AR1199" s="101">
        <f>IF(D1199&gt;0,+VLOOKUP($C1199,'STYLE NAMES'!$B:$AC,22,FALSE),"")</f>
        <v>0</v>
      </c>
      <c r="AS1199" s="101">
        <f>IF(E1199&gt;0,+VLOOKUP($C1199,'STYLE NAMES'!$B:$AC,23,FALSE),"")</f>
        <v>0</v>
      </c>
      <c r="AT1199" s="101">
        <f>IF(F1199&gt;0,+VLOOKUP($C1199,'STYLE NAMES'!$B:$AC,24,FALSE),"")</f>
        <v>0</v>
      </c>
      <c r="AU1199" s="101">
        <f>IF(G1199&gt;0,+VLOOKUP($C1199,'STYLE NAMES'!$B:$AC,25,FALSE),"")</f>
        <v>0</v>
      </c>
      <c r="AV1199" s="101" t="str">
        <f>+VLOOKUP($S1199,'CODE GENERATOR'!$P:$AM,15,FALSE)</f>
        <v>R.TOPMN_CPL0039_PIQ0015WHTWHT</v>
      </c>
      <c r="AW1199" s="101" t="str">
        <f>+VLOOKUP($S1199,'CODE GENERATOR'!$P:$AM,16,FALSE)</f>
        <v>R.TOPMN_CPL0073_SUP0016LGYLGY</v>
      </c>
      <c r="AX1199" s="101" t="str">
        <f>+VLOOKUP($S1199,'CODE GENERATOR'!$P:$AM,17,FALSE)</f>
        <v>A.RACUX_BLT0015_BRD0012GRYBBL</v>
      </c>
      <c r="AY1199" s="101" t="str">
        <f>+VLOOKUP($S1199,'CODE GENERATOR'!$P:$AM,18,FALSE)</f>
        <v>A.RACAU_SOC0018_NYL00003XBST6</v>
      </c>
      <c r="AZ1199" s="101">
        <f>+VLOOKUP($S1199,'CODE GENERATOR'!$P:$AM,19,FALSE)</f>
        <v>0</v>
      </c>
      <c r="BA1199" s="101">
        <f>+VLOOKUP($S1199,'CODE GENERATOR'!$P:$AM,20,FALSE)</f>
        <v>0</v>
      </c>
      <c r="BB1199" s="101">
        <f>+VLOOKUP($S1199,'CODE GENERATOR'!$P:$AM,21,FALSE)</f>
        <v>0</v>
      </c>
      <c r="BC1199" s="101">
        <f>+VLOOKUP($S1199,'CODE GENERATOR'!$P:$AM,22,FALSE)</f>
        <v>0</v>
      </c>
      <c r="BD1199" s="101">
        <f>+VLOOKUP($S1199,'CODE GENERATOR'!$P:$AM,23,FALSE)</f>
        <v>0</v>
      </c>
      <c r="BE1199" s="101">
        <f>+VLOOKUP($S1199,'CODE GENERATOR'!$P:$AM,24,FALSE)</f>
        <v>0</v>
      </c>
      <c r="BF1199" s="101">
        <f>IF(C1199&gt;0,+VLOOKUP(G1199,'CATEGORY ID'!$A$1:$L$118,3,FALSE),"")</f>
        <v>30</v>
      </c>
      <c r="BG1199" s="101">
        <f>IF(C1199&gt;0,+VLOOKUP(H1199,'CATEGORY ID'!$D$1:$L$118,3,FALSE),"")</f>
        <v>2</v>
      </c>
      <c r="BH1199" s="101">
        <f>IF(C1199&gt;0,+VLOOKUP((+H1199&amp;I1199),'CATEGORY ID'!$H$1:$I$121,2,FALSE),"")</f>
        <v>111</v>
      </c>
      <c r="BI1199" s="101"/>
      <c r="BJ1199" s="101">
        <f>IF(C1199&gt;0,IF(COUNTIF('CATEGORY ID'!$K$1:$K$121,+H1199&amp;K1199) &gt; 0, +VLOOKUP(+H1199&amp;K1199,'CATEGORY ID'!$K$1:$L$121,2,FALSE),""),"")</f>
        <v>95</v>
      </c>
      <c r="BK1199" s="101" t="str">
        <f>IF(C1199&gt;0,IF(COUNTIF('CATEGORY ID'!$K$124:$K$165, +VLOOKUP(C1199,'STYLE NAMES'!$B:$AE,30,FALSE)) &gt; 0, +VLOOKUP(VLOOKUP(C1199,'STYLE NAMES'!$B:$AE,30,FALSE),'CATEGORY ID'!K:M,2,FALSE),""),"")</f>
        <v/>
      </c>
      <c r="BL1199" s="101">
        <v>75</v>
      </c>
      <c r="BM1199" s="101"/>
      <c r="BN1199" s="101"/>
      <c r="BO1199" s="101"/>
      <c r="BP1199" s="101"/>
      <c r="BQ1199" s="101"/>
      <c r="BR1199" s="101" t="str" cm="1">
        <f t="array" ref="BR1199">IF(C1199&gt;0,_xlfn.TEXTJOIN(";", TRUE,_xlfn.UNIQUE(_xlfn._xlws.FILTER(BF1199:BQ1199,(BF1199:BQ1199&gt;0)),TRUE,FALSE)),"")&amp;";"&amp;BS1199</f>
        <v>30;2;111;95;75;</v>
      </c>
      <c r="BS1199" s="101"/>
      <c r="BT1199" s="101"/>
      <c r="BU1199" s="106">
        <f>IF(C1199&gt;0,+VLOOKUP($C1199,'STYLE NAMES'!$B:$AC,26,FALSE),"")</f>
        <v>229.9</v>
      </c>
      <c r="BV1199" s="106">
        <f>IF(C1199&gt;0,+VLOOKUP($C1199,'STYLE NAMES'!$B:$AC,27,FALSE),"")</f>
        <v>12640</v>
      </c>
      <c r="BW1199" s="106">
        <f>IF(C1199&gt;0,+VLOOKUP($C1199,'STYLE NAMES'!$B:$AC,28,FALSE),"")</f>
        <v>264.38499999999999</v>
      </c>
      <c r="BX1199" s="101"/>
      <c r="BZ1199" s="101">
        <v>4</v>
      </c>
      <c r="CA1199" s="137">
        <f t="shared" si="92"/>
        <v>1</v>
      </c>
      <c r="CB1199" s="137" t="str">
        <f>+VLOOKUP(C1199,'[2]STYLES &amp; MODELS MATRIX'!$A:$G,7,FALSE)</f>
        <v>HDJ</v>
      </c>
      <c r="CC1199" s="137" t="str">
        <f>+VLOOKUP(C1199,'[1]STYLES &amp; SIZE CHARTS'!$A:$H,8,FALSE)</f>
        <v>MB-BR1</v>
      </c>
      <c r="CD1199" s="137">
        <v>1</v>
      </c>
      <c r="CE1199" s="207"/>
    </row>
    <row r="1200" spans="2:83" ht="12" customHeight="1" x14ac:dyDescent="0.2">
      <c r="B1200" s="101" t="s">
        <v>1025</v>
      </c>
      <c r="C1200" s="101" t="s">
        <v>3832</v>
      </c>
      <c r="D1200" s="101" t="s">
        <v>3835</v>
      </c>
      <c r="E1200" s="203" t="s">
        <v>3883</v>
      </c>
      <c r="F1200" s="101" t="s">
        <v>3905</v>
      </c>
      <c r="G1200" s="101" t="str">
        <f>IF(C1200&gt;0,+VLOOKUP($C1200,'STYLE NAMES'!$B:$AC,4,FALSE),"")</f>
        <v>RIDER</v>
      </c>
      <c r="H1200" s="101" t="str">
        <f>IF(C1200&gt;0,+VLOOKUP($C1200,'STYLE NAMES'!$B:$AC,5,FALSE),"")</f>
        <v>MEN</v>
      </c>
      <c r="I1200" s="101" t="str">
        <f>IF(C1200&gt;0,+VLOOKUP($C1200,'STYLE NAMES'!$B:$AC,6,FALSE),"")</f>
        <v>BOTTOMS</v>
      </c>
      <c r="J1200" s="101" t="str">
        <f>IF(C1200&gt;0,+VLOOKUP($C1200,'STYLE NAMES'!$B:$AC,7,FALSE),"")</f>
        <v>MEN</v>
      </c>
      <c r="K1200" s="101" t="str">
        <f>IF(C1200&gt;0,+VLOOKUP($C1200,'STYLE NAMES'!$B:$AC,8,FALSE),"")</f>
        <v>BREECHES</v>
      </c>
      <c r="L1200" s="101" t="str">
        <f>IF(E1200&gt;0,+VLOOKUP($E1200,'CODE GENERATOR'!$D:$T,3,FALSE),"")</f>
        <v>W</v>
      </c>
      <c r="M1200" s="101" t="str">
        <f>IF(E1200&gt;0,+VLOOKUP($E1200,'CODE GENERATOR'!$D:$T,4,FALSE),"")</f>
        <v>TECH JERSEY</v>
      </c>
      <c r="N1200" s="101" t="str">
        <f>IF(E1200&gt;0,+VLOOKUP($E1200,'CODE GENERATOR'!$D:$T,6,FALSE),"")</f>
        <v>BLACK</v>
      </c>
      <c r="O1200" s="101" t="str">
        <f>IF(E1200&gt;0,+VLOOKUP($E1200,'CODE GENERATOR'!$D:$T,7,FALSE),"")</f>
        <v>BLACK</v>
      </c>
      <c r="P1200" s="101" t="str">
        <f t="shared" si="90"/>
        <v>BLACK</v>
      </c>
      <c r="Q1200" s="104" t="str">
        <f>IF(E1200&gt;0,+VLOOKUP($E1200,'CODE GENERATOR'!$D:$T,11,FALSE),"")</f>
        <v>R.BOTMN_BRC0110W</v>
      </c>
      <c r="R1200" s="104" t="str">
        <f>IF(E1200&gt;0,+VLOOKUP($E1200,'CODE GENERATOR'!$D:$T,12,FALSE),"")</f>
        <v>TJR0037BLKBLK</v>
      </c>
      <c r="S1200" s="104" t="str">
        <f>IF(E1200&gt;0,+VLOOKUP($E1200,'CODE GENERATOR'!$D:$T,13,FALSE),"")</f>
        <v>R.BOTMN_BRC0110W_TJR0037BLKBLK</v>
      </c>
      <c r="T1200" s="104" t="str">
        <f t="shared" si="91"/>
        <v>R.BOTMN_BRC0110W_TJR0037BLKBLK_3XL / 54</v>
      </c>
      <c r="U1200" s="105"/>
      <c r="V1200" s="107" t="str" cm="1">
        <f t="array" ref="V1200">_xlfn.TEXTJOIN(";", TRUE, _xlfn.UNIQUE(_xlfn._xlws.FILTER(P$3:P$10029, C$3:C$10029=C1200)))</f>
        <v>WHITE;BLACK</v>
      </c>
      <c r="W1200" s="107" t="str" cm="1">
        <f t="array" ref="W1200">_xlfn.TEXTJOIN(";", TRUE, _xlfn.UNIQUE(_xlfn._xlws.FILTER(F$3:F$10029, C$3:C$10029=C1200)))</f>
        <v>XS / 42;S / 44;M / 46;L / 48;XL / 50;XXL / 52;3XL / 54</v>
      </c>
      <c r="X1200" s="101" t="str">
        <f>IF(E1200&gt;0,+VLOOKUP($E1200,'CODE GENERATOR'!$D:$AC,19,FALSE),0)</f>
        <v>2507_G_cavalier_ghost_0036</v>
      </c>
      <c r="Y1200" s="101" t="str">
        <f>IF(E1200&gt;0,+VLOOKUP($E1200,'CODE GENERATOR'!$D:$AC,20,FALSE),0)</f>
        <v>2507_G_cavalier_ghost_0037</v>
      </c>
      <c r="Z1200" s="101" t="str">
        <f>IF(E1200&gt;0,+VLOOKUP($E1200,'CODE GENERATOR'!$D:$AC,21,FALSE),0)</f>
        <v>2507_W_0478</v>
      </c>
      <c r="AA1200" s="101"/>
      <c r="AB1200" s="101"/>
      <c r="AC1200" s="101"/>
      <c r="AD1200" s="101"/>
      <c r="AE1200" s="101"/>
      <c r="AF1200" s="149" t="str">
        <f>IF($C1200&gt;0,$C1200&amp;" "&amp;$P1200&amp;" "&amp;+VLOOKUP($C1200,'STYLE NAMES'!$B:$AC,10,FALSE),"""")</f>
        <v>LEONARDO-W BLACK MEN'S KNEE GRIP PRO WINTER BREECHES</v>
      </c>
      <c r="AG1200" s="101" t="str">
        <f>"Enjoy our "&amp;(AF1200)&amp;"; "&amp;IF(C1200&gt;0,+VLOOKUP($C1200,'STYLE NAMES'!$B:$AC,11,FALSE),"")</f>
        <v>Enjoy our LEONARDO-W BLACK MEN'S KNEE GRIP PRO WINTER BREECHES; 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
      <c r="AH1200" s="101" t="str">
        <f>IF(C1200&gt;0,+VLOOKUP($C1200,'STYLE NAMES'!$B:$AC,12,FALSE),"")</f>
        <v>*Italian Premium fabric
*Extra-soft and comfortable technical jersey with heat tech polar fabric inside
*4-way stretch fabric
*Breathable and Quick Dry
*Wrinkle-free and Easy Care
*Knee Grip
Composition:
74% Micro PA /  26% Elasthane</v>
      </c>
      <c r="AI1200" s="101" t="str">
        <f>IF(C1200&gt;0,+VLOOKUP($C1200,'STYLE NAMES'!$B:$AC,13,FALSE),"")</f>
        <v>Machine Wash at 30°C
Mild process
Iron at low temperature
Iron from REVERSE
Do NOT iron on logos or prints
Do not bleach
Do NOT Tumble Dry</v>
      </c>
      <c r="AJ1200" s="149" t="str">
        <f>IF($C1200&gt;0,$C1200&amp;" "&amp;$P1200&amp;" "&amp;+VLOOKUP($C1200,'STYLE NAMES'!$B:$AC,14,FALSE),"""")</f>
        <v>LEONARDO-W BLACK KIŞLIK ERKEK PRO BİNİCİ PANTOLONU</v>
      </c>
      <c r="AK1200" s="149" t="str">
        <f>"Cavalier SanMarco tarafından tasarlanan "&amp;(AJ1200)&amp;"; "&amp;IF(C1200&gt;0,+VLOOKUP($C1200,'STYLE NAMES'!$B:$AC,15,FALSE),"")</f>
        <v>Cavalier SanMarco tarafından tasarlanan LEONARDO-W BLACK KIŞLIK ERKEK PRO BİNİCİ PANTOLONU; EN İYİ KALİTE İTALYAN KUMAŞLAR İLE İTALYA'DA ÜRETİLMİŞTİR
Profesyonel Seri Kışlık Binici Pantolonu; yüzeyde dört yöne esneyen yumuşak mikrofiber kumaştan ve iç kısmında ısı tutan polar kumaş ile üretilmiş olup, her branşta tam hareket özgürlüğü sağlayacak şekilde vücuda tam oturur. Soğuk hava şartlarında kullanmak için idealdir. En iyi konfor için dizde grip detayı. Mükemmel uyum için elastik çorapla tamamlanmıştır.</v>
      </c>
      <c r="AL1200" s="149" t="str">
        <f>IF(C1200&gt;0,+VLOOKUP($C1200,'STYLE NAMES'!$B:$AC,16,FALSE),"")</f>
        <v>*İtalyan Premium kumaş
*Dışı ekstra yumuşak ve konforlu teknik jarse, içi ısı tutan polar kumaş
*4 yönlü esneme özelliği
*Nefes alabilir ve hızlı kurur
*Kırışmaz ve kolay bakım
*Diz Grip
Bileşimi:
%74 Mikro PA / %26 Elastan</v>
      </c>
      <c r="AM1200" s="149" t="str">
        <f>IF(C1200&gt;0,+VLOOKUP($C1200,'STYLE NAMES'!$B:$AC,17,FALSE),"")</f>
        <v>Makinede 30°C' de Yıkayın
Hassas Yıkama
Ilık ütü yapın
Tersten ütüleyin
Logo ve baskıları ÜTÜLEMEYİN
Çamaşır suyu kullanmayın
Kurutma Makinesinde Kurutmayın</v>
      </c>
      <c r="AN1200" s="149" t="str">
        <f>IF($C1200&gt;0,$C1200&amp;" "&amp;$P1200&amp;" "&amp;+VLOOKUP($C1200,'STYLE NAMES'!$B:$AC,18,FALSE),"""")</f>
        <v>LEONARDO-W BLACK PANTALONI INVERNALI KNEE GRIP PRO DA UOMO</v>
      </c>
      <c r="AO1200" s="101" t="str">
        <f>"Disegnato da Cavalier SanMarco "&amp;(AN1200)&amp;"; "&amp;IF(C1200&gt;0,+VLOOKUP($C1200,'STYLE NAMES'!$B:$AC,19,FALSE),"")</f>
        <v>Disegnato da Cavalier SanMarco LEONARDO-W BLACK PANTALONI INVERNALI KNEE GRIP PRO DA UOMO;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0" s="101" t="str">
        <f>IF(C1200&gt;0,+VLOOKUP($C1200,'STYLE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0" s="101" t="str">
        <f>IF(C1200&gt;0,+VLOOKUP($C1200,'STYLE NAMES'!$B:$AC,21,FALSE),"")</f>
        <v>Lavare in lavatrice a 30°C Ciclo delicato 
Stirare a bassa temperatura
Stirare al rovescio 
Non stirare su loghi o stampe 
Non candeggiare 
Non asciugare in asciugatrice</v>
      </c>
      <c r="AR1200" s="101">
        <f>IF(D1200&gt;0,+VLOOKUP($C1200,'STYLE NAMES'!$B:$AC,22,FALSE),"")</f>
        <v>0</v>
      </c>
      <c r="AS1200" s="101">
        <f>IF(E1200&gt;0,+VLOOKUP($C1200,'STYLE NAMES'!$B:$AC,23,FALSE),"")</f>
        <v>0</v>
      </c>
      <c r="AT1200" s="101">
        <f>IF(F1200&gt;0,+VLOOKUP($C1200,'STYLE NAMES'!$B:$AC,24,FALSE),"")</f>
        <v>0</v>
      </c>
      <c r="AU1200" s="101">
        <f>IF(G1200&gt;0,+VLOOKUP($C1200,'STYLE NAMES'!$B:$AC,25,FALSE),"")</f>
        <v>0</v>
      </c>
      <c r="AV1200" s="101" t="str">
        <f>+VLOOKUP($S1200,'CODE GENERATOR'!$P:$AM,15,FALSE)</f>
        <v>R.TOPMN_CPL0039_PIQ0015WHTWHT</v>
      </c>
      <c r="AW1200" s="101" t="str">
        <f>+VLOOKUP($S1200,'CODE GENERATOR'!$P:$AM,16,FALSE)</f>
        <v>R.TOPMN_CPL0073_SUP0016LGYLGY</v>
      </c>
      <c r="AX1200" s="101" t="str">
        <f>+VLOOKUP($S1200,'CODE GENERATOR'!$P:$AM,17,FALSE)</f>
        <v>A.RACUX_BLT0015_BRD0012GRYBBL</v>
      </c>
      <c r="AY1200" s="101" t="str">
        <f>+VLOOKUP($S1200,'CODE GENERATOR'!$P:$AM,18,FALSE)</f>
        <v>A.RACAU_SOC0018_NYL00003XBST6</v>
      </c>
      <c r="AZ1200" s="101">
        <f>+VLOOKUP($S1200,'CODE GENERATOR'!$P:$AM,19,FALSE)</f>
        <v>0</v>
      </c>
      <c r="BA1200" s="101">
        <f>+VLOOKUP($S1200,'CODE GENERATOR'!$P:$AM,20,FALSE)</f>
        <v>0</v>
      </c>
      <c r="BB1200" s="101">
        <f>+VLOOKUP($S1200,'CODE GENERATOR'!$P:$AM,21,FALSE)</f>
        <v>0</v>
      </c>
      <c r="BC1200" s="101">
        <f>+VLOOKUP($S1200,'CODE GENERATOR'!$P:$AM,22,FALSE)</f>
        <v>0</v>
      </c>
      <c r="BD1200" s="101">
        <f>+VLOOKUP($S1200,'CODE GENERATOR'!$P:$AM,23,FALSE)</f>
        <v>0</v>
      </c>
      <c r="BE1200" s="101">
        <f>+VLOOKUP($S1200,'CODE GENERATOR'!$P:$AM,24,FALSE)</f>
        <v>0</v>
      </c>
      <c r="BF1200" s="101">
        <f>IF(C1200&gt;0,+VLOOKUP(G1200,'CATEGORY ID'!$A$1:$L$118,3,FALSE),"")</f>
        <v>30</v>
      </c>
      <c r="BG1200" s="101">
        <f>IF(C1200&gt;0,+VLOOKUP(H1200,'CATEGORY ID'!$D$1:$L$118,3,FALSE),"")</f>
        <v>2</v>
      </c>
      <c r="BH1200" s="101">
        <f>IF(C1200&gt;0,+VLOOKUP((+H1200&amp;I1200),'CATEGORY ID'!$H$1:$I$121,2,FALSE),"")</f>
        <v>111</v>
      </c>
      <c r="BI1200" s="101"/>
      <c r="BJ1200" s="101">
        <f>IF(C1200&gt;0,IF(COUNTIF('CATEGORY ID'!$K$1:$K$121,+H1200&amp;K1200) &gt; 0, +VLOOKUP(+H1200&amp;K1200,'CATEGORY ID'!$K$1:$L$121,2,FALSE),""),"")</f>
        <v>95</v>
      </c>
      <c r="BK1200" s="101" t="str">
        <f>IF(C1200&gt;0,IF(COUNTIF('CATEGORY ID'!$K$124:$K$165, +VLOOKUP(C1200,'STYLE NAMES'!$B:$AE,30,FALSE)) &gt; 0, +VLOOKUP(VLOOKUP(C1200,'STYLE NAMES'!$B:$AE,30,FALSE),'CATEGORY ID'!K:M,2,FALSE),""),"")</f>
        <v/>
      </c>
      <c r="BL1200" s="101">
        <v>75</v>
      </c>
      <c r="BM1200" s="101"/>
      <c r="BN1200" s="101"/>
      <c r="BO1200" s="101"/>
      <c r="BP1200" s="101"/>
      <c r="BQ1200" s="101"/>
      <c r="BR1200" s="101" t="str" cm="1">
        <f t="array" ref="BR1200">IF(C1200&gt;0,_xlfn.TEXTJOIN(";", TRUE,_xlfn.UNIQUE(_xlfn._xlws.FILTER(BF1200:BQ1200,(BF1200:BQ1200&gt;0)),TRUE,FALSE)),"")&amp;";"&amp;BS1200</f>
        <v>30;2;111;95;75;</v>
      </c>
      <c r="BS1200" s="101"/>
      <c r="BT1200" s="101"/>
      <c r="BU1200" s="106">
        <f>IF(C1200&gt;0,+VLOOKUP($C1200,'STYLE NAMES'!$B:$AC,26,FALSE),"")</f>
        <v>229.9</v>
      </c>
      <c r="BV1200" s="106">
        <f>IF(C1200&gt;0,+VLOOKUP($C1200,'STYLE NAMES'!$B:$AC,27,FALSE),"")</f>
        <v>12640</v>
      </c>
      <c r="BW1200" s="106">
        <f>IF(C1200&gt;0,+VLOOKUP($C1200,'STYLE NAMES'!$B:$AC,28,FALSE),"")</f>
        <v>264.38499999999999</v>
      </c>
      <c r="BX1200" s="101"/>
      <c r="BZ1200" s="101">
        <v>2</v>
      </c>
      <c r="CA1200" s="137">
        <f t="shared" si="92"/>
        <v>1</v>
      </c>
      <c r="CB1200" s="137" t="str">
        <f>+VLOOKUP(C1200,'[2]STYLES &amp; MODELS MATRIX'!$A:$G,7,FALSE)</f>
        <v>HDJ</v>
      </c>
      <c r="CC1200" s="137" t="str">
        <f>+VLOOKUP(C1200,'[1]STYLES &amp; SIZE CHARTS'!$A:$H,8,FALSE)</f>
        <v>MB-BR1</v>
      </c>
      <c r="CD1200" s="137">
        <v>1</v>
      </c>
      <c r="CE1200" s="207"/>
    </row>
    <row r="1201" spans="2:83" ht="12" customHeight="1" x14ac:dyDescent="0.2">
      <c r="B1201" s="101" t="s">
        <v>1026</v>
      </c>
      <c r="C1201" s="101" t="s">
        <v>3830</v>
      </c>
      <c r="D1201" s="101" t="s">
        <v>3834</v>
      </c>
      <c r="E1201" s="203" t="s">
        <v>3884</v>
      </c>
      <c r="F1201" s="101" t="s">
        <v>2352</v>
      </c>
      <c r="G1201" s="101" t="str">
        <f>IF(C1201&gt;0,+VLOOKUP($C1201,'STYLE NAMES'!$B:$AC,4,FALSE),"")</f>
        <v>RIDER</v>
      </c>
      <c r="H1201" s="101" t="str">
        <f>IF(C1201&gt;0,+VLOOKUP($C1201,'STYLE NAMES'!$B:$AC,5,FALSE),"")</f>
        <v>JUNIOR</v>
      </c>
      <c r="I1201" s="101" t="str">
        <f>IF(C1201&gt;0,+VLOOKUP($C1201,'STYLE NAMES'!$B:$AC,6,FALSE),"")</f>
        <v>BOTTOMS</v>
      </c>
      <c r="J1201" s="101" t="str">
        <f>IF(C1201&gt;0,+VLOOKUP($C1201,'STYLE NAMES'!$B:$AC,7,FALSE),"")</f>
        <v>KIDS UNISEX</v>
      </c>
      <c r="K1201" s="101" t="str">
        <f>IF(C1201&gt;0,+VLOOKUP($C1201,'STYLE NAMES'!$B:$AC,8,FALSE),"")</f>
        <v>BREECHES</v>
      </c>
      <c r="L1201" s="101" t="str">
        <f>IF(E1201&gt;0,+VLOOKUP($E1201,'CODE GENERATOR'!$D:$T,3,FALSE),"")</f>
        <v>W</v>
      </c>
      <c r="M1201" s="101" t="str">
        <f>IF(E1201&gt;0,+VLOOKUP($E1201,'CODE GENERATOR'!$D:$T,4,FALSE),"")</f>
        <v>TECH JERSEY</v>
      </c>
      <c r="N1201" s="101" t="str">
        <f>IF(E1201&gt;0,+VLOOKUP($E1201,'CODE GENERATOR'!$D:$T,6,FALSE),"")</f>
        <v>WHITE</v>
      </c>
      <c r="O1201" s="101" t="str">
        <f>IF(E1201&gt;0,+VLOOKUP($E1201,'CODE GENERATOR'!$D:$T,7,FALSE),"")</f>
        <v>WHITE</v>
      </c>
      <c r="P1201" s="101" t="str">
        <f t="shared" si="90"/>
        <v>WHITE</v>
      </c>
      <c r="Q1201" s="104" t="str">
        <f>IF(E1201&gt;0,+VLOOKUP($E1201,'CODE GENERATOR'!$D:$T,11,FALSE),"")</f>
        <v>R.BOTKU_BRC0111W</v>
      </c>
      <c r="R1201" s="104" t="str">
        <f>IF(E1201&gt;0,+VLOOKUP($E1201,'CODE GENERATOR'!$D:$T,12,FALSE),"")</f>
        <v>TJR0037WHTWHT</v>
      </c>
      <c r="S1201" s="104" t="str">
        <f>IF(E1201&gt;0,+VLOOKUP($E1201,'CODE GENERATOR'!$D:$T,13,FALSE),"")</f>
        <v>R.BOTKU_BRC0111W_TJR0037WHTWHT</v>
      </c>
      <c r="T1201" s="104" t="str">
        <f t="shared" si="91"/>
        <v>R.BOTKU_BRC0111W_TJR0037WHTWHT_6-7 Y</v>
      </c>
      <c r="U1201" s="105"/>
      <c r="V1201" s="107" t="str" cm="1">
        <f t="array" ref="V1201">_xlfn.TEXTJOIN(";", TRUE, _xlfn.UNIQUE(_xlfn._xlws.FILTER(P$3:P$10029, C$3:C$10029=C1201)))</f>
        <v>WHITE;BLACK</v>
      </c>
      <c r="W1201" s="107" t="str" cm="1">
        <f t="array" ref="W1201">_xlfn.TEXTJOIN(";", TRUE, _xlfn.UNIQUE(_xlfn._xlws.FILTER(F$3:F$10029, C$3:C$10029=C1201)))</f>
        <v>6-7 Y;8-9 Y;10-11 Y;12-13 Y;14-15 Y</v>
      </c>
      <c r="X1201" s="101" t="str">
        <f>IF(E1201&gt;0,+VLOOKUP($E1201,'CODE GENERATOR'!$D:$AC,19,FALSE),0)</f>
        <v>CavalierSanmarco_27.01.2026_0390</v>
      </c>
      <c r="Y1201" s="101" t="str">
        <f>IF(E1201&gt;0,+VLOOKUP($E1201,'CODE GENERATOR'!$D:$AC,20,FALSE),0)</f>
        <v>CavalierSanmarco_27.01.2026_0391</v>
      </c>
      <c r="Z1201" s="101" t="str">
        <f>IF(E1201&gt;0,+VLOOKUP($E1201,'CODE GENERATOR'!$D:$AC,21,FALSE),0)</f>
        <v/>
      </c>
      <c r="AA1201" s="101"/>
      <c r="AB1201" s="101"/>
      <c r="AC1201" s="101"/>
      <c r="AD1201" s="101"/>
      <c r="AE1201" s="101"/>
      <c r="AF1201" s="149" t="str">
        <f>IF($C1201&gt;0,$C1201&amp;" "&amp;$P1201&amp;" "&amp;+VLOOKUP($C1201,'STYLE NAMES'!$B:$AC,10,FALSE),"""")</f>
        <v>ATLANTIS-W WHITE KID'S UNISEX KNEE GRIP PRO WINTER BREECHES</v>
      </c>
      <c r="AG1201" s="101" t="str">
        <f>"Enjoy our "&amp;(AF1201)&amp;"; "&amp;IF(C1201&gt;0,+VLOOKUP($C1201,'STYLE NAMES'!$B:$AC,11,FALSE),"")</f>
        <v>Enjoy our ATLANTIS-W WHITE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01" s="101" t="str">
        <f>IF(C1201&gt;0,+VLOOKUP($C1201,'STYLE NAMES'!$B:$AC,12,FALSE),"")</f>
        <v>*Italian Premium fabric
*Extra-soft and comfortable technical jersey with heat tech polar fabric inside
*4-way stretch fabric
*Breathable and Quick Dry
*Wrinkle-free and Easy Care
*Knee Grip
Composition:
74% Micro PA /  26% Elasthane</v>
      </c>
      <c r="AI1201" s="101" t="str">
        <f>IF(C1201&gt;0,+VLOOKUP($C1201,'STYLE NAMES'!$B:$AC,13,FALSE),"")</f>
        <v>Machine Wash at 30°C
Mild process
Iron at low temperature
Iron from REVERSE
Do NOT iron on logos or prints
Do not bleach
Do NOT Tumble Dry</v>
      </c>
      <c r="AJ1201" s="149" t="str">
        <f>IF($C1201&gt;0,$C1201&amp;" "&amp;$P1201&amp;" "&amp;+VLOOKUP($C1201,'STYLE NAMES'!$B:$AC,14,FALSE),"""")</f>
        <v>ATLANTIS-W WHITE KIŞLIK ÇOCUK UNISEX BİNİCİ PANTOLONU</v>
      </c>
      <c r="AK1201" s="149" t="str">
        <f>"Cavalier SanMarco tarafından tasarlanan "&amp;(AJ1201)&amp;"; "&amp;IF(C1201&gt;0,+VLOOKUP($C1201,'STYLE NAMES'!$B:$AC,15,FALSE),"")</f>
        <v>Cavalier SanMarco tarafından tasarlanan ATLANTIS-W WHITE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01" s="149" t="str">
        <f>IF(C1201&gt;0,+VLOOKUP($C1201,'STYLE NAMES'!$B:$AC,16,FALSE),"")</f>
        <v>*İtalyan Premium kumaş
*Dışı ekstra yumuşak ve konforlu teknik jarse, içi ısı tutan polar kumaş
*4 yönlü esneme özelliği
*Nefes alabilir ve hızlı kurur
*Kırışmaz ve kolay bakım
*Diz Grip
Bileşimi:
%74 Mikro PA / %26 Elastan</v>
      </c>
      <c r="AM1201" s="149" t="str">
        <f>IF(C1201&gt;0,+VLOOKUP($C1201,'STYLE NAMES'!$B:$AC,17,FALSE),"")</f>
        <v>Makinede 30°C' de Yıkayın
Hassas Yıkama
Ilık ütü yapın
Tersten ütüleyin
Logo ve baskıları ÜTÜLEMEYİN
Çamaşır suyu kullanmayın
Kurutma Makinesinde Kurutmayın</v>
      </c>
      <c r="AN1201" s="149" t="str">
        <f>IF($C1201&gt;0,$C1201&amp;" "&amp;$P1201&amp;" "&amp;+VLOOKUP($C1201,'STYLE NAMES'!$B:$AC,18,FALSE),"""")</f>
        <v>ATLANTIS-W WHITE PANTALONI INVERNALI KNEE GRIP PRO JUNIOR</v>
      </c>
      <c r="AO1201" s="101" t="str">
        <f>"Disegnato da Cavalier SanMarco "&amp;(AN1201)&amp;"; "&amp;IF(C1201&gt;0,+VLOOKUP($C1201,'STYLE NAMES'!$B:$AC,19,FALSE),"")</f>
        <v>Disegnato da Cavalier SanMarco ATLANTIS-W WHITE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1" s="101" t="str">
        <f>IF(C1201&gt;0,+VLOOKUP($C1201,'STYLE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1" s="101" t="str">
        <f>IF(C1201&gt;0,+VLOOKUP($C1201,'STYLE NAMES'!$B:$AC,21,FALSE),"")</f>
        <v>Lavare in lavatrice a 30°C Ciclo delicato 
Stirare a bassa temperatura
Stirare al rovescio 
Non stirare su loghi o stampe 
Non candeggiare 
Non asciugare in asciugatrice</v>
      </c>
      <c r="AR1201" s="101">
        <f>IF(D1201&gt;0,+VLOOKUP($C1201,'STYLE NAMES'!$B:$AC,22,FALSE),"")</f>
        <v>0</v>
      </c>
      <c r="AS1201" s="101">
        <f>IF(E1201&gt;0,+VLOOKUP($C1201,'STYLE NAMES'!$B:$AC,23,FALSE),"")</f>
        <v>0</v>
      </c>
      <c r="AT1201" s="101">
        <f>IF(F1201&gt;0,+VLOOKUP($C1201,'STYLE NAMES'!$B:$AC,24,FALSE),"")</f>
        <v>0</v>
      </c>
      <c r="AU1201" s="101">
        <f>IF(G1201&gt;0,+VLOOKUP($C1201,'STYLE NAMES'!$B:$AC,25,FALSE),"")</f>
        <v>0</v>
      </c>
      <c r="AV1201" s="101">
        <f>+VLOOKUP($S1201,'CODE GENERATOR'!$P:$AM,15,FALSE)</f>
        <v>0</v>
      </c>
      <c r="AW1201" s="101">
        <f>+VLOOKUP($S1201,'CODE GENERATOR'!$P:$AM,16,FALSE)</f>
        <v>0</v>
      </c>
      <c r="AX1201" s="101">
        <f>+VLOOKUP($S1201,'CODE GENERATOR'!$P:$AM,17,FALSE)</f>
        <v>0</v>
      </c>
      <c r="AY1201" s="101">
        <f>+VLOOKUP($S1201,'CODE GENERATOR'!$P:$AM,18,FALSE)</f>
        <v>0</v>
      </c>
      <c r="AZ1201" s="101">
        <f>+VLOOKUP($S1201,'CODE GENERATOR'!$P:$AM,19,FALSE)</f>
        <v>0</v>
      </c>
      <c r="BA1201" s="101">
        <f>+VLOOKUP($S1201,'CODE GENERATOR'!$P:$AM,20,FALSE)</f>
        <v>0</v>
      </c>
      <c r="BB1201" s="101">
        <f>+VLOOKUP($S1201,'CODE GENERATOR'!$P:$AM,21,FALSE)</f>
        <v>0</v>
      </c>
      <c r="BC1201" s="101">
        <f>+VLOOKUP($S1201,'CODE GENERATOR'!$P:$AM,22,FALSE)</f>
        <v>0</v>
      </c>
      <c r="BD1201" s="101">
        <f>+VLOOKUP($S1201,'CODE GENERATOR'!$P:$AM,23,FALSE)</f>
        <v>0</v>
      </c>
      <c r="BE1201" s="101">
        <f>+VLOOKUP($S1201,'CODE GENERATOR'!$P:$AM,24,FALSE)</f>
        <v>0</v>
      </c>
      <c r="BF1201" s="101">
        <f>IF(C1201&gt;0,+VLOOKUP(G1201,'CATEGORY ID'!$A$1:$L$118,3,FALSE),"")</f>
        <v>30</v>
      </c>
      <c r="BG1201" s="101">
        <f>IF(C1201&gt;0,+VLOOKUP(H1201,'CATEGORY ID'!$D$1:$L$118,3,FALSE),"")</f>
        <v>4</v>
      </c>
      <c r="BH1201" s="101">
        <f>IF(C1201&gt;0,+VLOOKUP((+H1201&amp;I1201),'CATEGORY ID'!$H$1:$I$121,2,FALSE),"")</f>
        <v>113</v>
      </c>
      <c r="BI1201" s="101"/>
      <c r="BJ1201" s="101">
        <f>IF(C1201&gt;0,IF(COUNTIF('CATEGORY ID'!$K$1:$K$121,+H1201&amp;K1201) &gt; 0, +VLOOKUP(+H1201&amp;K1201,'CATEGORY ID'!$K$1:$L$121,2,FALSE),""),"")</f>
        <v>100</v>
      </c>
      <c r="BK1201" s="101" t="str">
        <f>IF(C1201&gt;0,IF(COUNTIF('CATEGORY ID'!$K$124:$K$165, +VLOOKUP(C1201,'STYLE NAMES'!$B:$AE,30,FALSE)) &gt; 0, +VLOOKUP(VLOOKUP(C1201,'STYLE NAMES'!$B:$AE,30,FALSE),'CATEGORY ID'!K:M,2,FALSE),""),"")</f>
        <v/>
      </c>
      <c r="BL1201" s="101">
        <v>75</v>
      </c>
      <c r="BM1201" s="101"/>
      <c r="BN1201" s="101"/>
      <c r="BO1201" s="101"/>
      <c r="BP1201" s="101"/>
      <c r="BQ1201" s="101"/>
      <c r="BR1201" s="101" t="str" cm="1">
        <f t="array" ref="BR1201">IF(C1201&gt;0,_xlfn.TEXTJOIN(";", TRUE,_xlfn.UNIQUE(_xlfn._xlws.FILTER(BF1201:BQ1201,(BF1201:BQ1201&gt;0)),TRUE,FALSE)),"")&amp;";"&amp;BS1201</f>
        <v>30;4;113;100;75;</v>
      </c>
      <c r="BS1201" s="101"/>
      <c r="BT1201" s="101"/>
      <c r="BU1201" s="106">
        <f>IF(C1201&gt;0,+VLOOKUP($C1201,'STYLE NAMES'!$B:$AC,26,FALSE),"")</f>
        <v>169.9</v>
      </c>
      <c r="BV1201" s="106">
        <f>IF(C1201&gt;0,+VLOOKUP($C1201,'STYLE NAMES'!$B:$AC,27,FALSE),"")</f>
        <v>9340</v>
      </c>
      <c r="BW1201" s="106">
        <f>IF(C1201&gt;0,+VLOOKUP($C1201,'STYLE NAMES'!$B:$AC,28,FALSE),"")</f>
        <v>195.38499999999999</v>
      </c>
      <c r="BX1201" s="101"/>
      <c r="BZ1201" s="101">
        <v>2</v>
      </c>
      <c r="CA1201" s="137">
        <f t="shared" si="92"/>
        <v>1</v>
      </c>
      <c r="CB1201" s="137" t="str">
        <f>+VLOOKUP(C1201,'[2]STYLES &amp; MODELS MATRIX'!$A:$G,7,FALSE)</f>
        <v>GHOST</v>
      </c>
      <c r="CC1201" s="137" t="str">
        <f>+VLOOKUP(C1201,'[1]STYLES &amp; SIZE CHARTS'!$A:$H,8,FALSE)</f>
        <v>JB-UB1</v>
      </c>
      <c r="CD1201" s="137">
        <v>1</v>
      </c>
      <c r="CE1201" s="207"/>
    </row>
    <row r="1202" spans="2:83" ht="12" customHeight="1" x14ac:dyDescent="0.2">
      <c r="B1202" s="101" t="s">
        <v>1026</v>
      </c>
      <c r="C1202" s="101" t="s">
        <v>3830</v>
      </c>
      <c r="D1202" s="101" t="s">
        <v>3834</v>
      </c>
      <c r="E1202" s="203" t="s">
        <v>3884</v>
      </c>
      <c r="F1202" s="101" t="s">
        <v>2353</v>
      </c>
      <c r="G1202" s="101" t="str">
        <f>IF(C1202&gt;0,+VLOOKUP($C1202,'STYLE NAMES'!$B:$AC,4,FALSE),"")</f>
        <v>RIDER</v>
      </c>
      <c r="H1202" s="101" t="str">
        <f>IF(C1202&gt;0,+VLOOKUP($C1202,'STYLE NAMES'!$B:$AC,5,FALSE),"")</f>
        <v>JUNIOR</v>
      </c>
      <c r="I1202" s="101" t="str">
        <f>IF(C1202&gt;0,+VLOOKUP($C1202,'STYLE NAMES'!$B:$AC,6,FALSE),"")</f>
        <v>BOTTOMS</v>
      </c>
      <c r="J1202" s="101" t="str">
        <f>IF(C1202&gt;0,+VLOOKUP($C1202,'STYLE NAMES'!$B:$AC,7,FALSE),"")</f>
        <v>KIDS UNISEX</v>
      </c>
      <c r="K1202" s="101" t="str">
        <f>IF(C1202&gt;0,+VLOOKUP($C1202,'STYLE NAMES'!$B:$AC,8,FALSE),"")</f>
        <v>BREECHES</v>
      </c>
      <c r="L1202" s="101" t="str">
        <f>IF(E1202&gt;0,+VLOOKUP($E1202,'CODE GENERATOR'!$D:$T,3,FALSE),"")</f>
        <v>W</v>
      </c>
      <c r="M1202" s="101" t="str">
        <f>IF(E1202&gt;0,+VLOOKUP($E1202,'CODE GENERATOR'!$D:$T,4,FALSE),"")</f>
        <v>TECH JERSEY</v>
      </c>
      <c r="N1202" s="101" t="str">
        <f>IF(E1202&gt;0,+VLOOKUP($E1202,'CODE GENERATOR'!$D:$T,6,FALSE),"")</f>
        <v>WHITE</v>
      </c>
      <c r="O1202" s="101" t="str">
        <f>IF(E1202&gt;0,+VLOOKUP($E1202,'CODE GENERATOR'!$D:$T,7,FALSE),"")</f>
        <v>WHITE</v>
      </c>
      <c r="P1202" s="101" t="str">
        <f t="shared" si="90"/>
        <v>WHITE</v>
      </c>
      <c r="Q1202" s="104" t="str">
        <f>IF(E1202&gt;0,+VLOOKUP($E1202,'CODE GENERATOR'!$D:$T,11,FALSE),"")</f>
        <v>R.BOTKU_BRC0111W</v>
      </c>
      <c r="R1202" s="104" t="str">
        <f>IF(E1202&gt;0,+VLOOKUP($E1202,'CODE GENERATOR'!$D:$T,12,FALSE),"")</f>
        <v>TJR0037WHTWHT</v>
      </c>
      <c r="S1202" s="104" t="str">
        <f>IF(E1202&gt;0,+VLOOKUP($E1202,'CODE GENERATOR'!$D:$T,13,FALSE),"")</f>
        <v>R.BOTKU_BRC0111W_TJR0037WHTWHT</v>
      </c>
      <c r="T1202" s="104" t="str">
        <f t="shared" si="91"/>
        <v>R.BOTKU_BRC0111W_TJR0037WHTWHT_8-9 Y</v>
      </c>
      <c r="U1202" s="105"/>
      <c r="V1202" s="107" t="str" cm="1">
        <f t="array" ref="V1202">_xlfn.TEXTJOIN(";", TRUE, _xlfn.UNIQUE(_xlfn._xlws.FILTER(P$3:P$10029, C$3:C$10029=C1202)))</f>
        <v>WHITE;BLACK</v>
      </c>
      <c r="W1202" s="107" t="str" cm="1">
        <f t="array" ref="W1202">_xlfn.TEXTJOIN(";", TRUE, _xlfn.UNIQUE(_xlfn._xlws.FILTER(F$3:F$10029, C$3:C$10029=C1202)))</f>
        <v>6-7 Y;8-9 Y;10-11 Y;12-13 Y;14-15 Y</v>
      </c>
      <c r="X1202" s="101" t="str">
        <f>IF(E1202&gt;0,+VLOOKUP($E1202,'CODE GENERATOR'!$D:$AC,19,FALSE),0)</f>
        <v>CavalierSanmarco_27.01.2026_0390</v>
      </c>
      <c r="Y1202" s="101" t="str">
        <f>IF(E1202&gt;0,+VLOOKUP($E1202,'CODE GENERATOR'!$D:$AC,20,FALSE),0)</f>
        <v>CavalierSanmarco_27.01.2026_0391</v>
      </c>
      <c r="Z1202" s="101" t="str">
        <f>IF(E1202&gt;0,+VLOOKUP($E1202,'CODE GENERATOR'!$D:$AC,21,FALSE),0)</f>
        <v/>
      </c>
      <c r="AA1202" s="101"/>
      <c r="AB1202" s="101"/>
      <c r="AC1202" s="101"/>
      <c r="AD1202" s="101"/>
      <c r="AE1202" s="101"/>
      <c r="AF1202" s="149" t="str">
        <f>IF($C1202&gt;0,$C1202&amp;" "&amp;$P1202&amp;" "&amp;+VLOOKUP($C1202,'STYLE NAMES'!$B:$AC,10,FALSE),"""")</f>
        <v>ATLANTIS-W WHITE KID'S UNISEX KNEE GRIP PRO WINTER BREECHES</v>
      </c>
      <c r="AG1202" s="101" t="str">
        <f>"Enjoy our "&amp;(AF1202)&amp;"; "&amp;IF(C1202&gt;0,+VLOOKUP($C1202,'STYLE NAMES'!$B:$AC,11,FALSE),"")</f>
        <v>Enjoy our ATLANTIS-W WHITE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02" s="101" t="str">
        <f>IF(C1202&gt;0,+VLOOKUP($C1202,'STYLE NAMES'!$B:$AC,12,FALSE),"")</f>
        <v>*Italian Premium fabric
*Extra-soft and comfortable technical jersey with heat tech polar fabric inside
*4-way stretch fabric
*Breathable and Quick Dry
*Wrinkle-free and Easy Care
*Knee Grip
Composition:
74% Micro PA /  26% Elasthane</v>
      </c>
      <c r="AI1202" s="101" t="str">
        <f>IF(C1202&gt;0,+VLOOKUP($C1202,'STYLE NAMES'!$B:$AC,13,FALSE),"")</f>
        <v>Machine Wash at 30°C
Mild process
Iron at low temperature
Iron from REVERSE
Do NOT iron on logos or prints
Do not bleach
Do NOT Tumble Dry</v>
      </c>
      <c r="AJ1202" s="149" t="str">
        <f>IF($C1202&gt;0,$C1202&amp;" "&amp;$P1202&amp;" "&amp;+VLOOKUP($C1202,'STYLE NAMES'!$B:$AC,14,FALSE),"""")</f>
        <v>ATLANTIS-W WHITE KIŞLIK ÇOCUK UNISEX BİNİCİ PANTOLONU</v>
      </c>
      <c r="AK1202" s="149" t="str">
        <f>"Cavalier SanMarco tarafından tasarlanan "&amp;(AJ1202)&amp;"; "&amp;IF(C1202&gt;0,+VLOOKUP($C1202,'STYLE NAMES'!$B:$AC,15,FALSE),"")</f>
        <v>Cavalier SanMarco tarafından tasarlanan ATLANTIS-W WHITE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02" s="149" t="str">
        <f>IF(C1202&gt;0,+VLOOKUP($C1202,'STYLE NAMES'!$B:$AC,16,FALSE),"")</f>
        <v>*İtalyan Premium kumaş
*Dışı ekstra yumuşak ve konforlu teknik jarse, içi ısı tutan polar kumaş
*4 yönlü esneme özelliği
*Nefes alabilir ve hızlı kurur
*Kırışmaz ve kolay bakım
*Diz Grip
Bileşimi:
%74 Mikro PA / %26 Elastan</v>
      </c>
      <c r="AM1202" s="149" t="str">
        <f>IF(C1202&gt;0,+VLOOKUP($C1202,'STYLE NAMES'!$B:$AC,17,FALSE),"")</f>
        <v>Makinede 30°C' de Yıkayın
Hassas Yıkama
Ilık ütü yapın
Tersten ütüleyin
Logo ve baskıları ÜTÜLEMEYİN
Çamaşır suyu kullanmayın
Kurutma Makinesinde Kurutmayın</v>
      </c>
      <c r="AN1202" s="149" t="str">
        <f>IF($C1202&gt;0,$C1202&amp;" "&amp;$P1202&amp;" "&amp;+VLOOKUP($C1202,'STYLE NAMES'!$B:$AC,18,FALSE),"""")</f>
        <v>ATLANTIS-W WHITE PANTALONI INVERNALI KNEE GRIP PRO JUNIOR</v>
      </c>
      <c r="AO1202" s="101" t="str">
        <f>"Disegnato da Cavalier SanMarco "&amp;(AN1202)&amp;"; "&amp;IF(C1202&gt;0,+VLOOKUP($C1202,'STYLE NAMES'!$B:$AC,19,FALSE),"")</f>
        <v>Disegnato da Cavalier SanMarco ATLANTIS-W WHITE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2" s="101" t="str">
        <f>IF(C1202&gt;0,+VLOOKUP($C1202,'STYLE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2" s="101" t="str">
        <f>IF(C1202&gt;0,+VLOOKUP($C1202,'STYLE NAMES'!$B:$AC,21,FALSE),"")</f>
        <v>Lavare in lavatrice a 30°C Ciclo delicato 
Stirare a bassa temperatura
Stirare al rovescio 
Non stirare su loghi o stampe 
Non candeggiare 
Non asciugare in asciugatrice</v>
      </c>
      <c r="AR1202" s="101">
        <f>IF(D1202&gt;0,+VLOOKUP($C1202,'STYLE NAMES'!$B:$AC,22,FALSE),"")</f>
        <v>0</v>
      </c>
      <c r="AS1202" s="101">
        <f>IF(E1202&gt;0,+VLOOKUP($C1202,'STYLE NAMES'!$B:$AC,23,FALSE),"")</f>
        <v>0</v>
      </c>
      <c r="AT1202" s="101">
        <f>IF(F1202&gt;0,+VLOOKUP($C1202,'STYLE NAMES'!$B:$AC,24,FALSE),"")</f>
        <v>0</v>
      </c>
      <c r="AU1202" s="101">
        <f>IF(G1202&gt;0,+VLOOKUP($C1202,'STYLE NAMES'!$B:$AC,25,FALSE),"")</f>
        <v>0</v>
      </c>
      <c r="AV1202" s="101">
        <f>+VLOOKUP($S1202,'CODE GENERATOR'!$P:$AM,15,FALSE)</f>
        <v>0</v>
      </c>
      <c r="AW1202" s="101">
        <f>+VLOOKUP($S1202,'CODE GENERATOR'!$P:$AM,16,FALSE)</f>
        <v>0</v>
      </c>
      <c r="AX1202" s="101">
        <f>+VLOOKUP($S1202,'CODE GENERATOR'!$P:$AM,17,FALSE)</f>
        <v>0</v>
      </c>
      <c r="AY1202" s="101">
        <f>+VLOOKUP($S1202,'CODE GENERATOR'!$P:$AM,18,FALSE)</f>
        <v>0</v>
      </c>
      <c r="AZ1202" s="101">
        <f>+VLOOKUP($S1202,'CODE GENERATOR'!$P:$AM,19,FALSE)</f>
        <v>0</v>
      </c>
      <c r="BA1202" s="101">
        <f>+VLOOKUP($S1202,'CODE GENERATOR'!$P:$AM,20,FALSE)</f>
        <v>0</v>
      </c>
      <c r="BB1202" s="101">
        <f>+VLOOKUP($S1202,'CODE GENERATOR'!$P:$AM,21,FALSE)</f>
        <v>0</v>
      </c>
      <c r="BC1202" s="101">
        <f>+VLOOKUP($S1202,'CODE GENERATOR'!$P:$AM,22,FALSE)</f>
        <v>0</v>
      </c>
      <c r="BD1202" s="101">
        <f>+VLOOKUP($S1202,'CODE GENERATOR'!$P:$AM,23,FALSE)</f>
        <v>0</v>
      </c>
      <c r="BE1202" s="101">
        <f>+VLOOKUP($S1202,'CODE GENERATOR'!$P:$AM,24,FALSE)</f>
        <v>0</v>
      </c>
      <c r="BF1202" s="101">
        <f>IF(C1202&gt;0,+VLOOKUP(G1202,'CATEGORY ID'!$A$1:$L$118,3,FALSE),"")</f>
        <v>30</v>
      </c>
      <c r="BG1202" s="101">
        <f>IF(C1202&gt;0,+VLOOKUP(H1202,'CATEGORY ID'!$D$1:$L$118,3,FALSE),"")</f>
        <v>4</v>
      </c>
      <c r="BH1202" s="101">
        <f>IF(C1202&gt;0,+VLOOKUP((+H1202&amp;I1202),'CATEGORY ID'!$H$1:$I$121,2,FALSE),"")</f>
        <v>113</v>
      </c>
      <c r="BI1202" s="101"/>
      <c r="BJ1202" s="101">
        <f>IF(C1202&gt;0,IF(COUNTIF('CATEGORY ID'!$K$1:$K$121,+H1202&amp;K1202) &gt; 0, +VLOOKUP(+H1202&amp;K1202,'CATEGORY ID'!$K$1:$L$121,2,FALSE),""),"")</f>
        <v>100</v>
      </c>
      <c r="BK1202" s="101" t="str">
        <f>IF(C1202&gt;0,IF(COUNTIF('CATEGORY ID'!$K$124:$K$165, +VLOOKUP(C1202,'STYLE NAMES'!$B:$AE,30,FALSE)) &gt; 0, +VLOOKUP(VLOOKUP(C1202,'STYLE NAMES'!$B:$AE,30,FALSE),'CATEGORY ID'!K:M,2,FALSE),""),"")</f>
        <v/>
      </c>
      <c r="BL1202" s="101">
        <v>75</v>
      </c>
      <c r="BM1202" s="101"/>
      <c r="BN1202" s="101"/>
      <c r="BO1202" s="101"/>
      <c r="BP1202" s="101"/>
      <c r="BQ1202" s="101"/>
      <c r="BR1202" s="101" t="str" cm="1">
        <f t="array" ref="BR1202">IF(C1202&gt;0,_xlfn.TEXTJOIN(";", TRUE,_xlfn.UNIQUE(_xlfn._xlws.FILTER(BF1202:BQ1202,(BF1202:BQ1202&gt;0)),TRUE,FALSE)),"")&amp;";"&amp;BS1202</f>
        <v>30;4;113;100;75;</v>
      </c>
      <c r="BS1202" s="101"/>
      <c r="BT1202" s="101"/>
      <c r="BU1202" s="106">
        <f>IF(C1202&gt;0,+VLOOKUP($C1202,'STYLE NAMES'!$B:$AC,26,FALSE),"")</f>
        <v>169.9</v>
      </c>
      <c r="BV1202" s="106">
        <f>IF(C1202&gt;0,+VLOOKUP($C1202,'STYLE NAMES'!$B:$AC,27,FALSE),"")</f>
        <v>9340</v>
      </c>
      <c r="BW1202" s="106">
        <f>IF(C1202&gt;0,+VLOOKUP($C1202,'STYLE NAMES'!$B:$AC,28,FALSE),"")</f>
        <v>195.38499999999999</v>
      </c>
      <c r="BX1202" s="101"/>
      <c r="BZ1202" s="101">
        <v>4</v>
      </c>
      <c r="CA1202" s="137">
        <f t="shared" si="92"/>
        <v>1</v>
      </c>
      <c r="CB1202" s="137" t="str">
        <f>+VLOOKUP(C1202,'[2]STYLES &amp; MODELS MATRIX'!$A:$G,7,FALSE)</f>
        <v>GHOST</v>
      </c>
      <c r="CC1202" s="137" t="str">
        <f>+VLOOKUP(C1202,'[1]STYLES &amp; SIZE CHARTS'!$A:$H,8,FALSE)</f>
        <v>JB-UB1</v>
      </c>
      <c r="CD1202" s="137">
        <v>1</v>
      </c>
      <c r="CE1202" s="207"/>
    </row>
    <row r="1203" spans="2:83" ht="12" customHeight="1" x14ac:dyDescent="0.2">
      <c r="B1203" s="101" t="s">
        <v>1026</v>
      </c>
      <c r="C1203" s="101" t="s">
        <v>3830</v>
      </c>
      <c r="D1203" s="101" t="s">
        <v>3834</v>
      </c>
      <c r="E1203" s="203" t="s">
        <v>3884</v>
      </c>
      <c r="F1203" s="101" t="s">
        <v>2354</v>
      </c>
      <c r="G1203" s="101" t="str">
        <f>IF(C1203&gt;0,+VLOOKUP($C1203,'STYLE NAMES'!$B:$AC,4,FALSE),"")</f>
        <v>RIDER</v>
      </c>
      <c r="H1203" s="101" t="str">
        <f>IF(C1203&gt;0,+VLOOKUP($C1203,'STYLE NAMES'!$B:$AC,5,FALSE),"")</f>
        <v>JUNIOR</v>
      </c>
      <c r="I1203" s="101" t="str">
        <f>IF(C1203&gt;0,+VLOOKUP($C1203,'STYLE NAMES'!$B:$AC,6,FALSE),"")</f>
        <v>BOTTOMS</v>
      </c>
      <c r="J1203" s="101" t="str">
        <f>IF(C1203&gt;0,+VLOOKUP($C1203,'STYLE NAMES'!$B:$AC,7,FALSE),"")</f>
        <v>KIDS UNISEX</v>
      </c>
      <c r="K1203" s="101" t="str">
        <f>IF(C1203&gt;0,+VLOOKUP($C1203,'STYLE NAMES'!$B:$AC,8,FALSE),"")</f>
        <v>BREECHES</v>
      </c>
      <c r="L1203" s="101" t="str">
        <f>IF(E1203&gt;0,+VLOOKUP($E1203,'CODE GENERATOR'!$D:$T,3,FALSE),"")</f>
        <v>W</v>
      </c>
      <c r="M1203" s="101" t="str">
        <f>IF(E1203&gt;0,+VLOOKUP($E1203,'CODE GENERATOR'!$D:$T,4,FALSE),"")</f>
        <v>TECH JERSEY</v>
      </c>
      <c r="N1203" s="101" t="str">
        <f>IF(E1203&gt;0,+VLOOKUP($E1203,'CODE GENERATOR'!$D:$T,6,FALSE),"")</f>
        <v>WHITE</v>
      </c>
      <c r="O1203" s="101" t="str">
        <f>IF(E1203&gt;0,+VLOOKUP($E1203,'CODE GENERATOR'!$D:$T,7,FALSE),"")</f>
        <v>WHITE</v>
      </c>
      <c r="P1203" s="101" t="str">
        <f t="shared" si="90"/>
        <v>WHITE</v>
      </c>
      <c r="Q1203" s="104" t="str">
        <f>IF(E1203&gt;0,+VLOOKUP($E1203,'CODE GENERATOR'!$D:$T,11,FALSE),"")</f>
        <v>R.BOTKU_BRC0111W</v>
      </c>
      <c r="R1203" s="104" t="str">
        <f>IF(E1203&gt;0,+VLOOKUP($E1203,'CODE GENERATOR'!$D:$T,12,FALSE),"")</f>
        <v>TJR0037WHTWHT</v>
      </c>
      <c r="S1203" s="104" t="str">
        <f>IF(E1203&gt;0,+VLOOKUP($E1203,'CODE GENERATOR'!$D:$T,13,FALSE),"")</f>
        <v>R.BOTKU_BRC0111W_TJR0037WHTWHT</v>
      </c>
      <c r="T1203" s="104" t="str">
        <f t="shared" si="91"/>
        <v>R.BOTKU_BRC0111W_TJR0037WHTWHT_10-11 Y</v>
      </c>
      <c r="U1203" s="105"/>
      <c r="V1203" s="107" t="str" cm="1">
        <f t="array" ref="V1203">_xlfn.TEXTJOIN(";", TRUE, _xlfn.UNIQUE(_xlfn._xlws.FILTER(P$3:P$10029, C$3:C$10029=C1203)))</f>
        <v>WHITE;BLACK</v>
      </c>
      <c r="W1203" s="107" t="str" cm="1">
        <f t="array" ref="W1203">_xlfn.TEXTJOIN(";", TRUE, _xlfn.UNIQUE(_xlfn._xlws.FILTER(F$3:F$10029, C$3:C$10029=C1203)))</f>
        <v>6-7 Y;8-9 Y;10-11 Y;12-13 Y;14-15 Y</v>
      </c>
      <c r="X1203" s="101" t="str">
        <f>IF(E1203&gt;0,+VLOOKUP($E1203,'CODE GENERATOR'!$D:$AC,19,FALSE),0)</f>
        <v>CavalierSanmarco_27.01.2026_0390</v>
      </c>
      <c r="Y1203" s="101" t="str">
        <f>IF(E1203&gt;0,+VLOOKUP($E1203,'CODE GENERATOR'!$D:$AC,20,FALSE),0)</f>
        <v>CavalierSanmarco_27.01.2026_0391</v>
      </c>
      <c r="Z1203" s="101" t="str">
        <f>IF(E1203&gt;0,+VLOOKUP($E1203,'CODE GENERATOR'!$D:$AC,21,FALSE),0)</f>
        <v/>
      </c>
      <c r="AA1203" s="101"/>
      <c r="AB1203" s="101"/>
      <c r="AC1203" s="101"/>
      <c r="AD1203" s="101"/>
      <c r="AE1203" s="101"/>
      <c r="AF1203" s="149" t="str">
        <f>IF($C1203&gt;0,$C1203&amp;" "&amp;$P1203&amp;" "&amp;+VLOOKUP($C1203,'STYLE NAMES'!$B:$AC,10,FALSE),"""")</f>
        <v>ATLANTIS-W WHITE KID'S UNISEX KNEE GRIP PRO WINTER BREECHES</v>
      </c>
      <c r="AG1203" s="101" t="str">
        <f>"Enjoy our "&amp;(AF1203)&amp;"; "&amp;IF(C1203&gt;0,+VLOOKUP($C1203,'STYLE NAMES'!$B:$AC,11,FALSE),"")</f>
        <v>Enjoy our ATLANTIS-W WHITE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03" s="101" t="str">
        <f>IF(C1203&gt;0,+VLOOKUP($C1203,'STYLE NAMES'!$B:$AC,12,FALSE),"")</f>
        <v>*Italian Premium fabric
*Extra-soft and comfortable technical jersey with heat tech polar fabric inside
*4-way stretch fabric
*Breathable and Quick Dry
*Wrinkle-free and Easy Care
*Knee Grip
Composition:
74% Micro PA /  26% Elasthane</v>
      </c>
      <c r="AI1203" s="101" t="str">
        <f>IF(C1203&gt;0,+VLOOKUP($C1203,'STYLE NAMES'!$B:$AC,13,FALSE),"")</f>
        <v>Machine Wash at 30°C
Mild process
Iron at low temperature
Iron from REVERSE
Do NOT iron on logos or prints
Do not bleach
Do NOT Tumble Dry</v>
      </c>
      <c r="AJ1203" s="149" t="str">
        <f>IF($C1203&gt;0,$C1203&amp;" "&amp;$P1203&amp;" "&amp;+VLOOKUP($C1203,'STYLE NAMES'!$B:$AC,14,FALSE),"""")</f>
        <v>ATLANTIS-W WHITE KIŞLIK ÇOCUK UNISEX BİNİCİ PANTOLONU</v>
      </c>
      <c r="AK1203" s="149" t="str">
        <f>"Cavalier SanMarco tarafından tasarlanan "&amp;(AJ1203)&amp;"; "&amp;IF(C1203&gt;0,+VLOOKUP($C1203,'STYLE NAMES'!$B:$AC,15,FALSE),"")</f>
        <v>Cavalier SanMarco tarafından tasarlanan ATLANTIS-W WHITE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03" s="149" t="str">
        <f>IF(C1203&gt;0,+VLOOKUP($C1203,'STYLE NAMES'!$B:$AC,16,FALSE),"")</f>
        <v>*İtalyan Premium kumaş
*Dışı ekstra yumuşak ve konforlu teknik jarse, içi ısı tutan polar kumaş
*4 yönlü esneme özelliği
*Nefes alabilir ve hızlı kurur
*Kırışmaz ve kolay bakım
*Diz Grip
Bileşimi:
%74 Mikro PA / %26 Elastan</v>
      </c>
      <c r="AM1203" s="149" t="str">
        <f>IF(C1203&gt;0,+VLOOKUP($C1203,'STYLE NAMES'!$B:$AC,17,FALSE),"")</f>
        <v>Makinede 30°C' de Yıkayın
Hassas Yıkama
Ilık ütü yapın
Tersten ütüleyin
Logo ve baskıları ÜTÜLEMEYİN
Çamaşır suyu kullanmayın
Kurutma Makinesinde Kurutmayın</v>
      </c>
      <c r="AN1203" s="149" t="str">
        <f>IF($C1203&gt;0,$C1203&amp;" "&amp;$P1203&amp;" "&amp;+VLOOKUP($C1203,'STYLE NAMES'!$B:$AC,18,FALSE),"""")</f>
        <v>ATLANTIS-W WHITE PANTALONI INVERNALI KNEE GRIP PRO JUNIOR</v>
      </c>
      <c r="AO1203" s="101" t="str">
        <f>"Disegnato da Cavalier SanMarco "&amp;(AN1203)&amp;"; "&amp;IF(C1203&gt;0,+VLOOKUP($C1203,'STYLE NAMES'!$B:$AC,19,FALSE),"")</f>
        <v>Disegnato da Cavalier SanMarco ATLANTIS-W WHITE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3" s="101" t="str">
        <f>IF(C1203&gt;0,+VLOOKUP($C1203,'STYLE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3" s="101" t="str">
        <f>IF(C1203&gt;0,+VLOOKUP($C1203,'STYLE NAMES'!$B:$AC,21,FALSE),"")</f>
        <v>Lavare in lavatrice a 30°C Ciclo delicato 
Stirare a bassa temperatura
Stirare al rovescio 
Non stirare su loghi o stampe 
Non candeggiare 
Non asciugare in asciugatrice</v>
      </c>
      <c r="AR1203" s="101">
        <f>IF(D1203&gt;0,+VLOOKUP($C1203,'STYLE NAMES'!$B:$AC,22,FALSE),"")</f>
        <v>0</v>
      </c>
      <c r="AS1203" s="101">
        <f>IF(E1203&gt;0,+VLOOKUP($C1203,'STYLE NAMES'!$B:$AC,23,FALSE),"")</f>
        <v>0</v>
      </c>
      <c r="AT1203" s="101">
        <f>IF(F1203&gt;0,+VLOOKUP($C1203,'STYLE NAMES'!$B:$AC,24,FALSE),"")</f>
        <v>0</v>
      </c>
      <c r="AU1203" s="101">
        <f>IF(G1203&gt;0,+VLOOKUP($C1203,'STYLE NAMES'!$B:$AC,25,FALSE),"")</f>
        <v>0</v>
      </c>
      <c r="AV1203" s="101">
        <f>+VLOOKUP($S1203,'CODE GENERATOR'!$P:$AM,15,FALSE)</f>
        <v>0</v>
      </c>
      <c r="AW1203" s="101">
        <f>+VLOOKUP($S1203,'CODE GENERATOR'!$P:$AM,16,FALSE)</f>
        <v>0</v>
      </c>
      <c r="AX1203" s="101">
        <f>+VLOOKUP($S1203,'CODE GENERATOR'!$P:$AM,17,FALSE)</f>
        <v>0</v>
      </c>
      <c r="AY1203" s="101">
        <f>+VLOOKUP($S1203,'CODE GENERATOR'!$P:$AM,18,FALSE)</f>
        <v>0</v>
      </c>
      <c r="AZ1203" s="101">
        <f>+VLOOKUP($S1203,'CODE GENERATOR'!$P:$AM,19,FALSE)</f>
        <v>0</v>
      </c>
      <c r="BA1203" s="101">
        <f>+VLOOKUP($S1203,'CODE GENERATOR'!$P:$AM,20,FALSE)</f>
        <v>0</v>
      </c>
      <c r="BB1203" s="101">
        <f>+VLOOKUP($S1203,'CODE GENERATOR'!$P:$AM,21,FALSE)</f>
        <v>0</v>
      </c>
      <c r="BC1203" s="101">
        <f>+VLOOKUP($S1203,'CODE GENERATOR'!$P:$AM,22,FALSE)</f>
        <v>0</v>
      </c>
      <c r="BD1203" s="101">
        <f>+VLOOKUP($S1203,'CODE GENERATOR'!$P:$AM,23,FALSE)</f>
        <v>0</v>
      </c>
      <c r="BE1203" s="101">
        <f>+VLOOKUP($S1203,'CODE GENERATOR'!$P:$AM,24,FALSE)</f>
        <v>0</v>
      </c>
      <c r="BF1203" s="101">
        <f>IF(C1203&gt;0,+VLOOKUP(G1203,'CATEGORY ID'!$A$1:$L$118,3,FALSE),"")</f>
        <v>30</v>
      </c>
      <c r="BG1203" s="101">
        <f>IF(C1203&gt;0,+VLOOKUP(H1203,'CATEGORY ID'!$D$1:$L$118,3,FALSE),"")</f>
        <v>4</v>
      </c>
      <c r="BH1203" s="101">
        <f>IF(C1203&gt;0,+VLOOKUP((+H1203&amp;I1203),'CATEGORY ID'!$H$1:$I$121,2,FALSE),"")</f>
        <v>113</v>
      </c>
      <c r="BI1203" s="101"/>
      <c r="BJ1203" s="101">
        <f>IF(C1203&gt;0,IF(COUNTIF('CATEGORY ID'!$K$1:$K$121,+H1203&amp;K1203) &gt; 0, +VLOOKUP(+H1203&amp;K1203,'CATEGORY ID'!$K$1:$L$121,2,FALSE),""),"")</f>
        <v>100</v>
      </c>
      <c r="BK1203" s="101" t="str">
        <f>IF(C1203&gt;0,IF(COUNTIF('CATEGORY ID'!$K$124:$K$165, +VLOOKUP(C1203,'STYLE NAMES'!$B:$AE,30,FALSE)) &gt; 0, +VLOOKUP(VLOOKUP(C1203,'STYLE NAMES'!$B:$AE,30,FALSE),'CATEGORY ID'!K:M,2,FALSE),""),"")</f>
        <v/>
      </c>
      <c r="BL1203" s="101">
        <v>75</v>
      </c>
      <c r="BM1203" s="101"/>
      <c r="BN1203" s="101"/>
      <c r="BO1203" s="101"/>
      <c r="BP1203" s="101"/>
      <c r="BQ1203" s="101"/>
      <c r="BR1203" s="101" t="str" cm="1">
        <f t="array" ref="BR1203">IF(C1203&gt;0,_xlfn.TEXTJOIN(";", TRUE,_xlfn.UNIQUE(_xlfn._xlws.FILTER(BF1203:BQ1203,(BF1203:BQ1203&gt;0)),TRUE,FALSE)),"")&amp;";"&amp;BS1203</f>
        <v>30;4;113;100;75;</v>
      </c>
      <c r="BS1203" s="101"/>
      <c r="BT1203" s="101"/>
      <c r="BU1203" s="106">
        <f>IF(C1203&gt;0,+VLOOKUP($C1203,'STYLE NAMES'!$B:$AC,26,FALSE),"")</f>
        <v>169.9</v>
      </c>
      <c r="BV1203" s="106">
        <f>IF(C1203&gt;0,+VLOOKUP($C1203,'STYLE NAMES'!$B:$AC,27,FALSE),"")</f>
        <v>9340</v>
      </c>
      <c r="BW1203" s="106">
        <f>IF(C1203&gt;0,+VLOOKUP($C1203,'STYLE NAMES'!$B:$AC,28,FALSE),"")</f>
        <v>195.38499999999999</v>
      </c>
      <c r="BX1203" s="101"/>
      <c r="BZ1203" s="101">
        <v>10</v>
      </c>
      <c r="CA1203" s="137">
        <f t="shared" si="92"/>
        <v>1</v>
      </c>
      <c r="CB1203" s="137" t="str">
        <f>+VLOOKUP(C1203,'[2]STYLES &amp; MODELS MATRIX'!$A:$G,7,FALSE)</f>
        <v>GHOST</v>
      </c>
      <c r="CC1203" s="137" t="str">
        <f>+VLOOKUP(C1203,'[1]STYLES &amp; SIZE CHARTS'!$A:$H,8,FALSE)</f>
        <v>JB-UB1</v>
      </c>
      <c r="CD1203" s="137">
        <v>1</v>
      </c>
      <c r="CE1203" s="207"/>
    </row>
    <row r="1204" spans="2:83" ht="12" customHeight="1" x14ac:dyDescent="0.2">
      <c r="B1204" s="101" t="s">
        <v>1026</v>
      </c>
      <c r="C1204" s="101" t="s">
        <v>3830</v>
      </c>
      <c r="D1204" s="101" t="s">
        <v>3834</v>
      </c>
      <c r="E1204" s="203" t="s">
        <v>3884</v>
      </c>
      <c r="F1204" s="101" t="s">
        <v>2355</v>
      </c>
      <c r="G1204" s="101" t="str">
        <f>IF(C1204&gt;0,+VLOOKUP($C1204,'STYLE NAMES'!$B:$AC,4,FALSE),"")</f>
        <v>RIDER</v>
      </c>
      <c r="H1204" s="101" t="str">
        <f>IF(C1204&gt;0,+VLOOKUP($C1204,'STYLE NAMES'!$B:$AC,5,FALSE),"")</f>
        <v>JUNIOR</v>
      </c>
      <c r="I1204" s="101" t="str">
        <f>IF(C1204&gt;0,+VLOOKUP($C1204,'STYLE NAMES'!$B:$AC,6,FALSE),"")</f>
        <v>BOTTOMS</v>
      </c>
      <c r="J1204" s="101" t="str">
        <f>IF(C1204&gt;0,+VLOOKUP($C1204,'STYLE NAMES'!$B:$AC,7,FALSE),"")</f>
        <v>KIDS UNISEX</v>
      </c>
      <c r="K1204" s="101" t="str">
        <f>IF(C1204&gt;0,+VLOOKUP($C1204,'STYLE NAMES'!$B:$AC,8,FALSE),"")</f>
        <v>BREECHES</v>
      </c>
      <c r="L1204" s="101" t="str">
        <f>IF(E1204&gt;0,+VLOOKUP($E1204,'CODE GENERATOR'!$D:$T,3,FALSE),"")</f>
        <v>W</v>
      </c>
      <c r="M1204" s="101" t="str">
        <f>IF(E1204&gt;0,+VLOOKUP($E1204,'CODE GENERATOR'!$D:$T,4,FALSE),"")</f>
        <v>TECH JERSEY</v>
      </c>
      <c r="N1204" s="101" t="str">
        <f>IF(E1204&gt;0,+VLOOKUP($E1204,'CODE GENERATOR'!$D:$T,6,FALSE),"")</f>
        <v>WHITE</v>
      </c>
      <c r="O1204" s="101" t="str">
        <f>IF(E1204&gt;0,+VLOOKUP($E1204,'CODE GENERATOR'!$D:$T,7,FALSE),"")</f>
        <v>WHITE</v>
      </c>
      <c r="P1204" s="101" t="str">
        <f t="shared" si="90"/>
        <v>WHITE</v>
      </c>
      <c r="Q1204" s="104" t="str">
        <f>IF(E1204&gt;0,+VLOOKUP($E1204,'CODE GENERATOR'!$D:$T,11,FALSE),"")</f>
        <v>R.BOTKU_BRC0111W</v>
      </c>
      <c r="R1204" s="104" t="str">
        <f>IF(E1204&gt;0,+VLOOKUP($E1204,'CODE GENERATOR'!$D:$T,12,FALSE),"")</f>
        <v>TJR0037WHTWHT</v>
      </c>
      <c r="S1204" s="104" t="str">
        <f>IF(E1204&gt;0,+VLOOKUP($E1204,'CODE GENERATOR'!$D:$T,13,FALSE),"")</f>
        <v>R.BOTKU_BRC0111W_TJR0037WHTWHT</v>
      </c>
      <c r="T1204" s="104" t="str">
        <f t="shared" si="91"/>
        <v>R.BOTKU_BRC0111W_TJR0037WHTWHT_12-13 Y</v>
      </c>
      <c r="U1204" s="105"/>
      <c r="V1204" s="107" t="str" cm="1">
        <f t="array" ref="V1204">_xlfn.TEXTJOIN(";", TRUE, _xlfn.UNIQUE(_xlfn._xlws.FILTER(P$3:P$10029, C$3:C$10029=C1204)))</f>
        <v>WHITE;BLACK</v>
      </c>
      <c r="W1204" s="107" t="str" cm="1">
        <f t="array" ref="W1204">_xlfn.TEXTJOIN(";", TRUE, _xlfn.UNIQUE(_xlfn._xlws.FILTER(F$3:F$10029, C$3:C$10029=C1204)))</f>
        <v>6-7 Y;8-9 Y;10-11 Y;12-13 Y;14-15 Y</v>
      </c>
      <c r="X1204" s="101" t="str">
        <f>IF(E1204&gt;0,+VLOOKUP($E1204,'CODE GENERATOR'!$D:$AC,19,FALSE),0)</f>
        <v>CavalierSanmarco_27.01.2026_0390</v>
      </c>
      <c r="Y1204" s="101" t="str">
        <f>IF(E1204&gt;0,+VLOOKUP($E1204,'CODE GENERATOR'!$D:$AC,20,FALSE),0)</f>
        <v>CavalierSanmarco_27.01.2026_0391</v>
      </c>
      <c r="Z1204" s="101" t="str">
        <f>IF(E1204&gt;0,+VLOOKUP($E1204,'CODE GENERATOR'!$D:$AC,21,FALSE),0)</f>
        <v/>
      </c>
      <c r="AA1204" s="101"/>
      <c r="AB1204" s="101"/>
      <c r="AC1204" s="101"/>
      <c r="AD1204" s="101"/>
      <c r="AE1204" s="101"/>
      <c r="AF1204" s="149" t="str">
        <f>IF($C1204&gt;0,$C1204&amp;" "&amp;$P1204&amp;" "&amp;+VLOOKUP($C1204,'STYLE NAMES'!$B:$AC,10,FALSE),"""")</f>
        <v>ATLANTIS-W WHITE KID'S UNISEX KNEE GRIP PRO WINTER BREECHES</v>
      </c>
      <c r="AG1204" s="101" t="str">
        <f>"Enjoy our "&amp;(AF1204)&amp;"; "&amp;IF(C1204&gt;0,+VLOOKUP($C1204,'STYLE NAMES'!$B:$AC,11,FALSE),"")</f>
        <v>Enjoy our ATLANTIS-W WHITE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04" s="101" t="str">
        <f>IF(C1204&gt;0,+VLOOKUP($C1204,'STYLE NAMES'!$B:$AC,12,FALSE),"")</f>
        <v>*Italian Premium fabric
*Extra-soft and comfortable technical jersey with heat tech polar fabric inside
*4-way stretch fabric
*Breathable and Quick Dry
*Wrinkle-free and Easy Care
*Knee Grip
Composition:
74% Micro PA /  26% Elasthane</v>
      </c>
      <c r="AI1204" s="101" t="str">
        <f>IF(C1204&gt;0,+VLOOKUP($C1204,'STYLE NAMES'!$B:$AC,13,FALSE),"")</f>
        <v>Machine Wash at 30°C
Mild process
Iron at low temperature
Iron from REVERSE
Do NOT iron on logos or prints
Do not bleach
Do NOT Tumble Dry</v>
      </c>
      <c r="AJ1204" s="149" t="str">
        <f>IF($C1204&gt;0,$C1204&amp;" "&amp;$P1204&amp;" "&amp;+VLOOKUP($C1204,'STYLE NAMES'!$B:$AC,14,FALSE),"""")</f>
        <v>ATLANTIS-W WHITE KIŞLIK ÇOCUK UNISEX BİNİCİ PANTOLONU</v>
      </c>
      <c r="AK1204" s="149" t="str">
        <f>"Cavalier SanMarco tarafından tasarlanan "&amp;(AJ1204)&amp;"; "&amp;IF(C1204&gt;0,+VLOOKUP($C1204,'STYLE NAMES'!$B:$AC,15,FALSE),"")</f>
        <v>Cavalier SanMarco tarafından tasarlanan ATLANTIS-W WHITE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04" s="149" t="str">
        <f>IF(C1204&gt;0,+VLOOKUP($C1204,'STYLE NAMES'!$B:$AC,16,FALSE),"")</f>
        <v>*İtalyan Premium kumaş
*Dışı ekstra yumuşak ve konforlu teknik jarse, içi ısı tutan polar kumaş
*4 yönlü esneme özelliği
*Nefes alabilir ve hızlı kurur
*Kırışmaz ve kolay bakım
*Diz Grip
Bileşimi:
%74 Mikro PA / %26 Elastan</v>
      </c>
      <c r="AM1204" s="149" t="str">
        <f>IF(C1204&gt;0,+VLOOKUP($C1204,'STYLE NAMES'!$B:$AC,17,FALSE),"")</f>
        <v>Makinede 30°C' de Yıkayın
Hassas Yıkama
Ilık ütü yapın
Tersten ütüleyin
Logo ve baskıları ÜTÜLEMEYİN
Çamaşır suyu kullanmayın
Kurutma Makinesinde Kurutmayın</v>
      </c>
      <c r="AN1204" s="149" t="str">
        <f>IF($C1204&gt;0,$C1204&amp;" "&amp;$P1204&amp;" "&amp;+VLOOKUP($C1204,'STYLE NAMES'!$B:$AC,18,FALSE),"""")</f>
        <v>ATLANTIS-W WHITE PANTALONI INVERNALI KNEE GRIP PRO JUNIOR</v>
      </c>
      <c r="AO1204" s="101" t="str">
        <f>"Disegnato da Cavalier SanMarco "&amp;(AN1204)&amp;"; "&amp;IF(C1204&gt;0,+VLOOKUP($C1204,'STYLE NAMES'!$B:$AC,19,FALSE),"")</f>
        <v>Disegnato da Cavalier SanMarco ATLANTIS-W WHITE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4" s="101" t="str">
        <f>IF(C1204&gt;0,+VLOOKUP($C1204,'STYLE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4" s="101" t="str">
        <f>IF(C1204&gt;0,+VLOOKUP($C1204,'STYLE NAMES'!$B:$AC,21,FALSE),"")</f>
        <v>Lavare in lavatrice a 30°C Ciclo delicato 
Stirare a bassa temperatura
Stirare al rovescio 
Non stirare su loghi o stampe 
Non candeggiare 
Non asciugare in asciugatrice</v>
      </c>
      <c r="AR1204" s="101">
        <f>IF(D1204&gt;0,+VLOOKUP($C1204,'STYLE NAMES'!$B:$AC,22,FALSE),"")</f>
        <v>0</v>
      </c>
      <c r="AS1204" s="101">
        <f>IF(E1204&gt;0,+VLOOKUP($C1204,'STYLE NAMES'!$B:$AC,23,FALSE),"")</f>
        <v>0</v>
      </c>
      <c r="AT1204" s="101">
        <f>IF(F1204&gt;0,+VLOOKUP($C1204,'STYLE NAMES'!$B:$AC,24,FALSE),"")</f>
        <v>0</v>
      </c>
      <c r="AU1204" s="101">
        <f>IF(G1204&gt;0,+VLOOKUP($C1204,'STYLE NAMES'!$B:$AC,25,FALSE),"")</f>
        <v>0</v>
      </c>
      <c r="AV1204" s="101">
        <f>+VLOOKUP($S1204,'CODE GENERATOR'!$P:$AM,15,FALSE)</f>
        <v>0</v>
      </c>
      <c r="AW1204" s="101">
        <f>+VLOOKUP($S1204,'CODE GENERATOR'!$P:$AM,16,FALSE)</f>
        <v>0</v>
      </c>
      <c r="AX1204" s="101">
        <f>+VLOOKUP($S1204,'CODE GENERATOR'!$P:$AM,17,FALSE)</f>
        <v>0</v>
      </c>
      <c r="AY1204" s="101">
        <f>+VLOOKUP($S1204,'CODE GENERATOR'!$P:$AM,18,FALSE)</f>
        <v>0</v>
      </c>
      <c r="AZ1204" s="101">
        <f>+VLOOKUP($S1204,'CODE GENERATOR'!$P:$AM,19,FALSE)</f>
        <v>0</v>
      </c>
      <c r="BA1204" s="101">
        <f>+VLOOKUP($S1204,'CODE GENERATOR'!$P:$AM,20,FALSE)</f>
        <v>0</v>
      </c>
      <c r="BB1204" s="101">
        <f>+VLOOKUP($S1204,'CODE GENERATOR'!$P:$AM,21,FALSE)</f>
        <v>0</v>
      </c>
      <c r="BC1204" s="101">
        <f>+VLOOKUP($S1204,'CODE GENERATOR'!$P:$AM,22,FALSE)</f>
        <v>0</v>
      </c>
      <c r="BD1204" s="101">
        <f>+VLOOKUP($S1204,'CODE GENERATOR'!$P:$AM,23,FALSE)</f>
        <v>0</v>
      </c>
      <c r="BE1204" s="101">
        <f>+VLOOKUP($S1204,'CODE GENERATOR'!$P:$AM,24,FALSE)</f>
        <v>0</v>
      </c>
      <c r="BF1204" s="101">
        <f>IF(C1204&gt;0,+VLOOKUP(G1204,'CATEGORY ID'!$A$1:$L$118,3,FALSE),"")</f>
        <v>30</v>
      </c>
      <c r="BG1204" s="101">
        <f>IF(C1204&gt;0,+VLOOKUP(H1204,'CATEGORY ID'!$D$1:$L$118,3,FALSE),"")</f>
        <v>4</v>
      </c>
      <c r="BH1204" s="101">
        <f>IF(C1204&gt;0,+VLOOKUP((+H1204&amp;I1204),'CATEGORY ID'!$H$1:$I$121,2,FALSE),"")</f>
        <v>113</v>
      </c>
      <c r="BI1204" s="101"/>
      <c r="BJ1204" s="101">
        <f>IF(C1204&gt;0,IF(COUNTIF('CATEGORY ID'!$K$1:$K$121,+H1204&amp;K1204) &gt; 0, +VLOOKUP(+H1204&amp;K1204,'CATEGORY ID'!$K$1:$L$121,2,FALSE),""),"")</f>
        <v>100</v>
      </c>
      <c r="BK1204" s="101" t="str">
        <f>IF(C1204&gt;0,IF(COUNTIF('CATEGORY ID'!$K$124:$K$165, +VLOOKUP(C1204,'STYLE NAMES'!$B:$AE,30,FALSE)) &gt; 0, +VLOOKUP(VLOOKUP(C1204,'STYLE NAMES'!$B:$AE,30,FALSE),'CATEGORY ID'!K:M,2,FALSE),""),"")</f>
        <v/>
      </c>
      <c r="BL1204" s="101">
        <v>75</v>
      </c>
      <c r="BM1204" s="101"/>
      <c r="BN1204" s="101"/>
      <c r="BO1204" s="101"/>
      <c r="BP1204" s="101"/>
      <c r="BQ1204" s="101"/>
      <c r="BR1204" s="101" t="str" cm="1">
        <f t="array" ref="BR1204">IF(C1204&gt;0,_xlfn.TEXTJOIN(";", TRUE,_xlfn.UNIQUE(_xlfn._xlws.FILTER(BF1204:BQ1204,(BF1204:BQ1204&gt;0)),TRUE,FALSE)),"")&amp;";"&amp;BS1204</f>
        <v>30;4;113;100;75;</v>
      </c>
      <c r="BS1204" s="101"/>
      <c r="BT1204" s="101"/>
      <c r="BU1204" s="106">
        <f>IF(C1204&gt;0,+VLOOKUP($C1204,'STYLE NAMES'!$B:$AC,26,FALSE),"")</f>
        <v>169.9</v>
      </c>
      <c r="BV1204" s="106">
        <f>IF(C1204&gt;0,+VLOOKUP($C1204,'STYLE NAMES'!$B:$AC,27,FALSE),"")</f>
        <v>9340</v>
      </c>
      <c r="BW1204" s="106">
        <f>IF(C1204&gt;0,+VLOOKUP($C1204,'STYLE NAMES'!$B:$AC,28,FALSE),"")</f>
        <v>195.38499999999999</v>
      </c>
      <c r="BX1204" s="101"/>
      <c r="BZ1204" s="101">
        <v>10</v>
      </c>
      <c r="CA1204" s="137">
        <f t="shared" si="92"/>
        <v>1</v>
      </c>
      <c r="CB1204" s="137" t="str">
        <f>+VLOOKUP(C1204,'[2]STYLES &amp; MODELS MATRIX'!$A:$G,7,FALSE)</f>
        <v>GHOST</v>
      </c>
      <c r="CC1204" s="137" t="str">
        <f>+VLOOKUP(C1204,'[1]STYLES &amp; SIZE CHARTS'!$A:$H,8,FALSE)</f>
        <v>JB-UB1</v>
      </c>
      <c r="CD1204" s="137">
        <v>1</v>
      </c>
      <c r="CE1204" s="207"/>
    </row>
    <row r="1205" spans="2:83" ht="12" customHeight="1" x14ac:dyDescent="0.2">
      <c r="B1205" s="101" t="s">
        <v>1026</v>
      </c>
      <c r="C1205" s="101" t="s">
        <v>3830</v>
      </c>
      <c r="D1205" s="101" t="s">
        <v>3834</v>
      </c>
      <c r="E1205" s="203" t="s">
        <v>3884</v>
      </c>
      <c r="F1205" s="101" t="s">
        <v>2356</v>
      </c>
      <c r="G1205" s="101" t="str">
        <f>IF(C1205&gt;0,+VLOOKUP($C1205,'STYLE NAMES'!$B:$AC,4,FALSE),"")</f>
        <v>RIDER</v>
      </c>
      <c r="H1205" s="101" t="str">
        <f>IF(C1205&gt;0,+VLOOKUP($C1205,'STYLE NAMES'!$B:$AC,5,FALSE),"")</f>
        <v>JUNIOR</v>
      </c>
      <c r="I1205" s="101" t="str">
        <f>IF(C1205&gt;0,+VLOOKUP($C1205,'STYLE NAMES'!$B:$AC,6,FALSE),"")</f>
        <v>BOTTOMS</v>
      </c>
      <c r="J1205" s="101" t="str">
        <f>IF(C1205&gt;0,+VLOOKUP($C1205,'STYLE NAMES'!$B:$AC,7,FALSE),"")</f>
        <v>KIDS UNISEX</v>
      </c>
      <c r="K1205" s="101" t="str">
        <f>IF(C1205&gt;0,+VLOOKUP($C1205,'STYLE NAMES'!$B:$AC,8,FALSE),"")</f>
        <v>BREECHES</v>
      </c>
      <c r="L1205" s="101" t="str">
        <f>IF(E1205&gt;0,+VLOOKUP($E1205,'CODE GENERATOR'!$D:$T,3,FALSE),"")</f>
        <v>W</v>
      </c>
      <c r="M1205" s="101" t="str">
        <f>IF(E1205&gt;0,+VLOOKUP($E1205,'CODE GENERATOR'!$D:$T,4,FALSE),"")</f>
        <v>TECH JERSEY</v>
      </c>
      <c r="N1205" s="101" t="str">
        <f>IF(E1205&gt;0,+VLOOKUP($E1205,'CODE GENERATOR'!$D:$T,6,FALSE),"")</f>
        <v>WHITE</v>
      </c>
      <c r="O1205" s="101" t="str">
        <f>IF(E1205&gt;0,+VLOOKUP($E1205,'CODE GENERATOR'!$D:$T,7,FALSE),"")</f>
        <v>WHITE</v>
      </c>
      <c r="P1205" s="101" t="str">
        <f t="shared" si="90"/>
        <v>WHITE</v>
      </c>
      <c r="Q1205" s="104" t="str">
        <f>IF(E1205&gt;0,+VLOOKUP($E1205,'CODE GENERATOR'!$D:$T,11,FALSE),"")</f>
        <v>R.BOTKU_BRC0111W</v>
      </c>
      <c r="R1205" s="104" t="str">
        <f>IF(E1205&gt;0,+VLOOKUP($E1205,'CODE GENERATOR'!$D:$T,12,FALSE),"")</f>
        <v>TJR0037WHTWHT</v>
      </c>
      <c r="S1205" s="104" t="str">
        <f>IF(E1205&gt;0,+VLOOKUP($E1205,'CODE GENERATOR'!$D:$T,13,FALSE),"")</f>
        <v>R.BOTKU_BRC0111W_TJR0037WHTWHT</v>
      </c>
      <c r="T1205" s="104" t="str">
        <f t="shared" si="91"/>
        <v>R.BOTKU_BRC0111W_TJR0037WHTWHT_14-15 Y</v>
      </c>
      <c r="U1205" s="105"/>
      <c r="V1205" s="107" t="str" cm="1">
        <f t="array" ref="V1205">_xlfn.TEXTJOIN(";", TRUE, _xlfn.UNIQUE(_xlfn._xlws.FILTER(P$3:P$10029, C$3:C$10029=C1205)))</f>
        <v>WHITE;BLACK</v>
      </c>
      <c r="W1205" s="107" t="str" cm="1">
        <f t="array" ref="W1205">_xlfn.TEXTJOIN(";", TRUE, _xlfn.UNIQUE(_xlfn._xlws.FILTER(F$3:F$10029, C$3:C$10029=C1205)))</f>
        <v>6-7 Y;8-9 Y;10-11 Y;12-13 Y;14-15 Y</v>
      </c>
      <c r="X1205" s="101" t="str">
        <f>IF(E1205&gt;0,+VLOOKUP($E1205,'CODE GENERATOR'!$D:$AC,19,FALSE),0)</f>
        <v>CavalierSanmarco_27.01.2026_0390</v>
      </c>
      <c r="Y1205" s="101" t="str">
        <f>IF(E1205&gt;0,+VLOOKUP($E1205,'CODE GENERATOR'!$D:$AC,20,FALSE),0)</f>
        <v>CavalierSanmarco_27.01.2026_0391</v>
      </c>
      <c r="Z1205" s="101" t="str">
        <f>IF(E1205&gt;0,+VLOOKUP($E1205,'CODE GENERATOR'!$D:$AC,21,FALSE),0)</f>
        <v/>
      </c>
      <c r="AA1205" s="101"/>
      <c r="AB1205" s="101"/>
      <c r="AC1205" s="101"/>
      <c r="AD1205" s="101"/>
      <c r="AE1205" s="101"/>
      <c r="AF1205" s="149" t="str">
        <f>IF($C1205&gt;0,$C1205&amp;" "&amp;$P1205&amp;" "&amp;+VLOOKUP($C1205,'STYLE NAMES'!$B:$AC,10,FALSE),"""")</f>
        <v>ATLANTIS-W WHITE KID'S UNISEX KNEE GRIP PRO WINTER BREECHES</v>
      </c>
      <c r="AG1205" s="101" t="str">
        <f>"Enjoy our "&amp;(AF1205)&amp;"; "&amp;IF(C1205&gt;0,+VLOOKUP($C1205,'STYLE NAMES'!$B:$AC,11,FALSE),"")</f>
        <v>Enjoy our ATLANTIS-W WHITE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05" s="101" t="str">
        <f>IF(C1205&gt;0,+VLOOKUP($C1205,'STYLE NAMES'!$B:$AC,12,FALSE),"")</f>
        <v>*Italian Premium fabric
*Extra-soft and comfortable technical jersey with heat tech polar fabric inside
*4-way stretch fabric
*Breathable and Quick Dry
*Wrinkle-free and Easy Care
*Knee Grip
Composition:
74% Micro PA /  26% Elasthane</v>
      </c>
      <c r="AI1205" s="101" t="str">
        <f>IF(C1205&gt;0,+VLOOKUP($C1205,'STYLE NAMES'!$B:$AC,13,FALSE),"")</f>
        <v>Machine Wash at 30°C
Mild process
Iron at low temperature
Iron from REVERSE
Do NOT iron on logos or prints
Do not bleach
Do NOT Tumble Dry</v>
      </c>
      <c r="AJ1205" s="149" t="str">
        <f>IF($C1205&gt;0,$C1205&amp;" "&amp;$P1205&amp;" "&amp;+VLOOKUP($C1205,'STYLE NAMES'!$B:$AC,14,FALSE),"""")</f>
        <v>ATLANTIS-W WHITE KIŞLIK ÇOCUK UNISEX BİNİCİ PANTOLONU</v>
      </c>
      <c r="AK1205" s="149" t="str">
        <f>"Cavalier SanMarco tarafından tasarlanan "&amp;(AJ1205)&amp;"; "&amp;IF(C1205&gt;0,+VLOOKUP($C1205,'STYLE NAMES'!$B:$AC,15,FALSE),"")</f>
        <v>Cavalier SanMarco tarafından tasarlanan ATLANTIS-W WHITE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05" s="149" t="str">
        <f>IF(C1205&gt;0,+VLOOKUP($C1205,'STYLE NAMES'!$B:$AC,16,FALSE),"")</f>
        <v>*İtalyan Premium kumaş
*Dışı ekstra yumuşak ve konforlu teknik jarse, içi ısı tutan polar kumaş
*4 yönlü esneme özelliği
*Nefes alabilir ve hızlı kurur
*Kırışmaz ve kolay bakım
*Diz Grip
Bileşimi:
%74 Mikro PA / %26 Elastan</v>
      </c>
      <c r="AM1205" s="149" t="str">
        <f>IF(C1205&gt;0,+VLOOKUP($C1205,'STYLE NAMES'!$B:$AC,17,FALSE),"")</f>
        <v>Makinede 30°C' de Yıkayın
Hassas Yıkama
Ilık ütü yapın
Tersten ütüleyin
Logo ve baskıları ÜTÜLEMEYİN
Çamaşır suyu kullanmayın
Kurutma Makinesinde Kurutmayın</v>
      </c>
      <c r="AN1205" s="149" t="str">
        <f>IF($C1205&gt;0,$C1205&amp;" "&amp;$P1205&amp;" "&amp;+VLOOKUP($C1205,'STYLE NAMES'!$B:$AC,18,FALSE),"""")</f>
        <v>ATLANTIS-W WHITE PANTALONI INVERNALI KNEE GRIP PRO JUNIOR</v>
      </c>
      <c r="AO1205" s="101" t="str">
        <f>"Disegnato da Cavalier SanMarco "&amp;(AN1205)&amp;"; "&amp;IF(C1205&gt;0,+VLOOKUP($C1205,'STYLE NAMES'!$B:$AC,19,FALSE),"")</f>
        <v>Disegnato da Cavalier SanMarco ATLANTIS-W WHITE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5" s="101" t="str">
        <f>IF(C1205&gt;0,+VLOOKUP($C1205,'STYLE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5" s="101" t="str">
        <f>IF(C1205&gt;0,+VLOOKUP($C1205,'STYLE NAMES'!$B:$AC,21,FALSE),"")</f>
        <v>Lavare in lavatrice a 30°C Ciclo delicato 
Stirare a bassa temperatura
Stirare al rovescio 
Non stirare su loghi o stampe 
Non candeggiare 
Non asciugare in asciugatrice</v>
      </c>
      <c r="AR1205" s="101">
        <f>IF(D1205&gt;0,+VLOOKUP($C1205,'STYLE NAMES'!$B:$AC,22,FALSE),"")</f>
        <v>0</v>
      </c>
      <c r="AS1205" s="101">
        <f>IF(E1205&gt;0,+VLOOKUP($C1205,'STYLE NAMES'!$B:$AC,23,FALSE),"")</f>
        <v>0</v>
      </c>
      <c r="AT1205" s="101">
        <f>IF(F1205&gt;0,+VLOOKUP($C1205,'STYLE NAMES'!$B:$AC,24,FALSE),"")</f>
        <v>0</v>
      </c>
      <c r="AU1205" s="101">
        <f>IF(G1205&gt;0,+VLOOKUP($C1205,'STYLE NAMES'!$B:$AC,25,FALSE),"")</f>
        <v>0</v>
      </c>
      <c r="AV1205" s="101">
        <f>+VLOOKUP($S1205,'CODE GENERATOR'!$P:$AM,15,FALSE)</f>
        <v>0</v>
      </c>
      <c r="AW1205" s="101">
        <f>+VLOOKUP($S1205,'CODE GENERATOR'!$P:$AM,16,FALSE)</f>
        <v>0</v>
      </c>
      <c r="AX1205" s="101">
        <f>+VLOOKUP($S1205,'CODE GENERATOR'!$P:$AM,17,FALSE)</f>
        <v>0</v>
      </c>
      <c r="AY1205" s="101">
        <f>+VLOOKUP($S1205,'CODE GENERATOR'!$P:$AM,18,FALSE)</f>
        <v>0</v>
      </c>
      <c r="AZ1205" s="101">
        <f>+VLOOKUP($S1205,'CODE GENERATOR'!$P:$AM,19,FALSE)</f>
        <v>0</v>
      </c>
      <c r="BA1205" s="101">
        <f>+VLOOKUP($S1205,'CODE GENERATOR'!$P:$AM,20,FALSE)</f>
        <v>0</v>
      </c>
      <c r="BB1205" s="101">
        <f>+VLOOKUP($S1205,'CODE GENERATOR'!$P:$AM,21,FALSE)</f>
        <v>0</v>
      </c>
      <c r="BC1205" s="101">
        <f>+VLOOKUP($S1205,'CODE GENERATOR'!$P:$AM,22,FALSE)</f>
        <v>0</v>
      </c>
      <c r="BD1205" s="101">
        <f>+VLOOKUP($S1205,'CODE GENERATOR'!$P:$AM,23,FALSE)</f>
        <v>0</v>
      </c>
      <c r="BE1205" s="101">
        <f>+VLOOKUP($S1205,'CODE GENERATOR'!$P:$AM,24,FALSE)</f>
        <v>0</v>
      </c>
      <c r="BF1205" s="101">
        <f>IF(C1205&gt;0,+VLOOKUP(G1205,'CATEGORY ID'!$A$1:$L$118,3,FALSE),"")</f>
        <v>30</v>
      </c>
      <c r="BG1205" s="101">
        <f>IF(C1205&gt;0,+VLOOKUP(H1205,'CATEGORY ID'!$D$1:$L$118,3,FALSE),"")</f>
        <v>4</v>
      </c>
      <c r="BH1205" s="101">
        <f>IF(C1205&gt;0,+VLOOKUP((+H1205&amp;I1205),'CATEGORY ID'!$H$1:$I$121,2,FALSE),"")</f>
        <v>113</v>
      </c>
      <c r="BI1205" s="101"/>
      <c r="BJ1205" s="101">
        <f>IF(C1205&gt;0,IF(COUNTIF('CATEGORY ID'!$K$1:$K$121,+H1205&amp;K1205) &gt; 0, +VLOOKUP(+H1205&amp;K1205,'CATEGORY ID'!$K$1:$L$121,2,FALSE),""),"")</f>
        <v>100</v>
      </c>
      <c r="BK1205" s="101" t="str">
        <f>IF(C1205&gt;0,IF(COUNTIF('CATEGORY ID'!$K$124:$K$165, +VLOOKUP(C1205,'STYLE NAMES'!$B:$AE,30,FALSE)) &gt; 0, +VLOOKUP(VLOOKUP(C1205,'STYLE NAMES'!$B:$AE,30,FALSE),'CATEGORY ID'!K:M,2,FALSE),""),"")</f>
        <v/>
      </c>
      <c r="BL1205" s="101">
        <v>75</v>
      </c>
      <c r="BM1205" s="101"/>
      <c r="BN1205" s="101"/>
      <c r="BO1205" s="101"/>
      <c r="BP1205" s="101"/>
      <c r="BQ1205" s="101"/>
      <c r="BR1205" s="101" t="str" cm="1">
        <f t="array" ref="BR1205">IF(C1205&gt;0,_xlfn.TEXTJOIN(";", TRUE,_xlfn.UNIQUE(_xlfn._xlws.FILTER(BF1205:BQ1205,(BF1205:BQ1205&gt;0)),TRUE,FALSE)),"")&amp;";"&amp;BS1205</f>
        <v>30;4;113;100;75;</v>
      </c>
      <c r="BS1205" s="101"/>
      <c r="BT1205" s="101"/>
      <c r="BU1205" s="106">
        <f>IF(C1205&gt;0,+VLOOKUP($C1205,'STYLE NAMES'!$B:$AC,26,FALSE),"")</f>
        <v>169.9</v>
      </c>
      <c r="BV1205" s="106">
        <f>IF(C1205&gt;0,+VLOOKUP($C1205,'STYLE NAMES'!$B:$AC,27,FALSE),"")</f>
        <v>9340</v>
      </c>
      <c r="BW1205" s="106">
        <f>IF(C1205&gt;0,+VLOOKUP($C1205,'STYLE NAMES'!$B:$AC,28,FALSE),"")</f>
        <v>195.38499999999999</v>
      </c>
      <c r="BX1205" s="101"/>
      <c r="BZ1205" s="101">
        <v>4</v>
      </c>
      <c r="CA1205" s="137">
        <f t="shared" si="92"/>
        <v>1</v>
      </c>
      <c r="CB1205" s="137" t="str">
        <f>+VLOOKUP(C1205,'[2]STYLES &amp; MODELS MATRIX'!$A:$G,7,FALSE)</f>
        <v>GHOST</v>
      </c>
      <c r="CC1205" s="137" t="str">
        <f>+VLOOKUP(C1205,'[1]STYLES &amp; SIZE CHARTS'!$A:$H,8,FALSE)</f>
        <v>JB-UB1</v>
      </c>
      <c r="CD1205" s="137">
        <v>1</v>
      </c>
      <c r="CE1205" s="207"/>
    </row>
    <row r="1206" spans="2:83" ht="12" customHeight="1" x14ac:dyDescent="0.2">
      <c r="B1206" s="101" t="s">
        <v>1026</v>
      </c>
      <c r="C1206" s="101" t="s">
        <v>3830</v>
      </c>
      <c r="D1206" s="101" t="s">
        <v>3834</v>
      </c>
      <c r="E1206" s="203" t="s">
        <v>3885</v>
      </c>
      <c r="F1206" s="101" t="s">
        <v>2352</v>
      </c>
      <c r="G1206" s="101" t="str">
        <f>IF(C1206&gt;0,+VLOOKUP($C1206,'STYLE NAMES'!$B:$AC,4,FALSE),"")</f>
        <v>RIDER</v>
      </c>
      <c r="H1206" s="101" t="str">
        <f>IF(C1206&gt;0,+VLOOKUP($C1206,'STYLE NAMES'!$B:$AC,5,FALSE),"")</f>
        <v>JUNIOR</v>
      </c>
      <c r="I1206" s="101" t="str">
        <f>IF(C1206&gt;0,+VLOOKUP($C1206,'STYLE NAMES'!$B:$AC,6,FALSE),"")</f>
        <v>BOTTOMS</v>
      </c>
      <c r="J1206" s="101" t="str">
        <f>IF(C1206&gt;0,+VLOOKUP($C1206,'STYLE NAMES'!$B:$AC,7,FALSE),"")</f>
        <v>KIDS UNISEX</v>
      </c>
      <c r="K1206" s="101" t="str">
        <f>IF(C1206&gt;0,+VLOOKUP($C1206,'STYLE NAMES'!$B:$AC,8,FALSE),"")</f>
        <v>BREECHES</v>
      </c>
      <c r="L1206" s="101" t="str">
        <f>IF(E1206&gt;0,+VLOOKUP($E1206,'CODE GENERATOR'!$D:$T,3,FALSE),"")</f>
        <v>W</v>
      </c>
      <c r="M1206" s="101" t="str">
        <f>IF(E1206&gt;0,+VLOOKUP($E1206,'CODE GENERATOR'!$D:$T,4,FALSE),"")</f>
        <v>TECH JERSEY</v>
      </c>
      <c r="N1206" s="101" t="str">
        <f>IF(E1206&gt;0,+VLOOKUP($E1206,'CODE GENERATOR'!$D:$T,6,FALSE),"")</f>
        <v>BLACK</v>
      </c>
      <c r="O1206" s="101" t="str">
        <f>IF(E1206&gt;0,+VLOOKUP($E1206,'CODE GENERATOR'!$D:$T,7,FALSE),"")</f>
        <v>BLACK</v>
      </c>
      <c r="P1206" s="101" t="str">
        <f t="shared" ref="P1206:P1210" si="93">IF(E1206&gt;0,+IF(N1206=O1206,N1206,N1206&amp;"/"&amp;O1206),"")</f>
        <v>BLACK</v>
      </c>
      <c r="Q1206" s="104" t="str">
        <f>IF(E1206&gt;0,+VLOOKUP($E1206,'CODE GENERATOR'!$D:$T,11,FALSE),"")</f>
        <v>R.BOTKU_BRC0111W</v>
      </c>
      <c r="R1206" s="104" t="str">
        <f>IF(E1206&gt;0,+VLOOKUP($E1206,'CODE GENERATOR'!$D:$T,12,FALSE),"")</f>
        <v>TJR0037BLKBLK</v>
      </c>
      <c r="S1206" s="104" t="str">
        <f>IF(E1206&gt;0,+VLOOKUP($E1206,'CODE GENERATOR'!$D:$T,13,FALSE),"")</f>
        <v>R.BOTKU_BRC0111W_TJR0037BLKBLK</v>
      </c>
      <c r="T1206" s="104" t="str">
        <f t="shared" ref="T1206:T1210" si="94">+S1206&amp;"_"&amp;F1206</f>
        <v>R.BOTKU_BRC0111W_TJR0037BLKBLK_6-7 Y</v>
      </c>
      <c r="U1206" s="105"/>
      <c r="V1206" s="107" t="str" cm="1">
        <f t="array" ref="V1206">_xlfn.TEXTJOIN(";", TRUE, _xlfn.UNIQUE(_xlfn._xlws.FILTER(P$3:P$10029, C$3:C$10029=C1206)))</f>
        <v>WHITE;BLACK</v>
      </c>
      <c r="W1206" s="107" t="str" cm="1">
        <f t="array" ref="W1206">_xlfn.TEXTJOIN(";", TRUE, _xlfn.UNIQUE(_xlfn._xlws.FILTER(F$3:F$10029, C$3:C$10029=C1206)))</f>
        <v>6-7 Y;8-9 Y;10-11 Y;12-13 Y;14-15 Y</v>
      </c>
      <c r="X1206" s="101" t="str">
        <f>IF(E1206&gt;0,+VLOOKUP($E1206,'CODE GENERATOR'!$D:$AC,19,FALSE),0)</f>
        <v>CavalierSanmarco_27.01.2026_0394</v>
      </c>
      <c r="Y1206" s="101" t="str">
        <f>IF(E1206&gt;0,+VLOOKUP($E1206,'CODE GENERATOR'!$D:$AC,20,FALSE),0)</f>
        <v>CavalierSanmarco_27.01.2026_0394arka</v>
      </c>
      <c r="Z1206" s="101" t="str">
        <f>IF(E1206&gt;0,+VLOOKUP($E1206,'CODE GENERATOR'!$D:$AC,21,FALSE),0)</f>
        <v/>
      </c>
      <c r="AA1206" s="101"/>
      <c r="AB1206" s="101"/>
      <c r="AC1206" s="101"/>
      <c r="AD1206" s="101"/>
      <c r="AE1206" s="101"/>
      <c r="AF1206" s="149" t="str">
        <f>IF($C1206&gt;0,$C1206&amp;" "&amp;$P1206&amp;" "&amp;+VLOOKUP($C1206,'STYLE NAMES'!$B:$AC,10,FALSE),"""")</f>
        <v>ATLANTIS-W BLACK KID'S UNISEX KNEE GRIP PRO WINTER BREECHES</v>
      </c>
      <c r="AG1206" s="101" t="str">
        <f>"Enjoy our "&amp;(AF1206)&amp;"; "&amp;IF(C1206&gt;0,+VLOOKUP($C1206,'STYLE NAMES'!$B:$AC,11,FALSE),"")</f>
        <v>Enjoy our ATLANTIS-W BLACK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06" s="101" t="str">
        <f>IF(C1206&gt;0,+VLOOKUP($C1206,'STYLE NAMES'!$B:$AC,12,FALSE),"")</f>
        <v>*Italian Premium fabric
*Extra-soft and comfortable technical jersey with heat tech polar fabric inside
*4-way stretch fabric
*Breathable and Quick Dry
*Wrinkle-free and Easy Care
*Knee Grip
Composition:
74% Micro PA /  26% Elasthane</v>
      </c>
      <c r="AI1206" s="101" t="str">
        <f>IF(C1206&gt;0,+VLOOKUP($C1206,'STYLE NAMES'!$B:$AC,13,FALSE),"")</f>
        <v>Machine Wash at 30°C
Mild process
Iron at low temperature
Iron from REVERSE
Do NOT iron on logos or prints
Do not bleach
Do NOT Tumble Dry</v>
      </c>
      <c r="AJ1206" s="149" t="str">
        <f>IF($C1206&gt;0,$C1206&amp;" "&amp;$P1206&amp;" "&amp;+VLOOKUP($C1206,'STYLE NAMES'!$B:$AC,14,FALSE),"""")</f>
        <v>ATLANTIS-W BLACK KIŞLIK ÇOCUK UNISEX BİNİCİ PANTOLONU</v>
      </c>
      <c r="AK1206" s="149" t="str">
        <f>"Cavalier SanMarco tarafından tasarlanan "&amp;(AJ1206)&amp;"; "&amp;IF(C1206&gt;0,+VLOOKUP($C1206,'STYLE NAMES'!$B:$AC,15,FALSE),"")</f>
        <v>Cavalier SanMarco tarafından tasarlanan ATLANTIS-W BLACK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06" s="149" t="str">
        <f>IF(C1206&gt;0,+VLOOKUP($C1206,'STYLE NAMES'!$B:$AC,16,FALSE),"")</f>
        <v>*İtalyan Premium kumaş
*Dışı ekstra yumuşak ve konforlu teknik jarse, içi ısı tutan polar kumaş
*4 yönlü esneme özelliği
*Nefes alabilir ve hızlı kurur
*Kırışmaz ve kolay bakım
*Diz Grip
Bileşimi:
%74 Mikro PA / %26 Elastan</v>
      </c>
      <c r="AM1206" s="149" t="str">
        <f>IF(C1206&gt;0,+VLOOKUP($C1206,'STYLE NAMES'!$B:$AC,17,FALSE),"")</f>
        <v>Makinede 30°C' de Yıkayın
Hassas Yıkama
Ilık ütü yapın
Tersten ütüleyin
Logo ve baskıları ÜTÜLEMEYİN
Çamaşır suyu kullanmayın
Kurutma Makinesinde Kurutmayın</v>
      </c>
      <c r="AN1206" s="149" t="str">
        <f>IF($C1206&gt;0,$C1206&amp;" "&amp;$P1206&amp;" "&amp;+VLOOKUP($C1206,'STYLE NAMES'!$B:$AC,18,FALSE),"""")</f>
        <v>ATLANTIS-W BLACK PANTALONI INVERNALI KNEE GRIP PRO JUNIOR</v>
      </c>
      <c r="AO1206" s="101" t="str">
        <f>"Disegnato da Cavalier SanMarco "&amp;(AN1206)&amp;"; "&amp;IF(C1206&gt;0,+VLOOKUP($C1206,'STYLE NAMES'!$B:$AC,19,FALSE),"")</f>
        <v>Disegnato da Cavalier SanMarco ATLANTIS-W BLACK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6" s="101" t="str">
        <f>IF(C1206&gt;0,+VLOOKUP($C1206,'STYLE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6" s="101" t="str">
        <f>IF(C1206&gt;0,+VLOOKUP($C1206,'STYLE NAMES'!$B:$AC,21,FALSE),"")</f>
        <v>Lavare in lavatrice a 30°C Ciclo delicato 
Stirare a bassa temperatura
Stirare al rovescio 
Non stirare su loghi o stampe 
Non candeggiare 
Non asciugare in asciugatrice</v>
      </c>
      <c r="AR1206" s="101">
        <f>IF(D1206&gt;0,+VLOOKUP($C1206,'STYLE NAMES'!$B:$AC,22,FALSE),"")</f>
        <v>0</v>
      </c>
      <c r="AS1206" s="101">
        <f>IF(E1206&gt;0,+VLOOKUP($C1206,'STYLE NAMES'!$B:$AC,23,FALSE),"")</f>
        <v>0</v>
      </c>
      <c r="AT1206" s="101">
        <f>IF(F1206&gt;0,+VLOOKUP($C1206,'STYLE NAMES'!$B:$AC,24,FALSE),"")</f>
        <v>0</v>
      </c>
      <c r="AU1206" s="101">
        <f>IF(G1206&gt;0,+VLOOKUP($C1206,'STYLE NAMES'!$B:$AC,25,FALSE),"")</f>
        <v>0</v>
      </c>
      <c r="AV1206" s="101">
        <f>+VLOOKUP($S1206,'CODE GENERATOR'!$P:$AM,15,FALSE)</f>
        <v>0</v>
      </c>
      <c r="AW1206" s="101">
        <f>+VLOOKUP($S1206,'CODE GENERATOR'!$P:$AM,16,FALSE)</f>
        <v>0</v>
      </c>
      <c r="AX1206" s="101">
        <f>+VLOOKUP($S1206,'CODE GENERATOR'!$P:$AM,17,FALSE)</f>
        <v>0</v>
      </c>
      <c r="AY1206" s="101">
        <f>+VLOOKUP($S1206,'CODE GENERATOR'!$P:$AM,18,FALSE)</f>
        <v>0</v>
      </c>
      <c r="AZ1206" s="101">
        <f>+VLOOKUP($S1206,'CODE GENERATOR'!$P:$AM,19,FALSE)</f>
        <v>0</v>
      </c>
      <c r="BA1206" s="101">
        <f>+VLOOKUP($S1206,'CODE GENERATOR'!$P:$AM,20,FALSE)</f>
        <v>0</v>
      </c>
      <c r="BB1206" s="101">
        <f>+VLOOKUP($S1206,'CODE GENERATOR'!$P:$AM,21,FALSE)</f>
        <v>0</v>
      </c>
      <c r="BC1206" s="101">
        <f>+VLOOKUP($S1206,'CODE GENERATOR'!$P:$AM,22,FALSE)</f>
        <v>0</v>
      </c>
      <c r="BD1206" s="101">
        <f>+VLOOKUP($S1206,'CODE GENERATOR'!$P:$AM,23,FALSE)</f>
        <v>0</v>
      </c>
      <c r="BE1206" s="101">
        <f>+VLOOKUP($S1206,'CODE GENERATOR'!$P:$AM,24,FALSE)</f>
        <v>0</v>
      </c>
      <c r="BF1206" s="101">
        <f>IF(C1206&gt;0,+VLOOKUP(G1206,'CATEGORY ID'!$A$1:$L$118,3,FALSE),"")</f>
        <v>30</v>
      </c>
      <c r="BG1206" s="101">
        <f>IF(C1206&gt;0,+VLOOKUP(H1206,'CATEGORY ID'!$D$1:$L$118,3,FALSE),"")</f>
        <v>4</v>
      </c>
      <c r="BH1206" s="101">
        <f>IF(C1206&gt;0,+VLOOKUP((+H1206&amp;I1206),'CATEGORY ID'!$H$1:$I$121,2,FALSE),"")</f>
        <v>113</v>
      </c>
      <c r="BI1206" s="101"/>
      <c r="BJ1206" s="101">
        <f>IF(C1206&gt;0,IF(COUNTIF('CATEGORY ID'!$K$1:$K$121,+H1206&amp;K1206) &gt; 0, +VLOOKUP(+H1206&amp;K1206,'CATEGORY ID'!$K$1:$L$121,2,FALSE),""),"")</f>
        <v>100</v>
      </c>
      <c r="BK1206" s="101" t="str">
        <f>IF(C1206&gt;0,IF(COUNTIF('CATEGORY ID'!$K$124:$K$165, +VLOOKUP(C1206,'STYLE NAMES'!$B:$AE,30,FALSE)) &gt; 0, +VLOOKUP(VLOOKUP(C1206,'STYLE NAMES'!$B:$AE,30,FALSE),'CATEGORY ID'!K:M,2,FALSE),""),"")</f>
        <v/>
      </c>
      <c r="BL1206" s="101">
        <v>75</v>
      </c>
      <c r="BM1206" s="101"/>
      <c r="BN1206" s="101"/>
      <c r="BO1206" s="101"/>
      <c r="BP1206" s="101"/>
      <c r="BQ1206" s="101"/>
      <c r="BR1206" s="101" t="str" cm="1">
        <f t="array" ref="BR1206">IF(C1206&gt;0,_xlfn.TEXTJOIN(";", TRUE,_xlfn.UNIQUE(_xlfn._xlws.FILTER(BF1206:BQ1206,(BF1206:BQ1206&gt;0)),TRUE,FALSE)),"")&amp;";"&amp;BS1206</f>
        <v>30;4;113;100;75;</v>
      </c>
      <c r="BS1206" s="101"/>
      <c r="BT1206" s="101"/>
      <c r="BU1206" s="106">
        <f>IF(C1206&gt;0,+VLOOKUP($C1206,'STYLE NAMES'!$B:$AC,26,FALSE),"")</f>
        <v>169.9</v>
      </c>
      <c r="BV1206" s="106">
        <f>IF(C1206&gt;0,+VLOOKUP($C1206,'STYLE NAMES'!$B:$AC,27,FALSE),"")</f>
        <v>9340</v>
      </c>
      <c r="BW1206" s="106">
        <f>IF(C1206&gt;0,+VLOOKUP($C1206,'STYLE NAMES'!$B:$AC,28,FALSE),"")</f>
        <v>195.38499999999999</v>
      </c>
      <c r="BX1206" s="101"/>
      <c r="BZ1206" s="101">
        <v>1</v>
      </c>
      <c r="CA1206" s="137">
        <f t="shared" ref="CA1206:CA1210" si="95">+IF(X1206=0,0,1)</f>
        <v>1</v>
      </c>
      <c r="CB1206" s="137" t="str">
        <f>+VLOOKUP(C1206,'[2]STYLES &amp; MODELS MATRIX'!$A:$G,7,FALSE)</f>
        <v>GHOST</v>
      </c>
      <c r="CC1206" s="137" t="str">
        <f>+VLOOKUP(C1206,'[1]STYLES &amp; SIZE CHARTS'!$A:$H,8,FALSE)</f>
        <v>JB-UB1</v>
      </c>
      <c r="CD1206" s="137">
        <v>1</v>
      </c>
      <c r="CE1206" s="207"/>
    </row>
    <row r="1207" spans="2:83" ht="12" customHeight="1" x14ac:dyDescent="0.2">
      <c r="B1207" s="101" t="s">
        <v>1026</v>
      </c>
      <c r="C1207" s="101" t="s">
        <v>3830</v>
      </c>
      <c r="D1207" s="101" t="s">
        <v>3834</v>
      </c>
      <c r="E1207" s="203" t="s">
        <v>3885</v>
      </c>
      <c r="F1207" s="101" t="s">
        <v>2353</v>
      </c>
      <c r="G1207" s="101" t="str">
        <f>IF(C1207&gt;0,+VLOOKUP($C1207,'STYLE NAMES'!$B:$AC,4,FALSE),"")</f>
        <v>RIDER</v>
      </c>
      <c r="H1207" s="101" t="str">
        <f>IF(C1207&gt;0,+VLOOKUP($C1207,'STYLE NAMES'!$B:$AC,5,FALSE),"")</f>
        <v>JUNIOR</v>
      </c>
      <c r="I1207" s="101" t="str">
        <f>IF(C1207&gt;0,+VLOOKUP($C1207,'STYLE NAMES'!$B:$AC,6,FALSE),"")</f>
        <v>BOTTOMS</v>
      </c>
      <c r="J1207" s="101" t="str">
        <f>IF(C1207&gt;0,+VLOOKUP($C1207,'STYLE NAMES'!$B:$AC,7,FALSE),"")</f>
        <v>KIDS UNISEX</v>
      </c>
      <c r="K1207" s="101" t="str">
        <f>IF(C1207&gt;0,+VLOOKUP($C1207,'STYLE NAMES'!$B:$AC,8,FALSE),"")</f>
        <v>BREECHES</v>
      </c>
      <c r="L1207" s="101" t="str">
        <f>IF(E1207&gt;0,+VLOOKUP($E1207,'CODE GENERATOR'!$D:$T,3,FALSE),"")</f>
        <v>W</v>
      </c>
      <c r="M1207" s="101" t="str">
        <f>IF(E1207&gt;0,+VLOOKUP($E1207,'CODE GENERATOR'!$D:$T,4,FALSE),"")</f>
        <v>TECH JERSEY</v>
      </c>
      <c r="N1207" s="101" t="str">
        <f>IF(E1207&gt;0,+VLOOKUP($E1207,'CODE GENERATOR'!$D:$T,6,FALSE),"")</f>
        <v>BLACK</v>
      </c>
      <c r="O1207" s="101" t="str">
        <f>IF(E1207&gt;0,+VLOOKUP($E1207,'CODE GENERATOR'!$D:$T,7,FALSE),"")</f>
        <v>BLACK</v>
      </c>
      <c r="P1207" s="101" t="str">
        <f t="shared" si="93"/>
        <v>BLACK</v>
      </c>
      <c r="Q1207" s="104" t="str">
        <f>IF(E1207&gt;0,+VLOOKUP($E1207,'CODE GENERATOR'!$D:$T,11,FALSE),"")</f>
        <v>R.BOTKU_BRC0111W</v>
      </c>
      <c r="R1207" s="104" t="str">
        <f>IF(E1207&gt;0,+VLOOKUP($E1207,'CODE GENERATOR'!$D:$T,12,FALSE),"")</f>
        <v>TJR0037BLKBLK</v>
      </c>
      <c r="S1207" s="104" t="str">
        <f>IF(E1207&gt;0,+VLOOKUP($E1207,'CODE GENERATOR'!$D:$T,13,FALSE),"")</f>
        <v>R.BOTKU_BRC0111W_TJR0037BLKBLK</v>
      </c>
      <c r="T1207" s="104" t="str">
        <f t="shared" si="94"/>
        <v>R.BOTKU_BRC0111W_TJR0037BLKBLK_8-9 Y</v>
      </c>
      <c r="U1207" s="105"/>
      <c r="V1207" s="107" t="str" cm="1">
        <f t="array" ref="V1207">_xlfn.TEXTJOIN(";", TRUE, _xlfn.UNIQUE(_xlfn._xlws.FILTER(P$3:P$10029, C$3:C$10029=C1207)))</f>
        <v>WHITE;BLACK</v>
      </c>
      <c r="W1207" s="107" t="str" cm="1">
        <f t="array" ref="W1207">_xlfn.TEXTJOIN(";", TRUE, _xlfn.UNIQUE(_xlfn._xlws.FILTER(F$3:F$10029, C$3:C$10029=C1207)))</f>
        <v>6-7 Y;8-9 Y;10-11 Y;12-13 Y;14-15 Y</v>
      </c>
      <c r="X1207" s="101" t="str">
        <f>IF(E1207&gt;0,+VLOOKUP($E1207,'CODE GENERATOR'!$D:$AC,19,FALSE),0)</f>
        <v>CavalierSanmarco_27.01.2026_0394</v>
      </c>
      <c r="Y1207" s="101" t="str">
        <f>IF(E1207&gt;0,+VLOOKUP($E1207,'CODE GENERATOR'!$D:$AC,20,FALSE),0)</f>
        <v>CavalierSanmarco_27.01.2026_0394arka</v>
      </c>
      <c r="Z1207" s="101" t="str">
        <f>IF(E1207&gt;0,+VLOOKUP($E1207,'CODE GENERATOR'!$D:$AC,21,FALSE),0)</f>
        <v/>
      </c>
      <c r="AA1207" s="101"/>
      <c r="AB1207" s="101"/>
      <c r="AC1207" s="101"/>
      <c r="AD1207" s="101"/>
      <c r="AE1207" s="101"/>
      <c r="AF1207" s="149" t="str">
        <f>IF($C1207&gt;0,$C1207&amp;" "&amp;$P1207&amp;" "&amp;+VLOOKUP($C1207,'STYLE NAMES'!$B:$AC,10,FALSE),"""")</f>
        <v>ATLANTIS-W BLACK KID'S UNISEX KNEE GRIP PRO WINTER BREECHES</v>
      </c>
      <c r="AG1207" s="101" t="str">
        <f>"Enjoy our "&amp;(AF1207)&amp;"; "&amp;IF(C1207&gt;0,+VLOOKUP($C1207,'STYLE NAMES'!$B:$AC,11,FALSE),"")</f>
        <v>Enjoy our ATLANTIS-W BLACK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07" s="101" t="str">
        <f>IF(C1207&gt;0,+VLOOKUP($C1207,'STYLE NAMES'!$B:$AC,12,FALSE),"")</f>
        <v>*Italian Premium fabric
*Extra-soft and comfortable technical jersey with heat tech polar fabric inside
*4-way stretch fabric
*Breathable and Quick Dry
*Wrinkle-free and Easy Care
*Knee Grip
Composition:
74% Micro PA /  26% Elasthane</v>
      </c>
      <c r="AI1207" s="101" t="str">
        <f>IF(C1207&gt;0,+VLOOKUP($C1207,'STYLE NAMES'!$B:$AC,13,FALSE),"")</f>
        <v>Machine Wash at 30°C
Mild process
Iron at low temperature
Iron from REVERSE
Do NOT iron on logos or prints
Do not bleach
Do NOT Tumble Dry</v>
      </c>
      <c r="AJ1207" s="149" t="str">
        <f>IF($C1207&gt;0,$C1207&amp;" "&amp;$P1207&amp;" "&amp;+VLOOKUP($C1207,'STYLE NAMES'!$B:$AC,14,FALSE),"""")</f>
        <v>ATLANTIS-W BLACK KIŞLIK ÇOCUK UNISEX BİNİCİ PANTOLONU</v>
      </c>
      <c r="AK1207" s="149" t="str">
        <f>"Cavalier SanMarco tarafından tasarlanan "&amp;(AJ1207)&amp;"; "&amp;IF(C1207&gt;0,+VLOOKUP($C1207,'STYLE NAMES'!$B:$AC,15,FALSE),"")</f>
        <v>Cavalier SanMarco tarafından tasarlanan ATLANTIS-W BLACK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07" s="149" t="str">
        <f>IF(C1207&gt;0,+VLOOKUP($C1207,'STYLE NAMES'!$B:$AC,16,FALSE),"")</f>
        <v>*İtalyan Premium kumaş
*Dışı ekstra yumuşak ve konforlu teknik jarse, içi ısı tutan polar kumaş
*4 yönlü esneme özelliği
*Nefes alabilir ve hızlı kurur
*Kırışmaz ve kolay bakım
*Diz Grip
Bileşimi:
%74 Mikro PA / %26 Elastan</v>
      </c>
      <c r="AM1207" s="149" t="str">
        <f>IF(C1207&gt;0,+VLOOKUP($C1207,'STYLE NAMES'!$B:$AC,17,FALSE),"")</f>
        <v>Makinede 30°C' de Yıkayın
Hassas Yıkama
Ilık ütü yapın
Tersten ütüleyin
Logo ve baskıları ÜTÜLEMEYİN
Çamaşır suyu kullanmayın
Kurutma Makinesinde Kurutmayın</v>
      </c>
      <c r="AN1207" s="149" t="str">
        <f>IF($C1207&gt;0,$C1207&amp;" "&amp;$P1207&amp;" "&amp;+VLOOKUP($C1207,'STYLE NAMES'!$B:$AC,18,FALSE),"""")</f>
        <v>ATLANTIS-W BLACK PANTALONI INVERNALI KNEE GRIP PRO JUNIOR</v>
      </c>
      <c r="AO1207" s="101" t="str">
        <f>"Disegnato da Cavalier SanMarco "&amp;(AN1207)&amp;"; "&amp;IF(C1207&gt;0,+VLOOKUP($C1207,'STYLE NAMES'!$B:$AC,19,FALSE),"")</f>
        <v>Disegnato da Cavalier SanMarco ATLANTIS-W BLACK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7" s="101" t="str">
        <f>IF(C1207&gt;0,+VLOOKUP($C1207,'STYLE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7" s="101" t="str">
        <f>IF(C1207&gt;0,+VLOOKUP($C1207,'STYLE NAMES'!$B:$AC,21,FALSE),"")</f>
        <v>Lavare in lavatrice a 30°C Ciclo delicato 
Stirare a bassa temperatura
Stirare al rovescio 
Non stirare su loghi o stampe 
Non candeggiare 
Non asciugare in asciugatrice</v>
      </c>
      <c r="AR1207" s="101">
        <f>IF(D1207&gt;0,+VLOOKUP($C1207,'STYLE NAMES'!$B:$AC,22,FALSE),"")</f>
        <v>0</v>
      </c>
      <c r="AS1207" s="101">
        <f>IF(E1207&gt;0,+VLOOKUP($C1207,'STYLE NAMES'!$B:$AC,23,FALSE),"")</f>
        <v>0</v>
      </c>
      <c r="AT1207" s="101">
        <f>IF(F1207&gt;0,+VLOOKUP($C1207,'STYLE NAMES'!$B:$AC,24,FALSE),"")</f>
        <v>0</v>
      </c>
      <c r="AU1207" s="101">
        <f>IF(G1207&gt;0,+VLOOKUP($C1207,'STYLE NAMES'!$B:$AC,25,FALSE),"")</f>
        <v>0</v>
      </c>
      <c r="AV1207" s="101">
        <f>+VLOOKUP($S1207,'CODE GENERATOR'!$P:$AM,15,FALSE)</f>
        <v>0</v>
      </c>
      <c r="AW1207" s="101">
        <f>+VLOOKUP($S1207,'CODE GENERATOR'!$P:$AM,16,FALSE)</f>
        <v>0</v>
      </c>
      <c r="AX1207" s="101">
        <f>+VLOOKUP($S1207,'CODE GENERATOR'!$P:$AM,17,FALSE)</f>
        <v>0</v>
      </c>
      <c r="AY1207" s="101">
        <f>+VLOOKUP($S1207,'CODE GENERATOR'!$P:$AM,18,FALSE)</f>
        <v>0</v>
      </c>
      <c r="AZ1207" s="101">
        <f>+VLOOKUP($S1207,'CODE GENERATOR'!$P:$AM,19,FALSE)</f>
        <v>0</v>
      </c>
      <c r="BA1207" s="101">
        <f>+VLOOKUP($S1207,'CODE GENERATOR'!$P:$AM,20,FALSE)</f>
        <v>0</v>
      </c>
      <c r="BB1207" s="101">
        <f>+VLOOKUP($S1207,'CODE GENERATOR'!$P:$AM,21,FALSE)</f>
        <v>0</v>
      </c>
      <c r="BC1207" s="101">
        <f>+VLOOKUP($S1207,'CODE GENERATOR'!$P:$AM,22,FALSE)</f>
        <v>0</v>
      </c>
      <c r="BD1207" s="101">
        <f>+VLOOKUP($S1207,'CODE GENERATOR'!$P:$AM,23,FALSE)</f>
        <v>0</v>
      </c>
      <c r="BE1207" s="101">
        <f>+VLOOKUP($S1207,'CODE GENERATOR'!$P:$AM,24,FALSE)</f>
        <v>0</v>
      </c>
      <c r="BF1207" s="101">
        <f>IF(C1207&gt;0,+VLOOKUP(G1207,'CATEGORY ID'!$A$1:$L$118,3,FALSE),"")</f>
        <v>30</v>
      </c>
      <c r="BG1207" s="101">
        <f>IF(C1207&gt;0,+VLOOKUP(H1207,'CATEGORY ID'!$D$1:$L$118,3,FALSE),"")</f>
        <v>4</v>
      </c>
      <c r="BH1207" s="101">
        <f>IF(C1207&gt;0,+VLOOKUP((+H1207&amp;I1207),'CATEGORY ID'!$H$1:$I$121,2,FALSE),"")</f>
        <v>113</v>
      </c>
      <c r="BI1207" s="101"/>
      <c r="BJ1207" s="101">
        <f>IF(C1207&gt;0,IF(COUNTIF('CATEGORY ID'!$K$1:$K$121,+H1207&amp;K1207) &gt; 0, +VLOOKUP(+H1207&amp;K1207,'CATEGORY ID'!$K$1:$L$121,2,FALSE),""),"")</f>
        <v>100</v>
      </c>
      <c r="BK1207" s="101" t="str">
        <f>IF(C1207&gt;0,IF(COUNTIF('CATEGORY ID'!$K$124:$K$165, +VLOOKUP(C1207,'STYLE NAMES'!$B:$AE,30,FALSE)) &gt; 0, +VLOOKUP(VLOOKUP(C1207,'STYLE NAMES'!$B:$AE,30,FALSE),'CATEGORY ID'!K:M,2,FALSE),""),"")</f>
        <v/>
      </c>
      <c r="BL1207" s="101">
        <v>75</v>
      </c>
      <c r="BM1207" s="101"/>
      <c r="BN1207" s="101"/>
      <c r="BO1207" s="101"/>
      <c r="BP1207" s="101"/>
      <c r="BQ1207" s="101"/>
      <c r="BR1207" s="101" t="str" cm="1">
        <f t="array" ref="BR1207">IF(C1207&gt;0,_xlfn.TEXTJOIN(";", TRUE,_xlfn.UNIQUE(_xlfn._xlws.FILTER(BF1207:BQ1207,(BF1207:BQ1207&gt;0)),TRUE,FALSE)),"")&amp;";"&amp;BS1207</f>
        <v>30;4;113;100;75;</v>
      </c>
      <c r="BS1207" s="101"/>
      <c r="BT1207" s="101"/>
      <c r="BU1207" s="106">
        <f>IF(C1207&gt;0,+VLOOKUP($C1207,'STYLE NAMES'!$B:$AC,26,FALSE),"")</f>
        <v>169.9</v>
      </c>
      <c r="BV1207" s="106">
        <f>IF(C1207&gt;0,+VLOOKUP($C1207,'STYLE NAMES'!$B:$AC,27,FALSE),"")</f>
        <v>9340</v>
      </c>
      <c r="BW1207" s="106">
        <f>IF(C1207&gt;0,+VLOOKUP($C1207,'STYLE NAMES'!$B:$AC,28,FALSE),"")</f>
        <v>195.38499999999999</v>
      </c>
      <c r="BX1207" s="101"/>
      <c r="BZ1207" s="101">
        <v>2</v>
      </c>
      <c r="CA1207" s="137">
        <f t="shared" si="95"/>
        <v>1</v>
      </c>
      <c r="CB1207" s="137" t="str">
        <f>+VLOOKUP(C1207,'[2]STYLES &amp; MODELS MATRIX'!$A:$G,7,FALSE)</f>
        <v>GHOST</v>
      </c>
      <c r="CC1207" s="137" t="str">
        <f>+VLOOKUP(C1207,'[1]STYLES &amp; SIZE CHARTS'!$A:$H,8,FALSE)</f>
        <v>JB-UB1</v>
      </c>
      <c r="CD1207" s="137">
        <v>1</v>
      </c>
      <c r="CE1207" s="207"/>
    </row>
    <row r="1208" spans="2:83" ht="12" customHeight="1" x14ac:dyDescent="0.2">
      <c r="B1208" s="101" t="s">
        <v>1026</v>
      </c>
      <c r="C1208" s="101" t="s">
        <v>3830</v>
      </c>
      <c r="D1208" s="101" t="s">
        <v>3834</v>
      </c>
      <c r="E1208" s="203" t="s">
        <v>3885</v>
      </c>
      <c r="F1208" s="101" t="s">
        <v>2354</v>
      </c>
      <c r="G1208" s="101" t="str">
        <f>IF(C1208&gt;0,+VLOOKUP($C1208,'STYLE NAMES'!$B:$AC,4,FALSE),"")</f>
        <v>RIDER</v>
      </c>
      <c r="H1208" s="101" t="str">
        <f>IF(C1208&gt;0,+VLOOKUP($C1208,'STYLE NAMES'!$B:$AC,5,FALSE),"")</f>
        <v>JUNIOR</v>
      </c>
      <c r="I1208" s="101" t="str">
        <f>IF(C1208&gt;0,+VLOOKUP($C1208,'STYLE NAMES'!$B:$AC,6,FALSE),"")</f>
        <v>BOTTOMS</v>
      </c>
      <c r="J1208" s="101" t="str">
        <f>IF(C1208&gt;0,+VLOOKUP($C1208,'STYLE NAMES'!$B:$AC,7,FALSE),"")</f>
        <v>KIDS UNISEX</v>
      </c>
      <c r="K1208" s="101" t="str">
        <f>IF(C1208&gt;0,+VLOOKUP($C1208,'STYLE NAMES'!$B:$AC,8,FALSE),"")</f>
        <v>BREECHES</v>
      </c>
      <c r="L1208" s="101" t="str">
        <f>IF(E1208&gt;0,+VLOOKUP($E1208,'CODE GENERATOR'!$D:$T,3,FALSE),"")</f>
        <v>W</v>
      </c>
      <c r="M1208" s="101" t="str">
        <f>IF(E1208&gt;0,+VLOOKUP($E1208,'CODE GENERATOR'!$D:$T,4,FALSE),"")</f>
        <v>TECH JERSEY</v>
      </c>
      <c r="N1208" s="101" t="str">
        <f>IF(E1208&gt;0,+VLOOKUP($E1208,'CODE GENERATOR'!$D:$T,6,FALSE),"")</f>
        <v>BLACK</v>
      </c>
      <c r="O1208" s="101" t="str">
        <f>IF(E1208&gt;0,+VLOOKUP($E1208,'CODE GENERATOR'!$D:$T,7,FALSE),"")</f>
        <v>BLACK</v>
      </c>
      <c r="P1208" s="101" t="str">
        <f t="shared" si="93"/>
        <v>BLACK</v>
      </c>
      <c r="Q1208" s="104" t="str">
        <f>IF(E1208&gt;0,+VLOOKUP($E1208,'CODE GENERATOR'!$D:$T,11,FALSE),"")</f>
        <v>R.BOTKU_BRC0111W</v>
      </c>
      <c r="R1208" s="104" t="str">
        <f>IF(E1208&gt;0,+VLOOKUP($E1208,'CODE GENERATOR'!$D:$T,12,FALSE),"")</f>
        <v>TJR0037BLKBLK</v>
      </c>
      <c r="S1208" s="104" t="str">
        <f>IF(E1208&gt;0,+VLOOKUP($E1208,'CODE GENERATOR'!$D:$T,13,FALSE),"")</f>
        <v>R.BOTKU_BRC0111W_TJR0037BLKBLK</v>
      </c>
      <c r="T1208" s="104" t="str">
        <f t="shared" si="94"/>
        <v>R.BOTKU_BRC0111W_TJR0037BLKBLK_10-11 Y</v>
      </c>
      <c r="U1208" s="105"/>
      <c r="V1208" s="107" t="str" cm="1">
        <f t="array" ref="V1208">_xlfn.TEXTJOIN(";", TRUE, _xlfn.UNIQUE(_xlfn._xlws.FILTER(P$3:P$10029, C$3:C$10029=C1208)))</f>
        <v>WHITE;BLACK</v>
      </c>
      <c r="W1208" s="107" t="str" cm="1">
        <f t="array" ref="W1208">_xlfn.TEXTJOIN(";", TRUE, _xlfn.UNIQUE(_xlfn._xlws.FILTER(F$3:F$10029, C$3:C$10029=C1208)))</f>
        <v>6-7 Y;8-9 Y;10-11 Y;12-13 Y;14-15 Y</v>
      </c>
      <c r="X1208" s="101" t="str">
        <f>IF(E1208&gt;0,+VLOOKUP($E1208,'CODE GENERATOR'!$D:$AC,19,FALSE),0)</f>
        <v>CavalierSanmarco_27.01.2026_0394</v>
      </c>
      <c r="Y1208" s="101" t="str">
        <f>IF(E1208&gt;0,+VLOOKUP($E1208,'CODE GENERATOR'!$D:$AC,20,FALSE),0)</f>
        <v>CavalierSanmarco_27.01.2026_0394arka</v>
      </c>
      <c r="Z1208" s="101" t="str">
        <f>IF(E1208&gt;0,+VLOOKUP($E1208,'CODE GENERATOR'!$D:$AC,21,FALSE),0)</f>
        <v/>
      </c>
      <c r="AA1208" s="101"/>
      <c r="AB1208" s="101"/>
      <c r="AC1208" s="101"/>
      <c r="AD1208" s="101"/>
      <c r="AE1208" s="101"/>
      <c r="AF1208" s="149" t="str">
        <f>IF($C1208&gt;0,$C1208&amp;" "&amp;$P1208&amp;" "&amp;+VLOOKUP($C1208,'STYLE NAMES'!$B:$AC,10,FALSE),"""")</f>
        <v>ATLANTIS-W BLACK KID'S UNISEX KNEE GRIP PRO WINTER BREECHES</v>
      </c>
      <c r="AG1208" s="101" t="str">
        <f>"Enjoy our "&amp;(AF1208)&amp;"; "&amp;IF(C1208&gt;0,+VLOOKUP($C1208,'STYLE NAMES'!$B:$AC,11,FALSE),"")</f>
        <v>Enjoy our ATLANTIS-W BLACK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08" s="101" t="str">
        <f>IF(C1208&gt;0,+VLOOKUP($C1208,'STYLE NAMES'!$B:$AC,12,FALSE),"")</f>
        <v>*Italian Premium fabric
*Extra-soft and comfortable technical jersey with heat tech polar fabric inside
*4-way stretch fabric
*Breathable and Quick Dry
*Wrinkle-free and Easy Care
*Knee Grip
Composition:
74% Micro PA /  26% Elasthane</v>
      </c>
      <c r="AI1208" s="101" t="str">
        <f>IF(C1208&gt;0,+VLOOKUP($C1208,'STYLE NAMES'!$B:$AC,13,FALSE),"")</f>
        <v>Machine Wash at 30°C
Mild process
Iron at low temperature
Iron from REVERSE
Do NOT iron on logos or prints
Do not bleach
Do NOT Tumble Dry</v>
      </c>
      <c r="AJ1208" s="149" t="str">
        <f>IF($C1208&gt;0,$C1208&amp;" "&amp;$P1208&amp;" "&amp;+VLOOKUP($C1208,'STYLE NAMES'!$B:$AC,14,FALSE),"""")</f>
        <v>ATLANTIS-W BLACK KIŞLIK ÇOCUK UNISEX BİNİCİ PANTOLONU</v>
      </c>
      <c r="AK1208" s="149" t="str">
        <f>"Cavalier SanMarco tarafından tasarlanan "&amp;(AJ1208)&amp;"; "&amp;IF(C1208&gt;0,+VLOOKUP($C1208,'STYLE NAMES'!$B:$AC,15,FALSE),"")</f>
        <v>Cavalier SanMarco tarafından tasarlanan ATLANTIS-W BLACK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08" s="149" t="str">
        <f>IF(C1208&gt;0,+VLOOKUP($C1208,'STYLE NAMES'!$B:$AC,16,FALSE),"")</f>
        <v>*İtalyan Premium kumaş
*Dışı ekstra yumuşak ve konforlu teknik jarse, içi ısı tutan polar kumaş
*4 yönlü esneme özelliği
*Nefes alabilir ve hızlı kurur
*Kırışmaz ve kolay bakım
*Diz Grip
Bileşimi:
%74 Mikro PA / %26 Elastan</v>
      </c>
      <c r="AM1208" s="149" t="str">
        <f>IF(C1208&gt;0,+VLOOKUP($C1208,'STYLE NAMES'!$B:$AC,17,FALSE),"")</f>
        <v>Makinede 30°C' de Yıkayın
Hassas Yıkama
Ilık ütü yapın
Tersten ütüleyin
Logo ve baskıları ÜTÜLEMEYİN
Çamaşır suyu kullanmayın
Kurutma Makinesinde Kurutmayın</v>
      </c>
      <c r="AN1208" s="149" t="str">
        <f>IF($C1208&gt;0,$C1208&amp;" "&amp;$P1208&amp;" "&amp;+VLOOKUP($C1208,'STYLE NAMES'!$B:$AC,18,FALSE),"""")</f>
        <v>ATLANTIS-W BLACK PANTALONI INVERNALI KNEE GRIP PRO JUNIOR</v>
      </c>
      <c r="AO1208" s="101" t="str">
        <f>"Disegnato da Cavalier SanMarco "&amp;(AN1208)&amp;"; "&amp;IF(C1208&gt;0,+VLOOKUP($C1208,'STYLE NAMES'!$B:$AC,19,FALSE),"")</f>
        <v>Disegnato da Cavalier SanMarco ATLANTIS-W BLACK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8" s="101" t="str">
        <f>IF(C1208&gt;0,+VLOOKUP($C1208,'STYLE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8" s="101" t="str">
        <f>IF(C1208&gt;0,+VLOOKUP($C1208,'STYLE NAMES'!$B:$AC,21,FALSE),"")</f>
        <v>Lavare in lavatrice a 30°C Ciclo delicato 
Stirare a bassa temperatura
Stirare al rovescio 
Non stirare su loghi o stampe 
Non candeggiare 
Non asciugare in asciugatrice</v>
      </c>
      <c r="AR1208" s="101">
        <f>IF(D1208&gt;0,+VLOOKUP($C1208,'STYLE NAMES'!$B:$AC,22,FALSE),"")</f>
        <v>0</v>
      </c>
      <c r="AS1208" s="101">
        <f>IF(E1208&gt;0,+VLOOKUP($C1208,'STYLE NAMES'!$B:$AC,23,FALSE),"")</f>
        <v>0</v>
      </c>
      <c r="AT1208" s="101">
        <f>IF(F1208&gt;0,+VLOOKUP($C1208,'STYLE NAMES'!$B:$AC,24,FALSE),"")</f>
        <v>0</v>
      </c>
      <c r="AU1208" s="101">
        <f>IF(G1208&gt;0,+VLOOKUP($C1208,'STYLE NAMES'!$B:$AC,25,FALSE),"")</f>
        <v>0</v>
      </c>
      <c r="AV1208" s="101">
        <f>+VLOOKUP($S1208,'CODE GENERATOR'!$P:$AM,15,FALSE)</f>
        <v>0</v>
      </c>
      <c r="AW1208" s="101">
        <f>+VLOOKUP($S1208,'CODE GENERATOR'!$P:$AM,16,FALSE)</f>
        <v>0</v>
      </c>
      <c r="AX1208" s="101">
        <f>+VLOOKUP($S1208,'CODE GENERATOR'!$P:$AM,17,FALSE)</f>
        <v>0</v>
      </c>
      <c r="AY1208" s="101">
        <f>+VLOOKUP($S1208,'CODE GENERATOR'!$P:$AM,18,FALSE)</f>
        <v>0</v>
      </c>
      <c r="AZ1208" s="101">
        <f>+VLOOKUP($S1208,'CODE GENERATOR'!$P:$AM,19,FALSE)</f>
        <v>0</v>
      </c>
      <c r="BA1208" s="101">
        <f>+VLOOKUP($S1208,'CODE GENERATOR'!$P:$AM,20,FALSE)</f>
        <v>0</v>
      </c>
      <c r="BB1208" s="101">
        <f>+VLOOKUP($S1208,'CODE GENERATOR'!$P:$AM,21,FALSE)</f>
        <v>0</v>
      </c>
      <c r="BC1208" s="101">
        <f>+VLOOKUP($S1208,'CODE GENERATOR'!$P:$AM,22,FALSE)</f>
        <v>0</v>
      </c>
      <c r="BD1208" s="101">
        <f>+VLOOKUP($S1208,'CODE GENERATOR'!$P:$AM,23,FALSE)</f>
        <v>0</v>
      </c>
      <c r="BE1208" s="101">
        <f>+VLOOKUP($S1208,'CODE GENERATOR'!$P:$AM,24,FALSE)</f>
        <v>0</v>
      </c>
      <c r="BF1208" s="101">
        <f>IF(C1208&gt;0,+VLOOKUP(G1208,'CATEGORY ID'!$A$1:$L$118,3,FALSE),"")</f>
        <v>30</v>
      </c>
      <c r="BG1208" s="101">
        <f>IF(C1208&gt;0,+VLOOKUP(H1208,'CATEGORY ID'!$D$1:$L$118,3,FALSE),"")</f>
        <v>4</v>
      </c>
      <c r="BH1208" s="101">
        <f>IF(C1208&gt;0,+VLOOKUP((+H1208&amp;I1208),'CATEGORY ID'!$H$1:$I$121,2,FALSE),"")</f>
        <v>113</v>
      </c>
      <c r="BI1208" s="101"/>
      <c r="BJ1208" s="101">
        <f>IF(C1208&gt;0,IF(COUNTIF('CATEGORY ID'!$K$1:$K$121,+H1208&amp;K1208) &gt; 0, +VLOOKUP(+H1208&amp;K1208,'CATEGORY ID'!$K$1:$L$121,2,FALSE),""),"")</f>
        <v>100</v>
      </c>
      <c r="BK1208" s="101" t="str">
        <f>IF(C1208&gt;0,IF(COUNTIF('CATEGORY ID'!$K$124:$K$165, +VLOOKUP(C1208,'STYLE NAMES'!$B:$AE,30,FALSE)) &gt; 0, +VLOOKUP(VLOOKUP(C1208,'STYLE NAMES'!$B:$AE,30,FALSE),'CATEGORY ID'!K:M,2,FALSE),""),"")</f>
        <v/>
      </c>
      <c r="BL1208" s="101">
        <v>75</v>
      </c>
      <c r="BM1208" s="101"/>
      <c r="BN1208" s="101"/>
      <c r="BO1208" s="101"/>
      <c r="BP1208" s="101"/>
      <c r="BQ1208" s="101"/>
      <c r="BR1208" s="101" t="str" cm="1">
        <f t="array" ref="BR1208">IF(C1208&gt;0,_xlfn.TEXTJOIN(";", TRUE,_xlfn.UNIQUE(_xlfn._xlws.FILTER(BF1208:BQ1208,(BF1208:BQ1208&gt;0)),TRUE,FALSE)),"")&amp;";"&amp;BS1208</f>
        <v>30;4;113;100;75;</v>
      </c>
      <c r="BS1208" s="101"/>
      <c r="BT1208" s="101"/>
      <c r="BU1208" s="106">
        <f>IF(C1208&gt;0,+VLOOKUP($C1208,'STYLE NAMES'!$B:$AC,26,FALSE),"")</f>
        <v>169.9</v>
      </c>
      <c r="BV1208" s="106">
        <f>IF(C1208&gt;0,+VLOOKUP($C1208,'STYLE NAMES'!$B:$AC,27,FALSE),"")</f>
        <v>9340</v>
      </c>
      <c r="BW1208" s="106">
        <f>IF(C1208&gt;0,+VLOOKUP($C1208,'STYLE NAMES'!$B:$AC,28,FALSE),"")</f>
        <v>195.38499999999999</v>
      </c>
      <c r="BX1208" s="101"/>
      <c r="BZ1208" s="101">
        <v>5</v>
      </c>
      <c r="CA1208" s="137">
        <f t="shared" si="95"/>
        <v>1</v>
      </c>
      <c r="CB1208" s="137" t="str">
        <f>+VLOOKUP(C1208,'[2]STYLES &amp; MODELS MATRIX'!$A:$G,7,FALSE)</f>
        <v>GHOST</v>
      </c>
      <c r="CC1208" s="137" t="str">
        <f>+VLOOKUP(C1208,'[1]STYLES &amp; SIZE CHARTS'!$A:$H,8,FALSE)</f>
        <v>JB-UB1</v>
      </c>
      <c r="CD1208" s="137">
        <v>1</v>
      </c>
      <c r="CE1208" s="207"/>
    </row>
    <row r="1209" spans="2:83" ht="12" customHeight="1" x14ac:dyDescent="0.2">
      <c r="B1209" s="101" t="s">
        <v>1026</v>
      </c>
      <c r="C1209" s="101" t="s">
        <v>3830</v>
      </c>
      <c r="D1209" s="101" t="s">
        <v>3834</v>
      </c>
      <c r="E1209" s="203" t="s">
        <v>3885</v>
      </c>
      <c r="F1209" s="101" t="s">
        <v>2355</v>
      </c>
      <c r="G1209" s="101" t="str">
        <f>IF(C1209&gt;0,+VLOOKUP($C1209,'STYLE NAMES'!$B:$AC,4,FALSE),"")</f>
        <v>RIDER</v>
      </c>
      <c r="H1209" s="101" t="str">
        <f>IF(C1209&gt;0,+VLOOKUP($C1209,'STYLE NAMES'!$B:$AC,5,FALSE),"")</f>
        <v>JUNIOR</v>
      </c>
      <c r="I1209" s="101" t="str">
        <f>IF(C1209&gt;0,+VLOOKUP($C1209,'STYLE NAMES'!$B:$AC,6,FALSE),"")</f>
        <v>BOTTOMS</v>
      </c>
      <c r="J1209" s="101" t="str">
        <f>IF(C1209&gt;0,+VLOOKUP($C1209,'STYLE NAMES'!$B:$AC,7,FALSE),"")</f>
        <v>KIDS UNISEX</v>
      </c>
      <c r="K1209" s="101" t="str">
        <f>IF(C1209&gt;0,+VLOOKUP($C1209,'STYLE NAMES'!$B:$AC,8,FALSE),"")</f>
        <v>BREECHES</v>
      </c>
      <c r="L1209" s="101" t="str">
        <f>IF(E1209&gt;0,+VLOOKUP($E1209,'CODE GENERATOR'!$D:$T,3,FALSE),"")</f>
        <v>W</v>
      </c>
      <c r="M1209" s="101" t="str">
        <f>IF(E1209&gt;0,+VLOOKUP($E1209,'CODE GENERATOR'!$D:$T,4,FALSE),"")</f>
        <v>TECH JERSEY</v>
      </c>
      <c r="N1209" s="101" t="str">
        <f>IF(E1209&gt;0,+VLOOKUP($E1209,'CODE GENERATOR'!$D:$T,6,FALSE),"")</f>
        <v>BLACK</v>
      </c>
      <c r="O1209" s="101" t="str">
        <f>IF(E1209&gt;0,+VLOOKUP($E1209,'CODE GENERATOR'!$D:$T,7,FALSE),"")</f>
        <v>BLACK</v>
      </c>
      <c r="P1209" s="101" t="str">
        <f t="shared" si="93"/>
        <v>BLACK</v>
      </c>
      <c r="Q1209" s="104" t="str">
        <f>IF(E1209&gt;0,+VLOOKUP($E1209,'CODE GENERATOR'!$D:$T,11,FALSE),"")</f>
        <v>R.BOTKU_BRC0111W</v>
      </c>
      <c r="R1209" s="104" t="str">
        <f>IF(E1209&gt;0,+VLOOKUP($E1209,'CODE GENERATOR'!$D:$T,12,FALSE),"")</f>
        <v>TJR0037BLKBLK</v>
      </c>
      <c r="S1209" s="104" t="str">
        <f>IF(E1209&gt;0,+VLOOKUP($E1209,'CODE GENERATOR'!$D:$T,13,FALSE),"")</f>
        <v>R.BOTKU_BRC0111W_TJR0037BLKBLK</v>
      </c>
      <c r="T1209" s="104" t="str">
        <f t="shared" si="94"/>
        <v>R.BOTKU_BRC0111W_TJR0037BLKBLK_12-13 Y</v>
      </c>
      <c r="U1209" s="105"/>
      <c r="V1209" s="107" t="str" cm="1">
        <f t="array" ref="V1209">_xlfn.TEXTJOIN(";", TRUE, _xlfn.UNIQUE(_xlfn._xlws.FILTER(P$3:P$10029, C$3:C$10029=C1209)))</f>
        <v>WHITE;BLACK</v>
      </c>
      <c r="W1209" s="107" t="str" cm="1">
        <f t="array" ref="W1209">_xlfn.TEXTJOIN(";", TRUE, _xlfn.UNIQUE(_xlfn._xlws.FILTER(F$3:F$10029, C$3:C$10029=C1209)))</f>
        <v>6-7 Y;8-9 Y;10-11 Y;12-13 Y;14-15 Y</v>
      </c>
      <c r="X1209" s="101" t="str">
        <f>IF(E1209&gt;0,+VLOOKUP($E1209,'CODE GENERATOR'!$D:$AC,19,FALSE),0)</f>
        <v>CavalierSanmarco_27.01.2026_0394</v>
      </c>
      <c r="Y1209" s="101" t="str">
        <f>IF(E1209&gt;0,+VLOOKUP($E1209,'CODE GENERATOR'!$D:$AC,20,FALSE),0)</f>
        <v>CavalierSanmarco_27.01.2026_0394arka</v>
      </c>
      <c r="Z1209" s="101" t="str">
        <f>IF(E1209&gt;0,+VLOOKUP($E1209,'CODE GENERATOR'!$D:$AC,21,FALSE),0)</f>
        <v/>
      </c>
      <c r="AA1209" s="101"/>
      <c r="AB1209" s="101"/>
      <c r="AC1209" s="101"/>
      <c r="AD1209" s="101"/>
      <c r="AE1209" s="101"/>
      <c r="AF1209" s="149" t="str">
        <f>IF($C1209&gt;0,$C1209&amp;" "&amp;$P1209&amp;" "&amp;+VLOOKUP($C1209,'STYLE NAMES'!$B:$AC,10,FALSE),"""")</f>
        <v>ATLANTIS-W BLACK KID'S UNISEX KNEE GRIP PRO WINTER BREECHES</v>
      </c>
      <c r="AG1209" s="101" t="str">
        <f>"Enjoy our "&amp;(AF1209)&amp;"; "&amp;IF(C1209&gt;0,+VLOOKUP($C1209,'STYLE NAMES'!$B:$AC,11,FALSE),"")</f>
        <v>Enjoy our ATLANTIS-W BLACK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09" s="101" t="str">
        <f>IF(C1209&gt;0,+VLOOKUP($C1209,'STYLE NAMES'!$B:$AC,12,FALSE),"")</f>
        <v>*Italian Premium fabric
*Extra-soft and comfortable technical jersey with heat tech polar fabric inside
*4-way stretch fabric
*Breathable and Quick Dry
*Wrinkle-free and Easy Care
*Knee Grip
Composition:
74% Micro PA /  26% Elasthane</v>
      </c>
      <c r="AI1209" s="101" t="str">
        <f>IF(C1209&gt;0,+VLOOKUP($C1209,'STYLE NAMES'!$B:$AC,13,FALSE),"")</f>
        <v>Machine Wash at 30°C
Mild process
Iron at low temperature
Iron from REVERSE
Do NOT iron on logos or prints
Do not bleach
Do NOT Tumble Dry</v>
      </c>
      <c r="AJ1209" s="149" t="str">
        <f>IF($C1209&gt;0,$C1209&amp;" "&amp;$P1209&amp;" "&amp;+VLOOKUP($C1209,'STYLE NAMES'!$B:$AC,14,FALSE),"""")</f>
        <v>ATLANTIS-W BLACK KIŞLIK ÇOCUK UNISEX BİNİCİ PANTOLONU</v>
      </c>
      <c r="AK1209" s="149" t="str">
        <f>"Cavalier SanMarco tarafından tasarlanan "&amp;(AJ1209)&amp;"; "&amp;IF(C1209&gt;0,+VLOOKUP($C1209,'STYLE NAMES'!$B:$AC,15,FALSE),"")</f>
        <v>Cavalier SanMarco tarafından tasarlanan ATLANTIS-W BLACK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09" s="149" t="str">
        <f>IF(C1209&gt;0,+VLOOKUP($C1209,'STYLE NAMES'!$B:$AC,16,FALSE),"")</f>
        <v>*İtalyan Premium kumaş
*Dışı ekstra yumuşak ve konforlu teknik jarse, içi ısı tutan polar kumaş
*4 yönlü esneme özelliği
*Nefes alabilir ve hızlı kurur
*Kırışmaz ve kolay bakım
*Diz Grip
Bileşimi:
%74 Mikro PA / %26 Elastan</v>
      </c>
      <c r="AM1209" s="149" t="str">
        <f>IF(C1209&gt;0,+VLOOKUP($C1209,'STYLE NAMES'!$B:$AC,17,FALSE),"")</f>
        <v>Makinede 30°C' de Yıkayın
Hassas Yıkama
Ilık ütü yapın
Tersten ütüleyin
Logo ve baskıları ÜTÜLEMEYİN
Çamaşır suyu kullanmayın
Kurutma Makinesinde Kurutmayın</v>
      </c>
      <c r="AN1209" s="149" t="str">
        <f>IF($C1209&gt;0,$C1209&amp;" "&amp;$P1209&amp;" "&amp;+VLOOKUP($C1209,'STYLE NAMES'!$B:$AC,18,FALSE),"""")</f>
        <v>ATLANTIS-W BLACK PANTALONI INVERNALI KNEE GRIP PRO JUNIOR</v>
      </c>
      <c r="AO1209" s="101" t="str">
        <f>"Disegnato da Cavalier SanMarco "&amp;(AN1209)&amp;"; "&amp;IF(C1209&gt;0,+VLOOKUP($C1209,'STYLE NAMES'!$B:$AC,19,FALSE),"")</f>
        <v>Disegnato da Cavalier SanMarco ATLANTIS-W BLACK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09" s="101" t="str">
        <f>IF(C1209&gt;0,+VLOOKUP($C1209,'STYLE NAMES'!$B:$AC,20,FALSE),"")</f>
        <v>*Tessuto premium italiano
*Jersey tecnico extra morbido e confortevole con felpa heat tech dentro
*Tessuto elasticizzato in 4 direzioni
*Traspirante e ad asciugatura rapida
*Antipiega e facile da curare
*Knee Grip
Composizione:
74% Micro PA / 26% Elastan</v>
      </c>
      <c r="AQ1209" s="101" t="str">
        <f>IF(C1209&gt;0,+VLOOKUP($C1209,'STYLE NAMES'!$B:$AC,21,FALSE),"")</f>
        <v>Lavare in lavatrice a 30°C Ciclo delicato 
Stirare a bassa temperatura
Stirare al rovescio 
Non stirare su loghi o stampe 
Non candeggiare 
Non asciugare in asciugatrice</v>
      </c>
      <c r="AR1209" s="101">
        <f>IF(D1209&gt;0,+VLOOKUP($C1209,'STYLE NAMES'!$B:$AC,22,FALSE),"")</f>
        <v>0</v>
      </c>
      <c r="AS1209" s="101">
        <f>IF(E1209&gt;0,+VLOOKUP($C1209,'STYLE NAMES'!$B:$AC,23,FALSE),"")</f>
        <v>0</v>
      </c>
      <c r="AT1209" s="101">
        <f>IF(F1209&gt;0,+VLOOKUP($C1209,'STYLE NAMES'!$B:$AC,24,FALSE),"")</f>
        <v>0</v>
      </c>
      <c r="AU1209" s="101">
        <f>IF(G1209&gt;0,+VLOOKUP($C1209,'STYLE NAMES'!$B:$AC,25,FALSE),"")</f>
        <v>0</v>
      </c>
      <c r="AV1209" s="101">
        <f>+VLOOKUP($S1209,'CODE GENERATOR'!$P:$AM,15,FALSE)</f>
        <v>0</v>
      </c>
      <c r="AW1209" s="101">
        <f>+VLOOKUP($S1209,'CODE GENERATOR'!$P:$AM,16,FALSE)</f>
        <v>0</v>
      </c>
      <c r="AX1209" s="101">
        <f>+VLOOKUP($S1209,'CODE GENERATOR'!$P:$AM,17,FALSE)</f>
        <v>0</v>
      </c>
      <c r="AY1209" s="101">
        <f>+VLOOKUP($S1209,'CODE GENERATOR'!$P:$AM,18,FALSE)</f>
        <v>0</v>
      </c>
      <c r="AZ1209" s="101">
        <f>+VLOOKUP($S1209,'CODE GENERATOR'!$P:$AM,19,FALSE)</f>
        <v>0</v>
      </c>
      <c r="BA1209" s="101">
        <f>+VLOOKUP($S1209,'CODE GENERATOR'!$P:$AM,20,FALSE)</f>
        <v>0</v>
      </c>
      <c r="BB1209" s="101">
        <f>+VLOOKUP($S1209,'CODE GENERATOR'!$P:$AM,21,FALSE)</f>
        <v>0</v>
      </c>
      <c r="BC1209" s="101">
        <f>+VLOOKUP($S1209,'CODE GENERATOR'!$P:$AM,22,FALSE)</f>
        <v>0</v>
      </c>
      <c r="BD1209" s="101">
        <f>+VLOOKUP($S1209,'CODE GENERATOR'!$P:$AM,23,FALSE)</f>
        <v>0</v>
      </c>
      <c r="BE1209" s="101">
        <f>+VLOOKUP($S1209,'CODE GENERATOR'!$P:$AM,24,FALSE)</f>
        <v>0</v>
      </c>
      <c r="BF1209" s="101">
        <f>IF(C1209&gt;0,+VLOOKUP(G1209,'CATEGORY ID'!$A$1:$L$118,3,FALSE),"")</f>
        <v>30</v>
      </c>
      <c r="BG1209" s="101">
        <f>IF(C1209&gt;0,+VLOOKUP(H1209,'CATEGORY ID'!$D$1:$L$118,3,FALSE),"")</f>
        <v>4</v>
      </c>
      <c r="BH1209" s="101">
        <f>IF(C1209&gt;0,+VLOOKUP((+H1209&amp;I1209),'CATEGORY ID'!$H$1:$I$121,2,FALSE),"")</f>
        <v>113</v>
      </c>
      <c r="BI1209" s="101"/>
      <c r="BJ1209" s="101">
        <f>IF(C1209&gt;0,IF(COUNTIF('CATEGORY ID'!$K$1:$K$121,+H1209&amp;K1209) &gt; 0, +VLOOKUP(+H1209&amp;K1209,'CATEGORY ID'!$K$1:$L$121,2,FALSE),""),"")</f>
        <v>100</v>
      </c>
      <c r="BK1209" s="101" t="str">
        <f>IF(C1209&gt;0,IF(COUNTIF('CATEGORY ID'!$K$124:$K$165, +VLOOKUP(C1209,'STYLE NAMES'!$B:$AE,30,FALSE)) &gt; 0, +VLOOKUP(VLOOKUP(C1209,'STYLE NAMES'!$B:$AE,30,FALSE),'CATEGORY ID'!K:M,2,FALSE),""),"")</f>
        <v/>
      </c>
      <c r="BL1209" s="101">
        <v>75</v>
      </c>
      <c r="BM1209" s="101"/>
      <c r="BN1209" s="101"/>
      <c r="BO1209" s="101"/>
      <c r="BP1209" s="101"/>
      <c r="BQ1209" s="101"/>
      <c r="BR1209" s="101" t="str" cm="1">
        <f t="array" ref="BR1209">IF(C1209&gt;0,_xlfn.TEXTJOIN(";", TRUE,_xlfn.UNIQUE(_xlfn._xlws.FILTER(BF1209:BQ1209,(BF1209:BQ1209&gt;0)),TRUE,FALSE)),"")&amp;";"&amp;BS1209</f>
        <v>30;4;113;100;75;</v>
      </c>
      <c r="BS1209" s="101"/>
      <c r="BT1209" s="101"/>
      <c r="BU1209" s="106">
        <f>IF(C1209&gt;0,+VLOOKUP($C1209,'STYLE NAMES'!$B:$AC,26,FALSE),"")</f>
        <v>169.9</v>
      </c>
      <c r="BV1209" s="106">
        <f>IF(C1209&gt;0,+VLOOKUP($C1209,'STYLE NAMES'!$B:$AC,27,FALSE),"")</f>
        <v>9340</v>
      </c>
      <c r="BW1209" s="106">
        <f>IF(C1209&gt;0,+VLOOKUP($C1209,'STYLE NAMES'!$B:$AC,28,FALSE),"")</f>
        <v>195.38499999999999</v>
      </c>
      <c r="BX1209" s="101"/>
      <c r="BZ1209" s="101">
        <v>4</v>
      </c>
      <c r="CA1209" s="137">
        <f t="shared" si="95"/>
        <v>1</v>
      </c>
      <c r="CB1209" s="137" t="str">
        <f>+VLOOKUP(C1209,'[2]STYLES &amp; MODELS MATRIX'!$A:$G,7,FALSE)</f>
        <v>GHOST</v>
      </c>
      <c r="CC1209" s="137" t="str">
        <f>+VLOOKUP(C1209,'[1]STYLES &amp; SIZE CHARTS'!$A:$H,8,FALSE)</f>
        <v>JB-UB1</v>
      </c>
      <c r="CD1209" s="137">
        <v>1</v>
      </c>
      <c r="CE1209" s="207"/>
    </row>
    <row r="1210" spans="2:83" ht="12" customHeight="1" x14ac:dyDescent="0.2">
      <c r="B1210" s="101" t="s">
        <v>1026</v>
      </c>
      <c r="C1210" s="101" t="s">
        <v>3830</v>
      </c>
      <c r="D1210" s="101" t="s">
        <v>3834</v>
      </c>
      <c r="E1210" s="203" t="s">
        <v>3885</v>
      </c>
      <c r="F1210" s="101" t="s">
        <v>2356</v>
      </c>
      <c r="G1210" s="101" t="str">
        <f>IF(C1210&gt;0,+VLOOKUP($C1210,'STYLE NAMES'!$B:$AC,4,FALSE),"")</f>
        <v>RIDER</v>
      </c>
      <c r="H1210" s="101" t="str">
        <f>IF(C1210&gt;0,+VLOOKUP($C1210,'STYLE NAMES'!$B:$AC,5,FALSE),"")</f>
        <v>JUNIOR</v>
      </c>
      <c r="I1210" s="101" t="str">
        <f>IF(C1210&gt;0,+VLOOKUP($C1210,'STYLE NAMES'!$B:$AC,6,FALSE),"")</f>
        <v>BOTTOMS</v>
      </c>
      <c r="J1210" s="101" t="str">
        <f>IF(C1210&gt;0,+VLOOKUP($C1210,'STYLE NAMES'!$B:$AC,7,FALSE),"")</f>
        <v>KIDS UNISEX</v>
      </c>
      <c r="K1210" s="101" t="str">
        <f>IF(C1210&gt;0,+VLOOKUP($C1210,'STYLE NAMES'!$B:$AC,8,FALSE),"")</f>
        <v>BREECHES</v>
      </c>
      <c r="L1210" s="101" t="str">
        <f>IF(E1210&gt;0,+VLOOKUP($E1210,'CODE GENERATOR'!$D:$T,3,FALSE),"")</f>
        <v>W</v>
      </c>
      <c r="M1210" s="101" t="str">
        <f>IF(E1210&gt;0,+VLOOKUP($E1210,'CODE GENERATOR'!$D:$T,4,FALSE),"")</f>
        <v>TECH JERSEY</v>
      </c>
      <c r="N1210" s="101" t="str">
        <f>IF(E1210&gt;0,+VLOOKUP($E1210,'CODE GENERATOR'!$D:$T,6,FALSE),"")</f>
        <v>BLACK</v>
      </c>
      <c r="O1210" s="101" t="str">
        <f>IF(E1210&gt;0,+VLOOKUP($E1210,'CODE GENERATOR'!$D:$T,7,FALSE),"")</f>
        <v>BLACK</v>
      </c>
      <c r="P1210" s="101" t="str">
        <f t="shared" si="93"/>
        <v>BLACK</v>
      </c>
      <c r="Q1210" s="104" t="str">
        <f>IF(E1210&gt;0,+VLOOKUP($E1210,'CODE GENERATOR'!$D:$T,11,FALSE),"")</f>
        <v>R.BOTKU_BRC0111W</v>
      </c>
      <c r="R1210" s="104" t="str">
        <f>IF(E1210&gt;0,+VLOOKUP($E1210,'CODE GENERATOR'!$D:$T,12,FALSE),"")</f>
        <v>TJR0037BLKBLK</v>
      </c>
      <c r="S1210" s="104" t="str">
        <f>IF(E1210&gt;0,+VLOOKUP($E1210,'CODE GENERATOR'!$D:$T,13,FALSE),"")</f>
        <v>R.BOTKU_BRC0111W_TJR0037BLKBLK</v>
      </c>
      <c r="T1210" s="104" t="str">
        <f t="shared" si="94"/>
        <v>R.BOTKU_BRC0111W_TJR0037BLKBLK_14-15 Y</v>
      </c>
      <c r="U1210" s="105"/>
      <c r="V1210" s="107" t="str" cm="1">
        <f t="array" ref="V1210">_xlfn.TEXTJOIN(";", TRUE, _xlfn.UNIQUE(_xlfn._xlws.FILTER(P$3:P$10029, C$3:C$10029=C1210)))</f>
        <v>WHITE;BLACK</v>
      </c>
      <c r="W1210" s="107" t="str" cm="1">
        <f t="array" ref="W1210">_xlfn.TEXTJOIN(";", TRUE, _xlfn.UNIQUE(_xlfn._xlws.FILTER(F$3:F$10029, C$3:C$10029=C1210)))</f>
        <v>6-7 Y;8-9 Y;10-11 Y;12-13 Y;14-15 Y</v>
      </c>
      <c r="X1210" s="101" t="str">
        <f>IF(E1210&gt;0,+VLOOKUP($E1210,'CODE GENERATOR'!$D:$AC,19,FALSE),0)</f>
        <v>CavalierSanmarco_27.01.2026_0394</v>
      </c>
      <c r="Y1210" s="101" t="str">
        <f>IF(E1210&gt;0,+VLOOKUP($E1210,'CODE GENERATOR'!$D:$AC,20,FALSE),0)</f>
        <v>CavalierSanmarco_27.01.2026_0394arka</v>
      </c>
      <c r="Z1210" s="101" t="str">
        <f>IF(E1210&gt;0,+VLOOKUP($E1210,'CODE GENERATOR'!$D:$AC,21,FALSE),0)</f>
        <v/>
      </c>
      <c r="AA1210" s="101"/>
      <c r="AB1210" s="101"/>
      <c r="AC1210" s="101"/>
      <c r="AD1210" s="101"/>
      <c r="AE1210" s="101"/>
      <c r="AF1210" s="149" t="str">
        <f>IF($C1210&gt;0,$C1210&amp;" "&amp;$P1210&amp;" "&amp;+VLOOKUP($C1210,'STYLE NAMES'!$B:$AC,10,FALSE),"""")</f>
        <v>ATLANTIS-W BLACK KID'S UNISEX KNEE GRIP PRO WINTER BREECHES</v>
      </c>
      <c r="AG1210" s="101" t="str">
        <f>"Enjoy our "&amp;(AF1210)&amp;"; "&amp;IF(C1210&gt;0,+VLOOKUP($C1210,'STYLE NAMES'!$B:$AC,11,FALSE),"")</f>
        <v>Enjoy our ATLANTIS-W BLACK KID'S UNISEX KNEE GRIP PRO WINTER BREECHES; 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
      <c r="AH1210" s="101" t="str">
        <f>IF(C1210&gt;0,+VLOOKUP($C1210,'STYLE NAMES'!$B:$AC,12,FALSE),"")</f>
        <v>*Italian Premium fabric
*Extra-soft and comfortable technical jersey with heat tech polar fabric inside
*4-way stretch fabric
*Breathable and Quick Dry
*Wrinkle-free and Easy Care
*Knee Grip
Composition:
74% Micro PA /  26% Elasthane</v>
      </c>
      <c r="AI1210" s="101" t="str">
        <f>IF(C1210&gt;0,+VLOOKUP($C1210,'STYLE NAMES'!$B:$AC,13,FALSE),"")</f>
        <v>Machine Wash at 30°C
Mild process
Iron at low temperature
Iron from REVERSE
Do NOT iron on logos or prints
Do not bleach
Do NOT Tumble Dry</v>
      </c>
      <c r="AJ1210" s="149" t="str">
        <f>IF($C1210&gt;0,$C1210&amp;" "&amp;$P1210&amp;" "&amp;+VLOOKUP($C1210,'STYLE NAMES'!$B:$AC,14,FALSE),"""")</f>
        <v>ATLANTIS-W BLACK KIŞLIK ÇOCUK UNISEX BİNİCİ PANTOLONU</v>
      </c>
      <c r="AK1210" s="149" t="str">
        <f>"Cavalier SanMarco tarafından tasarlanan "&amp;(AJ1210)&amp;"; "&amp;IF(C1210&gt;0,+VLOOKUP($C1210,'STYLE NAMES'!$B:$AC,15,FALSE),"")</f>
        <v>Cavalier SanMarco tarafından tasarlanan ATLANTIS-W BLACK KIŞLIK ÇOCUK UNISEX BİNİCİ PANTOLONU; EN İYİ KALİTE İTALYAN KUMAŞLAR İLE İTALYA'DA ÜRETİLMİŞTİR
Çift yönlü esneyen mikrofiberden üretilmiş Profesyonel Seri Binici Pantolonu; dış yüzeyde antibakteriyel, su itici ve nefes alabilir teknik jarse kumaştan ve iç kısmında ısı tutan polar kumaştan yapılmıştır. Soğuk hava şartlarında kullanmak için idealdir. Dizde grip detayları en iyi rahatlığı sağlar.</v>
      </c>
      <c r="AL1210" s="149" t="str">
        <f>IF(C1210&gt;0,+VLOOKUP($C1210,'STYLE NAMES'!$B:$AC,16,FALSE),"")</f>
        <v>*İtalyan Premium kumaş
*Dışı ekstra yumuşak ve konforlu teknik jarse, içi ısı tutan polar kumaş
*4 yönlü esneme özelliği
*Nefes alabilir ve hızlı kurur
*Kırışmaz ve kolay bakım
*Diz Grip
Bileşimi:
%74 Mikro PA / %26 Elastan</v>
      </c>
      <c r="AM1210" s="149" t="str">
        <f>IF(C1210&gt;0,+VLOOKUP($C1210,'STYLE NAMES'!$B:$AC,17,FALSE),"")</f>
        <v>Makinede 30°C' de Yıkayın
Hassas Yıkama
Ilık ütü yapın
Tersten ütüleyin
Logo ve baskıları ÜTÜLEMEYİN
Çamaşır suyu kullanmayın
Kurutma Makinesinde Kurutmayın</v>
      </c>
      <c r="AN1210" s="149" t="str">
        <f>IF($C1210&gt;0,$C1210&amp;" "&amp;$P1210&amp;" "&amp;+VLOOKUP($C1210,'STYLE NAMES'!$B:$AC,18,FALSE),"""")</f>
        <v>ATLANTIS-W BLACK PANTALONI INVERNALI KNEE GRIP PRO JUNIOR</v>
      </c>
      <c r="AO1210" s="101" t="str">
        <f>"Disegnato da Cavalier SanMarco "&amp;(AN1210)&amp;"; "&amp;IF(C1210&gt;0,+VLOOKUP($C1210,'STYLE NAMES'!$B:$AC,19,FALSE),"")</f>
        <v>Disegnato da Cavalier SanMarco ATLANTIS-W BLACK PANTALONI INVERNALI KNEE GRIP PRO JUNIOR; PRODOTTO IN ITALIA CON TESSUTI ITALIANI DI ALTA QUALITÀ
Realizzato in faccia con tessuto microfibra Sensitive extra comfort  idrorepellente e traspirante, e dentro con felpa heat tech per tenervi caldo nei ambienti molto freddi. Ideale per attività fisiche anche prolungate. Fondo elastico per garantire un’ottima calzata, grip applicato al ginocchio per la massima aderenza e comfort</v>
      </c>
      <c r="AP1210" s="101" t="str">
        <f>IF(C1210&gt;0,+VLOOKUP($C1210,'STYLE NAMES'!$B:$AC,20,FALSE),"")</f>
        <v>*Tessuto premium italiano
*Jersey tecnico extra morbido e confortevole con felpa heat tech dentro
*Tessuto elasticizzato in 4 direzioni
*Traspirante e ad asciugatura rapida
*Antipiega e facile da curare
*Knee Grip
Composizione:
74% Micro PA / 26% Elastan</v>
      </c>
      <c r="AQ1210" s="101" t="str">
        <f>IF(C1210&gt;0,+VLOOKUP($C1210,'STYLE NAMES'!$B:$AC,21,FALSE),"")</f>
        <v>Lavare in lavatrice a 30°C Ciclo delicato 
Stirare a bassa temperatura
Stirare al rovescio 
Non stirare su loghi o stampe 
Non candeggiare 
Non asciugare in asciugatrice</v>
      </c>
      <c r="AR1210" s="101">
        <f>IF(D1210&gt;0,+VLOOKUP($C1210,'STYLE NAMES'!$B:$AC,22,FALSE),"")</f>
        <v>0</v>
      </c>
      <c r="AS1210" s="101">
        <f>IF(E1210&gt;0,+VLOOKUP($C1210,'STYLE NAMES'!$B:$AC,23,FALSE),"")</f>
        <v>0</v>
      </c>
      <c r="AT1210" s="101">
        <f>IF(F1210&gt;0,+VLOOKUP($C1210,'STYLE NAMES'!$B:$AC,24,FALSE),"")</f>
        <v>0</v>
      </c>
      <c r="AU1210" s="101">
        <f>IF(G1210&gt;0,+VLOOKUP($C1210,'STYLE NAMES'!$B:$AC,25,FALSE),"")</f>
        <v>0</v>
      </c>
      <c r="AV1210" s="101">
        <f>+VLOOKUP($S1210,'CODE GENERATOR'!$P:$AM,15,FALSE)</f>
        <v>0</v>
      </c>
      <c r="AW1210" s="101">
        <f>+VLOOKUP($S1210,'CODE GENERATOR'!$P:$AM,16,FALSE)</f>
        <v>0</v>
      </c>
      <c r="AX1210" s="101">
        <f>+VLOOKUP($S1210,'CODE GENERATOR'!$P:$AM,17,FALSE)</f>
        <v>0</v>
      </c>
      <c r="AY1210" s="101">
        <f>+VLOOKUP($S1210,'CODE GENERATOR'!$P:$AM,18,FALSE)</f>
        <v>0</v>
      </c>
      <c r="AZ1210" s="101">
        <f>+VLOOKUP($S1210,'CODE GENERATOR'!$P:$AM,19,FALSE)</f>
        <v>0</v>
      </c>
      <c r="BA1210" s="101">
        <f>+VLOOKUP($S1210,'CODE GENERATOR'!$P:$AM,20,FALSE)</f>
        <v>0</v>
      </c>
      <c r="BB1210" s="101">
        <f>+VLOOKUP($S1210,'CODE GENERATOR'!$P:$AM,21,FALSE)</f>
        <v>0</v>
      </c>
      <c r="BC1210" s="101">
        <f>+VLOOKUP($S1210,'CODE GENERATOR'!$P:$AM,22,FALSE)</f>
        <v>0</v>
      </c>
      <c r="BD1210" s="101">
        <f>+VLOOKUP($S1210,'CODE GENERATOR'!$P:$AM,23,FALSE)</f>
        <v>0</v>
      </c>
      <c r="BE1210" s="101">
        <f>+VLOOKUP($S1210,'CODE GENERATOR'!$P:$AM,24,FALSE)</f>
        <v>0</v>
      </c>
      <c r="BF1210" s="101">
        <f>IF(C1210&gt;0,+VLOOKUP(G1210,'CATEGORY ID'!$A$1:$L$118,3,FALSE),"")</f>
        <v>30</v>
      </c>
      <c r="BG1210" s="101">
        <f>IF(C1210&gt;0,+VLOOKUP(H1210,'CATEGORY ID'!$D$1:$L$118,3,FALSE),"")</f>
        <v>4</v>
      </c>
      <c r="BH1210" s="101">
        <f>IF(C1210&gt;0,+VLOOKUP((+H1210&amp;I1210),'CATEGORY ID'!$H$1:$I$121,2,FALSE),"")</f>
        <v>113</v>
      </c>
      <c r="BI1210" s="101"/>
      <c r="BJ1210" s="101">
        <f>IF(C1210&gt;0,IF(COUNTIF('CATEGORY ID'!$K$1:$K$121,+H1210&amp;K1210) &gt; 0, +VLOOKUP(+H1210&amp;K1210,'CATEGORY ID'!$K$1:$L$121,2,FALSE),""),"")</f>
        <v>100</v>
      </c>
      <c r="BK1210" s="101" t="str">
        <f>IF(C1210&gt;0,IF(COUNTIF('CATEGORY ID'!$K$124:$K$165, +VLOOKUP(C1210,'STYLE NAMES'!$B:$AE,30,FALSE)) &gt; 0, +VLOOKUP(VLOOKUP(C1210,'STYLE NAMES'!$B:$AE,30,FALSE),'CATEGORY ID'!K:M,2,FALSE),""),"")</f>
        <v/>
      </c>
      <c r="BL1210" s="101">
        <v>75</v>
      </c>
      <c r="BM1210" s="101"/>
      <c r="BN1210" s="101"/>
      <c r="BO1210" s="101"/>
      <c r="BP1210" s="101"/>
      <c r="BQ1210" s="101"/>
      <c r="BR1210" s="101" t="str" cm="1">
        <f t="array" ref="BR1210">IF(C1210&gt;0,_xlfn.TEXTJOIN(";", TRUE,_xlfn.UNIQUE(_xlfn._xlws.FILTER(BF1210:BQ1210,(BF1210:BQ1210&gt;0)),TRUE,FALSE)),"")&amp;";"&amp;BS1210</f>
        <v>30;4;113;100;75;</v>
      </c>
      <c r="BS1210" s="101"/>
      <c r="BT1210" s="101"/>
      <c r="BU1210" s="106">
        <f>IF(C1210&gt;0,+VLOOKUP($C1210,'STYLE NAMES'!$B:$AC,26,FALSE),"")</f>
        <v>169.9</v>
      </c>
      <c r="BV1210" s="106">
        <f>IF(C1210&gt;0,+VLOOKUP($C1210,'STYLE NAMES'!$B:$AC,27,FALSE),"")</f>
        <v>9340</v>
      </c>
      <c r="BW1210" s="106">
        <f>IF(C1210&gt;0,+VLOOKUP($C1210,'STYLE NAMES'!$B:$AC,28,FALSE),"")</f>
        <v>195.38499999999999</v>
      </c>
      <c r="BX1210" s="101"/>
      <c r="BZ1210" s="101">
        <v>2</v>
      </c>
      <c r="CA1210" s="137">
        <f t="shared" si="95"/>
        <v>1</v>
      </c>
      <c r="CB1210" s="137" t="str">
        <f>+VLOOKUP(C1210,'[2]STYLES &amp; MODELS MATRIX'!$A:$G,7,FALSE)</f>
        <v>GHOST</v>
      </c>
      <c r="CC1210" s="137" t="str">
        <f>+VLOOKUP(C1210,'[1]STYLES &amp; SIZE CHARTS'!$A:$H,8,FALSE)</f>
        <v>JB-UB1</v>
      </c>
      <c r="CD1210" s="137">
        <v>1</v>
      </c>
      <c r="CE1210" s="207"/>
    </row>
    <row r="1211" spans="2:83" ht="12" customHeight="1" x14ac:dyDescent="0.2">
      <c r="B1211" s="101" t="s">
        <v>1027</v>
      </c>
      <c r="C1211" s="101" t="s">
        <v>3924</v>
      </c>
      <c r="D1211" s="101" t="s">
        <v>3908</v>
      </c>
      <c r="E1211" s="203" t="s">
        <v>3934</v>
      </c>
      <c r="F1211" s="101" t="s">
        <v>2346</v>
      </c>
      <c r="G1211" s="101" t="str">
        <f>IF(C1211&gt;0,+VLOOKUP($C1211,'STYLE NAMES'!$B:$AC,4,FALSE),"")</f>
        <v>RIDER</v>
      </c>
      <c r="H1211" s="101" t="str">
        <f>IF(C1211&gt;0,+VLOOKUP($C1211,'STYLE NAMES'!$B:$AC,5,FALSE),"")</f>
        <v>WOMEN</v>
      </c>
      <c r="I1211" s="101" t="str">
        <f>IF(C1211&gt;0,+VLOOKUP($C1211,'STYLE NAMES'!$B:$AC,6,FALSE),"")</f>
        <v>TOPS</v>
      </c>
      <c r="J1211" s="101" t="str">
        <f>IF(C1211&gt;0,+VLOOKUP($C1211,'STYLE NAMES'!$B:$AC,7,FALSE),"")</f>
        <v>WOMEN</v>
      </c>
      <c r="K1211" s="101" t="str">
        <f>IF(C1211&gt;0,+VLOOKUP($C1211,'STYLE NAMES'!$B:$AC,8,FALSE),"")</f>
        <v>CASUAL SHIRTS</v>
      </c>
      <c r="L1211" s="101" t="str">
        <f>IF(E1211&gt;0,+VLOOKUP($E1211,'CODE GENERATOR'!$D:$T,3,FALSE),"")</f>
        <v>W</v>
      </c>
      <c r="M1211" s="101" t="str">
        <f>IF(E1211&gt;0,+VLOOKUP($E1211,'CODE GENERATOR'!$D:$T,4,FALSE),"")</f>
        <v>TECH JERSEY</v>
      </c>
      <c r="N1211" s="101" t="str">
        <f>IF(E1211&gt;0,+VLOOKUP($E1211,'CODE GENERATOR'!$D:$T,6,FALSE),"")</f>
        <v>BLACK</v>
      </c>
      <c r="O1211" s="101" t="str">
        <f>IF(E1211&gt;0,+VLOOKUP($E1211,'CODE GENERATOR'!$D:$T,7,FALSE),"")</f>
        <v>BLACK</v>
      </c>
      <c r="P1211" s="101" t="str">
        <f t="shared" ref="P1211:P1228" si="96">IF(E1211&gt;0,+IF(N1211=O1211,N1211,N1211&amp;"/"&amp;O1211),"")</f>
        <v>BLACK</v>
      </c>
      <c r="Q1211" s="104" t="str">
        <f>IF(E1211&gt;0,+VLOOKUP($E1211,'CODE GENERATOR'!$D:$T,11,FALSE),"")</f>
        <v>R.TOPWN_CSS0112W</v>
      </c>
      <c r="R1211" s="104" t="str">
        <f>IF(E1211&gt;0,+VLOOKUP($E1211,'CODE GENERATOR'!$D:$T,12,FALSE),"")</f>
        <v>TJR0038BLKBLK</v>
      </c>
      <c r="S1211" s="104" t="str">
        <f>IF(E1211&gt;0,+VLOOKUP($E1211,'CODE GENERATOR'!$D:$T,13,FALSE),"")</f>
        <v>R.TOPWN_CSS0112W_TJR0038BLKBLK</v>
      </c>
      <c r="T1211" s="104" t="str">
        <f t="shared" ref="T1211:T1228" si="97">+S1211&amp;"_"&amp;F1211</f>
        <v>R.TOPWN_CSS0112W_TJR0038BLKBLK_XS</v>
      </c>
      <c r="U1211" s="105"/>
      <c r="V1211" s="107" t="str" cm="1">
        <f t="array" ref="V1211">_xlfn.TEXTJOIN(";", TRUE, _xlfn.UNIQUE(_xlfn._xlws.FILTER(P$3:P$10029, C$3:C$10029=C1211)))</f>
        <v>BLACK;TAUPE;STEEL BLUE</v>
      </c>
      <c r="W1211" s="107" t="str" cm="1">
        <f t="array" ref="W1211">_xlfn.TEXTJOIN(";", TRUE, _xlfn.UNIQUE(_xlfn._xlws.FILTER(F$3:F$10029, C$3:C$10029=C1211)))</f>
        <v>XS;S;M;L;XL;XXL</v>
      </c>
      <c r="X1211" s="101">
        <f>IF(E1211&gt;0,+VLOOKUP($E1211,'CODE GENERATOR'!$D:$AC,19,FALSE),0)</f>
        <v>0</v>
      </c>
      <c r="Y1211" s="101" t="str">
        <f>IF(E1211&gt;0,+VLOOKUP($E1211,'CODE GENERATOR'!$D:$AC,20,FALSE),0)</f>
        <v/>
      </c>
      <c r="Z1211" s="101" t="str">
        <f>IF(E1211&gt;0,+VLOOKUP($E1211,'CODE GENERATOR'!$D:$AC,21,FALSE),0)</f>
        <v/>
      </c>
      <c r="AA1211" s="101"/>
      <c r="AB1211" s="101"/>
      <c r="AC1211" s="101"/>
      <c r="AD1211" s="101"/>
      <c r="AE1211" s="101"/>
      <c r="AF1211" s="149" t="str">
        <f>IF($C1211&gt;0,$C1211&amp;" "&amp;$P1211&amp;" "&amp;+VLOOKUP($C1211,'STYLE NAMES'!$B:$AC,10,FALSE),"""")</f>
        <v>VENETA BLACK WOMEN'S OVERSIZE CASUAL SHIRT</v>
      </c>
      <c r="AG1211" s="101" t="str">
        <f>"Enjoy our "&amp;(AF1211)&amp;"; "&amp;IF(C1211&gt;0,+VLOOKUP($C1211,'STYLE NAMES'!$B:$AC,11,FALSE),"")</f>
        <v>Enjoy our VENETA BLACK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11" s="101" t="str">
        <f>IF(C1211&gt;0,+VLOOKUP($C1211,'STYLE NAMES'!$B:$AC,12,FALSE),"")</f>
        <v>* Specially engineered design for high performance
* 4-way super stretch supreme jersey
* Soft and comfortable
* Breathable
* Quick dry
Composition:
75% Poliamide 25% Elasthane</v>
      </c>
      <c r="AI1211" s="101" t="str">
        <f>IF(C1211&gt;0,+VLOOKUP($C1211,'STYLE NAMES'!$B:$AC,13,FALSE),"")</f>
        <v>Machine Wash at 30°C
Mild process
Iron at low temperature
Iron from REVERSE
Do NOT iron on logos or prints
Do not bleach
Do NOT Tumble Dry</v>
      </c>
      <c r="AJ1211" s="149" t="str">
        <f>IF($C1211&gt;0,$C1211&amp;" "&amp;$P1211&amp;" "&amp;+VLOOKUP($C1211,'STYLE NAMES'!$B:$AC,14,FALSE),"""")</f>
        <v>VENETA BLACK KADIN OVERSIZE CASUAL GÖMLEK</v>
      </c>
      <c r="AK1211" s="149" t="str">
        <f>"Cavalier SanMarco tarafından tasarlanan "&amp;(AJ1211)&amp;"; "&amp;IF(C1211&gt;0,+VLOOKUP($C1211,'STYLE NAMES'!$B:$AC,15,FALSE),"")</f>
        <v>Cavalier SanMarco tarafından tasarlanan VENETA BLACK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11" s="149" t="str">
        <f>IF(C1211&gt;0,+VLOOKUP($C1211,'STYLE NAMES'!$B:$AC,16,FALSE),"")</f>
        <v>* Yüksek performans için özel tasarım
* 4 yönlü süper streç süprem kumaş
* Yumuşak ve rahat
* Nefes alabilir
* Hızlı kuruma
Kompozisyon:
%75 Polyamid  %25 Elastan</v>
      </c>
      <c r="AM1211" s="149" t="str">
        <f>IF(C1211&gt;0,+VLOOKUP($C1211,'STYLE NAMES'!$B:$AC,17,FALSE),"")</f>
        <v>Makinede 30°C' de Yıkayın
Hassas Yıkama
Ilık ütü yapın
Tersten ütüleyin
Logo ve baskıları ÜTÜLEMEYİN
Çamaşır suyu kullanmayın
Kurutma Makinesinde Kurutmayın</v>
      </c>
      <c r="AN1211" s="149" t="str">
        <f>IF($C1211&gt;0,$C1211&amp;" "&amp;$P1211&amp;" "&amp;+VLOOKUP($C1211,'STYLE NAMES'!$B:$AC,18,FALSE),"""")</f>
        <v>VENETA BLACK CAMICIA DA DONNA CASUAL OVERSIZE</v>
      </c>
      <c r="AO1211" s="101" t="str">
        <f>"Disegnato da Cavalier SanMarco "&amp;(AN1211)&amp;"; "&amp;IF(C1211&gt;0,+VLOOKUP($C1211,'STYLE NAMES'!$B:$AC,19,FALSE),"")</f>
        <v>Disegnato da Cavalier SanMarco VENETA BLACK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11" s="101" t="str">
        <f>IF(C1211&gt;0,+VLOOKUP($C1211,'STYLE NAMES'!$B:$AC,20,FALSE),"")</f>
        <v>*Design ingegnerizzato per alte prestazioni 
*Jersey supreme elasticizzato  4-way-stretch 
*Morbido e confortevole 
*Traspirante Asciugatura rapida 
Composizione: 
75% Poliammide  25% Elastan</v>
      </c>
      <c r="AQ1211" s="101" t="str">
        <f>IF(C1211&gt;0,+VLOOKUP($C1211,'STYLE NAMES'!$B:$AC,21,FALSE),"")</f>
        <v>Lavare in lavatrice a 30°C Ciclo delicato 
Stirare a bassa temperatura
Stirare al rovescio 
Non stirare su loghi o stampe 
Non candeggiare 
Non asciugare in asciugatrice</v>
      </c>
      <c r="AR1211" s="101">
        <f>IF(D1211&gt;0,+VLOOKUP($C1211,'STYLE NAMES'!$B:$AC,22,FALSE),"")</f>
        <v>0</v>
      </c>
      <c r="AS1211" s="101">
        <f>IF(E1211&gt;0,+VLOOKUP($C1211,'STYLE NAMES'!$B:$AC,23,FALSE),"")</f>
        <v>0</v>
      </c>
      <c r="AT1211" s="101">
        <f>IF(F1211&gt;0,+VLOOKUP($C1211,'STYLE NAMES'!$B:$AC,24,FALSE),"")</f>
        <v>0</v>
      </c>
      <c r="AU1211" s="101">
        <f>IF(G1211&gt;0,+VLOOKUP($C1211,'STYLE NAMES'!$B:$AC,25,FALSE),"")</f>
        <v>0</v>
      </c>
      <c r="AV1211" s="101">
        <f>+VLOOKUP($S1211,'CODE GENERATOR'!$P:$AM,15,FALSE)</f>
        <v>0</v>
      </c>
      <c r="AW1211" s="101">
        <f>+VLOOKUP($S1211,'CODE GENERATOR'!$P:$AM,16,FALSE)</f>
        <v>0</v>
      </c>
      <c r="AX1211" s="101">
        <f>+VLOOKUP($S1211,'CODE GENERATOR'!$P:$AM,17,FALSE)</f>
        <v>0</v>
      </c>
      <c r="AY1211" s="101">
        <f>+VLOOKUP($S1211,'CODE GENERATOR'!$P:$AM,18,FALSE)</f>
        <v>0</v>
      </c>
      <c r="AZ1211" s="101">
        <f>+VLOOKUP($S1211,'CODE GENERATOR'!$P:$AM,19,FALSE)</f>
        <v>0</v>
      </c>
      <c r="BA1211" s="101">
        <f>+VLOOKUP($S1211,'CODE GENERATOR'!$P:$AM,20,FALSE)</f>
        <v>0</v>
      </c>
      <c r="BB1211" s="101">
        <f>+VLOOKUP($S1211,'CODE GENERATOR'!$P:$AM,21,FALSE)</f>
        <v>0</v>
      </c>
      <c r="BC1211" s="101">
        <f>+VLOOKUP($S1211,'CODE GENERATOR'!$P:$AM,22,FALSE)</f>
        <v>0</v>
      </c>
      <c r="BD1211" s="101">
        <f>+VLOOKUP($S1211,'CODE GENERATOR'!$P:$AM,23,FALSE)</f>
        <v>0</v>
      </c>
      <c r="BE1211" s="101">
        <f>+VLOOKUP($S1211,'CODE GENERATOR'!$P:$AM,24,FALSE)</f>
        <v>0</v>
      </c>
      <c r="BF1211" s="101">
        <f>IF(C1211&gt;0,+VLOOKUP(G1211,'CATEGORY ID'!$A$1:$L$118,3,FALSE),"")</f>
        <v>30</v>
      </c>
      <c r="BG1211" s="101">
        <f>IF(C1211&gt;0,+VLOOKUP(H1211,'CATEGORY ID'!$D$1:$L$118,3,FALSE),"")</f>
        <v>3</v>
      </c>
      <c r="BH1211" s="101">
        <f>IF(C1211&gt;0,+VLOOKUP((+H1211&amp;I1211),'CATEGORY ID'!$H$1:$I$121,2,FALSE),"")</f>
        <v>109</v>
      </c>
      <c r="BI1211" s="101"/>
      <c r="BJ1211" s="101" t="str">
        <f>IF(C1211&gt;0,IF(COUNTIF('CATEGORY ID'!$K$1:$K$121,+H1211&amp;K1211) &gt; 0, +VLOOKUP(+H1211&amp;K1211,'CATEGORY ID'!$K$1:$L$121,2,FALSE),""),"")</f>
        <v/>
      </c>
      <c r="BK1211" s="101" t="str">
        <f>IF(C1211&gt;0,IF(COUNTIF('CATEGORY ID'!$K$124:$K$165, +VLOOKUP(C1211,'STYLE NAMES'!$B:$AE,30,FALSE)) &gt; 0, +VLOOKUP(VLOOKUP(C1211,'STYLE NAMES'!$B:$AE,30,FALSE),'CATEGORY ID'!K:M,2,FALSE),""),"")</f>
        <v/>
      </c>
      <c r="BL1211" s="101"/>
      <c r="BM1211" s="101"/>
      <c r="BN1211" s="101"/>
      <c r="BO1211" s="101"/>
      <c r="BP1211" s="101"/>
      <c r="BQ1211" s="101"/>
      <c r="BR1211" s="101" t="str" cm="1">
        <f t="array" ref="BR1211">IF(C1211&gt;0,_xlfn.TEXTJOIN(";", TRUE,_xlfn.UNIQUE(_xlfn._xlws.FILTER(BF1211:BQ1211,(BF1211:BQ1211&gt;0)),TRUE,FALSE)),"")&amp;";"&amp;BS1211</f>
        <v>30;3;109;</v>
      </c>
      <c r="BS1211" s="101"/>
      <c r="BT1211" s="101"/>
      <c r="BU1211" s="106">
        <f>IF(C1211&gt;0,+VLOOKUP($C1211,'STYLE NAMES'!$B:$AC,26,FALSE),"")</f>
        <v>129.9</v>
      </c>
      <c r="BV1211" s="106">
        <f>IF(C1211&gt;0,+VLOOKUP($C1211,'STYLE NAMES'!$B:$AC,27,FALSE),"")</f>
        <v>7140</v>
      </c>
      <c r="BW1211" s="106">
        <f>IF(C1211&gt;0,+VLOOKUP($C1211,'STYLE NAMES'!$B:$AC,28,FALSE),"")</f>
        <v>149.38499999999999</v>
      </c>
      <c r="BX1211" s="101"/>
      <c r="BZ1211" s="101">
        <v>0</v>
      </c>
      <c r="CA1211" s="137">
        <f t="shared" ref="CA1211:CA1228" si="98">+IF(X1211=0,0,1)</f>
        <v>0</v>
      </c>
      <c r="CB1211" s="137">
        <f>+VLOOKUP(C1211,'[2]STYLES &amp; MODELS MATRIX'!$A:$G,7,FALSE)</f>
        <v>0</v>
      </c>
      <c r="CC1211" s="137">
        <f>+VLOOKUP(C1211,'[1]STYLES &amp; SIZE CHARTS'!$A:$H,8,FALSE)</f>
        <v>0</v>
      </c>
      <c r="CD1211" s="137"/>
      <c r="CE1211" s="207"/>
    </row>
    <row r="1212" spans="2:83" ht="12" customHeight="1" x14ac:dyDescent="0.2">
      <c r="B1212" s="101" t="s">
        <v>1027</v>
      </c>
      <c r="C1212" s="101" t="s">
        <v>3924</v>
      </c>
      <c r="D1212" s="101" t="s">
        <v>3908</v>
      </c>
      <c r="E1212" s="203" t="s">
        <v>3934</v>
      </c>
      <c r="F1212" s="101" t="s">
        <v>785</v>
      </c>
      <c r="G1212" s="101" t="str">
        <f>IF(C1212&gt;0,+VLOOKUP($C1212,'STYLE NAMES'!$B:$AC,4,FALSE),"")</f>
        <v>RIDER</v>
      </c>
      <c r="H1212" s="101" t="str">
        <f>IF(C1212&gt;0,+VLOOKUP($C1212,'STYLE NAMES'!$B:$AC,5,FALSE),"")</f>
        <v>WOMEN</v>
      </c>
      <c r="I1212" s="101" t="str">
        <f>IF(C1212&gt;0,+VLOOKUP($C1212,'STYLE NAMES'!$B:$AC,6,FALSE),"")</f>
        <v>TOPS</v>
      </c>
      <c r="J1212" s="101" t="str">
        <f>IF(C1212&gt;0,+VLOOKUP($C1212,'STYLE NAMES'!$B:$AC,7,FALSE),"")</f>
        <v>WOMEN</v>
      </c>
      <c r="K1212" s="101" t="str">
        <f>IF(C1212&gt;0,+VLOOKUP($C1212,'STYLE NAMES'!$B:$AC,8,FALSE),"")</f>
        <v>CASUAL SHIRTS</v>
      </c>
      <c r="L1212" s="101" t="str">
        <f>IF(E1212&gt;0,+VLOOKUP($E1212,'CODE GENERATOR'!$D:$T,3,FALSE),"")</f>
        <v>W</v>
      </c>
      <c r="M1212" s="101" t="str">
        <f>IF(E1212&gt;0,+VLOOKUP($E1212,'CODE GENERATOR'!$D:$T,4,FALSE),"")</f>
        <v>TECH JERSEY</v>
      </c>
      <c r="N1212" s="101" t="str">
        <f>IF(E1212&gt;0,+VLOOKUP($E1212,'CODE GENERATOR'!$D:$T,6,FALSE),"")</f>
        <v>BLACK</v>
      </c>
      <c r="O1212" s="101" t="str">
        <f>IF(E1212&gt;0,+VLOOKUP($E1212,'CODE GENERATOR'!$D:$T,7,FALSE),"")</f>
        <v>BLACK</v>
      </c>
      <c r="P1212" s="101" t="str">
        <f t="shared" si="96"/>
        <v>BLACK</v>
      </c>
      <c r="Q1212" s="104" t="str">
        <f>IF(E1212&gt;0,+VLOOKUP($E1212,'CODE GENERATOR'!$D:$T,11,FALSE),"")</f>
        <v>R.TOPWN_CSS0112W</v>
      </c>
      <c r="R1212" s="104" t="str">
        <f>IF(E1212&gt;0,+VLOOKUP($E1212,'CODE GENERATOR'!$D:$T,12,FALSE),"")</f>
        <v>TJR0038BLKBLK</v>
      </c>
      <c r="S1212" s="104" t="str">
        <f>IF(E1212&gt;0,+VLOOKUP($E1212,'CODE GENERATOR'!$D:$T,13,FALSE),"")</f>
        <v>R.TOPWN_CSS0112W_TJR0038BLKBLK</v>
      </c>
      <c r="T1212" s="104" t="str">
        <f t="shared" si="97"/>
        <v>R.TOPWN_CSS0112W_TJR0038BLKBLK_S</v>
      </c>
      <c r="U1212" s="105"/>
      <c r="V1212" s="107" t="str" cm="1">
        <f t="array" ref="V1212">_xlfn.TEXTJOIN(";", TRUE, _xlfn.UNIQUE(_xlfn._xlws.FILTER(P$3:P$10029, C$3:C$10029=C1212)))</f>
        <v>BLACK;TAUPE;STEEL BLUE</v>
      </c>
      <c r="W1212" s="107" t="str" cm="1">
        <f t="array" ref="W1212">_xlfn.TEXTJOIN(";", TRUE, _xlfn.UNIQUE(_xlfn._xlws.FILTER(F$3:F$10029, C$3:C$10029=C1212)))</f>
        <v>XS;S;M;L;XL;XXL</v>
      </c>
      <c r="X1212" s="101">
        <f>IF(E1212&gt;0,+VLOOKUP($E1212,'CODE GENERATOR'!$D:$AC,19,FALSE),0)</f>
        <v>0</v>
      </c>
      <c r="Y1212" s="101" t="str">
        <f>IF(E1212&gt;0,+VLOOKUP($E1212,'CODE GENERATOR'!$D:$AC,20,FALSE),0)</f>
        <v/>
      </c>
      <c r="Z1212" s="101" t="str">
        <f>IF(E1212&gt;0,+VLOOKUP($E1212,'CODE GENERATOR'!$D:$AC,21,FALSE),0)</f>
        <v/>
      </c>
      <c r="AA1212" s="101"/>
      <c r="AB1212" s="101"/>
      <c r="AC1212" s="101"/>
      <c r="AD1212" s="101"/>
      <c r="AE1212" s="101"/>
      <c r="AF1212" s="149" t="str">
        <f>IF($C1212&gt;0,$C1212&amp;" "&amp;$P1212&amp;" "&amp;+VLOOKUP($C1212,'STYLE NAMES'!$B:$AC,10,FALSE),"""")</f>
        <v>VENETA BLACK WOMEN'S OVERSIZE CASUAL SHIRT</v>
      </c>
      <c r="AG1212" s="101" t="str">
        <f>"Enjoy our "&amp;(AF1212)&amp;"; "&amp;IF(C1212&gt;0,+VLOOKUP($C1212,'STYLE NAMES'!$B:$AC,11,FALSE),"")</f>
        <v>Enjoy our VENETA BLACK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12" s="101" t="str">
        <f>IF(C1212&gt;0,+VLOOKUP($C1212,'STYLE NAMES'!$B:$AC,12,FALSE),"")</f>
        <v>* Specially engineered design for high performance
* 4-way super stretch supreme jersey
* Soft and comfortable
* Breathable
* Quick dry
Composition:
75% Poliamide 25% Elasthane</v>
      </c>
      <c r="AI1212" s="101" t="str">
        <f>IF(C1212&gt;0,+VLOOKUP($C1212,'STYLE NAMES'!$B:$AC,13,FALSE),"")</f>
        <v>Machine Wash at 30°C
Mild process
Iron at low temperature
Iron from REVERSE
Do NOT iron on logos or prints
Do not bleach
Do NOT Tumble Dry</v>
      </c>
      <c r="AJ1212" s="149" t="str">
        <f>IF($C1212&gt;0,$C1212&amp;" "&amp;$P1212&amp;" "&amp;+VLOOKUP($C1212,'STYLE NAMES'!$B:$AC,14,FALSE),"""")</f>
        <v>VENETA BLACK KADIN OVERSIZE CASUAL GÖMLEK</v>
      </c>
      <c r="AK1212" s="149" t="str">
        <f>"Cavalier SanMarco tarafından tasarlanan "&amp;(AJ1212)&amp;"; "&amp;IF(C1212&gt;0,+VLOOKUP($C1212,'STYLE NAMES'!$B:$AC,15,FALSE),"")</f>
        <v>Cavalier SanMarco tarafından tasarlanan VENETA BLACK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12" s="149" t="str">
        <f>IF(C1212&gt;0,+VLOOKUP($C1212,'STYLE NAMES'!$B:$AC,16,FALSE),"")</f>
        <v>* Yüksek performans için özel tasarım
* 4 yönlü süper streç süprem kumaş
* Yumuşak ve rahat
* Nefes alabilir
* Hızlı kuruma
Kompozisyon:
%75 Polyamid  %25 Elastan</v>
      </c>
      <c r="AM1212" s="149" t="str">
        <f>IF(C1212&gt;0,+VLOOKUP($C1212,'STYLE NAMES'!$B:$AC,17,FALSE),"")</f>
        <v>Makinede 30°C' de Yıkayın
Hassas Yıkama
Ilık ütü yapın
Tersten ütüleyin
Logo ve baskıları ÜTÜLEMEYİN
Çamaşır suyu kullanmayın
Kurutma Makinesinde Kurutmayın</v>
      </c>
      <c r="AN1212" s="149" t="str">
        <f>IF($C1212&gt;0,$C1212&amp;" "&amp;$P1212&amp;" "&amp;+VLOOKUP($C1212,'STYLE NAMES'!$B:$AC,18,FALSE),"""")</f>
        <v>VENETA BLACK CAMICIA DA DONNA CASUAL OVERSIZE</v>
      </c>
      <c r="AO1212" s="101" t="str">
        <f>"Disegnato da Cavalier SanMarco "&amp;(AN1212)&amp;"; "&amp;IF(C1212&gt;0,+VLOOKUP($C1212,'STYLE NAMES'!$B:$AC,19,FALSE),"")</f>
        <v>Disegnato da Cavalier SanMarco VENETA BLACK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12" s="101" t="str">
        <f>IF(C1212&gt;0,+VLOOKUP($C1212,'STYLE NAMES'!$B:$AC,20,FALSE),"")</f>
        <v>*Design ingegnerizzato per alte prestazioni 
*Jersey supreme elasticizzato  4-way-stretch 
*Morbido e confortevole 
*Traspirante Asciugatura rapida 
Composizione: 
75% Poliammide  25% Elastan</v>
      </c>
      <c r="AQ1212" s="101" t="str">
        <f>IF(C1212&gt;0,+VLOOKUP($C1212,'STYLE NAMES'!$B:$AC,21,FALSE),"")</f>
        <v>Lavare in lavatrice a 30°C Ciclo delicato 
Stirare a bassa temperatura
Stirare al rovescio 
Non stirare su loghi o stampe 
Non candeggiare 
Non asciugare in asciugatrice</v>
      </c>
      <c r="AR1212" s="101">
        <f>IF(D1212&gt;0,+VLOOKUP($C1212,'STYLE NAMES'!$B:$AC,22,FALSE),"")</f>
        <v>0</v>
      </c>
      <c r="AS1212" s="101">
        <f>IF(E1212&gt;0,+VLOOKUP($C1212,'STYLE NAMES'!$B:$AC,23,FALSE),"")</f>
        <v>0</v>
      </c>
      <c r="AT1212" s="101">
        <f>IF(F1212&gt;0,+VLOOKUP($C1212,'STYLE NAMES'!$B:$AC,24,FALSE),"")</f>
        <v>0</v>
      </c>
      <c r="AU1212" s="101">
        <f>IF(G1212&gt;0,+VLOOKUP($C1212,'STYLE NAMES'!$B:$AC,25,FALSE),"")</f>
        <v>0</v>
      </c>
      <c r="AV1212" s="101">
        <f>+VLOOKUP($S1212,'CODE GENERATOR'!$P:$AM,15,FALSE)</f>
        <v>0</v>
      </c>
      <c r="AW1212" s="101">
        <f>+VLOOKUP($S1212,'CODE GENERATOR'!$P:$AM,16,FALSE)</f>
        <v>0</v>
      </c>
      <c r="AX1212" s="101">
        <f>+VLOOKUP($S1212,'CODE GENERATOR'!$P:$AM,17,FALSE)</f>
        <v>0</v>
      </c>
      <c r="AY1212" s="101">
        <f>+VLOOKUP($S1212,'CODE GENERATOR'!$P:$AM,18,FALSE)</f>
        <v>0</v>
      </c>
      <c r="AZ1212" s="101">
        <f>+VLOOKUP($S1212,'CODE GENERATOR'!$P:$AM,19,FALSE)</f>
        <v>0</v>
      </c>
      <c r="BA1212" s="101">
        <f>+VLOOKUP($S1212,'CODE GENERATOR'!$P:$AM,20,FALSE)</f>
        <v>0</v>
      </c>
      <c r="BB1212" s="101">
        <f>+VLOOKUP($S1212,'CODE GENERATOR'!$P:$AM,21,FALSE)</f>
        <v>0</v>
      </c>
      <c r="BC1212" s="101">
        <f>+VLOOKUP($S1212,'CODE GENERATOR'!$P:$AM,22,FALSE)</f>
        <v>0</v>
      </c>
      <c r="BD1212" s="101">
        <f>+VLOOKUP($S1212,'CODE GENERATOR'!$P:$AM,23,FALSE)</f>
        <v>0</v>
      </c>
      <c r="BE1212" s="101">
        <f>+VLOOKUP($S1212,'CODE GENERATOR'!$P:$AM,24,FALSE)</f>
        <v>0</v>
      </c>
      <c r="BF1212" s="101">
        <f>IF(C1212&gt;0,+VLOOKUP(G1212,'CATEGORY ID'!$A$1:$L$118,3,FALSE),"")</f>
        <v>30</v>
      </c>
      <c r="BG1212" s="101">
        <f>IF(C1212&gt;0,+VLOOKUP(H1212,'CATEGORY ID'!$D$1:$L$118,3,FALSE),"")</f>
        <v>3</v>
      </c>
      <c r="BH1212" s="101">
        <f>IF(C1212&gt;0,+VLOOKUP((+H1212&amp;I1212),'CATEGORY ID'!$H$1:$I$121,2,FALSE),"")</f>
        <v>109</v>
      </c>
      <c r="BI1212" s="101"/>
      <c r="BJ1212" s="101" t="str">
        <f>IF(C1212&gt;0,IF(COUNTIF('CATEGORY ID'!$K$1:$K$121,+H1212&amp;K1212) &gt; 0, +VLOOKUP(+H1212&amp;K1212,'CATEGORY ID'!$K$1:$L$121,2,FALSE),""),"")</f>
        <v/>
      </c>
      <c r="BK1212" s="101" t="str">
        <f>IF(C1212&gt;0,IF(COUNTIF('CATEGORY ID'!$K$124:$K$165, +VLOOKUP(C1212,'STYLE NAMES'!$B:$AE,30,FALSE)) &gt; 0, +VLOOKUP(VLOOKUP(C1212,'STYLE NAMES'!$B:$AE,30,FALSE),'CATEGORY ID'!K:M,2,FALSE),""),"")</f>
        <v/>
      </c>
      <c r="BL1212" s="101"/>
      <c r="BM1212" s="101"/>
      <c r="BN1212" s="101"/>
      <c r="BO1212" s="101"/>
      <c r="BP1212" s="101"/>
      <c r="BQ1212" s="101"/>
      <c r="BR1212" s="101" t="str" cm="1">
        <f t="array" ref="BR1212">IF(C1212&gt;0,_xlfn.TEXTJOIN(";", TRUE,_xlfn.UNIQUE(_xlfn._xlws.FILTER(BF1212:BQ1212,(BF1212:BQ1212&gt;0)),TRUE,FALSE)),"")&amp;";"&amp;BS1212</f>
        <v>30;3;109;</v>
      </c>
      <c r="BS1212" s="101"/>
      <c r="BT1212" s="101"/>
      <c r="BU1212" s="106">
        <f>IF(C1212&gt;0,+VLOOKUP($C1212,'STYLE NAMES'!$B:$AC,26,FALSE),"")</f>
        <v>129.9</v>
      </c>
      <c r="BV1212" s="106">
        <f>IF(C1212&gt;0,+VLOOKUP($C1212,'STYLE NAMES'!$B:$AC,27,FALSE),"")</f>
        <v>7140</v>
      </c>
      <c r="BW1212" s="106">
        <f>IF(C1212&gt;0,+VLOOKUP($C1212,'STYLE NAMES'!$B:$AC,28,FALSE),"")</f>
        <v>149.38499999999999</v>
      </c>
      <c r="BX1212" s="101"/>
      <c r="BZ1212" s="101">
        <v>0</v>
      </c>
      <c r="CA1212" s="137">
        <f t="shared" si="98"/>
        <v>0</v>
      </c>
      <c r="CB1212" s="137">
        <f>+VLOOKUP(C1212,'[2]STYLES &amp; MODELS MATRIX'!$A:$G,7,FALSE)</f>
        <v>0</v>
      </c>
      <c r="CC1212" s="137">
        <f>+VLOOKUP(C1212,'[1]STYLES &amp; SIZE CHARTS'!$A:$H,8,FALSE)</f>
        <v>0</v>
      </c>
      <c r="CD1212" s="137"/>
      <c r="CE1212" s="207"/>
    </row>
    <row r="1213" spans="2:83" ht="12" customHeight="1" x14ac:dyDescent="0.2">
      <c r="B1213" s="101" t="s">
        <v>1027</v>
      </c>
      <c r="C1213" s="101" t="s">
        <v>3924</v>
      </c>
      <c r="D1213" s="101" t="s">
        <v>3908</v>
      </c>
      <c r="E1213" s="203" t="s">
        <v>3934</v>
      </c>
      <c r="F1213" s="101" t="s">
        <v>2247</v>
      </c>
      <c r="G1213" s="101" t="str">
        <f>IF(C1213&gt;0,+VLOOKUP($C1213,'STYLE NAMES'!$B:$AC,4,FALSE),"")</f>
        <v>RIDER</v>
      </c>
      <c r="H1213" s="101" t="str">
        <f>IF(C1213&gt;0,+VLOOKUP($C1213,'STYLE NAMES'!$B:$AC,5,FALSE),"")</f>
        <v>WOMEN</v>
      </c>
      <c r="I1213" s="101" t="str">
        <f>IF(C1213&gt;0,+VLOOKUP($C1213,'STYLE NAMES'!$B:$AC,6,FALSE),"")</f>
        <v>TOPS</v>
      </c>
      <c r="J1213" s="101" t="str">
        <f>IF(C1213&gt;0,+VLOOKUP($C1213,'STYLE NAMES'!$B:$AC,7,FALSE),"")</f>
        <v>WOMEN</v>
      </c>
      <c r="K1213" s="101" t="str">
        <f>IF(C1213&gt;0,+VLOOKUP($C1213,'STYLE NAMES'!$B:$AC,8,FALSE),"")</f>
        <v>CASUAL SHIRTS</v>
      </c>
      <c r="L1213" s="101" t="str">
        <f>IF(E1213&gt;0,+VLOOKUP($E1213,'CODE GENERATOR'!$D:$T,3,FALSE),"")</f>
        <v>W</v>
      </c>
      <c r="M1213" s="101" t="str">
        <f>IF(E1213&gt;0,+VLOOKUP($E1213,'CODE GENERATOR'!$D:$T,4,FALSE),"")</f>
        <v>TECH JERSEY</v>
      </c>
      <c r="N1213" s="101" t="str">
        <f>IF(E1213&gt;0,+VLOOKUP($E1213,'CODE GENERATOR'!$D:$T,6,FALSE),"")</f>
        <v>BLACK</v>
      </c>
      <c r="O1213" s="101" t="str">
        <f>IF(E1213&gt;0,+VLOOKUP($E1213,'CODE GENERATOR'!$D:$T,7,FALSE),"")</f>
        <v>BLACK</v>
      </c>
      <c r="P1213" s="101" t="str">
        <f t="shared" si="96"/>
        <v>BLACK</v>
      </c>
      <c r="Q1213" s="104" t="str">
        <f>IF(E1213&gt;0,+VLOOKUP($E1213,'CODE GENERATOR'!$D:$T,11,FALSE),"")</f>
        <v>R.TOPWN_CSS0112W</v>
      </c>
      <c r="R1213" s="104" t="str">
        <f>IF(E1213&gt;0,+VLOOKUP($E1213,'CODE GENERATOR'!$D:$T,12,FALSE),"")</f>
        <v>TJR0038BLKBLK</v>
      </c>
      <c r="S1213" s="104" t="str">
        <f>IF(E1213&gt;0,+VLOOKUP($E1213,'CODE GENERATOR'!$D:$T,13,FALSE),"")</f>
        <v>R.TOPWN_CSS0112W_TJR0038BLKBLK</v>
      </c>
      <c r="T1213" s="104" t="str">
        <f t="shared" si="97"/>
        <v>R.TOPWN_CSS0112W_TJR0038BLKBLK_M</v>
      </c>
      <c r="U1213" s="105"/>
      <c r="V1213" s="107" t="str" cm="1">
        <f t="array" ref="V1213">_xlfn.TEXTJOIN(";", TRUE, _xlfn.UNIQUE(_xlfn._xlws.FILTER(P$3:P$10029, C$3:C$10029=C1213)))</f>
        <v>BLACK;TAUPE;STEEL BLUE</v>
      </c>
      <c r="W1213" s="107" t="str" cm="1">
        <f t="array" ref="W1213">_xlfn.TEXTJOIN(";", TRUE, _xlfn.UNIQUE(_xlfn._xlws.FILTER(F$3:F$10029, C$3:C$10029=C1213)))</f>
        <v>XS;S;M;L;XL;XXL</v>
      </c>
      <c r="X1213" s="101">
        <f>IF(E1213&gt;0,+VLOOKUP($E1213,'CODE GENERATOR'!$D:$AC,19,FALSE),0)</f>
        <v>0</v>
      </c>
      <c r="Y1213" s="101" t="str">
        <f>IF(E1213&gt;0,+VLOOKUP($E1213,'CODE GENERATOR'!$D:$AC,20,FALSE),0)</f>
        <v/>
      </c>
      <c r="Z1213" s="101" t="str">
        <f>IF(E1213&gt;0,+VLOOKUP($E1213,'CODE GENERATOR'!$D:$AC,21,FALSE),0)</f>
        <v/>
      </c>
      <c r="AA1213" s="101"/>
      <c r="AB1213" s="101"/>
      <c r="AC1213" s="101"/>
      <c r="AD1213" s="101"/>
      <c r="AE1213" s="101"/>
      <c r="AF1213" s="149" t="str">
        <f>IF($C1213&gt;0,$C1213&amp;" "&amp;$P1213&amp;" "&amp;+VLOOKUP($C1213,'STYLE NAMES'!$B:$AC,10,FALSE),"""")</f>
        <v>VENETA BLACK WOMEN'S OVERSIZE CASUAL SHIRT</v>
      </c>
      <c r="AG1213" s="101" t="str">
        <f>"Enjoy our "&amp;(AF1213)&amp;"; "&amp;IF(C1213&gt;0,+VLOOKUP($C1213,'STYLE NAMES'!$B:$AC,11,FALSE),"")</f>
        <v>Enjoy our VENETA BLACK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13" s="101" t="str">
        <f>IF(C1213&gt;0,+VLOOKUP($C1213,'STYLE NAMES'!$B:$AC,12,FALSE),"")</f>
        <v>* Specially engineered design for high performance
* 4-way super stretch supreme jersey
* Soft and comfortable
* Breathable
* Quick dry
Composition:
75% Poliamide 25% Elasthane</v>
      </c>
      <c r="AI1213" s="101" t="str">
        <f>IF(C1213&gt;0,+VLOOKUP($C1213,'STYLE NAMES'!$B:$AC,13,FALSE),"")</f>
        <v>Machine Wash at 30°C
Mild process
Iron at low temperature
Iron from REVERSE
Do NOT iron on logos or prints
Do not bleach
Do NOT Tumble Dry</v>
      </c>
      <c r="AJ1213" s="149" t="str">
        <f>IF($C1213&gt;0,$C1213&amp;" "&amp;$P1213&amp;" "&amp;+VLOOKUP($C1213,'STYLE NAMES'!$B:$AC,14,FALSE),"""")</f>
        <v>VENETA BLACK KADIN OVERSIZE CASUAL GÖMLEK</v>
      </c>
      <c r="AK1213" s="149" t="str">
        <f>"Cavalier SanMarco tarafından tasarlanan "&amp;(AJ1213)&amp;"; "&amp;IF(C1213&gt;0,+VLOOKUP($C1213,'STYLE NAMES'!$B:$AC,15,FALSE),"")</f>
        <v>Cavalier SanMarco tarafından tasarlanan VENETA BLACK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13" s="149" t="str">
        <f>IF(C1213&gt;0,+VLOOKUP($C1213,'STYLE NAMES'!$B:$AC,16,FALSE),"")</f>
        <v>* Yüksek performans için özel tasarım
* 4 yönlü süper streç süprem kumaş
* Yumuşak ve rahat
* Nefes alabilir
* Hızlı kuruma
Kompozisyon:
%75 Polyamid  %25 Elastan</v>
      </c>
      <c r="AM1213" s="149" t="str">
        <f>IF(C1213&gt;0,+VLOOKUP($C1213,'STYLE NAMES'!$B:$AC,17,FALSE),"")</f>
        <v>Makinede 30°C' de Yıkayın
Hassas Yıkama
Ilık ütü yapın
Tersten ütüleyin
Logo ve baskıları ÜTÜLEMEYİN
Çamaşır suyu kullanmayın
Kurutma Makinesinde Kurutmayın</v>
      </c>
      <c r="AN1213" s="149" t="str">
        <f>IF($C1213&gt;0,$C1213&amp;" "&amp;$P1213&amp;" "&amp;+VLOOKUP($C1213,'STYLE NAMES'!$B:$AC,18,FALSE),"""")</f>
        <v>VENETA BLACK CAMICIA DA DONNA CASUAL OVERSIZE</v>
      </c>
      <c r="AO1213" s="101" t="str">
        <f>"Disegnato da Cavalier SanMarco "&amp;(AN1213)&amp;"; "&amp;IF(C1213&gt;0,+VLOOKUP($C1213,'STYLE NAMES'!$B:$AC,19,FALSE),"")</f>
        <v>Disegnato da Cavalier SanMarco VENETA BLACK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13" s="101" t="str">
        <f>IF(C1213&gt;0,+VLOOKUP($C1213,'STYLE NAMES'!$B:$AC,20,FALSE),"")</f>
        <v>*Design ingegnerizzato per alte prestazioni 
*Jersey supreme elasticizzato  4-way-stretch 
*Morbido e confortevole 
*Traspirante Asciugatura rapida 
Composizione: 
75% Poliammide  25% Elastan</v>
      </c>
      <c r="AQ1213" s="101" t="str">
        <f>IF(C1213&gt;0,+VLOOKUP($C1213,'STYLE NAMES'!$B:$AC,21,FALSE),"")</f>
        <v>Lavare in lavatrice a 30°C Ciclo delicato 
Stirare a bassa temperatura
Stirare al rovescio 
Non stirare su loghi o stampe 
Non candeggiare 
Non asciugare in asciugatrice</v>
      </c>
      <c r="AR1213" s="101">
        <f>IF(D1213&gt;0,+VLOOKUP($C1213,'STYLE NAMES'!$B:$AC,22,FALSE),"")</f>
        <v>0</v>
      </c>
      <c r="AS1213" s="101">
        <f>IF(E1213&gt;0,+VLOOKUP($C1213,'STYLE NAMES'!$B:$AC,23,FALSE),"")</f>
        <v>0</v>
      </c>
      <c r="AT1213" s="101">
        <f>IF(F1213&gt;0,+VLOOKUP($C1213,'STYLE NAMES'!$B:$AC,24,FALSE),"")</f>
        <v>0</v>
      </c>
      <c r="AU1213" s="101">
        <f>IF(G1213&gt;0,+VLOOKUP($C1213,'STYLE NAMES'!$B:$AC,25,FALSE),"")</f>
        <v>0</v>
      </c>
      <c r="AV1213" s="101">
        <f>+VLOOKUP($S1213,'CODE GENERATOR'!$P:$AM,15,FALSE)</f>
        <v>0</v>
      </c>
      <c r="AW1213" s="101">
        <f>+VLOOKUP($S1213,'CODE GENERATOR'!$P:$AM,16,FALSE)</f>
        <v>0</v>
      </c>
      <c r="AX1213" s="101">
        <f>+VLOOKUP($S1213,'CODE GENERATOR'!$P:$AM,17,FALSE)</f>
        <v>0</v>
      </c>
      <c r="AY1213" s="101">
        <f>+VLOOKUP($S1213,'CODE GENERATOR'!$P:$AM,18,FALSE)</f>
        <v>0</v>
      </c>
      <c r="AZ1213" s="101">
        <f>+VLOOKUP($S1213,'CODE GENERATOR'!$P:$AM,19,FALSE)</f>
        <v>0</v>
      </c>
      <c r="BA1213" s="101">
        <f>+VLOOKUP($S1213,'CODE GENERATOR'!$P:$AM,20,FALSE)</f>
        <v>0</v>
      </c>
      <c r="BB1213" s="101">
        <f>+VLOOKUP($S1213,'CODE GENERATOR'!$P:$AM,21,FALSE)</f>
        <v>0</v>
      </c>
      <c r="BC1213" s="101">
        <f>+VLOOKUP($S1213,'CODE GENERATOR'!$P:$AM,22,FALSE)</f>
        <v>0</v>
      </c>
      <c r="BD1213" s="101">
        <f>+VLOOKUP($S1213,'CODE GENERATOR'!$P:$AM,23,FALSE)</f>
        <v>0</v>
      </c>
      <c r="BE1213" s="101">
        <f>+VLOOKUP($S1213,'CODE GENERATOR'!$P:$AM,24,FALSE)</f>
        <v>0</v>
      </c>
      <c r="BF1213" s="101">
        <f>IF(C1213&gt;0,+VLOOKUP(G1213,'CATEGORY ID'!$A$1:$L$118,3,FALSE),"")</f>
        <v>30</v>
      </c>
      <c r="BG1213" s="101">
        <f>IF(C1213&gt;0,+VLOOKUP(H1213,'CATEGORY ID'!$D$1:$L$118,3,FALSE),"")</f>
        <v>3</v>
      </c>
      <c r="BH1213" s="101">
        <f>IF(C1213&gt;0,+VLOOKUP((+H1213&amp;I1213),'CATEGORY ID'!$H$1:$I$121,2,FALSE),"")</f>
        <v>109</v>
      </c>
      <c r="BI1213" s="101"/>
      <c r="BJ1213" s="101" t="str">
        <f>IF(C1213&gt;0,IF(COUNTIF('CATEGORY ID'!$K$1:$K$121,+H1213&amp;K1213) &gt; 0, +VLOOKUP(+H1213&amp;K1213,'CATEGORY ID'!$K$1:$L$121,2,FALSE),""),"")</f>
        <v/>
      </c>
      <c r="BK1213" s="101" t="str">
        <f>IF(C1213&gt;0,IF(COUNTIF('CATEGORY ID'!$K$124:$K$165, +VLOOKUP(C1213,'STYLE NAMES'!$B:$AE,30,FALSE)) &gt; 0, +VLOOKUP(VLOOKUP(C1213,'STYLE NAMES'!$B:$AE,30,FALSE),'CATEGORY ID'!K:M,2,FALSE),""),"")</f>
        <v/>
      </c>
      <c r="BL1213" s="101"/>
      <c r="BM1213" s="101"/>
      <c r="BN1213" s="101"/>
      <c r="BO1213" s="101"/>
      <c r="BP1213" s="101"/>
      <c r="BQ1213" s="101"/>
      <c r="BR1213" s="101" t="str" cm="1">
        <f t="array" ref="BR1213">IF(C1213&gt;0,_xlfn.TEXTJOIN(";", TRUE,_xlfn.UNIQUE(_xlfn._xlws.FILTER(BF1213:BQ1213,(BF1213:BQ1213&gt;0)),TRUE,FALSE)),"")&amp;";"&amp;BS1213</f>
        <v>30;3;109;</v>
      </c>
      <c r="BS1213" s="101"/>
      <c r="BT1213" s="101"/>
      <c r="BU1213" s="106">
        <f>IF(C1213&gt;0,+VLOOKUP($C1213,'STYLE NAMES'!$B:$AC,26,FALSE),"")</f>
        <v>129.9</v>
      </c>
      <c r="BV1213" s="106">
        <f>IF(C1213&gt;0,+VLOOKUP($C1213,'STYLE NAMES'!$B:$AC,27,FALSE),"")</f>
        <v>7140</v>
      </c>
      <c r="BW1213" s="106">
        <f>IF(C1213&gt;0,+VLOOKUP($C1213,'STYLE NAMES'!$B:$AC,28,FALSE),"")</f>
        <v>149.38499999999999</v>
      </c>
      <c r="BX1213" s="101"/>
      <c r="BZ1213" s="101">
        <v>0</v>
      </c>
      <c r="CA1213" s="137">
        <f t="shared" si="98"/>
        <v>0</v>
      </c>
      <c r="CB1213" s="137">
        <f>+VLOOKUP(C1213,'[2]STYLES &amp; MODELS MATRIX'!$A:$G,7,FALSE)</f>
        <v>0</v>
      </c>
      <c r="CC1213" s="137">
        <f>+VLOOKUP(C1213,'[1]STYLES &amp; SIZE CHARTS'!$A:$H,8,FALSE)</f>
        <v>0</v>
      </c>
      <c r="CD1213" s="137"/>
      <c r="CE1213" s="207"/>
    </row>
    <row r="1214" spans="2:83" ht="12" customHeight="1" x14ac:dyDescent="0.2">
      <c r="B1214" s="101" t="s">
        <v>1027</v>
      </c>
      <c r="C1214" s="101" t="s">
        <v>3924</v>
      </c>
      <c r="D1214" s="101" t="s">
        <v>3908</v>
      </c>
      <c r="E1214" s="203" t="s">
        <v>3934</v>
      </c>
      <c r="F1214" s="101" t="s">
        <v>2248</v>
      </c>
      <c r="G1214" s="101" t="str">
        <f>IF(C1214&gt;0,+VLOOKUP($C1214,'STYLE NAMES'!$B:$AC,4,FALSE),"")</f>
        <v>RIDER</v>
      </c>
      <c r="H1214" s="101" t="str">
        <f>IF(C1214&gt;0,+VLOOKUP($C1214,'STYLE NAMES'!$B:$AC,5,FALSE),"")</f>
        <v>WOMEN</v>
      </c>
      <c r="I1214" s="101" t="str">
        <f>IF(C1214&gt;0,+VLOOKUP($C1214,'STYLE NAMES'!$B:$AC,6,FALSE),"")</f>
        <v>TOPS</v>
      </c>
      <c r="J1214" s="101" t="str">
        <f>IF(C1214&gt;0,+VLOOKUP($C1214,'STYLE NAMES'!$B:$AC,7,FALSE),"")</f>
        <v>WOMEN</v>
      </c>
      <c r="K1214" s="101" t="str">
        <f>IF(C1214&gt;0,+VLOOKUP($C1214,'STYLE NAMES'!$B:$AC,8,FALSE),"")</f>
        <v>CASUAL SHIRTS</v>
      </c>
      <c r="L1214" s="101" t="str">
        <f>IF(E1214&gt;0,+VLOOKUP($E1214,'CODE GENERATOR'!$D:$T,3,FALSE),"")</f>
        <v>W</v>
      </c>
      <c r="M1214" s="101" t="str">
        <f>IF(E1214&gt;0,+VLOOKUP($E1214,'CODE GENERATOR'!$D:$T,4,FALSE),"")</f>
        <v>TECH JERSEY</v>
      </c>
      <c r="N1214" s="101" t="str">
        <f>IF(E1214&gt;0,+VLOOKUP($E1214,'CODE GENERATOR'!$D:$T,6,FALSE),"")</f>
        <v>BLACK</v>
      </c>
      <c r="O1214" s="101" t="str">
        <f>IF(E1214&gt;0,+VLOOKUP($E1214,'CODE GENERATOR'!$D:$T,7,FALSE),"")</f>
        <v>BLACK</v>
      </c>
      <c r="P1214" s="101" t="str">
        <f t="shared" si="96"/>
        <v>BLACK</v>
      </c>
      <c r="Q1214" s="104" t="str">
        <f>IF(E1214&gt;0,+VLOOKUP($E1214,'CODE GENERATOR'!$D:$T,11,FALSE),"")</f>
        <v>R.TOPWN_CSS0112W</v>
      </c>
      <c r="R1214" s="104" t="str">
        <f>IF(E1214&gt;0,+VLOOKUP($E1214,'CODE GENERATOR'!$D:$T,12,FALSE),"")</f>
        <v>TJR0038BLKBLK</v>
      </c>
      <c r="S1214" s="104" t="str">
        <f>IF(E1214&gt;0,+VLOOKUP($E1214,'CODE GENERATOR'!$D:$T,13,FALSE),"")</f>
        <v>R.TOPWN_CSS0112W_TJR0038BLKBLK</v>
      </c>
      <c r="T1214" s="104" t="str">
        <f t="shared" si="97"/>
        <v>R.TOPWN_CSS0112W_TJR0038BLKBLK_L</v>
      </c>
      <c r="U1214" s="105"/>
      <c r="V1214" s="107" t="str" cm="1">
        <f t="array" ref="V1214">_xlfn.TEXTJOIN(";", TRUE, _xlfn.UNIQUE(_xlfn._xlws.FILTER(P$3:P$10029, C$3:C$10029=C1214)))</f>
        <v>BLACK;TAUPE;STEEL BLUE</v>
      </c>
      <c r="W1214" s="107" t="str" cm="1">
        <f t="array" ref="W1214">_xlfn.TEXTJOIN(";", TRUE, _xlfn.UNIQUE(_xlfn._xlws.FILTER(F$3:F$10029, C$3:C$10029=C1214)))</f>
        <v>XS;S;M;L;XL;XXL</v>
      </c>
      <c r="X1214" s="101">
        <f>IF(E1214&gt;0,+VLOOKUP($E1214,'CODE GENERATOR'!$D:$AC,19,FALSE),0)</f>
        <v>0</v>
      </c>
      <c r="Y1214" s="101" t="str">
        <f>IF(E1214&gt;0,+VLOOKUP($E1214,'CODE GENERATOR'!$D:$AC,20,FALSE),0)</f>
        <v/>
      </c>
      <c r="Z1214" s="101" t="str">
        <f>IF(E1214&gt;0,+VLOOKUP($E1214,'CODE GENERATOR'!$D:$AC,21,FALSE),0)</f>
        <v/>
      </c>
      <c r="AA1214" s="101"/>
      <c r="AB1214" s="101"/>
      <c r="AC1214" s="101"/>
      <c r="AD1214" s="101"/>
      <c r="AE1214" s="101"/>
      <c r="AF1214" s="149" t="str">
        <f>IF($C1214&gt;0,$C1214&amp;" "&amp;$P1214&amp;" "&amp;+VLOOKUP($C1214,'STYLE NAMES'!$B:$AC,10,FALSE),"""")</f>
        <v>VENETA BLACK WOMEN'S OVERSIZE CASUAL SHIRT</v>
      </c>
      <c r="AG1214" s="101" t="str">
        <f>"Enjoy our "&amp;(AF1214)&amp;"; "&amp;IF(C1214&gt;0,+VLOOKUP($C1214,'STYLE NAMES'!$B:$AC,11,FALSE),"")</f>
        <v>Enjoy our VENETA BLACK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14" s="101" t="str">
        <f>IF(C1214&gt;0,+VLOOKUP($C1214,'STYLE NAMES'!$B:$AC,12,FALSE),"")</f>
        <v>* Specially engineered design for high performance
* 4-way super stretch supreme jersey
* Soft and comfortable
* Breathable
* Quick dry
Composition:
75% Poliamide 25% Elasthane</v>
      </c>
      <c r="AI1214" s="101" t="str">
        <f>IF(C1214&gt;0,+VLOOKUP($C1214,'STYLE NAMES'!$B:$AC,13,FALSE),"")</f>
        <v>Machine Wash at 30°C
Mild process
Iron at low temperature
Iron from REVERSE
Do NOT iron on logos or prints
Do not bleach
Do NOT Tumble Dry</v>
      </c>
      <c r="AJ1214" s="149" t="str">
        <f>IF($C1214&gt;0,$C1214&amp;" "&amp;$P1214&amp;" "&amp;+VLOOKUP($C1214,'STYLE NAMES'!$B:$AC,14,FALSE),"""")</f>
        <v>VENETA BLACK KADIN OVERSIZE CASUAL GÖMLEK</v>
      </c>
      <c r="AK1214" s="149" t="str">
        <f>"Cavalier SanMarco tarafından tasarlanan "&amp;(AJ1214)&amp;"; "&amp;IF(C1214&gt;0,+VLOOKUP($C1214,'STYLE NAMES'!$B:$AC,15,FALSE),"")</f>
        <v>Cavalier SanMarco tarafından tasarlanan VENETA BLACK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14" s="149" t="str">
        <f>IF(C1214&gt;0,+VLOOKUP($C1214,'STYLE NAMES'!$B:$AC,16,FALSE),"")</f>
        <v>* Yüksek performans için özel tasarım
* 4 yönlü süper streç süprem kumaş
* Yumuşak ve rahat
* Nefes alabilir
* Hızlı kuruma
Kompozisyon:
%75 Polyamid  %25 Elastan</v>
      </c>
      <c r="AM1214" s="149" t="str">
        <f>IF(C1214&gt;0,+VLOOKUP($C1214,'STYLE NAMES'!$B:$AC,17,FALSE),"")</f>
        <v>Makinede 30°C' de Yıkayın
Hassas Yıkama
Ilık ütü yapın
Tersten ütüleyin
Logo ve baskıları ÜTÜLEMEYİN
Çamaşır suyu kullanmayın
Kurutma Makinesinde Kurutmayın</v>
      </c>
      <c r="AN1214" s="149" t="str">
        <f>IF($C1214&gt;0,$C1214&amp;" "&amp;$P1214&amp;" "&amp;+VLOOKUP($C1214,'STYLE NAMES'!$B:$AC,18,FALSE),"""")</f>
        <v>VENETA BLACK CAMICIA DA DONNA CASUAL OVERSIZE</v>
      </c>
      <c r="AO1214" s="101" t="str">
        <f>"Disegnato da Cavalier SanMarco "&amp;(AN1214)&amp;"; "&amp;IF(C1214&gt;0,+VLOOKUP($C1214,'STYLE NAMES'!$B:$AC,19,FALSE),"")</f>
        <v>Disegnato da Cavalier SanMarco VENETA BLACK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14" s="101" t="str">
        <f>IF(C1214&gt;0,+VLOOKUP($C1214,'STYLE NAMES'!$B:$AC,20,FALSE),"")</f>
        <v>*Design ingegnerizzato per alte prestazioni 
*Jersey supreme elasticizzato  4-way-stretch 
*Morbido e confortevole 
*Traspirante Asciugatura rapida 
Composizione: 
75% Poliammide  25% Elastan</v>
      </c>
      <c r="AQ1214" s="101" t="str">
        <f>IF(C1214&gt;0,+VLOOKUP($C1214,'STYLE NAMES'!$B:$AC,21,FALSE),"")</f>
        <v>Lavare in lavatrice a 30°C Ciclo delicato 
Stirare a bassa temperatura
Stirare al rovescio 
Non stirare su loghi o stampe 
Non candeggiare 
Non asciugare in asciugatrice</v>
      </c>
      <c r="AR1214" s="101">
        <f>IF(D1214&gt;0,+VLOOKUP($C1214,'STYLE NAMES'!$B:$AC,22,FALSE),"")</f>
        <v>0</v>
      </c>
      <c r="AS1214" s="101">
        <f>IF(E1214&gt;0,+VLOOKUP($C1214,'STYLE NAMES'!$B:$AC,23,FALSE),"")</f>
        <v>0</v>
      </c>
      <c r="AT1214" s="101">
        <f>IF(F1214&gt;0,+VLOOKUP($C1214,'STYLE NAMES'!$B:$AC,24,FALSE),"")</f>
        <v>0</v>
      </c>
      <c r="AU1214" s="101">
        <f>IF(G1214&gt;0,+VLOOKUP($C1214,'STYLE NAMES'!$B:$AC,25,FALSE),"")</f>
        <v>0</v>
      </c>
      <c r="AV1214" s="101">
        <f>+VLOOKUP($S1214,'CODE GENERATOR'!$P:$AM,15,FALSE)</f>
        <v>0</v>
      </c>
      <c r="AW1214" s="101">
        <f>+VLOOKUP($S1214,'CODE GENERATOR'!$P:$AM,16,FALSE)</f>
        <v>0</v>
      </c>
      <c r="AX1214" s="101">
        <f>+VLOOKUP($S1214,'CODE GENERATOR'!$P:$AM,17,FALSE)</f>
        <v>0</v>
      </c>
      <c r="AY1214" s="101">
        <f>+VLOOKUP($S1214,'CODE GENERATOR'!$P:$AM,18,FALSE)</f>
        <v>0</v>
      </c>
      <c r="AZ1214" s="101">
        <f>+VLOOKUP($S1214,'CODE GENERATOR'!$P:$AM,19,FALSE)</f>
        <v>0</v>
      </c>
      <c r="BA1214" s="101">
        <f>+VLOOKUP($S1214,'CODE GENERATOR'!$P:$AM,20,FALSE)</f>
        <v>0</v>
      </c>
      <c r="BB1214" s="101">
        <f>+VLOOKUP($S1214,'CODE GENERATOR'!$P:$AM,21,FALSE)</f>
        <v>0</v>
      </c>
      <c r="BC1214" s="101">
        <f>+VLOOKUP($S1214,'CODE GENERATOR'!$P:$AM,22,FALSE)</f>
        <v>0</v>
      </c>
      <c r="BD1214" s="101">
        <f>+VLOOKUP($S1214,'CODE GENERATOR'!$P:$AM,23,FALSE)</f>
        <v>0</v>
      </c>
      <c r="BE1214" s="101">
        <f>+VLOOKUP($S1214,'CODE GENERATOR'!$P:$AM,24,FALSE)</f>
        <v>0</v>
      </c>
      <c r="BF1214" s="101">
        <f>IF(C1214&gt;0,+VLOOKUP(G1214,'CATEGORY ID'!$A$1:$L$118,3,FALSE),"")</f>
        <v>30</v>
      </c>
      <c r="BG1214" s="101">
        <f>IF(C1214&gt;0,+VLOOKUP(H1214,'CATEGORY ID'!$D$1:$L$118,3,FALSE),"")</f>
        <v>3</v>
      </c>
      <c r="BH1214" s="101">
        <f>IF(C1214&gt;0,+VLOOKUP((+H1214&amp;I1214),'CATEGORY ID'!$H$1:$I$121,2,FALSE),"")</f>
        <v>109</v>
      </c>
      <c r="BI1214" s="101"/>
      <c r="BJ1214" s="101" t="str">
        <f>IF(C1214&gt;0,IF(COUNTIF('CATEGORY ID'!$K$1:$K$121,+H1214&amp;K1214) &gt; 0, +VLOOKUP(+H1214&amp;K1214,'CATEGORY ID'!$K$1:$L$121,2,FALSE),""),"")</f>
        <v/>
      </c>
      <c r="BK1214" s="101" t="str">
        <f>IF(C1214&gt;0,IF(COUNTIF('CATEGORY ID'!$K$124:$K$165, +VLOOKUP(C1214,'STYLE NAMES'!$B:$AE,30,FALSE)) &gt; 0, +VLOOKUP(VLOOKUP(C1214,'STYLE NAMES'!$B:$AE,30,FALSE),'CATEGORY ID'!K:M,2,FALSE),""),"")</f>
        <v/>
      </c>
      <c r="BL1214" s="101"/>
      <c r="BM1214" s="101"/>
      <c r="BN1214" s="101"/>
      <c r="BO1214" s="101"/>
      <c r="BP1214" s="101"/>
      <c r="BQ1214" s="101"/>
      <c r="BR1214" s="101" t="str" cm="1">
        <f t="array" ref="BR1214">IF(C1214&gt;0,_xlfn.TEXTJOIN(";", TRUE,_xlfn.UNIQUE(_xlfn._xlws.FILTER(BF1214:BQ1214,(BF1214:BQ1214&gt;0)),TRUE,FALSE)),"")&amp;";"&amp;BS1214</f>
        <v>30;3;109;</v>
      </c>
      <c r="BS1214" s="101"/>
      <c r="BT1214" s="101"/>
      <c r="BU1214" s="106">
        <f>IF(C1214&gt;0,+VLOOKUP($C1214,'STYLE NAMES'!$B:$AC,26,FALSE),"")</f>
        <v>129.9</v>
      </c>
      <c r="BV1214" s="106">
        <f>IF(C1214&gt;0,+VLOOKUP($C1214,'STYLE NAMES'!$B:$AC,27,FALSE),"")</f>
        <v>7140</v>
      </c>
      <c r="BW1214" s="106">
        <f>IF(C1214&gt;0,+VLOOKUP($C1214,'STYLE NAMES'!$B:$AC,28,FALSE),"")</f>
        <v>149.38499999999999</v>
      </c>
      <c r="BX1214" s="101"/>
      <c r="BZ1214" s="101">
        <v>0</v>
      </c>
      <c r="CA1214" s="137">
        <f t="shared" si="98"/>
        <v>0</v>
      </c>
      <c r="CB1214" s="137">
        <f>+VLOOKUP(C1214,'[2]STYLES &amp; MODELS MATRIX'!$A:$G,7,FALSE)</f>
        <v>0</v>
      </c>
      <c r="CC1214" s="137">
        <f>+VLOOKUP(C1214,'[1]STYLES &amp; SIZE CHARTS'!$A:$H,8,FALSE)</f>
        <v>0</v>
      </c>
      <c r="CD1214" s="137"/>
      <c r="CE1214" s="207"/>
    </row>
    <row r="1215" spans="2:83" ht="12" customHeight="1" x14ac:dyDescent="0.2">
      <c r="B1215" s="101" t="s">
        <v>1027</v>
      </c>
      <c r="C1215" s="101" t="s">
        <v>3924</v>
      </c>
      <c r="D1215" s="101" t="s">
        <v>3908</v>
      </c>
      <c r="E1215" s="203" t="s">
        <v>3934</v>
      </c>
      <c r="F1215" s="101" t="s">
        <v>2249</v>
      </c>
      <c r="G1215" s="101" t="str">
        <f>IF(C1215&gt;0,+VLOOKUP($C1215,'STYLE NAMES'!$B:$AC,4,FALSE),"")</f>
        <v>RIDER</v>
      </c>
      <c r="H1215" s="101" t="str">
        <f>IF(C1215&gt;0,+VLOOKUP($C1215,'STYLE NAMES'!$B:$AC,5,FALSE),"")</f>
        <v>WOMEN</v>
      </c>
      <c r="I1215" s="101" t="str">
        <f>IF(C1215&gt;0,+VLOOKUP($C1215,'STYLE NAMES'!$B:$AC,6,FALSE),"")</f>
        <v>TOPS</v>
      </c>
      <c r="J1215" s="101" t="str">
        <f>IF(C1215&gt;0,+VLOOKUP($C1215,'STYLE NAMES'!$B:$AC,7,FALSE),"")</f>
        <v>WOMEN</v>
      </c>
      <c r="K1215" s="101" t="str">
        <f>IF(C1215&gt;0,+VLOOKUP($C1215,'STYLE NAMES'!$B:$AC,8,FALSE),"")</f>
        <v>CASUAL SHIRTS</v>
      </c>
      <c r="L1215" s="101" t="str">
        <f>IF(E1215&gt;0,+VLOOKUP($E1215,'CODE GENERATOR'!$D:$T,3,FALSE),"")</f>
        <v>W</v>
      </c>
      <c r="M1215" s="101" t="str">
        <f>IF(E1215&gt;0,+VLOOKUP($E1215,'CODE GENERATOR'!$D:$T,4,FALSE),"")</f>
        <v>TECH JERSEY</v>
      </c>
      <c r="N1215" s="101" t="str">
        <f>IF(E1215&gt;0,+VLOOKUP($E1215,'CODE GENERATOR'!$D:$T,6,FALSE),"")</f>
        <v>BLACK</v>
      </c>
      <c r="O1215" s="101" t="str">
        <f>IF(E1215&gt;0,+VLOOKUP($E1215,'CODE GENERATOR'!$D:$T,7,FALSE),"")</f>
        <v>BLACK</v>
      </c>
      <c r="P1215" s="101" t="str">
        <f t="shared" si="96"/>
        <v>BLACK</v>
      </c>
      <c r="Q1215" s="104" t="str">
        <f>IF(E1215&gt;0,+VLOOKUP($E1215,'CODE GENERATOR'!$D:$T,11,FALSE),"")</f>
        <v>R.TOPWN_CSS0112W</v>
      </c>
      <c r="R1215" s="104" t="str">
        <f>IF(E1215&gt;0,+VLOOKUP($E1215,'CODE GENERATOR'!$D:$T,12,FALSE),"")</f>
        <v>TJR0038BLKBLK</v>
      </c>
      <c r="S1215" s="104" t="str">
        <f>IF(E1215&gt;0,+VLOOKUP($E1215,'CODE GENERATOR'!$D:$T,13,FALSE),"")</f>
        <v>R.TOPWN_CSS0112W_TJR0038BLKBLK</v>
      </c>
      <c r="T1215" s="104" t="str">
        <f t="shared" si="97"/>
        <v>R.TOPWN_CSS0112W_TJR0038BLKBLK_XL</v>
      </c>
      <c r="U1215" s="105"/>
      <c r="V1215" s="107" t="str" cm="1">
        <f t="array" ref="V1215">_xlfn.TEXTJOIN(";", TRUE, _xlfn.UNIQUE(_xlfn._xlws.FILTER(P$3:P$10029, C$3:C$10029=C1215)))</f>
        <v>BLACK;TAUPE;STEEL BLUE</v>
      </c>
      <c r="W1215" s="107" t="str" cm="1">
        <f t="array" ref="W1215">_xlfn.TEXTJOIN(";", TRUE, _xlfn.UNIQUE(_xlfn._xlws.FILTER(F$3:F$10029, C$3:C$10029=C1215)))</f>
        <v>XS;S;M;L;XL;XXL</v>
      </c>
      <c r="X1215" s="101">
        <f>IF(E1215&gt;0,+VLOOKUP($E1215,'CODE GENERATOR'!$D:$AC,19,FALSE),0)</f>
        <v>0</v>
      </c>
      <c r="Y1215" s="101" t="str">
        <f>IF(E1215&gt;0,+VLOOKUP($E1215,'CODE GENERATOR'!$D:$AC,20,FALSE),0)</f>
        <v/>
      </c>
      <c r="Z1215" s="101" t="str">
        <f>IF(E1215&gt;0,+VLOOKUP($E1215,'CODE GENERATOR'!$D:$AC,21,FALSE),0)</f>
        <v/>
      </c>
      <c r="AA1215" s="101"/>
      <c r="AB1215" s="101"/>
      <c r="AC1215" s="101"/>
      <c r="AD1215" s="101"/>
      <c r="AE1215" s="101"/>
      <c r="AF1215" s="149" t="str">
        <f>IF($C1215&gt;0,$C1215&amp;" "&amp;$P1215&amp;" "&amp;+VLOOKUP($C1215,'STYLE NAMES'!$B:$AC,10,FALSE),"""")</f>
        <v>VENETA BLACK WOMEN'S OVERSIZE CASUAL SHIRT</v>
      </c>
      <c r="AG1215" s="101" t="str">
        <f>"Enjoy our "&amp;(AF1215)&amp;"; "&amp;IF(C1215&gt;0,+VLOOKUP($C1215,'STYLE NAMES'!$B:$AC,11,FALSE),"")</f>
        <v>Enjoy our VENETA BLACK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15" s="101" t="str">
        <f>IF(C1215&gt;0,+VLOOKUP($C1215,'STYLE NAMES'!$B:$AC,12,FALSE),"")</f>
        <v>* Specially engineered design for high performance
* 4-way super stretch supreme jersey
* Soft and comfortable
* Breathable
* Quick dry
Composition:
75% Poliamide 25% Elasthane</v>
      </c>
      <c r="AI1215" s="101" t="str">
        <f>IF(C1215&gt;0,+VLOOKUP($C1215,'STYLE NAMES'!$B:$AC,13,FALSE),"")</f>
        <v>Machine Wash at 30°C
Mild process
Iron at low temperature
Iron from REVERSE
Do NOT iron on logos or prints
Do not bleach
Do NOT Tumble Dry</v>
      </c>
      <c r="AJ1215" s="149" t="str">
        <f>IF($C1215&gt;0,$C1215&amp;" "&amp;$P1215&amp;" "&amp;+VLOOKUP($C1215,'STYLE NAMES'!$B:$AC,14,FALSE),"""")</f>
        <v>VENETA BLACK KADIN OVERSIZE CASUAL GÖMLEK</v>
      </c>
      <c r="AK1215" s="149" t="str">
        <f>"Cavalier SanMarco tarafından tasarlanan "&amp;(AJ1215)&amp;"; "&amp;IF(C1215&gt;0,+VLOOKUP($C1215,'STYLE NAMES'!$B:$AC,15,FALSE),"")</f>
        <v>Cavalier SanMarco tarafından tasarlanan VENETA BLACK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15" s="149" t="str">
        <f>IF(C1215&gt;0,+VLOOKUP($C1215,'STYLE NAMES'!$B:$AC,16,FALSE),"")</f>
        <v>* Yüksek performans için özel tasarım
* 4 yönlü süper streç süprem kumaş
* Yumuşak ve rahat
* Nefes alabilir
* Hızlı kuruma
Kompozisyon:
%75 Polyamid  %25 Elastan</v>
      </c>
      <c r="AM1215" s="149" t="str">
        <f>IF(C1215&gt;0,+VLOOKUP($C1215,'STYLE NAMES'!$B:$AC,17,FALSE),"")</f>
        <v>Makinede 30°C' de Yıkayın
Hassas Yıkama
Ilık ütü yapın
Tersten ütüleyin
Logo ve baskıları ÜTÜLEMEYİN
Çamaşır suyu kullanmayın
Kurutma Makinesinde Kurutmayın</v>
      </c>
      <c r="AN1215" s="149" t="str">
        <f>IF($C1215&gt;0,$C1215&amp;" "&amp;$P1215&amp;" "&amp;+VLOOKUP($C1215,'STYLE NAMES'!$B:$AC,18,FALSE),"""")</f>
        <v>VENETA BLACK CAMICIA DA DONNA CASUAL OVERSIZE</v>
      </c>
      <c r="AO1215" s="101" t="str">
        <f>"Disegnato da Cavalier SanMarco "&amp;(AN1215)&amp;"; "&amp;IF(C1215&gt;0,+VLOOKUP($C1215,'STYLE NAMES'!$B:$AC,19,FALSE),"")</f>
        <v>Disegnato da Cavalier SanMarco VENETA BLACK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15" s="101" t="str">
        <f>IF(C1215&gt;0,+VLOOKUP($C1215,'STYLE NAMES'!$B:$AC,20,FALSE),"")</f>
        <v>*Design ingegnerizzato per alte prestazioni 
*Jersey supreme elasticizzato  4-way-stretch 
*Morbido e confortevole 
*Traspirante Asciugatura rapida 
Composizione: 
75% Poliammide  25% Elastan</v>
      </c>
      <c r="AQ1215" s="101" t="str">
        <f>IF(C1215&gt;0,+VLOOKUP($C1215,'STYLE NAMES'!$B:$AC,21,FALSE),"")</f>
        <v>Lavare in lavatrice a 30°C Ciclo delicato 
Stirare a bassa temperatura
Stirare al rovescio 
Non stirare su loghi o stampe 
Non candeggiare 
Non asciugare in asciugatrice</v>
      </c>
      <c r="AR1215" s="101">
        <f>IF(D1215&gt;0,+VLOOKUP($C1215,'STYLE NAMES'!$B:$AC,22,FALSE),"")</f>
        <v>0</v>
      </c>
      <c r="AS1215" s="101">
        <f>IF(E1215&gt;0,+VLOOKUP($C1215,'STYLE NAMES'!$B:$AC,23,FALSE),"")</f>
        <v>0</v>
      </c>
      <c r="AT1215" s="101">
        <f>IF(F1215&gt;0,+VLOOKUP($C1215,'STYLE NAMES'!$B:$AC,24,FALSE),"")</f>
        <v>0</v>
      </c>
      <c r="AU1215" s="101">
        <f>IF(G1215&gt;0,+VLOOKUP($C1215,'STYLE NAMES'!$B:$AC,25,FALSE),"")</f>
        <v>0</v>
      </c>
      <c r="AV1215" s="101">
        <f>+VLOOKUP($S1215,'CODE GENERATOR'!$P:$AM,15,FALSE)</f>
        <v>0</v>
      </c>
      <c r="AW1215" s="101">
        <f>+VLOOKUP($S1215,'CODE GENERATOR'!$P:$AM,16,FALSE)</f>
        <v>0</v>
      </c>
      <c r="AX1215" s="101">
        <f>+VLOOKUP($S1215,'CODE GENERATOR'!$P:$AM,17,FALSE)</f>
        <v>0</v>
      </c>
      <c r="AY1215" s="101">
        <f>+VLOOKUP($S1215,'CODE GENERATOR'!$P:$AM,18,FALSE)</f>
        <v>0</v>
      </c>
      <c r="AZ1215" s="101">
        <f>+VLOOKUP($S1215,'CODE GENERATOR'!$P:$AM,19,FALSE)</f>
        <v>0</v>
      </c>
      <c r="BA1215" s="101">
        <f>+VLOOKUP($S1215,'CODE GENERATOR'!$P:$AM,20,FALSE)</f>
        <v>0</v>
      </c>
      <c r="BB1215" s="101">
        <f>+VLOOKUP($S1215,'CODE GENERATOR'!$P:$AM,21,FALSE)</f>
        <v>0</v>
      </c>
      <c r="BC1215" s="101">
        <f>+VLOOKUP($S1215,'CODE GENERATOR'!$P:$AM,22,FALSE)</f>
        <v>0</v>
      </c>
      <c r="BD1215" s="101">
        <f>+VLOOKUP($S1215,'CODE GENERATOR'!$P:$AM,23,FALSE)</f>
        <v>0</v>
      </c>
      <c r="BE1215" s="101">
        <f>+VLOOKUP($S1215,'CODE GENERATOR'!$P:$AM,24,FALSE)</f>
        <v>0</v>
      </c>
      <c r="BF1215" s="101">
        <f>IF(C1215&gt;0,+VLOOKUP(G1215,'CATEGORY ID'!$A$1:$L$118,3,FALSE),"")</f>
        <v>30</v>
      </c>
      <c r="BG1215" s="101">
        <f>IF(C1215&gt;0,+VLOOKUP(H1215,'CATEGORY ID'!$D$1:$L$118,3,FALSE),"")</f>
        <v>3</v>
      </c>
      <c r="BH1215" s="101">
        <f>IF(C1215&gt;0,+VLOOKUP((+H1215&amp;I1215),'CATEGORY ID'!$H$1:$I$121,2,FALSE),"")</f>
        <v>109</v>
      </c>
      <c r="BI1215" s="101"/>
      <c r="BJ1215" s="101" t="str">
        <f>IF(C1215&gt;0,IF(COUNTIF('CATEGORY ID'!$K$1:$K$121,+H1215&amp;K1215) &gt; 0, +VLOOKUP(+H1215&amp;K1215,'CATEGORY ID'!$K$1:$L$121,2,FALSE),""),"")</f>
        <v/>
      </c>
      <c r="BK1215" s="101" t="str">
        <f>IF(C1215&gt;0,IF(COUNTIF('CATEGORY ID'!$K$124:$K$165, +VLOOKUP(C1215,'STYLE NAMES'!$B:$AE,30,FALSE)) &gt; 0, +VLOOKUP(VLOOKUP(C1215,'STYLE NAMES'!$B:$AE,30,FALSE),'CATEGORY ID'!K:M,2,FALSE),""),"")</f>
        <v/>
      </c>
      <c r="BL1215" s="101"/>
      <c r="BM1215" s="101"/>
      <c r="BN1215" s="101"/>
      <c r="BO1215" s="101"/>
      <c r="BP1215" s="101"/>
      <c r="BQ1215" s="101"/>
      <c r="BR1215" s="101" t="str" cm="1">
        <f t="array" ref="BR1215">IF(C1215&gt;0,_xlfn.TEXTJOIN(";", TRUE,_xlfn.UNIQUE(_xlfn._xlws.FILTER(BF1215:BQ1215,(BF1215:BQ1215&gt;0)),TRUE,FALSE)),"")&amp;";"&amp;BS1215</f>
        <v>30;3;109;</v>
      </c>
      <c r="BS1215" s="101"/>
      <c r="BT1215" s="101"/>
      <c r="BU1215" s="106">
        <f>IF(C1215&gt;0,+VLOOKUP($C1215,'STYLE NAMES'!$B:$AC,26,FALSE),"")</f>
        <v>129.9</v>
      </c>
      <c r="BV1215" s="106">
        <f>IF(C1215&gt;0,+VLOOKUP($C1215,'STYLE NAMES'!$B:$AC,27,FALSE),"")</f>
        <v>7140</v>
      </c>
      <c r="BW1215" s="106">
        <f>IF(C1215&gt;0,+VLOOKUP($C1215,'STYLE NAMES'!$B:$AC,28,FALSE),"")</f>
        <v>149.38499999999999</v>
      </c>
      <c r="BX1215" s="101"/>
      <c r="BZ1215" s="101">
        <v>0</v>
      </c>
      <c r="CA1215" s="137">
        <f t="shared" si="98"/>
        <v>0</v>
      </c>
      <c r="CB1215" s="137">
        <f>+VLOOKUP(C1215,'[2]STYLES &amp; MODELS MATRIX'!$A:$G,7,FALSE)</f>
        <v>0</v>
      </c>
      <c r="CC1215" s="137">
        <f>+VLOOKUP(C1215,'[1]STYLES &amp; SIZE CHARTS'!$A:$H,8,FALSE)</f>
        <v>0</v>
      </c>
      <c r="CD1215" s="137"/>
      <c r="CE1215" s="207"/>
    </row>
    <row r="1216" spans="2:83" ht="12" customHeight="1" x14ac:dyDescent="0.2">
      <c r="B1216" s="101" t="s">
        <v>1027</v>
      </c>
      <c r="C1216" s="101" t="s">
        <v>3924</v>
      </c>
      <c r="D1216" s="101" t="s">
        <v>3908</v>
      </c>
      <c r="E1216" s="203" t="s">
        <v>3934</v>
      </c>
      <c r="F1216" s="101" t="s">
        <v>2347</v>
      </c>
      <c r="G1216" s="101" t="str">
        <f>IF(C1216&gt;0,+VLOOKUP($C1216,'STYLE NAMES'!$B:$AC,4,FALSE),"")</f>
        <v>RIDER</v>
      </c>
      <c r="H1216" s="101" t="str">
        <f>IF(C1216&gt;0,+VLOOKUP($C1216,'STYLE NAMES'!$B:$AC,5,FALSE),"")</f>
        <v>WOMEN</v>
      </c>
      <c r="I1216" s="101" t="str">
        <f>IF(C1216&gt;0,+VLOOKUP($C1216,'STYLE NAMES'!$B:$AC,6,FALSE),"")</f>
        <v>TOPS</v>
      </c>
      <c r="J1216" s="101" t="str">
        <f>IF(C1216&gt;0,+VLOOKUP($C1216,'STYLE NAMES'!$B:$AC,7,FALSE),"")</f>
        <v>WOMEN</v>
      </c>
      <c r="K1216" s="101" t="str">
        <f>IF(C1216&gt;0,+VLOOKUP($C1216,'STYLE NAMES'!$B:$AC,8,FALSE),"")</f>
        <v>CASUAL SHIRTS</v>
      </c>
      <c r="L1216" s="101" t="str">
        <f>IF(E1216&gt;0,+VLOOKUP($E1216,'CODE GENERATOR'!$D:$T,3,FALSE),"")</f>
        <v>W</v>
      </c>
      <c r="M1216" s="101" t="str">
        <f>IF(E1216&gt;0,+VLOOKUP($E1216,'CODE GENERATOR'!$D:$T,4,FALSE),"")</f>
        <v>TECH JERSEY</v>
      </c>
      <c r="N1216" s="101" t="str">
        <f>IF(E1216&gt;0,+VLOOKUP($E1216,'CODE GENERATOR'!$D:$T,6,FALSE),"")</f>
        <v>BLACK</v>
      </c>
      <c r="O1216" s="101" t="str">
        <f>IF(E1216&gt;0,+VLOOKUP($E1216,'CODE GENERATOR'!$D:$T,7,FALSE),"")</f>
        <v>BLACK</v>
      </c>
      <c r="P1216" s="101" t="str">
        <f t="shared" si="96"/>
        <v>BLACK</v>
      </c>
      <c r="Q1216" s="104" t="str">
        <f>IF(E1216&gt;0,+VLOOKUP($E1216,'CODE GENERATOR'!$D:$T,11,FALSE),"")</f>
        <v>R.TOPWN_CSS0112W</v>
      </c>
      <c r="R1216" s="104" t="str">
        <f>IF(E1216&gt;0,+VLOOKUP($E1216,'CODE GENERATOR'!$D:$T,12,FALSE),"")</f>
        <v>TJR0038BLKBLK</v>
      </c>
      <c r="S1216" s="104" t="str">
        <f>IF(E1216&gt;0,+VLOOKUP($E1216,'CODE GENERATOR'!$D:$T,13,FALSE),"")</f>
        <v>R.TOPWN_CSS0112W_TJR0038BLKBLK</v>
      </c>
      <c r="T1216" s="104" t="str">
        <f t="shared" si="97"/>
        <v>R.TOPWN_CSS0112W_TJR0038BLKBLK_XXL</v>
      </c>
      <c r="U1216" s="105"/>
      <c r="V1216" s="107" t="str" cm="1">
        <f t="array" ref="V1216">_xlfn.TEXTJOIN(";", TRUE, _xlfn.UNIQUE(_xlfn._xlws.FILTER(P$3:P$10029, C$3:C$10029=C1216)))</f>
        <v>BLACK;TAUPE;STEEL BLUE</v>
      </c>
      <c r="W1216" s="107" t="str" cm="1">
        <f t="array" ref="W1216">_xlfn.TEXTJOIN(";", TRUE, _xlfn.UNIQUE(_xlfn._xlws.FILTER(F$3:F$10029, C$3:C$10029=C1216)))</f>
        <v>XS;S;M;L;XL;XXL</v>
      </c>
      <c r="X1216" s="101">
        <f>IF(E1216&gt;0,+VLOOKUP($E1216,'CODE GENERATOR'!$D:$AC,19,FALSE),0)</f>
        <v>0</v>
      </c>
      <c r="Y1216" s="101" t="str">
        <f>IF(E1216&gt;0,+VLOOKUP($E1216,'CODE GENERATOR'!$D:$AC,20,FALSE),0)</f>
        <v/>
      </c>
      <c r="Z1216" s="101" t="str">
        <f>IF(E1216&gt;0,+VLOOKUP($E1216,'CODE GENERATOR'!$D:$AC,21,FALSE),0)</f>
        <v/>
      </c>
      <c r="AA1216" s="101"/>
      <c r="AB1216" s="101"/>
      <c r="AC1216" s="101"/>
      <c r="AD1216" s="101"/>
      <c r="AE1216" s="101"/>
      <c r="AF1216" s="149" t="str">
        <f>IF($C1216&gt;0,$C1216&amp;" "&amp;$P1216&amp;" "&amp;+VLOOKUP($C1216,'STYLE NAMES'!$B:$AC,10,FALSE),"""")</f>
        <v>VENETA BLACK WOMEN'S OVERSIZE CASUAL SHIRT</v>
      </c>
      <c r="AG1216" s="101" t="str">
        <f>"Enjoy our "&amp;(AF1216)&amp;"; "&amp;IF(C1216&gt;0,+VLOOKUP($C1216,'STYLE NAMES'!$B:$AC,11,FALSE),"")</f>
        <v>Enjoy our VENETA BLACK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16" s="101" t="str">
        <f>IF(C1216&gt;0,+VLOOKUP($C1216,'STYLE NAMES'!$B:$AC,12,FALSE),"")</f>
        <v>* Specially engineered design for high performance
* 4-way super stretch supreme jersey
* Soft and comfortable
* Breathable
* Quick dry
Composition:
75% Poliamide 25% Elasthane</v>
      </c>
      <c r="AI1216" s="101" t="str">
        <f>IF(C1216&gt;0,+VLOOKUP($C1216,'STYLE NAMES'!$B:$AC,13,FALSE),"")</f>
        <v>Machine Wash at 30°C
Mild process
Iron at low temperature
Iron from REVERSE
Do NOT iron on logos or prints
Do not bleach
Do NOT Tumble Dry</v>
      </c>
      <c r="AJ1216" s="149" t="str">
        <f>IF($C1216&gt;0,$C1216&amp;" "&amp;$P1216&amp;" "&amp;+VLOOKUP($C1216,'STYLE NAMES'!$B:$AC,14,FALSE),"""")</f>
        <v>VENETA BLACK KADIN OVERSIZE CASUAL GÖMLEK</v>
      </c>
      <c r="AK1216" s="149" t="str">
        <f>"Cavalier SanMarco tarafından tasarlanan "&amp;(AJ1216)&amp;"; "&amp;IF(C1216&gt;0,+VLOOKUP($C1216,'STYLE NAMES'!$B:$AC,15,FALSE),"")</f>
        <v>Cavalier SanMarco tarafından tasarlanan VENETA BLACK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16" s="149" t="str">
        <f>IF(C1216&gt;0,+VLOOKUP($C1216,'STYLE NAMES'!$B:$AC,16,FALSE),"")</f>
        <v>* Yüksek performans için özel tasarım
* 4 yönlü süper streç süprem kumaş
* Yumuşak ve rahat
* Nefes alabilir
* Hızlı kuruma
Kompozisyon:
%75 Polyamid  %25 Elastan</v>
      </c>
      <c r="AM1216" s="149" t="str">
        <f>IF(C1216&gt;0,+VLOOKUP($C1216,'STYLE NAMES'!$B:$AC,17,FALSE),"")</f>
        <v>Makinede 30°C' de Yıkayın
Hassas Yıkama
Ilık ütü yapın
Tersten ütüleyin
Logo ve baskıları ÜTÜLEMEYİN
Çamaşır suyu kullanmayın
Kurutma Makinesinde Kurutmayın</v>
      </c>
      <c r="AN1216" s="149" t="str">
        <f>IF($C1216&gt;0,$C1216&amp;" "&amp;$P1216&amp;" "&amp;+VLOOKUP($C1216,'STYLE NAMES'!$B:$AC,18,FALSE),"""")</f>
        <v>VENETA BLACK CAMICIA DA DONNA CASUAL OVERSIZE</v>
      </c>
      <c r="AO1216" s="101" t="str">
        <f>"Disegnato da Cavalier SanMarco "&amp;(AN1216)&amp;"; "&amp;IF(C1216&gt;0,+VLOOKUP($C1216,'STYLE NAMES'!$B:$AC,19,FALSE),"")</f>
        <v>Disegnato da Cavalier SanMarco VENETA BLACK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16" s="101" t="str">
        <f>IF(C1216&gt;0,+VLOOKUP($C1216,'STYLE NAMES'!$B:$AC,20,FALSE),"")</f>
        <v>*Design ingegnerizzato per alte prestazioni 
*Jersey supreme elasticizzato  4-way-stretch 
*Morbido e confortevole 
*Traspirante Asciugatura rapida 
Composizione: 
75% Poliammide  25% Elastan</v>
      </c>
      <c r="AQ1216" s="101" t="str">
        <f>IF(C1216&gt;0,+VLOOKUP($C1216,'STYLE NAMES'!$B:$AC,21,FALSE),"")</f>
        <v>Lavare in lavatrice a 30°C Ciclo delicato 
Stirare a bassa temperatura
Stirare al rovescio 
Non stirare su loghi o stampe 
Non candeggiare 
Non asciugare in asciugatrice</v>
      </c>
      <c r="AR1216" s="101">
        <f>IF(D1216&gt;0,+VLOOKUP($C1216,'STYLE NAMES'!$B:$AC,22,FALSE),"")</f>
        <v>0</v>
      </c>
      <c r="AS1216" s="101">
        <f>IF(E1216&gt;0,+VLOOKUP($C1216,'STYLE NAMES'!$B:$AC,23,FALSE),"")</f>
        <v>0</v>
      </c>
      <c r="AT1216" s="101">
        <f>IF(F1216&gt;0,+VLOOKUP($C1216,'STYLE NAMES'!$B:$AC,24,FALSE),"")</f>
        <v>0</v>
      </c>
      <c r="AU1216" s="101">
        <f>IF(G1216&gt;0,+VLOOKUP($C1216,'STYLE NAMES'!$B:$AC,25,FALSE),"")</f>
        <v>0</v>
      </c>
      <c r="AV1216" s="101">
        <f>+VLOOKUP($S1216,'CODE GENERATOR'!$P:$AM,15,FALSE)</f>
        <v>0</v>
      </c>
      <c r="AW1216" s="101">
        <f>+VLOOKUP($S1216,'CODE GENERATOR'!$P:$AM,16,FALSE)</f>
        <v>0</v>
      </c>
      <c r="AX1216" s="101">
        <f>+VLOOKUP($S1216,'CODE GENERATOR'!$P:$AM,17,FALSE)</f>
        <v>0</v>
      </c>
      <c r="AY1216" s="101">
        <f>+VLOOKUP($S1216,'CODE GENERATOR'!$P:$AM,18,FALSE)</f>
        <v>0</v>
      </c>
      <c r="AZ1216" s="101">
        <f>+VLOOKUP($S1216,'CODE GENERATOR'!$P:$AM,19,FALSE)</f>
        <v>0</v>
      </c>
      <c r="BA1216" s="101">
        <f>+VLOOKUP($S1216,'CODE GENERATOR'!$P:$AM,20,FALSE)</f>
        <v>0</v>
      </c>
      <c r="BB1216" s="101">
        <f>+VLOOKUP($S1216,'CODE GENERATOR'!$P:$AM,21,FALSE)</f>
        <v>0</v>
      </c>
      <c r="BC1216" s="101">
        <f>+VLOOKUP($S1216,'CODE GENERATOR'!$P:$AM,22,FALSE)</f>
        <v>0</v>
      </c>
      <c r="BD1216" s="101">
        <f>+VLOOKUP($S1216,'CODE GENERATOR'!$P:$AM,23,FALSE)</f>
        <v>0</v>
      </c>
      <c r="BE1216" s="101">
        <f>+VLOOKUP($S1216,'CODE GENERATOR'!$P:$AM,24,FALSE)</f>
        <v>0</v>
      </c>
      <c r="BF1216" s="101">
        <f>IF(C1216&gt;0,+VLOOKUP(G1216,'CATEGORY ID'!$A$1:$L$118,3,FALSE),"")</f>
        <v>30</v>
      </c>
      <c r="BG1216" s="101">
        <f>IF(C1216&gt;0,+VLOOKUP(H1216,'CATEGORY ID'!$D$1:$L$118,3,FALSE),"")</f>
        <v>3</v>
      </c>
      <c r="BH1216" s="101">
        <f>IF(C1216&gt;0,+VLOOKUP((+H1216&amp;I1216),'CATEGORY ID'!$H$1:$I$121,2,FALSE),"")</f>
        <v>109</v>
      </c>
      <c r="BI1216" s="101"/>
      <c r="BJ1216" s="101" t="str">
        <f>IF(C1216&gt;0,IF(COUNTIF('CATEGORY ID'!$K$1:$K$121,+H1216&amp;K1216) &gt; 0, +VLOOKUP(+H1216&amp;K1216,'CATEGORY ID'!$K$1:$L$121,2,FALSE),""),"")</f>
        <v/>
      </c>
      <c r="BK1216" s="101" t="str">
        <f>IF(C1216&gt;0,IF(COUNTIF('CATEGORY ID'!$K$124:$K$165, +VLOOKUP(C1216,'STYLE NAMES'!$B:$AE,30,FALSE)) &gt; 0, +VLOOKUP(VLOOKUP(C1216,'STYLE NAMES'!$B:$AE,30,FALSE),'CATEGORY ID'!K:M,2,FALSE),""),"")</f>
        <v/>
      </c>
      <c r="BL1216" s="101"/>
      <c r="BM1216" s="101"/>
      <c r="BN1216" s="101"/>
      <c r="BO1216" s="101"/>
      <c r="BP1216" s="101"/>
      <c r="BQ1216" s="101"/>
      <c r="BR1216" s="101" t="str" cm="1">
        <f t="array" ref="BR1216">IF(C1216&gt;0,_xlfn.TEXTJOIN(";", TRUE,_xlfn.UNIQUE(_xlfn._xlws.FILTER(BF1216:BQ1216,(BF1216:BQ1216&gt;0)),TRUE,FALSE)),"")&amp;";"&amp;BS1216</f>
        <v>30;3;109;</v>
      </c>
      <c r="BS1216" s="101"/>
      <c r="BT1216" s="101"/>
      <c r="BU1216" s="106">
        <f>IF(C1216&gt;0,+VLOOKUP($C1216,'STYLE NAMES'!$B:$AC,26,FALSE),"")</f>
        <v>129.9</v>
      </c>
      <c r="BV1216" s="106">
        <f>IF(C1216&gt;0,+VLOOKUP($C1216,'STYLE NAMES'!$B:$AC,27,FALSE),"")</f>
        <v>7140</v>
      </c>
      <c r="BW1216" s="106">
        <f>IF(C1216&gt;0,+VLOOKUP($C1216,'STYLE NAMES'!$B:$AC,28,FALSE),"")</f>
        <v>149.38499999999999</v>
      </c>
      <c r="BX1216" s="101"/>
      <c r="BZ1216" s="101">
        <v>0</v>
      </c>
      <c r="CA1216" s="137">
        <f t="shared" si="98"/>
        <v>0</v>
      </c>
      <c r="CB1216" s="137">
        <f>+VLOOKUP(C1216,'[2]STYLES &amp; MODELS MATRIX'!$A:$G,7,FALSE)</f>
        <v>0</v>
      </c>
      <c r="CC1216" s="137">
        <f>+VLOOKUP(C1216,'[1]STYLES &amp; SIZE CHARTS'!$A:$H,8,FALSE)</f>
        <v>0</v>
      </c>
      <c r="CD1216" s="137"/>
      <c r="CE1216" s="207"/>
    </row>
    <row r="1217" spans="2:83" ht="12" customHeight="1" x14ac:dyDescent="0.2">
      <c r="B1217" s="101" t="s">
        <v>1027</v>
      </c>
      <c r="C1217" s="101" t="s">
        <v>3924</v>
      </c>
      <c r="D1217" s="101" t="s">
        <v>3908</v>
      </c>
      <c r="E1217" s="203" t="s">
        <v>3935</v>
      </c>
      <c r="F1217" s="101" t="s">
        <v>2346</v>
      </c>
      <c r="G1217" s="101" t="str">
        <f>IF(C1217&gt;0,+VLOOKUP($C1217,'STYLE NAMES'!$B:$AC,4,FALSE),"")</f>
        <v>RIDER</v>
      </c>
      <c r="H1217" s="101" t="str">
        <f>IF(C1217&gt;0,+VLOOKUP($C1217,'STYLE NAMES'!$B:$AC,5,FALSE),"")</f>
        <v>WOMEN</v>
      </c>
      <c r="I1217" s="101" t="str">
        <f>IF(C1217&gt;0,+VLOOKUP($C1217,'STYLE NAMES'!$B:$AC,6,FALSE),"")</f>
        <v>TOPS</v>
      </c>
      <c r="J1217" s="101" t="str">
        <f>IF(C1217&gt;0,+VLOOKUP($C1217,'STYLE NAMES'!$B:$AC,7,FALSE),"")</f>
        <v>WOMEN</v>
      </c>
      <c r="K1217" s="101" t="str">
        <f>IF(C1217&gt;0,+VLOOKUP($C1217,'STYLE NAMES'!$B:$AC,8,FALSE),"")</f>
        <v>CASUAL SHIRTS</v>
      </c>
      <c r="L1217" s="101" t="str">
        <f>IF(E1217&gt;0,+VLOOKUP($E1217,'CODE GENERATOR'!$D:$T,3,FALSE),"")</f>
        <v>W</v>
      </c>
      <c r="M1217" s="101" t="str">
        <f>IF(E1217&gt;0,+VLOOKUP($E1217,'CODE GENERATOR'!$D:$T,4,FALSE),"")</f>
        <v>TECH JERSEY</v>
      </c>
      <c r="N1217" s="101" t="str">
        <f>IF(E1217&gt;0,+VLOOKUP($E1217,'CODE GENERATOR'!$D:$T,6,FALSE),"")</f>
        <v>TAUPE</v>
      </c>
      <c r="O1217" s="101" t="str">
        <f>IF(E1217&gt;0,+VLOOKUP($E1217,'CODE GENERATOR'!$D:$T,7,FALSE),"")</f>
        <v>TAUPE</v>
      </c>
      <c r="P1217" s="101" t="str">
        <f t="shared" si="96"/>
        <v>TAUPE</v>
      </c>
      <c r="Q1217" s="104" t="str">
        <f>IF(E1217&gt;0,+VLOOKUP($E1217,'CODE GENERATOR'!$D:$T,11,FALSE),"")</f>
        <v>R.TOPWN_CSS0112W</v>
      </c>
      <c r="R1217" s="104" t="str">
        <f>IF(E1217&gt;0,+VLOOKUP($E1217,'CODE GENERATOR'!$D:$T,12,FALSE),"")</f>
        <v>TJR0038TAUTAU</v>
      </c>
      <c r="S1217" s="104" t="str">
        <f>IF(E1217&gt;0,+VLOOKUP($E1217,'CODE GENERATOR'!$D:$T,13,FALSE),"")</f>
        <v>R.TOPWN_CSS0112W_TJR0038TAUTAU</v>
      </c>
      <c r="T1217" s="104" t="str">
        <f t="shared" si="97"/>
        <v>R.TOPWN_CSS0112W_TJR0038TAUTAU_XS</v>
      </c>
      <c r="U1217" s="105"/>
      <c r="V1217" s="107" t="str" cm="1">
        <f t="array" ref="V1217">_xlfn.TEXTJOIN(";", TRUE, _xlfn.UNIQUE(_xlfn._xlws.FILTER(P$3:P$10029, C$3:C$10029=C1217)))</f>
        <v>BLACK;TAUPE;STEEL BLUE</v>
      </c>
      <c r="W1217" s="107" t="str" cm="1">
        <f t="array" ref="W1217">_xlfn.TEXTJOIN(";", TRUE, _xlfn.UNIQUE(_xlfn._xlws.FILTER(F$3:F$10029, C$3:C$10029=C1217)))</f>
        <v>XS;S;M;L;XL;XXL</v>
      </c>
      <c r="X1217" s="101">
        <f>IF(E1217&gt;0,+VLOOKUP($E1217,'CODE GENERATOR'!$D:$AC,19,FALSE),0)</f>
        <v>0</v>
      </c>
      <c r="Y1217" s="101" t="str">
        <f>IF(E1217&gt;0,+VLOOKUP($E1217,'CODE GENERATOR'!$D:$AC,20,FALSE),0)</f>
        <v/>
      </c>
      <c r="Z1217" s="101" t="str">
        <f>IF(E1217&gt;0,+VLOOKUP($E1217,'CODE GENERATOR'!$D:$AC,21,FALSE),0)</f>
        <v/>
      </c>
      <c r="AA1217" s="101"/>
      <c r="AB1217" s="101"/>
      <c r="AC1217" s="101"/>
      <c r="AD1217" s="101"/>
      <c r="AE1217" s="101"/>
      <c r="AF1217" s="149" t="str">
        <f>IF($C1217&gt;0,$C1217&amp;" "&amp;$P1217&amp;" "&amp;+VLOOKUP($C1217,'STYLE NAMES'!$B:$AC,10,FALSE),"""")</f>
        <v>VENETA TAUPE WOMEN'S OVERSIZE CASUAL SHIRT</v>
      </c>
      <c r="AG1217" s="101" t="str">
        <f>"Enjoy our "&amp;(AF1217)&amp;"; "&amp;IF(C1217&gt;0,+VLOOKUP($C1217,'STYLE NAMES'!$B:$AC,11,FALSE),"")</f>
        <v>Enjoy our VENETA TAUPE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17" s="101" t="str">
        <f>IF(C1217&gt;0,+VLOOKUP($C1217,'STYLE NAMES'!$B:$AC,12,FALSE),"")</f>
        <v>* Specially engineered design for high performance
* 4-way super stretch supreme jersey
* Soft and comfortable
* Breathable
* Quick dry
Composition:
75% Poliamide 25% Elasthane</v>
      </c>
      <c r="AI1217" s="101" t="str">
        <f>IF(C1217&gt;0,+VLOOKUP($C1217,'STYLE NAMES'!$B:$AC,13,FALSE),"")</f>
        <v>Machine Wash at 30°C
Mild process
Iron at low temperature
Iron from REVERSE
Do NOT iron on logos or prints
Do not bleach
Do NOT Tumble Dry</v>
      </c>
      <c r="AJ1217" s="149" t="str">
        <f>IF($C1217&gt;0,$C1217&amp;" "&amp;$P1217&amp;" "&amp;+VLOOKUP($C1217,'STYLE NAMES'!$B:$AC,14,FALSE),"""")</f>
        <v>VENETA TAUPE KADIN OVERSIZE CASUAL GÖMLEK</v>
      </c>
      <c r="AK1217" s="149" t="str">
        <f>"Cavalier SanMarco tarafından tasarlanan "&amp;(AJ1217)&amp;"; "&amp;IF(C1217&gt;0,+VLOOKUP($C1217,'STYLE NAMES'!$B:$AC,15,FALSE),"")</f>
        <v>Cavalier SanMarco tarafından tasarlanan VENETA TAUPE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17" s="149" t="str">
        <f>IF(C1217&gt;0,+VLOOKUP($C1217,'STYLE NAMES'!$B:$AC,16,FALSE),"")</f>
        <v>* Yüksek performans için özel tasarım
* 4 yönlü süper streç süprem kumaş
* Yumuşak ve rahat
* Nefes alabilir
* Hızlı kuruma
Kompozisyon:
%75 Polyamid  %25 Elastan</v>
      </c>
      <c r="AM1217" s="149" t="str">
        <f>IF(C1217&gt;0,+VLOOKUP($C1217,'STYLE NAMES'!$B:$AC,17,FALSE),"")</f>
        <v>Makinede 30°C' de Yıkayın
Hassas Yıkama
Ilık ütü yapın
Tersten ütüleyin
Logo ve baskıları ÜTÜLEMEYİN
Çamaşır suyu kullanmayın
Kurutma Makinesinde Kurutmayın</v>
      </c>
      <c r="AN1217" s="149" t="str">
        <f>IF($C1217&gt;0,$C1217&amp;" "&amp;$P1217&amp;" "&amp;+VLOOKUP($C1217,'STYLE NAMES'!$B:$AC,18,FALSE),"""")</f>
        <v>VENETA TAUPE CAMICIA DA DONNA CASUAL OVERSIZE</v>
      </c>
      <c r="AO1217" s="101" t="str">
        <f>"Disegnato da Cavalier SanMarco "&amp;(AN1217)&amp;"; "&amp;IF(C1217&gt;0,+VLOOKUP($C1217,'STYLE NAMES'!$B:$AC,19,FALSE),"")</f>
        <v>Disegnato da Cavalier SanMarco VENETA TAUPE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17" s="101" t="str">
        <f>IF(C1217&gt;0,+VLOOKUP($C1217,'STYLE NAMES'!$B:$AC,20,FALSE),"")</f>
        <v>*Design ingegnerizzato per alte prestazioni 
*Jersey supreme elasticizzato  4-way-stretch 
*Morbido e confortevole 
*Traspirante Asciugatura rapida 
Composizione: 
75% Poliammide  25% Elastan</v>
      </c>
      <c r="AQ1217" s="101" t="str">
        <f>IF(C1217&gt;0,+VLOOKUP($C1217,'STYLE NAMES'!$B:$AC,21,FALSE),"")</f>
        <v>Lavare in lavatrice a 30°C Ciclo delicato 
Stirare a bassa temperatura
Stirare al rovescio 
Non stirare su loghi o stampe 
Non candeggiare 
Non asciugare in asciugatrice</v>
      </c>
      <c r="AR1217" s="101">
        <f>IF(D1217&gt;0,+VLOOKUP($C1217,'STYLE NAMES'!$B:$AC,22,FALSE),"")</f>
        <v>0</v>
      </c>
      <c r="AS1217" s="101">
        <f>IF(E1217&gt;0,+VLOOKUP($C1217,'STYLE NAMES'!$B:$AC,23,FALSE),"")</f>
        <v>0</v>
      </c>
      <c r="AT1217" s="101">
        <f>IF(F1217&gt;0,+VLOOKUP($C1217,'STYLE NAMES'!$B:$AC,24,FALSE),"")</f>
        <v>0</v>
      </c>
      <c r="AU1217" s="101">
        <f>IF(G1217&gt;0,+VLOOKUP($C1217,'STYLE NAMES'!$B:$AC,25,FALSE),"")</f>
        <v>0</v>
      </c>
      <c r="AV1217" s="101">
        <f>+VLOOKUP($S1217,'CODE GENERATOR'!$P:$AM,15,FALSE)</f>
        <v>0</v>
      </c>
      <c r="AW1217" s="101">
        <f>+VLOOKUP($S1217,'CODE GENERATOR'!$P:$AM,16,FALSE)</f>
        <v>0</v>
      </c>
      <c r="AX1217" s="101">
        <f>+VLOOKUP($S1217,'CODE GENERATOR'!$P:$AM,17,FALSE)</f>
        <v>0</v>
      </c>
      <c r="AY1217" s="101">
        <f>+VLOOKUP($S1217,'CODE GENERATOR'!$P:$AM,18,FALSE)</f>
        <v>0</v>
      </c>
      <c r="AZ1217" s="101">
        <f>+VLOOKUP($S1217,'CODE GENERATOR'!$P:$AM,19,FALSE)</f>
        <v>0</v>
      </c>
      <c r="BA1217" s="101">
        <f>+VLOOKUP($S1217,'CODE GENERATOR'!$P:$AM,20,FALSE)</f>
        <v>0</v>
      </c>
      <c r="BB1217" s="101">
        <f>+VLOOKUP($S1217,'CODE GENERATOR'!$P:$AM,21,FALSE)</f>
        <v>0</v>
      </c>
      <c r="BC1217" s="101">
        <f>+VLOOKUP($S1217,'CODE GENERATOR'!$P:$AM,22,FALSE)</f>
        <v>0</v>
      </c>
      <c r="BD1217" s="101">
        <f>+VLOOKUP($S1217,'CODE GENERATOR'!$P:$AM,23,FALSE)</f>
        <v>0</v>
      </c>
      <c r="BE1217" s="101">
        <f>+VLOOKUP($S1217,'CODE GENERATOR'!$P:$AM,24,FALSE)</f>
        <v>0</v>
      </c>
      <c r="BF1217" s="101">
        <f>IF(C1217&gt;0,+VLOOKUP(G1217,'CATEGORY ID'!$A$1:$L$118,3,FALSE),"")</f>
        <v>30</v>
      </c>
      <c r="BG1217" s="101">
        <f>IF(C1217&gt;0,+VLOOKUP(H1217,'CATEGORY ID'!$D$1:$L$118,3,FALSE),"")</f>
        <v>3</v>
      </c>
      <c r="BH1217" s="101">
        <f>IF(C1217&gt;0,+VLOOKUP((+H1217&amp;I1217),'CATEGORY ID'!$H$1:$I$121,2,FALSE),"")</f>
        <v>109</v>
      </c>
      <c r="BI1217" s="101"/>
      <c r="BJ1217" s="101" t="str">
        <f>IF(C1217&gt;0,IF(COUNTIF('CATEGORY ID'!$K$1:$K$121,+H1217&amp;K1217) &gt; 0, +VLOOKUP(+H1217&amp;K1217,'CATEGORY ID'!$K$1:$L$121,2,FALSE),""),"")</f>
        <v/>
      </c>
      <c r="BK1217" s="101" t="str">
        <f>IF(C1217&gt;0,IF(COUNTIF('CATEGORY ID'!$K$124:$K$165, +VLOOKUP(C1217,'STYLE NAMES'!$B:$AE,30,FALSE)) &gt; 0, +VLOOKUP(VLOOKUP(C1217,'STYLE NAMES'!$B:$AE,30,FALSE),'CATEGORY ID'!K:M,2,FALSE),""),"")</f>
        <v/>
      </c>
      <c r="BL1217" s="101"/>
      <c r="BM1217" s="101"/>
      <c r="BN1217" s="101"/>
      <c r="BO1217" s="101"/>
      <c r="BP1217" s="101"/>
      <c r="BQ1217" s="101"/>
      <c r="BR1217" s="101" t="str" cm="1">
        <f t="array" ref="BR1217">IF(C1217&gt;0,_xlfn.TEXTJOIN(";", TRUE,_xlfn.UNIQUE(_xlfn._xlws.FILTER(BF1217:BQ1217,(BF1217:BQ1217&gt;0)),TRUE,FALSE)),"")&amp;";"&amp;BS1217</f>
        <v>30;3;109;</v>
      </c>
      <c r="BS1217" s="101"/>
      <c r="BT1217" s="101"/>
      <c r="BU1217" s="106">
        <f>IF(C1217&gt;0,+VLOOKUP($C1217,'STYLE NAMES'!$B:$AC,26,FALSE),"")</f>
        <v>129.9</v>
      </c>
      <c r="BV1217" s="106">
        <f>IF(C1217&gt;0,+VLOOKUP($C1217,'STYLE NAMES'!$B:$AC,27,FALSE),"")</f>
        <v>7140</v>
      </c>
      <c r="BW1217" s="106">
        <f>IF(C1217&gt;0,+VLOOKUP($C1217,'STYLE NAMES'!$B:$AC,28,FALSE),"")</f>
        <v>149.38499999999999</v>
      </c>
      <c r="BX1217" s="101"/>
      <c r="BZ1217" s="101">
        <v>0</v>
      </c>
      <c r="CA1217" s="137">
        <f t="shared" si="98"/>
        <v>0</v>
      </c>
      <c r="CB1217" s="137">
        <f>+VLOOKUP(C1217,'[2]STYLES &amp; MODELS MATRIX'!$A:$G,7,FALSE)</f>
        <v>0</v>
      </c>
      <c r="CC1217" s="137">
        <f>+VLOOKUP(C1217,'[1]STYLES &amp; SIZE CHARTS'!$A:$H,8,FALSE)</f>
        <v>0</v>
      </c>
      <c r="CD1217" s="137"/>
      <c r="CE1217" s="207"/>
    </row>
    <row r="1218" spans="2:83" ht="12" customHeight="1" x14ac:dyDescent="0.2">
      <c r="B1218" s="101" t="s">
        <v>1027</v>
      </c>
      <c r="C1218" s="101" t="s">
        <v>3924</v>
      </c>
      <c r="D1218" s="101" t="s">
        <v>3908</v>
      </c>
      <c r="E1218" s="203" t="s">
        <v>3935</v>
      </c>
      <c r="F1218" s="101" t="s">
        <v>785</v>
      </c>
      <c r="G1218" s="101" t="str">
        <f>IF(C1218&gt;0,+VLOOKUP($C1218,'STYLE NAMES'!$B:$AC,4,FALSE),"")</f>
        <v>RIDER</v>
      </c>
      <c r="H1218" s="101" t="str">
        <f>IF(C1218&gt;0,+VLOOKUP($C1218,'STYLE NAMES'!$B:$AC,5,FALSE),"")</f>
        <v>WOMEN</v>
      </c>
      <c r="I1218" s="101" t="str">
        <f>IF(C1218&gt;0,+VLOOKUP($C1218,'STYLE NAMES'!$B:$AC,6,FALSE),"")</f>
        <v>TOPS</v>
      </c>
      <c r="J1218" s="101" t="str">
        <f>IF(C1218&gt;0,+VLOOKUP($C1218,'STYLE NAMES'!$B:$AC,7,FALSE),"")</f>
        <v>WOMEN</v>
      </c>
      <c r="K1218" s="101" t="str">
        <f>IF(C1218&gt;0,+VLOOKUP($C1218,'STYLE NAMES'!$B:$AC,8,FALSE),"")</f>
        <v>CASUAL SHIRTS</v>
      </c>
      <c r="L1218" s="101" t="str">
        <f>IF(E1218&gt;0,+VLOOKUP($E1218,'CODE GENERATOR'!$D:$T,3,FALSE),"")</f>
        <v>W</v>
      </c>
      <c r="M1218" s="101" t="str">
        <f>IF(E1218&gt;0,+VLOOKUP($E1218,'CODE GENERATOR'!$D:$T,4,FALSE),"")</f>
        <v>TECH JERSEY</v>
      </c>
      <c r="N1218" s="101" t="str">
        <f>IF(E1218&gt;0,+VLOOKUP($E1218,'CODE GENERATOR'!$D:$T,6,FALSE),"")</f>
        <v>TAUPE</v>
      </c>
      <c r="O1218" s="101" t="str">
        <f>IF(E1218&gt;0,+VLOOKUP($E1218,'CODE GENERATOR'!$D:$T,7,FALSE),"")</f>
        <v>TAUPE</v>
      </c>
      <c r="P1218" s="101" t="str">
        <f t="shared" si="96"/>
        <v>TAUPE</v>
      </c>
      <c r="Q1218" s="104" t="str">
        <f>IF(E1218&gt;0,+VLOOKUP($E1218,'CODE GENERATOR'!$D:$T,11,FALSE),"")</f>
        <v>R.TOPWN_CSS0112W</v>
      </c>
      <c r="R1218" s="104" t="str">
        <f>IF(E1218&gt;0,+VLOOKUP($E1218,'CODE GENERATOR'!$D:$T,12,FALSE),"")</f>
        <v>TJR0038TAUTAU</v>
      </c>
      <c r="S1218" s="104" t="str">
        <f>IF(E1218&gt;0,+VLOOKUP($E1218,'CODE GENERATOR'!$D:$T,13,FALSE),"")</f>
        <v>R.TOPWN_CSS0112W_TJR0038TAUTAU</v>
      </c>
      <c r="T1218" s="104" t="str">
        <f t="shared" si="97"/>
        <v>R.TOPWN_CSS0112W_TJR0038TAUTAU_S</v>
      </c>
      <c r="U1218" s="105"/>
      <c r="V1218" s="107" t="str" cm="1">
        <f t="array" ref="V1218">_xlfn.TEXTJOIN(";", TRUE, _xlfn.UNIQUE(_xlfn._xlws.FILTER(P$3:P$10029, C$3:C$10029=C1218)))</f>
        <v>BLACK;TAUPE;STEEL BLUE</v>
      </c>
      <c r="W1218" s="107" t="str" cm="1">
        <f t="array" ref="W1218">_xlfn.TEXTJOIN(";", TRUE, _xlfn.UNIQUE(_xlfn._xlws.FILTER(F$3:F$10029, C$3:C$10029=C1218)))</f>
        <v>XS;S;M;L;XL;XXL</v>
      </c>
      <c r="X1218" s="101">
        <f>IF(E1218&gt;0,+VLOOKUP($E1218,'CODE GENERATOR'!$D:$AC,19,FALSE),0)</f>
        <v>0</v>
      </c>
      <c r="Y1218" s="101" t="str">
        <f>IF(E1218&gt;0,+VLOOKUP($E1218,'CODE GENERATOR'!$D:$AC,20,FALSE),0)</f>
        <v/>
      </c>
      <c r="Z1218" s="101" t="str">
        <f>IF(E1218&gt;0,+VLOOKUP($E1218,'CODE GENERATOR'!$D:$AC,21,FALSE),0)</f>
        <v/>
      </c>
      <c r="AA1218" s="101"/>
      <c r="AB1218" s="101"/>
      <c r="AC1218" s="101"/>
      <c r="AD1218" s="101"/>
      <c r="AE1218" s="101"/>
      <c r="AF1218" s="149" t="str">
        <f>IF($C1218&gt;0,$C1218&amp;" "&amp;$P1218&amp;" "&amp;+VLOOKUP($C1218,'STYLE NAMES'!$B:$AC,10,FALSE),"""")</f>
        <v>VENETA TAUPE WOMEN'S OVERSIZE CASUAL SHIRT</v>
      </c>
      <c r="AG1218" s="101" t="str">
        <f>"Enjoy our "&amp;(AF1218)&amp;"; "&amp;IF(C1218&gt;0,+VLOOKUP($C1218,'STYLE NAMES'!$B:$AC,11,FALSE),"")</f>
        <v>Enjoy our VENETA TAUPE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18" s="101" t="str">
        <f>IF(C1218&gt;0,+VLOOKUP($C1218,'STYLE NAMES'!$B:$AC,12,FALSE),"")</f>
        <v>* Specially engineered design for high performance
* 4-way super stretch supreme jersey
* Soft and comfortable
* Breathable
* Quick dry
Composition:
75% Poliamide 25% Elasthane</v>
      </c>
      <c r="AI1218" s="101" t="str">
        <f>IF(C1218&gt;0,+VLOOKUP($C1218,'STYLE NAMES'!$B:$AC,13,FALSE),"")</f>
        <v>Machine Wash at 30°C
Mild process
Iron at low temperature
Iron from REVERSE
Do NOT iron on logos or prints
Do not bleach
Do NOT Tumble Dry</v>
      </c>
      <c r="AJ1218" s="149" t="str">
        <f>IF($C1218&gt;0,$C1218&amp;" "&amp;$P1218&amp;" "&amp;+VLOOKUP($C1218,'STYLE NAMES'!$B:$AC,14,FALSE),"""")</f>
        <v>VENETA TAUPE KADIN OVERSIZE CASUAL GÖMLEK</v>
      </c>
      <c r="AK1218" s="149" t="str">
        <f>"Cavalier SanMarco tarafından tasarlanan "&amp;(AJ1218)&amp;"; "&amp;IF(C1218&gt;0,+VLOOKUP($C1218,'STYLE NAMES'!$B:$AC,15,FALSE),"")</f>
        <v>Cavalier SanMarco tarafından tasarlanan VENETA TAUPE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18" s="149" t="str">
        <f>IF(C1218&gt;0,+VLOOKUP($C1218,'STYLE NAMES'!$B:$AC,16,FALSE),"")</f>
        <v>* Yüksek performans için özel tasarım
* 4 yönlü süper streç süprem kumaş
* Yumuşak ve rahat
* Nefes alabilir
* Hızlı kuruma
Kompozisyon:
%75 Polyamid  %25 Elastan</v>
      </c>
      <c r="AM1218" s="149" t="str">
        <f>IF(C1218&gt;0,+VLOOKUP($C1218,'STYLE NAMES'!$B:$AC,17,FALSE),"")</f>
        <v>Makinede 30°C' de Yıkayın
Hassas Yıkama
Ilık ütü yapın
Tersten ütüleyin
Logo ve baskıları ÜTÜLEMEYİN
Çamaşır suyu kullanmayın
Kurutma Makinesinde Kurutmayın</v>
      </c>
      <c r="AN1218" s="149" t="str">
        <f>IF($C1218&gt;0,$C1218&amp;" "&amp;$P1218&amp;" "&amp;+VLOOKUP($C1218,'STYLE NAMES'!$B:$AC,18,FALSE),"""")</f>
        <v>VENETA TAUPE CAMICIA DA DONNA CASUAL OVERSIZE</v>
      </c>
      <c r="AO1218" s="101" t="str">
        <f>"Disegnato da Cavalier SanMarco "&amp;(AN1218)&amp;"; "&amp;IF(C1218&gt;0,+VLOOKUP($C1218,'STYLE NAMES'!$B:$AC,19,FALSE),"")</f>
        <v>Disegnato da Cavalier SanMarco VENETA TAUPE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18" s="101" t="str">
        <f>IF(C1218&gt;0,+VLOOKUP($C1218,'STYLE NAMES'!$B:$AC,20,FALSE),"")</f>
        <v>*Design ingegnerizzato per alte prestazioni 
*Jersey supreme elasticizzato  4-way-stretch 
*Morbido e confortevole 
*Traspirante Asciugatura rapida 
Composizione: 
75% Poliammide  25% Elastan</v>
      </c>
      <c r="AQ1218" s="101" t="str">
        <f>IF(C1218&gt;0,+VLOOKUP($C1218,'STYLE NAMES'!$B:$AC,21,FALSE),"")</f>
        <v>Lavare in lavatrice a 30°C Ciclo delicato 
Stirare a bassa temperatura
Stirare al rovescio 
Non stirare su loghi o stampe 
Non candeggiare 
Non asciugare in asciugatrice</v>
      </c>
      <c r="AR1218" s="101">
        <f>IF(D1218&gt;0,+VLOOKUP($C1218,'STYLE NAMES'!$B:$AC,22,FALSE),"")</f>
        <v>0</v>
      </c>
      <c r="AS1218" s="101">
        <f>IF(E1218&gt;0,+VLOOKUP($C1218,'STYLE NAMES'!$B:$AC,23,FALSE),"")</f>
        <v>0</v>
      </c>
      <c r="AT1218" s="101">
        <f>IF(F1218&gt;0,+VLOOKUP($C1218,'STYLE NAMES'!$B:$AC,24,FALSE),"")</f>
        <v>0</v>
      </c>
      <c r="AU1218" s="101">
        <f>IF(G1218&gt;0,+VLOOKUP($C1218,'STYLE NAMES'!$B:$AC,25,FALSE),"")</f>
        <v>0</v>
      </c>
      <c r="AV1218" s="101">
        <f>+VLOOKUP($S1218,'CODE GENERATOR'!$P:$AM,15,FALSE)</f>
        <v>0</v>
      </c>
      <c r="AW1218" s="101">
        <f>+VLOOKUP($S1218,'CODE GENERATOR'!$P:$AM,16,FALSE)</f>
        <v>0</v>
      </c>
      <c r="AX1218" s="101">
        <f>+VLOOKUP($S1218,'CODE GENERATOR'!$P:$AM,17,FALSE)</f>
        <v>0</v>
      </c>
      <c r="AY1218" s="101">
        <f>+VLOOKUP($S1218,'CODE GENERATOR'!$P:$AM,18,FALSE)</f>
        <v>0</v>
      </c>
      <c r="AZ1218" s="101">
        <f>+VLOOKUP($S1218,'CODE GENERATOR'!$P:$AM,19,FALSE)</f>
        <v>0</v>
      </c>
      <c r="BA1218" s="101">
        <f>+VLOOKUP($S1218,'CODE GENERATOR'!$P:$AM,20,FALSE)</f>
        <v>0</v>
      </c>
      <c r="BB1218" s="101">
        <f>+VLOOKUP($S1218,'CODE GENERATOR'!$P:$AM,21,FALSE)</f>
        <v>0</v>
      </c>
      <c r="BC1218" s="101">
        <f>+VLOOKUP($S1218,'CODE GENERATOR'!$P:$AM,22,FALSE)</f>
        <v>0</v>
      </c>
      <c r="BD1218" s="101">
        <f>+VLOOKUP($S1218,'CODE GENERATOR'!$P:$AM,23,FALSE)</f>
        <v>0</v>
      </c>
      <c r="BE1218" s="101">
        <f>+VLOOKUP($S1218,'CODE GENERATOR'!$P:$AM,24,FALSE)</f>
        <v>0</v>
      </c>
      <c r="BF1218" s="101">
        <f>IF(C1218&gt;0,+VLOOKUP(G1218,'CATEGORY ID'!$A$1:$L$118,3,FALSE),"")</f>
        <v>30</v>
      </c>
      <c r="BG1218" s="101">
        <f>IF(C1218&gt;0,+VLOOKUP(H1218,'CATEGORY ID'!$D$1:$L$118,3,FALSE),"")</f>
        <v>3</v>
      </c>
      <c r="BH1218" s="101">
        <f>IF(C1218&gt;0,+VLOOKUP((+H1218&amp;I1218),'CATEGORY ID'!$H$1:$I$121,2,FALSE),"")</f>
        <v>109</v>
      </c>
      <c r="BI1218" s="101"/>
      <c r="BJ1218" s="101" t="str">
        <f>IF(C1218&gt;0,IF(COUNTIF('CATEGORY ID'!$K$1:$K$121,+H1218&amp;K1218) &gt; 0, +VLOOKUP(+H1218&amp;K1218,'CATEGORY ID'!$K$1:$L$121,2,FALSE),""),"")</f>
        <v/>
      </c>
      <c r="BK1218" s="101" t="str">
        <f>IF(C1218&gt;0,IF(COUNTIF('CATEGORY ID'!$K$124:$K$165, +VLOOKUP(C1218,'STYLE NAMES'!$B:$AE,30,FALSE)) &gt; 0, +VLOOKUP(VLOOKUP(C1218,'STYLE NAMES'!$B:$AE,30,FALSE),'CATEGORY ID'!K:M,2,FALSE),""),"")</f>
        <v/>
      </c>
      <c r="BL1218" s="101"/>
      <c r="BM1218" s="101"/>
      <c r="BN1218" s="101"/>
      <c r="BO1218" s="101"/>
      <c r="BP1218" s="101"/>
      <c r="BQ1218" s="101"/>
      <c r="BR1218" s="101" t="str" cm="1">
        <f t="array" ref="BR1218">IF(C1218&gt;0,_xlfn.TEXTJOIN(";", TRUE,_xlfn.UNIQUE(_xlfn._xlws.FILTER(BF1218:BQ1218,(BF1218:BQ1218&gt;0)),TRUE,FALSE)),"")&amp;";"&amp;BS1218</f>
        <v>30;3;109;</v>
      </c>
      <c r="BS1218" s="101"/>
      <c r="BT1218" s="101"/>
      <c r="BU1218" s="106">
        <f>IF(C1218&gt;0,+VLOOKUP($C1218,'STYLE NAMES'!$B:$AC,26,FALSE),"")</f>
        <v>129.9</v>
      </c>
      <c r="BV1218" s="106">
        <f>IF(C1218&gt;0,+VLOOKUP($C1218,'STYLE NAMES'!$B:$AC,27,FALSE),"")</f>
        <v>7140</v>
      </c>
      <c r="BW1218" s="106">
        <f>IF(C1218&gt;0,+VLOOKUP($C1218,'STYLE NAMES'!$B:$AC,28,FALSE),"")</f>
        <v>149.38499999999999</v>
      </c>
      <c r="BX1218" s="101"/>
      <c r="BZ1218" s="101">
        <v>0</v>
      </c>
      <c r="CA1218" s="137">
        <f t="shared" si="98"/>
        <v>0</v>
      </c>
      <c r="CB1218" s="137">
        <f>+VLOOKUP(C1218,'[2]STYLES &amp; MODELS MATRIX'!$A:$G,7,FALSE)</f>
        <v>0</v>
      </c>
      <c r="CC1218" s="137">
        <f>+VLOOKUP(C1218,'[1]STYLES &amp; SIZE CHARTS'!$A:$H,8,FALSE)</f>
        <v>0</v>
      </c>
      <c r="CD1218" s="137"/>
      <c r="CE1218" s="207"/>
    </row>
    <row r="1219" spans="2:83" ht="12" customHeight="1" x14ac:dyDescent="0.2">
      <c r="B1219" s="101" t="s">
        <v>1027</v>
      </c>
      <c r="C1219" s="101" t="s">
        <v>3924</v>
      </c>
      <c r="D1219" s="101" t="s">
        <v>3908</v>
      </c>
      <c r="E1219" s="203" t="s">
        <v>3935</v>
      </c>
      <c r="F1219" s="101" t="s">
        <v>2247</v>
      </c>
      <c r="G1219" s="101" t="str">
        <f>IF(C1219&gt;0,+VLOOKUP($C1219,'STYLE NAMES'!$B:$AC,4,FALSE),"")</f>
        <v>RIDER</v>
      </c>
      <c r="H1219" s="101" t="str">
        <f>IF(C1219&gt;0,+VLOOKUP($C1219,'STYLE NAMES'!$B:$AC,5,FALSE),"")</f>
        <v>WOMEN</v>
      </c>
      <c r="I1219" s="101" t="str">
        <f>IF(C1219&gt;0,+VLOOKUP($C1219,'STYLE NAMES'!$B:$AC,6,FALSE),"")</f>
        <v>TOPS</v>
      </c>
      <c r="J1219" s="101" t="str">
        <f>IF(C1219&gt;0,+VLOOKUP($C1219,'STYLE NAMES'!$B:$AC,7,FALSE),"")</f>
        <v>WOMEN</v>
      </c>
      <c r="K1219" s="101" t="str">
        <f>IF(C1219&gt;0,+VLOOKUP($C1219,'STYLE NAMES'!$B:$AC,8,FALSE),"")</f>
        <v>CASUAL SHIRTS</v>
      </c>
      <c r="L1219" s="101" t="str">
        <f>IF(E1219&gt;0,+VLOOKUP($E1219,'CODE GENERATOR'!$D:$T,3,FALSE),"")</f>
        <v>W</v>
      </c>
      <c r="M1219" s="101" t="str">
        <f>IF(E1219&gt;0,+VLOOKUP($E1219,'CODE GENERATOR'!$D:$T,4,FALSE),"")</f>
        <v>TECH JERSEY</v>
      </c>
      <c r="N1219" s="101" t="str">
        <f>IF(E1219&gt;0,+VLOOKUP($E1219,'CODE GENERATOR'!$D:$T,6,FALSE),"")</f>
        <v>TAUPE</v>
      </c>
      <c r="O1219" s="101" t="str">
        <f>IF(E1219&gt;0,+VLOOKUP($E1219,'CODE GENERATOR'!$D:$T,7,FALSE),"")</f>
        <v>TAUPE</v>
      </c>
      <c r="P1219" s="101" t="str">
        <f t="shared" si="96"/>
        <v>TAUPE</v>
      </c>
      <c r="Q1219" s="104" t="str">
        <f>IF(E1219&gt;0,+VLOOKUP($E1219,'CODE GENERATOR'!$D:$T,11,FALSE),"")</f>
        <v>R.TOPWN_CSS0112W</v>
      </c>
      <c r="R1219" s="104" t="str">
        <f>IF(E1219&gt;0,+VLOOKUP($E1219,'CODE GENERATOR'!$D:$T,12,FALSE),"")</f>
        <v>TJR0038TAUTAU</v>
      </c>
      <c r="S1219" s="104" t="str">
        <f>IF(E1219&gt;0,+VLOOKUP($E1219,'CODE GENERATOR'!$D:$T,13,FALSE),"")</f>
        <v>R.TOPWN_CSS0112W_TJR0038TAUTAU</v>
      </c>
      <c r="T1219" s="104" t="str">
        <f t="shared" si="97"/>
        <v>R.TOPWN_CSS0112W_TJR0038TAUTAU_M</v>
      </c>
      <c r="U1219" s="105"/>
      <c r="V1219" s="107" t="str" cm="1">
        <f t="array" ref="V1219">_xlfn.TEXTJOIN(";", TRUE, _xlfn.UNIQUE(_xlfn._xlws.FILTER(P$3:P$10029, C$3:C$10029=C1219)))</f>
        <v>BLACK;TAUPE;STEEL BLUE</v>
      </c>
      <c r="W1219" s="107" t="str" cm="1">
        <f t="array" ref="W1219">_xlfn.TEXTJOIN(";", TRUE, _xlfn.UNIQUE(_xlfn._xlws.FILTER(F$3:F$10029, C$3:C$10029=C1219)))</f>
        <v>XS;S;M;L;XL;XXL</v>
      </c>
      <c r="X1219" s="101">
        <f>IF(E1219&gt;0,+VLOOKUP($E1219,'CODE GENERATOR'!$D:$AC,19,FALSE),0)</f>
        <v>0</v>
      </c>
      <c r="Y1219" s="101" t="str">
        <f>IF(E1219&gt;0,+VLOOKUP($E1219,'CODE GENERATOR'!$D:$AC,20,FALSE),0)</f>
        <v/>
      </c>
      <c r="Z1219" s="101" t="str">
        <f>IF(E1219&gt;0,+VLOOKUP($E1219,'CODE GENERATOR'!$D:$AC,21,FALSE),0)</f>
        <v/>
      </c>
      <c r="AA1219" s="101"/>
      <c r="AB1219" s="101"/>
      <c r="AC1219" s="101"/>
      <c r="AD1219" s="101"/>
      <c r="AE1219" s="101"/>
      <c r="AF1219" s="149" t="str">
        <f>IF($C1219&gt;0,$C1219&amp;" "&amp;$P1219&amp;" "&amp;+VLOOKUP($C1219,'STYLE NAMES'!$B:$AC,10,FALSE),"""")</f>
        <v>VENETA TAUPE WOMEN'S OVERSIZE CASUAL SHIRT</v>
      </c>
      <c r="AG1219" s="101" t="str">
        <f>"Enjoy our "&amp;(AF1219)&amp;"; "&amp;IF(C1219&gt;0,+VLOOKUP($C1219,'STYLE NAMES'!$B:$AC,11,FALSE),"")</f>
        <v>Enjoy our VENETA TAUPE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19" s="101" t="str">
        <f>IF(C1219&gt;0,+VLOOKUP($C1219,'STYLE NAMES'!$B:$AC,12,FALSE),"")</f>
        <v>* Specially engineered design for high performance
* 4-way super stretch supreme jersey
* Soft and comfortable
* Breathable
* Quick dry
Composition:
75% Poliamide 25% Elasthane</v>
      </c>
      <c r="AI1219" s="101" t="str">
        <f>IF(C1219&gt;0,+VLOOKUP($C1219,'STYLE NAMES'!$B:$AC,13,FALSE),"")</f>
        <v>Machine Wash at 30°C
Mild process
Iron at low temperature
Iron from REVERSE
Do NOT iron on logos or prints
Do not bleach
Do NOT Tumble Dry</v>
      </c>
      <c r="AJ1219" s="149" t="str">
        <f>IF($C1219&gt;0,$C1219&amp;" "&amp;$P1219&amp;" "&amp;+VLOOKUP($C1219,'STYLE NAMES'!$B:$AC,14,FALSE),"""")</f>
        <v>VENETA TAUPE KADIN OVERSIZE CASUAL GÖMLEK</v>
      </c>
      <c r="AK1219" s="149" t="str">
        <f>"Cavalier SanMarco tarafından tasarlanan "&amp;(AJ1219)&amp;"; "&amp;IF(C1219&gt;0,+VLOOKUP($C1219,'STYLE NAMES'!$B:$AC,15,FALSE),"")</f>
        <v>Cavalier SanMarco tarafından tasarlanan VENETA TAUPE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19" s="149" t="str">
        <f>IF(C1219&gt;0,+VLOOKUP($C1219,'STYLE NAMES'!$B:$AC,16,FALSE),"")</f>
        <v>* Yüksek performans için özel tasarım
* 4 yönlü süper streç süprem kumaş
* Yumuşak ve rahat
* Nefes alabilir
* Hızlı kuruma
Kompozisyon:
%75 Polyamid  %25 Elastan</v>
      </c>
      <c r="AM1219" s="149" t="str">
        <f>IF(C1219&gt;0,+VLOOKUP($C1219,'STYLE NAMES'!$B:$AC,17,FALSE),"")</f>
        <v>Makinede 30°C' de Yıkayın
Hassas Yıkama
Ilık ütü yapın
Tersten ütüleyin
Logo ve baskıları ÜTÜLEMEYİN
Çamaşır suyu kullanmayın
Kurutma Makinesinde Kurutmayın</v>
      </c>
      <c r="AN1219" s="149" t="str">
        <f>IF($C1219&gt;0,$C1219&amp;" "&amp;$P1219&amp;" "&amp;+VLOOKUP($C1219,'STYLE NAMES'!$B:$AC,18,FALSE),"""")</f>
        <v>VENETA TAUPE CAMICIA DA DONNA CASUAL OVERSIZE</v>
      </c>
      <c r="AO1219" s="101" t="str">
        <f>"Disegnato da Cavalier SanMarco "&amp;(AN1219)&amp;"; "&amp;IF(C1219&gt;0,+VLOOKUP($C1219,'STYLE NAMES'!$B:$AC,19,FALSE),"")</f>
        <v>Disegnato da Cavalier SanMarco VENETA TAUPE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19" s="101" t="str">
        <f>IF(C1219&gt;0,+VLOOKUP($C1219,'STYLE NAMES'!$B:$AC,20,FALSE),"")</f>
        <v>*Design ingegnerizzato per alte prestazioni 
*Jersey supreme elasticizzato  4-way-stretch 
*Morbido e confortevole 
*Traspirante Asciugatura rapida 
Composizione: 
75% Poliammide  25% Elastan</v>
      </c>
      <c r="AQ1219" s="101" t="str">
        <f>IF(C1219&gt;0,+VLOOKUP($C1219,'STYLE NAMES'!$B:$AC,21,FALSE),"")</f>
        <v>Lavare in lavatrice a 30°C Ciclo delicato 
Stirare a bassa temperatura
Stirare al rovescio 
Non stirare su loghi o stampe 
Non candeggiare 
Non asciugare in asciugatrice</v>
      </c>
      <c r="AR1219" s="101">
        <f>IF(D1219&gt;0,+VLOOKUP($C1219,'STYLE NAMES'!$B:$AC,22,FALSE),"")</f>
        <v>0</v>
      </c>
      <c r="AS1219" s="101">
        <f>IF(E1219&gt;0,+VLOOKUP($C1219,'STYLE NAMES'!$B:$AC,23,FALSE),"")</f>
        <v>0</v>
      </c>
      <c r="AT1219" s="101">
        <f>IF(F1219&gt;0,+VLOOKUP($C1219,'STYLE NAMES'!$B:$AC,24,FALSE),"")</f>
        <v>0</v>
      </c>
      <c r="AU1219" s="101">
        <f>IF(G1219&gt;0,+VLOOKUP($C1219,'STYLE NAMES'!$B:$AC,25,FALSE),"")</f>
        <v>0</v>
      </c>
      <c r="AV1219" s="101">
        <f>+VLOOKUP($S1219,'CODE GENERATOR'!$P:$AM,15,FALSE)</f>
        <v>0</v>
      </c>
      <c r="AW1219" s="101">
        <f>+VLOOKUP($S1219,'CODE GENERATOR'!$P:$AM,16,FALSE)</f>
        <v>0</v>
      </c>
      <c r="AX1219" s="101">
        <f>+VLOOKUP($S1219,'CODE GENERATOR'!$P:$AM,17,FALSE)</f>
        <v>0</v>
      </c>
      <c r="AY1219" s="101">
        <f>+VLOOKUP($S1219,'CODE GENERATOR'!$P:$AM,18,FALSE)</f>
        <v>0</v>
      </c>
      <c r="AZ1219" s="101">
        <f>+VLOOKUP($S1219,'CODE GENERATOR'!$P:$AM,19,FALSE)</f>
        <v>0</v>
      </c>
      <c r="BA1219" s="101">
        <f>+VLOOKUP($S1219,'CODE GENERATOR'!$P:$AM,20,FALSE)</f>
        <v>0</v>
      </c>
      <c r="BB1219" s="101">
        <f>+VLOOKUP($S1219,'CODE GENERATOR'!$P:$AM,21,FALSE)</f>
        <v>0</v>
      </c>
      <c r="BC1219" s="101">
        <f>+VLOOKUP($S1219,'CODE GENERATOR'!$P:$AM,22,FALSE)</f>
        <v>0</v>
      </c>
      <c r="BD1219" s="101">
        <f>+VLOOKUP($S1219,'CODE GENERATOR'!$P:$AM,23,FALSE)</f>
        <v>0</v>
      </c>
      <c r="BE1219" s="101">
        <f>+VLOOKUP($S1219,'CODE GENERATOR'!$P:$AM,24,FALSE)</f>
        <v>0</v>
      </c>
      <c r="BF1219" s="101">
        <f>IF(C1219&gt;0,+VLOOKUP(G1219,'CATEGORY ID'!$A$1:$L$118,3,FALSE),"")</f>
        <v>30</v>
      </c>
      <c r="BG1219" s="101">
        <f>IF(C1219&gt;0,+VLOOKUP(H1219,'CATEGORY ID'!$D$1:$L$118,3,FALSE),"")</f>
        <v>3</v>
      </c>
      <c r="BH1219" s="101">
        <f>IF(C1219&gt;0,+VLOOKUP((+H1219&amp;I1219),'CATEGORY ID'!$H$1:$I$121,2,FALSE),"")</f>
        <v>109</v>
      </c>
      <c r="BI1219" s="101"/>
      <c r="BJ1219" s="101" t="str">
        <f>IF(C1219&gt;0,IF(COUNTIF('CATEGORY ID'!$K$1:$K$121,+H1219&amp;K1219) &gt; 0, +VLOOKUP(+H1219&amp;K1219,'CATEGORY ID'!$K$1:$L$121,2,FALSE),""),"")</f>
        <v/>
      </c>
      <c r="BK1219" s="101" t="str">
        <f>IF(C1219&gt;0,IF(COUNTIF('CATEGORY ID'!$K$124:$K$165, +VLOOKUP(C1219,'STYLE NAMES'!$B:$AE,30,FALSE)) &gt; 0, +VLOOKUP(VLOOKUP(C1219,'STYLE NAMES'!$B:$AE,30,FALSE),'CATEGORY ID'!K:M,2,FALSE),""),"")</f>
        <v/>
      </c>
      <c r="BL1219" s="101"/>
      <c r="BM1219" s="101"/>
      <c r="BN1219" s="101"/>
      <c r="BO1219" s="101"/>
      <c r="BP1219" s="101"/>
      <c r="BQ1219" s="101"/>
      <c r="BR1219" s="101" t="str" cm="1">
        <f t="array" ref="BR1219">IF(C1219&gt;0,_xlfn.TEXTJOIN(";", TRUE,_xlfn.UNIQUE(_xlfn._xlws.FILTER(BF1219:BQ1219,(BF1219:BQ1219&gt;0)),TRUE,FALSE)),"")&amp;";"&amp;BS1219</f>
        <v>30;3;109;</v>
      </c>
      <c r="BS1219" s="101"/>
      <c r="BT1219" s="101"/>
      <c r="BU1219" s="106">
        <f>IF(C1219&gt;0,+VLOOKUP($C1219,'STYLE NAMES'!$B:$AC,26,FALSE),"")</f>
        <v>129.9</v>
      </c>
      <c r="BV1219" s="106">
        <f>IF(C1219&gt;0,+VLOOKUP($C1219,'STYLE NAMES'!$B:$AC,27,FALSE),"")</f>
        <v>7140</v>
      </c>
      <c r="BW1219" s="106">
        <f>IF(C1219&gt;0,+VLOOKUP($C1219,'STYLE NAMES'!$B:$AC,28,FALSE),"")</f>
        <v>149.38499999999999</v>
      </c>
      <c r="BX1219" s="101"/>
      <c r="BZ1219" s="101">
        <v>0</v>
      </c>
      <c r="CA1219" s="137">
        <f t="shared" si="98"/>
        <v>0</v>
      </c>
      <c r="CB1219" s="137">
        <f>+VLOOKUP(C1219,'[2]STYLES &amp; MODELS MATRIX'!$A:$G,7,FALSE)</f>
        <v>0</v>
      </c>
      <c r="CC1219" s="137">
        <f>+VLOOKUP(C1219,'[1]STYLES &amp; SIZE CHARTS'!$A:$H,8,FALSE)</f>
        <v>0</v>
      </c>
      <c r="CD1219" s="137"/>
      <c r="CE1219" s="207"/>
    </row>
    <row r="1220" spans="2:83" ht="12" customHeight="1" x14ac:dyDescent="0.2">
      <c r="B1220" s="101" t="s">
        <v>1027</v>
      </c>
      <c r="C1220" s="101" t="s">
        <v>3924</v>
      </c>
      <c r="D1220" s="101" t="s">
        <v>3908</v>
      </c>
      <c r="E1220" s="203" t="s">
        <v>3935</v>
      </c>
      <c r="F1220" s="101" t="s">
        <v>2248</v>
      </c>
      <c r="G1220" s="101" t="str">
        <f>IF(C1220&gt;0,+VLOOKUP($C1220,'STYLE NAMES'!$B:$AC,4,FALSE),"")</f>
        <v>RIDER</v>
      </c>
      <c r="H1220" s="101" t="str">
        <f>IF(C1220&gt;0,+VLOOKUP($C1220,'STYLE NAMES'!$B:$AC,5,FALSE),"")</f>
        <v>WOMEN</v>
      </c>
      <c r="I1220" s="101" t="str">
        <f>IF(C1220&gt;0,+VLOOKUP($C1220,'STYLE NAMES'!$B:$AC,6,FALSE),"")</f>
        <v>TOPS</v>
      </c>
      <c r="J1220" s="101" t="str">
        <f>IF(C1220&gt;0,+VLOOKUP($C1220,'STYLE NAMES'!$B:$AC,7,FALSE),"")</f>
        <v>WOMEN</v>
      </c>
      <c r="K1220" s="101" t="str">
        <f>IF(C1220&gt;0,+VLOOKUP($C1220,'STYLE NAMES'!$B:$AC,8,FALSE),"")</f>
        <v>CASUAL SHIRTS</v>
      </c>
      <c r="L1220" s="101" t="str">
        <f>IF(E1220&gt;0,+VLOOKUP($E1220,'CODE GENERATOR'!$D:$T,3,FALSE),"")</f>
        <v>W</v>
      </c>
      <c r="M1220" s="101" t="str">
        <f>IF(E1220&gt;0,+VLOOKUP($E1220,'CODE GENERATOR'!$D:$T,4,FALSE),"")</f>
        <v>TECH JERSEY</v>
      </c>
      <c r="N1220" s="101" t="str">
        <f>IF(E1220&gt;0,+VLOOKUP($E1220,'CODE GENERATOR'!$D:$T,6,FALSE),"")</f>
        <v>TAUPE</v>
      </c>
      <c r="O1220" s="101" t="str">
        <f>IF(E1220&gt;0,+VLOOKUP($E1220,'CODE GENERATOR'!$D:$T,7,FALSE),"")</f>
        <v>TAUPE</v>
      </c>
      <c r="P1220" s="101" t="str">
        <f t="shared" si="96"/>
        <v>TAUPE</v>
      </c>
      <c r="Q1220" s="104" t="str">
        <f>IF(E1220&gt;0,+VLOOKUP($E1220,'CODE GENERATOR'!$D:$T,11,FALSE),"")</f>
        <v>R.TOPWN_CSS0112W</v>
      </c>
      <c r="R1220" s="104" t="str">
        <f>IF(E1220&gt;0,+VLOOKUP($E1220,'CODE GENERATOR'!$D:$T,12,FALSE),"")</f>
        <v>TJR0038TAUTAU</v>
      </c>
      <c r="S1220" s="104" t="str">
        <f>IF(E1220&gt;0,+VLOOKUP($E1220,'CODE GENERATOR'!$D:$T,13,FALSE),"")</f>
        <v>R.TOPWN_CSS0112W_TJR0038TAUTAU</v>
      </c>
      <c r="T1220" s="104" t="str">
        <f t="shared" si="97"/>
        <v>R.TOPWN_CSS0112W_TJR0038TAUTAU_L</v>
      </c>
      <c r="U1220" s="105"/>
      <c r="V1220" s="107" t="str" cm="1">
        <f t="array" ref="V1220">_xlfn.TEXTJOIN(";", TRUE, _xlfn.UNIQUE(_xlfn._xlws.FILTER(P$3:P$10029, C$3:C$10029=C1220)))</f>
        <v>BLACK;TAUPE;STEEL BLUE</v>
      </c>
      <c r="W1220" s="107" t="str" cm="1">
        <f t="array" ref="W1220">_xlfn.TEXTJOIN(";", TRUE, _xlfn.UNIQUE(_xlfn._xlws.FILTER(F$3:F$10029, C$3:C$10029=C1220)))</f>
        <v>XS;S;M;L;XL;XXL</v>
      </c>
      <c r="X1220" s="101">
        <f>IF(E1220&gt;0,+VLOOKUP($E1220,'CODE GENERATOR'!$D:$AC,19,FALSE),0)</f>
        <v>0</v>
      </c>
      <c r="Y1220" s="101" t="str">
        <f>IF(E1220&gt;0,+VLOOKUP($E1220,'CODE GENERATOR'!$D:$AC,20,FALSE),0)</f>
        <v/>
      </c>
      <c r="Z1220" s="101" t="str">
        <f>IF(E1220&gt;0,+VLOOKUP($E1220,'CODE GENERATOR'!$D:$AC,21,FALSE),0)</f>
        <v/>
      </c>
      <c r="AA1220" s="101"/>
      <c r="AB1220" s="101"/>
      <c r="AC1220" s="101"/>
      <c r="AD1220" s="101"/>
      <c r="AE1220" s="101"/>
      <c r="AF1220" s="149" t="str">
        <f>IF($C1220&gt;0,$C1220&amp;" "&amp;$P1220&amp;" "&amp;+VLOOKUP($C1220,'STYLE NAMES'!$B:$AC,10,FALSE),"""")</f>
        <v>VENETA TAUPE WOMEN'S OVERSIZE CASUAL SHIRT</v>
      </c>
      <c r="AG1220" s="101" t="str">
        <f>"Enjoy our "&amp;(AF1220)&amp;"; "&amp;IF(C1220&gt;0,+VLOOKUP($C1220,'STYLE NAMES'!$B:$AC,11,FALSE),"")</f>
        <v>Enjoy our VENETA TAUPE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20" s="101" t="str">
        <f>IF(C1220&gt;0,+VLOOKUP($C1220,'STYLE NAMES'!$B:$AC,12,FALSE),"")</f>
        <v>* Specially engineered design for high performance
* 4-way super stretch supreme jersey
* Soft and comfortable
* Breathable
* Quick dry
Composition:
75% Poliamide 25% Elasthane</v>
      </c>
      <c r="AI1220" s="101" t="str">
        <f>IF(C1220&gt;0,+VLOOKUP($C1220,'STYLE NAMES'!$B:$AC,13,FALSE),"")</f>
        <v>Machine Wash at 30°C
Mild process
Iron at low temperature
Iron from REVERSE
Do NOT iron on logos or prints
Do not bleach
Do NOT Tumble Dry</v>
      </c>
      <c r="AJ1220" s="149" t="str">
        <f>IF($C1220&gt;0,$C1220&amp;" "&amp;$P1220&amp;" "&amp;+VLOOKUP($C1220,'STYLE NAMES'!$B:$AC,14,FALSE),"""")</f>
        <v>VENETA TAUPE KADIN OVERSIZE CASUAL GÖMLEK</v>
      </c>
      <c r="AK1220" s="149" t="str">
        <f>"Cavalier SanMarco tarafından tasarlanan "&amp;(AJ1220)&amp;"; "&amp;IF(C1220&gt;0,+VLOOKUP($C1220,'STYLE NAMES'!$B:$AC,15,FALSE),"")</f>
        <v>Cavalier SanMarco tarafından tasarlanan VENETA TAUPE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20" s="149" t="str">
        <f>IF(C1220&gt;0,+VLOOKUP($C1220,'STYLE NAMES'!$B:$AC,16,FALSE),"")</f>
        <v>* Yüksek performans için özel tasarım
* 4 yönlü süper streç süprem kumaş
* Yumuşak ve rahat
* Nefes alabilir
* Hızlı kuruma
Kompozisyon:
%75 Polyamid  %25 Elastan</v>
      </c>
      <c r="AM1220" s="149" t="str">
        <f>IF(C1220&gt;0,+VLOOKUP($C1220,'STYLE NAMES'!$B:$AC,17,FALSE),"")</f>
        <v>Makinede 30°C' de Yıkayın
Hassas Yıkama
Ilık ütü yapın
Tersten ütüleyin
Logo ve baskıları ÜTÜLEMEYİN
Çamaşır suyu kullanmayın
Kurutma Makinesinde Kurutmayın</v>
      </c>
      <c r="AN1220" s="149" t="str">
        <f>IF($C1220&gt;0,$C1220&amp;" "&amp;$P1220&amp;" "&amp;+VLOOKUP($C1220,'STYLE NAMES'!$B:$AC,18,FALSE),"""")</f>
        <v>VENETA TAUPE CAMICIA DA DONNA CASUAL OVERSIZE</v>
      </c>
      <c r="AO1220" s="101" t="str">
        <f>"Disegnato da Cavalier SanMarco "&amp;(AN1220)&amp;"; "&amp;IF(C1220&gt;0,+VLOOKUP($C1220,'STYLE NAMES'!$B:$AC,19,FALSE),"")</f>
        <v>Disegnato da Cavalier SanMarco VENETA TAUPE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20" s="101" t="str">
        <f>IF(C1220&gt;0,+VLOOKUP($C1220,'STYLE NAMES'!$B:$AC,20,FALSE),"")</f>
        <v>*Design ingegnerizzato per alte prestazioni 
*Jersey supreme elasticizzato  4-way-stretch 
*Morbido e confortevole 
*Traspirante Asciugatura rapida 
Composizione: 
75% Poliammide  25% Elastan</v>
      </c>
      <c r="AQ1220" s="101" t="str">
        <f>IF(C1220&gt;0,+VLOOKUP($C1220,'STYLE NAMES'!$B:$AC,21,FALSE),"")</f>
        <v>Lavare in lavatrice a 30°C Ciclo delicato 
Stirare a bassa temperatura
Stirare al rovescio 
Non stirare su loghi o stampe 
Non candeggiare 
Non asciugare in asciugatrice</v>
      </c>
      <c r="AR1220" s="101">
        <f>IF(D1220&gt;0,+VLOOKUP($C1220,'STYLE NAMES'!$B:$AC,22,FALSE),"")</f>
        <v>0</v>
      </c>
      <c r="AS1220" s="101">
        <f>IF(E1220&gt;0,+VLOOKUP($C1220,'STYLE NAMES'!$B:$AC,23,FALSE),"")</f>
        <v>0</v>
      </c>
      <c r="AT1220" s="101">
        <f>IF(F1220&gt;0,+VLOOKUP($C1220,'STYLE NAMES'!$B:$AC,24,FALSE),"")</f>
        <v>0</v>
      </c>
      <c r="AU1220" s="101">
        <f>IF(G1220&gt;0,+VLOOKUP($C1220,'STYLE NAMES'!$B:$AC,25,FALSE),"")</f>
        <v>0</v>
      </c>
      <c r="AV1220" s="101">
        <f>+VLOOKUP($S1220,'CODE GENERATOR'!$P:$AM,15,FALSE)</f>
        <v>0</v>
      </c>
      <c r="AW1220" s="101">
        <f>+VLOOKUP($S1220,'CODE GENERATOR'!$P:$AM,16,FALSE)</f>
        <v>0</v>
      </c>
      <c r="AX1220" s="101">
        <f>+VLOOKUP($S1220,'CODE GENERATOR'!$P:$AM,17,FALSE)</f>
        <v>0</v>
      </c>
      <c r="AY1220" s="101">
        <f>+VLOOKUP($S1220,'CODE GENERATOR'!$P:$AM,18,FALSE)</f>
        <v>0</v>
      </c>
      <c r="AZ1220" s="101">
        <f>+VLOOKUP($S1220,'CODE GENERATOR'!$P:$AM,19,FALSE)</f>
        <v>0</v>
      </c>
      <c r="BA1220" s="101">
        <f>+VLOOKUP($S1220,'CODE GENERATOR'!$P:$AM,20,FALSE)</f>
        <v>0</v>
      </c>
      <c r="BB1220" s="101">
        <f>+VLOOKUP($S1220,'CODE GENERATOR'!$P:$AM,21,FALSE)</f>
        <v>0</v>
      </c>
      <c r="BC1220" s="101">
        <f>+VLOOKUP($S1220,'CODE GENERATOR'!$P:$AM,22,FALSE)</f>
        <v>0</v>
      </c>
      <c r="BD1220" s="101">
        <f>+VLOOKUP($S1220,'CODE GENERATOR'!$P:$AM,23,FALSE)</f>
        <v>0</v>
      </c>
      <c r="BE1220" s="101">
        <f>+VLOOKUP($S1220,'CODE GENERATOR'!$P:$AM,24,FALSE)</f>
        <v>0</v>
      </c>
      <c r="BF1220" s="101">
        <f>IF(C1220&gt;0,+VLOOKUP(G1220,'CATEGORY ID'!$A$1:$L$118,3,FALSE),"")</f>
        <v>30</v>
      </c>
      <c r="BG1220" s="101">
        <f>IF(C1220&gt;0,+VLOOKUP(H1220,'CATEGORY ID'!$D$1:$L$118,3,FALSE),"")</f>
        <v>3</v>
      </c>
      <c r="BH1220" s="101">
        <f>IF(C1220&gt;0,+VLOOKUP((+H1220&amp;I1220),'CATEGORY ID'!$H$1:$I$121,2,FALSE),"")</f>
        <v>109</v>
      </c>
      <c r="BI1220" s="101"/>
      <c r="BJ1220" s="101" t="str">
        <f>IF(C1220&gt;0,IF(COUNTIF('CATEGORY ID'!$K$1:$K$121,+H1220&amp;K1220) &gt; 0, +VLOOKUP(+H1220&amp;K1220,'CATEGORY ID'!$K$1:$L$121,2,FALSE),""),"")</f>
        <v/>
      </c>
      <c r="BK1220" s="101" t="str">
        <f>IF(C1220&gt;0,IF(COUNTIF('CATEGORY ID'!$K$124:$K$165, +VLOOKUP(C1220,'STYLE NAMES'!$B:$AE,30,FALSE)) &gt; 0, +VLOOKUP(VLOOKUP(C1220,'STYLE NAMES'!$B:$AE,30,FALSE),'CATEGORY ID'!K:M,2,FALSE),""),"")</f>
        <v/>
      </c>
      <c r="BL1220" s="101"/>
      <c r="BM1220" s="101"/>
      <c r="BN1220" s="101"/>
      <c r="BO1220" s="101"/>
      <c r="BP1220" s="101"/>
      <c r="BQ1220" s="101"/>
      <c r="BR1220" s="101" t="str" cm="1">
        <f t="array" ref="BR1220">IF(C1220&gt;0,_xlfn.TEXTJOIN(";", TRUE,_xlfn.UNIQUE(_xlfn._xlws.FILTER(BF1220:BQ1220,(BF1220:BQ1220&gt;0)),TRUE,FALSE)),"")&amp;";"&amp;BS1220</f>
        <v>30;3;109;</v>
      </c>
      <c r="BS1220" s="101"/>
      <c r="BT1220" s="101"/>
      <c r="BU1220" s="106">
        <f>IF(C1220&gt;0,+VLOOKUP($C1220,'STYLE NAMES'!$B:$AC,26,FALSE),"")</f>
        <v>129.9</v>
      </c>
      <c r="BV1220" s="106">
        <f>IF(C1220&gt;0,+VLOOKUP($C1220,'STYLE NAMES'!$B:$AC,27,FALSE),"")</f>
        <v>7140</v>
      </c>
      <c r="BW1220" s="106">
        <f>IF(C1220&gt;0,+VLOOKUP($C1220,'STYLE NAMES'!$B:$AC,28,FALSE),"")</f>
        <v>149.38499999999999</v>
      </c>
      <c r="BX1220" s="101"/>
      <c r="BZ1220" s="101">
        <v>0</v>
      </c>
      <c r="CA1220" s="137">
        <f t="shared" si="98"/>
        <v>0</v>
      </c>
      <c r="CB1220" s="137">
        <f>+VLOOKUP(C1220,'[2]STYLES &amp; MODELS MATRIX'!$A:$G,7,FALSE)</f>
        <v>0</v>
      </c>
      <c r="CC1220" s="137">
        <f>+VLOOKUP(C1220,'[1]STYLES &amp; SIZE CHARTS'!$A:$H,8,FALSE)</f>
        <v>0</v>
      </c>
      <c r="CD1220" s="137"/>
      <c r="CE1220" s="207"/>
    </row>
    <row r="1221" spans="2:83" ht="12" customHeight="1" x14ac:dyDescent="0.2">
      <c r="B1221" s="101" t="s">
        <v>1027</v>
      </c>
      <c r="C1221" s="101" t="s">
        <v>3924</v>
      </c>
      <c r="D1221" s="101" t="s">
        <v>3908</v>
      </c>
      <c r="E1221" s="203" t="s">
        <v>3935</v>
      </c>
      <c r="F1221" s="101" t="s">
        <v>2249</v>
      </c>
      <c r="G1221" s="101" t="str">
        <f>IF(C1221&gt;0,+VLOOKUP($C1221,'STYLE NAMES'!$B:$AC,4,FALSE),"")</f>
        <v>RIDER</v>
      </c>
      <c r="H1221" s="101" t="str">
        <f>IF(C1221&gt;0,+VLOOKUP($C1221,'STYLE NAMES'!$B:$AC,5,FALSE),"")</f>
        <v>WOMEN</v>
      </c>
      <c r="I1221" s="101" t="str">
        <f>IF(C1221&gt;0,+VLOOKUP($C1221,'STYLE NAMES'!$B:$AC,6,FALSE),"")</f>
        <v>TOPS</v>
      </c>
      <c r="J1221" s="101" t="str">
        <f>IF(C1221&gt;0,+VLOOKUP($C1221,'STYLE NAMES'!$B:$AC,7,FALSE),"")</f>
        <v>WOMEN</v>
      </c>
      <c r="K1221" s="101" t="str">
        <f>IF(C1221&gt;0,+VLOOKUP($C1221,'STYLE NAMES'!$B:$AC,8,FALSE),"")</f>
        <v>CASUAL SHIRTS</v>
      </c>
      <c r="L1221" s="101" t="str">
        <f>IF(E1221&gt;0,+VLOOKUP($E1221,'CODE GENERATOR'!$D:$T,3,FALSE),"")</f>
        <v>W</v>
      </c>
      <c r="M1221" s="101" t="str">
        <f>IF(E1221&gt;0,+VLOOKUP($E1221,'CODE GENERATOR'!$D:$T,4,FALSE),"")</f>
        <v>TECH JERSEY</v>
      </c>
      <c r="N1221" s="101" t="str">
        <f>IF(E1221&gt;0,+VLOOKUP($E1221,'CODE GENERATOR'!$D:$T,6,FALSE),"")</f>
        <v>TAUPE</v>
      </c>
      <c r="O1221" s="101" t="str">
        <f>IF(E1221&gt;0,+VLOOKUP($E1221,'CODE GENERATOR'!$D:$T,7,FALSE),"")</f>
        <v>TAUPE</v>
      </c>
      <c r="P1221" s="101" t="str">
        <f t="shared" si="96"/>
        <v>TAUPE</v>
      </c>
      <c r="Q1221" s="104" t="str">
        <f>IF(E1221&gt;0,+VLOOKUP($E1221,'CODE GENERATOR'!$D:$T,11,FALSE),"")</f>
        <v>R.TOPWN_CSS0112W</v>
      </c>
      <c r="R1221" s="104" t="str">
        <f>IF(E1221&gt;0,+VLOOKUP($E1221,'CODE GENERATOR'!$D:$T,12,FALSE),"")</f>
        <v>TJR0038TAUTAU</v>
      </c>
      <c r="S1221" s="104" t="str">
        <f>IF(E1221&gt;0,+VLOOKUP($E1221,'CODE GENERATOR'!$D:$T,13,FALSE),"")</f>
        <v>R.TOPWN_CSS0112W_TJR0038TAUTAU</v>
      </c>
      <c r="T1221" s="104" t="str">
        <f t="shared" si="97"/>
        <v>R.TOPWN_CSS0112W_TJR0038TAUTAU_XL</v>
      </c>
      <c r="U1221" s="105"/>
      <c r="V1221" s="107" t="str" cm="1">
        <f t="array" ref="V1221">_xlfn.TEXTJOIN(";", TRUE, _xlfn.UNIQUE(_xlfn._xlws.FILTER(P$3:P$10029, C$3:C$10029=C1221)))</f>
        <v>BLACK;TAUPE;STEEL BLUE</v>
      </c>
      <c r="W1221" s="107" t="str" cm="1">
        <f t="array" ref="W1221">_xlfn.TEXTJOIN(";", TRUE, _xlfn.UNIQUE(_xlfn._xlws.FILTER(F$3:F$10029, C$3:C$10029=C1221)))</f>
        <v>XS;S;M;L;XL;XXL</v>
      </c>
      <c r="X1221" s="101">
        <f>IF(E1221&gt;0,+VLOOKUP($E1221,'CODE GENERATOR'!$D:$AC,19,FALSE),0)</f>
        <v>0</v>
      </c>
      <c r="Y1221" s="101" t="str">
        <f>IF(E1221&gt;0,+VLOOKUP($E1221,'CODE GENERATOR'!$D:$AC,20,FALSE),0)</f>
        <v/>
      </c>
      <c r="Z1221" s="101" t="str">
        <f>IF(E1221&gt;0,+VLOOKUP($E1221,'CODE GENERATOR'!$D:$AC,21,FALSE),0)</f>
        <v/>
      </c>
      <c r="AA1221" s="101"/>
      <c r="AB1221" s="101"/>
      <c r="AC1221" s="101"/>
      <c r="AD1221" s="101"/>
      <c r="AE1221" s="101"/>
      <c r="AF1221" s="149" t="str">
        <f>IF($C1221&gt;0,$C1221&amp;" "&amp;$P1221&amp;" "&amp;+VLOOKUP($C1221,'STYLE NAMES'!$B:$AC,10,FALSE),"""")</f>
        <v>VENETA TAUPE WOMEN'S OVERSIZE CASUAL SHIRT</v>
      </c>
      <c r="AG1221" s="101" t="str">
        <f>"Enjoy our "&amp;(AF1221)&amp;"; "&amp;IF(C1221&gt;0,+VLOOKUP($C1221,'STYLE NAMES'!$B:$AC,11,FALSE),"")</f>
        <v>Enjoy our VENETA TAUPE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21" s="101" t="str">
        <f>IF(C1221&gt;0,+VLOOKUP($C1221,'STYLE NAMES'!$B:$AC,12,FALSE),"")</f>
        <v>* Specially engineered design for high performance
* 4-way super stretch supreme jersey
* Soft and comfortable
* Breathable
* Quick dry
Composition:
75% Poliamide 25% Elasthane</v>
      </c>
      <c r="AI1221" s="101" t="str">
        <f>IF(C1221&gt;0,+VLOOKUP($C1221,'STYLE NAMES'!$B:$AC,13,FALSE),"")</f>
        <v>Machine Wash at 30°C
Mild process
Iron at low temperature
Iron from REVERSE
Do NOT iron on logos or prints
Do not bleach
Do NOT Tumble Dry</v>
      </c>
      <c r="AJ1221" s="149" t="str">
        <f>IF($C1221&gt;0,$C1221&amp;" "&amp;$P1221&amp;" "&amp;+VLOOKUP($C1221,'STYLE NAMES'!$B:$AC,14,FALSE),"""")</f>
        <v>VENETA TAUPE KADIN OVERSIZE CASUAL GÖMLEK</v>
      </c>
      <c r="AK1221" s="149" t="str">
        <f>"Cavalier SanMarco tarafından tasarlanan "&amp;(AJ1221)&amp;"; "&amp;IF(C1221&gt;0,+VLOOKUP($C1221,'STYLE NAMES'!$B:$AC,15,FALSE),"")</f>
        <v>Cavalier SanMarco tarafından tasarlanan VENETA TAUPE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21" s="149" t="str">
        <f>IF(C1221&gt;0,+VLOOKUP($C1221,'STYLE NAMES'!$B:$AC,16,FALSE),"")</f>
        <v>* Yüksek performans için özel tasarım
* 4 yönlü süper streç süprem kumaş
* Yumuşak ve rahat
* Nefes alabilir
* Hızlı kuruma
Kompozisyon:
%75 Polyamid  %25 Elastan</v>
      </c>
      <c r="AM1221" s="149" t="str">
        <f>IF(C1221&gt;0,+VLOOKUP($C1221,'STYLE NAMES'!$B:$AC,17,FALSE),"")</f>
        <v>Makinede 30°C' de Yıkayın
Hassas Yıkama
Ilık ütü yapın
Tersten ütüleyin
Logo ve baskıları ÜTÜLEMEYİN
Çamaşır suyu kullanmayın
Kurutma Makinesinde Kurutmayın</v>
      </c>
      <c r="AN1221" s="149" t="str">
        <f>IF($C1221&gt;0,$C1221&amp;" "&amp;$P1221&amp;" "&amp;+VLOOKUP($C1221,'STYLE NAMES'!$B:$AC,18,FALSE),"""")</f>
        <v>VENETA TAUPE CAMICIA DA DONNA CASUAL OVERSIZE</v>
      </c>
      <c r="AO1221" s="101" t="str">
        <f>"Disegnato da Cavalier SanMarco "&amp;(AN1221)&amp;"; "&amp;IF(C1221&gt;0,+VLOOKUP($C1221,'STYLE NAMES'!$B:$AC,19,FALSE),"")</f>
        <v>Disegnato da Cavalier SanMarco VENETA TAUPE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21" s="101" t="str">
        <f>IF(C1221&gt;0,+VLOOKUP($C1221,'STYLE NAMES'!$B:$AC,20,FALSE),"")</f>
        <v>*Design ingegnerizzato per alte prestazioni 
*Jersey supreme elasticizzato  4-way-stretch 
*Morbido e confortevole 
*Traspirante Asciugatura rapida 
Composizione: 
75% Poliammide  25% Elastan</v>
      </c>
      <c r="AQ1221" s="101" t="str">
        <f>IF(C1221&gt;0,+VLOOKUP($C1221,'STYLE NAMES'!$B:$AC,21,FALSE),"")</f>
        <v>Lavare in lavatrice a 30°C Ciclo delicato 
Stirare a bassa temperatura
Stirare al rovescio 
Non stirare su loghi o stampe 
Non candeggiare 
Non asciugare in asciugatrice</v>
      </c>
      <c r="AR1221" s="101">
        <f>IF(D1221&gt;0,+VLOOKUP($C1221,'STYLE NAMES'!$B:$AC,22,FALSE),"")</f>
        <v>0</v>
      </c>
      <c r="AS1221" s="101">
        <f>IF(E1221&gt;0,+VLOOKUP($C1221,'STYLE NAMES'!$B:$AC,23,FALSE),"")</f>
        <v>0</v>
      </c>
      <c r="AT1221" s="101">
        <f>IF(F1221&gt;0,+VLOOKUP($C1221,'STYLE NAMES'!$B:$AC,24,FALSE),"")</f>
        <v>0</v>
      </c>
      <c r="AU1221" s="101">
        <f>IF(G1221&gt;0,+VLOOKUP($C1221,'STYLE NAMES'!$B:$AC,25,FALSE),"")</f>
        <v>0</v>
      </c>
      <c r="AV1221" s="101">
        <f>+VLOOKUP($S1221,'CODE GENERATOR'!$P:$AM,15,FALSE)</f>
        <v>0</v>
      </c>
      <c r="AW1221" s="101">
        <f>+VLOOKUP($S1221,'CODE GENERATOR'!$P:$AM,16,FALSE)</f>
        <v>0</v>
      </c>
      <c r="AX1221" s="101">
        <f>+VLOOKUP($S1221,'CODE GENERATOR'!$P:$AM,17,FALSE)</f>
        <v>0</v>
      </c>
      <c r="AY1221" s="101">
        <f>+VLOOKUP($S1221,'CODE GENERATOR'!$P:$AM,18,FALSE)</f>
        <v>0</v>
      </c>
      <c r="AZ1221" s="101">
        <f>+VLOOKUP($S1221,'CODE GENERATOR'!$P:$AM,19,FALSE)</f>
        <v>0</v>
      </c>
      <c r="BA1221" s="101">
        <f>+VLOOKUP($S1221,'CODE GENERATOR'!$P:$AM,20,FALSE)</f>
        <v>0</v>
      </c>
      <c r="BB1221" s="101">
        <f>+VLOOKUP($S1221,'CODE GENERATOR'!$P:$AM,21,FALSE)</f>
        <v>0</v>
      </c>
      <c r="BC1221" s="101">
        <f>+VLOOKUP($S1221,'CODE GENERATOR'!$P:$AM,22,FALSE)</f>
        <v>0</v>
      </c>
      <c r="BD1221" s="101">
        <f>+VLOOKUP($S1221,'CODE GENERATOR'!$P:$AM,23,FALSE)</f>
        <v>0</v>
      </c>
      <c r="BE1221" s="101">
        <f>+VLOOKUP($S1221,'CODE GENERATOR'!$P:$AM,24,FALSE)</f>
        <v>0</v>
      </c>
      <c r="BF1221" s="101">
        <f>IF(C1221&gt;0,+VLOOKUP(G1221,'CATEGORY ID'!$A$1:$L$118,3,FALSE),"")</f>
        <v>30</v>
      </c>
      <c r="BG1221" s="101">
        <f>IF(C1221&gt;0,+VLOOKUP(H1221,'CATEGORY ID'!$D$1:$L$118,3,FALSE),"")</f>
        <v>3</v>
      </c>
      <c r="BH1221" s="101">
        <f>IF(C1221&gt;0,+VLOOKUP((+H1221&amp;I1221),'CATEGORY ID'!$H$1:$I$121,2,FALSE),"")</f>
        <v>109</v>
      </c>
      <c r="BI1221" s="101"/>
      <c r="BJ1221" s="101" t="str">
        <f>IF(C1221&gt;0,IF(COUNTIF('CATEGORY ID'!$K$1:$K$121,+H1221&amp;K1221) &gt; 0, +VLOOKUP(+H1221&amp;K1221,'CATEGORY ID'!$K$1:$L$121,2,FALSE),""),"")</f>
        <v/>
      </c>
      <c r="BK1221" s="101" t="str">
        <f>IF(C1221&gt;0,IF(COUNTIF('CATEGORY ID'!$K$124:$K$165, +VLOOKUP(C1221,'STYLE NAMES'!$B:$AE,30,FALSE)) &gt; 0, +VLOOKUP(VLOOKUP(C1221,'STYLE NAMES'!$B:$AE,30,FALSE),'CATEGORY ID'!K:M,2,FALSE),""),"")</f>
        <v/>
      </c>
      <c r="BL1221" s="101"/>
      <c r="BM1221" s="101"/>
      <c r="BN1221" s="101"/>
      <c r="BO1221" s="101"/>
      <c r="BP1221" s="101"/>
      <c r="BQ1221" s="101"/>
      <c r="BR1221" s="101" t="str" cm="1">
        <f t="array" ref="BR1221">IF(C1221&gt;0,_xlfn.TEXTJOIN(";", TRUE,_xlfn.UNIQUE(_xlfn._xlws.FILTER(BF1221:BQ1221,(BF1221:BQ1221&gt;0)),TRUE,FALSE)),"")&amp;";"&amp;BS1221</f>
        <v>30;3;109;</v>
      </c>
      <c r="BS1221" s="101"/>
      <c r="BT1221" s="101"/>
      <c r="BU1221" s="106">
        <f>IF(C1221&gt;0,+VLOOKUP($C1221,'STYLE NAMES'!$B:$AC,26,FALSE),"")</f>
        <v>129.9</v>
      </c>
      <c r="BV1221" s="106">
        <f>IF(C1221&gt;0,+VLOOKUP($C1221,'STYLE NAMES'!$B:$AC,27,FALSE),"")</f>
        <v>7140</v>
      </c>
      <c r="BW1221" s="106">
        <f>IF(C1221&gt;0,+VLOOKUP($C1221,'STYLE NAMES'!$B:$AC,28,FALSE),"")</f>
        <v>149.38499999999999</v>
      </c>
      <c r="BX1221" s="101"/>
      <c r="BZ1221" s="101">
        <v>0</v>
      </c>
      <c r="CA1221" s="137">
        <f t="shared" si="98"/>
        <v>0</v>
      </c>
      <c r="CB1221" s="137">
        <f>+VLOOKUP(C1221,'[2]STYLES &amp; MODELS MATRIX'!$A:$G,7,FALSE)</f>
        <v>0</v>
      </c>
      <c r="CC1221" s="137">
        <f>+VLOOKUP(C1221,'[1]STYLES &amp; SIZE CHARTS'!$A:$H,8,FALSE)</f>
        <v>0</v>
      </c>
      <c r="CD1221" s="137"/>
      <c r="CE1221" s="207"/>
    </row>
    <row r="1222" spans="2:83" ht="12" customHeight="1" x14ac:dyDescent="0.2">
      <c r="B1222" s="101" t="s">
        <v>1027</v>
      </c>
      <c r="C1222" s="101" t="s">
        <v>3924</v>
      </c>
      <c r="D1222" s="101" t="s">
        <v>3908</v>
      </c>
      <c r="E1222" s="203" t="s">
        <v>3935</v>
      </c>
      <c r="F1222" s="101" t="s">
        <v>2347</v>
      </c>
      <c r="G1222" s="101" t="str">
        <f>IF(C1222&gt;0,+VLOOKUP($C1222,'STYLE NAMES'!$B:$AC,4,FALSE),"")</f>
        <v>RIDER</v>
      </c>
      <c r="H1222" s="101" t="str">
        <f>IF(C1222&gt;0,+VLOOKUP($C1222,'STYLE NAMES'!$B:$AC,5,FALSE),"")</f>
        <v>WOMEN</v>
      </c>
      <c r="I1222" s="101" t="str">
        <f>IF(C1222&gt;0,+VLOOKUP($C1222,'STYLE NAMES'!$B:$AC,6,FALSE),"")</f>
        <v>TOPS</v>
      </c>
      <c r="J1222" s="101" t="str">
        <f>IF(C1222&gt;0,+VLOOKUP($C1222,'STYLE NAMES'!$B:$AC,7,FALSE),"")</f>
        <v>WOMEN</v>
      </c>
      <c r="K1222" s="101" t="str">
        <f>IF(C1222&gt;0,+VLOOKUP($C1222,'STYLE NAMES'!$B:$AC,8,FALSE),"")</f>
        <v>CASUAL SHIRTS</v>
      </c>
      <c r="L1222" s="101" t="str">
        <f>IF(E1222&gt;0,+VLOOKUP($E1222,'CODE GENERATOR'!$D:$T,3,FALSE),"")</f>
        <v>W</v>
      </c>
      <c r="M1222" s="101" t="str">
        <f>IF(E1222&gt;0,+VLOOKUP($E1222,'CODE GENERATOR'!$D:$T,4,FALSE),"")</f>
        <v>TECH JERSEY</v>
      </c>
      <c r="N1222" s="101" t="str">
        <f>IF(E1222&gt;0,+VLOOKUP($E1222,'CODE GENERATOR'!$D:$T,6,FALSE),"")</f>
        <v>TAUPE</v>
      </c>
      <c r="O1222" s="101" t="str">
        <f>IF(E1222&gt;0,+VLOOKUP($E1222,'CODE GENERATOR'!$D:$T,7,FALSE),"")</f>
        <v>TAUPE</v>
      </c>
      <c r="P1222" s="101" t="str">
        <f t="shared" si="96"/>
        <v>TAUPE</v>
      </c>
      <c r="Q1222" s="104" t="str">
        <f>IF(E1222&gt;0,+VLOOKUP($E1222,'CODE GENERATOR'!$D:$T,11,FALSE),"")</f>
        <v>R.TOPWN_CSS0112W</v>
      </c>
      <c r="R1222" s="104" t="str">
        <f>IF(E1222&gt;0,+VLOOKUP($E1222,'CODE GENERATOR'!$D:$T,12,FALSE),"")</f>
        <v>TJR0038TAUTAU</v>
      </c>
      <c r="S1222" s="104" t="str">
        <f>IF(E1222&gt;0,+VLOOKUP($E1222,'CODE GENERATOR'!$D:$T,13,FALSE),"")</f>
        <v>R.TOPWN_CSS0112W_TJR0038TAUTAU</v>
      </c>
      <c r="T1222" s="104" t="str">
        <f t="shared" si="97"/>
        <v>R.TOPWN_CSS0112W_TJR0038TAUTAU_XXL</v>
      </c>
      <c r="U1222" s="105"/>
      <c r="V1222" s="107" t="str" cm="1">
        <f t="array" ref="V1222">_xlfn.TEXTJOIN(";", TRUE, _xlfn.UNIQUE(_xlfn._xlws.FILTER(P$3:P$10029, C$3:C$10029=C1222)))</f>
        <v>BLACK;TAUPE;STEEL BLUE</v>
      </c>
      <c r="W1222" s="107" t="str" cm="1">
        <f t="array" ref="W1222">_xlfn.TEXTJOIN(";", TRUE, _xlfn.UNIQUE(_xlfn._xlws.FILTER(F$3:F$10029, C$3:C$10029=C1222)))</f>
        <v>XS;S;M;L;XL;XXL</v>
      </c>
      <c r="X1222" s="101">
        <f>IF(E1222&gt;0,+VLOOKUP($E1222,'CODE GENERATOR'!$D:$AC,19,FALSE),0)</f>
        <v>0</v>
      </c>
      <c r="Y1222" s="101" t="str">
        <f>IF(E1222&gt;0,+VLOOKUP($E1222,'CODE GENERATOR'!$D:$AC,20,FALSE),0)</f>
        <v/>
      </c>
      <c r="Z1222" s="101" t="str">
        <f>IF(E1222&gt;0,+VLOOKUP($E1222,'CODE GENERATOR'!$D:$AC,21,FALSE),0)</f>
        <v/>
      </c>
      <c r="AA1222" s="101"/>
      <c r="AB1222" s="101"/>
      <c r="AC1222" s="101"/>
      <c r="AD1222" s="101"/>
      <c r="AE1222" s="101"/>
      <c r="AF1222" s="149" t="str">
        <f>IF($C1222&gt;0,$C1222&amp;" "&amp;$P1222&amp;" "&amp;+VLOOKUP($C1222,'STYLE NAMES'!$B:$AC,10,FALSE),"""")</f>
        <v>VENETA TAUPE WOMEN'S OVERSIZE CASUAL SHIRT</v>
      </c>
      <c r="AG1222" s="101" t="str">
        <f>"Enjoy our "&amp;(AF1222)&amp;"; "&amp;IF(C1222&gt;0,+VLOOKUP($C1222,'STYLE NAMES'!$B:$AC,11,FALSE),"")</f>
        <v>Enjoy our VENETA TAUPE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22" s="101" t="str">
        <f>IF(C1222&gt;0,+VLOOKUP($C1222,'STYLE NAMES'!$B:$AC,12,FALSE),"")</f>
        <v>* Specially engineered design for high performance
* 4-way super stretch supreme jersey
* Soft and comfortable
* Breathable
* Quick dry
Composition:
75% Poliamide 25% Elasthane</v>
      </c>
      <c r="AI1222" s="101" t="str">
        <f>IF(C1222&gt;0,+VLOOKUP($C1222,'STYLE NAMES'!$B:$AC,13,FALSE),"")</f>
        <v>Machine Wash at 30°C
Mild process
Iron at low temperature
Iron from REVERSE
Do NOT iron on logos or prints
Do not bleach
Do NOT Tumble Dry</v>
      </c>
      <c r="AJ1222" s="149" t="str">
        <f>IF($C1222&gt;0,$C1222&amp;" "&amp;$P1222&amp;" "&amp;+VLOOKUP($C1222,'STYLE NAMES'!$B:$AC,14,FALSE),"""")</f>
        <v>VENETA TAUPE KADIN OVERSIZE CASUAL GÖMLEK</v>
      </c>
      <c r="AK1222" s="149" t="str">
        <f>"Cavalier SanMarco tarafından tasarlanan "&amp;(AJ1222)&amp;"; "&amp;IF(C1222&gt;0,+VLOOKUP($C1222,'STYLE NAMES'!$B:$AC,15,FALSE),"")</f>
        <v>Cavalier SanMarco tarafından tasarlanan VENETA TAUPE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22" s="149" t="str">
        <f>IF(C1222&gt;0,+VLOOKUP($C1222,'STYLE NAMES'!$B:$AC,16,FALSE),"")</f>
        <v>* Yüksek performans için özel tasarım
* 4 yönlü süper streç süprem kumaş
* Yumuşak ve rahat
* Nefes alabilir
* Hızlı kuruma
Kompozisyon:
%75 Polyamid  %25 Elastan</v>
      </c>
      <c r="AM1222" s="149" t="str">
        <f>IF(C1222&gt;0,+VLOOKUP($C1222,'STYLE NAMES'!$B:$AC,17,FALSE),"")</f>
        <v>Makinede 30°C' de Yıkayın
Hassas Yıkama
Ilık ütü yapın
Tersten ütüleyin
Logo ve baskıları ÜTÜLEMEYİN
Çamaşır suyu kullanmayın
Kurutma Makinesinde Kurutmayın</v>
      </c>
      <c r="AN1222" s="149" t="str">
        <f>IF($C1222&gt;0,$C1222&amp;" "&amp;$P1222&amp;" "&amp;+VLOOKUP($C1222,'STYLE NAMES'!$B:$AC,18,FALSE),"""")</f>
        <v>VENETA TAUPE CAMICIA DA DONNA CASUAL OVERSIZE</v>
      </c>
      <c r="AO1222" s="101" t="str">
        <f>"Disegnato da Cavalier SanMarco "&amp;(AN1222)&amp;"; "&amp;IF(C1222&gt;0,+VLOOKUP($C1222,'STYLE NAMES'!$B:$AC,19,FALSE),"")</f>
        <v>Disegnato da Cavalier SanMarco VENETA TAUPE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22" s="101" t="str">
        <f>IF(C1222&gt;0,+VLOOKUP($C1222,'STYLE NAMES'!$B:$AC,20,FALSE),"")</f>
        <v>*Design ingegnerizzato per alte prestazioni 
*Jersey supreme elasticizzato  4-way-stretch 
*Morbido e confortevole 
*Traspirante Asciugatura rapida 
Composizione: 
75% Poliammide  25% Elastan</v>
      </c>
      <c r="AQ1222" s="101" t="str">
        <f>IF(C1222&gt;0,+VLOOKUP($C1222,'STYLE NAMES'!$B:$AC,21,FALSE),"")</f>
        <v>Lavare in lavatrice a 30°C Ciclo delicato 
Stirare a bassa temperatura
Stirare al rovescio 
Non stirare su loghi o stampe 
Non candeggiare 
Non asciugare in asciugatrice</v>
      </c>
      <c r="AR1222" s="101">
        <f>IF(D1222&gt;0,+VLOOKUP($C1222,'STYLE NAMES'!$B:$AC,22,FALSE),"")</f>
        <v>0</v>
      </c>
      <c r="AS1222" s="101">
        <f>IF(E1222&gt;0,+VLOOKUP($C1222,'STYLE NAMES'!$B:$AC,23,FALSE),"")</f>
        <v>0</v>
      </c>
      <c r="AT1222" s="101">
        <f>IF(F1222&gt;0,+VLOOKUP($C1222,'STYLE NAMES'!$B:$AC,24,FALSE),"")</f>
        <v>0</v>
      </c>
      <c r="AU1222" s="101">
        <f>IF(G1222&gt;0,+VLOOKUP($C1222,'STYLE NAMES'!$B:$AC,25,FALSE),"")</f>
        <v>0</v>
      </c>
      <c r="AV1222" s="101">
        <f>+VLOOKUP($S1222,'CODE GENERATOR'!$P:$AM,15,FALSE)</f>
        <v>0</v>
      </c>
      <c r="AW1222" s="101">
        <f>+VLOOKUP($S1222,'CODE GENERATOR'!$P:$AM,16,FALSE)</f>
        <v>0</v>
      </c>
      <c r="AX1222" s="101">
        <f>+VLOOKUP($S1222,'CODE GENERATOR'!$P:$AM,17,FALSE)</f>
        <v>0</v>
      </c>
      <c r="AY1222" s="101">
        <f>+VLOOKUP($S1222,'CODE GENERATOR'!$P:$AM,18,FALSE)</f>
        <v>0</v>
      </c>
      <c r="AZ1222" s="101">
        <f>+VLOOKUP($S1222,'CODE GENERATOR'!$P:$AM,19,FALSE)</f>
        <v>0</v>
      </c>
      <c r="BA1222" s="101">
        <f>+VLOOKUP($S1222,'CODE GENERATOR'!$P:$AM,20,FALSE)</f>
        <v>0</v>
      </c>
      <c r="BB1222" s="101">
        <f>+VLOOKUP($S1222,'CODE GENERATOR'!$P:$AM,21,FALSE)</f>
        <v>0</v>
      </c>
      <c r="BC1222" s="101">
        <f>+VLOOKUP($S1222,'CODE GENERATOR'!$P:$AM,22,FALSE)</f>
        <v>0</v>
      </c>
      <c r="BD1222" s="101">
        <f>+VLOOKUP($S1222,'CODE GENERATOR'!$P:$AM,23,FALSE)</f>
        <v>0</v>
      </c>
      <c r="BE1222" s="101">
        <f>+VLOOKUP($S1222,'CODE GENERATOR'!$P:$AM,24,FALSE)</f>
        <v>0</v>
      </c>
      <c r="BF1222" s="101">
        <f>IF(C1222&gt;0,+VLOOKUP(G1222,'CATEGORY ID'!$A$1:$L$118,3,FALSE),"")</f>
        <v>30</v>
      </c>
      <c r="BG1222" s="101">
        <f>IF(C1222&gt;0,+VLOOKUP(H1222,'CATEGORY ID'!$D$1:$L$118,3,FALSE),"")</f>
        <v>3</v>
      </c>
      <c r="BH1222" s="101">
        <f>IF(C1222&gt;0,+VLOOKUP((+H1222&amp;I1222),'CATEGORY ID'!$H$1:$I$121,2,FALSE),"")</f>
        <v>109</v>
      </c>
      <c r="BI1222" s="101"/>
      <c r="BJ1222" s="101" t="str">
        <f>IF(C1222&gt;0,IF(COUNTIF('CATEGORY ID'!$K$1:$K$121,+H1222&amp;K1222) &gt; 0, +VLOOKUP(+H1222&amp;K1222,'CATEGORY ID'!$K$1:$L$121,2,FALSE),""),"")</f>
        <v/>
      </c>
      <c r="BK1222" s="101" t="str">
        <f>IF(C1222&gt;0,IF(COUNTIF('CATEGORY ID'!$K$124:$K$165, +VLOOKUP(C1222,'STYLE NAMES'!$B:$AE,30,FALSE)) &gt; 0, +VLOOKUP(VLOOKUP(C1222,'STYLE NAMES'!$B:$AE,30,FALSE),'CATEGORY ID'!K:M,2,FALSE),""),"")</f>
        <v/>
      </c>
      <c r="BL1222" s="101"/>
      <c r="BM1222" s="101"/>
      <c r="BN1222" s="101"/>
      <c r="BO1222" s="101"/>
      <c r="BP1222" s="101"/>
      <c r="BQ1222" s="101"/>
      <c r="BR1222" s="101" t="str" cm="1">
        <f t="array" ref="BR1222">IF(C1222&gt;0,_xlfn.TEXTJOIN(";", TRUE,_xlfn.UNIQUE(_xlfn._xlws.FILTER(BF1222:BQ1222,(BF1222:BQ1222&gt;0)),TRUE,FALSE)),"")&amp;";"&amp;BS1222</f>
        <v>30;3;109;</v>
      </c>
      <c r="BS1222" s="101"/>
      <c r="BT1222" s="101"/>
      <c r="BU1222" s="106">
        <f>IF(C1222&gt;0,+VLOOKUP($C1222,'STYLE NAMES'!$B:$AC,26,FALSE),"")</f>
        <v>129.9</v>
      </c>
      <c r="BV1222" s="106">
        <f>IF(C1222&gt;0,+VLOOKUP($C1222,'STYLE NAMES'!$B:$AC,27,FALSE),"")</f>
        <v>7140</v>
      </c>
      <c r="BW1222" s="106">
        <f>IF(C1222&gt;0,+VLOOKUP($C1222,'STYLE NAMES'!$B:$AC,28,FALSE),"")</f>
        <v>149.38499999999999</v>
      </c>
      <c r="BX1222" s="101"/>
      <c r="BZ1222" s="101">
        <v>0</v>
      </c>
      <c r="CA1222" s="137">
        <f t="shared" si="98"/>
        <v>0</v>
      </c>
      <c r="CB1222" s="137">
        <f>+VLOOKUP(C1222,'[2]STYLES &amp; MODELS MATRIX'!$A:$G,7,FALSE)</f>
        <v>0</v>
      </c>
      <c r="CC1222" s="137">
        <f>+VLOOKUP(C1222,'[1]STYLES &amp; SIZE CHARTS'!$A:$H,8,FALSE)</f>
        <v>0</v>
      </c>
      <c r="CD1222" s="137"/>
      <c r="CE1222" s="207"/>
    </row>
    <row r="1223" spans="2:83" ht="12" customHeight="1" x14ac:dyDescent="0.2">
      <c r="B1223" s="101" t="s">
        <v>1027</v>
      </c>
      <c r="C1223" s="101" t="s">
        <v>3924</v>
      </c>
      <c r="D1223" s="101" t="s">
        <v>3908</v>
      </c>
      <c r="E1223" s="203" t="s">
        <v>3936</v>
      </c>
      <c r="F1223" s="101" t="s">
        <v>2346</v>
      </c>
      <c r="G1223" s="101" t="str">
        <f>IF(C1223&gt;0,+VLOOKUP($C1223,'STYLE NAMES'!$B:$AC,4,FALSE),"")</f>
        <v>RIDER</v>
      </c>
      <c r="H1223" s="101" t="str">
        <f>IF(C1223&gt;0,+VLOOKUP($C1223,'STYLE NAMES'!$B:$AC,5,FALSE),"")</f>
        <v>WOMEN</v>
      </c>
      <c r="I1223" s="101" t="str">
        <f>IF(C1223&gt;0,+VLOOKUP($C1223,'STYLE NAMES'!$B:$AC,6,FALSE),"")</f>
        <v>TOPS</v>
      </c>
      <c r="J1223" s="101" t="str">
        <f>IF(C1223&gt;0,+VLOOKUP($C1223,'STYLE NAMES'!$B:$AC,7,FALSE),"")</f>
        <v>WOMEN</v>
      </c>
      <c r="K1223" s="101" t="str">
        <f>IF(C1223&gt;0,+VLOOKUP($C1223,'STYLE NAMES'!$B:$AC,8,FALSE),"")</f>
        <v>CASUAL SHIRTS</v>
      </c>
      <c r="L1223" s="101" t="str">
        <f>IF(E1223&gt;0,+VLOOKUP($E1223,'CODE GENERATOR'!$D:$T,3,FALSE),"")</f>
        <v>W</v>
      </c>
      <c r="M1223" s="101" t="str">
        <f>IF(E1223&gt;0,+VLOOKUP($E1223,'CODE GENERATOR'!$D:$T,4,FALSE),"")</f>
        <v>TECH JERSEY</v>
      </c>
      <c r="N1223" s="101" t="str">
        <f>IF(E1223&gt;0,+VLOOKUP($E1223,'CODE GENERATOR'!$D:$T,6,FALSE),"")</f>
        <v>STEEL BLUE</v>
      </c>
      <c r="O1223" s="101" t="str">
        <f>IF(E1223&gt;0,+VLOOKUP($E1223,'CODE GENERATOR'!$D:$T,7,FALSE),"")</f>
        <v>STEEL BLUE</v>
      </c>
      <c r="P1223" s="101" t="str">
        <f t="shared" si="96"/>
        <v>STEEL BLUE</v>
      </c>
      <c r="Q1223" s="104" t="str">
        <f>IF(E1223&gt;0,+VLOOKUP($E1223,'CODE GENERATOR'!$D:$T,11,FALSE),"")</f>
        <v>R.TOPWN_CSS0112W</v>
      </c>
      <c r="R1223" s="104" t="str">
        <f>IF(E1223&gt;0,+VLOOKUP($E1223,'CODE GENERATOR'!$D:$T,12,FALSE),"")</f>
        <v>TJR0038STBSTB</v>
      </c>
      <c r="S1223" s="104" t="str">
        <f>IF(E1223&gt;0,+VLOOKUP($E1223,'CODE GENERATOR'!$D:$T,13,FALSE),"")</f>
        <v>R.TOPWN_CSS0112W_TJR0038STBSTB</v>
      </c>
      <c r="T1223" s="104" t="str">
        <f t="shared" si="97"/>
        <v>R.TOPWN_CSS0112W_TJR0038STBSTB_XS</v>
      </c>
      <c r="U1223" s="105"/>
      <c r="V1223" s="107" t="str" cm="1">
        <f t="array" ref="V1223">_xlfn.TEXTJOIN(";", TRUE, _xlfn.UNIQUE(_xlfn._xlws.FILTER(P$3:P$10029, C$3:C$10029=C1223)))</f>
        <v>BLACK;TAUPE;STEEL BLUE</v>
      </c>
      <c r="W1223" s="107" t="str" cm="1">
        <f t="array" ref="W1223">_xlfn.TEXTJOIN(";", TRUE, _xlfn.UNIQUE(_xlfn._xlws.FILTER(F$3:F$10029, C$3:C$10029=C1223)))</f>
        <v>XS;S;M;L;XL;XXL</v>
      </c>
      <c r="X1223" s="101">
        <f>IF(E1223&gt;0,+VLOOKUP($E1223,'CODE GENERATOR'!$D:$AC,19,FALSE),0)</f>
        <v>0</v>
      </c>
      <c r="Y1223" s="101" t="str">
        <f>IF(E1223&gt;0,+VLOOKUP($E1223,'CODE GENERATOR'!$D:$AC,20,FALSE),0)</f>
        <v/>
      </c>
      <c r="Z1223" s="101" t="str">
        <f>IF(E1223&gt;0,+VLOOKUP($E1223,'CODE GENERATOR'!$D:$AC,21,FALSE),0)</f>
        <v/>
      </c>
      <c r="AA1223" s="101"/>
      <c r="AB1223" s="101"/>
      <c r="AC1223" s="101"/>
      <c r="AD1223" s="101"/>
      <c r="AE1223" s="101"/>
      <c r="AF1223" s="149" t="str">
        <f>IF($C1223&gt;0,$C1223&amp;" "&amp;$P1223&amp;" "&amp;+VLOOKUP($C1223,'STYLE NAMES'!$B:$AC,10,FALSE),"""")</f>
        <v>VENETA STEEL BLUE WOMEN'S OVERSIZE CASUAL SHIRT</v>
      </c>
      <c r="AG1223" s="101" t="str">
        <f>"Enjoy our "&amp;(AF1223)&amp;"; "&amp;IF(C1223&gt;0,+VLOOKUP($C1223,'STYLE NAMES'!$B:$AC,11,FALSE),"")</f>
        <v>Enjoy our VENETA STEEL BLUE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23" s="101" t="str">
        <f>IF(C1223&gt;0,+VLOOKUP($C1223,'STYLE NAMES'!$B:$AC,12,FALSE),"")</f>
        <v>* Specially engineered design for high performance
* 4-way super stretch supreme jersey
* Soft and comfortable
* Breathable
* Quick dry
Composition:
75% Poliamide 25% Elasthane</v>
      </c>
      <c r="AI1223" s="101" t="str">
        <f>IF(C1223&gt;0,+VLOOKUP($C1223,'STYLE NAMES'!$B:$AC,13,FALSE),"")</f>
        <v>Machine Wash at 30°C
Mild process
Iron at low temperature
Iron from REVERSE
Do NOT iron on logos or prints
Do not bleach
Do NOT Tumble Dry</v>
      </c>
      <c r="AJ1223" s="149" t="str">
        <f>IF($C1223&gt;0,$C1223&amp;" "&amp;$P1223&amp;" "&amp;+VLOOKUP($C1223,'STYLE NAMES'!$B:$AC,14,FALSE),"""")</f>
        <v>VENETA STEEL BLUE KADIN OVERSIZE CASUAL GÖMLEK</v>
      </c>
      <c r="AK1223" s="149" t="str">
        <f>"Cavalier SanMarco tarafından tasarlanan "&amp;(AJ1223)&amp;"; "&amp;IF(C1223&gt;0,+VLOOKUP($C1223,'STYLE NAMES'!$B:$AC,15,FALSE),"")</f>
        <v>Cavalier SanMarco tarafından tasarlanan VENETA STEEL BLUE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23" s="149" t="str">
        <f>IF(C1223&gt;0,+VLOOKUP($C1223,'STYLE NAMES'!$B:$AC,16,FALSE),"")</f>
        <v>* Yüksek performans için özel tasarım
* 4 yönlü süper streç süprem kumaş
* Yumuşak ve rahat
* Nefes alabilir
* Hızlı kuruma
Kompozisyon:
%75 Polyamid  %25 Elastan</v>
      </c>
      <c r="AM1223" s="149" t="str">
        <f>IF(C1223&gt;0,+VLOOKUP($C1223,'STYLE NAMES'!$B:$AC,17,FALSE),"")</f>
        <v>Makinede 30°C' de Yıkayın
Hassas Yıkama
Ilık ütü yapın
Tersten ütüleyin
Logo ve baskıları ÜTÜLEMEYİN
Çamaşır suyu kullanmayın
Kurutma Makinesinde Kurutmayın</v>
      </c>
      <c r="AN1223" s="149" t="str">
        <f>IF($C1223&gt;0,$C1223&amp;" "&amp;$P1223&amp;" "&amp;+VLOOKUP($C1223,'STYLE NAMES'!$B:$AC,18,FALSE),"""")</f>
        <v>VENETA STEEL BLUE CAMICIA DA DONNA CASUAL OVERSIZE</v>
      </c>
      <c r="AO1223" s="101" t="str">
        <f>"Disegnato da Cavalier SanMarco "&amp;(AN1223)&amp;"; "&amp;IF(C1223&gt;0,+VLOOKUP($C1223,'STYLE NAMES'!$B:$AC,19,FALSE),"")</f>
        <v>Disegnato da Cavalier SanMarco VENETA STEEL BLUE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23" s="101" t="str">
        <f>IF(C1223&gt;0,+VLOOKUP($C1223,'STYLE NAMES'!$B:$AC,20,FALSE),"")</f>
        <v>*Design ingegnerizzato per alte prestazioni 
*Jersey supreme elasticizzato  4-way-stretch 
*Morbido e confortevole 
*Traspirante Asciugatura rapida 
Composizione: 
75% Poliammide  25% Elastan</v>
      </c>
      <c r="AQ1223" s="101" t="str">
        <f>IF(C1223&gt;0,+VLOOKUP($C1223,'STYLE NAMES'!$B:$AC,21,FALSE),"")</f>
        <v>Lavare in lavatrice a 30°C Ciclo delicato 
Stirare a bassa temperatura
Stirare al rovescio 
Non stirare su loghi o stampe 
Non candeggiare 
Non asciugare in asciugatrice</v>
      </c>
      <c r="AR1223" s="101">
        <f>IF(D1223&gt;0,+VLOOKUP($C1223,'STYLE NAMES'!$B:$AC,22,FALSE),"")</f>
        <v>0</v>
      </c>
      <c r="AS1223" s="101">
        <f>IF(E1223&gt;0,+VLOOKUP($C1223,'STYLE NAMES'!$B:$AC,23,FALSE),"")</f>
        <v>0</v>
      </c>
      <c r="AT1223" s="101">
        <f>IF(F1223&gt;0,+VLOOKUP($C1223,'STYLE NAMES'!$B:$AC,24,FALSE),"")</f>
        <v>0</v>
      </c>
      <c r="AU1223" s="101">
        <f>IF(G1223&gt;0,+VLOOKUP($C1223,'STYLE NAMES'!$B:$AC,25,FALSE),"")</f>
        <v>0</v>
      </c>
      <c r="AV1223" s="101">
        <f>+VLOOKUP($S1223,'CODE GENERATOR'!$P:$AM,15,FALSE)</f>
        <v>0</v>
      </c>
      <c r="AW1223" s="101">
        <f>+VLOOKUP($S1223,'CODE GENERATOR'!$P:$AM,16,FALSE)</f>
        <v>0</v>
      </c>
      <c r="AX1223" s="101">
        <f>+VLOOKUP($S1223,'CODE GENERATOR'!$P:$AM,17,FALSE)</f>
        <v>0</v>
      </c>
      <c r="AY1223" s="101">
        <f>+VLOOKUP($S1223,'CODE GENERATOR'!$P:$AM,18,FALSE)</f>
        <v>0</v>
      </c>
      <c r="AZ1223" s="101">
        <f>+VLOOKUP($S1223,'CODE GENERATOR'!$P:$AM,19,FALSE)</f>
        <v>0</v>
      </c>
      <c r="BA1223" s="101">
        <f>+VLOOKUP($S1223,'CODE GENERATOR'!$P:$AM,20,FALSE)</f>
        <v>0</v>
      </c>
      <c r="BB1223" s="101">
        <f>+VLOOKUP($S1223,'CODE GENERATOR'!$P:$AM,21,FALSE)</f>
        <v>0</v>
      </c>
      <c r="BC1223" s="101">
        <f>+VLOOKUP($S1223,'CODE GENERATOR'!$P:$AM,22,FALSE)</f>
        <v>0</v>
      </c>
      <c r="BD1223" s="101">
        <f>+VLOOKUP($S1223,'CODE GENERATOR'!$P:$AM,23,FALSE)</f>
        <v>0</v>
      </c>
      <c r="BE1223" s="101">
        <f>+VLOOKUP($S1223,'CODE GENERATOR'!$P:$AM,24,FALSE)</f>
        <v>0</v>
      </c>
      <c r="BF1223" s="101">
        <f>IF(C1223&gt;0,+VLOOKUP(G1223,'CATEGORY ID'!$A$1:$L$118,3,FALSE),"")</f>
        <v>30</v>
      </c>
      <c r="BG1223" s="101">
        <f>IF(C1223&gt;0,+VLOOKUP(H1223,'CATEGORY ID'!$D$1:$L$118,3,FALSE),"")</f>
        <v>3</v>
      </c>
      <c r="BH1223" s="101">
        <f>IF(C1223&gt;0,+VLOOKUP((+H1223&amp;I1223),'CATEGORY ID'!$H$1:$I$121,2,FALSE),"")</f>
        <v>109</v>
      </c>
      <c r="BI1223" s="101"/>
      <c r="BJ1223" s="101" t="str">
        <f>IF(C1223&gt;0,IF(COUNTIF('CATEGORY ID'!$K$1:$K$121,+H1223&amp;K1223) &gt; 0, +VLOOKUP(+H1223&amp;K1223,'CATEGORY ID'!$K$1:$L$121,2,FALSE),""),"")</f>
        <v/>
      </c>
      <c r="BK1223" s="101" t="str">
        <f>IF(C1223&gt;0,IF(COUNTIF('CATEGORY ID'!$K$124:$K$165, +VLOOKUP(C1223,'STYLE NAMES'!$B:$AE,30,FALSE)) &gt; 0, +VLOOKUP(VLOOKUP(C1223,'STYLE NAMES'!$B:$AE,30,FALSE),'CATEGORY ID'!K:M,2,FALSE),""),"")</f>
        <v/>
      </c>
      <c r="BL1223" s="101"/>
      <c r="BM1223" s="101"/>
      <c r="BN1223" s="101"/>
      <c r="BO1223" s="101"/>
      <c r="BP1223" s="101"/>
      <c r="BQ1223" s="101"/>
      <c r="BR1223" s="101" t="str" cm="1">
        <f t="array" ref="BR1223">IF(C1223&gt;0,_xlfn.TEXTJOIN(";", TRUE,_xlfn.UNIQUE(_xlfn._xlws.FILTER(BF1223:BQ1223,(BF1223:BQ1223&gt;0)),TRUE,FALSE)),"")&amp;";"&amp;BS1223</f>
        <v>30;3;109;</v>
      </c>
      <c r="BS1223" s="101"/>
      <c r="BT1223" s="101"/>
      <c r="BU1223" s="106">
        <f>IF(C1223&gt;0,+VLOOKUP($C1223,'STYLE NAMES'!$B:$AC,26,FALSE),"")</f>
        <v>129.9</v>
      </c>
      <c r="BV1223" s="106">
        <f>IF(C1223&gt;0,+VLOOKUP($C1223,'STYLE NAMES'!$B:$AC,27,FALSE),"")</f>
        <v>7140</v>
      </c>
      <c r="BW1223" s="106">
        <f>IF(C1223&gt;0,+VLOOKUP($C1223,'STYLE NAMES'!$B:$AC,28,FALSE),"")</f>
        <v>149.38499999999999</v>
      </c>
      <c r="BX1223" s="101"/>
      <c r="BZ1223" s="101">
        <v>0</v>
      </c>
      <c r="CA1223" s="137">
        <f t="shared" si="98"/>
        <v>0</v>
      </c>
      <c r="CB1223" s="137">
        <f>+VLOOKUP(C1223,'[2]STYLES &amp; MODELS MATRIX'!$A:$G,7,FALSE)</f>
        <v>0</v>
      </c>
      <c r="CC1223" s="137">
        <f>+VLOOKUP(C1223,'[1]STYLES &amp; SIZE CHARTS'!$A:$H,8,FALSE)</f>
        <v>0</v>
      </c>
      <c r="CD1223" s="137"/>
      <c r="CE1223" s="207"/>
    </row>
    <row r="1224" spans="2:83" ht="12" customHeight="1" x14ac:dyDescent="0.2">
      <c r="B1224" s="101" t="s">
        <v>1027</v>
      </c>
      <c r="C1224" s="101" t="s">
        <v>3924</v>
      </c>
      <c r="D1224" s="101" t="s">
        <v>3908</v>
      </c>
      <c r="E1224" s="203" t="s">
        <v>3936</v>
      </c>
      <c r="F1224" s="101" t="s">
        <v>785</v>
      </c>
      <c r="G1224" s="101" t="str">
        <f>IF(C1224&gt;0,+VLOOKUP($C1224,'STYLE NAMES'!$B:$AC,4,FALSE),"")</f>
        <v>RIDER</v>
      </c>
      <c r="H1224" s="101" t="str">
        <f>IF(C1224&gt;0,+VLOOKUP($C1224,'STYLE NAMES'!$B:$AC,5,FALSE),"")</f>
        <v>WOMEN</v>
      </c>
      <c r="I1224" s="101" t="str">
        <f>IF(C1224&gt;0,+VLOOKUP($C1224,'STYLE NAMES'!$B:$AC,6,FALSE),"")</f>
        <v>TOPS</v>
      </c>
      <c r="J1224" s="101" t="str">
        <f>IF(C1224&gt;0,+VLOOKUP($C1224,'STYLE NAMES'!$B:$AC,7,FALSE),"")</f>
        <v>WOMEN</v>
      </c>
      <c r="K1224" s="101" t="str">
        <f>IF(C1224&gt;0,+VLOOKUP($C1224,'STYLE NAMES'!$B:$AC,8,FALSE),"")</f>
        <v>CASUAL SHIRTS</v>
      </c>
      <c r="L1224" s="101" t="str">
        <f>IF(E1224&gt;0,+VLOOKUP($E1224,'CODE GENERATOR'!$D:$T,3,FALSE),"")</f>
        <v>W</v>
      </c>
      <c r="M1224" s="101" t="str">
        <f>IF(E1224&gt;0,+VLOOKUP($E1224,'CODE GENERATOR'!$D:$T,4,FALSE),"")</f>
        <v>TECH JERSEY</v>
      </c>
      <c r="N1224" s="101" t="str">
        <f>IF(E1224&gt;0,+VLOOKUP($E1224,'CODE GENERATOR'!$D:$T,6,FALSE),"")</f>
        <v>STEEL BLUE</v>
      </c>
      <c r="O1224" s="101" t="str">
        <f>IF(E1224&gt;0,+VLOOKUP($E1224,'CODE GENERATOR'!$D:$T,7,FALSE),"")</f>
        <v>STEEL BLUE</v>
      </c>
      <c r="P1224" s="101" t="str">
        <f t="shared" si="96"/>
        <v>STEEL BLUE</v>
      </c>
      <c r="Q1224" s="104" t="str">
        <f>IF(E1224&gt;0,+VLOOKUP($E1224,'CODE GENERATOR'!$D:$T,11,FALSE),"")</f>
        <v>R.TOPWN_CSS0112W</v>
      </c>
      <c r="R1224" s="104" t="str">
        <f>IF(E1224&gt;0,+VLOOKUP($E1224,'CODE GENERATOR'!$D:$T,12,FALSE),"")</f>
        <v>TJR0038STBSTB</v>
      </c>
      <c r="S1224" s="104" t="str">
        <f>IF(E1224&gt;0,+VLOOKUP($E1224,'CODE GENERATOR'!$D:$T,13,FALSE),"")</f>
        <v>R.TOPWN_CSS0112W_TJR0038STBSTB</v>
      </c>
      <c r="T1224" s="104" t="str">
        <f t="shared" si="97"/>
        <v>R.TOPWN_CSS0112W_TJR0038STBSTB_S</v>
      </c>
      <c r="U1224" s="105"/>
      <c r="V1224" s="107" t="str" cm="1">
        <f t="array" ref="V1224">_xlfn.TEXTJOIN(";", TRUE, _xlfn.UNIQUE(_xlfn._xlws.FILTER(P$3:P$10029, C$3:C$10029=C1224)))</f>
        <v>BLACK;TAUPE;STEEL BLUE</v>
      </c>
      <c r="W1224" s="107" t="str" cm="1">
        <f t="array" ref="W1224">_xlfn.TEXTJOIN(";", TRUE, _xlfn.UNIQUE(_xlfn._xlws.FILTER(F$3:F$10029, C$3:C$10029=C1224)))</f>
        <v>XS;S;M;L;XL;XXL</v>
      </c>
      <c r="X1224" s="101">
        <f>IF(E1224&gt;0,+VLOOKUP($E1224,'CODE GENERATOR'!$D:$AC,19,FALSE),0)</f>
        <v>0</v>
      </c>
      <c r="Y1224" s="101" t="str">
        <f>IF(E1224&gt;0,+VLOOKUP($E1224,'CODE GENERATOR'!$D:$AC,20,FALSE),0)</f>
        <v/>
      </c>
      <c r="Z1224" s="101" t="str">
        <f>IF(E1224&gt;0,+VLOOKUP($E1224,'CODE GENERATOR'!$D:$AC,21,FALSE),0)</f>
        <v/>
      </c>
      <c r="AA1224" s="101"/>
      <c r="AB1224" s="101"/>
      <c r="AC1224" s="101"/>
      <c r="AD1224" s="101"/>
      <c r="AE1224" s="101"/>
      <c r="AF1224" s="149" t="str">
        <f>IF($C1224&gt;0,$C1224&amp;" "&amp;$P1224&amp;" "&amp;+VLOOKUP($C1224,'STYLE NAMES'!$B:$AC,10,FALSE),"""")</f>
        <v>VENETA STEEL BLUE WOMEN'S OVERSIZE CASUAL SHIRT</v>
      </c>
      <c r="AG1224" s="101" t="str">
        <f>"Enjoy our "&amp;(AF1224)&amp;"; "&amp;IF(C1224&gt;0,+VLOOKUP($C1224,'STYLE NAMES'!$B:$AC,11,FALSE),"")</f>
        <v>Enjoy our VENETA STEEL BLUE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24" s="101" t="str">
        <f>IF(C1224&gt;0,+VLOOKUP($C1224,'STYLE NAMES'!$B:$AC,12,FALSE),"")</f>
        <v>* Specially engineered design for high performance
* 4-way super stretch supreme jersey
* Soft and comfortable
* Breathable
* Quick dry
Composition:
75% Poliamide 25% Elasthane</v>
      </c>
      <c r="AI1224" s="101" t="str">
        <f>IF(C1224&gt;0,+VLOOKUP($C1224,'STYLE NAMES'!$B:$AC,13,FALSE),"")</f>
        <v>Machine Wash at 30°C
Mild process
Iron at low temperature
Iron from REVERSE
Do NOT iron on logos or prints
Do not bleach
Do NOT Tumble Dry</v>
      </c>
      <c r="AJ1224" s="149" t="str">
        <f>IF($C1224&gt;0,$C1224&amp;" "&amp;$P1224&amp;" "&amp;+VLOOKUP($C1224,'STYLE NAMES'!$B:$AC,14,FALSE),"""")</f>
        <v>VENETA STEEL BLUE KADIN OVERSIZE CASUAL GÖMLEK</v>
      </c>
      <c r="AK1224" s="149" t="str">
        <f>"Cavalier SanMarco tarafından tasarlanan "&amp;(AJ1224)&amp;"; "&amp;IF(C1224&gt;0,+VLOOKUP($C1224,'STYLE NAMES'!$B:$AC,15,FALSE),"")</f>
        <v>Cavalier SanMarco tarafından tasarlanan VENETA STEEL BLUE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24" s="149" t="str">
        <f>IF(C1224&gt;0,+VLOOKUP($C1224,'STYLE NAMES'!$B:$AC,16,FALSE),"")</f>
        <v>* Yüksek performans için özel tasarım
* 4 yönlü süper streç süprem kumaş
* Yumuşak ve rahat
* Nefes alabilir
* Hızlı kuruma
Kompozisyon:
%75 Polyamid  %25 Elastan</v>
      </c>
      <c r="AM1224" s="149" t="str">
        <f>IF(C1224&gt;0,+VLOOKUP($C1224,'STYLE NAMES'!$B:$AC,17,FALSE),"")</f>
        <v>Makinede 30°C' de Yıkayın
Hassas Yıkama
Ilık ütü yapın
Tersten ütüleyin
Logo ve baskıları ÜTÜLEMEYİN
Çamaşır suyu kullanmayın
Kurutma Makinesinde Kurutmayın</v>
      </c>
      <c r="AN1224" s="149" t="str">
        <f>IF($C1224&gt;0,$C1224&amp;" "&amp;$P1224&amp;" "&amp;+VLOOKUP($C1224,'STYLE NAMES'!$B:$AC,18,FALSE),"""")</f>
        <v>VENETA STEEL BLUE CAMICIA DA DONNA CASUAL OVERSIZE</v>
      </c>
      <c r="AO1224" s="101" t="str">
        <f>"Disegnato da Cavalier SanMarco "&amp;(AN1224)&amp;"; "&amp;IF(C1224&gt;0,+VLOOKUP($C1224,'STYLE NAMES'!$B:$AC,19,FALSE),"")</f>
        <v>Disegnato da Cavalier SanMarco VENETA STEEL BLUE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24" s="101" t="str">
        <f>IF(C1224&gt;0,+VLOOKUP($C1224,'STYLE NAMES'!$B:$AC,20,FALSE),"")</f>
        <v>*Design ingegnerizzato per alte prestazioni 
*Jersey supreme elasticizzato  4-way-stretch 
*Morbido e confortevole 
*Traspirante Asciugatura rapida 
Composizione: 
75% Poliammide  25% Elastan</v>
      </c>
      <c r="AQ1224" s="101" t="str">
        <f>IF(C1224&gt;0,+VLOOKUP($C1224,'STYLE NAMES'!$B:$AC,21,FALSE),"")</f>
        <v>Lavare in lavatrice a 30°C Ciclo delicato 
Stirare a bassa temperatura
Stirare al rovescio 
Non stirare su loghi o stampe 
Non candeggiare 
Non asciugare in asciugatrice</v>
      </c>
      <c r="AR1224" s="101">
        <f>IF(D1224&gt;0,+VLOOKUP($C1224,'STYLE NAMES'!$B:$AC,22,FALSE),"")</f>
        <v>0</v>
      </c>
      <c r="AS1224" s="101">
        <f>IF(E1224&gt;0,+VLOOKUP($C1224,'STYLE NAMES'!$B:$AC,23,FALSE),"")</f>
        <v>0</v>
      </c>
      <c r="AT1224" s="101">
        <f>IF(F1224&gt;0,+VLOOKUP($C1224,'STYLE NAMES'!$B:$AC,24,FALSE),"")</f>
        <v>0</v>
      </c>
      <c r="AU1224" s="101">
        <f>IF(G1224&gt;0,+VLOOKUP($C1224,'STYLE NAMES'!$B:$AC,25,FALSE),"")</f>
        <v>0</v>
      </c>
      <c r="AV1224" s="101">
        <f>+VLOOKUP($S1224,'CODE GENERATOR'!$P:$AM,15,FALSE)</f>
        <v>0</v>
      </c>
      <c r="AW1224" s="101">
        <f>+VLOOKUP($S1224,'CODE GENERATOR'!$P:$AM,16,FALSE)</f>
        <v>0</v>
      </c>
      <c r="AX1224" s="101">
        <f>+VLOOKUP($S1224,'CODE GENERATOR'!$P:$AM,17,FALSE)</f>
        <v>0</v>
      </c>
      <c r="AY1224" s="101">
        <f>+VLOOKUP($S1224,'CODE GENERATOR'!$P:$AM,18,FALSE)</f>
        <v>0</v>
      </c>
      <c r="AZ1224" s="101">
        <f>+VLOOKUP($S1224,'CODE GENERATOR'!$P:$AM,19,FALSE)</f>
        <v>0</v>
      </c>
      <c r="BA1224" s="101">
        <f>+VLOOKUP($S1224,'CODE GENERATOR'!$P:$AM,20,FALSE)</f>
        <v>0</v>
      </c>
      <c r="BB1224" s="101">
        <f>+VLOOKUP($S1224,'CODE GENERATOR'!$P:$AM,21,FALSE)</f>
        <v>0</v>
      </c>
      <c r="BC1224" s="101">
        <f>+VLOOKUP($S1224,'CODE GENERATOR'!$P:$AM,22,FALSE)</f>
        <v>0</v>
      </c>
      <c r="BD1224" s="101">
        <f>+VLOOKUP($S1224,'CODE GENERATOR'!$P:$AM,23,FALSE)</f>
        <v>0</v>
      </c>
      <c r="BE1224" s="101">
        <f>+VLOOKUP($S1224,'CODE GENERATOR'!$P:$AM,24,FALSE)</f>
        <v>0</v>
      </c>
      <c r="BF1224" s="101">
        <f>IF(C1224&gt;0,+VLOOKUP(G1224,'CATEGORY ID'!$A$1:$L$118,3,FALSE),"")</f>
        <v>30</v>
      </c>
      <c r="BG1224" s="101">
        <f>IF(C1224&gt;0,+VLOOKUP(H1224,'CATEGORY ID'!$D$1:$L$118,3,FALSE),"")</f>
        <v>3</v>
      </c>
      <c r="BH1224" s="101">
        <f>IF(C1224&gt;0,+VLOOKUP((+H1224&amp;I1224),'CATEGORY ID'!$H$1:$I$121,2,FALSE),"")</f>
        <v>109</v>
      </c>
      <c r="BI1224" s="101"/>
      <c r="BJ1224" s="101" t="str">
        <f>IF(C1224&gt;0,IF(COUNTIF('CATEGORY ID'!$K$1:$K$121,+H1224&amp;K1224) &gt; 0, +VLOOKUP(+H1224&amp;K1224,'CATEGORY ID'!$K$1:$L$121,2,FALSE),""),"")</f>
        <v/>
      </c>
      <c r="BK1224" s="101" t="str">
        <f>IF(C1224&gt;0,IF(COUNTIF('CATEGORY ID'!$K$124:$K$165, +VLOOKUP(C1224,'STYLE NAMES'!$B:$AE,30,FALSE)) &gt; 0, +VLOOKUP(VLOOKUP(C1224,'STYLE NAMES'!$B:$AE,30,FALSE),'CATEGORY ID'!K:M,2,FALSE),""),"")</f>
        <v/>
      </c>
      <c r="BL1224" s="101"/>
      <c r="BM1224" s="101"/>
      <c r="BN1224" s="101"/>
      <c r="BO1224" s="101"/>
      <c r="BP1224" s="101"/>
      <c r="BQ1224" s="101"/>
      <c r="BR1224" s="101" t="str" cm="1">
        <f t="array" ref="BR1224">IF(C1224&gt;0,_xlfn.TEXTJOIN(";", TRUE,_xlfn.UNIQUE(_xlfn._xlws.FILTER(BF1224:BQ1224,(BF1224:BQ1224&gt;0)),TRUE,FALSE)),"")&amp;";"&amp;BS1224</f>
        <v>30;3;109;</v>
      </c>
      <c r="BS1224" s="101"/>
      <c r="BT1224" s="101"/>
      <c r="BU1224" s="106">
        <f>IF(C1224&gt;0,+VLOOKUP($C1224,'STYLE NAMES'!$B:$AC,26,FALSE),"")</f>
        <v>129.9</v>
      </c>
      <c r="BV1224" s="106">
        <f>IF(C1224&gt;0,+VLOOKUP($C1224,'STYLE NAMES'!$B:$AC,27,FALSE),"")</f>
        <v>7140</v>
      </c>
      <c r="BW1224" s="106">
        <f>IF(C1224&gt;0,+VLOOKUP($C1224,'STYLE NAMES'!$B:$AC,28,FALSE),"")</f>
        <v>149.38499999999999</v>
      </c>
      <c r="BX1224" s="101"/>
      <c r="BZ1224" s="101">
        <v>0</v>
      </c>
      <c r="CA1224" s="137">
        <f t="shared" si="98"/>
        <v>0</v>
      </c>
      <c r="CB1224" s="137">
        <f>+VLOOKUP(C1224,'[2]STYLES &amp; MODELS MATRIX'!$A:$G,7,FALSE)</f>
        <v>0</v>
      </c>
      <c r="CC1224" s="137">
        <f>+VLOOKUP(C1224,'[1]STYLES &amp; SIZE CHARTS'!$A:$H,8,FALSE)</f>
        <v>0</v>
      </c>
      <c r="CD1224" s="137"/>
      <c r="CE1224" s="207"/>
    </row>
    <row r="1225" spans="2:83" ht="12" customHeight="1" x14ac:dyDescent="0.2">
      <c r="B1225" s="101" t="s">
        <v>1027</v>
      </c>
      <c r="C1225" s="101" t="s">
        <v>3924</v>
      </c>
      <c r="D1225" s="101" t="s">
        <v>3908</v>
      </c>
      <c r="E1225" s="203" t="s">
        <v>3936</v>
      </c>
      <c r="F1225" s="101" t="s">
        <v>2247</v>
      </c>
      <c r="G1225" s="101" t="str">
        <f>IF(C1225&gt;0,+VLOOKUP($C1225,'STYLE NAMES'!$B:$AC,4,FALSE),"")</f>
        <v>RIDER</v>
      </c>
      <c r="H1225" s="101" t="str">
        <f>IF(C1225&gt;0,+VLOOKUP($C1225,'STYLE NAMES'!$B:$AC,5,FALSE),"")</f>
        <v>WOMEN</v>
      </c>
      <c r="I1225" s="101" t="str">
        <f>IF(C1225&gt;0,+VLOOKUP($C1225,'STYLE NAMES'!$B:$AC,6,FALSE),"")</f>
        <v>TOPS</v>
      </c>
      <c r="J1225" s="101" t="str">
        <f>IF(C1225&gt;0,+VLOOKUP($C1225,'STYLE NAMES'!$B:$AC,7,FALSE),"")</f>
        <v>WOMEN</v>
      </c>
      <c r="K1225" s="101" t="str">
        <f>IF(C1225&gt;0,+VLOOKUP($C1225,'STYLE NAMES'!$B:$AC,8,FALSE),"")</f>
        <v>CASUAL SHIRTS</v>
      </c>
      <c r="L1225" s="101" t="str">
        <f>IF(E1225&gt;0,+VLOOKUP($E1225,'CODE GENERATOR'!$D:$T,3,FALSE),"")</f>
        <v>W</v>
      </c>
      <c r="M1225" s="101" t="str">
        <f>IF(E1225&gt;0,+VLOOKUP($E1225,'CODE GENERATOR'!$D:$T,4,FALSE),"")</f>
        <v>TECH JERSEY</v>
      </c>
      <c r="N1225" s="101" t="str">
        <f>IF(E1225&gt;0,+VLOOKUP($E1225,'CODE GENERATOR'!$D:$T,6,FALSE),"")</f>
        <v>STEEL BLUE</v>
      </c>
      <c r="O1225" s="101" t="str">
        <f>IF(E1225&gt;0,+VLOOKUP($E1225,'CODE GENERATOR'!$D:$T,7,FALSE),"")</f>
        <v>STEEL BLUE</v>
      </c>
      <c r="P1225" s="101" t="str">
        <f t="shared" si="96"/>
        <v>STEEL BLUE</v>
      </c>
      <c r="Q1225" s="104" t="str">
        <f>IF(E1225&gt;0,+VLOOKUP($E1225,'CODE GENERATOR'!$D:$T,11,FALSE),"")</f>
        <v>R.TOPWN_CSS0112W</v>
      </c>
      <c r="R1225" s="104" t="str">
        <f>IF(E1225&gt;0,+VLOOKUP($E1225,'CODE GENERATOR'!$D:$T,12,FALSE),"")</f>
        <v>TJR0038STBSTB</v>
      </c>
      <c r="S1225" s="104" t="str">
        <f>IF(E1225&gt;0,+VLOOKUP($E1225,'CODE GENERATOR'!$D:$T,13,FALSE),"")</f>
        <v>R.TOPWN_CSS0112W_TJR0038STBSTB</v>
      </c>
      <c r="T1225" s="104" t="str">
        <f t="shared" si="97"/>
        <v>R.TOPWN_CSS0112W_TJR0038STBSTB_M</v>
      </c>
      <c r="U1225" s="105"/>
      <c r="V1225" s="107" t="str" cm="1">
        <f t="array" ref="V1225">_xlfn.TEXTJOIN(";", TRUE, _xlfn.UNIQUE(_xlfn._xlws.FILTER(P$3:P$10029, C$3:C$10029=C1225)))</f>
        <v>BLACK;TAUPE;STEEL BLUE</v>
      </c>
      <c r="W1225" s="107" t="str" cm="1">
        <f t="array" ref="W1225">_xlfn.TEXTJOIN(";", TRUE, _xlfn.UNIQUE(_xlfn._xlws.FILTER(F$3:F$10029, C$3:C$10029=C1225)))</f>
        <v>XS;S;M;L;XL;XXL</v>
      </c>
      <c r="X1225" s="101">
        <f>IF(E1225&gt;0,+VLOOKUP($E1225,'CODE GENERATOR'!$D:$AC,19,FALSE),0)</f>
        <v>0</v>
      </c>
      <c r="Y1225" s="101" t="str">
        <f>IF(E1225&gt;0,+VLOOKUP($E1225,'CODE GENERATOR'!$D:$AC,20,FALSE),0)</f>
        <v/>
      </c>
      <c r="Z1225" s="101" t="str">
        <f>IF(E1225&gt;0,+VLOOKUP($E1225,'CODE GENERATOR'!$D:$AC,21,FALSE),0)</f>
        <v/>
      </c>
      <c r="AA1225" s="101"/>
      <c r="AB1225" s="101"/>
      <c r="AC1225" s="101"/>
      <c r="AD1225" s="101"/>
      <c r="AE1225" s="101"/>
      <c r="AF1225" s="149" t="str">
        <f>IF($C1225&gt;0,$C1225&amp;" "&amp;$P1225&amp;" "&amp;+VLOOKUP($C1225,'STYLE NAMES'!$B:$AC,10,FALSE),"""")</f>
        <v>VENETA STEEL BLUE WOMEN'S OVERSIZE CASUAL SHIRT</v>
      </c>
      <c r="AG1225" s="101" t="str">
        <f>"Enjoy our "&amp;(AF1225)&amp;"; "&amp;IF(C1225&gt;0,+VLOOKUP($C1225,'STYLE NAMES'!$B:$AC,11,FALSE),"")</f>
        <v>Enjoy our VENETA STEEL BLUE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25" s="101" t="str">
        <f>IF(C1225&gt;0,+VLOOKUP($C1225,'STYLE NAMES'!$B:$AC,12,FALSE),"")</f>
        <v>* Specially engineered design for high performance
* 4-way super stretch supreme jersey
* Soft and comfortable
* Breathable
* Quick dry
Composition:
75% Poliamide 25% Elasthane</v>
      </c>
      <c r="AI1225" s="101" t="str">
        <f>IF(C1225&gt;0,+VLOOKUP($C1225,'STYLE NAMES'!$B:$AC,13,FALSE),"")</f>
        <v>Machine Wash at 30°C
Mild process
Iron at low temperature
Iron from REVERSE
Do NOT iron on logos or prints
Do not bleach
Do NOT Tumble Dry</v>
      </c>
      <c r="AJ1225" s="149" t="str">
        <f>IF($C1225&gt;0,$C1225&amp;" "&amp;$P1225&amp;" "&amp;+VLOOKUP($C1225,'STYLE NAMES'!$B:$AC,14,FALSE),"""")</f>
        <v>VENETA STEEL BLUE KADIN OVERSIZE CASUAL GÖMLEK</v>
      </c>
      <c r="AK1225" s="149" t="str">
        <f>"Cavalier SanMarco tarafından tasarlanan "&amp;(AJ1225)&amp;"; "&amp;IF(C1225&gt;0,+VLOOKUP($C1225,'STYLE NAMES'!$B:$AC,15,FALSE),"")</f>
        <v>Cavalier SanMarco tarafından tasarlanan VENETA STEEL BLUE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25" s="149" t="str">
        <f>IF(C1225&gt;0,+VLOOKUP($C1225,'STYLE NAMES'!$B:$AC,16,FALSE),"")</f>
        <v>* Yüksek performans için özel tasarım
* 4 yönlü süper streç süprem kumaş
* Yumuşak ve rahat
* Nefes alabilir
* Hızlı kuruma
Kompozisyon:
%75 Polyamid  %25 Elastan</v>
      </c>
      <c r="AM1225" s="149" t="str">
        <f>IF(C1225&gt;0,+VLOOKUP($C1225,'STYLE NAMES'!$B:$AC,17,FALSE),"")</f>
        <v>Makinede 30°C' de Yıkayın
Hassas Yıkama
Ilık ütü yapın
Tersten ütüleyin
Logo ve baskıları ÜTÜLEMEYİN
Çamaşır suyu kullanmayın
Kurutma Makinesinde Kurutmayın</v>
      </c>
      <c r="AN1225" s="149" t="str">
        <f>IF($C1225&gt;0,$C1225&amp;" "&amp;$P1225&amp;" "&amp;+VLOOKUP($C1225,'STYLE NAMES'!$B:$AC,18,FALSE),"""")</f>
        <v>VENETA STEEL BLUE CAMICIA DA DONNA CASUAL OVERSIZE</v>
      </c>
      <c r="AO1225" s="101" t="str">
        <f>"Disegnato da Cavalier SanMarco "&amp;(AN1225)&amp;"; "&amp;IF(C1225&gt;0,+VLOOKUP($C1225,'STYLE NAMES'!$B:$AC,19,FALSE),"")</f>
        <v>Disegnato da Cavalier SanMarco VENETA STEEL BLUE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25" s="101" t="str">
        <f>IF(C1225&gt;0,+VLOOKUP($C1225,'STYLE NAMES'!$B:$AC,20,FALSE),"")</f>
        <v>*Design ingegnerizzato per alte prestazioni 
*Jersey supreme elasticizzato  4-way-stretch 
*Morbido e confortevole 
*Traspirante Asciugatura rapida 
Composizione: 
75% Poliammide  25% Elastan</v>
      </c>
      <c r="AQ1225" s="101" t="str">
        <f>IF(C1225&gt;0,+VLOOKUP($C1225,'STYLE NAMES'!$B:$AC,21,FALSE),"")</f>
        <v>Lavare in lavatrice a 30°C Ciclo delicato 
Stirare a bassa temperatura
Stirare al rovescio 
Non stirare su loghi o stampe 
Non candeggiare 
Non asciugare in asciugatrice</v>
      </c>
      <c r="AR1225" s="101">
        <f>IF(D1225&gt;0,+VLOOKUP($C1225,'STYLE NAMES'!$B:$AC,22,FALSE),"")</f>
        <v>0</v>
      </c>
      <c r="AS1225" s="101">
        <f>IF(E1225&gt;0,+VLOOKUP($C1225,'STYLE NAMES'!$B:$AC,23,FALSE),"")</f>
        <v>0</v>
      </c>
      <c r="AT1225" s="101">
        <f>IF(F1225&gt;0,+VLOOKUP($C1225,'STYLE NAMES'!$B:$AC,24,FALSE),"")</f>
        <v>0</v>
      </c>
      <c r="AU1225" s="101">
        <f>IF(G1225&gt;0,+VLOOKUP($C1225,'STYLE NAMES'!$B:$AC,25,FALSE),"")</f>
        <v>0</v>
      </c>
      <c r="AV1225" s="101">
        <f>+VLOOKUP($S1225,'CODE GENERATOR'!$P:$AM,15,FALSE)</f>
        <v>0</v>
      </c>
      <c r="AW1225" s="101">
        <f>+VLOOKUP($S1225,'CODE GENERATOR'!$P:$AM,16,FALSE)</f>
        <v>0</v>
      </c>
      <c r="AX1225" s="101">
        <f>+VLOOKUP($S1225,'CODE GENERATOR'!$P:$AM,17,FALSE)</f>
        <v>0</v>
      </c>
      <c r="AY1225" s="101">
        <f>+VLOOKUP($S1225,'CODE GENERATOR'!$P:$AM,18,FALSE)</f>
        <v>0</v>
      </c>
      <c r="AZ1225" s="101">
        <f>+VLOOKUP($S1225,'CODE GENERATOR'!$P:$AM,19,FALSE)</f>
        <v>0</v>
      </c>
      <c r="BA1225" s="101">
        <f>+VLOOKUP($S1225,'CODE GENERATOR'!$P:$AM,20,FALSE)</f>
        <v>0</v>
      </c>
      <c r="BB1225" s="101">
        <f>+VLOOKUP($S1225,'CODE GENERATOR'!$P:$AM,21,FALSE)</f>
        <v>0</v>
      </c>
      <c r="BC1225" s="101">
        <f>+VLOOKUP($S1225,'CODE GENERATOR'!$P:$AM,22,FALSE)</f>
        <v>0</v>
      </c>
      <c r="BD1225" s="101">
        <f>+VLOOKUP($S1225,'CODE GENERATOR'!$P:$AM,23,FALSE)</f>
        <v>0</v>
      </c>
      <c r="BE1225" s="101">
        <f>+VLOOKUP($S1225,'CODE GENERATOR'!$P:$AM,24,FALSE)</f>
        <v>0</v>
      </c>
      <c r="BF1225" s="101">
        <f>IF(C1225&gt;0,+VLOOKUP(G1225,'CATEGORY ID'!$A$1:$L$118,3,FALSE),"")</f>
        <v>30</v>
      </c>
      <c r="BG1225" s="101">
        <f>IF(C1225&gt;0,+VLOOKUP(H1225,'CATEGORY ID'!$D$1:$L$118,3,FALSE),"")</f>
        <v>3</v>
      </c>
      <c r="BH1225" s="101">
        <f>IF(C1225&gt;0,+VLOOKUP((+H1225&amp;I1225),'CATEGORY ID'!$H$1:$I$121,2,FALSE),"")</f>
        <v>109</v>
      </c>
      <c r="BI1225" s="101"/>
      <c r="BJ1225" s="101" t="str">
        <f>IF(C1225&gt;0,IF(COUNTIF('CATEGORY ID'!$K$1:$K$121,+H1225&amp;K1225) &gt; 0, +VLOOKUP(+H1225&amp;K1225,'CATEGORY ID'!$K$1:$L$121,2,FALSE),""),"")</f>
        <v/>
      </c>
      <c r="BK1225" s="101" t="str">
        <f>IF(C1225&gt;0,IF(COUNTIF('CATEGORY ID'!$K$124:$K$165, +VLOOKUP(C1225,'STYLE NAMES'!$B:$AE,30,FALSE)) &gt; 0, +VLOOKUP(VLOOKUP(C1225,'STYLE NAMES'!$B:$AE,30,FALSE),'CATEGORY ID'!K:M,2,FALSE),""),"")</f>
        <v/>
      </c>
      <c r="BL1225" s="101"/>
      <c r="BM1225" s="101"/>
      <c r="BN1225" s="101"/>
      <c r="BO1225" s="101"/>
      <c r="BP1225" s="101"/>
      <c r="BQ1225" s="101"/>
      <c r="BR1225" s="101" t="str" cm="1">
        <f t="array" ref="BR1225">IF(C1225&gt;0,_xlfn.TEXTJOIN(";", TRUE,_xlfn.UNIQUE(_xlfn._xlws.FILTER(BF1225:BQ1225,(BF1225:BQ1225&gt;0)),TRUE,FALSE)),"")&amp;";"&amp;BS1225</f>
        <v>30;3;109;</v>
      </c>
      <c r="BS1225" s="101"/>
      <c r="BT1225" s="101"/>
      <c r="BU1225" s="106">
        <f>IF(C1225&gt;0,+VLOOKUP($C1225,'STYLE NAMES'!$B:$AC,26,FALSE),"")</f>
        <v>129.9</v>
      </c>
      <c r="BV1225" s="106">
        <f>IF(C1225&gt;0,+VLOOKUP($C1225,'STYLE NAMES'!$B:$AC,27,FALSE),"")</f>
        <v>7140</v>
      </c>
      <c r="BW1225" s="106">
        <f>IF(C1225&gt;0,+VLOOKUP($C1225,'STYLE NAMES'!$B:$AC,28,FALSE),"")</f>
        <v>149.38499999999999</v>
      </c>
      <c r="BX1225" s="101"/>
      <c r="BZ1225" s="101">
        <v>0</v>
      </c>
      <c r="CA1225" s="137">
        <f t="shared" si="98"/>
        <v>0</v>
      </c>
      <c r="CB1225" s="137">
        <f>+VLOOKUP(C1225,'[2]STYLES &amp; MODELS MATRIX'!$A:$G,7,FALSE)</f>
        <v>0</v>
      </c>
      <c r="CC1225" s="137">
        <f>+VLOOKUP(C1225,'[1]STYLES &amp; SIZE CHARTS'!$A:$H,8,FALSE)</f>
        <v>0</v>
      </c>
      <c r="CD1225" s="137"/>
      <c r="CE1225" s="207"/>
    </row>
    <row r="1226" spans="2:83" ht="12" customHeight="1" x14ac:dyDescent="0.2">
      <c r="B1226" s="101" t="s">
        <v>1027</v>
      </c>
      <c r="C1226" s="101" t="s">
        <v>3924</v>
      </c>
      <c r="D1226" s="101" t="s">
        <v>3908</v>
      </c>
      <c r="E1226" s="203" t="s">
        <v>3936</v>
      </c>
      <c r="F1226" s="101" t="s">
        <v>2248</v>
      </c>
      <c r="G1226" s="101" t="str">
        <f>IF(C1226&gt;0,+VLOOKUP($C1226,'STYLE NAMES'!$B:$AC,4,FALSE),"")</f>
        <v>RIDER</v>
      </c>
      <c r="H1226" s="101" t="str">
        <f>IF(C1226&gt;0,+VLOOKUP($C1226,'STYLE NAMES'!$B:$AC,5,FALSE),"")</f>
        <v>WOMEN</v>
      </c>
      <c r="I1226" s="101" t="str">
        <f>IF(C1226&gt;0,+VLOOKUP($C1226,'STYLE NAMES'!$B:$AC,6,FALSE),"")</f>
        <v>TOPS</v>
      </c>
      <c r="J1226" s="101" t="str">
        <f>IF(C1226&gt;0,+VLOOKUP($C1226,'STYLE NAMES'!$B:$AC,7,FALSE),"")</f>
        <v>WOMEN</v>
      </c>
      <c r="K1226" s="101" t="str">
        <f>IF(C1226&gt;0,+VLOOKUP($C1226,'STYLE NAMES'!$B:$AC,8,FALSE),"")</f>
        <v>CASUAL SHIRTS</v>
      </c>
      <c r="L1226" s="101" t="str">
        <f>IF(E1226&gt;0,+VLOOKUP($E1226,'CODE GENERATOR'!$D:$T,3,FALSE),"")</f>
        <v>W</v>
      </c>
      <c r="M1226" s="101" t="str">
        <f>IF(E1226&gt;0,+VLOOKUP($E1226,'CODE GENERATOR'!$D:$T,4,FALSE),"")</f>
        <v>TECH JERSEY</v>
      </c>
      <c r="N1226" s="101" t="str">
        <f>IF(E1226&gt;0,+VLOOKUP($E1226,'CODE GENERATOR'!$D:$T,6,FALSE),"")</f>
        <v>STEEL BLUE</v>
      </c>
      <c r="O1226" s="101" t="str">
        <f>IF(E1226&gt;0,+VLOOKUP($E1226,'CODE GENERATOR'!$D:$T,7,FALSE),"")</f>
        <v>STEEL BLUE</v>
      </c>
      <c r="P1226" s="101" t="str">
        <f t="shared" si="96"/>
        <v>STEEL BLUE</v>
      </c>
      <c r="Q1226" s="104" t="str">
        <f>IF(E1226&gt;0,+VLOOKUP($E1226,'CODE GENERATOR'!$D:$T,11,FALSE),"")</f>
        <v>R.TOPWN_CSS0112W</v>
      </c>
      <c r="R1226" s="104" t="str">
        <f>IF(E1226&gt;0,+VLOOKUP($E1226,'CODE GENERATOR'!$D:$T,12,FALSE),"")</f>
        <v>TJR0038STBSTB</v>
      </c>
      <c r="S1226" s="104" t="str">
        <f>IF(E1226&gt;0,+VLOOKUP($E1226,'CODE GENERATOR'!$D:$T,13,FALSE),"")</f>
        <v>R.TOPWN_CSS0112W_TJR0038STBSTB</v>
      </c>
      <c r="T1226" s="104" t="str">
        <f t="shared" si="97"/>
        <v>R.TOPWN_CSS0112W_TJR0038STBSTB_L</v>
      </c>
      <c r="U1226" s="105"/>
      <c r="V1226" s="107" t="str" cm="1">
        <f t="array" ref="V1226">_xlfn.TEXTJOIN(";", TRUE, _xlfn.UNIQUE(_xlfn._xlws.FILTER(P$3:P$10029, C$3:C$10029=C1226)))</f>
        <v>BLACK;TAUPE;STEEL BLUE</v>
      </c>
      <c r="W1226" s="107" t="str" cm="1">
        <f t="array" ref="W1226">_xlfn.TEXTJOIN(";", TRUE, _xlfn.UNIQUE(_xlfn._xlws.FILTER(F$3:F$10029, C$3:C$10029=C1226)))</f>
        <v>XS;S;M;L;XL;XXL</v>
      </c>
      <c r="X1226" s="101">
        <f>IF(E1226&gt;0,+VLOOKUP($E1226,'CODE GENERATOR'!$D:$AC,19,FALSE),0)</f>
        <v>0</v>
      </c>
      <c r="Y1226" s="101" t="str">
        <f>IF(E1226&gt;0,+VLOOKUP($E1226,'CODE GENERATOR'!$D:$AC,20,FALSE),0)</f>
        <v/>
      </c>
      <c r="Z1226" s="101" t="str">
        <f>IF(E1226&gt;0,+VLOOKUP($E1226,'CODE GENERATOR'!$D:$AC,21,FALSE),0)</f>
        <v/>
      </c>
      <c r="AA1226" s="101"/>
      <c r="AB1226" s="101"/>
      <c r="AC1226" s="101"/>
      <c r="AD1226" s="101"/>
      <c r="AE1226" s="101"/>
      <c r="AF1226" s="149" t="str">
        <f>IF($C1226&gt;0,$C1226&amp;" "&amp;$P1226&amp;" "&amp;+VLOOKUP($C1226,'STYLE NAMES'!$B:$AC,10,FALSE),"""")</f>
        <v>VENETA STEEL BLUE WOMEN'S OVERSIZE CASUAL SHIRT</v>
      </c>
      <c r="AG1226" s="101" t="str">
        <f>"Enjoy our "&amp;(AF1226)&amp;"; "&amp;IF(C1226&gt;0,+VLOOKUP($C1226,'STYLE NAMES'!$B:$AC,11,FALSE),"")</f>
        <v>Enjoy our VENETA STEEL BLUE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26" s="101" t="str">
        <f>IF(C1226&gt;0,+VLOOKUP($C1226,'STYLE NAMES'!$B:$AC,12,FALSE),"")</f>
        <v>* Specially engineered design for high performance
* 4-way super stretch supreme jersey
* Soft and comfortable
* Breathable
* Quick dry
Composition:
75% Poliamide 25% Elasthane</v>
      </c>
      <c r="AI1226" s="101" t="str">
        <f>IF(C1226&gt;0,+VLOOKUP($C1226,'STYLE NAMES'!$B:$AC,13,FALSE),"")</f>
        <v>Machine Wash at 30°C
Mild process
Iron at low temperature
Iron from REVERSE
Do NOT iron on logos or prints
Do not bleach
Do NOT Tumble Dry</v>
      </c>
      <c r="AJ1226" s="149" t="str">
        <f>IF($C1226&gt;0,$C1226&amp;" "&amp;$P1226&amp;" "&amp;+VLOOKUP($C1226,'STYLE NAMES'!$B:$AC,14,FALSE),"""")</f>
        <v>VENETA STEEL BLUE KADIN OVERSIZE CASUAL GÖMLEK</v>
      </c>
      <c r="AK1226" s="149" t="str">
        <f>"Cavalier SanMarco tarafından tasarlanan "&amp;(AJ1226)&amp;"; "&amp;IF(C1226&gt;0,+VLOOKUP($C1226,'STYLE NAMES'!$B:$AC,15,FALSE),"")</f>
        <v>Cavalier SanMarco tarafından tasarlanan VENETA STEEL BLUE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26" s="149" t="str">
        <f>IF(C1226&gt;0,+VLOOKUP($C1226,'STYLE NAMES'!$B:$AC,16,FALSE),"")</f>
        <v>* Yüksek performans için özel tasarım
* 4 yönlü süper streç süprem kumaş
* Yumuşak ve rahat
* Nefes alabilir
* Hızlı kuruma
Kompozisyon:
%75 Polyamid  %25 Elastan</v>
      </c>
      <c r="AM1226" s="149" t="str">
        <f>IF(C1226&gt;0,+VLOOKUP($C1226,'STYLE NAMES'!$B:$AC,17,FALSE),"")</f>
        <v>Makinede 30°C' de Yıkayın
Hassas Yıkama
Ilık ütü yapın
Tersten ütüleyin
Logo ve baskıları ÜTÜLEMEYİN
Çamaşır suyu kullanmayın
Kurutma Makinesinde Kurutmayın</v>
      </c>
      <c r="AN1226" s="149" t="str">
        <f>IF($C1226&gt;0,$C1226&amp;" "&amp;$P1226&amp;" "&amp;+VLOOKUP($C1226,'STYLE NAMES'!$B:$AC,18,FALSE),"""")</f>
        <v>VENETA STEEL BLUE CAMICIA DA DONNA CASUAL OVERSIZE</v>
      </c>
      <c r="AO1226" s="101" t="str">
        <f>"Disegnato da Cavalier SanMarco "&amp;(AN1226)&amp;"; "&amp;IF(C1226&gt;0,+VLOOKUP($C1226,'STYLE NAMES'!$B:$AC,19,FALSE),"")</f>
        <v>Disegnato da Cavalier SanMarco VENETA STEEL BLUE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26" s="101" t="str">
        <f>IF(C1226&gt;0,+VLOOKUP($C1226,'STYLE NAMES'!$B:$AC,20,FALSE),"")</f>
        <v>*Design ingegnerizzato per alte prestazioni 
*Jersey supreme elasticizzato  4-way-stretch 
*Morbido e confortevole 
*Traspirante Asciugatura rapida 
Composizione: 
75% Poliammide  25% Elastan</v>
      </c>
      <c r="AQ1226" s="101" t="str">
        <f>IF(C1226&gt;0,+VLOOKUP($C1226,'STYLE NAMES'!$B:$AC,21,FALSE),"")</f>
        <v>Lavare in lavatrice a 30°C Ciclo delicato 
Stirare a bassa temperatura
Stirare al rovescio 
Non stirare su loghi o stampe 
Non candeggiare 
Non asciugare in asciugatrice</v>
      </c>
      <c r="AR1226" s="101">
        <f>IF(D1226&gt;0,+VLOOKUP($C1226,'STYLE NAMES'!$B:$AC,22,FALSE),"")</f>
        <v>0</v>
      </c>
      <c r="AS1226" s="101">
        <f>IF(E1226&gt;0,+VLOOKUP($C1226,'STYLE NAMES'!$B:$AC,23,FALSE),"")</f>
        <v>0</v>
      </c>
      <c r="AT1226" s="101">
        <f>IF(F1226&gt;0,+VLOOKUP($C1226,'STYLE NAMES'!$B:$AC,24,FALSE),"")</f>
        <v>0</v>
      </c>
      <c r="AU1226" s="101">
        <f>IF(G1226&gt;0,+VLOOKUP($C1226,'STYLE NAMES'!$B:$AC,25,FALSE),"")</f>
        <v>0</v>
      </c>
      <c r="AV1226" s="101">
        <f>+VLOOKUP($S1226,'CODE GENERATOR'!$P:$AM,15,FALSE)</f>
        <v>0</v>
      </c>
      <c r="AW1226" s="101">
        <f>+VLOOKUP($S1226,'CODE GENERATOR'!$P:$AM,16,FALSE)</f>
        <v>0</v>
      </c>
      <c r="AX1226" s="101">
        <f>+VLOOKUP($S1226,'CODE GENERATOR'!$P:$AM,17,FALSE)</f>
        <v>0</v>
      </c>
      <c r="AY1226" s="101">
        <f>+VLOOKUP($S1226,'CODE GENERATOR'!$P:$AM,18,FALSE)</f>
        <v>0</v>
      </c>
      <c r="AZ1226" s="101">
        <f>+VLOOKUP($S1226,'CODE GENERATOR'!$P:$AM,19,FALSE)</f>
        <v>0</v>
      </c>
      <c r="BA1226" s="101">
        <f>+VLOOKUP($S1226,'CODE GENERATOR'!$P:$AM,20,FALSE)</f>
        <v>0</v>
      </c>
      <c r="BB1226" s="101">
        <f>+VLOOKUP($S1226,'CODE GENERATOR'!$P:$AM,21,FALSE)</f>
        <v>0</v>
      </c>
      <c r="BC1226" s="101">
        <f>+VLOOKUP($S1226,'CODE GENERATOR'!$P:$AM,22,FALSE)</f>
        <v>0</v>
      </c>
      <c r="BD1226" s="101">
        <f>+VLOOKUP($S1226,'CODE GENERATOR'!$P:$AM,23,FALSE)</f>
        <v>0</v>
      </c>
      <c r="BE1226" s="101">
        <f>+VLOOKUP($S1226,'CODE GENERATOR'!$P:$AM,24,FALSE)</f>
        <v>0</v>
      </c>
      <c r="BF1226" s="101">
        <f>IF(C1226&gt;0,+VLOOKUP(G1226,'CATEGORY ID'!$A$1:$L$118,3,FALSE),"")</f>
        <v>30</v>
      </c>
      <c r="BG1226" s="101">
        <f>IF(C1226&gt;0,+VLOOKUP(H1226,'CATEGORY ID'!$D$1:$L$118,3,FALSE),"")</f>
        <v>3</v>
      </c>
      <c r="BH1226" s="101">
        <f>IF(C1226&gt;0,+VLOOKUP((+H1226&amp;I1226),'CATEGORY ID'!$H$1:$I$121,2,FALSE),"")</f>
        <v>109</v>
      </c>
      <c r="BI1226" s="101"/>
      <c r="BJ1226" s="101" t="str">
        <f>IF(C1226&gt;0,IF(COUNTIF('CATEGORY ID'!$K$1:$K$121,+H1226&amp;K1226) &gt; 0, +VLOOKUP(+H1226&amp;K1226,'CATEGORY ID'!$K$1:$L$121,2,FALSE),""),"")</f>
        <v/>
      </c>
      <c r="BK1226" s="101" t="str">
        <f>IF(C1226&gt;0,IF(COUNTIF('CATEGORY ID'!$K$124:$K$165, +VLOOKUP(C1226,'STYLE NAMES'!$B:$AE,30,FALSE)) &gt; 0, +VLOOKUP(VLOOKUP(C1226,'STYLE NAMES'!$B:$AE,30,FALSE),'CATEGORY ID'!K:M,2,FALSE),""),"")</f>
        <v/>
      </c>
      <c r="BL1226" s="101"/>
      <c r="BM1226" s="101"/>
      <c r="BN1226" s="101"/>
      <c r="BO1226" s="101"/>
      <c r="BP1226" s="101"/>
      <c r="BQ1226" s="101"/>
      <c r="BR1226" s="101" t="str" cm="1">
        <f t="array" ref="BR1226">IF(C1226&gt;0,_xlfn.TEXTJOIN(";", TRUE,_xlfn.UNIQUE(_xlfn._xlws.FILTER(BF1226:BQ1226,(BF1226:BQ1226&gt;0)),TRUE,FALSE)),"")&amp;";"&amp;BS1226</f>
        <v>30;3;109;</v>
      </c>
      <c r="BS1226" s="101"/>
      <c r="BT1226" s="101"/>
      <c r="BU1226" s="106">
        <f>IF(C1226&gt;0,+VLOOKUP($C1226,'STYLE NAMES'!$B:$AC,26,FALSE),"")</f>
        <v>129.9</v>
      </c>
      <c r="BV1226" s="106">
        <f>IF(C1226&gt;0,+VLOOKUP($C1226,'STYLE NAMES'!$B:$AC,27,FALSE),"")</f>
        <v>7140</v>
      </c>
      <c r="BW1226" s="106">
        <f>IF(C1226&gt;0,+VLOOKUP($C1226,'STYLE NAMES'!$B:$AC,28,FALSE),"")</f>
        <v>149.38499999999999</v>
      </c>
      <c r="BX1226" s="101"/>
      <c r="BZ1226" s="101">
        <v>0</v>
      </c>
      <c r="CA1226" s="137">
        <f t="shared" si="98"/>
        <v>0</v>
      </c>
      <c r="CB1226" s="137">
        <f>+VLOOKUP(C1226,'[2]STYLES &amp; MODELS MATRIX'!$A:$G,7,FALSE)</f>
        <v>0</v>
      </c>
      <c r="CC1226" s="137">
        <f>+VLOOKUP(C1226,'[1]STYLES &amp; SIZE CHARTS'!$A:$H,8,FALSE)</f>
        <v>0</v>
      </c>
      <c r="CD1226" s="137"/>
      <c r="CE1226" s="207"/>
    </row>
    <row r="1227" spans="2:83" ht="12" customHeight="1" x14ac:dyDescent="0.2">
      <c r="B1227" s="101" t="s">
        <v>1027</v>
      </c>
      <c r="C1227" s="101" t="s">
        <v>3924</v>
      </c>
      <c r="D1227" s="101" t="s">
        <v>3908</v>
      </c>
      <c r="E1227" s="203" t="s">
        <v>3936</v>
      </c>
      <c r="F1227" s="101" t="s">
        <v>2249</v>
      </c>
      <c r="G1227" s="101" t="str">
        <f>IF(C1227&gt;0,+VLOOKUP($C1227,'STYLE NAMES'!$B:$AC,4,FALSE),"")</f>
        <v>RIDER</v>
      </c>
      <c r="H1227" s="101" t="str">
        <f>IF(C1227&gt;0,+VLOOKUP($C1227,'STYLE NAMES'!$B:$AC,5,FALSE),"")</f>
        <v>WOMEN</v>
      </c>
      <c r="I1227" s="101" t="str">
        <f>IF(C1227&gt;0,+VLOOKUP($C1227,'STYLE NAMES'!$B:$AC,6,FALSE),"")</f>
        <v>TOPS</v>
      </c>
      <c r="J1227" s="101" t="str">
        <f>IF(C1227&gt;0,+VLOOKUP($C1227,'STYLE NAMES'!$B:$AC,7,FALSE),"")</f>
        <v>WOMEN</v>
      </c>
      <c r="K1227" s="101" t="str">
        <f>IF(C1227&gt;0,+VLOOKUP($C1227,'STYLE NAMES'!$B:$AC,8,FALSE),"")</f>
        <v>CASUAL SHIRTS</v>
      </c>
      <c r="L1227" s="101" t="str">
        <f>IF(E1227&gt;0,+VLOOKUP($E1227,'CODE GENERATOR'!$D:$T,3,FALSE),"")</f>
        <v>W</v>
      </c>
      <c r="M1227" s="101" t="str">
        <f>IF(E1227&gt;0,+VLOOKUP($E1227,'CODE GENERATOR'!$D:$T,4,FALSE),"")</f>
        <v>TECH JERSEY</v>
      </c>
      <c r="N1227" s="101" t="str">
        <f>IF(E1227&gt;0,+VLOOKUP($E1227,'CODE GENERATOR'!$D:$T,6,FALSE),"")</f>
        <v>STEEL BLUE</v>
      </c>
      <c r="O1227" s="101" t="str">
        <f>IF(E1227&gt;0,+VLOOKUP($E1227,'CODE GENERATOR'!$D:$T,7,FALSE),"")</f>
        <v>STEEL BLUE</v>
      </c>
      <c r="P1227" s="101" t="str">
        <f t="shared" si="96"/>
        <v>STEEL BLUE</v>
      </c>
      <c r="Q1227" s="104" t="str">
        <f>IF(E1227&gt;0,+VLOOKUP($E1227,'CODE GENERATOR'!$D:$T,11,FALSE),"")</f>
        <v>R.TOPWN_CSS0112W</v>
      </c>
      <c r="R1227" s="104" t="str">
        <f>IF(E1227&gt;0,+VLOOKUP($E1227,'CODE GENERATOR'!$D:$T,12,FALSE),"")</f>
        <v>TJR0038STBSTB</v>
      </c>
      <c r="S1227" s="104" t="str">
        <f>IF(E1227&gt;0,+VLOOKUP($E1227,'CODE GENERATOR'!$D:$T,13,FALSE),"")</f>
        <v>R.TOPWN_CSS0112W_TJR0038STBSTB</v>
      </c>
      <c r="T1227" s="104" t="str">
        <f t="shared" si="97"/>
        <v>R.TOPWN_CSS0112W_TJR0038STBSTB_XL</v>
      </c>
      <c r="U1227" s="105"/>
      <c r="V1227" s="107" t="str" cm="1">
        <f t="array" ref="V1227">_xlfn.TEXTJOIN(";", TRUE, _xlfn.UNIQUE(_xlfn._xlws.FILTER(P$3:P$10029, C$3:C$10029=C1227)))</f>
        <v>BLACK;TAUPE;STEEL BLUE</v>
      </c>
      <c r="W1227" s="107" t="str" cm="1">
        <f t="array" ref="W1227">_xlfn.TEXTJOIN(";", TRUE, _xlfn.UNIQUE(_xlfn._xlws.FILTER(F$3:F$10029, C$3:C$10029=C1227)))</f>
        <v>XS;S;M;L;XL;XXL</v>
      </c>
      <c r="X1227" s="101">
        <f>IF(E1227&gt;0,+VLOOKUP($E1227,'CODE GENERATOR'!$D:$AC,19,FALSE),0)</f>
        <v>0</v>
      </c>
      <c r="Y1227" s="101" t="str">
        <f>IF(E1227&gt;0,+VLOOKUP($E1227,'CODE GENERATOR'!$D:$AC,20,FALSE),0)</f>
        <v/>
      </c>
      <c r="Z1227" s="101" t="str">
        <f>IF(E1227&gt;0,+VLOOKUP($E1227,'CODE GENERATOR'!$D:$AC,21,FALSE),0)</f>
        <v/>
      </c>
      <c r="AA1227" s="101"/>
      <c r="AB1227" s="101"/>
      <c r="AC1227" s="101"/>
      <c r="AD1227" s="101"/>
      <c r="AE1227" s="101"/>
      <c r="AF1227" s="149" t="str">
        <f>IF($C1227&gt;0,$C1227&amp;" "&amp;$P1227&amp;" "&amp;+VLOOKUP($C1227,'STYLE NAMES'!$B:$AC,10,FALSE),"""")</f>
        <v>VENETA STEEL BLUE WOMEN'S OVERSIZE CASUAL SHIRT</v>
      </c>
      <c r="AG1227" s="101" t="str">
        <f>"Enjoy our "&amp;(AF1227)&amp;"; "&amp;IF(C1227&gt;0,+VLOOKUP($C1227,'STYLE NAMES'!$B:$AC,11,FALSE),"")</f>
        <v>Enjoy our VENETA STEEL BLUE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27" s="101" t="str">
        <f>IF(C1227&gt;0,+VLOOKUP($C1227,'STYLE NAMES'!$B:$AC,12,FALSE),"")</f>
        <v>* Specially engineered design for high performance
* 4-way super stretch supreme jersey
* Soft and comfortable
* Breathable
* Quick dry
Composition:
75% Poliamide 25% Elasthane</v>
      </c>
      <c r="AI1227" s="101" t="str">
        <f>IF(C1227&gt;0,+VLOOKUP($C1227,'STYLE NAMES'!$B:$AC,13,FALSE),"")</f>
        <v>Machine Wash at 30°C
Mild process
Iron at low temperature
Iron from REVERSE
Do NOT iron on logos or prints
Do not bleach
Do NOT Tumble Dry</v>
      </c>
      <c r="AJ1227" s="149" t="str">
        <f>IF($C1227&gt;0,$C1227&amp;" "&amp;$P1227&amp;" "&amp;+VLOOKUP($C1227,'STYLE NAMES'!$B:$AC,14,FALSE),"""")</f>
        <v>VENETA STEEL BLUE KADIN OVERSIZE CASUAL GÖMLEK</v>
      </c>
      <c r="AK1227" s="149" t="str">
        <f>"Cavalier SanMarco tarafından tasarlanan "&amp;(AJ1227)&amp;"; "&amp;IF(C1227&gt;0,+VLOOKUP($C1227,'STYLE NAMES'!$B:$AC,15,FALSE),"")</f>
        <v>Cavalier SanMarco tarafından tasarlanan VENETA STEEL BLUE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27" s="149" t="str">
        <f>IF(C1227&gt;0,+VLOOKUP($C1227,'STYLE NAMES'!$B:$AC,16,FALSE),"")</f>
        <v>* Yüksek performans için özel tasarım
* 4 yönlü süper streç süprem kumaş
* Yumuşak ve rahat
* Nefes alabilir
* Hızlı kuruma
Kompozisyon:
%75 Polyamid  %25 Elastan</v>
      </c>
      <c r="AM1227" s="149" t="str">
        <f>IF(C1227&gt;0,+VLOOKUP($C1227,'STYLE NAMES'!$B:$AC,17,FALSE),"")</f>
        <v>Makinede 30°C' de Yıkayın
Hassas Yıkama
Ilık ütü yapın
Tersten ütüleyin
Logo ve baskıları ÜTÜLEMEYİN
Çamaşır suyu kullanmayın
Kurutma Makinesinde Kurutmayın</v>
      </c>
      <c r="AN1227" s="149" t="str">
        <f>IF($C1227&gt;0,$C1227&amp;" "&amp;$P1227&amp;" "&amp;+VLOOKUP($C1227,'STYLE NAMES'!$B:$AC,18,FALSE),"""")</f>
        <v>VENETA STEEL BLUE CAMICIA DA DONNA CASUAL OVERSIZE</v>
      </c>
      <c r="AO1227" s="101" t="str">
        <f>"Disegnato da Cavalier SanMarco "&amp;(AN1227)&amp;"; "&amp;IF(C1227&gt;0,+VLOOKUP($C1227,'STYLE NAMES'!$B:$AC,19,FALSE),"")</f>
        <v>Disegnato da Cavalier SanMarco VENETA STEEL BLUE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27" s="101" t="str">
        <f>IF(C1227&gt;0,+VLOOKUP($C1227,'STYLE NAMES'!$B:$AC,20,FALSE),"")</f>
        <v>*Design ingegnerizzato per alte prestazioni 
*Jersey supreme elasticizzato  4-way-stretch 
*Morbido e confortevole 
*Traspirante Asciugatura rapida 
Composizione: 
75% Poliammide  25% Elastan</v>
      </c>
      <c r="AQ1227" s="101" t="str">
        <f>IF(C1227&gt;0,+VLOOKUP($C1227,'STYLE NAMES'!$B:$AC,21,FALSE),"")</f>
        <v>Lavare in lavatrice a 30°C Ciclo delicato 
Stirare a bassa temperatura
Stirare al rovescio 
Non stirare su loghi o stampe 
Non candeggiare 
Non asciugare in asciugatrice</v>
      </c>
      <c r="AR1227" s="101">
        <f>IF(D1227&gt;0,+VLOOKUP($C1227,'STYLE NAMES'!$B:$AC,22,FALSE),"")</f>
        <v>0</v>
      </c>
      <c r="AS1227" s="101">
        <f>IF(E1227&gt;0,+VLOOKUP($C1227,'STYLE NAMES'!$B:$AC,23,FALSE),"")</f>
        <v>0</v>
      </c>
      <c r="AT1227" s="101">
        <f>IF(F1227&gt;0,+VLOOKUP($C1227,'STYLE NAMES'!$B:$AC,24,FALSE),"")</f>
        <v>0</v>
      </c>
      <c r="AU1227" s="101">
        <f>IF(G1227&gt;0,+VLOOKUP($C1227,'STYLE NAMES'!$B:$AC,25,FALSE),"")</f>
        <v>0</v>
      </c>
      <c r="AV1227" s="101">
        <f>+VLOOKUP($S1227,'CODE GENERATOR'!$P:$AM,15,FALSE)</f>
        <v>0</v>
      </c>
      <c r="AW1227" s="101">
        <f>+VLOOKUP($S1227,'CODE GENERATOR'!$P:$AM,16,FALSE)</f>
        <v>0</v>
      </c>
      <c r="AX1227" s="101">
        <f>+VLOOKUP($S1227,'CODE GENERATOR'!$P:$AM,17,FALSE)</f>
        <v>0</v>
      </c>
      <c r="AY1227" s="101">
        <f>+VLOOKUP($S1227,'CODE GENERATOR'!$P:$AM,18,FALSE)</f>
        <v>0</v>
      </c>
      <c r="AZ1227" s="101">
        <f>+VLOOKUP($S1227,'CODE GENERATOR'!$P:$AM,19,FALSE)</f>
        <v>0</v>
      </c>
      <c r="BA1227" s="101">
        <f>+VLOOKUP($S1227,'CODE GENERATOR'!$P:$AM,20,FALSE)</f>
        <v>0</v>
      </c>
      <c r="BB1227" s="101">
        <f>+VLOOKUP($S1227,'CODE GENERATOR'!$P:$AM,21,FALSE)</f>
        <v>0</v>
      </c>
      <c r="BC1227" s="101">
        <f>+VLOOKUP($S1227,'CODE GENERATOR'!$P:$AM,22,FALSE)</f>
        <v>0</v>
      </c>
      <c r="BD1227" s="101">
        <f>+VLOOKUP($S1227,'CODE GENERATOR'!$P:$AM,23,FALSE)</f>
        <v>0</v>
      </c>
      <c r="BE1227" s="101">
        <f>+VLOOKUP($S1227,'CODE GENERATOR'!$P:$AM,24,FALSE)</f>
        <v>0</v>
      </c>
      <c r="BF1227" s="101">
        <f>IF(C1227&gt;0,+VLOOKUP(G1227,'CATEGORY ID'!$A$1:$L$118,3,FALSE),"")</f>
        <v>30</v>
      </c>
      <c r="BG1227" s="101">
        <f>IF(C1227&gt;0,+VLOOKUP(H1227,'CATEGORY ID'!$D$1:$L$118,3,FALSE),"")</f>
        <v>3</v>
      </c>
      <c r="BH1227" s="101">
        <f>IF(C1227&gt;0,+VLOOKUP((+H1227&amp;I1227),'CATEGORY ID'!$H$1:$I$121,2,FALSE),"")</f>
        <v>109</v>
      </c>
      <c r="BI1227" s="101"/>
      <c r="BJ1227" s="101" t="str">
        <f>IF(C1227&gt;0,IF(COUNTIF('CATEGORY ID'!$K$1:$K$121,+H1227&amp;K1227) &gt; 0, +VLOOKUP(+H1227&amp;K1227,'CATEGORY ID'!$K$1:$L$121,2,FALSE),""),"")</f>
        <v/>
      </c>
      <c r="BK1227" s="101" t="str">
        <f>IF(C1227&gt;0,IF(COUNTIF('CATEGORY ID'!$K$124:$K$165, +VLOOKUP(C1227,'STYLE NAMES'!$B:$AE,30,FALSE)) &gt; 0, +VLOOKUP(VLOOKUP(C1227,'STYLE NAMES'!$B:$AE,30,FALSE),'CATEGORY ID'!K:M,2,FALSE),""),"")</f>
        <v/>
      </c>
      <c r="BL1227" s="101"/>
      <c r="BM1227" s="101"/>
      <c r="BN1227" s="101"/>
      <c r="BO1227" s="101"/>
      <c r="BP1227" s="101"/>
      <c r="BQ1227" s="101"/>
      <c r="BR1227" s="101" t="str" cm="1">
        <f t="array" ref="BR1227">IF(C1227&gt;0,_xlfn.TEXTJOIN(";", TRUE,_xlfn.UNIQUE(_xlfn._xlws.FILTER(BF1227:BQ1227,(BF1227:BQ1227&gt;0)),TRUE,FALSE)),"")&amp;";"&amp;BS1227</f>
        <v>30;3;109;</v>
      </c>
      <c r="BS1227" s="101"/>
      <c r="BT1227" s="101"/>
      <c r="BU1227" s="106">
        <f>IF(C1227&gt;0,+VLOOKUP($C1227,'STYLE NAMES'!$B:$AC,26,FALSE),"")</f>
        <v>129.9</v>
      </c>
      <c r="BV1227" s="106">
        <f>IF(C1227&gt;0,+VLOOKUP($C1227,'STYLE NAMES'!$B:$AC,27,FALSE),"")</f>
        <v>7140</v>
      </c>
      <c r="BW1227" s="106">
        <f>IF(C1227&gt;0,+VLOOKUP($C1227,'STYLE NAMES'!$B:$AC,28,FALSE),"")</f>
        <v>149.38499999999999</v>
      </c>
      <c r="BX1227" s="101"/>
      <c r="BZ1227" s="101">
        <v>0</v>
      </c>
      <c r="CA1227" s="137">
        <f t="shared" si="98"/>
        <v>0</v>
      </c>
      <c r="CB1227" s="137">
        <f>+VLOOKUP(C1227,'[2]STYLES &amp; MODELS MATRIX'!$A:$G,7,FALSE)</f>
        <v>0</v>
      </c>
      <c r="CC1227" s="137">
        <f>+VLOOKUP(C1227,'[1]STYLES &amp; SIZE CHARTS'!$A:$H,8,FALSE)</f>
        <v>0</v>
      </c>
      <c r="CD1227" s="137"/>
      <c r="CE1227" s="207"/>
    </row>
    <row r="1228" spans="2:83" ht="12" customHeight="1" x14ac:dyDescent="0.2">
      <c r="B1228" s="101" t="s">
        <v>1027</v>
      </c>
      <c r="C1228" s="101" t="s">
        <v>3924</v>
      </c>
      <c r="D1228" s="101" t="s">
        <v>3908</v>
      </c>
      <c r="E1228" s="203" t="s">
        <v>3936</v>
      </c>
      <c r="F1228" s="101" t="s">
        <v>2347</v>
      </c>
      <c r="G1228" s="101" t="str">
        <f>IF(C1228&gt;0,+VLOOKUP($C1228,'STYLE NAMES'!$B:$AC,4,FALSE),"")</f>
        <v>RIDER</v>
      </c>
      <c r="H1228" s="101" t="str">
        <f>IF(C1228&gt;0,+VLOOKUP($C1228,'STYLE NAMES'!$B:$AC,5,FALSE),"")</f>
        <v>WOMEN</v>
      </c>
      <c r="I1228" s="101" t="str">
        <f>IF(C1228&gt;0,+VLOOKUP($C1228,'STYLE NAMES'!$B:$AC,6,FALSE),"")</f>
        <v>TOPS</v>
      </c>
      <c r="J1228" s="101" t="str">
        <f>IF(C1228&gt;0,+VLOOKUP($C1228,'STYLE NAMES'!$B:$AC,7,FALSE),"")</f>
        <v>WOMEN</v>
      </c>
      <c r="K1228" s="101" t="str">
        <f>IF(C1228&gt;0,+VLOOKUP($C1228,'STYLE NAMES'!$B:$AC,8,FALSE),"")</f>
        <v>CASUAL SHIRTS</v>
      </c>
      <c r="L1228" s="101" t="str">
        <f>IF(E1228&gt;0,+VLOOKUP($E1228,'CODE GENERATOR'!$D:$T,3,FALSE),"")</f>
        <v>W</v>
      </c>
      <c r="M1228" s="101" t="str">
        <f>IF(E1228&gt;0,+VLOOKUP($E1228,'CODE GENERATOR'!$D:$T,4,FALSE),"")</f>
        <v>TECH JERSEY</v>
      </c>
      <c r="N1228" s="101" t="str">
        <f>IF(E1228&gt;0,+VLOOKUP($E1228,'CODE GENERATOR'!$D:$T,6,FALSE),"")</f>
        <v>STEEL BLUE</v>
      </c>
      <c r="O1228" s="101" t="str">
        <f>IF(E1228&gt;0,+VLOOKUP($E1228,'CODE GENERATOR'!$D:$T,7,FALSE),"")</f>
        <v>STEEL BLUE</v>
      </c>
      <c r="P1228" s="101" t="str">
        <f t="shared" si="96"/>
        <v>STEEL BLUE</v>
      </c>
      <c r="Q1228" s="104" t="str">
        <f>IF(E1228&gt;0,+VLOOKUP($E1228,'CODE GENERATOR'!$D:$T,11,FALSE),"")</f>
        <v>R.TOPWN_CSS0112W</v>
      </c>
      <c r="R1228" s="104" t="str">
        <f>IF(E1228&gt;0,+VLOOKUP($E1228,'CODE GENERATOR'!$D:$T,12,FALSE),"")</f>
        <v>TJR0038STBSTB</v>
      </c>
      <c r="S1228" s="104" t="str">
        <f>IF(E1228&gt;0,+VLOOKUP($E1228,'CODE GENERATOR'!$D:$T,13,FALSE),"")</f>
        <v>R.TOPWN_CSS0112W_TJR0038STBSTB</v>
      </c>
      <c r="T1228" s="104" t="str">
        <f t="shared" si="97"/>
        <v>R.TOPWN_CSS0112W_TJR0038STBSTB_XXL</v>
      </c>
      <c r="U1228" s="105"/>
      <c r="V1228" s="107" t="str" cm="1">
        <f t="array" ref="V1228">_xlfn.TEXTJOIN(";", TRUE, _xlfn.UNIQUE(_xlfn._xlws.FILTER(P$3:P$10029, C$3:C$10029=C1228)))</f>
        <v>BLACK;TAUPE;STEEL BLUE</v>
      </c>
      <c r="W1228" s="107" t="str" cm="1">
        <f t="array" ref="W1228">_xlfn.TEXTJOIN(";", TRUE, _xlfn.UNIQUE(_xlfn._xlws.FILTER(F$3:F$10029, C$3:C$10029=C1228)))</f>
        <v>XS;S;M;L;XL;XXL</v>
      </c>
      <c r="X1228" s="101">
        <f>IF(E1228&gt;0,+VLOOKUP($E1228,'CODE GENERATOR'!$D:$AC,19,FALSE),0)</f>
        <v>0</v>
      </c>
      <c r="Y1228" s="101" t="str">
        <f>IF(E1228&gt;0,+VLOOKUP($E1228,'CODE GENERATOR'!$D:$AC,20,FALSE),0)</f>
        <v/>
      </c>
      <c r="Z1228" s="101" t="str">
        <f>IF(E1228&gt;0,+VLOOKUP($E1228,'CODE GENERATOR'!$D:$AC,21,FALSE),0)</f>
        <v/>
      </c>
      <c r="AA1228" s="101"/>
      <c r="AB1228" s="101"/>
      <c r="AC1228" s="101"/>
      <c r="AD1228" s="101"/>
      <c r="AE1228" s="101"/>
      <c r="AF1228" s="149" t="str">
        <f>IF($C1228&gt;0,$C1228&amp;" "&amp;$P1228&amp;" "&amp;+VLOOKUP($C1228,'STYLE NAMES'!$B:$AC,10,FALSE),"""")</f>
        <v>VENETA STEEL BLUE WOMEN'S OVERSIZE CASUAL SHIRT</v>
      </c>
      <c r="AG1228" s="101" t="str">
        <f>"Enjoy our "&amp;(AF1228)&amp;"; "&amp;IF(C1228&gt;0,+VLOOKUP($C1228,'STYLE NAMES'!$B:$AC,11,FALSE),"")</f>
        <v>Enjoy our VENETA STEEL BLUE WOMEN'S OVERSIZE CASUAL SHIRT; 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
      <c r="AH1228" s="101" t="str">
        <f>IF(C1228&gt;0,+VLOOKUP($C1228,'STYLE NAMES'!$B:$AC,12,FALSE),"")</f>
        <v>* Specially engineered design for high performance
* 4-way super stretch supreme jersey
* Soft and comfortable
* Breathable
* Quick dry
Composition:
75% Poliamide 25% Elasthane</v>
      </c>
      <c r="AI1228" s="101" t="str">
        <f>IF(C1228&gt;0,+VLOOKUP($C1228,'STYLE NAMES'!$B:$AC,13,FALSE),"")</f>
        <v>Machine Wash at 30°C
Mild process
Iron at low temperature
Iron from REVERSE
Do NOT iron on logos or prints
Do not bleach
Do NOT Tumble Dry</v>
      </c>
      <c r="AJ1228" s="149" t="str">
        <f>IF($C1228&gt;0,$C1228&amp;" "&amp;$P1228&amp;" "&amp;+VLOOKUP($C1228,'STYLE NAMES'!$B:$AC,14,FALSE),"""")</f>
        <v>VENETA STEEL BLUE KADIN OVERSIZE CASUAL GÖMLEK</v>
      </c>
      <c r="AK1228" s="149" t="str">
        <f>"Cavalier SanMarco tarafından tasarlanan "&amp;(AJ1228)&amp;"; "&amp;IF(C1228&gt;0,+VLOOKUP($C1228,'STYLE NAMES'!$B:$AC,15,FALSE),"")</f>
        <v>Cavalier SanMarco tarafından tasarlanan VENETA STEEL BLUE KADIN OVERSIZE CASUAL GÖMLEK; Moda sitili arenaya taşınıyor. Ünlü markaların performans serisi ürünlerine paralel olarak tasarlanan bu gömlekler, antrenman sırasında size maksimum rahatlık sağlarken şıklığınızı da garanti edecek.
Özel polyamid örme kumaş vücudunuzla öyle bir uyum içinde hareket edecek ki varlığını neredeyse hissetmeyeceksiniz.
En güzel yanı ise hem günlük hayatta hem de at üstünde rahatlıkla ve çok şık olarak giyebileceksiniz.</v>
      </c>
      <c r="AL1228" s="149" t="str">
        <f>IF(C1228&gt;0,+VLOOKUP($C1228,'STYLE NAMES'!$B:$AC,16,FALSE),"")</f>
        <v>* Yüksek performans için özel tasarım
* 4 yönlü süper streç süprem kumaş
* Yumuşak ve rahat
* Nefes alabilir
* Hızlı kuruma
Kompozisyon:
%75 Polyamid  %25 Elastan</v>
      </c>
      <c r="AM1228" s="149" t="str">
        <f>IF(C1228&gt;0,+VLOOKUP($C1228,'STYLE NAMES'!$B:$AC,17,FALSE),"")</f>
        <v>Makinede 30°C' de Yıkayın
Hassas Yıkama
Ilık ütü yapın
Tersten ütüleyin
Logo ve baskıları ÜTÜLEMEYİN
Çamaşır suyu kullanmayın
Kurutma Makinesinde Kurutmayın</v>
      </c>
      <c r="AN1228" s="149" t="str">
        <f>IF($C1228&gt;0,$C1228&amp;" "&amp;$P1228&amp;" "&amp;+VLOOKUP($C1228,'STYLE NAMES'!$B:$AC,18,FALSE),"""")</f>
        <v>VENETA STEEL BLUE CAMICIA DA DONNA CASUAL OVERSIZE</v>
      </c>
      <c r="AO1228" s="101" t="str">
        <f>"Disegnato da Cavalier SanMarco "&amp;(AN1228)&amp;"; "&amp;IF(C1228&gt;0,+VLOOKUP($C1228,'STYLE NAMES'!$B:$AC,19,FALSE),"")</f>
        <v>Disegnato da Cavalier SanMarco VENETA STEEL BLUE CAMICIA DA DONNA CASUAL OVERSIZE; Lo stile della moda incontra l’arena.
Sviluppate parallelamente alle “tech series” dei brand di alta moda, queste camicie sono realizzate con un tessuto tecnico di alta qualità per offrire il massimo comfort ed eleganza durante l’allenamento.
Lo speciale tessuto in jersey di poliammide si muoverà in perfetta armonia con il tuo corpo, al punto che ne percepirai a malapena la presenza.
Infine, ma non meno importante, puoi indossarle sia nella vita quotidiana sia in arena.</v>
      </c>
      <c r="AP1228" s="101" t="str">
        <f>IF(C1228&gt;0,+VLOOKUP($C1228,'STYLE NAMES'!$B:$AC,20,FALSE),"")</f>
        <v>*Design ingegnerizzato per alte prestazioni 
*Jersey supreme elasticizzato  4-way-stretch 
*Morbido e confortevole 
*Traspirante Asciugatura rapida 
Composizione: 
75% Poliammide  25% Elastan</v>
      </c>
      <c r="AQ1228" s="101" t="str">
        <f>IF(C1228&gt;0,+VLOOKUP($C1228,'STYLE NAMES'!$B:$AC,21,FALSE),"")</f>
        <v>Lavare in lavatrice a 30°C Ciclo delicato 
Stirare a bassa temperatura
Stirare al rovescio 
Non stirare su loghi o stampe 
Non candeggiare 
Non asciugare in asciugatrice</v>
      </c>
      <c r="AR1228" s="101">
        <f>IF(D1228&gt;0,+VLOOKUP($C1228,'STYLE NAMES'!$B:$AC,22,FALSE),"")</f>
        <v>0</v>
      </c>
      <c r="AS1228" s="101">
        <f>IF(E1228&gt;0,+VLOOKUP($C1228,'STYLE NAMES'!$B:$AC,23,FALSE),"")</f>
        <v>0</v>
      </c>
      <c r="AT1228" s="101">
        <f>IF(F1228&gt;0,+VLOOKUP($C1228,'STYLE NAMES'!$B:$AC,24,FALSE),"")</f>
        <v>0</v>
      </c>
      <c r="AU1228" s="101">
        <f>IF(G1228&gt;0,+VLOOKUP($C1228,'STYLE NAMES'!$B:$AC,25,FALSE),"")</f>
        <v>0</v>
      </c>
      <c r="AV1228" s="101">
        <f>+VLOOKUP($S1228,'CODE GENERATOR'!$P:$AM,15,FALSE)</f>
        <v>0</v>
      </c>
      <c r="AW1228" s="101">
        <f>+VLOOKUP($S1228,'CODE GENERATOR'!$P:$AM,16,FALSE)</f>
        <v>0</v>
      </c>
      <c r="AX1228" s="101">
        <f>+VLOOKUP($S1228,'CODE GENERATOR'!$P:$AM,17,FALSE)</f>
        <v>0</v>
      </c>
      <c r="AY1228" s="101">
        <f>+VLOOKUP($S1228,'CODE GENERATOR'!$P:$AM,18,FALSE)</f>
        <v>0</v>
      </c>
      <c r="AZ1228" s="101">
        <f>+VLOOKUP($S1228,'CODE GENERATOR'!$P:$AM,19,FALSE)</f>
        <v>0</v>
      </c>
      <c r="BA1228" s="101">
        <f>+VLOOKUP($S1228,'CODE GENERATOR'!$P:$AM,20,FALSE)</f>
        <v>0</v>
      </c>
      <c r="BB1228" s="101">
        <f>+VLOOKUP($S1228,'CODE GENERATOR'!$P:$AM,21,FALSE)</f>
        <v>0</v>
      </c>
      <c r="BC1228" s="101">
        <f>+VLOOKUP($S1228,'CODE GENERATOR'!$P:$AM,22,FALSE)</f>
        <v>0</v>
      </c>
      <c r="BD1228" s="101">
        <f>+VLOOKUP($S1228,'CODE GENERATOR'!$P:$AM,23,FALSE)</f>
        <v>0</v>
      </c>
      <c r="BE1228" s="101">
        <f>+VLOOKUP($S1228,'CODE GENERATOR'!$P:$AM,24,FALSE)</f>
        <v>0</v>
      </c>
      <c r="BF1228" s="101">
        <f>IF(C1228&gt;0,+VLOOKUP(G1228,'CATEGORY ID'!$A$1:$L$118,3,FALSE),"")</f>
        <v>30</v>
      </c>
      <c r="BG1228" s="101">
        <f>IF(C1228&gt;0,+VLOOKUP(H1228,'CATEGORY ID'!$D$1:$L$118,3,FALSE),"")</f>
        <v>3</v>
      </c>
      <c r="BH1228" s="101">
        <f>IF(C1228&gt;0,+VLOOKUP((+H1228&amp;I1228),'CATEGORY ID'!$H$1:$I$121,2,FALSE),"")</f>
        <v>109</v>
      </c>
      <c r="BI1228" s="101"/>
      <c r="BJ1228" s="101" t="str">
        <f>IF(C1228&gt;0,IF(COUNTIF('CATEGORY ID'!$K$1:$K$121,+H1228&amp;K1228) &gt; 0, +VLOOKUP(+H1228&amp;K1228,'CATEGORY ID'!$K$1:$L$121,2,FALSE),""),"")</f>
        <v/>
      </c>
      <c r="BK1228" s="101" t="str">
        <f>IF(C1228&gt;0,IF(COUNTIF('CATEGORY ID'!$K$124:$K$165, +VLOOKUP(C1228,'STYLE NAMES'!$B:$AE,30,FALSE)) &gt; 0, +VLOOKUP(VLOOKUP(C1228,'STYLE NAMES'!$B:$AE,30,FALSE),'CATEGORY ID'!K:M,2,FALSE),""),"")</f>
        <v/>
      </c>
      <c r="BL1228" s="101"/>
      <c r="BM1228" s="101"/>
      <c r="BN1228" s="101"/>
      <c r="BO1228" s="101"/>
      <c r="BP1228" s="101"/>
      <c r="BQ1228" s="101"/>
      <c r="BR1228" s="101" t="str" cm="1">
        <f t="array" ref="BR1228">IF(C1228&gt;0,_xlfn.TEXTJOIN(";", TRUE,_xlfn.UNIQUE(_xlfn._xlws.FILTER(BF1228:BQ1228,(BF1228:BQ1228&gt;0)),TRUE,FALSE)),"")&amp;";"&amp;BS1228</f>
        <v>30;3;109;</v>
      </c>
      <c r="BS1228" s="101"/>
      <c r="BT1228" s="101"/>
      <c r="BU1228" s="106">
        <f>IF(C1228&gt;0,+VLOOKUP($C1228,'STYLE NAMES'!$B:$AC,26,FALSE),"")</f>
        <v>129.9</v>
      </c>
      <c r="BV1228" s="106">
        <f>IF(C1228&gt;0,+VLOOKUP($C1228,'STYLE NAMES'!$B:$AC,27,FALSE),"")</f>
        <v>7140</v>
      </c>
      <c r="BW1228" s="106">
        <f>IF(C1228&gt;0,+VLOOKUP($C1228,'STYLE NAMES'!$B:$AC,28,FALSE),"")</f>
        <v>149.38499999999999</v>
      </c>
      <c r="BX1228" s="101"/>
      <c r="BZ1228" s="101">
        <v>0</v>
      </c>
      <c r="CA1228" s="137">
        <f t="shared" si="98"/>
        <v>0</v>
      </c>
      <c r="CB1228" s="137">
        <f>+VLOOKUP(C1228,'[2]STYLES &amp; MODELS MATRIX'!$A:$G,7,FALSE)</f>
        <v>0</v>
      </c>
      <c r="CC1228" s="137">
        <f>+VLOOKUP(C1228,'[1]STYLES &amp; SIZE CHARTS'!$A:$H,8,FALSE)</f>
        <v>0</v>
      </c>
      <c r="CD1228" s="137"/>
      <c r="CE1228" s="207"/>
    </row>
    <row r="1229" spans="2:83" ht="12" customHeight="1" x14ac:dyDescent="0.2">
      <c r="B1229" s="101" t="s">
        <v>1028</v>
      </c>
      <c r="C1229" s="101" t="s">
        <v>3939</v>
      </c>
      <c r="D1229" s="101" t="s">
        <v>3940</v>
      </c>
      <c r="E1229" s="203" t="s">
        <v>3949</v>
      </c>
      <c r="F1229" s="101" t="s">
        <v>2346</v>
      </c>
      <c r="G1229" s="101" t="str">
        <f>IF(C1229&gt;0,+VLOOKUP($C1229,'STYLE NAMES'!$B:$AC,4,FALSE),"")</f>
        <v>RIDER</v>
      </c>
      <c r="H1229" s="101" t="str">
        <f>IF(C1229&gt;0,+VLOOKUP($C1229,'STYLE NAMES'!$B:$AC,5,FALSE),"")</f>
        <v>WOMEN</v>
      </c>
      <c r="I1229" s="101" t="str">
        <f>IF(C1229&gt;0,+VLOOKUP($C1229,'STYLE NAMES'!$B:$AC,6,FALSE),"")</f>
        <v>TOPS</v>
      </c>
      <c r="J1229" s="101" t="str">
        <f>IF(C1229&gt;0,+VLOOKUP($C1229,'STYLE NAMES'!$B:$AC,7,FALSE),"")</f>
        <v>WOMEN</v>
      </c>
      <c r="K1229" s="101" t="str">
        <f>IF(C1229&gt;0,+VLOOKUP($C1229,'STYLE NAMES'!$B:$AC,8,FALSE),"")</f>
        <v>BASE LAYERS</v>
      </c>
      <c r="L1229" s="101" t="str">
        <f>IF(E1229&gt;0,+VLOOKUP($E1229,'CODE GENERATOR'!$D:$T,3,FALSE),"")</f>
        <v>W</v>
      </c>
      <c r="M1229" s="101" t="str">
        <f>IF(E1229&gt;0,+VLOOKUP($E1229,'CODE GENERATOR'!$D:$T,4,FALSE),"")</f>
        <v>TECH JERSEY</v>
      </c>
      <c r="N1229" s="101" t="str">
        <f>IF(E1229&gt;0,+VLOOKUP($E1229,'CODE GENERATOR'!$D:$T,6,FALSE),"")</f>
        <v>BROWN</v>
      </c>
      <c r="O1229" s="101" t="str">
        <f>IF(E1229&gt;0,+VLOOKUP($E1229,'CODE GENERATOR'!$D:$T,7,FALSE),"")</f>
        <v>BROWN</v>
      </c>
      <c r="P1229" s="101" t="str">
        <f t="shared" ref="P1229:P1234" si="99">IF(E1229&gt;0,+IF(N1229=O1229,N1229,N1229&amp;"/"&amp;O1229),"")</f>
        <v>BROWN</v>
      </c>
      <c r="Q1229" s="104" t="str">
        <f>IF(E1229&gt;0,+VLOOKUP($E1229,'CODE GENERATOR'!$D:$T,11,FALSE),"")</f>
        <v>R.TOPWN_BLY0113W</v>
      </c>
      <c r="R1229" s="104" t="str">
        <f>IF(E1229&gt;0,+VLOOKUP($E1229,'CODE GENERATOR'!$D:$T,12,FALSE),"")</f>
        <v>TJR0038BRWBRW</v>
      </c>
      <c r="S1229" s="104" t="str">
        <f>IF(E1229&gt;0,+VLOOKUP($E1229,'CODE GENERATOR'!$D:$T,13,FALSE),"")</f>
        <v>R.TOPWN_BLY0113W_TJR0038BRWBRW</v>
      </c>
      <c r="T1229" s="104" t="str">
        <f t="shared" ref="T1229:T1234" si="100">+S1229&amp;"_"&amp;F1229</f>
        <v>R.TOPWN_BLY0113W_TJR0038BRWBRW_XS</v>
      </c>
      <c r="U1229" s="105"/>
      <c r="V1229" s="107" t="str" cm="1">
        <f t="array" ref="V1229">_xlfn.TEXTJOIN(";", TRUE, _xlfn.UNIQUE(_xlfn._xlws.FILTER(P$3:P$10029, C$3:C$10029=C1229)))</f>
        <v>BROWN</v>
      </c>
      <c r="W1229" s="107" t="str" cm="1">
        <f t="array" ref="W1229">_xlfn.TEXTJOIN(";", TRUE, _xlfn.UNIQUE(_xlfn._xlws.FILTER(F$3:F$10029, C$3:C$10029=C1229)))</f>
        <v>XS;S;M;L;XL;XXL</v>
      </c>
      <c r="X1229" s="101">
        <f>IF(E1229&gt;0,+VLOOKUP($E1229,'CODE GENERATOR'!$D:$AC,19,FALSE),0)</f>
        <v>0</v>
      </c>
      <c r="Y1229" s="101" t="str">
        <f>IF(E1229&gt;0,+VLOOKUP($E1229,'CODE GENERATOR'!$D:$AC,20,FALSE),0)</f>
        <v/>
      </c>
      <c r="Z1229" s="101" t="str">
        <f>IF(E1229&gt;0,+VLOOKUP($E1229,'CODE GENERATOR'!$D:$AC,21,FALSE),0)</f>
        <v/>
      </c>
      <c r="AA1229" s="101"/>
      <c r="AB1229" s="101"/>
      <c r="AC1229" s="101"/>
      <c r="AD1229" s="101"/>
      <c r="AE1229" s="101"/>
      <c r="AF1229" s="149" t="str">
        <f>IF($C1229&gt;0,$C1229&amp;" "&amp;$P1229&amp;" "&amp;+VLOOKUP($C1229,'STYLE NAMES'!$B:$AC,10,FALSE),"""")</f>
        <v>ASPEN-STRASS BROWN WOMEN'S LONG SLEEVE BASE LAYER QUARTER ZIP WITH STRASS</v>
      </c>
      <c r="AG1229" s="101" t="str">
        <f>"Enjoy our "&amp;(AF1229)&amp;"; "&amp;IF(C1229&gt;0,+VLOOKUP($C1229,'STYLE NAMES'!$B:$AC,11,FALSE),"")</f>
        <v>Enjoy our ASPEN-STRASS BROWN WOMEN'S LONG SLEEVE BASE LAYER QUARTER ZIP WITH STRASS; ASPEN Quarter Zip Base Layer / Second Skin
Your favorite base layers now come with a touch of Strass to elavate your elegance and shine.
Chic, comfortable and technical
These elegant base layers are designed to ride and train in style.
Available in many colors to match your horse's gear.</v>
      </c>
      <c r="AH1229" s="101" t="str">
        <f>IF(C1229&gt;0,+VLOOKUP($C1229,'STYLE NAMES'!$B:$AC,12,FALSE),"")</f>
        <v>*Extra-soft and comfortable technical jersey
* 4-way stretch fabric
* Breathable and Quick Dry
* Wrinkle-free and Easy Care
Composition:
90% Polyamide 10% Elasthane</v>
      </c>
      <c r="AI1229" s="101" t="str">
        <f>IF(C1229&gt;0,+VLOOKUP($C1229,'STYLE NAMES'!$B:$AC,13,FALSE),"")</f>
        <v>Machine Wash at 30°C
Mild process
Iron at low temperature
Iron from REVERSE
Do NOT iron on logos or prints
Do not bleach
Do NOT Tumble Dry</v>
      </c>
      <c r="AJ1229" s="149" t="str">
        <f>IF($C1229&gt;0,$C1229&amp;" "&amp;$P1229&amp;" "&amp;+VLOOKUP($C1229,'STYLE NAMES'!$B:$AC,14,FALSE),"""")</f>
        <v>ASPEN-STRASS BROWN STRASS TAŞ DETAYLI KADIN UZUN KOL FERMUARLI T-SHIRT</v>
      </c>
      <c r="AK1229" s="149" t="str">
        <f>"Cavalier SanMarco tarafından tasarlanan "&amp;(AJ1229)&amp;"; "&amp;IF(C1229&gt;0,+VLOOKUP($C1229,'STYLE NAMES'!$B:$AC,15,FALSE),"")</f>
        <v>Cavalier SanMarco tarafından tasarlanan ASPEN-STRASS BROWN STRASS TAŞ DETAYLI KADIN UZUN KOL FERMUARLI T-SHIRT; ASPEN Fermuarlı Uzun Kol Antrenman T-shirt / Second Skin
En sevdiğiniz base layerlar, zarafetinizi ve ışıltınızı artırmak için artık Strass taş detayına sahip.
Şık, konforlu ve teknik
Bu zarif t-shirtler, şık bir şekilde ata binmeniz ve antrenman yapmanız için tasarlanmıştır.
Atınızda kullandığınız malzemelerle uyumlu olması için birçok renk seçeneği mevcuttur.</v>
      </c>
      <c r="AL1229" s="149" t="str">
        <f>IF(C1229&gt;0,+VLOOKUP($C1229,'STYLE NAMES'!$B:$AC,16,FALSE),"")</f>
        <v>*Ekstra yumuşak ve rahat teknik örme kumaş
* 4 yöne esneyen kumaş
* Nefes Alabilir ve Hızlı Kuruma
* Kırışmaz ve Bakımı Kolay
Kompozisyon:
%90 Polyamid %10 Elastan</v>
      </c>
      <c r="AM1229" s="149" t="str">
        <f>IF(C1229&gt;0,+VLOOKUP($C1229,'STYLE NAMES'!$B:$AC,17,FALSE),"")</f>
        <v>Makinede 30°C' de Yıkayın
Hassas Yıkama
Ilık ütü yapın
Tersten ütüleyin
Logo ve baskıları ÜTÜLEMEYİN
Çamaşır suyu kullanmayın
Kurutma Makinesinde Kurutmayın</v>
      </c>
      <c r="AN1229" s="149" t="str">
        <f>IF($C1229&gt;0,$C1229&amp;" "&amp;$P1229&amp;" "&amp;+VLOOKUP($C1229,'STYLE NAMES'!$B:$AC,18,FALSE),"""")</f>
        <v>ASPEN-STRASS BROWN MAGILETTA DONNA MANICA LUNGA QUARTER ZIP CON STRASS</v>
      </c>
      <c r="AO1229" s="101" t="str">
        <f>"Disegnato da Cavalier SanMarco "&amp;(AN1229)&amp;"; "&amp;IF(C1229&gt;0,+VLOOKUP($C1229,'STYLE NAMES'!$B:$AC,19,FALSE),"")</f>
        <v>Disegnato da Cavalier SanMarco ASPEN-STRASS BROWN MAGILETTA DONNA MANICA LUNGA QUARTER ZIP CON STRASS; ASPEN Maglietta tecnica a mezza zip / Second Skin
I tuoi base layer preferiti ora arrivano con un tocco di strass per elevare la tua eleganza e brillantezza.
Chic, confortevole e tecnica 
Queste magliette elegante sono progettati per cavalcare e allenarsi con stile
Disponibile in molti colori per abbinarsi all'attrezzatura del tuo cavallo</v>
      </c>
      <c r="AP1229" s="101" t="str">
        <f>IF(C1229&gt;0,+VLOOKUP($C1229,'STYLE NAMES'!$B:$AC,20,FALSE),"")</f>
        <v>Jersey tecnico extra-morbido e confortevole 
Tessuto elasticizzato 4-way stretch 
Traspirante e ad asciugatura rapida 
No stiro e di facile manutenzione 
Composizione: 
90% Poliammide, 10% Elastan</v>
      </c>
      <c r="AQ1229" s="101" t="str">
        <f>IF(C1229&gt;0,+VLOOKUP($C1229,'STYLE NAMES'!$B:$AC,21,FALSE),"")</f>
        <v>Lavare in lavatrice a 30°C Ciclo delicato 
Stirare a bassa temperatura
Stirare al rovescio 
Non stirare su loghi o stampe 
Non candeggiare 
Non asciugare in asciugatrice</v>
      </c>
      <c r="AR1229" s="101">
        <f>IF(D1229&gt;0,+VLOOKUP($C1229,'STYLE NAMES'!$B:$AC,22,FALSE),"")</f>
        <v>0</v>
      </c>
      <c r="AS1229" s="101">
        <f>IF(E1229&gt;0,+VLOOKUP($C1229,'STYLE NAMES'!$B:$AC,23,FALSE),"")</f>
        <v>0</v>
      </c>
      <c r="AT1229" s="101">
        <f>IF(F1229&gt;0,+VLOOKUP($C1229,'STYLE NAMES'!$B:$AC,24,FALSE),"")</f>
        <v>0</v>
      </c>
      <c r="AU1229" s="101">
        <f>IF(G1229&gt;0,+VLOOKUP($C1229,'STYLE NAMES'!$B:$AC,25,FALSE),"")</f>
        <v>0</v>
      </c>
      <c r="AV1229" s="101">
        <f>+VLOOKUP($S1229,'CODE GENERATOR'!$P:$AM,15,FALSE)</f>
        <v>0</v>
      </c>
      <c r="AW1229" s="101">
        <f>+VLOOKUP($S1229,'CODE GENERATOR'!$P:$AM,16,FALSE)</f>
        <v>0</v>
      </c>
      <c r="AX1229" s="101">
        <f>+VLOOKUP($S1229,'CODE GENERATOR'!$P:$AM,17,FALSE)</f>
        <v>0</v>
      </c>
      <c r="AY1229" s="101">
        <f>+VLOOKUP($S1229,'CODE GENERATOR'!$P:$AM,18,FALSE)</f>
        <v>0</v>
      </c>
      <c r="AZ1229" s="101">
        <f>+VLOOKUP($S1229,'CODE GENERATOR'!$P:$AM,19,FALSE)</f>
        <v>0</v>
      </c>
      <c r="BA1229" s="101">
        <f>+VLOOKUP($S1229,'CODE GENERATOR'!$P:$AM,20,FALSE)</f>
        <v>0</v>
      </c>
      <c r="BB1229" s="101">
        <f>+VLOOKUP($S1229,'CODE GENERATOR'!$P:$AM,21,FALSE)</f>
        <v>0</v>
      </c>
      <c r="BC1229" s="101">
        <f>+VLOOKUP($S1229,'CODE GENERATOR'!$P:$AM,22,FALSE)</f>
        <v>0</v>
      </c>
      <c r="BD1229" s="101">
        <f>+VLOOKUP($S1229,'CODE GENERATOR'!$P:$AM,23,FALSE)</f>
        <v>0</v>
      </c>
      <c r="BE1229" s="101">
        <f>+VLOOKUP($S1229,'CODE GENERATOR'!$P:$AM,24,FALSE)</f>
        <v>0</v>
      </c>
      <c r="BF1229" s="101">
        <f>IF(C1229&gt;0,+VLOOKUP(G1229,'CATEGORY ID'!$A$1:$L$118,3,FALSE),"")</f>
        <v>30</v>
      </c>
      <c r="BG1229" s="101">
        <f>IF(C1229&gt;0,+VLOOKUP(H1229,'CATEGORY ID'!$D$1:$L$118,3,FALSE),"")</f>
        <v>3</v>
      </c>
      <c r="BH1229" s="101">
        <f>IF(C1229&gt;0,+VLOOKUP((+H1229&amp;I1229),'CATEGORY ID'!$H$1:$I$121,2,FALSE),"")</f>
        <v>109</v>
      </c>
      <c r="BI1229" s="101"/>
      <c r="BJ1229" s="101">
        <f>IF(C1229&gt;0,IF(COUNTIF('CATEGORY ID'!$K$1:$K$121,+H1229&amp;K1229) &gt; 0, +VLOOKUP(+H1229&amp;K1229,'CATEGORY ID'!$K$1:$L$121,2,FALSE),""),"")</f>
        <v>48</v>
      </c>
      <c r="BK1229" s="101" t="str">
        <f>IF(C1229&gt;0,IF(COUNTIF('CATEGORY ID'!$K$124:$K$165, +VLOOKUP(C1229,'STYLE NAMES'!$B:$AE,30,FALSE)) &gt; 0, +VLOOKUP(VLOOKUP(C1229,'STYLE NAMES'!$B:$AE,30,FALSE),'CATEGORY ID'!K:M,2,FALSE),""),"")</f>
        <v/>
      </c>
      <c r="BL1229" s="101"/>
      <c r="BM1229" s="101"/>
      <c r="BN1229" s="101"/>
      <c r="BO1229" s="101"/>
      <c r="BP1229" s="101"/>
      <c r="BQ1229" s="101"/>
      <c r="BR1229" s="101" t="str" cm="1">
        <f t="array" ref="BR1229">IF(C1229&gt;0,_xlfn.TEXTJOIN(";", TRUE,_xlfn.UNIQUE(_xlfn._xlws.FILTER(BF1229:BQ1229,(BF1229:BQ1229&gt;0)),TRUE,FALSE)),"")&amp;";"&amp;BS1229</f>
        <v>30;3;109;48;</v>
      </c>
      <c r="BS1229" s="101"/>
      <c r="BT1229" s="101"/>
      <c r="BU1229" s="106">
        <f>IF(C1229&gt;0,+VLOOKUP($C1229,'STYLE NAMES'!$B:$AC,26,FALSE),"")</f>
        <v>119.9</v>
      </c>
      <c r="BV1229" s="106">
        <f>IF(C1229&gt;0,+VLOOKUP($C1229,'STYLE NAMES'!$B:$AC,27,FALSE),"")</f>
        <v>6590</v>
      </c>
      <c r="BW1229" s="106">
        <f>IF(C1229&gt;0,+VLOOKUP($C1229,'STYLE NAMES'!$B:$AC,28,FALSE),"")</f>
        <v>137.88499999999999</v>
      </c>
      <c r="BX1229" s="101"/>
      <c r="BZ1229" s="101">
        <v>15</v>
      </c>
      <c r="CA1229" s="137">
        <f t="shared" ref="CA1229:CA1234" si="101">+IF(X1229=0,0,1)</f>
        <v>0</v>
      </c>
      <c r="CB1229" s="137" t="str">
        <f>+VLOOKUP(C1229,'[2]STYLES &amp; MODELS MATRIX'!$A:$G,7,FALSE)</f>
        <v>GHOST</v>
      </c>
      <c r="CC1229" s="137" t="str">
        <f>+VLOOKUP(C1229,'[1]STYLES &amp; SIZE CHARTS'!$A:$H,8,FALSE)</f>
        <v>WT-LSBL1</v>
      </c>
      <c r="CD1229" s="137"/>
      <c r="CE1229" s="207"/>
    </row>
    <row r="1230" spans="2:83" ht="12" customHeight="1" x14ac:dyDescent="0.2">
      <c r="B1230" s="101" t="s">
        <v>1028</v>
      </c>
      <c r="C1230" s="101" t="s">
        <v>3939</v>
      </c>
      <c r="D1230" s="101" t="s">
        <v>3940</v>
      </c>
      <c r="E1230" s="203" t="s">
        <v>3949</v>
      </c>
      <c r="F1230" s="101" t="s">
        <v>785</v>
      </c>
      <c r="G1230" s="101" t="str">
        <f>IF(C1230&gt;0,+VLOOKUP($C1230,'STYLE NAMES'!$B:$AC,4,FALSE),"")</f>
        <v>RIDER</v>
      </c>
      <c r="H1230" s="101" t="str">
        <f>IF(C1230&gt;0,+VLOOKUP($C1230,'STYLE NAMES'!$B:$AC,5,FALSE),"")</f>
        <v>WOMEN</v>
      </c>
      <c r="I1230" s="101" t="str">
        <f>IF(C1230&gt;0,+VLOOKUP($C1230,'STYLE NAMES'!$B:$AC,6,FALSE),"")</f>
        <v>TOPS</v>
      </c>
      <c r="J1230" s="101" t="str">
        <f>IF(C1230&gt;0,+VLOOKUP($C1230,'STYLE NAMES'!$B:$AC,7,FALSE),"")</f>
        <v>WOMEN</v>
      </c>
      <c r="K1230" s="101" t="str">
        <f>IF(C1230&gt;0,+VLOOKUP($C1230,'STYLE NAMES'!$B:$AC,8,FALSE),"")</f>
        <v>BASE LAYERS</v>
      </c>
      <c r="L1230" s="101" t="str">
        <f>IF(E1230&gt;0,+VLOOKUP($E1230,'CODE GENERATOR'!$D:$T,3,FALSE),"")</f>
        <v>W</v>
      </c>
      <c r="M1230" s="101" t="str">
        <f>IF(E1230&gt;0,+VLOOKUP($E1230,'CODE GENERATOR'!$D:$T,4,FALSE),"")</f>
        <v>TECH JERSEY</v>
      </c>
      <c r="N1230" s="101" t="str">
        <f>IF(E1230&gt;0,+VLOOKUP($E1230,'CODE GENERATOR'!$D:$T,6,FALSE),"")</f>
        <v>BROWN</v>
      </c>
      <c r="O1230" s="101" t="str">
        <f>IF(E1230&gt;0,+VLOOKUP($E1230,'CODE GENERATOR'!$D:$T,7,FALSE),"")</f>
        <v>BROWN</v>
      </c>
      <c r="P1230" s="101" t="str">
        <f t="shared" si="99"/>
        <v>BROWN</v>
      </c>
      <c r="Q1230" s="104" t="str">
        <f>IF(E1230&gt;0,+VLOOKUP($E1230,'CODE GENERATOR'!$D:$T,11,FALSE),"")</f>
        <v>R.TOPWN_BLY0113W</v>
      </c>
      <c r="R1230" s="104" t="str">
        <f>IF(E1230&gt;0,+VLOOKUP($E1230,'CODE GENERATOR'!$D:$T,12,FALSE),"")</f>
        <v>TJR0038BRWBRW</v>
      </c>
      <c r="S1230" s="104" t="str">
        <f>IF(E1230&gt;0,+VLOOKUP($E1230,'CODE GENERATOR'!$D:$T,13,FALSE),"")</f>
        <v>R.TOPWN_BLY0113W_TJR0038BRWBRW</v>
      </c>
      <c r="T1230" s="104" t="str">
        <f t="shared" si="100"/>
        <v>R.TOPWN_BLY0113W_TJR0038BRWBRW_S</v>
      </c>
      <c r="U1230" s="105"/>
      <c r="V1230" s="107" t="str" cm="1">
        <f t="array" ref="V1230">_xlfn.TEXTJOIN(";", TRUE, _xlfn.UNIQUE(_xlfn._xlws.FILTER(P$3:P$10029, C$3:C$10029=C1230)))</f>
        <v>BROWN</v>
      </c>
      <c r="W1230" s="107" t="str" cm="1">
        <f t="array" ref="W1230">_xlfn.TEXTJOIN(";", TRUE, _xlfn.UNIQUE(_xlfn._xlws.FILTER(F$3:F$10029, C$3:C$10029=C1230)))</f>
        <v>XS;S;M;L;XL;XXL</v>
      </c>
      <c r="X1230" s="101">
        <f>IF(E1230&gt;0,+VLOOKUP($E1230,'CODE GENERATOR'!$D:$AC,19,FALSE),0)</f>
        <v>0</v>
      </c>
      <c r="Y1230" s="101" t="str">
        <f>IF(E1230&gt;0,+VLOOKUP($E1230,'CODE GENERATOR'!$D:$AC,20,FALSE),0)</f>
        <v/>
      </c>
      <c r="Z1230" s="101" t="str">
        <f>IF(E1230&gt;0,+VLOOKUP($E1230,'CODE GENERATOR'!$D:$AC,21,FALSE),0)</f>
        <v/>
      </c>
      <c r="AA1230" s="101"/>
      <c r="AB1230" s="101"/>
      <c r="AC1230" s="101"/>
      <c r="AD1230" s="101"/>
      <c r="AE1230" s="101"/>
      <c r="AF1230" s="149" t="str">
        <f>IF($C1230&gt;0,$C1230&amp;" "&amp;$P1230&amp;" "&amp;+VLOOKUP($C1230,'STYLE NAMES'!$B:$AC,10,FALSE),"""")</f>
        <v>ASPEN-STRASS BROWN WOMEN'S LONG SLEEVE BASE LAYER QUARTER ZIP WITH STRASS</v>
      </c>
      <c r="AG1230" s="101" t="str">
        <f>"Enjoy our "&amp;(AF1230)&amp;"; "&amp;IF(C1230&gt;0,+VLOOKUP($C1230,'STYLE NAMES'!$B:$AC,11,FALSE),"")</f>
        <v>Enjoy our ASPEN-STRASS BROWN WOMEN'S LONG SLEEVE BASE LAYER QUARTER ZIP WITH STRASS; ASPEN Quarter Zip Base Layer / Second Skin
Your favorite base layers now come with a touch of Strass to elavate your elegance and shine.
Chic, comfortable and technical
These elegant base layers are designed to ride and train in style.
Available in many colors to match your horse's gear.</v>
      </c>
      <c r="AH1230" s="101" t="str">
        <f>IF(C1230&gt;0,+VLOOKUP($C1230,'STYLE NAMES'!$B:$AC,12,FALSE),"")</f>
        <v>*Extra-soft and comfortable technical jersey
* 4-way stretch fabric
* Breathable and Quick Dry
* Wrinkle-free and Easy Care
Composition:
90% Polyamide 10% Elasthane</v>
      </c>
      <c r="AI1230" s="101" t="str">
        <f>IF(C1230&gt;0,+VLOOKUP($C1230,'STYLE NAMES'!$B:$AC,13,FALSE),"")</f>
        <v>Machine Wash at 30°C
Mild process
Iron at low temperature
Iron from REVERSE
Do NOT iron on logos or prints
Do not bleach
Do NOT Tumble Dry</v>
      </c>
      <c r="AJ1230" s="149" t="str">
        <f>IF($C1230&gt;0,$C1230&amp;" "&amp;$P1230&amp;" "&amp;+VLOOKUP($C1230,'STYLE NAMES'!$B:$AC,14,FALSE),"""")</f>
        <v>ASPEN-STRASS BROWN STRASS TAŞ DETAYLI KADIN UZUN KOL FERMUARLI T-SHIRT</v>
      </c>
      <c r="AK1230" s="149" t="str">
        <f>"Cavalier SanMarco tarafından tasarlanan "&amp;(AJ1230)&amp;"; "&amp;IF(C1230&gt;0,+VLOOKUP($C1230,'STYLE NAMES'!$B:$AC,15,FALSE),"")</f>
        <v>Cavalier SanMarco tarafından tasarlanan ASPEN-STRASS BROWN STRASS TAŞ DETAYLI KADIN UZUN KOL FERMUARLI T-SHIRT; ASPEN Fermuarlı Uzun Kol Antrenman T-shirt / Second Skin
En sevdiğiniz base layerlar, zarafetinizi ve ışıltınızı artırmak için artık Strass taş detayına sahip.
Şık, konforlu ve teknik
Bu zarif t-shirtler, şık bir şekilde ata binmeniz ve antrenman yapmanız için tasarlanmıştır.
Atınızda kullandığınız malzemelerle uyumlu olması için birçok renk seçeneği mevcuttur.</v>
      </c>
      <c r="AL1230" s="149" t="str">
        <f>IF(C1230&gt;0,+VLOOKUP($C1230,'STYLE NAMES'!$B:$AC,16,FALSE),"")</f>
        <v>*Ekstra yumuşak ve rahat teknik örme kumaş
* 4 yöne esneyen kumaş
* Nefes Alabilir ve Hızlı Kuruma
* Kırışmaz ve Bakımı Kolay
Kompozisyon:
%90 Polyamid %10 Elastan</v>
      </c>
      <c r="AM1230" s="149" t="str">
        <f>IF(C1230&gt;0,+VLOOKUP($C1230,'STYLE NAMES'!$B:$AC,17,FALSE),"")</f>
        <v>Makinede 30°C' de Yıkayın
Hassas Yıkama
Ilık ütü yapın
Tersten ütüleyin
Logo ve baskıları ÜTÜLEMEYİN
Çamaşır suyu kullanmayın
Kurutma Makinesinde Kurutmayın</v>
      </c>
      <c r="AN1230" s="149" t="str">
        <f>IF($C1230&gt;0,$C1230&amp;" "&amp;$P1230&amp;" "&amp;+VLOOKUP($C1230,'STYLE NAMES'!$B:$AC,18,FALSE),"""")</f>
        <v>ASPEN-STRASS BROWN MAGILETTA DONNA MANICA LUNGA QUARTER ZIP CON STRASS</v>
      </c>
      <c r="AO1230" s="101" t="str">
        <f>"Disegnato da Cavalier SanMarco "&amp;(AN1230)&amp;"; "&amp;IF(C1230&gt;0,+VLOOKUP($C1230,'STYLE NAMES'!$B:$AC,19,FALSE),"")</f>
        <v>Disegnato da Cavalier SanMarco ASPEN-STRASS BROWN MAGILETTA DONNA MANICA LUNGA QUARTER ZIP CON STRASS; ASPEN Maglietta tecnica a mezza zip / Second Skin
I tuoi base layer preferiti ora arrivano con un tocco di strass per elevare la tua eleganza e brillantezza.
Chic, confortevole e tecnica 
Queste magliette elegante sono progettati per cavalcare e allenarsi con stile
Disponibile in molti colori per abbinarsi all'attrezzatura del tuo cavallo</v>
      </c>
      <c r="AP1230" s="101" t="str">
        <f>IF(C1230&gt;0,+VLOOKUP($C1230,'STYLE NAMES'!$B:$AC,20,FALSE),"")</f>
        <v>Jersey tecnico extra-morbido e confortevole 
Tessuto elasticizzato 4-way stretch 
Traspirante e ad asciugatura rapida 
No stiro e di facile manutenzione 
Composizione: 
90% Poliammide, 10% Elastan</v>
      </c>
      <c r="AQ1230" s="101" t="str">
        <f>IF(C1230&gt;0,+VLOOKUP($C1230,'STYLE NAMES'!$B:$AC,21,FALSE),"")</f>
        <v>Lavare in lavatrice a 30°C Ciclo delicato 
Stirare a bassa temperatura
Stirare al rovescio 
Non stirare su loghi o stampe 
Non candeggiare 
Non asciugare in asciugatrice</v>
      </c>
      <c r="AR1230" s="101">
        <f>IF(D1230&gt;0,+VLOOKUP($C1230,'STYLE NAMES'!$B:$AC,22,FALSE),"")</f>
        <v>0</v>
      </c>
      <c r="AS1230" s="101">
        <f>IF(E1230&gt;0,+VLOOKUP($C1230,'STYLE NAMES'!$B:$AC,23,FALSE),"")</f>
        <v>0</v>
      </c>
      <c r="AT1230" s="101">
        <f>IF(F1230&gt;0,+VLOOKUP($C1230,'STYLE NAMES'!$B:$AC,24,FALSE),"")</f>
        <v>0</v>
      </c>
      <c r="AU1230" s="101">
        <f>IF(G1230&gt;0,+VLOOKUP($C1230,'STYLE NAMES'!$B:$AC,25,FALSE),"")</f>
        <v>0</v>
      </c>
      <c r="AV1230" s="101">
        <f>+VLOOKUP($S1230,'CODE GENERATOR'!$P:$AM,15,FALSE)</f>
        <v>0</v>
      </c>
      <c r="AW1230" s="101">
        <f>+VLOOKUP($S1230,'CODE GENERATOR'!$P:$AM,16,FALSE)</f>
        <v>0</v>
      </c>
      <c r="AX1230" s="101">
        <f>+VLOOKUP($S1230,'CODE GENERATOR'!$P:$AM,17,FALSE)</f>
        <v>0</v>
      </c>
      <c r="AY1230" s="101">
        <f>+VLOOKUP($S1230,'CODE GENERATOR'!$P:$AM,18,FALSE)</f>
        <v>0</v>
      </c>
      <c r="AZ1230" s="101">
        <f>+VLOOKUP($S1230,'CODE GENERATOR'!$P:$AM,19,FALSE)</f>
        <v>0</v>
      </c>
      <c r="BA1230" s="101">
        <f>+VLOOKUP($S1230,'CODE GENERATOR'!$P:$AM,20,FALSE)</f>
        <v>0</v>
      </c>
      <c r="BB1230" s="101">
        <f>+VLOOKUP($S1230,'CODE GENERATOR'!$P:$AM,21,FALSE)</f>
        <v>0</v>
      </c>
      <c r="BC1230" s="101">
        <f>+VLOOKUP($S1230,'CODE GENERATOR'!$P:$AM,22,FALSE)</f>
        <v>0</v>
      </c>
      <c r="BD1230" s="101">
        <f>+VLOOKUP($S1230,'CODE GENERATOR'!$P:$AM,23,FALSE)</f>
        <v>0</v>
      </c>
      <c r="BE1230" s="101">
        <f>+VLOOKUP($S1230,'CODE GENERATOR'!$P:$AM,24,FALSE)</f>
        <v>0</v>
      </c>
      <c r="BF1230" s="101">
        <f>IF(C1230&gt;0,+VLOOKUP(G1230,'CATEGORY ID'!$A$1:$L$118,3,FALSE),"")</f>
        <v>30</v>
      </c>
      <c r="BG1230" s="101">
        <f>IF(C1230&gt;0,+VLOOKUP(H1230,'CATEGORY ID'!$D$1:$L$118,3,FALSE),"")</f>
        <v>3</v>
      </c>
      <c r="BH1230" s="101">
        <f>IF(C1230&gt;0,+VLOOKUP((+H1230&amp;I1230),'CATEGORY ID'!$H$1:$I$121,2,FALSE),"")</f>
        <v>109</v>
      </c>
      <c r="BI1230" s="101"/>
      <c r="BJ1230" s="101">
        <f>IF(C1230&gt;0,IF(COUNTIF('CATEGORY ID'!$K$1:$K$121,+H1230&amp;K1230) &gt; 0, +VLOOKUP(+H1230&amp;K1230,'CATEGORY ID'!$K$1:$L$121,2,FALSE),""),"")</f>
        <v>48</v>
      </c>
      <c r="BK1230" s="101" t="str">
        <f>IF(C1230&gt;0,IF(COUNTIF('CATEGORY ID'!$K$124:$K$165, +VLOOKUP(C1230,'STYLE NAMES'!$B:$AE,30,FALSE)) &gt; 0, +VLOOKUP(VLOOKUP(C1230,'STYLE NAMES'!$B:$AE,30,FALSE),'CATEGORY ID'!K:M,2,FALSE),""),"")</f>
        <v/>
      </c>
      <c r="BL1230" s="101"/>
      <c r="BM1230" s="101"/>
      <c r="BN1230" s="101"/>
      <c r="BO1230" s="101"/>
      <c r="BP1230" s="101"/>
      <c r="BQ1230" s="101"/>
      <c r="BR1230" s="101" t="str" cm="1">
        <f t="array" ref="BR1230">IF(C1230&gt;0,_xlfn.TEXTJOIN(";", TRUE,_xlfn.UNIQUE(_xlfn._xlws.FILTER(BF1230:BQ1230,(BF1230:BQ1230&gt;0)),TRUE,FALSE)),"")&amp;";"&amp;BS1230</f>
        <v>30;3;109;48;</v>
      </c>
      <c r="BS1230" s="101"/>
      <c r="BT1230" s="101"/>
      <c r="BU1230" s="106">
        <f>IF(C1230&gt;0,+VLOOKUP($C1230,'STYLE NAMES'!$B:$AC,26,FALSE),"")</f>
        <v>119.9</v>
      </c>
      <c r="BV1230" s="106">
        <f>IF(C1230&gt;0,+VLOOKUP($C1230,'STYLE NAMES'!$B:$AC,27,FALSE),"")</f>
        <v>6590</v>
      </c>
      <c r="BW1230" s="106">
        <f>IF(C1230&gt;0,+VLOOKUP($C1230,'STYLE NAMES'!$B:$AC,28,FALSE),"")</f>
        <v>137.88499999999999</v>
      </c>
      <c r="BX1230" s="101"/>
      <c r="BZ1230" s="101">
        <v>15</v>
      </c>
      <c r="CA1230" s="137">
        <f t="shared" si="101"/>
        <v>0</v>
      </c>
      <c r="CB1230" s="137" t="str">
        <f>+VLOOKUP(C1230,'[2]STYLES &amp; MODELS MATRIX'!$A:$G,7,FALSE)</f>
        <v>GHOST</v>
      </c>
      <c r="CC1230" s="137" t="str">
        <f>+VLOOKUP(C1230,'[1]STYLES &amp; SIZE CHARTS'!$A:$H,8,FALSE)</f>
        <v>WT-LSBL1</v>
      </c>
      <c r="CD1230" s="137"/>
    </row>
    <row r="1231" spans="2:83" ht="12" customHeight="1" x14ac:dyDescent="0.2">
      <c r="B1231" s="101" t="s">
        <v>1028</v>
      </c>
      <c r="C1231" s="101" t="s">
        <v>3939</v>
      </c>
      <c r="D1231" s="101" t="s">
        <v>3940</v>
      </c>
      <c r="E1231" s="203" t="s">
        <v>3949</v>
      </c>
      <c r="F1231" s="101" t="s">
        <v>2247</v>
      </c>
      <c r="G1231" s="101" t="str">
        <f>IF(C1231&gt;0,+VLOOKUP($C1231,'STYLE NAMES'!$B:$AC,4,FALSE),"")</f>
        <v>RIDER</v>
      </c>
      <c r="H1231" s="101" t="str">
        <f>IF(C1231&gt;0,+VLOOKUP($C1231,'STYLE NAMES'!$B:$AC,5,FALSE),"")</f>
        <v>WOMEN</v>
      </c>
      <c r="I1231" s="101" t="str">
        <f>IF(C1231&gt;0,+VLOOKUP($C1231,'STYLE NAMES'!$B:$AC,6,FALSE),"")</f>
        <v>TOPS</v>
      </c>
      <c r="J1231" s="101" t="str">
        <f>IF(C1231&gt;0,+VLOOKUP($C1231,'STYLE NAMES'!$B:$AC,7,FALSE),"")</f>
        <v>WOMEN</v>
      </c>
      <c r="K1231" s="101" t="str">
        <f>IF(C1231&gt;0,+VLOOKUP($C1231,'STYLE NAMES'!$B:$AC,8,FALSE),"")</f>
        <v>BASE LAYERS</v>
      </c>
      <c r="L1231" s="101" t="str">
        <f>IF(E1231&gt;0,+VLOOKUP($E1231,'CODE GENERATOR'!$D:$T,3,FALSE),"")</f>
        <v>W</v>
      </c>
      <c r="M1231" s="101" t="str">
        <f>IF(E1231&gt;0,+VLOOKUP($E1231,'CODE GENERATOR'!$D:$T,4,FALSE),"")</f>
        <v>TECH JERSEY</v>
      </c>
      <c r="N1231" s="101" t="str">
        <f>IF(E1231&gt;0,+VLOOKUP($E1231,'CODE GENERATOR'!$D:$T,6,FALSE),"")</f>
        <v>BROWN</v>
      </c>
      <c r="O1231" s="101" t="str">
        <f>IF(E1231&gt;0,+VLOOKUP($E1231,'CODE GENERATOR'!$D:$T,7,FALSE),"")</f>
        <v>BROWN</v>
      </c>
      <c r="P1231" s="101" t="str">
        <f t="shared" si="99"/>
        <v>BROWN</v>
      </c>
      <c r="Q1231" s="104" t="str">
        <f>IF(E1231&gt;0,+VLOOKUP($E1231,'CODE GENERATOR'!$D:$T,11,FALSE),"")</f>
        <v>R.TOPWN_BLY0113W</v>
      </c>
      <c r="R1231" s="104" t="str">
        <f>IF(E1231&gt;0,+VLOOKUP($E1231,'CODE GENERATOR'!$D:$T,12,FALSE),"")</f>
        <v>TJR0038BRWBRW</v>
      </c>
      <c r="S1231" s="104" t="str">
        <f>IF(E1231&gt;0,+VLOOKUP($E1231,'CODE GENERATOR'!$D:$T,13,FALSE),"")</f>
        <v>R.TOPWN_BLY0113W_TJR0038BRWBRW</v>
      </c>
      <c r="T1231" s="104" t="str">
        <f t="shared" si="100"/>
        <v>R.TOPWN_BLY0113W_TJR0038BRWBRW_M</v>
      </c>
      <c r="U1231" s="105"/>
      <c r="V1231" s="107" t="str" cm="1">
        <f t="array" ref="V1231">_xlfn.TEXTJOIN(";", TRUE, _xlfn.UNIQUE(_xlfn._xlws.FILTER(P$3:P$10029, C$3:C$10029=C1231)))</f>
        <v>BROWN</v>
      </c>
      <c r="W1231" s="107" t="str" cm="1">
        <f t="array" ref="W1231">_xlfn.TEXTJOIN(";", TRUE, _xlfn.UNIQUE(_xlfn._xlws.FILTER(F$3:F$10029, C$3:C$10029=C1231)))</f>
        <v>XS;S;M;L;XL;XXL</v>
      </c>
      <c r="X1231" s="101">
        <f>IF(E1231&gt;0,+VLOOKUP($E1231,'CODE GENERATOR'!$D:$AC,19,FALSE),0)</f>
        <v>0</v>
      </c>
      <c r="Y1231" s="101" t="str">
        <f>IF(E1231&gt;0,+VLOOKUP($E1231,'CODE GENERATOR'!$D:$AC,20,FALSE),0)</f>
        <v/>
      </c>
      <c r="Z1231" s="101" t="str">
        <f>IF(E1231&gt;0,+VLOOKUP($E1231,'CODE GENERATOR'!$D:$AC,21,FALSE),0)</f>
        <v/>
      </c>
      <c r="AA1231" s="101"/>
      <c r="AB1231" s="101"/>
      <c r="AC1231" s="101"/>
      <c r="AD1231" s="101"/>
      <c r="AE1231" s="101"/>
      <c r="AF1231" s="149" t="str">
        <f>IF($C1231&gt;0,$C1231&amp;" "&amp;$P1231&amp;" "&amp;+VLOOKUP($C1231,'STYLE NAMES'!$B:$AC,10,FALSE),"""")</f>
        <v>ASPEN-STRASS BROWN WOMEN'S LONG SLEEVE BASE LAYER QUARTER ZIP WITH STRASS</v>
      </c>
      <c r="AG1231" s="101" t="str">
        <f>"Enjoy our "&amp;(AF1231)&amp;"; "&amp;IF(C1231&gt;0,+VLOOKUP($C1231,'STYLE NAMES'!$B:$AC,11,FALSE),"")</f>
        <v>Enjoy our ASPEN-STRASS BROWN WOMEN'S LONG SLEEVE BASE LAYER QUARTER ZIP WITH STRASS; ASPEN Quarter Zip Base Layer / Second Skin
Your favorite base layers now come with a touch of Strass to elavate your elegance and shine.
Chic, comfortable and technical
These elegant base layers are designed to ride and train in style.
Available in many colors to match your horse's gear.</v>
      </c>
      <c r="AH1231" s="101" t="str">
        <f>IF(C1231&gt;0,+VLOOKUP($C1231,'STYLE NAMES'!$B:$AC,12,FALSE),"")</f>
        <v>*Extra-soft and comfortable technical jersey
* 4-way stretch fabric
* Breathable and Quick Dry
* Wrinkle-free and Easy Care
Composition:
90% Polyamide 10% Elasthane</v>
      </c>
      <c r="AI1231" s="101" t="str">
        <f>IF(C1231&gt;0,+VLOOKUP($C1231,'STYLE NAMES'!$B:$AC,13,FALSE),"")</f>
        <v>Machine Wash at 30°C
Mild process
Iron at low temperature
Iron from REVERSE
Do NOT iron on logos or prints
Do not bleach
Do NOT Tumble Dry</v>
      </c>
      <c r="AJ1231" s="149" t="str">
        <f>IF($C1231&gt;0,$C1231&amp;" "&amp;$P1231&amp;" "&amp;+VLOOKUP($C1231,'STYLE NAMES'!$B:$AC,14,FALSE),"""")</f>
        <v>ASPEN-STRASS BROWN STRASS TAŞ DETAYLI KADIN UZUN KOL FERMUARLI T-SHIRT</v>
      </c>
      <c r="AK1231" s="149" t="str">
        <f>"Cavalier SanMarco tarafından tasarlanan "&amp;(AJ1231)&amp;"; "&amp;IF(C1231&gt;0,+VLOOKUP($C1231,'STYLE NAMES'!$B:$AC,15,FALSE),"")</f>
        <v>Cavalier SanMarco tarafından tasarlanan ASPEN-STRASS BROWN STRASS TAŞ DETAYLI KADIN UZUN KOL FERMUARLI T-SHIRT; ASPEN Fermuarlı Uzun Kol Antrenman T-shirt / Second Skin
En sevdiğiniz base layerlar, zarafetinizi ve ışıltınızı artırmak için artık Strass taş detayına sahip.
Şık, konforlu ve teknik
Bu zarif t-shirtler, şık bir şekilde ata binmeniz ve antrenman yapmanız için tasarlanmıştır.
Atınızda kullandığınız malzemelerle uyumlu olması için birçok renk seçeneği mevcuttur.</v>
      </c>
      <c r="AL1231" s="149" t="str">
        <f>IF(C1231&gt;0,+VLOOKUP($C1231,'STYLE NAMES'!$B:$AC,16,FALSE),"")</f>
        <v>*Ekstra yumuşak ve rahat teknik örme kumaş
* 4 yöne esneyen kumaş
* Nefes Alabilir ve Hızlı Kuruma
* Kırışmaz ve Bakımı Kolay
Kompozisyon:
%90 Polyamid %10 Elastan</v>
      </c>
      <c r="AM1231" s="149" t="str">
        <f>IF(C1231&gt;0,+VLOOKUP($C1231,'STYLE NAMES'!$B:$AC,17,FALSE),"")</f>
        <v>Makinede 30°C' de Yıkayın
Hassas Yıkama
Ilık ütü yapın
Tersten ütüleyin
Logo ve baskıları ÜTÜLEMEYİN
Çamaşır suyu kullanmayın
Kurutma Makinesinde Kurutmayın</v>
      </c>
      <c r="AN1231" s="149" t="str">
        <f>IF($C1231&gt;0,$C1231&amp;" "&amp;$P1231&amp;" "&amp;+VLOOKUP($C1231,'STYLE NAMES'!$B:$AC,18,FALSE),"""")</f>
        <v>ASPEN-STRASS BROWN MAGILETTA DONNA MANICA LUNGA QUARTER ZIP CON STRASS</v>
      </c>
      <c r="AO1231" s="101" t="str">
        <f>"Disegnato da Cavalier SanMarco "&amp;(AN1231)&amp;"; "&amp;IF(C1231&gt;0,+VLOOKUP($C1231,'STYLE NAMES'!$B:$AC,19,FALSE),"")</f>
        <v>Disegnato da Cavalier SanMarco ASPEN-STRASS BROWN MAGILETTA DONNA MANICA LUNGA QUARTER ZIP CON STRASS; ASPEN Maglietta tecnica a mezza zip / Second Skin
I tuoi base layer preferiti ora arrivano con un tocco di strass per elevare la tua eleganza e brillantezza.
Chic, confortevole e tecnica 
Queste magliette elegante sono progettati per cavalcare e allenarsi con stile
Disponibile in molti colori per abbinarsi all'attrezzatura del tuo cavallo</v>
      </c>
      <c r="AP1231" s="101" t="str">
        <f>IF(C1231&gt;0,+VLOOKUP($C1231,'STYLE NAMES'!$B:$AC,20,FALSE),"")</f>
        <v>Jersey tecnico extra-morbido e confortevole 
Tessuto elasticizzato 4-way stretch 
Traspirante e ad asciugatura rapida 
No stiro e di facile manutenzione 
Composizione: 
90% Poliammide, 10% Elastan</v>
      </c>
      <c r="AQ1231" s="101" t="str">
        <f>IF(C1231&gt;0,+VLOOKUP($C1231,'STYLE NAMES'!$B:$AC,21,FALSE),"")</f>
        <v>Lavare in lavatrice a 30°C Ciclo delicato 
Stirare a bassa temperatura
Stirare al rovescio 
Non stirare su loghi o stampe 
Non candeggiare 
Non asciugare in asciugatrice</v>
      </c>
      <c r="AR1231" s="101">
        <f>IF(D1231&gt;0,+VLOOKUP($C1231,'STYLE NAMES'!$B:$AC,22,FALSE),"")</f>
        <v>0</v>
      </c>
      <c r="AS1231" s="101">
        <f>IF(E1231&gt;0,+VLOOKUP($C1231,'STYLE NAMES'!$B:$AC,23,FALSE),"")</f>
        <v>0</v>
      </c>
      <c r="AT1231" s="101">
        <f>IF(F1231&gt;0,+VLOOKUP($C1231,'STYLE NAMES'!$B:$AC,24,FALSE),"")</f>
        <v>0</v>
      </c>
      <c r="AU1231" s="101">
        <f>IF(G1231&gt;0,+VLOOKUP($C1231,'STYLE NAMES'!$B:$AC,25,FALSE),"")</f>
        <v>0</v>
      </c>
      <c r="AV1231" s="101">
        <f>+VLOOKUP($S1231,'CODE GENERATOR'!$P:$AM,15,FALSE)</f>
        <v>0</v>
      </c>
      <c r="AW1231" s="101">
        <f>+VLOOKUP($S1231,'CODE GENERATOR'!$P:$AM,16,FALSE)</f>
        <v>0</v>
      </c>
      <c r="AX1231" s="101">
        <f>+VLOOKUP($S1231,'CODE GENERATOR'!$P:$AM,17,FALSE)</f>
        <v>0</v>
      </c>
      <c r="AY1231" s="101">
        <f>+VLOOKUP($S1231,'CODE GENERATOR'!$P:$AM,18,FALSE)</f>
        <v>0</v>
      </c>
      <c r="AZ1231" s="101">
        <f>+VLOOKUP($S1231,'CODE GENERATOR'!$P:$AM,19,FALSE)</f>
        <v>0</v>
      </c>
      <c r="BA1231" s="101">
        <f>+VLOOKUP($S1231,'CODE GENERATOR'!$P:$AM,20,FALSE)</f>
        <v>0</v>
      </c>
      <c r="BB1231" s="101">
        <f>+VLOOKUP($S1231,'CODE GENERATOR'!$P:$AM,21,FALSE)</f>
        <v>0</v>
      </c>
      <c r="BC1231" s="101">
        <f>+VLOOKUP($S1231,'CODE GENERATOR'!$P:$AM,22,FALSE)</f>
        <v>0</v>
      </c>
      <c r="BD1231" s="101">
        <f>+VLOOKUP($S1231,'CODE GENERATOR'!$P:$AM,23,FALSE)</f>
        <v>0</v>
      </c>
      <c r="BE1231" s="101">
        <f>+VLOOKUP($S1231,'CODE GENERATOR'!$P:$AM,24,FALSE)</f>
        <v>0</v>
      </c>
      <c r="BF1231" s="101">
        <f>IF(C1231&gt;0,+VLOOKUP(G1231,'CATEGORY ID'!$A$1:$L$118,3,FALSE),"")</f>
        <v>30</v>
      </c>
      <c r="BG1231" s="101">
        <f>IF(C1231&gt;0,+VLOOKUP(H1231,'CATEGORY ID'!$D$1:$L$118,3,FALSE),"")</f>
        <v>3</v>
      </c>
      <c r="BH1231" s="101">
        <f>IF(C1231&gt;0,+VLOOKUP((+H1231&amp;I1231),'CATEGORY ID'!$H$1:$I$121,2,FALSE),"")</f>
        <v>109</v>
      </c>
      <c r="BI1231" s="101"/>
      <c r="BJ1231" s="101">
        <f>IF(C1231&gt;0,IF(COUNTIF('CATEGORY ID'!$K$1:$K$121,+H1231&amp;K1231) &gt; 0, +VLOOKUP(+H1231&amp;K1231,'CATEGORY ID'!$K$1:$L$121,2,FALSE),""),"")</f>
        <v>48</v>
      </c>
      <c r="BK1231" s="101" t="str">
        <f>IF(C1231&gt;0,IF(COUNTIF('CATEGORY ID'!$K$124:$K$165, +VLOOKUP(C1231,'STYLE NAMES'!$B:$AE,30,FALSE)) &gt; 0, +VLOOKUP(VLOOKUP(C1231,'STYLE NAMES'!$B:$AE,30,FALSE),'CATEGORY ID'!K:M,2,FALSE),""),"")</f>
        <v/>
      </c>
      <c r="BL1231" s="101"/>
      <c r="BM1231" s="101"/>
      <c r="BN1231" s="101"/>
      <c r="BO1231" s="101"/>
      <c r="BP1231" s="101"/>
      <c r="BQ1231" s="101"/>
      <c r="BR1231" s="101" t="str" cm="1">
        <f t="array" ref="BR1231">IF(C1231&gt;0,_xlfn.TEXTJOIN(";", TRUE,_xlfn.UNIQUE(_xlfn._xlws.FILTER(BF1231:BQ1231,(BF1231:BQ1231&gt;0)),TRUE,FALSE)),"")&amp;";"&amp;BS1231</f>
        <v>30;3;109;48;</v>
      </c>
      <c r="BS1231" s="101"/>
      <c r="BT1231" s="101"/>
      <c r="BU1231" s="106">
        <f>IF(C1231&gt;0,+VLOOKUP($C1231,'STYLE NAMES'!$B:$AC,26,FALSE),"")</f>
        <v>119.9</v>
      </c>
      <c r="BV1231" s="106">
        <f>IF(C1231&gt;0,+VLOOKUP($C1231,'STYLE NAMES'!$B:$AC,27,FALSE),"")</f>
        <v>6590</v>
      </c>
      <c r="BW1231" s="106">
        <f>IF(C1231&gt;0,+VLOOKUP($C1231,'STYLE NAMES'!$B:$AC,28,FALSE),"")</f>
        <v>137.88499999999999</v>
      </c>
      <c r="BX1231" s="101"/>
      <c r="BZ1231" s="101">
        <v>5</v>
      </c>
      <c r="CA1231" s="137">
        <f t="shared" si="101"/>
        <v>0</v>
      </c>
      <c r="CB1231" s="137" t="str">
        <f>+VLOOKUP(C1231,'[2]STYLES &amp; MODELS MATRIX'!$A:$G,7,FALSE)</f>
        <v>GHOST</v>
      </c>
      <c r="CC1231" s="137" t="str">
        <f>+VLOOKUP(C1231,'[1]STYLES &amp; SIZE CHARTS'!$A:$H,8,FALSE)</f>
        <v>WT-LSBL1</v>
      </c>
      <c r="CD1231" s="137"/>
    </row>
    <row r="1232" spans="2:83" ht="12" customHeight="1" x14ac:dyDescent="0.2">
      <c r="B1232" s="101" t="s">
        <v>1028</v>
      </c>
      <c r="C1232" s="101" t="s">
        <v>3939</v>
      </c>
      <c r="D1232" s="101" t="s">
        <v>3940</v>
      </c>
      <c r="E1232" s="203" t="s">
        <v>3949</v>
      </c>
      <c r="F1232" s="101" t="s">
        <v>2248</v>
      </c>
      <c r="G1232" s="101" t="str">
        <f>IF(C1232&gt;0,+VLOOKUP($C1232,'STYLE NAMES'!$B:$AC,4,FALSE),"")</f>
        <v>RIDER</v>
      </c>
      <c r="H1232" s="101" t="str">
        <f>IF(C1232&gt;0,+VLOOKUP($C1232,'STYLE NAMES'!$B:$AC,5,FALSE),"")</f>
        <v>WOMEN</v>
      </c>
      <c r="I1232" s="101" t="str">
        <f>IF(C1232&gt;0,+VLOOKUP($C1232,'STYLE NAMES'!$B:$AC,6,FALSE),"")</f>
        <v>TOPS</v>
      </c>
      <c r="J1232" s="101" t="str">
        <f>IF(C1232&gt;0,+VLOOKUP($C1232,'STYLE NAMES'!$B:$AC,7,FALSE),"")</f>
        <v>WOMEN</v>
      </c>
      <c r="K1232" s="101" t="str">
        <f>IF(C1232&gt;0,+VLOOKUP($C1232,'STYLE NAMES'!$B:$AC,8,FALSE),"")</f>
        <v>BASE LAYERS</v>
      </c>
      <c r="L1232" s="101" t="str">
        <f>IF(E1232&gt;0,+VLOOKUP($E1232,'CODE GENERATOR'!$D:$T,3,FALSE),"")</f>
        <v>W</v>
      </c>
      <c r="M1232" s="101" t="str">
        <f>IF(E1232&gt;0,+VLOOKUP($E1232,'CODE GENERATOR'!$D:$T,4,FALSE),"")</f>
        <v>TECH JERSEY</v>
      </c>
      <c r="N1232" s="101" t="str">
        <f>IF(E1232&gt;0,+VLOOKUP($E1232,'CODE GENERATOR'!$D:$T,6,FALSE),"")</f>
        <v>BROWN</v>
      </c>
      <c r="O1232" s="101" t="str">
        <f>IF(E1232&gt;0,+VLOOKUP($E1232,'CODE GENERATOR'!$D:$T,7,FALSE),"")</f>
        <v>BROWN</v>
      </c>
      <c r="P1232" s="101" t="str">
        <f t="shared" si="99"/>
        <v>BROWN</v>
      </c>
      <c r="Q1232" s="104" t="str">
        <f>IF(E1232&gt;0,+VLOOKUP($E1232,'CODE GENERATOR'!$D:$T,11,FALSE),"")</f>
        <v>R.TOPWN_BLY0113W</v>
      </c>
      <c r="R1232" s="104" t="str">
        <f>IF(E1232&gt;0,+VLOOKUP($E1232,'CODE GENERATOR'!$D:$T,12,FALSE),"")</f>
        <v>TJR0038BRWBRW</v>
      </c>
      <c r="S1232" s="104" t="str">
        <f>IF(E1232&gt;0,+VLOOKUP($E1232,'CODE GENERATOR'!$D:$T,13,FALSE),"")</f>
        <v>R.TOPWN_BLY0113W_TJR0038BRWBRW</v>
      </c>
      <c r="T1232" s="104" t="str">
        <f t="shared" si="100"/>
        <v>R.TOPWN_BLY0113W_TJR0038BRWBRW_L</v>
      </c>
      <c r="U1232" s="105"/>
      <c r="V1232" s="107" t="str" cm="1">
        <f t="array" ref="V1232">_xlfn.TEXTJOIN(";", TRUE, _xlfn.UNIQUE(_xlfn._xlws.FILTER(P$3:P$10029, C$3:C$10029=C1232)))</f>
        <v>BROWN</v>
      </c>
      <c r="W1232" s="107" t="str" cm="1">
        <f t="array" ref="W1232">_xlfn.TEXTJOIN(";", TRUE, _xlfn.UNIQUE(_xlfn._xlws.FILTER(F$3:F$10029, C$3:C$10029=C1232)))</f>
        <v>XS;S;M;L;XL;XXL</v>
      </c>
      <c r="X1232" s="101">
        <f>IF(E1232&gt;0,+VLOOKUP($E1232,'CODE GENERATOR'!$D:$AC,19,FALSE),0)</f>
        <v>0</v>
      </c>
      <c r="Y1232" s="101" t="str">
        <f>IF(E1232&gt;0,+VLOOKUP($E1232,'CODE GENERATOR'!$D:$AC,20,FALSE),0)</f>
        <v/>
      </c>
      <c r="Z1232" s="101" t="str">
        <f>IF(E1232&gt;0,+VLOOKUP($E1232,'CODE GENERATOR'!$D:$AC,21,FALSE),0)</f>
        <v/>
      </c>
      <c r="AA1232" s="101"/>
      <c r="AB1232" s="101"/>
      <c r="AC1232" s="101"/>
      <c r="AD1232" s="101"/>
      <c r="AE1232" s="101"/>
      <c r="AF1232" s="149" t="str">
        <f>IF($C1232&gt;0,$C1232&amp;" "&amp;$P1232&amp;" "&amp;+VLOOKUP($C1232,'STYLE NAMES'!$B:$AC,10,FALSE),"""")</f>
        <v>ASPEN-STRASS BROWN WOMEN'S LONG SLEEVE BASE LAYER QUARTER ZIP WITH STRASS</v>
      </c>
      <c r="AG1232" s="101" t="str">
        <f>"Enjoy our "&amp;(AF1232)&amp;"; "&amp;IF(C1232&gt;0,+VLOOKUP($C1232,'STYLE NAMES'!$B:$AC,11,FALSE),"")</f>
        <v>Enjoy our ASPEN-STRASS BROWN WOMEN'S LONG SLEEVE BASE LAYER QUARTER ZIP WITH STRASS; ASPEN Quarter Zip Base Layer / Second Skin
Your favorite base layers now come with a touch of Strass to elavate your elegance and shine.
Chic, comfortable and technical
These elegant base layers are designed to ride and train in style.
Available in many colors to match your horse's gear.</v>
      </c>
      <c r="AH1232" s="101" t="str">
        <f>IF(C1232&gt;0,+VLOOKUP($C1232,'STYLE NAMES'!$B:$AC,12,FALSE),"")</f>
        <v>*Extra-soft and comfortable technical jersey
* 4-way stretch fabric
* Breathable and Quick Dry
* Wrinkle-free and Easy Care
Composition:
90% Polyamide 10% Elasthane</v>
      </c>
      <c r="AI1232" s="101" t="str">
        <f>IF(C1232&gt;0,+VLOOKUP($C1232,'STYLE NAMES'!$B:$AC,13,FALSE),"")</f>
        <v>Machine Wash at 30°C
Mild process
Iron at low temperature
Iron from REVERSE
Do NOT iron on logos or prints
Do not bleach
Do NOT Tumble Dry</v>
      </c>
      <c r="AJ1232" s="149" t="str">
        <f>IF($C1232&gt;0,$C1232&amp;" "&amp;$P1232&amp;" "&amp;+VLOOKUP($C1232,'STYLE NAMES'!$B:$AC,14,FALSE),"""")</f>
        <v>ASPEN-STRASS BROWN STRASS TAŞ DETAYLI KADIN UZUN KOL FERMUARLI T-SHIRT</v>
      </c>
      <c r="AK1232" s="149" t="str">
        <f>"Cavalier SanMarco tarafından tasarlanan "&amp;(AJ1232)&amp;"; "&amp;IF(C1232&gt;0,+VLOOKUP($C1232,'STYLE NAMES'!$B:$AC,15,FALSE),"")</f>
        <v>Cavalier SanMarco tarafından tasarlanan ASPEN-STRASS BROWN STRASS TAŞ DETAYLI KADIN UZUN KOL FERMUARLI T-SHIRT; ASPEN Fermuarlı Uzun Kol Antrenman T-shirt / Second Skin
En sevdiğiniz base layerlar, zarafetinizi ve ışıltınızı artırmak için artık Strass taş detayına sahip.
Şık, konforlu ve teknik
Bu zarif t-shirtler, şık bir şekilde ata binmeniz ve antrenman yapmanız için tasarlanmıştır.
Atınızda kullandığınız malzemelerle uyumlu olması için birçok renk seçeneği mevcuttur.</v>
      </c>
      <c r="AL1232" s="149" t="str">
        <f>IF(C1232&gt;0,+VLOOKUP($C1232,'STYLE NAMES'!$B:$AC,16,FALSE),"")</f>
        <v>*Ekstra yumuşak ve rahat teknik örme kumaş
* 4 yöne esneyen kumaş
* Nefes Alabilir ve Hızlı Kuruma
* Kırışmaz ve Bakımı Kolay
Kompozisyon:
%90 Polyamid %10 Elastan</v>
      </c>
      <c r="AM1232" s="149" t="str">
        <f>IF(C1232&gt;0,+VLOOKUP($C1232,'STYLE NAMES'!$B:$AC,17,FALSE),"")</f>
        <v>Makinede 30°C' de Yıkayın
Hassas Yıkama
Ilık ütü yapın
Tersten ütüleyin
Logo ve baskıları ÜTÜLEMEYİN
Çamaşır suyu kullanmayın
Kurutma Makinesinde Kurutmayın</v>
      </c>
      <c r="AN1232" s="149" t="str">
        <f>IF($C1232&gt;0,$C1232&amp;" "&amp;$P1232&amp;" "&amp;+VLOOKUP($C1232,'STYLE NAMES'!$B:$AC,18,FALSE),"""")</f>
        <v>ASPEN-STRASS BROWN MAGILETTA DONNA MANICA LUNGA QUARTER ZIP CON STRASS</v>
      </c>
      <c r="AO1232" s="101" t="str">
        <f>"Disegnato da Cavalier SanMarco "&amp;(AN1232)&amp;"; "&amp;IF(C1232&gt;0,+VLOOKUP($C1232,'STYLE NAMES'!$B:$AC,19,FALSE),"")</f>
        <v>Disegnato da Cavalier SanMarco ASPEN-STRASS BROWN MAGILETTA DONNA MANICA LUNGA QUARTER ZIP CON STRASS; ASPEN Maglietta tecnica a mezza zip / Second Skin
I tuoi base layer preferiti ora arrivano con un tocco di strass per elevare la tua eleganza e brillantezza.
Chic, confortevole e tecnica 
Queste magliette elegante sono progettati per cavalcare e allenarsi con stile
Disponibile in molti colori per abbinarsi all'attrezzatura del tuo cavallo</v>
      </c>
      <c r="AP1232" s="101" t="str">
        <f>IF(C1232&gt;0,+VLOOKUP($C1232,'STYLE NAMES'!$B:$AC,20,FALSE),"")</f>
        <v>Jersey tecnico extra-morbido e confortevole 
Tessuto elasticizzato 4-way stretch 
Traspirante e ad asciugatura rapida 
No stiro e di facile manutenzione 
Composizione: 
90% Poliammide, 10% Elastan</v>
      </c>
      <c r="AQ1232" s="101" t="str">
        <f>IF(C1232&gt;0,+VLOOKUP($C1232,'STYLE NAMES'!$B:$AC,21,FALSE),"")</f>
        <v>Lavare in lavatrice a 30°C Ciclo delicato 
Stirare a bassa temperatura
Stirare al rovescio 
Non stirare su loghi o stampe 
Non candeggiare 
Non asciugare in asciugatrice</v>
      </c>
      <c r="AR1232" s="101">
        <f>IF(D1232&gt;0,+VLOOKUP($C1232,'STYLE NAMES'!$B:$AC,22,FALSE),"")</f>
        <v>0</v>
      </c>
      <c r="AS1232" s="101">
        <f>IF(E1232&gt;0,+VLOOKUP($C1232,'STYLE NAMES'!$B:$AC,23,FALSE),"")</f>
        <v>0</v>
      </c>
      <c r="AT1232" s="101">
        <f>IF(F1232&gt;0,+VLOOKUP($C1232,'STYLE NAMES'!$B:$AC,24,FALSE),"")</f>
        <v>0</v>
      </c>
      <c r="AU1232" s="101">
        <f>IF(G1232&gt;0,+VLOOKUP($C1232,'STYLE NAMES'!$B:$AC,25,FALSE),"")</f>
        <v>0</v>
      </c>
      <c r="AV1232" s="101">
        <f>+VLOOKUP($S1232,'CODE GENERATOR'!$P:$AM,15,FALSE)</f>
        <v>0</v>
      </c>
      <c r="AW1232" s="101">
        <f>+VLOOKUP($S1232,'CODE GENERATOR'!$P:$AM,16,FALSE)</f>
        <v>0</v>
      </c>
      <c r="AX1232" s="101">
        <f>+VLOOKUP($S1232,'CODE GENERATOR'!$P:$AM,17,FALSE)</f>
        <v>0</v>
      </c>
      <c r="AY1232" s="101">
        <f>+VLOOKUP($S1232,'CODE GENERATOR'!$P:$AM,18,FALSE)</f>
        <v>0</v>
      </c>
      <c r="AZ1232" s="101">
        <f>+VLOOKUP($S1232,'CODE GENERATOR'!$P:$AM,19,FALSE)</f>
        <v>0</v>
      </c>
      <c r="BA1232" s="101">
        <f>+VLOOKUP($S1232,'CODE GENERATOR'!$P:$AM,20,FALSE)</f>
        <v>0</v>
      </c>
      <c r="BB1232" s="101">
        <f>+VLOOKUP($S1232,'CODE GENERATOR'!$P:$AM,21,FALSE)</f>
        <v>0</v>
      </c>
      <c r="BC1232" s="101">
        <f>+VLOOKUP($S1232,'CODE GENERATOR'!$P:$AM,22,FALSE)</f>
        <v>0</v>
      </c>
      <c r="BD1232" s="101">
        <f>+VLOOKUP($S1232,'CODE GENERATOR'!$P:$AM,23,FALSE)</f>
        <v>0</v>
      </c>
      <c r="BE1232" s="101">
        <f>+VLOOKUP($S1232,'CODE GENERATOR'!$P:$AM,24,FALSE)</f>
        <v>0</v>
      </c>
      <c r="BF1232" s="101">
        <f>IF(C1232&gt;0,+VLOOKUP(G1232,'CATEGORY ID'!$A$1:$L$118,3,FALSE),"")</f>
        <v>30</v>
      </c>
      <c r="BG1232" s="101">
        <f>IF(C1232&gt;0,+VLOOKUP(H1232,'CATEGORY ID'!$D$1:$L$118,3,FALSE),"")</f>
        <v>3</v>
      </c>
      <c r="BH1232" s="101">
        <f>IF(C1232&gt;0,+VLOOKUP((+H1232&amp;I1232),'CATEGORY ID'!$H$1:$I$121,2,FALSE),"")</f>
        <v>109</v>
      </c>
      <c r="BI1232" s="101"/>
      <c r="BJ1232" s="101">
        <f>IF(C1232&gt;0,IF(COUNTIF('CATEGORY ID'!$K$1:$K$121,+H1232&amp;K1232) &gt; 0, +VLOOKUP(+H1232&amp;K1232,'CATEGORY ID'!$K$1:$L$121,2,FALSE),""),"")</f>
        <v>48</v>
      </c>
      <c r="BK1232" s="101" t="str">
        <f>IF(C1232&gt;0,IF(COUNTIF('CATEGORY ID'!$K$124:$K$165, +VLOOKUP(C1232,'STYLE NAMES'!$B:$AE,30,FALSE)) &gt; 0, +VLOOKUP(VLOOKUP(C1232,'STYLE NAMES'!$B:$AE,30,FALSE),'CATEGORY ID'!K:M,2,FALSE),""),"")</f>
        <v/>
      </c>
      <c r="BL1232" s="101"/>
      <c r="BM1232" s="101"/>
      <c r="BN1232" s="101"/>
      <c r="BO1232" s="101"/>
      <c r="BP1232" s="101"/>
      <c r="BQ1232" s="101"/>
      <c r="BR1232" s="101" t="str" cm="1">
        <f t="array" ref="BR1232">IF(C1232&gt;0,_xlfn.TEXTJOIN(";", TRUE,_xlfn.UNIQUE(_xlfn._xlws.FILTER(BF1232:BQ1232,(BF1232:BQ1232&gt;0)),TRUE,FALSE)),"")&amp;";"&amp;BS1232</f>
        <v>30;3;109;48;</v>
      </c>
      <c r="BS1232" s="101"/>
      <c r="BT1232" s="101"/>
      <c r="BU1232" s="106">
        <f>IF(C1232&gt;0,+VLOOKUP($C1232,'STYLE NAMES'!$B:$AC,26,FALSE),"")</f>
        <v>119.9</v>
      </c>
      <c r="BV1232" s="106">
        <f>IF(C1232&gt;0,+VLOOKUP($C1232,'STYLE NAMES'!$B:$AC,27,FALSE),"")</f>
        <v>6590</v>
      </c>
      <c r="BW1232" s="106">
        <f>IF(C1232&gt;0,+VLOOKUP($C1232,'STYLE NAMES'!$B:$AC,28,FALSE),"")</f>
        <v>137.88499999999999</v>
      </c>
      <c r="BX1232" s="101"/>
      <c r="BZ1232" s="101">
        <v>3</v>
      </c>
      <c r="CA1232" s="137">
        <f t="shared" si="101"/>
        <v>0</v>
      </c>
      <c r="CB1232" s="137" t="str">
        <f>+VLOOKUP(C1232,'[2]STYLES &amp; MODELS MATRIX'!$A:$G,7,FALSE)</f>
        <v>GHOST</v>
      </c>
      <c r="CC1232" s="137" t="str">
        <f>+VLOOKUP(C1232,'[1]STYLES &amp; SIZE CHARTS'!$A:$H,8,FALSE)</f>
        <v>WT-LSBL1</v>
      </c>
      <c r="CD1232" s="137"/>
    </row>
    <row r="1233" spans="2:82" ht="12" customHeight="1" x14ac:dyDescent="0.2">
      <c r="B1233" s="101" t="s">
        <v>1028</v>
      </c>
      <c r="C1233" s="101" t="s">
        <v>3939</v>
      </c>
      <c r="D1233" s="101" t="s">
        <v>3940</v>
      </c>
      <c r="E1233" s="203" t="s">
        <v>3949</v>
      </c>
      <c r="F1233" s="101" t="s">
        <v>2249</v>
      </c>
      <c r="G1233" s="101" t="str">
        <f>IF(C1233&gt;0,+VLOOKUP($C1233,'STYLE NAMES'!$B:$AC,4,FALSE),"")</f>
        <v>RIDER</v>
      </c>
      <c r="H1233" s="101" t="str">
        <f>IF(C1233&gt;0,+VLOOKUP($C1233,'STYLE NAMES'!$B:$AC,5,FALSE),"")</f>
        <v>WOMEN</v>
      </c>
      <c r="I1233" s="101" t="str">
        <f>IF(C1233&gt;0,+VLOOKUP($C1233,'STYLE NAMES'!$B:$AC,6,FALSE),"")</f>
        <v>TOPS</v>
      </c>
      <c r="J1233" s="101" t="str">
        <f>IF(C1233&gt;0,+VLOOKUP($C1233,'STYLE NAMES'!$B:$AC,7,FALSE),"")</f>
        <v>WOMEN</v>
      </c>
      <c r="K1233" s="101" t="str">
        <f>IF(C1233&gt;0,+VLOOKUP($C1233,'STYLE NAMES'!$B:$AC,8,FALSE),"")</f>
        <v>BASE LAYERS</v>
      </c>
      <c r="L1233" s="101" t="str">
        <f>IF(E1233&gt;0,+VLOOKUP($E1233,'CODE GENERATOR'!$D:$T,3,FALSE),"")</f>
        <v>W</v>
      </c>
      <c r="M1233" s="101" t="str">
        <f>IF(E1233&gt;0,+VLOOKUP($E1233,'CODE GENERATOR'!$D:$T,4,FALSE),"")</f>
        <v>TECH JERSEY</v>
      </c>
      <c r="N1233" s="101" t="str">
        <f>IF(E1233&gt;0,+VLOOKUP($E1233,'CODE GENERATOR'!$D:$T,6,FALSE),"")</f>
        <v>BROWN</v>
      </c>
      <c r="O1233" s="101" t="str">
        <f>IF(E1233&gt;0,+VLOOKUP($E1233,'CODE GENERATOR'!$D:$T,7,FALSE),"")</f>
        <v>BROWN</v>
      </c>
      <c r="P1233" s="101" t="str">
        <f t="shared" si="99"/>
        <v>BROWN</v>
      </c>
      <c r="Q1233" s="104" t="str">
        <f>IF(E1233&gt;0,+VLOOKUP($E1233,'CODE GENERATOR'!$D:$T,11,FALSE),"")</f>
        <v>R.TOPWN_BLY0113W</v>
      </c>
      <c r="R1233" s="104" t="str">
        <f>IF(E1233&gt;0,+VLOOKUP($E1233,'CODE GENERATOR'!$D:$T,12,FALSE),"")</f>
        <v>TJR0038BRWBRW</v>
      </c>
      <c r="S1233" s="104" t="str">
        <f>IF(E1233&gt;0,+VLOOKUP($E1233,'CODE GENERATOR'!$D:$T,13,FALSE),"")</f>
        <v>R.TOPWN_BLY0113W_TJR0038BRWBRW</v>
      </c>
      <c r="T1233" s="104" t="str">
        <f t="shared" si="100"/>
        <v>R.TOPWN_BLY0113W_TJR0038BRWBRW_XL</v>
      </c>
      <c r="U1233" s="105"/>
      <c r="V1233" s="107" t="str" cm="1">
        <f t="array" ref="V1233">_xlfn.TEXTJOIN(";", TRUE, _xlfn.UNIQUE(_xlfn._xlws.FILTER(P$3:P$10029, C$3:C$10029=C1233)))</f>
        <v>BROWN</v>
      </c>
      <c r="W1233" s="107" t="str" cm="1">
        <f t="array" ref="W1233">_xlfn.TEXTJOIN(";", TRUE, _xlfn.UNIQUE(_xlfn._xlws.FILTER(F$3:F$10029, C$3:C$10029=C1233)))</f>
        <v>XS;S;M;L;XL;XXL</v>
      </c>
      <c r="X1233" s="101">
        <f>IF(E1233&gt;0,+VLOOKUP($E1233,'CODE GENERATOR'!$D:$AC,19,FALSE),0)</f>
        <v>0</v>
      </c>
      <c r="Y1233" s="101" t="str">
        <f>IF(E1233&gt;0,+VLOOKUP($E1233,'CODE GENERATOR'!$D:$AC,20,FALSE),0)</f>
        <v/>
      </c>
      <c r="Z1233" s="101" t="str">
        <f>IF(E1233&gt;0,+VLOOKUP($E1233,'CODE GENERATOR'!$D:$AC,21,FALSE),0)</f>
        <v/>
      </c>
      <c r="AA1233" s="101"/>
      <c r="AB1233" s="101"/>
      <c r="AC1233" s="101"/>
      <c r="AD1233" s="101"/>
      <c r="AE1233" s="101"/>
      <c r="AF1233" s="149" t="str">
        <f>IF($C1233&gt;0,$C1233&amp;" "&amp;$P1233&amp;" "&amp;+VLOOKUP($C1233,'STYLE NAMES'!$B:$AC,10,FALSE),"""")</f>
        <v>ASPEN-STRASS BROWN WOMEN'S LONG SLEEVE BASE LAYER QUARTER ZIP WITH STRASS</v>
      </c>
      <c r="AG1233" s="101" t="str">
        <f>"Enjoy our "&amp;(AF1233)&amp;"; "&amp;IF(C1233&gt;0,+VLOOKUP($C1233,'STYLE NAMES'!$B:$AC,11,FALSE),"")</f>
        <v>Enjoy our ASPEN-STRASS BROWN WOMEN'S LONG SLEEVE BASE LAYER QUARTER ZIP WITH STRASS; ASPEN Quarter Zip Base Layer / Second Skin
Your favorite base layers now come with a touch of Strass to elavate your elegance and shine.
Chic, comfortable and technical
These elegant base layers are designed to ride and train in style.
Available in many colors to match your horse's gear.</v>
      </c>
      <c r="AH1233" s="101" t="str">
        <f>IF(C1233&gt;0,+VLOOKUP($C1233,'STYLE NAMES'!$B:$AC,12,FALSE),"")</f>
        <v>*Extra-soft and comfortable technical jersey
* 4-way stretch fabric
* Breathable and Quick Dry
* Wrinkle-free and Easy Care
Composition:
90% Polyamide 10% Elasthane</v>
      </c>
      <c r="AI1233" s="101" t="str">
        <f>IF(C1233&gt;0,+VLOOKUP($C1233,'STYLE NAMES'!$B:$AC,13,FALSE),"")</f>
        <v>Machine Wash at 30°C
Mild process
Iron at low temperature
Iron from REVERSE
Do NOT iron on logos or prints
Do not bleach
Do NOT Tumble Dry</v>
      </c>
      <c r="AJ1233" s="149" t="str">
        <f>IF($C1233&gt;0,$C1233&amp;" "&amp;$P1233&amp;" "&amp;+VLOOKUP($C1233,'STYLE NAMES'!$B:$AC,14,FALSE),"""")</f>
        <v>ASPEN-STRASS BROWN STRASS TAŞ DETAYLI KADIN UZUN KOL FERMUARLI T-SHIRT</v>
      </c>
      <c r="AK1233" s="149" t="str">
        <f>"Cavalier SanMarco tarafından tasarlanan "&amp;(AJ1233)&amp;"; "&amp;IF(C1233&gt;0,+VLOOKUP($C1233,'STYLE NAMES'!$B:$AC,15,FALSE),"")</f>
        <v>Cavalier SanMarco tarafından tasarlanan ASPEN-STRASS BROWN STRASS TAŞ DETAYLI KADIN UZUN KOL FERMUARLI T-SHIRT; ASPEN Fermuarlı Uzun Kol Antrenman T-shirt / Second Skin
En sevdiğiniz base layerlar, zarafetinizi ve ışıltınızı artırmak için artık Strass taş detayına sahip.
Şık, konforlu ve teknik
Bu zarif t-shirtler, şık bir şekilde ata binmeniz ve antrenman yapmanız için tasarlanmıştır.
Atınızda kullandığınız malzemelerle uyumlu olması için birçok renk seçeneği mevcuttur.</v>
      </c>
      <c r="AL1233" s="149" t="str">
        <f>IF(C1233&gt;0,+VLOOKUP($C1233,'STYLE NAMES'!$B:$AC,16,FALSE),"")</f>
        <v>*Ekstra yumuşak ve rahat teknik örme kumaş
* 4 yöne esneyen kumaş
* Nefes Alabilir ve Hızlı Kuruma
* Kırışmaz ve Bakımı Kolay
Kompozisyon:
%90 Polyamid %10 Elastan</v>
      </c>
      <c r="AM1233" s="149" t="str">
        <f>IF(C1233&gt;0,+VLOOKUP($C1233,'STYLE NAMES'!$B:$AC,17,FALSE),"")</f>
        <v>Makinede 30°C' de Yıkayın
Hassas Yıkama
Ilık ütü yapın
Tersten ütüleyin
Logo ve baskıları ÜTÜLEMEYİN
Çamaşır suyu kullanmayın
Kurutma Makinesinde Kurutmayın</v>
      </c>
      <c r="AN1233" s="149" t="str">
        <f>IF($C1233&gt;0,$C1233&amp;" "&amp;$P1233&amp;" "&amp;+VLOOKUP($C1233,'STYLE NAMES'!$B:$AC,18,FALSE),"""")</f>
        <v>ASPEN-STRASS BROWN MAGILETTA DONNA MANICA LUNGA QUARTER ZIP CON STRASS</v>
      </c>
      <c r="AO1233" s="101" t="str">
        <f>"Disegnato da Cavalier SanMarco "&amp;(AN1233)&amp;"; "&amp;IF(C1233&gt;0,+VLOOKUP($C1233,'STYLE NAMES'!$B:$AC,19,FALSE),"")</f>
        <v>Disegnato da Cavalier SanMarco ASPEN-STRASS BROWN MAGILETTA DONNA MANICA LUNGA QUARTER ZIP CON STRASS; ASPEN Maglietta tecnica a mezza zip / Second Skin
I tuoi base layer preferiti ora arrivano con un tocco di strass per elevare la tua eleganza e brillantezza.
Chic, confortevole e tecnica 
Queste magliette elegante sono progettati per cavalcare e allenarsi con stile
Disponibile in molti colori per abbinarsi all'attrezzatura del tuo cavallo</v>
      </c>
      <c r="AP1233" s="101" t="str">
        <f>IF(C1233&gt;0,+VLOOKUP($C1233,'STYLE NAMES'!$B:$AC,20,FALSE),"")</f>
        <v>Jersey tecnico extra-morbido e confortevole 
Tessuto elasticizzato 4-way stretch 
Traspirante e ad asciugatura rapida 
No stiro e di facile manutenzione 
Composizione: 
90% Poliammide, 10% Elastan</v>
      </c>
      <c r="AQ1233" s="101" t="str">
        <f>IF(C1233&gt;0,+VLOOKUP($C1233,'STYLE NAMES'!$B:$AC,21,FALSE),"")</f>
        <v>Lavare in lavatrice a 30°C Ciclo delicato 
Stirare a bassa temperatura
Stirare al rovescio 
Non stirare su loghi o stampe 
Non candeggiare 
Non asciugare in asciugatrice</v>
      </c>
      <c r="AR1233" s="101">
        <f>IF(D1233&gt;0,+VLOOKUP($C1233,'STYLE NAMES'!$B:$AC,22,FALSE),"")</f>
        <v>0</v>
      </c>
      <c r="AS1233" s="101">
        <f>IF(E1233&gt;0,+VLOOKUP($C1233,'STYLE NAMES'!$B:$AC,23,FALSE),"")</f>
        <v>0</v>
      </c>
      <c r="AT1233" s="101">
        <f>IF(F1233&gt;0,+VLOOKUP($C1233,'STYLE NAMES'!$B:$AC,24,FALSE),"")</f>
        <v>0</v>
      </c>
      <c r="AU1233" s="101">
        <f>IF(G1233&gt;0,+VLOOKUP($C1233,'STYLE NAMES'!$B:$AC,25,FALSE),"")</f>
        <v>0</v>
      </c>
      <c r="AV1233" s="101">
        <f>+VLOOKUP($S1233,'CODE GENERATOR'!$P:$AM,15,FALSE)</f>
        <v>0</v>
      </c>
      <c r="AW1233" s="101">
        <f>+VLOOKUP($S1233,'CODE GENERATOR'!$P:$AM,16,FALSE)</f>
        <v>0</v>
      </c>
      <c r="AX1233" s="101">
        <f>+VLOOKUP($S1233,'CODE GENERATOR'!$P:$AM,17,FALSE)</f>
        <v>0</v>
      </c>
      <c r="AY1233" s="101">
        <f>+VLOOKUP($S1233,'CODE GENERATOR'!$P:$AM,18,FALSE)</f>
        <v>0</v>
      </c>
      <c r="AZ1233" s="101">
        <f>+VLOOKUP($S1233,'CODE GENERATOR'!$P:$AM,19,FALSE)</f>
        <v>0</v>
      </c>
      <c r="BA1233" s="101">
        <f>+VLOOKUP($S1233,'CODE GENERATOR'!$P:$AM,20,FALSE)</f>
        <v>0</v>
      </c>
      <c r="BB1233" s="101">
        <f>+VLOOKUP($S1233,'CODE GENERATOR'!$P:$AM,21,FALSE)</f>
        <v>0</v>
      </c>
      <c r="BC1233" s="101">
        <f>+VLOOKUP($S1233,'CODE GENERATOR'!$P:$AM,22,FALSE)</f>
        <v>0</v>
      </c>
      <c r="BD1233" s="101">
        <f>+VLOOKUP($S1233,'CODE GENERATOR'!$P:$AM,23,FALSE)</f>
        <v>0</v>
      </c>
      <c r="BE1233" s="101">
        <f>+VLOOKUP($S1233,'CODE GENERATOR'!$P:$AM,24,FALSE)</f>
        <v>0</v>
      </c>
      <c r="BF1233" s="101">
        <f>IF(C1233&gt;0,+VLOOKUP(G1233,'CATEGORY ID'!$A$1:$L$118,3,FALSE),"")</f>
        <v>30</v>
      </c>
      <c r="BG1233" s="101">
        <f>IF(C1233&gt;0,+VLOOKUP(H1233,'CATEGORY ID'!$D$1:$L$118,3,FALSE),"")</f>
        <v>3</v>
      </c>
      <c r="BH1233" s="101">
        <f>IF(C1233&gt;0,+VLOOKUP((+H1233&amp;I1233),'CATEGORY ID'!$H$1:$I$121,2,FALSE),"")</f>
        <v>109</v>
      </c>
      <c r="BI1233" s="101"/>
      <c r="BJ1233" s="101">
        <f>IF(C1233&gt;0,IF(COUNTIF('CATEGORY ID'!$K$1:$K$121,+H1233&amp;K1233) &gt; 0, +VLOOKUP(+H1233&amp;K1233,'CATEGORY ID'!$K$1:$L$121,2,FALSE),""),"")</f>
        <v>48</v>
      </c>
      <c r="BK1233" s="101" t="str">
        <f>IF(C1233&gt;0,IF(COUNTIF('CATEGORY ID'!$K$124:$K$165, +VLOOKUP(C1233,'STYLE NAMES'!$B:$AE,30,FALSE)) &gt; 0, +VLOOKUP(VLOOKUP(C1233,'STYLE NAMES'!$B:$AE,30,FALSE),'CATEGORY ID'!K:M,2,FALSE),""),"")</f>
        <v/>
      </c>
      <c r="BL1233" s="101"/>
      <c r="BM1233" s="101"/>
      <c r="BN1233" s="101"/>
      <c r="BO1233" s="101"/>
      <c r="BP1233" s="101"/>
      <c r="BQ1233" s="101"/>
      <c r="BR1233" s="101" t="str" cm="1">
        <f t="array" ref="BR1233">IF(C1233&gt;0,_xlfn.TEXTJOIN(";", TRUE,_xlfn.UNIQUE(_xlfn._xlws.FILTER(BF1233:BQ1233,(BF1233:BQ1233&gt;0)),TRUE,FALSE)),"")&amp;";"&amp;BS1233</f>
        <v>30;3;109;48;</v>
      </c>
      <c r="BS1233" s="101"/>
      <c r="BT1233" s="101"/>
      <c r="BU1233" s="106">
        <f>IF(C1233&gt;0,+VLOOKUP($C1233,'STYLE NAMES'!$B:$AC,26,FALSE),"")</f>
        <v>119.9</v>
      </c>
      <c r="BV1233" s="106">
        <f>IF(C1233&gt;0,+VLOOKUP($C1233,'STYLE NAMES'!$B:$AC,27,FALSE),"")</f>
        <v>6590</v>
      </c>
      <c r="BW1233" s="106">
        <f>IF(C1233&gt;0,+VLOOKUP($C1233,'STYLE NAMES'!$B:$AC,28,FALSE),"")</f>
        <v>137.88499999999999</v>
      </c>
      <c r="BX1233" s="101"/>
      <c r="BZ1233" s="101">
        <v>2</v>
      </c>
      <c r="CA1233" s="137">
        <f t="shared" si="101"/>
        <v>0</v>
      </c>
      <c r="CB1233" s="137" t="str">
        <f>+VLOOKUP(C1233,'[2]STYLES &amp; MODELS MATRIX'!$A:$G,7,FALSE)</f>
        <v>GHOST</v>
      </c>
      <c r="CC1233" s="137" t="str">
        <f>+VLOOKUP(C1233,'[1]STYLES &amp; SIZE CHARTS'!$A:$H,8,FALSE)</f>
        <v>WT-LSBL1</v>
      </c>
      <c r="CD1233" s="137"/>
    </row>
    <row r="1234" spans="2:82" ht="12" customHeight="1" x14ac:dyDescent="0.2">
      <c r="B1234" s="101" t="s">
        <v>1028</v>
      </c>
      <c r="C1234" s="101" t="s">
        <v>3939</v>
      </c>
      <c r="D1234" s="101" t="s">
        <v>3940</v>
      </c>
      <c r="E1234" s="203" t="s">
        <v>3949</v>
      </c>
      <c r="F1234" s="101" t="s">
        <v>2347</v>
      </c>
      <c r="G1234" s="101" t="str">
        <f>IF(C1234&gt;0,+VLOOKUP($C1234,'STYLE NAMES'!$B:$AC,4,FALSE),"")</f>
        <v>RIDER</v>
      </c>
      <c r="H1234" s="101" t="str">
        <f>IF(C1234&gt;0,+VLOOKUP($C1234,'STYLE NAMES'!$B:$AC,5,FALSE),"")</f>
        <v>WOMEN</v>
      </c>
      <c r="I1234" s="101" t="str">
        <f>IF(C1234&gt;0,+VLOOKUP($C1234,'STYLE NAMES'!$B:$AC,6,FALSE),"")</f>
        <v>TOPS</v>
      </c>
      <c r="J1234" s="101" t="str">
        <f>IF(C1234&gt;0,+VLOOKUP($C1234,'STYLE NAMES'!$B:$AC,7,FALSE),"")</f>
        <v>WOMEN</v>
      </c>
      <c r="K1234" s="101" t="str">
        <f>IF(C1234&gt;0,+VLOOKUP($C1234,'STYLE NAMES'!$B:$AC,8,FALSE),"")</f>
        <v>BASE LAYERS</v>
      </c>
      <c r="L1234" s="101" t="str">
        <f>IF(E1234&gt;0,+VLOOKUP($E1234,'CODE GENERATOR'!$D:$T,3,FALSE),"")</f>
        <v>W</v>
      </c>
      <c r="M1234" s="101" t="str">
        <f>IF(E1234&gt;0,+VLOOKUP($E1234,'CODE GENERATOR'!$D:$T,4,FALSE),"")</f>
        <v>TECH JERSEY</v>
      </c>
      <c r="N1234" s="101" t="str">
        <f>IF(E1234&gt;0,+VLOOKUP($E1234,'CODE GENERATOR'!$D:$T,6,FALSE),"")</f>
        <v>BROWN</v>
      </c>
      <c r="O1234" s="101" t="str">
        <f>IF(E1234&gt;0,+VLOOKUP($E1234,'CODE GENERATOR'!$D:$T,7,FALSE),"")</f>
        <v>BROWN</v>
      </c>
      <c r="P1234" s="101" t="str">
        <f t="shared" si="99"/>
        <v>BROWN</v>
      </c>
      <c r="Q1234" s="104" t="str">
        <f>IF(E1234&gt;0,+VLOOKUP($E1234,'CODE GENERATOR'!$D:$T,11,FALSE),"")</f>
        <v>R.TOPWN_BLY0113W</v>
      </c>
      <c r="R1234" s="104" t="str">
        <f>IF(E1234&gt;0,+VLOOKUP($E1234,'CODE GENERATOR'!$D:$T,12,FALSE),"")</f>
        <v>TJR0038BRWBRW</v>
      </c>
      <c r="S1234" s="104" t="str">
        <f>IF(E1234&gt;0,+VLOOKUP($E1234,'CODE GENERATOR'!$D:$T,13,FALSE),"")</f>
        <v>R.TOPWN_BLY0113W_TJR0038BRWBRW</v>
      </c>
      <c r="T1234" s="104" t="str">
        <f t="shared" si="100"/>
        <v>R.TOPWN_BLY0113W_TJR0038BRWBRW_XXL</v>
      </c>
      <c r="U1234" s="105"/>
      <c r="V1234" s="107" t="str" cm="1">
        <f t="array" ref="V1234">_xlfn.TEXTJOIN(";", TRUE, _xlfn.UNIQUE(_xlfn._xlws.FILTER(P$3:P$10029, C$3:C$10029=C1234)))</f>
        <v>BROWN</v>
      </c>
      <c r="W1234" s="107" t="str" cm="1">
        <f t="array" ref="W1234">_xlfn.TEXTJOIN(";", TRUE, _xlfn.UNIQUE(_xlfn._xlws.FILTER(F$3:F$10029, C$3:C$10029=C1234)))</f>
        <v>XS;S;M;L;XL;XXL</v>
      </c>
      <c r="X1234" s="101">
        <f>IF(E1234&gt;0,+VLOOKUP($E1234,'CODE GENERATOR'!$D:$AC,19,FALSE),0)</f>
        <v>0</v>
      </c>
      <c r="Y1234" s="101" t="str">
        <f>IF(E1234&gt;0,+VLOOKUP($E1234,'CODE GENERATOR'!$D:$AC,20,FALSE),0)</f>
        <v/>
      </c>
      <c r="Z1234" s="101" t="str">
        <f>IF(E1234&gt;0,+VLOOKUP($E1234,'CODE GENERATOR'!$D:$AC,21,FALSE),0)</f>
        <v/>
      </c>
      <c r="AA1234" s="101"/>
      <c r="AB1234" s="101"/>
      <c r="AC1234" s="101"/>
      <c r="AD1234" s="101"/>
      <c r="AE1234" s="101"/>
      <c r="AF1234" s="149" t="str">
        <f>IF($C1234&gt;0,$C1234&amp;" "&amp;$P1234&amp;" "&amp;+VLOOKUP($C1234,'STYLE NAMES'!$B:$AC,10,FALSE),"""")</f>
        <v>ASPEN-STRASS BROWN WOMEN'S LONG SLEEVE BASE LAYER QUARTER ZIP WITH STRASS</v>
      </c>
      <c r="AG1234" s="101" t="str">
        <f>"Enjoy our "&amp;(AF1234)&amp;"; "&amp;IF(C1234&gt;0,+VLOOKUP($C1234,'STYLE NAMES'!$B:$AC,11,FALSE),"")</f>
        <v>Enjoy our ASPEN-STRASS BROWN WOMEN'S LONG SLEEVE BASE LAYER QUARTER ZIP WITH STRASS; ASPEN Quarter Zip Base Layer / Second Skin
Your favorite base layers now come with a touch of Strass to elavate your elegance and shine.
Chic, comfortable and technical
These elegant base layers are designed to ride and train in style.
Available in many colors to match your horse's gear.</v>
      </c>
      <c r="AH1234" s="101" t="str">
        <f>IF(C1234&gt;0,+VLOOKUP($C1234,'STYLE NAMES'!$B:$AC,12,FALSE),"")</f>
        <v>*Extra-soft and comfortable technical jersey
* 4-way stretch fabric
* Breathable and Quick Dry
* Wrinkle-free and Easy Care
Composition:
90% Polyamide 10% Elasthane</v>
      </c>
      <c r="AI1234" s="101" t="str">
        <f>IF(C1234&gt;0,+VLOOKUP($C1234,'STYLE NAMES'!$B:$AC,13,FALSE),"")</f>
        <v>Machine Wash at 30°C
Mild process
Iron at low temperature
Iron from REVERSE
Do NOT iron on logos or prints
Do not bleach
Do NOT Tumble Dry</v>
      </c>
      <c r="AJ1234" s="149" t="str">
        <f>IF($C1234&gt;0,$C1234&amp;" "&amp;$P1234&amp;" "&amp;+VLOOKUP($C1234,'STYLE NAMES'!$B:$AC,14,FALSE),"""")</f>
        <v>ASPEN-STRASS BROWN STRASS TAŞ DETAYLI KADIN UZUN KOL FERMUARLI T-SHIRT</v>
      </c>
      <c r="AK1234" s="149" t="str">
        <f>"Cavalier SanMarco tarafından tasarlanan "&amp;(AJ1234)&amp;"; "&amp;IF(C1234&gt;0,+VLOOKUP($C1234,'STYLE NAMES'!$B:$AC,15,FALSE),"")</f>
        <v>Cavalier SanMarco tarafından tasarlanan ASPEN-STRASS BROWN STRASS TAŞ DETAYLI KADIN UZUN KOL FERMUARLI T-SHIRT; ASPEN Fermuarlı Uzun Kol Antrenman T-shirt / Second Skin
En sevdiğiniz base layerlar, zarafetinizi ve ışıltınızı artırmak için artık Strass taş detayına sahip.
Şık, konforlu ve teknik
Bu zarif t-shirtler, şık bir şekilde ata binmeniz ve antrenman yapmanız için tasarlanmıştır.
Atınızda kullandığınız malzemelerle uyumlu olması için birçok renk seçeneği mevcuttur.</v>
      </c>
      <c r="AL1234" s="149" t="str">
        <f>IF(C1234&gt;0,+VLOOKUP($C1234,'STYLE NAMES'!$B:$AC,16,FALSE),"")</f>
        <v>*Ekstra yumuşak ve rahat teknik örme kumaş
* 4 yöne esneyen kumaş
* Nefes Alabilir ve Hızlı Kuruma
* Kırışmaz ve Bakımı Kolay
Kompozisyon:
%90 Polyamid %10 Elastan</v>
      </c>
      <c r="AM1234" s="149" t="str">
        <f>IF(C1234&gt;0,+VLOOKUP($C1234,'STYLE NAMES'!$B:$AC,17,FALSE),"")</f>
        <v>Makinede 30°C' de Yıkayın
Hassas Yıkama
Ilık ütü yapın
Tersten ütüleyin
Logo ve baskıları ÜTÜLEMEYİN
Çamaşır suyu kullanmayın
Kurutma Makinesinde Kurutmayın</v>
      </c>
      <c r="AN1234" s="149" t="str">
        <f>IF($C1234&gt;0,$C1234&amp;" "&amp;$P1234&amp;" "&amp;+VLOOKUP($C1234,'STYLE NAMES'!$B:$AC,18,FALSE),"""")</f>
        <v>ASPEN-STRASS BROWN MAGILETTA DONNA MANICA LUNGA QUARTER ZIP CON STRASS</v>
      </c>
      <c r="AO1234" s="101" t="str">
        <f>"Disegnato da Cavalier SanMarco "&amp;(AN1234)&amp;"; "&amp;IF(C1234&gt;0,+VLOOKUP($C1234,'STYLE NAMES'!$B:$AC,19,FALSE),"")</f>
        <v>Disegnato da Cavalier SanMarco ASPEN-STRASS BROWN MAGILETTA DONNA MANICA LUNGA QUARTER ZIP CON STRASS; ASPEN Maglietta tecnica a mezza zip / Second Skin
I tuoi base layer preferiti ora arrivano con un tocco di strass per elevare la tua eleganza e brillantezza.
Chic, confortevole e tecnica 
Queste magliette elegante sono progettati per cavalcare e allenarsi con stile
Disponibile in molti colori per abbinarsi all'attrezzatura del tuo cavallo</v>
      </c>
      <c r="AP1234" s="101" t="str">
        <f>IF(C1234&gt;0,+VLOOKUP($C1234,'STYLE NAMES'!$B:$AC,20,FALSE),"")</f>
        <v>Jersey tecnico extra-morbido e confortevole 
Tessuto elasticizzato 4-way stretch 
Traspirante e ad asciugatura rapida 
No stiro e di facile manutenzione 
Composizione: 
90% Poliammide, 10% Elastan</v>
      </c>
      <c r="AQ1234" s="101" t="str">
        <f>IF(C1234&gt;0,+VLOOKUP($C1234,'STYLE NAMES'!$B:$AC,21,FALSE),"")</f>
        <v>Lavare in lavatrice a 30°C Ciclo delicato 
Stirare a bassa temperatura
Stirare al rovescio 
Non stirare su loghi o stampe 
Non candeggiare 
Non asciugare in asciugatrice</v>
      </c>
      <c r="AR1234" s="101">
        <f>IF(D1234&gt;0,+VLOOKUP($C1234,'STYLE NAMES'!$B:$AC,22,FALSE),"")</f>
        <v>0</v>
      </c>
      <c r="AS1234" s="101">
        <f>IF(E1234&gt;0,+VLOOKUP($C1234,'STYLE NAMES'!$B:$AC,23,FALSE),"")</f>
        <v>0</v>
      </c>
      <c r="AT1234" s="101">
        <f>IF(F1234&gt;0,+VLOOKUP($C1234,'STYLE NAMES'!$B:$AC,24,FALSE),"")</f>
        <v>0</v>
      </c>
      <c r="AU1234" s="101">
        <f>IF(G1234&gt;0,+VLOOKUP($C1234,'STYLE NAMES'!$B:$AC,25,FALSE),"")</f>
        <v>0</v>
      </c>
      <c r="AV1234" s="101">
        <f>+VLOOKUP($S1234,'CODE GENERATOR'!$P:$AM,15,FALSE)</f>
        <v>0</v>
      </c>
      <c r="AW1234" s="101">
        <f>+VLOOKUP($S1234,'CODE GENERATOR'!$P:$AM,16,FALSE)</f>
        <v>0</v>
      </c>
      <c r="AX1234" s="101">
        <f>+VLOOKUP($S1234,'CODE GENERATOR'!$P:$AM,17,FALSE)</f>
        <v>0</v>
      </c>
      <c r="AY1234" s="101">
        <f>+VLOOKUP($S1234,'CODE GENERATOR'!$P:$AM,18,FALSE)</f>
        <v>0</v>
      </c>
      <c r="AZ1234" s="101">
        <f>+VLOOKUP($S1234,'CODE GENERATOR'!$P:$AM,19,FALSE)</f>
        <v>0</v>
      </c>
      <c r="BA1234" s="101">
        <f>+VLOOKUP($S1234,'CODE GENERATOR'!$P:$AM,20,FALSE)</f>
        <v>0</v>
      </c>
      <c r="BB1234" s="101">
        <f>+VLOOKUP($S1234,'CODE GENERATOR'!$P:$AM,21,FALSE)</f>
        <v>0</v>
      </c>
      <c r="BC1234" s="101">
        <f>+VLOOKUP($S1234,'CODE GENERATOR'!$P:$AM,22,FALSE)</f>
        <v>0</v>
      </c>
      <c r="BD1234" s="101">
        <f>+VLOOKUP($S1234,'CODE GENERATOR'!$P:$AM,23,FALSE)</f>
        <v>0</v>
      </c>
      <c r="BE1234" s="101">
        <f>+VLOOKUP($S1234,'CODE GENERATOR'!$P:$AM,24,FALSE)</f>
        <v>0</v>
      </c>
      <c r="BF1234" s="101">
        <f>IF(C1234&gt;0,+VLOOKUP(G1234,'CATEGORY ID'!$A$1:$L$118,3,FALSE),"")</f>
        <v>30</v>
      </c>
      <c r="BG1234" s="101">
        <f>IF(C1234&gt;0,+VLOOKUP(H1234,'CATEGORY ID'!$D$1:$L$118,3,FALSE),"")</f>
        <v>3</v>
      </c>
      <c r="BH1234" s="101">
        <f>IF(C1234&gt;0,+VLOOKUP((+H1234&amp;I1234),'CATEGORY ID'!$H$1:$I$121,2,FALSE),"")</f>
        <v>109</v>
      </c>
      <c r="BI1234" s="101"/>
      <c r="BJ1234" s="101">
        <f>IF(C1234&gt;0,IF(COUNTIF('CATEGORY ID'!$K$1:$K$121,+H1234&amp;K1234) &gt; 0, +VLOOKUP(+H1234&amp;K1234,'CATEGORY ID'!$K$1:$L$121,2,FALSE),""),"")</f>
        <v>48</v>
      </c>
      <c r="BK1234" s="101" t="str">
        <f>IF(C1234&gt;0,IF(COUNTIF('CATEGORY ID'!$K$124:$K$165, +VLOOKUP(C1234,'STYLE NAMES'!$B:$AE,30,FALSE)) &gt; 0, +VLOOKUP(VLOOKUP(C1234,'STYLE NAMES'!$B:$AE,30,FALSE),'CATEGORY ID'!K:M,2,FALSE),""),"")</f>
        <v/>
      </c>
      <c r="BL1234" s="101"/>
      <c r="BM1234" s="101"/>
      <c r="BN1234" s="101"/>
      <c r="BO1234" s="101"/>
      <c r="BP1234" s="101"/>
      <c r="BQ1234" s="101"/>
      <c r="BR1234" s="101" t="str" cm="1">
        <f t="array" ref="BR1234">IF(C1234&gt;0,_xlfn.TEXTJOIN(";", TRUE,_xlfn.UNIQUE(_xlfn._xlws.FILTER(BF1234:BQ1234,(BF1234:BQ1234&gt;0)),TRUE,FALSE)),"")&amp;";"&amp;BS1234</f>
        <v>30;3;109;48;</v>
      </c>
      <c r="BS1234" s="101"/>
      <c r="BT1234" s="101"/>
      <c r="BU1234" s="106">
        <f>IF(C1234&gt;0,+VLOOKUP($C1234,'STYLE NAMES'!$B:$AC,26,FALSE),"")</f>
        <v>119.9</v>
      </c>
      <c r="BV1234" s="106">
        <f>IF(C1234&gt;0,+VLOOKUP($C1234,'STYLE NAMES'!$B:$AC,27,FALSE),"")</f>
        <v>6590</v>
      </c>
      <c r="BW1234" s="106">
        <f>IF(C1234&gt;0,+VLOOKUP($C1234,'STYLE NAMES'!$B:$AC,28,FALSE),"")</f>
        <v>137.88499999999999</v>
      </c>
      <c r="BX1234" s="101"/>
      <c r="BZ1234" s="101">
        <v>0</v>
      </c>
      <c r="CA1234" s="137">
        <f t="shared" si="101"/>
        <v>0</v>
      </c>
      <c r="CB1234" s="137" t="str">
        <f>+VLOOKUP(C1234,'[2]STYLES &amp; MODELS MATRIX'!$A:$G,7,FALSE)</f>
        <v>GHOST</v>
      </c>
      <c r="CC1234" s="137" t="str">
        <f>+VLOOKUP(C1234,'[1]STYLES &amp; SIZE CHARTS'!$A:$H,8,FALSE)</f>
        <v>WT-LSBL1</v>
      </c>
      <c r="CD1234" s="137"/>
    </row>
    <row r="1235" spans="2:82" ht="12" customHeight="1" x14ac:dyDescent="0.2">
      <c r="G1235" s="101"/>
      <c r="H1235" s="101"/>
      <c r="I1235" s="101"/>
      <c r="J1235" s="101"/>
      <c r="K1235" s="101"/>
      <c r="L1235" s="101"/>
      <c r="M1235" s="101"/>
      <c r="N1235" s="101"/>
      <c r="O1235" s="101"/>
      <c r="P1235" s="101"/>
      <c r="Q1235" s="104"/>
      <c r="R1235" s="104"/>
      <c r="S1235" s="104"/>
      <c r="T1235" s="104"/>
      <c r="U1235" s="105"/>
      <c r="V1235" s="107"/>
      <c r="W1235" s="107"/>
      <c r="X1235" s="101"/>
      <c r="Y1235" s="101"/>
      <c r="Z1235" s="101"/>
      <c r="AA1235" s="101"/>
      <c r="AB1235" s="101"/>
      <c r="AC1235" s="101"/>
      <c r="AD1235" s="101"/>
      <c r="AE1235" s="101"/>
      <c r="AF1235" s="149"/>
      <c r="AG1235" s="101"/>
      <c r="AH1235" s="101"/>
      <c r="AI1235" s="101"/>
      <c r="AJ1235" s="149"/>
      <c r="AK1235" s="149"/>
      <c r="AL1235" s="149"/>
      <c r="AM1235" s="149"/>
      <c r="AN1235" s="149"/>
      <c r="AO1235" s="101"/>
      <c r="AP1235" s="101"/>
      <c r="AQ1235" s="101"/>
      <c r="AR1235" s="101"/>
      <c r="AS1235" s="101"/>
      <c r="AT1235" s="101"/>
      <c r="AU1235" s="101"/>
      <c r="AV1235" s="101"/>
      <c r="AW1235" s="101"/>
      <c r="AX1235" s="101"/>
      <c r="AY1235" s="101"/>
      <c r="AZ1235" s="101"/>
      <c r="BA1235" s="101"/>
      <c r="BB1235" s="101"/>
      <c r="BC1235" s="101"/>
      <c r="BD1235" s="101"/>
      <c r="BE1235" s="101"/>
      <c r="BF1235" s="101"/>
      <c r="BG1235" s="101"/>
      <c r="BH1235" s="101"/>
      <c r="BI1235" s="101"/>
      <c r="BJ1235" s="101"/>
      <c r="BK1235" s="101"/>
      <c r="BL1235" s="101"/>
      <c r="BM1235" s="101"/>
      <c r="BN1235" s="101"/>
      <c r="BO1235" s="101"/>
      <c r="BP1235" s="101"/>
      <c r="BQ1235" s="101"/>
      <c r="BR1235" s="101"/>
      <c r="BS1235" s="101"/>
      <c r="BT1235" s="101"/>
      <c r="BU1235" s="106"/>
      <c r="BV1235" s="106"/>
      <c r="BW1235" s="106"/>
      <c r="BX1235" s="101"/>
      <c r="BZ1235" s="101"/>
      <c r="CA1235" s="137"/>
      <c r="CB1235" s="137"/>
      <c r="CC1235" s="137"/>
      <c r="CD1235" s="137"/>
    </row>
    <row r="1236" spans="2:82" ht="12" customHeight="1" x14ac:dyDescent="0.2">
      <c r="G1236" s="101"/>
      <c r="H1236" s="101"/>
      <c r="I1236" s="101"/>
      <c r="J1236" s="101"/>
      <c r="K1236" s="101"/>
      <c r="L1236" s="101"/>
      <c r="M1236" s="101"/>
      <c r="N1236" s="101"/>
      <c r="O1236" s="101"/>
      <c r="P1236" s="101"/>
      <c r="Q1236" s="104"/>
      <c r="R1236" s="104"/>
      <c r="S1236" s="104"/>
      <c r="T1236" s="104"/>
      <c r="U1236" s="105"/>
      <c r="V1236" s="107"/>
      <c r="W1236" s="107"/>
      <c r="X1236" s="101"/>
      <c r="Y1236" s="101"/>
      <c r="Z1236" s="101"/>
      <c r="AA1236" s="101"/>
      <c r="AB1236" s="101"/>
      <c r="AC1236" s="101"/>
      <c r="AD1236" s="101"/>
      <c r="AE1236" s="101"/>
      <c r="AF1236" s="149"/>
      <c r="AG1236" s="101"/>
      <c r="AH1236" s="101"/>
      <c r="AI1236" s="101"/>
      <c r="AJ1236" s="149"/>
      <c r="AK1236" s="149"/>
      <c r="AL1236" s="149"/>
      <c r="AM1236" s="149"/>
      <c r="AN1236" s="149"/>
      <c r="AO1236" s="101"/>
      <c r="AP1236" s="101"/>
      <c r="AQ1236" s="101"/>
      <c r="AR1236" s="101"/>
      <c r="AS1236" s="101"/>
      <c r="AT1236" s="101"/>
      <c r="AU1236" s="101"/>
      <c r="AV1236" s="101"/>
      <c r="AW1236" s="101"/>
      <c r="AX1236" s="101"/>
      <c r="AY1236" s="101"/>
      <c r="AZ1236" s="101"/>
      <c r="BA1236" s="101"/>
      <c r="BB1236" s="101"/>
      <c r="BC1236" s="101"/>
      <c r="BD1236" s="101"/>
      <c r="BE1236" s="101"/>
      <c r="BF1236" s="101"/>
      <c r="BG1236" s="101"/>
      <c r="BH1236" s="101"/>
      <c r="BI1236" s="101"/>
      <c r="BJ1236" s="101"/>
      <c r="BK1236" s="101"/>
      <c r="BL1236" s="101"/>
      <c r="BM1236" s="101"/>
      <c r="BN1236" s="101"/>
      <c r="BO1236" s="101"/>
      <c r="BP1236" s="101"/>
      <c r="BQ1236" s="101"/>
      <c r="BR1236" s="101"/>
      <c r="BS1236" s="101"/>
      <c r="BT1236" s="101"/>
      <c r="BU1236" s="106"/>
      <c r="BV1236" s="106"/>
      <c r="BW1236" s="106"/>
      <c r="BX1236" s="101"/>
      <c r="BZ1236" s="101"/>
      <c r="CA1236" s="137"/>
      <c r="CB1236" s="137"/>
      <c r="CC1236" s="137"/>
      <c r="CD1236" s="137"/>
    </row>
    <row r="1237" spans="2:82" ht="12" customHeight="1" x14ac:dyDescent="0.2">
      <c r="G1237" s="101"/>
      <c r="H1237" s="101"/>
      <c r="I1237" s="101"/>
      <c r="J1237" s="101"/>
      <c r="K1237" s="101"/>
      <c r="L1237" s="101"/>
      <c r="M1237" s="101"/>
      <c r="N1237" s="101"/>
      <c r="O1237" s="101"/>
      <c r="P1237" s="101"/>
      <c r="Q1237" s="104"/>
      <c r="R1237" s="104"/>
      <c r="S1237" s="104"/>
      <c r="T1237" s="104"/>
      <c r="U1237" s="105"/>
      <c r="V1237" s="107"/>
      <c r="W1237" s="107"/>
      <c r="X1237" s="101"/>
      <c r="Y1237" s="101"/>
      <c r="Z1237" s="101"/>
      <c r="AA1237" s="101"/>
      <c r="AB1237" s="101"/>
      <c r="AC1237" s="101"/>
      <c r="AD1237" s="101"/>
      <c r="AE1237" s="101"/>
      <c r="AF1237" s="149"/>
      <c r="AG1237" s="101"/>
      <c r="AH1237" s="101"/>
      <c r="AI1237" s="101"/>
      <c r="AJ1237" s="149"/>
      <c r="AK1237" s="149"/>
      <c r="AL1237" s="149"/>
      <c r="AM1237" s="149"/>
      <c r="AN1237" s="149"/>
      <c r="AO1237" s="101"/>
      <c r="AP1237" s="101"/>
      <c r="AQ1237" s="101"/>
      <c r="AR1237" s="101"/>
      <c r="AS1237" s="101"/>
      <c r="AT1237" s="101"/>
      <c r="AU1237" s="101"/>
      <c r="AV1237" s="101"/>
      <c r="AW1237" s="101"/>
      <c r="AX1237" s="101"/>
      <c r="AY1237" s="101"/>
      <c r="AZ1237" s="101"/>
      <c r="BA1237" s="101"/>
      <c r="BB1237" s="101"/>
      <c r="BC1237" s="101"/>
      <c r="BD1237" s="101"/>
      <c r="BE1237" s="101"/>
      <c r="BF1237" s="101"/>
      <c r="BG1237" s="101"/>
      <c r="BH1237" s="101"/>
      <c r="BI1237" s="101"/>
      <c r="BJ1237" s="101"/>
      <c r="BK1237" s="101"/>
      <c r="BL1237" s="101"/>
      <c r="BM1237" s="101"/>
      <c r="BN1237" s="101"/>
      <c r="BO1237" s="101"/>
      <c r="BP1237" s="101"/>
      <c r="BQ1237" s="101"/>
      <c r="BR1237" s="101"/>
      <c r="BS1237" s="101"/>
      <c r="BT1237" s="101"/>
      <c r="BU1237" s="106"/>
      <c r="BV1237" s="106"/>
      <c r="BW1237" s="106"/>
      <c r="BX1237" s="101"/>
      <c r="BZ1237" s="101"/>
      <c r="CA1237" s="137"/>
      <c r="CB1237" s="137"/>
      <c r="CC1237" s="137"/>
      <c r="CD1237" s="137"/>
    </row>
    <row r="1238" spans="2:82" ht="12" customHeight="1" x14ac:dyDescent="0.2">
      <c r="G1238" s="101"/>
      <c r="H1238" s="101"/>
      <c r="I1238" s="101"/>
      <c r="J1238" s="101"/>
      <c r="K1238" s="101"/>
      <c r="L1238" s="101"/>
      <c r="M1238" s="101"/>
      <c r="N1238" s="101"/>
      <c r="O1238" s="101"/>
      <c r="P1238" s="101"/>
      <c r="Q1238" s="104"/>
      <c r="R1238" s="104"/>
      <c r="S1238" s="104"/>
      <c r="T1238" s="104"/>
      <c r="U1238" s="105"/>
      <c r="V1238" s="107"/>
      <c r="W1238" s="107"/>
      <c r="X1238" s="101"/>
      <c r="Y1238" s="101"/>
      <c r="Z1238" s="101"/>
      <c r="AA1238" s="101"/>
      <c r="AB1238" s="101"/>
      <c r="AC1238" s="101"/>
      <c r="AD1238" s="101"/>
      <c r="AE1238" s="101"/>
      <c r="AF1238" s="149"/>
      <c r="AG1238" s="101"/>
      <c r="AH1238" s="101"/>
      <c r="AI1238" s="101"/>
      <c r="AJ1238" s="149"/>
      <c r="AK1238" s="149"/>
      <c r="AL1238" s="149"/>
      <c r="AM1238" s="149"/>
      <c r="AN1238" s="149"/>
      <c r="AO1238" s="101"/>
      <c r="AP1238" s="101"/>
      <c r="AQ1238" s="101"/>
      <c r="AR1238" s="101"/>
      <c r="AS1238" s="101"/>
      <c r="AT1238" s="101"/>
      <c r="AU1238" s="101"/>
      <c r="AV1238" s="101"/>
      <c r="AW1238" s="101"/>
      <c r="AX1238" s="101"/>
      <c r="AY1238" s="101"/>
      <c r="AZ1238" s="101"/>
      <c r="BA1238" s="101"/>
      <c r="BB1238" s="101"/>
      <c r="BC1238" s="101"/>
      <c r="BD1238" s="101"/>
      <c r="BE1238" s="101"/>
      <c r="BF1238" s="101"/>
      <c r="BG1238" s="101"/>
      <c r="BH1238" s="101"/>
      <c r="BI1238" s="101"/>
      <c r="BJ1238" s="101"/>
      <c r="BK1238" s="101"/>
      <c r="BL1238" s="101"/>
      <c r="BM1238" s="101"/>
      <c r="BN1238" s="101"/>
      <c r="BO1238" s="101"/>
      <c r="BP1238" s="101"/>
      <c r="BQ1238" s="101"/>
      <c r="BR1238" s="101"/>
      <c r="BS1238" s="101"/>
      <c r="BT1238" s="101"/>
      <c r="BU1238" s="106"/>
      <c r="BV1238" s="106"/>
      <c r="BW1238" s="106"/>
      <c r="BX1238" s="101"/>
      <c r="BZ1238" s="101"/>
      <c r="CA1238" s="137"/>
      <c r="CB1238" s="137"/>
      <c r="CC1238" s="137"/>
      <c r="CD1238" s="137"/>
    </row>
    <row r="1239" spans="2:82" ht="12" customHeight="1" x14ac:dyDescent="0.2">
      <c r="G1239" s="101"/>
      <c r="H1239" s="101"/>
      <c r="I1239" s="101"/>
      <c r="J1239" s="101"/>
      <c r="K1239" s="101"/>
      <c r="L1239" s="101"/>
      <c r="M1239" s="101"/>
      <c r="N1239" s="101"/>
      <c r="O1239" s="101"/>
      <c r="P1239" s="101"/>
      <c r="Q1239" s="104"/>
      <c r="R1239" s="104"/>
      <c r="S1239" s="104"/>
      <c r="T1239" s="104"/>
      <c r="U1239" s="105"/>
      <c r="V1239" s="107"/>
      <c r="W1239" s="107"/>
      <c r="X1239" s="101"/>
      <c r="Y1239" s="101"/>
      <c r="Z1239" s="101"/>
      <c r="AA1239" s="101"/>
      <c r="AB1239" s="101"/>
      <c r="AC1239" s="101"/>
      <c r="AD1239" s="101"/>
      <c r="AE1239" s="101"/>
      <c r="AF1239" s="149"/>
      <c r="AG1239" s="101"/>
      <c r="AH1239" s="101"/>
      <c r="AI1239" s="101"/>
      <c r="AJ1239" s="149"/>
      <c r="AK1239" s="149"/>
      <c r="AL1239" s="149"/>
      <c r="AM1239" s="149"/>
      <c r="AN1239" s="149"/>
      <c r="AO1239" s="101"/>
      <c r="AP1239" s="101"/>
      <c r="AQ1239" s="101"/>
      <c r="AR1239" s="101"/>
      <c r="AS1239" s="101"/>
      <c r="AT1239" s="101"/>
      <c r="AU1239" s="101"/>
      <c r="AV1239" s="101"/>
      <c r="AW1239" s="101"/>
      <c r="AX1239" s="101"/>
      <c r="AY1239" s="101"/>
      <c r="AZ1239" s="101"/>
      <c r="BA1239" s="101"/>
      <c r="BB1239" s="101"/>
      <c r="BC1239" s="101"/>
      <c r="BD1239" s="101"/>
      <c r="BE1239" s="101"/>
      <c r="BF1239" s="101"/>
      <c r="BG1239" s="101"/>
      <c r="BH1239" s="101"/>
      <c r="BI1239" s="101"/>
      <c r="BJ1239" s="101"/>
      <c r="BK1239" s="101"/>
      <c r="BL1239" s="101"/>
      <c r="BM1239" s="101"/>
      <c r="BN1239" s="101"/>
      <c r="BO1239" s="101"/>
      <c r="BP1239" s="101"/>
      <c r="BQ1239" s="101"/>
      <c r="BR1239" s="101"/>
      <c r="BS1239" s="101"/>
      <c r="BT1239" s="101"/>
      <c r="BU1239" s="106"/>
      <c r="BV1239" s="106"/>
      <c r="BW1239" s="106"/>
      <c r="BX1239" s="101"/>
      <c r="BZ1239" s="101"/>
      <c r="CA1239" s="137"/>
      <c r="CB1239" s="137"/>
      <c r="CC1239" s="137"/>
      <c r="CD1239" s="137"/>
    </row>
  </sheetData>
  <autoFilter ref="A2:CF1234"/>
  <phoneticPr fontId="38" type="noConversion"/>
  <conditionalFormatting sqref="A3:A1180">
    <cfRule type="duplicateValues" dxfId="4730" priority="4781"/>
  </conditionalFormatting>
  <conditionalFormatting sqref="A924:A925 A928:A983">
    <cfRule type="duplicateValues" dxfId="4729" priority="2"/>
  </conditionalFormatting>
  <conditionalFormatting sqref="A926:A927">
    <cfRule type="duplicateValues" dxfId="4728" priority="1"/>
  </conditionalFormatting>
  <dataValidations disablePrompts="1" count="1">
    <dataValidation type="list" showInputMessage="1" showErrorMessage="1" sqref="C1211:C1234">
      <formula1>STYLENAMES</formula1>
    </dataValidation>
  </dataValidations>
  <pageMargins left="0.7" right="0.7" top="0.75" bottom="0.75" header="0.3" footer="0.3"/>
  <pageSetup orientation="portrait" horizontalDpi="4294967293" verticalDpi="4294967293" r:id="rId1"/>
  <ignoredErrors>
    <ignoredError sqref="B3:B373 B1090:B1164 B374:B495 B496:B1089 B1165:B1174 B1175:B1210 B1211:B1228 B1229:B1234"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99"/>
  <sheetViews>
    <sheetView workbookViewId="0">
      <pane ySplit="1" topLeftCell="A2" activePane="bottomLeft" state="frozen"/>
      <selection pane="bottomLeft" activeCell="J10" sqref="J10"/>
    </sheetView>
  </sheetViews>
  <sheetFormatPr defaultColWidth="8.85546875" defaultRowHeight="12" x14ac:dyDescent="0.2"/>
  <cols>
    <col min="1" max="1" width="14.5703125" style="78" bestFit="1" customWidth="1"/>
    <col min="2" max="2" width="9.7109375" style="79" customWidth="1"/>
    <col min="3" max="3" width="14.5703125" style="78" bestFit="1" customWidth="1"/>
    <col min="4" max="4" width="10.7109375" style="79" customWidth="1"/>
    <col min="5" max="5" width="20.5703125" style="78" bestFit="1" customWidth="1"/>
    <col min="6" max="6" width="11.7109375" style="79" customWidth="1"/>
    <col min="7" max="7" width="15.42578125" style="78" bestFit="1" customWidth="1"/>
    <col min="8" max="8" width="13.42578125" style="79" customWidth="1"/>
    <col min="9" max="9" width="26" style="18" bestFit="1" customWidth="1"/>
    <col min="10" max="10" width="13.42578125" style="56" customWidth="1"/>
    <col min="11" max="11" width="32.7109375" style="78" bestFit="1" customWidth="1"/>
    <col min="12" max="12" width="13.42578125" style="80" customWidth="1"/>
    <col min="13" max="13" width="8.85546875" style="78"/>
    <col min="14" max="14" width="9.42578125" style="78" customWidth="1"/>
    <col min="15" max="15" width="17.28515625" style="78" bestFit="1" customWidth="1"/>
    <col min="16" max="16" width="13.42578125" style="80" customWidth="1"/>
    <col min="17" max="17" width="20.7109375" style="77" bestFit="1" customWidth="1"/>
    <col min="18" max="18" width="13.42578125" style="56" customWidth="1"/>
    <col min="19" max="19" width="20.7109375" style="77" bestFit="1" customWidth="1"/>
    <col min="20" max="20" width="10" style="77" customWidth="1"/>
    <col min="21" max="21" width="9.28515625" style="77" customWidth="1"/>
    <col min="22" max="16384" width="8.85546875" style="78"/>
  </cols>
  <sheetData>
    <row r="1" spans="1:22" s="74" customFormat="1" ht="24" x14ac:dyDescent="0.2">
      <c r="A1" s="64" t="s">
        <v>1579</v>
      </c>
      <c r="B1" s="64" t="s">
        <v>2165</v>
      </c>
      <c r="C1" s="65" t="s">
        <v>2135</v>
      </c>
      <c r="D1" s="65" t="s">
        <v>2155</v>
      </c>
      <c r="E1" s="66" t="s">
        <v>751</v>
      </c>
      <c r="F1" s="66" t="s">
        <v>760</v>
      </c>
      <c r="G1" s="67" t="s">
        <v>752</v>
      </c>
      <c r="H1" s="67" t="s">
        <v>761</v>
      </c>
      <c r="I1" s="68" t="s">
        <v>753</v>
      </c>
      <c r="J1" s="68" t="s">
        <v>762</v>
      </c>
      <c r="K1" s="69" t="s">
        <v>1582</v>
      </c>
      <c r="L1" s="69" t="s">
        <v>1583</v>
      </c>
      <c r="M1" s="70" t="s">
        <v>1580</v>
      </c>
      <c r="N1" s="70" t="s">
        <v>754</v>
      </c>
      <c r="O1" s="71" t="s">
        <v>1581</v>
      </c>
      <c r="P1" s="71" t="s">
        <v>763</v>
      </c>
      <c r="Q1" s="72" t="s">
        <v>2121</v>
      </c>
      <c r="R1" s="72" t="s">
        <v>2122</v>
      </c>
      <c r="S1" s="72" t="s">
        <v>2971</v>
      </c>
      <c r="T1" s="73" t="s">
        <v>2164</v>
      </c>
      <c r="U1" s="73" t="s">
        <v>2162</v>
      </c>
      <c r="V1" s="73" t="s">
        <v>2163</v>
      </c>
    </row>
    <row r="2" spans="1:22" x14ac:dyDescent="0.2">
      <c r="A2" s="18" t="s">
        <v>860</v>
      </c>
      <c r="B2" s="75" t="s">
        <v>1584</v>
      </c>
      <c r="C2" s="18" t="s">
        <v>818</v>
      </c>
      <c r="D2" s="75" t="s">
        <v>818</v>
      </c>
      <c r="E2" s="18" t="s">
        <v>2144</v>
      </c>
      <c r="F2" s="75" t="s">
        <v>2145</v>
      </c>
      <c r="G2" s="18" t="s">
        <v>865</v>
      </c>
      <c r="H2" s="75" t="s">
        <v>1672</v>
      </c>
      <c r="I2" s="18" t="s">
        <v>943</v>
      </c>
      <c r="J2" s="75" t="s">
        <v>1586</v>
      </c>
      <c r="K2" s="18" t="s">
        <v>1591</v>
      </c>
      <c r="L2" s="55" t="s">
        <v>1592</v>
      </c>
      <c r="M2" s="76" t="s">
        <v>1587</v>
      </c>
      <c r="N2" s="76" t="s">
        <v>785</v>
      </c>
      <c r="O2" s="20" t="s">
        <v>1588</v>
      </c>
      <c r="P2" s="55" t="s">
        <v>1589</v>
      </c>
      <c r="Q2" s="18" t="s">
        <v>215</v>
      </c>
      <c r="R2" s="55" t="s">
        <v>1827</v>
      </c>
      <c r="S2" s="18" t="s">
        <v>1794</v>
      </c>
    </row>
    <row r="3" spans="1:22" x14ac:dyDescent="0.2">
      <c r="A3" s="18" t="s">
        <v>766</v>
      </c>
      <c r="B3" s="75" t="s">
        <v>1593</v>
      </c>
      <c r="C3" s="18" t="s">
        <v>865</v>
      </c>
      <c r="D3" s="75" t="s">
        <v>2136</v>
      </c>
      <c r="E3" s="18" t="s">
        <v>767</v>
      </c>
      <c r="F3" s="75" t="s">
        <v>1610</v>
      </c>
      <c r="G3" s="18" t="s">
        <v>818</v>
      </c>
      <c r="H3" s="75" t="s">
        <v>1641</v>
      </c>
      <c r="I3" s="18" t="s">
        <v>889</v>
      </c>
      <c r="J3" s="75" t="s">
        <v>1595</v>
      </c>
      <c r="K3" s="18" t="s">
        <v>2157</v>
      </c>
      <c r="L3" s="55" t="s">
        <v>2158</v>
      </c>
      <c r="M3" s="76" t="s">
        <v>1596</v>
      </c>
      <c r="N3" s="76" t="s">
        <v>769</v>
      </c>
      <c r="O3" s="18" t="s">
        <v>1597</v>
      </c>
      <c r="P3" s="55" t="s">
        <v>1598</v>
      </c>
      <c r="Q3" s="18" t="s">
        <v>1981</v>
      </c>
      <c r="R3" s="55" t="s">
        <v>1982</v>
      </c>
      <c r="S3" s="18" t="s">
        <v>862</v>
      </c>
    </row>
    <row r="4" spans="1:22" x14ac:dyDescent="0.2">
      <c r="A4" s="18" t="s">
        <v>811</v>
      </c>
      <c r="B4" s="75" t="s">
        <v>1602</v>
      </c>
      <c r="C4" s="18" t="s">
        <v>919</v>
      </c>
      <c r="D4" s="75" t="s">
        <v>2137</v>
      </c>
      <c r="E4" s="18" t="s">
        <v>794</v>
      </c>
      <c r="F4" s="75" t="s">
        <v>1617</v>
      </c>
      <c r="G4" s="18" t="s">
        <v>813</v>
      </c>
      <c r="H4" s="75" t="s">
        <v>1585</v>
      </c>
      <c r="I4" s="18" t="s">
        <v>854</v>
      </c>
      <c r="J4" s="75" t="s">
        <v>1604</v>
      </c>
      <c r="K4" s="18" t="s">
        <v>1600</v>
      </c>
      <c r="L4" s="55" t="s">
        <v>1601</v>
      </c>
      <c r="M4" s="76" t="s">
        <v>1605</v>
      </c>
      <c r="N4" s="76" t="s">
        <v>1602</v>
      </c>
      <c r="O4" s="18" t="s">
        <v>863</v>
      </c>
      <c r="P4" s="55" t="s">
        <v>1606</v>
      </c>
      <c r="Q4" s="18" t="s">
        <v>1983</v>
      </c>
      <c r="R4" s="55" t="s">
        <v>1984</v>
      </c>
      <c r="S4" s="18" t="s">
        <v>1820</v>
      </c>
    </row>
    <row r="5" spans="1:22" x14ac:dyDescent="0.2">
      <c r="A5" s="18"/>
      <c r="B5" s="75"/>
      <c r="C5" s="18" t="s">
        <v>766</v>
      </c>
      <c r="D5" s="75" t="s">
        <v>2138</v>
      </c>
      <c r="E5" s="18" t="s">
        <v>920</v>
      </c>
      <c r="F5" s="75" t="s">
        <v>1624</v>
      </c>
      <c r="G5" s="18" t="s">
        <v>867</v>
      </c>
      <c r="H5" s="75" t="s">
        <v>1618</v>
      </c>
      <c r="I5" s="18" t="s">
        <v>814</v>
      </c>
      <c r="J5" s="75" t="s">
        <v>1611</v>
      </c>
      <c r="K5" s="18" t="s">
        <v>2183</v>
      </c>
      <c r="L5" s="55" t="s">
        <v>1623</v>
      </c>
      <c r="M5" s="76" t="s">
        <v>1612</v>
      </c>
      <c r="N5" s="76" t="s">
        <v>950</v>
      </c>
      <c r="O5" s="18" t="s">
        <v>875</v>
      </c>
      <c r="P5" s="55" t="s">
        <v>1613</v>
      </c>
      <c r="Q5" s="18" t="s">
        <v>1985</v>
      </c>
      <c r="R5" s="55" t="s">
        <v>1986</v>
      </c>
      <c r="S5" s="18" t="s">
        <v>1823</v>
      </c>
    </row>
    <row r="6" spans="1:22" x14ac:dyDescent="0.2">
      <c r="A6" s="18" t="s">
        <v>950</v>
      </c>
      <c r="B6" s="75"/>
      <c r="C6" s="18" t="s">
        <v>808</v>
      </c>
      <c r="D6" s="75" t="s">
        <v>2139</v>
      </c>
      <c r="E6" s="18" t="s">
        <v>923</v>
      </c>
      <c r="F6" s="75" t="s">
        <v>1630</v>
      </c>
      <c r="G6" s="18" t="s">
        <v>869</v>
      </c>
      <c r="H6" s="75" t="s">
        <v>1625</v>
      </c>
      <c r="I6" s="18" t="s">
        <v>942</v>
      </c>
      <c r="J6" s="75" t="s">
        <v>1619</v>
      </c>
      <c r="K6" s="18" t="s">
        <v>2184</v>
      </c>
      <c r="L6" s="55" t="s">
        <v>2185</v>
      </c>
      <c r="M6" s="76" t="s">
        <v>1620</v>
      </c>
      <c r="N6" s="76" t="s">
        <v>950</v>
      </c>
      <c r="O6" s="18" t="s">
        <v>906</v>
      </c>
      <c r="P6" s="55" t="s">
        <v>1621</v>
      </c>
      <c r="Q6" s="18" t="s">
        <v>1987</v>
      </c>
      <c r="R6" s="55" t="s">
        <v>1988</v>
      </c>
      <c r="S6" s="18" t="s">
        <v>2126</v>
      </c>
    </row>
    <row r="7" spans="1:22" x14ac:dyDescent="0.2">
      <c r="A7" s="18" t="s">
        <v>950</v>
      </c>
      <c r="B7" s="75"/>
      <c r="C7" s="18" t="s">
        <v>811</v>
      </c>
      <c r="D7" s="75" t="s">
        <v>2140</v>
      </c>
      <c r="E7" s="18" t="s">
        <v>812</v>
      </c>
      <c r="F7" s="75" t="s">
        <v>1640</v>
      </c>
      <c r="G7" s="18" t="s">
        <v>822</v>
      </c>
      <c r="H7" s="75" t="s">
        <v>1631</v>
      </c>
      <c r="I7" s="18" t="s">
        <v>924</v>
      </c>
      <c r="J7" s="75" t="s">
        <v>1626</v>
      </c>
      <c r="K7" s="18" t="s">
        <v>1615</v>
      </c>
      <c r="L7" s="55" t="s">
        <v>1616</v>
      </c>
      <c r="M7" s="76" t="s">
        <v>1627</v>
      </c>
      <c r="N7" s="76" t="s">
        <v>950</v>
      </c>
      <c r="O7" s="18" t="s">
        <v>1872</v>
      </c>
      <c r="P7" s="55" t="s">
        <v>1873</v>
      </c>
      <c r="Q7" s="18" t="s">
        <v>136</v>
      </c>
      <c r="R7" s="55" t="s">
        <v>1590</v>
      </c>
      <c r="S7" s="18" t="s">
        <v>2127</v>
      </c>
    </row>
    <row r="8" spans="1:22" x14ac:dyDescent="0.2">
      <c r="A8" s="18" t="s">
        <v>950</v>
      </c>
      <c r="B8" s="19"/>
      <c r="C8" s="18" t="s">
        <v>2141</v>
      </c>
      <c r="D8" s="75" t="s">
        <v>2202</v>
      </c>
      <c r="E8" s="18" t="s">
        <v>846</v>
      </c>
      <c r="F8" s="75" t="s">
        <v>1648</v>
      </c>
      <c r="G8" s="18" t="s">
        <v>949</v>
      </c>
      <c r="H8" s="75" t="s">
        <v>1594</v>
      </c>
      <c r="I8" s="18" t="s">
        <v>857</v>
      </c>
      <c r="J8" s="75" t="s">
        <v>1632</v>
      </c>
      <c r="K8" s="18" t="s">
        <v>1638</v>
      </c>
      <c r="L8" s="55" t="s">
        <v>1639</v>
      </c>
      <c r="M8" s="76" t="s">
        <v>1633</v>
      </c>
      <c r="N8" s="76" t="s">
        <v>950</v>
      </c>
      <c r="O8" s="20"/>
      <c r="P8" s="55"/>
      <c r="Q8" s="18" t="s">
        <v>1989</v>
      </c>
      <c r="R8" s="55" t="s">
        <v>1990</v>
      </c>
      <c r="S8" s="18" t="s">
        <v>872</v>
      </c>
    </row>
    <row r="9" spans="1:22" x14ac:dyDescent="0.2">
      <c r="A9" s="18" t="s">
        <v>950</v>
      </c>
      <c r="B9" s="19"/>
      <c r="C9" s="18" t="s">
        <v>2142</v>
      </c>
      <c r="D9" s="75" t="s">
        <v>2203</v>
      </c>
      <c r="E9" s="18" t="s">
        <v>909</v>
      </c>
      <c r="F9" s="75" t="s">
        <v>1657</v>
      </c>
      <c r="G9" s="18" t="s">
        <v>795</v>
      </c>
      <c r="H9" s="75" t="s">
        <v>1603</v>
      </c>
      <c r="I9" s="18" t="s">
        <v>3922</v>
      </c>
      <c r="J9" s="75" t="s">
        <v>1674</v>
      </c>
      <c r="K9" s="18" t="s">
        <v>2159</v>
      </c>
      <c r="L9" s="55" t="s">
        <v>1609</v>
      </c>
      <c r="M9" s="76" t="s">
        <v>1643</v>
      </c>
      <c r="N9" s="76" t="s">
        <v>950</v>
      </c>
      <c r="O9" s="20"/>
      <c r="P9" s="55"/>
      <c r="Q9" s="18" t="s">
        <v>1991</v>
      </c>
      <c r="R9" s="55" t="s">
        <v>1992</v>
      </c>
      <c r="S9" s="18" t="s">
        <v>870</v>
      </c>
    </row>
    <row r="10" spans="1:22" x14ac:dyDescent="0.2">
      <c r="A10" s="18" t="s">
        <v>950</v>
      </c>
      <c r="B10" s="19"/>
      <c r="C10" s="18" t="s">
        <v>2143</v>
      </c>
      <c r="D10" s="75" t="s">
        <v>2074</v>
      </c>
      <c r="E10" s="18" t="s">
        <v>1577</v>
      </c>
      <c r="F10" s="75" t="s">
        <v>1665</v>
      </c>
      <c r="G10" s="18" t="s">
        <v>808</v>
      </c>
      <c r="H10" s="75" t="s">
        <v>1649</v>
      </c>
      <c r="I10" s="18" t="s">
        <v>929</v>
      </c>
      <c r="J10" s="75" t="s">
        <v>1642</v>
      </c>
      <c r="K10" s="18" t="s">
        <v>1646</v>
      </c>
      <c r="L10" s="55" t="s">
        <v>1647</v>
      </c>
      <c r="M10" s="76" t="s">
        <v>1651</v>
      </c>
      <c r="N10" s="76" t="s">
        <v>950</v>
      </c>
      <c r="O10" s="20"/>
      <c r="P10" s="55"/>
      <c r="Q10" s="18" t="s">
        <v>223</v>
      </c>
      <c r="R10" s="55" t="s">
        <v>1687</v>
      </c>
      <c r="S10" s="18" t="s">
        <v>886</v>
      </c>
    </row>
    <row r="11" spans="1:22" x14ac:dyDescent="0.2">
      <c r="A11" s="18" t="s">
        <v>950</v>
      </c>
      <c r="B11" s="19"/>
      <c r="C11" s="18" t="s">
        <v>917</v>
      </c>
      <c r="D11" s="75" t="s">
        <v>2205</v>
      </c>
      <c r="E11" s="18" t="s">
        <v>921</v>
      </c>
      <c r="F11" s="75" t="s">
        <v>1833</v>
      </c>
      <c r="G11" s="18" t="s">
        <v>847</v>
      </c>
      <c r="H11" s="75" t="s">
        <v>1658</v>
      </c>
      <c r="I11" s="18" t="s">
        <v>2958</v>
      </c>
      <c r="J11" s="75" t="s">
        <v>1650</v>
      </c>
      <c r="K11" s="18" t="s">
        <v>1655</v>
      </c>
      <c r="L11" s="55" t="s">
        <v>1656</v>
      </c>
      <c r="M11" s="76" t="s">
        <v>1660</v>
      </c>
      <c r="N11" s="76" t="s">
        <v>950</v>
      </c>
      <c r="O11" s="20" t="s">
        <v>1634</v>
      </c>
      <c r="P11" s="55" t="s">
        <v>1635</v>
      </c>
      <c r="Q11" s="18" t="s">
        <v>1993</v>
      </c>
      <c r="R11" s="55" t="s">
        <v>1994</v>
      </c>
      <c r="S11" s="18" t="s">
        <v>1673</v>
      </c>
    </row>
    <row r="12" spans="1:22" x14ac:dyDescent="0.2">
      <c r="A12" s="18" t="s">
        <v>950</v>
      </c>
      <c r="B12" s="19"/>
      <c r="C12" s="18" t="s">
        <v>2206</v>
      </c>
      <c r="D12" s="75" t="s">
        <v>2207</v>
      </c>
      <c r="E12" s="18" t="s">
        <v>861</v>
      </c>
      <c r="F12" s="75" t="s">
        <v>2170</v>
      </c>
      <c r="G12" s="18" t="s">
        <v>1576</v>
      </c>
      <c r="H12" s="75" t="s">
        <v>1666</v>
      </c>
      <c r="I12" s="18" t="s">
        <v>2959</v>
      </c>
      <c r="J12" s="75" t="s">
        <v>1659</v>
      </c>
      <c r="K12" s="18" t="s">
        <v>1663</v>
      </c>
      <c r="L12" s="55" t="s">
        <v>1664</v>
      </c>
      <c r="M12" s="76" t="s">
        <v>1668</v>
      </c>
      <c r="N12" s="76" t="s">
        <v>950</v>
      </c>
      <c r="O12" s="18" t="s">
        <v>770</v>
      </c>
      <c r="P12" s="55" t="s">
        <v>1644</v>
      </c>
      <c r="Q12" s="18" t="s">
        <v>1995</v>
      </c>
      <c r="R12" s="55" t="s">
        <v>1996</v>
      </c>
      <c r="S12" s="18" t="s">
        <v>1794</v>
      </c>
    </row>
    <row r="13" spans="1:22" x14ac:dyDescent="0.2">
      <c r="A13" s="18" t="s">
        <v>950</v>
      </c>
      <c r="B13" s="19"/>
      <c r="C13" s="18" t="s">
        <v>918</v>
      </c>
      <c r="D13" s="75" t="s">
        <v>2204</v>
      </c>
      <c r="E13" s="18" t="s">
        <v>922</v>
      </c>
      <c r="F13" s="75" t="s">
        <v>2171</v>
      </c>
      <c r="G13" s="18"/>
      <c r="H13" s="75"/>
      <c r="I13" s="18" t="s">
        <v>2146</v>
      </c>
      <c r="J13" s="75" t="s">
        <v>1679</v>
      </c>
      <c r="K13" s="18" t="s">
        <v>214</v>
      </c>
      <c r="L13" s="55" t="s">
        <v>1629</v>
      </c>
      <c r="M13" s="76" t="s">
        <v>1675</v>
      </c>
      <c r="N13" s="76" t="s">
        <v>950</v>
      </c>
      <c r="O13" s="18" t="s">
        <v>786</v>
      </c>
      <c r="P13" s="55" t="s">
        <v>1652</v>
      </c>
      <c r="Q13" s="18" t="s">
        <v>841</v>
      </c>
      <c r="R13" s="55" t="s">
        <v>1702</v>
      </c>
      <c r="S13" s="18" t="s">
        <v>862</v>
      </c>
    </row>
    <row r="14" spans="1:22" x14ac:dyDescent="0.2">
      <c r="A14" s="18" t="s">
        <v>950</v>
      </c>
      <c r="B14" s="19"/>
      <c r="C14" s="18"/>
      <c r="D14" s="75"/>
      <c r="E14" s="18" t="s">
        <v>899</v>
      </c>
      <c r="F14" s="75" t="s">
        <v>2172</v>
      </c>
      <c r="G14" s="18" t="s">
        <v>950</v>
      </c>
      <c r="H14" s="75"/>
      <c r="I14" s="18" t="s">
        <v>768</v>
      </c>
      <c r="J14" s="75" t="s">
        <v>1684</v>
      </c>
      <c r="K14" s="78" t="s">
        <v>2194</v>
      </c>
      <c r="L14" s="55" t="s">
        <v>2196</v>
      </c>
      <c r="M14" s="76" t="s">
        <v>1680</v>
      </c>
      <c r="N14" s="76" t="s">
        <v>950</v>
      </c>
      <c r="O14" s="18" t="s">
        <v>823</v>
      </c>
      <c r="P14" s="55" t="s">
        <v>1661</v>
      </c>
      <c r="Q14" s="18" t="s">
        <v>1997</v>
      </c>
      <c r="R14" s="55" t="s">
        <v>1998</v>
      </c>
      <c r="S14" s="18" t="s">
        <v>1820</v>
      </c>
    </row>
    <row r="15" spans="1:22" x14ac:dyDescent="0.2">
      <c r="A15" s="18" t="s">
        <v>950</v>
      </c>
      <c r="B15" s="19"/>
      <c r="C15" s="18"/>
      <c r="D15" s="75"/>
      <c r="E15" s="18" t="s">
        <v>2199</v>
      </c>
      <c r="F15" s="75" t="s">
        <v>2173</v>
      </c>
      <c r="G15" s="18" t="s">
        <v>950</v>
      </c>
      <c r="H15" s="75"/>
      <c r="I15" s="18" t="s">
        <v>896</v>
      </c>
      <c r="J15" s="75" t="s">
        <v>1688</v>
      </c>
      <c r="K15" s="78" t="s">
        <v>2195</v>
      </c>
      <c r="L15" s="55" t="s">
        <v>2197</v>
      </c>
      <c r="M15" s="76" t="s">
        <v>1685</v>
      </c>
      <c r="N15" s="76" t="s">
        <v>950</v>
      </c>
      <c r="O15" s="18" t="s">
        <v>1669</v>
      </c>
      <c r="P15" s="55" t="s">
        <v>1670</v>
      </c>
      <c r="Q15" s="18" t="s">
        <v>1999</v>
      </c>
      <c r="R15" s="55" t="s">
        <v>2000</v>
      </c>
      <c r="S15" s="18" t="s">
        <v>1823</v>
      </c>
    </row>
    <row r="16" spans="1:22" x14ac:dyDescent="0.2">
      <c r="A16" s="18" t="s">
        <v>950</v>
      </c>
      <c r="B16" s="19"/>
      <c r="C16" s="18"/>
      <c r="D16" s="75"/>
      <c r="E16" s="18" t="s">
        <v>2200</v>
      </c>
      <c r="F16" s="75" t="s">
        <v>2201</v>
      </c>
      <c r="G16" s="18"/>
      <c r="H16" s="75"/>
      <c r="I16" s="18" t="s">
        <v>788</v>
      </c>
      <c r="J16" s="75" t="s">
        <v>1693</v>
      </c>
      <c r="K16" s="18"/>
      <c r="L16" s="55"/>
      <c r="M16" s="76" t="s">
        <v>1689</v>
      </c>
      <c r="N16" s="76" t="s">
        <v>950</v>
      </c>
      <c r="O16" s="18" t="s">
        <v>819</v>
      </c>
      <c r="P16" s="55" t="s">
        <v>1676</v>
      </c>
      <c r="Q16" s="18" t="s">
        <v>437</v>
      </c>
      <c r="R16" s="55" t="s">
        <v>1733</v>
      </c>
      <c r="S16" s="18" t="s">
        <v>2126</v>
      </c>
    </row>
    <row r="17" spans="1:19" x14ac:dyDescent="0.2">
      <c r="A17" s="18" t="s">
        <v>950</v>
      </c>
      <c r="B17" s="19"/>
      <c r="C17" s="18"/>
      <c r="D17" s="75"/>
      <c r="E17" s="18"/>
      <c r="F17" s="75"/>
      <c r="G17" s="18" t="s">
        <v>950</v>
      </c>
      <c r="H17" s="75"/>
      <c r="I17" s="18" t="s">
        <v>931</v>
      </c>
      <c r="J17" s="75" t="s">
        <v>1698</v>
      </c>
      <c r="K17" s="18"/>
      <c r="L17" s="55"/>
      <c r="M17" s="76" t="s">
        <v>1694</v>
      </c>
      <c r="N17" s="76" t="s">
        <v>950</v>
      </c>
      <c r="O17" s="18" t="s">
        <v>791</v>
      </c>
      <c r="P17" s="55" t="s">
        <v>1681</v>
      </c>
      <c r="Q17" s="18" t="s">
        <v>887</v>
      </c>
      <c r="R17" s="55" t="s">
        <v>1756</v>
      </c>
      <c r="S17" s="18" t="s">
        <v>2127</v>
      </c>
    </row>
    <row r="18" spans="1:19" x14ac:dyDescent="0.2">
      <c r="A18" s="18" t="s">
        <v>950</v>
      </c>
      <c r="B18" s="19"/>
      <c r="C18" s="18"/>
      <c r="D18" s="75"/>
      <c r="F18" s="75"/>
      <c r="G18" s="18" t="s">
        <v>950</v>
      </c>
      <c r="H18" s="75"/>
      <c r="I18" s="18" t="s">
        <v>1578</v>
      </c>
      <c r="J18" s="75" t="s">
        <v>1644</v>
      </c>
      <c r="K18" s="18"/>
      <c r="L18" s="55"/>
      <c r="M18" s="76" t="s">
        <v>1699</v>
      </c>
      <c r="N18" s="76" t="s">
        <v>950</v>
      </c>
      <c r="O18" s="18" t="s">
        <v>782</v>
      </c>
      <c r="P18" s="55" t="s">
        <v>1686</v>
      </c>
      <c r="Q18" s="18" t="s">
        <v>2001</v>
      </c>
      <c r="R18" s="55" t="s">
        <v>2002</v>
      </c>
      <c r="S18" s="18" t="s">
        <v>872</v>
      </c>
    </row>
    <row r="19" spans="1:19" x14ac:dyDescent="0.2">
      <c r="A19" s="18" t="s">
        <v>950</v>
      </c>
      <c r="B19" s="19"/>
      <c r="C19" s="18"/>
      <c r="D19" s="75"/>
      <c r="F19" s="75"/>
      <c r="G19" s="18" t="s">
        <v>950</v>
      </c>
      <c r="H19" s="75"/>
      <c r="I19" s="18" t="s">
        <v>937</v>
      </c>
      <c r="J19" s="75" t="s">
        <v>1705</v>
      </c>
      <c r="K19" s="18"/>
      <c r="L19" s="55"/>
      <c r="M19" s="76" t="s">
        <v>1703</v>
      </c>
      <c r="N19" s="76" t="s">
        <v>950</v>
      </c>
      <c r="O19" s="18" t="s">
        <v>1690</v>
      </c>
      <c r="P19" s="55" t="s">
        <v>1691</v>
      </c>
      <c r="Q19" s="18" t="s">
        <v>2003</v>
      </c>
      <c r="R19" s="55" t="s">
        <v>2004</v>
      </c>
      <c r="S19" s="18" t="s">
        <v>870</v>
      </c>
    </row>
    <row r="20" spans="1:19" x14ac:dyDescent="0.2">
      <c r="A20" s="18" t="s">
        <v>950</v>
      </c>
      <c r="B20" s="19"/>
      <c r="C20" s="18"/>
      <c r="D20" s="75"/>
      <c r="G20" s="18" t="s">
        <v>950</v>
      </c>
      <c r="H20" s="75"/>
      <c r="I20" s="18" t="s">
        <v>930</v>
      </c>
      <c r="J20" s="75" t="s">
        <v>1710</v>
      </c>
      <c r="K20" s="18"/>
      <c r="L20" s="55"/>
      <c r="M20" s="76" t="s">
        <v>1706</v>
      </c>
      <c r="N20" s="76" t="s">
        <v>950</v>
      </c>
      <c r="O20" s="18" t="s">
        <v>1695</v>
      </c>
      <c r="P20" s="55" t="s">
        <v>1696</v>
      </c>
      <c r="Q20" s="18" t="s">
        <v>2005</v>
      </c>
      <c r="R20" s="55" t="s">
        <v>2006</v>
      </c>
      <c r="S20" s="18" t="s">
        <v>886</v>
      </c>
    </row>
    <row r="21" spans="1:19" x14ac:dyDescent="0.2">
      <c r="A21" s="18" t="s">
        <v>950</v>
      </c>
      <c r="B21" s="19"/>
      <c r="C21" s="18"/>
      <c r="D21" s="75"/>
      <c r="G21" s="18" t="s">
        <v>950</v>
      </c>
      <c r="H21" s="75"/>
      <c r="I21" s="18" t="s">
        <v>933</v>
      </c>
      <c r="J21" s="75" t="s">
        <v>1715</v>
      </c>
      <c r="K21" s="18"/>
      <c r="L21" s="55"/>
      <c r="M21" s="76" t="s">
        <v>1711</v>
      </c>
      <c r="N21" s="76" t="s">
        <v>950</v>
      </c>
      <c r="O21" s="18" t="s">
        <v>1700</v>
      </c>
      <c r="P21" s="55" t="s">
        <v>1701</v>
      </c>
      <c r="Q21" s="18" t="s">
        <v>1809</v>
      </c>
      <c r="R21" s="55" t="s">
        <v>1810</v>
      </c>
      <c r="S21" s="18" t="s">
        <v>1673</v>
      </c>
    </row>
    <row r="22" spans="1:19" x14ac:dyDescent="0.2">
      <c r="A22" s="18" t="s">
        <v>950</v>
      </c>
      <c r="B22" s="19"/>
      <c r="C22" s="18"/>
      <c r="D22" s="75"/>
      <c r="E22" s="18" t="s">
        <v>950</v>
      </c>
      <c r="F22" s="19"/>
      <c r="G22" s="18" t="s">
        <v>950</v>
      </c>
      <c r="H22" s="75"/>
      <c r="I22" s="18" t="s">
        <v>784</v>
      </c>
      <c r="J22" s="75" t="s">
        <v>1718</v>
      </c>
      <c r="K22" s="18"/>
      <c r="L22" s="55"/>
      <c r="M22" s="76" t="s">
        <v>950</v>
      </c>
      <c r="N22" s="76" t="s">
        <v>950</v>
      </c>
      <c r="O22" s="20"/>
      <c r="P22" s="55"/>
      <c r="Q22" s="18" t="s">
        <v>1817</v>
      </c>
      <c r="R22" s="55" t="s">
        <v>1817</v>
      </c>
      <c r="S22" s="18" t="s">
        <v>1794</v>
      </c>
    </row>
    <row r="23" spans="1:19" x14ac:dyDescent="0.2">
      <c r="A23" s="18" t="s">
        <v>950</v>
      </c>
      <c r="B23" s="19"/>
      <c r="C23" s="18"/>
      <c r="D23" s="75"/>
      <c r="E23" s="18" t="s">
        <v>950</v>
      </c>
      <c r="F23" s="19"/>
      <c r="G23" s="18" t="s">
        <v>950</v>
      </c>
      <c r="H23" s="19"/>
      <c r="I23" s="18" t="s">
        <v>947</v>
      </c>
      <c r="J23" s="75" t="s">
        <v>1722</v>
      </c>
      <c r="K23" s="18"/>
      <c r="L23" s="55"/>
      <c r="M23" s="76" t="s">
        <v>950</v>
      </c>
      <c r="N23" s="76" t="s">
        <v>950</v>
      </c>
      <c r="O23" s="20"/>
      <c r="P23" s="55"/>
      <c r="Q23" s="18" t="s">
        <v>1818</v>
      </c>
      <c r="R23" s="55" t="s">
        <v>1819</v>
      </c>
      <c r="S23" s="18" t="s">
        <v>862</v>
      </c>
    </row>
    <row r="24" spans="1:19" x14ac:dyDescent="0.2">
      <c r="A24" s="18" t="s">
        <v>950</v>
      </c>
      <c r="B24" s="19"/>
      <c r="C24" s="18"/>
      <c r="D24" s="75"/>
      <c r="E24" s="18" t="s">
        <v>950</v>
      </c>
      <c r="F24" s="19"/>
      <c r="G24" s="18" t="s">
        <v>950</v>
      </c>
      <c r="H24" s="19"/>
      <c r="I24" s="18" t="s">
        <v>935</v>
      </c>
      <c r="J24" s="75" t="s">
        <v>1727</v>
      </c>
      <c r="K24" s="18"/>
      <c r="L24" s="55"/>
      <c r="M24" s="76" t="s">
        <v>950</v>
      </c>
      <c r="N24" s="76" t="s">
        <v>950</v>
      </c>
      <c r="O24" s="18"/>
      <c r="P24" s="55"/>
      <c r="Q24" s="18" t="s">
        <v>2007</v>
      </c>
      <c r="R24" s="55" t="s">
        <v>2008</v>
      </c>
      <c r="S24" s="18" t="s">
        <v>1820</v>
      </c>
    </row>
    <row r="25" spans="1:19" x14ac:dyDescent="0.2">
      <c r="A25" s="18" t="s">
        <v>950</v>
      </c>
      <c r="B25" s="19"/>
      <c r="C25" s="18"/>
      <c r="D25" s="75"/>
      <c r="E25" s="18" t="s">
        <v>950</v>
      </c>
      <c r="F25" s="19"/>
      <c r="G25" s="18" t="s">
        <v>950</v>
      </c>
      <c r="H25" s="19"/>
      <c r="I25" s="18" t="s">
        <v>928</v>
      </c>
      <c r="J25" s="75" t="s">
        <v>1730</v>
      </c>
      <c r="K25" s="18"/>
      <c r="L25" s="55"/>
      <c r="M25" s="76" t="s">
        <v>950</v>
      </c>
      <c r="N25" s="76" t="s">
        <v>950</v>
      </c>
      <c r="O25" s="18"/>
      <c r="P25" s="55"/>
      <c r="Q25" s="18" t="s">
        <v>95</v>
      </c>
      <c r="R25" s="55" t="s">
        <v>1599</v>
      </c>
      <c r="S25" s="18" t="s">
        <v>1823</v>
      </c>
    </row>
    <row r="26" spans="1:19" x14ac:dyDescent="0.2">
      <c r="A26" s="18" t="s">
        <v>950</v>
      </c>
      <c r="B26" s="19"/>
      <c r="C26" s="18"/>
      <c r="D26" s="75"/>
      <c r="E26" s="18" t="s">
        <v>950</v>
      </c>
      <c r="F26" s="19"/>
      <c r="G26" s="18" t="s">
        <v>950</v>
      </c>
      <c r="H26" s="19"/>
      <c r="I26" s="18" t="s">
        <v>934</v>
      </c>
      <c r="J26" s="75" t="s">
        <v>1734</v>
      </c>
      <c r="K26" s="18"/>
      <c r="L26" s="55"/>
      <c r="M26" s="76" t="s">
        <v>950</v>
      </c>
      <c r="N26" s="76" t="s">
        <v>950</v>
      </c>
      <c r="O26" s="20" t="s">
        <v>1707</v>
      </c>
      <c r="P26" s="55" t="s">
        <v>1708</v>
      </c>
      <c r="Q26" s="18" t="s">
        <v>2009</v>
      </c>
      <c r="R26" s="55" t="s">
        <v>1662</v>
      </c>
      <c r="S26" s="18" t="s">
        <v>2126</v>
      </c>
    </row>
    <row r="27" spans="1:19" x14ac:dyDescent="0.2">
      <c r="A27" s="18" t="s">
        <v>950</v>
      </c>
      <c r="B27" s="19"/>
      <c r="C27" s="18"/>
      <c r="D27" s="75"/>
      <c r="E27" s="18" t="s">
        <v>950</v>
      </c>
      <c r="F27" s="19"/>
      <c r="G27" s="18" t="s">
        <v>950</v>
      </c>
      <c r="H27" s="19"/>
      <c r="I27" s="18" t="s">
        <v>945</v>
      </c>
      <c r="J27" s="75" t="s">
        <v>1739</v>
      </c>
      <c r="K27" s="18"/>
      <c r="L27" s="55"/>
      <c r="M27" s="76" t="s">
        <v>950</v>
      </c>
      <c r="N27" s="76" t="s">
        <v>950</v>
      </c>
      <c r="O27" s="18" t="s">
        <v>1712</v>
      </c>
      <c r="P27" s="55" t="s">
        <v>1713</v>
      </c>
      <c r="Q27" s="18" t="s">
        <v>2010</v>
      </c>
      <c r="R27" s="55" t="s">
        <v>2011</v>
      </c>
      <c r="S27" s="18" t="s">
        <v>2127</v>
      </c>
    </row>
    <row r="28" spans="1:19" x14ac:dyDescent="0.2">
      <c r="A28" s="18" t="s">
        <v>950</v>
      </c>
      <c r="B28" s="19"/>
      <c r="C28" s="18"/>
      <c r="D28" s="19"/>
      <c r="E28" s="18" t="s">
        <v>950</v>
      </c>
      <c r="F28" s="19"/>
      <c r="G28" s="18" t="s">
        <v>950</v>
      </c>
      <c r="H28" s="19"/>
      <c r="I28" s="18" t="s">
        <v>904</v>
      </c>
      <c r="J28" s="75" t="s">
        <v>1743</v>
      </c>
      <c r="K28" s="18"/>
      <c r="L28" s="55"/>
      <c r="M28" s="76" t="s">
        <v>950</v>
      </c>
      <c r="N28" s="76" t="s">
        <v>950</v>
      </c>
      <c r="O28" s="18" t="s">
        <v>800</v>
      </c>
      <c r="P28" s="55" t="s">
        <v>1716</v>
      </c>
      <c r="Q28" s="18" t="s">
        <v>2012</v>
      </c>
      <c r="R28" s="55" t="s">
        <v>2013</v>
      </c>
      <c r="S28" s="18" t="s">
        <v>872</v>
      </c>
    </row>
    <row r="29" spans="1:19" x14ac:dyDescent="0.2">
      <c r="A29" s="18" t="s">
        <v>950</v>
      </c>
      <c r="B29" s="19"/>
      <c r="C29" s="18"/>
      <c r="D29" s="19"/>
      <c r="E29" s="18" t="s">
        <v>950</v>
      </c>
      <c r="F29" s="19"/>
      <c r="G29" s="18" t="s">
        <v>950</v>
      </c>
      <c r="H29" s="19"/>
      <c r="I29" s="18" t="s">
        <v>851</v>
      </c>
      <c r="J29" s="75" t="s">
        <v>1746</v>
      </c>
      <c r="K29" s="18"/>
      <c r="L29" s="55"/>
      <c r="M29" s="76" t="s">
        <v>950</v>
      </c>
      <c r="N29" s="76" t="s">
        <v>950</v>
      </c>
      <c r="O29" s="18" t="s">
        <v>1719</v>
      </c>
      <c r="P29" s="55" t="s">
        <v>1720</v>
      </c>
      <c r="Q29" s="18" t="s">
        <v>2014</v>
      </c>
      <c r="R29" s="55" t="s">
        <v>2015</v>
      </c>
      <c r="S29" s="18" t="s">
        <v>870</v>
      </c>
    </row>
    <row r="30" spans="1:19" x14ac:dyDescent="0.2">
      <c r="A30" s="18" t="s">
        <v>950</v>
      </c>
      <c r="B30" s="19"/>
      <c r="C30" s="18"/>
      <c r="D30" s="19"/>
      <c r="E30" s="18" t="s">
        <v>950</v>
      </c>
      <c r="F30" s="19"/>
      <c r="G30" s="18" t="s">
        <v>950</v>
      </c>
      <c r="H30" s="19"/>
      <c r="I30" s="18" t="s">
        <v>940</v>
      </c>
      <c r="J30" s="75" t="s">
        <v>1750</v>
      </c>
      <c r="K30" s="18"/>
      <c r="L30" s="55"/>
      <c r="M30" s="76" t="s">
        <v>950</v>
      </c>
      <c r="N30" s="76" t="s">
        <v>950</v>
      </c>
      <c r="O30" s="18" t="s">
        <v>1723</v>
      </c>
      <c r="P30" s="55" t="s">
        <v>1724</v>
      </c>
      <c r="Q30" s="18" t="s">
        <v>2016</v>
      </c>
      <c r="R30" s="55" t="s">
        <v>2017</v>
      </c>
      <c r="S30" s="18" t="s">
        <v>886</v>
      </c>
    </row>
    <row r="31" spans="1:19" x14ac:dyDescent="0.2">
      <c r="A31" s="18" t="s">
        <v>950</v>
      </c>
      <c r="B31" s="19"/>
      <c r="C31" s="18"/>
      <c r="D31" s="19"/>
      <c r="E31" s="18" t="s">
        <v>950</v>
      </c>
      <c r="F31" s="19"/>
      <c r="G31" s="18" t="s">
        <v>950</v>
      </c>
      <c r="H31" s="19"/>
      <c r="I31" s="18" t="s">
        <v>939</v>
      </c>
      <c r="J31" s="75" t="s">
        <v>1754</v>
      </c>
      <c r="K31" s="18"/>
      <c r="L31" s="55"/>
      <c r="M31" s="76" t="s">
        <v>950</v>
      </c>
      <c r="N31" s="76" t="s">
        <v>950</v>
      </c>
      <c r="O31" s="20"/>
      <c r="P31" s="55"/>
      <c r="Q31" s="18" t="s">
        <v>2018</v>
      </c>
      <c r="R31" s="55" t="s">
        <v>2019</v>
      </c>
      <c r="S31" s="18" t="s">
        <v>1673</v>
      </c>
    </row>
    <row r="32" spans="1:19" x14ac:dyDescent="0.2">
      <c r="A32" s="18" t="s">
        <v>950</v>
      </c>
      <c r="B32" s="19"/>
      <c r="C32" s="18"/>
      <c r="D32" s="19"/>
      <c r="E32" s="18" t="s">
        <v>950</v>
      </c>
      <c r="F32" s="19"/>
      <c r="G32" s="18" t="s">
        <v>950</v>
      </c>
      <c r="H32" s="19"/>
      <c r="I32" s="18" t="s">
        <v>927</v>
      </c>
      <c r="J32" s="75" t="s">
        <v>2147</v>
      </c>
      <c r="K32" s="18"/>
      <c r="L32" s="55"/>
      <c r="M32" s="76" t="s">
        <v>950</v>
      </c>
      <c r="N32" s="76" t="s">
        <v>950</v>
      </c>
      <c r="O32" s="20"/>
      <c r="P32" s="55"/>
      <c r="Q32" s="18" t="s">
        <v>2020</v>
      </c>
      <c r="R32" s="55" t="s">
        <v>2021</v>
      </c>
      <c r="S32" s="18" t="s">
        <v>872</v>
      </c>
    </row>
    <row r="33" spans="1:19" x14ac:dyDescent="0.2">
      <c r="A33" s="18" t="s">
        <v>950</v>
      </c>
      <c r="B33" s="19"/>
      <c r="C33" s="18"/>
      <c r="D33" s="19"/>
      <c r="E33" s="18" t="s">
        <v>950</v>
      </c>
      <c r="F33" s="19"/>
      <c r="G33" s="18" t="s">
        <v>950</v>
      </c>
      <c r="H33" s="19"/>
      <c r="I33" s="18" t="s">
        <v>848</v>
      </c>
      <c r="J33" s="75" t="s">
        <v>1760</v>
      </c>
      <c r="K33" s="18"/>
      <c r="L33" s="55"/>
      <c r="M33" s="76" t="s">
        <v>950</v>
      </c>
      <c r="N33" s="76" t="s">
        <v>950</v>
      </c>
      <c r="O33" s="18"/>
      <c r="P33" s="55"/>
      <c r="Q33" s="18" t="s">
        <v>1607</v>
      </c>
      <c r="R33" s="55" t="s">
        <v>1608</v>
      </c>
      <c r="S33" s="18" t="s">
        <v>870</v>
      </c>
    </row>
    <row r="34" spans="1:19" x14ac:dyDescent="0.2">
      <c r="A34" s="18" t="s">
        <v>950</v>
      </c>
      <c r="B34" s="19"/>
      <c r="C34" s="18"/>
      <c r="D34" s="19"/>
      <c r="E34" s="18" t="s">
        <v>950</v>
      </c>
      <c r="F34" s="19"/>
      <c r="G34" s="18" t="s">
        <v>950</v>
      </c>
      <c r="H34" s="19"/>
      <c r="I34" s="18" t="s">
        <v>944</v>
      </c>
      <c r="J34" s="75" t="s">
        <v>1762</v>
      </c>
      <c r="K34" s="18"/>
      <c r="L34" s="55"/>
      <c r="M34" s="76" t="s">
        <v>950</v>
      </c>
      <c r="N34" s="76" t="s">
        <v>950</v>
      </c>
      <c r="O34" s="18"/>
      <c r="P34" s="55"/>
      <c r="Q34" s="18" t="s">
        <v>792</v>
      </c>
      <c r="R34" s="55" t="s">
        <v>1614</v>
      </c>
      <c r="S34" s="18" t="s">
        <v>886</v>
      </c>
    </row>
    <row r="35" spans="1:19" x14ac:dyDescent="0.2">
      <c r="A35" s="18" t="s">
        <v>950</v>
      </c>
      <c r="B35" s="19"/>
      <c r="C35" s="18"/>
      <c r="D35" s="19"/>
      <c r="E35" s="18" t="s">
        <v>950</v>
      </c>
      <c r="F35" s="19"/>
      <c r="G35" s="18" t="s">
        <v>950</v>
      </c>
      <c r="H35" s="19"/>
      <c r="I35" s="18" t="s">
        <v>900</v>
      </c>
      <c r="J35" s="75" t="s">
        <v>1767</v>
      </c>
      <c r="K35" s="18"/>
      <c r="L35" s="55"/>
      <c r="M35" s="76" t="s">
        <v>950</v>
      </c>
      <c r="N35" s="76" t="s">
        <v>950</v>
      </c>
      <c r="O35" s="20" t="s">
        <v>1731</v>
      </c>
      <c r="P35" s="55" t="s">
        <v>1732</v>
      </c>
      <c r="Q35" s="18" t="s">
        <v>2022</v>
      </c>
      <c r="R35" s="55" t="s">
        <v>2023</v>
      </c>
      <c r="S35" s="18" t="s">
        <v>1673</v>
      </c>
    </row>
    <row r="36" spans="1:19" x14ac:dyDescent="0.2">
      <c r="A36" s="18" t="s">
        <v>950</v>
      </c>
      <c r="B36" s="19"/>
      <c r="C36" s="18"/>
      <c r="D36" s="19"/>
      <c r="E36" s="18" t="s">
        <v>950</v>
      </c>
      <c r="F36" s="19"/>
      <c r="G36" s="18" t="s">
        <v>950</v>
      </c>
      <c r="H36" s="19"/>
      <c r="I36" s="18" t="s">
        <v>938</v>
      </c>
      <c r="J36" s="75" t="s">
        <v>1770</v>
      </c>
      <c r="K36" s="18"/>
      <c r="L36" s="55"/>
      <c r="M36" s="76" t="s">
        <v>950</v>
      </c>
      <c r="N36" s="76" t="s">
        <v>950</v>
      </c>
      <c r="O36" s="18" t="s">
        <v>1735</v>
      </c>
      <c r="P36" s="55" t="s">
        <v>1736</v>
      </c>
      <c r="Q36" s="18" t="s">
        <v>2024</v>
      </c>
      <c r="R36" s="55" t="s">
        <v>2025</v>
      </c>
      <c r="S36" s="18"/>
    </row>
    <row r="37" spans="1:19" x14ac:dyDescent="0.2">
      <c r="A37" s="18" t="s">
        <v>950</v>
      </c>
      <c r="B37" s="19"/>
      <c r="C37" s="18"/>
      <c r="D37" s="19"/>
      <c r="E37" s="18" t="s">
        <v>950</v>
      </c>
      <c r="F37" s="19"/>
      <c r="G37" s="18" t="s">
        <v>950</v>
      </c>
      <c r="H37" s="19"/>
      <c r="I37" s="18" t="s">
        <v>790</v>
      </c>
      <c r="J37" s="75" t="s">
        <v>1774</v>
      </c>
      <c r="K37" s="18"/>
      <c r="L37" s="55"/>
      <c r="M37" s="76" t="s">
        <v>950</v>
      </c>
      <c r="N37" s="76" t="s">
        <v>950</v>
      </c>
      <c r="O37" s="18" t="s">
        <v>1740</v>
      </c>
      <c r="P37" s="55" t="s">
        <v>1741</v>
      </c>
      <c r="Q37" s="18" t="s">
        <v>2026</v>
      </c>
      <c r="R37" s="55" t="s">
        <v>949</v>
      </c>
      <c r="S37" s="18"/>
    </row>
    <row r="38" spans="1:19" x14ac:dyDescent="0.2">
      <c r="A38" s="18" t="s">
        <v>950</v>
      </c>
      <c r="B38" s="19"/>
      <c r="C38" s="18"/>
      <c r="D38" s="19"/>
      <c r="E38" s="18" t="s">
        <v>950</v>
      </c>
      <c r="F38" s="19"/>
      <c r="G38" s="18" t="s">
        <v>950</v>
      </c>
      <c r="H38" s="19"/>
      <c r="I38" s="18" t="s">
        <v>2148</v>
      </c>
      <c r="J38" s="75" t="s">
        <v>1790</v>
      </c>
      <c r="K38" s="18"/>
      <c r="L38" s="55"/>
      <c r="M38" s="76" t="s">
        <v>950</v>
      </c>
      <c r="N38" s="76" t="s">
        <v>950</v>
      </c>
      <c r="O38" s="18" t="s">
        <v>519</v>
      </c>
      <c r="P38" s="55" t="s">
        <v>1744</v>
      </c>
      <c r="Q38" s="18" t="s">
        <v>1944</v>
      </c>
      <c r="R38" s="55" t="s">
        <v>1945</v>
      </c>
      <c r="S38" s="18"/>
    </row>
    <row r="39" spans="1:19" x14ac:dyDescent="0.2">
      <c r="A39" s="18" t="s">
        <v>950</v>
      </c>
      <c r="B39" s="19"/>
      <c r="C39" s="18"/>
      <c r="D39" s="19"/>
      <c r="E39" s="18" t="s">
        <v>950</v>
      </c>
      <c r="F39" s="19"/>
      <c r="G39" s="18" t="s">
        <v>950</v>
      </c>
      <c r="H39" s="19"/>
      <c r="I39" s="18" t="s">
        <v>796</v>
      </c>
      <c r="J39" s="75" t="s">
        <v>1778</v>
      </c>
      <c r="K39" s="18"/>
      <c r="L39" s="55"/>
      <c r="M39" s="76" t="s">
        <v>950</v>
      </c>
      <c r="N39" s="76" t="s">
        <v>950</v>
      </c>
      <c r="O39" s="18" t="s">
        <v>1747</v>
      </c>
      <c r="P39" s="55" t="s">
        <v>1748</v>
      </c>
      <c r="Q39" s="18" t="s">
        <v>2027</v>
      </c>
      <c r="R39" s="55" t="s">
        <v>2028</v>
      </c>
      <c r="S39" s="18"/>
    </row>
    <row r="40" spans="1:19" x14ac:dyDescent="0.2">
      <c r="A40" s="18" t="s">
        <v>950</v>
      </c>
      <c r="B40" s="19"/>
      <c r="C40" s="18"/>
      <c r="D40" s="19"/>
      <c r="E40" s="18" t="s">
        <v>950</v>
      </c>
      <c r="F40" s="19"/>
      <c r="G40" s="18" t="s">
        <v>950</v>
      </c>
      <c r="H40" s="19"/>
      <c r="I40" s="18" t="s">
        <v>802</v>
      </c>
      <c r="J40" s="75" t="s">
        <v>1782</v>
      </c>
      <c r="K40" s="18"/>
      <c r="L40" s="55"/>
      <c r="M40" s="76" t="s">
        <v>950</v>
      </c>
      <c r="N40" s="76" t="s">
        <v>950</v>
      </c>
      <c r="O40" s="18" t="s">
        <v>1751</v>
      </c>
      <c r="P40" s="55" t="s">
        <v>1752</v>
      </c>
      <c r="Q40" s="18" t="s">
        <v>776</v>
      </c>
      <c r="R40" s="55" t="s">
        <v>1704</v>
      </c>
      <c r="S40" s="18"/>
    </row>
    <row r="41" spans="1:19" x14ac:dyDescent="0.2">
      <c r="A41" s="18" t="s">
        <v>950</v>
      </c>
      <c r="B41" s="19"/>
      <c r="C41" s="18"/>
      <c r="D41" s="19"/>
      <c r="E41" s="18" t="s">
        <v>950</v>
      </c>
      <c r="F41" s="19"/>
      <c r="G41" s="18" t="s">
        <v>950</v>
      </c>
      <c r="H41" s="19"/>
      <c r="I41" s="18" t="s">
        <v>799</v>
      </c>
      <c r="J41" s="75" t="s">
        <v>1785</v>
      </c>
      <c r="K41" s="18"/>
      <c r="L41" s="55"/>
      <c r="M41" s="76" t="s">
        <v>950</v>
      </c>
      <c r="N41" s="76" t="s">
        <v>950</v>
      </c>
      <c r="O41" s="18" t="s">
        <v>803</v>
      </c>
      <c r="P41" s="55" t="s">
        <v>1755</v>
      </c>
      <c r="Q41" s="18" t="s">
        <v>2029</v>
      </c>
      <c r="R41" s="55" t="s">
        <v>2030</v>
      </c>
      <c r="S41" s="18"/>
    </row>
    <row r="42" spans="1:19" x14ac:dyDescent="0.2">
      <c r="A42" s="18" t="s">
        <v>950</v>
      </c>
      <c r="B42" s="19"/>
      <c r="C42" s="18"/>
      <c r="D42" s="19"/>
      <c r="E42" s="18" t="s">
        <v>950</v>
      </c>
      <c r="F42" s="19"/>
      <c r="G42" s="18" t="s">
        <v>950</v>
      </c>
      <c r="H42" s="19"/>
      <c r="I42" s="18" t="s">
        <v>948</v>
      </c>
      <c r="J42" s="75" t="s">
        <v>1788</v>
      </c>
      <c r="K42" s="18"/>
      <c r="L42" s="55"/>
      <c r="M42" s="76" t="s">
        <v>950</v>
      </c>
      <c r="N42" s="76" t="s">
        <v>950</v>
      </c>
      <c r="O42" s="18" t="s">
        <v>797</v>
      </c>
      <c r="P42" s="55" t="s">
        <v>1757</v>
      </c>
      <c r="Q42" s="18" t="s">
        <v>1725</v>
      </c>
      <c r="R42" s="55" t="s">
        <v>1726</v>
      </c>
      <c r="S42" s="18"/>
    </row>
    <row r="43" spans="1:19" x14ac:dyDescent="0.2">
      <c r="A43" s="18" t="s">
        <v>950</v>
      </c>
      <c r="B43" s="19"/>
      <c r="C43" s="18"/>
      <c r="D43" s="19"/>
      <c r="E43" s="18" t="s">
        <v>950</v>
      </c>
      <c r="F43" s="19"/>
      <c r="G43" s="18" t="s">
        <v>950</v>
      </c>
      <c r="H43" s="19"/>
      <c r="I43" s="18" t="s">
        <v>2960</v>
      </c>
      <c r="J43" s="75" t="s">
        <v>1795</v>
      </c>
      <c r="K43" s="18"/>
      <c r="L43" s="55"/>
      <c r="M43" s="76" t="s">
        <v>950</v>
      </c>
      <c r="N43" s="76" t="s">
        <v>950</v>
      </c>
      <c r="O43" s="18" t="s">
        <v>3803</v>
      </c>
      <c r="P43" s="55" t="s">
        <v>1833</v>
      </c>
      <c r="Q43" s="18" t="s">
        <v>2031</v>
      </c>
      <c r="R43" s="55" t="s">
        <v>2032</v>
      </c>
      <c r="S43" s="18"/>
    </row>
    <row r="44" spans="1:19" x14ac:dyDescent="0.2">
      <c r="A44" s="18" t="s">
        <v>950</v>
      </c>
      <c r="B44" s="19"/>
      <c r="C44" s="18"/>
      <c r="D44" s="19"/>
      <c r="E44" s="18" t="s">
        <v>950</v>
      </c>
      <c r="F44" s="19"/>
      <c r="G44" s="18" t="s">
        <v>950</v>
      </c>
      <c r="H44" s="19"/>
      <c r="I44" s="18" t="s">
        <v>936</v>
      </c>
      <c r="J44" s="75" t="s">
        <v>1802</v>
      </c>
      <c r="K44" s="18"/>
      <c r="L44" s="55"/>
      <c r="M44" s="76" t="s">
        <v>950</v>
      </c>
      <c r="N44" s="76" t="s">
        <v>950</v>
      </c>
      <c r="O44" s="18" t="s">
        <v>1763</v>
      </c>
      <c r="P44" s="55" t="s">
        <v>1764</v>
      </c>
      <c r="Q44" s="18" t="s">
        <v>96</v>
      </c>
      <c r="R44" s="55" t="s">
        <v>1769</v>
      </c>
      <c r="S44" s="18"/>
    </row>
    <row r="45" spans="1:19" x14ac:dyDescent="0.2">
      <c r="A45" s="18" t="s">
        <v>950</v>
      </c>
      <c r="B45" s="19"/>
      <c r="C45" s="18"/>
      <c r="D45" s="19"/>
      <c r="E45" s="18" t="s">
        <v>950</v>
      </c>
      <c r="F45" s="19"/>
      <c r="G45" s="18" t="s">
        <v>950</v>
      </c>
      <c r="H45" s="19"/>
      <c r="I45" s="18" t="s">
        <v>932</v>
      </c>
      <c r="J45" s="75" t="s">
        <v>1806</v>
      </c>
      <c r="K45" s="18"/>
      <c r="L45" s="55"/>
      <c r="M45" s="76" t="s">
        <v>950</v>
      </c>
      <c r="N45" s="76" t="s">
        <v>950</v>
      </c>
      <c r="O45" s="18" t="s">
        <v>778</v>
      </c>
      <c r="P45" s="55" t="s">
        <v>1768</v>
      </c>
      <c r="Q45" s="18" t="s">
        <v>2033</v>
      </c>
      <c r="R45" s="55" t="s">
        <v>2034</v>
      </c>
      <c r="S45" s="18"/>
    </row>
    <row r="46" spans="1:19" x14ac:dyDescent="0.2">
      <c r="A46" s="18" t="s">
        <v>950</v>
      </c>
      <c r="B46" s="19"/>
      <c r="C46" s="18"/>
      <c r="D46" s="19"/>
      <c r="E46" s="18" t="s">
        <v>950</v>
      </c>
      <c r="F46" s="19"/>
      <c r="G46" s="18" t="s">
        <v>950</v>
      </c>
      <c r="H46" s="19"/>
      <c r="I46" s="18" t="s">
        <v>910</v>
      </c>
      <c r="J46" s="75" t="s">
        <v>1808</v>
      </c>
      <c r="K46" s="18"/>
      <c r="L46" s="55"/>
      <c r="M46" s="76" t="s">
        <v>950</v>
      </c>
      <c r="N46" s="76" t="s">
        <v>950</v>
      </c>
      <c r="O46" s="18" t="s">
        <v>815</v>
      </c>
      <c r="P46" s="55" t="s">
        <v>1771</v>
      </c>
      <c r="Q46" s="18" t="s">
        <v>2035</v>
      </c>
      <c r="R46" s="55" t="s">
        <v>2036</v>
      </c>
      <c r="S46" s="18"/>
    </row>
    <row r="47" spans="1:19" x14ac:dyDescent="0.2">
      <c r="A47" s="18" t="s">
        <v>950</v>
      </c>
      <c r="B47" s="19"/>
      <c r="C47" s="18"/>
      <c r="D47" s="19"/>
      <c r="E47" s="18" t="s">
        <v>950</v>
      </c>
      <c r="F47" s="19"/>
      <c r="G47" s="18" t="s">
        <v>950</v>
      </c>
      <c r="H47" s="19"/>
      <c r="I47" s="18" t="s">
        <v>912</v>
      </c>
      <c r="J47" s="75" t="s">
        <v>1811</v>
      </c>
      <c r="K47" s="18"/>
      <c r="L47" s="55"/>
      <c r="M47" s="76" t="s">
        <v>950</v>
      </c>
      <c r="N47" s="76" t="s">
        <v>950</v>
      </c>
      <c r="O47" s="18" t="s">
        <v>852</v>
      </c>
      <c r="P47" s="55" t="s">
        <v>1775</v>
      </c>
      <c r="Q47" s="18" t="s">
        <v>152</v>
      </c>
      <c r="R47" s="55" t="s">
        <v>1789</v>
      </c>
      <c r="S47" s="18"/>
    </row>
    <row r="48" spans="1:19" x14ac:dyDescent="0.2">
      <c r="A48" s="18" t="s">
        <v>950</v>
      </c>
      <c r="B48" s="19"/>
      <c r="C48" s="18"/>
      <c r="D48" s="19"/>
      <c r="E48" s="18" t="s">
        <v>950</v>
      </c>
      <c r="F48" s="19"/>
      <c r="G48" s="18" t="s">
        <v>950</v>
      </c>
      <c r="H48" s="19"/>
      <c r="I48" s="18" t="s">
        <v>781</v>
      </c>
      <c r="J48" s="75" t="s">
        <v>1814</v>
      </c>
      <c r="K48" s="18"/>
      <c r="L48" s="55"/>
      <c r="M48" s="76" t="s">
        <v>950</v>
      </c>
      <c r="N48" s="76" t="s">
        <v>950</v>
      </c>
      <c r="O48" s="18" t="s">
        <v>849</v>
      </c>
      <c r="P48" s="55" t="s">
        <v>1779</v>
      </c>
      <c r="Q48" s="18" t="s">
        <v>435</v>
      </c>
      <c r="R48" s="55" t="s">
        <v>1807</v>
      </c>
      <c r="S48" s="18"/>
    </row>
    <row r="49" spans="1:19" x14ac:dyDescent="0.2">
      <c r="A49" s="18" t="s">
        <v>950</v>
      </c>
      <c r="B49" s="19"/>
      <c r="C49" s="18"/>
      <c r="D49" s="19"/>
      <c r="E49" s="18" t="s">
        <v>950</v>
      </c>
      <c r="F49" s="19"/>
      <c r="G49" s="18" t="s">
        <v>950</v>
      </c>
      <c r="H49" s="19"/>
      <c r="I49" s="18" t="s">
        <v>941</v>
      </c>
      <c r="J49" s="75" t="s">
        <v>1816</v>
      </c>
      <c r="K49" s="18"/>
      <c r="L49" s="55"/>
      <c r="M49" s="76" t="s">
        <v>950</v>
      </c>
      <c r="N49" s="76" t="s">
        <v>950</v>
      </c>
      <c r="O49" s="18" t="s">
        <v>855</v>
      </c>
      <c r="P49" s="55" t="s">
        <v>1783</v>
      </c>
      <c r="Q49" s="18" t="s">
        <v>2037</v>
      </c>
      <c r="R49" s="55" t="s">
        <v>2038</v>
      </c>
      <c r="S49" s="18"/>
    </row>
    <row r="50" spans="1:19" x14ac:dyDescent="0.2">
      <c r="A50" s="18" t="s">
        <v>950</v>
      </c>
      <c r="B50" s="19"/>
      <c r="C50" s="18"/>
      <c r="D50" s="19"/>
      <c r="E50" s="18" t="s">
        <v>950</v>
      </c>
      <c r="F50" s="19"/>
      <c r="G50" s="18" t="s">
        <v>950</v>
      </c>
      <c r="H50" s="19"/>
      <c r="I50" s="18" t="s">
        <v>925</v>
      </c>
      <c r="J50" s="75" t="s">
        <v>1621</v>
      </c>
      <c r="K50" s="18"/>
      <c r="L50" s="55"/>
      <c r="M50" s="76" t="s">
        <v>950</v>
      </c>
      <c r="N50" s="76" t="s">
        <v>950</v>
      </c>
      <c r="O50" s="18" t="s">
        <v>858</v>
      </c>
      <c r="P50" s="55" t="s">
        <v>1786</v>
      </c>
      <c r="Q50" s="18" t="s">
        <v>2039</v>
      </c>
      <c r="R50" s="55" t="s">
        <v>1815</v>
      </c>
      <c r="S50" s="18"/>
    </row>
    <row r="51" spans="1:19" x14ac:dyDescent="0.2">
      <c r="A51" s="18" t="s">
        <v>950</v>
      </c>
      <c r="B51" s="19"/>
      <c r="C51" s="18"/>
      <c r="D51" s="19"/>
      <c r="E51" s="18" t="s">
        <v>950</v>
      </c>
      <c r="F51" s="19"/>
      <c r="G51" s="18" t="s">
        <v>950</v>
      </c>
      <c r="H51" s="19"/>
      <c r="I51" s="18" t="s">
        <v>2961</v>
      </c>
      <c r="J51" s="75" t="s">
        <v>1821</v>
      </c>
      <c r="K51" s="18"/>
      <c r="L51" s="55"/>
      <c r="M51" s="76" t="s">
        <v>950</v>
      </c>
      <c r="N51" s="76" t="s">
        <v>950</v>
      </c>
      <c r="O51" s="18"/>
      <c r="P51" s="55"/>
      <c r="Q51" s="18" t="s">
        <v>2133</v>
      </c>
      <c r="R51" s="56" t="s">
        <v>2134</v>
      </c>
      <c r="S51" s="18"/>
    </row>
    <row r="52" spans="1:19" x14ac:dyDescent="0.2">
      <c r="A52" s="18" t="s">
        <v>950</v>
      </c>
      <c r="B52" s="19"/>
      <c r="C52" s="18"/>
      <c r="D52" s="19"/>
      <c r="E52" s="18" t="s">
        <v>950</v>
      </c>
      <c r="F52" s="19"/>
      <c r="G52" s="18" t="s">
        <v>950</v>
      </c>
      <c r="H52" s="19"/>
      <c r="I52" s="18" t="s">
        <v>914</v>
      </c>
      <c r="J52" s="75" t="s">
        <v>1826</v>
      </c>
      <c r="K52" s="18"/>
      <c r="L52" s="55"/>
      <c r="M52" s="76" t="s">
        <v>950</v>
      </c>
      <c r="N52" s="76" t="s">
        <v>950</v>
      </c>
      <c r="O52" s="20"/>
      <c r="P52" s="55"/>
      <c r="Q52" s="18" t="s">
        <v>2040</v>
      </c>
      <c r="R52" s="55" t="s">
        <v>2041</v>
      </c>
      <c r="S52" s="18"/>
    </row>
    <row r="53" spans="1:19" x14ac:dyDescent="0.2">
      <c r="A53" s="18" t="s">
        <v>950</v>
      </c>
      <c r="B53" s="19"/>
      <c r="C53" s="18"/>
      <c r="D53" s="19"/>
      <c r="E53" s="18" t="s">
        <v>950</v>
      </c>
      <c r="F53" s="19"/>
      <c r="G53" s="18" t="s">
        <v>950</v>
      </c>
      <c r="H53" s="19"/>
      <c r="I53" s="18" t="s">
        <v>926</v>
      </c>
      <c r="J53" s="75" t="s">
        <v>1828</v>
      </c>
      <c r="K53" s="18"/>
      <c r="L53" s="55"/>
      <c r="M53" s="76" t="s">
        <v>950</v>
      </c>
      <c r="N53" s="76" t="s">
        <v>950</v>
      </c>
      <c r="O53" s="18"/>
      <c r="P53" s="55"/>
      <c r="Q53" s="18" t="s">
        <v>411</v>
      </c>
      <c r="R53" s="55" t="s">
        <v>1822</v>
      </c>
      <c r="S53" s="18"/>
    </row>
    <row r="54" spans="1:19" x14ac:dyDescent="0.2">
      <c r="A54" s="18" t="s">
        <v>950</v>
      </c>
      <c r="B54" s="19"/>
      <c r="C54" s="18"/>
      <c r="D54" s="19"/>
      <c r="E54" s="18" t="s">
        <v>950</v>
      </c>
      <c r="F54" s="19"/>
      <c r="G54" s="18" t="s">
        <v>950</v>
      </c>
      <c r="H54" s="19"/>
      <c r="I54" s="18" t="s">
        <v>2962</v>
      </c>
      <c r="J54" s="75" t="s">
        <v>2963</v>
      </c>
      <c r="K54" s="18"/>
      <c r="L54" s="55"/>
      <c r="M54" s="76" t="s">
        <v>950</v>
      </c>
      <c r="N54" s="76" t="s">
        <v>950</v>
      </c>
      <c r="O54" s="18"/>
      <c r="P54" s="55"/>
      <c r="Q54" s="18" t="s">
        <v>1636</v>
      </c>
      <c r="R54" s="55" t="s">
        <v>1637</v>
      </c>
      <c r="S54" s="18"/>
    </row>
    <row r="55" spans="1:19" x14ac:dyDescent="0.2">
      <c r="A55" s="18" t="s">
        <v>950</v>
      </c>
      <c r="B55" s="19"/>
      <c r="C55" s="18"/>
      <c r="D55" s="19"/>
      <c r="E55" s="18" t="s">
        <v>950</v>
      </c>
      <c r="F55" s="19"/>
      <c r="G55" s="18" t="s">
        <v>950</v>
      </c>
      <c r="H55" s="19"/>
      <c r="I55" s="18" t="s">
        <v>946</v>
      </c>
      <c r="J55" s="75" t="s">
        <v>1831</v>
      </c>
      <c r="K55" s="18"/>
      <c r="L55" s="55"/>
      <c r="M55" s="76" t="s">
        <v>950</v>
      </c>
      <c r="N55" s="76" t="s">
        <v>950</v>
      </c>
      <c r="O55" s="20" t="s">
        <v>1791</v>
      </c>
      <c r="P55" s="55" t="s">
        <v>1792</v>
      </c>
      <c r="Q55" s="18" t="s">
        <v>2042</v>
      </c>
      <c r="R55" s="55" t="s">
        <v>2042</v>
      </c>
      <c r="S55" s="18"/>
    </row>
    <row r="56" spans="1:19" x14ac:dyDescent="0.2">
      <c r="A56" s="18" t="s">
        <v>950</v>
      </c>
      <c r="B56" s="19"/>
      <c r="C56" s="18"/>
      <c r="D56" s="19"/>
      <c r="E56" s="18" t="s">
        <v>950</v>
      </c>
      <c r="F56" s="19"/>
      <c r="G56" s="18" t="s">
        <v>950</v>
      </c>
      <c r="H56" s="19"/>
      <c r="K56" s="18"/>
      <c r="L56" s="55"/>
      <c r="M56" s="76" t="s">
        <v>950</v>
      </c>
      <c r="N56" s="76" t="s">
        <v>950</v>
      </c>
      <c r="O56" s="18" t="s">
        <v>1796</v>
      </c>
      <c r="P56" s="55" t="s">
        <v>1797</v>
      </c>
      <c r="Q56" s="18" t="s">
        <v>774</v>
      </c>
      <c r="R56" s="55" t="s">
        <v>1645</v>
      </c>
      <c r="S56" s="18"/>
    </row>
    <row r="57" spans="1:19" x14ac:dyDescent="0.2">
      <c r="A57" s="18" t="s">
        <v>950</v>
      </c>
      <c r="B57" s="19"/>
      <c r="C57" s="18"/>
      <c r="D57" s="19"/>
      <c r="E57" s="18" t="s">
        <v>950</v>
      </c>
      <c r="F57" s="19"/>
      <c r="G57" s="18" t="s">
        <v>950</v>
      </c>
      <c r="H57" s="19"/>
      <c r="J57" s="75"/>
      <c r="K57" s="18"/>
      <c r="L57" s="55"/>
      <c r="M57" s="76" t="s">
        <v>950</v>
      </c>
      <c r="N57" s="76" t="s">
        <v>950</v>
      </c>
      <c r="O57" s="18" t="s">
        <v>1800</v>
      </c>
      <c r="P57" s="55" t="s">
        <v>1801</v>
      </c>
      <c r="Q57" s="18" t="s">
        <v>2043</v>
      </c>
      <c r="R57" s="55" t="s">
        <v>2044</v>
      </c>
      <c r="S57" s="18"/>
    </row>
    <row r="58" spans="1:19" x14ac:dyDescent="0.2">
      <c r="A58" s="18" t="s">
        <v>950</v>
      </c>
      <c r="B58" s="19"/>
      <c r="C58" s="18"/>
      <c r="D58" s="19"/>
      <c r="E58" s="18" t="s">
        <v>950</v>
      </c>
      <c r="F58" s="19"/>
      <c r="G58" s="18" t="s">
        <v>950</v>
      </c>
      <c r="H58" s="19"/>
      <c r="K58" s="18"/>
      <c r="L58" s="55"/>
      <c r="M58" s="76" t="s">
        <v>950</v>
      </c>
      <c r="N58" s="76" t="s">
        <v>950</v>
      </c>
      <c r="O58" s="18" t="s">
        <v>1803</v>
      </c>
      <c r="P58" s="55" t="s">
        <v>1804</v>
      </c>
      <c r="Q58" s="18" t="s">
        <v>2045</v>
      </c>
      <c r="R58" s="55" t="s">
        <v>2046</v>
      </c>
      <c r="S58" s="18"/>
    </row>
    <row r="59" spans="1:19" x14ac:dyDescent="0.2">
      <c r="A59" s="18" t="s">
        <v>950</v>
      </c>
      <c r="B59" s="19"/>
      <c r="C59" s="18"/>
      <c r="D59" s="19"/>
      <c r="E59" s="18" t="s">
        <v>950</v>
      </c>
      <c r="F59" s="19"/>
      <c r="G59" s="18" t="s">
        <v>950</v>
      </c>
      <c r="H59" s="19"/>
      <c r="J59" s="75"/>
      <c r="K59" s="18"/>
      <c r="L59" s="55"/>
      <c r="M59" s="76" t="s">
        <v>950</v>
      </c>
      <c r="N59" s="76" t="s">
        <v>950</v>
      </c>
      <c r="O59" s="18" t="s">
        <v>950</v>
      </c>
      <c r="P59" s="55"/>
      <c r="Q59" s="18" t="s">
        <v>436</v>
      </c>
      <c r="R59" s="55" t="s">
        <v>1671</v>
      </c>
      <c r="S59" s="18"/>
    </row>
    <row r="60" spans="1:19" x14ac:dyDescent="0.2">
      <c r="A60" s="18" t="s">
        <v>950</v>
      </c>
      <c r="B60" s="19"/>
      <c r="C60" s="18"/>
      <c r="D60" s="19"/>
      <c r="E60" s="18" t="s">
        <v>950</v>
      </c>
      <c r="F60" s="19"/>
      <c r="G60" s="18" t="s">
        <v>950</v>
      </c>
      <c r="H60" s="19"/>
      <c r="J60" s="75"/>
      <c r="K60" s="18"/>
      <c r="L60" s="55"/>
      <c r="M60" s="76" t="s">
        <v>950</v>
      </c>
      <c r="N60" s="76" t="s">
        <v>950</v>
      </c>
      <c r="O60" s="18" t="s">
        <v>950</v>
      </c>
      <c r="P60" s="55"/>
      <c r="Q60" s="18" t="s">
        <v>2047</v>
      </c>
      <c r="R60" s="55" t="s">
        <v>2048</v>
      </c>
      <c r="S60" s="18"/>
    </row>
    <row r="61" spans="1:19" x14ac:dyDescent="0.2">
      <c r="A61" s="18" t="s">
        <v>950</v>
      </c>
      <c r="B61" s="19"/>
      <c r="C61" s="18"/>
      <c r="D61" s="19"/>
      <c r="E61" s="18" t="s">
        <v>950</v>
      </c>
      <c r="F61" s="19"/>
      <c r="G61" s="18" t="s">
        <v>950</v>
      </c>
      <c r="H61" s="19"/>
      <c r="I61" s="18" t="s">
        <v>950</v>
      </c>
      <c r="J61" s="75"/>
      <c r="K61" s="18"/>
      <c r="L61" s="55"/>
      <c r="M61" s="76" t="s">
        <v>950</v>
      </c>
      <c r="N61" s="76" t="s">
        <v>950</v>
      </c>
      <c r="O61" s="18" t="s">
        <v>950</v>
      </c>
      <c r="P61" s="55"/>
      <c r="Q61" s="18" t="s">
        <v>1677</v>
      </c>
      <c r="R61" s="55" t="s">
        <v>1678</v>
      </c>
      <c r="S61" s="18"/>
    </row>
    <row r="62" spans="1:19" x14ac:dyDescent="0.2">
      <c r="A62" s="18" t="s">
        <v>950</v>
      </c>
      <c r="B62" s="19"/>
      <c r="C62" s="18"/>
      <c r="D62" s="19"/>
      <c r="E62" s="18" t="s">
        <v>950</v>
      </c>
      <c r="F62" s="19"/>
      <c r="G62" s="18" t="s">
        <v>950</v>
      </c>
      <c r="H62" s="19"/>
      <c r="I62" s="18" t="s">
        <v>950</v>
      </c>
      <c r="J62" s="75"/>
      <c r="K62" s="18"/>
      <c r="L62" s="55"/>
      <c r="M62" s="76" t="s">
        <v>950</v>
      </c>
      <c r="N62" s="76" t="s">
        <v>950</v>
      </c>
      <c r="O62" s="18" t="s">
        <v>950</v>
      </c>
      <c r="P62" s="55"/>
      <c r="Q62" s="18" t="s">
        <v>2049</v>
      </c>
      <c r="R62" s="55" t="s">
        <v>2050</v>
      </c>
      <c r="S62" s="18"/>
    </row>
    <row r="63" spans="1:19" x14ac:dyDescent="0.2">
      <c r="A63" s="18" t="s">
        <v>950</v>
      </c>
      <c r="B63" s="19"/>
      <c r="C63" s="18"/>
      <c r="D63" s="19"/>
      <c r="E63" s="18" t="s">
        <v>950</v>
      </c>
      <c r="F63" s="19"/>
      <c r="G63" s="18" t="s">
        <v>950</v>
      </c>
      <c r="H63" s="19"/>
      <c r="I63" s="18" t="s">
        <v>950</v>
      </c>
      <c r="J63" s="75"/>
      <c r="K63" s="18"/>
      <c r="L63" s="55"/>
      <c r="M63" s="76" t="s">
        <v>950</v>
      </c>
      <c r="N63" s="76" t="s">
        <v>950</v>
      </c>
      <c r="O63" s="18" t="s">
        <v>950</v>
      </c>
      <c r="P63" s="55"/>
      <c r="Q63" s="18" t="s">
        <v>2051</v>
      </c>
      <c r="R63" s="55" t="s">
        <v>2052</v>
      </c>
      <c r="S63" s="18"/>
    </row>
    <row r="64" spans="1:19" x14ac:dyDescent="0.2">
      <c r="A64" s="18" t="s">
        <v>950</v>
      </c>
      <c r="B64" s="19"/>
      <c r="C64" s="18"/>
      <c r="D64" s="19"/>
      <c r="E64" s="18" t="s">
        <v>950</v>
      </c>
      <c r="F64" s="19"/>
      <c r="G64" s="18" t="s">
        <v>950</v>
      </c>
      <c r="H64" s="19"/>
      <c r="I64" s="18" t="s">
        <v>950</v>
      </c>
      <c r="J64" s="75"/>
      <c r="K64" s="18"/>
      <c r="L64" s="55"/>
      <c r="M64" s="76" t="s">
        <v>950</v>
      </c>
      <c r="N64" s="76" t="s">
        <v>950</v>
      </c>
      <c r="O64" s="18" t="s">
        <v>950</v>
      </c>
      <c r="P64" s="55"/>
      <c r="Q64" s="18" t="s">
        <v>2053</v>
      </c>
      <c r="R64" s="55" t="s">
        <v>2054</v>
      </c>
      <c r="S64" s="18"/>
    </row>
    <row r="65" spans="1:19" x14ac:dyDescent="0.2">
      <c r="A65" s="18" t="s">
        <v>950</v>
      </c>
      <c r="B65" s="19"/>
      <c r="C65" s="18"/>
      <c r="D65" s="19"/>
      <c r="E65" s="18" t="s">
        <v>950</v>
      </c>
      <c r="F65" s="19"/>
      <c r="G65" s="18" t="s">
        <v>950</v>
      </c>
      <c r="H65" s="19"/>
      <c r="I65" s="18" t="s">
        <v>950</v>
      </c>
      <c r="J65" s="75"/>
      <c r="K65" s="18"/>
      <c r="L65" s="55"/>
      <c r="M65" s="76" t="s">
        <v>950</v>
      </c>
      <c r="N65" s="76" t="s">
        <v>950</v>
      </c>
      <c r="O65" s="18" t="s">
        <v>950</v>
      </c>
      <c r="P65" s="55"/>
      <c r="Q65" s="18" t="s">
        <v>2055</v>
      </c>
      <c r="R65" s="55" t="s">
        <v>2056</v>
      </c>
      <c r="S65" s="18"/>
    </row>
    <row r="66" spans="1:19" x14ac:dyDescent="0.2">
      <c r="A66" s="18" t="s">
        <v>950</v>
      </c>
      <c r="B66" s="19"/>
      <c r="C66" s="18"/>
      <c r="D66" s="19"/>
      <c r="E66" s="18" t="s">
        <v>950</v>
      </c>
      <c r="F66" s="19"/>
      <c r="G66" s="18" t="s">
        <v>950</v>
      </c>
      <c r="H66" s="19"/>
      <c r="I66" s="18" t="s">
        <v>950</v>
      </c>
      <c r="J66" s="75"/>
      <c r="K66" s="18"/>
      <c r="L66" s="55"/>
      <c r="M66" s="76" t="s">
        <v>950</v>
      </c>
      <c r="N66" s="76" t="s">
        <v>950</v>
      </c>
      <c r="O66" s="18" t="s">
        <v>950</v>
      </c>
      <c r="P66" s="55"/>
      <c r="Q66" s="18" t="s">
        <v>2057</v>
      </c>
      <c r="R66" s="55" t="s">
        <v>2058</v>
      </c>
      <c r="S66" s="18"/>
    </row>
    <row r="67" spans="1:19" x14ac:dyDescent="0.2">
      <c r="A67" s="18" t="s">
        <v>950</v>
      </c>
      <c r="B67" s="19"/>
      <c r="C67" s="18"/>
      <c r="D67" s="19"/>
      <c r="E67" s="18" t="s">
        <v>950</v>
      </c>
      <c r="F67" s="19"/>
      <c r="G67" s="18" t="s">
        <v>950</v>
      </c>
      <c r="H67" s="19"/>
      <c r="I67" s="18" t="s">
        <v>950</v>
      </c>
      <c r="J67" s="55"/>
      <c r="K67" s="18"/>
      <c r="L67" s="55"/>
      <c r="M67" s="76" t="s">
        <v>950</v>
      </c>
      <c r="N67" s="76" t="s">
        <v>950</v>
      </c>
      <c r="O67" s="18" t="s">
        <v>950</v>
      </c>
      <c r="P67" s="55"/>
      <c r="Q67" s="18" t="s">
        <v>329</v>
      </c>
      <c r="R67" s="55" t="s">
        <v>1714</v>
      </c>
      <c r="S67" s="18"/>
    </row>
    <row r="68" spans="1:19" x14ac:dyDescent="0.2">
      <c r="A68" s="18" t="s">
        <v>950</v>
      </c>
      <c r="B68" s="19"/>
      <c r="C68" s="18"/>
      <c r="D68" s="19"/>
      <c r="E68" s="18" t="s">
        <v>950</v>
      </c>
      <c r="F68" s="19"/>
      <c r="G68" s="18" t="s">
        <v>950</v>
      </c>
      <c r="H68" s="19"/>
      <c r="I68" s="18" t="s">
        <v>950</v>
      </c>
      <c r="J68" s="55"/>
      <c r="K68" s="18"/>
      <c r="L68" s="55"/>
      <c r="M68" s="76" t="s">
        <v>950</v>
      </c>
      <c r="N68" s="76" t="s">
        <v>950</v>
      </c>
      <c r="O68" s="18" t="s">
        <v>950</v>
      </c>
      <c r="P68" s="55"/>
      <c r="Q68" s="18" t="s">
        <v>2059</v>
      </c>
      <c r="R68" s="55" t="s">
        <v>2060</v>
      </c>
      <c r="S68" s="18"/>
    </row>
    <row r="69" spans="1:19" x14ac:dyDescent="0.2">
      <c r="A69" s="18" t="s">
        <v>950</v>
      </c>
      <c r="B69" s="19"/>
      <c r="C69" s="18"/>
      <c r="D69" s="19"/>
      <c r="E69" s="18" t="s">
        <v>950</v>
      </c>
      <c r="F69" s="19"/>
      <c r="G69" s="18" t="s">
        <v>950</v>
      </c>
      <c r="H69" s="19"/>
      <c r="I69" s="18" t="s">
        <v>950</v>
      </c>
      <c r="J69" s="55"/>
      <c r="K69" s="18"/>
      <c r="L69" s="55"/>
      <c r="M69" s="76" t="s">
        <v>950</v>
      </c>
      <c r="N69" s="76" t="s">
        <v>950</v>
      </c>
      <c r="O69" s="18" t="s">
        <v>950</v>
      </c>
      <c r="P69" s="55"/>
      <c r="Q69" s="18" t="s">
        <v>772</v>
      </c>
      <c r="R69" s="55" t="s">
        <v>1805</v>
      </c>
      <c r="S69" s="18"/>
    </row>
    <row r="70" spans="1:19" x14ac:dyDescent="0.2">
      <c r="A70" s="18" t="s">
        <v>950</v>
      </c>
      <c r="B70" s="19"/>
      <c r="C70" s="18"/>
      <c r="D70" s="19"/>
      <c r="E70" s="18" t="s">
        <v>950</v>
      </c>
      <c r="F70" s="19"/>
      <c r="G70" s="18" t="s">
        <v>950</v>
      </c>
      <c r="H70" s="19"/>
      <c r="I70" s="18" t="s">
        <v>950</v>
      </c>
      <c r="J70" s="55"/>
      <c r="K70" s="18"/>
      <c r="L70" s="55"/>
      <c r="M70" s="76" t="s">
        <v>950</v>
      </c>
      <c r="N70" s="76" t="s">
        <v>950</v>
      </c>
      <c r="O70" s="18" t="s">
        <v>950</v>
      </c>
      <c r="P70" s="55"/>
      <c r="Q70" s="18" t="s">
        <v>1888</v>
      </c>
      <c r="R70" s="55" t="s">
        <v>1889</v>
      </c>
      <c r="S70" s="18"/>
    </row>
    <row r="71" spans="1:19" x14ac:dyDescent="0.2">
      <c r="A71" s="18" t="s">
        <v>950</v>
      </c>
      <c r="B71" s="19"/>
      <c r="C71" s="18"/>
      <c r="D71" s="19"/>
      <c r="E71" s="18" t="s">
        <v>950</v>
      </c>
      <c r="F71" s="19"/>
      <c r="G71" s="18" t="s">
        <v>950</v>
      </c>
      <c r="H71" s="19"/>
      <c r="I71" s="18" t="s">
        <v>950</v>
      </c>
      <c r="J71" s="55"/>
      <c r="K71" s="18"/>
      <c r="L71" s="55"/>
      <c r="M71" s="76" t="s">
        <v>950</v>
      </c>
      <c r="N71" s="76" t="s">
        <v>950</v>
      </c>
      <c r="O71" s="18" t="s">
        <v>950</v>
      </c>
      <c r="P71" s="55"/>
      <c r="Q71" s="18" t="s">
        <v>2061</v>
      </c>
      <c r="R71" s="55" t="s">
        <v>2062</v>
      </c>
      <c r="S71" s="18"/>
    </row>
    <row r="72" spans="1:19" x14ac:dyDescent="0.2">
      <c r="A72" s="18" t="s">
        <v>950</v>
      </c>
      <c r="B72" s="19"/>
      <c r="C72" s="18"/>
      <c r="D72" s="19"/>
      <c r="E72" s="18" t="s">
        <v>950</v>
      </c>
      <c r="F72" s="19"/>
      <c r="G72" s="18" t="s">
        <v>950</v>
      </c>
      <c r="H72" s="19"/>
      <c r="I72" s="18" t="s">
        <v>950</v>
      </c>
      <c r="J72" s="55"/>
      <c r="K72" s="18"/>
      <c r="L72" s="55"/>
      <c r="M72" s="76" t="s">
        <v>950</v>
      </c>
      <c r="N72" s="76" t="s">
        <v>950</v>
      </c>
      <c r="O72" s="18" t="s">
        <v>950</v>
      </c>
      <c r="P72" s="55"/>
      <c r="Q72" s="18" t="s">
        <v>341</v>
      </c>
      <c r="R72" s="55" t="s">
        <v>1692</v>
      </c>
      <c r="S72" s="18"/>
    </row>
    <row r="73" spans="1:19" x14ac:dyDescent="0.2">
      <c r="A73" s="18" t="s">
        <v>950</v>
      </c>
      <c r="B73" s="19"/>
      <c r="C73" s="18"/>
      <c r="D73" s="19"/>
      <c r="E73" s="18" t="s">
        <v>950</v>
      </c>
      <c r="F73" s="19"/>
      <c r="G73" s="18" t="s">
        <v>950</v>
      </c>
      <c r="H73" s="19"/>
      <c r="I73" s="18" t="s">
        <v>950</v>
      </c>
      <c r="J73" s="55"/>
      <c r="K73" s="18"/>
      <c r="L73" s="55"/>
      <c r="M73" s="76" t="s">
        <v>950</v>
      </c>
      <c r="N73" s="76" t="s">
        <v>950</v>
      </c>
      <c r="O73" s="18" t="s">
        <v>950</v>
      </c>
      <c r="P73" s="55"/>
      <c r="Q73" s="18" t="s">
        <v>2063</v>
      </c>
      <c r="R73" s="55" t="s">
        <v>2064</v>
      </c>
      <c r="S73" s="18"/>
    </row>
    <row r="74" spans="1:19" x14ac:dyDescent="0.2">
      <c r="A74" s="18" t="s">
        <v>950</v>
      </c>
      <c r="B74" s="19"/>
      <c r="C74" s="18"/>
      <c r="D74" s="19"/>
      <c r="E74" s="18" t="s">
        <v>950</v>
      </c>
      <c r="F74" s="19"/>
      <c r="G74" s="18" t="s">
        <v>950</v>
      </c>
      <c r="H74" s="19"/>
      <c r="I74" s="18" t="s">
        <v>950</v>
      </c>
      <c r="J74" s="55"/>
      <c r="K74" s="18"/>
      <c r="L74" s="55"/>
      <c r="M74" s="76" t="s">
        <v>950</v>
      </c>
      <c r="N74" s="76" t="s">
        <v>950</v>
      </c>
      <c r="O74" s="18" t="s">
        <v>950</v>
      </c>
      <c r="P74" s="55"/>
      <c r="Q74" s="18" t="s">
        <v>2065</v>
      </c>
      <c r="R74" s="55" t="s">
        <v>2066</v>
      </c>
      <c r="S74" s="18"/>
    </row>
    <row r="75" spans="1:19" x14ac:dyDescent="0.2">
      <c r="A75" s="18" t="s">
        <v>950</v>
      </c>
      <c r="B75" s="19"/>
      <c r="C75" s="18"/>
      <c r="D75" s="19"/>
      <c r="E75" s="18" t="s">
        <v>950</v>
      </c>
      <c r="F75" s="19"/>
      <c r="G75" s="18" t="s">
        <v>950</v>
      </c>
      <c r="H75" s="19"/>
      <c r="I75" s="18" t="s">
        <v>950</v>
      </c>
      <c r="J75" s="55"/>
      <c r="K75" s="18"/>
      <c r="L75" s="55"/>
      <c r="M75" s="76" t="s">
        <v>950</v>
      </c>
      <c r="N75" s="76" t="s">
        <v>950</v>
      </c>
      <c r="O75" s="18" t="s">
        <v>950</v>
      </c>
      <c r="P75" s="55"/>
      <c r="Q75" s="18" t="s">
        <v>267</v>
      </c>
      <c r="R75" s="55" t="s">
        <v>1717</v>
      </c>
      <c r="S75" s="18"/>
    </row>
    <row r="76" spans="1:19" x14ac:dyDescent="0.2">
      <c r="A76" s="18" t="s">
        <v>950</v>
      </c>
      <c r="B76" s="19"/>
      <c r="C76" s="18"/>
      <c r="D76" s="19"/>
      <c r="E76" s="18" t="s">
        <v>950</v>
      </c>
      <c r="F76" s="19"/>
      <c r="G76" s="18" t="s">
        <v>950</v>
      </c>
      <c r="H76" s="19"/>
      <c r="I76" s="18" t="s">
        <v>950</v>
      </c>
      <c r="J76" s="55"/>
      <c r="K76" s="18"/>
      <c r="L76" s="55"/>
      <c r="M76" s="76" t="s">
        <v>950</v>
      </c>
      <c r="N76" s="76" t="s">
        <v>950</v>
      </c>
      <c r="O76" s="18" t="s">
        <v>950</v>
      </c>
      <c r="P76" s="55"/>
      <c r="Q76" s="18" t="s">
        <v>2067</v>
      </c>
      <c r="R76" s="55" t="s">
        <v>2068</v>
      </c>
      <c r="S76" s="18"/>
    </row>
    <row r="77" spans="1:19" x14ac:dyDescent="0.2">
      <c r="A77" s="18" t="s">
        <v>950</v>
      </c>
      <c r="B77" s="19"/>
      <c r="C77" s="18"/>
      <c r="D77" s="19"/>
      <c r="E77" s="18" t="s">
        <v>950</v>
      </c>
      <c r="F77" s="19"/>
      <c r="G77" s="18" t="s">
        <v>950</v>
      </c>
      <c r="H77" s="19"/>
      <c r="I77" s="18" t="s">
        <v>950</v>
      </c>
      <c r="J77" s="55"/>
      <c r="K77" s="18"/>
      <c r="L77" s="55"/>
      <c r="M77" s="76" t="s">
        <v>950</v>
      </c>
      <c r="N77" s="76" t="s">
        <v>950</v>
      </c>
      <c r="O77" s="18" t="s">
        <v>950</v>
      </c>
      <c r="P77" s="55"/>
      <c r="Q77" s="18" t="s">
        <v>2069</v>
      </c>
      <c r="R77" s="55" t="s">
        <v>2070</v>
      </c>
      <c r="S77" s="18"/>
    </row>
    <row r="78" spans="1:19" x14ac:dyDescent="0.2">
      <c r="A78" s="18" t="s">
        <v>950</v>
      </c>
      <c r="B78" s="19"/>
      <c r="C78" s="18"/>
      <c r="D78" s="19"/>
      <c r="E78" s="18" t="s">
        <v>950</v>
      </c>
      <c r="F78" s="19"/>
      <c r="G78" s="18" t="s">
        <v>950</v>
      </c>
      <c r="H78" s="19"/>
      <c r="I78" s="18" t="s">
        <v>950</v>
      </c>
      <c r="J78" s="55"/>
      <c r="K78" s="18"/>
      <c r="L78" s="55"/>
      <c r="M78" s="76" t="s">
        <v>950</v>
      </c>
      <c r="N78" s="76" t="s">
        <v>950</v>
      </c>
      <c r="O78" s="18" t="s">
        <v>950</v>
      </c>
      <c r="P78" s="55"/>
      <c r="Q78" s="18" t="s">
        <v>356</v>
      </c>
      <c r="R78" s="55" t="s">
        <v>1742</v>
      </c>
      <c r="S78" s="18"/>
    </row>
    <row r="79" spans="1:19" x14ac:dyDescent="0.2">
      <c r="A79" s="18" t="s">
        <v>950</v>
      </c>
      <c r="B79" s="19"/>
      <c r="C79" s="18"/>
      <c r="D79" s="19"/>
      <c r="E79" s="18" t="s">
        <v>950</v>
      </c>
      <c r="F79" s="19"/>
      <c r="G79" s="18" t="s">
        <v>950</v>
      </c>
      <c r="H79" s="19"/>
      <c r="I79" s="18" t="s">
        <v>950</v>
      </c>
      <c r="J79" s="55"/>
      <c r="K79" s="18"/>
      <c r="L79" s="55"/>
      <c r="M79" s="76" t="s">
        <v>950</v>
      </c>
      <c r="N79" s="76" t="s">
        <v>950</v>
      </c>
      <c r="O79" s="18" t="s">
        <v>950</v>
      </c>
      <c r="P79" s="55"/>
      <c r="Q79" s="18" t="s">
        <v>817</v>
      </c>
      <c r="R79" s="55" t="s">
        <v>1749</v>
      </c>
      <c r="S79" s="18"/>
    </row>
    <row r="80" spans="1:19" x14ac:dyDescent="0.2">
      <c r="A80" s="18" t="s">
        <v>950</v>
      </c>
      <c r="B80" s="19"/>
      <c r="C80" s="18"/>
      <c r="D80" s="19"/>
      <c r="E80" s="18" t="s">
        <v>950</v>
      </c>
      <c r="F80" s="19"/>
      <c r="G80" s="18" t="s">
        <v>950</v>
      </c>
      <c r="H80" s="19"/>
      <c r="I80" s="18" t="s">
        <v>950</v>
      </c>
      <c r="J80" s="55"/>
      <c r="K80" s="18"/>
      <c r="L80" s="55"/>
      <c r="M80" s="76" t="s">
        <v>950</v>
      </c>
      <c r="N80" s="76" t="s">
        <v>950</v>
      </c>
      <c r="O80" s="18" t="s">
        <v>950</v>
      </c>
      <c r="P80" s="55"/>
      <c r="Q80" s="18" t="s">
        <v>2071</v>
      </c>
      <c r="R80" s="55" t="s">
        <v>2072</v>
      </c>
      <c r="S80" s="18"/>
    </row>
    <row r="81" spans="1:19" x14ac:dyDescent="0.2">
      <c r="A81" s="18" t="s">
        <v>950</v>
      </c>
      <c r="B81" s="19"/>
      <c r="C81" s="18"/>
      <c r="D81" s="19"/>
      <c r="E81" s="18" t="s">
        <v>950</v>
      </c>
      <c r="F81" s="19"/>
      <c r="G81" s="18" t="s">
        <v>950</v>
      </c>
      <c r="H81" s="19"/>
      <c r="I81" s="18" t="s">
        <v>950</v>
      </c>
      <c r="J81" s="55"/>
      <c r="K81" s="18"/>
      <c r="L81" s="55"/>
      <c r="M81" s="76" t="s">
        <v>950</v>
      </c>
      <c r="N81" s="76" t="s">
        <v>950</v>
      </c>
      <c r="O81" s="18" t="s">
        <v>950</v>
      </c>
      <c r="P81" s="55"/>
      <c r="Q81" s="18" t="s">
        <v>1812</v>
      </c>
      <c r="R81" s="55" t="s">
        <v>1813</v>
      </c>
      <c r="S81" s="18"/>
    </row>
    <row r="82" spans="1:19" x14ac:dyDescent="0.2">
      <c r="A82" s="18" t="s">
        <v>950</v>
      </c>
      <c r="B82" s="19"/>
      <c r="C82" s="18"/>
      <c r="D82" s="19"/>
      <c r="E82" s="18" t="s">
        <v>950</v>
      </c>
      <c r="F82" s="19"/>
      <c r="G82" s="18" t="s">
        <v>950</v>
      </c>
      <c r="H82" s="19"/>
      <c r="I82" s="18" t="s">
        <v>950</v>
      </c>
      <c r="J82" s="55"/>
      <c r="K82" s="18"/>
      <c r="L82" s="55"/>
      <c r="M82" s="76" t="s">
        <v>950</v>
      </c>
      <c r="N82" s="76" t="s">
        <v>950</v>
      </c>
      <c r="O82" s="18" t="s">
        <v>950</v>
      </c>
      <c r="P82" s="55"/>
      <c r="Q82" s="18" t="s">
        <v>2073</v>
      </c>
      <c r="R82" s="55" t="s">
        <v>2074</v>
      </c>
      <c r="S82" s="18"/>
    </row>
    <row r="83" spans="1:19" x14ac:dyDescent="0.2">
      <c r="A83" s="18" t="s">
        <v>950</v>
      </c>
      <c r="B83" s="19"/>
      <c r="C83" s="18"/>
      <c r="D83" s="19"/>
      <c r="E83" s="18" t="s">
        <v>950</v>
      </c>
      <c r="F83" s="19"/>
      <c r="G83" s="18" t="s">
        <v>950</v>
      </c>
      <c r="H83" s="19"/>
      <c r="I83" s="18" t="s">
        <v>950</v>
      </c>
      <c r="J83" s="55"/>
      <c r="K83" s="18"/>
      <c r="L83" s="55"/>
      <c r="M83" s="76" t="s">
        <v>950</v>
      </c>
      <c r="N83" s="76" t="s">
        <v>950</v>
      </c>
      <c r="O83" s="18" t="s">
        <v>950</v>
      </c>
      <c r="P83" s="55"/>
      <c r="Q83" s="18" t="s">
        <v>2075</v>
      </c>
      <c r="R83" s="55" t="s">
        <v>1755</v>
      </c>
      <c r="S83" s="18"/>
    </row>
    <row r="84" spans="1:19" x14ac:dyDescent="0.2">
      <c r="A84" s="18" t="s">
        <v>950</v>
      </c>
      <c r="B84" s="19"/>
      <c r="C84" s="18"/>
      <c r="D84" s="19"/>
      <c r="E84" s="18" t="s">
        <v>950</v>
      </c>
      <c r="F84" s="19"/>
      <c r="G84" s="18" t="s">
        <v>950</v>
      </c>
      <c r="H84" s="19"/>
      <c r="I84" s="18" t="s">
        <v>950</v>
      </c>
      <c r="J84" s="55"/>
      <c r="K84" s="18"/>
      <c r="L84" s="55"/>
      <c r="M84" s="76" t="s">
        <v>950</v>
      </c>
      <c r="N84" s="76" t="s">
        <v>950</v>
      </c>
      <c r="O84" s="18" t="s">
        <v>950</v>
      </c>
      <c r="P84" s="55"/>
      <c r="Q84" s="18" t="s">
        <v>2076</v>
      </c>
      <c r="R84" s="55" t="s">
        <v>2077</v>
      </c>
      <c r="S84" s="18"/>
    </row>
    <row r="85" spans="1:19" x14ac:dyDescent="0.2">
      <c r="A85" s="18" t="s">
        <v>950</v>
      </c>
      <c r="B85" s="19"/>
      <c r="C85" s="18"/>
      <c r="D85" s="19"/>
      <c r="E85" s="18" t="s">
        <v>950</v>
      </c>
      <c r="F85" s="19"/>
      <c r="G85" s="18" t="s">
        <v>950</v>
      </c>
      <c r="H85" s="19"/>
      <c r="I85" s="18" t="s">
        <v>950</v>
      </c>
      <c r="J85" s="55"/>
      <c r="K85" s="18"/>
      <c r="L85" s="55"/>
      <c r="M85" s="76" t="s">
        <v>950</v>
      </c>
      <c r="N85" s="76" t="s">
        <v>950</v>
      </c>
      <c r="O85" s="18" t="s">
        <v>950</v>
      </c>
      <c r="P85" s="55"/>
      <c r="Q85" s="18" t="s">
        <v>2078</v>
      </c>
      <c r="R85" s="55" t="s">
        <v>2079</v>
      </c>
      <c r="S85" s="18"/>
    </row>
    <row r="86" spans="1:19" x14ac:dyDescent="0.2">
      <c r="A86" s="18" t="s">
        <v>950</v>
      </c>
      <c r="B86" s="19"/>
      <c r="C86" s="18"/>
      <c r="D86" s="19"/>
      <c r="E86" s="18" t="s">
        <v>950</v>
      </c>
      <c r="F86" s="19"/>
      <c r="G86" s="18" t="s">
        <v>950</v>
      </c>
      <c r="H86" s="19"/>
      <c r="I86" s="18" t="s">
        <v>950</v>
      </c>
      <c r="J86" s="55"/>
      <c r="K86" s="18"/>
      <c r="L86" s="55"/>
      <c r="M86" s="76" t="s">
        <v>950</v>
      </c>
      <c r="N86" s="76" t="s">
        <v>950</v>
      </c>
      <c r="O86" s="18" t="s">
        <v>950</v>
      </c>
      <c r="P86" s="55"/>
      <c r="Q86" s="18" t="s">
        <v>2080</v>
      </c>
      <c r="R86" s="55" t="s">
        <v>2081</v>
      </c>
      <c r="S86" s="18"/>
    </row>
    <row r="87" spans="1:19" x14ac:dyDescent="0.2">
      <c r="A87" s="18" t="s">
        <v>950</v>
      </c>
      <c r="B87" s="19"/>
      <c r="C87" s="18"/>
      <c r="D87" s="19"/>
      <c r="E87" s="18" t="s">
        <v>950</v>
      </c>
      <c r="F87" s="19"/>
      <c r="G87" s="18" t="s">
        <v>950</v>
      </c>
      <c r="H87" s="19"/>
      <c r="I87" s="18" t="s">
        <v>950</v>
      </c>
      <c r="J87" s="55"/>
      <c r="K87" s="18"/>
      <c r="L87" s="55"/>
      <c r="M87" s="76" t="s">
        <v>950</v>
      </c>
      <c r="N87" s="76" t="s">
        <v>950</v>
      </c>
      <c r="O87" s="18" t="s">
        <v>950</v>
      </c>
      <c r="P87" s="55"/>
      <c r="Q87" s="18" t="s">
        <v>98</v>
      </c>
      <c r="R87" s="55" t="s">
        <v>1721</v>
      </c>
      <c r="S87" s="18"/>
    </row>
    <row r="88" spans="1:19" x14ac:dyDescent="0.2">
      <c r="A88" s="18" t="s">
        <v>950</v>
      </c>
      <c r="B88" s="19"/>
      <c r="C88" s="18"/>
      <c r="D88" s="19"/>
      <c r="E88" s="18" t="s">
        <v>950</v>
      </c>
      <c r="F88" s="19"/>
      <c r="G88" s="18" t="s">
        <v>950</v>
      </c>
      <c r="H88" s="19"/>
      <c r="I88" s="18" t="s">
        <v>950</v>
      </c>
      <c r="J88" s="55"/>
      <c r="K88" s="18"/>
      <c r="L88" s="55"/>
      <c r="M88" s="76" t="s">
        <v>950</v>
      </c>
      <c r="N88" s="76" t="s">
        <v>950</v>
      </c>
      <c r="O88" s="18" t="s">
        <v>950</v>
      </c>
      <c r="P88" s="55"/>
      <c r="Q88" s="18" t="s">
        <v>1728</v>
      </c>
      <c r="R88" s="55" t="s">
        <v>1729</v>
      </c>
      <c r="S88" s="18"/>
    </row>
    <row r="89" spans="1:19" x14ac:dyDescent="0.2">
      <c r="A89" s="18" t="s">
        <v>950</v>
      </c>
      <c r="B89" s="19"/>
      <c r="C89" s="18"/>
      <c r="D89" s="19"/>
      <c r="E89" s="18" t="s">
        <v>950</v>
      </c>
      <c r="F89" s="19"/>
      <c r="G89" s="18" t="s">
        <v>950</v>
      </c>
      <c r="H89" s="19"/>
      <c r="I89" s="18" t="s">
        <v>950</v>
      </c>
      <c r="J89" s="55"/>
      <c r="K89" s="18"/>
      <c r="L89" s="55"/>
      <c r="M89" s="76" t="s">
        <v>950</v>
      </c>
      <c r="N89" s="76" t="s">
        <v>950</v>
      </c>
      <c r="O89" s="18" t="s">
        <v>950</v>
      </c>
      <c r="P89" s="55"/>
      <c r="Q89" s="18" t="s">
        <v>2082</v>
      </c>
      <c r="R89" s="55" t="s">
        <v>2083</v>
      </c>
      <c r="S89" s="18"/>
    </row>
    <row r="90" spans="1:19" x14ac:dyDescent="0.2">
      <c r="A90" s="18" t="s">
        <v>950</v>
      </c>
      <c r="B90" s="19"/>
      <c r="C90" s="18"/>
      <c r="D90" s="19"/>
      <c r="E90" s="18" t="s">
        <v>950</v>
      </c>
      <c r="F90" s="19"/>
      <c r="G90" s="18" t="s">
        <v>950</v>
      </c>
      <c r="H90" s="19"/>
      <c r="I90" s="18" t="s">
        <v>950</v>
      </c>
      <c r="J90" s="55"/>
      <c r="K90" s="18"/>
      <c r="L90" s="55"/>
      <c r="M90" s="76" t="s">
        <v>950</v>
      </c>
      <c r="N90" s="76" t="s">
        <v>950</v>
      </c>
      <c r="O90" s="18" t="s">
        <v>950</v>
      </c>
      <c r="P90" s="55"/>
      <c r="Q90" s="18" t="s">
        <v>2084</v>
      </c>
      <c r="R90" s="55" t="s">
        <v>2085</v>
      </c>
      <c r="S90" s="18"/>
    </row>
    <row r="91" spans="1:19" x14ac:dyDescent="0.2">
      <c r="A91" s="18" t="s">
        <v>950</v>
      </c>
      <c r="B91" s="19"/>
      <c r="C91" s="18"/>
      <c r="D91" s="19"/>
      <c r="E91" s="18" t="s">
        <v>950</v>
      </c>
      <c r="F91" s="19"/>
      <c r="G91" s="18" t="s">
        <v>950</v>
      </c>
      <c r="H91" s="19"/>
      <c r="I91" s="18" t="s">
        <v>950</v>
      </c>
      <c r="J91" s="55"/>
      <c r="K91" s="18"/>
      <c r="L91" s="55"/>
      <c r="M91" s="76" t="s">
        <v>950</v>
      </c>
      <c r="N91" s="76" t="s">
        <v>950</v>
      </c>
      <c r="O91" s="18" t="s">
        <v>950</v>
      </c>
      <c r="P91" s="55"/>
      <c r="Q91" s="18" t="s">
        <v>1758</v>
      </c>
      <c r="R91" s="55" t="s">
        <v>1759</v>
      </c>
      <c r="S91" s="18"/>
    </row>
    <row r="92" spans="1:19" x14ac:dyDescent="0.2">
      <c r="A92" s="18" t="s">
        <v>950</v>
      </c>
      <c r="B92" s="19"/>
      <c r="C92" s="18"/>
      <c r="D92" s="19"/>
      <c r="E92" s="18" t="s">
        <v>950</v>
      </c>
      <c r="F92" s="19"/>
      <c r="G92" s="18" t="s">
        <v>950</v>
      </c>
      <c r="H92" s="19"/>
      <c r="I92" s="18" t="s">
        <v>950</v>
      </c>
      <c r="J92" s="55"/>
      <c r="K92" s="18"/>
      <c r="L92" s="55"/>
      <c r="M92" s="76" t="s">
        <v>950</v>
      </c>
      <c r="N92" s="76" t="s">
        <v>950</v>
      </c>
      <c r="O92" s="18" t="s">
        <v>950</v>
      </c>
      <c r="P92" s="55"/>
      <c r="Q92" s="18" t="s">
        <v>1772</v>
      </c>
      <c r="R92" s="55" t="s">
        <v>1773</v>
      </c>
      <c r="S92" s="18"/>
    </row>
    <row r="93" spans="1:19" x14ac:dyDescent="0.2">
      <c r="A93" s="18" t="s">
        <v>950</v>
      </c>
      <c r="B93" s="19"/>
      <c r="C93" s="18"/>
      <c r="D93" s="19"/>
      <c r="E93" s="18" t="s">
        <v>950</v>
      </c>
      <c r="F93" s="19"/>
      <c r="G93" s="18" t="s">
        <v>950</v>
      </c>
      <c r="H93" s="19"/>
      <c r="I93" s="18" t="s">
        <v>950</v>
      </c>
      <c r="J93" s="55"/>
      <c r="K93" s="18"/>
      <c r="L93" s="55"/>
      <c r="M93" s="76" t="s">
        <v>950</v>
      </c>
      <c r="N93" s="76" t="s">
        <v>950</v>
      </c>
      <c r="O93" s="18" t="s">
        <v>950</v>
      </c>
      <c r="P93" s="55"/>
      <c r="Q93" s="18" t="s">
        <v>2086</v>
      </c>
      <c r="R93" s="55" t="s">
        <v>1784</v>
      </c>
      <c r="S93" s="18"/>
    </row>
    <row r="94" spans="1:19" x14ac:dyDescent="0.2">
      <c r="A94" s="18" t="s">
        <v>950</v>
      </c>
      <c r="B94" s="19"/>
      <c r="C94" s="18"/>
      <c r="D94" s="19"/>
      <c r="E94" s="18" t="s">
        <v>950</v>
      </c>
      <c r="F94" s="19"/>
      <c r="G94" s="18" t="s">
        <v>950</v>
      </c>
      <c r="H94" s="19"/>
      <c r="I94" s="18" t="s">
        <v>950</v>
      </c>
      <c r="J94" s="55"/>
      <c r="K94" s="18"/>
      <c r="L94" s="55"/>
      <c r="M94" s="76" t="s">
        <v>950</v>
      </c>
      <c r="N94" s="76" t="s">
        <v>950</v>
      </c>
      <c r="O94" s="18" t="s">
        <v>950</v>
      </c>
      <c r="P94" s="55"/>
      <c r="Q94" s="18" t="s">
        <v>1737</v>
      </c>
      <c r="R94" s="55" t="s">
        <v>1738</v>
      </c>
      <c r="S94" s="18"/>
    </row>
    <row r="95" spans="1:19" x14ac:dyDescent="0.2">
      <c r="A95" s="18" t="s">
        <v>950</v>
      </c>
      <c r="B95" s="19"/>
      <c r="C95" s="18"/>
      <c r="D95" s="19"/>
      <c r="E95" s="18" t="s">
        <v>950</v>
      </c>
      <c r="F95" s="19"/>
      <c r="G95" s="18" t="s">
        <v>950</v>
      </c>
      <c r="H95" s="19"/>
      <c r="I95" s="18" t="s">
        <v>950</v>
      </c>
      <c r="J95" s="55"/>
      <c r="K95" s="18"/>
      <c r="L95" s="55"/>
      <c r="M95" s="76" t="s">
        <v>950</v>
      </c>
      <c r="N95" s="76" t="s">
        <v>950</v>
      </c>
      <c r="O95" s="18" t="s">
        <v>950</v>
      </c>
      <c r="P95" s="55"/>
      <c r="Q95" s="18" t="s">
        <v>2087</v>
      </c>
      <c r="R95" s="55" t="s">
        <v>2088</v>
      </c>
      <c r="S95" s="18"/>
    </row>
    <row r="96" spans="1:19" x14ac:dyDescent="0.2">
      <c r="A96" s="18" t="s">
        <v>950</v>
      </c>
      <c r="C96" s="18"/>
      <c r="E96" s="18" t="s">
        <v>950</v>
      </c>
      <c r="G96" s="18" t="s">
        <v>950</v>
      </c>
      <c r="I96" s="18" t="s">
        <v>950</v>
      </c>
      <c r="K96" s="18"/>
      <c r="M96" s="76" t="s">
        <v>950</v>
      </c>
      <c r="N96" s="76" t="s">
        <v>950</v>
      </c>
      <c r="O96" s="18" t="s">
        <v>950</v>
      </c>
      <c r="Q96" s="18" t="s">
        <v>2089</v>
      </c>
      <c r="R96" s="55" t="s">
        <v>2090</v>
      </c>
      <c r="S96" s="18"/>
    </row>
    <row r="97" spans="1:19" x14ac:dyDescent="0.2">
      <c r="A97" s="18" t="s">
        <v>950</v>
      </c>
      <c r="C97" s="18"/>
      <c r="E97" s="18" t="s">
        <v>950</v>
      </c>
      <c r="G97" s="18" t="s">
        <v>950</v>
      </c>
      <c r="I97" s="18" t="s">
        <v>950</v>
      </c>
      <c r="K97" s="18"/>
      <c r="M97" s="76" t="s">
        <v>950</v>
      </c>
      <c r="N97" s="76" t="s">
        <v>950</v>
      </c>
      <c r="O97" s="18" t="s">
        <v>950</v>
      </c>
      <c r="Q97" s="18" t="s">
        <v>135</v>
      </c>
      <c r="R97" s="56" t="s">
        <v>1745</v>
      </c>
      <c r="S97" s="18"/>
    </row>
    <row r="98" spans="1:19" x14ac:dyDescent="0.2">
      <c r="A98" s="18" t="s">
        <v>950</v>
      </c>
      <c r="C98" s="18"/>
      <c r="E98" s="18" t="s">
        <v>950</v>
      </c>
      <c r="G98" s="18" t="s">
        <v>950</v>
      </c>
      <c r="I98" s="18" t="s">
        <v>950</v>
      </c>
      <c r="K98" s="18"/>
      <c r="M98" s="76" t="s">
        <v>950</v>
      </c>
      <c r="N98" s="76" t="s">
        <v>950</v>
      </c>
      <c r="O98" s="18" t="s">
        <v>950</v>
      </c>
      <c r="Q98" s="18" t="s">
        <v>2091</v>
      </c>
      <c r="R98" s="56" t="s">
        <v>2092</v>
      </c>
      <c r="S98" s="18"/>
    </row>
    <row r="99" spans="1:19" x14ac:dyDescent="0.2">
      <c r="A99" s="18" t="s">
        <v>950</v>
      </c>
      <c r="C99" s="18"/>
      <c r="E99" s="18" t="s">
        <v>950</v>
      </c>
      <c r="G99" s="18" t="s">
        <v>950</v>
      </c>
      <c r="I99" s="18" t="s">
        <v>950</v>
      </c>
      <c r="K99" s="18"/>
      <c r="M99" s="76" t="s">
        <v>950</v>
      </c>
      <c r="N99" s="76" t="s">
        <v>950</v>
      </c>
      <c r="O99" s="18" t="s">
        <v>950</v>
      </c>
      <c r="Q99" s="18" t="s">
        <v>2093</v>
      </c>
      <c r="R99" s="56" t="s">
        <v>2094</v>
      </c>
      <c r="S99" s="18"/>
    </row>
    <row r="100" spans="1:19" x14ac:dyDescent="0.2">
      <c r="A100" s="18" t="s">
        <v>745</v>
      </c>
      <c r="B100" s="21" t="s">
        <v>745</v>
      </c>
      <c r="C100" s="18"/>
      <c r="D100" s="21"/>
      <c r="E100" s="18" t="s">
        <v>745</v>
      </c>
      <c r="F100" s="21" t="s">
        <v>745</v>
      </c>
      <c r="G100" s="18" t="s">
        <v>745</v>
      </c>
      <c r="H100" s="21" t="s">
        <v>745</v>
      </c>
      <c r="I100" s="18" t="s">
        <v>745</v>
      </c>
      <c r="J100" s="59" t="s">
        <v>745</v>
      </c>
      <c r="K100" s="18"/>
      <c r="L100" s="59"/>
      <c r="M100" s="18" t="s">
        <v>745</v>
      </c>
      <c r="N100" s="18" t="s">
        <v>745</v>
      </c>
      <c r="O100" s="18" t="s">
        <v>745</v>
      </c>
      <c r="P100" s="59" t="s">
        <v>745</v>
      </c>
      <c r="Q100" s="18" t="s">
        <v>114</v>
      </c>
      <c r="R100" s="56" t="s">
        <v>1798</v>
      </c>
      <c r="S100" s="18"/>
    </row>
    <row r="101" spans="1:19" x14ac:dyDescent="0.2">
      <c r="Q101" s="18" t="s">
        <v>804</v>
      </c>
      <c r="R101" s="59" t="s">
        <v>1709</v>
      </c>
      <c r="S101" s="18"/>
    </row>
    <row r="102" spans="1:19" x14ac:dyDescent="0.2">
      <c r="Q102" s="77" t="s">
        <v>843</v>
      </c>
      <c r="R102" s="56" t="s">
        <v>1753</v>
      </c>
    </row>
    <row r="103" spans="1:19" x14ac:dyDescent="0.2">
      <c r="Q103" s="77" t="s">
        <v>298</v>
      </c>
      <c r="R103" s="56" t="s">
        <v>1761</v>
      </c>
    </row>
    <row r="104" spans="1:19" x14ac:dyDescent="0.2">
      <c r="Q104" s="77" t="s">
        <v>1765</v>
      </c>
      <c r="R104" s="56" t="s">
        <v>1766</v>
      </c>
    </row>
    <row r="105" spans="1:19" x14ac:dyDescent="0.2">
      <c r="Q105" s="77" t="s">
        <v>807</v>
      </c>
      <c r="R105" s="56" t="s">
        <v>1697</v>
      </c>
    </row>
    <row r="106" spans="1:19" x14ac:dyDescent="0.2">
      <c r="Q106" s="77" t="s">
        <v>1776</v>
      </c>
      <c r="R106" s="56" t="s">
        <v>1777</v>
      </c>
    </row>
    <row r="107" spans="1:19" x14ac:dyDescent="0.2">
      <c r="Q107" s="77" t="s">
        <v>777</v>
      </c>
      <c r="R107" s="56" t="s">
        <v>1787</v>
      </c>
    </row>
    <row r="108" spans="1:19" x14ac:dyDescent="0.2">
      <c r="Q108" s="77" t="s">
        <v>2095</v>
      </c>
      <c r="R108" s="56" t="s">
        <v>2096</v>
      </c>
    </row>
    <row r="109" spans="1:19" x14ac:dyDescent="0.2">
      <c r="Q109" s="77" t="s">
        <v>2097</v>
      </c>
      <c r="R109" s="56" t="s">
        <v>2098</v>
      </c>
    </row>
    <row r="110" spans="1:19" x14ac:dyDescent="0.2">
      <c r="Q110" s="77" t="s">
        <v>2099</v>
      </c>
      <c r="R110" s="56" t="s">
        <v>2100</v>
      </c>
    </row>
    <row r="111" spans="1:19" x14ac:dyDescent="0.2">
      <c r="Q111" s="77" t="s">
        <v>2101</v>
      </c>
      <c r="R111" s="56" t="s">
        <v>2102</v>
      </c>
    </row>
    <row r="112" spans="1:19" x14ac:dyDescent="0.2">
      <c r="Q112" s="77" t="s">
        <v>2103</v>
      </c>
      <c r="R112" s="56" t="s">
        <v>2104</v>
      </c>
    </row>
    <row r="113" spans="17:18" x14ac:dyDescent="0.2">
      <c r="Q113" s="77" t="s">
        <v>658</v>
      </c>
      <c r="R113" s="56" t="s">
        <v>1793</v>
      </c>
    </row>
    <row r="114" spans="17:18" x14ac:dyDescent="0.2">
      <c r="Q114" s="77" t="s">
        <v>1946</v>
      </c>
      <c r="R114" s="56" t="s">
        <v>1947</v>
      </c>
    </row>
    <row r="115" spans="17:18" x14ac:dyDescent="0.2">
      <c r="Q115" s="77" t="s">
        <v>1887</v>
      </c>
      <c r="R115" s="56" t="s">
        <v>1890</v>
      </c>
    </row>
    <row r="116" spans="17:18" x14ac:dyDescent="0.2">
      <c r="Q116" s="77" t="s">
        <v>97</v>
      </c>
      <c r="R116" s="56" t="s">
        <v>1622</v>
      </c>
    </row>
    <row r="117" spans="17:18" x14ac:dyDescent="0.2">
      <c r="Q117" s="77" t="s">
        <v>1628</v>
      </c>
      <c r="R117" s="56" t="s">
        <v>1626</v>
      </c>
    </row>
    <row r="118" spans="17:18" x14ac:dyDescent="0.2">
      <c r="Q118" s="77" t="s">
        <v>1653</v>
      </c>
      <c r="R118" s="56" t="s">
        <v>1654</v>
      </c>
    </row>
    <row r="119" spans="17:18" x14ac:dyDescent="0.2">
      <c r="Q119" s="77" t="s">
        <v>1682</v>
      </c>
      <c r="R119" s="56" t="s">
        <v>1683</v>
      </c>
    </row>
    <row r="120" spans="17:18" x14ac:dyDescent="0.2">
      <c r="Q120" s="77" t="s">
        <v>2105</v>
      </c>
      <c r="R120" s="56" t="s">
        <v>2106</v>
      </c>
    </row>
    <row r="121" spans="17:18" x14ac:dyDescent="0.2">
      <c r="Q121" s="77" t="s">
        <v>2107</v>
      </c>
      <c r="R121" s="56" t="s">
        <v>2108</v>
      </c>
    </row>
    <row r="122" spans="17:18" x14ac:dyDescent="0.2">
      <c r="Q122" s="77" t="s">
        <v>2109</v>
      </c>
      <c r="R122" s="56" t="s">
        <v>2110</v>
      </c>
    </row>
    <row r="123" spans="17:18" x14ac:dyDescent="0.2">
      <c r="Q123" s="77" t="s">
        <v>2111</v>
      </c>
      <c r="R123" s="56" t="s">
        <v>2112</v>
      </c>
    </row>
    <row r="124" spans="17:18" x14ac:dyDescent="0.2">
      <c r="Q124" s="77" t="s">
        <v>773</v>
      </c>
      <c r="R124" s="56" t="s">
        <v>773</v>
      </c>
    </row>
    <row r="125" spans="17:18" x14ac:dyDescent="0.2">
      <c r="Q125" s="77" t="s">
        <v>2113</v>
      </c>
      <c r="R125" s="56" t="s">
        <v>2114</v>
      </c>
    </row>
    <row r="126" spans="17:18" x14ac:dyDescent="0.2">
      <c r="Q126" s="77" t="s">
        <v>2115</v>
      </c>
      <c r="R126" s="56" t="s">
        <v>2116</v>
      </c>
    </row>
    <row r="127" spans="17:18" x14ac:dyDescent="0.2">
      <c r="Q127" s="77" t="s">
        <v>224</v>
      </c>
      <c r="R127" s="56" t="s">
        <v>1825</v>
      </c>
    </row>
    <row r="128" spans="17:18" x14ac:dyDescent="0.2">
      <c r="Q128" s="77" t="s">
        <v>2117</v>
      </c>
      <c r="R128" s="56" t="s">
        <v>2118</v>
      </c>
    </row>
    <row r="129" spans="17:18" x14ac:dyDescent="0.2">
      <c r="Q129" s="77" t="s">
        <v>2119</v>
      </c>
      <c r="R129" s="56" t="s">
        <v>2120</v>
      </c>
    </row>
    <row r="130" spans="17:18" x14ac:dyDescent="0.2">
      <c r="Q130" s="77" t="s">
        <v>1780</v>
      </c>
      <c r="R130" s="56" t="s">
        <v>1781</v>
      </c>
    </row>
    <row r="131" spans="17:18" x14ac:dyDescent="0.2">
      <c r="Q131" s="77" t="s">
        <v>1829</v>
      </c>
      <c r="R131" s="56" t="s">
        <v>1830</v>
      </c>
    </row>
    <row r="132" spans="17:18" x14ac:dyDescent="0.2">
      <c r="Q132" s="77" t="s">
        <v>1839</v>
      </c>
      <c r="R132" s="56" t="s">
        <v>1840</v>
      </c>
    </row>
    <row r="133" spans="17:18" x14ac:dyDescent="0.2">
      <c r="Q133" s="77" t="s">
        <v>1860</v>
      </c>
      <c r="R133" s="56" t="s">
        <v>1861</v>
      </c>
    </row>
    <row r="134" spans="17:18" x14ac:dyDescent="0.2">
      <c r="Q134" s="77" t="s">
        <v>1852</v>
      </c>
      <c r="R134" s="56" t="s">
        <v>1853</v>
      </c>
    </row>
    <row r="135" spans="17:18" x14ac:dyDescent="0.2">
      <c r="Q135" s="77" t="s">
        <v>1845</v>
      </c>
      <c r="R135" s="56" t="s">
        <v>1846</v>
      </c>
    </row>
    <row r="136" spans="17:18" x14ac:dyDescent="0.2">
      <c r="Q136" s="77" t="s">
        <v>1842</v>
      </c>
      <c r="R136" s="56" t="s">
        <v>1843</v>
      </c>
    </row>
    <row r="137" spans="17:18" x14ac:dyDescent="0.2">
      <c r="Q137" s="77" t="s">
        <v>1848</v>
      </c>
      <c r="R137" s="56" t="s">
        <v>1849</v>
      </c>
    </row>
    <row r="138" spans="17:18" x14ac:dyDescent="0.2">
      <c r="Q138" s="77" t="s">
        <v>1858</v>
      </c>
      <c r="R138" s="56" t="s">
        <v>1859</v>
      </c>
    </row>
    <row r="139" spans="17:18" x14ac:dyDescent="0.2">
      <c r="Q139" s="77" t="s">
        <v>835</v>
      </c>
      <c r="R139" s="56" t="s">
        <v>1837</v>
      </c>
    </row>
    <row r="140" spans="17:18" x14ac:dyDescent="0.2">
      <c r="Q140" s="77" t="s">
        <v>824</v>
      </c>
      <c r="R140" s="56" t="s">
        <v>1835</v>
      </c>
    </row>
    <row r="141" spans="17:18" x14ac:dyDescent="0.2">
      <c r="Q141" s="77" t="s">
        <v>1832</v>
      </c>
      <c r="R141" s="56" t="s">
        <v>1833</v>
      </c>
    </row>
    <row r="142" spans="17:18" x14ac:dyDescent="0.2">
      <c r="Q142" s="77" t="s">
        <v>825</v>
      </c>
      <c r="R142" s="56" t="s">
        <v>1834</v>
      </c>
    </row>
    <row r="143" spans="17:18" x14ac:dyDescent="0.2">
      <c r="Q143" s="77" t="s">
        <v>827</v>
      </c>
      <c r="R143" s="56" t="s">
        <v>1836</v>
      </c>
    </row>
    <row r="144" spans="17:18" x14ac:dyDescent="0.2">
      <c r="Q144" s="77" t="s">
        <v>829</v>
      </c>
      <c r="R144" s="56" t="s">
        <v>1838</v>
      </c>
    </row>
    <row r="145" spans="17:18" x14ac:dyDescent="0.2">
      <c r="Q145" s="77" t="s">
        <v>830</v>
      </c>
      <c r="R145" s="56" t="s">
        <v>1841</v>
      </c>
    </row>
    <row r="146" spans="17:18" x14ac:dyDescent="0.2">
      <c r="Q146" s="77" t="s">
        <v>831</v>
      </c>
      <c r="R146" s="56" t="s">
        <v>1844</v>
      </c>
    </row>
    <row r="147" spans="17:18" x14ac:dyDescent="0.2">
      <c r="Q147" s="77" t="s">
        <v>832</v>
      </c>
      <c r="R147" s="56" t="s">
        <v>1847</v>
      </c>
    </row>
    <row r="148" spans="17:18" x14ac:dyDescent="0.2">
      <c r="Q148" s="77" t="s">
        <v>1850</v>
      </c>
      <c r="R148" s="56" t="s">
        <v>1851</v>
      </c>
    </row>
    <row r="149" spans="17:18" x14ac:dyDescent="0.2">
      <c r="Q149" s="77" t="s">
        <v>1854</v>
      </c>
      <c r="R149" s="56" t="s">
        <v>1855</v>
      </c>
    </row>
    <row r="150" spans="17:18" x14ac:dyDescent="0.2">
      <c r="Q150" s="77" t="s">
        <v>1856</v>
      </c>
      <c r="R150" s="56" t="s">
        <v>1857</v>
      </c>
    </row>
    <row r="151" spans="17:18" x14ac:dyDescent="0.2">
      <c r="Q151" s="77" t="s">
        <v>2778</v>
      </c>
      <c r="R151" s="56" t="s">
        <v>1811</v>
      </c>
    </row>
    <row r="152" spans="17:18" x14ac:dyDescent="0.2">
      <c r="Q152" s="77" t="s">
        <v>2786</v>
      </c>
      <c r="R152" s="56" t="s">
        <v>2787</v>
      </c>
    </row>
    <row r="153" spans="17:18" x14ac:dyDescent="0.2">
      <c r="Q153" s="77" t="s">
        <v>3740</v>
      </c>
      <c r="R153" s="56" t="s">
        <v>3741</v>
      </c>
    </row>
    <row r="199" spans="1:19" x14ac:dyDescent="0.2">
      <c r="A199" s="78" t="s">
        <v>2123</v>
      </c>
      <c r="B199" s="79" t="s">
        <v>2123</v>
      </c>
      <c r="E199" s="78" t="s">
        <v>2123</v>
      </c>
      <c r="F199" s="79" t="s">
        <v>2123</v>
      </c>
      <c r="G199" s="78" t="s">
        <v>2123</v>
      </c>
      <c r="H199" s="79" t="s">
        <v>2123</v>
      </c>
      <c r="I199" s="18" t="s">
        <v>2123</v>
      </c>
      <c r="J199" s="80" t="s">
        <v>2123</v>
      </c>
      <c r="K199" s="78" t="s">
        <v>2123</v>
      </c>
      <c r="L199" s="80" t="s">
        <v>2123</v>
      </c>
      <c r="M199" s="78" t="s">
        <v>2123</v>
      </c>
      <c r="N199" s="78" t="s">
        <v>2123</v>
      </c>
      <c r="O199" s="78" t="s">
        <v>2123</v>
      </c>
      <c r="P199" s="80" t="s">
        <v>2123</v>
      </c>
      <c r="Q199" s="78" t="s">
        <v>2123</v>
      </c>
      <c r="R199" s="80" t="s">
        <v>2123</v>
      </c>
      <c r="S199" s="78"/>
    </row>
  </sheetData>
  <autoFilter ref="A1:U152"/>
  <sortState ref="I2:J59">
    <sortCondition ref="I2:I59"/>
  </sortState>
  <dataConsolidate/>
  <conditionalFormatting sqref="B1:B1048576 F1:F1048576 H1:H1048576 J58:J1048576 L1:L1048576 D1:D1048576 J1:J56">
    <cfRule type="duplicateValues" dxfId="4727" priority="13"/>
  </conditionalFormatting>
  <conditionalFormatting sqref="B2:B7">
    <cfRule type="duplicateValues" dxfId="4726" priority="25"/>
    <cfRule type="duplicateValues" dxfId="4725" priority="23"/>
    <cfRule type="duplicateValues" dxfId="4724" priority="24"/>
  </conditionalFormatting>
  <conditionalFormatting sqref="B8:B39 D28:D39">
    <cfRule type="duplicateValues" dxfId="4723" priority="4723"/>
  </conditionalFormatting>
  <conditionalFormatting sqref="B8:B1048576 D28:D1048576">
    <cfRule type="duplicateValues" dxfId="4722" priority="4719"/>
    <cfRule type="duplicateValues" dxfId="4721" priority="4722"/>
  </conditionalFormatting>
  <conditionalFormatting sqref="B40:B95 D40:D95">
    <cfRule type="duplicateValues" dxfId="4720" priority="4721"/>
  </conditionalFormatting>
  <conditionalFormatting sqref="D2:D27">
    <cfRule type="duplicateValues" dxfId="4719" priority="20"/>
    <cfRule type="duplicateValues" dxfId="4718" priority="21"/>
    <cfRule type="duplicateValues" dxfId="4717" priority="22"/>
  </conditionalFormatting>
  <conditionalFormatting sqref="F2:F19">
    <cfRule type="duplicateValues" dxfId="4716" priority="17"/>
    <cfRule type="duplicateValues" dxfId="4715" priority="18"/>
    <cfRule type="duplicateValues" dxfId="4714" priority="19"/>
  </conditionalFormatting>
  <conditionalFormatting sqref="F22:F39">
    <cfRule type="duplicateValues" dxfId="4713" priority="4731"/>
  </conditionalFormatting>
  <conditionalFormatting sqref="F22:F1048576">
    <cfRule type="duplicateValues" dxfId="4712" priority="4732"/>
    <cfRule type="duplicateValues" dxfId="4711" priority="4733"/>
  </conditionalFormatting>
  <conditionalFormatting sqref="F40:F95">
    <cfRule type="duplicateValues" dxfId="4710" priority="4718"/>
  </conditionalFormatting>
  <conditionalFormatting sqref="H2:H22">
    <cfRule type="duplicateValues" dxfId="4709" priority="14"/>
    <cfRule type="duplicateValues" dxfId="4708" priority="15"/>
    <cfRule type="duplicateValues" dxfId="4707" priority="16"/>
  </conditionalFormatting>
  <conditionalFormatting sqref="H23:H39">
    <cfRule type="duplicateValues" dxfId="4706" priority="4717"/>
  </conditionalFormatting>
  <conditionalFormatting sqref="H23:H1048576">
    <cfRule type="duplicateValues" dxfId="4705" priority="4716"/>
    <cfRule type="duplicateValues" dxfId="4704" priority="4714"/>
  </conditionalFormatting>
  <conditionalFormatting sqref="H40:H95">
    <cfRule type="duplicateValues" dxfId="4703" priority="4715"/>
  </conditionalFormatting>
  <conditionalFormatting sqref="J2:J4 J6:J12 J14:J42">
    <cfRule type="duplicateValues" dxfId="4702" priority="33"/>
  </conditionalFormatting>
  <conditionalFormatting sqref="J2:J4 J58:J66 J6:J56">
    <cfRule type="duplicateValues" dxfId="4701" priority="34"/>
  </conditionalFormatting>
  <conditionalFormatting sqref="J5">
    <cfRule type="duplicateValues" dxfId="4700" priority="31"/>
    <cfRule type="duplicateValues" dxfId="4699" priority="30"/>
  </conditionalFormatting>
  <conditionalFormatting sqref="J58:J66 J2:J56">
    <cfRule type="duplicateValues" dxfId="4698" priority="32"/>
  </conditionalFormatting>
  <conditionalFormatting sqref="J58:J66 J41:J56 J12:J14">
    <cfRule type="duplicateValues" dxfId="4697" priority="29"/>
  </conditionalFormatting>
  <conditionalFormatting sqref="J67:J95">
    <cfRule type="duplicateValues" dxfId="4696" priority="4713"/>
  </conditionalFormatting>
  <conditionalFormatting sqref="J67:J1048576">
    <cfRule type="duplicateValues" dxfId="4695" priority="4724"/>
    <cfRule type="duplicateValues" dxfId="4694" priority="4725"/>
  </conditionalFormatting>
  <conditionalFormatting sqref="L2:L39">
    <cfRule type="duplicateValues" dxfId="4693" priority="4730"/>
  </conditionalFormatting>
  <conditionalFormatting sqref="L2:L1048576">
    <cfRule type="duplicateValues" dxfId="4692" priority="4729"/>
  </conditionalFormatting>
  <conditionalFormatting sqref="L6:L7">
    <cfRule type="duplicateValues" dxfId="4691" priority="4697"/>
    <cfRule type="duplicateValues" dxfId="4690" priority="4698"/>
  </conditionalFormatting>
  <conditionalFormatting sqref="L40:L95">
    <cfRule type="duplicateValues" dxfId="4689" priority="4696"/>
  </conditionalFormatting>
  <conditionalFormatting sqref="P2:P4 P6:P50">
    <cfRule type="duplicateValues" dxfId="4688" priority="4726"/>
  </conditionalFormatting>
  <conditionalFormatting sqref="P2:P4 P6:P1048576">
    <cfRule type="duplicateValues" dxfId="4687" priority="4727"/>
  </conditionalFormatting>
  <conditionalFormatting sqref="P2:P1048576">
    <cfRule type="duplicateValues" dxfId="4686" priority="4728"/>
    <cfRule type="duplicateValues" dxfId="4685" priority="4679"/>
  </conditionalFormatting>
  <conditionalFormatting sqref="P5">
    <cfRule type="duplicateValues" dxfId="4684" priority="4711"/>
    <cfRule type="duplicateValues" dxfId="4683" priority="4712"/>
  </conditionalFormatting>
  <conditionalFormatting sqref="P11">
    <cfRule type="duplicateValues" dxfId="4682" priority="4682"/>
    <cfRule type="duplicateValues" dxfId="4681" priority="4681"/>
    <cfRule type="duplicateValues" dxfId="4680" priority="4680"/>
  </conditionalFormatting>
  <conditionalFormatting sqref="P12">
    <cfRule type="duplicateValues" dxfId="4679" priority="4078"/>
    <cfRule type="duplicateValues" dxfId="4678" priority="4528"/>
    <cfRule type="duplicateValues" dxfId="4677" priority="4527"/>
    <cfRule type="duplicateValues" dxfId="4676" priority="4666"/>
    <cfRule type="duplicateValues" dxfId="4675" priority="4526"/>
    <cfRule type="duplicateValues" dxfId="4674" priority="4665"/>
    <cfRule type="duplicateValues" dxfId="4673" priority="4378"/>
    <cfRule type="duplicateValues" dxfId="4672" priority="4664"/>
    <cfRule type="duplicateValues" dxfId="4671" priority="4077"/>
    <cfRule type="duplicateValues" dxfId="4670" priority="4076"/>
    <cfRule type="duplicateValues" dxfId="4669" priority="4377"/>
    <cfRule type="duplicateValues" dxfId="4668" priority="4376"/>
  </conditionalFormatting>
  <conditionalFormatting sqref="P13">
    <cfRule type="duplicateValues" dxfId="4667" priority="3778"/>
    <cfRule type="duplicateValues" dxfId="4666" priority="3777"/>
    <cfRule type="duplicateValues" dxfId="4665" priority="4361"/>
    <cfRule type="duplicateValues" dxfId="4664" priority="4362"/>
    <cfRule type="duplicateValues" dxfId="4663" priority="4227"/>
    <cfRule type="duplicateValues" dxfId="4662" priority="3926"/>
    <cfRule type="duplicateValues" dxfId="4661" priority="4363"/>
    <cfRule type="duplicateValues" dxfId="4660" priority="4228"/>
    <cfRule type="duplicateValues" dxfId="4659" priority="4513"/>
    <cfRule type="duplicateValues" dxfId="4658" priority="3776"/>
    <cfRule type="duplicateValues" dxfId="4657" priority="4063"/>
    <cfRule type="duplicateValues" dxfId="4656" priority="4226"/>
    <cfRule type="duplicateValues" dxfId="4655" priority="3927"/>
    <cfRule type="duplicateValues" dxfId="4654" priority="4062"/>
    <cfRule type="duplicateValues" dxfId="4653" priority="4061"/>
    <cfRule type="duplicateValues" dxfId="4652" priority="4512"/>
    <cfRule type="duplicateValues" dxfId="4651" priority="3928"/>
    <cfRule type="duplicateValues" dxfId="4650" priority="4511"/>
  </conditionalFormatting>
  <conditionalFormatting sqref="P14">
    <cfRule type="duplicateValues" dxfId="4649" priority="3762"/>
    <cfRule type="duplicateValues" dxfId="4648" priority="3763"/>
    <cfRule type="duplicateValues" dxfId="4647" priority="4213"/>
    <cfRule type="duplicateValues" dxfId="4646" priority="3628"/>
    <cfRule type="duplicateValues" dxfId="4645" priority="3913"/>
    <cfRule type="duplicateValues" dxfId="4644" priority="4211"/>
    <cfRule type="duplicateValues" dxfId="4643" priority="3912"/>
    <cfRule type="duplicateValues" dxfId="4642" priority="3627"/>
    <cfRule type="duplicateValues" dxfId="4641" priority="3626"/>
    <cfRule type="duplicateValues" dxfId="4640" priority="4212"/>
    <cfRule type="duplicateValues" dxfId="4639" priority="3911"/>
    <cfRule type="duplicateValues" dxfId="4638" priority="3761"/>
  </conditionalFormatting>
  <conditionalFormatting sqref="P15">
    <cfRule type="duplicateValues" dxfId="4637" priority="3612"/>
    <cfRule type="duplicateValues" dxfId="4636" priority="3613"/>
    <cfRule type="duplicateValues" dxfId="4635" priority="3611"/>
  </conditionalFormatting>
  <conditionalFormatting sqref="P31">
    <cfRule type="duplicateValues" dxfId="4634" priority="4692"/>
    <cfRule type="duplicateValues" dxfId="4633" priority="4690"/>
    <cfRule type="duplicateValues" dxfId="4632" priority="4691"/>
  </conditionalFormatting>
  <conditionalFormatting sqref="P32">
    <cfRule type="duplicateValues" dxfId="4631" priority="4702"/>
    <cfRule type="duplicateValues" dxfId="4630" priority="4703"/>
    <cfRule type="duplicateValues" dxfId="4629" priority="4704"/>
    <cfRule type="duplicateValues" dxfId="4628" priority="4084"/>
    <cfRule type="duplicateValues" dxfId="4627" priority="4083"/>
    <cfRule type="duplicateValues" dxfId="4626" priority="4082"/>
    <cfRule type="duplicateValues" dxfId="4625" priority="4672"/>
    <cfRule type="duplicateValues" dxfId="4624" priority="4384"/>
    <cfRule type="duplicateValues" dxfId="4623" priority="4631"/>
    <cfRule type="duplicateValues" dxfId="4622" priority="4632"/>
    <cfRule type="duplicateValues" dxfId="4621" priority="4633"/>
    <cfRule type="duplicateValues" dxfId="4620" priority="4655"/>
    <cfRule type="duplicateValues" dxfId="4619" priority="4383"/>
    <cfRule type="duplicateValues" dxfId="4618" priority="4656"/>
    <cfRule type="duplicateValues" dxfId="4617" priority="4657"/>
    <cfRule type="duplicateValues" dxfId="4616" priority="4382"/>
    <cfRule type="duplicateValues" dxfId="4615" priority="4670"/>
    <cfRule type="duplicateValues" dxfId="4614" priority="4671"/>
    <cfRule type="duplicateValues" dxfId="4613" priority="4687"/>
    <cfRule type="duplicateValues" dxfId="4612" priority="4688"/>
    <cfRule type="duplicateValues" dxfId="4611" priority="4689"/>
    <cfRule type="duplicateValues" dxfId="4610" priority="4534"/>
    <cfRule type="duplicateValues" dxfId="4609" priority="4533"/>
    <cfRule type="duplicateValues" dxfId="4608" priority="4532"/>
  </conditionalFormatting>
  <conditionalFormatting sqref="P33">
    <cfRule type="duplicateValues" dxfId="4607" priority="3783"/>
    <cfRule type="duplicateValues" dxfId="4606" priority="4608"/>
    <cfRule type="duplicateValues" dxfId="4605" priority="4609"/>
    <cfRule type="duplicateValues" dxfId="4604" priority="4619"/>
    <cfRule type="duplicateValues" dxfId="4603" priority="4328"/>
    <cfRule type="duplicateValues" dxfId="4602" priority="4079"/>
    <cfRule type="duplicateValues" dxfId="4601" priority="4620"/>
    <cfRule type="duplicateValues" dxfId="4600" priority="4621"/>
    <cfRule type="duplicateValues" dxfId="4599" priority="4628"/>
    <cfRule type="duplicateValues" dxfId="4598" priority="4629"/>
    <cfRule type="duplicateValues" dxfId="4597" priority="4630"/>
    <cfRule type="duplicateValues" dxfId="4596" priority="4029"/>
    <cfRule type="duplicateValues" dxfId="4595" priority="4028"/>
    <cfRule type="duplicateValues" dxfId="4594" priority="4539"/>
    <cfRule type="duplicateValues" dxfId="4593" priority="4637"/>
    <cfRule type="duplicateValues" dxfId="4592" priority="4504"/>
    <cfRule type="duplicateValues" dxfId="4591" priority="4503"/>
    <cfRule type="duplicateValues" dxfId="4590" priority="4502"/>
    <cfRule type="duplicateValues" dxfId="4589" priority="3782"/>
    <cfRule type="duplicateValues" dxfId="4588" priority="4638"/>
    <cfRule type="duplicateValues" dxfId="4587" priority="4088"/>
    <cfRule type="duplicateValues" dxfId="4586" priority="4234"/>
    <cfRule type="duplicateValues" dxfId="4585" priority="4639"/>
    <cfRule type="duplicateValues" dxfId="4584" priority="4643"/>
    <cfRule type="duplicateValues" dxfId="4583" priority="4644"/>
    <cfRule type="duplicateValues" dxfId="4582" priority="4233"/>
    <cfRule type="duplicateValues" dxfId="4581" priority="4232"/>
    <cfRule type="duplicateValues" dxfId="4580" priority="4645"/>
    <cfRule type="duplicateValues" dxfId="4579" priority="4089"/>
    <cfRule type="duplicateValues" dxfId="4578" priority="4652"/>
    <cfRule type="duplicateValues" dxfId="4577" priority="4653"/>
    <cfRule type="duplicateValues" dxfId="4576" priority="4654"/>
    <cfRule type="duplicateValues" dxfId="4575" priority="4540"/>
    <cfRule type="duplicateValues" dxfId="4574" priority="4517"/>
    <cfRule type="duplicateValues" dxfId="4573" priority="4388"/>
    <cfRule type="duplicateValues" dxfId="4572" priority="4389"/>
    <cfRule type="duplicateValues" dxfId="4571" priority="4661"/>
    <cfRule type="duplicateValues" dxfId="4570" priority="4390"/>
    <cfRule type="duplicateValues" dxfId="4569" priority="4381"/>
    <cfRule type="duplicateValues" dxfId="4568" priority="4090"/>
    <cfRule type="duplicateValues" dxfId="4567" priority="4662"/>
    <cfRule type="duplicateValues" dxfId="4566" priority="4663"/>
    <cfRule type="duplicateValues" dxfId="4565" priority="4368"/>
    <cfRule type="duplicateValues" dxfId="4564" priority="4379"/>
    <cfRule type="duplicateValues" dxfId="4563" priority="4367"/>
    <cfRule type="duplicateValues" dxfId="4562" priority="4667"/>
    <cfRule type="duplicateValues" dxfId="4561" priority="4380"/>
    <cfRule type="duplicateValues" dxfId="4560" priority="4668"/>
    <cfRule type="duplicateValues" dxfId="4559" priority="4478"/>
    <cfRule type="duplicateValues" dxfId="4558" priority="4669"/>
    <cfRule type="duplicateValues" dxfId="4557" priority="4330"/>
    <cfRule type="duplicateValues" dxfId="4556" priority="4329"/>
    <cfRule type="duplicateValues" dxfId="4555" priority="4529"/>
    <cfRule type="duplicateValues" dxfId="4554" priority="4080"/>
    <cfRule type="duplicateValues" dxfId="4553" priority="4352"/>
    <cfRule type="duplicateValues" dxfId="4552" priority="4353"/>
    <cfRule type="duplicateValues" dxfId="4551" priority="4530"/>
    <cfRule type="duplicateValues" dxfId="4550" priority="4369"/>
    <cfRule type="duplicateValues" dxfId="4549" priority="4030"/>
    <cfRule type="duplicateValues" dxfId="4548" priority="4676"/>
    <cfRule type="duplicateValues" dxfId="4547" priority="4677"/>
    <cfRule type="duplicateValues" dxfId="4546" priority="4678"/>
    <cfRule type="duplicateValues" dxfId="4545" priority="4069"/>
    <cfRule type="duplicateValues" dxfId="4544" priority="4354"/>
    <cfRule type="duplicateValues" dxfId="4543" priority="4701"/>
    <cfRule type="duplicateValues" dxfId="4542" priority="4700"/>
    <cfRule type="duplicateValues" dxfId="4541" priority="4699"/>
    <cfRule type="duplicateValues" dxfId="4540" priority="4531"/>
    <cfRule type="duplicateValues" dxfId="4539" priority="4054"/>
    <cfRule type="duplicateValues" dxfId="4538" priority="4068"/>
    <cfRule type="duplicateValues" dxfId="4537" priority="4067"/>
    <cfRule type="duplicateValues" dxfId="4536" priority="4052"/>
    <cfRule type="duplicateValues" dxfId="4535" priority="4607"/>
    <cfRule type="duplicateValues" dxfId="4534" priority="4081"/>
    <cfRule type="duplicateValues" dxfId="4533" priority="4538"/>
    <cfRule type="duplicateValues" dxfId="4532" priority="4480"/>
    <cfRule type="duplicateValues" dxfId="4531" priority="4479"/>
    <cfRule type="duplicateValues" dxfId="4530" priority="3934"/>
    <cfRule type="duplicateValues" dxfId="4529" priority="3933"/>
    <cfRule type="duplicateValues" dxfId="4528" priority="4518"/>
    <cfRule type="duplicateValues" dxfId="4527" priority="4053"/>
    <cfRule type="duplicateValues" dxfId="4526" priority="4519"/>
    <cfRule type="duplicateValues" dxfId="4525" priority="3784"/>
    <cfRule type="duplicateValues" dxfId="4524" priority="3932"/>
  </conditionalFormatting>
  <conditionalFormatting sqref="P34">
    <cfRule type="duplicateValues" dxfId="4523" priority="4536"/>
    <cfRule type="duplicateValues" dxfId="4522" priority="4642"/>
    <cfRule type="duplicateValues" dxfId="4521" priority="4641"/>
    <cfRule type="duplicateValues" dxfId="4520" priority="4640"/>
    <cfRule type="duplicateValues" dxfId="4519" priority="4636"/>
    <cfRule type="duplicateValues" dxfId="4518" priority="4635"/>
    <cfRule type="duplicateValues" dxfId="4517" priority="4634"/>
    <cfRule type="duplicateValues" dxfId="4516" priority="4535"/>
    <cfRule type="duplicateValues" dxfId="4515" priority="4627"/>
    <cfRule type="duplicateValues" dxfId="4514" priority="4626"/>
    <cfRule type="duplicateValues" dxfId="4513" priority="4625"/>
    <cfRule type="duplicateValues" dxfId="4512" priority="4618"/>
    <cfRule type="duplicateValues" dxfId="4511" priority="4617"/>
    <cfRule type="duplicateValues" dxfId="4510" priority="4616"/>
    <cfRule type="duplicateValues" dxfId="4509" priority="3728"/>
    <cfRule type="duplicateValues" dxfId="4508" priority="3729"/>
    <cfRule type="duplicateValues" dxfId="4507" priority="3730"/>
    <cfRule type="duplicateValues" dxfId="4506" priority="4615"/>
    <cfRule type="duplicateValues" dxfId="4505" priority="4614"/>
    <cfRule type="duplicateValues" dxfId="4504" priority="4613"/>
    <cfRule type="duplicateValues" dxfId="4503" priority="4606"/>
    <cfRule type="duplicateValues" dxfId="4502" priority="4605"/>
    <cfRule type="duplicateValues" dxfId="4501" priority="4604"/>
    <cfRule type="duplicateValues" dxfId="4500" priority="4336"/>
    <cfRule type="duplicateValues" dxfId="4499" priority="4342"/>
    <cfRule type="duplicateValues" dxfId="4498" priority="4597"/>
    <cfRule type="duplicateValues" dxfId="4497" priority="4596"/>
    <cfRule type="duplicateValues" dxfId="4496" priority="3752"/>
    <cfRule type="duplicateValues" dxfId="4495" priority="3753"/>
    <cfRule type="duplicateValues" dxfId="4494" priority="3754"/>
    <cfRule type="duplicateValues" dxfId="4493" priority="4595"/>
    <cfRule type="duplicateValues" dxfId="4492" priority="4306"/>
    <cfRule type="duplicateValues" dxfId="4491" priority="4341"/>
    <cfRule type="duplicateValues" dxfId="4490" priority="4340"/>
    <cfRule type="duplicateValues" dxfId="4489" priority="4334"/>
    <cfRule type="duplicateValues" dxfId="4488" priority="4387"/>
    <cfRule type="duplicateValues" dxfId="4487" priority="4335"/>
    <cfRule type="duplicateValues" dxfId="4486" priority="3767"/>
    <cfRule type="duplicateValues" dxfId="4485" priority="3768"/>
    <cfRule type="duplicateValues" dxfId="4484" priority="3769"/>
    <cfRule type="duplicateValues" dxfId="4483" priority="4386"/>
    <cfRule type="duplicateValues" dxfId="4482" priority="4525"/>
    <cfRule type="duplicateValues" dxfId="4481" priority="4524"/>
    <cfRule type="duplicateValues" dxfId="4480" priority="4385"/>
    <cfRule type="duplicateValues" dxfId="4479" priority="4537"/>
    <cfRule type="duplicateValues" dxfId="4478" priority="3779"/>
    <cfRule type="duplicateValues" dxfId="4477" priority="3780"/>
    <cfRule type="duplicateValues" dxfId="4476" priority="3634"/>
    <cfRule type="duplicateValues" dxfId="4475" priority="4523"/>
    <cfRule type="duplicateValues" dxfId="4474" priority="3633"/>
    <cfRule type="duplicateValues" dxfId="4473" priority="3632"/>
    <cfRule type="duplicateValues" dxfId="4472" priority="3788"/>
    <cfRule type="duplicateValues" dxfId="4471" priority="3789"/>
    <cfRule type="duplicateValues" dxfId="4470" priority="3790"/>
    <cfRule type="duplicateValues" dxfId="4469" priority="4516"/>
    <cfRule type="duplicateValues" dxfId="4468" priority="4515"/>
    <cfRule type="duplicateValues" dxfId="4467" priority="4514"/>
    <cfRule type="duplicateValues" dxfId="4466" priority="4510"/>
    <cfRule type="duplicateValues" dxfId="4465" priority="3484"/>
    <cfRule type="duplicateValues" dxfId="4464" priority="3483"/>
    <cfRule type="duplicateValues" dxfId="4463" priority="3482"/>
    <cfRule type="duplicateValues" dxfId="4462" priority="4509"/>
    <cfRule type="duplicateValues" dxfId="4461" priority="4508"/>
    <cfRule type="duplicateValues" dxfId="4460" priority="4501"/>
    <cfRule type="duplicateValues" dxfId="4459" priority="3878"/>
    <cfRule type="duplicateValues" dxfId="4458" priority="3879"/>
    <cfRule type="duplicateValues" dxfId="4457" priority="4500"/>
    <cfRule type="duplicateValues" dxfId="4456" priority="4499"/>
    <cfRule type="duplicateValues" dxfId="4455" priority="3880"/>
    <cfRule type="duplicateValues" dxfId="4454" priority="4492"/>
    <cfRule type="duplicateValues" dxfId="4453" priority="4491"/>
    <cfRule type="duplicateValues" dxfId="4452" priority="4490"/>
    <cfRule type="duplicateValues" dxfId="4451" priority="3902"/>
    <cfRule type="duplicateValues" dxfId="4450" priority="3903"/>
    <cfRule type="duplicateValues" dxfId="4449" priority="3904"/>
    <cfRule type="duplicateValues" dxfId="4448" priority="4486"/>
    <cfRule type="duplicateValues" dxfId="4447" priority="4485"/>
    <cfRule type="duplicateValues" dxfId="4446" priority="4484"/>
    <cfRule type="duplicateValues" dxfId="4445" priority="3917"/>
    <cfRule type="duplicateValues" dxfId="4444" priority="3918"/>
    <cfRule type="duplicateValues" dxfId="4443" priority="3919"/>
    <cfRule type="duplicateValues" dxfId="4442" priority="3929"/>
    <cfRule type="duplicateValues" dxfId="4441" priority="3930"/>
    <cfRule type="duplicateValues" dxfId="4440" priority="3931"/>
    <cfRule type="duplicateValues" dxfId="4439" priority="3938"/>
    <cfRule type="duplicateValues" dxfId="4438" priority="3939"/>
    <cfRule type="duplicateValues" dxfId="4437" priority="3940"/>
    <cfRule type="duplicateValues" dxfId="4436" priority="4477"/>
    <cfRule type="duplicateValues" dxfId="4435" priority="4476"/>
    <cfRule type="duplicateValues" dxfId="4434" priority="4475"/>
    <cfRule type="duplicateValues" dxfId="4433" priority="4004"/>
    <cfRule type="duplicateValues" dxfId="4432" priority="4005"/>
    <cfRule type="duplicateValues" dxfId="4431" priority="4006"/>
    <cfRule type="duplicateValues" dxfId="4430" priority="4016"/>
    <cfRule type="duplicateValues" dxfId="4429" priority="4017"/>
    <cfRule type="duplicateValues" dxfId="4428" priority="4018"/>
    <cfRule type="duplicateValues" dxfId="4427" priority="4025"/>
    <cfRule type="duplicateValues" dxfId="4426" priority="4026"/>
    <cfRule type="duplicateValues" dxfId="4425" priority="4027"/>
    <cfRule type="duplicateValues" dxfId="4424" priority="4468"/>
    <cfRule type="duplicateValues" dxfId="4423" priority="4467"/>
    <cfRule type="duplicateValues" dxfId="4422" priority="4466"/>
    <cfRule type="duplicateValues" dxfId="4421" priority="4034"/>
    <cfRule type="duplicateValues" dxfId="4420" priority="4035"/>
    <cfRule type="duplicateValues" dxfId="4419" priority="4036"/>
    <cfRule type="duplicateValues" dxfId="4418" priority="4040"/>
    <cfRule type="duplicateValues" dxfId="4417" priority="4041"/>
    <cfRule type="duplicateValues" dxfId="4416" priority="4042"/>
    <cfRule type="duplicateValues" dxfId="4415" priority="4049"/>
    <cfRule type="duplicateValues" dxfId="4414" priority="4050"/>
    <cfRule type="duplicateValues" dxfId="4413" priority="4051"/>
    <cfRule type="duplicateValues" dxfId="4412" priority="4375"/>
    <cfRule type="duplicateValues" dxfId="4411" priority="4456"/>
    <cfRule type="duplicateValues" dxfId="4410" priority="4455"/>
    <cfRule type="duplicateValues" dxfId="4409" priority="4454"/>
    <cfRule type="duplicateValues" dxfId="4408" priority="4058"/>
    <cfRule type="duplicateValues" dxfId="4407" priority="4059"/>
    <cfRule type="duplicateValues" dxfId="4406" priority="4060"/>
    <cfRule type="duplicateValues" dxfId="4405" priority="4374"/>
    <cfRule type="duplicateValues" dxfId="4404" priority="4373"/>
    <cfRule type="duplicateValues" dxfId="4403" priority="4064"/>
    <cfRule type="duplicateValues" dxfId="4402" priority="4065"/>
    <cfRule type="duplicateValues" dxfId="4401" priority="4066"/>
    <cfRule type="duplicateValues" dxfId="4400" priority="4073"/>
    <cfRule type="duplicateValues" dxfId="4399" priority="4074"/>
    <cfRule type="duplicateValues" dxfId="4398" priority="4075"/>
    <cfRule type="duplicateValues" dxfId="4397" priority="4316"/>
    <cfRule type="duplicateValues" dxfId="4396" priority="3781"/>
    <cfRule type="duplicateValues" dxfId="4395" priority="4085"/>
    <cfRule type="duplicateValues" dxfId="4394" priority="4086"/>
    <cfRule type="duplicateValues" dxfId="4393" priority="4087"/>
    <cfRule type="duplicateValues" dxfId="4392" priority="4366"/>
    <cfRule type="duplicateValues" dxfId="4391" priority="4365"/>
    <cfRule type="duplicateValues" dxfId="4390" priority="4364"/>
    <cfRule type="duplicateValues" dxfId="4389" priority="4178"/>
    <cfRule type="duplicateValues" dxfId="4388" priority="4179"/>
    <cfRule type="duplicateValues" dxfId="4387" priority="4180"/>
    <cfRule type="duplicateValues" dxfId="4386" priority="4360"/>
    <cfRule type="duplicateValues" dxfId="4385" priority="4317"/>
    <cfRule type="duplicateValues" dxfId="4384" priority="4318"/>
    <cfRule type="duplicateValues" dxfId="4383" priority="4359"/>
    <cfRule type="duplicateValues" dxfId="4382" priority="4358"/>
    <cfRule type="duplicateValues" dxfId="4381" priority="4202"/>
    <cfRule type="duplicateValues" dxfId="4380" priority="4203"/>
    <cfRule type="duplicateValues" dxfId="4379" priority="4204"/>
    <cfRule type="duplicateValues" dxfId="4378" priority="4351"/>
    <cfRule type="duplicateValues" dxfId="4377" priority="4217"/>
    <cfRule type="duplicateValues" dxfId="4376" priority="4218"/>
    <cfRule type="duplicateValues" dxfId="4375" priority="4219"/>
    <cfRule type="duplicateValues" dxfId="4374" priority="4325"/>
    <cfRule type="duplicateValues" dxfId="4373" priority="4229"/>
    <cfRule type="duplicateValues" dxfId="4372" priority="4230"/>
    <cfRule type="duplicateValues" dxfId="4371" priority="4231"/>
    <cfRule type="duplicateValues" dxfId="4370" priority="4238"/>
    <cfRule type="duplicateValues" dxfId="4369" priority="4239"/>
    <cfRule type="duplicateValues" dxfId="4368" priority="4350"/>
    <cfRule type="duplicateValues" dxfId="4367" priority="4349"/>
    <cfRule type="duplicateValues" dxfId="4366" priority="4240"/>
    <cfRule type="duplicateValues" dxfId="4365" priority="4304"/>
    <cfRule type="duplicateValues" dxfId="4364" priority="4305"/>
    <cfRule type="duplicateValues" dxfId="4363" priority="4326"/>
    <cfRule type="duplicateValues" dxfId="4362" priority="4327"/>
    <cfRule type="duplicateValues" dxfId="4361" priority="4675"/>
    <cfRule type="duplicateValues" dxfId="4360" priority="4674"/>
    <cfRule type="duplicateValues" dxfId="4359" priority="4673"/>
    <cfRule type="duplicateValues" dxfId="4358" priority="4660"/>
    <cfRule type="duplicateValues" dxfId="4357" priority="4659"/>
    <cfRule type="duplicateValues" dxfId="4356" priority="4658"/>
    <cfRule type="duplicateValues" dxfId="4355" priority="4651"/>
    <cfRule type="duplicateValues" dxfId="4354" priority="4650"/>
    <cfRule type="duplicateValues" dxfId="4353" priority="4649"/>
  </conditionalFormatting>
  <conditionalFormatting sqref="P35">
    <cfRule type="duplicateValues" dxfId="4352" priority="2189"/>
    <cfRule type="duplicateValues" dxfId="4351" priority="2338"/>
    <cfRule type="duplicateValues" dxfId="4350" priority="2331"/>
    <cfRule type="duplicateValues" dxfId="4349" priority="3704"/>
    <cfRule type="duplicateValues" dxfId="4348" priority="3705"/>
    <cfRule type="duplicateValues" dxfId="4347" priority="3706"/>
    <cfRule type="duplicateValues" dxfId="4346" priority="3716"/>
    <cfRule type="duplicateValues" dxfId="4345" priority="3717"/>
    <cfRule type="duplicateValues" dxfId="4344" priority="3718"/>
    <cfRule type="duplicateValues" dxfId="4343" priority="3725"/>
    <cfRule type="duplicateValues" dxfId="4342" priority="3726"/>
    <cfRule type="duplicateValues" dxfId="4341" priority="3727"/>
    <cfRule type="duplicateValues" dxfId="4340" priority="3734"/>
    <cfRule type="duplicateValues" dxfId="4339" priority="3735"/>
    <cfRule type="duplicateValues" dxfId="4338" priority="3736"/>
    <cfRule type="duplicateValues" dxfId="4337" priority="3740"/>
    <cfRule type="duplicateValues" dxfId="4336" priority="3741"/>
    <cfRule type="duplicateValues" dxfId="4335" priority="3742"/>
    <cfRule type="duplicateValues" dxfId="4334" priority="2330"/>
    <cfRule type="duplicateValues" dxfId="4333" priority="3749"/>
    <cfRule type="duplicateValues" dxfId="4332" priority="3750"/>
    <cfRule type="duplicateValues" dxfId="4331" priority="3751"/>
    <cfRule type="duplicateValues" dxfId="4330" priority="3758"/>
    <cfRule type="duplicateValues" dxfId="4329" priority="3759"/>
    <cfRule type="duplicateValues" dxfId="4328" priority="3760"/>
    <cfRule type="duplicateValues" dxfId="4327" priority="3764"/>
    <cfRule type="duplicateValues" dxfId="4326" priority="3765"/>
    <cfRule type="duplicateValues" dxfId="4325" priority="2323"/>
    <cfRule type="duplicateValues" dxfId="4324" priority="3766"/>
    <cfRule type="duplicateValues" dxfId="4323" priority="3773"/>
    <cfRule type="duplicateValues" dxfId="4322" priority="3774"/>
    <cfRule type="duplicateValues" dxfId="4321" priority="3775"/>
    <cfRule type="duplicateValues" dxfId="4320" priority="2322"/>
    <cfRule type="duplicateValues" dxfId="4319" priority="4522"/>
    <cfRule type="duplicateValues" dxfId="4318" priority="4521"/>
    <cfRule type="duplicateValues" dxfId="4317" priority="4223"/>
    <cfRule type="duplicateValues" dxfId="4316" priority="4224"/>
    <cfRule type="duplicateValues" dxfId="4315" priority="4225"/>
    <cfRule type="duplicateValues" dxfId="4314" priority="2286"/>
    <cfRule type="duplicateValues" dxfId="4313" priority="4461"/>
    <cfRule type="duplicateValues" dxfId="4312" priority="4323"/>
    <cfRule type="duplicateValues" dxfId="4311" priority="4324"/>
    <cfRule type="duplicateValues" dxfId="4310" priority="4443"/>
    <cfRule type="duplicateValues" dxfId="4309" priority="4462"/>
    <cfRule type="duplicateValues" dxfId="4308" priority="4155"/>
    <cfRule type="duplicateValues" dxfId="4307" priority="4156"/>
    <cfRule type="duplicateValues" dxfId="4306" priority="4166"/>
    <cfRule type="duplicateValues" dxfId="4305" priority="4039"/>
    <cfRule type="duplicateValues" dxfId="4304" priority="4038"/>
    <cfRule type="duplicateValues" dxfId="4303" priority="4037"/>
    <cfRule type="duplicateValues" dxfId="4302" priority="4235"/>
    <cfRule type="duplicateValues" dxfId="4301" priority="4236"/>
    <cfRule type="duplicateValues" dxfId="4300" priority="4237"/>
    <cfRule type="duplicateValues" dxfId="4299" priority="4167"/>
    <cfRule type="duplicateValues" dxfId="4298" priority="4168"/>
    <cfRule type="duplicateValues" dxfId="4297" priority="4442"/>
    <cfRule type="duplicateValues" dxfId="4296" priority="4371"/>
    <cfRule type="duplicateValues" dxfId="4295" priority="4348"/>
    <cfRule type="duplicateValues" dxfId="4294" priority="3194"/>
    <cfRule type="duplicateValues" dxfId="4293" priority="4292"/>
    <cfRule type="duplicateValues" dxfId="4292" priority="4293"/>
    <cfRule type="duplicateValues" dxfId="4291" priority="2908"/>
    <cfRule type="duplicateValues" dxfId="4290" priority="2907"/>
    <cfRule type="duplicateValues" dxfId="4289" priority="2906"/>
    <cfRule type="duplicateValues" dxfId="4288" priority="4347"/>
    <cfRule type="duplicateValues" dxfId="4287" priority="4346"/>
    <cfRule type="duplicateValues" dxfId="4286" priority="4338"/>
    <cfRule type="duplicateValues" dxfId="4285" priority="4294"/>
    <cfRule type="duplicateValues" dxfId="4284" priority="4301"/>
    <cfRule type="duplicateValues" dxfId="4283" priority="4302"/>
    <cfRule type="duplicateValues" dxfId="4282" priority="4303"/>
    <cfRule type="duplicateValues" dxfId="4281" priority="4175"/>
    <cfRule type="duplicateValues" dxfId="4280" priority="3195"/>
    <cfRule type="duplicateValues" dxfId="4279" priority="3196"/>
    <cfRule type="duplicateValues" dxfId="4278" priority="4176"/>
    <cfRule type="duplicateValues" dxfId="4277" priority="4033"/>
    <cfRule type="duplicateValues" dxfId="4276" priority="4463"/>
    <cfRule type="duplicateValues" dxfId="4275" priority="4464"/>
    <cfRule type="duplicateValues" dxfId="4274" priority="4465"/>
    <cfRule type="duplicateValues" dxfId="4273" priority="2309"/>
    <cfRule type="duplicateValues" dxfId="4272" priority="4032"/>
    <cfRule type="duplicateValues" dxfId="4271" priority="4031"/>
    <cfRule type="duplicateValues" dxfId="4270" priority="4024"/>
    <cfRule type="duplicateValues" dxfId="4269" priority="4023"/>
    <cfRule type="duplicateValues" dxfId="4268" priority="4022"/>
    <cfRule type="duplicateValues" dxfId="4267" priority="4472"/>
    <cfRule type="duplicateValues" dxfId="4266" priority="4473"/>
    <cfRule type="duplicateValues" dxfId="4265" priority="4015"/>
    <cfRule type="duplicateValues" dxfId="4264" priority="4014"/>
    <cfRule type="duplicateValues" dxfId="4263" priority="4013"/>
    <cfRule type="duplicateValues" dxfId="4262" priority="4012"/>
    <cfRule type="duplicateValues" dxfId="4261" priority="2310"/>
    <cfRule type="duplicateValues" dxfId="4260" priority="2311"/>
    <cfRule type="duplicateValues" dxfId="4259" priority="4474"/>
    <cfRule type="duplicateValues" dxfId="4258" priority="3338"/>
    <cfRule type="duplicateValues" dxfId="4257" priority="3339"/>
    <cfRule type="duplicateValues" dxfId="4256" priority="4011"/>
    <cfRule type="duplicateValues" dxfId="4255" priority="4010"/>
    <cfRule type="duplicateValues" dxfId="4254" priority="4003"/>
    <cfRule type="duplicateValues" dxfId="4253" priority="3340"/>
    <cfRule type="duplicateValues" dxfId="4252" priority="4002"/>
    <cfRule type="duplicateValues" dxfId="4251" priority="4001"/>
    <cfRule type="duplicateValues" dxfId="4250" priority="3994"/>
    <cfRule type="duplicateValues" dxfId="4249" priority="3993"/>
    <cfRule type="duplicateValues" dxfId="4248" priority="3992"/>
    <cfRule type="duplicateValues" dxfId="4247" priority="3937"/>
    <cfRule type="duplicateValues" dxfId="4246" priority="4549"/>
    <cfRule type="duplicateValues" dxfId="4245" priority="3936"/>
    <cfRule type="duplicateValues" dxfId="4244" priority="3935"/>
    <cfRule type="duplicateValues" dxfId="4243" priority="3925"/>
    <cfRule type="duplicateValues" dxfId="4242" priority="4481"/>
    <cfRule type="duplicateValues" dxfId="4241" priority="3924"/>
    <cfRule type="duplicateValues" dxfId="4240" priority="3923"/>
    <cfRule type="duplicateValues" dxfId="4239" priority="3916"/>
    <cfRule type="duplicateValues" dxfId="4238" priority="4482"/>
    <cfRule type="duplicateValues" dxfId="4237" priority="3915"/>
    <cfRule type="duplicateValues" dxfId="4236" priority="3914"/>
    <cfRule type="duplicateValues" dxfId="4235" priority="3910"/>
    <cfRule type="duplicateValues" dxfId="4234" priority="3909"/>
    <cfRule type="duplicateValues" dxfId="4233" priority="4483"/>
    <cfRule type="duplicateValues" dxfId="4232" priority="4177"/>
    <cfRule type="duplicateValues" dxfId="4231" priority="2287"/>
    <cfRule type="duplicateValues" dxfId="4230" priority="4314"/>
    <cfRule type="duplicateValues" dxfId="4229" priority="3908"/>
    <cfRule type="duplicateValues" dxfId="4228" priority="4487"/>
    <cfRule type="duplicateValues" dxfId="4227" priority="4488"/>
    <cfRule type="duplicateValues" dxfId="4226" priority="4489"/>
    <cfRule type="duplicateValues" dxfId="4225" priority="3901"/>
    <cfRule type="duplicateValues" dxfId="4224" priority="3434"/>
    <cfRule type="duplicateValues" dxfId="4223" priority="3435"/>
    <cfRule type="duplicateValues" dxfId="4222" priority="3436"/>
    <cfRule type="duplicateValues" dxfId="4221" priority="3900"/>
    <cfRule type="duplicateValues" dxfId="4220" priority="3899"/>
    <cfRule type="duplicateValues" dxfId="4219" priority="3892"/>
    <cfRule type="duplicateValues" dxfId="4218" priority="3891"/>
    <cfRule type="duplicateValues" dxfId="4217" priority="4072"/>
    <cfRule type="duplicateValues" dxfId="4216" priority="4184"/>
    <cfRule type="duplicateValues" dxfId="4215" priority="4071"/>
    <cfRule type="duplicateValues" dxfId="4214" priority="3890"/>
    <cfRule type="duplicateValues" dxfId="4213" priority="3886"/>
    <cfRule type="duplicateValues" dxfId="4212" priority="4496"/>
    <cfRule type="duplicateValues" dxfId="4211" priority="4497"/>
    <cfRule type="duplicateValues" dxfId="4210" priority="3885"/>
    <cfRule type="duplicateValues" dxfId="4209" priority="3884"/>
    <cfRule type="duplicateValues" dxfId="4208" priority="2285"/>
    <cfRule type="duplicateValues" dxfId="4207" priority="4444"/>
    <cfRule type="duplicateValues" dxfId="4206" priority="4322"/>
    <cfRule type="duplicateValues" dxfId="4205" priority="4648"/>
    <cfRule type="duplicateValues" dxfId="4204" priority="4647"/>
    <cfRule type="duplicateValues" dxfId="4203" priority="4646"/>
    <cfRule type="duplicateValues" dxfId="4202" priority="4498"/>
    <cfRule type="duplicateValues" dxfId="4201" priority="3458"/>
    <cfRule type="duplicateValues" dxfId="4200" priority="3459"/>
    <cfRule type="duplicateValues" dxfId="4199" priority="4185"/>
    <cfRule type="duplicateValues" dxfId="4198" priority="4186"/>
    <cfRule type="duplicateValues" dxfId="4197" priority="4190"/>
    <cfRule type="duplicateValues" dxfId="4196" priority="3460"/>
    <cfRule type="duplicateValues" dxfId="4195" priority="3877"/>
    <cfRule type="duplicateValues" dxfId="4194" priority="4505"/>
    <cfRule type="duplicateValues" dxfId="4193" priority="4191"/>
    <cfRule type="duplicateValues" dxfId="4192" priority="4192"/>
    <cfRule type="duplicateValues" dxfId="4191" priority="4315"/>
    <cfRule type="duplicateValues" dxfId="4190" priority="4506"/>
    <cfRule type="duplicateValues" dxfId="4189" priority="3470"/>
    <cfRule type="duplicateValues" dxfId="4188" priority="3471"/>
    <cfRule type="duplicateValues" dxfId="4187" priority="3472"/>
    <cfRule type="duplicateValues" dxfId="4186" priority="3876"/>
    <cfRule type="duplicateValues" dxfId="4185" priority="3875"/>
    <cfRule type="duplicateValues" dxfId="4184" priority="4370"/>
    <cfRule type="duplicateValues" dxfId="4183" priority="4357"/>
    <cfRule type="duplicateValues" dxfId="4182" priority="2045"/>
    <cfRule type="duplicateValues" dxfId="4181" priority="4624"/>
    <cfRule type="duplicateValues" dxfId="4180" priority="4623"/>
    <cfRule type="duplicateValues" dxfId="4179" priority="4622"/>
    <cfRule type="duplicateValues" dxfId="4178" priority="3868"/>
    <cfRule type="duplicateValues" dxfId="4177" priority="4507"/>
    <cfRule type="duplicateValues" dxfId="4176" priority="3479"/>
    <cfRule type="duplicateValues" dxfId="4175" priority="2046"/>
    <cfRule type="duplicateValues" dxfId="4174" priority="2047"/>
    <cfRule type="duplicateValues" dxfId="4173" priority="4199"/>
    <cfRule type="duplicateValues" dxfId="4172" priority="4200"/>
    <cfRule type="duplicateValues" dxfId="4171" priority="4201"/>
    <cfRule type="duplicateValues" dxfId="4170" priority="4356"/>
    <cfRule type="duplicateValues" dxfId="4169" priority="4612"/>
    <cfRule type="duplicateValues" dxfId="4168" priority="4611"/>
    <cfRule type="duplicateValues" dxfId="4167" priority="4610"/>
    <cfRule type="duplicateValues" dxfId="4166" priority="3480"/>
    <cfRule type="duplicateValues" dxfId="4165" priority="3481"/>
    <cfRule type="duplicateValues" dxfId="4164" priority="3488"/>
    <cfRule type="duplicateValues" dxfId="4163" priority="4355"/>
    <cfRule type="duplicateValues" dxfId="4162" priority="4056"/>
    <cfRule type="duplicateValues" dxfId="4161" priority="4070"/>
    <cfRule type="duplicateValues" dxfId="4160" priority="4603"/>
    <cfRule type="duplicateValues" dxfId="4159" priority="4602"/>
    <cfRule type="duplicateValues" dxfId="4158" priority="4601"/>
    <cfRule type="duplicateValues" dxfId="4157" priority="4337"/>
    <cfRule type="duplicateValues" dxfId="4156" priority="4372"/>
    <cfRule type="duplicateValues" dxfId="4155" priority="4451"/>
    <cfRule type="duplicateValues" dxfId="4154" priority="4208"/>
    <cfRule type="duplicateValues" dxfId="4153" priority="4209"/>
    <cfRule type="duplicateValues" dxfId="4152" priority="4210"/>
    <cfRule type="duplicateValues" dxfId="4151" priority="4594"/>
    <cfRule type="duplicateValues" dxfId="4150" priority="4593"/>
    <cfRule type="duplicateValues" dxfId="4149" priority="4592"/>
    <cfRule type="duplicateValues" dxfId="4148" priority="4591"/>
    <cfRule type="duplicateValues" dxfId="4147" priority="4590"/>
    <cfRule type="duplicateValues" dxfId="4146" priority="4589"/>
    <cfRule type="duplicateValues" dxfId="4145" priority="4588"/>
    <cfRule type="duplicateValues" dxfId="4144" priority="4587"/>
    <cfRule type="duplicateValues" dxfId="4143" priority="4586"/>
    <cfRule type="duplicateValues" dxfId="4142" priority="4585"/>
    <cfRule type="duplicateValues" dxfId="4141" priority="4584"/>
    <cfRule type="duplicateValues" dxfId="4140" priority="4583"/>
    <cfRule type="duplicateValues" dxfId="4139" priority="3489"/>
    <cfRule type="duplicateValues" dxfId="4138" priority="4055"/>
    <cfRule type="duplicateValues" dxfId="4137" priority="4310"/>
    <cfRule type="duplicateValues" dxfId="4136" priority="3490"/>
    <cfRule type="duplicateValues" dxfId="4135" priority="4331"/>
    <cfRule type="duplicateValues" dxfId="4134" priority="4048"/>
    <cfRule type="duplicateValues" dxfId="4133" priority="4579"/>
    <cfRule type="duplicateValues" dxfId="4132" priority="4578"/>
    <cfRule type="duplicateValues" dxfId="4131" priority="4577"/>
    <cfRule type="duplicateValues" dxfId="4130" priority="4576"/>
    <cfRule type="duplicateValues" dxfId="4129" priority="4575"/>
    <cfRule type="duplicateValues" dxfId="4128" priority="4574"/>
    <cfRule type="duplicateValues" dxfId="4127" priority="4573"/>
    <cfRule type="duplicateValues" dxfId="4126" priority="4572"/>
    <cfRule type="duplicateValues" dxfId="4125" priority="4571"/>
    <cfRule type="duplicateValues" dxfId="4124" priority="4047"/>
    <cfRule type="duplicateValues" dxfId="4123" priority="4339"/>
    <cfRule type="duplicateValues" dxfId="4122" priority="4332"/>
    <cfRule type="duplicateValues" dxfId="4121" priority="4567"/>
    <cfRule type="duplicateValues" dxfId="4120" priority="4566"/>
    <cfRule type="duplicateValues" dxfId="4119" priority="4565"/>
    <cfRule type="duplicateValues" dxfId="4118" priority="4564"/>
    <cfRule type="duplicateValues" dxfId="4117" priority="4563"/>
    <cfRule type="duplicateValues" dxfId="4116" priority="4562"/>
    <cfRule type="duplicateValues" dxfId="4115" priority="4333"/>
    <cfRule type="duplicateValues" dxfId="4114" priority="4046"/>
    <cfRule type="duplicateValues" dxfId="4113" priority="3867"/>
    <cfRule type="duplicateValues" dxfId="4112" priority="4558"/>
    <cfRule type="duplicateValues" dxfId="4111" priority="4557"/>
    <cfRule type="duplicateValues" dxfId="4110" priority="4556"/>
    <cfRule type="duplicateValues" dxfId="4109" priority="3866"/>
    <cfRule type="duplicateValues" dxfId="4108" priority="2321"/>
    <cfRule type="duplicateValues" dxfId="4107" priority="4452"/>
    <cfRule type="duplicateValues" dxfId="4106" priority="4311"/>
    <cfRule type="duplicateValues" dxfId="4105" priority="4312"/>
    <cfRule type="duplicateValues" dxfId="4104" priority="4313"/>
    <cfRule type="duplicateValues" dxfId="4103" priority="4460"/>
    <cfRule type="duplicateValues" dxfId="4102" priority="4548"/>
    <cfRule type="duplicateValues" dxfId="4101" priority="4547"/>
    <cfRule type="duplicateValues" dxfId="4100" priority="4214"/>
    <cfRule type="duplicateValues" dxfId="4099" priority="4215"/>
    <cfRule type="duplicateValues" dxfId="4098" priority="3856"/>
    <cfRule type="duplicateValues" dxfId="4097" priority="3855"/>
    <cfRule type="duplicateValues" dxfId="4096" priority="3854"/>
    <cfRule type="duplicateValues" dxfId="4095" priority="1759"/>
    <cfRule type="duplicateValues" dxfId="4094" priority="4216"/>
    <cfRule type="duplicateValues" dxfId="4093" priority="2190"/>
    <cfRule type="duplicateValues" dxfId="4092" priority="2191"/>
    <cfRule type="duplicateValues" dxfId="4091" priority="3640"/>
    <cfRule type="duplicateValues" dxfId="4090" priority="3639"/>
    <cfRule type="duplicateValues" dxfId="4089" priority="3638"/>
    <cfRule type="duplicateValues" dxfId="4088" priority="4453"/>
    <cfRule type="duplicateValues" dxfId="4087" priority="2332"/>
    <cfRule type="duplicateValues" dxfId="4086" priority="4057"/>
    <cfRule type="duplicateValues" dxfId="4085" priority="4154"/>
    <cfRule type="duplicateValues" dxfId="4084" priority="3631"/>
    <cfRule type="duplicateValues" dxfId="4083" priority="2336"/>
    <cfRule type="duplicateValues" dxfId="4082" priority="3630"/>
    <cfRule type="duplicateValues" dxfId="4081" priority="3629"/>
    <cfRule type="duplicateValues" dxfId="4080" priority="1758"/>
    <cfRule type="duplicateValues" dxfId="4079" priority="1757"/>
    <cfRule type="duplicateValues" dxfId="4078" priority="4520"/>
    <cfRule type="duplicateValues" dxfId="4077" priority="3619"/>
    <cfRule type="duplicateValues" dxfId="4076" priority="3618"/>
    <cfRule type="duplicateValues" dxfId="4075" priority="3617"/>
    <cfRule type="duplicateValues" dxfId="4074" priority="3787"/>
    <cfRule type="duplicateValues" dxfId="4073" priority="3786"/>
    <cfRule type="duplicateValues" dxfId="4072" priority="3785"/>
    <cfRule type="duplicateValues" dxfId="4071" priority="3604"/>
    <cfRule type="duplicateValues" dxfId="4070" priority="3603"/>
    <cfRule type="duplicateValues" dxfId="4069" priority="3602"/>
    <cfRule type="duplicateValues" dxfId="4068" priority="3580"/>
    <cfRule type="duplicateValues" dxfId="4067" priority="3579"/>
    <cfRule type="duplicateValues" dxfId="4066" priority="3578"/>
    <cfRule type="duplicateValues" dxfId="4065" priority="2337"/>
  </conditionalFormatting>
  <conditionalFormatting sqref="P36">
    <cfRule type="duplicateValues" dxfId="4064" priority="3476"/>
    <cfRule type="duplicateValues" dxfId="4063" priority="3469"/>
    <cfRule type="duplicateValues" dxfId="4062" priority="3468"/>
    <cfRule type="duplicateValues" dxfId="4061" priority="3467"/>
    <cfRule type="duplicateValues" dxfId="4060" priority="3466"/>
    <cfRule type="duplicateValues" dxfId="4059" priority="3465"/>
    <cfRule type="duplicateValues" dxfId="4058" priority="3464"/>
    <cfRule type="duplicateValues" dxfId="4057" priority="3457"/>
    <cfRule type="duplicateValues" dxfId="4056" priority="3456"/>
    <cfRule type="duplicateValues" dxfId="4055" priority="3455"/>
    <cfRule type="duplicateValues" dxfId="4054" priority="3448"/>
    <cfRule type="duplicateValues" dxfId="4053" priority="3447"/>
    <cfRule type="duplicateValues" dxfId="4052" priority="3446"/>
    <cfRule type="duplicateValues" dxfId="4051" priority="3442"/>
    <cfRule type="duplicateValues" dxfId="4050" priority="3441"/>
    <cfRule type="duplicateValues" dxfId="4049" priority="3440"/>
    <cfRule type="duplicateValues" dxfId="4048" priority="3433"/>
    <cfRule type="duplicateValues" dxfId="4047" priority="2620"/>
    <cfRule type="duplicateValues" dxfId="4046" priority="2619"/>
    <cfRule type="duplicateValues" dxfId="4045" priority="3432"/>
    <cfRule type="duplicateValues" dxfId="4044" priority="3431"/>
    <cfRule type="duplicateValues" dxfId="4043" priority="3424"/>
    <cfRule type="duplicateValues" dxfId="4042" priority="3423"/>
    <cfRule type="duplicateValues" dxfId="4041" priority="3422"/>
    <cfRule type="duplicateValues" dxfId="4040" priority="2618"/>
    <cfRule type="duplicateValues" dxfId="4039" priority="3412"/>
    <cfRule type="duplicateValues" dxfId="4038" priority="3411"/>
    <cfRule type="duplicateValues" dxfId="4037" priority="3410"/>
    <cfRule type="duplicateValues" dxfId="4036" priority="3345"/>
    <cfRule type="duplicateValues" dxfId="4035" priority="3344"/>
    <cfRule type="duplicateValues" dxfId="4034" priority="2261"/>
    <cfRule type="duplicateValues" dxfId="4033" priority="2262"/>
    <cfRule type="duplicateValues" dxfId="4032" priority="2263"/>
    <cfRule type="duplicateValues" dxfId="4031" priority="3337"/>
    <cfRule type="duplicateValues" dxfId="4030" priority="1901"/>
    <cfRule type="duplicateValues" dxfId="4029" priority="1902"/>
    <cfRule type="duplicateValues" dxfId="4028" priority="1903"/>
    <cfRule type="duplicateValues" dxfId="4027" priority="3336"/>
    <cfRule type="duplicateValues" dxfId="4026" priority="3335"/>
    <cfRule type="duplicateValues" dxfId="4025" priority="3328"/>
    <cfRule type="duplicateValues" dxfId="4024" priority="3327"/>
    <cfRule type="duplicateValues" dxfId="4023" priority="3326"/>
    <cfRule type="duplicateValues" dxfId="4022" priority="3316"/>
    <cfRule type="duplicateValues" dxfId="4021" priority="3315"/>
    <cfRule type="duplicateValues" dxfId="4020" priority="3314"/>
    <cfRule type="duplicateValues" dxfId="4019" priority="3292"/>
    <cfRule type="duplicateValues" dxfId="4018" priority="3291"/>
    <cfRule type="duplicateValues" dxfId="4017" priority="3290"/>
    <cfRule type="duplicateValues" dxfId="4016" priority="3202"/>
    <cfRule type="duplicateValues" dxfId="4015" priority="3201"/>
    <cfRule type="duplicateValues" dxfId="4014" priority="3200"/>
    <cfRule type="duplicateValues" dxfId="4013" priority="3193"/>
    <cfRule type="duplicateValues" dxfId="4012" priority="3192"/>
    <cfRule type="duplicateValues" dxfId="4011" priority="3191"/>
    <cfRule type="duplicateValues" dxfId="4010" priority="2273"/>
    <cfRule type="duplicateValues" dxfId="4009" priority="2274"/>
    <cfRule type="duplicateValues" dxfId="4008" priority="3184"/>
    <cfRule type="duplicateValues" dxfId="4007" priority="3183"/>
    <cfRule type="duplicateValues" dxfId="4006" priority="3182"/>
    <cfRule type="duplicateValues" dxfId="4005" priority="2275"/>
    <cfRule type="duplicateValues" dxfId="4004" priority="2282"/>
    <cfRule type="duplicateValues" dxfId="4003" priority="2283"/>
    <cfRule type="duplicateValues" dxfId="4002" priority="3172"/>
    <cfRule type="duplicateValues" dxfId="4001" priority="2284"/>
    <cfRule type="duplicateValues" dxfId="4000" priority="1997"/>
    <cfRule type="duplicateValues" dxfId="3999" priority="1998"/>
    <cfRule type="duplicateValues" dxfId="3998" priority="1999"/>
    <cfRule type="duplicateValues" dxfId="3997" priority="2291"/>
    <cfRule type="duplicateValues" dxfId="3996" priority="2292"/>
    <cfRule type="duplicateValues" dxfId="3995" priority="3171"/>
    <cfRule type="duplicateValues" dxfId="3994" priority="3170"/>
    <cfRule type="duplicateValues" dxfId="3993" priority="2293"/>
    <cfRule type="duplicateValues" dxfId="3992" priority="2021"/>
    <cfRule type="duplicateValues" dxfId="3991" priority="2022"/>
    <cfRule type="duplicateValues" dxfId="3990" priority="2023"/>
    <cfRule type="duplicateValues" dxfId="3989" priority="2297"/>
    <cfRule type="duplicateValues" dxfId="3988" priority="2298"/>
    <cfRule type="duplicateValues" dxfId="3987" priority="2033"/>
    <cfRule type="duplicateValues" dxfId="3986" priority="2034"/>
    <cfRule type="duplicateValues" dxfId="3985" priority="2035"/>
    <cfRule type="duplicateValues" dxfId="3984" priority="2299"/>
    <cfRule type="duplicateValues" dxfId="3983" priority="2042"/>
    <cfRule type="duplicateValues" dxfId="3982" priority="2043"/>
    <cfRule type="duplicateValues" dxfId="3981" priority="2044"/>
    <cfRule type="duplicateValues" dxfId="3980" priority="2051"/>
    <cfRule type="duplicateValues" dxfId="3979" priority="2052"/>
    <cfRule type="duplicateValues" dxfId="3978" priority="2053"/>
    <cfRule type="duplicateValues" dxfId="3977" priority="3148"/>
    <cfRule type="duplicateValues" dxfId="3976" priority="3147"/>
    <cfRule type="duplicateValues" dxfId="3975" priority="3146"/>
    <cfRule type="duplicateValues" dxfId="3974" priority="3052"/>
    <cfRule type="duplicateValues" dxfId="3973" priority="3051"/>
    <cfRule type="duplicateValues" dxfId="3972" priority="3050"/>
    <cfRule type="duplicateValues" dxfId="3971" priority="2914"/>
    <cfRule type="duplicateValues" dxfId="3970" priority="2913"/>
    <cfRule type="duplicateValues" dxfId="3969" priority="2912"/>
    <cfRule type="duplicateValues" dxfId="3968" priority="2905"/>
    <cfRule type="duplicateValues" dxfId="3967" priority="2904"/>
    <cfRule type="duplicateValues" dxfId="3966" priority="2903"/>
    <cfRule type="duplicateValues" dxfId="3965" priority="2896"/>
    <cfRule type="duplicateValues" dxfId="3964" priority="2895"/>
    <cfRule type="duplicateValues" dxfId="3963" priority="2894"/>
    <cfRule type="duplicateValues" dxfId="3962" priority="4600"/>
    <cfRule type="duplicateValues" dxfId="3961" priority="4599"/>
    <cfRule type="duplicateValues" dxfId="3960" priority="4598"/>
    <cfRule type="duplicateValues" dxfId="3959" priority="4582"/>
    <cfRule type="duplicateValues" dxfId="3958" priority="2306"/>
    <cfRule type="duplicateValues" dxfId="3957" priority="4581"/>
    <cfRule type="duplicateValues" dxfId="3956" priority="4580"/>
    <cfRule type="duplicateValues" dxfId="3955" priority="4570"/>
    <cfRule type="duplicateValues" dxfId="3954" priority="4569"/>
    <cfRule type="duplicateValues" dxfId="3953" priority="4568"/>
    <cfRule type="duplicateValues" dxfId="3952" priority="4561"/>
    <cfRule type="duplicateValues" dxfId="3951" priority="4560"/>
    <cfRule type="duplicateValues" dxfId="3950" priority="4559"/>
    <cfRule type="duplicateValues" dxfId="3949" priority="4555"/>
    <cfRule type="duplicateValues" dxfId="3948" priority="4554"/>
    <cfRule type="duplicateValues" dxfId="3947" priority="4553"/>
    <cfRule type="duplicateValues" dxfId="3946" priority="4546"/>
    <cfRule type="duplicateValues" dxfId="3945" priority="4545"/>
    <cfRule type="duplicateValues" dxfId="3944" priority="4544"/>
    <cfRule type="duplicateValues" dxfId="3943" priority="4495"/>
    <cfRule type="duplicateValues" dxfId="3942" priority="4494"/>
    <cfRule type="duplicateValues" dxfId="3941" priority="4493"/>
    <cfRule type="duplicateValues" dxfId="3940" priority="4471"/>
    <cfRule type="duplicateValues" dxfId="3939" priority="4470"/>
    <cfRule type="duplicateValues" dxfId="3938" priority="4469"/>
    <cfRule type="duplicateValues" dxfId="3937" priority="4459"/>
    <cfRule type="duplicateValues" dxfId="3936" priority="4458"/>
    <cfRule type="duplicateValues" dxfId="3935" priority="4457"/>
    <cfRule type="duplicateValues" dxfId="3934" priority="4450"/>
    <cfRule type="duplicateValues" dxfId="3933" priority="4449"/>
    <cfRule type="duplicateValues" dxfId="3932" priority="4448"/>
    <cfRule type="duplicateValues" dxfId="3931" priority="4441"/>
    <cfRule type="duplicateValues" dxfId="3930" priority="4440"/>
    <cfRule type="duplicateValues" dxfId="3929" priority="4439"/>
    <cfRule type="duplicateValues" dxfId="3928" priority="4438"/>
    <cfRule type="duplicateValues" dxfId="3927" priority="4437"/>
    <cfRule type="duplicateValues" dxfId="3926" priority="4436"/>
    <cfRule type="duplicateValues" dxfId="3925" priority="4435"/>
    <cfRule type="duplicateValues" dxfId="3924" priority="4434"/>
    <cfRule type="duplicateValues" dxfId="3923" priority="4433"/>
    <cfRule type="duplicateValues" dxfId="3922" priority="4432"/>
    <cfRule type="duplicateValues" dxfId="3921" priority="4431"/>
    <cfRule type="duplicateValues" dxfId="3920" priority="4430"/>
    <cfRule type="duplicateValues" dxfId="3919" priority="4426"/>
    <cfRule type="duplicateValues" dxfId="3918" priority="4425"/>
    <cfRule type="duplicateValues" dxfId="3917" priority="4424"/>
    <cfRule type="duplicateValues" dxfId="3916" priority="4423"/>
    <cfRule type="duplicateValues" dxfId="3915" priority="4422"/>
    <cfRule type="duplicateValues" dxfId="3914" priority="4421"/>
    <cfRule type="duplicateValues" dxfId="3913" priority="4420"/>
    <cfRule type="duplicateValues" dxfId="3912" priority="4419"/>
    <cfRule type="duplicateValues" dxfId="3911" priority="4418"/>
    <cfRule type="duplicateValues" dxfId="3910" priority="4414"/>
    <cfRule type="duplicateValues" dxfId="3909" priority="4413"/>
    <cfRule type="duplicateValues" dxfId="3908" priority="4412"/>
    <cfRule type="duplicateValues" dxfId="3907" priority="4411"/>
    <cfRule type="duplicateValues" dxfId="3906" priority="4410"/>
    <cfRule type="duplicateValues" dxfId="3905" priority="4409"/>
    <cfRule type="duplicateValues" dxfId="3904" priority="4405"/>
    <cfRule type="duplicateValues" dxfId="3903" priority="4404"/>
    <cfRule type="duplicateValues" dxfId="3902" priority="4403"/>
    <cfRule type="duplicateValues" dxfId="3901" priority="4396"/>
    <cfRule type="duplicateValues" dxfId="3900" priority="4395"/>
    <cfRule type="duplicateValues" dxfId="3899" priority="4394"/>
    <cfRule type="duplicateValues" dxfId="3898" priority="4345"/>
    <cfRule type="duplicateValues" dxfId="3897" priority="4344"/>
    <cfRule type="duplicateValues" dxfId="3896" priority="4343"/>
    <cfRule type="duplicateValues" dxfId="3895" priority="3346"/>
    <cfRule type="duplicateValues" dxfId="3894" priority="4321"/>
    <cfRule type="duplicateValues" dxfId="3893" priority="4320"/>
    <cfRule type="duplicateValues" dxfId="3892" priority="4319"/>
    <cfRule type="duplicateValues" dxfId="3891" priority="4309"/>
    <cfRule type="duplicateValues" dxfId="3890" priority="4308"/>
    <cfRule type="duplicateValues" dxfId="3889" priority="4307"/>
    <cfRule type="duplicateValues" dxfId="3888" priority="4300"/>
    <cfRule type="duplicateValues" dxfId="3887" priority="4299"/>
    <cfRule type="duplicateValues" dxfId="3886" priority="4298"/>
    <cfRule type="duplicateValues" dxfId="3885" priority="4291"/>
    <cfRule type="duplicateValues" dxfId="3884" priority="2307"/>
    <cfRule type="duplicateValues" dxfId="3883" priority="4290"/>
    <cfRule type="duplicateValues" dxfId="3882" priority="4289"/>
    <cfRule type="duplicateValues" dxfId="3881" priority="4288"/>
    <cfRule type="duplicateValues" dxfId="3880" priority="4287"/>
    <cfRule type="duplicateValues" dxfId="3879" priority="4286"/>
    <cfRule type="duplicateValues" dxfId="3878" priority="4285"/>
    <cfRule type="duplicateValues" dxfId="3877" priority="4284"/>
    <cfRule type="duplicateValues" dxfId="3876" priority="4283"/>
    <cfRule type="duplicateValues" dxfId="3875" priority="4282"/>
    <cfRule type="duplicateValues" dxfId="3874" priority="4281"/>
    <cfRule type="duplicateValues" dxfId="3873" priority="4280"/>
    <cfRule type="duplicateValues" dxfId="3872" priority="4276"/>
    <cfRule type="duplicateValues" dxfId="3871" priority="4275"/>
    <cfRule type="duplicateValues" dxfId="3870" priority="4274"/>
    <cfRule type="duplicateValues" dxfId="3869" priority="4273"/>
    <cfRule type="duplicateValues" dxfId="3868" priority="4272"/>
    <cfRule type="duplicateValues" dxfId="3867" priority="4271"/>
    <cfRule type="duplicateValues" dxfId="3866" priority="4270"/>
    <cfRule type="duplicateValues" dxfId="3865" priority="4269"/>
    <cfRule type="duplicateValues" dxfId="3864" priority="4268"/>
    <cfRule type="duplicateValues" dxfId="3863" priority="4264"/>
    <cfRule type="duplicateValues" dxfId="3862" priority="4263"/>
    <cfRule type="duplicateValues" dxfId="3861" priority="4262"/>
    <cfRule type="duplicateValues" dxfId="3860" priority="4261"/>
    <cfRule type="duplicateValues" dxfId="3859" priority="4260"/>
    <cfRule type="duplicateValues" dxfId="3858" priority="4259"/>
    <cfRule type="duplicateValues" dxfId="3857" priority="4255"/>
    <cfRule type="duplicateValues" dxfId="3856" priority="4254"/>
    <cfRule type="duplicateValues" dxfId="3855" priority="4253"/>
    <cfRule type="duplicateValues" dxfId="3854" priority="4246"/>
    <cfRule type="duplicateValues" dxfId="3853" priority="4245"/>
    <cfRule type="duplicateValues" dxfId="3852" priority="4244"/>
    <cfRule type="duplicateValues" dxfId="3851" priority="4222"/>
    <cfRule type="duplicateValues" dxfId="3850" priority="4221"/>
    <cfRule type="duplicateValues" dxfId="3849" priority="4220"/>
    <cfRule type="duplicateValues" dxfId="3848" priority="4207"/>
    <cfRule type="duplicateValues" dxfId="3847" priority="4206"/>
    <cfRule type="duplicateValues" dxfId="3846" priority="4205"/>
    <cfRule type="duplicateValues" dxfId="3845" priority="4198"/>
    <cfRule type="duplicateValues" dxfId="3844" priority="4197"/>
    <cfRule type="duplicateValues" dxfId="3843" priority="4196"/>
    <cfRule type="duplicateValues" dxfId="3842" priority="4189"/>
    <cfRule type="duplicateValues" dxfId="3841" priority="4188"/>
    <cfRule type="duplicateValues" dxfId="3840" priority="4187"/>
    <cfRule type="duplicateValues" dxfId="3839" priority="4183"/>
    <cfRule type="duplicateValues" dxfId="3838" priority="4182"/>
    <cfRule type="duplicateValues" dxfId="3837" priority="4181"/>
    <cfRule type="duplicateValues" dxfId="3836" priority="4174"/>
    <cfRule type="duplicateValues" dxfId="3835" priority="4173"/>
    <cfRule type="duplicateValues" dxfId="3834" priority="4172"/>
    <cfRule type="duplicateValues" dxfId="3833" priority="4165"/>
    <cfRule type="duplicateValues" dxfId="3832" priority="4164"/>
    <cfRule type="duplicateValues" dxfId="3831" priority="4163"/>
    <cfRule type="duplicateValues" dxfId="3830" priority="4162"/>
    <cfRule type="duplicateValues" dxfId="3829" priority="4161"/>
    <cfRule type="duplicateValues" dxfId="3828" priority="4160"/>
    <cfRule type="duplicateValues" dxfId="3827" priority="4153"/>
    <cfRule type="duplicateValues" dxfId="3826" priority="4152"/>
    <cfRule type="duplicateValues" dxfId="3825" priority="4151"/>
    <cfRule type="duplicateValues" dxfId="3824" priority="4144"/>
    <cfRule type="duplicateValues" dxfId="3823" priority="4143"/>
    <cfRule type="duplicateValues" dxfId="3822" priority="4142"/>
    <cfRule type="duplicateValues" dxfId="3821" priority="4045"/>
    <cfRule type="duplicateValues" dxfId="3820" priority="4044"/>
    <cfRule type="duplicateValues" dxfId="3819" priority="4043"/>
    <cfRule type="duplicateValues" dxfId="3818" priority="2308"/>
    <cfRule type="duplicateValues" dxfId="3817" priority="4021"/>
    <cfRule type="duplicateValues" dxfId="3816" priority="4020"/>
    <cfRule type="duplicateValues" dxfId="3815" priority="4019"/>
    <cfRule type="duplicateValues" dxfId="3814" priority="4009"/>
    <cfRule type="duplicateValues" dxfId="3813" priority="4008"/>
    <cfRule type="duplicateValues" dxfId="3812" priority="4007"/>
    <cfRule type="duplicateValues" dxfId="3811" priority="4000"/>
    <cfRule type="duplicateValues" dxfId="3810" priority="3999"/>
    <cfRule type="duplicateValues" dxfId="3809" priority="3998"/>
    <cfRule type="duplicateValues" dxfId="3808" priority="2884"/>
    <cfRule type="duplicateValues" dxfId="3807" priority="2315"/>
    <cfRule type="duplicateValues" dxfId="3806" priority="3991"/>
    <cfRule type="duplicateValues" dxfId="3805" priority="3990"/>
    <cfRule type="duplicateValues" dxfId="3804" priority="3989"/>
    <cfRule type="duplicateValues" dxfId="3803" priority="3988"/>
    <cfRule type="duplicateValues" dxfId="3802" priority="3987"/>
    <cfRule type="duplicateValues" dxfId="3801" priority="3986"/>
    <cfRule type="duplicateValues" dxfId="3800" priority="3985"/>
    <cfRule type="duplicateValues" dxfId="3799" priority="3984"/>
    <cfRule type="duplicateValues" dxfId="3798" priority="3983"/>
    <cfRule type="duplicateValues" dxfId="3797" priority="3982"/>
    <cfRule type="duplicateValues" dxfId="3796" priority="3981"/>
    <cfRule type="duplicateValues" dxfId="3795" priority="3980"/>
    <cfRule type="duplicateValues" dxfId="3794" priority="3976"/>
    <cfRule type="duplicateValues" dxfId="3793" priority="3975"/>
    <cfRule type="duplicateValues" dxfId="3792" priority="3974"/>
    <cfRule type="duplicateValues" dxfId="3791" priority="3973"/>
    <cfRule type="duplicateValues" dxfId="3790" priority="3972"/>
    <cfRule type="duplicateValues" dxfId="3789" priority="3971"/>
    <cfRule type="duplicateValues" dxfId="3788" priority="3970"/>
    <cfRule type="duplicateValues" dxfId="3787" priority="3969"/>
    <cfRule type="duplicateValues" dxfId="3786" priority="3968"/>
    <cfRule type="duplicateValues" dxfId="3785" priority="3964"/>
    <cfRule type="duplicateValues" dxfId="3784" priority="3963"/>
    <cfRule type="duplicateValues" dxfId="3783" priority="3962"/>
    <cfRule type="duplicateValues" dxfId="3782" priority="3961"/>
    <cfRule type="duplicateValues" dxfId="3781" priority="3960"/>
    <cfRule type="duplicateValues" dxfId="3780" priority="3959"/>
    <cfRule type="duplicateValues" dxfId="3779" priority="3955"/>
    <cfRule type="duplicateValues" dxfId="3778" priority="3954"/>
    <cfRule type="duplicateValues" dxfId="3777" priority="3953"/>
    <cfRule type="duplicateValues" dxfId="3776" priority="3946"/>
    <cfRule type="duplicateValues" dxfId="3775" priority="3945"/>
    <cfRule type="duplicateValues" dxfId="3774" priority="3944"/>
    <cfRule type="duplicateValues" dxfId="3773" priority="3922"/>
    <cfRule type="duplicateValues" dxfId="3772" priority="3921"/>
    <cfRule type="duplicateValues" dxfId="3771" priority="3920"/>
    <cfRule type="duplicateValues" dxfId="3770" priority="3907"/>
    <cfRule type="duplicateValues" dxfId="3769" priority="3906"/>
    <cfRule type="duplicateValues" dxfId="3768" priority="3905"/>
    <cfRule type="duplicateValues" dxfId="3767" priority="2316"/>
    <cfRule type="duplicateValues" dxfId="3766" priority="3898"/>
    <cfRule type="duplicateValues" dxfId="3765" priority="3897"/>
    <cfRule type="duplicateValues" dxfId="3764" priority="3896"/>
    <cfRule type="duplicateValues" dxfId="3763" priority="3889"/>
    <cfRule type="duplicateValues" dxfId="3762" priority="3888"/>
    <cfRule type="duplicateValues" dxfId="3761" priority="3887"/>
    <cfRule type="duplicateValues" dxfId="3760" priority="3883"/>
    <cfRule type="duplicateValues" dxfId="3759" priority="2141"/>
    <cfRule type="duplicateValues" dxfId="3758" priority="2142"/>
    <cfRule type="duplicateValues" dxfId="3757" priority="3882"/>
    <cfRule type="duplicateValues" dxfId="3756" priority="3881"/>
    <cfRule type="duplicateValues" dxfId="3755" priority="3874"/>
    <cfRule type="duplicateValues" dxfId="3754" priority="2143"/>
    <cfRule type="duplicateValues" dxfId="3753" priority="2317"/>
    <cfRule type="duplicateValues" dxfId="3752" priority="2318"/>
    <cfRule type="duplicateValues" dxfId="3751" priority="3873"/>
    <cfRule type="duplicateValues" dxfId="3750" priority="3872"/>
    <cfRule type="duplicateValues" dxfId="3749" priority="2319"/>
    <cfRule type="duplicateValues" dxfId="3748" priority="3865"/>
    <cfRule type="duplicateValues" dxfId="3747" priority="2320"/>
    <cfRule type="duplicateValues" dxfId="3746" priority="3864"/>
    <cfRule type="duplicateValues" dxfId="3745" priority="3863"/>
    <cfRule type="duplicateValues" dxfId="3744" priority="3862"/>
    <cfRule type="duplicateValues" dxfId="3743" priority="3861"/>
    <cfRule type="duplicateValues" dxfId="3742" priority="3860"/>
    <cfRule type="duplicateValues" dxfId="3741" priority="3853"/>
    <cfRule type="duplicateValues" dxfId="3740" priority="3852"/>
    <cfRule type="duplicateValues" dxfId="3739" priority="3851"/>
    <cfRule type="duplicateValues" dxfId="3738" priority="3844"/>
    <cfRule type="duplicateValues" dxfId="3737" priority="3843"/>
    <cfRule type="duplicateValues" dxfId="3736" priority="3842"/>
    <cfRule type="duplicateValues" dxfId="3735" priority="3772"/>
    <cfRule type="duplicateValues" dxfId="3734" priority="2883"/>
    <cfRule type="duplicateValues" dxfId="3733" priority="2882"/>
    <cfRule type="duplicateValues" dxfId="3732" priority="3771"/>
    <cfRule type="duplicateValues" dxfId="3731" priority="3770"/>
    <cfRule type="duplicateValues" dxfId="3730" priority="2165"/>
    <cfRule type="duplicateValues" dxfId="3729" priority="2166"/>
    <cfRule type="duplicateValues" dxfId="3728" priority="3757"/>
    <cfRule type="duplicateValues" dxfId="3727" priority="3756"/>
    <cfRule type="duplicateValues" dxfId="3726" priority="3755"/>
    <cfRule type="duplicateValues" dxfId="3725" priority="2167"/>
    <cfRule type="duplicateValues" dxfId="3724" priority="2327"/>
    <cfRule type="duplicateValues" dxfId="3723" priority="2328"/>
    <cfRule type="duplicateValues" dxfId="3722" priority="3748"/>
    <cfRule type="duplicateValues" dxfId="3721" priority="2177"/>
    <cfRule type="duplicateValues" dxfId="3720" priority="2178"/>
    <cfRule type="duplicateValues" dxfId="3719" priority="1469"/>
    <cfRule type="duplicateValues" dxfId="3718" priority="1470"/>
    <cfRule type="duplicateValues" dxfId="3717" priority="1471"/>
    <cfRule type="duplicateValues" dxfId="3716" priority="2179"/>
    <cfRule type="duplicateValues" dxfId="3715" priority="2329"/>
    <cfRule type="duplicateValues" dxfId="3714" priority="3747"/>
    <cfRule type="duplicateValues" dxfId="3713" priority="3746"/>
    <cfRule type="duplicateValues" dxfId="3712" priority="3739"/>
    <cfRule type="duplicateValues" dxfId="3711" priority="3738"/>
    <cfRule type="duplicateValues" dxfId="3710" priority="3737"/>
    <cfRule type="duplicateValues" dxfId="3709" priority="3733"/>
    <cfRule type="duplicateValues" dxfId="3708" priority="3732"/>
    <cfRule type="duplicateValues" dxfId="3707" priority="3731"/>
    <cfRule type="duplicateValues" dxfId="3706" priority="3724"/>
    <cfRule type="duplicateValues" dxfId="3705" priority="3723"/>
    <cfRule type="duplicateValues" dxfId="3704" priority="3722"/>
    <cfRule type="duplicateValues" dxfId="3703" priority="3715"/>
    <cfRule type="duplicateValues" dxfId="3702" priority="3714"/>
    <cfRule type="duplicateValues" dxfId="3701" priority="3713"/>
    <cfRule type="duplicateValues" dxfId="3700" priority="3712"/>
    <cfRule type="duplicateValues" dxfId="3699" priority="3711"/>
    <cfRule type="duplicateValues" dxfId="3698" priority="3710"/>
    <cfRule type="duplicateValues" dxfId="3697" priority="3703"/>
    <cfRule type="duplicateValues" dxfId="3696" priority="3702"/>
    <cfRule type="duplicateValues" dxfId="3695" priority="3701"/>
    <cfRule type="duplicateValues" dxfId="3694" priority="3694"/>
    <cfRule type="duplicateValues" dxfId="3693" priority="3693"/>
    <cfRule type="duplicateValues" dxfId="3692" priority="3692"/>
    <cfRule type="duplicateValues" dxfId="3691" priority="2186"/>
    <cfRule type="duplicateValues" dxfId="3690" priority="2187"/>
    <cfRule type="duplicateValues" dxfId="3689" priority="2188"/>
    <cfRule type="duplicateValues" dxfId="3688" priority="3568"/>
    <cfRule type="duplicateValues" dxfId="3687" priority="3567"/>
    <cfRule type="duplicateValues" dxfId="3686" priority="2195"/>
    <cfRule type="duplicateValues" dxfId="3685" priority="2196"/>
    <cfRule type="duplicateValues" dxfId="3684" priority="3566"/>
    <cfRule type="duplicateValues" dxfId="3683" priority="2764"/>
    <cfRule type="duplicateValues" dxfId="3682" priority="2763"/>
    <cfRule type="duplicateValues" dxfId="3681" priority="3637"/>
    <cfRule type="duplicateValues" dxfId="3680" priority="2197"/>
    <cfRule type="duplicateValues" dxfId="3679" priority="3636"/>
    <cfRule type="duplicateValues" dxfId="3678" priority="3635"/>
    <cfRule type="duplicateValues" dxfId="3677" priority="2762"/>
    <cfRule type="duplicateValues" dxfId="3676" priority="1709"/>
    <cfRule type="duplicateValues" dxfId="3675" priority="2333"/>
    <cfRule type="duplicateValues" dxfId="3674" priority="2334"/>
    <cfRule type="duplicateValues" dxfId="3673" priority="1710"/>
    <cfRule type="duplicateValues" dxfId="3672" priority="1711"/>
    <cfRule type="duplicateValues" dxfId="3671" priority="3556"/>
    <cfRule type="duplicateValues" dxfId="3670" priority="1613"/>
    <cfRule type="duplicateValues" dxfId="3669" priority="1614"/>
    <cfRule type="duplicateValues" dxfId="3668" priority="1615"/>
    <cfRule type="duplicateValues" dxfId="3667" priority="2860"/>
    <cfRule type="duplicateValues" dxfId="3666" priority="2335"/>
    <cfRule type="duplicateValues" dxfId="3665" priority="1733"/>
    <cfRule type="duplicateValues" dxfId="3664" priority="1734"/>
    <cfRule type="duplicateValues" dxfId="3663" priority="1735"/>
    <cfRule type="duplicateValues" dxfId="3662" priority="1745"/>
    <cfRule type="duplicateValues" dxfId="3661" priority="1746"/>
    <cfRule type="duplicateValues" dxfId="3660" priority="1747"/>
    <cfRule type="duplicateValues" dxfId="3659" priority="3625"/>
    <cfRule type="duplicateValues" dxfId="3658" priority="3624"/>
    <cfRule type="duplicateValues" dxfId="3657" priority="3623"/>
    <cfRule type="duplicateValues" dxfId="3656" priority="1754"/>
    <cfRule type="duplicateValues" dxfId="3655" priority="1755"/>
    <cfRule type="duplicateValues" dxfId="3654" priority="1756"/>
    <cfRule type="duplicateValues" dxfId="3653" priority="3616"/>
    <cfRule type="duplicateValues" dxfId="3652" priority="3615"/>
    <cfRule type="duplicateValues" dxfId="3651" priority="3614"/>
    <cfRule type="duplicateValues" dxfId="3650" priority="1763"/>
    <cfRule type="duplicateValues" dxfId="3649" priority="1764"/>
    <cfRule type="duplicateValues" dxfId="3648" priority="1765"/>
    <cfRule type="duplicateValues" dxfId="3647" priority="3610"/>
    <cfRule type="duplicateValues" dxfId="3646" priority="3609"/>
    <cfRule type="duplicateValues" dxfId="3645" priority="3608"/>
    <cfRule type="duplicateValues" dxfId="3644" priority="3555"/>
    <cfRule type="duplicateValues" dxfId="3643" priority="3554"/>
    <cfRule type="duplicateValues" dxfId="3642" priority="3487"/>
    <cfRule type="duplicateValues" dxfId="3641" priority="3601"/>
    <cfRule type="duplicateValues" dxfId="3640" priority="3600"/>
    <cfRule type="duplicateValues" dxfId="3639" priority="3599"/>
    <cfRule type="duplicateValues" dxfId="3638" priority="3592"/>
    <cfRule type="duplicateValues" dxfId="3637" priority="3591"/>
    <cfRule type="duplicateValues" dxfId="3636" priority="3590"/>
    <cfRule type="duplicateValues" dxfId="3635" priority="3586"/>
    <cfRule type="duplicateValues" dxfId="3634" priority="3585"/>
    <cfRule type="duplicateValues" dxfId="3633" priority="3584"/>
    <cfRule type="duplicateValues" dxfId="3632" priority="3486"/>
    <cfRule type="duplicateValues" dxfId="3631" priority="3485"/>
    <cfRule type="duplicateValues" dxfId="3630" priority="3478"/>
    <cfRule type="duplicateValues" dxfId="3629" priority="3577"/>
    <cfRule type="duplicateValues" dxfId="3628" priority="3477"/>
    <cfRule type="duplicateValues" dxfId="3627" priority="2859"/>
    <cfRule type="duplicateValues" dxfId="3626" priority="2858"/>
    <cfRule type="duplicateValues" dxfId="3625" priority="3576"/>
    <cfRule type="duplicateValues" dxfId="3624" priority="3575"/>
  </conditionalFormatting>
  <conditionalFormatting sqref="P37">
    <cfRule type="duplicateValues" dxfId="3623" priority="2304"/>
    <cfRule type="duplicateValues" dxfId="3622" priority="2303"/>
    <cfRule type="duplicateValues" dxfId="3621" priority="2474"/>
    <cfRule type="duplicateValues" dxfId="3620" priority="3289"/>
    <cfRule type="duplicateValues" dxfId="3619" priority="3296"/>
    <cfRule type="duplicateValues" dxfId="3618" priority="3297"/>
    <cfRule type="duplicateValues" dxfId="3617" priority="3298"/>
    <cfRule type="duplicateValues" dxfId="3616" priority="3302"/>
    <cfRule type="duplicateValues" dxfId="3615" priority="3303"/>
    <cfRule type="duplicateValues" dxfId="3614" priority="3304"/>
    <cfRule type="duplicateValues" dxfId="3613" priority="3311"/>
    <cfRule type="duplicateValues" dxfId="3612" priority="3312"/>
    <cfRule type="duplicateValues" dxfId="3611" priority="3313"/>
    <cfRule type="duplicateValues" dxfId="3610" priority="2890"/>
    <cfRule type="duplicateValues" dxfId="3609" priority="4406"/>
    <cfRule type="duplicateValues" dxfId="3608" priority="3320"/>
    <cfRule type="duplicateValues" dxfId="3607" priority="3321"/>
    <cfRule type="duplicateValues" dxfId="3606" priority="3322"/>
    <cfRule type="duplicateValues" dxfId="3605" priority="3323"/>
    <cfRule type="duplicateValues" dxfId="3604" priority="3324"/>
    <cfRule type="duplicateValues" dxfId="3603" priority="3325"/>
    <cfRule type="duplicateValues" dxfId="3602" priority="3332"/>
    <cfRule type="duplicateValues" dxfId="3601" priority="3333"/>
    <cfRule type="duplicateValues" dxfId="3600" priority="3334"/>
    <cfRule type="duplicateValues" dxfId="3599" priority="1909"/>
    <cfRule type="duplicateValues" dxfId="3598" priority="1908"/>
    <cfRule type="duplicateValues" dxfId="3597" priority="1907"/>
    <cfRule type="duplicateValues" dxfId="3596" priority="4407"/>
    <cfRule type="duplicateValues" dxfId="3595" priority="4408"/>
    <cfRule type="duplicateValues" dxfId="3594" priority="4258"/>
    <cfRule type="duplicateValues" dxfId="3593" priority="2271"/>
    <cfRule type="duplicateValues" dxfId="3592" priority="2270"/>
    <cfRule type="duplicateValues" dxfId="3591" priority="2269"/>
    <cfRule type="duplicateValues" dxfId="3590" priority="1900"/>
    <cfRule type="duplicateValues" dxfId="3589" priority="1899"/>
    <cfRule type="duplicateValues" dxfId="3588" priority="1898"/>
    <cfRule type="duplicateValues" dxfId="3587" priority="2268"/>
    <cfRule type="duplicateValues" dxfId="3586" priority="2267"/>
    <cfRule type="duplicateValues" dxfId="3585" priority="2594"/>
    <cfRule type="duplicateValues" dxfId="3584" priority="2312"/>
    <cfRule type="duplicateValues" dxfId="3583" priority="1891"/>
    <cfRule type="duplicateValues" dxfId="3582" priority="1890"/>
    <cfRule type="duplicateValues" dxfId="3581" priority="4257"/>
    <cfRule type="duplicateValues" dxfId="3580" priority="4256"/>
    <cfRule type="duplicateValues" dxfId="3579" priority="4297"/>
    <cfRule type="duplicateValues" dxfId="3578" priority="1889"/>
    <cfRule type="duplicateValues" dxfId="3577" priority="2595"/>
    <cfRule type="duplicateValues" dxfId="3576" priority="2596"/>
    <cfRule type="duplicateValues" dxfId="3575" priority="2260"/>
    <cfRule type="duplicateValues" dxfId="3574" priority="2313"/>
    <cfRule type="duplicateValues" dxfId="3573" priority="2129"/>
    <cfRule type="duplicateValues" dxfId="3572" priority="2130"/>
    <cfRule type="duplicateValues" dxfId="3571" priority="3341"/>
    <cfRule type="duplicateValues" dxfId="3570" priority="3342"/>
    <cfRule type="duplicateValues" dxfId="3569" priority="4296"/>
    <cfRule type="duplicateValues" dxfId="3568" priority="4295"/>
    <cfRule type="duplicateValues" dxfId="3567" priority="4252"/>
    <cfRule type="duplicateValues" dxfId="3566" priority="3997"/>
    <cfRule type="duplicateValues" dxfId="3565" priority="2131"/>
    <cfRule type="duplicateValues" dxfId="3564" priority="2889"/>
    <cfRule type="duplicateValues" dxfId="3563" priority="2888"/>
    <cfRule type="duplicateValues" dxfId="3562" priority="1181"/>
    <cfRule type="duplicateValues" dxfId="3561" priority="1182"/>
    <cfRule type="duplicateValues" dxfId="3560" priority="1183"/>
    <cfRule type="duplicateValues" dxfId="3559" priority="3996"/>
    <cfRule type="duplicateValues" dxfId="3558" priority="3995"/>
    <cfRule type="duplicateValues" dxfId="3557" priority="1879"/>
    <cfRule type="duplicateValues" dxfId="3556" priority="4251"/>
    <cfRule type="duplicateValues" dxfId="3555" priority="2314"/>
    <cfRule type="duplicateValues" dxfId="3554" priority="4250"/>
    <cfRule type="duplicateValues" dxfId="3553" priority="1878"/>
    <cfRule type="duplicateValues" dxfId="3552" priority="1877"/>
    <cfRule type="duplicateValues" dxfId="3551" priority="2902"/>
    <cfRule type="duplicateValues" dxfId="3550" priority="2909"/>
    <cfRule type="duplicateValues" dxfId="3549" priority="2910"/>
    <cfRule type="duplicateValues" dxfId="3548" priority="4243"/>
    <cfRule type="duplicateValues" dxfId="3547" priority="4242"/>
    <cfRule type="duplicateValues" dxfId="3546" priority="4241"/>
    <cfRule type="duplicateValues" dxfId="3545" priority="2911"/>
    <cfRule type="duplicateValues" dxfId="3544" priority="3002"/>
    <cfRule type="duplicateValues" dxfId="3543" priority="3003"/>
    <cfRule type="duplicateValues" dxfId="3542" priority="3004"/>
    <cfRule type="duplicateValues" dxfId="3541" priority="3026"/>
    <cfRule type="duplicateValues" dxfId="3540" priority="3027"/>
    <cfRule type="duplicateValues" dxfId="3539" priority="3979"/>
    <cfRule type="duplicateValues" dxfId="3538" priority="3978"/>
    <cfRule type="duplicateValues" dxfId="3537" priority="3977"/>
    <cfRule type="duplicateValues" dxfId="3536" priority="3028"/>
    <cfRule type="duplicateValues" dxfId="3535" priority="3038"/>
    <cfRule type="duplicateValues" dxfId="3534" priority="3039"/>
    <cfRule type="duplicateValues" dxfId="3533" priority="3040"/>
    <cfRule type="duplicateValues" dxfId="3532" priority="3047"/>
    <cfRule type="duplicateValues" dxfId="3531" priority="3048"/>
    <cfRule type="duplicateValues" dxfId="3530" priority="3049"/>
    <cfRule type="duplicateValues" dxfId="3529" priority="3056"/>
    <cfRule type="duplicateValues" dxfId="3528" priority="3057"/>
    <cfRule type="duplicateValues" dxfId="3527" priority="3967"/>
    <cfRule type="duplicateValues" dxfId="3526" priority="3966"/>
    <cfRule type="duplicateValues" dxfId="3525" priority="3965"/>
    <cfRule type="duplicateValues" dxfId="3524" priority="3058"/>
    <cfRule type="duplicateValues" dxfId="3523" priority="3122"/>
    <cfRule type="duplicateValues" dxfId="3522" priority="3123"/>
    <cfRule type="duplicateValues" dxfId="3521" priority="4415"/>
    <cfRule type="duplicateValues" dxfId="3520" priority="4416"/>
    <cfRule type="duplicateValues" dxfId="3519" priority="2117"/>
    <cfRule type="duplicateValues" dxfId="3518" priority="3958"/>
    <cfRule type="duplicateValues" dxfId="3517" priority="3957"/>
    <cfRule type="duplicateValues" dxfId="3516" priority="3956"/>
    <cfRule type="duplicateValues" dxfId="3515" priority="3124"/>
    <cfRule type="duplicateValues" dxfId="3514" priority="3134"/>
    <cfRule type="duplicateValues" dxfId="3513" priority="3135"/>
    <cfRule type="duplicateValues" dxfId="3512" priority="3952"/>
    <cfRule type="duplicateValues" dxfId="3511" priority="3951"/>
    <cfRule type="duplicateValues" dxfId="3510" priority="3950"/>
    <cfRule type="duplicateValues" dxfId="3509" priority="3136"/>
    <cfRule type="duplicateValues" dxfId="3508" priority="3143"/>
    <cfRule type="duplicateValues" dxfId="3507" priority="3144"/>
    <cfRule type="duplicateValues" dxfId="3506" priority="3943"/>
    <cfRule type="duplicateValues" dxfId="3505" priority="3942"/>
    <cfRule type="duplicateValues" dxfId="3504" priority="3941"/>
    <cfRule type="duplicateValues" dxfId="3503" priority="2259"/>
    <cfRule type="duplicateValues" dxfId="3502" priority="2258"/>
    <cfRule type="duplicateValues" dxfId="3501" priority="2606"/>
    <cfRule type="duplicateValues" dxfId="3500" priority="3343"/>
    <cfRule type="duplicateValues" dxfId="3499" priority="3398"/>
    <cfRule type="duplicateValues" dxfId="3498" priority="3399"/>
    <cfRule type="duplicateValues" dxfId="3497" priority="2607"/>
    <cfRule type="duplicateValues" dxfId="3496" priority="2608"/>
    <cfRule type="duplicateValues" dxfId="3495" priority="2770"/>
    <cfRule type="duplicateValues" dxfId="3494" priority="3400"/>
    <cfRule type="duplicateValues" dxfId="3493" priority="3407"/>
    <cfRule type="duplicateValues" dxfId="3492" priority="3408"/>
    <cfRule type="duplicateValues" dxfId="3491" priority="2834"/>
    <cfRule type="duplicateValues" dxfId="3490" priority="2835"/>
    <cfRule type="duplicateValues" dxfId="3489" priority="2251"/>
    <cfRule type="duplicateValues" dxfId="3488" priority="3409"/>
    <cfRule type="duplicateValues" dxfId="3487" priority="1855"/>
    <cfRule type="duplicateValues" dxfId="3486" priority="1854"/>
    <cfRule type="duplicateValues" dxfId="3485" priority="3145"/>
    <cfRule type="duplicateValues" dxfId="3484" priority="3152"/>
    <cfRule type="duplicateValues" dxfId="3483" priority="3153"/>
    <cfRule type="duplicateValues" dxfId="3482" priority="1853"/>
    <cfRule type="duplicateValues" dxfId="3481" priority="2250"/>
    <cfRule type="duplicateValues" dxfId="3480" priority="2249"/>
    <cfRule type="duplicateValues" dxfId="3479" priority="2615"/>
    <cfRule type="duplicateValues" dxfId="3478" priority="3416"/>
    <cfRule type="duplicateValues" dxfId="3477" priority="3417"/>
    <cfRule type="duplicateValues" dxfId="3476" priority="3418"/>
    <cfRule type="duplicateValues" dxfId="3475" priority="3419"/>
    <cfRule type="duplicateValues" dxfId="3474" priority="3420"/>
    <cfRule type="duplicateValues" dxfId="3473" priority="2616"/>
    <cfRule type="duplicateValues" dxfId="3472" priority="2617"/>
    <cfRule type="duplicateValues" dxfId="3471" priority="3421"/>
    <cfRule type="duplicateValues" dxfId="3470" priority="3154"/>
    <cfRule type="duplicateValues" dxfId="3469" priority="3158"/>
    <cfRule type="duplicateValues" dxfId="3468" priority="3159"/>
    <cfRule type="duplicateValues" dxfId="3467" priority="3428"/>
    <cfRule type="duplicateValues" dxfId="3466" priority="2118"/>
    <cfRule type="duplicateValues" dxfId="3465" priority="2138"/>
    <cfRule type="duplicateValues" dxfId="3464" priority="2139"/>
    <cfRule type="duplicateValues" dxfId="3463" priority="3429"/>
    <cfRule type="duplicateValues" dxfId="3462" priority="3430"/>
    <cfRule type="duplicateValues" dxfId="3461" priority="2624"/>
    <cfRule type="duplicateValues" dxfId="3460" priority="3437"/>
    <cfRule type="duplicateValues" dxfId="3459" priority="3438"/>
    <cfRule type="duplicateValues" dxfId="3458" priority="4417"/>
    <cfRule type="duplicateValues" dxfId="3457" priority="4427"/>
    <cfRule type="duplicateValues" dxfId="3456" priority="3160"/>
    <cfRule type="duplicateValues" dxfId="3455" priority="3895"/>
    <cfRule type="duplicateValues" dxfId="3454" priority="3894"/>
    <cfRule type="duplicateValues" dxfId="3453" priority="3893"/>
    <cfRule type="duplicateValues" dxfId="3452" priority="3439"/>
    <cfRule type="duplicateValues" dxfId="3451" priority="3443"/>
    <cfRule type="duplicateValues" dxfId="3450" priority="3444"/>
    <cfRule type="duplicateValues" dxfId="3449" priority="3167"/>
    <cfRule type="duplicateValues" dxfId="3448" priority="3168"/>
    <cfRule type="duplicateValues" dxfId="3447" priority="2050"/>
    <cfRule type="duplicateValues" dxfId="3446" priority="3445"/>
    <cfRule type="duplicateValues" dxfId="3445" priority="3452"/>
    <cfRule type="duplicateValues" dxfId="3444" priority="3453"/>
    <cfRule type="duplicateValues" dxfId="3443" priority="2049"/>
    <cfRule type="duplicateValues" dxfId="3442" priority="2140"/>
    <cfRule type="duplicateValues" dxfId="3441" priority="2048"/>
    <cfRule type="duplicateValues" dxfId="3440" priority="4391"/>
    <cfRule type="duplicateValues" dxfId="3439" priority="4392"/>
    <cfRule type="duplicateValues" dxfId="3438" priority="4393"/>
    <cfRule type="duplicateValues" dxfId="3437" priority="3454"/>
    <cfRule type="duplicateValues" dxfId="3436" priority="3461"/>
    <cfRule type="duplicateValues" dxfId="3435" priority="3462"/>
    <cfRule type="duplicateValues" dxfId="3434" priority="3463"/>
    <cfRule type="duplicateValues" dxfId="3433" priority="3473"/>
    <cfRule type="duplicateValues" dxfId="3432" priority="3474"/>
    <cfRule type="duplicateValues" dxfId="3431" priority="4195"/>
    <cfRule type="duplicateValues" dxfId="3430" priority="4194"/>
    <cfRule type="duplicateValues" dxfId="3429" priority="4193"/>
    <cfRule type="duplicateValues" dxfId="3428" priority="2041"/>
    <cfRule type="duplicateValues" dxfId="3427" priority="2040"/>
    <cfRule type="duplicateValues" dxfId="3426" priority="2039"/>
    <cfRule type="duplicateValues" dxfId="3425" priority="3871"/>
    <cfRule type="duplicateValues" dxfId="3424" priority="3870"/>
    <cfRule type="duplicateValues" dxfId="3423" priority="3869"/>
    <cfRule type="duplicateValues" dxfId="3422" priority="3475"/>
    <cfRule type="duplicateValues" dxfId="3421" priority="4428"/>
    <cfRule type="duplicateValues" dxfId="3420" priority="2147"/>
    <cfRule type="duplicateValues" dxfId="3419" priority="2148"/>
    <cfRule type="duplicateValues" dxfId="3418" priority="1325"/>
    <cfRule type="duplicateValues" dxfId="3417" priority="1326"/>
    <cfRule type="duplicateValues" dxfId="3416" priority="1327"/>
    <cfRule type="duplicateValues" dxfId="3415" priority="3542"/>
    <cfRule type="duplicateValues" dxfId="3414" priority="3543"/>
    <cfRule type="duplicateValues" dxfId="3413" priority="4429"/>
    <cfRule type="duplicateValues" dxfId="3412" priority="2149"/>
    <cfRule type="duplicateValues" dxfId="3411" priority="4445"/>
    <cfRule type="duplicateValues" dxfId="3410" priority="3544"/>
    <cfRule type="duplicateValues" dxfId="3409" priority="2475"/>
    <cfRule type="duplicateValues" dxfId="3408" priority="2476"/>
    <cfRule type="duplicateValues" dxfId="3407" priority="2032"/>
    <cfRule type="duplicateValues" dxfId="3406" priority="4446"/>
    <cfRule type="duplicateValues" dxfId="3405" priority="4447"/>
    <cfRule type="duplicateValues" dxfId="3404" priority="3859"/>
    <cfRule type="duplicateValues" dxfId="3403" priority="3858"/>
    <cfRule type="duplicateValues" dxfId="3402" priority="3857"/>
    <cfRule type="duplicateValues" dxfId="3401" priority="3551"/>
    <cfRule type="duplicateValues" dxfId="3400" priority="3552"/>
    <cfRule type="duplicateValues" dxfId="3399" priority="3553"/>
    <cfRule type="duplicateValues" dxfId="3398" priority="4550"/>
    <cfRule type="duplicateValues" dxfId="3397" priority="2031"/>
    <cfRule type="duplicateValues" dxfId="3396" priority="2030"/>
    <cfRule type="duplicateValues" dxfId="3395" priority="3850"/>
    <cfRule type="duplicateValues" dxfId="3394" priority="3849"/>
    <cfRule type="duplicateValues" dxfId="3393" priority="3848"/>
    <cfRule type="duplicateValues" dxfId="3392" priority="2029"/>
    <cfRule type="duplicateValues" dxfId="3391" priority="2028"/>
    <cfRule type="duplicateValues" dxfId="3390" priority="2027"/>
    <cfRule type="duplicateValues" dxfId="3389" priority="3841"/>
    <cfRule type="duplicateValues" dxfId="3388" priority="3840"/>
    <cfRule type="duplicateValues" dxfId="3387" priority="3839"/>
    <cfRule type="duplicateValues" dxfId="3386" priority="3838"/>
    <cfRule type="duplicateValues" dxfId="3385" priority="3837"/>
    <cfRule type="duplicateValues" dxfId="3384" priority="3836"/>
    <cfRule type="duplicateValues" dxfId="3383" priority="3835"/>
    <cfRule type="duplicateValues" dxfId="3382" priority="3834"/>
    <cfRule type="duplicateValues" dxfId="3381" priority="3833"/>
    <cfRule type="duplicateValues" dxfId="3380" priority="3832"/>
    <cfRule type="duplicateValues" dxfId="3379" priority="3831"/>
    <cfRule type="duplicateValues" dxfId="3378" priority="3830"/>
    <cfRule type="duplicateValues" dxfId="3377" priority="3826"/>
    <cfRule type="duplicateValues" dxfId="3376" priority="3825"/>
    <cfRule type="duplicateValues" dxfId="3375" priority="3824"/>
    <cfRule type="duplicateValues" dxfId="3374" priority="3823"/>
    <cfRule type="duplicateValues" dxfId="3373" priority="3822"/>
    <cfRule type="duplicateValues" dxfId="3372" priority="3821"/>
    <cfRule type="duplicateValues" dxfId="3371" priority="3820"/>
    <cfRule type="duplicateValues" dxfId="3370" priority="3819"/>
    <cfRule type="duplicateValues" dxfId="3369" priority="3818"/>
    <cfRule type="duplicateValues" dxfId="3368" priority="3814"/>
    <cfRule type="duplicateValues" dxfId="3367" priority="3813"/>
    <cfRule type="duplicateValues" dxfId="3366" priority="3812"/>
    <cfRule type="duplicateValues" dxfId="3365" priority="3811"/>
    <cfRule type="duplicateValues" dxfId="3364" priority="3810"/>
    <cfRule type="duplicateValues" dxfId="3363" priority="3809"/>
    <cfRule type="duplicateValues" dxfId="3362" priority="3805"/>
    <cfRule type="duplicateValues" dxfId="3361" priority="3804"/>
    <cfRule type="duplicateValues" dxfId="3360" priority="3803"/>
    <cfRule type="duplicateValues" dxfId="3359" priority="3796"/>
    <cfRule type="duplicateValues" dxfId="3358" priority="3795"/>
    <cfRule type="duplicateValues" dxfId="3357" priority="3794"/>
    <cfRule type="duplicateValues" dxfId="3356" priority="1762"/>
    <cfRule type="duplicateValues" dxfId="3355" priority="1761"/>
    <cfRule type="duplicateValues" dxfId="3354" priority="1760"/>
    <cfRule type="duplicateValues" dxfId="3353" priority="1753"/>
    <cfRule type="duplicateValues" dxfId="3352" priority="1752"/>
    <cfRule type="duplicateValues" dxfId="3351" priority="1751"/>
    <cfRule type="duplicateValues" dxfId="3350" priority="2625"/>
    <cfRule type="duplicateValues" dxfId="3349" priority="2626"/>
    <cfRule type="duplicateValues" dxfId="3348" priority="2714"/>
    <cfRule type="duplicateValues" dxfId="3347" priority="1744"/>
    <cfRule type="duplicateValues" dxfId="3346" priority="1743"/>
    <cfRule type="duplicateValues" dxfId="3345" priority="2153"/>
    <cfRule type="duplicateValues" dxfId="3344" priority="2154"/>
    <cfRule type="duplicateValues" dxfId="3343" priority="1742"/>
    <cfRule type="duplicateValues" dxfId="3342" priority="1741"/>
    <cfRule type="duplicateValues" dxfId="3341" priority="1740"/>
    <cfRule type="duplicateValues" dxfId="3340" priority="1739"/>
    <cfRule type="duplicateValues" dxfId="3339" priority="2715"/>
    <cfRule type="duplicateValues" dxfId="3338" priority="2716"/>
    <cfRule type="duplicateValues" dxfId="3337" priority="2836"/>
    <cfRule type="duplicateValues" dxfId="3336" priority="1732"/>
    <cfRule type="duplicateValues" dxfId="3335" priority="2296"/>
    <cfRule type="duplicateValues" dxfId="3334" priority="2155"/>
    <cfRule type="duplicateValues" dxfId="3333" priority="4279"/>
    <cfRule type="duplicateValues" dxfId="3332" priority="4278"/>
    <cfRule type="duplicateValues" dxfId="3331" priority="4277"/>
    <cfRule type="duplicateValues" dxfId="3330" priority="4171"/>
    <cfRule type="duplicateValues" dxfId="3329" priority="1731"/>
    <cfRule type="duplicateValues" dxfId="3328" priority="1730"/>
    <cfRule type="duplicateValues" dxfId="3327" priority="2846"/>
    <cfRule type="duplicateValues" dxfId="3326" priority="2847"/>
    <cfRule type="duplicateValues" dxfId="3325" priority="2881"/>
    <cfRule type="duplicateValues" dxfId="3324" priority="2738"/>
    <cfRule type="duplicateValues" dxfId="3323" priority="2324"/>
    <cfRule type="duplicateValues" dxfId="3322" priority="1421"/>
    <cfRule type="duplicateValues" dxfId="3321" priority="1422"/>
    <cfRule type="duplicateValues" dxfId="3320" priority="1423"/>
    <cfRule type="duplicateValues" dxfId="3319" priority="3560"/>
    <cfRule type="duplicateValues" dxfId="3318" priority="3561"/>
    <cfRule type="duplicateValues" dxfId="3317" priority="1723"/>
    <cfRule type="duplicateValues" dxfId="3316" priority="2325"/>
    <cfRule type="duplicateValues" dxfId="3315" priority="2162"/>
    <cfRule type="duplicateValues" dxfId="3314" priority="2163"/>
    <cfRule type="duplicateValues" dxfId="3313" priority="1722"/>
    <cfRule type="duplicateValues" dxfId="3312" priority="1721"/>
    <cfRule type="duplicateValues" dxfId="3311" priority="2739"/>
    <cfRule type="duplicateValues" dxfId="3310" priority="2164"/>
    <cfRule type="duplicateValues" dxfId="3309" priority="4170"/>
    <cfRule type="duplicateValues" dxfId="3308" priority="4169"/>
    <cfRule type="duplicateValues" dxfId="3307" priority="2740"/>
    <cfRule type="duplicateValues" dxfId="3306" priority="2750"/>
    <cfRule type="duplicateValues" dxfId="3305" priority="2020"/>
    <cfRule type="duplicateValues" dxfId="3304" priority="2019"/>
    <cfRule type="duplicateValues" dxfId="3303" priority="2018"/>
    <cfRule type="duplicateValues" dxfId="3302" priority="1717"/>
    <cfRule type="duplicateValues" dxfId="3301" priority="4551"/>
    <cfRule type="duplicateValues" dxfId="3300" priority="2326"/>
    <cfRule type="duplicateValues" dxfId="3299" priority="4552"/>
    <cfRule type="duplicateValues" dxfId="3298" priority="1445"/>
    <cfRule type="duplicateValues" dxfId="3297" priority="1446"/>
    <cfRule type="duplicateValues" dxfId="3296" priority="1447"/>
    <cfRule type="duplicateValues" dxfId="3295" priority="1716"/>
    <cfRule type="duplicateValues" dxfId="3294" priority="1715"/>
    <cfRule type="duplicateValues" dxfId="3293" priority="2751"/>
    <cfRule type="duplicateValues" dxfId="3292" priority="2305"/>
    <cfRule type="duplicateValues" dxfId="3291" priority="2171"/>
    <cfRule type="duplicateValues" dxfId="3290" priority="2172"/>
    <cfRule type="duplicateValues" dxfId="3289" priority="2173"/>
    <cfRule type="duplicateValues" dxfId="3288" priority="2174"/>
    <cfRule type="duplicateValues" dxfId="3287" priority="2175"/>
    <cfRule type="duplicateValues" dxfId="3286" priority="1457"/>
    <cfRule type="duplicateValues" dxfId="3285" priority="1458"/>
    <cfRule type="duplicateValues" dxfId="3284" priority="1459"/>
    <cfRule type="duplicateValues" dxfId="3283" priority="2752"/>
    <cfRule type="duplicateValues" dxfId="3282" priority="2759"/>
    <cfRule type="duplicateValues" dxfId="3281" priority="4400"/>
    <cfRule type="duplicateValues" dxfId="3280" priority="2176"/>
    <cfRule type="duplicateValues" dxfId="3279" priority="4401"/>
    <cfRule type="duplicateValues" dxfId="3278" priority="4402"/>
    <cfRule type="duplicateValues" dxfId="3277" priority="1466"/>
    <cfRule type="duplicateValues" dxfId="3276" priority="1467"/>
    <cfRule type="duplicateValues" dxfId="3275" priority="1468"/>
    <cfRule type="duplicateValues" dxfId="3274" priority="4159"/>
    <cfRule type="duplicateValues" dxfId="3273" priority="4158"/>
    <cfRule type="duplicateValues" dxfId="3272" priority="4157"/>
    <cfRule type="duplicateValues" dxfId="3271" priority="2295"/>
    <cfRule type="duplicateValues" dxfId="3270" priority="2294"/>
    <cfRule type="duplicateValues" dxfId="3269" priority="1708"/>
    <cfRule type="duplicateValues" dxfId="3268" priority="1475"/>
    <cfRule type="duplicateValues" dxfId="3267" priority="1476"/>
    <cfRule type="duplicateValues" dxfId="3266" priority="1477"/>
    <cfRule type="duplicateValues" dxfId="3265" priority="3169"/>
    <cfRule type="duplicateValues" dxfId="3264" priority="2893"/>
    <cfRule type="duplicateValues" dxfId="3263" priority="3745"/>
    <cfRule type="duplicateValues" dxfId="3262" priority="3744"/>
    <cfRule type="duplicateValues" dxfId="3261" priority="3743"/>
    <cfRule type="duplicateValues" dxfId="3260" priority="1707"/>
    <cfRule type="duplicateValues" dxfId="3259" priority="1706"/>
    <cfRule type="duplicateValues" dxfId="3258" priority="2760"/>
    <cfRule type="duplicateValues" dxfId="3257" priority="2900"/>
    <cfRule type="duplicateValues" dxfId="3256" priority="2901"/>
    <cfRule type="duplicateValues" dxfId="3255" priority="4150"/>
    <cfRule type="duplicateValues" dxfId="3254" priority="2761"/>
    <cfRule type="duplicateValues" dxfId="3253" priority="2848"/>
    <cfRule type="duplicateValues" dxfId="3252" priority="3562"/>
    <cfRule type="duplicateValues" dxfId="3251" priority="4149"/>
    <cfRule type="duplicateValues" dxfId="3250" priority="4148"/>
    <cfRule type="duplicateValues" dxfId="3249" priority="4267"/>
    <cfRule type="duplicateValues" dxfId="3248" priority="3563"/>
    <cfRule type="duplicateValues" dxfId="3247" priority="3564"/>
    <cfRule type="duplicateValues" dxfId="3246" priority="1699"/>
    <cfRule type="duplicateValues" dxfId="3245" priority="1698"/>
    <cfRule type="duplicateValues" dxfId="3244" priority="1697"/>
    <cfRule type="duplicateValues" dxfId="3243" priority="2855"/>
    <cfRule type="duplicateValues" dxfId="3242" priority="2119"/>
    <cfRule type="duplicateValues" dxfId="3241" priority="2892"/>
    <cfRule type="duplicateValues" dxfId="3240" priority="2891"/>
    <cfRule type="duplicateValues" dxfId="3239" priority="3721"/>
    <cfRule type="duplicateValues" dxfId="3238" priority="3720"/>
    <cfRule type="duplicateValues" dxfId="3237" priority="3719"/>
    <cfRule type="duplicateValues" dxfId="3236" priority="2856"/>
    <cfRule type="duplicateValues" dxfId="3235" priority="2768"/>
    <cfRule type="duplicateValues" dxfId="3234" priority="3565"/>
    <cfRule type="duplicateValues" dxfId="3233" priority="4266"/>
    <cfRule type="duplicateValues" dxfId="3232" priority="4265"/>
    <cfRule type="duplicateValues" dxfId="3231" priority="4141"/>
    <cfRule type="duplicateValues" dxfId="3230" priority="4140"/>
    <cfRule type="duplicateValues" dxfId="3229" priority="4139"/>
    <cfRule type="duplicateValues" dxfId="3228" priority="4138"/>
    <cfRule type="duplicateValues" dxfId="3227" priority="3709"/>
    <cfRule type="duplicateValues" dxfId="3226" priority="3708"/>
    <cfRule type="duplicateValues" dxfId="3225" priority="3707"/>
    <cfRule type="duplicateValues" dxfId="3224" priority="1687"/>
    <cfRule type="duplicateValues" dxfId="3223" priority="1686"/>
    <cfRule type="duplicateValues" dxfId="3222" priority="1685"/>
    <cfRule type="duplicateValues" dxfId="3221" priority="4137"/>
    <cfRule type="duplicateValues" dxfId="3220" priority="4136"/>
    <cfRule type="duplicateValues" dxfId="3219" priority="4135"/>
    <cfRule type="duplicateValues" dxfId="3218" priority="3700"/>
    <cfRule type="duplicateValues" dxfId="3217" priority="3699"/>
    <cfRule type="duplicateValues" dxfId="3216" priority="3698"/>
    <cfRule type="duplicateValues" dxfId="3215" priority="4134"/>
    <cfRule type="duplicateValues" dxfId="3214" priority="4133"/>
    <cfRule type="duplicateValues" dxfId="3213" priority="4132"/>
    <cfRule type="duplicateValues" dxfId="3212" priority="3691"/>
    <cfRule type="duplicateValues" dxfId="3211" priority="3690"/>
    <cfRule type="duplicateValues" dxfId="3210" priority="3689"/>
    <cfRule type="duplicateValues" dxfId="3209" priority="3688"/>
    <cfRule type="duplicateValues" dxfId="3208" priority="3687"/>
    <cfRule type="duplicateValues" dxfId="3207" priority="3686"/>
    <cfRule type="duplicateValues" dxfId="3206" priority="3685"/>
    <cfRule type="duplicateValues" dxfId="3205" priority="3684"/>
    <cfRule type="duplicateValues" dxfId="3204" priority="3683"/>
    <cfRule type="duplicateValues" dxfId="3203" priority="3682"/>
    <cfRule type="duplicateValues" dxfId="3202" priority="2769"/>
    <cfRule type="duplicateValues" dxfId="3201" priority="2183"/>
    <cfRule type="duplicateValues" dxfId="3200" priority="2184"/>
    <cfRule type="duplicateValues" dxfId="3199" priority="3681"/>
    <cfRule type="duplicateValues" dxfId="3198" priority="3680"/>
    <cfRule type="duplicateValues" dxfId="3197" priority="3676"/>
    <cfRule type="duplicateValues" dxfId="3196" priority="3675"/>
    <cfRule type="duplicateValues" dxfId="3195" priority="3674"/>
    <cfRule type="duplicateValues" dxfId="3194" priority="3673"/>
    <cfRule type="duplicateValues" dxfId="3193" priority="3672"/>
    <cfRule type="duplicateValues" dxfId="3192" priority="3671"/>
    <cfRule type="duplicateValues" dxfId="3191" priority="3670"/>
    <cfRule type="duplicateValues" dxfId="3190" priority="2185"/>
    <cfRule type="duplicateValues" dxfId="3189" priority="4131"/>
    <cfRule type="duplicateValues" dxfId="3188" priority="4130"/>
    <cfRule type="duplicateValues" dxfId="3187" priority="3669"/>
    <cfRule type="duplicateValues" dxfId="3186" priority="3668"/>
    <cfRule type="duplicateValues" dxfId="3185" priority="3664"/>
    <cfRule type="duplicateValues" dxfId="3184" priority="3663"/>
    <cfRule type="duplicateValues" dxfId="3183" priority="3662"/>
    <cfRule type="duplicateValues" dxfId="3182" priority="3661"/>
    <cfRule type="duplicateValues" dxfId="3181" priority="4126"/>
    <cfRule type="duplicateValues" dxfId="3180" priority="2857"/>
    <cfRule type="duplicateValues" dxfId="3179" priority="4125"/>
    <cfRule type="duplicateValues" dxfId="3178" priority="1565"/>
    <cfRule type="duplicateValues" dxfId="3177" priority="1566"/>
    <cfRule type="duplicateValues" dxfId="3176" priority="1567"/>
    <cfRule type="duplicateValues" dxfId="3175" priority="3660"/>
    <cfRule type="duplicateValues" dxfId="3174" priority="3659"/>
    <cfRule type="duplicateValues" dxfId="3173" priority="3655"/>
    <cfRule type="duplicateValues" dxfId="3172" priority="4124"/>
    <cfRule type="duplicateValues" dxfId="3171" priority="2192"/>
    <cfRule type="duplicateValues" dxfId="3170" priority="2193"/>
    <cfRule type="duplicateValues" dxfId="3169" priority="3654"/>
    <cfRule type="duplicateValues" dxfId="3168" priority="3653"/>
    <cfRule type="duplicateValues" dxfId="3167" priority="3646"/>
    <cfRule type="duplicateValues" dxfId="3166" priority="2194"/>
    <cfRule type="duplicateValues" dxfId="3165" priority="4123"/>
    <cfRule type="duplicateValues" dxfId="3164" priority="4122"/>
    <cfRule type="duplicateValues" dxfId="3163" priority="3645"/>
    <cfRule type="duplicateValues" dxfId="3162" priority="3644"/>
    <cfRule type="duplicateValues" dxfId="3161" priority="4121"/>
    <cfRule type="duplicateValues" dxfId="3160" priority="4120"/>
    <cfRule type="duplicateValues" dxfId="3159" priority="4119"/>
    <cfRule type="duplicateValues" dxfId="3158" priority="4118"/>
    <cfRule type="duplicateValues" dxfId="3157" priority="4114"/>
    <cfRule type="duplicateValues" dxfId="3156" priority="2880"/>
    <cfRule type="duplicateValues" dxfId="3155" priority="2879"/>
    <cfRule type="duplicateValues" dxfId="3154" priority="1589"/>
    <cfRule type="duplicateValues" dxfId="3153" priority="1590"/>
    <cfRule type="duplicateValues" dxfId="3152" priority="1591"/>
    <cfRule type="duplicateValues" dxfId="3151" priority="4113"/>
    <cfRule type="duplicateValues" dxfId="3150" priority="4112"/>
    <cfRule type="duplicateValues" dxfId="3149" priority="4111"/>
    <cfRule type="duplicateValues" dxfId="3148" priority="2872"/>
    <cfRule type="duplicateValues" dxfId="3147" priority="4110"/>
    <cfRule type="duplicateValues" dxfId="3146" priority="4109"/>
    <cfRule type="duplicateValues" dxfId="3145" priority="4105"/>
    <cfRule type="duplicateValues" dxfId="3144" priority="2871"/>
    <cfRule type="duplicateValues" dxfId="3143" priority="2870"/>
    <cfRule type="duplicateValues" dxfId="3142" priority="1601"/>
    <cfRule type="duplicateValues" dxfId="3141" priority="1602"/>
    <cfRule type="duplicateValues" dxfId="3140" priority="1603"/>
    <cfRule type="duplicateValues" dxfId="3139" priority="4104"/>
    <cfRule type="duplicateValues" dxfId="3138" priority="4103"/>
    <cfRule type="duplicateValues" dxfId="3137" priority="4096"/>
    <cfRule type="duplicateValues" dxfId="3136" priority="2866"/>
    <cfRule type="duplicateValues" dxfId="3135" priority="2865"/>
    <cfRule type="duplicateValues" dxfId="3134" priority="2864"/>
    <cfRule type="duplicateValues" dxfId="3133" priority="1610"/>
    <cfRule type="duplicateValues" dxfId="3132" priority="1611"/>
    <cfRule type="duplicateValues" dxfId="3131" priority="1612"/>
    <cfRule type="duplicateValues" dxfId="3130" priority="4095"/>
    <cfRule type="duplicateValues" dxfId="3129" priority="4094"/>
    <cfRule type="duplicateValues" dxfId="3128" priority="2011"/>
    <cfRule type="duplicateValues" dxfId="3127" priority="2010"/>
    <cfRule type="duplicateValues" dxfId="3126" priority="2009"/>
    <cfRule type="duplicateValues" dxfId="3125" priority="2290"/>
    <cfRule type="duplicateValues" dxfId="3124" priority="1619"/>
    <cfRule type="duplicateValues" dxfId="3123" priority="1620"/>
    <cfRule type="duplicateValues" dxfId="3122" priority="1621"/>
    <cfRule type="duplicateValues" dxfId="3121" priority="2005"/>
    <cfRule type="duplicateValues" dxfId="3120" priority="2004"/>
    <cfRule type="duplicateValues" dxfId="3119" priority="2003"/>
    <cfRule type="duplicateValues" dxfId="3118" priority="2289"/>
    <cfRule type="duplicateValues" dxfId="3117" priority="2288"/>
    <cfRule type="duplicateValues" dxfId="3116" priority="1996"/>
    <cfRule type="duplicateValues" dxfId="3115" priority="1995"/>
    <cfRule type="duplicateValues" dxfId="3114" priority="1994"/>
    <cfRule type="duplicateValues" dxfId="3113" priority="3622"/>
    <cfRule type="duplicateValues" dxfId="3112" priority="3621"/>
    <cfRule type="duplicateValues" dxfId="3111" priority="3620"/>
    <cfRule type="duplicateValues" dxfId="3110" priority="3176"/>
    <cfRule type="duplicateValues" dxfId="3109" priority="3177"/>
    <cfRule type="duplicateValues" dxfId="3108" priority="1987"/>
    <cfRule type="duplicateValues" dxfId="3107" priority="1986"/>
    <cfRule type="duplicateValues" dxfId="3106" priority="1985"/>
    <cfRule type="duplicateValues" dxfId="3105" priority="2281"/>
    <cfRule type="duplicateValues" dxfId="3104" priority="2280"/>
    <cfRule type="duplicateValues" dxfId="3103" priority="2279"/>
    <cfRule type="duplicateValues" dxfId="3102" priority="2570"/>
    <cfRule type="duplicateValues" dxfId="3101" priority="3178"/>
    <cfRule type="duplicateValues" dxfId="3100" priority="3179"/>
    <cfRule type="duplicateValues" dxfId="3099" priority="3180"/>
    <cfRule type="duplicateValues" dxfId="3098" priority="3607"/>
    <cfRule type="duplicateValues" dxfId="3097" priority="3606"/>
    <cfRule type="duplicateValues" dxfId="3096" priority="3605"/>
    <cfRule type="duplicateValues" dxfId="3095" priority="1975"/>
    <cfRule type="duplicateValues" dxfId="3094" priority="1974"/>
    <cfRule type="duplicateValues" dxfId="3093" priority="1973"/>
    <cfRule type="duplicateValues" dxfId="3092" priority="2571"/>
    <cfRule type="duplicateValues" dxfId="3091" priority="2572"/>
    <cfRule type="duplicateValues" dxfId="3090" priority="3181"/>
    <cfRule type="duplicateValues" dxfId="3089" priority="3598"/>
    <cfRule type="duplicateValues" dxfId="3088" priority="3597"/>
    <cfRule type="duplicateValues" dxfId="3087" priority="3596"/>
    <cfRule type="duplicateValues" dxfId="3086" priority="3188"/>
    <cfRule type="duplicateValues" dxfId="3085" priority="3189"/>
    <cfRule type="duplicateValues" dxfId="3084" priority="2272"/>
    <cfRule type="duplicateValues" dxfId="3083" priority="3589"/>
    <cfRule type="duplicateValues" dxfId="3082" priority="3588"/>
    <cfRule type="duplicateValues" dxfId="3081" priority="3587"/>
    <cfRule type="duplicateValues" dxfId="3080" priority="3190"/>
    <cfRule type="duplicateValues" dxfId="3079" priority="3197"/>
    <cfRule type="duplicateValues" dxfId="3078" priority="3198"/>
    <cfRule type="duplicateValues" dxfId="3077" priority="3583"/>
    <cfRule type="duplicateValues" dxfId="3076" priority="3582"/>
    <cfRule type="duplicateValues" dxfId="3075" priority="3581"/>
    <cfRule type="duplicateValues" dxfId="3074" priority="3199"/>
    <cfRule type="duplicateValues" dxfId="3073" priority="3266"/>
    <cfRule type="duplicateValues" dxfId="3072" priority="3267"/>
    <cfRule type="duplicateValues" dxfId="3071" priority="3268"/>
    <cfRule type="duplicateValues" dxfId="3070" priority="3278"/>
    <cfRule type="duplicateValues" dxfId="3069" priority="3279"/>
    <cfRule type="duplicateValues" dxfId="3068" priority="3280"/>
    <cfRule type="duplicateValues" dxfId="3067" priority="3287"/>
    <cfRule type="duplicateValues" dxfId="3066" priority="3288"/>
    <cfRule type="duplicateValues" dxfId="3065" priority="3574"/>
    <cfRule type="duplicateValues" dxfId="3064" priority="3573"/>
    <cfRule type="duplicateValues" dxfId="3063" priority="3572"/>
  </conditionalFormatting>
  <conditionalFormatting sqref="P38">
    <cfRule type="duplicateValues" dxfId="3062" priority="2015"/>
    <cfRule type="duplicateValues" dxfId="3061" priority="2016"/>
    <cfRule type="duplicateValues" dxfId="3060" priority="2017"/>
    <cfRule type="duplicateValues" dxfId="3059" priority="2024"/>
    <cfRule type="duplicateValues" dxfId="3058" priority="2025"/>
    <cfRule type="duplicateValues" dxfId="3057" priority="2026"/>
    <cfRule type="duplicateValues" dxfId="3056" priority="2036"/>
    <cfRule type="duplicateValues" dxfId="3055" priority="2037"/>
    <cfRule type="duplicateValues" dxfId="3054" priority="2038"/>
    <cfRule type="duplicateValues" dxfId="3053" priority="2105"/>
    <cfRule type="duplicateValues" dxfId="3052" priority="2106"/>
    <cfRule type="duplicateValues" dxfId="3051" priority="2107"/>
    <cfRule type="duplicateValues" dxfId="3050" priority="2114"/>
    <cfRule type="duplicateValues" dxfId="3049" priority="2115"/>
    <cfRule type="duplicateValues" dxfId="3048" priority="2116"/>
    <cfRule type="duplicateValues" dxfId="3047" priority="2123"/>
    <cfRule type="duplicateValues" dxfId="3046" priority="2124"/>
    <cfRule type="duplicateValues" dxfId="3045" priority="2125"/>
    <cfRule type="duplicateValues" dxfId="3044" priority="2126"/>
    <cfRule type="duplicateValues" dxfId="3043" priority="2127"/>
    <cfRule type="duplicateValues" dxfId="3042" priority="2128"/>
    <cfRule type="duplicateValues" dxfId="3041" priority="2135"/>
    <cfRule type="duplicateValues" dxfId="3040" priority="2136"/>
    <cfRule type="duplicateValues" dxfId="3039" priority="2137"/>
    <cfRule type="duplicateValues" dxfId="3038" priority="2144"/>
    <cfRule type="duplicateValues" dxfId="3037" priority="2145"/>
    <cfRule type="duplicateValues" dxfId="3036" priority="2146"/>
    <cfRule type="duplicateValues" dxfId="3035" priority="2150"/>
    <cfRule type="duplicateValues" dxfId="3034" priority="2151"/>
    <cfRule type="duplicateValues" dxfId="3033" priority="2152"/>
    <cfRule type="duplicateValues" dxfId="3032" priority="2159"/>
    <cfRule type="duplicateValues" dxfId="3031" priority="2160"/>
    <cfRule type="duplicateValues" dxfId="3030" priority="2161"/>
    <cfRule type="duplicateValues" dxfId="3029" priority="2168"/>
    <cfRule type="duplicateValues" dxfId="3028" priority="2169"/>
    <cfRule type="duplicateValues" dxfId="3027" priority="2170"/>
    <cfRule type="duplicateValues" dxfId="3026" priority="2180"/>
    <cfRule type="duplicateValues" dxfId="3025" priority="2181"/>
    <cfRule type="duplicateValues" dxfId="3024" priority="2182"/>
    <cfRule type="duplicateValues" dxfId="3023" priority="2201"/>
    <cfRule type="duplicateValues" dxfId="3022" priority="2202"/>
    <cfRule type="duplicateValues" dxfId="3021" priority="2203"/>
    <cfRule type="duplicateValues" dxfId="3020" priority="2210"/>
    <cfRule type="duplicateValues" dxfId="3019" priority="2211"/>
    <cfRule type="duplicateValues" dxfId="3018" priority="2212"/>
    <cfRule type="duplicateValues" dxfId="3017" priority="2216"/>
    <cfRule type="duplicateValues" dxfId="3016" priority="2217"/>
    <cfRule type="duplicateValues" dxfId="3015" priority="2218"/>
    <cfRule type="duplicateValues" dxfId="3014" priority="2219"/>
    <cfRule type="duplicateValues" dxfId="3013" priority="2220"/>
    <cfRule type="duplicateValues" dxfId="3012" priority="2221"/>
    <cfRule type="duplicateValues" dxfId="3011" priority="2225"/>
    <cfRule type="duplicateValues" dxfId="3010" priority="2226"/>
    <cfRule type="duplicateValues" dxfId="3009" priority="2227"/>
    <cfRule type="duplicateValues" dxfId="3008" priority="2228"/>
    <cfRule type="duplicateValues" dxfId="3007" priority="2229"/>
    <cfRule type="duplicateValues" dxfId="3006" priority="2230"/>
    <cfRule type="duplicateValues" dxfId="3005" priority="2231"/>
    <cfRule type="duplicateValues" dxfId="3004" priority="2232"/>
    <cfRule type="duplicateValues" dxfId="3003" priority="2233"/>
    <cfRule type="duplicateValues" dxfId="3002" priority="2237"/>
    <cfRule type="duplicateValues" dxfId="3001" priority="2238"/>
    <cfRule type="duplicateValues" dxfId="3000" priority="2239"/>
    <cfRule type="duplicateValues" dxfId="2999" priority="2240"/>
    <cfRule type="duplicateValues" dxfId="2998" priority="2241"/>
    <cfRule type="duplicateValues" dxfId="2997" priority="2242"/>
    <cfRule type="duplicateValues" dxfId="2996" priority="2243"/>
    <cfRule type="duplicateValues" dxfId="2995" priority="2244"/>
    <cfRule type="duplicateValues" dxfId="2994" priority="2245"/>
    <cfRule type="duplicateValues" dxfId="2993" priority="2246"/>
    <cfRule type="duplicateValues" dxfId="2992" priority="2247"/>
    <cfRule type="duplicateValues" dxfId="2991" priority="2248"/>
    <cfRule type="duplicateValues" dxfId="2990" priority="2255"/>
    <cfRule type="duplicateValues" dxfId="2989" priority="2256"/>
    <cfRule type="duplicateValues" dxfId="2988" priority="2257"/>
    <cfRule type="duplicateValues" dxfId="2987" priority="2264"/>
    <cfRule type="duplicateValues" dxfId="2986" priority="2265"/>
    <cfRule type="duplicateValues" dxfId="2985" priority="2266"/>
    <cfRule type="duplicateValues" dxfId="2984" priority="2276"/>
    <cfRule type="duplicateValues" dxfId="2983" priority="2277"/>
    <cfRule type="duplicateValues" dxfId="2982" priority="2278"/>
    <cfRule type="duplicateValues" dxfId="2981" priority="2300"/>
    <cfRule type="duplicateValues" dxfId="2980" priority="2301"/>
    <cfRule type="duplicateValues" dxfId="2979" priority="2302"/>
    <cfRule type="duplicateValues" dxfId="2978" priority="4147"/>
    <cfRule type="duplicateValues" dxfId="2977" priority="2426"/>
    <cfRule type="duplicateValues" dxfId="2976" priority="2427"/>
    <cfRule type="duplicateValues" dxfId="2975" priority="2428"/>
    <cfRule type="duplicateValues" dxfId="2974" priority="2450"/>
    <cfRule type="duplicateValues" dxfId="2973" priority="2451"/>
    <cfRule type="duplicateValues" dxfId="2972" priority="2452"/>
    <cfRule type="duplicateValues" dxfId="2971" priority="2462"/>
    <cfRule type="duplicateValues" dxfId="2970" priority="2463"/>
    <cfRule type="duplicateValues" dxfId="2969" priority="2464"/>
    <cfRule type="duplicateValues" dxfId="2968" priority="2471"/>
    <cfRule type="duplicateValues" dxfId="2967" priority="2472"/>
    <cfRule type="duplicateValues" dxfId="2966" priority="2473"/>
    <cfRule type="duplicateValues" dxfId="2965" priority="2480"/>
    <cfRule type="duplicateValues" dxfId="2964" priority="2481"/>
    <cfRule type="duplicateValues" dxfId="2963" priority="2482"/>
    <cfRule type="duplicateValues" dxfId="2962" priority="2546"/>
    <cfRule type="duplicateValues" dxfId="2961" priority="2547"/>
    <cfRule type="duplicateValues" dxfId="2960" priority="2548"/>
    <cfRule type="duplicateValues" dxfId="2959" priority="2558"/>
    <cfRule type="duplicateValues" dxfId="2958" priority="2559"/>
    <cfRule type="duplicateValues" dxfId="2957" priority="2560"/>
    <cfRule type="duplicateValues" dxfId="2956" priority="2567"/>
    <cfRule type="duplicateValues" dxfId="2955" priority="2568"/>
    <cfRule type="duplicateValues" dxfId="2954" priority="2569"/>
    <cfRule type="duplicateValues" dxfId="2953" priority="2576"/>
    <cfRule type="duplicateValues" dxfId="2952" priority="2577"/>
    <cfRule type="duplicateValues" dxfId="2951" priority="2578"/>
    <cfRule type="duplicateValues" dxfId="2950" priority="2582"/>
    <cfRule type="duplicateValues" dxfId="2949" priority="2583"/>
    <cfRule type="duplicateValues" dxfId="2948" priority="2584"/>
    <cfRule type="duplicateValues" dxfId="2947" priority="2591"/>
    <cfRule type="duplicateValues" dxfId="2946" priority="2592"/>
    <cfRule type="duplicateValues" dxfId="2945" priority="2593"/>
    <cfRule type="duplicateValues" dxfId="2944" priority="2600"/>
    <cfRule type="duplicateValues" dxfId="2943" priority="2601"/>
    <cfRule type="duplicateValues" dxfId="2942" priority="2602"/>
    <cfRule type="duplicateValues" dxfId="2941" priority="2603"/>
    <cfRule type="duplicateValues" dxfId="2940" priority="2604"/>
    <cfRule type="duplicateValues" dxfId="2939" priority="2605"/>
    <cfRule type="duplicateValues" dxfId="2938" priority="2612"/>
    <cfRule type="duplicateValues" dxfId="2937" priority="2613"/>
    <cfRule type="duplicateValues" dxfId="2936" priority="2614"/>
    <cfRule type="duplicateValues" dxfId="2935" priority="2621"/>
    <cfRule type="duplicateValues" dxfId="2934" priority="2622"/>
    <cfRule type="duplicateValues" dxfId="2933" priority="2623"/>
    <cfRule type="duplicateValues" dxfId="2932" priority="2690"/>
    <cfRule type="duplicateValues" dxfId="2931" priority="2691"/>
    <cfRule type="duplicateValues" dxfId="2930" priority="2692"/>
    <cfRule type="duplicateValues" dxfId="2929" priority="2702"/>
    <cfRule type="duplicateValues" dxfId="2928" priority="2703"/>
    <cfRule type="duplicateValues" dxfId="2927" priority="2704"/>
    <cfRule type="duplicateValues" dxfId="2926" priority="2711"/>
    <cfRule type="duplicateValues" dxfId="2925" priority="2712"/>
    <cfRule type="duplicateValues" dxfId="2924" priority="2713"/>
    <cfRule type="duplicateValues" dxfId="2923" priority="2720"/>
    <cfRule type="duplicateValues" dxfId="2922" priority="2721"/>
    <cfRule type="duplicateValues" dxfId="2921" priority="2722"/>
    <cfRule type="duplicateValues" dxfId="2920" priority="2726"/>
    <cfRule type="duplicateValues" dxfId="2919" priority="2727"/>
    <cfRule type="duplicateValues" dxfId="2918" priority="2728"/>
    <cfRule type="duplicateValues" dxfId="2917" priority="2735"/>
    <cfRule type="duplicateValues" dxfId="2916" priority="2736"/>
    <cfRule type="duplicateValues" dxfId="2915" priority="2737"/>
    <cfRule type="duplicateValues" dxfId="2914" priority="2744"/>
    <cfRule type="duplicateValues" dxfId="2913" priority="2745"/>
    <cfRule type="duplicateValues" dxfId="2912" priority="2746"/>
    <cfRule type="duplicateValues" dxfId="2911" priority="2747"/>
    <cfRule type="duplicateValues" dxfId="2910" priority="2748"/>
    <cfRule type="duplicateValues" dxfId="2909" priority="2749"/>
    <cfRule type="duplicateValues" dxfId="2908" priority="2756"/>
    <cfRule type="duplicateValues" dxfId="2907" priority="2757"/>
    <cfRule type="duplicateValues" dxfId="2906" priority="2758"/>
    <cfRule type="duplicateValues" dxfId="2905" priority="2765"/>
    <cfRule type="duplicateValues" dxfId="2904" priority="2766"/>
    <cfRule type="duplicateValues" dxfId="2903" priority="2767"/>
    <cfRule type="duplicateValues" dxfId="2902" priority="2822"/>
    <cfRule type="duplicateValues" dxfId="2901" priority="2823"/>
    <cfRule type="duplicateValues" dxfId="2900" priority="2824"/>
    <cfRule type="duplicateValues" dxfId="2899" priority="2831"/>
    <cfRule type="duplicateValues" dxfId="2898" priority="2832"/>
    <cfRule type="duplicateValues" dxfId="2897" priority="2833"/>
    <cfRule type="duplicateValues" dxfId="2896" priority="2840"/>
    <cfRule type="duplicateValues" dxfId="2895" priority="2841"/>
    <cfRule type="duplicateValues" dxfId="2894" priority="2842"/>
    <cfRule type="duplicateValues" dxfId="2893" priority="2843"/>
    <cfRule type="duplicateValues" dxfId="2892" priority="2844"/>
    <cfRule type="duplicateValues" dxfId="2891" priority="2845"/>
    <cfRule type="duplicateValues" dxfId="2890" priority="2852"/>
    <cfRule type="duplicateValues" dxfId="2889" priority="2853"/>
    <cfRule type="duplicateValues" dxfId="2888" priority="2854"/>
    <cfRule type="duplicateValues" dxfId="2887" priority="2861"/>
    <cfRule type="duplicateValues" dxfId="2886" priority="2862"/>
    <cfRule type="duplicateValues" dxfId="2885" priority="2863"/>
    <cfRule type="duplicateValues" dxfId="2884" priority="2867"/>
    <cfRule type="duplicateValues" dxfId="2883" priority="2868"/>
    <cfRule type="duplicateValues" dxfId="2882" priority="2869"/>
    <cfRule type="duplicateValues" dxfId="2881" priority="2876"/>
    <cfRule type="duplicateValues" dxfId="2880" priority="2877"/>
    <cfRule type="duplicateValues" dxfId="2879" priority="2878"/>
    <cfRule type="duplicateValues" dxfId="2878" priority="2885"/>
    <cfRule type="duplicateValues" dxfId="2877" priority="2886"/>
    <cfRule type="duplicateValues" dxfId="2876" priority="2887"/>
    <cfRule type="duplicateValues" dxfId="2875" priority="2897"/>
    <cfRule type="duplicateValues" dxfId="2874" priority="2898"/>
    <cfRule type="duplicateValues" dxfId="2873" priority="2899"/>
    <cfRule type="duplicateValues" dxfId="2872" priority="2978"/>
    <cfRule type="duplicateValues" dxfId="2871" priority="2979"/>
    <cfRule type="duplicateValues" dxfId="2870" priority="2980"/>
    <cfRule type="duplicateValues" dxfId="2869" priority="2990"/>
    <cfRule type="duplicateValues" dxfId="2868" priority="2991"/>
    <cfRule type="duplicateValues" dxfId="2867" priority="2992"/>
    <cfRule type="duplicateValues" dxfId="2866" priority="2999"/>
    <cfRule type="duplicateValues" dxfId="2865" priority="3000"/>
    <cfRule type="duplicateValues" dxfId="2864" priority="3001"/>
    <cfRule type="duplicateValues" dxfId="2863" priority="3008"/>
    <cfRule type="duplicateValues" dxfId="2862" priority="3009"/>
    <cfRule type="duplicateValues" dxfId="2861" priority="3010"/>
    <cfRule type="duplicateValues" dxfId="2860" priority="3014"/>
    <cfRule type="duplicateValues" dxfId="2859" priority="3015"/>
    <cfRule type="duplicateValues" dxfId="2858" priority="3016"/>
    <cfRule type="duplicateValues" dxfId="2857" priority="3023"/>
    <cfRule type="duplicateValues" dxfId="2856" priority="3024"/>
    <cfRule type="duplicateValues" dxfId="2855" priority="3025"/>
    <cfRule type="duplicateValues" dxfId="2854" priority="3032"/>
    <cfRule type="duplicateValues" dxfId="2853" priority="3033"/>
    <cfRule type="duplicateValues" dxfId="2852" priority="3034"/>
    <cfRule type="duplicateValues" dxfId="2851" priority="3035"/>
    <cfRule type="duplicateValues" dxfId="2850" priority="3036"/>
    <cfRule type="duplicateValues" dxfId="2849" priority="3037"/>
    <cfRule type="duplicateValues" dxfId="2848" priority="3044"/>
    <cfRule type="duplicateValues" dxfId="2847" priority="3045"/>
    <cfRule type="duplicateValues" dxfId="2846" priority="3046"/>
    <cfRule type="duplicateValues" dxfId="2845" priority="3053"/>
    <cfRule type="duplicateValues" dxfId="2844" priority="3054"/>
    <cfRule type="duplicateValues" dxfId="2843" priority="3055"/>
    <cfRule type="duplicateValues" dxfId="2842" priority="3110"/>
    <cfRule type="duplicateValues" dxfId="2841" priority="3111"/>
    <cfRule type="duplicateValues" dxfId="2840" priority="3112"/>
    <cfRule type="duplicateValues" dxfId="2839" priority="3119"/>
    <cfRule type="duplicateValues" dxfId="2838" priority="3120"/>
    <cfRule type="duplicateValues" dxfId="2837" priority="3121"/>
    <cfRule type="duplicateValues" dxfId="2836" priority="3128"/>
    <cfRule type="duplicateValues" dxfId="2835" priority="3129"/>
    <cfRule type="duplicateValues" dxfId="2834" priority="3130"/>
    <cfRule type="duplicateValues" dxfId="2833" priority="3131"/>
    <cfRule type="duplicateValues" dxfId="2832" priority="3132"/>
    <cfRule type="duplicateValues" dxfId="2831" priority="3133"/>
    <cfRule type="duplicateValues" dxfId="2830" priority="3140"/>
    <cfRule type="duplicateValues" dxfId="2829" priority="3141"/>
    <cfRule type="duplicateValues" dxfId="2828" priority="3142"/>
    <cfRule type="duplicateValues" dxfId="2827" priority="3149"/>
    <cfRule type="duplicateValues" dxfId="2826" priority="3150"/>
    <cfRule type="duplicateValues" dxfId="2825" priority="3151"/>
    <cfRule type="duplicateValues" dxfId="2824" priority="3155"/>
    <cfRule type="duplicateValues" dxfId="2823" priority="3156"/>
    <cfRule type="duplicateValues" dxfId="2822" priority="3157"/>
    <cfRule type="duplicateValues" dxfId="2821" priority="3164"/>
    <cfRule type="duplicateValues" dxfId="2820" priority="3165"/>
    <cfRule type="duplicateValues" dxfId="2819" priority="3166"/>
    <cfRule type="duplicateValues" dxfId="2818" priority="3173"/>
    <cfRule type="duplicateValues" dxfId="2817" priority="3174"/>
    <cfRule type="duplicateValues" dxfId="2816" priority="3175"/>
    <cfRule type="duplicateValues" dxfId="2815" priority="3185"/>
    <cfRule type="duplicateValues" dxfId="2814" priority="3186"/>
    <cfRule type="duplicateValues" dxfId="2813" priority="3187"/>
    <cfRule type="duplicateValues" dxfId="2812" priority="3254"/>
    <cfRule type="duplicateValues" dxfId="2811" priority="3255"/>
    <cfRule type="duplicateValues" dxfId="2810" priority="3256"/>
    <cfRule type="duplicateValues" dxfId="2809" priority="3263"/>
    <cfRule type="duplicateValues" dxfId="2808" priority="3264"/>
    <cfRule type="duplicateValues" dxfId="2807" priority="3265"/>
    <cfRule type="duplicateValues" dxfId="2806" priority="3272"/>
    <cfRule type="duplicateValues" dxfId="2805" priority="3273"/>
    <cfRule type="duplicateValues" dxfId="2804" priority="3274"/>
    <cfRule type="duplicateValues" dxfId="2803" priority="3275"/>
    <cfRule type="duplicateValues" dxfId="2802" priority="3276"/>
    <cfRule type="duplicateValues" dxfId="2801" priority="3277"/>
    <cfRule type="duplicateValues" dxfId="2800" priority="3284"/>
    <cfRule type="duplicateValues" dxfId="2799" priority="3285"/>
    <cfRule type="duplicateValues" dxfId="2798" priority="3286"/>
    <cfRule type="duplicateValues" dxfId="2797" priority="3293"/>
    <cfRule type="duplicateValues" dxfId="2796" priority="3294"/>
    <cfRule type="duplicateValues" dxfId="2795" priority="3295"/>
    <cfRule type="duplicateValues" dxfId="2794" priority="3299"/>
    <cfRule type="duplicateValues" dxfId="2793" priority="3300"/>
    <cfRule type="duplicateValues" dxfId="2792" priority="3301"/>
    <cfRule type="duplicateValues" dxfId="2791" priority="3308"/>
    <cfRule type="duplicateValues" dxfId="2790" priority="3309"/>
    <cfRule type="duplicateValues" dxfId="2789" priority="3310"/>
    <cfRule type="duplicateValues" dxfId="2788" priority="3317"/>
    <cfRule type="duplicateValues" dxfId="2787" priority="3318"/>
    <cfRule type="duplicateValues" dxfId="2786" priority="3319"/>
    <cfRule type="duplicateValues" dxfId="2785" priority="3329"/>
    <cfRule type="duplicateValues" dxfId="2784" priority="3330"/>
    <cfRule type="duplicateValues" dxfId="2783" priority="3331"/>
    <cfRule type="duplicateValues" dxfId="2782" priority="3350"/>
    <cfRule type="duplicateValues" dxfId="2781" priority="3351"/>
    <cfRule type="duplicateValues" dxfId="2780" priority="3352"/>
    <cfRule type="duplicateValues" dxfId="2779" priority="3359"/>
    <cfRule type="duplicateValues" dxfId="2778" priority="3360"/>
    <cfRule type="duplicateValues" dxfId="2777" priority="3361"/>
    <cfRule type="duplicateValues" dxfId="2776" priority="3365"/>
    <cfRule type="duplicateValues" dxfId="2775" priority="3366"/>
    <cfRule type="duplicateValues" dxfId="2774" priority="3367"/>
    <cfRule type="duplicateValues" dxfId="2773" priority="3368"/>
    <cfRule type="duplicateValues" dxfId="2772" priority="3369"/>
    <cfRule type="duplicateValues" dxfId="2771" priority="3370"/>
    <cfRule type="duplicateValues" dxfId="2770" priority="3374"/>
    <cfRule type="duplicateValues" dxfId="2769" priority="3375"/>
    <cfRule type="duplicateValues" dxfId="2768" priority="3376"/>
    <cfRule type="duplicateValues" dxfId="2767" priority="3377"/>
    <cfRule type="duplicateValues" dxfId="2766" priority="3378"/>
    <cfRule type="duplicateValues" dxfId="2765" priority="3379"/>
    <cfRule type="duplicateValues" dxfId="2764" priority="3380"/>
    <cfRule type="duplicateValues" dxfId="2763" priority="3381"/>
    <cfRule type="duplicateValues" dxfId="2762" priority="3382"/>
    <cfRule type="duplicateValues" dxfId="2761" priority="3386"/>
    <cfRule type="duplicateValues" dxfId="2760" priority="3387"/>
    <cfRule type="duplicateValues" dxfId="2759" priority="3388"/>
    <cfRule type="duplicateValues" dxfId="2758" priority="3389"/>
    <cfRule type="duplicateValues" dxfId="2757" priority="3390"/>
    <cfRule type="duplicateValues" dxfId="2756" priority="3391"/>
    <cfRule type="duplicateValues" dxfId="2755" priority="3392"/>
    <cfRule type="duplicateValues" dxfId="2754" priority="3393"/>
    <cfRule type="duplicateValues" dxfId="2753" priority="3394"/>
    <cfRule type="duplicateValues" dxfId="2752" priority="3395"/>
    <cfRule type="duplicateValues" dxfId="2751" priority="3396"/>
    <cfRule type="duplicateValues" dxfId="2750" priority="3397"/>
    <cfRule type="duplicateValues" dxfId="2749" priority="3404"/>
    <cfRule type="duplicateValues" dxfId="2748" priority="3405"/>
    <cfRule type="duplicateValues" dxfId="2747" priority="3406"/>
    <cfRule type="duplicateValues" dxfId="2746" priority="3413"/>
    <cfRule type="duplicateValues" dxfId="2745" priority="3414"/>
    <cfRule type="duplicateValues" dxfId="2744" priority="3415"/>
    <cfRule type="duplicateValues" dxfId="2743" priority="3425"/>
    <cfRule type="duplicateValues" dxfId="2742" priority="3426"/>
    <cfRule type="duplicateValues" dxfId="2741" priority="3427"/>
    <cfRule type="duplicateValues" dxfId="2740" priority="3449"/>
    <cfRule type="duplicateValues" dxfId="2739" priority="3450"/>
    <cfRule type="duplicateValues" dxfId="2738" priority="3451"/>
    <cfRule type="duplicateValues" dxfId="2737" priority="3494"/>
    <cfRule type="duplicateValues" dxfId="2736" priority="3495"/>
    <cfRule type="duplicateValues" dxfId="2735" priority="3496"/>
    <cfRule type="duplicateValues" dxfId="2734" priority="3503"/>
    <cfRule type="duplicateValues" dxfId="2733" priority="3504"/>
    <cfRule type="duplicateValues" dxfId="2732" priority="3505"/>
    <cfRule type="duplicateValues" dxfId="2731" priority="3509"/>
    <cfRule type="duplicateValues" dxfId="2730" priority="3510"/>
    <cfRule type="duplicateValues" dxfId="2729" priority="3511"/>
    <cfRule type="duplicateValues" dxfId="2728" priority="3512"/>
    <cfRule type="duplicateValues" dxfId="2727" priority="3513"/>
    <cfRule type="duplicateValues" dxfId="2726" priority="3514"/>
    <cfRule type="duplicateValues" dxfId="2725" priority="3518"/>
    <cfRule type="duplicateValues" dxfId="2724" priority="3519"/>
    <cfRule type="duplicateValues" dxfId="2723" priority="3520"/>
    <cfRule type="duplicateValues" dxfId="2722" priority="3521"/>
    <cfRule type="duplicateValues" dxfId="2721" priority="3522"/>
    <cfRule type="duplicateValues" dxfId="2720" priority="3523"/>
    <cfRule type="duplicateValues" dxfId="2719" priority="3524"/>
    <cfRule type="duplicateValues" dxfId="2718" priority="3525"/>
    <cfRule type="duplicateValues" dxfId="2717" priority="3526"/>
    <cfRule type="duplicateValues" dxfId="2716" priority="3530"/>
    <cfRule type="duplicateValues" dxfId="2715" priority="3531"/>
    <cfRule type="duplicateValues" dxfId="2714" priority="3532"/>
    <cfRule type="duplicateValues" dxfId="2713" priority="3533"/>
    <cfRule type="duplicateValues" dxfId="2712" priority="3534"/>
    <cfRule type="duplicateValues" dxfId="2711" priority="3535"/>
    <cfRule type="duplicateValues" dxfId="2710" priority="3536"/>
    <cfRule type="duplicateValues" dxfId="2709" priority="3537"/>
    <cfRule type="duplicateValues" dxfId="2708" priority="3538"/>
    <cfRule type="duplicateValues" dxfId="2707" priority="3539"/>
    <cfRule type="duplicateValues" dxfId="2706" priority="3540"/>
    <cfRule type="duplicateValues" dxfId="2705" priority="3541"/>
    <cfRule type="duplicateValues" dxfId="2704" priority="3548"/>
    <cfRule type="duplicateValues" dxfId="2703" priority="3549"/>
    <cfRule type="duplicateValues" dxfId="2702" priority="3550"/>
    <cfRule type="duplicateValues" dxfId="2701" priority="3557"/>
    <cfRule type="duplicateValues" dxfId="2700" priority="3558"/>
    <cfRule type="duplicateValues" dxfId="2699" priority="3559"/>
    <cfRule type="duplicateValues" dxfId="2698" priority="3569"/>
    <cfRule type="duplicateValues" dxfId="2697" priority="3570"/>
    <cfRule type="duplicateValues" dxfId="2696" priority="3571"/>
    <cfRule type="duplicateValues" dxfId="2695" priority="3593"/>
    <cfRule type="duplicateValues" dxfId="2694" priority="3594"/>
    <cfRule type="duplicateValues" dxfId="2693" priority="3595"/>
    <cfRule type="duplicateValues" dxfId="2692" priority="3641"/>
    <cfRule type="duplicateValues" dxfId="2691" priority="3642"/>
    <cfRule type="duplicateValues" dxfId="2690" priority="3643"/>
    <cfRule type="duplicateValues" dxfId="2689" priority="3650"/>
    <cfRule type="duplicateValues" dxfId="2688" priority="3651"/>
    <cfRule type="duplicateValues" dxfId="2687" priority="3652"/>
    <cfRule type="duplicateValues" dxfId="2686" priority="3656"/>
    <cfRule type="duplicateValues" dxfId="2685" priority="3657"/>
    <cfRule type="duplicateValues" dxfId="2684" priority="3658"/>
    <cfRule type="duplicateValues" dxfId="2683" priority="3665"/>
    <cfRule type="duplicateValues" dxfId="2682" priority="3666"/>
    <cfRule type="duplicateValues" dxfId="2681" priority="3667"/>
    <cfRule type="duplicateValues" dxfId="2680" priority="3677"/>
    <cfRule type="duplicateValues" dxfId="2679" priority="3678"/>
    <cfRule type="duplicateValues" dxfId="2678" priority="3679"/>
    <cfRule type="duplicateValues" dxfId="2677" priority="3695"/>
    <cfRule type="duplicateValues" dxfId="2676" priority="3696"/>
    <cfRule type="duplicateValues" dxfId="2675" priority="3697"/>
    <cfRule type="duplicateValues" dxfId="2674" priority="3791"/>
    <cfRule type="duplicateValues" dxfId="2673" priority="3792"/>
    <cfRule type="duplicateValues" dxfId="2672" priority="3793"/>
    <cfRule type="duplicateValues" dxfId="2671" priority="3800"/>
    <cfRule type="duplicateValues" dxfId="2670" priority="3801"/>
    <cfRule type="duplicateValues" dxfId="2669" priority="3802"/>
    <cfRule type="duplicateValues" dxfId="2668" priority="3806"/>
    <cfRule type="duplicateValues" dxfId="2667" priority="3807"/>
    <cfRule type="duplicateValues" dxfId="2666" priority="3808"/>
    <cfRule type="duplicateValues" dxfId="2665" priority="3815"/>
    <cfRule type="duplicateValues" dxfId="2664" priority="3816"/>
    <cfRule type="duplicateValues" dxfId="2663" priority="3817"/>
    <cfRule type="duplicateValues" dxfId="2662" priority="3827"/>
    <cfRule type="duplicateValues" dxfId="2661" priority="3828"/>
    <cfRule type="duplicateValues" dxfId="2660" priority="3829"/>
    <cfRule type="duplicateValues" dxfId="2659" priority="3845"/>
    <cfRule type="duplicateValues" dxfId="2658" priority="3846"/>
    <cfRule type="duplicateValues" dxfId="2657" priority="3847"/>
    <cfRule type="duplicateValues" dxfId="2656" priority="3947"/>
    <cfRule type="duplicateValues" dxfId="2655" priority="3948"/>
    <cfRule type="duplicateValues" dxfId="2654" priority="3949"/>
    <cfRule type="duplicateValues" dxfId="2653" priority="4091"/>
    <cfRule type="duplicateValues" dxfId="2652" priority="4092"/>
    <cfRule type="duplicateValues" dxfId="2651" priority="4093"/>
    <cfRule type="duplicateValues" dxfId="2650" priority="4100"/>
    <cfRule type="duplicateValues" dxfId="2649" priority="4101"/>
    <cfRule type="duplicateValues" dxfId="2648" priority="4102"/>
    <cfRule type="duplicateValues" dxfId="2647" priority="4106"/>
    <cfRule type="duplicateValues" dxfId="2646" priority="4107"/>
    <cfRule type="duplicateValues" dxfId="2645" priority="4108"/>
    <cfRule type="duplicateValues" dxfId="2644" priority="4115"/>
    <cfRule type="duplicateValues" dxfId="2643" priority="4116"/>
    <cfRule type="duplicateValues" dxfId="2642" priority="4117"/>
    <cfRule type="duplicateValues" dxfId="2641" priority="4127"/>
    <cfRule type="duplicateValues" dxfId="2640" priority="4128"/>
    <cfRule type="duplicateValues" dxfId="2639" priority="4129"/>
    <cfRule type="duplicateValues" dxfId="2638" priority="4145"/>
    <cfRule type="duplicateValues" dxfId="2637" priority="4146"/>
    <cfRule type="duplicateValues" dxfId="2636" priority="4247"/>
    <cfRule type="duplicateValues" dxfId="2635" priority="4248"/>
    <cfRule type="duplicateValues" dxfId="2634" priority="4249"/>
    <cfRule type="duplicateValues" dxfId="2633" priority="4397"/>
    <cfRule type="duplicateValues" dxfId="2632" priority="4398"/>
    <cfRule type="duplicateValues" dxfId="2631" priority="4399"/>
    <cfRule type="duplicateValues" dxfId="2630" priority="605"/>
    <cfRule type="duplicateValues" dxfId="2629" priority="606"/>
    <cfRule type="duplicateValues" dxfId="2628" priority="607"/>
    <cfRule type="duplicateValues" dxfId="2627" priority="893"/>
    <cfRule type="duplicateValues" dxfId="2626" priority="894"/>
    <cfRule type="duplicateValues" dxfId="2625" priority="895"/>
    <cfRule type="duplicateValues" dxfId="2624" priority="1037"/>
    <cfRule type="duplicateValues" dxfId="2623" priority="1038"/>
    <cfRule type="duplicateValues" dxfId="2622" priority="1039"/>
    <cfRule type="duplicateValues" dxfId="2621" priority="1133"/>
    <cfRule type="duplicateValues" dxfId="2620" priority="1134"/>
    <cfRule type="duplicateValues" dxfId="2619" priority="1135"/>
    <cfRule type="duplicateValues" dxfId="2618" priority="1157"/>
    <cfRule type="duplicateValues" dxfId="2617" priority="1158"/>
    <cfRule type="duplicateValues" dxfId="2616" priority="1159"/>
    <cfRule type="duplicateValues" dxfId="2615" priority="1169"/>
    <cfRule type="duplicateValues" dxfId="2614" priority="1170"/>
    <cfRule type="duplicateValues" dxfId="2613" priority="1171"/>
    <cfRule type="duplicateValues" dxfId="2612" priority="1178"/>
    <cfRule type="duplicateValues" dxfId="2611" priority="1179"/>
    <cfRule type="duplicateValues" dxfId="2610" priority="1180"/>
    <cfRule type="duplicateValues" dxfId="2609" priority="1187"/>
    <cfRule type="duplicateValues" dxfId="2608" priority="1188"/>
    <cfRule type="duplicateValues" dxfId="2607" priority="1189"/>
    <cfRule type="duplicateValues" dxfId="2606" priority="1277"/>
    <cfRule type="duplicateValues" dxfId="2605" priority="1278"/>
    <cfRule type="duplicateValues" dxfId="2604" priority="1279"/>
    <cfRule type="duplicateValues" dxfId="2603" priority="1301"/>
    <cfRule type="duplicateValues" dxfId="2602" priority="1302"/>
    <cfRule type="duplicateValues" dxfId="2601" priority="1303"/>
    <cfRule type="duplicateValues" dxfId="2600" priority="1313"/>
    <cfRule type="duplicateValues" dxfId="2599" priority="1314"/>
    <cfRule type="duplicateValues" dxfId="2598" priority="1315"/>
    <cfRule type="duplicateValues" dxfId="2597" priority="1322"/>
    <cfRule type="duplicateValues" dxfId="2596" priority="1323"/>
    <cfRule type="duplicateValues" dxfId="2595" priority="1324"/>
    <cfRule type="duplicateValues" dxfId="2594" priority="1331"/>
    <cfRule type="duplicateValues" dxfId="2593" priority="1332"/>
    <cfRule type="duplicateValues" dxfId="2592" priority="1333"/>
    <cfRule type="duplicateValues" dxfId="2591" priority="1397"/>
    <cfRule type="duplicateValues" dxfId="2590" priority="1398"/>
    <cfRule type="duplicateValues" dxfId="2589" priority="1399"/>
    <cfRule type="duplicateValues" dxfId="2588" priority="1409"/>
    <cfRule type="duplicateValues" dxfId="2587" priority="1410"/>
    <cfRule type="duplicateValues" dxfId="2586" priority="1411"/>
    <cfRule type="duplicateValues" dxfId="2585" priority="1418"/>
    <cfRule type="duplicateValues" dxfId="2584" priority="1419"/>
    <cfRule type="duplicateValues" dxfId="2583" priority="1420"/>
    <cfRule type="duplicateValues" dxfId="2582" priority="1427"/>
    <cfRule type="duplicateValues" dxfId="2581" priority="1428"/>
    <cfRule type="duplicateValues" dxfId="2580" priority="1429"/>
    <cfRule type="duplicateValues" dxfId="2579" priority="1433"/>
    <cfRule type="duplicateValues" dxfId="2578" priority="1434"/>
    <cfRule type="duplicateValues" dxfId="2577" priority="1435"/>
    <cfRule type="duplicateValues" dxfId="2576" priority="1442"/>
    <cfRule type="duplicateValues" dxfId="2575" priority="1443"/>
    <cfRule type="duplicateValues" dxfId="2574" priority="1444"/>
    <cfRule type="duplicateValues" dxfId="2573" priority="1451"/>
    <cfRule type="duplicateValues" dxfId="2572" priority="1452"/>
    <cfRule type="duplicateValues" dxfId="2571" priority="1453"/>
    <cfRule type="duplicateValues" dxfId="2570" priority="1454"/>
    <cfRule type="duplicateValues" dxfId="2569" priority="1455"/>
    <cfRule type="duplicateValues" dxfId="2568" priority="1456"/>
    <cfRule type="duplicateValues" dxfId="2567" priority="1463"/>
    <cfRule type="duplicateValues" dxfId="2566" priority="1464"/>
    <cfRule type="duplicateValues" dxfId="2565" priority="1465"/>
    <cfRule type="duplicateValues" dxfId="2564" priority="1472"/>
    <cfRule type="duplicateValues" dxfId="2563" priority="1473"/>
    <cfRule type="duplicateValues" dxfId="2562" priority="1474"/>
    <cfRule type="duplicateValues" dxfId="2561" priority="1541"/>
    <cfRule type="duplicateValues" dxfId="2560" priority="1542"/>
    <cfRule type="duplicateValues" dxfId="2559" priority="1543"/>
    <cfRule type="duplicateValues" dxfId="2558" priority="1553"/>
    <cfRule type="duplicateValues" dxfId="2557" priority="1554"/>
    <cfRule type="duplicateValues" dxfId="2556" priority="1555"/>
    <cfRule type="duplicateValues" dxfId="2555" priority="1562"/>
    <cfRule type="duplicateValues" dxfId="2554" priority="1563"/>
    <cfRule type="duplicateValues" dxfId="2553" priority="1564"/>
    <cfRule type="duplicateValues" dxfId="2552" priority="1571"/>
    <cfRule type="duplicateValues" dxfId="2551" priority="1572"/>
    <cfRule type="duplicateValues" dxfId="2550" priority="1573"/>
    <cfRule type="duplicateValues" dxfId="2549" priority="1577"/>
    <cfRule type="duplicateValues" dxfId="2548" priority="1578"/>
    <cfRule type="duplicateValues" dxfId="2547" priority="1579"/>
    <cfRule type="duplicateValues" dxfId="2546" priority="1586"/>
    <cfRule type="duplicateValues" dxfId="2545" priority="1587"/>
    <cfRule type="duplicateValues" dxfId="2544" priority="1588"/>
    <cfRule type="duplicateValues" dxfId="2543" priority="1595"/>
    <cfRule type="duplicateValues" dxfId="2542" priority="1596"/>
    <cfRule type="duplicateValues" dxfId="2541" priority="1597"/>
    <cfRule type="duplicateValues" dxfId="2540" priority="1598"/>
    <cfRule type="duplicateValues" dxfId="2539" priority="1599"/>
    <cfRule type="duplicateValues" dxfId="2538" priority="1600"/>
    <cfRule type="duplicateValues" dxfId="2537" priority="1607"/>
    <cfRule type="duplicateValues" dxfId="2536" priority="1608"/>
    <cfRule type="duplicateValues" dxfId="2535" priority="1609"/>
    <cfRule type="duplicateValues" dxfId="2534" priority="1616"/>
    <cfRule type="duplicateValues" dxfId="2533" priority="1617"/>
    <cfRule type="duplicateValues" dxfId="2532" priority="1618"/>
    <cfRule type="duplicateValues" dxfId="2531" priority="1673"/>
    <cfRule type="duplicateValues" dxfId="2530" priority="1674"/>
    <cfRule type="duplicateValues" dxfId="2529" priority="1675"/>
    <cfRule type="duplicateValues" dxfId="2528" priority="1682"/>
    <cfRule type="duplicateValues" dxfId="2527" priority="1683"/>
    <cfRule type="duplicateValues" dxfId="2526" priority="1684"/>
    <cfRule type="duplicateValues" dxfId="2525" priority="1691"/>
    <cfRule type="duplicateValues" dxfId="2524" priority="1692"/>
    <cfRule type="duplicateValues" dxfId="2523" priority="1693"/>
    <cfRule type="duplicateValues" dxfId="2522" priority="1694"/>
    <cfRule type="duplicateValues" dxfId="2521" priority="1695"/>
    <cfRule type="duplicateValues" dxfId="2520" priority="1696"/>
    <cfRule type="duplicateValues" dxfId="2519" priority="1703"/>
    <cfRule type="duplicateValues" dxfId="2518" priority="1704"/>
    <cfRule type="duplicateValues" dxfId="2517" priority="1705"/>
    <cfRule type="duplicateValues" dxfId="2516" priority="1712"/>
    <cfRule type="duplicateValues" dxfId="2515" priority="1713"/>
    <cfRule type="duplicateValues" dxfId="2514" priority="1714"/>
    <cfRule type="duplicateValues" dxfId="2513" priority="1718"/>
    <cfRule type="duplicateValues" dxfId="2512" priority="1719"/>
    <cfRule type="duplicateValues" dxfId="2511" priority="1720"/>
    <cfRule type="duplicateValues" dxfId="2510" priority="1727"/>
    <cfRule type="duplicateValues" dxfId="2509" priority="1728"/>
    <cfRule type="duplicateValues" dxfId="2508" priority="1729"/>
    <cfRule type="duplicateValues" dxfId="2507" priority="1736"/>
    <cfRule type="duplicateValues" dxfId="2506" priority="1737"/>
    <cfRule type="duplicateValues" dxfId="2505" priority="1738"/>
    <cfRule type="duplicateValues" dxfId="2504" priority="1748"/>
    <cfRule type="duplicateValues" dxfId="2503" priority="1749"/>
    <cfRule type="duplicateValues" dxfId="2502" priority="1750"/>
    <cfRule type="duplicateValues" dxfId="2501" priority="1829"/>
    <cfRule type="duplicateValues" dxfId="2500" priority="1830"/>
    <cfRule type="duplicateValues" dxfId="2499" priority="1831"/>
    <cfRule type="duplicateValues" dxfId="2498" priority="1841"/>
    <cfRule type="duplicateValues" dxfId="2497" priority="1842"/>
    <cfRule type="duplicateValues" dxfId="2496" priority="1843"/>
    <cfRule type="duplicateValues" dxfId="2495" priority="1850"/>
    <cfRule type="duplicateValues" dxfId="2494" priority="1851"/>
    <cfRule type="duplicateValues" dxfId="2493" priority="1852"/>
    <cfRule type="duplicateValues" dxfId="2492" priority="1859"/>
    <cfRule type="duplicateValues" dxfId="2491" priority="1860"/>
    <cfRule type="duplicateValues" dxfId="2490" priority="1861"/>
    <cfRule type="duplicateValues" dxfId="2489" priority="1865"/>
    <cfRule type="duplicateValues" dxfId="2488" priority="1866"/>
    <cfRule type="duplicateValues" dxfId="2487" priority="1867"/>
    <cfRule type="duplicateValues" dxfId="2486" priority="1874"/>
    <cfRule type="duplicateValues" dxfId="2485" priority="1875"/>
    <cfRule type="duplicateValues" dxfId="2484" priority="1876"/>
    <cfRule type="duplicateValues" dxfId="2483" priority="1883"/>
    <cfRule type="duplicateValues" dxfId="2482" priority="1884"/>
    <cfRule type="duplicateValues" dxfId="2481" priority="1885"/>
    <cfRule type="duplicateValues" dxfId="2480" priority="1886"/>
    <cfRule type="duplicateValues" dxfId="2479" priority="1887"/>
    <cfRule type="duplicateValues" dxfId="2478" priority="1888"/>
    <cfRule type="duplicateValues" dxfId="2477" priority="1895"/>
    <cfRule type="duplicateValues" dxfId="2476" priority="1896"/>
    <cfRule type="duplicateValues" dxfId="2475" priority="1897"/>
    <cfRule type="duplicateValues" dxfId="2474" priority="1904"/>
    <cfRule type="duplicateValues" dxfId="2473" priority="1905"/>
    <cfRule type="duplicateValues" dxfId="2472" priority="1906"/>
    <cfRule type="duplicateValues" dxfId="2471" priority="1961"/>
    <cfRule type="duplicateValues" dxfId="2470" priority="1962"/>
    <cfRule type="duplicateValues" dxfId="2469" priority="1963"/>
    <cfRule type="duplicateValues" dxfId="2468" priority="1970"/>
    <cfRule type="duplicateValues" dxfId="2467" priority="1971"/>
    <cfRule type="duplicateValues" dxfId="2466" priority="1972"/>
    <cfRule type="duplicateValues" dxfId="2465" priority="1979"/>
    <cfRule type="duplicateValues" dxfId="2464" priority="1980"/>
    <cfRule type="duplicateValues" dxfId="2463" priority="1981"/>
    <cfRule type="duplicateValues" dxfId="2462" priority="1982"/>
    <cfRule type="duplicateValues" dxfId="2461" priority="1983"/>
    <cfRule type="duplicateValues" dxfId="2460" priority="1984"/>
    <cfRule type="duplicateValues" dxfId="2459" priority="1991"/>
    <cfRule type="duplicateValues" dxfId="2458" priority="1992"/>
    <cfRule type="duplicateValues" dxfId="2457" priority="1993"/>
    <cfRule type="duplicateValues" dxfId="2456" priority="2000"/>
    <cfRule type="duplicateValues" dxfId="2455" priority="2001"/>
    <cfRule type="duplicateValues" dxfId="2454" priority="2002"/>
    <cfRule type="duplicateValues" dxfId="2453" priority="2006"/>
    <cfRule type="duplicateValues" dxfId="2452" priority="2007"/>
    <cfRule type="duplicateValues" dxfId="2451" priority="2008"/>
  </conditionalFormatting>
  <conditionalFormatting sqref="P39">
    <cfRule type="duplicateValues" dxfId="2450" priority="2103"/>
    <cfRule type="duplicateValues" dxfId="2449" priority="1439"/>
    <cfRule type="duplicateValues" dxfId="2448" priority="1440"/>
    <cfRule type="duplicateValues" dxfId="2447" priority="1441"/>
    <cfRule type="duplicateValues" dxfId="2446" priority="1448"/>
    <cfRule type="duplicateValues" dxfId="2445" priority="1449"/>
    <cfRule type="duplicateValues" dxfId="2444" priority="1450"/>
    <cfRule type="duplicateValues" dxfId="2443" priority="1460"/>
    <cfRule type="duplicateValues" dxfId="2442" priority="1461"/>
    <cfRule type="duplicateValues" dxfId="2441" priority="1462"/>
    <cfRule type="duplicateValues" dxfId="2440" priority="1309"/>
    <cfRule type="duplicateValues" dxfId="2439" priority="1310"/>
    <cfRule type="duplicateValues" dxfId="2438" priority="1311"/>
    <cfRule type="duplicateValues" dxfId="2437" priority="2252"/>
    <cfRule type="duplicateValues" dxfId="2436" priority="2236"/>
    <cfRule type="duplicateValues" dxfId="2435" priority="2837"/>
    <cfRule type="duplicateValues" dxfId="2434" priority="1312"/>
    <cfRule type="duplicateValues" dxfId="2433" priority="1319"/>
    <cfRule type="duplicateValues" dxfId="2432" priority="1320"/>
    <cfRule type="duplicateValues" dxfId="2431" priority="2838"/>
    <cfRule type="duplicateValues" dxfId="2430" priority="2839"/>
    <cfRule type="duplicateValues" dxfId="2429" priority="2459"/>
    <cfRule type="duplicateValues" dxfId="2428" priority="1321"/>
    <cfRule type="duplicateValues" dxfId="2427" priority="1328"/>
    <cfRule type="duplicateValues" dxfId="2426" priority="1329"/>
    <cfRule type="duplicateValues" dxfId="2425" priority="2460"/>
    <cfRule type="duplicateValues" dxfId="2424" priority="2461"/>
    <cfRule type="duplicateValues" dxfId="2423" priority="3226"/>
    <cfRule type="duplicateValues" dxfId="2422" priority="3225"/>
    <cfRule type="duplicateValues" dxfId="2421" priority="3224"/>
    <cfRule type="duplicateValues" dxfId="2420" priority="2235"/>
    <cfRule type="duplicateValues" dxfId="2419" priority="1330"/>
    <cfRule type="duplicateValues" dxfId="2418" priority="2698"/>
    <cfRule type="duplicateValues" dxfId="2417" priority="2697"/>
    <cfRule type="duplicateValues" dxfId="2416" priority="2234"/>
    <cfRule type="duplicateValues" dxfId="2415" priority="2224"/>
    <cfRule type="duplicateValues" dxfId="2414" priority="2849"/>
    <cfRule type="duplicateValues" dxfId="2413" priority="2850"/>
    <cfRule type="duplicateValues" dxfId="2412" priority="2851"/>
    <cfRule type="duplicateValues" dxfId="2411" priority="3105"/>
    <cfRule type="duplicateValues" dxfId="2410" priority="3106"/>
    <cfRule type="duplicateValues" dxfId="2409" priority="3107"/>
    <cfRule type="duplicateValues" dxfId="2408" priority="2223"/>
    <cfRule type="duplicateValues" dxfId="2407" priority="2696"/>
    <cfRule type="duplicateValues" dxfId="2406" priority="2425"/>
    <cfRule type="duplicateValues" dxfId="2405" priority="2424"/>
    <cfRule type="duplicateValues" dxfId="2404" priority="2222"/>
    <cfRule type="duplicateValues" dxfId="2403" priority="2215"/>
    <cfRule type="duplicateValues" dxfId="2402" priority="2214"/>
    <cfRule type="duplicateValues" dxfId="2401" priority="2213"/>
    <cfRule type="duplicateValues" dxfId="2400" priority="2209"/>
    <cfRule type="duplicateValues" dxfId="2399" priority="2468"/>
    <cfRule type="duplicateValues" dxfId="2398" priority="2469"/>
    <cfRule type="duplicateValues" dxfId="2397" priority="2470"/>
    <cfRule type="duplicateValues" dxfId="2396" priority="2208"/>
    <cfRule type="duplicateValues" dxfId="2395" priority="2207"/>
    <cfRule type="duplicateValues" dxfId="2394" priority="3108"/>
    <cfRule type="duplicateValues" dxfId="2393" priority="2680"/>
    <cfRule type="duplicateValues" dxfId="2392" priority="2679"/>
    <cfRule type="duplicateValues" dxfId="2391" priority="2678"/>
    <cfRule type="duplicateValues" dxfId="2390" priority="3223"/>
    <cfRule type="duplicateValues" dxfId="2389" priority="1529"/>
    <cfRule type="duplicateValues" dxfId="2388" priority="1530"/>
    <cfRule type="duplicateValues" dxfId="2387" priority="1531"/>
    <cfRule type="duplicateValues" dxfId="2386" priority="2423"/>
    <cfRule type="duplicateValues" dxfId="2385" priority="2689"/>
    <cfRule type="duplicateValues" dxfId="2384" priority="3402"/>
    <cfRule type="duplicateValues" dxfId="2383" priority="3403"/>
    <cfRule type="duplicateValues" dxfId="2382" priority="2688"/>
    <cfRule type="duplicateValues" dxfId="2381" priority="2687"/>
    <cfRule type="duplicateValues" dxfId="2380" priority="3222"/>
    <cfRule type="duplicateValues" dxfId="2379" priority="3221"/>
    <cfRule type="duplicateValues" dxfId="2378" priority="3109"/>
    <cfRule type="duplicateValues" dxfId="2377" priority="1538"/>
    <cfRule type="duplicateValues" dxfId="2376" priority="1539"/>
    <cfRule type="duplicateValues" dxfId="2375" priority="1540"/>
    <cfRule type="duplicateValues" dxfId="2374" priority="2085"/>
    <cfRule type="duplicateValues" dxfId="2373" priority="2200"/>
    <cfRule type="duplicateValues" dxfId="2372" priority="3799"/>
    <cfRule type="duplicateValues" dxfId="2371" priority="3798"/>
    <cfRule type="duplicateValues" dxfId="2370" priority="1863"/>
    <cfRule type="duplicateValues" dxfId="2369" priority="2873"/>
    <cfRule type="duplicateValues" dxfId="2368" priority="2874"/>
    <cfRule type="duplicateValues" dxfId="2367" priority="2875"/>
    <cfRule type="duplicateValues" dxfId="2366" priority="2084"/>
    <cfRule type="duplicateValues" dxfId="2365" priority="1547"/>
    <cfRule type="duplicateValues" dxfId="2364" priority="1548"/>
    <cfRule type="duplicateValues" dxfId="2363" priority="1862"/>
    <cfRule type="duplicateValues" dxfId="2362" priority="1858"/>
    <cfRule type="duplicateValues" dxfId="2361" priority="1857"/>
    <cfRule type="duplicateValues" dxfId="2360" priority="3797"/>
    <cfRule type="duplicateValues" dxfId="2359" priority="1385"/>
    <cfRule type="duplicateValues" dxfId="2358" priority="1386"/>
    <cfRule type="duplicateValues" dxfId="2357" priority="1549"/>
    <cfRule type="duplicateValues" dxfId="2356" priority="1550"/>
    <cfRule type="duplicateValues" dxfId="2355" priority="1551"/>
    <cfRule type="duplicateValues" dxfId="2354" priority="1856"/>
    <cfRule type="duplicateValues" dxfId="2353" priority="1849"/>
    <cfRule type="duplicateValues" dxfId="2352" priority="2609"/>
    <cfRule type="duplicateValues" dxfId="2351" priority="1552"/>
    <cfRule type="duplicateValues" dxfId="2350" priority="2083"/>
    <cfRule type="duplicateValues" dxfId="2349" priority="3217"/>
    <cfRule type="duplicateValues" dxfId="2348" priority="2610"/>
    <cfRule type="duplicateValues" dxfId="2347" priority="2611"/>
    <cfRule type="duplicateValues" dxfId="2346" priority="1848"/>
    <cfRule type="duplicateValues" dxfId="2345" priority="2199"/>
    <cfRule type="duplicateValues" dxfId="2344" priority="2198"/>
    <cfRule type="duplicateValues" dxfId="2343" priority="2158"/>
    <cfRule type="duplicateValues" dxfId="2342" priority="2157"/>
    <cfRule type="duplicateValues" dxfId="2341" priority="1559"/>
    <cfRule type="duplicateValues" dxfId="2340" priority="1560"/>
    <cfRule type="duplicateValues" dxfId="2339" priority="1847"/>
    <cfRule type="duplicateValues" dxfId="2338" priority="2156"/>
    <cfRule type="duplicateValues" dxfId="2337" priority="2134"/>
    <cfRule type="duplicateValues" dxfId="2336" priority="1387"/>
    <cfRule type="duplicateValues" dxfId="2335" priority="1394"/>
    <cfRule type="duplicateValues" dxfId="2334" priority="1395"/>
    <cfRule type="duplicateValues" dxfId="2333" priority="1561"/>
    <cfRule type="duplicateValues" dxfId="2332" priority="1568"/>
    <cfRule type="duplicateValues" dxfId="2331" priority="1569"/>
    <cfRule type="duplicateValues" dxfId="2330" priority="2477"/>
    <cfRule type="duplicateValues" dxfId="2329" priority="1840"/>
    <cfRule type="duplicateValues" dxfId="2328" priority="1839"/>
    <cfRule type="duplicateValues" dxfId="2327" priority="1838"/>
    <cfRule type="duplicateValues" dxfId="2326" priority="1837"/>
    <cfRule type="duplicateValues" dxfId="2325" priority="1396"/>
    <cfRule type="duplicateValues" dxfId="2324" priority="1403"/>
    <cfRule type="duplicateValues" dxfId="2323" priority="1404"/>
    <cfRule type="duplicateValues" dxfId="2322" priority="1405"/>
    <cfRule type="duplicateValues" dxfId="2321" priority="2478"/>
    <cfRule type="duplicateValues" dxfId="2320" priority="2479"/>
    <cfRule type="duplicateValues" dxfId="2319" priority="2133"/>
    <cfRule type="duplicateValues" dxfId="2318" priority="1406"/>
    <cfRule type="duplicateValues" dxfId="2317" priority="1407"/>
    <cfRule type="duplicateValues" dxfId="2316" priority="1836"/>
    <cfRule type="duplicateValues" dxfId="2315" priority="1408"/>
    <cfRule type="duplicateValues" dxfId="2314" priority="1415"/>
    <cfRule type="duplicateValues" dxfId="2313" priority="1416"/>
    <cfRule type="duplicateValues" dxfId="2312" priority="2132"/>
    <cfRule type="duplicateValues" dxfId="2311" priority="2122"/>
    <cfRule type="duplicateValues" dxfId="2310" priority="2121"/>
    <cfRule type="duplicateValues" dxfId="2309" priority="1835"/>
    <cfRule type="duplicateValues" dxfId="2308" priority="2120"/>
    <cfRule type="duplicateValues" dxfId="2307" priority="2113"/>
    <cfRule type="duplicateValues" dxfId="2306" priority="1417"/>
    <cfRule type="duplicateValues" dxfId="2305" priority="1424"/>
    <cfRule type="duplicateValues" dxfId="2304" priority="1425"/>
    <cfRule type="duplicateValues" dxfId="2303" priority="1570"/>
    <cfRule type="duplicateValues" dxfId="2302" priority="1574"/>
    <cfRule type="duplicateValues" dxfId="2301" priority="1575"/>
    <cfRule type="duplicateValues" dxfId="2300" priority="2112"/>
    <cfRule type="duplicateValues" dxfId="2299" priority="2111"/>
    <cfRule type="duplicateValues" dxfId="2298" priority="3041"/>
    <cfRule type="duplicateValues" dxfId="2297" priority="3649"/>
    <cfRule type="duplicateValues" dxfId="2296" priority="3648"/>
    <cfRule type="duplicateValues" dxfId="2295" priority="3647"/>
    <cfRule type="duplicateValues" dxfId="2294" priority="1576"/>
    <cfRule type="duplicateValues" dxfId="2293" priority="3042"/>
    <cfRule type="duplicateValues" dxfId="2292" priority="3043"/>
    <cfRule type="duplicateValues" dxfId="2291" priority="1426"/>
    <cfRule type="duplicateValues" dxfId="2290" priority="1430"/>
    <cfRule type="duplicateValues" dxfId="2289" priority="1431"/>
    <cfRule type="duplicateValues" dxfId="2288" priority="1990"/>
    <cfRule type="duplicateValues" dxfId="2287" priority="1583"/>
    <cfRule type="duplicateValues" dxfId="2286" priority="1584"/>
    <cfRule type="duplicateValues" dxfId="2285" priority="1585"/>
    <cfRule type="duplicateValues" dxfId="2284" priority="1592"/>
    <cfRule type="duplicateValues" dxfId="2283" priority="1593"/>
    <cfRule type="duplicateValues" dxfId="2282" priority="1594"/>
    <cfRule type="duplicateValues" dxfId="2281" priority="1604"/>
    <cfRule type="duplicateValues" dxfId="2280" priority="1605"/>
    <cfRule type="duplicateValues" dxfId="2279" priority="1606"/>
    <cfRule type="duplicateValues" dxfId="2278" priority="2012"/>
    <cfRule type="duplicateValues" dxfId="2277" priority="2013"/>
    <cfRule type="duplicateValues" dxfId="2276" priority="2104"/>
    <cfRule type="duplicateValues" dxfId="2275" priority="1625"/>
    <cfRule type="duplicateValues" dxfId="2274" priority="1626"/>
    <cfRule type="duplicateValues" dxfId="2273" priority="1627"/>
    <cfRule type="duplicateValues" dxfId="2272" priority="1432"/>
    <cfRule type="duplicateValues" dxfId="2271" priority="3401"/>
    <cfRule type="duplicateValues" dxfId="2270" priority="1864"/>
    <cfRule type="duplicateValues" dxfId="2269" priority="3516"/>
    <cfRule type="duplicateValues" dxfId="2268" priority="2102"/>
    <cfRule type="duplicateValues" dxfId="2267" priority="2101"/>
    <cfRule type="duplicateValues" dxfId="2266" priority="1634"/>
    <cfRule type="duplicateValues" dxfId="2265" priority="1635"/>
    <cfRule type="duplicateValues" dxfId="2264" priority="1636"/>
    <cfRule type="duplicateValues" dxfId="2263" priority="2100"/>
    <cfRule type="duplicateValues" dxfId="2262" priority="2099"/>
    <cfRule type="duplicateValues" dxfId="2261" priority="2098"/>
    <cfRule type="duplicateValues" dxfId="2260" priority="1640"/>
    <cfRule type="duplicateValues" dxfId="2259" priority="1641"/>
    <cfRule type="duplicateValues" dxfId="2258" priority="1642"/>
    <cfRule type="duplicateValues" dxfId="2257" priority="1643"/>
    <cfRule type="duplicateValues" dxfId="2256" priority="1644"/>
    <cfRule type="duplicateValues" dxfId="2255" priority="1645"/>
    <cfRule type="duplicateValues" dxfId="2254" priority="2097"/>
    <cfRule type="duplicateValues" dxfId="2253" priority="2096"/>
    <cfRule type="duplicateValues" dxfId="2252" priority="2095"/>
    <cfRule type="duplicateValues" dxfId="2251" priority="1828"/>
    <cfRule type="duplicateValues" dxfId="2250" priority="1827"/>
    <cfRule type="duplicateValues" dxfId="2249" priority="2094"/>
    <cfRule type="duplicateValues" dxfId="2248" priority="1649"/>
    <cfRule type="duplicateValues" dxfId="2247" priority="1650"/>
    <cfRule type="duplicateValues" dxfId="2246" priority="1651"/>
    <cfRule type="duplicateValues" dxfId="2245" priority="1652"/>
    <cfRule type="duplicateValues" dxfId="2244" priority="1653"/>
    <cfRule type="duplicateValues" dxfId="2243" priority="1826"/>
    <cfRule type="duplicateValues" dxfId="2242" priority="2093"/>
    <cfRule type="duplicateValues" dxfId="2241" priority="2082"/>
    <cfRule type="duplicateValues" dxfId="2240" priority="2416"/>
    <cfRule type="duplicateValues" dxfId="2239" priority="2415"/>
    <cfRule type="duplicateValues" dxfId="2238" priority="2414"/>
    <cfRule type="duplicateValues" dxfId="2237" priority="1654"/>
    <cfRule type="duplicateValues" dxfId="2236" priority="1655"/>
    <cfRule type="duplicateValues" dxfId="2235" priority="1656"/>
    <cfRule type="duplicateValues" dxfId="2234" priority="2725"/>
    <cfRule type="duplicateValues" dxfId="2233" priority="2599"/>
    <cfRule type="duplicateValues" dxfId="2232" priority="2598"/>
    <cfRule type="duplicateValues" dxfId="2231" priority="2597"/>
    <cfRule type="duplicateValues" dxfId="2230" priority="1819"/>
    <cfRule type="duplicateValues" dxfId="2229" priority="1818"/>
    <cfRule type="duplicateValues" dxfId="2228" priority="3385"/>
    <cfRule type="duplicateValues" dxfId="2227" priority="3384"/>
    <cfRule type="duplicateValues" dxfId="2226" priority="3383"/>
    <cfRule type="duplicateValues" dxfId="2225" priority="3216"/>
    <cfRule type="duplicateValues" dxfId="2224" priority="3215"/>
    <cfRule type="duplicateValues" dxfId="2223" priority="3515"/>
    <cfRule type="duplicateValues" dxfId="2222" priority="1817"/>
    <cfRule type="duplicateValues" dxfId="2221" priority="2081"/>
    <cfRule type="duplicateValues" dxfId="2220" priority="2059"/>
    <cfRule type="duplicateValues" dxfId="2219" priority="2590"/>
    <cfRule type="duplicateValues" dxfId="2218" priority="2589"/>
    <cfRule type="duplicateValues" dxfId="2217" priority="2588"/>
    <cfRule type="duplicateValues" dxfId="2216" priority="3161"/>
    <cfRule type="duplicateValues" dxfId="2215" priority="3500"/>
    <cfRule type="duplicateValues" dxfId="2214" priority="3501"/>
    <cfRule type="duplicateValues" dxfId="2213" priority="3502"/>
    <cfRule type="duplicateValues" dxfId="2212" priority="3208"/>
    <cfRule type="duplicateValues" dxfId="2211" priority="3372"/>
    <cfRule type="duplicateValues" dxfId="2210" priority="3371"/>
    <cfRule type="duplicateValues" dxfId="2209" priority="2581"/>
    <cfRule type="duplicateValues" dxfId="2208" priority="2580"/>
    <cfRule type="duplicateValues" dxfId="2207" priority="2579"/>
    <cfRule type="duplicateValues" dxfId="2206" priority="3364"/>
    <cfRule type="duplicateValues" dxfId="2205" priority="3207"/>
    <cfRule type="duplicateValues" dxfId="2204" priority="3363"/>
    <cfRule type="duplicateValues" dxfId="2203" priority="3362"/>
    <cfRule type="duplicateValues" dxfId="2202" priority="2404"/>
    <cfRule type="duplicateValues" dxfId="2201" priority="1657"/>
    <cfRule type="duplicateValues" dxfId="2200" priority="3206"/>
    <cfRule type="duplicateValues" dxfId="2199" priority="2067"/>
    <cfRule type="duplicateValues" dxfId="2198" priority="2077"/>
    <cfRule type="duplicateValues" dxfId="2197" priority="2066"/>
    <cfRule type="duplicateValues" dxfId="2196" priority="1949"/>
    <cfRule type="duplicateValues" dxfId="2195" priority="2403"/>
    <cfRule type="duplicateValues" dxfId="2194" priority="2402"/>
    <cfRule type="duplicateValues" dxfId="2193" priority="3358"/>
    <cfRule type="duplicateValues" dxfId="2192" priority="1950"/>
    <cfRule type="duplicateValues" dxfId="2191" priority="1951"/>
    <cfRule type="duplicateValues" dxfId="2190" priority="2057"/>
    <cfRule type="duplicateValues" dxfId="2189" priority="2068"/>
    <cfRule type="duplicateValues" dxfId="2188" priority="2076"/>
    <cfRule type="duplicateValues" dxfId="2187" priority="2075"/>
    <cfRule type="duplicateValues" dxfId="2186" priority="3357"/>
    <cfRule type="duplicateValues" dxfId="2185" priority="3356"/>
    <cfRule type="duplicateValues" dxfId="2184" priority="2575"/>
    <cfRule type="duplicateValues" dxfId="2183" priority="2574"/>
    <cfRule type="duplicateValues" dxfId="2182" priority="2573"/>
    <cfRule type="duplicateValues" dxfId="2181" priority="3349"/>
    <cfRule type="duplicateValues" dxfId="2180" priority="2074"/>
    <cfRule type="duplicateValues" dxfId="2179" priority="3116"/>
    <cfRule type="duplicateValues" dxfId="2178" priority="1952"/>
    <cfRule type="duplicateValues" dxfId="2177" priority="1953"/>
    <cfRule type="duplicateValues" dxfId="2176" priority="3348"/>
    <cfRule type="duplicateValues" dxfId="2175" priority="3347"/>
    <cfRule type="duplicateValues" dxfId="2174" priority="1871"/>
    <cfRule type="duplicateValues" dxfId="2173" priority="1872"/>
    <cfRule type="duplicateValues" dxfId="2172" priority="1873"/>
    <cfRule type="duplicateValues" dxfId="2171" priority="3373"/>
    <cfRule type="duplicateValues" dxfId="2170" priority="3117"/>
    <cfRule type="duplicateValues" dxfId="2169" priority="3118"/>
    <cfRule type="duplicateValues" dxfId="2168" priority="317"/>
    <cfRule type="duplicateValues" dxfId="2167" priority="318"/>
    <cfRule type="duplicateValues" dxfId="2166" priority="319"/>
    <cfRule type="duplicateValues" dxfId="2165" priority="1880"/>
    <cfRule type="duplicateValues" dxfId="2164" priority="1881"/>
    <cfRule type="duplicateValues" dxfId="2163" priority="1882"/>
    <cfRule type="duplicateValues" dxfId="2162" priority="3062"/>
    <cfRule type="duplicateValues" dxfId="2161" priority="3063"/>
    <cfRule type="duplicateValues" dxfId="2160" priority="3064"/>
    <cfRule type="duplicateValues" dxfId="2159" priority="2014"/>
    <cfRule type="duplicateValues" dxfId="2158" priority="1661"/>
    <cfRule type="duplicateValues" dxfId="2157" priority="1662"/>
    <cfRule type="duplicateValues" dxfId="2156" priority="1663"/>
    <cfRule type="duplicateValues" dxfId="2155" priority="1664"/>
    <cfRule type="duplicateValues" dxfId="2154" priority="1665"/>
    <cfRule type="duplicateValues" dxfId="2153" priority="1666"/>
    <cfRule type="duplicateValues" dxfId="2152" priority="1667"/>
    <cfRule type="duplicateValues" dxfId="2151" priority="1668"/>
    <cfRule type="duplicateValues" dxfId="2150" priority="1669"/>
    <cfRule type="duplicateValues" dxfId="2149" priority="1670"/>
    <cfRule type="duplicateValues" dxfId="2148" priority="1671"/>
    <cfRule type="duplicateValues" dxfId="2147" priority="1672"/>
    <cfRule type="duplicateValues" dxfId="2146" priority="2536"/>
    <cfRule type="duplicateValues" dxfId="2145" priority="1892"/>
    <cfRule type="duplicateValues" dxfId="2144" priority="2535"/>
    <cfRule type="duplicateValues" dxfId="2143" priority="3137"/>
    <cfRule type="duplicateValues" dxfId="2142" priority="1679"/>
    <cfRule type="duplicateValues" dxfId="2141" priority="1680"/>
    <cfRule type="duplicateValues" dxfId="2140" priority="1954"/>
    <cfRule type="duplicateValues" dxfId="2139" priority="1955"/>
    <cfRule type="duplicateValues" dxfId="2138" priority="1956"/>
    <cfRule type="duplicateValues" dxfId="2137" priority="1681"/>
    <cfRule type="duplicateValues" dxfId="2136" priority="1688"/>
    <cfRule type="duplicateValues" dxfId="2135" priority="1689"/>
    <cfRule type="duplicateValues" dxfId="2134" priority="1690"/>
    <cfRule type="duplicateValues" dxfId="2133" priority="1700"/>
    <cfRule type="duplicateValues" dxfId="2132" priority="1701"/>
    <cfRule type="duplicateValues" dxfId="2131" priority="1702"/>
    <cfRule type="duplicateValues" dxfId="2130" priority="1724"/>
    <cfRule type="duplicateValues" dxfId="2129" priority="1725"/>
    <cfRule type="duplicateValues" dxfId="2128" priority="3138"/>
    <cfRule type="duplicateValues" dxfId="2127" priority="3139"/>
    <cfRule type="duplicateValues" dxfId="2126" priority="3071"/>
    <cfRule type="duplicateValues" dxfId="2125" priority="1726"/>
    <cfRule type="duplicateValues" dxfId="2124" priority="1893"/>
    <cfRule type="duplicateValues" dxfId="2123" priority="1894"/>
    <cfRule type="duplicateValues" dxfId="2122" priority="1913"/>
    <cfRule type="duplicateValues" dxfId="2121" priority="3072"/>
    <cfRule type="duplicateValues" dxfId="2120" priority="3073"/>
    <cfRule type="duplicateValues" dxfId="2119" priority="1914"/>
    <cfRule type="duplicateValues" dxfId="2118" priority="1915"/>
    <cfRule type="duplicateValues" dxfId="2117" priority="1922"/>
    <cfRule type="duplicateValues" dxfId="2116" priority="3547"/>
    <cfRule type="duplicateValues" dxfId="2115" priority="3546"/>
    <cfRule type="duplicateValues" dxfId="2114" priority="3545"/>
    <cfRule type="duplicateValues" dxfId="2113" priority="2073"/>
    <cfRule type="duplicateValues" dxfId="2112" priority="2072"/>
    <cfRule type="duplicateValues" dxfId="2111" priority="2058"/>
    <cfRule type="duplicateValues" dxfId="2110" priority="3077"/>
    <cfRule type="duplicateValues" dxfId="2109" priority="3078"/>
    <cfRule type="duplicateValues" dxfId="2108" priority="1923"/>
    <cfRule type="duplicateValues" dxfId="2107" priority="3079"/>
    <cfRule type="duplicateValues" dxfId="2106" priority="3080"/>
    <cfRule type="duplicateValues" dxfId="2105" priority="2966"/>
    <cfRule type="duplicateValues" dxfId="2104" priority="3081"/>
    <cfRule type="duplicateValues" dxfId="2103" priority="1924"/>
    <cfRule type="duplicateValues" dxfId="2102" priority="1928"/>
    <cfRule type="duplicateValues" dxfId="2101" priority="1929"/>
    <cfRule type="duplicateValues" dxfId="2100" priority="2968"/>
    <cfRule type="duplicateValues" dxfId="2099" priority="1957"/>
    <cfRule type="duplicateValues" dxfId="2098" priority="1958"/>
    <cfRule type="duplicateValues" dxfId="2097" priority="1959"/>
    <cfRule type="duplicateValues" dxfId="2096" priority="2566"/>
    <cfRule type="duplicateValues" dxfId="2095" priority="2565"/>
    <cfRule type="duplicateValues" dxfId="2094" priority="2564"/>
    <cfRule type="duplicateValues" dxfId="2093" priority="3082"/>
    <cfRule type="duplicateValues" dxfId="2092" priority="3125"/>
    <cfRule type="duplicateValues" dxfId="2091" priority="3529"/>
    <cfRule type="duplicateValues" dxfId="2090" priority="3126"/>
    <cfRule type="duplicateValues" dxfId="2089" priority="2975"/>
    <cfRule type="duplicateValues" dxfId="2088" priority="2976"/>
    <cfRule type="duplicateValues" dxfId="2087" priority="2977"/>
    <cfRule type="duplicateValues" dxfId="2086" priority="3307"/>
    <cfRule type="duplicateValues" dxfId="2085" priority="3306"/>
    <cfRule type="duplicateValues" dxfId="2084" priority="3305"/>
    <cfRule type="duplicateValues" dxfId="2083" priority="1930"/>
    <cfRule type="duplicateValues" dxfId="2082" priority="1931"/>
    <cfRule type="duplicateValues" dxfId="2081" priority="3528"/>
    <cfRule type="duplicateValues" dxfId="2080" priority="3527"/>
    <cfRule type="duplicateValues" dxfId="2079" priority="1932"/>
    <cfRule type="duplicateValues" dxfId="2078" priority="1933"/>
    <cfRule type="duplicateValues" dxfId="2077" priority="1960"/>
    <cfRule type="duplicateValues" dxfId="2076" priority="1967"/>
    <cfRule type="duplicateValues" dxfId="2075" priority="1937"/>
    <cfRule type="duplicateValues" dxfId="2074" priority="1938"/>
    <cfRule type="duplicateValues" dxfId="2073" priority="1939"/>
    <cfRule type="duplicateValues" dxfId="2072" priority="1968"/>
    <cfRule type="duplicateValues" dxfId="2071" priority="3127"/>
    <cfRule type="duplicateValues" dxfId="2070" priority="3086"/>
    <cfRule type="duplicateValues" dxfId="2069" priority="2967"/>
    <cfRule type="duplicateValues" dxfId="2068" priority="3087"/>
    <cfRule type="duplicateValues" dxfId="2067" priority="2984"/>
    <cfRule type="duplicateValues" dxfId="2066" priority="1940"/>
    <cfRule type="duplicateValues" dxfId="2065" priority="1941"/>
    <cfRule type="duplicateValues" dxfId="2064" priority="2557"/>
    <cfRule type="duplicateValues" dxfId="2063" priority="2985"/>
    <cfRule type="duplicateValues" dxfId="2062" priority="2556"/>
    <cfRule type="duplicateValues" dxfId="2061" priority="2555"/>
    <cfRule type="duplicateValues" dxfId="2060" priority="3283"/>
    <cfRule type="duplicateValues" dxfId="2059" priority="3282"/>
    <cfRule type="duplicateValues" dxfId="2058" priority="3281"/>
    <cfRule type="duplicateValues" dxfId="2057" priority="1942"/>
    <cfRule type="duplicateValues" dxfId="2056" priority="1943"/>
    <cfRule type="duplicateValues" dxfId="2055" priority="2986"/>
    <cfRule type="duplicateValues" dxfId="2054" priority="1944"/>
    <cfRule type="duplicateValues" dxfId="2053" priority="2987"/>
    <cfRule type="duplicateValues" dxfId="2052" priority="2988"/>
    <cfRule type="duplicateValues" dxfId="2051" priority="2554"/>
    <cfRule type="duplicateValues" dxfId="2050" priority="2553"/>
    <cfRule type="duplicateValues" dxfId="2049" priority="2552"/>
    <cfRule type="duplicateValues" dxfId="2048" priority="2989"/>
    <cfRule type="duplicateValues" dxfId="2047" priority="3088"/>
    <cfRule type="duplicateValues" dxfId="2046" priority="3089"/>
    <cfRule type="duplicateValues" dxfId="2045" priority="3090"/>
    <cfRule type="duplicateValues" dxfId="2044" priority="3271"/>
    <cfRule type="duplicateValues" dxfId="2043" priority="3270"/>
    <cfRule type="duplicateValues" dxfId="2042" priority="3269"/>
    <cfRule type="duplicateValues" dxfId="2041" priority="1945"/>
    <cfRule type="duplicateValues" dxfId="2040" priority="3508"/>
    <cfRule type="duplicateValues" dxfId="2039" priority="3507"/>
    <cfRule type="duplicateValues" dxfId="2038" priority="3262"/>
    <cfRule type="duplicateValues" dxfId="2037" priority="3261"/>
    <cfRule type="duplicateValues" dxfId="2036" priority="3091"/>
    <cfRule type="duplicateValues" dxfId="2035" priority="3092"/>
    <cfRule type="duplicateValues" dxfId="2034" priority="3093"/>
    <cfRule type="duplicateValues" dxfId="2033" priority="3260"/>
    <cfRule type="duplicateValues" dxfId="2032" priority="2545"/>
    <cfRule type="duplicateValues" dxfId="2031" priority="3491"/>
    <cfRule type="duplicateValues" dxfId="2030" priority="2544"/>
    <cfRule type="duplicateValues" dxfId="2029" priority="2543"/>
    <cfRule type="duplicateValues" dxfId="2028" priority="3253"/>
    <cfRule type="duplicateValues" dxfId="2027" priority="2996"/>
    <cfRule type="duplicateValues" dxfId="2026" priority="2997"/>
    <cfRule type="duplicateValues" dxfId="2025" priority="2998"/>
    <cfRule type="duplicateValues" dxfId="2024" priority="461"/>
    <cfRule type="duplicateValues" dxfId="2023" priority="462"/>
    <cfRule type="duplicateValues" dxfId="2022" priority="463"/>
    <cfRule type="duplicateValues" dxfId="2021" priority="3252"/>
    <cfRule type="duplicateValues" dxfId="2020" priority="3251"/>
    <cfRule type="duplicateValues" dxfId="2019" priority="3250"/>
    <cfRule type="duplicateValues" dxfId="2018" priority="3094"/>
    <cfRule type="duplicateValues" dxfId="2017" priority="2534"/>
    <cfRule type="duplicateValues" dxfId="2016" priority="3506"/>
    <cfRule type="duplicateValues" dxfId="2015" priority="3163"/>
    <cfRule type="duplicateValues" dxfId="2014" priority="3162"/>
    <cfRule type="duplicateValues" dxfId="2013" priority="2089"/>
    <cfRule type="duplicateValues" dxfId="2012" priority="3005"/>
    <cfRule type="duplicateValues" dxfId="2011" priority="2732"/>
    <cfRule type="duplicateValues" dxfId="2010" priority="2733"/>
    <cfRule type="duplicateValues" dxfId="2009" priority="2734"/>
    <cfRule type="duplicateValues" dxfId="2008" priority="2438"/>
    <cfRule type="duplicateValues" dxfId="2007" priority="2439"/>
    <cfRule type="duplicateValues" dxfId="2006" priority="2440"/>
    <cfRule type="duplicateValues" dxfId="2005" priority="3249"/>
    <cfRule type="duplicateValues" dxfId="2004" priority="3248"/>
    <cfRule type="duplicateValues" dxfId="2003" priority="3492"/>
    <cfRule type="duplicateValues" dxfId="2002" priority="2741"/>
    <cfRule type="duplicateValues" dxfId="2001" priority="2742"/>
    <cfRule type="duplicateValues" dxfId="2000" priority="2743"/>
    <cfRule type="duplicateValues" dxfId="1999" priority="3247"/>
    <cfRule type="duplicateValues" dxfId="1998" priority="3246"/>
    <cfRule type="duplicateValues" dxfId="1997" priority="3245"/>
    <cfRule type="duplicateValues" dxfId="1996" priority="3006"/>
    <cfRule type="duplicateValues" dxfId="1995" priority="3007"/>
    <cfRule type="duplicateValues" dxfId="1994" priority="1969"/>
    <cfRule type="duplicateValues" dxfId="1993" priority="3493"/>
    <cfRule type="duplicateValues" dxfId="1992" priority="3244"/>
    <cfRule type="duplicateValues" dxfId="1991" priority="1976"/>
    <cfRule type="duplicateValues" dxfId="1990" priority="2753"/>
    <cfRule type="duplicateValues" dxfId="1989" priority="2754"/>
    <cfRule type="duplicateValues" dxfId="1988" priority="2755"/>
    <cfRule type="duplicateValues" dxfId="1987" priority="2447"/>
    <cfRule type="duplicateValues" dxfId="1986" priority="2448"/>
    <cfRule type="duplicateValues" dxfId="1985" priority="2449"/>
    <cfRule type="duplicateValues" dxfId="1984" priority="1977"/>
    <cfRule type="duplicateValues" dxfId="1983" priority="3517"/>
    <cfRule type="duplicateValues" dxfId="1982" priority="3243"/>
    <cfRule type="duplicateValues" dxfId="1981" priority="3242"/>
    <cfRule type="duplicateValues" dxfId="1980" priority="3238"/>
    <cfRule type="duplicateValues" dxfId="1979" priority="3237"/>
    <cfRule type="duplicateValues" dxfId="1978" priority="3236"/>
    <cfRule type="duplicateValues" dxfId="1977" priority="3235"/>
    <cfRule type="duplicateValues" dxfId="1976" priority="3234"/>
    <cfRule type="duplicateValues" dxfId="1975" priority="3233"/>
    <cfRule type="duplicateValues" dxfId="1974" priority="3011"/>
    <cfRule type="duplicateValues" dxfId="1973" priority="2254"/>
    <cfRule type="duplicateValues" dxfId="1972" priority="3012"/>
    <cfRule type="duplicateValues" dxfId="1971" priority="3013"/>
    <cfRule type="duplicateValues" dxfId="1970" priority="3098"/>
    <cfRule type="duplicateValues" dxfId="1969" priority="2774"/>
    <cfRule type="duplicateValues" dxfId="1968" priority="2775"/>
    <cfRule type="duplicateValues" dxfId="1967" priority="2776"/>
    <cfRule type="duplicateValues" dxfId="1966" priority="3232"/>
    <cfRule type="duplicateValues" dxfId="1965" priority="3231"/>
    <cfRule type="duplicateValues" dxfId="1964" priority="3230"/>
    <cfRule type="duplicateValues" dxfId="1963" priority="3099"/>
    <cfRule type="duplicateValues" dxfId="1962" priority="3100"/>
    <cfRule type="duplicateValues" dxfId="1961" priority="3101"/>
    <cfRule type="duplicateValues" dxfId="1960" priority="2783"/>
    <cfRule type="duplicateValues" dxfId="1959" priority="2784"/>
    <cfRule type="duplicateValues" dxfId="1958" priority="2785"/>
    <cfRule type="duplicateValues" dxfId="1957" priority="3102"/>
    <cfRule type="duplicateValues" dxfId="1956" priority="3103"/>
    <cfRule type="duplicateValues" dxfId="1955" priority="3020"/>
    <cfRule type="duplicateValues" dxfId="1954" priority="2789"/>
    <cfRule type="duplicateValues" dxfId="1953" priority="2790"/>
    <cfRule type="duplicateValues" dxfId="1952" priority="2791"/>
    <cfRule type="duplicateValues" dxfId="1951" priority="2792"/>
    <cfRule type="duplicateValues" dxfId="1950" priority="2793"/>
    <cfRule type="duplicateValues" dxfId="1949" priority="2794"/>
    <cfRule type="duplicateValues" dxfId="1948" priority="3021"/>
    <cfRule type="duplicateValues" dxfId="1947" priority="3022"/>
    <cfRule type="duplicateValues" dxfId="1946" priority="1978"/>
    <cfRule type="duplicateValues" dxfId="1945" priority="2798"/>
    <cfRule type="duplicateValues" dxfId="1944" priority="2799"/>
    <cfRule type="duplicateValues" dxfId="1943" priority="2800"/>
    <cfRule type="duplicateValues" dxfId="1942" priority="2801"/>
    <cfRule type="duplicateValues" dxfId="1941" priority="2802"/>
    <cfRule type="duplicateValues" dxfId="1940" priority="2803"/>
    <cfRule type="duplicateValues" dxfId="1939" priority="2804"/>
    <cfRule type="duplicateValues" dxfId="1938" priority="2805"/>
    <cfRule type="duplicateValues" dxfId="1937" priority="2806"/>
    <cfRule type="duplicateValues" dxfId="1936" priority="1988"/>
    <cfRule type="duplicateValues" dxfId="1935" priority="1989"/>
    <cfRule type="duplicateValues" dxfId="1934" priority="2088"/>
    <cfRule type="duplicateValues" dxfId="1933" priority="2810"/>
    <cfRule type="duplicateValues" dxfId="1932" priority="2811"/>
    <cfRule type="duplicateValues" dxfId="1931" priority="2812"/>
    <cfRule type="duplicateValues" dxfId="1930" priority="2813"/>
    <cfRule type="duplicateValues" dxfId="1929" priority="2814"/>
    <cfRule type="duplicateValues" dxfId="1928" priority="2815"/>
    <cfRule type="duplicateValues" dxfId="1927" priority="2816"/>
    <cfRule type="duplicateValues" dxfId="1926" priority="2817"/>
    <cfRule type="duplicateValues" dxfId="1925" priority="2818"/>
    <cfRule type="duplicateValues" dxfId="1924" priority="2819"/>
    <cfRule type="duplicateValues" dxfId="1923" priority="2820"/>
    <cfRule type="duplicateValues" dxfId="1922" priority="2821"/>
    <cfRule type="duplicateValues" dxfId="1921" priority="2087"/>
    <cfRule type="duplicateValues" dxfId="1920" priority="2086"/>
    <cfRule type="duplicateValues" dxfId="1919" priority="3029"/>
    <cfRule type="duplicateValues" dxfId="1918" priority="3030"/>
    <cfRule type="duplicateValues" dxfId="1917" priority="3031"/>
    <cfRule type="duplicateValues" dxfId="1916" priority="3104"/>
    <cfRule type="duplicateValues" dxfId="1915" priority="2828"/>
    <cfRule type="duplicateValues" dxfId="1914" priority="2829"/>
    <cfRule type="duplicateValues" dxfId="1913" priority="2830"/>
    <cfRule type="duplicateValues" dxfId="1912" priority="2456"/>
    <cfRule type="duplicateValues" dxfId="1911" priority="2457"/>
    <cfRule type="duplicateValues" dxfId="1910" priority="2458"/>
    <cfRule type="duplicateValues" dxfId="1909" priority="2253"/>
    <cfRule type="duplicateValues" dxfId="1908" priority="1308"/>
    <cfRule type="duplicateValues" dxfId="1907" priority="1307"/>
    <cfRule type="duplicateValues" dxfId="1906" priority="1300"/>
    <cfRule type="duplicateValues" dxfId="1905" priority="1299"/>
    <cfRule type="duplicateValues" dxfId="1904" priority="1298"/>
    <cfRule type="duplicateValues" dxfId="1903" priority="1291"/>
    <cfRule type="duplicateValues" dxfId="1902" priority="1290"/>
    <cfRule type="duplicateValues" dxfId="1901" priority="1289"/>
    <cfRule type="duplicateValues" dxfId="1900" priority="1285"/>
    <cfRule type="duplicateValues" dxfId="1899" priority="1284"/>
    <cfRule type="duplicateValues" dxfId="1898" priority="1283"/>
    <cfRule type="duplicateValues" dxfId="1897" priority="1276"/>
    <cfRule type="duplicateValues" dxfId="1896" priority="1275"/>
    <cfRule type="duplicateValues" dxfId="1895" priority="1274"/>
    <cfRule type="duplicateValues" dxfId="1894" priority="1267"/>
    <cfRule type="duplicateValues" dxfId="1893" priority="1266"/>
    <cfRule type="duplicateValues" dxfId="1892" priority="1265"/>
    <cfRule type="duplicateValues" dxfId="1891" priority="1255"/>
    <cfRule type="duplicateValues" dxfId="1890" priority="1254"/>
    <cfRule type="duplicateValues" dxfId="1889" priority="1253"/>
    <cfRule type="duplicateValues" dxfId="1888" priority="2699"/>
    <cfRule type="duplicateValues" dxfId="1887" priority="2700"/>
    <cfRule type="duplicateValues" dxfId="1886" priority="2701"/>
    <cfRule type="duplicateValues" dxfId="1885" priority="1186"/>
    <cfRule type="duplicateValues" dxfId="1884" priority="1185"/>
    <cfRule type="duplicateValues" dxfId="1883" priority="1184"/>
    <cfRule type="duplicateValues" dxfId="1882" priority="1177"/>
    <cfRule type="duplicateValues" dxfId="1881" priority="1176"/>
    <cfRule type="duplicateValues" dxfId="1880" priority="1175"/>
    <cfRule type="duplicateValues" dxfId="1879" priority="1168"/>
    <cfRule type="duplicateValues" dxfId="1878" priority="1167"/>
    <cfRule type="duplicateValues" dxfId="1877" priority="1166"/>
    <cfRule type="duplicateValues" dxfId="1876" priority="1165"/>
    <cfRule type="duplicateValues" dxfId="1875" priority="1164"/>
    <cfRule type="duplicateValues" dxfId="1874" priority="1163"/>
    <cfRule type="duplicateValues" dxfId="1873" priority="1156"/>
    <cfRule type="duplicateValues" dxfId="1872" priority="1155"/>
    <cfRule type="duplicateValues" dxfId="1871" priority="1154"/>
    <cfRule type="duplicateValues" dxfId="1870" priority="1147"/>
    <cfRule type="duplicateValues" dxfId="1869" priority="1146"/>
    <cfRule type="duplicateValues" dxfId="1868" priority="1145"/>
    <cfRule type="duplicateValues" dxfId="1867" priority="1141"/>
    <cfRule type="duplicateValues" dxfId="1866" priority="1140"/>
    <cfRule type="duplicateValues" dxfId="1865" priority="1139"/>
    <cfRule type="duplicateValues" dxfId="1864" priority="1132"/>
    <cfRule type="duplicateValues" dxfId="1863" priority="1131"/>
    <cfRule type="duplicateValues" dxfId="1862" priority="1130"/>
    <cfRule type="duplicateValues" dxfId="1861" priority="1123"/>
    <cfRule type="duplicateValues" dxfId="1860" priority="1122"/>
    <cfRule type="duplicateValues" dxfId="1859" priority="1121"/>
    <cfRule type="duplicateValues" dxfId="1858" priority="1111"/>
    <cfRule type="duplicateValues" dxfId="1857" priority="1110"/>
    <cfRule type="duplicateValues" dxfId="1856" priority="1109"/>
    <cfRule type="duplicateValues" dxfId="1855" priority="4097"/>
    <cfRule type="duplicateValues" dxfId="1854" priority="4098"/>
    <cfRule type="duplicateValues" dxfId="1853" priority="4099"/>
    <cfRule type="duplicateValues" dxfId="1852" priority="2708"/>
    <cfRule type="duplicateValues" dxfId="1851" priority="2709"/>
    <cfRule type="duplicateValues" dxfId="1850" priority="2710"/>
    <cfRule type="duplicateValues" dxfId="1849" priority="1045"/>
    <cfRule type="duplicateValues" dxfId="1848" priority="1044"/>
    <cfRule type="duplicateValues" dxfId="1847" priority="1043"/>
    <cfRule type="duplicateValues" dxfId="1846" priority="1036"/>
    <cfRule type="duplicateValues" dxfId="1845" priority="2717"/>
    <cfRule type="duplicateValues" dxfId="1844" priority="2718"/>
    <cfRule type="duplicateValues" dxfId="1843" priority="1035"/>
    <cfRule type="duplicateValues" dxfId="1842" priority="1034"/>
    <cfRule type="duplicateValues" dxfId="1841" priority="1027"/>
    <cfRule type="duplicateValues" dxfId="1840" priority="1026"/>
    <cfRule type="duplicateValues" dxfId="1839" priority="1025"/>
    <cfRule type="duplicateValues" dxfId="1838" priority="1015"/>
    <cfRule type="duplicateValues" dxfId="1837" priority="1014"/>
    <cfRule type="duplicateValues" dxfId="1836" priority="1013"/>
    <cfRule type="duplicateValues" dxfId="1835" priority="991"/>
    <cfRule type="duplicateValues" dxfId="1834" priority="990"/>
    <cfRule type="duplicateValues" dxfId="1833" priority="989"/>
    <cfRule type="duplicateValues" dxfId="1832" priority="2719"/>
    <cfRule type="duplicateValues" dxfId="1831" priority="2432"/>
    <cfRule type="duplicateValues" dxfId="1830" priority="2433"/>
    <cfRule type="duplicateValues" dxfId="1829" priority="901"/>
    <cfRule type="duplicateValues" dxfId="1828" priority="900"/>
    <cfRule type="duplicateValues" dxfId="1827" priority="899"/>
    <cfRule type="duplicateValues" dxfId="1826" priority="892"/>
    <cfRule type="duplicateValues" dxfId="1825" priority="891"/>
    <cfRule type="duplicateValues" dxfId="1824" priority="890"/>
    <cfRule type="duplicateValues" dxfId="1823" priority="883"/>
    <cfRule type="duplicateValues" dxfId="1822" priority="882"/>
    <cfRule type="duplicateValues" dxfId="1821" priority="881"/>
    <cfRule type="duplicateValues" dxfId="1820" priority="871"/>
    <cfRule type="duplicateValues" dxfId="1819" priority="870"/>
    <cfRule type="duplicateValues" dxfId="1818" priority="869"/>
    <cfRule type="duplicateValues" dxfId="1817" priority="847"/>
    <cfRule type="duplicateValues" dxfId="1816" priority="846"/>
    <cfRule type="duplicateValues" dxfId="1815" priority="845"/>
    <cfRule type="duplicateValues" dxfId="1814" priority="2434"/>
    <cfRule type="duplicateValues" dxfId="1813" priority="2723"/>
    <cfRule type="duplicateValues" dxfId="1812" priority="2724"/>
    <cfRule type="duplicateValues" dxfId="1811" priority="751"/>
    <cfRule type="duplicateValues" dxfId="1810" priority="750"/>
    <cfRule type="duplicateValues" dxfId="1809" priority="749"/>
    <cfRule type="duplicateValues" dxfId="1808" priority="613"/>
    <cfRule type="duplicateValues" dxfId="1807" priority="612"/>
    <cfRule type="duplicateValues" dxfId="1806" priority="611"/>
    <cfRule type="duplicateValues" dxfId="1805" priority="604"/>
    <cfRule type="duplicateValues" dxfId="1804" priority="603"/>
    <cfRule type="duplicateValues" dxfId="1803" priority="602"/>
    <cfRule type="duplicateValues" dxfId="1802" priority="595"/>
    <cfRule type="duplicateValues" dxfId="1801" priority="594"/>
    <cfRule type="duplicateValues" dxfId="1800" priority="593"/>
    <cfRule type="duplicateValues" dxfId="1799" priority="583"/>
    <cfRule type="duplicateValues" dxfId="1798" priority="582"/>
    <cfRule type="duplicateValues" dxfId="1797" priority="581"/>
    <cfRule type="duplicateValues" dxfId="1796" priority="559"/>
    <cfRule type="duplicateValues" dxfId="1795" priority="558"/>
    <cfRule type="duplicateValues" dxfId="1794" priority="557"/>
  </conditionalFormatting>
  <conditionalFormatting sqref="P40">
    <cfRule type="duplicateValues" dxfId="1793" priority="1678"/>
    <cfRule type="duplicateValues" dxfId="1792" priority="2659"/>
    <cfRule type="duplicateValues" dxfId="1791" priority="2658"/>
    <cfRule type="duplicateValues" dxfId="1790" priority="2657"/>
    <cfRule type="duplicateValues" dxfId="1789" priority="2656"/>
    <cfRule type="duplicateValues" dxfId="1788" priority="2655"/>
    <cfRule type="duplicateValues" dxfId="1787" priority="2654"/>
    <cfRule type="duplicateValues" dxfId="1786" priority="1769"/>
    <cfRule type="duplicateValues" dxfId="1785" priority="1770"/>
    <cfRule type="duplicateValues" dxfId="1784" priority="1771"/>
    <cfRule type="duplicateValues" dxfId="1783" priority="2650"/>
    <cfRule type="duplicateValues" dxfId="1782" priority="2649"/>
    <cfRule type="duplicateValues" dxfId="1781" priority="2648"/>
    <cfRule type="duplicateValues" dxfId="1780" priority="2647"/>
    <cfRule type="duplicateValues" dxfId="1779" priority="1801"/>
    <cfRule type="duplicateValues" dxfId="1778" priority="1800"/>
    <cfRule type="duplicateValues" dxfId="1777" priority="2646"/>
    <cfRule type="duplicateValues" dxfId="1776" priority="2645"/>
    <cfRule type="duplicateValues" dxfId="1775" priority="2641"/>
    <cfRule type="duplicateValues" dxfId="1774" priority="1799"/>
    <cfRule type="duplicateValues" dxfId="1773" priority="1798"/>
    <cfRule type="duplicateValues" dxfId="1772" priority="1797"/>
    <cfRule type="duplicateValues" dxfId="1771" priority="2640"/>
    <cfRule type="duplicateValues" dxfId="1770" priority="2639"/>
    <cfRule type="duplicateValues" dxfId="1769" priority="1796"/>
    <cfRule type="duplicateValues" dxfId="1768" priority="1795"/>
    <cfRule type="duplicateValues" dxfId="1767" priority="1794"/>
    <cfRule type="duplicateValues" dxfId="1766" priority="1793"/>
    <cfRule type="duplicateValues" dxfId="1765" priority="1789"/>
    <cfRule type="duplicateValues" dxfId="1764" priority="1788"/>
    <cfRule type="duplicateValues" dxfId="1763" priority="413"/>
    <cfRule type="duplicateValues" dxfId="1762" priority="414"/>
    <cfRule type="duplicateValues" dxfId="1761" priority="415"/>
    <cfRule type="duplicateValues" dxfId="1760" priority="1786"/>
    <cfRule type="duplicateValues" dxfId="1759" priority="1785"/>
    <cfRule type="duplicateValues" dxfId="1758" priority="1784"/>
    <cfRule type="duplicateValues" dxfId="1757" priority="2632"/>
    <cfRule type="duplicateValues" dxfId="1756" priority="1780"/>
    <cfRule type="duplicateValues" dxfId="1755" priority="1779"/>
    <cfRule type="duplicateValues" dxfId="1754" priority="437"/>
    <cfRule type="duplicateValues" dxfId="1753" priority="438"/>
    <cfRule type="duplicateValues" dxfId="1752" priority="439"/>
    <cfRule type="duplicateValues" dxfId="1751" priority="1778"/>
    <cfRule type="duplicateValues" dxfId="1750" priority="449"/>
    <cfRule type="duplicateValues" dxfId="1749" priority="450"/>
    <cfRule type="duplicateValues" dxfId="1748" priority="451"/>
    <cfRule type="duplicateValues" dxfId="1747" priority="458"/>
    <cfRule type="duplicateValues" dxfId="1746" priority="459"/>
    <cfRule type="duplicateValues" dxfId="1745" priority="460"/>
    <cfRule type="duplicateValues" dxfId="1744" priority="1823"/>
    <cfRule type="duplicateValues" dxfId="1743" priority="2435"/>
    <cfRule type="duplicateValues" dxfId="1742" priority="2436"/>
    <cfRule type="duplicateValues" dxfId="1741" priority="2437"/>
    <cfRule type="duplicateValues" dxfId="1740" priority="2729"/>
    <cfRule type="duplicateValues" dxfId="1739" priority="2730"/>
    <cfRule type="duplicateValues" dxfId="1738" priority="2731"/>
    <cfRule type="duplicateValues" dxfId="1737" priority="2444"/>
    <cfRule type="duplicateValues" dxfId="1736" priority="2445"/>
    <cfRule type="duplicateValues" dxfId="1735" priority="2446"/>
    <cfRule type="duplicateValues" dxfId="1734" priority="2631"/>
    <cfRule type="duplicateValues" dxfId="1733" priority="2630"/>
    <cfRule type="duplicateValues" dxfId="1732" priority="3497"/>
    <cfRule type="duplicateValues" dxfId="1731" priority="2771"/>
    <cfRule type="duplicateValues" dxfId="1730" priority="2772"/>
    <cfRule type="duplicateValues" dxfId="1729" priority="2773"/>
    <cfRule type="duplicateValues" dxfId="1728" priority="2780"/>
    <cfRule type="duplicateValues" dxfId="1727" priority="2781"/>
    <cfRule type="duplicateValues" dxfId="1726" priority="2782"/>
    <cfRule type="duplicateValues" dxfId="1725" priority="2786"/>
    <cfRule type="duplicateValues" dxfId="1724" priority="2787"/>
    <cfRule type="duplicateValues" dxfId="1723" priority="2788"/>
    <cfRule type="duplicateValues" dxfId="1722" priority="2795"/>
    <cfRule type="duplicateValues" dxfId="1721" priority="2796"/>
    <cfRule type="duplicateValues" dxfId="1720" priority="2797"/>
    <cfRule type="duplicateValues" dxfId="1719" priority="2807"/>
    <cfRule type="duplicateValues" dxfId="1718" priority="2808"/>
    <cfRule type="duplicateValues" dxfId="1717" priority="2809"/>
    <cfRule type="duplicateValues" dxfId="1716" priority="2453"/>
    <cfRule type="duplicateValues" dxfId="1715" priority="2454"/>
    <cfRule type="duplicateValues" dxfId="1714" priority="2455"/>
    <cfRule type="duplicateValues" dxfId="1713" priority="2825"/>
    <cfRule type="duplicateValues" dxfId="1712" priority="2826"/>
    <cfRule type="duplicateValues" dxfId="1711" priority="2827"/>
    <cfRule type="duplicateValues" dxfId="1710" priority="2465"/>
    <cfRule type="duplicateValues" dxfId="1709" priority="2466"/>
    <cfRule type="duplicateValues" dxfId="1708" priority="2467"/>
    <cfRule type="duplicateValues" dxfId="1707" priority="2206"/>
    <cfRule type="duplicateValues" dxfId="1706" priority="2205"/>
    <cfRule type="duplicateValues" dxfId="1705" priority="2204"/>
    <cfRule type="duplicateValues" dxfId="1704" priority="3498"/>
    <cfRule type="duplicateValues" dxfId="1703" priority="3499"/>
    <cfRule type="duplicateValues" dxfId="1702" priority="2110"/>
    <cfRule type="duplicateValues" dxfId="1701" priority="2390"/>
    <cfRule type="duplicateValues" dxfId="1700" priority="2391"/>
    <cfRule type="duplicateValues" dxfId="1699" priority="2392"/>
    <cfRule type="duplicateValues" dxfId="1698" priority="2109"/>
    <cfRule type="duplicateValues" dxfId="1697" priority="2108"/>
    <cfRule type="duplicateValues" dxfId="1696" priority="2092"/>
    <cfRule type="duplicateValues" dxfId="1695" priority="2918"/>
    <cfRule type="duplicateValues" dxfId="1694" priority="2919"/>
    <cfRule type="duplicateValues" dxfId="1693" priority="2920"/>
    <cfRule type="duplicateValues" dxfId="1692" priority="2927"/>
    <cfRule type="duplicateValues" dxfId="1691" priority="2928"/>
    <cfRule type="duplicateValues" dxfId="1690" priority="2929"/>
    <cfRule type="duplicateValues" dxfId="1689" priority="2933"/>
    <cfRule type="duplicateValues" dxfId="1688" priority="2934"/>
    <cfRule type="duplicateValues" dxfId="1687" priority="2935"/>
    <cfRule type="duplicateValues" dxfId="1686" priority="2936"/>
    <cfRule type="duplicateValues" dxfId="1685" priority="2937"/>
    <cfRule type="duplicateValues" dxfId="1684" priority="2938"/>
    <cfRule type="duplicateValues" dxfId="1683" priority="2942"/>
    <cfRule type="duplicateValues" dxfId="1682" priority="2943"/>
    <cfRule type="duplicateValues" dxfId="1681" priority="2944"/>
    <cfRule type="duplicateValues" dxfId="1680" priority="2945"/>
    <cfRule type="duplicateValues" dxfId="1679" priority="2946"/>
    <cfRule type="duplicateValues" dxfId="1678" priority="2947"/>
    <cfRule type="duplicateValues" dxfId="1677" priority="2948"/>
    <cfRule type="duplicateValues" dxfId="1676" priority="2949"/>
    <cfRule type="duplicateValues" dxfId="1675" priority="2950"/>
    <cfRule type="duplicateValues" dxfId="1674" priority="2954"/>
    <cfRule type="duplicateValues" dxfId="1673" priority="2955"/>
    <cfRule type="duplicateValues" dxfId="1672" priority="2956"/>
    <cfRule type="duplicateValues" dxfId="1671" priority="2957"/>
    <cfRule type="duplicateValues" dxfId="1670" priority="2958"/>
    <cfRule type="duplicateValues" dxfId="1669" priority="2959"/>
    <cfRule type="duplicateValues" dxfId="1668" priority="2960"/>
    <cfRule type="duplicateValues" dxfId="1667" priority="2961"/>
    <cfRule type="duplicateValues" dxfId="1666" priority="2962"/>
    <cfRule type="duplicateValues" dxfId="1665" priority="2963"/>
    <cfRule type="duplicateValues" dxfId="1664" priority="2964"/>
    <cfRule type="duplicateValues" dxfId="1663" priority="2965"/>
    <cfRule type="duplicateValues" dxfId="1662" priority="2420"/>
    <cfRule type="duplicateValues" dxfId="1661" priority="2972"/>
    <cfRule type="duplicateValues" dxfId="1660" priority="2973"/>
    <cfRule type="duplicateValues" dxfId="1659" priority="2974"/>
    <cfRule type="duplicateValues" dxfId="1658" priority="2981"/>
    <cfRule type="duplicateValues" dxfId="1657" priority="2982"/>
    <cfRule type="duplicateValues" dxfId="1656" priority="2983"/>
    <cfRule type="duplicateValues" dxfId="1655" priority="2486"/>
    <cfRule type="duplicateValues" dxfId="1654" priority="2487"/>
    <cfRule type="duplicateValues" dxfId="1653" priority="2488"/>
    <cfRule type="duplicateValues" dxfId="1652" priority="2993"/>
    <cfRule type="duplicateValues" dxfId="1651" priority="2994"/>
    <cfRule type="duplicateValues" dxfId="1650" priority="2995"/>
    <cfRule type="duplicateValues" dxfId="1649" priority="2421"/>
    <cfRule type="duplicateValues" dxfId="1648" priority="2422"/>
    <cfRule type="duplicateValues" dxfId="1647" priority="2091"/>
    <cfRule type="duplicateValues" dxfId="1646" priority="2090"/>
    <cfRule type="duplicateValues" dxfId="1645" priority="2495"/>
    <cfRule type="duplicateValues" dxfId="1644" priority="2496"/>
    <cfRule type="duplicateValues" dxfId="1643" priority="2497"/>
    <cfRule type="duplicateValues" dxfId="1642" priority="3017"/>
    <cfRule type="duplicateValues" dxfId="1641" priority="3018"/>
    <cfRule type="duplicateValues" dxfId="1640" priority="3019"/>
    <cfRule type="duplicateValues" dxfId="1639" priority="2501"/>
    <cfRule type="duplicateValues" dxfId="1638" priority="2502"/>
    <cfRule type="duplicateValues" dxfId="1637" priority="2503"/>
    <cfRule type="duplicateValues" dxfId="1636" priority="2504"/>
    <cfRule type="duplicateValues" dxfId="1635" priority="2505"/>
    <cfRule type="duplicateValues" dxfId="1634" priority="2506"/>
    <cfRule type="duplicateValues" dxfId="1633" priority="2080"/>
    <cfRule type="duplicateValues" dxfId="1632" priority="2079"/>
    <cfRule type="duplicateValues" dxfId="1631" priority="2078"/>
    <cfRule type="duplicateValues" dxfId="1630" priority="2510"/>
    <cfRule type="duplicateValues" dxfId="1629" priority="2511"/>
    <cfRule type="duplicateValues" dxfId="1628" priority="2512"/>
    <cfRule type="duplicateValues" dxfId="1627" priority="3059"/>
    <cfRule type="duplicateValues" dxfId="1626" priority="3060"/>
    <cfRule type="duplicateValues" dxfId="1625" priority="3061"/>
    <cfRule type="duplicateValues" dxfId="1624" priority="3068"/>
    <cfRule type="duplicateValues" dxfId="1623" priority="3069"/>
    <cfRule type="duplicateValues" dxfId="1622" priority="3070"/>
    <cfRule type="duplicateValues" dxfId="1621" priority="3074"/>
    <cfRule type="duplicateValues" dxfId="1620" priority="3075"/>
    <cfRule type="duplicateValues" dxfId="1619" priority="3076"/>
    <cfRule type="duplicateValues" dxfId="1618" priority="3083"/>
    <cfRule type="duplicateValues" dxfId="1617" priority="3084"/>
    <cfRule type="duplicateValues" dxfId="1616" priority="3085"/>
    <cfRule type="duplicateValues" dxfId="1615" priority="3095"/>
    <cfRule type="duplicateValues" dxfId="1614" priority="3096"/>
    <cfRule type="duplicateValues" dxfId="1613" priority="3097"/>
    <cfRule type="duplicateValues" dxfId="1612" priority="2513"/>
    <cfRule type="duplicateValues" dxfId="1611" priority="2514"/>
    <cfRule type="duplicateValues" dxfId="1610" priority="2515"/>
    <cfRule type="duplicateValues" dxfId="1609" priority="3113"/>
    <cfRule type="duplicateValues" dxfId="1608" priority="3114"/>
    <cfRule type="duplicateValues" dxfId="1607" priority="3115"/>
    <cfRule type="duplicateValues" dxfId="1606" priority="2516"/>
    <cfRule type="duplicateValues" dxfId="1605" priority="2517"/>
    <cfRule type="duplicateValues" dxfId="1604" priority="2518"/>
    <cfRule type="duplicateValues" dxfId="1603" priority="2071"/>
    <cfRule type="duplicateValues" dxfId="1602" priority="2522"/>
    <cfRule type="duplicateValues" dxfId="1601" priority="2523"/>
    <cfRule type="duplicateValues" dxfId="1600" priority="2524"/>
    <cfRule type="duplicateValues" dxfId="1599" priority="2070"/>
    <cfRule type="duplicateValues" dxfId="1598" priority="2069"/>
    <cfRule type="duplicateValues" dxfId="1597" priority="2525"/>
    <cfRule type="duplicateValues" dxfId="1596" priority="2526"/>
    <cfRule type="duplicateValues" dxfId="1595" priority="2527"/>
    <cfRule type="duplicateValues" dxfId="1594" priority="2065"/>
    <cfRule type="duplicateValues" dxfId="1593" priority="2064"/>
    <cfRule type="duplicateValues" dxfId="1592" priority="2063"/>
    <cfRule type="duplicateValues" dxfId="1591" priority="2528"/>
    <cfRule type="duplicateValues" dxfId="1590" priority="2529"/>
    <cfRule type="duplicateValues" dxfId="1589" priority="2530"/>
    <cfRule type="duplicateValues" dxfId="1588" priority="2531"/>
    <cfRule type="duplicateValues" dxfId="1587" priority="2532"/>
    <cfRule type="duplicateValues" dxfId="1586" priority="2533"/>
    <cfRule type="duplicateValues" dxfId="1585" priority="2056"/>
    <cfRule type="duplicateValues" dxfId="1584" priority="2055"/>
    <cfRule type="duplicateValues" dxfId="1583" priority="2054"/>
    <cfRule type="duplicateValues" dxfId="1582" priority="1966"/>
    <cfRule type="duplicateValues" dxfId="1581" priority="2540"/>
    <cfRule type="duplicateValues" dxfId="1580" priority="2541"/>
    <cfRule type="duplicateValues" dxfId="1579" priority="2542"/>
    <cfRule type="duplicateValues" dxfId="1578" priority="1965"/>
    <cfRule type="duplicateValues" dxfId="1577" priority="1964"/>
    <cfRule type="duplicateValues" dxfId="1576" priority="1948"/>
    <cfRule type="duplicateValues" dxfId="1575" priority="3203"/>
    <cfRule type="duplicateValues" dxfId="1574" priority="3204"/>
    <cfRule type="duplicateValues" dxfId="1573" priority="3205"/>
    <cfRule type="duplicateValues" dxfId="1572" priority="3212"/>
    <cfRule type="duplicateValues" dxfId="1571" priority="3213"/>
    <cfRule type="duplicateValues" dxfId="1570" priority="3214"/>
    <cfRule type="duplicateValues" dxfId="1569" priority="3218"/>
    <cfRule type="duplicateValues" dxfId="1568" priority="3219"/>
    <cfRule type="duplicateValues" dxfId="1567" priority="3220"/>
    <cfRule type="duplicateValues" dxfId="1566" priority="3227"/>
    <cfRule type="duplicateValues" dxfId="1565" priority="3228"/>
    <cfRule type="duplicateValues" dxfId="1564" priority="3229"/>
    <cfRule type="duplicateValues" dxfId="1563" priority="3239"/>
    <cfRule type="duplicateValues" dxfId="1562" priority="3240"/>
    <cfRule type="duplicateValues" dxfId="1561" priority="3241"/>
    <cfRule type="duplicateValues" dxfId="1560" priority="3257"/>
    <cfRule type="duplicateValues" dxfId="1559" priority="3258"/>
    <cfRule type="duplicateValues" dxfId="1558" priority="3259"/>
    <cfRule type="duplicateValues" dxfId="1557" priority="1947"/>
    <cfRule type="duplicateValues" dxfId="1556" priority="1946"/>
    <cfRule type="duplicateValues" dxfId="1555" priority="2549"/>
    <cfRule type="duplicateValues" dxfId="1554" priority="2550"/>
    <cfRule type="duplicateValues" dxfId="1553" priority="2551"/>
    <cfRule type="duplicateValues" dxfId="1552" priority="1936"/>
    <cfRule type="duplicateValues" dxfId="1551" priority="1935"/>
    <cfRule type="duplicateValues" dxfId="1550" priority="1934"/>
    <cfRule type="duplicateValues" dxfId="1549" priority="2561"/>
    <cfRule type="duplicateValues" dxfId="1548" priority="2562"/>
    <cfRule type="duplicateValues" dxfId="1547" priority="2563"/>
    <cfRule type="duplicateValues" dxfId="1546" priority="1927"/>
    <cfRule type="duplicateValues" dxfId="1545" priority="1926"/>
    <cfRule type="duplicateValues" dxfId="1544" priority="1925"/>
    <cfRule type="duplicateValues" dxfId="1543" priority="2399"/>
    <cfRule type="duplicateValues" dxfId="1542" priority="2400"/>
    <cfRule type="duplicateValues" dxfId="1541" priority="2401"/>
    <cfRule type="duplicateValues" dxfId="1540" priority="1921"/>
    <cfRule type="duplicateValues" dxfId="1539" priority="1920"/>
    <cfRule type="duplicateValues" dxfId="1538" priority="1919"/>
    <cfRule type="duplicateValues" dxfId="1537" priority="1912"/>
    <cfRule type="duplicateValues" dxfId="1536" priority="1911"/>
    <cfRule type="duplicateValues" dxfId="1535" priority="1910"/>
    <cfRule type="duplicateValues" dxfId="1534" priority="1870"/>
    <cfRule type="duplicateValues" dxfId="1533" priority="3353"/>
    <cfRule type="duplicateValues" dxfId="1532" priority="3354"/>
    <cfRule type="duplicateValues" dxfId="1531" priority="3355"/>
    <cfRule type="duplicateValues" dxfId="1530" priority="2585"/>
    <cfRule type="duplicateValues" dxfId="1529" priority="2586"/>
    <cfRule type="duplicateValues" dxfId="1528" priority="2587"/>
    <cfRule type="duplicateValues" dxfId="1527" priority="2408"/>
    <cfRule type="duplicateValues" dxfId="1526" priority="2409"/>
    <cfRule type="duplicateValues" dxfId="1525" priority="2410"/>
    <cfRule type="duplicateValues" dxfId="1524" priority="2411"/>
    <cfRule type="duplicateValues" dxfId="1523" priority="2412"/>
    <cfRule type="duplicateValues" dxfId="1522" priority="2413"/>
    <cfRule type="duplicateValues" dxfId="1521" priority="1869"/>
    <cfRule type="duplicateValues" dxfId="1520" priority="1868"/>
    <cfRule type="duplicateValues" dxfId="1519" priority="1438"/>
    <cfRule type="duplicateValues" dxfId="1518" priority="1437"/>
    <cfRule type="duplicateValues" dxfId="1517" priority="1436"/>
    <cfRule type="duplicateValues" dxfId="1516" priority="1414"/>
    <cfRule type="duplicateValues" dxfId="1515" priority="1413"/>
    <cfRule type="duplicateValues" dxfId="1514" priority="1412"/>
    <cfRule type="duplicateValues" dxfId="1513" priority="1402"/>
    <cfRule type="duplicateValues" dxfId="1512" priority="1401"/>
    <cfRule type="duplicateValues" dxfId="1511" priority="1400"/>
    <cfRule type="duplicateValues" dxfId="1510" priority="1393"/>
    <cfRule type="duplicateValues" dxfId="1509" priority="1392"/>
    <cfRule type="duplicateValues" dxfId="1508" priority="1391"/>
    <cfRule type="duplicateValues" dxfId="1507" priority="1384"/>
    <cfRule type="duplicateValues" dxfId="1506" priority="2684"/>
    <cfRule type="duplicateValues" dxfId="1505" priority="2685"/>
    <cfRule type="duplicateValues" dxfId="1504" priority="2686"/>
    <cfRule type="duplicateValues" dxfId="1503" priority="1383"/>
    <cfRule type="duplicateValues" dxfId="1502" priority="1382"/>
    <cfRule type="duplicateValues" dxfId="1501" priority="1381"/>
    <cfRule type="duplicateValues" dxfId="1500" priority="1380"/>
    <cfRule type="duplicateValues" dxfId="1499" priority="1379"/>
    <cfRule type="duplicateValues" dxfId="1498" priority="1378"/>
    <cfRule type="duplicateValues" dxfId="1497" priority="1377"/>
    <cfRule type="duplicateValues" dxfId="1496" priority="1376"/>
    <cfRule type="duplicateValues" dxfId="1495" priority="1375"/>
    <cfRule type="duplicateValues" dxfId="1494" priority="1374"/>
    <cfRule type="duplicateValues" dxfId="1493" priority="1373"/>
    <cfRule type="duplicateValues" dxfId="1492" priority="1369"/>
    <cfRule type="duplicateValues" dxfId="1491" priority="1368"/>
    <cfRule type="duplicateValues" dxfId="1490" priority="1367"/>
    <cfRule type="duplicateValues" dxfId="1489" priority="1366"/>
    <cfRule type="duplicateValues" dxfId="1488" priority="2693"/>
    <cfRule type="duplicateValues" dxfId="1487" priority="2694"/>
    <cfRule type="duplicateValues" dxfId="1486" priority="2695"/>
    <cfRule type="duplicateValues" dxfId="1485" priority="1365"/>
    <cfRule type="duplicateValues" dxfId="1484" priority="1364"/>
    <cfRule type="duplicateValues" dxfId="1483" priority="1363"/>
    <cfRule type="duplicateValues" dxfId="1482" priority="1362"/>
    <cfRule type="duplicateValues" dxfId="1481" priority="1361"/>
    <cfRule type="duplicateValues" dxfId="1480" priority="1357"/>
    <cfRule type="duplicateValues" dxfId="1479" priority="1356"/>
    <cfRule type="duplicateValues" dxfId="1478" priority="1355"/>
    <cfRule type="duplicateValues" dxfId="1477" priority="1354"/>
    <cfRule type="duplicateValues" dxfId="1476" priority="1353"/>
    <cfRule type="duplicateValues" dxfId="1475" priority="1352"/>
    <cfRule type="duplicateValues" dxfId="1474" priority="1348"/>
    <cfRule type="duplicateValues" dxfId="1473" priority="1347"/>
    <cfRule type="duplicateValues" dxfId="1472" priority="1346"/>
    <cfRule type="duplicateValues" dxfId="1471" priority="1339"/>
    <cfRule type="duplicateValues" dxfId="1470" priority="1338"/>
    <cfRule type="duplicateValues" dxfId="1469" priority="1337"/>
    <cfRule type="duplicateValues" dxfId="1468" priority="1318"/>
    <cfRule type="duplicateValues" dxfId="1467" priority="1317"/>
    <cfRule type="duplicateValues" dxfId="1466" priority="1316"/>
    <cfRule type="duplicateValues" dxfId="1465" priority="1481"/>
    <cfRule type="duplicateValues" dxfId="1464" priority="1482"/>
    <cfRule type="duplicateValues" dxfId="1463" priority="1306"/>
    <cfRule type="duplicateValues" dxfId="1462" priority="1305"/>
    <cfRule type="duplicateValues" dxfId="1461" priority="1304"/>
    <cfRule type="duplicateValues" dxfId="1460" priority="1483"/>
    <cfRule type="duplicateValues" dxfId="1459" priority="1490"/>
    <cfRule type="duplicateValues" dxfId="1458" priority="1491"/>
    <cfRule type="duplicateValues" dxfId="1457" priority="1297"/>
    <cfRule type="duplicateValues" dxfId="1456" priority="1296"/>
    <cfRule type="duplicateValues" dxfId="1455" priority="1295"/>
    <cfRule type="duplicateValues" dxfId="1454" priority="1492"/>
    <cfRule type="duplicateValues" dxfId="1453" priority="1496"/>
    <cfRule type="duplicateValues" dxfId="1452" priority="1497"/>
    <cfRule type="duplicateValues" dxfId="1451" priority="1288"/>
    <cfRule type="duplicateValues" dxfId="1450" priority="1287"/>
    <cfRule type="duplicateValues" dxfId="1449" priority="1286"/>
    <cfRule type="duplicateValues" dxfId="1448" priority="1498"/>
    <cfRule type="duplicateValues" dxfId="1447" priority="1499"/>
    <cfRule type="duplicateValues" dxfId="1446" priority="1500"/>
    <cfRule type="duplicateValues" dxfId="1445" priority="1282"/>
    <cfRule type="duplicateValues" dxfId="1444" priority="1281"/>
    <cfRule type="duplicateValues" dxfId="1443" priority="1280"/>
    <cfRule type="duplicateValues" dxfId="1442" priority="1501"/>
    <cfRule type="duplicateValues" dxfId="1441" priority="1505"/>
    <cfRule type="duplicateValues" dxfId="1440" priority="1506"/>
    <cfRule type="duplicateValues" dxfId="1439" priority="1273"/>
    <cfRule type="duplicateValues" dxfId="1438" priority="1272"/>
    <cfRule type="duplicateValues" dxfId="1437" priority="1271"/>
    <cfRule type="duplicateValues" dxfId="1436" priority="1507"/>
    <cfRule type="duplicateValues" dxfId="1435" priority="1508"/>
    <cfRule type="duplicateValues" dxfId="1434" priority="1509"/>
    <cfRule type="duplicateValues" dxfId="1433" priority="1264"/>
    <cfRule type="duplicateValues" dxfId="1432" priority="1263"/>
    <cfRule type="duplicateValues" dxfId="1431" priority="1262"/>
    <cfRule type="duplicateValues" dxfId="1430" priority="1261"/>
    <cfRule type="duplicateValues" dxfId="1429" priority="1260"/>
    <cfRule type="duplicateValues" dxfId="1428" priority="1259"/>
    <cfRule type="duplicateValues" dxfId="1427" priority="1510"/>
    <cfRule type="duplicateValues" dxfId="1426" priority="1511"/>
    <cfRule type="duplicateValues" dxfId="1425" priority="1512"/>
    <cfRule type="duplicateValues" dxfId="1424" priority="1252"/>
    <cfRule type="duplicateValues" dxfId="1423" priority="1251"/>
    <cfRule type="duplicateValues" dxfId="1422" priority="1250"/>
    <cfRule type="duplicateValues" dxfId="1421" priority="1243"/>
    <cfRule type="duplicateValues" dxfId="1420" priority="1242"/>
    <cfRule type="duplicateValues" dxfId="1419" priority="1241"/>
    <cfRule type="duplicateValues" dxfId="1418" priority="1513"/>
    <cfRule type="duplicateValues" dxfId="1417" priority="1517"/>
    <cfRule type="duplicateValues" dxfId="1416" priority="1518"/>
    <cfRule type="duplicateValues" dxfId="1415" priority="467"/>
    <cfRule type="duplicateValues" dxfId="1414" priority="1519"/>
    <cfRule type="duplicateValues" dxfId="1413" priority="1520"/>
    <cfRule type="duplicateValues" dxfId="1412" priority="1521"/>
    <cfRule type="duplicateValues" dxfId="1411" priority="1522"/>
    <cfRule type="duplicateValues" dxfId="1410" priority="1523"/>
    <cfRule type="duplicateValues" dxfId="1409" priority="1524"/>
    <cfRule type="duplicateValues" dxfId="1408" priority="1174"/>
    <cfRule type="duplicateValues" dxfId="1407" priority="1173"/>
    <cfRule type="duplicateValues" dxfId="1406" priority="1172"/>
    <cfRule type="duplicateValues" dxfId="1405" priority="1525"/>
    <cfRule type="duplicateValues" dxfId="1404" priority="1526"/>
    <cfRule type="duplicateValues" dxfId="1403" priority="1527"/>
    <cfRule type="duplicateValues" dxfId="1402" priority="1528"/>
    <cfRule type="duplicateValues" dxfId="1401" priority="1535"/>
    <cfRule type="duplicateValues" dxfId="1400" priority="1536"/>
    <cfRule type="duplicateValues" dxfId="1399" priority="1162"/>
    <cfRule type="duplicateValues" dxfId="1398" priority="1161"/>
    <cfRule type="duplicateValues" dxfId="1397" priority="1160"/>
    <cfRule type="duplicateValues" dxfId="1396" priority="1537"/>
    <cfRule type="duplicateValues" dxfId="1395" priority="1544"/>
    <cfRule type="duplicateValues" dxfId="1394" priority="1545"/>
    <cfRule type="duplicateValues" dxfId="1393" priority="1153"/>
    <cfRule type="duplicateValues" dxfId="1392" priority="1152"/>
    <cfRule type="duplicateValues" dxfId="1391" priority="1151"/>
    <cfRule type="duplicateValues" dxfId="1390" priority="2677"/>
    <cfRule type="duplicateValues" dxfId="1389" priority="2676"/>
    <cfRule type="duplicateValues" dxfId="1388" priority="2675"/>
    <cfRule type="duplicateValues" dxfId="1387" priority="1144"/>
    <cfRule type="duplicateValues" dxfId="1386" priority="1143"/>
    <cfRule type="duplicateValues" dxfId="1385" priority="1142"/>
    <cfRule type="duplicateValues" dxfId="1384" priority="1546"/>
    <cfRule type="duplicateValues" dxfId="1383" priority="1556"/>
    <cfRule type="duplicateValues" dxfId="1382" priority="1557"/>
    <cfRule type="duplicateValues" dxfId="1381" priority="1138"/>
    <cfRule type="duplicateValues" dxfId="1380" priority="1137"/>
    <cfRule type="duplicateValues" dxfId="1379" priority="1136"/>
    <cfRule type="duplicateValues" dxfId="1378" priority="2674"/>
    <cfRule type="duplicateValues" dxfId="1377" priority="2673"/>
    <cfRule type="duplicateValues" dxfId="1376" priority="2672"/>
    <cfRule type="duplicateValues" dxfId="1375" priority="1129"/>
    <cfRule type="duplicateValues" dxfId="1374" priority="1128"/>
    <cfRule type="duplicateValues" dxfId="1373" priority="1127"/>
    <cfRule type="duplicateValues" dxfId="1372" priority="1558"/>
    <cfRule type="duplicateValues" dxfId="1371" priority="1846"/>
    <cfRule type="duplicateValues" dxfId="1370" priority="1845"/>
    <cfRule type="duplicateValues" dxfId="1369" priority="1120"/>
    <cfRule type="duplicateValues" dxfId="1368" priority="1119"/>
    <cfRule type="duplicateValues" dxfId="1367" priority="1118"/>
    <cfRule type="duplicateValues" dxfId="1366" priority="1117"/>
    <cfRule type="duplicateValues" dxfId="1365" priority="1116"/>
    <cfRule type="duplicateValues" dxfId="1364" priority="1115"/>
    <cfRule type="duplicateValues" dxfId="1363" priority="1844"/>
    <cfRule type="duplicateValues" dxfId="1362" priority="2671"/>
    <cfRule type="duplicateValues" dxfId="1361" priority="2670"/>
    <cfRule type="duplicateValues" dxfId="1360" priority="1108"/>
    <cfRule type="duplicateValues" dxfId="1359" priority="1107"/>
    <cfRule type="duplicateValues" dxfId="1358" priority="1106"/>
    <cfRule type="duplicateValues" dxfId="1357" priority="1099"/>
    <cfRule type="duplicateValues" dxfId="1356" priority="1098"/>
    <cfRule type="duplicateValues" dxfId="1355" priority="1097"/>
    <cfRule type="duplicateValues" dxfId="1354" priority="2669"/>
    <cfRule type="duplicateValues" dxfId="1353" priority="173"/>
    <cfRule type="duplicateValues" dxfId="1352" priority="174"/>
    <cfRule type="duplicateValues" dxfId="1351" priority="2705"/>
    <cfRule type="duplicateValues" dxfId="1350" priority="2706"/>
    <cfRule type="duplicateValues" dxfId="1349" priority="2707"/>
    <cfRule type="duplicateValues" dxfId="1348" priority="175"/>
    <cfRule type="duplicateValues" dxfId="1347" priority="1834"/>
    <cfRule type="duplicateValues" dxfId="1346" priority="1833"/>
    <cfRule type="duplicateValues" dxfId="1345" priority="2429"/>
    <cfRule type="duplicateValues" dxfId="1344" priority="2430"/>
    <cfRule type="duplicateValues" dxfId="1343" priority="2431"/>
    <cfRule type="duplicateValues" dxfId="1342" priority="2668"/>
    <cfRule type="duplicateValues" dxfId="1341" priority="2667"/>
    <cfRule type="duplicateValues" dxfId="1340" priority="2666"/>
    <cfRule type="duplicateValues" dxfId="1339" priority="1042"/>
    <cfRule type="duplicateValues" dxfId="1338" priority="1041"/>
    <cfRule type="duplicateValues" dxfId="1337" priority="1040"/>
    <cfRule type="duplicateValues" dxfId="1336" priority="1580"/>
    <cfRule type="duplicateValues" dxfId="1335" priority="1581"/>
    <cfRule type="duplicateValues" dxfId="1334" priority="1582"/>
    <cfRule type="duplicateValues" dxfId="1333" priority="1787"/>
    <cfRule type="duplicateValues" dxfId="1332" priority="1622"/>
    <cfRule type="duplicateValues" dxfId="1331" priority="1623"/>
    <cfRule type="duplicateValues" dxfId="1330" priority="1033"/>
    <cfRule type="duplicateValues" dxfId="1329" priority="1032"/>
    <cfRule type="duplicateValues" dxfId="1328" priority="1031"/>
    <cfRule type="duplicateValues" dxfId="1327" priority="1624"/>
    <cfRule type="duplicateValues" dxfId="1326" priority="1631"/>
    <cfRule type="duplicateValues" dxfId="1325" priority="1632"/>
    <cfRule type="duplicateValues" dxfId="1324" priority="1024"/>
    <cfRule type="duplicateValues" dxfId="1323" priority="1023"/>
    <cfRule type="duplicateValues" dxfId="1322" priority="1022"/>
    <cfRule type="duplicateValues" dxfId="1321" priority="1021"/>
    <cfRule type="duplicateValues" dxfId="1320" priority="1020"/>
    <cfRule type="duplicateValues" dxfId="1319" priority="1019"/>
    <cfRule type="duplicateValues" dxfId="1318" priority="1633"/>
    <cfRule type="duplicateValues" dxfId="1317" priority="1637"/>
    <cfRule type="duplicateValues" dxfId="1316" priority="1638"/>
    <cfRule type="duplicateValues" dxfId="1315" priority="1012"/>
    <cfRule type="duplicateValues" dxfId="1314" priority="1011"/>
    <cfRule type="duplicateValues" dxfId="1313" priority="1010"/>
    <cfRule type="duplicateValues" dxfId="1312" priority="1003"/>
    <cfRule type="duplicateValues" dxfId="1311" priority="1002"/>
    <cfRule type="duplicateValues" dxfId="1310" priority="1001"/>
    <cfRule type="duplicateValues" dxfId="1309" priority="997"/>
    <cfRule type="duplicateValues" dxfId="1308" priority="996"/>
    <cfRule type="duplicateValues" dxfId="1307" priority="995"/>
    <cfRule type="duplicateValues" dxfId="1306" priority="1639"/>
    <cfRule type="duplicateValues" dxfId="1305" priority="1646"/>
    <cfRule type="duplicateValues" dxfId="1304" priority="1647"/>
    <cfRule type="duplicateValues" dxfId="1303" priority="988"/>
    <cfRule type="duplicateValues" dxfId="1302" priority="987"/>
    <cfRule type="duplicateValues" dxfId="1301" priority="986"/>
    <cfRule type="duplicateValues" dxfId="1300" priority="979"/>
    <cfRule type="duplicateValues" dxfId="1299" priority="978"/>
    <cfRule type="duplicateValues" dxfId="1298" priority="977"/>
    <cfRule type="duplicateValues" dxfId="1297" priority="967"/>
    <cfRule type="duplicateValues" dxfId="1296" priority="966"/>
    <cfRule type="duplicateValues" dxfId="1295" priority="965"/>
    <cfRule type="duplicateValues" dxfId="1294" priority="1832"/>
    <cfRule type="duplicateValues" dxfId="1293" priority="1648"/>
    <cfRule type="duplicateValues" dxfId="1292" priority="1825"/>
    <cfRule type="duplicateValues" dxfId="1291" priority="1824"/>
    <cfRule type="duplicateValues" dxfId="1290" priority="2662"/>
    <cfRule type="duplicateValues" dxfId="1289" priority="2661"/>
    <cfRule type="duplicateValues" dxfId="1288" priority="898"/>
    <cfRule type="duplicateValues" dxfId="1287" priority="897"/>
    <cfRule type="duplicateValues" dxfId="1286" priority="896"/>
    <cfRule type="duplicateValues" dxfId="1285" priority="2660"/>
    <cfRule type="duplicateValues" dxfId="1284" priority="1816"/>
    <cfRule type="duplicateValues" dxfId="1283" priority="1815"/>
    <cfRule type="duplicateValues" dxfId="1282" priority="889"/>
    <cfRule type="duplicateValues" dxfId="1281" priority="888"/>
    <cfRule type="duplicateValues" dxfId="1280" priority="887"/>
    <cfRule type="duplicateValues" dxfId="1279" priority="269"/>
    <cfRule type="duplicateValues" dxfId="1278" priority="270"/>
    <cfRule type="duplicateValues" dxfId="1277" priority="271"/>
    <cfRule type="duplicateValues" dxfId="1276" priority="880"/>
    <cfRule type="duplicateValues" dxfId="1275" priority="879"/>
    <cfRule type="duplicateValues" dxfId="1274" priority="878"/>
    <cfRule type="duplicateValues" dxfId="1273" priority="877"/>
    <cfRule type="duplicateValues" dxfId="1272" priority="876"/>
    <cfRule type="duplicateValues" dxfId="1271" priority="875"/>
    <cfRule type="duplicateValues" dxfId="1270" priority="1814"/>
    <cfRule type="duplicateValues" dxfId="1269" priority="1813"/>
    <cfRule type="duplicateValues" dxfId="1268" priority="1812"/>
    <cfRule type="duplicateValues" dxfId="1267" priority="868"/>
    <cfRule type="duplicateValues" dxfId="1266" priority="867"/>
    <cfRule type="duplicateValues" dxfId="1265" priority="866"/>
    <cfRule type="duplicateValues" dxfId="1264" priority="859"/>
    <cfRule type="duplicateValues" dxfId="1263" priority="858"/>
    <cfRule type="duplicateValues" dxfId="1262" priority="857"/>
    <cfRule type="duplicateValues" dxfId="1261" priority="853"/>
    <cfRule type="duplicateValues" dxfId="1260" priority="852"/>
    <cfRule type="duplicateValues" dxfId="1259" priority="851"/>
    <cfRule type="duplicateValues" dxfId="1258" priority="1658"/>
    <cfRule type="duplicateValues" dxfId="1257" priority="1659"/>
    <cfRule type="duplicateValues" dxfId="1256" priority="1811"/>
    <cfRule type="duplicateValues" dxfId="1255" priority="844"/>
    <cfRule type="duplicateValues" dxfId="1254" priority="843"/>
    <cfRule type="duplicateValues" dxfId="1253" priority="842"/>
    <cfRule type="duplicateValues" dxfId="1252" priority="835"/>
    <cfRule type="duplicateValues" dxfId="1251" priority="834"/>
    <cfRule type="duplicateValues" dxfId="1250" priority="833"/>
    <cfRule type="duplicateValues" dxfId="1249" priority="823"/>
    <cfRule type="duplicateValues" dxfId="1248" priority="822"/>
    <cfRule type="duplicateValues" dxfId="1247" priority="821"/>
    <cfRule type="duplicateValues" dxfId="1246" priority="1810"/>
    <cfRule type="duplicateValues" dxfId="1245" priority="1809"/>
    <cfRule type="duplicateValues" dxfId="1244" priority="293"/>
    <cfRule type="duplicateValues" dxfId="1243" priority="757"/>
    <cfRule type="duplicateValues" dxfId="1242" priority="756"/>
    <cfRule type="duplicateValues" dxfId="1241" priority="755"/>
    <cfRule type="duplicateValues" dxfId="1240" priority="294"/>
    <cfRule type="duplicateValues" dxfId="1239" priority="295"/>
    <cfRule type="duplicateValues" dxfId="1238" priority="1808"/>
    <cfRule type="duplicateValues" dxfId="1237" priority="748"/>
    <cfRule type="duplicateValues" dxfId="1236" priority="747"/>
    <cfRule type="duplicateValues" dxfId="1235" priority="746"/>
    <cfRule type="duplicateValues" dxfId="1234" priority="739"/>
    <cfRule type="duplicateValues" dxfId="1233" priority="738"/>
    <cfRule type="duplicateValues" dxfId="1232" priority="737"/>
    <cfRule type="duplicateValues" dxfId="1231" priority="727"/>
    <cfRule type="duplicateValues" dxfId="1230" priority="726"/>
    <cfRule type="duplicateValues" dxfId="1229" priority="725"/>
    <cfRule type="duplicateValues" dxfId="1228" priority="703"/>
    <cfRule type="duplicateValues" dxfId="1227" priority="702"/>
    <cfRule type="duplicateValues" dxfId="1226" priority="701"/>
    <cfRule type="duplicateValues" dxfId="1225" priority="1807"/>
    <cfRule type="duplicateValues" dxfId="1224" priority="1806"/>
    <cfRule type="duplicateValues" dxfId="1223" priority="305"/>
    <cfRule type="duplicateValues" dxfId="1222" priority="610"/>
    <cfRule type="duplicateValues" dxfId="1221" priority="609"/>
    <cfRule type="duplicateValues" dxfId="1220" priority="608"/>
    <cfRule type="duplicateValues" dxfId="1219" priority="306"/>
    <cfRule type="duplicateValues" dxfId="1218" priority="307"/>
    <cfRule type="duplicateValues" dxfId="1217" priority="1805"/>
    <cfRule type="duplicateValues" dxfId="1216" priority="601"/>
    <cfRule type="duplicateValues" dxfId="1215" priority="600"/>
    <cfRule type="duplicateValues" dxfId="1214" priority="599"/>
    <cfRule type="duplicateValues" dxfId="1213" priority="314"/>
    <cfRule type="duplicateValues" dxfId="1212" priority="315"/>
    <cfRule type="duplicateValues" dxfId="1211" priority="316"/>
    <cfRule type="duplicateValues" dxfId="1210" priority="592"/>
    <cfRule type="duplicateValues" dxfId="1209" priority="591"/>
    <cfRule type="duplicateValues" dxfId="1208" priority="590"/>
    <cfRule type="duplicateValues" dxfId="1207" priority="589"/>
    <cfRule type="duplicateValues" dxfId="1206" priority="588"/>
    <cfRule type="duplicateValues" dxfId="1205" priority="587"/>
    <cfRule type="duplicateValues" dxfId="1204" priority="323"/>
    <cfRule type="duplicateValues" dxfId="1203" priority="324"/>
    <cfRule type="duplicateValues" dxfId="1202" priority="325"/>
    <cfRule type="duplicateValues" dxfId="1201" priority="580"/>
    <cfRule type="duplicateValues" dxfId="1200" priority="579"/>
    <cfRule type="duplicateValues" dxfId="1199" priority="578"/>
    <cfRule type="duplicateValues" dxfId="1198" priority="571"/>
    <cfRule type="duplicateValues" dxfId="1197" priority="570"/>
    <cfRule type="duplicateValues" dxfId="1196" priority="569"/>
    <cfRule type="duplicateValues" dxfId="1195" priority="565"/>
    <cfRule type="duplicateValues" dxfId="1194" priority="564"/>
    <cfRule type="duplicateValues" dxfId="1193" priority="563"/>
    <cfRule type="duplicateValues" dxfId="1192" priority="1660"/>
    <cfRule type="duplicateValues" dxfId="1191" priority="1676"/>
    <cfRule type="duplicateValues" dxfId="1190" priority="1677"/>
    <cfRule type="duplicateValues" dxfId="1189" priority="556"/>
    <cfRule type="duplicateValues" dxfId="1188" priority="555"/>
    <cfRule type="duplicateValues" dxfId="1187" priority="554"/>
    <cfRule type="duplicateValues" dxfId="1186" priority="547"/>
    <cfRule type="duplicateValues" dxfId="1185" priority="546"/>
    <cfRule type="duplicateValues" dxfId="1184" priority="545"/>
    <cfRule type="duplicateValues" dxfId="1183" priority="535"/>
    <cfRule type="duplicateValues" dxfId="1182" priority="534"/>
    <cfRule type="duplicateValues" dxfId="1181" priority="533"/>
    <cfRule type="duplicateValues" dxfId="1180" priority="469"/>
    <cfRule type="duplicateValues" dxfId="1179" priority="468"/>
  </conditionalFormatting>
  <conditionalFormatting sqref="P40:P95">
    <cfRule type="duplicateValues" dxfId="1178" priority="4710"/>
  </conditionalFormatting>
  <conditionalFormatting sqref="P41">
    <cfRule type="duplicateValues" dxfId="1177" priority="1256"/>
    <cfRule type="duplicateValues" dxfId="1176" priority="2644"/>
    <cfRule type="duplicateValues" dxfId="1175" priority="2931"/>
    <cfRule type="duplicateValues" dxfId="1174" priority="2930"/>
    <cfRule type="duplicateValues" dxfId="1173" priority="2061"/>
    <cfRule type="duplicateValues" dxfId="1172" priority="1802"/>
    <cfRule type="duplicateValues" dxfId="1171" priority="2651"/>
    <cfRule type="duplicateValues" dxfId="1170" priority="1249"/>
    <cfRule type="duplicateValues" dxfId="1169" priority="1248"/>
    <cfRule type="duplicateValues" dxfId="1168" priority="1247"/>
    <cfRule type="duplicateValues" dxfId="1167" priority="2060"/>
    <cfRule type="duplicateValues" dxfId="1166" priority="3065"/>
    <cfRule type="duplicateValues" dxfId="1165" priority="2509"/>
    <cfRule type="duplicateValues" dxfId="1164" priority="1240"/>
    <cfRule type="duplicateValues" dxfId="1163" priority="1239"/>
    <cfRule type="duplicateValues" dxfId="1162" priority="1238"/>
    <cfRule type="duplicateValues" dxfId="1161" priority="1237"/>
    <cfRule type="duplicateValues" dxfId="1160" priority="1236"/>
    <cfRule type="duplicateValues" dxfId="1159" priority="1235"/>
    <cfRule type="duplicateValues" dxfId="1158" priority="1234"/>
    <cfRule type="duplicateValues" dxfId="1157" priority="1918"/>
    <cfRule type="duplicateValues" dxfId="1156" priority="1917"/>
    <cfRule type="duplicateValues" dxfId="1155" priority="1916"/>
    <cfRule type="duplicateValues" dxfId="1154" priority="2652"/>
    <cfRule type="duplicateValues" dxfId="1153" priority="1232"/>
    <cfRule type="duplicateValues" dxfId="1152" priority="1231"/>
    <cfRule type="duplicateValues" dxfId="1151" priority="1230"/>
    <cfRule type="duplicateValues" dxfId="1150" priority="1229"/>
    <cfRule type="duplicateValues" dxfId="1149" priority="1225"/>
    <cfRule type="duplicateValues" dxfId="1148" priority="1224"/>
    <cfRule type="duplicateValues" dxfId="1147" priority="1223"/>
    <cfRule type="duplicateValues" dxfId="1146" priority="1222"/>
    <cfRule type="duplicateValues" dxfId="1145" priority="1221"/>
    <cfRule type="duplicateValues" dxfId="1144" priority="1220"/>
    <cfRule type="duplicateValues" dxfId="1143" priority="1219"/>
    <cfRule type="duplicateValues" dxfId="1142" priority="1218"/>
    <cfRule type="duplicateValues" dxfId="1141" priority="1217"/>
    <cfRule type="duplicateValues" dxfId="1140" priority="1213"/>
    <cfRule type="duplicateValues" dxfId="1139" priority="1212"/>
    <cfRule type="duplicateValues" dxfId="1138" priority="1211"/>
    <cfRule type="duplicateValues" dxfId="1137" priority="1210"/>
    <cfRule type="duplicateValues" dxfId="1136" priority="1209"/>
    <cfRule type="duplicateValues" dxfId="1135" priority="1208"/>
    <cfRule type="duplicateValues" dxfId="1134" priority="1204"/>
    <cfRule type="duplicateValues" dxfId="1133" priority="1203"/>
    <cfRule type="duplicateValues" dxfId="1132" priority="1202"/>
    <cfRule type="duplicateValues" dxfId="1131" priority="1195"/>
    <cfRule type="duplicateValues" dxfId="1130" priority="1194"/>
    <cfRule type="duplicateValues" dxfId="1129" priority="1193"/>
    <cfRule type="duplicateValues" dxfId="1128" priority="2373"/>
    <cfRule type="duplicateValues" dxfId="1127" priority="2372"/>
    <cfRule type="duplicateValues" dxfId="1126" priority="2371"/>
    <cfRule type="duplicateValues" dxfId="1125" priority="2653"/>
    <cfRule type="duplicateValues" dxfId="1124" priority="1768"/>
    <cfRule type="duplicateValues" dxfId="1123" priority="2926"/>
    <cfRule type="duplicateValues" dxfId="1122" priority="2925"/>
    <cfRule type="duplicateValues" dxfId="1121" priority="2924"/>
    <cfRule type="duplicateValues" dxfId="1120" priority="1767"/>
    <cfRule type="duplicateValues" dxfId="1119" priority="1766"/>
    <cfRule type="duplicateValues" dxfId="1118" priority="3210"/>
    <cfRule type="duplicateValues" dxfId="1117" priority="322"/>
    <cfRule type="duplicateValues" dxfId="1116" priority="321"/>
    <cfRule type="duplicateValues" dxfId="1115" priority="320"/>
    <cfRule type="duplicateValues" dxfId="1114" priority="313"/>
    <cfRule type="duplicateValues" dxfId="1113" priority="312"/>
    <cfRule type="duplicateValues" dxfId="1112" priority="311"/>
    <cfRule type="duplicateValues" dxfId="1111" priority="3209"/>
    <cfRule type="duplicateValues" dxfId="1110" priority="1803"/>
    <cfRule type="duplicateValues" dxfId="1109" priority="1804"/>
    <cfRule type="duplicateValues" dxfId="1108" priority="304"/>
    <cfRule type="duplicateValues" dxfId="1107" priority="303"/>
    <cfRule type="duplicateValues" dxfId="1106" priority="302"/>
    <cfRule type="duplicateValues" dxfId="1105" priority="301"/>
    <cfRule type="duplicateValues" dxfId="1104" priority="1150"/>
    <cfRule type="duplicateValues" dxfId="1103" priority="1149"/>
    <cfRule type="duplicateValues" dxfId="1102" priority="1148"/>
    <cfRule type="duplicateValues" dxfId="1101" priority="2917"/>
    <cfRule type="duplicateValues" dxfId="1100" priority="3211"/>
    <cfRule type="duplicateValues" dxfId="1099" priority="2508"/>
    <cfRule type="duplicateValues" dxfId="1098" priority="300"/>
    <cfRule type="duplicateValues" dxfId="1097" priority="299"/>
    <cfRule type="duplicateValues" dxfId="1096" priority="292"/>
    <cfRule type="duplicateValues" dxfId="1095" priority="291"/>
    <cfRule type="duplicateValues" dxfId="1094" priority="290"/>
    <cfRule type="duplicateValues" dxfId="1093" priority="283"/>
    <cfRule type="duplicateValues" dxfId="1092" priority="282"/>
    <cfRule type="duplicateValues" dxfId="1091" priority="281"/>
    <cfRule type="duplicateValues" dxfId="1090" priority="2362"/>
    <cfRule type="duplicateValues" dxfId="1089" priority="2627"/>
    <cfRule type="duplicateValues" dxfId="1088" priority="277"/>
    <cfRule type="duplicateValues" dxfId="1087" priority="276"/>
    <cfRule type="duplicateValues" dxfId="1086" priority="2405"/>
    <cfRule type="duplicateValues" dxfId="1085" priority="2406"/>
    <cfRule type="duplicateValues" dxfId="1084" priority="2407"/>
    <cfRule type="duplicateValues" dxfId="1083" priority="1126"/>
    <cfRule type="duplicateValues" dxfId="1082" priority="1125"/>
    <cfRule type="duplicateValues" dxfId="1081" priority="1124"/>
    <cfRule type="duplicateValues" dxfId="1080" priority="275"/>
    <cfRule type="duplicateValues" dxfId="1079" priority="2629"/>
    <cfRule type="duplicateValues" dxfId="1078" priority="2941"/>
    <cfRule type="duplicateValues" dxfId="1077" priority="2507"/>
    <cfRule type="duplicateValues" dxfId="1076" priority="2537"/>
    <cfRule type="duplicateValues" dxfId="1075" priority="2916"/>
    <cfRule type="duplicateValues" dxfId="1074" priority="268"/>
    <cfRule type="duplicateValues" dxfId="1073" priority="267"/>
    <cfRule type="duplicateValues" dxfId="1072" priority="266"/>
    <cfRule type="duplicateValues" dxfId="1071" priority="1114"/>
    <cfRule type="duplicateValues" dxfId="1070" priority="1113"/>
    <cfRule type="duplicateValues" dxfId="1069" priority="1112"/>
    <cfRule type="duplicateValues" dxfId="1068" priority="2915"/>
    <cfRule type="duplicateValues" dxfId="1067" priority="2374"/>
    <cfRule type="duplicateValues" dxfId="1066" priority="2538"/>
    <cfRule type="duplicateValues" dxfId="1065" priority="259"/>
    <cfRule type="duplicateValues" dxfId="1064" priority="258"/>
    <cfRule type="duplicateValues" dxfId="1063" priority="257"/>
    <cfRule type="duplicateValues" dxfId="1062" priority="1105"/>
    <cfRule type="duplicateValues" dxfId="1061" priority="1104"/>
    <cfRule type="duplicateValues" dxfId="1060" priority="1103"/>
    <cfRule type="duplicateValues" dxfId="1059" priority="2370"/>
    <cfRule type="duplicateValues" dxfId="1058" priority="2369"/>
    <cfRule type="duplicateValues" dxfId="1057" priority="2368"/>
    <cfRule type="duplicateValues" dxfId="1056" priority="1096"/>
    <cfRule type="duplicateValues" dxfId="1055" priority="1095"/>
    <cfRule type="duplicateValues" dxfId="1054" priority="1094"/>
    <cfRule type="duplicateValues" dxfId="1053" priority="1093"/>
    <cfRule type="duplicateValues" dxfId="1052" priority="1092"/>
    <cfRule type="duplicateValues" dxfId="1051" priority="1091"/>
    <cfRule type="duplicateValues" dxfId="1050" priority="1090"/>
    <cfRule type="duplicateValues" dxfId="1049" priority="1089"/>
    <cfRule type="duplicateValues" dxfId="1048" priority="1088"/>
    <cfRule type="duplicateValues" dxfId="1047" priority="1087"/>
    <cfRule type="duplicateValues" dxfId="1046" priority="1086"/>
    <cfRule type="duplicateValues" dxfId="1045" priority="1085"/>
    <cfRule type="duplicateValues" dxfId="1044" priority="1081"/>
    <cfRule type="duplicateValues" dxfId="1043" priority="1080"/>
    <cfRule type="duplicateValues" dxfId="1042" priority="1079"/>
    <cfRule type="duplicateValues" dxfId="1041" priority="1078"/>
    <cfRule type="duplicateValues" dxfId="1040" priority="1077"/>
    <cfRule type="duplicateValues" dxfId="1039" priority="1076"/>
    <cfRule type="duplicateValues" dxfId="1038" priority="1075"/>
    <cfRule type="duplicateValues" dxfId="1037" priority="2378"/>
    <cfRule type="duplicateValues" dxfId="1036" priority="2379"/>
    <cfRule type="duplicateValues" dxfId="1035" priority="2380"/>
    <cfRule type="duplicateValues" dxfId="1034" priority="1074"/>
    <cfRule type="duplicateValues" dxfId="1033" priority="1073"/>
    <cfRule type="duplicateValues" dxfId="1032" priority="1820"/>
    <cfRule type="duplicateValues" dxfId="1031" priority="1821"/>
    <cfRule type="duplicateValues" dxfId="1030" priority="1822"/>
    <cfRule type="duplicateValues" dxfId="1029" priority="2539"/>
    <cfRule type="duplicateValues" dxfId="1028" priority="2500"/>
    <cfRule type="duplicateValues" dxfId="1027" priority="2389"/>
    <cfRule type="duplicateValues" dxfId="1026" priority="1069"/>
    <cfRule type="duplicateValues" dxfId="1025" priority="247"/>
    <cfRule type="duplicateValues" dxfId="1024" priority="246"/>
    <cfRule type="duplicateValues" dxfId="1023" priority="245"/>
    <cfRule type="duplicateValues" dxfId="1022" priority="1068"/>
    <cfRule type="duplicateValues" dxfId="1021" priority="1067"/>
    <cfRule type="duplicateValues" dxfId="1020" priority="1066"/>
    <cfRule type="duplicateValues" dxfId="1019" priority="1065"/>
    <cfRule type="duplicateValues" dxfId="1018" priority="1064"/>
    <cfRule type="duplicateValues" dxfId="1017" priority="2388"/>
    <cfRule type="duplicateValues" dxfId="1016" priority="2387"/>
    <cfRule type="duplicateValues" dxfId="1015" priority="1630"/>
    <cfRule type="duplicateValues" dxfId="1014" priority="1060"/>
    <cfRule type="duplicateValues" dxfId="1013" priority="1059"/>
    <cfRule type="duplicateValues" dxfId="1012" priority="1058"/>
    <cfRule type="duplicateValues" dxfId="1011" priority="754"/>
    <cfRule type="duplicateValues" dxfId="1010" priority="2353"/>
    <cfRule type="duplicateValues" dxfId="1009" priority="1051"/>
    <cfRule type="duplicateValues" dxfId="1008" priority="1050"/>
    <cfRule type="duplicateValues" dxfId="1007" priority="1049"/>
    <cfRule type="duplicateValues" dxfId="1006" priority="1629"/>
    <cfRule type="duplicateValues" dxfId="1005" priority="2386"/>
    <cfRule type="duplicateValues" dxfId="1004" priority="2385"/>
    <cfRule type="duplicateValues" dxfId="1003" priority="2384"/>
    <cfRule type="duplicateValues" dxfId="1002" priority="1628"/>
    <cfRule type="duplicateValues" dxfId="1001" priority="2663"/>
    <cfRule type="duplicateValues" dxfId="1000" priority="2664"/>
    <cfRule type="duplicateValues" dxfId="999" priority="2665"/>
    <cfRule type="duplicateValues" dxfId="998" priority="181"/>
    <cfRule type="duplicateValues" dxfId="997" priority="180"/>
    <cfRule type="duplicateValues" dxfId="996" priority="179"/>
    <cfRule type="duplicateValues" dxfId="995" priority="172"/>
    <cfRule type="duplicateValues" dxfId="994" priority="171"/>
    <cfRule type="duplicateValues" dxfId="993" priority="2499"/>
    <cfRule type="duplicateValues" dxfId="992" priority="2498"/>
    <cfRule type="duplicateValues" dxfId="991" priority="1030"/>
    <cfRule type="duplicateValues" dxfId="990" priority="1029"/>
    <cfRule type="duplicateValues" dxfId="989" priority="1028"/>
    <cfRule type="duplicateValues" dxfId="988" priority="2494"/>
    <cfRule type="duplicateValues" dxfId="987" priority="170"/>
    <cfRule type="duplicateValues" dxfId="986" priority="2419"/>
    <cfRule type="duplicateValues" dxfId="985" priority="2418"/>
    <cfRule type="duplicateValues" dxfId="984" priority="163"/>
    <cfRule type="duplicateValues" dxfId="983" priority="162"/>
    <cfRule type="duplicateValues" dxfId="982" priority="161"/>
    <cfRule type="duplicateValues" dxfId="981" priority="2779"/>
    <cfRule type="duplicateValues" dxfId="980" priority="2778"/>
    <cfRule type="duplicateValues" dxfId="979" priority="1018"/>
    <cfRule type="duplicateValues" dxfId="978" priority="1017"/>
    <cfRule type="duplicateValues" dxfId="977" priority="1016"/>
    <cfRule type="duplicateValues" dxfId="976" priority="2777"/>
    <cfRule type="duplicateValues" dxfId="975" priority="2417"/>
    <cfRule type="duplicateValues" dxfId="974" priority="151"/>
    <cfRule type="duplicateValues" dxfId="973" priority="150"/>
    <cfRule type="duplicateValues" dxfId="972" priority="2359"/>
    <cfRule type="duplicateValues" dxfId="971" priority="2383"/>
    <cfRule type="duplicateValues" dxfId="970" priority="1009"/>
    <cfRule type="duplicateValues" dxfId="969" priority="1008"/>
    <cfRule type="duplicateValues" dxfId="968" priority="1007"/>
    <cfRule type="duplicateValues" dxfId="967" priority="2382"/>
    <cfRule type="duplicateValues" dxfId="966" priority="1390"/>
    <cfRule type="duplicateValues" dxfId="965" priority="1389"/>
    <cfRule type="duplicateValues" dxfId="964" priority="1000"/>
    <cfRule type="duplicateValues" dxfId="963" priority="999"/>
    <cfRule type="duplicateValues" dxfId="962" priority="998"/>
    <cfRule type="duplicateValues" dxfId="961" priority="1388"/>
    <cfRule type="duplicateValues" dxfId="960" priority="149"/>
    <cfRule type="duplicateValues" dxfId="959" priority="2681"/>
    <cfRule type="duplicateValues" dxfId="958" priority="994"/>
    <cfRule type="duplicateValues" dxfId="957" priority="993"/>
    <cfRule type="duplicateValues" dxfId="956" priority="992"/>
    <cfRule type="duplicateValues" dxfId="955" priority="2682"/>
    <cfRule type="duplicateValues" dxfId="954" priority="2683"/>
    <cfRule type="duplicateValues" dxfId="953" priority="127"/>
    <cfRule type="duplicateValues" dxfId="952" priority="126"/>
    <cfRule type="duplicateValues" dxfId="951" priority="2381"/>
    <cfRule type="duplicateValues" dxfId="950" priority="125"/>
    <cfRule type="duplicateValues" dxfId="949" priority="985"/>
    <cfRule type="duplicateValues" dxfId="948" priority="984"/>
    <cfRule type="duplicateValues" dxfId="947" priority="983"/>
    <cfRule type="duplicateValues" dxfId="946" priority="2357"/>
    <cfRule type="duplicateValues" dxfId="945" priority="2366"/>
    <cfRule type="duplicateValues" dxfId="944" priority="2360"/>
    <cfRule type="duplicateValues" dxfId="943" priority="976"/>
    <cfRule type="duplicateValues" dxfId="942" priority="975"/>
    <cfRule type="duplicateValues" dxfId="941" priority="974"/>
    <cfRule type="duplicateValues" dxfId="940" priority="973"/>
    <cfRule type="duplicateValues" dxfId="939" priority="972"/>
    <cfRule type="duplicateValues" dxfId="938" priority="1233"/>
    <cfRule type="duplicateValues" dxfId="937" priority="2342"/>
    <cfRule type="duplicateValues" dxfId="936" priority="2493"/>
    <cfRule type="duplicateValues" dxfId="935" priority="2492"/>
    <cfRule type="duplicateValues" dxfId="934" priority="964"/>
    <cfRule type="duplicateValues" dxfId="933" priority="963"/>
    <cfRule type="duplicateValues" dxfId="932" priority="962"/>
    <cfRule type="duplicateValues" dxfId="931" priority="955"/>
    <cfRule type="duplicateValues" dxfId="930" priority="954"/>
    <cfRule type="duplicateValues" dxfId="929" priority="953"/>
    <cfRule type="duplicateValues" dxfId="928" priority="2485"/>
    <cfRule type="duplicateValues" dxfId="927" priority="2343"/>
    <cfRule type="duplicateValues" dxfId="926" priority="1534"/>
    <cfRule type="duplicateValues" dxfId="925" priority="2367"/>
    <cfRule type="duplicateValues" dxfId="924" priority="1533"/>
    <cfRule type="duplicateValues" dxfId="923" priority="2344"/>
    <cfRule type="duplicateValues" dxfId="922" priority="2361"/>
    <cfRule type="duplicateValues" dxfId="921" priority="2443"/>
    <cfRule type="duplicateValues" dxfId="920" priority="2442"/>
    <cfRule type="duplicateValues" dxfId="919" priority="2441"/>
    <cfRule type="duplicateValues" dxfId="918" priority="2351"/>
    <cfRule type="duplicateValues" dxfId="917" priority="1532"/>
    <cfRule type="duplicateValues" dxfId="916" priority="1516"/>
    <cfRule type="duplicateValues" dxfId="915" priority="1515"/>
    <cfRule type="duplicateValues" dxfId="914" priority="2352"/>
    <cfRule type="duplicateValues" dxfId="913" priority="886"/>
    <cfRule type="duplicateValues" dxfId="912" priority="885"/>
    <cfRule type="duplicateValues" dxfId="911" priority="884"/>
    <cfRule type="duplicateValues" dxfId="910" priority="466"/>
    <cfRule type="duplicateValues" dxfId="909" priority="1372"/>
    <cfRule type="duplicateValues" dxfId="908" priority="1371"/>
    <cfRule type="duplicateValues" dxfId="907" priority="1370"/>
    <cfRule type="duplicateValues" dxfId="906" priority="465"/>
    <cfRule type="duplicateValues" dxfId="905" priority="464"/>
    <cfRule type="duplicateValues" dxfId="904" priority="457"/>
    <cfRule type="duplicateValues" dxfId="903" priority="456"/>
    <cfRule type="duplicateValues" dxfId="902" priority="455"/>
    <cfRule type="duplicateValues" dxfId="901" priority="874"/>
    <cfRule type="duplicateValues" dxfId="900" priority="873"/>
    <cfRule type="duplicateValues" dxfId="899" priority="872"/>
    <cfRule type="duplicateValues" dxfId="898" priority="2628"/>
    <cfRule type="duplicateValues" dxfId="897" priority="2484"/>
    <cfRule type="duplicateValues" dxfId="896" priority="2062"/>
    <cfRule type="duplicateValues" dxfId="895" priority="2521"/>
    <cfRule type="duplicateValues" dxfId="894" priority="1775"/>
    <cfRule type="duplicateValues" dxfId="893" priority="448"/>
    <cfRule type="duplicateValues" dxfId="892" priority="865"/>
    <cfRule type="duplicateValues" dxfId="891" priority="864"/>
    <cfRule type="duplicateValues" dxfId="890" priority="863"/>
    <cfRule type="duplicateValues" dxfId="889" priority="447"/>
    <cfRule type="duplicateValues" dxfId="888" priority="1360"/>
    <cfRule type="duplicateValues" dxfId="887" priority="1359"/>
    <cfRule type="duplicateValues" dxfId="886" priority="856"/>
    <cfRule type="duplicateValues" dxfId="885" priority="855"/>
    <cfRule type="duplicateValues" dxfId="884" priority="854"/>
    <cfRule type="duplicateValues" dxfId="883" priority="1358"/>
    <cfRule type="duplicateValues" dxfId="882" priority="446"/>
    <cfRule type="duplicateValues" dxfId="881" priority="445"/>
    <cfRule type="duplicateValues" dxfId="880" priority="850"/>
    <cfRule type="duplicateValues" dxfId="879" priority="849"/>
    <cfRule type="duplicateValues" dxfId="878" priority="848"/>
    <cfRule type="duplicateValues" dxfId="877" priority="2358"/>
    <cfRule type="duplicateValues" dxfId="876" priority="2520"/>
    <cfRule type="duplicateValues" dxfId="875" priority="2519"/>
    <cfRule type="duplicateValues" dxfId="874" priority="444"/>
    <cfRule type="duplicateValues" dxfId="873" priority="1351"/>
    <cfRule type="duplicateValues" dxfId="872" priority="1514"/>
    <cfRule type="duplicateValues" dxfId="871" priority="841"/>
    <cfRule type="duplicateValues" dxfId="870" priority="840"/>
    <cfRule type="duplicateValues" dxfId="869" priority="839"/>
    <cfRule type="duplicateValues" dxfId="868" priority="1504"/>
    <cfRule type="duplicateValues" dxfId="867" priority="1503"/>
    <cfRule type="duplicateValues" dxfId="866" priority="1350"/>
    <cfRule type="duplicateValues" dxfId="865" priority="832"/>
    <cfRule type="duplicateValues" dxfId="864" priority="831"/>
    <cfRule type="duplicateValues" dxfId="863" priority="830"/>
    <cfRule type="duplicateValues" dxfId="862" priority="829"/>
    <cfRule type="duplicateValues" dxfId="861" priority="828"/>
    <cfRule type="duplicateValues" dxfId="860" priority="827"/>
    <cfRule type="duplicateValues" dxfId="859" priority="1349"/>
    <cfRule type="duplicateValues" dxfId="858" priority="443"/>
    <cfRule type="duplicateValues" dxfId="857" priority="1776"/>
    <cfRule type="duplicateValues" dxfId="856" priority="820"/>
    <cfRule type="duplicateValues" dxfId="855" priority="819"/>
    <cfRule type="duplicateValues" dxfId="854" priority="818"/>
    <cfRule type="duplicateValues" dxfId="853" priority="811"/>
    <cfRule type="duplicateValues" dxfId="852" priority="810"/>
    <cfRule type="duplicateValues" dxfId="851" priority="809"/>
    <cfRule type="duplicateValues" dxfId="850" priority="1777"/>
    <cfRule type="duplicateValues" dxfId="849" priority="1345"/>
    <cfRule type="duplicateValues" dxfId="848" priority="1344"/>
    <cfRule type="duplicateValues" dxfId="847" priority="1343"/>
    <cfRule type="duplicateValues" dxfId="846" priority="3067"/>
    <cfRule type="duplicateValues" dxfId="845" priority="3066"/>
    <cfRule type="duplicateValues" dxfId="844" priority="753"/>
    <cfRule type="duplicateValues" dxfId="843" priority="752"/>
    <cfRule type="duplicateValues" dxfId="842" priority="2483"/>
    <cfRule type="duplicateValues" dxfId="841" priority="1336"/>
    <cfRule type="duplicateValues" dxfId="840" priority="1335"/>
    <cfRule type="duplicateValues" dxfId="839" priority="1334"/>
    <cfRule type="duplicateValues" dxfId="838" priority="1502"/>
    <cfRule type="duplicateValues" dxfId="837" priority="1495"/>
    <cfRule type="duplicateValues" dxfId="836" priority="745"/>
    <cfRule type="duplicateValues" dxfId="835" priority="744"/>
    <cfRule type="duplicateValues" dxfId="834" priority="743"/>
    <cfRule type="duplicateValues" dxfId="833" priority="1494"/>
    <cfRule type="duplicateValues" dxfId="832" priority="1493"/>
    <cfRule type="duplicateValues" dxfId="831" priority="1489"/>
    <cfRule type="duplicateValues" dxfId="830" priority="736"/>
    <cfRule type="duplicateValues" dxfId="829" priority="735"/>
    <cfRule type="duplicateValues" dxfId="828" priority="734"/>
    <cfRule type="duplicateValues" dxfId="827" priority="733"/>
    <cfRule type="duplicateValues" dxfId="826" priority="732"/>
    <cfRule type="duplicateValues" dxfId="825" priority="731"/>
    <cfRule type="duplicateValues" dxfId="824" priority="1488"/>
    <cfRule type="duplicateValues" dxfId="823" priority="436"/>
    <cfRule type="duplicateValues" dxfId="822" priority="435"/>
    <cfRule type="duplicateValues" dxfId="821" priority="724"/>
    <cfRule type="duplicateValues" dxfId="820" priority="723"/>
    <cfRule type="duplicateValues" dxfId="819" priority="722"/>
    <cfRule type="duplicateValues" dxfId="818" priority="715"/>
    <cfRule type="duplicateValues" dxfId="817" priority="714"/>
    <cfRule type="duplicateValues" dxfId="816" priority="713"/>
    <cfRule type="duplicateValues" dxfId="815" priority="709"/>
    <cfRule type="duplicateValues" dxfId="814" priority="708"/>
    <cfRule type="duplicateValues" dxfId="813" priority="707"/>
    <cfRule type="duplicateValues" dxfId="812" priority="434"/>
    <cfRule type="duplicateValues" dxfId="811" priority="1487"/>
    <cfRule type="duplicateValues" dxfId="810" priority="1480"/>
    <cfRule type="duplicateValues" dxfId="809" priority="700"/>
    <cfRule type="duplicateValues" dxfId="808" priority="699"/>
    <cfRule type="duplicateValues" dxfId="807" priority="698"/>
    <cfRule type="duplicateValues" dxfId="806" priority="691"/>
    <cfRule type="duplicateValues" dxfId="805" priority="690"/>
    <cfRule type="duplicateValues" dxfId="804" priority="689"/>
    <cfRule type="duplicateValues" dxfId="803" priority="679"/>
    <cfRule type="duplicateValues" dxfId="802" priority="678"/>
    <cfRule type="duplicateValues" dxfId="801" priority="677"/>
    <cfRule type="duplicateValues" dxfId="800" priority="1479"/>
    <cfRule type="duplicateValues" dxfId="799" priority="1478"/>
    <cfRule type="duplicateValues" dxfId="798" priority="1781"/>
    <cfRule type="duplicateValues" dxfId="797" priority="2636"/>
    <cfRule type="duplicateValues" dxfId="796" priority="2637"/>
    <cfRule type="duplicateValues" dxfId="795" priority="427"/>
    <cfRule type="duplicateValues" dxfId="794" priority="426"/>
    <cfRule type="duplicateValues" dxfId="793" priority="425"/>
    <cfRule type="duplicateValues" dxfId="792" priority="1782"/>
    <cfRule type="duplicateValues" dxfId="791" priority="1783"/>
    <cfRule type="duplicateValues" dxfId="790" priority="421"/>
    <cfRule type="duplicateValues" dxfId="789" priority="420"/>
    <cfRule type="duplicateValues" dxfId="788" priority="598"/>
    <cfRule type="duplicateValues" dxfId="787" priority="597"/>
    <cfRule type="duplicateValues" dxfId="786" priority="596"/>
    <cfRule type="duplicateValues" dxfId="785" priority="419"/>
    <cfRule type="duplicateValues" dxfId="784" priority="1294"/>
    <cfRule type="duplicateValues" dxfId="783" priority="1293"/>
    <cfRule type="duplicateValues" dxfId="782" priority="1292"/>
    <cfRule type="duplicateValues" dxfId="781" priority="412"/>
    <cfRule type="duplicateValues" dxfId="780" priority="411"/>
    <cfRule type="duplicateValues" dxfId="779" priority="410"/>
    <cfRule type="duplicateValues" dxfId="778" priority="2971"/>
    <cfRule type="duplicateValues" dxfId="777" priority="2396"/>
    <cfRule type="duplicateValues" dxfId="776" priority="586"/>
    <cfRule type="duplicateValues" dxfId="775" priority="585"/>
    <cfRule type="duplicateValues" dxfId="774" priority="584"/>
    <cfRule type="duplicateValues" dxfId="773" priority="2397"/>
    <cfRule type="duplicateValues" dxfId="772" priority="2398"/>
    <cfRule type="duplicateValues" dxfId="771" priority="2970"/>
    <cfRule type="duplicateValues" dxfId="770" priority="2969"/>
    <cfRule type="duplicateValues" dxfId="769" priority="1790"/>
    <cfRule type="duplicateValues" dxfId="768" priority="2953"/>
    <cfRule type="duplicateValues" dxfId="767" priority="577"/>
    <cfRule type="duplicateValues" dxfId="766" priority="576"/>
    <cfRule type="duplicateValues" dxfId="765" priority="575"/>
    <cfRule type="duplicateValues" dxfId="764" priority="2952"/>
    <cfRule type="duplicateValues" dxfId="763" priority="2951"/>
    <cfRule type="duplicateValues" dxfId="762" priority="2638"/>
    <cfRule type="duplicateValues" dxfId="761" priority="568"/>
    <cfRule type="duplicateValues" dxfId="760" priority="567"/>
    <cfRule type="duplicateValues" dxfId="759" priority="566"/>
    <cfRule type="duplicateValues" dxfId="758" priority="403"/>
    <cfRule type="duplicateValues" dxfId="757" priority="402"/>
    <cfRule type="duplicateValues" dxfId="756" priority="401"/>
    <cfRule type="duplicateValues" dxfId="755" priority="562"/>
    <cfRule type="duplicateValues" dxfId="754" priority="561"/>
    <cfRule type="duplicateValues" dxfId="753" priority="560"/>
    <cfRule type="duplicateValues" dxfId="752" priority="1791"/>
    <cfRule type="duplicateValues" dxfId="751" priority="1270"/>
    <cfRule type="duplicateValues" dxfId="750" priority="1269"/>
    <cfRule type="duplicateValues" dxfId="749" priority="1268"/>
    <cfRule type="duplicateValues" dxfId="748" priority="1792"/>
    <cfRule type="duplicateValues" dxfId="747" priority="391"/>
    <cfRule type="duplicateValues" dxfId="746" priority="553"/>
    <cfRule type="duplicateValues" dxfId="745" priority="552"/>
    <cfRule type="duplicateValues" dxfId="744" priority="551"/>
    <cfRule type="duplicateValues" dxfId="743" priority="390"/>
    <cfRule type="duplicateValues" dxfId="742" priority="389"/>
    <cfRule type="duplicateValues" dxfId="741" priority="2642"/>
    <cfRule type="duplicateValues" dxfId="740" priority="544"/>
    <cfRule type="duplicateValues" dxfId="739" priority="543"/>
    <cfRule type="duplicateValues" dxfId="738" priority="542"/>
    <cfRule type="duplicateValues" dxfId="737" priority="541"/>
    <cfRule type="duplicateValues" dxfId="736" priority="540"/>
    <cfRule type="duplicateValues" dxfId="735" priority="539"/>
    <cfRule type="duplicateValues" dxfId="734" priority="2643"/>
    <cfRule type="duplicateValues" dxfId="733" priority="2940"/>
    <cfRule type="duplicateValues" dxfId="732" priority="2939"/>
    <cfRule type="duplicateValues" dxfId="731" priority="532"/>
    <cfRule type="duplicateValues" dxfId="730" priority="531"/>
    <cfRule type="duplicateValues" dxfId="729" priority="530"/>
    <cfRule type="duplicateValues" dxfId="728" priority="523"/>
    <cfRule type="duplicateValues" dxfId="727" priority="522"/>
    <cfRule type="duplicateValues" dxfId="726" priority="521"/>
    <cfRule type="duplicateValues" dxfId="725" priority="1257"/>
    <cfRule type="duplicateValues" dxfId="724" priority="2932"/>
    <cfRule type="duplicateValues" dxfId="723" priority="1258"/>
    <cfRule type="duplicateValues" dxfId="722" priority="971"/>
  </conditionalFormatting>
  <conditionalFormatting sqref="P42">
    <cfRule type="duplicateValues" dxfId="721" priority="907"/>
    <cfRule type="duplicateValues" dxfId="720" priority="906"/>
    <cfRule type="duplicateValues" dxfId="719" priority="905"/>
    <cfRule type="duplicateValues" dxfId="718" priority="169"/>
    <cfRule type="duplicateValues" dxfId="717" priority="176"/>
    <cfRule type="duplicateValues" dxfId="716" priority="177"/>
    <cfRule type="duplicateValues" dxfId="715" priority="178"/>
    <cfRule type="duplicateValues" dxfId="714" priority="233"/>
    <cfRule type="duplicateValues" dxfId="713" priority="234"/>
    <cfRule type="duplicateValues" dxfId="712" priority="235"/>
    <cfRule type="duplicateValues" dxfId="711" priority="242"/>
    <cfRule type="duplicateValues" dxfId="710" priority="243"/>
    <cfRule type="duplicateValues" dxfId="709" priority="1102"/>
    <cfRule type="duplicateValues" dxfId="708" priority="1101"/>
    <cfRule type="duplicateValues" dxfId="707" priority="1100"/>
    <cfRule type="duplicateValues" dxfId="706" priority="244"/>
    <cfRule type="duplicateValues" dxfId="705" priority="251"/>
    <cfRule type="duplicateValues" dxfId="704" priority="252"/>
    <cfRule type="duplicateValues" dxfId="703" priority="253"/>
    <cfRule type="duplicateValues" dxfId="702" priority="254"/>
    <cfRule type="duplicateValues" dxfId="701" priority="255"/>
    <cfRule type="duplicateValues" dxfId="700" priority="256"/>
    <cfRule type="duplicateValues" dxfId="699" priority="263"/>
    <cfRule type="duplicateValues" dxfId="698" priority="264"/>
    <cfRule type="duplicateValues" dxfId="697" priority="265"/>
    <cfRule type="duplicateValues" dxfId="696" priority="272"/>
    <cfRule type="duplicateValues" dxfId="695" priority="273"/>
    <cfRule type="duplicateValues" dxfId="694" priority="274"/>
    <cfRule type="duplicateValues" dxfId="693" priority="278"/>
    <cfRule type="duplicateValues" dxfId="692" priority="279"/>
    <cfRule type="duplicateValues" dxfId="691" priority="1084"/>
    <cfRule type="duplicateValues" dxfId="690" priority="1083"/>
    <cfRule type="duplicateValues" dxfId="689" priority="1082"/>
    <cfRule type="duplicateValues" dxfId="688" priority="280"/>
    <cfRule type="duplicateValues" dxfId="687" priority="287"/>
    <cfRule type="duplicateValues" dxfId="686" priority="1246"/>
    <cfRule type="duplicateValues" dxfId="685" priority="1245"/>
    <cfRule type="duplicateValues" dxfId="684" priority="1244"/>
    <cfRule type="duplicateValues" dxfId="683" priority="288"/>
    <cfRule type="duplicateValues" dxfId="682" priority="862"/>
    <cfRule type="duplicateValues" dxfId="681" priority="861"/>
    <cfRule type="duplicateValues" dxfId="680" priority="860"/>
    <cfRule type="duplicateValues" dxfId="679" priority="289"/>
    <cfRule type="duplicateValues" dxfId="678" priority="296"/>
    <cfRule type="duplicateValues" dxfId="677" priority="297"/>
    <cfRule type="duplicateValues" dxfId="676" priority="298"/>
    <cfRule type="duplicateValues" dxfId="675" priority="308"/>
    <cfRule type="duplicateValues" dxfId="674" priority="309"/>
    <cfRule type="duplicateValues" dxfId="673" priority="1072"/>
    <cfRule type="duplicateValues" dxfId="672" priority="310"/>
    <cfRule type="duplicateValues" dxfId="671" priority="377"/>
    <cfRule type="duplicateValues" dxfId="670" priority="378"/>
    <cfRule type="duplicateValues" dxfId="669" priority="379"/>
    <cfRule type="duplicateValues" dxfId="668" priority="386"/>
    <cfRule type="duplicateValues" dxfId="667" priority="387"/>
    <cfRule type="duplicateValues" dxfId="666" priority="1071"/>
    <cfRule type="duplicateValues" dxfId="665" priority="1070"/>
    <cfRule type="duplicateValues" dxfId="664" priority="388"/>
    <cfRule type="duplicateValues" dxfId="663" priority="395"/>
    <cfRule type="duplicateValues" dxfId="662" priority="396"/>
    <cfRule type="duplicateValues" dxfId="661" priority="397"/>
    <cfRule type="duplicateValues" dxfId="660" priority="398"/>
    <cfRule type="duplicateValues" dxfId="659" priority="1228"/>
    <cfRule type="duplicateValues" dxfId="658" priority="838"/>
    <cfRule type="duplicateValues" dxfId="657" priority="837"/>
    <cfRule type="duplicateValues" dxfId="656" priority="836"/>
    <cfRule type="duplicateValues" dxfId="655" priority="1227"/>
    <cfRule type="duplicateValues" dxfId="654" priority="1226"/>
    <cfRule type="duplicateValues" dxfId="653" priority="399"/>
    <cfRule type="duplicateValues" dxfId="652" priority="1063"/>
    <cfRule type="duplicateValues" dxfId="651" priority="400"/>
    <cfRule type="duplicateValues" dxfId="650" priority="407"/>
    <cfRule type="duplicateValues" dxfId="649" priority="408"/>
    <cfRule type="duplicateValues" dxfId="648" priority="1062"/>
    <cfRule type="duplicateValues" dxfId="647" priority="1061"/>
    <cfRule type="duplicateValues" dxfId="646" priority="826"/>
    <cfRule type="duplicateValues" dxfId="645" priority="825"/>
    <cfRule type="duplicateValues" dxfId="644" priority="824"/>
    <cfRule type="duplicateValues" dxfId="643" priority="409"/>
    <cfRule type="duplicateValues" dxfId="642" priority="416"/>
    <cfRule type="duplicateValues" dxfId="641" priority="417"/>
    <cfRule type="duplicateValues" dxfId="640" priority="1057"/>
    <cfRule type="duplicateValues" dxfId="639" priority="1056"/>
    <cfRule type="duplicateValues" dxfId="638" priority="1055"/>
    <cfRule type="duplicateValues" dxfId="637" priority="817"/>
    <cfRule type="duplicateValues" dxfId="636" priority="816"/>
    <cfRule type="duplicateValues" dxfId="635" priority="815"/>
    <cfRule type="duplicateValues" dxfId="634" priority="418"/>
    <cfRule type="duplicateValues" dxfId="633" priority="2354"/>
    <cfRule type="duplicateValues" dxfId="632" priority="422"/>
    <cfRule type="duplicateValues" dxfId="631" priority="808"/>
    <cfRule type="duplicateValues" dxfId="630" priority="807"/>
    <cfRule type="duplicateValues" dxfId="629" priority="806"/>
    <cfRule type="duplicateValues" dxfId="628" priority="805"/>
    <cfRule type="duplicateValues" dxfId="627" priority="804"/>
    <cfRule type="duplicateValues" dxfId="626" priority="803"/>
    <cfRule type="duplicateValues" dxfId="625" priority="802"/>
    <cfRule type="duplicateValues" dxfId="624" priority="801"/>
    <cfRule type="duplicateValues" dxfId="623" priority="800"/>
    <cfRule type="duplicateValues" dxfId="622" priority="799"/>
    <cfRule type="duplicateValues" dxfId="621" priority="798"/>
    <cfRule type="duplicateValues" dxfId="620" priority="797"/>
    <cfRule type="duplicateValues" dxfId="619" priority="793"/>
    <cfRule type="duplicateValues" dxfId="618" priority="792"/>
    <cfRule type="duplicateValues" dxfId="617" priority="791"/>
    <cfRule type="duplicateValues" dxfId="616" priority="790"/>
    <cfRule type="duplicateValues" dxfId="615" priority="789"/>
    <cfRule type="duplicateValues" dxfId="614" priority="788"/>
    <cfRule type="duplicateValues" dxfId="613" priority="787"/>
    <cfRule type="duplicateValues" dxfId="612" priority="1216"/>
    <cfRule type="duplicateValues" dxfId="611" priority="1215"/>
    <cfRule type="duplicateValues" dxfId="610" priority="1214"/>
    <cfRule type="duplicateValues" dxfId="609" priority="786"/>
    <cfRule type="duplicateValues" dxfId="608" priority="785"/>
    <cfRule type="duplicateValues" dxfId="607" priority="781"/>
    <cfRule type="duplicateValues" dxfId="606" priority="780"/>
    <cfRule type="duplicateValues" dxfId="605" priority="779"/>
    <cfRule type="duplicateValues" dxfId="604" priority="778"/>
    <cfRule type="duplicateValues" dxfId="603" priority="777"/>
    <cfRule type="duplicateValues" dxfId="602" priority="776"/>
    <cfRule type="duplicateValues" dxfId="601" priority="772"/>
    <cfRule type="duplicateValues" dxfId="600" priority="771"/>
    <cfRule type="duplicateValues" dxfId="599" priority="770"/>
    <cfRule type="duplicateValues" dxfId="598" priority="763"/>
    <cfRule type="duplicateValues" dxfId="597" priority="762"/>
    <cfRule type="duplicateValues" dxfId="596" priority="761"/>
    <cfRule type="duplicateValues" dxfId="595" priority="1048"/>
    <cfRule type="duplicateValues" dxfId="594" priority="1047"/>
    <cfRule type="duplicateValues" dxfId="593" priority="1046"/>
    <cfRule type="duplicateValues" dxfId="592" priority="423"/>
    <cfRule type="duplicateValues" dxfId="591" priority="424"/>
    <cfRule type="duplicateValues" dxfId="590" priority="431"/>
    <cfRule type="duplicateValues" dxfId="589" priority="432"/>
    <cfRule type="duplicateValues" dxfId="588" priority="433"/>
    <cfRule type="duplicateValues" dxfId="587" priority="440"/>
    <cfRule type="duplicateValues" dxfId="586" priority="1207"/>
    <cfRule type="duplicateValues" dxfId="585" priority="1206"/>
    <cfRule type="duplicateValues" dxfId="584" priority="1205"/>
    <cfRule type="duplicateValues" dxfId="583" priority="441"/>
    <cfRule type="duplicateValues" dxfId="582" priority="442"/>
    <cfRule type="duplicateValues" dxfId="581" priority="742"/>
    <cfRule type="duplicateValues" dxfId="580" priority="741"/>
    <cfRule type="duplicateValues" dxfId="579" priority="740"/>
    <cfRule type="duplicateValues" dxfId="578" priority="452"/>
    <cfRule type="duplicateValues" dxfId="577" priority="1201"/>
    <cfRule type="duplicateValues" dxfId="576" priority="1200"/>
    <cfRule type="duplicateValues" dxfId="575" priority="1199"/>
    <cfRule type="duplicateValues" dxfId="574" priority="453"/>
    <cfRule type="duplicateValues" dxfId="573" priority="454"/>
    <cfRule type="duplicateValues" dxfId="572" priority="2350"/>
    <cfRule type="duplicateValues" dxfId="571" priority="1192"/>
    <cfRule type="duplicateValues" dxfId="570" priority="1191"/>
    <cfRule type="duplicateValues" dxfId="569" priority="730"/>
    <cfRule type="duplicateValues" dxfId="568" priority="729"/>
    <cfRule type="duplicateValues" dxfId="567" priority="728"/>
    <cfRule type="duplicateValues" dxfId="566" priority="1190"/>
    <cfRule type="duplicateValues" dxfId="565" priority="2349"/>
    <cfRule type="duplicateValues" dxfId="564" priority="2348"/>
    <cfRule type="duplicateValues" dxfId="563" priority="2341"/>
    <cfRule type="duplicateValues" dxfId="562" priority="2340"/>
    <cfRule type="duplicateValues" dxfId="561" priority="2339"/>
    <cfRule type="duplicateValues" dxfId="560" priority="721"/>
    <cfRule type="duplicateValues" dxfId="559" priority="720"/>
    <cfRule type="duplicateValues" dxfId="558" priority="719"/>
    <cfRule type="duplicateValues" dxfId="557" priority="2376"/>
    <cfRule type="duplicateValues" dxfId="556" priority="2375"/>
    <cfRule type="duplicateValues" dxfId="555" priority="2921"/>
    <cfRule type="duplicateValues" dxfId="554" priority="712"/>
    <cfRule type="duplicateValues" dxfId="553" priority="711"/>
    <cfRule type="duplicateValues" dxfId="552" priority="710"/>
    <cfRule type="duplicateValues" dxfId="551" priority="1342"/>
    <cfRule type="duplicateValues" dxfId="550" priority="1341"/>
    <cfRule type="duplicateValues" dxfId="549" priority="1340"/>
    <cfRule type="duplicateValues" dxfId="548" priority="706"/>
    <cfRule type="duplicateValues" dxfId="547" priority="705"/>
    <cfRule type="duplicateValues" dxfId="546" priority="704"/>
    <cfRule type="duplicateValues" dxfId="545" priority="2922"/>
    <cfRule type="duplicateValues" dxfId="544" priority="2923"/>
    <cfRule type="duplicateValues" dxfId="543" priority="2377"/>
    <cfRule type="duplicateValues" dxfId="542" priority="2489"/>
    <cfRule type="duplicateValues" dxfId="541" priority="2490"/>
    <cfRule type="duplicateValues" dxfId="540" priority="2491"/>
    <cfRule type="duplicateValues" dxfId="539" priority="697"/>
    <cfRule type="duplicateValues" dxfId="538" priority="696"/>
    <cfRule type="duplicateValues" dxfId="537" priority="695"/>
    <cfRule type="duplicateValues" dxfId="536" priority="2393"/>
    <cfRule type="duplicateValues" dxfId="535" priority="1006"/>
    <cfRule type="duplicateValues" dxfId="534" priority="1005"/>
    <cfRule type="duplicateValues" dxfId="533" priority="688"/>
    <cfRule type="duplicateValues" dxfId="532" priority="687"/>
    <cfRule type="duplicateValues" dxfId="531" priority="686"/>
    <cfRule type="duplicateValues" dxfId="530" priority="685"/>
    <cfRule type="duplicateValues" dxfId="529" priority="684"/>
    <cfRule type="duplicateValues" dxfId="528" priority="683"/>
    <cfRule type="duplicateValues" dxfId="527" priority="1004"/>
    <cfRule type="duplicateValues" dxfId="526" priority="2394"/>
    <cfRule type="duplicateValues" dxfId="525" priority="2395"/>
    <cfRule type="duplicateValues" dxfId="524" priority="676"/>
    <cfRule type="duplicateValues" dxfId="523" priority="675"/>
    <cfRule type="duplicateValues" dxfId="522" priority="674"/>
    <cfRule type="duplicateValues" dxfId="521" priority="667"/>
    <cfRule type="duplicateValues" dxfId="520" priority="666"/>
    <cfRule type="duplicateValues" dxfId="519" priority="665"/>
    <cfRule type="duplicateValues" dxfId="518" priority="2365"/>
    <cfRule type="duplicateValues" dxfId="517" priority="2364"/>
    <cfRule type="duplicateValues" dxfId="516" priority="2363"/>
    <cfRule type="duplicateValues" dxfId="515" priority="1774"/>
    <cfRule type="duplicateValues" dxfId="514" priority="2356"/>
    <cfRule type="duplicateValues" dxfId="513" priority="2355"/>
    <cfRule type="duplicateValues" dxfId="512" priority="2633"/>
    <cfRule type="duplicateValues" dxfId="511" priority="2634"/>
    <cfRule type="duplicateValues" dxfId="510" priority="2635"/>
    <cfRule type="duplicateValues" dxfId="509" priority="1773"/>
    <cfRule type="duplicateValues" dxfId="508" priority="1772"/>
    <cfRule type="duplicateValues" dxfId="507" priority="1486"/>
    <cfRule type="duplicateValues" dxfId="506" priority="1485"/>
    <cfRule type="duplicateValues" dxfId="505" priority="1484"/>
    <cfRule type="duplicateValues" dxfId="504" priority="101"/>
    <cfRule type="duplicateValues" dxfId="503" priority="102"/>
    <cfRule type="duplicateValues" dxfId="502" priority="103"/>
    <cfRule type="duplicateValues" dxfId="501" priority="113"/>
    <cfRule type="duplicateValues" dxfId="500" priority="114"/>
    <cfRule type="duplicateValues" dxfId="499" priority="982"/>
    <cfRule type="duplicateValues" dxfId="498" priority="981"/>
    <cfRule type="duplicateValues" dxfId="497" priority="980"/>
    <cfRule type="duplicateValues" dxfId="496" priority="115"/>
    <cfRule type="duplicateValues" dxfId="495" priority="122"/>
    <cfRule type="duplicateValues" dxfId="494" priority="123"/>
    <cfRule type="duplicateValues" dxfId="493" priority="124"/>
    <cfRule type="duplicateValues" dxfId="492" priority="131"/>
    <cfRule type="duplicateValues" dxfId="491" priority="132"/>
    <cfRule type="duplicateValues" dxfId="490" priority="133"/>
    <cfRule type="duplicateValues" dxfId="489" priority="137"/>
    <cfRule type="duplicateValues" dxfId="488" priority="138"/>
    <cfRule type="duplicateValues" dxfId="487" priority="970"/>
    <cfRule type="duplicateValues" dxfId="486" priority="969"/>
    <cfRule type="duplicateValues" dxfId="485" priority="968"/>
    <cfRule type="duplicateValues" dxfId="484" priority="139"/>
    <cfRule type="duplicateValues" dxfId="483" priority="146"/>
    <cfRule type="duplicateValues" dxfId="482" priority="574"/>
    <cfRule type="duplicateValues" dxfId="481" priority="573"/>
    <cfRule type="duplicateValues" dxfId="480" priority="572"/>
    <cfRule type="duplicateValues" dxfId="479" priority="147"/>
    <cfRule type="duplicateValues" dxfId="478" priority="148"/>
    <cfRule type="duplicateValues" dxfId="477" priority="155"/>
    <cfRule type="duplicateValues" dxfId="476" priority="156"/>
    <cfRule type="duplicateValues" dxfId="475" priority="961"/>
    <cfRule type="duplicateValues" dxfId="474" priority="960"/>
    <cfRule type="duplicateValues" dxfId="473" priority="959"/>
    <cfRule type="duplicateValues" dxfId="472" priority="157"/>
    <cfRule type="duplicateValues" dxfId="471" priority="158"/>
    <cfRule type="duplicateValues" dxfId="470" priority="159"/>
    <cfRule type="duplicateValues" dxfId="469" priority="952"/>
    <cfRule type="duplicateValues" dxfId="468" priority="951"/>
    <cfRule type="duplicateValues" dxfId="467" priority="950"/>
    <cfRule type="duplicateValues" dxfId="466" priority="949"/>
    <cfRule type="duplicateValues" dxfId="465" priority="948"/>
    <cfRule type="duplicateValues" dxfId="464" priority="947"/>
    <cfRule type="duplicateValues" dxfId="463" priority="946"/>
    <cfRule type="duplicateValues" dxfId="462" priority="945"/>
    <cfRule type="duplicateValues" dxfId="461" priority="944"/>
    <cfRule type="duplicateValues" dxfId="460" priority="943"/>
    <cfRule type="duplicateValues" dxfId="459" priority="942"/>
    <cfRule type="duplicateValues" dxfId="458" priority="550"/>
    <cfRule type="duplicateValues" dxfId="457" priority="549"/>
    <cfRule type="duplicateValues" dxfId="456" priority="548"/>
    <cfRule type="duplicateValues" dxfId="455" priority="941"/>
    <cfRule type="duplicateValues" dxfId="454" priority="937"/>
    <cfRule type="duplicateValues" dxfId="453" priority="160"/>
    <cfRule type="duplicateValues" dxfId="452" priority="167"/>
    <cfRule type="duplicateValues" dxfId="451" priority="168"/>
    <cfRule type="duplicateValues" dxfId="450" priority="936"/>
    <cfRule type="duplicateValues" dxfId="449" priority="935"/>
    <cfRule type="duplicateValues" dxfId="448" priority="934"/>
    <cfRule type="duplicateValues" dxfId="447" priority="933"/>
    <cfRule type="duplicateValues" dxfId="446" priority="538"/>
    <cfRule type="duplicateValues" dxfId="445" priority="537"/>
    <cfRule type="duplicateValues" dxfId="444" priority="536"/>
    <cfRule type="duplicateValues" dxfId="443" priority="932"/>
    <cfRule type="duplicateValues" dxfId="442" priority="931"/>
    <cfRule type="duplicateValues" dxfId="441" priority="930"/>
    <cfRule type="duplicateValues" dxfId="440" priority="929"/>
    <cfRule type="duplicateValues" dxfId="439" priority="925"/>
    <cfRule type="duplicateValues" dxfId="438" priority="924"/>
    <cfRule type="duplicateValues" dxfId="437" priority="529"/>
    <cfRule type="duplicateValues" dxfId="436" priority="528"/>
    <cfRule type="duplicateValues" dxfId="435" priority="527"/>
    <cfRule type="duplicateValues" dxfId="434" priority="923"/>
    <cfRule type="duplicateValues" dxfId="433" priority="922"/>
    <cfRule type="duplicateValues" dxfId="432" priority="921"/>
    <cfRule type="duplicateValues" dxfId="431" priority="520"/>
    <cfRule type="duplicateValues" dxfId="430" priority="519"/>
    <cfRule type="duplicateValues" dxfId="429" priority="518"/>
    <cfRule type="duplicateValues" dxfId="428" priority="517"/>
    <cfRule type="duplicateValues" dxfId="427" priority="516"/>
    <cfRule type="duplicateValues" dxfId="426" priority="515"/>
    <cfRule type="duplicateValues" dxfId="425" priority="514"/>
    <cfRule type="duplicateValues" dxfId="424" priority="513"/>
    <cfRule type="duplicateValues" dxfId="423" priority="512"/>
    <cfRule type="duplicateValues" dxfId="422" priority="511"/>
    <cfRule type="duplicateValues" dxfId="421" priority="510"/>
    <cfRule type="duplicateValues" dxfId="420" priority="509"/>
    <cfRule type="duplicateValues" dxfId="419" priority="505"/>
    <cfRule type="duplicateValues" dxfId="418" priority="504"/>
    <cfRule type="duplicateValues" dxfId="417" priority="503"/>
    <cfRule type="duplicateValues" dxfId="416" priority="502"/>
    <cfRule type="duplicateValues" dxfId="415" priority="501"/>
    <cfRule type="duplicateValues" dxfId="414" priority="500"/>
    <cfRule type="duplicateValues" dxfId="413" priority="499"/>
    <cfRule type="duplicateValues" dxfId="412" priority="498"/>
    <cfRule type="duplicateValues" dxfId="411" priority="497"/>
    <cfRule type="duplicateValues" dxfId="410" priority="493"/>
    <cfRule type="duplicateValues" dxfId="409" priority="492"/>
    <cfRule type="duplicateValues" dxfId="408" priority="491"/>
    <cfRule type="duplicateValues" dxfId="407" priority="490"/>
    <cfRule type="duplicateValues" dxfId="406" priority="489"/>
    <cfRule type="duplicateValues" dxfId="405" priority="920"/>
    <cfRule type="duplicateValues" dxfId="404" priority="488"/>
    <cfRule type="duplicateValues" dxfId="403" priority="484"/>
    <cfRule type="duplicateValues" dxfId="402" priority="483"/>
    <cfRule type="duplicateValues" dxfId="401" priority="482"/>
    <cfRule type="duplicateValues" dxfId="400" priority="475"/>
    <cfRule type="duplicateValues" dxfId="399" priority="474"/>
    <cfRule type="duplicateValues" dxfId="398" priority="473"/>
    <cfRule type="duplicateValues" dxfId="397" priority="916"/>
    <cfRule type="duplicateValues" dxfId="396" priority="915"/>
    <cfRule type="duplicateValues" dxfId="395" priority="914"/>
  </conditionalFormatting>
  <conditionalFormatting sqref="P43">
    <cfRule type="duplicateValues" dxfId="394" priority="217"/>
    <cfRule type="duplicateValues" dxfId="393" priority="216"/>
    <cfRule type="duplicateValues" dxfId="392" priority="215"/>
    <cfRule type="duplicateValues" dxfId="391" priority="214"/>
    <cfRule type="duplicateValues" dxfId="390" priority="213"/>
    <cfRule type="duplicateValues" dxfId="389" priority="212"/>
    <cfRule type="duplicateValues" dxfId="388" priority="211"/>
    <cfRule type="duplicateValues" dxfId="387" priority="210"/>
    <cfRule type="duplicateValues" dxfId="386" priority="209"/>
    <cfRule type="duplicateValues" dxfId="385" priority="375"/>
    <cfRule type="duplicateValues" dxfId="384" priority="374"/>
    <cfRule type="duplicateValues" dxfId="383" priority="373"/>
    <cfRule type="duplicateValues" dxfId="382" priority="205"/>
    <cfRule type="duplicateValues" dxfId="381" priority="204"/>
    <cfRule type="duplicateValues" dxfId="380" priority="203"/>
    <cfRule type="duplicateValues" dxfId="379" priority="202"/>
    <cfRule type="duplicateValues" dxfId="378" priority="201"/>
    <cfRule type="duplicateValues" dxfId="377" priority="200"/>
    <cfRule type="duplicateValues" dxfId="376" priority="2347"/>
    <cfRule type="duplicateValues" dxfId="375" priority="430"/>
    <cfRule type="duplicateValues" dxfId="374" priority="814"/>
    <cfRule type="duplicateValues" dxfId="373" priority="813"/>
    <cfRule type="duplicateValues" dxfId="372" priority="812"/>
    <cfRule type="duplicateValues" dxfId="371" priority="928"/>
    <cfRule type="duplicateValues" dxfId="370" priority="196"/>
    <cfRule type="duplicateValues" dxfId="369" priority="195"/>
    <cfRule type="duplicateValues" dxfId="368" priority="194"/>
    <cfRule type="duplicateValues" dxfId="367" priority="927"/>
    <cfRule type="duplicateValues" dxfId="366" priority="926"/>
    <cfRule type="duplicateValues" dxfId="365" priority="372"/>
    <cfRule type="duplicateValues" dxfId="364" priority="371"/>
    <cfRule type="duplicateValues" dxfId="363" priority="370"/>
    <cfRule type="duplicateValues" dxfId="362" priority="369"/>
    <cfRule type="duplicateValues" dxfId="361" priority="187"/>
    <cfRule type="duplicateValues" dxfId="360" priority="186"/>
    <cfRule type="duplicateValues" dxfId="359" priority="185"/>
    <cfRule type="duplicateValues" dxfId="358" priority="368"/>
    <cfRule type="duplicateValues" dxfId="357" priority="367"/>
    <cfRule type="duplicateValues" dxfId="356" priority="796"/>
    <cfRule type="duplicateValues" dxfId="355" priority="795"/>
    <cfRule type="duplicateValues" dxfId="354" priority="794"/>
    <cfRule type="duplicateValues" dxfId="353" priority="919"/>
    <cfRule type="duplicateValues" dxfId="352" priority="166"/>
    <cfRule type="duplicateValues" dxfId="351" priority="1054"/>
    <cfRule type="duplicateValues" dxfId="350" priority="165"/>
    <cfRule type="duplicateValues" dxfId="349" priority="164"/>
    <cfRule type="duplicateValues" dxfId="348" priority="154"/>
    <cfRule type="duplicateValues" dxfId="347" priority="1053"/>
    <cfRule type="duplicateValues" dxfId="346" priority="1052"/>
    <cfRule type="duplicateValues" dxfId="345" priority="153"/>
    <cfRule type="duplicateValues" dxfId="344" priority="152"/>
    <cfRule type="duplicateValues" dxfId="343" priority="145"/>
    <cfRule type="duplicateValues" dxfId="342" priority="144"/>
    <cfRule type="duplicateValues" dxfId="341" priority="784"/>
    <cfRule type="duplicateValues" dxfId="340" priority="783"/>
    <cfRule type="duplicateValues" dxfId="339" priority="782"/>
    <cfRule type="duplicateValues" dxfId="338" priority="143"/>
    <cfRule type="duplicateValues" dxfId="337" priority="918"/>
    <cfRule type="duplicateValues" dxfId="336" priority="917"/>
    <cfRule type="duplicateValues" dxfId="335" priority="366"/>
    <cfRule type="duplicateValues" dxfId="334" priority="136"/>
    <cfRule type="duplicateValues" dxfId="333" priority="135"/>
    <cfRule type="duplicateValues" dxfId="332" priority="775"/>
    <cfRule type="duplicateValues" dxfId="331" priority="774"/>
    <cfRule type="duplicateValues" dxfId="330" priority="773"/>
    <cfRule type="duplicateValues" dxfId="329" priority="134"/>
    <cfRule type="duplicateValues" dxfId="328" priority="130"/>
    <cfRule type="duplicateValues" dxfId="327" priority="129"/>
    <cfRule type="duplicateValues" dxfId="326" priority="769"/>
    <cfRule type="duplicateValues" dxfId="325" priority="768"/>
    <cfRule type="duplicateValues" dxfId="324" priority="767"/>
    <cfRule type="duplicateValues" dxfId="323" priority="365"/>
    <cfRule type="duplicateValues" dxfId="322" priority="913"/>
    <cfRule type="duplicateValues" dxfId="321" priority="912"/>
    <cfRule type="duplicateValues" dxfId="320" priority="128"/>
    <cfRule type="duplicateValues" dxfId="319" priority="121"/>
    <cfRule type="duplicateValues" dxfId="318" priority="120"/>
    <cfRule type="duplicateValues" dxfId="317" priority="760"/>
    <cfRule type="duplicateValues" dxfId="316" priority="759"/>
    <cfRule type="duplicateValues" dxfId="315" priority="758"/>
    <cfRule type="duplicateValues" dxfId="314" priority="119"/>
    <cfRule type="duplicateValues" dxfId="313" priority="911"/>
    <cfRule type="duplicateValues" dxfId="312" priority="361"/>
    <cfRule type="duplicateValues" dxfId="311" priority="340"/>
    <cfRule type="duplicateValues" dxfId="310" priority="904"/>
    <cfRule type="duplicateValues" dxfId="309" priority="112"/>
    <cfRule type="duplicateValues" dxfId="308" priority="111"/>
    <cfRule type="duplicateValues" dxfId="307" priority="110"/>
    <cfRule type="duplicateValues" dxfId="306" priority="109"/>
    <cfRule type="duplicateValues" dxfId="305" priority="108"/>
    <cfRule type="duplicateValues" dxfId="304" priority="107"/>
    <cfRule type="duplicateValues" dxfId="303" priority="903"/>
    <cfRule type="duplicateValues" dxfId="302" priority="902"/>
    <cfRule type="duplicateValues" dxfId="301" priority="360"/>
    <cfRule type="duplicateValues" dxfId="300" priority="100"/>
    <cfRule type="duplicateValues" dxfId="299" priority="99"/>
    <cfRule type="duplicateValues" dxfId="298" priority="98"/>
    <cfRule type="duplicateValues" dxfId="297" priority="359"/>
    <cfRule type="duplicateValues" dxfId="296" priority="358"/>
    <cfRule type="duplicateValues" dxfId="295" priority="357"/>
    <cfRule type="duplicateValues" dxfId="294" priority="356"/>
    <cfRule type="duplicateValues" dxfId="293" priority="355"/>
    <cfRule type="duplicateValues" dxfId="292" priority="354"/>
    <cfRule type="duplicateValues" dxfId="291" priority="91"/>
    <cfRule type="duplicateValues" dxfId="290" priority="90"/>
    <cfRule type="duplicateValues" dxfId="289" priority="89"/>
    <cfRule type="duplicateValues" dxfId="288" priority="353"/>
    <cfRule type="duplicateValues" dxfId="287" priority="349"/>
    <cfRule type="duplicateValues" dxfId="286" priority="348"/>
    <cfRule type="duplicateValues" dxfId="285" priority="347"/>
    <cfRule type="duplicateValues" dxfId="284" priority="346"/>
    <cfRule type="duplicateValues" dxfId="283" priority="345"/>
    <cfRule type="duplicateValues" dxfId="282" priority="344"/>
    <cfRule type="duplicateValues" dxfId="281" priority="339"/>
    <cfRule type="duplicateValues" dxfId="280" priority="338"/>
    <cfRule type="duplicateValues" dxfId="279" priority="526"/>
    <cfRule type="duplicateValues" dxfId="278" priority="525"/>
    <cfRule type="duplicateValues" dxfId="277" priority="524"/>
    <cfRule type="duplicateValues" dxfId="276" priority="331"/>
    <cfRule type="duplicateValues" dxfId="275" priority="718"/>
    <cfRule type="duplicateValues" dxfId="274" priority="717"/>
    <cfRule type="duplicateValues" dxfId="273" priority="716"/>
    <cfRule type="duplicateValues" dxfId="272" priority="330"/>
    <cfRule type="duplicateValues" dxfId="271" priority="329"/>
    <cfRule type="duplicateValues" dxfId="270" priority="286"/>
    <cfRule type="duplicateValues" dxfId="269" priority="285"/>
    <cfRule type="duplicateValues" dxfId="268" priority="284"/>
    <cfRule type="duplicateValues" dxfId="267" priority="262"/>
    <cfRule type="duplicateValues" dxfId="266" priority="261"/>
    <cfRule type="duplicateValues" dxfId="265" priority="508"/>
    <cfRule type="duplicateValues" dxfId="264" priority="507"/>
    <cfRule type="duplicateValues" dxfId="263" priority="506"/>
    <cfRule type="duplicateValues" dxfId="262" priority="260"/>
    <cfRule type="duplicateValues" dxfId="261" priority="250"/>
    <cfRule type="duplicateValues" dxfId="260" priority="249"/>
    <cfRule type="duplicateValues" dxfId="259" priority="248"/>
    <cfRule type="duplicateValues" dxfId="258" priority="241"/>
    <cfRule type="duplicateValues" dxfId="257" priority="240"/>
    <cfRule type="duplicateValues" dxfId="256" priority="239"/>
    <cfRule type="duplicateValues" dxfId="255" priority="496"/>
    <cfRule type="duplicateValues" dxfId="254" priority="495"/>
    <cfRule type="duplicateValues" dxfId="253" priority="494"/>
    <cfRule type="duplicateValues" dxfId="252" priority="232"/>
    <cfRule type="duplicateValues" dxfId="251" priority="694"/>
    <cfRule type="duplicateValues" dxfId="250" priority="693"/>
    <cfRule type="duplicateValues" dxfId="249" priority="692"/>
    <cfRule type="duplicateValues" dxfId="248" priority="643"/>
    <cfRule type="duplicateValues" dxfId="247" priority="231"/>
    <cfRule type="duplicateValues" dxfId="246" priority="230"/>
    <cfRule type="duplicateValues" dxfId="245" priority="229"/>
    <cfRule type="duplicateValues" dxfId="244" priority="228"/>
    <cfRule type="duplicateValues" dxfId="243" priority="2345"/>
    <cfRule type="duplicateValues" dxfId="242" priority="2346"/>
    <cfRule type="duplicateValues" dxfId="241" priority="227"/>
    <cfRule type="duplicateValues" dxfId="240" priority="487"/>
    <cfRule type="duplicateValues" dxfId="239" priority="682"/>
    <cfRule type="duplicateValues" dxfId="238" priority="681"/>
    <cfRule type="duplicateValues" dxfId="237" priority="680"/>
    <cfRule type="duplicateValues" dxfId="236" priority="486"/>
    <cfRule type="duplicateValues" dxfId="235" priority="485"/>
    <cfRule type="duplicateValues" dxfId="234" priority="226"/>
    <cfRule type="duplicateValues" dxfId="233" priority="225"/>
    <cfRule type="duplicateValues" dxfId="232" priority="224"/>
    <cfRule type="duplicateValues" dxfId="231" priority="481"/>
    <cfRule type="duplicateValues" dxfId="230" priority="673"/>
    <cfRule type="duplicateValues" dxfId="229" priority="672"/>
    <cfRule type="duplicateValues" dxfId="228" priority="671"/>
    <cfRule type="duplicateValues" dxfId="227" priority="480"/>
    <cfRule type="duplicateValues" dxfId="226" priority="479"/>
    <cfRule type="duplicateValues" dxfId="225" priority="223"/>
    <cfRule type="duplicateValues" dxfId="224" priority="222"/>
    <cfRule type="duplicateValues" dxfId="223" priority="221"/>
    <cfRule type="duplicateValues" dxfId="222" priority="1198"/>
    <cfRule type="duplicateValues" dxfId="221" priority="664"/>
    <cfRule type="duplicateValues" dxfId="220" priority="663"/>
    <cfRule type="duplicateValues" dxfId="219" priority="662"/>
    <cfRule type="duplicateValues" dxfId="218" priority="661"/>
    <cfRule type="duplicateValues" dxfId="217" priority="660"/>
    <cfRule type="duplicateValues" dxfId="216" priority="659"/>
    <cfRule type="duplicateValues" dxfId="215" priority="658"/>
    <cfRule type="duplicateValues" dxfId="214" priority="657"/>
    <cfRule type="duplicateValues" dxfId="213" priority="656"/>
    <cfRule type="duplicateValues" dxfId="212" priority="655"/>
    <cfRule type="duplicateValues" dxfId="211" priority="654"/>
    <cfRule type="duplicateValues" dxfId="210" priority="653"/>
    <cfRule type="duplicateValues" dxfId="209" priority="472"/>
    <cfRule type="duplicateValues" dxfId="208" priority="471"/>
    <cfRule type="duplicateValues" dxfId="207" priority="470"/>
    <cfRule type="duplicateValues" dxfId="206" priority="649"/>
    <cfRule type="duplicateValues" dxfId="205" priority="648"/>
    <cfRule type="duplicateValues" dxfId="204" priority="647"/>
    <cfRule type="duplicateValues" dxfId="203" priority="646"/>
    <cfRule type="duplicateValues" dxfId="202" priority="645"/>
    <cfRule type="duplicateValues" dxfId="201" priority="644"/>
    <cfRule type="duplicateValues" dxfId="200" priority="940"/>
    <cfRule type="duplicateValues" dxfId="199" priority="642"/>
    <cfRule type="duplicateValues" dxfId="198" priority="641"/>
    <cfRule type="duplicateValues" dxfId="197" priority="637"/>
    <cfRule type="duplicateValues" dxfId="196" priority="636"/>
    <cfRule type="duplicateValues" dxfId="195" priority="635"/>
    <cfRule type="duplicateValues" dxfId="194" priority="634"/>
    <cfRule type="duplicateValues" dxfId="193" priority="633"/>
    <cfRule type="duplicateValues" dxfId="192" priority="632"/>
    <cfRule type="duplicateValues" dxfId="191" priority="628"/>
    <cfRule type="duplicateValues" dxfId="190" priority="627"/>
    <cfRule type="duplicateValues" dxfId="189" priority="626"/>
    <cfRule type="duplicateValues" dxfId="188" priority="619"/>
    <cfRule type="duplicateValues" dxfId="187" priority="618"/>
    <cfRule type="duplicateValues" dxfId="186" priority="617"/>
    <cfRule type="duplicateValues" dxfId="185" priority="958"/>
    <cfRule type="duplicateValues" dxfId="184" priority="957"/>
    <cfRule type="duplicateValues" dxfId="183" priority="956"/>
    <cfRule type="duplicateValues" dxfId="182" priority="1197"/>
    <cfRule type="duplicateValues" dxfId="181" priority="1196"/>
    <cfRule type="duplicateValues" dxfId="180" priority="429"/>
    <cfRule type="duplicateValues" dxfId="179" priority="428"/>
    <cfRule type="duplicateValues" dxfId="178" priority="406"/>
    <cfRule type="duplicateValues" dxfId="177" priority="405"/>
    <cfRule type="duplicateValues" dxfId="176" priority="404"/>
    <cfRule type="duplicateValues" dxfId="175" priority="394"/>
    <cfRule type="duplicateValues" dxfId="174" priority="393"/>
    <cfRule type="duplicateValues" dxfId="173" priority="392"/>
    <cfRule type="duplicateValues" dxfId="172" priority="939"/>
    <cfRule type="duplicateValues" dxfId="171" priority="938"/>
    <cfRule type="duplicateValues" dxfId="170" priority="385"/>
    <cfRule type="duplicateValues" dxfId="169" priority="384"/>
    <cfRule type="duplicateValues" dxfId="168" priority="383"/>
    <cfRule type="duplicateValues" dxfId="167" priority="376"/>
  </conditionalFormatting>
  <conditionalFormatting sqref="P43:P58">
    <cfRule type="duplicateValues" dxfId="166" priority="4686"/>
    <cfRule type="duplicateValues" dxfId="165" priority="4685"/>
    <cfRule type="duplicateValues" dxfId="164" priority="4684"/>
  </conditionalFormatting>
  <conditionalFormatting sqref="P44">
    <cfRule type="duplicateValues" dxfId="163" priority="208"/>
    <cfRule type="duplicateValues" dxfId="162" priority="207"/>
    <cfRule type="duplicateValues" dxfId="161" priority="206"/>
    <cfRule type="duplicateValues" dxfId="160" priority="199"/>
    <cfRule type="duplicateValues" dxfId="159" priority="198"/>
    <cfRule type="duplicateValues" dxfId="158" priority="197"/>
    <cfRule type="duplicateValues" dxfId="157" priority="193"/>
    <cfRule type="duplicateValues" dxfId="156" priority="192"/>
    <cfRule type="duplicateValues" dxfId="155" priority="191"/>
    <cfRule type="duplicateValues" dxfId="154" priority="615"/>
    <cfRule type="duplicateValues" dxfId="153" priority="343"/>
    <cfRule type="duplicateValues" dxfId="152" priority="342"/>
    <cfRule type="duplicateValues" dxfId="151" priority="184"/>
    <cfRule type="duplicateValues" dxfId="150" priority="183"/>
    <cfRule type="duplicateValues" dxfId="149" priority="182"/>
    <cfRule type="duplicateValues" dxfId="148" priority="142"/>
    <cfRule type="duplicateValues" dxfId="147" priority="141"/>
    <cfRule type="duplicateValues" dxfId="146" priority="140"/>
    <cfRule type="duplicateValues" dxfId="145" priority="766"/>
    <cfRule type="duplicateValues" dxfId="144" priority="765"/>
    <cfRule type="duplicateValues" dxfId="143" priority="764"/>
    <cfRule type="duplicateValues" dxfId="142" priority="118"/>
    <cfRule type="duplicateValues" dxfId="141" priority="117"/>
    <cfRule type="duplicateValues" dxfId="140" priority="116"/>
    <cfRule type="duplicateValues" dxfId="139" priority="106"/>
    <cfRule type="duplicateValues" dxfId="138" priority="105"/>
    <cfRule type="duplicateValues" dxfId="137" priority="104"/>
    <cfRule type="duplicateValues" dxfId="136" priority="97"/>
    <cfRule type="duplicateValues" dxfId="135" priority="96"/>
    <cfRule type="duplicateValues" dxfId="134" priority="95"/>
    <cfRule type="duplicateValues" dxfId="133" priority="341"/>
    <cfRule type="duplicateValues" dxfId="132" priority="614"/>
    <cfRule type="duplicateValues" dxfId="131" priority="640"/>
    <cfRule type="duplicateValues" dxfId="130" priority="88"/>
    <cfRule type="duplicateValues" dxfId="129" priority="87"/>
    <cfRule type="duplicateValues" dxfId="128" priority="86"/>
    <cfRule type="duplicateValues" dxfId="127" priority="85"/>
    <cfRule type="duplicateValues" dxfId="126" priority="84"/>
    <cfRule type="duplicateValues" dxfId="125" priority="83"/>
    <cfRule type="duplicateValues" dxfId="124" priority="82"/>
    <cfRule type="duplicateValues" dxfId="123" priority="81"/>
    <cfRule type="duplicateValues" dxfId="122" priority="80"/>
    <cfRule type="duplicateValues" dxfId="121" priority="79"/>
    <cfRule type="duplicateValues" dxfId="120" priority="78"/>
    <cfRule type="duplicateValues" dxfId="119" priority="77"/>
    <cfRule type="duplicateValues" dxfId="118" priority="337"/>
    <cfRule type="duplicateValues" dxfId="117" priority="336"/>
    <cfRule type="duplicateValues" dxfId="116" priority="639"/>
    <cfRule type="duplicateValues" dxfId="115" priority="73"/>
    <cfRule type="duplicateValues" dxfId="114" priority="72"/>
    <cfRule type="duplicateValues" dxfId="113" priority="71"/>
    <cfRule type="duplicateValues" dxfId="112" priority="70"/>
    <cfRule type="duplicateValues" dxfId="111" priority="69"/>
    <cfRule type="duplicateValues" dxfId="110" priority="68"/>
    <cfRule type="duplicateValues" dxfId="109" priority="67"/>
    <cfRule type="duplicateValues" dxfId="108" priority="66"/>
    <cfRule type="duplicateValues" dxfId="107" priority="65"/>
    <cfRule type="duplicateValues" dxfId="106" priority="478"/>
    <cfRule type="duplicateValues" dxfId="105" priority="477"/>
    <cfRule type="duplicateValues" dxfId="104" priority="476"/>
    <cfRule type="duplicateValues" dxfId="103" priority="61"/>
    <cfRule type="duplicateValues" dxfId="102" priority="60"/>
    <cfRule type="duplicateValues" dxfId="101" priority="59"/>
    <cfRule type="duplicateValues" dxfId="100" priority="58"/>
    <cfRule type="duplicateValues" dxfId="99" priority="57"/>
    <cfRule type="duplicateValues" dxfId="98" priority="56"/>
    <cfRule type="duplicateValues" dxfId="97" priority="364"/>
    <cfRule type="duplicateValues" dxfId="96" priority="638"/>
    <cfRule type="duplicateValues" dxfId="95" priority="52"/>
    <cfRule type="duplicateValues" dxfId="94" priority="51"/>
    <cfRule type="duplicateValues" dxfId="93" priority="335"/>
    <cfRule type="duplicateValues" dxfId="92" priority="50"/>
    <cfRule type="duplicateValues" dxfId="91" priority="220"/>
    <cfRule type="duplicateValues" dxfId="90" priority="219"/>
    <cfRule type="duplicateValues" dxfId="89" priority="218"/>
    <cfRule type="duplicateValues" dxfId="88" priority="43"/>
    <cfRule type="duplicateValues" dxfId="87" priority="670"/>
    <cfRule type="duplicateValues" dxfId="86" priority="669"/>
    <cfRule type="duplicateValues" dxfId="85" priority="668"/>
    <cfRule type="duplicateValues" dxfId="84" priority="42"/>
    <cfRule type="duplicateValues" dxfId="83" priority="41"/>
    <cfRule type="duplicateValues" dxfId="82" priority="652"/>
    <cfRule type="duplicateValues" dxfId="81" priority="651"/>
    <cfRule type="duplicateValues" dxfId="80" priority="650"/>
    <cfRule type="duplicateValues" dxfId="79" priority="382"/>
    <cfRule type="duplicateValues" dxfId="78" priority="381"/>
    <cfRule type="duplicateValues" dxfId="77" priority="910"/>
    <cfRule type="duplicateValues" dxfId="76" priority="328"/>
    <cfRule type="duplicateValues" dxfId="75" priority="327"/>
    <cfRule type="duplicateValues" dxfId="74" priority="326"/>
    <cfRule type="duplicateValues" dxfId="73" priority="909"/>
    <cfRule type="duplicateValues" dxfId="72" priority="908"/>
    <cfRule type="duplicateValues" dxfId="71" priority="363"/>
    <cfRule type="duplicateValues" dxfId="70" priority="362"/>
    <cfRule type="duplicateValues" dxfId="69" priority="380"/>
    <cfRule type="duplicateValues" dxfId="68" priority="625"/>
    <cfRule type="duplicateValues" dxfId="67" priority="624"/>
    <cfRule type="duplicateValues" dxfId="66" priority="623"/>
    <cfRule type="duplicateValues" dxfId="65" priority="238"/>
    <cfRule type="duplicateValues" dxfId="64" priority="237"/>
    <cfRule type="duplicateValues" dxfId="63" priority="352"/>
    <cfRule type="duplicateValues" dxfId="62" priority="351"/>
    <cfRule type="duplicateValues" dxfId="61" priority="236"/>
    <cfRule type="duplicateValues" dxfId="60" priority="350"/>
    <cfRule type="duplicateValues" dxfId="59" priority="631"/>
    <cfRule type="duplicateValues" dxfId="58" priority="630"/>
    <cfRule type="duplicateValues" dxfId="57" priority="629"/>
    <cfRule type="duplicateValues" dxfId="56" priority="616"/>
  </conditionalFormatting>
  <conditionalFormatting sqref="P45">
    <cfRule type="duplicateValues" dxfId="55" priority="190"/>
    <cfRule type="duplicateValues" dxfId="54" priority="189"/>
    <cfRule type="duplicateValues" dxfId="53" priority="188"/>
    <cfRule type="duplicateValues" dxfId="52" priority="94"/>
    <cfRule type="duplicateValues" dxfId="51" priority="93"/>
    <cfRule type="duplicateValues" dxfId="50" priority="92"/>
    <cfRule type="duplicateValues" dxfId="49" priority="76"/>
    <cfRule type="duplicateValues" dxfId="48" priority="75"/>
    <cfRule type="duplicateValues" dxfId="47" priority="74"/>
    <cfRule type="duplicateValues" dxfId="46" priority="64"/>
    <cfRule type="duplicateValues" dxfId="45" priority="63"/>
    <cfRule type="duplicateValues" dxfId="44" priority="62"/>
    <cfRule type="duplicateValues" dxfId="43" priority="55"/>
    <cfRule type="duplicateValues" dxfId="42" priority="53"/>
    <cfRule type="duplicateValues" dxfId="41" priority="39"/>
    <cfRule type="duplicateValues" dxfId="40" priority="49"/>
    <cfRule type="duplicateValues" dxfId="39" priority="48"/>
    <cfRule type="duplicateValues" dxfId="38" priority="47"/>
    <cfRule type="duplicateValues" dxfId="37" priority="334"/>
    <cfRule type="duplicateValues" dxfId="36" priority="54"/>
    <cfRule type="duplicateValues" dxfId="35" priority="333"/>
    <cfRule type="duplicateValues" dxfId="34" priority="332"/>
    <cfRule type="duplicateValues" dxfId="33" priority="620"/>
    <cfRule type="duplicateValues" dxfId="32" priority="40"/>
    <cfRule type="duplicateValues" dxfId="31" priority="622"/>
    <cfRule type="duplicateValues" dxfId="30" priority="38"/>
    <cfRule type="duplicateValues" dxfId="29" priority="621"/>
  </conditionalFormatting>
  <conditionalFormatting sqref="P45:P58">
    <cfRule type="duplicateValues" dxfId="28" priority="4683"/>
  </conditionalFormatting>
  <conditionalFormatting sqref="P46">
    <cfRule type="duplicateValues" dxfId="27" priority="44"/>
    <cfRule type="duplicateValues" dxfId="26" priority="46"/>
    <cfRule type="duplicateValues" dxfId="25" priority="45"/>
  </conditionalFormatting>
  <conditionalFormatting sqref="R1:R1048576">
    <cfRule type="duplicateValues" dxfId="24" priority="4740"/>
  </conditionalFormatting>
  <conditionalFormatting sqref="R2:R4 R6:R41">
    <cfRule type="duplicateValues" dxfId="23" priority="4741"/>
  </conditionalFormatting>
  <conditionalFormatting sqref="R5">
    <cfRule type="duplicateValues" dxfId="22" priority="4767"/>
    <cfRule type="duplicateValues" dxfId="21" priority="4768"/>
  </conditionalFormatting>
  <conditionalFormatting sqref="R57:R60">
    <cfRule type="duplicateValues" dxfId="20" priority="4745"/>
    <cfRule type="duplicateValues" dxfId="19" priority="4746"/>
    <cfRule type="duplicateValues" dxfId="18" priority="4747"/>
  </conditionalFormatting>
  <conditionalFormatting sqref="R61:R65">
    <cfRule type="duplicateValues" dxfId="17" priority="4748"/>
    <cfRule type="duplicateValues" dxfId="16" priority="4749"/>
    <cfRule type="duplicateValues" dxfId="15" priority="4750"/>
  </conditionalFormatting>
  <conditionalFormatting sqref="R66:R68 R2:R4 R6:R50 R52:R60 R70:R1048576">
    <cfRule type="duplicateValues" dxfId="14" priority="4751"/>
  </conditionalFormatting>
  <conditionalFormatting sqref="R66:R68 R2:R50 R52:R60 R70:R1048576">
    <cfRule type="duplicateValues" dxfId="13" priority="4756"/>
  </conditionalFormatting>
  <conditionalFormatting sqref="R66:R68 R40:R50 R52:R60 R70:R96">
    <cfRule type="duplicateValues" dxfId="12" priority="4760"/>
  </conditionalFormatting>
  <conditionalFormatting sqref="R69">
    <cfRule type="duplicateValues" dxfId="11" priority="4769"/>
    <cfRule type="duplicateValues" dxfId="10" priority="4770"/>
    <cfRule type="duplicateValues" dxfId="9" priority="4771"/>
  </conditionalFormatting>
  <conditionalFormatting sqref="T2:T5">
    <cfRule type="duplicateValues" dxfId="8" priority="26"/>
    <cfRule type="duplicateValues" dxfId="7" priority="28"/>
    <cfRule type="duplicateValues" dxfId="6" priority="27"/>
  </conditionalFormatting>
  <dataValidations count="2">
    <dataValidation type="list" allowBlank="1" showInputMessage="1" showErrorMessage="1" sqref="A2:A4">
      <formula1>$A$2:$A$4</formula1>
    </dataValidation>
    <dataValidation type="list" allowBlank="1" showInputMessage="1" showErrorMessage="1" sqref="M2:M99">
      <formula1>$C:$C</formula1>
    </dataValidation>
  </dataValidations>
  <pageMargins left="0.7" right="0.7" top="0.75" bottom="0.75" header="0.3" footer="0.3"/>
  <pageSetup paperSize="9"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7"/>
  <sheetViews>
    <sheetView topLeftCell="A30" zoomScaleNormal="100" workbookViewId="0">
      <selection activeCell="H130" sqref="H130"/>
    </sheetView>
  </sheetViews>
  <sheetFormatPr defaultColWidth="8.85546875" defaultRowHeight="12.75" x14ac:dyDescent="0.2"/>
  <cols>
    <col min="1" max="1" width="12.42578125" style="116" bestFit="1" customWidth="1"/>
    <col min="2" max="2" width="8.5703125" style="116" bestFit="1" customWidth="1"/>
    <col min="3" max="3" width="5.7109375" style="116" bestFit="1" customWidth="1"/>
    <col min="4" max="4" width="15.42578125" style="116" bestFit="1" customWidth="1"/>
    <col min="5" max="5" width="8.7109375" style="116" bestFit="1" customWidth="1"/>
    <col min="6" max="6" width="5.85546875" style="116" bestFit="1" customWidth="1"/>
    <col min="7" max="7" width="21.85546875" style="116" bestFit="1" customWidth="1"/>
    <col min="8" max="8" width="31.85546875" style="116" bestFit="1" customWidth="1"/>
    <col min="9" max="9" width="11.85546875" style="116" bestFit="1" customWidth="1"/>
    <col min="10" max="10" width="29.42578125" style="116" bestFit="1" customWidth="1"/>
    <col min="11" max="11" width="40.7109375" style="116" bestFit="1" customWidth="1"/>
    <col min="12" max="12" width="5.28515625" style="116" bestFit="1" customWidth="1"/>
    <col min="13" max="13" width="12.5703125" style="116" customWidth="1"/>
    <col min="14" max="15" width="8.85546875" style="151"/>
    <col min="16" max="16" width="25.140625" style="151" bestFit="1" customWidth="1"/>
    <col min="17" max="17" width="8.85546875" style="151"/>
    <col min="18" max="16384" width="8.85546875" style="116"/>
  </cols>
  <sheetData>
    <row r="1" spans="1:18" s="117" customFormat="1" ht="25.5" x14ac:dyDescent="0.2">
      <c r="A1" s="109" t="s">
        <v>1579</v>
      </c>
      <c r="B1" s="109" t="s">
        <v>2534</v>
      </c>
      <c r="C1" s="109" t="s">
        <v>2535</v>
      </c>
      <c r="D1" s="110" t="s">
        <v>2135</v>
      </c>
      <c r="E1" s="110" t="s">
        <v>2536</v>
      </c>
      <c r="F1" s="110" t="s">
        <v>2537</v>
      </c>
      <c r="G1" s="111" t="s">
        <v>751</v>
      </c>
      <c r="H1" s="111" t="s">
        <v>3037</v>
      </c>
      <c r="I1" s="111" t="s">
        <v>2538</v>
      </c>
      <c r="J1" s="112" t="s">
        <v>753</v>
      </c>
      <c r="K1" s="112" t="s">
        <v>3033</v>
      </c>
      <c r="L1" s="112" t="s">
        <v>2540</v>
      </c>
      <c r="M1" s="112" t="s">
        <v>2539</v>
      </c>
      <c r="N1" s="151"/>
      <c r="O1" s="151"/>
      <c r="P1" s="151"/>
      <c r="Q1" s="151"/>
    </row>
    <row r="2" spans="1:18" s="113" customFormat="1" x14ac:dyDescent="0.2">
      <c r="A2" s="113" t="s">
        <v>860</v>
      </c>
      <c r="B2" s="114" t="str">
        <f>+VLOOKUP(A2,'MASTER CODE DATA'!A:B,2,FALSE)</f>
        <v>R</v>
      </c>
      <c r="C2" s="114">
        <v>30</v>
      </c>
      <c r="D2" s="113" t="s">
        <v>865</v>
      </c>
      <c r="E2" s="114" t="str">
        <f>+VLOOKUP(D2,'MASTER CODE DATA'!C:D,2,FALSE)</f>
        <v>WMN</v>
      </c>
      <c r="F2" s="114">
        <v>3</v>
      </c>
      <c r="G2" s="113" t="s">
        <v>861</v>
      </c>
      <c r="H2" s="114" t="str">
        <f>+D2&amp;G2</f>
        <v>WOMENTOPS</v>
      </c>
      <c r="I2" s="114">
        <v>109</v>
      </c>
      <c r="J2" s="113" t="s">
        <v>889</v>
      </c>
      <c r="K2" s="114" t="str">
        <f>+D2&amp;J2</f>
        <v>WOMENBASE LAYERS</v>
      </c>
      <c r="L2" s="114">
        <v>48</v>
      </c>
      <c r="M2" s="114" t="str">
        <f>+VLOOKUP($J2,'MASTER CODE DATA'!$I:$J,2,FALSE)</f>
        <v>BLY</v>
      </c>
      <c r="N2" s="151"/>
      <c r="O2" s="151"/>
      <c r="P2" s="151"/>
      <c r="Q2" s="151"/>
    </row>
    <row r="3" spans="1:18" s="113" customFormat="1" x14ac:dyDescent="0.2">
      <c r="A3" s="113" t="s">
        <v>860</v>
      </c>
      <c r="B3" s="114" t="str">
        <f>+VLOOKUP(A3,'MASTER CODE DATA'!A:B,2,FALSE)</f>
        <v>R</v>
      </c>
      <c r="C3" s="114">
        <v>30</v>
      </c>
      <c r="D3" s="113" t="s">
        <v>865</v>
      </c>
      <c r="E3" s="114" t="str">
        <f>+VLOOKUP(D3,'MASTER CODE DATA'!C:D,2,FALSE)</f>
        <v>WMN</v>
      </c>
      <c r="F3" s="114">
        <v>3</v>
      </c>
      <c r="G3" s="113" t="s">
        <v>861</v>
      </c>
      <c r="H3" s="114" t="str">
        <f t="shared" ref="H3:H66" si="0">+D3&amp;G3</f>
        <v>WOMENTOPS</v>
      </c>
      <c r="I3" s="114">
        <v>109</v>
      </c>
      <c r="J3" s="113" t="s">
        <v>2960</v>
      </c>
      <c r="K3" s="114" t="str">
        <f t="shared" ref="K3:K66" si="1">+D3&amp;J3</f>
        <v>WOMENSOFT POLOS</v>
      </c>
      <c r="L3" s="114">
        <v>213</v>
      </c>
      <c r="M3" s="114" t="str">
        <f>+VLOOKUP($J3,'MASTER CODE DATA'!$I:$J,2,FALSE)</f>
        <v>SPL</v>
      </c>
      <c r="N3" s="151"/>
      <c r="O3" s="151"/>
      <c r="P3" s="151"/>
      <c r="Q3" s="151"/>
    </row>
    <row r="4" spans="1:18" s="113" customFormat="1" x14ac:dyDescent="0.2">
      <c r="A4" s="113" t="s">
        <v>860</v>
      </c>
      <c r="B4" s="114" t="str">
        <f>+VLOOKUP(A4,'MASTER CODE DATA'!A:B,2,FALSE)</f>
        <v>R</v>
      </c>
      <c r="C4" s="114">
        <v>30</v>
      </c>
      <c r="D4" s="113" t="s">
        <v>865</v>
      </c>
      <c r="E4" s="114" t="str">
        <f>+VLOOKUP(D4,'MASTER CODE DATA'!C:D,2,FALSE)</f>
        <v>WMN</v>
      </c>
      <c r="F4" s="114">
        <v>3</v>
      </c>
      <c r="G4" s="113" t="s">
        <v>861</v>
      </c>
      <c r="H4" s="114" t="str">
        <f t="shared" si="0"/>
        <v>WOMENTOPS</v>
      </c>
      <c r="I4" s="114">
        <v>109</v>
      </c>
      <c r="J4" s="113" t="s">
        <v>936</v>
      </c>
      <c r="K4" s="114" t="str">
        <f t="shared" si="1"/>
        <v>WOMENSOFT T-SHIRTS</v>
      </c>
      <c r="L4" s="114">
        <v>150</v>
      </c>
      <c r="M4" s="114" t="str">
        <f>+VLOOKUP($J4,'MASTER CODE DATA'!$I:$J,2,FALSE)</f>
        <v>STS</v>
      </c>
      <c r="N4" s="151"/>
      <c r="O4" s="151"/>
      <c r="P4" s="151"/>
      <c r="Q4" s="151"/>
      <c r="R4" s="151"/>
    </row>
    <row r="5" spans="1:18" s="113" customFormat="1" x14ac:dyDescent="0.2">
      <c r="A5" s="113" t="s">
        <v>860</v>
      </c>
      <c r="B5" s="114" t="str">
        <f>+VLOOKUP(A5,'MASTER CODE DATA'!A:B,2,FALSE)</f>
        <v>R</v>
      </c>
      <c r="C5" s="114">
        <v>30</v>
      </c>
      <c r="D5" s="113" t="s">
        <v>865</v>
      </c>
      <c r="E5" s="114" t="str">
        <f>+VLOOKUP(D5,'MASTER CODE DATA'!C:D,2,FALSE)</f>
        <v>WMN</v>
      </c>
      <c r="F5" s="114">
        <v>3</v>
      </c>
      <c r="G5" s="113" t="s">
        <v>861</v>
      </c>
      <c r="H5" s="114" t="str">
        <f t="shared" si="0"/>
        <v>WOMENTOPS</v>
      </c>
      <c r="I5" s="114">
        <v>109</v>
      </c>
      <c r="J5" s="113" t="s">
        <v>2961</v>
      </c>
      <c r="K5" s="114" t="str">
        <f t="shared" si="1"/>
        <v>WOMENTECH POLOS</v>
      </c>
      <c r="L5" s="114">
        <v>219</v>
      </c>
      <c r="M5" s="114" t="str">
        <f>+VLOOKUP($J5,'MASTER CODE DATA'!$I:$J,2,FALSE)</f>
        <v>TPL</v>
      </c>
      <c r="N5" s="151"/>
      <c r="O5" s="151"/>
      <c r="P5" s="151"/>
      <c r="Q5" s="151"/>
      <c r="R5" s="151"/>
    </row>
    <row r="6" spans="1:18" s="113" customFormat="1" x14ac:dyDescent="0.2">
      <c r="A6" s="113" t="s">
        <v>860</v>
      </c>
      <c r="B6" s="114" t="str">
        <f>+VLOOKUP(A6,'MASTER CODE DATA'!A:B,2,FALSE)</f>
        <v>R</v>
      </c>
      <c r="C6" s="114">
        <v>30</v>
      </c>
      <c r="D6" s="113" t="s">
        <v>865</v>
      </c>
      <c r="E6" s="114" t="str">
        <f>+VLOOKUP(D6,'MASTER CODE DATA'!C:D,2,FALSE)</f>
        <v>WMN</v>
      </c>
      <c r="F6" s="114">
        <v>3</v>
      </c>
      <c r="G6" s="113" t="s">
        <v>861</v>
      </c>
      <c r="H6" s="114" t="str">
        <f t="shared" si="0"/>
        <v>WOMENTOPS</v>
      </c>
      <c r="I6" s="114">
        <v>109</v>
      </c>
      <c r="J6" s="113" t="s">
        <v>914</v>
      </c>
      <c r="K6" s="114" t="str">
        <f t="shared" si="1"/>
        <v>WOMENTECH T-SHIRTS</v>
      </c>
      <c r="L6" s="114">
        <v>46</v>
      </c>
      <c r="M6" s="114" t="str">
        <f>+VLOOKUP($J6,'MASTER CODE DATA'!$I:$J,2,FALSE)</f>
        <v>TTS</v>
      </c>
      <c r="N6" s="151"/>
      <c r="O6" s="151"/>
      <c r="P6" s="151"/>
      <c r="Q6" s="151"/>
      <c r="R6" s="151"/>
    </row>
    <row r="7" spans="1:18" s="113" customFormat="1" x14ac:dyDescent="0.2">
      <c r="A7" s="113" t="s">
        <v>860</v>
      </c>
      <c r="B7" s="114" t="str">
        <f>+VLOOKUP(A7,'MASTER CODE DATA'!A:B,2,FALSE)</f>
        <v>R</v>
      </c>
      <c r="C7" s="114">
        <v>30</v>
      </c>
      <c r="D7" s="113" t="s">
        <v>865</v>
      </c>
      <c r="E7" s="114" t="str">
        <f>+VLOOKUP(D7,'MASTER CODE DATA'!C:D,2,FALSE)</f>
        <v>WMN</v>
      </c>
      <c r="F7" s="114">
        <v>3</v>
      </c>
      <c r="G7" s="113" t="s">
        <v>861</v>
      </c>
      <c r="H7" s="114" t="str">
        <f t="shared" si="0"/>
        <v>WOMENTOPS</v>
      </c>
      <c r="I7" s="114">
        <v>109</v>
      </c>
      <c r="J7" s="113" t="s">
        <v>2962</v>
      </c>
      <c r="K7" s="114" t="str">
        <f t="shared" si="1"/>
        <v>WOMENTRAINING POLOS</v>
      </c>
      <c r="L7" s="114">
        <v>216</v>
      </c>
      <c r="M7" s="114" t="str">
        <f>+VLOOKUP($J7,'MASTER CODE DATA'!$I:$J,2,FALSE)</f>
        <v>TRP</v>
      </c>
      <c r="N7" s="151"/>
      <c r="O7" s="151"/>
      <c r="P7" s="151"/>
      <c r="Q7" s="151"/>
      <c r="R7" s="151"/>
    </row>
    <row r="8" spans="1:18" s="113" customFormat="1" x14ac:dyDescent="0.2">
      <c r="A8" s="113" t="s">
        <v>860</v>
      </c>
      <c r="B8" s="114" t="str">
        <f>+VLOOKUP(A8,'MASTER CODE DATA'!A:B,2,FALSE)</f>
        <v>R</v>
      </c>
      <c r="C8" s="114">
        <v>30</v>
      </c>
      <c r="D8" s="113" t="s">
        <v>865</v>
      </c>
      <c r="E8" s="114" t="str">
        <f>+VLOOKUP(D8,'MASTER CODE DATA'!C:D,2,FALSE)</f>
        <v>WMN</v>
      </c>
      <c r="F8" s="114">
        <v>3</v>
      </c>
      <c r="G8" s="113" t="s">
        <v>861</v>
      </c>
      <c r="H8" s="114" t="str">
        <f t="shared" si="0"/>
        <v>WOMENTOPS</v>
      </c>
      <c r="I8" s="114">
        <v>109</v>
      </c>
      <c r="J8" s="113" t="s">
        <v>2958</v>
      </c>
      <c r="K8" s="114" t="str">
        <f t="shared" si="1"/>
        <v>WOMENCOMPETITION POLOS</v>
      </c>
      <c r="L8" s="114">
        <v>225</v>
      </c>
      <c r="M8" s="114" t="str">
        <f>+VLOOKUP($J8,'MASTER CODE DATA'!$I:$J,2,FALSE)</f>
        <v>CPL</v>
      </c>
      <c r="N8" s="151"/>
      <c r="O8" s="151"/>
      <c r="P8" s="151"/>
      <c r="Q8" s="151"/>
      <c r="R8" s="151"/>
    </row>
    <row r="9" spans="1:18" s="113" customFormat="1" x14ac:dyDescent="0.2">
      <c r="A9" s="113" t="s">
        <v>860</v>
      </c>
      <c r="B9" s="114" t="str">
        <f>+VLOOKUP(A9,'MASTER CODE DATA'!A:B,2,FALSE)</f>
        <v>R</v>
      </c>
      <c r="C9" s="114">
        <v>30</v>
      </c>
      <c r="D9" s="113" t="s">
        <v>865</v>
      </c>
      <c r="E9" s="114" t="str">
        <f>+VLOOKUP(D9,'MASTER CODE DATA'!C:D,2,FALSE)</f>
        <v>WMN</v>
      </c>
      <c r="F9" s="114">
        <v>3</v>
      </c>
      <c r="G9" s="113" t="s">
        <v>861</v>
      </c>
      <c r="H9" s="114" t="str">
        <f t="shared" si="0"/>
        <v>WOMENTOPS</v>
      </c>
      <c r="I9" s="114">
        <v>109</v>
      </c>
      <c r="J9" s="113" t="s">
        <v>2959</v>
      </c>
      <c r="K9" s="114" t="str">
        <f t="shared" si="1"/>
        <v>WOMENCOMPETITION SHIRTS</v>
      </c>
      <c r="L9" s="114">
        <v>222</v>
      </c>
      <c r="M9" s="114" t="str">
        <f>+VLOOKUP($J9,'MASTER CODE DATA'!$I:$J,2,FALSE)</f>
        <v>CPS</v>
      </c>
      <c r="N9" s="151"/>
      <c r="O9" s="151"/>
      <c r="P9" s="151"/>
      <c r="Q9" s="151"/>
      <c r="R9" s="151"/>
    </row>
    <row r="10" spans="1:18" s="113" customFormat="1" x14ac:dyDescent="0.2">
      <c r="A10" s="113" t="s">
        <v>860</v>
      </c>
      <c r="B10" s="114" t="str">
        <f>+VLOOKUP(A10,'MASTER CODE DATA'!A:B,2,FALSE)</f>
        <v>R</v>
      </c>
      <c r="C10" s="114">
        <v>30</v>
      </c>
      <c r="D10" s="113" t="s">
        <v>865</v>
      </c>
      <c r="E10" s="114" t="str">
        <f>+VLOOKUP(D10,'MASTER CODE DATA'!C:D,2,FALSE)</f>
        <v>WMN</v>
      </c>
      <c r="F10" s="114">
        <v>3</v>
      </c>
      <c r="G10" s="113" t="s">
        <v>922</v>
      </c>
      <c r="H10" s="114" t="str">
        <f t="shared" si="0"/>
        <v>WOMENBOTTOMS</v>
      </c>
      <c r="I10" s="114">
        <v>112</v>
      </c>
      <c r="J10" s="113" t="s">
        <v>924</v>
      </c>
      <c r="K10" s="114" t="str">
        <f t="shared" si="1"/>
        <v>WOMENBREECHES</v>
      </c>
      <c r="L10" s="114">
        <v>97</v>
      </c>
      <c r="M10" s="114" t="str">
        <f>+VLOOKUP($J10,'MASTER CODE DATA'!$I:$J,2,FALSE)</f>
        <v>BRC</v>
      </c>
      <c r="N10" s="151"/>
      <c r="O10" s="151"/>
      <c r="P10" s="151"/>
      <c r="Q10" s="151"/>
      <c r="R10" s="151"/>
    </row>
    <row r="11" spans="1:18" s="113" customFormat="1" x14ac:dyDescent="0.2">
      <c r="A11" s="113" t="s">
        <v>860</v>
      </c>
      <c r="B11" s="114" t="str">
        <f>+VLOOKUP(A11,'MASTER CODE DATA'!A:B,2,FALSE)</f>
        <v>R</v>
      </c>
      <c r="C11" s="114">
        <v>30</v>
      </c>
      <c r="D11" s="113" t="s">
        <v>865</v>
      </c>
      <c r="E11" s="114" t="str">
        <f>+VLOOKUP(D11,'MASTER CODE DATA'!C:D,2,FALSE)</f>
        <v>WMN</v>
      </c>
      <c r="F11" s="114">
        <v>3</v>
      </c>
      <c r="G11" s="113" t="s">
        <v>922</v>
      </c>
      <c r="H11" s="114" t="str">
        <f t="shared" si="0"/>
        <v>WOMENBOTTOMS</v>
      </c>
      <c r="I11" s="114">
        <v>112</v>
      </c>
      <c r="J11" s="113" t="s">
        <v>927</v>
      </c>
      <c r="K11" s="114" t="str">
        <f t="shared" si="1"/>
        <v>WOMENLEGGINGS</v>
      </c>
      <c r="L11" s="114">
        <v>98</v>
      </c>
      <c r="M11" s="114" t="str">
        <f>+VLOOKUP($J11,'MASTER CODE DATA'!$I:$J,2,FALSE)</f>
        <v>LGN</v>
      </c>
      <c r="N11" s="151"/>
      <c r="O11" s="151"/>
      <c r="P11" s="151"/>
      <c r="Q11" s="151"/>
      <c r="R11" s="151"/>
    </row>
    <row r="12" spans="1:18" s="113" customFormat="1" x14ac:dyDescent="0.2">
      <c r="A12" s="113" t="s">
        <v>860</v>
      </c>
      <c r="B12" s="114" t="str">
        <f>+VLOOKUP(A12,'MASTER CODE DATA'!A:B,2,FALSE)</f>
        <v>R</v>
      </c>
      <c r="C12" s="114">
        <v>30</v>
      </c>
      <c r="D12" s="113" t="s">
        <v>865</v>
      </c>
      <c r="E12" s="114" t="str">
        <f>+VLOOKUP(D12,'MASTER CODE DATA'!C:D,2,FALSE)</f>
        <v>WMN</v>
      </c>
      <c r="F12" s="114">
        <v>3</v>
      </c>
      <c r="G12" s="113" t="s">
        <v>899</v>
      </c>
      <c r="H12" s="114" t="str">
        <f t="shared" si="0"/>
        <v>WOMENOUTERWEAR</v>
      </c>
      <c r="I12" s="114">
        <v>43</v>
      </c>
      <c r="J12" s="113" t="s">
        <v>900</v>
      </c>
      <c r="K12" s="114" t="str">
        <f t="shared" si="1"/>
        <v>WOMENPUFFER VESTS</v>
      </c>
      <c r="L12" s="114">
        <v>119</v>
      </c>
      <c r="M12" s="114" t="str">
        <f>+VLOOKUP($J12,'MASTER CODE DATA'!$I:$J,2,FALSE)</f>
        <v>PUV</v>
      </c>
      <c r="N12" s="151"/>
      <c r="O12" s="151"/>
      <c r="P12" s="151"/>
      <c r="Q12" s="151"/>
      <c r="R12" s="151"/>
    </row>
    <row r="13" spans="1:18" s="113" customFormat="1" x14ac:dyDescent="0.2">
      <c r="A13" s="113" t="s">
        <v>860</v>
      </c>
      <c r="B13" s="114" t="str">
        <f>+VLOOKUP(A13,'MASTER CODE DATA'!A:B,2,FALSE)</f>
        <v>R</v>
      </c>
      <c r="C13" s="114">
        <v>30</v>
      </c>
      <c r="D13" s="113" t="s">
        <v>865</v>
      </c>
      <c r="E13" s="114" t="str">
        <f>+VLOOKUP(D13,'MASTER CODE DATA'!C:D,2,FALSE)</f>
        <v>WMN</v>
      </c>
      <c r="F13" s="114">
        <v>3</v>
      </c>
      <c r="G13" s="113" t="s">
        <v>899</v>
      </c>
      <c r="H13" s="114" t="str">
        <f t="shared" si="0"/>
        <v>WOMENOUTERWEAR</v>
      </c>
      <c r="I13" s="114">
        <v>43</v>
      </c>
      <c r="J13" s="113" t="s">
        <v>938</v>
      </c>
      <c r="K13" s="114" t="str">
        <f t="shared" si="1"/>
        <v>WOMENRAIN COATS</v>
      </c>
      <c r="L13" s="114">
        <v>120</v>
      </c>
      <c r="M13" s="114" t="str">
        <f>+VLOOKUP($J13,'MASTER CODE DATA'!$I:$J,2,FALSE)</f>
        <v>RCO</v>
      </c>
      <c r="N13" s="151"/>
      <c r="O13" s="151"/>
      <c r="P13" s="151"/>
      <c r="Q13" s="151"/>
      <c r="R13" s="151"/>
    </row>
    <row r="14" spans="1:18" s="113" customFormat="1" x14ac:dyDescent="0.2">
      <c r="A14" s="113" t="s">
        <v>860</v>
      </c>
      <c r="B14" s="114" t="str">
        <f>+VLOOKUP(A14,'MASTER CODE DATA'!A:B,2,FALSE)</f>
        <v>R</v>
      </c>
      <c r="C14" s="114">
        <v>30</v>
      </c>
      <c r="D14" s="113" t="s">
        <v>865</v>
      </c>
      <c r="E14" s="114" t="str">
        <f>+VLOOKUP(D14,'MASTER CODE DATA'!C:D,2,FALSE)</f>
        <v>WMN</v>
      </c>
      <c r="F14" s="114">
        <v>3</v>
      </c>
      <c r="G14" s="113" t="s">
        <v>899</v>
      </c>
      <c r="H14" s="114" t="str">
        <f t="shared" si="0"/>
        <v>WOMENOUTERWEAR</v>
      </c>
      <c r="I14" s="114">
        <v>43</v>
      </c>
      <c r="J14" s="113" t="s">
        <v>942</v>
      </c>
      <c r="K14" s="114" t="str">
        <f t="shared" si="1"/>
        <v>WOMENBOMBER JACKETS</v>
      </c>
      <c r="L14" s="114">
        <v>121</v>
      </c>
      <c r="M14" s="114" t="str">
        <f>+VLOOKUP($J14,'MASTER CODE DATA'!$I:$J,2,FALSE)</f>
        <v>BJK</v>
      </c>
      <c r="N14" s="151"/>
      <c r="O14" s="151"/>
      <c r="P14" s="151"/>
      <c r="Q14" s="151"/>
      <c r="R14" s="151"/>
    </row>
    <row r="15" spans="1:18" s="113" customFormat="1" x14ac:dyDescent="0.2">
      <c r="A15" s="113" t="s">
        <v>860</v>
      </c>
      <c r="B15" s="114" t="str">
        <f>+VLOOKUP(A15,'MASTER CODE DATA'!A:B,2,FALSE)</f>
        <v>R</v>
      </c>
      <c r="C15" s="114">
        <v>30</v>
      </c>
      <c r="D15" s="113" t="s">
        <v>865</v>
      </c>
      <c r="E15" s="114" t="str">
        <f>+VLOOKUP(D15,'MASTER CODE DATA'!C:D,2,FALSE)</f>
        <v>WMN</v>
      </c>
      <c r="F15" s="114">
        <v>3</v>
      </c>
      <c r="G15" s="113" t="s">
        <v>2199</v>
      </c>
      <c r="H15" s="114" t="str">
        <f t="shared" si="0"/>
        <v>WOMENSWEATS &amp; JUMPERS</v>
      </c>
      <c r="I15" s="114">
        <v>44</v>
      </c>
      <c r="J15" s="113" t="s">
        <v>937</v>
      </c>
      <c r="K15" s="114" t="str">
        <f t="shared" si="1"/>
        <v>WOMENFLEECE JACKETS</v>
      </c>
      <c r="L15" s="114">
        <v>122</v>
      </c>
      <c r="M15" s="114" t="str">
        <f>+VLOOKUP($J15,'MASTER CODE DATA'!$I:$J,2,FALSE)</f>
        <v>FLJ</v>
      </c>
      <c r="N15" s="151"/>
      <c r="O15" s="151"/>
      <c r="P15" s="151"/>
      <c r="Q15" s="151"/>
      <c r="R15" s="151"/>
    </row>
    <row r="16" spans="1:18" s="113" customFormat="1" x14ac:dyDescent="0.2">
      <c r="A16" s="113" t="s">
        <v>860</v>
      </c>
      <c r="B16" s="114" t="str">
        <f>+VLOOKUP(A16,'MASTER CODE DATA'!A:B,2,FALSE)</f>
        <v>R</v>
      </c>
      <c r="C16" s="114">
        <v>30</v>
      </c>
      <c r="D16" s="113" t="s">
        <v>865</v>
      </c>
      <c r="E16" s="114" t="str">
        <f>+VLOOKUP(D16,'MASTER CODE DATA'!C:D,2,FALSE)</f>
        <v>WMN</v>
      </c>
      <c r="F16" s="114">
        <v>3</v>
      </c>
      <c r="G16" s="113" t="s">
        <v>2199</v>
      </c>
      <c r="H16" s="114" t="str">
        <f t="shared" si="0"/>
        <v>WOMENSWEATS &amp; JUMPERS</v>
      </c>
      <c r="I16" s="114">
        <v>44</v>
      </c>
      <c r="J16" s="113" t="s">
        <v>928</v>
      </c>
      <c r="K16" s="114" t="str">
        <f t="shared" si="1"/>
        <v>WOMENHOODIES</v>
      </c>
      <c r="L16" s="114">
        <v>123</v>
      </c>
      <c r="M16" s="114" t="str">
        <f>+VLOOKUP($J16,'MASTER CODE DATA'!$I:$J,2,FALSE)</f>
        <v>HOD</v>
      </c>
      <c r="N16" s="151"/>
      <c r="O16" s="151"/>
      <c r="P16" s="151"/>
      <c r="Q16" s="151"/>
      <c r="R16" s="151"/>
    </row>
    <row r="17" spans="1:18" s="113" customFormat="1" x14ac:dyDescent="0.2">
      <c r="A17" s="113" t="s">
        <v>860</v>
      </c>
      <c r="B17" s="114" t="str">
        <f>+VLOOKUP(A17,'MASTER CODE DATA'!A:B,2,FALSE)</f>
        <v>R</v>
      </c>
      <c r="C17" s="114">
        <v>30</v>
      </c>
      <c r="D17" s="113" t="s">
        <v>865</v>
      </c>
      <c r="E17" s="114" t="str">
        <f>+VLOOKUP(D17,'MASTER CODE DATA'!C:D,2,FALSE)</f>
        <v>WMN</v>
      </c>
      <c r="F17" s="114">
        <v>3</v>
      </c>
      <c r="G17" s="113" t="s">
        <v>2199</v>
      </c>
      <c r="H17" s="114" t="str">
        <f t="shared" si="0"/>
        <v>WOMENSWEATS &amp; JUMPERS</v>
      </c>
      <c r="I17" s="114">
        <v>44</v>
      </c>
      <c r="J17" s="113" t="s">
        <v>904</v>
      </c>
      <c r="K17" s="114" t="str">
        <f t="shared" si="1"/>
        <v>WOMENJUMPERS</v>
      </c>
      <c r="L17" s="114">
        <v>124</v>
      </c>
      <c r="M17" s="114" t="str">
        <f>+VLOOKUP($J17,'MASTER CODE DATA'!$I:$J,2,FALSE)</f>
        <v>JMP</v>
      </c>
      <c r="N17" s="151"/>
      <c r="O17" s="151"/>
      <c r="P17" s="151"/>
      <c r="Q17" s="151"/>
      <c r="R17" s="151"/>
    </row>
    <row r="18" spans="1:18" s="113" customFormat="1" x14ac:dyDescent="0.2">
      <c r="A18" s="113" t="s">
        <v>860</v>
      </c>
      <c r="B18" s="114" t="str">
        <f>+VLOOKUP(A18,'MASTER CODE DATA'!A:B,2,FALSE)</f>
        <v>R</v>
      </c>
      <c r="C18" s="114">
        <v>30</v>
      </c>
      <c r="D18" s="113" t="s">
        <v>865</v>
      </c>
      <c r="E18" s="114" t="str">
        <f>+VLOOKUP(D18,'MASTER CODE DATA'!C:D,2,FALSE)</f>
        <v>WMN</v>
      </c>
      <c r="F18" s="114">
        <v>3</v>
      </c>
      <c r="G18" s="113" t="s">
        <v>2199</v>
      </c>
      <c r="H18" s="114" t="str">
        <f t="shared" si="0"/>
        <v>WOMENSWEATS &amp; JUMPERS</v>
      </c>
      <c r="I18" s="114">
        <v>44</v>
      </c>
      <c r="J18" s="113" t="s">
        <v>932</v>
      </c>
      <c r="K18" s="114" t="str">
        <f t="shared" si="1"/>
        <v>WOMENSOFTSHELLS</v>
      </c>
      <c r="L18" s="114">
        <v>125</v>
      </c>
      <c r="M18" s="114" t="str">
        <f>+VLOOKUP($J18,'MASTER CODE DATA'!$I:$J,2,FALSE)</f>
        <v>SOF</v>
      </c>
      <c r="N18" s="151"/>
      <c r="O18" s="151"/>
      <c r="P18" s="151"/>
      <c r="Q18" s="151"/>
      <c r="R18" s="151"/>
    </row>
    <row r="19" spans="1:18" s="113" customFormat="1" x14ac:dyDescent="0.2">
      <c r="A19" s="113" t="s">
        <v>860</v>
      </c>
      <c r="B19" s="114" t="str">
        <f>+VLOOKUP(A19,'MASTER CODE DATA'!A:B,2,FALSE)</f>
        <v>R</v>
      </c>
      <c r="C19" s="114">
        <v>30</v>
      </c>
      <c r="D19" s="113" t="s">
        <v>865</v>
      </c>
      <c r="E19" s="114" t="str">
        <f>+VLOOKUP(D19,'MASTER CODE DATA'!C:D,2,FALSE)</f>
        <v>WMN</v>
      </c>
      <c r="F19" s="114">
        <v>3</v>
      </c>
      <c r="G19" s="113" t="s">
        <v>2199</v>
      </c>
      <c r="H19" s="114" t="str">
        <f t="shared" si="0"/>
        <v>WOMENSWEATS &amp; JUMPERS</v>
      </c>
      <c r="I19" s="114">
        <v>44</v>
      </c>
      <c r="J19" s="113" t="s">
        <v>941</v>
      </c>
      <c r="K19" s="114" t="str">
        <f t="shared" si="1"/>
        <v>WOMENSWEATERS</v>
      </c>
      <c r="L19" s="114">
        <v>126</v>
      </c>
      <c r="M19" s="114" t="str">
        <f>+VLOOKUP($J19,'MASTER CODE DATA'!$I:$J,2,FALSE)</f>
        <v>SWR</v>
      </c>
      <c r="N19" s="151"/>
      <c r="O19" s="151"/>
      <c r="P19" s="151"/>
      <c r="Q19" s="151"/>
      <c r="R19" s="151"/>
    </row>
    <row r="20" spans="1:18" s="113" customFormat="1" x14ac:dyDescent="0.2">
      <c r="A20" s="113" t="s">
        <v>860</v>
      </c>
      <c r="B20" s="114" t="str">
        <f>+VLOOKUP(A20,'MASTER CODE DATA'!A:B,2,FALSE)</f>
        <v>R</v>
      </c>
      <c r="C20" s="114">
        <v>30</v>
      </c>
      <c r="D20" s="113" t="s">
        <v>865</v>
      </c>
      <c r="E20" s="114" t="str">
        <f>+VLOOKUP(D20,'MASTER CODE DATA'!C:D,2,FALSE)</f>
        <v>WMN</v>
      </c>
      <c r="F20" s="114">
        <v>3</v>
      </c>
      <c r="G20" s="113" t="s">
        <v>2199</v>
      </c>
      <c r="H20" s="114" t="str">
        <f t="shared" si="0"/>
        <v>WOMENSWEATS &amp; JUMPERS</v>
      </c>
      <c r="I20" s="114">
        <v>44</v>
      </c>
      <c r="J20" s="113" t="s">
        <v>925</v>
      </c>
      <c r="K20" s="114" t="str">
        <f t="shared" si="1"/>
        <v>WOMENSWEATSHIRTS</v>
      </c>
      <c r="L20" s="114">
        <v>127</v>
      </c>
      <c r="M20" s="114" t="str">
        <f>+VLOOKUP($J20,'MASTER CODE DATA'!$I:$J,2,FALSE)</f>
        <v>SWT</v>
      </c>
      <c r="N20" s="151"/>
      <c r="O20" s="151"/>
      <c r="P20" s="151"/>
      <c r="Q20" s="151"/>
      <c r="R20" s="151"/>
    </row>
    <row r="21" spans="1:18" s="113" customFormat="1" x14ac:dyDescent="0.2">
      <c r="A21" s="113" t="s">
        <v>860</v>
      </c>
      <c r="B21" s="114" t="str">
        <f>+VLOOKUP(A21,'MASTER CODE DATA'!A:B,2,FALSE)</f>
        <v>R</v>
      </c>
      <c r="C21" s="114">
        <v>30</v>
      </c>
      <c r="D21" s="113" t="s">
        <v>865</v>
      </c>
      <c r="E21" s="114" t="str">
        <f>+VLOOKUP(D21,'MASTER CODE DATA'!C:D,2,FALSE)</f>
        <v>WMN</v>
      </c>
      <c r="F21" s="114">
        <v>3</v>
      </c>
      <c r="G21" s="113" t="s">
        <v>2200</v>
      </c>
      <c r="H21" s="114" t="str">
        <f t="shared" si="0"/>
        <v>WOMENJACKETS &amp; TAILCOATS</v>
      </c>
      <c r="I21" s="114">
        <v>115</v>
      </c>
      <c r="J21" s="113" t="s">
        <v>929</v>
      </c>
      <c r="K21" s="114" t="str">
        <f t="shared" si="1"/>
        <v>WOMENCOMPETITION JACKETS</v>
      </c>
      <c r="L21" s="114">
        <v>96</v>
      </c>
      <c r="M21" s="114" t="str">
        <f>+VLOOKUP($J21,'MASTER CODE DATA'!$I:$J,2,FALSE)</f>
        <v>CJK</v>
      </c>
      <c r="N21" s="151"/>
      <c r="O21" s="151"/>
      <c r="P21" s="151"/>
      <c r="Q21" s="151"/>
      <c r="R21" s="151"/>
    </row>
    <row r="22" spans="1:18" s="113" customFormat="1" x14ac:dyDescent="0.2">
      <c r="A22" s="113" t="s">
        <v>860</v>
      </c>
      <c r="B22" s="114" t="str">
        <f>+VLOOKUP(A22,'MASTER CODE DATA'!A:B,2,FALSE)</f>
        <v>R</v>
      </c>
      <c r="C22" s="114">
        <v>30</v>
      </c>
      <c r="D22" s="113" t="s">
        <v>818</v>
      </c>
      <c r="E22" s="114" t="str">
        <f>+VLOOKUP(D22,'MASTER CODE DATA'!C:D,2,FALSE)</f>
        <v>MEN</v>
      </c>
      <c r="F22" s="114">
        <v>2</v>
      </c>
      <c r="G22" s="113" t="s">
        <v>861</v>
      </c>
      <c r="H22" s="114" t="str">
        <f t="shared" si="0"/>
        <v>MENTOPS</v>
      </c>
      <c r="I22" s="114">
        <v>108</v>
      </c>
      <c r="J22" s="113" t="s">
        <v>889</v>
      </c>
      <c r="K22" s="114" t="str">
        <f t="shared" si="1"/>
        <v>MENBASE LAYERS</v>
      </c>
      <c r="L22" s="114">
        <v>41</v>
      </c>
      <c r="M22" s="114" t="str">
        <f>+VLOOKUP($J22,'MASTER CODE DATA'!$I:$J,2,FALSE)</f>
        <v>BLY</v>
      </c>
      <c r="N22" s="151"/>
      <c r="O22" s="151"/>
      <c r="P22" s="151"/>
      <c r="Q22" s="151"/>
      <c r="R22" s="151"/>
    </row>
    <row r="23" spans="1:18" s="113" customFormat="1" x14ac:dyDescent="0.2">
      <c r="A23" s="113" t="s">
        <v>860</v>
      </c>
      <c r="B23" s="114" t="str">
        <f>+VLOOKUP(A23,'MASTER CODE DATA'!A:B,2,FALSE)</f>
        <v>R</v>
      </c>
      <c r="C23" s="114">
        <v>30</v>
      </c>
      <c r="D23" s="113" t="s">
        <v>818</v>
      </c>
      <c r="E23" s="114" t="str">
        <f>+VLOOKUP(D23,'MASTER CODE DATA'!C:D,2,FALSE)</f>
        <v>MEN</v>
      </c>
      <c r="F23" s="114">
        <v>2</v>
      </c>
      <c r="G23" s="113" t="s">
        <v>861</v>
      </c>
      <c r="H23" s="114" t="str">
        <f t="shared" si="0"/>
        <v>MENTOPS</v>
      </c>
      <c r="I23" s="114">
        <v>108</v>
      </c>
      <c r="J23" s="113" t="s">
        <v>2960</v>
      </c>
      <c r="K23" s="114" t="str">
        <f t="shared" si="1"/>
        <v>MENSOFT POLOS</v>
      </c>
      <c r="L23" s="114">
        <v>212</v>
      </c>
      <c r="M23" s="114" t="str">
        <f>+VLOOKUP($J23,'MASTER CODE DATA'!$I:$J,2,FALSE)</f>
        <v>SPL</v>
      </c>
      <c r="N23" s="151"/>
      <c r="O23" s="151"/>
      <c r="P23" s="151"/>
      <c r="Q23" s="151"/>
      <c r="R23" s="151"/>
    </row>
    <row r="24" spans="1:18" s="113" customFormat="1" x14ac:dyDescent="0.2">
      <c r="A24" s="113" t="s">
        <v>860</v>
      </c>
      <c r="B24" s="114" t="str">
        <f>+VLOOKUP(A24,'MASTER CODE DATA'!A:B,2,FALSE)</f>
        <v>R</v>
      </c>
      <c r="C24" s="114">
        <v>30</v>
      </c>
      <c r="D24" s="113" t="s">
        <v>818</v>
      </c>
      <c r="E24" s="114" t="str">
        <f>+VLOOKUP(D24,'MASTER CODE DATA'!C:D,2,FALSE)</f>
        <v>MEN</v>
      </c>
      <c r="F24" s="114">
        <v>2</v>
      </c>
      <c r="G24" s="113" t="s">
        <v>861</v>
      </c>
      <c r="H24" s="114" t="str">
        <f t="shared" si="0"/>
        <v>MENTOPS</v>
      </c>
      <c r="I24" s="114">
        <v>108</v>
      </c>
      <c r="J24" s="113" t="s">
        <v>936</v>
      </c>
      <c r="K24" s="114" t="str">
        <f t="shared" si="1"/>
        <v>MENSOFT T-SHIRTS</v>
      </c>
      <c r="L24" s="114">
        <v>149</v>
      </c>
      <c r="M24" s="114" t="str">
        <f>+VLOOKUP($J24,'MASTER CODE DATA'!$I:$J,2,FALSE)</f>
        <v>STS</v>
      </c>
      <c r="N24" s="151"/>
      <c r="O24" s="151"/>
      <c r="P24" s="151"/>
      <c r="Q24" s="151"/>
      <c r="R24" s="151"/>
    </row>
    <row r="25" spans="1:18" s="113" customFormat="1" x14ac:dyDescent="0.2">
      <c r="A25" s="113" t="s">
        <v>860</v>
      </c>
      <c r="B25" s="114" t="str">
        <f>+VLOOKUP(A25,'MASTER CODE DATA'!A:B,2,FALSE)</f>
        <v>R</v>
      </c>
      <c r="C25" s="114">
        <v>30</v>
      </c>
      <c r="D25" s="113" t="s">
        <v>818</v>
      </c>
      <c r="E25" s="114" t="str">
        <f>+VLOOKUP(D25,'MASTER CODE DATA'!C:D,2,FALSE)</f>
        <v>MEN</v>
      </c>
      <c r="F25" s="114">
        <v>2</v>
      </c>
      <c r="G25" s="113" t="s">
        <v>861</v>
      </c>
      <c r="H25" s="114" t="str">
        <f t="shared" si="0"/>
        <v>MENTOPS</v>
      </c>
      <c r="I25" s="114">
        <v>108</v>
      </c>
      <c r="J25" s="113" t="s">
        <v>2961</v>
      </c>
      <c r="K25" s="114" t="str">
        <f t="shared" si="1"/>
        <v>MENTECH POLOS</v>
      </c>
      <c r="L25" s="114">
        <v>218</v>
      </c>
      <c r="M25" s="114" t="str">
        <f>+VLOOKUP($J25,'MASTER CODE DATA'!$I:$J,2,FALSE)</f>
        <v>TPL</v>
      </c>
      <c r="N25" s="151"/>
      <c r="O25" s="151"/>
      <c r="P25" s="151"/>
      <c r="Q25" s="151"/>
      <c r="R25" s="151"/>
    </row>
    <row r="26" spans="1:18" s="113" customFormat="1" x14ac:dyDescent="0.2">
      <c r="A26" s="113" t="s">
        <v>860</v>
      </c>
      <c r="B26" s="114" t="str">
        <f>+VLOOKUP(A26,'MASTER CODE DATA'!A:B,2,FALSE)</f>
        <v>R</v>
      </c>
      <c r="C26" s="114">
        <v>30</v>
      </c>
      <c r="D26" s="113" t="s">
        <v>818</v>
      </c>
      <c r="E26" s="114" t="str">
        <f>+VLOOKUP(D26,'MASTER CODE DATA'!C:D,2,FALSE)</f>
        <v>MEN</v>
      </c>
      <c r="F26" s="114">
        <v>2</v>
      </c>
      <c r="G26" s="113" t="s">
        <v>861</v>
      </c>
      <c r="H26" s="114" t="str">
        <f t="shared" si="0"/>
        <v>MENTOPS</v>
      </c>
      <c r="I26" s="114">
        <v>108</v>
      </c>
      <c r="J26" s="113" t="s">
        <v>914</v>
      </c>
      <c r="K26" s="114" t="str">
        <f t="shared" si="1"/>
        <v>MENTECH T-SHIRTS</v>
      </c>
      <c r="L26" s="114">
        <v>39</v>
      </c>
      <c r="M26" s="114" t="str">
        <f>+VLOOKUP($J26,'MASTER CODE DATA'!$I:$J,2,FALSE)</f>
        <v>TTS</v>
      </c>
      <c r="N26" s="151"/>
      <c r="O26" s="151"/>
      <c r="P26" s="151"/>
      <c r="Q26" s="151"/>
    </row>
    <row r="27" spans="1:18" s="113" customFormat="1" x14ac:dyDescent="0.2">
      <c r="A27" s="113" t="s">
        <v>860</v>
      </c>
      <c r="B27" s="114" t="str">
        <f>+VLOOKUP(A27,'MASTER CODE DATA'!A:B,2,FALSE)</f>
        <v>R</v>
      </c>
      <c r="C27" s="114">
        <v>30</v>
      </c>
      <c r="D27" s="113" t="s">
        <v>818</v>
      </c>
      <c r="E27" s="114" t="str">
        <f>+VLOOKUP(D27,'MASTER CODE DATA'!C:D,2,FALSE)</f>
        <v>MEN</v>
      </c>
      <c r="F27" s="114">
        <v>2</v>
      </c>
      <c r="G27" s="113" t="s">
        <v>861</v>
      </c>
      <c r="H27" s="114" t="str">
        <f t="shared" si="0"/>
        <v>MENTOPS</v>
      </c>
      <c r="I27" s="114">
        <v>108</v>
      </c>
      <c r="J27" s="113" t="s">
        <v>2962</v>
      </c>
      <c r="K27" s="114" t="str">
        <f t="shared" si="1"/>
        <v>MENTRAINING POLOS</v>
      </c>
      <c r="L27" s="114">
        <v>215</v>
      </c>
      <c r="M27" s="114" t="str">
        <f>+VLOOKUP($J27,'MASTER CODE DATA'!$I:$J,2,FALSE)</f>
        <v>TRP</v>
      </c>
      <c r="N27" s="151"/>
      <c r="O27" s="151"/>
      <c r="P27" s="151"/>
      <c r="Q27" s="151"/>
    </row>
    <row r="28" spans="1:18" s="113" customFormat="1" x14ac:dyDescent="0.2">
      <c r="A28" s="113" t="s">
        <v>860</v>
      </c>
      <c r="B28" s="114" t="str">
        <f>+VLOOKUP(A28,'MASTER CODE DATA'!A:B,2,FALSE)</f>
        <v>R</v>
      </c>
      <c r="C28" s="114">
        <v>30</v>
      </c>
      <c r="D28" s="113" t="s">
        <v>818</v>
      </c>
      <c r="E28" s="114" t="str">
        <f>+VLOOKUP(D28,'MASTER CODE DATA'!C:D,2,FALSE)</f>
        <v>MEN</v>
      </c>
      <c r="F28" s="114">
        <v>2</v>
      </c>
      <c r="G28" s="113" t="s">
        <v>861</v>
      </c>
      <c r="H28" s="114" t="str">
        <f t="shared" si="0"/>
        <v>MENTOPS</v>
      </c>
      <c r="I28" s="114">
        <v>108</v>
      </c>
      <c r="J28" s="113" t="s">
        <v>2958</v>
      </c>
      <c r="K28" s="114" t="str">
        <f t="shared" si="1"/>
        <v>MENCOMPETITION POLOS</v>
      </c>
      <c r="L28" s="114">
        <v>224</v>
      </c>
      <c r="M28" s="114" t="str">
        <f>+VLOOKUP($J28,'MASTER CODE DATA'!$I:$J,2,FALSE)</f>
        <v>CPL</v>
      </c>
      <c r="N28" s="151"/>
      <c r="O28" s="151"/>
      <c r="P28" s="151"/>
      <c r="Q28" s="151"/>
    </row>
    <row r="29" spans="1:18" s="113" customFormat="1" x14ac:dyDescent="0.2">
      <c r="A29" s="113" t="s">
        <v>860</v>
      </c>
      <c r="B29" s="114" t="str">
        <f>+VLOOKUP(A29,'MASTER CODE DATA'!A:B,2,FALSE)</f>
        <v>R</v>
      </c>
      <c r="C29" s="114">
        <v>30</v>
      </c>
      <c r="D29" s="113" t="s">
        <v>818</v>
      </c>
      <c r="E29" s="114" t="str">
        <f>+VLOOKUP(D29,'MASTER CODE DATA'!C:D,2,FALSE)</f>
        <v>MEN</v>
      </c>
      <c r="F29" s="114">
        <v>2</v>
      </c>
      <c r="G29" s="113" t="s">
        <v>861</v>
      </c>
      <c r="H29" s="114" t="str">
        <f t="shared" si="0"/>
        <v>MENTOPS</v>
      </c>
      <c r="I29" s="114">
        <v>108</v>
      </c>
      <c r="J29" s="113" t="s">
        <v>2959</v>
      </c>
      <c r="K29" s="114" t="str">
        <f t="shared" si="1"/>
        <v>MENCOMPETITION SHIRTS</v>
      </c>
      <c r="L29" s="114">
        <v>221</v>
      </c>
      <c r="M29" s="114" t="str">
        <f>+VLOOKUP($J29,'MASTER CODE DATA'!$I:$J,2,FALSE)</f>
        <v>CPS</v>
      </c>
      <c r="N29" s="151"/>
      <c r="O29" s="151"/>
      <c r="P29" s="151"/>
      <c r="Q29" s="151"/>
    </row>
    <row r="30" spans="1:18" s="113" customFormat="1" x14ac:dyDescent="0.2">
      <c r="A30" s="113" t="s">
        <v>860</v>
      </c>
      <c r="B30" s="114" t="str">
        <f>+VLOOKUP(A30,'MASTER CODE DATA'!A:B,2,FALSE)</f>
        <v>R</v>
      </c>
      <c r="C30" s="114">
        <v>30</v>
      </c>
      <c r="D30" s="113" t="s">
        <v>818</v>
      </c>
      <c r="E30" s="114" t="str">
        <f>+VLOOKUP(D30,'MASTER CODE DATA'!C:D,2,FALSE)</f>
        <v>MEN</v>
      </c>
      <c r="F30" s="114">
        <v>2</v>
      </c>
      <c r="G30" s="113" t="s">
        <v>922</v>
      </c>
      <c r="H30" s="114" t="str">
        <f t="shared" si="0"/>
        <v>MENBOTTOMS</v>
      </c>
      <c r="I30" s="114">
        <v>111</v>
      </c>
      <c r="J30" s="113" t="s">
        <v>924</v>
      </c>
      <c r="K30" s="114" t="str">
        <f t="shared" si="1"/>
        <v>MENBREECHES</v>
      </c>
      <c r="L30" s="114">
        <v>95</v>
      </c>
      <c r="M30" s="114" t="str">
        <f>+VLOOKUP($J30,'MASTER CODE DATA'!$I:$J,2,FALSE)</f>
        <v>BRC</v>
      </c>
      <c r="N30" s="151"/>
      <c r="O30" s="151"/>
      <c r="P30" s="151"/>
      <c r="Q30" s="151"/>
    </row>
    <row r="31" spans="1:18" s="113" customFormat="1" x14ac:dyDescent="0.2">
      <c r="A31" s="113" t="s">
        <v>860</v>
      </c>
      <c r="B31" s="114" t="str">
        <f>+VLOOKUP(A31,'MASTER CODE DATA'!A:B,2,FALSE)</f>
        <v>R</v>
      </c>
      <c r="C31" s="114">
        <v>30</v>
      </c>
      <c r="D31" s="113" t="s">
        <v>818</v>
      </c>
      <c r="E31" s="114" t="str">
        <f>+VLOOKUP(D31,'MASTER CODE DATA'!C:D,2,FALSE)</f>
        <v>MEN</v>
      </c>
      <c r="F31" s="114">
        <v>2</v>
      </c>
      <c r="G31" s="113" t="s">
        <v>899</v>
      </c>
      <c r="H31" s="114" t="str">
        <f t="shared" si="0"/>
        <v>MENOUTERWEAR</v>
      </c>
      <c r="I31" s="114">
        <v>36</v>
      </c>
      <c r="J31" s="113" t="s">
        <v>900</v>
      </c>
      <c r="K31" s="114" t="str">
        <f t="shared" si="1"/>
        <v>MENPUFFER VESTS</v>
      </c>
      <c r="L31" s="114">
        <v>128</v>
      </c>
      <c r="M31" s="114" t="str">
        <f>+VLOOKUP($J31,'MASTER CODE DATA'!$I:$J,2,FALSE)</f>
        <v>PUV</v>
      </c>
      <c r="N31" s="151"/>
      <c r="O31" s="151"/>
      <c r="P31" s="151"/>
      <c r="Q31" s="151"/>
    </row>
    <row r="32" spans="1:18" s="113" customFormat="1" x14ac:dyDescent="0.2">
      <c r="A32" s="113" t="s">
        <v>860</v>
      </c>
      <c r="B32" s="114" t="str">
        <f>+VLOOKUP(A32,'MASTER CODE DATA'!A:B,2,FALSE)</f>
        <v>R</v>
      </c>
      <c r="C32" s="114">
        <v>30</v>
      </c>
      <c r="D32" s="113" t="s">
        <v>818</v>
      </c>
      <c r="E32" s="114" t="str">
        <f>+VLOOKUP(D32,'MASTER CODE DATA'!C:D,2,FALSE)</f>
        <v>MEN</v>
      </c>
      <c r="F32" s="114">
        <v>2</v>
      </c>
      <c r="G32" s="113" t="s">
        <v>899</v>
      </c>
      <c r="H32" s="114" t="str">
        <f t="shared" si="0"/>
        <v>MENOUTERWEAR</v>
      </c>
      <c r="I32" s="114">
        <v>36</v>
      </c>
      <c r="J32" s="113" t="s">
        <v>938</v>
      </c>
      <c r="K32" s="114" t="str">
        <f t="shared" si="1"/>
        <v>MENRAIN COATS</v>
      </c>
      <c r="L32" s="114">
        <v>129</v>
      </c>
      <c r="M32" s="114" t="str">
        <f>+VLOOKUP($J32,'MASTER CODE DATA'!$I:$J,2,FALSE)</f>
        <v>RCO</v>
      </c>
      <c r="N32" s="151"/>
      <c r="O32" s="151"/>
      <c r="P32" s="151"/>
      <c r="Q32" s="151"/>
    </row>
    <row r="33" spans="1:17" s="113" customFormat="1" x14ac:dyDescent="0.2">
      <c r="A33" s="113" t="s">
        <v>860</v>
      </c>
      <c r="B33" s="114" t="str">
        <f>+VLOOKUP(A33,'MASTER CODE DATA'!A:B,2,FALSE)</f>
        <v>R</v>
      </c>
      <c r="C33" s="114">
        <v>30</v>
      </c>
      <c r="D33" s="113" t="s">
        <v>818</v>
      </c>
      <c r="E33" s="114" t="str">
        <f>+VLOOKUP(D33,'MASTER CODE DATA'!C:D,2,FALSE)</f>
        <v>MEN</v>
      </c>
      <c r="F33" s="114">
        <v>2</v>
      </c>
      <c r="G33" s="113" t="s">
        <v>899</v>
      </c>
      <c r="H33" s="114" t="str">
        <f t="shared" si="0"/>
        <v>MENOUTERWEAR</v>
      </c>
      <c r="I33" s="114">
        <v>36</v>
      </c>
      <c r="J33" s="113" t="s">
        <v>942</v>
      </c>
      <c r="K33" s="114" t="str">
        <f t="shared" si="1"/>
        <v>MENBOMBER JACKETS</v>
      </c>
      <c r="L33" s="114">
        <v>130</v>
      </c>
      <c r="M33" s="114" t="str">
        <f>+VLOOKUP($J33,'MASTER CODE DATA'!$I:$J,2,FALSE)</f>
        <v>BJK</v>
      </c>
      <c r="N33" s="151"/>
      <c r="O33" s="151"/>
      <c r="P33" s="151"/>
      <c r="Q33" s="151"/>
    </row>
    <row r="34" spans="1:17" s="113" customFormat="1" x14ac:dyDescent="0.2">
      <c r="A34" s="113" t="s">
        <v>860</v>
      </c>
      <c r="B34" s="114" t="str">
        <f>+VLOOKUP(A34,'MASTER CODE DATA'!A:B,2,FALSE)</f>
        <v>R</v>
      </c>
      <c r="C34" s="114">
        <v>30</v>
      </c>
      <c r="D34" s="113" t="s">
        <v>818</v>
      </c>
      <c r="E34" s="114" t="str">
        <f>+VLOOKUP(D34,'MASTER CODE DATA'!C:D,2,FALSE)</f>
        <v>MEN</v>
      </c>
      <c r="F34" s="114">
        <v>2</v>
      </c>
      <c r="G34" s="113" t="s">
        <v>2199</v>
      </c>
      <c r="H34" s="114" t="str">
        <f t="shared" si="0"/>
        <v>MENSWEATS &amp; JUMPERS</v>
      </c>
      <c r="I34" s="114">
        <v>37</v>
      </c>
      <c r="J34" s="113" t="s">
        <v>937</v>
      </c>
      <c r="K34" s="114" t="str">
        <f t="shared" si="1"/>
        <v>MENFLEECE JACKETS</v>
      </c>
      <c r="L34" s="114">
        <v>131</v>
      </c>
      <c r="M34" s="114" t="str">
        <f>+VLOOKUP($J34,'MASTER CODE DATA'!$I:$J,2,FALSE)</f>
        <v>FLJ</v>
      </c>
      <c r="N34" s="151"/>
      <c r="O34" s="151"/>
      <c r="P34" s="151"/>
      <c r="Q34" s="151"/>
    </row>
    <row r="35" spans="1:17" s="113" customFormat="1" x14ac:dyDescent="0.2">
      <c r="A35" s="113" t="s">
        <v>860</v>
      </c>
      <c r="B35" s="114" t="str">
        <f>+VLOOKUP(A35,'MASTER CODE DATA'!A:B,2,FALSE)</f>
        <v>R</v>
      </c>
      <c r="C35" s="114">
        <v>30</v>
      </c>
      <c r="D35" s="113" t="s">
        <v>818</v>
      </c>
      <c r="E35" s="114" t="str">
        <f>+VLOOKUP(D35,'MASTER CODE DATA'!C:D,2,FALSE)</f>
        <v>MEN</v>
      </c>
      <c r="F35" s="114">
        <v>2</v>
      </c>
      <c r="G35" s="113" t="s">
        <v>2199</v>
      </c>
      <c r="H35" s="114" t="str">
        <f t="shared" si="0"/>
        <v>MENSWEATS &amp; JUMPERS</v>
      </c>
      <c r="I35" s="114">
        <v>37</v>
      </c>
      <c r="J35" s="113" t="s">
        <v>928</v>
      </c>
      <c r="K35" s="114" t="str">
        <f t="shared" si="1"/>
        <v>MENHOODIES</v>
      </c>
      <c r="L35" s="114">
        <v>132</v>
      </c>
      <c r="M35" s="114" t="str">
        <f>+VLOOKUP($J35,'MASTER CODE DATA'!$I:$J,2,FALSE)</f>
        <v>HOD</v>
      </c>
      <c r="N35" s="151"/>
      <c r="O35" s="151"/>
      <c r="P35" s="151"/>
      <c r="Q35" s="151"/>
    </row>
    <row r="36" spans="1:17" s="113" customFormat="1" x14ac:dyDescent="0.2">
      <c r="A36" s="113" t="s">
        <v>860</v>
      </c>
      <c r="B36" s="114" t="str">
        <f>+VLOOKUP(A36,'MASTER CODE DATA'!A:B,2,FALSE)</f>
        <v>R</v>
      </c>
      <c r="C36" s="114">
        <v>30</v>
      </c>
      <c r="D36" s="113" t="s">
        <v>818</v>
      </c>
      <c r="E36" s="114" t="str">
        <f>+VLOOKUP(D36,'MASTER CODE DATA'!C:D,2,FALSE)</f>
        <v>MEN</v>
      </c>
      <c r="F36" s="114">
        <v>2</v>
      </c>
      <c r="G36" s="113" t="s">
        <v>2199</v>
      </c>
      <c r="H36" s="114" t="str">
        <f t="shared" si="0"/>
        <v>MENSWEATS &amp; JUMPERS</v>
      </c>
      <c r="I36" s="114">
        <v>37</v>
      </c>
      <c r="J36" s="113" t="s">
        <v>904</v>
      </c>
      <c r="K36" s="114" t="str">
        <f t="shared" si="1"/>
        <v>MENJUMPERS</v>
      </c>
      <c r="L36" s="114">
        <v>133</v>
      </c>
      <c r="M36" s="114" t="str">
        <f>+VLOOKUP($J36,'MASTER CODE DATA'!$I:$J,2,FALSE)</f>
        <v>JMP</v>
      </c>
      <c r="N36" s="151"/>
      <c r="O36" s="151"/>
      <c r="P36" s="151"/>
      <c r="Q36" s="151"/>
    </row>
    <row r="37" spans="1:17" s="113" customFormat="1" x14ac:dyDescent="0.2">
      <c r="A37" s="113" t="s">
        <v>860</v>
      </c>
      <c r="B37" s="114" t="str">
        <f>+VLOOKUP(A37,'MASTER CODE DATA'!A:B,2,FALSE)</f>
        <v>R</v>
      </c>
      <c r="C37" s="114">
        <v>30</v>
      </c>
      <c r="D37" s="113" t="s">
        <v>818</v>
      </c>
      <c r="E37" s="114" t="str">
        <f>+VLOOKUP(D37,'MASTER CODE DATA'!C:D,2,FALSE)</f>
        <v>MEN</v>
      </c>
      <c r="F37" s="114">
        <v>2</v>
      </c>
      <c r="G37" s="113" t="s">
        <v>2199</v>
      </c>
      <c r="H37" s="114" t="str">
        <f t="shared" si="0"/>
        <v>MENSWEATS &amp; JUMPERS</v>
      </c>
      <c r="I37" s="114">
        <v>37</v>
      </c>
      <c r="J37" s="113" t="s">
        <v>932</v>
      </c>
      <c r="K37" s="114" t="str">
        <f t="shared" si="1"/>
        <v>MENSOFTSHELLS</v>
      </c>
      <c r="L37" s="114">
        <v>134</v>
      </c>
      <c r="M37" s="114" t="str">
        <f>+VLOOKUP($J37,'MASTER CODE DATA'!$I:$J,2,FALSE)</f>
        <v>SOF</v>
      </c>
      <c r="N37" s="151"/>
      <c r="O37" s="151"/>
      <c r="P37" s="151"/>
      <c r="Q37" s="151"/>
    </row>
    <row r="38" spans="1:17" s="113" customFormat="1" x14ac:dyDescent="0.2">
      <c r="A38" s="113" t="s">
        <v>860</v>
      </c>
      <c r="B38" s="114" t="str">
        <f>+VLOOKUP(A38,'MASTER CODE DATA'!A:B,2,FALSE)</f>
        <v>R</v>
      </c>
      <c r="C38" s="114">
        <v>30</v>
      </c>
      <c r="D38" s="113" t="s">
        <v>818</v>
      </c>
      <c r="E38" s="114" t="str">
        <f>+VLOOKUP(D38,'MASTER CODE DATA'!C:D,2,FALSE)</f>
        <v>MEN</v>
      </c>
      <c r="F38" s="114">
        <v>2</v>
      </c>
      <c r="G38" s="113" t="s">
        <v>2199</v>
      </c>
      <c r="H38" s="114" t="str">
        <f t="shared" si="0"/>
        <v>MENSWEATS &amp; JUMPERS</v>
      </c>
      <c r="I38" s="114">
        <v>37</v>
      </c>
      <c r="J38" s="113" t="s">
        <v>941</v>
      </c>
      <c r="K38" s="114" t="str">
        <f t="shared" si="1"/>
        <v>MENSWEATERS</v>
      </c>
      <c r="L38" s="114">
        <v>135</v>
      </c>
      <c r="M38" s="114" t="str">
        <f>+VLOOKUP($J38,'MASTER CODE DATA'!$I:$J,2,FALSE)</f>
        <v>SWR</v>
      </c>
      <c r="N38" s="151"/>
      <c r="O38" s="151"/>
      <c r="P38" s="151"/>
      <c r="Q38" s="151"/>
    </row>
    <row r="39" spans="1:17" s="113" customFormat="1" x14ac:dyDescent="0.2">
      <c r="A39" s="113" t="s">
        <v>860</v>
      </c>
      <c r="B39" s="114" t="str">
        <f>+VLOOKUP(A39,'MASTER CODE DATA'!A:B,2,FALSE)</f>
        <v>R</v>
      </c>
      <c r="C39" s="114">
        <v>30</v>
      </c>
      <c r="D39" s="113" t="s">
        <v>818</v>
      </c>
      <c r="E39" s="114" t="str">
        <f>+VLOOKUP(D39,'MASTER CODE DATA'!C:D,2,FALSE)</f>
        <v>MEN</v>
      </c>
      <c r="F39" s="114">
        <v>2</v>
      </c>
      <c r="G39" s="113" t="s">
        <v>2199</v>
      </c>
      <c r="H39" s="114" t="str">
        <f t="shared" si="0"/>
        <v>MENSWEATS &amp; JUMPERS</v>
      </c>
      <c r="I39" s="114">
        <v>37</v>
      </c>
      <c r="J39" s="113" t="s">
        <v>925</v>
      </c>
      <c r="K39" s="114" t="str">
        <f t="shared" si="1"/>
        <v>MENSWEATSHIRTS</v>
      </c>
      <c r="L39" s="114">
        <v>136</v>
      </c>
      <c r="M39" s="114" t="str">
        <f>+VLOOKUP($J39,'MASTER CODE DATA'!$I:$J,2,FALSE)</f>
        <v>SWT</v>
      </c>
      <c r="N39" s="151"/>
      <c r="O39" s="151"/>
      <c r="P39" s="151"/>
      <c r="Q39" s="151"/>
    </row>
    <row r="40" spans="1:17" s="113" customFormat="1" x14ac:dyDescent="0.2">
      <c r="A40" s="113" t="s">
        <v>860</v>
      </c>
      <c r="B40" s="114" t="str">
        <f>+VLOOKUP(A40,'MASTER CODE DATA'!A:B,2,FALSE)</f>
        <v>R</v>
      </c>
      <c r="C40" s="114">
        <v>30</v>
      </c>
      <c r="D40" s="113" t="s">
        <v>818</v>
      </c>
      <c r="E40" s="114" t="str">
        <f>+VLOOKUP(D40,'MASTER CODE DATA'!C:D,2,FALSE)</f>
        <v>MEN</v>
      </c>
      <c r="F40" s="114">
        <v>2</v>
      </c>
      <c r="G40" s="113" t="s">
        <v>2200</v>
      </c>
      <c r="H40" s="114" t="str">
        <f t="shared" si="0"/>
        <v>MENJACKETS &amp; TAILCOATS</v>
      </c>
      <c r="I40" s="114">
        <v>114</v>
      </c>
      <c r="J40" s="113" t="s">
        <v>929</v>
      </c>
      <c r="K40" s="114" t="str">
        <f t="shared" si="1"/>
        <v>MENCOMPETITION JACKETS</v>
      </c>
      <c r="L40" s="114">
        <v>94</v>
      </c>
      <c r="M40" s="114" t="str">
        <f>+VLOOKUP($J40,'MASTER CODE DATA'!$I:$J,2,FALSE)</f>
        <v>CJK</v>
      </c>
      <c r="N40" s="151"/>
      <c r="O40" s="151"/>
      <c r="P40" s="151"/>
      <c r="Q40" s="151"/>
    </row>
    <row r="41" spans="1:17" s="113" customFormat="1" x14ac:dyDescent="0.2">
      <c r="A41" s="113" t="s">
        <v>860</v>
      </c>
      <c r="B41" s="114" t="str">
        <f>+VLOOKUP(A41,'MASTER CODE DATA'!A:B,2,FALSE)</f>
        <v>R</v>
      </c>
      <c r="C41" s="114">
        <v>30</v>
      </c>
      <c r="D41" s="113" t="s">
        <v>919</v>
      </c>
      <c r="E41" s="114" t="str">
        <f>+VLOOKUP(D41,'MASTER CODE DATA'!C:D,2,FALSE)</f>
        <v>JNR</v>
      </c>
      <c r="F41" s="114">
        <v>4</v>
      </c>
      <c r="G41" s="113" t="s">
        <v>861</v>
      </c>
      <c r="H41" s="114" t="str">
        <f t="shared" si="0"/>
        <v>JUNIORTOPS</v>
      </c>
      <c r="I41" s="114">
        <v>110</v>
      </c>
      <c r="J41" s="113" t="s">
        <v>889</v>
      </c>
      <c r="K41" s="114" t="str">
        <f t="shared" si="1"/>
        <v>JUNIORBASE LAYERS</v>
      </c>
      <c r="L41" s="114">
        <v>76</v>
      </c>
      <c r="M41" s="114" t="str">
        <f>+VLOOKUP($J41,'MASTER CODE DATA'!$I:$J,2,FALSE)</f>
        <v>BLY</v>
      </c>
      <c r="N41" s="151"/>
      <c r="O41" s="151"/>
      <c r="P41" s="151"/>
      <c r="Q41" s="151"/>
    </row>
    <row r="42" spans="1:17" s="113" customFormat="1" x14ac:dyDescent="0.2">
      <c r="A42" s="113" t="s">
        <v>860</v>
      </c>
      <c r="B42" s="114" t="str">
        <f>+VLOOKUP(A42,'MASTER CODE DATA'!A:B,2,FALSE)</f>
        <v>R</v>
      </c>
      <c r="C42" s="114">
        <v>30</v>
      </c>
      <c r="D42" s="113" t="s">
        <v>919</v>
      </c>
      <c r="E42" s="114" t="str">
        <f>+VLOOKUP(D42,'MASTER CODE DATA'!C:D,2,FALSE)</f>
        <v>JNR</v>
      </c>
      <c r="F42" s="114">
        <v>4</v>
      </c>
      <c r="G42" s="113" t="s">
        <v>861</v>
      </c>
      <c r="H42" s="114" t="str">
        <f t="shared" si="0"/>
        <v>JUNIORTOPS</v>
      </c>
      <c r="I42" s="114">
        <v>110</v>
      </c>
      <c r="J42" s="113" t="s">
        <v>2960</v>
      </c>
      <c r="K42" s="114" t="str">
        <f t="shared" si="1"/>
        <v>JUNIORSOFT POLOS</v>
      </c>
      <c r="L42" s="114">
        <v>214</v>
      </c>
      <c r="M42" s="114" t="str">
        <f>+VLOOKUP($J42,'MASTER CODE DATA'!$I:$J,2,FALSE)</f>
        <v>SPL</v>
      </c>
      <c r="N42" s="151"/>
      <c r="O42" s="151"/>
      <c r="P42" s="151"/>
      <c r="Q42" s="151"/>
    </row>
    <row r="43" spans="1:17" s="113" customFormat="1" x14ac:dyDescent="0.2">
      <c r="A43" s="113" t="s">
        <v>860</v>
      </c>
      <c r="B43" s="114" t="str">
        <f>+VLOOKUP(A43,'MASTER CODE DATA'!A:B,2,FALSE)</f>
        <v>R</v>
      </c>
      <c r="C43" s="114">
        <v>30</v>
      </c>
      <c r="D43" s="113" t="s">
        <v>919</v>
      </c>
      <c r="E43" s="114" t="str">
        <f>+VLOOKUP(D43,'MASTER CODE DATA'!C:D,2,FALSE)</f>
        <v>JNR</v>
      </c>
      <c r="F43" s="114">
        <v>4</v>
      </c>
      <c r="G43" s="113" t="s">
        <v>861</v>
      </c>
      <c r="H43" s="114" t="str">
        <f t="shared" si="0"/>
        <v>JUNIORTOPS</v>
      </c>
      <c r="I43" s="114">
        <v>110</v>
      </c>
      <c r="J43" s="113" t="s">
        <v>936</v>
      </c>
      <c r="K43" s="114" t="str">
        <f t="shared" si="1"/>
        <v>JUNIORSOFT T-SHIRTS</v>
      </c>
      <c r="L43" s="114">
        <v>151</v>
      </c>
      <c r="M43" s="114" t="str">
        <f>+VLOOKUP($J43,'MASTER CODE DATA'!$I:$J,2,FALSE)</f>
        <v>STS</v>
      </c>
      <c r="N43" s="151"/>
      <c r="O43" s="151"/>
      <c r="P43" s="151"/>
      <c r="Q43" s="151"/>
    </row>
    <row r="44" spans="1:17" s="113" customFormat="1" x14ac:dyDescent="0.2">
      <c r="A44" s="113" t="s">
        <v>860</v>
      </c>
      <c r="B44" s="114" t="str">
        <f>+VLOOKUP(A44,'MASTER CODE DATA'!A:B,2,FALSE)</f>
        <v>R</v>
      </c>
      <c r="C44" s="114">
        <v>30</v>
      </c>
      <c r="D44" s="113" t="s">
        <v>919</v>
      </c>
      <c r="E44" s="114" t="str">
        <f>+VLOOKUP(D44,'MASTER CODE DATA'!C:D,2,FALSE)</f>
        <v>JNR</v>
      </c>
      <c r="F44" s="114">
        <v>4</v>
      </c>
      <c r="G44" s="113" t="s">
        <v>861</v>
      </c>
      <c r="H44" s="114" t="str">
        <f t="shared" si="0"/>
        <v>JUNIORTOPS</v>
      </c>
      <c r="I44" s="114">
        <v>110</v>
      </c>
      <c r="J44" s="113" t="s">
        <v>2961</v>
      </c>
      <c r="K44" s="114" t="str">
        <f t="shared" si="1"/>
        <v>JUNIORTECH POLOS</v>
      </c>
      <c r="L44" s="114">
        <v>220</v>
      </c>
      <c r="M44" s="114" t="str">
        <f>+VLOOKUP($J44,'MASTER CODE DATA'!$I:$J,2,FALSE)</f>
        <v>TPL</v>
      </c>
      <c r="N44" s="151"/>
      <c r="O44" s="151"/>
      <c r="P44" s="151"/>
      <c r="Q44" s="151"/>
    </row>
    <row r="45" spans="1:17" s="113" customFormat="1" x14ac:dyDescent="0.2">
      <c r="A45" s="113" t="s">
        <v>860</v>
      </c>
      <c r="B45" s="114" t="str">
        <f>+VLOOKUP(A45,'MASTER CODE DATA'!A:B,2,FALSE)</f>
        <v>R</v>
      </c>
      <c r="C45" s="114">
        <v>30</v>
      </c>
      <c r="D45" s="113" t="s">
        <v>919</v>
      </c>
      <c r="E45" s="114" t="str">
        <f>+VLOOKUP(D45,'MASTER CODE DATA'!C:D,2,FALSE)</f>
        <v>JNR</v>
      </c>
      <c r="F45" s="114">
        <v>4</v>
      </c>
      <c r="G45" s="113" t="s">
        <v>861</v>
      </c>
      <c r="H45" s="114" t="str">
        <f t="shared" si="0"/>
        <v>JUNIORTOPS</v>
      </c>
      <c r="I45" s="114">
        <v>110</v>
      </c>
      <c r="J45" s="113" t="s">
        <v>914</v>
      </c>
      <c r="K45" s="114" t="str">
        <f t="shared" si="1"/>
        <v>JUNIORTECH T-SHIRTS</v>
      </c>
      <c r="L45" s="114">
        <v>102</v>
      </c>
      <c r="M45" s="114" t="str">
        <f>+VLOOKUP($J45,'MASTER CODE DATA'!$I:$J,2,FALSE)</f>
        <v>TTS</v>
      </c>
      <c r="N45" s="151"/>
      <c r="O45" s="151"/>
      <c r="P45" s="151"/>
      <c r="Q45" s="151"/>
    </row>
    <row r="46" spans="1:17" s="113" customFormat="1" x14ac:dyDescent="0.2">
      <c r="A46" s="113" t="s">
        <v>860</v>
      </c>
      <c r="B46" s="114" t="str">
        <f>+VLOOKUP(A46,'MASTER CODE DATA'!A:B,2,FALSE)</f>
        <v>R</v>
      </c>
      <c r="C46" s="114">
        <v>30</v>
      </c>
      <c r="D46" s="113" t="s">
        <v>919</v>
      </c>
      <c r="E46" s="114" t="str">
        <f>+VLOOKUP(D46,'MASTER CODE DATA'!C:D,2,FALSE)</f>
        <v>JNR</v>
      </c>
      <c r="F46" s="114">
        <v>4</v>
      </c>
      <c r="G46" s="113" t="s">
        <v>861</v>
      </c>
      <c r="H46" s="114" t="str">
        <f t="shared" si="0"/>
        <v>JUNIORTOPS</v>
      </c>
      <c r="I46" s="114">
        <v>110</v>
      </c>
      <c r="J46" s="113" t="s">
        <v>2962</v>
      </c>
      <c r="K46" s="114" t="str">
        <f t="shared" si="1"/>
        <v>JUNIORTRAINING POLOS</v>
      </c>
      <c r="L46" s="114">
        <v>217</v>
      </c>
      <c r="M46" s="114" t="str">
        <f>+VLOOKUP($J46,'MASTER CODE DATA'!$I:$J,2,FALSE)</f>
        <v>TRP</v>
      </c>
      <c r="N46" s="151"/>
      <c r="O46" s="151"/>
      <c r="P46" s="151"/>
      <c r="Q46" s="151"/>
    </row>
    <row r="47" spans="1:17" s="113" customFormat="1" x14ac:dyDescent="0.2">
      <c r="A47" s="113" t="s">
        <v>860</v>
      </c>
      <c r="B47" s="114" t="str">
        <f>+VLOOKUP(A47,'MASTER CODE DATA'!A:B,2,FALSE)</f>
        <v>R</v>
      </c>
      <c r="C47" s="114">
        <v>30</v>
      </c>
      <c r="D47" s="113" t="s">
        <v>919</v>
      </c>
      <c r="E47" s="114" t="str">
        <f>+VLOOKUP(D47,'MASTER CODE DATA'!C:D,2,FALSE)</f>
        <v>JNR</v>
      </c>
      <c r="F47" s="114">
        <v>4</v>
      </c>
      <c r="G47" s="113" t="s">
        <v>861</v>
      </c>
      <c r="H47" s="114" t="str">
        <f t="shared" si="0"/>
        <v>JUNIORTOPS</v>
      </c>
      <c r="I47" s="114">
        <v>110</v>
      </c>
      <c r="J47" s="113" t="s">
        <v>2958</v>
      </c>
      <c r="K47" s="114" t="str">
        <f t="shared" si="1"/>
        <v>JUNIORCOMPETITION POLOS</v>
      </c>
      <c r="L47" s="114">
        <v>226</v>
      </c>
      <c r="M47" s="114" t="str">
        <f>+VLOOKUP($J47,'MASTER CODE DATA'!$I:$J,2,FALSE)</f>
        <v>CPL</v>
      </c>
      <c r="N47" s="151"/>
      <c r="O47" s="151"/>
      <c r="P47" s="151"/>
      <c r="Q47" s="151"/>
    </row>
    <row r="48" spans="1:17" s="113" customFormat="1" x14ac:dyDescent="0.2">
      <c r="A48" s="113" t="s">
        <v>860</v>
      </c>
      <c r="B48" s="114" t="str">
        <f>+VLOOKUP(A48,'MASTER CODE DATA'!A:B,2,FALSE)</f>
        <v>R</v>
      </c>
      <c r="C48" s="114">
        <v>30</v>
      </c>
      <c r="D48" s="113" t="s">
        <v>919</v>
      </c>
      <c r="E48" s="114" t="str">
        <f>+VLOOKUP(D48,'MASTER CODE DATA'!C:D,2,FALSE)</f>
        <v>JNR</v>
      </c>
      <c r="F48" s="114">
        <v>4</v>
      </c>
      <c r="G48" s="113" t="s">
        <v>861</v>
      </c>
      <c r="H48" s="114" t="str">
        <f t="shared" si="0"/>
        <v>JUNIORTOPS</v>
      </c>
      <c r="I48" s="114">
        <v>110</v>
      </c>
      <c r="J48" s="113" t="s">
        <v>2959</v>
      </c>
      <c r="K48" s="114" t="str">
        <f t="shared" si="1"/>
        <v>JUNIORCOMPETITION SHIRTS</v>
      </c>
      <c r="L48" s="114">
        <v>223</v>
      </c>
      <c r="M48" s="114" t="str">
        <f>+VLOOKUP($J48,'MASTER CODE DATA'!$I:$J,2,FALSE)</f>
        <v>CPS</v>
      </c>
      <c r="N48" s="151"/>
      <c r="O48" s="151"/>
      <c r="P48" s="151"/>
      <c r="Q48" s="151"/>
    </row>
    <row r="49" spans="1:17" s="113" customFormat="1" x14ac:dyDescent="0.2">
      <c r="A49" s="113" t="s">
        <v>860</v>
      </c>
      <c r="B49" s="114" t="str">
        <f>+VLOOKUP(A49,'MASTER CODE DATA'!A:B,2,FALSE)</f>
        <v>R</v>
      </c>
      <c r="C49" s="114">
        <v>30</v>
      </c>
      <c r="D49" s="113" t="s">
        <v>919</v>
      </c>
      <c r="E49" s="114" t="str">
        <f>+VLOOKUP(D49,'MASTER CODE DATA'!C:D,2,FALSE)</f>
        <v>JNR</v>
      </c>
      <c r="F49" s="114">
        <v>4</v>
      </c>
      <c r="G49" s="113" t="s">
        <v>922</v>
      </c>
      <c r="H49" s="114" t="str">
        <f t="shared" si="0"/>
        <v>JUNIORBOTTOMS</v>
      </c>
      <c r="I49" s="114">
        <v>113</v>
      </c>
      <c r="J49" s="113" t="s">
        <v>924</v>
      </c>
      <c r="K49" s="114" t="str">
        <f t="shared" si="1"/>
        <v>JUNIORBREECHES</v>
      </c>
      <c r="L49" s="114">
        <v>100</v>
      </c>
      <c r="M49" s="114" t="str">
        <f>+VLOOKUP($J49,'MASTER CODE DATA'!$I:$J,2,FALSE)</f>
        <v>BRC</v>
      </c>
      <c r="N49" s="151"/>
      <c r="O49" s="151"/>
      <c r="P49" s="151"/>
      <c r="Q49" s="151"/>
    </row>
    <row r="50" spans="1:17" s="113" customFormat="1" x14ac:dyDescent="0.2">
      <c r="A50" s="113" t="s">
        <v>860</v>
      </c>
      <c r="B50" s="114" t="str">
        <f>+VLOOKUP(A50,'MASTER CODE DATA'!A:B,2,FALSE)</f>
        <v>R</v>
      </c>
      <c r="C50" s="114">
        <v>30</v>
      </c>
      <c r="D50" s="113" t="s">
        <v>919</v>
      </c>
      <c r="E50" s="114" t="str">
        <f>+VLOOKUP(D50,'MASTER CODE DATA'!C:D,2,FALSE)</f>
        <v>JNR</v>
      </c>
      <c r="F50" s="114">
        <v>4</v>
      </c>
      <c r="G50" s="113" t="s">
        <v>922</v>
      </c>
      <c r="H50" s="114" t="str">
        <f t="shared" si="0"/>
        <v>JUNIORBOTTOMS</v>
      </c>
      <c r="I50" s="114">
        <v>113</v>
      </c>
      <c r="J50" s="113" t="s">
        <v>927</v>
      </c>
      <c r="K50" s="114" t="str">
        <f t="shared" si="1"/>
        <v>JUNIORLEGGINGS</v>
      </c>
      <c r="L50" s="114">
        <v>103</v>
      </c>
      <c r="M50" s="114" t="str">
        <f>+VLOOKUP($J50,'MASTER CODE DATA'!$I:$J,2,FALSE)</f>
        <v>LGN</v>
      </c>
      <c r="N50" s="151"/>
      <c r="O50" s="151"/>
      <c r="P50" s="151"/>
      <c r="Q50" s="151"/>
    </row>
    <row r="51" spans="1:17" s="113" customFormat="1" x14ac:dyDescent="0.2">
      <c r="A51" s="113" t="s">
        <v>860</v>
      </c>
      <c r="B51" s="114" t="str">
        <f>+VLOOKUP(A51,'MASTER CODE DATA'!A:B,2,FALSE)</f>
        <v>R</v>
      </c>
      <c r="C51" s="114">
        <v>30</v>
      </c>
      <c r="D51" s="113" t="s">
        <v>919</v>
      </c>
      <c r="E51" s="114" t="str">
        <f>+VLOOKUP(D51,'MASTER CODE DATA'!C:D,2,FALSE)</f>
        <v>JNR</v>
      </c>
      <c r="F51" s="114">
        <v>4</v>
      </c>
      <c r="G51" s="113" t="s">
        <v>899</v>
      </c>
      <c r="H51" s="114" t="str">
        <f t="shared" si="0"/>
        <v>JUNIOROUTERWEAR</v>
      </c>
      <c r="I51" s="114">
        <v>50</v>
      </c>
      <c r="J51" s="113" t="s">
        <v>900</v>
      </c>
      <c r="K51" s="114" t="str">
        <f t="shared" si="1"/>
        <v>JUNIORPUFFER VESTS</v>
      </c>
      <c r="L51" s="114">
        <v>137</v>
      </c>
      <c r="M51" s="114" t="str">
        <f>+VLOOKUP($J51,'MASTER CODE DATA'!$I:$J,2,FALSE)</f>
        <v>PUV</v>
      </c>
      <c r="N51" s="151"/>
      <c r="O51" s="151"/>
      <c r="P51" s="151"/>
      <c r="Q51" s="151"/>
    </row>
    <row r="52" spans="1:17" s="113" customFormat="1" x14ac:dyDescent="0.2">
      <c r="A52" s="113" t="s">
        <v>860</v>
      </c>
      <c r="B52" s="114" t="str">
        <f>+VLOOKUP(A52,'MASTER CODE DATA'!A:B,2,FALSE)</f>
        <v>R</v>
      </c>
      <c r="C52" s="114">
        <v>30</v>
      </c>
      <c r="D52" s="113" t="s">
        <v>919</v>
      </c>
      <c r="E52" s="114" t="str">
        <f>+VLOOKUP(D52,'MASTER CODE DATA'!C:D,2,FALSE)</f>
        <v>JNR</v>
      </c>
      <c r="F52" s="114">
        <v>4</v>
      </c>
      <c r="G52" s="113" t="s">
        <v>899</v>
      </c>
      <c r="H52" s="114" t="str">
        <f t="shared" si="0"/>
        <v>JUNIOROUTERWEAR</v>
      </c>
      <c r="I52" s="114">
        <v>50</v>
      </c>
      <c r="J52" s="113" t="s">
        <v>938</v>
      </c>
      <c r="K52" s="114" t="str">
        <f t="shared" si="1"/>
        <v>JUNIORRAIN COATS</v>
      </c>
      <c r="L52" s="114">
        <v>138</v>
      </c>
      <c r="M52" s="114" t="str">
        <f>+VLOOKUP($J52,'MASTER CODE DATA'!$I:$J,2,FALSE)</f>
        <v>RCO</v>
      </c>
      <c r="N52" s="151"/>
      <c r="O52" s="151"/>
      <c r="P52" s="151"/>
      <c r="Q52" s="151"/>
    </row>
    <row r="53" spans="1:17" s="113" customFormat="1" x14ac:dyDescent="0.2">
      <c r="A53" s="113" t="s">
        <v>860</v>
      </c>
      <c r="B53" s="114" t="str">
        <f>+VLOOKUP(A53,'MASTER CODE DATA'!A:B,2,FALSE)</f>
        <v>R</v>
      </c>
      <c r="C53" s="114">
        <v>30</v>
      </c>
      <c r="D53" s="113" t="s">
        <v>919</v>
      </c>
      <c r="E53" s="114" t="str">
        <f>+VLOOKUP(D53,'MASTER CODE DATA'!C:D,2,FALSE)</f>
        <v>JNR</v>
      </c>
      <c r="F53" s="114">
        <v>4</v>
      </c>
      <c r="G53" s="113" t="s">
        <v>899</v>
      </c>
      <c r="H53" s="114" t="str">
        <f t="shared" si="0"/>
        <v>JUNIOROUTERWEAR</v>
      </c>
      <c r="I53" s="114">
        <v>50</v>
      </c>
      <c r="J53" s="113" t="s">
        <v>942</v>
      </c>
      <c r="K53" s="114" t="str">
        <f t="shared" si="1"/>
        <v>JUNIORBOMBER JACKETS</v>
      </c>
      <c r="L53" s="114">
        <v>139</v>
      </c>
      <c r="M53" s="114" t="str">
        <f>+VLOOKUP($J53,'MASTER CODE DATA'!$I:$J,2,FALSE)</f>
        <v>BJK</v>
      </c>
      <c r="N53" s="151"/>
      <c r="O53" s="151"/>
      <c r="P53" s="151"/>
      <c r="Q53" s="151"/>
    </row>
    <row r="54" spans="1:17" s="113" customFormat="1" x14ac:dyDescent="0.2">
      <c r="A54" s="113" t="s">
        <v>860</v>
      </c>
      <c r="B54" s="114" t="str">
        <f>+VLOOKUP(A54,'MASTER CODE DATA'!A:B,2,FALSE)</f>
        <v>R</v>
      </c>
      <c r="C54" s="114">
        <v>30</v>
      </c>
      <c r="D54" s="113" t="s">
        <v>919</v>
      </c>
      <c r="E54" s="114" t="str">
        <f>+VLOOKUP(D54,'MASTER CODE DATA'!C:D,2,FALSE)</f>
        <v>JNR</v>
      </c>
      <c r="F54" s="114">
        <v>4</v>
      </c>
      <c r="G54" s="113" t="s">
        <v>2199</v>
      </c>
      <c r="H54" s="114" t="str">
        <f t="shared" si="0"/>
        <v>JUNIORSWEATS &amp; JUMPERS</v>
      </c>
      <c r="I54" s="114">
        <v>51</v>
      </c>
      <c r="J54" s="113" t="s">
        <v>937</v>
      </c>
      <c r="K54" s="114" t="str">
        <f t="shared" si="1"/>
        <v>JUNIORFLEECE JACKETS</v>
      </c>
      <c r="L54" s="114">
        <v>140</v>
      </c>
      <c r="M54" s="114" t="str">
        <f>+VLOOKUP($J54,'MASTER CODE DATA'!$I:$J,2,FALSE)</f>
        <v>FLJ</v>
      </c>
      <c r="N54" s="151"/>
      <c r="O54" s="151"/>
      <c r="P54" s="151"/>
      <c r="Q54" s="151"/>
    </row>
    <row r="55" spans="1:17" s="113" customFormat="1" x14ac:dyDescent="0.2">
      <c r="A55" s="113" t="s">
        <v>860</v>
      </c>
      <c r="B55" s="114" t="str">
        <f>+VLOOKUP(A55,'MASTER CODE DATA'!A:B,2,FALSE)</f>
        <v>R</v>
      </c>
      <c r="C55" s="114">
        <v>30</v>
      </c>
      <c r="D55" s="113" t="s">
        <v>919</v>
      </c>
      <c r="E55" s="114" t="str">
        <f>+VLOOKUP(D55,'MASTER CODE DATA'!C:D,2,FALSE)</f>
        <v>JNR</v>
      </c>
      <c r="F55" s="114">
        <v>4</v>
      </c>
      <c r="G55" s="113" t="s">
        <v>2199</v>
      </c>
      <c r="H55" s="114" t="str">
        <f t="shared" si="0"/>
        <v>JUNIORSWEATS &amp; JUMPERS</v>
      </c>
      <c r="I55" s="114">
        <v>51</v>
      </c>
      <c r="J55" s="113" t="s">
        <v>928</v>
      </c>
      <c r="K55" s="114" t="str">
        <f t="shared" si="1"/>
        <v>JUNIORHOODIES</v>
      </c>
      <c r="L55" s="114">
        <v>141</v>
      </c>
      <c r="M55" s="114" t="str">
        <f>+VLOOKUP($J55,'MASTER CODE DATA'!$I:$J,2,FALSE)</f>
        <v>HOD</v>
      </c>
      <c r="N55" s="151"/>
      <c r="O55" s="151"/>
      <c r="P55" s="151"/>
      <c r="Q55" s="151"/>
    </row>
    <row r="56" spans="1:17" s="113" customFormat="1" x14ac:dyDescent="0.2">
      <c r="A56" s="113" t="s">
        <v>860</v>
      </c>
      <c r="B56" s="114" t="str">
        <f>+VLOOKUP(A56,'MASTER CODE DATA'!A:B,2,FALSE)</f>
        <v>R</v>
      </c>
      <c r="C56" s="114">
        <v>30</v>
      </c>
      <c r="D56" s="113" t="s">
        <v>919</v>
      </c>
      <c r="E56" s="114" t="str">
        <f>+VLOOKUP(D56,'MASTER CODE DATA'!C:D,2,FALSE)</f>
        <v>JNR</v>
      </c>
      <c r="F56" s="114">
        <v>4</v>
      </c>
      <c r="G56" s="113" t="s">
        <v>2199</v>
      </c>
      <c r="H56" s="114" t="str">
        <f t="shared" si="0"/>
        <v>JUNIORSWEATS &amp; JUMPERS</v>
      </c>
      <c r="I56" s="114">
        <v>51</v>
      </c>
      <c r="J56" s="113" t="s">
        <v>904</v>
      </c>
      <c r="K56" s="114" t="str">
        <f t="shared" si="1"/>
        <v>JUNIORJUMPERS</v>
      </c>
      <c r="L56" s="114">
        <v>142</v>
      </c>
      <c r="M56" s="114" t="str">
        <f>+VLOOKUP($J56,'MASTER CODE DATA'!$I:$J,2,FALSE)</f>
        <v>JMP</v>
      </c>
      <c r="N56" s="151"/>
      <c r="O56" s="151"/>
      <c r="P56" s="151"/>
      <c r="Q56" s="151"/>
    </row>
    <row r="57" spans="1:17" s="113" customFormat="1" x14ac:dyDescent="0.2">
      <c r="A57" s="113" t="s">
        <v>860</v>
      </c>
      <c r="B57" s="114" t="str">
        <f>+VLOOKUP(A57,'MASTER CODE DATA'!A:B,2,FALSE)</f>
        <v>R</v>
      </c>
      <c r="C57" s="114">
        <v>30</v>
      </c>
      <c r="D57" s="113" t="s">
        <v>919</v>
      </c>
      <c r="E57" s="114" t="str">
        <f>+VLOOKUP(D57,'MASTER CODE DATA'!C:D,2,FALSE)</f>
        <v>JNR</v>
      </c>
      <c r="F57" s="114">
        <v>4</v>
      </c>
      <c r="G57" s="113" t="s">
        <v>2199</v>
      </c>
      <c r="H57" s="114" t="str">
        <f t="shared" si="0"/>
        <v>JUNIORSWEATS &amp; JUMPERS</v>
      </c>
      <c r="I57" s="114">
        <v>51</v>
      </c>
      <c r="J57" s="113" t="s">
        <v>932</v>
      </c>
      <c r="K57" s="114" t="str">
        <f t="shared" si="1"/>
        <v>JUNIORSOFTSHELLS</v>
      </c>
      <c r="L57" s="114">
        <v>143</v>
      </c>
      <c r="M57" s="114" t="str">
        <f>+VLOOKUP($J57,'MASTER CODE DATA'!$I:$J,2,FALSE)</f>
        <v>SOF</v>
      </c>
      <c r="N57" s="151"/>
      <c r="O57" s="151"/>
      <c r="P57" s="151"/>
      <c r="Q57" s="151"/>
    </row>
    <row r="58" spans="1:17" s="113" customFormat="1" x14ac:dyDescent="0.2">
      <c r="A58" s="113" t="s">
        <v>860</v>
      </c>
      <c r="B58" s="114" t="str">
        <f>+VLOOKUP(A58,'MASTER CODE DATA'!A:B,2,FALSE)</f>
        <v>R</v>
      </c>
      <c r="C58" s="114">
        <v>30</v>
      </c>
      <c r="D58" s="113" t="s">
        <v>919</v>
      </c>
      <c r="E58" s="114" t="str">
        <f>+VLOOKUP(D58,'MASTER CODE DATA'!C:D,2,FALSE)</f>
        <v>JNR</v>
      </c>
      <c r="F58" s="114">
        <v>4</v>
      </c>
      <c r="G58" s="113" t="s">
        <v>2199</v>
      </c>
      <c r="H58" s="114" t="str">
        <f t="shared" si="0"/>
        <v>JUNIORSWEATS &amp; JUMPERS</v>
      </c>
      <c r="I58" s="114">
        <v>51</v>
      </c>
      <c r="J58" s="113" t="s">
        <v>941</v>
      </c>
      <c r="K58" s="114" t="str">
        <f t="shared" si="1"/>
        <v>JUNIORSWEATERS</v>
      </c>
      <c r="L58" s="114">
        <v>144</v>
      </c>
      <c r="M58" s="114" t="str">
        <f>+VLOOKUP($J58,'MASTER CODE DATA'!$I:$J,2,FALSE)</f>
        <v>SWR</v>
      </c>
      <c r="N58" s="151"/>
      <c r="O58" s="151"/>
      <c r="P58" s="151"/>
      <c r="Q58" s="151"/>
    </row>
    <row r="59" spans="1:17" s="113" customFormat="1" x14ac:dyDescent="0.2">
      <c r="A59" s="113" t="s">
        <v>860</v>
      </c>
      <c r="B59" s="114" t="str">
        <f>+VLOOKUP(A59,'MASTER CODE DATA'!A:B,2,FALSE)</f>
        <v>R</v>
      </c>
      <c r="C59" s="114">
        <v>30</v>
      </c>
      <c r="D59" s="113" t="s">
        <v>919</v>
      </c>
      <c r="E59" s="114" t="str">
        <f>+VLOOKUP(D59,'MASTER CODE DATA'!C:D,2,FALSE)</f>
        <v>JNR</v>
      </c>
      <c r="F59" s="114">
        <v>4</v>
      </c>
      <c r="G59" s="113" t="s">
        <v>2199</v>
      </c>
      <c r="H59" s="114" t="str">
        <f t="shared" si="0"/>
        <v>JUNIORSWEATS &amp; JUMPERS</v>
      </c>
      <c r="I59" s="114">
        <v>51</v>
      </c>
      <c r="J59" s="113" t="s">
        <v>925</v>
      </c>
      <c r="K59" s="114" t="str">
        <f t="shared" si="1"/>
        <v>JUNIORSWEATSHIRTS</v>
      </c>
      <c r="L59" s="114">
        <v>145</v>
      </c>
      <c r="M59" s="114" t="str">
        <f>+VLOOKUP($J59,'MASTER CODE DATA'!$I:$J,2,FALSE)</f>
        <v>SWT</v>
      </c>
      <c r="N59" s="151"/>
      <c r="O59" s="151"/>
      <c r="P59" s="151"/>
      <c r="Q59" s="151"/>
    </row>
    <row r="60" spans="1:17" s="113" customFormat="1" x14ac:dyDescent="0.2">
      <c r="A60" s="113" t="s">
        <v>860</v>
      </c>
      <c r="B60" s="114" t="str">
        <f>+VLOOKUP(A60,'MASTER CODE DATA'!A:B,2,FALSE)</f>
        <v>R</v>
      </c>
      <c r="C60" s="114">
        <v>30</v>
      </c>
      <c r="D60" s="113" t="s">
        <v>919</v>
      </c>
      <c r="E60" s="114" t="str">
        <f>+VLOOKUP(D60,'MASTER CODE DATA'!C:D,2,FALSE)</f>
        <v>JNR</v>
      </c>
      <c r="F60" s="114">
        <v>4</v>
      </c>
      <c r="G60" s="113" t="s">
        <v>2200</v>
      </c>
      <c r="H60" s="114" t="str">
        <f t="shared" si="0"/>
        <v>JUNIORJACKETS &amp; TAILCOATS</v>
      </c>
      <c r="I60" s="114">
        <v>116</v>
      </c>
      <c r="J60" s="113" t="s">
        <v>929</v>
      </c>
      <c r="K60" s="114" t="str">
        <f t="shared" si="1"/>
        <v>JUNIORCOMPETITION JACKETS</v>
      </c>
      <c r="L60" s="114">
        <v>99</v>
      </c>
      <c r="M60" s="114" t="str">
        <f>+VLOOKUP($J60,'MASTER CODE DATA'!$I:$J,2,FALSE)</f>
        <v>CJK</v>
      </c>
      <c r="N60" s="151"/>
      <c r="O60" s="151"/>
      <c r="P60" s="151"/>
      <c r="Q60" s="151"/>
    </row>
    <row r="61" spans="1:17" s="113" customFormat="1" x14ac:dyDescent="0.2">
      <c r="A61" s="113" t="s">
        <v>766</v>
      </c>
      <c r="B61" s="114" t="str">
        <f>+VLOOKUP(A61,'MASTER CODE DATA'!A:B,2,FALSE)</f>
        <v>H</v>
      </c>
      <c r="C61" s="114">
        <v>5</v>
      </c>
      <c r="D61" s="113" t="s">
        <v>766</v>
      </c>
      <c r="E61" s="114" t="str">
        <f>+VLOOKUP(D61,'MASTER CODE DATA'!C:D,2,FALSE)</f>
        <v>HRS</v>
      </c>
      <c r="F61" s="114">
        <v>5</v>
      </c>
      <c r="G61" s="113" t="s">
        <v>767</v>
      </c>
      <c r="H61" s="114" t="str">
        <f t="shared" si="0"/>
        <v>HORSERUGS</v>
      </c>
      <c r="I61" s="114">
        <v>59</v>
      </c>
      <c r="J61" s="113" t="s">
        <v>768</v>
      </c>
      <c r="K61" s="114" t="str">
        <f t="shared" si="1"/>
        <v>HORSECOOLER BLANKETS</v>
      </c>
      <c r="L61" s="114">
        <v>60</v>
      </c>
      <c r="M61" s="114" t="str">
        <f>+VLOOKUP($J61,'MASTER CODE DATA'!$I:$J,2,FALSE)</f>
        <v>COO</v>
      </c>
      <c r="N61" s="151"/>
      <c r="O61" s="151"/>
      <c r="P61" s="151"/>
      <c r="Q61" s="151"/>
    </row>
    <row r="62" spans="1:17" s="113" customFormat="1" x14ac:dyDescent="0.2">
      <c r="A62" s="113" t="s">
        <v>766</v>
      </c>
      <c r="B62" s="114" t="str">
        <f>+VLOOKUP(A62,'MASTER CODE DATA'!A:B,2,FALSE)</f>
        <v>H</v>
      </c>
      <c r="C62" s="114">
        <v>5</v>
      </c>
      <c r="D62" s="113" t="s">
        <v>766</v>
      </c>
      <c r="E62" s="114" t="str">
        <f>+VLOOKUP(D62,'MASTER CODE DATA'!C:D,2,FALSE)</f>
        <v>HRS</v>
      </c>
      <c r="F62" s="114">
        <v>5</v>
      </c>
      <c r="G62" s="113" t="s">
        <v>767</v>
      </c>
      <c r="H62" s="114" t="str">
        <f t="shared" si="0"/>
        <v>HORSERUGS</v>
      </c>
      <c r="I62" s="114">
        <v>59</v>
      </c>
      <c r="J62" s="113" t="s">
        <v>788</v>
      </c>
      <c r="K62" s="114" t="str">
        <f t="shared" si="1"/>
        <v>HORSEEXERCISE / QUARTER SHEETS</v>
      </c>
      <c r="L62" s="114">
        <v>61</v>
      </c>
      <c r="M62" s="114" t="str">
        <f>+VLOOKUP($J62,'MASTER CODE DATA'!$I:$J,2,FALSE)</f>
        <v>EXS</v>
      </c>
      <c r="N62" s="151"/>
      <c r="O62" s="151"/>
      <c r="P62" s="151"/>
      <c r="Q62" s="151"/>
    </row>
    <row r="63" spans="1:17" s="113" customFormat="1" x14ac:dyDescent="0.2">
      <c r="A63" s="113" t="s">
        <v>766</v>
      </c>
      <c r="B63" s="114" t="str">
        <f>+VLOOKUP(A63,'MASTER CODE DATA'!A:B,2,FALSE)</f>
        <v>H</v>
      </c>
      <c r="C63" s="114">
        <v>5</v>
      </c>
      <c r="D63" s="113" t="s">
        <v>766</v>
      </c>
      <c r="E63" s="114" t="str">
        <f>+VLOOKUP(D63,'MASTER CODE DATA'!C:D,2,FALSE)</f>
        <v>HRS</v>
      </c>
      <c r="F63" s="114">
        <v>5</v>
      </c>
      <c r="G63" s="113" t="s">
        <v>767</v>
      </c>
      <c r="H63" s="114" t="str">
        <f t="shared" si="0"/>
        <v>HORSERUGS</v>
      </c>
      <c r="I63" s="114">
        <v>59</v>
      </c>
      <c r="J63" s="113" t="s">
        <v>1578</v>
      </c>
      <c r="K63" s="114" t="str">
        <f t="shared" si="1"/>
        <v>HORSEFLEECE BLANKETS</v>
      </c>
      <c r="L63" s="114">
        <v>175</v>
      </c>
      <c r="M63" s="114" t="str">
        <f>+VLOOKUP($J63,'MASTER CODE DATA'!$I:$J,2,FALSE)</f>
        <v>FLC</v>
      </c>
      <c r="N63" s="151"/>
      <c r="O63" s="151"/>
      <c r="P63" s="151"/>
      <c r="Q63" s="151"/>
    </row>
    <row r="64" spans="1:17" s="113" customFormat="1" x14ac:dyDescent="0.2">
      <c r="A64" s="113" t="s">
        <v>766</v>
      </c>
      <c r="B64" s="114" t="str">
        <f>+VLOOKUP(A64,'MASTER CODE DATA'!A:B,2,FALSE)</f>
        <v>H</v>
      </c>
      <c r="C64" s="114">
        <v>5</v>
      </c>
      <c r="D64" s="113" t="s">
        <v>766</v>
      </c>
      <c r="E64" s="114" t="str">
        <f>+VLOOKUP(D64,'MASTER CODE DATA'!C:D,2,FALSE)</f>
        <v>HRS</v>
      </c>
      <c r="F64" s="114">
        <v>5</v>
      </c>
      <c r="G64" s="113" t="s">
        <v>767</v>
      </c>
      <c r="H64" s="114" t="str">
        <f t="shared" si="0"/>
        <v>HORSERUGS</v>
      </c>
      <c r="I64" s="114">
        <v>59</v>
      </c>
      <c r="J64" s="113" t="s">
        <v>944</v>
      </c>
      <c r="K64" s="114" t="str">
        <f t="shared" si="1"/>
        <v>HORSENECK COVERS</v>
      </c>
      <c r="L64" s="114">
        <v>176</v>
      </c>
      <c r="M64" s="114" t="str">
        <f>+VLOOKUP($J64,'MASTER CODE DATA'!$I:$J,2,FALSE)</f>
        <v>NCK</v>
      </c>
      <c r="N64" s="151"/>
      <c r="O64" s="151"/>
      <c r="P64" s="151"/>
      <c r="Q64" s="151"/>
    </row>
    <row r="65" spans="1:17" s="113" customFormat="1" x14ac:dyDescent="0.2">
      <c r="A65" s="113" t="s">
        <v>766</v>
      </c>
      <c r="B65" s="114" t="str">
        <f>+VLOOKUP(A65,'MASTER CODE DATA'!A:B,2,FALSE)</f>
        <v>H</v>
      </c>
      <c r="C65" s="114">
        <v>5</v>
      </c>
      <c r="D65" s="113" t="s">
        <v>766</v>
      </c>
      <c r="E65" s="114" t="str">
        <f>+VLOOKUP(D65,'MASTER CODE DATA'!C:D,2,FALSE)</f>
        <v>HRS</v>
      </c>
      <c r="F65" s="114">
        <v>5</v>
      </c>
      <c r="G65" s="113" t="s">
        <v>767</v>
      </c>
      <c r="H65" s="114" t="str">
        <f t="shared" si="0"/>
        <v>HORSERUGS</v>
      </c>
      <c r="I65" s="114">
        <v>59</v>
      </c>
      <c r="J65" s="113" t="s">
        <v>790</v>
      </c>
      <c r="K65" s="114" t="str">
        <f t="shared" si="1"/>
        <v>HORSERAINPROOF EXERCISE SHEETS</v>
      </c>
      <c r="L65" s="114">
        <v>62</v>
      </c>
      <c r="M65" s="114" t="str">
        <f>+VLOOKUP($J65,'MASTER CODE DATA'!$I:$J,2,FALSE)</f>
        <v>RXS</v>
      </c>
      <c r="N65" s="151"/>
      <c r="O65" s="151"/>
      <c r="P65" s="151"/>
      <c r="Q65" s="151"/>
    </row>
    <row r="66" spans="1:17" s="113" customFormat="1" x14ac:dyDescent="0.2">
      <c r="A66" s="113" t="s">
        <v>766</v>
      </c>
      <c r="B66" s="114" t="str">
        <f>+VLOOKUP(A66,'MASTER CODE DATA'!A:B,2,FALSE)</f>
        <v>H</v>
      </c>
      <c r="C66" s="114">
        <v>5</v>
      </c>
      <c r="D66" s="113" t="s">
        <v>766</v>
      </c>
      <c r="E66" s="114" t="str">
        <f>+VLOOKUP(D66,'MASTER CODE DATA'!C:D,2,FALSE)</f>
        <v>HRS</v>
      </c>
      <c r="F66" s="114">
        <v>5</v>
      </c>
      <c r="G66" s="113" t="s">
        <v>767</v>
      </c>
      <c r="H66" s="114" t="str">
        <f t="shared" si="0"/>
        <v>HORSERUGS</v>
      </c>
      <c r="I66" s="114">
        <v>59</v>
      </c>
      <c r="J66" s="113" t="s">
        <v>781</v>
      </c>
      <c r="K66" s="114" t="str">
        <f t="shared" si="1"/>
        <v>HORSESTABLE RUGS</v>
      </c>
      <c r="L66" s="114">
        <v>63</v>
      </c>
      <c r="M66" s="114" t="str">
        <f>+VLOOKUP($J66,'MASTER CODE DATA'!$I:$J,2,FALSE)</f>
        <v>STR</v>
      </c>
      <c r="N66" s="151"/>
      <c r="O66" s="151"/>
      <c r="P66" s="151"/>
      <c r="Q66" s="151"/>
    </row>
    <row r="67" spans="1:17" s="113" customFormat="1" x14ac:dyDescent="0.2">
      <c r="A67" s="113" t="s">
        <v>766</v>
      </c>
      <c r="B67" s="114" t="str">
        <f>+VLOOKUP(A67,'MASTER CODE DATA'!A:B,2,FALSE)</f>
        <v>H</v>
      </c>
      <c r="C67" s="114">
        <v>5</v>
      </c>
      <c r="D67" s="113" t="s">
        <v>766</v>
      </c>
      <c r="E67" s="114" t="str">
        <f>+VLOOKUP(D67,'MASTER CODE DATA'!C:D,2,FALSE)</f>
        <v>HRS</v>
      </c>
      <c r="F67" s="114">
        <v>5</v>
      </c>
      <c r="G67" s="113" t="s">
        <v>767</v>
      </c>
      <c r="H67" s="114" t="str">
        <f t="shared" ref="H67:H112" si="2">+D67&amp;G67</f>
        <v>HORSERUGS</v>
      </c>
      <c r="I67" s="114">
        <v>59</v>
      </c>
      <c r="J67" s="113" t="s">
        <v>946</v>
      </c>
      <c r="K67" s="114" t="str">
        <f t="shared" ref="K67:K114" si="3">+D67&amp;J67</f>
        <v>HORSETURNOUT RUGS</v>
      </c>
      <c r="L67" s="114">
        <v>177</v>
      </c>
      <c r="M67" s="114" t="str">
        <f>+VLOOKUP($J67,'MASTER CODE DATA'!$I:$J,2,FALSE)</f>
        <v>TOR</v>
      </c>
      <c r="N67" s="151"/>
      <c r="O67" s="151"/>
      <c r="P67" s="151"/>
      <c r="Q67" s="151"/>
    </row>
    <row r="68" spans="1:17" s="113" customFormat="1" x14ac:dyDescent="0.2">
      <c r="A68" s="113" t="s">
        <v>766</v>
      </c>
      <c r="B68" s="114" t="str">
        <f>+VLOOKUP(A68,'MASTER CODE DATA'!A:B,2,FALSE)</f>
        <v>H</v>
      </c>
      <c r="C68" s="114">
        <v>5</v>
      </c>
      <c r="D68" s="113" t="s">
        <v>766</v>
      </c>
      <c r="E68" s="114" t="str">
        <f>+VLOOKUP(D68,'MASTER CODE DATA'!C:D,2,FALSE)</f>
        <v>HRS</v>
      </c>
      <c r="F68" s="114">
        <v>5</v>
      </c>
      <c r="G68" s="113" t="s">
        <v>794</v>
      </c>
      <c r="H68" s="114" t="str">
        <f t="shared" si="2"/>
        <v>HORSESADDLE PADS</v>
      </c>
      <c r="I68" s="114">
        <v>55</v>
      </c>
      <c r="J68" s="113" t="s">
        <v>796</v>
      </c>
      <c r="K68" s="114" t="str">
        <f t="shared" si="3"/>
        <v>HORSESADDLE PAD DIAMOND</v>
      </c>
      <c r="L68" s="114">
        <v>56</v>
      </c>
      <c r="M68" s="114" t="str">
        <f>+VLOOKUP($J68,'MASTER CODE DATA'!$I:$J,2,FALSE)</f>
        <v>SPD</v>
      </c>
      <c r="N68" s="151"/>
      <c r="O68" s="151"/>
      <c r="P68" s="151"/>
      <c r="Q68" s="151"/>
    </row>
    <row r="69" spans="1:17" s="113" customFormat="1" x14ac:dyDescent="0.2">
      <c r="A69" s="113" t="s">
        <v>766</v>
      </c>
      <c r="B69" s="114" t="str">
        <f>+VLOOKUP(A69,'MASTER CODE DATA'!A:B,2,FALSE)</f>
        <v>H</v>
      </c>
      <c r="C69" s="114">
        <v>5</v>
      </c>
      <c r="D69" s="113" t="s">
        <v>766</v>
      </c>
      <c r="E69" s="114" t="str">
        <f>+VLOOKUP(D69,'MASTER CODE DATA'!C:D,2,FALSE)</f>
        <v>HRS</v>
      </c>
      <c r="F69" s="114">
        <v>5</v>
      </c>
      <c r="G69" s="113" t="s">
        <v>794</v>
      </c>
      <c r="H69" s="114" t="str">
        <f t="shared" si="2"/>
        <v>HORSESADDLE PADS</v>
      </c>
      <c r="I69" s="114">
        <v>55</v>
      </c>
      <c r="J69" s="113" t="s">
        <v>802</v>
      </c>
      <c r="K69" s="114" t="str">
        <f t="shared" si="3"/>
        <v>HORSESADDLE PAD HONEYCOMB</v>
      </c>
      <c r="L69" s="114">
        <v>57</v>
      </c>
      <c r="M69" s="114" t="str">
        <f>+VLOOKUP($J69,'MASTER CODE DATA'!$I:$J,2,FALSE)</f>
        <v>SPH</v>
      </c>
      <c r="N69" s="151"/>
      <c r="O69" s="151"/>
      <c r="P69" s="151"/>
      <c r="Q69" s="151"/>
    </row>
    <row r="70" spans="1:17" s="113" customFormat="1" x14ac:dyDescent="0.2">
      <c r="A70" s="113" t="s">
        <v>766</v>
      </c>
      <c r="B70" s="114" t="str">
        <f>+VLOOKUP(A70,'MASTER CODE DATA'!A:B,2,FALSE)</f>
        <v>H</v>
      </c>
      <c r="C70" s="114">
        <v>5</v>
      </c>
      <c r="D70" s="113" t="s">
        <v>766</v>
      </c>
      <c r="E70" s="114" t="str">
        <f>+VLOOKUP(D70,'MASTER CODE DATA'!C:D,2,FALSE)</f>
        <v>HRS</v>
      </c>
      <c r="F70" s="114">
        <v>5</v>
      </c>
      <c r="G70" s="113" t="s">
        <v>794</v>
      </c>
      <c r="H70" s="114" t="str">
        <f t="shared" si="2"/>
        <v>HORSESADDLE PADS</v>
      </c>
      <c r="I70" s="114">
        <v>55</v>
      </c>
      <c r="J70" s="113" t="s">
        <v>799</v>
      </c>
      <c r="K70" s="114" t="str">
        <f t="shared" si="3"/>
        <v>HORSESADDLE PAD ROWS</v>
      </c>
      <c r="L70" s="114">
        <v>58</v>
      </c>
      <c r="M70" s="114" t="str">
        <f>+VLOOKUP($J70,'MASTER CODE DATA'!$I:$J,2,FALSE)</f>
        <v>SPR</v>
      </c>
      <c r="N70" s="151"/>
      <c r="O70" s="151"/>
      <c r="P70" s="151"/>
      <c r="Q70" s="151"/>
    </row>
    <row r="71" spans="1:17" s="113" customFormat="1" x14ac:dyDescent="0.2">
      <c r="A71" s="113" t="s">
        <v>766</v>
      </c>
      <c r="B71" s="114" t="str">
        <f>+VLOOKUP(A71,'MASTER CODE DATA'!A:B,2,FALSE)</f>
        <v>H</v>
      </c>
      <c r="C71" s="114">
        <v>5</v>
      </c>
      <c r="D71" s="113" t="s">
        <v>766</v>
      </c>
      <c r="E71" s="114" t="str">
        <f>+VLOOKUP(D71,'MASTER CODE DATA'!C:D,2,FALSE)</f>
        <v>HRS</v>
      </c>
      <c r="F71" s="114">
        <v>5</v>
      </c>
      <c r="G71" s="113" t="s">
        <v>920</v>
      </c>
      <c r="H71" s="114" t="str">
        <f t="shared" si="2"/>
        <v>HORSEFLY PROTECTION</v>
      </c>
      <c r="I71" s="114">
        <v>65</v>
      </c>
      <c r="J71" s="113" t="s">
        <v>930</v>
      </c>
      <c r="K71" s="114" t="str">
        <f t="shared" si="3"/>
        <v>HORSEFLY MASKS</v>
      </c>
      <c r="L71" s="114">
        <v>181</v>
      </c>
      <c r="M71" s="114" t="str">
        <f>+VLOOKUP($J71,'MASTER CODE DATA'!$I:$J,2,FALSE)</f>
        <v>FLM</v>
      </c>
      <c r="N71" s="151"/>
      <c r="O71" s="151"/>
      <c r="P71" s="151"/>
      <c r="Q71" s="151"/>
    </row>
    <row r="72" spans="1:17" s="113" customFormat="1" x14ac:dyDescent="0.2">
      <c r="A72" s="113" t="s">
        <v>766</v>
      </c>
      <c r="B72" s="114" t="str">
        <f>+VLOOKUP(A72,'MASTER CODE DATA'!A:B,2,FALSE)</f>
        <v>H</v>
      </c>
      <c r="C72" s="114">
        <v>5</v>
      </c>
      <c r="D72" s="113" t="s">
        <v>766</v>
      </c>
      <c r="E72" s="114" t="str">
        <f>+VLOOKUP(D72,'MASTER CODE DATA'!C:D,2,FALSE)</f>
        <v>HRS</v>
      </c>
      <c r="F72" s="114">
        <v>5</v>
      </c>
      <c r="G72" s="113" t="s">
        <v>920</v>
      </c>
      <c r="H72" s="114" t="str">
        <f t="shared" si="2"/>
        <v>HORSEFLY PROTECTION</v>
      </c>
      <c r="I72" s="114">
        <v>65</v>
      </c>
      <c r="J72" s="113" t="s">
        <v>933</v>
      </c>
      <c r="K72" s="114" t="str">
        <f t="shared" si="3"/>
        <v>HORSEFLY NECK COVERS</v>
      </c>
      <c r="L72" s="114">
        <v>182</v>
      </c>
      <c r="M72" s="114" t="str">
        <f>+VLOOKUP($J72,'MASTER CODE DATA'!$I:$J,2,FALSE)</f>
        <v>FLN</v>
      </c>
      <c r="N72" s="151"/>
      <c r="O72" s="151"/>
      <c r="P72" s="151"/>
      <c r="Q72" s="151"/>
    </row>
    <row r="73" spans="1:17" s="113" customFormat="1" x14ac:dyDescent="0.2">
      <c r="A73" s="113" t="s">
        <v>766</v>
      </c>
      <c r="B73" s="114" t="str">
        <f>+VLOOKUP(A73,'MASTER CODE DATA'!A:B,2,FALSE)</f>
        <v>H</v>
      </c>
      <c r="C73" s="114">
        <v>5</v>
      </c>
      <c r="D73" s="113" t="s">
        <v>766</v>
      </c>
      <c r="E73" s="114" t="str">
        <f>+VLOOKUP(D73,'MASTER CODE DATA'!C:D,2,FALSE)</f>
        <v>HRS</v>
      </c>
      <c r="F73" s="114">
        <v>5</v>
      </c>
      <c r="G73" s="113" t="s">
        <v>920</v>
      </c>
      <c r="H73" s="114" t="str">
        <f t="shared" si="2"/>
        <v>HORSEFLY PROTECTION</v>
      </c>
      <c r="I73" s="114">
        <v>65</v>
      </c>
      <c r="J73" s="113" t="s">
        <v>784</v>
      </c>
      <c r="K73" s="114" t="str">
        <f t="shared" si="3"/>
        <v>HORSEFLY SHEETS</v>
      </c>
      <c r="L73" s="114">
        <v>64</v>
      </c>
      <c r="M73" s="114" t="str">
        <f>+VLOOKUP($J73,'MASTER CODE DATA'!$I:$J,2,FALSE)</f>
        <v>FLS</v>
      </c>
      <c r="N73" s="151"/>
      <c r="O73" s="151"/>
      <c r="P73" s="151"/>
      <c r="Q73" s="151"/>
    </row>
    <row r="74" spans="1:17" s="113" customFormat="1" x14ac:dyDescent="0.2">
      <c r="A74" s="113" t="s">
        <v>766</v>
      </c>
      <c r="B74" s="114" t="str">
        <f>+VLOOKUP(A74,'MASTER CODE DATA'!A:B,2,FALSE)</f>
        <v>H</v>
      </c>
      <c r="C74" s="114">
        <v>5</v>
      </c>
      <c r="D74" s="113" t="s">
        <v>766</v>
      </c>
      <c r="E74" s="114" t="str">
        <f>+VLOOKUP(D74,'MASTER CODE DATA'!C:D,2,FALSE)</f>
        <v>HRS</v>
      </c>
      <c r="F74" s="114">
        <v>5</v>
      </c>
      <c r="G74" s="113" t="s">
        <v>920</v>
      </c>
      <c r="H74" s="114" t="str">
        <f t="shared" si="2"/>
        <v>HORSEFLY PROTECTION</v>
      </c>
      <c r="I74" s="114">
        <v>65</v>
      </c>
      <c r="J74" s="113" t="s">
        <v>896</v>
      </c>
      <c r="K74" s="114" t="str">
        <f t="shared" si="3"/>
        <v>HORSEEAR BONNETS / FLY VEILS</v>
      </c>
      <c r="L74" s="114">
        <v>68</v>
      </c>
      <c r="M74" s="114" t="str">
        <f>+VLOOKUP($J74,'MASTER CODE DATA'!$I:$J,2,FALSE)</f>
        <v>EAR</v>
      </c>
      <c r="N74" s="151"/>
      <c r="O74" s="151"/>
      <c r="P74" s="151"/>
      <c r="Q74" s="151"/>
    </row>
    <row r="75" spans="1:17" s="113" customFormat="1" x14ac:dyDescent="0.2">
      <c r="A75" s="113" t="s">
        <v>766</v>
      </c>
      <c r="B75" s="114" t="str">
        <f>+VLOOKUP(A75,'MASTER CODE DATA'!A:B,2,FALSE)</f>
        <v>H</v>
      </c>
      <c r="C75" s="114">
        <v>5</v>
      </c>
      <c r="D75" s="113" t="s">
        <v>808</v>
      </c>
      <c r="E75" s="114" t="str">
        <f>+VLOOKUP(D75,'MASTER CODE DATA'!C:D,2,FALSE)</f>
        <v>PNY</v>
      </c>
      <c r="F75" s="114">
        <v>78</v>
      </c>
      <c r="G75" s="113" t="s">
        <v>767</v>
      </c>
      <c r="H75" s="114" t="str">
        <f t="shared" si="2"/>
        <v>PONYRUGS</v>
      </c>
      <c r="I75" s="114">
        <v>79</v>
      </c>
      <c r="J75" s="113" t="s">
        <v>768</v>
      </c>
      <c r="K75" s="114" t="str">
        <f t="shared" si="3"/>
        <v>PONYCOOLER BLANKETS</v>
      </c>
      <c r="L75" s="114">
        <v>203</v>
      </c>
      <c r="M75" s="114" t="str">
        <f>+VLOOKUP($J75,'MASTER CODE DATA'!$I:$J,2,FALSE)</f>
        <v>COO</v>
      </c>
      <c r="N75" s="151"/>
      <c r="O75" s="151"/>
      <c r="P75" s="151"/>
      <c r="Q75" s="151"/>
    </row>
    <row r="76" spans="1:17" s="113" customFormat="1" x14ac:dyDescent="0.2">
      <c r="A76" s="113" t="s">
        <v>766</v>
      </c>
      <c r="B76" s="114" t="str">
        <f>+VLOOKUP(A76,'MASTER CODE DATA'!A:B,2,FALSE)</f>
        <v>H</v>
      </c>
      <c r="C76" s="114">
        <v>5</v>
      </c>
      <c r="D76" s="113" t="s">
        <v>808</v>
      </c>
      <c r="E76" s="114" t="str">
        <f>+VLOOKUP(D76,'MASTER CODE DATA'!C:D,2,FALSE)</f>
        <v>PNY</v>
      </c>
      <c r="F76" s="114">
        <v>78</v>
      </c>
      <c r="G76" s="113" t="s">
        <v>767</v>
      </c>
      <c r="H76" s="114" t="str">
        <f t="shared" si="2"/>
        <v>PONYRUGS</v>
      </c>
      <c r="I76" s="114">
        <v>79</v>
      </c>
      <c r="J76" s="113" t="s">
        <v>788</v>
      </c>
      <c r="K76" s="114" t="str">
        <f t="shared" si="3"/>
        <v>PONYEXERCISE / QUARTER SHEETS</v>
      </c>
      <c r="L76" s="114">
        <v>197</v>
      </c>
      <c r="M76" s="114" t="str">
        <f>+VLOOKUP($J76,'MASTER CODE DATA'!$I:$J,2,FALSE)</f>
        <v>EXS</v>
      </c>
      <c r="N76" s="151"/>
      <c r="O76" s="151"/>
      <c r="P76" s="151"/>
      <c r="Q76" s="151"/>
    </row>
    <row r="77" spans="1:17" s="113" customFormat="1" x14ac:dyDescent="0.2">
      <c r="A77" s="113" t="s">
        <v>766</v>
      </c>
      <c r="B77" s="114" t="str">
        <f>+VLOOKUP(A77,'MASTER CODE DATA'!A:B,2,FALSE)</f>
        <v>H</v>
      </c>
      <c r="C77" s="114">
        <v>5</v>
      </c>
      <c r="D77" s="113" t="s">
        <v>808</v>
      </c>
      <c r="E77" s="114" t="str">
        <f>+VLOOKUP(D77,'MASTER CODE DATA'!C:D,2,FALSE)</f>
        <v>PNY</v>
      </c>
      <c r="F77" s="114">
        <v>78</v>
      </c>
      <c r="G77" s="113" t="s">
        <v>767</v>
      </c>
      <c r="H77" s="114" t="str">
        <f t="shared" si="2"/>
        <v>PONYRUGS</v>
      </c>
      <c r="I77" s="114">
        <v>79</v>
      </c>
      <c r="J77" s="113" t="s">
        <v>1578</v>
      </c>
      <c r="K77" s="114" t="str">
        <f t="shared" si="3"/>
        <v>PONYFLEECE BLANKETS</v>
      </c>
      <c r="L77" s="114">
        <v>198</v>
      </c>
      <c r="M77" s="114" t="str">
        <f>+VLOOKUP($J77,'MASTER CODE DATA'!$I:$J,2,FALSE)</f>
        <v>FLC</v>
      </c>
      <c r="N77" s="151"/>
      <c r="O77" s="151"/>
      <c r="P77" s="151"/>
      <c r="Q77" s="151"/>
    </row>
    <row r="78" spans="1:17" s="113" customFormat="1" x14ac:dyDescent="0.2">
      <c r="A78" s="113" t="s">
        <v>766</v>
      </c>
      <c r="B78" s="114" t="str">
        <f>+VLOOKUP(A78,'MASTER CODE DATA'!A:B,2,FALSE)</f>
        <v>H</v>
      </c>
      <c r="C78" s="114">
        <v>5</v>
      </c>
      <c r="D78" s="113" t="s">
        <v>808</v>
      </c>
      <c r="E78" s="114" t="str">
        <f>+VLOOKUP(D78,'MASTER CODE DATA'!C:D,2,FALSE)</f>
        <v>PNY</v>
      </c>
      <c r="F78" s="114">
        <v>78</v>
      </c>
      <c r="G78" s="113" t="s">
        <v>767</v>
      </c>
      <c r="H78" s="114" t="str">
        <f t="shared" si="2"/>
        <v>PONYRUGS</v>
      </c>
      <c r="I78" s="114">
        <v>79</v>
      </c>
      <c r="J78" s="113" t="s">
        <v>944</v>
      </c>
      <c r="K78" s="114" t="str">
        <f t="shared" si="3"/>
        <v>PONYNECK COVERS</v>
      </c>
      <c r="L78" s="114">
        <v>199</v>
      </c>
      <c r="M78" s="114" t="str">
        <f>+VLOOKUP($J78,'MASTER CODE DATA'!$I:$J,2,FALSE)</f>
        <v>NCK</v>
      </c>
      <c r="N78" s="151"/>
      <c r="O78" s="151"/>
      <c r="P78" s="151"/>
      <c r="Q78" s="151"/>
    </row>
    <row r="79" spans="1:17" s="113" customFormat="1" x14ac:dyDescent="0.2">
      <c r="A79" s="113" t="s">
        <v>766</v>
      </c>
      <c r="B79" s="114" t="str">
        <f>+VLOOKUP(A79,'MASTER CODE DATA'!A:B,2,FALSE)</f>
        <v>H</v>
      </c>
      <c r="C79" s="114">
        <v>5</v>
      </c>
      <c r="D79" s="113" t="s">
        <v>808</v>
      </c>
      <c r="E79" s="114" t="str">
        <f>+VLOOKUP(D79,'MASTER CODE DATA'!C:D,2,FALSE)</f>
        <v>PNY</v>
      </c>
      <c r="F79" s="114">
        <v>78</v>
      </c>
      <c r="G79" s="113" t="s">
        <v>767</v>
      </c>
      <c r="H79" s="114" t="str">
        <f t="shared" si="2"/>
        <v>PONYRUGS</v>
      </c>
      <c r="I79" s="114">
        <v>79</v>
      </c>
      <c r="J79" s="113" t="s">
        <v>790</v>
      </c>
      <c r="K79" s="114" t="str">
        <f t="shared" si="3"/>
        <v>PONYRAINPROOF EXERCISE SHEETS</v>
      </c>
      <c r="L79" s="114">
        <v>200</v>
      </c>
      <c r="M79" s="114" t="str">
        <f>+VLOOKUP($J79,'MASTER CODE DATA'!$I:$J,2,FALSE)</f>
        <v>RXS</v>
      </c>
      <c r="N79" s="151"/>
      <c r="O79" s="151"/>
      <c r="P79" s="151"/>
      <c r="Q79" s="151"/>
    </row>
    <row r="80" spans="1:17" s="113" customFormat="1" x14ac:dyDescent="0.2">
      <c r="A80" s="113" t="s">
        <v>766</v>
      </c>
      <c r="B80" s="114" t="str">
        <f>+VLOOKUP(A80,'MASTER CODE DATA'!A:B,2,FALSE)</f>
        <v>H</v>
      </c>
      <c r="C80" s="114">
        <v>5</v>
      </c>
      <c r="D80" s="113" t="s">
        <v>808</v>
      </c>
      <c r="E80" s="114" t="str">
        <f>+VLOOKUP(D80,'MASTER CODE DATA'!C:D,2,FALSE)</f>
        <v>PNY</v>
      </c>
      <c r="F80" s="114">
        <v>78</v>
      </c>
      <c r="G80" s="113" t="s">
        <v>767</v>
      </c>
      <c r="H80" s="114" t="str">
        <f t="shared" si="2"/>
        <v>PONYRUGS</v>
      </c>
      <c r="I80" s="114">
        <v>79</v>
      </c>
      <c r="J80" s="113" t="s">
        <v>781</v>
      </c>
      <c r="K80" s="114" t="str">
        <f t="shared" si="3"/>
        <v>PONYSTABLE RUGS</v>
      </c>
      <c r="L80" s="114">
        <v>201</v>
      </c>
      <c r="M80" s="114" t="str">
        <f>+VLOOKUP($J80,'MASTER CODE DATA'!$I:$J,2,FALSE)</f>
        <v>STR</v>
      </c>
      <c r="N80" s="151"/>
      <c r="O80" s="151"/>
      <c r="P80" s="151"/>
      <c r="Q80" s="151"/>
    </row>
    <row r="81" spans="1:17" s="113" customFormat="1" x14ac:dyDescent="0.2">
      <c r="A81" s="113" t="s">
        <v>766</v>
      </c>
      <c r="B81" s="114" t="str">
        <f>+VLOOKUP(A81,'MASTER CODE DATA'!A:B,2,FALSE)</f>
        <v>H</v>
      </c>
      <c r="C81" s="114">
        <v>5</v>
      </c>
      <c r="D81" s="113" t="s">
        <v>808</v>
      </c>
      <c r="E81" s="114" t="str">
        <f>+VLOOKUP(D81,'MASTER CODE DATA'!C:D,2,FALSE)</f>
        <v>PNY</v>
      </c>
      <c r="F81" s="114">
        <v>78</v>
      </c>
      <c r="G81" s="113" t="s">
        <v>767</v>
      </c>
      <c r="H81" s="114" t="str">
        <f t="shared" si="2"/>
        <v>PONYRUGS</v>
      </c>
      <c r="I81" s="114">
        <v>79</v>
      </c>
      <c r="J81" s="113" t="s">
        <v>946</v>
      </c>
      <c r="K81" s="114" t="str">
        <f t="shared" si="3"/>
        <v>PONYTURNOUT RUGS</v>
      </c>
      <c r="L81" s="114">
        <v>202</v>
      </c>
      <c r="M81" s="114" t="str">
        <f>+VLOOKUP($J81,'MASTER CODE DATA'!$I:$J,2,FALSE)</f>
        <v>TOR</v>
      </c>
      <c r="N81" s="151"/>
      <c r="O81" s="151"/>
      <c r="P81" s="151"/>
      <c r="Q81" s="151"/>
    </row>
    <row r="82" spans="1:17" s="113" customFormat="1" x14ac:dyDescent="0.2">
      <c r="A82" s="113" t="s">
        <v>766</v>
      </c>
      <c r="B82" s="114" t="str">
        <f>+VLOOKUP(A82,'MASTER CODE DATA'!A:B,2,FALSE)</f>
        <v>H</v>
      </c>
      <c r="C82" s="114">
        <v>5</v>
      </c>
      <c r="D82" s="113" t="s">
        <v>808</v>
      </c>
      <c r="E82" s="114" t="str">
        <f>+VLOOKUP(D82,'MASTER CODE DATA'!C:D,2,FALSE)</f>
        <v>PNY</v>
      </c>
      <c r="F82" s="114">
        <v>78</v>
      </c>
      <c r="G82" s="113" t="s">
        <v>794</v>
      </c>
      <c r="H82" s="114" t="str">
        <f t="shared" si="2"/>
        <v>PONYSADDLE PADS</v>
      </c>
      <c r="I82" s="114">
        <v>80</v>
      </c>
      <c r="J82" s="113" t="s">
        <v>796</v>
      </c>
      <c r="K82" s="114" t="str">
        <f t="shared" si="3"/>
        <v>PONYSADDLE PAD DIAMOND</v>
      </c>
      <c r="L82" s="114">
        <v>178</v>
      </c>
      <c r="M82" s="114" t="str">
        <f>+VLOOKUP($J82,'MASTER CODE DATA'!$I:$J,2,FALSE)</f>
        <v>SPD</v>
      </c>
      <c r="N82" s="151"/>
      <c r="O82" s="151"/>
      <c r="P82" s="151"/>
      <c r="Q82" s="151"/>
    </row>
    <row r="83" spans="1:17" s="113" customFormat="1" x14ac:dyDescent="0.2">
      <c r="A83" s="113" t="s">
        <v>766</v>
      </c>
      <c r="B83" s="114" t="str">
        <f>+VLOOKUP(A83,'MASTER CODE DATA'!A:B,2,FALSE)</f>
        <v>H</v>
      </c>
      <c r="C83" s="114">
        <v>5</v>
      </c>
      <c r="D83" s="113" t="s">
        <v>808</v>
      </c>
      <c r="E83" s="114" t="str">
        <f>+VLOOKUP(D83,'MASTER CODE DATA'!C:D,2,FALSE)</f>
        <v>PNY</v>
      </c>
      <c r="F83" s="114">
        <v>78</v>
      </c>
      <c r="G83" s="113" t="s">
        <v>794</v>
      </c>
      <c r="H83" s="114" t="str">
        <f t="shared" si="2"/>
        <v>PONYSADDLE PADS</v>
      </c>
      <c r="I83" s="114">
        <v>80</v>
      </c>
      <c r="J83" s="113" t="s">
        <v>802</v>
      </c>
      <c r="K83" s="114" t="str">
        <f t="shared" si="3"/>
        <v>PONYSADDLE PAD HONEYCOMB</v>
      </c>
      <c r="L83" s="114">
        <v>179</v>
      </c>
      <c r="M83" s="114" t="str">
        <f>+VLOOKUP($J83,'MASTER CODE DATA'!$I:$J,2,FALSE)</f>
        <v>SPH</v>
      </c>
      <c r="N83" s="151"/>
      <c r="O83" s="151"/>
      <c r="P83" s="151"/>
      <c r="Q83" s="151"/>
    </row>
    <row r="84" spans="1:17" s="113" customFormat="1" x14ac:dyDescent="0.2">
      <c r="A84" s="113" t="s">
        <v>766</v>
      </c>
      <c r="B84" s="114" t="str">
        <f>+VLOOKUP(A84,'MASTER CODE DATA'!A:B,2,FALSE)</f>
        <v>H</v>
      </c>
      <c r="C84" s="114">
        <v>5</v>
      </c>
      <c r="D84" s="113" t="s">
        <v>808</v>
      </c>
      <c r="E84" s="114" t="str">
        <f>+VLOOKUP(D84,'MASTER CODE DATA'!C:D,2,FALSE)</f>
        <v>PNY</v>
      </c>
      <c r="F84" s="114">
        <v>78</v>
      </c>
      <c r="G84" s="113" t="s">
        <v>794</v>
      </c>
      <c r="H84" s="114" t="str">
        <f t="shared" si="2"/>
        <v>PONYSADDLE PADS</v>
      </c>
      <c r="I84" s="114">
        <v>80</v>
      </c>
      <c r="J84" s="113" t="s">
        <v>799</v>
      </c>
      <c r="K84" s="114" t="str">
        <f t="shared" si="3"/>
        <v>PONYSADDLE PAD ROWS</v>
      </c>
      <c r="L84" s="114">
        <v>180</v>
      </c>
      <c r="M84" s="114" t="str">
        <f>+VLOOKUP($J84,'MASTER CODE DATA'!$I:$J,2,FALSE)</f>
        <v>SPR</v>
      </c>
      <c r="N84" s="151"/>
      <c r="O84" s="151"/>
      <c r="P84" s="151"/>
      <c r="Q84" s="151"/>
    </row>
    <row r="85" spans="1:17" s="113" customFormat="1" x14ac:dyDescent="0.2">
      <c r="A85" s="113" t="s">
        <v>766</v>
      </c>
      <c r="B85" s="114" t="str">
        <f>+VLOOKUP(A85,'MASTER CODE DATA'!A:B,2,FALSE)</f>
        <v>H</v>
      </c>
      <c r="C85" s="114">
        <v>5</v>
      </c>
      <c r="D85" s="113" t="s">
        <v>808</v>
      </c>
      <c r="E85" s="114" t="str">
        <f>+VLOOKUP(D85,'MASTER CODE DATA'!C:D,2,FALSE)</f>
        <v>PNY</v>
      </c>
      <c r="F85" s="114">
        <v>78</v>
      </c>
      <c r="G85" s="113" t="s">
        <v>920</v>
      </c>
      <c r="H85" s="114" t="str">
        <f t="shared" si="2"/>
        <v>PONYFLY PROTECTION</v>
      </c>
      <c r="I85" s="114">
        <v>118</v>
      </c>
      <c r="J85" s="113" t="s">
        <v>930</v>
      </c>
      <c r="K85" s="114" t="str">
        <f t="shared" si="3"/>
        <v>PONYFLY MASKS</v>
      </c>
      <c r="L85" s="114">
        <v>187</v>
      </c>
      <c r="M85" s="114" t="str">
        <f>+VLOOKUP($J85,'MASTER CODE DATA'!$I:$J,2,FALSE)</f>
        <v>FLM</v>
      </c>
      <c r="N85" s="151"/>
      <c r="O85" s="151"/>
      <c r="P85" s="151"/>
      <c r="Q85" s="151"/>
    </row>
    <row r="86" spans="1:17" s="113" customFormat="1" x14ac:dyDescent="0.2">
      <c r="A86" s="113" t="s">
        <v>766</v>
      </c>
      <c r="B86" s="114" t="str">
        <f>+VLOOKUP(A86,'MASTER CODE DATA'!A:B,2,FALSE)</f>
        <v>H</v>
      </c>
      <c r="C86" s="114">
        <v>5</v>
      </c>
      <c r="D86" s="113" t="s">
        <v>808</v>
      </c>
      <c r="E86" s="114" t="str">
        <f>+VLOOKUP(D86,'MASTER CODE DATA'!C:D,2,FALSE)</f>
        <v>PNY</v>
      </c>
      <c r="F86" s="114">
        <v>78</v>
      </c>
      <c r="G86" s="113" t="s">
        <v>920</v>
      </c>
      <c r="H86" s="114" t="str">
        <f t="shared" si="2"/>
        <v>PONYFLY PROTECTION</v>
      </c>
      <c r="I86" s="114">
        <v>118</v>
      </c>
      <c r="J86" s="113" t="s">
        <v>933</v>
      </c>
      <c r="K86" s="114" t="str">
        <f t="shared" si="3"/>
        <v>PONYFLY NECK COVERS</v>
      </c>
      <c r="L86" s="114">
        <v>186</v>
      </c>
      <c r="M86" s="114" t="str">
        <f>+VLOOKUP($J86,'MASTER CODE DATA'!$I:$J,2,FALSE)</f>
        <v>FLN</v>
      </c>
      <c r="N86" s="151"/>
      <c r="O86" s="151"/>
      <c r="P86" s="151"/>
      <c r="Q86" s="151"/>
    </row>
    <row r="87" spans="1:17" s="113" customFormat="1" x14ac:dyDescent="0.2">
      <c r="A87" s="113" t="s">
        <v>766</v>
      </c>
      <c r="B87" s="114" t="str">
        <f>+VLOOKUP(A87,'MASTER CODE DATA'!A:B,2,FALSE)</f>
        <v>H</v>
      </c>
      <c r="C87" s="114">
        <v>5</v>
      </c>
      <c r="D87" s="113" t="s">
        <v>808</v>
      </c>
      <c r="E87" s="114" t="str">
        <f>+VLOOKUP(D87,'MASTER CODE DATA'!C:D,2,FALSE)</f>
        <v>PNY</v>
      </c>
      <c r="F87" s="114">
        <v>78</v>
      </c>
      <c r="G87" s="113" t="s">
        <v>920</v>
      </c>
      <c r="H87" s="114" t="str">
        <f t="shared" si="2"/>
        <v>PONYFLY PROTECTION</v>
      </c>
      <c r="I87" s="114">
        <v>118</v>
      </c>
      <c r="J87" s="113" t="s">
        <v>784</v>
      </c>
      <c r="K87" s="114" t="str">
        <f t="shared" si="3"/>
        <v>PONYFLY SHEETS</v>
      </c>
      <c r="L87" s="114">
        <v>183</v>
      </c>
      <c r="M87" s="114" t="str">
        <f>+VLOOKUP($J87,'MASTER CODE DATA'!$I:$J,2,FALSE)</f>
        <v>FLS</v>
      </c>
      <c r="N87" s="151"/>
      <c r="O87" s="151"/>
      <c r="P87" s="151"/>
      <c r="Q87" s="151"/>
    </row>
    <row r="88" spans="1:17" s="113" customFormat="1" x14ac:dyDescent="0.2">
      <c r="A88" s="113" t="s">
        <v>766</v>
      </c>
      <c r="B88" s="114" t="str">
        <f>+VLOOKUP(A88,'MASTER CODE DATA'!A:B,2,FALSE)</f>
        <v>H</v>
      </c>
      <c r="C88" s="114">
        <v>5</v>
      </c>
      <c r="D88" s="113" t="s">
        <v>808</v>
      </c>
      <c r="E88" s="114" t="str">
        <f>+VLOOKUP(D88,'MASTER CODE DATA'!C:D,2,FALSE)</f>
        <v>PNY</v>
      </c>
      <c r="F88" s="114">
        <v>78</v>
      </c>
      <c r="G88" s="113" t="s">
        <v>920</v>
      </c>
      <c r="H88" s="114" t="str">
        <f t="shared" si="2"/>
        <v>PONYFLY PROTECTION</v>
      </c>
      <c r="I88" s="114">
        <v>118</v>
      </c>
      <c r="J88" s="113" t="s">
        <v>896</v>
      </c>
      <c r="K88" s="114" t="str">
        <f t="shared" si="3"/>
        <v>PONYEAR BONNETS / FLY VEILS</v>
      </c>
      <c r="L88" s="114">
        <v>185</v>
      </c>
      <c r="M88" s="114" t="str">
        <f>+VLOOKUP($J88,'MASTER CODE DATA'!$I:$J,2,FALSE)</f>
        <v>EAR</v>
      </c>
      <c r="N88" s="151"/>
      <c r="O88" s="151"/>
      <c r="P88" s="151"/>
      <c r="Q88" s="151"/>
    </row>
    <row r="89" spans="1:17" s="113" customFormat="1" x14ac:dyDescent="0.2">
      <c r="A89" s="113" t="s">
        <v>811</v>
      </c>
      <c r="B89" s="114" t="str">
        <f>+VLOOKUP(A89,'MASTER CODE DATA'!A:B,2,FALSE)</f>
        <v>A</v>
      </c>
      <c r="C89" s="114">
        <v>17</v>
      </c>
      <c r="D89" s="113" t="s">
        <v>811</v>
      </c>
      <c r="E89" s="114" t="str">
        <f>+VLOOKUP(D89,'MASTER CODE DATA'!C:D,2,FALSE)</f>
        <v>ACS</v>
      </c>
      <c r="F89" s="114">
        <v>17</v>
      </c>
      <c r="G89" s="113" t="s">
        <v>812</v>
      </c>
      <c r="H89" s="114" t="str">
        <f t="shared" si="2"/>
        <v>ACCESSORIESRIDER ACCESSORIES</v>
      </c>
      <c r="I89" s="114">
        <v>18</v>
      </c>
      <c r="J89" s="113" t="s">
        <v>943</v>
      </c>
      <c r="K89" s="114" t="str">
        <f t="shared" si="3"/>
        <v>ACCESSORIESBAGS</v>
      </c>
      <c r="L89" s="114">
        <v>188</v>
      </c>
      <c r="M89" s="114" t="str">
        <f>+VLOOKUP($J89,'MASTER CODE DATA'!$I:$J,2,FALSE)</f>
        <v>BAG</v>
      </c>
      <c r="N89" s="151"/>
      <c r="O89" s="151"/>
      <c r="P89" s="151"/>
      <c r="Q89" s="151"/>
    </row>
    <row r="90" spans="1:17" s="113" customFormat="1" x14ac:dyDescent="0.2">
      <c r="A90" s="113" t="s">
        <v>811</v>
      </c>
      <c r="B90" s="114" t="str">
        <f>+VLOOKUP(A90,'MASTER CODE DATA'!A:B,2,FALSE)</f>
        <v>A</v>
      </c>
      <c r="C90" s="114">
        <v>17</v>
      </c>
      <c r="D90" s="113" t="s">
        <v>811</v>
      </c>
      <c r="E90" s="114" t="str">
        <f>+VLOOKUP(D90,'MASTER CODE DATA'!C:D,2,FALSE)</f>
        <v>ACS</v>
      </c>
      <c r="F90" s="114">
        <v>17</v>
      </c>
      <c r="G90" s="113" t="s">
        <v>812</v>
      </c>
      <c r="H90" s="114" t="str">
        <f t="shared" si="2"/>
        <v>ACCESSORIESRIDER ACCESSORIES</v>
      </c>
      <c r="I90" s="114">
        <v>18</v>
      </c>
      <c r="J90" s="113" t="s">
        <v>854</v>
      </c>
      <c r="K90" s="114" t="str">
        <f t="shared" si="3"/>
        <v>ACCESSORIESBEANIES</v>
      </c>
      <c r="L90" s="114">
        <v>74</v>
      </c>
      <c r="M90" s="114" t="str">
        <f>+VLOOKUP($J90,'MASTER CODE DATA'!$I:$J,2,FALSE)</f>
        <v>BEA</v>
      </c>
      <c r="N90" s="151"/>
      <c r="O90" s="151"/>
      <c r="P90" s="151"/>
      <c r="Q90" s="151"/>
    </row>
    <row r="91" spans="1:17" s="113" customFormat="1" x14ac:dyDescent="0.2">
      <c r="A91" s="113" t="s">
        <v>811</v>
      </c>
      <c r="B91" s="114" t="str">
        <f>+VLOOKUP(A91,'MASTER CODE DATA'!A:B,2,FALSE)</f>
        <v>A</v>
      </c>
      <c r="C91" s="114">
        <v>17</v>
      </c>
      <c r="D91" s="113" t="s">
        <v>811</v>
      </c>
      <c r="E91" s="114" t="str">
        <f>+VLOOKUP(D91,'MASTER CODE DATA'!C:D,2,FALSE)</f>
        <v>ACS</v>
      </c>
      <c r="F91" s="114">
        <v>17</v>
      </c>
      <c r="G91" s="113" t="s">
        <v>812</v>
      </c>
      <c r="H91" s="114" t="str">
        <f t="shared" si="2"/>
        <v>ACCESSORIESRIDER ACCESSORIES</v>
      </c>
      <c r="I91" s="114">
        <v>18</v>
      </c>
      <c r="J91" s="113" t="s">
        <v>814</v>
      </c>
      <c r="K91" s="114" t="str">
        <f t="shared" si="3"/>
        <v>ACCESSORIESBELTS</v>
      </c>
      <c r="L91" s="114">
        <v>73</v>
      </c>
      <c r="M91" s="114" t="str">
        <f>+VLOOKUP($J91,'MASTER CODE DATA'!$I:$J,2,FALSE)</f>
        <v>BLT</v>
      </c>
      <c r="N91" s="151"/>
      <c r="O91" s="151"/>
      <c r="P91" s="151"/>
      <c r="Q91" s="151"/>
    </row>
    <row r="92" spans="1:17" s="113" customFormat="1" x14ac:dyDescent="0.2">
      <c r="A92" s="113" t="s">
        <v>811</v>
      </c>
      <c r="B92" s="114" t="str">
        <f>+VLOOKUP(A92,'MASTER CODE DATA'!A:B,2,FALSE)</f>
        <v>A</v>
      </c>
      <c r="C92" s="114">
        <v>17</v>
      </c>
      <c r="D92" s="113" t="s">
        <v>811</v>
      </c>
      <c r="E92" s="114" t="str">
        <f>+VLOOKUP(D92,'MASTER CODE DATA'!C:D,2,FALSE)</f>
        <v>ACS</v>
      </c>
      <c r="F92" s="114">
        <v>17</v>
      </c>
      <c r="G92" s="113" t="s">
        <v>812</v>
      </c>
      <c r="H92" s="114" t="str">
        <f t="shared" si="2"/>
        <v>ACCESSORIESRIDER ACCESSORIES</v>
      </c>
      <c r="I92" s="114">
        <v>18</v>
      </c>
      <c r="J92" s="113" t="s">
        <v>857</v>
      </c>
      <c r="K92" s="114" t="str">
        <f t="shared" si="3"/>
        <v>ACCESSORIESCAPS</v>
      </c>
      <c r="L92" s="114">
        <v>72</v>
      </c>
      <c r="M92" s="114" t="str">
        <f>+VLOOKUP($J92,'MASTER CODE DATA'!$I:$J,2,FALSE)</f>
        <v>CAP</v>
      </c>
      <c r="N92" s="151"/>
      <c r="O92" s="151"/>
      <c r="P92" s="151"/>
      <c r="Q92" s="151"/>
    </row>
    <row r="93" spans="1:17" s="113" customFormat="1" x14ac:dyDescent="0.2">
      <c r="A93" s="113" t="s">
        <v>811</v>
      </c>
      <c r="B93" s="114" t="str">
        <f>+VLOOKUP(A93,'MASTER CODE DATA'!A:B,2,FALSE)</f>
        <v>A</v>
      </c>
      <c r="C93" s="114">
        <v>17</v>
      </c>
      <c r="D93" s="113" t="s">
        <v>811</v>
      </c>
      <c r="E93" s="114" t="str">
        <f>+VLOOKUP(D93,'MASTER CODE DATA'!C:D,2,FALSE)</f>
        <v>ACS</v>
      </c>
      <c r="F93" s="114">
        <v>17</v>
      </c>
      <c r="G93" s="113" t="s">
        <v>812</v>
      </c>
      <c r="H93" s="114" t="str">
        <f t="shared" si="2"/>
        <v>ACCESSORIESRIDER ACCESSORIES</v>
      </c>
      <c r="I93" s="114">
        <v>18</v>
      </c>
      <c r="J93" s="113" t="s">
        <v>947</v>
      </c>
      <c r="K93" s="114" t="str">
        <f t="shared" si="3"/>
        <v>ACCESSORIESHAIR BANDS</v>
      </c>
      <c r="L93" s="114">
        <v>184</v>
      </c>
      <c r="M93" s="114" t="str">
        <f>+VLOOKUP($J93,'MASTER CODE DATA'!$I:$J,2,FALSE)</f>
        <v>HRB</v>
      </c>
      <c r="N93" s="151"/>
      <c r="O93" s="151"/>
      <c r="P93" s="151"/>
      <c r="Q93" s="151"/>
    </row>
    <row r="94" spans="1:17" s="113" customFormat="1" x14ac:dyDescent="0.2">
      <c r="A94" s="113" t="s">
        <v>811</v>
      </c>
      <c r="B94" s="114" t="str">
        <f>+VLOOKUP(A94,'MASTER CODE DATA'!A:B,2,FALSE)</f>
        <v>A</v>
      </c>
      <c r="C94" s="114">
        <v>17</v>
      </c>
      <c r="D94" s="113" t="s">
        <v>811</v>
      </c>
      <c r="E94" s="114" t="str">
        <f>+VLOOKUP(D94,'MASTER CODE DATA'!C:D,2,FALSE)</f>
        <v>ACS</v>
      </c>
      <c r="F94" s="114">
        <v>17</v>
      </c>
      <c r="G94" s="113" t="s">
        <v>812</v>
      </c>
      <c r="H94" s="114" t="str">
        <f t="shared" si="2"/>
        <v>ACCESSORIESRIDER ACCESSORIES</v>
      </c>
      <c r="I94" s="114">
        <v>18</v>
      </c>
      <c r="J94" s="113" t="s">
        <v>945</v>
      </c>
      <c r="K94" s="114" t="str">
        <f t="shared" si="3"/>
        <v>ACCESSORIESJEWELRY</v>
      </c>
      <c r="L94" s="114">
        <v>189</v>
      </c>
      <c r="M94" s="114" t="str">
        <f>+VLOOKUP($J94,'MASTER CODE DATA'!$I:$J,2,FALSE)</f>
        <v>JWL</v>
      </c>
      <c r="N94" s="151"/>
      <c r="O94" s="151"/>
      <c r="P94" s="151"/>
      <c r="Q94" s="151"/>
    </row>
    <row r="95" spans="1:17" s="113" customFormat="1" x14ac:dyDescent="0.2">
      <c r="A95" s="113" t="s">
        <v>811</v>
      </c>
      <c r="B95" s="114" t="str">
        <f>+VLOOKUP(A95,'MASTER CODE DATA'!A:B,2,FALSE)</f>
        <v>A</v>
      </c>
      <c r="C95" s="114">
        <v>17</v>
      </c>
      <c r="D95" s="113" t="s">
        <v>811</v>
      </c>
      <c r="E95" s="114" t="str">
        <f>+VLOOKUP(D95,'MASTER CODE DATA'!C:D,2,FALSE)</f>
        <v>ACS</v>
      </c>
      <c r="F95" s="114">
        <v>17</v>
      </c>
      <c r="G95" s="113" t="s">
        <v>812</v>
      </c>
      <c r="H95" s="114" t="str">
        <f t="shared" si="2"/>
        <v>ACCESSORIESRIDER ACCESSORIES</v>
      </c>
      <c r="I95" s="114">
        <v>18</v>
      </c>
      <c r="J95" s="113" t="s">
        <v>851</v>
      </c>
      <c r="K95" s="114" t="str">
        <f t="shared" si="3"/>
        <v>ACCESSORIESKEY RINGS</v>
      </c>
      <c r="L95" s="114">
        <v>70</v>
      </c>
      <c r="M95" s="114" t="str">
        <f>+VLOOKUP($J95,'MASTER CODE DATA'!$I:$J,2,FALSE)</f>
        <v>KYR</v>
      </c>
      <c r="N95" s="151"/>
      <c r="O95" s="151"/>
      <c r="P95" s="151"/>
      <c r="Q95" s="151"/>
    </row>
    <row r="96" spans="1:17" s="113" customFormat="1" x14ac:dyDescent="0.2">
      <c r="A96" s="113" t="s">
        <v>811</v>
      </c>
      <c r="B96" s="114" t="str">
        <f>+VLOOKUP(A96,'MASTER CODE DATA'!A:B,2,FALSE)</f>
        <v>A</v>
      </c>
      <c r="C96" s="114">
        <v>17</v>
      </c>
      <c r="D96" s="113" t="s">
        <v>811</v>
      </c>
      <c r="E96" s="114" t="str">
        <f>+VLOOKUP(D96,'MASTER CODE DATA'!C:D,2,FALSE)</f>
        <v>ACS</v>
      </c>
      <c r="F96" s="114">
        <v>17</v>
      </c>
      <c r="G96" s="113" t="s">
        <v>812</v>
      </c>
      <c r="H96" s="114" t="str">
        <f t="shared" si="2"/>
        <v>ACCESSORIESRIDER ACCESSORIES</v>
      </c>
      <c r="I96" s="114">
        <v>18</v>
      </c>
      <c r="J96" s="113" t="s">
        <v>948</v>
      </c>
      <c r="K96" s="114" t="str">
        <f t="shared" si="3"/>
        <v>ACCESSORIESSCARFS</v>
      </c>
      <c r="L96" s="114">
        <v>190</v>
      </c>
      <c r="M96" s="114" t="str">
        <f>+VLOOKUP($J96,'MASTER CODE DATA'!$I:$J,2,FALSE)</f>
        <v>SCF</v>
      </c>
      <c r="N96" s="151"/>
      <c r="O96" s="151"/>
      <c r="P96" s="151"/>
      <c r="Q96" s="151"/>
    </row>
    <row r="97" spans="1:17" s="113" customFormat="1" x14ac:dyDescent="0.2">
      <c r="A97" s="113" t="s">
        <v>811</v>
      </c>
      <c r="B97" s="114" t="str">
        <f>+VLOOKUP(A97,'MASTER CODE DATA'!A:B,2,FALSE)</f>
        <v>A</v>
      </c>
      <c r="C97" s="114">
        <v>17</v>
      </c>
      <c r="D97" s="113" t="s">
        <v>811</v>
      </c>
      <c r="E97" s="114" t="str">
        <f>+VLOOKUP(D97,'MASTER CODE DATA'!C:D,2,FALSE)</f>
        <v>ACS</v>
      </c>
      <c r="F97" s="114">
        <v>17</v>
      </c>
      <c r="G97" s="113" t="s">
        <v>812</v>
      </c>
      <c r="H97" s="114" t="str">
        <f t="shared" si="2"/>
        <v>ACCESSORIESRIDER ACCESSORIES</v>
      </c>
      <c r="I97" s="114">
        <v>18</v>
      </c>
      <c r="J97" s="113" t="s">
        <v>2148</v>
      </c>
      <c r="K97" s="114" t="str">
        <f t="shared" si="3"/>
        <v>ACCESSORIESRIDING SOCKS</v>
      </c>
      <c r="L97" s="114">
        <v>49</v>
      </c>
      <c r="M97" s="114" t="str">
        <f>+VLOOKUP($J97,'MASTER CODE DATA'!$I:$J,2,FALSE)</f>
        <v>SOC</v>
      </c>
      <c r="N97" s="151"/>
      <c r="O97" s="151"/>
      <c r="P97" s="151"/>
      <c r="Q97" s="151"/>
    </row>
    <row r="98" spans="1:17" s="113" customFormat="1" x14ac:dyDescent="0.2">
      <c r="A98" s="113" t="s">
        <v>811</v>
      </c>
      <c r="B98" s="114" t="str">
        <f>+VLOOKUP(A98,'MASTER CODE DATA'!A:B,2,FALSE)</f>
        <v>A</v>
      </c>
      <c r="C98" s="114">
        <v>17</v>
      </c>
      <c r="D98" s="113" t="s">
        <v>811</v>
      </c>
      <c r="E98" s="114" t="str">
        <f>+VLOOKUP(D98,'MASTER CODE DATA'!C:D,2,FALSE)</f>
        <v>ACS</v>
      </c>
      <c r="F98" s="114">
        <v>17</v>
      </c>
      <c r="G98" s="113" t="s">
        <v>812</v>
      </c>
      <c r="H98" s="114" t="str">
        <f t="shared" si="2"/>
        <v>ACCESSORIESRIDER ACCESSORIES</v>
      </c>
      <c r="I98" s="114">
        <v>18</v>
      </c>
      <c r="J98" s="113" t="s">
        <v>2146</v>
      </c>
      <c r="K98" s="114" t="str">
        <f t="shared" si="3"/>
        <v>ACCESSORIESCOMPETITION TIES</v>
      </c>
      <c r="L98" s="114">
        <v>71</v>
      </c>
      <c r="M98" s="114" t="str">
        <f>+VLOOKUP($J98,'MASTER CODE DATA'!$I:$J,2,FALSE)</f>
        <v>TIE</v>
      </c>
      <c r="N98" s="151"/>
      <c r="O98" s="151"/>
      <c r="P98" s="151"/>
      <c r="Q98" s="151"/>
    </row>
    <row r="99" spans="1:17" s="113" customFormat="1" x14ac:dyDescent="0.2">
      <c r="A99" s="113" t="s">
        <v>811</v>
      </c>
      <c r="B99" s="114" t="str">
        <f>+VLOOKUP(A99,'MASTER CODE DATA'!A:B,2,FALSE)</f>
        <v>A</v>
      </c>
      <c r="C99" s="114">
        <v>17</v>
      </c>
      <c r="D99" s="113" t="s">
        <v>811</v>
      </c>
      <c r="E99" s="114" t="str">
        <f>+VLOOKUP(D99,'MASTER CODE DATA'!C:D,2,FALSE)</f>
        <v>ACS</v>
      </c>
      <c r="F99" s="114">
        <v>17</v>
      </c>
      <c r="G99" s="113" t="s">
        <v>846</v>
      </c>
      <c r="H99" s="114" t="str">
        <f t="shared" si="2"/>
        <v>ACCESSORIESHORSE ACCESSORIES</v>
      </c>
      <c r="I99" s="114">
        <v>19</v>
      </c>
      <c r="J99" s="113" t="s">
        <v>896</v>
      </c>
      <c r="K99" s="114" t="str">
        <f t="shared" si="3"/>
        <v>ACCESSORIESEAR BONNETS / FLY VEILS</v>
      </c>
      <c r="L99" s="114">
        <v>68</v>
      </c>
      <c r="M99" s="114" t="str">
        <f>+VLOOKUP($J99,'MASTER CODE DATA'!$I:$J,2,FALSE)</f>
        <v>EAR</v>
      </c>
      <c r="N99" s="151"/>
      <c r="O99" s="151"/>
      <c r="P99" s="151"/>
      <c r="Q99" s="151"/>
    </row>
    <row r="100" spans="1:17" s="113" customFormat="1" x14ac:dyDescent="0.2">
      <c r="A100" s="113" t="s">
        <v>811</v>
      </c>
      <c r="B100" s="114" t="str">
        <f>+VLOOKUP(A100,'MASTER CODE DATA'!A:B,2,FALSE)</f>
        <v>A</v>
      </c>
      <c r="C100" s="114">
        <v>17</v>
      </c>
      <c r="D100" s="113" t="s">
        <v>811</v>
      </c>
      <c r="E100" s="114" t="str">
        <f>+VLOOKUP(D100,'MASTER CODE DATA'!C:D,2,FALSE)</f>
        <v>ACS</v>
      </c>
      <c r="F100" s="114">
        <v>17</v>
      </c>
      <c r="G100" s="113" t="s">
        <v>846</v>
      </c>
      <c r="H100" s="114" t="str">
        <f t="shared" si="2"/>
        <v>ACCESSORIESHORSE ACCESSORIES</v>
      </c>
      <c r="I100" s="114">
        <v>19</v>
      </c>
      <c r="J100" s="113" t="s">
        <v>931</v>
      </c>
      <c r="K100" s="114" t="str">
        <f t="shared" si="3"/>
        <v>ACCESSORIESFETLOCK / HIND BOOTS</v>
      </c>
      <c r="L100" s="114">
        <v>191</v>
      </c>
      <c r="M100" s="114" t="str">
        <f>+VLOOKUP($J100,'MASTER CODE DATA'!$I:$J,2,FALSE)</f>
        <v>FBT</v>
      </c>
      <c r="N100" s="151"/>
      <c r="O100" s="151"/>
      <c r="P100" s="151"/>
      <c r="Q100" s="151"/>
    </row>
    <row r="101" spans="1:17" s="113" customFormat="1" x14ac:dyDescent="0.2">
      <c r="A101" s="113" t="s">
        <v>811</v>
      </c>
      <c r="B101" s="114" t="str">
        <f>+VLOOKUP(A101,'MASTER CODE DATA'!A:B,2,FALSE)</f>
        <v>A</v>
      </c>
      <c r="C101" s="114">
        <v>17</v>
      </c>
      <c r="D101" s="113" t="s">
        <v>811</v>
      </c>
      <c r="E101" s="114" t="str">
        <f>+VLOOKUP(D101,'MASTER CODE DATA'!C:D,2,FALSE)</f>
        <v>ACS</v>
      </c>
      <c r="F101" s="114">
        <v>17</v>
      </c>
      <c r="G101" s="113" t="s">
        <v>846</v>
      </c>
      <c r="H101" s="114" t="str">
        <f t="shared" si="2"/>
        <v>ACCESSORIESHORSE ACCESSORIES</v>
      </c>
      <c r="I101" s="114">
        <v>19</v>
      </c>
      <c r="J101" s="113" t="s">
        <v>935</v>
      </c>
      <c r="K101" s="114" t="str">
        <f t="shared" si="3"/>
        <v>ACCESSORIESHEADCOLLARS &amp; HALTERS</v>
      </c>
      <c r="L101" s="114">
        <v>192</v>
      </c>
      <c r="M101" s="114" t="str">
        <f>+VLOOKUP($J101,'MASTER CODE DATA'!$I:$J,2,FALSE)</f>
        <v>HLT</v>
      </c>
      <c r="N101" s="151"/>
      <c r="O101" s="151"/>
      <c r="P101" s="151"/>
      <c r="Q101" s="151"/>
    </row>
    <row r="102" spans="1:17" s="113" customFormat="1" x14ac:dyDescent="0.2">
      <c r="A102" s="113" t="s">
        <v>811</v>
      </c>
      <c r="B102" s="114" t="str">
        <f>+VLOOKUP(A102,'MASTER CODE DATA'!A:B,2,FALSE)</f>
        <v>A</v>
      </c>
      <c r="C102" s="114">
        <v>17</v>
      </c>
      <c r="D102" s="113" t="s">
        <v>811</v>
      </c>
      <c r="E102" s="114" t="str">
        <f>+VLOOKUP(D102,'MASTER CODE DATA'!C:D,2,FALSE)</f>
        <v>ACS</v>
      </c>
      <c r="F102" s="114">
        <v>17</v>
      </c>
      <c r="G102" s="113" t="s">
        <v>846</v>
      </c>
      <c r="H102" s="114" t="str">
        <f t="shared" si="2"/>
        <v>ACCESSORIESHORSE ACCESSORIES</v>
      </c>
      <c r="I102" s="114">
        <v>19</v>
      </c>
      <c r="J102" s="113" t="s">
        <v>934</v>
      </c>
      <c r="K102" s="114" t="str">
        <f t="shared" si="3"/>
        <v>ACCESSORIESHOOF BOOTS</v>
      </c>
      <c r="L102" s="114">
        <v>193</v>
      </c>
      <c r="M102" s="114" t="str">
        <f>+VLOOKUP($J102,'MASTER CODE DATA'!$I:$J,2,FALSE)</f>
        <v>HBT</v>
      </c>
      <c r="N102" s="151"/>
      <c r="O102" s="151"/>
      <c r="P102" s="151"/>
      <c r="Q102" s="151"/>
    </row>
    <row r="103" spans="1:17" s="113" customFormat="1" x14ac:dyDescent="0.2">
      <c r="A103" s="113" t="s">
        <v>811</v>
      </c>
      <c r="B103" s="114" t="str">
        <f>+VLOOKUP(A103,'MASTER CODE DATA'!A:B,2,FALSE)</f>
        <v>A</v>
      </c>
      <c r="C103" s="114">
        <v>17</v>
      </c>
      <c r="D103" s="113" t="s">
        <v>811</v>
      </c>
      <c r="E103" s="114" t="str">
        <f>+VLOOKUP(D103,'MASTER CODE DATA'!C:D,2,FALSE)</f>
        <v>ACS</v>
      </c>
      <c r="F103" s="114">
        <v>17</v>
      </c>
      <c r="G103" s="113" t="s">
        <v>846</v>
      </c>
      <c r="H103" s="114" t="str">
        <f t="shared" si="2"/>
        <v>ACCESSORIESHORSE ACCESSORIES</v>
      </c>
      <c r="I103" s="114">
        <v>19</v>
      </c>
      <c r="J103" s="113" t="s">
        <v>940</v>
      </c>
      <c r="K103" s="114" t="str">
        <f t="shared" si="3"/>
        <v>ACCESSORIESLEAD ROPES</v>
      </c>
      <c r="L103" s="114">
        <v>194</v>
      </c>
      <c r="M103" s="114" t="str">
        <f>+VLOOKUP($J103,'MASTER CODE DATA'!$I:$J,2,FALSE)</f>
        <v>LDR</v>
      </c>
      <c r="N103" s="151"/>
      <c r="O103" s="151"/>
      <c r="P103" s="151"/>
      <c r="Q103" s="151"/>
    </row>
    <row r="104" spans="1:17" s="113" customFormat="1" x14ac:dyDescent="0.2">
      <c r="A104" s="113" t="s">
        <v>811</v>
      </c>
      <c r="B104" s="114" t="str">
        <f>+VLOOKUP(A104,'MASTER CODE DATA'!A:B,2,FALSE)</f>
        <v>A</v>
      </c>
      <c r="C104" s="114">
        <v>17</v>
      </c>
      <c r="D104" s="113" t="s">
        <v>811</v>
      </c>
      <c r="E104" s="114" t="str">
        <f>+VLOOKUP(D104,'MASTER CODE DATA'!C:D,2,FALSE)</f>
        <v>ACS</v>
      </c>
      <c r="F104" s="114">
        <v>17</v>
      </c>
      <c r="G104" s="113" t="s">
        <v>846</v>
      </c>
      <c r="H104" s="114" t="str">
        <f t="shared" si="2"/>
        <v>ACCESSORIESHORSE ACCESSORIES</v>
      </c>
      <c r="I104" s="114">
        <v>19</v>
      </c>
      <c r="J104" s="113" t="s">
        <v>939</v>
      </c>
      <c r="K104" s="114" t="str">
        <f t="shared" si="3"/>
        <v>ACCESSORIESLEG BANDAGES</v>
      </c>
      <c r="L104" s="114">
        <v>195</v>
      </c>
      <c r="M104" s="114" t="str">
        <f>+VLOOKUP($J104,'MASTER CODE DATA'!$I:$J,2,FALSE)</f>
        <v>BND</v>
      </c>
      <c r="N104" s="151"/>
      <c r="O104" s="151"/>
      <c r="P104" s="151"/>
      <c r="Q104" s="151"/>
    </row>
    <row r="105" spans="1:17" s="113" customFormat="1" x14ac:dyDescent="0.2">
      <c r="A105" s="113" t="s">
        <v>811</v>
      </c>
      <c r="B105" s="114" t="str">
        <f>+VLOOKUP(A105,'MASTER CODE DATA'!A:B,2,FALSE)</f>
        <v>A</v>
      </c>
      <c r="C105" s="114">
        <v>17</v>
      </c>
      <c r="D105" s="113" t="s">
        <v>811</v>
      </c>
      <c r="E105" s="114" t="str">
        <f>+VLOOKUP(D105,'MASTER CODE DATA'!C:D,2,FALSE)</f>
        <v>ACS</v>
      </c>
      <c r="F105" s="114">
        <v>17</v>
      </c>
      <c r="G105" s="113" t="s">
        <v>846</v>
      </c>
      <c r="H105" s="114" t="str">
        <f t="shared" si="2"/>
        <v>ACCESSORIESHORSE ACCESSORIES</v>
      </c>
      <c r="I105" s="114">
        <v>19</v>
      </c>
      <c r="J105" s="113" t="s">
        <v>926</v>
      </c>
      <c r="K105" s="114" t="str">
        <f t="shared" si="3"/>
        <v>ACCESSORIESTENDON / FRONT BOOTS</v>
      </c>
      <c r="L105" s="114">
        <v>196</v>
      </c>
      <c r="M105" s="114" t="str">
        <f>+VLOOKUP($J105,'MASTER CODE DATA'!$I:$J,2,FALSE)</f>
        <v>TBT</v>
      </c>
      <c r="N105" s="151"/>
      <c r="O105" s="151"/>
      <c r="P105" s="151"/>
      <c r="Q105" s="151"/>
    </row>
    <row r="106" spans="1:17" s="113" customFormat="1" x14ac:dyDescent="0.2">
      <c r="A106" s="113" t="s">
        <v>811</v>
      </c>
      <c r="B106" s="114" t="str">
        <f>+VLOOKUP(A106,'MASTER CODE DATA'!A:B,2,FALSE)</f>
        <v>A</v>
      </c>
      <c r="C106" s="114">
        <v>17</v>
      </c>
      <c r="D106" s="113" t="s">
        <v>811</v>
      </c>
      <c r="E106" s="114" t="str">
        <f>+VLOOKUP(D106,'MASTER CODE DATA'!C:D,2,FALSE)</f>
        <v>ACS</v>
      </c>
      <c r="F106" s="114">
        <v>17</v>
      </c>
      <c r="G106" s="113" t="s">
        <v>909</v>
      </c>
      <c r="H106" s="114" t="str">
        <f t="shared" si="2"/>
        <v>ACCESSORIESSTABLE ACCESSORIES</v>
      </c>
      <c r="I106" s="114">
        <v>20</v>
      </c>
      <c r="J106" s="113" t="s">
        <v>848</v>
      </c>
      <c r="K106" s="114" t="str">
        <f t="shared" si="3"/>
        <v>ACCESSORIESNAME TAGS</v>
      </c>
      <c r="L106" s="114">
        <v>69</v>
      </c>
      <c r="M106" s="114" t="str">
        <f>+VLOOKUP($J106,'MASTER CODE DATA'!$I:$J,2,FALSE)</f>
        <v>TAG</v>
      </c>
      <c r="N106" s="151"/>
      <c r="O106" s="151"/>
      <c r="P106" s="151"/>
      <c r="Q106" s="151"/>
    </row>
    <row r="107" spans="1:17" s="113" customFormat="1" x14ac:dyDescent="0.2">
      <c r="A107" s="113" t="s">
        <v>811</v>
      </c>
      <c r="B107" s="114" t="str">
        <f>+VLOOKUP(A107,'MASTER CODE DATA'!A:B,2,FALSE)</f>
        <v>A</v>
      </c>
      <c r="C107" s="114">
        <v>17</v>
      </c>
      <c r="D107" s="113" t="s">
        <v>811</v>
      </c>
      <c r="E107" s="114" t="str">
        <f>+VLOOKUP(D107,'MASTER CODE DATA'!C:D,2,FALSE)</f>
        <v>ACS</v>
      </c>
      <c r="F107" s="114">
        <v>17</v>
      </c>
      <c r="G107" s="113" t="s">
        <v>909</v>
      </c>
      <c r="H107" s="114" t="str">
        <f t="shared" si="2"/>
        <v>ACCESSORIESSTABLE ACCESSORIES</v>
      </c>
      <c r="I107" s="114">
        <v>20</v>
      </c>
      <c r="J107" s="113" t="s">
        <v>910</v>
      </c>
      <c r="K107" s="114" t="str">
        <f t="shared" si="3"/>
        <v>ACCESSORIESSTABLE CURTAINS</v>
      </c>
      <c r="L107" s="114">
        <v>66</v>
      </c>
      <c r="M107" s="114" t="str">
        <f>+VLOOKUP($J107,'MASTER CODE DATA'!$I:$J,2,FALSE)</f>
        <v>STC</v>
      </c>
      <c r="N107" s="151"/>
      <c r="O107" s="151"/>
      <c r="P107" s="151"/>
      <c r="Q107" s="151"/>
    </row>
    <row r="108" spans="1:17" s="113" customFormat="1" x14ac:dyDescent="0.2">
      <c r="A108" s="113" t="s">
        <v>811</v>
      </c>
      <c r="B108" s="114" t="str">
        <f>+VLOOKUP(A108,'MASTER CODE DATA'!A:B,2,FALSE)</f>
        <v>A</v>
      </c>
      <c r="C108" s="114">
        <v>17</v>
      </c>
      <c r="D108" s="113" t="s">
        <v>811</v>
      </c>
      <c r="E108" s="114" t="str">
        <f>+VLOOKUP(D108,'MASTER CODE DATA'!C:D,2,FALSE)</f>
        <v>ACS</v>
      </c>
      <c r="F108" s="114">
        <v>17</v>
      </c>
      <c r="G108" s="113" t="s">
        <v>909</v>
      </c>
      <c r="H108" s="114" t="str">
        <f t="shared" si="2"/>
        <v>ACCESSORIESSTABLE ACCESSORIES</v>
      </c>
      <c r="I108" s="114">
        <v>20</v>
      </c>
      <c r="J108" s="113" t="s">
        <v>912</v>
      </c>
      <c r="K108" s="114" t="str">
        <f t="shared" si="3"/>
        <v>ACCESSORIESSTABLE GUARDS</v>
      </c>
      <c r="L108" s="114">
        <v>67</v>
      </c>
      <c r="M108" s="114" t="str">
        <f>+VLOOKUP($J108,'MASTER CODE DATA'!$I:$J,2,FALSE)</f>
        <v>STG</v>
      </c>
      <c r="N108" s="151"/>
      <c r="O108" s="151"/>
      <c r="P108" s="151"/>
      <c r="Q108" s="151"/>
    </row>
    <row r="109" spans="1:17" s="113" customFormat="1" x14ac:dyDescent="0.2">
      <c r="B109" s="114"/>
      <c r="C109" s="114"/>
      <c r="D109" s="113" t="s">
        <v>917</v>
      </c>
      <c r="E109" s="114" t="str">
        <f>+VLOOKUP(D109,'MASTER CODE DATA'!C:D,2,FALSE)</f>
        <v>CPT</v>
      </c>
      <c r="F109" s="114">
        <v>21</v>
      </c>
      <c r="G109" s="113" t="s">
        <v>921</v>
      </c>
      <c r="H109" s="114" t="str">
        <f t="shared" si="2"/>
        <v>COMPETITIONCOMPETITION CLOTHING</v>
      </c>
      <c r="I109" s="114">
        <v>21</v>
      </c>
      <c r="J109" s="113" t="s">
        <v>929</v>
      </c>
      <c r="K109" s="114" t="str">
        <f t="shared" si="3"/>
        <v>COMPETITIONCOMPETITION JACKETS</v>
      </c>
      <c r="L109" s="114">
        <v>207</v>
      </c>
      <c r="M109" s="114" t="str">
        <f>+VLOOKUP($J109,'MASTER CODE DATA'!$I:$J,2,FALSE)</f>
        <v>CJK</v>
      </c>
      <c r="N109" s="151"/>
      <c r="O109" s="151"/>
      <c r="P109" s="151"/>
      <c r="Q109" s="151"/>
    </row>
    <row r="110" spans="1:17" s="113" customFormat="1" x14ac:dyDescent="0.2">
      <c r="B110" s="114"/>
      <c r="C110" s="114"/>
      <c r="D110" s="113" t="s">
        <v>917</v>
      </c>
      <c r="E110" s="114" t="str">
        <f>+VLOOKUP(D110,'MASTER CODE DATA'!C:D,2,FALSE)</f>
        <v>CPT</v>
      </c>
      <c r="F110" s="114">
        <v>21</v>
      </c>
      <c r="G110" s="113" t="s">
        <v>921</v>
      </c>
      <c r="H110" s="114" t="str">
        <f t="shared" si="2"/>
        <v>COMPETITIONCOMPETITION CLOTHING</v>
      </c>
      <c r="I110" s="114">
        <v>21</v>
      </c>
      <c r="J110" s="115" t="s">
        <v>2958</v>
      </c>
      <c r="K110" s="114" t="str">
        <f t="shared" si="3"/>
        <v>COMPETITIONCOMPETITION POLOS</v>
      </c>
      <c r="L110" s="138" t="s">
        <v>3026</v>
      </c>
      <c r="M110" s="114" t="str">
        <f>+VLOOKUP($J110,'MASTER CODE DATA'!$I:$J,2,FALSE)</f>
        <v>CPL</v>
      </c>
      <c r="N110" s="151"/>
      <c r="O110" s="151"/>
      <c r="P110" s="151"/>
      <c r="Q110" s="151"/>
    </row>
    <row r="111" spans="1:17" s="113" customFormat="1" x14ac:dyDescent="0.2">
      <c r="B111" s="114"/>
      <c r="C111" s="114"/>
      <c r="D111" s="113" t="s">
        <v>917</v>
      </c>
      <c r="E111" s="114" t="str">
        <f>+VLOOKUP(D111,'MASTER CODE DATA'!C:D,2,FALSE)</f>
        <v>CPT</v>
      </c>
      <c r="F111" s="114">
        <v>21</v>
      </c>
      <c r="G111" s="113" t="s">
        <v>921</v>
      </c>
      <c r="H111" s="114" t="str">
        <f t="shared" si="2"/>
        <v>COMPETITIONCOMPETITION CLOTHING</v>
      </c>
      <c r="I111" s="114">
        <v>21</v>
      </c>
      <c r="J111" s="115" t="s">
        <v>2959</v>
      </c>
      <c r="K111" s="114" t="str">
        <f t="shared" si="3"/>
        <v>COMPETITIONCOMPETITION SHIRTS</v>
      </c>
      <c r="L111" s="138" t="s">
        <v>3026</v>
      </c>
      <c r="M111" s="114" t="str">
        <f>+VLOOKUP($J111,'MASTER CODE DATA'!$I:$J,2,FALSE)</f>
        <v>CPS</v>
      </c>
      <c r="N111" s="151"/>
      <c r="O111" s="151"/>
      <c r="P111" s="151"/>
      <c r="Q111" s="151"/>
    </row>
    <row r="112" spans="1:17" s="113" customFormat="1" x14ac:dyDescent="0.2">
      <c r="B112" s="114"/>
      <c r="C112" s="114"/>
      <c r="D112" s="113" t="s">
        <v>917</v>
      </c>
      <c r="E112" s="114" t="str">
        <f>+VLOOKUP(D112,'MASTER CODE DATA'!C:D,2,FALSE)</f>
        <v>CPT</v>
      </c>
      <c r="F112" s="114">
        <v>21</v>
      </c>
      <c r="G112" s="113" t="s">
        <v>921</v>
      </c>
      <c r="H112" s="114" t="str">
        <f t="shared" si="2"/>
        <v>COMPETITIONCOMPETITION CLOTHING</v>
      </c>
      <c r="I112" s="114">
        <v>21</v>
      </c>
      <c r="J112" s="113" t="s">
        <v>2146</v>
      </c>
      <c r="K112" s="114" t="str">
        <f t="shared" si="3"/>
        <v>COMPETITIONCOMPETITION TIES</v>
      </c>
      <c r="L112" s="114">
        <v>71</v>
      </c>
      <c r="M112" s="114" t="str">
        <f>+VLOOKUP($J112,'MASTER CODE DATA'!$I:$J,2,FALSE)</f>
        <v>TIE</v>
      </c>
      <c r="N112" s="151"/>
      <c r="O112" s="151"/>
      <c r="P112" s="151"/>
      <c r="Q112" s="151"/>
    </row>
    <row r="113" spans="1:17" s="113" customFormat="1" x14ac:dyDescent="0.2">
      <c r="B113" s="114"/>
      <c r="C113" s="114"/>
      <c r="D113" s="113" t="s">
        <v>917</v>
      </c>
      <c r="E113" s="114" t="str">
        <f>+VLOOKUP(D113,'MASTER CODE DATA'!C:D,2,FALSE)</f>
        <v>CPT</v>
      </c>
      <c r="F113" s="114">
        <v>21</v>
      </c>
      <c r="G113" s="113" t="s">
        <v>921</v>
      </c>
      <c r="H113" s="114" t="str">
        <f t="shared" ref="H113:H114" si="4">+D113&amp;G113</f>
        <v>COMPETITIONCOMPETITION CLOTHING</v>
      </c>
      <c r="I113" s="114">
        <v>21</v>
      </c>
      <c r="J113" s="113" t="s">
        <v>3437</v>
      </c>
      <c r="K113" s="114" t="str">
        <f t="shared" si="3"/>
        <v>COMPETITIONCOMPETITION BREECHES</v>
      </c>
      <c r="L113" s="162"/>
      <c r="M113" s="162"/>
      <c r="N113" s="151"/>
      <c r="O113" s="151"/>
      <c r="P113" s="151"/>
      <c r="Q113" s="151"/>
    </row>
    <row r="114" spans="1:17" s="113" customFormat="1" x14ac:dyDescent="0.2">
      <c r="B114" s="114"/>
      <c r="C114" s="114"/>
      <c r="D114" s="113" t="s">
        <v>917</v>
      </c>
      <c r="E114" s="114" t="str">
        <f>+VLOOKUP(D114,'MASTER CODE DATA'!C:D,2,FALSE)</f>
        <v>CPT</v>
      </c>
      <c r="F114" s="114">
        <v>21</v>
      </c>
      <c r="G114" s="113" t="s">
        <v>921</v>
      </c>
      <c r="H114" s="114" t="str">
        <f t="shared" si="4"/>
        <v>COMPETITIONCOMPETITION CLOTHING</v>
      </c>
      <c r="I114" s="114">
        <v>21</v>
      </c>
      <c r="J114" s="113" t="s">
        <v>3438</v>
      </c>
      <c r="K114" s="114" t="str">
        <f t="shared" si="3"/>
        <v>COMPETITIONCOMPETITION LEGGINGS</v>
      </c>
      <c r="L114" s="162"/>
      <c r="M114" s="162"/>
      <c r="N114" s="151"/>
      <c r="O114" s="151"/>
      <c r="P114" s="151"/>
      <c r="Q114" s="151"/>
    </row>
    <row r="115" spans="1:17" s="113" customFormat="1" x14ac:dyDescent="0.2">
      <c r="B115" s="114"/>
      <c r="C115" s="114"/>
      <c r="D115" s="113" t="s">
        <v>2141</v>
      </c>
      <c r="E115" s="114" t="str">
        <f>+VLOOKUP(D115,'MASTER CODE DATA'!C:D,2,FALSE)</f>
        <v>NEW</v>
      </c>
      <c r="F115" s="114">
        <v>75</v>
      </c>
      <c r="G115" s="113" t="s">
        <v>950</v>
      </c>
      <c r="H115" s="114"/>
      <c r="I115" s="114"/>
      <c r="J115" s="151"/>
      <c r="K115" s="151"/>
      <c r="L115" s="151"/>
      <c r="M115" s="151"/>
      <c r="N115" s="151"/>
      <c r="O115" s="151"/>
      <c r="P115" s="151"/>
      <c r="Q115" s="151"/>
    </row>
    <row r="116" spans="1:17" s="113" customFormat="1" x14ac:dyDescent="0.2">
      <c r="B116" s="114"/>
      <c r="C116" s="114"/>
      <c r="D116" s="113" t="s">
        <v>2142</v>
      </c>
      <c r="E116" s="114" t="str">
        <f>+VLOOKUP(D116,'MASTER CODE DATA'!C:D,2,FALSE)</f>
        <v>BST</v>
      </c>
      <c r="F116" s="114">
        <v>204</v>
      </c>
      <c r="G116" s="113" t="s">
        <v>950</v>
      </c>
      <c r="H116" s="114"/>
      <c r="I116" s="114"/>
      <c r="J116" s="151"/>
      <c r="K116" s="151"/>
      <c r="L116" s="151"/>
      <c r="M116" s="151"/>
      <c r="N116" s="151"/>
      <c r="O116" s="151"/>
      <c r="P116" s="151"/>
      <c r="Q116" s="151"/>
    </row>
    <row r="117" spans="1:17" s="113" customFormat="1" x14ac:dyDescent="0.2">
      <c r="B117" s="114"/>
      <c r="C117" s="114"/>
      <c r="D117" s="113" t="s">
        <v>2143</v>
      </c>
      <c r="E117" s="114" t="str">
        <f>+VLOOKUP(D117,'MASTER CODE DATA'!C:D,2,FALSE)</f>
        <v>STL</v>
      </c>
      <c r="F117" s="114">
        <v>205</v>
      </c>
      <c r="G117" s="113" t="s">
        <v>950</v>
      </c>
      <c r="H117" s="114"/>
      <c r="I117" s="114"/>
      <c r="J117" s="151"/>
      <c r="K117" s="151"/>
      <c r="L117" s="151"/>
      <c r="M117" s="151"/>
      <c r="N117" s="151"/>
      <c r="O117" s="151"/>
      <c r="P117" s="151"/>
      <c r="Q117" s="151"/>
    </row>
    <row r="118" spans="1:17" x14ac:dyDescent="0.2">
      <c r="D118" s="113" t="s">
        <v>2206</v>
      </c>
      <c r="E118" s="114" t="str">
        <f>+VLOOKUP(D118,'MASTER CODE DATA'!C:D,2,FALSE)</f>
        <v>TXS</v>
      </c>
      <c r="F118" s="114">
        <v>206</v>
      </c>
      <c r="J118" s="151"/>
      <c r="K118" s="151"/>
      <c r="L118" s="151"/>
      <c r="M118" s="151"/>
    </row>
    <row r="119" spans="1:17" x14ac:dyDescent="0.2">
      <c r="D119" s="113" t="s">
        <v>918</v>
      </c>
      <c r="E119" s="114" t="str">
        <f>+VLOOKUP(D119,'MASTER CODE DATA'!C:D,2,FALSE)</f>
        <v>OUT</v>
      </c>
      <c r="F119" s="114">
        <v>22</v>
      </c>
      <c r="J119" s="151"/>
      <c r="K119" s="151"/>
      <c r="L119" s="151"/>
      <c r="M119" s="151"/>
    </row>
    <row r="120" spans="1:17" x14ac:dyDescent="0.2">
      <c r="J120" s="151"/>
      <c r="K120" s="151"/>
      <c r="L120" s="151"/>
      <c r="M120" s="151"/>
    </row>
    <row r="121" spans="1:17" x14ac:dyDescent="0.2">
      <c r="D121" s="113" t="s">
        <v>919</v>
      </c>
      <c r="G121" s="113" t="s">
        <v>3027</v>
      </c>
      <c r="H121" s="113">
        <v>229</v>
      </c>
      <c r="J121" s="151"/>
      <c r="K121" s="151"/>
      <c r="L121" s="151"/>
      <c r="M121" s="151"/>
    </row>
    <row r="122" spans="1:17" x14ac:dyDescent="0.2">
      <c r="A122" s="150" t="s">
        <v>3028</v>
      </c>
      <c r="B122" s="140"/>
      <c r="C122" s="140"/>
      <c r="D122" s="113" t="s">
        <v>865</v>
      </c>
      <c r="G122" s="113" t="s">
        <v>3027</v>
      </c>
      <c r="H122" s="113">
        <v>228</v>
      </c>
      <c r="J122" s="140" t="s">
        <v>2964</v>
      </c>
      <c r="K122" s="140" t="s">
        <v>2970</v>
      </c>
    </row>
    <row r="123" spans="1:17" ht="12.75" customHeight="1" x14ac:dyDescent="0.2">
      <c r="D123" s="113" t="s">
        <v>818</v>
      </c>
      <c r="G123" s="113" t="s">
        <v>3027</v>
      </c>
      <c r="H123" s="113">
        <v>227</v>
      </c>
      <c r="J123" s="157" t="s">
        <v>3062</v>
      </c>
      <c r="K123" s="157" t="s">
        <v>3033</v>
      </c>
      <c r="L123" s="157" t="s">
        <v>2540</v>
      </c>
      <c r="M123" s="157" t="s">
        <v>2539</v>
      </c>
    </row>
    <row r="124" spans="1:17" x14ac:dyDescent="0.2">
      <c r="D124" s="113" t="s">
        <v>919</v>
      </c>
      <c r="G124" s="113" t="s">
        <v>3448</v>
      </c>
      <c r="H124" s="113">
        <v>235</v>
      </c>
      <c r="I124" s="152" t="s">
        <v>865</v>
      </c>
      <c r="J124" s="113" t="s">
        <v>3029</v>
      </c>
      <c r="K124" s="139" t="str">
        <f>+I124&amp;J124</f>
        <v>WOMENSOFT POLO LONG SLEEVE</v>
      </c>
      <c r="L124" s="139">
        <v>147</v>
      </c>
      <c r="M124" s="139" t="s">
        <v>1795</v>
      </c>
    </row>
    <row r="125" spans="1:17" x14ac:dyDescent="0.2">
      <c r="D125" s="113" t="s">
        <v>865</v>
      </c>
      <c r="G125" s="113" t="s">
        <v>3448</v>
      </c>
      <c r="H125" s="113">
        <v>234</v>
      </c>
      <c r="I125" s="152" t="s">
        <v>865</v>
      </c>
      <c r="J125" s="113" t="s">
        <v>2985</v>
      </c>
      <c r="K125" s="139" t="str">
        <f t="shared" ref="K125:K157" si="5">+I125&amp;J125</f>
        <v>WOMENSOFT POLO SHORT SLEEVE</v>
      </c>
      <c r="L125" s="139">
        <v>45</v>
      </c>
      <c r="M125" s="139" t="s">
        <v>1799</v>
      </c>
    </row>
    <row r="126" spans="1:17" x14ac:dyDescent="0.2">
      <c r="D126" s="113" t="s">
        <v>818</v>
      </c>
      <c r="G126" s="113" t="s">
        <v>3448</v>
      </c>
      <c r="H126" s="113">
        <v>233</v>
      </c>
      <c r="I126" s="152" t="s">
        <v>865</v>
      </c>
      <c r="J126" s="113" t="s">
        <v>2984</v>
      </c>
      <c r="K126" s="139" t="str">
        <f t="shared" si="5"/>
        <v>WOMENTECH POLOS LONG SLEEVE</v>
      </c>
      <c r="L126" s="139">
        <v>170</v>
      </c>
      <c r="M126" s="139" t="s">
        <v>1821</v>
      </c>
    </row>
    <row r="127" spans="1:17" x14ac:dyDescent="0.2">
      <c r="D127" s="113" t="s">
        <v>919</v>
      </c>
      <c r="G127" s="113" t="s">
        <v>3449</v>
      </c>
      <c r="H127" s="113">
        <v>232</v>
      </c>
      <c r="I127" s="152" t="s">
        <v>865</v>
      </c>
      <c r="J127" s="113" t="s">
        <v>2994</v>
      </c>
      <c r="K127" s="139" t="str">
        <f t="shared" si="5"/>
        <v>WOMENTECH POLOS SHORT SLEEVE</v>
      </c>
      <c r="L127" s="139">
        <v>173</v>
      </c>
      <c r="M127" s="139" t="s">
        <v>1824</v>
      </c>
    </row>
    <row r="128" spans="1:17" x14ac:dyDescent="0.2">
      <c r="D128" s="113" t="s">
        <v>865</v>
      </c>
      <c r="G128" s="113" t="s">
        <v>3449</v>
      </c>
      <c r="H128" s="113">
        <v>231</v>
      </c>
      <c r="I128" s="152" t="s">
        <v>865</v>
      </c>
      <c r="J128" s="113" t="s">
        <v>3030</v>
      </c>
      <c r="K128" s="139" t="str">
        <f t="shared" si="5"/>
        <v>WOMENTRAINING POLO LONG SLEEVE</v>
      </c>
      <c r="L128" s="139">
        <v>162</v>
      </c>
      <c r="M128" s="139" t="s">
        <v>2128</v>
      </c>
    </row>
    <row r="129" spans="4:13" x14ac:dyDescent="0.2">
      <c r="D129" s="113" t="s">
        <v>818</v>
      </c>
      <c r="G129" s="113" t="s">
        <v>3449</v>
      </c>
      <c r="H129" s="113">
        <v>230</v>
      </c>
      <c r="I129" s="152" t="s">
        <v>865</v>
      </c>
      <c r="J129" s="113" t="s">
        <v>2996</v>
      </c>
      <c r="K129" s="139" t="str">
        <f t="shared" si="5"/>
        <v>WOMENTRAINING POLO SHORT SLEEVE</v>
      </c>
      <c r="L129" s="139">
        <v>165</v>
      </c>
      <c r="M129" s="139" t="s">
        <v>2129</v>
      </c>
    </row>
    <row r="130" spans="4:13" x14ac:dyDescent="0.2">
      <c r="I130" s="152" t="s">
        <v>865</v>
      </c>
      <c r="J130" s="113" t="s">
        <v>2980</v>
      </c>
      <c r="K130" s="139" t="str">
        <f t="shared" si="5"/>
        <v>WOMENCOMPETITION POLO LONG SLEEVE</v>
      </c>
      <c r="L130" s="139">
        <v>47</v>
      </c>
      <c r="M130" s="139" t="s">
        <v>1650</v>
      </c>
    </row>
    <row r="131" spans="4:13" x14ac:dyDescent="0.2">
      <c r="I131" s="152" t="s">
        <v>865</v>
      </c>
      <c r="J131" s="113" t="s">
        <v>2987</v>
      </c>
      <c r="K131" s="139" t="str">
        <f t="shared" si="5"/>
        <v>WOMENCOMPETITION POLO SHORT SLEEVE</v>
      </c>
      <c r="L131" s="139">
        <v>155</v>
      </c>
      <c r="M131" s="139" t="s">
        <v>1659</v>
      </c>
    </row>
    <row r="132" spans="4:13" x14ac:dyDescent="0.2">
      <c r="I132" s="152" t="s">
        <v>865</v>
      </c>
      <c r="J132" s="113" t="s">
        <v>2977</v>
      </c>
      <c r="K132" s="139" t="str">
        <f t="shared" si="5"/>
        <v>WOMENCOMPETITION SHIRTS LONG SLEEVE</v>
      </c>
      <c r="L132" s="139">
        <v>156</v>
      </c>
      <c r="M132" s="139" t="s">
        <v>1667</v>
      </c>
    </row>
    <row r="133" spans="4:13" x14ac:dyDescent="0.2">
      <c r="I133" s="152" t="s">
        <v>865</v>
      </c>
      <c r="J133" s="113" t="s">
        <v>3031</v>
      </c>
      <c r="K133" s="139" t="str">
        <f t="shared" si="5"/>
        <v>WOMENCOMPETITION SHIRTS SHORT SLEEVE</v>
      </c>
      <c r="L133" s="139">
        <v>157</v>
      </c>
      <c r="M133" s="139" t="s">
        <v>1674</v>
      </c>
    </row>
    <row r="134" spans="4:13" x14ac:dyDescent="0.2">
      <c r="I134" s="153" t="s">
        <v>818</v>
      </c>
      <c r="J134" s="113" t="s">
        <v>3029</v>
      </c>
      <c r="K134" s="139" t="str">
        <f t="shared" si="5"/>
        <v>MENSOFT POLO LONG SLEEVE</v>
      </c>
      <c r="L134" s="139">
        <v>148</v>
      </c>
      <c r="M134" s="139" t="s">
        <v>1795</v>
      </c>
    </row>
    <row r="135" spans="4:13" x14ac:dyDescent="0.2">
      <c r="I135" s="153" t="s">
        <v>818</v>
      </c>
      <c r="J135" s="113" t="s">
        <v>2985</v>
      </c>
      <c r="K135" s="139" t="str">
        <f t="shared" si="5"/>
        <v>MENSOFT POLO SHORT SLEEVE</v>
      </c>
      <c r="L135" s="139">
        <v>38</v>
      </c>
      <c r="M135" s="139" t="s">
        <v>1799</v>
      </c>
    </row>
    <row r="136" spans="4:13" x14ac:dyDescent="0.2">
      <c r="I136" s="153" t="s">
        <v>818</v>
      </c>
      <c r="J136" s="113" t="s">
        <v>2984</v>
      </c>
      <c r="K136" s="139" t="str">
        <f t="shared" si="5"/>
        <v>MENTECH POLOS LONG SLEEVE</v>
      </c>
      <c r="L136" s="139">
        <v>169</v>
      </c>
      <c r="M136" s="139" t="s">
        <v>1821</v>
      </c>
    </row>
    <row r="137" spans="4:13" x14ac:dyDescent="0.2">
      <c r="I137" s="153" t="s">
        <v>818</v>
      </c>
      <c r="J137" s="113" t="s">
        <v>2994</v>
      </c>
      <c r="K137" s="139" t="str">
        <f t="shared" si="5"/>
        <v>MENTECH POLOS SHORT SLEEVE</v>
      </c>
      <c r="L137" s="139">
        <v>172</v>
      </c>
      <c r="M137" s="139" t="s">
        <v>1824</v>
      </c>
    </row>
    <row r="138" spans="4:13" x14ac:dyDescent="0.2">
      <c r="I138" s="153" t="s">
        <v>818</v>
      </c>
      <c r="J138" s="113" t="s">
        <v>3030</v>
      </c>
      <c r="K138" s="139" t="str">
        <f t="shared" si="5"/>
        <v>MENTRAINING POLO LONG SLEEVE</v>
      </c>
      <c r="L138" s="139">
        <v>161</v>
      </c>
      <c r="M138" s="139" t="s">
        <v>2128</v>
      </c>
    </row>
    <row r="139" spans="4:13" x14ac:dyDescent="0.2">
      <c r="I139" s="153" t="s">
        <v>818</v>
      </c>
      <c r="J139" s="113" t="s">
        <v>2996</v>
      </c>
      <c r="K139" s="139" t="str">
        <f t="shared" si="5"/>
        <v>MENTRAINING POLO SHORT SLEEVE</v>
      </c>
      <c r="L139" s="139">
        <v>164</v>
      </c>
      <c r="M139" s="139" t="s">
        <v>2129</v>
      </c>
    </row>
    <row r="140" spans="4:13" x14ac:dyDescent="0.2">
      <c r="I140" s="153" t="s">
        <v>818</v>
      </c>
      <c r="J140" s="113" t="s">
        <v>2980</v>
      </c>
      <c r="K140" s="139" t="str">
        <f t="shared" si="5"/>
        <v>MENCOMPETITION POLO LONG SLEEVE</v>
      </c>
      <c r="L140" s="139">
        <v>40</v>
      </c>
      <c r="M140" s="139" t="s">
        <v>1650</v>
      </c>
    </row>
    <row r="141" spans="4:13" x14ac:dyDescent="0.2">
      <c r="I141" s="153" t="s">
        <v>818</v>
      </c>
      <c r="J141" s="113" t="s">
        <v>2987</v>
      </c>
      <c r="K141" s="139" t="str">
        <f t="shared" si="5"/>
        <v>MENCOMPETITION POLO SHORT SLEEVE</v>
      </c>
      <c r="L141" s="139">
        <v>152</v>
      </c>
      <c r="M141" s="139" t="s">
        <v>1659</v>
      </c>
    </row>
    <row r="142" spans="4:13" x14ac:dyDescent="0.2">
      <c r="I142" s="153" t="s">
        <v>818</v>
      </c>
      <c r="J142" s="113" t="s">
        <v>2977</v>
      </c>
      <c r="K142" s="139" t="str">
        <f t="shared" si="5"/>
        <v>MENCOMPETITION SHIRTS LONG SLEEVE</v>
      </c>
      <c r="L142" s="139">
        <v>153</v>
      </c>
      <c r="M142" s="139" t="s">
        <v>1667</v>
      </c>
    </row>
    <row r="143" spans="4:13" x14ac:dyDescent="0.2">
      <c r="I143" s="153" t="s">
        <v>818</v>
      </c>
      <c r="J143" s="113" t="s">
        <v>3031</v>
      </c>
      <c r="K143" s="139" t="str">
        <f t="shared" si="5"/>
        <v>MENCOMPETITION SHIRTS SHORT SLEEVE</v>
      </c>
      <c r="L143" s="139">
        <v>154</v>
      </c>
      <c r="M143" s="139" t="s">
        <v>1674</v>
      </c>
    </row>
    <row r="144" spans="4:13" x14ac:dyDescent="0.2">
      <c r="I144" s="154" t="s">
        <v>919</v>
      </c>
      <c r="J144" s="113" t="s">
        <v>3029</v>
      </c>
      <c r="K144" s="139" t="str">
        <f t="shared" si="5"/>
        <v>JUNIORSOFT POLO LONG SLEEVE</v>
      </c>
      <c r="L144" s="139">
        <v>146</v>
      </c>
      <c r="M144" s="139" t="s">
        <v>1795</v>
      </c>
    </row>
    <row r="145" spans="9:13" x14ac:dyDescent="0.2">
      <c r="I145" s="154" t="s">
        <v>919</v>
      </c>
      <c r="J145" s="113" t="s">
        <v>2985</v>
      </c>
      <c r="K145" s="139" t="str">
        <f t="shared" si="5"/>
        <v>JUNIORSOFT POLO SHORT SLEEVE</v>
      </c>
      <c r="L145" s="139">
        <v>52</v>
      </c>
      <c r="M145" s="139" t="s">
        <v>1799</v>
      </c>
    </row>
    <row r="146" spans="9:13" x14ac:dyDescent="0.2">
      <c r="I146" s="154" t="s">
        <v>919</v>
      </c>
      <c r="J146" s="113" t="s">
        <v>2984</v>
      </c>
      <c r="K146" s="139" t="str">
        <f t="shared" si="5"/>
        <v>JUNIORTECH POLOS LONG SLEEVE</v>
      </c>
      <c r="L146" s="139">
        <v>171</v>
      </c>
      <c r="M146" s="139" t="s">
        <v>1821</v>
      </c>
    </row>
    <row r="147" spans="9:13" x14ac:dyDescent="0.2">
      <c r="I147" s="154" t="s">
        <v>919</v>
      </c>
      <c r="J147" s="113" t="s">
        <v>2994</v>
      </c>
      <c r="K147" s="139" t="str">
        <f t="shared" si="5"/>
        <v>JUNIORTECH POLOS SHORT SLEEVE</v>
      </c>
      <c r="L147" s="139">
        <v>174</v>
      </c>
      <c r="M147" s="139" t="s">
        <v>1824</v>
      </c>
    </row>
    <row r="148" spans="9:13" x14ac:dyDescent="0.2">
      <c r="I148" s="154" t="s">
        <v>919</v>
      </c>
      <c r="J148" s="113" t="s">
        <v>3030</v>
      </c>
      <c r="K148" s="139" t="str">
        <f t="shared" si="5"/>
        <v>JUNIORTRAINING POLO LONG SLEEVE</v>
      </c>
      <c r="L148" s="139">
        <v>163</v>
      </c>
      <c r="M148" s="139" t="s">
        <v>2128</v>
      </c>
    </row>
    <row r="149" spans="9:13" x14ac:dyDescent="0.2">
      <c r="I149" s="154" t="s">
        <v>919</v>
      </c>
      <c r="J149" s="113" t="s">
        <v>2996</v>
      </c>
      <c r="K149" s="139" t="str">
        <f t="shared" si="5"/>
        <v>JUNIORTRAINING POLO SHORT SLEEVE</v>
      </c>
      <c r="L149" s="139">
        <v>166</v>
      </c>
      <c r="M149" s="139" t="s">
        <v>2129</v>
      </c>
    </row>
    <row r="150" spans="9:13" x14ac:dyDescent="0.2">
      <c r="I150" s="154" t="s">
        <v>919</v>
      </c>
      <c r="J150" s="113" t="s">
        <v>2980</v>
      </c>
      <c r="K150" s="139" t="str">
        <f t="shared" si="5"/>
        <v>JUNIORCOMPETITION POLO LONG SLEEVE</v>
      </c>
      <c r="L150" s="139">
        <v>53</v>
      </c>
      <c r="M150" s="139" t="s">
        <v>1650</v>
      </c>
    </row>
    <row r="151" spans="9:13" x14ac:dyDescent="0.2">
      <c r="I151" s="154" t="s">
        <v>919</v>
      </c>
      <c r="J151" s="113" t="s">
        <v>2987</v>
      </c>
      <c r="K151" s="139" t="str">
        <f t="shared" si="5"/>
        <v>JUNIORCOMPETITION POLO SHORT SLEEVE</v>
      </c>
      <c r="L151" s="139">
        <v>158</v>
      </c>
      <c r="M151" s="139" t="s">
        <v>1659</v>
      </c>
    </row>
    <row r="152" spans="9:13" x14ac:dyDescent="0.2">
      <c r="I152" s="154" t="s">
        <v>919</v>
      </c>
      <c r="J152" s="113" t="s">
        <v>2977</v>
      </c>
      <c r="K152" s="139" t="str">
        <f t="shared" si="5"/>
        <v>JUNIORCOMPETITION SHIRTS LONG SLEEVE</v>
      </c>
      <c r="L152" s="139">
        <v>159</v>
      </c>
      <c r="M152" s="139" t="s">
        <v>1667</v>
      </c>
    </row>
    <row r="153" spans="9:13" x14ac:dyDescent="0.2">
      <c r="I153" s="154" t="s">
        <v>919</v>
      </c>
      <c r="J153" s="113" t="s">
        <v>3031</v>
      </c>
      <c r="K153" s="139" t="str">
        <f t="shared" si="5"/>
        <v>JUNIORCOMPETITION SHIRTS SHORT SLEEVE</v>
      </c>
      <c r="L153" s="139">
        <v>160</v>
      </c>
      <c r="M153" s="139" t="s">
        <v>1674</v>
      </c>
    </row>
    <row r="154" spans="9:13" x14ac:dyDescent="0.2">
      <c r="I154" s="155" t="s">
        <v>917</v>
      </c>
      <c r="J154" s="113" t="s">
        <v>2980</v>
      </c>
      <c r="K154" s="139" t="str">
        <f t="shared" si="5"/>
        <v>COMPETITIONCOMPETITION POLO LONG SLEEVE</v>
      </c>
      <c r="L154" s="139">
        <v>208</v>
      </c>
      <c r="M154" s="139" t="s">
        <v>1650</v>
      </c>
    </row>
    <row r="155" spans="9:13" x14ac:dyDescent="0.2">
      <c r="I155" s="155" t="s">
        <v>917</v>
      </c>
      <c r="J155" s="113" t="s">
        <v>2987</v>
      </c>
      <c r="K155" s="139" t="str">
        <f t="shared" si="5"/>
        <v>COMPETITIONCOMPETITION POLO SHORT SLEEVE</v>
      </c>
      <c r="L155" s="139">
        <v>209</v>
      </c>
      <c r="M155" s="139" t="s">
        <v>1659</v>
      </c>
    </row>
    <row r="156" spans="9:13" x14ac:dyDescent="0.2">
      <c r="I156" s="155" t="s">
        <v>917</v>
      </c>
      <c r="J156" s="113" t="s">
        <v>2977</v>
      </c>
      <c r="K156" s="139" t="str">
        <f t="shared" si="5"/>
        <v>COMPETITIONCOMPETITION SHIRTS LONG SLEEVE</v>
      </c>
      <c r="L156" s="139">
        <v>210</v>
      </c>
      <c r="M156" s="139" t="s">
        <v>1667</v>
      </c>
    </row>
    <row r="157" spans="9:13" x14ac:dyDescent="0.2">
      <c r="I157" s="155" t="s">
        <v>917</v>
      </c>
      <c r="J157" s="113" t="s">
        <v>3031</v>
      </c>
      <c r="K157" s="139" t="str">
        <f t="shared" si="5"/>
        <v>COMPETITIONCOMPETITION SHIRTS SHORT SLEEVE</v>
      </c>
      <c r="L157" s="139">
        <v>211</v>
      </c>
      <c r="M157" s="139" t="s">
        <v>1674</v>
      </c>
    </row>
  </sheetData>
  <autoFilter ref="A1:L118"/>
  <conditionalFormatting sqref="L1:L1048576">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61"/>
  <sheetViews>
    <sheetView topLeftCell="A15" workbookViewId="0">
      <selection activeCell="K40" sqref="K40"/>
    </sheetView>
  </sheetViews>
  <sheetFormatPr defaultColWidth="9.140625" defaultRowHeight="12.75" x14ac:dyDescent="0.2"/>
  <cols>
    <col min="1" max="1" width="16" style="7" customWidth="1"/>
    <col min="2" max="2" width="34" style="7" bestFit="1" customWidth="1"/>
    <col min="3" max="3" width="24.5703125" style="7" bestFit="1" customWidth="1"/>
    <col min="4" max="4" width="22" style="7" customWidth="1"/>
    <col min="5" max="5" width="17.7109375" style="7" customWidth="1"/>
    <col min="6" max="6" width="22" style="7" bestFit="1" customWidth="1"/>
    <col min="7" max="7" width="22" style="7" customWidth="1"/>
    <col min="8" max="8" width="14.28515625" style="7" customWidth="1"/>
    <col min="9" max="9" width="48" style="7" bestFit="1" customWidth="1"/>
    <col min="10" max="10" width="17" style="7" bestFit="1" customWidth="1"/>
    <col min="11" max="11" width="8" style="7" bestFit="1" customWidth="1"/>
    <col min="12" max="12" width="14" style="7" bestFit="1" customWidth="1"/>
    <col min="13" max="13" width="16.42578125" style="7" bestFit="1" customWidth="1"/>
    <col min="14" max="14" width="16.42578125" style="7" customWidth="1"/>
    <col min="15" max="15" width="7.7109375" style="7" bestFit="1" customWidth="1"/>
    <col min="16" max="16" width="14.28515625" style="7" bestFit="1" customWidth="1"/>
    <col min="17" max="16384" width="9.140625" style="7"/>
  </cols>
  <sheetData>
    <row r="1" spans="1:16" ht="15.75" x14ac:dyDescent="0.25">
      <c r="A1" s="6" t="s">
        <v>47</v>
      </c>
      <c r="B1" s="6" t="s">
        <v>48</v>
      </c>
      <c r="C1" s="6" t="s">
        <v>50</v>
      </c>
      <c r="D1" s="6" t="s">
        <v>53</v>
      </c>
      <c r="E1" s="6" t="s">
        <v>54</v>
      </c>
      <c r="F1" s="6" t="s">
        <v>55</v>
      </c>
      <c r="G1" s="6" t="s">
        <v>2168</v>
      </c>
      <c r="H1" s="6" t="s">
        <v>56</v>
      </c>
      <c r="I1" s="6" t="s">
        <v>951</v>
      </c>
      <c r="J1" s="6" t="s">
        <v>57</v>
      </c>
      <c r="K1" s="6" t="s">
        <v>58</v>
      </c>
      <c r="L1" s="6" t="s">
        <v>59</v>
      </c>
      <c r="M1" s="6" t="s">
        <v>60</v>
      </c>
      <c r="N1" s="6" t="s">
        <v>2169</v>
      </c>
      <c r="O1" s="6" t="s">
        <v>61</v>
      </c>
      <c r="P1" s="6" t="s">
        <v>62</v>
      </c>
    </row>
    <row r="2" spans="1:16" x14ac:dyDescent="0.2">
      <c r="A2" s="8" t="s">
        <v>820</v>
      </c>
      <c r="B2" s="8" t="s">
        <v>847</v>
      </c>
    </row>
    <row r="3" spans="1:16" x14ac:dyDescent="0.2">
      <c r="A3" s="8" t="s">
        <v>771</v>
      </c>
      <c r="B3" s="8" t="s">
        <v>952</v>
      </c>
      <c r="F3" s="7" t="s">
        <v>953</v>
      </c>
      <c r="J3" s="7" t="s">
        <v>954</v>
      </c>
      <c r="K3" s="7" t="s">
        <v>955</v>
      </c>
    </row>
    <row r="4" spans="1:16" x14ac:dyDescent="0.2">
      <c r="A4" s="8" t="s">
        <v>775</v>
      </c>
      <c r="B4" s="7" t="s">
        <v>956</v>
      </c>
      <c r="J4" s="7" t="s">
        <v>957</v>
      </c>
      <c r="K4" s="7" t="s">
        <v>955</v>
      </c>
    </row>
    <row r="5" spans="1:16" x14ac:dyDescent="0.2">
      <c r="A5" s="8" t="s">
        <v>779</v>
      </c>
      <c r="B5" s="7" t="s">
        <v>958</v>
      </c>
    </row>
    <row r="6" spans="1:16" x14ac:dyDescent="0.2">
      <c r="A6" s="8" t="s">
        <v>780</v>
      </c>
      <c r="B6" s="7" t="s">
        <v>786</v>
      </c>
    </row>
    <row r="7" spans="1:16" x14ac:dyDescent="0.2">
      <c r="A7" s="8" t="s">
        <v>783</v>
      </c>
      <c r="B7" s="7" t="s">
        <v>791</v>
      </c>
    </row>
    <row r="8" spans="1:16" x14ac:dyDescent="0.2">
      <c r="A8" s="8" t="s">
        <v>787</v>
      </c>
      <c r="B8" s="7" t="s">
        <v>959</v>
      </c>
    </row>
    <row r="9" spans="1:16" x14ac:dyDescent="0.2">
      <c r="A9" s="8" t="s">
        <v>789</v>
      </c>
      <c r="B9" s="7" t="s">
        <v>960</v>
      </c>
    </row>
    <row r="10" spans="1:16" x14ac:dyDescent="0.2">
      <c r="A10" s="8" t="s">
        <v>793</v>
      </c>
      <c r="B10" s="7" t="s">
        <v>961</v>
      </c>
    </row>
    <row r="11" spans="1:16" x14ac:dyDescent="0.2">
      <c r="A11" s="8" t="s">
        <v>798</v>
      </c>
      <c r="B11" s="7" t="s">
        <v>962</v>
      </c>
    </row>
    <row r="12" spans="1:16" x14ac:dyDescent="0.2">
      <c r="A12" s="8" t="s">
        <v>801</v>
      </c>
      <c r="B12" s="7" t="s">
        <v>963</v>
      </c>
    </row>
    <row r="13" spans="1:16" x14ac:dyDescent="0.2">
      <c r="A13" s="8" t="s">
        <v>805</v>
      </c>
      <c r="B13" s="7" t="s">
        <v>964</v>
      </c>
    </row>
    <row r="14" spans="1:16" x14ac:dyDescent="0.2">
      <c r="A14" s="8" t="s">
        <v>806</v>
      </c>
      <c r="B14" s="7" t="s">
        <v>965</v>
      </c>
    </row>
    <row r="15" spans="1:16" x14ac:dyDescent="0.2">
      <c r="A15" s="8" t="s">
        <v>809</v>
      </c>
      <c r="B15" s="7" t="s">
        <v>966</v>
      </c>
      <c r="D15" s="7" t="s">
        <v>967</v>
      </c>
      <c r="E15" s="7" t="s">
        <v>863</v>
      </c>
      <c r="F15" s="7" t="s">
        <v>968</v>
      </c>
      <c r="K15" s="7" t="s">
        <v>955</v>
      </c>
    </row>
    <row r="16" spans="1:16" x14ac:dyDescent="0.2">
      <c r="A16" s="8" t="s">
        <v>810</v>
      </c>
      <c r="B16" s="7" t="s">
        <v>969</v>
      </c>
      <c r="D16" s="7" t="s">
        <v>967</v>
      </c>
      <c r="E16" s="7" t="s">
        <v>863</v>
      </c>
      <c r="J16" s="7" t="s">
        <v>970</v>
      </c>
      <c r="K16" s="7" t="s">
        <v>955</v>
      </c>
    </row>
    <row r="17" spans="1:16" x14ac:dyDescent="0.2">
      <c r="A17" s="8" t="s">
        <v>816</v>
      </c>
      <c r="B17" s="7" t="s">
        <v>971</v>
      </c>
      <c r="C17" s="7" t="s">
        <v>972</v>
      </c>
      <c r="D17" s="7" t="s">
        <v>967</v>
      </c>
      <c r="E17" s="7" t="s">
        <v>863</v>
      </c>
      <c r="J17" s="7" t="s">
        <v>554</v>
      </c>
      <c r="K17" s="7" t="s">
        <v>955</v>
      </c>
    </row>
    <row r="18" spans="1:16" x14ac:dyDescent="0.2">
      <c r="A18" s="8" t="s">
        <v>821</v>
      </c>
      <c r="B18" s="7" t="s">
        <v>875</v>
      </c>
      <c r="D18" s="7" t="s">
        <v>967</v>
      </c>
      <c r="E18" s="7" t="s">
        <v>875</v>
      </c>
      <c r="J18" s="7" t="s">
        <v>970</v>
      </c>
      <c r="K18" s="7" t="s">
        <v>955</v>
      </c>
    </row>
    <row r="19" spans="1:16" x14ac:dyDescent="0.2">
      <c r="A19" s="8" t="s">
        <v>826</v>
      </c>
      <c r="B19" s="7" t="s">
        <v>973</v>
      </c>
      <c r="D19" s="7" t="s">
        <v>967</v>
      </c>
      <c r="E19" s="7" t="s">
        <v>875</v>
      </c>
      <c r="J19" s="7" t="s">
        <v>970</v>
      </c>
      <c r="K19" s="7" t="s">
        <v>955</v>
      </c>
    </row>
    <row r="20" spans="1:16" x14ac:dyDescent="0.2">
      <c r="A20" s="8" t="s">
        <v>828</v>
      </c>
      <c r="B20" s="7" t="s">
        <v>974</v>
      </c>
      <c r="D20" s="7" t="s">
        <v>967</v>
      </c>
      <c r="E20" s="7" t="s">
        <v>875</v>
      </c>
      <c r="I20" s="7" t="s">
        <v>975</v>
      </c>
      <c r="J20" s="7" t="s">
        <v>970</v>
      </c>
      <c r="K20" s="7" t="s">
        <v>955</v>
      </c>
    </row>
    <row r="21" spans="1:16" x14ac:dyDescent="0.2">
      <c r="A21" s="8" t="s">
        <v>833</v>
      </c>
      <c r="B21" s="7" t="s">
        <v>974</v>
      </c>
      <c r="D21" s="7" t="s">
        <v>967</v>
      </c>
      <c r="E21" s="7" t="s">
        <v>875</v>
      </c>
      <c r="J21" s="7" t="s">
        <v>970</v>
      </c>
      <c r="K21" s="7" t="s">
        <v>955</v>
      </c>
    </row>
    <row r="22" spans="1:16" x14ac:dyDescent="0.2">
      <c r="A22" s="8" t="s">
        <v>834</v>
      </c>
      <c r="B22" s="7" t="s">
        <v>974</v>
      </c>
      <c r="D22" s="7" t="s">
        <v>967</v>
      </c>
      <c r="E22" s="7" t="s">
        <v>875</v>
      </c>
      <c r="J22" s="7" t="s">
        <v>970</v>
      </c>
      <c r="K22" s="7" t="s">
        <v>955</v>
      </c>
    </row>
    <row r="23" spans="1:16" x14ac:dyDescent="0.2">
      <c r="A23" s="8" t="s">
        <v>836</v>
      </c>
      <c r="B23" s="7" t="s">
        <v>974</v>
      </c>
      <c r="D23" s="7" t="s">
        <v>967</v>
      </c>
      <c r="E23" s="7" t="s">
        <v>875</v>
      </c>
      <c r="J23" s="7" t="s">
        <v>970</v>
      </c>
      <c r="K23" s="7" t="s">
        <v>955</v>
      </c>
    </row>
    <row r="24" spans="1:16" x14ac:dyDescent="0.2">
      <c r="A24" s="8" t="s">
        <v>837</v>
      </c>
      <c r="B24" s="7" t="s">
        <v>974</v>
      </c>
      <c r="D24" s="7" t="s">
        <v>967</v>
      </c>
      <c r="E24" s="7" t="s">
        <v>875</v>
      </c>
      <c r="J24" s="7" t="s">
        <v>970</v>
      </c>
      <c r="K24" s="7" t="s">
        <v>955</v>
      </c>
    </row>
    <row r="25" spans="1:16" x14ac:dyDescent="0.2">
      <c r="A25" s="8" t="s">
        <v>840</v>
      </c>
      <c r="B25" s="7" t="s">
        <v>875</v>
      </c>
      <c r="C25" s="7" t="s">
        <v>976</v>
      </c>
      <c r="D25" s="7" t="s">
        <v>967</v>
      </c>
      <c r="E25" s="7" t="s">
        <v>875</v>
      </c>
      <c r="I25" s="7" t="s">
        <v>977</v>
      </c>
      <c r="J25" s="7" t="s">
        <v>978</v>
      </c>
      <c r="K25" s="7" t="s">
        <v>979</v>
      </c>
    </row>
    <row r="26" spans="1:16" x14ac:dyDescent="0.2">
      <c r="A26" s="8" t="s">
        <v>842</v>
      </c>
      <c r="B26" s="7" t="s">
        <v>980</v>
      </c>
    </row>
    <row r="27" spans="1:16" x14ac:dyDescent="0.2">
      <c r="A27" s="8" t="s">
        <v>844</v>
      </c>
      <c r="B27" s="7" t="s">
        <v>973</v>
      </c>
      <c r="D27" s="7" t="s">
        <v>967</v>
      </c>
      <c r="E27" s="7" t="s">
        <v>875</v>
      </c>
      <c r="J27" s="7" t="s">
        <v>970</v>
      </c>
      <c r="K27" s="7" t="s">
        <v>955</v>
      </c>
    </row>
    <row r="28" spans="1:16" x14ac:dyDescent="0.2">
      <c r="A28" s="8" t="s">
        <v>845</v>
      </c>
      <c r="B28" s="7" t="s">
        <v>1872</v>
      </c>
      <c r="C28" s="7" t="s">
        <v>1874</v>
      </c>
      <c r="D28" s="7" t="s">
        <v>967</v>
      </c>
      <c r="E28" s="7" t="s">
        <v>1875</v>
      </c>
      <c r="F28" s="7" t="s">
        <v>1923</v>
      </c>
      <c r="I28" s="7" t="s">
        <v>1881</v>
      </c>
      <c r="J28" s="7" t="s">
        <v>1877</v>
      </c>
      <c r="K28" s="7" t="s">
        <v>979</v>
      </c>
      <c r="P28" s="7">
        <v>350</v>
      </c>
    </row>
    <row r="29" spans="1:16" x14ac:dyDescent="0.2">
      <c r="A29" s="8" t="s">
        <v>850</v>
      </c>
      <c r="B29" s="7" t="s">
        <v>1872</v>
      </c>
      <c r="C29" s="7" t="s">
        <v>1878</v>
      </c>
      <c r="D29" s="7" t="s">
        <v>967</v>
      </c>
      <c r="E29" s="7" t="s">
        <v>1875</v>
      </c>
      <c r="F29" s="7" t="s">
        <v>1923</v>
      </c>
      <c r="H29" s="7" t="s">
        <v>1880</v>
      </c>
      <c r="I29" s="7" t="s">
        <v>1882</v>
      </c>
      <c r="J29" s="7" t="s">
        <v>1877</v>
      </c>
      <c r="K29" s="7" t="s">
        <v>979</v>
      </c>
      <c r="P29" s="7">
        <v>250</v>
      </c>
    </row>
    <row r="30" spans="1:16" x14ac:dyDescent="0.2">
      <c r="A30" s="8" t="s">
        <v>853</v>
      </c>
      <c r="B30" s="7" t="s">
        <v>1872</v>
      </c>
      <c r="C30" s="7" t="s">
        <v>1879</v>
      </c>
      <c r="D30" s="7" t="s">
        <v>967</v>
      </c>
      <c r="E30" s="7" t="s">
        <v>1875</v>
      </c>
      <c r="F30" s="7" t="s">
        <v>1876</v>
      </c>
      <c r="H30" s="7" t="s">
        <v>1880</v>
      </c>
      <c r="I30" s="7" t="s">
        <v>1883</v>
      </c>
      <c r="J30" s="7" t="s">
        <v>1877</v>
      </c>
      <c r="K30" s="7" t="s">
        <v>979</v>
      </c>
      <c r="P30" s="7">
        <v>270</v>
      </c>
    </row>
    <row r="31" spans="1:16" x14ac:dyDescent="0.2">
      <c r="A31" s="8" t="s">
        <v>856</v>
      </c>
      <c r="B31" s="7" t="s">
        <v>1872</v>
      </c>
      <c r="C31" s="7" t="s">
        <v>669</v>
      </c>
      <c r="D31" s="7" t="s">
        <v>967</v>
      </c>
      <c r="E31" s="7" t="s">
        <v>1875</v>
      </c>
      <c r="F31" s="7" t="s">
        <v>1876</v>
      </c>
      <c r="H31" s="7" t="s">
        <v>1880</v>
      </c>
      <c r="I31" s="7" t="s">
        <v>1884</v>
      </c>
      <c r="J31" s="7" t="s">
        <v>1885</v>
      </c>
      <c r="K31" s="7" t="s">
        <v>979</v>
      </c>
      <c r="P31" s="7">
        <v>250</v>
      </c>
    </row>
    <row r="32" spans="1:16" x14ac:dyDescent="0.2">
      <c r="A32" s="8" t="s">
        <v>859</v>
      </c>
      <c r="B32" s="7" t="s">
        <v>1886</v>
      </c>
      <c r="D32" s="7" t="s">
        <v>967</v>
      </c>
      <c r="E32" s="7" t="s">
        <v>875</v>
      </c>
      <c r="J32" s="7" t="s">
        <v>970</v>
      </c>
      <c r="K32" s="7" t="s">
        <v>955</v>
      </c>
    </row>
    <row r="33" spans="1:16" x14ac:dyDescent="0.2">
      <c r="A33" s="8" t="s">
        <v>864</v>
      </c>
      <c r="B33" s="7" t="s">
        <v>1872</v>
      </c>
      <c r="C33" s="7" t="s">
        <v>1922</v>
      </c>
      <c r="D33" s="7" t="s">
        <v>967</v>
      </c>
      <c r="E33" s="7" t="s">
        <v>875</v>
      </c>
      <c r="F33" s="7" t="s">
        <v>1923</v>
      </c>
      <c r="I33" s="7" t="s">
        <v>1881</v>
      </c>
      <c r="J33" s="7" t="s">
        <v>1877</v>
      </c>
      <c r="K33" s="7" t="s">
        <v>979</v>
      </c>
      <c r="P33" s="7">
        <v>350</v>
      </c>
    </row>
    <row r="34" spans="1:16" x14ac:dyDescent="0.2">
      <c r="A34" s="8" t="s">
        <v>866</v>
      </c>
      <c r="B34" s="7" t="s">
        <v>3056</v>
      </c>
      <c r="E34" s="7" t="s">
        <v>953</v>
      </c>
      <c r="F34" s="7" t="s">
        <v>953</v>
      </c>
      <c r="I34" s="7" t="s">
        <v>3057</v>
      </c>
      <c r="K34" s="7" t="s">
        <v>955</v>
      </c>
    </row>
    <row r="35" spans="1:16" x14ac:dyDescent="0.2">
      <c r="A35" s="8" t="s">
        <v>868</v>
      </c>
      <c r="B35" s="7" t="s">
        <v>3798</v>
      </c>
      <c r="C35" s="7" t="s">
        <v>3799</v>
      </c>
      <c r="D35" s="7" t="s">
        <v>3800</v>
      </c>
      <c r="F35" s="7" t="s">
        <v>3802</v>
      </c>
      <c r="I35" s="7" t="s">
        <v>3801</v>
      </c>
      <c r="K35" s="7" t="s">
        <v>3868</v>
      </c>
    </row>
    <row r="36" spans="1:16" x14ac:dyDescent="0.2">
      <c r="A36" s="8" t="s">
        <v>871</v>
      </c>
      <c r="F36" s="7" t="s">
        <v>953</v>
      </c>
      <c r="K36" s="7" t="s">
        <v>3868</v>
      </c>
    </row>
    <row r="37" spans="1:16" x14ac:dyDescent="0.2">
      <c r="A37" s="8" t="s">
        <v>873</v>
      </c>
      <c r="F37" s="7" t="s">
        <v>968</v>
      </c>
      <c r="K37" s="7" t="s">
        <v>3868</v>
      </c>
    </row>
    <row r="38" spans="1:16" x14ac:dyDescent="0.2">
      <c r="A38" s="8" t="s">
        <v>874</v>
      </c>
      <c r="B38" s="7" t="s">
        <v>3866</v>
      </c>
      <c r="F38" s="7" t="s">
        <v>1796</v>
      </c>
      <c r="I38" s="7" t="s">
        <v>3869</v>
      </c>
      <c r="J38" s="7" t="s">
        <v>1877</v>
      </c>
      <c r="K38" s="7" t="s">
        <v>979</v>
      </c>
    </row>
    <row r="39" spans="1:16" x14ac:dyDescent="0.2">
      <c r="A39" s="8" t="s">
        <v>876</v>
      </c>
      <c r="B39" s="7" t="s">
        <v>1872</v>
      </c>
      <c r="C39" s="7" t="s">
        <v>3867</v>
      </c>
      <c r="D39" s="7" t="s">
        <v>967</v>
      </c>
      <c r="F39" s="7" t="s">
        <v>1923</v>
      </c>
      <c r="J39" s="7" t="s">
        <v>3920</v>
      </c>
      <c r="K39" s="7" t="s">
        <v>955</v>
      </c>
    </row>
    <row r="40" spans="1:16" x14ac:dyDescent="0.2">
      <c r="A40" s="8" t="s">
        <v>877</v>
      </c>
      <c r="B40" s="7" t="s">
        <v>3919</v>
      </c>
    </row>
    <row r="41" spans="1:16" x14ac:dyDescent="0.2">
      <c r="A41" s="8" t="s">
        <v>878</v>
      </c>
    </row>
    <row r="42" spans="1:16" x14ac:dyDescent="0.2">
      <c r="A42" s="8" t="s">
        <v>879</v>
      </c>
    </row>
    <row r="43" spans="1:16" x14ac:dyDescent="0.2">
      <c r="A43" s="8" t="s">
        <v>880</v>
      </c>
    </row>
    <row r="44" spans="1:16" x14ac:dyDescent="0.2">
      <c r="A44" s="8" t="s">
        <v>881</v>
      </c>
    </row>
    <row r="45" spans="1:16" x14ac:dyDescent="0.2">
      <c r="A45" s="8" t="s">
        <v>882</v>
      </c>
    </row>
    <row r="46" spans="1:16" x14ac:dyDescent="0.2">
      <c r="A46" s="8" t="s">
        <v>883</v>
      </c>
    </row>
    <row r="47" spans="1:16" x14ac:dyDescent="0.2">
      <c r="A47" s="8" t="s">
        <v>884</v>
      </c>
    </row>
    <row r="48" spans="1:16" x14ac:dyDescent="0.2">
      <c r="A48" s="8" t="s">
        <v>885</v>
      </c>
    </row>
    <row r="49" spans="1:1" x14ac:dyDescent="0.2">
      <c r="A49" s="8" t="s">
        <v>888</v>
      </c>
    </row>
    <row r="50" spans="1:1" x14ac:dyDescent="0.2">
      <c r="A50" s="8" t="s">
        <v>890</v>
      </c>
    </row>
    <row r="51" spans="1:1" x14ac:dyDescent="0.2">
      <c r="A51" s="8" t="s">
        <v>891</v>
      </c>
    </row>
    <row r="52" spans="1:1" x14ac:dyDescent="0.2">
      <c r="A52" s="8" t="s">
        <v>892</v>
      </c>
    </row>
    <row r="53" spans="1:1" x14ac:dyDescent="0.2">
      <c r="A53" s="8" t="s">
        <v>893</v>
      </c>
    </row>
    <row r="54" spans="1:1" x14ac:dyDescent="0.2">
      <c r="A54" s="8" t="s">
        <v>894</v>
      </c>
    </row>
    <row r="55" spans="1:1" x14ac:dyDescent="0.2">
      <c r="A55" s="8" t="s">
        <v>895</v>
      </c>
    </row>
    <row r="56" spans="1:1" x14ac:dyDescent="0.2">
      <c r="A56" s="8" t="s">
        <v>897</v>
      </c>
    </row>
    <row r="57" spans="1:1" x14ac:dyDescent="0.2">
      <c r="A57" s="8" t="s">
        <v>898</v>
      </c>
    </row>
    <row r="58" spans="1:1" x14ac:dyDescent="0.2">
      <c r="A58" s="8" t="s">
        <v>901</v>
      </c>
    </row>
    <row r="59" spans="1:1" x14ac:dyDescent="0.2">
      <c r="A59" s="8" t="s">
        <v>902</v>
      </c>
    </row>
    <row r="60" spans="1:1" x14ac:dyDescent="0.2">
      <c r="A60" s="8" t="s">
        <v>903</v>
      </c>
    </row>
    <row r="61" spans="1:1" x14ac:dyDescent="0.2">
      <c r="A61" s="8" t="s">
        <v>905</v>
      </c>
    </row>
    <row r="62" spans="1:1" x14ac:dyDescent="0.2">
      <c r="A62" s="8" t="s">
        <v>907</v>
      </c>
    </row>
    <row r="63" spans="1:1" x14ac:dyDescent="0.2">
      <c r="A63" s="8" t="s">
        <v>908</v>
      </c>
    </row>
    <row r="64" spans="1:1" x14ac:dyDescent="0.2">
      <c r="A64" s="8" t="s">
        <v>911</v>
      </c>
    </row>
    <row r="65" spans="1:1" x14ac:dyDescent="0.2">
      <c r="A65" s="8" t="s">
        <v>913</v>
      </c>
    </row>
    <row r="66" spans="1:1" x14ac:dyDescent="0.2">
      <c r="A66" s="8" t="s">
        <v>915</v>
      </c>
    </row>
    <row r="67" spans="1:1" x14ac:dyDescent="0.2">
      <c r="A67" s="8" t="s">
        <v>916</v>
      </c>
    </row>
    <row r="68" spans="1:1" x14ac:dyDescent="0.2">
      <c r="A68" s="8" t="s">
        <v>981</v>
      </c>
    </row>
    <row r="69" spans="1:1" x14ac:dyDescent="0.2">
      <c r="A69" s="8" t="s">
        <v>982</v>
      </c>
    </row>
    <row r="70" spans="1:1" x14ac:dyDescent="0.2">
      <c r="A70" s="8" t="s">
        <v>983</v>
      </c>
    </row>
    <row r="71" spans="1:1" x14ac:dyDescent="0.2">
      <c r="A71" s="8" t="s">
        <v>984</v>
      </c>
    </row>
    <row r="72" spans="1:1" x14ac:dyDescent="0.2">
      <c r="A72" s="8" t="s">
        <v>985</v>
      </c>
    </row>
    <row r="73" spans="1:1" x14ac:dyDescent="0.2">
      <c r="A73" s="8" t="s">
        <v>986</v>
      </c>
    </row>
    <row r="74" spans="1:1" x14ac:dyDescent="0.2">
      <c r="A74" s="8" t="s">
        <v>987</v>
      </c>
    </row>
    <row r="75" spans="1:1" x14ac:dyDescent="0.2">
      <c r="A75" s="8" t="s">
        <v>988</v>
      </c>
    </row>
    <row r="76" spans="1:1" x14ac:dyDescent="0.2">
      <c r="A76" s="8" t="s">
        <v>989</v>
      </c>
    </row>
    <row r="77" spans="1:1" x14ac:dyDescent="0.2">
      <c r="A77" s="8" t="s">
        <v>990</v>
      </c>
    </row>
    <row r="78" spans="1:1" x14ac:dyDescent="0.2">
      <c r="A78" s="8" t="s">
        <v>991</v>
      </c>
    </row>
    <row r="79" spans="1:1" x14ac:dyDescent="0.2">
      <c r="A79" s="8" t="s">
        <v>992</v>
      </c>
    </row>
    <row r="80" spans="1:1" x14ac:dyDescent="0.2">
      <c r="A80" s="8" t="s">
        <v>993</v>
      </c>
    </row>
    <row r="81" spans="1:1" x14ac:dyDescent="0.2">
      <c r="A81" s="8" t="s">
        <v>994</v>
      </c>
    </row>
    <row r="82" spans="1:1" x14ac:dyDescent="0.2">
      <c r="A82" s="8" t="s">
        <v>995</v>
      </c>
    </row>
    <row r="83" spans="1:1" x14ac:dyDescent="0.2">
      <c r="A83" s="8" t="s">
        <v>996</v>
      </c>
    </row>
    <row r="84" spans="1:1" x14ac:dyDescent="0.2">
      <c r="A84" s="8" t="s">
        <v>997</v>
      </c>
    </row>
    <row r="85" spans="1:1" x14ac:dyDescent="0.2">
      <c r="A85" s="8" t="s">
        <v>998</v>
      </c>
    </row>
    <row r="86" spans="1:1" x14ac:dyDescent="0.2">
      <c r="A86" s="8" t="s">
        <v>999</v>
      </c>
    </row>
    <row r="87" spans="1:1" x14ac:dyDescent="0.2">
      <c r="A87" s="8" t="s">
        <v>1000</v>
      </c>
    </row>
    <row r="88" spans="1:1" x14ac:dyDescent="0.2">
      <c r="A88" s="8" t="s">
        <v>1001</v>
      </c>
    </row>
    <row r="89" spans="1:1" x14ac:dyDescent="0.2">
      <c r="A89" s="8" t="s">
        <v>1002</v>
      </c>
    </row>
    <row r="90" spans="1:1" x14ac:dyDescent="0.2">
      <c r="A90" s="8" t="s">
        <v>1003</v>
      </c>
    </row>
    <row r="91" spans="1:1" x14ac:dyDescent="0.2">
      <c r="A91" s="8" t="s">
        <v>1004</v>
      </c>
    </row>
    <row r="92" spans="1:1" x14ac:dyDescent="0.2">
      <c r="A92" s="8" t="s">
        <v>1005</v>
      </c>
    </row>
    <row r="93" spans="1:1" x14ac:dyDescent="0.2">
      <c r="A93" s="8" t="s">
        <v>1006</v>
      </c>
    </row>
    <row r="94" spans="1:1" x14ac:dyDescent="0.2">
      <c r="A94" s="8" t="s">
        <v>1007</v>
      </c>
    </row>
    <row r="95" spans="1:1" x14ac:dyDescent="0.2">
      <c r="A95" s="8" t="s">
        <v>1008</v>
      </c>
    </row>
    <row r="96" spans="1:1" x14ac:dyDescent="0.2">
      <c r="A96" s="8" t="s">
        <v>1009</v>
      </c>
    </row>
    <row r="97" spans="1:1" x14ac:dyDescent="0.2">
      <c r="A97" s="8" t="s">
        <v>1010</v>
      </c>
    </row>
    <row r="98" spans="1:1" x14ac:dyDescent="0.2">
      <c r="A98" s="8" t="s">
        <v>1011</v>
      </c>
    </row>
    <row r="99" spans="1:1" x14ac:dyDescent="0.2">
      <c r="A99" s="8" t="s">
        <v>1012</v>
      </c>
    </row>
    <row r="100" spans="1:1" x14ac:dyDescent="0.2">
      <c r="A100" s="8" t="s">
        <v>1013</v>
      </c>
    </row>
    <row r="101" spans="1:1" x14ac:dyDescent="0.2">
      <c r="A101" s="8" t="s">
        <v>1014</v>
      </c>
    </row>
    <row r="102" spans="1:1" x14ac:dyDescent="0.2">
      <c r="A102" s="8" t="s">
        <v>1015</v>
      </c>
    </row>
    <row r="103" spans="1:1" x14ac:dyDescent="0.2">
      <c r="A103" s="8" t="s">
        <v>1016</v>
      </c>
    </row>
    <row r="104" spans="1:1" x14ac:dyDescent="0.2">
      <c r="A104" s="8" t="s">
        <v>1017</v>
      </c>
    </row>
    <row r="105" spans="1:1" x14ac:dyDescent="0.2">
      <c r="A105" s="8" t="s">
        <v>1018</v>
      </c>
    </row>
    <row r="106" spans="1:1" x14ac:dyDescent="0.2">
      <c r="A106" s="8" t="s">
        <v>1019</v>
      </c>
    </row>
    <row r="107" spans="1:1" x14ac:dyDescent="0.2">
      <c r="A107" s="8" t="s">
        <v>1020</v>
      </c>
    </row>
    <row r="108" spans="1:1" x14ac:dyDescent="0.2">
      <c r="A108" s="8" t="s">
        <v>1021</v>
      </c>
    </row>
    <row r="109" spans="1:1" x14ac:dyDescent="0.2">
      <c r="A109" s="8" t="s">
        <v>1022</v>
      </c>
    </row>
    <row r="110" spans="1:1" x14ac:dyDescent="0.2">
      <c r="A110" s="8" t="s">
        <v>1023</v>
      </c>
    </row>
    <row r="111" spans="1:1" x14ac:dyDescent="0.2">
      <c r="A111" s="8" t="s">
        <v>1024</v>
      </c>
    </row>
    <row r="112" spans="1:1" x14ac:dyDescent="0.2">
      <c r="A112" s="8" t="s">
        <v>1025</v>
      </c>
    </row>
    <row r="113" spans="1:1" x14ac:dyDescent="0.2">
      <c r="A113" s="8" t="s">
        <v>1026</v>
      </c>
    </row>
    <row r="114" spans="1:1" x14ac:dyDescent="0.2">
      <c r="A114" s="8" t="s">
        <v>1027</v>
      </c>
    </row>
    <row r="115" spans="1:1" x14ac:dyDescent="0.2">
      <c r="A115" s="8" t="s">
        <v>1028</v>
      </c>
    </row>
    <row r="116" spans="1:1" x14ac:dyDescent="0.2">
      <c r="A116" s="8" t="s">
        <v>1029</v>
      </c>
    </row>
    <row r="117" spans="1:1" x14ac:dyDescent="0.2">
      <c r="A117" s="8" t="s">
        <v>1030</v>
      </c>
    </row>
    <row r="118" spans="1:1" x14ac:dyDescent="0.2">
      <c r="A118" s="8" t="s">
        <v>1031</v>
      </c>
    </row>
    <row r="119" spans="1:1" x14ac:dyDescent="0.2">
      <c r="A119" s="8" t="s">
        <v>1032</v>
      </c>
    </row>
    <row r="120" spans="1:1" x14ac:dyDescent="0.2">
      <c r="A120" s="8" t="s">
        <v>1033</v>
      </c>
    </row>
    <row r="121" spans="1:1" x14ac:dyDescent="0.2">
      <c r="A121" s="8" t="s">
        <v>1034</v>
      </c>
    </row>
    <row r="122" spans="1:1" x14ac:dyDescent="0.2">
      <c r="A122" s="8" t="s">
        <v>1035</v>
      </c>
    </row>
    <row r="123" spans="1:1" x14ac:dyDescent="0.2">
      <c r="A123" s="8" t="s">
        <v>1036</v>
      </c>
    </row>
    <row r="124" spans="1:1" x14ac:dyDescent="0.2">
      <c r="A124" s="8" t="s">
        <v>1037</v>
      </c>
    </row>
    <row r="125" spans="1:1" x14ac:dyDescent="0.2">
      <c r="A125" s="8" t="s">
        <v>1038</v>
      </c>
    </row>
    <row r="126" spans="1:1" x14ac:dyDescent="0.2">
      <c r="A126" s="8" t="s">
        <v>1039</v>
      </c>
    </row>
    <row r="127" spans="1:1" x14ac:dyDescent="0.2">
      <c r="A127" s="8" t="s">
        <v>1040</v>
      </c>
    </row>
    <row r="128" spans="1:1" x14ac:dyDescent="0.2">
      <c r="A128" s="8" t="s">
        <v>1041</v>
      </c>
    </row>
    <row r="129" spans="1:1" x14ac:dyDescent="0.2">
      <c r="A129" s="8" t="s">
        <v>1042</v>
      </c>
    </row>
    <row r="130" spans="1:1" x14ac:dyDescent="0.2">
      <c r="A130" s="8" t="s">
        <v>1043</v>
      </c>
    </row>
    <row r="131" spans="1:1" x14ac:dyDescent="0.2">
      <c r="A131" s="8" t="s">
        <v>1044</v>
      </c>
    </row>
    <row r="132" spans="1:1" x14ac:dyDescent="0.2">
      <c r="A132" s="8" t="s">
        <v>1045</v>
      </c>
    </row>
    <row r="133" spans="1:1" x14ac:dyDescent="0.2">
      <c r="A133" s="8" t="s">
        <v>1046</v>
      </c>
    </row>
    <row r="134" spans="1:1" x14ac:dyDescent="0.2">
      <c r="A134" s="8" t="s">
        <v>1047</v>
      </c>
    </row>
    <row r="135" spans="1:1" x14ac:dyDescent="0.2">
      <c r="A135" s="8" t="s">
        <v>1048</v>
      </c>
    </row>
    <row r="136" spans="1:1" x14ac:dyDescent="0.2">
      <c r="A136" s="8" t="s">
        <v>1049</v>
      </c>
    </row>
    <row r="137" spans="1:1" x14ac:dyDescent="0.2">
      <c r="A137" s="8" t="s">
        <v>1050</v>
      </c>
    </row>
    <row r="138" spans="1:1" x14ac:dyDescent="0.2">
      <c r="A138" s="8" t="s">
        <v>1051</v>
      </c>
    </row>
    <row r="139" spans="1:1" x14ac:dyDescent="0.2">
      <c r="A139" s="8" t="s">
        <v>1052</v>
      </c>
    </row>
    <row r="140" spans="1:1" x14ac:dyDescent="0.2">
      <c r="A140" s="8" t="s">
        <v>1053</v>
      </c>
    </row>
    <row r="141" spans="1:1" x14ac:dyDescent="0.2">
      <c r="A141" s="8" t="s">
        <v>1054</v>
      </c>
    </row>
    <row r="142" spans="1:1" x14ac:dyDescent="0.2">
      <c r="A142" s="8" t="s">
        <v>1055</v>
      </c>
    </row>
    <row r="143" spans="1:1" x14ac:dyDescent="0.2">
      <c r="A143" s="8" t="s">
        <v>1056</v>
      </c>
    </row>
    <row r="144" spans="1:1" x14ac:dyDescent="0.2">
      <c r="A144" s="8" t="s">
        <v>1057</v>
      </c>
    </row>
    <row r="145" spans="1:1" x14ac:dyDescent="0.2">
      <c r="A145" s="8" t="s">
        <v>1058</v>
      </c>
    </row>
    <row r="146" spans="1:1" x14ac:dyDescent="0.2">
      <c r="A146" s="8" t="s">
        <v>1059</v>
      </c>
    </row>
    <row r="147" spans="1:1" x14ac:dyDescent="0.2">
      <c r="A147" s="8" t="s">
        <v>1060</v>
      </c>
    </row>
    <row r="148" spans="1:1" x14ac:dyDescent="0.2">
      <c r="A148" s="8" t="s">
        <v>1061</v>
      </c>
    </row>
    <row r="149" spans="1:1" x14ac:dyDescent="0.2">
      <c r="A149" s="8" t="s">
        <v>1062</v>
      </c>
    </row>
    <row r="150" spans="1:1" x14ac:dyDescent="0.2">
      <c r="A150" s="8" t="s">
        <v>1063</v>
      </c>
    </row>
    <row r="151" spans="1:1" x14ac:dyDescent="0.2">
      <c r="A151" s="8" t="s">
        <v>1064</v>
      </c>
    </row>
    <row r="152" spans="1:1" x14ac:dyDescent="0.2">
      <c r="A152" s="8" t="s">
        <v>1065</v>
      </c>
    </row>
    <row r="153" spans="1:1" x14ac:dyDescent="0.2">
      <c r="A153" s="8" t="s">
        <v>1066</v>
      </c>
    </row>
    <row r="154" spans="1:1" x14ac:dyDescent="0.2">
      <c r="A154" s="8" t="s">
        <v>1067</v>
      </c>
    </row>
    <row r="155" spans="1:1" x14ac:dyDescent="0.2">
      <c r="A155" s="8" t="s">
        <v>1068</v>
      </c>
    </row>
    <row r="156" spans="1:1" x14ac:dyDescent="0.2">
      <c r="A156" s="8" t="s">
        <v>1069</v>
      </c>
    </row>
    <row r="157" spans="1:1" x14ac:dyDescent="0.2">
      <c r="A157" s="8" t="s">
        <v>1070</v>
      </c>
    </row>
    <row r="158" spans="1:1" x14ac:dyDescent="0.2">
      <c r="A158" s="8" t="s">
        <v>1071</v>
      </c>
    </row>
    <row r="159" spans="1:1" x14ac:dyDescent="0.2">
      <c r="A159" s="8" t="s">
        <v>1072</v>
      </c>
    </row>
    <row r="160" spans="1:1" x14ac:dyDescent="0.2">
      <c r="A160" s="8" t="s">
        <v>1073</v>
      </c>
    </row>
    <row r="161" spans="1:1" x14ac:dyDescent="0.2">
      <c r="A161" s="8" t="s">
        <v>1074</v>
      </c>
    </row>
    <row r="162" spans="1:1" x14ac:dyDescent="0.2">
      <c r="A162" s="8" t="s">
        <v>1075</v>
      </c>
    </row>
    <row r="163" spans="1:1" x14ac:dyDescent="0.2">
      <c r="A163" s="8" t="s">
        <v>1076</v>
      </c>
    </row>
    <row r="164" spans="1:1" x14ac:dyDescent="0.2">
      <c r="A164" s="8" t="s">
        <v>1077</v>
      </c>
    </row>
    <row r="165" spans="1:1" x14ac:dyDescent="0.2">
      <c r="A165" s="8" t="s">
        <v>1078</v>
      </c>
    </row>
    <row r="166" spans="1:1" x14ac:dyDescent="0.2">
      <c r="A166" s="8" t="s">
        <v>1079</v>
      </c>
    </row>
    <row r="167" spans="1:1" x14ac:dyDescent="0.2">
      <c r="A167" s="8" t="s">
        <v>1080</v>
      </c>
    </row>
    <row r="168" spans="1:1" x14ac:dyDescent="0.2">
      <c r="A168" s="8" t="s">
        <v>1081</v>
      </c>
    </row>
    <row r="169" spans="1:1" x14ac:dyDescent="0.2">
      <c r="A169" s="8" t="s">
        <v>1082</v>
      </c>
    </row>
    <row r="170" spans="1:1" x14ac:dyDescent="0.2">
      <c r="A170" s="8" t="s">
        <v>1083</v>
      </c>
    </row>
    <row r="171" spans="1:1" x14ac:dyDescent="0.2">
      <c r="A171" s="8" t="s">
        <v>1084</v>
      </c>
    </row>
    <row r="172" spans="1:1" x14ac:dyDescent="0.2">
      <c r="A172" s="8" t="s">
        <v>1085</v>
      </c>
    </row>
    <row r="173" spans="1:1" x14ac:dyDescent="0.2">
      <c r="A173" s="8" t="s">
        <v>1086</v>
      </c>
    </row>
    <row r="174" spans="1:1" x14ac:dyDescent="0.2">
      <c r="A174" s="8" t="s">
        <v>1087</v>
      </c>
    </row>
    <row r="175" spans="1:1" x14ac:dyDescent="0.2">
      <c r="A175" s="8" t="s">
        <v>1088</v>
      </c>
    </row>
    <row r="176" spans="1:1" x14ac:dyDescent="0.2">
      <c r="A176" s="8" t="s">
        <v>1089</v>
      </c>
    </row>
    <row r="177" spans="1:1" x14ac:dyDescent="0.2">
      <c r="A177" s="8" t="s">
        <v>1090</v>
      </c>
    </row>
    <row r="178" spans="1:1" x14ac:dyDescent="0.2">
      <c r="A178" s="8" t="s">
        <v>1091</v>
      </c>
    </row>
    <row r="179" spans="1:1" x14ac:dyDescent="0.2">
      <c r="A179" s="8" t="s">
        <v>1092</v>
      </c>
    </row>
    <row r="180" spans="1:1" x14ac:dyDescent="0.2">
      <c r="A180" s="8" t="s">
        <v>1093</v>
      </c>
    </row>
    <row r="181" spans="1:1" x14ac:dyDescent="0.2">
      <c r="A181" s="8" t="s">
        <v>1094</v>
      </c>
    </row>
    <row r="182" spans="1:1" x14ac:dyDescent="0.2">
      <c r="A182" s="8" t="s">
        <v>1095</v>
      </c>
    </row>
    <row r="183" spans="1:1" x14ac:dyDescent="0.2">
      <c r="A183" s="8" t="s">
        <v>1096</v>
      </c>
    </row>
    <row r="184" spans="1:1" x14ac:dyDescent="0.2">
      <c r="A184" s="8" t="s">
        <v>1097</v>
      </c>
    </row>
    <row r="185" spans="1:1" x14ac:dyDescent="0.2">
      <c r="A185" s="8" t="s">
        <v>1098</v>
      </c>
    </row>
    <row r="186" spans="1:1" x14ac:dyDescent="0.2">
      <c r="A186" s="8" t="s">
        <v>1099</v>
      </c>
    </row>
    <row r="187" spans="1:1" x14ac:dyDescent="0.2">
      <c r="A187" s="8" t="s">
        <v>1100</v>
      </c>
    </row>
    <row r="188" spans="1:1" x14ac:dyDescent="0.2">
      <c r="A188" s="8" t="s">
        <v>1101</v>
      </c>
    </row>
    <row r="189" spans="1:1" x14ac:dyDescent="0.2">
      <c r="A189" s="8" t="s">
        <v>1102</v>
      </c>
    </row>
    <row r="190" spans="1:1" x14ac:dyDescent="0.2">
      <c r="A190" s="8" t="s">
        <v>1103</v>
      </c>
    </row>
    <row r="191" spans="1:1" x14ac:dyDescent="0.2">
      <c r="A191" s="8" t="s">
        <v>1104</v>
      </c>
    </row>
    <row r="192" spans="1:1" x14ac:dyDescent="0.2">
      <c r="A192" s="8" t="s">
        <v>1105</v>
      </c>
    </row>
    <row r="193" spans="1:1" x14ac:dyDescent="0.2">
      <c r="A193" s="8" t="s">
        <v>1106</v>
      </c>
    </row>
    <row r="194" spans="1:1" x14ac:dyDescent="0.2">
      <c r="A194" s="8" t="s">
        <v>1107</v>
      </c>
    </row>
    <row r="195" spans="1:1" x14ac:dyDescent="0.2">
      <c r="A195" s="8" t="s">
        <v>1108</v>
      </c>
    </row>
    <row r="196" spans="1:1" x14ac:dyDescent="0.2">
      <c r="A196" s="8" t="s">
        <v>1109</v>
      </c>
    </row>
    <row r="197" spans="1:1" x14ac:dyDescent="0.2">
      <c r="A197" s="8" t="s">
        <v>1110</v>
      </c>
    </row>
    <row r="198" spans="1:1" x14ac:dyDescent="0.2">
      <c r="A198" s="8" t="s">
        <v>1111</v>
      </c>
    </row>
    <row r="199" spans="1:1" x14ac:dyDescent="0.2">
      <c r="A199" s="8" t="s">
        <v>1112</v>
      </c>
    </row>
    <row r="200" spans="1:1" x14ac:dyDescent="0.2">
      <c r="A200" s="8" t="s">
        <v>1113</v>
      </c>
    </row>
    <row r="201" spans="1:1" x14ac:dyDescent="0.2">
      <c r="A201" s="8" t="s">
        <v>1114</v>
      </c>
    </row>
    <row r="202" spans="1:1" x14ac:dyDescent="0.2">
      <c r="A202" s="8" t="s">
        <v>1115</v>
      </c>
    </row>
    <row r="203" spans="1:1" x14ac:dyDescent="0.2">
      <c r="A203" s="8" t="s">
        <v>1116</v>
      </c>
    </row>
    <row r="204" spans="1:1" x14ac:dyDescent="0.2">
      <c r="A204" s="8" t="s">
        <v>1117</v>
      </c>
    </row>
    <row r="205" spans="1:1" x14ac:dyDescent="0.2">
      <c r="A205" s="8" t="s">
        <v>1118</v>
      </c>
    </row>
    <row r="206" spans="1:1" x14ac:dyDescent="0.2">
      <c r="A206" s="8" t="s">
        <v>1119</v>
      </c>
    </row>
    <row r="207" spans="1:1" x14ac:dyDescent="0.2">
      <c r="A207" s="8" t="s">
        <v>1120</v>
      </c>
    </row>
    <row r="208" spans="1:1" x14ac:dyDescent="0.2">
      <c r="A208" s="8" t="s">
        <v>1121</v>
      </c>
    </row>
    <row r="209" spans="1:1" x14ac:dyDescent="0.2">
      <c r="A209" s="8" t="s">
        <v>1122</v>
      </c>
    </row>
    <row r="210" spans="1:1" x14ac:dyDescent="0.2">
      <c r="A210" s="8" t="s">
        <v>1123</v>
      </c>
    </row>
    <row r="211" spans="1:1" x14ac:dyDescent="0.2">
      <c r="A211" s="8" t="s">
        <v>1124</v>
      </c>
    </row>
    <row r="212" spans="1:1" x14ac:dyDescent="0.2">
      <c r="A212" s="8" t="s">
        <v>1125</v>
      </c>
    </row>
    <row r="213" spans="1:1" x14ac:dyDescent="0.2">
      <c r="A213" s="8" t="s">
        <v>1126</v>
      </c>
    </row>
    <row r="214" spans="1:1" x14ac:dyDescent="0.2">
      <c r="A214" s="8" t="s">
        <v>1127</v>
      </c>
    </row>
    <row r="215" spans="1:1" x14ac:dyDescent="0.2">
      <c r="A215" s="8" t="s">
        <v>1128</v>
      </c>
    </row>
    <row r="216" spans="1:1" x14ac:dyDescent="0.2">
      <c r="A216" s="8" t="s">
        <v>1129</v>
      </c>
    </row>
    <row r="217" spans="1:1" x14ac:dyDescent="0.2">
      <c r="A217" s="8" t="s">
        <v>1130</v>
      </c>
    </row>
    <row r="218" spans="1:1" x14ac:dyDescent="0.2">
      <c r="A218" s="8" t="s">
        <v>1131</v>
      </c>
    </row>
    <row r="219" spans="1:1" x14ac:dyDescent="0.2">
      <c r="A219" s="8" t="s">
        <v>1132</v>
      </c>
    </row>
    <row r="220" spans="1:1" x14ac:dyDescent="0.2">
      <c r="A220" s="8" t="s">
        <v>1133</v>
      </c>
    </row>
    <row r="221" spans="1:1" x14ac:dyDescent="0.2">
      <c r="A221" s="8" t="s">
        <v>1134</v>
      </c>
    </row>
    <row r="222" spans="1:1" x14ac:dyDescent="0.2">
      <c r="A222" s="8" t="s">
        <v>1135</v>
      </c>
    </row>
    <row r="223" spans="1:1" x14ac:dyDescent="0.2">
      <c r="A223" s="8" t="s">
        <v>1136</v>
      </c>
    </row>
    <row r="224" spans="1:1" x14ac:dyDescent="0.2">
      <c r="A224" s="8" t="s">
        <v>1137</v>
      </c>
    </row>
    <row r="225" spans="1:1" x14ac:dyDescent="0.2">
      <c r="A225" s="8" t="s">
        <v>1138</v>
      </c>
    </row>
    <row r="226" spans="1:1" x14ac:dyDescent="0.2">
      <c r="A226" s="8" t="s">
        <v>1139</v>
      </c>
    </row>
    <row r="227" spans="1:1" x14ac:dyDescent="0.2">
      <c r="A227" s="8" t="s">
        <v>1140</v>
      </c>
    </row>
    <row r="228" spans="1:1" x14ac:dyDescent="0.2">
      <c r="A228" s="8" t="s">
        <v>1141</v>
      </c>
    </row>
    <row r="229" spans="1:1" x14ac:dyDescent="0.2">
      <c r="A229" s="8" t="s">
        <v>1142</v>
      </c>
    </row>
    <row r="230" spans="1:1" x14ac:dyDescent="0.2">
      <c r="A230" s="8" t="s">
        <v>1143</v>
      </c>
    </row>
    <row r="231" spans="1:1" x14ac:dyDescent="0.2">
      <c r="A231" s="8" t="s">
        <v>1144</v>
      </c>
    </row>
    <row r="232" spans="1:1" x14ac:dyDescent="0.2">
      <c r="A232" s="8" t="s">
        <v>1145</v>
      </c>
    </row>
    <row r="233" spans="1:1" x14ac:dyDescent="0.2">
      <c r="A233" s="8" t="s">
        <v>1146</v>
      </c>
    </row>
    <row r="234" spans="1:1" x14ac:dyDescent="0.2">
      <c r="A234" s="8" t="s">
        <v>1147</v>
      </c>
    </row>
    <row r="235" spans="1:1" x14ac:dyDescent="0.2">
      <c r="A235" s="8" t="s">
        <v>1148</v>
      </c>
    </row>
    <row r="236" spans="1:1" x14ac:dyDescent="0.2">
      <c r="A236" s="8" t="s">
        <v>1149</v>
      </c>
    </row>
    <row r="237" spans="1:1" x14ac:dyDescent="0.2">
      <c r="A237" s="8" t="s">
        <v>1150</v>
      </c>
    </row>
    <row r="238" spans="1:1" x14ac:dyDescent="0.2">
      <c r="A238" s="8" t="s">
        <v>1151</v>
      </c>
    </row>
    <row r="239" spans="1:1" x14ac:dyDescent="0.2">
      <c r="A239" s="8" t="s">
        <v>1152</v>
      </c>
    </row>
    <row r="240" spans="1:1" x14ac:dyDescent="0.2">
      <c r="A240" s="8" t="s">
        <v>1153</v>
      </c>
    </row>
    <row r="241" spans="1:1" x14ac:dyDescent="0.2">
      <c r="A241" s="8" t="s">
        <v>1154</v>
      </c>
    </row>
    <row r="242" spans="1:1" x14ac:dyDescent="0.2">
      <c r="A242" s="8" t="s">
        <v>1155</v>
      </c>
    </row>
    <row r="243" spans="1:1" x14ac:dyDescent="0.2">
      <c r="A243" s="8" t="s">
        <v>1156</v>
      </c>
    </row>
    <row r="244" spans="1:1" x14ac:dyDescent="0.2">
      <c r="A244" s="8" t="s">
        <v>1157</v>
      </c>
    </row>
    <row r="245" spans="1:1" x14ac:dyDescent="0.2">
      <c r="A245" s="8" t="s">
        <v>1158</v>
      </c>
    </row>
    <row r="246" spans="1:1" x14ac:dyDescent="0.2">
      <c r="A246" s="8" t="s">
        <v>1159</v>
      </c>
    </row>
    <row r="247" spans="1:1" x14ac:dyDescent="0.2">
      <c r="A247" s="8" t="s">
        <v>1160</v>
      </c>
    </row>
    <row r="248" spans="1:1" x14ac:dyDescent="0.2">
      <c r="A248" s="8" t="s">
        <v>1161</v>
      </c>
    </row>
    <row r="249" spans="1:1" x14ac:dyDescent="0.2">
      <c r="A249" s="8" t="s">
        <v>1162</v>
      </c>
    </row>
    <row r="250" spans="1:1" x14ac:dyDescent="0.2">
      <c r="A250" s="8" t="s">
        <v>1163</v>
      </c>
    </row>
    <row r="251" spans="1:1" x14ac:dyDescent="0.2">
      <c r="A251" s="8" t="s">
        <v>1164</v>
      </c>
    </row>
    <row r="252" spans="1:1" x14ac:dyDescent="0.2">
      <c r="A252" s="8" t="s">
        <v>1165</v>
      </c>
    </row>
    <row r="253" spans="1:1" x14ac:dyDescent="0.2">
      <c r="A253" s="8" t="s">
        <v>1166</v>
      </c>
    </row>
    <row r="254" spans="1:1" x14ac:dyDescent="0.2">
      <c r="A254" s="8" t="s">
        <v>1167</v>
      </c>
    </row>
    <row r="255" spans="1:1" x14ac:dyDescent="0.2">
      <c r="A255" s="8" t="s">
        <v>1168</v>
      </c>
    </row>
    <row r="256" spans="1:1" x14ac:dyDescent="0.2">
      <c r="A256" s="8" t="s">
        <v>1169</v>
      </c>
    </row>
    <row r="257" spans="1:1" x14ac:dyDescent="0.2">
      <c r="A257" s="8" t="s">
        <v>1170</v>
      </c>
    </row>
    <row r="258" spans="1:1" x14ac:dyDescent="0.2">
      <c r="A258" s="8" t="s">
        <v>1171</v>
      </c>
    </row>
    <row r="259" spans="1:1" x14ac:dyDescent="0.2">
      <c r="A259" s="8" t="s">
        <v>1172</v>
      </c>
    </row>
    <row r="260" spans="1:1" x14ac:dyDescent="0.2">
      <c r="A260" s="8" t="s">
        <v>1173</v>
      </c>
    </row>
    <row r="261" spans="1:1" x14ac:dyDescent="0.2">
      <c r="A261" s="8" t="s">
        <v>1174</v>
      </c>
    </row>
    <row r="262" spans="1:1" x14ac:dyDescent="0.2">
      <c r="A262" s="8" t="s">
        <v>1175</v>
      </c>
    </row>
    <row r="263" spans="1:1" x14ac:dyDescent="0.2">
      <c r="A263" s="8" t="s">
        <v>1176</v>
      </c>
    </row>
    <row r="264" spans="1:1" x14ac:dyDescent="0.2">
      <c r="A264" s="8" t="s">
        <v>1177</v>
      </c>
    </row>
    <row r="265" spans="1:1" x14ac:dyDescent="0.2">
      <c r="A265" s="8" t="s">
        <v>1178</v>
      </c>
    </row>
    <row r="266" spans="1:1" x14ac:dyDescent="0.2">
      <c r="A266" s="8" t="s">
        <v>1179</v>
      </c>
    </row>
    <row r="267" spans="1:1" x14ac:dyDescent="0.2">
      <c r="A267" s="8" t="s">
        <v>1180</v>
      </c>
    </row>
    <row r="268" spans="1:1" x14ac:dyDescent="0.2">
      <c r="A268" s="8" t="s">
        <v>1181</v>
      </c>
    </row>
    <row r="269" spans="1:1" x14ac:dyDescent="0.2">
      <c r="A269" s="8" t="s">
        <v>1182</v>
      </c>
    </row>
    <row r="270" spans="1:1" x14ac:dyDescent="0.2">
      <c r="A270" s="8" t="s">
        <v>1183</v>
      </c>
    </row>
    <row r="271" spans="1:1" x14ac:dyDescent="0.2">
      <c r="A271" s="8" t="s">
        <v>1184</v>
      </c>
    </row>
    <row r="272" spans="1:1" x14ac:dyDescent="0.2">
      <c r="A272" s="8" t="s">
        <v>1185</v>
      </c>
    </row>
    <row r="273" spans="1:1" x14ac:dyDescent="0.2">
      <c r="A273" s="8" t="s">
        <v>1186</v>
      </c>
    </row>
    <row r="274" spans="1:1" x14ac:dyDescent="0.2">
      <c r="A274" s="8" t="s">
        <v>1187</v>
      </c>
    </row>
    <row r="275" spans="1:1" x14ac:dyDescent="0.2">
      <c r="A275" s="8" t="s">
        <v>1188</v>
      </c>
    </row>
    <row r="276" spans="1:1" x14ac:dyDescent="0.2">
      <c r="A276" s="8" t="s">
        <v>1189</v>
      </c>
    </row>
    <row r="277" spans="1:1" x14ac:dyDescent="0.2">
      <c r="A277" s="8" t="s">
        <v>1190</v>
      </c>
    </row>
    <row r="278" spans="1:1" x14ac:dyDescent="0.2">
      <c r="A278" s="8" t="s">
        <v>1191</v>
      </c>
    </row>
    <row r="279" spans="1:1" x14ac:dyDescent="0.2">
      <c r="A279" s="8" t="s">
        <v>1192</v>
      </c>
    </row>
    <row r="280" spans="1:1" x14ac:dyDescent="0.2">
      <c r="A280" s="8" t="s">
        <v>1193</v>
      </c>
    </row>
    <row r="281" spans="1:1" x14ac:dyDescent="0.2">
      <c r="A281" s="8" t="s">
        <v>1194</v>
      </c>
    </row>
    <row r="282" spans="1:1" x14ac:dyDescent="0.2">
      <c r="A282" s="8" t="s">
        <v>1195</v>
      </c>
    </row>
    <row r="283" spans="1:1" x14ac:dyDescent="0.2">
      <c r="A283" s="8" t="s">
        <v>1196</v>
      </c>
    </row>
    <row r="284" spans="1:1" x14ac:dyDescent="0.2">
      <c r="A284" s="8" t="s">
        <v>1197</v>
      </c>
    </row>
    <row r="285" spans="1:1" x14ac:dyDescent="0.2">
      <c r="A285" s="8" t="s">
        <v>1198</v>
      </c>
    </row>
    <row r="286" spans="1:1" x14ac:dyDescent="0.2">
      <c r="A286" s="8" t="s">
        <v>1199</v>
      </c>
    </row>
    <row r="287" spans="1:1" x14ac:dyDescent="0.2">
      <c r="A287" s="8" t="s">
        <v>1200</v>
      </c>
    </row>
    <row r="288" spans="1:1" x14ac:dyDescent="0.2">
      <c r="A288" s="8" t="s">
        <v>1201</v>
      </c>
    </row>
    <row r="289" spans="1:1" x14ac:dyDescent="0.2">
      <c r="A289" s="8" t="s">
        <v>1202</v>
      </c>
    </row>
    <row r="290" spans="1:1" x14ac:dyDescent="0.2">
      <c r="A290" s="8" t="s">
        <v>1203</v>
      </c>
    </row>
    <row r="291" spans="1:1" x14ac:dyDescent="0.2">
      <c r="A291" s="8" t="s">
        <v>1204</v>
      </c>
    </row>
    <row r="292" spans="1:1" x14ac:dyDescent="0.2">
      <c r="A292" s="8" t="s">
        <v>1205</v>
      </c>
    </row>
    <row r="293" spans="1:1" x14ac:dyDescent="0.2">
      <c r="A293" s="8" t="s">
        <v>1206</v>
      </c>
    </row>
    <row r="294" spans="1:1" x14ac:dyDescent="0.2">
      <c r="A294" s="8" t="s">
        <v>1207</v>
      </c>
    </row>
    <row r="295" spans="1:1" x14ac:dyDescent="0.2">
      <c r="A295" s="8" t="s">
        <v>1208</v>
      </c>
    </row>
    <row r="296" spans="1:1" x14ac:dyDescent="0.2">
      <c r="A296" s="8" t="s">
        <v>1209</v>
      </c>
    </row>
    <row r="297" spans="1:1" x14ac:dyDescent="0.2">
      <c r="A297" s="8" t="s">
        <v>1210</v>
      </c>
    </row>
    <row r="298" spans="1:1" x14ac:dyDescent="0.2">
      <c r="A298" s="8" t="s">
        <v>1211</v>
      </c>
    </row>
    <row r="299" spans="1:1" x14ac:dyDescent="0.2">
      <c r="A299" s="8" t="s">
        <v>1212</v>
      </c>
    </row>
    <row r="300" spans="1:1" x14ac:dyDescent="0.2">
      <c r="A300" s="8" t="s">
        <v>1213</v>
      </c>
    </row>
    <row r="301" spans="1:1" x14ac:dyDescent="0.2">
      <c r="A301" s="8" t="s">
        <v>1214</v>
      </c>
    </row>
    <row r="302" spans="1:1" x14ac:dyDescent="0.2">
      <c r="A302" s="8" t="s">
        <v>1215</v>
      </c>
    </row>
    <row r="303" spans="1:1" x14ac:dyDescent="0.2">
      <c r="A303" s="8" t="s">
        <v>1216</v>
      </c>
    </row>
    <row r="304" spans="1:1" x14ac:dyDescent="0.2">
      <c r="A304" s="8" t="s">
        <v>1217</v>
      </c>
    </row>
    <row r="305" spans="1:1" x14ac:dyDescent="0.2">
      <c r="A305" s="8" t="s">
        <v>1218</v>
      </c>
    </row>
    <row r="306" spans="1:1" x14ac:dyDescent="0.2">
      <c r="A306" s="8" t="s">
        <v>1219</v>
      </c>
    </row>
    <row r="307" spans="1:1" x14ac:dyDescent="0.2">
      <c r="A307" s="8" t="s">
        <v>1220</v>
      </c>
    </row>
    <row r="308" spans="1:1" x14ac:dyDescent="0.2">
      <c r="A308" s="8" t="s">
        <v>1221</v>
      </c>
    </row>
    <row r="309" spans="1:1" x14ac:dyDescent="0.2">
      <c r="A309" s="8" t="s">
        <v>1222</v>
      </c>
    </row>
    <row r="310" spans="1:1" x14ac:dyDescent="0.2">
      <c r="A310" s="8" t="s">
        <v>1223</v>
      </c>
    </row>
    <row r="311" spans="1:1" x14ac:dyDescent="0.2">
      <c r="A311" s="8" t="s">
        <v>1224</v>
      </c>
    </row>
    <row r="312" spans="1:1" x14ac:dyDescent="0.2">
      <c r="A312" s="8" t="s">
        <v>1225</v>
      </c>
    </row>
    <row r="313" spans="1:1" x14ac:dyDescent="0.2">
      <c r="A313" s="8" t="s">
        <v>1226</v>
      </c>
    </row>
    <row r="314" spans="1:1" x14ac:dyDescent="0.2">
      <c r="A314" s="8" t="s">
        <v>1227</v>
      </c>
    </row>
    <row r="315" spans="1:1" x14ac:dyDescent="0.2">
      <c r="A315" s="8" t="s">
        <v>1228</v>
      </c>
    </row>
    <row r="316" spans="1:1" x14ac:dyDescent="0.2">
      <c r="A316" s="8" t="s">
        <v>1229</v>
      </c>
    </row>
    <row r="317" spans="1:1" x14ac:dyDescent="0.2">
      <c r="A317" s="8" t="s">
        <v>1230</v>
      </c>
    </row>
    <row r="318" spans="1:1" x14ac:dyDescent="0.2">
      <c r="A318" s="8" t="s">
        <v>1231</v>
      </c>
    </row>
    <row r="319" spans="1:1" x14ac:dyDescent="0.2">
      <c r="A319" s="8" t="s">
        <v>1232</v>
      </c>
    </row>
    <row r="320" spans="1:1" x14ac:dyDescent="0.2">
      <c r="A320" s="8" t="s">
        <v>1233</v>
      </c>
    </row>
    <row r="321" spans="1:1" x14ac:dyDescent="0.2">
      <c r="A321" s="8" t="s">
        <v>1234</v>
      </c>
    </row>
    <row r="322" spans="1:1" x14ac:dyDescent="0.2">
      <c r="A322" s="8" t="s">
        <v>1235</v>
      </c>
    </row>
    <row r="323" spans="1:1" x14ac:dyDescent="0.2">
      <c r="A323" s="8" t="s">
        <v>1236</v>
      </c>
    </row>
    <row r="324" spans="1:1" x14ac:dyDescent="0.2">
      <c r="A324" s="8" t="s">
        <v>1237</v>
      </c>
    </row>
    <row r="325" spans="1:1" x14ac:dyDescent="0.2">
      <c r="A325" s="8" t="s">
        <v>1238</v>
      </c>
    </row>
    <row r="326" spans="1:1" x14ac:dyDescent="0.2">
      <c r="A326" s="8" t="s">
        <v>1239</v>
      </c>
    </row>
    <row r="327" spans="1:1" x14ac:dyDescent="0.2">
      <c r="A327" s="8" t="s">
        <v>1240</v>
      </c>
    </row>
    <row r="328" spans="1:1" x14ac:dyDescent="0.2">
      <c r="A328" s="8" t="s">
        <v>1241</v>
      </c>
    </row>
    <row r="329" spans="1:1" x14ac:dyDescent="0.2">
      <c r="A329" s="8" t="s">
        <v>1242</v>
      </c>
    </row>
    <row r="330" spans="1:1" x14ac:dyDescent="0.2">
      <c r="A330" s="8" t="s">
        <v>1243</v>
      </c>
    </row>
    <row r="331" spans="1:1" x14ac:dyDescent="0.2">
      <c r="A331" s="8" t="s">
        <v>1244</v>
      </c>
    </row>
    <row r="332" spans="1:1" x14ac:dyDescent="0.2">
      <c r="A332" s="8" t="s">
        <v>1245</v>
      </c>
    </row>
    <row r="333" spans="1:1" x14ac:dyDescent="0.2">
      <c r="A333" s="8" t="s">
        <v>1246</v>
      </c>
    </row>
    <row r="334" spans="1:1" x14ac:dyDescent="0.2">
      <c r="A334" s="8" t="s">
        <v>1247</v>
      </c>
    </row>
    <row r="335" spans="1:1" x14ac:dyDescent="0.2">
      <c r="A335" s="8" t="s">
        <v>1248</v>
      </c>
    </row>
    <row r="336" spans="1:1" x14ac:dyDescent="0.2">
      <c r="A336" s="8" t="s">
        <v>1249</v>
      </c>
    </row>
    <row r="337" spans="1:1" x14ac:dyDescent="0.2">
      <c r="A337" s="8" t="s">
        <v>1250</v>
      </c>
    </row>
    <row r="338" spans="1:1" x14ac:dyDescent="0.2">
      <c r="A338" s="8" t="s">
        <v>1251</v>
      </c>
    </row>
    <row r="339" spans="1:1" x14ac:dyDescent="0.2">
      <c r="A339" s="8" t="s">
        <v>1252</v>
      </c>
    </row>
    <row r="340" spans="1:1" x14ac:dyDescent="0.2">
      <c r="A340" s="8" t="s">
        <v>1253</v>
      </c>
    </row>
    <row r="341" spans="1:1" x14ac:dyDescent="0.2">
      <c r="A341" s="8" t="s">
        <v>1254</v>
      </c>
    </row>
    <row r="342" spans="1:1" x14ac:dyDescent="0.2">
      <c r="A342" s="8" t="s">
        <v>1255</v>
      </c>
    </row>
    <row r="343" spans="1:1" x14ac:dyDescent="0.2">
      <c r="A343" s="8" t="s">
        <v>1256</v>
      </c>
    </row>
    <row r="344" spans="1:1" x14ac:dyDescent="0.2">
      <c r="A344" s="8" t="s">
        <v>1257</v>
      </c>
    </row>
    <row r="345" spans="1:1" x14ac:dyDescent="0.2">
      <c r="A345" s="8" t="s">
        <v>1258</v>
      </c>
    </row>
    <row r="346" spans="1:1" x14ac:dyDescent="0.2">
      <c r="A346" s="8" t="s">
        <v>1259</v>
      </c>
    </row>
    <row r="347" spans="1:1" x14ac:dyDescent="0.2">
      <c r="A347" s="8" t="s">
        <v>1260</v>
      </c>
    </row>
    <row r="348" spans="1:1" x14ac:dyDescent="0.2">
      <c r="A348" s="8" t="s">
        <v>1261</v>
      </c>
    </row>
    <row r="349" spans="1:1" x14ac:dyDescent="0.2">
      <c r="A349" s="8" t="s">
        <v>1262</v>
      </c>
    </row>
    <row r="350" spans="1:1" x14ac:dyDescent="0.2">
      <c r="A350" s="8" t="s">
        <v>1263</v>
      </c>
    </row>
    <row r="351" spans="1:1" x14ac:dyDescent="0.2">
      <c r="A351" s="8" t="s">
        <v>1264</v>
      </c>
    </row>
    <row r="352" spans="1:1" x14ac:dyDescent="0.2">
      <c r="A352" s="8" t="s">
        <v>1265</v>
      </c>
    </row>
    <row r="353" spans="1:1" x14ac:dyDescent="0.2">
      <c r="A353" s="8" t="s">
        <v>1266</v>
      </c>
    </row>
    <row r="354" spans="1:1" x14ac:dyDescent="0.2">
      <c r="A354" s="8" t="s">
        <v>1267</v>
      </c>
    </row>
    <row r="355" spans="1:1" x14ac:dyDescent="0.2">
      <c r="A355" s="8" t="s">
        <v>1268</v>
      </c>
    </row>
    <row r="356" spans="1:1" x14ac:dyDescent="0.2">
      <c r="A356" s="8" t="s">
        <v>1269</v>
      </c>
    </row>
    <row r="357" spans="1:1" x14ac:dyDescent="0.2">
      <c r="A357" s="8" t="s">
        <v>1270</v>
      </c>
    </row>
    <row r="358" spans="1:1" x14ac:dyDescent="0.2">
      <c r="A358" s="8" t="s">
        <v>1271</v>
      </c>
    </row>
    <row r="359" spans="1:1" x14ac:dyDescent="0.2">
      <c r="A359" s="8" t="s">
        <v>1272</v>
      </c>
    </row>
    <row r="360" spans="1:1" x14ac:dyDescent="0.2">
      <c r="A360" s="8" t="s">
        <v>1273</v>
      </c>
    </row>
    <row r="361" spans="1:1" x14ac:dyDescent="0.2">
      <c r="A361" s="8" t="s">
        <v>1274</v>
      </c>
    </row>
    <row r="362" spans="1:1" x14ac:dyDescent="0.2">
      <c r="A362" s="8" t="s">
        <v>1275</v>
      </c>
    </row>
    <row r="363" spans="1:1" x14ac:dyDescent="0.2">
      <c r="A363" s="8" t="s">
        <v>1276</v>
      </c>
    </row>
    <row r="364" spans="1:1" x14ac:dyDescent="0.2">
      <c r="A364" s="8" t="s">
        <v>1277</v>
      </c>
    </row>
    <row r="365" spans="1:1" x14ac:dyDescent="0.2">
      <c r="A365" s="8" t="s">
        <v>1278</v>
      </c>
    </row>
    <row r="366" spans="1:1" x14ac:dyDescent="0.2">
      <c r="A366" s="8" t="s">
        <v>1279</v>
      </c>
    </row>
    <row r="367" spans="1:1" x14ac:dyDescent="0.2">
      <c r="A367" s="8" t="s">
        <v>1280</v>
      </c>
    </row>
    <row r="368" spans="1:1" x14ac:dyDescent="0.2">
      <c r="A368" s="8" t="s">
        <v>1281</v>
      </c>
    </row>
    <row r="369" spans="1:1" x14ac:dyDescent="0.2">
      <c r="A369" s="8" t="s">
        <v>1282</v>
      </c>
    </row>
    <row r="370" spans="1:1" x14ac:dyDescent="0.2">
      <c r="A370" s="8" t="s">
        <v>1283</v>
      </c>
    </row>
    <row r="371" spans="1:1" x14ac:dyDescent="0.2">
      <c r="A371" s="8" t="s">
        <v>1284</v>
      </c>
    </row>
    <row r="372" spans="1:1" x14ac:dyDescent="0.2">
      <c r="A372" s="8" t="s">
        <v>1285</v>
      </c>
    </row>
    <row r="373" spans="1:1" x14ac:dyDescent="0.2">
      <c r="A373" s="8" t="s">
        <v>1286</v>
      </c>
    </row>
    <row r="374" spans="1:1" x14ac:dyDescent="0.2">
      <c r="A374" s="8" t="s">
        <v>1287</v>
      </c>
    </row>
    <row r="375" spans="1:1" x14ac:dyDescent="0.2">
      <c r="A375" s="8" t="s">
        <v>1288</v>
      </c>
    </row>
    <row r="376" spans="1:1" x14ac:dyDescent="0.2">
      <c r="A376" s="8" t="s">
        <v>1289</v>
      </c>
    </row>
    <row r="377" spans="1:1" x14ac:dyDescent="0.2">
      <c r="A377" s="8" t="s">
        <v>1290</v>
      </c>
    </row>
    <row r="378" spans="1:1" x14ac:dyDescent="0.2">
      <c r="A378" s="8" t="s">
        <v>1291</v>
      </c>
    </row>
    <row r="379" spans="1:1" x14ac:dyDescent="0.2">
      <c r="A379" s="8" t="s">
        <v>1292</v>
      </c>
    </row>
    <row r="380" spans="1:1" x14ac:dyDescent="0.2">
      <c r="A380" s="8" t="s">
        <v>1293</v>
      </c>
    </row>
    <row r="381" spans="1:1" x14ac:dyDescent="0.2">
      <c r="A381" s="8" t="s">
        <v>1294</v>
      </c>
    </row>
    <row r="382" spans="1:1" x14ac:dyDescent="0.2">
      <c r="A382" s="8" t="s">
        <v>1295</v>
      </c>
    </row>
    <row r="383" spans="1:1" x14ac:dyDescent="0.2">
      <c r="A383" s="8" t="s">
        <v>1296</v>
      </c>
    </row>
    <row r="384" spans="1:1" x14ac:dyDescent="0.2">
      <c r="A384" s="8" t="s">
        <v>1297</v>
      </c>
    </row>
    <row r="385" spans="1:1" x14ac:dyDescent="0.2">
      <c r="A385" s="8" t="s">
        <v>1298</v>
      </c>
    </row>
    <row r="386" spans="1:1" x14ac:dyDescent="0.2">
      <c r="A386" s="8" t="s">
        <v>1299</v>
      </c>
    </row>
    <row r="387" spans="1:1" x14ac:dyDescent="0.2">
      <c r="A387" s="8" t="s">
        <v>1300</v>
      </c>
    </row>
    <row r="388" spans="1:1" x14ac:dyDescent="0.2">
      <c r="A388" s="8" t="s">
        <v>1301</v>
      </c>
    </row>
    <row r="389" spans="1:1" x14ac:dyDescent="0.2">
      <c r="A389" s="8" t="s">
        <v>1302</v>
      </c>
    </row>
    <row r="390" spans="1:1" x14ac:dyDescent="0.2">
      <c r="A390" s="8" t="s">
        <v>1303</v>
      </c>
    </row>
    <row r="391" spans="1:1" x14ac:dyDescent="0.2">
      <c r="A391" s="8" t="s">
        <v>1304</v>
      </c>
    </row>
    <row r="392" spans="1:1" x14ac:dyDescent="0.2">
      <c r="A392" s="8" t="s">
        <v>1305</v>
      </c>
    </row>
    <row r="393" spans="1:1" x14ac:dyDescent="0.2">
      <c r="A393" s="8" t="s">
        <v>1306</v>
      </c>
    </row>
    <row r="394" spans="1:1" x14ac:dyDescent="0.2">
      <c r="A394" s="8" t="s">
        <v>1307</v>
      </c>
    </row>
    <row r="395" spans="1:1" x14ac:dyDescent="0.2">
      <c r="A395" s="8" t="s">
        <v>1308</v>
      </c>
    </row>
    <row r="396" spans="1:1" x14ac:dyDescent="0.2">
      <c r="A396" s="8" t="s">
        <v>1309</v>
      </c>
    </row>
    <row r="397" spans="1:1" x14ac:dyDescent="0.2">
      <c r="A397" s="8" t="s">
        <v>1310</v>
      </c>
    </row>
    <row r="398" spans="1:1" x14ac:dyDescent="0.2">
      <c r="A398" s="8" t="s">
        <v>1311</v>
      </c>
    </row>
    <row r="399" spans="1:1" x14ac:dyDescent="0.2">
      <c r="A399" s="8" t="s">
        <v>1312</v>
      </c>
    </row>
    <row r="400" spans="1:1" x14ac:dyDescent="0.2">
      <c r="A400" s="8" t="s">
        <v>1313</v>
      </c>
    </row>
    <row r="401" spans="1:1" x14ac:dyDescent="0.2">
      <c r="A401" s="8" t="s">
        <v>1314</v>
      </c>
    </row>
    <row r="402" spans="1:1" x14ac:dyDescent="0.2">
      <c r="A402" s="8" t="s">
        <v>1315</v>
      </c>
    </row>
    <row r="403" spans="1:1" x14ac:dyDescent="0.2">
      <c r="A403" s="8" t="s">
        <v>1316</v>
      </c>
    </row>
    <row r="404" spans="1:1" x14ac:dyDescent="0.2">
      <c r="A404" s="8" t="s">
        <v>1317</v>
      </c>
    </row>
    <row r="405" spans="1:1" x14ac:dyDescent="0.2">
      <c r="A405" s="8" t="s">
        <v>1318</v>
      </c>
    </row>
    <row r="406" spans="1:1" x14ac:dyDescent="0.2">
      <c r="A406" s="8" t="s">
        <v>1319</v>
      </c>
    </row>
    <row r="407" spans="1:1" x14ac:dyDescent="0.2">
      <c r="A407" s="8" t="s">
        <v>1320</v>
      </c>
    </row>
    <row r="408" spans="1:1" x14ac:dyDescent="0.2">
      <c r="A408" s="8" t="s">
        <v>1321</v>
      </c>
    </row>
    <row r="409" spans="1:1" x14ac:dyDescent="0.2">
      <c r="A409" s="8" t="s">
        <v>1322</v>
      </c>
    </row>
    <row r="410" spans="1:1" x14ac:dyDescent="0.2">
      <c r="A410" s="8" t="s">
        <v>1323</v>
      </c>
    </row>
    <row r="411" spans="1:1" x14ac:dyDescent="0.2">
      <c r="A411" s="8" t="s">
        <v>1324</v>
      </c>
    </row>
    <row r="412" spans="1:1" x14ac:dyDescent="0.2">
      <c r="A412" s="8" t="s">
        <v>1325</v>
      </c>
    </row>
    <row r="413" spans="1:1" x14ac:dyDescent="0.2">
      <c r="A413" s="8" t="s">
        <v>1326</v>
      </c>
    </row>
    <row r="414" spans="1:1" x14ac:dyDescent="0.2">
      <c r="A414" s="8" t="s">
        <v>1327</v>
      </c>
    </row>
    <row r="415" spans="1:1" x14ac:dyDescent="0.2">
      <c r="A415" s="8" t="s">
        <v>1328</v>
      </c>
    </row>
    <row r="416" spans="1:1" x14ac:dyDescent="0.2">
      <c r="A416" s="8" t="s">
        <v>1329</v>
      </c>
    </row>
    <row r="417" spans="1:1" x14ac:dyDescent="0.2">
      <c r="A417" s="8" t="s">
        <v>1330</v>
      </c>
    </row>
    <row r="418" spans="1:1" x14ac:dyDescent="0.2">
      <c r="A418" s="8" t="s">
        <v>1331</v>
      </c>
    </row>
    <row r="419" spans="1:1" x14ac:dyDescent="0.2">
      <c r="A419" s="8" t="s">
        <v>1332</v>
      </c>
    </row>
    <row r="420" spans="1:1" x14ac:dyDescent="0.2">
      <c r="A420" s="8" t="s">
        <v>1333</v>
      </c>
    </row>
    <row r="421" spans="1:1" x14ac:dyDescent="0.2">
      <c r="A421" s="8" t="s">
        <v>1334</v>
      </c>
    </row>
    <row r="422" spans="1:1" x14ac:dyDescent="0.2">
      <c r="A422" s="8" t="s">
        <v>1335</v>
      </c>
    </row>
    <row r="423" spans="1:1" x14ac:dyDescent="0.2">
      <c r="A423" s="8" t="s">
        <v>1336</v>
      </c>
    </row>
    <row r="424" spans="1:1" x14ac:dyDescent="0.2">
      <c r="A424" s="8" t="s">
        <v>1337</v>
      </c>
    </row>
    <row r="425" spans="1:1" x14ac:dyDescent="0.2">
      <c r="A425" s="8" t="s">
        <v>1338</v>
      </c>
    </row>
    <row r="426" spans="1:1" x14ac:dyDescent="0.2">
      <c r="A426" s="8" t="s">
        <v>1339</v>
      </c>
    </row>
    <row r="427" spans="1:1" x14ac:dyDescent="0.2">
      <c r="A427" s="8" t="s">
        <v>1340</v>
      </c>
    </row>
    <row r="428" spans="1:1" x14ac:dyDescent="0.2">
      <c r="A428" s="8" t="s">
        <v>1341</v>
      </c>
    </row>
    <row r="429" spans="1:1" x14ac:dyDescent="0.2">
      <c r="A429" s="8" t="s">
        <v>1342</v>
      </c>
    </row>
    <row r="430" spans="1:1" x14ac:dyDescent="0.2">
      <c r="A430" s="8" t="s">
        <v>1343</v>
      </c>
    </row>
    <row r="431" spans="1:1" x14ac:dyDescent="0.2">
      <c r="A431" s="8" t="s">
        <v>1344</v>
      </c>
    </row>
    <row r="432" spans="1:1" x14ac:dyDescent="0.2">
      <c r="A432" s="8" t="s">
        <v>1345</v>
      </c>
    </row>
    <row r="433" spans="1:1" x14ac:dyDescent="0.2">
      <c r="A433" s="8" t="s">
        <v>1346</v>
      </c>
    </row>
    <row r="434" spans="1:1" x14ac:dyDescent="0.2">
      <c r="A434" s="8" t="s">
        <v>1347</v>
      </c>
    </row>
    <row r="435" spans="1:1" x14ac:dyDescent="0.2">
      <c r="A435" s="8" t="s">
        <v>1348</v>
      </c>
    </row>
    <row r="436" spans="1:1" x14ac:dyDescent="0.2">
      <c r="A436" s="8" t="s">
        <v>1349</v>
      </c>
    </row>
    <row r="437" spans="1:1" x14ac:dyDescent="0.2">
      <c r="A437" s="8" t="s">
        <v>1350</v>
      </c>
    </row>
    <row r="438" spans="1:1" x14ac:dyDescent="0.2">
      <c r="A438" s="8" t="s">
        <v>1351</v>
      </c>
    </row>
    <row r="439" spans="1:1" x14ac:dyDescent="0.2">
      <c r="A439" s="8" t="s">
        <v>1352</v>
      </c>
    </row>
    <row r="440" spans="1:1" x14ac:dyDescent="0.2">
      <c r="A440" s="8" t="s">
        <v>1353</v>
      </c>
    </row>
    <row r="441" spans="1:1" x14ac:dyDescent="0.2">
      <c r="A441" s="8" t="s">
        <v>1354</v>
      </c>
    </row>
    <row r="442" spans="1:1" x14ac:dyDescent="0.2">
      <c r="A442" s="8" t="s">
        <v>1355</v>
      </c>
    </row>
    <row r="443" spans="1:1" x14ac:dyDescent="0.2">
      <c r="A443" s="8" t="s">
        <v>1356</v>
      </c>
    </row>
    <row r="444" spans="1:1" x14ac:dyDescent="0.2">
      <c r="A444" s="8" t="s">
        <v>1357</v>
      </c>
    </row>
    <row r="445" spans="1:1" x14ac:dyDescent="0.2">
      <c r="A445" s="8" t="s">
        <v>1358</v>
      </c>
    </row>
    <row r="446" spans="1:1" x14ac:dyDescent="0.2">
      <c r="A446" s="8" t="s">
        <v>1359</v>
      </c>
    </row>
    <row r="447" spans="1:1" x14ac:dyDescent="0.2">
      <c r="A447" s="8" t="s">
        <v>1360</v>
      </c>
    </row>
    <row r="448" spans="1:1" x14ac:dyDescent="0.2">
      <c r="A448" s="8" t="s">
        <v>1361</v>
      </c>
    </row>
    <row r="449" spans="1:1" x14ac:dyDescent="0.2">
      <c r="A449" s="8" t="s">
        <v>1362</v>
      </c>
    </row>
    <row r="450" spans="1:1" x14ac:dyDescent="0.2">
      <c r="A450" s="8" t="s">
        <v>1363</v>
      </c>
    </row>
    <row r="451" spans="1:1" x14ac:dyDescent="0.2">
      <c r="A451" s="8" t="s">
        <v>1364</v>
      </c>
    </row>
    <row r="452" spans="1:1" x14ac:dyDescent="0.2">
      <c r="A452" s="8" t="s">
        <v>1365</v>
      </c>
    </row>
    <row r="453" spans="1:1" x14ac:dyDescent="0.2">
      <c r="A453" s="8" t="s">
        <v>1366</v>
      </c>
    </row>
    <row r="454" spans="1:1" x14ac:dyDescent="0.2">
      <c r="A454" s="8" t="s">
        <v>1367</v>
      </c>
    </row>
    <row r="455" spans="1:1" x14ac:dyDescent="0.2">
      <c r="A455" s="8" t="s">
        <v>1368</v>
      </c>
    </row>
    <row r="456" spans="1:1" x14ac:dyDescent="0.2">
      <c r="A456" s="8" t="s">
        <v>1369</v>
      </c>
    </row>
    <row r="457" spans="1:1" x14ac:dyDescent="0.2">
      <c r="A457" s="8" t="s">
        <v>1370</v>
      </c>
    </row>
    <row r="458" spans="1:1" x14ac:dyDescent="0.2">
      <c r="A458" s="8" t="s">
        <v>1371</v>
      </c>
    </row>
    <row r="459" spans="1:1" x14ac:dyDescent="0.2">
      <c r="A459" s="8" t="s">
        <v>1372</v>
      </c>
    </row>
    <row r="460" spans="1:1" x14ac:dyDescent="0.2">
      <c r="A460" s="8" t="s">
        <v>1373</v>
      </c>
    </row>
    <row r="461" spans="1:1" x14ac:dyDescent="0.2">
      <c r="A461" s="8" t="s">
        <v>1374</v>
      </c>
    </row>
    <row r="462" spans="1:1" x14ac:dyDescent="0.2">
      <c r="A462" s="8" t="s">
        <v>1375</v>
      </c>
    </row>
    <row r="463" spans="1:1" x14ac:dyDescent="0.2">
      <c r="A463" s="8" t="s">
        <v>1376</v>
      </c>
    </row>
    <row r="464" spans="1:1" x14ac:dyDescent="0.2">
      <c r="A464" s="8" t="s">
        <v>1377</v>
      </c>
    </row>
    <row r="465" spans="1:1" x14ac:dyDescent="0.2">
      <c r="A465" s="8" t="s">
        <v>1378</v>
      </c>
    </row>
    <row r="466" spans="1:1" x14ac:dyDescent="0.2">
      <c r="A466" s="8" t="s">
        <v>1379</v>
      </c>
    </row>
    <row r="467" spans="1:1" x14ac:dyDescent="0.2">
      <c r="A467" s="8" t="s">
        <v>1380</v>
      </c>
    </row>
    <row r="468" spans="1:1" x14ac:dyDescent="0.2">
      <c r="A468" s="8" t="s">
        <v>1381</v>
      </c>
    </row>
    <row r="469" spans="1:1" x14ac:dyDescent="0.2">
      <c r="A469" s="8" t="s">
        <v>1382</v>
      </c>
    </row>
    <row r="470" spans="1:1" x14ac:dyDescent="0.2">
      <c r="A470" s="8" t="s">
        <v>1383</v>
      </c>
    </row>
    <row r="471" spans="1:1" x14ac:dyDescent="0.2">
      <c r="A471" s="8" t="s">
        <v>1384</v>
      </c>
    </row>
    <row r="472" spans="1:1" x14ac:dyDescent="0.2">
      <c r="A472" s="8" t="s">
        <v>1385</v>
      </c>
    </row>
    <row r="473" spans="1:1" x14ac:dyDescent="0.2">
      <c r="A473" s="8" t="s">
        <v>1386</v>
      </c>
    </row>
    <row r="474" spans="1:1" x14ac:dyDescent="0.2">
      <c r="A474" s="8" t="s">
        <v>1387</v>
      </c>
    </row>
    <row r="475" spans="1:1" x14ac:dyDescent="0.2">
      <c r="A475" s="8" t="s">
        <v>1388</v>
      </c>
    </row>
    <row r="476" spans="1:1" x14ac:dyDescent="0.2">
      <c r="A476" s="8" t="s">
        <v>1389</v>
      </c>
    </row>
    <row r="477" spans="1:1" x14ac:dyDescent="0.2">
      <c r="A477" s="8" t="s">
        <v>1390</v>
      </c>
    </row>
    <row r="478" spans="1:1" x14ac:dyDescent="0.2">
      <c r="A478" s="8" t="s">
        <v>1391</v>
      </c>
    </row>
    <row r="479" spans="1:1" x14ac:dyDescent="0.2">
      <c r="A479" s="8" t="s">
        <v>1392</v>
      </c>
    </row>
    <row r="480" spans="1:1" x14ac:dyDescent="0.2">
      <c r="A480" s="8" t="s">
        <v>1393</v>
      </c>
    </row>
    <row r="481" spans="1:1" x14ac:dyDescent="0.2">
      <c r="A481" s="8" t="s">
        <v>1394</v>
      </c>
    </row>
    <row r="482" spans="1:1" x14ac:dyDescent="0.2">
      <c r="A482" s="8" t="s">
        <v>1395</v>
      </c>
    </row>
    <row r="483" spans="1:1" x14ac:dyDescent="0.2">
      <c r="A483" s="8" t="s">
        <v>1396</v>
      </c>
    </row>
    <row r="484" spans="1:1" x14ac:dyDescent="0.2">
      <c r="A484" s="8" t="s">
        <v>1397</v>
      </c>
    </row>
    <row r="485" spans="1:1" x14ac:dyDescent="0.2">
      <c r="A485" s="8" t="s">
        <v>1398</v>
      </c>
    </row>
    <row r="486" spans="1:1" x14ac:dyDescent="0.2">
      <c r="A486" s="8" t="s">
        <v>1399</v>
      </c>
    </row>
    <row r="487" spans="1:1" x14ac:dyDescent="0.2">
      <c r="A487" s="8" t="s">
        <v>1400</v>
      </c>
    </row>
    <row r="488" spans="1:1" x14ac:dyDescent="0.2">
      <c r="A488" s="8" t="s">
        <v>1401</v>
      </c>
    </row>
    <row r="489" spans="1:1" x14ac:dyDescent="0.2">
      <c r="A489" s="8" t="s">
        <v>1402</v>
      </c>
    </row>
    <row r="490" spans="1:1" x14ac:dyDescent="0.2">
      <c r="A490" s="8" t="s">
        <v>1403</v>
      </c>
    </row>
    <row r="491" spans="1:1" x14ac:dyDescent="0.2">
      <c r="A491" s="8" t="s">
        <v>1404</v>
      </c>
    </row>
    <row r="492" spans="1:1" x14ac:dyDescent="0.2">
      <c r="A492" s="8" t="s">
        <v>1405</v>
      </c>
    </row>
    <row r="493" spans="1:1" x14ac:dyDescent="0.2">
      <c r="A493" s="8" t="s">
        <v>1406</v>
      </c>
    </row>
    <row r="494" spans="1:1" x14ac:dyDescent="0.2">
      <c r="A494" s="8" t="s">
        <v>1407</v>
      </c>
    </row>
    <row r="495" spans="1:1" x14ac:dyDescent="0.2">
      <c r="A495" s="8" t="s">
        <v>1408</v>
      </c>
    </row>
    <row r="496" spans="1:1" x14ac:dyDescent="0.2">
      <c r="A496" s="8" t="s">
        <v>1409</v>
      </c>
    </row>
    <row r="497" spans="1:1" x14ac:dyDescent="0.2">
      <c r="A497" s="8" t="s">
        <v>1410</v>
      </c>
    </row>
    <row r="498" spans="1:1" x14ac:dyDescent="0.2">
      <c r="A498" s="8" t="s">
        <v>1411</v>
      </c>
    </row>
    <row r="499" spans="1:1" x14ac:dyDescent="0.2">
      <c r="A499" s="8" t="s">
        <v>1412</v>
      </c>
    </row>
    <row r="500" spans="1:1" x14ac:dyDescent="0.2">
      <c r="A500" s="8" t="s">
        <v>1413</v>
      </c>
    </row>
    <row r="501" spans="1:1" x14ac:dyDescent="0.2">
      <c r="A501" s="8" t="s">
        <v>1414</v>
      </c>
    </row>
    <row r="502" spans="1:1" x14ac:dyDescent="0.2">
      <c r="A502" s="8" t="s">
        <v>1415</v>
      </c>
    </row>
    <row r="503" spans="1:1" x14ac:dyDescent="0.2">
      <c r="A503" s="8" t="s">
        <v>1416</v>
      </c>
    </row>
    <row r="504" spans="1:1" x14ac:dyDescent="0.2">
      <c r="A504" s="8" t="s">
        <v>1417</v>
      </c>
    </row>
    <row r="505" spans="1:1" x14ac:dyDescent="0.2">
      <c r="A505" s="8" t="s">
        <v>1418</v>
      </c>
    </row>
    <row r="506" spans="1:1" x14ac:dyDescent="0.2">
      <c r="A506" s="8" t="s">
        <v>1419</v>
      </c>
    </row>
    <row r="507" spans="1:1" x14ac:dyDescent="0.2">
      <c r="A507" s="8" t="s">
        <v>1420</v>
      </c>
    </row>
    <row r="508" spans="1:1" x14ac:dyDescent="0.2">
      <c r="A508" s="8" t="s">
        <v>1421</v>
      </c>
    </row>
    <row r="509" spans="1:1" x14ac:dyDescent="0.2">
      <c r="A509" s="8" t="s">
        <v>1422</v>
      </c>
    </row>
    <row r="510" spans="1:1" x14ac:dyDescent="0.2">
      <c r="A510" s="8" t="s">
        <v>1423</v>
      </c>
    </row>
    <row r="511" spans="1:1" x14ac:dyDescent="0.2">
      <c r="A511" s="8" t="s">
        <v>1424</v>
      </c>
    </row>
    <row r="512" spans="1:1" x14ac:dyDescent="0.2">
      <c r="A512" s="8" t="s">
        <v>1425</v>
      </c>
    </row>
    <row r="513" spans="1:1" x14ac:dyDescent="0.2">
      <c r="A513" s="8" t="s">
        <v>1426</v>
      </c>
    </row>
    <row r="514" spans="1:1" x14ac:dyDescent="0.2">
      <c r="A514" s="8" t="s">
        <v>1427</v>
      </c>
    </row>
    <row r="515" spans="1:1" x14ac:dyDescent="0.2">
      <c r="A515" s="8" t="s">
        <v>1428</v>
      </c>
    </row>
    <row r="516" spans="1:1" x14ac:dyDescent="0.2">
      <c r="A516" s="8" t="s">
        <v>1429</v>
      </c>
    </row>
    <row r="517" spans="1:1" x14ac:dyDescent="0.2">
      <c r="A517" s="8" t="s">
        <v>1430</v>
      </c>
    </row>
    <row r="518" spans="1:1" x14ac:dyDescent="0.2">
      <c r="A518" s="8" t="s">
        <v>1431</v>
      </c>
    </row>
    <row r="519" spans="1:1" x14ac:dyDescent="0.2">
      <c r="A519" s="8" t="s">
        <v>1432</v>
      </c>
    </row>
    <row r="520" spans="1:1" x14ac:dyDescent="0.2">
      <c r="A520" s="8" t="s">
        <v>1433</v>
      </c>
    </row>
    <row r="521" spans="1:1" x14ac:dyDescent="0.2">
      <c r="A521" s="8" t="s">
        <v>1434</v>
      </c>
    </row>
    <row r="522" spans="1:1" x14ac:dyDescent="0.2">
      <c r="A522" s="8" t="s">
        <v>1435</v>
      </c>
    </row>
    <row r="523" spans="1:1" x14ac:dyDescent="0.2">
      <c r="A523" s="8" t="s">
        <v>1436</v>
      </c>
    </row>
    <row r="524" spans="1:1" x14ac:dyDescent="0.2">
      <c r="A524" s="8" t="s">
        <v>1437</v>
      </c>
    </row>
    <row r="525" spans="1:1" x14ac:dyDescent="0.2">
      <c r="A525" s="8" t="s">
        <v>1438</v>
      </c>
    </row>
    <row r="526" spans="1:1" x14ac:dyDescent="0.2">
      <c r="A526" s="8" t="s">
        <v>1439</v>
      </c>
    </row>
    <row r="527" spans="1:1" x14ac:dyDescent="0.2">
      <c r="A527" s="8" t="s">
        <v>1440</v>
      </c>
    </row>
    <row r="528" spans="1:1" x14ac:dyDescent="0.2">
      <c r="A528" s="8" t="s">
        <v>1441</v>
      </c>
    </row>
    <row r="529" spans="1:1" x14ac:dyDescent="0.2">
      <c r="A529" s="8" t="s">
        <v>1442</v>
      </c>
    </row>
    <row r="530" spans="1:1" x14ac:dyDescent="0.2">
      <c r="A530" s="8" t="s">
        <v>1443</v>
      </c>
    </row>
    <row r="531" spans="1:1" x14ac:dyDescent="0.2">
      <c r="A531" s="8" t="s">
        <v>1444</v>
      </c>
    </row>
    <row r="532" spans="1:1" x14ac:dyDescent="0.2">
      <c r="A532" s="8" t="s">
        <v>1445</v>
      </c>
    </row>
    <row r="533" spans="1:1" x14ac:dyDescent="0.2">
      <c r="A533" s="8" t="s">
        <v>1446</v>
      </c>
    </row>
    <row r="534" spans="1:1" x14ac:dyDescent="0.2">
      <c r="A534" s="8" t="s">
        <v>1447</v>
      </c>
    </row>
    <row r="535" spans="1:1" x14ac:dyDescent="0.2">
      <c r="A535" s="8" t="s">
        <v>1448</v>
      </c>
    </row>
    <row r="536" spans="1:1" x14ac:dyDescent="0.2">
      <c r="A536" s="8" t="s">
        <v>1449</v>
      </c>
    </row>
    <row r="537" spans="1:1" x14ac:dyDescent="0.2">
      <c r="A537" s="8" t="s">
        <v>1450</v>
      </c>
    </row>
    <row r="538" spans="1:1" x14ac:dyDescent="0.2">
      <c r="A538" s="8" t="s">
        <v>1451</v>
      </c>
    </row>
    <row r="539" spans="1:1" x14ac:dyDescent="0.2">
      <c r="A539" s="8" t="s">
        <v>1452</v>
      </c>
    </row>
    <row r="540" spans="1:1" x14ac:dyDescent="0.2">
      <c r="A540" s="8" t="s">
        <v>1453</v>
      </c>
    </row>
    <row r="541" spans="1:1" x14ac:dyDescent="0.2">
      <c r="A541" s="8" t="s">
        <v>1454</v>
      </c>
    </row>
    <row r="542" spans="1:1" x14ac:dyDescent="0.2">
      <c r="A542" s="8" t="s">
        <v>1455</v>
      </c>
    </row>
    <row r="543" spans="1:1" x14ac:dyDescent="0.2">
      <c r="A543" s="8" t="s">
        <v>1456</v>
      </c>
    </row>
    <row r="544" spans="1:1" x14ac:dyDescent="0.2">
      <c r="A544" s="8" t="s">
        <v>1457</v>
      </c>
    </row>
    <row r="545" spans="1:1" x14ac:dyDescent="0.2">
      <c r="A545" s="8" t="s">
        <v>1458</v>
      </c>
    </row>
    <row r="546" spans="1:1" x14ac:dyDescent="0.2">
      <c r="A546" s="8" t="s">
        <v>1459</v>
      </c>
    </row>
    <row r="547" spans="1:1" x14ac:dyDescent="0.2">
      <c r="A547" s="8" t="s">
        <v>1460</v>
      </c>
    </row>
    <row r="548" spans="1:1" x14ac:dyDescent="0.2">
      <c r="A548" s="8" t="s">
        <v>1461</v>
      </c>
    </row>
    <row r="549" spans="1:1" x14ac:dyDescent="0.2">
      <c r="A549" s="8" t="s">
        <v>1462</v>
      </c>
    </row>
    <row r="550" spans="1:1" x14ac:dyDescent="0.2">
      <c r="A550" s="8" t="s">
        <v>1463</v>
      </c>
    </row>
    <row r="551" spans="1:1" x14ac:dyDescent="0.2">
      <c r="A551" s="8" t="s">
        <v>1464</v>
      </c>
    </row>
    <row r="552" spans="1:1" x14ac:dyDescent="0.2">
      <c r="A552" s="8" t="s">
        <v>1465</v>
      </c>
    </row>
    <row r="553" spans="1:1" x14ac:dyDescent="0.2">
      <c r="A553" s="8" t="s">
        <v>1466</v>
      </c>
    </row>
    <row r="554" spans="1:1" x14ac:dyDescent="0.2">
      <c r="A554" s="8" t="s">
        <v>1467</v>
      </c>
    </row>
    <row r="555" spans="1:1" x14ac:dyDescent="0.2">
      <c r="A555" s="8" t="s">
        <v>1468</v>
      </c>
    </row>
    <row r="556" spans="1:1" x14ac:dyDescent="0.2">
      <c r="A556" s="8" t="s">
        <v>1469</v>
      </c>
    </row>
    <row r="557" spans="1:1" x14ac:dyDescent="0.2">
      <c r="A557" s="8" t="s">
        <v>1470</v>
      </c>
    </row>
    <row r="558" spans="1:1" x14ac:dyDescent="0.2">
      <c r="A558" s="8" t="s">
        <v>1471</v>
      </c>
    </row>
    <row r="559" spans="1:1" x14ac:dyDescent="0.2">
      <c r="A559" s="8" t="s">
        <v>1472</v>
      </c>
    </row>
    <row r="560" spans="1:1" x14ac:dyDescent="0.2">
      <c r="A560" s="8" t="s">
        <v>1473</v>
      </c>
    </row>
    <row r="561" spans="1:1" x14ac:dyDescent="0.2">
      <c r="A561" s="8" t="s">
        <v>1474</v>
      </c>
    </row>
    <row r="562" spans="1:1" x14ac:dyDescent="0.2">
      <c r="A562" s="8" t="s">
        <v>1475</v>
      </c>
    </row>
    <row r="563" spans="1:1" x14ac:dyDescent="0.2">
      <c r="A563" s="8" t="s">
        <v>1476</v>
      </c>
    </row>
    <row r="564" spans="1:1" x14ac:dyDescent="0.2">
      <c r="A564" s="8" t="s">
        <v>1477</v>
      </c>
    </row>
    <row r="565" spans="1:1" x14ac:dyDescent="0.2">
      <c r="A565" s="8" t="s">
        <v>1478</v>
      </c>
    </row>
    <row r="566" spans="1:1" x14ac:dyDescent="0.2">
      <c r="A566" s="8" t="s">
        <v>1479</v>
      </c>
    </row>
    <row r="567" spans="1:1" x14ac:dyDescent="0.2">
      <c r="A567" s="8" t="s">
        <v>1480</v>
      </c>
    </row>
    <row r="568" spans="1:1" x14ac:dyDescent="0.2">
      <c r="A568" s="8" t="s">
        <v>1481</v>
      </c>
    </row>
    <row r="569" spans="1:1" x14ac:dyDescent="0.2">
      <c r="A569" s="8" t="s">
        <v>1482</v>
      </c>
    </row>
    <row r="570" spans="1:1" x14ac:dyDescent="0.2">
      <c r="A570" s="8" t="s">
        <v>1483</v>
      </c>
    </row>
    <row r="571" spans="1:1" x14ac:dyDescent="0.2">
      <c r="A571" s="8" t="s">
        <v>1484</v>
      </c>
    </row>
    <row r="572" spans="1:1" x14ac:dyDescent="0.2">
      <c r="A572" s="8" t="s">
        <v>1485</v>
      </c>
    </row>
    <row r="573" spans="1:1" x14ac:dyDescent="0.2">
      <c r="A573" s="8" t="s">
        <v>1486</v>
      </c>
    </row>
    <row r="574" spans="1:1" x14ac:dyDescent="0.2">
      <c r="A574" s="8" t="s">
        <v>1487</v>
      </c>
    </row>
    <row r="575" spans="1:1" x14ac:dyDescent="0.2">
      <c r="A575" s="8" t="s">
        <v>1488</v>
      </c>
    </row>
    <row r="576" spans="1:1" x14ac:dyDescent="0.2">
      <c r="A576" s="8" t="s">
        <v>1489</v>
      </c>
    </row>
    <row r="577" spans="1:1" x14ac:dyDescent="0.2">
      <c r="A577" s="8" t="s">
        <v>1490</v>
      </c>
    </row>
    <row r="578" spans="1:1" x14ac:dyDescent="0.2">
      <c r="A578" s="8" t="s">
        <v>1491</v>
      </c>
    </row>
    <row r="579" spans="1:1" x14ac:dyDescent="0.2">
      <c r="A579" s="8" t="s">
        <v>1492</v>
      </c>
    </row>
    <row r="580" spans="1:1" x14ac:dyDescent="0.2">
      <c r="A580" s="8" t="s">
        <v>1493</v>
      </c>
    </row>
    <row r="581" spans="1:1" x14ac:dyDescent="0.2">
      <c r="A581" s="8" t="s">
        <v>1494</v>
      </c>
    </row>
    <row r="582" spans="1:1" x14ac:dyDescent="0.2">
      <c r="A582" s="8" t="s">
        <v>1495</v>
      </c>
    </row>
    <row r="583" spans="1:1" x14ac:dyDescent="0.2">
      <c r="A583" s="8" t="s">
        <v>1496</v>
      </c>
    </row>
    <row r="584" spans="1:1" x14ac:dyDescent="0.2">
      <c r="A584" s="8" t="s">
        <v>1497</v>
      </c>
    </row>
    <row r="585" spans="1:1" x14ac:dyDescent="0.2">
      <c r="A585" s="8" t="s">
        <v>1498</v>
      </c>
    </row>
    <row r="586" spans="1:1" x14ac:dyDescent="0.2">
      <c r="A586" s="8" t="s">
        <v>1499</v>
      </c>
    </row>
    <row r="587" spans="1:1" x14ac:dyDescent="0.2">
      <c r="A587" s="8" t="s">
        <v>1500</v>
      </c>
    </row>
    <row r="588" spans="1:1" x14ac:dyDescent="0.2">
      <c r="A588" s="8" t="s">
        <v>1501</v>
      </c>
    </row>
    <row r="589" spans="1:1" x14ac:dyDescent="0.2">
      <c r="A589" s="8" t="s">
        <v>1502</v>
      </c>
    </row>
    <row r="590" spans="1:1" x14ac:dyDescent="0.2">
      <c r="A590" s="8" t="s">
        <v>1503</v>
      </c>
    </row>
    <row r="591" spans="1:1" x14ac:dyDescent="0.2">
      <c r="A591" s="8" t="s">
        <v>1504</v>
      </c>
    </row>
    <row r="592" spans="1:1" x14ac:dyDescent="0.2">
      <c r="A592" s="8" t="s">
        <v>1505</v>
      </c>
    </row>
    <row r="593" spans="1:1" x14ac:dyDescent="0.2">
      <c r="A593" s="8" t="s">
        <v>1506</v>
      </c>
    </row>
    <row r="594" spans="1:1" x14ac:dyDescent="0.2">
      <c r="A594" s="8" t="s">
        <v>1507</v>
      </c>
    </row>
    <row r="595" spans="1:1" x14ac:dyDescent="0.2">
      <c r="A595" s="8" t="s">
        <v>1508</v>
      </c>
    </row>
    <row r="596" spans="1:1" x14ac:dyDescent="0.2">
      <c r="A596" s="8" t="s">
        <v>1509</v>
      </c>
    </row>
    <row r="597" spans="1:1" x14ac:dyDescent="0.2">
      <c r="A597" s="8" t="s">
        <v>1510</v>
      </c>
    </row>
    <row r="598" spans="1:1" x14ac:dyDescent="0.2">
      <c r="A598" s="8" t="s">
        <v>1511</v>
      </c>
    </row>
    <row r="599" spans="1:1" x14ac:dyDescent="0.2">
      <c r="A599" s="8" t="s">
        <v>1512</v>
      </c>
    </row>
    <row r="600" spans="1:1" x14ac:dyDescent="0.2">
      <c r="A600" s="8" t="s">
        <v>1513</v>
      </c>
    </row>
    <row r="601" spans="1:1" x14ac:dyDescent="0.2">
      <c r="A601" s="8" t="s">
        <v>1514</v>
      </c>
    </row>
    <row r="602" spans="1:1" x14ac:dyDescent="0.2">
      <c r="A602" s="8" t="s">
        <v>1515</v>
      </c>
    </row>
    <row r="603" spans="1:1" x14ac:dyDescent="0.2">
      <c r="A603" s="8" t="s">
        <v>1516</v>
      </c>
    </row>
    <row r="604" spans="1:1" x14ac:dyDescent="0.2">
      <c r="A604" s="8" t="s">
        <v>1517</v>
      </c>
    </row>
    <row r="605" spans="1:1" x14ac:dyDescent="0.2">
      <c r="A605" s="8" t="s">
        <v>1518</v>
      </c>
    </row>
    <row r="606" spans="1:1" x14ac:dyDescent="0.2">
      <c r="A606" s="8" t="s">
        <v>1519</v>
      </c>
    </row>
    <row r="607" spans="1:1" x14ac:dyDescent="0.2">
      <c r="A607" s="8" t="s">
        <v>1520</v>
      </c>
    </row>
    <row r="608" spans="1:1" x14ac:dyDescent="0.2">
      <c r="A608" s="8" t="s">
        <v>1521</v>
      </c>
    </row>
    <row r="609" spans="1:1" x14ac:dyDescent="0.2">
      <c r="A609" s="8" t="s">
        <v>1522</v>
      </c>
    </row>
    <row r="610" spans="1:1" x14ac:dyDescent="0.2">
      <c r="A610" s="8" t="s">
        <v>1523</v>
      </c>
    </row>
    <row r="611" spans="1:1" x14ac:dyDescent="0.2">
      <c r="A611" s="8" t="s">
        <v>1524</v>
      </c>
    </row>
    <row r="612" spans="1:1" x14ac:dyDescent="0.2">
      <c r="A612" s="8" t="s">
        <v>1525</v>
      </c>
    </row>
    <row r="613" spans="1:1" x14ac:dyDescent="0.2">
      <c r="A613" s="8" t="s">
        <v>1526</v>
      </c>
    </row>
    <row r="614" spans="1:1" x14ac:dyDescent="0.2">
      <c r="A614" s="8" t="s">
        <v>1527</v>
      </c>
    </row>
    <row r="615" spans="1:1" x14ac:dyDescent="0.2">
      <c r="A615" s="8" t="s">
        <v>1528</v>
      </c>
    </row>
    <row r="616" spans="1:1" x14ac:dyDescent="0.2">
      <c r="A616" s="8" t="s">
        <v>1529</v>
      </c>
    </row>
    <row r="617" spans="1:1" x14ac:dyDescent="0.2">
      <c r="A617" s="8" t="s">
        <v>1530</v>
      </c>
    </row>
    <row r="618" spans="1:1" x14ac:dyDescent="0.2">
      <c r="A618" s="8" t="s">
        <v>1531</v>
      </c>
    </row>
    <row r="619" spans="1:1" x14ac:dyDescent="0.2">
      <c r="A619" s="8" t="s">
        <v>1532</v>
      </c>
    </row>
    <row r="620" spans="1:1" x14ac:dyDescent="0.2">
      <c r="A620" s="8" t="s">
        <v>1533</v>
      </c>
    </row>
    <row r="621" spans="1:1" x14ac:dyDescent="0.2">
      <c r="A621" s="8" t="s">
        <v>1534</v>
      </c>
    </row>
    <row r="622" spans="1:1" x14ac:dyDescent="0.2">
      <c r="A622" s="8" t="s">
        <v>1535</v>
      </c>
    </row>
    <row r="623" spans="1:1" x14ac:dyDescent="0.2">
      <c r="A623" s="8" t="s">
        <v>1536</v>
      </c>
    </row>
    <row r="624" spans="1:1" x14ac:dyDescent="0.2">
      <c r="A624" s="8" t="s">
        <v>1537</v>
      </c>
    </row>
    <row r="625" spans="1:1" x14ac:dyDescent="0.2">
      <c r="A625" s="8" t="s">
        <v>1538</v>
      </c>
    </row>
    <row r="626" spans="1:1" x14ac:dyDescent="0.2">
      <c r="A626" s="8" t="s">
        <v>1539</v>
      </c>
    </row>
    <row r="627" spans="1:1" x14ac:dyDescent="0.2">
      <c r="A627" s="8" t="s">
        <v>1540</v>
      </c>
    </row>
    <row r="628" spans="1:1" x14ac:dyDescent="0.2">
      <c r="A628" s="8" t="s">
        <v>1541</v>
      </c>
    </row>
    <row r="629" spans="1:1" x14ac:dyDescent="0.2">
      <c r="A629" s="8" t="s">
        <v>1542</v>
      </c>
    </row>
    <row r="630" spans="1:1" x14ac:dyDescent="0.2">
      <c r="A630" s="8" t="s">
        <v>1543</v>
      </c>
    </row>
    <row r="631" spans="1:1" x14ac:dyDescent="0.2">
      <c r="A631" s="8" t="s">
        <v>1544</v>
      </c>
    </row>
    <row r="632" spans="1:1" x14ac:dyDescent="0.2">
      <c r="A632" s="8" t="s">
        <v>1545</v>
      </c>
    </row>
    <row r="633" spans="1:1" x14ac:dyDescent="0.2">
      <c r="A633" s="8" t="s">
        <v>1546</v>
      </c>
    </row>
    <row r="634" spans="1:1" x14ac:dyDescent="0.2">
      <c r="A634" s="8" t="s">
        <v>1547</v>
      </c>
    </row>
    <row r="635" spans="1:1" x14ac:dyDescent="0.2">
      <c r="A635" s="8" t="s">
        <v>1548</v>
      </c>
    </row>
    <row r="636" spans="1:1" x14ac:dyDescent="0.2">
      <c r="A636" s="8" t="s">
        <v>1549</v>
      </c>
    </row>
    <row r="637" spans="1:1" x14ac:dyDescent="0.2">
      <c r="A637" s="8" t="s">
        <v>1550</v>
      </c>
    </row>
    <row r="638" spans="1:1" x14ac:dyDescent="0.2">
      <c r="A638" s="8" t="s">
        <v>1551</v>
      </c>
    </row>
    <row r="639" spans="1:1" x14ac:dyDescent="0.2">
      <c r="A639" s="8" t="s">
        <v>1552</v>
      </c>
    </row>
    <row r="640" spans="1:1" x14ac:dyDescent="0.2">
      <c r="A640" s="8" t="s">
        <v>1553</v>
      </c>
    </row>
    <row r="641" spans="1:1" x14ac:dyDescent="0.2">
      <c r="A641" s="8" t="s">
        <v>1554</v>
      </c>
    </row>
    <row r="642" spans="1:1" x14ac:dyDescent="0.2">
      <c r="A642" s="8" t="s">
        <v>1555</v>
      </c>
    </row>
    <row r="643" spans="1:1" x14ac:dyDescent="0.2">
      <c r="A643" s="8" t="s">
        <v>1556</v>
      </c>
    </row>
    <row r="644" spans="1:1" x14ac:dyDescent="0.2">
      <c r="A644" s="8" t="s">
        <v>1557</v>
      </c>
    </row>
    <row r="645" spans="1:1" x14ac:dyDescent="0.2">
      <c r="A645" s="8" t="s">
        <v>1558</v>
      </c>
    </row>
    <row r="646" spans="1:1" x14ac:dyDescent="0.2">
      <c r="A646" s="8" t="s">
        <v>1559</v>
      </c>
    </row>
    <row r="647" spans="1:1" x14ac:dyDescent="0.2">
      <c r="A647" s="8" t="s">
        <v>1560</v>
      </c>
    </row>
    <row r="648" spans="1:1" x14ac:dyDescent="0.2">
      <c r="A648" s="8" t="s">
        <v>1561</v>
      </c>
    </row>
    <row r="649" spans="1:1" x14ac:dyDescent="0.2">
      <c r="A649" s="8" t="s">
        <v>1562</v>
      </c>
    </row>
    <row r="650" spans="1:1" x14ac:dyDescent="0.2">
      <c r="A650" s="8" t="s">
        <v>1563</v>
      </c>
    </row>
    <row r="651" spans="1:1" x14ac:dyDescent="0.2">
      <c r="A651" s="8" t="s">
        <v>1564</v>
      </c>
    </row>
    <row r="652" spans="1:1" x14ac:dyDescent="0.2">
      <c r="A652" s="8" t="s">
        <v>1565</v>
      </c>
    </row>
    <row r="653" spans="1:1" x14ac:dyDescent="0.2">
      <c r="A653" s="8" t="s">
        <v>1566</v>
      </c>
    </row>
    <row r="654" spans="1:1" x14ac:dyDescent="0.2">
      <c r="A654" s="8" t="s">
        <v>1567</v>
      </c>
    </row>
    <row r="655" spans="1:1" x14ac:dyDescent="0.2">
      <c r="A655" s="8" t="s">
        <v>1568</v>
      </c>
    </row>
    <row r="656" spans="1:1" x14ac:dyDescent="0.2">
      <c r="A656" s="8" t="s">
        <v>1569</v>
      </c>
    </row>
    <row r="657" spans="1:1" x14ac:dyDescent="0.2">
      <c r="A657" s="8" t="s">
        <v>1570</v>
      </c>
    </row>
    <row r="658" spans="1:1" x14ac:dyDescent="0.2">
      <c r="A658" s="8" t="s">
        <v>1571</v>
      </c>
    </row>
    <row r="659" spans="1:1" x14ac:dyDescent="0.2">
      <c r="A659" s="8" t="s">
        <v>1572</v>
      </c>
    </row>
    <row r="660" spans="1:1" x14ac:dyDescent="0.2">
      <c r="A660" s="8" t="s">
        <v>1573</v>
      </c>
    </row>
    <row r="661" spans="1:1" x14ac:dyDescent="0.2">
      <c r="A661" s="8" t="s">
        <v>1574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9"/>
  <sheetViews>
    <sheetView topLeftCell="A82" zoomScaleNormal="100" workbookViewId="0">
      <selection activeCell="F116" sqref="F116"/>
    </sheetView>
  </sheetViews>
  <sheetFormatPr defaultColWidth="9.140625" defaultRowHeight="15" x14ac:dyDescent="0.2"/>
  <cols>
    <col min="1" max="1" width="18.28515625" style="15" bestFit="1" customWidth="1"/>
    <col min="2" max="2" width="14" style="15" customWidth="1"/>
    <col min="3" max="3" width="39.5703125" style="189" bestFit="1" customWidth="1"/>
    <col min="4" max="4" width="14.7109375" style="61" customWidth="1"/>
    <col min="5" max="5" width="13.28515625" style="62" customWidth="1"/>
    <col min="6" max="6" width="9.28515625" style="63" customWidth="1"/>
    <col min="7" max="7" width="45.28515625" style="189" bestFit="1" customWidth="1"/>
    <col min="8" max="16384" width="9.140625" style="15"/>
  </cols>
  <sheetData>
    <row r="1" spans="1:7" s="14" customFormat="1" x14ac:dyDescent="0.2">
      <c r="A1" s="171" t="s">
        <v>1921</v>
      </c>
      <c r="B1" s="172" t="s">
        <v>3943</v>
      </c>
      <c r="C1" s="173" t="s">
        <v>3678</v>
      </c>
      <c r="D1" s="172" t="s">
        <v>2177</v>
      </c>
      <c r="E1" s="172">
        <v>55</v>
      </c>
      <c r="F1" s="174">
        <v>1.1499999999999999</v>
      </c>
      <c r="G1" s="175"/>
    </row>
    <row r="2" spans="1:7" s="181" customFormat="1" ht="12.75" x14ac:dyDescent="0.2">
      <c r="A2" s="176" t="s">
        <v>66</v>
      </c>
      <c r="B2" s="177" t="s">
        <v>750</v>
      </c>
      <c r="C2" s="177" t="s">
        <v>71</v>
      </c>
      <c r="D2" s="177" t="s">
        <v>1919</v>
      </c>
      <c r="E2" s="178" t="s">
        <v>1920</v>
      </c>
      <c r="F2" s="179" t="s">
        <v>2156</v>
      </c>
      <c r="G2" s="180" t="s">
        <v>748</v>
      </c>
    </row>
    <row r="3" spans="1:7" x14ac:dyDescent="0.2">
      <c r="A3" s="182" t="s">
        <v>315</v>
      </c>
      <c r="B3" s="16" t="s">
        <v>811</v>
      </c>
      <c r="C3" s="16" t="s">
        <v>320</v>
      </c>
      <c r="D3" s="183">
        <v>12.9</v>
      </c>
      <c r="E3" s="60">
        <v>700</v>
      </c>
      <c r="F3" s="156">
        <v>14.834999999999999</v>
      </c>
      <c r="G3" s="208" t="s">
        <v>316</v>
      </c>
    </row>
    <row r="4" spans="1:7" x14ac:dyDescent="0.2">
      <c r="A4" s="182" t="s">
        <v>476</v>
      </c>
      <c r="B4" s="16" t="s">
        <v>811</v>
      </c>
      <c r="C4" s="16" t="s">
        <v>479</v>
      </c>
      <c r="D4" s="183">
        <v>12.9</v>
      </c>
      <c r="E4" s="60">
        <v>700</v>
      </c>
      <c r="F4" s="156">
        <v>14.834999999999999</v>
      </c>
      <c r="G4" s="208" t="s">
        <v>477</v>
      </c>
    </row>
    <row r="5" spans="1:7" x14ac:dyDescent="0.2">
      <c r="A5" s="182" t="s">
        <v>3828</v>
      </c>
      <c r="B5" s="16" t="s">
        <v>811</v>
      </c>
      <c r="C5" s="16" t="s">
        <v>3828</v>
      </c>
      <c r="D5" s="183">
        <v>12.9</v>
      </c>
      <c r="E5" s="60">
        <v>700</v>
      </c>
      <c r="F5" s="156">
        <v>14.834999999999999</v>
      </c>
      <c r="G5" s="208" t="s">
        <v>3852</v>
      </c>
    </row>
    <row r="6" spans="1:7" x14ac:dyDescent="0.2">
      <c r="A6" s="182" t="s">
        <v>231</v>
      </c>
      <c r="B6" s="16" t="s">
        <v>811</v>
      </c>
      <c r="C6" s="16" t="s">
        <v>236</v>
      </c>
      <c r="D6" s="183">
        <v>29.9</v>
      </c>
      <c r="E6" s="60">
        <v>1640</v>
      </c>
      <c r="F6" s="156">
        <v>34.384999999999998</v>
      </c>
      <c r="G6" s="208" t="s">
        <v>232</v>
      </c>
    </row>
    <row r="7" spans="1:7" x14ac:dyDescent="0.2">
      <c r="A7" s="182" t="s">
        <v>507</v>
      </c>
      <c r="B7" s="16" t="s">
        <v>811</v>
      </c>
      <c r="C7" s="16" t="s">
        <v>511</v>
      </c>
      <c r="D7" s="183">
        <v>29.9</v>
      </c>
      <c r="E7" s="60">
        <v>1640</v>
      </c>
      <c r="F7" s="156">
        <v>34.384999999999998</v>
      </c>
      <c r="G7" s="208" t="s">
        <v>508</v>
      </c>
    </row>
    <row r="8" spans="1:7" x14ac:dyDescent="0.2">
      <c r="A8" s="182" t="s">
        <v>244</v>
      </c>
      <c r="B8" s="16" t="s">
        <v>811</v>
      </c>
      <c r="C8" s="16" t="s">
        <v>249</v>
      </c>
      <c r="D8" s="183">
        <v>34.9</v>
      </c>
      <c r="E8" s="60">
        <v>1910</v>
      </c>
      <c r="F8" s="156">
        <v>40.134999999999998</v>
      </c>
      <c r="G8" s="208" t="s">
        <v>245</v>
      </c>
    </row>
    <row r="9" spans="1:7" x14ac:dyDescent="0.2">
      <c r="A9" s="182" t="s">
        <v>382</v>
      </c>
      <c r="B9" s="16" t="s">
        <v>811</v>
      </c>
      <c r="C9" s="16" t="s">
        <v>385</v>
      </c>
      <c r="D9" s="183">
        <v>34.9</v>
      </c>
      <c r="E9" s="60">
        <v>1910</v>
      </c>
      <c r="F9" s="156">
        <v>40.134999999999998</v>
      </c>
      <c r="G9" s="208" t="s">
        <v>383</v>
      </c>
    </row>
    <row r="10" spans="1:7" x14ac:dyDescent="0.2">
      <c r="A10" s="182" t="s">
        <v>412</v>
      </c>
      <c r="B10" s="16" t="s">
        <v>811</v>
      </c>
      <c r="C10" s="16" t="s">
        <v>415</v>
      </c>
      <c r="D10" s="183">
        <v>34.9</v>
      </c>
      <c r="E10" s="60">
        <v>1910</v>
      </c>
      <c r="F10" s="156">
        <v>40.134999999999998</v>
      </c>
      <c r="G10" s="208" t="s">
        <v>413</v>
      </c>
    </row>
    <row r="11" spans="1:7" x14ac:dyDescent="0.2">
      <c r="A11" s="182" t="s">
        <v>203</v>
      </c>
      <c r="B11" s="16" t="s">
        <v>811</v>
      </c>
      <c r="C11" s="16" t="s">
        <v>208</v>
      </c>
      <c r="D11" s="183">
        <v>39.9</v>
      </c>
      <c r="E11" s="60">
        <v>2190</v>
      </c>
      <c r="F11" s="156">
        <v>45.884999999999998</v>
      </c>
      <c r="G11" s="208" t="s">
        <v>204</v>
      </c>
    </row>
    <row r="12" spans="1:7" x14ac:dyDescent="0.2">
      <c r="A12" s="182" t="s">
        <v>3829</v>
      </c>
      <c r="B12" s="16" t="s">
        <v>811</v>
      </c>
      <c r="C12" s="16" t="s">
        <v>594</v>
      </c>
      <c r="D12" s="183">
        <v>39.9</v>
      </c>
      <c r="E12" s="60">
        <v>2190</v>
      </c>
      <c r="F12" s="156">
        <v>45.884999999999998</v>
      </c>
      <c r="G12" s="208" t="s">
        <v>592</v>
      </c>
    </row>
    <row r="13" spans="1:7" x14ac:dyDescent="0.2">
      <c r="A13" s="182" t="s">
        <v>519</v>
      </c>
      <c r="B13" s="16" t="s">
        <v>811</v>
      </c>
      <c r="C13" s="16" t="s">
        <v>1937</v>
      </c>
      <c r="D13" s="183">
        <v>39.9</v>
      </c>
      <c r="E13" s="60">
        <v>2190</v>
      </c>
      <c r="F13" s="156">
        <v>45.884999999999998</v>
      </c>
      <c r="G13" s="208" t="s">
        <v>1918</v>
      </c>
    </row>
    <row r="14" spans="1:7" x14ac:dyDescent="0.2">
      <c r="A14" s="182" t="s">
        <v>591</v>
      </c>
      <c r="B14" s="16" t="s">
        <v>811</v>
      </c>
      <c r="C14" s="16" t="s">
        <v>594</v>
      </c>
      <c r="D14" s="183">
        <v>39.9</v>
      </c>
      <c r="E14" s="60">
        <v>2190</v>
      </c>
      <c r="F14" s="156">
        <v>45.884999999999998</v>
      </c>
      <c r="G14" s="208" t="s">
        <v>592</v>
      </c>
    </row>
    <row r="15" spans="1:7" x14ac:dyDescent="0.2">
      <c r="A15" s="182" t="s">
        <v>682</v>
      </c>
      <c r="B15" s="16" t="s">
        <v>811</v>
      </c>
      <c r="C15" s="16" t="s">
        <v>3679</v>
      </c>
      <c r="D15" s="183">
        <v>39.9</v>
      </c>
      <c r="E15" s="60">
        <v>2190</v>
      </c>
      <c r="F15" s="156">
        <v>45.884999999999998</v>
      </c>
      <c r="G15" s="208" t="s">
        <v>683</v>
      </c>
    </row>
    <row r="16" spans="1:7" x14ac:dyDescent="0.2">
      <c r="A16" s="182" t="s">
        <v>528</v>
      </c>
      <c r="B16" s="16" t="s">
        <v>766</v>
      </c>
      <c r="C16" s="16" t="s">
        <v>1973</v>
      </c>
      <c r="D16" s="183">
        <v>39.9</v>
      </c>
      <c r="E16" s="60">
        <v>2190</v>
      </c>
      <c r="F16" s="156">
        <v>45.884999999999998</v>
      </c>
      <c r="G16" s="208" t="s">
        <v>1965</v>
      </c>
    </row>
    <row r="17" spans="1:7" x14ac:dyDescent="0.2">
      <c r="A17" s="182" t="s">
        <v>535</v>
      </c>
      <c r="B17" s="16" t="s">
        <v>766</v>
      </c>
      <c r="C17" s="16" t="s">
        <v>3554</v>
      </c>
      <c r="D17" s="183">
        <v>39.9</v>
      </c>
      <c r="E17" s="60">
        <v>2190</v>
      </c>
      <c r="F17" s="156">
        <v>45.884999999999998</v>
      </c>
      <c r="G17" s="208" t="s">
        <v>1965</v>
      </c>
    </row>
    <row r="18" spans="1:7" x14ac:dyDescent="0.2">
      <c r="A18" s="182" t="s">
        <v>610</v>
      </c>
      <c r="B18" s="16" t="s">
        <v>811</v>
      </c>
      <c r="C18" s="16" t="s">
        <v>614</v>
      </c>
      <c r="D18" s="183">
        <v>49.9</v>
      </c>
      <c r="E18" s="60">
        <v>2740</v>
      </c>
      <c r="F18" s="156">
        <v>57.384999999999991</v>
      </c>
      <c r="G18" s="208" t="s">
        <v>611</v>
      </c>
    </row>
    <row r="19" spans="1:7" x14ac:dyDescent="0.2">
      <c r="A19" s="182" t="s">
        <v>2214</v>
      </c>
      <c r="B19" s="16" t="s">
        <v>811</v>
      </c>
      <c r="C19" s="16" t="s">
        <v>633</v>
      </c>
      <c r="D19" s="183">
        <v>49.9</v>
      </c>
      <c r="E19" s="60">
        <v>2740</v>
      </c>
      <c r="F19" s="156">
        <v>57.384999999999991</v>
      </c>
      <c r="G19" s="208" t="s">
        <v>630</v>
      </c>
    </row>
    <row r="20" spans="1:7" x14ac:dyDescent="0.2">
      <c r="A20" s="182" t="s">
        <v>629</v>
      </c>
      <c r="B20" s="16" t="s">
        <v>811</v>
      </c>
      <c r="C20" s="16" t="s">
        <v>633</v>
      </c>
      <c r="D20" s="183">
        <v>49.9</v>
      </c>
      <c r="E20" s="60">
        <v>2740</v>
      </c>
      <c r="F20" s="156">
        <v>57.384999999999991</v>
      </c>
      <c r="G20" s="208" t="s">
        <v>630</v>
      </c>
    </row>
    <row r="21" spans="1:7" x14ac:dyDescent="0.2">
      <c r="A21" s="182" t="s">
        <v>2178</v>
      </c>
      <c r="B21" s="16" t="s">
        <v>766</v>
      </c>
      <c r="C21" s="16" t="s">
        <v>1969</v>
      </c>
      <c r="D21" s="183">
        <v>49.9</v>
      </c>
      <c r="E21" s="60">
        <v>2740</v>
      </c>
      <c r="F21" s="156">
        <v>57.384999999999991</v>
      </c>
      <c r="G21" s="208" t="s">
        <v>1961</v>
      </c>
    </row>
    <row r="22" spans="1:7" x14ac:dyDescent="0.2">
      <c r="A22" s="182" t="s">
        <v>1934</v>
      </c>
      <c r="B22" s="16" t="s">
        <v>766</v>
      </c>
      <c r="C22" s="16" t="s">
        <v>3550</v>
      </c>
      <c r="D22" s="183">
        <v>49.9</v>
      </c>
      <c r="E22" s="60">
        <v>2740</v>
      </c>
      <c r="F22" s="156">
        <v>57.384999999999991</v>
      </c>
      <c r="G22" s="208" t="s">
        <v>1961</v>
      </c>
    </row>
    <row r="23" spans="1:7" x14ac:dyDescent="0.2">
      <c r="A23" s="182" t="s">
        <v>552</v>
      </c>
      <c r="B23" s="16" t="s">
        <v>860</v>
      </c>
      <c r="C23" s="16" t="s">
        <v>1957</v>
      </c>
      <c r="D23" s="183">
        <v>49.9</v>
      </c>
      <c r="E23" s="60">
        <v>2740</v>
      </c>
      <c r="F23" s="156">
        <v>57.384999999999991</v>
      </c>
      <c r="G23" s="208" t="s">
        <v>2998</v>
      </c>
    </row>
    <row r="24" spans="1:7" x14ac:dyDescent="0.2">
      <c r="A24" s="182" t="s">
        <v>628</v>
      </c>
      <c r="B24" s="16" t="s">
        <v>811</v>
      </c>
      <c r="C24" s="16" t="s">
        <v>633</v>
      </c>
      <c r="D24" s="183">
        <v>59.9</v>
      </c>
      <c r="E24" s="60">
        <v>3290</v>
      </c>
      <c r="F24" s="156">
        <v>68.884999999999991</v>
      </c>
      <c r="G24" s="208" t="s">
        <v>630</v>
      </c>
    </row>
    <row r="25" spans="1:7" x14ac:dyDescent="0.2">
      <c r="A25" s="182" t="s">
        <v>309</v>
      </c>
      <c r="B25" s="16" t="s">
        <v>860</v>
      </c>
      <c r="C25" s="16" t="s">
        <v>310</v>
      </c>
      <c r="D25" s="183">
        <v>59.9</v>
      </c>
      <c r="E25" s="60">
        <v>3290</v>
      </c>
      <c r="F25" s="156">
        <v>68.884999999999991</v>
      </c>
      <c r="G25" s="208" t="s">
        <v>2989</v>
      </c>
    </row>
    <row r="26" spans="1:7" x14ac:dyDescent="0.2">
      <c r="A26" s="182" t="s">
        <v>313</v>
      </c>
      <c r="B26" s="16" t="s">
        <v>860</v>
      </c>
      <c r="C26" s="16" t="s">
        <v>314</v>
      </c>
      <c r="D26" s="183">
        <v>59.9</v>
      </c>
      <c r="E26" s="60">
        <v>3290</v>
      </c>
      <c r="F26" s="156">
        <v>68.884999999999991</v>
      </c>
      <c r="G26" s="208" t="s">
        <v>2992</v>
      </c>
    </row>
    <row r="27" spans="1:7" x14ac:dyDescent="0.2">
      <c r="A27" s="182" t="s">
        <v>1911</v>
      </c>
      <c r="B27" s="16" t="s">
        <v>860</v>
      </c>
      <c r="C27" s="16" t="s">
        <v>1955</v>
      </c>
      <c r="D27" s="183">
        <v>59.9</v>
      </c>
      <c r="E27" s="60">
        <v>3290</v>
      </c>
      <c r="F27" s="156">
        <v>68.884999999999991</v>
      </c>
      <c r="G27" s="208" t="s">
        <v>2995</v>
      </c>
    </row>
    <row r="28" spans="1:7" x14ac:dyDescent="0.2">
      <c r="A28" s="182" t="s">
        <v>450</v>
      </c>
      <c r="B28" s="16" t="s">
        <v>860</v>
      </c>
      <c r="C28" s="16" t="s">
        <v>314</v>
      </c>
      <c r="D28" s="183">
        <v>59.9</v>
      </c>
      <c r="E28" s="60">
        <v>3290</v>
      </c>
      <c r="F28" s="156">
        <v>68.884999999999991</v>
      </c>
      <c r="G28" s="208" t="s">
        <v>2992</v>
      </c>
    </row>
    <row r="29" spans="1:7" x14ac:dyDescent="0.2">
      <c r="A29" s="182" t="s">
        <v>1912</v>
      </c>
      <c r="B29" s="16" t="s">
        <v>860</v>
      </c>
      <c r="C29" s="16" t="s">
        <v>1959</v>
      </c>
      <c r="D29" s="183">
        <v>59.9</v>
      </c>
      <c r="E29" s="60">
        <v>3290</v>
      </c>
      <c r="F29" s="156">
        <v>68.884999999999991</v>
      </c>
      <c r="G29" s="208" t="s">
        <v>3000</v>
      </c>
    </row>
    <row r="30" spans="1:7" x14ac:dyDescent="0.2">
      <c r="A30" s="182" t="s">
        <v>137</v>
      </c>
      <c r="B30" s="16" t="s">
        <v>860</v>
      </c>
      <c r="C30" s="16" t="s">
        <v>138</v>
      </c>
      <c r="D30" s="183">
        <v>69.900000000000006</v>
      </c>
      <c r="E30" s="60">
        <v>3840</v>
      </c>
      <c r="F30" s="156">
        <v>80.385000000000005</v>
      </c>
      <c r="G30" s="208" t="s">
        <v>2973</v>
      </c>
    </row>
    <row r="31" spans="1:7" x14ac:dyDescent="0.2">
      <c r="A31" s="182" t="s">
        <v>172</v>
      </c>
      <c r="B31" s="16" t="s">
        <v>860</v>
      </c>
      <c r="C31" s="16" t="s">
        <v>176</v>
      </c>
      <c r="D31" s="183">
        <v>69.900000000000006</v>
      </c>
      <c r="E31" s="60">
        <v>3840</v>
      </c>
      <c r="F31" s="156">
        <v>80.385000000000005</v>
      </c>
      <c r="G31" s="208" t="s">
        <v>173</v>
      </c>
    </row>
    <row r="32" spans="1:7" x14ac:dyDescent="0.2">
      <c r="A32" s="182" t="s">
        <v>226</v>
      </c>
      <c r="B32" s="16" t="s">
        <v>860</v>
      </c>
      <c r="C32" s="16" t="s">
        <v>1953</v>
      </c>
      <c r="D32" s="183">
        <v>69.900000000000006</v>
      </c>
      <c r="E32" s="60">
        <v>3840</v>
      </c>
      <c r="F32" s="156">
        <v>80.385000000000005</v>
      </c>
      <c r="G32" s="208" t="s">
        <v>1948</v>
      </c>
    </row>
    <row r="33" spans="1:7" x14ac:dyDescent="0.2">
      <c r="A33" s="182" t="s">
        <v>459</v>
      </c>
      <c r="B33" s="16" t="s">
        <v>860</v>
      </c>
      <c r="C33" s="16" t="s">
        <v>1956</v>
      </c>
      <c r="D33" s="183">
        <v>69.900000000000006</v>
      </c>
      <c r="E33" s="60">
        <v>3840</v>
      </c>
      <c r="F33" s="156">
        <v>80.385000000000005</v>
      </c>
      <c r="G33" s="208" t="s">
        <v>2997</v>
      </c>
    </row>
    <row r="34" spans="1:7" x14ac:dyDescent="0.2">
      <c r="A34" s="182" t="s">
        <v>1863</v>
      </c>
      <c r="B34" s="16" t="s">
        <v>860</v>
      </c>
      <c r="C34" s="16" t="s">
        <v>310</v>
      </c>
      <c r="D34" s="183">
        <v>69.900000000000006</v>
      </c>
      <c r="E34" s="60">
        <v>3840</v>
      </c>
      <c r="F34" s="156">
        <v>80.385000000000005</v>
      </c>
      <c r="G34" s="208" t="s">
        <v>2989</v>
      </c>
    </row>
    <row r="35" spans="1:7" x14ac:dyDescent="0.2">
      <c r="A35" s="182" t="s">
        <v>538</v>
      </c>
      <c r="B35" s="16" t="s">
        <v>860</v>
      </c>
      <c r="C35" s="16" t="s">
        <v>539</v>
      </c>
      <c r="D35" s="183">
        <v>69.900000000000006</v>
      </c>
      <c r="E35" s="60">
        <v>3840</v>
      </c>
      <c r="F35" s="156">
        <v>80.385000000000005</v>
      </c>
      <c r="G35" s="208" t="s">
        <v>2981</v>
      </c>
    </row>
    <row r="36" spans="1:7" x14ac:dyDescent="0.2">
      <c r="A36" s="182" t="s">
        <v>542</v>
      </c>
      <c r="B36" s="16" t="s">
        <v>860</v>
      </c>
      <c r="C36" s="16" t="s">
        <v>543</v>
      </c>
      <c r="D36" s="183">
        <v>69.900000000000006</v>
      </c>
      <c r="E36" s="60">
        <v>3840</v>
      </c>
      <c r="F36" s="156">
        <v>80.385000000000005</v>
      </c>
      <c r="G36" s="208" t="s">
        <v>2983</v>
      </c>
    </row>
    <row r="37" spans="1:7" x14ac:dyDescent="0.2">
      <c r="A37" s="182" t="s">
        <v>562</v>
      </c>
      <c r="B37" s="16" t="s">
        <v>860</v>
      </c>
      <c r="C37" s="16" t="s">
        <v>543</v>
      </c>
      <c r="D37" s="183">
        <v>69.900000000000006</v>
      </c>
      <c r="E37" s="60">
        <v>3840</v>
      </c>
      <c r="F37" s="156">
        <v>80.385000000000005</v>
      </c>
      <c r="G37" s="208" t="s">
        <v>2983</v>
      </c>
    </row>
    <row r="38" spans="1:7" x14ac:dyDescent="0.2">
      <c r="A38" s="182" t="s">
        <v>1862</v>
      </c>
      <c r="B38" s="16" t="s">
        <v>860</v>
      </c>
      <c r="C38" s="16" t="s">
        <v>310</v>
      </c>
      <c r="D38" s="183">
        <v>69.900000000000006</v>
      </c>
      <c r="E38" s="60">
        <v>3840</v>
      </c>
      <c r="F38" s="156">
        <v>80.385000000000005</v>
      </c>
      <c r="G38" s="208" t="s">
        <v>2989</v>
      </c>
    </row>
    <row r="39" spans="1:7" x14ac:dyDescent="0.2">
      <c r="A39" s="182" t="s">
        <v>657</v>
      </c>
      <c r="B39" s="16" t="s">
        <v>860</v>
      </c>
      <c r="C39" s="16" t="s">
        <v>310</v>
      </c>
      <c r="D39" s="183">
        <v>69.900000000000006</v>
      </c>
      <c r="E39" s="60">
        <v>3840</v>
      </c>
      <c r="F39" s="156">
        <v>80.385000000000005</v>
      </c>
      <c r="G39" s="208" t="s">
        <v>2989</v>
      </c>
    </row>
    <row r="40" spans="1:7" x14ac:dyDescent="0.2">
      <c r="A40" s="182" t="s">
        <v>331</v>
      </c>
      <c r="B40" s="16" t="s">
        <v>766</v>
      </c>
      <c r="C40" s="16" t="s">
        <v>335</v>
      </c>
      <c r="D40" s="183">
        <v>79.900000000000006</v>
      </c>
      <c r="E40" s="60">
        <v>4390</v>
      </c>
      <c r="F40" s="156">
        <v>91.885000000000005</v>
      </c>
      <c r="G40" s="208" t="s">
        <v>332</v>
      </c>
    </row>
    <row r="41" spans="1:7" x14ac:dyDescent="0.2">
      <c r="A41" s="182" t="s">
        <v>2187</v>
      </c>
      <c r="B41" s="16" t="s">
        <v>766</v>
      </c>
      <c r="C41" s="16" t="s">
        <v>3667</v>
      </c>
      <c r="D41" s="183">
        <v>79.900000000000006</v>
      </c>
      <c r="E41" s="60">
        <v>4390</v>
      </c>
      <c r="F41" s="156">
        <v>91.885000000000005</v>
      </c>
      <c r="G41" s="208" t="s">
        <v>332</v>
      </c>
    </row>
    <row r="42" spans="1:7" x14ac:dyDescent="0.2">
      <c r="A42" s="182" t="s">
        <v>395</v>
      </c>
      <c r="B42" s="16" t="s">
        <v>766</v>
      </c>
      <c r="C42" s="16" t="s">
        <v>1970</v>
      </c>
      <c r="D42" s="183">
        <v>79.900000000000006</v>
      </c>
      <c r="E42" s="60">
        <v>4390</v>
      </c>
      <c r="F42" s="156">
        <v>91.885000000000005</v>
      </c>
      <c r="G42" s="208" t="s">
        <v>1962</v>
      </c>
    </row>
    <row r="43" spans="1:7" x14ac:dyDescent="0.2">
      <c r="A43" s="182" t="s">
        <v>402</v>
      </c>
      <c r="B43" s="16" t="s">
        <v>766</v>
      </c>
      <c r="C43" s="16" t="s">
        <v>3552</v>
      </c>
      <c r="D43" s="183">
        <v>79.900000000000006</v>
      </c>
      <c r="E43" s="60">
        <v>4390</v>
      </c>
      <c r="F43" s="156">
        <v>91.885000000000005</v>
      </c>
      <c r="G43" s="208" t="s">
        <v>1967</v>
      </c>
    </row>
    <row r="44" spans="1:7" x14ac:dyDescent="0.2">
      <c r="A44" s="182" t="s">
        <v>2188</v>
      </c>
      <c r="B44" s="16" t="s">
        <v>766</v>
      </c>
      <c r="C44" s="16" t="s">
        <v>1974</v>
      </c>
      <c r="D44" s="183">
        <v>79.900000000000006</v>
      </c>
      <c r="E44" s="60">
        <v>4390</v>
      </c>
      <c r="F44" s="156">
        <v>91.885000000000005</v>
      </c>
      <c r="G44" s="208" t="s">
        <v>1966</v>
      </c>
    </row>
    <row r="45" spans="1:7" x14ac:dyDescent="0.2">
      <c r="A45" s="182" t="s">
        <v>547</v>
      </c>
      <c r="B45" s="16" t="s">
        <v>766</v>
      </c>
      <c r="C45" s="16" t="s">
        <v>3555</v>
      </c>
      <c r="D45" s="183">
        <v>79.900000000000006</v>
      </c>
      <c r="E45" s="60">
        <v>4390</v>
      </c>
      <c r="F45" s="156">
        <v>91.885000000000005</v>
      </c>
      <c r="G45" s="208" t="s">
        <v>1968</v>
      </c>
    </row>
    <row r="46" spans="1:7" x14ac:dyDescent="0.2">
      <c r="A46" s="182" t="s">
        <v>713</v>
      </c>
      <c r="B46" s="16" t="s">
        <v>766</v>
      </c>
      <c r="C46" s="16" t="s">
        <v>717</v>
      </c>
      <c r="D46" s="183">
        <v>79.900000000000006</v>
      </c>
      <c r="E46" s="60">
        <v>4390</v>
      </c>
      <c r="F46" s="156">
        <v>91.885000000000005</v>
      </c>
      <c r="G46" s="208" t="s">
        <v>714</v>
      </c>
    </row>
    <row r="47" spans="1:7" x14ac:dyDescent="0.2">
      <c r="A47" s="182" t="s">
        <v>2191</v>
      </c>
      <c r="B47" s="16" t="s">
        <v>766</v>
      </c>
      <c r="C47" s="16" t="s">
        <v>3557</v>
      </c>
      <c r="D47" s="183">
        <v>79.900000000000006</v>
      </c>
      <c r="E47" s="60">
        <v>4390</v>
      </c>
      <c r="F47" s="156">
        <v>91.885000000000005</v>
      </c>
      <c r="G47" s="208" t="s">
        <v>714</v>
      </c>
    </row>
    <row r="48" spans="1:7" x14ac:dyDescent="0.2">
      <c r="A48" s="182" t="s">
        <v>688</v>
      </c>
      <c r="B48" s="16" t="s">
        <v>766</v>
      </c>
      <c r="C48" s="16" t="s">
        <v>692</v>
      </c>
      <c r="D48" s="183">
        <v>89.9</v>
      </c>
      <c r="E48" s="60">
        <v>4940</v>
      </c>
      <c r="F48" s="156">
        <v>103.38500000000001</v>
      </c>
      <c r="G48" s="208" t="s">
        <v>689</v>
      </c>
    </row>
    <row r="49" spans="1:7" x14ac:dyDescent="0.2">
      <c r="A49" s="182" t="s">
        <v>2190</v>
      </c>
      <c r="B49" s="16" t="s">
        <v>766</v>
      </c>
      <c r="C49" s="16" t="s">
        <v>3556</v>
      </c>
      <c r="D49" s="183">
        <v>89.9</v>
      </c>
      <c r="E49" s="60">
        <v>4940</v>
      </c>
      <c r="F49" s="156">
        <v>103.38500000000001</v>
      </c>
      <c r="G49" s="208" t="s">
        <v>689</v>
      </c>
    </row>
    <row r="50" spans="1:7" x14ac:dyDescent="0.2">
      <c r="A50" s="182" t="s">
        <v>303</v>
      </c>
      <c r="B50" s="16" t="s">
        <v>860</v>
      </c>
      <c r="C50" s="16" t="s">
        <v>306</v>
      </c>
      <c r="D50" s="183">
        <v>89.9</v>
      </c>
      <c r="E50" s="60">
        <v>4940</v>
      </c>
      <c r="F50" s="156">
        <v>103.38500000000001</v>
      </c>
      <c r="G50" s="208" t="s">
        <v>2986</v>
      </c>
    </row>
    <row r="51" spans="1:7" x14ac:dyDescent="0.2">
      <c r="A51" s="182" t="s">
        <v>311</v>
      </c>
      <c r="B51" s="16" t="s">
        <v>860</v>
      </c>
      <c r="C51" s="16" t="s">
        <v>312</v>
      </c>
      <c r="D51" s="183">
        <v>89.9</v>
      </c>
      <c r="E51" s="60">
        <v>4940</v>
      </c>
      <c r="F51" s="156">
        <v>103.38500000000001</v>
      </c>
      <c r="G51" s="208" t="s">
        <v>2990</v>
      </c>
    </row>
    <row r="52" spans="1:7" x14ac:dyDescent="0.2">
      <c r="A52" s="182" t="s">
        <v>428</v>
      </c>
      <c r="B52" s="16" t="s">
        <v>860</v>
      </c>
      <c r="C52" s="16" t="s">
        <v>1954</v>
      </c>
      <c r="D52" s="183">
        <v>89.9</v>
      </c>
      <c r="E52" s="60">
        <v>4940</v>
      </c>
      <c r="F52" s="156">
        <v>103.38500000000001</v>
      </c>
      <c r="G52" s="208" t="s">
        <v>2993</v>
      </c>
    </row>
    <row r="53" spans="1:7" x14ac:dyDescent="0.2">
      <c r="A53" s="182" t="s">
        <v>449</v>
      </c>
      <c r="B53" s="16" t="s">
        <v>860</v>
      </c>
      <c r="C53" s="16" t="s">
        <v>312</v>
      </c>
      <c r="D53" s="183">
        <v>89.9</v>
      </c>
      <c r="E53" s="60">
        <v>4940</v>
      </c>
      <c r="F53" s="156">
        <v>103.38500000000001</v>
      </c>
      <c r="G53" s="208" t="s">
        <v>2990</v>
      </c>
    </row>
    <row r="54" spans="1:7" x14ac:dyDescent="0.2">
      <c r="A54" s="182" t="s">
        <v>564</v>
      </c>
      <c r="B54" s="16" t="s">
        <v>860</v>
      </c>
      <c r="C54" s="16" t="s">
        <v>567</v>
      </c>
      <c r="D54" s="183">
        <v>89.9</v>
      </c>
      <c r="E54" s="60">
        <v>4940</v>
      </c>
      <c r="F54" s="156">
        <v>103.38500000000001</v>
      </c>
      <c r="G54" s="208" t="s">
        <v>565</v>
      </c>
    </row>
    <row r="55" spans="1:7" x14ac:dyDescent="0.2">
      <c r="A55" s="182" t="s">
        <v>621</v>
      </c>
      <c r="B55" s="16" t="s">
        <v>860</v>
      </c>
      <c r="C55" s="16" t="s">
        <v>1958</v>
      </c>
      <c r="D55" s="183">
        <v>89.9</v>
      </c>
      <c r="E55" s="60">
        <v>4940</v>
      </c>
      <c r="F55" s="156">
        <v>103.38500000000001</v>
      </c>
      <c r="G55" s="208" t="s">
        <v>2999</v>
      </c>
    </row>
    <row r="56" spans="1:7" x14ac:dyDescent="0.2">
      <c r="A56" s="182" t="s">
        <v>741</v>
      </c>
      <c r="B56" s="16" t="s">
        <v>860</v>
      </c>
      <c r="C56" s="16" t="s">
        <v>312</v>
      </c>
      <c r="D56" s="183">
        <v>89.9</v>
      </c>
      <c r="E56" s="60">
        <v>4940</v>
      </c>
      <c r="F56" s="156">
        <v>103.38500000000001</v>
      </c>
      <c r="G56" s="208" t="s">
        <v>2990</v>
      </c>
    </row>
    <row r="57" spans="1:7" x14ac:dyDescent="0.2">
      <c r="A57" s="182" t="s">
        <v>599</v>
      </c>
      <c r="B57" s="16" t="s">
        <v>811</v>
      </c>
      <c r="C57" s="16" t="s">
        <v>603</v>
      </c>
      <c r="D57" s="183">
        <v>99.9</v>
      </c>
      <c r="E57" s="60">
        <v>5490</v>
      </c>
      <c r="F57" s="156">
        <v>114.88499999999999</v>
      </c>
      <c r="G57" s="208" t="s">
        <v>600</v>
      </c>
    </row>
    <row r="58" spans="1:7" x14ac:dyDescent="0.2">
      <c r="A58" s="182" t="s">
        <v>287</v>
      </c>
      <c r="B58" s="16" t="s">
        <v>766</v>
      </c>
      <c r="C58" s="16" t="s">
        <v>291</v>
      </c>
      <c r="D58" s="183">
        <v>99.9</v>
      </c>
      <c r="E58" s="60">
        <v>5490</v>
      </c>
      <c r="F58" s="156">
        <v>114.88499999999999</v>
      </c>
      <c r="G58" s="208" t="s">
        <v>288</v>
      </c>
    </row>
    <row r="59" spans="1:7" x14ac:dyDescent="0.2">
      <c r="A59" s="182" t="s">
        <v>2186</v>
      </c>
      <c r="B59" s="16" t="s">
        <v>766</v>
      </c>
      <c r="C59" s="16" t="s">
        <v>3551</v>
      </c>
      <c r="D59" s="183">
        <v>99.9</v>
      </c>
      <c r="E59" s="60">
        <v>5490</v>
      </c>
      <c r="F59" s="156">
        <v>114.88499999999999</v>
      </c>
      <c r="G59" s="208" t="s">
        <v>288</v>
      </c>
    </row>
    <row r="60" spans="1:7" x14ac:dyDescent="0.2">
      <c r="A60" s="182" t="s">
        <v>2125</v>
      </c>
      <c r="B60" s="16" t="s">
        <v>766</v>
      </c>
      <c r="C60" s="16" t="s">
        <v>1971</v>
      </c>
      <c r="D60" s="183">
        <v>99.9</v>
      </c>
      <c r="E60" s="60">
        <v>5490</v>
      </c>
      <c r="F60" s="156">
        <v>114.88499999999999</v>
      </c>
      <c r="G60" s="208" t="s">
        <v>1963</v>
      </c>
    </row>
    <row r="61" spans="1:7" x14ac:dyDescent="0.2">
      <c r="A61" s="182" t="s">
        <v>429</v>
      </c>
      <c r="B61" s="16" t="s">
        <v>766</v>
      </c>
      <c r="C61" s="16" t="s">
        <v>1972</v>
      </c>
      <c r="D61" s="183">
        <v>99.9</v>
      </c>
      <c r="E61" s="60">
        <v>5490</v>
      </c>
      <c r="F61" s="156">
        <v>114.88499999999999</v>
      </c>
      <c r="G61" s="208" t="s">
        <v>1964</v>
      </c>
    </row>
    <row r="62" spans="1:7" x14ac:dyDescent="0.2">
      <c r="A62" s="182" t="s">
        <v>569</v>
      </c>
      <c r="B62" s="16" t="s">
        <v>766</v>
      </c>
      <c r="C62" s="16" t="s">
        <v>573</v>
      </c>
      <c r="D62" s="183">
        <v>99.9</v>
      </c>
      <c r="E62" s="60">
        <v>5490</v>
      </c>
      <c r="F62" s="156">
        <v>114.88499999999999</v>
      </c>
      <c r="G62" s="208" t="s">
        <v>570</v>
      </c>
    </row>
    <row r="63" spans="1:7" x14ac:dyDescent="0.2">
      <c r="A63" s="182" t="s">
        <v>2189</v>
      </c>
      <c r="B63" s="16" t="s">
        <v>766</v>
      </c>
      <c r="C63" s="16" t="s">
        <v>3668</v>
      </c>
      <c r="D63" s="183">
        <v>99.9</v>
      </c>
      <c r="E63" s="60">
        <v>5490</v>
      </c>
      <c r="F63" s="156">
        <v>114.88499999999999</v>
      </c>
      <c r="G63" s="208" t="s">
        <v>570</v>
      </c>
    </row>
    <row r="64" spans="1:7" x14ac:dyDescent="0.2">
      <c r="A64" s="182" t="s">
        <v>725</v>
      </c>
      <c r="B64" s="16" t="s">
        <v>766</v>
      </c>
      <c r="C64" s="16" t="s">
        <v>728</v>
      </c>
      <c r="D64" s="183">
        <v>99.9</v>
      </c>
      <c r="E64" s="60">
        <v>5490</v>
      </c>
      <c r="F64" s="156">
        <v>114.88499999999999</v>
      </c>
      <c r="G64" s="208" t="s">
        <v>726</v>
      </c>
    </row>
    <row r="65" spans="1:7" x14ac:dyDescent="0.2">
      <c r="A65" s="182" t="s">
        <v>2192</v>
      </c>
      <c r="B65" s="16" t="s">
        <v>766</v>
      </c>
      <c r="C65" s="16" t="s">
        <v>3558</v>
      </c>
      <c r="D65" s="183">
        <v>99.9</v>
      </c>
      <c r="E65" s="60">
        <v>5490</v>
      </c>
      <c r="F65" s="156">
        <v>114.88499999999999</v>
      </c>
      <c r="G65" s="208" t="s">
        <v>726</v>
      </c>
    </row>
    <row r="66" spans="1:7" x14ac:dyDescent="0.2">
      <c r="A66" s="182" t="s">
        <v>734</v>
      </c>
      <c r="B66" s="16" t="s">
        <v>766</v>
      </c>
      <c r="C66" s="16" t="s">
        <v>737</v>
      </c>
      <c r="D66" s="183">
        <v>99.9</v>
      </c>
      <c r="E66" s="60">
        <v>5490</v>
      </c>
      <c r="F66" s="156">
        <v>114.88499999999999</v>
      </c>
      <c r="G66" s="208" t="s">
        <v>735</v>
      </c>
    </row>
    <row r="67" spans="1:7" x14ac:dyDescent="0.2">
      <c r="A67" s="182" t="s">
        <v>2193</v>
      </c>
      <c r="B67" s="16" t="s">
        <v>766</v>
      </c>
      <c r="C67" s="16" t="s">
        <v>3559</v>
      </c>
      <c r="D67" s="183">
        <v>99.9</v>
      </c>
      <c r="E67" s="60">
        <v>5490</v>
      </c>
      <c r="F67" s="156">
        <v>114.88499999999999</v>
      </c>
      <c r="G67" s="208" t="s">
        <v>735</v>
      </c>
    </row>
    <row r="68" spans="1:7" x14ac:dyDescent="0.2">
      <c r="A68" s="182" t="s">
        <v>102</v>
      </c>
      <c r="B68" s="16" t="s">
        <v>860</v>
      </c>
      <c r="C68" s="16" t="s">
        <v>107</v>
      </c>
      <c r="D68" s="183">
        <v>99.9</v>
      </c>
      <c r="E68" s="60">
        <v>5490</v>
      </c>
      <c r="F68" s="156">
        <v>114.88499999999999</v>
      </c>
      <c r="G68" s="208" t="s">
        <v>103</v>
      </c>
    </row>
    <row r="69" spans="1:7" x14ac:dyDescent="0.2">
      <c r="A69" s="182" t="s">
        <v>127</v>
      </c>
      <c r="B69" s="16" t="s">
        <v>860</v>
      </c>
      <c r="C69" s="16" t="s">
        <v>130</v>
      </c>
      <c r="D69" s="183">
        <v>99.9</v>
      </c>
      <c r="E69" s="60">
        <v>5490</v>
      </c>
      <c r="F69" s="156">
        <v>114.88499999999999</v>
      </c>
      <c r="G69" s="208" t="s">
        <v>2972</v>
      </c>
    </row>
    <row r="70" spans="1:7" x14ac:dyDescent="0.2">
      <c r="A70" s="182" t="s">
        <v>3939</v>
      </c>
      <c r="B70" s="16" t="s">
        <v>860</v>
      </c>
      <c r="C70" s="16" t="s">
        <v>3941</v>
      </c>
      <c r="D70" s="183">
        <v>119.9</v>
      </c>
      <c r="E70" s="60">
        <v>6590</v>
      </c>
      <c r="F70" s="156">
        <v>137.88499999999999</v>
      </c>
      <c r="G70" s="208" t="s">
        <v>3940</v>
      </c>
    </row>
    <row r="71" spans="1:7" x14ac:dyDescent="0.2">
      <c r="A71" s="182" t="s">
        <v>139</v>
      </c>
      <c r="B71" s="16" t="s">
        <v>860</v>
      </c>
      <c r="C71" s="16" t="s">
        <v>144</v>
      </c>
      <c r="D71" s="183">
        <v>99.9</v>
      </c>
      <c r="E71" s="60">
        <v>5490</v>
      </c>
      <c r="F71" s="156">
        <v>114.88499999999999</v>
      </c>
      <c r="G71" s="208" t="s">
        <v>140</v>
      </c>
    </row>
    <row r="72" spans="1:7" x14ac:dyDescent="0.2">
      <c r="A72" s="182" t="s">
        <v>216</v>
      </c>
      <c r="B72" s="16" t="s">
        <v>860</v>
      </c>
      <c r="C72" s="16" t="s">
        <v>220</v>
      </c>
      <c r="D72" s="183">
        <v>99.9</v>
      </c>
      <c r="E72" s="60">
        <v>5490</v>
      </c>
      <c r="F72" s="156">
        <v>114.88499999999999</v>
      </c>
      <c r="G72" s="208" t="s">
        <v>217</v>
      </c>
    </row>
    <row r="73" spans="1:7" x14ac:dyDescent="0.2">
      <c r="A73" s="182" t="s">
        <v>263</v>
      </c>
      <c r="B73" s="16" t="s">
        <v>860</v>
      </c>
      <c r="C73" s="16" t="s">
        <v>265</v>
      </c>
      <c r="D73" s="183">
        <v>99.9</v>
      </c>
      <c r="E73" s="60">
        <v>5490</v>
      </c>
      <c r="F73" s="156">
        <v>114.88499999999999</v>
      </c>
      <c r="G73" s="208" t="s">
        <v>264</v>
      </c>
    </row>
    <row r="74" spans="1:7" x14ac:dyDescent="0.2">
      <c r="A74" s="182" t="s">
        <v>271</v>
      </c>
      <c r="B74" s="16" t="s">
        <v>860</v>
      </c>
      <c r="C74" s="16" t="s">
        <v>272</v>
      </c>
      <c r="D74" s="183">
        <v>99.9</v>
      </c>
      <c r="E74" s="60">
        <v>5490</v>
      </c>
      <c r="F74" s="156">
        <v>114.88499999999999</v>
      </c>
      <c r="G74" s="208" t="s">
        <v>2974</v>
      </c>
    </row>
    <row r="75" spans="1:7" x14ac:dyDescent="0.2">
      <c r="A75" s="182" t="s">
        <v>2550</v>
      </c>
      <c r="B75" s="16" t="s">
        <v>860</v>
      </c>
      <c r="C75" s="16" t="s">
        <v>2552</v>
      </c>
      <c r="D75" s="183">
        <v>99.9</v>
      </c>
      <c r="E75" s="60">
        <v>5490</v>
      </c>
      <c r="F75" s="156">
        <v>114.88499999999999</v>
      </c>
      <c r="G75" s="208" t="s">
        <v>2988</v>
      </c>
    </row>
    <row r="76" spans="1:7" x14ac:dyDescent="0.2">
      <c r="A76" s="182" t="s">
        <v>2551</v>
      </c>
      <c r="B76" s="16" t="s">
        <v>860</v>
      </c>
      <c r="C76" s="16" t="s">
        <v>2553</v>
      </c>
      <c r="D76" s="183">
        <v>99.9</v>
      </c>
      <c r="E76" s="60">
        <v>5490</v>
      </c>
      <c r="F76" s="156">
        <v>114.88499999999999</v>
      </c>
      <c r="G76" s="208" t="s">
        <v>2991</v>
      </c>
    </row>
    <row r="77" spans="1:7" x14ac:dyDescent="0.2">
      <c r="A77" s="182" t="s">
        <v>354</v>
      </c>
      <c r="B77" s="16" t="s">
        <v>860</v>
      </c>
      <c r="C77" s="16" t="s">
        <v>355</v>
      </c>
      <c r="D77" s="183">
        <v>99.9</v>
      </c>
      <c r="E77" s="60">
        <v>5490</v>
      </c>
      <c r="F77" s="156">
        <v>114.88499999999999</v>
      </c>
      <c r="G77" s="208" t="s">
        <v>2975</v>
      </c>
    </row>
    <row r="78" spans="1:7" x14ac:dyDescent="0.2">
      <c r="A78" s="182" t="s">
        <v>1865</v>
      </c>
      <c r="B78" s="16" t="s">
        <v>860</v>
      </c>
      <c r="C78" s="16" t="s">
        <v>1905</v>
      </c>
      <c r="D78" s="183">
        <v>99.9</v>
      </c>
      <c r="E78" s="60">
        <v>5490</v>
      </c>
      <c r="F78" s="156">
        <v>114.88499999999999</v>
      </c>
      <c r="G78" s="208" t="s">
        <v>1902</v>
      </c>
    </row>
    <row r="79" spans="1:7" x14ac:dyDescent="0.2">
      <c r="A79" s="182" t="s">
        <v>462</v>
      </c>
      <c r="B79" s="16" t="s">
        <v>860</v>
      </c>
      <c r="C79" s="16" t="s">
        <v>466</v>
      </c>
      <c r="D79" s="183">
        <v>99.9</v>
      </c>
      <c r="E79" s="60">
        <v>5490</v>
      </c>
      <c r="F79" s="156">
        <v>114.88499999999999</v>
      </c>
      <c r="G79" s="208" t="s">
        <v>463</v>
      </c>
    </row>
    <row r="80" spans="1:7" x14ac:dyDescent="0.2">
      <c r="A80" s="182" t="s">
        <v>506</v>
      </c>
      <c r="B80" s="16" t="s">
        <v>860</v>
      </c>
      <c r="C80" s="16" t="s">
        <v>272</v>
      </c>
      <c r="D80" s="183">
        <v>99.9</v>
      </c>
      <c r="E80" s="60">
        <v>5490</v>
      </c>
      <c r="F80" s="156">
        <v>114.88499999999999</v>
      </c>
      <c r="G80" s="208" t="s">
        <v>2974</v>
      </c>
    </row>
    <row r="81" spans="1:7" x14ac:dyDescent="0.2">
      <c r="A81" s="182" t="s">
        <v>536</v>
      </c>
      <c r="B81" s="16" t="s">
        <v>860</v>
      </c>
      <c r="C81" s="16" t="s">
        <v>537</v>
      </c>
      <c r="D81" s="183">
        <v>99.9</v>
      </c>
      <c r="E81" s="60">
        <v>5490</v>
      </c>
      <c r="F81" s="156">
        <v>114.88499999999999</v>
      </c>
      <c r="G81" s="208" t="s">
        <v>2979</v>
      </c>
    </row>
    <row r="82" spans="1:7" x14ac:dyDescent="0.2">
      <c r="A82" s="182" t="s">
        <v>540</v>
      </c>
      <c r="B82" s="16" t="s">
        <v>860</v>
      </c>
      <c r="C82" s="16" t="s">
        <v>541</v>
      </c>
      <c r="D82" s="183">
        <v>99.9</v>
      </c>
      <c r="E82" s="60">
        <v>5490</v>
      </c>
      <c r="F82" s="156">
        <v>114.88499999999999</v>
      </c>
      <c r="G82" s="208" t="s">
        <v>2982</v>
      </c>
    </row>
    <row r="83" spans="1:7" x14ac:dyDescent="0.2">
      <c r="A83" s="182" t="s">
        <v>561</v>
      </c>
      <c r="B83" s="16" t="s">
        <v>860</v>
      </c>
      <c r="C83" s="16" t="s">
        <v>541</v>
      </c>
      <c r="D83" s="183">
        <v>99.9</v>
      </c>
      <c r="E83" s="60">
        <v>5490</v>
      </c>
      <c r="F83" s="156">
        <v>114.88499999999999</v>
      </c>
      <c r="G83" s="208" t="s">
        <v>2982</v>
      </c>
    </row>
    <row r="84" spans="1:7" x14ac:dyDescent="0.2">
      <c r="A84" s="182" t="s">
        <v>708</v>
      </c>
      <c r="B84" s="16" t="s">
        <v>860</v>
      </c>
      <c r="C84" s="16" t="s">
        <v>306</v>
      </c>
      <c r="D84" s="183">
        <v>99.9</v>
      </c>
      <c r="E84" s="60">
        <v>5490</v>
      </c>
      <c r="F84" s="156">
        <v>114.88499999999999</v>
      </c>
      <c r="G84" s="208" t="s">
        <v>2986</v>
      </c>
    </row>
    <row r="85" spans="1:7" x14ac:dyDescent="0.2">
      <c r="A85" s="182" t="s">
        <v>1866</v>
      </c>
      <c r="B85" s="16" t="s">
        <v>860</v>
      </c>
      <c r="C85" s="16" t="s">
        <v>1904</v>
      </c>
      <c r="D85" s="183">
        <v>109.9</v>
      </c>
      <c r="E85" s="60">
        <v>6040</v>
      </c>
      <c r="F85" s="156">
        <v>126.38499999999999</v>
      </c>
      <c r="G85" s="208" t="s">
        <v>1903</v>
      </c>
    </row>
    <row r="86" spans="1:7" x14ac:dyDescent="0.2">
      <c r="A86" s="182" t="s">
        <v>3772</v>
      </c>
      <c r="B86" s="16" t="s">
        <v>860</v>
      </c>
      <c r="C86" s="16" t="s">
        <v>3776</v>
      </c>
      <c r="D86" s="183">
        <v>109.9</v>
      </c>
      <c r="E86" s="60">
        <v>6040</v>
      </c>
      <c r="F86" s="156">
        <v>126.38499999999999</v>
      </c>
      <c r="G86" s="208" t="s">
        <v>3774</v>
      </c>
    </row>
    <row r="87" spans="1:7" x14ac:dyDescent="0.2">
      <c r="A87" s="182" t="s">
        <v>3773</v>
      </c>
      <c r="B87" s="16" t="s">
        <v>860</v>
      </c>
      <c r="C87" s="16" t="s">
        <v>3777</v>
      </c>
      <c r="D87" s="183">
        <v>109.9</v>
      </c>
      <c r="E87" s="60">
        <v>6040</v>
      </c>
      <c r="F87" s="156">
        <v>126.38499999999999</v>
      </c>
      <c r="G87" s="208" t="s">
        <v>3775</v>
      </c>
    </row>
    <row r="88" spans="1:7" x14ac:dyDescent="0.2">
      <c r="A88" s="182" t="s">
        <v>705</v>
      </c>
      <c r="B88" s="16" t="s">
        <v>860</v>
      </c>
      <c r="C88" s="16" t="s">
        <v>3682</v>
      </c>
      <c r="D88" s="183">
        <v>109.9</v>
      </c>
      <c r="E88" s="60">
        <v>6040</v>
      </c>
      <c r="F88" s="156">
        <v>126.38499999999999</v>
      </c>
      <c r="G88" s="208" t="s">
        <v>2986</v>
      </c>
    </row>
    <row r="89" spans="1:7" x14ac:dyDescent="0.2">
      <c r="A89" s="182" t="s">
        <v>419</v>
      </c>
      <c r="B89" s="16" t="s">
        <v>860</v>
      </c>
      <c r="C89" s="16" t="s">
        <v>420</v>
      </c>
      <c r="D89" s="183">
        <v>129.9</v>
      </c>
      <c r="E89" s="60">
        <v>7140</v>
      </c>
      <c r="F89" s="156">
        <v>149.38499999999999</v>
      </c>
      <c r="G89" s="208" t="s">
        <v>2976</v>
      </c>
    </row>
    <row r="90" spans="1:7" x14ac:dyDescent="0.2">
      <c r="A90" s="182" t="s">
        <v>438</v>
      </c>
      <c r="B90" s="16" t="s">
        <v>860</v>
      </c>
      <c r="C90" s="16" t="s">
        <v>3790</v>
      </c>
      <c r="D90" s="183">
        <v>129.9</v>
      </c>
      <c r="E90" s="60">
        <v>7140</v>
      </c>
      <c r="F90" s="156">
        <v>149.38499999999999</v>
      </c>
      <c r="G90" s="208" t="s">
        <v>3787</v>
      </c>
    </row>
    <row r="91" spans="1:7" x14ac:dyDescent="0.2">
      <c r="A91" s="182" t="s">
        <v>439</v>
      </c>
      <c r="B91" s="16" t="s">
        <v>860</v>
      </c>
      <c r="C91" s="16" t="s">
        <v>441</v>
      </c>
      <c r="D91" s="183">
        <v>129.9</v>
      </c>
      <c r="E91" s="60">
        <v>7140</v>
      </c>
      <c r="F91" s="156">
        <v>149.38499999999999</v>
      </c>
      <c r="G91" s="208" t="s">
        <v>440</v>
      </c>
    </row>
    <row r="92" spans="1:7" x14ac:dyDescent="0.2">
      <c r="A92" s="182" t="s">
        <v>3924</v>
      </c>
      <c r="B92" s="16" t="s">
        <v>860</v>
      </c>
      <c r="C92" s="16" t="s">
        <v>3910</v>
      </c>
      <c r="D92" s="183">
        <v>129.9</v>
      </c>
      <c r="E92" s="60">
        <v>7140</v>
      </c>
      <c r="F92" s="156">
        <v>149.38499999999999</v>
      </c>
      <c r="G92" s="208" t="s">
        <v>3908</v>
      </c>
    </row>
    <row r="93" spans="1:7" x14ac:dyDescent="0.2">
      <c r="A93" s="182" t="s">
        <v>452</v>
      </c>
      <c r="B93" s="16" t="s">
        <v>860</v>
      </c>
      <c r="C93" s="16" t="s">
        <v>446</v>
      </c>
      <c r="D93" s="183">
        <v>129.9</v>
      </c>
      <c r="E93" s="60">
        <v>7140</v>
      </c>
      <c r="F93" s="156">
        <v>149.38499999999999</v>
      </c>
      <c r="G93" s="208" t="s">
        <v>2978</v>
      </c>
    </row>
    <row r="94" spans="1:7" x14ac:dyDescent="0.2">
      <c r="A94" s="182" t="s">
        <v>485</v>
      </c>
      <c r="B94" s="16" t="s">
        <v>860</v>
      </c>
      <c r="C94" s="16" t="s">
        <v>446</v>
      </c>
      <c r="D94" s="183">
        <v>129.9</v>
      </c>
      <c r="E94" s="60">
        <v>7140</v>
      </c>
      <c r="F94" s="156">
        <v>149.38499999999999</v>
      </c>
      <c r="G94" s="208" t="s">
        <v>2978</v>
      </c>
    </row>
    <row r="95" spans="1:7" x14ac:dyDescent="0.2">
      <c r="A95" s="182" t="s">
        <v>1867</v>
      </c>
      <c r="B95" s="16" t="s">
        <v>860</v>
      </c>
      <c r="C95" s="16" t="s">
        <v>3530</v>
      </c>
      <c r="D95" s="183">
        <v>159.9</v>
      </c>
      <c r="E95" s="60">
        <v>8790</v>
      </c>
      <c r="F95" s="156">
        <v>183.88499999999999</v>
      </c>
      <c r="G95" s="208" t="s">
        <v>1900</v>
      </c>
    </row>
    <row r="96" spans="1:7" x14ac:dyDescent="0.2">
      <c r="A96" s="182" t="s">
        <v>3830</v>
      </c>
      <c r="B96" s="16" t="s">
        <v>860</v>
      </c>
      <c r="C96" s="16" t="s">
        <v>3840</v>
      </c>
      <c r="D96" s="183">
        <v>169.9</v>
      </c>
      <c r="E96" s="60">
        <v>9340</v>
      </c>
      <c r="F96" s="156">
        <v>195.38499999999999</v>
      </c>
      <c r="G96" s="208" t="s">
        <v>3834</v>
      </c>
    </row>
    <row r="97" spans="1:7" x14ac:dyDescent="0.2">
      <c r="A97" s="182" t="s">
        <v>472</v>
      </c>
      <c r="B97" s="16" t="s">
        <v>766</v>
      </c>
      <c r="C97" s="16" t="s">
        <v>3048</v>
      </c>
      <c r="D97" s="183">
        <v>189.9</v>
      </c>
      <c r="E97" s="60">
        <v>10440</v>
      </c>
      <c r="F97" s="156">
        <v>218.38499999999999</v>
      </c>
      <c r="G97" s="208" t="s">
        <v>3043</v>
      </c>
    </row>
    <row r="98" spans="1:7" x14ac:dyDescent="0.2">
      <c r="A98" s="182" t="s">
        <v>3042</v>
      </c>
      <c r="B98" s="16" t="s">
        <v>766</v>
      </c>
      <c r="C98" s="16" t="s">
        <v>3553</v>
      </c>
      <c r="D98" s="183">
        <v>189.9</v>
      </c>
      <c r="E98" s="60">
        <v>10440</v>
      </c>
      <c r="F98" s="156">
        <v>218.38499999999999</v>
      </c>
      <c r="G98" s="208" t="s">
        <v>3043</v>
      </c>
    </row>
    <row r="99" spans="1:7" x14ac:dyDescent="0.2">
      <c r="A99" s="182" t="s">
        <v>1868</v>
      </c>
      <c r="B99" s="16" t="s">
        <v>860</v>
      </c>
      <c r="C99" s="16" t="s">
        <v>3529</v>
      </c>
      <c r="D99" s="183">
        <v>219.9</v>
      </c>
      <c r="E99" s="60">
        <v>12090</v>
      </c>
      <c r="F99" s="156">
        <v>252.88499999999999</v>
      </c>
      <c r="G99" s="208" t="s">
        <v>1899</v>
      </c>
    </row>
    <row r="100" spans="1:7" x14ac:dyDescent="0.2">
      <c r="A100" s="182" t="s">
        <v>3831</v>
      </c>
      <c r="B100" s="16" t="s">
        <v>860</v>
      </c>
      <c r="C100" s="16" t="s">
        <v>3837</v>
      </c>
      <c r="D100" s="183">
        <v>229.9</v>
      </c>
      <c r="E100" s="60">
        <v>12640</v>
      </c>
      <c r="F100" s="156">
        <v>264.38499999999999</v>
      </c>
      <c r="G100" s="208" t="s">
        <v>3833</v>
      </c>
    </row>
    <row r="101" spans="1:7" x14ac:dyDescent="0.2">
      <c r="A101" s="182" t="s">
        <v>1869</v>
      </c>
      <c r="B101" s="16" t="s">
        <v>860</v>
      </c>
      <c r="C101" s="16" t="s">
        <v>3531</v>
      </c>
      <c r="D101" s="183">
        <v>219.9</v>
      </c>
      <c r="E101" s="60">
        <v>12090</v>
      </c>
      <c r="F101" s="156">
        <v>252.88499999999999</v>
      </c>
      <c r="G101" s="208" t="s">
        <v>1901</v>
      </c>
    </row>
    <row r="102" spans="1:7" x14ac:dyDescent="0.2">
      <c r="A102" s="182" t="s">
        <v>3832</v>
      </c>
      <c r="B102" s="16" t="s">
        <v>860</v>
      </c>
      <c r="C102" s="16" t="s">
        <v>3841</v>
      </c>
      <c r="D102" s="183">
        <v>229.9</v>
      </c>
      <c r="E102" s="60">
        <v>12640</v>
      </c>
      <c r="F102" s="156">
        <v>264.38499999999999</v>
      </c>
      <c r="G102" s="208" t="s">
        <v>3835</v>
      </c>
    </row>
    <row r="103" spans="1:7" x14ac:dyDescent="0.2">
      <c r="A103" s="182" t="s">
        <v>86</v>
      </c>
      <c r="B103" s="16" t="s">
        <v>766</v>
      </c>
      <c r="C103" s="16" t="s">
        <v>90</v>
      </c>
      <c r="D103" s="183">
        <v>249.9</v>
      </c>
      <c r="E103" s="60">
        <v>13740</v>
      </c>
      <c r="F103" s="156">
        <v>287.38499999999999</v>
      </c>
      <c r="G103" s="208" t="s">
        <v>87</v>
      </c>
    </row>
    <row r="104" spans="1:7" x14ac:dyDescent="0.2">
      <c r="A104" s="182" t="s">
        <v>2161</v>
      </c>
      <c r="B104" s="16" t="s">
        <v>766</v>
      </c>
      <c r="C104" s="16" t="s">
        <v>3549</v>
      </c>
      <c r="D104" s="183">
        <v>249.9</v>
      </c>
      <c r="E104" s="60">
        <v>13740</v>
      </c>
      <c r="F104" s="156">
        <v>287.38499999999999</v>
      </c>
      <c r="G104" s="208" t="s">
        <v>87</v>
      </c>
    </row>
    <row r="105" spans="1:7" x14ac:dyDescent="0.2">
      <c r="A105" s="182" t="s">
        <v>122</v>
      </c>
      <c r="B105" s="16" t="s">
        <v>860</v>
      </c>
      <c r="C105" s="16" t="s">
        <v>1895</v>
      </c>
      <c r="D105" s="183">
        <v>449.9</v>
      </c>
      <c r="E105" s="60">
        <v>24740</v>
      </c>
      <c r="F105" s="156">
        <v>517.38499999999988</v>
      </c>
      <c r="G105" s="208" t="s">
        <v>1870</v>
      </c>
    </row>
    <row r="106" spans="1:7" x14ac:dyDescent="0.2">
      <c r="A106" s="182" t="s">
        <v>1864</v>
      </c>
      <c r="B106" s="16" t="s">
        <v>860</v>
      </c>
      <c r="C106" s="16" t="s">
        <v>1896</v>
      </c>
      <c r="D106" s="183">
        <v>449.9</v>
      </c>
      <c r="E106" s="60">
        <v>24740</v>
      </c>
      <c r="F106" s="156">
        <v>517.38499999999988</v>
      </c>
      <c r="G106" s="208" t="s">
        <v>1871</v>
      </c>
    </row>
    <row r="107" spans="1:7" x14ac:dyDescent="0.2">
      <c r="A107" s="182" t="s">
        <v>554</v>
      </c>
      <c r="B107" s="16" t="s">
        <v>860</v>
      </c>
      <c r="C107" s="16" t="s">
        <v>1896</v>
      </c>
      <c r="D107" s="183">
        <v>449.9</v>
      </c>
      <c r="E107" s="60">
        <v>24740</v>
      </c>
      <c r="F107" s="156">
        <v>517.38499999999988</v>
      </c>
      <c r="G107" s="208" t="s">
        <v>1871</v>
      </c>
    </row>
    <row r="108" spans="1:7" x14ac:dyDescent="0.2">
      <c r="A108" s="182" t="s">
        <v>2546</v>
      </c>
      <c r="B108" s="16" t="s">
        <v>860</v>
      </c>
      <c r="C108" s="16" t="s">
        <v>2548</v>
      </c>
      <c r="D108" s="183">
        <v>499.9</v>
      </c>
      <c r="E108" s="60">
        <v>27490</v>
      </c>
      <c r="F108" s="156">
        <v>574.88499999999988</v>
      </c>
      <c r="G108" s="208" t="s">
        <v>2547</v>
      </c>
    </row>
    <row r="109" spans="1:7" ht="15.75" thickBot="1" x14ac:dyDescent="0.25">
      <c r="A109" s="184" t="s">
        <v>2554</v>
      </c>
      <c r="B109" s="185" t="s">
        <v>860</v>
      </c>
      <c r="C109" s="185" t="s">
        <v>2556</v>
      </c>
      <c r="D109" s="186">
        <v>499.9</v>
      </c>
      <c r="E109" s="187">
        <v>27490</v>
      </c>
      <c r="F109" s="188">
        <v>574.88499999999988</v>
      </c>
      <c r="G109" s="209" t="s">
        <v>2555</v>
      </c>
    </row>
    <row r="111" spans="1:7" x14ac:dyDescent="0.2">
      <c r="A111" s="190"/>
    </row>
    <row r="112" spans="1:7" x14ac:dyDescent="0.2">
      <c r="A112" s="190" t="s">
        <v>3925</v>
      </c>
      <c r="B112" s="15" t="s">
        <v>3926</v>
      </c>
      <c r="C112" s="189">
        <v>89</v>
      </c>
    </row>
    <row r="113" spans="1:3" x14ac:dyDescent="0.2">
      <c r="A113" s="190" t="s">
        <v>3927</v>
      </c>
      <c r="C113" s="189">
        <v>79</v>
      </c>
    </row>
    <row r="114" spans="1:3" x14ac:dyDescent="0.2">
      <c r="A114" s="190" t="s">
        <v>3923</v>
      </c>
    </row>
    <row r="115" spans="1:3" x14ac:dyDescent="0.2">
      <c r="A115" s="190" t="s">
        <v>3928</v>
      </c>
    </row>
    <row r="116" spans="1:3" x14ac:dyDescent="0.2">
      <c r="A116" s="190" t="s">
        <v>3929</v>
      </c>
    </row>
    <row r="117" spans="1:3" x14ac:dyDescent="0.2">
      <c r="A117" s="190"/>
    </row>
    <row r="118" spans="1:3" x14ac:dyDescent="0.2">
      <c r="A118" s="190" t="s">
        <v>3930</v>
      </c>
    </row>
    <row r="119" spans="1:3" x14ac:dyDescent="0.2">
      <c r="A119" s="190" t="s">
        <v>3931</v>
      </c>
    </row>
    <row r="120" spans="1:3" x14ac:dyDescent="0.2">
      <c r="A120" s="190" t="s">
        <v>3932</v>
      </c>
    </row>
    <row r="121" spans="1:3" x14ac:dyDescent="0.2">
      <c r="A121" s="190" t="s">
        <v>3933</v>
      </c>
    </row>
    <row r="122" spans="1:3" x14ac:dyDescent="0.2">
      <c r="A122" s="190" t="s">
        <v>3944</v>
      </c>
      <c r="B122" s="15" t="s">
        <v>3945</v>
      </c>
    </row>
    <row r="123" spans="1:3" x14ac:dyDescent="0.2">
      <c r="A123" s="190"/>
    </row>
    <row r="124" spans="1:3" x14ac:dyDescent="0.2">
      <c r="A124" s="190"/>
    </row>
    <row r="125" spans="1:3" x14ac:dyDescent="0.2">
      <c r="A125" s="190"/>
    </row>
    <row r="126" spans="1:3" x14ac:dyDescent="0.2">
      <c r="A126" s="190"/>
    </row>
    <row r="127" spans="1:3" x14ac:dyDescent="0.2">
      <c r="A127" s="190"/>
    </row>
    <row r="128" spans="1:3" x14ac:dyDescent="0.2">
      <c r="A128" s="190"/>
    </row>
    <row r="129" spans="1:1" x14ac:dyDescent="0.2">
      <c r="A129" s="190"/>
    </row>
    <row r="130" spans="1:1" x14ac:dyDescent="0.2">
      <c r="A130" s="190"/>
    </row>
    <row r="131" spans="1:1" x14ac:dyDescent="0.2">
      <c r="A131" s="190"/>
    </row>
    <row r="132" spans="1:1" x14ac:dyDescent="0.2">
      <c r="A132" s="190"/>
    </row>
    <row r="133" spans="1:1" x14ac:dyDescent="0.2">
      <c r="A133" s="190"/>
    </row>
    <row r="134" spans="1:1" x14ac:dyDescent="0.2">
      <c r="A134" s="190"/>
    </row>
    <row r="135" spans="1:1" x14ac:dyDescent="0.2">
      <c r="A135" s="190"/>
    </row>
    <row r="136" spans="1:1" x14ac:dyDescent="0.2">
      <c r="A136" s="190"/>
    </row>
    <row r="137" spans="1:1" x14ac:dyDescent="0.2">
      <c r="A137" s="190"/>
    </row>
    <row r="138" spans="1:1" x14ac:dyDescent="0.2">
      <c r="A138" s="190"/>
    </row>
    <row r="139" spans="1:1" x14ac:dyDescent="0.2">
      <c r="A139" s="190"/>
    </row>
    <row r="140" spans="1:1" x14ac:dyDescent="0.2">
      <c r="A140" s="190"/>
    </row>
    <row r="141" spans="1:1" x14ac:dyDescent="0.2">
      <c r="A141" s="190"/>
    </row>
    <row r="142" spans="1:1" x14ac:dyDescent="0.2">
      <c r="A142" s="190"/>
    </row>
    <row r="143" spans="1:1" x14ac:dyDescent="0.2">
      <c r="A143" s="190"/>
    </row>
    <row r="144" spans="1:1" x14ac:dyDescent="0.2">
      <c r="A144" s="190"/>
    </row>
    <row r="145" spans="1:1" x14ac:dyDescent="0.2">
      <c r="A145" s="190"/>
    </row>
    <row r="146" spans="1:1" x14ac:dyDescent="0.2">
      <c r="A146" s="190"/>
    </row>
    <row r="147" spans="1:1" x14ac:dyDescent="0.2">
      <c r="A147" s="190"/>
    </row>
    <row r="148" spans="1:1" x14ac:dyDescent="0.2">
      <c r="A148" s="190"/>
    </row>
    <row r="149" spans="1:1" x14ac:dyDescent="0.2">
      <c r="A149" s="190"/>
    </row>
    <row r="150" spans="1:1" x14ac:dyDescent="0.2">
      <c r="A150" s="190"/>
    </row>
    <row r="151" spans="1:1" x14ac:dyDescent="0.2">
      <c r="A151" s="190"/>
    </row>
    <row r="152" spans="1:1" x14ac:dyDescent="0.2">
      <c r="A152" s="190"/>
    </row>
    <row r="153" spans="1:1" x14ac:dyDescent="0.2">
      <c r="A153" s="190"/>
    </row>
    <row r="154" spans="1:1" x14ac:dyDescent="0.2">
      <c r="A154" s="190"/>
    </row>
    <row r="155" spans="1:1" x14ac:dyDescent="0.2">
      <c r="A155" s="190"/>
    </row>
    <row r="156" spans="1:1" x14ac:dyDescent="0.2">
      <c r="A156" s="190"/>
    </row>
    <row r="157" spans="1:1" x14ac:dyDescent="0.2">
      <c r="A157" s="190"/>
    </row>
    <row r="158" spans="1:1" x14ac:dyDescent="0.2">
      <c r="A158" s="190"/>
    </row>
    <row r="159" spans="1:1" x14ac:dyDescent="0.2">
      <c r="A159" s="190"/>
    </row>
    <row r="160" spans="1:1" x14ac:dyDescent="0.2">
      <c r="A160" s="190"/>
    </row>
    <row r="161" spans="1:1" x14ac:dyDescent="0.2">
      <c r="A161" s="190"/>
    </row>
    <row r="162" spans="1:1" x14ac:dyDescent="0.2">
      <c r="A162" s="190"/>
    </row>
    <row r="163" spans="1:1" x14ac:dyDescent="0.2">
      <c r="A163" s="190"/>
    </row>
    <row r="164" spans="1:1" x14ac:dyDescent="0.2">
      <c r="A164" s="190"/>
    </row>
    <row r="165" spans="1:1" x14ac:dyDescent="0.2">
      <c r="A165" s="190"/>
    </row>
    <row r="166" spans="1:1" x14ac:dyDescent="0.2">
      <c r="A166" s="190"/>
    </row>
    <row r="167" spans="1:1" x14ac:dyDescent="0.2">
      <c r="A167" s="190"/>
    </row>
    <row r="168" spans="1:1" x14ac:dyDescent="0.2">
      <c r="A168" s="190"/>
    </row>
    <row r="169" spans="1:1" x14ac:dyDescent="0.2">
      <c r="A169" s="190"/>
    </row>
    <row r="170" spans="1:1" x14ac:dyDescent="0.2">
      <c r="A170" s="190"/>
    </row>
    <row r="171" spans="1:1" x14ac:dyDescent="0.2">
      <c r="A171" s="190"/>
    </row>
    <row r="172" spans="1:1" x14ac:dyDescent="0.2">
      <c r="A172" s="190"/>
    </row>
    <row r="173" spans="1:1" x14ac:dyDescent="0.2">
      <c r="A173" s="190"/>
    </row>
    <row r="174" spans="1:1" x14ac:dyDescent="0.2">
      <c r="A174" s="190"/>
    </row>
    <row r="175" spans="1:1" x14ac:dyDescent="0.2">
      <c r="A175" s="190"/>
    </row>
    <row r="176" spans="1:1" x14ac:dyDescent="0.2">
      <c r="A176" s="190"/>
    </row>
    <row r="177" spans="1:1" x14ac:dyDescent="0.2">
      <c r="A177" s="190"/>
    </row>
    <row r="178" spans="1:1" x14ac:dyDescent="0.2">
      <c r="A178" s="190"/>
    </row>
    <row r="179" spans="1:1" x14ac:dyDescent="0.2">
      <c r="A179" s="190"/>
    </row>
    <row r="180" spans="1:1" x14ac:dyDescent="0.2">
      <c r="A180" s="190"/>
    </row>
    <row r="181" spans="1:1" x14ac:dyDescent="0.2">
      <c r="A181" s="190"/>
    </row>
    <row r="182" spans="1:1" x14ac:dyDescent="0.2">
      <c r="A182" s="190"/>
    </row>
    <row r="183" spans="1:1" x14ac:dyDescent="0.2">
      <c r="A183" s="190"/>
    </row>
    <row r="184" spans="1:1" x14ac:dyDescent="0.2">
      <c r="A184" s="190"/>
    </row>
    <row r="185" spans="1:1" x14ac:dyDescent="0.2">
      <c r="A185" s="190"/>
    </row>
    <row r="186" spans="1:1" x14ac:dyDescent="0.2">
      <c r="A186" s="190"/>
    </row>
    <row r="187" spans="1:1" x14ac:dyDescent="0.2">
      <c r="A187" s="190"/>
    </row>
    <row r="188" spans="1:1" x14ac:dyDescent="0.2">
      <c r="A188" s="190"/>
    </row>
    <row r="189" spans="1:1" x14ac:dyDescent="0.2">
      <c r="A189" s="190"/>
    </row>
    <row r="190" spans="1:1" x14ac:dyDescent="0.2">
      <c r="A190" s="190"/>
    </row>
    <row r="191" spans="1:1" x14ac:dyDescent="0.2">
      <c r="A191" s="190"/>
    </row>
    <row r="192" spans="1:1" x14ac:dyDescent="0.2">
      <c r="A192" s="190"/>
    </row>
    <row r="193" spans="1:1" x14ac:dyDescent="0.2">
      <c r="A193" s="190"/>
    </row>
    <row r="194" spans="1:1" x14ac:dyDescent="0.2">
      <c r="A194" s="190"/>
    </row>
    <row r="195" spans="1:1" x14ac:dyDescent="0.2">
      <c r="A195" s="190"/>
    </row>
    <row r="196" spans="1:1" x14ac:dyDescent="0.2">
      <c r="A196" s="190"/>
    </row>
    <row r="197" spans="1:1" x14ac:dyDescent="0.2">
      <c r="A197" s="190"/>
    </row>
    <row r="198" spans="1:1" x14ac:dyDescent="0.2">
      <c r="A198" s="190"/>
    </row>
    <row r="199" spans="1:1" x14ac:dyDescent="0.2">
      <c r="A199" s="190"/>
    </row>
    <row r="200" spans="1:1" x14ac:dyDescent="0.2">
      <c r="A200" s="190"/>
    </row>
    <row r="201" spans="1:1" x14ac:dyDescent="0.2">
      <c r="A201" s="190"/>
    </row>
    <row r="202" spans="1:1" x14ac:dyDescent="0.2">
      <c r="A202" s="190"/>
    </row>
    <row r="203" spans="1:1" x14ac:dyDescent="0.2">
      <c r="A203" s="190"/>
    </row>
    <row r="204" spans="1:1" x14ac:dyDescent="0.2">
      <c r="A204" s="190"/>
    </row>
    <row r="205" spans="1:1" x14ac:dyDescent="0.2">
      <c r="A205" s="190"/>
    </row>
    <row r="206" spans="1:1" x14ac:dyDescent="0.2">
      <c r="A206" s="190"/>
    </row>
    <row r="207" spans="1:1" x14ac:dyDescent="0.2">
      <c r="A207" s="190"/>
    </row>
    <row r="208" spans="1:1" x14ac:dyDescent="0.2">
      <c r="A208" s="190"/>
    </row>
    <row r="209" spans="1:1" x14ac:dyDescent="0.2">
      <c r="A209" s="190"/>
    </row>
    <row r="210" spans="1:1" x14ac:dyDescent="0.2">
      <c r="A210" s="190"/>
    </row>
    <row r="211" spans="1:1" x14ac:dyDescent="0.2">
      <c r="A211" s="190"/>
    </row>
    <row r="212" spans="1:1" x14ac:dyDescent="0.2">
      <c r="A212" s="190"/>
    </row>
    <row r="213" spans="1:1" x14ac:dyDescent="0.2">
      <c r="A213" s="190"/>
    </row>
    <row r="214" spans="1:1" x14ac:dyDescent="0.2">
      <c r="A214" s="190"/>
    </row>
    <row r="215" spans="1:1" x14ac:dyDescent="0.2">
      <c r="A215" s="190"/>
    </row>
    <row r="216" spans="1:1" x14ac:dyDescent="0.2">
      <c r="A216" s="190"/>
    </row>
    <row r="217" spans="1:1" x14ac:dyDescent="0.2">
      <c r="A217" s="190"/>
    </row>
    <row r="218" spans="1:1" x14ac:dyDescent="0.2">
      <c r="A218" s="190"/>
    </row>
    <row r="219" spans="1:1" x14ac:dyDescent="0.2">
      <c r="A219" s="190"/>
    </row>
    <row r="220" spans="1:1" x14ac:dyDescent="0.2">
      <c r="A220" s="190"/>
    </row>
    <row r="221" spans="1:1" x14ac:dyDescent="0.2">
      <c r="A221" s="190"/>
    </row>
    <row r="222" spans="1:1" x14ac:dyDescent="0.2">
      <c r="A222" s="190"/>
    </row>
    <row r="223" spans="1:1" x14ac:dyDescent="0.2">
      <c r="A223" s="190"/>
    </row>
    <row r="224" spans="1:1" x14ac:dyDescent="0.2">
      <c r="A224" s="190"/>
    </row>
    <row r="225" spans="1:1" x14ac:dyDescent="0.2">
      <c r="A225" s="190"/>
    </row>
    <row r="226" spans="1:1" x14ac:dyDescent="0.2">
      <c r="A226" s="190"/>
    </row>
    <row r="227" spans="1:1" x14ac:dyDescent="0.2">
      <c r="A227" s="190"/>
    </row>
    <row r="228" spans="1:1" x14ac:dyDescent="0.2">
      <c r="A228" s="190"/>
    </row>
    <row r="229" spans="1:1" x14ac:dyDescent="0.2">
      <c r="A229" s="190"/>
    </row>
    <row r="230" spans="1:1" x14ac:dyDescent="0.2">
      <c r="A230" s="190"/>
    </row>
    <row r="231" spans="1:1" x14ac:dyDescent="0.2">
      <c r="A231" s="190"/>
    </row>
    <row r="232" spans="1:1" x14ac:dyDescent="0.2">
      <c r="A232" s="190"/>
    </row>
    <row r="233" spans="1:1" x14ac:dyDescent="0.2">
      <c r="A233" s="190"/>
    </row>
    <row r="234" spans="1:1" x14ac:dyDescent="0.2">
      <c r="A234" s="190"/>
    </row>
    <row r="235" spans="1:1" x14ac:dyDescent="0.2">
      <c r="A235" s="190"/>
    </row>
    <row r="236" spans="1:1" x14ac:dyDescent="0.2">
      <c r="A236" s="190"/>
    </row>
    <row r="237" spans="1:1" x14ac:dyDescent="0.2">
      <c r="A237" s="190"/>
    </row>
    <row r="238" spans="1:1" x14ac:dyDescent="0.2">
      <c r="A238" s="190"/>
    </row>
    <row r="239" spans="1:1" x14ac:dyDescent="0.2">
      <c r="A239" s="190"/>
    </row>
  </sheetData>
  <autoFilter ref="A2:E109"/>
  <conditionalFormatting sqref="A17">
    <cfRule type="duplicateValues" dxfId="4" priority="4"/>
  </conditionalFormatting>
  <conditionalFormatting sqref="A120">
    <cfRule type="duplicateValues" dxfId="3" priority="2"/>
  </conditionalFormatting>
  <conditionalFormatting sqref="A2:B2 A3:A16 A18:A109">
    <cfRule type="duplicateValues" dxfId="2" priority="5"/>
  </conditionalFormatting>
  <conditionalFormatting sqref="A113:B113">
    <cfRule type="duplicateValues" dxfId="1" priority="1"/>
  </conditionalFormatting>
  <conditionalFormatting sqref="A121:B1048576 A110:B112 A2:B2 A1 B120 A114:B119 A3:A109">
    <cfRule type="duplicateValues" dxfId="0" priority="3"/>
  </conditionalFormatting>
  <pageMargins left="0.7" right="0.7" top="0.75" bottom="0.75" header="0.3" footer="0.3"/>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8</vt:i4>
      </vt:variant>
      <vt:variant>
        <vt:lpstr>Adlandırılmış Aralıklar</vt:lpstr>
      </vt:variant>
      <vt:variant>
        <vt:i4>14</vt:i4>
      </vt:variant>
    </vt:vector>
  </HeadingPairs>
  <TitlesOfParts>
    <vt:vector size="22" baseType="lpstr">
      <vt:lpstr>NOTES &amp; HOW TO USE</vt:lpstr>
      <vt:lpstr>STYLE NAMES</vt:lpstr>
      <vt:lpstr>CODE GENERATOR</vt:lpstr>
      <vt:lpstr>SKU LIST - LINKED</vt:lpstr>
      <vt:lpstr>MASTER CODE DATA</vt:lpstr>
      <vt:lpstr>CATEGORY ID</vt:lpstr>
      <vt:lpstr>FABRIC-MATERIAL TYPE CODES</vt:lpstr>
      <vt:lpstr>CSM ACTIVE PRICE LIST</vt:lpstr>
      <vt:lpstr>ATTRIBUTES</vt:lpstr>
      <vt:lpstr>COLORLIST</vt:lpstr>
      <vt:lpstr>EURKUR</vt:lpstr>
      <vt:lpstr>MAINCATEGORY</vt:lpstr>
      <vt:lpstr>MAINFABRIC</vt:lpstr>
      <vt:lpstr>parite</vt:lpstr>
      <vt:lpstr>PRODUCTCATEGORY</vt:lpstr>
      <vt:lpstr>PRODUCTGROUP</vt:lpstr>
      <vt:lpstr>SEASON</vt:lpstr>
      <vt:lpstr>SIZETYPES</vt:lpstr>
      <vt:lpstr>STYLENAMES</vt:lpstr>
      <vt:lpstr>TYPEGENDER</vt:lpstr>
      <vt:lpstr>WEBCATEGORY</vt:lpstr>
      <vt:lpstr>YEAR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Cemal KARABEL</dc:creator>
  <cp:keywords/>
  <dc:description/>
  <cp:lastModifiedBy>Kâsım GÜLCAN</cp:lastModifiedBy>
  <cp:revision/>
  <dcterms:created xsi:type="dcterms:W3CDTF">2022-09-07T18:55:52Z</dcterms:created>
  <dcterms:modified xsi:type="dcterms:W3CDTF">2026-05-01T13:50:47Z</dcterms:modified>
  <cp:category/>
  <cp:contentStatus/>
</cp:coreProperties>
</file>